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filterPrivacy="1" codeName="ThisWorkbook" defaultThemeVersion="124226"/>
  <xr:revisionPtr revIDLastSave="0" documentId="8_{8455C714-93FC-4319-8A88-13E597D8B3FB}" xr6:coauthVersionLast="47" xr6:coauthVersionMax="47" xr10:uidLastSave="{00000000-0000-0000-0000-000000000000}"/>
  <bookViews>
    <workbookView xWindow="28680" yWindow="-120" windowWidth="29040" windowHeight="15720" tabRatio="797" xr2:uid="{7F969969-6AC7-4665-BA26-78AD84475B32}"/>
  </bookViews>
  <sheets>
    <sheet name="Information" sheetId="33" r:id="rId1"/>
    <sheet name="Main" sheetId="7" r:id="rId2"/>
    <sheet name="WACC" sheetId="15" r:id="rId3"/>
    <sheet name="Inputs" sheetId="16" r:id="rId4"/>
    <sheet name="Load" sheetId="17" r:id="rId5"/>
    <sheet name="IncentiveMechanism" sheetId="113" r:id="rId6"/>
    <sheet name="RebateableServices" sheetId="83" r:id="rId7"/>
    <sheet name="OverrunRevenue" sheetId="148" r:id="rId8"/>
    <sheet name="DemandUncertain" sheetId="149" r:id="rId9"/>
    <sheet name="CoS_Tariff_Revenue" sheetId="8" r:id="rId10"/>
    <sheet name="Tax_CoRE" sheetId="9" r:id="rId11"/>
    <sheet name="2020 Capex NGR 77(2)(a)" sheetId="112" r:id="rId12"/>
    <sheet name="Asset" sheetId="122" r:id="rId13"/>
    <sheet name="Tax_Asset" sheetId="13" r:id="rId14"/>
    <sheet name="BEP" sheetId="11" r:id="rId15"/>
  </sheets>
  <definedNames>
    <definedName name="__123Graph_D" hidden="1">#REF!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FALSE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ode" hidden="1">2</definedName>
    <definedName name="_AtRisk_SimSetting_MultipleCPUModeV8" hidden="1">2</definedName>
    <definedName name="_AtRisk_SimSetting_RandomNumberGenerator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11" hidden="1">#REF!</definedName>
    <definedName name="_xlnm._FilterDatabase" localSheetId="12" hidden="1">Asset!$AQ$50:$AR$3700</definedName>
    <definedName name="_xlnm._FilterDatabase" hidden="1">#REF!</definedName>
    <definedName name="_Order1" hidden="1">0</definedName>
    <definedName name="_Order2" hidden="1">255</definedName>
    <definedName name="anscount" hidden="1">4</definedName>
    <definedName name="aria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ec08TB" hidden="1">#REF!</definedName>
    <definedName name="Delta">Main!$AD$17</definedName>
    <definedName name="DME_Dirty" hidden="1">"False"</definedName>
    <definedName name="dsf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HTML_CodePage" hidden="1">1252</definedName>
    <definedName name="HTML_Description" hidden="1">""</definedName>
    <definedName name="HTML_Email" hidden="1">""</definedName>
    <definedName name="HTML_Header" hidden="1">"SW Min. Prod."</definedName>
    <definedName name="HTML_LastUpdate" hidden="1">"12/07/00"</definedName>
    <definedName name="HTML_LineAfter" hidden="1">FALSE</definedName>
    <definedName name="HTML_LineBefore" hidden="1">FALSE</definedName>
    <definedName name="HTML_Name" hidden="1">"Sherry"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"Iluka SW Data1"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41122.3725115741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ns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imcount" hidden="1">2</definedName>
    <definedName name="miopo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Pal_Workbook_GUID" hidden="1">"MFL6HY4DH9SLGGP34PD16GHZ"</definedName>
    <definedName name="_xlnm.Print_Area" localSheetId="11">'2020 Capex NGR 77(2)(a)'!$A$1:$N$77</definedName>
    <definedName name="_xlnm.Print_Area" localSheetId="12">Asset!$A$1:$AM$3700</definedName>
    <definedName name="_xlnm.Print_Area" localSheetId="14">BEP!$A$1:$Y$35</definedName>
    <definedName name="_xlnm.Print_Area" localSheetId="9">CoS_Tariff_Revenue!$A$1:$AQ$235</definedName>
    <definedName name="_xlnm.Print_Area" localSheetId="8">DemandUncertain!$A$1:$AM$100</definedName>
    <definedName name="_xlnm.Print_Area" localSheetId="5">IncentiveMechanism!$A$1:$AO$65</definedName>
    <definedName name="_xlnm.Print_Area" localSheetId="3">Inputs!$A$1:$AM$2716</definedName>
    <definedName name="_xlnm.Print_Area" localSheetId="4">Load!$A$1:$AM$840</definedName>
    <definedName name="_xlnm.Print_Area" localSheetId="1">Main!$A$1:$J$221</definedName>
    <definedName name="_xlnm.Print_Area" localSheetId="7">OverrunRevenue!$A$1:$AM$82</definedName>
    <definedName name="_xlnm.Print_Area" localSheetId="6">RebateableServices!$A$1:$AM$133</definedName>
    <definedName name="_xlnm.Print_Area" localSheetId="13">Tax_Asset!$A$1:$AM$3668</definedName>
    <definedName name="_xlnm.Print_Area" localSheetId="10">Tax_CoRE!$A$1:$AN$86</definedName>
    <definedName name="_xlnm.Print_Area" localSheetId="2">WACC!$A$1:$AC$73</definedName>
    <definedName name="Print_Assumptions">!$A$385:$K$526</definedName>
    <definedName name="Print_Calculations">!$A$528:$K$566</definedName>
    <definedName name="Print_Details_and_Actuals">!$A$233:$K$378</definedName>
    <definedName name="Print_Projected_All">!$A$8:$K$231</definedName>
    <definedName name="Print_Projected_Balance">!$A$81:$K$178</definedName>
    <definedName name="Print_Projected_Cashflow">!$A$180:$K$231</definedName>
    <definedName name="Print_Projected_Profit">!$A$10:$K$80</definedName>
    <definedName name="_xlnm.Print_Titles" localSheetId="11">'2020 Capex NGR 77(2)(a)'!$1:$3</definedName>
    <definedName name="_xlnm.Print_Titles" localSheetId="12">Asset!$A:$C,Asset!$1:$8</definedName>
    <definedName name="_xlnm.Print_Titles" localSheetId="14">BEP!$A:$C</definedName>
    <definedName name="_xlnm.Print_Titles" localSheetId="9">CoS_Tariff_Revenue!$A:$C,CoS_Tariff_Revenue!$1:$8</definedName>
    <definedName name="_xlnm.Print_Titles" localSheetId="8">DemandUncertain!$1:$8</definedName>
    <definedName name="_xlnm.Print_Titles" localSheetId="5">IncentiveMechanism!$1:$5</definedName>
    <definedName name="_xlnm.Print_Titles" localSheetId="3">Inputs!$A:$C,Inputs!$1:$8</definedName>
    <definedName name="_xlnm.Print_Titles" localSheetId="4">Load!$A:$C,Load!$1:$8</definedName>
    <definedName name="_xlnm.Print_Titles" localSheetId="1">Main!$1:$2</definedName>
    <definedName name="_xlnm.Print_Titles" localSheetId="7">OverrunRevenue!$1:$8</definedName>
    <definedName name="_xlnm.Print_Titles" localSheetId="6">RebateableServices!$1:$8</definedName>
    <definedName name="_xlnm.Print_Titles" localSheetId="13">Tax_Asset!$A:$C,Tax_Asset!$1:$8</definedName>
    <definedName name="_xlnm.Print_Titles" localSheetId="10">Tax_CoRE!$A:$C,Tax_CoRE!$1:$8</definedName>
    <definedName name="_xlnm.Print_Titles" localSheetId="2">WACC!$1:$3</definedName>
    <definedName name="Recalc_End_Year">Inputs!$E$10</definedName>
    <definedName name="Recalc_From_Year">Inputs!$D$10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400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imulationResultsStorageLocation" hidden="1">"2"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FALSE</definedName>
    <definedName name="S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1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APBEXdnldView" hidden="1">"9SO5Z2Q08DVQVFJPOP6CFCAXP"</definedName>
    <definedName name="SAPBEXsysID" hidden="1">"BWP"</definedName>
    <definedName name="sdfgertqdcvbcvbnn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encount" hidden="1">2</definedName>
    <definedName name="solver_adj" localSheetId="9" hidden="1">CoS_Tariff_Revenue!$Z$188,CoS_Tariff_Revenue!#REF!</definedName>
    <definedName name="solver_adj" localSheetId="2" hidden="1">WACC!$Y$66</definedName>
    <definedName name="solver_cvg" localSheetId="9" hidden="1">0.0001</definedName>
    <definedName name="solver_cvg" localSheetId="2" hidden="1">0.0001</definedName>
    <definedName name="solver_drv" localSheetId="9" hidden="1">1</definedName>
    <definedName name="solver_drv" localSheetId="2" hidden="1">1</definedName>
    <definedName name="solver_eng" localSheetId="9" hidden="1">1</definedName>
    <definedName name="solver_eng" localSheetId="2" hidden="1">1</definedName>
    <definedName name="solver_est" localSheetId="9" hidden="1">1</definedName>
    <definedName name="solver_est" localSheetId="2" hidden="1">1</definedName>
    <definedName name="Solver_Input_1_1">#REF!</definedName>
    <definedName name="Solver_Input_1_2">#REF!</definedName>
    <definedName name="Solver_Input_1_3">#REF!</definedName>
    <definedName name="Solver_Input_1_4">#REF!</definedName>
    <definedName name="Solver_Input_1_5">#REF!</definedName>
    <definedName name="Solver_Input_2_1">#REF!</definedName>
    <definedName name="Solver_Input_2_2">#REF!</definedName>
    <definedName name="Solver_Input_2_3">#REF!</definedName>
    <definedName name="Solver_Input_2_4">#REF!</definedName>
    <definedName name="Solver_Input_2_5">#REF!</definedName>
    <definedName name="Solver_Input_3_1">#REF!</definedName>
    <definedName name="Solver_Input_3_2">#REF!</definedName>
    <definedName name="Solver_Input_3_3">#REF!</definedName>
    <definedName name="Solver_Input_3_4">#REF!</definedName>
    <definedName name="Solver_Input_3_5">#REF!</definedName>
    <definedName name="solver_itr" localSheetId="9" hidden="1">2147483647</definedName>
    <definedName name="solver_itr" localSheetId="2" hidden="1">2147483647</definedName>
    <definedName name="solver_lhs1" localSheetId="9" hidden="1">CoS_Tariff_Revenue!$F$56</definedName>
    <definedName name="solver_lhs1" localSheetId="2" hidden="1">WACC!$Y$44</definedName>
    <definedName name="solver_lhs2" localSheetId="9" hidden="1">CoS_Tariff_Revenue!$W$221:$W$222</definedName>
    <definedName name="solver_lhs3" localSheetId="9" hidden="1">CoS_Tariff_Revenue!#REF!</definedName>
    <definedName name="solver_lin" hidden="1">0</definedName>
    <definedName name="solver_lin_1" hidden="1">0</definedName>
    <definedName name="solver_mip" localSheetId="9" hidden="1">2147483647</definedName>
    <definedName name="solver_mip" localSheetId="2" hidden="1">2147483647</definedName>
    <definedName name="solver_mni" localSheetId="9" hidden="1">30</definedName>
    <definedName name="solver_mni" localSheetId="2" hidden="1">30</definedName>
    <definedName name="solver_mrt" localSheetId="9" hidden="1">0.075</definedName>
    <definedName name="solver_mrt" localSheetId="2" hidden="1">0.075</definedName>
    <definedName name="solver_msl" localSheetId="9" hidden="1">2</definedName>
    <definedName name="solver_msl" localSheetId="2" hidden="1">2</definedName>
    <definedName name="solver_neg" localSheetId="9" hidden="1">2</definedName>
    <definedName name="solver_neg" localSheetId="2" hidden="1">1</definedName>
    <definedName name="solver_nod" localSheetId="9" hidden="1">2147483647</definedName>
    <definedName name="solver_nod" localSheetId="2" hidden="1">2147483647</definedName>
    <definedName name="solver_num" localSheetId="9" hidden="1">2</definedName>
    <definedName name="solver_num" localSheetId="2" hidden="1">1</definedName>
    <definedName name="solver_num" hidden="1">0</definedName>
    <definedName name="solver_num_1" hidden="1">0</definedName>
    <definedName name="solver_nwt" localSheetId="9" hidden="1">1</definedName>
    <definedName name="solver_nwt" localSheetId="2" hidden="1">1</definedName>
    <definedName name="solver_pre" localSheetId="9" hidden="1">0.0000000001</definedName>
    <definedName name="solver_pre" localSheetId="2" hidden="1">0.000001</definedName>
    <definedName name="solver_rbv" localSheetId="9" hidden="1">1</definedName>
    <definedName name="solver_rbv" localSheetId="2" hidden="1">1</definedName>
    <definedName name="solver_rel1" localSheetId="9" hidden="1">2</definedName>
    <definedName name="solver_rel1" localSheetId="2" hidden="1">2</definedName>
    <definedName name="solver_rel2" localSheetId="9" hidden="1">2</definedName>
    <definedName name="solver_rel3" localSheetId="9" hidden="1">2</definedName>
    <definedName name="solver_rhs1" localSheetId="9" hidden="1">0</definedName>
    <definedName name="solver_rhs1" localSheetId="2" hidden="1">WACC!$Y$39</definedName>
    <definedName name="solver_rhs2" localSheetId="9" hidden="1">0</definedName>
    <definedName name="solver_rhs3" localSheetId="9" hidden="1">#REF!</definedName>
    <definedName name="solver_rlx" localSheetId="9" hidden="1">2</definedName>
    <definedName name="solver_rlx" localSheetId="2" hidden="1">2</definedName>
    <definedName name="solver_rsd" localSheetId="9" hidden="1">0</definedName>
    <definedName name="solver_rsd" localSheetId="2" hidden="1">0</definedName>
    <definedName name="solver_scl" localSheetId="9" hidden="1">1</definedName>
    <definedName name="solver_scl" localSheetId="2" hidden="1">1</definedName>
    <definedName name="Solver_Setting_1">#REF!</definedName>
    <definedName name="Solver_Setting_2">#REF!</definedName>
    <definedName name="Solver_Setting_3">#REF!</definedName>
    <definedName name="Solver_Setting_4">#REF!</definedName>
    <definedName name="Solver_Setting_5">#REF!</definedName>
    <definedName name="Solver_Setting_Ref">#REF!</definedName>
    <definedName name="solver_sho" localSheetId="9" hidden="1">2</definedName>
    <definedName name="solver_sho" localSheetId="2" hidden="1">2</definedName>
    <definedName name="solver_ssz" localSheetId="9" hidden="1">100</definedName>
    <definedName name="solver_ssz" localSheetId="2" hidden="1">100</definedName>
    <definedName name="Solver_Target_1">#REF!</definedName>
    <definedName name="Solver_Target_2">#REF!</definedName>
    <definedName name="Solver_Target_3">#REF!</definedName>
    <definedName name="solver_tim" localSheetId="9" hidden="1">2147483647</definedName>
    <definedName name="solver_tim" localSheetId="2" hidden="1">2147483647</definedName>
    <definedName name="solver_tol" localSheetId="9" hidden="1">0.01</definedName>
    <definedName name="solver_tol" localSheetId="2" hidden="1">0.01</definedName>
    <definedName name="solver_typ" localSheetId="9" hidden="1">1</definedName>
    <definedName name="solver_typ" localSheetId="2" hidden="1">3</definedName>
    <definedName name="solver_typ" hidden="1">3</definedName>
    <definedName name="solver_typ_1" hidden="1">3</definedName>
    <definedName name="solver_val" localSheetId="9" hidden="1">0</definedName>
    <definedName name="solver_val" localSheetId="2" hidden="1">0</definedName>
    <definedName name="solver_val" hidden="1">399732</definedName>
    <definedName name="solver_val_1" hidden="1">399732</definedName>
    <definedName name="solver_ver" localSheetId="9" hidden="1">3</definedName>
    <definedName name="solver_ver" localSheetId="2" hidden="1">3</definedName>
    <definedName name="TB_November" hidden="1">#REF!</definedName>
    <definedName name="test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est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otal_km">Load!$E$33</definedName>
    <definedName name="wrn.Print._.All.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.rec._.sheets.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1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2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3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1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PL." hidden="1">{"ITA_1_PL",#N/A,FALSE,"Print - PL";"ITA_2_PL",#N/A,FALSE,"Print - PL";"ITA_Group_PL",#N/A,FALSE,"Print - PL"}</definedName>
    <definedName name="wrn.Print._.PL._1" hidden="1">{"ITA_1_PL",#N/A,FALSE,"Print - PL";"ITA_2_PL",#N/A,FALSE,"Print - PL";"ITA_Group_PL",#N/A,FALSE,"Print - PL"}</definedName>
    <definedName name="wrn.Print._.PL._2" hidden="1">{"ITA_1_PL",#N/A,FALSE,"Print - PL";"ITA_2_PL",#N/A,FALSE,"Print - PL";"ITA_Group_PL",#N/A,FALSE,"Print - PL"}</definedName>
    <definedName name="wrn.Print._.PL._3" hidden="1">{"ITA_1_PL",#N/A,FALSE,"Print - PL";"ITA_2_PL",#N/A,FALSE,"Print - PL";"ITA_Group_PL",#N/A,FALSE,"Print - PL"}</definedName>
    <definedName name="wrn.Print._.Summary." localSheetId="11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1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2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3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Summary." localSheetId="11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1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2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3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TEST." localSheetId="11" hidden="1">{#N/A,#N/A,FALSE,"MGH income-Support";#N/A,#N/A,FALSE,"MGN balance sheet-Support"}</definedName>
    <definedName name="wrn.TEST." hidden="1">{#N/A,#N/A,FALSE,"MGH income-Support";#N/A,#N/A,FALSE,"MGN balance sheet-Support"}</definedName>
    <definedName name="wrn.TEST._1" hidden="1">{#N/A,#N/A,FALSE,"MGH income-Support";#N/A,#N/A,FALSE,"MGN balance sheet-Support"}</definedName>
    <definedName name="wrn.TEST._2" hidden="1">{#N/A,#N/A,FALSE,"MGH income-Support";#N/A,#N/A,FALSE,"MGN balance sheet-Support"}</definedName>
    <definedName name="wrn.TEST._3" hidden="1">{#N/A,#N/A,FALSE,"MGH income-Support";#N/A,#N/A,FALSE,"MGN balance sheet-Support"}</definedName>
    <definedName name="wrn.UEG._.Operating._.Report." localSheetId="1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X_Factor_1">Main!$AD$16</definedName>
    <definedName name="X_Factor_2">Main!$AE$16</definedName>
    <definedName name="X_Factor_3">Main!$AF$16</definedName>
    <definedName name="X_Factor_4">Main!$AG$16</definedName>
    <definedName name="X_Factor_5">Main!$AH$16</definedName>
    <definedName name="Z_194E5B9A_53B1_414D_85B4_862268EA3FD8_.wvu.Cols" localSheetId="11" hidden="1">#REF!,#REF!</definedName>
    <definedName name="Z_194E5B9A_53B1_414D_85B4_862268EA3FD8_.wvu.Cols" hidden="1">#REF!,#REF!</definedName>
    <definedName name="Z_457C99E0_B489_11D4_9586_D18A69491E44_.wvu.FilterData" localSheetId="11" hidden="1">#REF!</definedName>
    <definedName name="Z_457C99E0_B489_11D4_9586_D18A69491E44_.wvu.FilterData" hidden="1">#REF!</definedName>
    <definedName name="Z_4A79B72B_DC22_4363_885C_85183B73F539_.wvu.Cols" localSheetId="11" hidden="1">#REF!,#REF!</definedName>
    <definedName name="Z_4A79B72B_DC22_4363_885C_85183B73F539_.wvu.Cols" hidden="1">#REF!,#REF!</definedName>
    <definedName name="Z_6664BF98_58A8_4AA7_B274_16B63D099514_.wvu.PrintTitles" localSheetId="11" hidden="1">#REF!</definedName>
    <definedName name="Z_6664BF98_58A8_4AA7_B274_16B63D099514_.wvu.PrintTitles" hidden="1">#REF!</definedName>
    <definedName name="Z_6664BF98_58A8_4AA7_B274_16B63D099514_.wvu.Rows" localSheetId="11" hidden="1">#REF!</definedName>
    <definedName name="Z_6664BF98_58A8_4AA7_B274_16B63D099514_.wvu.Rows" hidden="1">#REF!</definedName>
    <definedName name="Z_7BA556F5_54D8_11D5_A01A_F3F642D11487_.wvu.PrintTitles" localSheetId="11" hidden="1">#REF!</definedName>
    <definedName name="Z_7BA556F5_54D8_11D5_A01A_F3F642D11487_.wvu.PrintTitles" hidden="1">#REF!</definedName>
    <definedName name="Z_82A713E0_6943_11D4_BE9F_0010A4B0D9C7_.wvu.Cols" localSheetId="11" hidden="1">#REF!</definedName>
    <definedName name="Z_82A713E0_6943_11D4_BE9F_0010A4B0D9C7_.wvu.Cols" hidden="1">#REF!</definedName>
    <definedName name="Z_82A713E0_6943_11D4_BE9F_0010A4B0D9C7_.wvu.Rows" localSheetId="11" hidden="1">#REF!,#REF!</definedName>
    <definedName name="Z_82A713E0_6943_11D4_BE9F_0010A4B0D9C7_.wvu.Rows" hidden="1">#REF!,#REF!</definedName>
    <definedName name="Z_86D17A40_67AF_11D4_BE9F_0010A4C47286_.wvu.FilterData" localSheetId="11" hidden="1">#REF!</definedName>
    <definedName name="Z_86D17A40_67AF_11D4_BE9F_0010A4C47286_.wvu.FilterData" hidden="1">#REF!</definedName>
    <definedName name="Z_86D17A4F_67AF_11D4_BE9F_0010A4C47286_.wvu.FilterData" localSheetId="11" hidden="1">#REF!</definedName>
    <definedName name="Z_86D17A4F_67AF_11D4_BE9F_0010A4C47286_.wvu.FilterData" hidden="1">#REF!</definedName>
    <definedName name="Z_954171C1_B0CF_11D4_9586_C4C4470EA652_.wvu.FilterData" localSheetId="11" hidden="1">#REF!</definedName>
    <definedName name="Z_954171C1_B0CF_11D4_9586_C4C4470EA652_.wvu.FilterData" hidden="1">#REF!</definedName>
    <definedName name="Z_954171C6_B0CF_11D4_9586_C4C4470EA652_.wvu.FilterData" localSheetId="11" hidden="1">#REF!</definedName>
    <definedName name="Z_954171C6_B0CF_11D4_9586_C4C4470EA652_.wvu.FilterData" hidden="1">#REF!</definedName>
    <definedName name="Z_B353C461_E47E_11D3_9F17_9F7735ADF445_.wvu.PrintArea" localSheetId="11" hidden="1">#REF!</definedName>
    <definedName name="Z_B353C461_E47E_11D3_9F17_9F7735ADF445_.wvu.PrintArea" hidden="1">#REF!</definedName>
    <definedName name="Z_B6615E22_B0C4_11D4_9586_D4E81DC95A44_.wvu.FilterData" localSheetId="11" hidden="1">#REF!</definedName>
    <definedName name="Z_B6615E22_B0C4_11D4_9586_D4E81DC95A44_.wvu.FilterData" hidden="1">#REF!</definedName>
    <definedName name="Z_CFB7B7F4_1D0A_11D5_9586_DD7024B77949_.wvu.FilterData" localSheetId="11" hidden="1">#REF!</definedName>
    <definedName name="Z_CFB7B7F4_1D0A_11D5_9586_DD7024B77949_.wvu.FilterData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149" i="8" l="1"/>
  <c r="AJ149" i="8"/>
  <c r="AJ146" i="8"/>
  <c r="AE103" i="83" l="1"/>
  <c r="AF103" i="83"/>
  <c r="AG103" i="83"/>
  <c r="AH103" i="83"/>
  <c r="AI103" i="83"/>
  <c r="AM41" i="149"/>
  <c r="AL41" i="149"/>
  <c r="AM40" i="149"/>
  <c r="AL40" i="149"/>
  <c r="AM39" i="149"/>
  <c r="AL39" i="149"/>
  <c r="AK40" i="149"/>
  <c r="AK39" i="149"/>
  <c r="C50" i="148"/>
  <c r="C49" i="148"/>
  <c r="A2686" i="16"/>
  <c r="A2685" i="16"/>
  <c r="A2684" i="16"/>
  <c r="A2683" i="16"/>
  <c r="A62" i="83"/>
  <c r="A61" i="83"/>
  <c r="A60" i="83"/>
  <c r="A59" i="83"/>
  <c r="A51" i="83"/>
  <c r="A50" i="83"/>
  <c r="A49" i="83"/>
  <c r="A48" i="83"/>
  <c r="A45" i="83"/>
  <c r="A44" i="83"/>
  <c r="A43" i="83"/>
  <c r="A42" i="83"/>
  <c r="A111" i="83"/>
  <c r="A110" i="83"/>
  <c r="A109" i="83"/>
  <c r="A108" i="83"/>
  <c r="A102" i="83"/>
  <c r="A101" i="83"/>
  <c r="A100" i="83"/>
  <c r="A99" i="83"/>
  <c r="A91" i="83"/>
  <c r="A90" i="83"/>
  <c r="A89" i="83"/>
  <c r="A88" i="83"/>
  <c r="AM86" i="83"/>
  <c r="AL86" i="83"/>
  <c r="AK86" i="83"/>
  <c r="AJ86" i="83"/>
  <c r="AI86" i="83"/>
  <c r="AH86" i="83"/>
  <c r="AG86" i="83"/>
  <c r="AF86" i="83"/>
  <c r="AE86" i="83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2677" i="16" l="1"/>
  <c r="A2676" i="16"/>
  <c r="A2675" i="16"/>
  <c r="A2674" i="16"/>
  <c r="A2673" i="16"/>
  <c r="A2672" i="16"/>
  <c r="A2671" i="16"/>
  <c r="A2670" i="16"/>
  <c r="A2669" i="16"/>
  <c r="A2668" i="16"/>
  <c r="A2576" i="16"/>
  <c r="A2575" i="16"/>
  <c r="A2574" i="16"/>
  <c r="A2573" i="16"/>
  <c r="A2572" i="16"/>
  <c r="A2571" i="16"/>
  <c r="A2570" i="16"/>
  <c r="A2569" i="16"/>
  <c r="A2568" i="16"/>
  <c r="A2567" i="16"/>
  <c r="A2566" i="16"/>
  <c r="A2565" i="16"/>
  <c r="A2564" i="16"/>
  <c r="A2563" i="16"/>
  <c r="A2562" i="16"/>
  <c r="A2561" i="16"/>
  <c r="A2559" i="16"/>
  <c r="A2558" i="16"/>
  <c r="A2557" i="16"/>
  <c r="A2556" i="16"/>
  <c r="A2555" i="16"/>
  <c r="A2553" i="16"/>
  <c r="A2552" i="16"/>
  <c r="A2551" i="16"/>
  <c r="A2550" i="16"/>
  <c r="A2549" i="16"/>
  <c r="A2548" i="16"/>
  <c r="A2547" i="16"/>
  <c r="A2546" i="16"/>
  <c r="A2545" i="16"/>
  <c r="A2544" i="16"/>
  <c r="A2543" i="16"/>
  <c r="A2542" i="16"/>
  <c r="A2541" i="16"/>
  <c r="A2540" i="16"/>
  <c r="A2539" i="16"/>
  <c r="A2538" i="16"/>
  <c r="A2537" i="16"/>
  <c r="A2536" i="16"/>
  <c r="A2535" i="16"/>
  <c r="A2534" i="16"/>
  <c r="A2533" i="16"/>
  <c r="A2532" i="16"/>
  <c r="A2531" i="16"/>
  <c r="A2530" i="16"/>
  <c r="A2529" i="16"/>
  <c r="A2528" i="16"/>
  <c r="A2527" i="16"/>
  <c r="A2526" i="16"/>
  <c r="A2525" i="16"/>
  <c r="A2524" i="16"/>
  <c r="A2523" i="16"/>
  <c r="A2522" i="16"/>
  <c r="A2521" i="16"/>
  <c r="A2520" i="16"/>
  <c r="A2519" i="16"/>
  <c r="A2518" i="16"/>
  <c r="A2517" i="16"/>
  <c r="A2516" i="16"/>
  <c r="A2515" i="16"/>
  <c r="A2514" i="16"/>
  <c r="A2513" i="16"/>
  <c r="A817" i="16" l="1"/>
  <c r="A816" i="16"/>
  <c r="A815" i="16"/>
  <c r="A814" i="16"/>
  <c r="A813" i="16"/>
  <c r="A812" i="16"/>
  <c r="A811" i="16"/>
  <c r="A810" i="16"/>
  <c r="A809" i="16"/>
  <c r="A808" i="16"/>
  <c r="A807" i="16"/>
  <c r="A806" i="16"/>
  <c r="A805" i="16"/>
  <c r="A804" i="16"/>
  <c r="A803" i="16"/>
  <c r="A802" i="16"/>
  <c r="A801" i="16"/>
  <c r="A800" i="16"/>
  <c r="A799" i="16"/>
  <c r="A798" i="16"/>
  <c r="A797" i="16"/>
  <c r="A796" i="16"/>
  <c r="A795" i="16"/>
  <c r="A794" i="16"/>
  <c r="A793" i="16"/>
  <c r="A792" i="16"/>
  <c r="A791" i="16"/>
  <c r="A790" i="16"/>
  <c r="A789" i="16"/>
  <c r="A788" i="16"/>
  <c r="I789" i="16"/>
  <c r="J789" i="16"/>
  <c r="K789" i="16"/>
  <c r="L789" i="16"/>
  <c r="M789" i="16"/>
  <c r="N789" i="16"/>
  <c r="O789" i="16"/>
  <c r="P789" i="16"/>
  <c r="Q789" i="16"/>
  <c r="R789" i="16"/>
  <c r="S789" i="16"/>
  <c r="T789" i="16"/>
  <c r="U789" i="16"/>
  <c r="V789" i="16"/>
  <c r="W789" i="16"/>
  <c r="X789" i="16"/>
  <c r="Y789" i="16"/>
  <c r="Z789" i="16"/>
  <c r="AA789" i="16"/>
  <c r="AB789" i="16"/>
  <c r="AC789" i="16"/>
  <c r="AD789" i="16"/>
  <c r="AE789" i="16"/>
  <c r="AF789" i="16"/>
  <c r="AG789" i="16"/>
  <c r="AH789" i="16"/>
  <c r="AI789" i="16"/>
  <c r="AJ789" i="16"/>
  <c r="AK789" i="16"/>
  <c r="AL789" i="16"/>
  <c r="AM789" i="16"/>
  <c r="I790" i="16"/>
  <c r="J790" i="16"/>
  <c r="K790" i="16"/>
  <c r="L790" i="16"/>
  <c r="M790" i="16"/>
  <c r="N790" i="16"/>
  <c r="O790" i="16"/>
  <c r="P790" i="16"/>
  <c r="Q790" i="16"/>
  <c r="R790" i="16"/>
  <c r="S790" i="16"/>
  <c r="T790" i="16"/>
  <c r="U790" i="16"/>
  <c r="V790" i="16"/>
  <c r="W790" i="16"/>
  <c r="X790" i="16"/>
  <c r="Y790" i="16"/>
  <c r="Z790" i="16"/>
  <c r="AA790" i="16"/>
  <c r="AB790" i="16"/>
  <c r="AC790" i="16"/>
  <c r="AD790" i="16"/>
  <c r="AE790" i="16"/>
  <c r="AF790" i="16"/>
  <c r="AG790" i="16"/>
  <c r="AH790" i="16"/>
  <c r="AI790" i="16"/>
  <c r="AJ790" i="16"/>
  <c r="AK790" i="16"/>
  <c r="AL790" i="16"/>
  <c r="AM790" i="16"/>
  <c r="I791" i="16"/>
  <c r="J791" i="16"/>
  <c r="K791" i="16"/>
  <c r="L791" i="16"/>
  <c r="M791" i="16"/>
  <c r="N791" i="16"/>
  <c r="O791" i="16"/>
  <c r="P791" i="16"/>
  <c r="Q791" i="16"/>
  <c r="R791" i="16"/>
  <c r="S791" i="16"/>
  <c r="T791" i="16"/>
  <c r="U791" i="16"/>
  <c r="V791" i="16"/>
  <c r="W791" i="16"/>
  <c r="X791" i="16"/>
  <c r="Y791" i="16"/>
  <c r="Z791" i="16"/>
  <c r="AA791" i="16"/>
  <c r="AB791" i="16"/>
  <c r="AC791" i="16"/>
  <c r="AD791" i="16"/>
  <c r="AE791" i="16"/>
  <c r="AF791" i="16"/>
  <c r="AG791" i="16"/>
  <c r="AH791" i="16"/>
  <c r="AI791" i="16"/>
  <c r="AJ791" i="16"/>
  <c r="AK791" i="16"/>
  <c r="AL791" i="16"/>
  <c r="AM791" i="16"/>
  <c r="I792" i="16"/>
  <c r="J792" i="16"/>
  <c r="K792" i="16"/>
  <c r="L792" i="16"/>
  <c r="M792" i="16"/>
  <c r="N792" i="16"/>
  <c r="O792" i="16"/>
  <c r="P792" i="16"/>
  <c r="Q792" i="16"/>
  <c r="R792" i="16"/>
  <c r="S792" i="16"/>
  <c r="T792" i="16"/>
  <c r="U792" i="16"/>
  <c r="V792" i="16"/>
  <c r="W792" i="16"/>
  <c r="X792" i="16"/>
  <c r="Y792" i="16"/>
  <c r="Z792" i="16"/>
  <c r="AA792" i="16"/>
  <c r="AB792" i="16"/>
  <c r="AC792" i="16"/>
  <c r="AD792" i="16"/>
  <c r="AE792" i="16"/>
  <c r="AF792" i="16"/>
  <c r="AG792" i="16"/>
  <c r="AH792" i="16"/>
  <c r="AI792" i="16"/>
  <c r="AJ792" i="16"/>
  <c r="AK792" i="16"/>
  <c r="AL792" i="16"/>
  <c r="AM792" i="16"/>
  <c r="I793" i="16"/>
  <c r="J793" i="16"/>
  <c r="K793" i="16"/>
  <c r="L793" i="16"/>
  <c r="M793" i="16"/>
  <c r="N793" i="16"/>
  <c r="O793" i="16"/>
  <c r="P793" i="16"/>
  <c r="Q793" i="16"/>
  <c r="R793" i="16"/>
  <c r="S793" i="16"/>
  <c r="T793" i="16"/>
  <c r="U793" i="16"/>
  <c r="V793" i="16"/>
  <c r="W793" i="16"/>
  <c r="X793" i="16"/>
  <c r="Y793" i="16"/>
  <c r="Z793" i="16"/>
  <c r="AA793" i="16"/>
  <c r="AB793" i="16"/>
  <c r="AC793" i="16"/>
  <c r="AD793" i="16"/>
  <c r="AE793" i="16"/>
  <c r="AF793" i="16"/>
  <c r="AG793" i="16"/>
  <c r="AH793" i="16"/>
  <c r="AI793" i="16"/>
  <c r="AJ793" i="16"/>
  <c r="AK793" i="16"/>
  <c r="AL793" i="16"/>
  <c r="AM793" i="16"/>
  <c r="I794" i="16"/>
  <c r="J794" i="16"/>
  <c r="K794" i="16"/>
  <c r="L794" i="16"/>
  <c r="M794" i="16"/>
  <c r="N794" i="16"/>
  <c r="O794" i="16"/>
  <c r="P794" i="16"/>
  <c r="Q794" i="16"/>
  <c r="R794" i="16"/>
  <c r="S794" i="16"/>
  <c r="T794" i="16"/>
  <c r="U794" i="16"/>
  <c r="V794" i="16"/>
  <c r="W794" i="16"/>
  <c r="X794" i="16"/>
  <c r="Y794" i="16"/>
  <c r="Z794" i="16"/>
  <c r="AA794" i="16"/>
  <c r="AB794" i="16"/>
  <c r="AC794" i="16"/>
  <c r="AD794" i="16"/>
  <c r="AE794" i="16"/>
  <c r="AF794" i="16"/>
  <c r="AG794" i="16"/>
  <c r="AH794" i="16"/>
  <c r="AI794" i="16"/>
  <c r="AJ794" i="16"/>
  <c r="AK794" i="16"/>
  <c r="AL794" i="16"/>
  <c r="AM794" i="16"/>
  <c r="I795" i="16"/>
  <c r="J795" i="16"/>
  <c r="K795" i="16"/>
  <c r="L795" i="16"/>
  <c r="M795" i="16"/>
  <c r="N795" i="16"/>
  <c r="O795" i="16"/>
  <c r="P795" i="16"/>
  <c r="Q795" i="16"/>
  <c r="R795" i="16"/>
  <c r="S795" i="16"/>
  <c r="T795" i="16"/>
  <c r="U795" i="16"/>
  <c r="V795" i="16"/>
  <c r="W795" i="16"/>
  <c r="X795" i="16"/>
  <c r="Y795" i="16"/>
  <c r="Z795" i="16"/>
  <c r="AA795" i="16"/>
  <c r="AB795" i="16"/>
  <c r="AC795" i="16"/>
  <c r="AD795" i="16"/>
  <c r="AE795" i="16"/>
  <c r="AF795" i="16"/>
  <c r="AG795" i="16"/>
  <c r="AH795" i="16"/>
  <c r="AI795" i="16"/>
  <c r="AJ795" i="16"/>
  <c r="AK795" i="16"/>
  <c r="AL795" i="16"/>
  <c r="AM795" i="16"/>
  <c r="I796" i="16"/>
  <c r="J796" i="16"/>
  <c r="K796" i="16"/>
  <c r="L796" i="16"/>
  <c r="M796" i="16"/>
  <c r="N796" i="16"/>
  <c r="O796" i="16"/>
  <c r="P796" i="16"/>
  <c r="Q796" i="16"/>
  <c r="R796" i="16"/>
  <c r="S796" i="16"/>
  <c r="T796" i="16"/>
  <c r="U796" i="16"/>
  <c r="V796" i="16"/>
  <c r="W796" i="16"/>
  <c r="X796" i="16"/>
  <c r="Y796" i="16"/>
  <c r="Z796" i="16"/>
  <c r="AA796" i="16"/>
  <c r="AB796" i="16"/>
  <c r="AC796" i="16"/>
  <c r="AD796" i="16"/>
  <c r="AE796" i="16"/>
  <c r="AF796" i="16"/>
  <c r="AG796" i="16"/>
  <c r="AH796" i="16"/>
  <c r="AI796" i="16"/>
  <c r="AJ796" i="16"/>
  <c r="AK796" i="16"/>
  <c r="AL796" i="16"/>
  <c r="AM796" i="16"/>
  <c r="AC797" i="16"/>
  <c r="AD797" i="16"/>
  <c r="AE797" i="16"/>
  <c r="AF797" i="16"/>
  <c r="AG797" i="16"/>
  <c r="AH797" i="16"/>
  <c r="AI797" i="16"/>
  <c r="AJ797" i="16"/>
  <c r="AK797" i="16"/>
  <c r="AL797" i="16"/>
  <c r="AM797" i="16"/>
  <c r="AC798" i="16"/>
  <c r="AD798" i="16"/>
  <c r="AE798" i="16"/>
  <c r="AF798" i="16"/>
  <c r="AG798" i="16"/>
  <c r="AH798" i="16"/>
  <c r="AI798" i="16"/>
  <c r="AJ798" i="16"/>
  <c r="AK798" i="16"/>
  <c r="AL798" i="16"/>
  <c r="AM798" i="16"/>
  <c r="AC799" i="16"/>
  <c r="AD799" i="16"/>
  <c r="AE799" i="16"/>
  <c r="AF799" i="16"/>
  <c r="AG799" i="16"/>
  <c r="AH799" i="16"/>
  <c r="AI799" i="16"/>
  <c r="AJ799" i="16"/>
  <c r="AK799" i="16"/>
  <c r="AL799" i="16"/>
  <c r="AM799" i="16"/>
  <c r="I800" i="16"/>
  <c r="J800" i="16"/>
  <c r="K800" i="16"/>
  <c r="L800" i="16"/>
  <c r="M800" i="16"/>
  <c r="N800" i="16"/>
  <c r="O800" i="16"/>
  <c r="P800" i="16"/>
  <c r="Q800" i="16"/>
  <c r="R800" i="16"/>
  <c r="S800" i="16"/>
  <c r="T800" i="16"/>
  <c r="U800" i="16"/>
  <c r="V800" i="16"/>
  <c r="W800" i="16"/>
  <c r="X800" i="16"/>
  <c r="Y800" i="16"/>
  <c r="Z800" i="16"/>
  <c r="AA800" i="16"/>
  <c r="AB800" i="16"/>
  <c r="AC800" i="16"/>
  <c r="AD800" i="16"/>
  <c r="AE800" i="16"/>
  <c r="AF800" i="16"/>
  <c r="AG800" i="16"/>
  <c r="AH800" i="16"/>
  <c r="AI800" i="16"/>
  <c r="AJ800" i="16"/>
  <c r="AK800" i="16"/>
  <c r="AL800" i="16"/>
  <c r="AM800" i="16"/>
  <c r="Y801" i="16"/>
  <c r="Z801" i="16"/>
  <c r="AA801" i="16"/>
  <c r="AB801" i="16"/>
  <c r="AC801" i="16"/>
  <c r="AD801" i="16"/>
  <c r="AE801" i="16"/>
  <c r="AF801" i="16"/>
  <c r="AG801" i="16"/>
  <c r="AH801" i="16"/>
  <c r="AI801" i="16"/>
  <c r="AJ801" i="16"/>
  <c r="AK801" i="16"/>
  <c r="AL801" i="16"/>
  <c r="AM801" i="16"/>
  <c r="A786" i="16"/>
  <c r="A785" i="16"/>
  <c r="A784" i="16"/>
  <c r="A783" i="16"/>
  <c r="A782" i="16"/>
  <c r="A781" i="16"/>
  <c r="A780" i="16"/>
  <c r="A779" i="16"/>
  <c r="A778" i="16"/>
  <c r="A777" i="16"/>
  <c r="A776" i="16"/>
  <c r="A775" i="16"/>
  <c r="A774" i="16"/>
  <c r="A773" i="16"/>
  <c r="A772" i="16"/>
  <c r="A771" i="16"/>
  <c r="A770" i="16"/>
  <c r="A769" i="16"/>
  <c r="A768" i="16"/>
  <c r="A767" i="16"/>
  <c r="A766" i="16"/>
  <c r="A765" i="16"/>
  <c r="A764" i="16"/>
  <c r="A763" i="16"/>
  <c r="A762" i="16"/>
  <c r="A761" i="16"/>
  <c r="A760" i="16"/>
  <c r="A759" i="16"/>
  <c r="A758" i="16"/>
  <c r="A757" i="16"/>
  <c r="N771" i="16"/>
  <c r="O771" i="16"/>
  <c r="P771" i="16"/>
  <c r="Q771" i="16"/>
  <c r="R771" i="16"/>
  <c r="S771" i="16"/>
  <c r="T771" i="16"/>
  <c r="U771" i="16"/>
  <c r="V771" i="16"/>
  <c r="W771" i="16"/>
  <c r="X771" i="16"/>
  <c r="Y771" i="16"/>
  <c r="Z771" i="16"/>
  <c r="AA771" i="16"/>
  <c r="AB771" i="16"/>
  <c r="AC771" i="16"/>
  <c r="AD771" i="16"/>
  <c r="AE771" i="16"/>
  <c r="AF771" i="16"/>
  <c r="AG771" i="16"/>
  <c r="AH771" i="16"/>
  <c r="AI771" i="16"/>
  <c r="AJ771" i="16"/>
  <c r="AK771" i="16"/>
  <c r="AL771" i="16"/>
  <c r="AM771" i="16"/>
  <c r="A725" i="16"/>
  <c r="A724" i="16"/>
  <c r="A723" i="16"/>
  <c r="A722" i="16"/>
  <c r="A721" i="16"/>
  <c r="A720" i="16"/>
  <c r="A719" i="16"/>
  <c r="A718" i="16"/>
  <c r="A717" i="16"/>
  <c r="A716" i="16"/>
  <c r="A715" i="16"/>
  <c r="A714" i="16"/>
  <c r="A713" i="16"/>
  <c r="A712" i="16"/>
  <c r="A711" i="16"/>
  <c r="A710" i="16"/>
  <c r="A709" i="16"/>
  <c r="A708" i="16"/>
  <c r="A707" i="16"/>
  <c r="A706" i="16"/>
  <c r="A705" i="16"/>
  <c r="A704" i="16"/>
  <c r="A703" i="16"/>
  <c r="A702" i="16"/>
  <c r="A701" i="16"/>
  <c r="A700" i="16"/>
  <c r="A699" i="16"/>
  <c r="A698" i="16"/>
  <c r="A697" i="16"/>
  <c r="A696" i="16"/>
  <c r="Y802" i="16" l="1"/>
  <c r="Q802" i="16"/>
  <c r="I802" i="16"/>
  <c r="AI802" i="16"/>
  <c r="K802" i="16"/>
  <c r="J802" i="16"/>
  <c r="X802" i="16"/>
  <c r="AA802" i="16"/>
  <c r="AH802" i="16"/>
  <c r="R802" i="16"/>
  <c r="AF802" i="16"/>
  <c r="P802" i="16"/>
  <c r="AG802" i="16"/>
  <c r="S802" i="16"/>
  <c r="Z802" i="16"/>
  <c r="AM802" i="16"/>
  <c r="AL802" i="16"/>
  <c r="AD802" i="16"/>
  <c r="V802" i="16"/>
  <c r="N802" i="16"/>
  <c r="O802" i="16"/>
  <c r="AK802" i="16"/>
  <c r="AC802" i="16"/>
  <c r="U802" i="16"/>
  <c r="M802" i="16"/>
  <c r="W802" i="16"/>
  <c r="AJ802" i="16"/>
  <c r="AB802" i="16"/>
  <c r="T802" i="16"/>
  <c r="L802" i="16"/>
  <c r="AE802" i="16"/>
  <c r="I698" i="16" l="1"/>
  <c r="I710" i="16"/>
  <c r="J710" i="16"/>
  <c r="K710" i="16"/>
  <c r="L710" i="16"/>
  <c r="M710" i="16"/>
  <c r="N710" i="16"/>
  <c r="O710" i="16"/>
  <c r="P710" i="16"/>
  <c r="Q710" i="16"/>
  <c r="R710" i="16"/>
  <c r="S710" i="16"/>
  <c r="T710" i="16"/>
  <c r="U710" i="16"/>
  <c r="V710" i="16"/>
  <c r="W710" i="16"/>
  <c r="X710" i="16"/>
  <c r="Y710" i="16"/>
  <c r="Z710" i="16"/>
  <c r="AA710" i="16"/>
  <c r="AB710" i="16"/>
  <c r="AC710" i="16"/>
  <c r="AD710" i="16"/>
  <c r="AE710" i="16"/>
  <c r="AF710" i="16"/>
  <c r="AG710" i="16"/>
  <c r="AH710" i="16"/>
  <c r="AI710" i="16"/>
  <c r="AJ710" i="16"/>
  <c r="AK710" i="16"/>
  <c r="AL710" i="16"/>
  <c r="AM710" i="16"/>
  <c r="A548" i="16"/>
  <c r="A547" i="16"/>
  <c r="A546" i="16"/>
  <c r="A545" i="16"/>
  <c r="A544" i="16"/>
  <c r="A543" i="16"/>
  <c r="A542" i="16"/>
  <c r="A541" i="16"/>
  <c r="A540" i="16"/>
  <c r="A539" i="16"/>
  <c r="A538" i="16"/>
  <c r="A537" i="16"/>
  <c r="A536" i="16"/>
  <c r="A535" i="16"/>
  <c r="A534" i="16"/>
  <c r="A533" i="16"/>
  <c r="A532" i="16"/>
  <c r="A531" i="16"/>
  <c r="A530" i="16"/>
  <c r="A529" i="16"/>
  <c r="A528" i="16"/>
  <c r="A527" i="16"/>
  <c r="A526" i="16"/>
  <c r="A525" i="16"/>
  <c r="A524" i="16"/>
  <c r="A523" i="16"/>
  <c r="A522" i="16"/>
  <c r="A521" i="16"/>
  <c r="A520" i="16"/>
  <c r="A519" i="16"/>
  <c r="A518" i="16"/>
  <c r="A517" i="16"/>
  <c r="A516" i="16"/>
  <c r="A515" i="16"/>
  <c r="A514" i="16"/>
  <c r="A513" i="16"/>
  <c r="A512" i="16"/>
  <c r="A511" i="16"/>
  <c r="A510" i="16"/>
  <c r="A509" i="16"/>
  <c r="A508" i="16"/>
  <c r="A507" i="16"/>
  <c r="A506" i="16"/>
  <c r="A505" i="16"/>
  <c r="A504" i="16"/>
  <c r="A503" i="16"/>
  <c r="A502" i="16"/>
  <c r="A501" i="16"/>
  <c r="A500" i="16"/>
  <c r="A499" i="16"/>
  <c r="A498" i="16"/>
  <c r="A497" i="16"/>
  <c r="A496" i="16"/>
  <c r="A495" i="16"/>
  <c r="A494" i="16"/>
  <c r="A493" i="16"/>
  <c r="A492" i="16"/>
  <c r="A491" i="16"/>
  <c r="A490" i="16"/>
  <c r="A489" i="16"/>
  <c r="A488" i="16"/>
  <c r="A487" i="16"/>
  <c r="A486" i="16"/>
  <c r="A485" i="16"/>
  <c r="A484" i="16"/>
  <c r="A483" i="16"/>
  <c r="A482" i="16"/>
  <c r="A481" i="16"/>
  <c r="A480" i="16"/>
  <c r="A479" i="16"/>
  <c r="A478" i="16"/>
  <c r="A477" i="16"/>
  <c r="A476" i="16"/>
  <c r="A475" i="16"/>
  <c r="A474" i="16"/>
  <c r="A473" i="16"/>
  <c r="A472" i="16"/>
  <c r="A471" i="16"/>
  <c r="A470" i="16"/>
  <c r="A469" i="16"/>
  <c r="A468" i="16"/>
  <c r="A467" i="16"/>
  <c r="A466" i="16"/>
  <c r="A465" i="16"/>
  <c r="A464" i="16"/>
  <c r="A463" i="16"/>
  <c r="A462" i="16"/>
  <c r="A461" i="16"/>
  <c r="A460" i="16"/>
  <c r="A459" i="16"/>
  <c r="A458" i="16"/>
  <c r="A457" i="16"/>
  <c r="A456" i="16"/>
  <c r="A455" i="16"/>
  <c r="A454" i="16"/>
  <c r="A453" i="16"/>
  <c r="A452" i="16"/>
  <c r="A451" i="16"/>
  <c r="A450" i="16"/>
  <c r="A449" i="16"/>
  <c r="A448" i="16"/>
  <c r="A447" i="16"/>
  <c r="A446" i="16"/>
  <c r="A445" i="16"/>
  <c r="A444" i="16"/>
  <c r="A443" i="16"/>
  <c r="A409" i="16"/>
  <c r="A408" i="16"/>
  <c r="A407" i="16"/>
  <c r="A406" i="16"/>
  <c r="A405" i="16"/>
  <c r="A404" i="16"/>
  <c r="A403" i="16"/>
  <c r="A402" i="16"/>
  <c r="A401" i="16"/>
  <c r="A400" i="16"/>
  <c r="A399" i="16"/>
  <c r="A398" i="16"/>
  <c r="A397" i="16"/>
  <c r="A396" i="16"/>
  <c r="A395" i="16"/>
  <c r="A394" i="16"/>
  <c r="A393" i="16"/>
  <c r="A392" i="16"/>
  <c r="A391" i="16"/>
  <c r="A390" i="16"/>
  <c r="A389" i="16"/>
  <c r="A388" i="16"/>
  <c r="A387" i="16"/>
  <c r="A386" i="16"/>
  <c r="A385" i="16"/>
  <c r="A384" i="16"/>
  <c r="A383" i="16"/>
  <c r="A382" i="16"/>
  <c r="A381" i="16"/>
  <c r="A380" i="16"/>
  <c r="A377" i="16"/>
  <c r="A376" i="16"/>
  <c r="A375" i="16"/>
  <c r="A374" i="16"/>
  <c r="A373" i="16"/>
  <c r="A372" i="16"/>
  <c r="A371" i="16"/>
  <c r="A370" i="16"/>
  <c r="A369" i="16"/>
  <c r="A368" i="16"/>
  <c r="A367" i="16"/>
  <c r="A366" i="16"/>
  <c r="A365" i="16"/>
  <c r="A364" i="16"/>
  <c r="A363" i="16"/>
  <c r="A362" i="16"/>
  <c r="A361" i="16"/>
  <c r="A360" i="16"/>
  <c r="A359" i="16"/>
  <c r="A358" i="16"/>
  <c r="A357" i="16"/>
  <c r="A356" i="16"/>
  <c r="A355" i="16"/>
  <c r="A354" i="16"/>
  <c r="A353" i="16"/>
  <c r="A352" i="16"/>
  <c r="A351" i="16"/>
  <c r="A350" i="16"/>
  <c r="A349" i="16"/>
  <c r="A348" i="16"/>
  <c r="A347" i="16"/>
  <c r="A329" i="16"/>
  <c r="A328" i="16"/>
  <c r="A327" i="16"/>
  <c r="A326" i="16"/>
  <c r="A325" i="16"/>
  <c r="A324" i="16"/>
  <c r="A323" i="16"/>
  <c r="A322" i="16"/>
  <c r="A321" i="16"/>
  <c r="A320" i="16"/>
  <c r="A319" i="16"/>
  <c r="A318" i="16"/>
  <c r="A317" i="16"/>
  <c r="A316" i="16"/>
  <c r="A315" i="16"/>
  <c r="A314" i="16"/>
  <c r="A313" i="16"/>
  <c r="A312" i="16"/>
  <c r="A311" i="16"/>
  <c r="A310" i="16"/>
  <c r="A309" i="16"/>
  <c r="A308" i="16"/>
  <c r="A307" i="16"/>
  <c r="A306" i="16"/>
  <c r="A305" i="16"/>
  <c r="A304" i="16"/>
  <c r="A303" i="16"/>
  <c r="A302" i="16"/>
  <c r="A301" i="16"/>
  <c r="A300" i="16"/>
  <c r="A299" i="16"/>
  <c r="A298" i="16"/>
  <c r="A297" i="16"/>
  <c r="A296" i="16"/>
  <c r="A295" i="16"/>
  <c r="A294" i="16"/>
  <c r="A293" i="16"/>
  <c r="A292" i="16"/>
  <c r="A291" i="16"/>
  <c r="A290" i="16"/>
  <c r="A289" i="16"/>
  <c r="A288" i="16"/>
  <c r="A287" i="16"/>
  <c r="A286" i="16"/>
  <c r="A285" i="16"/>
  <c r="I299" i="16" l="1"/>
  <c r="J299" i="16"/>
  <c r="K299" i="16"/>
  <c r="L299" i="16"/>
  <c r="M299" i="16"/>
  <c r="N299" i="16"/>
  <c r="O299" i="16"/>
  <c r="P299" i="16"/>
  <c r="Q299" i="16"/>
  <c r="R299" i="16"/>
  <c r="S299" i="16"/>
  <c r="T299" i="16"/>
  <c r="U299" i="16"/>
  <c r="V299" i="16"/>
  <c r="W299" i="16"/>
  <c r="X299" i="16"/>
  <c r="Y299" i="16"/>
  <c r="Z299" i="16"/>
  <c r="AA299" i="16"/>
  <c r="AB299" i="16"/>
  <c r="AC299" i="16"/>
  <c r="AD299" i="16"/>
  <c r="AE299" i="16"/>
  <c r="AF299" i="16"/>
  <c r="AG299" i="16"/>
  <c r="AH299" i="16"/>
  <c r="AI299" i="16"/>
  <c r="AJ299" i="16"/>
  <c r="AK299" i="16"/>
  <c r="AL299" i="16"/>
  <c r="AM299" i="16"/>
  <c r="I314" i="16"/>
  <c r="J314" i="16"/>
  <c r="K314" i="16"/>
  <c r="L314" i="16"/>
  <c r="M314" i="16"/>
  <c r="N314" i="16"/>
  <c r="O314" i="16"/>
  <c r="P314" i="16"/>
  <c r="Q314" i="16"/>
  <c r="R314" i="16"/>
  <c r="S314" i="16"/>
  <c r="T314" i="16"/>
  <c r="U314" i="16"/>
  <c r="V314" i="16"/>
  <c r="W314" i="16"/>
  <c r="X314" i="16"/>
  <c r="Y314" i="16"/>
  <c r="Z314" i="16"/>
  <c r="AA314" i="16"/>
  <c r="AB314" i="16"/>
  <c r="AC314" i="16"/>
  <c r="AD314" i="16"/>
  <c r="AE314" i="16"/>
  <c r="AF314" i="16"/>
  <c r="AG314" i="16"/>
  <c r="AH314" i="16"/>
  <c r="AI314" i="16"/>
  <c r="AJ314" i="16"/>
  <c r="AK314" i="16"/>
  <c r="AL314" i="16"/>
  <c r="AM314" i="16"/>
  <c r="I329" i="16"/>
  <c r="J329" i="16"/>
  <c r="K329" i="16"/>
  <c r="L329" i="16"/>
  <c r="M329" i="16"/>
  <c r="N329" i="16"/>
  <c r="O329" i="16"/>
  <c r="P329" i="16"/>
  <c r="Q329" i="16"/>
  <c r="R329" i="16"/>
  <c r="S329" i="16"/>
  <c r="T329" i="16"/>
  <c r="U329" i="16"/>
  <c r="V329" i="16"/>
  <c r="W329" i="16"/>
  <c r="X329" i="16"/>
  <c r="Y329" i="16"/>
  <c r="Z329" i="16"/>
  <c r="AA329" i="16"/>
  <c r="AB329" i="16"/>
  <c r="AC329" i="16"/>
  <c r="AD329" i="16"/>
  <c r="AE329" i="16"/>
  <c r="AF329" i="16"/>
  <c r="AG329" i="16"/>
  <c r="AH329" i="16"/>
  <c r="AI329" i="16"/>
  <c r="AJ329" i="16"/>
  <c r="AK329" i="16"/>
  <c r="AL329" i="16"/>
  <c r="AM329" i="16"/>
  <c r="A237" i="16"/>
  <c r="A236" i="16"/>
  <c r="A235" i="16"/>
  <c r="A234" i="16"/>
  <c r="A233" i="16"/>
  <c r="A232" i="16"/>
  <c r="A231" i="16"/>
  <c r="A230" i="16"/>
  <c r="A229" i="16"/>
  <c r="A228" i="16"/>
  <c r="A227" i="16"/>
  <c r="A226" i="16"/>
  <c r="A225" i="16"/>
  <c r="A224" i="16"/>
  <c r="A223" i="16"/>
  <c r="A222" i="16"/>
  <c r="A221" i="16"/>
  <c r="A220" i="16"/>
  <c r="A219" i="16"/>
  <c r="A218" i="16"/>
  <c r="A217" i="16"/>
  <c r="A216" i="16"/>
  <c r="A215" i="16"/>
  <c r="A214" i="16"/>
  <c r="A213" i="16"/>
  <c r="A212" i="16"/>
  <c r="A211" i="16"/>
  <c r="A210" i="16"/>
  <c r="A209" i="16"/>
  <c r="A208" i="16"/>
  <c r="A207" i="16"/>
  <c r="A206" i="16"/>
  <c r="A205" i="16"/>
  <c r="A204" i="16"/>
  <c r="A203" i="16"/>
  <c r="A202" i="16"/>
  <c r="A201" i="16"/>
  <c r="A200" i="16"/>
  <c r="A199" i="16"/>
  <c r="A198" i="16"/>
  <c r="A197" i="16"/>
  <c r="A196" i="16"/>
  <c r="A195" i="16"/>
  <c r="A194" i="16"/>
  <c r="A193" i="16"/>
  <c r="A192" i="16"/>
  <c r="A191" i="16"/>
  <c r="A190" i="16"/>
  <c r="A189" i="16"/>
  <c r="A188" i="16"/>
  <c r="A187" i="16"/>
  <c r="A186" i="16"/>
  <c r="A185" i="16"/>
  <c r="A184" i="16"/>
  <c r="A183" i="16"/>
  <c r="A182" i="16"/>
  <c r="A181" i="16"/>
  <c r="A180" i="16"/>
  <c r="A179" i="16"/>
  <c r="A178" i="16"/>
  <c r="A129" i="16"/>
  <c r="A128" i="16"/>
  <c r="A127" i="16"/>
  <c r="A126" i="16"/>
  <c r="A125" i="16"/>
  <c r="A124" i="16"/>
  <c r="A123" i="16"/>
  <c r="A122" i="16"/>
  <c r="A121" i="16"/>
  <c r="A120" i="16"/>
  <c r="A119" i="16"/>
  <c r="A118" i="16"/>
  <c r="A117" i="16"/>
  <c r="A116" i="16"/>
  <c r="A115" i="16"/>
  <c r="A114" i="16"/>
  <c r="A113" i="16"/>
  <c r="A112" i="16"/>
  <c r="A111" i="16"/>
  <c r="A110" i="16"/>
  <c r="A109" i="16"/>
  <c r="A108" i="16"/>
  <c r="A107" i="16"/>
  <c r="A106" i="16"/>
  <c r="A105" i="16"/>
  <c r="A104" i="16"/>
  <c r="A103" i="16"/>
  <c r="A102" i="16"/>
  <c r="A101" i="16"/>
  <c r="A100" i="16"/>
  <c r="AJ33" i="148"/>
  <c r="AK31" i="148"/>
  <c r="A100" i="149"/>
  <c r="A99" i="149"/>
  <c r="A98" i="149"/>
  <c r="A97" i="149"/>
  <c r="A96" i="149"/>
  <c r="A95" i="149"/>
  <c r="A94" i="149"/>
  <c r="A93" i="149"/>
  <c r="A92" i="149"/>
  <c r="A91" i="149"/>
  <c r="A90" i="149"/>
  <c r="A89" i="149"/>
  <c r="A88" i="149"/>
  <c r="A87" i="149"/>
  <c r="A86" i="149"/>
  <c r="A85" i="149"/>
  <c r="A84" i="149"/>
  <c r="A82" i="149"/>
  <c r="A81" i="149"/>
  <c r="A80" i="149"/>
  <c r="A79" i="149"/>
  <c r="A78" i="149"/>
  <c r="A77" i="149"/>
  <c r="A76" i="149"/>
  <c r="A75" i="149"/>
  <c r="A74" i="149"/>
  <c r="A73" i="149"/>
  <c r="A72" i="149"/>
  <c r="A71" i="149"/>
  <c r="A70" i="149"/>
  <c r="A69" i="149"/>
  <c r="A68" i="149"/>
  <c r="A67" i="149"/>
  <c r="A66" i="149"/>
  <c r="A65" i="149"/>
  <c r="A64" i="149"/>
  <c r="A63" i="149"/>
  <c r="A62" i="149"/>
  <c r="A61" i="149"/>
  <c r="A60" i="149"/>
  <c r="A59" i="149"/>
  <c r="A58" i="149"/>
  <c r="A57" i="149"/>
  <c r="A56" i="149"/>
  <c r="A55" i="149"/>
  <c r="A54" i="149"/>
  <c r="A53" i="149"/>
  <c r="A52" i="149"/>
  <c r="A51" i="149"/>
  <c r="A50" i="149"/>
  <c r="A49" i="149"/>
  <c r="A48" i="149"/>
  <c r="A46" i="149"/>
  <c r="A45" i="149"/>
  <c r="A44" i="149"/>
  <c r="A43" i="149"/>
  <c r="A42" i="149"/>
  <c r="A41" i="149"/>
  <c r="A40" i="149"/>
  <c r="A39" i="149"/>
  <c r="A38" i="149"/>
  <c r="A37" i="149"/>
  <c r="A35" i="149"/>
  <c r="A34" i="149"/>
  <c r="A33" i="149"/>
  <c r="A32" i="149"/>
  <c r="A31" i="149"/>
  <c r="A30" i="149"/>
  <c r="A29" i="149"/>
  <c r="A28" i="149"/>
  <c r="A27" i="149"/>
  <c r="A26" i="149"/>
  <c r="A25" i="149"/>
  <c r="A24" i="149"/>
  <c r="A23" i="149"/>
  <c r="A22" i="149"/>
  <c r="AM47" i="148" l="1"/>
  <c r="AL47" i="148"/>
  <c r="AK47" i="148"/>
  <c r="AM46" i="148"/>
  <c r="AL46" i="148"/>
  <c r="AK46" i="148"/>
  <c r="AJ47" i="148"/>
  <c r="AJ46" i="148"/>
  <c r="A44" i="148"/>
  <c r="A38" i="9" l="1"/>
  <c r="A37" i="9"/>
  <c r="A36" i="9"/>
  <c r="A35" i="9"/>
  <c r="A34" i="9"/>
  <c r="A33" i="9"/>
  <c r="A32" i="9"/>
  <c r="A31" i="9"/>
  <c r="A30" i="9"/>
  <c r="A29" i="9"/>
  <c r="A28" i="9"/>
  <c r="A27" i="9"/>
  <c r="A234" i="8"/>
  <c r="A233" i="8"/>
  <c r="A232" i="8"/>
  <c r="A231" i="8"/>
  <c r="A230" i="8"/>
  <c r="A229" i="8"/>
  <c r="A228" i="8"/>
  <c r="A227" i="8"/>
  <c r="A226" i="8"/>
  <c r="A836" i="17"/>
  <c r="A835" i="17"/>
  <c r="A834" i="17"/>
  <c r="A833" i="17"/>
  <c r="A832" i="17"/>
  <c r="A831" i="17"/>
  <c r="A830" i="17"/>
  <c r="A829" i="17"/>
  <c r="A828" i="17"/>
  <c r="A837" i="17"/>
  <c r="A838" i="17"/>
  <c r="A839" i="17"/>
  <c r="A758" i="17"/>
  <c r="A757" i="17"/>
  <c r="A756" i="17"/>
  <c r="A755" i="17"/>
  <c r="A754" i="17"/>
  <c r="A753" i="17"/>
  <c r="A752" i="17"/>
  <c r="A690" i="17"/>
  <c r="A689" i="17"/>
  <c r="A688" i="17"/>
  <c r="A687" i="17"/>
  <c r="A686" i="17"/>
  <c r="A685" i="17"/>
  <c r="A684" i="17"/>
  <c r="A683" i="17"/>
  <c r="A682" i="17"/>
  <c r="A681" i="17"/>
  <c r="A680" i="17"/>
  <c r="A679" i="17"/>
  <c r="A678" i="17"/>
  <c r="A677" i="17"/>
  <c r="A676" i="17"/>
  <c r="A675" i="17"/>
  <c r="A674" i="17"/>
  <c r="A487" i="17"/>
  <c r="A486" i="17"/>
  <c r="A485" i="17"/>
  <c r="A484" i="17"/>
  <c r="A483" i="17"/>
  <c r="A482" i="17"/>
  <c r="A481" i="17"/>
  <c r="A480" i="17"/>
  <c r="A479" i="17"/>
  <c r="A478" i="17"/>
  <c r="A599" i="17"/>
  <c r="A598" i="17"/>
  <c r="A597" i="17"/>
  <c r="A596" i="17"/>
  <c r="A595" i="17"/>
  <c r="A594" i="17"/>
  <c r="A593" i="17"/>
  <c r="A592" i="17"/>
  <c r="A591" i="17"/>
  <c r="A590" i="17"/>
  <c r="A589" i="17"/>
  <c r="A588" i="17"/>
  <c r="A587" i="17"/>
  <c r="A586" i="17"/>
  <c r="A585" i="17"/>
  <c r="A374" i="17" l="1"/>
  <c r="A373" i="17"/>
  <c r="A372" i="17"/>
  <c r="A371" i="17"/>
  <c r="A370" i="17"/>
  <c r="A369" i="17"/>
  <c r="A368" i="17"/>
  <c r="A367" i="17"/>
  <c r="A366" i="17"/>
  <c r="A257" i="17"/>
  <c r="A256" i="17"/>
  <c r="A255" i="17"/>
  <c r="A180" i="17"/>
  <c r="A179" i="17"/>
  <c r="A104" i="17"/>
  <c r="A103" i="17"/>
  <c r="A112" i="83"/>
  <c r="A107" i="83"/>
  <c r="A106" i="83"/>
  <c r="A105" i="83"/>
  <c r="A104" i="83"/>
  <c r="A103" i="83"/>
  <c r="A98" i="83"/>
  <c r="A97" i="83"/>
  <c r="A96" i="83"/>
  <c r="A95" i="83"/>
  <c r="A94" i="83"/>
  <c r="A93" i="83"/>
  <c r="A92" i="83"/>
  <c r="A87" i="83"/>
  <c r="A86" i="83"/>
  <c r="A85" i="83"/>
  <c r="A84" i="83"/>
  <c r="A83" i="83"/>
  <c r="A82" i="83"/>
  <c r="A81" i="83"/>
  <c r="A80" i="83"/>
  <c r="A79" i="83"/>
  <c r="A78" i="83"/>
  <c r="A77" i="83"/>
  <c r="A76" i="83"/>
  <c r="A75" i="83"/>
  <c r="A74" i="83"/>
  <c r="A73" i="83"/>
  <c r="A72" i="83"/>
  <c r="A71" i="83"/>
  <c r="A70" i="83"/>
  <c r="A69" i="83"/>
  <c r="A68" i="83"/>
  <c r="A67" i="83"/>
  <c r="A66" i="83"/>
  <c r="A65" i="83"/>
  <c r="A64" i="83"/>
  <c r="A63" i="83"/>
  <c r="A58" i="83"/>
  <c r="A57" i="83"/>
  <c r="A56" i="83"/>
  <c r="A55" i="83"/>
  <c r="A54" i="83"/>
  <c r="A53" i="83"/>
  <c r="A52" i="83"/>
  <c r="A47" i="83"/>
  <c r="A46" i="83"/>
  <c r="A41" i="83"/>
  <c r="A40" i="83"/>
  <c r="A39" i="83"/>
  <c r="A38" i="83"/>
  <c r="A37" i="83"/>
  <c r="A36" i="83"/>
  <c r="A35" i="83"/>
  <c r="A34" i="83"/>
  <c r="A33" i="83"/>
  <c r="A32" i="83"/>
  <c r="A31" i="83"/>
  <c r="A30" i="83"/>
  <c r="A29" i="83"/>
  <c r="A28" i="83"/>
  <c r="A27" i="83"/>
  <c r="A26" i="83"/>
  <c r="A25" i="83"/>
  <c r="A24" i="83"/>
  <c r="A23" i="83"/>
  <c r="A22" i="83"/>
  <c r="A21" i="113"/>
  <c r="A65" i="113" l="1"/>
  <c r="A64" i="113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2697" i="16"/>
  <c r="A2696" i="16"/>
  <c r="A2695" i="16"/>
  <c r="A2694" i="16"/>
  <c r="A2693" i="16"/>
  <c r="A2692" i="16"/>
  <c r="A2691" i="16"/>
  <c r="A2690" i="16"/>
  <c r="A2689" i="16"/>
  <c r="A2688" i="16"/>
  <c r="A2687" i="16"/>
  <c r="A2682" i="16"/>
  <c r="A2681" i="16"/>
  <c r="A2680" i="16"/>
  <c r="A2679" i="16"/>
  <c r="AI43" i="113" l="1"/>
  <c r="AH43" i="113"/>
  <c r="AG43" i="113"/>
  <c r="AF43" i="113"/>
  <c r="AJ48" i="148" l="1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43" i="7"/>
  <c r="A27" i="7"/>
  <c r="A26" i="7"/>
  <c r="A25" i="7"/>
  <c r="E100" i="149"/>
  <c r="E99" i="149" s="1"/>
  <c r="E96" i="149"/>
  <c r="E95" i="149" s="1"/>
  <c r="AH23" i="149"/>
  <c r="AG23" i="149"/>
  <c r="AF23" i="149"/>
  <c r="AH25" i="149"/>
  <c r="AG25" i="149"/>
  <c r="AF25" i="149"/>
  <c r="F25" i="149"/>
  <c r="E94" i="149" l="1"/>
  <c r="E98" i="149"/>
  <c r="A20" i="149" l="1"/>
  <c r="AG19" i="149"/>
  <c r="A19" i="149"/>
  <c r="A18" i="149"/>
  <c r="A17" i="149"/>
  <c r="AG16" i="149"/>
  <c r="A16" i="149"/>
  <c r="A15" i="149"/>
  <c r="A14" i="149"/>
  <c r="A13" i="149"/>
  <c r="A12" i="149"/>
  <c r="A11" i="149"/>
  <c r="A10" i="149"/>
  <c r="H8" i="149"/>
  <c r="H6" i="149"/>
  <c r="AM5" i="149"/>
  <c r="AL5" i="149"/>
  <c r="AK5" i="149"/>
  <c r="AJ5" i="149"/>
  <c r="AI5" i="149"/>
  <c r="AH5" i="149"/>
  <c r="AG5" i="149"/>
  <c r="AF5" i="149"/>
  <c r="AE5" i="149"/>
  <c r="AD5" i="149"/>
  <c r="AC5" i="149"/>
  <c r="AB5" i="149"/>
  <c r="AA5" i="149"/>
  <c r="Z5" i="149"/>
  <c r="Y5" i="149"/>
  <c r="X5" i="149"/>
  <c r="W5" i="149"/>
  <c r="V5" i="149"/>
  <c r="U5" i="149"/>
  <c r="T5" i="149"/>
  <c r="S5" i="149"/>
  <c r="R5" i="149"/>
  <c r="Q5" i="149"/>
  <c r="P5" i="149"/>
  <c r="O5" i="149"/>
  <c r="N5" i="149"/>
  <c r="M5" i="149"/>
  <c r="L5" i="149"/>
  <c r="K5" i="149"/>
  <c r="J5" i="149"/>
  <c r="I5" i="149"/>
  <c r="AM3" i="149"/>
  <c r="AL3" i="149"/>
  <c r="AK3" i="149"/>
  <c r="AJ3" i="149"/>
  <c r="AI3" i="149"/>
  <c r="AH3" i="149"/>
  <c r="AG3" i="149"/>
  <c r="AF3" i="149"/>
  <c r="AE3" i="149"/>
  <c r="AD3" i="149"/>
  <c r="AC3" i="149"/>
  <c r="AB3" i="149"/>
  <c r="AA3" i="149"/>
  <c r="Z3" i="149"/>
  <c r="Y3" i="149"/>
  <c r="X3" i="149"/>
  <c r="W3" i="149"/>
  <c r="V3" i="149"/>
  <c r="U3" i="149"/>
  <c r="T3" i="149"/>
  <c r="S3" i="149"/>
  <c r="R3" i="149"/>
  <c r="Q3" i="149"/>
  <c r="N3" i="149"/>
  <c r="M3" i="149"/>
  <c r="L3" i="149"/>
  <c r="K3" i="149"/>
  <c r="J3" i="149"/>
  <c r="I3" i="149"/>
  <c r="H3" i="149"/>
  <c r="G3" i="149"/>
  <c r="F3" i="149"/>
  <c r="E3" i="149"/>
  <c r="D3" i="149"/>
  <c r="C3" i="149"/>
  <c r="B3" i="149"/>
  <c r="A2" i="149"/>
  <c r="A1" i="149"/>
  <c r="F234" i="8"/>
  <c r="F232" i="8" s="1"/>
  <c r="A50" i="148"/>
  <c r="A49" i="148"/>
  <c r="A48" i="148"/>
  <c r="A47" i="148"/>
  <c r="A46" i="148"/>
  <c r="A45" i="148"/>
  <c r="A43" i="148"/>
  <c r="A42" i="148"/>
  <c r="A41" i="148"/>
  <c r="A40" i="148"/>
  <c r="A39" i="148"/>
  <c r="A38" i="148"/>
  <c r="A37" i="148"/>
  <c r="A36" i="148"/>
  <c r="A35" i="148"/>
  <c r="A34" i="148"/>
  <c r="A33" i="148"/>
  <c r="A32" i="148"/>
  <c r="A31" i="148"/>
  <c r="A30" i="148"/>
  <c r="A29" i="148"/>
  <c r="A28" i="148"/>
  <c r="A27" i="148"/>
  <c r="A26" i="148"/>
  <c r="A25" i="148"/>
  <c r="A23" i="148"/>
  <c r="AK48" i="148"/>
  <c r="C37" i="148"/>
  <c r="AM48" i="148"/>
  <c r="A82" i="148"/>
  <c r="A81" i="148"/>
  <c r="A80" i="148"/>
  <c r="B79" i="148"/>
  <c r="A79" i="148"/>
  <c r="A78" i="148"/>
  <c r="A77" i="148"/>
  <c r="A76" i="148"/>
  <c r="A75" i="148"/>
  <c r="A74" i="148"/>
  <c r="A73" i="148"/>
  <c r="A72" i="148"/>
  <c r="A71" i="148"/>
  <c r="A70" i="148"/>
  <c r="A69" i="148"/>
  <c r="A68" i="148"/>
  <c r="A67" i="148"/>
  <c r="A66" i="148"/>
  <c r="A65" i="148"/>
  <c r="A64" i="148"/>
  <c r="A63" i="148"/>
  <c r="A62" i="148"/>
  <c r="A61" i="148"/>
  <c r="A60" i="148"/>
  <c r="A59" i="148"/>
  <c r="A58" i="148"/>
  <c r="A57" i="148"/>
  <c r="A56" i="148"/>
  <c r="A55" i="148"/>
  <c r="A54" i="148"/>
  <c r="A53" i="148"/>
  <c r="A51" i="148"/>
  <c r="AH24" i="148"/>
  <c r="AG24" i="148"/>
  <c r="E25" i="148" s="1"/>
  <c r="AF24" i="148"/>
  <c r="AE24" i="148"/>
  <c r="AD24" i="148"/>
  <c r="AC24" i="148"/>
  <c r="A24" i="148"/>
  <c r="A22" i="148"/>
  <c r="A20" i="148"/>
  <c r="AG19" i="148"/>
  <c r="A19" i="148"/>
  <c r="A18" i="148"/>
  <c r="A17" i="148"/>
  <c r="AG16" i="148"/>
  <c r="A16" i="148"/>
  <c r="A15" i="148"/>
  <c r="A14" i="148"/>
  <c r="A13" i="148"/>
  <c r="A12" i="148"/>
  <c r="A11" i="148"/>
  <c r="A10" i="148"/>
  <c r="H8" i="148"/>
  <c r="H6" i="148"/>
  <c r="AM5" i="148"/>
  <c r="AL5" i="148"/>
  <c r="AK5" i="148"/>
  <c r="AJ5" i="148"/>
  <c r="AI5" i="148"/>
  <c r="AH5" i="148"/>
  <c r="AG5" i="148"/>
  <c r="AF5" i="148"/>
  <c r="AE5" i="148"/>
  <c r="AD5" i="148"/>
  <c r="AC5" i="148"/>
  <c r="AB5" i="148"/>
  <c r="AA5" i="148"/>
  <c r="Z5" i="148"/>
  <c r="Y5" i="148"/>
  <c r="X5" i="148"/>
  <c r="W5" i="148"/>
  <c r="V5" i="148"/>
  <c r="U5" i="148"/>
  <c r="T5" i="148"/>
  <c r="S5" i="148"/>
  <c r="R5" i="148"/>
  <c r="Q5" i="148"/>
  <c r="P5" i="148"/>
  <c r="O5" i="148"/>
  <c r="N5" i="148"/>
  <c r="M5" i="148"/>
  <c r="L5" i="148"/>
  <c r="K5" i="148"/>
  <c r="J5" i="148"/>
  <c r="I5" i="148"/>
  <c r="AM3" i="148"/>
  <c r="AL3" i="148"/>
  <c r="AK3" i="148"/>
  <c r="AJ3" i="148"/>
  <c r="AI3" i="148"/>
  <c r="AH3" i="148"/>
  <c r="AG3" i="148"/>
  <c r="AF3" i="148"/>
  <c r="AE3" i="148"/>
  <c r="AD3" i="148"/>
  <c r="AC3" i="148"/>
  <c r="AB3" i="148"/>
  <c r="AA3" i="148"/>
  <c r="Z3" i="148"/>
  <c r="Y3" i="148"/>
  <c r="X3" i="148"/>
  <c r="W3" i="148"/>
  <c r="V3" i="148"/>
  <c r="U3" i="148"/>
  <c r="T3" i="148"/>
  <c r="S3" i="148"/>
  <c r="R3" i="148"/>
  <c r="Q3" i="148"/>
  <c r="N3" i="148"/>
  <c r="M3" i="148"/>
  <c r="L3" i="148"/>
  <c r="K3" i="148"/>
  <c r="J3" i="148"/>
  <c r="I3" i="148"/>
  <c r="H3" i="148"/>
  <c r="G3" i="148"/>
  <c r="F3" i="148"/>
  <c r="E3" i="148"/>
  <c r="D3" i="148"/>
  <c r="C3" i="148"/>
  <c r="B3" i="148"/>
  <c r="A2" i="148"/>
  <c r="A1" i="148"/>
  <c r="F229" i="8"/>
  <c r="AJ37" i="148" l="1"/>
  <c r="AJ49" i="148" s="1"/>
  <c r="F233" i="8"/>
  <c r="F228" i="8"/>
  <c r="F227" i="8"/>
  <c r="AL48" i="148"/>
  <c r="A131" i="83" l="1"/>
  <c r="A135" i="83"/>
  <c r="A134" i="83"/>
  <c r="A129" i="83"/>
  <c r="A143" i="83"/>
  <c r="A142" i="83"/>
  <c r="A141" i="83"/>
  <c r="A140" i="83"/>
  <c r="A139" i="83"/>
  <c r="A138" i="83"/>
  <c r="A137" i="83"/>
  <c r="A136" i="83"/>
  <c r="AE79" i="83"/>
  <c r="C74" i="83"/>
  <c r="AH24" i="83"/>
  <c r="AG24" i="83"/>
  <c r="AF24" i="83"/>
  <c r="AE24" i="83"/>
  <c r="AD24" i="83"/>
  <c r="AC24" i="83"/>
  <c r="AJ2687" i="16" l="1"/>
  <c r="AJ46" i="83" s="1"/>
  <c r="AD173" i="122" l="1"/>
  <c r="AG18" i="16" l="1"/>
  <c r="AF18" i="16"/>
  <c r="AE18" i="16"/>
  <c r="AD18" i="16"/>
  <c r="AC18" i="16"/>
  <c r="AB18" i="16"/>
  <c r="AA18" i="16"/>
  <c r="Z18" i="16"/>
  <c r="Y18" i="16"/>
  <c r="X18" i="16"/>
  <c r="E141" i="7"/>
  <c r="D141" i="7"/>
  <c r="E17" i="16"/>
  <c r="E18" i="16" s="1"/>
  <c r="X19" i="16" s="1"/>
  <c r="A19" i="16"/>
  <c r="A17" i="16"/>
  <c r="AB19" i="16" l="1"/>
  <c r="AD19" i="16"/>
  <c r="AE19" i="16"/>
  <c r="Y19" i="16"/>
  <c r="AG19" i="16"/>
  <c r="AC19" i="16"/>
  <c r="Z19" i="16"/>
  <c r="W19" i="16"/>
  <c r="AF19" i="16"/>
  <c r="AA19" i="16"/>
  <c r="E142" i="7" l="1"/>
  <c r="D142" i="7"/>
  <c r="AG25" i="16" l="1"/>
  <c r="AB46" i="15" l="1"/>
  <c r="AA46" i="15"/>
  <c r="Z46" i="15"/>
  <c r="Y46" i="15"/>
  <c r="X46" i="15"/>
  <c r="W46" i="15"/>
  <c r="V46" i="15"/>
  <c r="U46" i="15"/>
  <c r="T46" i="15"/>
  <c r="S46" i="15"/>
  <c r="R46" i="15"/>
  <c r="Q46" i="15"/>
  <c r="P46" i="15"/>
  <c r="O46" i="15"/>
  <c r="AC46" i="15"/>
  <c r="Y43" i="15"/>
  <c r="A80" i="8" l="1"/>
  <c r="A120" i="8"/>
  <c r="A149" i="8"/>
  <c r="E2510" i="122"/>
  <c r="E2403" i="122"/>
  <c r="E2296" i="122"/>
  <c r="E2189" i="122"/>
  <c r="E2082" i="122"/>
  <c r="E1975" i="122"/>
  <c r="E1868" i="122"/>
  <c r="E1761" i="122"/>
  <c r="E1654" i="122"/>
  <c r="E1547" i="122"/>
  <c r="E1440" i="122"/>
  <c r="E1333" i="122"/>
  <c r="E1226" i="122"/>
  <c r="E1119" i="122"/>
  <c r="E1012" i="122"/>
  <c r="E905" i="122"/>
  <c r="E798" i="122"/>
  <c r="E691" i="122"/>
  <c r="E584" i="122"/>
  <c r="E370" i="122"/>
  <c r="E477" i="122"/>
  <c r="E262" i="122"/>
  <c r="E169" i="122"/>
  <c r="AO4" i="113"/>
  <c r="AN4" i="113"/>
  <c r="AM4" i="113"/>
  <c r="AL4" i="113"/>
  <c r="AK4" i="113"/>
  <c r="AJ4" i="113"/>
  <c r="AI4" i="113"/>
  <c r="AH4" i="113"/>
  <c r="AG4" i="113"/>
  <c r="AF4" i="113"/>
  <c r="AE4" i="113"/>
  <c r="AD4" i="113"/>
  <c r="AC4" i="113"/>
  <c r="AB4" i="113"/>
  <c r="AA4" i="113"/>
  <c r="Z4" i="113"/>
  <c r="Y4" i="113"/>
  <c r="X4" i="113"/>
  <c r="W4" i="113"/>
  <c r="V4" i="113"/>
  <c r="U4" i="113"/>
  <c r="T4" i="113"/>
  <c r="S4" i="113"/>
  <c r="R4" i="113"/>
  <c r="Q4" i="113"/>
  <c r="N4" i="113"/>
  <c r="M4" i="113"/>
  <c r="L4" i="113"/>
  <c r="K4" i="113"/>
  <c r="J4" i="113"/>
  <c r="I4" i="113"/>
  <c r="H4" i="113"/>
  <c r="G4" i="113"/>
  <c r="F4" i="113"/>
  <c r="E4" i="113"/>
  <c r="D4" i="113"/>
  <c r="C4" i="113"/>
  <c r="B4" i="113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33" i="113"/>
  <c r="A32" i="113"/>
  <c r="A31" i="113"/>
  <c r="A30" i="113"/>
  <c r="A29" i="113"/>
  <c r="A28" i="113"/>
  <c r="A27" i="113"/>
  <c r="A26" i="113"/>
  <c r="A25" i="113"/>
  <c r="A24" i="113"/>
  <c r="A23" i="113"/>
  <c r="A20" i="113"/>
  <c r="A19" i="113"/>
  <c r="A18" i="113"/>
  <c r="A17" i="113"/>
  <c r="A87" i="8" l="1"/>
  <c r="A49" i="8"/>
  <c r="A41" i="8"/>
  <c r="AM2645" i="16"/>
  <c r="AL2645" i="16"/>
  <c r="AK2645" i="16"/>
  <c r="AJ2645" i="16"/>
  <c r="AI2645" i="16"/>
  <c r="AM2644" i="16"/>
  <c r="AL2644" i="16"/>
  <c r="AK2644" i="16"/>
  <c r="AJ2644" i="16"/>
  <c r="AI2644" i="16"/>
  <c r="A2665" i="16"/>
  <c r="A2664" i="16"/>
  <c r="A2655" i="16"/>
  <c r="A2654" i="16"/>
  <c r="A2645" i="16"/>
  <c r="A2644" i="16"/>
  <c r="A2635" i="16"/>
  <c r="A2634" i="16"/>
  <c r="A2625" i="16"/>
  <c r="A2624" i="16"/>
  <c r="A2615" i="16"/>
  <c r="A2614" i="16"/>
  <c r="A2605" i="16"/>
  <c r="A2604" i="16"/>
  <c r="A2595" i="16"/>
  <c r="A2594" i="16"/>
  <c r="A2585" i="16"/>
  <c r="A2584" i="16"/>
  <c r="G88" i="8" l="1"/>
  <c r="A477" i="17" l="1"/>
  <c r="A476" i="17"/>
  <c r="A475" i="17"/>
  <c r="A474" i="17"/>
  <c r="A365" i="17"/>
  <c r="A364" i="17"/>
  <c r="A363" i="17"/>
  <c r="A362" i="17"/>
  <c r="AC122" i="122" l="1"/>
  <c r="A2716" i="16" l="1"/>
  <c r="A2715" i="16"/>
  <c r="A2714" i="16"/>
  <c r="A2713" i="16"/>
  <c r="A2712" i="16"/>
  <c r="A2711" i="16"/>
  <c r="A2710" i="16"/>
  <c r="A2708" i="16"/>
  <c r="A2507" i="16"/>
  <c r="A2506" i="16"/>
  <c r="A2505" i="16"/>
  <c r="A2504" i="16"/>
  <c r="A2503" i="16"/>
  <c r="A2502" i="16"/>
  <c r="A2501" i="16"/>
  <c r="A2500" i="16"/>
  <c r="A2499" i="16"/>
  <c r="A2498" i="16"/>
  <c r="A2497" i="16"/>
  <c r="A2496" i="16"/>
  <c r="A2495" i="16"/>
  <c r="A2494" i="16"/>
  <c r="A2493" i="16"/>
  <c r="A2492" i="16"/>
  <c r="A2491" i="16"/>
  <c r="A2490" i="16"/>
  <c r="A2489" i="16"/>
  <c r="A2488" i="16"/>
  <c r="A2487" i="16"/>
  <c r="A2486" i="16"/>
  <c r="A2485" i="16"/>
  <c r="A2484" i="16"/>
  <c r="A2483" i="16"/>
  <c r="A2482" i="16"/>
  <c r="A2481" i="16"/>
  <c r="A2480" i="16"/>
  <c r="A2479" i="16"/>
  <c r="A2478" i="16"/>
  <c r="A2477" i="16"/>
  <c r="A2476" i="16"/>
  <c r="A2475" i="16"/>
  <c r="A2474" i="16"/>
  <c r="A2473" i="16"/>
  <c r="A2472" i="16"/>
  <c r="A2471" i="16"/>
  <c r="A2470" i="16"/>
  <c r="A2469" i="16"/>
  <c r="A2468" i="16"/>
  <c r="A2467" i="16"/>
  <c r="A2466" i="16"/>
  <c r="A2465" i="16"/>
  <c r="A2464" i="16"/>
  <c r="A2463" i="16"/>
  <c r="A2462" i="16"/>
  <c r="A2461" i="16"/>
  <c r="A2460" i="16"/>
  <c r="A2459" i="16"/>
  <c r="A2458" i="16"/>
  <c r="A2457" i="16"/>
  <c r="A2456" i="16"/>
  <c r="A2455" i="16"/>
  <c r="A2454" i="16"/>
  <c r="A2453" i="16"/>
  <c r="A2452" i="16"/>
  <c r="A2451" i="16"/>
  <c r="A2450" i="16"/>
  <c r="A2449" i="16"/>
  <c r="A2448" i="16"/>
  <c r="A2447" i="16"/>
  <c r="A2446" i="16"/>
  <c r="A2445" i="16"/>
  <c r="A2444" i="16"/>
  <c r="A2443" i="16"/>
  <c r="A2442" i="16"/>
  <c r="A2441" i="16"/>
  <c r="A2440" i="16"/>
  <c r="A2439" i="16"/>
  <c r="A2438" i="16"/>
  <c r="A2437" i="16"/>
  <c r="A2436" i="16"/>
  <c r="A2435" i="16"/>
  <c r="A2434" i="16"/>
  <c r="A2433" i="16"/>
  <c r="A2432" i="16"/>
  <c r="A2431" i="16"/>
  <c r="A2430" i="16"/>
  <c r="A2429" i="16"/>
  <c r="A2428" i="16"/>
  <c r="A2427" i="16"/>
  <c r="A2426" i="16"/>
  <c r="A2425" i="16"/>
  <c r="A2424" i="16"/>
  <c r="A2423" i="16"/>
  <c r="A2422" i="16"/>
  <c r="A2421" i="16"/>
  <c r="A2420" i="16"/>
  <c r="A2419" i="16"/>
  <c r="A2418" i="16"/>
  <c r="A2417" i="16"/>
  <c r="A2416" i="16"/>
  <c r="A2415" i="16"/>
  <c r="A2414" i="16"/>
  <c r="A2413" i="16"/>
  <c r="A2412" i="16"/>
  <c r="A2411" i="16"/>
  <c r="A2410" i="16"/>
  <c r="A2409" i="16"/>
  <c r="A2408" i="16"/>
  <c r="A2407" i="16"/>
  <c r="A2406" i="16"/>
  <c r="A2405" i="16"/>
  <c r="A2404" i="16"/>
  <c r="A2403" i="16"/>
  <c r="A2402" i="16"/>
  <c r="A2401" i="16"/>
  <c r="A2400" i="16"/>
  <c r="A2399" i="16"/>
  <c r="A2398" i="16"/>
  <c r="A2397" i="16"/>
  <c r="A2396" i="16"/>
  <c r="A2395" i="16"/>
  <c r="A2394" i="16"/>
  <c r="A2393" i="16"/>
  <c r="A2392" i="16"/>
  <c r="A2391" i="16"/>
  <c r="A2390" i="16"/>
  <c r="A2389" i="16"/>
  <c r="A2388" i="16"/>
  <c r="A2387" i="16"/>
  <c r="A2386" i="16"/>
  <c r="A2385" i="16"/>
  <c r="A2384" i="16"/>
  <c r="A2383" i="16"/>
  <c r="A2382" i="16"/>
  <c r="A2381" i="16"/>
  <c r="A2380" i="16"/>
  <c r="A2379" i="16"/>
  <c r="A2378" i="16"/>
  <c r="A2377" i="16"/>
  <c r="A2376" i="16"/>
  <c r="A2375" i="16"/>
  <c r="A2374" i="16"/>
  <c r="A2373" i="16"/>
  <c r="A2372" i="16"/>
  <c r="A2371" i="16"/>
  <c r="A2370" i="16"/>
  <c r="A2369" i="16"/>
  <c r="A2368" i="16"/>
  <c r="A2367" i="16"/>
  <c r="A2366" i="16"/>
  <c r="A2365" i="16"/>
  <c r="A2364" i="16"/>
  <c r="A2363" i="16"/>
  <c r="A2362" i="16"/>
  <c r="A2361" i="16"/>
  <c r="A2360" i="16"/>
  <c r="A2359" i="16"/>
  <c r="A2358" i="16"/>
  <c r="A2357" i="16"/>
  <c r="A2356" i="16"/>
  <c r="A2355" i="16"/>
  <c r="A2354" i="16"/>
  <c r="A2353" i="16"/>
  <c r="A2352" i="16"/>
  <c r="A2351" i="16"/>
  <c r="A2350" i="16"/>
  <c r="A2349" i="16"/>
  <c r="A2348" i="16"/>
  <c r="A2347" i="16"/>
  <c r="A2346" i="16"/>
  <c r="A2345" i="16"/>
  <c r="A2344" i="16"/>
  <c r="A2343" i="16"/>
  <c r="A2342" i="16"/>
  <c r="A2341" i="16"/>
  <c r="A2340" i="16"/>
  <c r="A2339" i="16"/>
  <c r="A2338" i="16"/>
  <c r="A2337" i="16"/>
  <c r="A2336" i="16"/>
  <c r="A2335" i="16"/>
  <c r="A2334" i="16"/>
  <c r="A2333" i="16"/>
  <c r="A2332" i="16"/>
  <c r="A2331" i="16"/>
  <c r="A2330" i="16"/>
  <c r="A2329" i="16"/>
  <c r="A2328" i="16"/>
  <c r="A2327" i="16"/>
  <c r="A2326" i="16"/>
  <c r="A2325" i="16"/>
  <c r="A2324" i="16"/>
  <c r="A2323" i="16"/>
  <c r="A2322" i="16"/>
  <c r="A2321" i="16"/>
  <c r="A2320" i="16"/>
  <c r="A2319" i="16"/>
  <c r="A2318" i="16"/>
  <c r="A2317" i="16"/>
  <c r="A2316" i="16"/>
  <c r="A2315" i="16"/>
  <c r="A2314" i="16"/>
  <c r="A2313" i="16"/>
  <c r="A2312" i="16"/>
  <c r="A2311" i="16"/>
  <c r="A2310" i="16"/>
  <c r="A2309" i="16"/>
  <c r="A2308" i="16"/>
  <c r="A2307" i="16"/>
  <c r="A2306" i="16"/>
  <c r="A2305" i="16"/>
  <c r="A2304" i="16"/>
  <c r="A2303" i="16"/>
  <c r="A2302" i="16"/>
  <c r="A2301" i="16"/>
  <c r="A2300" i="16"/>
  <c r="A2299" i="16"/>
  <c r="A2298" i="16"/>
  <c r="A2297" i="16"/>
  <c r="A2296" i="16"/>
  <c r="A2295" i="16"/>
  <c r="A2294" i="16"/>
  <c r="A2293" i="16"/>
  <c r="A2292" i="16"/>
  <c r="A2291" i="16"/>
  <c r="A2290" i="16"/>
  <c r="A2289" i="16"/>
  <c r="A2288" i="16"/>
  <c r="A2287" i="16"/>
  <c r="A2286" i="16"/>
  <c r="A2285" i="16"/>
  <c r="A2284" i="16"/>
  <c r="A2283" i="16"/>
  <c r="A2282" i="16"/>
  <c r="A2281" i="16"/>
  <c r="A2280" i="16"/>
  <c r="A2279" i="16"/>
  <c r="A2278" i="16"/>
  <c r="A2277" i="16"/>
  <c r="A2276" i="16"/>
  <c r="A2275" i="16"/>
  <c r="A2274" i="16"/>
  <c r="A2273" i="16"/>
  <c r="A2272" i="16"/>
  <c r="A2271" i="16"/>
  <c r="A2270" i="16"/>
  <c r="A2269" i="16"/>
  <c r="A2268" i="16"/>
  <c r="A2267" i="16"/>
  <c r="A2266" i="16"/>
  <c r="A2265" i="16"/>
  <c r="A2264" i="16"/>
  <c r="A2263" i="16"/>
  <c r="A2262" i="16"/>
  <c r="A2261" i="16"/>
  <c r="A2260" i="16"/>
  <c r="A2259" i="16"/>
  <c r="A2258" i="16"/>
  <c r="A2257" i="16"/>
  <c r="A2256" i="16"/>
  <c r="A2255" i="16"/>
  <c r="A2254" i="16"/>
  <c r="A2253" i="16"/>
  <c r="A2252" i="16"/>
  <c r="A2251" i="16"/>
  <c r="A2250" i="16"/>
  <c r="A2249" i="16"/>
  <c r="A2248" i="16"/>
  <c r="A2247" i="16"/>
  <c r="A2246" i="16"/>
  <c r="A2245" i="16"/>
  <c r="A2244" i="16"/>
  <c r="A2243" i="16"/>
  <c r="A2242" i="16"/>
  <c r="A2241" i="16"/>
  <c r="A2240" i="16"/>
  <c r="A2239" i="16"/>
  <c r="A2238" i="16"/>
  <c r="A2237" i="16"/>
  <c r="A2236" i="16"/>
  <c r="A2235" i="16"/>
  <c r="A2234" i="16"/>
  <c r="A2233" i="16"/>
  <c r="A2232" i="16"/>
  <c r="A2231" i="16"/>
  <c r="A2230" i="16"/>
  <c r="A2229" i="16"/>
  <c r="A2228" i="16"/>
  <c r="A2227" i="16"/>
  <c r="A2226" i="16"/>
  <c r="A2225" i="16"/>
  <c r="A2224" i="16"/>
  <c r="A2223" i="16"/>
  <c r="A2222" i="16"/>
  <c r="A2221" i="16"/>
  <c r="A2220" i="16"/>
  <c r="A2219" i="16"/>
  <c r="A2218" i="16"/>
  <c r="A2217" i="16"/>
  <c r="A2216" i="16"/>
  <c r="A2215" i="16"/>
  <c r="A2214" i="16"/>
  <c r="A2213" i="16"/>
  <c r="A2212" i="16"/>
  <c r="A2211" i="16"/>
  <c r="A2210" i="16"/>
  <c r="A2209" i="16"/>
  <c r="A2208" i="16"/>
  <c r="A2207" i="16"/>
  <c r="A2206" i="16"/>
  <c r="A2205" i="16"/>
  <c r="A2204" i="16"/>
  <c r="A2203" i="16"/>
  <c r="A2202" i="16"/>
  <c r="A2201" i="16"/>
  <c r="A2200" i="16"/>
  <c r="A2199" i="16"/>
  <c r="A2198" i="16"/>
  <c r="A2197" i="16"/>
  <c r="A2196" i="16"/>
  <c r="A2195" i="16"/>
  <c r="A2194" i="16"/>
  <c r="A2193" i="16"/>
  <c r="A2192" i="16"/>
  <c r="A2191" i="16"/>
  <c r="A2190" i="16"/>
  <c r="A2189" i="16"/>
  <c r="A2188" i="16"/>
  <c r="A2187" i="16"/>
  <c r="A2186" i="16"/>
  <c r="A2185" i="16"/>
  <c r="A2184" i="16"/>
  <c r="A2183" i="16"/>
  <c r="A2182" i="16"/>
  <c r="A2181" i="16"/>
  <c r="A2180" i="16"/>
  <c r="A2179" i="16"/>
  <c r="A2178" i="16"/>
  <c r="A2177" i="16"/>
  <c r="A2176" i="16"/>
  <c r="A2175" i="16"/>
  <c r="A2174" i="16"/>
  <c r="A2173" i="16"/>
  <c r="A2172" i="16"/>
  <c r="A2171" i="16"/>
  <c r="A2170" i="16"/>
  <c r="A2169" i="16"/>
  <c r="A2168" i="16"/>
  <c r="A2167" i="16"/>
  <c r="A2166" i="16"/>
  <c r="A2165" i="16"/>
  <c r="A2164" i="16"/>
  <c r="A2163" i="16"/>
  <c r="A2162" i="16"/>
  <c r="A2161" i="16"/>
  <c r="A2160" i="16"/>
  <c r="A2159" i="16"/>
  <c r="A2158" i="16"/>
  <c r="A2157" i="16"/>
  <c r="A2156" i="16"/>
  <c r="A2155" i="16"/>
  <c r="A2154" i="16"/>
  <c r="A2153" i="16"/>
  <c r="A2152" i="16"/>
  <c r="A2151" i="16"/>
  <c r="A2150" i="16"/>
  <c r="A2149" i="16"/>
  <c r="A2148" i="16"/>
  <c r="A2147" i="16"/>
  <c r="A2146" i="16"/>
  <c r="A2145" i="16"/>
  <c r="A2144" i="16"/>
  <c r="A2143" i="16"/>
  <c r="A2142" i="16"/>
  <c r="A2141" i="16"/>
  <c r="A2140" i="16"/>
  <c r="A2139" i="16"/>
  <c r="A2138" i="16"/>
  <c r="A2137" i="16"/>
  <c r="A2136" i="16"/>
  <c r="A2135" i="16"/>
  <c r="A2134" i="16"/>
  <c r="A2133" i="16"/>
  <c r="A2132" i="16"/>
  <c r="A2131" i="16"/>
  <c r="A2130" i="16"/>
  <c r="A2129" i="16"/>
  <c r="A2128" i="16"/>
  <c r="A2127" i="16"/>
  <c r="A2126" i="16"/>
  <c r="A2125" i="16"/>
  <c r="A2124" i="16"/>
  <c r="A2123" i="16"/>
  <c r="A2122" i="16"/>
  <c r="A2121" i="16"/>
  <c r="A2120" i="16"/>
  <c r="A2119" i="16"/>
  <c r="A2118" i="16"/>
  <c r="A2117" i="16"/>
  <c r="A2116" i="16"/>
  <c r="A2115" i="16"/>
  <c r="A2114" i="16"/>
  <c r="A2100" i="16"/>
  <c r="A2099" i="16"/>
  <c r="A2098" i="16"/>
  <c r="A2097" i="16"/>
  <c r="A2096" i="16"/>
  <c r="A2095" i="16"/>
  <c r="A2094" i="16"/>
  <c r="A2093" i="16"/>
  <c r="A2092" i="16"/>
  <c r="A2091" i="16"/>
  <c r="A2090" i="16"/>
  <c r="A2089" i="16"/>
  <c r="A2088" i="16"/>
  <c r="A2087" i="16"/>
  <c r="A2086" i="16"/>
  <c r="A2085" i="16"/>
  <c r="A2084" i="16"/>
  <c r="A2083" i="16"/>
  <c r="A2082" i="16"/>
  <c r="A2081" i="16"/>
  <c r="A2080" i="16"/>
  <c r="A2079" i="16"/>
  <c r="A2078" i="16"/>
  <c r="A2077" i="16"/>
  <c r="A2076" i="16"/>
  <c r="A2075" i="16"/>
  <c r="A2074" i="16"/>
  <c r="A2073" i="16"/>
  <c r="A2072" i="16"/>
  <c r="A2071" i="16"/>
  <c r="A2070" i="16"/>
  <c r="A2069" i="16"/>
  <c r="A2068" i="16"/>
  <c r="A2067" i="16"/>
  <c r="A2066" i="16"/>
  <c r="A2065" i="16"/>
  <c r="A2064" i="16"/>
  <c r="A2063" i="16"/>
  <c r="A2062" i="16"/>
  <c r="A2061" i="16"/>
  <c r="A2060" i="16"/>
  <c r="A2059" i="16"/>
  <c r="A2058" i="16"/>
  <c r="A2057" i="16"/>
  <c r="A2056" i="16"/>
  <c r="A2055" i="16"/>
  <c r="A2054" i="16"/>
  <c r="A2053" i="16"/>
  <c r="A2052" i="16"/>
  <c r="A2051" i="16"/>
  <c r="A2050" i="16"/>
  <c r="A2049" i="16"/>
  <c r="A2048" i="16"/>
  <c r="A2047" i="16"/>
  <c r="A2046" i="16"/>
  <c r="A2045" i="16"/>
  <c r="A2044" i="16"/>
  <c r="A2043" i="16"/>
  <c r="A2042" i="16"/>
  <c r="A2041" i="16"/>
  <c r="A2040" i="16"/>
  <c r="A2039" i="16"/>
  <c r="A2038" i="16"/>
  <c r="A2037" i="16"/>
  <c r="A2036" i="16"/>
  <c r="A2035" i="16"/>
  <c r="A2034" i="16"/>
  <c r="A2033" i="16"/>
  <c r="A2032" i="16"/>
  <c r="A2031" i="16"/>
  <c r="A2030" i="16"/>
  <c r="A2029" i="16"/>
  <c r="A2028" i="16"/>
  <c r="A2027" i="16"/>
  <c r="A2026" i="16"/>
  <c r="A2025" i="16"/>
  <c r="A2024" i="16"/>
  <c r="A2023" i="16"/>
  <c r="A2022" i="16"/>
  <c r="A2021" i="16"/>
  <c r="A2020" i="16"/>
  <c r="A2019" i="16"/>
  <c r="A2018" i="16"/>
  <c r="A2017" i="16"/>
  <c r="A2016" i="16"/>
  <c r="A2015" i="16"/>
  <c r="A2014" i="16"/>
  <c r="A2013" i="16"/>
  <c r="A2012" i="16"/>
  <c r="A2011" i="16"/>
  <c r="A2010" i="16"/>
  <c r="A2009" i="16"/>
  <c r="A2008" i="16"/>
  <c r="A2007" i="16"/>
  <c r="A2006" i="16"/>
  <c r="A2005" i="16"/>
  <c r="A2004" i="16"/>
  <c r="A2003" i="16"/>
  <c r="A2002" i="16"/>
  <c r="A2001" i="16"/>
  <c r="A2000" i="16"/>
  <c r="A1999" i="16"/>
  <c r="A1998" i="16"/>
  <c r="A1997" i="16"/>
  <c r="A1996" i="16"/>
  <c r="A1995" i="16"/>
  <c r="A1994" i="16"/>
  <c r="A1993" i="16"/>
  <c r="A1992" i="16"/>
  <c r="A1991" i="16"/>
  <c r="A1990" i="16"/>
  <c r="A1989" i="16"/>
  <c r="A1988" i="16"/>
  <c r="A1987" i="16"/>
  <c r="A1986" i="16"/>
  <c r="A1985" i="16"/>
  <c r="A1984" i="16"/>
  <c r="A1983" i="16"/>
  <c r="A1982" i="16"/>
  <c r="A1981" i="16"/>
  <c r="A1980" i="16"/>
  <c r="A1979" i="16"/>
  <c r="A1978" i="16"/>
  <c r="A1977" i="16"/>
  <c r="A1976" i="16"/>
  <c r="A1975" i="16"/>
  <c r="A1974" i="16"/>
  <c r="A1973" i="16"/>
  <c r="A1972" i="16"/>
  <c r="A1971" i="16"/>
  <c r="A1970" i="16"/>
  <c r="A1969" i="16"/>
  <c r="A1968" i="16"/>
  <c r="A1967" i="16"/>
  <c r="A1966" i="16"/>
  <c r="A1965" i="16"/>
  <c r="A1964" i="16"/>
  <c r="A1963" i="16"/>
  <c r="A1962" i="16"/>
  <c r="A1961" i="16"/>
  <c r="A1960" i="16"/>
  <c r="A1959" i="16"/>
  <c r="A1958" i="16"/>
  <c r="A1957" i="16"/>
  <c r="A1956" i="16"/>
  <c r="A1955" i="16"/>
  <c r="A1954" i="16"/>
  <c r="A1953" i="16"/>
  <c r="A1952" i="16"/>
  <c r="A1951" i="16"/>
  <c r="A1950" i="16"/>
  <c r="A1949" i="16"/>
  <c r="A1948" i="16"/>
  <c r="A1947" i="16"/>
  <c r="A1946" i="16"/>
  <c r="A1945" i="16"/>
  <c r="A1944" i="16"/>
  <c r="A1943" i="16"/>
  <c r="A1942" i="16"/>
  <c r="A1941" i="16"/>
  <c r="A1940" i="16"/>
  <c r="A1939" i="16"/>
  <c r="A1938" i="16"/>
  <c r="A1937" i="16"/>
  <c r="A1936" i="16"/>
  <c r="A1935" i="16"/>
  <c r="A1934" i="16"/>
  <c r="A1933" i="16"/>
  <c r="A1932" i="16"/>
  <c r="A1931" i="16"/>
  <c r="A1930" i="16"/>
  <c r="A1929" i="16"/>
  <c r="A1928" i="16"/>
  <c r="A1927" i="16"/>
  <c r="A1926" i="16"/>
  <c r="A1925" i="16"/>
  <c r="A1924" i="16"/>
  <c r="A1923" i="16"/>
  <c r="A1922" i="16"/>
  <c r="A1921" i="16"/>
  <c r="A1920" i="16"/>
  <c r="A1919" i="16"/>
  <c r="A1918" i="16"/>
  <c r="A1917" i="16"/>
  <c r="A1916" i="16"/>
  <c r="A1915" i="16"/>
  <c r="A1914" i="16"/>
  <c r="A1913" i="16"/>
  <c r="A1912" i="16"/>
  <c r="A1911" i="16"/>
  <c r="A1910" i="16"/>
  <c r="A1909" i="16"/>
  <c r="A1908" i="16"/>
  <c r="A1907" i="16"/>
  <c r="A1906" i="16"/>
  <c r="A1905" i="16"/>
  <c r="A1904" i="16"/>
  <c r="A1903" i="16"/>
  <c r="A1902" i="16"/>
  <c r="A1901" i="16"/>
  <c r="A1900" i="16"/>
  <c r="A1899" i="16"/>
  <c r="A1898" i="16"/>
  <c r="A1897" i="16"/>
  <c r="A1896" i="16"/>
  <c r="A1895" i="16"/>
  <c r="A1894" i="16"/>
  <c r="A1893" i="16"/>
  <c r="A1892" i="16"/>
  <c r="A1891" i="16"/>
  <c r="A1890" i="16"/>
  <c r="A1889" i="16"/>
  <c r="A1888" i="16"/>
  <c r="A1887" i="16"/>
  <c r="A1886" i="16"/>
  <c r="A1885" i="16"/>
  <c r="A1884" i="16"/>
  <c r="A1883" i="16"/>
  <c r="A1882" i="16"/>
  <c r="A1881" i="16"/>
  <c r="A1880" i="16"/>
  <c r="A1879" i="16"/>
  <c r="A1878" i="16"/>
  <c r="A1877" i="16"/>
  <c r="A1876" i="16"/>
  <c r="A1875" i="16"/>
  <c r="A1874" i="16"/>
  <c r="A1873" i="16"/>
  <c r="A1872" i="16"/>
  <c r="A1871" i="16"/>
  <c r="A1870" i="16"/>
  <c r="A1869" i="16"/>
  <c r="A1868" i="16"/>
  <c r="A1867" i="16"/>
  <c r="A1866" i="16"/>
  <c r="A1865" i="16"/>
  <c r="A1864" i="16"/>
  <c r="A1863" i="16"/>
  <c r="A1862" i="16"/>
  <c r="A1861" i="16"/>
  <c r="A1860" i="16"/>
  <c r="A1859" i="16"/>
  <c r="A1858" i="16"/>
  <c r="A1857" i="16"/>
  <c r="A1856" i="16"/>
  <c r="A1855" i="16"/>
  <c r="A1854" i="16"/>
  <c r="A1853" i="16"/>
  <c r="A1852" i="16"/>
  <c r="A1851" i="16"/>
  <c r="A1850" i="16"/>
  <c r="A1849" i="16"/>
  <c r="A1848" i="16"/>
  <c r="A1847" i="16"/>
  <c r="A1846" i="16"/>
  <c r="A1845" i="16"/>
  <c r="A1844" i="16"/>
  <c r="A1843" i="16"/>
  <c r="A1842" i="16"/>
  <c r="A1841" i="16"/>
  <c r="A1840" i="16"/>
  <c r="A1839" i="16"/>
  <c r="A1838" i="16"/>
  <c r="A1837" i="16"/>
  <c r="A1836" i="16"/>
  <c r="A1835" i="16"/>
  <c r="A1834" i="16"/>
  <c r="A1833" i="16"/>
  <c r="A1832" i="16"/>
  <c r="A1831" i="16"/>
  <c r="A1830" i="16"/>
  <c r="A1829" i="16"/>
  <c r="A1828" i="16"/>
  <c r="A1827" i="16"/>
  <c r="A1826" i="16"/>
  <c r="A1825" i="16"/>
  <c r="A1824" i="16"/>
  <c r="A1823" i="16"/>
  <c r="A1822" i="16"/>
  <c r="A1821" i="16"/>
  <c r="A1820" i="16"/>
  <c r="A1819" i="16"/>
  <c r="A1818" i="16"/>
  <c r="A1817" i="16"/>
  <c r="A1816" i="16"/>
  <c r="A1815" i="16"/>
  <c r="A1814" i="16"/>
  <c r="A1813" i="16"/>
  <c r="A1812" i="16"/>
  <c r="A1811" i="16"/>
  <c r="A1810" i="16"/>
  <c r="A1809" i="16"/>
  <c r="A1808" i="16"/>
  <c r="A1807" i="16"/>
  <c r="A1806" i="16"/>
  <c r="A1805" i="16"/>
  <c r="A1804" i="16"/>
  <c r="A1803" i="16"/>
  <c r="A1802" i="16"/>
  <c r="A1801" i="16"/>
  <c r="A1800" i="16"/>
  <c r="A1799" i="16"/>
  <c r="A1798" i="16"/>
  <c r="A1797" i="16"/>
  <c r="A1796" i="16"/>
  <c r="A1795" i="16"/>
  <c r="A1794" i="16"/>
  <c r="A1793" i="16"/>
  <c r="A1792" i="16"/>
  <c r="A1791" i="16"/>
  <c r="A1790" i="16"/>
  <c r="A1789" i="16"/>
  <c r="A1788" i="16"/>
  <c r="A1787" i="16"/>
  <c r="A1786" i="16"/>
  <c r="A1785" i="16"/>
  <c r="A1784" i="16"/>
  <c r="A1783" i="16"/>
  <c r="A1782" i="16"/>
  <c r="A1781" i="16"/>
  <c r="A1780" i="16"/>
  <c r="A1779" i="16"/>
  <c r="A1778" i="16"/>
  <c r="A1777" i="16"/>
  <c r="A1776" i="16"/>
  <c r="A1775" i="16"/>
  <c r="A1774" i="16"/>
  <c r="A1773" i="16"/>
  <c r="A1772" i="16"/>
  <c r="A1771" i="16"/>
  <c r="A1770" i="16"/>
  <c r="A1769" i="16"/>
  <c r="A1768" i="16"/>
  <c r="A1767" i="16"/>
  <c r="A1766" i="16"/>
  <c r="A1765" i="16"/>
  <c r="A1764" i="16"/>
  <c r="A1763" i="16"/>
  <c r="A1762" i="16"/>
  <c r="A1761" i="16"/>
  <c r="A1760" i="16"/>
  <c r="A1759" i="16"/>
  <c r="A1758" i="16"/>
  <c r="A1757" i="16"/>
  <c r="A1756" i="16"/>
  <c r="A1755" i="16"/>
  <c r="A1754" i="16"/>
  <c r="A1753" i="16"/>
  <c r="A1752" i="16"/>
  <c r="A1751" i="16"/>
  <c r="A1750" i="16"/>
  <c r="A1749" i="16"/>
  <c r="A1748" i="16"/>
  <c r="A1747" i="16"/>
  <c r="A1746" i="16"/>
  <c r="A1745" i="16"/>
  <c r="A1744" i="16"/>
  <c r="A1743" i="16"/>
  <c r="A1742" i="16"/>
  <c r="A1741" i="16"/>
  <c r="A1740" i="16"/>
  <c r="A1739" i="16"/>
  <c r="A1738" i="16"/>
  <c r="A1737" i="16"/>
  <c r="A1736" i="16"/>
  <c r="A1735" i="16"/>
  <c r="A1734" i="16"/>
  <c r="A1733" i="16"/>
  <c r="A1732" i="16"/>
  <c r="A1731" i="16"/>
  <c r="A1730" i="16"/>
  <c r="A1729" i="16"/>
  <c r="A1728" i="16"/>
  <c r="A1727" i="16"/>
  <c r="A1726" i="16"/>
  <c r="A1725" i="16"/>
  <c r="A1724" i="16"/>
  <c r="A1723" i="16"/>
  <c r="A1722" i="16"/>
  <c r="A1721" i="16"/>
  <c r="A1720" i="16"/>
  <c r="A1719" i="16"/>
  <c r="A1718" i="16"/>
  <c r="A1717" i="16"/>
  <c r="A1716" i="16"/>
  <c r="A1715" i="16"/>
  <c r="A1714" i="16"/>
  <c r="A1713" i="16"/>
  <c r="A1712" i="16"/>
  <c r="A1711" i="16"/>
  <c r="A1710" i="16"/>
  <c r="A1709" i="16"/>
  <c r="A1708" i="16"/>
  <c r="A1707" i="16"/>
  <c r="A1692" i="16"/>
  <c r="A1691" i="16"/>
  <c r="A1690" i="16"/>
  <c r="A1689" i="16"/>
  <c r="A1688" i="16"/>
  <c r="A1687" i="16"/>
  <c r="A1686" i="16"/>
  <c r="A1685" i="16"/>
  <c r="A1684" i="16"/>
  <c r="A1683" i="16"/>
  <c r="A1682" i="16"/>
  <c r="A1681" i="16"/>
  <c r="A1680" i="16"/>
  <c r="A1679" i="16"/>
  <c r="A1678" i="16"/>
  <c r="A1677" i="16"/>
  <c r="A1676" i="16"/>
  <c r="A1675" i="16"/>
  <c r="A1674" i="16"/>
  <c r="A1673" i="16"/>
  <c r="A1672" i="16"/>
  <c r="A1671" i="16"/>
  <c r="A1670" i="16"/>
  <c r="A1669" i="16"/>
  <c r="A1668" i="16"/>
  <c r="A1667" i="16"/>
  <c r="A1666" i="16"/>
  <c r="A1665" i="16"/>
  <c r="A1664" i="16"/>
  <c r="A1663" i="16"/>
  <c r="A1662" i="16"/>
  <c r="A1661" i="16"/>
  <c r="A1660" i="16"/>
  <c r="A1659" i="16"/>
  <c r="A1658" i="16"/>
  <c r="A1657" i="16"/>
  <c r="A1656" i="16"/>
  <c r="A1655" i="16"/>
  <c r="A1654" i="16"/>
  <c r="A1653" i="16"/>
  <c r="A1652" i="16"/>
  <c r="A1651" i="16"/>
  <c r="A1650" i="16"/>
  <c r="A1649" i="16"/>
  <c r="A1648" i="16"/>
  <c r="A1647" i="16"/>
  <c r="A1646" i="16"/>
  <c r="A1645" i="16"/>
  <c r="A1644" i="16"/>
  <c r="A1643" i="16"/>
  <c r="A1642" i="16"/>
  <c r="A1641" i="16"/>
  <c r="A1640" i="16"/>
  <c r="A1639" i="16"/>
  <c r="A1638" i="16"/>
  <c r="A1637" i="16"/>
  <c r="A1636" i="16"/>
  <c r="A1635" i="16"/>
  <c r="A1634" i="16"/>
  <c r="A1633" i="16"/>
  <c r="A1632" i="16"/>
  <c r="A1631" i="16"/>
  <c r="A1630" i="16"/>
  <c r="A1629" i="16"/>
  <c r="A1628" i="16"/>
  <c r="A1627" i="16"/>
  <c r="A1626" i="16"/>
  <c r="A1625" i="16"/>
  <c r="A1624" i="16"/>
  <c r="A1623" i="16"/>
  <c r="A1622" i="16"/>
  <c r="A1621" i="16"/>
  <c r="A1620" i="16"/>
  <c r="A1619" i="16"/>
  <c r="A1618" i="16"/>
  <c r="A1617" i="16"/>
  <c r="A1616" i="16"/>
  <c r="A1615" i="16"/>
  <c r="A1614" i="16"/>
  <c r="A1613" i="16"/>
  <c r="A1612" i="16"/>
  <c r="A1611" i="16"/>
  <c r="A1610" i="16"/>
  <c r="A1609" i="16"/>
  <c r="A1608" i="16"/>
  <c r="A1607" i="16"/>
  <c r="A1606" i="16"/>
  <c r="A1605" i="16"/>
  <c r="A1604" i="16"/>
  <c r="A1603" i="16"/>
  <c r="A1602" i="16"/>
  <c r="A1601" i="16"/>
  <c r="A1600" i="16"/>
  <c r="A1599" i="16"/>
  <c r="A1598" i="16"/>
  <c r="A1597" i="16"/>
  <c r="A1596" i="16"/>
  <c r="A1595" i="16"/>
  <c r="A1594" i="16"/>
  <c r="A1593" i="16"/>
  <c r="A1592" i="16"/>
  <c r="A1591" i="16"/>
  <c r="A1590" i="16"/>
  <c r="A1589" i="16"/>
  <c r="A1588" i="16"/>
  <c r="A1587" i="16"/>
  <c r="A1586" i="16"/>
  <c r="A1585" i="16"/>
  <c r="A1584" i="16"/>
  <c r="A1583" i="16"/>
  <c r="A1582" i="16"/>
  <c r="A1581" i="16"/>
  <c r="A1580" i="16"/>
  <c r="A1579" i="16"/>
  <c r="A1578" i="16"/>
  <c r="A1577" i="16"/>
  <c r="A1576" i="16"/>
  <c r="A1575" i="16"/>
  <c r="A1574" i="16"/>
  <c r="A1573" i="16"/>
  <c r="A1572" i="16"/>
  <c r="A1571" i="16"/>
  <c r="A1570" i="16"/>
  <c r="A1569" i="16"/>
  <c r="A1568" i="16"/>
  <c r="A1567" i="16"/>
  <c r="A1566" i="16"/>
  <c r="A1565" i="16"/>
  <c r="A1564" i="16"/>
  <c r="A1563" i="16"/>
  <c r="A1562" i="16"/>
  <c r="A1561" i="16"/>
  <c r="A1560" i="16"/>
  <c r="A1559" i="16"/>
  <c r="A1558" i="16"/>
  <c r="A1557" i="16"/>
  <c r="A1556" i="16"/>
  <c r="A1555" i="16"/>
  <c r="A1554" i="16"/>
  <c r="A1553" i="16"/>
  <c r="A1552" i="16"/>
  <c r="A1551" i="16"/>
  <c r="A1550" i="16"/>
  <c r="A1549" i="16"/>
  <c r="A1548" i="16"/>
  <c r="A1547" i="16"/>
  <c r="A1546" i="16"/>
  <c r="A1545" i="16"/>
  <c r="A1544" i="16"/>
  <c r="A1543" i="16"/>
  <c r="A1542" i="16"/>
  <c r="A1541" i="16"/>
  <c r="A1540" i="16"/>
  <c r="A1539" i="16"/>
  <c r="A1538" i="16"/>
  <c r="A1537" i="16"/>
  <c r="A1536" i="16"/>
  <c r="A1535" i="16"/>
  <c r="A1534" i="16"/>
  <c r="A1533" i="16"/>
  <c r="A1532" i="16"/>
  <c r="A1531" i="16"/>
  <c r="A1530" i="16"/>
  <c r="A1529" i="16"/>
  <c r="A1528" i="16"/>
  <c r="A1527" i="16"/>
  <c r="A1526" i="16"/>
  <c r="A1525" i="16"/>
  <c r="A1524" i="16"/>
  <c r="A1523" i="16"/>
  <c r="A1522" i="16"/>
  <c r="A1521" i="16"/>
  <c r="A1520" i="16"/>
  <c r="A1519" i="16"/>
  <c r="A1518" i="16"/>
  <c r="A1517" i="16"/>
  <c r="A1516" i="16"/>
  <c r="A1515" i="16"/>
  <c r="A1514" i="16"/>
  <c r="A1513" i="16"/>
  <c r="A1512" i="16"/>
  <c r="A1511" i="16"/>
  <c r="A1510" i="16"/>
  <c r="A1509" i="16"/>
  <c r="A1508" i="16"/>
  <c r="A1507" i="16"/>
  <c r="A1506" i="16"/>
  <c r="A1505" i="16"/>
  <c r="A1504" i="16"/>
  <c r="A1503" i="16"/>
  <c r="A1502" i="16"/>
  <c r="A1501" i="16"/>
  <c r="A1500" i="16"/>
  <c r="A1499" i="16"/>
  <c r="A1498" i="16"/>
  <c r="A1497" i="16"/>
  <c r="A1496" i="16"/>
  <c r="A1495" i="16"/>
  <c r="A1494" i="16"/>
  <c r="A1493" i="16"/>
  <c r="A1492" i="16"/>
  <c r="A1491" i="16"/>
  <c r="A1490" i="16"/>
  <c r="A1489" i="16"/>
  <c r="A1488" i="16"/>
  <c r="A1487" i="16"/>
  <c r="A1486" i="16"/>
  <c r="A1485" i="16"/>
  <c r="A1484" i="16"/>
  <c r="A1483" i="16"/>
  <c r="A1482" i="16"/>
  <c r="A1481" i="16"/>
  <c r="A1480" i="16"/>
  <c r="A1479" i="16"/>
  <c r="A1478" i="16"/>
  <c r="A1477" i="16"/>
  <c r="A1476" i="16"/>
  <c r="A1475" i="16"/>
  <c r="A1474" i="16"/>
  <c r="A1473" i="16"/>
  <c r="A1472" i="16"/>
  <c r="A1471" i="16"/>
  <c r="A1470" i="16"/>
  <c r="A1469" i="16"/>
  <c r="A1468" i="16"/>
  <c r="A1467" i="16"/>
  <c r="A1466" i="16"/>
  <c r="A1465" i="16"/>
  <c r="A1464" i="16"/>
  <c r="A1463" i="16"/>
  <c r="A1462" i="16"/>
  <c r="A1461" i="16"/>
  <c r="A1460" i="16"/>
  <c r="A1459" i="16"/>
  <c r="A1458" i="16"/>
  <c r="A1457" i="16"/>
  <c r="A1456" i="16"/>
  <c r="A1455" i="16"/>
  <c r="A1454" i="16"/>
  <c r="A1453" i="16"/>
  <c r="A1452" i="16"/>
  <c r="A1451" i="16"/>
  <c r="A1450" i="16"/>
  <c r="A1449" i="16"/>
  <c r="A1448" i="16"/>
  <c r="A1447" i="16"/>
  <c r="A1446" i="16"/>
  <c r="A1445" i="16"/>
  <c r="A1444" i="16"/>
  <c r="A1443" i="16"/>
  <c r="A1442" i="16"/>
  <c r="A1441" i="16"/>
  <c r="A1440" i="16"/>
  <c r="A1439" i="16"/>
  <c r="A1438" i="16"/>
  <c r="A1437" i="16"/>
  <c r="A1436" i="16"/>
  <c r="A1435" i="16"/>
  <c r="A1434" i="16"/>
  <c r="A1433" i="16"/>
  <c r="A1432" i="16"/>
  <c r="A1431" i="16"/>
  <c r="A1430" i="16"/>
  <c r="A1429" i="16"/>
  <c r="A1428" i="16"/>
  <c r="A1427" i="16"/>
  <c r="A1426" i="16"/>
  <c r="A1425" i="16"/>
  <c r="A1424" i="16"/>
  <c r="A1423" i="16"/>
  <c r="A1422" i="16"/>
  <c r="A1421" i="16"/>
  <c r="A1420" i="16"/>
  <c r="A1419" i="16"/>
  <c r="A1418" i="16"/>
  <c r="A1417" i="16"/>
  <c r="A1416" i="16"/>
  <c r="A1415" i="16"/>
  <c r="A1414" i="16"/>
  <c r="A1413" i="16"/>
  <c r="A1412" i="16"/>
  <c r="A1411" i="16"/>
  <c r="A1410" i="16"/>
  <c r="A1409" i="16"/>
  <c r="A1408" i="16"/>
  <c r="A1407" i="16"/>
  <c r="A1406" i="16"/>
  <c r="A1405" i="16"/>
  <c r="A1404" i="16"/>
  <c r="A1403" i="16"/>
  <c r="A1402" i="16"/>
  <c r="A1401" i="16"/>
  <c r="A1400" i="16"/>
  <c r="A1399" i="16"/>
  <c r="A1398" i="16"/>
  <c r="A1397" i="16"/>
  <c r="A1396" i="16"/>
  <c r="A1395" i="16"/>
  <c r="A1394" i="16"/>
  <c r="A1393" i="16"/>
  <c r="A1392" i="16"/>
  <c r="A1391" i="16"/>
  <c r="A1390" i="16"/>
  <c r="A1389" i="16"/>
  <c r="A1388" i="16"/>
  <c r="A1387" i="16"/>
  <c r="A1386" i="16"/>
  <c r="A1385" i="16"/>
  <c r="A1384" i="16"/>
  <c r="A1383" i="16"/>
  <c r="A1382" i="16"/>
  <c r="A1381" i="16"/>
  <c r="A1380" i="16"/>
  <c r="A1379" i="16"/>
  <c r="A1378" i="16"/>
  <c r="A1377" i="16"/>
  <c r="A1376" i="16"/>
  <c r="A1375" i="16"/>
  <c r="A1374" i="16"/>
  <c r="A1373" i="16"/>
  <c r="A1372" i="16"/>
  <c r="A1371" i="16"/>
  <c r="A1370" i="16"/>
  <c r="A1369" i="16"/>
  <c r="A1368" i="16"/>
  <c r="A1367" i="16"/>
  <c r="A1366" i="16"/>
  <c r="A1365" i="16"/>
  <c r="A1364" i="16"/>
  <c r="A1363" i="16"/>
  <c r="A1362" i="16"/>
  <c r="A1361" i="16"/>
  <c r="A1360" i="16"/>
  <c r="A1359" i="16"/>
  <c r="A1358" i="16"/>
  <c r="A1357" i="16"/>
  <c r="A1356" i="16"/>
  <c r="A1355" i="16"/>
  <c r="A1354" i="16"/>
  <c r="A1353" i="16"/>
  <c r="A1352" i="16"/>
  <c r="A1351" i="16"/>
  <c r="A1350" i="16"/>
  <c r="A1349" i="16"/>
  <c r="A1348" i="16"/>
  <c r="A1347" i="16"/>
  <c r="A1346" i="16"/>
  <c r="A1345" i="16"/>
  <c r="A1344" i="16"/>
  <c r="A1343" i="16"/>
  <c r="A1342" i="16"/>
  <c r="A1341" i="16"/>
  <c r="A1340" i="16"/>
  <c r="A1339" i="16"/>
  <c r="A1338" i="16"/>
  <c r="A1337" i="16"/>
  <c r="A1336" i="16"/>
  <c r="A1335" i="16"/>
  <c r="A1334" i="16"/>
  <c r="A1333" i="16"/>
  <c r="A1332" i="16"/>
  <c r="A1331" i="16"/>
  <c r="A1330" i="16"/>
  <c r="A1329" i="16"/>
  <c r="A1328" i="16"/>
  <c r="A1327" i="16"/>
  <c r="A1326" i="16"/>
  <c r="A1325" i="16"/>
  <c r="A1324" i="16"/>
  <c r="A1323" i="16"/>
  <c r="A1322" i="16"/>
  <c r="A1321" i="16"/>
  <c r="A1320" i="16"/>
  <c r="A1319" i="16"/>
  <c r="A1318" i="16"/>
  <c r="A1317" i="16"/>
  <c r="A1316" i="16"/>
  <c r="A1315" i="16"/>
  <c r="A1314" i="16"/>
  <c r="A1313" i="16"/>
  <c r="A1312" i="16"/>
  <c r="A1311" i="16"/>
  <c r="A1310" i="16"/>
  <c r="A1309" i="16"/>
  <c r="A1308" i="16"/>
  <c r="A1307" i="16"/>
  <c r="A1306" i="16"/>
  <c r="A1305" i="16"/>
  <c r="A1304" i="16"/>
  <c r="A1303" i="16"/>
  <c r="A1302" i="16"/>
  <c r="A1301" i="16"/>
  <c r="A1300" i="16"/>
  <c r="A1299" i="16"/>
  <c r="A1285" i="16"/>
  <c r="A1284" i="16"/>
  <c r="A1283" i="16"/>
  <c r="A1282" i="16"/>
  <c r="A1281" i="16"/>
  <c r="A1280" i="16"/>
  <c r="A1279" i="16"/>
  <c r="A1278" i="16"/>
  <c r="A1277" i="16"/>
  <c r="A1276" i="16"/>
  <c r="A1275" i="16"/>
  <c r="A1274" i="16"/>
  <c r="A1273" i="16"/>
  <c r="A1272" i="16"/>
  <c r="A1271" i="16"/>
  <c r="A1270" i="16"/>
  <c r="A1269" i="16"/>
  <c r="A1268" i="16"/>
  <c r="A1267" i="16"/>
  <c r="A1266" i="16"/>
  <c r="A1265" i="16"/>
  <c r="A1264" i="16"/>
  <c r="A1263" i="16"/>
  <c r="A1262" i="16"/>
  <c r="A1261" i="16"/>
  <c r="A1260" i="16"/>
  <c r="A1259" i="16"/>
  <c r="A1258" i="16"/>
  <c r="A1257" i="16"/>
  <c r="A1256" i="16"/>
  <c r="A1255" i="16"/>
  <c r="A1254" i="16"/>
  <c r="A1253" i="16"/>
  <c r="A1252" i="16"/>
  <c r="A1251" i="16"/>
  <c r="A1250" i="16"/>
  <c r="A1249" i="16"/>
  <c r="A1248" i="16"/>
  <c r="A1247" i="16"/>
  <c r="A1246" i="16"/>
  <c r="A1245" i="16"/>
  <c r="A1244" i="16"/>
  <c r="A1243" i="16"/>
  <c r="A1242" i="16"/>
  <c r="A1241" i="16"/>
  <c r="A1240" i="16"/>
  <c r="A1239" i="16"/>
  <c r="A1238" i="16"/>
  <c r="A1237" i="16"/>
  <c r="A1236" i="16"/>
  <c r="A1235" i="16"/>
  <c r="A1234" i="16"/>
  <c r="A1233" i="16"/>
  <c r="A1232" i="16"/>
  <c r="A1231" i="16"/>
  <c r="A1230" i="16"/>
  <c r="A1229" i="16"/>
  <c r="A1228" i="16"/>
  <c r="A1227" i="16"/>
  <c r="A1226" i="16"/>
  <c r="A1225" i="16"/>
  <c r="A1224" i="16"/>
  <c r="A1223" i="16"/>
  <c r="A1222" i="16"/>
  <c r="A1221" i="16"/>
  <c r="A1220" i="16"/>
  <c r="A1219" i="16"/>
  <c r="A1218" i="16"/>
  <c r="A1217" i="16"/>
  <c r="A1216" i="16"/>
  <c r="A1215" i="16"/>
  <c r="A1214" i="16"/>
  <c r="A1213" i="16"/>
  <c r="A1212" i="16"/>
  <c r="A1211" i="16"/>
  <c r="A1210" i="16"/>
  <c r="A1209" i="16"/>
  <c r="A1208" i="16"/>
  <c r="A1207" i="16"/>
  <c r="A1206" i="16"/>
  <c r="A1205" i="16"/>
  <c r="A1204" i="16"/>
  <c r="A1203" i="16"/>
  <c r="A1202" i="16"/>
  <c r="A1201" i="16"/>
  <c r="A1200" i="16"/>
  <c r="A1199" i="16"/>
  <c r="A1198" i="16"/>
  <c r="A1197" i="16"/>
  <c r="A1196" i="16"/>
  <c r="A1195" i="16"/>
  <c r="A1194" i="16"/>
  <c r="A1193" i="16"/>
  <c r="A1192" i="16"/>
  <c r="A1191" i="16"/>
  <c r="A1190" i="16"/>
  <c r="A1189" i="16"/>
  <c r="A1188" i="16"/>
  <c r="A1187" i="16"/>
  <c r="A1186" i="16"/>
  <c r="A1185" i="16"/>
  <c r="A1184" i="16"/>
  <c r="A1183" i="16"/>
  <c r="A1182" i="16"/>
  <c r="A1181" i="16"/>
  <c r="A1180" i="16"/>
  <c r="A1179" i="16"/>
  <c r="A1178" i="16"/>
  <c r="A1177" i="16"/>
  <c r="A1176" i="16"/>
  <c r="A1175" i="16"/>
  <c r="A1174" i="16"/>
  <c r="A1173" i="16"/>
  <c r="A1172" i="16"/>
  <c r="A1171" i="16"/>
  <c r="A1170" i="16"/>
  <c r="A1169" i="16"/>
  <c r="A1168" i="16"/>
  <c r="A1167" i="16"/>
  <c r="A1166" i="16"/>
  <c r="A1165" i="16"/>
  <c r="A1164" i="16"/>
  <c r="A1163" i="16"/>
  <c r="A1162" i="16"/>
  <c r="A1161" i="16"/>
  <c r="A1160" i="16"/>
  <c r="A1159" i="16"/>
  <c r="A1158" i="16"/>
  <c r="A1157" i="16"/>
  <c r="A1156" i="16"/>
  <c r="A1155" i="16"/>
  <c r="A1154" i="16"/>
  <c r="A1153" i="16"/>
  <c r="A1152" i="16"/>
  <c r="A1151" i="16"/>
  <c r="A1150" i="16"/>
  <c r="A1149" i="16"/>
  <c r="A1148" i="16"/>
  <c r="A1147" i="16"/>
  <c r="A1146" i="16"/>
  <c r="A1145" i="16"/>
  <c r="A1144" i="16"/>
  <c r="A1143" i="16"/>
  <c r="A1142" i="16"/>
  <c r="A1141" i="16"/>
  <c r="A1140" i="16"/>
  <c r="A1139" i="16"/>
  <c r="A1138" i="16"/>
  <c r="A1137" i="16"/>
  <c r="A1136" i="16"/>
  <c r="A1135" i="16"/>
  <c r="A1134" i="16"/>
  <c r="A1133" i="16"/>
  <c r="A1132" i="16"/>
  <c r="A1131" i="16"/>
  <c r="A1130" i="16"/>
  <c r="A1129" i="16"/>
  <c r="A1128" i="16"/>
  <c r="A1127" i="16"/>
  <c r="A1126" i="16"/>
  <c r="A1125" i="16"/>
  <c r="A1124" i="16"/>
  <c r="A1123" i="16"/>
  <c r="A1122" i="16"/>
  <c r="A1121" i="16"/>
  <c r="A1120" i="16"/>
  <c r="A1119" i="16"/>
  <c r="A1118" i="16"/>
  <c r="A1117" i="16"/>
  <c r="A1116" i="16"/>
  <c r="A1115" i="16"/>
  <c r="A1114" i="16"/>
  <c r="A1113" i="16"/>
  <c r="A1112" i="16"/>
  <c r="A1111" i="16"/>
  <c r="A1110" i="16"/>
  <c r="A1109" i="16"/>
  <c r="A1108" i="16"/>
  <c r="A1107" i="16"/>
  <c r="A1106" i="16"/>
  <c r="A1105" i="16"/>
  <c r="A1104" i="16"/>
  <c r="A1103" i="16"/>
  <c r="A1102" i="16"/>
  <c r="A1101" i="16"/>
  <c r="A1100" i="16"/>
  <c r="A1099" i="16"/>
  <c r="A1098" i="16"/>
  <c r="A1097" i="16"/>
  <c r="A1096" i="16"/>
  <c r="A1095" i="16"/>
  <c r="A1094" i="16"/>
  <c r="A1093" i="16"/>
  <c r="A1092" i="16"/>
  <c r="A1091" i="16"/>
  <c r="A1090" i="16"/>
  <c r="A1089" i="16"/>
  <c r="A1088" i="16"/>
  <c r="A1087" i="16"/>
  <c r="A1086" i="16"/>
  <c r="A1085" i="16"/>
  <c r="A1084" i="16"/>
  <c r="A1083" i="16"/>
  <c r="A1082" i="16"/>
  <c r="A1081" i="16"/>
  <c r="A1080" i="16"/>
  <c r="A1079" i="16"/>
  <c r="A1078" i="16"/>
  <c r="A1077" i="16"/>
  <c r="A1076" i="16"/>
  <c r="A1075" i="16"/>
  <c r="A1074" i="16"/>
  <c r="A1073" i="16"/>
  <c r="A1072" i="16"/>
  <c r="A1071" i="16"/>
  <c r="A1070" i="16"/>
  <c r="A1069" i="16"/>
  <c r="A1068" i="16"/>
  <c r="A1067" i="16"/>
  <c r="A1066" i="16"/>
  <c r="A1065" i="16"/>
  <c r="A1064" i="16"/>
  <c r="A1063" i="16"/>
  <c r="A1062" i="16"/>
  <c r="A1061" i="16"/>
  <c r="A1060" i="16"/>
  <c r="A1059" i="16"/>
  <c r="A1058" i="16"/>
  <c r="A1057" i="16"/>
  <c r="A1056" i="16"/>
  <c r="A1055" i="16"/>
  <c r="A1054" i="16"/>
  <c r="A1053" i="16"/>
  <c r="A1052" i="16"/>
  <c r="A1051" i="16"/>
  <c r="A1050" i="16"/>
  <c r="A1049" i="16"/>
  <c r="A1048" i="16"/>
  <c r="A1047" i="16"/>
  <c r="A1046" i="16"/>
  <c r="A1045" i="16"/>
  <c r="A1044" i="16"/>
  <c r="A1043" i="16"/>
  <c r="A1042" i="16"/>
  <c r="A1041" i="16"/>
  <c r="A1040" i="16"/>
  <c r="A1039" i="16"/>
  <c r="A1038" i="16"/>
  <c r="A1037" i="16"/>
  <c r="A1036" i="16"/>
  <c r="A1035" i="16"/>
  <c r="A1034" i="16"/>
  <c r="A1033" i="16"/>
  <c r="A1032" i="16"/>
  <c r="A1031" i="16"/>
  <c r="A1030" i="16"/>
  <c r="A1029" i="16"/>
  <c r="A1028" i="16"/>
  <c r="A1027" i="16"/>
  <c r="A1026" i="16"/>
  <c r="A1025" i="16"/>
  <c r="A1024" i="16"/>
  <c r="A1023" i="16"/>
  <c r="A1022" i="16"/>
  <c r="A1021" i="16"/>
  <c r="A1020" i="16"/>
  <c r="A1019" i="16"/>
  <c r="A1018" i="16"/>
  <c r="A1017" i="16"/>
  <c r="A1016" i="16"/>
  <c r="A1015" i="16"/>
  <c r="A1014" i="16"/>
  <c r="A1013" i="16"/>
  <c r="A1012" i="16"/>
  <c r="A1011" i="16"/>
  <c r="A1010" i="16"/>
  <c r="A1009" i="16"/>
  <c r="A1008" i="16"/>
  <c r="A1007" i="16"/>
  <c r="A1006" i="16"/>
  <c r="A1005" i="16"/>
  <c r="A1004" i="16"/>
  <c r="A1003" i="16"/>
  <c r="A1002" i="16"/>
  <c r="A1001" i="16"/>
  <c r="A1000" i="16"/>
  <c r="A999" i="16"/>
  <c r="A998" i="16"/>
  <c r="A997" i="16"/>
  <c r="A996" i="16"/>
  <c r="A995" i="16"/>
  <c r="A994" i="16"/>
  <c r="A993" i="16"/>
  <c r="A992" i="16"/>
  <c r="A991" i="16"/>
  <c r="A990" i="16"/>
  <c r="A989" i="16"/>
  <c r="A988" i="16"/>
  <c r="A987" i="16"/>
  <c r="A986" i="16"/>
  <c r="A985" i="16"/>
  <c r="A984" i="16"/>
  <c r="A983" i="16"/>
  <c r="A982" i="16"/>
  <c r="A981" i="16"/>
  <c r="A980" i="16"/>
  <c r="A979" i="16"/>
  <c r="A978" i="16"/>
  <c r="A977" i="16"/>
  <c r="A976" i="16"/>
  <c r="A975" i="16"/>
  <c r="A974" i="16"/>
  <c r="A973" i="16"/>
  <c r="A972" i="16"/>
  <c r="A971" i="16"/>
  <c r="A970" i="16"/>
  <c r="A969" i="16"/>
  <c r="A968" i="16"/>
  <c r="A967" i="16"/>
  <c r="A966" i="16"/>
  <c r="A965" i="16"/>
  <c r="A964" i="16"/>
  <c r="A963" i="16"/>
  <c r="A962" i="16"/>
  <c r="A961" i="16"/>
  <c r="A960" i="16"/>
  <c r="A959" i="16"/>
  <c r="A958" i="16"/>
  <c r="A957" i="16"/>
  <c r="A956" i="16"/>
  <c r="A955" i="16"/>
  <c r="A954" i="16"/>
  <c r="A953" i="16"/>
  <c r="A952" i="16"/>
  <c r="A951" i="16"/>
  <c r="A950" i="16"/>
  <c r="A949" i="16"/>
  <c r="A948" i="16"/>
  <c r="A947" i="16"/>
  <c r="A946" i="16"/>
  <c r="A945" i="16"/>
  <c r="A944" i="16"/>
  <c r="A943" i="16"/>
  <c r="A942" i="16"/>
  <c r="A941" i="16"/>
  <c r="A940" i="16"/>
  <c r="A939" i="16"/>
  <c r="A938" i="16"/>
  <c r="A937" i="16"/>
  <c r="A936" i="16"/>
  <c r="A935" i="16"/>
  <c r="A934" i="16"/>
  <c r="A933" i="16"/>
  <c r="A932" i="16"/>
  <c r="A931" i="16"/>
  <c r="A930" i="16"/>
  <c r="A929" i="16"/>
  <c r="A928" i="16"/>
  <c r="A927" i="16"/>
  <c r="A926" i="16"/>
  <c r="A925" i="16"/>
  <c r="A924" i="16"/>
  <c r="A923" i="16"/>
  <c r="A922" i="16"/>
  <c r="A921" i="16"/>
  <c r="A920" i="16"/>
  <c r="A919" i="16"/>
  <c r="A918" i="16"/>
  <c r="A917" i="16"/>
  <c r="A916" i="16"/>
  <c r="A915" i="16"/>
  <c r="A914" i="16"/>
  <c r="A913" i="16"/>
  <c r="A912" i="16"/>
  <c r="A911" i="16"/>
  <c r="A910" i="16"/>
  <c r="A909" i="16"/>
  <c r="A908" i="16"/>
  <c r="A907" i="16"/>
  <c r="A906" i="16"/>
  <c r="A905" i="16"/>
  <c r="A904" i="16"/>
  <c r="A903" i="16"/>
  <c r="A902" i="16"/>
  <c r="A901" i="16"/>
  <c r="A900" i="16"/>
  <c r="A899" i="16"/>
  <c r="A898" i="16"/>
  <c r="A897" i="16"/>
  <c r="A896" i="16"/>
  <c r="A895" i="16"/>
  <c r="A894" i="16"/>
  <c r="A893" i="16"/>
  <c r="A892" i="16"/>
  <c r="A877" i="16"/>
  <c r="A876" i="16"/>
  <c r="A875" i="16"/>
  <c r="A874" i="16"/>
  <c r="A873" i="16"/>
  <c r="A872" i="16"/>
  <c r="A871" i="16"/>
  <c r="A870" i="16"/>
  <c r="A869" i="16"/>
  <c r="A868" i="16"/>
  <c r="A867" i="16"/>
  <c r="A866" i="16"/>
  <c r="A865" i="16"/>
  <c r="A864" i="16"/>
  <c r="A863" i="16"/>
  <c r="A862" i="16"/>
  <c r="A861" i="16"/>
  <c r="A860" i="16"/>
  <c r="A846" i="16"/>
  <c r="A845" i="16"/>
  <c r="A844" i="16"/>
  <c r="A843" i="16"/>
  <c r="A842" i="16"/>
  <c r="A841" i="16"/>
  <c r="A840" i="16"/>
  <c r="A839" i="16"/>
  <c r="A838" i="16"/>
  <c r="A837" i="16"/>
  <c r="A836" i="16"/>
  <c r="A835" i="16"/>
  <c r="A834" i="16"/>
  <c r="A833" i="16"/>
  <c r="A832" i="16"/>
  <c r="A831" i="16"/>
  <c r="A830" i="16"/>
  <c r="A829" i="16"/>
  <c r="A828" i="16"/>
  <c r="A753" i="16"/>
  <c r="A752" i="16"/>
  <c r="A751" i="16"/>
  <c r="A750" i="16"/>
  <c r="A749" i="16"/>
  <c r="A748" i="16"/>
  <c r="A747" i="16"/>
  <c r="A746" i="16"/>
  <c r="A745" i="16"/>
  <c r="A744" i="16"/>
  <c r="A743" i="16"/>
  <c r="A742" i="16"/>
  <c r="A741" i="16"/>
  <c r="A740" i="16"/>
  <c r="A739" i="16"/>
  <c r="A738" i="16"/>
  <c r="A737" i="16"/>
  <c r="A736" i="16"/>
  <c r="A693" i="16"/>
  <c r="A692" i="16"/>
  <c r="A691" i="16"/>
  <c r="A690" i="16"/>
  <c r="A689" i="16"/>
  <c r="A688" i="16"/>
  <c r="A687" i="16"/>
  <c r="A686" i="16"/>
  <c r="A685" i="16"/>
  <c r="A684" i="16"/>
  <c r="A683" i="16"/>
  <c r="A682" i="16"/>
  <c r="A681" i="16"/>
  <c r="A680" i="16"/>
  <c r="A679" i="16"/>
  <c r="A678" i="16"/>
  <c r="A677" i="16"/>
  <c r="A676" i="16"/>
  <c r="A675" i="16"/>
  <c r="A674" i="16"/>
  <c r="A673" i="16"/>
  <c r="A661" i="16"/>
  <c r="A660" i="16"/>
  <c r="A659" i="16"/>
  <c r="A658" i="16"/>
  <c r="A657" i="16"/>
  <c r="A656" i="16"/>
  <c r="A655" i="16"/>
  <c r="A654" i="16"/>
  <c r="A653" i="16"/>
  <c r="A652" i="16"/>
  <c r="A651" i="16"/>
  <c r="A650" i="16"/>
  <c r="A649" i="16"/>
  <c r="A648" i="16"/>
  <c r="A647" i="16"/>
  <c r="A646" i="16"/>
  <c r="A645" i="16"/>
  <c r="A644" i="16"/>
  <c r="A630" i="16"/>
  <c r="A629" i="16"/>
  <c r="A628" i="16"/>
  <c r="A627" i="16"/>
  <c r="A626" i="16"/>
  <c r="A625" i="16"/>
  <c r="A624" i="16"/>
  <c r="A623" i="16"/>
  <c r="A622" i="16"/>
  <c r="A621" i="16"/>
  <c r="A620" i="16"/>
  <c r="A619" i="16"/>
  <c r="A618" i="16"/>
  <c r="A617" i="16"/>
  <c r="A616" i="16"/>
  <c r="A615" i="16"/>
  <c r="A614" i="16"/>
  <c r="A613" i="16"/>
  <c r="A612" i="16"/>
  <c r="A611" i="16"/>
  <c r="A610" i="16"/>
  <c r="A609" i="16"/>
  <c r="A608" i="16"/>
  <c r="A607" i="16"/>
  <c r="A606" i="16"/>
  <c r="A605" i="16"/>
  <c r="A604" i="16"/>
  <c r="A603" i="16"/>
  <c r="A602" i="16"/>
  <c r="A601" i="16"/>
  <c r="A600" i="16"/>
  <c r="A599" i="16"/>
  <c r="A598" i="16"/>
  <c r="A597" i="16"/>
  <c r="A596" i="16"/>
  <c r="A595" i="16"/>
  <c r="A594" i="16"/>
  <c r="A593" i="16"/>
  <c r="A592" i="16"/>
  <c r="A591" i="16"/>
  <c r="A590" i="16"/>
  <c r="A589" i="16"/>
  <c r="A588" i="16"/>
  <c r="A587" i="16"/>
  <c r="A586" i="16"/>
  <c r="A585" i="16"/>
  <c r="A584" i="16"/>
  <c r="A583" i="16"/>
  <c r="A582" i="16"/>
  <c r="A581" i="16"/>
  <c r="A580" i="16"/>
  <c r="A579" i="16"/>
  <c r="A578" i="16"/>
  <c r="A577" i="16"/>
  <c r="A576" i="16"/>
  <c r="A575" i="16"/>
  <c r="A574" i="16"/>
  <c r="A436" i="16"/>
  <c r="A435" i="16"/>
  <c r="A434" i="16"/>
  <c r="A433" i="16"/>
  <c r="A432" i="16"/>
  <c r="A431" i="16"/>
  <c r="A430" i="16"/>
  <c r="A429" i="16"/>
  <c r="A428" i="16"/>
  <c r="A427" i="16"/>
  <c r="A426" i="16"/>
  <c r="A425" i="16"/>
  <c r="A424" i="16"/>
  <c r="A423" i="16"/>
  <c r="A422" i="16"/>
  <c r="A421" i="16"/>
  <c r="A420" i="16"/>
  <c r="A419" i="16"/>
  <c r="A342" i="16"/>
  <c r="A341" i="16"/>
  <c r="A340" i="16"/>
  <c r="A339" i="16"/>
  <c r="A282" i="16"/>
  <c r="A281" i="16"/>
  <c r="A280" i="16"/>
  <c r="A279" i="16"/>
  <c r="A265" i="16"/>
  <c r="A264" i="16"/>
  <c r="A263" i="16"/>
  <c r="A262" i="16"/>
  <c r="A261" i="16"/>
  <c r="A260" i="16"/>
  <c r="A259" i="16"/>
  <c r="A258" i="16"/>
  <c r="A257" i="16"/>
  <c r="A256" i="16"/>
  <c r="A255" i="16"/>
  <c r="A254" i="16"/>
  <c r="A253" i="16"/>
  <c r="A252" i="16"/>
  <c r="A251" i="16"/>
  <c r="A250" i="16"/>
  <c r="A249" i="16"/>
  <c r="A248" i="16"/>
  <c r="A247" i="16"/>
  <c r="A174" i="16"/>
  <c r="A173" i="16"/>
  <c r="A172" i="16"/>
  <c r="A157" i="16"/>
  <c r="A156" i="16"/>
  <c r="A155" i="16"/>
  <c r="A154" i="16"/>
  <c r="A153" i="16"/>
  <c r="A152" i="16"/>
  <c r="A151" i="16"/>
  <c r="A150" i="16"/>
  <c r="A149" i="16"/>
  <c r="A148" i="16"/>
  <c r="A147" i="16"/>
  <c r="A146" i="16"/>
  <c r="A145" i="16"/>
  <c r="A144" i="16"/>
  <c r="A143" i="16"/>
  <c r="A142" i="16"/>
  <c r="A141" i="16"/>
  <c r="A140" i="16"/>
  <c r="A139" i="16"/>
  <c r="A94" i="16"/>
  <c r="A93" i="16"/>
  <c r="A92" i="16"/>
  <c r="A91" i="16"/>
  <c r="A90" i="16"/>
  <c r="A89" i="16"/>
  <c r="A88" i="16"/>
  <c r="A87" i="16"/>
  <c r="A86" i="16"/>
  <c r="A85" i="16"/>
  <c r="A84" i="16"/>
  <c r="A83" i="16"/>
  <c r="A82" i="16"/>
  <c r="A81" i="16"/>
  <c r="A80" i="16"/>
  <c r="A79" i="16"/>
  <c r="A78" i="16"/>
  <c r="A77" i="16"/>
  <c r="A76" i="16"/>
  <c r="A75" i="16"/>
  <c r="A74" i="16"/>
  <c r="A73" i="16"/>
  <c r="A72" i="16"/>
  <c r="A71" i="16"/>
  <c r="A70" i="16"/>
  <c r="A69" i="16"/>
  <c r="A68" i="16"/>
  <c r="A67" i="16"/>
  <c r="A66" i="16"/>
  <c r="A65" i="16"/>
  <c r="A64" i="16"/>
  <c r="A63" i="16"/>
  <c r="A62" i="16"/>
  <c r="A61" i="16"/>
  <c r="A60" i="16"/>
  <c r="A59" i="16"/>
  <c r="A58" i="16"/>
  <c r="A57" i="16"/>
  <c r="A56" i="16"/>
  <c r="A55" i="16"/>
  <c r="A3667" i="13"/>
  <c r="A3666" i="13"/>
  <c r="A3665" i="13"/>
  <c r="A3664" i="13"/>
  <c r="A3663" i="13"/>
  <c r="A3662" i="13"/>
  <c r="A3661" i="13"/>
  <c r="A3660" i="13"/>
  <c r="A3659" i="13"/>
  <c r="A3658" i="13"/>
  <c r="A3657" i="13"/>
  <c r="A3656" i="13"/>
  <c r="A3655" i="13"/>
  <c r="A3654" i="13"/>
  <c r="A3653" i="13"/>
  <c r="A3652" i="13"/>
  <c r="A3651" i="13"/>
  <c r="A3650" i="13"/>
  <c r="A3649" i="13"/>
  <c r="A3648" i="13"/>
  <c r="A3647" i="13"/>
  <c r="A3646" i="13"/>
  <c r="A3645" i="13"/>
  <c r="A3644" i="13"/>
  <c r="A3643" i="13"/>
  <c r="A3642" i="13"/>
  <c r="A3641" i="13"/>
  <c r="A3640" i="13"/>
  <c r="A3639" i="13"/>
  <c r="A3638" i="13"/>
  <c r="A3637" i="13"/>
  <c r="A3636" i="13"/>
  <c r="A3635" i="13"/>
  <c r="A3634" i="13"/>
  <c r="A3633" i="13"/>
  <c r="A3632" i="13"/>
  <c r="A3631" i="13"/>
  <c r="A3630" i="13"/>
  <c r="A3629" i="13"/>
  <c r="A3628" i="13"/>
  <c r="A3627" i="13"/>
  <c r="A3626" i="13"/>
  <c r="A3625" i="13"/>
  <c r="A3624" i="13"/>
  <c r="A3623" i="13"/>
  <c r="A3622" i="13"/>
  <c r="A3621" i="13"/>
  <c r="A3620" i="13"/>
  <c r="A3619" i="13"/>
  <c r="A3618" i="13"/>
  <c r="A3617" i="13"/>
  <c r="A3616" i="13"/>
  <c r="A3615" i="13"/>
  <c r="A3614" i="13"/>
  <c r="A3613" i="13"/>
  <c r="A3612" i="13"/>
  <c r="A3611" i="13"/>
  <c r="A3610" i="13"/>
  <c r="A3609" i="13"/>
  <c r="A3608" i="13"/>
  <c r="A3607" i="13"/>
  <c r="A3606" i="13"/>
  <c r="A3605" i="13"/>
  <c r="A3604" i="13"/>
  <c r="A3603" i="13"/>
  <c r="A3602" i="13"/>
  <c r="A3601" i="13"/>
  <c r="A3600" i="13"/>
  <c r="A3599" i="13"/>
  <c r="A3598" i="13"/>
  <c r="A3597" i="13"/>
  <c r="A3596" i="13"/>
  <c r="A3595" i="13"/>
  <c r="A3594" i="13"/>
  <c r="A3593" i="13"/>
  <c r="A3592" i="13"/>
  <c r="A3591" i="13"/>
  <c r="A3590" i="13"/>
  <c r="A3589" i="13"/>
  <c r="A3588" i="13"/>
  <c r="A3587" i="13"/>
  <c r="A3586" i="13"/>
  <c r="A3585" i="13"/>
  <c r="A3584" i="13"/>
  <c r="A3583" i="13"/>
  <c r="A3582" i="13"/>
  <c r="A3581" i="13"/>
  <c r="A3580" i="13"/>
  <c r="A3579" i="13"/>
  <c r="A3578" i="13"/>
  <c r="A3577" i="13"/>
  <c r="A3576" i="13"/>
  <c r="A3575" i="13"/>
  <c r="A3574" i="13"/>
  <c r="A3573" i="13"/>
  <c r="A3572" i="13"/>
  <c r="A3560" i="13"/>
  <c r="A3559" i="13"/>
  <c r="A3558" i="13"/>
  <c r="A3557" i="13"/>
  <c r="A3556" i="13"/>
  <c r="A3555" i="13"/>
  <c r="A3554" i="13"/>
  <c r="A3553" i="13"/>
  <c r="A3552" i="13"/>
  <c r="A3551" i="13"/>
  <c r="A3550" i="13"/>
  <c r="A3549" i="13"/>
  <c r="A3548" i="13"/>
  <c r="A3547" i="13"/>
  <c r="A3546" i="13"/>
  <c r="A3545" i="13"/>
  <c r="A3544" i="13"/>
  <c r="A3543" i="13"/>
  <c r="A3542" i="13"/>
  <c r="A3541" i="13"/>
  <c r="A3540" i="13"/>
  <c r="A3539" i="13"/>
  <c r="A3538" i="13"/>
  <c r="A3537" i="13"/>
  <c r="A3536" i="13"/>
  <c r="A3535" i="13"/>
  <c r="A3534" i="13"/>
  <c r="A3533" i="13"/>
  <c r="A3532" i="13"/>
  <c r="A3531" i="13"/>
  <c r="A3530" i="13"/>
  <c r="A3529" i="13"/>
  <c r="A3528" i="13"/>
  <c r="A3527" i="13"/>
  <c r="A3526" i="13"/>
  <c r="A3525" i="13"/>
  <c r="A3524" i="13"/>
  <c r="A3523" i="13"/>
  <c r="A3522" i="13"/>
  <c r="A3521" i="13"/>
  <c r="A3520" i="13"/>
  <c r="A3519" i="13"/>
  <c r="A3518" i="13"/>
  <c r="A3517" i="13"/>
  <c r="A3516" i="13"/>
  <c r="A3515" i="13"/>
  <c r="A3514" i="13"/>
  <c r="A3513" i="13"/>
  <c r="A3512" i="13"/>
  <c r="A3511" i="13"/>
  <c r="A3510" i="13"/>
  <c r="A3509" i="13"/>
  <c r="A3508" i="13"/>
  <c r="A3507" i="13"/>
  <c r="A3506" i="13"/>
  <c r="A3505" i="13"/>
  <c r="A3504" i="13"/>
  <c r="A3503" i="13"/>
  <c r="A3502" i="13"/>
  <c r="A3501" i="13"/>
  <c r="A3500" i="13"/>
  <c r="A3499" i="13"/>
  <c r="A3498" i="13"/>
  <c r="A3497" i="13"/>
  <c r="A3496" i="13"/>
  <c r="A3495" i="13"/>
  <c r="A3494" i="13"/>
  <c r="A3493" i="13"/>
  <c r="A3492" i="13"/>
  <c r="A3491" i="13"/>
  <c r="A3490" i="13"/>
  <c r="A3489" i="13"/>
  <c r="A3488" i="13"/>
  <c r="A3487" i="13"/>
  <c r="A3486" i="13"/>
  <c r="A3485" i="13"/>
  <c r="A3484" i="13"/>
  <c r="A3483" i="13"/>
  <c r="A3482" i="13"/>
  <c r="A3481" i="13"/>
  <c r="A3480" i="13"/>
  <c r="A3479" i="13"/>
  <c r="A3478" i="13"/>
  <c r="A3477" i="13"/>
  <c r="A3476" i="13"/>
  <c r="A3475" i="13"/>
  <c r="A3474" i="13"/>
  <c r="A3473" i="13"/>
  <c r="A3472" i="13"/>
  <c r="A3471" i="13"/>
  <c r="A3470" i="13"/>
  <c r="A3469" i="13"/>
  <c r="A3468" i="13"/>
  <c r="A3467" i="13"/>
  <c r="A3466" i="13"/>
  <c r="A3465" i="13"/>
  <c r="A3453" i="13"/>
  <c r="A3452" i="13"/>
  <c r="A3451" i="13"/>
  <c r="A3450" i="13"/>
  <c r="A3449" i="13"/>
  <c r="A3448" i="13"/>
  <c r="A3447" i="13"/>
  <c r="A3446" i="13"/>
  <c r="A3445" i="13"/>
  <c r="A3444" i="13"/>
  <c r="A3443" i="13"/>
  <c r="A3442" i="13"/>
  <c r="A3441" i="13"/>
  <c r="A3440" i="13"/>
  <c r="A3439" i="13"/>
  <c r="A3438" i="13"/>
  <c r="A3437" i="13"/>
  <c r="A3436" i="13"/>
  <c r="A3435" i="13"/>
  <c r="A3434" i="13"/>
  <c r="A3433" i="13"/>
  <c r="A3432" i="13"/>
  <c r="A3431" i="13"/>
  <c r="A3430" i="13"/>
  <c r="A3429" i="13"/>
  <c r="A3428" i="13"/>
  <c r="A3427" i="13"/>
  <c r="A3426" i="13"/>
  <c r="A3425" i="13"/>
  <c r="A3424" i="13"/>
  <c r="A3423" i="13"/>
  <c r="A3422" i="13"/>
  <c r="A3421" i="13"/>
  <c r="A3420" i="13"/>
  <c r="A3419" i="13"/>
  <c r="A3418" i="13"/>
  <c r="A3417" i="13"/>
  <c r="A3416" i="13"/>
  <c r="A3415" i="13"/>
  <c r="A3414" i="13"/>
  <c r="A3413" i="13"/>
  <c r="A3412" i="13"/>
  <c r="A3411" i="13"/>
  <c r="A3410" i="13"/>
  <c r="A3409" i="13"/>
  <c r="A3408" i="13"/>
  <c r="A3407" i="13"/>
  <c r="A3406" i="13"/>
  <c r="A3405" i="13"/>
  <c r="A3404" i="13"/>
  <c r="A3403" i="13"/>
  <c r="A3402" i="13"/>
  <c r="A3401" i="13"/>
  <c r="A3400" i="13"/>
  <c r="A3399" i="13"/>
  <c r="A3398" i="13"/>
  <c r="A3397" i="13"/>
  <c r="A3396" i="13"/>
  <c r="A3395" i="13"/>
  <c r="A3394" i="13"/>
  <c r="A3393" i="13"/>
  <c r="A3392" i="13"/>
  <c r="A3391" i="13"/>
  <c r="A3390" i="13"/>
  <c r="A3389" i="13"/>
  <c r="A3388" i="13"/>
  <c r="A3387" i="13"/>
  <c r="A3386" i="13"/>
  <c r="A3385" i="13"/>
  <c r="A3384" i="13"/>
  <c r="A3383" i="13"/>
  <c r="A3382" i="13"/>
  <c r="A3381" i="13"/>
  <c r="A3380" i="13"/>
  <c r="A3379" i="13"/>
  <c r="A3378" i="13"/>
  <c r="A3377" i="13"/>
  <c r="A3376" i="13"/>
  <c r="A3375" i="13"/>
  <c r="A3374" i="13"/>
  <c r="A3373" i="13"/>
  <c r="A3372" i="13"/>
  <c r="A3371" i="13"/>
  <c r="A3370" i="13"/>
  <c r="A3369" i="13"/>
  <c r="A3368" i="13"/>
  <c r="A3367" i="13"/>
  <c r="A3366" i="13"/>
  <c r="A3365" i="13"/>
  <c r="A3364" i="13"/>
  <c r="A3363" i="13"/>
  <c r="A3362" i="13"/>
  <c r="A3361" i="13"/>
  <c r="A3360" i="13"/>
  <c r="A3359" i="13"/>
  <c r="A3358" i="13"/>
  <c r="A3346" i="13"/>
  <c r="A3345" i="13"/>
  <c r="A3344" i="13"/>
  <c r="A3343" i="13"/>
  <c r="A3342" i="13"/>
  <c r="A3341" i="13"/>
  <c r="A3340" i="13"/>
  <c r="A3339" i="13"/>
  <c r="A3338" i="13"/>
  <c r="A3337" i="13"/>
  <c r="A3336" i="13"/>
  <c r="A3335" i="13"/>
  <c r="A3334" i="13"/>
  <c r="A3333" i="13"/>
  <c r="A3332" i="13"/>
  <c r="A3331" i="13"/>
  <c r="A3330" i="13"/>
  <c r="A3329" i="13"/>
  <c r="A3328" i="13"/>
  <c r="A3327" i="13"/>
  <c r="A3326" i="13"/>
  <c r="A3325" i="13"/>
  <c r="A3324" i="13"/>
  <c r="A3323" i="13"/>
  <c r="A3322" i="13"/>
  <c r="A3321" i="13"/>
  <c r="A3320" i="13"/>
  <c r="A3319" i="13"/>
  <c r="A3318" i="13"/>
  <c r="A3317" i="13"/>
  <c r="A3316" i="13"/>
  <c r="A3315" i="13"/>
  <c r="A3314" i="13"/>
  <c r="A3313" i="13"/>
  <c r="A3312" i="13"/>
  <c r="A3311" i="13"/>
  <c r="A3310" i="13"/>
  <c r="A3309" i="13"/>
  <c r="A3308" i="13"/>
  <c r="A3307" i="13"/>
  <c r="A3306" i="13"/>
  <c r="A3305" i="13"/>
  <c r="A3304" i="13"/>
  <c r="A3303" i="13"/>
  <c r="A3302" i="13"/>
  <c r="A3301" i="13"/>
  <c r="A3300" i="13"/>
  <c r="A3299" i="13"/>
  <c r="A3298" i="13"/>
  <c r="A3297" i="13"/>
  <c r="A3296" i="13"/>
  <c r="A3295" i="13"/>
  <c r="A3294" i="13"/>
  <c r="A3293" i="13"/>
  <c r="A3292" i="13"/>
  <c r="A3291" i="13"/>
  <c r="A3290" i="13"/>
  <c r="A3289" i="13"/>
  <c r="A3288" i="13"/>
  <c r="A3287" i="13"/>
  <c r="A3286" i="13"/>
  <c r="A3285" i="13"/>
  <c r="A3284" i="13"/>
  <c r="A3283" i="13"/>
  <c r="A3282" i="13"/>
  <c r="A3281" i="13"/>
  <c r="A3280" i="13"/>
  <c r="A3279" i="13"/>
  <c r="A3278" i="13"/>
  <c r="A3277" i="13"/>
  <c r="A3276" i="13"/>
  <c r="A3275" i="13"/>
  <c r="A3274" i="13"/>
  <c r="A3273" i="13"/>
  <c r="A3272" i="13"/>
  <c r="A3271" i="13"/>
  <c r="A3270" i="13"/>
  <c r="A3269" i="13"/>
  <c r="A3268" i="13"/>
  <c r="A3267" i="13"/>
  <c r="A3266" i="13"/>
  <c r="A3265" i="13"/>
  <c r="A3264" i="13"/>
  <c r="A3263" i="13"/>
  <c r="A3262" i="13"/>
  <c r="A3261" i="13"/>
  <c r="A3260" i="13"/>
  <c r="A3259" i="13"/>
  <c r="A3258" i="13"/>
  <c r="A3257" i="13"/>
  <c r="A3256" i="13"/>
  <c r="A3255" i="13"/>
  <c r="A3254" i="13"/>
  <c r="A3253" i="13"/>
  <c r="A3252" i="13"/>
  <c r="A3251" i="13"/>
  <c r="A3239" i="13"/>
  <c r="A3238" i="13"/>
  <c r="A3237" i="13"/>
  <c r="A3236" i="13"/>
  <c r="A3235" i="13"/>
  <c r="A3234" i="13"/>
  <c r="A3233" i="13"/>
  <c r="A3232" i="13"/>
  <c r="A3231" i="13"/>
  <c r="A3230" i="13"/>
  <c r="A3229" i="13"/>
  <c r="A3228" i="13"/>
  <c r="A3227" i="13"/>
  <c r="A3226" i="13"/>
  <c r="A3225" i="13"/>
  <c r="A3224" i="13"/>
  <c r="A3223" i="13"/>
  <c r="A3222" i="13"/>
  <c r="A3221" i="13"/>
  <c r="A3220" i="13"/>
  <c r="A3219" i="13"/>
  <c r="A3218" i="13"/>
  <c r="A3217" i="13"/>
  <c r="A3216" i="13"/>
  <c r="A3215" i="13"/>
  <c r="A3214" i="13"/>
  <c r="A3213" i="13"/>
  <c r="A3212" i="13"/>
  <c r="A3211" i="13"/>
  <c r="A3210" i="13"/>
  <c r="A3209" i="13"/>
  <c r="A3208" i="13"/>
  <c r="A3207" i="13"/>
  <c r="A3206" i="13"/>
  <c r="A3205" i="13"/>
  <c r="A3204" i="13"/>
  <c r="A3203" i="13"/>
  <c r="A3202" i="13"/>
  <c r="A3201" i="13"/>
  <c r="A3200" i="13"/>
  <c r="A3199" i="13"/>
  <c r="A3198" i="13"/>
  <c r="A3197" i="13"/>
  <c r="A3196" i="13"/>
  <c r="A3195" i="13"/>
  <c r="A3194" i="13"/>
  <c r="A3193" i="13"/>
  <c r="A3192" i="13"/>
  <c r="A3191" i="13"/>
  <c r="A3190" i="13"/>
  <c r="A3189" i="13"/>
  <c r="A3188" i="13"/>
  <c r="A3187" i="13"/>
  <c r="A3186" i="13"/>
  <c r="A3185" i="13"/>
  <c r="A3184" i="13"/>
  <c r="A3183" i="13"/>
  <c r="A3182" i="13"/>
  <c r="A3181" i="13"/>
  <c r="A3180" i="13"/>
  <c r="A3179" i="13"/>
  <c r="A3178" i="13"/>
  <c r="A3177" i="13"/>
  <c r="A3176" i="13"/>
  <c r="A3175" i="13"/>
  <c r="A3174" i="13"/>
  <c r="A3173" i="13"/>
  <c r="A3172" i="13"/>
  <c r="A3171" i="13"/>
  <c r="A3170" i="13"/>
  <c r="A3169" i="13"/>
  <c r="A3168" i="13"/>
  <c r="A3167" i="13"/>
  <c r="A3166" i="13"/>
  <c r="A3165" i="13"/>
  <c r="A3164" i="13"/>
  <c r="A3163" i="13"/>
  <c r="A3162" i="13"/>
  <c r="A3161" i="13"/>
  <c r="A3160" i="13"/>
  <c r="A3159" i="13"/>
  <c r="A3158" i="13"/>
  <c r="A3157" i="13"/>
  <c r="A3156" i="13"/>
  <c r="A3155" i="13"/>
  <c r="A3154" i="13"/>
  <c r="A3153" i="13"/>
  <c r="A3152" i="13"/>
  <c r="A3151" i="13"/>
  <c r="A3150" i="13"/>
  <c r="A3149" i="13"/>
  <c r="A3148" i="13"/>
  <c r="A3147" i="13"/>
  <c r="A3146" i="13"/>
  <c r="A3145" i="13"/>
  <c r="A3144" i="13"/>
  <c r="A3132" i="13"/>
  <c r="A3131" i="13"/>
  <c r="A3130" i="13"/>
  <c r="A3129" i="13"/>
  <c r="A3128" i="13"/>
  <c r="A3127" i="13"/>
  <c r="A3126" i="13"/>
  <c r="A3125" i="13"/>
  <c r="A3124" i="13"/>
  <c r="A3123" i="13"/>
  <c r="A3122" i="13"/>
  <c r="A3121" i="13"/>
  <c r="A3120" i="13"/>
  <c r="A3119" i="13"/>
  <c r="A3118" i="13"/>
  <c r="A3117" i="13"/>
  <c r="A3116" i="13"/>
  <c r="A3115" i="13"/>
  <c r="A3114" i="13"/>
  <c r="A3113" i="13"/>
  <c r="A3112" i="13"/>
  <c r="A3111" i="13"/>
  <c r="A3110" i="13"/>
  <c r="A3109" i="13"/>
  <c r="A3108" i="13"/>
  <c r="A3107" i="13"/>
  <c r="A3106" i="13"/>
  <c r="A3105" i="13"/>
  <c r="A3104" i="13"/>
  <c r="A3103" i="13"/>
  <c r="A3102" i="13"/>
  <c r="A3101" i="13"/>
  <c r="A3100" i="13"/>
  <c r="A3099" i="13"/>
  <c r="A3098" i="13"/>
  <c r="A3097" i="13"/>
  <c r="A3096" i="13"/>
  <c r="A3095" i="13"/>
  <c r="A3094" i="13"/>
  <c r="A3093" i="13"/>
  <c r="A3092" i="13"/>
  <c r="A3091" i="13"/>
  <c r="A3090" i="13"/>
  <c r="A3089" i="13"/>
  <c r="A3088" i="13"/>
  <c r="A3087" i="13"/>
  <c r="A3086" i="13"/>
  <c r="A3085" i="13"/>
  <c r="A3084" i="13"/>
  <c r="A3083" i="13"/>
  <c r="A3082" i="13"/>
  <c r="A3081" i="13"/>
  <c r="A3080" i="13"/>
  <c r="A3079" i="13"/>
  <c r="A3078" i="13"/>
  <c r="A3077" i="13"/>
  <c r="A3076" i="13"/>
  <c r="A3075" i="13"/>
  <c r="A3074" i="13"/>
  <c r="A3073" i="13"/>
  <c r="A3072" i="13"/>
  <c r="A3071" i="13"/>
  <c r="A3070" i="13"/>
  <c r="A3069" i="13"/>
  <c r="A3068" i="13"/>
  <c r="A3067" i="13"/>
  <c r="A3066" i="13"/>
  <c r="A3065" i="13"/>
  <c r="A3064" i="13"/>
  <c r="A3063" i="13"/>
  <c r="A3062" i="13"/>
  <c r="A3061" i="13"/>
  <c r="A3060" i="13"/>
  <c r="A3059" i="13"/>
  <c r="A3058" i="13"/>
  <c r="A3057" i="13"/>
  <c r="A3056" i="13"/>
  <c r="A3055" i="13"/>
  <c r="A3054" i="13"/>
  <c r="A3053" i="13"/>
  <c r="A3052" i="13"/>
  <c r="A3051" i="13"/>
  <c r="A3050" i="13"/>
  <c r="A3049" i="13"/>
  <c r="A3048" i="13"/>
  <c r="A3047" i="13"/>
  <c r="A3046" i="13"/>
  <c r="A3045" i="13"/>
  <c r="A3044" i="13"/>
  <c r="A3043" i="13"/>
  <c r="A3042" i="13"/>
  <c r="A3041" i="13"/>
  <c r="A3040" i="13"/>
  <c r="A3039" i="13"/>
  <c r="A3038" i="13"/>
  <c r="A3037" i="13"/>
  <c r="A3025" i="13"/>
  <c r="A3024" i="13"/>
  <c r="A3023" i="13"/>
  <c r="A3022" i="13"/>
  <c r="A3021" i="13"/>
  <c r="A3020" i="13"/>
  <c r="A3019" i="13"/>
  <c r="A3018" i="13"/>
  <c r="A3017" i="13"/>
  <c r="A3016" i="13"/>
  <c r="A3015" i="13"/>
  <c r="A3014" i="13"/>
  <c r="A3013" i="13"/>
  <c r="A3012" i="13"/>
  <c r="A3011" i="13"/>
  <c r="A3010" i="13"/>
  <c r="A3009" i="13"/>
  <c r="A3008" i="13"/>
  <c r="A3007" i="13"/>
  <c r="A3006" i="13"/>
  <c r="A3005" i="13"/>
  <c r="A3004" i="13"/>
  <c r="A3003" i="13"/>
  <c r="A3002" i="13"/>
  <c r="A3001" i="13"/>
  <c r="A3000" i="13"/>
  <c r="A2999" i="13"/>
  <c r="A2998" i="13"/>
  <c r="A2997" i="13"/>
  <c r="A2996" i="13"/>
  <c r="A2995" i="13"/>
  <c r="A2994" i="13"/>
  <c r="A2993" i="13"/>
  <c r="A2992" i="13"/>
  <c r="A2991" i="13"/>
  <c r="A2990" i="13"/>
  <c r="A2989" i="13"/>
  <c r="A2988" i="13"/>
  <c r="A2987" i="13"/>
  <c r="A2986" i="13"/>
  <c r="A2985" i="13"/>
  <c r="A2984" i="13"/>
  <c r="A2983" i="13"/>
  <c r="A2982" i="13"/>
  <c r="A2981" i="13"/>
  <c r="A2980" i="13"/>
  <c r="A2979" i="13"/>
  <c r="A2978" i="13"/>
  <c r="A2977" i="13"/>
  <c r="A2976" i="13"/>
  <c r="A2975" i="13"/>
  <c r="A2974" i="13"/>
  <c r="A2973" i="13"/>
  <c r="A2972" i="13"/>
  <c r="A2971" i="13"/>
  <c r="A2970" i="13"/>
  <c r="A2969" i="13"/>
  <c r="A2968" i="13"/>
  <c r="A2967" i="13"/>
  <c r="A2966" i="13"/>
  <c r="A2965" i="13"/>
  <c r="A2964" i="13"/>
  <c r="A2963" i="13"/>
  <c r="A2962" i="13"/>
  <c r="A2961" i="13"/>
  <c r="A2960" i="13"/>
  <c r="A2959" i="13"/>
  <c r="A2958" i="13"/>
  <c r="A2957" i="13"/>
  <c r="A2956" i="13"/>
  <c r="A2955" i="13"/>
  <c r="A2954" i="13"/>
  <c r="A2953" i="13"/>
  <c r="A2952" i="13"/>
  <c r="A2951" i="13"/>
  <c r="A2950" i="13"/>
  <c r="A2949" i="13"/>
  <c r="A2948" i="13"/>
  <c r="A2947" i="13"/>
  <c r="A2946" i="13"/>
  <c r="A2945" i="13"/>
  <c r="A2944" i="13"/>
  <c r="A2943" i="13"/>
  <c r="A2942" i="13"/>
  <c r="A2941" i="13"/>
  <c r="A2940" i="13"/>
  <c r="A2939" i="13"/>
  <c r="A2938" i="13"/>
  <c r="A2937" i="13"/>
  <c r="A2936" i="13"/>
  <c r="A2935" i="13"/>
  <c r="A2934" i="13"/>
  <c r="A2933" i="13"/>
  <c r="A2932" i="13"/>
  <c r="A2931" i="13"/>
  <c r="A2930" i="13"/>
  <c r="A2918" i="13"/>
  <c r="A2917" i="13"/>
  <c r="A2916" i="13"/>
  <c r="A2915" i="13"/>
  <c r="A2914" i="13"/>
  <c r="A2913" i="13"/>
  <c r="A2912" i="13"/>
  <c r="A2911" i="13"/>
  <c r="A2910" i="13"/>
  <c r="A2909" i="13"/>
  <c r="A2908" i="13"/>
  <c r="A2907" i="13"/>
  <c r="A2906" i="13"/>
  <c r="A2905" i="13"/>
  <c r="A2904" i="13"/>
  <c r="A2903" i="13"/>
  <c r="A2902" i="13"/>
  <c r="A2901" i="13"/>
  <c r="A2900" i="13"/>
  <c r="A2899" i="13"/>
  <c r="A2898" i="13"/>
  <c r="A2897" i="13"/>
  <c r="A2896" i="13"/>
  <c r="A2895" i="13"/>
  <c r="A2894" i="13"/>
  <c r="A2893" i="13"/>
  <c r="A2892" i="13"/>
  <c r="A2891" i="13"/>
  <c r="A2890" i="13"/>
  <c r="A2889" i="13"/>
  <c r="A2888" i="13"/>
  <c r="A2887" i="13"/>
  <c r="A2886" i="13"/>
  <c r="A2885" i="13"/>
  <c r="A2884" i="13"/>
  <c r="A2883" i="13"/>
  <c r="A2882" i="13"/>
  <c r="A2881" i="13"/>
  <c r="A2880" i="13"/>
  <c r="A2879" i="13"/>
  <c r="A2878" i="13"/>
  <c r="A2877" i="13"/>
  <c r="A2876" i="13"/>
  <c r="A2875" i="13"/>
  <c r="A2874" i="13"/>
  <c r="A2873" i="13"/>
  <c r="A2872" i="13"/>
  <c r="A2871" i="13"/>
  <c r="A2870" i="13"/>
  <c r="A2869" i="13"/>
  <c r="A2868" i="13"/>
  <c r="A2867" i="13"/>
  <c r="A2866" i="13"/>
  <c r="A2865" i="13"/>
  <c r="A2864" i="13"/>
  <c r="A2863" i="13"/>
  <c r="A2862" i="13"/>
  <c r="A2861" i="13"/>
  <c r="A2860" i="13"/>
  <c r="A2859" i="13"/>
  <c r="A2858" i="13"/>
  <c r="A2857" i="13"/>
  <c r="A2856" i="13"/>
  <c r="A2855" i="13"/>
  <c r="A2854" i="13"/>
  <c r="A2853" i="13"/>
  <c r="A2852" i="13"/>
  <c r="A2851" i="13"/>
  <c r="A2850" i="13"/>
  <c r="A2849" i="13"/>
  <c r="A2848" i="13"/>
  <c r="A2847" i="13"/>
  <c r="A2846" i="13"/>
  <c r="A2845" i="13"/>
  <c r="A2844" i="13"/>
  <c r="A2843" i="13"/>
  <c r="A2842" i="13"/>
  <c r="A2841" i="13"/>
  <c r="A2840" i="13"/>
  <c r="A2839" i="13"/>
  <c r="A2838" i="13"/>
  <c r="A2837" i="13"/>
  <c r="A2836" i="13"/>
  <c r="A2835" i="13"/>
  <c r="A2834" i="13"/>
  <c r="A2833" i="13"/>
  <c r="A2832" i="13"/>
  <c r="A2831" i="13"/>
  <c r="A2830" i="13"/>
  <c r="A2829" i="13"/>
  <c r="A2828" i="13"/>
  <c r="A2827" i="13"/>
  <c r="A2826" i="13"/>
  <c r="A2825" i="13"/>
  <c r="A2824" i="13"/>
  <c r="A2823" i="13"/>
  <c r="A2811" i="13"/>
  <c r="A2810" i="13"/>
  <c r="A2809" i="13"/>
  <c r="A2808" i="13"/>
  <c r="A2807" i="13"/>
  <c r="A2806" i="13"/>
  <c r="A2805" i="13"/>
  <c r="A2804" i="13"/>
  <c r="A2803" i="13"/>
  <c r="A2802" i="13"/>
  <c r="A2801" i="13"/>
  <c r="A2800" i="13"/>
  <c r="A2799" i="13"/>
  <c r="A2798" i="13"/>
  <c r="A2797" i="13"/>
  <c r="A2796" i="13"/>
  <c r="A2795" i="13"/>
  <c r="A2794" i="13"/>
  <c r="A2793" i="13"/>
  <c r="A2792" i="13"/>
  <c r="A2791" i="13"/>
  <c r="A2790" i="13"/>
  <c r="A2789" i="13"/>
  <c r="A2788" i="13"/>
  <c r="A2787" i="13"/>
  <c r="A2786" i="13"/>
  <c r="A2785" i="13"/>
  <c r="A2784" i="13"/>
  <c r="A2783" i="13"/>
  <c r="A2782" i="13"/>
  <c r="A2781" i="13"/>
  <c r="A2780" i="13"/>
  <c r="A2779" i="13"/>
  <c r="A2778" i="13"/>
  <c r="A2777" i="13"/>
  <c r="A2776" i="13"/>
  <c r="A2775" i="13"/>
  <c r="A2774" i="13"/>
  <c r="A2773" i="13"/>
  <c r="A2772" i="13"/>
  <c r="A2771" i="13"/>
  <c r="A2770" i="13"/>
  <c r="A2769" i="13"/>
  <c r="A2768" i="13"/>
  <c r="A2767" i="13"/>
  <c r="A2766" i="13"/>
  <c r="A2765" i="13"/>
  <c r="A2764" i="13"/>
  <c r="A2763" i="13"/>
  <c r="A2762" i="13"/>
  <c r="A2761" i="13"/>
  <c r="A2760" i="13"/>
  <c r="A2759" i="13"/>
  <c r="A2758" i="13"/>
  <c r="A2757" i="13"/>
  <c r="A2756" i="13"/>
  <c r="A2755" i="13"/>
  <c r="A2754" i="13"/>
  <c r="A2753" i="13"/>
  <c r="A2752" i="13"/>
  <c r="A2751" i="13"/>
  <c r="A2750" i="13"/>
  <c r="A2749" i="13"/>
  <c r="A2748" i="13"/>
  <c r="A2747" i="13"/>
  <c r="A2746" i="13"/>
  <c r="A2745" i="13"/>
  <c r="A2744" i="13"/>
  <c r="A2743" i="13"/>
  <c r="A2742" i="13"/>
  <c r="A2741" i="13"/>
  <c r="A2740" i="13"/>
  <c r="A2739" i="13"/>
  <c r="A2738" i="13"/>
  <c r="A2737" i="13"/>
  <c r="A2736" i="13"/>
  <c r="A2735" i="13"/>
  <c r="A2734" i="13"/>
  <c r="A2733" i="13"/>
  <c r="A2732" i="13"/>
  <c r="A2731" i="13"/>
  <c r="A2730" i="13"/>
  <c r="A2729" i="13"/>
  <c r="A2728" i="13"/>
  <c r="A2727" i="13"/>
  <c r="A2726" i="13"/>
  <c r="A2725" i="13"/>
  <c r="A2724" i="13"/>
  <c r="A2723" i="13"/>
  <c r="A2722" i="13"/>
  <c r="A2721" i="13"/>
  <c r="A2720" i="13"/>
  <c r="A2719" i="13"/>
  <c r="A2718" i="13"/>
  <c r="A2717" i="13"/>
  <c r="A2716" i="13"/>
  <c r="A2704" i="13"/>
  <c r="A2703" i="13"/>
  <c r="A2702" i="13"/>
  <c r="A2701" i="13"/>
  <c r="A2700" i="13"/>
  <c r="A2699" i="13"/>
  <c r="A2698" i="13"/>
  <c r="A2697" i="13"/>
  <c r="A2696" i="13"/>
  <c r="A2695" i="13"/>
  <c r="A2694" i="13"/>
  <c r="A2693" i="13"/>
  <c r="A2692" i="13"/>
  <c r="A2691" i="13"/>
  <c r="A2690" i="13"/>
  <c r="A2689" i="13"/>
  <c r="A2688" i="13"/>
  <c r="A2687" i="13"/>
  <c r="A2686" i="13"/>
  <c r="A2685" i="13"/>
  <c r="A2684" i="13"/>
  <c r="A2683" i="13"/>
  <c r="A2682" i="13"/>
  <c r="A2681" i="13"/>
  <c r="A2680" i="13"/>
  <c r="A2679" i="13"/>
  <c r="A2678" i="13"/>
  <c r="A2677" i="13"/>
  <c r="A2676" i="13"/>
  <c r="A2675" i="13"/>
  <c r="A2674" i="13"/>
  <c r="A2673" i="13"/>
  <c r="A2672" i="13"/>
  <c r="A2671" i="13"/>
  <c r="A2670" i="13"/>
  <c r="A2669" i="13"/>
  <c r="A2668" i="13"/>
  <c r="A2667" i="13"/>
  <c r="A2666" i="13"/>
  <c r="A2665" i="13"/>
  <c r="A2664" i="13"/>
  <c r="A2663" i="13"/>
  <c r="A2662" i="13"/>
  <c r="A2661" i="13"/>
  <c r="A2660" i="13"/>
  <c r="A2659" i="13"/>
  <c r="A2658" i="13"/>
  <c r="A2657" i="13"/>
  <c r="A2656" i="13"/>
  <c r="A2655" i="13"/>
  <c r="A2654" i="13"/>
  <c r="A2653" i="13"/>
  <c r="A2652" i="13"/>
  <c r="A2651" i="13"/>
  <c r="A2650" i="13"/>
  <c r="A2649" i="13"/>
  <c r="A2648" i="13"/>
  <c r="A2647" i="13"/>
  <c r="A2646" i="13"/>
  <c r="A2645" i="13"/>
  <c r="A2644" i="13"/>
  <c r="A2643" i="13"/>
  <c r="A2642" i="13"/>
  <c r="A2641" i="13"/>
  <c r="A2640" i="13"/>
  <c r="A2639" i="13"/>
  <c r="A2638" i="13"/>
  <c r="A2637" i="13"/>
  <c r="A2636" i="13"/>
  <c r="A2635" i="13"/>
  <c r="A2634" i="13"/>
  <c r="A2633" i="13"/>
  <c r="A2632" i="13"/>
  <c r="A2631" i="13"/>
  <c r="A2630" i="13"/>
  <c r="A2629" i="13"/>
  <c r="A2628" i="13"/>
  <c r="A2627" i="13"/>
  <c r="A2626" i="13"/>
  <c r="A2625" i="13"/>
  <c r="A2624" i="13"/>
  <c r="A2623" i="13"/>
  <c r="A2622" i="13"/>
  <c r="A2621" i="13"/>
  <c r="A2620" i="13"/>
  <c r="A2619" i="13"/>
  <c r="A2618" i="13"/>
  <c r="A2617" i="13"/>
  <c r="A2616" i="13"/>
  <c r="A2615" i="13"/>
  <c r="A2614" i="13"/>
  <c r="A2613" i="13"/>
  <c r="A2612" i="13"/>
  <c r="A2611" i="13"/>
  <c r="A2610" i="13"/>
  <c r="A2609" i="13"/>
  <c r="A2597" i="13"/>
  <c r="A2596" i="13"/>
  <c r="A2595" i="13"/>
  <c r="A2594" i="13"/>
  <c r="A2593" i="13"/>
  <c r="A2592" i="13"/>
  <c r="A2591" i="13"/>
  <c r="A2590" i="13"/>
  <c r="A2589" i="13"/>
  <c r="A2588" i="13"/>
  <c r="A2587" i="13"/>
  <c r="A2586" i="13"/>
  <c r="A2585" i="13"/>
  <c r="A2584" i="13"/>
  <c r="A2583" i="13"/>
  <c r="A2582" i="13"/>
  <c r="A2581" i="13"/>
  <c r="A2580" i="13"/>
  <c r="A2579" i="13"/>
  <c r="A2578" i="13"/>
  <c r="A2577" i="13"/>
  <c r="A2576" i="13"/>
  <c r="A2575" i="13"/>
  <c r="A2574" i="13"/>
  <c r="A2573" i="13"/>
  <c r="A2572" i="13"/>
  <c r="A2571" i="13"/>
  <c r="A2570" i="13"/>
  <c r="A2569" i="13"/>
  <c r="A2568" i="13"/>
  <c r="A2567" i="13"/>
  <c r="A2566" i="13"/>
  <c r="A2565" i="13"/>
  <c r="A2564" i="13"/>
  <c r="A2563" i="13"/>
  <c r="A2562" i="13"/>
  <c r="A2561" i="13"/>
  <c r="A2560" i="13"/>
  <c r="A2559" i="13"/>
  <c r="A2558" i="13"/>
  <c r="A2557" i="13"/>
  <c r="A2556" i="13"/>
  <c r="A2555" i="13"/>
  <c r="A2554" i="13"/>
  <c r="A2553" i="13"/>
  <c r="A2552" i="13"/>
  <c r="A2551" i="13"/>
  <c r="A2550" i="13"/>
  <c r="A2549" i="13"/>
  <c r="A2548" i="13"/>
  <c r="A2547" i="13"/>
  <c r="A2546" i="13"/>
  <c r="A2545" i="13"/>
  <c r="A2544" i="13"/>
  <c r="A2543" i="13"/>
  <c r="A2542" i="13"/>
  <c r="A2541" i="13"/>
  <c r="A2540" i="13"/>
  <c r="A2539" i="13"/>
  <c r="A2538" i="13"/>
  <c r="A2537" i="13"/>
  <c r="A2536" i="13"/>
  <c r="A2535" i="13"/>
  <c r="A2534" i="13"/>
  <c r="A2533" i="13"/>
  <c r="A2532" i="13"/>
  <c r="A2531" i="13"/>
  <c r="A2530" i="13"/>
  <c r="A2529" i="13"/>
  <c r="A2528" i="13"/>
  <c r="A2527" i="13"/>
  <c r="A2526" i="13"/>
  <c r="A2525" i="13"/>
  <c r="A2524" i="13"/>
  <c r="A2523" i="13"/>
  <c r="A2522" i="13"/>
  <c r="A2521" i="13"/>
  <c r="A2520" i="13"/>
  <c r="A2519" i="13"/>
  <c r="A2518" i="13"/>
  <c r="A2517" i="13"/>
  <c r="A2516" i="13"/>
  <c r="A2515" i="13"/>
  <c r="A2514" i="13"/>
  <c r="A2513" i="13"/>
  <c r="A2512" i="13"/>
  <c r="A2511" i="13"/>
  <c r="A2510" i="13"/>
  <c r="A2509" i="13"/>
  <c r="A2508" i="13"/>
  <c r="A2507" i="13"/>
  <c r="A2506" i="13"/>
  <c r="A2505" i="13"/>
  <c r="A2504" i="13"/>
  <c r="A2503" i="13"/>
  <c r="A2502" i="13"/>
  <c r="A2501" i="13"/>
  <c r="A2500" i="13"/>
  <c r="A2499" i="13"/>
  <c r="A2498" i="13"/>
  <c r="A2497" i="13"/>
  <c r="A2496" i="13"/>
  <c r="A2495" i="13"/>
  <c r="A2494" i="13"/>
  <c r="A2493" i="13"/>
  <c r="A2492" i="13"/>
  <c r="A2491" i="13"/>
  <c r="A2490" i="13"/>
  <c r="A2489" i="13"/>
  <c r="A2488" i="13"/>
  <c r="A2487" i="13"/>
  <c r="A2475" i="13"/>
  <c r="A2474" i="13"/>
  <c r="A2473" i="13"/>
  <c r="A2472" i="13"/>
  <c r="A2471" i="13"/>
  <c r="A2470" i="13"/>
  <c r="A2469" i="13"/>
  <c r="A2468" i="13"/>
  <c r="A2467" i="13"/>
  <c r="A2466" i="13"/>
  <c r="A2465" i="13"/>
  <c r="A2464" i="13"/>
  <c r="A2463" i="13"/>
  <c r="A2462" i="13"/>
  <c r="A2461" i="13"/>
  <c r="A2460" i="13"/>
  <c r="A2459" i="13"/>
  <c r="A2458" i="13"/>
  <c r="A2457" i="13"/>
  <c r="A2456" i="13"/>
  <c r="A2455" i="13"/>
  <c r="A2454" i="13"/>
  <c r="A2453" i="13"/>
  <c r="A2452" i="13"/>
  <c r="A2451" i="13"/>
  <c r="A2450" i="13"/>
  <c r="A2449" i="13"/>
  <c r="A2448" i="13"/>
  <c r="A2447" i="13"/>
  <c r="A2446" i="13"/>
  <c r="A2445" i="13"/>
  <c r="A2444" i="13"/>
  <c r="A2443" i="13"/>
  <c r="A2442" i="13"/>
  <c r="A2441" i="13"/>
  <c r="A2440" i="13"/>
  <c r="A2439" i="13"/>
  <c r="A2438" i="13"/>
  <c r="A2437" i="13"/>
  <c r="A2436" i="13"/>
  <c r="A2435" i="13"/>
  <c r="A2434" i="13"/>
  <c r="A2433" i="13"/>
  <c r="A2432" i="13"/>
  <c r="A2431" i="13"/>
  <c r="A2430" i="13"/>
  <c r="A2429" i="13"/>
  <c r="A2428" i="13"/>
  <c r="A2427" i="13"/>
  <c r="A2426" i="13"/>
  <c r="A2425" i="13"/>
  <c r="A2424" i="13"/>
  <c r="A2423" i="13"/>
  <c r="A2422" i="13"/>
  <c r="A2421" i="13"/>
  <c r="A2420" i="13"/>
  <c r="A2419" i="13"/>
  <c r="A2418" i="13"/>
  <c r="A2417" i="13"/>
  <c r="A2416" i="13"/>
  <c r="A2415" i="13"/>
  <c r="A2414" i="13"/>
  <c r="A2413" i="13"/>
  <c r="A2412" i="13"/>
  <c r="A2411" i="13"/>
  <c r="A2410" i="13"/>
  <c r="A2409" i="13"/>
  <c r="A2408" i="13"/>
  <c r="A2407" i="13"/>
  <c r="A2406" i="13"/>
  <c r="A2405" i="13"/>
  <c r="A2404" i="13"/>
  <c r="A2403" i="13"/>
  <c r="A2402" i="13"/>
  <c r="A2401" i="13"/>
  <c r="A2400" i="13"/>
  <c r="A2399" i="13"/>
  <c r="A2398" i="13"/>
  <c r="A2397" i="13"/>
  <c r="A2396" i="13"/>
  <c r="A2395" i="13"/>
  <c r="A2394" i="13"/>
  <c r="A2393" i="13"/>
  <c r="A2392" i="13"/>
  <c r="A2391" i="13"/>
  <c r="A2390" i="13"/>
  <c r="A2389" i="13"/>
  <c r="A2388" i="13"/>
  <c r="A2387" i="13"/>
  <c r="A2386" i="13"/>
  <c r="A2385" i="13"/>
  <c r="A2384" i="13"/>
  <c r="A2383" i="13"/>
  <c r="A2382" i="13"/>
  <c r="A2381" i="13"/>
  <c r="A2380" i="13"/>
  <c r="A2368" i="13"/>
  <c r="A2367" i="13"/>
  <c r="A2366" i="13"/>
  <c r="A2365" i="13"/>
  <c r="A2364" i="13"/>
  <c r="A2363" i="13"/>
  <c r="A2362" i="13"/>
  <c r="A2361" i="13"/>
  <c r="A2360" i="13"/>
  <c r="A2359" i="13"/>
  <c r="A2358" i="13"/>
  <c r="A2357" i="13"/>
  <c r="A2356" i="13"/>
  <c r="A2355" i="13"/>
  <c r="A2354" i="13"/>
  <c r="A2353" i="13"/>
  <c r="A2352" i="13"/>
  <c r="A2351" i="13"/>
  <c r="A2350" i="13"/>
  <c r="A2349" i="13"/>
  <c r="A2348" i="13"/>
  <c r="A2347" i="13"/>
  <c r="A2346" i="13"/>
  <c r="A2345" i="13"/>
  <c r="A2344" i="13"/>
  <c r="A2343" i="13"/>
  <c r="A2342" i="13"/>
  <c r="A2341" i="13"/>
  <c r="A2340" i="13"/>
  <c r="A2339" i="13"/>
  <c r="A2338" i="13"/>
  <c r="A2337" i="13"/>
  <c r="A2336" i="13"/>
  <c r="A2335" i="13"/>
  <c r="A2334" i="13"/>
  <c r="A2333" i="13"/>
  <c r="A2332" i="13"/>
  <c r="A2331" i="13"/>
  <c r="A2330" i="13"/>
  <c r="A2329" i="13"/>
  <c r="A2328" i="13"/>
  <c r="A2327" i="13"/>
  <c r="A2326" i="13"/>
  <c r="A2325" i="13"/>
  <c r="A2324" i="13"/>
  <c r="A2323" i="13"/>
  <c r="A2322" i="13"/>
  <c r="A2321" i="13"/>
  <c r="A2320" i="13"/>
  <c r="A2319" i="13"/>
  <c r="A2318" i="13"/>
  <c r="A2317" i="13"/>
  <c r="A2316" i="13"/>
  <c r="A2315" i="13"/>
  <c r="A2314" i="13"/>
  <c r="A2313" i="13"/>
  <c r="A2312" i="13"/>
  <c r="A2311" i="13"/>
  <c r="A2310" i="13"/>
  <c r="A2309" i="13"/>
  <c r="A2308" i="13"/>
  <c r="A2307" i="13"/>
  <c r="A2306" i="13"/>
  <c r="A2305" i="13"/>
  <c r="A2304" i="13"/>
  <c r="A2303" i="13"/>
  <c r="A2302" i="13"/>
  <c r="A2301" i="13"/>
  <c r="A2300" i="13"/>
  <c r="A2299" i="13"/>
  <c r="A2298" i="13"/>
  <c r="A2297" i="13"/>
  <c r="A2296" i="13"/>
  <c r="A2295" i="13"/>
  <c r="A2294" i="13"/>
  <c r="A2293" i="13"/>
  <c r="A2292" i="13"/>
  <c r="A2291" i="13"/>
  <c r="A2290" i="13"/>
  <c r="A2289" i="13"/>
  <c r="A2288" i="13"/>
  <c r="A2287" i="13"/>
  <c r="A2286" i="13"/>
  <c r="A2285" i="13"/>
  <c r="A2284" i="13"/>
  <c r="A2283" i="13"/>
  <c r="A2282" i="13"/>
  <c r="A2281" i="13"/>
  <c r="A2280" i="13"/>
  <c r="A2279" i="13"/>
  <c r="A2278" i="13"/>
  <c r="A2277" i="13"/>
  <c r="A2276" i="13"/>
  <c r="A2275" i="13"/>
  <c r="A2274" i="13"/>
  <c r="A2273" i="13"/>
  <c r="A2261" i="13"/>
  <c r="A2260" i="13"/>
  <c r="A2259" i="13"/>
  <c r="A2258" i="13"/>
  <c r="A2257" i="13"/>
  <c r="A2256" i="13"/>
  <c r="A2255" i="13"/>
  <c r="A2254" i="13"/>
  <c r="A2253" i="13"/>
  <c r="A2252" i="13"/>
  <c r="A2251" i="13"/>
  <c r="A2250" i="13"/>
  <c r="A2249" i="13"/>
  <c r="A2248" i="13"/>
  <c r="A2247" i="13"/>
  <c r="A2246" i="13"/>
  <c r="A2245" i="13"/>
  <c r="A2244" i="13"/>
  <c r="A2243" i="13"/>
  <c r="A2242" i="13"/>
  <c r="A2241" i="13"/>
  <c r="A2240" i="13"/>
  <c r="A2239" i="13"/>
  <c r="A2238" i="13"/>
  <c r="A2237" i="13"/>
  <c r="A2236" i="13"/>
  <c r="A2235" i="13"/>
  <c r="A2234" i="13"/>
  <c r="A2233" i="13"/>
  <c r="A2232" i="13"/>
  <c r="A2231" i="13"/>
  <c r="A2230" i="13"/>
  <c r="A2229" i="13"/>
  <c r="A2228" i="13"/>
  <c r="A2227" i="13"/>
  <c r="A2226" i="13"/>
  <c r="A2225" i="13"/>
  <c r="A2224" i="13"/>
  <c r="A2223" i="13"/>
  <c r="A2222" i="13"/>
  <c r="A2221" i="13"/>
  <c r="A2220" i="13"/>
  <c r="A2219" i="13"/>
  <c r="A2218" i="13"/>
  <c r="A2217" i="13"/>
  <c r="A2216" i="13"/>
  <c r="A2215" i="13"/>
  <c r="A2214" i="13"/>
  <c r="A2213" i="13"/>
  <c r="A2212" i="13"/>
  <c r="A2211" i="13"/>
  <c r="A2210" i="13"/>
  <c r="A2209" i="13"/>
  <c r="A2208" i="13"/>
  <c r="A2207" i="13"/>
  <c r="A2206" i="13"/>
  <c r="A2205" i="13"/>
  <c r="A2204" i="13"/>
  <c r="A2203" i="13"/>
  <c r="A2202" i="13"/>
  <c r="A2201" i="13"/>
  <c r="A2200" i="13"/>
  <c r="A2199" i="13"/>
  <c r="A2198" i="13"/>
  <c r="A2197" i="13"/>
  <c r="A2196" i="13"/>
  <c r="A2195" i="13"/>
  <c r="A2194" i="13"/>
  <c r="A2193" i="13"/>
  <c r="A2192" i="13"/>
  <c r="A2191" i="13"/>
  <c r="A2190" i="13"/>
  <c r="A2189" i="13"/>
  <c r="A2188" i="13"/>
  <c r="A2187" i="13"/>
  <c r="A2186" i="13"/>
  <c r="A2185" i="13"/>
  <c r="A2184" i="13"/>
  <c r="A2183" i="13"/>
  <c r="A2182" i="13"/>
  <c r="A2181" i="13"/>
  <c r="A2180" i="13"/>
  <c r="A2179" i="13"/>
  <c r="A2178" i="13"/>
  <c r="A2177" i="13"/>
  <c r="A2176" i="13"/>
  <c r="A2175" i="13"/>
  <c r="A2174" i="13"/>
  <c r="A2173" i="13"/>
  <c r="A2172" i="13"/>
  <c r="A2171" i="13"/>
  <c r="A2170" i="13"/>
  <c r="A2169" i="13"/>
  <c r="A2168" i="13"/>
  <c r="A2167" i="13"/>
  <c r="A2166" i="13"/>
  <c r="A2154" i="13"/>
  <c r="A2153" i="13"/>
  <c r="A2152" i="13"/>
  <c r="A2151" i="13"/>
  <c r="A2150" i="13"/>
  <c r="A2149" i="13"/>
  <c r="A2148" i="13"/>
  <c r="A2147" i="13"/>
  <c r="A2146" i="13"/>
  <c r="A2145" i="13"/>
  <c r="A2144" i="13"/>
  <c r="A2143" i="13"/>
  <c r="A2142" i="13"/>
  <c r="A2141" i="13"/>
  <c r="A2140" i="13"/>
  <c r="A2139" i="13"/>
  <c r="A2138" i="13"/>
  <c r="A2137" i="13"/>
  <c r="A2136" i="13"/>
  <c r="A2135" i="13"/>
  <c r="A2134" i="13"/>
  <c r="A2133" i="13"/>
  <c r="A2132" i="13"/>
  <c r="A2131" i="13"/>
  <c r="A2130" i="13"/>
  <c r="A2129" i="13"/>
  <c r="A2128" i="13"/>
  <c r="A2127" i="13"/>
  <c r="A2126" i="13"/>
  <c r="A2125" i="13"/>
  <c r="A2124" i="13"/>
  <c r="A2123" i="13"/>
  <c r="A2122" i="13"/>
  <c r="A2121" i="13"/>
  <c r="A2120" i="13"/>
  <c r="A2119" i="13"/>
  <c r="A2118" i="13"/>
  <c r="A2117" i="13"/>
  <c r="A2116" i="13"/>
  <c r="A2115" i="13"/>
  <c r="A2114" i="13"/>
  <c r="A2113" i="13"/>
  <c r="A2112" i="13"/>
  <c r="A2111" i="13"/>
  <c r="A2110" i="13"/>
  <c r="A2109" i="13"/>
  <c r="A2108" i="13"/>
  <c r="A2107" i="13"/>
  <c r="A2106" i="13"/>
  <c r="A2105" i="13"/>
  <c r="A2104" i="13"/>
  <c r="A2103" i="13"/>
  <c r="A2102" i="13"/>
  <c r="A2101" i="13"/>
  <c r="A2100" i="13"/>
  <c r="A2099" i="13"/>
  <c r="A2098" i="13"/>
  <c r="A2097" i="13"/>
  <c r="A2096" i="13"/>
  <c r="A2095" i="13"/>
  <c r="A2094" i="13"/>
  <c r="A2093" i="13"/>
  <c r="A2092" i="13"/>
  <c r="A2091" i="13"/>
  <c r="A2090" i="13"/>
  <c r="A2089" i="13"/>
  <c r="A2088" i="13"/>
  <c r="A2087" i="13"/>
  <c r="A2086" i="13"/>
  <c r="A2085" i="13"/>
  <c r="A2084" i="13"/>
  <c r="A2083" i="13"/>
  <c r="A2082" i="13"/>
  <c r="A2081" i="13"/>
  <c r="A2080" i="13"/>
  <c r="A2079" i="13"/>
  <c r="A2078" i="13"/>
  <c r="A2077" i="13"/>
  <c r="A2076" i="13"/>
  <c r="A2075" i="13"/>
  <c r="A2074" i="13"/>
  <c r="A2073" i="13"/>
  <c r="A2072" i="13"/>
  <c r="A2071" i="13"/>
  <c r="A2070" i="13"/>
  <c r="A2069" i="13"/>
  <c r="A2068" i="13"/>
  <c r="A2067" i="13"/>
  <c r="A2066" i="13"/>
  <c r="A2065" i="13"/>
  <c r="A2064" i="13"/>
  <c r="A2063" i="13"/>
  <c r="A2062" i="13"/>
  <c r="A2061" i="13"/>
  <c r="A2060" i="13"/>
  <c r="A2059" i="13"/>
  <c r="A2047" i="13"/>
  <c r="A2046" i="13"/>
  <c r="A2045" i="13"/>
  <c r="A2044" i="13"/>
  <c r="A2043" i="13"/>
  <c r="A2042" i="13"/>
  <c r="A2041" i="13"/>
  <c r="A2040" i="13"/>
  <c r="A2039" i="13"/>
  <c r="A2038" i="13"/>
  <c r="A2037" i="13"/>
  <c r="A2036" i="13"/>
  <c r="A2035" i="13"/>
  <c r="A2034" i="13"/>
  <c r="A2033" i="13"/>
  <c r="A2032" i="13"/>
  <c r="A2031" i="13"/>
  <c r="A2030" i="13"/>
  <c r="A2029" i="13"/>
  <c r="A2028" i="13"/>
  <c r="A2027" i="13"/>
  <c r="A2026" i="13"/>
  <c r="A2025" i="13"/>
  <c r="A2024" i="13"/>
  <c r="A2023" i="13"/>
  <c r="A2022" i="13"/>
  <c r="A2021" i="13"/>
  <c r="A2020" i="13"/>
  <c r="A2019" i="13"/>
  <c r="A2018" i="13"/>
  <c r="A2017" i="13"/>
  <c r="A2016" i="13"/>
  <c r="A2015" i="13"/>
  <c r="A2014" i="13"/>
  <c r="A2013" i="13"/>
  <c r="A2012" i="13"/>
  <c r="A2011" i="13"/>
  <c r="A2010" i="13"/>
  <c r="A2009" i="13"/>
  <c r="A2008" i="13"/>
  <c r="A2007" i="13"/>
  <c r="A2006" i="13"/>
  <c r="A2005" i="13"/>
  <c r="A2004" i="13"/>
  <c r="A2003" i="13"/>
  <c r="A2002" i="13"/>
  <c r="A2001" i="13"/>
  <c r="A2000" i="13"/>
  <c r="A1999" i="13"/>
  <c r="A1998" i="13"/>
  <c r="A1997" i="13"/>
  <c r="A1996" i="13"/>
  <c r="A1995" i="13"/>
  <c r="A1994" i="13"/>
  <c r="A1993" i="13"/>
  <c r="A1992" i="13"/>
  <c r="A1991" i="13"/>
  <c r="A1990" i="13"/>
  <c r="A1989" i="13"/>
  <c r="A1988" i="13"/>
  <c r="A1987" i="13"/>
  <c r="A1986" i="13"/>
  <c r="A1985" i="13"/>
  <c r="A1984" i="13"/>
  <c r="A1983" i="13"/>
  <c r="A1982" i="13"/>
  <c r="A1981" i="13"/>
  <c r="A1980" i="13"/>
  <c r="A1979" i="13"/>
  <c r="A1978" i="13"/>
  <c r="A1977" i="13"/>
  <c r="A1976" i="13"/>
  <c r="A1975" i="13"/>
  <c r="A1974" i="13"/>
  <c r="A1973" i="13"/>
  <c r="A1972" i="13"/>
  <c r="A1971" i="13"/>
  <c r="A1970" i="13"/>
  <c r="A1969" i="13"/>
  <c r="A1968" i="13"/>
  <c r="A1967" i="13"/>
  <c r="A1966" i="13"/>
  <c r="A1965" i="13"/>
  <c r="A1964" i="13"/>
  <c r="A1963" i="13"/>
  <c r="A1962" i="13"/>
  <c r="A1961" i="13"/>
  <c r="A1960" i="13"/>
  <c r="A1959" i="13"/>
  <c r="A1958" i="13"/>
  <c r="A1957" i="13"/>
  <c r="A1956" i="13"/>
  <c r="A1955" i="13"/>
  <c r="A1954" i="13"/>
  <c r="A1953" i="13"/>
  <c r="A1952" i="13"/>
  <c r="A1940" i="13"/>
  <c r="A1939" i="13"/>
  <c r="A1938" i="13"/>
  <c r="A1937" i="13"/>
  <c r="A1936" i="13"/>
  <c r="A1935" i="13"/>
  <c r="A1934" i="13"/>
  <c r="A1933" i="13"/>
  <c r="A1932" i="13"/>
  <c r="A1931" i="13"/>
  <c r="A1930" i="13"/>
  <c r="A1929" i="13"/>
  <c r="A1928" i="13"/>
  <c r="A1927" i="13"/>
  <c r="A1926" i="13"/>
  <c r="A1925" i="13"/>
  <c r="A1924" i="13"/>
  <c r="A1923" i="13"/>
  <c r="A1922" i="13"/>
  <c r="A1921" i="13"/>
  <c r="A1920" i="13"/>
  <c r="A1919" i="13"/>
  <c r="A1918" i="13"/>
  <c r="A1917" i="13"/>
  <c r="A1916" i="13"/>
  <c r="A1915" i="13"/>
  <c r="A1914" i="13"/>
  <c r="A1913" i="13"/>
  <c r="A1912" i="13"/>
  <c r="A1911" i="13"/>
  <c r="A1910" i="13"/>
  <c r="A1909" i="13"/>
  <c r="A1908" i="13"/>
  <c r="A1907" i="13"/>
  <c r="A1906" i="13"/>
  <c r="A1905" i="13"/>
  <c r="A1904" i="13"/>
  <c r="A1903" i="13"/>
  <c r="A1902" i="13"/>
  <c r="A1901" i="13"/>
  <c r="A1900" i="13"/>
  <c r="A1899" i="13"/>
  <c r="A1898" i="13"/>
  <c r="A1897" i="13"/>
  <c r="A1896" i="13"/>
  <c r="A1895" i="13"/>
  <c r="A1894" i="13"/>
  <c r="A1893" i="13"/>
  <c r="A1892" i="13"/>
  <c r="A1891" i="13"/>
  <c r="A1890" i="13"/>
  <c r="A1889" i="13"/>
  <c r="A1888" i="13"/>
  <c r="A1887" i="13"/>
  <c r="A1886" i="13"/>
  <c r="A1885" i="13"/>
  <c r="A1884" i="13"/>
  <c r="A1883" i="13"/>
  <c r="A1882" i="13"/>
  <c r="A1881" i="13"/>
  <c r="A1880" i="13"/>
  <c r="A1879" i="13"/>
  <c r="A1878" i="13"/>
  <c r="A1877" i="13"/>
  <c r="A1876" i="13"/>
  <c r="A1875" i="13"/>
  <c r="A1874" i="13"/>
  <c r="A1873" i="13"/>
  <c r="A1872" i="13"/>
  <c r="A1871" i="13"/>
  <c r="A1870" i="13"/>
  <c r="A1869" i="13"/>
  <c r="A1868" i="13"/>
  <c r="A1867" i="13"/>
  <c r="A1866" i="13"/>
  <c r="A1865" i="13"/>
  <c r="A1864" i="13"/>
  <c r="A1863" i="13"/>
  <c r="A1862" i="13"/>
  <c r="A1861" i="13"/>
  <c r="A1860" i="13"/>
  <c r="A1859" i="13"/>
  <c r="A1858" i="13"/>
  <c r="A1857" i="13"/>
  <c r="A1856" i="13"/>
  <c r="A1855" i="13"/>
  <c r="A1854" i="13"/>
  <c r="A1853" i="13"/>
  <c r="A1852" i="13"/>
  <c r="A1851" i="13"/>
  <c r="A1850" i="13"/>
  <c r="A1849" i="13"/>
  <c r="A1848" i="13"/>
  <c r="A1847" i="13"/>
  <c r="A1846" i="13"/>
  <c r="A1845" i="13"/>
  <c r="A1833" i="13"/>
  <c r="A1832" i="13"/>
  <c r="A1831" i="13"/>
  <c r="A1830" i="13"/>
  <c r="A1829" i="13"/>
  <c r="A1828" i="13"/>
  <c r="A1827" i="13"/>
  <c r="A1826" i="13"/>
  <c r="A1825" i="13"/>
  <c r="A1824" i="13"/>
  <c r="A1823" i="13"/>
  <c r="A1822" i="13"/>
  <c r="A1821" i="13"/>
  <c r="A1820" i="13"/>
  <c r="A1819" i="13"/>
  <c r="A1818" i="13"/>
  <c r="A1817" i="13"/>
  <c r="A1816" i="13"/>
  <c r="A1815" i="13"/>
  <c r="A1814" i="13"/>
  <c r="A1813" i="13"/>
  <c r="A1812" i="13"/>
  <c r="A1811" i="13"/>
  <c r="A1810" i="13"/>
  <c r="A1809" i="13"/>
  <c r="A1808" i="13"/>
  <c r="A1807" i="13"/>
  <c r="A1806" i="13"/>
  <c r="A1805" i="13"/>
  <c r="A1804" i="13"/>
  <c r="A1803" i="13"/>
  <c r="A1802" i="13"/>
  <c r="A1801" i="13"/>
  <c r="A1800" i="13"/>
  <c r="A1799" i="13"/>
  <c r="A1798" i="13"/>
  <c r="A1797" i="13"/>
  <c r="A1796" i="13"/>
  <c r="A1795" i="13"/>
  <c r="A1794" i="13"/>
  <c r="A1793" i="13"/>
  <c r="A1792" i="13"/>
  <c r="A1791" i="13"/>
  <c r="A1790" i="13"/>
  <c r="A1789" i="13"/>
  <c r="A1788" i="13"/>
  <c r="A1787" i="13"/>
  <c r="A1786" i="13"/>
  <c r="A1785" i="13"/>
  <c r="A1784" i="13"/>
  <c r="A1783" i="13"/>
  <c r="A1782" i="13"/>
  <c r="A1781" i="13"/>
  <c r="A1780" i="13"/>
  <c r="A1779" i="13"/>
  <c r="A1778" i="13"/>
  <c r="A1777" i="13"/>
  <c r="A1776" i="13"/>
  <c r="A1775" i="13"/>
  <c r="A1774" i="13"/>
  <c r="A1773" i="13"/>
  <c r="A1772" i="13"/>
  <c r="A1771" i="13"/>
  <c r="A1770" i="13"/>
  <c r="A1769" i="13"/>
  <c r="A1768" i="13"/>
  <c r="A1767" i="13"/>
  <c r="A1766" i="13"/>
  <c r="A1765" i="13"/>
  <c r="A1764" i="13"/>
  <c r="A1763" i="13"/>
  <c r="A1762" i="13"/>
  <c r="A1761" i="13"/>
  <c r="A1760" i="13"/>
  <c r="A1759" i="13"/>
  <c r="A1758" i="13"/>
  <c r="A1757" i="13"/>
  <c r="A1756" i="13"/>
  <c r="A1755" i="13"/>
  <c r="A1754" i="13"/>
  <c r="A1753" i="13"/>
  <c r="A1752" i="13"/>
  <c r="A1751" i="13"/>
  <c r="A1750" i="13"/>
  <c r="A1749" i="13"/>
  <c r="A1748" i="13"/>
  <c r="A1747" i="13"/>
  <c r="A1746" i="13"/>
  <c r="A1745" i="13"/>
  <c r="A1744" i="13"/>
  <c r="A1743" i="13"/>
  <c r="A1742" i="13"/>
  <c r="A1741" i="13"/>
  <c r="A1740" i="13"/>
  <c r="A1739" i="13"/>
  <c r="A1738" i="13"/>
  <c r="A1726" i="13"/>
  <c r="A1725" i="13"/>
  <c r="A1724" i="13"/>
  <c r="A1723" i="13"/>
  <c r="A1722" i="13"/>
  <c r="A1721" i="13"/>
  <c r="A1720" i="13"/>
  <c r="A1719" i="13"/>
  <c r="A1718" i="13"/>
  <c r="A1717" i="13"/>
  <c r="A1716" i="13"/>
  <c r="A1715" i="13"/>
  <c r="A1714" i="13"/>
  <c r="A1713" i="13"/>
  <c r="A1712" i="13"/>
  <c r="A1711" i="13"/>
  <c r="A1710" i="13"/>
  <c r="A1709" i="13"/>
  <c r="A1708" i="13"/>
  <c r="A1707" i="13"/>
  <c r="A1706" i="13"/>
  <c r="A1705" i="13"/>
  <c r="A1704" i="13"/>
  <c r="A1703" i="13"/>
  <c r="A1702" i="13"/>
  <c r="A1701" i="13"/>
  <c r="A1700" i="13"/>
  <c r="A1699" i="13"/>
  <c r="A1698" i="13"/>
  <c r="A1697" i="13"/>
  <c r="A1696" i="13"/>
  <c r="A1695" i="13"/>
  <c r="A1694" i="13"/>
  <c r="A1693" i="13"/>
  <c r="A1692" i="13"/>
  <c r="A1691" i="13"/>
  <c r="A1690" i="13"/>
  <c r="A1689" i="13"/>
  <c r="A1688" i="13"/>
  <c r="A1687" i="13"/>
  <c r="A1686" i="13"/>
  <c r="A1685" i="13"/>
  <c r="A1684" i="13"/>
  <c r="A1683" i="13"/>
  <c r="A1682" i="13"/>
  <c r="A1681" i="13"/>
  <c r="A1680" i="13"/>
  <c r="A1679" i="13"/>
  <c r="A1678" i="13"/>
  <c r="A1677" i="13"/>
  <c r="A1676" i="13"/>
  <c r="A1675" i="13"/>
  <c r="A1674" i="13"/>
  <c r="A1673" i="13"/>
  <c r="A1672" i="13"/>
  <c r="A1671" i="13"/>
  <c r="A1670" i="13"/>
  <c r="A1669" i="13"/>
  <c r="A1668" i="13"/>
  <c r="A1667" i="13"/>
  <c r="A1666" i="13"/>
  <c r="A1665" i="13"/>
  <c r="A1664" i="13"/>
  <c r="A1663" i="13"/>
  <c r="A1662" i="13"/>
  <c r="A1661" i="13"/>
  <c r="A1660" i="13"/>
  <c r="A1659" i="13"/>
  <c r="A1658" i="13"/>
  <c r="A1657" i="13"/>
  <c r="A1656" i="13"/>
  <c r="A1655" i="13"/>
  <c r="A1654" i="13"/>
  <c r="A1653" i="13"/>
  <c r="A1652" i="13"/>
  <c r="A1651" i="13"/>
  <c r="A1650" i="13"/>
  <c r="A1649" i="13"/>
  <c r="A1648" i="13"/>
  <c r="A1647" i="13"/>
  <c r="A1646" i="13"/>
  <c r="A1645" i="13"/>
  <c r="A1644" i="13"/>
  <c r="A1643" i="13"/>
  <c r="A1642" i="13"/>
  <c r="A1641" i="13"/>
  <c r="A1640" i="13"/>
  <c r="A1639" i="13"/>
  <c r="A1638" i="13"/>
  <c r="A1637" i="13"/>
  <c r="A1636" i="13"/>
  <c r="A1635" i="13"/>
  <c r="A1634" i="13"/>
  <c r="A1633" i="13"/>
  <c r="A1632" i="13"/>
  <c r="A1631" i="13"/>
  <c r="A1619" i="13"/>
  <c r="A1618" i="13"/>
  <c r="A1617" i="13"/>
  <c r="A1616" i="13"/>
  <c r="A1615" i="13"/>
  <c r="A1614" i="13"/>
  <c r="A1613" i="13"/>
  <c r="A1612" i="13"/>
  <c r="A1611" i="13"/>
  <c r="A1610" i="13"/>
  <c r="A1609" i="13"/>
  <c r="A1608" i="13"/>
  <c r="A1607" i="13"/>
  <c r="A1606" i="13"/>
  <c r="A1605" i="13"/>
  <c r="A1604" i="13"/>
  <c r="A1603" i="13"/>
  <c r="A1602" i="13"/>
  <c r="A1601" i="13"/>
  <c r="A1600" i="13"/>
  <c r="A1599" i="13"/>
  <c r="A1598" i="13"/>
  <c r="A1597" i="13"/>
  <c r="A1596" i="13"/>
  <c r="A1595" i="13"/>
  <c r="A1594" i="13"/>
  <c r="A1593" i="13"/>
  <c r="A1592" i="13"/>
  <c r="A1591" i="13"/>
  <c r="A1590" i="13"/>
  <c r="A1589" i="13"/>
  <c r="A1588" i="13"/>
  <c r="A1587" i="13"/>
  <c r="A1586" i="13"/>
  <c r="A1585" i="13"/>
  <c r="A1584" i="13"/>
  <c r="A1583" i="13"/>
  <c r="A1582" i="13"/>
  <c r="A1581" i="13"/>
  <c r="A1580" i="13"/>
  <c r="A1579" i="13"/>
  <c r="A1578" i="13"/>
  <c r="A1577" i="13"/>
  <c r="A1576" i="13"/>
  <c r="A1575" i="13"/>
  <c r="A1574" i="13"/>
  <c r="A1573" i="13"/>
  <c r="A1572" i="13"/>
  <c r="A1571" i="13"/>
  <c r="A1570" i="13"/>
  <c r="A1569" i="13"/>
  <c r="A1568" i="13"/>
  <c r="A1567" i="13"/>
  <c r="A1566" i="13"/>
  <c r="A1565" i="13"/>
  <c r="A1564" i="13"/>
  <c r="A1563" i="13"/>
  <c r="A1562" i="13"/>
  <c r="A1561" i="13"/>
  <c r="A1560" i="13"/>
  <c r="A1559" i="13"/>
  <c r="A1558" i="13"/>
  <c r="A1557" i="13"/>
  <c r="A1556" i="13"/>
  <c r="A1555" i="13"/>
  <c r="A1554" i="13"/>
  <c r="A1553" i="13"/>
  <c r="A1552" i="13"/>
  <c r="A1551" i="13"/>
  <c r="A1550" i="13"/>
  <c r="A1549" i="13"/>
  <c r="A1548" i="13"/>
  <c r="A1547" i="13"/>
  <c r="A1546" i="13"/>
  <c r="A1545" i="13"/>
  <c r="A1544" i="13"/>
  <c r="A1543" i="13"/>
  <c r="A1542" i="13"/>
  <c r="A1541" i="13"/>
  <c r="A1540" i="13"/>
  <c r="A1539" i="13"/>
  <c r="A1538" i="13"/>
  <c r="A1537" i="13"/>
  <c r="A1536" i="13"/>
  <c r="A1535" i="13"/>
  <c r="A1534" i="13"/>
  <c r="A1533" i="13"/>
  <c r="A1532" i="13"/>
  <c r="A1531" i="13"/>
  <c r="A1530" i="13"/>
  <c r="A1529" i="13"/>
  <c r="A1528" i="13"/>
  <c r="A1527" i="13"/>
  <c r="A1526" i="13"/>
  <c r="A1525" i="13"/>
  <c r="A1524" i="13"/>
  <c r="A1512" i="13"/>
  <c r="A1511" i="13"/>
  <c r="A1510" i="13"/>
  <c r="A1509" i="13"/>
  <c r="A1508" i="13"/>
  <c r="A1507" i="13"/>
  <c r="A1506" i="13"/>
  <c r="A1505" i="13"/>
  <c r="A1504" i="13"/>
  <c r="A1503" i="13"/>
  <c r="A1502" i="13"/>
  <c r="A1501" i="13"/>
  <c r="A1500" i="13"/>
  <c r="A1499" i="13"/>
  <c r="A1498" i="13"/>
  <c r="A1497" i="13"/>
  <c r="A1496" i="13"/>
  <c r="A1495" i="13"/>
  <c r="A1494" i="13"/>
  <c r="A1493" i="13"/>
  <c r="A1492" i="13"/>
  <c r="A1491" i="13"/>
  <c r="A1490" i="13"/>
  <c r="A1489" i="13"/>
  <c r="A1488" i="13"/>
  <c r="A1487" i="13"/>
  <c r="A1486" i="13"/>
  <c r="A1485" i="13"/>
  <c r="A1484" i="13"/>
  <c r="A1483" i="13"/>
  <c r="A1482" i="13"/>
  <c r="A1481" i="13"/>
  <c r="A1480" i="13"/>
  <c r="A1479" i="13"/>
  <c r="A1478" i="13"/>
  <c r="A1477" i="13"/>
  <c r="A1476" i="13"/>
  <c r="A1475" i="13"/>
  <c r="A1474" i="13"/>
  <c r="A1473" i="13"/>
  <c r="A1472" i="13"/>
  <c r="A1471" i="13"/>
  <c r="A1470" i="13"/>
  <c r="A1469" i="13"/>
  <c r="A1468" i="13"/>
  <c r="A1467" i="13"/>
  <c r="A1466" i="13"/>
  <c r="A1465" i="13"/>
  <c r="A1464" i="13"/>
  <c r="A1463" i="13"/>
  <c r="A1462" i="13"/>
  <c r="A1461" i="13"/>
  <c r="A1460" i="13"/>
  <c r="A1459" i="13"/>
  <c r="A1458" i="13"/>
  <c r="A1457" i="13"/>
  <c r="A1456" i="13"/>
  <c r="A1455" i="13"/>
  <c r="A1454" i="13"/>
  <c r="A1453" i="13"/>
  <c r="A1452" i="13"/>
  <c r="A1451" i="13"/>
  <c r="A1450" i="13"/>
  <c r="A1449" i="13"/>
  <c r="A1448" i="13"/>
  <c r="A1447" i="13"/>
  <c r="A1446" i="13"/>
  <c r="A1445" i="13"/>
  <c r="A1444" i="13"/>
  <c r="A1443" i="13"/>
  <c r="A1442" i="13"/>
  <c r="A1441" i="13"/>
  <c r="A1440" i="13"/>
  <c r="A1439" i="13"/>
  <c r="A1438" i="13"/>
  <c r="A1437" i="13"/>
  <c r="A1436" i="13"/>
  <c r="A1435" i="13"/>
  <c r="A1434" i="13"/>
  <c r="A1433" i="13"/>
  <c r="A1432" i="13"/>
  <c r="A1431" i="13"/>
  <c r="A1430" i="13"/>
  <c r="A1429" i="13"/>
  <c r="A1428" i="13"/>
  <c r="A1427" i="13"/>
  <c r="A1426" i="13"/>
  <c r="A1425" i="13"/>
  <c r="A1424" i="13"/>
  <c r="A1423" i="13"/>
  <c r="A1422" i="13"/>
  <c r="A1421" i="13"/>
  <c r="A1420" i="13"/>
  <c r="A1419" i="13"/>
  <c r="A1418" i="13"/>
  <c r="A1417" i="13"/>
  <c r="A1405" i="13"/>
  <c r="A1404" i="13"/>
  <c r="A1403" i="13"/>
  <c r="A1402" i="13"/>
  <c r="A1401" i="13"/>
  <c r="A1400" i="13"/>
  <c r="A1399" i="13"/>
  <c r="A1398" i="13"/>
  <c r="A1397" i="13"/>
  <c r="A1396" i="13"/>
  <c r="A1395" i="13"/>
  <c r="A1394" i="13"/>
  <c r="A1393" i="13"/>
  <c r="A1392" i="13"/>
  <c r="A1391" i="13"/>
  <c r="A1390" i="13"/>
  <c r="A1389" i="13"/>
  <c r="A1388" i="13"/>
  <c r="A1387" i="13"/>
  <c r="A1386" i="13"/>
  <c r="A1385" i="13"/>
  <c r="A1384" i="13"/>
  <c r="A1383" i="13"/>
  <c r="A1382" i="13"/>
  <c r="A1381" i="13"/>
  <c r="A1380" i="13"/>
  <c r="A1379" i="13"/>
  <c r="A1378" i="13"/>
  <c r="A1377" i="13"/>
  <c r="A1376" i="13"/>
  <c r="A1375" i="13"/>
  <c r="A1374" i="13"/>
  <c r="A1373" i="13"/>
  <c r="A1372" i="13"/>
  <c r="A1371" i="13"/>
  <c r="A1370" i="13"/>
  <c r="A1369" i="13"/>
  <c r="A1368" i="13"/>
  <c r="A1367" i="13"/>
  <c r="A1366" i="13"/>
  <c r="A1365" i="13"/>
  <c r="A1364" i="13"/>
  <c r="A1363" i="13"/>
  <c r="A1362" i="13"/>
  <c r="A1361" i="13"/>
  <c r="A1360" i="13"/>
  <c r="A1359" i="13"/>
  <c r="A1358" i="13"/>
  <c r="A1357" i="13"/>
  <c r="A1356" i="13"/>
  <c r="A1355" i="13"/>
  <c r="A1354" i="13"/>
  <c r="A1353" i="13"/>
  <c r="A1352" i="13"/>
  <c r="A1351" i="13"/>
  <c r="A1350" i="13"/>
  <c r="A1349" i="13"/>
  <c r="A1348" i="13"/>
  <c r="A1347" i="13"/>
  <c r="A1346" i="13"/>
  <c r="A1345" i="13"/>
  <c r="A1344" i="13"/>
  <c r="A1343" i="13"/>
  <c r="A1342" i="13"/>
  <c r="A1341" i="13"/>
  <c r="A1340" i="13"/>
  <c r="A1339" i="13"/>
  <c r="A1338" i="13"/>
  <c r="A1337" i="13"/>
  <c r="A1336" i="13"/>
  <c r="A1335" i="13"/>
  <c r="A1334" i="13"/>
  <c r="A1333" i="13"/>
  <c r="A1332" i="13"/>
  <c r="A1331" i="13"/>
  <c r="A1330" i="13"/>
  <c r="A1329" i="13"/>
  <c r="A1328" i="13"/>
  <c r="A1327" i="13"/>
  <c r="A1326" i="13"/>
  <c r="A1325" i="13"/>
  <c r="A1324" i="13"/>
  <c r="A1323" i="13"/>
  <c r="A1322" i="13"/>
  <c r="A1321" i="13"/>
  <c r="A1320" i="13"/>
  <c r="A1319" i="13"/>
  <c r="A1318" i="13"/>
  <c r="A1317" i="13"/>
  <c r="A1316" i="13"/>
  <c r="A1315" i="13"/>
  <c r="A1314" i="13"/>
  <c r="A1313" i="13"/>
  <c r="A1312" i="13"/>
  <c r="A1311" i="13"/>
  <c r="A1310" i="13"/>
  <c r="A1309" i="13"/>
  <c r="A1308" i="13"/>
  <c r="A1307" i="13"/>
  <c r="A1306" i="13"/>
  <c r="A1305" i="13"/>
  <c r="A1298" i="13"/>
  <c r="A1297" i="13"/>
  <c r="A1296" i="13"/>
  <c r="A1295" i="13"/>
  <c r="A1294" i="13"/>
  <c r="A1293" i="13"/>
  <c r="A1292" i="13"/>
  <c r="A1291" i="13"/>
  <c r="A1290" i="13"/>
  <c r="A1289" i="13"/>
  <c r="A1288" i="13"/>
  <c r="A1287" i="13"/>
  <c r="A1286" i="13"/>
  <c r="A1285" i="13"/>
  <c r="A1284" i="13"/>
  <c r="A1283" i="13"/>
  <c r="A1282" i="13"/>
  <c r="A1281" i="13"/>
  <c r="A1280" i="13"/>
  <c r="A1279" i="13"/>
  <c r="A1278" i="13"/>
  <c r="A1277" i="13"/>
  <c r="A1276" i="13"/>
  <c r="A1275" i="13"/>
  <c r="A1274" i="13"/>
  <c r="A1273" i="13"/>
  <c r="A1272" i="13"/>
  <c r="A1271" i="13"/>
  <c r="A1270" i="13"/>
  <c r="A1269" i="13"/>
  <c r="A1268" i="13"/>
  <c r="A1267" i="13"/>
  <c r="A1266" i="13"/>
  <c r="A1265" i="13"/>
  <c r="A1264" i="13"/>
  <c r="A1263" i="13"/>
  <c r="A1262" i="13"/>
  <c r="A1261" i="13"/>
  <c r="A1260" i="13"/>
  <c r="A1259" i="13"/>
  <c r="A1258" i="13"/>
  <c r="A1257" i="13"/>
  <c r="A1256" i="13"/>
  <c r="A1255" i="13"/>
  <c r="A1254" i="13"/>
  <c r="A1253" i="13"/>
  <c r="A1252" i="13"/>
  <c r="A1251" i="13"/>
  <c r="A1250" i="13"/>
  <c r="A1249" i="13"/>
  <c r="A1248" i="13"/>
  <c r="A1247" i="13"/>
  <c r="A1246" i="13"/>
  <c r="A1245" i="13"/>
  <c r="A1244" i="13"/>
  <c r="A1243" i="13"/>
  <c r="A1242" i="13"/>
  <c r="A1241" i="13"/>
  <c r="A1240" i="13"/>
  <c r="A1239" i="13"/>
  <c r="A1238" i="13"/>
  <c r="A1237" i="13"/>
  <c r="A1236" i="13"/>
  <c r="A1235" i="13"/>
  <c r="A1234" i="13"/>
  <c r="A1233" i="13"/>
  <c r="A1232" i="13"/>
  <c r="A1231" i="13"/>
  <c r="A1230" i="13"/>
  <c r="A1229" i="13"/>
  <c r="A1228" i="13"/>
  <c r="A1227" i="13"/>
  <c r="A1226" i="13"/>
  <c r="A1225" i="13"/>
  <c r="A1224" i="13"/>
  <c r="A1223" i="13"/>
  <c r="A1222" i="13"/>
  <c r="A1221" i="13"/>
  <c r="A1220" i="13"/>
  <c r="A1219" i="13"/>
  <c r="A1218" i="13"/>
  <c r="A1217" i="13"/>
  <c r="A1216" i="13"/>
  <c r="A1215" i="13"/>
  <c r="A1214" i="13"/>
  <c r="A1213" i="13"/>
  <c r="A1212" i="13"/>
  <c r="A1211" i="13"/>
  <c r="A1210" i="13"/>
  <c r="A1209" i="13"/>
  <c r="A1208" i="13"/>
  <c r="A1207" i="13"/>
  <c r="A1206" i="13"/>
  <c r="A1205" i="13"/>
  <c r="A1204" i="13"/>
  <c r="A1203" i="13"/>
  <c r="A1202" i="13"/>
  <c r="A1201" i="13"/>
  <c r="A1200" i="13"/>
  <c r="A1199" i="13"/>
  <c r="A1198" i="13"/>
  <c r="A1191" i="13"/>
  <c r="A1190" i="13"/>
  <c r="A1189" i="13"/>
  <c r="A1188" i="13"/>
  <c r="A1187" i="13"/>
  <c r="A1186" i="13"/>
  <c r="A1185" i="13"/>
  <c r="A1184" i="13"/>
  <c r="A1183" i="13"/>
  <c r="A1182" i="13"/>
  <c r="A1181" i="13"/>
  <c r="A1180" i="13"/>
  <c r="A1179" i="13"/>
  <c r="A1178" i="13"/>
  <c r="A1177" i="13"/>
  <c r="A1176" i="13"/>
  <c r="A1175" i="13"/>
  <c r="A1174" i="13"/>
  <c r="A1173" i="13"/>
  <c r="A1172" i="13"/>
  <c r="A1171" i="13"/>
  <c r="A1170" i="13"/>
  <c r="A1169" i="13"/>
  <c r="A1168" i="13"/>
  <c r="A1167" i="13"/>
  <c r="A1166" i="13"/>
  <c r="A1165" i="13"/>
  <c r="A1164" i="13"/>
  <c r="A1163" i="13"/>
  <c r="A1162" i="13"/>
  <c r="A1161" i="13"/>
  <c r="A1160" i="13"/>
  <c r="A1159" i="13"/>
  <c r="A1158" i="13"/>
  <c r="A1157" i="13"/>
  <c r="A1156" i="13"/>
  <c r="A1155" i="13"/>
  <c r="A1154" i="13"/>
  <c r="A1153" i="13"/>
  <c r="A1152" i="13"/>
  <c r="A1151" i="13"/>
  <c r="A1150" i="13"/>
  <c r="A1149" i="13"/>
  <c r="A1148" i="13"/>
  <c r="A1147" i="13"/>
  <c r="A1146" i="13"/>
  <c r="A1145" i="13"/>
  <c r="A1144" i="13"/>
  <c r="A1143" i="13"/>
  <c r="A1142" i="13"/>
  <c r="A1141" i="13"/>
  <c r="A1140" i="13"/>
  <c r="A1139" i="13"/>
  <c r="A1138" i="13"/>
  <c r="A1137" i="13"/>
  <c r="A1136" i="13"/>
  <c r="A1135" i="13"/>
  <c r="A1134" i="13"/>
  <c r="A1133" i="13"/>
  <c r="A1132" i="13"/>
  <c r="A1131" i="13"/>
  <c r="A1130" i="13"/>
  <c r="A1129" i="13"/>
  <c r="A1128" i="13"/>
  <c r="A1127" i="13"/>
  <c r="A1126" i="13"/>
  <c r="A1125" i="13"/>
  <c r="A1124" i="13"/>
  <c r="A1123" i="13"/>
  <c r="A1122" i="13"/>
  <c r="A1121" i="13"/>
  <c r="A1120" i="13"/>
  <c r="A1119" i="13"/>
  <c r="A1118" i="13"/>
  <c r="A1117" i="13"/>
  <c r="A1116" i="13"/>
  <c r="A1115" i="13"/>
  <c r="A1114" i="13"/>
  <c r="A1113" i="13"/>
  <c r="A1112" i="13"/>
  <c r="A1111" i="13"/>
  <c r="A1110" i="13"/>
  <c r="A1109" i="13"/>
  <c r="A1108" i="13"/>
  <c r="A1107" i="13"/>
  <c r="A1106" i="13"/>
  <c r="A1105" i="13"/>
  <c r="A1104" i="13"/>
  <c r="A1103" i="13"/>
  <c r="A1102" i="13"/>
  <c r="A1101" i="13"/>
  <c r="A1100" i="13"/>
  <c r="A1099" i="13"/>
  <c r="A1098" i="13"/>
  <c r="A1097" i="13"/>
  <c r="A1096" i="13"/>
  <c r="A1095" i="13"/>
  <c r="A1094" i="13"/>
  <c r="A1093" i="13"/>
  <c r="A1092" i="13"/>
  <c r="A1091" i="13"/>
  <c r="A1084" i="13"/>
  <c r="A1083" i="13"/>
  <c r="A1082" i="13"/>
  <c r="A1081" i="13"/>
  <c r="A1080" i="13"/>
  <c r="A1079" i="13"/>
  <c r="A1078" i="13"/>
  <c r="A1077" i="13"/>
  <c r="A1076" i="13"/>
  <c r="A1075" i="13"/>
  <c r="A1074" i="13"/>
  <c r="A1073" i="13"/>
  <c r="A1072" i="13"/>
  <c r="A1071" i="13"/>
  <c r="A1070" i="13"/>
  <c r="A1069" i="13"/>
  <c r="A1068" i="13"/>
  <c r="A1067" i="13"/>
  <c r="A1066" i="13"/>
  <c r="A1065" i="13"/>
  <c r="A1064" i="13"/>
  <c r="A1063" i="13"/>
  <c r="A1062" i="13"/>
  <c r="A1061" i="13"/>
  <c r="A1060" i="13"/>
  <c r="A1059" i="13"/>
  <c r="A1058" i="13"/>
  <c r="A1057" i="13"/>
  <c r="A1056" i="13"/>
  <c r="A1055" i="13"/>
  <c r="A1054" i="13"/>
  <c r="A1053" i="13"/>
  <c r="A1052" i="13"/>
  <c r="A1051" i="13"/>
  <c r="A1050" i="13"/>
  <c r="A1049" i="13"/>
  <c r="A1048" i="13"/>
  <c r="A1047" i="13"/>
  <c r="A1046" i="13"/>
  <c r="A1045" i="13"/>
  <c r="A1044" i="13"/>
  <c r="A1043" i="13"/>
  <c r="A1042" i="13"/>
  <c r="A1041" i="13"/>
  <c r="A1040" i="13"/>
  <c r="A1039" i="13"/>
  <c r="A1038" i="13"/>
  <c r="A1037" i="13"/>
  <c r="A1036" i="13"/>
  <c r="A1035" i="13"/>
  <c r="A1034" i="13"/>
  <c r="A1033" i="13"/>
  <c r="A1032" i="13"/>
  <c r="A1031" i="13"/>
  <c r="A1030" i="13"/>
  <c r="A1029" i="13"/>
  <c r="A1028" i="13"/>
  <c r="A1027" i="13"/>
  <c r="A1026" i="13"/>
  <c r="A1025" i="13"/>
  <c r="A1024" i="13"/>
  <c r="A1023" i="13"/>
  <c r="A1022" i="13"/>
  <c r="A1021" i="13"/>
  <c r="A1020" i="13"/>
  <c r="A1019" i="13"/>
  <c r="A1018" i="13"/>
  <c r="A1017" i="13"/>
  <c r="A1016" i="13"/>
  <c r="A1015" i="13"/>
  <c r="A1014" i="13"/>
  <c r="A1013" i="13"/>
  <c r="A1012" i="13"/>
  <c r="A1011" i="13"/>
  <c r="A1010" i="13"/>
  <c r="A1009" i="13"/>
  <c r="A1008" i="13"/>
  <c r="A1007" i="13"/>
  <c r="A1006" i="13"/>
  <c r="A1005" i="13"/>
  <c r="A1004" i="13"/>
  <c r="A1003" i="13"/>
  <c r="A1002" i="13"/>
  <c r="A1001" i="13"/>
  <c r="A1000" i="13"/>
  <c r="A999" i="13"/>
  <c r="A998" i="13"/>
  <c r="A997" i="13"/>
  <c r="A996" i="13"/>
  <c r="A995" i="13"/>
  <c r="A994" i="13"/>
  <c r="A993" i="13"/>
  <c r="A992" i="13"/>
  <c r="A991" i="13"/>
  <c r="A990" i="13"/>
  <c r="A989" i="13"/>
  <c r="A988" i="13"/>
  <c r="A987" i="13"/>
  <c r="A986" i="13"/>
  <c r="A985" i="13"/>
  <c r="A984" i="13"/>
  <c r="A977" i="13"/>
  <c r="A976" i="13"/>
  <c r="A975" i="13"/>
  <c r="A974" i="13"/>
  <c r="A973" i="13"/>
  <c r="A972" i="13"/>
  <c r="A971" i="13"/>
  <c r="A970" i="13"/>
  <c r="A969" i="13"/>
  <c r="A968" i="13"/>
  <c r="A967" i="13"/>
  <c r="A966" i="13"/>
  <c r="A965" i="13"/>
  <c r="A964" i="13"/>
  <c r="A963" i="13"/>
  <c r="A962" i="13"/>
  <c r="A961" i="13"/>
  <c r="A960" i="13"/>
  <c r="A959" i="13"/>
  <c r="A958" i="13"/>
  <c r="A957" i="13"/>
  <c r="A956" i="13"/>
  <c r="A955" i="13"/>
  <c r="A954" i="13"/>
  <c r="A953" i="13"/>
  <c r="A952" i="13"/>
  <c r="A951" i="13"/>
  <c r="A950" i="13"/>
  <c r="A949" i="13"/>
  <c r="A948" i="13"/>
  <c r="A947" i="13"/>
  <c r="A946" i="13"/>
  <c r="A945" i="13"/>
  <c r="A944" i="13"/>
  <c r="A943" i="13"/>
  <c r="A942" i="13"/>
  <c r="A941" i="13"/>
  <c r="A940" i="13"/>
  <c r="A939" i="13"/>
  <c r="A938" i="13"/>
  <c r="A937" i="13"/>
  <c r="A936" i="13"/>
  <c r="A935" i="13"/>
  <c r="A934" i="13"/>
  <c r="A933" i="13"/>
  <c r="A932" i="13"/>
  <c r="A931" i="13"/>
  <c r="A930" i="13"/>
  <c r="A929" i="13"/>
  <c r="A928" i="13"/>
  <c r="A927" i="13"/>
  <c r="A926" i="13"/>
  <c r="A925" i="13"/>
  <c r="A924" i="13"/>
  <c r="A923" i="13"/>
  <c r="A922" i="13"/>
  <c r="A921" i="13"/>
  <c r="A920" i="13"/>
  <c r="A919" i="13"/>
  <c r="A918" i="13"/>
  <c r="A917" i="13"/>
  <c r="A916" i="13"/>
  <c r="A915" i="13"/>
  <c r="A914" i="13"/>
  <c r="A913" i="13"/>
  <c r="A912" i="13"/>
  <c r="A911" i="13"/>
  <c r="A910" i="13"/>
  <c r="A909" i="13"/>
  <c r="A908" i="13"/>
  <c r="A907" i="13"/>
  <c r="A906" i="13"/>
  <c r="A905" i="13"/>
  <c r="A904" i="13"/>
  <c r="A903" i="13"/>
  <c r="A902" i="13"/>
  <c r="A901" i="13"/>
  <c r="A900" i="13"/>
  <c r="A899" i="13"/>
  <c r="A898" i="13"/>
  <c r="A897" i="13"/>
  <c r="A896" i="13"/>
  <c r="A895" i="13"/>
  <c r="A894" i="13"/>
  <c r="A893" i="13"/>
  <c r="A892" i="13"/>
  <c r="A891" i="13"/>
  <c r="A890" i="13"/>
  <c r="A889" i="13"/>
  <c r="A888" i="13"/>
  <c r="A887" i="13"/>
  <c r="A886" i="13"/>
  <c r="A885" i="13"/>
  <c r="A884" i="13"/>
  <c r="A883" i="13"/>
  <c r="A882" i="13"/>
  <c r="A881" i="13"/>
  <c r="A880" i="13"/>
  <c r="A879" i="13"/>
  <c r="A878" i="13"/>
  <c r="A877" i="13"/>
  <c r="A870" i="13"/>
  <c r="A869" i="13"/>
  <c r="A868" i="13"/>
  <c r="A867" i="13"/>
  <c r="A866" i="13"/>
  <c r="A865" i="13"/>
  <c r="A864" i="13"/>
  <c r="A863" i="13"/>
  <c r="A862" i="13"/>
  <c r="A861" i="13"/>
  <c r="A860" i="13"/>
  <c r="A859" i="13"/>
  <c r="A858" i="13"/>
  <c r="A857" i="13"/>
  <c r="A856" i="13"/>
  <c r="A855" i="13"/>
  <c r="A854" i="13"/>
  <c r="A853" i="13"/>
  <c r="A852" i="13"/>
  <c r="A851" i="13"/>
  <c r="A850" i="13"/>
  <c r="A849" i="13"/>
  <c r="A848" i="13"/>
  <c r="A847" i="13"/>
  <c r="A846" i="13"/>
  <c r="A845" i="13"/>
  <c r="A844" i="13"/>
  <c r="A843" i="13"/>
  <c r="A842" i="13"/>
  <c r="A841" i="13"/>
  <c r="A840" i="13"/>
  <c r="A839" i="13"/>
  <c r="A838" i="13"/>
  <c r="A837" i="13"/>
  <c r="A836" i="13"/>
  <c r="A835" i="13"/>
  <c r="A834" i="13"/>
  <c r="A833" i="13"/>
  <c r="A832" i="13"/>
  <c r="A831" i="13"/>
  <c r="A830" i="13"/>
  <c r="A829" i="13"/>
  <c r="A828" i="13"/>
  <c r="A827" i="13"/>
  <c r="A826" i="13"/>
  <c r="A825" i="13"/>
  <c r="A824" i="13"/>
  <c r="A823" i="13"/>
  <c r="A822" i="13"/>
  <c r="A821" i="13"/>
  <c r="A820" i="13"/>
  <c r="A819" i="13"/>
  <c r="A818" i="13"/>
  <c r="A817" i="13"/>
  <c r="A816" i="13"/>
  <c r="A815" i="13"/>
  <c r="A814" i="13"/>
  <c r="A813" i="13"/>
  <c r="A812" i="13"/>
  <c r="A811" i="13"/>
  <c r="A810" i="13"/>
  <c r="A809" i="13"/>
  <c r="A808" i="13"/>
  <c r="A807" i="13"/>
  <c r="A806" i="13"/>
  <c r="A805" i="13"/>
  <c r="A804" i="13"/>
  <c r="A803" i="13"/>
  <c r="A802" i="13"/>
  <c r="A801" i="13"/>
  <c r="A800" i="13"/>
  <c r="A799" i="13"/>
  <c r="A798" i="13"/>
  <c r="A797" i="13"/>
  <c r="A796" i="13"/>
  <c r="A795" i="13"/>
  <c r="A794" i="13"/>
  <c r="A793" i="13"/>
  <c r="A792" i="13"/>
  <c r="A791" i="13"/>
  <c r="A790" i="13"/>
  <c r="A789" i="13"/>
  <c r="A788" i="13"/>
  <c r="A787" i="13"/>
  <c r="A786" i="13"/>
  <c r="A785" i="13"/>
  <c r="A784" i="13"/>
  <c r="A783" i="13"/>
  <c r="A782" i="13"/>
  <c r="A781" i="13"/>
  <c r="A780" i="13"/>
  <c r="A779" i="13"/>
  <c r="A778" i="13"/>
  <c r="A777" i="13"/>
  <c r="A776" i="13"/>
  <c r="A775" i="13"/>
  <c r="A774" i="13"/>
  <c r="A773" i="13"/>
  <c r="A772" i="13"/>
  <c r="A771" i="13"/>
  <c r="A770" i="13"/>
  <c r="A763" i="13"/>
  <c r="A762" i="13"/>
  <c r="A761" i="13"/>
  <c r="A760" i="13"/>
  <c r="A759" i="13"/>
  <c r="A758" i="13"/>
  <c r="A757" i="13"/>
  <c r="A756" i="13"/>
  <c r="A755" i="13"/>
  <c r="A754" i="13"/>
  <c r="A753" i="13"/>
  <c r="A752" i="13"/>
  <c r="A751" i="13"/>
  <c r="A750" i="13"/>
  <c r="A749" i="13"/>
  <c r="A748" i="13"/>
  <c r="A747" i="13"/>
  <c r="A746" i="13"/>
  <c r="A745" i="13"/>
  <c r="A744" i="13"/>
  <c r="A743" i="13"/>
  <c r="A742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A728" i="13"/>
  <c r="A727" i="13"/>
  <c r="A726" i="13"/>
  <c r="A725" i="13"/>
  <c r="A724" i="13"/>
  <c r="A723" i="13"/>
  <c r="A722" i="13"/>
  <c r="A721" i="13"/>
  <c r="A720" i="13"/>
  <c r="A719" i="13"/>
  <c r="A718" i="13"/>
  <c r="A717" i="13"/>
  <c r="A716" i="13"/>
  <c r="A715" i="13"/>
  <c r="A714" i="13"/>
  <c r="A713" i="13"/>
  <c r="A712" i="13"/>
  <c r="A711" i="13"/>
  <c r="A710" i="13"/>
  <c r="A709" i="13"/>
  <c r="A708" i="13"/>
  <c r="A707" i="13"/>
  <c r="A706" i="13"/>
  <c r="A705" i="13"/>
  <c r="A704" i="13"/>
  <c r="A703" i="13"/>
  <c r="A702" i="13"/>
  <c r="A701" i="13"/>
  <c r="A700" i="13"/>
  <c r="A699" i="13"/>
  <c r="A698" i="13"/>
  <c r="A697" i="13"/>
  <c r="A696" i="13"/>
  <c r="A695" i="13"/>
  <c r="A694" i="13"/>
  <c r="A693" i="13"/>
  <c r="A692" i="13"/>
  <c r="A691" i="13"/>
  <c r="A690" i="13"/>
  <c r="A689" i="13"/>
  <c r="A688" i="13"/>
  <c r="A687" i="13"/>
  <c r="A686" i="13"/>
  <c r="A685" i="13"/>
  <c r="A684" i="13"/>
  <c r="A683" i="13"/>
  <c r="A682" i="13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A665" i="13"/>
  <c r="A664" i="13"/>
  <c r="A663" i="13"/>
  <c r="A656" i="13"/>
  <c r="A655" i="13"/>
  <c r="A654" i="13"/>
  <c r="A653" i="13"/>
  <c r="A652" i="13"/>
  <c r="A651" i="13"/>
  <c r="A650" i="13"/>
  <c r="A649" i="13"/>
  <c r="A648" i="13"/>
  <c r="A647" i="13"/>
  <c r="A646" i="13"/>
  <c r="A645" i="13"/>
  <c r="A644" i="13"/>
  <c r="A643" i="13"/>
  <c r="A642" i="13"/>
  <c r="A641" i="13"/>
  <c r="A640" i="13"/>
  <c r="A639" i="13"/>
  <c r="A638" i="13"/>
  <c r="A637" i="13"/>
  <c r="A636" i="13"/>
  <c r="A635" i="13"/>
  <c r="A634" i="13"/>
  <c r="A633" i="13"/>
  <c r="A632" i="13"/>
  <c r="A631" i="13"/>
  <c r="A630" i="13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A608" i="13"/>
  <c r="A607" i="13"/>
  <c r="A606" i="13"/>
  <c r="A605" i="13"/>
  <c r="A604" i="13"/>
  <c r="A603" i="13"/>
  <c r="A602" i="13"/>
  <c r="A601" i="13"/>
  <c r="A600" i="13"/>
  <c r="A599" i="13"/>
  <c r="A598" i="13"/>
  <c r="A597" i="13"/>
  <c r="A596" i="13"/>
  <c r="A595" i="13"/>
  <c r="A594" i="13"/>
  <c r="A593" i="13"/>
  <c r="A592" i="13"/>
  <c r="A591" i="13"/>
  <c r="A590" i="13"/>
  <c r="A589" i="13"/>
  <c r="A588" i="13"/>
  <c r="A587" i="13"/>
  <c r="A586" i="13"/>
  <c r="A585" i="13"/>
  <c r="A584" i="13"/>
  <c r="A583" i="13"/>
  <c r="A582" i="13"/>
  <c r="A581" i="13"/>
  <c r="A580" i="13"/>
  <c r="A579" i="13"/>
  <c r="A578" i="13"/>
  <c r="A577" i="13"/>
  <c r="A576" i="13"/>
  <c r="A575" i="13"/>
  <c r="A574" i="13"/>
  <c r="A573" i="13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49" i="13"/>
  <c r="A548" i="13"/>
  <c r="A547" i="13"/>
  <c r="A546" i="13"/>
  <c r="A545" i="13"/>
  <c r="A544" i="13"/>
  <c r="A543" i="13"/>
  <c r="A542" i="13"/>
  <c r="A541" i="13"/>
  <c r="A540" i="13"/>
  <c r="A539" i="13"/>
  <c r="A538" i="13"/>
  <c r="A537" i="13"/>
  <c r="A536" i="13"/>
  <c r="A535" i="13"/>
  <c r="A534" i="13"/>
  <c r="A533" i="13"/>
  <c r="A532" i="13"/>
  <c r="A531" i="13"/>
  <c r="A530" i="13"/>
  <c r="A529" i="13"/>
  <c r="A528" i="13"/>
  <c r="A527" i="13"/>
  <c r="A526" i="13"/>
  <c r="A525" i="13"/>
  <c r="A524" i="13"/>
  <c r="A523" i="13"/>
  <c r="A522" i="13"/>
  <c r="A521" i="13"/>
  <c r="A520" i="13"/>
  <c r="A519" i="13"/>
  <c r="A518" i="13"/>
  <c r="A517" i="13"/>
  <c r="A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A494" i="13"/>
  <c r="A493" i="13"/>
  <c r="A492" i="13"/>
  <c r="A491" i="13"/>
  <c r="A490" i="13"/>
  <c r="A489" i="13"/>
  <c r="A488" i="13"/>
  <c r="A487" i="13"/>
  <c r="A486" i="13"/>
  <c r="A485" i="13"/>
  <c r="A484" i="13"/>
  <c r="A483" i="13"/>
  <c r="A482" i="13"/>
  <c r="A481" i="13"/>
  <c r="A480" i="13"/>
  <c r="A479" i="13"/>
  <c r="A478" i="13"/>
  <c r="A477" i="13"/>
  <c r="A476" i="13"/>
  <c r="A475" i="13"/>
  <c r="A474" i="13"/>
  <c r="A473" i="13"/>
  <c r="A472" i="13"/>
  <c r="A471" i="13"/>
  <c r="A470" i="13"/>
  <c r="A469" i="13"/>
  <c r="A468" i="13"/>
  <c r="A467" i="13"/>
  <c r="A466" i="13"/>
  <c r="A465" i="13"/>
  <c r="A464" i="13"/>
  <c r="A463" i="13"/>
  <c r="A462" i="13"/>
  <c r="A461" i="13"/>
  <c r="A460" i="13"/>
  <c r="A459" i="13"/>
  <c r="A458" i="13"/>
  <c r="A457" i="13"/>
  <c r="A456" i="13"/>
  <c r="A455" i="13"/>
  <c r="A454" i="13"/>
  <c r="A453" i="13"/>
  <c r="A452" i="13"/>
  <c r="A451" i="13"/>
  <c r="A450" i="13"/>
  <c r="A449" i="13"/>
  <c r="A441" i="13"/>
  <c r="A440" i="13"/>
  <c r="A439" i="13"/>
  <c r="A438" i="13"/>
  <c r="A437" i="13"/>
  <c r="A436" i="13"/>
  <c r="A435" i="13"/>
  <c r="A434" i="13"/>
  <c r="A433" i="13"/>
  <c r="A432" i="13"/>
  <c r="A431" i="13"/>
  <c r="A430" i="13"/>
  <c r="A429" i="13"/>
  <c r="A428" i="13"/>
  <c r="A427" i="13"/>
  <c r="A426" i="13"/>
  <c r="A425" i="13"/>
  <c r="A424" i="13"/>
  <c r="A423" i="13"/>
  <c r="A422" i="13"/>
  <c r="A421" i="13"/>
  <c r="A420" i="13"/>
  <c r="A419" i="13"/>
  <c r="A418" i="13"/>
  <c r="A417" i="13"/>
  <c r="A416" i="13"/>
  <c r="A415" i="13"/>
  <c r="A414" i="13"/>
  <c r="A413" i="13"/>
  <c r="A412" i="13"/>
  <c r="A411" i="13"/>
  <c r="A410" i="13"/>
  <c r="A409" i="13"/>
  <c r="A408" i="13"/>
  <c r="A407" i="13"/>
  <c r="A406" i="13"/>
  <c r="A405" i="13"/>
  <c r="A404" i="13"/>
  <c r="A403" i="13"/>
  <c r="A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A380" i="13"/>
  <c r="A379" i="13"/>
  <c r="A378" i="13"/>
  <c r="A377" i="13"/>
  <c r="A376" i="13"/>
  <c r="A375" i="13"/>
  <c r="A374" i="13"/>
  <c r="A373" i="13"/>
  <c r="A372" i="13"/>
  <c r="A371" i="13"/>
  <c r="A370" i="13"/>
  <c r="A369" i="13"/>
  <c r="A368" i="13"/>
  <c r="A367" i="13"/>
  <c r="A366" i="13"/>
  <c r="A365" i="13"/>
  <c r="A364" i="13"/>
  <c r="A363" i="13"/>
  <c r="A362" i="13"/>
  <c r="A361" i="13"/>
  <c r="A360" i="13"/>
  <c r="A359" i="13"/>
  <c r="A358" i="13"/>
  <c r="A357" i="13"/>
  <c r="A356" i="13"/>
  <c r="A355" i="13"/>
  <c r="A354" i="13"/>
  <c r="A353" i="13"/>
  <c r="A352" i="13"/>
  <c r="A351" i="13"/>
  <c r="A350" i="13"/>
  <c r="A349" i="13"/>
  <c r="A348" i="13"/>
  <c r="A347" i="13"/>
  <c r="A346" i="13"/>
  <c r="A345" i="13"/>
  <c r="A344" i="13"/>
  <c r="A333" i="13"/>
  <c r="A332" i="13"/>
  <c r="A331" i="13"/>
  <c r="A330" i="13"/>
  <c r="A329" i="13"/>
  <c r="A328" i="13"/>
  <c r="A327" i="13"/>
  <c r="A326" i="13"/>
  <c r="A325" i="13"/>
  <c r="A324" i="13"/>
  <c r="A323" i="13"/>
  <c r="A322" i="13"/>
  <c r="A321" i="13"/>
  <c r="A320" i="13"/>
  <c r="A319" i="13"/>
  <c r="A318" i="13"/>
  <c r="A317" i="13"/>
  <c r="A316" i="13"/>
  <c r="A315" i="13"/>
  <c r="A314" i="13"/>
  <c r="A313" i="13"/>
  <c r="A312" i="13"/>
  <c r="A311" i="13"/>
  <c r="A310" i="13"/>
  <c r="A309" i="13"/>
  <c r="A308" i="13"/>
  <c r="A307" i="13"/>
  <c r="A306" i="13"/>
  <c r="A305" i="13"/>
  <c r="A304" i="13"/>
  <c r="A303" i="13"/>
  <c r="A302" i="13"/>
  <c r="A301" i="13"/>
  <c r="A300" i="13"/>
  <c r="A299" i="13"/>
  <c r="A298" i="13"/>
  <c r="A297" i="13"/>
  <c r="A296" i="13"/>
  <c r="A295" i="13"/>
  <c r="A294" i="13"/>
  <c r="A293" i="13"/>
  <c r="A292" i="13"/>
  <c r="A291" i="13"/>
  <c r="A290" i="13"/>
  <c r="A289" i="13"/>
  <c r="A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5" i="13"/>
  <c r="A264" i="13"/>
  <c r="A263" i="13"/>
  <c r="A262" i="13"/>
  <c r="A261" i="13"/>
  <c r="A260" i="13"/>
  <c r="A259" i="13"/>
  <c r="A258" i="13"/>
  <c r="A257" i="13"/>
  <c r="A256" i="13"/>
  <c r="A255" i="13"/>
  <c r="A254" i="13"/>
  <c r="A253" i="13"/>
  <c r="A240" i="13"/>
  <c r="A239" i="13"/>
  <c r="A238" i="13"/>
  <c r="A237" i="13"/>
  <c r="A236" i="13"/>
  <c r="A235" i="13"/>
  <c r="A234" i="13"/>
  <c r="A233" i="13"/>
  <c r="A232" i="13"/>
  <c r="A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A209" i="13"/>
  <c r="A208" i="13"/>
  <c r="A207" i="13"/>
  <c r="A206" i="13"/>
  <c r="A205" i="13"/>
  <c r="A204" i="13"/>
  <c r="A203" i="13"/>
  <c r="A202" i="13"/>
  <c r="A201" i="13"/>
  <c r="A200" i="13"/>
  <c r="A199" i="13"/>
  <c r="A198" i="13"/>
  <c r="A197" i="13"/>
  <c r="A196" i="13"/>
  <c r="A195" i="13"/>
  <c r="A194" i="13"/>
  <c r="A193" i="13"/>
  <c r="A192" i="13"/>
  <c r="A191" i="13"/>
  <c r="A190" i="13"/>
  <c r="A189" i="13"/>
  <c r="A188" i="13"/>
  <c r="A187" i="13"/>
  <c r="A186" i="13"/>
  <c r="A185" i="13"/>
  <c r="A184" i="13"/>
  <c r="A183" i="13"/>
  <c r="A182" i="13"/>
  <c r="A181" i="13"/>
  <c r="A180" i="13"/>
  <c r="A179" i="13"/>
  <c r="A178" i="13"/>
  <c r="A177" i="13"/>
  <c r="A176" i="13"/>
  <c r="A175" i="13"/>
  <c r="A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39" i="13"/>
  <c r="A38" i="13"/>
  <c r="A37" i="13"/>
  <c r="A36" i="13"/>
  <c r="A35" i="13"/>
  <c r="A24" i="13"/>
  <c r="A23" i="13"/>
  <c r="A22" i="13"/>
  <c r="A21" i="13"/>
  <c r="A20" i="13"/>
  <c r="A19" i="13"/>
  <c r="A3699" i="122"/>
  <c r="A3698" i="122"/>
  <c r="A3697" i="122"/>
  <c r="A3696" i="122"/>
  <c r="A3695" i="122"/>
  <c r="A3694" i="122"/>
  <c r="A3693" i="122"/>
  <c r="A3692" i="122"/>
  <c r="A3691" i="122"/>
  <c r="A3690" i="122"/>
  <c r="A3689" i="122"/>
  <c r="A3688" i="122"/>
  <c r="A3687" i="122"/>
  <c r="A3686" i="122"/>
  <c r="A3685" i="122"/>
  <c r="A3684" i="122"/>
  <c r="A3683" i="122"/>
  <c r="A3682" i="122"/>
  <c r="A3681" i="122"/>
  <c r="A3680" i="122"/>
  <c r="A3679" i="122"/>
  <c r="A3678" i="122"/>
  <c r="A3677" i="122"/>
  <c r="A3676" i="122"/>
  <c r="A3675" i="122"/>
  <c r="A3674" i="122"/>
  <c r="A3673" i="122"/>
  <c r="A3672" i="122"/>
  <c r="A3671" i="122"/>
  <c r="A3670" i="122"/>
  <c r="A3669" i="122"/>
  <c r="A3668" i="122"/>
  <c r="A3667" i="122"/>
  <c r="A3666" i="122"/>
  <c r="A3665" i="122"/>
  <c r="A3664" i="122"/>
  <c r="A3663" i="122"/>
  <c r="A3662" i="122"/>
  <c r="A3661" i="122"/>
  <c r="A3660" i="122"/>
  <c r="A3659" i="122"/>
  <c r="A3658" i="122"/>
  <c r="A3657" i="122"/>
  <c r="A3656" i="122"/>
  <c r="A3655" i="122"/>
  <c r="A3654" i="122"/>
  <c r="A3653" i="122"/>
  <c r="A3652" i="122"/>
  <c r="A3651" i="122"/>
  <c r="A3650" i="122"/>
  <c r="A3649" i="122"/>
  <c r="A3648" i="122"/>
  <c r="A3647" i="122"/>
  <c r="A3646" i="122"/>
  <c r="A3645" i="122"/>
  <c r="A3644" i="122"/>
  <c r="A3643" i="122"/>
  <c r="A3642" i="122"/>
  <c r="A3641" i="122"/>
  <c r="A3640" i="122"/>
  <c r="A3639" i="122"/>
  <c r="A3638" i="122"/>
  <c r="A3637" i="122"/>
  <c r="A3636" i="122"/>
  <c r="A3635" i="122"/>
  <c r="A3634" i="122"/>
  <c r="A3633" i="122"/>
  <c r="A3632" i="122"/>
  <c r="A3631" i="122"/>
  <c r="A3630" i="122"/>
  <c r="A3629" i="122"/>
  <c r="A3628" i="122"/>
  <c r="A3627" i="122"/>
  <c r="A3626" i="122"/>
  <c r="A3625" i="122"/>
  <c r="A3624" i="122"/>
  <c r="A3623" i="122"/>
  <c r="A3622" i="122"/>
  <c r="A3621" i="122"/>
  <c r="A3620" i="122"/>
  <c r="A3619" i="122"/>
  <c r="A3618" i="122"/>
  <c r="A3617" i="122"/>
  <c r="A3616" i="122"/>
  <c r="A3615" i="122"/>
  <c r="A3614" i="122"/>
  <c r="A3613" i="122"/>
  <c r="A3612" i="122"/>
  <c r="A3611" i="122"/>
  <c r="A3610" i="122"/>
  <c r="A3609" i="122"/>
  <c r="A3608" i="122"/>
  <c r="A3607" i="122"/>
  <c r="A3606" i="122"/>
  <c r="A3605" i="122"/>
  <c r="A3604" i="122"/>
  <c r="A3603" i="122"/>
  <c r="A3602" i="122"/>
  <c r="A3601" i="122"/>
  <c r="A3600" i="122"/>
  <c r="A3599" i="122"/>
  <c r="A3592" i="122"/>
  <c r="A3591" i="122"/>
  <c r="A3590" i="122"/>
  <c r="A3589" i="122"/>
  <c r="A3588" i="122"/>
  <c r="A3587" i="122"/>
  <c r="A3586" i="122"/>
  <c r="A3585" i="122"/>
  <c r="A3584" i="122"/>
  <c r="A3583" i="122"/>
  <c r="A3582" i="122"/>
  <c r="A3581" i="122"/>
  <c r="A3580" i="122"/>
  <c r="A3579" i="122"/>
  <c r="A3578" i="122"/>
  <c r="A3577" i="122"/>
  <c r="A3576" i="122"/>
  <c r="A3575" i="122"/>
  <c r="A3574" i="122"/>
  <c r="A3573" i="122"/>
  <c r="A3572" i="122"/>
  <c r="A3571" i="122"/>
  <c r="A3570" i="122"/>
  <c r="A3569" i="122"/>
  <c r="A3568" i="122"/>
  <c r="A3567" i="122"/>
  <c r="A3566" i="122"/>
  <c r="A3565" i="122"/>
  <c r="A3564" i="122"/>
  <c r="A3563" i="122"/>
  <c r="A3562" i="122"/>
  <c r="A3561" i="122"/>
  <c r="A3560" i="122"/>
  <c r="A3559" i="122"/>
  <c r="A3558" i="122"/>
  <c r="A3557" i="122"/>
  <c r="A3556" i="122"/>
  <c r="A3555" i="122"/>
  <c r="A3554" i="122"/>
  <c r="A3553" i="122"/>
  <c r="A3552" i="122"/>
  <c r="A3551" i="122"/>
  <c r="A3550" i="122"/>
  <c r="A3549" i="122"/>
  <c r="A3548" i="122"/>
  <c r="A3547" i="122"/>
  <c r="A3546" i="122"/>
  <c r="A3545" i="122"/>
  <c r="A3544" i="122"/>
  <c r="A3543" i="122"/>
  <c r="A3542" i="122"/>
  <c r="A3541" i="122"/>
  <c r="A3540" i="122"/>
  <c r="A3539" i="122"/>
  <c r="A3538" i="122"/>
  <c r="A3537" i="122"/>
  <c r="A3536" i="122"/>
  <c r="A3535" i="122"/>
  <c r="A3534" i="122"/>
  <c r="A3533" i="122"/>
  <c r="A3532" i="122"/>
  <c r="A3531" i="122"/>
  <c r="A3530" i="122"/>
  <c r="A3529" i="122"/>
  <c r="A3528" i="122"/>
  <c r="A3527" i="122"/>
  <c r="A3526" i="122"/>
  <c r="A3525" i="122"/>
  <c r="A3524" i="122"/>
  <c r="A3523" i="122"/>
  <c r="A3522" i="122"/>
  <c r="A3521" i="122"/>
  <c r="A3520" i="122"/>
  <c r="A3519" i="122"/>
  <c r="A3518" i="122"/>
  <c r="A3517" i="122"/>
  <c r="A3516" i="122"/>
  <c r="A3515" i="122"/>
  <c r="A3514" i="122"/>
  <c r="A3513" i="122"/>
  <c r="A3512" i="122"/>
  <c r="A3511" i="122"/>
  <c r="A3510" i="122"/>
  <c r="A3509" i="122"/>
  <c r="A3508" i="122"/>
  <c r="A3507" i="122"/>
  <c r="A3506" i="122"/>
  <c r="A3505" i="122"/>
  <c r="A3504" i="122"/>
  <c r="A3503" i="122"/>
  <c r="A3502" i="122"/>
  <c r="A3501" i="122"/>
  <c r="A3500" i="122"/>
  <c r="A3499" i="122"/>
  <c r="A3498" i="122"/>
  <c r="A3497" i="122"/>
  <c r="A3496" i="122"/>
  <c r="A3495" i="122"/>
  <c r="A3494" i="122"/>
  <c r="A3493" i="122"/>
  <c r="A3492" i="122"/>
  <c r="A3486" i="122"/>
  <c r="A3485" i="122"/>
  <c r="A3484" i="122"/>
  <c r="A3483" i="122"/>
  <c r="A3482" i="122"/>
  <c r="A3481" i="122"/>
  <c r="A3480" i="122"/>
  <c r="A3479" i="122"/>
  <c r="A3478" i="122"/>
  <c r="A3477" i="122"/>
  <c r="A3476" i="122"/>
  <c r="A3475" i="122"/>
  <c r="A3474" i="122"/>
  <c r="A3473" i="122"/>
  <c r="A3472" i="122"/>
  <c r="A3471" i="122"/>
  <c r="A3470" i="122"/>
  <c r="A3469" i="122"/>
  <c r="A3468" i="122"/>
  <c r="A3467" i="122"/>
  <c r="A3466" i="122"/>
  <c r="A3465" i="122"/>
  <c r="A3464" i="122"/>
  <c r="A3463" i="122"/>
  <c r="A3462" i="122"/>
  <c r="A3461" i="122"/>
  <c r="A3460" i="122"/>
  <c r="A3459" i="122"/>
  <c r="A3458" i="122"/>
  <c r="A3457" i="122"/>
  <c r="A3456" i="122"/>
  <c r="A3455" i="122"/>
  <c r="A3454" i="122"/>
  <c r="A3453" i="122"/>
  <c r="A3452" i="122"/>
  <c r="A3451" i="122"/>
  <c r="A3450" i="122"/>
  <c r="A3449" i="122"/>
  <c r="A3448" i="122"/>
  <c r="A3447" i="122"/>
  <c r="A3446" i="122"/>
  <c r="A3445" i="122"/>
  <c r="A3444" i="122"/>
  <c r="A3443" i="122"/>
  <c r="A3442" i="122"/>
  <c r="A3441" i="122"/>
  <c r="A3440" i="122"/>
  <c r="A3439" i="122"/>
  <c r="A3438" i="122"/>
  <c r="A3437" i="122"/>
  <c r="A3436" i="122"/>
  <c r="A3435" i="122"/>
  <c r="A3434" i="122"/>
  <c r="A3433" i="122"/>
  <c r="A3432" i="122"/>
  <c r="A3431" i="122"/>
  <c r="A3430" i="122"/>
  <c r="A3429" i="122"/>
  <c r="A3428" i="122"/>
  <c r="A3427" i="122"/>
  <c r="A3426" i="122"/>
  <c r="A3425" i="122"/>
  <c r="A3424" i="122"/>
  <c r="A3423" i="122"/>
  <c r="A3422" i="122"/>
  <c r="A3421" i="122"/>
  <c r="A3420" i="122"/>
  <c r="A3419" i="122"/>
  <c r="A3418" i="122"/>
  <c r="A3417" i="122"/>
  <c r="A3416" i="122"/>
  <c r="A3415" i="122"/>
  <c r="A3414" i="122"/>
  <c r="A3413" i="122"/>
  <c r="A3412" i="122"/>
  <c r="A3411" i="122"/>
  <c r="A3410" i="122"/>
  <c r="A3409" i="122"/>
  <c r="A3408" i="122"/>
  <c r="A3407" i="122"/>
  <c r="A3406" i="122"/>
  <c r="A3405" i="122"/>
  <c r="A3404" i="122"/>
  <c r="A3403" i="122"/>
  <c r="A3402" i="122"/>
  <c r="A3401" i="122"/>
  <c r="A3400" i="122"/>
  <c r="A3399" i="122"/>
  <c r="A3398" i="122"/>
  <c r="A3397" i="122"/>
  <c r="A3396" i="122"/>
  <c r="A3395" i="122"/>
  <c r="A3394" i="122"/>
  <c r="A3393" i="122"/>
  <c r="A3392" i="122"/>
  <c r="A3391" i="122"/>
  <c r="A3390" i="122"/>
  <c r="A3389" i="122"/>
  <c r="A3388" i="122"/>
  <c r="A3387" i="122"/>
  <c r="A3386" i="122"/>
  <c r="A3379" i="122"/>
  <c r="A3378" i="122"/>
  <c r="A3377" i="122"/>
  <c r="A3376" i="122"/>
  <c r="A3375" i="122"/>
  <c r="A3374" i="122"/>
  <c r="A3373" i="122"/>
  <c r="A3372" i="122"/>
  <c r="A3371" i="122"/>
  <c r="A3370" i="122"/>
  <c r="A3369" i="122"/>
  <c r="A3368" i="122"/>
  <c r="A3367" i="122"/>
  <c r="A3366" i="122"/>
  <c r="A3365" i="122"/>
  <c r="A3364" i="122"/>
  <c r="A3363" i="122"/>
  <c r="A3362" i="122"/>
  <c r="A3361" i="122"/>
  <c r="A3360" i="122"/>
  <c r="A3359" i="122"/>
  <c r="A3358" i="122"/>
  <c r="A3357" i="122"/>
  <c r="A3356" i="122"/>
  <c r="A3355" i="122"/>
  <c r="A3354" i="122"/>
  <c r="A3353" i="122"/>
  <c r="A3352" i="122"/>
  <c r="A3351" i="122"/>
  <c r="A3350" i="122"/>
  <c r="A3349" i="122"/>
  <c r="A3348" i="122"/>
  <c r="A3347" i="122"/>
  <c r="A3346" i="122"/>
  <c r="A3345" i="122"/>
  <c r="A3344" i="122"/>
  <c r="A3343" i="122"/>
  <c r="A3342" i="122"/>
  <c r="A3341" i="122"/>
  <c r="A3340" i="122"/>
  <c r="A3339" i="122"/>
  <c r="A3338" i="122"/>
  <c r="A3337" i="122"/>
  <c r="A3336" i="122"/>
  <c r="A3335" i="122"/>
  <c r="A3334" i="122"/>
  <c r="A3333" i="122"/>
  <c r="A3332" i="122"/>
  <c r="A3331" i="122"/>
  <c r="A3330" i="122"/>
  <c r="A3329" i="122"/>
  <c r="A3328" i="122"/>
  <c r="A3327" i="122"/>
  <c r="A3326" i="122"/>
  <c r="A3325" i="122"/>
  <c r="A3324" i="122"/>
  <c r="A3323" i="122"/>
  <c r="A3322" i="122"/>
  <c r="A3321" i="122"/>
  <c r="A3320" i="122"/>
  <c r="A3319" i="122"/>
  <c r="A3318" i="122"/>
  <c r="A3317" i="122"/>
  <c r="A3316" i="122"/>
  <c r="A3315" i="122"/>
  <c r="A3314" i="122"/>
  <c r="A3313" i="122"/>
  <c r="A3312" i="122"/>
  <c r="A3311" i="122"/>
  <c r="A3310" i="122"/>
  <c r="A3309" i="122"/>
  <c r="A3308" i="122"/>
  <c r="A3307" i="122"/>
  <c r="A3306" i="122"/>
  <c r="A3305" i="122"/>
  <c r="A3304" i="122"/>
  <c r="A3303" i="122"/>
  <c r="A3302" i="122"/>
  <c r="A3301" i="122"/>
  <c r="A3300" i="122"/>
  <c r="A3299" i="122"/>
  <c r="A3298" i="122"/>
  <c r="A3297" i="122"/>
  <c r="A3296" i="122"/>
  <c r="A3295" i="122"/>
  <c r="A3294" i="122"/>
  <c r="A3293" i="122"/>
  <c r="A3292" i="122"/>
  <c r="A3291" i="122"/>
  <c r="A3290" i="122"/>
  <c r="A3289" i="122"/>
  <c r="A3288" i="122"/>
  <c r="A3287" i="122"/>
  <c r="A3286" i="122"/>
  <c r="A3285" i="122"/>
  <c r="A3284" i="122"/>
  <c r="A3283" i="122"/>
  <c r="A3282" i="122"/>
  <c r="A3281" i="122"/>
  <c r="A3280" i="122"/>
  <c r="A3279" i="122"/>
  <c r="A3272" i="122"/>
  <c r="A3271" i="122"/>
  <c r="A3270" i="122"/>
  <c r="A3269" i="122"/>
  <c r="A3268" i="122"/>
  <c r="A3267" i="122"/>
  <c r="A3266" i="122"/>
  <c r="A3265" i="122"/>
  <c r="A3264" i="122"/>
  <c r="A3263" i="122"/>
  <c r="A3262" i="122"/>
  <c r="A3261" i="122"/>
  <c r="A3260" i="122"/>
  <c r="A3259" i="122"/>
  <c r="A3258" i="122"/>
  <c r="A3257" i="122"/>
  <c r="A3256" i="122"/>
  <c r="A3255" i="122"/>
  <c r="A3254" i="122"/>
  <c r="A3253" i="122"/>
  <c r="A3252" i="122"/>
  <c r="A3251" i="122"/>
  <c r="A3250" i="122"/>
  <c r="A3249" i="122"/>
  <c r="A3248" i="122"/>
  <c r="A3247" i="122"/>
  <c r="A3246" i="122"/>
  <c r="A3245" i="122"/>
  <c r="A3244" i="122"/>
  <c r="A3243" i="122"/>
  <c r="A3242" i="122"/>
  <c r="A3241" i="122"/>
  <c r="A3240" i="122"/>
  <c r="A3239" i="122"/>
  <c r="A3238" i="122"/>
  <c r="A3237" i="122"/>
  <c r="A3236" i="122"/>
  <c r="A3235" i="122"/>
  <c r="A3234" i="122"/>
  <c r="A3233" i="122"/>
  <c r="A3232" i="122"/>
  <c r="A3231" i="122"/>
  <c r="A3230" i="122"/>
  <c r="A3229" i="122"/>
  <c r="A3228" i="122"/>
  <c r="A3227" i="122"/>
  <c r="A3226" i="122"/>
  <c r="A3225" i="122"/>
  <c r="A3224" i="122"/>
  <c r="A3223" i="122"/>
  <c r="A3222" i="122"/>
  <c r="A3221" i="122"/>
  <c r="A3220" i="122"/>
  <c r="A3219" i="122"/>
  <c r="A3218" i="122"/>
  <c r="A3217" i="122"/>
  <c r="A3216" i="122"/>
  <c r="A3215" i="122"/>
  <c r="A3214" i="122"/>
  <c r="A3213" i="122"/>
  <c r="A3212" i="122"/>
  <c r="A3211" i="122"/>
  <c r="A3210" i="122"/>
  <c r="A3209" i="122"/>
  <c r="A3208" i="122"/>
  <c r="A3207" i="122"/>
  <c r="A3206" i="122"/>
  <c r="A3205" i="122"/>
  <c r="A3204" i="122"/>
  <c r="A3203" i="122"/>
  <c r="A3202" i="122"/>
  <c r="A3201" i="122"/>
  <c r="A3200" i="122"/>
  <c r="A3199" i="122"/>
  <c r="A3198" i="122"/>
  <c r="A3197" i="122"/>
  <c r="A3196" i="122"/>
  <c r="A3195" i="122"/>
  <c r="A3194" i="122"/>
  <c r="A3193" i="122"/>
  <c r="A3192" i="122"/>
  <c r="A3191" i="122"/>
  <c r="A3190" i="122"/>
  <c r="A3189" i="122"/>
  <c r="A3188" i="122"/>
  <c r="A3187" i="122"/>
  <c r="A3186" i="122"/>
  <c r="A3185" i="122"/>
  <c r="A3184" i="122"/>
  <c r="A3183" i="122"/>
  <c r="A3182" i="122"/>
  <c r="A3181" i="122"/>
  <c r="A3180" i="122"/>
  <c r="A3179" i="122"/>
  <c r="A3178" i="122"/>
  <c r="A3177" i="122"/>
  <c r="A3176" i="122"/>
  <c r="A3175" i="122"/>
  <c r="A3174" i="122"/>
  <c r="A3173" i="122"/>
  <c r="A3172" i="122"/>
  <c r="A3165" i="122"/>
  <c r="A3164" i="122"/>
  <c r="A3163" i="122"/>
  <c r="A3162" i="122"/>
  <c r="A3161" i="122"/>
  <c r="A3160" i="122"/>
  <c r="A3159" i="122"/>
  <c r="A3158" i="122"/>
  <c r="A3157" i="122"/>
  <c r="A3156" i="122"/>
  <c r="A3155" i="122"/>
  <c r="A3154" i="122"/>
  <c r="A3153" i="122"/>
  <c r="A3152" i="122"/>
  <c r="A3151" i="122"/>
  <c r="A3150" i="122"/>
  <c r="A3149" i="122"/>
  <c r="A3148" i="122"/>
  <c r="A3147" i="122"/>
  <c r="A3146" i="122"/>
  <c r="A3145" i="122"/>
  <c r="A3144" i="122"/>
  <c r="A3143" i="122"/>
  <c r="A3142" i="122"/>
  <c r="A3141" i="122"/>
  <c r="A3140" i="122"/>
  <c r="A3139" i="122"/>
  <c r="A3138" i="122"/>
  <c r="A3137" i="122"/>
  <c r="A3136" i="122"/>
  <c r="A3135" i="122"/>
  <c r="A3134" i="122"/>
  <c r="A3133" i="122"/>
  <c r="A3132" i="122"/>
  <c r="A3131" i="122"/>
  <c r="A3130" i="122"/>
  <c r="A3129" i="122"/>
  <c r="A3128" i="122"/>
  <c r="A3127" i="122"/>
  <c r="A3126" i="122"/>
  <c r="A3125" i="122"/>
  <c r="A3124" i="122"/>
  <c r="A3123" i="122"/>
  <c r="A3122" i="122"/>
  <c r="A3121" i="122"/>
  <c r="A3120" i="122"/>
  <c r="A3119" i="122"/>
  <c r="A3118" i="122"/>
  <c r="A3117" i="122"/>
  <c r="A3116" i="122"/>
  <c r="A3115" i="122"/>
  <c r="A3114" i="122"/>
  <c r="A3113" i="122"/>
  <c r="A3112" i="122"/>
  <c r="A3111" i="122"/>
  <c r="A3110" i="122"/>
  <c r="A3109" i="122"/>
  <c r="A3108" i="122"/>
  <c r="A3107" i="122"/>
  <c r="A3106" i="122"/>
  <c r="A3105" i="122"/>
  <c r="A3104" i="122"/>
  <c r="A3103" i="122"/>
  <c r="A3102" i="122"/>
  <c r="A3101" i="122"/>
  <c r="A3100" i="122"/>
  <c r="A3099" i="122"/>
  <c r="A3098" i="122"/>
  <c r="A3097" i="122"/>
  <c r="A3096" i="122"/>
  <c r="A3095" i="122"/>
  <c r="A3094" i="122"/>
  <c r="A3093" i="122"/>
  <c r="A3092" i="122"/>
  <c r="A3091" i="122"/>
  <c r="A3090" i="122"/>
  <c r="A3089" i="122"/>
  <c r="A3088" i="122"/>
  <c r="A3087" i="122"/>
  <c r="A3086" i="122"/>
  <c r="A3085" i="122"/>
  <c r="A3084" i="122"/>
  <c r="A3083" i="122"/>
  <c r="A3082" i="122"/>
  <c r="A3081" i="122"/>
  <c r="A3080" i="122"/>
  <c r="A3079" i="122"/>
  <c r="A3078" i="122"/>
  <c r="A3077" i="122"/>
  <c r="A3076" i="122"/>
  <c r="A3075" i="122"/>
  <c r="A3074" i="122"/>
  <c r="A3073" i="122"/>
  <c r="A3072" i="122"/>
  <c r="A3071" i="122"/>
  <c r="A3070" i="122"/>
  <c r="A3069" i="122"/>
  <c r="A3068" i="122"/>
  <c r="A3067" i="122"/>
  <c r="A3066" i="122"/>
  <c r="A3065" i="122"/>
  <c r="A3058" i="122"/>
  <c r="A3057" i="122"/>
  <c r="A3056" i="122"/>
  <c r="A3055" i="122"/>
  <c r="A3054" i="122"/>
  <c r="A3053" i="122"/>
  <c r="A3052" i="122"/>
  <c r="A3051" i="122"/>
  <c r="A3050" i="122"/>
  <c r="A3049" i="122"/>
  <c r="A3048" i="122"/>
  <c r="A3047" i="122"/>
  <c r="A3046" i="122"/>
  <c r="A3045" i="122"/>
  <c r="A3044" i="122"/>
  <c r="A3043" i="122"/>
  <c r="A3042" i="122"/>
  <c r="A3041" i="122"/>
  <c r="A3040" i="122"/>
  <c r="A3039" i="122"/>
  <c r="A3038" i="122"/>
  <c r="A3037" i="122"/>
  <c r="A3036" i="122"/>
  <c r="A3035" i="122"/>
  <c r="A3034" i="122"/>
  <c r="A3033" i="122"/>
  <c r="A3032" i="122"/>
  <c r="A3031" i="122"/>
  <c r="A3030" i="122"/>
  <c r="A3029" i="122"/>
  <c r="A3028" i="122"/>
  <c r="A3027" i="122"/>
  <c r="A3026" i="122"/>
  <c r="A3025" i="122"/>
  <c r="A3024" i="122"/>
  <c r="A3023" i="122"/>
  <c r="A3022" i="122"/>
  <c r="A3021" i="122"/>
  <c r="A3020" i="122"/>
  <c r="A3019" i="122"/>
  <c r="A3018" i="122"/>
  <c r="A3017" i="122"/>
  <c r="A3016" i="122"/>
  <c r="A3015" i="122"/>
  <c r="A3014" i="122"/>
  <c r="A3013" i="122"/>
  <c r="A3012" i="122"/>
  <c r="A3011" i="122"/>
  <c r="A3010" i="122"/>
  <c r="A3009" i="122"/>
  <c r="A3008" i="122"/>
  <c r="A3007" i="122"/>
  <c r="A3006" i="122"/>
  <c r="A3005" i="122"/>
  <c r="A3004" i="122"/>
  <c r="A3003" i="122"/>
  <c r="A3002" i="122"/>
  <c r="A3001" i="122"/>
  <c r="A3000" i="122"/>
  <c r="A2999" i="122"/>
  <c r="A2998" i="122"/>
  <c r="A2997" i="122"/>
  <c r="A2996" i="122"/>
  <c r="A2995" i="122"/>
  <c r="A2994" i="122"/>
  <c r="A2993" i="122"/>
  <c r="A2992" i="122"/>
  <c r="A2991" i="122"/>
  <c r="A2990" i="122"/>
  <c r="A2989" i="122"/>
  <c r="A2988" i="122"/>
  <c r="A2987" i="122"/>
  <c r="A2986" i="122"/>
  <c r="A2985" i="122"/>
  <c r="A2984" i="122"/>
  <c r="A2983" i="122"/>
  <c r="A2982" i="122"/>
  <c r="A2981" i="122"/>
  <c r="A2980" i="122"/>
  <c r="A2979" i="122"/>
  <c r="A2978" i="122"/>
  <c r="A2977" i="122"/>
  <c r="A2976" i="122"/>
  <c r="A2975" i="122"/>
  <c r="A2974" i="122"/>
  <c r="A2973" i="122"/>
  <c r="A2972" i="122"/>
  <c r="A2971" i="122"/>
  <c r="A2970" i="122"/>
  <c r="A2969" i="122"/>
  <c r="A2968" i="122"/>
  <c r="A2967" i="122"/>
  <c r="A2966" i="122"/>
  <c r="A2965" i="122"/>
  <c r="A2964" i="122"/>
  <c r="A2963" i="122"/>
  <c r="A2962" i="122"/>
  <c r="A2961" i="122"/>
  <c r="A2960" i="122"/>
  <c r="A2959" i="122"/>
  <c r="A2958" i="122"/>
  <c r="A2950" i="122"/>
  <c r="A2949" i="122"/>
  <c r="A2948" i="122"/>
  <c r="A2947" i="122"/>
  <c r="A2946" i="122"/>
  <c r="A2945" i="122"/>
  <c r="A2944" i="122"/>
  <c r="A2943" i="122"/>
  <c r="A2942" i="122"/>
  <c r="A2941" i="122"/>
  <c r="A2940" i="122"/>
  <c r="A2939" i="122"/>
  <c r="A2938" i="122"/>
  <c r="A2937" i="122"/>
  <c r="A2936" i="122"/>
  <c r="A2935" i="122"/>
  <c r="A2934" i="122"/>
  <c r="A2933" i="122"/>
  <c r="A2932" i="122"/>
  <c r="A2931" i="122"/>
  <c r="A2930" i="122"/>
  <c r="A2929" i="122"/>
  <c r="A2928" i="122"/>
  <c r="A2927" i="122"/>
  <c r="A2926" i="122"/>
  <c r="A2925" i="122"/>
  <c r="A2924" i="122"/>
  <c r="A2923" i="122"/>
  <c r="A2922" i="122"/>
  <c r="A2921" i="122"/>
  <c r="A2920" i="122"/>
  <c r="A2919" i="122"/>
  <c r="A2918" i="122"/>
  <c r="A2917" i="122"/>
  <c r="A2916" i="122"/>
  <c r="A2915" i="122"/>
  <c r="A2914" i="122"/>
  <c r="A2913" i="122"/>
  <c r="A2912" i="122"/>
  <c r="A2911" i="122"/>
  <c r="A2910" i="122"/>
  <c r="A2909" i="122"/>
  <c r="A2908" i="122"/>
  <c r="A2907" i="122"/>
  <c r="A2906" i="122"/>
  <c r="A2905" i="122"/>
  <c r="A2904" i="122"/>
  <c r="A2903" i="122"/>
  <c r="A2902" i="122"/>
  <c r="A2901" i="122"/>
  <c r="A2900" i="122"/>
  <c r="A2899" i="122"/>
  <c r="A2898" i="122"/>
  <c r="A2897" i="122"/>
  <c r="A2896" i="122"/>
  <c r="A2895" i="122"/>
  <c r="A2894" i="122"/>
  <c r="A2893" i="122"/>
  <c r="A2892" i="122"/>
  <c r="A2891" i="122"/>
  <c r="A2890" i="122"/>
  <c r="A2889" i="122"/>
  <c r="A2888" i="122"/>
  <c r="A2887" i="122"/>
  <c r="A2886" i="122"/>
  <c r="A2885" i="122"/>
  <c r="A2884" i="122"/>
  <c r="A2883" i="122"/>
  <c r="A2882" i="122"/>
  <c r="A2881" i="122"/>
  <c r="A2880" i="122"/>
  <c r="A2879" i="122"/>
  <c r="A2878" i="122"/>
  <c r="A2877" i="122"/>
  <c r="A2876" i="122"/>
  <c r="A2875" i="122"/>
  <c r="A2874" i="122"/>
  <c r="A2873" i="122"/>
  <c r="A2872" i="122"/>
  <c r="A2871" i="122"/>
  <c r="A2870" i="122"/>
  <c r="A2869" i="122"/>
  <c r="A2868" i="122"/>
  <c r="A2867" i="122"/>
  <c r="A2866" i="122"/>
  <c r="A2865" i="122"/>
  <c r="A2864" i="122"/>
  <c r="A2863" i="122"/>
  <c r="A2862" i="122"/>
  <c r="A2861" i="122"/>
  <c r="A2860" i="122"/>
  <c r="A2859" i="122"/>
  <c r="A2858" i="122"/>
  <c r="A2857" i="122"/>
  <c r="A2856" i="122"/>
  <c r="A2855" i="122"/>
  <c r="A2854" i="122"/>
  <c r="A2853" i="122"/>
  <c r="A2852" i="122"/>
  <c r="A2851" i="122"/>
  <c r="A2850" i="122"/>
  <c r="A2843" i="122"/>
  <c r="A2842" i="122"/>
  <c r="A2841" i="122"/>
  <c r="A2840" i="122"/>
  <c r="A2839" i="122"/>
  <c r="A2838" i="122"/>
  <c r="A2837" i="122"/>
  <c r="A2836" i="122"/>
  <c r="A2835" i="122"/>
  <c r="A2834" i="122"/>
  <c r="A2833" i="122"/>
  <c r="A2832" i="122"/>
  <c r="A2831" i="122"/>
  <c r="A2830" i="122"/>
  <c r="A2829" i="122"/>
  <c r="A2828" i="122"/>
  <c r="A2827" i="122"/>
  <c r="A2826" i="122"/>
  <c r="A2825" i="122"/>
  <c r="A2824" i="122"/>
  <c r="A2823" i="122"/>
  <c r="A2822" i="122"/>
  <c r="A2821" i="122"/>
  <c r="A2820" i="122"/>
  <c r="A2819" i="122"/>
  <c r="A2818" i="122"/>
  <c r="A2817" i="122"/>
  <c r="A2816" i="122"/>
  <c r="A2815" i="122"/>
  <c r="A2814" i="122"/>
  <c r="A2813" i="122"/>
  <c r="A2812" i="122"/>
  <c r="A2811" i="122"/>
  <c r="A2810" i="122"/>
  <c r="A2809" i="122"/>
  <c r="A2808" i="122"/>
  <c r="A2807" i="122"/>
  <c r="A2806" i="122"/>
  <c r="A2805" i="122"/>
  <c r="A2804" i="122"/>
  <c r="A2803" i="122"/>
  <c r="A2802" i="122"/>
  <c r="A2801" i="122"/>
  <c r="A2800" i="122"/>
  <c r="A2799" i="122"/>
  <c r="A2798" i="122"/>
  <c r="A2797" i="122"/>
  <c r="A2796" i="122"/>
  <c r="A2795" i="122"/>
  <c r="A2794" i="122"/>
  <c r="A2793" i="122"/>
  <c r="A2792" i="122"/>
  <c r="A2791" i="122"/>
  <c r="A2790" i="122"/>
  <c r="A2789" i="122"/>
  <c r="A2788" i="122"/>
  <c r="A2787" i="122"/>
  <c r="A2786" i="122"/>
  <c r="A2785" i="122"/>
  <c r="A2784" i="122"/>
  <c r="A2783" i="122"/>
  <c r="A2782" i="122"/>
  <c r="A2781" i="122"/>
  <c r="A2780" i="122"/>
  <c r="A2779" i="122"/>
  <c r="A2778" i="122"/>
  <c r="A2777" i="122"/>
  <c r="A2776" i="122"/>
  <c r="A2775" i="122"/>
  <c r="A2774" i="122"/>
  <c r="A2773" i="122"/>
  <c r="A2772" i="122"/>
  <c r="A2771" i="122"/>
  <c r="A2770" i="122"/>
  <c r="A2769" i="122"/>
  <c r="A2768" i="122"/>
  <c r="A2767" i="122"/>
  <c r="A2766" i="122"/>
  <c r="A2765" i="122"/>
  <c r="A2764" i="122"/>
  <c r="A2763" i="122"/>
  <c r="A2762" i="122"/>
  <c r="A2761" i="122"/>
  <c r="A2760" i="122"/>
  <c r="A2759" i="122"/>
  <c r="A2758" i="122"/>
  <c r="A2757" i="122"/>
  <c r="A2756" i="122"/>
  <c r="A2755" i="122"/>
  <c r="A2754" i="122"/>
  <c r="A2753" i="122"/>
  <c r="A2752" i="122"/>
  <c r="A2751" i="122"/>
  <c r="A2750" i="122"/>
  <c r="A2749" i="122"/>
  <c r="A2748" i="122"/>
  <c r="A2747" i="122"/>
  <c r="A2746" i="122"/>
  <c r="A2745" i="122"/>
  <c r="A2744" i="122"/>
  <c r="A2743" i="122"/>
  <c r="A2736" i="122"/>
  <c r="A2735" i="122"/>
  <c r="A2734" i="122"/>
  <c r="A2733" i="122"/>
  <c r="A2732" i="122"/>
  <c r="A2731" i="122"/>
  <c r="A2730" i="122"/>
  <c r="A2729" i="122"/>
  <c r="A2728" i="122"/>
  <c r="A2727" i="122"/>
  <c r="A2726" i="122"/>
  <c r="A2725" i="122"/>
  <c r="A2724" i="122"/>
  <c r="A2723" i="122"/>
  <c r="A2722" i="122"/>
  <c r="A2721" i="122"/>
  <c r="A2720" i="122"/>
  <c r="A2719" i="122"/>
  <c r="A2718" i="122"/>
  <c r="A2717" i="122"/>
  <c r="A2716" i="122"/>
  <c r="A2715" i="122"/>
  <c r="A2714" i="122"/>
  <c r="A2713" i="122"/>
  <c r="A2712" i="122"/>
  <c r="A2711" i="122"/>
  <c r="A2710" i="122"/>
  <c r="A2709" i="122"/>
  <c r="A2708" i="122"/>
  <c r="A2707" i="122"/>
  <c r="A2706" i="122"/>
  <c r="A2705" i="122"/>
  <c r="A2704" i="122"/>
  <c r="A2703" i="122"/>
  <c r="A2702" i="122"/>
  <c r="A2701" i="122"/>
  <c r="A2700" i="122"/>
  <c r="A2699" i="122"/>
  <c r="A2698" i="122"/>
  <c r="A2697" i="122"/>
  <c r="A2696" i="122"/>
  <c r="A2695" i="122"/>
  <c r="A2694" i="122"/>
  <c r="A2693" i="122"/>
  <c r="A2692" i="122"/>
  <c r="A2691" i="122"/>
  <c r="A2690" i="122"/>
  <c r="A2689" i="122"/>
  <c r="A2688" i="122"/>
  <c r="A2687" i="122"/>
  <c r="A2686" i="122"/>
  <c r="A2685" i="122"/>
  <c r="A2684" i="122"/>
  <c r="A2683" i="122"/>
  <c r="A2682" i="122"/>
  <c r="A2681" i="122"/>
  <c r="A2680" i="122"/>
  <c r="A2679" i="122"/>
  <c r="A2678" i="122"/>
  <c r="A2677" i="122"/>
  <c r="A2676" i="122"/>
  <c r="A2675" i="122"/>
  <c r="A2674" i="122"/>
  <c r="A2673" i="122"/>
  <c r="A2672" i="122"/>
  <c r="A2671" i="122"/>
  <c r="A2670" i="122"/>
  <c r="A2669" i="122"/>
  <c r="A2668" i="122"/>
  <c r="A2667" i="122"/>
  <c r="A2666" i="122"/>
  <c r="A2665" i="122"/>
  <c r="A2664" i="122"/>
  <c r="A2663" i="122"/>
  <c r="A2662" i="122"/>
  <c r="A2661" i="122"/>
  <c r="A2660" i="122"/>
  <c r="A2659" i="122"/>
  <c r="A2658" i="122"/>
  <c r="A2657" i="122"/>
  <c r="A2656" i="122"/>
  <c r="A2655" i="122"/>
  <c r="A2654" i="122"/>
  <c r="A2653" i="122"/>
  <c r="A2652" i="122"/>
  <c r="A2651" i="122"/>
  <c r="A2650" i="122"/>
  <c r="A2649" i="122"/>
  <c r="A2648" i="122"/>
  <c r="A2647" i="122"/>
  <c r="A2646" i="122"/>
  <c r="A2645" i="122"/>
  <c r="A2644" i="122"/>
  <c r="A2643" i="122"/>
  <c r="A2642" i="122"/>
  <c r="A2641" i="122"/>
  <c r="A2640" i="122"/>
  <c r="A2639" i="122"/>
  <c r="A2638" i="122"/>
  <c r="A2637" i="122"/>
  <c r="A2636" i="122"/>
  <c r="A2626" i="122"/>
  <c r="A2627" i="122"/>
  <c r="A2614" i="122"/>
  <c r="A2613" i="122"/>
  <c r="A2612" i="122"/>
  <c r="A2611" i="122"/>
  <c r="A2610" i="122"/>
  <c r="A2609" i="122"/>
  <c r="A2608" i="122"/>
  <c r="A2607" i="122"/>
  <c r="A2606" i="122"/>
  <c r="A2605" i="122"/>
  <c r="A2604" i="122"/>
  <c r="A2603" i="122"/>
  <c r="A2602" i="122"/>
  <c r="A2601" i="122"/>
  <c r="A2600" i="122"/>
  <c r="A2599" i="122"/>
  <c r="A2598" i="122"/>
  <c r="A2597" i="122"/>
  <c r="A2596" i="122"/>
  <c r="A2595" i="122"/>
  <c r="A2594" i="122"/>
  <c r="A2593" i="122"/>
  <c r="A2592" i="122"/>
  <c r="A2591" i="122"/>
  <c r="A2590" i="122"/>
  <c r="A2589" i="122"/>
  <c r="A2588" i="122"/>
  <c r="A2587" i="122"/>
  <c r="A2586" i="122"/>
  <c r="A2585" i="122"/>
  <c r="A2584" i="122"/>
  <c r="A2583" i="122"/>
  <c r="A2582" i="122"/>
  <c r="A2581" i="122"/>
  <c r="A2580" i="122"/>
  <c r="A2579" i="122"/>
  <c r="A2578" i="122"/>
  <c r="A2577" i="122"/>
  <c r="A2576" i="122"/>
  <c r="A2575" i="122"/>
  <c r="A2574" i="122"/>
  <c r="A2573" i="122"/>
  <c r="A2572" i="122"/>
  <c r="A2571" i="122"/>
  <c r="A2570" i="122"/>
  <c r="A2569" i="122"/>
  <c r="A2568" i="122"/>
  <c r="A2567" i="122"/>
  <c r="A2566" i="122"/>
  <c r="A2565" i="122"/>
  <c r="A2564" i="122"/>
  <c r="A2563" i="122"/>
  <c r="A2562" i="122"/>
  <c r="A2561" i="122"/>
  <c r="A2560" i="122"/>
  <c r="A2559" i="122"/>
  <c r="A2558" i="122"/>
  <c r="A2557" i="122"/>
  <c r="A2556" i="122"/>
  <c r="A2555" i="122"/>
  <c r="A2554" i="122"/>
  <c r="A2553" i="122"/>
  <c r="A2552" i="122"/>
  <c r="A2551" i="122"/>
  <c r="A2550" i="122"/>
  <c r="A2549" i="122"/>
  <c r="A2548" i="122"/>
  <c r="A2547" i="122"/>
  <c r="A2546" i="122"/>
  <c r="A2545" i="122"/>
  <c r="A2544" i="122"/>
  <c r="A2543" i="122"/>
  <c r="A2542" i="122"/>
  <c r="A2541" i="122"/>
  <c r="A2540" i="122"/>
  <c r="A2539" i="122"/>
  <c r="A2538" i="122"/>
  <c r="A2537" i="122"/>
  <c r="A2536" i="122"/>
  <c r="A2535" i="122"/>
  <c r="A2534" i="122"/>
  <c r="A2533" i="122"/>
  <c r="A2532" i="122"/>
  <c r="A2531" i="122"/>
  <c r="A2530" i="122"/>
  <c r="A2529" i="122"/>
  <c r="A2528" i="122"/>
  <c r="A2527" i="122"/>
  <c r="A2526" i="122"/>
  <c r="A2525" i="122"/>
  <c r="A2524" i="122"/>
  <c r="A2523" i="122"/>
  <c r="A2522" i="122"/>
  <c r="A2521" i="122"/>
  <c r="A2520" i="122"/>
  <c r="A2519" i="122"/>
  <c r="A2518" i="122"/>
  <c r="A2517" i="122"/>
  <c r="A2516" i="122"/>
  <c r="A2515" i="122"/>
  <c r="A2507" i="122"/>
  <c r="A2506" i="122"/>
  <c r="A2505" i="122"/>
  <c r="A2504" i="122"/>
  <c r="A2503" i="122"/>
  <c r="A2502" i="122"/>
  <c r="A2501" i="122"/>
  <c r="A2500" i="122"/>
  <c r="A2499" i="122"/>
  <c r="A2498" i="122"/>
  <c r="A2497" i="122"/>
  <c r="A2496" i="122"/>
  <c r="A2495" i="122"/>
  <c r="A2494" i="122"/>
  <c r="A2493" i="122"/>
  <c r="A2492" i="122"/>
  <c r="A2491" i="122"/>
  <c r="A2490" i="122"/>
  <c r="A2489" i="122"/>
  <c r="A2488" i="122"/>
  <c r="A2487" i="122"/>
  <c r="A2486" i="122"/>
  <c r="A2485" i="122"/>
  <c r="A2484" i="122"/>
  <c r="A2483" i="122"/>
  <c r="A2482" i="122"/>
  <c r="A2481" i="122"/>
  <c r="A2480" i="122"/>
  <c r="A2479" i="122"/>
  <c r="A2478" i="122"/>
  <c r="A2477" i="122"/>
  <c r="A2476" i="122"/>
  <c r="A2475" i="122"/>
  <c r="A2474" i="122"/>
  <c r="A2473" i="122"/>
  <c r="A2472" i="122"/>
  <c r="A2471" i="122"/>
  <c r="A2470" i="122"/>
  <c r="A2469" i="122"/>
  <c r="A2468" i="122"/>
  <c r="A2467" i="122"/>
  <c r="A2466" i="122"/>
  <c r="A2465" i="122"/>
  <c r="A2464" i="122"/>
  <c r="A2463" i="122"/>
  <c r="A2462" i="122"/>
  <c r="A2461" i="122"/>
  <c r="A2460" i="122"/>
  <c r="A2459" i="122"/>
  <c r="A2458" i="122"/>
  <c r="A2457" i="122"/>
  <c r="A2456" i="122"/>
  <c r="A2455" i="122"/>
  <c r="A2454" i="122"/>
  <c r="A2453" i="122"/>
  <c r="A2452" i="122"/>
  <c r="A2451" i="122"/>
  <c r="A2450" i="122"/>
  <c r="A2449" i="122"/>
  <c r="A2448" i="122"/>
  <c r="A2447" i="122"/>
  <c r="A2446" i="122"/>
  <c r="A2445" i="122"/>
  <c r="A2444" i="122"/>
  <c r="A2443" i="122"/>
  <c r="A2442" i="122"/>
  <c r="A2441" i="122"/>
  <c r="A2440" i="122"/>
  <c r="A2439" i="122"/>
  <c r="A2438" i="122"/>
  <c r="A2437" i="122"/>
  <c r="A2436" i="122"/>
  <c r="A2435" i="122"/>
  <c r="A2434" i="122"/>
  <c r="A2433" i="122"/>
  <c r="A2432" i="122"/>
  <c r="A2431" i="122"/>
  <c r="A2430" i="122"/>
  <c r="A2429" i="122"/>
  <c r="A2428" i="122"/>
  <c r="A2427" i="122"/>
  <c r="A2426" i="122"/>
  <c r="A2425" i="122"/>
  <c r="A2424" i="122"/>
  <c r="A2423" i="122"/>
  <c r="A2422" i="122"/>
  <c r="A2421" i="122"/>
  <c r="A2420" i="122"/>
  <c r="A2419" i="122"/>
  <c r="A2418" i="122"/>
  <c r="A2417" i="122"/>
  <c r="A2416" i="122"/>
  <c r="A2415" i="122"/>
  <c r="A2414" i="122"/>
  <c r="A2413" i="122"/>
  <c r="A2412" i="122"/>
  <c r="A2411" i="122"/>
  <c r="A2410" i="122"/>
  <c r="A2409" i="122"/>
  <c r="A2408" i="122"/>
  <c r="A2401" i="122"/>
  <c r="A2400" i="122"/>
  <c r="A2399" i="122"/>
  <c r="A2398" i="122"/>
  <c r="A2397" i="122"/>
  <c r="A2396" i="122"/>
  <c r="A2395" i="122"/>
  <c r="A2394" i="122"/>
  <c r="A2393" i="122"/>
  <c r="A2392" i="122"/>
  <c r="A2391" i="122"/>
  <c r="A2390" i="122"/>
  <c r="A2389" i="122"/>
  <c r="A2388" i="122"/>
  <c r="A2387" i="122"/>
  <c r="A2386" i="122"/>
  <c r="A2385" i="122"/>
  <c r="A2384" i="122"/>
  <c r="A2383" i="122"/>
  <c r="A2382" i="122"/>
  <c r="A2381" i="122"/>
  <c r="A2380" i="122"/>
  <c r="A2379" i="122"/>
  <c r="A2378" i="122"/>
  <c r="A2377" i="122"/>
  <c r="A2376" i="122"/>
  <c r="A2375" i="122"/>
  <c r="A2374" i="122"/>
  <c r="A2373" i="122"/>
  <c r="A2372" i="122"/>
  <c r="A2371" i="122"/>
  <c r="A2370" i="122"/>
  <c r="A2369" i="122"/>
  <c r="A2368" i="122"/>
  <c r="A2367" i="122"/>
  <c r="A2366" i="122"/>
  <c r="A2365" i="122"/>
  <c r="A2364" i="122"/>
  <c r="A2363" i="122"/>
  <c r="A2362" i="122"/>
  <c r="A2361" i="122"/>
  <c r="A2360" i="122"/>
  <c r="A2359" i="122"/>
  <c r="A2358" i="122"/>
  <c r="A2357" i="122"/>
  <c r="A2356" i="122"/>
  <c r="A2355" i="122"/>
  <c r="A2354" i="122"/>
  <c r="A2353" i="122"/>
  <c r="A2352" i="122"/>
  <c r="A2351" i="122"/>
  <c r="A2350" i="122"/>
  <c r="A2349" i="122"/>
  <c r="A2348" i="122"/>
  <c r="A2347" i="122"/>
  <c r="A2346" i="122"/>
  <c r="A2345" i="122"/>
  <c r="A2344" i="122"/>
  <c r="A2343" i="122"/>
  <c r="A2342" i="122"/>
  <c r="A2341" i="122"/>
  <c r="A2340" i="122"/>
  <c r="A2339" i="122"/>
  <c r="A2338" i="122"/>
  <c r="A2337" i="122"/>
  <c r="A2336" i="122"/>
  <c r="A2335" i="122"/>
  <c r="A2334" i="122"/>
  <c r="A2333" i="122"/>
  <c r="A2332" i="122"/>
  <c r="A2331" i="122"/>
  <c r="A2330" i="122"/>
  <c r="A2329" i="122"/>
  <c r="A2328" i="122"/>
  <c r="A2327" i="122"/>
  <c r="A2326" i="122"/>
  <c r="A2325" i="122"/>
  <c r="A2324" i="122"/>
  <c r="A2323" i="122"/>
  <c r="A2322" i="122"/>
  <c r="A2321" i="122"/>
  <c r="A2320" i="122"/>
  <c r="A2319" i="122"/>
  <c r="A2318" i="122"/>
  <c r="A2317" i="122"/>
  <c r="A2316" i="122"/>
  <c r="A2315" i="122"/>
  <c r="A2314" i="122"/>
  <c r="A2313" i="122"/>
  <c r="A2312" i="122"/>
  <c r="A2311" i="122"/>
  <c r="A2310" i="122"/>
  <c r="A2309" i="122"/>
  <c r="A2308" i="122"/>
  <c r="A2307" i="122"/>
  <c r="A2306" i="122"/>
  <c r="A2305" i="122"/>
  <c r="A2304" i="122"/>
  <c r="A2303" i="122"/>
  <c r="A2302" i="122"/>
  <c r="A2294" i="122"/>
  <c r="A2293" i="122"/>
  <c r="A2292" i="122"/>
  <c r="A2291" i="122"/>
  <c r="A2290" i="122"/>
  <c r="A2289" i="122"/>
  <c r="A2288" i="122"/>
  <c r="A2287" i="122"/>
  <c r="A2286" i="122"/>
  <c r="A2285" i="122"/>
  <c r="A2284" i="122"/>
  <c r="A2283" i="122"/>
  <c r="A2282" i="122"/>
  <c r="A2281" i="122"/>
  <c r="A2280" i="122"/>
  <c r="A2279" i="122"/>
  <c r="A2278" i="122"/>
  <c r="A2277" i="122"/>
  <c r="A2276" i="122"/>
  <c r="A2275" i="122"/>
  <c r="A2274" i="122"/>
  <c r="A2273" i="122"/>
  <c r="A2272" i="122"/>
  <c r="A2271" i="122"/>
  <c r="A2270" i="122"/>
  <c r="A2269" i="122"/>
  <c r="A2268" i="122"/>
  <c r="A2267" i="122"/>
  <c r="A2266" i="122"/>
  <c r="A2265" i="122"/>
  <c r="A2264" i="122"/>
  <c r="A2263" i="122"/>
  <c r="A2262" i="122"/>
  <c r="A2261" i="122"/>
  <c r="A2260" i="122"/>
  <c r="A2259" i="122"/>
  <c r="A2258" i="122"/>
  <c r="A2257" i="122"/>
  <c r="A2256" i="122"/>
  <c r="A2255" i="122"/>
  <c r="A2254" i="122"/>
  <c r="A2253" i="122"/>
  <c r="A2252" i="122"/>
  <c r="A2251" i="122"/>
  <c r="A2250" i="122"/>
  <c r="A2249" i="122"/>
  <c r="A2248" i="122"/>
  <c r="A2247" i="122"/>
  <c r="A2246" i="122"/>
  <c r="A2245" i="122"/>
  <c r="A2244" i="122"/>
  <c r="A2243" i="122"/>
  <c r="A2242" i="122"/>
  <c r="A2241" i="122"/>
  <c r="A2240" i="122"/>
  <c r="A2239" i="122"/>
  <c r="A2238" i="122"/>
  <c r="A2237" i="122"/>
  <c r="A2236" i="122"/>
  <c r="A2235" i="122"/>
  <c r="A2234" i="122"/>
  <c r="A2233" i="122"/>
  <c r="A2232" i="122"/>
  <c r="A2231" i="122"/>
  <c r="A2230" i="122"/>
  <c r="A2229" i="122"/>
  <c r="A2228" i="122"/>
  <c r="A2227" i="122"/>
  <c r="A2226" i="122"/>
  <c r="A2225" i="122"/>
  <c r="A2224" i="122"/>
  <c r="A2223" i="122"/>
  <c r="A2222" i="122"/>
  <c r="A2221" i="122"/>
  <c r="A2220" i="122"/>
  <c r="A2219" i="122"/>
  <c r="A2218" i="122"/>
  <c r="A2217" i="122"/>
  <c r="A2216" i="122"/>
  <c r="A2215" i="122"/>
  <c r="A2214" i="122"/>
  <c r="A2213" i="122"/>
  <c r="A2212" i="122"/>
  <c r="A2211" i="122"/>
  <c r="A2210" i="122"/>
  <c r="A2209" i="122"/>
  <c r="A2208" i="122"/>
  <c r="A2207" i="122"/>
  <c r="A2206" i="122"/>
  <c r="A2205" i="122"/>
  <c r="A2204" i="122"/>
  <c r="A2203" i="122"/>
  <c r="A2202" i="122"/>
  <c r="A2201" i="122"/>
  <c r="A2200" i="122"/>
  <c r="A2199" i="122"/>
  <c r="A2198" i="122"/>
  <c r="A2197" i="122"/>
  <c r="A2196" i="122"/>
  <c r="A2195" i="122"/>
  <c r="A2186" i="122"/>
  <c r="A2185" i="122"/>
  <c r="A2184" i="122"/>
  <c r="A2183" i="122"/>
  <c r="A2182" i="122"/>
  <c r="A2181" i="122"/>
  <c r="A2180" i="122"/>
  <c r="A2179" i="122"/>
  <c r="A2178" i="122"/>
  <c r="A2177" i="122"/>
  <c r="A2176" i="122"/>
  <c r="A2175" i="122"/>
  <c r="A2174" i="122"/>
  <c r="A2173" i="122"/>
  <c r="A2172" i="122"/>
  <c r="A2171" i="122"/>
  <c r="A2170" i="122"/>
  <c r="A2169" i="122"/>
  <c r="A2168" i="122"/>
  <c r="A2167" i="122"/>
  <c r="A2166" i="122"/>
  <c r="A2165" i="122"/>
  <c r="A2164" i="122"/>
  <c r="A2163" i="122"/>
  <c r="A2162" i="122"/>
  <c r="A2161" i="122"/>
  <c r="A2160" i="122"/>
  <c r="A2159" i="122"/>
  <c r="A2158" i="122"/>
  <c r="A2157" i="122"/>
  <c r="A2156" i="122"/>
  <c r="A2155" i="122"/>
  <c r="A2154" i="122"/>
  <c r="A2153" i="122"/>
  <c r="A2152" i="122"/>
  <c r="A2151" i="122"/>
  <c r="A2150" i="122"/>
  <c r="A2149" i="122"/>
  <c r="A2148" i="122"/>
  <c r="A2147" i="122"/>
  <c r="A2146" i="122"/>
  <c r="A2145" i="122"/>
  <c r="A2144" i="122"/>
  <c r="A2143" i="122"/>
  <c r="A2142" i="122"/>
  <c r="A2141" i="122"/>
  <c r="A2140" i="122"/>
  <c r="A2139" i="122"/>
  <c r="A2138" i="122"/>
  <c r="A2137" i="122"/>
  <c r="A2136" i="122"/>
  <c r="A2135" i="122"/>
  <c r="A2134" i="122"/>
  <c r="A2133" i="122"/>
  <c r="A2132" i="122"/>
  <c r="A2131" i="122"/>
  <c r="A2130" i="122"/>
  <c r="A2129" i="122"/>
  <c r="A2128" i="122"/>
  <c r="A2127" i="122"/>
  <c r="A2126" i="122"/>
  <c r="A2125" i="122"/>
  <c r="A2124" i="122"/>
  <c r="A2123" i="122"/>
  <c r="A2122" i="122"/>
  <c r="A2121" i="122"/>
  <c r="A2120" i="122"/>
  <c r="A2119" i="122"/>
  <c r="A2118" i="122"/>
  <c r="A2117" i="122"/>
  <c r="A2116" i="122"/>
  <c r="A2115" i="122"/>
  <c r="A2114" i="122"/>
  <c r="A2113" i="122"/>
  <c r="A2112" i="122"/>
  <c r="A2111" i="122"/>
  <c r="A2110" i="122"/>
  <c r="A2109" i="122"/>
  <c r="A2108" i="122"/>
  <c r="A2107" i="122"/>
  <c r="A2106" i="122"/>
  <c r="A2105" i="122"/>
  <c r="A2104" i="122"/>
  <c r="A2103" i="122"/>
  <c r="A2102" i="122"/>
  <c r="A2101" i="122"/>
  <c r="A2100" i="122"/>
  <c r="A2099" i="122"/>
  <c r="A2098" i="122"/>
  <c r="A2097" i="122"/>
  <c r="A2096" i="122"/>
  <c r="A2095" i="122"/>
  <c r="A2094" i="122"/>
  <c r="A2093" i="122"/>
  <c r="A2092" i="122"/>
  <c r="A2091" i="122"/>
  <c r="A2090" i="122"/>
  <c r="A2089" i="122"/>
  <c r="A2088" i="122"/>
  <c r="A2087" i="122"/>
  <c r="A2080" i="122"/>
  <c r="A2079" i="122"/>
  <c r="A2078" i="122"/>
  <c r="A2077" i="122"/>
  <c r="A2076" i="122"/>
  <c r="A2075" i="122"/>
  <c r="A2074" i="122"/>
  <c r="A2073" i="122"/>
  <c r="A2072" i="122"/>
  <c r="A2071" i="122"/>
  <c r="A2070" i="122"/>
  <c r="A2069" i="122"/>
  <c r="A2068" i="122"/>
  <c r="A2067" i="122"/>
  <c r="A2066" i="122"/>
  <c r="A2065" i="122"/>
  <c r="A2064" i="122"/>
  <c r="A2063" i="122"/>
  <c r="A2062" i="122"/>
  <c r="A2061" i="122"/>
  <c r="A2060" i="122"/>
  <c r="A2059" i="122"/>
  <c r="A2058" i="122"/>
  <c r="A2057" i="122"/>
  <c r="A2056" i="122"/>
  <c r="A2055" i="122"/>
  <c r="A2054" i="122"/>
  <c r="A2053" i="122"/>
  <c r="A2052" i="122"/>
  <c r="A2051" i="122"/>
  <c r="A2050" i="122"/>
  <c r="A2049" i="122"/>
  <c r="A2048" i="122"/>
  <c r="A2047" i="122"/>
  <c r="A2046" i="122"/>
  <c r="A2045" i="122"/>
  <c r="A2044" i="122"/>
  <c r="A2043" i="122"/>
  <c r="A2042" i="122"/>
  <c r="A2041" i="122"/>
  <c r="A2040" i="122"/>
  <c r="A2039" i="122"/>
  <c r="A2038" i="122"/>
  <c r="A2037" i="122"/>
  <c r="A2036" i="122"/>
  <c r="A2035" i="122"/>
  <c r="A2034" i="122"/>
  <c r="A2033" i="122"/>
  <c r="A2032" i="122"/>
  <c r="A2031" i="122"/>
  <c r="A2030" i="122"/>
  <c r="A2029" i="122"/>
  <c r="A2028" i="122"/>
  <c r="A2027" i="122"/>
  <c r="A2026" i="122"/>
  <c r="A2025" i="122"/>
  <c r="A2024" i="122"/>
  <c r="A2023" i="122"/>
  <c r="A2022" i="122"/>
  <c r="A2021" i="122"/>
  <c r="A2020" i="122"/>
  <c r="A2019" i="122"/>
  <c r="A2018" i="122"/>
  <c r="A2017" i="122"/>
  <c r="A2016" i="122"/>
  <c r="A2015" i="122"/>
  <c r="A2014" i="122"/>
  <c r="A2013" i="122"/>
  <c r="A2012" i="122"/>
  <c r="A2011" i="122"/>
  <c r="A2010" i="122"/>
  <c r="A2009" i="122"/>
  <c r="A2008" i="122"/>
  <c r="A2007" i="122"/>
  <c r="A2006" i="122"/>
  <c r="A2005" i="122"/>
  <c r="A2004" i="122"/>
  <c r="A2003" i="122"/>
  <c r="A2002" i="122"/>
  <c r="A2001" i="122"/>
  <c r="A2000" i="122"/>
  <c r="A1999" i="122"/>
  <c r="A1998" i="122"/>
  <c r="A1997" i="122"/>
  <c r="A1996" i="122"/>
  <c r="A1995" i="122"/>
  <c r="A1994" i="122"/>
  <c r="A1993" i="122"/>
  <c r="A1992" i="122"/>
  <c r="A1991" i="122"/>
  <c r="A1990" i="122"/>
  <c r="A1989" i="122"/>
  <c r="A1988" i="122"/>
  <c r="A1987" i="122"/>
  <c r="A1986" i="122"/>
  <c r="A1985" i="122"/>
  <c r="A1984" i="122"/>
  <c r="A1983" i="122"/>
  <c r="A1982" i="122"/>
  <c r="A1981" i="122"/>
  <c r="A1972" i="122"/>
  <c r="A1971" i="122"/>
  <c r="A1970" i="122"/>
  <c r="A1969" i="122"/>
  <c r="A1968" i="122"/>
  <c r="A1967" i="122"/>
  <c r="A1966" i="122"/>
  <c r="A1965" i="122"/>
  <c r="A1964" i="122"/>
  <c r="A1963" i="122"/>
  <c r="A1962" i="122"/>
  <c r="A1961" i="122"/>
  <c r="A1960" i="122"/>
  <c r="A1959" i="122"/>
  <c r="A1958" i="122"/>
  <c r="A1957" i="122"/>
  <c r="A1956" i="122"/>
  <c r="A1955" i="122"/>
  <c r="A1954" i="122"/>
  <c r="A1953" i="122"/>
  <c r="A1952" i="122"/>
  <c r="A1951" i="122"/>
  <c r="A1950" i="122"/>
  <c r="A1949" i="122"/>
  <c r="A1948" i="122"/>
  <c r="A1947" i="122"/>
  <c r="A1946" i="122"/>
  <c r="A1945" i="122"/>
  <c r="A1944" i="122"/>
  <c r="A1943" i="122"/>
  <c r="A1942" i="122"/>
  <c r="A1941" i="122"/>
  <c r="A1940" i="122"/>
  <c r="A1939" i="122"/>
  <c r="A1938" i="122"/>
  <c r="A1937" i="122"/>
  <c r="A1936" i="122"/>
  <c r="A1935" i="122"/>
  <c r="A1934" i="122"/>
  <c r="A1933" i="122"/>
  <c r="A1932" i="122"/>
  <c r="A1931" i="122"/>
  <c r="A1930" i="122"/>
  <c r="A1929" i="122"/>
  <c r="A1928" i="122"/>
  <c r="A1927" i="122"/>
  <c r="A1926" i="122"/>
  <c r="A1925" i="122"/>
  <c r="A1924" i="122"/>
  <c r="A1923" i="122"/>
  <c r="A1922" i="122"/>
  <c r="A1921" i="122"/>
  <c r="A1920" i="122"/>
  <c r="A1919" i="122"/>
  <c r="A1918" i="122"/>
  <c r="A1917" i="122"/>
  <c r="A1916" i="122"/>
  <c r="A1915" i="122"/>
  <c r="A1914" i="122"/>
  <c r="A1913" i="122"/>
  <c r="A1912" i="122"/>
  <c r="A1911" i="122"/>
  <c r="A1910" i="122"/>
  <c r="A1909" i="122"/>
  <c r="A1908" i="122"/>
  <c r="A1907" i="122"/>
  <c r="A1906" i="122"/>
  <c r="A1905" i="122"/>
  <c r="A1904" i="122"/>
  <c r="A1903" i="122"/>
  <c r="A1902" i="122"/>
  <c r="A1901" i="122"/>
  <c r="A1900" i="122"/>
  <c r="A1899" i="122"/>
  <c r="A1898" i="122"/>
  <c r="A1897" i="122"/>
  <c r="A1896" i="122"/>
  <c r="A1895" i="122"/>
  <c r="A1894" i="122"/>
  <c r="A1893" i="122"/>
  <c r="A1892" i="122"/>
  <c r="A1891" i="122"/>
  <c r="A1890" i="122"/>
  <c r="A1889" i="122"/>
  <c r="A1888" i="122"/>
  <c r="A1887" i="122"/>
  <c r="A1886" i="122"/>
  <c r="A1885" i="122"/>
  <c r="A1884" i="122"/>
  <c r="A1883" i="122"/>
  <c r="A1882" i="122"/>
  <c r="A1881" i="122"/>
  <c r="A1880" i="122"/>
  <c r="A1879" i="122"/>
  <c r="A1878" i="122"/>
  <c r="A1877" i="122"/>
  <c r="A1876" i="122"/>
  <c r="A1875" i="122"/>
  <c r="A1874" i="122"/>
  <c r="A1873" i="122"/>
  <c r="A1865" i="122"/>
  <c r="A1864" i="122"/>
  <c r="A1863" i="122"/>
  <c r="A1862" i="122"/>
  <c r="A1861" i="122"/>
  <c r="A1860" i="122"/>
  <c r="A1859" i="122"/>
  <c r="A1858" i="122"/>
  <c r="A1857" i="122"/>
  <c r="A1856" i="122"/>
  <c r="A1855" i="122"/>
  <c r="A1854" i="122"/>
  <c r="A1853" i="122"/>
  <c r="A1852" i="122"/>
  <c r="A1851" i="122"/>
  <c r="A1850" i="122"/>
  <c r="A1849" i="122"/>
  <c r="A1848" i="122"/>
  <c r="A1847" i="122"/>
  <c r="A1846" i="122"/>
  <c r="A1845" i="122"/>
  <c r="A1844" i="122"/>
  <c r="A1843" i="122"/>
  <c r="A1842" i="122"/>
  <c r="A1841" i="122"/>
  <c r="A1840" i="122"/>
  <c r="A1839" i="122"/>
  <c r="A1838" i="122"/>
  <c r="A1837" i="122"/>
  <c r="A1836" i="122"/>
  <c r="A1835" i="122"/>
  <c r="A1834" i="122"/>
  <c r="A1833" i="122"/>
  <c r="A1832" i="122"/>
  <c r="A1831" i="122"/>
  <c r="A1830" i="122"/>
  <c r="A1829" i="122"/>
  <c r="A1828" i="122"/>
  <c r="A1827" i="122"/>
  <c r="A1826" i="122"/>
  <c r="A1825" i="122"/>
  <c r="A1824" i="122"/>
  <c r="A1823" i="122"/>
  <c r="A1822" i="122"/>
  <c r="A1821" i="122"/>
  <c r="A1820" i="122"/>
  <c r="A1819" i="122"/>
  <c r="A1818" i="122"/>
  <c r="A1817" i="122"/>
  <c r="A1816" i="122"/>
  <c r="A1815" i="122"/>
  <c r="A1814" i="122"/>
  <c r="A1813" i="122"/>
  <c r="A1812" i="122"/>
  <c r="A1811" i="122"/>
  <c r="A1810" i="122"/>
  <c r="A1809" i="122"/>
  <c r="A1808" i="122"/>
  <c r="A1807" i="122"/>
  <c r="A1806" i="122"/>
  <c r="A1805" i="122"/>
  <c r="A1804" i="122"/>
  <c r="A1803" i="122"/>
  <c r="A1802" i="122"/>
  <c r="A1801" i="122"/>
  <c r="A1800" i="122"/>
  <c r="A1799" i="122"/>
  <c r="A1798" i="122"/>
  <c r="A1797" i="122"/>
  <c r="A1796" i="122"/>
  <c r="A1795" i="122"/>
  <c r="A1794" i="122"/>
  <c r="A1793" i="122"/>
  <c r="A1792" i="122"/>
  <c r="A1791" i="122"/>
  <c r="A1790" i="122"/>
  <c r="A1789" i="122"/>
  <c r="A1788" i="122"/>
  <c r="A1787" i="122"/>
  <c r="A1786" i="122"/>
  <c r="A1785" i="122"/>
  <c r="A1784" i="122"/>
  <c r="A1783" i="122"/>
  <c r="A1782" i="122"/>
  <c r="A1781" i="122"/>
  <c r="A1780" i="122"/>
  <c r="A1779" i="122"/>
  <c r="A1778" i="122"/>
  <c r="A1777" i="122"/>
  <c r="A1776" i="122"/>
  <c r="A1775" i="122"/>
  <c r="A1774" i="122"/>
  <c r="A1773" i="122"/>
  <c r="A1772" i="122"/>
  <c r="A1771" i="122"/>
  <c r="A1770" i="122"/>
  <c r="A1769" i="122"/>
  <c r="A1768" i="122"/>
  <c r="A1767" i="122"/>
  <c r="A1766" i="122"/>
  <c r="A1759" i="122"/>
  <c r="A1758" i="122"/>
  <c r="A1757" i="122"/>
  <c r="A1756" i="122"/>
  <c r="A1755" i="122"/>
  <c r="A1754" i="122"/>
  <c r="A1753" i="122"/>
  <c r="A1752" i="122"/>
  <c r="A1751" i="122"/>
  <c r="A1750" i="122"/>
  <c r="A1749" i="122"/>
  <c r="A1748" i="122"/>
  <c r="A1747" i="122"/>
  <c r="A1746" i="122"/>
  <c r="A1745" i="122"/>
  <c r="A1744" i="122"/>
  <c r="A1743" i="122"/>
  <c r="A1742" i="122"/>
  <c r="A1741" i="122"/>
  <c r="A1740" i="122"/>
  <c r="A1739" i="122"/>
  <c r="A1738" i="122"/>
  <c r="A1737" i="122"/>
  <c r="A1736" i="122"/>
  <c r="A1735" i="122"/>
  <c r="A1734" i="122"/>
  <c r="A1733" i="122"/>
  <c r="A1732" i="122"/>
  <c r="A1731" i="122"/>
  <c r="A1730" i="122"/>
  <c r="A1729" i="122"/>
  <c r="A1728" i="122"/>
  <c r="A1727" i="122"/>
  <c r="A1726" i="122"/>
  <c r="A1725" i="122"/>
  <c r="A1724" i="122"/>
  <c r="A1723" i="122"/>
  <c r="A1722" i="122"/>
  <c r="A1721" i="122"/>
  <c r="A1720" i="122"/>
  <c r="A1719" i="122"/>
  <c r="A1718" i="122"/>
  <c r="A1717" i="122"/>
  <c r="A1716" i="122"/>
  <c r="A1715" i="122"/>
  <c r="A1714" i="122"/>
  <c r="A1713" i="122"/>
  <c r="A1712" i="122"/>
  <c r="A1711" i="122"/>
  <c r="A1710" i="122"/>
  <c r="A1709" i="122"/>
  <c r="A1708" i="122"/>
  <c r="A1707" i="122"/>
  <c r="A1706" i="122"/>
  <c r="A1705" i="122"/>
  <c r="A1704" i="122"/>
  <c r="A1703" i="122"/>
  <c r="A1702" i="122"/>
  <c r="A1701" i="122"/>
  <c r="A1700" i="122"/>
  <c r="A1699" i="122"/>
  <c r="A1698" i="122"/>
  <c r="A1697" i="122"/>
  <c r="A1696" i="122"/>
  <c r="A1695" i="122"/>
  <c r="A1694" i="122"/>
  <c r="A1693" i="122"/>
  <c r="A1692" i="122"/>
  <c r="A1691" i="122"/>
  <c r="A1690" i="122"/>
  <c r="A1689" i="122"/>
  <c r="A1688" i="122"/>
  <c r="A1687" i="122"/>
  <c r="A1686" i="122"/>
  <c r="A1685" i="122"/>
  <c r="A1684" i="122"/>
  <c r="A1683" i="122"/>
  <c r="A1682" i="122"/>
  <c r="A1681" i="122"/>
  <c r="A1680" i="122"/>
  <c r="A1679" i="122"/>
  <c r="A1678" i="122"/>
  <c r="A1677" i="122"/>
  <c r="A1676" i="122"/>
  <c r="A1675" i="122"/>
  <c r="A1674" i="122"/>
  <c r="A1673" i="122"/>
  <c r="A1672" i="122"/>
  <c r="A1671" i="122"/>
  <c r="A1670" i="122"/>
  <c r="A1669" i="122"/>
  <c r="A1668" i="122"/>
  <c r="A1667" i="122"/>
  <c r="A1666" i="122"/>
  <c r="A1665" i="122"/>
  <c r="A1664" i="122"/>
  <c r="A1663" i="122"/>
  <c r="A1662" i="122"/>
  <c r="A1661" i="122"/>
  <c r="A1660" i="122"/>
  <c r="A1651" i="122"/>
  <c r="A1650" i="122"/>
  <c r="A1649" i="122"/>
  <c r="A1648" i="122"/>
  <c r="A1647" i="122"/>
  <c r="A1646" i="122"/>
  <c r="A1645" i="122"/>
  <c r="A1644" i="122"/>
  <c r="A1643" i="122"/>
  <c r="A1642" i="122"/>
  <c r="A1641" i="122"/>
  <c r="A1640" i="122"/>
  <c r="A1639" i="122"/>
  <c r="A1638" i="122"/>
  <c r="A1637" i="122"/>
  <c r="A1636" i="122"/>
  <c r="A1635" i="122"/>
  <c r="A1634" i="122"/>
  <c r="A1633" i="122"/>
  <c r="A1632" i="122"/>
  <c r="A1631" i="122"/>
  <c r="A1630" i="122"/>
  <c r="A1629" i="122"/>
  <c r="A1628" i="122"/>
  <c r="A1627" i="122"/>
  <c r="A1626" i="122"/>
  <c r="A1625" i="122"/>
  <c r="A1624" i="122"/>
  <c r="A1623" i="122"/>
  <c r="A1622" i="122"/>
  <c r="A1621" i="122"/>
  <c r="A1620" i="122"/>
  <c r="A1619" i="122"/>
  <c r="A1618" i="122"/>
  <c r="A1617" i="122"/>
  <c r="A1616" i="122"/>
  <c r="A1615" i="122"/>
  <c r="A1614" i="122"/>
  <c r="A1613" i="122"/>
  <c r="A1612" i="122"/>
  <c r="A1611" i="122"/>
  <c r="A1610" i="122"/>
  <c r="A1609" i="122"/>
  <c r="A1608" i="122"/>
  <c r="A1607" i="122"/>
  <c r="A1606" i="122"/>
  <c r="A1605" i="122"/>
  <c r="A1604" i="122"/>
  <c r="A1603" i="122"/>
  <c r="A1602" i="122"/>
  <c r="A1601" i="122"/>
  <c r="A1600" i="122"/>
  <c r="A1599" i="122"/>
  <c r="A1598" i="122"/>
  <c r="A1597" i="122"/>
  <c r="A1596" i="122"/>
  <c r="A1595" i="122"/>
  <c r="A1594" i="122"/>
  <c r="A1593" i="122"/>
  <c r="A1592" i="122"/>
  <c r="A1591" i="122"/>
  <c r="A1590" i="122"/>
  <c r="A1589" i="122"/>
  <c r="A1588" i="122"/>
  <c r="A1587" i="122"/>
  <c r="A1586" i="122"/>
  <c r="A1585" i="122"/>
  <c r="A1584" i="122"/>
  <c r="A1583" i="122"/>
  <c r="A1582" i="122"/>
  <c r="A1581" i="122"/>
  <c r="A1580" i="122"/>
  <c r="A1579" i="122"/>
  <c r="A1578" i="122"/>
  <c r="A1577" i="122"/>
  <c r="A1576" i="122"/>
  <c r="A1575" i="122"/>
  <c r="A1574" i="122"/>
  <c r="A1573" i="122"/>
  <c r="A1572" i="122"/>
  <c r="A1571" i="122"/>
  <c r="A1570" i="122"/>
  <c r="A1569" i="122"/>
  <c r="A1568" i="122"/>
  <c r="A1567" i="122"/>
  <c r="A1566" i="122"/>
  <c r="A1565" i="122"/>
  <c r="A1564" i="122"/>
  <c r="A1563" i="122"/>
  <c r="A1562" i="122"/>
  <c r="A1561" i="122"/>
  <c r="A1560" i="122"/>
  <c r="A1559" i="122"/>
  <c r="A1558" i="122"/>
  <c r="A1557" i="122"/>
  <c r="A1556" i="122"/>
  <c r="A1555" i="122"/>
  <c r="A1554" i="122"/>
  <c r="A1553" i="122"/>
  <c r="A1552" i="122"/>
  <c r="A1544" i="122"/>
  <c r="A1543" i="122"/>
  <c r="A1542" i="122"/>
  <c r="A1541" i="122"/>
  <c r="A1540" i="122"/>
  <c r="A1539" i="122"/>
  <c r="A1538" i="122"/>
  <c r="A1537" i="122"/>
  <c r="A1536" i="122"/>
  <c r="A1535" i="122"/>
  <c r="A1534" i="122"/>
  <c r="A1533" i="122"/>
  <c r="A1532" i="122"/>
  <c r="A1531" i="122"/>
  <c r="A1530" i="122"/>
  <c r="A1529" i="122"/>
  <c r="A1528" i="122"/>
  <c r="A1527" i="122"/>
  <c r="A1526" i="122"/>
  <c r="A1525" i="122"/>
  <c r="A1524" i="122"/>
  <c r="A1523" i="122"/>
  <c r="A1522" i="122"/>
  <c r="A1521" i="122"/>
  <c r="A1520" i="122"/>
  <c r="A1519" i="122"/>
  <c r="A1518" i="122"/>
  <c r="A1517" i="122"/>
  <c r="A1516" i="122"/>
  <c r="A1515" i="122"/>
  <c r="A1514" i="122"/>
  <c r="A1513" i="122"/>
  <c r="A1512" i="122"/>
  <c r="A1511" i="122"/>
  <c r="A1510" i="122"/>
  <c r="A1509" i="122"/>
  <c r="A1508" i="122"/>
  <c r="A1507" i="122"/>
  <c r="A1506" i="122"/>
  <c r="A1505" i="122"/>
  <c r="A1504" i="122"/>
  <c r="A1503" i="122"/>
  <c r="A1502" i="122"/>
  <c r="A1501" i="122"/>
  <c r="A1500" i="122"/>
  <c r="A1499" i="122"/>
  <c r="A1498" i="122"/>
  <c r="A1497" i="122"/>
  <c r="A1496" i="122"/>
  <c r="A1495" i="122"/>
  <c r="A1494" i="122"/>
  <c r="A1493" i="122"/>
  <c r="A1492" i="122"/>
  <c r="A1491" i="122"/>
  <c r="A1490" i="122"/>
  <c r="A1489" i="122"/>
  <c r="A1488" i="122"/>
  <c r="A1487" i="122"/>
  <c r="A1486" i="122"/>
  <c r="A1485" i="122"/>
  <c r="A1484" i="122"/>
  <c r="A1483" i="122"/>
  <c r="A1482" i="122"/>
  <c r="A1481" i="122"/>
  <c r="A1480" i="122"/>
  <c r="A1479" i="122"/>
  <c r="A1478" i="122"/>
  <c r="A1477" i="122"/>
  <c r="A1476" i="122"/>
  <c r="A1475" i="122"/>
  <c r="A1474" i="122"/>
  <c r="A1473" i="122"/>
  <c r="A1472" i="122"/>
  <c r="A1471" i="122"/>
  <c r="A1470" i="122"/>
  <c r="A1469" i="122"/>
  <c r="A1468" i="122"/>
  <c r="A1467" i="122"/>
  <c r="A1466" i="122"/>
  <c r="A1465" i="122"/>
  <c r="A1464" i="122"/>
  <c r="A1463" i="122"/>
  <c r="A1462" i="122"/>
  <c r="A1461" i="122"/>
  <c r="A1460" i="122"/>
  <c r="A1459" i="122"/>
  <c r="A1458" i="122"/>
  <c r="A1457" i="122"/>
  <c r="A1456" i="122"/>
  <c r="A1455" i="122"/>
  <c r="A1454" i="122"/>
  <c r="A1453" i="122"/>
  <c r="A1452" i="122"/>
  <c r="A1451" i="122"/>
  <c r="A1450" i="122"/>
  <c r="A1449" i="122"/>
  <c r="A1448" i="122"/>
  <c r="A1447" i="122"/>
  <c r="A1446" i="122"/>
  <c r="A1445" i="122"/>
  <c r="A1437" i="122"/>
  <c r="A1436" i="122"/>
  <c r="A1435" i="122"/>
  <c r="A1434" i="122"/>
  <c r="A1433" i="122"/>
  <c r="A1432" i="122"/>
  <c r="A1431" i="122"/>
  <c r="A1430" i="122"/>
  <c r="A1429" i="122"/>
  <c r="A1428" i="122"/>
  <c r="A1427" i="122"/>
  <c r="A1426" i="122"/>
  <c r="A1425" i="122"/>
  <c r="A1424" i="122"/>
  <c r="A1423" i="122"/>
  <c r="A1422" i="122"/>
  <c r="A1421" i="122"/>
  <c r="A1420" i="122"/>
  <c r="A1419" i="122"/>
  <c r="A1418" i="122"/>
  <c r="A1417" i="122"/>
  <c r="A1416" i="122"/>
  <c r="A1415" i="122"/>
  <c r="A1414" i="122"/>
  <c r="A1413" i="122"/>
  <c r="A1412" i="122"/>
  <c r="A1411" i="122"/>
  <c r="A1410" i="122"/>
  <c r="A1409" i="122"/>
  <c r="A1408" i="122"/>
  <c r="A1407" i="122"/>
  <c r="A1406" i="122"/>
  <c r="A1405" i="122"/>
  <c r="A1404" i="122"/>
  <c r="A1403" i="122"/>
  <c r="A1402" i="122"/>
  <c r="A1401" i="122"/>
  <c r="A1400" i="122"/>
  <c r="A1399" i="122"/>
  <c r="A1398" i="122"/>
  <c r="A1397" i="122"/>
  <c r="A1396" i="122"/>
  <c r="A1395" i="122"/>
  <c r="A1394" i="122"/>
  <c r="A1393" i="122"/>
  <c r="A1392" i="122"/>
  <c r="A1391" i="122"/>
  <c r="A1390" i="122"/>
  <c r="A1389" i="122"/>
  <c r="A1388" i="122"/>
  <c r="A1387" i="122"/>
  <c r="A1386" i="122"/>
  <c r="A1385" i="122"/>
  <c r="A1384" i="122"/>
  <c r="A1383" i="122"/>
  <c r="A1382" i="122"/>
  <c r="A1381" i="122"/>
  <c r="A1380" i="122"/>
  <c r="A1379" i="122"/>
  <c r="A1378" i="122"/>
  <c r="A1377" i="122"/>
  <c r="A1376" i="122"/>
  <c r="A1375" i="122"/>
  <c r="A1374" i="122"/>
  <c r="A1373" i="122"/>
  <c r="A1372" i="122"/>
  <c r="A1371" i="122"/>
  <c r="A1370" i="122"/>
  <c r="A1369" i="122"/>
  <c r="A1368" i="122"/>
  <c r="A1367" i="122"/>
  <c r="A1366" i="122"/>
  <c r="A1365" i="122"/>
  <c r="A1364" i="122"/>
  <c r="A1363" i="122"/>
  <c r="A1362" i="122"/>
  <c r="A1361" i="122"/>
  <c r="A1360" i="122"/>
  <c r="A1359" i="122"/>
  <c r="A1358" i="122"/>
  <c r="A1357" i="122"/>
  <c r="A1356" i="122"/>
  <c r="A1355" i="122"/>
  <c r="A1354" i="122"/>
  <c r="A1353" i="122"/>
  <c r="A1352" i="122"/>
  <c r="A1351" i="122"/>
  <c r="A1350" i="122"/>
  <c r="A1349" i="122"/>
  <c r="A1348" i="122"/>
  <c r="A1347" i="122"/>
  <c r="A1346" i="122"/>
  <c r="A1345" i="122"/>
  <c r="A1344" i="122"/>
  <c r="A1343" i="122"/>
  <c r="A1342" i="122"/>
  <c r="A1341" i="122"/>
  <c r="A1340" i="122"/>
  <c r="A1339" i="122"/>
  <c r="A1338" i="122"/>
  <c r="A1331" i="122"/>
  <c r="A1330" i="122"/>
  <c r="A1329" i="122"/>
  <c r="A1328" i="122"/>
  <c r="A1327" i="122"/>
  <c r="A1326" i="122"/>
  <c r="A1325" i="122"/>
  <c r="A1324" i="122"/>
  <c r="A1323" i="122"/>
  <c r="A1322" i="122"/>
  <c r="A1321" i="122"/>
  <c r="A1320" i="122"/>
  <c r="A1319" i="122"/>
  <c r="A1318" i="122"/>
  <c r="A1317" i="122"/>
  <c r="A1316" i="122"/>
  <c r="A1315" i="122"/>
  <c r="A1314" i="122"/>
  <c r="A1313" i="122"/>
  <c r="A1312" i="122"/>
  <c r="A1311" i="122"/>
  <c r="A1310" i="122"/>
  <c r="A1309" i="122"/>
  <c r="A1308" i="122"/>
  <c r="A1307" i="122"/>
  <c r="A1306" i="122"/>
  <c r="A1305" i="122"/>
  <c r="A1304" i="122"/>
  <c r="A1303" i="122"/>
  <c r="A1302" i="122"/>
  <c r="A1301" i="122"/>
  <c r="A1300" i="122"/>
  <c r="A1299" i="122"/>
  <c r="A1298" i="122"/>
  <c r="A1297" i="122"/>
  <c r="A1296" i="122"/>
  <c r="A1295" i="122"/>
  <c r="A1294" i="122"/>
  <c r="A1293" i="122"/>
  <c r="A1292" i="122"/>
  <c r="A1291" i="122"/>
  <c r="A1290" i="122"/>
  <c r="A1289" i="122"/>
  <c r="A1288" i="122"/>
  <c r="A1287" i="122"/>
  <c r="A1286" i="122"/>
  <c r="A1285" i="122"/>
  <c r="A1284" i="122"/>
  <c r="A1283" i="122"/>
  <c r="A1282" i="122"/>
  <c r="A1281" i="122"/>
  <c r="A1280" i="122"/>
  <c r="A1279" i="122"/>
  <c r="A1278" i="122"/>
  <c r="A1277" i="122"/>
  <c r="A1276" i="122"/>
  <c r="A1275" i="122"/>
  <c r="A1274" i="122"/>
  <c r="A1273" i="122"/>
  <c r="A1272" i="122"/>
  <c r="A1271" i="122"/>
  <c r="A1270" i="122"/>
  <c r="A1269" i="122"/>
  <c r="A1268" i="122"/>
  <c r="A1267" i="122"/>
  <c r="A1266" i="122"/>
  <c r="A1265" i="122"/>
  <c r="A1264" i="122"/>
  <c r="A1263" i="122"/>
  <c r="A1262" i="122"/>
  <c r="A1261" i="122"/>
  <c r="A1260" i="122"/>
  <c r="A1259" i="122"/>
  <c r="A1258" i="122"/>
  <c r="A1257" i="122"/>
  <c r="A1256" i="122"/>
  <c r="A1255" i="122"/>
  <c r="A1254" i="122"/>
  <c r="A1253" i="122"/>
  <c r="A1252" i="122"/>
  <c r="A1251" i="122"/>
  <c r="A1250" i="122"/>
  <c r="A1249" i="122"/>
  <c r="A1248" i="122"/>
  <c r="A1247" i="122"/>
  <c r="A1246" i="122"/>
  <c r="A1245" i="122"/>
  <c r="A1244" i="122"/>
  <c r="A1243" i="122"/>
  <c r="A1242" i="122"/>
  <c r="A1241" i="122"/>
  <c r="A1240" i="122"/>
  <c r="A1239" i="122"/>
  <c r="A1238" i="122"/>
  <c r="A1237" i="122"/>
  <c r="A1236" i="122"/>
  <c r="A1235" i="122"/>
  <c r="A1234" i="122"/>
  <c r="A1233" i="122"/>
  <c r="A1232" i="122"/>
  <c r="A1223" i="122"/>
  <c r="A1222" i="122"/>
  <c r="A1221" i="122"/>
  <c r="A1220" i="122"/>
  <c r="A1219" i="122"/>
  <c r="A1218" i="122"/>
  <c r="A1217" i="122"/>
  <c r="A1216" i="122"/>
  <c r="A1215" i="122"/>
  <c r="A1214" i="122"/>
  <c r="A1213" i="122"/>
  <c r="A1212" i="122"/>
  <c r="A1211" i="122"/>
  <c r="A1210" i="122"/>
  <c r="A1209" i="122"/>
  <c r="A1208" i="122"/>
  <c r="A1207" i="122"/>
  <c r="A1206" i="122"/>
  <c r="A1205" i="122"/>
  <c r="A1204" i="122"/>
  <c r="A1203" i="122"/>
  <c r="A1202" i="122"/>
  <c r="A1201" i="122"/>
  <c r="A1200" i="122"/>
  <c r="A1199" i="122"/>
  <c r="A1198" i="122"/>
  <c r="A1197" i="122"/>
  <c r="A1196" i="122"/>
  <c r="A1195" i="122"/>
  <c r="A1194" i="122"/>
  <c r="A1193" i="122"/>
  <c r="A1192" i="122"/>
  <c r="A1191" i="122"/>
  <c r="A1190" i="122"/>
  <c r="A1189" i="122"/>
  <c r="A1188" i="122"/>
  <c r="A1187" i="122"/>
  <c r="A1186" i="122"/>
  <c r="A1185" i="122"/>
  <c r="A1184" i="122"/>
  <c r="A1183" i="122"/>
  <c r="A1182" i="122"/>
  <c r="A1181" i="122"/>
  <c r="A1180" i="122"/>
  <c r="A1179" i="122"/>
  <c r="A1178" i="122"/>
  <c r="A1177" i="122"/>
  <c r="A1176" i="122"/>
  <c r="A1175" i="122"/>
  <c r="A1174" i="122"/>
  <c r="A1173" i="122"/>
  <c r="A1172" i="122"/>
  <c r="A1171" i="122"/>
  <c r="A1170" i="122"/>
  <c r="A1169" i="122"/>
  <c r="A1168" i="122"/>
  <c r="A1167" i="122"/>
  <c r="A1166" i="122"/>
  <c r="A1165" i="122"/>
  <c r="A1164" i="122"/>
  <c r="A1163" i="122"/>
  <c r="A1162" i="122"/>
  <c r="A1161" i="122"/>
  <c r="A1160" i="122"/>
  <c r="A1159" i="122"/>
  <c r="A1158" i="122"/>
  <c r="A1157" i="122"/>
  <c r="A1156" i="122"/>
  <c r="A1155" i="122"/>
  <c r="A1154" i="122"/>
  <c r="A1153" i="122"/>
  <c r="A1152" i="122"/>
  <c r="A1151" i="122"/>
  <c r="A1150" i="122"/>
  <c r="A1149" i="122"/>
  <c r="A1148" i="122"/>
  <c r="A1147" i="122"/>
  <c r="A1146" i="122"/>
  <c r="A1145" i="122"/>
  <c r="A1144" i="122"/>
  <c r="A1143" i="122"/>
  <c r="A1142" i="122"/>
  <c r="A1141" i="122"/>
  <c r="A1140" i="122"/>
  <c r="A1139" i="122"/>
  <c r="A1138" i="122"/>
  <c r="A1137" i="122"/>
  <c r="A1136" i="122"/>
  <c r="A1135" i="122"/>
  <c r="A1134" i="122"/>
  <c r="A1133" i="122"/>
  <c r="A1132" i="122"/>
  <c r="A1131" i="122"/>
  <c r="A1130" i="122"/>
  <c r="A1129" i="122"/>
  <c r="A1128" i="122"/>
  <c r="A1127" i="122"/>
  <c r="A1126" i="122"/>
  <c r="A1125" i="122"/>
  <c r="A1124" i="122"/>
  <c r="A1117" i="122"/>
  <c r="A1116" i="122"/>
  <c r="A1115" i="122"/>
  <c r="A1114" i="122"/>
  <c r="A1113" i="122"/>
  <c r="A1112" i="122"/>
  <c r="A1111" i="122"/>
  <c r="A1110" i="122"/>
  <c r="A1109" i="122"/>
  <c r="A1108" i="122"/>
  <c r="A1107" i="122"/>
  <c r="A1106" i="122"/>
  <c r="A1105" i="122"/>
  <c r="A1104" i="122"/>
  <c r="A1103" i="122"/>
  <c r="A1102" i="122"/>
  <c r="A1101" i="122"/>
  <c r="A1100" i="122"/>
  <c r="A1099" i="122"/>
  <c r="A1098" i="122"/>
  <c r="A1097" i="122"/>
  <c r="A1096" i="122"/>
  <c r="A1095" i="122"/>
  <c r="A1094" i="122"/>
  <c r="A1093" i="122"/>
  <c r="A1092" i="122"/>
  <c r="A1091" i="122"/>
  <c r="A1090" i="122"/>
  <c r="A1089" i="122"/>
  <c r="A1088" i="122"/>
  <c r="A1087" i="122"/>
  <c r="A1086" i="122"/>
  <c r="A1085" i="122"/>
  <c r="A1084" i="122"/>
  <c r="A1083" i="122"/>
  <c r="A1082" i="122"/>
  <c r="A1081" i="122"/>
  <c r="A1080" i="122"/>
  <c r="A1079" i="122"/>
  <c r="A1078" i="122"/>
  <c r="A1077" i="122"/>
  <c r="A1076" i="122"/>
  <c r="A1075" i="122"/>
  <c r="A1074" i="122"/>
  <c r="A1073" i="122"/>
  <c r="A1072" i="122"/>
  <c r="A1071" i="122"/>
  <c r="A1070" i="122"/>
  <c r="A1069" i="122"/>
  <c r="A1068" i="122"/>
  <c r="A1067" i="122"/>
  <c r="A1066" i="122"/>
  <c r="A1065" i="122"/>
  <c r="A1064" i="122"/>
  <c r="A1063" i="122"/>
  <c r="A1062" i="122"/>
  <c r="A1061" i="122"/>
  <c r="A1060" i="122"/>
  <c r="A1059" i="122"/>
  <c r="A1058" i="122"/>
  <c r="A1057" i="122"/>
  <c r="A1056" i="122"/>
  <c r="A1055" i="122"/>
  <c r="A1054" i="122"/>
  <c r="A1053" i="122"/>
  <c r="A1052" i="122"/>
  <c r="A1051" i="122"/>
  <c r="A1050" i="122"/>
  <c r="A1049" i="122"/>
  <c r="A1048" i="122"/>
  <c r="A1047" i="122"/>
  <c r="A1046" i="122"/>
  <c r="A1045" i="122"/>
  <c r="A1044" i="122"/>
  <c r="A1043" i="122"/>
  <c r="A1042" i="122"/>
  <c r="A1041" i="122"/>
  <c r="A1040" i="122"/>
  <c r="A1039" i="122"/>
  <c r="A1038" i="122"/>
  <c r="A1037" i="122"/>
  <c r="A1036" i="122"/>
  <c r="A1035" i="122"/>
  <c r="A1034" i="122"/>
  <c r="A1033" i="122"/>
  <c r="A1032" i="122"/>
  <c r="A1031" i="122"/>
  <c r="A1030" i="122"/>
  <c r="A1029" i="122"/>
  <c r="A1028" i="122"/>
  <c r="A1027" i="122"/>
  <c r="A1026" i="122"/>
  <c r="A1025" i="122"/>
  <c r="A1024" i="122"/>
  <c r="A1023" i="122"/>
  <c r="A1022" i="122"/>
  <c r="A1021" i="122"/>
  <c r="A1020" i="122"/>
  <c r="A1019" i="122"/>
  <c r="A1018" i="122"/>
  <c r="A1009" i="122"/>
  <c r="A1008" i="122"/>
  <c r="A1007" i="122"/>
  <c r="A1006" i="122"/>
  <c r="A1005" i="122"/>
  <c r="A1004" i="122"/>
  <c r="A1003" i="122"/>
  <c r="A1002" i="122"/>
  <c r="A1001" i="122"/>
  <c r="A1000" i="122"/>
  <c r="A999" i="122"/>
  <c r="A998" i="122"/>
  <c r="A997" i="122"/>
  <c r="A996" i="122"/>
  <c r="A995" i="122"/>
  <c r="A994" i="122"/>
  <c r="A993" i="122"/>
  <c r="A992" i="122"/>
  <c r="A991" i="122"/>
  <c r="A990" i="122"/>
  <c r="A989" i="122"/>
  <c r="A988" i="122"/>
  <c r="A987" i="122"/>
  <c r="A986" i="122"/>
  <c r="A985" i="122"/>
  <c r="A984" i="122"/>
  <c r="A983" i="122"/>
  <c r="A982" i="122"/>
  <c r="A981" i="122"/>
  <c r="A980" i="122"/>
  <c r="A979" i="122"/>
  <c r="A978" i="122"/>
  <c r="A977" i="122"/>
  <c r="A976" i="122"/>
  <c r="A975" i="122"/>
  <c r="A974" i="122"/>
  <c r="A973" i="122"/>
  <c r="A972" i="122"/>
  <c r="A971" i="122"/>
  <c r="A970" i="122"/>
  <c r="A969" i="122"/>
  <c r="A968" i="122"/>
  <c r="A967" i="122"/>
  <c r="A966" i="122"/>
  <c r="A965" i="122"/>
  <c r="A964" i="122"/>
  <c r="A963" i="122"/>
  <c r="A962" i="122"/>
  <c r="A961" i="122"/>
  <c r="A960" i="122"/>
  <c r="A959" i="122"/>
  <c r="A958" i="122"/>
  <c r="A957" i="122"/>
  <c r="A956" i="122"/>
  <c r="A955" i="122"/>
  <c r="A954" i="122"/>
  <c r="A953" i="122"/>
  <c r="A952" i="122"/>
  <c r="A951" i="122"/>
  <c r="A950" i="122"/>
  <c r="A949" i="122"/>
  <c r="A948" i="122"/>
  <c r="A947" i="122"/>
  <c r="A946" i="122"/>
  <c r="A945" i="122"/>
  <c r="A944" i="122"/>
  <c r="A943" i="122"/>
  <c r="A942" i="122"/>
  <c r="A941" i="122"/>
  <c r="A940" i="122"/>
  <c r="A939" i="122"/>
  <c r="A938" i="122"/>
  <c r="A937" i="122"/>
  <c r="A936" i="122"/>
  <c r="A935" i="122"/>
  <c r="A934" i="122"/>
  <c r="A933" i="122"/>
  <c r="A932" i="122"/>
  <c r="A931" i="122"/>
  <c r="A930" i="122"/>
  <c r="A929" i="122"/>
  <c r="A928" i="122"/>
  <c r="A927" i="122"/>
  <c r="A926" i="122"/>
  <c r="A925" i="122"/>
  <c r="A924" i="122"/>
  <c r="A923" i="122"/>
  <c r="A922" i="122"/>
  <c r="A921" i="122"/>
  <c r="A920" i="122"/>
  <c r="A919" i="122"/>
  <c r="A918" i="122"/>
  <c r="A917" i="122"/>
  <c r="A916" i="122"/>
  <c r="A915" i="122"/>
  <c r="A914" i="122"/>
  <c r="A913" i="122"/>
  <c r="A912" i="122"/>
  <c r="A911" i="122"/>
  <c r="A910" i="122"/>
  <c r="A902" i="122"/>
  <c r="A901" i="122"/>
  <c r="A900" i="122"/>
  <c r="A899" i="122"/>
  <c r="A898" i="122"/>
  <c r="A897" i="122"/>
  <c r="A896" i="122"/>
  <c r="A895" i="122"/>
  <c r="A894" i="122"/>
  <c r="A893" i="122"/>
  <c r="A892" i="122"/>
  <c r="A891" i="122"/>
  <c r="A890" i="122"/>
  <c r="A889" i="122"/>
  <c r="A888" i="122"/>
  <c r="A887" i="122"/>
  <c r="A886" i="122"/>
  <c r="A885" i="122"/>
  <c r="A884" i="122"/>
  <c r="A883" i="122"/>
  <c r="A882" i="122"/>
  <c r="A881" i="122"/>
  <c r="A880" i="122"/>
  <c r="A879" i="122"/>
  <c r="A878" i="122"/>
  <c r="A877" i="122"/>
  <c r="A876" i="122"/>
  <c r="A875" i="122"/>
  <c r="A874" i="122"/>
  <c r="A873" i="122"/>
  <c r="A872" i="122"/>
  <c r="A871" i="122"/>
  <c r="A870" i="122"/>
  <c r="A869" i="122"/>
  <c r="A868" i="122"/>
  <c r="A867" i="122"/>
  <c r="A866" i="122"/>
  <c r="A865" i="122"/>
  <c r="A864" i="122"/>
  <c r="A863" i="122"/>
  <c r="A862" i="122"/>
  <c r="A861" i="122"/>
  <c r="A860" i="122"/>
  <c r="A859" i="122"/>
  <c r="A858" i="122"/>
  <c r="A857" i="122"/>
  <c r="A856" i="122"/>
  <c r="A855" i="122"/>
  <c r="A854" i="122"/>
  <c r="A853" i="122"/>
  <c r="A852" i="122"/>
  <c r="A851" i="122"/>
  <c r="A850" i="122"/>
  <c r="A849" i="122"/>
  <c r="A848" i="122"/>
  <c r="A847" i="122"/>
  <c r="A846" i="122"/>
  <c r="A845" i="122"/>
  <c r="A844" i="122"/>
  <c r="A843" i="122"/>
  <c r="A842" i="122"/>
  <c r="A841" i="122"/>
  <c r="A840" i="122"/>
  <c r="A839" i="122"/>
  <c r="A838" i="122"/>
  <c r="A837" i="122"/>
  <c r="A836" i="122"/>
  <c r="A835" i="122"/>
  <c r="A834" i="122"/>
  <c r="A833" i="122"/>
  <c r="A832" i="122"/>
  <c r="A831" i="122"/>
  <c r="A830" i="122"/>
  <c r="A829" i="122"/>
  <c r="A828" i="122"/>
  <c r="A827" i="122"/>
  <c r="A826" i="122"/>
  <c r="A825" i="122"/>
  <c r="A824" i="122"/>
  <c r="A823" i="122"/>
  <c r="A822" i="122"/>
  <c r="A821" i="122"/>
  <c r="A820" i="122"/>
  <c r="A819" i="122"/>
  <c r="A818" i="122"/>
  <c r="A817" i="122"/>
  <c r="A816" i="122"/>
  <c r="A815" i="122"/>
  <c r="A814" i="122"/>
  <c r="A813" i="122"/>
  <c r="A812" i="122"/>
  <c r="A811" i="122"/>
  <c r="A810" i="122"/>
  <c r="A809" i="122"/>
  <c r="A808" i="122"/>
  <c r="A807" i="122"/>
  <c r="A806" i="122"/>
  <c r="A805" i="122"/>
  <c r="A804" i="122"/>
  <c r="A803" i="122"/>
  <c r="A793" i="122"/>
  <c r="A792" i="122"/>
  <c r="A791" i="122"/>
  <c r="A790" i="122"/>
  <c r="A789" i="122"/>
  <c r="A788" i="122"/>
  <c r="A787" i="122"/>
  <c r="A786" i="122"/>
  <c r="A785" i="122"/>
  <c r="A784" i="122"/>
  <c r="A783" i="122"/>
  <c r="A782" i="122"/>
  <c r="A781" i="122"/>
  <c r="A780" i="122"/>
  <c r="A779" i="122"/>
  <c r="A778" i="122"/>
  <c r="A777" i="122"/>
  <c r="A776" i="122"/>
  <c r="A775" i="122"/>
  <c r="A774" i="122"/>
  <c r="A773" i="122"/>
  <c r="A772" i="122"/>
  <c r="A771" i="122"/>
  <c r="A770" i="122"/>
  <c r="A769" i="122"/>
  <c r="A768" i="122"/>
  <c r="A767" i="122"/>
  <c r="A766" i="122"/>
  <c r="A765" i="122"/>
  <c r="A764" i="122"/>
  <c r="A763" i="122"/>
  <c r="A762" i="122"/>
  <c r="A761" i="122"/>
  <c r="A760" i="122"/>
  <c r="A759" i="122"/>
  <c r="A758" i="122"/>
  <c r="A757" i="122"/>
  <c r="A756" i="122"/>
  <c r="A755" i="122"/>
  <c r="A754" i="122"/>
  <c r="A753" i="122"/>
  <c r="A752" i="122"/>
  <c r="A751" i="122"/>
  <c r="A750" i="122"/>
  <c r="A749" i="122"/>
  <c r="A748" i="122"/>
  <c r="A747" i="122"/>
  <c r="A746" i="122"/>
  <c r="A745" i="122"/>
  <c r="A744" i="122"/>
  <c r="A743" i="122"/>
  <c r="A742" i="122"/>
  <c r="A741" i="122"/>
  <c r="A740" i="122"/>
  <c r="A739" i="122"/>
  <c r="A738" i="122"/>
  <c r="A737" i="122"/>
  <c r="A736" i="122"/>
  <c r="A735" i="122"/>
  <c r="A734" i="122"/>
  <c r="A733" i="122"/>
  <c r="A732" i="122"/>
  <c r="A731" i="122"/>
  <c r="A730" i="122"/>
  <c r="A729" i="122"/>
  <c r="A728" i="122"/>
  <c r="A727" i="122"/>
  <c r="A726" i="122"/>
  <c r="A725" i="122"/>
  <c r="A724" i="122"/>
  <c r="A723" i="122"/>
  <c r="A722" i="122"/>
  <c r="A721" i="122"/>
  <c r="A720" i="122"/>
  <c r="A719" i="122"/>
  <c r="A718" i="122"/>
  <c r="A717" i="122"/>
  <c r="A716" i="122"/>
  <c r="A715" i="122"/>
  <c r="A714" i="122"/>
  <c r="A713" i="122"/>
  <c r="A712" i="122"/>
  <c r="A711" i="122"/>
  <c r="A710" i="122"/>
  <c r="A709" i="122"/>
  <c r="A708" i="122"/>
  <c r="A707" i="122"/>
  <c r="A706" i="122"/>
  <c r="A705" i="122"/>
  <c r="A704" i="122"/>
  <c r="A703" i="122"/>
  <c r="A702" i="122"/>
  <c r="A701" i="122"/>
  <c r="A700" i="122"/>
  <c r="A699" i="122"/>
  <c r="A698" i="122"/>
  <c r="A697" i="122"/>
  <c r="A696" i="122"/>
  <c r="A695" i="122"/>
  <c r="A694" i="122"/>
  <c r="A688" i="122"/>
  <c r="A687" i="122"/>
  <c r="A686" i="122"/>
  <c r="A685" i="122"/>
  <c r="A684" i="122"/>
  <c r="A683" i="122"/>
  <c r="A682" i="122"/>
  <c r="A681" i="122"/>
  <c r="A680" i="122"/>
  <c r="A679" i="122"/>
  <c r="A678" i="122"/>
  <c r="A677" i="122"/>
  <c r="A676" i="122"/>
  <c r="A675" i="122"/>
  <c r="A674" i="122"/>
  <c r="A673" i="122"/>
  <c r="A672" i="122"/>
  <c r="A671" i="122"/>
  <c r="A670" i="122"/>
  <c r="A669" i="122"/>
  <c r="A668" i="122"/>
  <c r="A667" i="122"/>
  <c r="A666" i="122"/>
  <c r="A665" i="122"/>
  <c r="A664" i="122"/>
  <c r="A663" i="122"/>
  <c r="A662" i="122"/>
  <c r="A661" i="122"/>
  <c r="A660" i="122"/>
  <c r="A659" i="122"/>
  <c r="A658" i="122"/>
  <c r="A657" i="122"/>
  <c r="A656" i="122"/>
  <c r="A655" i="122"/>
  <c r="A654" i="122"/>
  <c r="A653" i="122"/>
  <c r="A652" i="122"/>
  <c r="A651" i="122"/>
  <c r="A650" i="122"/>
  <c r="A649" i="122"/>
  <c r="A648" i="122"/>
  <c r="A647" i="122"/>
  <c r="A646" i="122"/>
  <c r="A645" i="122"/>
  <c r="A644" i="122"/>
  <c r="A643" i="122"/>
  <c r="A642" i="122"/>
  <c r="A641" i="122"/>
  <c r="A640" i="122"/>
  <c r="A639" i="122"/>
  <c r="A638" i="122"/>
  <c r="A637" i="122"/>
  <c r="A636" i="122"/>
  <c r="A635" i="122"/>
  <c r="A634" i="122"/>
  <c r="A633" i="122"/>
  <c r="A632" i="122"/>
  <c r="A631" i="122"/>
  <c r="A630" i="122"/>
  <c r="A629" i="122"/>
  <c r="A628" i="122"/>
  <c r="A627" i="122"/>
  <c r="A626" i="122"/>
  <c r="A625" i="122"/>
  <c r="A624" i="122"/>
  <c r="A623" i="122"/>
  <c r="A622" i="122"/>
  <c r="A621" i="122"/>
  <c r="A620" i="122"/>
  <c r="A619" i="122"/>
  <c r="A618" i="122"/>
  <c r="A617" i="122"/>
  <c r="A616" i="122"/>
  <c r="A615" i="122"/>
  <c r="A614" i="122"/>
  <c r="A613" i="122"/>
  <c r="A612" i="122"/>
  <c r="A611" i="122"/>
  <c r="A610" i="122"/>
  <c r="A609" i="122"/>
  <c r="A608" i="122"/>
  <c r="A607" i="122"/>
  <c r="A606" i="122"/>
  <c r="A605" i="122"/>
  <c r="A604" i="122"/>
  <c r="A603" i="122"/>
  <c r="A602" i="122"/>
  <c r="A601" i="122"/>
  <c r="A600" i="122"/>
  <c r="A599" i="122"/>
  <c r="A598" i="122"/>
  <c r="A597" i="122"/>
  <c r="A596" i="122"/>
  <c r="A595" i="122"/>
  <c r="A594" i="122"/>
  <c r="A593" i="122"/>
  <c r="A592" i="122"/>
  <c r="A591" i="122"/>
  <c r="A590" i="122"/>
  <c r="A589" i="122"/>
  <c r="A580" i="122"/>
  <c r="A579" i="122"/>
  <c r="A578" i="122"/>
  <c r="A577" i="122"/>
  <c r="A576" i="122"/>
  <c r="A575" i="122"/>
  <c r="A574" i="122"/>
  <c r="A573" i="122"/>
  <c r="A572" i="122"/>
  <c r="A571" i="122"/>
  <c r="A570" i="122"/>
  <c r="A569" i="122"/>
  <c r="A568" i="122"/>
  <c r="A567" i="122"/>
  <c r="A566" i="122"/>
  <c r="A565" i="122"/>
  <c r="A564" i="122"/>
  <c r="A563" i="122"/>
  <c r="A562" i="122"/>
  <c r="A561" i="122"/>
  <c r="A560" i="122"/>
  <c r="A559" i="122"/>
  <c r="A558" i="122"/>
  <c r="A557" i="122"/>
  <c r="A556" i="122"/>
  <c r="A555" i="122"/>
  <c r="A554" i="122"/>
  <c r="A553" i="122"/>
  <c r="A552" i="122"/>
  <c r="A551" i="122"/>
  <c r="A550" i="122"/>
  <c r="A549" i="122"/>
  <c r="A548" i="122"/>
  <c r="A547" i="122"/>
  <c r="A546" i="122"/>
  <c r="A545" i="122"/>
  <c r="A544" i="122"/>
  <c r="A543" i="122"/>
  <c r="A542" i="122"/>
  <c r="A541" i="122"/>
  <c r="A540" i="122"/>
  <c r="A539" i="122"/>
  <c r="A538" i="122"/>
  <c r="A537" i="122"/>
  <c r="A536" i="122"/>
  <c r="A535" i="122"/>
  <c r="A534" i="122"/>
  <c r="A533" i="122"/>
  <c r="A532" i="122"/>
  <c r="A531" i="122"/>
  <c r="A530" i="122"/>
  <c r="A529" i="122"/>
  <c r="A528" i="122"/>
  <c r="A527" i="122"/>
  <c r="A526" i="122"/>
  <c r="A525" i="122"/>
  <c r="A524" i="122"/>
  <c r="A523" i="122"/>
  <c r="A522" i="122"/>
  <c r="A521" i="122"/>
  <c r="A520" i="122"/>
  <c r="A519" i="122"/>
  <c r="A518" i="122"/>
  <c r="A517" i="122"/>
  <c r="A516" i="122"/>
  <c r="A515" i="122"/>
  <c r="A514" i="122"/>
  <c r="A513" i="122"/>
  <c r="A512" i="122"/>
  <c r="A511" i="122"/>
  <c r="A510" i="122"/>
  <c r="A509" i="122"/>
  <c r="A508" i="122"/>
  <c r="A507" i="122"/>
  <c r="A506" i="122"/>
  <c r="A505" i="122"/>
  <c r="A504" i="122"/>
  <c r="A503" i="122"/>
  <c r="A502" i="122"/>
  <c r="A501" i="122"/>
  <c r="A500" i="122"/>
  <c r="A499" i="122"/>
  <c r="A498" i="122"/>
  <c r="A497" i="122"/>
  <c r="A496" i="122"/>
  <c r="A495" i="122"/>
  <c r="A494" i="122"/>
  <c r="A493" i="122"/>
  <c r="A492" i="122"/>
  <c r="A491" i="122"/>
  <c r="A490" i="122"/>
  <c r="A489" i="122"/>
  <c r="A488" i="122"/>
  <c r="A487" i="122"/>
  <c r="A486" i="122"/>
  <c r="A485" i="122"/>
  <c r="A484" i="122"/>
  <c r="A483" i="122"/>
  <c r="A482" i="122"/>
  <c r="A481" i="122"/>
  <c r="A475" i="122"/>
  <c r="A474" i="122"/>
  <c r="A473" i="122"/>
  <c r="A472" i="122"/>
  <c r="A471" i="122"/>
  <c r="A470" i="122"/>
  <c r="A469" i="122"/>
  <c r="A468" i="122"/>
  <c r="A467" i="122"/>
  <c r="A466" i="122"/>
  <c r="A465" i="122"/>
  <c r="A464" i="122"/>
  <c r="A463" i="122"/>
  <c r="A462" i="122"/>
  <c r="A461" i="122"/>
  <c r="A460" i="122"/>
  <c r="A459" i="122"/>
  <c r="A458" i="122"/>
  <c r="A457" i="122"/>
  <c r="A456" i="122"/>
  <c r="A455" i="122"/>
  <c r="A454" i="122"/>
  <c r="A453" i="122"/>
  <c r="A452" i="122"/>
  <c r="A451" i="122"/>
  <c r="A450" i="122"/>
  <c r="A449" i="122"/>
  <c r="A448" i="122"/>
  <c r="A447" i="122"/>
  <c r="A446" i="122"/>
  <c r="A445" i="122"/>
  <c r="A444" i="122"/>
  <c r="A443" i="122"/>
  <c r="A442" i="122"/>
  <c r="A441" i="122"/>
  <c r="A440" i="122"/>
  <c r="A439" i="122"/>
  <c r="A438" i="122"/>
  <c r="A437" i="122"/>
  <c r="A436" i="122"/>
  <c r="A435" i="122"/>
  <c r="A434" i="122"/>
  <c r="A433" i="122"/>
  <c r="A432" i="122"/>
  <c r="A431" i="122"/>
  <c r="A430" i="122"/>
  <c r="A429" i="122"/>
  <c r="A428" i="122"/>
  <c r="A427" i="122"/>
  <c r="A426" i="122"/>
  <c r="A425" i="122"/>
  <c r="A424" i="122"/>
  <c r="A423" i="122"/>
  <c r="A422" i="122"/>
  <c r="A421" i="122"/>
  <c r="A420" i="122"/>
  <c r="A419" i="122"/>
  <c r="A418" i="122"/>
  <c r="A417" i="122"/>
  <c r="A416" i="122"/>
  <c r="A415" i="122"/>
  <c r="A414" i="122"/>
  <c r="A413" i="122"/>
  <c r="A412" i="122"/>
  <c r="A411" i="122"/>
  <c r="A410" i="122"/>
  <c r="A409" i="122"/>
  <c r="A408" i="122"/>
  <c r="A407" i="122"/>
  <c r="A406" i="122"/>
  <c r="A405" i="122"/>
  <c r="A404" i="122"/>
  <c r="A403" i="122"/>
  <c r="A402" i="122"/>
  <c r="A401" i="122"/>
  <c r="A400" i="122"/>
  <c r="A399" i="122"/>
  <c r="A398" i="122"/>
  <c r="A397" i="122"/>
  <c r="A396" i="122"/>
  <c r="A395" i="122"/>
  <c r="A394" i="122"/>
  <c r="A393" i="122"/>
  <c r="A392" i="122"/>
  <c r="A391" i="122"/>
  <c r="A390" i="122"/>
  <c r="A389" i="122"/>
  <c r="A388" i="122"/>
  <c r="A387" i="122"/>
  <c r="A386" i="122"/>
  <c r="A385" i="122"/>
  <c r="A384" i="122"/>
  <c r="A383" i="122"/>
  <c r="A382" i="122"/>
  <c r="A381" i="122"/>
  <c r="A365" i="122"/>
  <c r="A364" i="122"/>
  <c r="A363" i="122"/>
  <c r="A362" i="122"/>
  <c r="A361" i="122"/>
  <c r="A360" i="122"/>
  <c r="A359" i="122"/>
  <c r="A358" i="122"/>
  <c r="A357" i="122"/>
  <c r="A356" i="122"/>
  <c r="A355" i="122"/>
  <c r="A354" i="122"/>
  <c r="A353" i="122"/>
  <c r="A352" i="122"/>
  <c r="A351" i="122"/>
  <c r="A350" i="122"/>
  <c r="A349" i="122"/>
  <c r="A348" i="122"/>
  <c r="A347" i="122"/>
  <c r="A346" i="122"/>
  <c r="A345" i="122"/>
  <c r="A344" i="122"/>
  <c r="A343" i="122"/>
  <c r="A342" i="122"/>
  <c r="A341" i="122"/>
  <c r="A340" i="122"/>
  <c r="A339" i="122"/>
  <c r="A338" i="122"/>
  <c r="A337" i="122"/>
  <c r="A336" i="122"/>
  <c r="A335" i="122"/>
  <c r="A334" i="122"/>
  <c r="A333" i="122"/>
  <c r="A332" i="122"/>
  <c r="A331" i="122"/>
  <c r="A330" i="122"/>
  <c r="A329" i="122"/>
  <c r="A328" i="122"/>
  <c r="A327" i="122"/>
  <c r="A326" i="122"/>
  <c r="A325" i="122"/>
  <c r="A324" i="122"/>
  <c r="A323" i="122"/>
  <c r="A322" i="122"/>
  <c r="A321" i="122"/>
  <c r="A320" i="122"/>
  <c r="A319" i="122"/>
  <c r="A318" i="122"/>
  <c r="A317" i="122"/>
  <c r="A316" i="122"/>
  <c r="A315" i="122"/>
  <c r="A314" i="122"/>
  <c r="A313" i="122"/>
  <c r="A312" i="122"/>
  <c r="A311" i="122"/>
  <c r="A310" i="122"/>
  <c r="A309" i="122"/>
  <c r="A308" i="122"/>
  <c r="A307" i="122"/>
  <c r="A306" i="122"/>
  <c r="A305" i="122"/>
  <c r="A304" i="122"/>
  <c r="A303" i="122"/>
  <c r="A302" i="122"/>
  <c r="A301" i="122"/>
  <c r="A300" i="122"/>
  <c r="A299" i="122"/>
  <c r="A298" i="122"/>
  <c r="A297" i="122"/>
  <c r="A296" i="122"/>
  <c r="A295" i="122"/>
  <c r="A294" i="122"/>
  <c r="A293" i="122"/>
  <c r="A292" i="122"/>
  <c r="A291" i="122"/>
  <c r="A290" i="122"/>
  <c r="A289" i="122"/>
  <c r="A288" i="122"/>
  <c r="A287" i="122"/>
  <c r="A286" i="122"/>
  <c r="A285" i="122"/>
  <c r="A284" i="122"/>
  <c r="A283" i="122"/>
  <c r="A282" i="122"/>
  <c r="A281" i="122"/>
  <c r="A280" i="122"/>
  <c r="A279" i="122"/>
  <c r="A278" i="122"/>
  <c r="A277" i="122"/>
  <c r="A276" i="122"/>
  <c r="A275" i="122"/>
  <c r="A274" i="122"/>
  <c r="A273" i="122"/>
  <c r="A256" i="122"/>
  <c r="A255" i="122"/>
  <c r="A254" i="122"/>
  <c r="A253" i="122"/>
  <c r="A252" i="122"/>
  <c r="A251" i="122"/>
  <c r="A250" i="122"/>
  <c r="A249" i="122"/>
  <c r="A248" i="122"/>
  <c r="A247" i="122"/>
  <c r="A246" i="122"/>
  <c r="A245" i="122"/>
  <c r="A244" i="122"/>
  <c r="A243" i="122"/>
  <c r="A242" i="122"/>
  <c r="A241" i="122"/>
  <c r="A240" i="122"/>
  <c r="A239" i="122"/>
  <c r="A238" i="122"/>
  <c r="A237" i="122"/>
  <c r="A236" i="122"/>
  <c r="A235" i="122"/>
  <c r="A234" i="122"/>
  <c r="A233" i="122"/>
  <c r="A232" i="122"/>
  <c r="A231" i="122"/>
  <c r="A230" i="122"/>
  <c r="A229" i="122"/>
  <c r="A228" i="122"/>
  <c r="A227" i="122"/>
  <c r="A226" i="122"/>
  <c r="A225" i="122"/>
  <c r="A224" i="122"/>
  <c r="A223" i="122"/>
  <c r="A222" i="122"/>
  <c r="A221" i="122"/>
  <c r="A220" i="122"/>
  <c r="A219" i="122"/>
  <c r="A218" i="122"/>
  <c r="A217" i="122"/>
  <c r="A216" i="122"/>
  <c r="A215" i="122"/>
  <c r="A214" i="122"/>
  <c r="A213" i="122"/>
  <c r="A212" i="122"/>
  <c r="A211" i="122"/>
  <c r="A210" i="122"/>
  <c r="A209" i="122"/>
  <c r="A208" i="122"/>
  <c r="A207" i="122"/>
  <c r="A206" i="122"/>
  <c r="A205" i="122"/>
  <c r="A204" i="122"/>
  <c r="A203" i="122"/>
  <c r="A202" i="122"/>
  <c r="A201" i="122"/>
  <c r="A200" i="122"/>
  <c r="A199" i="122"/>
  <c r="A198" i="122"/>
  <c r="A197" i="122"/>
  <c r="A196" i="122"/>
  <c r="A195" i="122"/>
  <c r="A194" i="122"/>
  <c r="A193" i="122"/>
  <c r="A192" i="122"/>
  <c r="A191" i="122"/>
  <c r="A190" i="122"/>
  <c r="A189" i="122"/>
  <c r="A188" i="122"/>
  <c r="A187" i="122"/>
  <c r="A186" i="122"/>
  <c r="A185" i="122"/>
  <c r="A184" i="122"/>
  <c r="A183" i="122"/>
  <c r="A182" i="122"/>
  <c r="A181" i="122"/>
  <c r="A180" i="122"/>
  <c r="A155" i="122"/>
  <c r="A154" i="122"/>
  <c r="A153" i="122"/>
  <c r="A152" i="122"/>
  <c r="A151" i="122"/>
  <c r="A150" i="122"/>
  <c r="A149" i="122"/>
  <c r="A148" i="122"/>
  <c r="A147" i="122"/>
  <c r="A146" i="122"/>
  <c r="A145" i="122"/>
  <c r="A144" i="122"/>
  <c r="A143" i="122"/>
  <c r="A142" i="122"/>
  <c r="A141" i="122"/>
  <c r="A140" i="122"/>
  <c r="A139" i="122"/>
  <c r="A138" i="122"/>
  <c r="A137" i="122"/>
  <c r="A136" i="122"/>
  <c r="A135" i="122"/>
  <c r="A134" i="122"/>
  <c r="A133" i="122"/>
  <c r="A132" i="122"/>
  <c r="A131" i="122"/>
  <c r="A130" i="122"/>
  <c r="A129" i="122"/>
  <c r="A128" i="122"/>
  <c r="A127" i="122"/>
  <c r="A126" i="122"/>
  <c r="A125" i="122"/>
  <c r="A124" i="122"/>
  <c r="A123" i="122"/>
  <c r="A122" i="122"/>
  <c r="A121" i="122"/>
  <c r="A120" i="122"/>
  <c r="A119" i="122"/>
  <c r="A118" i="122"/>
  <c r="A117" i="122"/>
  <c r="A116" i="122"/>
  <c r="A115" i="122"/>
  <c r="A114" i="122"/>
  <c r="A113" i="122"/>
  <c r="A112" i="122"/>
  <c r="A111" i="122"/>
  <c r="A110" i="122"/>
  <c r="A109" i="122"/>
  <c r="A108" i="122"/>
  <c r="A107" i="122"/>
  <c r="A106" i="122"/>
  <c r="A105" i="122"/>
  <c r="A104" i="122"/>
  <c r="A103" i="122"/>
  <c r="A102" i="122"/>
  <c r="A101" i="122"/>
  <c r="A100" i="122"/>
  <c r="A99" i="122"/>
  <c r="A98" i="122"/>
  <c r="A97" i="122"/>
  <c r="A96" i="122"/>
  <c r="A95" i="122"/>
  <c r="A94" i="122"/>
  <c r="A93" i="122"/>
  <c r="A92" i="122"/>
  <c r="A91" i="122"/>
  <c r="A90" i="122"/>
  <c r="A89" i="122"/>
  <c r="A88" i="122"/>
  <c r="A87" i="122"/>
  <c r="A86" i="122"/>
  <c r="A85" i="122"/>
  <c r="A84" i="122"/>
  <c r="A83" i="122"/>
  <c r="A82" i="122"/>
  <c r="A81" i="122"/>
  <c r="A80" i="122"/>
  <c r="A79" i="122"/>
  <c r="A78" i="122"/>
  <c r="A77" i="122"/>
  <c r="A76" i="122"/>
  <c r="A75" i="122"/>
  <c r="A63" i="122"/>
  <c r="A62" i="122"/>
  <c r="A61" i="122"/>
  <c r="A41" i="122"/>
  <c r="A40" i="122"/>
  <c r="A39" i="122"/>
  <c r="A38" i="122"/>
  <c r="A37" i="122"/>
  <c r="A24" i="122"/>
  <c r="A23" i="122"/>
  <c r="A22" i="122"/>
  <c r="A21" i="122"/>
  <c r="A20" i="122"/>
  <c r="A19" i="122"/>
  <c r="AM3622" i="122"/>
  <c r="AM3682" i="122" s="1"/>
  <c r="AM3621" i="122"/>
  <c r="AM3681" i="122" s="1"/>
  <c r="AM3620" i="122"/>
  <c r="AM3680" i="122" s="1"/>
  <c r="AL3515" i="122"/>
  <c r="AL3575" i="122" s="1"/>
  <c r="AM3515" i="122" s="1"/>
  <c r="AM3575" i="122" s="1"/>
  <c r="AL3514" i="122"/>
  <c r="AL3574" i="122" s="1"/>
  <c r="AM3514" i="122" s="1"/>
  <c r="AM3574" i="122" s="1"/>
  <c r="AL3513" i="122"/>
  <c r="AL3573" i="122" s="1"/>
  <c r="AM3513" i="122" s="1"/>
  <c r="AM3573" i="122" s="1"/>
  <c r="AK3466" i="122"/>
  <c r="AL3406" i="122" s="1"/>
  <c r="AL3466" i="122" s="1"/>
  <c r="AM3406" i="122" s="1"/>
  <c r="AM3466" i="122" s="1"/>
  <c r="AK3408" i="122"/>
  <c r="AK3468" i="122" s="1"/>
  <c r="AL3408" i="122" s="1"/>
  <c r="AL3468" i="122" s="1"/>
  <c r="AM3408" i="122" s="1"/>
  <c r="AM3468" i="122" s="1"/>
  <c r="AK3407" i="122"/>
  <c r="AK3467" i="122" s="1"/>
  <c r="AL3407" i="122" s="1"/>
  <c r="AL3467" i="122" s="1"/>
  <c r="AM3407" i="122" s="1"/>
  <c r="AM3467" i="122" s="1"/>
  <c r="AK3406" i="122"/>
  <c r="AJ3301" i="122"/>
  <c r="AJ3361" i="122" s="1"/>
  <c r="AK3301" i="122" s="1"/>
  <c r="AK3361" i="122" s="1"/>
  <c r="AL3301" i="122" s="1"/>
  <c r="AL3361" i="122" s="1"/>
  <c r="AM3301" i="122" s="1"/>
  <c r="AM3361" i="122" s="1"/>
  <c r="AJ3300" i="122"/>
  <c r="AJ3360" i="122" s="1"/>
  <c r="AK3300" i="122" s="1"/>
  <c r="AK3360" i="122" s="1"/>
  <c r="AL3300" i="122" s="1"/>
  <c r="AL3360" i="122" s="1"/>
  <c r="AM3300" i="122" s="1"/>
  <c r="AM3360" i="122" s="1"/>
  <c r="AJ3299" i="122"/>
  <c r="AJ3359" i="122" s="1"/>
  <c r="AK3299" i="122" s="1"/>
  <c r="AK3359" i="122" s="1"/>
  <c r="AL3299" i="122" s="1"/>
  <c r="AL3359" i="122" s="1"/>
  <c r="AM3299" i="122" s="1"/>
  <c r="AM3359" i="122" s="1"/>
  <c r="AI3252" i="122"/>
  <c r="AJ3192" i="122" s="1"/>
  <c r="AJ3252" i="122" s="1"/>
  <c r="AK3192" i="122" s="1"/>
  <c r="AK3252" i="122" s="1"/>
  <c r="AL3192" i="122" s="1"/>
  <c r="AL3252" i="122" s="1"/>
  <c r="AM3192" i="122" s="1"/>
  <c r="AM3252" i="122" s="1"/>
  <c r="AI3194" i="122"/>
  <c r="AI3254" i="122" s="1"/>
  <c r="AJ3194" i="122" s="1"/>
  <c r="AJ3254" i="122" s="1"/>
  <c r="AK3194" i="122" s="1"/>
  <c r="AK3254" i="122" s="1"/>
  <c r="AL3194" i="122" s="1"/>
  <c r="AL3254" i="122" s="1"/>
  <c r="AM3194" i="122" s="1"/>
  <c r="AM3254" i="122" s="1"/>
  <c r="AI3193" i="122"/>
  <c r="AI3253" i="122" s="1"/>
  <c r="AJ3193" i="122" s="1"/>
  <c r="AJ3253" i="122" s="1"/>
  <c r="AK3193" i="122" s="1"/>
  <c r="AK3253" i="122" s="1"/>
  <c r="AL3193" i="122" s="1"/>
  <c r="AL3253" i="122" s="1"/>
  <c r="AM3193" i="122" s="1"/>
  <c r="AM3253" i="122" s="1"/>
  <c r="AI3192" i="122"/>
  <c r="AH3087" i="122"/>
  <c r="AH3147" i="122" s="1"/>
  <c r="AI3087" i="122" s="1"/>
  <c r="AI3147" i="122" s="1"/>
  <c r="AJ3087" i="122" s="1"/>
  <c r="AJ3147" i="122" s="1"/>
  <c r="AK3087" i="122" s="1"/>
  <c r="AK3147" i="122" s="1"/>
  <c r="AL3087" i="122" s="1"/>
  <c r="AL3147" i="122" s="1"/>
  <c r="AM3087" i="122" s="1"/>
  <c r="AM3147" i="122" s="1"/>
  <c r="AH3086" i="122"/>
  <c r="AH3146" i="122" s="1"/>
  <c r="AI3086" i="122" s="1"/>
  <c r="AI3146" i="122" s="1"/>
  <c r="AJ3086" i="122" s="1"/>
  <c r="AJ3146" i="122" s="1"/>
  <c r="AK3086" i="122" s="1"/>
  <c r="AK3146" i="122" s="1"/>
  <c r="AL3086" i="122" s="1"/>
  <c r="AL3146" i="122" s="1"/>
  <c r="AM3086" i="122" s="1"/>
  <c r="AM3146" i="122" s="1"/>
  <c r="AH3085" i="122"/>
  <c r="AH3145" i="122" s="1"/>
  <c r="AI3085" i="122" s="1"/>
  <c r="AI3145" i="122" s="1"/>
  <c r="AJ3085" i="122" s="1"/>
  <c r="AJ3145" i="122" s="1"/>
  <c r="AK3085" i="122" s="1"/>
  <c r="AK3145" i="122" s="1"/>
  <c r="AL3085" i="122" s="1"/>
  <c r="AL3145" i="122" s="1"/>
  <c r="AM3085" i="122" s="1"/>
  <c r="AM3145" i="122" s="1"/>
  <c r="AG3039" i="122"/>
  <c r="AH2979" i="122" s="1"/>
  <c r="AH3039" i="122" s="1"/>
  <c r="AI2979" i="122" s="1"/>
  <c r="AI3039" i="122" s="1"/>
  <c r="AJ2979" i="122" s="1"/>
  <c r="AJ3039" i="122" s="1"/>
  <c r="AK2979" i="122" s="1"/>
  <c r="AK3039" i="122" s="1"/>
  <c r="AL2979" i="122" s="1"/>
  <c r="AL3039" i="122" s="1"/>
  <c r="AM2979" i="122" s="1"/>
  <c r="AM3039" i="122" s="1"/>
  <c r="AG2980" i="122"/>
  <c r="AG3040" i="122" s="1"/>
  <c r="AH2980" i="122" s="1"/>
  <c r="AH3040" i="122" s="1"/>
  <c r="AI2980" i="122" s="1"/>
  <c r="AI3040" i="122" s="1"/>
  <c r="AJ2980" i="122" s="1"/>
  <c r="AJ3040" i="122" s="1"/>
  <c r="AK2980" i="122" s="1"/>
  <c r="AK3040" i="122" s="1"/>
  <c r="AL2980" i="122" s="1"/>
  <c r="AL3040" i="122" s="1"/>
  <c r="AM2980" i="122" s="1"/>
  <c r="AM3040" i="122" s="1"/>
  <c r="AG2979" i="122"/>
  <c r="AG2978" i="122"/>
  <c r="AG3038" i="122" s="1"/>
  <c r="AH2978" i="122" s="1"/>
  <c r="AF2873" i="122"/>
  <c r="AF2933" i="122" s="1"/>
  <c r="AG2873" i="122" s="1"/>
  <c r="AG2933" i="122" s="1"/>
  <c r="AH2873" i="122" s="1"/>
  <c r="AH2933" i="122" s="1"/>
  <c r="AI2873" i="122" s="1"/>
  <c r="AI2933" i="122" s="1"/>
  <c r="AJ2873" i="122" s="1"/>
  <c r="AJ2933" i="122" s="1"/>
  <c r="AK2873" i="122" s="1"/>
  <c r="AK2933" i="122" s="1"/>
  <c r="AL2873" i="122" s="1"/>
  <c r="AL2933" i="122" s="1"/>
  <c r="AM2873" i="122" s="1"/>
  <c r="AM2933" i="122" s="1"/>
  <c r="AF2872" i="122"/>
  <c r="AF2932" i="122" s="1"/>
  <c r="AG2872" i="122" s="1"/>
  <c r="AG2932" i="122" s="1"/>
  <c r="AH2872" i="122" s="1"/>
  <c r="AH2932" i="122" s="1"/>
  <c r="AI2872" i="122" s="1"/>
  <c r="AI2932" i="122" s="1"/>
  <c r="AJ2872" i="122" s="1"/>
  <c r="AJ2932" i="122" s="1"/>
  <c r="AK2872" i="122" s="1"/>
  <c r="AK2932" i="122" s="1"/>
  <c r="AL2872" i="122" s="1"/>
  <c r="AL2932" i="122" s="1"/>
  <c r="AM2872" i="122" s="1"/>
  <c r="AM2932" i="122" s="1"/>
  <c r="AF2871" i="122"/>
  <c r="AF2931" i="122" s="1"/>
  <c r="AE2766" i="122"/>
  <c r="AE2826" i="122" s="1"/>
  <c r="AF2766" i="122" s="1"/>
  <c r="AF2826" i="122" s="1"/>
  <c r="AG2766" i="122" s="1"/>
  <c r="AG2826" i="122" s="1"/>
  <c r="AH2766" i="122" s="1"/>
  <c r="AH2826" i="122" s="1"/>
  <c r="AI2766" i="122" s="1"/>
  <c r="AI2826" i="122" s="1"/>
  <c r="AJ2766" i="122" s="1"/>
  <c r="AJ2826" i="122" s="1"/>
  <c r="AK2766" i="122" s="1"/>
  <c r="AK2826" i="122" s="1"/>
  <c r="AL2766" i="122" s="1"/>
  <c r="AL2826" i="122" s="1"/>
  <c r="AM2766" i="122" s="1"/>
  <c r="AM2826" i="122" s="1"/>
  <c r="AE2765" i="122"/>
  <c r="AE2825" i="122" s="1"/>
  <c r="AF2765" i="122" s="1"/>
  <c r="AF2825" i="122" s="1"/>
  <c r="AG2765" i="122" s="1"/>
  <c r="AG2825" i="122" s="1"/>
  <c r="AH2765" i="122" s="1"/>
  <c r="AH2825" i="122" s="1"/>
  <c r="AI2765" i="122" s="1"/>
  <c r="AI2825" i="122" s="1"/>
  <c r="AJ2765" i="122" s="1"/>
  <c r="AJ2825" i="122" s="1"/>
  <c r="AK2765" i="122" s="1"/>
  <c r="AK2825" i="122" s="1"/>
  <c r="AL2765" i="122" s="1"/>
  <c r="AL2825" i="122" s="1"/>
  <c r="AM2765" i="122" s="1"/>
  <c r="AM2825" i="122" s="1"/>
  <c r="AE2764" i="122"/>
  <c r="AE2824" i="122" s="1"/>
  <c r="AD2718" i="122"/>
  <c r="AE2658" i="122" s="1"/>
  <c r="AE2718" i="122" s="1"/>
  <c r="AF2658" i="122" s="1"/>
  <c r="AF2718" i="122" s="1"/>
  <c r="AG2658" i="122" s="1"/>
  <c r="AG2718" i="122" s="1"/>
  <c r="AH2658" i="122" s="1"/>
  <c r="AH2718" i="122" s="1"/>
  <c r="AI2658" i="122" s="1"/>
  <c r="AI2718" i="122" s="1"/>
  <c r="AJ2658" i="122" s="1"/>
  <c r="AJ2718" i="122" s="1"/>
  <c r="AK2658" i="122" s="1"/>
  <c r="AK2718" i="122" s="1"/>
  <c r="AL2658" i="122" s="1"/>
  <c r="AL2718" i="122" s="1"/>
  <c r="AM2658" i="122" s="1"/>
  <c r="AM2718" i="122" s="1"/>
  <c r="AD2659" i="122"/>
  <c r="AD2719" i="122" s="1"/>
  <c r="AE2659" i="122" s="1"/>
  <c r="AE2719" i="122" s="1"/>
  <c r="AF2659" i="122" s="1"/>
  <c r="AF2719" i="122" s="1"/>
  <c r="AG2659" i="122" s="1"/>
  <c r="AG2719" i="122" s="1"/>
  <c r="AH2659" i="122" s="1"/>
  <c r="AH2719" i="122" s="1"/>
  <c r="AI2659" i="122" s="1"/>
  <c r="AI2719" i="122" s="1"/>
  <c r="AJ2659" i="122" s="1"/>
  <c r="AJ2719" i="122" s="1"/>
  <c r="AK2659" i="122" s="1"/>
  <c r="AK2719" i="122" s="1"/>
  <c r="AL2659" i="122" s="1"/>
  <c r="AL2719" i="122" s="1"/>
  <c r="AM2659" i="122" s="1"/>
  <c r="AM2719" i="122" s="1"/>
  <c r="AD2658" i="122"/>
  <c r="AD2657" i="122"/>
  <c r="AD2717" i="122" s="1"/>
  <c r="AD2537" i="122"/>
  <c r="AD2612" i="122" s="1"/>
  <c r="AE2537" i="122" s="1"/>
  <c r="AE2612" i="122" s="1"/>
  <c r="AF2537" i="122" s="1"/>
  <c r="AF2612" i="122" s="1"/>
  <c r="AG2537" i="122" s="1"/>
  <c r="AG2612" i="122" s="1"/>
  <c r="AH2537" i="122" s="1"/>
  <c r="AH2612" i="122" s="1"/>
  <c r="AI2537" i="122" s="1"/>
  <c r="AI2612" i="122" s="1"/>
  <c r="AJ2537" i="122" s="1"/>
  <c r="AJ2612" i="122" s="1"/>
  <c r="AK2537" i="122" s="1"/>
  <c r="AK2612" i="122" s="1"/>
  <c r="AL2537" i="122" s="1"/>
  <c r="AL2612" i="122" s="1"/>
  <c r="AM2537" i="122" s="1"/>
  <c r="AM2612" i="122" s="1"/>
  <c r="AD2536" i="122"/>
  <c r="AD2611" i="122" s="1"/>
  <c r="AE2536" i="122" s="1"/>
  <c r="AE2611" i="122" s="1"/>
  <c r="AF2536" i="122" s="1"/>
  <c r="AF2611" i="122" s="1"/>
  <c r="AG2536" i="122" s="1"/>
  <c r="AG2611" i="122" s="1"/>
  <c r="AH2536" i="122" s="1"/>
  <c r="AH2611" i="122" s="1"/>
  <c r="AI2536" i="122" s="1"/>
  <c r="AI2611" i="122" s="1"/>
  <c r="AJ2536" i="122" s="1"/>
  <c r="AJ2611" i="122" s="1"/>
  <c r="AK2536" i="122" s="1"/>
  <c r="AK2611" i="122" s="1"/>
  <c r="AL2536" i="122" s="1"/>
  <c r="AL2611" i="122" s="1"/>
  <c r="AM2536" i="122" s="1"/>
  <c r="AM2611" i="122" s="1"/>
  <c r="AM2323" i="122"/>
  <c r="AL2323" i="122"/>
  <c r="AK2323" i="122"/>
  <c r="AJ2323" i="122"/>
  <c r="AI2323" i="122"/>
  <c r="AM2216" i="122"/>
  <c r="AL2216" i="122"/>
  <c r="AK2216" i="122"/>
  <c r="AJ2216" i="122"/>
  <c r="AI2216" i="122"/>
  <c r="AM2109" i="122"/>
  <c r="AL2109" i="122"/>
  <c r="AK2109" i="122"/>
  <c r="AJ2109" i="122"/>
  <c r="AI2109" i="122"/>
  <c r="AM504" i="122"/>
  <c r="AL504" i="122"/>
  <c r="AK504" i="122"/>
  <c r="AJ504" i="122"/>
  <c r="AI504" i="122"/>
  <c r="AM611" i="122"/>
  <c r="AL611" i="122"/>
  <c r="AK611" i="122"/>
  <c r="AJ611" i="122"/>
  <c r="AI611" i="122"/>
  <c r="AM718" i="122"/>
  <c r="AL718" i="122"/>
  <c r="AK718" i="122"/>
  <c r="AJ718" i="122"/>
  <c r="AI718" i="122"/>
  <c r="AM825" i="122"/>
  <c r="AL825" i="122"/>
  <c r="AK825" i="122"/>
  <c r="AJ825" i="122"/>
  <c r="AI825" i="122"/>
  <c r="AM932" i="122"/>
  <c r="AL932" i="122"/>
  <c r="AK932" i="122"/>
  <c r="AJ932" i="122"/>
  <c r="AI932" i="122"/>
  <c r="AM1039" i="122"/>
  <c r="AL1039" i="122"/>
  <c r="AK1039" i="122"/>
  <c r="AJ1039" i="122"/>
  <c r="AI1039" i="122"/>
  <c r="AM1146" i="122"/>
  <c r="AL1146" i="122"/>
  <c r="AK1146" i="122"/>
  <c r="AJ1146" i="122"/>
  <c r="AI1146" i="122"/>
  <c r="AM1253" i="122"/>
  <c r="AL1253" i="122"/>
  <c r="AK1253" i="122"/>
  <c r="AJ1253" i="122"/>
  <c r="AI1253" i="122"/>
  <c r="AM1360" i="122"/>
  <c r="AL1360" i="122"/>
  <c r="AK1360" i="122"/>
  <c r="AJ1360" i="122"/>
  <c r="AI1360" i="122"/>
  <c r="AM1467" i="122"/>
  <c r="AL1467" i="122"/>
  <c r="AK1467" i="122"/>
  <c r="AJ1467" i="122"/>
  <c r="AI1467" i="122"/>
  <c r="AM1574" i="122"/>
  <c r="AL1574" i="122"/>
  <c r="AK1574" i="122"/>
  <c r="AJ1574" i="122"/>
  <c r="AI1574" i="122"/>
  <c r="AM1681" i="122"/>
  <c r="AL1681" i="122"/>
  <c r="AK1681" i="122"/>
  <c r="AJ1681" i="122"/>
  <c r="AI1681" i="122"/>
  <c r="AM1788" i="122"/>
  <c r="AL1788" i="122"/>
  <c r="AK1788" i="122"/>
  <c r="AJ1788" i="122"/>
  <c r="AI1788" i="122"/>
  <c r="AM1895" i="122"/>
  <c r="AL1895" i="122"/>
  <c r="AK1895" i="122"/>
  <c r="AJ1895" i="122"/>
  <c r="AI1895" i="122"/>
  <c r="AM2002" i="122"/>
  <c r="AL2002" i="122"/>
  <c r="AK2002" i="122"/>
  <c r="AJ2002" i="122"/>
  <c r="AI2002" i="122"/>
  <c r="AM2430" i="122"/>
  <c r="AL2430" i="122"/>
  <c r="AK2430" i="122"/>
  <c r="AJ2430" i="122"/>
  <c r="AI2430" i="122"/>
  <c r="AM319" i="122"/>
  <c r="AM107" i="122" s="1"/>
  <c r="AL319" i="122"/>
  <c r="AL107" i="122" s="1"/>
  <c r="AK319" i="122"/>
  <c r="AK107" i="122" s="1"/>
  <c r="AJ319" i="122"/>
  <c r="AJ107" i="122" s="1"/>
  <c r="AI319" i="122"/>
  <c r="AI107" i="122" s="1"/>
  <c r="AM274" i="122"/>
  <c r="AL274" i="122"/>
  <c r="AK274" i="122"/>
  <c r="AJ274" i="122"/>
  <c r="AI274" i="122"/>
  <c r="AH274" i="122"/>
  <c r="AG274" i="122"/>
  <c r="AF274" i="122"/>
  <c r="AE274" i="122"/>
  <c r="AD274" i="122"/>
  <c r="AC274" i="122"/>
  <c r="AH107" i="122"/>
  <c r="AG107" i="122"/>
  <c r="AF107" i="122"/>
  <c r="AE107" i="122"/>
  <c r="AD107" i="122"/>
  <c r="AC107" i="122"/>
  <c r="AB107" i="122"/>
  <c r="AA107" i="122"/>
  <c r="Z107" i="122"/>
  <c r="Y107" i="122"/>
  <c r="AM61" i="122"/>
  <c r="AM306" i="122" l="1"/>
  <c r="AL306" i="122"/>
  <c r="AK306" i="122"/>
  <c r="AJ306" i="122"/>
  <c r="AI306" i="122"/>
  <c r="AM305" i="122"/>
  <c r="AL305" i="122"/>
  <c r="AK305" i="122"/>
  <c r="AJ305" i="122"/>
  <c r="AI305" i="122"/>
  <c r="AM301" i="122"/>
  <c r="AL301" i="122"/>
  <c r="AK301" i="122"/>
  <c r="AJ301" i="122"/>
  <c r="AI301" i="122"/>
  <c r="AM300" i="122"/>
  <c r="AL300" i="122"/>
  <c r="AK300" i="122"/>
  <c r="AJ300" i="122"/>
  <c r="AI300" i="122"/>
  <c r="AM299" i="122"/>
  <c r="AL299" i="122"/>
  <c r="AK299" i="122"/>
  <c r="AJ299" i="122"/>
  <c r="AI299" i="122"/>
  <c r="AM298" i="122"/>
  <c r="AL298" i="122"/>
  <c r="AK298" i="122"/>
  <c r="AJ298" i="122"/>
  <c r="AI298" i="122"/>
  <c r="AM297" i="122"/>
  <c r="AL297" i="122"/>
  <c r="AK297" i="122"/>
  <c r="AJ297" i="122"/>
  <c r="AI297" i="122"/>
  <c r="AM296" i="122"/>
  <c r="AL296" i="122"/>
  <c r="AK296" i="122"/>
  <c r="AJ296" i="122"/>
  <c r="AI296" i="122"/>
  <c r="AM295" i="122"/>
  <c r="AL295" i="122"/>
  <c r="AK295" i="122"/>
  <c r="AJ295" i="122"/>
  <c r="AI295" i="122"/>
  <c r="AM294" i="122"/>
  <c r="AL294" i="122"/>
  <c r="AK294" i="122"/>
  <c r="AJ294" i="122"/>
  <c r="AI294" i="122"/>
  <c r="AM2462" i="122"/>
  <c r="AL2462" i="122"/>
  <c r="AK2462" i="122"/>
  <c r="AJ2462" i="122"/>
  <c r="AI2462" i="122"/>
  <c r="AM2461" i="122"/>
  <c r="AL2461" i="122"/>
  <c r="AK2461" i="122"/>
  <c r="AJ2461" i="122"/>
  <c r="AI2461" i="122"/>
  <c r="AM2457" i="122"/>
  <c r="AL2457" i="122"/>
  <c r="AK2457" i="122"/>
  <c r="AJ2457" i="122"/>
  <c r="AI2457" i="122"/>
  <c r="AM2456" i="122"/>
  <c r="AL2456" i="122"/>
  <c r="AK2456" i="122"/>
  <c r="AJ2456" i="122"/>
  <c r="AI2456" i="122"/>
  <c r="AM2455" i="122"/>
  <c r="AL2455" i="122"/>
  <c r="AK2455" i="122"/>
  <c r="AJ2455" i="122"/>
  <c r="AI2455" i="122"/>
  <c r="AM2454" i="122"/>
  <c r="AL2454" i="122"/>
  <c r="AK2454" i="122"/>
  <c r="AJ2454" i="122"/>
  <c r="AI2454" i="122"/>
  <c r="AM2453" i="122"/>
  <c r="AL2453" i="122"/>
  <c r="AK2453" i="122"/>
  <c r="AJ2453" i="122"/>
  <c r="AI2453" i="122"/>
  <c r="AM2452" i="122"/>
  <c r="AL2452" i="122"/>
  <c r="AK2452" i="122"/>
  <c r="AJ2452" i="122"/>
  <c r="AI2452" i="122"/>
  <c r="AM2451" i="122"/>
  <c r="AL2451" i="122"/>
  <c r="AK2451" i="122"/>
  <c r="AJ2451" i="122"/>
  <c r="AI2451" i="122"/>
  <c r="AM2450" i="122"/>
  <c r="AL2450" i="122"/>
  <c r="AK2450" i="122"/>
  <c r="AJ2450" i="122"/>
  <c r="AI2450" i="122"/>
  <c r="AM2355" i="122"/>
  <c r="AL2355" i="122"/>
  <c r="AK2355" i="122"/>
  <c r="AJ2355" i="122"/>
  <c r="AI2355" i="122"/>
  <c r="AM2354" i="122"/>
  <c r="AL2354" i="122"/>
  <c r="AK2354" i="122"/>
  <c r="AJ2354" i="122"/>
  <c r="AI2354" i="122"/>
  <c r="AM2350" i="122"/>
  <c r="AL2350" i="122"/>
  <c r="AK2350" i="122"/>
  <c r="AJ2350" i="122"/>
  <c r="AI2350" i="122"/>
  <c r="AM2349" i="122"/>
  <c r="AL2349" i="122"/>
  <c r="AK2349" i="122"/>
  <c r="AJ2349" i="122"/>
  <c r="AI2349" i="122"/>
  <c r="AM2348" i="122"/>
  <c r="AL2348" i="122"/>
  <c r="AK2348" i="122"/>
  <c r="AJ2348" i="122"/>
  <c r="AI2348" i="122"/>
  <c r="AM2347" i="122"/>
  <c r="AL2347" i="122"/>
  <c r="AK2347" i="122"/>
  <c r="AJ2347" i="122"/>
  <c r="AI2347" i="122"/>
  <c r="AM2346" i="122"/>
  <c r="AL2346" i="122"/>
  <c r="AK2346" i="122"/>
  <c r="AJ2346" i="122"/>
  <c r="AI2346" i="122"/>
  <c r="AM2345" i="122"/>
  <c r="AL2345" i="122"/>
  <c r="AK2345" i="122"/>
  <c r="AJ2345" i="122"/>
  <c r="AI2345" i="122"/>
  <c r="AM2344" i="122"/>
  <c r="AL2344" i="122"/>
  <c r="AK2344" i="122"/>
  <c r="AJ2344" i="122"/>
  <c r="AI2344" i="122"/>
  <c r="AM2343" i="122"/>
  <c r="AL2343" i="122"/>
  <c r="AK2343" i="122"/>
  <c r="AJ2343" i="122"/>
  <c r="AI2343" i="122"/>
  <c r="AM2248" i="122"/>
  <c r="AL2248" i="122"/>
  <c r="AK2248" i="122"/>
  <c r="AJ2248" i="122"/>
  <c r="AI2248" i="122"/>
  <c r="AM2247" i="122"/>
  <c r="AL2247" i="122"/>
  <c r="AK2247" i="122"/>
  <c r="AJ2247" i="122"/>
  <c r="AI2247" i="122"/>
  <c r="AM2243" i="122"/>
  <c r="AL2243" i="122"/>
  <c r="AK2243" i="122"/>
  <c r="AJ2243" i="122"/>
  <c r="AI2243" i="122"/>
  <c r="AM2242" i="122"/>
  <c r="AL2242" i="122"/>
  <c r="AK2242" i="122"/>
  <c r="AJ2242" i="122"/>
  <c r="AI2242" i="122"/>
  <c r="AM2241" i="122"/>
  <c r="AL2241" i="122"/>
  <c r="AK2241" i="122"/>
  <c r="AJ2241" i="122"/>
  <c r="AI2241" i="122"/>
  <c r="AM2240" i="122"/>
  <c r="AL2240" i="122"/>
  <c r="AK2240" i="122"/>
  <c r="AJ2240" i="122"/>
  <c r="AI2240" i="122"/>
  <c r="AM2239" i="122"/>
  <c r="AL2239" i="122"/>
  <c r="AK2239" i="122"/>
  <c r="AJ2239" i="122"/>
  <c r="AI2239" i="122"/>
  <c r="AM2238" i="122"/>
  <c r="AL2238" i="122"/>
  <c r="AK2238" i="122"/>
  <c r="AJ2238" i="122"/>
  <c r="AI2238" i="122"/>
  <c r="AM2237" i="122"/>
  <c r="AL2237" i="122"/>
  <c r="AK2237" i="122"/>
  <c r="AJ2237" i="122"/>
  <c r="AI2237" i="122"/>
  <c r="AM2236" i="122"/>
  <c r="AL2236" i="122"/>
  <c r="AK2236" i="122"/>
  <c r="AJ2236" i="122"/>
  <c r="AI2236" i="122"/>
  <c r="AM2141" i="122"/>
  <c r="AL2141" i="122"/>
  <c r="AK2141" i="122"/>
  <c r="AJ2141" i="122"/>
  <c r="AI2141" i="122"/>
  <c r="AM2140" i="122"/>
  <c r="AL2140" i="122"/>
  <c r="AK2140" i="122"/>
  <c r="AJ2140" i="122"/>
  <c r="AI2140" i="122"/>
  <c r="AM2136" i="122"/>
  <c r="AL2136" i="122"/>
  <c r="AK2136" i="122"/>
  <c r="AJ2136" i="122"/>
  <c r="AI2136" i="122"/>
  <c r="AM2135" i="122"/>
  <c r="AL2135" i="122"/>
  <c r="AK2135" i="122"/>
  <c r="AJ2135" i="122"/>
  <c r="AI2135" i="122"/>
  <c r="AM2134" i="122"/>
  <c r="AL2134" i="122"/>
  <c r="AK2134" i="122"/>
  <c r="AJ2134" i="122"/>
  <c r="AI2134" i="122"/>
  <c r="AM2133" i="122"/>
  <c r="AL2133" i="122"/>
  <c r="AK2133" i="122"/>
  <c r="AJ2133" i="122"/>
  <c r="AI2133" i="122"/>
  <c r="AM2132" i="122"/>
  <c r="AL2132" i="122"/>
  <c r="AK2132" i="122"/>
  <c r="AJ2132" i="122"/>
  <c r="AI2132" i="122"/>
  <c r="AM2131" i="122"/>
  <c r="AL2131" i="122"/>
  <c r="AK2131" i="122"/>
  <c r="AJ2131" i="122"/>
  <c r="AI2131" i="122"/>
  <c r="AM2130" i="122"/>
  <c r="AL2130" i="122"/>
  <c r="AK2130" i="122"/>
  <c r="AJ2130" i="122"/>
  <c r="AI2130" i="122"/>
  <c r="AM2129" i="122"/>
  <c r="AL2129" i="122"/>
  <c r="AK2129" i="122"/>
  <c r="AJ2129" i="122"/>
  <c r="AI2129" i="122"/>
  <c r="AM2034" i="122"/>
  <c r="AL2034" i="122"/>
  <c r="AK2034" i="122"/>
  <c r="AJ2034" i="122"/>
  <c r="AI2034" i="122"/>
  <c r="AM2033" i="122"/>
  <c r="AL2033" i="122"/>
  <c r="AK2033" i="122"/>
  <c r="AJ2033" i="122"/>
  <c r="AI2033" i="122"/>
  <c r="AM2029" i="122"/>
  <c r="AL2029" i="122"/>
  <c r="AK2029" i="122"/>
  <c r="AJ2029" i="122"/>
  <c r="AI2029" i="122"/>
  <c r="AM2028" i="122"/>
  <c r="AL2028" i="122"/>
  <c r="AK2028" i="122"/>
  <c r="AJ2028" i="122"/>
  <c r="AI2028" i="122"/>
  <c r="AM2027" i="122"/>
  <c r="AL2027" i="122"/>
  <c r="AK2027" i="122"/>
  <c r="AJ2027" i="122"/>
  <c r="AI2027" i="122"/>
  <c r="AM2026" i="122"/>
  <c r="AL2026" i="122"/>
  <c r="AK2026" i="122"/>
  <c r="AJ2026" i="122"/>
  <c r="AI2026" i="122"/>
  <c r="AM2025" i="122"/>
  <c r="AL2025" i="122"/>
  <c r="AK2025" i="122"/>
  <c r="AJ2025" i="122"/>
  <c r="AI2025" i="122"/>
  <c r="AM2024" i="122"/>
  <c r="AL2024" i="122"/>
  <c r="AK2024" i="122"/>
  <c r="AJ2024" i="122"/>
  <c r="AI2024" i="122"/>
  <c r="AM2023" i="122"/>
  <c r="AL2023" i="122"/>
  <c r="AK2023" i="122"/>
  <c r="AJ2023" i="122"/>
  <c r="AI2023" i="122"/>
  <c r="AM2022" i="122"/>
  <c r="AL2022" i="122"/>
  <c r="AK2022" i="122"/>
  <c r="AJ2022" i="122"/>
  <c r="AI2022" i="122"/>
  <c r="AM1927" i="122"/>
  <c r="AM1926" i="122"/>
  <c r="AM1922" i="122"/>
  <c r="AM1921" i="122"/>
  <c r="AM1920" i="122"/>
  <c r="AM1919" i="122"/>
  <c r="AM1918" i="122"/>
  <c r="AM1917" i="122"/>
  <c r="AM1916" i="122"/>
  <c r="AM1915" i="122"/>
  <c r="AM1820" i="122"/>
  <c r="AL1820" i="122"/>
  <c r="AK1820" i="122"/>
  <c r="AJ1820" i="122"/>
  <c r="AI1820" i="122"/>
  <c r="AM1819" i="122"/>
  <c r="AL1819" i="122"/>
  <c r="AK1819" i="122"/>
  <c r="AJ1819" i="122"/>
  <c r="AI1819" i="122"/>
  <c r="AM1815" i="122"/>
  <c r="AL1815" i="122"/>
  <c r="AK1815" i="122"/>
  <c r="AJ1815" i="122"/>
  <c r="AI1815" i="122"/>
  <c r="AM1814" i="122"/>
  <c r="AL1814" i="122"/>
  <c r="AK1814" i="122"/>
  <c r="AJ1814" i="122"/>
  <c r="AI1814" i="122"/>
  <c r="AM1813" i="122"/>
  <c r="AL1813" i="122"/>
  <c r="AK1813" i="122"/>
  <c r="AJ1813" i="122"/>
  <c r="AI1813" i="122"/>
  <c r="AM1812" i="122"/>
  <c r="AL1812" i="122"/>
  <c r="AK1812" i="122"/>
  <c r="AJ1812" i="122"/>
  <c r="AI1812" i="122"/>
  <c r="AM1811" i="122"/>
  <c r="AL1811" i="122"/>
  <c r="AK1811" i="122"/>
  <c r="AJ1811" i="122"/>
  <c r="AI1811" i="122"/>
  <c r="AM1810" i="122"/>
  <c r="AL1810" i="122"/>
  <c r="AK1810" i="122"/>
  <c r="AJ1810" i="122"/>
  <c r="AI1810" i="122"/>
  <c r="AM1809" i="122"/>
  <c r="AL1809" i="122"/>
  <c r="AK1809" i="122"/>
  <c r="AJ1809" i="122"/>
  <c r="AI1809" i="122"/>
  <c r="AM1808" i="122"/>
  <c r="AL1808" i="122"/>
  <c r="AK1808" i="122"/>
  <c r="AJ1808" i="122"/>
  <c r="AI1808" i="122"/>
  <c r="AM1713" i="122"/>
  <c r="AL1713" i="122"/>
  <c r="AK1713" i="122"/>
  <c r="AJ1713" i="122"/>
  <c r="AI1713" i="122"/>
  <c r="AM1712" i="122"/>
  <c r="AL1712" i="122"/>
  <c r="AK1712" i="122"/>
  <c r="AJ1712" i="122"/>
  <c r="AI1712" i="122"/>
  <c r="AM1708" i="122"/>
  <c r="AL1708" i="122"/>
  <c r="AK1708" i="122"/>
  <c r="AJ1708" i="122"/>
  <c r="AI1708" i="122"/>
  <c r="AM1707" i="122"/>
  <c r="AL1707" i="122"/>
  <c r="AK1707" i="122"/>
  <c r="AJ1707" i="122"/>
  <c r="AI1707" i="122"/>
  <c r="AM1706" i="122"/>
  <c r="AL1706" i="122"/>
  <c r="AK1706" i="122"/>
  <c r="AJ1706" i="122"/>
  <c r="AI1706" i="122"/>
  <c r="AM1705" i="122"/>
  <c r="AL1705" i="122"/>
  <c r="AK1705" i="122"/>
  <c r="AJ1705" i="122"/>
  <c r="AI1705" i="122"/>
  <c r="AM1704" i="122"/>
  <c r="AL1704" i="122"/>
  <c r="AK1704" i="122"/>
  <c r="AJ1704" i="122"/>
  <c r="AI1704" i="122"/>
  <c r="AM1703" i="122"/>
  <c r="AL1703" i="122"/>
  <c r="AK1703" i="122"/>
  <c r="AJ1703" i="122"/>
  <c r="AI1703" i="122"/>
  <c r="AM1702" i="122"/>
  <c r="AL1702" i="122"/>
  <c r="AK1702" i="122"/>
  <c r="AJ1702" i="122"/>
  <c r="AI1702" i="122"/>
  <c r="AM1701" i="122"/>
  <c r="AL1701" i="122"/>
  <c r="AK1701" i="122"/>
  <c r="AJ1701" i="122"/>
  <c r="AI1701" i="122"/>
  <c r="AM1606" i="122"/>
  <c r="AL1606" i="122"/>
  <c r="AK1606" i="122"/>
  <c r="AJ1606" i="122"/>
  <c r="AI1606" i="122"/>
  <c r="AM1605" i="122"/>
  <c r="AL1605" i="122"/>
  <c r="AK1605" i="122"/>
  <c r="AJ1605" i="122"/>
  <c r="AI1605" i="122"/>
  <c r="AM1601" i="122"/>
  <c r="AL1601" i="122"/>
  <c r="AK1601" i="122"/>
  <c r="AJ1601" i="122"/>
  <c r="AI1601" i="122"/>
  <c r="AM1600" i="122"/>
  <c r="AL1600" i="122"/>
  <c r="AK1600" i="122"/>
  <c r="AJ1600" i="122"/>
  <c r="AI1600" i="122"/>
  <c r="AM1599" i="122"/>
  <c r="AL1599" i="122"/>
  <c r="AK1599" i="122"/>
  <c r="AJ1599" i="122"/>
  <c r="AI1599" i="122"/>
  <c r="AM1598" i="122"/>
  <c r="AL1598" i="122"/>
  <c r="AK1598" i="122"/>
  <c r="AJ1598" i="122"/>
  <c r="AI1598" i="122"/>
  <c r="AM1597" i="122"/>
  <c r="AL1597" i="122"/>
  <c r="AK1597" i="122"/>
  <c r="AJ1597" i="122"/>
  <c r="AI1597" i="122"/>
  <c r="AM1596" i="122"/>
  <c r="AL1596" i="122"/>
  <c r="AK1596" i="122"/>
  <c r="AJ1596" i="122"/>
  <c r="AI1596" i="122"/>
  <c r="AM1595" i="122"/>
  <c r="AL1595" i="122"/>
  <c r="AK1595" i="122"/>
  <c r="AJ1595" i="122"/>
  <c r="AI1595" i="122"/>
  <c r="AM1594" i="122"/>
  <c r="AL1594" i="122"/>
  <c r="AK1594" i="122"/>
  <c r="AJ1594" i="122"/>
  <c r="AI1594" i="122"/>
  <c r="AM1499" i="122"/>
  <c r="AL1499" i="122"/>
  <c r="AK1499" i="122"/>
  <c r="AJ1499" i="122"/>
  <c r="AI1499" i="122"/>
  <c r="AM1498" i="122"/>
  <c r="AL1498" i="122"/>
  <c r="AK1498" i="122"/>
  <c r="AJ1498" i="122"/>
  <c r="AI1498" i="122"/>
  <c r="AM1494" i="122"/>
  <c r="AL1494" i="122"/>
  <c r="AK1494" i="122"/>
  <c r="AJ1494" i="122"/>
  <c r="AI1494" i="122"/>
  <c r="AM1493" i="122"/>
  <c r="AL1493" i="122"/>
  <c r="AK1493" i="122"/>
  <c r="AJ1493" i="122"/>
  <c r="AI1493" i="122"/>
  <c r="AM1492" i="122"/>
  <c r="AL1492" i="122"/>
  <c r="AK1492" i="122"/>
  <c r="AJ1492" i="122"/>
  <c r="AI1492" i="122"/>
  <c r="AM1491" i="122"/>
  <c r="AL1491" i="122"/>
  <c r="AK1491" i="122"/>
  <c r="AJ1491" i="122"/>
  <c r="AI1491" i="122"/>
  <c r="AM1490" i="122"/>
  <c r="AL1490" i="122"/>
  <c r="AK1490" i="122"/>
  <c r="AJ1490" i="122"/>
  <c r="AI1490" i="122"/>
  <c r="AM1489" i="122"/>
  <c r="AL1489" i="122"/>
  <c r="AK1489" i="122"/>
  <c r="AJ1489" i="122"/>
  <c r="AI1489" i="122"/>
  <c r="AM1488" i="122"/>
  <c r="AL1488" i="122"/>
  <c r="AK1488" i="122"/>
  <c r="AJ1488" i="122"/>
  <c r="AI1488" i="122"/>
  <c r="AM1487" i="122"/>
  <c r="AL1487" i="122"/>
  <c r="AK1487" i="122"/>
  <c r="AJ1487" i="122"/>
  <c r="AI1487" i="122"/>
  <c r="AM1392" i="122"/>
  <c r="AL1392" i="122"/>
  <c r="AK1392" i="122"/>
  <c r="AJ1392" i="122"/>
  <c r="AI1392" i="122"/>
  <c r="AM1391" i="122"/>
  <c r="AL1391" i="122"/>
  <c r="AK1391" i="122"/>
  <c r="AJ1391" i="122"/>
  <c r="AI1391" i="122"/>
  <c r="AM1387" i="122"/>
  <c r="AL1387" i="122"/>
  <c r="AK1387" i="122"/>
  <c r="AJ1387" i="122"/>
  <c r="AI1387" i="122"/>
  <c r="AM1386" i="122"/>
  <c r="AL1386" i="122"/>
  <c r="AK1386" i="122"/>
  <c r="AJ1386" i="122"/>
  <c r="AI1386" i="122"/>
  <c r="AM1385" i="122"/>
  <c r="AL1385" i="122"/>
  <c r="AK1385" i="122"/>
  <c r="AJ1385" i="122"/>
  <c r="AI1385" i="122"/>
  <c r="AM1384" i="122"/>
  <c r="AL1384" i="122"/>
  <c r="AK1384" i="122"/>
  <c r="AJ1384" i="122"/>
  <c r="AI1384" i="122"/>
  <c r="AM1383" i="122"/>
  <c r="AL1383" i="122"/>
  <c r="AK1383" i="122"/>
  <c r="AJ1383" i="122"/>
  <c r="AI1383" i="122"/>
  <c r="AM1382" i="122"/>
  <c r="AL1382" i="122"/>
  <c r="AK1382" i="122"/>
  <c r="AJ1382" i="122"/>
  <c r="AI1382" i="122"/>
  <c r="AM1381" i="122"/>
  <c r="AL1381" i="122"/>
  <c r="AK1381" i="122"/>
  <c r="AJ1381" i="122"/>
  <c r="AI1381" i="122"/>
  <c r="AM1380" i="122"/>
  <c r="AL1380" i="122"/>
  <c r="AK1380" i="122"/>
  <c r="AJ1380" i="122"/>
  <c r="AI1380" i="122"/>
  <c r="AM1285" i="122"/>
  <c r="AL1285" i="122"/>
  <c r="AK1285" i="122"/>
  <c r="AJ1285" i="122"/>
  <c r="AI1285" i="122"/>
  <c r="AM1284" i="122"/>
  <c r="AL1284" i="122"/>
  <c r="AK1284" i="122"/>
  <c r="AJ1284" i="122"/>
  <c r="AI1284" i="122"/>
  <c r="AM1280" i="122"/>
  <c r="AL1280" i="122"/>
  <c r="AK1280" i="122"/>
  <c r="AJ1280" i="122"/>
  <c r="AI1280" i="122"/>
  <c r="AM1279" i="122"/>
  <c r="AL1279" i="122"/>
  <c r="AK1279" i="122"/>
  <c r="AJ1279" i="122"/>
  <c r="AI1279" i="122"/>
  <c r="AM1278" i="122"/>
  <c r="AL1278" i="122"/>
  <c r="AK1278" i="122"/>
  <c r="AJ1278" i="122"/>
  <c r="AI1278" i="122"/>
  <c r="AM1277" i="122"/>
  <c r="AL1277" i="122"/>
  <c r="AK1277" i="122"/>
  <c r="AJ1277" i="122"/>
  <c r="AI1277" i="122"/>
  <c r="AM1276" i="122"/>
  <c r="AL1276" i="122"/>
  <c r="AK1276" i="122"/>
  <c r="AJ1276" i="122"/>
  <c r="AI1276" i="122"/>
  <c r="AM1275" i="122"/>
  <c r="AL1275" i="122"/>
  <c r="AK1275" i="122"/>
  <c r="AJ1275" i="122"/>
  <c r="AI1275" i="122"/>
  <c r="AM1274" i="122"/>
  <c r="AL1274" i="122"/>
  <c r="AK1274" i="122"/>
  <c r="AJ1274" i="122"/>
  <c r="AI1274" i="122"/>
  <c r="AM1273" i="122"/>
  <c r="AL1273" i="122"/>
  <c r="AK1273" i="122"/>
  <c r="AJ1273" i="122"/>
  <c r="AI1273" i="122"/>
  <c r="AM1178" i="122"/>
  <c r="AL1178" i="122"/>
  <c r="AK1178" i="122"/>
  <c r="AJ1178" i="122"/>
  <c r="AI1178" i="122"/>
  <c r="AM1177" i="122"/>
  <c r="AL1177" i="122"/>
  <c r="AK1177" i="122"/>
  <c r="AJ1177" i="122"/>
  <c r="AI1177" i="122"/>
  <c r="AM1173" i="122"/>
  <c r="AL1173" i="122"/>
  <c r="AK1173" i="122"/>
  <c r="AJ1173" i="122"/>
  <c r="AI1173" i="122"/>
  <c r="AM1172" i="122"/>
  <c r="AL1172" i="122"/>
  <c r="AK1172" i="122"/>
  <c r="AJ1172" i="122"/>
  <c r="AI1172" i="122"/>
  <c r="AM1171" i="122"/>
  <c r="AL1171" i="122"/>
  <c r="AK1171" i="122"/>
  <c r="AJ1171" i="122"/>
  <c r="AI1171" i="122"/>
  <c r="AM1170" i="122"/>
  <c r="AL1170" i="122"/>
  <c r="AK1170" i="122"/>
  <c r="AJ1170" i="122"/>
  <c r="AI1170" i="122"/>
  <c r="AM1169" i="122"/>
  <c r="AL1169" i="122"/>
  <c r="AK1169" i="122"/>
  <c r="AJ1169" i="122"/>
  <c r="AI1169" i="122"/>
  <c r="AM1168" i="122"/>
  <c r="AL1168" i="122"/>
  <c r="AK1168" i="122"/>
  <c r="AJ1168" i="122"/>
  <c r="AI1168" i="122"/>
  <c r="AM1167" i="122"/>
  <c r="AL1167" i="122"/>
  <c r="AK1167" i="122"/>
  <c r="AJ1167" i="122"/>
  <c r="AI1167" i="122"/>
  <c r="AM1166" i="122"/>
  <c r="AL1166" i="122"/>
  <c r="AK1166" i="122"/>
  <c r="AJ1166" i="122"/>
  <c r="AI1166" i="122"/>
  <c r="AM1071" i="122"/>
  <c r="AL1071" i="122"/>
  <c r="AK1071" i="122"/>
  <c r="AJ1071" i="122"/>
  <c r="AI1071" i="122"/>
  <c r="AM1070" i="122"/>
  <c r="AL1070" i="122"/>
  <c r="AK1070" i="122"/>
  <c r="AJ1070" i="122"/>
  <c r="AI1070" i="122"/>
  <c r="AM1066" i="122"/>
  <c r="AL1066" i="122"/>
  <c r="AK1066" i="122"/>
  <c r="AJ1066" i="122"/>
  <c r="AI1066" i="122"/>
  <c r="AM1065" i="122"/>
  <c r="AL1065" i="122"/>
  <c r="AK1065" i="122"/>
  <c r="AJ1065" i="122"/>
  <c r="AI1065" i="122"/>
  <c r="AM1064" i="122"/>
  <c r="AL1064" i="122"/>
  <c r="AK1064" i="122"/>
  <c r="AJ1064" i="122"/>
  <c r="AI1064" i="122"/>
  <c r="AM1063" i="122"/>
  <c r="AL1063" i="122"/>
  <c r="AK1063" i="122"/>
  <c r="AJ1063" i="122"/>
  <c r="AI1063" i="122"/>
  <c r="AM1062" i="122"/>
  <c r="AL1062" i="122"/>
  <c r="AK1062" i="122"/>
  <c r="AJ1062" i="122"/>
  <c r="AI1062" i="122"/>
  <c r="AM1061" i="122"/>
  <c r="AL1061" i="122"/>
  <c r="AK1061" i="122"/>
  <c r="AJ1061" i="122"/>
  <c r="AI1061" i="122"/>
  <c r="AM1060" i="122"/>
  <c r="AL1060" i="122"/>
  <c r="AK1060" i="122"/>
  <c r="AJ1060" i="122"/>
  <c r="AI1060" i="122"/>
  <c r="AM1059" i="122"/>
  <c r="AL1059" i="122"/>
  <c r="AK1059" i="122"/>
  <c r="AJ1059" i="122"/>
  <c r="AI1059" i="122"/>
  <c r="AM964" i="122"/>
  <c r="AM963" i="122"/>
  <c r="AM959" i="122"/>
  <c r="AM958" i="122"/>
  <c r="AM957" i="122"/>
  <c r="AM956" i="122"/>
  <c r="AM955" i="122"/>
  <c r="AM954" i="122"/>
  <c r="AM953" i="122"/>
  <c r="AM952" i="122"/>
  <c r="AM857" i="122"/>
  <c r="AL857" i="122"/>
  <c r="AK857" i="122"/>
  <c r="AJ857" i="122"/>
  <c r="AI857" i="122"/>
  <c r="AM856" i="122"/>
  <c r="AL856" i="122"/>
  <c r="AK856" i="122"/>
  <c r="AJ856" i="122"/>
  <c r="AI856" i="122"/>
  <c r="AM852" i="122"/>
  <c r="AL852" i="122"/>
  <c r="AK852" i="122"/>
  <c r="AJ852" i="122"/>
  <c r="AI852" i="122"/>
  <c r="AM851" i="122"/>
  <c r="AL851" i="122"/>
  <c r="AK851" i="122"/>
  <c r="AJ851" i="122"/>
  <c r="AI851" i="122"/>
  <c r="AM850" i="122"/>
  <c r="AL850" i="122"/>
  <c r="AK850" i="122"/>
  <c r="AJ850" i="122"/>
  <c r="AI850" i="122"/>
  <c r="AM849" i="122"/>
  <c r="AL849" i="122"/>
  <c r="AK849" i="122"/>
  <c r="AJ849" i="122"/>
  <c r="AI849" i="122"/>
  <c r="AM848" i="122"/>
  <c r="AL848" i="122"/>
  <c r="AK848" i="122"/>
  <c r="AJ848" i="122"/>
  <c r="AI848" i="122"/>
  <c r="AM847" i="122"/>
  <c r="AL847" i="122"/>
  <c r="AK847" i="122"/>
  <c r="AJ847" i="122"/>
  <c r="AI847" i="122"/>
  <c r="AM846" i="122"/>
  <c r="AL846" i="122"/>
  <c r="AK846" i="122"/>
  <c r="AJ846" i="122"/>
  <c r="AI846" i="122"/>
  <c r="AM845" i="122"/>
  <c r="AL845" i="122"/>
  <c r="AK845" i="122"/>
  <c r="AJ845" i="122"/>
  <c r="AI845" i="122"/>
  <c r="AM750" i="122"/>
  <c r="AL750" i="122"/>
  <c r="AK750" i="122"/>
  <c r="AJ750" i="122"/>
  <c r="AI750" i="122"/>
  <c r="AM749" i="122"/>
  <c r="AL749" i="122"/>
  <c r="AK749" i="122"/>
  <c r="AJ749" i="122"/>
  <c r="AI749" i="122"/>
  <c r="AM745" i="122"/>
  <c r="AL745" i="122"/>
  <c r="AK745" i="122"/>
  <c r="AJ745" i="122"/>
  <c r="AI745" i="122"/>
  <c r="AM744" i="122"/>
  <c r="AL744" i="122"/>
  <c r="AK744" i="122"/>
  <c r="AJ744" i="122"/>
  <c r="AI744" i="122"/>
  <c r="AM743" i="122"/>
  <c r="AL743" i="122"/>
  <c r="AK743" i="122"/>
  <c r="AJ743" i="122"/>
  <c r="AI743" i="122"/>
  <c r="AM742" i="122"/>
  <c r="AL742" i="122"/>
  <c r="AK742" i="122"/>
  <c r="AJ742" i="122"/>
  <c r="AI742" i="122"/>
  <c r="AM741" i="122"/>
  <c r="AL741" i="122"/>
  <c r="AK741" i="122"/>
  <c r="AJ741" i="122"/>
  <c r="AI741" i="122"/>
  <c r="AM740" i="122"/>
  <c r="AL740" i="122"/>
  <c r="AK740" i="122"/>
  <c r="AJ740" i="122"/>
  <c r="AI740" i="122"/>
  <c r="AM739" i="122"/>
  <c r="AL739" i="122"/>
  <c r="AK739" i="122"/>
  <c r="AJ739" i="122"/>
  <c r="AI739" i="122"/>
  <c r="AM738" i="122"/>
  <c r="AL738" i="122"/>
  <c r="AK738" i="122"/>
  <c r="AJ738" i="122"/>
  <c r="AI738" i="122"/>
  <c r="AM643" i="122"/>
  <c r="AL643" i="122"/>
  <c r="AK643" i="122"/>
  <c r="AJ643" i="122"/>
  <c r="AI643" i="122"/>
  <c r="AM642" i="122"/>
  <c r="AL642" i="122"/>
  <c r="AK642" i="122"/>
  <c r="AJ642" i="122"/>
  <c r="AI642" i="122"/>
  <c r="AM638" i="122"/>
  <c r="AL638" i="122"/>
  <c r="AK638" i="122"/>
  <c r="AJ638" i="122"/>
  <c r="AI638" i="122"/>
  <c r="AM637" i="122"/>
  <c r="AL637" i="122"/>
  <c r="AK637" i="122"/>
  <c r="AJ637" i="122"/>
  <c r="AI637" i="122"/>
  <c r="AM636" i="122"/>
  <c r="AL636" i="122"/>
  <c r="AK636" i="122"/>
  <c r="AJ636" i="122"/>
  <c r="AI636" i="122"/>
  <c r="AM635" i="122"/>
  <c r="AL635" i="122"/>
  <c r="AK635" i="122"/>
  <c r="AJ635" i="122"/>
  <c r="AI635" i="122"/>
  <c r="AM634" i="122"/>
  <c r="AL634" i="122"/>
  <c r="AK634" i="122"/>
  <c r="AJ634" i="122"/>
  <c r="AI634" i="122"/>
  <c r="AM633" i="122"/>
  <c r="AL633" i="122"/>
  <c r="AK633" i="122"/>
  <c r="AJ633" i="122"/>
  <c r="AI633" i="122"/>
  <c r="AM632" i="122"/>
  <c r="AL632" i="122"/>
  <c r="AK632" i="122"/>
  <c r="AJ632" i="122"/>
  <c r="AI632" i="122"/>
  <c r="AM631" i="122"/>
  <c r="AL631" i="122"/>
  <c r="AK631" i="122"/>
  <c r="AJ631" i="122"/>
  <c r="AI631" i="122"/>
  <c r="AM536" i="122"/>
  <c r="AM535" i="122"/>
  <c r="AM531" i="122"/>
  <c r="AM530" i="122"/>
  <c r="AM529" i="122"/>
  <c r="AM528" i="122"/>
  <c r="AM527" i="122"/>
  <c r="AM526" i="122"/>
  <c r="AM525" i="122"/>
  <c r="AM524" i="122"/>
  <c r="AM429" i="122"/>
  <c r="AL429" i="122"/>
  <c r="AM428" i="122"/>
  <c r="AL428" i="122"/>
  <c r="AM424" i="122"/>
  <c r="AL424" i="122"/>
  <c r="AM423" i="122"/>
  <c r="AL423" i="122"/>
  <c r="AM422" i="122"/>
  <c r="AL422" i="122"/>
  <c r="AM421" i="122"/>
  <c r="AL421" i="122"/>
  <c r="AM420" i="122"/>
  <c r="AL420" i="122"/>
  <c r="AM419" i="122"/>
  <c r="AL419" i="122"/>
  <c r="AM418" i="122"/>
  <c r="AL418" i="122"/>
  <c r="AM417" i="122"/>
  <c r="AL417" i="122"/>
  <c r="AC475" i="122"/>
  <c r="AM2429" i="122"/>
  <c r="AL2429" i="122"/>
  <c r="AK2429" i="122"/>
  <c r="AJ2429" i="122"/>
  <c r="AI2429" i="122"/>
  <c r="AM2322" i="122"/>
  <c r="AL2322" i="122"/>
  <c r="AK2322" i="122"/>
  <c r="AJ2322" i="122"/>
  <c r="AI2322" i="122"/>
  <c r="AM2215" i="122"/>
  <c r="AL2215" i="122"/>
  <c r="AK2215" i="122"/>
  <c r="AJ2215" i="122"/>
  <c r="AI2215" i="122"/>
  <c r="AM2108" i="122"/>
  <c r="AL2108" i="122"/>
  <c r="AK2108" i="122"/>
  <c r="AJ2108" i="122"/>
  <c r="AI2108" i="122"/>
  <c r="AM1894" i="122"/>
  <c r="AL1894" i="122"/>
  <c r="AK1894" i="122"/>
  <c r="AJ1894" i="122"/>
  <c r="AI1894" i="122"/>
  <c r="AM1787" i="122"/>
  <c r="AL1787" i="122"/>
  <c r="AK1787" i="122"/>
  <c r="AJ1787" i="122"/>
  <c r="AI1787" i="122"/>
  <c r="AM1680" i="122"/>
  <c r="AL1680" i="122"/>
  <c r="AK1680" i="122"/>
  <c r="AJ1680" i="122"/>
  <c r="AI1680" i="122"/>
  <c r="AM1573" i="122"/>
  <c r="AL1573" i="122"/>
  <c r="AK1573" i="122"/>
  <c r="AJ1573" i="122"/>
  <c r="AI1573" i="122"/>
  <c r="AM1466" i="122"/>
  <c r="AL1466" i="122"/>
  <c r="AK1466" i="122"/>
  <c r="AJ1466" i="122"/>
  <c r="AI1466" i="122"/>
  <c r="AM1359" i="122"/>
  <c r="AL1359" i="122"/>
  <c r="AK1359" i="122"/>
  <c r="AJ1359" i="122"/>
  <c r="AI1359" i="122"/>
  <c r="AM1252" i="122"/>
  <c r="AL1252" i="122"/>
  <c r="AK1252" i="122"/>
  <c r="AJ1252" i="122"/>
  <c r="AI1252" i="122"/>
  <c r="AM1145" i="122"/>
  <c r="AL1145" i="122"/>
  <c r="AK1145" i="122"/>
  <c r="AJ1145" i="122"/>
  <c r="AI1145" i="122"/>
  <c r="AM1038" i="122"/>
  <c r="AL1038" i="122"/>
  <c r="AK1038" i="122"/>
  <c r="AJ1038" i="122"/>
  <c r="AI1038" i="122"/>
  <c r="AM931" i="122"/>
  <c r="AL931" i="122"/>
  <c r="AK931" i="122"/>
  <c r="AJ931" i="122"/>
  <c r="AI931" i="122"/>
  <c r="AM824" i="122"/>
  <c r="AL824" i="122"/>
  <c r="AK824" i="122"/>
  <c r="AJ824" i="122"/>
  <c r="AI824" i="122"/>
  <c r="AM717" i="122"/>
  <c r="AL717" i="122"/>
  <c r="AK717" i="122"/>
  <c r="AJ717" i="122"/>
  <c r="AI717" i="122"/>
  <c r="AM610" i="122"/>
  <c r="AL610" i="122"/>
  <c r="AK610" i="122"/>
  <c r="AJ610" i="122"/>
  <c r="AI610" i="122"/>
  <c r="AM503" i="122"/>
  <c r="AL503" i="122"/>
  <c r="AK503" i="122"/>
  <c r="AJ503" i="122"/>
  <c r="AI503" i="122"/>
  <c r="AH106" i="122"/>
  <c r="AG106" i="122"/>
  <c r="AF106" i="122"/>
  <c r="AE106" i="122"/>
  <c r="AD106" i="122"/>
  <c r="AC106" i="122"/>
  <c r="AB106" i="122"/>
  <c r="AA106" i="122"/>
  <c r="Z106" i="122"/>
  <c r="Y106" i="122"/>
  <c r="AI273" i="122"/>
  <c r="AJ273" i="122" s="1"/>
  <c r="AK273" i="122" s="1"/>
  <c r="AL273" i="122" s="1"/>
  <c r="AM273" i="122" s="1"/>
  <c r="AC333" i="122"/>
  <c r="AC121" i="122" s="1"/>
  <c r="AM318" i="122"/>
  <c r="AM106" i="122" s="1"/>
  <c r="AL318" i="122"/>
  <c r="AL106" i="122" s="1"/>
  <c r="AK318" i="122"/>
  <c r="AK106" i="122" s="1"/>
  <c r="AJ318" i="122"/>
  <c r="AJ106" i="122" s="1"/>
  <c r="AI318" i="122"/>
  <c r="AI106" i="122" s="1"/>
  <c r="AH273" i="122"/>
  <c r="AG273" i="122"/>
  <c r="AF273" i="122"/>
  <c r="AE273" i="122"/>
  <c r="AD273" i="122"/>
  <c r="AC273" i="122"/>
  <c r="AB273" i="122"/>
  <c r="AA273" i="122"/>
  <c r="Z273" i="122"/>
  <c r="Y273" i="122"/>
  <c r="AG195" i="122"/>
  <c r="AG240" i="122" s="1"/>
  <c r="AF195" i="122"/>
  <c r="AE195" i="122"/>
  <c r="AD195" i="122"/>
  <c r="AB195" i="122"/>
  <c r="AA195" i="122"/>
  <c r="Z195" i="122"/>
  <c r="Y195" i="122"/>
  <c r="AI1821" i="122" l="1"/>
  <c r="AI1607" i="122"/>
  <c r="AM430" i="122"/>
  <c r="AM1714" i="122"/>
  <c r="AM2035" i="122"/>
  <c r="AM2142" i="122"/>
  <c r="AL2249" i="122"/>
  <c r="AM307" i="122"/>
  <c r="AJ307" i="122"/>
  <c r="AK2035" i="122"/>
  <c r="AK2142" i="122"/>
  <c r="AJ2249" i="122"/>
  <c r="AK307" i="122"/>
  <c r="AL2035" i="122"/>
  <c r="AM1928" i="122"/>
  <c r="AK2356" i="122"/>
  <c r="AK2463" i="122"/>
  <c r="AM2249" i="122"/>
  <c r="AJ1607" i="122"/>
  <c r="AI1714" i="122"/>
  <c r="AH195" i="122"/>
  <c r="AH240" i="122" s="1"/>
  <c r="AL2356" i="122"/>
  <c r="AI644" i="122"/>
  <c r="AI751" i="122"/>
  <c r="AK751" i="122"/>
  <c r="AI1286" i="122"/>
  <c r="AK1286" i="122"/>
  <c r="AI1500" i="122"/>
  <c r="AK1500" i="122"/>
  <c r="AK1607" i="122"/>
  <c r="AJ1821" i="122"/>
  <c r="AI2035" i="122"/>
  <c r="AI2142" i="122"/>
  <c r="AL1607" i="122"/>
  <c r="AL1714" i="122"/>
  <c r="AL1821" i="122"/>
  <c r="AM1821" i="122"/>
  <c r="AL2142" i="122"/>
  <c r="AK2249" i="122"/>
  <c r="AL307" i="122"/>
  <c r="AJ644" i="122"/>
  <c r="AJ1179" i="122"/>
  <c r="AJ1286" i="122"/>
  <c r="AL1286" i="122"/>
  <c r="AL430" i="122"/>
  <c r="AK644" i="122"/>
  <c r="AM644" i="122"/>
  <c r="AI1179" i="122"/>
  <c r="AK1179" i="122"/>
  <c r="AM1286" i="122"/>
  <c r="AM2463" i="122"/>
  <c r="AL644" i="122"/>
  <c r="AI1072" i="122"/>
  <c r="AL1179" i="122"/>
  <c r="AL1500" i="122"/>
  <c r="AJ1714" i="122"/>
  <c r="AM751" i="122"/>
  <c r="AJ1072" i="122"/>
  <c r="AM1500" i="122"/>
  <c r="AM1607" i="122"/>
  <c r="AK1714" i="122"/>
  <c r="AK1821" i="122"/>
  <c r="AJ2035" i="122"/>
  <c r="AJ2142" i="122"/>
  <c r="AI2249" i="122"/>
  <c r="AM2356" i="122"/>
  <c r="AJ2356" i="122"/>
  <c r="AL2463" i="122"/>
  <c r="AI307" i="122"/>
  <c r="AM965" i="122"/>
  <c r="AK1072" i="122"/>
  <c r="AI2356" i="122"/>
  <c r="AJ2463" i="122"/>
  <c r="AL751" i="122"/>
  <c r="AI858" i="122"/>
  <c r="AK858" i="122"/>
  <c r="AM858" i="122"/>
  <c r="AL1072" i="122"/>
  <c r="AM1179" i="122"/>
  <c r="AI2463" i="122"/>
  <c r="AJ751" i="122"/>
  <c r="AJ858" i="122"/>
  <c r="AL858" i="122"/>
  <c r="AM1072" i="122"/>
  <c r="AJ1500" i="122"/>
  <c r="AI2001" i="122"/>
  <c r="AJ2001" i="122" s="1"/>
  <c r="AK2001" i="122" s="1"/>
  <c r="AL2001" i="122" s="1"/>
  <c r="AM2001" i="122" s="1"/>
  <c r="AI195" i="122" l="1"/>
  <c r="AI240" i="122" s="1"/>
  <c r="AK429" i="122"/>
  <c r="AJ429" i="122"/>
  <c r="AI429" i="122"/>
  <c r="AK428" i="122"/>
  <c r="AJ428" i="122"/>
  <c r="AI428" i="122"/>
  <c r="AK424" i="122"/>
  <c r="AJ424" i="122"/>
  <c r="AI424" i="122"/>
  <c r="AK423" i="122"/>
  <c r="AJ423" i="122"/>
  <c r="AI423" i="122"/>
  <c r="AK422" i="122"/>
  <c r="AJ422" i="122"/>
  <c r="AI422" i="122"/>
  <c r="AK421" i="122"/>
  <c r="AJ421" i="122"/>
  <c r="AI421" i="122"/>
  <c r="AK420" i="122"/>
  <c r="AJ420" i="122"/>
  <c r="AI420" i="122"/>
  <c r="AK419" i="122"/>
  <c r="AJ419" i="122"/>
  <c r="AI419" i="122"/>
  <c r="AK418" i="122"/>
  <c r="AJ418" i="122"/>
  <c r="AI418" i="122"/>
  <c r="AK417" i="122"/>
  <c r="AJ417" i="122"/>
  <c r="AI417" i="122"/>
  <c r="AL536" i="122"/>
  <c r="AK536" i="122"/>
  <c r="AJ536" i="122"/>
  <c r="AI536" i="122"/>
  <c r="AL535" i="122"/>
  <c r="AK535" i="122"/>
  <c r="AJ535" i="122"/>
  <c r="AI535" i="122"/>
  <c r="AL531" i="122"/>
  <c r="AK531" i="122"/>
  <c r="AJ531" i="122"/>
  <c r="AI531" i="122"/>
  <c r="AL530" i="122"/>
  <c r="AK530" i="122"/>
  <c r="AJ530" i="122"/>
  <c r="AI530" i="122"/>
  <c r="AL529" i="122"/>
  <c r="AK529" i="122"/>
  <c r="AJ529" i="122"/>
  <c r="AI529" i="122"/>
  <c r="AL528" i="122"/>
  <c r="AK528" i="122"/>
  <c r="AJ528" i="122"/>
  <c r="AI528" i="122"/>
  <c r="AL527" i="122"/>
  <c r="AK527" i="122"/>
  <c r="AJ527" i="122"/>
  <c r="AI527" i="122"/>
  <c r="AL526" i="122"/>
  <c r="AK526" i="122"/>
  <c r="AJ526" i="122"/>
  <c r="AI526" i="122"/>
  <c r="AL525" i="122"/>
  <c r="AK525" i="122"/>
  <c r="AJ525" i="122"/>
  <c r="AI525" i="122"/>
  <c r="AL524" i="122"/>
  <c r="AK524" i="122"/>
  <c r="AJ524" i="122"/>
  <c r="AI524" i="122"/>
  <c r="AL964" i="122"/>
  <c r="AK964" i="122"/>
  <c r="AJ964" i="122"/>
  <c r="AI964" i="122"/>
  <c r="AL963" i="122"/>
  <c r="AK963" i="122"/>
  <c r="AJ963" i="122"/>
  <c r="AI963" i="122"/>
  <c r="AL959" i="122"/>
  <c r="AK959" i="122"/>
  <c r="AJ959" i="122"/>
  <c r="AI959" i="122"/>
  <c r="AL958" i="122"/>
  <c r="AK958" i="122"/>
  <c r="AJ958" i="122"/>
  <c r="AI958" i="122"/>
  <c r="AL957" i="122"/>
  <c r="AK957" i="122"/>
  <c r="AJ957" i="122"/>
  <c r="AI957" i="122"/>
  <c r="AL956" i="122"/>
  <c r="AK956" i="122"/>
  <c r="AJ956" i="122"/>
  <c r="AI956" i="122"/>
  <c r="AL955" i="122"/>
  <c r="AK955" i="122"/>
  <c r="AJ955" i="122"/>
  <c r="AI955" i="122"/>
  <c r="AL954" i="122"/>
  <c r="AK954" i="122"/>
  <c r="AJ954" i="122"/>
  <c r="AI954" i="122"/>
  <c r="AL953" i="122"/>
  <c r="AK953" i="122"/>
  <c r="AJ953" i="122"/>
  <c r="AI953" i="122"/>
  <c r="AL952" i="122"/>
  <c r="AK952" i="122"/>
  <c r="AJ952" i="122"/>
  <c r="AI952" i="122"/>
  <c r="AL1927" i="122"/>
  <c r="AK1927" i="122"/>
  <c r="AJ1927" i="122"/>
  <c r="AI1927" i="122"/>
  <c r="AL1926" i="122"/>
  <c r="AK1926" i="122"/>
  <c r="AJ1926" i="122"/>
  <c r="AI1926" i="122"/>
  <c r="AL1922" i="122"/>
  <c r="AK1922" i="122"/>
  <c r="AJ1922" i="122"/>
  <c r="AI1922" i="122"/>
  <c r="AL1921" i="122"/>
  <c r="AK1921" i="122"/>
  <c r="AJ1921" i="122"/>
  <c r="AI1921" i="122"/>
  <c r="AL1920" i="122"/>
  <c r="AK1920" i="122"/>
  <c r="AJ1920" i="122"/>
  <c r="AI1920" i="122"/>
  <c r="AL1919" i="122"/>
  <c r="AK1919" i="122"/>
  <c r="AJ1919" i="122"/>
  <c r="AI1919" i="122"/>
  <c r="AL1918" i="122"/>
  <c r="AK1918" i="122"/>
  <c r="AJ1918" i="122"/>
  <c r="AI1918" i="122"/>
  <c r="AL1917" i="122"/>
  <c r="AK1917" i="122"/>
  <c r="AJ1917" i="122"/>
  <c r="AI1917" i="122"/>
  <c r="AL1916" i="122"/>
  <c r="AK1916" i="122"/>
  <c r="AJ1916" i="122"/>
  <c r="AI1916" i="122"/>
  <c r="AL1915" i="122"/>
  <c r="AK1915" i="122"/>
  <c r="AJ1915" i="122"/>
  <c r="AI1915" i="122"/>
  <c r="AJ195" i="122" l="1"/>
  <c r="AJ240" i="122" s="1"/>
  <c r="AI1928" i="122"/>
  <c r="AJ1928" i="122"/>
  <c r="AK1928" i="122"/>
  <c r="AK1393" i="122"/>
  <c r="AL1928" i="122"/>
  <c r="AL1393" i="122"/>
  <c r="AL965" i="122"/>
  <c r="AK965" i="122"/>
  <c r="AI1393" i="122"/>
  <c r="AI965" i="122"/>
  <c r="AJ1393" i="122"/>
  <c r="AJ965" i="122"/>
  <c r="AK195" i="122" l="1"/>
  <c r="AK240" i="122" s="1"/>
  <c r="AM1941" i="122"/>
  <c r="AL1941" i="122"/>
  <c r="AK1941" i="122"/>
  <c r="AJ1941" i="122"/>
  <c r="AI1941" i="122"/>
  <c r="AL195" i="122" l="1"/>
  <c r="AL240" i="122" s="1"/>
  <c r="F56" i="9"/>
  <c r="F55" i="9"/>
  <c r="F54" i="9"/>
  <c r="F53" i="9"/>
  <c r="G50" i="8"/>
  <c r="AM195" i="122" l="1"/>
  <c r="AM240" i="122" s="1"/>
  <c r="AC2610" i="122" l="1"/>
  <c r="AD2535" i="122" s="1"/>
  <c r="AC164" i="122" l="1"/>
  <c r="A3701" i="122" l="1"/>
  <c r="A3700" i="122"/>
  <c r="A3598" i="122"/>
  <c r="A3597" i="122"/>
  <c r="A3596" i="122"/>
  <c r="A3594" i="122"/>
  <c r="A3593" i="122"/>
  <c r="A3491" i="122"/>
  <c r="A3490" i="122"/>
  <c r="A3489" i="122"/>
  <c r="A3487" i="122"/>
  <c r="A3385" i="122"/>
  <c r="A3384" i="122"/>
  <c r="A3383" i="122"/>
  <c r="A3382" i="122"/>
  <c r="A3380" i="122"/>
  <c r="A3278" i="122"/>
  <c r="A3277" i="122"/>
  <c r="A3276" i="122"/>
  <c r="A3275" i="122"/>
  <c r="A3273" i="122"/>
  <c r="A3171" i="122"/>
  <c r="A3170" i="122"/>
  <c r="A3169" i="122"/>
  <c r="A3168" i="122"/>
  <c r="A3166" i="122"/>
  <c r="A3064" i="122"/>
  <c r="A3063" i="122"/>
  <c r="A3062" i="122"/>
  <c r="A3061" i="122"/>
  <c r="A3059" i="122"/>
  <c r="A2957" i="122"/>
  <c r="A2956" i="122"/>
  <c r="A2955" i="122"/>
  <c r="A2954" i="122"/>
  <c r="A2952" i="122"/>
  <c r="A2951" i="122"/>
  <c r="A2849" i="122"/>
  <c r="A2848" i="122"/>
  <c r="A2847" i="122"/>
  <c r="A2845" i="122"/>
  <c r="A2844" i="122"/>
  <c r="A2742" i="122"/>
  <c r="A2741" i="122"/>
  <c r="A2740" i="122"/>
  <c r="A2738" i="122"/>
  <c r="A2737" i="122"/>
  <c r="A2635" i="122"/>
  <c r="A2634" i="122"/>
  <c r="A2633" i="122"/>
  <c r="A2625" i="122"/>
  <c r="A2624" i="122"/>
  <c r="A2623" i="122"/>
  <c r="A2622" i="122"/>
  <c r="A2621" i="122"/>
  <c r="A2620" i="122"/>
  <c r="A2619" i="122"/>
  <c r="A2618" i="122"/>
  <c r="A2617" i="122"/>
  <c r="A2616" i="122"/>
  <c r="A2615" i="122"/>
  <c r="A2628" i="122"/>
  <c r="A2629" i="122"/>
  <c r="A2630" i="122"/>
  <c r="A2631" i="122"/>
  <c r="A2514" i="122"/>
  <c r="A2513" i="122"/>
  <c r="A2512" i="122"/>
  <c r="A2511" i="122"/>
  <c r="A2509" i="122"/>
  <c r="A2508" i="122"/>
  <c r="A2407" i="122"/>
  <c r="A2406" i="122"/>
  <c r="A2405" i="122"/>
  <c r="A2404" i="122"/>
  <c r="A2402" i="122"/>
  <c r="A2301" i="122"/>
  <c r="A2300" i="122"/>
  <c r="A2299" i="122"/>
  <c r="A2298" i="122"/>
  <c r="A2297" i="122"/>
  <c r="A2295" i="122"/>
  <c r="A2194" i="122"/>
  <c r="A2193" i="122"/>
  <c r="A2192" i="122"/>
  <c r="A2191" i="122"/>
  <c r="A2190" i="122"/>
  <c r="A2188" i="122"/>
  <c r="A2187" i="122"/>
  <c r="A2086" i="122"/>
  <c r="A2085" i="122"/>
  <c r="A2084" i="122"/>
  <c r="A2083" i="122"/>
  <c r="A2081" i="122"/>
  <c r="A1980" i="122"/>
  <c r="A1979" i="122"/>
  <c r="A1978" i="122"/>
  <c r="A1977" i="122"/>
  <c r="A1976" i="122"/>
  <c r="A1974" i="122"/>
  <c r="A1973" i="122"/>
  <c r="A1872" i="122"/>
  <c r="A1871" i="122"/>
  <c r="A1870" i="122"/>
  <c r="A1869" i="122"/>
  <c r="A1867" i="122"/>
  <c r="A1866" i="122"/>
  <c r="A1765" i="122"/>
  <c r="A1764" i="122"/>
  <c r="A1763" i="122"/>
  <c r="A1762" i="122"/>
  <c r="A1760" i="122"/>
  <c r="A1659" i="122"/>
  <c r="A1658" i="122"/>
  <c r="A1657" i="122"/>
  <c r="A1656" i="122"/>
  <c r="A1655" i="122"/>
  <c r="A1653" i="122"/>
  <c r="A1652" i="122"/>
  <c r="A1551" i="122"/>
  <c r="A1550" i="122"/>
  <c r="A1549" i="122"/>
  <c r="A1548" i="122"/>
  <c r="A1546" i="122"/>
  <c r="A1545" i="122"/>
  <c r="A1444" i="122"/>
  <c r="A1443" i="122"/>
  <c r="A1442" i="122"/>
  <c r="A1441" i="122"/>
  <c r="A1439" i="122"/>
  <c r="A1438" i="122"/>
  <c r="A1337" i="122"/>
  <c r="A1336" i="122"/>
  <c r="A1335" i="122"/>
  <c r="A1334" i="122"/>
  <c r="A1332" i="122"/>
  <c r="A1231" i="122"/>
  <c r="A1230" i="122"/>
  <c r="A1229" i="122"/>
  <c r="A1228" i="122"/>
  <c r="A1227" i="122"/>
  <c r="A1225" i="122"/>
  <c r="A1224" i="122"/>
  <c r="A1123" i="122"/>
  <c r="A1122" i="122"/>
  <c r="A1121" i="122"/>
  <c r="A1120" i="122"/>
  <c r="A1118" i="122"/>
  <c r="A1017" i="122"/>
  <c r="A1016" i="122"/>
  <c r="A1015" i="122"/>
  <c r="A1014" i="122"/>
  <c r="A1013" i="122"/>
  <c r="A1011" i="122"/>
  <c r="A1010" i="122"/>
  <c r="A909" i="122"/>
  <c r="A908" i="122"/>
  <c r="A907" i="122"/>
  <c r="A906" i="122"/>
  <c r="A904" i="122"/>
  <c r="A903" i="122"/>
  <c r="A802" i="122"/>
  <c r="A801" i="122"/>
  <c r="A800" i="122"/>
  <c r="A799" i="122"/>
  <c r="A797" i="122"/>
  <c r="A796" i="122"/>
  <c r="A795" i="122"/>
  <c r="A794" i="122"/>
  <c r="A693" i="122"/>
  <c r="A692" i="122"/>
  <c r="A690" i="122"/>
  <c r="A689" i="122"/>
  <c r="A588" i="122"/>
  <c r="A587" i="122"/>
  <c r="A586" i="122"/>
  <c r="A585" i="122"/>
  <c r="A583" i="122"/>
  <c r="A582" i="122"/>
  <c r="A581" i="122"/>
  <c r="A480" i="122"/>
  <c r="A479" i="122"/>
  <c r="A478" i="122"/>
  <c r="A380" i="122"/>
  <c r="A272" i="122"/>
  <c r="A257" i="122"/>
  <c r="A179" i="122"/>
  <c r="A74" i="122"/>
  <c r="A73" i="122"/>
  <c r="A72" i="122"/>
  <c r="A71" i="122"/>
  <c r="A70" i="122"/>
  <c r="A69" i="122"/>
  <c r="A68" i="122"/>
  <c r="A67" i="122"/>
  <c r="A66" i="122"/>
  <c r="A65" i="122"/>
  <c r="A64" i="122"/>
  <c r="A60" i="122"/>
  <c r="A42" i="122"/>
  <c r="A36" i="122"/>
  <c r="A29" i="122"/>
  <c r="A28" i="122"/>
  <c r="A27" i="122"/>
  <c r="A26" i="122"/>
  <c r="A25" i="122"/>
  <c r="AE2609" i="13" l="1"/>
  <c r="AH2916" i="122"/>
  <c r="AG2916" i="122"/>
  <c r="AH2809" i="122"/>
  <c r="AG2809" i="122"/>
  <c r="AF2809" i="122"/>
  <c r="A63" i="113" l="1"/>
  <c r="A62" i="113"/>
  <c r="A61" i="113"/>
  <c r="A60" i="113"/>
  <c r="A59" i="113"/>
  <c r="A58" i="113"/>
  <c r="A57" i="113"/>
  <c r="A55" i="113"/>
  <c r="A54" i="113"/>
  <c r="A53" i="113"/>
  <c r="A51" i="113"/>
  <c r="A50" i="113"/>
  <c r="A49" i="113"/>
  <c r="A48" i="113"/>
  <c r="A47" i="113"/>
  <c r="A46" i="113"/>
  <c r="A45" i="113"/>
  <c r="A44" i="113"/>
  <c r="A43" i="113"/>
  <c r="A42" i="113"/>
  <c r="A41" i="113"/>
  <c r="A40" i="113"/>
  <c r="A39" i="113"/>
  <c r="A37" i="113"/>
  <c r="A36" i="113"/>
  <c r="A35" i="113"/>
  <c r="A34" i="113"/>
  <c r="A22" i="113"/>
  <c r="A15" i="113"/>
  <c r="A14" i="113"/>
  <c r="A13" i="113"/>
  <c r="A12" i="113"/>
  <c r="A11" i="113"/>
  <c r="A13" i="16"/>
  <c r="I363" i="13"/>
  <c r="AH824" i="13"/>
  <c r="AH821" i="13"/>
  <c r="AH820" i="13"/>
  <c r="AH819" i="13"/>
  <c r="AH818" i="13"/>
  <c r="AH817" i="13"/>
  <c r="AH816" i="13"/>
  <c r="AH815" i="13"/>
  <c r="AH814" i="13"/>
  <c r="AH813" i="13"/>
  <c r="AH931" i="13"/>
  <c r="AH928" i="13"/>
  <c r="AH927" i="13"/>
  <c r="AH926" i="13"/>
  <c r="AH925" i="13"/>
  <c r="AH924" i="13"/>
  <c r="AH923" i="13"/>
  <c r="AH922" i="13"/>
  <c r="AH921" i="13"/>
  <c r="AH920" i="13"/>
  <c r="AH1038" i="13"/>
  <c r="AH1035" i="13"/>
  <c r="AH1034" i="13"/>
  <c r="AH1033" i="13"/>
  <c r="AH1032" i="13"/>
  <c r="AH1031" i="13"/>
  <c r="AH1030" i="13"/>
  <c r="AH1029" i="13"/>
  <c r="AH1028" i="13"/>
  <c r="AH1027" i="13"/>
  <c r="AH1145" i="13"/>
  <c r="AH1142" i="13"/>
  <c r="AH1141" i="13"/>
  <c r="AH1140" i="13"/>
  <c r="AH1139" i="13"/>
  <c r="AH1138" i="13"/>
  <c r="AH1137" i="13"/>
  <c r="AH1136" i="13"/>
  <c r="AH1135" i="13"/>
  <c r="AH1134" i="13"/>
  <c r="AH1252" i="13"/>
  <c r="AH1249" i="13"/>
  <c r="AH1248" i="13"/>
  <c r="AH1247" i="13"/>
  <c r="AH1246" i="13"/>
  <c r="AH1245" i="13"/>
  <c r="AH1244" i="13"/>
  <c r="AH1243" i="13"/>
  <c r="AH1242" i="13"/>
  <c r="AH1241" i="13"/>
  <c r="AH1359" i="13"/>
  <c r="AH1356" i="13"/>
  <c r="AH1355" i="13"/>
  <c r="AH1354" i="13"/>
  <c r="AH1353" i="13"/>
  <c r="AH1352" i="13"/>
  <c r="AH1351" i="13"/>
  <c r="AH1350" i="13"/>
  <c r="AH1349" i="13"/>
  <c r="AH1348" i="13"/>
  <c r="AH1466" i="13"/>
  <c r="AH1463" i="13"/>
  <c r="AH1462" i="13"/>
  <c r="AH1461" i="13"/>
  <c r="AH1460" i="13"/>
  <c r="AH1459" i="13"/>
  <c r="AH1458" i="13"/>
  <c r="AH1457" i="13"/>
  <c r="AH1456" i="13"/>
  <c r="AH1455" i="13"/>
  <c r="AH1573" i="13"/>
  <c r="AH1570" i="13"/>
  <c r="AH1569" i="13"/>
  <c r="AH1568" i="13"/>
  <c r="AH1567" i="13"/>
  <c r="AH1566" i="13"/>
  <c r="AH1565" i="13"/>
  <c r="AH1564" i="13"/>
  <c r="AH1563" i="13"/>
  <c r="AH1562" i="13"/>
  <c r="AH1680" i="13"/>
  <c r="AH1677" i="13"/>
  <c r="AH1676" i="13"/>
  <c r="AH1675" i="13"/>
  <c r="AH1674" i="13"/>
  <c r="AH1673" i="13"/>
  <c r="AH1672" i="13"/>
  <c r="AH1671" i="13"/>
  <c r="AH1670" i="13"/>
  <c r="AH1669" i="13"/>
  <c r="AH1787" i="13"/>
  <c r="AH1784" i="13"/>
  <c r="AH1783" i="13"/>
  <c r="AH1782" i="13"/>
  <c r="AH1781" i="13"/>
  <c r="AH1780" i="13"/>
  <c r="AH1779" i="13"/>
  <c r="AH1778" i="13"/>
  <c r="AH1777" i="13"/>
  <c r="AH1776" i="13"/>
  <c r="AH1894" i="13"/>
  <c r="AH1891" i="13"/>
  <c r="AH1890" i="13"/>
  <c r="AH1889" i="13"/>
  <c r="AH1888" i="13"/>
  <c r="AH1887" i="13"/>
  <c r="AH1886" i="13"/>
  <c r="AH1885" i="13"/>
  <c r="AH1884" i="13"/>
  <c r="AH1883" i="13"/>
  <c r="AH2001" i="13"/>
  <c r="AH1998" i="13"/>
  <c r="AH1997" i="13"/>
  <c r="AH1996" i="13"/>
  <c r="AH1995" i="13"/>
  <c r="AH1994" i="13"/>
  <c r="AH1993" i="13"/>
  <c r="AH1992" i="13"/>
  <c r="AH1991" i="13"/>
  <c r="AH1990" i="13"/>
  <c r="AH2108" i="13"/>
  <c r="AH2105" i="13"/>
  <c r="AH2104" i="13"/>
  <c r="AH2103" i="13"/>
  <c r="AH2102" i="13"/>
  <c r="AH2101" i="13"/>
  <c r="AH2100" i="13"/>
  <c r="AH2099" i="13"/>
  <c r="AH2098" i="13"/>
  <c r="AH2097" i="13"/>
  <c r="AJ3149" i="13"/>
  <c r="AM3470" i="13"/>
  <c r="AL3363" i="13"/>
  <c r="AK3256" i="13"/>
  <c r="AH2215" i="13"/>
  <c r="AH2212" i="13"/>
  <c r="AH2211" i="13"/>
  <c r="AH2210" i="13"/>
  <c r="AH2209" i="13"/>
  <c r="AH2208" i="13"/>
  <c r="AH2207" i="13"/>
  <c r="AH2206" i="13"/>
  <c r="AH2205" i="13"/>
  <c r="AH2204" i="13"/>
  <c r="AH2322" i="13"/>
  <c r="AH2319" i="13"/>
  <c r="AH2318" i="13"/>
  <c r="AH2317" i="13"/>
  <c r="AH2316" i="13"/>
  <c r="AH2315" i="13"/>
  <c r="AH2314" i="13"/>
  <c r="AH2313" i="13"/>
  <c r="AH2312" i="13"/>
  <c r="AH2311" i="13"/>
  <c r="AH2429" i="13"/>
  <c r="AH2426" i="13"/>
  <c r="AH2425" i="13"/>
  <c r="AH2424" i="13"/>
  <c r="AH2423" i="13"/>
  <c r="AH2422" i="13"/>
  <c r="AH2421" i="13"/>
  <c r="AH2420" i="13"/>
  <c r="AH2419" i="13"/>
  <c r="AH2418" i="13"/>
  <c r="AM2431" i="13"/>
  <c r="AL2431" i="13"/>
  <c r="AK2431" i="13"/>
  <c r="AJ2431" i="13"/>
  <c r="AI2431" i="13"/>
  <c r="AM2324" i="13"/>
  <c r="AL2324" i="13"/>
  <c r="AK2324" i="13"/>
  <c r="AJ2324" i="13"/>
  <c r="AI2324" i="13"/>
  <c r="AM2217" i="13"/>
  <c r="AL2217" i="13"/>
  <c r="AK2217" i="13"/>
  <c r="AJ2217" i="13"/>
  <c r="AI2217" i="13"/>
  <c r="AM2110" i="13"/>
  <c r="AL2110" i="13"/>
  <c r="AK2110" i="13"/>
  <c r="AJ2110" i="13"/>
  <c r="AI2110" i="13"/>
  <c r="AM2003" i="13"/>
  <c r="AL2003" i="13"/>
  <c r="AK2003" i="13"/>
  <c r="AJ2003" i="13"/>
  <c r="AI2003" i="13"/>
  <c r="AM1896" i="13"/>
  <c r="AL1896" i="13"/>
  <c r="AK1896" i="13"/>
  <c r="AJ1896" i="13"/>
  <c r="AI1896" i="13"/>
  <c r="AM1789" i="13"/>
  <c r="AL1789" i="13"/>
  <c r="AK1789" i="13"/>
  <c r="AJ1789" i="13"/>
  <c r="AI1789" i="13"/>
  <c r="AM1682" i="13"/>
  <c r="AL1682" i="13"/>
  <c r="AK1682" i="13"/>
  <c r="AJ1682" i="13"/>
  <c r="AI1682" i="13"/>
  <c r="AM1468" i="13"/>
  <c r="AL1468" i="13"/>
  <c r="AK1468" i="13"/>
  <c r="AJ1468" i="13"/>
  <c r="AI1468" i="13"/>
  <c r="AM1361" i="13"/>
  <c r="AL1361" i="13"/>
  <c r="AK1361" i="13"/>
  <c r="AJ1361" i="13"/>
  <c r="AI1361" i="13"/>
  <c r="AM1254" i="13"/>
  <c r="AL1254" i="13"/>
  <c r="AK1254" i="13"/>
  <c r="AJ1254" i="13"/>
  <c r="AI1254" i="13"/>
  <c r="AM1147" i="13"/>
  <c r="AL1147" i="13"/>
  <c r="AK1147" i="13"/>
  <c r="AJ1147" i="13"/>
  <c r="AI1147" i="13"/>
  <c r="AM1040" i="13"/>
  <c r="AL1040" i="13"/>
  <c r="AK1040" i="13"/>
  <c r="AJ1040" i="13"/>
  <c r="AI1040" i="13"/>
  <c r="AM933" i="13"/>
  <c r="AL933" i="13"/>
  <c r="AK933" i="13"/>
  <c r="AJ933" i="13"/>
  <c r="AI933" i="13"/>
  <c r="AM826" i="13"/>
  <c r="AL826" i="13"/>
  <c r="AK826" i="13"/>
  <c r="AJ826" i="13"/>
  <c r="AI826" i="13"/>
  <c r="AH717" i="13"/>
  <c r="AH714" i="13"/>
  <c r="AH713" i="13"/>
  <c r="AH712" i="13"/>
  <c r="AH711" i="13"/>
  <c r="AH710" i="13"/>
  <c r="AH709" i="13"/>
  <c r="AH708" i="13"/>
  <c r="AH707" i="13"/>
  <c r="AH706" i="13"/>
  <c r="AH610" i="13"/>
  <c r="AH607" i="13"/>
  <c r="AH606" i="13"/>
  <c r="AH605" i="13"/>
  <c r="AH604" i="13"/>
  <c r="AH603" i="13"/>
  <c r="AH602" i="13"/>
  <c r="AH601" i="13"/>
  <c r="AH600" i="13"/>
  <c r="AH599" i="13"/>
  <c r="AH503" i="13"/>
  <c r="AH500" i="13"/>
  <c r="AH499" i="13"/>
  <c r="AH498" i="13"/>
  <c r="AH497" i="13"/>
  <c r="AH496" i="13"/>
  <c r="AH495" i="13"/>
  <c r="AH494" i="13"/>
  <c r="AH493" i="13"/>
  <c r="AH492" i="13"/>
  <c r="AH396" i="13"/>
  <c r="AH393" i="13"/>
  <c r="AH392" i="13"/>
  <c r="AH391" i="13"/>
  <c r="AH390" i="13"/>
  <c r="AH389" i="13"/>
  <c r="AH388" i="13"/>
  <c r="AH387" i="13"/>
  <c r="AH386" i="13"/>
  <c r="AH385" i="13"/>
  <c r="AM3516" i="13"/>
  <c r="AM3409" i="13"/>
  <c r="AL3409" i="13"/>
  <c r="AM3302" i="13"/>
  <c r="AL3302" i="13"/>
  <c r="AK3302" i="13"/>
  <c r="AM3195" i="13"/>
  <c r="AL3195" i="13"/>
  <c r="AK3195" i="13"/>
  <c r="AJ3195" i="13"/>
  <c r="AM3088" i="13"/>
  <c r="AL3088" i="13"/>
  <c r="AK3088" i="13"/>
  <c r="AJ3088" i="13"/>
  <c r="AI3088" i="13"/>
  <c r="AM2981" i="13"/>
  <c r="AL2981" i="13"/>
  <c r="AK2981" i="13"/>
  <c r="AJ2981" i="13"/>
  <c r="AI2981" i="13"/>
  <c r="AM2874" i="13"/>
  <c r="AL2874" i="13"/>
  <c r="AK2874" i="13"/>
  <c r="AJ2874" i="13"/>
  <c r="AI2874" i="13"/>
  <c r="AM2767" i="13"/>
  <c r="AL2767" i="13"/>
  <c r="AK2767" i="13"/>
  <c r="AJ2767" i="13"/>
  <c r="AI2767" i="13"/>
  <c r="AM2660" i="13"/>
  <c r="AL2660" i="13"/>
  <c r="AK2660" i="13"/>
  <c r="AJ2660" i="13"/>
  <c r="AI2660" i="13"/>
  <c r="AM2568" i="13"/>
  <c r="AL2568" i="13"/>
  <c r="AK2568" i="13"/>
  <c r="AJ2568" i="13"/>
  <c r="AI2568" i="13"/>
  <c r="AH2568" i="13"/>
  <c r="AG2568" i="13"/>
  <c r="AF2568" i="13"/>
  <c r="AE2568" i="13"/>
  <c r="AD2568" i="13"/>
  <c r="AC2568" i="13"/>
  <c r="AM2538" i="13"/>
  <c r="AL2538" i="13"/>
  <c r="AK2538" i="13"/>
  <c r="AJ2538" i="13"/>
  <c r="AI2538" i="13"/>
  <c r="P1112" i="13"/>
  <c r="O1005" i="13"/>
  <c r="J470" i="13"/>
  <c r="S288" i="13"/>
  <c r="R288" i="13"/>
  <c r="Q288" i="13"/>
  <c r="P288" i="13"/>
  <c r="O288" i="13"/>
  <c r="N288" i="13"/>
  <c r="M288" i="13"/>
  <c r="L288" i="13"/>
  <c r="K288" i="13"/>
  <c r="J288" i="13"/>
  <c r="I288" i="13"/>
  <c r="S285" i="13"/>
  <c r="R285" i="13"/>
  <c r="Q285" i="13"/>
  <c r="P285" i="13"/>
  <c r="O285" i="13"/>
  <c r="N285" i="13"/>
  <c r="M285" i="13"/>
  <c r="L285" i="13"/>
  <c r="K285" i="13"/>
  <c r="J285" i="13"/>
  <c r="I285" i="13"/>
  <c r="S284" i="13"/>
  <c r="R284" i="13"/>
  <c r="Q284" i="13"/>
  <c r="P284" i="13"/>
  <c r="O284" i="13"/>
  <c r="N284" i="13"/>
  <c r="M284" i="13"/>
  <c r="L284" i="13"/>
  <c r="K284" i="13"/>
  <c r="J284" i="13"/>
  <c r="I284" i="13"/>
  <c r="S283" i="13"/>
  <c r="R283" i="13"/>
  <c r="Q283" i="13"/>
  <c r="P283" i="13"/>
  <c r="O283" i="13"/>
  <c r="N283" i="13"/>
  <c r="M283" i="13"/>
  <c r="L283" i="13"/>
  <c r="K283" i="13"/>
  <c r="J283" i="13"/>
  <c r="I283" i="13"/>
  <c r="S282" i="13"/>
  <c r="R282" i="13"/>
  <c r="Q282" i="13"/>
  <c r="P282" i="13"/>
  <c r="O282" i="13"/>
  <c r="N282" i="13"/>
  <c r="M282" i="13"/>
  <c r="L282" i="13"/>
  <c r="K282" i="13"/>
  <c r="J282" i="13"/>
  <c r="I282" i="13"/>
  <c r="S281" i="13"/>
  <c r="R281" i="13"/>
  <c r="Q281" i="13"/>
  <c r="P281" i="13"/>
  <c r="O281" i="13"/>
  <c r="N281" i="13"/>
  <c r="M281" i="13"/>
  <c r="L281" i="13"/>
  <c r="K281" i="13"/>
  <c r="J281" i="13"/>
  <c r="I281" i="13"/>
  <c r="S280" i="13"/>
  <c r="R280" i="13"/>
  <c r="Q280" i="13"/>
  <c r="P280" i="13"/>
  <c r="O280" i="13"/>
  <c r="N280" i="13"/>
  <c r="M280" i="13"/>
  <c r="L280" i="13"/>
  <c r="K280" i="13"/>
  <c r="J280" i="13"/>
  <c r="I280" i="13"/>
  <c r="S279" i="13"/>
  <c r="R279" i="13"/>
  <c r="Q279" i="13"/>
  <c r="P279" i="13"/>
  <c r="O279" i="13"/>
  <c r="N279" i="13"/>
  <c r="M279" i="13"/>
  <c r="L279" i="13"/>
  <c r="K279" i="13"/>
  <c r="J279" i="13"/>
  <c r="I279" i="13"/>
  <c r="S278" i="13"/>
  <c r="R278" i="13"/>
  <c r="Q278" i="13"/>
  <c r="P278" i="13"/>
  <c r="O278" i="13"/>
  <c r="N278" i="13"/>
  <c r="M278" i="13"/>
  <c r="L278" i="13"/>
  <c r="K278" i="13"/>
  <c r="J278" i="13"/>
  <c r="I278" i="13"/>
  <c r="S277" i="13"/>
  <c r="R277" i="13"/>
  <c r="Q277" i="13"/>
  <c r="P277" i="13"/>
  <c r="O277" i="13"/>
  <c r="N277" i="13"/>
  <c r="M277" i="13"/>
  <c r="L277" i="13"/>
  <c r="K277" i="13"/>
  <c r="J277" i="13"/>
  <c r="I277" i="13"/>
  <c r="AM288" i="13"/>
  <c r="AL288" i="13"/>
  <c r="AK288" i="13"/>
  <c r="AJ288" i="13"/>
  <c r="AI288" i="13"/>
  <c r="AM285" i="13"/>
  <c r="AL285" i="13"/>
  <c r="AK285" i="13"/>
  <c r="AJ285" i="13"/>
  <c r="AI285" i="13"/>
  <c r="AM284" i="13"/>
  <c r="AL284" i="13"/>
  <c r="AK284" i="13"/>
  <c r="AJ284" i="13"/>
  <c r="AI284" i="13"/>
  <c r="AM283" i="13"/>
  <c r="AL283" i="13"/>
  <c r="AK283" i="13"/>
  <c r="AJ283" i="13"/>
  <c r="AI283" i="13"/>
  <c r="AM282" i="13"/>
  <c r="AL282" i="13"/>
  <c r="AK282" i="13"/>
  <c r="AJ282" i="13"/>
  <c r="AI282" i="13"/>
  <c r="AM281" i="13"/>
  <c r="AL281" i="13"/>
  <c r="AK281" i="13"/>
  <c r="AJ281" i="13"/>
  <c r="AI281" i="13"/>
  <c r="AM280" i="13"/>
  <c r="AL280" i="13"/>
  <c r="AK280" i="13"/>
  <c r="AJ280" i="13"/>
  <c r="AI280" i="13"/>
  <c r="AM279" i="13"/>
  <c r="AL279" i="13"/>
  <c r="AK279" i="13"/>
  <c r="AJ279" i="13"/>
  <c r="AI279" i="13"/>
  <c r="AM278" i="13"/>
  <c r="AL278" i="13"/>
  <c r="AK278" i="13"/>
  <c r="AJ278" i="13"/>
  <c r="AI278" i="13"/>
  <c r="AM277" i="13"/>
  <c r="AL277" i="13"/>
  <c r="AK277" i="13"/>
  <c r="AJ277" i="13"/>
  <c r="AI277" i="13"/>
  <c r="AH2003" i="13" l="1"/>
  <c r="AH2431" i="13"/>
  <c r="AH1254" i="13"/>
  <c r="AH1896" i="13"/>
  <c r="AH2110" i="13"/>
  <c r="AH826" i="13"/>
  <c r="AH933" i="13"/>
  <c r="AH1040" i="13"/>
  <c r="AH1147" i="13"/>
  <c r="AH1361" i="13"/>
  <c r="AH1468" i="13"/>
  <c r="AH1575" i="13"/>
  <c r="AH1682" i="13"/>
  <c r="AH1789" i="13"/>
  <c r="AH2324" i="13"/>
  <c r="AH2979" i="13"/>
  <c r="AH2976" i="13"/>
  <c r="AH2975" i="13"/>
  <c r="AH2974" i="13"/>
  <c r="AH2973" i="13"/>
  <c r="AH2972" i="13"/>
  <c r="AH2971" i="13"/>
  <c r="AH2970" i="13"/>
  <c r="AH2969" i="13"/>
  <c r="AH2968" i="13"/>
  <c r="AH2872" i="13"/>
  <c r="AG2872" i="13"/>
  <c r="AH2869" i="13"/>
  <c r="AG2869" i="13"/>
  <c r="AH2868" i="13"/>
  <c r="AG2868" i="13"/>
  <c r="AH2867" i="13"/>
  <c r="AG2867" i="13"/>
  <c r="AH2866" i="13"/>
  <c r="AG2866" i="13"/>
  <c r="AH2865" i="13"/>
  <c r="AG2865" i="13"/>
  <c r="AH2864" i="13"/>
  <c r="AG2864" i="13"/>
  <c r="AH2863" i="13"/>
  <c r="AG2863" i="13"/>
  <c r="AH2862" i="13"/>
  <c r="AG2862" i="13"/>
  <c r="AH2861" i="13"/>
  <c r="AG2861" i="13"/>
  <c r="AH2765" i="13"/>
  <c r="AG2765" i="13"/>
  <c r="AF2765" i="13"/>
  <c r="AH2762" i="13"/>
  <c r="AG2762" i="13"/>
  <c r="AF2762" i="13"/>
  <c r="AH2761" i="13"/>
  <c r="AG2761" i="13"/>
  <c r="AF2761" i="13"/>
  <c r="AH2760" i="13"/>
  <c r="AG2760" i="13"/>
  <c r="AF2760" i="13"/>
  <c r="AH2759" i="13"/>
  <c r="AG2759" i="13"/>
  <c r="AF2759" i="13"/>
  <c r="AH2758" i="13"/>
  <c r="AG2758" i="13"/>
  <c r="AF2758" i="13"/>
  <c r="AH2757" i="13"/>
  <c r="AG2757" i="13"/>
  <c r="AF2757" i="13"/>
  <c r="AH2756" i="13"/>
  <c r="AG2756" i="13"/>
  <c r="AF2756" i="13"/>
  <c r="AH2755" i="13"/>
  <c r="AG2755" i="13"/>
  <c r="AF2755" i="13"/>
  <c r="AH2754" i="13"/>
  <c r="AG2754" i="13"/>
  <c r="AF2754" i="13"/>
  <c r="AH2658" i="13"/>
  <c r="AG2658" i="13"/>
  <c r="AF2658" i="13"/>
  <c r="AE2658" i="13"/>
  <c r="AH2655" i="13"/>
  <c r="AG2655" i="13"/>
  <c r="AF2655" i="13"/>
  <c r="AE2655" i="13"/>
  <c r="AH2654" i="13"/>
  <c r="AG2654" i="13"/>
  <c r="AF2654" i="13"/>
  <c r="AE2654" i="13"/>
  <c r="AH2653" i="13"/>
  <c r="AG2653" i="13"/>
  <c r="AF2653" i="13"/>
  <c r="AE2653" i="13"/>
  <c r="AH2652" i="13"/>
  <c r="AG2652" i="13"/>
  <c r="AF2652" i="13"/>
  <c r="AE2652" i="13"/>
  <c r="AH2651" i="13"/>
  <c r="AG2651" i="13"/>
  <c r="AF2651" i="13"/>
  <c r="AE2651" i="13"/>
  <c r="AH2650" i="13"/>
  <c r="AG2650" i="13"/>
  <c r="AF2650" i="13"/>
  <c r="AE2650" i="13"/>
  <c r="AH2649" i="13"/>
  <c r="AG2649" i="13"/>
  <c r="AF2649" i="13"/>
  <c r="AE2649" i="13"/>
  <c r="AH2648" i="13"/>
  <c r="AG2648" i="13"/>
  <c r="AF2648" i="13"/>
  <c r="AE2648" i="13"/>
  <c r="AH2647" i="13"/>
  <c r="AG2647" i="13"/>
  <c r="AF2647" i="13"/>
  <c r="AE2647" i="13"/>
  <c r="AH2536" i="13"/>
  <c r="AG2536" i="13"/>
  <c r="AF2536" i="13"/>
  <c r="AE2536" i="13"/>
  <c r="AD2536" i="13"/>
  <c r="AH2533" i="13"/>
  <c r="AG2533" i="13"/>
  <c r="AF2533" i="13"/>
  <c r="AE2533" i="13"/>
  <c r="AD2533" i="13"/>
  <c r="AH2532" i="13"/>
  <c r="AG2532" i="13"/>
  <c r="AF2532" i="13"/>
  <c r="AE2532" i="13"/>
  <c r="AD2532" i="13"/>
  <c r="AH2531" i="13"/>
  <c r="AG2531" i="13"/>
  <c r="AF2531" i="13"/>
  <c r="AE2531" i="13"/>
  <c r="AD2531" i="13"/>
  <c r="AH2530" i="13"/>
  <c r="AG2530" i="13"/>
  <c r="AF2530" i="13"/>
  <c r="AE2530" i="13"/>
  <c r="AD2530" i="13"/>
  <c r="AH2529" i="13"/>
  <c r="AG2529" i="13"/>
  <c r="AF2529" i="13"/>
  <c r="AE2529" i="13"/>
  <c r="AD2529" i="13"/>
  <c r="AH2528" i="13"/>
  <c r="AG2528" i="13"/>
  <c r="AF2528" i="13"/>
  <c r="AE2528" i="13"/>
  <c r="AD2528" i="13"/>
  <c r="AH2527" i="13"/>
  <c r="AG2527" i="13"/>
  <c r="AF2527" i="13"/>
  <c r="AE2527" i="13"/>
  <c r="AD2527" i="13"/>
  <c r="AH2526" i="13"/>
  <c r="AG2526" i="13"/>
  <c r="AF2526" i="13"/>
  <c r="AE2526" i="13"/>
  <c r="AD2526" i="13"/>
  <c r="AH2525" i="13"/>
  <c r="AG2525" i="13"/>
  <c r="AF2525" i="13"/>
  <c r="AE2525" i="13"/>
  <c r="AD2525" i="13"/>
  <c r="AG396" i="13"/>
  <c r="AF396" i="13"/>
  <c r="AE396" i="13"/>
  <c r="AD396" i="13"/>
  <c r="AG393" i="13"/>
  <c r="AF393" i="13"/>
  <c r="AE393" i="13"/>
  <c r="AD393" i="13"/>
  <c r="AG392" i="13"/>
  <c r="AF392" i="13"/>
  <c r="AE392" i="13"/>
  <c r="AD392" i="13"/>
  <c r="AG391" i="13"/>
  <c r="AF391" i="13"/>
  <c r="AE391" i="13"/>
  <c r="AD391" i="13"/>
  <c r="AG390" i="13"/>
  <c r="AF390" i="13"/>
  <c r="AE390" i="13"/>
  <c r="AD390" i="13"/>
  <c r="AG389" i="13"/>
  <c r="AF389" i="13"/>
  <c r="AE389" i="13"/>
  <c r="AD389" i="13"/>
  <c r="AG388" i="13"/>
  <c r="AF388" i="13"/>
  <c r="AE388" i="13"/>
  <c r="AD388" i="13"/>
  <c r="AG387" i="13"/>
  <c r="AF387" i="13"/>
  <c r="AE387" i="13"/>
  <c r="AD387" i="13"/>
  <c r="AG386" i="13"/>
  <c r="AF386" i="13"/>
  <c r="AE386" i="13"/>
  <c r="AD386" i="13"/>
  <c r="AG385" i="13"/>
  <c r="AF385" i="13"/>
  <c r="AE385" i="13"/>
  <c r="AD385" i="13"/>
  <c r="AG503" i="13"/>
  <c r="AF503" i="13"/>
  <c r="AE503" i="13"/>
  <c r="AD503" i="13"/>
  <c r="AG500" i="13"/>
  <c r="AF500" i="13"/>
  <c r="AE500" i="13"/>
  <c r="AD500" i="13"/>
  <c r="AG499" i="13"/>
  <c r="AF499" i="13"/>
  <c r="AE499" i="13"/>
  <c r="AD499" i="13"/>
  <c r="AG498" i="13"/>
  <c r="AF498" i="13"/>
  <c r="AE498" i="13"/>
  <c r="AD498" i="13"/>
  <c r="AG497" i="13"/>
  <c r="AF497" i="13"/>
  <c r="AE497" i="13"/>
  <c r="AD497" i="13"/>
  <c r="AG496" i="13"/>
  <c r="AF496" i="13"/>
  <c r="AE496" i="13"/>
  <c r="AD496" i="13"/>
  <c r="AG495" i="13"/>
  <c r="AF495" i="13"/>
  <c r="AE495" i="13"/>
  <c r="AD495" i="13"/>
  <c r="AG494" i="13"/>
  <c r="AF494" i="13"/>
  <c r="AE494" i="13"/>
  <c r="AD494" i="13"/>
  <c r="AG493" i="13"/>
  <c r="AF493" i="13"/>
  <c r="AE493" i="13"/>
  <c r="AD493" i="13"/>
  <c r="AG492" i="13"/>
  <c r="AF492" i="13"/>
  <c r="AE492" i="13"/>
  <c r="AD492" i="13"/>
  <c r="AG610" i="13"/>
  <c r="AF610" i="13"/>
  <c r="AE610" i="13"/>
  <c r="AD610" i="13"/>
  <c r="AG607" i="13"/>
  <c r="AF607" i="13"/>
  <c r="AE607" i="13"/>
  <c r="AD607" i="13"/>
  <c r="AG606" i="13"/>
  <c r="AF606" i="13"/>
  <c r="AE606" i="13"/>
  <c r="AD606" i="13"/>
  <c r="AG605" i="13"/>
  <c r="AF605" i="13"/>
  <c r="AE605" i="13"/>
  <c r="AD605" i="13"/>
  <c r="AG604" i="13"/>
  <c r="AF604" i="13"/>
  <c r="AE604" i="13"/>
  <c r="AD604" i="13"/>
  <c r="AG603" i="13"/>
  <c r="AF603" i="13"/>
  <c r="AE603" i="13"/>
  <c r="AD603" i="13"/>
  <c r="AG602" i="13"/>
  <c r="AF602" i="13"/>
  <c r="AE602" i="13"/>
  <c r="AD602" i="13"/>
  <c r="AG601" i="13"/>
  <c r="AF601" i="13"/>
  <c r="AE601" i="13"/>
  <c r="AD601" i="13"/>
  <c r="AG600" i="13"/>
  <c r="AF600" i="13"/>
  <c r="AE600" i="13"/>
  <c r="AD600" i="13"/>
  <c r="AG599" i="13"/>
  <c r="AF599" i="13"/>
  <c r="AE599" i="13"/>
  <c r="AD599" i="13"/>
  <c r="AG717" i="13"/>
  <c r="AF717" i="13"/>
  <c r="AE717" i="13"/>
  <c r="AD717" i="13"/>
  <c r="AG714" i="13"/>
  <c r="AF714" i="13"/>
  <c r="AE714" i="13"/>
  <c r="AD714" i="13"/>
  <c r="AG713" i="13"/>
  <c r="AF713" i="13"/>
  <c r="AE713" i="13"/>
  <c r="AD713" i="13"/>
  <c r="AG712" i="13"/>
  <c r="AF712" i="13"/>
  <c r="AE712" i="13"/>
  <c r="AD712" i="13"/>
  <c r="AG711" i="13"/>
  <c r="AF711" i="13"/>
  <c r="AE711" i="13"/>
  <c r="AD711" i="13"/>
  <c r="AG710" i="13"/>
  <c r="AF710" i="13"/>
  <c r="AE710" i="13"/>
  <c r="AD710" i="13"/>
  <c r="AG709" i="13"/>
  <c r="AF709" i="13"/>
  <c r="AE709" i="13"/>
  <c r="AD709" i="13"/>
  <c r="AG708" i="13"/>
  <c r="AF708" i="13"/>
  <c r="AE708" i="13"/>
  <c r="AD708" i="13"/>
  <c r="AG707" i="13"/>
  <c r="AF707" i="13"/>
  <c r="AE707" i="13"/>
  <c r="AD707" i="13"/>
  <c r="AG706" i="13"/>
  <c r="AF706" i="13"/>
  <c r="AE706" i="13"/>
  <c r="AD706" i="13"/>
  <c r="AG824" i="13"/>
  <c r="AF824" i="13"/>
  <c r="AE824" i="13"/>
  <c r="AD824" i="13"/>
  <c r="AG821" i="13"/>
  <c r="AF821" i="13"/>
  <c r="AE821" i="13"/>
  <c r="AD821" i="13"/>
  <c r="AG820" i="13"/>
  <c r="AF820" i="13"/>
  <c r="AE820" i="13"/>
  <c r="AD820" i="13"/>
  <c r="AG819" i="13"/>
  <c r="AF819" i="13"/>
  <c r="AE819" i="13"/>
  <c r="AD819" i="13"/>
  <c r="AG818" i="13"/>
  <c r="AF818" i="13"/>
  <c r="AE818" i="13"/>
  <c r="AD818" i="13"/>
  <c r="AG817" i="13"/>
  <c r="AF817" i="13"/>
  <c r="AE817" i="13"/>
  <c r="AD817" i="13"/>
  <c r="AG816" i="13"/>
  <c r="AF816" i="13"/>
  <c r="AE816" i="13"/>
  <c r="AD816" i="13"/>
  <c r="AG815" i="13"/>
  <c r="AF815" i="13"/>
  <c r="AE815" i="13"/>
  <c r="AD815" i="13"/>
  <c r="AG814" i="13"/>
  <c r="AF814" i="13"/>
  <c r="AE814" i="13"/>
  <c r="AD814" i="13"/>
  <c r="AG813" i="13"/>
  <c r="AF813" i="13"/>
  <c r="AE813" i="13"/>
  <c r="AD813" i="13"/>
  <c r="AG931" i="13"/>
  <c r="AF931" i="13"/>
  <c r="AE931" i="13"/>
  <c r="AD931" i="13"/>
  <c r="AG928" i="13"/>
  <c r="AF928" i="13"/>
  <c r="AE928" i="13"/>
  <c r="AD928" i="13"/>
  <c r="AG927" i="13"/>
  <c r="AF927" i="13"/>
  <c r="AE927" i="13"/>
  <c r="AD927" i="13"/>
  <c r="AG926" i="13"/>
  <c r="AF926" i="13"/>
  <c r="AE926" i="13"/>
  <c r="AD926" i="13"/>
  <c r="AG925" i="13"/>
  <c r="AF925" i="13"/>
  <c r="AE925" i="13"/>
  <c r="AD925" i="13"/>
  <c r="AG924" i="13"/>
  <c r="AF924" i="13"/>
  <c r="AE924" i="13"/>
  <c r="AD924" i="13"/>
  <c r="AG923" i="13"/>
  <c r="AF923" i="13"/>
  <c r="AE923" i="13"/>
  <c r="AD923" i="13"/>
  <c r="AG922" i="13"/>
  <c r="AF922" i="13"/>
  <c r="AE922" i="13"/>
  <c r="AD922" i="13"/>
  <c r="AG921" i="13"/>
  <c r="AF921" i="13"/>
  <c r="AE921" i="13"/>
  <c r="AD921" i="13"/>
  <c r="AG920" i="13"/>
  <c r="AF920" i="13"/>
  <c r="AE920" i="13"/>
  <c r="AD920" i="13"/>
  <c r="AG1038" i="13"/>
  <c r="AF1038" i="13"/>
  <c r="AE1038" i="13"/>
  <c r="AD1038" i="13"/>
  <c r="AG1035" i="13"/>
  <c r="AF1035" i="13"/>
  <c r="AE1035" i="13"/>
  <c r="AD1035" i="13"/>
  <c r="AG1034" i="13"/>
  <c r="AF1034" i="13"/>
  <c r="AE1034" i="13"/>
  <c r="AD1034" i="13"/>
  <c r="AG1033" i="13"/>
  <c r="AF1033" i="13"/>
  <c r="AE1033" i="13"/>
  <c r="AD1033" i="13"/>
  <c r="AG1032" i="13"/>
  <c r="AF1032" i="13"/>
  <c r="AE1032" i="13"/>
  <c r="AD1032" i="13"/>
  <c r="AG1031" i="13"/>
  <c r="AF1031" i="13"/>
  <c r="AE1031" i="13"/>
  <c r="AD1031" i="13"/>
  <c r="AG1030" i="13"/>
  <c r="AF1030" i="13"/>
  <c r="AE1030" i="13"/>
  <c r="AD1030" i="13"/>
  <c r="AG1029" i="13"/>
  <c r="AF1029" i="13"/>
  <c r="AE1029" i="13"/>
  <c r="AD1029" i="13"/>
  <c r="AG1028" i="13"/>
  <c r="AF1028" i="13"/>
  <c r="AE1028" i="13"/>
  <c r="AD1028" i="13"/>
  <c r="AG1027" i="13"/>
  <c r="AF1027" i="13"/>
  <c r="AE1027" i="13"/>
  <c r="AD1027" i="13"/>
  <c r="AG1145" i="13"/>
  <c r="AF1145" i="13"/>
  <c r="AE1145" i="13"/>
  <c r="AD1145" i="13"/>
  <c r="AG1142" i="13"/>
  <c r="AF1142" i="13"/>
  <c r="AE1142" i="13"/>
  <c r="AD1142" i="13"/>
  <c r="AG1141" i="13"/>
  <c r="AF1141" i="13"/>
  <c r="AE1141" i="13"/>
  <c r="AD1141" i="13"/>
  <c r="AG1140" i="13"/>
  <c r="AF1140" i="13"/>
  <c r="AE1140" i="13"/>
  <c r="AD1140" i="13"/>
  <c r="AG1139" i="13"/>
  <c r="AF1139" i="13"/>
  <c r="AE1139" i="13"/>
  <c r="AD1139" i="13"/>
  <c r="AG1138" i="13"/>
  <c r="AF1138" i="13"/>
  <c r="AE1138" i="13"/>
  <c r="AD1138" i="13"/>
  <c r="AG1137" i="13"/>
  <c r="AF1137" i="13"/>
  <c r="AE1137" i="13"/>
  <c r="AD1137" i="13"/>
  <c r="AG1136" i="13"/>
  <c r="AF1136" i="13"/>
  <c r="AE1136" i="13"/>
  <c r="AD1136" i="13"/>
  <c r="AG1135" i="13"/>
  <c r="AF1135" i="13"/>
  <c r="AE1135" i="13"/>
  <c r="AD1135" i="13"/>
  <c r="AG1134" i="13"/>
  <c r="AF1134" i="13"/>
  <c r="AE1134" i="13"/>
  <c r="AD1134" i="13"/>
  <c r="AG1252" i="13"/>
  <c r="AF1252" i="13"/>
  <c r="AE1252" i="13"/>
  <c r="AD1252" i="13"/>
  <c r="AG1249" i="13"/>
  <c r="AF1249" i="13"/>
  <c r="AE1249" i="13"/>
  <c r="AD1249" i="13"/>
  <c r="AG1248" i="13"/>
  <c r="AF1248" i="13"/>
  <c r="AE1248" i="13"/>
  <c r="AD1248" i="13"/>
  <c r="AG1247" i="13"/>
  <c r="AF1247" i="13"/>
  <c r="AE1247" i="13"/>
  <c r="AD1247" i="13"/>
  <c r="AG1246" i="13"/>
  <c r="AF1246" i="13"/>
  <c r="AE1246" i="13"/>
  <c r="AD1246" i="13"/>
  <c r="AG1245" i="13"/>
  <c r="AF1245" i="13"/>
  <c r="AE1245" i="13"/>
  <c r="AD1245" i="13"/>
  <c r="AG1244" i="13"/>
  <c r="AF1244" i="13"/>
  <c r="AE1244" i="13"/>
  <c r="AD1244" i="13"/>
  <c r="AG1243" i="13"/>
  <c r="AF1243" i="13"/>
  <c r="AE1243" i="13"/>
  <c r="AD1243" i="13"/>
  <c r="AG1242" i="13"/>
  <c r="AF1242" i="13"/>
  <c r="AE1242" i="13"/>
  <c r="AD1242" i="13"/>
  <c r="AG1241" i="13"/>
  <c r="AF1241" i="13"/>
  <c r="AE1241" i="13"/>
  <c r="AD1241" i="13"/>
  <c r="AG1359" i="13"/>
  <c r="AF1359" i="13"/>
  <c r="AE1359" i="13"/>
  <c r="AD1359" i="13"/>
  <c r="AG1356" i="13"/>
  <c r="AF1356" i="13"/>
  <c r="AE1356" i="13"/>
  <c r="AD1356" i="13"/>
  <c r="AG1355" i="13"/>
  <c r="AF1355" i="13"/>
  <c r="AE1355" i="13"/>
  <c r="AD1355" i="13"/>
  <c r="AG1354" i="13"/>
  <c r="AF1354" i="13"/>
  <c r="AE1354" i="13"/>
  <c r="AD1354" i="13"/>
  <c r="AG1353" i="13"/>
  <c r="AF1353" i="13"/>
  <c r="AE1353" i="13"/>
  <c r="AD1353" i="13"/>
  <c r="AG1352" i="13"/>
  <c r="AF1352" i="13"/>
  <c r="AE1352" i="13"/>
  <c r="AD1352" i="13"/>
  <c r="AG1351" i="13"/>
  <c r="AF1351" i="13"/>
  <c r="AE1351" i="13"/>
  <c r="AD1351" i="13"/>
  <c r="AG1350" i="13"/>
  <c r="AF1350" i="13"/>
  <c r="AE1350" i="13"/>
  <c r="AD1350" i="13"/>
  <c r="AG1349" i="13"/>
  <c r="AF1349" i="13"/>
  <c r="AE1349" i="13"/>
  <c r="AD1349" i="13"/>
  <c r="AG1348" i="13"/>
  <c r="AF1348" i="13"/>
  <c r="AE1348" i="13"/>
  <c r="AD1348" i="13"/>
  <c r="AG1466" i="13"/>
  <c r="AF1466" i="13"/>
  <c r="AE1466" i="13"/>
  <c r="AD1466" i="13"/>
  <c r="AG1463" i="13"/>
  <c r="AF1463" i="13"/>
  <c r="AE1463" i="13"/>
  <c r="AD1463" i="13"/>
  <c r="AG1462" i="13"/>
  <c r="AF1462" i="13"/>
  <c r="AE1462" i="13"/>
  <c r="AD1462" i="13"/>
  <c r="AG1461" i="13"/>
  <c r="AF1461" i="13"/>
  <c r="AE1461" i="13"/>
  <c r="AD1461" i="13"/>
  <c r="AG1460" i="13"/>
  <c r="AF1460" i="13"/>
  <c r="AE1460" i="13"/>
  <c r="AD1460" i="13"/>
  <c r="AG1459" i="13"/>
  <c r="AF1459" i="13"/>
  <c r="AE1459" i="13"/>
  <c r="AD1459" i="13"/>
  <c r="AG1458" i="13"/>
  <c r="AF1458" i="13"/>
  <c r="AE1458" i="13"/>
  <c r="AD1458" i="13"/>
  <c r="AG1457" i="13"/>
  <c r="AF1457" i="13"/>
  <c r="AE1457" i="13"/>
  <c r="AD1457" i="13"/>
  <c r="AG1456" i="13"/>
  <c r="AF1456" i="13"/>
  <c r="AE1456" i="13"/>
  <c r="AD1456" i="13"/>
  <c r="AG1455" i="13"/>
  <c r="AF1455" i="13"/>
  <c r="AE1455" i="13"/>
  <c r="AD1455" i="13"/>
  <c r="AG1573" i="13"/>
  <c r="AF1573" i="13"/>
  <c r="AE1573" i="13"/>
  <c r="AD1573" i="13"/>
  <c r="AG1570" i="13"/>
  <c r="AF1570" i="13"/>
  <c r="AE1570" i="13"/>
  <c r="AD1570" i="13"/>
  <c r="AG1569" i="13"/>
  <c r="AF1569" i="13"/>
  <c r="AE1569" i="13"/>
  <c r="AD1569" i="13"/>
  <c r="AG1568" i="13"/>
  <c r="AF1568" i="13"/>
  <c r="AE1568" i="13"/>
  <c r="AD1568" i="13"/>
  <c r="AG1567" i="13"/>
  <c r="AF1567" i="13"/>
  <c r="AE1567" i="13"/>
  <c r="AD1567" i="13"/>
  <c r="AG1566" i="13"/>
  <c r="AF1566" i="13"/>
  <c r="AE1566" i="13"/>
  <c r="AD1566" i="13"/>
  <c r="AG1565" i="13"/>
  <c r="AF1565" i="13"/>
  <c r="AE1565" i="13"/>
  <c r="AD1565" i="13"/>
  <c r="AG1564" i="13"/>
  <c r="AF1564" i="13"/>
  <c r="AE1564" i="13"/>
  <c r="AD1564" i="13"/>
  <c r="AG1563" i="13"/>
  <c r="AF1563" i="13"/>
  <c r="AE1563" i="13"/>
  <c r="AD1563" i="13"/>
  <c r="AG1562" i="13"/>
  <c r="AF1562" i="13"/>
  <c r="AE1562" i="13"/>
  <c r="AD1562" i="13"/>
  <c r="AG1680" i="13"/>
  <c r="AF1680" i="13"/>
  <c r="AE1680" i="13"/>
  <c r="AD1680" i="13"/>
  <c r="AG1677" i="13"/>
  <c r="AF1677" i="13"/>
  <c r="AE1677" i="13"/>
  <c r="AD1677" i="13"/>
  <c r="AG1676" i="13"/>
  <c r="AF1676" i="13"/>
  <c r="AE1676" i="13"/>
  <c r="AD1676" i="13"/>
  <c r="AG1675" i="13"/>
  <c r="AF1675" i="13"/>
  <c r="AE1675" i="13"/>
  <c r="AD1675" i="13"/>
  <c r="AG1674" i="13"/>
  <c r="AF1674" i="13"/>
  <c r="AE1674" i="13"/>
  <c r="AD1674" i="13"/>
  <c r="AG1673" i="13"/>
  <c r="AF1673" i="13"/>
  <c r="AE1673" i="13"/>
  <c r="AD1673" i="13"/>
  <c r="AG1672" i="13"/>
  <c r="AF1672" i="13"/>
  <c r="AE1672" i="13"/>
  <c r="AD1672" i="13"/>
  <c r="AG1671" i="13"/>
  <c r="AF1671" i="13"/>
  <c r="AE1671" i="13"/>
  <c r="AD1671" i="13"/>
  <c r="AG1670" i="13"/>
  <c r="AF1670" i="13"/>
  <c r="AE1670" i="13"/>
  <c r="AD1670" i="13"/>
  <c r="AG1669" i="13"/>
  <c r="AF1669" i="13"/>
  <c r="AE1669" i="13"/>
  <c r="AD1669" i="13"/>
  <c r="AG1787" i="13"/>
  <c r="AF1787" i="13"/>
  <c r="AE1787" i="13"/>
  <c r="AD1787" i="13"/>
  <c r="AG1784" i="13"/>
  <c r="AF1784" i="13"/>
  <c r="AE1784" i="13"/>
  <c r="AD1784" i="13"/>
  <c r="AG1783" i="13"/>
  <c r="AF1783" i="13"/>
  <c r="AE1783" i="13"/>
  <c r="AD1783" i="13"/>
  <c r="AG1782" i="13"/>
  <c r="AF1782" i="13"/>
  <c r="AE1782" i="13"/>
  <c r="AD1782" i="13"/>
  <c r="AG1781" i="13"/>
  <c r="AF1781" i="13"/>
  <c r="AE1781" i="13"/>
  <c r="AD1781" i="13"/>
  <c r="AG1780" i="13"/>
  <c r="AF1780" i="13"/>
  <c r="AE1780" i="13"/>
  <c r="AD1780" i="13"/>
  <c r="AG1779" i="13"/>
  <c r="AF1779" i="13"/>
  <c r="AE1779" i="13"/>
  <c r="AD1779" i="13"/>
  <c r="AG1778" i="13"/>
  <c r="AF1778" i="13"/>
  <c r="AE1778" i="13"/>
  <c r="AD1778" i="13"/>
  <c r="AG1777" i="13"/>
  <c r="AF1777" i="13"/>
  <c r="AE1777" i="13"/>
  <c r="AD1777" i="13"/>
  <c r="AG1776" i="13"/>
  <c r="AF1776" i="13"/>
  <c r="AE1776" i="13"/>
  <c r="AD1776" i="13"/>
  <c r="AG1894" i="13"/>
  <c r="AF1894" i="13"/>
  <c r="AE1894" i="13"/>
  <c r="AD1894" i="13"/>
  <c r="AG1891" i="13"/>
  <c r="AF1891" i="13"/>
  <c r="AE1891" i="13"/>
  <c r="AD1891" i="13"/>
  <c r="AG1890" i="13"/>
  <c r="AF1890" i="13"/>
  <c r="AE1890" i="13"/>
  <c r="AD1890" i="13"/>
  <c r="AG1889" i="13"/>
  <c r="AF1889" i="13"/>
  <c r="AE1889" i="13"/>
  <c r="AD1889" i="13"/>
  <c r="AG1888" i="13"/>
  <c r="AF1888" i="13"/>
  <c r="AE1888" i="13"/>
  <c r="AD1888" i="13"/>
  <c r="AG1887" i="13"/>
  <c r="AF1887" i="13"/>
  <c r="AE1887" i="13"/>
  <c r="AD1887" i="13"/>
  <c r="AG1886" i="13"/>
  <c r="AF1886" i="13"/>
  <c r="AE1886" i="13"/>
  <c r="AD1886" i="13"/>
  <c r="AG1885" i="13"/>
  <c r="AF1885" i="13"/>
  <c r="AE1885" i="13"/>
  <c r="AD1885" i="13"/>
  <c r="AG1884" i="13"/>
  <c r="AF1884" i="13"/>
  <c r="AE1884" i="13"/>
  <c r="AD1884" i="13"/>
  <c r="AG1883" i="13"/>
  <c r="AF1883" i="13"/>
  <c r="AE1883" i="13"/>
  <c r="AD1883" i="13"/>
  <c r="AG2001" i="13"/>
  <c r="AF2001" i="13"/>
  <c r="AE2001" i="13"/>
  <c r="AD2001" i="13"/>
  <c r="AG1998" i="13"/>
  <c r="AF1998" i="13"/>
  <c r="AE1998" i="13"/>
  <c r="AD1998" i="13"/>
  <c r="AG1997" i="13"/>
  <c r="AF1997" i="13"/>
  <c r="AE1997" i="13"/>
  <c r="AD1997" i="13"/>
  <c r="AG1996" i="13"/>
  <c r="AF1996" i="13"/>
  <c r="AE1996" i="13"/>
  <c r="AD1996" i="13"/>
  <c r="AG1995" i="13"/>
  <c r="AF1995" i="13"/>
  <c r="AE1995" i="13"/>
  <c r="AD1995" i="13"/>
  <c r="AG1994" i="13"/>
  <c r="AF1994" i="13"/>
  <c r="AE1994" i="13"/>
  <c r="AD1994" i="13"/>
  <c r="AG1993" i="13"/>
  <c r="AF1993" i="13"/>
  <c r="AE1993" i="13"/>
  <c r="AD1993" i="13"/>
  <c r="AG1992" i="13"/>
  <c r="AF1992" i="13"/>
  <c r="AE1992" i="13"/>
  <c r="AD1992" i="13"/>
  <c r="AG1991" i="13"/>
  <c r="AF1991" i="13"/>
  <c r="AE1991" i="13"/>
  <c r="AD1991" i="13"/>
  <c r="AG1990" i="13"/>
  <c r="AF1990" i="13"/>
  <c r="AE1990" i="13"/>
  <c r="AD1990" i="13"/>
  <c r="AG2108" i="13"/>
  <c r="AF2108" i="13"/>
  <c r="AE2108" i="13"/>
  <c r="AD2108" i="13"/>
  <c r="AG2105" i="13"/>
  <c r="AF2105" i="13"/>
  <c r="AE2105" i="13"/>
  <c r="AD2105" i="13"/>
  <c r="AG2104" i="13"/>
  <c r="AF2104" i="13"/>
  <c r="AE2104" i="13"/>
  <c r="AD2104" i="13"/>
  <c r="AG2103" i="13"/>
  <c r="AF2103" i="13"/>
  <c r="AE2103" i="13"/>
  <c r="AD2103" i="13"/>
  <c r="AG2102" i="13"/>
  <c r="AF2102" i="13"/>
  <c r="AE2102" i="13"/>
  <c r="AD2102" i="13"/>
  <c r="AG2101" i="13"/>
  <c r="AF2101" i="13"/>
  <c r="AE2101" i="13"/>
  <c r="AD2101" i="13"/>
  <c r="AG2100" i="13"/>
  <c r="AF2100" i="13"/>
  <c r="AE2100" i="13"/>
  <c r="AD2100" i="13"/>
  <c r="AG2099" i="13"/>
  <c r="AF2099" i="13"/>
  <c r="AE2099" i="13"/>
  <c r="AD2099" i="13"/>
  <c r="AG2098" i="13"/>
  <c r="AF2098" i="13"/>
  <c r="AE2098" i="13"/>
  <c r="AD2098" i="13"/>
  <c r="AG2097" i="13"/>
  <c r="AF2097" i="13"/>
  <c r="AE2097" i="13"/>
  <c r="AD2097" i="13"/>
  <c r="AG2215" i="13"/>
  <c r="AF2215" i="13"/>
  <c r="AE2215" i="13"/>
  <c r="AD2215" i="13"/>
  <c r="AG2212" i="13"/>
  <c r="AF2212" i="13"/>
  <c r="AE2212" i="13"/>
  <c r="AD2212" i="13"/>
  <c r="AG2211" i="13"/>
  <c r="AF2211" i="13"/>
  <c r="AE2211" i="13"/>
  <c r="AD2211" i="13"/>
  <c r="AG2210" i="13"/>
  <c r="AF2210" i="13"/>
  <c r="AE2210" i="13"/>
  <c r="AD2210" i="13"/>
  <c r="AG2209" i="13"/>
  <c r="AF2209" i="13"/>
  <c r="AE2209" i="13"/>
  <c r="AD2209" i="13"/>
  <c r="AG2208" i="13"/>
  <c r="AF2208" i="13"/>
  <c r="AE2208" i="13"/>
  <c r="AD2208" i="13"/>
  <c r="AG2207" i="13"/>
  <c r="AF2207" i="13"/>
  <c r="AE2207" i="13"/>
  <c r="AD2207" i="13"/>
  <c r="AG2206" i="13"/>
  <c r="AF2206" i="13"/>
  <c r="AE2206" i="13"/>
  <c r="AD2206" i="13"/>
  <c r="AG2205" i="13"/>
  <c r="AF2205" i="13"/>
  <c r="AE2205" i="13"/>
  <c r="AD2205" i="13"/>
  <c r="AG2204" i="13"/>
  <c r="AF2204" i="13"/>
  <c r="AE2204" i="13"/>
  <c r="AD2204" i="13"/>
  <c r="AG2322" i="13"/>
  <c r="AF2322" i="13"/>
  <c r="AE2322" i="13"/>
  <c r="AD2322" i="13"/>
  <c r="AG2319" i="13"/>
  <c r="AF2319" i="13"/>
  <c r="AE2319" i="13"/>
  <c r="AD2319" i="13"/>
  <c r="AG2318" i="13"/>
  <c r="AF2318" i="13"/>
  <c r="AE2318" i="13"/>
  <c r="AD2318" i="13"/>
  <c r="AG2317" i="13"/>
  <c r="AF2317" i="13"/>
  <c r="AE2317" i="13"/>
  <c r="AD2317" i="13"/>
  <c r="AG2316" i="13"/>
  <c r="AF2316" i="13"/>
  <c r="AE2316" i="13"/>
  <c r="AD2316" i="13"/>
  <c r="AG2315" i="13"/>
  <c r="AF2315" i="13"/>
  <c r="AE2315" i="13"/>
  <c r="AD2315" i="13"/>
  <c r="AG2314" i="13"/>
  <c r="AF2314" i="13"/>
  <c r="AE2314" i="13"/>
  <c r="AD2314" i="13"/>
  <c r="AG2313" i="13"/>
  <c r="AF2313" i="13"/>
  <c r="AE2313" i="13"/>
  <c r="AD2313" i="13"/>
  <c r="AG2312" i="13"/>
  <c r="AF2312" i="13"/>
  <c r="AE2312" i="13"/>
  <c r="AD2312" i="13"/>
  <c r="AG2311" i="13"/>
  <c r="AF2311" i="13"/>
  <c r="AE2311" i="13"/>
  <c r="AD2311" i="13"/>
  <c r="AG2429" i="13"/>
  <c r="AF2429" i="13"/>
  <c r="AE2429" i="13"/>
  <c r="AD2429" i="13"/>
  <c r="AG2426" i="13"/>
  <c r="AF2426" i="13"/>
  <c r="AE2426" i="13"/>
  <c r="AD2426" i="13"/>
  <c r="AG2425" i="13"/>
  <c r="AF2425" i="13"/>
  <c r="AE2425" i="13"/>
  <c r="AD2425" i="13"/>
  <c r="AG2424" i="13"/>
  <c r="AF2424" i="13"/>
  <c r="AE2424" i="13"/>
  <c r="AD2424" i="13"/>
  <c r="AG2423" i="13"/>
  <c r="AF2423" i="13"/>
  <c r="AE2423" i="13"/>
  <c r="AD2423" i="13"/>
  <c r="AG2422" i="13"/>
  <c r="AF2422" i="13"/>
  <c r="AE2422" i="13"/>
  <c r="AD2422" i="13"/>
  <c r="AG2421" i="13"/>
  <c r="AF2421" i="13"/>
  <c r="AE2421" i="13"/>
  <c r="AD2421" i="13"/>
  <c r="AG2420" i="13"/>
  <c r="AF2420" i="13"/>
  <c r="AE2420" i="13"/>
  <c r="AD2420" i="13"/>
  <c r="AG2419" i="13"/>
  <c r="AF2419" i="13"/>
  <c r="AE2419" i="13"/>
  <c r="AD2419" i="13"/>
  <c r="AG2418" i="13"/>
  <c r="AF2418" i="13"/>
  <c r="AE2418" i="13"/>
  <c r="AD2418" i="13"/>
  <c r="AC2429" i="13"/>
  <c r="AC2426" i="13"/>
  <c r="AC2425" i="13"/>
  <c r="AC2424" i="13"/>
  <c r="AC2423" i="13"/>
  <c r="AC2422" i="13"/>
  <c r="AC2421" i="13"/>
  <c r="AC2420" i="13"/>
  <c r="AC2419" i="13"/>
  <c r="AC2418" i="13"/>
  <c r="AC2322" i="13"/>
  <c r="AB2322" i="13"/>
  <c r="AC2319" i="13"/>
  <c r="AB2319" i="13"/>
  <c r="AC2318" i="13"/>
  <c r="AB2318" i="13"/>
  <c r="AC2317" i="13"/>
  <c r="AB2317" i="13"/>
  <c r="AC2316" i="13"/>
  <c r="AB2316" i="13"/>
  <c r="AC2315" i="13"/>
  <c r="AB2315" i="13"/>
  <c r="AC2314" i="13"/>
  <c r="AB2314" i="13"/>
  <c r="AC2313" i="13"/>
  <c r="AB2313" i="13"/>
  <c r="AC2312" i="13"/>
  <c r="AB2312" i="13"/>
  <c r="AC2311" i="13"/>
  <c r="AB2311" i="13"/>
  <c r="AC2215" i="13"/>
  <c r="AB2215" i="13"/>
  <c r="AA2215" i="13"/>
  <c r="AC2212" i="13"/>
  <c r="AB2212" i="13"/>
  <c r="AA2212" i="13"/>
  <c r="AC2211" i="13"/>
  <c r="AB2211" i="13"/>
  <c r="AA2211" i="13"/>
  <c r="AC2210" i="13"/>
  <c r="AB2210" i="13"/>
  <c r="AA2210" i="13"/>
  <c r="AC2209" i="13"/>
  <c r="AB2209" i="13"/>
  <c r="AA2209" i="13"/>
  <c r="AC2208" i="13"/>
  <c r="AB2208" i="13"/>
  <c r="AA2208" i="13"/>
  <c r="AC2207" i="13"/>
  <c r="AB2207" i="13"/>
  <c r="AA2207" i="13"/>
  <c r="AC2206" i="13"/>
  <c r="AB2206" i="13"/>
  <c r="AA2206" i="13"/>
  <c r="AC2205" i="13"/>
  <c r="AB2205" i="13"/>
  <c r="AA2205" i="13"/>
  <c r="AC2204" i="13"/>
  <c r="AB2204" i="13"/>
  <c r="AA2204" i="13"/>
  <c r="AC2108" i="13"/>
  <c r="AB2108" i="13"/>
  <c r="AA2108" i="13"/>
  <c r="Z2108" i="13"/>
  <c r="AC2105" i="13"/>
  <c r="AB2105" i="13"/>
  <c r="AA2105" i="13"/>
  <c r="Z2105" i="13"/>
  <c r="AC2104" i="13"/>
  <c r="AB2104" i="13"/>
  <c r="AA2104" i="13"/>
  <c r="Z2104" i="13"/>
  <c r="AC2103" i="13"/>
  <c r="AB2103" i="13"/>
  <c r="AA2103" i="13"/>
  <c r="Z2103" i="13"/>
  <c r="AC2102" i="13"/>
  <c r="AB2102" i="13"/>
  <c r="AA2102" i="13"/>
  <c r="Z2102" i="13"/>
  <c r="AC2101" i="13"/>
  <c r="AB2101" i="13"/>
  <c r="AA2101" i="13"/>
  <c r="Z2101" i="13"/>
  <c r="AC2100" i="13"/>
  <c r="AB2100" i="13"/>
  <c r="AA2100" i="13"/>
  <c r="Z2100" i="13"/>
  <c r="AC2099" i="13"/>
  <c r="AB2099" i="13"/>
  <c r="AA2099" i="13"/>
  <c r="Z2099" i="13"/>
  <c r="AC2098" i="13"/>
  <c r="AB2098" i="13"/>
  <c r="AA2098" i="13"/>
  <c r="Z2098" i="13"/>
  <c r="AC2097" i="13"/>
  <c r="AB2097" i="13"/>
  <c r="AA2097" i="13"/>
  <c r="Z2097" i="13"/>
  <c r="AC2001" i="13"/>
  <c r="AB2001" i="13"/>
  <c r="AA2001" i="13"/>
  <c r="Z2001" i="13"/>
  <c r="Y2001" i="13"/>
  <c r="AC1998" i="13"/>
  <c r="AB1998" i="13"/>
  <c r="AA1998" i="13"/>
  <c r="Z1998" i="13"/>
  <c r="Y1998" i="13"/>
  <c r="AC1997" i="13"/>
  <c r="AB1997" i="13"/>
  <c r="AA1997" i="13"/>
  <c r="Z1997" i="13"/>
  <c r="Y1997" i="13"/>
  <c r="AC1996" i="13"/>
  <c r="AB1996" i="13"/>
  <c r="AA1996" i="13"/>
  <c r="Z1996" i="13"/>
  <c r="Y1996" i="13"/>
  <c r="AC1995" i="13"/>
  <c r="AB1995" i="13"/>
  <c r="AA1995" i="13"/>
  <c r="Z1995" i="13"/>
  <c r="Y1995" i="13"/>
  <c r="AC1994" i="13"/>
  <c r="AB1994" i="13"/>
  <c r="AA1994" i="13"/>
  <c r="Z1994" i="13"/>
  <c r="Y1994" i="13"/>
  <c r="AC1993" i="13"/>
  <c r="AB1993" i="13"/>
  <c r="AA1993" i="13"/>
  <c r="Z1993" i="13"/>
  <c r="Y1993" i="13"/>
  <c r="AC1992" i="13"/>
  <c r="AB1992" i="13"/>
  <c r="AA1992" i="13"/>
  <c r="Z1992" i="13"/>
  <c r="Y1992" i="13"/>
  <c r="AC1991" i="13"/>
  <c r="AB1991" i="13"/>
  <c r="AA1991" i="13"/>
  <c r="Z1991" i="13"/>
  <c r="Y1991" i="13"/>
  <c r="AC1990" i="13"/>
  <c r="AB1990" i="13"/>
  <c r="AA1990" i="13"/>
  <c r="Z1990" i="13"/>
  <c r="Y1990" i="13"/>
  <c r="AC1894" i="13"/>
  <c r="AB1894" i="13"/>
  <c r="AA1894" i="13"/>
  <c r="Z1894" i="13"/>
  <c r="Y1894" i="13"/>
  <c r="AC1891" i="13"/>
  <c r="AB1891" i="13"/>
  <c r="AA1891" i="13"/>
  <c r="Z1891" i="13"/>
  <c r="Y1891" i="13"/>
  <c r="AC1890" i="13"/>
  <c r="AB1890" i="13"/>
  <c r="AA1890" i="13"/>
  <c r="Z1890" i="13"/>
  <c r="Y1890" i="13"/>
  <c r="AC1889" i="13"/>
  <c r="AB1889" i="13"/>
  <c r="AA1889" i="13"/>
  <c r="Z1889" i="13"/>
  <c r="Y1889" i="13"/>
  <c r="AC1888" i="13"/>
  <c r="AB1888" i="13"/>
  <c r="AA1888" i="13"/>
  <c r="Z1888" i="13"/>
  <c r="Y1888" i="13"/>
  <c r="AC1887" i="13"/>
  <c r="AB1887" i="13"/>
  <c r="AA1887" i="13"/>
  <c r="Z1887" i="13"/>
  <c r="Y1887" i="13"/>
  <c r="AC1886" i="13"/>
  <c r="AB1886" i="13"/>
  <c r="AA1886" i="13"/>
  <c r="Z1886" i="13"/>
  <c r="Y1886" i="13"/>
  <c r="AC1885" i="13"/>
  <c r="AB1885" i="13"/>
  <c r="AA1885" i="13"/>
  <c r="Z1885" i="13"/>
  <c r="Y1885" i="13"/>
  <c r="AC1884" i="13"/>
  <c r="AB1884" i="13"/>
  <c r="AA1884" i="13"/>
  <c r="Z1884" i="13"/>
  <c r="Y1884" i="13"/>
  <c r="AC1883" i="13"/>
  <c r="AB1883" i="13"/>
  <c r="AA1883" i="13"/>
  <c r="Z1883" i="13"/>
  <c r="Y1883" i="13"/>
  <c r="AC1787" i="13"/>
  <c r="AB1787" i="13"/>
  <c r="AA1787" i="13"/>
  <c r="Z1787" i="13"/>
  <c r="Y1787" i="13"/>
  <c r="AC1784" i="13"/>
  <c r="AB1784" i="13"/>
  <c r="AA1784" i="13"/>
  <c r="Z1784" i="13"/>
  <c r="Y1784" i="13"/>
  <c r="AC1783" i="13"/>
  <c r="AB1783" i="13"/>
  <c r="AA1783" i="13"/>
  <c r="Z1783" i="13"/>
  <c r="Y1783" i="13"/>
  <c r="AC1782" i="13"/>
  <c r="AB1782" i="13"/>
  <c r="AA1782" i="13"/>
  <c r="Z1782" i="13"/>
  <c r="Y1782" i="13"/>
  <c r="AC1781" i="13"/>
  <c r="AB1781" i="13"/>
  <c r="AA1781" i="13"/>
  <c r="Z1781" i="13"/>
  <c r="Y1781" i="13"/>
  <c r="AC1780" i="13"/>
  <c r="AB1780" i="13"/>
  <c r="AA1780" i="13"/>
  <c r="Z1780" i="13"/>
  <c r="Y1780" i="13"/>
  <c r="AC1779" i="13"/>
  <c r="AB1779" i="13"/>
  <c r="AA1779" i="13"/>
  <c r="Z1779" i="13"/>
  <c r="Y1779" i="13"/>
  <c r="AC1778" i="13"/>
  <c r="AB1778" i="13"/>
  <c r="AA1778" i="13"/>
  <c r="Z1778" i="13"/>
  <c r="Y1778" i="13"/>
  <c r="AC1777" i="13"/>
  <c r="AB1777" i="13"/>
  <c r="AA1777" i="13"/>
  <c r="Z1777" i="13"/>
  <c r="Y1777" i="13"/>
  <c r="AC1776" i="13"/>
  <c r="AB1776" i="13"/>
  <c r="AA1776" i="13"/>
  <c r="Z1776" i="13"/>
  <c r="Y1776" i="13"/>
  <c r="AC1680" i="13"/>
  <c r="AB1680" i="13"/>
  <c r="AA1680" i="13"/>
  <c r="Z1680" i="13"/>
  <c r="Y1680" i="13"/>
  <c r="AC1677" i="13"/>
  <c r="AB1677" i="13"/>
  <c r="AA1677" i="13"/>
  <c r="Z1677" i="13"/>
  <c r="Y1677" i="13"/>
  <c r="AC1676" i="13"/>
  <c r="AB1676" i="13"/>
  <c r="AA1676" i="13"/>
  <c r="Z1676" i="13"/>
  <c r="Y1676" i="13"/>
  <c r="AC1675" i="13"/>
  <c r="AB1675" i="13"/>
  <c r="AA1675" i="13"/>
  <c r="Z1675" i="13"/>
  <c r="Y1675" i="13"/>
  <c r="AC1674" i="13"/>
  <c r="AB1674" i="13"/>
  <c r="AA1674" i="13"/>
  <c r="Z1674" i="13"/>
  <c r="Y1674" i="13"/>
  <c r="AC1673" i="13"/>
  <c r="AB1673" i="13"/>
  <c r="AA1673" i="13"/>
  <c r="Z1673" i="13"/>
  <c r="Y1673" i="13"/>
  <c r="AC1672" i="13"/>
  <c r="AB1672" i="13"/>
  <c r="AA1672" i="13"/>
  <c r="Z1672" i="13"/>
  <c r="Y1672" i="13"/>
  <c r="AC1671" i="13"/>
  <c r="AB1671" i="13"/>
  <c r="AA1671" i="13"/>
  <c r="Z1671" i="13"/>
  <c r="Y1671" i="13"/>
  <c r="AC1670" i="13"/>
  <c r="AB1670" i="13"/>
  <c r="AA1670" i="13"/>
  <c r="Z1670" i="13"/>
  <c r="Y1670" i="13"/>
  <c r="AC1669" i="13"/>
  <c r="AB1669" i="13"/>
  <c r="AA1669" i="13"/>
  <c r="Z1669" i="13"/>
  <c r="Y1669" i="13"/>
  <c r="AC1573" i="13"/>
  <c r="AB1573" i="13"/>
  <c r="AA1573" i="13"/>
  <c r="Z1573" i="13"/>
  <c r="Y1573" i="13"/>
  <c r="AC1570" i="13"/>
  <c r="AB1570" i="13"/>
  <c r="AA1570" i="13"/>
  <c r="Z1570" i="13"/>
  <c r="Y1570" i="13"/>
  <c r="AC1569" i="13"/>
  <c r="AB1569" i="13"/>
  <c r="AA1569" i="13"/>
  <c r="Z1569" i="13"/>
  <c r="Y1569" i="13"/>
  <c r="AC1568" i="13"/>
  <c r="AB1568" i="13"/>
  <c r="AA1568" i="13"/>
  <c r="Z1568" i="13"/>
  <c r="Y1568" i="13"/>
  <c r="AC1567" i="13"/>
  <c r="AB1567" i="13"/>
  <c r="AA1567" i="13"/>
  <c r="Z1567" i="13"/>
  <c r="Y1567" i="13"/>
  <c r="AC1566" i="13"/>
  <c r="AB1566" i="13"/>
  <c r="AA1566" i="13"/>
  <c r="Z1566" i="13"/>
  <c r="Y1566" i="13"/>
  <c r="AC1565" i="13"/>
  <c r="AB1565" i="13"/>
  <c r="AA1565" i="13"/>
  <c r="Z1565" i="13"/>
  <c r="Y1565" i="13"/>
  <c r="AC1564" i="13"/>
  <c r="AB1564" i="13"/>
  <c r="AA1564" i="13"/>
  <c r="Z1564" i="13"/>
  <c r="Y1564" i="13"/>
  <c r="AC1563" i="13"/>
  <c r="AB1563" i="13"/>
  <c r="AA1563" i="13"/>
  <c r="Z1563" i="13"/>
  <c r="Y1563" i="13"/>
  <c r="AC1562" i="13"/>
  <c r="AB1562" i="13"/>
  <c r="AA1562" i="13"/>
  <c r="Z1562" i="13"/>
  <c r="Y1562" i="13"/>
  <c r="AC1466" i="13"/>
  <c r="AB1466" i="13"/>
  <c r="AA1466" i="13"/>
  <c r="Z1466" i="13"/>
  <c r="Y1466" i="13"/>
  <c r="AC1463" i="13"/>
  <c r="AB1463" i="13"/>
  <c r="AA1463" i="13"/>
  <c r="Z1463" i="13"/>
  <c r="Y1463" i="13"/>
  <c r="AC1462" i="13"/>
  <c r="AB1462" i="13"/>
  <c r="AA1462" i="13"/>
  <c r="Z1462" i="13"/>
  <c r="Y1462" i="13"/>
  <c r="AC1461" i="13"/>
  <c r="AB1461" i="13"/>
  <c r="AA1461" i="13"/>
  <c r="Z1461" i="13"/>
  <c r="Y1461" i="13"/>
  <c r="AC1460" i="13"/>
  <c r="AB1460" i="13"/>
  <c r="AA1460" i="13"/>
  <c r="Z1460" i="13"/>
  <c r="Y1460" i="13"/>
  <c r="AC1459" i="13"/>
  <c r="AB1459" i="13"/>
  <c r="AA1459" i="13"/>
  <c r="Z1459" i="13"/>
  <c r="Y1459" i="13"/>
  <c r="AC1458" i="13"/>
  <c r="AB1458" i="13"/>
  <c r="AA1458" i="13"/>
  <c r="Z1458" i="13"/>
  <c r="Y1458" i="13"/>
  <c r="AC1457" i="13"/>
  <c r="AB1457" i="13"/>
  <c r="AA1457" i="13"/>
  <c r="Z1457" i="13"/>
  <c r="Y1457" i="13"/>
  <c r="AC1456" i="13"/>
  <c r="AB1456" i="13"/>
  <c r="AA1456" i="13"/>
  <c r="Z1456" i="13"/>
  <c r="Y1456" i="13"/>
  <c r="AC1455" i="13"/>
  <c r="AB1455" i="13"/>
  <c r="AA1455" i="13"/>
  <c r="Z1455" i="13"/>
  <c r="Y1455" i="13"/>
  <c r="AC1035" i="13"/>
  <c r="AB1035" i="13"/>
  <c r="AA1035" i="13"/>
  <c r="Z1035" i="13"/>
  <c r="Y1035" i="13"/>
  <c r="X1035" i="13"/>
  <c r="W1035" i="13"/>
  <c r="V1035" i="13"/>
  <c r="U1035" i="13"/>
  <c r="T1035" i="13"/>
  <c r="AC1142" i="13"/>
  <c r="AB1142" i="13"/>
  <c r="AA1142" i="13"/>
  <c r="Z1142" i="13"/>
  <c r="Y1142" i="13"/>
  <c r="X1142" i="13"/>
  <c r="W1142" i="13"/>
  <c r="V1142" i="13"/>
  <c r="U1142" i="13"/>
  <c r="T1142" i="13"/>
  <c r="AC1249" i="13"/>
  <c r="AB1249" i="13"/>
  <c r="AA1249" i="13"/>
  <c r="Z1249" i="13"/>
  <c r="Y1249" i="13"/>
  <c r="X1249" i="13"/>
  <c r="W1249" i="13"/>
  <c r="V1249" i="13"/>
  <c r="U1249" i="13"/>
  <c r="T1249" i="13"/>
  <c r="T1356" i="13"/>
  <c r="U1356" i="13"/>
  <c r="V1356" i="13"/>
  <c r="W1356" i="13"/>
  <c r="X1356" i="13"/>
  <c r="Y1356" i="13"/>
  <c r="Z1356" i="13"/>
  <c r="AA1356" i="13"/>
  <c r="AB1356" i="13"/>
  <c r="AC1356" i="13"/>
  <c r="AC1359" i="13"/>
  <c r="AB1359" i="13"/>
  <c r="AA1359" i="13"/>
  <c r="Z1359" i="13"/>
  <c r="Y1359" i="13"/>
  <c r="AC1355" i="13"/>
  <c r="AB1355" i="13"/>
  <c r="AA1355" i="13"/>
  <c r="Z1355" i="13"/>
  <c r="Y1355" i="13"/>
  <c r="AC1354" i="13"/>
  <c r="AB1354" i="13"/>
  <c r="AA1354" i="13"/>
  <c r="Z1354" i="13"/>
  <c r="Y1354" i="13"/>
  <c r="AC1353" i="13"/>
  <c r="AB1353" i="13"/>
  <c r="AA1353" i="13"/>
  <c r="Z1353" i="13"/>
  <c r="Y1353" i="13"/>
  <c r="AC1352" i="13"/>
  <c r="AB1352" i="13"/>
  <c r="AA1352" i="13"/>
  <c r="Z1352" i="13"/>
  <c r="Y1352" i="13"/>
  <c r="AC1351" i="13"/>
  <c r="AB1351" i="13"/>
  <c r="AA1351" i="13"/>
  <c r="Z1351" i="13"/>
  <c r="Y1351" i="13"/>
  <c r="AC1350" i="13"/>
  <c r="AB1350" i="13"/>
  <c r="AA1350" i="13"/>
  <c r="Z1350" i="13"/>
  <c r="Y1350" i="13"/>
  <c r="AC1349" i="13"/>
  <c r="AB1349" i="13"/>
  <c r="AA1349" i="13"/>
  <c r="Z1349" i="13"/>
  <c r="Y1349" i="13"/>
  <c r="AC1348" i="13"/>
  <c r="AB1348" i="13"/>
  <c r="AA1348" i="13"/>
  <c r="Z1348" i="13"/>
  <c r="Y1348" i="13"/>
  <c r="AC1252" i="13"/>
  <c r="AB1252" i="13"/>
  <c r="AA1252" i="13"/>
  <c r="Z1252" i="13"/>
  <c r="Y1252" i="13"/>
  <c r="AC1248" i="13"/>
  <c r="AB1248" i="13"/>
  <c r="AA1248" i="13"/>
  <c r="Z1248" i="13"/>
  <c r="Y1248" i="13"/>
  <c r="AC1247" i="13"/>
  <c r="AB1247" i="13"/>
  <c r="AA1247" i="13"/>
  <c r="Z1247" i="13"/>
  <c r="Y1247" i="13"/>
  <c r="AC1246" i="13"/>
  <c r="AB1246" i="13"/>
  <c r="AA1246" i="13"/>
  <c r="Z1246" i="13"/>
  <c r="Y1246" i="13"/>
  <c r="AC1245" i="13"/>
  <c r="AB1245" i="13"/>
  <c r="AA1245" i="13"/>
  <c r="Z1245" i="13"/>
  <c r="Y1245" i="13"/>
  <c r="AC1244" i="13"/>
  <c r="AB1244" i="13"/>
  <c r="AA1244" i="13"/>
  <c r="Z1244" i="13"/>
  <c r="Y1244" i="13"/>
  <c r="AC1243" i="13"/>
  <c r="AB1243" i="13"/>
  <c r="AA1243" i="13"/>
  <c r="Z1243" i="13"/>
  <c r="Y1243" i="13"/>
  <c r="AC1242" i="13"/>
  <c r="AB1242" i="13"/>
  <c r="AA1242" i="13"/>
  <c r="Z1242" i="13"/>
  <c r="Y1242" i="13"/>
  <c r="AC1241" i="13"/>
  <c r="AB1241" i="13"/>
  <c r="AA1241" i="13"/>
  <c r="Z1241" i="13"/>
  <c r="Y1241" i="13"/>
  <c r="AC1145" i="13"/>
  <c r="AB1145" i="13"/>
  <c r="AA1145" i="13"/>
  <c r="Z1145" i="13"/>
  <c r="Y1145" i="13"/>
  <c r="AC1141" i="13"/>
  <c r="AB1141" i="13"/>
  <c r="AA1141" i="13"/>
  <c r="Z1141" i="13"/>
  <c r="Y1141" i="13"/>
  <c r="AC1140" i="13"/>
  <c r="AB1140" i="13"/>
  <c r="AA1140" i="13"/>
  <c r="Z1140" i="13"/>
  <c r="Y1140" i="13"/>
  <c r="AC1139" i="13"/>
  <c r="AB1139" i="13"/>
  <c r="AA1139" i="13"/>
  <c r="Z1139" i="13"/>
  <c r="Y1139" i="13"/>
  <c r="AC1138" i="13"/>
  <c r="AB1138" i="13"/>
  <c r="AA1138" i="13"/>
  <c r="Z1138" i="13"/>
  <c r="Y1138" i="13"/>
  <c r="AC1137" i="13"/>
  <c r="AB1137" i="13"/>
  <c r="AA1137" i="13"/>
  <c r="Z1137" i="13"/>
  <c r="Y1137" i="13"/>
  <c r="AC1136" i="13"/>
  <c r="AB1136" i="13"/>
  <c r="AA1136" i="13"/>
  <c r="Z1136" i="13"/>
  <c r="Y1136" i="13"/>
  <c r="AC1135" i="13"/>
  <c r="AB1135" i="13"/>
  <c r="AA1135" i="13"/>
  <c r="Z1135" i="13"/>
  <c r="Y1135" i="13"/>
  <c r="AC1134" i="13"/>
  <c r="AB1134" i="13"/>
  <c r="AA1134" i="13"/>
  <c r="Z1134" i="13"/>
  <c r="Y1134" i="13"/>
  <c r="AC1038" i="13"/>
  <c r="AB1038" i="13"/>
  <c r="AA1038" i="13"/>
  <c r="Z1038" i="13"/>
  <c r="Y1038" i="13"/>
  <c r="AC1034" i="13"/>
  <c r="AB1034" i="13"/>
  <c r="AA1034" i="13"/>
  <c r="Z1034" i="13"/>
  <c r="Y1034" i="13"/>
  <c r="AC1033" i="13"/>
  <c r="AB1033" i="13"/>
  <c r="AA1033" i="13"/>
  <c r="Z1033" i="13"/>
  <c r="Y1033" i="13"/>
  <c r="AC1032" i="13"/>
  <c r="AB1032" i="13"/>
  <c r="AA1032" i="13"/>
  <c r="Z1032" i="13"/>
  <c r="Y1032" i="13"/>
  <c r="AC1031" i="13"/>
  <c r="AB1031" i="13"/>
  <c r="AA1031" i="13"/>
  <c r="Z1031" i="13"/>
  <c r="Y1031" i="13"/>
  <c r="AC1030" i="13"/>
  <c r="AB1030" i="13"/>
  <c r="AA1030" i="13"/>
  <c r="Z1030" i="13"/>
  <c r="Y1030" i="13"/>
  <c r="AC1029" i="13"/>
  <c r="AB1029" i="13"/>
  <c r="AA1029" i="13"/>
  <c r="Z1029" i="13"/>
  <c r="Y1029" i="13"/>
  <c r="AC1028" i="13"/>
  <c r="AB1028" i="13"/>
  <c r="AA1028" i="13"/>
  <c r="Z1028" i="13"/>
  <c r="Y1028" i="13"/>
  <c r="AC1027" i="13"/>
  <c r="AB1027" i="13"/>
  <c r="AA1027" i="13"/>
  <c r="Z1027" i="13"/>
  <c r="Y1027" i="13"/>
  <c r="AC931" i="13"/>
  <c r="AB931" i="13"/>
  <c r="AA931" i="13"/>
  <c r="Z931" i="13"/>
  <c r="Y931" i="13"/>
  <c r="AC928" i="13"/>
  <c r="AB928" i="13"/>
  <c r="AA928" i="13"/>
  <c r="Z928" i="13"/>
  <c r="Y928" i="13"/>
  <c r="AC927" i="13"/>
  <c r="AB927" i="13"/>
  <c r="AA927" i="13"/>
  <c r="Z927" i="13"/>
  <c r="Y927" i="13"/>
  <c r="AC926" i="13"/>
  <c r="AB926" i="13"/>
  <c r="AA926" i="13"/>
  <c r="Z926" i="13"/>
  <c r="Y926" i="13"/>
  <c r="AC925" i="13"/>
  <c r="AB925" i="13"/>
  <c r="AA925" i="13"/>
  <c r="Z925" i="13"/>
  <c r="Y925" i="13"/>
  <c r="AC924" i="13"/>
  <c r="AB924" i="13"/>
  <c r="AA924" i="13"/>
  <c r="Z924" i="13"/>
  <c r="Y924" i="13"/>
  <c r="AC923" i="13"/>
  <c r="AB923" i="13"/>
  <c r="AA923" i="13"/>
  <c r="Z923" i="13"/>
  <c r="Y923" i="13"/>
  <c r="AC922" i="13"/>
  <c r="AB922" i="13"/>
  <c r="AA922" i="13"/>
  <c r="Z922" i="13"/>
  <c r="Y922" i="13"/>
  <c r="AC921" i="13"/>
  <c r="AB921" i="13"/>
  <c r="AA921" i="13"/>
  <c r="Z921" i="13"/>
  <c r="Y921" i="13"/>
  <c r="AC920" i="13"/>
  <c r="AB920" i="13"/>
  <c r="AA920" i="13"/>
  <c r="Z920" i="13"/>
  <c r="Y920" i="13"/>
  <c r="AC824" i="13"/>
  <c r="AB824" i="13"/>
  <c r="AA824" i="13"/>
  <c r="Z824" i="13"/>
  <c r="Y824" i="13"/>
  <c r="AC821" i="13"/>
  <c r="AB821" i="13"/>
  <c r="AA821" i="13"/>
  <c r="Z821" i="13"/>
  <c r="Y821" i="13"/>
  <c r="AC820" i="13"/>
  <c r="AB820" i="13"/>
  <c r="AA820" i="13"/>
  <c r="Z820" i="13"/>
  <c r="Y820" i="13"/>
  <c r="AC819" i="13"/>
  <c r="AB819" i="13"/>
  <c r="AA819" i="13"/>
  <c r="Z819" i="13"/>
  <c r="Y819" i="13"/>
  <c r="AC818" i="13"/>
  <c r="AB818" i="13"/>
  <c r="AA818" i="13"/>
  <c r="Z818" i="13"/>
  <c r="Y818" i="13"/>
  <c r="AC817" i="13"/>
  <c r="AB817" i="13"/>
  <c r="AA817" i="13"/>
  <c r="Z817" i="13"/>
  <c r="Y817" i="13"/>
  <c r="AC816" i="13"/>
  <c r="AB816" i="13"/>
  <c r="AA816" i="13"/>
  <c r="Z816" i="13"/>
  <c r="Y816" i="13"/>
  <c r="AC815" i="13"/>
  <c r="AB815" i="13"/>
  <c r="AA815" i="13"/>
  <c r="Z815" i="13"/>
  <c r="Y815" i="13"/>
  <c r="AC814" i="13"/>
  <c r="AB814" i="13"/>
  <c r="AA814" i="13"/>
  <c r="Z814" i="13"/>
  <c r="Y814" i="13"/>
  <c r="AC813" i="13"/>
  <c r="AB813" i="13"/>
  <c r="AA813" i="13"/>
  <c r="Z813" i="13"/>
  <c r="Y813" i="13"/>
  <c r="AC717" i="13"/>
  <c r="AB717" i="13"/>
  <c r="AA717" i="13"/>
  <c r="Z717" i="13"/>
  <c r="Y717" i="13"/>
  <c r="AC714" i="13"/>
  <c r="AB714" i="13"/>
  <c r="AA714" i="13"/>
  <c r="Z714" i="13"/>
  <c r="Y714" i="13"/>
  <c r="AC713" i="13"/>
  <c r="AB713" i="13"/>
  <c r="AA713" i="13"/>
  <c r="Z713" i="13"/>
  <c r="Y713" i="13"/>
  <c r="AC712" i="13"/>
  <c r="AB712" i="13"/>
  <c r="AA712" i="13"/>
  <c r="Z712" i="13"/>
  <c r="Y712" i="13"/>
  <c r="AC711" i="13"/>
  <c r="AB711" i="13"/>
  <c r="AA711" i="13"/>
  <c r="Z711" i="13"/>
  <c r="Y711" i="13"/>
  <c r="AC710" i="13"/>
  <c r="AB710" i="13"/>
  <c r="AA710" i="13"/>
  <c r="Z710" i="13"/>
  <c r="Y710" i="13"/>
  <c r="AC709" i="13"/>
  <c r="AB709" i="13"/>
  <c r="AA709" i="13"/>
  <c r="Z709" i="13"/>
  <c r="Y709" i="13"/>
  <c r="AC708" i="13"/>
  <c r="AB708" i="13"/>
  <c r="AA708" i="13"/>
  <c r="Z708" i="13"/>
  <c r="Y708" i="13"/>
  <c r="AC707" i="13"/>
  <c r="AB707" i="13"/>
  <c r="AA707" i="13"/>
  <c r="Z707" i="13"/>
  <c r="Y707" i="13"/>
  <c r="AC706" i="13"/>
  <c r="AB706" i="13"/>
  <c r="AA706" i="13"/>
  <c r="Z706" i="13"/>
  <c r="Y706" i="13"/>
  <c r="AC610" i="13"/>
  <c r="AB610" i="13"/>
  <c r="AA610" i="13"/>
  <c r="Z610" i="13"/>
  <c r="Y610" i="13"/>
  <c r="AC607" i="13"/>
  <c r="AB607" i="13"/>
  <c r="AA607" i="13"/>
  <c r="Z607" i="13"/>
  <c r="Y607" i="13"/>
  <c r="AC606" i="13"/>
  <c r="AB606" i="13"/>
  <c r="AA606" i="13"/>
  <c r="Z606" i="13"/>
  <c r="Y606" i="13"/>
  <c r="AC605" i="13"/>
  <c r="AB605" i="13"/>
  <c r="AA605" i="13"/>
  <c r="Z605" i="13"/>
  <c r="Y605" i="13"/>
  <c r="AC604" i="13"/>
  <c r="AB604" i="13"/>
  <c r="AA604" i="13"/>
  <c r="Z604" i="13"/>
  <c r="Y604" i="13"/>
  <c r="AC603" i="13"/>
  <c r="AB603" i="13"/>
  <c r="AA603" i="13"/>
  <c r="Z603" i="13"/>
  <c r="Y603" i="13"/>
  <c r="AC602" i="13"/>
  <c r="AB602" i="13"/>
  <c r="AA602" i="13"/>
  <c r="Z602" i="13"/>
  <c r="Y602" i="13"/>
  <c r="AC601" i="13"/>
  <c r="AB601" i="13"/>
  <c r="AA601" i="13"/>
  <c r="Z601" i="13"/>
  <c r="Y601" i="13"/>
  <c r="AC600" i="13"/>
  <c r="AB600" i="13"/>
  <c r="AA600" i="13"/>
  <c r="Z600" i="13"/>
  <c r="Y600" i="13"/>
  <c r="AC599" i="13"/>
  <c r="AB599" i="13"/>
  <c r="AA599" i="13"/>
  <c r="Z599" i="13"/>
  <c r="Y599" i="13"/>
  <c r="AC503" i="13"/>
  <c r="AB503" i="13"/>
  <c r="AA503" i="13"/>
  <c r="Z503" i="13"/>
  <c r="Y503" i="13"/>
  <c r="AC500" i="13"/>
  <c r="AB500" i="13"/>
  <c r="AA500" i="13"/>
  <c r="Z500" i="13"/>
  <c r="Y500" i="13"/>
  <c r="AC499" i="13"/>
  <c r="AB499" i="13"/>
  <c r="AA499" i="13"/>
  <c r="Z499" i="13"/>
  <c r="Y499" i="13"/>
  <c r="AC498" i="13"/>
  <c r="AB498" i="13"/>
  <c r="AA498" i="13"/>
  <c r="Z498" i="13"/>
  <c r="Y498" i="13"/>
  <c r="AC497" i="13"/>
  <c r="AB497" i="13"/>
  <c r="AA497" i="13"/>
  <c r="Z497" i="13"/>
  <c r="Y497" i="13"/>
  <c r="AC496" i="13"/>
  <c r="AB496" i="13"/>
  <c r="AA496" i="13"/>
  <c r="Z496" i="13"/>
  <c r="Y496" i="13"/>
  <c r="AC495" i="13"/>
  <c r="AB495" i="13"/>
  <c r="AA495" i="13"/>
  <c r="Z495" i="13"/>
  <c r="Y495" i="13"/>
  <c r="AC494" i="13"/>
  <c r="AB494" i="13"/>
  <c r="AA494" i="13"/>
  <c r="Z494" i="13"/>
  <c r="Y494" i="13"/>
  <c r="AC493" i="13"/>
  <c r="AB493" i="13"/>
  <c r="AA493" i="13"/>
  <c r="Z493" i="13"/>
  <c r="Y493" i="13"/>
  <c r="AC492" i="13"/>
  <c r="AB492" i="13"/>
  <c r="AA492" i="13"/>
  <c r="Z492" i="13"/>
  <c r="Y492" i="13"/>
  <c r="AC396" i="13"/>
  <c r="AB396" i="13"/>
  <c r="AA396" i="13"/>
  <c r="Z396" i="13"/>
  <c r="Y396" i="13"/>
  <c r="AC393" i="13"/>
  <c r="AB393" i="13"/>
  <c r="AA393" i="13"/>
  <c r="Z393" i="13"/>
  <c r="Y393" i="13"/>
  <c r="AC392" i="13"/>
  <c r="AB392" i="13"/>
  <c r="AA392" i="13"/>
  <c r="Z392" i="13"/>
  <c r="Y392" i="13"/>
  <c r="AC391" i="13"/>
  <c r="AB391" i="13"/>
  <c r="AA391" i="13"/>
  <c r="Z391" i="13"/>
  <c r="Y391" i="13"/>
  <c r="AC390" i="13"/>
  <c r="AB390" i="13"/>
  <c r="AA390" i="13"/>
  <c r="Z390" i="13"/>
  <c r="Y390" i="13"/>
  <c r="AC389" i="13"/>
  <c r="AB389" i="13"/>
  <c r="AA389" i="13"/>
  <c r="Z389" i="13"/>
  <c r="Y389" i="13"/>
  <c r="AC388" i="13"/>
  <c r="AB388" i="13"/>
  <c r="AA388" i="13"/>
  <c r="Z388" i="13"/>
  <c r="Y388" i="13"/>
  <c r="AC387" i="13"/>
  <c r="AB387" i="13"/>
  <c r="AA387" i="13"/>
  <c r="Z387" i="13"/>
  <c r="Y387" i="13"/>
  <c r="AC386" i="13"/>
  <c r="AB386" i="13"/>
  <c r="AA386" i="13"/>
  <c r="Z386" i="13"/>
  <c r="Y386" i="13"/>
  <c r="AC385" i="13"/>
  <c r="AB385" i="13"/>
  <c r="AA385" i="13"/>
  <c r="Z385" i="13"/>
  <c r="Y385" i="13"/>
  <c r="AM3588" i="13"/>
  <c r="AL3481" i="13"/>
  <c r="AK3374" i="13"/>
  <c r="AJ3267" i="13"/>
  <c r="AI3160" i="13"/>
  <c r="AH3053" i="13"/>
  <c r="AG2946" i="13"/>
  <c r="AF2839" i="13"/>
  <c r="AE2736" i="13"/>
  <c r="AE2732" i="13"/>
  <c r="AD2625" i="13"/>
  <c r="AC2507" i="13"/>
  <c r="AC2503" i="13"/>
  <c r="AB2396" i="13"/>
  <c r="AA2289" i="13"/>
  <c r="Z2182" i="13"/>
  <c r="Y2075" i="13"/>
  <c r="X1968" i="13"/>
  <c r="X1891" i="13"/>
  <c r="W1861" i="13"/>
  <c r="X1784" i="13"/>
  <c r="W1784" i="13"/>
  <c r="V1754" i="13"/>
  <c r="X1677" i="13"/>
  <c r="W1677" i="13"/>
  <c r="V1677" i="13"/>
  <c r="U1650" i="13"/>
  <c r="U1647" i="13"/>
  <c r="X1570" i="13"/>
  <c r="W1570" i="13"/>
  <c r="V1570" i="13"/>
  <c r="U1570" i="13"/>
  <c r="T1540" i="13"/>
  <c r="X1463" i="13"/>
  <c r="W1463" i="13"/>
  <c r="V1463" i="13"/>
  <c r="U1463" i="13"/>
  <c r="T1463" i="13"/>
  <c r="S1433" i="13"/>
  <c r="R1326" i="13"/>
  <c r="Q1219" i="13"/>
  <c r="AD2481" i="13"/>
  <c r="AD2482" i="13"/>
  <c r="AD2483" i="13"/>
  <c r="X928" i="13"/>
  <c r="W928" i="13"/>
  <c r="V928" i="13"/>
  <c r="U928" i="13"/>
  <c r="T928" i="13"/>
  <c r="O898" i="13"/>
  <c r="O958" i="13" s="1"/>
  <c r="N898" i="13"/>
  <c r="X821" i="13"/>
  <c r="W821" i="13"/>
  <c r="V821" i="13"/>
  <c r="U821" i="13"/>
  <c r="T821" i="13"/>
  <c r="M791" i="13"/>
  <c r="X714" i="13"/>
  <c r="W714" i="13"/>
  <c r="V714" i="13"/>
  <c r="U714" i="13"/>
  <c r="T714" i="13"/>
  <c r="K577" i="13"/>
  <c r="AD2617" i="13"/>
  <c r="AD2618" i="13"/>
  <c r="AD2619" i="13"/>
  <c r="AD2620" i="13"/>
  <c r="AD2621" i="13"/>
  <c r="AD2622" i="13"/>
  <c r="AD2623" i="13"/>
  <c r="AD2624" i="13"/>
  <c r="AD2628" i="13"/>
  <c r="M684" i="13"/>
  <c r="M744" i="13" s="1"/>
  <c r="N684" i="13" s="1"/>
  <c r="N744" i="13" s="1"/>
  <c r="X607" i="13"/>
  <c r="W607" i="13"/>
  <c r="V607" i="13"/>
  <c r="U607" i="13"/>
  <c r="T607" i="13"/>
  <c r="X500" i="13"/>
  <c r="W500" i="13"/>
  <c r="V500" i="13"/>
  <c r="U500" i="13"/>
  <c r="T500" i="13"/>
  <c r="X393" i="13"/>
  <c r="W393" i="13"/>
  <c r="V393" i="13"/>
  <c r="U393" i="13"/>
  <c r="T393" i="13"/>
  <c r="J363" i="13"/>
  <c r="I315" i="13"/>
  <c r="I300" i="13"/>
  <c r="I255" i="13"/>
  <c r="M207" i="13"/>
  <c r="M222" i="13" s="1"/>
  <c r="L207" i="13"/>
  <c r="L222" i="13" s="1"/>
  <c r="K207" i="13"/>
  <c r="K222" i="13" s="1"/>
  <c r="J207" i="13"/>
  <c r="J222" i="13" s="1"/>
  <c r="I207" i="13"/>
  <c r="I222" i="13" s="1"/>
  <c r="Y162" i="13"/>
  <c r="Z162" i="13" s="1"/>
  <c r="AA162" i="13" s="1"/>
  <c r="AB162" i="13" s="1"/>
  <c r="AC162" i="13" s="1"/>
  <c r="AD162" i="13" s="1"/>
  <c r="AE162" i="13" s="1"/>
  <c r="AF162" i="13" s="1"/>
  <c r="AG162" i="13" s="1"/>
  <c r="AH162" i="13" s="1"/>
  <c r="AI162" i="13" s="1"/>
  <c r="AJ162" i="13" s="1"/>
  <c r="AK162" i="13" s="1"/>
  <c r="AL162" i="13" s="1"/>
  <c r="AM162" i="13" s="1"/>
  <c r="Y58" i="13"/>
  <c r="AC2417" i="122"/>
  <c r="AC2413" i="122"/>
  <c r="AC2412" i="122"/>
  <c r="AC2411" i="122"/>
  <c r="AC2410" i="122"/>
  <c r="AC2409" i="122"/>
  <c r="AC2408" i="122"/>
  <c r="AC2407" i="122"/>
  <c r="AC2406" i="122"/>
  <c r="AC2405" i="122"/>
  <c r="AC2310" i="122"/>
  <c r="AC2306" i="122"/>
  <c r="AC2305" i="122"/>
  <c r="AC2304" i="122"/>
  <c r="AC2303" i="122"/>
  <c r="AC2302" i="122"/>
  <c r="AC2301" i="122"/>
  <c r="AC2300" i="122"/>
  <c r="AC2299" i="122"/>
  <c r="AC2298" i="122"/>
  <c r="AC2203" i="122"/>
  <c r="AC2199" i="122"/>
  <c r="AC2198" i="122"/>
  <c r="AC2197" i="122"/>
  <c r="AC2196" i="122"/>
  <c r="AC2195" i="122"/>
  <c r="AC2194" i="122"/>
  <c r="AC2193" i="122"/>
  <c r="AC2192" i="122"/>
  <c r="AC2191" i="122"/>
  <c r="AC2096" i="122"/>
  <c r="AC2092" i="122"/>
  <c r="AC2091" i="122"/>
  <c r="AC2090" i="122"/>
  <c r="AC2089" i="122"/>
  <c r="AC2088" i="122"/>
  <c r="AC2087" i="122"/>
  <c r="AC2086" i="122"/>
  <c r="AC2085" i="122"/>
  <c r="AC2084" i="122"/>
  <c r="AC1989" i="122"/>
  <c r="AC1985" i="122"/>
  <c r="AC1984" i="122"/>
  <c r="AC1983" i="122"/>
  <c r="AC1982" i="122"/>
  <c r="AC1981" i="122"/>
  <c r="AC1980" i="122"/>
  <c r="AC1979" i="122"/>
  <c r="AC1978" i="122"/>
  <c r="AC1977" i="122"/>
  <c r="AC1882" i="122"/>
  <c r="AC1878" i="122"/>
  <c r="AC1877" i="122"/>
  <c r="AC1876" i="122"/>
  <c r="AC1875" i="122"/>
  <c r="AC1874" i="122"/>
  <c r="AC1873" i="122"/>
  <c r="AC1872" i="122"/>
  <c r="AC1871" i="122"/>
  <c r="AC1870" i="122"/>
  <c r="AC1775" i="122"/>
  <c r="AC1771" i="122"/>
  <c r="AC1770" i="122"/>
  <c r="AC1769" i="122"/>
  <c r="AC1768" i="122"/>
  <c r="AC1767" i="122"/>
  <c r="AC1766" i="122"/>
  <c r="AC1765" i="122"/>
  <c r="AC1764" i="122"/>
  <c r="AC1763" i="122"/>
  <c r="AC1668" i="122"/>
  <c r="AC1664" i="122"/>
  <c r="AC1663" i="122"/>
  <c r="AC1662" i="122"/>
  <c r="AC1661" i="122"/>
  <c r="AC1660" i="122"/>
  <c r="AC1659" i="122"/>
  <c r="AC1658" i="122"/>
  <c r="AC1657" i="122"/>
  <c r="AC1656" i="122"/>
  <c r="AH284" i="13" l="1"/>
  <c r="AH281" i="13"/>
  <c r="AA2110" i="13"/>
  <c r="AH279" i="13"/>
  <c r="AH282" i="13"/>
  <c r="J255" i="13"/>
  <c r="J423" i="13"/>
  <c r="Z278" i="13"/>
  <c r="AC279" i="13"/>
  <c r="Y283" i="13"/>
  <c r="AB284" i="13"/>
  <c r="AH285" i="13"/>
  <c r="Y277" i="13"/>
  <c r="AB278" i="13"/>
  <c r="Z280" i="13"/>
  <c r="AC281" i="13"/>
  <c r="Y285" i="13"/>
  <c r="AB288" i="13"/>
  <c r="AD2431" i="13"/>
  <c r="AH278" i="13"/>
  <c r="AH288" i="13"/>
  <c r="T285" i="13"/>
  <c r="AB2324" i="13"/>
  <c r="AF2431" i="13"/>
  <c r="AF2324" i="13"/>
  <c r="AF2110" i="13"/>
  <c r="AH283" i="13"/>
  <c r="AG2431" i="13"/>
  <c r="AG2324" i="13"/>
  <c r="AG2110" i="13"/>
  <c r="AH280" i="13"/>
  <c r="AG2660" i="13"/>
  <c r="Y278" i="13"/>
  <c r="AB279" i="13"/>
  <c r="Z281" i="13"/>
  <c r="AC282" i="13"/>
  <c r="AA284" i="13"/>
  <c r="Y288" i="13"/>
  <c r="AE288" i="13"/>
  <c r="AC277" i="13"/>
  <c r="AA279" i="13"/>
  <c r="Y281" i="13"/>
  <c r="AB282" i="13"/>
  <c r="Z284" i="13"/>
  <c r="AC285" i="13"/>
  <c r="Z2110" i="13"/>
  <c r="AD278" i="13"/>
  <c r="AD280" i="13"/>
  <c r="AD282" i="13"/>
  <c r="AD284" i="13"/>
  <c r="AD288" i="13"/>
  <c r="AH2538" i="13"/>
  <c r="AH2767" i="13"/>
  <c r="AH2981" i="13"/>
  <c r="AE284" i="13"/>
  <c r="AA281" i="13"/>
  <c r="Z288" i="13"/>
  <c r="AB2110" i="13"/>
  <c r="AC2431" i="13"/>
  <c r="AF278" i="13"/>
  <c r="AF280" i="13"/>
  <c r="AF282" i="13"/>
  <c r="AF284" i="13"/>
  <c r="AF288" i="13"/>
  <c r="U285" i="13"/>
  <c r="V285" i="13"/>
  <c r="AA278" i="13"/>
  <c r="Y280" i="13"/>
  <c r="AB281" i="13"/>
  <c r="Z283" i="13"/>
  <c r="AC284" i="13"/>
  <c r="AA288" i="13"/>
  <c r="AC2110" i="13"/>
  <c r="AG278" i="13"/>
  <c r="AG280" i="13"/>
  <c r="AG282" i="13"/>
  <c r="AG284" i="13"/>
  <c r="AG288" i="13"/>
  <c r="AE280" i="13"/>
  <c r="AH2660" i="13"/>
  <c r="AA283" i="13"/>
  <c r="AD2324" i="13"/>
  <c r="AD2110" i="13"/>
  <c r="AD277" i="13"/>
  <c r="AD279" i="13"/>
  <c r="AD281" i="13"/>
  <c r="AD283" i="13"/>
  <c r="AD285" i="13"/>
  <c r="AD2538" i="13"/>
  <c r="AG2874" i="13"/>
  <c r="W285" i="13"/>
  <c r="X285" i="13"/>
  <c r="Z277" i="13"/>
  <c r="AC278" i="13"/>
  <c r="AA280" i="13"/>
  <c r="Y282" i="13"/>
  <c r="AB283" i="13"/>
  <c r="Z285" i="13"/>
  <c r="AC288" i="13"/>
  <c r="AE2431" i="13"/>
  <c r="AE2324" i="13"/>
  <c r="AE2110" i="13"/>
  <c r="AE277" i="13"/>
  <c r="AE279" i="13"/>
  <c r="AE281" i="13"/>
  <c r="AE283" i="13"/>
  <c r="AE285" i="13"/>
  <c r="AE2538" i="13"/>
  <c r="AH2874" i="13"/>
  <c r="AE282" i="13"/>
  <c r="AA277" i="13"/>
  <c r="Y279" i="13"/>
  <c r="AB280" i="13"/>
  <c r="Z282" i="13"/>
  <c r="AC283" i="13"/>
  <c r="AA285" i="13"/>
  <c r="AF277" i="13"/>
  <c r="AF279" i="13"/>
  <c r="AF281" i="13"/>
  <c r="AF283" i="13"/>
  <c r="AF285" i="13"/>
  <c r="AF2538" i="13"/>
  <c r="AE2660" i="13"/>
  <c r="AF2767" i="13"/>
  <c r="AE278" i="13"/>
  <c r="AB277" i="13"/>
  <c r="Z279" i="13"/>
  <c r="AC280" i="13"/>
  <c r="AA282" i="13"/>
  <c r="Y284" i="13"/>
  <c r="AB285" i="13"/>
  <c r="AC2324" i="13"/>
  <c r="AG277" i="13"/>
  <c r="AG279" i="13"/>
  <c r="AG281" i="13"/>
  <c r="AG283" i="13"/>
  <c r="AG285" i="13"/>
  <c r="AG2538" i="13"/>
  <c r="AF2660" i="13"/>
  <c r="AG2767" i="13"/>
  <c r="AH277" i="13"/>
  <c r="P898" i="13"/>
  <c r="J300" i="13"/>
  <c r="O684" i="13"/>
  <c r="O744" i="13" s="1"/>
  <c r="AD2630" i="13"/>
  <c r="P958" i="13" l="1"/>
  <c r="Q898" i="13" s="1"/>
  <c r="Q958" i="13" s="1"/>
  <c r="R898" i="13" s="1"/>
  <c r="R958" i="13" s="1"/>
  <c r="K363" i="13"/>
  <c r="P684" i="13"/>
  <c r="P744" i="13" s="1"/>
  <c r="K423" i="13" l="1"/>
  <c r="Q684" i="13"/>
  <c r="Q744" i="13" s="1"/>
  <c r="S898" i="13"/>
  <c r="S958" i="13" s="1"/>
  <c r="AM42" i="122"/>
  <c r="AL42" i="122"/>
  <c r="AK42" i="122"/>
  <c r="AJ42" i="122"/>
  <c r="AI42" i="122"/>
  <c r="AH42" i="122"/>
  <c r="AG42" i="122"/>
  <c r="AF42" i="122"/>
  <c r="AE42" i="122"/>
  <c r="AD42" i="122"/>
  <c r="AB42" i="122"/>
  <c r="AA42" i="122"/>
  <c r="Z42" i="122"/>
  <c r="Y42" i="122"/>
  <c r="X42" i="122"/>
  <c r="W42" i="122"/>
  <c r="V42" i="122"/>
  <c r="U42" i="122"/>
  <c r="T42" i="122"/>
  <c r="S42" i="122"/>
  <c r="R42" i="122"/>
  <c r="Q42" i="122"/>
  <c r="P42" i="122"/>
  <c r="O42" i="122"/>
  <c r="N42" i="122"/>
  <c r="M42" i="122"/>
  <c r="L42" i="122"/>
  <c r="K42" i="122"/>
  <c r="J42" i="122"/>
  <c r="I42" i="122"/>
  <c r="AM24" i="122"/>
  <c r="AL24" i="122"/>
  <c r="AK24" i="122"/>
  <c r="AJ24" i="122"/>
  <c r="AI24" i="122"/>
  <c r="AH24" i="122"/>
  <c r="AG24" i="122"/>
  <c r="AF24" i="122"/>
  <c r="AE24" i="122"/>
  <c r="AD24" i="122"/>
  <c r="AB24" i="122"/>
  <c r="AA24" i="122"/>
  <c r="Z24" i="122"/>
  <c r="Y24" i="122"/>
  <c r="X24" i="122"/>
  <c r="W24" i="122"/>
  <c r="V24" i="122"/>
  <c r="U24" i="122"/>
  <c r="T24" i="122"/>
  <c r="S24" i="122"/>
  <c r="R24" i="122"/>
  <c r="Q24" i="122"/>
  <c r="P24" i="122"/>
  <c r="O24" i="122"/>
  <c r="N24" i="122"/>
  <c r="M24" i="122"/>
  <c r="L24" i="122"/>
  <c r="K24" i="122"/>
  <c r="J24" i="122"/>
  <c r="I24" i="122"/>
  <c r="K300" i="13" l="1"/>
  <c r="L363" i="13"/>
  <c r="R684" i="13"/>
  <c r="T898" i="13"/>
  <c r="T958" i="13" s="1"/>
  <c r="AC332" i="122"/>
  <c r="AC120" i="122" l="1"/>
  <c r="L423" i="13"/>
  <c r="R744" i="13"/>
  <c r="S684" i="13" s="1"/>
  <c r="U898" i="13"/>
  <c r="U958" i="13" l="1"/>
  <c r="S744" i="13"/>
  <c r="T684" i="13" s="1"/>
  <c r="T744" i="13" s="1"/>
  <c r="V898" i="13"/>
  <c r="M363" i="13"/>
  <c r="AH3023" i="122"/>
  <c r="AH3008" i="122"/>
  <c r="AH2901" i="122"/>
  <c r="AG2901" i="122"/>
  <c r="AM2565" i="122"/>
  <c r="AL2565" i="122"/>
  <c r="AK2565" i="122"/>
  <c r="AJ2565" i="122"/>
  <c r="AI2565" i="122"/>
  <c r="AH2565" i="122"/>
  <c r="AG2565" i="122"/>
  <c r="AF2565" i="122"/>
  <c r="AE2565" i="122"/>
  <c r="AD2565" i="122"/>
  <c r="AH2580" i="122"/>
  <c r="AG2580" i="122"/>
  <c r="AF2580" i="122"/>
  <c r="AE2580" i="122"/>
  <c r="AD2580" i="122"/>
  <c r="AM2687" i="122"/>
  <c r="AL2687" i="122"/>
  <c r="AK2687" i="122"/>
  <c r="AJ2687" i="122"/>
  <c r="AI2687" i="122"/>
  <c r="AH2687" i="122"/>
  <c r="AG2687" i="122"/>
  <c r="AF2687" i="122"/>
  <c r="AE2687" i="122"/>
  <c r="AH2702" i="122"/>
  <c r="AG2702" i="122"/>
  <c r="AF2702" i="122"/>
  <c r="AE2702" i="122"/>
  <c r="AH2794" i="122"/>
  <c r="AG2794" i="122"/>
  <c r="AF2794" i="122"/>
  <c r="AH609" i="122"/>
  <c r="AM3624" i="122"/>
  <c r="AM3623" i="122"/>
  <c r="AM3619" i="122"/>
  <c r="AM3618" i="122"/>
  <c r="AM3617" i="122"/>
  <c r="AM3616" i="122"/>
  <c r="AM3615" i="122"/>
  <c r="AM3614" i="122"/>
  <c r="AM3613" i="122"/>
  <c r="AM3612" i="122"/>
  <c r="AL3517" i="122"/>
  <c r="AL3516" i="122"/>
  <c r="AL3512" i="122"/>
  <c r="AL3511" i="122"/>
  <c r="AL3510" i="122"/>
  <c r="AL3509" i="122"/>
  <c r="AL3508" i="122"/>
  <c r="AL3507" i="122"/>
  <c r="AL3506" i="122"/>
  <c r="AL3505" i="122"/>
  <c r="AM3497" i="122"/>
  <c r="AM3496" i="122"/>
  <c r="AM3495" i="122"/>
  <c r="AM3494" i="122"/>
  <c r="AM3493" i="122"/>
  <c r="AM3492" i="122"/>
  <c r="AK3410" i="122"/>
  <c r="AK3409" i="122"/>
  <c r="AK3405" i="122"/>
  <c r="AK3404" i="122"/>
  <c r="AK3403" i="122"/>
  <c r="AK3402" i="122"/>
  <c r="AK3401" i="122"/>
  <c r="AK3400" i="122"/>
  <c r="AK3399" i="122"/>
  <c r="AK3398" i="122"/>
  <c r="AL3390" i="122"/>
  <c r="AL3389" i="122"/>
  <c r="AL3388" i="122"/>
  <c r="AL3387" i="122"/>
  <c r="AL3386" i="122"/>
  <c r="AL3385" i="122"/>
  <c r="AJ3303" i="122"/>
  <c r="AJ3302" i="122"/>
  <c r="AJ3298" i="122"/>
  <c r="AJ3297" i="122"/>
  <c r="AJ3296" i="122"/>
  <c r="AJ3295" i="122"/>
  <c r="AJ3294" i="122"/>
  <c r="AJ3293" i="122"/>
  <c r="AJ3292" i="122"/>
  <c r="AJ3291" i="122"/>
  <c r="AK3283" i="122"/>
  <c r="AK3282" i="122"/>
  <c r="AK3281" i="122"/>
  <c r="AK3280" i="122"/>
  <c r="AK3279" i="122"/>
  <c r="AK3278" i="122"/>
  <c r="AI3196" i="122"/>
  <c r="AI3195" i="122"/>
  <c r="AI3191" i="122"/>
  <c r="AI3190" i="122"/>
  <c r="AI3189" i="122"/>
  <c r="AI3188" i="122"/>
  <c r="AI3187" i="122"/>
  <c r="AI3186" i="122"/>
  <c r="AI3185" i="122"/>
  <c r="AI3184" i="122"/>
  <c r="AJ3176" i="122"/>
  <c r="AJ3175" i="122"/>
  <c r="AJ3174" i="122"/>
  <c r="AJ3173" i="122"/>
  <c r="AJ3172" i="122"/>
  <c r="AJ3171" i="122"/>
  <c r="AH3089" i="122"/>
  <c r="AH3088" i="122"/>
  <c r="AH3084" i="122"/>
  <c r="AH3083" i="122"/>
  <c r="AH3082" i="122"/>
  <c r="AH3081" i="122"/>
  <c r="AH3080" i="122"/>
  <c r="AH3079" i="122"/>
  <c r="AH3078" i="122"/>
  <c r="AH3077" i="122"/>
  <c r="AI3069" i="122"/>
  <c r="AI3068" i="122"/>
  <c r="AI3067" i="122"/>
  <c r="AI3066" i="122"/>
  <c r="AI3065" i="122"/>
  <c r="AI3064" i="122"/>
  <c r="AG2982" i="122"/>
  <c r="AG2981" i="122"/>
  <c r="AG2977" i="122"/>
  <c r="AG2976" i="122"/>
  <c r="AG2975" i="122"/>
  <c r="AG2974" i="122"/>
  <c r="AG2973" i="122"/>
  <c r="AG2972" i="122"/>
  <c r="AG2971" i="122"/>
  <c r="AG2970" i="122"/>
  <c r="AH2962" i="122"/>
  <c r="AH2961" i="122"/>
  <c r="AH2960" i="122"/>
  <c r="AH2959" i="122"/>
  <c r="AH2958" i="122"/>
  <c r="AH2957" i="122"/>
  <c r="AF2875" i="122"/>
  <c r="AF2874" i="122"/>
  <c r="AF2870" i="122"/>
  <c r="AF2869" i="122"/>
  <c r="AF2868" i="122"/>
  <c r="AF2867" i="122"/>
  <c r="AF2866" i="122"/>
  <c r="AF2865" i="122"/>
  <c r="AF2864" i="122"/>
  <c r="AF2863" i="122"/>
  <c r="AG2855" i="122"/>
  <c r="AG2854" i="122"/>
  <c r="AG2853" i="122"/>
  <c r="AG2852" i="122"/>
  <c r="AG2851" i="122"/>
  <c r="AG2850" i="122"/>
  <c r="AE2768" i="122"/>
  <c r="AE2767" i="122"/>
  <c r="AE2763" i="122"/>
  <c r="AE2762" i="122"/>
  <c r="AE2761" i="122"/>
  <c r="AE2760" i="122"/>
  <c r="AE2759" i="122"/>
  <c r="AE2758" i="122"/>
  <c r="AE2757" i="122"/>
  <c r="AE2756" i="122"/>
  <c r="AF2748" i="122"/>
  <c r="AF2747" i="122"/>
  <c r="AF2746" i="122"/>
  <c r="AF2745" i="122"/>
  <c r="AF2744" i="122"/>
  <c r="AF2743" i="122"/>
  <c r="AM2691" i="122"/>
  <c r="AL2691" i="122"/>
  <c r="AK2691" i="122"/>
  <c r="AJ2691" i="122"/>
  <c r="AI2691" i="122"/>
  <c r="AM2690" i="122"/>
  <c r="AL2690" i="122"/>
  <c r="AK2690" i="122"/>
  <c r="AJ2690" i="122"/>
  <c r="AI2690" i="122"/>
  <c r="AM2686" i="122"/>
  <c r="AL2686" i="122"/>
  <c r="AK2686" i="122"/>
  <c r="AJ2686" i="122"/>
  <c r="AI2686" i="122"/>
  <c r="AM2685" i="122"/>
  <c r="AL2685" i="122"/>
  <c r="AK2685" i="122"/>
  <c r="AJ2685" i="122"/>
  <c r="AI2685" i="122"/>
  <c r="AM2684" i="122"/>
  <c r="AL2684" i="122"/>
  <c r="AK2684" i="122"/>
  <c r="AJ2684" i="122"/>
  <c r="AI2684" i="122"/>
  <c r="AM2683" i="122"/>
  <c r="AL2683" i="122"/>
  <c r="AK2683" i="122"/>
  <c r="AJ2683" i="122"/>
  <c r="AI2683" i="122"/>
  <c r="AM2682" i="122"/>
  <c r="AL2682" i="122"/>
  <c r="AK2682" i="122"/>
  <c r="AJ2682" i="122"/>
  <c r="AI2682" i="122"/>
  <c r="AM2681" i="122"/>
  <c r="AL2681" i="122"/>
  <c r="AK2681" i="122"/>
  <c r="AJ2681" i="122"/>
  <c r="AI2681" i="122"/>
  <c r="AM2680" i="122"/>
  <c r="AL2680" i="122"/>
  <c r="AK2680" i="122"/>
  <c r="AJ2680" i="122"/>
  <c r="AI2680" i="122"/>
  <c r="AM2679" i="122"/>
  <c r="AL2679" i="122"/>
  <c r="AK2679" i="122"/>
  <c r="AJ2679" i="122"/>
  <c r="AI2679" i="122"/>
  <c r="AD2661" i="122"/>
  <c r="AD2660" i="122"/>
  <c r="AD2656" i="122"/>
  <c r="AD2655" i="122"/>
  <c r="AD2654" i="122"/>
  <c r="AD2653" i="122"/>
  <c r="AD2652" i="122"/>
  <c r="AD2651" i="122"/>
  <c r="AD2650" i="122"/>
  <c r="AD2649" i="122"/>
  <c r="AE2641" i="122"/>
  <c r="AE2640" i="122"/>
  <c r="AE2639" i="122"/>
  <c r="AE2638" i="122"/>
  <c r="AE2637" i="122"/>
  <c r="AE2636" i="122"/>
  <c r="E2615" i="122"/>
  <c r="AM2569" i="122"/>
  <c r="AL2569" i="122"/>
  <c r="AK2569" i="122"/>
  <c r="AJ2569" i="122"/>
  <c r="AI2569" i="122"/>
  <c r="AM2568" i="122"/>
  <c r="AL2568" i="122"/>
  <c r="AK2568" i="122"/>
  <c r="AJ2568" i="122"/>
  <c r="AI2568" i="122"/>
  <c r="AM2564" i="122"/>
  <c r="AL2564" i="122"/>
  <c r="AK2564" i="122"/>
  <c r="AJ2564" i="122"/>
  <c r="AI2564" i="122"/>
  <c r="AM2563" i="122"/>
  <c r="AL2563" i="122"/>
  <c r="AK2563" i="122"/>
  <c r="AJ2563" i="122"/>
  <c r="AI2563" i="122"/>
  <c r="AM2562" i="122"/>
  <c r="AL2562" i="122"/>
  <c r="AK2562" i="122"/>
  <c r="AJ2562" i="122"/>
  <c r="AI2562" i="122"/>
  <c r="AM2561" i="122"/>
  <c r="AL2561" i="122"/>
  <c r="AK2561" i="122"/>
  <c r="AJ2561" i="122"/>
  <c r="AI2561" i="122"/>
  <c r="AM2560" i="122"/>
  <c r="AL2560" i="122"/>
  <c r="AK2560" i="122"/>
  <c r="AJ2560" i="122"/>
  <c r="AI2560" i="122"/>
  <c r="AM2559" i="122"/>
  <c r="AL2559" i="122"/>
  <c r="AK2559" i="122"/>
  <c r="AJ2559" i="122"/>
  <c r="AI2559" i="122"/>
  <c r="AM2558" i="122"/>
  <c r="AL2558" i="122"/>
  <c r="AK2558" i="122"/>
  <c r="AJ2558" i="122"/>
  <c r="AI2558" i="122"/>
  <c r="AM2557" i="122"/>
  <c r="AL2557" i="122"/>
  <c r="AK2557" i="122"/>
  <c r="AJ2557" i="122"/>
  <c r="AI2557" i="122"/>
  <c r="AD2519" i="122"/>
  <c r="AD2518" i="122"/>
  <c r="AD2517" i="122"/>
  <c r="AD2516" i="122"/>
  <c r="AD2515" i="122"/>
  <c r="AD2514" i="122"/>
  <c r="E2493" i="122"/>
  <c r="AB2432" i="122"/>
  <c r="AB2431" i="122"/>
  <c r="AB2427" i="122"/>
  <c r="AB2426" i="122"/>
  <c r="AB2425" i="122"/>
  <c r="AB2424" i="122"/>
  <c r="AB2423" i="122"/>
  <c r="AB2422" i="122"/>
  <c r="AB2421" i="122"/>
  <c r="AB2420" i="122"/>
  <c r="E2386" i="122"/>
  <c r="AA2325" i="122"/>
  <c r="AA2324" i="122"/>
  <c r="AA2320" i="122"/>
  <c r="AA2319" i="122"/>
  <c r="AA2318" i="122"/>
  <c r="AA2317" i="122"/>
  <c r="AA2316" i="122"/>
  <c r="AA2315" i="122"/>
  <c r="AA2314" i="122"/>
  <c r="AA2313" i="122"/>
  <c r="AB2310" i="122"/>
  <c r="AD2304" i="122"/>
  <c r="AB2304" i="122"/>
  <c r="AD2303" i="122"/>
  <c r="AB2303" i="122"/>
  <c r="AD2302" i="122"/>
  <c r="AB2302" i="122"/>
  <c r="AD2301" i="122"/>
  <c r="AB2301" i="122"/>
  <c r="AB2300" i="122"/>
  <c r="AB2299" i="122"/>
  <c r="AB2298" i="122"/>
  <c r="E2279" i="122"/>
  <c r="Z2218" i="122"/>
  <c r="Z2217" i="122"/>
  <c r="Z2213" i="122"/>
  <c r="Z2212" i="122"/>
  <c r="Z2211" i="122"/>
  <c r="Z2210" i="122"/>
  <c r="Z2209" i="122"/>
  <c r="Z2208" i="122"/>
  <c r="Z2207" i="122"/>
  <c r="Z2206" i="122"/>
  <c r="AA2203" i="122"/>
  <c r="AD2197" i="122"/>
  <c r="AA2197" i="122"/>
  <c r="AD2196" i="122"/>
  <c r="AA2196" i="122"/>
  <c r="AD2195" i="122"/>
  <c r="AA2195" i="122"/>
  <c r="AD2194" i="122"/>
  <c r="AA2194" i="122"/>
  <c r="AA2193" i="122"/>
  <c r="AA2192" i="122"/>
  <c r="AA2191" i="122"/>
  <c r="E2172" i="122"/>
  <c r="Y2111" i="122"/>
  <c r="Y2110" i="122"/>
  <c r="Y2106" i="122"/>
  <c r="Y2105" i="122"/>
  <c r="Y2104" i="122"/>
  <c r="Y2103" i="122"/>
  <c r="Y2102" i="122"/>
  <c r="Y2101" i="122"/>
  <c r="Y2100" i="122"/>
  <c r="Y2099" i="122"/>
  <c r="Z2096" i="122"/>
  <c r="AD2090" i="122"/>
  <c r="Z2090" i="122"/>
  <c r="AD2089" i="122"/>
  <c r="Z2089" i="122"/>
  <c r="AD2088" i="122"/>
  <c r="Z2088" i="122"/>
  <c r="AD2087" i="122"/>
  <c r="Z2087" i="122"/>
  <c r="Z2086" i="122"/>
  <c r="Z2085" i="122"/>
  <c r="Z2084" i="122"/>
  <c r="E2065" i="122"/>
  <c r="X2004" i="122"/>
  <c r="X2003" i="122"/>
  <c r="X1999" i="122"/>
  <c r="X1998" i="122"/>
  <c r="X1997" i="122"/>
  <c r="X1996" i="122"/>
  <c r="X1995" i="122"/>
  <c r="X1994" i="122"/>
  <c r="X1993" i="122"/>
  <c r="X1992" i="122"/>
  <c r="Y1989" i="122"/>
  <c r="AD1983" i="122"/>
  <c r="Y1983" i="122"/>
  <c r="AD1982" i="122"/>
  <c r="Y1982" i="122"/>
  <c r="AD1981" i="122"/>
  <c r="Y1981" i="122"/>
  <c r="AD1980" i="122"/>
  <c r="Y1980" i="122"/>
  <c r="Y1979" i="122"/>
  <c r="Y1978" i="122"/>
  <c r="Y1977" i="122"/>
  <c r="E1958" i="122"/>
  <c r="W1897" i="122"/>
  <c r="W1896" i="122"/>
  <c r="W1892" i="122"/>
  <c r="W1891" i="122"/>
  <c r="W1890" i="122"/>
  <c r="W1889" i="122"/>
  <c r="W1888" i="122"/>
  <c r="W1887" i="122"/>
  <c r="W1886" i="122"/>
  <c r="W1885" i="122"/>
  <c r="X1882" i="122"/>
  <c r="AD1876" i="122"/>
  <c r="X1876" i="122"/>
  <c r="AD1875" i="122"/>
  <c r="X1875" i="122"/>
  <c r="AD1874" i="122"/>
  <c r="X1874" i="122"/>
  <c r="AD1873" i="122"/>
  <c r="X1873" i="122"/>
  <c r="X1872" i="122"/>
  <c r="X1871" i="122"/>
  <c r="X1870" i="122"/>
  <c r="E1851" i="122"/>
  <c r="V1790" i="122"/>
  <c r="V1789" i="122"/>
  <c r="V1785" i="122"/>
  <c r="V1784" i="122"/>
  <c r="V1783" i="122"/>
  <c r="V1782" i="122"/>
  <c r="V1781" i="122"/>
  <c r="V1780" i="122"/>
  <c r="V1779" i="122"/>
  <c r="V1778" i="122"/>
  <c r="W1775" i="122"/>
  <c r="AD1769" i="122"/>
  <c r="W1769" i="122"/>
  <c r="AD1768" i="122"/>
  <c r="W1768" i="122"/>
  <c r="AD1767" i="122"/>
  <c r="W1767" i="122"/>
  <c r="AD1766" i="122"/>
  <c r="W1766" i="122"/>
  <c r="W1765" i="122"/>
  <c r="W1764" i="122"/>
  <c r="W1763" i="122"/>
  <c r="E1744" i="122"/>
  <c r="U1683" i="122"/>
  <c r="U1682" i="122"/>
  <c r="U1678" i="122"/>
  <c r="U1677" i="122"/>
  <c r="U1676" i="122"/>
  <c r="U1675" i="122"/>
  <c r="U1674" i="122"/>
  <c r="U1673" i="122"/>
  <c r="U1672" i="122"/>
  <c r="U1671" i="122"/>
  <c r="V1668" i="122"/>
  <c r="AD1662" i="122"/>
  <c r="V1662" i="122"/>
  <c r="AD1661" i="122"/>
  <c r="V1661" i="122"/>
  <c r="AD1660" i="122"/>
  <c r="V1660" i="122"/>
  <c r="AD1659" i="122"/>
  <c r="V1659" i="122"/>
  <c r="V1658" i="122"/>
  <c r="V1657" i="122"/>
  <c r="V1656" i="122"/>
  <c r="E1637" i="122"/>
  <c r="T1576" i="122"/>
  <c r="T1575" i="122"/>
  <c r="T1571" i="122"/>
  <c r="T1570" i="122"/>
  <c r="T1569" i="122"/>
  <c r="T1568" i="122"/>
  <c r="T1567" i="122"/>
  <c r="T1566" i="122"/>
  <c r="T1565" i="122"/>
  <c r="T1564" i="122"/>
  <c r="AC1561" i="122"/>
  <c r="U1561" i="122"/>
  <c r="AC1560" i="122"/>
  <c r="AC1556" i="122"/>
  <c r="AC1555" i="122"/>
  <c r="U1555" i="122"/>
  <c r="AC1554" i="122"/>
  <c r="U1554" i="122"/>
  <c r="AC1553" i="122"/>
  <c r="U1553" i="122"/>
  <c r="AC1552" i="122"/>
  <c r="U1552" i="122"/>
  <c r="AC1551" i="122"/>
  <c r="U1551" i="122"/>
  <c r="AC1550" i="122"/>
  <c r="U1550" i="122"/>
  <c r="AC1549" i="122"/>
  <c r="U1549" i="122"/>
  <c r="E1530" i="122"/>
  <c r="S1469" i="122"/>
  <c r="S1468" i="122"/>
  <c r="S1464" i="122"/>
  <c r="S1463" i="122"/>
  <c r="S1462" i="122"/>
  <c r="S1461" i="122"/>
  <c r="S1460" i="122"/>
  <c r="S1459" i="122"/>
  <c r="S1458" i="122"/>
  <c r="S1457" i="122"/>
  <c r="AC1454" i="122"/>
  <c r="T1454" i="122"/>
  <c r="AC1453" i="122"/>
  <c r="AC1449" i="122"/>
  <c r="AC1448" i="122"/>
  <c r="T1448" i="122"/>
  <c r="AC1447" i="122"/>
  <c r="T1447" i="122"/>
  <c r="AC1446" i="122"/>
  <c r="T1446" i="122"/>
  <c r="AC1445" i="122"/>
  <c r="T1445" i="122"/>
  <c r="AC1444" i="122"/>
  <c r="T1444" i="122"/>
  <c r="AC1443" i="122"/>
  <c r="T1443" i="122"/>
  <c r="AC1442" i="122"/>
  <c r="T1442" i="122"/>
  <c r="E1423" i="122"/>
  <c r="R1362" i="122"/>
  <c r="R1361" i="122"/>
  <c r="R1357" i="122"/>
  <c r="R1356" i="122"/>
  <c r="R1355" i="122"/>
  <c r="R1354" i="122"/>
  <c r="R1353" i="122"/>
  <c r="R1352" i="122"/>
  <c r="R1351" i="122"/>
  <c r="R1350" i="122"/>
  <c r="AC1347" i="122"/>
  <c r="S1347" i="122"/>
  <c r="AC1346" i="122"/>
  <c r="AC1342" i="122"/>
  <c r="AC1341" i="122"/>
  <c r="S1341" i="122"/>
  <c r="AC1340" i="122"/>
  <c r="S1340" i="122"/>
  <c r="AC1339" i="122"/>
  <c r="S1339" i="122"/>
  <c r="AC1338" i="122"/>
  <c r="S1338" i="122"/>
  <c r="AC1337" i="122"/>
  <c r="S1337" i="122"/>
  <c r="AC1336" i="122"/>
  <c r="S1336" i="122"/>
  <c r="AC1335" i="122"/>
  <c r="S1335" i="122"/>
  <c r="E1316" i="122"/>
  <c r="Q1255" i="122"/>
  <c r="Q1254" i="122"/>
  <c r="Q1250" i="122"/>
  <c r="Q1249" i="122"/>
  <c r="Q1248" i="122"/>
  <c r="Q1247" i="122"/>
  <c r="Q1246" i="122"/>
  <c r="Q1245" i="122"/>
  <c r="Q1244" i="122"/>
  <c r="Q1243" i="122"/>
  <c r="AC1240" i="122"/>
  <c r="R1240" i="122"/>
  <c r="AC1239" i="122"/>
  <c r="AC1235" i="122"/>
  <c r="AC1234" i="122"/>
  <c r="R1234" i="122"/>
  <c r="AC1233" i="122"/>
  <c r="R1233" i="122"/>
  <c r="AC1232" i="122"/>
  <c r="R1232" i="122"/>
  <c r="AC1231" i="122"/>
  <c r="R1231" i="122"/>
  <c r="AC1230" i="122"/>
  <c r="R1230" i="122"/>
  <c r="AC1229" i="122"/>
  <c r="R1229" i="122"/>
  <c r="AC1228" i="122"/>
  <c r="R1228" i="122"/>
  <c r="E1209" i="122"/>
  <c r="P1148" i="122"/>
  <c r="P1147" i="122"/>
  <c r="P1143" i="122"/>
  <c r="P1142" i="122"/>
  <c r="P1141" i="122"/>
  <c r="P1140" i="122"/>
  <c r="P1139" i="122"/>
  <c r="P1138" i="122"/>
  <c r="P1137" i="122"/>
  <c r="P1136" i="122"/>
  <c r="AC1133" i="122"/>
  <c r="Q1133" i="122"/>
  <c r="AC1132" i="122"/>
  <c r="AC1128" i="122"/>
  <c r="AC1127" i="122"/>
  <c r="Q1127" i="122"/>
  <c r="AC1126" i="122"/>
  <c r="Q1126" i="122"/>
  <c r="AC1125" i="122"/>
  <c r="Q1125" i="122"/>
  <c r="AC1124" i="122"/>
  <c r="Q1124" i="122"/>
  <c r="AC1123" i="122"/>
  <c r="Q1123" i="122"/>
  <c r="AC1122" i="122"/>
  <c r="Q1122" i="122"/>
  <c r="AC1121" i="122"/>
  <c r="Q1121" i="122"/>
  <c r="E1102" i="122"/>
  <c r="O1041" i="122"/>
  <c r="O1040" i="122"/>
  <c r="O1036" i="122"/>
  <c r="O1035" i="122"/>
  <c r="O1034" i="122"/>
  <c r="O1033" i="122"/>
  <c r="O1032" i="122"/>
  <c r="O1031" i="122"/>
  <c r="O1030" i="122"/>
  <c r="O1029" i="122"/>
  <c r="AC1026" i="122"/>
  <c r="P1026" i="122"/>
  <c r="AC1025" i="122"/>
  <c r="AC1021" i="122"/>
  <c r="AC1020" i="122"/>
  <c r="P1020" i="122"/>
  <c r="AC1019" i="122"/>
  <c r="P1019" i="122"/>
  <c r="AC1018" i="122"/>
  <c r="P1018" i="122"/>
  <c r="AC1017" i="122"/>
  <c r="P1017" i="122"/>
  <c r="AC1016" i="122"/>
  <c r="P1016" i="122"/>
  <c r="AC1015" i="122"/>
  <c r="P1015" i="122"/>
  <c r="AC1014" i="122"/>
  <c r="P1014" i="122"/>
  <c r="E995" i="122"/>
  <c r="N934" i="122"/>
  <c r="N933" i="122"/>
  <c r="N929" i="122"/>
  <c r="N928" i="122"/>
  <c r="N927" i="122"/>
  <c r="N926" i="122"/>
  <c r="N925" i="122"/>
  <c r="N924" i="122"/>
  <c r="N923" i="122"/>
  <c r="N922" i="122"/>
  <c r="AC919" i="122"/>
  <c r="O919" i="122"/>
  <c r="AC918" i="122"/>
  <c r="AC914" i="122"/>
  <c r="AC913" i="122"/>
  <c r="O913" i="122"/>
  <c r="AC912" i="122"/>
  <c r="O912" i="122"/>
  <c r="AC911" i="122"/>
  <c r="O911" i="122"/>
  <c r="AC910" i="122"/>
  <c r="O910" i="122"/>
  <c r="AC909" i="122"/>
  <c r="O909" i="122"/>
  <c r="AC908" i="122"/>
  <c r="O908" i="122"/>
  <c r="AC907" i="122"/>
  <c r="O907" i="122"/>
  <c r="E888" i="122"/>
  <c r="M827" i="122"/>
  <c r="M826" i="122"/>
  <c r="M822" i="122"/>
  <c r="M821" i="122"/>
  <c r="M820" i="122"/>
  <c r="M819" i="122"/>
  <c r="M818" i="122"/>
  <c r="M817" i="122"/>
  <c r="M816" i="122"/>
  <c r="M815" i="122"/>
  <c r="AC812" i="122"/>
  <c r="N812" i="122"/>
  <c r="AC811" i="122"/>
  <c r="AC807" i="122"/>
  <c r="AC806" i="122"/>
  <c r="N806" i="122"/>
  <c r="AC805" i="122"/>
  <c r="N805" i="122"/>
  <c r="AC804" i="122"/>
  <c r="N804" i="122"/>
  <c r="AC803" i="122"/>
  <c r="N803" i="122"/>
  <c r="AC802" i="122"/>
  <c r="N802" i="122"/>
  <c r="AC801" i="122"/>
  <c r="N801" i="122"/>
  <c r="AC800" i="122"/>
  <c r="N800" i="122"/>
  <c r="E781" i="122"/>
  <c r="L720" i="122"/>
  <c r="L719" i="122"/>
  <c r="L715" i="122"/>
  <c r="L714" i="122"/>
  <c r="L713" i="122"/>
  <c r="L712" i="122"/>
  <c r="L711" i="122"/>
  <c r="L710" i="122"/>
  <c r="L709" i="122"/>
  <c r="L708" i="122"/>
  <c r="AC705" i="122"/>
  <c r="M705" i="122"/>
  <c r="AC704" i="122"/>
  <c r="AC700" i="122"/>
  <c r="AC699" i="122"/>
  <c r="M699" i="122"/>
  <c r="AC698" i="122"/>
  <c r="M698" i="122"/>
  <c r="AC697" i="122"/>
  <c r="M697" i="122"/>
  <c r="AC696" i="122"/>
  <c r="M696" i="122"/>
  <c r="AC695" i="122"/>
  <c r="M695" i="122"/>
  <c r="AC694" i="122"/>
  <c r="M694" i="122"/>
  <c r="AC693" i="122"/>
  <c r="M693" i="122"/>
  <c r="E674" i="122"/>
  <c r="K613" i="122"/>
  <c r="K612" i="122"/>
  <c r="K608" i="122"/>
  <c r="K607" i="122"/>
  <c r="K606" i="122"/>
  <c r="K605" i="122"/>
  <c r="K604" i="122"/>
  <c r="K603" i="122"/>
  <c r="K602" i="122"/>
  <c r="K601" i="122"/>
  <c r="AC598" i="122"/>
  <c r="L598" i="122"/>
  <c r="AC597" i="122"/>
  <c r="AC593" i="122"/>
  <c r="AC592" i="122"/>
  <c r="L592" i="122"/>
  <c r="AC591" i="122"/>
  <c r="L591" i="122"/>
  <c r="AC590" i="122"/>
  <c r="L590" i="122"/>
  <c r="AC589" i="122"/>
  <c r="L589" i="122"/>
  <c r="AC588" i="122"/>
  <c r="L588" i="122"/>
  <c r="AC587" i="122"/>
  <c r="L587" i="122"/>
  <c r="AC586" i="122"/>
  <c r="L586" i="122"/>
  <c r="J506" i="122"/>
  <c r="J505" i="122"/>
  <c r="J501" i="122"/>
  <c r="J500" i="122"/>
  <c r="J499" i="122"/>
  <c r="J498" i="122"/>
  <c r="J497" i="122"/>
  <c r="J496" i="122"/>
  <c r="J495" i="122"/>
  <c r="J494" i="122"/>
  <c r="AC491" i="122"/>
  <c r="K491" i="122"/>
  <c r="AC490" i="122"/>
  <c r="AC486" i="122"/>
  <c r="AC485" i="122"/>
  <c r="K485" i="122"/>
  <c r="AC484" i="122"/>
  <c r="K484" i="122"/>
  <c r="AC483" i="122"/>
  <c r="K483" i="122"/>
  <c r="AC482" i="122"/>
  <c r="K482" i="122"/>
  <c r="AC481" i="122"/>
  <c r="K481" i="122"/>
  <c r="AC480" i="122"/>
  <c r="K480" i="122"/>
  <c r="AC479" i="122"/>
  <c r="K479" i="122"/>
  <c r="A476" i="122"/>
  <c r="E460" i="122"/>
  <c r="E445" i="122"/>
  <c r="S430" i="122"/>
  <c r="R430" i="122"/>
  <c r="Q430" i="122"/>
  <c r="P430" i="122"/>
  <c r="O430" i="122"/>
  <c r="N430" i="122"/>
  <c r="M430" i="122"/>
  <c r="L430" i="122"/>
  <c r="K430" i="122"/>
  <c r="J430" i="122"/>
  <c r="I430" i="122"/>
  <c r="E430" i="122"/>
  <c r="E415" i="122"/>
  <c r="E400" i="122"/>
  <c r="I399" i="122"/>
  <c r="I398" i="122"/>
  <c r="I394" i="122"/>
  <c r="I393" i="122"/>
  <c r="I392" i="122"/>
  <c r="I391" i="122"/>
  <c r="I390" i="122"/>
  <c r="I389" i="122"/>
  <c r="I388" i="122"/>
  <c r="I387" i="122"/>
  <c r="AC384" i="122"/>
  <c r="J384" i="122"/>
  <c r="AC383" i="122"/>
  <c r="AC379" i="122"/>
  <c r="A379" i="122"/>
  <c r="AC378" i="122"/>
  <c r="J378" i="122"/>
  <c r="A378" i="122"/>
  <c r="AC377" i="122"/>
  <c r="J377" i="122"/>
  <c r="A377" i="122"/>
  <c r="AC376" i="122"/>
  <c r="J376" i="122"/>
  <c r="A376" i="122"/>
  <c r="AC375" i="122"/>
  <c r="J375" i="122"/>
  <c r="A375" i="122"/>
  <c r="AC374" i="122"/>
  <c r="J374" i="122"/>
  <c r="A374" i="122"/>
  <c r="AC373" i="122"/>
  <c r="J373" i="122"/>
  <c r="A373" i="122"/>
  <c r="AC372" i="122"/>
  <c r="J372" i="122"/>
  <c r="A372" i="122"/>
  <c r="A371" i="122"/>
  <c r="A368" i="122"/>
  <c r="A367" i="122"/>
  <c r="A366" i="122"/>
  <c r="E352" i="122"/>
  <c r="E322" i="122"/>
  <c r="AM320" i="122"/>
  <c r="AL320" i="122"/>
  <c r="AK320" i="122"/>
  <c r="AJ320" i="122"/>
  <c r="AI320" i="122"/>
  <c r="E307" i="122"/>
  <c r="X291" i="122"/>
  <c r="W291" i="122"/>
  <c r="V291" i="122"/>
  <c r="U291" i="122"/>
  <c r="T291" i="122"/>
  <c r="S291" i="122"/>
  <c r="R291" i="122"/>
  <c r="Q291" i="122"/>
  <c r="P291" i="122"/>
  <c r="O291" i="122"/>
  <c r="N291" i="122"/>
  <c r="M291" i="122"/>
  <c r="L291" i="122"/>
  <c r="K291" i="122"/>
  <c r="J291" i="122"/>
  <c r="I291" i="122"/>
  <c r="E277" i="122"/>
  <c r="AC272" i="122"/>
  <c r="S272" i="122"/>
  <c r="R272" i="122"/>
  <c r="Q272" i="122"/>
  <c r="P272" i="122"/>
  <c r="O272" i="122"/>
  <c r="N272" i="122"/>
  <c r="M272" i="122"/>
  <c r="L272" i="122"/>
  <c r="K272" i="122"/>
  <c r="J272" i="122"/>
  <c r="I272" i="122"/>
  <c r="A271" i="122"/>
  <c r="A270" i="122"/>
  <c r="A269" i="122"/>
  <c r="A268" i="122"/>
  <c r="A267" i="122"/>
  <c r="A266" i="122"/>
  <c r="A265" i="122"/>
  <c r="A264" i="122"/>
  <c r="A263" i="122"/>
  <c r="A260" i="122"/>
  <c r="A259" i="122"/>
  <c r="A258" i="122"/>
  <c r="E244" i="122"/>
  <c r="H243" i="122"/>
  <c r="H238" i="122"/>
  <c r="H237" i="122"/>
  <c r="H236" i="122"/>
  <c r="H235" i="122"/>
  <c r="E229" i="122"/>
  <c r="AM228" i="122"/>
  <c r="AL228" i="122"/>
  <c r="AK228" i="122"/>
  <c r="AJ228" i="122"/>
  <c r="AI228" i="122"/>
  <c r="AH228" i="122"/>
  <c r="AG228" i="122"/>
  <c r="AF228" i="122"/>
  <c r="AE228" i="122"/>
  <c r="AD228" i="122"/>
  <c r="AB228" i="122"/>
  <c r="AA228" i="122"/>
  <c r="Z228" i="122"/>
  <c r="Y228" i="122"/>
  <c r="X228" i="122"/>
  <c r="W228" i="122"/>
  <c r="V228" i="122"/>
  <c r="U228" i="122"/>
  <c r="T228" i="122"/>
  <c r="S228" i="122"/>
  <c r="R228" i="122"/>
  <c r="Q228" i="122"/>
  <c r="P228" i="122"/>
  <c r="O228" i="122"/>
  <c r="N228" i="122"/>
  <c r="M228" i="122"/>
  <c r="L228" i="122"/>
  <c r="K228" i="122"/>
  <c r="J228" i="122"/>
  <c r="I228" i="122"/>
  <c r="E214" i="122"/>
  <c r="X213" i="122"/>
  <c r="W213" i="122"/>
  <c r="V213" i="122"/>
  <c r="U213" i="122"/>
  <c r="T213" i="122"/>
  <c r="S213" i="122"/>
  <c r="R213" i="122"/>
  <c r="Q213" i="122"/>
  <c r="P213" i="122"/>
  <c r="O213" i="122"/>
  <c r="N213" i="122"/>
  <c r="M213" i="122"/>
  <c r="L213" i="122"/>
  <c r="K213" i="122"/>
  <c r="J213" i="122"/>
  <c r="I213" i="122"/>
  <c r="E199" i="122"/>
  <c r="AG194" i="122"/>
  <c r="AF194" i="122"/>
  <c r="AE194" i="122"/>
  <c r="AD194" i="122"/>
  <c r="AB194" i="122"/>
  <c r="AA194" i="122"/>
  <c r="Z194" i="122"/>
  <c r="Y194" i="122"/>
  <c r="X194" i="122"/>
  <c r="W194" i="122"/>
  <c r="V194" i="122"/>
  <c r="U194" i="122"/>
  <c r="T194" i="122"/>
  <c r="S194" i="122"/>
  <c r="R194" i="122"/>
  <c r="Q194" i="122"/>
  <c r="P194" i="122"/>
  <c r="O194" i="122"/>
  <c r="N194" i="122"/>
  <c r="M194" i="122"/>
  <c r="L194" i="122"/>
  <c r="K194" i="122"/>
  <c r="J194" i="122"/>
  <c r="I194" i="122"/>
  <c r="I179" i="122"/>
  <c r="I178" i="122"/>
  <c r="A178" i="122"/>
  <c r="I177" i="122"/>
  <c r="A177" i="122"/>
  <c r="I176" i="122"/>
  <c r="A176" i="122"/>
  <c r="I175" i="122"/>
  <c r="A175" i="122"/>
  <c r="I174" i="122"/>
  <c r="A174" i="122"/>
  <c r="I173" i="122"/>
  <c r="A173" i="122"/>
  <c r="I172" i="122"/>
  <c r="A172" i="122"/>
  <c r="I171" i="122"/>
  <c r="A171" i="122"/>
  <c r="A170" i="122"/>
  <c r="A167" i="122"/>
  <c r="A166" i="122"/>
  <c r="A165" i="122"/>
  <c r="AM164" i="122"/>
  <c r="AL164" i="122"/>
  <c r="AK164" i="122"/>
  <c r="AJ164" i="122"/>
  <c r="AI164" i="122"/>
  <c r="AH164" i="122"/>
  <c r="AG164" i="122"/>
  <c r="AF164" i="122"/>
  <c r="AE164" i="122"/>
  <c r="AD164" i="122"/>
  <c r="AB164" i="122"/>
  <c r="AA164" i="122"/>
  <c r="Z164" i="122"/>
  <c r="Y164" i="122"/>
  <c r="A164" i="122"/>
  <c r="A163" i="122"/>
  <c r="T162" i="122"/>
  <c r="A162" i="122"/>
  <c r="A161" i="122"/>
  <c r="A160" i="122"/>
  <c r="AD157" i="122"/>
  <c r="A157" i="122"/>
  <c r="A156" i="122"/>
  <c r="Y154" i="122"/>
  <c r="Y153" i="122"/>
  <c r="Y149" i="122"/>
  <c r="Y148" i="122"/>
  <c r="Y147" i="122"/>
  <c r="Y146" i="122"/>
  <c r="Y145" i="122"/>
  <c r="Y144" i="122"/>
  <c r="Y143" i="122"/>
  <c r="Y142" i="122"/>
  <c r="AH105" i="122"/>
  <c r="AG105" i="122"/>
  <c r="AF105" i="122"/>
  <c r="AE105" i="122"/>
  <c r="AD105" i="122"/>
  <c r="AC105" i="122"/>
  <c r="AB105" i="122"/>
  <c r="AA105" i="122"/>
  <c r="Z105" i="122"/>
  <c r="Y105" i="122"/>
  <c r="X105" i="122"/>
  <c r="W105" i="122"/>
  <c r="V105" i="122"/>
  <c r="U105" i="122"/>
  <c r="T105" i="122"/>
  <c r="S105" i="122"/>
  <c r="R105" i="122"/>
  <c r="Q105" i="122"/>
  <c r="P105" i="122"/>
  <c r="O105" i="122"/>
  <c r="N105" i="122"/>
  <c r="M105" i="122"/>
  <c r="L105" i="122"/>
  <c r="K105" i="122"/>
  <c r="J105" i="122"/>
  <c r="I105" i="122"/>
  <c r="AM75" i="122"/>
  <c r="AL75" i="122"/>
  <c r="AK75" i="122"/>
  <c r="AJ75" i="122"/>
  <c r="AI75" i="122"/>
  <c r="AH75" i="122"/>
  <c r="AG75" i="122"/>
  <c r="AF75" i="122"/>
  <c r="AE75" i="122"/>
  <c r="AD75" i="122"/>
  <c r="AB75" i="122"/>
  <c r="AA75" i="122"/>
  <c r="Z75" i="122"/>
  <c r="Y75" i="122"/>
  <c r="X75" i="122"/>
  <c r="W75" i="122"/>
  <c r="V75" i="122"/>
  <c r="U75" i="122"/>
  <c r="T75" i="122"/>
  <c r="S75" i="122"/>
  <c r="R75" i="122"/>
  <c r="Q75" i="122"/>
  <c r="P75" i="122"/>
  <c r="O75" i="122"/>
  <c r="N75" i="122"/>
  <c r="M75" i="122"/>
  <c r="L75" i="122"/>
  <c r="K75" i="122"/>
  <c r="J75" i="122"/>
  <c r="I75" i="122"/>
  <c r="I60" i="122"/>
  <c r="I59" i="122"/>
  <c r="A59" i="122"/>
  <c r="I58" i="122"/>
  <c r="A58" i="122"/>
  <c r="I57" i="122"/>
  <c r="A57" i="122"/>
  <c r="I56" i="122"/>
  <c r="A56" i="122"/>
  <c r="A55" i="122"/>
  <c r="A54" i="122"/>
  <c r="A53" i="122"/>
  <c r="A52" i="122"/>
  <c r="A51" i="122"/>
  <c r="A48" i="122"/>
  <c r="A47" i="122"/>
  <c r="A46" i="122"/>
  <c r="A45" i="122"/>
  <c r="A44" i="122"/>
  <c r="A43" i="122"/>
  <c r="A35" i="122"/>
  <c r="A34" i="122"/>
  <c r="A33" i="122"/>
  <c r="A31" i="122"/>
  <c r="A30" i="122"/>
  <c r="T29" i="122"/>
  <c r="AM28" i="122"/>
  <c r="AL28" i="122"/>
  <c r="AK28" i="122"/>
  <c r="AJ28" i="122"/>
  <c r="AI28" i="122"/>
  <c r="AH28" i="122"/>
  <c r="AG28" i="122"/>
  <c r="AF28" i="122"/>
  <c r="AE28" i="122"/>
  <c r="AD28" i="122"/>
  <c r="AB28" i="122"/>
  <c r="AA28" i="122"/>
  <c r="Z28" i="122"/>
  <c r="Y28" i="122"/>
  <c r="X28" i="122"/>
  <c r="W28" i="122"/>
  <c r="V28" i="122"/>
  <c r="U28" i="122"/>
  <c r="A18" i="122"/>
  <c r="A17" i="122"/>
  <c r="A16" i="122"/>
  <c r="A15" i="122"/>
  <c r="A12" i="122"/>
  <c r="A11" i="122"/>
  <c r="A10" i="122"/>
  <c r="H8" i="122"/>
  <c r="H6" i="122"/>
  <c r="AM5" i="122"/>
  <c r="AL5" i="122"/>
  <c r="AK5" i="122"/>
  <c r="AJ5" i="122"/>
  <c r="AI5" i="122"/>
  <c r="AH5" i="122"/>
  <c r="AG5" i="122"/>
  <c r="AF5" i="122"/>
  <c r="AE5" i="122"/>
  <c r="AD5" i="122"/>
  <c r="AC5" i="122"/>
  <c r="AB5" i="122"/>
  <c r="AA5" i="122"/>
  <c r="Z5" i="122"/>
  <c r="Y5" i="122"/>
  <c r="X5" i="122"/>
  <c r="W5" i="122"/>
  <c r="V5" i="122"/>
  <c r="U5" i="122"/>
  <c r="T5" i="122"/>
  <c r="S5" i="122"/>
  <c r="R5" i="122"/>
  <c r="Q5" i="122"/>
  <c r="P5" i="122"/>
  <c r="O5" i="122"/>
  <c r="N5" i="122"/>
  <c r="M5" i="122"/>
  <c r="L5" i="122"/>
  <c r="K5" i="122"/>
  <c r="J5" i="122"/>
  <c r="I5" i="122"/>
  <c r="AM3" i="122"/>
  <c r="AL3" i="122"/>
  <c r="AK3" i="122"/>
  <c r="AJ3" i="122"/>
  <c r="AI3" i="122"/>
  <c r="AH3" i="122"/>
  <c r="AG3" i="122"/>
  <c r="AF3" i="122"/>
  <c r="AE3" i="122"/>
  <c r="AD3" i="122"/>
  <c r="AC3" i="122"/>
  <c r="AB3" i="122"/>
  <c r="AA3" i="122"/>
  <c r="Z3" i="122"/>
  <c r="Y3" i="122"/>
  <c r="X3" i="122"/>
  <c r="W3" i="122"/>
  <c r="V3" i="122"/>
  <c r="U3" i="122"/>
  <c r="T3" i="122"/>
  <c r="S3" i="122"/>
  <c r="R3" i="122"/>
  <c r="Q3" i="122"/>
  <c r="P3" i="122"/>
  <c r="O3" i="122"/>
  <c r="N3" i="122"/>
  <c r="M3" i="122"/>
  <c r="L3" i="122"/>
  <c r="K3" i="122"/>
  <c r="J3" i="122"/>
  <c r="I3" i="122"/>
  <c r="H3" i="122"/>
  <c r="G3" i="122"/>
  <c r="F3" i="122"/>
  <c r="E3" i="122"/>
  <c r="D3" i="122"/>
  <c r="C3" i="122"/>
  <c r="B3" i="122"/>
  <c r="A2" i="122"/>
  <c r="A1" i="122"/>
  <c r="J521" i="122" l="1"/>
  <c r="U684" i="13"/>
  <c r="K628" i="122"/>
  <c r="S1484" i="122"/>
  <c r="T1591" i="122"/>
  <c r="T1636" i="122" s="1"/>
  <c r="M842" i="122"/>
  <c r="M887" i="122" s="1"/>
  <c r="U1698" i="122"/>
  <c r="H139" i="122"/>
  <c r="N949" i="122"/>
  <c r="V1805" i="122"/>
  <c r="R1377" i="122"/>
  <c r="O1056" i="122"/>
  <c r="W1912" i="122"/>
  <c r="W1957" i="122" s="1"/>
  <c r="X2019" i="122"/>
  <c r="X2064" i="122" s="1"/>
  <c r="V958" i="13"/>
  <c r="AH3038" i="122"/>
  <c r="AG239" i="122"/>
  <c r="K79" i="122"/>
  <c r="L735" i="122"/>
  <c r="P1163" i="122"/>
  <c r="Q1270" i="122"/>
  <c r="AE2089" i="122"/>
  <c r="AE2516" i="122"/>
  <c r="AF2637" i="122"/>
  <c r="AF2641" i="122"/>
  <c r="AG2744" i="122"/>
  <c r="AG2748" i="122"/>
  <c r="AI2957" i="122"/>
  <c r="AI2961" i="122"/>
  <c r="AK3174" i="122"/>
  <c r="AM3387" i="122"/>
  <c r="AG2871" i="122"/>
  <c r="AG2931" i="122" s="1"/>
  <c r="J174" i="122"/>
  <c r="L480" i="122"/>
  <c r="R1121" i="122"/>
  <c r="U1447" i="122"/>
  <c r="V1550" i="122"/>
  <c r="AD1555" i="122"/>
  <c r="AE1661" i="122"/>
  <c r="Y1874" i="122"/>
  <c r="AE1980" i="122"/>
  <c r="Z1983" i="122"/>
  <c r="Z1989" i="122"/>
  <c r="AB29" i="122"/>
  <c r="AK29" i="122"/>
  <c r="J179" i="122"/>
  <c r="K372" i="122"/>
  <c r="AD377" i="122"/>
  <c r="L483" i="122"/>
  <c r="M592" i="122"/>
  <c r="M598" i="122"/>
  <c r="AD697" i="122"/>
  <c r="O800" i="122"/>
  <c r="AD805" i="122"/>
  <c r="P908" i="122"/>
  <c r="AD913" i="122"/>
  <c r="Q1016" i="122"/>
  <c r="R1124" i="122"/>
  <c r="S1232" i="122"/>
  <c r="T1337" i="122"/>
  <c r="U1442" i="122"/>
  <c r="AD1447" i="122"/>
  <c r="V1553" i="122"/>
  <c r="W1659" i="122"/>
  <c r="X1765" i="122"/>
  <c r="X1768" i="122"/>
  <c r="Y1871" i="122"/>
  <c r="AE1874" i="122"/>
  <c r="Z1977" i="122"/>
  <c r="AE1983" i="122"/>
  <c r="AA2087" i="122"/>
  <c r="AB2193" i="122"/>
  <c r="AB2196" i="122"/>
  <c r="AE2302" i="122"/>
  <c r="AH2853" i="122"/>
  <c r="AJ3066" i="122"/>
  <c r="AL3279" i="122"/>
  <c r="AL3283" i="122"/>
  <c r="J178" i="122"/>
  <c r="N697" i="122"/>
  <c r="P913" i="122"/>
  <c r="S1229" i="122"/>
  <c r="AD1234" i="122"/>
  <c r="I276" i="122"/>
  <c r="Q1019" i="122"/>
  <c r="AD1124" i="122"/>
  <c r="R1133" i="122"/>
  <c r="AD1232" i="122"/>
  <c r="T1340" i="122"/>
  <c r="U1445" i="122"/>
  <c r="AD1553" i="122"/>
  <c r="AE1659" i="122"/>
  <c r="W1662" i="122"/>
  <c r="W1668" i="122"/>
  <c r="AE1768" i="122"/>
  <c r="Z1981" i="122"/>
  <c r="AE2087" i="122"/>
  <c r="AA2090" i="122"/>
  <c r="AA2096" i="122"/>
  <c r="AE2196" i="122"/>
  <c r="AE2517" i="122"/>
  <c r="AF2638" i="122"/>
  <c r="AG2745" i="122"/>
  <c r="AI2958" i="122"/>
  <c r="AI2962" i="122"/>
  <c r="AK3171" i="122"/>
  <c r="AK3175" i="122"/>
  <c r="AM3388" i="122"/>
  <c r="AE2657" i="122"/>
  <c r="AE2717" i="122" s="1"/>
  <c r="AJ29" i="122"/>
  <c r="I268" i="122"/>
  <c r="P919" i="122"/>
  <c r="I265" i="122"/>
  <c r="N695" i="122"/>
  <c r="T27" i="122"/>
  <c r="AE29" i="122"/>
  <c r="AM29" i="122"/>
  <c r="I198" i="122"/>
  <c r="AI108" i="122"/>
  <c r="K378" i="122"/>
  <c r="K384" i="122"/>
  <c r="L481" i="122"/>
  <c r="M590" i="122"/>
  <c r="N698" i="122"/>
  <c r="O806" i="122"/>
  <c r="O812" i="122"/>
  <c r="AD911" i="122"/>
  <c r="Q1014" i="122"/>
  <c r="AD1019" i="122"/>
  <c r="R1122" i="122"/>
  <c r="AD1127" i="122"/>
  <c r="S1230" i="122"/>
  <c r="T1335" i="122"/>
  <c r="AD1340" i="122"/>
  <c r="U1448" i="122"/>
  <c r="U1454" i="122"/>
  <c r="V1551" i="122"/>
  <c r="W1656" i="122"/>
  <c r="AE1662" i="122"/>
  <c r="X1766" i="122"/>
  <c r="Y1872" i="122"/>
  <c r="Y1875" i="122"/>
  <c r="Z1978" i="122"/>
  <c r="AE1981" i="122"/>
  <c r="AA2084" i="122"/>
  <c r="AE2090" i="122"/>
  <c r="AB2194" i="122"/>
  <c r="AH2850" i="122"/>
  <c r="AH2854" i="122"/>
  <c r="AJ3067" i="122"/>
  <c r="AL3280" i="122"/>
  <c r="I275" i="122"/>
  <c r="AD485" i="122"/>
  <c r="AD1018" i="122"/>
  <c r="AL29" i="122"/>
  <c r="I190" i="122"/>
  <c r="AD483" i="122"/>
  <c r="O803" i="122"/>
  <c r="R1127" i="122"/>
  <c r="AF29" i="122"/>
  <c r="J172" i="122"/>
  <c r="J176" i="122"/>
  <c r="I191" i="122"/>
  <c r="AJ108" i="122"/>
  <c r="K373" i="122"/>
  <c r="AD378" i="122"/>
  <c r="I266" i="122"/>
  <c r="I270" i="122"/>
  <c r="L484" i="122"/>
  <c r="AD590" i="122"/>
  <c r="N693" i="122"/>
  <c r="AD698" i="122"/>
  <c r="O801" i="122"/>
  <c r="AD806" i="122"/>
  <c r="P909" i="122"/>
  <c r="Q1017" i="122"/>
  <c r="R1125" i="122"/>
  <c r="S1233" i="122"/>
  <c r="T1338" i="122"/>
  <c r="U1443" i="122"/>
  <c r="AD1448" i="122"/>
  <c r="V1554" i="122"/>
  <c r="W1660" i="122"/>
  <c r="AE1766" i="122"/>
  <c r="X1769" i="122"/>
  <c r="X1775" i="122"/>
  <c r="AE1875" i="122"/>
  <c r="AA2088" i="122"/>
  <c r="AE2194" i="122"/>
  <c r="AB2197" i="122"/>
  <c r="AB2203" i="122"/>
  <c r="AE2303" i="122"/>
  <c r="AE2514" i="122"/>
  <c r="AE2518" i="122"/>
  <c r="AF2639" i="122"/>
  <c r="AG2746" i="122"/>
  <c r="AI2959" i="122"/>
  <c r="AK3172" i="122"/>
  <c r="AK3176" i="122"/>
  <c r="AM3385" i="122"/>
  <c r="AM3389" i="122"/>
  <c r="AF2764" i="122"/>
  <c r="AF2824" i="122" s="1"/>
  <c r="AA29" i="122"/>
  <c r="K377" i="122"/>
  <c r="AD29" i="122"/>
  <c r="J175" i="122"/>
  <c r="P911" i="122"/>
  <c r="AG29" i="122"/>
  <c r="AK108" i="122"/>
  <c r="K376" i="122"/>
  <c r="L479" i="122"/>
  <c r="AD484" i="122"/>
  <c r="M588" i="122"/>
  <c r="N696" i="122"/>
  <c r="O804" i="122"/>
  <c r="P912" i="122"/>
  <c r="AD1017" i="122"/>
  <c r="Q1020" i="122"/>
  <c r="Q1026" i="122"/>
  <c r="AD1125" i="122"/>
  <c r="S1228" i="122"/>
  <c r="AD1233" i="122"/>
  <c r="AD1338" i="122"/>
  <c r="T1341" i="122"/>
  <c r="T1347" i="122"/>
  <c r="U1446" i="122"/>
  <c r="V1549" i="122"/>
  <c r="AD1554" i="122"/>
  <c r="W1657" i="122"/>
  <c r="AE1660" i="122"/>
  <c r="X1763" i="122"/>
  <c r="AE1769" i="122"/>
  <c r="Y1873" i="122"/>
  <c r="Z1979" i="122"/>
  <c r="Z1982" i="122"/>
  <c r="AA2085" i="122"/>
  <c r="AE2088" i="122"/>
  <c r="AB2191" i="122"/>
  <c r="AE2197" i="122"/>
  <c r="AH2851" i="122"/>
  <c r="AH2855" i="122"/>
  <c r="AJ3064" i="122"/>
  <c r="AJ3068" i="122"/>
  <c r="AL3281" i="122"/>
  <c r="I193" i="122"/>
  <c r="I264" i="122"/>
  <c r="M589" i="122"/>
  <c r="O805" i="122"/>
  <c r="AD1126" i="122"/>
  <c r="K375" i="122"/>
  <c r="I269" i="122"/>
  <c r="M587" i="122"/>
  <c r="AD592" i="122"/>
  <c r="Y29" i="122"/>
  <c r="AH29" i="122"/>
  <c r="J173" i="122"/>
  <c r="J177" i="122"/>
  <c r="I192" i="122"/>
  <c r="AL108" i="122"/>
  <c r="AD376" i="122"/>
  <c r="I267" i="122"/>
  <c r="I271" i="122"/>
  <c r="L482" i="122"/>
  <c r="M591" i="122"/>
  <c r="N699" i="122"/>
  <c r="N705" i="122"/>
  <c r="AD804" i="122"/>
  <c r="P907" i="122"/>
  <c r="AD912" i="122"/>
  <c r="Q1015" i="122"/>
  <c r="AD1020" i="122"/>
  <c r="R1123" i="122"/>
  <c r="S1231" i="122"/>
  <c r="T1336" i="122"/>
  <c r="AD1341" i="122"/>
  <c r="AD1446" i="122"/>
  <c r="V1552" i="122"/>
  <c r="X1767" i="122"/>
  <c r="AE1873" i="122"/>
  <c r="Y1876" i="122"/>
  <c r="Y1882" i="122"/>
  <c r="AE1982" i="122"/>
  <c r="AB2195" i="122"/>
  <c r="AE2301" i="122"/>
  <c r="AE2515" i="122"/>
  <c r="AE2519" i="122"/>
  <c r="AF2636" i="122"/>
  <c r="AF2640" i="122"/>
  <c r="AG2743" i="122"/>
  <c r="AG2747" i="122"/>
  <c r="AI2960" i="122"/>
  <c r="AK3173" i="122"/>
  <c r="AM3386" i="122"/>
  <c r="AM3390" i="122"/>
  <c r="AD910" i="122"/>
  <c r="AD1339" i="122"/>
  <c r="J171" i="122"/>
  <c r="Z29" i="122"/>
  <c r="AI29" i="122"/>
  <c r="AM108" i="122"/>
  <c r="K374" i="122"/>
  <c r="L485" i="122"/>
  <c r="L491" i="122"/>
  <c r="M586" i="122"/>
  <c r="AD591" i="122"/>
  <c r="N694" i="122"/>
  <c r="AD699" i="122"/>
  <c r="O802" i="122"/>
  <c r="P910" i="122"/>
  <c r="Q1018" i="122"/>
  <c r="R1126" i="122"/>
  <c r="AD1231" i="122"/>
  <c r="S1234" i="122"/>
  <c r="S1240" i="122"/>
  <c r="T1339" i="122"/>
  <c r="U1444" i="122"/>
  <c r="AD1552" i="122"/>
  <c r="V1555" i="122"/>
  <c r="V1561" i="122"/>
  <c r="W1658" i="122"/>
  <c r="W1661" i="122"/>
  <c r="X1764" i="122"/>
  <c r="AE1767" i="122"/>
  <c r="Y1870" i="122"/>
  <c r="AE1876" i="122"/>
  <c r="Z1980" i="122"/>
  <c r="AA2086" i="122"/>
  <c r="AA2089" i="122"/>
  <c r="AB2192" i="122"/>
  <c r="AE2195" i="122"/>
  <c r="AE2304" i="122"/>
  <c r="AH2852" i="122"/>
  <c r="AJ3065" i="122"/>
  <c r="AJ3069" i="122"/>
  <c r="AL3278" i="122"/>
  <c r="AL3282" i="122"/>
  <c r="S79" i="122"/>
  <c r="T79" i="122"/>
  <c r="M79" i="122"/>
  <c r="U79" i="122"/>
  <c r="N79" i="122"/>
  <c r="V79" i="122"/>
  <c r="M423" i="13"/>
  <c r="W79" i="122"/>
  <c r="O79" i="122"/>
  <c r="J79" i="122"/>
  <c r="AD2610" i="122"/>
  <c r="R79" i="122"/>
  <c r="P79" i="122"/>
  <c r="L79" i="122"/>
  <c r="X79" i="122"/>
  <c r="AD2410" i="122"/>
  <c r="AD2408" i="122"/>
  <c r="AD2411" i="122"/>
  <c r="AD2409" i="122"/>
  <c r="I135" i="122"/>
  <c r="J566" i="122"/>
  <c r="T1577" i="122"/>
  <c r="W1898" i="122"/>
  <c r="AK2570" i="122"/>
  <c r="Y155" i="122"/>
  <c r="J507" i="122"/>
  <c r="O1042" i="122"/>
  <c r="N935" i="122"/>
  <c r="AL2570" i="122"/>
  <c r="AK2692" i="122"/>
  <c r="AM2692" i="122"/>
  <c r="AE157" i="122"/>
  <c r="I414" i="122"/>
  <c r="I79" i="122"/>
  <c r="Q79" i="122"/>
  <c r="M828" i="122"/>
  <c r="K614" i="122"/>
  <c r="I400" i="122"/>
  <c r="N994" i="122"/>
  <c r="L721" i="122"/>
  <c r="P1149" i="122"/>
  <c r="Q1256" i="122"/>
  <c r="S1470" i="122"/>
  <c r="R1363" i="122"/>
  <c r="U1684" i="122"/>
  <c r="V1791" i="122"/>
  <c r="X2005" i="122"/>
  <c r="Y2112" i="122"/>
  <c r="Z2219" i="122"/>
  <c r="AB2433" i="122"/>
  <c r="AA2326" i="122"/>
  <c r="AJ2570" i="122"/>
  <c r="AM2570" i="122"/>
  <c r="AI2570" i="122"/>
  <c r="AD2662" i="122"/>
  <c r="AL2692" i="122"/>
  <c r="AI2692" i="122"/>
  <c r="AJ2692" i="122"/>
  <c r="AE2769" i="122"/>
  <c r="AF2876" i="122"/>
  <c r="AG2983" i="122"/>
  <c r="AH3090" i="122"/>
  <c r="AI3197" i="122"/>
  <c r="AJ3304" i="122"/>
  <c r="AK3411" i="122"/>
  <c r="AL3518" i="122"/>
  <c r="AM3625" i="122"/>
  <c r="U1743" i="122" l="1"/>
  <c r="V1683" i="122" s="1"/>
  <c r="W898" i="13"/>
  <c r="W958" i="13" s="1"/>
  <c r="R1422" i="122"/>
  <c r="K673" i="122"/>
  <c r="O1101" i="122"/>
  <c r="I64" i="122"/>
  <c r="AE2535" i="122"/>
  <c r="U744" i="13"/>
  <c r="AI2978" i="122"/>
  <c r="AH194" i="122"/>
  <c r="L780" i="122"/>
  <c r="I277" i="122"/>
  <c r="S1544" i="122"/>
  <c r="I243" i="122"/>
  <c r="V1850" i="122"/>
  <c r="S1529" i="122"/>
  <c r="Q1315" i="122"/>
  <c r="K506" i="122"/>
  <c r="AE2409" i="122"/>
  <c r="AK3065" i="122"/>
  <c r="AF2195" i="122"/>
  <c r="AA1980" i="122"/>
  <c r="AF1767" i="122"/>
  <c r="W1561" i="122"/>
  <c r="V1444" i="122"/>
  <c r="AE1231" i="122"/>
  <c r="M485" i="122"/>
  <c r="AE910" i="122"/>
  <c r="AJ2960" i="122"/>
  <c r="AG2636" i="122"/>
  <c r="Z1876" i="122"/>
  <c r="W1552" i="122"/>
  <c r="U1336" i="122"/>
  <c r="AE1020" i="122"/>
  <c r="Q907" i="122"/>
  <c r="O699" i="122"/>
  <c r="N589" i="122"/>
  <c r="AM3281" i="122"/>
  <c r="AI2851" i="122"/>
  <c r="AF2088" i="122"/>
  <c r="Z1873" i="122"/>
  <c r="AF1660" i="122"/>
  <c r="W1549" i="122"/>
  <c r="AE1338" i="122"/>
  <c r="AE1017" i="122"/>
  <c r="M479" i="122"/>
  <c r="Q911" i="122"/>
  <c r="L377" i="122"/>
  <c r="AH2746" i="122"/>
  <c r="AF2303" i="122"/>
  <c r="AB2088" i="122"/>
  <c r="Y1769" i="122"/>
  <c r="AE1448" i="122"/>
  <c r="S1125" i="122"/>
  <c r="AE806" i="122"/>
  <c r="O693" i="122"/>
  <c r="K172" i="122"/>
  <c r="P803" i="122"/>
  <c r="AI2850" i="122"/>
  <c r="Z1872" i="122"/>
  <c r="T1230" i="122"/>
  <c r="AE1019" i="122"/>
  <c r="P812" i="122"/>
  <c r="O695" i="122"/>
  <c r="AL3171" i="122"/>
  <c r="AG2638" i="122"/>
  <c r="AB2096" i="122"/>
  <c r="AF1659" i="122"/>
  <c r="U1340" i="122"/>
  <c r="AE1124" i="122"/>
  <c r="AE1234" i="122"/>
  <c r="K178" i="122"/>
  <c r="AM3279" i="122"/>
  <c r="AF2302" i="122"/>
  <c r="AF1983" i="122"/>
  <c r="Z1871" i="122"/>
  <c r="W1553" i="122"/>
  <c r="AE697" i="122"/>
  <c r="K179" i="122"/>
  <c r="AA1989" i="122"/>
  <c r="V1447" i="122"/>
  <c r="AJ2957" i="122"/>
  <c r="AG2637" i="122"/>
  <c r="O934" i="122"/>
  <c r="AE2408" i="122"/>
  <c r="AM3282" i="122"/>
  <c r="AI2852" i="122"/>
  <c r="AF1876" i="122"/>
  <c r="Y1764" i="122"/>
  <c r="W1555" i="122"/>
  <c r="U1339" i="122"/>
  <c r="S1126" i="122"/>
  <c r="P802" i="122"/>
  <c r="AE591" i="122"/>
  <c r="T272" i="122"/>
  <c r="AH2747" i="122"/>
  <c r="AF2519" i="122"/>
  <c r="AF1873" i="122"/>
  <c r="T1231" i="122"/>
  <c r="R1015" i="122"/>
  <c r="N591" i="122"/>
  <c r="L375" i="122"/>
  <c r="AK3068" i="122"/>
  <c r="AF2197" i="122"/>
  <c r="AB2085" i="122"/>
  <c r="AF1769" i="122"/>
  <c r="X1657" i="122"/>
  <c r="V1446" i="122"/>
  <c r="AE1125" i="122"/>
  <c r="Q912" i="122"/>
  <c r="N588" i="122"/>
  <c r="L376" i="122"/>
  <c r="K175" i="122"/>
  <c r="AL3176" i="122"/>
  <c r="AG2639" i="122"/>
  <c r="AF1766" i="122"/>
  <c r="V1443" i="122"/>
  <c r="R1017" i="122"/>
  <c r="P801" i="122"/>
  <c r="X1897" i="122"/>
  <c r="AE483" i="122"/>
  <c r="AM3280" i="122"/>
  <c r="AF1981" i="122"/>
  <c r="Y1766" i="122"/>
  <c r="W1551" i="122"/>
  <c r="AE1340" i="122"/>
  <c r="AE1127" i="122"/>
  <c r="R1014" i="122"/>
  <c r="P806" i="122"/>
  <c r="M481" i="122"/>
  <c r="AJ2962" i="122"/>
  <c r="AF2517" i="122"/>
  <c r="AB2090" i="122"/>
  <c r="AF1768" i="122"/>
  <c r="R1019" i="122"/>
  <c r="T1229" i="122"/>
  <c r="AK3066" i="122"/>
  <c r="AA1977" i="122"/>
  <c r="Y1768" i="122"/>
  <c r="U1337" i="122"/>
  <c r="R1016" i="122"/>
  <c r="AE805" i="122"/>
  <c r="N598" i="122"/>
  <c r="AE377" i="122"/>
  <c r="AA1983" i="122"/>
  <c r="AF1661" i="122"/>
  <c r="S1121" i="122"/>
  <c r="AH2748" i="122"/>
  <c r="AF2516" i="122"/>
  <c r="U1576" i="122"/>
  <c r="AE2410" i="122"/>
  <c r="S1362" i="122"/>
  <c r="P1208" i="122"/>
  <c r="AM3278" i="122"/>
  <c r="AF2304" i="122"/>
  <c r="AB2089" i="122"/>
  <c r="Z1870" i="122"/>
  <c r="X1661" i="122"/>
  <c r="AE1552" i="122"/>
  <c r="T1240" i="122"/>
  <c r="R1018" i="122"/>
  <c r="AE699" i="122"/>
  <c r="N586" i="122"/>
  <c r="L374" i="122"/>
  <c r="K171" i="122"/>
  <c r="AH2743" i="122"/>
  <c r="AF2515" i="122"/>
  <c r="AF1982" i="122"/>
  <c r="Y1767" i="122"/>
  <c r="AE1446" i="122"/>
  <c r="AE804" i="122"/>
  <c r="M482" i="122"/>
  <c r="AE376" i="122"/>
  <c r="K177" i="122"/>
  <c r="AE592" i="122"/>
  <c r="AE1126" i="122"/>
  <c r="AK3064" i="122"/>
  <c r="AA1982" i="122"/>
  <c r="Y1763" i="122"/>
  <c r="U1347" i="122"/>
  <c r="AE1233" i="122"/>
  <c r="R1026" i="122"/>
  <c r="P804" i="122"/>
  <c r="AL3172" i="122"/>
  <c r="AF2518" i="122"/>
  <c r="AF1875" i="122"/>
  <c r="X1660" i="122"/>
  <c r="U1338" i="122"/>
  <c r="AE590" i="122"/>
  <c r="AE378" i="122"/>
  <c r="Y2004" i="122"/>
  <c r="N827" i="122"/>
  <c r="AE1018" i="122"/>
  <c r="AK3067" i="122"/>
  <c r="AF2090" i="122"/>
  <c r="AA1978" i="122"/>
  <c r="AF1662" i="122"/>
  <c r="V1454" i="122"/>
  <c r="U1335" i="122"/>
  <c r="S1122" i="122"/>
  <c r="O698" i="122"/>
  <c r="L384" i="122"/>
  <c r="Q919" i="122"/>
  <c r="AJ2958" i="122"/>
  <c r="AF2087" i="122"/>
  <c r="X1668" i="122"/>
  <c r="AE1553" i="122"/>
  <c r="AE1232" i="122"/>
  <c r="Q913" i="122"/>
  <c r="AI2853" i="122"/>
  <c r="Y1765" i="122"/>
  <c r="AE1447" i="122"/>
  <c r="T1232" i="122"/>
  <c r="AE913" i="122"/>
  <c r="P800" i="122"/>
  <c r="N592" i="122"/>
  <c r="L372" i="122"/>
  <c r="AF1980" i="122"/>
  <c r="AE1555" i="122"/>
  <c r="M480" i="122"/>
  <c r="AL3174" i="122"/>
  <c r="AH2744" i="122"/>
  <c r="Y46" i="122"/>
  <c r="J60" i="122"/>
  <c r="AK3069" i="122"/>
  <c r="AB2086" i="122"/>
  <c r="X1658" i="122"/>
  <c r="T1234" i="122"/>
  <c r="Q910" i="122"/>
  <c r="O694" i="122"/>
  <c r="M491" i="122"/>
  <c r="AE1339" i="122"/>
  <c r="AL3173" i="122"/>
  <c r="AG2640" i="122"/>
  <c r="AF2301" i="122"/>
  <c r="Z1882" i="122"/>
  <c r="AE1341" i="122"/>
  <c r="S1123" i="122"/>
  <c r="AE912" i="122"/>
  <c r="O705" i="122"/>
  <c r="K173" i="122"/>
  <c r="N587" i="122"/>
  <c r="P805" i="122"/>
  <c r="AI2855" i="122"/>
  <c r="AA1979" i="122"/>
  <c r="AE1554" i="122"/>
  <c r="U1341" i="122"/>
  <c r="T1228" i="122"/>
  <c r="R1020" i="122"/>
  <c r="O696" i="122"/>
  <c r="AE484" i="122"/>
  <c r="AJ2959" i="122"/>
  <c r="AF2514" i="122"/>
  <c r="AF2194" i="122"/>
  <c r="Y1775" i="122"/>
  <c r="W1554" i="122"/>
  <c r="T1233" i="122"/>
  <c r="Q909" i="122"/>
  <c r="AE698" i="122"/>
  <c r="M484" i="122"/>
  <c r="L373" i="122"/>
  <c r="AE2411" i="122"/>
  <c r="K176" i="122"/>
  <c r="S1127" i="122"/>
  <c r="AE485" i="122"/>
  <c r="AI2854" i="122"/>
  <c r="AB2084" i="122"/>
  <c r="Z1875" i="122"/>
  <c r="X1656" i="122"/>
  <c r="V1448" i="122"/>
  <c r="AE911" i="122"/>
  <c r="N590" i="122"/>
  <c r="L378" i="122"/>
  <c r="AL3175" i="122"/>
  <c r="AH2745" i="122"/>
  <c r="AF2196" i="122"/>
  <c r="AA1981" i="122"/>
  <c r="X1662" i="122"/>
  <c r="V1445" i="122"/>
  <c r="S1133" i="122"/>
  <c r="O697" i="122"/>
  <c r="AM3283" i="122"/>
  <c r="AB2087" i="122"/>
  <c r="AF1874" i="122"/>
  <c r="X1659" i="122"/>
  <c r="V1442" i="122"/>
  <c r="S1124" i="122"/>
  <c r="Q908" i="122"/>
  <c r="M483" i="122"/>
  <c r="Z1874" i="122"/>
  <c r="W1550" i="122"/>
  <c r="K174" i="122"/>
  <c r="AJ2961" i="122"/>
  <c r="AG2641" i="122"/>
  <c r="AF2089" i="122"/>
  <c r="AF157" i="122"/>
  <c r="L613" i="122" l="1"/>
  <c r="X898" i="13"/>
  <c r="P1041" i="122"/>
  <c r="X958" i="13"/>
  <c r="T1469" i="122"/>
  <c r="M720" i="122"/>
  <c r="V684" i="13"/>
  <c r="AI3038" i="122"/>
  <c r="AH239" i="122"/>
  <c r="W1790" i="122"/>
  <c r="J198" i="122"/>
  <c r="I278" i="122"/>
  <c r="W1443" i="122"/>
  <c r="AM3176" i="122"/>
  <c r="R912" i="122"/>
  <c r="AG1769" i="122"/>
  <c r="M375" i="122"/>
  <c r="S1015" i="122"/>
  <c r="T1126" i="122"/>
  <c r="AG1876" i="122"/>
  <c r="N483" i="122"/>
  <c r="AH2641" i="122"/>
  <c r="AA1874" i="122"/>
  <c r="R908" i="122"/>
  <c r="AG1874" i="122"/>
  <c r="P697" i="122"/>
  <c r="AB1981" i="122"/>
  <c r="M378" i="122"/>
  <c r="W1448" i="122"/>
  <c r="AJ2854" i="122"/>
  <c r="AF2411" i="122"/>
  <c r="M373" i="122"/>
  <c r="U1233" i="122"/>
  <c r="AG2514" i="122"/>
  <c r="P696" i="122"/>
  <c r="AF1554" i="122"/>
  <c r="AJ2855" i="122"/>
  <c r="P705" i="122"/>
  <c r="AM3173" i="122"/>
  <c r="R910" i="122"/>
  <c r="J135" i="122"/>
  <c r="AF1555" i="122"/>
  <c r="Q800" i="122"/>
  <c r="Z1765" i="122"/>
  <c r="AG2087" i="122"/>
  <c r="AH2087" i="122" s="1"/>
  <c r="R919" i="122"/>
  <c r="T1122" i="122"/>
  <c r="AB1978" i="122"/>
  <c r="V1338" i="122"/>
  <c r="AM3172" i="122"/>
  <c r="AF1233" i="122"/>
  <c r="AL3064" i="122"/>
  <c r="AF376" i="122"/>
  <c r="AF1446" i="122"/>
  <c r="AI2743" i="122"/>
  <c r="O586" i="122"/>
  <c r="AF1552" i="122"/>
  <c r="AG2304" i="122"/>
  <c r="AI2748" i="122"/>
  <c r="AB1983" i="122"/>
  <c r="S1016" i="122"/>
  <c r="AL3066" i="122"/>
  <c r="AK2962" i="122"/>
  <c r="N481" i="122"/>
  <c r="AF1340" i="122"/>
  <c r="AK2957" i="122"/>
  <c r="AB1989" i="122"/>
  <c r="AG2302" i="122"/>
  <c r="AF1124" i="122"/>
  <c r="Q803" i="122"/>
  <c r="T1125" i="122"/>
  <c r="AG2303" i="122"/>
  <c r="R911" i="122"/>
  <c r="AA1873" i="122"/>
  <c r="O589" i="122"/>
  <c r="V1336" i="122"/>
  <c r="AK2960" i="122"/>
  <c r="AF1231" i="122"/>
  <c r="AB1980" i="122"/>
  <c r="W1442" i="122"/>
  <c r="AG1766" i="122"/>
  <c r="L175" i="122"/>
  <c r="AF1125" i="122"/>
  <c r="U1231" i="122"/>
  <c r="AG2519" i="122"/>
  <c r="V1339" i="122"/>
  <c r="AJ2852" i="122"/>
  <c r="AK2961" i="122"/>
  <c r="T1124" i="122"/>
  <c r="T1133" i="122"/>
  <c r="AG2196" i="122"/>
  <c r="O590" i="122"/>
  <c r="Y1656" i="122"/>
  <c r="AF485" i="122"/>
  <c r="N484" i="122"/>
  <c r="X1554" i="122"/>
  <c r="AK2959" i="122"/>
  <c r="S1020" i="122"/>
  <c r="Q805" i="122"/>
  <c r="AF912" i="122"/>
  <c r="AA1882" i="122"/>
  <c r="AF1339" i="122"/>
  <c r="U1234" i="122"/>
  <c r="AI2744" i="122"/>
  <c r="AG1980" i="122"/>
  <c r="AF913" i="122"/>
  <c r="AF1232" i="122"/>
  <c r="M384" i="122"/>
  <c r="V1335" i="122"/>
  <c r="AG2090" i="122"/>
  <c r="AF378" i="122"/>
  <c r="Y1660" i="122"/>
  <c r="V1347" i="122"/>
  <c r="AF1126" i="122"/>
  <c r="N482" i="122"/>
  <c r="Z1767" i="122"/>
  <c r="AF699" i="122"/>
  <c r="Y1661" i="122"/>
  <c r="AF2410" i="122"/>
  <c r="AF377" i="122"/>
  <c r="V1337" i="122"/>
  <c r="U1229" i="122"/>
  <c r="AG1768" i="122"/>
  <c r="AF2657" i="122"/>
  <c r="Q806" i="122"/>
  <c r="X1551" i="122"/>
  <c r="AH2871" i="122"/>
  <c r="L179" i="122"/>
  <c r="X1553" i="122"/>
  <c r="V1340" i="122"/>
  <c r="AH2638" i="122"/>
  <c r="Q812" i="122"/>
  <c r="AA1872" i="122"/>
  <c r="L172" i="122"/>
  <c r="AF1448" i="122"/>
  <c r="AI2746" i="122"/>
  <c r="N479" i="122"/>
  <c r="AF1338" i="122"/>
  <c r="AG2088" i="122"/>
  <c r="AH2088" i="122" s="1"/>
  <c r="P699" i="122"/>
  <c r="X1552" i="122"/>
  <c r="AF910" i="122"/>
  <c r="W1444" i="122"/>
  <c r="AG2195" i="122"/>
  <c r="R1255" i="122"/>
  <c r="L174" i="122"/>
  <c r="Q801" i="122"/>
  <c r="M376" i="122"/>
  <c r="W1446" i="122"/>
  <c r="AG2197" i="122"/>
  <c r="O591" i="122"/>
  <c r="AI2747" i="122"/>
  <c r="AF591" i="122"/>
  <c r="X1555" i="122"/>
  <c r="W1445" i="122"/>
  <c r="AI2745" i="122"/>
  <c r="AF911" i="122"/>
  <c r="AA1875" i="122"/>
  <c r="T1127" i="122"/>
  <c r="AF698" i="122"/>
  <c r="Z1775" i="122"/>
  <c r="U1228" i="122"/>
  <c r="AB1979" i="122"/>
  <c r="O587" i="122"/>
  <c r="T1123" i="122"/>
  <c r="AG2301" i="122"/>
  <c r="N491" i="122"/>
  <c r="AL3069" i="122"/>
  <c r="AM3174" i="122"/>
  <c r="M372" i="122"/>
  <c r="U1232" i="122"/>
  <c r="AJ2853" i="122"/>
  <c r="AF1553" i="122"/>
  <c r="AK2958" i="122"/>
  <c r="P698" i="122"/>
  <c r="W1454" i="122"/>
  <c r="AL3067" i="122"/>
  <c r="AF590" i="122"/>
  <c r="AG1875" i="122"/>
  <c r="Q804" i="122"/>
  <c r="Z1763" i="122"/>
  <c r="AF592" i="122"/>
  <c r="AF804" i="122"/>
  <c r="AG1982" i="122"/>
  <c r="L171" i="122"/>
  <c r="S1018" i="122"/>
  <c r="AA1870" i="122"/>
  <c r="Q1148" i="122"/>
  <c r="T1121" i="122"/>
  <c r="O598" i="122"/>
  <c r="Z1768" i="122"/>
  <c r="S1019" i="122"/>
  <c r="S1014" i="122"/>
  <c r="Z1766" i="122"/>
  <c r="AF483" i="122"/>
  <c r="W1447" i="122"/>
  <c r="AF697" i="122"/>
  <c r="AA1871" i="122"/>
  <c r="L178" i="122"/>
  <c r="AG1659" i="122"/>
  <c r="AM3171" i="122"/>
  <c r="AF1019" i="122"/>
  <c r="P693" i="122"/>
  <c r="Z1769" i="122"/>
  <c r="X1549" i="122"/>
  <c r="AJ2851" i="122"/>
  <c r="R907" i="122"/>
  <c r="AA1876" i="122"/>
  <c r="N485" i="122"/>
  <c r="X1561" i="122"/>
  <c r="AL3065" i="122"/>
  <c r="S1017" i="122"/>
  <c r="AH2639" i="122"/>
  <c r="O588" i="122"/>
  <c r="Y1657" i="122"/>
  <c r="AL3068" i="122"/>
  <c r="AG1873" i="122"/>
  <c r="Q802" i="122"/>
  <c r="Z1764" i="122"/>
  <c r="AG2089" i="122"/>
  <c r="X1550" i="122"/>
  <c r="Y1659" i="122"/>
  <c r="Y1662" i="122"/>
  <c r="AM3175" i="122"/>
  <c r="L176" i="122"/>
  <c r="R909" i="122"/>
  <c r="AG2194" i="122"/>
  <c r="AF484" i="122"/>
  <c r="V1341" i="122"/>
  <c r="L173" i="122"/>
  <c r="AF1341" i="122"/>
  <c r="AH2640" i="122"/>
  <c r="P694" i="122"/>
  <c r="Y1658" i="122"/>
  <c r="N480" i="122"/>
  <c r="O592" i="122"/>
  <c r="AF1447" i="122"/>
  <c r="R913" i="122"/>
  <c r="Y1668" i="122"/>
  <c r="AG1662" i="122"/>
  <c r="AF1018" i="122"/>
  <c r="AG2518" i="122"/>
  <c r="S1026" i="122"/>
  <c r="AB1982" i="122"/>
  <c r="L177" i="122"/>
  <c r="AG2515" i="122"/>
  <c r="M374" i="122"/>
  <c r="U1240" i="122"/>
  <c r="AG2516" i="122"/>
  <c r="AG1661" i="122"/>
  <c r="AF805" i="122"/>
  <c r="AB1977" i="122"/>
  <c r="AG2517" i="122"/>
  <c r="AF1127" i="122"/>
  <c r="AG1981" i="122"/>
  <c r="AE2610" i="122"/>
  <c r="AF2408" i="122"/>
  <c r="AH2637" i="122"/>
  <c r="AG1983" i="122"/>
  <c r="AF1234" i="122"/>
  <c r="P695" i="122"/>
  <c r="U1230" i="122"/>
  <c r="AJ2850" i="122"/>
  <c r="AF806" i="122"/>
  <c r="M377" i="122"/>
  <c r="AF1017" i="122"/>
  <c r="AG1660" i="122"/>
  <c r="AF1020" i="122"/>
  <c r="AH2636" i="122"/>
  <c r="AG1767" i="122"/>
  <c r="AF2409" i="122"/>
  <c r="N363" i="13"/>
  <c r="AG157" i="122"/>
  <c r="Y898" i="13" l="1"/>
  <c r="Y958" i="13" s="1"/>
  <c r="V744" i="13"/>
  <c r="AH2931" i="122"/>
  <c r="AF2535" i="122"/>
  <c r="AF2717" i="122"/>
  <c r="J243" i="122"/>
  <c r="AJ2978" i="122"/>
  <c r="AI194" i="122"/>
  <c r="AI2088" i="122"/>
  <c r="AI2087" i="122"/>
  <c r="N423" i="13"/>
  <c r="AI2636" i="122"/>
  <c r="AG1017" i="122"/>
  <c r="AK2850" i="122"/>
  <c r="AG1234" i="122"/>
  <c r="AI2637" i="122"/>
  <c r="AG805" i="122"/>
  <c r="V1240" i="122"/>
  <c r="M177" i="122"/>
  <c r="P592" i="122"/>
  <c r="Z1658" i="122"/>
  <c r="M173" i="122"/>
  <c r="AH2194" i="122"/>
  <c r="M176" i="122"/>
  <c r="Z1662" i="122"/>
  <c r="Y1550" i="122"/>
  <c r="R802" i="122"/>
  <c r="Z1657" i="122"/>
  <c r="AB1876" i="122"/>
  <c r="AG1019" i="122"/>
  <c r="AB1871" i="122"/>
  <c r="T1014" i="122"/>
  <c r="AA1768" i="122"/>
  <c r="AH1982" i="122"/>
  <c r="R804" i="122"/>
  <c r="AL2958" i="122"/>
  <c r="N372" i="122"/>
  <c r="P587" i="122"/>
  <c r="AG698" i="122"/>
  <c r="AB1875" i="122"/>
  <c r="AJ2747" i="122"/>
  <c r="X1446" i="122"/>
  <c r="Y1552" i="122"/>
  <c r="O479" i="122"/>
  <c r="AB1872" i="122"/>
  <c r="AG377" i="122"/>
  <c r="Z1661" i="122"/>
  <c r="AG1126" i="122"/>
  <c r="N384" i="122"/>
  <c r="AG913" i="122"/>
  <c r="AG1339" i="122"/>
  <c r="O484" i="122"/>
  <c r="Z1656" i="122"/>
  <c r="AK2852" i="122"/>
  <c r="V1231" i="122"/>
  <c r="M175" i="122"/>
  <c r="P589" i="122"/>
  <c r="AH2303" i="122"/>
  <c r="O481" i="122"/>
  <c r="T1016" i="122"/>
  <c r="AG1552" i="122"/>
  <c r="AG376" i="122"/>
  <c r="W1338" i="122"/>
  <c r="S919" i="122"/>
  <c r="R800" i="122"/>
  <c r="AG1554" i="122"/>
  <c r="N373" i="122"/>
  <c r="X1448" i="122"/>
  <c r="AH1874" i="122"/>
  <c r="O483" i="122"/>
  <c r="S912" i="122"/>
  <c r="AH1873" i="122"/>
  <c r="P588" i="122"/>
  <c r="AM3065" i="122"/>
  <c r="S907" i="122"/>
  <c r="AA1769" i="122"/>
  <c r="AG697" i="122"/>
  <c r="P598" i="122"/>
  <c r="AB1870" i="122"/>
  <c r="AG804" i="122"/>
  <c r="AH1875" i="122"/>
  <c r="AM3067" i="122"/>
  <c r="AG1553" i="122"/>
  <c r="O491" i="122"/>
  <c r="AG911" i="122"/>
  <c r="N376" i="122"/>
  <c r="M174" i="122"/>
  <c r="AH2195" i="122"/>
  <c r="Q699" i="122"/>
  <c r="AJ2746" i="122"/>
  <c r="R812" i="122"/>
  <c r="Y1553" i="122"/>
  <c r="AH1768" i="122"/>
  <c r="AG2410" i="122"/>
  <c r="AG699" i="122"/>
  <c r="W1347" i="122"/>
  <c r="AH1980" i="122"/>
  <c r="AB1882" i="122"/>
  <c r="T1020" i="122"/>
  <c r="P590" i="122"/>
  <c r="U1124" i="122"/>
  <c r="W1339" i="122"/>
  <c r="AH1766" i="122"/>
  <c r="X1442" i="122"/>
  <c r="AG1231" i="122"/>
  <c r="AB1873" i="122"/>
  <c r="U1125" i="122"/>
  <c r="AL2962" i="122"/>
  <c r="P586" i="122"/>
  <c r="AM3064" i="122"/>
  <c r="AG1555" i="122"/>
  <c r="K60" i="122"/>
  <c r="Q696" i="122"/>
  <c r="N378" i="122"/>
  <c r="S908" i="122"/>
  <c r="AH1876" i="122"/>
  <c r="T1015" i="122"/>
  <c r="AG2409" i="122"/>
  <c r="AG1020" i="122"/>
  <c r="N377" i="122"/>
  <c r="V1230" i="122"/>
  <c r="AH1983" i="122"/>
  <c r="AH2517" i="122"/>
  <c r="AH1661" i="122"/>
  <c r="N374" i="122"/>
  <c r="Z1668" i="122"/>
  <c r="O480" i="122"/>
  <c r="Q694" i="122"/>
  <c r="S909" i="122"/>
  <c r="AH2089" i="122"/>
  <c r="Q695" i="122"/>
  <c r="AH1981" i="122"/>
  <c r="AH2516" i="122"/>
  <c r="AH2515" i="122"/>
  <c r="AG1018" i="122"/>
  <c r="AI2640" i="122"/>
  <c r="Z1659" i="122"/>
  <c r="Q693" i="122"/>
  <c r="T1018" i="122"/>
  <c r="X1454" i="122"/>
  <c r="AJ2745" i="122"/>
  <c r="AI2638" i="122"/>
  <c r="Y1551" i="122"/>
  <c r="AA1767" i="122"/>
  <c r="AH2090" i="122"/>
  <c r="AG1232" i="122"/>
  <c r="AJ2744" i="122"/>
  <c r="AG912" i="122"/>
  <c r="AL2959" i="122"/>
  <c r="AH2196" i="122"/>
  <c r="AL2960" i="122"/>
  <c r="R803" i="122"/>
  <c r="AG1124" i="122"/>
  <c r="AL2957" i="122"/>
  <c r="AJ2748" i="122"/>
  <c r="AJ2743" i="122"/>
  <c r="AG1233" i="122"/>
  <c r="Q705" i="122"/>
  <c r="AH2514" i="122"/>
  <c r="AG2411" i="122"/>
  <c r="AB1874" i="122"/>
  <c r="U1126" i="122"/>
  <c r="N375" i="122"/>
  <c r="X1443" i="122"/>
  <c r="AH1767" i="122"/>
  <c r="AG2408" i="122"/>
  <c r="T1026" i="122"/>
  <c r="S913" i="122"/>
  <c r="W1341" i="122"/>
  <c r="AI2639" i="122"/>
  <c r="Y1561" i="122"/>
  <c r="AK2851" i="122"/>
  <c r="AH1659" i="122"/>
  <c r="X1447" i="122"/>
  <c r="AG483" i="122"/>
  <c r="U1121" i="122"/>
  <c r="AG592" i="122"/>
  <c r="AG590" i="122"/>
  <c r="AK2853" i="122"/>
  <c r="AH2301" i="122"/>
  <c r="V1228" i="122"/>
  <c r="Y1555" i="122"/>
  <c r="P591" i="122"/>
  <c r="X1444" i="122"/>
  <c r="AG1448" i="122"/>
  <c r="M179" i="122"/>
  <c r="V1229" i="122"/>
  <c r="Z1660" i="122"/>
  <c r="AH1660" i="122"/>
  <c r="AG806" i="122"/>
  <c r="AG1127" i="122"/>
  <c r="AH2518" i="122"/>
  <c r="AH1662" i="122"/>
  <c r="AG1447" i="122"/>
  <c r="AG1341" i="122"/>
  <c r="AG484" i="122"/>
  <c r="AA1764" i="122"/>
  <c r="AM3068" i="122"/>
  <c r="T1017" i="122"/>
  <c r="O485" i="122"/>
  <c r="Y1549" i="122"/>
  <c r="M178" i="122"/>
  <c r="AA1766" i="122"/>
  <c r="T1019" i="122"/>
  <c r="M171" i="122"/>
  <c r="AA1763" i="122"/>
  <c r="Q698" i="122"/>
  <c r="V1232" i="122"/>
  <c r="AM3069" i="122"/>
  <c r="U1123" i="122"/>
  <c r="AA1775" i="122"/>
  <c r="U1127" i="122"/>
  <c r="X1445" i="122"/>
  <c r="AG591" i="122"/>
  <c r="AH2197" i="122"/>
  <c r="R801" i="122"/>
  <c r="AG910" i="122"/>
  <c r="AG1338" i="122"/>
  <c r="M172" i="122"/>
  <c r="W1340" i="122"/>
  <c r="R806" i="122"/>
  <c r="W1337" i="122"/>
  <c r="O482" i="122"/>
  <c r="AG378" i="122"/>
  <c r="W1335" i="122"/>
  <c r="V1234" i="122"/>
  <c r="R805" i="122"/>
  <c r="Y1554" i="122"/>
  <c r="AG485" i="122"/>
  <c r="U1133" i="122"/>
  <c r="AL2961" i="122"/>
  <c r="AH2519" i="122"/>
  <c r="AG1125" i="122"/>
  <c r="W1336" i="122"/>
  <c r="S911" i="122"/>
  <c r="AH2302" i="122"/>
  <c r="AG1340" i="122"/>
  <c r="AM3066" i="122"/>
  <c r="AH2304" i="122"/>
  <c r="AG1446" i="122"/>
  <c r="U1122" i="122"/>
  <c r="AA1765" i="122"/>
  <c r="S910" i="122"/>
  <c r="AK2855" i="122"/>
  <c r="V1233" i="122"/>
  <c r="AK2854" i="122"/>
  <c r="Q697" i="122"/>
  <c r="AI2641" i="122"/>
  <c r="U272" i="122"/>
  <c r="AH1769" i="122"/>
  <c r="AH157" i="122"/>
  <c r="K198" i="122" l="1"/>
  <c r="K243" i="122" s="1"/>
  <c r="Z898" i="13"/>
  <c r="Z958" i="13" s="1"/>
  <c r="W684" i="13"/>
  <c r="AJ3038" i="122"/>
  <c r="AJ2087" i="122"/>
  <c r="AJ2088" i="122"/>
  <c r="AI2148" i="122"/>
  <c r="AL2854" i="122"/>
  <c r="AB1765" i="122"/>
  <c r="AH485" i="122"/>
  <c r="AJ2641" i="122"/>
  <c r="AL2855" i="122"/>
  <c r="V1122" i="122"/>
  <c r="AI2302" i="122"/>
  <c r="AI2362" i="122" s="1"/>
  <c r="AI2519" i="122"/>
  <c r="Z1554" i="122"/>
  <c r="X1337" i="122"/>
  <c r="N172" i="122"/>
  <c r="Y1445" i="122"/>
  <c r="N178" i="122"/>
  <c r="AB1764" i="122"/>
  <c r="AH484" i="122"/>
  <c r="AH1447" i="122"/>
  <c r="N179" i="122"/>
  <c r="W1228" i="122"/>
  <c r="AH590" i="122"/>
  <c r="AH483" i="122"/>
  <c r="Z1561" i="122"/>
  <c r="U1026" i="122"/>
  <c r="Y1443" i="122"/>
  <c r="AH1233" i="122"/>
  <c r="AM2959" i="122"/>
  <c r="AI2090" i="122"/>
  <c r="AJ2640" i="122"/>
  <c r="AI2516" i="122"/>
  <c r="T909" i="122"/>
  <c r="AA1668" i="122"/>
  <c r="AI1983" i="122"/>
  <c r="AI2043" i="122" s="1"/>
  <c r="AH2409" i="122"/>
  <c r="AI1876" i="122"/>
  <c r="AI1936" i="122" s="1"/>
  <c r="R696" i="122"/>
  <c r="Y1442" i="122"/>
  <c r="X1339" i="122"/>
  <c r="U1020" i="122"/>
  <c r="AH2410" i="122"/>
  <c r="Z1553" i="122"/>
  <c r="AI2195" i="122"/>
  <c r="AI2255" i="122" s="1"/>
  <c r="P491" i="122"/>
  <c r="AH697" i="122"/>
  <c r="AI1873" i="122"/>
  <c r="AI1933" i="122" s="1"/>
  <c r="T912" i="122"/>
  <c r="Y1448" i="122"/>
  <c r="AH376" i="122"/>
  <c r="P481" i="122"/>
  <c r="AI2303" i="122"/>
  <c r="AA1656" i="122"/>
  <c r="AH1126" i="122"/>
  <c r="AK2747" i="122"/>
  <c r="Q587" i="122"/>
  <c r="AM2958" i="122"/>
  <c r="S802" i="122"/>
  <c r="AI2194" i="122"/>
  <c r="Q592" i="122"/>
  <c r="W1240" i="122"/>
  <c r="AH1017" i="122"/>
  <c r="W1233" i="122"/>
  <c r="P482" i="122"/>
  <c r="AH1446" i="122"/>
  <c r="AH591" i="122"/>
  <c r="AM2961" i="122"/>
  <c r="X1335" i="122"/>
  <c r="AH1338" i="122"/>
  <c r="S801" i="122"/>
  <c r="AB1763" i="122"/>
  <c r="U1019" i="122"/>
  <c r="AH1341" i="122"/>
  <c r="AI1662" i="122"/>
  <c r="AI1722" i="122" s="1"/>
  <c r="AH1448" i="122"/>
  <c r="Q591" i="122"/>
  <c r="AI2301" i="122"/>
  <c r="AH592" i="122"/>
  <c r="Y1447" i="122"/>
  <c r="X1341" i="122"/>
  <c r="AI1767" i="122"/>
  <c r="AI1827" i="122" s="1"/>
  <c r="O375" i="122"/>
  <c r="AH2411" i="122"/>
  <c r="AK2743" i="122"/>
  <c r="AM2957" i="122"/>
  <c r="AM2960" i="122"/>
  <c r="AH912" i="122"/>
  <c r="AB1767" i="122"/>
  <c r="AJ2638" i="122"/>
  <c r="Y1454" i="122"/>
  <c r="AI1981" i="122"/>
  <c r="AI2041" i="122" s="1"/>
  <c r="R694" i="122"/>
  <c r="AI1661" i="122"/>
  <c r="W1230" i="122"/>
  <c r="T908" i="122"/>
  <c r="V1125" i="122"/>
  <c r="V1124" i="122"/>
  <c r="AI1768" i="122"/>
  <c r="S812" i="122"/>
  <c r="N174" i="122"/>
  <c r="AH911" i="122"/>
  <c r="AI1875" i="122"/>
  <c r="Q598" i="122"/>
  <c r="AF2610" i="122"/>
  <c r="O373" i="122"/>
  <c r="S800" i="122"/>
  <c r="AH1552" i="122"/>
  <c r="Q589" i="122"/>
  <c r="N175" i="122"/>
  <c r="P484" i="122"/>
  <c r="AH913" i="122"/>
  <c r="AA1661" i="122"/>
  <c r="AB1768" i="122"/>
  <c r="AH1019" i="122"/>
  <c r="Z1550" i="122"/>
  <c r="N173" i="122"/>
  <c r="AJ2637" i="122"/>
  <c r="AJ2636" i="122"/>
  <c r="AI1769" i="122"/>
  <c r="AI1829" i="122" s="1"/>
  <c r="AI2304" i="122"/>
  <c r="AH1125" i="122"/>
  <c r="X1340" i="122"/>
  <c r="V1123" i="122"/>
  <c r="R697" i="122"/>
  <c r="T910" i="122"/>
  <c r="S805" i="122"/>
  <c r="S806" i="122"/>
  <c r="V1127" i="122"/>
  <c r="AH1127" i="122"/>
  <c r="Y1444" i="122"/>
  <c r="Z1555" i="122"/>
  <c r="AI1659" i="122"/>
  <c r="AI1719" i="122" s="1"/>
  <c r="AJ2639" i="122"/>
  <c r="V1126" i="122"/>
  <c r="AI2514" i="122"/>
  <c r="AH1124" i="122"/>
  <c r="AI2196" i="122"/>
  <c r="AK2744" i="122"/>
  <c r="U1018" i="122"/>
  <c r="AA1659" i="122"/>
  <c r="AH1018" i="122"/>
  <c r="R695" i="122"/>
  <c r="AI2517" i="122"/>
  <c r="O377" i="122"/>
  <c r="AH804" i="122"/>
  <c r="AB1769" i="122"/>
  <c r="P483" i="122"/>
  <c r="AH1554" i="122"/>
  <c r="T919" i="122"/>
  <c r="W1231" i="122"/>
  <c r="O384" i="122"/>
  <c r="AH377" i="122"/>
  <c r="P479" i="122"/>
  <c r="S804" i="122"/>
  <c r="U1014" i="122"/>
  <c r="AA1662" i="122"/>
  <c r="AA1658" i="122"/>
  <c r="AH805" i="122"/>
  <c r="AH1234" i="122"/>
  <c r="AH1340" i="122"/>
  <c r="T911" i="122"/>
  <c r="V1133" i="122"/>
  <c r="W1234" i="122"/>
  <c r="AH378" i="122"/>
  <c r="AH910" i="122"/>
  <c r="AI2197" i="122"/>
  <c r="AB1775" i="122"/>
  <c r="W1232" i="122"/>
  <c r="N171" i="122"/>
  <c r="AB1766" i="122"/>
  <c r="Z1549" i="122"/>
  <c r="U1017" i="122"/>
  <c r="AI2518" i="122"/>
  <c r="AH806" i="122"/>
  <c r="AA1660" i="122"/>
  <c r="O378" i="122"/>
  <c r="K135" i="122"/>
  <c r="AM2962" i="122"/>
  <c r="AI1766" i="122"/>
  <c r="AI1826" i="122" s="1"/>
  <c r="Q590" i="122"/>
  <c r="X1347" i="122"/>
  <c r="AK2746" i="122"/>
  <c r="X1336" i="122"/>
  <c r="R698" i="122"/>
  <c r="P485" i="122"/>
  <c r="AI1660" i="122"/>
  <c r="AI1720" i="122" s="1"/>
  <c r="AI2871" i="122"/>
  <c r="W1229" i="122"/>
  <c r="AL2853" i="122"/>
  <c r="V1121" i="122"/>
  <c r="AL2851" i="122"/>
  <c r="T913" i="122"/>
  <c r="AH2408" i="122"/>
  <c r="R705" i="122"/>
  <c r="AK2748" i="122"/>
  <c r="S803" i="122"/>
  <c r="AH1232" i="122"/>
  <c r="Z1551" i="122"/>
  <c r="AK2745" i="122"/>
  <c r="R693" i="122"/>
  <c r="AI2515" i="122"/>
  <c r="AI2089" i="122"/>
  <c r="P480" i="122"/>
  <c r="O374" i="122"/>
  <c r="AH1020" i="122"/>
  <c r="U1015" i="122"/>
  <c r="AH1555" i="122"/>
  <c r="Q586" i="122"/>
  <c r="AH1231" i="122"/>
  <c r="AI1980" i="122"/>
  <c r="AI2040" i="122" s="1"/>
  <c r="AH699" i="122"/>
  <c r="R699" i="122"/>
  <c r="O376" i="122"/>
  <c r="AH1553" i="122"/>
  <c r="T907" i="122"/>
  <c r="Q588" i="122"/>
  <c r="AI1874" i="122"/>
  <c r="AI1934" i="122" s="1"/>
  <c r="X1338" i="122"/>
  <c r="U1016" i="122"/>
  <c r="AL2852" i="122"/>
  <c r="AH1339" i="122"/>
  <c r="Z1552" i="122"/>
  <c r="Y1446" i="122"/>
  <c r="AH698" i="122"/>
  <c r="O372" i="122"/>
  <c r="AI1982" i="122"/>
  <c r="AA1657" i="122"/>
  <c r="N176" i="122"/>
  <c r="N177" i="122"/>
  <c r="AL2850" i="122"/>
  <c r="AG2657" i="122"/>
  <c r="AI157" i="122"/>
  <c r="AA898" i="13" l="1"/>
  <c r="AA958" i="13" s="1"/>
  <c r="AB898" i="13" s="1"/>
  <c r="AI2931" i="122"/>
  <c r="W744" i="13"/>
  <c r="AG2717" i="122"/>
  <c r="AG2535" i="122"/>
  <c r="AK2978" i="122"/>
  <c r="AK2088" i="122"/>
  <c r="AJ2148" i="122"/>
  <c r="AK2087" i="122"/>
  <c r="AJ2147" i="122"/>
  <c r="AJ1980" i="122"/>
  <c r="AJ2040" i="122" s="1"/>
  <c r="AJ2304" i="122"/>
  <c r="AJ2195" i="122"/>
  <c r="AJ2255" i="122" s="1"/>
  <c r="AM2852" i="122"/>
  <c r="Y1338" i="122"/>
  <c r="U907" i="122"/>
  <c r="P376" i="122"/>
  <c r="V1015" i="122"/>
  <c r="Q480" i="122"/>
  <c r="S693" i="122"/>
  <c r="S705" i="122"/>
  <c r="U913" i="122"/>
  <c r="AM2853" i="122"/>
  <c r="Y1347" i="122"/>
  <c r="O171" i="122"/>
  <c r="AI910" i="122"/>
  <c r="W1133" i="122"/>
  <c r="P384" i="122"/>
  <c r="S695" i="122"/>
  <c r="AJ2514" i="122"/>
  <c r="AA1555" i="122"/>
  <c r="AB1661" i="122"/>
  <c r="R589" i="122"/>
  <c r="P373" i="122"/>
  <c r="R598" i="122"/>
  <c r="O174" i="122"/>
  <c r="X1230" i="122"/>
  <c r="AK2638" i="122"/>
  <c r="AI2411" i="122"/>
  <c r="Y1341" i="122"/>
  <c r="X1233" i="122"/>
  <c r="R592" i="122"/>
  <c r="AL2747" i="122"/>
  <c r="Q481" i="122"/>
  <c r="U912" i="122"/>
  <c r="V1020" i="122"/>
  <c r="AJ1983" i="122"/>
  <c r="AJ2043" i="122" s="1"/>
  <c r="AJ2516" i="122"/>
  <c r="Z1443" i="122"/>
  <c r="AA1561" i="122"/>
  <c r="O172" i="122"/>
  <c r="AJ2519" i="122"/>
  <c r="W1122" i="122"/>
  <c r="AJ1981" i="122"/>
  <c r="AJ2041" i="122" s="1"/>
  <c r="AJ2301" i="122"/>
  <c r="AM2850" i="122"/>
  <c r="O176" i="122"/>
  <c r="AA1552" i="122"/>
  <c r="AJ1874" i="122"/>
  <c r="AJ1934" i="122" s="1"/>
  <c r="AJ2089" i="122"/>
  <c r="AJ1660" i="122"/>
  <c r="AJ1720" i="122" s="1"/>
  <c r="AJ1769" i="122"/>
  <c r="AJ1829" i="122" s="1"/>
  <c r="AJ1875" i="122"/>
  <c r="AJ1661" i="122"/>
  <c r="AJ1873" i="122"/>
  <c r="AJ1933" i="122" s="1"/>
  <c r="AJ2090" i="122"/>
  <c r="AJ2150" i="122" s="1"/>
  <c r="S699" i="122"/>
  <c r="AI1020" i="122"/>
  <c r="AI1080" i="122" s="1"/>
  <c r="S698" i="122"/>
  <c r="AI1019" i="122"/>
  <c r="AI1079" i="122" s="1"/>
  <c r="T812" i="122"/>
  <c r="P375" i="122"/>
  <c r="R591" i="122"/>
  <c r="T801" i="122"/>
  <c r="V272" i="122"/>
  <c r="AI1017" i="122"/>
  <c r="AJ2194" i="122"/>
  <c r="AB1656" i="122"/>
  <c r="AI376" i="122"/>
  <c r="AI436" i="122" s="1"/>
  <c r="AI483" i="122"/>
  <c r="AI543" i="122" s="1"/>
  <c r="O179" i="122"/>
  <c r="Y1337" i="122"/>
  <c r="AM2855" i="122"/>
  <c r="AI485" i="122"/>
  <c r="AI545" i="122" s="1"/>
  <c r="AJ1982" i="122"/>
  <c r="AB1657" i="122"/>
  <c r="P372" i="122"/>
  <c r="R586" i="122"/>
  <c r="AL2745" i="122"/>
  <c r="AB1660" i="122"/>
  <c r="V1017" i="122"/>
  <c r="X1232" i="122"/>
  <c r="AB1658" i="122"/>
  <c r="V1014" i="122"/>
  <c r="U919" i="122"/>
  <c r="P377" i="122"/>
  <c r="AI1018" i="122"/>
  <c r="AI1078" i="122" s="1"/>
  <c r="AI1124" i="122"/>
  <c r="W1126" i="122"/>
  <c r="AK2639" i="122"/>
  <c r="Z1444" i="122"/>
  <c r="W1127" i="122"/>
  <c r="W1123" i="122"/>
  <c r="AI913" i="122"/>
  <c r="AI973" i="122" s="1"/>
  <c r="W1124" i="122"/>
  <c r="AA1553" i="122"/>
  <c r="Y1339" i="122"/>
  <c r="S696" i="122"/>
  <c r="AK2640" i="122"/>
  <c r="AJ1659" i="122"/>
  <c r="AJ1719" i="122" s="1"/>
  <c r="AJ1768" i="122"/>
  <c r="AJ1767" i="122"/>
  <c r="AJ1827" i="122" s="1"/>
  <c r="AJ1662" i="122"/>
  <c r="AJ1722" i="122" s="1"/>
  <c r="AJ1876" i="122"/>
  <c r="AJ1936" i="122" s="1"/>
  <c r="AJ2302" i="122"/>
  <c r="AJ2362" i="122" s="1"/>
  <c r="T803" i="122"/>
  <c r="AL2746" i="122"/>
  <c r="R590" i="122"/>
  <c r="L60" i="122"/>
  <c r="AI806" i="122"/>
  <c r="AI866" i="122" s="1"/>
  <c r="AA1549" i="122"/>
  <c r="AI378" i="122"/>
  <c r="AI438" i="122" s="1"/>
  <c r="U911" i="122"/>
  <c r="AI1234" i="122"/>
  <c r="AI1294" i="122" s="1"/>
  <c r="AB1662" i="122"/>
  <c r="T804" i="122"/>
  <c r="Q479" i="122"/>
  <c r="X1231" i="122"/>
  <c r="AI1554" i="122"/>
  <c r="AJ2517" i="122"/>
  <c r="AB1659" i="122"/>
  <c r="AL2744" i="122"/>
  <c r="T806" i="122"/>
  <c r="U910" i="122"/>
  <c r="Y1340" i="122"/>
  <c r="AK2636" i="122"/>
  <c r="O173" i="122"/>
  <c r="Q484" i="122"/>
  <c r="AI1552" i="122"/>
  <c r="AI1612" i="122" s="1"/>
  <c r="U908" i="122"/>
  <c r="AI912" i="122"/>
  <c r="AI972" i="122" s="1"/>
  <c r="AL2743" i="122"/>
  <c r="Z1447" i="122"/>
  <c r="AI1448" i="122"/>
  <c r="AI1508" i="122" s="1"/>
  <c r="V1019" i="122"/>
  <c r="AI1338" i="122"/>
  <c r="AI591" i="122"/>
  <c r="AI651" i="122" s="1"/>
  <c r="AI1446" i="122"/>
  <c r="AI1506" i="122" s="1"/>
  <c r="T802" i="122"/>
  <c r="Q491" i="122"/>
  <c r="AI2410" i="122"/>
  <c r="Z1442" i="122"/>
  <c r="AB1668" i="122"/>
  <c r="AI1233" i="122"/>
  <c r="AI1293" i="122" s="1"/>
  <c r="V1026" i="122"/>
  <c r="AI590" i="122"/>
  <c r="AI650" i="122" s="1"/>
  <c r="AI1447" i="122"/>
  <c r="AI1507" i="122" s="1"/>
  <c r="O178" i="122"/>
  <c r="Z1445" i="122"/>
  <c r="AK2641" i="122"/>
  <c r="O177" i="122"/>
  <c r="AI698" i="122"/>
  <c r="AI758" i="122" s="1"/>
  <c r="AI1555" i="122"/>
  <c r="AI1615" i="122" s="1"/>
  <c r="AJ2515" i="122"/>
  <c r="AA1551" i="122"/>
  <c r="AM2851" i="122"/>
  <c r="AJ1766" i="122"/>
  <c r="AJ1826" i="122" s="1"/>
  <c r="AJ2197" i="122"/>
  <c r="Z1446" i="122"/>
  <c r="AI1339" i="122"/>
  <c r="AI1399" i="122" s="1"/>
  <c r="V1016" i="122"/>
  <c r="R588" i="122"/>
  <c r="AI1553" i="122"/>
  <c r="AI1613" i="122" s="1"/>
  <c r="AI699" i="122"/>
  <c r="AI759" i="122" s="1"/>
  <c r="AI1231" i="122"/>
  <c r="P374" i="122"/>
  <c r="AI1232" i="122"/>
  <c r="AI1292" i="122" s="1"/>
  <c r="AL2748" i="122"/>
  <c r="AI2408" i="122"/>
  <c r="W1121" i="122"/>
  <c r="X1229" i="122"/>
  <c r="Q485" i="122"/>
  <c r="Y1336" i="122"/>
  <c r="P378" i="122"/>
  <c r="AJ2518" i="122"/>
  <c r="X1234" i="122"/>
  <c r="AI1340" i="122"/>
  <c r="AI1400" i="122" s="1"/>
  <c r="AI805" i="122"/>
  <c r="AI865" i="122" s="1"/>
  <c r="AI377" i="122"/>
  <c r="AI437" i="122" s="1"/>
  <c r="Q483" i="122"/>
  <c r="AI804" i="122"/>
  <c r="AI864" i="122" s="1"/>
  <c r="V1018" i="122"/>
  <c r="AJ2196" i="122"/>
  <c r="AI1127" i="122"/>
  <c r="AI1187" i="122" s="1"/>
  <c r="T805" i="122"/>
  <c r="S697" i="122"/>
  <c r="AI1125" i="122"/>
  <c r="AI1185" i="122" s="1"/>
  <c r="AK2637" i="122"/>
  <c r="AA1550" i="122"/>
  <c r="O175" i="122"/>
  <c r="T800" i="122"/>
  <c r="AI911" i="122"/>
  <c r="AI971" i="122" s="1"/>
  <c r="L198" i="122"/>
  <c r="W1125" i="122"/>
  <c r="S694" i="122"/>
  <c r="Z1454" i="122"/>
  <c r="AI592" i="122"/>
  <c r="AI652" i="122" s="1"/>
  <c r="AI1341" i="122"/>
  <c r="AI1401" i="122" s="1"/>
  <c r="Y1335" i="122"/>
  <c r="Q482" i="122"/>
  <c r="X1240" i="122"/>
  <c r="R587" i="122"/>
  <c r="AI1126" i="122"/>
  <c r="AI1186" i="122" s="1"/>
  <c r="AJ2303" i="122"/>
  <c r="Z1448" i="122"/>
  <c r="AI697" i="122"/>
  <c r="AI757" i="122" s="1"/>
  <c r="AI2409" i="122"/>
  <c r="AI2469" i="122" s="1"/>
  <c r="U909" i="122"/>
  <c r="X1228" i="122"/>
  <c r="AI484" i="122"/>
  <c r="AI544" i="122" s="1"/>
  <c r="AA1554" i="122"/>
  <c r="AM2854" i="122"/>
  <c r="O363" i="13"/>
  <c r="AJ157" i="122"/>
  <c r="AI970" i="122" l="1"/>
  <c r="AI1184" i="122"/>
  <c r="AI1077" i="122"/>
  <c r="X684" i="13"/>
  <c r="AB958" i="13"/>
  <c r="AC898" i="13" s="1"/>
  <c r="AI1291" i="122"/>
  <c r="AI1398" i="122"/>
  <c r="AK3038" i="122"/>
  <c r="AL2087" i="122"/>
  <c r="AK2147" i="122"/>
  <c r="AL2088" i="122"/>
  <c r="AK2148" i="122"/>
  <c r="AL2637" i="122"/>
  <c r="AJ1125" i="122"/>
  <c r="AJ1185" i="122" s="1"/>
  <c r="V909" i="122"/>
  <c r="S587" i="122"/>
  <c r="AA1454" i="122"/>
  <c r="L243" i="122"/>
  <c r="P175" i="122"/>
  <c r="AK2518" i="122"/>
  <c r="R485" i="122"/>
  <c r="Q374" i="122"/>
  <c r="AJ1553" i="122"/>
  <c r="AJ1613" i="122" s="1"/>
  <c r="AA1446" i="122"/>
  <c r="P177" i="122"/>
  <c r="P178" i="122"/>
  <c r="P173" i="122"/>
  <c r="U806" i="122"/>
  <c r="AM2744" i="122"/>
  <c r="S590" i="122"/>
  <c r="AK1876" i="122"/>
  <c r="AK1936" i="122" s="1"/>
  <c r="AK1659" i="122"/>
  <c r="AK1719" i="122" s="1"/>
  <c r="T696" i="122"/>
  <c r="X1127" i="122"/>
  <c r="W1014" i="122"/>
  <c r="S586" i="122"/>
  <c r="P179" i="122"/>
  <c r="AK2194" i="122"/>
  <c r="AK2254" i="122" s="1"/>
  <c r="U801" i="122"/>
  <c r="T698" i="122"/>
  <c r="AK1769" i="122"/>
  <c r="AK1829" i="122" s="1"/>
  <c r="P172" i="122"/>
  <c r="AA1443" i="122"/>
  <c r="AK1983" i="122"/>
  <c r="AK2043" i="122" s="1"/>
  <c r="V912" i="122"/>
  <c r="S592" i="122"/>
  <c r="AJ2411" i="122"/>
  <c r="S589" i="122"/>
  <c r="P171" i="122"/>
  <c r="T693" i="122"/>
  <c r="Q376" i="122"/>
  <c r="R482" i="122"/>
  <c r="AJ1341" i="122"/>
  <c r="AJ1401" i="122" s="1"/>
  <c r="X1125" i="122"/>
  <c r="AK2196" i="122"/>
  <c r="AJ697" i="122"/>
  <c r="AJ757" i="122" s="1"/>
  <c r="AJ805" i="122"/>
  <c r="AJ865" i="122" s="1"/>
  <c r="AJ1554" i="122"/>
  <c r="AJ1614" i="122" s="1"/>
  <c r="AJ1124" i="122"/>
  <c r="W1018" i="122"/>
  <c r="W1026" i="122"/>
  <c r="U802" i="122"/>
  <c r="AJ1338" i="122"/>
  <c r="AM2743" i="122"/>
  <c r="V908" i="122"/>
  <c r="AJ484" i="122"/>
  <c r="AJ544" i="122" s="1"/>
  <c r="AJ911" i="122"/>
  <c r="AJ971" i="122" s="1"/>
  <c r="AJ377" i="122"/>
  <c r="AJ437" i="122" s="1"/>
  <c r="AJ1340" i="122"/>
  <c r="AJ1400" i="122" s="1"/>
  <c r="AJ1447" i="122"/>
  <c r="AJ1507" i="122" s="1"/>
  <c r="AJ1233" i="122"/>
  <c r="AJ1293" i="122" s="1"/>
  <c r="AJ912" i="122"/>
  <c r="AJ972" i="122" s="1"/>
  <c r="AJ1234" i="122"/>
  <c r="AJ1294" i="122" s="1"/>
  <c r="AJ483" i="122"/>
  <c r="AJ543" i="122" s="1"/>
  <c r="AJ1017" i="122"/>
  <c r="AJ1020" i="122"/>
  <c r="AJ1080" i="122" s="1"/>
  <c r="Y1228" i="122"/>
  <c r="AJ2408" i="122"/>
  <c r="T697" i="122"/>
  <c r="AM2748" i="122"/>
  <c r="AB1551" i="122"/>
  <c r="AM2746" i="122"/>
  <c r="AA1444" i="122"/>
  <c r="AK1982" i="122"/>
  <c r="P174" i="122"/>
  <c r="AK2514" i="122"/>
  <c r="V913" i="122"/>
  <c r="R480" i="122"/>
  <c r="V907" i="122"/>
  <c r="AK2195" i="122"/>
  <c r="AK2255" i="122" s="1"/>
  <c r="U800" i="122"/>
  <c r="AJ1552" i="122"/>
  <c r="AJ1612" i="122" s="1"/>
  <c r="AJ376" i="122"/>
  <c r="AJ436" i="122" s="1"/>
  <c r="AJ2409" i="122"/>
  <c r="AJ2469" i="122" s="1"/>
  <c r="AA1448" i="122"/>
  <c r="Z1335" i="122"/>
  <c r="AJ592" i="122"/>
  <c r="AJ652" i="122" s="1"/>
  <c r="T694" i="122"/>
  <c r="Q378" i="122"/>
  <c r="S588" i="122"/>
  <c r="AA1442" i="122"/>
  <c r="W1019" i="122"/>
  <c r="R484" i="122"/>
  <c r="AL2636" i="122"/>
  <c r="Y1231" i="122"/>
  <c r="AB1549" i="122"/>
  <c r="AK1662" i="122"/>
  <c r="AK1722" i="122" s="1"/>
  <c r="Z1339" i="122"/>
  <c r="X1124" i="122"/>
  <c r="V919" i="122"/>
  <c r="Y1232" i="122"/>
  <c r="AK1661" i="122"/>
  <c r="AK1721" i="122" s="1"/>
  <c r="AK1660" i="122"/>
  <c r="AK1720" i="122" s="1"/>
  <c r="AB1552" i="122"/>
  <c r="R481" i="122"/>
  <c r="Y1233" i="122"/>
  <c r="AJ804" i="122"/>
  <c r="AJ864" i="122" s="1"/>
  <c r="AJ1232" i="122"/>
  <c r="AJ1292" i="122" s="1"/>
  <c r="AJ1231" i="122"/>
  <c r="AJ1446" i="122"/>
  <c r="AJ1506" i="122" s="1"/>
  <c r="AJ806" i="122"/>
  <c r="AJ866" i="122" s="1"/>
  <c r="AJ913" i="122"/>
  <c r="AJ973" i="122" s="1"/>
  <c r="AJ1018" i="122"/>
  <c r="AJ1078" i="122" s="1"/>
  <c r="AJ1019" i="122"/>
  <c r="AJ1079" i="122" s="1"/>
  <c r="AK2303" i="122"/>
  <c r="AB1550" i="122"/>
  <c r="Y1229" i="122"/>
  <c r="W1016" i="122"/>
  <c r="AH2657" i="122"/>
  <c r="AK2197" i="122"/>
  <c r="AK2257" i="122" s="1"/>
  <c r="AK2515" i="122"/>
  <c r="AL2641" i="122"/>
  <c r="AJ2410" i="122"/>
  <c r="AJ1448" i="122"/>
  <c r="AJ1508" i="122" s="1"/>
  <c r="Z1340" i="122"/>
  <c r="AK2517" i="122"/>
  <c r="R479" i="122"/>
  <c r="V911" i="122"/>
  <c r="AK1767" i="122"/>
  <c r="AK1827" i="122" s="1"/>
  <c r="AL2640" i="122"/>
  <c r="AB1553" i="122"/>
  <c r="AL2639" i="122"/>
  <c r="W1017" i="122"/>
  <c r="Q372" i="122"/>
  <c r="Z1337" i="122"/>
  <c r="S591" i="122"/>
  <c r="U812" i="122"/>
  <c r="AK2090" i="122"/>
  <c r="AK2150" i="122" s="1"/>
  <c r="AK2089" i="122"/>
  <c r="P176" i="122"/>
  <c r="AK2301" i="122"/>
  <c r="X1122" i="122"/>
  <c r="W1020" i="122"/>
  <c r="AL2638" i="122"/>
  <c r="S598" i="122"/>
  <c r="Q384" i="122"/>
  <c r="X1133" i="122"/>
  <c r="T705" i="122"/>
  <c r="W1015" i="122"/>
  <c r="Z1338" i="122"/>
  <c r="AK2304" i="122"/>
  <c r="AB1554" i="122"/>
  <c r="Y1240" i="122"/>
  <c r="U805" i="122"/>
  <c r="Y1234" i="122"/>
  <c r="AJ1126" i="122"/>
  <c r="AJ1186" i="122" s="1"/>
  <c r="AJ1127" i="122"/>
  <c r="AJ1187" i="122" s="1"/>
  <c r="AJ699" i="122"/>
  <c r="AJ759" i="122" s="1"/>
  <c r="AJ1339" i="122"/>
  <c r="AJ1399" i="122" s="1"/>
  <c r="AJ1555" i="122"/>
  <c r="AJ1615" i="122" s="1"/>
  <c r="AJ698" i="122"/>
  <c r="AJ758" i="122" s="1"/>
  <c r="AJ378" i="122"/>
  <c r="AJ438" i="122" s="1"/>
  <c r="AJ485" i="122"/>
  <c r="AJ545" i="122" s="1"/>
  <c r="R483" i="122"/>
  <c r="Z1336" i="122"/>
  <c r="X1121" i="122"/>
  <c r="AK1766" i="122"/>
  <c r="AK1826" i="122" s="1"/>
  <c r="AA1445" i="122"/>
  <c r="AJ590" i="122"/>
  <c r="AJ650" i="122" s="1"/>
  <c r="R491" i="122"/>
  <c r="AJ591" i="122"/>
  <c r="AJ651" i="122" s="1"/>
  <c r="AA1447" i="122"/>
  <c r="AG2610" i="122"/>
  <c r="V910" i="122"/>
  <c r="U804" i="122"/>
  <c r="L135" i="122"/>
  <c r="U803" i="122"/>
  <c r="AK2302" i="122"/>
  <c r="AK2362" i="122" s="1"/>
  <c r="AK1768" i="122"/>
  <c r="X1123" i="122"/>
  <c r="X1126" i="122"/>
  <c r="Q377" i="122"/>
  <c r="AM2745" i="122"/>
  <c r="Q375" i="122"/>
  <c r="T699" i="122"/>
  <c r="AK1873" i="122"/>
  <c r="AK1933" i="122" s="1"/>
  <c r="AK1875" i="122"/>
  <c r="AK1874" i="122"/>
  <c r="AK1934" i="122" s="1"/>
  <c r="AK1981" i="122"/>
  <c r="AK2041" i="122" s="1"/>
  <c r="AK2519" i="122"/>
  <c r="AB1561" i="122"/>
  <c r="AK2516" i="122"/>
  <c r="AM2747" i="122"/>
  <c r="Z1341" i="122"/>
  <c r="Y1230" i="122"/>
  <c r="Q373" i="122"/>
  <c r="AB1555" i="122"/>
  <c r="T695" i="122"/>
  <c r="AJ910" i="122"/>
  <c r="Z1347" i="122"/>
  <c r="AJ2871" i="122"/>
  <c r="AK1980" i="122"/>
  <c r="AK2040" i="122" s="1"/>
  <c r="O423" i="13"/>
  <c r="AK157" i="122"/>
  <c r="AJ2931" i="122" l="1"/>
  <c r="AJ1291" i="122"/>
  <c r="AJ1077" i="122"/>
  <c r="AJ1184" i="122"/>
  <c r="X744" i="13"/>
  <c r="AJ970" i="122"/>
  <c r="AJ1398" i="122"/>
  <c r="AH2717" i="122"/>
  <c r="AC958" i="13"/>
  <c r="AH2535" i="122"/>
  <c r="AL2978" i="122"/>
  <c r="AM2088" i="122"/>
  <c r="AL2148" i="122"/>
  <c r="AM2087" i="122"/>
  <c r="AL2147" i="122"/>
  <c r="U695" i="122"/>
  <c r="AA1341" i="122"/>
  <c r="AL2519" i="122"/>
  <c r="AL1875" i="122"/>
  <c r="Y1126" i="122"/>
  <c r="AL2302" i="122"/>
  <c r="AL2362" i="122" s="1"/>
  <c r="AK591" i="122"/>
  <c r="AK651" i="122" s="1"/>
  <c r="AA1336" i="122"/>
  <c r="AK485" i="122"/>
  <c r="AK545" i="122" s="1"/>
  <c r="AK378" i="122"/>
  <c r="AK438" i="122" s="1"/>
  <c r="AK698" i="122"/>
  <c r="AK758" i="122" s="1"/>
  <c r="V805" i="122"/>
  <c r="AA1338" i="122"/>
  <c r="R384" i="122"/>
  <c r="Y1122" i="122"/>
  <c r="W272" i="122"/>
  <c r="X1017" i="122"/>
  <c r="AM2640" i="122"/>
  <c r="AL2517" i="122"/>
  <c r="AK2410" i="122"/>
  <c r="AL2197" i="122"/>
  <c r="AL2257" i="122" s="1"/>
  <c r="AK913" i="122"/>
  <c r="AK973" i="122" s="1"/>
  <c r="AK1232" i="122"/>
  <c r="AK1292" i="122" s="1"/>
  <c r="S481" i="122"/>
  <c r="AL1662" i="122"/>
  <c r="AL1722" i="122" s="1"/>
  <c r="AB1442" i="122"/>
  <c r="W907" i="122"/>
  <c r="AL2514" i="122"/>
  <c r="AL1982" i="122"/>
  <c r="AK2408" i="122"/>
  <c r="AK1020" i="122"/>
  <c r="AK1080" i="122" s="1"/>
  <c r="W908" i="122"/>
  <c r="X1026" i="122"/>
  <c r="AK805" i="122"/>
  <c r="AK865" i="122" s="1"/>
  <c r="AK1341" i="122"/>
  <c r="AK1401" i="122" s="1"/>
  <c r="U693" i="122"/>
  <c r="T589" i="122"/>
  <c r="W912" i="122"/>
  <c r="AL2194" i="122"/>
  <c r="AL2254" i="122" s="1"/>
  <c r="T586" i="122"/>
  <c r="AL1659" i="122"/>
  <c r="AL1719" i="122" s="1"/>
  <c r="Q178" i="122"/>
  <c r="AK1553" i="122"/>
  <c r="AK1613" i="122" s="1"/>
  <c r="Q175" i="122"/>
  <c r="W909" i="122"/>
  <c r="AK1125" i="122"/>
  <c r="AK1185" i="122" s="1"/>
  <c r="AL1980" i="122"/>
  <c r="AL2040" i="122" s="1"/>
  <c r="AL1766" i="122"/>
  <c r="AL1826" i="122" s="1"/>
  <c r="Z1240" i="122"/>
  <c r="T598" i="122"/>
  <c r="AL1767" i="122"/>
  <c r="AL1827" i="122" s="1"/>
  <c r="W919" i="122"/>
  <c r="AM2636" i="122"/>
  <c r="U694" i="122"/>
  <c r="AB1448" i="122"/>
  <c r="V800" i="122"/>
  <c r="S480" i="122"/>
  <c r="AB1444" i="122"/>
  <c r="Z1228" i="122"/>
  <c r="AK1234" i="122"/>
  <c r="AK1294" i="122" s="1"/>
  <c r="AK1340" i="122"/>
  <c r="AK1400" i="122" s="1"/>
  <c r="AK911" i="122"/>
  <c r="AK971" i="122" s="1"/>
  <c r="AK697" i="122"/>
  <c r="AK757" i="122" s="1"/>
  <c r="S482" i="122"/>
  <c r="AL1983" i="122"/>
  <c r="AL2043" i="122" s="1"/>
  <c r="Q179" i="122"/>
  <c r="X1014" i="122"/>
  <c r="AL1876" i="122"/>
  <c r="AL1936" i="122" s="1"/>
  <c r="V806" i="122"/>
  <c r="Q177" i="122"/>
  <c r="R374" i="122"/>
  <c r="AA1347" i="122"/>
  <c r="AL1873" i="122"/>
  <c r="AL1933" i="122" s="1"/>
  <c r="Y1123" i="122"/>
  <c r="W910" i="122"/>
  <c r="S483" i="122"/>
  <c r="X1015" i="122"/>
  <c r="AL2301" i="122"/>
  <c r="AL2361" i="122" s="1"/>
  <c r="AA1340" i="122"/>
  <c r="AL2303" i="122"/>
  <c r="AK1019" i="122"/>
  <c r="AK1079" i="122" s="1"/>
  <c r="AL1660" i="122"/>
  <c r="AL1720" i="122" s="1"/>
  <c r="AK2411" i="122"/>
  <c r="M198" i="122"/>
  <c r="AL1981" i="122"/>
  <c r="AL2041" i="122" s="1"/>
  <c r="R375" i="122"/>
  <c r="V803" i="122"/>
  <c r="S491" i="122"/>
  <c r="AK1555" i="122"/>
  <c r="AK1615" i="122" s="1"/>
  <c r="AL2090" i="122"/>
  <c r="AL2150" i="122" s="1"/>
  <c r="U699" i="122"/>
  <c r="M60" i="122"/>
  <c r="AK590" i="122"/>
  <c r="AK650" i="122" s="1"/>
  <c r="AK1339" i="122"/>
  <c r="AK1399" i="122" s="1"/>
  <c r="AK1127" i="122"/>
  <c r="AK1187" i="122" s="1"/>
  <c r="U705" i="122"/>
  <c r="AM2638" i="122"/>
  <c r="Q176" i="122"/>
  <c r="V812" i="122"/>
  <c r="AA1337" i="122"/>
  <c r="AM2639" i="122"/>
  <c r="W911" i="122"/>
  <c r="AM2641" i="122"/>
  <c r="X1016" i="122"/>
  <c r="AK804" i="122"/>
  <c r="AK864" i="122" s="1"/>
  <c r="AL1661" i="122"/>
  <c r="AL1721" i="122" s="1"/>
  <c r="Y1124" i="122"/>
  <c r="Z1231" i="122"/>
  <c r="S484" i="122"/>
  <c r="T588" i="122"/>
  <c r="AK592" i="122"/>
  <c r="AK652" i="122" s="1"/>
  <c r="AK2409" i="122"/>
  <c r="AK2469" i="122" s="1"/>
  <c r="AK376" i="122"/>
  <c r="AK436" i="122" s="1"/>
  <c r="W913" i="122"/>
  <c r="Q174" i="122"/>
  <c r="U697" i="122"/>
  <c r="AK1017" i="122"/>
  <c r="AK1233" i="122"/>
  <c r="AK1293" i="122" s="1"/>
  <c r="AK377" i="122"/>
  <c r="AK437" i="122" s="1"/>
  <c r="AK484" i="122"/>
  <c r="AK544" i="122" s="1"/>
  <c r="AK1338" i="122"/>
  <c r="X1018" i="122"/>
  <c r="AK1124" i="122"/>
  <c r="AL2196" i="122"/>
  <c r="Q171" i="122"/>
  <c r="AB1443" i="122"/>
  <c r="U698" i="122"/>
  <c r="Y1127" i="122"/>
  <c r="T590" i="122"/>
  <c r="Q173" i="122"/>
  <c r="S485" i="122"/>
  <c r="AB1454" i="122"/>
  <c r="AM2637" i="122"/>
  <c r="AK910" i="122"/>
  <c r="R373" i="122"/>
  <c r="AL2516" i="122"/>
  <c r="Z1230" i="122"/>
  <c r="AL1874" i="122"/>
  <c r="AL1934" i="122" s="1"/>
  <c r="R377" i="122"/>
  <c r="AL1768" i="122"/>
  <c r="AL1828" i="122" s="1"/>
  <c r="V804" i="122"/>
  <c r="AB1447" i="122"/>
  <c r="AB1445" i="122"/>
  <c r="Y1121" i="122"/>
  <c r="AK699" i="122"/>
  <c r="AK759" i="122" s="1"/>
  <c r="AK1126" i="122"/>
  <c r="AK1186" i="122" s="1"/>
  <c r="Z1234" i="122"/>
  <c r="AL2304" i="122"/>
  <c r="AL2364" i="122" s="1"/>
  <c r="Y1133" i="122"/>
  <c r="X1020" i="122"/>
  <c r="AL2089" i="122"/>
  <c r="T591" i="122"/>
  <c r="R372" i="122"/>
  <c r="S479" i="122"/>
  <c r="AK1448" i="122"/>
  <c r="AK1508" i="122" s="1"/>
  <c r="AL2515" i="122"/>
  <c r="Z1229" i="122"/>
  <c r="AK1018" i="122"/>
  <c r="AK1078" i="122" s="1"/>
  <c r="AK806" i="122"/>
  <c r="AK866" i="122" s="1"/>
  <c r="AK1446" i="122"/>
  <c r="AK1506" i="122" s="1"/>
  <c r="AK1231" i="122"/>
  <c r="Z1233" i="122"/>
  <c r="Z1232" i="122"/>
  <c r="AA1339" i="122"/>
  <c r="X1019" i="122"/>
  <c r="R378" i="122"/>
  <c r="AA1335" i="122"/>
  <c r="AK1552" i="122"/>
  <c r="AK1612" i="122" s="1"/>
  <c r="AL2195" i="122"/>
  <c r="AL2255" i="122" s="1"/>
  <c r="AK483" i="122"/>
  <c r="AK543" i="122" s="1"/>
  <c r="AK912" i="122"/>
  <c r="AK972" i="122" s="1"/>
  <c r="AK1447" i="122"/>
  <c r="AK1507" i="122" s="1"/>
  <c r="V802" i="122"/>
  <c r="AK1554" i="122"/>
  <c r="AK1614" i="122" s="1"/>
  <c r="Y1125" i="122"/>
  <c r="R376" i="122"/>
  <c r="T592" i="122"/>
  <c r="Q172" i="122"/>
  <c r="AL1769" i="122"/>
  <c r="AL1829" i="122" s="1"/>
  <c r="V801" i="122"/>
  <c r="U696" i="122"/>
  <c r="AB1446" i="122"/>
  <c r="AL2518" i="122"/>
  <c r="T587" i="122"/>
  <c r="AD898" i="13"/>
  <c r="P363" i="13"/>
  <c r="AL157" i="122"/>
  <c r="AK1077" i="122" l="1"/>
  <c r="AD958" i="13"/>
  <c r="AK1291" i="122"/>
  <c r="AK1184" i="122"/>
  <c r="AK970" i="122"/>
  <c r="AK1398" i="122"/>
  <c r="Y684" i="13"/>
  <c r="AL3038" i="122"/>
  <c r="AM2147" i="122"/>
  <c r="AM2148" i="122"/>
  <c r="P423" i="13"/>
  <c r="AL377" i="122"/>
  <c r="AL437" i="122" s="1"/>
  <c r="AL1554" i="122"/>
  <c r="AL1614" i="122" s="1"/>
  <c r="S378" i="122"/>
  <c r="W801" i="122"/>
  <c r="AL483" i="122"/>
  <c r="AL543" i="122" s="1"/>
  <c r="AL1552" i="122"/>
  <c r="AL1612" i="122" s="1"/>
  <c r="Z1133" i="122"/>
  <c r="AL699" i="122"/>
  <c r="AL759" i="122" s="1"/>
  <c r="W804" i="122"/>
  <c r="AM1874" i="122"/>
  <c r="AM1934" i="122" s="1"/>
  <c r="S373" i="122"/>
  <c r="R173" i="122"/>
  <c r="AL1338" i="122"/>
  <c r="AL1233" i="122"/>
  <c r="AL1293" i="122" s="1"/>
  <c r="AL376" i="122"/>
  <c r="AL436" i="122" s="1"/>
  <c r="T484" i="122"/>
  <c r="AM1661" i="122"/>
  <c r="AM1721" i="122" s="1"/>
  <c r="AL804" i="122"/>
  <c r="AL864" i="122" s="1"/>
  <c r="X911" i="122"/>
  <c r="R176" i="122"/>
  <c r="AL590" i="122"/>
  <c r="AL650" i="122" s="1"/>
  <c r="AM1981" i="122"/>
  <c r="AM2041" i="122" s="1"/>
  <c r="AL1019" i="122"/>
  <c r="AL1079" i="122" s="1"/>
  <c r="AB1340" i="122"/>
  <c r="Z1123" i="122"/>
  <c r="R177" i="122"/>
  <c r="R179" i="122"/>
  <c r="AL1340" i="122"/>
  <c r="AL1400" i="122" s="1"/>
  <c r="W800" i="122"/>
  <c r="AM1767" i="122"/>
  <c r="AM1827" i="122" s="1"/>
  <c r="AL1125" i="122"/>
  <c r="AL1185" i="122" s="1"/>
  <c r="AL1553" i="122"/>
  <c r="AL1613" i="122" s="1"/>
  <c r="U586" i="122"/>
  <c r="X912" i="122"/>
  <c r="AL805" i="122"/>
  <c r="AL865" i="122" s="1"/>
  <c r="AM2514" i="122"/>
  <c r="AL913" i="122"/>
  <c r="AL973" i="122" s="1"/>
  <c r="AM2517" i="122"/>
  <c r="W805" i="122"/>
  <c r="AL378" i="122"/>
  <c r="AL438" i="122" s="1"/>
  <c r="AL591" i="122"/>
  <c r="AL651" i="122" s="1"/>
  <c r="AB1341" i="122"/>
  <c r="T485" i="122"/>
  <c r="V705" i="122"/>
  <c r="AM2090" i="122"/>
  <c r="AM2150" i="122" s="1"/>
  <c r="Y1020" i="122"/>
  <c r="Y1019" i="122"/>
  <c r="AA1233" i="122"/>
  <c r="AM2515" i="122"/>
  <c r="AM1769" i="122"/>
  <c r="AM1829" i="122" s="1"/>
  <c r="S376" i="122"/>
  <c r="W802" i="122"/>
  <c r="AL1447" i="122"/>
  <c r="AL1507" i="122" s="1"/>
  <c r="AB1339" i="122"/>
  <c r="AL806" i="122"/>
  <c r="AL866" i="122" s="1"/>
  <c r="AL1448" i="122"/>
  <c r="AL1508" i="122" s="1"/>
  <c r="U591" i="122"/>
  <c r="AM2304" i="122"/>
  <c r="AM2364" i="122" s="1"/>
  <c r="Z1121" i="122"/>
  <c r="AM1768" i="122"/>
  <c r="AM1828" i="122" s="1"/>
  <c r="AL592" i="122"/>
  <c r="AL652" i="122" s="1"/>
  <c r="AL1339" i="122"/>
  <c r="AL1399" i="122" s="1"/>
  <c r="W803" i="122"/>
  <c r="T482" i="122"/>
  <c r="AM2195" i="122"/>
  <c r="AM2255" i="122" s="1"/>
  <c r="AL1231" i="122"/>
  <c r="AA1229" i="122"/>
  <c r="AL1446" i="122"/>
  <c r="AL1506" i="122" s="1"/>
  <c r="U589" i="122"/>
  <c r="Z1127" i="122"/>
  <c r="X913" i="122"/>
  <c r="Z1124" i="122"/>
  <c r="AB1337" i="122"/>
  <c r="M135" i="122"/>
  <c r="AM1660" i="122"/>
  <c r="AM1720" i="122" s="1"/>
  <c r="AM1876" i="122"/>
  <c r="AM1936" i="122" s="1"/>
  <c r="U592" i="122"/>
  <c r="AL1126" i="122"/>
  <c r="AL1186" i="122" s="1"/>
  <c r="AM2518" i="122"/>
  <c r="S372" i="122"/>
  <c r="AL910" i="122"/>
  <c r="U590" i="122"/>
  <c r="AM2196" i="122"/>
  <c r="AL484" i="122"/>
  <c r="AL544" i="122" s="1"/>
  <c r="R174" i="122"/>
  <c r="AL2409" i="122"/>
  <c r="AL2469" i="122" s="1"/>
  <c r="AA1231" i="122"/>
  <c r="Y1016" i="122"/>
  <c r="AL1127" i="122"/>
  <c r="AL1187" i="122" s="1"/>
  <c r="AH2610" i="122"/>
  <c r="V699" i="122"/>
  <c r="T491" i="122"/>
  <c r="AL2411" i="122"/>
  <c r="AM2301" i="122"/>
  <c r="AM2361" i="122" s="1"/>
  <c r="AM1873" i="122"/>
  <c r="AM1933" i="122" s="1"/>
  <c r="W806" i="122"/>
  <c r="AM1983" i="122"/>
  <c r="AM2043" i="122" s="1"/>
  <c r="AM1766" i="122"/>
  <c r="AM1826" i="122" s="1"/>
  <c r="R178" i="122"/>
  <c r="AM2194" i="122"/>
  <c r="AM2254" i="122" s="1"/>
  <c r="AL2408" i="122"/>
  <c r="X907" i="122"/>
  <c r="AL1232" i="122"/>
  <c r="AL1292" i="122" s="1"/>
  <c r="Z1122" i="122"/>
  <c r="AL485" i="122"/>
  <c r="AL545" i="122" s="1"/>
  <c r="V695" i="122"/>
  <c r="V696" i="122"/>
  <c r="R172" i="122"/>
  <c r="Z1125" i="122"/>
  <c r="AL912" i="122"/>
  <c r="AL972" i="122" s="1"/>
  <c r="AB1335" i="122"/>
  <c r="AA1232" i="122"/>
  <c r="AL1018" i="122"/>
  <c r="AL1078" i="122" s="1"/>
  <c r="T479" i="122"/>
  <c r="AM2089" i="122"/>
  <c r="AA1234" i="122"/>
  <c r="S377" i="122"/>
  <c r="AA1230" i="122"/>
  <c r="AL1124" i="122"/>
  <c r="AM2303" i="122"/>
  <c r="T483" i="122"/>
  <c r="U598" i="122"/>
  <c r="AM1980" i="122"/>
  <c r="AM2040" i="122" s="1"/>
  <c r="X909" i="122"/>
  <c r="V693" i="122"/>
  <c r="Y1026" i="122"/>
  <c r="AL1020" i="122"/>
  <c r="AL1080" i="122" s="1"/>
  <c r="T481" i="122"/>
  <c r="AM2197" i="122"/>
  <c r="AM2257" i="122" s="1"/>
  <c r="Y1017" i="122"/>
  <c r="S384" i="122"/>
  <c r="AM2302" i="122"/>
  <c r="AM2362" i="122" s="1"/>
  <c r="AM1875" i="122"/>
  <c r="AM1935" i="122" s="1"/>
  <c r="AK2871" i="122"/>
  <c r="Y1015" i="122"/>
  <c r="U587" i="122"/>
  <c r="AM2516" i="122"/>
  <c r="V698" i="122"/>
  <c r="R171" i="122"/>
  <c r="Y1018" i="122"/>
  <c r="AL1017" i="122"/>
  <c r="V697" i="122"/>
  <c r="U588" i="122"/>
  <c r="W812" i="122"/>
  <c r="AL1555" i="122"/>
  <c r="AL1615" i="122" s="1"/>
  <c r="S375" i="122"/>
  <c r="M243" i="122"/>
  <c r="AI2657" i="122"/>
  <c r="X910" i="122"/>
  <c r="AB1347" i="122"/>
  <c r="S374" i="122"/>
  <c r="Y1014" i="122"/>
  <c r="AL697" i="122"/>
  <c r="AL757" i="122" s="1"/>
  <c r="AL911" i="122"/>
  <c r="AL971" i="122" s="1"/>
  <c r="AL1234" i="122"/>
  <c r="AL1294" i="122" s="1"/>
  <c r="AA1228" i="122"/>
  <c r="T480" i="122"/>
  <c r="V694" i="122"/>
  <c r="X919" i="122"/>
  <c r="AA1240" i="122"/>
  <c r="R175" i="122"/>
  <c r="AM1659" i="122"/>
  <c r="AM1719" i="122" s="1"/>
  <c r="AL1341" i="122"/>
  <c r="AL1401" i="122" s="1"/>
  <c r="X908" i="122"/>
  <c r="AM1982" i="122"/>
  <c r="AM1662" i="122"/>
  <c r="AM1722" i="122" s="1"/>
  <c r="AL2410" i="122"/>
  <c r="AB1338" i="122"/>
  <c r="AL698" i="122"/>
  <c r="AL758" i="122" s="1"/>
  <c r="AB1336" i="122"/>
  <c r="Z1126" i="122"/>
  <c r="AM2519" i="122"/>
  <c r="AE898" i="13"/>
  <c r="AM157" i="122"/>
  <c r="AE958" i="13" l="1"/>
  <c r="AI2717" i="122"/>
  <c r="AK2931" i="122"/>
  <c r="AL1077" i="122"/>
  <c r="AL1184" i="122"/>
  <c r="AI2535" i="122"/>
  <c r="Y744" i="13"/>
  <c r="AL970" i="122"/>
  <c r="AL1398" i="122"/>
  <c r="AL1291" i="122"/>
  <c r="AM2978" i="122"/>
  <c r="AA1126" i="122"/>
  <c r="AB1240" i="122"/>
  <c r="Y910" i="122"/>
  <c r="W698" i="122"/>
  <c r="AB1230" i="122"/>
  <c r="AB1234" i="122"/>
  <c r="AM1018" i="122"/>
  <c r="AM1078" i="122" s="1"/>
  <c r="AA1125" i="122"/>
  <c r="W695" i="122"/>
  <c r="AM2410" i="122"/>
  <c r="AB1228" i="122"/>
  <c r="Z1014" i="122"/>
  <c r="N198" i="122"/>
  <c r="V588" i="122"/>
  <c r="Z1017" i="122"/>
  <c r="U481" i="122"/>
  <c r="Z1026" i="122"/>
  <c r="AM1124" i="122"/>
  <c r="T377" i="122"/>
  <c r="S172" i="122"/>
  <c r="AM1232" i="122"/>
  <c r="AM1292" i="122" s="1"/>
  <c r="W699" i="122"/>
  <c r="S174" i="122"/>
  <c r="T372" i="122"/>
  <c r="AM1126" i="122"/>
  <c r="AM1186" i="122" s="1"/>
  <c r="V592" i="122"/>
  <c r="N60" i="122"/>
  <c r="AA1127" i="122"/>
  <c r="AM1339" i="122"/>
  <c r="AM1399" i="122" s="1"/>
  <c r="AM806" i="122"/>
  <c r="AM866" i="122" s="1"/>
  <c r="U485" i="122"/>
  <c r="X805" i="122"/>
  <c r="AM913" i="122"/>
  <c r="AM973" i="122" s="1"/>
  <c r="AM805" i="122"/>
  <c r="AM865" i="122" s="1"/>
  <c r="AM1125" i="122"/>
  <c r="AM1185" i="122" s="1"/>
  <c r="AM1340" i="122"/>
  <c r="AM1400" i="122" s="1"/>
  <c r="AM1019" i="122"/>
  <c r="AM1079" i="122" s="1"/>
  <c r="S176" i="122"/>
  <c r="AM804" i="122"/>
  <c r="AM864" i="122" s="1"/>
  <c r="T373" i="122"/>
  <c r="AM699" i="122"/>
  <c r="AM759" i="122" s="1"/>
  <c r="AM483" i="122"/>
  <c r="AM543" i="122" s="1"/>
  <c r="AM1554" i="122"/>
  <c r="AM1614" i="122" s="1"/>
  <c r="AM697" i="122"/>
  <c r="AM757" i="122" s="1"/>
  <c r="AM1017" i="122"/>
  <c r="T384" i="122"/>
  <c r="AM698" i="122"/>
  <c r="AM758" i="122" s="1"/>
  <c r="Y908" i="122"/>
  <c r="S175" i="122"/>
  <c r="Y919" i="122"/>
  <c r="AM1234" i="122"/>
  <c r="AM1294" i="122" s="1"/>
  <c r="T374" i="122"/>
  <c r="T375" i="122"/>
  <c r="Z1018" i="122"/>
  <c r="V587" i="122"/>
  <c r="V598" i="122"/>
  <c r="W693" i="122"/>
  <c r="U479" i="122"/>
  <c r="AB1232" i="122"/>
  <c r="AM912" i="122"/>
  <c r="AM972" i="122" s="1"/>
  <c r="W696" i="122"/>
  <c r="AM485" i="122"/>
  <c r="AM545" i="122" s="1"/>
  <c r="Y907" i="122"/>
  <c r="V591" i="122"/>
  <c r="AM1447" i="122"/>
  <c r="AM1507" i="122" s="1"/>
  <c r="AB1233" i="122"/>
  <c r="Z1020" i="122"/>
  <c r="W705" i="122"/>
  <c r="Y912" i="122"/>
  <c r="X800" i="122"/>
  <c r="AA1123" i="122"/>
  <c r="AM590" i="122"/>
  <c r="AM650" i="122" s="1"/>
  <c r="Y911" i="122"/>
  <c r="AA1133" i="122"/>
  <c r="X801" i="122"/>
  <c r="W694" i="122"/>
  <c r="AM911" i="122"/>
  <c r="AM971" i="122" s="1"/>
  <c r="AM1555" i="122"/>
  <c r="AM1615" i="122" s="1"/>
  <c r="X812" i="122"/>
  <c r="W697" i="122"/>
  <c r="S171" i="122"/>
  <c r="Z1015" i="122"/>
  <c r="AM1020" i="122"/>
  <c r="AM1080" i="122" s="1"/>
  <c r="AA1122" i="122"/>
  <c r="AM2408" i="122"/>
  <c r="AM2468" i="122" s="1"/>
  <c r="S178" i="122"/>
  <c r="AM2411" i="122"/>
  <c r="AM2471" i="122" s="1"/>
  <c r="Z1016" i="122"/>
  <c r="AB1231" i="122"/>
  <c r="V590" i="122"/>
  <c r="AA1124" i="122"/>
  <c r="AB1229" i="122"/>
  <c r="U482" i="122"/>
  <c r="AM592" i="122"/>
  <c r="AM652" i="122" s="1"/>
  <c r="AA1121" i="122"/>
  <c r="AM1448" i="122"/>
  <c r="AM1508" i="122" s="1"/>
  <c r="X802" i="122"/>
  <c r="Z1019" i="122"/>
  <c r="AM591" i="122"/>
  <c r="AM651" i="122" s="1"/>
  <c r="V586" i="122"/>
  <c r="S179" i="122"/>
  <c r="U484" i="122"/>
  <c r="AM1233" i="122"/>
  <c r="AM1293" i="122" s="1"/>
  <c r="S173" i="122"/>
  <c r="X804" i="122"/>
  <c r="AM377" i="122"/>
  <c r="AM437" i="122" s="1"/>
  <c r="AM1341" i="122"/>
  <c r="AM1401" i="122" s="1"/>
  <c r="X272" i="122"/>
  <c r="U480" i="122"/>
  <c r="Y909" i="122"/>
  <c r="U483" i="122"/>
  <c r="X806" i="122"/>
  <c r="U491" i="122"/>
  <c r="AM1127" i="122"/>
  <c r="AM1187" i="122" s="1"/>
  <c r="AM2409" i="122"/>
  <c r="AM2469" i="122" s="1"/>
  <c r="AM484" i="122"/>
  <c r="AM544" i="122" s="1"/>
  <c r="AM910" i="122"/>
  <c r="Y913" i="122"/>
  <c r="V589" i="122"/>
  <c r="AM1446" i="122"/>
  <c r="AM1506" i="122" s="1"/>
  <c r="AM1231" i="122"/>
  <c r="X803" i="122"/>
  <c r="T376" i="122"/>
  <c r="AM378" i="122"/>
  <c r="AM438" i="122" s="1"/>
  <c r="AM1553" i="122"/>
  <c r="AM1613" i="122" s="1"/>
  <c r="S177" i="122"/>
  <c r="AM376" i="122"/>
  <c r="AM436" i="122" s="1"/>
  <c r="AM1338" i="122"/>
  <c r="AM1552" i="122"/>
  <c r="AM1612" i="122" s="1"/>
  <c r="T378" i="122"/>
  <c r="Q363" i="13"/>
  <c r="AF898" i="13" l="1"/>
  <c r="AF958" i="13" s="1"/>
  <c r="AM1077" i="122"/>
  <c r="Z684" i="13"/>
  <c r="AM1398" i="122"/>
  <c r="AM970" i="122"/>
  <c r="AM1184" i="122"/>
  <c r="AM1291" i="122"/>
  <c r="AM3038" i="122"/>
  <c r="Y812" i="122"/>
  <c r="Y800" i="122"/>
  <c r="V479" i="122"/>
  <c r="AA1018" i="122"/>
  <c r="AJ2657" i="122"/>
  <c r="V491" i="122"/>
  <c r="V482" i="122"/>
  <c r="AB1124" i="122"/>
  <c r="W590" i="122"/>
  <c r="T171" i="122"/>
  <c r="X694" i="122"/>
  <c r="Y801" i="122"/>
  <c r="X705" i="122"/>
  <c r="X696" i="122"/>
  <c r="U374" i="122"/>
  <c r="Z908" i="122"/>
  <c r="AB1127" i="122"/>
  <c r="U372" i="122"/>
  <c r="X699" i="122"/>
  <c r="T172" i="122"/>
  <c r="U377" i="122"/>
  <c r="AA1026" i="122"/>
  <c r="AA1014" i="122"/>
  <c r="U378" i="122"/>
  <c r="Z909" i="122"/>
  <c r="Y802" i="122"/>
  <c r="T173" i="122"/>
  <c r="AL2871" i="122"/>
  <c r="X697" i="122"/>
  <c r="AB1133" i="122"/>
  <c r="Y805" i="122"/>
  <c r="N135" i="122"/>
  <c r="X695" i="122"/>
  <c r="X698" i="122"/>
  <c r="V480" i="122"/>
  <c r="T178" i="122"/>
  <c r="W587" i="122"/>
  <c r="U384" i="122"/>
  <c r="V481" i="122"/>
  <c r="Z913" i="122"/>
  <c r="Y804" i="122"/>
  <c r="T179" i="122"/>
  <c r="U376" i="122"/>
  <c r="AA1019" i="122"/>
  <c r="Z912" i="122"/>
  <c r="AA1020" i="122"/>
  <c r="W591" i="122"/>
  <c r="Y803" i="122"/>
  <c r="Y806" i="122"/>
  <c r="V483" i="122"/>
  <c r="V484" i="122"/>
  <c r="W586" i="122"/>
  <c r="AB1121" i="122"/>
  <c r="U375" i="122"/>
  <c r="Z919" i="122"/>
  <c r="V485" i="122"/>
  <c r="W592" i="122"/>
  <c r="T174" i="122"/>
  <c r="AA1017" i="122"/>
  <c r="N243" i="122"/>
  <c r="AB1125" i="122"/>
  <c r="AB1126" i="122"/>
  <c r="T177" i="122"/>
  <c r="W589" i="122"/>
  <c r="AB1123" i="122"/>
  <c r="AA1015" i="122"/>
  <c r="Z911" i="122"/>
  <c r="Z907" i="122"/>
  <c r="X693" i="122"/>
  <c r="AA1016" i="122"/>
  <c r="AB1122" i="122"/>
  <c r="W598" i="122"/>
  <c r="T175" i="122"/>
  <c r="U373" i="122"/>
  <c r="T176" i="122"/>
  <c r="W588" i="122"/>
  <c r="Z910" i="122"/>
  <c r="Q423" i="13"/>
  <c r="AG898" i="13" l="1"/>
  <c r="AG958" i="13" s="1"/>
  <c r="AL2931" i="122"/>
  <c r="AJ2717" i="122"/>
  <c r="Z744" i="13"/>
  <c r="AB1015" i="122"/>
  <c r="X586" i="122"/>
  <c r="Y272" i="122"/>
  <c r="U179" i="122"/>
  <c r="Y698" i="122"/>
  <c r="AA909" i="122"/>
  <c r="Y705" i="122"/>
  <c r="Z801" i="122"/>
  <c r="Z800" i="122"/>
  <c r="Z812" i="122"/>
  <c r="Y693" i="122"/>
  <c r="O198" i="122"/>
  <c r="U178" i="122"/>
  <c r="AB1014" i="122"/>
  <c r="V377" i="122"/>
  <c r="V372" i="122"/>
  <c r="V373" i="122"/>
  <c r="X598" i="122"/>
  <c r="V375" i="122"/>
  <c r="Z806" i="122"/>
  <c r="X591" i="122"/>
  <c r="W481" i="122"/>
  <c r="U172" i="122"/>
  <c r="Y696" i="122"/>
  <c r="X590" i="122"/>
  <c r="AB1018" i="122"/>
  <c r="W479" i="122"/>
  <c r="U177" i="122"/>
  <c r="X592" i="122"/>
  <c r="AB1016" i="122"/>
  <c r="X589" i="122"/>
  <c r="Z805" i="122"/>
  <c r="U173" i="122"/>
  <c r="Y694" i="122"/>
  <c r="AA907" i="122"/>
  <c r="AA911" i="122"/>
  <c r="AB1017" i="122"/>
  <c r="U174" i="122"/>
  <c r="W485" i="122"/>
  <c r="W484" i="122"/>
  <c r="W483" i="122"/>
  <c r="AB1020" i="122"/>
  <c r="AB1019" i="122"/>
  <c r="V376" i="122"/>
  <c r="Z804" i="122"/>
  <c r="AA913" i="122"/>
  <c r="Y695" i="122"/>
  <c r="Y697" i="122"/>
  <c r="Z803" i="122"/>
  <c r="AA912" i="122"/>
  <c r="U176" i="122"/>
  <c r="U175" i="122"/>
  <c r="AA919" i="122"/>
  <c r="V384" i="122"/>
  <c r="V378" i="122"/>
  <c r="AA908" i="122"/>
  <c r="AA910" i="122"/>
  <c r="X588" i="122"/>
  <c r="X587" i="122"/>
  <c r="W480" i="122"/>
  <c r="O60" i="122"/>
  <c r="Z802" i="122"/>
  <c r="AB1026" i="122"/>
  <c r="Y699" i="122"/>
  <c r="V374" i="122"/>
  <c r="U171" i="122"/>
  <c r="W482" i="122"/>
  <c r="W491" i="122"/>
  <c r="AH898" i="13" l="1"/>
  <c r="AH958" i="13" s="1"/>
  <c r="AA684" i="13"/>
  <c r="AB919" i="122"/>
  <c r="AB912" i="122"/>
  <c r="Z695" i="122"/>
  <c r="X483" i="122"/>
  <c r="W373" i="122"/>
  <c r="V178" i="122"/>
  <c r="AA800" i="122"/>
  <c r="V179" i="122"/>
  <c r="Z694" i="122"/>
  <c r="Y592" i="122"/>
  <c r="V172" i="122"/>
  <c r="W376" i="122"/>
  <c r="V177" i="122"/>
  <c r="Y590" i="122"/>
  <c r="X481" i="122"/>
  <c r="AA806" i="122"/>
  <c r="O243" i="122"/>
  <c r="AK2657" i="122"/>
  <c r="AB909" i="122"/>
  <c r="X484" i="122"/>
  <c r="AB911" i="122"/>
  <c r="W374" i="122"/>
  <c r="AM2871" i="122"/>
  <c r="X491" i="122"/>
  <c r="AB913" i="122"/>
  <c r="X485" i="122"/>
  <c r="AB907" i="122"/>
  <c r="V173" i="122"/>
  <c r="Y589" i="122"/>
  <c r="Z696" i="122"/>
  <c r="Y591" i="122"/>
  <c r="W375" i="122"/>
  <c r="W372" i="122"/>
  <c r="AA801" i="122"/>
  <c r="Z698" i="122"/>
  <c r="Y586" i="122"/>
  <c r="AB910" i="122"/>
  <c r="Z699" i="122"/>
  <c r="X482" i="122"/>
  <c r="O135" i="122"/>
  <c r="W378" i="122"/>
  <c r="AA803" i="122"/>
  <c r="V171" i="122"/>
  <c r="AA802" i="122"/>
  <c r="X480" i="122"/>
  <c r="Y588" i="122"/>
  <c r="V175" i="122"/>
  <c r="Y587" i="122"/>
  <c r="AB908" i="122"/>
  <c r="W384" i="122"/>
  <c r="V176" i="122"/>
  <c r="Z697" i="122"/>
  <c r="AA804" i="122"/>
  <c r="V174" i="122"/>
  <c r="AA805" i="122"/>
  <c r="X479" i="122"/>
  <c r="Y598" i="122"/>
  <c r="W377" i="122"/>
  <c r="Z693" i="122"/>
  <c r="AA812" i="122"/>
  <c r="Z705" i="122"/>
  <c r="R363" i="13"/>
  <c r="AK2717" i="122" l="1"/>
  <c r="AI898" i="13"/>
  <c r="AM2931" i="122"/>
  <c r="AA744" i="13"/>
  <c r="Z598" i="122"/>
  <c r="W176" i="122"/>
  <c r="W171" i="122"/>
  <c r="Z586" i="122"/>
  <c r="X372" i="122"/>
  <c r="Y485" i="122"/>
  <c r="Y484" i="122"/>
  <c r="Z590" i="122"/>
  <c r="W172" i="122"/>
  <c r="AA694" i="122"/>
  <c r="W175" i="122"/>
  <c r="X384" i="122"/>
  <c r="Z588" i="122"/>
  <c r="AB803" i="122"/>
  <c r="Y482" i="122"/>
  <c r="AA698" i="122"/>
  <c r="X375" i="122"/>
  <c r="Z589" i="122"/>
  <c r="X374" i="122"/>
  <c r="Z272" i="122"/>
  <c r="P198" i="122"/>
  <c r="W177" i="122"/>
  <c r="W179" i="122"/>
  <c r="X373" i="122"/>
  <c r="AA695" i="122"/>
  <c r="W174" i="122"/>
  <c r="AB804" i="122"/>
  <c r="Y480" i="122"/>
  <c r="X378" i="122"/>
  <c r="AA699" i="122"/>
  <c r="AB801" i="122"/>
  <c r="Z591" i="122"/>
  <c r="W173" i="122"/>
  <c r="AB806" i="122"/>
  <c r="X376" i="122"/>
  <c r="Z592" i="122"/>
  <c r="AB800" i="122"/>
  <c r="AB812" i="122"/>
  <c r="Y479" i="122"/>
  <c r="AA693" i="122"/>
  <c r="AA705" i="122"/>
  <c r="X377" i="122"/>
  <c r="AB805" i="122"/>
  <c r="AA697" i="122"/>
  <c r="Z587" i="122"/>
  <c r="AB802" i="122"/>
  <c r="P60" i="122"/>
  <c r="AA696" i="122"/>
  <c r="Y491" i="122"/>
  <c r="Y481" i="122"/>
  <c r="W178" i="122"/>
  <c r="Y483" i="122"/>
  <c r="R423" i="13"/>
  <c r="AB684" i="13" l="1"/>
  <c r="AI958" i="13"/>
  <c r="Z483" i="122"/>
  <c r="AL2657" i="122"/>
  <c r="AB696" i="122"/>
  <c r="Y377" i="122"/>
  <c r="Z479" i="122"/>
  <c r="AA592" i="122"/>
  <c r="AB695" i="122"/>
  <c r="P243" i="122"/>
  <c r="Y375" i="122"/>
  <c r="AA588" i="122"/>
  <c r="AB694" i="122"/>
  <c r="AA586" i="122"/>
  <c r="X178" i="122"/>
  <c r="AA587" i="122"/>
  <c r="AB705" i="122"/>
  <c r="Y376" i="122"/>
  <c r="AB699" i="122"/>
  <c r="Y373" i="122"/>
  <c r="AB698" i="122"/>
  <c r="Y384" i="122"/>
  <c r="X172" i="122"/>
  <c r="Z485" i="122"/>
  <c r="X171" i="122"/>
  <c r="Z491" i="122"/>
  <c r="AB697" i="122"/>
  <c r="AB693" i="122"/>
  <c r="X173" i="122"/>
  <c r="Y378" i="122"/>
  <c r="X179" i="122"/>
  <c r="Y374" i="122"/>
  <c r="Z482" i="122"/>
  <c r="X175" i="122"/>
  <c r="AA590" i="122"/>
  <c r="X176" i="122"/>
  <c r="Z481" i="122"/>
  <c r="P135" i="122"/>
  <c r="AA591" i="122"/>
  <c r="Z480" i="122"/>
  <c r="X174" i="122"/>
  <c r="X177" i="122"/>
  <c r="AA589" i="122"/>
  <c r="Z484" i="122"/>
  <c r="Y372" i="122"/>
  <c r="AA598" i="122"/>
  <c r="AL2717" i="122" l="1"/>
  <c r="AJ898" i="13"/>
  <c r="AB744" i="13"/>
  <c r="AA480" i="122"/>
  <c r="Q60" i="122"/>
  <c r="AB590" i="122"/>
  <c r="Y179" i="122"/>
  <c r="Z384" i="122"/>
  <c r="AB586" i="122"/>
  <c r="Z375" i="122"/>
  <c r="AB598" i="122"/>
  <c r="Z372" i="122"/>
  <c r="AB589" i="122"/>
  <c r="AB591" i="122"/>
  <c r="AA481" i="122"/>
  <c r="Y175" i="122"/>
  <c r="Y171" i="122"/>
  <c r="AB587" i="122"/>
  <c r="Q198" i="122"/>
  <c r="AB592" i="122"/>
  <c r="AA484" i="122"/>
  <c r="Y177" i="122"/>
  <c r="AA482" i="122"/>
  <c r="Z378" i="122"/>
  <c r="AA485" i="122"/>
  <c r="AA272" i="122"/>
  <c r="Z376" i="122"/>
  <c r="AA479" i="122"/>
  <c r="Y174" i="122"/>
  <c r="Y176" i="122"/>
  <c r="Z374" i="122"/>
  <c r="Y173" i="122"/>
  <c r="AA491" i="122"/>
  <c r="Y172" i="122"/>
  <c r="Z373" i="122"/>
  <c r="Y178" i="122"/>
  <c r="AB588" i="122"/>
  <c r="Z377" i="122"/>
  <c r="AA483" i="122"/>
  <c r="S363" i="13"/>
  <c r="AC684" i="13" l="1"/>
  <c r="AJ958" i="13"/>
  <c r="Z178" i="122"/>
  <c r="Z173" i="122"/>
  <c r="AB485" i="122"/>
  <c r="Z177" i="122"/>
  <c r="Q243" i="122"/>
  <c r="Z175" i="122"/>
  <c r="AA372" i="122"/>
  <c r="Z179" i="122"/>
  <c r="AB484" i="122"/>
  <c r="Z171" i="122"/>
  <c r="AB481" i="122"/>
  <c r="AA374" i="122"/>
  <c r="Z172" i="122"/>
  <c r="AM2657" i="122"/>
  <c r="AA378" i="122"/>
  <c r="AA384" i="122"/>
  <c r="Q135" i="122"/>
  <c r="AA373" i="122"/>
  <c r="AB483" i="122"/>
  <c r="AA377" i="122"/>
  <c r="Z176" i="122"/>
  <c r="AA376" i="122"/>
  <c r="AB491" i="122"/>
  <c r="Z174" i="122"/>
  <c r="AB479" i="122"/>
  <c r="AB482" i="122"/>
  <c r="AA375" i="122"/>
  <c r="AB480" i="122"/>
  <c r="S423" i="13"/>
  <c r="AM2717" i="122" l="1"/>
  <c r="AK898" i="13"/>
  <c r="AC744" i="13"/>
  <c r="AA174" i="122"/>
  <c r="AA176" i="122"/>
  <c r="R60" i="122"/>
  <c r="AB374" i="122"/>
  <c r="AA177" i="122"/>
  <c r="AB375" i="122"/>
  <c r="AB377" i="122"/>
  <c r="AB384" i="122"/>
  <c r="AB378" i="122"/>
  <c r="AA171" i="122"/>
  <c r="AB372" i="122"/>
  <c r="AA175" i="122"/>
  <c r="AA173" i="122"/>
  <c r="AB272" i="122"/>
  <c r="AB376" i="122"/>
  <c r="AB373" i="122"/>
  <c r="AA172" i="122"/>
  <c r="AA179" i="122"/>
  <c r="R198" i="122"/>
  <c r="AA178" i="122"/>
  <c r="AD684" i="13" l="1"/>
  <c r="AK958" i="13"/>
  <c r="AB178" i="122"/>
  <c r="R243" i="122"/>
  <c r="R135" i="122"/>
  <c r="AB179" i="122"/>
  <c r="AB173" i="122"/>
  <c r="AB171" i="122"/>
  <c r="AB177" i="122"/>
  <c r="AB176" i="122"/>
  <c r="AB172" i="122"/>
  <c r="AB175" i="122"/>
  <c r="AB174" i="122"/>
  <c r="T363" i="13"/>
  <c r="AL898" i="13" l="1"/>
  <c r="AD744" i="13"/>
  <c r="AC171" i="122"/>
  <c r="AC173" i="122"/>
  <c r="S198" i="122"/>
  <c r="AC176" i="122"/>
  <c r="AC179" i="122"/>
  <c r="AC174" i="122"/>
  <c r="AC172" i="122"/>
  <c r="AC175" i="122"/>
  <c r="AC177" i="122"/>
  <c r="S60" i="122"/>
  <c r="AC178" i="122"/>
  <c r="T423" i="13"/>
  <c r="AE684" i="13" l="1"/>
  <c r="AL958" i="13"/>
  <c r="AD172" i="122"/>
  <c r="AD176" i="122"/>
  <c r="S258" i="122"/>
  <c r="AD174" i="122"/>
  <c r="S135" i="122"/>
  <c r="AD177" i="122"/>
  <c r="AD178" i="122"/>
  <c r="AD175" i="122"/>
  <c r="AD179" i="122"/>
  <c r="AM898" i="13" l="1"/>
  <c r="AE744" i="13"/>
  <c r="S243" i="122"/>
  <c r="AE178" i="122"/>
  <c r="AE175" i="122"/>
  <c r="AE177" i="122"/>
  <c r="AE176" i="122"/>
  <c r="AE174" i="122"/>
  <c r="AE179" i="122"/>
  <c r="T60" i="122"/>
  <c r="AE172" i="122"/>
  <c r="U363" i="13"/>
  <c r="T198" i="122" l="1"/>
  <c r="T243" i="122" s="1"/>
  <c r="AF684" i="13"/>
  <c r="AM958" i="13"/>
  <c r="AF177" i="122"/>
  <c r="AF175" i="122"/>
  <c r="AF179" i="122"/>
  <c r="AF172" i="122"/>
  <c r="AF174" i="122"/>
  <c r="AF178" i="122"/>
  <c r="T135" i="122"/>
  <c r="AF176" i="122"/>
  <c r="U423" i="13"/>
  <c r="AF744" i="13" l="1"/>
  <c r="U60" i="122"/>
  <c r="U198" i="122"/>
  <c r="AG174" i="122"/>
  <c r="AG179" i="122"/>
  <c r="AG178" i="122"/>
  <c r="AG175" i="122"/>
  <c r="AG176" i="122"/>
  <c r="AG172" i="122"/>
  <c r="AG177" i="122"/>
  <c r="AG684" i="13" l="1"/>
  <c r="AH175" i="122"/>
  <c r="AH174" i="122"/>
  <c r="AH176" i="122"/>
  <c r="U243" i="122"/>
  <c r="AH178" i="122"/>
  <c r="AH177" i="122"/>
  <c r="AH172" i="122"/>
  <c r="AH179" i="122"/>
  <c r="U135" i="122"/>
  <c r="V363" i="13"/>
  <c r="AG744" i="13" l="1"/>
  <c r="AI172" i="122"/>
  <c r="AI176" i="122"/>
  <c r="AI174" i="122"/>
  <c r="V60" i="122"/>
  <c r="AI178" i="122"/>
  <c r="AI175" i="122"/>
  <c r="AI177" i="122"/>
  <c r="AI179" i="122"/>
  <c r="V198" i="122"/>
  <c r="V423" i="13"/>
  <c r="AH684" i="13" l="1"/>
  <c r="V135" i="122"/>
  <c r="AJ174" i="122"/>
  <c r="AI219" i="122"/>
  <c r="AI220" i="122"/>
  <c r="AJ175" i="122"/>
  <c r="AI221" i="122"/>
  <c r="AJ176" i="122"/>
  <c r="AJ177" i="122"/>
  <c r="AI222" i="122"/>
  <c r="AI224" i="122"/>
  <c r="AJ179" i="122"/>
  <c r="V243" i="122"/>
  <c r="AI223" i="122"/>
  <c r="AJ178" i="122"/>
  <c r="AJ172" i="122"/>
  <c r="AI217" i="122"/>
  <c r="W363" i="13"/>
  <c r="AI239" i="122" l="1"/>
  <c r="AH744" i="13"/>
  <c r="AK177" i="122"/>
  <c r="AJ222" i="122"/>
  <c r="AJ223" i="122"/>
  <c r="AK178" i="122"/>
  <c r="W198" i="122"/>
  <c r="AK174" i="122"/>
  <c r="AJ219" i="122"/>
  <c r="AJ224" i="122"/>
  <c r="AK179" i="122"/>
  <c r="AK172" i="122"/>
  <c r="AJ217" i="122"/>
  <c r="AK175" i="122"/>
  <c r="AJ220" i="122"/>
  <c r="AK176" i="122"/>
  <c r="AJ221" i="122"/>
  <c r="W60" i="122"/>
  <c r="W423" i="13"/>
  <c r="AI684" i="13" l="1"/>
  <c r="AJ194" i="122"/>
  <c r="AL174" i="122"/>
  <c r="AK219" i="122"/>
  <c r="AL178" i="122"/>
  <c r="AK223" i="122"/>
  <c r="AK224" i="122"/>
  <c r="AL179" i="122"/>
  <c r="AL175" i="122"/>
  <c r="AK220" i="122"/>
  <c r="AL176" i="122"/>
  <c r="AK221" i="122"/>
  <c r="AL172" i="122"/>
  <c r="AK217" i="122"/>
  <c r="AL177" i="122"/>
  <c r="AK222" i="122"/>
  <c r="W135" i="122"/>
  <c r="W243" i="122"/>
  <c r="X363" i="13"/>
  <c r="AI744" i="13" l="1"/>
  <c r="AJ239" i="122"/>
  <c r="AL220" i="122"/>
  <c r="AM175" i="122"/>
  <c r="AM174" i="122"/>
  <c r="AL219" i="122"/>
  <c r="AM179" i="122"/>
  <c r="AL224" i="122"/>
  <c r="X198" i="122"/>
  <c r="AM177" i="122"/>
  <c r="AL222" i="122"/>
  <c r="AM172" i="122"/>
  <c r="AL217" i="122"/>
  <c r="X60" i="122"/>
  <c r="AL221" i="122"/>
  <c r="AM176" i="122"/>
  <c r="AM178" i="122"/>
  <c r="AL223" i="122"/>
  <c r="X423" i="13"/>
  <c r="AJ684" i="13" l="1"/>
  <c r="AK194" i="122"/>
  <c r="AM222" i="122"/>
  <c r="AM219" i="122"/>
  <c r="X135" i="122"/>
  <c r="AM220" i="122"/>
  <c r="AM217" i="122"/>
  <c r="X243" i="122"/>
  <c r="AM221" i="122"/>
  <c r="AM224" i="122"/>
  <c r="AM223" i="122"/>
  <c r="AK239" i="122" l="1"/>
  <c r="AJ744" i="13"/>
  <c r="Y198" i="122"/>
  <c r="Y60" i="122"/>
  <c r="Y363" i="13"/>
  <c r="AL194" i="122" l="1"/>
  <c r="AL239" i="122" s="1"/>
  <c r="AK684" i="13"/>
  <c r="Y135" i="122"/>
  <c r="Y423" i="13"/>
  <c r="AK744" i="13" l="1"/>
  <c r="Z60" i="122"/>
  <c r="AM194" i="122"/>
  <c r="Z363" i="13"/>
  <c r="AM239" i="122" l="1"/>
  <c r="AL684" i="13"/>
  <c r="Z135" i="122"/>
  <c r="Z423" i="13"/>
  <c r="AL744" i="13" l="1"/>
  <c r="AA60" i="122"/>
  <c r="AM684" i="13" l="1"/>
  <c r="AA135" i="122"/>
  <c r="AA363" i="13"/>
  <c r="AM744" i="13" l="1"/>
  <c r="AB60" i="122"/>
  <c r="AA423" i="13"/>
  <c r="AB135" i="122" l="1"/>
  <c r="AB363" i="13" l="1"/>
  <c r="AB423" i="13" l="1"/>
  <c r="AC363" i="13" l="1"/>
  <c r="AC423" i="13" l="1"/>
  <c r="AD363" i="13" l="1"/>
  <c r="AD423" i="13" l="1"/>
  <c r="AE363" i="13" l="1"/>
  <c r="AE423" i="13" l="1"/>
  <c r="AF363" i="13" l="1"/>
  <c r="AF423" i="13" l="1"/>
  <c r="AG363" i="13" l="1"/>
  <c r="K9" i="113"/>
  <c r="L9" i="113" s="1"/>
  <c r="M9" i="113" s="1"/>
  <c r="N9" i="113" s="1"/>
  <c r="O9" i="113" s="1"/>
  <c r="P9" i="113" s="1"/>
  <c r="Q9" i="113" s="1"/>
  <c r="R9" i="113" s="1"/>
  <c r="S9" i="113" s="1"/>
  <c r="T9" i="113" s="1"/>
  <c r="U9" i="113" s="1"/>
  <c r="V9" i="113" s="1"/>
  <c r="W9" i="113" s="1"/>
  <c r="X9" i="113" s="1"/>
  <c r="Y9" i="113" s="1"/>
  <c r="Z9" i="113" s="1"/>
  <c r="AA9" i="113" s="1"/>
  <c r="AB9" i="113" s="1"/>
  <c r="AC9" i="113" s="1"/>
  <c r="AD9" i="113" s="1"/>
  <c r="AE9" i="113" s="1"/>
  <c r="AF9" i="113" s="1"/>
  <c r="AG9" i="113" s="1"/>
  <c r="AH9" i="113" s="1"/>
  <c r="AI9" i="113" s="1"/>
  <c r="AJ9" i="113" s="1"/>
  <c r="AK9" i="113" s="1"/>
  <c r="AL9" i="113" s="1"/>
  <c r="AM9" i="113" s="1"/>
  <c r="AN9" i="113" s="1"/>
  <c r="AO9" i="113" s="1"/>
  <c r="J8" i="113"/>
  <c r="K7" i="113"/>
  <c r="K8" i="113" s="1"/>
  <c r="I7" i="113"/>
  <c r="I8" i="113" s="1"/>
  <c r="AG423" i="13" l="1"/>
  <c r="H7" i="113"/>
  <c r="H8" i="113" s="1"/>
  <c r="L7" i="113"/>
  <c r="AH363" i="13" l="1"/>
  <c r="L8" i="113"/>
  <c r="M7" i="113"/>
  <c r="AH423" i="13" l="1"/>
  <c r="M8" i="113"/>
  <c r="N7" i="113"/>
  <c r="AI363" i="13" l="1"/>
  <c r="N8" i="113"/>
  <c r="O7" i="113"/>
  <c r="AI423" i="13" l="1"/>
  <c r="O8" i="113"/>
  <c r="P7" i="113"/>
  <c r="P8" i="113" l="1"/>
  <c r="Q7" i="113"/>
  <c r="AJ363" i="13" l="1"/>
  <c r="Q8" i="113"/>
  <c r="R7" i="113"/>
  <c r="AJ423" i="13" l="1"/>
  <c r="S7" i="113"/>
  <c r="R8" i="113"/>
  <c r="S8" i="113" l="1"/>
  <c r="T7" i="113"/>
  <c r="AK363" i="13" l="1"/>
  <c r="T8" i="113"/>
  <c r="U7" i="113"/>
  <c r="AK423" i="13" l="1"/>
  <c r="U8" i="113"/>
  <c r="V7" i="113"/>
  <c r="W7" i="113" l="1"/>
  <c r="V8" i="113"/>
  <c r="AL363" i="13" l="1"/>
  <c r="W8" i="113"/>
  <c r="X7" i="113"/>
  <c r="AL423" i="13" l="1"/>
  <c r="Y7" i="113"/>
  <c r="X8" i="113"/>
  <c r="AM363" i="13" l="1"/>
  <c r="Y8" i="113"/>
  <c r="Z7" i="113"/>
  <c r="AM423" i="13" l="1"/>
  <c r="Z8" i="113"/>
  <c r="AA7" i="113"/>
  <c r="AA8" i="113" l="1"/>
  <c r="AB7" i="113"/>
  <c r="AB8" i="113" l="1"/>
  <c r="AC7" i="113"/>
  <c r="AC8" i="113" l="1"/>
  <c r="AD7" i="113"/>
  <c r="AE7" i="113" l="1"/>
  <c r="AD8" i="113"/>
  <c r="AE8" i="113" l="1"/>
  <c r="AF7" i="113"/>
  <c r="AF8" i="113" l="1"/>
  <c r="AG7" i="113"/>
  <c r="AG8" i="113" l="1"/>
  <c r="AH7" i="113"/>
  <c r="AI7" i="113" l="1"/>
  <c r="AH8" i="113"/>
  <c r="AI8" i="113" l="1"/>
  <c r="AJ7" i="113"/>
  <c r="AJ8" i="113" l="1"/>
  <c r="AK7" i="113"/>
  <c r="AK8" i="113" l="1"/>
  <c r="AL7" i="113"/>
  <c r="AM7" i="113" l="1"/>
  <c r="AL8" i="113"/>
  <c r="AM8" i="113" l="1"/>
  <c r="AN7" i="113"/>
  <c r="AO7" i="113" l="1"/>
  <c r="AO8" i="113" s="1"/>
  <c r="AN8" i="113"/>
  <c r="A2" i="113" l="1"/>
  <c r="A1" i="113"/>
  <c r="A880" i="16" l="1"/>
  <c r="A879" i="16"/>
  <c r="A878" i="16"/>
  <c r="A859" i="16"/>
  <c r="A858" i="16"/>
  <c r="A857" i="16"/>
  <c r="A856" i="16"/>
  <c r="A855" i="16"/>
  <c r="A854" i="16"/>
  <c r="A853" i="16"/>
  <c r="A852" i="16"/>
  <c r="AD880" i="16"/>
  <c r="N880" i="16"/>
  <c r="A851" i="16"/>
  <c r="L880" i="16" l="1"/>
  <c r="V880" i="16"/>
  <c r="AF880" i="16"/>
  <c r="V865" i="16"/>
  <c r="AG880" i="16"/>
  <c r="P865" i="16"/>
  <c r="X865" i="16"/>
  <c r="AF865" i="16"/>
  <c r="S880" i="16"/>
  <c r="AA880" i="16"/>
  <c r="AI880" i="16"/>
  <c r="M880" i="16"/>
  <c r="W880" i="16"/>
  <c r="I865" i="16"/>
  <c r="Q865" i="16"/>
  <c r="Y865" i="16"/>
  <c r="AG865" i="16"/>
  <c r="T880" i="16"/>
  <c r="AB880" i="16"/>
  <c r="AJ880" i="16"/>
  <c r="X880" i="16"/>
  <c r="AL865" i="16"/>
  <c r="AE865" i="16"/>
  <c r="AM865" i="16"/>
  <c r="AH880" i="16"/>
  <c r="O865" i="16"/>
  <c r="J865" i="16"/>
  <c r="R865" i="16"/>
  <c r="Z865" i="16"/>
  <c r="AH865" i="16"/>
  <c r="AK880" i="16"/>
  <c r="O880" i="16"/>
  <c r="Y880" i="16"/>
  <c r="K865" i="16"/>
  <c r="S865" i="16"/>
  <c r="AA865" i="16"/>
  <c r="AI865" i="16"/>
  <c r="AL880" i="16"/>
  <c r="P880" i="16"/>
  <c r="Z880" i="16"/>
  <c r="L865" i="16"/>
  <c r="T865" i="16"/>
  <c r="AB865" i="16"/>
  <c r="AJ865" i="16"/>
  <c r="AM880" i="16"/>
  <c r="I880" i="16"/>
  <c r="Q880" i="16"/>
  <c r="W865" i="16"/>
  <c r="M865" i="16"/>
  <c r="U865" i="16"/>
  <c r="AK865" i="16"/>
  <c r="J880" i="16"/>
  <c r="R880" i="16"/>
  <c r="N865" i="16"/>
  <c r="AD865" i="16"/>
  <c r="K880" i="16"/>
  <c r="U880" i="16"/>
  <c r="AE880" i="16"/>
  <c r="J19" i="112" l="1"/>
  <c r="J25" i="112" s="1"/>
  <c r="A1" i="112"/>
  <c r="I60" i="112"/>
  <c r="I50" i="112"/>
  <c r="I25" i="112"/>
  <c r="I36" i="112"/>
  <c r="L26" i="112"/>
  <c r="K26" i="112"/>
  <c r="J26" i="112"/>
  <c r="I26" i="112"/>
  <c r="K19" i="112" l="1"/>
  <c r="K36" i="112" s="1"/>
  <c r="K50" i="112"/>
  <c r="L19" i="112"/>
  <c r="K25" i="112"/>
  <c r="K60" i="112"/>
  <c r="J60" i="112"/>
  <c r="J50" i="112"/>
  <c r="J36" i="112"/>
  <c r="A77" i="112"/>
  <c r="A76" i="112"/>
  <c r="A75" i="112"/>
  <c r="A74" i="112"/>
  <c r="A73" i="112"/>
  <c r="A71" i="112"/>
  <c r="A70" i="112"/>
  <c r="A69" i="112"/>
  <c r="A68" i="112"/>
  <c r="A67" i="112"/>
  <c r="A66" i="112"/>
  <c r="A65" i="112"/>
  <c r="A64" i="112"/>
  <c r="A63" i="112"/>
  <c r="A62" i="112"/>
  <c r="A61" i="112"/>
  <c r="A59" i="112"/>
  <c r="A58" i="112"/>
  <c r="A57" i="112"/>
  <c r="A56" i="112"/>
  <c r="A55" i="112"/>
  <c r="A54" i="112"/>
  <c r="A53" i="112"/>
  <c r="A52" i="112"/>
  <c r="A51" i="112"/>
  <c r="A49" i="112"/>
  <c r="A48" i="112"/>
  <c r="A47" i="112"/>
  <c r="A46" i="112"/>
  <c r="A45" i="112"/>
  <c r="A44" i="112"/>
  <c r="A43" i="112"/>
  <c r="A42" i="112"/>
  <c r="A41" i="112"/>
  <c r="A40" i="112"/>
  <c r="A39" i="112"/>
  <c r="A38" i="112"/>
  <c r="A37" i="112"/>
  <c r="A35" i="112"/>
  <c r="A34" i="112"/>
  <c r="A33" i="112"/>
  <c r="A32" i="112"/>
  <c r="A31" i="112"/>
  <c r="A30" i="112"/>
  <c r="A29" i="112"/>
  <c r="A28" i="112"/>
  <c r="J27" i="112"/>
  <c r="A27" i="112"/>
  <c r="L27" i="112"/>
  <c r="K27" i="112"/>
  <c r="A26" i="112"/>
  <c r="A25" i="112"/>
  <c r="A24" i="112"/>
  <c r="A23" i="112"/>
  <c r="A22" i="112"/>
  <c r="A21" i="112"/>
  <c r="A20" i="112"/>
  <c r="A19" i="112"/>
  <c r="A18" i="112"/>
  <c r="A17" i="112"/>
  <c r="I16" i="112"/>
  <c r="A16" i="112"/>
  <c r="A15" i="112"/>
  <c r="A14" i="112"/>
  <c r="A13" i="112"/>
  <c r="A12" i="112"/>
  <c r="A11" i="112"/>
  <c r="A10" i="112"/>
  <c r="A9" i="112"/>
  <c r="A8" i="112"/>
  <c r="A7" i="112"/>
  <c r="A6" i="112"/>
  <c r="A5" i="112"/>
  <c r="N3" i="112"/>
  <c r="M3" i="112"/>
  <c r="L3" i="112"/>
  <c r="K3" i="112"/>
  <c r="J3" i="112"/>
  <c r="I3" i="112"/>
  <c r="H3" i="112"/>
  <c r="G3" i="112"/>
  <c r="F3" i="112"/>
  <c r="E3" i="112"/>
  <c r="D3" i="112"/>
  <c r="C3" i="112"/>
  <c r="L60" i="112" l="1"/>
  <c r="M19" i="112"/>
  <c r="L25" i="112"/>
  <c r="L50" i="112"/>
  <c r="L36" i="112"/>
  <c r="N19" i="112" l="1"/>
  <c r="M60" i="112"/>
  <c r="M25" i="112"/>
  <c r="M50" i="112"/>
  <c r="M36" i="112"/>
  <c r="N25" i="112" l="1"/>
  <c r="N50" i="112"/>
  <c r="N36" i="112"/>
  <c r="N60" i="112"/>
  <c r="F106" i="8" l="1"/>
  <c r="F69" i="8"/>
  <c r="A827" i="17" l="1"/>
  <c r="A826" i="17"/>
  <c r="A825" i="17"/>
  <c r="A824" i="17"/>
  <c r="A823" i="17"/>
  <c r="A822" i="17"/>
  <c r="A821" i="17"/>
  <c r="A820" i="17"/>
  <c r="A819" i="17"/>
  <c r="A818" i="17"/>
  <c r="A817" i="17"/>
  <c r="A816" i="17"/>
  <c r="A815" i="17"/>
  <c r="A751" i="17"/>
  <c r="A750" i="17"/>
  <c r="A749" i="17"/>
  <c r="A748" i="17"/>
  <c r="A747" i="17"/>
  <c r="A746" i="17"/>
  <c r="A745" i="17"/>
  <c r="A744" i="17"/>
  <c r="A743" i="17"/>
  <c r="A742" i="17"/>
  <c r="A741" i="17"/>
  <c r="A740" i="17"/>
  <c r="A739" i="17"/>
  <c r="A738" i="17"/>
  <c r="A673" i="17"/>
  <c r="A672" i="17"/>
  <c r="A671" i="17"/>
  <c r="A670" i="17"/>
  <c r="A669" i="17"/>
  <c r="A668" i="17"/>
  <c r="A667" i="17"/>
  <c r="A666" i="17"/>
  <c r="A665" i="17"/>
  <c r="A664" i="17"/>
  <c r="A663" i="17"/>
  <c r="A662" i="17"/>
  <c r="A661" i="17"/>
  <c r="A584" i="17"/>
  <c r="A583" i="17"/>
  <c r="A582" i="17"/>
  <c r="A581" i="17"/>
  <c r="A580" i="17"/>
  <c r="A579" i="17"/>
  <c r="A578" i="17"/>
  <c r="A577" i="17"/>
  <c r="A576" i="17"/>
  <c r="A575" i="17"/>
  <c r="A574" i="17"/>
  <c r="A573" i="17"/>
  <c r="A572" i="17"/>
  <c r="A571" i="17"/>
  <c r="A570" i="17"/>
  <c r="A569" i="17"/>
  <c r="A568" i="17"/>
  <c r="A567" i="17"/>
  <c r="A254" i="17"/>
  <c r="A472" i="17"/>
  <c r="A471" i="17"/>
  <c r="A470" i="17"/>
  <c r="A469" i="17"/>
  <c r="A468" i="17"/>
  <c r="A467" i="17"/>
  <c r="A466" i="17"/>
  <c r="A465" i="17"/>
  <c r="A464" i="17"/>
  <c r="A463" i="17"/>
  <c r="A462" i="17"/>
  <c r="A461" i="17"/>
  <c r="A460" i="17"/>
  <c r="A459" i="17"/>
  <c r="A458" i="17"/>
  <c r="A457" i="17"/>
  <c r="A456" i="17"/>
  <c r="A455" i="17"/>
  <c r="A361" i="17"/>
  <c r="A360" i="17"/>
  <c r="A359" i="17"/>
  <c r="A358" i="17"/>
  <c r="A357" i="17"/>
  <c r="A356" i="17"/>
  <c r="A355" i="17"/>
  <c r="A354" i="17"/>
  <c r="A353" i="17"/>
  <c r="A352" i="17"/>
  <c r="A351" i="17"/>
  <c r="A350" i="17"/>
  <c r="A349" i="17"/>
  <c r="A348" i="17"/>
  <c r="A347" i="17"/>
  <c r="A346" i="17"/>
  <c r="A345" i="17"/>
  <c r="A344" i="17"/>
  <c r="A343" i="17"/>
  <c r="A342" i="17"/>
  <c r="A178" i="17"/>
  <c r="A102" i="17"/>
  <c r="A814" i="17"/>
  <c r="A813" i="17"/>
  <c r="A812" i="17"/>
  <c r="A811" i="17"/>
  <c r="A810" i="17"/>
  <c r="A809" i="17"/>
  <c r="A808" i="17"/>
  <c r="A807" i="17"/>
  <c r="A806" i="17"/>
  <c r="A805" i="17"/>
  <c r="A804" i="17"/>
  <c r="A803" i="17"/>
  <c r="A802" i="17"/>
  <c r="A801" i="17"/>
  <c r="A800" i="17"/>
  <c r="A799" i="17"/>
  <c r="A798" i="17"/>
  <c r="A797" i="17"/>
  <c r="A737" i="17"/>
  <c r="A736" i="17"/>
  <c r="A735" i="17"/>
  <c r="A734" i="17"/>
  <c r="A733" i="17"/>
  <c r="A732" i="17"/>
  <c r="A731" i="17"/>
  <c r="A730" i="17"/>
  <c r="A729" i="17"/>
  <c r="A728" i="17"/>
  <c r="A727" i="17"/>
  <c r="A726" i="17"/>
  <c r="A725" i="17"/>
  <c r="A724" i="17"/>
  <c r="A723" i="17"/>
  <c r="A722" i="17"/>
  <c r="A721" i="17"/>
  <c r="A720" i="17"/>
  <c r="A660" i="17"/>
  <c r="A659" i="17"/>
  <c r="A658" i="17"/>
  <c r="A657" i="17"/>
  <c r="A656" i="17"/>
  <c r="A655" i="17"/>
  <c r="A654" i="17"/>
  <c r="A653" i="17"/>
  <c r="A652" i="17"/>
  <c r="A651" i="17"/>
  <c r="A650" i="17"/>
  <c r="A649" i="17"/>
  <c r="A648" i="17"/>
  <c r="A647" i="17"/>
  <c r="A646" i="17"/>
  <c r="A645" i="17"/>
  <c r="A644" i="17"/>
  <c r="A643" i="17"/>
  <c r="A566" i="17"/>
  <c r="A565" i="17"/>
  <c r="A564" i="17"/>
  <c r="A563" i="17"/>
  <c r="A562" i="17"/>
  <c r="A561" i="17"/>
  <c r="A560" i="17"/>
  <c r="A559" i="17"/>
  <c r="A558" i="17"/>
  <c r="A557" i="17"/>
  <c r="A556" i="17"/>
  <c r="A555" i="17"/>
  <c r="A554" i="17"/>
  <c r="A553" i="17"/>
  <c r="A552" i="17"/>
  <c r="A551" i="17"/>
  <c r="A550" i="17"/>
  <c r="A549" i="17"/>
  <c r="A548" i="17"/>
  <c r="A547" i="17"/>
  <c r="A473" i="17"/>
  <c r="A454" i="17"/>
  <c r="A453" i="17"/>
  <c r="A452" i="17"/>
  <c r="A451" i="17"/>
  <c r="A450" i="17"/>
  <c r="A449" i="17"/>
  <c r="A448" i="17"/>
  <c r="A447" i="17"/>
  <c r="A446" i="17"/>
  <c r="A445" i="17"/>
  <c r="A444" i="17"/>
  <c r="A443" i="17"/>
  <c r="A442" i="17"/>
  <c r="A441" i="17"/>
  <c r="A440" i="17"/>
  <c r="A439" i="17"/>
  <c r="A438" i="17"/>
  <c r="A437" i="17"/>
  <c r="A436" i="17"/>
  <c r="A435" i="17"/>
  <c r="A341" i="17"/>
  <c r="A340" i="17"/>
  <c r="A339" i="17"/>
  <c r="A338" i="17"/>
  <c r="A337" i="17"/>
  <c r="A336" i="17"/>
  <c r="A335" i="17"/>
  <c r="A334" i="17"/>
  <c r="A333" i="17"/>
  <c r="A332" i="17"/>
  <c r="A331" i="17"/>
  <c r="A330" i="17"/>
  <c r="A329" i="17"/>
  <c r="A328" i="17"/>
  <c r="A327" i="17"/>
  <c r="A326" i="17"/>
  <c r="A325" i="17"/>
  <c r="A324" i="17"/>
  <c r="A323" i="17"/>
  <c r="A253" i="17"/>
  <c r="A252" i="17"/>
  <c r="A251" i="17"/>
  <c r="A250" i="17"/>
  <c r="A249" i="17"/>
  <c r="A248" i="17"/>
  <c r="A247" i="17"/>
  <c r="A246" i="17"/>
  <c r="A245" i="17"/>
  <c r="A244" i="17"/>
  <c r="A243" i="17"/>
  <c r="A242" i="17"/>
  <c r="A241" i="17"/>
  <c r="A240" i="17"/>
  <c r="A239" i="17"/>
  <c r="A181" i="17"/>
  <c r="A177" i="17"/>
  <c r="A176" i="17"/>
  <c r="A175" i="17"/>
  <c r="A174" i="17"/>
  <c r="A173" i="17"/>
  <c r="A172" i="17"/>
  <c r="A171" i="17"/>
  <c r="A170" i="17"/>
  <c r="A169" i="17"/>
  <c r="A168" i="17"/>
  <c r="A167" i="17"/>
  <c r="A166" i="17"/>
  <c r="A165" i="17"/>
  <c r="A164" i="17"/>
  <c r="A163" i="17"/>
  <c r="A105" i="17"/>
  <c r="A101" i="17"/>
  <c r="A100" i="17"/>
  <c r="A99" i="17"/>
  <c r="A98" i="17"/>
  <c r="A97" i="17"/>
  <c r="A96" i="17"/>
  <c r="A95" i="17"/>
  <c r="A94" i="17"/>
  <c r="A93" i="17"/>
  <c r="A92" i="17"/>
  <c r="A91" i="17"/>
  <c r="A90" i="17"/>
  <c r="A89" i="17"/>
  <c r="A88" i="17"/>
  <c r="A87" i="17"/>
  <c r="AF25" i="16" l="1"/>
  <c r="AE25" i="16"/>
  <c r="AD25" i="16"/>
  <c r="AC25" i="16"/>
  <c r="M26" i="112" l="1"/>
  <c r="M27" i="112" l="1"/>
  <c r="F44" i="112"/>
  <c r="AL2665" i="16" l="1"/>
  <c r="AK2664" i="16"/>
  <c r="AM2665" i="16"/>
  <c r="AK2665" i="16"/>
  <c r="AL2664" i="16"/>
  <c r="AJ2665" i="16"/>
  <c r="AJ2664" i="16"/>
  <c r="AM2664" i="16"/>
  <c r="AN80" i="8" l="1"/>
  <c r="AI2665" i="16"/>
  <c r="AO80" i="8"/>
  <c r="AQ80" i="8"/>
  <c r="AP80" i="8"/>
  <c r="AI2664" i="16"/>
  <c r="AE173" i="122"/>
  <c r="AM80" i="8" l="1"/>
  <c r="AF173" i="122"/>
  <c r="J15" i="112" l="1"/>
  <c r="G80" i="8"/>
  <c r="AG173" i="122"/>
  <c r="K15" i="112" l="1"/>
  <c r="J10" i="112"/>
  <c r="J8" i="112"/>
  <c r="J11" i="112"/>
  <c r="J7" i="112"/>
  <c r="J12" i="112"/>
  <c r="J9" i="112"/>
  <c r="J13" i="112"/>
  <c r="J14" i="112"/>
  <c r="J6" i="112"/>
  <c r="AH173" i="122"/>
  <c r="K9" i="112" l="1"/>
  <c r="K8" i="112"/>
  <c r="K12" i="112"/>
  <c r="K10" i="112"/>
  <c r="K13" i="112"/>
  <c r="K6" i="112"/>
  <c r="K14" i="112"/>
  <c r="K7" i="112"/>
  <c r="K11" i="112"/>
  <c r="J16" i="112"/>
  <c r="AI173" i="122"/>
  <c r="AI97" i="83" l="1"/>
  <c r="AM97" i="83"/>
  <c r="AJ97" i="83"/>
  <c r="AK97" i="83"/>
  <c r="AL97" i="83"/>
  <c r="AJ2689" i="16"/>
  <c r="AJ2692" i="16"/>
  <c r="AJ57" i="83" s="1"/>
  <c r="AJ2690" i="16"/>
  <c r="AJ2691" i="16"/>
  <c r="I21" i="112"/>
  <c r="K16" i="112"/>
  <c r="AJ173" i="122"/>
  <c r="AI2580" i="122"/>
  <c r="AK3252" i="13"/>
  <c r="AM3466" i="13"/>
  <c r="AL3359" i="13"/>
  <c r="AI1022" i="122" l="1"/>
  <c r="AI1771" i="122"/>
  <c r="AJ1771" i="122" s="1"/>
  <c r="AI1664" i="122"/>
  <c r="AI2092" i="122"/>
  <c r="AI2306" i="122"/>
  <c r="AJ2306" i="122" s="1"/>
  <c r="AI915" i="122"/>
  <c r="AI1343" i="122"/>
  <c r="AI1129" i="122"/>
  <c r="AI2199" i="122"/>
  <c r="AI808" i="122"/>
  <c r="AI1878" i="122"/>
  <c r="AJ1878" i="122" s="1"/>
  <c r="AI1557" i="122"/>
  <c r="AI701" i="122"/>
  <c r="AI1450" i="122"/>
  <c r="AI380" i="122"/>
  <c r="AI1236" i="122"/>
  <c r="AJ1236" i="122" s="1"/>
  <c r="AI2413" i="122"/>
  <c r="AI594" i="122"/>
  <c r="AJ594" i="122" s="1"/>
  <c r="AI1985" i="122"/>
  <c r="AJ1985" i="122" s="1"/>
  <c r="AI487" i="122"/>
  <c r="AJ487" i="122" s="1"/>
  <c r="AM3359" i="13"/>
  <c r="AL3252" i="13"/>
  <c r="I23" i="112"/>
  <c r="I37" i="112"/>
  <c r="I39" i="112" s="1"/>
  <c r="AG2764" i="122"/>
  <c r="AK173" i="122"/>
  <c r="AI2610" i="122"/>
  <c r="AE2646" i="122"/>
  <c r="AH2967" i="122"/>
  <c r="AF2753" i="122"/>
  <c r="AI3074" i="122"/>
  <c r="AD2524" i="122"/>
  <c r="AG2860" i="122"/>
  <c r="AK30" i="149" l="1"/>
  <c r="AK41" i="149" s="1"/>
  <c r="AL30" i="149"/>
  <c r="AJ1022" i="122"/>
  <c r="AK1022" i="122" s="1"/>
  <c r="AJ1664" i="122"/>
  <c r="AK1664" i="122" s="1"/>
  <c r="AJ1343" i="122"/>
  <c r="AJ2092" i="122"/>
  <c r="AJ701" i="122"/>
  <c r="AK701" i="122" s="1"/>
  <c r="AJ1129" i="122"/>
  <c r="AJ915" i="122"/>
  <c r="AK915" i="122" s="1"/>
  <c r="AJ1450" i="122"/>
  <c r="AJ808" i="122"/>
  <c r="AJ1557" i="122"/>
  <c r="AK1557" i="122" s="1"/>
  <c r="AJ2199" i="122"/>
  <c r="AJ380" i="122"/>
  <c r="AJ2413" i="122"/>
  <c r="AK2413" i="122" s="1"/>
  <c r="AK1985" i="122"/>
  <c r="AK1878" i="122"/>
  <c r="AG2824" i="122"/>
  <c r="AJ2535" i="122"/>
  <c r="AM3252" i="13"/>
  <c r="AK1771" i="122"/>
  <c r="AK487" i="122"/>
  <c r="AK1236" i="122"/>
  <c r="AK2306" i="122"/>
  <c r="I43" i="112"/>
  <c r="AK594" i="122"/>
  <c r="AJ3074" i="122"/>
  <c r="AH2860" i="122"/>
  <c r="AE2524" i="122"/>
  <c r="AG2753" i="122"/>
  <c r="AI2967" i="122"/>
  <c r="AF2646" i="122"/>
  <c r="AL173" i="122"/>
  <c r="AM30" i="149" l="1"/>
  <c r="AK2092" i="122"/>
  <c r="AK1343" i="122"/>
  <c r="AL1343" i="122" s="1"/>
  <c r="AK1129" i="122"/>
  <c r="AK1450" i="122"/>
  <c r="AK808" i="122"/>
  <c r="AK2199" i="122"/>
  <c r="AK380" i="122"/>
  <c r="AL1771" i="122"/>
  <c r="AL1985" i="122"/>
  <c r="AL1022" i="122"/>
  <c r="AL1878" i="122"/>
  <c r="AL487" i="122"/>
  <c r="AL1557" i="122"/>
  <c r="AL1236" i="122"/>
  <c r="AL2306" i="122"/>
  <c r="AL915" i="122"/>
  <c r="AL594" i="122"/>
  <c r="AL701" i="122"/>
  <c r="AL2092" i="122"/>
  <c r="AL1664" i="122"/>
  <c r="AL2413" i="122"/>
  <c r="I46" i="112"/>
  <c r="AF2524" i="122"/>
  <c r="AG2646" i="122"/>
  <c r="AI2860" i="122"/>
  <c r="AJ2967" i="122"/>
  <c r="AM173" i="122"/>
  <c r="AH2753" i="122"/>
  <c r="AK3074" i="122"/>
  <c r="AJ2580" i="122"/>
  <c r="AL808" i="122" l="1"/>
  <c r="AL1129" i="122"/>
  <c r="AL1450" i="122"/>
  <c r="AM1771" i="122"/>
  <c r="AM1985" i="122"/>
  <c r="AL380" i="122"/>
  <c r="AL2199" i="122"/>
  <c r="AM1878" i="122"/>
  <c r="AM1022" i="122"/>
  <c r="AM487" i="122"/>
  <c r="AM1557" i="122"/>
  <c r="AM915" i="122"/>
  <c r="AM1236" i="122"/>
  <c r="AM1664" i="122"/>
  <c r="AM2413" i="122"/>
  <c r="AM594" i="122"/>
  <c r="AM701" i="122"/>
  <c r="AM2306" i="122"/>
  <c r="AM2092" i="122"/>
  <c r="AM1343" i="122"/>
  <c r="G46" i="112"/>
  <c r="AH2646" i="122"/>
  <c r="AJ2610" i="122"/>
  <c r="AK2967" i="122"/>
  <c r="AJ2860" i="122"/>
  <c r="AH2764" i="122"/>
  <c r="AI2753" i="122"/>
  <c r="AL3074" i="122"/>
  <c r="AG2524" i="122"/>
  <c r="AH252" i="16"/>
  <c r="AG252" i="16"/>
  <c r="AF252" i="16"/>
  <c r="AE252" i="16"/>
  <c r="AD252" i="16"/>
  <c r="AM808" i="122" l="1"/>
  <c r="AM1129" i="122"/>
  <c r="AM1450" i="122"/>
  <c r="AM380" i="122"/>
  <c r="AM2199" i="122"/>
  <c r="AK2535" i="122"/>
  <c r="AH2824" i="122"/>
  <c r="AH32" i="113"/>
  <c r="AG32" i="113"/>
  <c r="AJ32" i="113"/>
  <c r="AI32" i="113"/>
  <c r="AF32" i="113"/>
  <c r="AF36" i="113" s="1"/>
  <c r="AL2967" i="122"/>
  <c r="AH2524" i="122"/>
  <c r="AM3074" i="122"/>
  <c r="AI2646" i="122"/>
  <c r="AJ2753" i="122"/>
  <c r="AK2860" i="122"/>
  <c r="AK2580" i="122" l="1"/>
  <c r="AL2860" i="122"/>
  <c r="AM2967" i="122"/>
  <c r="AJ2646" i="122"/>
  <c r="AK2753" i="122"/>
  <c r="AI2524" i="122"/>
  <c r="AK2646" i="122" l="1"/>
  <c r="AI2764" i="122"/>
  <c r="AM2860" i="122"/>
  <c r="AJ2524" i="122"/>
  <c r="AK2610" i="122"/>
  <c r="AL2753" i="122"/>
  <c r="AL2535" i="122" l="1"/>
  <c r="AM2753" i="122"/>
  <c r="AK2524" i="122"/>
  <c r="AL2646" i="122"/>
  <c r="AL2580" i="122" l="1"/>
  <c r="AM2646" i="122"/>
  <c r="AI2809" i="122"/>
  <c r="AL2524" i="122"/>
  <c r="AI2824" i="122" l="1"/>
  <c r="AJ2764" i="122" s="1"/>
  <c r="AM2524" i="122"/>
  <c r="AL2610" i="122"/>
  <c r="AM2535" i="122" l="1"/>
  <c r="AM2580" i="122" l="1"/>
  <c r="AJ2809" i="122"/>
  <c r="AJ2824" i="122" l="1"/>
  <c r="AK2764" i="122" s="1"/>
  <c r="AM2610" i="122"/>
  <c r="AK2809" i="122" l="1"/>
  <c r="AK2824" i="122" l="1"/>
  <c r="AL2764" i="122" l="1"/>
  <c r="AL2809" i="122" l="1"/>
  <c r="AL2824" i="122" l="1"/>
  <c r="AM2764" i="122" l="1"/>
  <c r="AM2809" i="122" l="1"/>
  <c r="AM2824" i="122" l="1"/>
  <c r="AM3580" i="13" l="1"/>
  <c r="AM3581" i="13"/>
  <c r="AM3582" i="13"/>
  <c r="AM3583" i="13"/>
  <c r="AM3584" i="13"/>
  <c r="AM3585" i="13"/>
  <c r="AM3586" i="13"/>
  <c r="AM3587" i="13"/>
  <c r="AM3591" i="13"/>
  <c r="AM3592" i="13"/>
  <c r="A3668" i="13"/>
  <c r="A3571" i="13"/>
  <c r="A3570" i="13"/>
  <c r="A3569" i="13"/>
  <c r="A3568" i="13"/>
  <c r="A3567" i="13"/>
  <c r="A3566" i="13"/>
  <c r="A3565" i="13"/>
  <c r="A3564" i="13"/>
  <c r="AM3458" i="13"/>
  <c r="AM3459" i="13"/>
  <c r="AM3460" i="13"/>
  <c r="AM3461" i="13"/>
  <c r="AM3462" i="13"/>
  <c r="AM3463" i="13"/>
  <c r="AM3464" i="13"/>
  <c r="AM3465" i="13"/>
  <c r="AL3473" i="13"/>
  <c r="AL3474" i="13"/>
  <c r="AL3475" i="13"/>
  <c r="AL3476" i="13"/>
  <c r="AL3477" i="13"/>
  <c r="AL3478" i="13"/>
  <c r="AL3479" i="13"/>
  <c r="AL3480" i="13"/>
  <c r="AL3484" i="13"/>
  <c r="AL3485" i="13"/>
  <c r="A3562" i="13"/>
  <c r="A3561" i="13"/>
  <c r="A3464" i="13"/>
  <c r="A3463" i="13"/>
  <c r="A3462" i="13"/>
  <c r="A3461" i="13"/>
  <c r="A3460" i="13"/>
  <c r="A3459" i="13"/>
  <c r="A3458" i="13"/>
  <c r="A3457" i="13"/>
  <c r="AL3351" i="13"/>
  <c r="AL3352" i="13"/>
  <c r="AL3353" i="13"/>
  <c r="AL3354" i="13"/>
  <c r="AL3355" i="13"/>
  <c r="AL3356" i="13"/>
  <c r="AL3357" i="13"/>
  <c r="AL3358" i="13"/>
  <c r="AK3366" i="13"/>
  <c r="AK3367" i="13"/>
  <c r="AK3368" i="13"/>
  <c r="AK3369" i="13"/>
  <c r="AK3370" i="13"/>
  <c r="AK3371" i="13"/>
  <c r="AK3372" i="13"/>
  <c r="AK3373" i="13"/>
  <c r="AK3377" i="13"/>
  <c r="AK3378" i="13"/>
  <c r="A3350" i="13"/>
  <c r="A3351" i="13"/>
  <c r="A3352" i="13"/>
  <c r="A3353" i="13"/>
  <c r="A3354" i="13"/>
  <c r="A3355" i="13"/>
  <c r="A3356" i="13"/>
  <c r="A3357" i="13"/>
  <c r="A3454" i="13"/>
  <c r="A3455" i="13"/>
  <c r="AK3244" i="13"/>
  <c r="AK3245" i="13"/>
  <c r="AK3246" i="13"/>
  <c r="AK3247" i="13"/>
  <c r="AK3248" i="13"/>
  <c r="AK3249" i="13"/>
  <c r="AK3250" i="13"/>
  <c r="AK3251" i="13"/>
  <c r="AJ3259" i="13"/>
  <c r="AJ3260" i="13"/>
  <c r="AJ3261" i="13"/>
  <c r="AJ3262" i="13"/>
  <c r="AJ3263" i="13"/>
  <c r="AJ3264" i="13"/>
  <c r="AJ3265" i="13"/>
  <c r="AJ3266" i="13"/>
  <c r="AJ3270" i="13"/>
  <c r="AJ3271" i="13"/>
  <c r="A3348" i="13"/>
  <c r="A3347" i="13"/>
  <c r="A3250" i="13"/>
  <c r="A3249" i="13"/>
  <c r="A3248" i="13"/>
  <c r="A3247" i="13"/>
  <c r="A3246" i="13"/>
  <c r="A3245" i="13"/>
  <c r="A3244" i="13"/>
  <c r="A3243" i="13"/>
  <c r="AJ3137" i="13"/>
  <c r="AJ3138" i="13"/>
  <c r="AJ3139" i="13"/>
  <c r="AJ3140" i="13"/>
  <c r="AJ3141" i="13"/>
  <c r="AJ3142" i="13"/>
  <c r="AJ3143" i="13"/>
  <c r="AJ3144" i="13"/>
  <c r="AI3152" i="13"/>
  <c r="AI3153" i="13"/>
  <c r="AI3154" i="13"/>
  <c r="AI3155" i="13"/>
  <c r="AI3156" i="13"/>
  <c r="AI3157" i="13"/>
  <c r="AI3158" i="13"/>
  <c r="AI3159" i="13"/>
  <c r="AI3163" i="13"/>
  <c r="AI3164" i="13"/>
  <c r="A3241" i="13"/>
  <c r="A3240" i="13"/>
  <c r="A3143" i="13"/>
  <c r="A3142" i="13"/>
  <c r="A3141" i="13"/>
  <c r="A3140" i="13"/>
  <c r="A3139" i="13"/>
  <c r="A3138" i="13"/>
  <c r="A3137" i="13"/>
  <c r="A3136" i="13"/>
  <c r="AI3042" i="13"/>
  <c r="AI3037" i="13"/>
  <c r="AI3036" i="13"/>
  <c r="AI3035" i="13"/>
  <c r="AI3034" i="13"/>
  <c r="AI3033" i="13"/>
  <c r="AI3032" i="13"/>
  <c r="AI3031" i="13"/>
  <c r="AI3030" i="13"/>
  <c r="AM1575" i="13"/>
  <c r="AL1575" i="13"/>
  <c r="AK1575" i="13"/>
  <c r="AJ1575" i="13"/>
  <c r="AI1575" i="13"/>
  <c r="AM719" i="13"/>
  <c r="AL719" i="13"/>
  <c r="AK719" i="13"/>
  <c r="AJ719" i="13"/>
  <c r="AI719" i="13"/>
  <c r="AM612" i="13"/>
  <c r="AL612" i="13"/>
  <c r="AK612" i="13"/>
  <c r="AJ612" i="13"/>
  <c r="AI612" i="13"/>
  <c r="AM505" i="13"/>
  <c r="AL505" i="13"/>
  <c r="AK505" i="13"/>
  <c r="AJ505" i="13"/>
  <c r="AI505" i="13"/>
  <c r="AM398" i="13"/>
  <c r="AL398" i="13"/>
  <c r="AK398" i="13"/>
  <c r="AJ398" i="13"/>
  <c r="AI398" i="13"/>
  <c r="AM211" i="13"/>
  <c r="AL211" i="13"/>
  <c r="AK211" i="13"/>
  <c r="AJ211" i="13"/>
  <c r="AI211" i="13"/>
  <c r="AM27" i="13"/>
  <c r="AL27" i="13"/>
  <c r="AK27" i="13"/>
  <c r="AJ27" i="13"/>
  <c r="AI27" i="13"/>
  <c r="AM5" i="13"/>
  <c r="AL5" i="13"/>
  <c r="AK5" i="13"/>
  <c r="AJ5" i="13"/>
  <c r="AI5" i="13"/>
  <c r="AM3" i="13"/>
  <c r="AL3" i="13"/>
  <c r="AK3" i="13"/>
  <c r="AJ3" i="13"/>
  <c r="AI3" i="13"/>
  <c r="AM5" i="83"/>
  <c r="AL5" i="83"/>
  <c r="AK5" i="83"/>
  <c r="AJ5" i="83"/>
  <c r="AI5" i="83"/>
  <c r="AM3" i="83"/>
  <c r="AL3" i="83"/>
  <c r="AK3" i="83"/>
  <c r="AJ3" i="83"/>
  <c r="AI3" i="83"/>
  <c r="AI3" i="9"/>
  <c r="AJ3" i="9"/>
  <c r="AK3" i="9"/>
  <c r="AL3" i="9"/>
  <c r="AM3" i="9"/>
  <c r="AN3" i="9"/>
  <c r="AI5" i="9"/>
  <c r="AJ5" i="9"/>
  <c r="AK5" i="9"/>
  <c r="AL5" i="9"/>
  <c r="AM5" i="9"/>
  <c r="AQ5" i="8"/>
  <c r="AP5" i="8"/>
  <c r="AO5" i="8"/>
  <c r="AN5" i="8"/>
  <c r="AM5" i="8"/>
  <c r="AQ3" i="8"/>
  <c r="AP3" i="8"/>
  <c r="AO3" i="8"/>
  <c r="AN3" i="8"/>
  <c r="AM3" i="8"/>
  <c r="AM5" i="17"/>
  <c r="AL5" i="17"/>
  <c r="AK5" i="17"/>
  <c r="AJ5" i="17"/>
  <c r="AI5" i="17"/>
  <c r="AM3" i="17"/>
  <c r="AL3" i="17"/>
  <c r="AK3" i="17"/>
  <c r="AJ3" i="17"/>
  <c r="AI3" i="17"/>
  <c r="AH2101" i="16"/>
  <c r="AG2101" i="16"/>
  <c r="AF2101" i="16"/>
  <c r="AE2101" i="16"/>
  <c r="AD2101" i="16"/>
  <c r="AH2100" i="16"/>
  <c r="AG2100" i="16"/>
  <c r="AF2100" i="16"/>
  <c r="AE2100" i="16"/>
  <c r="AD2100" i="16"/>
  <c r="AH2096" i="16"/>
  <c r="AG2096" i="16"/>
  <c r="AF2096" i="16"/>
  <c r="AE2096" i="16"/>
  <c r="AD2096" i="16"/>
  <c r="AH2095" i="16"/>
  <c r="AG2095" i="16"/>
  <c r="AF2095" i="16"/>
  <c r="AE2095" i="16"/>
  <c r="AD2095" i="16"/>
  <c r="AH2094" i="16"/>
  <c r="AG2094" i="16"/>
  <c r="AF2094" i="16"/>
  <c r="AE2094" i="16"/>
  <c r="AD2094" i="16"/>
  <c r="AH2093" i="16"/>
  <c r="AG2093" i="16"/>
  <c r="AF2093" i="16"/>
  <c r="AE2093" i="16"/>
  <c r="AD2093" i="16"/>
  <c r="AH2092" i="16"/>
  <c r="AG2092" i="16"/>
  <c r="AF2092" i="16"/>
  <c r="AE2092" i="16"/>
  <c r="AD2092" i="16"/>
  <c r="AH2091" i="16"/>
  <c r="AG2091" i="16"/>
  <c r="AF2091" i="16"/>
  <c r="AE2091" i="16"/>
  <c r="AD2091" i="16"/>
  <c r="AH2090" i="16"/>
  <c r="AG2090" i="16"/>
  <c r="AF2090" i="16"/>
  <c r="AE2090" i="16"/>
  <c r="AD2090" i="16"/>
  <c r="AH2089" i="16"/>
  <c r="AG2089" i="16"/>
  <c r="AF2089" i="16"/>
  <c r="AE2089" i="16"/>
  <c r="AD2089" i="16"/>
  <c r="AH2087" i="16"/>
  <c r="AG2087" i="16"/>
  <c r="AF2087" i="16"/>
  <c r="AE2087" i="16"/>
  <c r="AD2087" i="16"/>
  <c r="AH2072" i="16"/>
  <c r="AG2072" i="16"/>
  <c r="AF2072" i="16"/>
  <c r="AE2072" i="16"/>
  <c r="AD2072" i="16"/>
  <c r="AH2057" i="16"/>
  <c r="AG2057" i="16"/>
  <c r="AF2057" i="16"/>
  <c r="AE2057" i="16"/>
  <c r="AD2057" i="16"/>
  <c r="AH2042" i="16"/>
  <c r="AG2042" i="16"/>
  <c r="AF2042" i="16"/>
  <c r="AE2042" i="16"/>
  <c r="AD2042" i="16"/>
  <c r="AH2027" i="16"/>
  <c r="AG2027" i="16"/>
  <c r="AF2027" i="16"/>
  <c r="AE2027" i="16"/>
  <c r="AD2027" i="16"/>
  <c r="AH2012" i="16"/>
  <c r="AG2012" i="16"/>
  <c r="AF2012" i="16"/>
  <c r="AE2012" i="16"/>
  <c r="AD2012" i="16"/>
  <c r="AH1997" i="16"/>
  <c r="AG1997" i="16"/>
  <c r="AF1997" i="16"/>
  <c r="AE1997" i="16"/>
  <c r="AD1997" i="16"/>
  <c r="AH1982" i="16"/>
  <c r="AG1982" i="16"/>
  <c r="AF1982" i="16"/>
  <c r="AE1982" i="16"/>
  <c r="AD1982" i="16"/>
  <c r="AH1967" i="16"/>
  <c r="AG1967" i="16"/>
  <c r="AF1967" i="16"/>
  <c r="AE1967" i="16"/>
  <c r="AD1967" i="16"/>
  <c r="AH1952" i="16"/>
  <c r="AG1952" i="16"/>
  <c r="AF1952" i="16"/>
  <c r="AE1952" i="16"/>
  <c r="AD1952" i="16"/>
  <c r="AH1937" i="16"/>
  <c r="AG1937" i="16"/>
  <c r="AF1937" i="16"/>
  <c r="AE1937" i="16"/>
  <c r="AD1937" i="16"/>
  <c r="AH1922" i="16"/>
  <c r="AG1922" i="16"/>
  <c r="AF1922" i="16"/>
  <c r="AE1922" i="16"/>
  <c r="AD1922" i="16"/>
  <c r="AH1907" i="16"/>
  <c r="AG1907" i="16"/>
  <c r="AF1907" i="16"/>
  <c r="AE1907" i="16"/>
  <c r="AD1907" i="16"/>
  <c r="AH1892" i="16"/>
  <c r="AG1892" i="16"/>
  <c r="AF1892" i="16"/>
  <c r="AE1892" i="16"/>
  <c r="AD1892" i="16"/>
  <c r="AH1877" i="16"/>
  <c r="AG1877" i="16"/>
  <c r="AF1877" i="16"/>
  <c r="AE1877" i="16"/>
  <c r="AD1877" i="16"/>
  <c r="AH1862" i="16"/>
  <c r="AG1862" i="16"/>
  <c r="AF1862" i="16"/>
  <c r="AE1862" i="16"/>
  <c r="AD1862" i="16"/>
  <c r="AH1847" i="16"/>
  <c r="AG1847" i="16"/>
  <c r="AF1847" i="16"/>
  <c r="AE1847" i="16"/>
  <c r="AD1847" i="16"/>
  <c r="AH1832" i="16"/>
  <c r="AG1832" i="16"/>
  <c r="AF1832" i="16"/>
  <c r="AE1832" i="16"/>
  <c r="AD1832" i="16"/>
  <c r="AH1817" i="16"/>
  <c r="AG1817" i="16"/>
  <c r="AF1817" i="16"/>
  <c r="AE1817" i="16"/>
  <c r="AD1817" i="16"/>
  <c r="AH1802" i="16"/>
  <c r="AG1802" i="16"/>
  <c r="AF1802" i="16"/>
  <c r="AE1802" i="16"/>
  <c r="AD1802" i="16"/>
  <c r="AH1787" i="16"/>
  <c r="AG1787" i="16"/>
  <c r="AF1787" i="16"/>
  <c r="AE1787" i="16"/>
  <c r="AD1787" i="16"/>
  <c r="AH1772" i="16"/>
  <c r="AG1772" i="16"/>
  <c r="AF1772" i="16"/>
  <c r="AE1772" i="16"/>
  <c r="AD1772" i="16"/>
  <c r="AH1757" i="16"/>
  <c r="AG1757" i="16"/>
  <c r="AF1757" i="16"/>
  <c r="AE1757" i="16"/>
  <c r="AD1757" i="16"/>
  <c r="AH1742" i="16"/>
  <c r="AG1742" i="16"/>
  <c r="AF1742" i="16"/>
  <c r="AE1742" i="16"/>
  <c r="AD1742" i="16"/>
  <c r="AH1727" i="16"/>
  <c r="AG1727" i="16"/>
  <c r="AF1727" i="16"/>
  <c r="AE1727" i="16"/>
  <c r="AD1727" i="16"/>
  <c r="AH1712" i="16"/>
  <c r="AG1712" i="16"/>
  <c r="AF1712" i="16"/>
  <c r="AE1712" i="16"/>
  <c r="AD1712" i="16"/>
  <c r="AC2101" i="16"/>
  <c r="AB2101" i="16"/>
  <c r="AA2101" i="16"/>
  <c r="Z2101" i="16"/>
  <c r="Y2101" i="16"/>
  <c r="X2101" i="16"/>
  <c r="W2101" i="16"/>
  <c r="V2101" i="16"/>
  <c r="U2101" i="16"/>
  <c r="T2101" i="16"/>
  <c r="S2101" i="16"/>
  <c r="R2101" i="16"/>
  <c r="Q2101" i="16"/>
  <c r="P2101" i="16"/>
  <c r="O2101" i="16"/>
  <c r="N2101" i="16"/>
  <c r="M2101" i="16"/>
  <c r="L2101" i="16"/>
  <c r="K2101" i="16"/>
  <c r="J2101" i="16"/>
  <c r="I2101" i="16"/>
  <c r="AC2100" i="16"/>
  <c r="AB2100" i="16"/>
  <c r="AA2100" i="16"/>
  <c r="Z2100" i="16"/>
  <c r="Y2100" i="16"/>
  <c r="X2100" i="16"/>
  <c r="W2100" i="16"/>
  <c r="V2100" i="16"/>
  <c r="U2100" i="16"/>
  <c r="T2100" i="16"/>
  <c r="S2100" i="16"/>
  <c r="R2100" i="16"/>
  <c r="Q2100" i="16"/>
  <c r="P2100" i="16"/>
  <c r="O2100" i="16"/>
  <c r="N2100" i="16"/>
  <c r="M2100" i="16"/>
  <c r="L2100" i="16"/>
  <c r="K2100" i="16"/>
  <c r="J2100" i="16"/>
  <c r="I2100" i="16"/>
  <c r="AC2096" i="16"/>
  <c r="AB2096" i="16"/>
  <c r="AA2096" i="16"/>
  <c r="Z2096" i="16"/>
  <c r="Y2096" i="16"/>
  <c r="X2096" i="16"/>
  <c r="W2096" i="16"/>
  <c r="V2096" i="16"/>
  <c r="U2096" i="16"/>
  <c r="T2096" i="16"/>
  <c r="S2096" i="16"/>
  <c r="R2096" i="16"/>
  <c r="Q2096" i="16"/>
  <c r="P2096" i="16"/>
  <c r="O2096" i="16"/>
  <c r="N2096" i="16"/>
  <c r="M2096" i="16"/>
  <c r="L2096" i="16"/>
  <c r="K2096" i="16"/>
  <c r="J2096" i="16"/>
  <c r="I2096" i="16"/>
  <c r="AC2095" i="16"/>
  <c r="AB2095" i="16"/>
  <c r="AA2095" i="16"/>
  <c r="Z2095" i="16"/>
  <c r="Y2095" i="16"/>
  <c r="X2095" i="16"/>
  <c r="W2095" i="16"/>
  <c r="V2095" i="16"/>
  <c r="U2095" i="16"/>
  <c r="T2095" i="16"/>
  <c r="S2095" i="16"/>
  <c r="R2095" i="16"/>
  <c r="Q2095" i="16"/>
  <c r="P2095" i="16"/>
  <c r="O2095" i="16"/>
  <c r="N2095" i="16"/>
  <c r="M2095" i="16"/>
  <c r="L2095" i="16"/>
  <c r="K2095" i="16"/>
  <c r="J2095" i="16"/>
  <c r="I2095" i="16"/>
  <c r="AC2094" i="16"/>
  <c r="AB2094" i="16"/>
  <c r="AA2094" i="16"/>
  <c r="Z2094" i="16"/>
  <c r="Y2094" i="16"/>
  <c r="X2094" i="16"/>
  <c r="W2094" i="16"/>
  <c r="V2094" i="16"/>
  <c r="U2094" i="16"/>
  <c r="T2094" i="16"/>
  <c r="S2094" i="16"/>
  <c r="R2094" i="16"/>
  <c r="Q2094" i="16"/>
  <c r="P2094" i="16"/>
  <c r="O2094" i="16"/>
  <c r="N2094" i="16"/>
  <c r="M2094" i="16"/>
  <c r="L2094" i="16"/>
  <c r="K2094" i="16"/>
  <c r="J2094" i="16"/>
  <c r="I2094" i="16"/>
  <c r="AC2093" i="16"/>
  <c r="AB2093" i="16"/>
  <c r="AA2093" i="16"/>
  <c r="Z2093" i="16"/>
  <c r="Y2093" i="16"/>
  <c r="X2093" i="16"/>
  <c r="W2093" i="16"/>
  <c r="V2093" i="16"/>
  <c r="U2093" i="16"/>
  <c r="T2093" i="16"/>
  <c r="S2093" i="16"/>
  <c r="R2093" i="16"/>
  <c r="Q2093" i="16"/>
  <c r="P2093" i="16"/>
  <c r="O2093" i="16"/>
  <c r="N2093" i="16"/>
  <c r="M2093" i="16"/>
  <c r="L2093" i="16"/>
  <c r="K2093" i="16"/>
  <c r="J2093" i="16"/>
  <c r="I2093" i="16"/>
  <c r="AC2092" i="16"/>
  <c r="AB2092" i="16"/>
  <c r="AA2092" i="16"/>
  <c r="Z2092" i="16"/>
  <c r="Y2092" i="16"/>
  <c r="X2092" i="16"/>
  <c r="W2092" i="16"/>
  <c r="V2092" i="16"/>
  <c r="U2092" i="16"/>
  <c r="T2092" i="16"/>
  <c r="S2092" i="16"/>
  <c r="R2092" i="16"/>
  <c r="Q2092" i="16"/>
  <c r="P2092" i="16"/>
  <c r="O2092" i="16"/>
  <c r="N2092" i="16"/>
  <c r="M2092" i="16"/>
  <c r="L2092" i="16"/>
  <c r="K2092" i="16"/>
  <c r="J2092" i="16"/>
  <c r="I2092" i="16"/>
  <c r="AC2091" i="16"/>
  <c r="AB2091" i="16"/>
  <c r="AA2091" i="16"/>
  <c r="Z2091" i="16"/>
  <c r="Y2091" i="16"/>
  <c r="X2091" i="16"/>
  <c r="W2091" i="16"/>
  <c r="V2091" i="16"/>
  <c r="U2091" i="16"/>
  <c r="T2091" i="16"/>
  <c r="S2091" i="16"/>
  <c r="R2091" i="16"/>
  <c r="Q2091" i="16"/>
  <c r="P2091" i="16"/>
  <c r="O2091" i="16"/>
  <c r="N2091" i="16"/>
  <c r="M2091" i="16"/>
  <c r="L2091" i="16"/>
  <c r="K2091" i="16"/>
  <c r="J2091" i="16"/>
  <c r="I2091" i="16"/>
  <c r="AC2090" i="16"/>
  <c r="AB2090" i="16"/>
  <c r="AA2090" i="16"/>
  <c r="Z2090" i="16"/>
  <c r="Y2090" i="16"/>
  <c r="X2090" i="16"/>
  <c r="W2090" i="16"/>
  <c r="V2090" i="16"/>
  <c r="U2090" i="16"/>
  <c r="T2090" i="16"/>
  <c r="S2090" i="16"/>
  <c r="R2090" i="16"/>
  <c r="Q2090" i="16"/>
  <c r="P2090" i="16"/>
  <c r="O2090" i="16"/>
  <c r="N2090" i="16"/>
  <c r="M2090" i="16"/>
  <c r="L2090" i="16"/>
  <c r="K2090" i="16"/>
  <c r="J2090" i="16"/>
  <c r="I2090" i="16"/>
  <c r="AC2089" i="16"/>
  <c r="AB2089" i="16"/>
  <c r="AA2089" i="16"/>
  <c r="Z2089" i="16"/>
  <c r="Y2089" i="16"/>
  <c r="X2089" i="16"/>
  <c r="W2089" i="16"/>
  <c r="V2089" i="16"/>
  <c r="U2089" i="16"/>
  <c r="T2089" i="16"/>
  <c r="S2089" i="16"/>
  <c r="R2089" i="16"/>
  <c r="Q2089" i="16"/>
  <c r="P2089" i="16"/>
  <c r="O2089" i="16"/>
  <c r="N2089" i="16"/>
  <c r="M2089" i="16"/>
  <c r="L2089" i="16"/>
  <c r="K2089" i="16"/>
  <c r="J2089" i="16"/>
  <c r="I2089" i="16"/>
  <c r="AC2087" i="16"/>
  <c r="AB2087" i="16"/>
  <c r="AA2087" i="16"/>
  <c r="Z2087" i="16"/>
  <c r="Y2087" i="16"/>
  <c r="X2087" i="16"/>
  <c r="W2087" i="16"/>
  <c r="V2087" i="16"/>
  <c r="U2087" i="16"/>
  <c r="T2087" i="16"/>
  <c r="S2087" i="16"/>
  <c r="R2087" i="16"/>
  <c r="Q2087" i="16"/>
  <c r="P2087" i="16"/>
  <c r="O2087" i="16"/>
  <c r="N2087" i="16"/>
  <c r="M2087" i="16"/>
  <c r="L2087" i="16"/>
  <c r="K2087" i="16"/>
  <c r="J2087" i="16"/>
  <c r="I2087" i="16"/>
  <c r="AC2072" i="16"/>
  <c r="AB2072" i="16"/>
  <c r="AA2072" i="16"/>
  <c r="Z2072" i="16"/>
  <c r="Y2072" i="16"/>
  <c r="X2072" i="16"/>
  <c r="W2072" i="16"/>
  <c r="V2072" i="16"/>
  <c r="U2072" i="16"/>
  <c r="T2072" i="16"/>
  <c r="S2072" i="16"/>
  <c r="R2072" i="16"/>
  <c r="Q2072" i="16"/>
  <c r="P2072" i="16"/>
  <c r="O2072" i="16"/>
  <c r="N2072" i="16"/>
  <c r="M2072" i="16"/>
  <c r="L2072" i="16"/>
  <c r="K2072" i="16"/>
  <c r="J2072" i="16"/>
  <c r="I2072" i="16"/>
  <c r="AC2057" i="16"/>
  <c r="AB2057" i="16"/>
  <c r="AA2057" i="16"/>
  <c r="Z2057" i="16"/>
  <c r="Y2057" i="16"/>
  <c r="X2057" i="16"/>
  <c r="W2057" i="16"/>
  <c r="V2057" i="16"/>
  <c r="U2057" i="16"/>
  <c r="T2057" i="16"/>
  <c r="S2057" i="16"/>
  <c r="R2057" i="16"/>
  <c r="Q2057" i="16"/>
  <c r="P2057" i="16"/>
  <c r="O2057" i="16"/>
  <c r="N2057" i="16"/>
  <c r="M2057" i="16"/>
  <c r="L2057" i="16"/>
  <c r="K2057" i="16"/>
  <c r="J2057" i="16"/>
  <c r="I2057" i="16"/>
  <c r="AC2042" i="16"/>
  <c r="AB2042" i="16"/>
  <c r="AA2042" i="16"/>
  <c r="Z2042" i="16"/>
  <c r="Y2042" i="16"/>
  <c r="X2042" i="16"/>
  <c r="W2042" i="16"/>
  <c r="V2042" i="16"/>
  <c r="U2042" i="16"/>
  <c r="T2042" i="16"/>
  <c r="S2042" i="16"/>
  <c r="R2042" i="16"/>
  <c r="Q2042" i="16"/>
  <c r="P2042" i="16"/>
  <c r="O2042" i="16"/>
  <c r="N2042" i="16"/>
  <c r="M2042" i="16"/>
  <c r="L2042" i="16"/>
  <c r="K2042" i="16"/>
  <c r="J2042" i="16"/>
  <c r="I2042" i="16"/>
  <c r="AC2027" i="16"/>
  <c r="AB2027" i="16"/>
  <c r="AA2027" i="16"/>
  <c r="Z2027" i="16"/>
  <c r="Y2027" i="16"/>
  <c r="X2027" i="16"/>
  <c r="W2027" i="16"/>
  <c r="V2027" i="16"/>
  <c r="U2027" i="16"/>
  <c r="T2027" i="16"/>
  <c r="S2027" i="16"/>
  <c r="R2027" i="16"/>
  <c r="Q2027" i="16"/>
  <c r="P2027" i="16"/>
  <c r="O2027" i="16"/>
  <c r="N2027" i="16"/>
  <c r="M2027" i="16"/>
  <c r="L2027" i="16"/>
  <c r="K2027" i="16"/>
  <c r="J2027" i="16"/>
  <c r="I2027" i="16"/>
  <c r="AC2012" i="16"/>
  <c r="AB2012" i="16"/>
  <c r="AA2012" i="16"/>
  <c r="Z2012" i="16"/>
  <c r="Y2012" i="16"/>
  <c r="X2012" i="16"/>
  <c r="W2012" i="16"/>
  <c r="V2012" i="16"/>
  <c r="U2012" i="16"/>
  <c r="T2012" i="16"/>
  <c r="S2012" i="16"/>
  <c r="R2012" i="16"/>
  <c r="Q2012" i="16"/>
  <c r="P2012" i="16"/>
  <c r="O2012" i="16"/>
  <c r="N2012" i="16"/>
  <c r="M2012" i="16"/>
  <c r="L2012" i="16"/>
  <c r="K2012" i="16"/>
  <c r="J2012" i="16"/>
  <c r="I2012" i="16"/>
  <c r="AH1286" i="16"/>
  <c r="AG1286" i="16"/>
  <c r="AF1286" i="16"/>
  <c r="AE1286" i="16"/>
  <c r="AD1286" i="16"/>
  <c r="AC1286" i="16"/>
  <c r="AB1286" i="16"/>
  <c r="AA1286" i="16"/>
  <c r="Z1286" i="16"/>
  <c r="Y1286" i="16"/>
  <c r="X1286" i="16"/>
  <c r="W1286" i="16"/>
  <c r="V1286" i="16"/>
  <c r="U1286" i="16"/>
  <c r="T1286" i="16"/>
  <c r="S1286" i="16"/>
  <c r="R1286" i="16"/>
  <c r="Q1286" i="16"/>
  <c r="P1286" i="16"/>
  <c r="O1286" i="16"/>
  <c r="N1286" i="16"/>
  <c r="M1286" i="16"/>
  <c r="L1286" i="16"/>
  <c r="K1286" i="16"/>
  <c r="J1286" i="16"/>
  <c r="I1286" i="16"/>
  <c r="AH1285" i="16"/>
  <c r="AG1285" i="16"/>
  <c r="AF1285" i="16"/>
  <c r="AE1285" i="16"/>
  <c r="AD1285" i="16"/>
  <c r="AC1285" i="16"/>
  <c r="AB1285" i="16"/>
  <c r="AA1285" i="16"/>
  <c r="Z1285" i="16"/>
  <c r="Y1285" i="16"/>
  <c r="X1285" i="16"/>
  <c r="W1285" i="16"/>
  <c r="V1285" i="16"/>
  <c r="U1285" i="16"/>
  <c r="T1285" i="16"/>
  <c r="S1285" i="16"/>
  <c r="R1285" i="16"/>
  <c r="Q1285" i="16"/>
  <c r="P1285" i="16"/>
  <c r="O1285" i="16"/>
  <c r="N1285" i="16"/>
  <c r="M1285" i="16"/>
  <c r="L1285" i="16"/>
  <c r="K1285" i="16"/>
  <c r="J1285" i="16"/>
  <c r="I1285" i="16"/>
  <c r="AH1281" i="16"/>
  <c r="AG1281" i="16"/>
  <c r="AF1281" i="16"/>
  <c r="AE1281" i="16"/>
  <c r="AD1281" i="16"/>
  <c r="T1281" i="16"/>
  <c r="S1281" i="16"/>
  <c r="R1281" i="16"/>
  <c r="Q1281" i="16"/>
  <c r="P1281" i="16"/>
  <c r="O1281" i="16"/>
  <c r="N1281" i="16"/>
  <c r="M1281" i="16"/>
  <c r="L1281" i="16"/>
  <c r="K1281" i="16"/>
  <c r="J1281" i="16"/>
  <c r="I1281" i="16"/>
  <c r="AH1280" i="16"/>
  <c r="AG1280" i="16"/>
  <c r="AF1280" i="16"/>
  <c r="AE1280" i="16"/>
  <c r="AD1280" i="16"/>
  <c r="AC1280" i="16"/>
  <c r="AB1280" i="16"/>
  <c r="AA1280" i="16"/>
  <c r="Z1280" i="16"/>
  <c r="Y1280" i="16"/>
  <c r="X1280" i="16"/>
  <c r="W1280" i="16"/>
  <c r="V1280" i="16"/>
  <c r="U1280" i="16"/>
  <c r="T1280" i="16"/>
  <c r="S1280" i="16"/>
  <c r="R1280" i="16"/>
  <c r="Q1280" i="16"/>
  <c r="P1280" i="16"/>
  <c r="O1280" i="16"/>
  <c r="N1280" i="16"/>
  <c r="M1280" i="16"/>
  <c r="L1280" i="16"/>
  <c r="K1280" i="16"/>
  <c r="J1280" i="16"/>
  <c r="I1280" i="16"/>
  <c r="AH1279" i="16"/>
  <c r="AG1279" i="16"/>
  <c r="AF1279" i="16"/>
  <c r="AE1279" i="16"/>
  <c r="AD1279" i="16"/>
  <c r="AC1279" i="16"/>
  <c r="AB1279" i="16"/>
  <c r="AA1279" i="16"/>
  <c r="Z1279" i="16"/>
  <c r="Y1279" i="16"/>
  <c r="X1279" i="16"/>
  <c r="W1279" i="16"/>
  <c r="V1279" i="16"/>
  <c r="U1279" i="16"/>
  <c r="T1279" i="16"/>
  <c r="S1279" i="16"/>
  <c r="R1279" i="16"/>
  <c r="Q1279" i="16"/>
  <c r="P1279" i="16"/>
  <c r="O1279" i="16"/>
  <c r="N1279" i="16"/>
  <c r="M1279" i="16"/>
  <c r="L1279" i="16"/>
  <c r="K1279" i="16"/>
  <c r="J1279" i="16"/>
  <c r="I1279" i="16"/>
  <c r="AH1278" i="16"/>
  <c r="AG1278" i="16"/>
  <c r="AF1278" i="16"/>
  <c r="AE1278" i="16"/>
  <c r="AD1278" i="16"/>
  <c r="AC1278" i="16"/>
  <c r="AB1278" i="16"/>
  <c r="AA1278" i="16"/>
  <c r="Z1278" i="16"/>
  <c r="Y1278" i="16"/>
  <c r="X1278" i="16"/>
  <c r="W1278" i="16"/>
  <c r="V1278" i="16"/>
  <c r="U1278" i="16"/>
  <c r="T1278" i="16"/>
  <c r="S1278" i="16"/>
  <c r="R1278" i="16"/>
  <c r="Q1278" i="16"/>
  <c r="P1278" i="16"/>
  <c r="O1278" i="16"/>
  <c r="N1278" i="16"/>
  <c r="M1278" i="16"/>
  <c r="L1278" i="16"/>
  <c r="K1278" i="16"/>
  <c r="J1278" i="16"/>
  <c r="I1278" i="16"/>
  <c r="AH1277" i="16"/>
  <c r="AG1277" i="16"/>
  <c r="AF1277" i="16"/>
  <c r="AE1277" i="16"/>
  <c r="AD1277" i="16"/>
  <c r="T1277" i="16"/>
  <c r="S1277" i="16"/>
  <c r="R1277" i="16"/>
  <c r="Q1277" i="16"/>
  <c r="P1277" i="16"/>
  <c r="O1277" i="16"/>
  <c r="N1277" i="16"/>
  <c r="M1277" i="16"/>
  <c r="L1277" i="16"/>
  <c r="K1277" i="16"/>
  <c r="J1277" i="16"/>
  <c r="I1277" i="16"/>
  <c r="AH1276" i="16"/>
  <c r="AG1276" i="16"/>
  <c r="AF1276" i="16"/>
  <c r="AE1276" i="16"/>
  <c r="AD1276" i="16"/>
  <c r="AC1276" i="16"/>
  <c r="AB1276" i="16"/>
  <c r="AA1276" i="16"/>
  <c r="Z1276" i="16"/>
  <c r="Y1276" i="16"/>
  <c r="X1276" i="16"/>
  <c r="W1276" i="16"/>
  <c r="V1276" i="16"/>
  <c r="U1276" i="16"/>
  <c r="T1276" i="16"/>
  <c r="S1276" i="16"/>
  <c r="R1276" i="16"/>
  <c r="Q1276" i="16"/>
  <c r="P1276" i="16"/>
  <c r="O1276" i="16"/>
  <c r="N1276" i="16"/>
  <c r="M1276" i="16"/>
  <c r="L1276" i="16"/>
  <c r="K1276" i="16"/>
  <c r="J1276" i="16"/>
  <c r="I1276" i="16"/>
  <c r="AH1275" i="16"/>
  <c r="AG1275" i="16"/>
  <c r="AF1275" i="16"/>
  <c r="AE1275" i="16"/>
  <c r="AD1275" i="16"/>
  <c r="AC1275" i="16"/>
  <c r="AB1275" i="16"/>
  <c r="AA1275" i="16"/>
  <c r="Z1275" i="16"/>
  <c r="Y1275" i="16"/>
  <c r="X1275" i="16"/>
  <c r="W1275" i="16"/>
  <c r="V1275" i="16"/>
  <c r="U1275" i="16"/>
  <c r="T1275" i="16"/>
  <c r="S1275" i="16"/>
  <c r="R1275" i="16"/>
  <c r="Q1275" i="16"/>
  <c r="P1275" i="16"/>
  <c r="O1275" i="16"/>
  <c r="N1275" i="16"/>
  <c r="M1275" i="16"/>
  <c r="L1275" i="16"/>
  <c r="K1275" i="16"/>
  <c r="J1275" i="16"/>
  <c r="I1275" i="16"/>
  <c r="AH1274" i="16"/>
  <c r="AG1274" i="16"/>
  <c r="AF1274" i="16"/>
  <c r="AE1274" i="16"/>
  <c r="AD1274" i="16"/>
  <c r="AC1274" i="16"/>
  <c r="AB1274" i="16"/>
  <c r="AA1274" i="16"/>
  <c r="Z1274" i="16"/>
  <c r="Y1274" i="16"/>
  <c r="X1274" i="16"/>
  <c r="W1274" i="16"/>
  <c r="V1274" i="16"/>
  <c r="U1274" i="16"/>
  <c r="T1274" i="16"/>
  <c r="S1274" i="16"/>
  <c r="R1274" i="16"/>
  <c r="Q1274" i="16"/>
  <c r="P1274" i="16"/>
  <c r="O1274" i="16"/>
  <c r="N1274" i="16"/>
  <c r="M1274" i="16"/>
  <c r="L1274" i="16"/>
  <c r="K1274" i="16"/>
  <c r="J1274" i="16"/>
  <c r="I1274" i="16"/>
  <c r="S1272" i="16"/>
  <c r="R1272" i="16"/>
  <c r="Q1272" i="16"/>
  <c r="P1272" i="16"/>
  <c r="O1272" i="16"/>
  <c r="N1272" i="16"/>
  <c r="S1257" i="16"/>
  <c r="R1257" i="16"/>
  <c r="Q1257" i="16"/>
  <c r="P1257" i="16"/>
  <c r="O1257" i="16"/>
  <c r="N1257" i="16"/>
  <c r="S1242" i="16"/>
  <c r="R1242" i="16"/>
  <c r="Q1242" i="16"/>
  <c r="P1242" i="16"/>
  <c r="O1242" i="16"/>
  <c r="N1242" i="16"/>
  <c r="S1227" i="16"/>
  <c r="R1227" i="16"/>
  <c r="Q1227" i="16"/>
  <c r="P1227" i="16"/>
  <c r="O1227" i="16"/>
  <c r="N1227" i="16"/>
  <c r="S1212" i="16"/>
  <c r="R1212" i="16"/>
  <c r="Q1212" i="16"/>
  <c r="P1212" i="16"/>
  <c r="O1212" i="16"/>
  <c r="N1212" i="16"/>
  <c r="AC1272" i="16"/>
  <c r="AB1272" i="16"/>
  <c r="AA1272" i="16"/>
  <c r="Z1272" i="16"/>
  <c r="Y1272" i="16"/>
  <c r="AC1257" i="16"/>
  <c r="AB1257" i="16"/>
  <c r="AA1257" i="16"/>
  <c r="Z1257" i="16"/>
  <c r="Y1257" i="16"/>
  <c r="AC1242" i="16"/>
  <c r="AB1242" i="16"/>
  <c r="AA1242" i="16"/>
  <c r="Z1242" i="16"/>
  <c r="Y1242" i="16"/>
  <c r="AC1227" i="16"/>
  <c r="AB1227" i="16"/>
  <c r="AA1227" i="16"/>
  <c r="Z1227" i="16"/>
  <c r="Y1227" i="16"/>
  <c r="AC1212" i="16"/>
  <c r="AB1212" i="16"/>
  <c r="AA1212" i="16"/>
  <c r="Z1212" i="16"/>
  <c r="Y1212" i="16"/>
  <c r="X1272" i="16"/>
  <c r="W1272" i="16"/>
  <c r="V1272" i="16"/>
  <c r="U1272" i="16"/>
  <c r="T1272" i="16"/>
  <c r="X1257" i="16"/>
  <c r="W1257" i="16"/>
  <c r="V1257" i="16"/>
  <c r="U1257" i="16"/>
  <c r="T1257" i="16"/>
  <c r="X1242" i="16"/>
  <c r="W1242" i="16"/>
  <c r="V1242" i="16"/>
  <c r="U1242" i="16"/>
  <c r="T1242" i="16"/>
  <c r="X1227" i="16"/>
  <c r="W1227" i="16"/>
  <c r="V1227" i="16"/>
  <c r="U1227" i="16"/>
  <c r="T1227" i="16"/>
  <c r="X1212" i="16"/>
  <c r="W1212" i="16"/>
  <c r="V1212" i="16"/>
  <c r="U1212" i="16"/>
  <c r="T1212" i="16"/>
  <c r="M1272" i="16"/>
  <c r="L1272" i="16"/>
  <c r="K1272" i="16"/>
  <c r="J1272" i="16"/>
  <c r="I1272" i="16"/>
  <c r="M1257" i="16"/>
  <c r="L1257" i="16"/>
  <c r="K1257" i="16"/>
  <c r="J1257" i="16"/>
  <c r="I1257" i="16"/>
  <c r="M1242" i="16"/>
  <c r="L1242" i="16"/>
  <c r="K1242" i="16"/>
  <c r="J1242" i="16"/>
  <c r="I1242" i="16"/>
  <c r="M1227" i="16"/>
  <c r="L1227" i="16"/>
  <c r="K1227" i="16"/>
  <c r="J1227" i="16"/>
  <c r="I1227" i="16"/>
  <c r="M1212" i="16"/>
  <c r="L1212" i="16"/>
  <c r="K1212" i="16"/>
  <c r="J1212" i="16"/>
  <c r="I1212" i="16"/>
  <c r="AH1272" i="16"/>
  <c r="AG1272" i="16"/>
  <c r="AF1272" i="16"/>
  <c r="AE1272" i="16"/>
  <c r="AD1272" i="16"/>
  <c r="AH1257" i="16"/>
  <c r="AG1257" i="16"/>
  <c r="AF1257" i="16"/>
  <c r="AE1257" i="16"/>
  <c r="AD1257" i="16"/>
  <c r="AH1242" i="16"/>
  <c r="AG1242" i="16"/>
  <c r="AF1242" i="16"/>
  <c r="AE1242" i="16"/>
  <c r="AD1242" i="16"/>
  <c r="AH1227" i="16"/>
  <c r="AG1227" i="16"/>
  <c r="AF1227" i="16"/>
  <c r="AE1227" i="16"/>
  <c r="AD1227" i="16"/>
  <c r="AH1212" i="16"/>
  <c r="AG1212" i="16"/>
  <c r="AF1212" i="16"/>
  <c r="AE1212" i="16"/>
  <c r="AD1212" i="16"/>
  <c r="AH1197" i="16"/>
  <c r="AG1197" i="16"/>
  <c r="AF1197" i="16"/>
  <c r="AE1197" i="16"/>
  <c r="AD1197" i="16"/>
  <c r="AH1182" i="16"/>
  <c r="AG1182" i="16"/>
  <c r="AF1182" i="16"/>
  <c r="AE1182" i="16"/>
  <c r="AD1182" i="16"/>
  <c r="AH1167" i="16"/>
  <c r="AG1167" i="16"/>
  <c r="AF1167" i="16"/>
  <c r="AE1167" i="16"/>
  <c r="AD1167" i="16"/>
  <c r="AH1152" i="16"/>
  <c r="AG1152" i="16"/>
  <c r="AF1152" i="16"/>
  <c r="AE1152" i="16"/>
  <c r="AD1152" i="16"/>
  <c r="AH1137" i="16"/>
  <c r="AG1137" i="16"/>
  <c r="AF1137" i="16"/>
  <c r="AE1137" i="16"/>
  <c r="AD1137" i="16"/>
  <c r="AH1122" i="16"/>
  <c r="AG1122" i="16"/>
  <c r="AF1122" i="16"/>
  <c r="AE1122" i="16"/>
  <c r="AD1122" i="16"/>
  <c r="AH1107" i="16"/>
  <c r="AG1107" i="16"/>
  <c r="AF1107" i="16"/>
  <c r="AE1107" i="16"/>
  <c r="AD1107" i="16"/>
  <c r="AH1092" i="16"/>
  <c r="AG1092" i="16"/>
  <c r="AF1092" i="16"/>
  <c r="AE1092" i="16"/>
  <c r="AD1092" i="16"/>
  <c r="AH1077" i="16"/>
  <c r="AG1077" i="16"/>
  <c r="AF1077" i="16"/>
  <c r="AE1077" i="16"/>
  <c r="AD1077" i="16"/>
  <c r="AH1062" i="16"/>
  <c r="AG1062" i="16"/>
  <c r="AF1062" i="16"/>
  <c r="AE1062" i="16"/>
  <c r="AD1062" i="16"/>
  <c r="AH1047" i="16"/>
  <c r="AG1047" i="16"/>
  <c r="AF1047" i="16"/>
  <c r="AE1047" i="16"/>
  <c r="AD1047" i="16"/>
  <c r="AH1032" i="16"/>
  <c r="AG1032" i="16"/>
  <c r="AF1032" i="16"/>
  <c r="AE1032" i="16"/>
  <c r="AD1032" i="16"/>
  <c r="AH1017" i="16"/>
  <c r="AG1017" i="16"/>
  <c r="AF1017" i="16"/>
  <c r="AE1017" i="16"/>
  <c r="AD1017" i="16"/>
  <c r="AH1002" i="16"/>
  <c r="AG1002" i="16"/>
  <c r="AF1002" i="16"/>
  <c r="AE1002" i="16"/>
  <c r="AD1002" i="16"/>
  <c r="AH987" i="16"/>
  <c r="AG987" i="16"/>
  <c r="AF987" i="16"/>
  <c r="AE987" i="16"/>
  <c r="AD987" i="16"/>
  <c r="AH972" i="16"/>
  <c r="AG972" i="16"/>
  <c r="AF972" i="16"/>
  <c r="AE972" i="16"/>
  <c r="AD972" i="16"/>
  <c r="AH957" i="16"/>
  <c r="AG957" i="16"/>
  <c r="AF957" i="16"/>
  <c r="AE957" i="16"/>
  <c r="AD957" i="16"/>
  <c r="AH942" i="16"/>
  <c r="AG942" i="16"/>
  <c r="AF942" i="16"/>
  <c r="AE942" i="16"/>
  <c r="AD942" i="16"/>
  <c r="AH927" i="16"/>
  <c r="AG927" i="16"/>
  <c r="AF927" i="16"/>
  <c r="AE927" i="16"/>
  <c r="AD927" i="16"/>
  <c r="AJ3037" i="13" l="1"/>
  <c r="AM3356" i="13"/>
  <c r="AM3358" i="13"/>
  <c r="AD2102" i="16"/>
  <c r="AE2102" i="16"/>
  <c r="AF2102" i="16"/>
  <c r="AK3144" i="13"/>
  <c r="AG2102" i="16"/>
  <c r="AH2102" i="16"/>
  <c r="AJ3035" i="13"/>
  <c r="AL3251" i="13"/>
  <c r="AJ3036" i="13"/>
  <c r="AK3140" i="13"/>
  <c r="AM3355" i="13"/>
  <c r="AM3593" i="13"/>
  <c r="AK3139" i="13"/>
  <c r="AL3245" i="13"/>
  <c r="AM3354" i="13"/>
  <c r="AL290" i="13"/>
  <c r="AJ3033" i="13"/>
  <c r="AI3165" i="13"/>
  <c r="AK3149" i="13"/>
  <c r="AK3142" i="13"/>
  <c r="AL3250" i="13"/>
  <c r="AL3244" i="13"/>
  <c r="AM3363" i="13"/>
  <c r="AL3486" i="13"/>
  <c r="AM3353" i="13"/>
  <c r="AK3141" i="13"/>
  <c r="AK3138" i="13"/>
  <c r="AJ3272" i="13"/>
  <c r="AL3249" i="13"/>
  <c r="AM3352" i="13"/>
  <c r="AL3248" i="13"/>
  <c r="AM3357" i="13"/>
  <c r="AK3137" i="13"/>
  <c r="AL3256" i="13"/>
  <c r="AL3247" i="13"/>
  <c r="AK3379" i="13"/>
  <c r="AM3351" i="13"/>
  <c r="AJ3030" i="13"/>
  <c r="AK3143" i="13"/>
  <c r="AL3246" i="13"/>
  <c r="AJ3032" i="13"/>
  <c r="AJ3031" i="13"/>
  <c r="AJ3034" i="13"/>
  <c r="AJ3042" i="13"/>
  <c r="AJ290" i="13"/>
  <c r="AM290" i="13"/>
  <c r="AK290" i="13"/>
  <c r="AI290" i="13"/>
  <c r="AG1287" i="16"/>
  <c r="AE1287" i="16"/>
  <c r="AF1287" i="16"/>
  <c r="AD1287" i="16"/>
  <c r="AH1287" i="16"/>
  <c r="AK3036" i="13" l="1"/>
  <c r="AK3037" i="13"/>
  <c r="AL3139" i="13"/>
  <c r="AL3144" i="13"/>
  <c r="AM3245" i="13"/>
  <c r="AK3035" i="13"/>
  <c r="AM3251" i="13"/>
  <c r="AM3249" i="13"/>
  <c r="AM3247" i="13"/>
  <c r="AM3248" i="13"/>
  <c r="AK3033" i="13"/>
  <c r="AL3137" i="13"/>
  <c r="AL3140" i="13"/>
  <c r="AL3141" i="13"/>
  <c r="AK3030" i="13"/>
  <c r="AL3138" i="13"/>
  <c r="AI291" i="13"/>
  <c r="AM3256" i="13"/>
  <c r="AK291" i="13"/>
  <c r="AL3143" i="13"/>
  <c r="AL3149" i="13"/>
  <c r="AM3246" i="13"/>
  <c r="AM3250" i="13"/>
  <c r="AL3142" i="13"/>
  <c r="AL291" i="13"/>
  <c r="AM291" i="13"/>
  <c r="AJ291" i="13"/>
  <c r="AM3244" i="13"/>
  <c r="AK3031" i="13"/>
  <c r="AK3042" i="13"/>
  <c r="AK3032" i="13"/>
  <c r="AK3034" i="13"/>
  <c r="AL3036" i="13" l="1"/>
  <c r="AM3036" i="13" s="1"/>
  <c r="AM3140" i="13"/>
  <c r="AL3037" i="13"/>
  <c r="AM3139" i="13"/>
  <c r="AL3035" i="13"/>
  <c r="AM3144" i="13"/>
  <c r="AL3033" i="13"/>
  <c r="AL3030" i="13"/>
  <c r="AM3141" i="13"/>
  <c r="AM3137" i="13"/>
  <c r="AM3143" i="13"/>
  <c r="AM3138" i="13"/>
  <c r="AM3142" i="13"/>
  <c r="AM3149" i="13"/>
  <c r="AL3034" i="13"/>
  <c r="AL3042" i="13"/>
  <c r="AL3031" i="13"/>
  <c r="AL3032" i="13"/>
  <c r="AM3037" i="13" l="1"/>
  <c r="AM3035" i="13"/>
  <c r="AM3033" i="13"/>
  <c r="AM3030" i="13"/>
  <c r="AM3042" i="13"/>
  <c r="AM3032" i="13"/>
  <c r="AM3031" i="13"/>
  <c r="AM3034" i="13"/>
  <c r="AH912" i="16" l="1"/>
  <c r="AG912" i="16"/>
  <c r="AF912" i="16"/>
  <c r="AE912" i="16"/>
  <c r="AD912" i="16"/>
  <c r="AH897" i="16"/>
  <c r="AG897" i="16"/>
  <c r="AF897" i="16"/>
  <c r="AE897" i="16"/>
  <c r="AD897" i="16"/>
  <c r="E30" i="16"/>
  <c r="E27" i="148" l="1"/>
  <c r="E25" i="83"/>
  <c r="F51" i="122"/>
  <c r="F13" i="113"/>
  <c r="Y66" i="15"/>
  <c r="AM2661" i="16"/>
  <c r="AL2661" i="16"/>
  <c r="AK2661" i="16"/>
  <c r="AJ2661" i="16"/>
  <c r="AI2661" i="16"/>
  <c r="AM2660" i="16"/>
  <c r="AL2660" i="16"/>
  <c r="AK2660" i="16"/>
  <c r="AJ2660" i="16"/>
  <c r="AI2660" i="16"/>
  <c r="AM2643" i="16"/>
  <c r="AL2643" i="16"/>
  <c r="AK2643" i="16"/>
  <c r="AJ2643" i="16"/>
  <c r="AI2643" i="16"/>
  <c r="AM695" i="16"/>
  <c r="AL695" i="16"/>
  <c r="AK695" i="16"/>
  <c r="AJ695" i="16"/>
  <c r="AI695" i="16"/>
  <c r="AM284" i="16"/>
  <c r="AL284" i="16"/>
  <c r="AK284" i="16"/>
  <c r="AJ284" i="16"/>
  <c r="AI284" i="16"/>
  <c r="AI25" i="16"/>
  <c r="AM3" i="16"/>
  <c r="AL3" i="16"/>
  <c r="AK3" i="16"/>
  <c r="AJ3" i="16"/>
  <c r="AI3" i="16"/>
  <c r="AC70" i="15"/>
  <c r="AB69" i="15"/>
  <c r="AA68" i="15"/>
  <c r="Z67" i="15"/>
  <c r="Z43" i="15"/>
  <c r="AA43" i="15" s="1"/>
  <c r="AB43" i="15" s="1"/>
  <c r="AC43" i="15" s="1"/>
  <c r="Y30" i="15"/>
  <c r="Z29" i="15"/>
  <c r="Z28" i="15"/>
  <c r="Z27" i="15"/>
  <c r="Y26" i="15"/>
  <c r="Z25" i="15"/>
  <c r="Y22" i="15"/>
  <c r="Z20" i="15"/>
  <c r="Z19" i="15"/>
  <c r="Z18" i="15"/>
  <c r="Z13" i="15"/>
  <c r="Z11" i="15"/>
  <c r="AC3" i="15"/>
  <c r="AB3" i="15"/>
  <c r="AA3" i="15"/>
  <c r="Z3" i="15"/>
  <c r="Y3" i="15"/>
  <c r="AH25" i="16" l="1"/>
  <c r="AH18" i="16" s="1"/>
  <c r="AG21" i="16" s="1"/>
  <c r="AF21" i="16" s="1"/>
  <c r="F141" i="7"/>
  <c r="AH19" i="16"/>
  <c r="AA67" i="15"/>
  <c r="AC69" i="15"/>
  <c r="AB68" i="15"/>
  <c r="AC44" i="15"/>
  <c r="AM12" i="16" s="1"/>
  <c r="AA27" i="15"/>
  <c r="AA29" i="15"/>
  <c r="AA11" i="15"/>
  <c r="AA20" i="15"/>
  <c r="AA13" i="15"/>
  <c r="AA18" i="15"/>
  <c r="AA25" i="15"/>
  <c r="Z66" i="15"/>
  <c r="Y21" i="15"/>
  <c r="AI2663" i="16"/>
  <c r="AJ2663" i="16"/>
  <c r="AL2663" i="16"/>
  <c r="AM2663" i="16"/>
  <c r="Z30" i="15"/>
  <c r="AA28" i="15"/>
  <c r="Z26" i="15"/>
  <c r="AI32" i="16"/>
  <c r="AJ25" i="16"/>
  <c r="Z22" i="15"/>
  <c r="AB44" i="15"/>
  <c r="AA44" i="15"/>
  <c r="AK2663" i="16"/>
  <c r="Z44" i="15"/>
  <c r="AA19" i="15"/>
  <c r="AI18" i="16" l="1"/>
  <c r="AI11" i="149"/>
  <c r="AI11" i="148"/>
  <c r="AK25" i="16"/>
  <c r="F142" i="7"/>
  <c r="AC68" i="15"/>
  <c r="AB67" i="15"/>
  <c r="AB25" i="15"/>
  <c r="AB26" i="15" s="1"/>
  <c r="AC40" i="15"/>
  <c r="Z21" i="15"/>
  <c r="AB11" i="15"/>
  <c r="AK12" i="16"/>
  <c r="AL12" i="16"/>
  <c r="AA26" i="15"/>
  <c r="AB18" i="15"/>
  <c r="AJ12" i="16"/>
  <c r="AB28" i="15"/>
  <c r="AB13" i="15"/>
  <c r="AB29" i="15"/>
  <c r="AA66" i="15"/>
  <c r="AB20" i="15"/>
  <c r="AB27" i="15"/>
  <c r="AA30" i="15"/>
  <c r="AK32" i="16"/>
  <c r="AJ32" i="16"/>
  <c r="AI11" i="9"/>
  <c r="AM11" i="8"/>
  <c r="AI11" i="83"/>
  <c r="AA22" i="15"/>
  <c r="AB19" i="15"/>
  <c r="AI17" i="16" l="1"/>
  <c r="AJ18" i="16"/>
  <c r="AK18" i="16" s="1"/>
  <c r="AL18" i="16" s="1"/>
  <c r="AM18" i="16" s="1"/>
  <c r="AK11" i="149"/>
  <c r="AK11" i="148"/>
  <c r="AJ11" i="149"/>
  <c r="AJ11" i="148"/>
  <c r="AC25" i="15"/>
  <c r="AC67" i="15"/>
  <c r="AB30" i="15"/>
  <c r="AA40" i="15"/>
  <c r="Z40" i="15"/>
  <c r="AC28" i="15"/>
  <c r="AC20" i="15"/>
  <c r="AB66" i="15"/>
  <c r="AC13" i="15"/>
  <c r="AB40" i="15"/>
  <c r="AC11" i="15"/>
  <c r="AC27" i="15"/>
  <c r="AL25" i="16"/>
  <c r="AC29" i="15"/>
  <c r="AC18" i="15"/>
  <c r="AA21" i="15"/>
  <c r="AN11" i="8"/>
  <c r="AJ11" i="9"/>
  <c r="AJ11" i="83"/>
  <c r="AO11" i="8"/>
  <c r="AK11" i="83"/>
  <c r="AK11" i="9"/>
  <c r="AB22" i="15"/>
  <c r="AC19" i="15"/>
  <c r="AI23" i="149" l="1"/>
  <c r="G25" i="149"/>
  <c r="G141" i="7"/>
  <c r="AI19" i="16"/>
  <c r="AI25" i="149"/>
  <c r="AI24" i="148"/>
  <c r="AK37" i="148" s="1"/>
  <c r="AK49" i="148" s="1"/>
  <c r="AI24" i="83"/>
  <c r="AC26" i="15"/>
  <c r="AL32" i="16"/>
  <c r="AM25" i="16"/>
  <c r="AC30" i="15"/>
  <c r="AC22" i="15"/>
  <c r="AC66" i="15"/>
  <c r="AB21" i="15"/>
  <c r="O44" i="15"/>
  <c r="AL44" i="149" l="1"/>
  <c r="AL51" i="149" s="1"/>
  <c r="AL43" i="149"/>
  <c r="AL50" i="149" s="1"/>
  <c r="AL45" i="149"/>
  <c r="G142" i="7"/>
  <c r="AL11" i="149"/>
  <c r="AL11" i="148"/>
  <c r="AM32" i="16"/>
  <c r="AC21" i="15"/>
  <c r="AL11" i="83"/>
  <c r="AL11" i="9"/>
  <c r="AP11" i="8"/>
  <c r="A2" i="33"/>
  <c r="AL52" i="149" l="1"/>
  <c r="AM11" i="149"/>
  <c r="AM11" i="148"/>
  <c r="AM11" i="9"/>
  <c r="AM11" i="83"/>
  <c r="AQ11" i="8"/>
  <c r="J352" i="13"/>
  <c r="J347" i="13"/>
  <c r="J346" i="13"/>
  <c r="J345" i="13"/>
  <c r="J344" i="13"/>
  <c r="J343" i="13"/>
  <c r="J342" i="13"/>
  <c r="J341" i="13"/>
  <c r="J340" i="13"/>
  <c r="I161" i="13"/>
  <c r="I160" i="13"/>
  <c r="I159" i="13"/>
  <c r="I158" i="13"/>
  <c r="I157" i="13"/>
  <c r="I156" i="13"/>
  <c r="I155" i="13"/>
  <c r="I154" i="13"/>
  <c r="G76" i="16" l="1"/>
  <c r="F76" i="16"/>
  <c r="G66" i="16" l="1"/>
  <c r="G65" i="16"/>
  <c r="G64" i="16"/>
  <c r="I76" i="16"/>
  <c r="H76" i="16"/>
  <c r="F71" i="16"/>
  <c r="G70" i="16"/>
  <c r="G69" i="16"/>
  <c r="G68" i="16"/>
  <c r="H67" i="16"/>
  <c r="I67" i="16"/>
  <c r="I66" i="16"/>
  <c r="H65" i="16"/>
  <c r="H64" i="16"/>
  <c r="I68" i="16" l="1"/>
  <c r="I70" i="16"/>
  <c r="I65" i="16"/>
  <c r="I69" i="16"/>
  <c r="H71" i="16"/>
  <c r="I64" i="16"/>
  <c r="G71" i="16"/>
  <c r="AD2305" i="122" l="1"/>
  <c r="AD1770" i="122"/>
  <c r="AD2091" i="122"/>
  <c r="AD1877" i="122"/>
  <c r="AD1663" i="122"/>
  <c r="AD1984" i="122"/>
  <c r="AD2198" i="122"/>
  <c r="AD593" i="122"/>
  <c r="AD1235" i="122"/>
  <c r="AD1449" i="122"/>
  <c r="AD700" i="122"/>
  <c r="AD914" i="122"/>
  <c r="AD1128" i="122"/>
  <c r="AD379" i="122"/>
  <c r="AD2412" i="122"/>
  <c r="AD1021" i="122"/>
  <c r="AD1342" i="122"/>
  <c r="AD486" i="122"/>
  <c r="AD1556" i="122"/>
  <c r="AD807" i="122"/>
  <c r="I71" i="16"/>
  <c r="A223" i="8"/>
  <c r="A222" i="8"/>
  <c r="A221" i="8"/>
  <c r="A220" i="8"/>
  <c r="A219" i="8"/>
  <c r="A215" i="8"/>
  <c r="A214" i="8"/>
  <c r="A213" i="8"/>
  <c r="A208" i="8"/>
  <c r="A207" i="8"/>
  <c r="A203" i="8"/>
  <c r="A202" i="8"/>
  <c r="A201" i="8"/>
  <c r="AE1021" i="122" l="1"/>
  <c r="AE593" i="122"/>
  <c r="AE379" i="122"/>
  <c r="AE1984" i="122"/>
  <c r="AE1128" i="122"/>
  <c r="AE1663" i="122"/>
  <c r="AE807" i="122"/>
  <c r="AE914" i="122"/>
  <c r="AE1877" i="122"/>
  <c r="AE2198" i="122"/>
  <c r="AE1556" i="122"/>
  <c r="AE700" i="122"/>
  <c r="AE2091" i="122"/>
  <c r="AE2412" i="122"/>
  <c r="AE486" i="122"/>
  <c r="AE1449" i="122"/>
  <c r="AE1770" i="122"/>
  <c r="AE1342" i="122"/>
  <c r="AE1235" i="122"/>
  <c r="AE2305" i="122"/>
  <c r="A96" i="16"/>
  <c r="A95" i="16"/>
  <c r="AF700" i="122" l="1"/>
  <c r="AF486" i="122"/>
  <c r="AF807" i="122"/>
  <c r="AF1556" i="122"/>
  <c r="AF379" i="122"/>
  <c r="AF2305" i="122"/>
  <c r="AF1984" i="122"/>
  <c r="AF1342" i="122"/>
  <c r="AF2412" i="122"/>
  <c r="AF2198" i="122"/>
  <c r="AF1663" i="122"/>
  <c r="AF593" i="122"/>
  <c r="AF1449" i="122"/>
  <c r="AF1770" i="122"/>
  <c r="AF1877" i="122"/>
  <c r="AF1021" i="122"/>
  <c r="AF914" i="122"/>
  <c r="AF1235" i="122"/>
  <c r="AF2091" i="122"/>
  <c r="AF1128" i="122"/>
  <c r="A44" i="9"/>
  <c r="AG1342" i="122" l="1"/>
  <c r="AG1128" i="122"/>
  <c r="AG2091" i="122"/>
  <c r="AG1663" i="122"/>
  <c r="AG1984" i="122"/>
  <c r="AG807" i="122"/>
  <c r="AG1770" i="122"/>
  <c r="AG2198" i="122"/>
  <c r="AG486" i="122"/>
  <c r="AG593" i="122"/>
  <c r="AG1556" i="122"/>
  <c r="AG1877" i="122"/>
  <c r="AG2305" i="122"/>
  <c r="AG914" i="122"/>
  <c r="AG700" i="122"/>
  <c r="AG1021" i="122"/>
  <c r="AG1235" i="122"/>
  <c r="AG1449" i="122"/>
  <c r="AG2412" i="122"/>
  <c r="AG379" i="122"/>
  <c r="AH1663" i="122" l="1"/>
  <c r="AH2198" i="122"/>
  <c r="AH2412" i="122"/>
  <c r="AH700" i="122"/>
  <c r="AH1556" i="122"/>
  <c r="AH1770" i="122"/>
  <c r="AH2091" i="122"/>
  <c r="AH379" i="122"/>
  <c r="AH807" i="122"/>
  <c r="AH1449" i="122"/>
  <c r="AH914" i="122"/>
  <c r="AH593" i="122"/>
  <c r="AH1128" i="122"/>
  <c r="AH1021" i="122"/>
  <c r="AH486" i="122"/>
  <c r="AH1877" i="122"/>
  <c r="AH1235" i="122"/>
  <c r="AH2305" i="122"/>
  <c r="AH1984" i="122"/>
  <c r="AH1342" i="122"/>
  <c r="A128" i="83"/>
  <c r="A127" i="83"/>
  <c r="A126" i="83"/>
  <c r="A133" i="83"/>
  <c r="A132" i="83"/>
  <c r="A130" i="83"/>
  <c r="A125" i="83"/>
  <c r="A124" i="83"/>
  <c r="A123" i="83"/>
  <c r="A122" i="83"/>
  <c r="A121" i="83"/>
  <c r="A120" i="83"/>
  <c r="A119" i="83"/>
  <c r="A118" i="83"/>
  <c r="A117" i="83"/>
  <c r="A115" i="83"/>
  <c r="A14" i="83"/>
  <c r="A13" i="83"/>
  <c r="AI1342" i="122" l="1"/>
  <c r="AI379" i="122"/>
  <c r="AI486" i="122"/>
  <c r="AI2091" i="122"/>
  <c r="AI2412" i="122"/>
  <c r="AI593" i="122"/>
  <c r="AI1984" i="122"/>
  <c r="AI2305" i="122"/>
  <c r="AI1021" i="122"/>
  <c r="AI1449" i="122"/>
  <c r="AI1770" i="122"/>
  <c r="AI2198" i="122"/>
  <c r="AI1877" i="122"/>
  <c r="AI914" i="122"/>
  <c r="AI700" i="122"/>
  <c r="AI1235" i="122"/>
  <c r="AI1128" i="122"/>
  <c r="AI807" i="122"/>
  <c r="AI1556" i="122"/>
  <c r="AI1663" i="122"/>
  <c r="AJ1663" i="122" l="1"/>
  <c r="AJ2305" i="122"/>
  <c r="AJ1770" i="122"/>
  <c r="AJ1984" i="122"/>
  <c r="AJ807" i="122"/>
  <c r="AJ379" i="122"/>
  <c r="AJ486" i="122"/>
  <c r="AJ593" i="122"/>
  <c r="AJ2198" i="122"/>
  <c r="AJ2091" i="122"/>
  <c r="AJ700" i="122"/>
  <c r="AJ914" i="122"/>
  <c r="AJ1128" i="122"/>
  <c r="AJ1877" i="122"/>
  <c r="AJ1021" i="122"/>
  <c r="AJ1342" i="122"/>
  <c r="AJ1235" i="122"/>
  <c r="AJ1556" i="122"/>
  <c r="AJ1449" i="122"/>
  <c r="AJ2412" i="122"/>
  <c r="X606" i="13"/>
  <c r="W606" i="13"/>
  <c r="V606" i="13"/>
  <c r="U606" i="13"/>
  <c r="T606" i="13"/>
  <c r="M683" i="13"/>
  <c r="L683" i="13"/>
  <c r="X713" i="13"/>
  <c r="W713" i="13"/>
  <c r="V713" i="13"/>
  <c r="U713" i="13"/>
  <c r="T713" i="13"/>
  <c r="M790" i="13"/>
  <c r="X820" i="13"/>
  <c r="W820" i="13"/>
  <c r="V820" i="13"/>
  <c r="U820" i="13"/>
  <c r="T820" i="13"/>
  <c r="N897" i="13"/>
  <c r="X927" i="13"/>
  <c r="W927" i="13"/>
  <c r="V927" i="13"/>
  <c r="U927" i="13"/>
  <c r="T927" i="13"/>
  <c r="O1004" i="13"/>
  <c r="X1034" i="13"/>
  <c r="W1034" i="13"/>
  <c r="V1034" i="13"/>
  <c r="U1034" i="13"/>
  <c r="T1034" i="13"/>
  <c r="P1111" i="13"/>
  <c r="X1141" i="13"/>
  <c r="W1141" i="13"/>
  <c r="V1141" i="13"/>
  <c r="U1141" i="13"/>
  <c r="T1141" i="13"/>
  <c r="Q1218" i="13"/>
  <c r="X1248" i="13"/>
  <c r="W1248" i="13"/>
  <c r="V1248" i="13"/>
  <c r="U1248" i="13"/>
  <c r="T1248" i="13"/>
  <c r="R1325" i="13"/>
  <c r="X1355" i="13"/>
  <c r="W1355" i="13"/>
  <c r="V1355" i="13"/>
  <c r="U1355" i="13"/>
  <c r="T1355" i="13"/>
  <c r="S1432" i="13"/>
  <c r="X1462" i="13"/>
  <c r="W1462" i="13"/>
  <c r="V1462" i="13"/>
  <c r="U1462" i="13"/>
  <c r="T1462" i="13"/>
  <c r="T1539" i="13"/>
  <c r="X1569" i="13"/>
  <c r="W1569" i="13"/>
  <c r="V1569" i="13"/>
  <c r="U1569" i="13"/>
  <c r="U1646" i="13"/>
  <c r="X1676" i="13"/>
  <c r="W1676" i="13"/>
  <c r="V1676" i="13"/>
  <c r="V1753" i="13"/>
  <c r="X1783" i="13"/>
  <c r="W1783" i="13"/>
  <c r="W1860" i="13"/>
  <c r="X1890" i="13"/>
  <c r="X1967" i="13"/>
  <c r="Y2074" i="13"/>
  <c r="Z2181" i="13"/>
  <c r="AA2288" i="13"/>
  <c r="AB2395" i="13"/>
  <c r="AC2502" i="13"/>
  <c r="E71" i="16"/>
  <c r="AK593" i="122" l="1"/>
  <c r="AK1342" i="122"/>
  <c r="AK1449" i="122"/>
  <c r="AK1021" i="122"/>
  <c r="AK700" i="122"/>
  <c r="AK486" i="122"/>
  <c r="AK1770" i="122"/>
  <c r="AK2412" i="122"/>
  <c r="AK1984" i="122"/>
  <c r="AD2487" i="13"/>
  <c r="AK1556" i="122"/>
  <c r="AK1877" i="122"/>
  <c r="AK2091" i="122"/>
  <c r="AK379" i="122"/>
  <c r="AK2305" i="122"/>
  <c r="AK914" i="122"/>
  <c r="AK1235" i="122"/>
  <c r="AK1128" i="122"/>
  <c r="AK2198" i="122"/>
  <c r="AK807" i="122"/>
  <c r="AK1663" i="122"/>
  <c r="Y1952" i="13"/>
  <c r="X1845" i="13"/>
  <c r="W1738" i="13"/>
  <c r="V1631" i="13"/>
  <c r="U1524" i="13"/>
  <c r="T1417" i="13"/>
  <c r="S1310" i="13"/>
  <c r="R1203" i="13"/>
  <c r="Q1096" i="13"/>
  <c r="P989" i="13"/>
  <c r="O882" i="13"/>
  <c r="N775" i="13"/>
  <c r="M668" i="13"/>
  <c r="L561" i="13"/>
  <c r="K576" i="13"/>
  <c r="X499" i="13"/>
  <c r="W499" i="13"/>
  <c r="V499" i="13"/>
  <c r="U499" i="13"/>
  <c r="T499" i="13"/>
  <c r="K469" i="13"/>
  <c r="J469" i="13"/>
  <c r="X392" i="13"/>
  <c r="W392" i="13"/>
  <c r="V392" i="13"/>
  <c r="U392" i="13"/>
  <c r="T392" i="13"/>
  <c r="J362" i="13"/>
  <c r="I362" i="13"/>
  <c r="K454" i="13"/>
  <c r="K347" i="13"/>
  <c r="AL1877" i="122" l="1"/>
  <c r="AL1021" i="122"/>
  <c r="AL807" i="122"/>
  <c r="AL2412" i="122"/>
  <c r="T284" i="13"/>
  <c r="AL2198" i="122"/>
  <c r="AL2305" i="122"/>
  <c r="AL1556" i="122"/>
  <c r="AL1770" i="122"/>
  <c r="AL1449" i="122"/>
  <c r="AL379" i="122"/>
  <c r="AL914" i="122"/>
  <c r="U284" i="13"/>
  <c r="AL1128" i="122"/>
  <c r="AL486" i="122"/>
  <c r="AL1342" i="122"/>
  <c r="W284" i="13"/>
  <c r="AL1663" i="122"/>
  <c r="AL2091" i="122"/>
  <c r="V284" i="13"/>
  <c r="X284" i="13"/>
  <c r="AL1235" i="122"/>
  <c r="AL1984" i="122"/>
  <c r="AL700" i="122"/>
  <c r="AL593" i="122"/>
  <c r="T1310" i="13"/>
  <c r="U1417" i="13"/>
  <c r="L454" i="13"/>
  <c r="V1524" i="13"/>
  <c r="W1631" i="13"/>
  <c r="P882" i="13"/>
  <c r="X1738" i="13"/>
  <c r="O775" i="13"/>
  <c r="Q989" i="13"/>
  <c r="Y1845" i="13"/>
  <c r="R1096" i="13"/>
  <c r="Z1952" i="13"/>
  <c r="L347" i="13"/>
  <c r="S1203" i="13"/>
  <c r="AE2487" i="13"/>
  <c r="J407" i="13"/>
  <c r="M561" i="13"/>
  <c r="N668" i="13"/>
  <c r="M728" i="13"/>
  <c r="K514" i="13"/>
  <c r="AM700" i="122" l="1"/>
  <c r="AM1342" i="122"/>
  <c r="AM1556" i="122"/>
  <c r="AM2412" i="122"/>
  <c r="AM1984" i="122"/>
  <c r="AM2305" i="122"/>
  <c r="AM2091" i="122"/>
  <c r="AM486" i="122"/>
  <c r="AM379" i="122"/>
  <c r="AM807" i="122"/>
  <c r="AM914" i="122"/>
  <c r="AM1663" i="122"/>
  <c r="AM2198" i="122"/>
  <c r="AM1235" i="122"/>
  <c r="AM1128" i="122"/>
  <c r="AM1449" i="122"/>
  <c r="AM1021" i="122"/>
  <c r="AM593" i="122"/>
  <c r="AM1770" i="122"/>
  <c r="AM1877" i="122"/>
  <c r="W1524" i="13"/>
  <c r="N561" i="13"/>
  <c r="AF2487" i="13"/>
  <c r="Y1738" i="13"/>
  <c r="M454" i="13"/>
  <c r="K529" i="13"/>
  <c r="AA1952" i="13"/>
  <c r="S1096" i="13"/>
  <c r="T1203" i="13"/>
  <c r="Z1845" i="13"/>
  <c r="Q882" i="13"/>
  <c r="V1417" i="13"/>
  <c r="J422" i="13"/>
  <c r="M743" i="13"/>
  <c r="P775" i="13"/>
  <c r="M347" i="13"/>
  <c r="R989" i="13"/>
  <c r="X1631" i="13"/>
  <c r="U1310" i="13"/>
  <c r="O668" i="13"/>
  <c r="V1310" i="13" l="1"/>
  <c r="T1096" i="13"/>
  <c r="Y1631" i="13"/>
  <c r="AB1952" i="13"/>
  <c r="AG2487" i="13"/>
  <c r="Z1738" i="13"/>
  <c r="R882" i="13"/>
  <c r="P668" i="13"/>
  <c r="AA1845" i="13"/>
  <c r="L469" i="13"/>
  <c r="O561" i="13"/>
  <c r="Q775" i="13"/>
  <c r="S989" i="13"/>
  <c r="W1417" i="13"/>
  <c r="N683" i="13"/>
  <c r="N347" i="13"/>
  <c r="K362" i="13"/>
  <c r="U1203" i="13"/>
  <c r="N454" i="13"/>
  <c r="X1524" i="13"/>
  <c r="O454" i="13" l="1"/>
  <c r="L514" i="13"/>
  <c r="Z1631" i="13"/>
  <c r="N728" i="13"/>
  <c r="X1417" i="13"/>
  <c r="P561" i="13"/>
  <c r="AA1738" i="13"/>
  <c r="AB1845" i="13"/>
  <c r="U1096" i="13"/>
  <c r="AC1952" i="13"/>
  <c r="V1203" i="13"/>
  <c r="K407" i="13"/>
  <c r="S882" i="13"/>
  <c r="T989" i="13"/>
  <c r="Y1524" i="13"/>
  <c r="O347" i="13"/>
  <c r="R775" i="13"/>
  <c r="Q668" i="13"/>
  <c r="AH2487" i="13"/>
  <c r="W1310" i="13"/>
  <c r="K422" i="13" l="1"/>
  <c r="R668" i="13"/>
  <c r="U989" i="13"/>
  <c r="AB1738" i="13"/>
  <c r="AA1631" i="13"/>
  <c r="AD1952" i="13"/>
  <c r="S775" i="13"/>
  <c r="L529" i="13"/>
  <c r="W1203" i="13"/>
  <c r="T882" i="13"/>
  <c r="P347" i="13"/>
  <c r="V1096" i="13"/>
  <c r="X1310" i="13"/>
  <c r="AI2487" i="13"/>
  <c r="Z1524" i="13"/>
  <c r="Y1417" i="13"/>
  <c r="Q561" i="13"/>
  <c r="AC1845" i="13"/>
  <c r="N743" i="13"/>
  <c r="P454" i="13"/>
  <c r="L362" i="13" l="1"/>
  <c r="W1096" i="13"/>
  <c r="X1203" i="13"/>
  <c r="AB1631" i="13"/>
  <c r="Z1417" i="13"/>
  <c r="L407" i="13"/>
  <c r="AC1738" i="13"/>
  <c r="Q347" i="13"/>
  <c r="T775" i="13"/>
  <c r="V989" i="13"/>
  <c r="AA1524" i="13"/>
  <c r="AJ2487" i="13"/>
  <c r="AD1845" i="13"/>
  <c r="R561" i="13"/>
  <c r="Q454" i="13"/>
  <c r="Y1310" i="13"/>
  <c r="AE1952" i="13"/>
  <c r="S668" i="13"/>
  <c r="O683" i="13"/>
  <c r="M469" i="13"/>
  <c r="U882" i="13"/>
  <c r="AA1417" i="13" l="1"/>
  <c r="M514" i="13"/>
  <c r="AC1631" i="13"/>
  <c r="U775" i="13"/>
  <c r="O728" i="13"/>
  <c r="AK2487" i="13"/>
  <c r="T668" i="13"/>
  <c r="AE1845" i="13"/>
  <c r="R347" i="13"/>
  <c r="R454" i="13"/>
  <c r="AD1738" i="13"/>
  <c r="Y1203" i="13"/>
  <c r="Z1310" i="13"/>
  <c r="V882" i="13"/>
  <c r="L422" i="13"/>
  <c r="AB1524" i="13"/>
  <c r="AF1952" i="13"/>
  <c r="S561" i="13"/>
  <c r="W989" i="13"/>
  <c r="X1096" i="13"/>
  <c r="AE1738" i="13" l="1"/>
  <c r="V775" i="13"/>
  <c r="X989" i="13"/>
  <c r="AD1631" i="13"/>
  <c r="M362" i="13"/>
  <c r="M529" i="13"/>
  <c r="U668" i="13"/>
  <c r="W882" i="13"/>
  <c r="AG1952" i="13"/>
  <c r="AL2487" i="13"/>
  <c r="T561" i="13"/>
  <c r="S347" i="13"/>
  <c r="S454" i="13"/>
  <c r="AA1310" i="13"/>
  <c r="Y1096" i="13"/>
  <c r="AC1524" i="13"/>
  <c r="Z1203" i="13"/>
  <c r="AF1845" i="13"/>
  <c r="O743" i="13"/>
  <c r="AB1417" i="13"/>
  <c r="AH1952" i="13" l="1"/>
  <c r="Z1096" i="13"/>
  <c r="N469" i="13"/>
  <c r="U561" i="13"/>
  <c r="AB1310" i="13"/>
  <c r="P683" i="13"/>
  <c r="AA1203" i="13"/>
  <c r="M407" i="13"/>
  <c r="W775" i="13"/>
  <c r="V668" i="13"/>
  <c r="AG1845" i="13"/>
  <c r="T454" i="13"/>
  <c r="AM2487" i="13"/>
  <c r="Y989" i="13"/>
  <c r="AC1417" i="13"/>
  <c r="AD1524" i="13"/>
  <c r="T347" i="13"/>
  <c r="X882" i="13"/>
  <c r="AE1631" i="13"/>
  <c r="AF1738" i="13"/>
  <c r="AI1952" i="13" l="1"/>
  <c r="AH1845" i="13"/>
  <c r="V561" i="13"/>
  <c r="W668" i="13"/>
  <c r="AB1203" i="13"/>
  <c r="N514" i="13"/>
  <c r="Z989" i="13"/>
  <c r="U347" i="13"/>
  <c r="AE1524" i="13"/>
  <c r="X775" i="13"/>
  <c r="P728" i="13"/>
  <c r="AA1096" i="13"/>
  <c r="M422" i="13"/>
  <c r="Y882" i="13"/>
  <c r="AG1738" i="13"/>
  <c r="U454" i="13"/>
  <c r="AF1631" i="13"/>
  <c r="AD1417" i="13"/>
  <c r="AC1310" i="13"/>
  <c r="AI1845" i="13" l="1"/>
  <c r="AJ1952" i="13"/>
  <c r="AB1096" i="13"/>
  <c r="AC1203" i="13"/>
  <c r="AD1310" i="13"/>
  <c r="V347" i="13"/>
  <c r="X668" i="13"/>
  <c r="V454" i="13"/>
  <c r="AH1738" i="13"/>
  <c r="P743" i="13"/>
  <c r="AA989" i="13"/>
  <c r="AE1417" i="13"/>
  <c r="Y775" i="13"/>
  <c r="N529" i="13"/>
  <c r="W561" i="13"/>
  <c r="Z882" i="13"/>
  <c r="AG1631" i="13"/>
  <c r="N362" i="13"/>
  <c r="AF1524" i="13"/>
  <c r="AI1738" i="13" l="1"/>
  <c r="AK1952" i="13"/>
  <c r="AJ1845" i="13"/>
  <c r="Q683" i="13"/>
  <c r="W347" i="13"/>
  <c r="N407" i="13"/>
  <c r="O469" i="13"/>
  <c r="AE1310" i="13"/>
  <c r="AF1417" i="13"/>
  <c r="W454" i="13"/>
  <c r="AH1631" i="13"/>
  <c r="AA882" i="13"/>
  <c r="AD1203" i="13"/>
  <c r="AG1524" i="13"/>
  <c r="X561" i="13"/>
  <c r="AB989" i="13"/>
  <c r="Z775" i="13"/>
  <c r="Y668" i="13"/>
  <c r="AC1096" i="13"/>
  <c r="AK1845" i="13" l="1"/>
  <c r="AI1631" i="13"/>
  <c r="AL1952" i="13"/>
  <c r="AJ1738" i="13"/>
  <c r="N422" i="13"/>
  <c r="Y561" i="13"/>
  <c r="AD1096" i="13"/>
  <c r="X347" i="13"/>
  <c r="AB882" i="13"/>
  <c r="AF1310" i="13"/>
  <c r="Z668" i="13"/>
  <c r="Q728" i="13"/>
  <c r="AH1524" i="13"/>
  <c r="AA775" i="13"/>
  <c r="AG1417" i="13"/>
  <c r="AC989" i="13"/>
  <c r="AE1203" i="13"/>
  <c r="X454" i="13"/>
  <c r="O514" i="13"/>
  <c r="AK1738" i="13" l="1"/>
  <c r="AM1952" i="13"/>
  <c r="AJ1631" i="13"/>
  <c r="AL1845" i="13"/>
  <c r="AI1524" i="13"/>
  <c r="Y454" i="13"/>
  <c r="AH1417" i="13"/>
  <c r="AE1096" i="13"/>
  <c r="AA668" i="13"/>
  <c r="AF1203" i="13"/>
  <c r="AC882" i="13"/>
  <c r="Z561" i="13"/>
  <c r="Q743" i="13"/>
  <c r="AG1310" i="13"/>
  <c r="AD989" i="13"/>
  <c r="O529" i="13"/>
  <c r="AB775" i="13"/>
  <c r="Y347" i="13"/>
  <c r="O362" i="13"/>
  <c r="AM1845" i="13" l="1"/>
  <c r="AI1417" i="13"/>
  <c r="AK1631" i="13"/>
  <c r="AL1738" i="13"/>
  <c r="Z347" i="13"/>
  <c r="Z454" i="13"/>
  <c r="AJ1524" i="13"/>
  <c r="AA561" i="13"/>
  <c r="AB668" i="13"/>
  <c r="AC775" i="13"/>
  <c r="AD882" i="13"/>
  <c r="AF1096" i="13"/>
  <c r="AE989" i="13"/>
  <c r="AH1310" i="13"/>
  <c r="AG1203" i="13"/>
  <c r="O407" i="13"/>
  <c r="P469" i="13"/>
  <c r="R683" i="13"/>
  <c r="AM1738" i="13" l="1"/>
  <c r="AL1631" i="13"/>
  <c r="AJ1417" i="13"/>
  <c r="AI1310" i="13"/>
  <c r="AG1096" i="13"/>
  <c r="AB561" i="13"/>
  <c r="P514" i="13"/>
  <c r="AF989" i="13"/>
  <c r="AH1203" i="13"/>
  <c r="AD775" i="13"/>
  <c r="AA454" i="13"/>
  <c r="AK1524" i="13"/>
  <c r="R728" i="13"/>
  <c r="O422" i="13"/>
  <c r="AE882" i="13"/>
  <c r="AC668" i="13"/>
  <c r="AA347" i="13"/>
  <c r="AJ1310" i="13" l="1"/>
  <c r="AK1417" i="13"/>
  <c r="AM1631" i="13"/>
  <c r="AI1203" i="13"/>
  <c r="AG989" i="13"/>
  <c r="P529" i="13"/>
  <c r="R743" i="13"/>
  <c r="AB347" i="13"/>
  <c r="AC561" i="13"/>
  <c r="AF882" i="13"/>
  <c r="P362" i="13"/>
  <c r="AE775" i="13"/>
  <c r="AL1524" i="13"/>
  <c r="AD668" i="13"/>
  <c r="AB454" i="13"/>
  <c r="AH1096" i="13"/>
  <c r="AJ1203" i="13" l="1"/>
  <c r="AL1417" i="13"/>
  <c r="AI1096" i="13"/>
  <c r="AK1310" i="13"/>
  <c r="AC454" i="13"/>
  <c r="S683" i="13"/>
  <c r="AG882" i="13"/>
  <c r="AD561" i="13"/>
  <c r="Q469" i="13"/>
  <c r="AF775" i="13"/>
  <c r="AM1524" i="13"/>
  <c r="AE668" i="13"/>
  <c r="P407" i="13"/>
  <c r="AC347" i="13"/>
  <c r="AH989" i="13"/>
  <c r="AL1310" i="13" l="1"/>
  <c r="AJ1096" i="13"/>
  <c r="AM1417" i="13"/>
  <c r="AI989" i="13"/>
  <c r="AK1203" i="13"/>
  <c r="AD347" i="13"/>
  <c r="P422" i="13"/>
  <c r="AH882" i="13"/>
  <c r="S728" i="13"/>
  <c r="AG775" i="13"/>
  <c r="AE561" i="13"/>
  <c r="AF668" i="13"/>
  <c r="Q514" i="13"/>
  <c r="AD454" i="13"/>
  <c r="AJ989" i="13" l="1"/>
  <c r="AK1096" i="13"/>
  <c r="AI882" i="13"/>
  <c r="AL1203" i="13"/>
  <c r="AM1310" i="13"/>
  <c r="AE347" i="13"/>
  <c r="AE454" i="13"/>
  <c r="Q529" i="13"/>
  <c r="S743" i="13"/>
  <c r="AF561" i="13"/>
  <c r="AG668" i="13"/>
  <c r="Q362" i="13"/>
  <c r="AH775" i="13"/>
  <c r="AI775" i="13" l="1"/>
  <c r="AM1203" i="13"/>
  <c r="AJ882" i="13"/>
  <c r="AL1096" i="13"/>
  <c r="AK989" i="13"/>
  <c r="Q407" i="13"/>
  <c r="AH668" i="13"/>
  <c r="AF454" i="13"/>
  <c r="AG561" i="13"/>
  <c r="R469" i="13"/>
  <c r="T683" i="13"/>
  <c r="AF347" i="13"/>
  <c r="AM1096" i="13" l="1"/>
  <c r="AK882" i="13"/>
  <c r="AL989" i="13"/>
  <c r="AJ775" i="13"/>
  <c r="Q422" i="13"/>
  <c r="AG454" i="13"/>
  <c r="AI668" i="13"/>
  <c r="T728" i="13"/>
  <c r="AH561" i="13"/>
  <c r="AG347" i="13"/>
  <c r="R514" i="13"/>
  <c r="AK775" i="13" l="1"/>
  <c r="AM989" i="13"/>
  <c r="AL882" i="13"/>
  <c r="AH454" i="13"/>
  <c r="R529" i="13"/>
  <c r="T743" i="13"/>
  <c r="AJ668" i="13"/>
  <c r="R362" i="13"/>
  <c r="AH347" i="13"/>
  <c r="AI561" i="13"/>
  <c r="AM882" i="13" l="1"/>
  <c r="AL775" i="13"/>
  <c r="AJ561" i="13"/>
  <c r="S469" i="13"/>
  <c r="R407" i="13"/>
  <c r="AK668" i="13"/>
  <c r="AI454" i="13"/>
  <c r="U683" i="13"/>
  <c r="AI347" i="13"/>
  <c r="AM775" i="13" l="1"/>
  <c r="R422" i="13"/>
  <c r="AJ454" i="13"/>
  <c r="AK561" i="13"/>
  <c r="AL668" i="13"/>
  <c r="S514" i="13"/>
  <c r="AJ347" i="13"/>
  <c r="U728" i="13"/>
  <c r="X573" i="16"/>
  <c r="W573" i="16"/>
  <c r="V573" i="16"/>
  <c r="U573" i="16"/>
  <c r="T573" i="16"/>
  <c r="Y587" i="16"/>
  <c r="X587" i="16"/>
  <c r="W587" i="16"/>
  <c r="V587" i="16"/>
  <c r="U587" i="16"/>
  <c r="X586" i="16"/>
  <c r="W586" i="16"/>
  <c r="V586" i="16"/>
  <c r="U586" i="16"/>
  <c r="T586" i="16"/>
  <c r="T587" i="16"/>
  <c r="X581" i="16"/>
  <c r="W581" i="16"/>
  <c r="V581" i="16"/>
  <c r="U581" i="16"/>
  <c r="T581" i="16"/>
  <c r="S643" i="16"/>
  <c r="R643" i="16"/>
  <c r="Q643" i="16"/>
  <c r="P643" i="16"/>
  <c r="O643" i="16"/>
  <c r="N643" i="16"/>
  <c r="S735" i="16"/>
  <c r="R735" i="16"/>
  <c r="Q735" i="16"/>
  <c r="P735" i="16"/>
  <c r="O735" i="16"/>
  <c r="N735" i="16"/>
  <c r="J827" i="16" l="1"/>
  <c r="M827" i="16"/>
  <c r="I827" i="16"/>
  <c r="Q827" i="16"/>
  <c r="K827" i="16"/>
  <c r="S827" i="16"/>
  <c r="L827" i="16"/>
  <c r="R827" i="16"/>
  <c r="N827" i="16"/>
  <c r="O827" i="16"/>
  <c r="P827" i="16"/>
  <c r="X585" i="16"/>
  <c r="T585" i="16"/>
  <c r="W569" i="16"/>
  <c r="U569" i="16"/>
  <c r="V569" i="16"/>
  <c r="X612" i="16"/>
  <c r="AK454" i="13"/>
  <c r="U743" i="13"/>
  <c r="AK347" i="13"/>
  <c r="AM668" i="13"/>
  <c r="S362" i="13"/>
  <c r="S529" i="13"/>
  <c r="AL561" i="13"/>
  <c r="AC1056" i="16"/>
  <c r="Y1056" i="16"/>
  <c r="U1056" i="16"/>
  <c r="AB1056" i="16"/>
  <c r="X1056" i="16"/>
  <c r="AA1056" i="16"/>
  <c r="T612" i="16"/>
  <c r="V1056" i="16"/>
  <c r="W1056" i="16"/>
  <c r="Z1056" i="16"/>
  <c r="V585" i="16"/>
  <c r="W612" i="16"/>
  <c r="W585" i="16"/>
  <c r="AC1086" i="16"/>
  <c r="Y1086" i="16"/>
  <c r="AB1086" i="16"/>
  <c r="X1086" i="16"/>
  <c r="AA1086" i="16"/>
  <c r="W1086" i="16"/>
  <c r="Z1086" i="16"/>
  <c r="AC1071" i="16"/>
  <c r="Y1071" i="16"/>
  <c r="V1071" i="16"/>
  <c r="AB1071" i="16"/>
  <c r="X1071" i="16"/>
  <c r="AA1071" i="16"/>
  <c r="W1071" i="16"/>
  <c r="Z1071" i="16"/>
  <c r="AB1101" i="16"/>
  <c r="X1101" i="16"/>
  <c r="AA1101" i="16"/>
  <c r="Z1101" i="16"/>
  <c r="AC1101" i="16"/>
  <c r="Y1101" i="16"/>
  <c r="T569" i="16"/>
  <c r="X569" i="16"/>
  <c r="U612" i="16"/>
  <c r="U585" i="16"/>
  <c r="AC1116" i="16"/>
  <c r="Y1116" i="16"/>
  <c r="AB1116" i="16"/>
  <c r="AA1116" i="16"/>
  <c r="Z1116" i="16"/>
  <c r="V612" i="16"/>
  <c r="X827" i="16" l="1"/>
  <c r="X643" i="16"/>
  <c r="X608" i="16"/>
  <c r="AB1082" i="16"/>
  <c r="Y1097" i="16"/>
  <c r="Z1097" i="16"/>
  <c r="Y1067" i="16"/>
  <c r="AC1082" i="16"/>
  <c r="AB1097" i="16"/>
  <c r="AC1112" i="16"/>
  <c r="AC1067" i="16"/>
  <c r="AA1112" i="16"/>
  <c r="AA1067" i="16"/>
  <c r="AA1082" i="16"/>
  <c r="AB1112" i="16"/>
  <c r="AC1097" i="16"/>
  <c r="X1067" i="16"/>
  <c r="Y1112" i="16"/>
  <c r="AB1067" i="16"/>
  <c r="AA1097" i="16"/>
  <c r="V1067" i="16"/>
  <c r="Y1082" i="16"/>
  <c r="X1097" i="16"/>
  <c r="Z1067" i="16"/>
  <c r="Z1082" i="16"/>
  <c r="Z1112" i="16"/>
  <c r="W1067" i="16"/>
  <c r="W1082" i="16"/>
  <c r="T608" i="16"/>
  <c r="X1082" i="16"/>
  <c r="AL347" i="13"/>
  <c r="T469" i="13"/>
  <c r="V683" i="13"/>
  <c r="AL454" i="13"/>
  <c r="AM561" i="13"/>
  <c r="S407" i="13"/>
  <c r="X1052" i="16"/>
  <c r="X1281" i="16"/>
  <c r="AA1052" i="16"/>
  <c r="U1052" i="16"/>
  <c r="U1281" i="16"/>
  <c r="Z1052" i="16"/>
  <c r="Y1052" i="16"/>
  <c r="Y1281" i="16"/>
  <c r="V1052" i="16"/>
  <c r="V1281" i="16"/>
  <c r="AB1052" i="16"/>
  <c r="W1052" i="16"/>
  <c r="W1281" i="16"/>
  <c r="AC1052" i="16"/>
  <c r="W608" i="16"/>
  <c r="W643" i="16"/>
  <c r="W827" i="16"/>
  <c r="V608" i="16"/>
  <c r="V643" i="16"/>
  <c r="U608" i="16"/>
  <c r="U643" i="16"/>
  <c r="V827" i="16"/>
  <c r="U827" i="16"/>
  <c r="V1277" i="16" l="1"/>
  <c r="X1277" i="16"/>
  <c r="Y1277" i="16"/>
  <c r="W1277" i="16"/>
  <c r="U1277" i="16"/>
  <c r="T514" i="13"/>
  <c r="V728" i="13"/>
  <c r="S422" i="13"/>
  <c r="AM347" i="13"/>
  <c r="AM454" i="13"/>
  <c r="T362" i="13" l="1"/>
  <c r="V743" i="13"/>
  <c r="T529" i="13"/>
  <c r="U469" i="13" l="1"/>
  <c r="W683" i="13"/>
  <c r="T407" i="13"/>
  <c r="A16" i="83"/>
  <c r="A15" i="83"/>
  <c r="A224" i="8"/>
  <c r="A212" i="8"/>
  <c r="A116" i="83"/>
  <c r="AH97" i="83"/>
  <c r="AG97" i="83"/>
  <c r="AF97" i="83"/>
  <c r="AE97" i="83"/>
  <c r="A2701" i="16"/>
  <c r="A2707" i="16"/>
  <c r="T422" i="13" l="1"/>
  <c r="W728" i="13"/>
  <c r="U514" i="13"/>
  <c r="A2706" i="16"/>
  <c r="A2705" i="16"/>
  <c r="A2704" i="16"/>
  <c r="A2703" i="16"/>
  <c r="A2702" i="16"/>
  <c r="A2700" i="16"/>
  <c r="A2699" i="16"/>
  <c r="A2698" i="16"/>
  <c r="A20" i="83"/>
  <c r="A113" i="83"/>
  <c r="A19" i="83"/>
  <c r="A18" i="83"/>
  <c r="A17" i="83"/>
  <c r="A12" i="83"/>
  <c r="A11" i="83"/>
  <c r="A10" i="83"/>
  <c r="H8" i="83"/>
  <c r="H6" i="83"/>
  <c r="AH5" i="83"/>
  <c r="AG5" i="83"/>
  <c r="AF5" i="83"/>
  <c r="AE5" i="83"/>
  <c r="AD5" i="83"/>
  <c r="AC5" i="83"/>
  <c r="AB5" i="83"/>
  <c r="AA5" i="83"/>
  <c r="Z5" i="83"/>
  <c r="Y5" i="83"/>
  <c r="X5" i="83"/>
  <c r="W5" i="83"/>
  <c r="V5" i="83"/>
  <c r="U5" i="83"/>
  <c r="T5" i="83"/>
  <c r="S5" i="83"/>
  <c r="R5" i="83"/>
  <c r="Q5" i="83"/>
  <c r="P5" i="83"/>
  <c r="O5" i="83"/>
  <c r="N5" i="83"/>
  <c r="M5" i="83"/>
  <c r="L5" i="83"/>
  <c r="K5" i="83"/>
  <c r="J5" i="83"/>
  <c r="I5" i="83"/>
  <c r="AH3" i="83"/>
  <c r="AG3" i="83"/>
  <c r="AF3" i="83"/>
  <c r="AE3" i="83"/>
  <c r="AD3" i="83"/>
  <c r="AC3" i="83"/>
  <c r="AB3" i="83"/>
  <c r="AA3" i="83"/>
  <c r="Z3" i="83"/>
  <c r="Y3" i="83"/>
  <c r="X3" i="83"/>
  <c r="W3" i="83"/>
  <c r="V3" i="83"/>
  <c r="U3" i="83"/>
  <c r="T3" i="83"/>
  <c r="S3" i="83"/>
  <c r="R3" i="83"/>
  <c r="Q3" i="83"/>
  <c r="N3" i="83"/>
  <c r="M3" i="83"/>
  <c r="L3" i="83"/>
  <c r="K3" i="83"/>
  <c r="J3" i="83"/>
  <c r="I3" i="83"/>
  <c r="H3" i="83"/>
  <c r="G3" i="83"/>
  <c r="F3" i="83"/>
  <c r="E3" i="83"/>
  <c r="D3" i="83"/>
  <c r="C3" i="83"/>
  <c r="B3" i="83"/>
  <c r="A2" i="83"/>
  <c r="A1" i="83"/>
  <c r="U529" i="13" l="1"/>
  <c r="W743" i="13"/>
  <c r="U362" i="13"/>
  <c r="U407" i="13" l="1"/>
  <c r="X683" i="13"/>
  <c r="V469" i="13"/>
  <c r="X728" i="13" l="1"/>
  <c r="V514" i="13"/>
  <c r="U422" i="13"/>
  <c r="V362" i="13" l="1"/>
  <c r="V529" i="13"/>
  <c r="X743" i="13"/>
  <c r="Y683" i="13" l="1"/>
  <c r="W469" i="13"/>
  <c r="V407" i="13"/>
  <c r="A3036" i="13"/>
  <c r="A3035" i="13"/>
  <c r="A3026" i="13"/>
  <c r="A2919" i="13"/>
  <c r="A2715" i="13"/>
  <c r="A2705" i="13"/>
  <c r="A2608" i="13"/>
  <c r="A2486" i="13"/>
  <c r="A2379" i="13"/>
  <c r="A2272" i="13"/>
  <c r="A2165" i="13"/>
  <c r="A2058" i="13"/>
  <c r="A1951" i="13"/>
  <c r="A1950" i="13"/>
  <c r="A1844" i="13"/>
  <c r="A1737" i="13"/>
  <c r="A1727" i="13"/>
  <c r="A1630" i="13"/>
  <c r="A1523" i="13"/>
  <c r="A1522" i="13"/>
  <c r="A1416" i="13"/>
  <c r="A1415" i="13"/>
  <c r="A1414" i="13"/>
  <c r="A1413" i="13"/>
  <c r="A1412" i="13"/>
  <c r="A1411" i="13"/>
  <c r="A1406" i="13"/>
  <c r="A978" i="13"/>
  <c r="A442" i="13"/>
  <c r="A334" i="13"/>
  <c r="A57" i="13"/>
  <c r="A2508" i="16"/>
  <c r="A2113" i="16"/>
  <c r="A2101" i="16"/>
  <c r="A1706" i="16"/>
  <c r="A1694" i="16"/>
  <c r="A1693" i="16"/>
  <c r="A1298" i="16"/>
  <c r="A1286" i="16"/>
  <c r="A891" i="16"/>
  <c r="A827" i="16"/>
  <c r="A754" i="16"/>
  <c r="A735" i="16"/>
  <c r="A694" i="16"/>
  <c r="A662" i="16"/>
  <c r="A643" i="16"/>
  <c r="A631" i="16"/>
  <c r="A573" i="16"/>
  <c r="A418" i="16"/>
  <c r="A338" i="16"/>
  <c r="A278" i="16"/>
  <c r="A246" i="16"/>
  <c r="A171" i="16"/>
  <c r="A158" i="16"/>
  <c r="A138" i="16"/>
  <c r="A137" i="16"/>
  <c r="A54" i="16"/>
  <c r="V422" i="13" l="1"/>
  <c r="W514" i="13"/>
  <c r="Y728" i="13"/>
  <c r="Y743" i="13" l="1"/>
  <c r="W529" i="13"/>
  <c r="W362" i="13"/>
  <c r="X469" i="13" l="1"/>
  <c r="W407" i="13"/>
  <c r="Z683" i="13"/>
  <c r="M92" i="13"/>
  <c r="L92" i="13"/>
  <c r="K92" i="13"/>
  <c r="J92" i="13"/>
  <c r="I92" i="13"/>
  <c r="M91" i="13"/>
  <c r="J91" i="13"/>
  <c r="I91" i="13"/>
  <c r="L87" i="13"/>
  <c r="K86" i="13"/>
  <c r="L85" i="13"/>
  <c r="J85" i="13"/>
  <c r="I85" i="13"/>
  <c r="M84" i="13"/>
  <c r="J83" i="13"/>
  <c r="K82" i="13"/>
  <c r="J81" i="13"/>
  <c r="J87" i="13" l="1"/>
  <c r="M87" i="13"/>
  <c r="L83" i="13"/>
  <c r="I84" i="13"/>
  <c r="M80" i="13"/>
  <c r="K83" i="13"/>
  <c r="K87" i="13"/>
  <c r="I81" i="13"/>
  <c r="M81" i="13"/>
  <c r="M85" i="13"/>
  <c r="I80" i="13"/>
  <c r="I87" i="13"/>
  <c r="I83" i="13"/>
  <c r="Z728" i="13"/>
  <c r="K85" i="13"/>
  <c r="K84" i="13"/>
  <c r="M86" i="13"/>
  <c r="W422" i="13"/>
  <c r="I82" i="13"/>
  <c r="K81" i="13"/>
  <c r="J82" i="13"/>
  <c r="L84" i="13"/>
  <c r="L81" i="13"/>
  <c r="M83" i="13"/>
  <c r="X514" i="13"/>
  <c r="J84" i="13"/>
  <c r="L86" i="13"/>
  <c r="K80" i="13"/>
  <c r="M82" i="13"/>
  <c r="I86" i="13"/>
  <c r="K91" i="13"/>
  <c r="J80" i="13"/>
  <c r="L82" i="13"/>
  <c r="L80" i="13"/>
  <c r="J86" i="13"/>
  <c r="L91" i="13"/>
  <c r="Z743" i="13" l="1"/>
  <c r="X529" i="13"/>
  <c r="X362" i="13"/>
  <c r="X407" i="13" l="1"/>
  <c r="Y469" i="13"/>
  <c r="AA683" i="13"/>
  <c r="AA728" i="13" l="1"/>
  <c r="Y514" i="13"/>
  <c r="X422" i="13"/>
  <c r="AA743" i="13" l="1"/>
  <c r="Y362" i="13"/>
  <c r="Y529" i="13"/>
  <c r="Z469" i="13" l="1"/>
  <c r="Y407" i="13"/>
  <c r="AB683" i="13"/>
  <c r="Z514" i="13" l="1"/>
  <c r="AB728" i="13"/>
  <c r="Y422" i="13"/>
  <c r="Z529" i="13" l="1"/>
  <c r="AB743" i="13"/>
  <c r="Z362" i="13"/>
  <c r="Z407" i="13" l="1"/>
  <c r="AA469" i="13"/>
  <c r="AC683" i="13"/>
  <c r="Z422" i="13" l="1"/>
  <c r="AA514" i="13"/>
  <c r="AC728" i="13"/>
  <c r="AA529" i="13" l="1"/>
  <c r="AA362" i="13"/>
  <c r="AC743" i="13"/>
  <c r="AD683" i="13" l="1"/>
  <c r="AA407" i="13"/>
  <c r="AB469" i="13"/>
  <c r="AB514" i="13" l="1"/>
  <c r="AA422" i="13"/>
  <c r="AD728" i="13"/>
  <c r="AD743" i="13" l="1"/>
  <c r="AB362" i="13"/>
  <c r="AB529" i="13"/>
  <c r="A2" i="16"/>
  <c r="A2" i="15"/>
  <c r="A2" i="17"/>
  <c r="A2" i="8"/>
  <c r="A2" i="9"/>
  <c r="AB407" i="13" l="1"/>
  <c r="AC469" i="13"/>
  <c r="AE683" i="13"/>
  <c r="AE728" i="13" l="1"/>
  <c r="AC514" i="13"/>
  <c r="AB422" i="13"/>
  <c r="AC529" i="13" l="1"/>
  <c r="AE743" i="13"/>
  <c r="AC362" i="13"/>
  <c r="AF683" i="13" l="1"/>
  <c r="AC407" i="13"/>
  <c r="AD469" i="13"/>
  <c r="AD514" i="13" l="1"/>
  <c r="AF728" i="13"/>
  <c r="AC422" i="13"/>
  <c r="AD362" i="13" l="1"/>
  <c r="AF743" i="13"/>
  <c r="AD529" i="13"/>
  <c r="AE469" i="13" l="1"/>
  <c r="AG683" i="13"/>
  <c r="AD407" i="13"/>
  <c r="AE514" i="13" l="1"/>
  <c r="AD422" i="13"/>
  <c r="AG728" i="13"/>
  <c r="AG743" i="13" l="1"/>
  <c r="AE529" i="13"/>
  <c r="AE362" i="13"/>
  <c r="AF469" i="13" l="1"/>
  <c r="AH683" i="13"/>
  <c r="AE407" i="13"/>
  <c r="AH728" i="13" l="1"/>
  <c r="AE422" i="13"/>
  <c r="AF514" i="13"/>
  <c r="AH743" i="13" l="1"/>
  <c r="AF362" i="13"/>
  <c r="AF529" i="13"/>
  <c r="AF407" i="13" l="1"/>
  <c r="AG469" i="13"/>
  <c r="AI683" i="13"/>
  <c r="AI728" i="13" l="1"/>
  <c r="AF422" i="13"/>
  <c r="AG514" i="13"/>
  <c r="AG362" i="13" l="1"/>
  <c r="AI743" i="13"/>
  <c r="AG529" i="13"/>
  <c r="AG407" i="13" l="1"/>
  <c r="AH469" i="13"/>
  <c r="AJ683" i="13"/>
  <c r="AJ728" i="13" l="1"/>
  <c r="AH514" i="13"/>
  <c r="AG422" i="13"/>
  <c r="AH529" i="13" l="1"/>
  <c r="AJ743" i="13"/>
  <c r="AH362" i="13"/>
  <c r="F18" i="7"/>
  <c r="AH407" i="13" l="1"/>
  <c r="AI469" i="13"/>
  <c r="AK683" i="13"/>
  <c r="AF2843" i="13"/>
  <c r="AG2950" i="13"/>
  <c r="AH3057" i="13"/>
  <c r="AK728" i="13" l="1"/>
  <c r="AK743" i="13" s="1"/>
  <c r="AH422" i="13"/>
  <c r="AI514" i="13"/>
  <c r="AI362" i="13" l="1"/>
  <c r="AI529" i="13"/>
  <c r="AL683" i="13"/>
  <c r="AJ469" i="13" l="1"/>
  <c r="AL728" i="13"/>
  <c r="AI407" i="13"/>
  <c r="AJ514" i="13" l="1"/>
  <c r="AI422" i="13"/>
  <c r="AL743" i="13"/>
  <c r="AJ529" i="13" l="1"/>
  <c r="AK469" i="13" s="1"/>
  <c r="AJ362" i="13"/>
  <c r="AJ407" i="13" s="1"/>
  <c r="AM683" i="13"/>
  <c r="AK514" i="13" l="1"/>
  <c r="AM728" i="13"/>
  <c r="AJ422" i="13"/>
  <c r="AK362" i="13" l="1"/>
  <c r="AK529" i="13"/>
  <c r="AM743" i="13"/>
  <c r="AK407" i="13" l="1"/>
  <c r="AL469" i="13"/>
  <c r="AK422" i="13" l="1"/>
  <c r="AL514" i="13"/>
  <c r="AL362" i="13" l="1"/>
  <c r="AL407" i="13" s="1"/>
  <c r="AL529" i="13"/>
  <c r="AL422" i="13" l="1"/>
  <c r="AM469" i="13"/>
  <c r="AM362" i="13" l="1"/>
  <c r="AM407" i="13" s="1"/>
  <c r="AM514" i="13"/>
  <c r="AM422" i="13" l="1"/>
  <c r="AM529" i="13"/>
  <c r="G57" i="13" l="1"/>
  <c r="H102" i="13"/>
  <c r="G102" i="13"/>
  <c r="J314" i="13"/>
  <c r="I314" i="13"/>
  <c r="K299" i="13"/>
  <c r="J299" i="13"/>
  <c r="I299" i="13"/>
  <c r="K254" i="13"/>
  <c r="J254" i="13"/>
  <c r="I254" i="13"/>
  <c r="G117" i="13"/>
  <c r="AH3052" i="13"/>
  <c r="AG2945" i="13"/>
  <c r="AF2838" i="13"/>
  <c r="AE2731" i="13"/>
  <c r="AD2480" i="13"/>
  <c r="AD2492" i="13"/>
  <c r="H57" i="13" l="1"/>
  <c r="AE2481" i="13"/>
  <c r="AE2480" i="13"/>
  <c r="AE2492" i="13"/>
  <c r="AE2483" i="13"/>
  <c r="AE2482" i="13"/>
  <c r="J161" i="13"/>
  <c r="K161" i="13" l="1"/>
  <c r="AF2482" i="13"/>
  <c r="AF2492" i="13"/>
  <c r="AF2483" i="13"/>
  <c r="AF2480" i="13"/>
  <c r="AF2481" i="13"/>
  <c r="AF2716" i="13"/>
  <c r="AH2930" i="13"/>
  <c r="AG2823" i="13"/>
  <c r="AI2930" i="13" l="1"/>
  <c r="L161" i="13"/>
  <c r="AH2823" i="13"/>
  <c r="AG2480" i="13"/>
  <c r="AG2492" i="13"/>
  <c r="AG2481" i="13"/>
  <c r="AG2483" i="13"/>
  <c r="AG2482" i="13"/>
  <c r="AF2609" i="13"/>
  <c r="AG2716" i="13"/>
  <c r="AI2823" i="13" l="1"/>
  <c r="AJ2930" i="13"/>
  <c r="M161" i="13"/>
  <c r="AG2609" i="13"/>
  <c r="AH2716" i="13"/>
  <c r="AI2716" i="13" l="1"/>
  <c r="AK2930" i="13"/>
  <c r="AJ2823" i="13"/>
  <c r="N161" i="13"/>
  <c r="AH2609" i="13"/>
  <c r="AI2609" i="13" l="1"/>
  <c r="AK2823" i="13"/>
  <c r="AL2930" i="13"/>
  <c r="AJ2716" i="13"/>
  <c r="O161" i="13"/>
  <c r="AK2716" i="13" l="1"/>
  <c r="AJ2609" i="13"/>
  <c r="AM2930" i="13"/>
  <c r="AL2823" i="13"/>
  <c r="P161" i="13"/>
  <c r="AK2609" i="13" l="1"/>
  <c r="AL2716" i="13"/>
  <c r="AM2823" i="13"/>
  <c r="Q161" i="13"/>
  <c r="AM2716" i="13" l="1"/>
  <c r="AL2609" i="13"/>
  <c r="R161" i="13"/>
  <c r="AM2609" i="13" l="1"/>
  <c r="S161" i="13"/>
  <c r="T161" i="13" l="1"/>
  <c r="U161" i="13" l="1"/>
  <c r="V161" i="13" l="1"/>
  <c r="W161" i="13" l="1"/>
  <c r="X161" i="13" l="1"/>
  <c r="Y161" i="13" l="1"/>
  <c r="Z161" i="13" l="1"/>
  <c r="AA161" i="13" l="1"/>
  <c r="AB161" i="13" l="1"/>
  <c r="AC161" i="13" l="1"/>
  <c r="AD161" i="13" l="1"/>
  <c r="AE161" i="13" l="1"/>
  <c r="AF161" i="13" l="1"/>
  <c r="AG161" i="13" l="1"/>
  <c r="AH161" i="13" l="1"/>
  <c r="AI161" i="13" l="1"/>
  <c r="AJ161" i="13" l="1"/>
  <c r="AG7" i="8"/>
  <c r="AF7" i="8"/>
  <c r="AG5" i="8"/>
  <c r="AK161" i="13" l="1"/>
  <c r="D71" i="16"/>
  <c r="Y1984" i="122" l="1"/>
  <c r="X1877" i="122"/>
  <c r="AB2305" i="122"/>
  <c r="J379" i="122"/>
  <c r="W1770" i="122"/>
  <c r="Z2091" i="122"/>
  <c r="K486" i="122"/>
  <c r="U1556" i="122"/>
  <c r="T1449" i="122"/>
  <c r="AA2198" i="122"/>
  <c r="R1235" i="122"/>
  <c r="Q1128" i="122"/>
  <c r="P1021" i="122"/>
  <c r="O914" i="122"/>
  <c r="N807" i="122"/>
  <c r="M700" i="122"/>
  <c r="L593" i="122"/>
  <c r="V1663" i="122"/>
  <c r="S1342" i="122"/>
  <c r="AL161" i="13"/>
  <c r="N700" i="122" l="1"/>
  <c r="V1556" i="122"/>
  <c r="O807" i="122"/>
  <c r="L486" i="122"/>
  <c r="P914" i="122"/>
  <c r="AA2091" i="122"/>
  <c r="Q1021" i="122"/>
  <c r="X1770" i="122"/>
  <c r="R1128" i="122"/>
  <c r="K379" i="122"/>
  <c r="T1342" i="122"/>
  <c r="S1235" i="122"/>
  <c r="W1663" i="122"/>
  <c r="AB2198" i="122"/>
  <c r="Y1877" i="122"/>
  <c r="M593" i="122"/>
  <c r="U1449" i="122"/>
  <c r="Z1984" i="122"/>
  <c r="AM161" i="13"/>
  <c r="Z1877" i="122" l="1"/>
  <c r="T1235" i="122"/>
  <c r="Y1770" i="122"/>
  <c r="M486" i="122"/>
  <c r="AA1984" i="122"/>
  <c r="U1342" i="122"/>
  <c r="R1021" i="122"/>
  <c r="P807" i="122"/>
  <c r="V1449" i="122"/>
  <c r="X1663" i="122"/>
  <c r="L379" i="122"/>
  <c r="AB2091" i="122"/>
  <c r="W1556" i="122"/>
  <c r="N593" i="122"/>
  <c r="S1128" i="122"/>
  <c r="Q914" i="122"/>
  <c r="O700" i="122"/>
  <c r="T643" i="16"/>
  <c r="T827" i="16"/>
  <c r="N486" i="122" l="1"/>
  <c r="M379" i="122"/>
  <c r="Z1770" i="122"/>
  <c r="O593" i="122"/>
  <c r="X1556" i="122"/>
  <c r="U1235" i="122"/>
  <c r="T1128" i="122"/>
  <c r="S1021" i="122"/>
  <c r="Y1663" i="122"/>
  <c r="P700" i="122"/>
  <c r="W1449" i="122"/>
  <c r="V1342" i="122"/>
  <c r="R914" i="122"/>
  <c r="Q807" i="122"/>
  <c r="AB1984" i="122"/>
  <c r="AA1877" i="122"/>
  <c r="A2112" i="16"/>
  <c r="A2111" i="16"/>
  <c r="A2110" i="16"/>
  <c r="A218" i="8"/>
  <c r="A217" i="8"/>
  <c r="A216" i="8"/>
  <c r="A211" i="8"/>
  <c r="A93" i="8"/>
  <c r="A92" i="8"/>
  <c r="A91" i="8"/>
  <c r="A90" i="8"/>
  <c r="A57" i="8"/>
  <c r="A56" i="8"/>
  <c r="A55" i="8"/>
  <c r="A54" i="8"/>
  <c r="A53" i="8"/>
  <c r="A52" i="8"/>
  <c r="T1021" i="122" l="1"/>
  <c r="W1342" i="122"/>
  <c r="P593" i="122"/>
  <c r="X1449" i="122"/>
  <c r="AA1770" i="122"/>
  <c r="Q700" i="122"/>
  <c r="V1235" i="122"/>
  <c r="N379" i="122"/>
  <c r="R807" i="122"/>
  <c r="S914" i="122"/>
  <c r="U1128" i="122"/>
  <c r="AB1877" i="122"/>
  <c r="Z1663" i="122"/>
  <c r="Y1556" i="122"/>
  <c r="O486" i="122"/>
  <c r="A157" i="8"/>
  <c r="A156" i="8"/>
  <c r="A155" i="8"/>
  <c r="A154" i="8"/>
  <c r="A153" i="8"/>
  <c r="A128" i="8"/>
  <c r="A127" i="8"/>
  <c r="A126" i="8"/>
  <c r="A125" i="8"/>
  <c r="P486" i="122" l="1"/>
  <c r="T914" i="122"/>
  <c r="Y1449" i="122"/>
  <c r="W1235" i="122"/>
  <c r="Q593" i="122"/>
  <c r="X1342" i="122"/>
  <c r="O379" i="122"/>
  <c r="Z1556" i="122"/>
  <c r="S807" i="122"/>
  <c r="V1128" i="122"/>
  <c r="AA1663" i="122"/>
  <c r="R700" i="122"/>
  <c r="AB1770" i="122"/>
  <c r="U1021" i="122"/>
  <c r="A31" i="7"/>
  <c r="A30" i="7"/>
  <c r="A29" i="7"/>
  <c r="A28" i="7"/>
  <c r="S700" i="122" l="1"/>
  <c r="AA1556" i="122"/>
  <c r="AB1663" i="122"/>
  <c r="P379" i="122"/>
  <c r="W1128" i="122"/>
  <c r="U914" i="122"/>
  <c r="X1235" i="122"/>
  <c r="V1021" i="122"/>
  <c r="Y1342" i="122"/>
  <c r="Q486" i="122"/>
  <c r="Z1449" i="122"/>
  <c r="T807" i="122"/>
  <c r="R593" i="122"/>
  <c r="D91" i="8"/>
  <c r="D90" i="8"/>
  <c r="D109" i="8"/>
  <c r="D108" i="8"/>
  <c r="D72" i="8"/>
  <c r="D71" i="8"/>
  <c r="D53" i="8"/>
  <c r="Y1235" i="122" l="1"/>
  <c r="S593" i="122"/>
  <c r="AB1556" i="122"/>
  <c r="W1021" i="122"/>
  <c r="AA1449" i="122"/>
  <c r="V914" i="122"/>
  <c r="Q379" i="122"/>
  <c r="R486" i="122"/>
  <c r="U807" i="122"/>
  <c r="Z1342" i="122"/>
  <c r="X1128" i="122"/>
  <c r="T700" i="122"/>
  <c r="W914" i="122" l="1"/>
  <c r="T593" i="122"/>
  <c r="Y1128" i="122"/>
  <c r="AA1342" i="122"/>
  <c r="X1021" i="122"/>
  <c r="R379" i="122"/>
  <c r="V807" i="122"/>
  <c r="U700" i="122"/>
  <c r="S486" i="122"/>
  <c r="AB1449" i="122"/>
  <c r="Z1235" i="122"/>
  <c r="AA1235" i="122" l="1"/>
  <c r="W807" i="122"/>
  <c r="Z1128" i="122"/>
  <c r="S379" i="122"/>
  <c r="Y1021" i="122"/>
  <c r="AB1342" i="122"/>
  <c r="U593" i="122"/>
  <c r="T486" i="122"/>
  <c r="V700" i="122"/>
  <c r="X914" i="122"/>
  <c r="A86" i="17"/>
  <c r="AA1128" i="122" l="1"/>
  <c r="V593" i="122"/>
  <c r="T379" i="122"/>
  <c r="Y914" i="122"/>
  <c r="W700" i="122"/>
  <c r="X807" i="122"/>
  <c r="U486" i="122"/>
  <c r="Z1021" i="122"/>
  <c r="AB1235" i="122"/>
  <c r="A238" i="17"/>
  <c r="A162" i="17"/>
  <c r="U379" i="122" l="1"/>
  <c r="V486" i="122"/>
  <c r="W593" i="122"/>
  <c r="X700" i="122"/>
  <c r="Y807" i="122"/>
  <c r="AA1021" i="122"/>
  <c r="Z914" i="122"/>
  <c r="AB1128" i="122"/>
  <c r="Y700" i="122" l="1"/>
  <c r="AA914" i="122"/>
  <c r="W486" i="122"/>
  <c r="V379" i="122"/>
  <c r="AB1021" i="122"/>
  <c r="X593" i="122"/>
  <c r="Z807" i="122"/>
  <c r="A2510" i="16"/>
  <c r="A2509" i="16"/>
  <c r="A2109" i="16"/>
  <c r="A2108" i="16"/>
  <c r="A2107" i="16"/>
  <c r="A2106" i="16"/>
  <c r="A2105" i="16"/>
  <c r="W379" i="122" l="1"/>
  <c r="X486" i="122"/>
  <c r="AA807" i="122"/>
  <c r="Y593" i="122"/>
  <c r="AB914" i="122"/>
  <c r="Z700" i="122"/>
  <c r="A1695" i="16"/>
  <c r="A1297" i="16"/>
  <c r="A1296" i="16"/>
  <c r="A1295" i="16"/>
  <c r="A1294" i="16"/>
  <c r="A1293" i="16"/>
  <c r="A1292" i="16"/>
  <c r="A1291" i="16"/>
  <c r="A1290" i="16"/>
  <c r="AA700" i="122" l="1"/>
  <c r="Y486" i="122"/>
  <c r="AB807" i="122"/>
  <c r="Z593" i="122"/>
  <c r="X379" i="122"/>
  <c r="Z486" i="122" l="1"/>
  <c r="Y379" i="122"/>
  <c r="AA593" i="122"/>
  <c r="AB700" i="122"/>
  <c r="AE290" i="13"/>
  <c r="AF290" i="13"/>
  <c r="AA290" i="13"/>
  <c r="AB290" i="13"/>
  <c r="Y290" i="13"/>
  <c r="AC290" i="13"/>
  <c r="AG290" i="13"/>
  <c r="Z290" i="13"/>
  <c r="AD290" i="13"/>
  <c r="AH290" i="13"/>
  <c r="AB593" i="122" l="1"/>
  <c r="Z379" i="122"/>
  <c r="AA486" i="122"/>
  <c r="AA379" i="122" l="1"/>
  <c r="AB486" i="122"/>
  <c r="A633" i="16"/>
  <c r="A632" i="16"/>
  <c r="AB379" i="122" l="1"/>
  <c r="AC2587" i="16"/>
  <c r="AB2587" i="16"/>
  <c r="AA2587" i="16"/>
  <c r="Z2587" i="16"/>
  <c r="Y2587" i="16"/>
  <c r="A14" i="16" l="1"/>
  <c r="A26" i="9"/>
  <c r="A25" i="9"/>
  <c r="A85" i="8"/>
  <c r="A84" i="8"/>
  <c r="A2102" i="16"/>
  <c r="A1705" i="16"/>
  <c r="A1704" i="16"/>
  <c r="A1703" i="16"/>
  <c r="A1702" i="16"/>
  <c r="A890" i="16"/>
  <c r="A889" i="16"/>
  <c r="A888" i="16"/>
  <c r="A887" i="16"/>
  <c r="A826" i="16"/>
  <c r="A825" i="16"/>
  <c r="A824" i="16"/>
  <c r="A823" i="16"/>
  <c r="A734" i="16"/>
  <c r="A733" i="16"/>
  <c r="A732" i="16"/>
  <c r="A731" i="16"/>
  <c r="A730" i="16"/>
  <c r="A672" i="16"/>
  <c r="A671" i="16"/>
  <c r="A670" i="16"/>
  <c r="A663" i="16"/>
  <c r="A642" i="16"/>
  <c r="A641" i="16"/>
  <c r="A640" i="16"/>
  <c r="A639" i="16"/>
  <c r="A572" i="16"/>
  <c r="A571" i="16"/>
  <c r="A570" i="16"/>
  <c r="A437" i="16"/>
  <c r="A417" i="16"/>
  <c r="A416" i="16"/>
  <c r="A415" i="16"/>
  <c r="A337" i="16"/>
  <c r="A336" i="16"/>
  <c r="A335" i="16"/>
  <c r="A277" i="16"/>
  <c r="A276" i="16"/>
  <c r="A275" i="16"/>
  <c r="A274" i="16"/>
  <c r="A267" i="16"/>
  <c r="A266" i="16"/>
  <c r="A245" i="16"/>
  <c r="A244" i="16"/>
  <c r="A243" i="16"/>
  <c r="A170" i="16"/>
  <c r="A169" i="16"/>
  <c r="A168" i="16"/>
  <c r="A159" i="16"/>
  <c r="A136" i="16"/>
  <c r="A135" i="16"/>
  <c r="A97" i="16"/>
  <c r="A53" i="16"/>
  <c r="A52" i="16"/>
  <c r="A51" i="16"/>
  <c r="A50" i="16"/>
  <c r="A49" i="16"/>
  <c r="A48" i="16"/>
  <c r="A47" i="16"/>
  <c r="A46" i="16"/>
  <c r="A3134" i="13"/>
  <c r="A3133" i="13"/>
  <c r="A3034" i="13"/>
  <c r="A3033" i="13"/>
  <c r="A3032" i="13"/>
  <c r="A3031" i="13"/>
  <c r="A3030" i="13"/>
  <c r="A3029" i="13"/>
  <c r="A3027" i="13"/>
  <c r="A2929" i="13"/>
  <c r="A2928" i="13"/>
  <c r="A2927" i="13"/>
  <c r="A2926" i="13"/>
  <c r="A2925" i="13"/>
  <c r="A2924" i="13"/>
  <c r="A2923" i="13"/>
  <c r="A2922" i="13"/>
  <c r="A2920" i="13"/>
  <c r="A2822" i="13"/>
  <c r="A2821" i="13"/>
  <c r="A2820" i="13"/>
  <c r="A2819" i="13"/>
  <c r="A2818" i="13"/>
  <c r="A2817" i="13"/>
  <c r="A2816" i="13"/>
  <c r="A2815" i="13"/>
  <c r="A2813" i="13"/>
  <c r="A2812" i="13"/>
  <c r="A2714" i="13"/>
  <c r="A2713" i="13"/>
  <c r="A2712" i="13"/>
  <c r="A2711" i="13"/>
  <c r="A2710" i="13"/>
  <c r="A2709" i="13"/>
  <c r="A2708" i="13"/>
  <c r="A2706" i="13"/>
  <c r="A2607" i="13"/>
  <c r="A2606" i="13"/>
  <c r="A2605" i="13"/>
  <c r="A2604" i="13"/>
  <c r="A2603" i="13"/>
  <c r="A2602" i="13"/>
  <c r="A2601" i="13"/>
  <c r="A2599" i="13"/>
  <c r="A2598" i="13"/>
  <c r="A2485" i="13"/>
  <c r="A2484" i="13"/>
  <c r="A2483" i="13"/>
  <c r="A2482" i="13"/>
  <c r="A2481" i="13"/>
  <c r="A2480" i="13"/>
  <c r="A2479" i="13"/>
  <c r="A2477" i="13"/>
  <c r="A2476" i="13"/>
  <c r="A2378" i="13"/>
  <c r="A2377" i="13"/>
  <c r="A2376" i="13"/>
  <c r="A2375" i="13"/>
  <c r="A2374" i="13"/>
  <c r="A2373" i="13"/>
  <c r="A2372" i="13"/>
  <c r="A2370" i="13"/>
  <c r="A2369" i="13"/>
  <c r="A2271" i="13"/>
  <c r="A2270" i="13"/>
  <c r="A2269" i="13"/>
  <c r="A2268" i="13"/>
  <c r="A2267" i="13"/>
  <c r="A2266" i="13"/>
  <c r="A2265" i="13"/>
  <c r="A2263" i="13"/>
  <c r="A2262" i="13"/>
  <c r="A2164" i="13"/>
  <c r="A2163" i="13"/>
  <c r="A2162" i="13"/>
  <c r="A2161" i="13"/>
  <c r="A2160" i="13"/>
  <c r="A2159" i="13"/>
  <c r="A2158" i="13"/>
  <c r="A2156" i="13"/>
  <c r="A2155" i="13"/>
  <c r="A2057" i="13"/>
  <c r="A2056" i="13"/>
  <c r="A2055" i="13"/>
  <c r="A2054" i="13"/>
  <c r="A2053" i="13"/>
  <c r="A2052" i="13"/>
  <c r="A2051" i="13"/>
  <c r="A2049" i="13"/>
  <c r="A2048" i="13"/>
  <c r="A1949" i="13"/>
  <c r="A1948" i="13"/>
  <c r="A1947" i="13"/>
  <c r="A1946" i="13"/>
  <c r="A1945" i="13"/>
  <c r="A1944" i="13"/>
  <c r="A1942" i="13"/>
  <c r="A1941" i="13"/>
  <c r="A1843" i="13"/>
  <c r="A1842" i="13"/>
  <c r="A1841" i="13"/>
  <c r="A1840" i="13"/>
  <c r="A1839" i="13"/>
  <c r="A1838" i="13"/>
  <c r="A1837" i="13"/>
  <c r="A1835" i="13"/>
  <c r="A1834" i="13"/>
  <c r="A1736" i="13"/>
  <c r="A1735" i="13"/>
  <c r="A1734" i="13"/>
  <c r="A1733" i="13"/>
  <c r="A1732" i="13"/>
  <c r="A1731" i="13"/>
  <c r="A1730" i="13"/>
  <c r="A1728" i="13"/>
  <c r="A1629" i="13"/>
  <c r="A1628" i="13"/>
  <c r="A1627" i="13"/>
  <c r="A1626" i="13"/>
  <c r="A1625" i="13"/>
  <c r="A1624" i="13"/>
  <c r="A1623" i="13"/>
  <c r="A1621" i="13"/>
  <c r="A1620" i="13"/>
  <c r="A1521" i="13"/>
  <c r="A1520" i="13"/>
  <c r="A1519" i="13"/>
  <c r="A1518" i="13"/>
  <c r="A1517" i="13"/>
  <c r="A1516" i="13"/>
  <c r="A1514" i="13"/>
  <c r="A1513" i="13"/>
  <c r="A1410" i="13"/>
  <c r="A1409" i="13"/>
  <c r="A1407" i="13"/>
  <c r="A1304" i="13"/>
  <c r="A1303" i="13"/>
  <c r="A1302" i="13"/>
  <c r="A1300" i="13"/>
  <c r="A1299" i="13"/>
  <c r="A1197" i="13"/>
  <c r="A1196" i="13"/>
  <c r="A1195" i="13"/>
  <c r="A1193" i="13"/>
  <c r="A1192" i="13"/>
  <c r="A1090" i="13"/>
  <c r="A1089" i="13"/>
  <c r="A1088" i="13"/>
  <c r="A1086" i="13"/>
  <c r="A1085" i="13"/>
  <c r="A983" i="13"/>
  <c r="A982" i="13"/>
  <c r="A981" i="13"/>
  <c r="A979" i="13"/>
  <c r="A876" i="13"/>
  <c r="A875" i="13"/>
  <c r="A874" i="13"/>
  <c r="A872" i="13"/>
  <c r="A871" i="13"/>
  <c r="A769" i="13"/>
  <c r="A768" i="13"/>
  <c r="A767" i="13"/>
  <c r="A765" i="13"/>
  <c r="A764" i="13"/>
  <c r="A662" i="13"/>
  <c r="A661" i="13"/>
  <c r="A660" i="13"/>
  <c r="A658" i="13"/>
  <c r="A657" i="13"/>
  <c r="A555" i="13"/>
  <c r="A554" i="13"/>
  <c r="A553" i="13"/>
  <c r="A551" i="13"/>
  <c r="A550" i="13"/>
  <c r="A448" i="13"/>
  <c r="A447" i="13"/>
  <c r="A446" i="13"/>
  <c r="A443" i="13" l="1"/>
  <c r="A252" i="13"/>
  <c r="A251" i="13"/>
  <c r="A160" i="13" l="1"/>
  <c r="A159" i="13"/>
  <c r="A158" i="13"/>
  <c r="A56" i="13"/>
  <c r="A55" i="13"/>
  <c r="A54" i="13"/>
  <c r="AC1997" i="16" l="1"/>
  <c r="AB1997" i="16"/>
  <c r="AA1997" i="16"/>
  <c r="Z1997" i="16"/>
  <c r="Y1997" i="16"/>
  <c r="AC1982" i="16"/>
  <c r="AB1982" i="16"/>
  <c r="AA1982" i="16"/>
  <c r="Z1982" i="16"/>
  <c r="Y1982" i="16"/>
  <c r="AC1967" i="16"/>
  <c r="AB1967" i="16"/>
  <c r="AA1967" i="16"/>
  <c r="Z1967" i="16"/>
  <c r="Y1967" i="16"/>
  <c r="AC1952" i="16"/>
  <c r="AB1952" i="16"/>
  <c r="AA1952" i="16"/>
  <c r="Z1952" i="16"/>
  <c r="Y1952" i="16"/>
  <c r="AC1937" i="16"/>
  <c r="AB1937" i="16"/>
  <c r="AA1937" i="16"/>
  <c r="Z1937" i="16"/>
  <c r="Y1937" i="16"/>
  <c r="AC1922" i="16"/>
  <c r="AB1922" i="16"/>
  <c r="AA1922" i="16"/>
  <c r="Z1922" i="16"/>
  <c r="Y1922" i="16"/>
  <c r="AC1907" i="16"/>
  <c r="AB1907" i="16"/>
  <c r="AA1907" i="16"/>
  <c r="Z1907" i="16"/>
  <c r="Y1907" i="16"/>
  <c r="AC1892" i="16"/>
  <c r="AB1892" i="16"/>
  <c r="AA1892" i="16"/>
  <c r="Z1892" i="16"/>
  <c r="Y1892" i="16"/>
  <c r="AC1877" i="16"/>
  <c r="AB1877" i="16"/>
  <c r="AA1877" i="16"/>
  <c r="Z1877" i="16"/>
  <c r="Y1877" i="16"/>
  <c r="AC1862" i="16"/>
  <c r="AB1862" i="16"/>
  <c r="AA1862" i="16"/>
  <c r="Z1862" i="16"/>
  <c r="Y1862" i="16"/>
  <c r="AC1847" i="16"/>
  <c r="AB1847" i="16"/>
  <c r="AA1847" i="16"/>
  <c r="Z1847" i="16"/>
  <c r="Y1847" i="16"/>
  <c r="AC1832" i="16"/>
  <c r="AB1832" i="16"/>
  <c r="AA1832" i="16"/>
  <c r="Z1832" i="16"/>
  <c r="Y1832" i="16"/>
  <c r="AC1817" i="16"/>
  <c r="AB1817" i="16"/>
  <c r="AA1817" i="16"/>
  <c r="Z1817" i="16"/>
  <c r="Y1817" i="16"/>
  <c r="AC1802" i="16"/>
  <c r="AB1802" i="16"/>
  <c r="AA1802" i="16"/>
  <c r="Z1802" i="16"/>
  <c r="Y1802" i="16"/>
  <c r="AC1787" i="16"/>
  <c r="AB1787" i="16"/>
  <c r="AA1787" i="16"/>
  <c r="Z1787" i="16"/>
  <c r="Y1787" i="16"/>
  <c r="AC1772" i="16"/>
  <c r="AB1772" i="16"/>
  <c r="AA1772" i="16"/>
  <c r="Z1772" i="16"/>
  <c r="Y1772" i="16"/>
  <c r="AC1757" i="16"/>
  <c r="AB1757" i="16"/>
  <c r="AA1757" i="16"/>
  <c r="Z1757" i="16"/>
  <c r="Y1757" i="16"/>
  <c r="AC1742" i="16"/>
  <c r="AB1742" i="16"/>
  <c r="AA1742" i="16"/>
  <c r="Z1742" i="16"/>
  <c r="Y1742" i="16"/>
  <c r="AC1727" i="16"/>
  <c r="AB1727" i="16"/>
  <c r="AA1727" i="16"/>
  <c r="Z1727" i="16"/>
  <c r="Y1727" i="16"/>
  <c r="AC1712" i="16"/>
  <c r="AB1712" i="16"/>
  <c r="AA1712" i="16"/>
  <c r="Z1712" i="16"/>
  <c r="Y1712" i="16"/>
  <c r="AA2102" i="16" l="1"/>
  <c r="Z2102" i="16"/>
  <c r="AB2102" i="16"/>
  <c r="Y2102" i="16"/>
  <c r="AC2102" i="16"/>
  <c r="AA424" i="16" l="1"/>
  <c r="A2103" i="16" l="1"/>
  <c r="X1997" i="16"/>
  <c r="W1997" i="16"/>
  <c r="V1997" i="16"/>
  <c r="U1997" i="16"/>
  <c r="T1997" i="16"/>
  <c r="S1997" i="16"/>
  <c r="R1997" i="16"/>
  <c r="Q1997" i="16"/>
  <c r="P1997" i="16"/>
  <c r="O1997" i="16"/>
  <c r="N1997" i="16"/>
  <c r="M1997" i="16"/>
  <c r="L1997" i="16"/>
  <c r="K1997" i="16"/>
  <c r="J1997" i="16"/>
  <c r="I1997" i="16"/>
  <c r="X1982" i="16"/>
  <c r="W1982" i="16"/>
  <c r="V1982" i="16"/>
  <c r="U1982" i="16"/>
  <c r="T1982" i="16"/>
  <c r="S1982" i="16"/>
  <c r="R1982" i="16"/>
  <c r="Q1982" i="16"/>
  <c r="P1982" i="16"/>
  <c r="O1982" i="16"/>
  <c r="N1982" i="16"/>
  <c r="M1982" i="16"/>
  <c r="L1982" i="16"/>
  <c r="K1982" i="16"/>
  <c r="J1982" i="16"/>
  <c r="I1982" i="16"/>
  <c r="X1967" i="16"/>
  <c r="W1967" i="16"/>
  <c r="V1967" i="16"/>
  <c r="U1967" i="16"/>
  <c r="T1967" i="16"/>
  <c r="S1967" i="16"/>
  <c r="R1967" i="16"/>
  <c r="Q1967" i="16"/>
  <c r="P1967" i="16"/>
  <c r="O1967" i="16"/>
  <c r="N1967" i="16"/>
  <c r="M1967" i="16"/>
  <c r="L1967" i="16"/>
  <c r="K1967" i="16"/>
  <c r="J1967" i="16"/>
  <c r="I1967" i="16"/>
  <c r="X1952" i="16"/>
  <c r="W1952" i="16"/>
  <c r="V1952" i="16"/>
  <c r="U1952" i="16"/>
  <c r="T1952" i="16"/>
  <c r="S1952" i="16"/>
  <c r="R1952" i="16"/>
  <c r="Q1952" i="16"/>
  <c r="P1952" i="16"/>
  <c r="O1952" i="16"/>
  <c r="N1952" i="16"/>
  <c r="M1952" i="16"/>
  <c r="L1952" i="16"/>
  <c r="K1952" i="16"/>
  <c r="J1952" i="16"/>
  <c r="I1952" i="16"/>
  <c r="X1937" i="16"/>
  <c r="W1937" i="16"/>
  <c r="V1937" i="16"/>
  <c r="U1937" i="16"/>
  <c r="T1937" i="16"/>
  <c r="S1937" i="16"/>
  <c r="R1937" i="16"/>
  <c r="Q1937" i="16"/>
  <c r="P1937" i="16"/>
  <c r="O1937" i="16"/>
  <c r="N1937" i="16"/>
  <c r="M1937" i="16"/>
  <c r="L1937" i="16"/>
  <c r="K1937" i="16"/>
  <c r="J1937" i="16"/>
  <c r="I1937" i="16"/>
  <c r="X1922" i="16"/>
  <c r="W1922" i="16"/>
  <c r="V1922" i="16"/>
  <c r="U1922" i="16"/>
  <c r="T1922" i="16"/>
  <c r="S1922" i="16"/>
  <c r="R1922" i="16"/>
  <c r="Q1922" i="16"/>
  <c r="P1922" i="16"/>
  <c r="O1922" i="16"/>
  <c r="N1922" i="16"/>
  <c r="M1922" i="16"/>
  <c r="L1922" i="16"/>
  <c r="K1922" i="16"/>
  <c r="J1922" i="16"/>
  <c r="I1922" i="16"/>
  <c r="X1907" i="16"/>
  <c r="W1907" i="16"/>
  <c r="V1907" i="16"/>
  <c r="U1907" i="16"/>
  <c r="T1907" i="16"/>
  <c r="S1907" i="16"/>
  <c r="R1907" i="16"/>
  <c r="Q1907" i="16"/>
  <c r="P1907" i="16"/>
  <c r="O1907" i="16"/>
  <c r="N1907" i="16"/>
  <c r="M1907" i="16"/>
  <c r="L1907" i="16"/>
  <c r="K1907" i="16"/>
  <c r="J1907" i="16"/>
  <c r="I1907" i="16"/>
  <c r="X1892" i="16"/>
  <c r="W1892" i="16"/>
  <c r="V1892" i="16"/>
  <c r="U1892" i="16"/>
  <c r="T1892" i="16"/>
  <c r="S1892" i="16"/>
  <c r="R1892" i="16"/>
  <c r="Q1892" i="16"/>
  <c r="P1892" i="16"/>
  <c r="O1892" i="16"/>
  <c r="N1892" i="16"/>
  <c r="M1892" i="16"/>
  <c r="L1892" i="16"/>
  <c r="K1892" i="16"/>
  <c r="J1892" i="16"/>
  <c r="I1892" i="16"/>
  <c r="X1877" i="16"/>
  <c r="W1877" i="16"/>
  <c r="V1877" i="16"/>
  <c r="U1877" i="16"/>
  <c r="T1877" i="16"/>
  <c r="S1877" i="16"/>
  <c r="R1877" i="16"/>
  <c r="Q1877" i="16"/>
  <c r="P1877" i="16"/>
  <c r="O1877" i="16"/>
  <c r="N1877" i="16"/>
  <c r="M1877" i="16"/>
  <c r="L1877" i="16"/>
  <c r="K1877" i="16"/>
  <c r="J1877" i="16"/>
  <c r="I1877" i="16"/>
  <c r="X1862" i="16"/>
  <c r="W1862" i="16"/>
  <c r="V1862" i="16"/>
  <c r="U1862" i="16"/>
  <c r="T1862" i="16"/>
  <c r="S1862" i="16"/>
  <c r="R1862" i="16"/>
  <c r="Q1862" i="16"/>
  <c r="P1862" i="16"/>
  <c r="O1862" i="16"/>
  <c r="N1862" i="16"/>
  <c r="M1862" i="16"/>
  <c r="L1862" i="16"/>
  <c r="K1862" i="16"/>
  <c r="J1862" i="16"/>
  <c r="I1862" i="16"/>
  <c r="X1847" i="16"/>
  <c r="W1847" i="16"/>
  <c r="V1847" i="16"/>
  <c r="U1847" i="16"/>
  <c r="T1847" i="16"/>
  <c r="S1847" i="16"/>
  <c r="R1847" i="16"/>
  <c r="Q1847" i="16"/>
  <c r="P1847" i="16"/>
  <c r="O1847" i="16"/>
  <c r="N1847" i="16"/>
  <c r="M1847" i="16"/>
  <c r="L1847" i="16"/>
  <c r="K1847" i="16"/>
  <c r="J1847" i="16"/>
  <c r="I1847" i="16"/>
  <c r="X1832" i="16"/>
  <c r="W1832" i="16"/>
  <c r="V1832" i="16"/>
  <c r="U1832" i="16"/>
  <c r="T1832" i="16"/>
  <c r="S1832" i="16"/>
  <c r="R1832" i="16"/>
  <c r="Q1832" i="16"/>
  <c r="P1832" i="16"/>
  <c r="O1832" i="16"/>
  <c r="N1832" i="16"/>
  <c r="M1832" i="16"/>
  <c r="L1832" i="16"/>
  <c r="K1832" i="16"/>
  <c r="J1832" i="16"/>
  <c r="I1832" i="16"/>
  <c r="X1817" i="16"/>
  <c r="W1817" i="16"/>
  <c r="V1817" i="16"/>
  <c r="U1817" i="16"/>
  <c r="T1817" i="16"/>
  <c r="S1817" i="16"/>
  <c r="R1817" i="16"/>
  <c r="Q1817" i="16"/>
  <c r="P1817" i="16"/>
  <c r="O1817" i="16"/>
  <c r="N1817" i="16"/>
  <c r="M1817" i="16"/>
  <c r="L1817" i="16"/>
  <c r="K1817" i="16"/>
  <c r="J1817" i="16"/>
  <c r="I1817" i="16"/>
  <c r="X1802" i="16"/>
  <c r="W1802" i="16"/>
  <c r="V1802" i="16"/>
  <c r="U1802" i="16"/>
  <c r="T1802" i="16"/>
  <c r="S1802" i="16"/>
  <c r="R1802" i="16"/>
  <c r="Q1802" i="16"/>
  <c r="P1802" i="16"/>
  <c r="O1802" i="16"/>
  <c r="N1802" i="16"/>
  <c r="M1802" i="16"/>
  <c r="L1802" i="16"/>
  <c r="K1802" i="16"/>
  <c r="J1802" i="16"/>
  <c r="I1802" i="16"/>
  <c r="X1787" i="16"/>
  <c r="W1787" i="16"/>
  <c r="V1787" i="16"/>
  <c r="U1787" i="16"/>
  <c r="T1787" i="16"/>
  <c r="S1787" i="16"/>
  <c r="R1787" i="16"/>
  <c r="Q1787" i="16"/>
  <c r="P1787" i="16"/>
  <c r="O1787" i="16"/>
  <c r="N1787" i="16"/>
  <c r="M1787" i="16"/>
  <c r="L1787" i="16"/>
  <c r="K1787" i="16"/>
  <c r="J1787" i="16"/>
  <c r="I1787" i="16"/>
  <c r="X1772" i="16"/>
  <c r="W1772" i="16"/>
  <c r="V1772" i="16"/>
  <c r="U1772" i="16"/>
  <c r="T1772" i="16"/>
  <c r="S1772" i="16"/>
  <c r="R1772" i="16"/>
  <c r="Q1772" i="16"/>
  <c r="P1772" i="16"/>
  <c r="O1772" i="16"/>
  <c r="N1772" i="16"/>
  <c r="M1772" i="16"/>
  <c r="L1772" i="16"/>
  <c r="K1772" i="16"/>
  <c r="J1772" i="16"/>
  <c r="I1772" i="16"/>
  <c r="X1757" i="16"/>
  <c r="W1757" i="16"/>
  <c r="V1757" i="16"/>
  <c r="U1757" i="16"/>
  <c r="T1757" i="16"/>
  <c r="S1757" i="16"/>
  <c r="R1757" i="16"/>
  <c r="Q1757" i="16"/>
  <c r="P1757" i="16"/>
  <c r="O1757" i="16"/>
  <c r="N1757" i="16"/>
  <c r="M1757" i="16"/>
  <c r="L1757" i="16"/>
  <c r="K1757" i="16"/>
  <c r="J1757" i="16"/>
  <c r="I1757" i="16"/>
  <c r="X1742" i="16"/>
  <c r="W1742" i="16"/>
  <c r="V1742" i="16"/>
  <c r="U1742" i="16"/>
  <c r="T1742" i="16"/>
  <c r="S1742" i="16"/>
  <c r="R1742" i="16"/>
  <c r="Q1742" i="16"/>
  <c r="P1742" i="16"/>
  <c r="O1742" i="16"/>
  <c r="N1742" i="16"/>
  <c r="M1742" i="16"/>
  <c r="L1742" i="16"/>
  <c r="K1742" i="16"/>
  <c r="J1742" i="16"/>
  <c r="I1742" i="16"/>
  <c r="X1727" i="16"/>
  <c r="W1727" i="16"/>
  <c r="V1727" i="16"/>
  <c r="U1727" i="16"/>
  <c r="T1727" i="16"/>
  <c r="S1727" i="16"/>
  <c r="R1727" i="16"/>
  <c r="Q1727" i="16"/>
  <c r="P1727" i="16"/>
  <c r="O1727" i="16"/>
  <c r="N1727" i="16"/>
  <c r="M1727" i="16"/>
  <c r="L1727" i="16"/>
  <c r="K1727" i="16"/>
  <c r="J1727" i="16"/>
  <c r="I1727" i="16"/>
  <c r="X1712" i="16"/>
  <c r="W1712" i="16"/>
  <c r="V1712" i="16"/>
  <c r="U1712" i="16"/>
  <c r="T1712" i="16"/>
  <c r="S1712" i="16"/>
  <c r="R1712" i="16"/>
  <c r="Q1712" i="16"/>
  <c r="P1712" i="16"/>
  <c r="O1712" i="16"/>
  <c r="N1712" i="16"/>
  <c r="M1712" i="16"/>
  <c r="L1712" i="16"/>
  <c r="K1712" i="16"/>
  <c r="J1712" i="16"/>
  <c r="I1712" i="16"/>
  <c r="A1701" i="16"/>
  <c r="A1700" i="16"/>
  <c r="A1699" i="16"/>
  <c r="A1698" i="16"/>
  <c r="K2102" i="16" l="1"/>
  <c r="O2102" i="16"/>
  <c r="I2102" i="16"/>
  <c r="M2102" i="16"/>
  <c r="Q2102" i="16"/>
  <c r="U2102" i="16"/>
  <c r="L2102" i="16"/>
  <c r="P2102" i="16"/>
  <c r="T2102" i="16"/>
  <c r="X2102" i="16"/>
  <c r="S2102" i="16"/>
  <c r="W2102" i="16"/>
  <c r="J2102" i="16"/>
  <c r="N2102" i="16"/>
  <c r="R2102" i="16"/>
  <c r="V2102" i="16"/>
  <c r="J71" i="16" l="1"/>
  <c r="A172" i="8"/>
  <c r="A171" i="8"/>
  <c r="A170" i="8"/>
  <c r="A169" i="8"/>
  <c r="A168" i="8"/>
  <c r="A167" i="8"/>
  <c r="A166" i="8"/>
  <c r="A165" i="8"/>
  <c r="A164" i="8"/>
  <c r="A163" i="8"/>
  <c r="A162" i="8"/>
  <c r="A161" i="8"/>
  <c r="X1197" i="16" l="1"/>
  <c r="W1197" i="16"/>
  <c r="V1197" i="16"/>
  <c r="U1197" i="16"/>
  <c r="T1197" i="16"/>
  <c r="X1182" i="16"/>
  <c r="W1182" i="16"/>
  <c r="V1182" i="16"/>
  <c r="U1182" i="16"/>
  <c r="T1182" i="16"/>
  <c r="X1167" i="16"/>
  <c r="W1167" i="16"/>
  <c r="V1167" i="16"/>
  <c r="U1167" i="16"/>
  <c r="T1167" i="16"/>
  <c r="X1152" i="16"/>
  <c r="W1152" i="16"/>
  <c r="V1152" i="16"/>
  <c r="U1152" i="16"/>
  <c r="T1152" i="16"/>
  <c r="X1137" i="16"/>
  <c r="W1137" i="16"/>
  <c r="V1137" i="16"/>
  <c r="U1137" i="16"/>
  <c r="T1137" i="16"/>
  <c r="X1122" i="16"/>
  <c r="W1122" i="16"/>
  <c r="V1122" i="16"/>
  <c r="U1122" i="16"/>
  <c r="T1122" i="16"/>
  <c r="J1287" i="16" l="1"/>
  <c r="N1287" i="16"/>
  <c r="R1287" i="16"/>
  <c r="K1287" i="16"/>
  <c r="S1287" i="16"/>
  <c r="L1287" i="16"/>
  <c r="P1287" i="16"/>
  <c r="I1287" i="16"/>
  <c r="M1287" i="16"/>
  <c r="V1287" i="16"/>
  <c r="U1287" i="16"/>
  <c r="W1287" i="16"/>
  <c r="X1287" i="16"/>
  <c r="T1287" i="16"/>
  <c r="Q1287" i="16"/>
  <c r="O1287" i="16"/>
  <c r="AH2935" i="13" l="1"/>
  <c r="AG2828" i="13"/>
  <c r="AF2721" i="13"/>
  <c r="AE2614" i="13"/>
  <c r="AH2492" i="13"/>
  <c r="AH2483" i="13"/>
  <c r="AH2482" i="13"/>
  <c r="AH2481" i="13"/>
  <c r="AH2480" i="13"/>
  <c r="AC2385" i="13"/>
  <c r="AC2376" i="13"/>
  <c r="AC2375" i="13"/>
  <c r="AC2374" i="13"/>
  <c r="AC2373" i="13"/>
  <c r="AB2278" i="13"/>
  <c r="AB2269" i="13"/>
  <c r="AB2268" i="13"/>
  <c r="AB2267" i="13"/>
  <c r="AB2266" i="13"/>
  <c r="AA2171" i="13"/>
  <c r="AA2162" i="13"/>
  <c r="AA2161" i="13"/>
  <c r="AA2160" i="13"/>
  <c r="AA2159" i="13"/>
  <c r="Z2064" i="13"/>
  <c r="Z2055" i="13"/>
  <c r="Z2054" i="13"/>
  <c r="Z2053" i="13"/>
  <c r="Z2052" i="13"/>
  <c r="Y1957" i="13"/>
  <c r="Y1948" i="13"/>
  <c r="Y1947" i="13"/>
  <c r="Y1946" i="13"/>
  <c r="Y1945" i="13"/>
  <c r="X1850" i="13"/>
  <c r="X1841" i="13"/>
  <c r="X1840" i="13"/>
  <c r="X1839" i="13"/>
  <c r="X1838" i="13"/>
  <c r="W1743" i="13"/>
  <c r="W1734" i="13"/>
  <c r="W1733" i="13"/>
  <c r="W1732" i="13"/>
  <c r="W1731" i="13"/>
  <c r="V1636" i="13"/>
  <c r="V1627" i="13"/>
  <c r="V1626" i="13"/>
  <c r="V1625" i="13"/>
  <c r="V1624" i="13"/>
  <c r="U1529" i="13"/>
  <c r="U1520" i="13"/>
  <c r="U1519" i="13"/>
  <c r="U1518" i="13"/>
  <c r="U1517" i="13"/>
  <c r="T1422" i="13"/>
  <c r="T1413" i="13"/>
  <c r="T1412" i="13"/>
  <c r="T1411" i="13"/>
  <c r="T1410" i="13"/>
  <c r="S1315" i="13"/>
  <c r="S1306" i="13"/>
  <c r="S1305" i="13"/>
  <c r="S1304" i="13"/>
  <c r="S1303" i="13"/>
  <c r="R1208" i="13"/>
  <c r="R1199" i="13"/>
  <c r="R1198" i="13"/>
  <c r="R1197" i="13"/>
  <c r="R1196" i="13"/>
  <c r="Q1101" i="13"/>
  <c r="Q1092" i="13"/>
  <c r="Q1091" i="13"/>
  <c r="Q1090" i="13"/>
  <c r="Q1089" i="13"/>
  <c r="P994" i="13"/>
  <c r="P985" i="13"/>
  <c r="P984" i="13"/>
  <c r="P983" i="13"/>
  <c r="P982" i="13"/>
  <c r="O887" i="13"/>
  <c r="O878" i="13"/>
  <c r="O877" i="13"/>
  <c r="O876" i="13"/>
  <c r="O875" i="13"/>
  <c r="N780" i="13"/>
  <c r="N771" i="13"/>
  <c r="N770" i="13"/>
  <c r="N769" i="13"/>
  <c r="N768" i="13"/>
  <c r="M673" i="13"/>
  <c r="M664" i="13"/>
  <c r="M663" i="13"/>
  <c r="M662" i="13"/>
  <c r="M661" i="13"/>
  <c r="L566" i="13"/>
  <c r="L557" i="13"/>
  <c r="L556" i="13"/>
  <c r="L555" i="13"/>
  <c r="L554" i="13"/>
  <c r="K450" i="13"/>
  <c r="AI2480" i="13" l="1"/>
  <c r="AI2935" i="13"/>
  <c r="AI2492" i="13"/>
  <c r="AI2481" i="13"/>
  <c r="AI2482" i="13"/>
  <c r="AI2483" i="13"/>
  <c r="AB2272" i="13"/>
  <c r="AB2271" i="13"/>
  <c r="AB2273" i="13"/>
  <c r="AB2270" i="13"/>
  <c r="AC2377" i="13"/>
  <c r="AC2380" i="13"/>
  <c r="AC2379" i="13"/>
  <c r="AC2378" i="13"/>
  <c r="Z2056" i="13"/>
  <c r="Z2059" i="13"/>
  <c r="Z2057" i="13"/>
  <c r="Z2058" i="13"/>
  <c r="AA2165" i="13"/>
  <c r="AA2166" i="13"/>
  <c r="AA2164" i="13"/>
  <c r="AA2163" i="13"/>
  <c r="M555" i="13"/>
  <c r="S1197" i="13"/>
  <c r="Y1839" i="13"/>
  <c r="AG2721" i="13"/>
  <c r="M556" i="13"/>
  <c r="S1198" i="13"/>
  <c r="Y1840" i="13"/>
  <c r="AH2828" i="13"/>
  <c r="M557" i="13"/>
  <c r="M566" i="13"/>
  <c r="S1199" i="13"/>
  <c r="S1208" i="13"/>
  <c r="Y1841" i="13"/>
  <c r="Y1850" i="13"/>
  <c r="M554" i="13"/>
  <c r="S1196" i="13"/>
  <c r="Y1838" i="13"/>
  <c r="AF2614" i="13"/>
  <c r="J159" i="13"/>
  <c r="K346" i="13"/>
  <c r="N664" i="13"/>
  <c r="N673" i="13"/>
  <c r="O771" i="13"/>
  <c r="O780" i="13"/>
  <c r="P878" i="13"/>
  <c r="P887" i="13"/>
  <c r="Q985" i="13"/>
  <c r="Q994" i="13"/>
  <c r="R1092" i="13"/>
  <c r="R1101" i="13"/>
  <c r="T1306" i="13"/>
  <c r="T1315" i="13"/>
  <c r="U1413" i="13"/>
  <c r="U1422" i="13"/>
  <c r="V1520" i="13"/>
  <c r="V1529" i="13"/>
  <c r="W1627" i="13"/>
  <c r="W1636" i="13"/>
  <c r="X1734" i="13"/>
  <c r="X1743" i="13"/>
  <c r="Z1948" i="13"/>
  <c r="Z1957" i="13"/>
  <c r="AA2055" i="13"/>
  <c r="AA2064" i="13"/>
  <c r="AB2162" i="13"/>
  <c r="AB2171" i="13"/>
  <c r="AC2269" i="13"/>
  <c r="AC2278" i="13"/>
  <c r="AD2376" i="13"/>
  <c r="AD2385" i="13"/>
  <c r="J160" i="13"/>
  <c r="N661" i="13"/>
  <c r="O768" i="13"/>
  <c r="P875" i="13"/>
  <c r="Q982" i="13"/>
  <c r="R1089" i="13"/>
  <c r="T1303" i="13"/>
  <c r="U1410" i="13"/>
  <c r="V1517" i="13"/>
  <c r="W1624" i="13"/>
  <c r="X1731" i="13"/>
  <c r="Z1945" i="13"/>
  <c r="AA2052" i="13"/>
  <c r="AB2159" i="13"/>
  <c r="AC2266" i="13"/>
  <c r="AD2373" i="13"/>
  <c r="K344" i="13"/>
  <c r="N662" i="13"/>
  <c r="O769" i="13"/>
  <c r="P876" i="13"/>
  <c r="Q983" i="13"/>
  <c r="R1090" i="13"/>
  <c r="T1304" i="13"/>
  <c r="U1411" i="13"/>
  <c r="V1518" i="13"/>
  <c r="W1625" i="13"/>
  <c r="X1732" i="13"/>
  <c r="Z1946" i="13"/>
  <c r="AA2053" i="13"/>
  <c r="AB2160" i="13"/>
  <c r="AC2267" i="13"/>
  <c r="AD2374" i="13"/>
  <c r="J158" i="13"/>
  <c r="K345" i="13"/>
  <c r="N663" i="13"/>
  <c r="O770" i="13"/>
  <c r="P877" i="13"/>
  <c r="Q984" i="13"/>
  <c r="R1091" i="13"/>
  <c r="T1305" i="13"/>
  <c r="U1412" i="13"/>
  <c r="V1519" i="13"/>
  <c r="W1626" i="13"/>
  <c r="X1733" i="13"/>
  <c r="Z1947" i="13"/>
  <c r="AA2054" i="13"/>
  <c r="AB2161" i="13"/>
  <c r="AC2268" i="13"/>
  <c r="AD2375" i="13"/>
  <c r="AC2272" i="13" l="1"/>
  <c r="AC2271" i="13"/>
  <c r="AB2164" i="13"/>
  <c r="AA2058" i="13"/>
  <c r="AJ2483" i="13"/>
  <c r="AJ2480" i="13"/>
  <c r="AA2057" i="13"/>
  <c r="AA2059" i="13"/>
  <c r="AC2270" i="13"/>
  <c r="AJ2482" i="13"/>
  <c r="AJ2481" i="13"/>
  <c r="AB2163" i="13"/>
  <c r="AA2056" i="13"/>
  <c r="AC2273" i="13"/>
  <c r="AJ2492" i="13"/>
  <c r="AB2166" i="13"/>
  <c r="AB2165" i="13"/>
  <c r="AJ2935" i="13"/>
  <c r="AI2828" i="13"/>
  <c r="AG2614" i="13"/>
  <c r="Z1838" i="13"/>
  <c r="T1196" i="13"/>
  <c r="N554" i="13"/>
  <c r="Z1840" i="13"/>
  <c r="T1198" i="13"/>
  <c r="N556" i="13"/>
  <c r="Z1850" i="13"/>
  <c r="T1208" i="13"/>
  <c r="N566" i="13"/>
  <c r="AH2721" i="13"/>
  <c r="Z1839" i="13"/>
  <c r="T1197" i="13"/>
  <c r="N555" i="13"/>
  <c r="Z1841" i="13"/>
  <c r="T1199" i="13"/>
  <c r="N557" i="13"/>
  <c r="K158" i="13"/>
  <c r="K160" i="13"/>
  <c r="AE2376" i="13"/>
  <c r="AD2269" i="13"/>
  <c r="AC2162" i="13"/>
  <c r="AB2055" i="13"/>
  <c r="AA1948" i="13"/>
  <c r="Y1734" i="13"/>
  <c r="X1627" i="13"/>
  <c r="W1520" i="13"/>
  <c r="V1413" i="13"/>
  <c r="U1306" i="13"/>
  <c r="S1092" i="13"/>
  <c r="R985" i="13"/>
  <c r="Q878" i="13"/>
  <c r="P771" i="13"/>
  <c r="O664" i="13"/>
  <c r="L346" i="13"/>
  <c r="AE2375" i="13"/>
  <c r="AD2268" i="13"/>
  <c r="AC2161" i="13"/>
  <c r="AB2054" i="13"/>
  <c r="AA1947" i="13"/>
  <c r="Y1733" i="13"/>
  <c r="X1626" i="13"/>
  <c r="W1519" i="13"/>
  <c r="V1412" i="13"/>
  <c r="U1305" i="13"/>
  <c r="S1091" i="13"/>
  <c r="R984" i="13"/>
  <c r="Q877" i="13"/>
  <c r="P770" i="13"/>
  <c r="O663" i="13"/>
  <c r="L345" i="13"/>
  <c r="AE2374" i="13"/>
  <c r="AD2267" i="13"/>
  <c r="AC2160" i="13"/>
  <c r="AB2053" i="13"/>
  <c r="AA1946" i="13"/>
  <c r="Y1732" i="13"/>
  <c r="X1625" i="13"/>
  <c r="W1518" i="13"/>
  <c r="V1411" i="13"/>
  <c r="U1304" i="13"/>
  <c r="S1090" i="13"/>
  <c r="R983" i="13"/>
  <c r="Q876" i="13"/>
  <c r="P769" i="13"/>
  <c r="O662" i="13"/>
  <c r="L344" i="13"/>
  <c r="AE2373" i="13"/>
  <c r="AD2266" i="13"/>
  <c r="AC2159" i="13"/>
  <c r="AB2052" i="13"/>
  <c r="AA1945" i="13"/>
  <c r="Y1731" i="13"/>
  <c r="X1624" i="13"/>
  <c r="W1517" i="13"/>
  <c r="V1410" i="13"/>
  <c r="U1303" i="13"/>
  <c r="S1089" i="13"/>
  <c r="R982" i="13"/>
  <c r="Q875" i="13"/>
  <c r="P768" i="13"/>
  <c r="O661" i="13"/>
  <c r="AE2385" i="13"/>
  <c r="AD2278" i="13"/>
  <c r="AC2171" i="13"/>
  <c r="AB2064" i="13"/>
  <c r="AA1957" i="13"/>
  <c r="Y1743" i="13"/>
  <c r="X1636" i="13"/>
  <c r="W1529" i="13"/>
  <c r="V1422" i="13"/>
  <c r="U1315" i="13"/>
  <c r="S1101" i="13"/>
  <c r="R994" i="13"/>
  <c r="Q887" i="13"/>
  <c r="P780" i="13"/>
  <c r="O673" i="13"/>
  <c r="K159" i="13"/>
  <c r="AC2163" i="13" l="1"/>
  <c r="AC2164" i="13"/>
  <c r="AB2058" i="13"/>
  <c r="AB2056" i="13"/>
  <c r="AB2057" i="13"/>
  <c r="AC2165" i="13"/>
  <c r="AJ2828" i="13"/>
  <c r="AK2481" i="13"/>
  <c r="AK2482" i="13"/>
  <c r="AK2492" i="13"/>
  <c r="AK2480" i="13"/>
  <c r="AI2721" i="13"/>
  <c r="AK2935" i="13"/>
  <c r="AC2166" i="13"/>
  <c r="AB2059" i="13"/>
  <c r="AK2483" i="13"/>
  <c r="O557" i="13"/>
  <c r="AA1841" i="13"/>
  <c r="U1197" i="13"/>
  <c r="U1196" i="13"/>
  <c r="U1208" i="13"/>
  <c r="O556" i="13"/>
  <c r="AA1840" i="13"/>
  <c r="AH2614" i="13"/>
  <c r="U1199" i="13"/>
  <c r="O555" i="13"/>
  <c r="AA1839" i="13"/>
  <c r="O554" i="13"/>
  <c r="AA1838" i="13"/>
  <c r="O566" i="13"/>
  <c r="AA1850" i="13"/>
  <c r="U1198" i="13"/>
  <c r="Q780" i="13"/>
  <c r="S994" i="13"/>
  <c r="V1315" i="13"/>
  <c r="X1529" i="13"/>
  <c r="Z1743" i="13"/>
  <c r="AC2064" i="13"/>
  <c r="AE2278" i="13"/>
  <c r="P661" i="13"/>
  <c r="R875" i="13"/>
  <c r="T1089" i="13"/>
  <c r="W1410" i="13"/>
  <c r="Y1624" i="13"/>
  <c r="AB1945" i="13"/>
  <c r="AD2159" i="13"/>
  <c r="AF2373" i="13"/>
  <c r="P662" i="13"/>
  <c r="R876" i="13"/>
  <c r="T1090" i="13"/>
  <c r="W1411" i="13"/>
  <c r="Y1625" i="13"/>
  <c r="AB1946" i="13"/>
  <c r="AD2160" i="13"/>
  <c r="AF2374" i="13"/>
  <c r="P663" i="13"/>
  <c r="R877" i="13"/>
  <c r="T1091" i="13"/>
  <c r="W1412" i="13"/>
  <c r="Y1626" i="13"/>
  <c r="AB1947" i="13"/>
  <c r="AD2161" i="13"/>
  <c r="AF2375" i="13"/>
  <c r="P664" i="13"/>
  <c r="R878" i="13"/>
  <c r="T1092" i="13"/>
  <c r="W1413" i="13"/>
  <c r="Y1627" i="13"/>
  <c r="AB1948" i="13"/>
  <c r="AD2162" i="13"/>
  <c r="AF2376" i="13"/>
  <c r="AC2058" i="13"/>
  <c r="L159" i="13"/>
  <c r="P673" i="13"/>
  <c r="R887" i="13"/>
  <c r="T1101" i="13"/>
  <c r="W1422" i="13"/>
  <c r="Y1636" i="13"/>
  <c r="AB1957" i="13"/>
  <c r="AD2171" i="13"/>
  <c r="AF2385" i="13"/>
  <c r="Q768" i="13"/>
  <c r="S982" i="13"/>
  <c r="V1303" i="13"/>
  <c r="X1517" i="13"/>
  <c r="Z1731" i="13"/>
  <c r="AC2052" i="13"/>
  <c r="AE2266" i="13"/>
  <c r="M344" i="13"/>
  <c r="Q769" i="13"/>
  <c r="S983" i="13"/>
  <c r="V1304" i="13"/>
  <c r="X1518" i="13"/>
  <c r="Z1732" i="13"/>
  <c r="AC2053" i="13"/>
  <c r="AE2267" i="13"/>
  <c r="M345" i="13"/>
  <c r="Q770" i="13"/>
  <c r="S984" i="13"/>
  <c r="V1305" i="13"/>
  <c r="X1519" i="13"/>
  <c r="Z1733" i="13"/>
  <c r="AC2054" i="13"/>
  <c r="AE2268" i="13"/>
  <c r="M346" i="13"/>
  <c r="Q771" i="13"/>
  <c r="S985" i="13"/>
  <c r="V1306" i="13"/>
  <c r="X1520" i="13"/>
  <c r="Z1734" i="13"/>
  <c r="AC2055" i="13"/>
  <c r="AE2269" i="13"/>
  <c r="L160" i="13"/>
  <c r="L158" i="13"/>
  <c r="AC2056" i="13" l="1"/>
  <c r="AC2057" i="13"/>
  <c r="AL2935" i="13"/>
  <c r="AL2483" i="13"/>
  <c r="AL2480" i="13"/>
  <c r="AL2482" i="13"/>
  <c r="AI2614" i="13"/>
  <c r="AJ2721" i="13"/>
  <c r="AL2492" i="13"/>
  <c r="AC2059" i="13"/>
  <c r="AL2481" i="13"/>
  <c r="AK2828" i="13"/>
  <c r="AB1840" i="13"/>
  <c r="V1208" i="13"/>
  <c r="AB1850" i="13"/>
  <c r="P554" i="13"/>
  <c r="P555" i="13"/>
  <c r="V1199" i="13"/>
  <c r="V1197" i="13"/>
  <c r="AB1841" i="13"/>
  <c r="P556" i="13"/>
  <c r="V1198" i="13"/>
  <c r="P566" i="13"/>
  <c r="AB1838" i="13"/>
  <c r="AB1839" i="13"/>
  <c r="V1196" i="13"/>
  <c r="P557" i="13"/>
  <c r="AF2269" i="13"/>
  <c r="AA1734" i="13"/>
  <c r="W1306" i="13"/>
  <c r="R771" i="13"/>
  <c r="AF2268" i="13"/>
  <c r="AA1733" i="13"/>
  <c r="W1305" i="13"/>
  <c r="R770" i="13"/>
  <c r="AF2267" i="13"/>
  <c r="AA1732" i="13"/>
  <c r="W1304" i="13"/>
  <c r="R769" i="13"/>
  <c r="AF2266" i="13"/>
  <c r="AA1731" i="13"/>
  <c r="W1303" i="13"/>
  <c r="R768" i="13"/>
  <c r="AE2171" i="13"/>
  <c r="Z1636" i="13"/>
  <c r="U1101" i="13"/>
  <c r="Q673" i="13"/>
  <c r="AG2376" i="13"/>
  <c r="AC1948" i="13"/>
  <c r="X1413" i="13"/>
  <c r="S878" i="13"/>
  <c r="AG2375" i="13"/>
  <c r="AC1947" i="13"/>
  <c r="X1412" i="13"/>
  <c r="S877" i="13"/>
  <c r="AG2374" i="13"/>
  <c r="AC1946" i="13"/>
  <c r="X1411" i="13"/>
  <c r="S876" i="13"/>
  <c r="AG2373" i="13"/>
  <c r="AC1945" i="13"/>
  <c r="X1410" i="13"/>
  <c r="S875" i="13"/>
  <c r="AF2278" i="13"/>
  <c r="AA1743" i="13"/>
  <c r="W1315" i="13"/>
  <c r="R780" i="13"/>
  <c r="M158" i="13"/>
  <c r="M160" i="13"/>
  <c r="AD2055" i="13"/>
  <c r="Y1520" i="13"/>
  <c r="T985" i="13"/>
  <c r="N346" i="13"/>
  <c r="AD2054" i="13"/>
  <c r="Y1519" i="13"/>
  <c r="T984" i="13"/>
  <c r="N345" i="13"/>
  <c r="AD2053" i="13"/>
  <c r="Y1518" i="13"/>
  <c r="T983" i="13"/>
  <c r="N344" i="13"/>
  <c r="AD2052" i="13"/>
  <c r="Y1517" i="13"/>
  <c r="T982" i="13"/>
  <c r="AG2385" i="13"/>
  <c r="AC1957" i="13"/>
  <c r="X1422" i="13"/>
  <c r="S887" i="13"/>
  <c r="M159" i="13"/>
  <c r="AE2162" i="13"/>
  <c r="Z1627" i="13"/>
  <c r="U1092" i="13"/>
  <c r="Q664" i="13"/>
  <c r="AE2161" i="13"/>
  <c r="Z1626" i="13"/>
  <c r="U1091" i="13"/>
  <c r="Q663" i="13"/>
  <c r="AE2160" i="13"/>
  <c r="Z1625" i="13"/>
  <c r="U1090" i="13"/>
  <c r="Q662" i="13"/>
  <c r="AE2159" i="13"/>
  <c r="Z1624" i="13"/>
  <c r="U1089" i="13"/>
  <c r="Q661" i="13"/>
  <c r="AD2064" i="13"/>
  <c r="Y1529" i="13"/>
  <c r="T994" i="13"/>
  <c r="AM2935" i="13" l="1"/>
  <c r="AK2721" i="13"/>
  <c r="AM2482" i="13"/>
  <c r="AL2828" i="13"/>
  <c r="AM2483" i="13"/>
  <c r="AM2481" i="13"/>
  <c r="AM2480" i="13"/>
  <c r="AM2492" i="13"/>
  <c r="AJ2614" i="13"/>
  <c r="W1196" i="13"/>
  <c r="AC1839" i="13"/>
  <c r="Q566" i="13"/>
  <c r="Q556" i="13"/>
  <c r="AC1841" i="13"/>
  <c r="W1197" i="13"/>
  <c r="W1199" i="13"/>
  <c r="Q555" i="13"/>
  <c r="AC1850" i="13"/>
  <c r="AC1840" i="13"/>
  <c r="Q557" i="13"/>
  <c r="AC1838" i="13"/>
  <c r="W1198" i="13"/>
  <c r="Q554" i="13"/>
  <c r="W1208" i="13"/>
  <c r="U994" i="13"/>
  <c r="AE2064" i="13"/>
  <c r="V1089" i="13"/>
  <c r="AF2159" i="13"/>
  <c r="V1090" i="13"/>
  <c r="AF2160" i="13"/>
  <c r="V1091" i="13"/>
  <c r="AF2161" i="13"/>
  <c r="V1092" i="13"/>
  <c r="AF2162" i="13"/>
  <c r="T887" i="13"/>
  <c r="AD1957" i="13"/>
  <c r="U982" i="13"/>
  <c r="AE2052" i="13"/>
  <c r="U983" i="13"/>
  <c r="AE2053" i="13"/>
  <c r="U984" i="13"/>
  <c r="AE2054" i="13"/>
  <c r="U985" i="13"/>
  <c r="AE2055" i="13"/>
  <c r="S780" i="13"/>
  <c r="AB1743" i="13"/>
  <c r="T875" i="13"/>
  <c r="AD1945" i="13"/>
  <c r="T876" i="13"/>
  <c r="AD1946" i="13"/>
  <c r="T877" i="13"/>
  <c r="AD1947" i="13"/>
  <c r="T878" i="13"/>
  <c r="AD1948" i="13"/>
  <c r="R673" i="13"/>
  <c r="AA1636" i="13"/>
  <c r="S768" i="13"/>
  <c r="AB1731" i="13"/>
  <c r="S769" i="13"/>
  <c r="AB1732" i="13"/>
  <c r="S770" i="13"/>
  <c r="AB1733" i="13"/>
  <c r="S771" i="13"/>
  <c r="AB1734" i="13"/>
  <c r="Z1529" i="13"/>
  <c r="R661" i="13"/>
  <c r="AA1624" i="13"/>
  <c r="R662" i="13"/>
  <c r="AA1625" i="13"/>
  <c r="R663" i="13"/>
  <c r="AA1626" i="13"/>
  <c r="R664" i="13"/>
  <c r="AA1627" i="13"/>
  <c r="N159" i="13"/>
  <c r="Y1422" i="13"/>
  <c r="AH2385" i="13"/>
  <c r="Z1517" i="13"/>
  <c r="O344" i="13"/>
  <c r="Z1518" i="13"/>
  <c r="O345" i="13"/>
  <c r="Z1519" i="13"/>
  <c r="O346" i="13"/>
  <c r="Z1520" i="13"/>
  <c r="N160" i="13"/>
  <c r="N158" i="13"/>
  <c r="X1315" i="13"/>
  <c r="AG2278" i="13"/>
  <c r="Y1410" i="13"/>
  <c r="AH2373" i="13"/>
  <c r="Y1411" i="13"/>
  <c r="AH2374" i="13"/>
  <c r="Y1412" i="13"/>
  <c r="AH2375" i="13"/>
  <c r="Y1413" i="13"/>
  <c r="AH2376" i="13"/>
  <c r="V1101" i="13"/>
  <c r="AF2171" i="13"/>
  <c r="X1303" i="13"/>
  <c r="AG2266" i="13"/>
  <c r="X1304" i="13"/>
  <c r="AG2267" i="13"/>
  <c r="X1305" i="13"/>
  <c r="AG2268" i="13"/>
  <c r="X1306" i="13"/>
  <c r="AG2269" i="13"/>
  <c r="AC579" i="16"/>
  <c r="AB579" i="16"/>
  <c r="AA579" i="16"/>
  <c r="Z579" i="16"/>
  <c r="AI2376" i="13" l="1"/>
  <c r="AI2375" i="13"/>
  <c r="AI2385" i="13"/>
  <c r="AI2374" i="13"/>
  <c r="AI2373" i="13"/>
  <c r="AL2721" i="13"/>
  <c r="AK2614" i="13"/>
  <c r="AM2828" i="13"/>
  <c r="R554" i="13"/>
  <c r="AD1838" i="13"/>
  <c r="R557" i="13"/>
  <c r="AD1840" i="13"/>
  <c r="R555" i="13"/>
  <c r="X1197" i="13"/>
  <c r="R556" i="13"/>
  <c r="AD1839" i="13"/>
  <c r="X1196" i="13"/>
  <c r="X1208" i="13"/>
  <c r="X1198" i="13"/>
  <c r="AD1850" i="13"/>
  <c r="X1199" i="13"/>
  <c r="AD1841" i="13"/>
  <c r="R566" i="13"/>
  <c r="Y1306" i="13"/>
  <c r="Y1305" i="13"/>
  <c r="Y1304" i="13"/>
  <c r="Y1303" i="13"/>
  <c r="W1101" i="13"/>
  <c r="Z1413" i="13"/>
  <c r="Z1412" i="13"/>
  <c r="Z1411" i="13"/>
  <c r="Z1410" i="13"/>
  <c r="Y1315" i="13"/>
  <c r="AA1520" i="13"/>
  <c r="AA1519" i="13"/>
  <c r="AA1518" i="13"/>
  <c r="AA1517" i="13"/>
  <c r="Z1422" i="13"/>
  <c r="AB1627" i="13"/>
  <c r="AB1626" i="13"/>
  <c r="AB1625" i="13"/>
  <c r="AB1624" i="13"/>
  <c r="AA1529" i="13"/>
  <c r="AC1734" i="13"/>
  <c r="AC1733" i="13"/>
  <c r="AC1732" i="13"/>
  <c r="AC1731" i="13"/>
  <c r="AB1636" i="13"/>
  <c r="AE1948" i="13"/>
  <c r="AE1947" i="13"/>
  <c r="AE1946" i="13"/>
  <c r="AE1945" i="13"/>
  <c r="AC1743" i="13"/>
  <c r="AF2055" i="13"/>
  <c r="AF2054" i="13"/>
  <c r="AF2053" i="13"/>
  <c r="AF2052" i="13"/>
  <c r="AE1957" i="13"/>
  <c r="AG2162" i="13"/>
  <c r="AG2161" i="13"/>
  <c r="AG2160" i="13"/>
  <c r="AG2159" i="13"/>
  <c r="AF2064" i="13"/>
  <c r="AH2269" i="13"/>
  <c r="AH2268" i="13"/>
  <c r="AH2267" i="13"/>
  <c r="AH2266" i="13"/>
  <c r="AG2171" i="13"/>
  <c r="AH2278" i="13"/>
  <c r="O158" i="13"/>
  <c r="O160" i="13"/>
  <c r="P346" i="13"/>
  <c r="P345" i="13"/>
  <c r="P344" i="13"/>
  <c r="O159" i="13"/>
  <c r="S664" i="13"/>
  <c r="S663" i="13"/>
  <c r="S662" i="13"/>
  <c r="S661" i="13"/>
  <c r="T771" i="13"/>
  <c r="T770" i="13"/>
  <c r="T769" i="13"/>
  <c r="T768" i="13"/>
  <c r="S673" i="13"/>
  <c r="U878" i="13"/>
  <c r="U877" i="13"/>
  <c r="U876" i="13"/>
  <c r="U875" i="13"/>
  <c r="T780" i="13"/>
  <c r="V985" i="13"/>
  <c r="V984" i="13"/>
  <c r="V983" i="13"/>
  <c r="V982" i="13"/>
  <c r="U887" i="13"/>
  <c r="W1092" i="13"/>
  <c r="W1091" i="13"/>
  <c r="W1090" i="13"/>
  <c r="W1089" i="13"/>
  <c r="V994" i="13"/>
  <c r="AI2267" i="13" l="1"/>
  <c r="AJ2374" i="13"/>
  <c r="AI2268" i="13"/>
  <c r="AJ2385" i="13"/>
  <c r="AJ2375" i="13"/>
  <c r="AI2266" i="13"/>
  <c r="AI2269" i="13"/>
  <c r="AI2278" i="13"/>
  <c r="AJ2373" i="13"/>
  <c r="AJ2376" i="13"/>
  <c r="AM2721" i="13"/>
  <c r="AL2614" i="13"/>
  <c r="AE1841" i="13"/>
  <c r="AE1850" i="13"/>
  <c r="Y1208" i="13"/>
  <c r="Y1196" i="13"/>
  <c r="S556" i="13"/>
  <c r="S555" i="13"/>
  <c r="S557" i="13"/>
  <c r="AE1838" i="13"/>
  <c r="S566" i="13"/>
  <c r="Y1199" i="13"/>
  <c r="Y1198" i="13"/>
  <c r="AE1839" i="13"/>
  <c r="Y1197" i="13"/>
  <c r="AE1840" i="13"/>
  <c r="S554" i="13"/>
  <c r="X1089" i="13"/>
  <c r="X1091" i="13"/>
  <c r="W982" i="13"/>
  <c r="W984" i="13"/>
  <c r="V875" i="13"/>
  <c r="V877" i="13"/>
  <c r="U768" i="13"/>
  <c r="U770" i="13"/>
  <c r="T661" i="13"/>
  <c r="T663" i="13"/>
  <c r="Q344" i="13"/>
  <c r="Q346" i="13"/>
  <c r="AH2171" i="13"/>
  <c r="AG2064" i="13"/>
  <c r="AH2160" i="13"/>
  <c r="AH2162" i="13"/>
  <c r="AF1957" i="13"/>
  <c r="AG2053" i="13"/>
  <c r="AG2055" i="13"/>
  <c r="AD1743" i="13"/>
  <c r="AF1946" i="13"/>
  <c r="AF1948" i="13"/>
  <c r="AC1636" i="13"/>
  <c r="AD1732" i="13"/>
  <c r="AD1734" i="13"/>
  <c r="AB1529" i="13"/>
  <c r="AC1625" i="13"/>
  <c r="AC1627" i="13"/>
  <c r="AA1422" i="13"/>
  <c r="AB1518" i="13"/>
  <c r="AB1520" i="13"/>
  <c r="Z1315" i="13"/>
  <c r="AA1411" i="13"/>
  <c r="AA1413" i="13"/>
  <c r="X1101" i="13"/>
  <c r="Z1304" i="13"/>
  <c r="Z1306" i="13"/>
  <c r="W994" i="13"/>
  <c r="X1090" i="13"/>
  <c r="X1092" i="13"/>
  <c r="V887" i="13"/>
  <c r="W983" i="13"/>
  <c r="W985" i="13"/>
  <c r="U780" i="13"/>
  <c r="V876" i="13"/>
  <c r="V878" i="13"/>
  <c r="T673" i="13"/>
  <c r="U769" i="13"/>
  <c r="U771" i="13"/>
  <c r="T662" i="13"/>
  <c r="T664" i="13"/>
  <c r="P159" i="13"/>
  <c r="Q345" i="13"/>
  <c r="P160" i="13"/>
  <c r="P158" i="13"/>
  <c r="AH2159" i="13"/>
  <c r="AH2161" i="13"/>
  <c r="AG2052" i="13"/>
  <c r="AG2054" i="13"/>
  <c r="AF1945" i="13"/>
  <c r="AF1947" i="13"/>
  <c r="AD1731" i="13"/>
  <c r="AD1733" i="13"/>
  <c r="AC1624" i="13"/>
  <c r="AC1626" i="13"/>
  <c r="AB1517" i="13"/>
  <c r="AB1519" i="13"/>
  <c r="AA1410" i="13"/>
  <c r="AA1412" i="13"/>
  <c r="Z1303" i="13"/>
  <c r="Z1305" i="13"/>
  <c r="AJ2278" i="13" l="1"/>
  <c r="AK2385" i="13"/>
  <c r="AI2161" i="13"/>
  <c r="AJ2269" i="13"/>
  <c r="AJ2268" i="13"/>
  <c r="AI2159" i="13"/>
  <c r="AI2162" i="13"/>
  <c r="AI2160" i="13"/>
  <c r="AK2376" i="13"/>
  <c r="AJ2266" i="13"/>
  <c r="AK2374" i="13"/>
  <c r="AI2171" i="13"/>
  <c r="AK2373" i="13"/>
  <c r="AK2375" i="13"/>
  <c r="AJ2267" i="13"/>
  <c r="AH2064" i="13"/>
  <c r="AH2055" i="13"/>
  <c r="AH2054" i="13"/>
  <c r="AH2052" i="13"/>
  <c r="AH2053" i="13"/>
  <c r="AM2614" i="13"/>
  <c r="AF1838" i="13"/>
  <c r="T555" i="13"/>
  <c r="Z1196" i="13"/>
  <c r="AF1850" i="13"/>
  <c r="AF1840" i="13"/>
  <c r="AF1839" i="13"/>
  <c r="Z1198" i="13"/>
  <c r="Z1199" i="13"/>
  <c r="T557" i="13"/>
  <c r="T556" i="13"/>
  <c r="Z1208" i="13"/>
  <c r="AF1841" i="13"/>
  <c r="T554" i="13"/>
  <c r="Z1197" i="13"/>
  <c r="T566" i="13"/>
  <c r="AA1303" i="13"/>
  <c r="AB1410" i="13"/>
  <c r="AC1517" i="13"/>
  <c r="AD1624" i="13"/>
  <c r="AE1731" i="13"/>
  <c r="AG1945" i="13"/>
  <c r="Q158" i="13"/>
  <c r="R345" i="13"/>
  <c r="U662" i="13"/>
  <c r="V769" i="13"/>
  <c r="W876" i="13"/>
  <c r="X983" i="13"/>
  <c r="Y1090" i="13"/>
  <c r="AA1304" i="13"/>
  <c r="AB1411" i="13"/>
  <c r="AC1518" i="13"/>
  <c r="AD1625" i="13"/>
  <c r="AE1732" i="13"/>
  <c r="AG1946" i="13"/>
  <c r="R346" i="13"/>
  <c r="U663" i="13"/>
  <c r="V770" i="13"/>
  <c r="W877" i="13"/>
  <c r="X984" i="13"/>
  <c r="Y1091" i="13"/>
  <c r="AA1305" i="13"/>
  <c r="AB1412" i="13"/>
  <c r="AC1519" i="13"/>
  <c r="AD1626" i="13"/>
  <c r="AE1733" i="13"/>
  <c r="AG1947" i="13"/>
  <c r="Q160" i="13"/>
  <c r="Q159" i="13"/>
  <c r="U664" i="13"/>
  <c r="V771" i="13"/>
  <c r="U673" i="13"/>
  <c r="W878" i="13"/>
  <c r="V780" i="13"/>
  <c r="X985" i="13"/>
  <c r="W887" i="13"/>
  <c r="Y1092" i="13"/>
  <c r="X994" i="13"/>
  <c r="AA1306" i="13"/>
  <c r="Y1101" i="13"/>
  <c r="AB1413" i="13"/>
  <c r="AA1315" i="13"/>
  <c r="AC1520" i="13"/>
  <c r="AB1422" i="13"/>
  <c r="AD1627" i="13"/>
  <c r="AC1529" i="13"/>
  <c r="AE1734" i="13"/>
  <c r="AD1636" i="13"/>
  <c r="AG1948" i="13"/>
  <c r="AE1743" i="13"/>
  <c r="AG1957" i="13"/>
  <c r="R344" i="13"/>
  <c r="U661" i="13"/>
  <c r="V768" i="13"/>
  <c r="W875" i="13"/>
  <c r="X982" i="13"/>
  <c r="Y1089" i="13"/>
  <c r="AI2055" i="13" l="1"/>
  <c r="AI2064" i="13"/>
  <c r="AJ2171" i="13"/>
  <c r="AJ2160" i="13"/>
  <c r="AK2269" i="13"/>
  <c r="AK2267" i="13"/>
  <c r="AL2374" i="13"/>
  <c r="AJ2162" i="13"/>
  <c r="AJ2161" i="13"/>
  <c r="AI2053" i="13"/>
  <c r="AL2375" i="13"/>
  <c r="AK2266" i="13"/>
  <c r="AJ2159" i="13"/>
  <c r="AL2385" i="13"/>
  <c r="AI2052" i="13"/>
  <c r="AI2054" i="13"/>
  <c r="AL2373" i="13"/>
  <c r="AL2376" i="13"/>
  <c r="AK2268" i="13"/>
  <c r="AK2278" i="13"/>
  <c r="AH1947" i="13"/>
  <c r="AH1957" i="13"/>
  <c r="AH1945" i="13"/>
  <c r="AH1946" i="13"/>
  <c r="AH1948" i="13"/>
  <c r="AA1199" i="13"/>
  <c r="AG1839" i="13"/>
  <c r="AA1197" i="13"/>
  <c r="U554" i="13"/>
  <c r="U556" i="13"/>
  <c r="AG1850" i="13"/>
  <c r="AA1196" i="13"/>
  <c r="AG1838" i="13"/>
  <c r="AA1198" i="13"/>
  <c r="AG1840" i="13"/>
  <c r="U566" i="13"/>
  <c r="AG1841" i="13"/>
  <c r="AA1208" i="13"/>
  <c r="U557" i="13"/>
  <c r="U555" i="13"/>
  <c r="AF1743" i="13"/>
  <c r="AE1636" i="13"/>
  <c r="AD1529" i="13"/>
  <c r="AC1422" i="13"/>
  <c r="AB1315" i="13"/>
  <c r="Z1101" i="13"/>
  <c r="Y994" i="13"/>
  <c r="X887" i="13"/>
  <c r="W780" i="13"/>
  <c r="V673" i="13"/>
  <c r="R159" i="13"/>
  <c r="AF1732" i="13"/>
  <c r="AE1625" i="13"/>
  <c r="AD1518" i="13"/>
  <c r="AC1411" i="13"/>
  <c r="AB1304" i="13"/>
  <c r="Z1090" i="13"/>
  <c r="Y983" i="13"/>
  <c r="X876" i="13"/>
  <c r="W769" i="13"/>
  <c r="V662" i="13"/>
  <c r="S345" i="13"/>
  <c r="AF1731" i="13"/>
  <c r="AE1624" i="13"/>
  <c r="AD1517" i="13"/>
  <c r="AC1410" i="13"/>
  <c r="AB1303" i="13"/>
  <c r="Z1089" i="13"/>
  <c r="Y982" i="13"/>
  <c r="X875" i="13"/>
  <c r="W768" i="13"/>
  <c r="V661" i="13"/>
  <c r="S344" i="13"/>
  <c r="AF1734" i="13"/>
  <c r="AE1627" i="13"/>
  <c r="AD1520" i="13"/>
  <c r="AC1413" i="13"/>
  <c r="AB1306" i="13"/>
  <c r="Z1092" i="13"/>
  <c r="Y985" i="13"/>
  <c r="X878" i="13"/>
  <c r="W771" i="13"/>
  <c r="V664" i="13"/>
  <c r="R160" i="13"/>
  <c r="AF1733" i="13"/>
  <c r="AE1626" i="13"/>
  <c r="AD1519" i="13"/>
  <c r="AC1412" i="13"/>
  <c r="AB1305" i="13"/>
  <c r="Z1091" i="13"/>
  <c r="Y984" i="13"/>
  <c r="X877" i="13"/>
  <c r="W770" i="13"/>
  <c r="V663" i="13"/>
  <c r="S346" i="13"/>
  <c r="R158" i="13"/>
  <c r="AL2278" i="13" l="1"/>
  <c r="AJ2054" i="13"/>
  <c r="AL2266" i="13"/>
  <c r="AK2162" i="13"/>
  <c r="AK2160" i="13"/>
  <c r="AI1948" i="13"/>
  <c r="AL2268" i="13"/>
  <c r="AJ2052" i="13"/>
  <c r="AM2375" i="13"/>
  <c r="AM2374" i="13"/>
  <c r="AK2171" i="13"/>
  <c r="AI1946" i="13"/>
  <c r="AI1945" i="13"/>
  <c r="AM2376" i="13"/>
  <c r="AM2385" i="13"/>
  <c r="AJ2053" i="13"/>
  <c r="AL2267" i="13"/>
  <c r="AJ2064" i="13"/>
  <c r="AI1957" i="13"/>
  <c r="AI1947" i="13"/>
  <c r="AM2373" i="13"/>
  <c r="AK2159" i="13"/>
  <c r="AK2161" i="13"/>
  <c r="AL2269" i="13"/>
  <c r="AJ2055" i="13"/>
  <c r="AH1840" i="13"/>
  <c r="V557" i="13"/>
  <c r="AH1841" i="13"/>
  <c r="AH1838" i="13"/>
  <c r="AH1850" i="13"/>
  <c r="V556" i="13"/>
  <c r="V554" i="13"/>
  <c r="AB1199" i="13"/>
  <c r="AB1198" i="13"/>
  <c r="V555" i="13"/>
  <c r="AB1208" i="13"/>
  <c r="V566" i="13"/>
  <c r="AB1196" i="13"/>
  <c r="AB1197" i="13"/>
  <c r="AH1839" i="13"/>
  <c r="W663" i="13"/>
  <c r="Y877" i="13"/>
  <c r="AA1091" i="13"/>
  <c r="AD1412" i="13"/>
  <c r="AF1626" i="13"/>
  <c r="W664" i="13"/>
  <c r="Y878" i="13"/>
  <c r="AA1092" i="13"/>
  <c r="AD1413" i="13"/>
  <c r="AF1627" i="13"/>
  <c r="W661" i="13"/>
  <c r="Y875" i="13"/>
  <c r="AA1089" i="13"/>
  <c r="AD1410" i="13"/>
  <c r="AF1624" i="13"/>
  <c r="W662" i="13"/>
  <c r="Y876" i="13"/>
  <c r="AA1090" i="13"/>
  <c r="AD1411" i="13"/>
  <c r="AF1625" i="13"/>
  <c r="X780" i="13"/>
  <c r="Z994" i="13"/>
  <c r="AC1315" i="13"/>
  <c r="AE1529" i="13"/>
  <c r="AG1743" i="13"/>
  <c r="S158" i="13"/>
  <c r="T346" i="13"/>
  <c r="X770" i="13"/>
  <c r="Z984" i="13"/>
  <c r="AC1305" i="13"/>
  <c r="AE1519" i="13"/>
  <c r="AG1733" i="13"/>
  <c r="S160" i="13"/>
  <c r="X771" i="13"/>
  <c r="Z985" i="13"/>
  <c r="AC1306" i="13"/>
  <c r="AE1520" i="13"/>
  <c r="AG1734" i="13"/>
  <c r="T344" i="13"/>
  <c r="X768" i="13"/>
  <c r="Z982" i="13"/>
  <c r="AC1303" i="13"/>
  <c r="AE1517" i="13"/>
  <c r="AG1731" i="13"/>
  <c r="T345" i="13"/>
  <c r="X769" i="13"/>
  <c r="Z983" i="13"/>
  <c r="AC1304" i="13"/>
  <c r="AE1518" i="13"/>
  <c r="AG1732" i="13"/>
  <c r="S159" i="13"/>
  <c r="W673" i="13"/>
  <c r="Y887" i="13"/>
  <c r="AA1101" i="13"/>
  <c r="AD1422" i="13"/>
  <c r="AF1636" i="13"/>
  <c r="AI1850" i="13" l="1"/>
  <c r="AM2269" i="13"/>
  <c r="AJ1947" i="13"/>
  <c r="AK2053" i="13"/>
  <c r="AJ1946" i="13"/>
  <c r="AK2052" i="13"/>
  <c r="AL2162" i="13"/>
  <c r="AI1838" i="13"/>
  <c r="AI1841" i="13"/>
  <c r="AL2161" i="13"/>
  <c r="AJ1957" i="13"/>
  <c r="AL2171" i="13"/>
  <c r="AM2268" i="13"/>
  <c r="AM2266" i="13"/>
  <c r="AI1840" i="13"/>
  <c r="AL2159" i="13"/>
  <c r="AK2064" i="13"/>
  <c r="AJ1948" i="13"/>
  <c r="AK2054" i="13"/>
  <c r="AI1839" i="13"/>
  <c r="AK2055" i="13"/>
  <c r="AM2267" i="13"/>
  <c r="AJ1945" i="13"/>
  <c r="AL2160" i="13"/>
  <c r="AM2278" i="13"/>
  <c r="AC1199" i="13"/>
  <c r="W556" i="13"/>
  <c r="AC1197" i="13"/>
  <c r="W566" i="13"/>
  <c r="AC1208" i="13"/>
  <c r="W555" i="13"/>
  <c r="AC1198" i="13"/>
  <c r="W554" i="13"/>
  <c r="W557" i="13"/>
  <c r="AC1196" i="13"/>
  <c r="AG1636" i="13"/>
  <c r="AB1101" i="13"/>
  <c r="X673" i="13"/>
  <c r="AH1732" i="13"/>
  <c r="AD1304" i="13"/>
  <c r="Y769" i="13"/>
  <c r="AH1731" i="13"/>
  <c r="AD1303" i="13"/>
  <c r="Y768" i="13"/>
  <c r="AH1734" i="13"/>
  <c r="AD1306" i="13"/>
  <c r="Y771" i="13"/>
  <c r="AH1733" i="13"/>
  <c r="AD1305" i="13"/>
  <c r="Y770" i="13"/>
  <c r="AH1743" i="13"/>
  <c r="AD1315" i="13"/>
  <c r="Y780" i="13"/>
  <c r="AE1411" i="13"/>
  <c r="Z876" i="13"/>
  <c r="AG1624" i="13"/>
  <c r="AB1089" i="13"/>
  <c r="X661" i="13"/>
  <c r="AE1413" i="13"/>
  <c r="Z878" i="13"/>
  <c r="AG1626" i="13"/>
  <c r="AB1091" i="13"/>
  <c r="X663" i="13"/>
  <c r="AE1422" i="13"/>
  <c r="Z887" i="13"/>
  <c r="T159" i="13"/>
  <c r="AF1518" i="13"/>
  <c r="AA983" i="13"/>
  <c r="U345" i="13"/>
  <c r="AF1517" i="13"/>
  <c r="AA982" i="13"/>
  <c r="U344" i="13"/>
  <c r="AF1520" i="13"/>
  <c r="AA985" i="13"/>
  <c r="T160" i="13"/>
  <c r="AF1519" i="13"/>
  <c r="AA984" i="13"/>
  <c r="U346" i="13"/>
  <c r="T158" i="13"/>
  <c r="AF1529" i="13"/>
  <c r="AA994" i="13"/>
  <c r="AG1625" i="13"/>
  <c r="AB1090" i="13"/>
  <c r="X662" i="13"/>
  <c r="AE1410" i="13"/>
  <c r="Z875" i="13"/>
  <c r="AG1627" i="13"/>
  <c r="AB1092" i="13"/>
  <c r="X664" i="13"/>
  <c r="AE1412" i="13"/>
  <c r="Z877" i="13"/>
  <c r="AI1732" i="13" l="1"/>
  <c r="AM2160" i="13"/>
  <c r="AJ1839" i="13"/>
  <c r="AM2159" i="13"/>
  <c r="AM2171" i="13"/>
  <c r="AJ1838" i="13"/>
  <c r="AL2053" i="13"/>
  <c r="AI1734" i="13"/>
  <c r="AK1945" i="13"/>
  <c r="AL2054" i="13"/>
  <c r="AJ1840" i="13"/>
  <c r="AK1957" i="13"/>
  <c r="AM2162" i="13"/>
  <c r="AK1947" i="13"/>
  <c r="AI1743" i="13"/>
  <c r="AI1731" i="13"/>
  <c r="AK1948" i="13"/>
  <c r="AM2161" i="13"/>
  <c r="AL2052" i="13"/>
  <c r="AI1733" i="13"/>
  <c r="AL2055" i="13"/>
  <c r="AL2064" i="13"/>
  <c r="AJ1841" i="13"/>
  <c r="AK1946" i="13"/>
  <c r="AJ1850" i="13"/>
  <c r="AD1196" i="13"/>
  <c r="X554" i="13"/>
  <c r="X555" i="13"/>
  <c r="X566" i="13"/>
  <c r="AD1197" i="13"/>
  <c r="X557" i="13"/>
  <c r="AD1198" i="13"/>
  <c r="AD1208" i="13"/>
  <c r="X556" i="13"/>
  <c r="AD1199" i="13"/>
  <c r="AF1412" i="13"/>
  <c r="AC1092" i="13"/>
  <c r="AA875" i="13"/>
  <c r="Y662" i="13"/>
  <c r="AH1625" i="13"/>
  <c r="AB994" i="13"/>
  <c r="V346" i="13"/>
  <c r="AG1519" i="13"/>
  <c r="AB985" i="13"/>
  <c r="V344" i="13"/>
  <c r="AG1517" i="13"/>
  <c r="AB983" i="13"/>
  <c r="AA887" i="13"/>
  <c r="AC1091" i="13"/>
  <c r="AA878" i="13"/>
  <c r="Y661" i="13"/>
  <c r="AH1624" i="13"/>
  <c r="AF1411" i="13"/>
  <c r="Z780" i="13"/>
  <c r="AE1305" i="13"/>
  <c r="Z771" i="13"/>
  <c r="AE1303" i="13"/>
  <c r="Z769" i="13"/>
  <c r="Y673" i="13"/>
  <c r="AH1636" i="13"/>
  <c r="AA877" i="13"/>
  <c r="Y664" i="13"/>
  <c r="AH1627" i="13"/>
  <c r="AF1410" i="13"/>
  <c r="AC1090" i="13"/>
  <c r="AG1529" i="13"/>
  <c r="U158" i="13"/>
  <c r="AB984" i="13"/>
  <c r="U160" i="13"/>
  <c r="AG1520" i="13"/>
  <c r="AB982" i="13"/>
  <c r="V345" i="13"/>
  <c r="AG1518" i="13"/>
  <c r="U159" i="13"/>
  <c r="AF1422" i="13"/>
  <c r="Y663" i="13"/>
  <c r="AH1626" i="13"/>
  <c r="AF1413" i="13"/>
  <c r="AC1089" i="13"/>
  <c r="AA876" i="13"/>
  <c r="AE1315" i="13"/>
  <c r="Z770" i="13"/>
  <c r="AE1306" i="13"/>
  <c r="Z768" i="13"/>
  <c r="AE1304" i="13"/>
  <c r="AC1101" i="13"/>
  <c r="AI1627" i="13" l="1"/>
  <c r="AL1946" i="13"/>
  <c r="AJ1733" i="13"/>
  <c r="AJ1731" i="13"/>
  <c r="AL1957" i="13"/>
  <c r="AJ1734" i="13"/>
  <c r="AI1626" i="13"/>
  <c r="AI1636" i="13"/>
  <c r="AI1624" i="13"/>
  <c r="AK1841" i="13"/>
  <c r="AM2052" i="13"/>
  <c r="AJ1743" i="13"/>
  <c r="AK1840" i="13"/>
  <c r="AM2053" i="13"/>
  <c r="AK1839" i="13"/>
  <c r="AM2064" i="13"/>
  <c r="AL1947" i="13"/>
  <c r="AM2054" i="13"/>
  <c r="AK1838" i="13"/>
  <c r="AI1625" i="13"/>
  <c r="AK1850" i="13"/>
  <c r="AM2055" i="13"/>
  <c r="AL1948" i="13"/>
  <c r="AL1945" i="13"/>
  <c r="AJ1732" i="13"/>
  <c r="Y556" i="13"/>
  <c r="AE1208" i="13"/>
  <c r="AE1197" i="13"/>
  <c r="Y555" i="13"/>
  <c r="Y554" i="13"/>
  <c r="AE1199" i="13"/>
  <c r="AE1198" i="13"/>
  <c r="Y557" i="13"/>
  <c r="Y566" i="13"/>
  <c r="AE1196" i="13"/>
  <c r="AD1101" i="13"/>
  <c r="AF1304" i="13"/>
  <c r="AF1306" i="13"/>
  <c r="AF1315" i="13"/>
  <c r="AD1089" i="13"/>
  <c r="AG1422" i="13"/>
  <c r="W345" i="13"/>
  <c r="AH1520" i="13"/>
  <c r="AC984" i="13"/>
  <c r="V158" i="13"/>
  <c r="AH1529" i="13"/>
  <c r="AG1410" i="13"/>
  <c r="Z664" i="13"/>
  <c r="AF1303" i="13"/>
  <c r="AF1305" i="13"/>
  <c r="AB878" i="13"/>
  <c r="AC983" i="13"/>
  <c r="W344" i="13"/>
  <c r="AH1519" i="13"/>
  <c r="Z662" i="13"/>
  <c r="AD1092" i="13"/>
  <c r="AA768" i="13"/>
  <c r="AA770" i="13"/>
  <c r="AB876" i="13"/>
  <c r="AG1413" i="13"/>
  <c r="Z663" i="13"/>
  <c r="V159" i="13"/>
  <c r="AH1518" i="13"/>
  <c r="AC982" i="13"/>
  <c r="V160" i="13"/>
  <c r="AD1090" i="13"/>
  <c r="AB877" i="13"/>
  <c r="Z673" i="13"/>
  <c r="AA769" i="13"/>
  <c r="AA771" i="13"/>
  <c r="AA780" i="13"/>
  <c r="AG1411" i="13"/>
  <c r="Z661" i="13"/>
  <c r="AD1091" i="13"/>
  <c r="AB887" i="13"/>
  <c r="AH1517" i="13"/>
  <c r="AC985" i="13"/>
  <c r="W346" i="13"/>
  <c r="AC994" i="13"/>
  <c r="AB875" i="13"/>
  <c r="AG1412" i="13"/>
  <c r="AM1945" i="13" l="1"/>
  <c r="AJ1625" i="13"/>
  <c r="AK1743" i="13"/>
  <c r="AJ1636" i="13"/>
  <c r="AK1731" i="13"/>
  <c r="AM1948" i="13"/>
  <c r="AL1838" i="13"/>
  <c r="AL1839" i="13"/>
  <c r="AJ1626" i="13"/>
  <c r="AK1733" i="13"/>
  <c r="AL1841" i="13"/>
  <c r="AK1734" i="13"/>
  <c r="AM1946" i="13"/>
  <c r="AK1732" i="13"/>
  <c r="AL1850" i="13"/>
  <c r="AM1947" i="13"/>
  <c r="AL1840" i="13"/>
  <c r="AJ1624" i="13"/>
  <c r="AM1957" i="13"/>
  <c r="AJ1627" i="13"/>
  <c r="AI1520" i="13"/>
  <c r="AI1518" i="13"/>
  <c r="AI1519" i="13"/>
  <c r="AI1529" i="13"/>
  <c r="AI1517" i="13"/>
  <c r="Z554" i="13"/>
  <c r="AF1197" i="13"/>
  <c r="Z556" i="13"/>
  <c r="AF1196" i="13"/>
  <c r="Z566" i="13"/>
  <c r="Z557" i="13"/>
  <c r="Z555" i="13"/>
  <c r="AF1208" i="13"/>
  <c r="AF1198" i="13"/>
  <c r="AF1199" i="13"/>
  <c r="AH1412" i="13"/>
  <c r="AD994" i="13"/>
  <c r="X346" i="13"/>
  <c r="AC887" i="13"/>
  <c r="AA661" i="13"/>
  <c r="AB780" i="13"/>
  <c r="AB771" i="13"/>
  <c r="AA673" i="13"/>
  <c r="AC877" i="13"/>
  <c r="AD982" i="13"/>
  <c r="W159" i="13"/>
  <c r="AA663" i="13"/>
  <c r="AC876" i="13"/>
  <c r="AB770" i="13"/>
  <c r="AE1092" i="13"/>
  <c r="X344" i="13"/>
  <c r="AG1305" i="13"/>
  <c r="AA664" i="13"/>
  <c r="W158" i="13"/>
  <c r="AG1304" i="13"/>
  <c r="AC875" i="13"/>
  <c r="AD985" i="13"/>
  <c r="AE1091" i="13"/>
  <c r="AH1411" i="13"/>
  <c r="AB769" i="13"/>
  <c r="AE1090" i="13"/>
  <c r="W160" i="13"/>
  <c r="AH1413" i="13"/>
  <c r="AB768" i="13"/>
  <c r="AA662" i="13"/>
  <c r="AD983" i="13"/>
  <c r="AC878" i="13"/>
  <c r="AG1303" i="13"/>
  <c r="AH1410" i="13"/>
  <c r="AD984" i="13"/>
  <c r="X345" i="13"/>
  <c r="AH1422" i="13"/>
  <c r="AE1089" i="13"/>
  <c r="AG1315" i="13"/>
  <c r="AG1306" i="13"/>
  <c r="AE1101" i="13"/>
  <c r="AC424" i="16"/>
  <c r="AB424" i="16"/>
  <c r="Z424" i="16"/>
  <c r="Y424" i="16"/>
  <c r="AC252" i="16"/>
  <c r="AB252" i="16"/>
  <c r="AA252" i="16"/>
  <c r="Z252" i="16"/>
  <c r="Y252" i="16"/>
  <c r="AC144" i="16"/>
  <c r="AB144" i="16"/>
  <c r="AA144" i="16"/>
  <c r="Z144" i="16"/>
  <c r="Y144" i="16"/>
  <c r="AI1412" i="13" l="1"/>
  <c r="AK1627" i="13"/>
  <c r="AL1734" i="13"/>
  <c r="AM1839" i="13"/>
  <c r="AK1636" i="13"/>
  <c r="AI1411" i="13"/>
  <c r="AM1850" i="13"/>
  <c r="AM1841" i="13"/>
  <c r="AM1838" i="13"/>
  <c r="AL1743" i="13"/>
  <c r="AI1422" i="13"/>
  <c r="AK1624" i="13"/>
  <c r="AL1732" i="13"/>
  <c r="AL1733" i="13"/>
  <c r="AK1625" i="13"/>
  <c r="AI1413" i="13"/>
  <c r="AI1410" i="13"/>
  <c r="AM1840" i="13"/>
  <c r="AK1626" i="13"/>
  <c r="AL1731" i="13"/>
  <c r="AJ1520" i="13"/>
  <c r="AJ1518" i="13"/>
  <c r="AJ1529" i="13"/>
  <c r="AJ1519" i="13"/>
  <c r="AJ1517" i="13"/>
  <c r="AA557" i="13"/>
  <c r="AG1196" i="13"/>
  <c r="AA554" i="13"/>
  <c r="AG1199" i="13"/>
  <c r="AG1208" i="13"/>
  <c r="AA555" i="13"/>
  <c r="AA566" i="13"/>
  <c r="AA556" i="13"/>
  <c r="AG1197" i="13"/>
  <c r="AG1198" i="13"/>
  <c r="AH1306" i="13"/>
  <c r="AF1089" i="13"/>
  <c r="Y345" i="13"/>
  <c r="AH1303" i="13"/>
  <c r="AD878" i="13"/>
  <c r="AE983" i="13"/>
  <c r="AB662" i="13"/>
  <c r="AC768" i="13"/>
  <c r="X160" i="13"/>
  <c r="AF1090" i="13"/>
  <c r="AC769" i="13"/>
  <c r="AD875" i="13"/>
  <c r="AH1304" i="13"/>
  <c r="Y344" i="13"/>
  <c r="AD876" i="13"/>
  <c r="X159" i="13"/>
  <c r="AB673" i="13"/>
  <c r="AC780" i="13"/>
  <c r="AD887" i="13"/>
  <c r="AE994" i="13"/>
  <c r="AF1101" i="13"/>
  <c r="AH1315" i="13"/>
  <c r="AE984" i="13"/>
  <c r="AF1091" i="13"/>
  <c r="AE985" i="13"/>
  <c r="X158" i="13"/>
  <c r="AB664" i="13"/>
  <c r="AH1305" i="13"/>
  <c r="AF1092" i="13"/>
  <c r="AC770" i="13"/>
  <c r="AB663" i="13"/>
  <c r="AE982" i="13"/>
  <c r="AD877" i="13"/>
  <c r="AC771" i="13"/>
  <c r="AB661" i="13"/>
  <c r="Y346" i="13"/>
  <c r="AI1306" i="13" l="1"/>
  <c r="AM1731" i="13"/>
  <c r="AJ1413" i="13"/>
  <c r="AL1624" i="13"/>
  <c r="AL1626" i="13"/>
  <c r="AL1625" i="13"/>
  <c r="AJ1422" i="13"/>
  <c r="AM1734" i="13"/>
  <c r="AI1304" i="13"/>
  <c r="AI1305" i="13"/>
  <c r="AI1303" i="13"/>
  <c r="AM1733" i="13"/>
  <c r="AM1743" i="13"/>
  <c r="AJ1411" i="13"/>
  <c r="AL1627" i="13"/>
  <c r="AI1315" i="13"/>
  <c r="AJ1410" i="13"/>
  <c r="AM1732" i="13"/>
  <c r="AL1636" i="13"/>
  <c r="AJ1412" i="13"/>
  <c r="AK1518" i="13"/>
  <c r="AK1529" i="13"/>
  <c r="AK1520" i="13"/>
  <c r="AK1517" i="13"/>
  <c r="AK1519" i="13"/>
  <c r="AB556" i="13"/>
  <c r="AH1208" i="13"/>
  <c r="AH1199" i="13"/>
  <c r="AB557" i="13"/>
  <c r="AH1198" i="13"/>
  <c r="AH1197" i="13"/>
  <c r="AB566" i="13"/>
  <c r="AB555" i="13"/>
  <c r="AB554" i="13"/>
  <c r="AH1196" i="13"/>
  <c r="AC661" i="13"/>
  <c r="AE877" i="13"/>
  <c r="AC663" i="13"/>
  <c r="AG1092" i="13"/>
  <c r="Y158" i="13"/>
  <c r="AF985" i="13"/>
  <c r="AF994" i="13"/>
  <c r="AD780" i="13"/>
  <c r="AE876" i="13"/>
  <c r="Z344" i="13"/>
  <c r="AG1090" i="13"/>
  <c r="AD768" i="13"/>
  <c r="AF983" i="13"/>
  <c r="AG1089" i="13"/>
  <c r="Z346" i="13"/>
  <c r="AD771" i="13"/>
  <c r="AF982" i="13"/>
  <c r="AD770" i="13"/>
  <c r="AC664" i="13"/>
  <c r="AG1091" i="13"/>
  <c r="AF984" i="13"/>
  <c r="AG1101" i="13"/>
  <c r="AE887" i="13"/>
  <c r="AC673" i="13"/>
  <c r="Y159" i="13"/>
  <c r="AE875" i="13"/>
  <c r="AD769" i="13"/>
  <c r="Y160" i="13"/>
  <c r="AC662" i="13"/>
  <c r="AE878" i="13"/>
  <c r="Z345" i="13"/>
  <c r="AH3051" i="13"/>
  <c r="AH3050" i="13"/>
  <c r="AH3049" i="13"/>
  <c r="AG2944" i="13"/>
  <c r="AG2943" i="13"/>
  <c r="AG2942" i="13"/>
  <c r="AF2837" i="13"/>
  <c r="AF2836" i="13"/>
  <c r="AF2835" i="13"/>
  <c r="AE2730" i="13"/>
  <c r="AE2729" i="13"/>
  <c r="AE2728" i="13"/>
  <c r="AC2501" i="13"/>
  <c r="AC2500" i="13"/>
  <c r="AC2499" i="13"/>
  <c r="AB2394" i="13"/>
  <c r="AB2393" i="13"/>
  <c r="AB2392" i="13"/>
  <c r="AA2287" i="13"/>
  <c r="AA2286" i="13"/>
  <c r="AA2285" i="13"/>
  <c r="Z2180" i="13"/>
  <c r="Z2179" i="13"/>
  <c r="Z2178" i="13"/>
  <c r="Y2073" i="13"/>
  <c r="Y2072" i="13"/>
  <c r="Y2071" i="13"/>
  <c r="X1966" i="13"/>
  <c r="X1965" i="13"/>
  <c r="X1964" i="13"/>
  <c r="X1889" i="13"/>
  <c r="X1888" i="13"/>
  <c r="X1887" i="13"/>
  <c r="W1859" i="13"/>
  <c r="W1858" i="13"/>
  <c r="W1857" i="13"/>
  <c r="X1782" i="13"/>
  <c r="W1782" i="13"/>
  <c r="X1781" i="13"/>
  <c r="W1781" i="13"/>
  <c r="X1780" i="13"/>
  <c r="W1780" i="13"/>
  <c r="V1752" i="13"/>
  <c r="V1751" i="13"/>
  <c r="V1750" i="13"/>
  <c r="X1675" i="13"/>
  <c r="W1675" i="13"/>
  <c r="V1675" i="13"/>
  <c r="X1674" i="13"/>
  <c r="W1674" i="13"/>
  <c r="V1674" i="13"/>
  <c r="X1673" i="13"/>
  <c r="W1673" i="13"/>
  <c r="V1673" i="13"/>
  <c r="U1645" i="13"/>
  <c r="U1644" i="13"/>
  <c r="U1643" i="13"/>
  <c r="X1568" i="13"/>
  <c r="W1568" i="13"/>
  <c r="V1568" i="13"/>
  <c r="U1568" i="13"/>
  <c r="X1567" i="13"/>
  <c r="W1567" i="13"/>
  <c r="V1567" i="13"/>
  <c r="U1567" i="13"/>
  <c r="X1566" i="13"/>
  <c r="W1566" i="13"/>
  <c r="V1566" i="13"/>
  <c r="U1566" i="13"/>
  <c r="T1538" i="13"/>
  <c r="T1537" i="13"/>
  <c r="T1536" i="13"/>
  <c r="X1461" i="13"/>
  <c r="W1461" i="13"/>
  <c r="V1461" i="13"/>
  <c r="U1461" i="13"/>
  <c r="T1461" i="13"/>
  <c r="X1460" i="13"/>
  <c r="W1460" i="13"/>
  <c r="V1460" i="13"/>
  <c r="U1460" i="13"/>
  <c r="T1460" i="13"/>
  <c r="X1459" i="13"/>
  <c r="W1459" i="13"/>
  <c r="V1459" i="13"/>
  <c r="U1459" i="13"/>
  <c r="T1459" i="13"/>
  <c r="S1431" i="13"/>
  <c r="S1430" i="13"/>
  <c r="S1429" i="13"/>
  <c r="X1354" i="13"/>
  <c r="W1354" i="13"/>
  <c r="V1354" i="13"/>
  <c r="U1354" i="13"/>
  <c r="T1354" i="13"/>
  <c r="X1353" i="13"/>
  <c r="W1353" i="13"/>
  <c r="V1353" i="13"/>
  <c r="U1353" i="13"/>
  <c r="T1353" i="13"/>
  <c r="X1352" i="13"/>
  <c r="W1352" i="13"/>
  <c r="V1352" i="13"/>
  <c r="U1352" i="13"/>
  <c r="T1352" i="13"/>
  <c r="R1324" i="13"/>
  <c r="R1323" i="13"/>
  <c r="R1322" i="13"/>
  <c r="X1247" i="13"/>
  <c r="W1247" i="13"/>
  <c r="V1247" i="13"/>
  <c r="U1247" i="13"/>
  <c r="T1247" i="13"/>
  <c r="X1246" i="13"/>
  <c r="W1246" i="13"/>
  <c r="V1246" i="13"/>
  <c r="U1246" i="13"/>
  <c r="T1246" i="13"/>
  <c r="X1245" i="13"/>
  <c r="W1245" i="13"/>
  <c r="V1245" i="13"/>
  <c r="U1245" i="13"/>
  <c r="T1245" i="13"/>
  <c r="Q1217" i="13"/>
  <c r="Q1216" i="13"/>
  <c r="Q1215" i="13"/>
  <c r="X1140" i="13"/>
  <c r="W1140" i="13"/>
  <c r="V1140" i="13"/>
  <c r="U1140" i="13"/>
  <c r="T1140" i="13"/>
  <c r="X1139" i="13"/>
  <c r="W1139" i="13"/>
  <c r="V1139" i="13"/>
  <c r="U1139" i="13"/>
  <c r="T1139" i="13"/>
  <c r="X1138" i="13"/>
  <c r="W1138" i="13"/>
  <c r="V1138" i="13"/>
  <c r="U1138" i="13"/>
  <c r="T1138" i="13"/>
  <c r="P1110" i="13"/>
  <c r="P1109" i="13"/>
  <c r="P1108" i="13"/>
  <c r="X1033" i="13"/>
  <c r="W1033" i="13"/>
  <c r="V1033" i="13"/>
  <c r="U1033" i="13"/>
  <c r="T1033" i="13"/>
  <c r="X1032" i="13"/>
  <c r="W1032" i="13"/>
  <c r="V1032" i="13"/>
  <c r="U1032" i="13"/>
  <c r="T1032" i="13"/>
  <c r="X1031" i="13"/>
  <c r="W1031" i="13"/>
  <c r="V1031" i="13"/>
  <c r="U1031" i="13"/>
  <c r="T1031" i="13"/>
  <c r="O1003" i="13"/>
  <c r="O1002" i="13"/>
  <c r="O1001" i="13"/>
  <c r="X926" i="13"/>
  <c r="W926" i="13"/>
  <c r="V926" i="13"/>
  <c r="U926" i="13"/>
  <c r="T926" i="13"/>
  <c r="X925" i="13"/>
  <c r="W925" i="13"/>
  <c r="V925" i="13"/>
  <c r="U925" i="13"/>
  <c r="T925" i="13"/>
  <c r="X924" i="13"/>
  <c r="W924" i="13"/>
  <c r="V924" i="13"/>
  <c r="U924" i="13"/>
  <c r="T924" i="13"/>
  <c r="N896" i="13"/>
  <c r="N895" i="13"/>
  <c r="N894" i="13"/>
  <c r="X819" i="13"/>
  <c r="W819" i="13"/>
  <c r="V819" i="13"/>
  <c r="U819" i="13"/>
  <c r="T819" i="13"/>
  <c r="X818" i="13"/>
  <c r="W818" i="13"/>
  <c r="V818" i="13"/>
  <c r="U818" i="13"/>
  <c r="T818" i="13"/>
  <c r="X817" i="13"/>
  <c r="W817" i="13"/>
  <c r="V817" i="13"/>
  <c r="U817" i="13"/>
  <c r="T817" i="13"/>
  <c r="M789" i="13"/>
  <c r="M788" i="13"/>
  <c r="M787" i="13"/>
  <c r="X712" i="13"/>
  <c r="W712" i="13"/>
  <c r="V712" i="13"/>
  <c r="U712" i="13"/>
  <c r="T712" i="13"/>
  <c r="X711" i="13"/>
  <c r="W711" i="13"/>
  <c r="V711" i="13"/>
  <c r="U711" i="13"/>
  <c r="T711" i="13"/>
  <c r="X710" i="13"/>
  <c r="W710" i="13"/>
  <c r="V710" i="13"/>
  <c r="U710" i="13"/>
  <c r="T710" i="13"/>
  <c r="L682" i="13"/>
  <c r="L681" i="13"/>
  <c r="L680" i="13"/>
  <c r="X605" i="13"/>
  <c r="W605" i="13"/>
  <c r="V605" i="13"/>
  <c r="U605" i="13"/>
  <c r="T605" i="13"/>
  <c r="X604" i="13"/>
  <c r="W604" i="13"/>
  <c r="V604" i="13"/>
  <c r="U604" i="13"/>
  <c r="T604" i="13"/>
  <c r="X603" i="13"/>
  <c r="W603" i="13"/>
  <c r="V603" i="13"/>
  <c r="U603" i="13"/>
  <c r="T603" i="13"/>
  <c r="K575" i="13"/>
  <c r="K574" i="13"/>
  <c r="K573" i="13"/>
  <c r="X498" i="13"/>
  <c r="W498" i="13"/>
  <c r="V498" i="13"/>
  <c r="U498" i="13"/>
  <c r="T498" i="13"/>
  <c r="X497" i="13"/>
  <c r="W497" i="13"/>
  <c r="V497" i="13"/>
  <c r="U497" i="13"/>
  <c r="T497" i="13"/>
  <c r="X496" i="13"/>
  <c r="W496" i="13"/>
  <c r="V496" i="13"/>
  <c r="U496" i="13"/>
  <c r="T496" i="13"/>
  <c r="J468" i="13"/>
  <c r="J467" i="13"/>
  <c r="J466" i="13"/>
  <c r="X391" i="13"/>
  <c r="W391" i="13"/>
  <c r="V391" i="13"/>
  <c r="U391" i="13"/>
  <c r="T391" i="13"/>
  <c r="X390" i="13"/>
  <c r="W390" i="13"/>
  <c r="V390" i="13"/>
  <c r="U390" i="13"/>
  <c r="T390" i="13"/>
  <c r="X389" i="13"/>
  <c r="W389" i="13"/>
  <c r="V389" i="13"/>
  <c r="U389" i="13"/>
  <c r="T389" i="13"/>
  <c r="I361" i="13"/>
  <c r="I360" i="13"/>
  <c r="I359" i="13"/>
  <c r="I298" i="13"/>
  <c r="I297" i="13"/>
  <c r="I296" i="13"/>
  <c r="G116" i="13"/>
  <c r="G115" i="13"/>
  <c r="G114" i="13"/>
  <c r="H101" i="13"/>
  <c r="G101" i="13"/>
  <c r="H100" i="13"/>
  <c r="G100" i="13"/>
  <c r="H99" i="13"/>
  <c r="G99" i="13"/>
  <c r="G56" i="13"/>
  <c r="G55" i="13"/>
  <c r="G54" i="13"/>
  <c r="S734" i="16"/>
  <c r="R734" i="16"/>
  <c r="Q734" i="16"/>
  <c r="P734" i="16"/>
  <c r="O734" i="16"/>
  <c r="N734" i="16"/>
  <c r="S733" i="16"/>
  <c r="R733" i="16"/>
  <c r="Q733" i="16"/>
  <c r="P733" i="16"/>
  <c r="O733" i="16"/>
  <c r="N733" i="16"/>
  <c r="S732" i="16"/>
  <c r="R732" i="16"/>
  <c r="Q732" i="16"/>
  <c r="P732" i="16"/>
  <c r="O732" i="16"/>
  <c r="N732" i="16"/>
  <c r="S642" i="16"/>
  <c r="R642" i="16"/>
  <c r="Q642" i="16"/>
  <c r="P642" i="16"/>
  <c r="O642" i="16"/>
  <c r="N642" i="16"/>
  <c r="S641" i="16"/>
  <c r="R641" i="16"/>
  <c r="Q641" i="16"/>
  <c r="P641" i="16"/>
  <c r="O641" i="16"/>
  <c r="N641" i="16"/>
  <c r="S640" i="16"/>
  <c r="R640" i="16"/>
  <c r="Q640" i="16"/>
  <c r="P640" i="16"/>
  <c r="O640" i="16"/>
  <c r="N640" i="16"/>
  <c r="AI1199" i="13" l="1"/>
  <c r="AI1196" i="13"/>
  <c r="AI1208" i="13"/>
  <c r="AK1412" i="13"/>
  <c r="AJ1315" i="13"/>
  <c r="AM1624" i="13"/>
  <c r="AM1636" i="13"/>
  <c r="AM1627" i="13"/>
  <c r="AJ1303" i="13"/>
  <c r="AK1422" i="13"/>
  <c r="AK1413" i="13"/>
  <c r="AI1197" i="13"/>
  <c r="AK1411" i="13"/>
  <c r="AJ1305" i="13"/>
  <c r="AM1625" i="13"/>
  <c r="AI1198" i="13"/>
  <c r="AK1410" i="13"/>
  <c r="AJ1304" i="13"/>
  <c r="AM1626" i="13"/>
  <c r="AJ1306" i="13"/>
  <c r="U282" i="13"/>
  <c r="X283" i="13"/>
  <c r="V282" i="13"/>
  <c r="T281" i="13"/>
  <c r="W282" i="13"/>
  <c r="T282" i="13"/>
  <c r="W283" i="13"/>
  <c r="U281" i="13"/>
  <c r="X282" i="13"/>
  <c r="V281" i="13"/>
  <c r="T283" i="13"/>
  <c r="W281" i="13"/>
  <c r="U283" i="13"/>
  <c r="X281" i="13"/>
  <c r="V283" i="13"/>
  <c r="I252" i="13"/>
  <c r="AL1520" i="13"/>
  <c r="AL1518" i="13"/>
  <c r="I253" i="13"/>
  <c r="AL1517" i="13"/>
  <c r="I251" i="13"/>
  <c r="AL1529" i="13"/>
  <c r="AL1519" i="13"/>
  <c r="J824" i="16"/>
  <c r="N824" i="16"/>
  <c r="R824" i="16"/>
  <c r="L825" i="16"/>
  <c r="P825" i="16"/>
  <c r="J826" i="16"/>
  <c r="N826" i="16"/>
  <c r="R826" i="16"/>
  <c r="K824" i="16"/>
  <c r="O824" i="16"/>
  <c r="S824" i="16"/>
  <c r="I825" i="16"/>
  <c r="M825" i="16"/>
  <c r="Q825" i="16"/>
  <c r="K826" i="16"/>
  <c r="O826" i="16"/>
  <c r="S826" i="16"/>
  <c r="AC554" i="13"/>
  <c r="AC555" i="13"/>
  <c r="AC557" i="13"/>
  <c r="L824" i="16"/>
  <c r="P824" i="16"/>
  <c r="J825" i="16"/>
  <c r="N825" i="16"/>
  <c r="R825" i="16"/>
  <c r="L826" i="16"/>
  <c r="P826" i="16"/>
  <c r="I824" i="16"/>
  <c r="M824" i="16"/>
  <c r="Q824" i="16"/>
  <c r="K825" i="16"/>
  <c r="O825" i="16"/>
  <c r="S825" i="16"/>
  <c r="I826" i="16"/>
  <c r="M826" i="16"/>
  <c r="Q826" i="16"/>
  <c r="AC566" i="13"/>
  <c r="AC556" i="13"/>
  <c r="H55" i="13"/>
  <c r="H56" i="13"/>
  <c r="AF878" i="13"/>
  <c r="Z160" i="13"/>
  <c r="AF875" i="13"/>
  <c r="AD673" i="13"/>
  <c r="AH1101" i="13"/>
  <c r="AD664" i="13"/>
  <c r="AE770" i="13"/>
  <c r="AE771" i="13"/>
  <c r="AH1089" i="13"/>
  <c r="AE768" i="13"/>
  <c r="AA344" i="13"/>
  <c r="AG994" i="13"/>
  <c r="AG985" i="13"/>
  <c r="AH1092" i="13"/>
  <c r="AF877" i="13"/>
  <c r="H54" i="13"/>
  <c r="AA345" i="13"/>
  <c r="AD662" i="13"/>
  <c r="AE769" i="13"/>
  <c r="Z159" i="13"/>
  <c r="AF887" i="13"/>
  <c r="AG984" i="13"/>
  <c r="AH1091" i="13"/>
  <c r="AG982" i="13"/>
  <c r="AA346" i="13"/>
  <c r="AG983" i="13"/>
  <c r="AH1090" i="13"/>
  <c r="AF876" i="13"/>
  <c r="AE780" i="13"/>
  <c r="Z158" i="13"/>
  <c r="AD663" i="13"/>
  <c r="AD661" i="13"/>
  <c r="AI1089" i="13" l="1"/>
  <c r="AK1306" i="13"/>
  <c r="AJ1198" i="13"/>
  <c r="AJ1197" i="13"/>
  <c r="AL1412" i="13"/>
  <c r="AI1091" i="13"/>
  <c r="AL1413" i="13"/>
  <c r="AJ1208" i="13"/>
  <c r="AI1092" i="13"/>
  <c r="AI1101" i="13"/>
  <c r="AK1304" i="13"/>
  <c r="AK1305" i="13"/>
  <c r="AL1422" i="13"/>
  <c r="AJ1196" i="13"/>
  <c r="AI1090" i="13"/>
  <c r="AL1410" i="13"/>
  <c r="AL1411" i="13"/>
  <c r="AK1303" i="13"/>
  <c r="AK1315" i="13"/>
  <c r="AJ1199" i="13"/>
  <c r="AM1518" i="13"/>
  <c r="AM1519" i="13"/>
  <c r="AM1529" i="13"/>
  <c r="AM1520" i="13"/>
  <c r="AM1517" i="13"/>
  <c r="AD556" i="13"/>
  <c r="AD566" i="13"/>
  <c r="AD557" i="13"/>
  <c r="AD554" i="13"/>
  <c r="AD555" i="13"/>
  <c r="AE661" i="13"/>
  <c r="AA158" i="13"/>
  <c r="AF780" i="13"/>
  <c r="AH983" i="13"/>
  <c r="AH982" i="13"/>
  <c r="AG887" i="13"/>
  <c r="AF769" i="13"/>
  <c r="AB345" i="13"/>
  <c r="AG877" i="13"/>
  <c r="AH985" i="13"/>
  <c r="AF770" i="13"/>
  <c r="AE673" i="13"/>
  <c r="AA160" i="13"/>
  <c r="AE663" i="13"/>
  <c r="AG876" i="13"/>
  <c r="AB346" i="13"/>
  <c r="AH984" i="13"/>
  <c r="AA159" i="13"/>
  <c r="AE662" i="13"/>
  <c r="AH994" i="13"/>
  <c r="AB344" i="13"/>
  <c r="AF768" i="13"/>
  <c r="AF771" i="13"/>
  <c r="AE664" i="13"/>
  <c r="AG875" i="13"/>
  <c r="AG878" i="13"/>
  <c r="E69" i="16"/>
  <c r="E68" i="16"/>
  <c r="E70" i="16"/>
  <c r="AI982" i="13" l="1"/>
  <c r="AK1199" i="13"/>
  <c r="AM1410" i="13"/>
  <c r="AL1305" i="13"/>
  <c r="AK1208" i="13"/>
  <c r="AK1197" i="13"/>
  <c r="AI983" i="13"/>
  <c r="AL1315" i="13"/>
  <c r="AJ1090" i="13"/>
  <c r="AL1304" i="13"/>
  <c r="AM1413" i="13"/>
  <c r="AK1198" i="13"/>
  <c r="AI994" i="13"/>
  <c r="AL1303" i="13"/>
  <c r="AK1196" i="13"/>
  <c r="AJ1101" i="13"/>
  <c r="AJ1091" i="13"/>
  <c r="AL1306" i="13"/>
  <c r="AI985" i="13"/>
  <c r="AI984" i="13"/>
  <c r="AM1411" i="13"/>
  <c r="AM1422" i="13"/>
  <c r="AJ1092" i="13"/>
  <c r="AM1412" i="13"/>
  <c r="AJ1089" i="13"/>
  <c r="AD2486" i="13"/>
  <c r="AD2484" i="13"/>
  <c r="AD2485" i="13"/>
  <c r="Y1951" i="13"/>
  <c r="X1844" i="13"/>
  <c r="W1737" i="13"/>
  <c r="V1630" i="13"/>
  <c r="U1523" i="13"/>
  <c r="T1416" i="13"/>
  <c r="S1309" i="13"/>
  <c r="R1202" i="13"/>
  <c r="Q1095" i="13"/>
  <c r="P988" i="13"/>
  <c r="O881" i="13"/>
  <c r="N774" i="13"/>
  <c r="M667" i="13"/>
  <c r="L560" i="13"/>
  <c r="K453" i="13"/>
  <c r="K452" i="13"/>
  <c r="Y1950" i="13"/>
  <c r="X1843" i="13"/>
  <c r="W1736" i="13"/>
  <c r="V1629" i="13"/>
  <c r="U1522" i="13"/>
  <c r="T1415" i="13"/>
  <c r="S1308" i="13"/>
  <c r="R1201" i="13"/>
  <c r="Q1094" i="13"/>
  <c r="P987" i="13"/>
  <c r="O880" i="13"/>
  <c r="N773" i="13"/>
  <c r="M666" i="13"/>
  <c r="L559" i="13"/>
  <c r="K451" i="13"/>
  <c r="Y1949" i="13"/>
  <c r="X1842" i="13"/>
  <c r="W1735" i="13"/>
  <c r="V1628" i="13"/>
  <c r="U1521" i="13"/>
  <c r="T1414" i="13"/>
  <c r="S1307" i="13"/>
  <c r="R1200" i="13"/>
  <c r="Q1093" i="13"/>
  <c r="P986" i="13"/>
  <c r="O879" i="13"/>
  <c r="N772" i="13"/>
  <c r="M665" i="13"/>
  <c r="L558" i="13"/>
  <c r="AE556" i="13"/>
  <c r="AE555" i="13"/>
  <c r="AE557" i="13"/>
  <c r="AE566" i="13"/>
  <c r="AE554" i="13"/>
  <c r="AH875" i="13"/>
  <c r="AG771" i="13"/>
  <c r="AC344" i="13"/>
  <c r="AF662" i="13"/>
  <c r="AB159" i="13"/>
  <c r="AH876" i="13"/>
  <c r="AF663" i="13"/>
  <c r="AG770" i="13"/>
  <c r="AC345" i="13"/>
  <c r="AH887" i="13"/>
  <c r="AG780" i="13"/>
  <c r="AB158" i="13"/>
  <c r="AH878" i="13"/>
  <c r="AF664" i="13"/>
  <c r="AG768" i="13"/>
  <c r="AC346" i="13"/>
  <c r="AB160" i="13"/>
  <c r="AF673" i="13"/>
  <c r="AH877" i="13"/>
  <c r="AG769" i="13"/>
  <c r="AF661" i="13"/>
  <c r="AH2926" i="13"/>
  <c r="AF2713" i="13"/>
  <c r="AG2817" i="13"/>
  <c r="AF2712" i="13"/>
  <c r="AG2822" i="13"/>
  <c r="AF2709" i="13"/>
  <c r="AH2925" i="13"/>
  <c r="AE2607" i="13"/>
  <c r="AE2605" i="13"/>
  <c r="AF2715" i="13"/>
  <c r="AE2602" i="13"/>
  <c r="AH2928" i="13"/>
  <c r="AE2606" i="13"/>
  <c r="AF2714" i="13"/>
  <c r="AG2819" i="13"/>
  <c r="AE2603" i="13"/>
  <c r="AG2821" i="13"/>
  <c r="AG2818" i="13"/>
  <c r="AE2604" i="13"/>
  <c r="AH2924" i="13"/>
  <c r="AH2927" i="13"/>
  <c r="AF2710" i="13"/>
  <c r="AG2820" i="13"/>
  <c r="AH2929" i="13"/>
  <c r="AG2816" i="13"/>
  <c r="AE2608" i="13"/>
  <c r="AH2923" i="13"/>
  <c r="AF2711" i="13"/>
  <c r="AI875" i="13" l="1"/>
  <c r="AI876" i="13"/>
  <c r="AK1092" i="13"/>
  <c r="AL1196" i="13"/>
  <c r="AJ984" i="13"/>
  <c r="AK1101" i="13"/>
  <c r="AL1198" i="13"/>
  <c r="AM1315" i="13"/>
  <c r="AM1305" i="13"/>
  <c r="AJ985" i="13"/>
  <c r="AJ983" i="13"/>
  <c r="AI878" i="13"/>
  <c r="AM1306" i="13"/>
  <c r="AM1303" i="13"/>
  <c r="AM1304" i="13"/>
  <c r="AL1197" i="13"/>
  <c r="AL1199" i="13"/>
  <c r="AI877" i="13"/>
  <c r="AI887" i="13"/>
  <c r="AK1089" i="13"/>
  <c r="AK1091" i="13"/>
  <c r="AJ994" i="13"/>
  <c r="AK1090" i="13"/>
  <c r="AL1208" i="13"/>
  <c r="AJ982" i="13"/>
  <c r="Q988" i="13"/>
  <c r="S1201" i="13"/>
  <c r="O772" i="13"/>
  <c r="W1628" i="13"/>
  <c r="O773" i="13"/>
  <c r="W1629" i="13"/>
  <c r="N667" i="13"/>
  <c r="V1523" i="13"/>
  <c r="P879" i="13"/>
  <c r="X1735" i="13"/>
  <c r="P880" i="13"/>
  <c r="X1736" i="13"/>
  <c r="O774" i="13"/>
  <c r="W1630" i="13"/>
  <c r="R1095" i="13"/>
  <c r="AI2923" i="13"/>
  <c r="AI2927" i="13"/>
  <c r="AI2928" i="13"/>
  <c r="Q986" i="13"/>
  <c r="Y1842" i="13"/>
  <c r="Q987" i="13"/>
  <c r="Y1843" i="13"/>
  <c r="P881" i="13"/>
  <c r="X1737" i="13"/>
  <c r="R1093" i="13"/>
  <c r="Z1949" i="13"/>
  <c r="Z1950" i="13"/>
  <c r="Y1844" i="13"/>
  <c r="R1094" i="13"/>
  <c r="T1307" i="13"/>
  <c r="AE2484" i="13"/>
  <c r="T1308" i="13"/>
  <c r="AE2485" i="13"/>
  <c r="S1202" i="13"/>
  <c r="AE2486" i="13"/>
  <c r="AI2924" i="13"/>
  <c r="S1200" i="13"/>
  <c r="L451" i="13"/>
  <c r="L452" i="13"/>
  <c r="AI2929" i="13"/>
  <c r="AI2925" i="13"/>
  <c r="AI2926" i="13"/>
  <c r="M558" i="13"/>
  <c r="U1414" i="13"/>
  <c r="M559" i="13"/>
  <c r="U1415" i="13"/>
  <c r="L453" i="13"/>
  <c r="T1309" i="13"/>
  <c r="Z1951" i="13"/>
  <c r="N665" i="13"/>
  <c r="V1521" i="13"/>
  <c r="N666" i="13"/>
  <c r="V1522" i="13"/>
  <c r="M560" i="13"/>
  <c r="U1416" i="13"/>
  <c r="AF555" i="13"/>
  <c r="AF566" i="13"/>
  <c r="AF556" i="13"/>
  <c r="AF554" i="13"/>
  <c r="AF557" i="13"/>
  <c r="AF2603" i="13"/>
  <c r="AF2606" i="13"/>
  <c r="AH2817" i="13"/>
  <c r="AF2608" i="13"/>
  <c r="AH2821" i="13"/>
  <c r="AH2819" i="13"/>
  <c r="AG2715" i="13"/>
  <c r="AG2709" i="13"/>
  <c r="AG2713" i="13"/>
  <c r="AG2711" i="13"/>
  <c r="AH2816" i="13"/>
  <c r="AH2820" i="13"/>
  <c r="AH2818" i="13"/>
  <c r="AG2714" i="13"/>
  <c r="AF2605" i="13"/>
  <c r="AH2822" i="13"/>
  <c r="AG2710" i="13"/>
  <c r="AF2604" i="13"/>
  <c r="AF2602" i="13"/>
  <c r="AF2607" i="13"/>
  <c r="AG2712" i="13"/>
  <c r="AH769" i="13"/>
  <c r="AC160" i="13"/>
  <c r="AD346" i="13"/>
  <c r="AH768" i="13"/>
  <c r="AC158" i="13"/>
  <c r="AD345" i="13"/>
  <c r="AH770" i="13"/>
  <c r="AG662" i="13"/>
  <c r="AH771" i="13"/>
  <c r="AG661" i="13"/>
  <c r="AG673" i="13"/>
  <c r="AG664" i="13"/>
  <c r="AH780" i="13"/>
  <c r="AG663" i="13"/>
  <c r="AC159" i="13"/>
  <c r="AD344" i="13"/>
  <c r="AI780" i="13" l="1"/>
  <c r="AM1208" i="13"/>
  <c r="AL1089" i="13"/>
  <c r="AM1197" i="13"/>
  <c r="AJ878" i="13"/>
  <c r="AM1196" i="13"/>
  <c r="AI771" i="13"/>
  <c r="AL1090" i="13"/>
  <c r="AJ887" i="13"/>
  <c r="AK983" i="13"/>
  <c r="AM1198" i="13"/>
  <c r="AL1092" i="13"/>
  <c r="AI769" i="13"/>
  <c r="AI770" i="13"/>
  <c r="AK994" i="13"/>
  <c r="AJ877" i="13"/>
  <c r="AK985" i="13"/>
  <c r="AL1101" i="13"/>
  <c r="AJ876" i="13"/>
  <c r="AI768" i="13"/>
  <c r="AK982" i="13"/>
  <c r="AL1091" i="13"/>
  <c r="AM1199" i="13"/>
  <c r="AK984" i="13"/>
  <c r="AJ875" i="13"/>
  <c r="U1309" i="13"/>
  <c r="V1414" i="13"/>
  <c r="AJ2924" i="13"/>
  <c r="AJ2923" i="13"/>
  <c r="V1416" i="13"/>
  <c r="W1521" i="13"/>
  <c r="AA1951" i="13"/>
  <c r="AJ2926" i="13"/>
  <c r="AF2485" i="13"/>
  <c r="S1094" i="13"/>
  <c r="AA1950" i="13"/>
  <c r="Q881" i="13"/>
  <c r="R986" i="13"/>
  <c r="Y1736" i="13"/>
  <c r="P773" i="13"/>
  <c r="T1201" i="13"/>
  <c r="AI2822" i="13"/>
  <c r="M453" i="13"/>
  <c r="N558" i="13"/>
  <c r="AI2819" i="13"/>
  <c r="N560" i="13"/>
  <c r="O665" i="13"/>
  <c r="AJ2925" i="13"/>
  <c r="M452" i="13"/>
  <c r="U1308" i="13"/>
  <c r="AA1949" i="13"/>
  <c r="Z1843" i="13"/>
  <c r="S1095" i="13"/>
  <c r="Q880" i="13"/>
  <c r="W1523" i="13"/>
  <c r="X1628" i="13"/>
  <c r="AI2818" i="13"/>
  <c r="AI2821" i="13"/>
  <c r="V1415" i="13"/>
  <c r="AJ2928" i="13"/>
  <c r="AI2820" i="13"/>
  <c r="W1522" i="13"/>
  <c r="AJ2929" i="13"/>
  <c r="M451" i="13"/>
  <c r="AF2486" i="13"/>
  <c r="AF2484" i="13"/>
  <c r="S1093" i="13"/>
  <c r="R987" i="13"/>
  <c r="X1630" i="13"/>
  <c r="Y1735" i="13"/>
  <c r="O667" i="13"/>
  <c r="P772" i="13"/>
  <c r="R988" i="13"/>
  <c r="AI2816" i="13"/>
  <c r="AI2817" i="13"/>
  <c r="N559" i="13"/>
  <c r="AJ2927" i="13"/>
  <c r="O666" i="13"/>
  <c r="T1200" i="13"/>
  <c r="T1202" i="13"/>
  <c r="U1307" i="13"/>
  <c r="Z1844" i="13"/>
  <c r="Y1737" i="13"/>
  <c r="Z1842" i="13"/>
  <c r="P774" i="13"/>
  <c r="Q879" i="13"/>
  <c r="X1629" i="13"/>
  <c r="AG2604" i="13"/>
  <c r="AH2714" i="13"/>
  <c r="AH2711" i="13"/>
  <c r="AG2606" i="13"/>
  <c r="AG554" i="13"/>
  <c r="AG555" i="13"/>
  <c r="AH2712" i="13"/>
  <c r="AH2710" i="13"/>
  <c r="AH2713" i="13"/>
  <c r="AG2603" i="13"/>
  <c r="AG566" i="13"/>
  <c r="AG2607" i="13"/>
  <c r="AH2709" i="13"/>
  <c r="AG2608" i="13"/>
  <c r="AG557" i="13"/>
  <c r="AG2602" i="13"/>
  <c r="AG2605" i="13"/>
  <c r="AH2715" i="13"/>
  <c r="AG556" i="13"/>
  <c r="AD159" i="13"/>
  <c r="AH673" i="13"/>
  <c r="AD158" i="13"/>
  <c r="AD160" i="13"/>
  <c r="AE344" i="13"/>
  <c r="AH663" i="13"/>
  <c r="AH664" i="13"/>
  <c r="AH661" i="13"/>
  <c r="AH662" i="13"/>
  <c r="AE345" i="13"/>
  <c r="AE346" i="13"/>
  <c r="AL984" i="13" l="1"/>
  <c r="AJ768" i="13"/>
  <c r="AK877" i="13"/>
  <c r="AM1092" i="13"/>
  <c r="AM1090" i="13"/>
  <c r="AK876" i="13"/>
  <c r="AL994" i="13"/>
  <c r="AJ771" i="13"/>
  <c r="AM1089" i="13"/>
  <c r="AM1091" i="13"/>
  <c r="AM1101" i="13"/>
  <c r="AJ770" i="13"/>
  <c r="AL983" i="13"/>
  <c r="AK875" i="13"/>
  <c r="AL982" i="13"/>
  <c r="AL985" i="13"/>
  <c r="AJ769" i="13"/>
  <c r="AK887" i="13"/>
  <c r="AK878" i="13"/>
  <c r="AJ780" i="13"/>
  <c r="AI661" i="13"/>
  <c r="AJ2816" i="13"/>
  <c r="X1522" i="13"/>
  <c r="N452" i="13"/>
  <c r="R881" i="13"/>
  <c r="X1521" i="13"/>
  <c r="AI673" i="13"/>
  <c r="AA1842" i="13"/>
  <c r="U1202" i="13"/>
  <c r="S988" i="13"/>
  <c r="Z1735" i="13"/>
  <c r="AA1843" i="13"/>
  <c r="AK2925" i="13"/>
  <c r="AK2926" i="13"/>
  <c r="V1309" i="13"/>
  <c r="AI664" i="13"/>
  <c r="S987" i="13"/>
  <c r="AG2484" i="13"/>
  <c r="N451" i="13"/>
  <c r="W1415" i="13"/>
  <c r="U1201" i="13"/>
  <c r="Z1736" i="13"/>
  <c r="AB1950" i="13"/>
  <c r="W1416" i="13"/>
  <c r="R879" i="13"/>
  <c r="Z1737" i="13"/>
  <c r="AK2927" i="13"/>
  <c r="Q772" i="13"/>
  <c r="Y1630" i="13"/>
  <c r="AK2928" i="13"/>
  <c r="Y1628" i="13"/>
  <c r="R880" i="13"/>
  <c r="AI663" i="13"/>
  <c r="AI2715" i="13"/>
  <c r="AI2709" i="13"/>
  <c r="AI2713" i="13"/>
  <c r="AI2711" i="13"/>
  <c r="O559" i="13"/>
  <c r="AG2486" i="13"/>
  <c r="AK2929" i="13"/>
  <c r="AJ2821" i="13"/>
  <c r="P665" i="13"/>
  <c r="O558" i="13"/>
  <c r="Q773" i="13"/>
  <c r="T1094" i="13"/>
  <c r="AK2924" i="13"/>
  <c r="AI2710" i="13"/>
  <c r="AI2714" i="13"/>
  <c r="Q774" i="13"/>
  <c r="AA1844" i="13"/>
  <c r="P667" i="13"/>
  <c r="AJ2820" i="13"/>
  <c r="X1523" i="13"/>
  <c r="AB1949" i="13"/>
  <c r="AI2712" i="13"/>
  <c r="P666" i="13"/>
  <c r="AJ2817" i="13"/>
  <c r="T1093" i="13"/>
  <c r="AJ2818" i="13"/>
  <c r="V1308" i="13"/>
  <c r="O560" i="13"/>
  <c r="AJ2819" i="13"/>
  <c r="N453" i="13"/>
  <c r="S986" i="13"/>
  <c r="AG2485" i="13"/>
  <c r="AB1951" i="13"/>
  <c r="AK2923" i="13"/>
  <c r="AI662" i="13"/>
  <c r="Y1629" i="13"/>
  <c r="V1307" i="13"/>
  <c r="U1200" i="13"/>
  <c r="T1095" i="13"/>
  <c r="AJ2822" i="13"/>
  <c r="W1414" i="13"/>
  <c r="AH557" i="13"/>
  <c r="AH555" i="13"/>
  <c r="AH2602" i="13"/>
  <c r="AH2608" i="13"/>
  <c r="AH2607" i="13"/>
  <c r="AH2603" i="13"/>
  <c r="AH556" i="13"/>
  <c r="AH2605" i="13"/>
  <c r="AH566" i="13"/>
  <c r="AH554" i="13"/>
  <c r="AH2606" i="13"/>
  <c r="AH2604" i="13"/>
  <c r="AF346" i="13"/>
  <c r="AF344" i="13"/>
  <c r="AE160" i="13"/>
  <c r="AF345" i="13"/>
  <c r="AE158" i="13"/>
  <c r="AE159" i="13"/>
  <c r="AK780" i="13" l="1"/>
  <c r="AM985" i="13"/>
  <c r="AK770" i="13"/>
  <c r="AK771" i="13"/>
  <c r="AL878" i="13"/>
  <c r="AM982" i="13"/>
  <c r="AM994" i="13"/>
  <c r="AL877" i="13"/>
  <c r="AL887" i="13"/>
  <c r="AL875" i="13"/>
  <c r="AL876" i="13"/>
  <c r="AK768" i="13"/>
  <c r="AK769" i="13"/>
  <c r="AM983" i="13"/>
  <c r="AM984" i="13"/>
  <c r="AI2608" i="13"/>
  <c r="U1095" i="13"/>
  <c r="AH2485" i="13"/>
  <c r="W1308" i="13"/>
  <c r="AK2817" i="13"/>
  <c r="AB1844" i="13"/>
  <c r="AL2924" i="13"/>
  <c r="AJ2715" i="13"/>
  <c r="Z1630" i="13"/>
  <c r="AC1950" i="13"/>
  <c r="O451" i="13"/>
  <c r="AB1842" i="13"/>
  <c r="AK2816" i="13"/>
  <c r="AI566" i="13"/>
  <c r="AI2602" i="13"/>
  <c r="AK2820" i="13"/>
  <c r="AH2486" i="13"/>
  <c r="S880" i="13"/>
  <c r="AA1737" i="13"/>
  <c r="V1200" i="13"/>
  <c r="T986" i="13"/>
  <c r="Q666" i="13"/>
  <c r="R774" i="13"/>
  <c r="R773" i="13"/>
  <c r="AJ2711" i="13"/>
  <c r="R772" i="13"/>
  <c r="AA1736" i="13"/>
  <c r="AH2484" i="13"/>
  <c r="AL2925" i="13"/>
  <c r="Y1521" i="13"/>
  <c r="AI2604" i="13"/>
  <c r="AI555" i="13"/>
  <c r="AL2923" i="13"/>
  <c r="AK2819" i="13"/>
  <c r="Q667" i="13"/>
  <c r="AJ2714" i="13"/>
  <c r="Z1628" i="13"/>
  <c r="S879" i="13"/>
  <c r="AI2606" i="13"/>
  <c r="AI2605" i="13"/>
  <c r="X1414" i="13"/>
  <c r="W1307" i="13"/>
  <c r="O453" i="13"/>
  <c r="P558" i="13"/>
  <c r="AJ2713" i="13"/>
  <c r="V1201" i="13"/>
  <c r="T987" i="13"/>
  <c r="AJ664" i="13"/>
  <c r="AL2926" i="13"/>
  <c r="AA1735" i="13"/>
  <c r="V1202" i="13"/>
  <c r="S881" i="13"/>
  <c r="AI556" i="13"/>
  <c r="AI557" i="13"/>
  <c r="AK2818" i="13"/>
  <c r="AC1949" i="13"/>
  <c r="AJ2710" i="13"/>
  <c r="AL2927" i="13"/>
  <c r="AB1843" i="13"/>
  <c r="AJ673" i="13"/>
  <c r="AI2603" i="13"/>
  <c r="Z1629" i="13"/>
  <c r="AC1951" i="13"/>
  <c r="P560" i="13"/>
  <c r="U1093" i="13"/>
  <c r="AJ2712" i="13"/>
  <c r="U1094" i="13"/>
  <c r="Q665" i="13"/>
  <c r="AL2929" i="13"/>
  <c r="AJ2709" i="13"/>
  <c r="AJ663" i="13"/>
  <c r="X1416" i="13"/>
  <c r="X1415" i="13"/>
  <c r="T988" i="13"/>
  <c r="O452" i="13"/>
  <c r="AJ661" i="13"/>
  <c r="AI554" i="13"/>
  <c r="AI2607" i="13"/>
  <c r="AK2822" i="13"/>
  <c r="AJ662" i="13"/>
  <c r="Y1523" i="13"/>
  <c r="AK2821" i="13"/>
  <c r="P559" i="13"/>
  <c r="AL2928" i="13"/>
  <c r="W1309" i="13"/>
  <c r="Y1522" i="13"/>
  <c r="AF158" i="13"/>
  <c r="AG344" i="13"/>
  <c r="AF159" i="13"/>
  <c r="AG345" i="13"/>
  <c r="AF160" i="13"/>
  <c r="AG346" i="13"/>
  <c r="AL768" i="13" l="1"/>
  <c r="AM877" i="13"/>
  <c r="AL771" i="13"/>
  <c r="AM876" i="13"/>
  <c r="AL770" i="13"/>
  <c r="AM875" i="13"/>
  <c r="AL769" i="13"/>
  <c r="AM887" i="13"/>
  <c r="AM878" i="13"/>
  <c r="AL780" i="13"/>
  <c r="Z1523" i="13"/>
  <c r="P452" i="13"/>
  <c r="AK2709" i="13"/>
  <c r="AK673" i="13"/>
  <c r="AK2710" i="13"/>
  <c r="AM2926" i="13"/>
  <c r="P453" i="13"/>
  <c r="AA1628" i="13"/>
  <c r="AB1736" i="13"/>
  <c r="AK2711" i="13"/>
  <c r="AJ566" i="13"/>
  <c r="AK2715" i="13"/>
  <c r="AL2822" i="13"/>
  <c r="Y1415" i="13"/>
  <c r="V1094" i="13"/>
  <c r="AA1629" i="13"/>
  <c r="AJ2606" i="13"/>
  <c r="AK2714" i="13"/>
  <c r="W1200" i="13"/>
  <c r="AL2820" i="13"/>
  <c r="AC1842" i="13"/>
  <c r="Z1522" i="13"/>
  <c r="X1309" i="13"/>
  <c r="Q559" i="13"/>
  <c r="AM2929" i="13"/>
  <c r="AM2927" i="13"/>
  <c r="AK664" i="13"/>
  <c r="X1307" i="13"/>
  <c r="S772" i="13"/>
  <c r="S773" i="13"/>
  <c r="X1308" i="13"/>
  <c r="AL2821" i="13"/>
  <c r="AJ2607" i="13"/>
  <c r="V1093" i="13"/>
  <c r="AD1949" i="13"/>
  <c r="T881" i="13"/>
  <c r="W1201" i="13"/>
  <c r="T880" i="13"/>
  <c r="P451" i="13"/>
  <c r="V1095" i="13"/>
  <c r="AL2818" i="13"/>
  <c r="AJ557" i="13"/>
  <c r="AK2713" i="13"/>
  <c r="Z1521" i="13"/>
  <c r="AI2484" i="13"/>
  <c r="S774" i="13"/>
  <c r="AL2816" i="13"/>
  <c r="AM2924" i="13"/>
  <c r="AL2817" i="13"/>
  <c r="AJ2608" i="13"/>
  <c r="AM2928" i="13"/>
  <c r="AJ554" i="13"/>
  <c r="AK661" i="13"/>
  <c r="U988" i="13"/>
  <c r="Y1416" i="13"/>
  <c r="R665" i="13"/>
  <c r="Q560" i="13"/>
  <c r="AC1843" i="13"/>
  <c r="W1202" i="13"/>
  <c r="AL2819" i="13"/>
  <c r="AJ555" i="13"/>
  <c r="U986" i="13"/>
  <c r="AI2486" i="13"/>
  <c r="AD1950" i="13"/>
  <c r="AK662" i="13"/>
  <c r="AK663" i="13"/>
  <c r="AK2712" i="13"/>
  <c r="AJ2603" i="13"/>
  <c r="AJ556" i="13"/>
  <c r="Y1414" i="13"/>
  <c r="T879" i="13"/>
  <c r="R667" i="13"/>
  <c r="R666" i="13"/>
  <c r="AJ2602" i="13"/>
  <c r="AD1951" i="13"/>
  <c r="AB1735" i="13"/>
  <c r="U987" i="13"/>
  <c r="Q558" i="13"/>
  <c r="AJ2605" i="13"/>
  <c r="AM2923" i="13"/>
  <c r="AJ2604" i="13"/>
  <c r="AM2925" i="13"/>
  <c r="AB1737" i="13"/>
  <c r="AA1630" i="13"/>
  <c r="AC1844" i="13"/>
  <c r="AI2485" i="13"/>
  <c r="AH345" i="13"/>
  <c r="AH346" i="13"/>
  <c r="AG160" i="13"/>
  <c r="AG159" i="13"/>
  <c r="AH344" i="13"/>
  <c r="AG158" i="13"/>
  <c r="AM771" i="13" l="1"/>
  <c r="AM769" i="13"/>
  <c r="AM780" i="13"/>
  <c r="AM770" i="13"/>
  <c r="AM768" i="13"/>
  <c r="AI346" i="13"/>
  <c r="S666" i="13"/>
  <c r="Z1416" i="13"/>
  <c r="AM2821" i="13"/>
  <c r="T773" i="13"/>
  <c r="R559" i="13"/>
  <c r="AB1629" i="13"/>
  <c r="AL673" i="13"/>
  <c r="AI345" i="13"/>
  <c r="AJ2485" i="13"/>
  <c r="AC1737" i="13"/>
  <c r="AK2604" i="13"/>
  <c r="AK2602" i="13"/>
  <c r="AJ2486" i="13"/>
  <c r="AK555" i="13"/>
  <c r="AM2816" i="13"/>
  <c r="Q451" i="13"/>
  <c r="X1201" i="13"/>
  <c r="Y1308" i="13"/>
  <c r="AL2714" i="13"/>
  <c r="Q453" i="13"/>
  <c r="AA1523" i="13"/>
  <c r="R558" i="13"/>
  <c r="S667" i="13"/>
  <c r="AK2603" i="13"/>
  <c r="X1202" i="13"/>
  <c r="R560" i="13"/>
  <c r="V988" i="13"/>
  <c r="T774" i="13"/>
  <c r="AA1521" i="13"/>
  <c r="AK557" i="13"/>
  <c r="T772" i="13"/>
  <c r="Y1309" i="13"/>
  <c r="AK556" i="13"/>
  <c r="AL2712" i="13"/>
  <c r="AM2819" i="13"/>
  <c r="AL661" i="13"/>
  <c r="AK2608" i="13"/>
  <c r="U881" i="13"/>
  <c r="Y1307" i="13"/>
  <c r="AD1844" i="13"/>
  <c r="V987" i="13"/>
  <c r="U879" i="13"/>
  <c r="AE1950" i="13"/>
  <c r="AM2818" i="13"/>
  <c r="AA1522" i="13"/>
  <c r="AD1842" i="13"/>
  <c r="X1200" i="13"/>
  <c r="W1094" i="13"/>
  <c r="AM2822" i="13"/>
  <c r="AL2711" i="13"/>
  <c r="AL2709" i="13"/>
  <c r="AI344" i="13"/>
  <c r="AL663" i="13"/>
  <c r="AK554" i="13"/>
  <c r="AM2817" i="13"/>
  <c r="AJ2484" i="13"/>
  <c r="AL2713" i="13"/>
  <c r="W1095" i="13"/>
  <c r="U880" i="13"/>
  <c r="AE1949" i="13"/>
  <c r="AL664" i="13"/>
  <c r="AK2606" i="13"/>
  <c r="AL2715" i="13"/>
  <c r="AB1630" i="13"/>
  <c r="AC1735" i="13"/>
  <c r="AE1951" i="13"/>
  <c r="Z1414" i="13"/>
  <c r="V986" i="13"/>
  <c r="AD1843" i="13"/>
  <c r="S665" i="13"/>
  <c r="AM2820" i="13"/>
  <c r="Z1415" i="13"/>
  <c r="AK2605" i="13"/>
  <c r="AL662" i="13"/>
  <c r="W1093" i="13"/>
  <c r="AK2607" i="13"/>
  <c r="AK566" i="13"/>
  <c r="AC1736" i="13"/>
  <c r="AB1628" i="13"/>
  <c r="AL2710" i="13"/>
  <c r="Q452" i="13"/>
  <c r="AH158" i="13"/>
  <c r="AH159" i="13"/>
  <c r="AH160" i="13"/>
  <c r="AI158" i="13" l="1"/>
  <c r="AA1415" i="13"/>
  <c r="AK2484" i="13"/>
  <c r="AM663" i="13"/>
  <c r="W988" i="13"/>
  <c r="T667" i="13"/>
  <c r="S558" i="13"/>
  <c r="R453" i="13"/>
  <c r="Z1308" i="13"/>
  <c r="AM2710" i="13"/>
  <c r="T665" i="13"/>
  <c r="AC1630" i="13"/>
  <c r="AF1949" i="13"/>
  <c r="X1094" i="13"/>
  <c r="AE1842" i="13"/>
  <c r="AF1950" i="13"/>
  <c r="AE1844" i="13"/>
  <c r="AM661" i="13"/>
  <c r="AL556" i="13"/>
  <c r="AL557" i="13"/>
  <c r="AL555" i="13"/>
  <c r="AL2604" i="13"/>
  <c r="AI159" i="13"/>
  <c r="AL2606" i="13"/>
  <c r="AM2709" i="13"/>
  <c r="Z1307" i="13"/>
  <c r="V881" i="13"/>
  <c r="Z1309" i="13"/>
  <c r="S560" i="13"/>
  <c r="Y1201" i="13"/>
  <c r="AC1629" i="13"/>
  <c r="S559" i="13"/>
  <c r="AC1628" i="13"/>
  <c r="AL2607" i="13"/>
  <c r="AM662" i="13"/>
  <c r="AE1843" i="13"/>
  <c r="AA1414" i="13"/>
  <c r="V880" i="13"/>
  <c r="AB1522" i="13"/>
  <c r="V879" i="13"/>
  <c r="AK2486" i="13"/>
  <c r="AM664" i="13"/>
  <c r="AL554" i="13"/>
  <c r="AM2711" i="13"/>
  <c r="U772" i="13"/>
  <c r="AB1521" i="13"/>
  <c r="Y1202" i="13"/>
  <c r="R451" i="13"/>
  <c r="AD1737" i="13"/>
  <c r="U773" i="13"/>
  <c r="AA1416" i="13"/>
  <c r="AD1736" i="13"/>
  <c r="AL2605" i="13"/>
  <c r="W986" i="13"/>
  <c r="AF1951" i="13"/>
  <c r="X1095" i="13"/>
  <c r="AL2603" i="13"/>
  <c r="AK2485" i="13"/>
  <c r="AJ345" i="13"/>
  <c r="AI160" i="13"/>
  <c r="AL566" i="13"/>
  <c r="X1093" i="13"/>
  <c r="AM2713" i="13"/>
  <c r="AJ344" i="13"/>
  <c r="U774" i="13"/>
  <c r="AB1523" i="13"/>
  <c r="AM2714" i="13"/>
  <c r="AJ346" i="13"/>
  <c r="R452" i="13"/>
  <c r="AD1735" i="13"/>
  <c r="AM2715" i="13"/>
  <c r="Y1200" i="13"/>
  <c r="W987" i="13"/>
  <c r="AL2608" i="13"/>
  <c r="AM2712" i="13"/>
  <c r="AL2602" i="13"/>
  <c r="AM673" i="13"/>
  <c r="T666" i="13"/>
  <c r="A32" i="15"/>
  <c r="T22" i="15"/>
  <c r="U18" i="15"/>
  <c r="AL2486" i="13" l="1"/>
  <c r="AM2607" i="13"/>
  <c r="AJ159" i="13"/>
  <c r="AM557" i="13"/>
  <c r="AL2484" i="13"/>
  <c r="Z1200" i="13"/>
  <c r="S452" i="13"/>
  <c r="V774" i="13"/>
  <c r="X986" i="13"/>
  <c r="S451" i="13"/>
  <c r="AC1521" i="13"/>
  <c r="W880" i="13"/>
  <c r="AA1307" i="13"/>
  <c r="AF1844" i="13"/>
  <c r="Y1094" i="13"/>
  <c r="U667" i="13"/>
  <c r="AM2608" i="13"/>
  <c r="AE1735" i="13"/>
  <c r="U666" i="13"/>
  <c r="AK344" i="13"/>
  <c r="AK345" i="13"/>
  <c r="Y1095" i="13"/>
  <c r="AB1416" i="13"/>
  <c r="V772" i="13"/>
  <c r="AB1414" i="13"/>
  <c r="AD1628" i="13"/>
  <c r="T559" i="13"/>
  <c r="T560" i="13"/>
  <c r="AG1950" i="13"/>
  <c r="U665" i="13"/>
  <c r="AA1308" i="13"/>
  <c r="X988" i="13"/>
  <c r="AK346" i="13"/>
  <c r="Y1093" i="13"/>
  <c r="AM2605" i="13"/>
  <c r="AM2604" i="13"/>
  <c r="AM556" i="13"/>
  <c r="X987" i="13"/>
  <c r="AC1523" i="13"/>
  <c r="V773" i="13"/>
  <c r="AM554" i="13"/>
  <c r="W879" i="13"/>
  <c r="AF1843" i="13"/>
  <c r="AD1629" i="13"/>
  <c r="AA1309" i="13"/>
  <c r="AG1949" i="13"/>
  <c r="S453" i="13"/>
  <c r="AB1415" i="13"/>
  <c r="AM2602" i="13"/>
  <c r="AL2485" i="13"/>
  <c r="AM2606" i="13"/>
  <c r="AM555" i="13"/>
  <c r="AJ158" i="13"/>
  <c r="AM566" i="13"/>
  <c r="AJ160" i="13"/>
  <c r="AM2603" i="13"/>
  <c r="AG1951" i="13"/>
  <c r="AE1736" i="13"/>
  <c r="AE1737" i="13"/>
  <c r="Z1202" i="13"/>
  <c r="AC1522" i="13"/>
  <c r="Z1201" i="13"/>
  <c r="W881" i="13"/>
  <c r="AF1842" i="13"/>
  <c r="AD1630" i="13"/>
  <c r="T558" i="13"/>
  <c r="V18" i="15"/>
  <c r="A18" i="15"/>
  <c r="AH1950" i="13" l="1"/>
  <c r="AH1951" i="13"/>
  <c r="AH1949" i="13"/>
  <c r="AE1630" i="13"/>
  <c r="AA1201" i="13"/>
  <c r="AA1202" i="13"/>
  <c r="W773" i="13"/>
  <c r="AB1308" i="13"/>
  <c r="U560" i="13"/>
  <c r="AG1844" i="13"/>
  <c r="X880" i="13"/>
  <c r="Z1095" i="13"/>
  <c r="Y986" i="13"/>
  <c r="AG1842" i="13"/>
  <c r="AD1522" i="13"/>
  <c r="AF1737" i="13"/>
  <c r="AK160" i="13"/>
  <c r="AG1843" i="13"/>
  <c r="AD1523" i="13"/>
  <c r="Z1093" i="13"/>
  <c r="U559" i="13"/>
  <c r="AL345" i="13"/>
  <c r="V667" i="13"/>
  <c r="AM2486" i="13"/>
  <c r="V666" i="13"/>
  <c r="T452" i="13"/>
  <c r="AK159" i="13"/>
  <c r="W772" i="13"/>
  <c r="AF1736" i="13"/>
  <c r="AB1309" i="13"/>
  <c r="X879" i="13"/>
  <c r="Y987" i="13"/>
  <c r="V665" i="13"/>
  <c r="AE1628" i="13"/>
  <c r="AM2484" i="13"/>
  <c r="AM2485" i="13"/>
  <c r="T453" i="13"/>
  <c r="AL346" i="13"/>
  <c r="AD1521" i="13"/>
  <c r="AA1200" i="13"/>
  <c r="U558" i="13"/>
  <c r="X881" i="13"/>
  <c r="AK158" i="13"/>
  <c r="AC1415" i="13"/>
  <c r="AE1629" i="13"/>
  <c r="Y988" i="13"/>
  <c r="AC1414" i="13"/>
  <c r="AL344" i="13"/>
  <c r="AF1735" i="13"/>
  <c r="Z1094" i="13"/>
  <c r="AB1307" i="13"/>
  <c r="AC1416" i="13"/>
  <c r="T451" i="13"/>
  <c r="W774" i="13"/>
  <c r="W18" i="15"/>
  <c r="K14" i="15"/>
  <c r="G14" i="15"/>
  <c r="O13" i="15"/>
  <c r="O14" i="15" s="1"/>
  <c r="AI1949" i="13" l="1"/>
  <c r="AI1951" i="13"/>
  <c r="AI1950" i="13"/>
  <c r="AM346" i="13"/>
  <c r="V560" i="13"/>
  <c r="AM344" i="13"/>
  <c r="AF1628" i="13"/>
  <c r="AC1309" i="13"/>
  <c r="U452" i="13"/>
  <c r="AA1093" i="13"/>
  <c r="AH1842" i="13"/>
  <c r="AB1202" i="13"/>
  <c r="AG1735" i="13"/>
  <c r="AD1415" i="13"/>
  <c r="Y881" i="13"/>
  <c r="AL160" i="13"/>
  <c r="Y880" i="13"/>
  <c r="AC1308" i="13"/>
  <c r="Z988" i="13"/>
  <c r="AD1416" i="13"/>
  <c r="AL158" i="13"/>
  <c r="W665" i="13"/>
  <c r="AG1736" i="13"/>
  <c r="W666" i="13"/>
  <c r="AM345" i="13"/>
  <c r="AB1201" i="13"/>
  <c r="AD1414" i="13"/>
  <c r="V558" i="13"/>
  <c r="AB1200" i="13"/>
  <c r="AH1844" i="13"/>
  <c r="AC1307" i="13"/>
  <c r="X774" i="13"/>
  <c r="U453" i="13"/>
  <c r="Z987" i="13"/>
  <c r="X772" i="13"/>
  <c r="AE1523" i="13"/>
  <c r="AG1737" i="13"/>
  <c r="AF1630" i="13"/>
  <c r="AA1094" i="13"/>
  <c r="AF1629" i="13"/>
  <c r="AE1521" i="13"/>
  <c r="AL159" i="13"/>
  <c r="W667" i="13"/>
  <c r="V559" i="13"/>
  <c r="U451" i="13"/>
  <c r="Y879" i="13"/>
  <c r="AH1843" i="13"/>
  <c r="AE1522" i="13"/>
  <c r="Z986" i="13"/>
  <c r="AA1095" i="13"/>
  <c r="X773" i="13"/>
  <c r="X18" i="15"/>
  <c r="AI1843" i="13" l="1"/>
  <c r="AI1842" i="13"/>
  <c r="AJ1950" i="13"/>
  <c r="AI1844" i="13"/>
  <c r="AJ1951" i="13"/>
  <c r="AJ1949" i="13"/>
  <c r="AG1629" i="13"/>
  <c r="AF1522" i="13"/>
  <c r="AC1202" i="13"/>
  <c r="V452" i="13"/>
  <c r="AM159" i="13"/>
  <c r="AG1630" i="13"/>
  <c r="AF1523" i="13"/>
  <c r="AC1201" i="13"/>
  <c r="AE1415" i="13"/>
  <c r="W560" i="13"/>
  <c r="Y773" i="13"/>
  <c r="V451" i="13"/>
  <c r="AF1521" i="13"/>
  <c r="AD1309" i="13"/>
  <c r="AB1094" i="13"/>
  <c r="Y772" i="13"/>
  <c r="AC1200" i="13"/>
  <c r="X666" i="13"/>
  <c r="AE1416" i="13"/>
  <c r="AA988" i="13"/>
  <c r="AB1095" i="13"/>
  <c r="W559" i="13"/>
  <c r="AG1628" i="13"/>
  <c r="V453" i="13"/>
  <c r="Y774" i="13"/>
  <c r="AD1307" i="13"/>
  <c r="W558" i="13"/>
  <c r="AH1736" i="13"/>
  <c r="AD1308" i="13"/>
  <c r="AA986" i="13"/>
  <c r="Z879" i="13"/>
  <c r="X667" i="13"/>
  <c r="AM158" i="13"/>
  <c r="AM160" i="13"/>
  <c r="AH1735" i="13"/>
  <c r="AB1093" i="13"/>
  <c r="AH1737" i="13"/>
  <c r="AA987" i="13"/>
  <c r="AE1414" i="13"/>
  <c r="X665" i="13"/>
  <c r="Z880" i="13"/>
  <c r="Z881" i="13"/>
  <c r="A796" i="17"/>
  <c r="A795" i="17"/>
  <c r="A794" i="17"/>
  <c r="A793" i="17"/>
  <c r="A792" i="17"/>
  <c r="A791" i="17"/>
  <c r="A790" i="17"/>
  <c r="A789" i="17"/>
  <c r="A788" i="17"/>
  <c r="A787" i="17"/>
  <c r="A786" i="17"/>
  <c r="A785" i="17"/>
  <c r="A784" i="17"/>
  <c r="A783" i="17"/>
  <c r="A782" i="17"/>
  <c r="A781" i="17"/>
  <c r="A780" i="17"/>
  <c r="A779" i="17"/>
  <c r="A778" i="17"/>
  <c r="A719" i="17"/>
  <c r="A718" i="17"/>
  <c r="A717" i="17"/>
  <c r="A716" i="17"/>
  <c r="A715" i="17"/>
  <c r="A714" i="17"/>
  <c r="A713" i="17"/>
  <c r="A712" i="17"/>
  <c r="A711" i="17"/>
  <c r="A710" i="17"/>
  <c r="A709" i="17"/>
  <c r="A708" i="17"/>
  <c r="A707" i="17"/>
  <c r="A706" i="17"/>
  <c r="A705" i="17"/>
  <c r="A704" i="17"/>
  <c r="A703" i="17"/>
  <c r="A702" i="17"/>
  <c r="A701" i="17"/>
  <c r="A642" i="17"/>
  <c r="A641" i="17"/>
  <c r="A640" i="17"/>
  <c r="A639" i="17"/>
  <c r="A638" i="17"/>
  <c r="A637" i="17"/>
  <c r="A636" i="17"/>
  <c r="A635" i="17"/>
  <c r="A634" i="17"/>
  <c r="A633" i="17"/>
  <c r="A632" i="17"/>
  <c r="A631" i="17"/>
  <c r="A630" i="17"/>
  <c r="A629" i="17"/>
  <c r="A628" i="17"/>
  <c r="A627" i="17"/>
  <c r="A626" i="17"/>
  <c r="A625" i="17"/>
  <c r="A624" i="17"/>
  <c r="A526" i="17"/>
  <c r="A546" i="17"/>
  <c r="A545" i="17"/>
  <c r="A544" i="17"/>
  <c r="A543" i="17"/>
  <c r="A542" i="17"/>
  <c r="A541" i="17"/>
  <c r="A540" i="17"/>
  <c r="A539" i="17"/>
  <c r="A538" i="17"/>
  <c r="A537" i="17"/>
  <c r="A536" i="17"/>
  <c r="A535" i="17"/>
  <c r="A534" i="17"/>
  <c r="A533" i="17"/>
  <c r="A532" i="17"/>
  <c r="A531" i="17"/>
  <c r="A530" i="17"/>
  <c r="A529" i="17"/>
  <c r="A528" i="17"/>
  <c r="A527" i="17"/>
  <c r="A434" i="17"/>
  <c r="A433" i="17"/>
  <c r="A432" i="17"/>
  <c r="A431" i="17"/>
  <c r="A430" i="17"/>
  <c r="A429" i="17"/>
  <c r="A428" i="17"/>
  <c r="A427" i="17"/>
  <c r="A426" i="17"/>
  <c r="A425" i="17"/>
  <c r="A424" i="17"/>
  <c r="A423" i="17"/>
  <c r="A422" i="17"/>
  <c r="A421" i="17"/>
  <c r="A420" i="17"/>
  <c r="A419" i="17"/>
  <c r="A418" i="17"/>
  <c r="A417" i="17"/>
  <c r="A416" i="17"/>
  <c r="A415" i="17"/>
  <c r="A414" i="17"/>
  <c r="A322" i="17"/>
  <c r="A321" i="17"/>
  <c r="A320" i="17"/>
  <c r="A319" i="17"/>
  <c r="A318" i="17"/>
  <c r="A317" i="17"/>
  <c r="A316" i="17"/>
  <c r="A315" i="17"/>
  <c r="A314" i="17"/>
  <c r="A313" i="17"/>
  <c r="A312" i="17"/>
  <c r="A311" i="17"/>
  <c r="A310" i="17"/>
  <c r="A309" i="17"/>
  <c r="A308" i="17"/>
  <c r="A307" i="17"/>
  <c r="A306" i="17"/>
  <c r="A305" i="17"/>
  <c r="A304" i="17"/>
  <c r="A303" i="17"/>
  <c r="A302" i="17"/>
  <c r="A258" i="17"/>
  <c r="A237" i="17"/>
  <c r="A236" i="17"/>
  <c r="A235" i="17"/>
  <c r="A234" i="17"/>
  <c r="A233" i="17"/>
  <c r="A232" i="17"/>
  <c r="A231" i="17"/>
  <c r="A230" i="17"/>
  <c r="A229" i="17"/>
  <c r="A228" i="17"/>
  <c r="A227" i="17"/>
  <c r="A226" i="17"/>
  <c r="A225" i="17"/>
  <c r="A224" i="17"/>
  <c r="A223" i="17"/>
  <c r="A182" i="17"/>
  <c r="A161" i="17"/>
  <c r="A160" i="17"/>
  <c r="A159" i="17"/>
  <c r="A158" i="17"/>
  <c r="A157" i="17"/>
  <c r="A156" i="17"/>
  <c r="A155" i="17"/>
  <c r="A154" i="17"/>
  <c r="A153" i="17"/>
  <c r="A152" i="17"/>
  <c r="A151" i="17"/>
  <c r="A150" i="17"/>
  <c r="A149" i="17"/>
  <c r="A148" i="17"/>
  <c r="A147" i="17"/>
  <c r="A106" i="17"/>
  <c r="A85" i="17"/>
  <c r="A84" i="17"/>
  <c r="A83" i="17"/>
  <c r="A82" i="17"/>
  <c r="A81" i="17"/>
  <c r="A80" i="17"/>
  <c r="A79" i="17"/>
  <c r="A78" i="17"/>
  <c r="A77" i="17"/>
  <c r="A76" i="17"/>
  <c r="A75" i="17"/>
  <c r="A74" i="17"/>
  <c r="A73" i="17"/>
  <c r="A72" i="17"/>
  <c r="A71" i="17"/>
  <c r="AI1737" i="13" l="1"/>
  <c r="AJ1844" i="13"/>
  <c r="AK1950" i="13"/>
  <c r="AK1949" i="13"/>
  <c r="AJ1842" i="13"/>
  <c r="AI1736" i="13"/>
  <c r="AI1735" i="13"/>
  <c r="AK1951" i="13"/>
  <c r="AJ1843" i="13"/>
  <c r="AA879" i="13"/>
  <c r="W453" i="13"/>
  <c r="X560" i="13"/>
  <c r="AD1201" i="13"/>
  <c r="AG1523" i="13"/>
  <c r="AD1202" i="13"/>
  <c r="AG1522" i="13"/>
  <c r="AH1629" i="13"/>
  <c r="AF1414" i="13"/>
  <c r="W451" i="13"/>
  <c r="AA881" i="13"/>
  <c r="AB987" i="13"/>
  <c r="AB986" i="13"/>
  <c r="X558" i="13"/>
  <c r="Y666" i="13"/>
  <c r="AF1415" i="13"/>
  <c r="AH1630" i="13"/>
  <c r="AA880" i="13"/>
  <c r="Z772" i="13"/>
  <c r="AE1308" i="13"/>
  <c r="AE1307" i="13"/>
  <c r="AH1628" i="13"/>
  <c r="X559" i="13"/>
  <c r="AB988" i="13"/>
  <c r="AD1200" i="13"/>
  <c r="Y665" i="13"/>
  <c r="AC1094" i="13"/>
  <c r="AE1309" i="13"/>
  <c r="AG1521" i="13"/>
  <c r="Z773" i="13"/>
  <c r="AC1093" i="13"/>
  <c r="Y667" i="13"/>
  <c r="Z774" i="13"/>
  <c r="AC1095" i="13"/>
  <c r="AF1416" i="13"/>
  <c r="W452" i="13"/>
  <c r="AL1951" i="13" l="1"/>
  <c r="AL1949" i="13"/>
  <c r="AI1630" i="13"/>
  <c r="AJ1735" i="13"/>
  <c r="AL1950" i="13"/>
  <c r="AI1629" i="13"/>
  <c r="AJ1736" i="13"/>
  <c r="AK1844" i="13"/>
  <c r="AI1628" i="13"/>
  <c r="AK1843" i="13"/>
  <c r="AK1842" i="13"/>
  <c r="AJ1737" i="13"/>
  <c r="AA772" i="13"/>
  <c r="X452" i="13"/>
  <c r="AG1416" i="13"/>
  <c r="AA774" i="13"/>
  <c r="AC986" i="13"/>
  <c r="AA773" i="13"/>
  <c r="AD1094" i="13"/>
  <c r="AC988" i="13"/>
  <c r="AF1308" i="13"/>
  <c r="X451" i="13"/>
  <c r="AE1202" i="13"/>
  <c r="AD1093" i="13"/>
  <c r="AD1095" i="13"/>
  <c r="Z667" i="13"/>
  <c r="AH1521" i="13"/>
  <c r="Y559" i="13"/>
  <c r="AH1523" i="13"/>
  <c r="X453" i="13"/>
  <c r="Z666" i="13"/>
  <c r="AB880" i="13"/>
  <c r="AC987" i="13"/>
  <c r="AE1201" i="13"/>
  <c r="Z665" i="13"/>
  <c r="AG1415" i="13"/>
  <c r="Y558" i="13"/>
  <c r="AF1309" i="13"/>
  <c r="AE1200" i="13"/>
  <c r="AF1307" i="13"/>
  <c r="AB881" i="13"/>
  <c r="AG1414" i="13"/>
  <c r="AH1522" i="13"/>
  <c r="Y560" i="13"/>
  <c r="AB879" i="13"/>
  <c r="AK1737" i="13" l="1"/>
  <c r="AL1844" i="13"/>
  <c r="AK1735" i="13"/>
  <c r="AL1842" i="13"/>
  <c r="AK1736" i="13"/>
  <c r="AJ1630" i="13"/>
  <c r="AL1843" i="13"/>
  <c r="AJ1629" i="13"/>
  <c r="AM1949" i="13"/>
  <c r="AJ1628" i="13"/>
  <c r="AM1950" i="13"/>
  <c r="AM1951" i="13"/>
  <c r="AC879" i="13"/>
  <c r="AC881" i="13"/>
  <c r="AC880" i="13"/>
  <c r="AE1095" i="13"/>
  <c r="AF1202" i="13"/>
  <c r="AG1308" i="13"/>
  <c r="AE1094" i="13"/>
  <c r="AD986" i="13"/>
  <c r="AB774" i="13"/>
  <c r="AG1307" i="13"/>
  <c r="AA665" i="13"/>
  <c r="AA666" i="13"/>
  <c r="Z559" i="13"/>
  <c r="AI1521" i="13"/>
  <c r="Z560" i="13"/>
  <c r="AE1093" i="13"/>
  <c r="AD988" i="13"/>
  <c r="AB773" i="13"/>
  <c r="AH1416" i="13"/>
  <c r="AF1200" i="13"/>
  <c r="AF1201" i="13"/>
  <c r="AI1522" i="13"/>
  <c r="Z558" i="13"/>
  <c r="Y451" i="13"/>
  <c r="Y452" i="13"/>
  <c r="Y453" i="13"/>
  <c r="AH1414" i="13"/>
  <c r="AH1415" i="13"/>
  <c r="AA667" i="13"/>
  <c r="AB772" i="13"/>
  <c r="AG1309" i="13"/>
  <c r="AD987" i="13"/>
  <c r="AI1523" i="13"/>
  <c r="AB25" i="16"/>
  <c r="AK1629" i="13" l="1"/>
  <c r="AM1842" i="13"/>
  <c r="AM1843" i="13"/>
  <c r="AL1735" i="13"/>
  <c r="AI1416" i="13"/>
  <c r="AK1628" i="13"/>
  <c r="AK1630" i="13"/>
  <c r="AM1844" i="13"/>
  <c r="AI1414" i="13"/>
  <c r="AI1415" i="13"/>
  <c r="AL1736" i="13"/>
  <c r="AL1737" i="13"/>
  <c r="AD880" i="13"/>
  <c r="Z453" i="13"/>
  <c r="AA560" i="13"/>
  <c r="AC774" i="13"/>
  <c r="AG1202" i="13"/>
  <c r="AJ1521" i="13"/>
  <c r="AB667" i="13"/>
  <c r="AG1200" i="13"/>
  <c r="AA559" i="13"/>
  <c r="AE986" i="13"/>
  <c r="AF1095" i="13"/>
  <c r="AJ1523" i="13"/>
  <c r="AC772" i="13"/>
  <c r="Z452" i="13"/>
  <c r="AF1093" i="13"/>
  <c r="AB666" i="13"/>
  <c r="AB665" i="13"/>
  <c r="AF1094" i="13"/>
  <c r="AD881" i="13"/>
  <c r="Z451" i="13"/>
  <c r="AE988" i="13"/>
  <c r="AH1309" i="13"/>
  <c r="AA558" i="13"/>
  <c r="AG1201" i="13"/>
  <c r="AC773" i="13"/>
  <c r="AE987" i="13"/>
  <c r="AJ1522" i="13"/>
  <c r="AH1307" i="13"/>
  <c r="AH1308" i="13"/>
  <c r="AD879" i="13"/>
  <c r="AI1308" i="13" l="1"/>
  <c r="AM1737" i="13"/>
  <c r="AM1735" i="13"/>
  <c r="AM1736" i="13"/>
  <c r="AL1630" i="13"/>
  <c r="AI1307" i="13"/>
  <c r="AJ1415" i="13"/>
  <c r="AL1628" i="13"/>
  <c r="AI1309" i="13"/>
  <c r="AJ1414" i="13"/>
  <c r="AJ1416" i="13"/>
  <c r="AL1629" i="13"/>
  <c r="AC665" i="13"/>
  <c r="AK1521" i="13"/>
  <c r="AG1093" i="13"/>
  <c r="AF986" i="13"/>
  <c r="AE879" i="13"/>
  <c r="AD773" i="13"/>
  <c r="AH1201" i="13"/>
  <c r="AH1200" i="13"/>
  <c r="AD774" i="13"/>
  <c r="AK1522" i="13"/>
  <c r="AF987" i="13"/>
  <c r="AC666" i="13"/>
  <c r="AA452" i="13"/>
  <c r="AD772" i="13"/>
  <c r="AB558" i="13"/>
  <c r="AK1523" i="13"/>
  <c r="AF988" i="13"/>
  <c r="AE881" i="13"/>
  <c r="AB559" i="13"/>
  <c r="AA453" i="13"/>
  <c r="AB560" i="13"/>
  <c r="AA451" i="13"/>
  <c r="AG1094" i="13"/>
  <c r="AG1095" i="13"/>
  <c r="AC667" i="13"/>
  <c r="AH1202" i="13"/>
  <c r="AE880" i="13"/>
  <c r="AC1092" i="16"/>
  <c r="AB1092" i="16"/>
  <c r="AA1092" i="16"/>
  <c r="Z1092" i="16"/>
  <c r="Y1092" i="16"/>
  <c r="AC1077" i="16"/>
  <c r="AB1077" i="16"/>
  <c r="AA1077" i="16"/>
  <c r="Z1077" i="16"/>
  <c r="Y1077" i="16"/>
  <c r="AC1062" i="16"/>
  <c r="AB1062" i="16"/>
  <c r="AA1062" i="16"/>
  <c r="Z1062" i="16"/>
  <c r="Y1062" i="16"/>
  <c r="AC1047" i="16"/>
  <c r="AB1047" i="16"/>
  <c r="AA1047" i="16"/>
  <c r="Z1047" i="16"/>
  <c r="Y1047" i="16"/>
  <c r="AC1032" i="16"/>
  <c r="AB1032" i="16"/>
  <c r="AA1032" i="16"/>
  <c r="Z1032" i="16"/>
  <c r="Y1032" i="16"/>
  <c r="AC1017" i="16"/>
  <c r="AB1017" i="16"/>
  <c r="AA1017" i="16"/>
  <c r="Z1017" i="16"/>
  <c r="Y1017" i="16"/>
  <c r="AC1002" i="16"/>
  <c r="AB1002" i="16"/>
  <c r="AA1002" i="16"/>
  <c r="Z1002" i="16"/>
  <c r="Y1002" i="16"/>
  <c r="AC987" i="16"/>
  <c r="AB987" i="16"/>
  <c r="AA987" i="16"/>
  <c r="Z987" i="16"/>
  <c r="Y987" i="16"/>
  <c r="AC972" i="16"/>
  <c r="AB972" i="16"/>
  <c r="AA972" i="16"/>
  <c r="Z972" i="16"/>
  <c r="Y972" i="16"/>
  <c r="AC957" i="16"/>
  <c r="AB957" i="16"/>
  <c r="AA957" i="16"/>
  <c r="Z957" i="16"/>
  <c r="Y957" i="16"/>
  <c r="AC942" i="16"/>
  <c r="AB942" i="16"/>
  <c r="AA942" i="16"/>
  <c r="Z942" i="16"/>
  <c r="Y942" i="16"/>
  <c r="AC927" i="16"/>
  <c r="AB927" i="16"/>
  <c r="AA927" i="16"/>
  <c r="Z927" i="16"/>
  <c r="Y927" i="16"/>
  <c r="AC912" i="16"/>
  <c r="AB912" i="16"/>
  <c r="AA912" i="16"/>
  <c r="Z912" i="16"/>
  <c r="Y912" i="16"/>
  <c r="AC897" i="16"/>
  <c r="AB897" i="16"/>
  <c r="AA897" i="16"/>
  <c r="Z897" i="16"/>
  <c r="Y897" i="16"/>
  <c r="AC1197" i="16"/>
  <c r="AB1197" i="16"/>
  <c r="AA1197" i="16"/>
  <c r="Z1197" i="16"/>
  <c r="Y1197" i="16"/>
  <c r="S1197" i="16"/>
  <c r="R1197" i="16"/>
  <c r="Q1197" i="16"/>
  <c r="P1197" i="16"/>
  <c r="O1197" i="16"/>
  <c r="N1197" i="16"/>
  <c r="M1197" i="16"/>
  <c r="L1197" i="16"/>
  <c r="K1197" i="16"/>
  <c r="J1197" i="16"/>
  <c r="I1197" i="16"/>
  <c r="AC1182" i="16"/>
  <c r="AB1182" i="16"/>
  <c r="AA1182" i="16"/>
  <c r="Z1182" i="16"/>
  <c r="Y1182" i="16"/>
  <c r="S1182" i="16"/>
  <c r="R1182" i="16"/>
  <c r="Q1182" i="16"/>
  <c r="P1182" i="16"/>
  <c r="O1182" i="16"/>
  <c r="N1182" i="16"/>
  <c r="M1182" i="16"/>
  <c r="L1182" i="16"/>
  <c r="K1182" i="16"/>
  <c r="J1182" i="16"/>
  <c r="I1182" i="16"/>
  <c r="AC1167" i="16"/>
  <c r="AB1167" i="16"/>
  <c r="AA1167" i="16"/>
  <c r="Z1167" i="16"/>
  <c r="Y1167" i="16"/>
  <c r="S1167" i="16"/>
  <c r="R1167" i="16"/>
  <c r="Q1167" i="16"/>
  <c r="P1167" i="16"/>
  <c r="O1167" i="16"/>
  <c r="N1167" i="16"/>
  <c r="M1167" i="16"/>
  <c r="L1167" i="16"/>
  <c r="K1167" i="16"/>
  <c r="J1167" i="16"/>
  <c r="I1167" i="16"/>
  <c r="AC1152" i="16"/>
  <c r="AB1152" i="16"/>
  <c r="AA1152" i="16"/>
  <c r="Z1152" i="16"/>
  <c r="Y1152" i="16"/>
  <c r="S1152" i="16"/>
  <c r="R1152" i="16"/>
  <c r="Q1152" i="16"/>
  <c r="P1152" i="16"/>
  <c r="O1152" i="16"/>
  <c r="N1152" i="16"/>
  <c r="M1152" i="16"/>
  <c r="L1152" i="16"/>
  <c r="K1152" i="16"/>
  <c r="J1152" i="16"/>
  <c r="I1152" i="16"/>
  <c r="Y1137" i="16"/>
  <c r="S1137" i="16"/>
  <c r="R1137" i="16"/>
  <c r="Q1137" i="16"/>
  <c r="P1137" i="16"/>
  <c r="O1137" i="16"/>
  <c r="N1137" i="16"/>
  <c r="M1137" i="16"/>
  <c r="L1137" i="16"/>
  <c r="K1137" i="16"/>
  <c r="J1137" i="16"/>
  <c r="I1137" i="16"/>
  <c r="AC1122" i="16"/>
  <c r="AB1122" i="16"/>
  <c r="AA1122" i="16"/>
  <c r="Z1122" i="16"/>
  <c r="Y1122" i="16"/>
  <c r="S1122" i="16"/>
  <c r="R1122" i="16"/>
  <c r="Q1122" i="16"/>
  <c r="P1122" i="16"/>
  <c r="O1122" i="16"/>
  <c r="N1122" i="16"/>
  <c r="M1122" i="16"/>
  <c r="L1122" i="16"/>
  <c r="K1122" i="16"/>
  <c r="J1122" i="16"/>
  <c r="I1122" i="16"/>
  <c r="AC1107" i="16"/>
  <c r="AB1107" i="16"/>
  <c r="AA1107" i="16"/>
  <c r="Z1107" i="16"/>
  <c r="Y1107" i="16"/>
  <c r="AI1200" i="13" l="1"/>
  <c r="AI1201" i="13"/>
  <c r="AM1629" i="13"/>
  <c r="AM1628" i="13"/>
  <c r="AI1202" i="13"/>
  <c r="AK1416" i="13"/>
  <c r="AK1415" i="13"/>
  <c r="AK1414" i="13"/>
  <c r="AJ1307" i="13"/>
  <c r="AJ1309" i="13"/>
  <c r="AM1630" i="13"/>
  <c r="AJ1308" i="13"/>
  <c r="AB452" i="13"/>
  <c r="AL1522" i="13"/>
  <c r="AC560" i="13"/>
  <c r="AD665" i="13"/>
  <c r="AB453" i="13"/>
  <c r="AF881" i="13"/>
  <c r="AH1094" i="13"/>
  <c r="AF880" i="13"/>
  <c r="AL1521" i="13"/>
  <c r="AH1095" i="13"/>
  <c r="AB451" i="13"/>
  <c r="AC559" i="13"/>
  <c r="AG988" i="13"/>
  <c r="AL1523" i="13"/>
  <c r="AD666" i="13"/>
  <c r="AG987" i="13"/>
  <c r="AG986" i="13"/>
  <c r="AE773" i="13"/>
  <c r="AF879" i="13"/>
  <c r="AD667" i="13"/>
  <c r="AC558" i="13"/>
  <c r="AE772" i="13"/>
  <c r="AH1093" i="13"/>
  <c r="AE774" i="13"/>
  <c r="Y1287" i="16"/>
  <c r="AH3056" i="13"/>
  <c r="AH3048" i="13"/>
  <c r="AH3047" i="13"/>
  <c r="AH3046" i="13"/>
  <c r="AH3045" i="13"/>
  <c r="AG2949" i="13"/>
  <c r="AG2941" i="13"/>
  <c r="AG2940" i="13"/>
  <c r="AG2939" i="13"/>
  <c r="AG2938" i="13"/>
  <c r="AF2842" i="13"/>
  <c r="AF2834" i="13"/>
  <c r="AF2833" i="13"/>
  <c r="AF2832" i="13"/>
  <c r="AF2831" i="13"/>
  <c r="AE2735" i="13"/>
  <c r="AE2727" i="13"/>
  <c r="AE2726" i="13"/>
  <c r="AE2725" i="13"/>
  <c r="AE2724" i="13"/>
  <c r="AI1095" i="13" l="1"/>
  <c r="AK1309" i="13"/>
  <c r="AL1415" i="13"/>
  <c r="AI1093" i="13"/>
  <c r="AI1094" i="13"/>
  <c r="AK1307" i="13"/>
  <c r="AL1416" i="13"/>
  <c r="AJ1201" i="13"/>
  <c r="AK1308" i="13"/>
  <c r="AL1414" i="13"/>
  <c r="AJ1202" i="13"/>
  <c r="AJ1200" i="13"/>
  <c r="AF774" i="13"/>
  <c r="AF772" i="13"/>
  <c r="AH986" i="13"/>
  <c r="AG881" i="13"/>
  <c r="AE665" i="13"/>
  <c r="AD560" i="13"/>
  <c r="AH988" i="13"/>
  <c r="AM1522" i="13"/>
  <c r="AG879" i="13"/>
  <c r="AH987" i="13"/>
  <c r="AC451" i="13"/>
  <c r="AM1523" i="13"/>
  <c r="AD559" i="13"/>
  <c r="AG880" i="13"/>
  <c r="AE667" i="13"/>
  <c r="AF773" i="13"/>
  <c r="AE666" i="13"/>
  <c r="AM1521" i="13"/>
  <c r="AC453" i="13"/>
  <c r="AC452" i="13"/>
  <c r="AD558" i="13"/>
  <c r="AH3058" i="13"/>
  <c r="AG2951" i="13"/>
  <c r="AF2844" i="13"/>
  <c r="AE2737" i="13"/>
  <c r="AK1200" i="13" l="1"/>
  <c r="AJ1093" i="13"/>
  <c r="AI988" i="13"/>
  <c r="AM1415" i="13"/>
  <c r="AK1201" i="13"/>
  <c r="AI986" i="13"/>
  <c r="AM1414" i="13"/>
  <c r="AL1307" i="13"/>
  <c r="AL1309" i="13"/>
  <c r="AM1416" i="13"/>
  <c r="AI987" i="13"/>
  <c r="AK1202" i="13"/>
  <c r="AL1308" i="13"/>
  <c r="AJ1094" i="13"/>
  <c r="AJ1095" i="13"/>
  <c r="AD451" i="13"/>
  <c r="AH881" i="13"/>
  <c r="AE558" i="13"/>
  <c r="AD452" i="13"/>
  <c r="AD453" i="13"/>
  <c r="AG773" i="13"/>
  <c r="AH879" i="13"/>
  <c r="AF666" i="13"/>
  <c r="AE559" i="13"/>
  <c r="AE560" i="13"/>
  <c r="AF667" i="13"/>
  <c r="AF665" i="13"/>
  <c r="AG774" i="13"/>
  <c r="AH880" i="13"/>
  <c r="AG772" i="13"/>
  <c r="AI879" i="13" l="1"/>
  <c r="AL1202" i="13"/>
  <c r="AK1095" i="13"/>
  <c r="AJ988" i="13"/>
  <c r="AM1307" i="13"/>
  <c r="AJ987" i="13"/>
  <c r="AJ986" i="13"/>
  <c r="AK1093" i="13"/>
  <c r="AI880" i="13"/>
  <c r="AK1094" i="13"/>
  <c r="AI881" i="13"/>
  <c r="AM1308" i="13"/>
  <c r="AM1309" i="13"/>
  <c r="AL1201" i="13"/>
  <c r="AL1200" i="13"/>
  <c r="AF560" i="13"/>
  <c r="AF559" i="13"/>
  <c r="AH774" i="13"/>
  <c r="AG666" i="13"/>
  <c r="AE451" i="13"/>
  <c r="AH772" i="13"/>
  <c r="AH773" i="13"/>
  <c r="AE453" i="13"/>
  <c r="AG665" i="13"/>
  <c r="AG667" i="13"/>
  <c r="AE452" i="13"/>
  <c r="AF558" i="13"/>
  <c r="AA25" i="16"/>
  <c r="Z25" i="16"/>
  <c r="O40" i="15"/>
  <c r="X65" i="15"/>
  <c r="W64" i="15"/>
  <c r="V63" i="15"/>
  <c r="U62" i="15"/>
  <c r="P43" i="15"/>
  <c r="Q43" i="15" s="1"/>
  <c r="R43" i="15" s="1"/>
  <c r="S43" i="15" s="1"/>
  <c r="U43" i="15"/>
  <c r="V43" i="15" s="1"/>
  <c r="W43" i="15" s="1"/>
  <c r="X43" i="15" s="1"/>
  <c r="AL1093" i="13" l="1"/>
  <c r="AK988" i="13"/>
  <c r="AI773" i="13"/>
  <c r="AI772" i="13"/>
  <c r="AM1200" i="13"/>
  <c r="AJ881" i="13"/>
  <c r="AK986" i="13"/>
  <c r="AL1095" i="13"/>
  <c r="AM1201" i="13"/>
  <c r="AL1094" i="13"/>
  <c r="AK987" i="13"/>
  <c r="AM1202" i="13"/>
  <c r="Y65" i="15"/>
  <c r="Z65" i="15" s="1"/>
  <c r="AI774" i="13"/>
  <c r="AJ880" i="13"/>
  <c r="AJ879" i="13"/>
  <c r="AH666" i="13"/>
  <c r="AG559" i="13"/>
  <c r="AH665" i="13"/>
  <c r="AF451" i="13"/>
  <c r="AF452" i="13"/>
  <c r="AF453" i="13"/>
  <c r="AG560" i="13"/>
  <c r="AG558" i="13"/>
  <c r="AH667" i="13"/>
  <c r="AH2643" i="16"/>
  <c r="AG2643" i="16"/>
  <c r="AF2643" i="16"/>
  <c r="AE2643" i="16"/>
  <c r="AD2643" i="16"/>
  <c r="AH695" i="16"/>
  <c r="AG695" i="16"/>
  <c r="AF695" i="16"/>
  <c r="AE695" i="16"/>
  <c r="AD695" i="16"/>
  <c r="AH284" i="16"/>
  <c r="AG284" i="16"/>
  <c r="AF284" i="16"/>
  <c r="AE284" i="16"/>
  <c r="AD284" i="16"/>
  <c r="AD32" i="16"/>
  <c r="AH3" i="16"/>
  <c r="AG3" i="16"/>
  <c r="AF3" i="16"/>
  <c r="AE3" i="16"/>
  <c r="AD3" i="16"/>
  <c r="AL5" i="8"/>
  <c r="AL3" i="8"/>
  <c r="AK5" i="8"/>
  <c r="AJ5" i="8"/>
  <c r="AI5" i="8"/>
  <c r="AH5" i="8"/>
  <c r="AK3" i="8"/>
  <c r="AJ3" i="8"/>
  <c r="AI3" i="8"/>
  <c r="AH3" i="8"/>
  <c r="AD3" i="9"/>
  <c r="AE3" i="9"/>
  <c r="AF3" i="9"/>
  <c r="AG3" i="9"/>
  <c r="AH3" i="9"/>
  <c r="AD5" i="9"/>
  <c r="AE5" i="9"/>
  <c r="AF5" i="9"/>
  <c r="AG5" i="9"/>
  <c r="AH5" i="9"/>
  <c r="AH5" i="17"/>
  <c r="AG5" i="17"/>
  <c r="AF5" i="17"/>
  <c r="AE5" i="17"/>
  <c r="AD5" i="17"/>
  <c r="AH3" i="17"/>
  <c r="AG3" i="17"/>
  <c r="AF3" i="17"/>
  <c r="AE3" i="17"/>
  <c r="AD3" i="17"/>
  <c r="AG2003" i="13"/>
  <c r="AF2003" i="13"/>
  <c r="AE2003" i="13"/>
  <c r="AD2003" i="13"/>
  <c r="AG1896" i="13"/>
  <c r="AF1896" i="13"/>
  <c r="AE1896" i="13"/>
  <c r="AD1896" i="13"/>
  <c r="AG1789" i="13"/>
  <c r="AF1789" i="13"/>
  <c r="AE1789" i="13"/>
  <c r="AD1789" i="13"/>
  <c r="AG1682" i="13"/>
  <c r="AF1682" i="13"/>
  <c r="AE1682" i="13"/>
  <c r="AD1682" i="13"/>
  <c r="AG1575" i="13"/>
  <c r="AF1575" i="13"/>
  <c r="AE1575" i="13"/>
  <c r="AD1575" i="13"/>
  <c r="AG1468" i="13"/>
  <c r="AF1468" i="13"/>
  <c r="AE1468" i="13"/>
  <c r="AD1468" i="13"/>
  <c r="AG1361" i="13"/>
  <c r="AF1361" i="13"/>
  <c r="AE1361" i="13"/>
  <c r="AD1361" i="13"/>
  <c r="AG1254" i="13"/>
  <c r="AF1254" i="13"/>
  <c r="AE1254" i="13"/>
  <c r="AD1254" i="13"/>
  <c r="AG1147" i="13"/>
  <c r="AF1147" i="13"/>
  <c r="AE1147" i="13"/>
  <c r="AD1147" i="13"/>
  <c r="AG1040" i="13"/>
  <c r="AF1040" i="13"/>
  <c r="AE1040" i="13"/>
  <c r="AD1040" i="13"/>
  <c r="AG933" i="13"/>
  <c r="AF933" i="13"/>
  <c r="AE933" i="13"/>
  <c r="AD933" i="13"/>
  <c r="AG826" i="13"/>
  <c r="AF826" i="13"/>
  <c r="AE826" i="13"/>
  <c r="AD826" i="13"/>
  <c r="AH719" i="13"/>
  <c r="AG719" i="13"/>
  <c r="AF719" i="13"/>
  <c r="AE719" i="13"/>
  <c r="AD719" i="13"/>
  <c r="AH612" i="13"/>
  <c r="AG612" i="13"/>
  <c r="AF612" i="13"/>
  <c r="AE612" i="13"/>
  <c r="AD612" i="13"/>
  <c r="AH505" i="13"/>
  <c r="AG505" i="13"/>
  <c r="AF505" i="13"/>
  <c r="AE505" i="13"/>
  <c r="AD505" i="13"/>
  <c r="AH398" i="13"/>
  <c r="AG398" i="13"/>
  <c r="AF398" i="13"/>
  <c r="AE398" i="13"/>
  <c r="AD398" i="13"/>
  <c r="AH211" i="13"/>
  <c r="AG211" i="13"/>
  <c r="AF211" i="13"/>
  <c r="AE211" i="13"/>
  <c r="AD211" i="13"/>
  <c r="AH27" i="13"/>
  <c r="AG27" i="13"/>
  <c r="AF27" i="13"/>
  <c r="AE27" i="13"/>
  <c r="AD27" i="13"/>
  <c r="AH5" i="13"/>
  <c r="AG5" i="13"/>
  <c r="AF5" i="13"/>
  <c r="AE5" i="13"/>
  <c r="AD5" i="13"/>
  <c r="AH3" i="13"/>
  <c r="AG3" i="13"/>
  <c r="AF3" i="13"/>
  <c r="AE3" i="13"/>
  <c r="AD3" i="13"/>
  <c r="T60" i="15"/>
  <c r="C48" i="15"/>
  <c r="C49" i="15" s="1"/>
  <c r="C50" i="15" s="1"/>
  <c r="C51" i="15" s="1"/>
  <c r="C52" i="15" s="1"/>
  <c r="C53" i="15" s="1"/>
  <c r="C54" i="15" s="1"/>
  <c r="C55" i="15" s="1"/>
  <c r="C56" i="15" s="1"/>
  <c r="C57" i="15" s="1"/>
  <c r="C58" i="15" s="1"/>
  <c r="C59" i="15" s="1"/>
  <c r="C60" i="15" s="1"/>
  <c r="C61" i="15" s="1"/>
  <c r="C62" i="15" s="1"/>
  <c r="C63" i="15" s="1"/>
  <c r="C64" i="15" s="1"/>
  <c r="C65" i="15" s="1"/>
  <c r="C66" i="15" s="1"/>
  <c r="C67" i="15" s="1"/>
  <c r="C68" i="15" s="1"/>
  <c r="C69" i="15" s="1"/>
  <c r="C70" i="15" s="1"/>
  <c r="V62" i="15"/>
  <c r="W63" i="15"/>
  <c r="X64" i="15"/>
  <c r="T30" i="15"/>
  <c r="U29" i="15"/>
  <c r="U28" i="15"/>
  <c r="U20" i="15"/>
  <c r="U19" i="15"/>
  <c r="U13" i="15"/>
  <c r="T26" i="15"/>
  <c r="U25" i="15"/>
  <c r="U27" i="15"/>
  <c r="X3" i="15"/>
  <c r="W3" i="15"/>
  <c r="V3" i="15"/>
  <c r="U3" i="15"/>
  <c r="T3" i="15"/>
  <c r="AD11" i="149" l="1"/>
  <c r="AD11" i="148"/>
  <c r="Y64" i="15"/>
  <c r="AK879" i="13"/>
  <c r="AM1095" i="13"/>
  <c r="AJ772" i="13"/>
  <c r="AK880" i="13"/>
  <c r="AL987" i="13"/>
  <c r="AL986" i="13"/>
  <c r="AJ773" i="13"/>
  <c r="AJ774" i="13"/>
  <c r="AM1094" i="13"/>
  <c r="AK881" i="13"/>
  <c r="AL988" i="13"/>
  <c r="AA65" i="15"/>
  <c r="AM1093" i="13"/>
  <c r="AD11" i="83"/>
  <c r="AD291" i="13"/>
  <c r="AH560" i="13"/>
  <c r="AG452" i="13"/>
  <c r="AH558" i="13"/>
  <c r="AI665" i="13"/>
  <c r="AE291" i="13"/>
  <c r="AF291" i="13"/>
  <c r="AG453" i="13"/>
  <c r="AI666" i="13"/>
  <c r="AG291" i="13"/>
  <c r="AG451" i="13"/>
  <c r="AH291" i="13"/>
  <c r="AH559" i="13"/>
  <c r="AI667" i="13"/>
  <c r="W62" i="15"/>
  <c r="V13" i="15"/>
  <c r="V29" i="15"/>
  <c r="V20" i="15"/>
  <c r="V19" i="15"/>
  <c r="U22" i="15"/>
  <c r="U30" i="15"/>
  <c r="V27" i="15"/>
  <c r="X63" i="15"/>
  <c r="U60" i="15"/>
  <c r="V60" i="15" s="1"/>
  <c r="W60" i="15" s="1"/>
  <c r="X60" i="15" s="1"/>
  <c r="Y60" i="15" s="1"/>
  <c r="Z60" i="15" s="1"/>
  <c r="AA60" i="15" s="1"/>
  <c r="AB60" i="15" s="1"/>
  <c r="AH11" i="8"/>
  <c r="AD11" i="9"/>
  <c r="U26" i="15"/>
  <c r="V25" i="15"/>
  <c r="V28" i="15"/>
  <c r="T21" i="15"/>
  <c r="Z64" i="15" l="1"/>
  <c r="AM988" i="13"/>
  <c r="AK773" i="13"/>
  <c r="AK772" i="13"/>
  <c r="AA64" i="15"/>
  <c r="AL881" i="13"/>
  <c r="AM986" i="13"/>
  <c r="AM987" i="13"/>
  <c r="AL879" i="13"/>
  <c r="Y63" i="15"/>
  <c r="AB65" i="15"/>
  <c r="AK774" i="13"/>
  <c r="AL880" i="13"/>
  <c r="AJ665" i="13"/>
  <c r="AI559" i="13"/>
  <c r="AJ666" i="13"/>
  <c r="AJ667" i="13"/>
  <c r="AH452" i="13"/>
  <c r="AI560" i="13"/>
  <c r="AI558" i="13"/>
  <c r="AH453" i="13"/>
  <c r="AH451" i="13"/>
  <c r="X62" i="15"/>
  <c r="AE32" i="16"/>
  <c r="W29" i="15"/>
  <c r="W20" i="15"/>
  <c r="W13" i="15"/>
  <c r="W19" i="15"/>
  <c r="V22" i="15"/>
  <c r="W27" i="15"/>
  <c r="V26" i="15"/>
  <c r="W25" i="15"/>
  <c r="U21" i="15"/>
  <c r="V30" i="15"/>
  <c r="W28" i="15"/>
  <c r="P27" i="15"/>
  <c r="Q27" i="15" s="1"/>
  <c r="R27" i="15" s="1"/>
  <c r="S27" i="15" s="1"/>
  <c r="AE11" i="149" l="1"/>
  <c r="AE11" i="148"/>
  <c r="Z63" i="15"/>
  <c r="AA63" i="15" s="1"/>
  <c r="AM879" i="13"/>
  <c r="AB64" i="15"/>
  <c r="AL774" i="13"/>
  <c r="AL772" i="13"/>
  <c r="AM880" i="13"/>
  <c r="AC65" i="15"/>
  <c r="AL773" i="13"/>
  <c r="Y62" i="15"/>
  <c r="AM881" i="13"/>
  <c r="AE11" i="83"/>
  <c r="AI452" i="13"/>
  <c r="AK665" i="13"/>
  <c r="AJ558" i="13"/>
  <c r="AK667" i="13"/>
  <c r="AK666" i="13"/>
  <c r="AJ559" i="13"/>
  <c r="AI453" i="13"/>
  <c r="AI451" i="13"/>
  <c r="AJ560" i="13"/>
  <c r="AE11" i="9"/>
  <c r="AI11" i="8"/>
  <c r="AF32" i="16"/>
  <c r="X13" i="15"/>
  <c r="X20" i="15"/>
  <c r="X29" i="15"/>
  <c r="X19" i="15"/>
  <c r="W22" i="15"/>
  <c r="X27" i="15"/>
  <c r="V21" i="15"/>
  <c r="W30" i="15"/>
  <c r="X28" i="15"/>
  <c r="X25" i="15"/>
  <c r="W26" i="15"/>
  <c r="A16" i="16"/>
  <c r="AF11" i="149" l="1"/>
  <c r="AF11" i="148"/>
  <c r="AM772" i="13"/>
  <c r="AM773" i="13"/>
  <c r="AM774" i="13"/>
  <c r="AC64" i="15"/>
  <c r="Z62" i="15"/>
  <c r="AB63" i="15"/>
  <c r="AF11" i="83"/>
  <c r="AJ453" i="13"/>
  <c r="AL666" i="13"/>
  <c r="AK560" i="13"/>
  <c r="AL665" i="13"/>
  <c r="AK558" i="13"/>
  <c r="AJ452" i="13"/>
  <c r="AJ451" i="13"/>
  <c r="AK559" i="13"/>
  <c r="AL667" i="13"/>
  <c r="AF11" i="9"/>
  <c r="AJ11" i="8"/>
  <c r="AG32" i="16"/>
  <c r="X22" i="15"/>
  <c r="X30" i="15"/>
  <c r="W21" i="15"/>
  <c r="X26" i="15"/>
  <c r="A56" i="7"/>
  <c r="A55" i="7"/>
  <c r="A136" i="7"/>
  <c r="A60" i="7"/>
  <c r="A63" i="7"/>
  <c r="A62" i="7"/>
  <c r="A61" i="7"/>
  <c r="A59" i="7"/>
  <c r="AG11" i="149" l="1"/>
  <c r="AG11" i="148"/>
  <c r="AC63" i="15"/>
  <c r="AA62" i="15"/>
  <c r="AG11" i="83"/>
  <c r="AK452" i="13"/>
  <c r="AL558" i="13"/>
  <c r="AL559" i="13"/>
  <c r="AK451" i="13"/>
  <c r="AK453" i="13"/>
  <c r="AM667" i="13"/>
  <c r="AL560" i="13"/>
  <c r="AM665" i="13"/>
  <c r="AM666" i="13"/>
  <c r="AI12" i="16"/>
  <c r="Y14" i="15"/>
  <c r="Z12" i="15"/>
  <c r="AG11" i="9"/>
  <c r="AK11" i="8"/>
  <c r="AH32" i="16"/>
  <c r="X21" i="15"/>
  <c r="AA11" i="7"/>
  <c r="AH11" i="149" l="1"/>
  <c r="AH11" i="148"/>
  <c r="AB62" i="15"/>
  <c r="Y15" i="15"/>
  <c r="AH11" i="83"/>
  <c r="AL451" i="13"/>
  <c r="AM559" i="13"/>
  <c r="AL453" i="13"/>
  <c r="AM560" i="13"/>
  <c r="AM558" i="13"/>
  <c r="AL452" i="13"/>
  <c r="Z14" i="15"/>
  <c r="AA12" i="15"/>
  <c r="AL11" i="8"/>
  <c r="AH11" i="9"/>
  <c r="AC3" i="13"/>
  <c r="AB3" i="13"/>
  <c r="AA3" i="13"/>
  <c r="Z3" i="13"/>
  <c r="Y3" i="13"/>
  <c r="A29" i="17"/>
  <c r="A264" i="17"/>
  <c r="A840" i="17"/>
  <c r="A777" i="17"/>
  <c r="A776" i="17"/>
  <c r="A775" i="17"/>
  <c r="A774" i="17"/>
  <c r="A773" i="17"/>
  <c r="A772" i="17"/>
  <c r="A771" i="17"/>
  <c r="A770" i="17"/>
  <c r="A769" i="17"/>
  <c r="A768" i="17"/>
  <c r="A767" i="17"/>
  <c r="A766" i="17"/>
  <c r="A765" i="17"/>
  <c r="A764" i="17"/>
  <c r="A763" i="17"/>
  <c r="A762" i="17"/>
  <c r="A761" i="17"/>
  <c r="A760" i="17"/>
  <c r="A759" i="17"/>
  <c r="A700" i="17"/>
  <c r="A699" i="17"/>
  <c r="A698" i="17"/>
  <c r="A697" i="17"/>
  <c r="A696" i="17"/>
  <c r="A695" i="17"/>
  <c r="A694" i="17"/>
  <c r="A693" i="17"/>
  <c r="A692" i="17"/>
  <c r="A691" i="17"/>
  <c r="A623" i="17"/>
  <c r="A622" i="17"/>
  <c r="A621" i="17"/>
  <c r="A620" i="17"/>
  <c r="A619" i="17"/>
  <c r="A618" i="17"/>
  <c r="A617" i="17"/>
  <c r="A616" i="17"/>
  <c r="A615" i="17"/>
  <c r="A614" i="17"/>
  <c r="A613" i="17"/>
  <c r="A612" i="17"/>
  <c r="A611" i="17"/>
  <c r="A610" i="17"/>
  <c r="A609" i="17"/>
  <c r="A608" i="17"/>
  <c r="A607" i="17"/>
  <c r="A606" i="17"/>
  <c r="A605" i="17"/>
  <c r="A603" i="17"/>
  <c r="A602" i="17"/>
  <c r="A601" i="17"/>
  <c r="A600" i="17"/>
  <c r="A525" i="17"/>
  <c r="A524" i="17"/>
  <c r="A523" i="17"/>
  <c r="A522" i="17"/>
  <c r="A521" i="17"/>
  <c r="A520" i="17"/>
  <c r="A519" i="17"/>
  <c r="A518" i="17"/>
  <c r="A517" i="17"/>
  <c r="A516" i="17"/>
  <c r="A515" i="17"/>
  <c r="A514" i="17"/>
  <c r="A513" i="17"/>
  <c r="A512" i="17"/>
  <c r="A511" i="17"/>
  <c r="A510" i="17"/>
  <c r="A509" i="17"/>
  <c r="A508" i="17"/>
  <c r="A507" i="17"/>
  <c r="A506" i="17"/>
  <c r="A505" i="17"/>
  <c r="A504" i="17"/>
  <c r="A503" i="17"/>
  <c r="A502" i="17"/>
  <c r="A501" i="17"/>
  <c r="A500" i="17"/>
  <c r="A499" i="17"/>
  <c r="A498" i="17"/>
  <c r="A497" i="17"/>
  <c r="A496" i="17"/>
  <c r="A495" i="17"/>
  <c r="A494" i="17"/>
  <c r="A493" i="17"/>
  <c r="A492" i="17"/>
  <c r="A491" i="17"/>
  <c r="A490" i="17"/>
  <c r="A489" i="17"/>
  <c r="A488" i="17"/>
  <c r="A413" i="17"/>
  <c r="A412" i="17"/>
  <c r="A411" i="17"/>
  <c r="A410" i="17"/>
  <c r="A409" i="17"/>
  <c r="A408" i="17"/>
  <c r="A407" i="17"/>
  <c r="A406" i="17"/>
  <c r="A405" i="17"/>
  <c r="A404" i="17"/>
  <c r="A403" i="17"/>
  <c r="A402" i="17"/>
  <c r="A401" i="17"/>
  <c r="A400" i="17"/>
  <c r="A399" i="17"/>
  <c r="A398" i="17"/>
  <c r="A397" i="17"/>
  <c r="A396" i="17"/>
  <c r="A395" i="17"/>
  <c r="A394" i="17"/>
  <c r="A393" i="17"/>
  <c r="A392" i="17"/>
  <c r="A391" i="17"/>
  <c r="A390" i="17"/>
  <c r="A389" i="17"/>
  <c r="A388" i="17"/>
  <c r="A387" i="17"/>
  <c r="A386" i="17"/>
  <c r="A385" i="17"/>
  <c r="A384" i="17"/>
  <c r="A383" i="17"/>
  <c r="A382" i="17"/>
  <c r="A381" i="17"/>
  <c r="A380" i="17"/>
  <c r="A379" i="17"/>
  <c r="A378" i="17"/>
  <c r="A377" i="17"/>
  <c r="A376" i="17"/>
  <c r="A375" i="17"/>
  <c r="A301" i="17"/>
  <c r="A300" i="17"/>
  <c r="A299" i="17"/>
  <c r="A298" i="17"/>
  <c r="A297" i="17"/>
  <c r="A296" i="17"/>
  <c r="A295" i="17"/>
  <c r="A294" i="17"/>
  <c r="A293" i="17"/>
  <c r="A292" i="17"/>
  <c r="A291" i="17"/>
  <c r="A290" i="17"/>
  <c r="A289" i="17"/>
  <c r="A288" i="17"/>
  <c r="A287" i="17"/>
  <c r="A286" i="17"/>
  <c r="A285" i="17"/>
  <c r="A284" i="17"/>
  <c r="A283" i="17"/>
  <c r="A282" i="17"/>
  <c r="A281" i="17"/>
  <c r="A280" i="17"/>
  <c r="A279" i="17"/>
  <c r="A278" i="17"/>
  <c r="A277" i="17"/>
  <c r="A276" i="17"/>
  <c r="A275" i="17"/>
  <c r="A274" i="17"/>
  <c r="A273" i="17"/>
  <c r="A272" i="17"/>
  <c r="A271" i="17"/>
  <c r="A270" i="17"/>
  <c r="A269" i="17"/>
  <c r="Y36" i="15" l="1"/>
  <c r="F7" i="7" s="1"/>
  <c r="AI16" i="9"/>
  <c r="Y33" i="15"/>
  <c r="AC62" i="15"/>
  <c r="Z15" i="15"/>
  <c r="AM451" i="13"/>
  <c r="AM453" i="13"/>
  <c r="AM452" i="13"/>
  <c r="AB12" i="15"/>
  <c r="AA14" i="15"/>
  <c r="AI42" i="16" l="1"/>
  <c r="AI18" i="149" s="1"/>
  <c r="Y37" i="15"/>
  <c r="AI39" i="16" s="1"/>
  <c r="Y34" i="15"/>
  <c r="Z36" i="15"/>
  <c r="Z37" i="15" s="1"/>
  <c r="Z33" i="15"/>
  <c r="AA15" i="15"/>
  <c r="AJ16" i="9"/>
  <c r="AC12" i="15"/>
  <c r="AB14" i="15"/>
  <c r="W31" i="16"/>
  <c r="V31" i="16"/>
  <c r="U31" i="16"/>
  <c r="T31" i="16"/>
  <c r="W25" i="16"/>
  <c r="V25" i="16"/>
  <c r="U25" i="16"/>
  <c r="S25" i="16"/>
  <c r="R25" i="16"/>
  <c r="Q25" i="16"/>
  <c r="P25" i="16"/>
  <c r="O25" i="16"/>
  <c r="N25" i="16"/>
  <c r="M25" i="16"/>
  <c r="L25" i="16"/>
  <c r="K25" i="16"/>
  <c r="J25" i="16"/>
  <c r="I25" i="16"/>
  <c r="T25" i="16"/>
  <c r="AJ35" i="148" l="1"/>
  <c r="AK33" i="148"/>
  <c r="AL31" i="148"/>
  <c r="AI18" i="148"/>
  <c r="AM18" i="8"/>
  <c r="AH42" i="16"/>
  <c r="AH18" i="148" s="1"/>
  <c r="AI14" i="9"/>
  <c r="AI18" i="83"/>
  <c r="F6" i="7"/>
  <c r="AJ70" i="83"/>
  <c r="AI72" i="83"/>
  <c r="AK28" i="83"/>
  <c r="AJ30" i="83"/>
  <c r="AK66" i="149"/>
  <c r="AI32" i="83"/>
  <c r="AK68" i="83"/>
  <c r="AL66" i="149"/>
  <c r="AK68" i="149"/>
  <c r="AJ32" i="83"/>
  <c r="AL68" i="83"/>
  <c r="AI15" i="149"/>
  <c r="AI15" i="148"/>
  <c r="AH18" i="149"/>
  <c r="AJ42" i="16"/>
  <c r="AK30" i="83"/>
  <c r="AL28" i="83"/>
  <c r="AJ72" i="83"/>
  <c r="AK70" i="83"/>
  <c r="AH39" i="16"/>
  <c r="AA36" i="15"/>
  <c r="AA37" i="15" s="1"/>
  <c r="Z34" i="15"/>
  <c r="G7" i="7"/>
  <c r="AM15" i="8"/>
  <c r="AI15" i="83"/>
  <c r="AJ39" i="16"/>
  <c r="G6" i="7"/>
  <c r="AB15" i="15"/>
  <c r="AK16" i="9"/>
  <c r="AC14" i="15"/>
  <c r="AA33" i="15"/>
  <c r="A139" i="13"/>
  <c r="A138" i="13"/>
  <c r="A137" i="13"/>
  <c r="A53" i="13"/>
  <c r="A52" i="13"/>
  <c r="A51" i="13"/>
  <c r="A50" i="13"/>
  <c r="A49" i="13"/>
  <c r="O22" i="15"/>
  <c r="AK35" i="148" l="1"/>
  <c r="AM31" i="148"/>
  <c r="AL33" i="148"/>
  <c r="AH15" i="149"/>
  <c r="AH15" i="148"/>
  <c r="AK38" i="148"/>
  <c r="AJ15" i="149"/>
  <c r="AJ15" i="148"/>
  <c r="AJ14" i="9"/>
  <c r="AJ18" i="149"/>
  <c r="AJ18" i="148"/>
  <c r="AL70" i="149"/>
  <c r="AK70" i="149"/>
  <c r="AM66" i="149"/>
  <c r="AL68" i="149"/>
  <c r="AM68" i="83"/>
  <c r="AK32" i="83"/>
  <c r="AJ18" i="83"/>
  <c r="AN18" i="8"/>
  <c r="AL30" i="83"/>
  <c r="AM28" i="83"/>
  <c r="AK72" i="83"/>
  <c r="AL70" i="83"/>
  <c r="AK42" i="16"/>
  <c r="AN15" i="8"/>
  <c r="AJ15" i="83"/>
  <c r="AB33" i="15"/>
  <c r="H7" i="7"/>
  <c r="AB36" i="15"/>
  <c r="AK39" i="16"/>
  <c r="H6" i="7"/>
  <c r="AC15" i="15"/>
  <c r="AL16" i="9"/>
  <c r="AA34" i="15"/>
  <c r="AK15" i="149" l="1"/>
  <c r="AK15" i="148"/>
  <c r="AL38" i="148"/>
  <c r="AK18" i="149"/>
  <c r="AK18" i="148"/>
  <c r="AK15" i="83"/>
  <c r="AO18" i="8"/>
  <c r="AK14" i="9"/>
  <c r="AK18" i="83"/>
  <c r="AB34" i="15"/>
  <c r="I7" i="7"/>
  <c r="AL42" i="16"/>
  <c r="AO15" i="8"/>
  <c r="AB37" i="15"/>
  <c r="AM16" i="9"/>
  <c r="AC36" i="15"/>
  <c r="AC33" i="15"/>
  <c r="A46" i="15"/>
  <c r="A45" i="15"/>
  <c r="A44" i="15"/>
  <c r="A43" i="15"/>
  <c r="A42" i="15"/>
  <c r="AM33" i="148" l="1"/>
  <c r="AL35" i="148"/>
  <c r="AK50" i="148"/>
  <c r="AK67" i="148" s="1"/>
  <c r="AM70" i="149"/>
  <c r="AM68" i="149"/>
  <c r="AL32" i="83"/>
  <c r="AL18" i="149"/>
  <c r="AL18" i="148"/>
  <c r="AP18" i="8"/>
  <c r="AM30" i="83"/>
  <c r="AL72" i="83"/>
  <c r="AM70" i="83"/>
  <c r="J7" i="7"/>
  <c r="I6" i="7"/>
  <c r="AL14" i="9"/>
  <c r="AL18" i="83"/>
  <c r="AL39" i="16"/>
  <c r="AC37" i="15"/>
  <c r="AM35" i="148" s="1"/>
  <c r="AM42" i="16"/>
  <c r="AC34" i="15"/>
  <c r="A11" i="16"/>
  <c r="P50" i="15"/>
  <c r="Q50" i="15" s="1"/>
  <c r="R50" i="15" s="1"/>
  <c r="P49" i="15"/>
  <c r="Q49" i="15" s="1"/>
  <c r="P48" i="15"/>
  <c r="AM18" i="149" l="1"/>
  <c r="AM18" i="148"/>
  <c r="AL15" i="149"/>
  <c r="AL15" i="148"/>
  <c r="AM32" i="83"/>
  <c r="AM38" i="148"/>
  <c r="AM72" i="83"/>
  <c r="AL15" i="83"/>
  <c r="AP15" i="8"/>
  <c r="AM39" i="16"/>
  <c r="J6" i="7"/>
  <c r="AQ18" i="8"/>
  <c r="AM18" i="83"/>
  <c r="AM14" i="9"/>
  <c r="A47" i="15"/>
  <c r="P51" i="15"/>
  <c r="Q51" i="15" s="1"/>
  <c r="R51" i="15" s="1"/>
  <c r="S51" i="15" s="1"/>
  <c r="P52" i="15"/>
  <c r="Q52" i="15" s="1"/>
  <c r="R52" i="15" s="1"/>
  <c r="S52" i="15" s="1"/>
  <c r="T52" i="15" s="1"/>
  <c r="P53" i="15"/>
  <c r="Q53" i="15" s="1"/>
  <c r="R53" i="15" s="1"/>
  <c r="S53" i="15" s="1"/>
  <c r="T53" i="15" s="1"/>
  <c r="P54" i="15"/>
  <c r="Q54" i="15" s="1"/>
  <c r="R54" i="15" s="1"/>
  <c r="S54" i="15" s="1"/>
  <c r="T54" i="15" s="1"/>
  <c r="P55" i="15"/>
  <c r="Q55" i="15" s="1"/>
  <c r="R55" i="15" s="1"/>
  <c r="S55" i="15" s="1"/>
  <c r="T55" i="15" s="1"/>
  <c r="P56" i="15"/>
  <c r="Q57" i="15"/>
  <c r="R58" i="15"/>
  <c r="S59" i="15"/>
  <c r="AM15" i="149" l="1"/>
  <c r="AM15" i="148"/>
  <c r="AM15" i="83"/>
  <c r="AQ15" i="8"/>
  <c r="P44" i="15"/>
  <c r="P40" i="15" s="1"/>
  <c r="U55" i="15"/>
  <c r="V55" i="15" s="1"/>
  <c r="W55" i="15" s="1"/>
  <c r="U54" i="15"/>
  <c r="V54" i="15" s="1"/>
  <c r="U53" i="15"/>
  <c r="T59" i="15"/>
  <c r="S58" i="15"/>
  <c r="Q56" i="15"/>
  <c r="R56" i="15" s="1"/>
  <c r="S56" i="15" s="1"/>
  <c r="T56" i="15" s="1"/>
  <c r="R57" i="15"/>
  <c r="S57" i="15" s="1"/>
  <c r="T57" i="15" s="1"/>
  <c r="Q44" i="15" l="1"/>
  <c r="Q40" i="15" s="1"/>
  <c r="S44" i="15"/>
  <c r="S40" i="15" s="1"/>
  <c r="R44" i="15"/>
  <c r="R40" i="15" s="1"/>
  <c r="U56" i="15"/>
  <c r="V56" i="15" s="1"/>
  <c r="W56" i="15" s="1"/>
  <c r="X56" i="15" s="1"/>
  <c r="U59" i="15"/>
  <c r="T58" i="15"/>
  <c r="U57" i="15"/>
  <c r="I303" i="13"/>
  <c r="I210" i="13" l="1"/>
  <c r="T44" i="15"/>
  <c r="T40" i="15" s="1"/>
  <c r="U58" i="15"/>
  <c r="V58" i="15" s="1"/>
  <c r="W58" i="15" s="1"/>
  <c r="X58" i="15" s="1"/>
  <c r="Y58" i="15" s="1"/>
  <c r="Z58" i="15" s="1"/>
  <c r="V59" i="15"/>
  <c r="V57" i="15"/>
  <c r="J3" i="7"/>
  <c r="A8" i="7"/>
  <c r="A7" i="7"/>
  <c r="U61" i="15" l="1"/>
  <c r="U44" i="15" s="1"/>
  <c r="W59" i="15"/>
  <c r="W57" i="15"/>
  <c r="V61" i="15" l="1"/>
  <c r="V44" i="15" s="1"/>
  <c r="AE12" i="16"/>
  <c r="X59" i="15"/>
  <c r="Y59" i="15" s="1"/>
  <c r="Z59" i="15" s="1"/>
  <c r="AA59" i="15" s="1"/>
  <c r="X57" i="15"/>
  <c r="Y57" i="15" s="1"/>
  <c r="U40" i="15" l="1"/>
  <c r="W61" i="15"/>
  <c r="W44" i="15" s="1"/>
  <c r="AF12" i="16"/>
  <c r="X61" i="15" l="1"/>
  <c r="Y61" i="15" s="1"/>
  <c r="AG12" i="16"/>
  <c r="V40" i="15"/>
  <c r="A222" i="17"/>
  <c r="A221" i="17"/>
  <c r="A220" i="17"/>
  <c r="A219" i="17"/>
  <c r="A218" i="17"/>
  <c r="A217" i="17"/>
  <c r="A216" i="17"/>
  <c r="A215" i="17"/>
  <c r="A214" i="17"/>
  <c r="A213" i="17"/>
  <c r="A212" i="17"/>
  <c r="A211" i="17"/>
  <c r="A210" i="17"/>
  <c r="A209" i="17"/>
  <c r="A208" i="17"/>
  <c r="A207" i="17"/>
  <c r="A206" i="17"/>
  <c r="A205" i="17"/>
  <c r="A204" i="17"/>
  <c r="A203" i="17"/>
  <c r="A202" i="17"/>
  <c r="A201" i="17"/>
  <c r="A200" i="17"/>
  <c r="A199" i="17"/>
  <c r="A198" i="17"/>
  <c r="A197" i="17"/>
  <c r="A196" i="17"/>
  <c r="A195" i="17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46" i="17"/>
  <c r="A145" i="17"/>
  <c r="A144" i="17"/>
  <c r="A143" i="17"/>
  <c r="A142" i="17"/>
  <c r="A141" i="17"/>
  <c r="A140" i="17"/>
  <c r="A139" i="17"/>
  <c r="A138" i="17"/>
  <c r="A137" i="17"/>
  <c r="A136" i="17"/>
  <c r="A135" i="17"/>
  <c r="A134" i="17"/>
  <c r="A133" i="17"/>
  <c r="A132" i="17"/>
  <c r="A131" i="17"/>
  <c r="A130" i="17"/>
  <c r="A129" i="17"/>
  <c r="A128" i="17"/>
  <c r="A127" i="17"/>
  <c r="A126" i="17"/>
  <c r="A125" i="17"/>
  <c r="A124" i="17"/>
  <c r="A123" i="17"/>
  <c r="A122" i="17"/>
  <c r="A121" i="17"/>
  <c r="A120" i="17"/>
  <c r="A119" i="17"/>
  <c r="A118" i="17"/>
  <c r="A117" i="17"/>
  <c r="A116" i="17"/>
  <c r="A115" i="17"/>
  <c r="A114" i="17"/>
  <c r="A113" i="17"/>
  <c r="A112" i="17"/>
  <c r="A111" i="17"/>
  <c r="A110" i="17"/>
  <c r="A109" i="17"/>
  <c r="A108" i="17"/>
  <c r="A107" i="17"/>
  <c r="A70" i="17"/>
  <c r="A69" i="17"/>
  <c r="A68" i="17"/>
  <c r="A67" i="17"/>
  <c r="A66" i="17"/>
  <c r="A65" i="17"/>
  <c r="A64" i="17"/>
  <c r="A63" i="17"/>
  <c r="A62" i="17"/>
  <c r="A61" i="17"/>
  <c r="A60" i="17"/>
  <c r="A59" i="17"/>
  <c r="A58" i="17"/>
  <c r="A57" i="17"/>
  <c r="A56" i="17"/>
  <c r="A32" i="17"/>
  <c r="A28" i="17"/>
  <c r="A27" i="17"/>
  <c r="A26" i="17"/>
  <c r="Z61" i="15" l="1"/>
  <c r="AA61" i="15" s="1"/>
  <c r="AB61" i="15" s="1"/>
  <c r="AC61" i="15" s="1"/>
  <c r="Y44" i="15"/>
  <c r="X44" i="15"/>
  <c r="W40" i="15"/>
  <c r="Q19" i="7"/>
  <c r="AH12" i="16" l="1"/>
  <c r="Y40" i="15"/>
  <c r="Y41" i="15" s="1"/>
  <c r="X40" i="15" l="1"/>
  <c r="Z41" i="15"/>
  <c r="A55" i="17"/>
  <c r="AA41" i="15" l="1"/>
  <c r="AB41" i="15" l="1"/>
  <c r="AC41" i="15" l="1"/>
  <c r="H35" i="13" l="1"/>
  <c r="G35" i="13"/>
  <c r="H34" i="13"/>
  <c r="G34" i="13"/>
  <c r="X24" i="16" l="1"/>
  <c r="Y25" i="16" l="1"/>
  <c r="X31" i="16"/>
  <c r="X25" i="16"/>
  <c r="S211" i="13"/>
  <c r="R211" i="13"/>
  <c r="Q211" i="13"/>
  <c r="P211" i="13"/>
  <c r="O211" i="13"/>
  <c r="N211" i="13"/>
  <c r="M211" i="13"/>
  <c r="L211" i="13"/>
  <c r="K211" i="13"/>
  <c r="J211" i="13"/>
  <c r="I211" i="13"/>
  <c r="T211" i="13"/>
  <c r="AC211" i="13"/>
  <c r="AB211" i="13"/>
  <c r="AA211" i="13"/>
  <c r="Z211" i="13"/>
  <c r="Y211" i="13"/>
  <c r="X211" i="13"/>
  <c r="W211" i="13"/>
  <c r="V211" i="13"/>
  <c r="U211" i="13"/>
  <c r="X674" i="16" l="1"/>
  <c r="V674" i="16"/>
  <c r="U674" i="16"/>
  <c r="W674" i="16"/>
  <c r="T674" i="16"/>
  <c r="X678" i="16"/>
  <c r="X670" i="16"/>
  <c r="X673" i="16"/>
  <c r="X669" i="16"/>
  <c r="X671" i="16"/>
  <c r="X672" i="16"/>
  <c r="X668" i="16"/>
  <c r="X667" i="16"/>
  <c r="T678" i="16"/>
  <c r="T669" i="16"/>
  <c r="W671" i="16"/>
  <c r="W678" i="16"/>
  <c r="U673" i="16"/>
  <c r="U668" i="16"/>
  <c r="V672" i="16"/>
  <c r="V667" i="16"/>
  <c r="T670" i="16"/>
  <c r="T672" i="16"/>
  <c r="W667" i="16"/>
  <c r="W670" i="16"/>
  <c r="U669" i="16"/>
  <c r="U671" i="16"/>
  <c r="V668" i="16"/>
  <c r="V678" i="16"/>
  <c r="T667" i="16"/>
  <c r="T668" i="16"/>
  <c r="W672" i="16"/>
  <c r="W673" i="16"/>
  <c r="U670" i="16"/>
  <c r="U667" i="16"/>
  <c r="V673" i="16"/>
  <c r="V670" i="16"/>
  <c r="T673" i="16"/>
  <c r="T671" i="16"/>
  <c r="W668" i="16"/>
  <c r="W669" i="16"/>
  <c r="U672" i="16"/>
  <c r="U678" i="16"/>
  <c r="V671" i="16"/>
  <c r="V669" i="16"/>
  <c r="AC3" i="17"/>
  <c r="AB3" i="17"/>
  <c r="AA3" i="17"/>
  <c r="Z3" i="17"/>
  <c r="Y3" i="17"/>
  <c r="T735" i="16" l="1"/>
  <c r="W735" i="16"/>
  <c r="U735" i="16"/>
  <c r="V735" i="16"/>
  <c r="X735" i="16"/>
  <c r="P3" i="8"/>
  <c r="O3" i="8"/>
  <c r="AE3" i="8"/>
  <c r="AD3" i="8"/>
  <c r="AC3" i="8"/>
  <c r="AB3" i="8"/>
  <c r="AA3" i="8"/>
  <c r="Z3" i="8"/>
  <c r="Y3" i="8"/>
  <c r="AC3" i="9"/>
  <c r="AB3" i="9"/>
  <c r="AA3" i="9"/>
  <c r="Z3" i="9"/>
  <c r="Y3" i="9"/>
  <c r="A2667" i="16" l="1"/>
  <c r="A2666" i="16"/>
  <c r="A2663" i="16"/>
  <c r="A2662" i="16"/>
  <c r="A2661" i="16"/>
  <c r="A2660" i="16"/>
  <c r="A2659" i="16"/>
  <c r="A2658" i="16"/>
  <c r="A2657" i="16"/>
  <c r="A2656" i="16"/>
  <c r="A2653" i="16"/>
  <c r="A2652" i="16"/>
  <c r="A2651" i="16"/>
  <c r="A2650" i="16"/>
  <c r="A2649" i="16"/>
  <c r="A2648" i="16"/>
  <c r="A2647" i="16"/>
  <c r="A2646" i="16"/>
  <c r="A2643" i="16"/>
  <c r="A2642" i="16"/>
  <c r="A2641" i="16"/>
  <c r="A2640" i="16"/>
  <c r="A2639" i="16"/>
  <c r="A2638" i="16"/>
  <c r="A2637" i="16"/>
  <c r="A2636" i="16"/>
  <c r="A2633" i="16"/>
  <c r="A2632" i="16"/>
  <c r="A2631" i="16"/>
  <c r="A2630" i="16"/>
  <c r="A2629" i="16"/>
  <c r="A2628" i="16"/>
  <c r="A2627" i="16"/>
  <c r="A2626" i="16"/>
  <c r="A2623" i="16"/>
  <c r="A2622" i="16"/>
  <c r="A2621" i="16"/>
  <c r="A2620" i="16"/>
  <c r="A2619" i="16"/>
  <c r="A2618" i="16"/>
  <c r="A2617" i="16"/>
  <c r="A2616" i="16"/>
  <c r="A2613" i="16"/>
  <c r="A2612" i="16"/>
  <c r="A2611" i="16"/>
  <c r="A2610" i="16"/>
  <c r="A2609" i="16"/>
  <c r="A2608" i="16"/>
  <c r="A2607" i="16"/>
  <c r="A2606" i="16"/>
  <c r="A2603" i="16"/>
  <c r="A2602" i="16"/>
  <c r="A2601" i="16"/>
  <c r="A2600" i="16"/>
  <c r="A2599" i="16"/>
  <c r="A2598" i="16"/>
  <c r="A2597" i="16"/>
  <c r="A2596" i="16"/>
  <c r="A2593" i="16"/>
  <c r="A2592" i="16"/>
  <c r="A2591" i="16"/>
  <c r="A2590" i="16"/>
  <c r="A2589" i="16"/>
  <c r="A2588" i="16"/>
  <c r="A2587" i="16"/>
  <c r="A2586" i="16"/>
  <c r="A2583" i="16"/>
  <c r="A2582" i="16"/>
  <c r="A2581" i="16"/>
  <c r="A2580" i="16"/>
  <c r="A2579" i="16"/>
  <c r="A2578" i="16"/>
  <c r="A1288" i="16"/>
  <c r="A1287" i="16"/>
  <c r="A886" i="16"/>
  <c r="A885" i="16"/>
  <c r="A884" i="16"/>
  <c r="A883" i="16"/>
  <c r="A849" i="16"/>
  <c r="A848" i="16"/>
  <c r="A847" i="16"/>
  <c r="A822" i="16"/>
  <c r="A821" i="16"/>
  <c r="A820" i="16"/>
  <c r="A819" i="16"/>
  <c r="A756" i="16"/>
  <c r="A755" i="16"/>
  <c r="A729" i="16"/>
  <c r="A728" i="16"/>
  <c r="A727" i="16"/>
  <c r="A695" i="16"/>
  <c r="A669" i="16"/>
  <c r="A668" i="16"/>
  <c r="A667" i="16"/>
  <c r="A666" i="16"/>
  <c r="A664" i="16"/>
  <c r="A638" i="16"/>
  <c r="A637" i="16"/>
  <c r="A636" i="16"/>
  <c r="A635" i="16"/>
  <c r="A569" i="16"/>
  <c r="A568" i="16"/>
  <c r="A567" i="16"/>
  <c r="A566" i="16"/>
  <c r="A565" i="16"/>
  <c r="A562" i="16"/>
  <c r="A561" i="16"/>
  <c r="A560" i="16"/>
  <c r="A559" i="16"/>
  <c r="A558" i="16"/>
  <c r="A557" i="16"/>
  <c r="A556" i="16"/>
  <c r="A555" i="16"/>
  <c r="A554" i="16"/>
  <c r="A553" i="16"/>
  <c r="A552" i="16"/>
  <c r="A551" i="16"/>
  <c r="A550" i="16"/>
  <c r="A440" i="16"/>
  <c r="A439" i="16"/>
  <c r="A438" i="16"/>
  <c r="A414" i="16"/>
  <c r="A413" i="16"/>
  <c r="A412" i="16"/>
  <c r="A411" i="16"/>
  <c r="A410" i="16"/>
  <c r="A379" i="16"/>
  <c r="A345" i="16"/>
  <c r="A344" i="16"/>
  <c r="A343" i="16"/>
  <c r="A334" i="16"/>
  <c r="A333" i="16"/>
  <c r="A332" i="16"/>
  <c r="A331" i="16"/>
  <c r="A330" i="16"/>
  <c r="A284" i="16"/>
  <c r="A283" i="16"/>
  <c r="A273" i="16"/>
  <c r="A272" i="16"/>
  <c r="A271" i="16"/>
  <c r="A270" i="16"/>
  <c r="A268" i="16"/>
  <c r="A242" i="16"/>
  <c r="A241" i="16"/>
  <c r="A240" i="16"/>
  <c r="A239" i="16"/>
  <c r="A238" i="16"/>
  <c r="A177" i="16"/>
  <c r="A176" i="16"/>
  <c r="A175" i="16"/>
  <c r="A167" i="16"/>
  <c r="A166" i="16"/>
  <c r="A165" i="16"/>
  <c r="A164" i="16"/>
  <c r="A163" i="16"/>
  <c r="A162" i="16"/>
  <c r="A160" i="16"/>
  <c r="A134" i="16"/>
  <c r="A133" i="16"/>
  <c r="A132" i="16"/>
  <c r="A131" i="16"/>
  <c r="A130" i="16"/>
  <c r="A99" i="16"/>
  <c r="A44" i="16"/>
  <c r="A43" i="16"/>
  <c r="A42" i="16"/>
  <c r="A41" i="16"/>
  <c r="A40" i="16"/>
  <c r="A39" i="16"/>
  <c r="A38" i="16"/>
  <c r="A37" i="16"/>
  <c r="A36" i="16"/>
  <c r="A35" i="16"/>
  <c r="A34" i="16"/>
  <c r="A33" i="16"/>
  <c r="A32" i="16"/>
  <c r="A31" i="16"/>
  <c r="A30" i="16"/>
  <c r="A29" i="16"/>
  <c r="A26" i="16"/>
  <c r="A25" i="16"/>
  <c r="A24" i="16"/>
  <c r="A23" i="16"/>
  <c r="A1" i="17" l="1"/>
  <c r="A1" i="13"/>
  <c r="A1" i="33" l="1"/>
  <c r="A41" i="15"/>
  <c r="A40" i="15"/>
  <c r="A39" i="15"/>
  <c r="A38" i="15"/>
  <c r="A37" i="15"/>
  <c r="A36" i="15"/>
  <c r="A35" i="15"/>
  <c r="A34" i="15"/>
  <c r="A33" i="15"/>
  <c r="A22" i="15"/>
  <c r="A21" i="15"/>
  <c r="A15" i="15"/>
  <c r="A30" i="15"/>
  <c r="A29" i="15"/>
  <c r="A28" i="15"/>
  <c r="A20" i="15"/>
  <c r="A19" i="15"/>
  <c r="A14" i="15"/>
  <c r="A11" i="15"/>
  <c r="A13" i="15"/>
  <c r="A12" i="15"/>
  <c r="A26" i="15"/>
  <c r="A25" i="15"/>
  <c r="A27" i="15"/>
  <c r="A10" i="15"/>
  <c r="A9" i="15"/>
  <c r="A6" i="15"/>
  <c r="A5" i="15"/>
  <c r="A12" i="16" l="1"/>
  <c r="A10" i="16"/>
  <c r="A335" i="13"/>
  <c r="A242" i="13"/>
  <c r="A241" i="13"/>
  <c r="A144" i="13"/>
  <c r="A444" i="13"/>
  <c r="A343" i="13"/>
  <c r="A342" i="13"/>
  <c r="A341" i="13"/>
  <c r="A340" i="13"/>
  <c r="A339" i="13"/>
  <c r="A27" i="11"/>
  <c r="A12" i="7"/>
  <c r="A11" i="7"/>
  <c r="A50" i="8"/>
  <c r="A88" i="8"/>
  <c r="A121" i="8"/>
  <c r="A150" i="8"/>
  <c r="A184" i="8"/>
  <c r="A50" i="9"/>
  <c r="X2631" i="16" l="1"/>
  <c r="W2631" i="16"/>
  <c r="V2631" i="16"/>
  <c r="U2631" i="16"/>
  <c r="T2631" i="16"/>
  <c r="U2637" i="16" l="1"/>
  <c r="V2637" i="16"/>
  <c r="T2637" i="16"/>
  <c r="X2637" i="16"/>
  <c r="W2637" i="16"/>
  <c r="G25" i="16" l="1"/>
  <c r="H25" i="16"/>
  <c r="A134" i="8" l="1"/>
  <c r="A133" i="8"/>
  <c r="A132" i="8"/>
  <c r="A131" i="8"/>
  <c r="A130" i="8"/>
  <c r="A129" i="8"/>
  <c r="A225" i="8"/>
  <c r="A159" i="8"/>
  <c r="B175" i="8" l="1"/>
  <c r="A179" i="8"/>
  <c r="A178" i="8"/>
  <c r="A177" i="8"/>
  <c r="A176" i="8"/>
  <c r="A175" i="8"/>
  <c r="A183" i="8" l="1"/>
  <c r="A182" i="8"/>
  <c r="A181" i="8"/>
  <c r="A180" i="8"/>
  <c r="A174" i="8"/>
  <c r="A200" i="8"/>
  <c r="A199" i="8"/>
  <c r="A198" i="8"/>
  <c r="A197" i="8"/>
  <c r="A196" i="8"/>
  <c r="A195" i="8"/>
  <c r="A194" i="8"/>
  <c r="A193" i="8"/>
  <c r="A192" i="8"/>
  <c r="A190" i="8"/>
  <c r="A189" i="8"/>
  <c r="A188" i="8"/>
  <c r="A187" i="8"/>
  <c r="A186" i="8"/>
  <c r="X1894" i="13" l="1"/>
  <c r="X1886" i="13"/>
  <c r="X1885" i="13"/>
  <c r="X1884" i="13"/>
  <c r="X1883" i="13"/>
  <c r="X1787" i="13"/>
  <c r="W1787" i="13"/>
  <c r="X1779" i="13"/>
  <c r="W1779" i="13"/>
  <c r="X1778" i="13"/>
  <c r="W1778" i="13"/>
  <c r="X1777" i="13"/>
  <c r="W1777" i="13"/>
  <c r="X1776" i="13"/>
  <c r="W1776" i="13"/>
  <c r="X1680" i="13"/>
  <c r="W1680" i="13"/>
  <c r="V1680" i="13"/>
  <c r="X1672" i="13"/>
  <c r="W1672" i="13"/>
  <c r="V1672" i="13"/>
  <c r="X1671" i="13"/>
  <c r="W1671" i="13"/>
  <c r="V1671" i="13"/>
  <c r="X1670" i="13"/>
  <c r="W1670" i="13"/>
  <c r="V1670" i="13"/>
  <c r="X1669" i="13"/>
  <c r="W1669" i="13"/>
  <c r="V1669" i="13"/>
  <c r="X1573" i="13"/>
  <c r="W1573" i="13"/>
  <c r="V1573" i="13"/>
  <c r="U1573" i="13"/>
  <c r="X1565" i="13"/>
  <c r="W1565" i="13"/>
  <c r="V1565" i="13"/>
  <c r="U1565" i="13"/>
  <c r="X1564" i="13"/>
  <c r="W1564" i="13"/>
  <c r="V1564" i="13"/>
  <c r="U1564" i="13"/>
  <c r="X1563" i="13"/>
  <c r="W1563" i="13"/>
  <c r="V1563" i="13"/>
  <c r="U1563" i="13"/>
  <c r="X1562" i="13"/>
  <c r="W1562" i="13"/>
  <c r="V1562" i="13"/>
  <c r="U1562" i="13"/>
  <c r="X1466" i="13"/>
  <c r="W1466" i="13"/>
  <c r="V1466" i="13"/>
  <c r="U1466" i="13"/>
  <c r="T1466" i="13"/>
  <c r="X1458" i="13"/>
  <c r="W1458" i="13"/>
  <c r="V1458" i="13"/>
  <c r="U1458" i="13"/>
  <c r="T1458" i="13"/>
  <c r="X1457" i="13"/>
  <c r="W1457" i="13"/>
  <c r="V1457" i="13"/>
  <c r="U1457" i="13"/>
  <c r="T1457" i="13"/>
  <c r="X1456" i="13"/>
  <c r="W1456" i="13"/>
  <c r="V1456" i="13"/>
  <c r="U1456" i="13"/>
  <c r="T1456" i="13"/>
  <c r="X1455" i="13"/>
  <c r="W1455" i="13"/>
  <c r="V1455" i="13"/>
  <c r="U1455" i="13"/>
  <c r="T1455" i="13"/>
  <c r="X1359" i="13"/>
  <c r="W1359" i="13"/>
  <c r="V1359" i="13"/>
  <c r="U1359" i="13"/>
  <c r="T1359" i="13"/>
  <c r="X1351" i="13"/>
  <c r="W1351" i="13"/>
  <c r="V1351" i="13"/>
  <c r="U1351" i="13"/>
  <c r="T1351" i="13"/>
  <c r="X1350" i="13"/>
  <c r="W1350" i="13"/>
  <c r="V1350" i="13"/>
  <c r="U1350" i="13"/>
  <c r="T1350" i="13"/>
  <c r="X1349" i="13"/>
  <c r="W1349" i="13"/>
  <c r="V1349" i="13"/>
  <c r="U1349" i="13"/>
  <c r="T1349" i="13"/>
  <c r="X1348" i="13"/>
  <c r="W1348" i="13"/>
  <c r="V1348" i="13"/>
  <c r="U1348" i="13"/>
  <c r="T1348" i="13"/>
  <c r="X1252" i="13"/>
  <c r="W1252" i="13"/>
  <c r="V1252" i="13"/>
  <c r="U1252" i="13"/>
  <c r="T1252" i="13"/>
  <c r="X1244" i="13"/>
  <c r="W1244" i="13"/>
  <c r="V1244" i="13"/>
  <c r="U1244" i="13"/>
  <c r="T1244" i="13"/>
  <c r="X1243" i="13"/>
  <c r="W1243" i="13"/>
  <c r="V1243" i="13"/>
  <c r="U1243" i="13"/>
  <c r="T1243" i="13"/>
  <c r="X1242" i="13"/>
  <c r="W1242" i="13"/>
  <c r="V1242" i="13"/>
  <c r="U1242" i="13"/>
  <c r="T1242" i="13"/>
  <c r="X1241" i="13"/>
  <c r="W1241" i="13"/>
  <c r="V1241" i="13"/>
  <c r="U1241" i="13"/>
  <c r="T1241" i="13"/>
  <c r="X1145" i="13"/>
  <c r="W1145" i="13"/>
  <c r="V1145" i="13"/>
  <c r="U1145" i="13"/>
  <c r="T1145" i="13"/>
  <c r="X1137" i="13"/>
  <c r="W1137" i="13"/>
  <c r="V1137" i="13"/>
  <c r="U1137" i="13"/>
  <c r="T1137" i="13"/>
  <c r="X1136" i="13"/>
  <c r="W1136" i="13"/>
  <c r="V1136" i="13"/>
  <c r="U1136" i="13"/>
  <c r="T1136" i="13"/>
  <c r="X1135" i="13"/>
  <c r="W1135" i="13"/>
  <c r="V1135" i="13"/>
  <c r="U1135" i="13"/>
  <c r="T1135" i="13"/>
  <c r="X1134" i="13"/>
  <c r="W1134" i="13"/>
  <c r="V1134" i="13"/>
  <c r="U1134" i="13"/>
  <c r="T1134" i="13"/>
  <c r="X1038" i="13"/>
  <c r="W1038" i="13"/>
  <c r="V1038" i="13"/>
  <c r="U1038" i="13"/>
  <c r="T1038" i="13"/>
  <c r="X1030" i="13"/>
  <c r="W1030" i="13"/>
  <c r="V1030" i="13"/>
  <c r="U1030" i="13"/>
  <c r="T1030" i="13"/>
  <c r="X1029" i="13"/>
  <c r="W1029" i="13"/>
  <c r="V1029" i="13"/>
  <c r="U1029" i="13"/>
  <c r="T1029" i="13"/>
  <c r="X1028" i="13"/>
  <c r="W1028" i="13"/>
  <c r="V1028" i="13"/>
  <c r="U1028" i="13"/>
  <c r="T1028" i="13"/>
  <c r="X1027" i="13"/>
  <c r="W1027" i="13"/>
  <c r="V1027" i="13"/>
  <c r="U1027" i="13"/>
  <c r="T1027" i="13"/>
  <c r="X931" i="13"/>
  <c r="W931" i="13"/>
  <c r="V931" i="13"/>
  <c r="U931" i="13"/>
  <c r="T931" i="13"/>
  <c r="X923" i="13"/>
  <c r="W923" i="13"/>
  <c r="V923" i="13"/>
  <c r="U923" i="13"/>
  <c r="T923" i="13"/>
  <c r="X922" i="13"/>
  <c r="W922" i="13"/>
  <c r="V922" i="13"/>
  <c r="U922" i="13"/>
  <c r="T922" i="13"/>
  <c r="X921" i="13"/>
  <c r="W921" i="13"/>
  <c r="V921" i="13"/>
  <c r="U921" i="13"/>
  <c r="T921" i="13"/>
  <c r="X920" i="13"/>
  <c r="W920" i="13"/>
  <c r="V920" i="13"/>
  <c r="U920" i="13"/>
  <c r="T920" i="13"/>
  <c r="X824" i="13"/>
  <c r="W824" i="13"/>
  <c r="V824" i="13"/>
  <c r="U824" i="13"/>
  <c r="T824" i="13"/>
  <c r="X816" i="13"/>
  <c r="W816" i="13"/>
  <c r="V816" i="13"/>
  <c r="U816" i="13"/>
  <c r="T816" i="13"/>
  <c r="X815" i="13"/>
  <c r="W815" i="13"/>
  <c r="V815" i="13"/>
  <c r="U815" i="13"/>
  <c r="T815" i="13"/>
  <c r="X814" i="13"/>
  <c r="W814" i="13"/>
  <c r="V814" i="13"/>
  <c r="U814" i="13"/>
  <c r="T814" i="13"/>
  <c r="X813" i="13"/>
  <c r="W813" i="13"/>
  <c r="V813" i="13"/>
  <c r="U813" i="13"/>
  <c r="T813" i="13"/>
  <c r="X717" i="13"/>
  <c r="W717" i="13"/>
  <c r="V717" i="13"/>
  <c r="U717" i="13"/>
  <c r="T717" i="13"/>
  <c r="X709" i="13"/>
  <c r="W709" i="13"/>
  <c r="V709" i="13"/>
  <c r="U709" i="13"/>
  <c r="T709" i="13"/>
  <c r="X708" i="13"/>
  <c r="W708" i="13"/>
  <c r="V708" i="13"/>
  <c r="U708" i="13"/>
  <c r="T708" i="13"/>
  <c r="X707" i="13"/>
  <c r="W707" i="13"/>
  <c r="V707" i="13"/>
  <c r="U707" i="13"/>
  <c r="T707" i="13"/>
  <c r="X706" i="13"/>
  <c r="W706" i="13"/>
  <c r="V706" i="13"/>
  <c r="U706" i="13"/>
  <c r="T706" i="13"/>
  <c r="X610" i="13"/>
  <c r="W610" i="13"/>
  <c r="V610" i="13"/>
  <c r="U610" i="13"/>
  <c r="T610" i="13"/>
  <c r="X602" i="13"/>
  <c r="W602" i="13"/>
  <c r="V602" i="13"/>
  <c r="U602" i="13"/>
  <c r="T602" i="13"/>
  <c r="X601" i="13"/>
  <c r="W601" i="13"/>
  <c r="V601" i="13"/>
  <c r="U601" i="13"/>
  <c r="T601" i="13"/>
  <c r="X600" i="13"/>
  <c r="W600" i="13"/>
  <c r="V600" i="13"/>
  <c r="U600" i="13"/>
  <c r="T600" i="13"/>
  <c r="X599" i="13"/>
  <c r="W599" i="13"/>
  <c r="V599" i="13"/>
  <c r="U599" i="13"/>
  <c r="T599" i="13"/>
  <c r="X503" i="13"/>
  <c r="W503" i="13"/>
  <c r="V503" i="13"/>
  <c r="U503" i="13"/>
  <c r="T503" i="13"/>
  <c r="X495" i="13"/>
  <c r="W495" i="13"/>
  <c r="V495" i="13"/>
  <c r="U495" i="13"/>
  <c r="T495" i="13"/>
  <c r="X494" i="13"/>
  <c r="W494" i="13"/>
  <c r="V494" i="13"/>
  <c r="U494" i="13"/>
  <c r="T494" i="13"/>
  <c r="X493" i="13"/>
  <c r="W493" i="13"/>
  <c r="V493" i="13"/>
  <c r="U493" i="13"/>
  <c r="T493" i="13"/>
  <c r="X492" i="13"/>
  <c r="W492" i="13"/>
  <c r="V492" i="13"/>
  <c r="U492" i="13"/>
  <c r="T492" i="13"/>
  <c r="X396" i="13"/>
  <c r="W396" i="13"/>
  <c r="V396" i="13"/>
  <c r="U396" i="13"/>
  <c r="T396" i="13"/>
  <c r="X388" i="13"/>
  <c r="W388" i="13"/>
  <c r="V388" i="13"/>
  <c r="U388" i="13"/>
  <c r="T388" i="13"/>
  <c r="X387" i="13"/>
  <c r="W387" i="13"/>
  <c r="V387" i="13"/>
  <c r="U387" i="13"/>
  <c r="T387" i="13"/>
  <c r="X386" i="13"/>
  <c r="W386" i="13"/>
  <c r="V386" i="13"/>
  <c r="U386" i="13"/>
  <c r="T386" i="13"/>
  <c r="X385" i="13"/>
  <c r="W385" i="13"/>
  <c r="V385" i="13"/>
  <c r="U385" i="13"/>
  <c r="T385" i="13"/>
  <c r="A19" i="7"/>
  <c r="A18" i="7"/>
  <c r="A49" i="7"/>
  <c r="A47" i="7"/>
  <c r="A36" i="7"/>
  <c r="A34" i="7"/>
  <c r="A33" i="7"/>
  <c r="A32" i="7"/>
  <c r="A17" i="7"/>
  <c r="A6" i="7"/>
  <c r="A5" i="7"/>
  <c r="X277" i="13" l="1"/>
  <c r="V279" i="13"/>
  <c r="V277" i="13"/>
  <c r="T278" i="13"/>
  <c r="W279" i="13"/>
  <c r="U288" i="13"/>
  <c r="U278" i="13"/>
  <c r="X279" i="13"/>
  <c r="V288" i="13"/>
  <c r="T279" i="13"/>
  <c r="W280" i="13"/>
  <c r="W277" i="13"/>
  <c r="V278" i="13"/>
  <c r="T280" i="13"/>
  <c r="W288" i="13"/>
  <c r="X280" i="13"/>
  <c r="T277" i="13"/>
  <c r="U280" i="13"/>
  <c r="X288" i="13"/>
  <c r="T288" i="13"/>
  <c r="W278" i="13"/>
  <c r="U277" i="13"/>
  <c r="X278" i="13"/>
  <c r="V280" i="13"/>
  <c r="U279" i="13"/>
  <c r="A51" i="7"/>
  <c r="A50" i="7"/>
  <c r="A46" i="7"/>
  <c r="A45" i="7"/>
  <c r="A44" i="7"/>
  <c r="A42" i="7"/>
  <c r="A41" i="7"/>
  <c r="A40" i="7"/>
  <c r="A39" i="7"/>
  <c r="A38" i="7"/>
  <c r="A37" i="7"/>
  <c r="A24" i="7"/>
  <c r="A23" i="7"/>
  <c r="A22" i="7"/>
  <c r="H18" i="13" l="1"/>
  <c r="H17" i="13"/>
  <c r="H106" i="13"/>
  <c r="G106" i="13"/>
  <c r="F109" i="13"/>
  <c r="G18" i="13"/>
  <c r="G17" i="13"/>
  <c r="F64" i="13" l="1"/>
  <c r="H107" i="13" l="1"/>
  <c r="G107" i="13"/>
  <c r="G8" i="13"/>
  <c r="F8" i="13"/>
  <c r="H7" i="16"/>
  <c r="G6" i="16"/>
  <c r="H7" i="149" l="1"/>
  <c r="H7" i="148"/>
  <c r="H7" i="122"/>
  <c r="H7" i="83"/>
  <c r="G7" i="16"/>
  <c r="G6" i="13"/>
  <c r="F6" i="16"/>
  <c r="G7" i="13" l="1"/>
  <c r="F6" i="13"/>
  <c r="F7" i="16"/>
  <c r="F7" i="13" l="1"/>
  <c r="K459" i="13" l="1"/>
  <c r="AB2400" i="13"/>
  <c r="AA2293" i="13"/>
  <c r="L459" i="13" l="1"/>
  <c r="Z2186" i="13"/>
  <c r="Y2079" i="13"/>
  <c r="X1972" i="13"/>
  <c r="W1865" i="13"/>
  <c r="V1758" i="13"/>
  <c r="U1651" i="13"/>
  <c r="T1544" i="13"/>
  <c r="S1437" i="13"/>
  <c r="R1330" i="13"/>
  <c r="Q1223" i="13"/>
  <c r="P1116" i="13"/>
  <c r="O1009" i="13"/>
  <c r="N902" i="13"/>
  <c r="M795" i="13"/>
  <c r="L688" i="13"/>
  <c r="K581" i="13"/>
  <c r="J474" i="13"/>
  <c r="M459" i="13" l="1"/>
  <c r="I367" i="13"/>
  <c r="I304" i="13"/>
  <c r="AC2003" i="13"/>
  <c r="AB2003" i="13"/>
  <c r="AA2003" i="13"/>
  <c r="Z2003" i="13"/>
  <c r="Y2003" i="13"/>
  <c r="AC1896" i="13"/>
  <c r="AB1896" i="13"/>
  <c r="AA1896" i="13"/>
  <c r="Z1896" i="13"/>
  <c r="Y1896" i="13"/>
  <c r="X1896" i="13"/>
  <c r="AC1789" i="13"/>
  <c r="AB1789" i="13"/>
  <c r="AA1789" i="13"/>
  <c r="Z1789" i="13"/>
  <c r="Y1789" i="13"/>
  <c r="I259" i="13" l="1"/>
  <c r="N459" i="13"/>
  <c r="AC1682" i="13"/>
  <c r="AB1682" i="13"/>
  <c r="AA1682" i="13"/>
  <c r="Z1682" i="13"/>
  <c r="Y1682" i="13"/>
  <c r="AC1575" i="13"/>
  <c r="AB1575" i="13"/>
  <c r="AA1575" i="13"/>
  <c r="Z1575" i="13"/>
  <c r="Y1575" i="13"/>
  <c r="AC1468" i="13"/>
  <c r="AB1468" i="13"/>
  <c r="AA1468" i="13"/>
  <c r="Z1468" i="13"/>
  <c r="Y1468" i="13"/>
  <c r="AC1361" i="13"/>
  <c r="AB1361" i="13"/>
  <c r="AA1361" i="13"/>
  <c r="Z1361" i="13"/>
  <c r="Y1361" i="13"/>
  <c r="S1361" i="13"/>
  <c r="AC1254" i="13"/>
  <c r="AB1254" i="13"/>
  <c r="AA1254" i="13"/>
  <c r="Z1254" i="13"/>
  <c r="Y1254" i="13"/>
  <c r="S1254" i="13"/>
  <c r="R1254" i="13"/>
  <c r="AC1147" i="13"/>
  <c r="AB1147" i="13"/>
  <c r="AA1147" i="13"/>
  <c r="Z1147" i="13"/>
  <c r="Y1147" i="13"/>
  <c r="S1147" i="13"/>
  <c r="R1147" i="13"/>
  <c r="Q1147" i="13"/>
  <c r="AC1040" i="13"/>
  <c r="AB1040" i="13"/>
  <c r="AA1040" i="13"/>
  <c r="Z1040" i="13"/>
  <c r="Y1040" i="13"/>
  <c r="S1040" i="13"/>
  <c r="R1040" i="13"/>
  <c r="Q1040" i="13"/>
  <c r="P1040" i="13"/>
  <c r="AC933" i="13"/>
  <c r="AB933" i="13"/>
  <c r="AA933" i="13"/>
  <c r="Z933" i="13"/>
  <c r="Y933" i="13"/>
  <c r="S933" i="13"/>
  <c r="R933" i="13"/>
  <c r="Q933" i="13"/>
  <c r="P933" i="13"/>
  <c r="O933" i="13"/>
  <c r="AC826" i="13"/>
  <c r="AB826" i="13"/>
  <c r="AA826" i="13"/>
  <c r="Z826" i="13"/>
  <c r="Y826" i="13"/>
  <c r="S826" i="13"/>
  <c r="R826" i="13"/>
  <c r="Q826" i="13"/>
  <c r="P826" i="13"/>
  <c r="O826" i="13"/>
  <c r="N826" i="13"/>
  <c r="AC719" i="13"/>
  <c r="AB719" i="13"/>
  <c r="AA719" i="13"/>
  <c r="Z719" i="13"/>
  <c r="Y719" i="13"/>
  <c r="S719" i="13"/>
  <c r="R719" i="13"/>
  <c r="Q719" i="13"/>
  <c r="P719" i="13"/>
  <c r="O719" i="13"/>
  <c r="N719" i="13"/>
  <c r="M719" i="13"/>
  <c r="S612" i="13"/>
  <c r="R612" i="13"/>
  <c r="Q612" i="13"/>
  <c r="P612" i="13"/>
  <c r="O612" i="13"/>
  <c r="N612" i="13"/>
  <c r="M612" i="13"/>
  <c r="L612" i="13"/>
  <c r="AC505" i="13"/>
  <c r="AB505" i="13"/>
  <c r="AA505" i="13"/>
  <c r="Z505" i="13"/>
  <c r="Y505" i="13"/>
  <c r="S505" i="13"/>
  <c r="R505" i="13"/>
  <c r="Q505" i="13"/>
  <c r="P505" i="13"/>
  <c r="O505" i="13"/>
  <c r="N505" i="13"/>
  <c r="M505" i="13"/>
  <c r="L505" i="13"/>
  <c r="K505" i="13"/>
  <c r="AC398" i="13"/>
  <c r="AB398" i="13"/>
  <c r="AA398" i="13"/>
  <c r="Z398" i="13"/>
  <c r="Y398" i="13"/>
  <c r="S398" i="13"/>
  <c r="R398" i="13"/>
  <c r="Q398" i="13"/>
  <c r="P398" i="13"/>
  <c r="O398" i="13"/>
  <c r="N398" i="13"/>
  <c r="M398" i="13"/>
  <c r="L398" i="13"/>
  <c r="K398" i="13"/>
  <c r="J398" i="13"/>
  <c r="M197" i="13"/>
  <c r="L197" i="13"/>
  <c r="K197" i="13"/>
  <c r="J197" i="13"/>
  <c r="I197" i="13"/>
  <c r="I107" i="13"/>
  <c r="O459" i="13" l="1"/>
  <c r="X1107" i="16"/>
  <c r="W1107" i="16"/>
  <c r="V1107" i="16"/>
  <c r="U1107" i="16"/>
  <c r="T1107" i="16"/>
  <c r="S1107" i="16"/>
  <c r="R1107" i="16"/>
  <c r="Q1107" i="16"/>
  <c r="P1107" i="16"/>
  <c r="O1107" i="16"/>
  <c r="N1107" i="16"/>
  <c r="M1107" i="16"/>
  <c r="L1107" i="16"/>
  <c r="K1107" i="16"/>
  <c r="J1107" i="16"/>
  <c r="I1107" i="16"/>
  <c r="X1092" i="16"/>
  <c r="W1092" i="16"/>
  <c r="V1092" i="16"/>
  <c r="U1092" i="16"/>
  <c r="T1092" i="16"/>
  <c r="S1092" i="16"/>
  <c r="R1092" i="16"/>
  <c r="Q1092" i="16"/>
  <c r="P1092" i="16"/>
  <c r="O1092" i="16"/>
  <c r="N1092" i="16"/>
  <c r="M1092" i="16"/>
  <c r="L1092" i="16"/>
  <c r="K1092" i="16"/>
  <c r="J1092" i="16"/>
  <c r="I1092" i="16"/>
  <c r="X1077" i="16"/>
  <c r="W1077" i="16"/>
  <c r="V1077" i="16"/>
  <c r="U1077" i="16"/>
  <c r="T1077" i="16"/>
  <c r="S1077" i="16"/>
  <c r="R1077" i="16"/>
  <c r="Q1077" i="16"/>
  <c r="P1077" i="16"/>
  <c r="O1077" i="16"/>
  <c r="N1077" i="16"/>
  <c r="M1077" i="16"/>
  <c r="L1077" i="16"/>
  <c r="K1077" i="16"/>
  <c r="J1077" i="16"/>
  <c r="I1077" i="16"/>
  <c r="X1062" i="16"/>
  <c r="W1062" i="16"/>
  <c r="V1062" i="16"/>
  <c r="U1062" i="16"/>
  <c r="T1062" i="16"/>
  <c r="S1062" i="16"/>
  <c r="R1062" i="16"/>
  <c r="Q1062" i="16"/>
  <c r="P1062" i="16"/>
  <c r="O1062" i="16"/>
  <c r="N1062" i="16"/>
  <c r="M1062" i="16"/>
  <c r="L1062" i="16"/>
  <c r="K1062" i="16"/>
  <c r="J1062" i="16"/>
  <c r="I1062" i="16"/>
  <c r="X1047" i="16"/>
  <c r="W1047" i="16"/>
  <c r="V1047" i="16"/>
  <c r="U1047" i="16"/>
  <c r="T1047" i="16"/>
  <c r="S1047" i="16"/>
  <c r="R1047" i="16"/>
  <c r="Q1047" i="16"/>
  <c r="P1047" i="16"/>
  <c r="O1047" i="16"/>
  <c r="N1047" i="16"/>
  <c r="M1047" i="16"/>
  <c r="L1047" i="16"/>
  <c r="K1047" i="16"/>
  <c r="J1047" i="16"/>
  <c r="I1047" i="16"/>
  <c r="X1032" i="16"/>
  <c r="W1032" i="16"/>
  <c r="V1032" i="16"/>
  <c r="U1032" i="16"/>
  <c r="T1032" i="16"/>
  <c r="S1032" i="16"/>
  <c r="R1032" i="16"/>
  <c r="Q1032" i="16"/>
  <c r="P1032" i="16"/>
  <c r="O1032" i="16"/>
  <c r="N1032" i="16"/>
  <c r="M1032" i="16"/>
  <c r="L1032" i="16"/>
  <c r="K1032" i="16"/>
  <c r="J1032" i="16"/>
  <c r="I1032" i="16"/>
  <c r="X1017" i="16"/>
  <c r="W1017" i="16"/>
  <c r="V1017" i="16"/>
  <c r="U1017" i="16"/>
  <c r="T1017" i="16"/>
  <c r="S1017" i="16"/>
  <c r="R1017" i="16"/>
  <c r="Q1017" i="16"/>
  <c r="P1017" i="16"/>
  <c r="O1017" i="16"/>
  <c r="N1017" i="16"/>
  <c r="M1017" i="16"/>
  <c r="L1017" i="16"/>
  <c r="K1017" i="16"/>
  <c r="J1017" i="16"/>
  <c r="I1017" i="16"/>
  <c r="X1002" i="16"/>
  <c r="W1002" i="16"/>
  <c r="V1002" i="16"/>
  <c r="U1002" i="16"/>
  <c r="T1002" i="16"/>
  <c r="S1002" i="16"/>
  <c r="R1002" i="16"/>
  <c r="Q1002" i="16"/>
  <c r="P1002" i="16"/>
  <c r="O1002" i="16"/>
  <c r="N1002" i="16"/>
  <c r="M1002" i="16"/>
  <c r="L1002" i="16"/>
  <c r="K1002" i="16"/>
  <c r="J1002" i="16"/>
  <c r="I1002" i="16"/>
  <c r="X987" i="16"/>
  <c r="W987" i="16"/>
  <c r="V987" i="16"/>
  <c r="U987" i="16"/>
  <c r="T987" i="16"/>
  <c r="S987" i="16"/>
  <c r="R987" i="16"/>
  <c r="Q987" i="16"/>
  <c r="P987" i="16"/>
  <c r="O987" i="16"/>
  <c r="N987" i="16"/>
  <c r="M987" i="16"/>
  <c r="L987" i="16"/>
  <c r="K987" i="16"/>
  <c r="J987" i="16"/>
  <c r="I987" i="16"/>
  <c r="X972" i="16"/>
  <c r="W972" i="16"/>
  <c r="V972" i="16"/>
  <c r="U972" i="16"/>
  <c r="T972" i="16"/>
  <c r="S972" i="16"/>
  <c r="R972" i="16"/>
  <c r="Q972" i="16"/>
  <c r="P972" i="16"/>
  <c r="O972" i="16"/>
  <c r="N972" i="16"/>
  <c r="M972" i="16"/>
  <c r="L972" i="16"/>
  <c r="K972" i="16"/>
  <c r="J972" i="16"/>
  <c r="I972" i="16"/>
  <c r="X957" i="16"/>
  <c r="W957" i="16"/>
  <c r="V957" i="16"/>
  <c r="U957" i="16"/>
  <c r="T957" i="16"/>
  <c r="S957" i="16"/>
  <c r="R957" i="16"/>
  <c r="Q957" i="16"/>
  <c r="P957" i="16"/>
  <c r="O957" i="16"/>
  <c r="N957" i="16"/>
  <c r="M957" i="16"/>
  <c r="L957" i="16"/>
  <c r="K957" i="16"/>
  <c r="J957" i="16"/>
  <c r="I957" i="16"/>
  <c r="X942" i="16"/>
  <c r="W942" i="16"/>
  <c r="V942" i="16"/>
  <c r="U942" i="16"/>
  <c r="T942" i="16"/>
  <c r="S942" i="16"/>
  <c r="R942" i="16"/>
  <c r="Q942" i="16"/>
  <c r="P942" i="16"/>
  <c r="O942" i="16"/>
  <c r="N942" i="16"/>
  <c r="M942" i="16"/>
  <c r="L942" i="16"/>
  <c r="K942" i="16"/>
  <c r="J942" i="16"/>
  <c r="I942" i="16"/>
  <c r="X927" i="16"/>
  <c r="W927" i="16"/>
  <c r="V927" i="16"/>
  <c r="U927" i="16"/>
  <c r="T927" i="16"/>
  <c r="S927" i="16"/>
  <c r="R927" i="16"/>
  <c r="Q927" i="16"/>
  <c r="P927" i="16"/>
  <c r="O927" i="16"/>
  <c r="N927" i="16"/>
  <c r="M927" i="16"/>
  <c r="L927" i="16"/>
  <c r="K927" i="16"/>
  <c r="J927" i="16"/>
  <c r="I927" i="16"/>
  <c r="X912" i="16"/>
  <c r="W912" i="16"/>
  <c r="V912" i="16"/>
  <c r="U912" i="16"/>
  <c r="T912" i="16"/>
  <c r="S912" i="16"/>
  <c r="R912" i="16"/>
  <c r="Q912" i="16"/>
  <c r="P912" i="16"/>
  <c r="O912" i="16"/>
  <c r="N912" i="16"/>
  <c r="M912" i="16"/>
  <c r="L912" i="16"/>
  <c r="K912" i="16"/>
  <c r="J912" i="16"/>
  <c r="I912" i="16"/>
  <c r="X897" i="16"/>
  <c r="W897" i="16"/>
  <c r="V897" i="16"/>
  <c r="U897" i="16"/>
  <c r="T897" i="16"/>
  <c r="S897" i="16"/>
  <c r="R897" i="16"/>
  <c r="Q897" i="16"/>
  <c r="P897" i="16"/>
  <c r="O897" i="16"/>
  <c r="N897" i="16"/>
  <c r="M897" i="16"/>
  <c r="L897" i="16"/>
  <c r="K897" i="16"/>
  <c r="J897" i="16"/>
  <c r="I897" i="16"/>
  <c r="X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AC284" i="16"/>
  <c r="AB284" i="16"/>
  <c r="AA284" i="16"/>
  <c r="Z284" i="16"/>
  <c r="Y284" i="16"/>
  <c r="X284" i="16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K352" i="13"/>
  <c r="L352" i="13" l="1"/>
  <c r="P459" i="13"/>
  <c r="S680" i="16"/>
  <c r="R680" i="16"/>
  <c r="Q680" i="16"/>
  <c r="P680" i="16"/>
  <c r="O680" i="16"/>
  <c r="N680" i="16"/>
  <c r="S618" i="16"/>
  <c r="R618" i="16"/>
  <c r="Q618" i="16"/>
  <c r="P618" i="16"/>
  <c r="O618" i="16"/>
  <c r="N618" i="16"/>
  <c r="M618" i="16"/>
  <c r="L618" i="16"/>
  <c r="K618" i="16"/>
  <c r="J618" i="16"/>
  <c r="I618" i="16"/>
  <c r="X579" i="16"/>
  <c r="W579" i="16"/>
  <c r="V579" i="16"/>
  <c r="U579" i="16"/>
  <c r="S579" i="16"/>
  <c r="R579" i="16"/>
  <c r="Q579" i="16"/>
  <c r="P579" i="16"/>
  <c r="O579" i="16"/>
  <c r="N579" i="16"/>
  <c r="M579" i="16"/>
  <c r="L579" i="16"/>
  <c r="K579" i="16"/>
  <c r="J579" i="16"/>
  <c r="I579" i="16"/>
  <c r="T579" i="16"/>
  <c r="Q459" i="13" l="1"/>
  <c r="M352" i="13"/>
  <c r="N352" i="13" l="1"/>
  <c r="R459" i="13"/>
  <c r="S459" i="13" l="1"/>
  <c r="O352" i="13"/>
  <c r="AM188" i="8" l="1"/>
  <c r="AI13" i="16"/>
  <c r="AQ188" i="8"/>
  <c r="AM13" i="16"/>
  <c r="AN188" i="8"/>
  <c r="AJ13" i="16"/>
  <c r="AO188" i="8"/>
  <c r="AK13" i="16"/>
  <c r="AP188" i="8"/>
  <c r="AL13" i="16"/>
  <c r="P352" i="13"/>
  <c r="T459" i="13"/>
  <c r="Y7" i="8"/>
  <c r="U459" i="13" l="1"/>
  <c r="Q352" i="13"/>
  <c r="R352" i="13" l="1"/>
  <c r="V459" i="13"/>
  <c r="S352" i="13" l="1"/>
  <c r="W459" i="13"/>
  <c r="X459" i="13" l="1"/>
  <c r="T352" i="13"/>
  <c r="U352" i="13" l="1"/>
  <c r="Y459" i="13"/>
  <c r="Z459" i="13" l="1"/>
  <c r="V352" i="13"/>
  <c r="W352" i="13" l="1"/>
  <c r="AA459" i="13"/>
  <c r="X352" i="13" l="1"/>
  <c r="AB459" i="13"/>
  <c r="AC459" i="13" l="1"/>
  <c r="Y352" i="13"/>
  <c r="Z352" i="13" l="1"/>
  <c r="AD459" i="13"/>
  <c r="A268" i="17"/>
  <c r="A267" i="17"/>
  <c r="A266" i="17"/>
  <c r="A265" i="17"/>
  <c r="A263" i="17"/>
  <c r="A261" i="17"/>
  <c r="A260" i="17"/>
  <c r="A259" i="17"/>
  <c r="X12" i="17"/>
  <c r="W12" i="17"/>
  <c r="V12" i="17"/>
  <c r="U12" i="17"/>
  <c r="T12" i="17"/>
  <c r="S12" i="17"/>
  <c r="R12" i="17"/>
  <c r="Q12" i="17"/>
  <c r="P12" i="17"/>
  <c r="O12" i="17"/>
  <c r="N12" i="17"/>
  <c r="W11" i="17"/>
  <c r="S11" i="17"/>
  <c r="O11" i="17"/>
  <c r="N11" i="17"/>
  <c r="A54" i="17"/>
  <c r="A53" i="17"/>
  <c r="A52" i="17"/>
  <c r="A51" i="17"/>
  <c r="A50" i="17"/>
  <c r="A49" i="17"/>
  <c r="A48" i="17"/>
  <c r="A47" i="17"/>
  <c r="A46" i="17"/>
  <c r="A45" i="17"/>
  <c r="A44" i="17"/>
  <c r="A43" i="17"/>
  <c r="A42" i="17"/>
  <c r="A41" i="17"/>
  <c r="A40" i="17"/>
  <c r="A39" i="17"/>
  <c r="A38" i="17"/>
  <c r="A37" i="17"/>
  <c r="A36" i="17"/>
  <c r="A35" i="17"/>
  <c r="A34" i="17"/>
  <c r="A33" i="17"/>
  <c r="A31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H8" i="17"/>
  <c r="H6" i="17"/>
  <c r="AC5" i="17"/>
  <c r="AB5" i="17"/>
  <c r="AA5" i="17"/>
  <c r="Z5" i="17"/>
  <c r="Y5" i="17"/>
  <c r="X5" i="17"/>
  <c r="W5" i="17"/>
  <c r="V5" i="17"/>
  <c r="U5" i="17"/>
  <c r="T5" i="17"/>
  <c r="S5" i="17"/>
  <c r="R5" i="17"/>
  <c r="Q5" i="17"/>
  <c r="P5" i="17"/>
  <c r="O5" i="17"/>
  <c r="N5" i="17"/>
  <c r="M5" i="17"/>
  <c r="L5" i="17"/>
  <c r="K5" i="17"/>
  <c r="J5" i="17"/>
  <c r="I5" i="17"/>
  <c r="X3" i="17"/>
  <c r="W3" i="17"/>
  <c r="V3" i="17"/>
  <c r="U3" i="17"/>
  <c r="T3" i="17"/>
  <c r="S3" i="17"/>
  <c r="R3" i="17"/>
  <c r="Q3" i="17"/>
  <c r="P3" i="17"/>
  <c r="O3" i="17"/>
  <c r="N3" i="17"/>
  <c r="M3" i="17"/>
  <c r="L3" i="17"/>
  <c r="K3" i="17"/>
  <c r="J3" i="17"/>
  <c r="I3" i="17"/>
  <c r="H3" i="17"/>
  <c r="G3" i="17"/>
  <c r="F3" i="17"/>
  <c r="E3" i="17"/>
  <c r="D3" i="17"/>
  <c r="C3" i="17"/>
  <c r="B3" i="17"/>
  <c r="S2656" i="16"/>
  <c r="R2656" i="16"/>
  <c r="Q2656" i="16"/>
  <c r="P2656" i="16"/>
  <c r="O2656" i="16"/>
  <c r="N2656" i="16"/>
  <c r="S2653" i="16"/>
  <c r="R2653" i="16"/>
  <c r="Q2653" i="16"/>
  <c r="P2653" i="16"/>
  <c r="O2653" i="16"/>
  <c r="N2653" i="16"/>
  <c r="S2652" i="16"/>
  <c r="R2652" i="16"/>
  <c r="Q2652" i="16"/>
  <c r="P2652" i="16"/>
  <c r="O2652" i="16"/>
  <c r="N2652" i="16"/>
  <c r="S2651" i="16"/>
  <c r="R2651" i="16"/>
  <c r="Q2651" i="16"/>
  <c r="P2651" i="16"/>
  <c r="O2651" i="16"/>
  <c r="N2651" i="16"/>
  <c r="S2650" i="16"/>
  <c r="R2650" i="16"/>
  <c r="Q2650" i="16"/>
  <c r="P2650" i="16"/>
  <c r="O2650" i="16"/>
  <c r="N2650" i="16"/>
  <c r="S2649" i="16"/>
  <c r="R2649" i="16"/>
  <c r="Q2649" i="16"/>
  <c r="P2649" i="16"/>
  <c r="O2649" i="16"/>
  <c r="N2649" i="16"/>
  <c r="AC2643" i="16"/>
  <c r="AB2643" i="16"/>
  <c r="AA2643" i="16"/>
  <c r="Z2643" i="16"/>
  <c r="Y2643" i="16"/>
  <c r="T2643" i="16"/>
  <c r="S2627" i="16"/>
  <c r="R2627" i="16"/>
  <c r="Q2627" i="16"/>
  <c r="P2627" i="16"/>
  <c r="O2627" i="16"/>
  <c r="N2627" i="16"/>
  <c r="X2607" i="16"/>
  <c r="W2607" i="16"/>
  <c r="V2607" i="16"/>
  <c r="U2607" i="16"/>
  <c r="T2607" i="16"/>
  <c r="S2587" i="16"/>
  <c r="R2587" i="16"/>
  <c r="Q2587" i="16"/>
  <c r="P2587" i="16"/>
  <c r="O2587" i="16"/>
  <c r="N2587" i="16"/>
  <c r="S739" i="16"/>
  <c r="R739" i="16"/>
  <c r="Q739" i="16"/>
  <c r="P739" i="16"/>
  <c r="O739" i="16"/>
  <c r="N739" i="16"/>
  <c r="S731" i="16"/>
  <c r="R731" i="16"/>
  <c r="Q731" i="16"/>
  <c r="P731" i="16"/>
  <c r="O731" i="16"/>
  <c r="N731" i="16"/>
  <c r="S730" i="16"/>
  <c r="R730" i="16"/>
  <c r="Q730" i="16"/>
  <c r="P730" i="16"/>
  <c r="O730" i="16"/>
  <c r="N730" i="16"/>
  <c r="S729" i="16"/>
  <c r="R729" i="16"/>
  <c r="Q729" i="16"/>
  <c r="P729" i="16"/>
  <c r="O729" i="16"/>
  <c r="N729" i="16"/>
  <c r="S728" i="16"/>
  <c r="R728" i="16"/>
  <c r="Q728" i="16"/>
  <c r="P728" i="16"/>
  <c r="O728" i="16"/>
  <c r="N728" i="16"/>
  <c r="S647" i="16"/>
  <c r="R647" i="16"/>
  <c r="Q647" i="16"/>
  <c r="P647" i="16"/>
  <c r="O647" i="16"/>
  <c r="N647" i="16"/>
  <c r="S639" i="16"/>
  <c r="R639" i="16"/>
  <c r="Q639" i="16"/>
  <c r="P639" i="16"/>
  <c r="O639" i="16"/>
  <c r="N639" i="16"/>
  <c r="S638" i="16"/>
  <c r="R638" i="16"/>
  <c r="Q638" i="16"/>
  <c r="P638" i="16"/>
  <c r="O638" i="16"/>
  <c r="N638" i="16"/>
  <c r="S637" i="16"/>
  <c r="R637" i="16"/>
  <c r="Q637" i="16"/>
  <c r="P637" i="16"/>
  <c r="O637" i="16"/>
  <c r="N637" i="16"/>
  <c r="S636" i="16"/>
  <c r="R636" i="16"/>
  <c r="Q636" i="16"/>
  <c r="P636" i="16"/>
  <c r="O636" i="16"/>
  <c r="N636" i="16"/>
  <c r="X252" i="16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I177" i="16"/>
  <c r="G177" i="16"/>
  <c r="X144" i="16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O36" i="16"/>
  <c r="J36" i="16"/>
  <c r="E33" i="16"/>
  <c r="V32" i="16"/>
  <c r="U32" i="16"/>
  <c r="I8" i="16"/>
  <c r="I6" i="16"/>
  <c r="AC3" i="16"/>
  <c r="AB3" i="16"/>
  <c r="AA3" i="16"/>
  <c r="Z3" i="16"/>
  <c r="Y3" i="16"/>
  <c r="X3" i="16"/>
  <c r="W3" i="16"/>
  <c r="V3" i="16"/>
  <c r="U3" i="16"/>
  <c r="T3" i="16"/>
  <c r="S3" i="16"/>
  <c r="R3" i="16"/>
  <c r="Q3" i="16"/>
  <c r="P3" i="16"/>
  <c r="O3" i="16"/>
  <c r="N3" i="16"/>
  <c r="M3" i="16"/>
  <c r="L3" i="16"/>
  <c r="K3" i="16"/>
  <c r="J3" i="16"/>
  <c r="I3" i="16"/>
  <c r="H3" i="16"/>
  <c r="G3" i="16"/>
  <c r="F3" i="16"/>
  <c r="E3" i="16"/>
  <c r="D3" i="16"/>
  <c r="C3" i="16"/>
  <c r="B3" i="16"/>
  <c r="A1" i="16"/>
  <c r="O41" i="15"/>
  <c r="I33" i="15"/>
  <c r="I34" i="15" s="1"/>
  <c r="E33" i="15"/>
  <c r="E34" i="15" s="1"/>
  <c r="K22" i="15"/>
  <c r="G22" i="15"/>
  <c r="G21" i="15" s="1"/>
  <c r="O30" i="15"/>
  <c r="K30" i="15"/>
  <c r="M30" i="15" s="1"/>
  <c r="G30" i="15"/>
  <c r="E30" i="15"/>
  <c r="P29" i="15"/>
  <c r="Q29" i="15" s="1"/>
  <c r="R29" i="15" s="1"/>
  <c r="S29" i="15" s="1"/>
  <c r="M29" i="15"/>
  <c r="P28" i="15"/>
  <c r="M28" i="15"/>
  <c r="P20" i="15"/>
  <c r="Q20" i="15" s="1"/>
  <c r="R20" i="15" s="1"/>
  <c r="S20" i="15" s="1"/>
  <c r="M20" i="15"/>
  <c r="P19" i="15"/>
  <c r="Q19" i="15" s="1"/>
  <c r="R19" i="15" s="1"/>
  <c r="S19" i="15" s="1"/>
  <c r="M19" i="15"/>
  <c r="P11" i="15"/>
  <c r="P13" i="15"/>
  <c r="Q13" i="15" s="1"/>
  <c r="R13" i="15" s="1"/>
  <c r="S13" i="15" s="1"/>
  <c r="M13" i="15"/>
  <c r="M12" i="15"/>
  <c r="O26" i="15"/>
  <c r="K26" i="15"/>
  <c r="M26" i="15" s="1"/>
  <c r="G26" i="15"/>
  <c r="P25" i="15"/>
  <c r="M25" i="15"/>
  <c r="M27" i="15"/>
  <c r="K10" i="15"/>
  <c r="M10" i="15" s="1"/>
  <c r="G10" i="15"/>
  <c r="P9" i="15"/>
  <c r="M9" i="15"/>
  <c r="M6" i="15"/>
  <c r="A4" i="15"/>
  <c r="S3" i="15"/>
  <c r="R3" i="15"/>
  <c r="Q3" i="15"/>
  <c r="P3" i="15"/>
  <c r="O3" i="15"/>
  <c r="M3" i="15"/>
  <c r="L3" i="15"/>
  <c r="K3" i="15"/>
  <c r="J3" i="15"/>
  <c r="I3" i="15"/>
  <c r="H3" i="15"/>
  <c r="G3" i="15"/>
  <c r="F3" i="15"/>
  <c r="E3" i="15"/>
  <c r="D3" i="15"/>
  <c r="C3" i="15"/>
  <c r="B3" i="15"/>
  <c r="A1" i="15"/>
  <c r="AC2506" i="13"/>
  <c r="AC2498" i="13"/>
  <c r="AC2497" i="13"/>
  <c r="AC2496" i="13"/>
  <c r="AC2495" i="13"/>
  <c r="AB2399" i="13"/>
  <c r="AB2391" i="13"/>
  <c r="AB2390" i="13"/>
  <c r="AB2389" i="13"/>
  <c r="AB2388" i="13"/>
  <c r="AA2292" i="13"/>
  <c r="AA2284" i="13"/>
  <c r="AA2283" i="13"/>
  <c r="AA2282" i="13"/>
  <c r="AA2281" i="13"/>
  <c r="Z2185" i="13"/>
  <c r="Z2177" i="13"/>
  <c r="Z2176" i="13"/>
  <c r="Z2175" i="13"/>
  <c r="Z2174" i="13"/>
  <c r="Y2078" i="13"/>
  <c r="Y2070" i="13"/>
  <c r="Y2069" i="13"/>
  <c r="Y2068" i="13"/>
  <c r="Y2067" i="13"/>
  <c r="X1971" i="13"/>
  <c r="X1963" i="13"/>
  <c r="X1962" i="13"/>
  <c r="X1961" i="13"/>
  <c r="X1960" i="13"/>
  <c r="W1864" i="13"/>
  <c r="W1856" i="13"/>
  <c r="W1855" i="13"/>
  <c r="W1854" i="13"/>
  <c r="W1853" i="13"/>
  <c r="V1757" i="13"/>
  <c r="V1749" i="13"/>
  <c r="V1748" i="13"/>
  <c r="V1747" i="13"/>
  <c r="V1746" i="13"/>
  <c r="U1642" i="13"/>
  <c r="U1641" i="13"/>
  <c r="U1640" i="13"/>
  <c r="U1639" i="13"/>
  <c r="T1543" i="13"/>
  <c r="T1535" i="13"/>
  <c r="T1534" i="13"/>
  <c r="T1533" i="13"/>
  <c r="T1532" i="13"/>
  <c r="S1436" i="13"/>
  <c r="S1428" i="13"/>
  <c r="S1427" i="13"/>
  <c r="S1426" i="13"/>
  <c r="S1425" i="13"/>
  <c r="R1329" i="13"/>
  <c r="R1321" i="13"/>
  <c r="R1320" i="13"/>
  <c r="R1319" i="13"/>
  <c r="R1318" i="13"/>
  <c r="Q1222" i="13"/>
  <c r="Q1214" i="13"/>
  <c r="Q1213" i="13"/>
  <c r="Q1212" i="13"/>
  <c r="Q1211" i="13"/>
  <c r="P1115" i="13"/>
  <c r="P1107" i="13"/>
  <c r="P1106" i="13"/>
  <c r="P1105" i="13"/>
  <c r="P1104" i="13"/>
  <c r="O1008" i="13"/>
  <c r="O1000" i="13"/>
  <c r="O999" i="13"/>
  <c r="O998" i="13"/>
  <c r="O997" i="13"/>
  <c r="N901" i="13"/>
  <c r="N893" i="13"/>
  <c r="N892" i="13"/>
  <c r="N891" i="13"/>
  <c r="N890" i="13"/>
  <c r="M794" i="13"/>
  <c r="M786" i="13"/>
  <c r="M785" i="13"/>
  <c r="M784" i="13"/>
  <c r="M783" i="13"/>
  <c r="L687" i="13"/>
  <c r="L679" i="13"/>
  <c r="L678" i="13"/>
  <c r="L677" i="13"/>
  <c r="L676" i="13"/>
  <c r="K580" i="13"/>
  <c r="K572" i="13"/>
  <c r="K571" i="13"/>
  <c r="K570" i="13"/>
  <c r="K569" i="13"/>
  <c r="J473" i="13"/>
  <c r="J465" i="13"/>
  <c r="J464" i="13"/>
  <c r="J463" i="13"/>
  <c r="J462" i="13"/>
  <c r="I366" i="13"/>
  <c r="I358" i="13"/>
  <c r="I357" i="13"/>
  <c r="I356" i="13"/>
  <c r="I355" i="13"/>
  <c r="A336" i="13"/>
  <c r="I295" i="13"/>
  <c r="I294" i="13"/>
  <c r="I293" i="13"/>
  <c r="I292" i="13"/>
  <c r="A250" i="13"/>
  <c r="A249" i="13"/>
  <c r="A248" i="13"/>
  <c r="A247" i="13"/>
  <c r="A246" i="13"/>
  <c r="A243" i="13"/>
  <c r="A157" i="13"/>
  <c r="A156" i="13"/>
  <c r="A155" i="13"/>
  <c r="A154" i="13"/>
  <c r="A153" i="13"/>
  <c r="A150" i="13"/>
  <c r="A149" i="13"/>
  <c r="A148" i="13"/>
  <c r="A147" i="13"/>
  <c r="A146" i="13"/>
  <c r="T145" i="13"/>
  <c r="A145" i="13"/>
  <c r="A143" i="13"/>
  <c r="I106" i="13"/>
  <c r="A46" i="13"/>
  <c r="A45" i="13"/>
  <c r="A44" i="13"/>
  <c r="A43" i="13"/>
  <c r="A42" i="13"/>
  <c r="A41" i="13"/>
  <c r="A40" i="13"/>
  <c r="A34" i="13"/>
  <c r="A33" i="13"/>
  <c r="A32" i="13"/>
  <c r="A30" i="13"/>
  <c r="T29" i="13"/>
  <c r="A29" i="13"/>
  <c r="T28" i="13"/>
  <c r="A28" i="13"/>
  <c r="AC27" i="13"/>
  <c r="AB27" i="13"/>
  <c r="AA27" i="13"/>
  <c r="Z27" i="13"/>
  <c r="Y27" i="13"/>
  <c r="X27" i="13"/>
  <c r="W27" i="13"/>
  <c r="V27" i="13"/>
  <c r="U27" i="13"/>
  <c r="A27" i="13"/>
  <c r="A26" i="13"/>
  <c r="A25" i="13"/>
  <c r="A18" i="13"/>
  <c r="A17" i="13"/>
  <c r="A16" i="13"/>
  <c r="A15" i="13"/>
  <c r="A12" i="13"/>
  <c r="A11" i="13"/>
  <c r="A10" i="13"/>
  <c r="H8" i="13"/>
  <c r="H7" i="13"/>
  <c r="H6" i="13"/>
  <c r="AC5" i="13"/>
  <c r="AB5" i="13"/>
  <c r="AA5" i="13"/>
  <c r="Z5" i="13"/>
  <c r="Y5" i="13"/>
  <c r="X5" i="13"/>
  <c r="W5" i="13"/>
  <c r="V5" i="13"/>
  <c r="U5" i="13"/>
  <c r="T5" i="13"/>
  <c r="S5" i="13"/>
  <c r="R5" i="13"/>
  <c r="Q5" i="13"/>
  <c r="P5" i="13"/>
  <c r="O5" i="13"/>
  <c r="N5" i="13"/>
  <c r="M5" i="13"/>
  <c r="L5" i="13"/>
  <c r="K5" i="13"/>
  <c r="J5" i="13"/>
  <c r="I5" i="13"/>
  <c r="X3" i="13"/>
  <c r="W3" i="13"/>
  <c r="V3" i="13"/>
  <c r="U3" i="13"/>
  <c r="T3" i="13"/>
  <c r="S3" i="13"/>
  <c r="R3" i="13"/>
  <c r="Q3" i="13"/>
  <c r="P3" i="13"/>
  <c r="O3" i="13"/>
  <c r="N3" i="13"/>
  <c r="M3" i="13"/>
  <c r="L3" i="13"/>
  <c r="K3" i="13"/>
  <c r="J3" i="13"/>
  <c r="I3" i="13"/>
  <c r="H3" i="13"/>
  <c r="G3" i="13"/>
  <c r="F3" i="13"/>
  <c r="E3" i="13"/>
  <c r="D3" i="13"/>
  <c r="C3" i="13"/>
  <c r="B3" i="13"/>
  <c r="A35" i="11"/>
  <c r="A34" i="11"/>
  <c r="A33" i="11"/>
  <c r="A32" i="11"/>
  <c r="A31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A30" i="11"/>
  <c r="A29" i="11"/>
  <c r="A28" i="11"/>
  <c r="F27" i="11"/>
  <c r="G27" i="11" s="1"/>
  <c r="H27" i="11" s="1"/>
  <c r="I27" i="11" s="1"/>
  <c r="J27" i="11" s="1"/>
  <c r="K27" i="11" s="1"/>
  <c r="L27" i="11" s="1"/>
  <c r="M27" i="11" s="1"/>
  <c r="N27" i="11" s="1"/>
  <c r="O27" i="11" s="1"/>
  <c r="P27" i="11" s="1"/>
  <c r="Q27" i="11" s="1"/>
  <c r="R27" i="11" s="1"/>
  <c r="S27" i="11" s="1"/>
  <c r="T27" i="11" s="1"/>
  <c r="U27" i="11" s="1"/>
  <c r="V27" i="11" s="1"/>
  <c r="W27" i="11" s="1"/>
  <c r="X27" i="11" s="1"/>
  <c r="Y27" i="11" s="1"/>
  <c r="G26" i="11"/>
  <c r="H26" i="11" s="1"/>
  <c r="I26" i="11" s="1"/>
  <c r="J26" i="11" s="1"/>
  <c r="K26" i="11" s="1"/>
  <c r="L26" i="11" s="1"/>
  <c r="M26" i="11" s="1"/>
  <c r="N26" i="11" s="1"/>
  <c r="O26" i="11" s="1"/>
  <c r="P26" i="11" s="1"/>
  <c r="Q26" i="11" s="1"/>
  <c r="R26" i="11" s="1"/>
  <c r="S26" i="11" s="1"/>
  <c r="T26" i="11" s="1"/>
  <c r="U26" i="11" s="1"/>
  <c r="V26" i="11" s="1"/>
  <c r="W26" i="11" s="1"/>
  <c r="X26" i="11" s="1"/>
  <c r="Y26" i="11" s="1"/>
  <c r="A25" i="11"/>
  <c r="A24" i="11"/>
  <c r="A23" i="11"/>
  <c r="D22" i="11"/>
  <c r="D23" i="11" s="1"/>
  <c r="A22" i="11"/>
  <c r="A21" i="11"/>
  <c r="A20" i="11"/>
  <c r="A19" i="11"/>
  <c r="A18" i="11"/>
  <c r="A17" i="11"/>
  <c r="D16" i="11"/>
  <c r="E14" i="11" s="1"/>
  <c r="A16" i="11"/>
  <c r="A15" i="11"/>
  <c r="A14" i="11"/>
  <c r="A13" i="11"/>
  <c r="A12" i="11"/>
  <c r="A11" i="11"/>
  <c r="A10" i="11"/>
  <c r="A9" i="11"/>
  <c r="F10" i="11"/>
  <c r="F11" i="11" s="1"/>
  <c r="A8" i="11"/>
  <c r="A7" i="11"/>
  <c r="A6" i="11"/>
  <c r="BT3" i="11"/>
  <c r="BS3" i="11"/>
  <c r="BR3" i="11"/>
  <c r="BQ3" i="11"/>
  <c r="BP3" i="11"/>
  <c r="BO3" i="11"/>
  <c r="BN3" i="11"/>
  <c r="BM3" i="11"/>
  <c r="BL3" i="11"/>
  <c r="BK3" i="11"/>
  <c r="BJ3" i="11"/>
  <c r="BI3" i="11"/>
  <c r="BH3" i="11"/>
  <c r="BG3" i="11"/>
  <c r="BF3" i="11"/>
  <c r="BE3" i="11"/>
  <c r="BD3" i="11"/>
  <c r="BC3" i="11"/>
  <c r="BB3" i="11"/>
  <c r="BA3" i="11"/>
  <c r="AZ3" i="11"/>
  <c r="AY3" i="11"/>
  <c r="AX3" i="11"/>
  <c r="AW3" i="11"/>
  <c r="AV3" i="11"/>
  <c r="AU3" i="11"/>
  <c r="AT3" i="11"/>
  <c r="AS3" i="11"/>
  <c r="AR3" i="11"/>
  <c r="AQ3" i="11"/>
  <c r="AP3" i="11"/>
  <c r="AO3" i="11"/>
  <c r="AN3" i="11"/>
  <c r="AM3" i="11"/>
  <c r="AL3" i="11"/>
  <c r="AK3" i="11"/>
  <c r="AJ3" i="11"/>
  <c r="AI3" i="11"/>
  <c r="AH3" i="11"/>
  <c r="AG3" i="11"/>
  <c r="AF3" i="11"/>
  <c r="AE3" i="11"/>
  <c r="AD3" i="11"/>
  <c r="AC3" i="11"/>
  <c r="AB3" i="11"/>
  <c r="AA3" i="11"/>
  <c r="Z3" i="11"/>
  <c r="Y3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D3" i="11"/>
  <c r="C3" i="11"/>
  <c r="B3" i="11"/>
  <c r="A1" i="11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49" i="9"/>
  <c r="A48" i="9"/>
  <c r="A47" i="9"/>
  <c r="A46" i="9"/>
  <c r="A45" i="9"/>
  <c r="A43" i="9"/>
  <c r="A42" i="9"/>
  <c r="A41" i="9"/>
  <c r="A40" i="9"/>
  <c r="A39" i="9"/>
  <c r="A24" i="9"/>
  <c r="A22" i="9"/>
  <c r="A21" i="9"/>
  <c r="A20" i="9"/>
  <c r="A19" i="9"/>
  <c r="A17" i="9"/>
  <c r="A16" i="9"/>
  <c r="A15" i="9"/>
  <c r="A14" i="9"/>
  <c r="A13" i="9"/>
  <c r="A12" i="9"/>
  <c r="A11" i="9"/>
  <c r="A10" i="9"/>
  <c r="H8" i="9"/>
  <c r="H7" i="9"/>
  <c r="H6" i="9"/>
  <c r="AC5" i="9"/>
  <c r="AB5" i="9"/>
  <c r="AA5" i="9"/>
  <c r="Z5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X3" i="9"/>
  <c r="W3" i="9"/>
  <c r="V3" i="9"/>
  <c r="U3" i="9"/>
  <c r="T3" i="9"/>
  <c r="S3" i="9"/>
  <c r="R3" i="9"/>
  <c r="Q3" i="9"/>
  <c r="N3" i="9"/>
  <c r="M3" i="9"/>
  <c r="L3" i="9"/>
  <c r="K3" i="9"/>
  <c r="J3" i="9"/>
  <c r="I3" i="9"/>
  <c r="H3" i="9"/>
  <c r="G3" i="9"/>
  <c r="F3" i="9"/>
  <c r="E3" i="9"/>
  <c r="D3" i="9"/>
  <c r="C3" i="9"/>
  <c r="B3" i="9"/>
  <c r="A1" i="9"/>
  <c r="A158" i="8"/>
  <c r="A152" i="8"/>
  <c r="A151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24" i="8"/>
  <c r="A123" i="8"/>
  <c r="A122" i="8"/>
  <c r="A119" i="8"/>
  <c r="A118" i="8"/>
  <c r="A117" i="8"/>
  <c r="A116" i="8"/>
  <c r="A115" i="8"/>
  <c r="A95" i="8"/>
  <c r="A94" i="8"/>
  <c r="A89" i="8"/>
  <c r="A86" i="8"/>
  <c r="A83" i="8"/>
  <c r="A82" i="8"/>
  <c r="A81" i="8"/>
  <c r="A79" i="8"/>
  <c r="A78" i="8"/>
  <c r="A51" i="8"/>
  <c r="A48" i="8"/>
  <c r="A47" i="8"/>
  <c r="A46" i="8"/>
  <c r="A45" i="8"/>
  <c r="A44" i="8"/>
  <c r="A43" i="8"/>
  <c r="A42" i="8"/>
  <c r="A40" i="8"/>
  <c r="A39" i="8"/>
  <c r="A37" i="8"/>
  <c r="A36" i="8"/>
  <c r="A35" i="8"/>
  <c r="A34" i="8"/>
  <c r="A33" i="8"/>
  <c r="A32" i="8"/>
  <c r="A31" i="8"/>
  <c r="I30" i="8"/>
  <c r="A30" i="8"/>
  <c r="A29" i="8"/>
  <c r="A27" i="8"/>
  <c r="A26" i="8"/>
  <c r="A25" i="8"/>
  <c r="A24" i="8"/>
  <c r="A23" i="8"/>
  <c r="A22" i="8"/>
  <c r="A210" i="8"/>
  <c r="A209" i="8"/>
  <c r="A206" i="8"/>
  <c r="A205" i="8"/>
  <c r="A204" i="8"/>
  <c r="A191" i="8"/>
  <c r="A20" i="8"/>
  <c r="A19" i="8"/>
  <c r="A18" i="8"/>
  <c r="A17" i="8"/>
  <c r="A16" i="8"/>
  <c r="A15" i="8"/>
  <c r="A14" i="8"/>
  <c r="A13" i="8"/>
  <c r="A12" i="8"/>
  <c r="A11" i="8"/>
  <c r="A10" i="8"/>
  <c r="H8" i="8"/>
  <c r="H7" i="8"/>
  <c r="H6" i="8"/>
  <c r="AE5" i="8"/>
  <c r="AD5" i="8"/>
  <c r="AC5" i="8"/>
  <c r="AB5" i="8"/>
  <c r="AA5" i="8"/>
  <c r="Z5" i="8" s="1"/>
  <c r="Y5" i="8" s="1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X3" i="8"/>
  <c r="W3" i="8"/>
  <c r="V3" i="8"/>
  <c r="U3" i="8"/>
  <c r="T3" i="8"/>
  <c r="S3" i="8"/>
  <c r="R3" i="8"/>
  <c r="Q3" i="8"/>
  <c r="N3" i="8"/>
  <c r="M3" i="8"/>
  <c r="L3" i="8"/>
  <c r="K3" i="8"/>
  <c r="J3" i="8"/>
  <c r="I3" i="8"/>
  <c r="H3" i="8"/>
  <c r="G3" i="8"/>
  <c r="F3" i="8"/>
  <c r="E3" i="8"/>
  <c r="D3" i="8"/>
  <c r="C3" i="8"/>
  <c r="B3" i="8"/>
  <c r="A1" i="8"/>
  <c r="A54" i="7"/>
  <c r="A53" i="7"/>
  <c r="A52" i="7"/>
  <c r="A21" i="7"/>
  <c r="A20" i="7"/>
  <c r="A15" i="7"/>
  <c r="A14" i="7"/>
  <c r="A13" i="7"/>
  <c r="A10" i="7"/>
  <c r="I3" i="7"/>
  <c r="H3" i="7"/>
  <c r="G3" i="7"/>
  <c r="F3" i="7"/>
  <c r="C3" i="7"/>
  <c r="B3" i="7"/>
  <c r="F166" i="16"/>
  <c r="F164" i="16"/>
  <c r="I803" i="16" l="1"/>
  <c r="N772" i="16"/>
  <c r="Y803" i="16"/>
  <c r="N803" i="16"/>
  <c r="T772" i="16"/>
  <c r="T803" i="16"/>
  <c r="Y772" i="16"/>
  <c r="AD803" i="16"/>
  <c r="AI803" i="16"/>
  <c r="AI772" i="16"/>
  <c r="AD772" i="16"/>
  <c r="I711" i="16"/>
  <c r="N711" i="16"/>
  <c r="T711" i="16"/>
  <c r="Y711" i="16"/>
  <c r="AD711" i="16"/>
  <c r="AI711" i="16"/>
  <c r="I6" i="149"/>
  <c r="I6" i="148"/>
  <c r="I8" i="149"/>
  <c r="I8" i="148"/>
  <c r="B97" i="149"/>
  <c r="B89" i="149"/>
  <c r="B42" i="149"/>
  <c r="B49" i="149"/>
  <c r="B85" i="7"/>
  <c r="B60" i="149"/>
  <c r="B111" i="7"/>
  <c r="B93" i="149"/>
  <c r="B53" i="149"/>
  <c r="B59" i="7"/>
  <c r="B64" i="149"/>
  <c r="B78" i="149"/>
  <c r="B73" i="148"/>
  <c r="B68" i="148"/>
  <c r="B64" i="148"/>
  <c r="B78" i="148"/>
  <c r="B231" i="8"/>
  <c r="B140" i="83"/>
  <c r="B226" i="8"/>
  <c r="B47" i="83"/>
  <c r="B107" i="83"/>
  <c r="B98" i="83"/>
  <c r="C34" i="83"/>
  <c r="B130" i="83"/>
  <c r="B87" i="83"/>
  <c r="B135" i="83"/>
  <c r="B58" i="83"/>
  <c r="A2104" i="16"/>
  <c r="C33" i="16"/>
  <c r="I6" i="122"/>
  <c r="I8" i="122"/>
  <c r="A369" i="122"/>
  <c r="A261" i="122"/>
  <c r="A158" i="122"/>
  <c r="C11" i="122"/>
  <c r="A13" i="122"/>
  <c r="C12" i="122"/>
  <c r="A168" i="122"/>
  <c r="A49" i="122"/>
  <c r="F14" i="113"/>
  <c r="AD589" i="16"/>
  <c r="I866" i="16"/>
  <c r="AI866" i="16"/>
  <c r="T866" i="16"/>
  <c r="AD866" i="16"/>
  <c r="Y866" i="16"/>
  <c r="N866" i="16"/>
  <c r="I6" i="83"/>
  <c r="I8" i="83"/>
  <c r="AD253" i="16"/>
  <c r="AI2608" i="16"/>
  <c r="AI619" i="16"/>
  <c r="Y2495" i="16"/>
  <c r="Y2375" i="16"/>
  <c r="Y2255" i="16"/>
  <c r="Y2135" i="16"/>
  <c r="AD2420" i="16"/>
  <c r="AD2300" i="16"/>
  <c r="AD2180" i="16"/>
  <c r="AI834" i="16"/>
  <c r="AI560" i="16"/>
  <c r="Y2480" i="16"/>
  <c r="Y2360" i="16"/>
  <c r="Y2240" i="16"/>
  <c r="Y2120" i="16"/>
  <c r="AD2405" i="16"/>
  <c r="AD2285" i="16"/>
  <c r="AD2165" i="16"/>
  <c r="AI556" i="16"/>
  <c r="Y2465" i="16"/>
  <c r="Y2345" i="16"/>
  <c r="Y2225" i="16"/>
  <c r="Y2105" i="16"/>
  <c r="AD2390" i="16"/>
  <c r="AD2270" i="16"/>
  <c r="AD2150" i="16"/>
  <c r="AI552" i="16"/>
  <c r="Y2450" i="16"/>
  <c r="Y2330" i="16"/>
  <c r="Y2210" i="16"/>
  <c r="AD2495" i="16"/>
  <c r="AD2375" i="16"/>
  <c r="AD2255" i="16"/>
  <c r="AD2135" i="16"/>
  <c r="AI742" i="16"/>
  <c r="Y2435" i="16"/>
  <c r="Y2315" i="16"/>
  <c r="Y2195" i="16"/>
  <c r="AD2480" i="16"/>
  <c r="AD2360" i="16"/>
  <c r="AD2240" i="16"/>
  <c r="AD2120" i="16"/>
  <c r="Y2420" i="16"/>
  <c r="Y2300" i="16"/>
  <c r="Y2180" i="16"/>
  <c r="AD2465" i="16"/>
  <c r="AD2345" i="16"/>
  <c r="AD2225" i="16"/>
  <c r="AD2105" i="16"/>
  <c r="AI2658" i="16"/>
  <c r="AI681" i="16"/>
  <c r="Y2405" i="16"/>
  <c r="Y2285" i="16"/>
  <c r="Y2165" i="16"/>
  <c r="AD2450" i="16"/>
  <c r="AD2330" i="16"/>
  <c r="AD2210" i="16"/>
  <c r="AI2638" i="16"/>
  <c r="AI650" i="16"/>
  <c r="AI330" i="16"/>
  <c r="Y2390" i="16"/>
  <c r="Y2270" i="16"/>
  <c r="Y2150" i="16"/>
  <c r="AD2435" i="16"/>
  <c r="AD2315" i="16"/>
  <c r="AD2195" i="16"/>
  <c r="I249" i="13"/>
  <c r="I248" i="13"/>
  <c r="I258" i="13"/>
  <c r="T2450" i="16"/>
  <c r="N2450" i="16"/>
  <c r="T2480" i="16"/>
  <c r="N2480" i="16"/>
  <c r="I2480" i="16"/>
  <c r="T2465" i="16"/>
  <c r="T2435" i="16"/>
  <c r="N2465" i="16"/>
  <c r="I2465" i="16"/>
  <c r="I2450" i="16"/>
  <c r="I2420" i="16"/>
  <c r="N2435" i="16"/>
  <c r="T2420" i="16"/>
  <c r="I2435" i="16"/>
  <c r="N2420" i="16"/>
  <c r="Y1665" i="16"/>
  <c r="I1650" i="16"/>
  <c r="N1665" i="16"/>
  <c r="I1665" i="16"/>
  <c r="AD1650" i="16"/>
  <c r="T1650" i="16"/>
  <c r="Y1650" i="16"/>
  <c r="N1650" i="16"/>
  <c r="AD1665" i="16"/>
  <c r="T1665" i="16"/>
  <c r="I1680" i="16"/>
  <c r="AD1620" i="16"/>
  <c r="N1680" i="16"/>
  <c r="Y1620" i="16"/>
  <c r="T1680" i="16"/>
  <c r="T1620" i="16"/>
  <c r="AD1680" i="16"/>
  <c r="Y1635" i="16"/>
  <c r="I1620" i="16"/>
  <c r="T1635" i="16"/>
  <c r="N1605" i="16"/>
  <c r="Y1680" i="16"/>
  <c r="AD1635" i="16"/>
  <c r="N1635" i="16"/>
  <c r="N1620" i="16"/>
  <c r="AD1605" i="16"/>
  <c r="I1635" i="16"/>
  <c r="T1605" i="16"/>
  <c r="I1605" i="16"/>
  <c r="Y1605" i="16"/>
  <c r="AD1530" i="16"/>
  <c r="AD1410" i="16"/>
  <c r="AD1485" i="16"/>
  <c r="AD1560" i="16"/>
  <c r="AD1440" i="16"/>
  <c r="AD1515" i="16"/>
  <c r="AD1590" i="16"/>
  <c r="AD1470" i="16"/>
  <c r="AD1545" i="16"/>
  <c r="AD1425" i="16"/>
  <c r="AD1500" i="16"/>
  <c r="AD1455" i="16"/>
  <c r="AD1395" i="16"/>
  <c r="AD1350" i="16"/>
  <c r="AD1335" i="16"/>
  <c r="AD1305" i="16"/>
  <c r="AD1380" i="16"/>
  <c r="AD1575" i="16"/>
  <c r="AD1290" i="16"/>
  <c r="AD1320" i="16"/>
  <c r="AD1365" i="16"/>
  <c r="Y619" i="16"/>
  <c r="B126" i="83"/>
  <c r="B214" i="8"/>
  <c r="A1289" i="16"/>
  <c r="J822" i="16"/>
  <c r="M823" i="16"/>
  <c r="M831" i="16"/>
  <c r="R2657" i="16"/>
  <c r="P36" i="16"/>
  <c r="L821" i="16"/>
  <c r="P821" i="16"/>
  <c r="K822" i="16"/>
  <c r="O822" i="16"/>
  <c r="S822" i="16"/>
  <c r="J823" i="16"/>
  <c r="N823" i="16"/>
  <c r="R823" i="16"/>
  <c r="J831" i="16"/>
  <c r="N831" i="16"/>
  <c r="R831" i="16"/>
  <c r="O2657" i="16"/>
  <c r="S2657" i="16"/>
  <c r="O821" i="16"/>
  <c r="R822" i="16"/>
  <c r="Q823" i="16"/>
  <c r="Q831" i="16"/>
  <c r="M821" i="16"/>
  <c r="Q821" i="16"/>
  <c r="L822" i="16"/>
  <c r="P822" i="16"/>
  <c r="K823" i="16"/>
  <c r="O823" i="16"/>
  <c r="K831" i="16"/>
  <c r="O831" i="16"/>
  <c r="S831" i="16"/>
  <c r="P2657" i="16"/>
  <c r="K36" i="16"/>
  <c r="K821" i="16"/>
  <c r="N822" i="16"/>
  <c r="I823" i="16"/>
  <c r="I831" i="16"/>
  <c r="N2657" i="16"/>
  <c r="J821" i="16"/>
  <c r="N821" i="16"/>
  <c r="R821" i="16"/>
  <c r="I822" i="16"/>
  <c r="M822" i="16"/>
  <c r="Q822" i="16"/>
  <c r="L823" i="16"/>
  <c r="P823" i="16"/>
  <c r="L831" i="16"/>
  <c r="P831" i="16"/>
  <c r="Q2657" i="16"/>
  <c r="D24" i="11"/>
  <c r="U161" i="122" s="1"/>
  <c r="S823" i="16"/>
  <c r="S821" i="16"/>
  <c r="AE459" i="13"/>
  <c r="T26" i="13"/>
  <c r="AA352" i="13"/>
  <c r="AF12" i="17"/>
  <c r="AH12" i="17"/>
  <c r="AG12" i="17"/>
  <c r="AE12" i="17"/>
  <c r="AG11" i="17"/>
  <c r="AE11" i="17"/>
  <c r="AH11" i="17"/>
  <c r="AF11" i="17"/>
  <c r="AD11" i="17"/>
  <c r="I2495" i="16"/>
  <c r="I2405" i="16"/>
  <c r="I2390" i="16"/>
  <c r="I2375" i="16"/>
  <c r="I2360" i="16"/>
  <c r="I2345" i="16"/>
  <c r="I2330" i="16"/>
  <c r="I2315" i="16"/>
  <c r="I2300" i="16"/>
  <c r="I2285" i="16"/>
  <c r="I2270" i="16"/>
  <c r="I2255" i="16"/>
  <c r="I2240" i="16"/>
  <c r="I2225" i="16"/>
  <c r="I2210" i="16"/>
  <c r="I2195" i="16"/>
  <c r="I2180" i="16"/>
  <c r="I2165" i="16"/>
  <c r="I2150" i="16"/>
  <c r="I2135" i="16"/>
  <c r="I2120" i="16"/>
  <c r="I2105" i="16"/>
  <c r="N2330" i="16"/>
  <c r="N2315" i="16"/>
  <c r="N2240" i="16"/>
  <c r="N2225" i="16"/>
  <c r="N2285" i="16"/>
  <c r="N2270" i="16"/>
  <c r="N2165" i="16"/>
  <c r="N2150" i="16"/>
  <c r="T2495" i="16"/>
  <c r="T2405" i="16"/>
  <c r="T2390" i="16"/>
  <c r="T2375" i="16"/>
  <c r="T2360" i="16"/>
  <c r="T2345" i="16"/>
  <c r="T2330" i="16"/>
  <c r="T2315" i="16"/>
  <c r="T2300" i="16"/>
  <c r="T2285" i="16"/>
  <c r="T2270" i="16"/>
  <c r="T2255" i="16"/>
  <c r="T2240" i="16"/>
  <c r="T2225" i="16"/>
  <c r="T2210" i="16"/>
  <c r="T2195" i="16"/>
  <c r="T2180" i="16"/>
  <c r="T2165" i="16"/>
  <c r="T2150" i="16"/>
  <c r="T2135" i="16"/>
  <c r="T2120" i="16"/>
  <c r="T2105" i="16"/>
  <c r="N2495" i="16"/>
  <c r="N2405" i="16"/>
  <c r="N2390" i="16"/>
  <c r="N2375" i="16"/>
  <c r="N2360" i="16"/>
  <c r="N2345" i="16"/>
  <c r="N2300" i="16"/>
  <c r="N2255" i="16"/>
  <c r="N2210" i="16"/>
  <c r="N2195" i="16"/>
  <c r="N2180" i="16"/>
  <c r="N2135" i="16"/>
  <c r="N2120" i="16"/>
  <c r="N2105" i="16"/>
  <c r="T1590" i="16"/>
  <c r="N1590" i="16"/>
  <c r="I1590" i="16"/>
  <c r="Y1590" i="16"/>
  <c r="Y1575" i="16"/>
  <c r="I1560" i="16"/>
  <c r="T1575" i="16"/>
  <c r="Y1560" i="16"/>
  <c r="N1575" i="16"/>
  <c r="T1560" i="16"/>
  <c r="I1575" i="16"/>
  <c r="N1560" i="16"/>
  <c r="N1545" i="16"/>
  <c r="I1545" i="16"/>
  <c r="Y1545" i="16"/>
  <c r="N1530" i="16"/>
  <c r="T1545" i="16"/>
  <c r="I1530" i="16"/>
  <c r="T1530" i="16"/>
  <c r="Y1515" i="16"/>
  <c r="T1515" i="16"/>
  <c r="N1500" i="16"/>
  <c r="Y1485" i="16"/>
  <c r="N1515" i="16"/>
  <c r="I1500" i="16"/>
  <c r="T1485" i="16"/>
  <c r="Y1530" i="16"/>
  <c r="I1515" i="16"/>
  <c r="Y1500" i="16"/>
  <c r="N1485" i="16"/>
  <c r="Y1470" i="16"/>
  <c r="Y1455" i="16"/>
  <c r="I1485" i="16"/>
  <c r="N1470" i="16"/>
  <c r="N1455" i="16"/>
  <c r="N1440" i="16"/>
  <c r="T1500" i="16"/>
  <c r="I1470" i="16"/>
  <c r="I1455" i="16"/>
  <c r="I1440" i="16"/>
  <c r="T1455" i="16"/>
  <c r="Y1440" i="16"/>
  <c r="T1440" i="16"/>
  <c r="N1425" i="16"/>
  <c r="T1410" i="16"/>
  <c r="T1470" i="16"/>
  <c r="I1425" i="16"/>
  <c r="N1410" i="16"/>
  <c r="T1425" i="16"/>
  <c r="I1410" i="16"/>
  <c r="N1395" i="16"/>
  <c r="T1380" i="16"/>
  <c r="I1395" i="16"/>
  <c r="N1380" i="16"/>
  <c r="N1365" i="16"/>
  <c r="Y1395" i="16"/>
  <c r="I1380" i="16"/>
  <c r="I1365" i="16"/>
  <c r="Y1425" i="16"/>
  <c r="Y1410" i="16"/>
  <c r="T1395" i="16"/>
  <c r="Y1380" i="16"/>
  <c r="Y1365" i="16"/>
  <c r="T1350" i="16"/>
  <c r="Y1335" i="16"/>
  <c r="Y1320" i="16"/>
  <c r="N1305" i="16"/>
  <c r="T1290" i="16"/>
  <c r="T1365" i="16"/>
  <c r="N1350" i="16"/>
  <c r="T1335" i="16"/>
  <c r="T1320" i="16"/>
  <c r="I1305" i="16"/>
  <c r="N1290" i="16"/>
  <c r="I1350" i="16"/>
  <c r="N1335" i="16"/>
  <c r="N1320" i="16"/>
  <c r="Y1305" i="16"/>
  <c r="I1290" i="16"/>
  <c r="Y1350" i="16"/>
  <c r="I1335" i="16"/>
  <c r="I1320" i="16"/>
  <c r="T1305" i="16"/>
  <c r="Y1290" i="16"/>
  <c r="Y2608" i="16"/>
  <c r="Y425" i="16"/>
  <c r="Y589" i="16"/>
  <c r="Y145" i="16"/>
  <c r="Y253" i="16"/>
  <c r="I8" i="8"/>
  <c r="I8" i="9"/>
  <c r="Q11" i="15"/>
  <c r="P22" i="15"/>
  <c r="AD2658" i="16"/>
  <c r="AD681" i="16"/>
  <c r="AD556" i="16"/>
  <c r="AD560" i="16"/>
  <c r="AD2638" i="16"/>
  <c r="AD650" i="16"/>
  <c r="AD552" i="16"/>
  <c r="AD330" i="16"/>
  <c r="AD834" i="16"/>
  <c r="AD2608" i="16"/>
  <c r="AD742" i="16"/>
  <c r="AD619" i="16"/>
  <c r="AA12" i="7"/>
  <c r="AC11" i="17"/>
  <c r="AB11" i="17"/>
  <c r="Y11" i="17"/>
  <c r="AA11" i="17"/>
  <c r="Z11" i="17"/>
  <c r="R49" i="7"/>
  <c r="R18" i="7"/>
  <c r="B19" i="7"/>
  <c r="E167" i="16"/>
  <c r="E165" i="16"/>
  <c r="E164" i="16"/>
  <c r="E166" i="16"/>
  <c r="R11" i="17"/>
  <c r="F165" i="16"/>
  <c r="F167" i="16"/>
  <c r="E557" i="16"/>
  <c r="K447" i="13"/>
  <c r="B215" i="8"/>
  <c r="J475" i="13"/>
  <c r="N903" i="13"/>
  <c r="R1331" i="13"/>
  <c r="V1759" i="13"/>
  <c r="Z2187" i="13"/>
  <c r="A173" i="8"/>
  <c r="S1438" i="13"/>
  <c r="W1866" i="13"/>
  <c r="AA2294" i="13"/>
  <c r="I6" i="9"/>
  <c r="T2638" i="16"/>
  <c r="V11" i="9"/>
  <c r="U11" i="9"/>
  <c r="O15" i="15"/>
  <c r="I6" i="8"/>
  <c r="I8" i="13"/>
  <c r="O649" i="16"/>
  <c r="S649" i="16"/>
  <c r="P649" i="16"/>
  <c r="O741" i="16"/>
  <c r="S741" i="16"/>
  <c r="J6" i="16"/>
  <c r="Q649" i="16"/>
  <c r="I6" i="13"/>
  <c r="I7" i="16"/>
  <c r="N649" i="16"/>
  <c r="R649" i="16"/>
  <c r="V11" i="8"/>
  <c r="B180" i="8"/>
  <c r="C131" i="8"/>
  <c r="F12" i="7"/>
  <c r="G12" i="7"/>
  <c r="C6" i="7"/>
  <c r="P30" i="15"/>
  <c r="Q28" i="15"/>
  <c r="O21" i="15"/>
  <c r="L689" i="13"/>
  <c r="P1117" i="13"/>
  <c r="T1545" i="13"/>
  <c r="X1973" i="13"/>
  <c r="AB2401" i="13"/>
  <c r="B50" i="7"/>
  <c r="B220" i="8"/>
  <c r="C86" i="9"/>
  <c r="C12" i="13"/>
  <c r="C11" i="13"/>
  <c r="B37" i="7"/>
  <c r="A21" i="8"/>
  <c r="Z32" i="16"/>
  <c r="M820" i="16"/>
  <c r="Q820" i="16"/>
  <c r="N741" i="16"/>
  <c r="R741" i="16"/>
  <c r="K820" i="16"/>
  <c r="O820" i="16"/>
  <c r="S820" i="16"/>
  <c r="P741" i="16"/>
  <c r="Q741" i="16"/>
  <c r="J820" i="16"/>
  <c r="R820" i="16"/>
  <c r="O1010" i="13"/>
  <c r="K582" i="13"/>
  <c r="I305" i="13"/>
  <c r="I247" i="13"/>
  <c r="I368" i="13"/>
  <c r="M796" i="13"/>
  <c r="Q1224" i="13"/>
  <c r="U1652" i="13"/>
  <c r="Y2080" i="13"/>
  <c r="AC2508" i="13"/>
  <c r="Y32" i="16"/>
  <c r="U11" i="8"/>
  <c r="A77" i="8"/>
  <c r="N820" i="16"/>
  <c r="O10" i="15"/>
  <c r="D12" i="11"/>
  <c r="D11" i="11"/>
  <c r="E15" i="11"/>
  <c r="F15" i="11" s="1"/>
  <c r="E16" i="11"/>
  <c r="I250" i="13"/>
  <c r="I8" i="17"/>
  <c r="J8" i="16"/>
  <c r="P26" i="15"/>
  <c r="Q25" i="15"/>
  <c r="K21" i="15"/>
  <c r="M22" i="15"/>
  <c r="I6" i="17"/>
  <c r="T145" i="16"/>
  <c r="N253" i="16"/>
  <c r="I330" i="16"/>
  <c r="T425" i="16"/>
  <c r="T556" i="16"/>
  <c r="T589" i="16"/>
  <c r="I619" i="16"/>
  <c r="T650" i="16"/>
  <c r="H7" i="17"/>
  <c r="N2658" i="16"/>
  <c r="Y2658" i="16"/>
  <c r="N2638" i="16"/>
  <c r="T2608" i="16"/>
  <c r="T2588" i="16"/>
  <c r="T2658" i="16"/>
  <c r="N2608" i="16"/>
  <c r="N2588" i="16"/>
  <c r="Y2638" i="16"/>
  <c r="Y834" i="16"/>
  <c r="T834" i="16"/>
  <c r="N834" i="16"/>
  <c r="Y742" i="16"/>
  <c r="Y681" i="16"/>
  <c r="I834" i="16"/>
  <c r="T742" i="16"/>
  <c r="Y650" i="16"/>
  <c r="T619" i="16"/>
  <c r="N742" i="16"/>
  <c r="N681" i="16"/>
  <c r="C34" i="16"/>
  <c r="T253" i="16"/>
  <c r="N330" i="16"/>
  <c r="T552" i="16"/>
  <c r="Y556" i="16"/>
  <c r="T560" i="16"/>
  <c r="N619" i="16"/>
  <c r="Q9" i="15"/>
  <c r="Q22" i="15" s="1"/>
  <c r="P10" i="15"/>
  <c r="I145" i="16"/>
  <c r="H163" i="16"/>
  <c r="T330" i="16"/>
  <c r="I425" i="16"/>
  <c r="Y552" i="16"/>
  <c r="Y560" i="16"/>
  <c r="I589" i="16"/>
  <c r="L820" i="16"/>
  <c r="P820" i="16"/>
  <c r="N145" i="16"/>
  <c r="J163" i="16"/>
  <c r="I253" i="16"/>
  <c r="Y330" i="16"/>
  <c r="N425" i="16"/>
  <c r="N589" i="16"/>
  <c r="N650" i="16"/>
  <c r="I820" i="16"/>
  <c r="N13" i="17"/>
  <c r="O13" i="17"/>
  <c r="S13" i="17"/>
  <c r="W13" i="17"/>
  <c r="P11" i="17"/>
  <c r="T11" i="17"/>
  <c r="X11" i="17"/>
  <c r="V11" i="17"/>
  <c r="Q11" i="17"/>
  <c r="U11" i="17"/>
  <c r="F836" i="17"/>
  <c r="F599" i="17"/>
  <c r="AK15" i="17" l="1"/>
  <c r="J6" i="149"/>
  <c r="J6" i="148"/>
  <c r="J8" i="149"/>
  <c r="J8" i="148"/>
  <c r="C12" i="149"/>
  <c r="C12" i="148"/>
  <c r="C13" i="149"/>
  <c r="C13" i="148"/>
  <c r="I7" i="149"/>
  <c r="I7" i="148"/>
  <c r="J6" i="122"/>
  <c r="I7" i="122"/>
  <c r="J8" i="122"/>
  <c r="V161" i="122"/>
  <c r="AM27" i="113"/>
  <c r="AM45" i="113"/>
  <c r="AM52" i="113"/>
  <c r="AH45" i="113"/>
  <c r="AH52" i="113"/>
  <c r="AM56" i="113"/>
  <c r="AH56" i="113"/>
  <c r="AH27" i="113"/>
  <c r="C13" i="113"/>
  <c r="C12" i="83"/>
  <c r="C13" i="83"/>
  <c r="I7" i="83"/>
  <c r="J8" i="83"/>
  <c r="J6" i="83"/>
  <c r="I306" i="13"/>
  <c r="AK12" i="17"/>
  <c r="AI12" i="17"/>
  <c r="AM12" i="17"/>
  <c r="AL11" i="17"/>
  <c r="AM11" i="17"/>
  <c r="AI11" i="17"/>
  <c r="AL12" i="17"/>
  <c r="AJ11" i="17"/>
  <c r="AJ12" i="17"/>
  <c r="AK11" i="17"/>
  <c r="L36" i="16"/>
  <c r="I821" i="16"/>
  <c r="Q36" i="16"/>
  <c r="D77" i="16"/>
  <c r="F557" i="16"/>
  <c r="V13" i="17"/>
  <c r="R13" i="17"/>
  <c r="X13" i="17"/>
  <c r="AB352" i="13"/>
  <c r="AF459" i="13"/>
  <c r="K6" i="16"/>
  <c r="M833" i="16"/>
  <c r="L833" i="16"/>
  <c r="N833" i="16"/>
  <c r="R833" i="16"/>
  <c r="S833" i="16"/>
  <c r="K833" i="16"/>
  <c r="O833" i="16"/>
  <c r="P833" i="16"/>
  <c r="J833" i="16"/>
  <c r="Q833" i="16"/>
  <c r="J7" i="16"/>
  <c r="R11" i="15"/>
  <c r="P21" i="15"/>
  <c r="AF13" i="17"/>
  <c r="AE13" i="17"/>
  <c r="AH13" i="17"/>
  <c r="AG13" i="17"/>
  <c r="R28" i="15"/>
  <c r="S28" i="15" s="1"/>
  <c r="AC12" i="17"/>
  <c r="Y12" i="17"/>
  <c r="AB12" i="17"/>
  <c r="Z12" i="17"/>
  <c r="AA12" i="17"/>
  <c r="O16" i="17"/>
  <c r="V16" i="17"/>
  <c r="N15" i="17"/>
  <c r="X16" i="17"/>
  <c r="W15" i="17"/>
  <c r="Q15" i="17"/>
  <c r="Q16" i="17"/>
  <c r="R16" i="17"/>
  <c r="U15" i="17"/>
  <c r="U16" i="17"/>
  <c r="X15" i="17"/>
  <c r="K448" i="13"/>
  <c r="L450" i="13"/>
  <c r="U144" i="13"/>
  <c r="K449" i="13"/>
  <c r="Q30" i="15"/>
  <c r="I7" i="17"/>
  <c r="I7" i="8"/>
  <c r="I7" i="9"/>
  <c r="O36" i="15"/>
  <c r="J6" i="17"/>
  <c r="O33" i="15"/>
  <c r="I7" i="13"/>
  <c r="J6" i="9"/>
  <c r="J6" i="8"/>
  <c r="J6" i="13"/>
  <c r="J154" i="13"/>
  <c r="J157" i="13"/>
  <c r="J155" i="13"/>
  <c r="J156" i="13"/>
  <c r="C13" i="8"/>
  <c r="I260" i="13"/>
  <c r="AA32" i="16"/>
  <c r="S15" i="17"/>
  <c r="P15" i="17"/>
  <c r="S16" i="17"/>
  <c r="P16" i="17"/>
  <c r="R15" i="17"/>
  <c r="P13" i="17"/>
  <c r="O15" i="17"/>
  <c r="C12" i="9"/>
  <c r="C12" i="8"/>
  <c r="M21" i="15"/>
  <c r="K343" i="13"/>
  <c r="X20" i="17"/>
  <c r="T20" i="17"/>
  <c r="P20" i="17"/>
  <c r="U19" i="17"/>
  <c r="Q19" i="17"/>
  <c r="W20" i="17"/>
  <c r="S20" i="17"/>
  <c r="O20" i="17"/>
  <c r="X19" i="17"/>
  <c r="T19" i="17"/>
  <c r="P19" i="17"/>
  <c r="V20" i="17"/>
  <c r="R20" i="17"/>
  <c r="N20" i="17"/>
  <c r="W19" i="17"/>
  <c r="S19" i="17"/>
  <c r="O19" i="17"/>
  <c r="U20" i="17"/>
  <c r="V19" i="17"/>
  <c r="N19" i="17"/>
  <c r="R19" i="17"/>
  <c r="Q20" i="17"/>
  <c r="N16" i="17"/>
  <c r="T15" i="17"/>
  <c r="W16" i="17"/>
  <c r="T16" i="17"/>
  <c r="V15" i="17"/>
  <c r="U13" i="17"/>
  <c r="R9" i="15"/>
  <c r="R22" i="15" s="1"/>
  <c r="Q10" i="15"/>
  <c r="Z11" i="9"/>
  <c r="AB11" i="8"/>
  <c r="Q26" i="15"/>
  <c r="R25" i="15"/>
  <c r="L447" i="13"/>
  <c r="K341" i="13"/>
  <c r="Q13" i="17"/>
  <c r="Y11" i="9"/>
  <c r="AA11" i="8"/>
  <c r="W32" i="16"/>
  <c r="K342" i="13"/>
  <c r="K340" i="13"/>
  <c r="T13" i="17"/>
  <c r="J8" i="17"/>
  <c r="K8" i="16"/>
  <c r="J8" i="13"/>
  <c r="J8" i="9"/>
  <c r="J8" i="8"/>
  <c r="V29" i="11"/>
  <c r="R29" i="11"/>
  <c r="N29" i="11"/>
  <c r="J29" i="11"/>
  <c r="F29" i="11"/>
  <c r="Y29" i="11"/>
  <c r="U29" i="11"/>
  <c r="Q29" i="11"/>
  <c r="M29" i="11"/>
  <c r="I29" i="11"/>
  <c r="X29" i="11"/>
  <c r="T29" i="11"/>
  <c r="P29" i="11"/>
  <c r="L29" i="11"/>
  <c r="H29" i="11"/>
  <c r="W29" i="11"/>
  <c r="S29" i="11"/>
  <c r="O29" i="11"/>
  <c r="K29" i="11"/>
  <c r="G29" i="11"/>
  <c r="K8" i="149" l="1"/>
  <c r="K8" i="148"/>
  <c r="K6" i="149"/>
  <c r="K6" i="148"/>
  <c r="J7" i="149"/>
  <c r="J7" i="148"/>
  <c r="AJ19" i="17"/>
  <c r="K8" i="122"/>
  <c r="K6" i="122"/>
  <c r="J7" i="122"/>
  <c r="W161" i="122"/>
  <c r="K6" i="17"/>
  <c r="J7" i="83"/>
  <c r="K8" i="83"/>
  <c r="K6" i="83"/>
  <c r="I261" i="13"/>
  <c r="AL15" i="17"/>
  <c r="AL13" i="17"/>
  <c r="AI13" i="17"/>
  <c r="AJ13" i="17"/>
  <c r="AM13" i="17"/>
  <c r="AI15" i="17"/>
  <c r="AK13" i="17"/>
  <c r="AM15" i="17"/>
  <c r="AM19" i="17"/>
  <c r="AJ15" i="17"/>
  <c r="AI19" i="17"/>
  <c r="AL19" i="17"/>
  <c r="AK19" i="17"/>
  <c r="G77" i="16"/>
  <c r="F77" i="16"/>
  <c r="K6" i="13"/>
  <c r="K6" i="8"/>
  <c r="L6" i="16"/>
  <c r="K6" i="9"/>
  <c r="K7" i="16"/>
  <c r="I833" i="16"/>
  <c r="R36" i="16"/>
  <c r="M36" i="16"/>
  <c r="K156" i="13"/>
  <c r="L449" i="13"/>
  <c r="K155" i="13"/>
  <c r="V144" i="13"/>
  <c r="K157" i="13"/>
  <c r="AG459" i="13"/>
  <c r="L448" i="13"/>
  <c r="K154" i="13"/>
  <c r="AC352" i="13"/>
  <c r="J7" i="8"/>
  <c r="J7" i="17"/>
  <c r="J7" i="13"/>
  <c r="J7" i="9"/>
  <c r="S11" i="15"/>
  <c r="AD20" i="17"/>
  <c r="AE20" i="17"/>
  <c r="AH20" i="17"/>
  <c r="AG20" i="17"/>
  <c r="AH19" i="17"/>
  <c r="AD19" i="17"/>
  <c r="AG19" i="17"/>
  <c r="AE19" i="17"/>
  <c r="AF19" i="17"/>
  <c r="AF20" i="17"/>
  <c r="AG16" i="17"/>
  <c r="AF16" i="17"/>
  <c r="AE15" i="17"/>
  <c r="AG15" i="17"/>
  <c r="AF15" i="17"/>
  <c r="AD15" i="17"/>
  <c r="AD16" i="17"/>
  <c r="AE16" i="17"/>
  <c r="AH15" i="17"/>
  <c r="AH16" i="17"/>
  <c r="Z13" i="17"/>
  <c r="Y13" i="17"/>
  <c r="AB13" i="17"/>
  <c r="AA13" i="17"/>
  <c r="AC13" i="17"/>
  <c r="S30" i="15"/>
  <c r="R30" i="15"/>
  <c r="AA19" i="17"/>
  <c r="Z16" i="17"/>
  <c r="AB19" i="17"/>
  <c r="AA20" i="17"/>
  <c r="AC19" i="17"/>
  <c r="AB20" i="17"/>
  <c r="Y16" i="17"/>
  <c r="Z20" i="17"/>
  <c r="Y19" i="17"/>
  <c r="N23" i="17"/>
  <c r="Z19" i="17"/>
  <c r="AA16" i="17"/>
  <c r="AC16" i="17"/>
  <c r="O17" i="17"/>
  <c r="AC20" i="17"/>
  <c r="Y20" i="17"/>
  <c r="AB16" i="17"/>
  <c r="X17" i="17"/>
  <c r="X24" i="17"/>
  <c r="V24" i="17"/>
  <c r="V17" i="17"/>
  <c r="Y15" i="17"/>
  <c r="AC15" i="17"/>
  <c r="AA15" i="17"/>
  <c r="Z15" i="17"/>
  <c r="AB15" i="17"/>
  <c r="U17" i="17"/>
  <c r="Q17" i="17"/>
  <c r="W23" i="17"/>
  <c r="T23" i="17"/>
  <c r="R21" i="17"/>
  <c r="P21" i="17"/>
  <c r="Q23" i="17"/>
  <c r="W21" i="17"/>
  <c r="U23" i="17"/>
  <c r="T21" i="17"/>
  <c r="R17" i="17"/>
  <c r="P23" i="17"/>
  <c r="Q21" i="17"/>
  <c r="X23" i="17"/>
  <c r="V23" i="17"/>
  <c r="AA11" i="9"/>
  <c r="O37" i="15"/>
  <c r="O34" i="15"/>
  <c r="AC11" i="8"/>
  <c r="AC32" i="16"/>
  <c r="M450" i="13"/>
  <c r="W11" i="9"/>
  <c r="W11" i="8"/>
  <c r="L340" i="13"/>
  <c r="L341" i="13"/>
  <c r="S9" i="15"/>
  <c r="S22" i="15" s="1"/>
  <c r="U21" i="17"/>
  <c r="V21" i="17"/>
  <c r="O21" i="17"/>
  <c r="X21" i="17"/>
  <c r="R23" i="17"/>
  <c r="S23" i="17"/>
  <c r="U24" i="17"/>
  <c r="K8" i="17"/>
  <c r="L8" i="16"/>
  <c r="K8" i="13"/>
  <c r="K8" i="9"/>
  <c r="K8" i="8"/>
  <c r="L342" i="13"/>
  <c r="R24" i="17"/>
  <c r="R26" i="15"/>
  <c r="S25" i="15"/>
  <c r="N17" i="17"/>
  <c r="N24" i="17"/>
  <c r="S21" i="17"/>
  <c r="P17" i="17"/>
  <c r="P24" i="17"/>
  <c r="Q21" i="15"/>
  <c r="W17" i="17"/>
  <c r="W24" i="17"/>
  <c r="M447" i="13"/>
  <c r="T17" i="17"/>
  <c r="T24" i="17"/>
  <c r="N21" i="17"/>
  <c r="L343" i="13"/>
  <c r="O23" i="17"/>
  <c r="S17" i="17"/>
  <c r="S24" i="17"/>
  <c r="Q24" i="17"/>
  <c r="O24" i="17"/>
  <c r="K7" i="149" l="1"/>
  <c r="K7" i="148"/>
  <c r="L8" i="149"/>
  <c r="L8" i="148"/>
  <c r="AC11" i="149"/>
  <c r="AC11" i="148"/>
  <c r="L6" i="149"/>
  <c r="L6" i="148"/>
  <c r="AC11" i="83"/>
  <c r="L8" i="122"/>
  <c r="L6" i="122"/>
  <c r="K7" i="122"/>
  <c r="X161" i="122"/>
  <c r="L6" i="83"/>
  <c r="L8" i="83"/>
  <c r="H77" i="16"/>
  <c r="I77" i="16"/>
  <c r="K7" i="83"/>
  <c r="AL23" i="17"/>
  <c r="AK23" i="17"/>
  <c r="AJ23" i="17"/>
  <c r="AI23" i="17"/>
  <c r="AK32" i="149" s="1"/>
  <c r="AM23" i="17"/>
  <c r="K7" i="9"/>
  <c r="K7" i="17"/>
  <c r="K7" i="8"/>
  <c r="K7" i="13"/>
  <c r="L6" i="13"/>
  <c r="L6" i="8"/>
  <c r="M6" i="16"/>
  <c r="L6" i="9"/>
  <c r="L7" i="16"/>
  <c r="L6" i="17"/>
  <c r="L154" i="13"/>
  <c r="L156" i="13"/>
  <c r="M448" i="13"/>
  <c r="L155" i="13"/>
  <c r="S36" i="16"/>
  <c r="L157" i="13"/>
  <c r="M449" i="13"/>
  <c r="AH459" i="13"/>
  <c r="W144" i="13"/>
  <c r="AD352" i="13"/>
  <c r="AD21" i="17"/>
  <c r="AG23" i="17"/>
  <c r="AH21" i="17"/>
  <c r="AG21" i="17"/>
  <c r="AF21" i="17"/>
  <c r="AH23" i="17"/>
  <c r="AF23" i="17"/>
  <c r="AE23" i="17"/>
  <c r="AD23" i="17"/>
  <c r="AE21" i="17"/>
  <c r="AF17" i="17"/>
  <c r="AF24" i="17"/>
  <c r="AH17" i="17"/>
  <c r="AH24" i="17"/>
  <c r="AD17" i="17"/>
  <c r="AG17" i="17"/>
  <c r="AG24" i="17"/>
  <c r="AE17" i="17"/>
  <c r="AE24" i="17"/>
  <c r="AB23" i="17"/>
  <c r="AC17" i="17"/>
  <c r="R25" i="17"/>
  <c r="Y23" i="17"/>
  <c r="AC24" i="17"/>
  <c r="Y17" i="17"/>
  <c r="AC21" i="17"/>
  <c r="Q25" i="17"/>
  <c r="AB17" i="17"/>
  <c r="AA23" i="17"/>
  <c r="X25" i="17"/>
  <c r="AC23" i="17"/>
  <c r="Y21" i="17"/>
  <c r="AA17" i="17"/>
  <c r="Z24" i="17"/>
  <c r="AA21" i="17"/>
  <c r="Z23" i="17"/>
  <c r="P25" i="17"/>
  <c r="V25" i="17"/>
  <c r="W25" i="17"/>
  <c r="N25" i="17"/>
  <c r="Y24" i="17"/>
  <c r="AA24" i="17"/>
  <c r="AB24" i="17"/>
  <c r="AB21" i="17"/>
  <c r="Z21" i="17"/>
  <c r="Z17" i="17"/>
  <c r="T25" i="17"/>
  <c r="U25" i="17"/>
  <c r="S25" i="17"/>
  <c r="O25" i="17"/>
  <c r="R10" i="15"/>
  <c r="AC11" i="9"/>
  <c r="AE11" i="8"/>
  <c r="N447" i="13"/>
  <c r="L8" i="17"/>
  <c r="M8" i="16"/>
  <c r="L8" i="13"/>
  <c r="L8" i="8"/>
  <c r="L8" i="9"/>
  <c r="R21" i="15"/>
  <c r="M341" i="13"/>
  <c r="N450" i="13"/>
  <c r="S26" i="15"/>
  <c r="M340" i="13"/>
  <c r="S10" i="15"/>
  <c r="M343" i="13"/>
  <c r="M342" i="13"/>
  <c r="M6" i="149" l="1"/>
  <c r="M6" i="148"/>
  <c r="M8" i="149"/>
  <c r="M8" i="148"/>
  <c r="L7" i="149"/>
  <c r="L7" i="148"/>
  <c r="AL32" i="149"/>
  <c r="AL54" i="149" s="1"/>
  <c r="AJ55" i="148"/>
  <c r="AK86" i="149"/>
  <c r="AM32" i="149"/>
  <c r="AL86" i="149"/>
  <c r="AM86" i="149"/>
  <c r="AM55" i="148"/>
  <c r="AK55" i="148"/>
  <c r="AL55" i="148"/>
  <c r="AO192" i="8"/>
  <c r="AP192" i="8"/>
  <c r="AM192" i="8"/>
  <c r="AQ192" i="8"/>
  <c r="AN192" i="8"/>
  <c r="M6" i="122"/>
  <c r="M8" i="122"/>
  <c r="L7" i="122"/>
  <c r="Y161" i="122"/>
  <c r="M6" i="17"/>
  <c r="M6" i="13"/>
  <c r="M6" i="8"/>
  <c r="N6" i="16"/>
  <c r="M7" i="16"/>
  <c r="L7" i="8"/>
  <c r="L7" i="9"/>
  <c r="L7" i="83"/>
  <c r="M6" i="83"/>
  <c r="M8" i="83"/>
  <c r="AI459" i="13"/>
  <c r="M156" i="13"/>
  <c r="N449" i="13"/>
  <c r="M154" i="13"/>
  <c r="M157" i="13"/>
  <c r="M155" i="13"/>
  <c r="N448" i="13"/>
  <c r="AL117" i="83"/>
  <c r="AK117" i="83"/>
  <c r="AJ117" i="83"/>
  <c r="AI117" i="83"/>
  <c r="AM117" i="83"/>
  <c r="M6" i="9"/>
  <c r="L7" i="17"/>
  <c r="L7" i="13"/>
  <c r="AE118" i="83"/>
  <c r="AF117" i="83"/>
  <c r="AH118" i="83"/>
  <c r="AH117" i="83"/>
  <c r="AG117" i="83"/>
  <c r="AG118" i="83"/>
  <c r="AF118" i="83"/>
  <c r="AE117" i="83"/>
  <c r="R37" i="16"/>
  <c r="AE352" i="13"/>
  <c r="X144" i="13"/>
  <c r="AG25" i="17"/>
  <c r="AE25" i="17"/>
  <c r="AF25" i="17"/>
  <c r="AH25" i="17"/>
  <c r="AB25" i="17"/>
  <c r="Y25" i="17"/>
  <c r="AA25" i="17"/>
  <c r="Z25" i="17"/>
  <c r="AC25" i="17"/>
  <c r="O450" i="13"/>
  <c r="N341" i="13"/>
  <c r="M8" i="17"/>
  <c r="N8" i="16"/>
  <c r="M8" i="13"/>
  <c r="M8" i="9"/>
  <c r="M8" i="8"/>
  <c r="O447" i="13"/>
  <c r="N342" i="13"/>
  <c r="S21" i="15"/>
  <c r="N343" i="13"/>
  <c r="N340" i="13"/>
  <c r="N8" i="149" l="1"/>
  <c r="N8" i="148"/>
  <c r="M7" i="149"/>
  <c r="M7" i="148"/>
  <c r="N6" i="149"/>
  <c r="N6" i="148"/>
  <c r="AL61" i="149"/>
  <c r="O6" i="16"/>
  <c r="N6" i="8"/>
  <c r="N6" i="122"/>
  <c r="N6" i="9"/>
  <c r="N6" i="17"/>
  <c r="N8" i="122"/>
  <c r="Z161" i="122"/>
  <c r="M7" i="122"/>
  <c r="N6" i="83"/>
  <c r="N6" i="13"/>
  <c r="N7" i="16"/>
  <c r="M7" i="13"/>
  <c r="M7" i="17"/>
  <c r="M7" i="8"/>
  <c r="M7" i="9"/>
  <c r="M7" i="83"/>
  <c r="O448" i="13"/>
  <c r="N157" i="13"/>
  <c r="N155" i="13"/>
  <c r="N154" i="13"/>
  <c r="N156" i="13"/>
  <c r="N8" i="83"/>
  <c r="O449" i="13"/>
  <c r="AJ459" i="13"/>
  <c r="AG119" i="83"/>
  <c r="AE119" i="83"/>
  <c r="AH119" i="83"/>
  <c r="AF119" i="83"/>
  <c r="Q37" i="16"/>
  <c r="Y144" i="13"/>
  <c r="AF352" i="13"/>
  <c r="O342" i="13"/>
  <c r="P450" i="13"/>
  <c r="O341" i="13"/>
  <c r="O343" i="13"/>
  <c r="N8" i="17"/>
  <c r="O8" i="16"/>
  <c r="N8" i="13"/>
  <c r="N8" i="9"/>
  <c r="N8" i="8"/>
  <c r="O340" i="13"/>
  <c r="P447" i="13"/>
  <c r="O8" i="149" l="1"/>
  <c r="O8" i="148"/>
  <c r="O6" i="149"/>
  <c r="O6" i="148"/>
  <c r="N7" i="149"/>
  <c r="N7" i="148"/>
  <c r="O6" i="83"/>
  <c r="O6" i="9"/>
  <c r="O6" i="13"/>
  <c r="O6" i="17"/>
  <c r="P6" i="16"/>
  <c r="P7" i="16" s="1"/>
  <c r="O7" i="16"/>
  <c r="O6" i="8"/>
  <c r="O6" i="122"/>
  <c r="AA161" i="122"/>
  <c r="N7" i="122"/>
  <c r="O8" i="122"/>
  <c r="N7" i="17"/>
  <c r="N28" i="17" s="1"/>
  <c r="P448" i="13"/>
  <c r="O157" i="13"/>
  <c r="N7" i="9"/>
  <c r="N7" i="8"/>
  <c r="N7" i="83"/>
  <c r="N7" i="13"/>
  <c r="O156" i="13"/>
  <c r="O155" i="13"/>
  <c r="O154" i="13"/>
  <c r="P449" i="13"/>
  <c r="O8" i="83"/>
  <c r="AK459" i="13"/>
  <c r="P37" i="16"/>
  <c r="AG352" i="13"/>
  <c r="Z144" i="13"/>
  <c r="O8" i="17"/>
  <c r="P8" i="16"/>
  <c r="O8" i="13"/>
  <c r="O8" i="9"/>
  <c r="O8" i="8"/>
  <c r="P340" i="13"/>
  <c r="P341" i="13"/>
  <c r="Q450" i="13"/>
  <c r="Q447" i="13"/>
  <c r="P343" i="13"/>
  <c r="P342" i="13"/>
  <c r="P6" i="9" l="1"/>
  <c r="P6" i="13"/>
  <c r="Q6" i="16"/>
  <c r="Q6" i="149" s="1"/>
  <c r="O7" i="149"/>
  <c r="O7" i="148"/>
  <c r="P7" i="149"/>
  <c r="P7" i="148"/>
  <c r="P8" i="149"/>
  <c r="P8" i="148"/>
  <c r="O7" i="122"/>
  <c r="Q6" i="148"/>
  <c r="P6" i="149"/>
  <c r="P6" i="148"/>
  <c r="O7" i="83"/>
  <c r="O7" i="8"/>
  <c r="O7" i="13"/>
  <c r="O7" i="17"/>
  <c r="O27" i="17" s="1"/>
  <c r="O7" i="9"/>
  <c r="P6" i="17"/>
  <c r="P6" i="122"/>
  <c r="P6" i="8"/>
  <c r="P6" i="83"/>
  <c r="N27" i="17"/>
  <c r="Q6" i="122"/>
  <c r="P7" i="122"/>
  <c r="P8" i="122"/>
  <c r="AB161" i="122"/>
  <c r="P157" i="13"/>
  <c r="Q448" i="13"/>
  <c r="P155" i="13"/>
  <c r="P156" i="13"/>
  <c r="P154" i="13"/>
  <c r="Q449" i="13"/>
  <c r="P7" i="83"/>
  <c r="P8" i="83"/>
  <c r="Q6" i="83"/>
  <c r="AL459" i="13"/>
  <c r="O37" i="16"/>
  <c r="AH352" i="13"/>
  <c r="AA144" i="13"/>
  <c r="V695" i="16"/>
  <c r="U695" i="16"/>
  <c r="X695" i="16"/>
  <c r="W695" i="16"/>
  <c r="Y695" i="16"/>
  <c r="T695" i="16"/>
  <c r="Z695" i="16"/>
  <c r="Q342" i="13"/>
  <c r="R450" i="13"/>
  <c r="P7" i="17"/>
  <c r="P7" i="13"/>
  <c r="P7" i="8"/>
  <c r="P7" i="9"/>
  <c r="Q340" i="13"/>
  <c r="P8" i="17"/>
  <c r="Q8" i="16"/>
  <c r="P8" i="13"/>
  <c r="P8" i="8"/>
  <c r="P8" i="9"/>
  <c r="Q343" i="13"/>
  <c r="Q6" i="17"/>
  <c r="R447" i="13"/>
  <c r="Q341" i="13"/>
  <c r="Q6" i="8" l="1"/>
  <c r="Q6" i="9"/>
  <c r="Q6" i="13"/>
  <c r="R6" i="16"/>
  <c r="R7" i="16" s="1"/>
  <c r="Q7" i="16"/>
  <c r="Q7" i="9" s="1"/>
  <c r="R6" i="149"/>
  <c r="R6" i="148"/>
  <c r="Q8" i="149"/>
  <c r="Q8" i="148"/>
  <c r="O28" i="17"/>
  <c r="Q157" i="13"/>
  <c r="Q8" i="122"/>
  <c r="AC161" i="122"/>
  <c r="Q155" i="13"/>
  <c r="R448" i="13"/>
  <c r="Q156" i="13"/>
  <c r="Q154" i="13"/>
  <c r="R449" i="13"/>
  <c r="Q8" i="83"/>
  <c r="AI352" i="13"/>
  <c r="AM459" i="13"/>
  <c r="N37" i="16"/>
  <c r="AB144" i="13"/>
  <c r="P28" i="17"/>
  <c r="P27" i="17"/>
  <c r="AA695" i="16"/>
  <c r="R341" i="13"/>
  <c r="S447" i="13"/>
  <c r="R343" i="13"/>
  <c r="R340" i="13"/>
  <c r="R342" i="13"/>
  <c r="Q8" i="17"/>
  <c r="R8" i="16"/>
  <c r="Q8" i="13"/>
  <c r="Q8" i="9"/>
  <c r="Q8" i="8"/>
  <c r="S450" i="13"/>
  <c r="R6" i="9" l="1"/>
  <c r="R6" i="122"/>
  <c r="Q7" i="122"/>
  <c r="Q7" i="13"/>
  <c r="Q7" i="17"/>
  <c r="Q28" i="17" s="1"/>
  <c r="Q7" i="148"/>
  <c r="S6" i="16"/>
  <c r="S6" i="83" s="1"/>
  <c r="R6" i="17"/>
  <c r="Q7" i="149"/>
  <c r="Q7" i="8"/>
  <c r="R6" i="8"/>
  <c r="Q7" i="83"/>
  <c r="R6" i="13"/>
  <c r="R6" i="83"/>
  <c r="R8" i="149"/>
  <c r="R8" i="148"/>
  <c r="R7" i="149"/>
  <c r="R7" i="148"/>
  <c r="R157" i="13"/>
  <c r="R155" i="13"/>
  <c r="S448" i="13"/>
  <c r="R8" i="122"/>
  <c r="R7" i="122"/>
  <c r="S449" i="13"/>
  <c r="R154" i="13"/>
  <c r="R156" i="13"/>
  <c r="R7" i="83"/>
  <c r="R8" i="83"/>
  <c r="AJ352" i="13"/>
  <c r="M37" i="16"/>
  <c r="AC144" i="13"/>
  <c r="AB695" i="16"/>
  <c r="R8" i="17"/>
  <c r="S8" i="16"/>
  <c r="R8" i="13"/>
  <c r="R8" i="8"/>
  <c r="R8" i="9"/>
  <c r="S343" i="13"/>
  <c r="T450" i="13"/>
  <c r="S342" i="13"/>
  <c r="S341" i="13"/>
  <c r="R7" i="17"/>
  <c r="R7" i="13"/>
  <c r="R7" i="8"/>
  <c r="R7" i="9"/>
  <c r="S340" i="13"/>
  <c r="T447" i="13"/>
  <c r="S6" i="148" l="1"/>
  <c r="Q27" i="17"/>
  <c r="S7" i="16"/>
  <c r="S7" i="122" s="1"/>
  <c r="S6" i="17"/>
  <c r="S6" i="149"/>
  <c r="S6" i="8"/>
  <c r="S6" i="122"/>
  <c r="S6" i="9"/>
  <c r="S6" i="13"/>
  <c r="T6" i="16"/>
  <c r="T6" i="149" s="1"/>
  <c r="S7" i="149"/>
  <c r="S7" i="148"/>
  <c r="S8" i="149"/>
  <c r="S8" i="148"/>
  <c r="S155" i="13"/>
  <c r="S157" i="13"/>
  <c r="T448" i="13"/>
  <c r="T449" i="13"/>
  <c r="S154" i="13"/>
  <c r="S156" i="13"/>
  <c r="S8" i="122"/>
  <c r="S7" i="83"/>
  <c r="S8" i="83"/>
  <c r="AK352" i="13"/>
  <c r="L37" i="16"/>
  <c r="AD144" i="13"/>
  <c r="R28" i="17"/>
  <c r="R27" i="17"/>
  <c r="AC695" i="16"/>
  <c r="T341" i="13"/>
  <c r="S8" i="17"/>
  <c r="T8" i="16"/>
  <c r="S8" i="13"/>
  <c r="S8" i="9"/>
  <c r="S8" i="8"/>
  <c r="U447" i="13"/>
  <c r="T6" i="17"/>
  <c r="T7" i="16"/>
  <c r="U6" i="16"/>
  <c r="U450" i="13"/>
  <c r="S7" i="17"/>
  <c r="S7" i="8"/>
  <c r="T342" i="13"/>
  <c r="T340" i="13"/>
  <c r="T343" i="13"/>
  <c r="S7" i="9" l="1"/>
  <c r="S7" i="13"/>
  <c r="T6" i="122"/>
  <c r="T6" i="83"/>
  <c r="T6" i="8"/>
  <c r="T6" i="9"/>
  <c r="T6" i="148"/>
  <c r="T6" i="13"/>
  <c r="T8" i="149"/>
  <c r="T8" i="148"/>
  <c r="U448" i="13"/>
  <c r="T7" i="149"/>
  <c r="T7" i="148"/>
  <c r="U6" i="149"/>
  <c r="U6" i="148"/>
  <c r="T155" i="13"/>
  <c r="U155" i="13" s="1"/>
  <c r="U449" i="13"/>
  <c r="T157" i="13"/>
  <c r="T154" i="13"/>
  <c r="T156" i="13"/>
  <c r="U156" i="13" s="1"/>
  <c r="T7" i="122"/>
  <c r="T8" i="122"/>
  <c r="U6" i="122"/>
  <c r="T8" i="83"/>
  <c r="U6" i="83"/>
  <c r="T7" i="83"/>
  <c r="AL352" i="13"/>
  <c r="K37" i="16"/>
  <c r="AE144" i="13"/>
  <c r="S28" i="17"/>
  <c r="S27" i="17"/>
  <c r="U6" i="17"/>
  <c r="U7" i="16"/>
  <c r="V6" i="16"/>
  <c r="U6" i="13"/>
  <c r="U6" i="9"/>
  <c r="U6" i="8"/>
  <c r="U341" i="13"/>
  <c r="U340" i="13"/>
  <c r="V448" i="13"/>
  <c r="T7" i="17"/>
  <c r="T7" i="13"/>
  <c r="T7" i="9"/>
  <c r="T7" i="8"/>
  <c r="V447" i="13"/>
  <c r="U343" i="13"/>
  <c r="V450" i="13"/>
  <c r="U342" i="13"/>
  <c r="T8" i="17"/>
  <c r="U8" i="16"/>
  <c r="T8" i="13"/>
  <c r="T8" i="8"/>
  <c r="T8" i="9"/>
  <c r="U8" i="149" l="1"/>
  <c r="U8" i="148"/>
  <c r="V6" i="149"/>
  <c r="V6" i="148"/>
  <c r="U7" i="149"/>
  <c r="U7" i="148"/>
  <c r="V449" i="13"/>
  <c r="U154" i="13"/>
  <c r="U157" i="13"/>
  <c r="V6" i="122"/>
  <c r="U8" i="122"/>
  <c r="U7" i="122"/>
  <c r="U8" i="83"/>
  <c r="V6" i="83"/>
  <c r="U7" i="83"/>
  <c r="AM352" i="13"/>
  <c r="J37" i="16"/>
  <c r="AF144" i="13"/>
  <c r="T28" i="17"/>
  <c r="T27" i="17"/>
  <c r="U8" i="17"/>
  <c r="V8" i="16"/>
  <c r="U8" i="13"/>
  <c r="U8" i="9"/>
  <c r="U8" i="8"/>
  <c r="V343" i="13"/>
  <c r="V156" i="13"/>
  <c r="V342" i="13"/>
  <c r="V155" i="13"/>
  <c r="V340" i="13"/>
  <c r="U7" i="17"/>
  <c r="U7" i="13"/>
  <c r="U7" i="9"/>
  <c r="U7" i="8"/>
  <c r="W450" i="13"/>
  <c r="W447" i="13"/>
  <c r="V341" i="13"/>
  <c r="V6" i="17"/>
  <c r="W6" i="16"/>
  <c r="V7" i="16"/>
  <c r="V6" i="13"/>
  <c r="V6" i="8"/>
  <c r="V6" i="9"/>
  <c r="W448" i="13"/>
  <c r="W6" i="149" l="1"/>
  <c r="W6" i="148"/>
  <c r="V7" i="149"/>
  <c r="V7" i="148"/>
  <c r="V8" i="149"/>
  <c r="V8" i="148"/>
  <c r="W449" i="13"/>
  <c r="X449" i="13" s="1"/>
  <c r="V154" i="13"/>
  <c r="V157" i="13"/>
  <c r="V7" i="122"/>
  <c r="W6" i="122"/>
  <c r="V8" i="122"/>
  <c r="V7" i="83"/>
  <c r="W6" i="83"/>
  <c r="V8" i="83"/>
  <c r="I37" i="16"/>
  <c r="AG144" i="13"/>
  <c r="U28" i="17"/>
  <c r="U27" i="17"/>
  <c r="V1682" i="13"/>
  <c r="W1789" i="13"/>
  <c r="U1575" i="13"/>
  <c r="T1468" i="13"/>
  <c r="W154" i="13"/>
  <c r="X450" i="13"/>
  <c r="W340" i="13"/>
  <c r="W156" i="13"/>
  <c r="V8" i="17"/>
  <c r="W8" i="16"/>
  <c r="V8" i="13"/>
  <c r="V8" i="9"/>
  <c r="V8" i="8"/>
  <c r="W343" i="13"/>
  <c r="V7" i="17"/>
  <c r="V7" i="13"/>
  <c r="V7" i="8"/>
  <c r="V7" i="9"/>
  <c r="W341" i="13"/>
  <c r="W155" i="13"/>
  <c r="X448" i="13"/>
  <c r="W6" i="17"/>
  <c r="W7" i="16"/>
  <c r="X6" i="16"/>
  <c r="W6" i="13"/>
  <c r="W6" i="9"/>
  <c r="W6" i="8"/>
  <c r="X447" i="13"/>
  <c r="W342" i="13"/>
  <c r="X6" i="149" l="1"/>
  <c r="X6" i="148"/>
  <c r="W7" i="149"/>
  <c r="W7" i="148"/>
  <c r="W8" i="149"/>
  <c r="W8" i="148"/>
  <c r="W157" i="13"/>
  <c r="X6" i="122"/>
  <c r="W8" i="122"/>
  <c r="W7" i="122"/>
  <c r="X6" i="83"/>
  <c r="W7" i="83"/>
  <c r="T2626" i="16"/>
  <c r="W8" i="83"/>
  <c r="AH144" i="13"/>
  <c r="V28" i="17"/>
  <c r="V27" i="17"/>
  <c r="X342" i="13"/>
  <c r="Y447" i="13"/>
  <c r="Y448" i="13"/>
  <c r="X343" i="13"/>
  <c r="Y449" i="13"/>
  <c r="X154" i="13"/>
  <c r="X6" i="17"/>
  <c r="X7" i="16"/>
  <c r="Y6" i="16"/>
  <c r="X6" i="13"/>
  <c r="X6" i="9"/>
  <c r="X6" i="8"/>
  <c r="X155" i="13"/>
  <c r="W8" i="17"/>
  <c r="X8" i="16"/>
  <c r="W8" i="13"/>
  <c r="W8" i="9"/>
  <c r="W8" i="8"/>
  <c r="X340" i="13"/>
  <c r="Y450" i="13"/>
  <c r="W7" i="17"/>
  <c r="W7" i="13"/>
  <c r="W7" i="9"/>
  <c r="W7" i="8"/>
  <c r="X156" i="13"/>
  <c r="X341" i="13"/>
  <c r="X8" i="149" l="1"/>
  <c r="X8" i="148"/>
  <c r="Y6" i="149"/>
  <c r="Y6" i="148"/>
  <c r="X7" i="149"/>
  <c r="X7" i="148"/>
  <c r="X157" i="13"/>
  <c r="Y6" i="122"/>
  <c r="X8" i="122"/>
  <c r="X7" i="122"/>
  <c r="T2656" i="16"/>
  <c r="X7" i="83"/>
  <c r="U2626" i="16"/>
  <c r="X8" i="83"/>
  <c r="Y6" i="83"/>
  <c r="AI144" i="13"/>
  <c r="W28" i="17"/>
  <c r="W27" i="17"/>
  <c r="Y155" i="13"/>
  <c r="Y156" i="13"/>
  <c r="Z449" i="13"/>
  <c r="Y343" i="13"/>
  <c r="Z447" i="13"/>
  <c r="Y341" i="13"/>
  <c r="Y6" i="17"/>
  <c r="Y7" i="16"/>
  <c r="Z6" i="16"/>
  <c r="Y6" i="13"/>
  <c r="Y6" i="9"/>
  <c r="AA6" i="8"/>
  <c r="X7" i="17"/>
  <c r="X7" i="13"/>
  <c r="X7" i="9"/>
  <c r="X7" i="8"/>
  <c r="Z448" i="13"/>
  <c r="Z450" i="13"/>
  <c r="Y340" i="13"/>
  <c r="X8" i="17"/>
  <c r="Y8" i="16"/>
  <c r="X8" i="13"/>
  <c r="X8" i="8"/>
  <c r="X8" i="9"/>
  <c r="Y154" i="13"/>
  <c r="Y342" i="13"/>
  <c r="Z6" i="149" l="1"/>
  <c r="Z6" i="148"/>
  <c r="Y8" i="149"/>
  <c r="Y8" i="148"/>
  <c r="Y7" i="149"/>
  <c r="Y7" i="148"/>
  <c r="Y157" i="13"/>
  <c r="Y8" i="122"/>
  <c r="Z6" i="122"/>
  <c r="Y7" i="122"/>
  <c r="V2626" i="16"/>
  <c r="U2656" i="16"/>
  <c r="Y8" i="83"/>
  <c r="Z6" i="83"/>
  <c r="Y7" i="83"/>
  <c r="AJ144" i="13"/>
  <c r="X28" i="17"/>
  <c r="X27" i="17"/>
  <c r="Z6" i="8"/>
  <c r="W1682" i="13"/>
  <c r="T1361" i="13"/>
  <c r="X1789" i="13"/>
  <c r="Z157" i="13"/>
  <c r="Y8" i="17"/>
  <c r="Z8" i="16"/>
  <c r="Y8" i="13"/>
  <c r="Y8" i="9"/>
  <c r="AA8" i="8"/>
  <c r="Z6" i="17"/>
  <c r="AA6" i="16"/>
  <c r="Z7" i="16"/>
  <c r="Z6" i="13"/>
  <c r="Z6" i="9"/>
  <c r="AB6" i="8"/>
  <c r="AA449" i="13"/>
  <c r="Z154" i="13"/>
  <c r="Z342" i="13"/>
  <c r="AA448" i="13"/>
  <c r="AA447" i="13"/>
  <c r="Z343" i="13"/>
  <c r="Z156" i="13"/>
  <c r="Y7" i="17"/>
  <c r="Y7" i="13"/>
  <c r="Y7" i="9"/>
  <c r="AA7" i="8"/>
  <c r="Z340" i="13"/>
  <c r="AA450" i="13"/>
  <c r="Z341" i="13"/>
  <c r="Z155" i="13"/>
  <c r="Z7" i="149" l="1"/>
  <c r="Z7" i="148"/>
  <c r="Z8" i="149"/>
  <c r="Z8" i="148"/>
  <c r="AA6" i="149"/>
  <c r="AA6" i="148"/>
  <c r="Y6" i="8"/>
  <c r="Z7" i="122"/>
  <c r="Z8" i="122"/>
  <c r="AA6" i="122"/>
  <c r="V2656" i="16"/>
  <c r="Z7" i="83"/>
  <c r="Z8" i="83"/>
  <c r="AK144" i="13"/>
  <c r="W2626" i="16"/>
  <c r="AA6" i="83"/>
  <c r="Y28" i="17"/>
  <c r="Y27" i="17"/>
  <c r="V1575" i="13"/>
  <c r="U1468" i="13"/>
  <c r="Z7" i="8"/>
  <c r="AA341" i="13"/>
  <c r="AB450" i="13"/>
  <c r="AA6" i="17"/>
  <c r="AA7" i="16"/>
  <c r="AB6" i="16"/>
  <c r="AA6" i="13"/>
  <c r="AA6" i="9"/>
  <c r="AC6" i="8"/>
  <c r="AB447" i="13"/>
  <c r="AB448" i="13"/>
  <c r="AA342" i="13"/>
  <c r="AA154" i="13"/>
  <c r="Z8" i="17"/>
  <c r="AA8" i="16"/>
  <c r="Z8" i="13"/>
  <c r="Z8" i="9"/>
  <c r="AB8" i="8"/>
  <c r="AA157" i="13"/>
  <c r="AA155" i="13"/>
  <c r="AA340" i="13"/>
  <c r="AA156" i="13"/>
  <c r="AA343" i="13"/>
  <c r="AB449" i="13"/>
  <c r="Z7" i="17"/>
  <c r="Z7" i="13"/>
  <c r="AB7" i="8"/>
  <c r="Z7" i="9"/>
  <c r="AA8" i="149" l="1"/>
  <c r="AA8" i="148"/>
  <c r="AB6" i="149"/>
  <c r="AB6" i="148"/>
  <c r="AA7" i="149"/>
  <c r="AA7" i="148"/>
  <c r="AB6" i="122"/>
  <c r="AA7" i="122"/>
  <c r="AA8" i="122"/>
  <c r="X2626" i="16"/>
  <c r="AA8" i="83"/>
  <c r="AB6" i="83"/>
  <c r="AA7" i="83"/>
  <c r="W2656" i="16"/>
  <c r="AL144" i="13"/>
  <c r="Z28" i="17"/>
  <c r="Z27" i="17"/>
  <c r="AC449" i="13"/>
  <c r="AB343" i="13"/>
  <c r="AB340" i="13"/>
  <c r="AC448" i="13"/>
  <c r="AA7" i="17"/>
  <c r="AA7" i="13"/>
  <c r="AA7" i="9"/>
  <c r="AC7" i="8"/>
  <c r="AB157" i="13"/>
  <c r="AA8" i="17"/>
  <c r="AB8" i="16"/>
  <c r="AA8" i="13"/>
  <c r="AA8" i="9"/>
  <c r="AC8" i="8"/>
  <c r="AB154" i="13"/>
  <c r="AB342" i="13"/>
  <c r="AC447" i="13"/>
  <c r="AB6" i="17"/>
  <c r="AB7" i="16"/>
  <c r="AC6" i="16"/>
  <c r="AB6" i="13"/>
  <c r="AB6" i="9"/>
  <c r="AD6" i="8"/>
  <c r="AC450" i="13"/>
  <c r="AB156" i="13"/>
  <c r="AB155" i="13"/>
  <c r="AB341" i="13"/>
  <c r="AB8" i="149" l="1"/>
  <c r="AB8" i="148"/>
  <c r="AC6" i="149"/>
  <c r="AC6" i="148"/>
  <c r="AC23" i="148" s="1"/>
  <c r="AB7" i="149"/>
  <c r="AB7" i="148"/>
  <c r="AC6" i="122"/>
  <c r="AB7" i="122"/>
  <c r="AB8" i="122"/>
  <c r="X2656" i="16"/>
  <c r="AC6" i="83"/>
  <c r="AE27" i="83" s="1"/>
  <c r="AB7" i="83"/>
  <c r="AB8" i="83"/>
  <c r="AM144" i="13"/>
  <c r="AD447" i="13"/>
  <c r="AD449" i="13"/>
  <c r="AD450" i="13"/>
  <c r="AD448" i="13"/>
  <c r="AD6" i="16"/>
  <c r="AA27" i="17"/>
  <c r="AA28" i="17"/>
  <c r="W1575" i="13"/>
  <c r="T1254" i="13"/>
  <c r="U1361" i="13"/>
  <c r="AC157" i="13"/>
  <c r="AC154" i="13"/>
  <c r="AC340" i="13"/>
  <c r="AC155" i="13"/>
  <c r="AB8" i="17"/>
  <c r="AC8" i="16"/>
  <c r="AB8" i="13"/>
  <c r="AD8" i="8"/>
  <c r="AB8" i="9"/>
  <c r="AC343" i="13"/>
  <c r="AC341" i="13"/>
  <c r="AB7" i="17"/>
  <c r="AB7" i="13"/>
  <c r="AD7" i="8"/>
  <c r="AB7" i="9"/>
  <c r="AC6" i="17"/>
  <c r="AC7" i="16"/>
  <c r="AC6" i="13"/>
  <c r="AC6" i="9"/>
  <c r="AE6" i="8"/>
  <c r="AC156" i="13"/>
  <c r="AC342" i="13"/>
  <c r="AC8" i="149" l="1"/>
  <c r="AC8" i="148"/>
  <c r="AD6" i="149"/>
  <c r="AD6" i="148"/>
  <c r="AD23" i="148" s="1"/>
  <c r="AC7" i="149"/>
  <c r="AC7" i="148"/>
  <c r="AE2697" i="16"/>
  <c r="AE2696" i="16"/>
  <c r="AE80" i="83" s="1"/>
  <c r="AE81" i="83" s="1"/>
  <c r="AF2695" i="16"/>
  <c r="AF79" i="83" s="1"/>
  <c r="AD6" i="122"/>
  <c r="AC7" i="122"/>
  <c r="AC8" i="122"/>
  <c r="AC8" i="83"/>
  <c r="AC7" i="83"/>
  <c r="AD6" i="83"/>
  <c r="AD341" i="13"/>
  <c r="AE448" i="13"/>
  <c r="AE449" i="13"/>
  <c r="AD343" i="13"/>
  <c r="AD155" i="13"/>
  <c r="AD342" i="13"/>
  <c r="AD157" i="13"/>
  <c r="AD156" i="13"/>
  <c r="AD340" i="13"/>
  <c r="AD154" i="13"/>
  <c r="AE450" i="13"/>
  <c r="AE447" i="13"/>
  <c r="AE6" i="16"/>
  <c r="AD6" i="13"/>
  <c r="AD6" i="17"/>
  <c r="AH6" i="8"/>
  <c r="AD6" i="9"/>
  <c r="AD7" i="16"/>
  <c r="AD8" i="16"/>
  <c r="AB28" i="17"/>
  <c r="AB27" i="17"/>
  <c r="T1147" i="13"/>
  <c r="V1468" i="13"/>
  <c r="AC7" i="17"/>
  <c r="AC7" i="13"/>
  <c r="AC7" i="9"/>
  <c r="AE7" i="8"/>
  <c r="AC8" i="17"/>
  <c r="AC8" i="13"/>
  <c r="AC8" i="9"/>
  <c r="AE8" i="8"/>
  <c r="AE6" i="149" l="1"/>
  <c r="AE6" i="148"/>
  <c r="AE23" i="148" s="1"/>
  <c r="AD8" i="149"/>
  <c r="AD8" i="148"/>
  <c r="AD7" i="149"/>
  <c r="AD7" i="148"/>
  <c r="AF2697" i="16"/>
  <c r="AE29" i="83"/>
  <c r="AF27" i="83"/>
  <c r="AF2696" i="16"/>
  <c r="AF80" i="83" s="1"/>
  <c r="AF81" i="83" s="1"/>
  <c r="AG2695" i="16"/>
  <c r="AG79" i="83" s="1"/>
  <c r="AI10" i="8"/>
  <c r="AD8" i="122"/>
  <c r="AE6" i="122"/>
  <c r="AE2633" i="122" s="1"/>
  <c r="AD7" i="122"/>
  <c r="AD1869" i="122"/>
  <c r="AD1872" i="122" s="1"/>
  <c r="AD1227" i="122"/>
  <c r="AD1230" i="122" s="1"/>
  <c r="AD906" i="122"/>
  <c r="AD909" i="122" s="1"/>
  <c r="AD2083" i="122"/>
  <c r="AD2086" i="122" s="1"/>
  <c r="AD799" i="122"/>
  <c r="AD802" i="122" s="1"/>
  <c r="AD1013" i="122"/>
  <c r="AD1016" i="122" s="1"/>
  <c r="AD160" i="122"/>
  <c r="AD2511" i="122"/>
  <c r="AD1655" i="122"/>
  <c r="AD1658" i="122" s="1"/>
  <c r="AD692" i="122"/>
  <c r="AD695" i="122" s="1"/>
  <c r="AD2404" i="122"/>
  <c r="AD2407" i="122" s="1"/>
  <c r="AD1548" i="122"/>
  <c r="AD1551" i="122" s="1"/>
  <c r="AD585" i="122"/>
  <c r="AD588" i="122" s="1"/>
  <c r="AD2297" i="122"/>
  <c r="AD2300" i="122" s="1"/>
  <c r="AD1441" i="122"/>
  <c r="AD1444" i="122" s="1"/>
  <c r="AD478" i="122"/>
  <c r="AD481" i="122" s="1"/>
  <c r="AD1762" i="122"/>
  <c r="AD1765" i="122" s="1"/>
  <c r="AD2190" i="122"/>
  <c r="AD2193" i="122" s="1"/>
  <c r="AD1334" i="122"/>
  <c r="AD1337" i="122" s="1"/>
  <c r="AD371" i="122"/>
  <c r="AD374" i="122" s="1"/>
  <c r="AD1976" i="122"/>
  <c r="AD1979" i="122" s="1"/>
  <c r="AD1120" i="122"/>
  <c r="AD1123" i="122" s="1"/>
  <c r="AD8" i="83"/>
  <c r="AD7" i="83"/>
  <c r="AD2059" i="13"/>
  <c r="AD2380" i="13"/>
  <c r="AD2166" i="13"/>
  <c r="AD2273" i="13"/>
  <c r="AD2058" i="13"/>
  <c r="AD2378" i="13"/>
  <c r="AD2377" i="13"/>
  <c r="AD2379" i="13"/>
  <c r="AD2271" i="13"/>
  <c r="AD2270" i="13"/>
  <c r="AD2272" i="13"/>
  <c r="AD2164" i="13"/>
  <c r="AD2163" i="13"/>
  <c r="AD2165" i="13"/>
  <c r="AD2057" i="13"/>
  <c r="AD2056" i="13"/>
  <c r="AE6" i="83"/>
  <c r="AE31" i="83" s="1"/>
  <c r="AF447" i="13"/>
  <c r="AE340" i="13"/>
  <c r="AE342" i="13"/>
  <c r="AE343" i="13"/>
  <c r="AF448" i="13"/>
  <c r="AF450" i="13"/>
  <c r="AE154" i="13"/>
  <c r="AE156" i="13"/>
  <c r="AE157" i="13"/>
  <c r="AE155" i="13"/>
  <c r="AF449" i="13"/>
  <c r="AE341" i="13"/>
  <c r="AH7" i="8"/>
  <c r="AD7" i="17"/>
  <c r="AI6" i="8"/>
  <c r="AE6" i="13"/>
  <c r="AD7" i="9"/>
  <c r="AF6" i="16"/>
  <c r="AE6" i="17"/>
  <c r="AE6" i="9"/>
  <c r="AE7" i="16"/>
  <c r="AD7" i="13"/>
  <c r="AE8" i="16"/>
  <c r="AD8" i="17"/>
  <c r="AH8" i="8"/>
  <c r="AD8" i="9"/>
  <c r="AD8" i="13"/>
  <c r="AC28" i="17"/>
  <c r="AC27" i="17"/>
  <c r="X1682" i="13"/>
  <c r="AF6" i="149" l="1"/>
  <c r="AF6" i="148"/>
  <c r="AF23" i="148" s="1"/>
  <c r="AE8" i="149"/>
  <c r="AE8" i="148"/>
  <c r="AE7" i="149"/>
  <c r="AE7" i="148"/>
  <c r="AG2697" i="16"/>
  <c r="AF29" i="83"/>
  <c r="AG27" i="83"/>
  <c r="AH2695" i="16"/>
  <c r="AH79" i="83" s="1"/>
  <c r="AG2696" i="16"/>
  <c r="AG80" i="83" s="1"/>
  <c r="AG81" i="83" s="1"/>
  <c r="AJ10" i="8"/>
  <c r="D140" i="7"/>
  <c r="AE1444" i="122"/>
  <c r="AD1978" i="122"/>
  <c r="AD907" i="122"/>
  <c r="AD693" i="122"/>
  <c r="AD1763" i="122"/>
  <c r="AD1454" i="122"/>
  <c r="AD2085" i="122"/>
  <c r="AD2192" i="122"/>
  <c r="AD2203" i="122"/>
  <c r="AD1229" i="122"/>
  <c r="AD1240" i="122"/>
  <c r="AE160" i="122"/>
  <c r="AD1657" i="122"/>
  <c r="AD372" i="122"/>
  <c r="AD696" i="122"/>
  <c r="AD1775" i="122"/>
  <c r="AD1015" i="122"/>
  <c r="AD1561" i="122"/>
  <c r="AD2096" i="122"/>
  <c r="AD2310" i="122"/>
  <c r="AD2191" i="122"/>
  <c r="AD587" i="122"/>
  <c r="AD1550" i="122"/>
  <c r="AD1442" i="122"/>
  <c r="AD1870" i="122"/>
  <c r="AD800" i="122"/>
  <c r="AD1335" i="122"/>
  <c r="AD1445" i="122"/>
  <c r="AD1989" i="122"/>
  <c r="AD1133" i="122"/>
  <c r="AD705" i="122"/>
  <c r="AD491" i="122"/>
  <c r="AD2405" i="122"/>
  <c r="AD589" i="122"/>
  <c r="AD801" i="122"/>
  <c r="AD598" i="122"/>
  <c r="AD482" i="122"/>
  <c r="AD1668" i="122"/>
  <c r="AD1764" i="122"/>
  <c r="AD2406" i="122"/>
  <c r="AD1336" i="122"/>
  <c r="AD2512" i="122"/>
  <c r="AD694" i="122"/>
  <c r="AD1977" i="122"/>
  <c r="AD1026" i="122"/>
  <c r="AD480" i="122"/>
  <c r="AD373" i="122"/>
  <c r="AD1347" i="122"/>
  <c r="AD2513" i="122"/>
  <c r="AD1871" i="122"/>
  <c r="AD2417" i="122"/>
  <c r="AD1656" i="122"/>
  <c r="AD2299" i="122"/>
  <c r="AD1443" i="122"/>
  <c r="AD1014" i="122"/>
  <c r="AD812" i="122"/>
  <c r="AD384" i="122"/>
  <c r="AD375" i="122"/>
  <c r="AD1121" i="122"/>
  <c r="AD586" i="122"/>
  <c r="AD1122" i="122"/>
  <c r="AD803" i="122"/>
  <c r="AD2084" i="122"/>
  <c r="AD919" i="122"/>
  <c r="AD2298" i="122"/>
  <c r="AD1882" i="122"/>
  <c r="AD1228" i="122"/>
  <c r="AD479" i="122"/>
  <c r="AD908" i="122"/>
  <c r="AD1549" i="122"/>
  <c r="AD161" i="122"/>
  <c r="AD171" i="122"/>
  <c r="AE1016" i="122"/>
  <c r="AE802" i="122"/>
  <c r="AE2086" i="122"/>
  <c r="AE2300" i="122"/>
  <c r="AE909" i="122"/>
  <c r="AE1123" i="122"/>
  <c r="AE8" i="122"/>
  <c r="AE588" i="122"/>
  <c r="AE374" i="122"/>
  <c r="AE1551" i="122"/>
  <c r="AE7" i="122"/>
  <c r="AE1337" i="122"/>
  <c r="AE2407" i="122"/>
  <c r="AE2193" i="122"/>
  <c r="AE695" i="122"/>
  <c r="AE1230" i="122"/>
  <c r="AE1658" i="122"/>
  <c r="AE1872" i="122"/>
  <c r="AE1979" i="122"/>
  <c r="AE1765" i="122"/>
  <c r="AF6" i="122"/>
  <c r="AF2740" i="122" s="1"/>
  <c r="AE481" i="122"/>
  <c r="AE7" i="83"/>
  <c r="AE2165" i="13"/>
  <c r="AE2378" i="13"/>
  <c r="AE2058" i="13"/>
  <c r="AE2164" i="13"/>
  <c r="AE2273" i="13"/>
  <c r="AE2272" i="13"/>
  <c r="AE2166" i="13"/>
  <c r="AE2163" i="13"/>
  <c r="AE2270" i="13"/>
  <c r="AE2380" i="13"/>
  <c r="AE2271" i="13"/>
  <c r="AE2059" i="13"/>
  <c r="AE2056" i="13"/>
  <c r="AE2379" i="13"/>
  <c r="AE2057" i="13"/>
  <c r="AE2377" i="13"/>
  <c r="AF6" i="83"/>
  <c r="AF31" i="83" s="1"/>
  <c r="AE8" i="9"/>
  <c r="AE8" i="83"/>
  <c r="AD27" i="17"/>
  <c r="AF341" i="13"/>
  <c r="AF155" i="13"/>
  <c r="AF156" i="13"/>
  <c r="AG450" i="13"/>
  <c r="AG448" i="13"/>
  <c r="AF342" i="13"/>
  <c r="AG447" i="13"/>
  <c r="AG449" i="13"/>
  <c r="AF157" i="13"/>
  <c r="AF154" i="13"/>
  <c r="AF343" i="13"/>
  <c r="AF340" i="13"/>
  <c r="AF7" i="16"/>
  <c r="AE7" i="17"/>
  <c r="AE28" i="17" s="1"/>
  <c r="AF6" i="13"/>
  <c r="AE8" i="13"/>
  <c r="AE7" i="9"/>
  <c r="AG6" i="16"/>
  <c r="AF6" i="17"/>
  <c r="AF6" i="9"/>
  <c r="AE8" i="17"/>
  <c r="AF8" i="16"/>
  <c r="AJ6" i="8"/>
  <c r="AI8" i="8"/>
  <c r="AI7" i="8"/>
  <c r="AE7" i="13"/>
  <c r="U1147" i="13"/>
  <c r="X1575" i="13"/>
  <c r="AG6" i="149" l="1"/>
  <c r="AG6" i="148"/>
  <c r="AG23" i="148" s="1"/>
  <c r="E24" i="148" s="1"/>
  <c r="AF8" i="149"/>
  <c r="AF8" i="148"/>
  <c r="AF24" i="149"/>
  <c r="AF7" i="149"/>
  <c r="AF7" i="148"/>
  <c r="AH2697" i="16"/>
  <c r="AH27" i="83"/>
  <c r="AG29" i="83"/>
  <c r="AI2695" i="16"/>
  <c r="AI79" i="83" s="1"/>
  <c r="AH2696" i="16"/>
  <c r="AH80" i="83" s="1"/>
  <c r="AH81" i="83" s="1"/>
  <c r="AK10" i="8"/>
  <c r="E140" i="7"/>
  <c r="AF1872" i="122"/>
  <c r="AE1549" i="122"/>
  <c r="AE803" i="122"/>
  <c r="AE1443" i="122"/>
  <c r="AE480" i="122"/>
  <c r="AE1668" i="122"/>
  <c r="AE1133" i="122"/>
  <c r="AE587" i="122"/>
  <c r="AE372" i="122"/>
  <c r="AE1454" i="122"/>
  <c r="AG6" i="122"/>
  <c r="AG2847" i="122" s="1"/>
  <c r="AE161" i="122"/>
  <c r="AE373" i="122"/>
  <c r="AE705" i="122"/>
  <c r="AE2085" i="122"/>
  <c r="AF2193" i="122"/>
  <c r="AF2086" i="122"/>
  <c r="AE908" i="122"/>
  <c r="AE1122" i="122"/>
  <c r="AE2299" i="122"/>
  <c r="AE1026" i="122"/>
  <c r="AE482" i="122"/>
  <c r="AE1989" i="122"/>
  <c r="AE2191" i="122"/>
  <c r="AE1657" i="122"/>
  <c r="AE1763" i="122"/>
  <c r="AF7" i="122"/>
  <c r="AF1979" i="122"/>
  <c r="AF2300" i="122"/>
  <c r="AE1550" i="122"/>
  <c r="AF8" i="122"/>
  <c r="AF1551" i="122"/>
  <c r="AE479" i="122"/>
  <c r="AE586" i="122"/>
  <c r="AE1656" i="122"/>
  <c r="AE1977" i="122"/>
  <c r="AE598" i="122"/>
  <c r="AE1445" i="122"/>
  <c r="AE2310" i="122"/>
  <c r="AF160" i="122"/>
  <c r="AE2635" i="122"/>
  <c r="AE2634" i="122"/>
  <c r="AE693" i="122"/>
  <c r="AF481" i="122"/>
  <c r="AF1658" i="122"/>
  <c r="AF2407" i="122"/>
  <c r="AF1123" i="122"/>
  <c r="AF802" i="122"/>
  <c r="AE1228" i="122"/>
  <c r="AE1121" i="122"/>
  <c r="AE2417" i="122"/>
  <c r="AE694" i="122"/>
  <c r="AE801" i="122"/>
  <c r="AE1335" i="122"/>
  <c r="AE2096" i="122"/>
  <c r="AE1240" i="122"/>
  <c r="AE907" i="122"/>
  <c r="AE1014" i="122"/>
  <c r="AF1230" i="122"/>
  <c r="AF374" i="122"/>
  <c r="AE1882" i="122"/>
  <c r="AE375" i="122"/>
  <c r="AE1871" i="122"/>
  <c r="AE2512" i="122"/>
  <c r="AE589" i="122"/>
  <c r="AE800" i="122"/>
  <c r="AE1561" i="122"/>
  <c r="AE1229" i="122"/>
  <c r="AE1978" i="122"/>
  <c r="AE2084" i="122"/>
  <c r="AE1764" i="122"/>
  <c r="AE696" i="122"/>
  <c r="AF1765" i="122"/>
  <c r="AF1337" i="122"/>
  <c r="AF909" i="122"/>
  <c r="AF1016" i="122"/>
  <c r="AE2298" i="122"/>
  <c r="AE384" i="122"/>
  <c r="AE2513" i="122"/>
  <c r="AE1336" i="122"/>
  <c r="AE2405" i="122"/>
  <c r="AE1870" i="122"/>
  <c r="AE1015" i="122"/>
  <c r="AE2203" i="122"/>
  <c r="AF695" i="122"/>
  <c r="AF588" i="122"/>
  <c r="AE171" i="122"/>
  <c r="AE919" i="122"/>
  <c r="AE812" i="122"/>
  <c r="AE1347" i="122"/>
  <c r="AE2406" i="122"/>
  <c r="AE491" i="122"/>
  <c r="AE1442" i="122"/>
  <c r="AE1775" i="122"/>
  <c r="AE2192" i="122"/>
  <c r="AF1444" i="122"/>
  <c r="AF8" i="17"/>
  <c r="AF7" i="83"/>
  <c r="AF2377" i="13"/>
  <c r="AF2059" i="13"/>
  <c r="AF2163" i="13"/>
  <c r="AF2164" i="13"/>
  <c r="AF2057" i="13"/>
  <c r="AF2271" i="13"/>
  <c r="AF2166" i="13"/>
  <c r="AF2058" i="13"/>
  <c r="AF2379" i="13"/>
  <c r="AF2380" i="13"/>
  <c r="AF2272" i="13"/>
  <c r="AF2378" i="13"/>
  <c r="AF2056" i="13"/>
  <c r="AF2270" i="13"/>
  <c r="AF2273" i="13"/>
  <c r="AF2165" i="13"/>
  <c r="AF8" i="83"/>
  <c r="AG6" i="83"/>
  <c r="AJ8" i="8"/>
  <c r="AG6" i="17"/>
  <c r="AG340" i="13"/>
  <c r="AG154" i="13"/>
  <c r="AH449" i="13"/>
  <c r="AG342" i="13"/>
  <c r="AH450" i="13"/>
  <c r="AG155" i="13"/>
  <c r="AG343" i="13"/>
  <c r="AG157" i="13"/>
  <c r="AH447" i="13"/>
  <c r="AH448" i="13"/>
  <c r="AG156" i="13"/>
  <c r="AG341" i="13"/>
  <c r="AG8" i="16"/>
  <c r="AF8" i="13"/>
  <c r="AE27" i="17"/>
  <c r="AF8" i="9"/>
  <c r="AF7" i="13"/>
  <c r="AH6" i="16"/>
  <c r="AJ7" i="8"/>
  <c r="AF7" i="17"/>
  <c r="AF28" i="17" s="1"/>
  <c r="AF7" i="9"/>
  <c r="AG7" i="16"/>
  <c r="AG6" i="9"/>
  <c r="AK6" i="8"/>
  <c r="AG6" i="13"/>
  <c r="U1254" i="13"/>
  <c r="AG7" i="149" l="1"/>
  <c r="AG7" i="148"/>
  <c r="AG8" i="149"/>
  <c r="AG8" i="148"/>
  <c r="AG24" i="149"/>
  <c r="F24" i="149"/>
  <c r="AH6" i="149"/>
  <c r="AH6" i="148"/>
  <c r="AI67" i="83"/>
  <c r="AG31" i="83"/>
  <c r="AI27" i="83"/>
  <c r="AH29" i="83"/>
  <c r="AI2697" i="16"/>
  <c r="AJ2682" i="16"/>
  <c r="AJ2681" i="16"/>
  <c r="AJ40" i="83" s="1"/>
  <c r="AJ2680" i="16"/>
  <c r="AJ39" i="83" s="1"/>
  <c r="AI2696" i="16"/>
  <c r="AI80" i="83" s="1"/>
  <c r="AI81" i="83" s="1"/>
  <c r="AL10" i="8"/>
  <c r="F140" i="7"/>
  <c r="AF2085" i="122"/>
  <c r="AF384" i="122"/>
  <c r="AF2084" i="122"/>
  <c r="AF800" i="122"/>
  <c r="AF375" i="122"/>
  <c r="AF1335" i="122"/>
  <c r="AF2635" i="122"/>
  <c r="AG1444" i="122"/>
  <c r="AF491" i="122"/>
  <c r="AF2203" i="122"/>
  <c r="AF1336" i="122"/>
  <c r="AG1016" i="122"/>
  <c r="AF696" i="122"/>
  <c r="AF1229" i="122"/>
  <c r="AF2512" i="122"/>
  <c r="AG374" i="122"/>
  <c r="AF1240" i="122"/>
  <c r="AF694" i="122"/>
  <c r="AG802" i="122"/>
  <c r="AG481" i="122"/>
  <c r="AF1122" i="122"/>
  <c r="AF587" i="122"/>
  <c r="AF1443" i="122"/>
  <c r="AF1445" i="122"/>
  <c r="AF2192" i="122"/>
  <c r="AF171" i="122"/>
  <c r="AF1015" i="122"/>
  <c r="AF2513" i="122"/>
  <c r="AG909" i="122"/>
  <c r="AF1764" i="122"/>
  <c r="AF1561" i="122"/>
  <c r="AF1871" i="122"/>
  <c r="AG1230" i="122"/>
  <c r="AF2096" i="122"/>
  <c r="AF2417" i="122"/>
  <c r="AG1123" i="122"/>
  <c r="AF693" i="122"/>
  <c r="AF482" i="122"/>
  <c r="AF1133" i="122"/>
  <c r="AF2406" i="122"/>
  <c r="AF1989" i="122"/>
  <c r="AG7" i="122"/>
  <c r="AF1775" i="122"/>
  <c r="AG2407" i="122"/>
  <c r="AF2634" i="122"/>
  <c r="AF598" i="122"/>
  <c r="AF479" i="122"/>
  <c r="AF1763" i="122"/>
  <c r="AF908" i="122"/>
  <c r="AF705" i="122"/>
  <c r="AF803" i="122"/>
  <c r="AG2300" i="122"/>
  <c r="AG2086" i="122"/>
  <c r="AF373" i="122"/>
  <c r="AF1454" i="122"/>
  <c r="AF1668" i="122"/>
  <c r="AH6" i="122"/>
  <c r="AG695" i="122"/>
  <c r="AF2298" i="122"/>
  <c r="AF1882" i="122"/>
  <c r="AF2742" i="122"/>
  <c r="AF2741" i="122"/>
  <c r="AG160" i="122"/>
  <c r="AF1977" i="122"/>
  <c r="AG1551" i="122"/>
  <c r="AF1657" i="122"/>
  <c r="AF1026" i="122"/>
  <c r="AF1549" i="122"/>
  <c r="AF1550" i="122"/>
  <c r="AF1347" i="122"/>
  <c r="AF1870" i="122"/>
  <c r="AF1014" i="122"/>
  <c r="AG8" i="122"/>
  <c r="AF1442" i="122"/>
  <c r="AF812" i="122"/>
  <c r="AF2405" i="122"/>
  <c r="AG1765" i="122"/>
  <c r="AF1978" i="122"/>
  <c r="AF589" i="122"/>
  <c r="AF907" i="122"/>
  <c r="AF801" i="122"/>
  <c r="AF1228" i="122"/>
  <c r="AG1658" i="122"/>
  <c r="AF2310" i="122"/>
  <c r="AG1979" i="122"/>
  <c r="AG2193" i="122"/>
  <c r="AF161" i="122"/>
  <c r="AF372" i="122"/>
  <c r="AF586" i="122"/>
  <c r="AG588" i="122"/>
  <c r="AG1337" i="122"/>
  <c r="AF1121" i="122"/>
  <c r="AF919" i="122"/>
  <c r="AF1656" i="122"/>
  <c r="AF2191" i="122"/>
  <c r="AF2299" i="122"/>
  <c r="AF480" i="122"/>
  <c r="AG1872" i="122"/>
  <c r="AG8" i="13"/>
  <c r="AG7" i="83"/>
  <c r="AG8" i="83"/>
  <c r="AI449" i="13"/>
  <c r="AG2056" i="13"/>
  <c r="AG2380" i="13"/>
  <c r="AI450" i="13"/>
  <c r="AG2271" i="13"/>
  <c r="AG2059" i="13"/>
  <c r="AG2165" i="13"/>
  <c r="AG2379" i="13"/>
  <c r="AG2057" i="13"/>
  <c r="AG2377" i="13"/>
  <c r="AI448" i="13"/>
  <c r="AG2273" i="13"/>
  <c r="AG2378" i="13"/>
  <c r="AG2058" i="13"/>
  <c r="AG2164" i="13"/>
  <c r="AI447" i="13"/>
  <c r="AG2270" i="13"/>
  <c r="AG2272" i="13"/>
  <c r="AG2166" i="13"/>
  <c r="AG2163" i="13"/>
  <c r="AG8" i="17"/>
  <c r="AG8" i="9"/>
  <c r="AH8" i="16"/>
  <c r="AK8" i="8"/>
  <c r="AG7" i="9"/>
  <c r="AH6" i="83"/>
  <c r="AH31" i="83" s="1"/>
  <c r="AI6" i="16"/>
  <c r="AG7" i="13"/>
  <c r="AL6" i="8"/>
  <c r="AH343" i="13"/>
  <c r="AH341" i="13"/>
  <c r="AH155" i="13"/>
  <c r="AH342" i="13"/>
  <c r="AH154" i="13"/>
  <c r="AH157" i="13"/>
  <c r="AH156" i="13"/>
  <c r="AH340" i="13"/>
  <c r="AH7" i="16"/>
  <c r="AH6" i="17"/>
  <c r="AH6" i="9"/>
  <c r="AH6" i="13"/>
  <c r="AF27" i="17"/>
  <c r="AG7" i="17"/>
  <c r="AG27" i="17" s="1"/>
  <c r="AK7" i="8"/>
  <c r="T1040" i="13"/>
  <c r="V1361" i="13"/>
  <c r="AH23" i="148" l="1"/>
  <c r="AJ30" i="148"/>
  <c r="AJ32" i="148" s="1"/>
  <c r="AJ34" i="148" s="1"/>
  <c r="AH24" i="149"/>
  <c r="AH7" i="149"/>
  <c r="AH7" i="148"/>
  <c r="AH8" i="149"/>
  <c r="AH8" i="148"/>
  <c r="G24" i="149"/>
  <c r="AI6" i="149"/>
  <c r="AI6" i="148"/>
  <c r="AK30" i="148" s="1"/>
  <c r="AK32" i="148" s="1"/>
  <c r="AK34" i="148" s="1"/>
  <c r="AI69" i="83"/>
  <c r="AJ67" i="83"/>
  <c r="AK2555" i="16"/>
  <c r="AK2556" i="16" s="1"/>
  <c r="AJ2697" i="16"/>
  <c r="AI29" i="83"/>
  <c r="AJ41" i="83"/>
  <c r="AJ27" i="83"/>
  <c r="AJ2696" i="16"/>
  <c r="AK2695" i="16"/>
  <c r="AK79" i="83" s="1"/>
  <c r="AJ2695" i="16"/>
  <c r="AM10" i="8"/>
  <c r="G140" i="7"/>
  <c r="AH2057" i="13"/>
  <c r="AH2056" i="13"/>
  <c r="AH2058" i="13"/>
  <c r="AH2059" i="13"/>
  <c r="AH2086" i="122"/>
  <c r="F5" i="7"/>
  <c r="AH2954" i="122"/>
  <c r="AG161" i="122"/>
  <c r="AG1549" i="122"/>
  <c r="AG1977" i="122"/>
  <c r="AG1668" i="122"/>
  <c r="AG1763" i="122"/>
  <c r="AH2407" i="122"/>
  <c r="AH374" i="122"/>
  <c r="AH1337" i="122"/>
  <c r="AH695" i="122"/>
  <c r="AG2406" i="122"/>
  <c r="AG1871" i="122"/>
  <c r="AG1445" i="122"/>
  <c r="AH481" i="122"/>
  <c r="AH1016" i="122"/>
  <c r="AH1444" i="122"/>
  <c r="AG800" i="122"/>
  <c r="AH8" i="122"/>
  <c r="AH1872" i="122"/>
  <c r="AH2193" i="122"/>
  <c r="AG1978" i="122"/>
  <c r="AG1442" i="122"/>
  <c r="AG1870" i="122"/>
  <c r="AG2741" i="122"/>
  <c r="AG1454" i="122"/>
  <c r="AG803" i="122"/>
  <c r="AG479" i="122"/>
  <c r="AG1775" i="122"/>
  <c r="AG2084" i="122"/>
  <c r="AG812" i="122"/>
  <c r="AG1026" i="122"/>
  <c r="AG2513" i="122"/>
  <c r="AG1656" i="122"/>
  <c r="AH588" i="122"/>
  <c r="AG1228" i="122"/>
  <c r="AG2742" i="122"/>
  <c r="AG1133" i="122"/>
  <c r="AG2417" i="122"/>
  <c r="AG1561" i="122"/>
  <c r="AG1015" i="122"/>
  <c r="AG1443" i="122"/>
  <c r="AH802" i="122"/>
  <c r="AG2512" i="122"/>
  <c r="AG1336" i="122"/>
  <c r="AG2635" i="122"/>
  <c r="AG586" i="122"/>
  <c r="AH1765" i="122"/>
  <c r="AG1347" i="122"/>
  <c r="AG1657" i="122"/>
  <c r="AG1882" i="122"/>
  <c r="AG373" i="122"/>
  <c r="AG705" i="122"/>
  <c r="AG598" i="122"/>
  <c r="AG482" i="122"/>
  <c r="AH1123" i="122"/>
  <c r="AG919" i="122"/>
  <c r="AH1979" i="122"/>
  <c r="AG801" i="122"/>
  <c r="AG1550" i="122"/>
  <c r="AG2096" i="122"/>
  <c r="AG1764" i="122"/>
  <c r="AG171" i="122"/>
  <c r="AG587" i="122"/>
  <c r="AG694" i="122"/>
  <c r="AG1229" i="122"/>
  <c r="AG2203" i="122"/>
  <c r="AG1335" i="122"/>
  <c r="AG384" i="122"/>
  <c r="AG2191" i="122"/>
  <c r="AH1658" i="122"/>
  <c r="AH160" i="122"/>
  <c r="AG2849" i="122"/>
  <c r="AG2848" i="122"/>
  <c r="AG480" i="122"/>
  <c r="AH7" i="122"/>
  <c r="AH1551" i="122"/>
  <c r="AG2298" i="122"/>
  <c r="AG908" i="122"/>
  <c r="AG2634" i="122"/>
  <c r="AG1989" i="122"/>
  <c r="AH909" i="122"/>
  <c r="AG1240" i="122"/>
  <c r="AG589" i="122"/>
  <c r="AI6" i="122"/>
  <c r="AG2299" i="122"/>
  <c r="AG1121" i="122"/>
  <c r="AG372" i="122"/>
  <c r="AG2310" i="122"/>
  <c r="AG907" i="122"/>
  <c r="AG2405" i="122"/>
  <c r="AG1014" i="122"/>
  <c r="AH2300" i="122"/>
  <c r="AG693" i="122"/>
  <c r="AH1230" i="122"/>
  <c r="AG2192" i="122"/>
  <c r="AG1122" i="122"/>
  <c r="AG696" i="122"/>
  <c r="AG491" i="122"/>
  <c r="AG375" i="122"/>
  <c r="AG2085" i="122"/>
  <c r="AH8" i="9"/>
  <c r="AH8" i="13"/>
  <c r="AL8" i="8"/>
  <c r="AH8" i="17"/>
  <c r="D10" i="16"/>
  <c r="AD15" i="7"/>
  <c r="AI6" i="83"/>
  <c r="AM6" i="8"/>
  <c r="AI6" i="17"/>
  <c r="AI6" i="9"/>
  <c r="AI6" i="13"/>
  <c r="AH7" i="83"/>
  <c r="AH8" i="83"/>
  <c r="AI154" i="13"/>
  <c r="AH2166" i="13"/>
  <c r="AH2379" i="13"/>
  <c r="AJ447" i="13"/>
  <c r="AJ448" i="13"/>
  <c r="AI340" i="13"/>
  <c r="AI341" i="13"/>
  <c r="AH2272" i="13"/>
  <c r="AH2270" i="13"/>
  <c r="AH2377" i="13"/>
  <c r="AH2165" i="13"/>
  <c r="AH2271" i="13"/>
  <c r="AI155" i="13"/>
  <c r="AI156" i="13"/>
  <c r="AI343" i="13"/>
  <c r="AH2163" i="13"/>
  <c r="AH2273" i="13"/>
  <c r="AH2380" i="13"/>
  <c r="AI342" i="13"/>
  <c r="AJ450" i="13"/>
  <c r="AJ449" i="13"/>
  <c r="AI157" i="13"/>
  <c r="AH2164" i="13"/>
  <c r="AH2378" i="13"/>
  <c r="AI8" i="16"/>
  <c r="AJ6" i="16"/>
  <c r="AI7" i="16"/>
  <c r="AH7" i="9"/>
  <c r="AH7" i="13"/>
  <c r="AL7" i="8"/>
  <c r="AH7" i="17"/>
  <c r="AH28" i="17" s="1"/>
  <c r="AG28" i="17"/>
  <c r="V1147" i="13"/>
  <c r="W1468" i="13"/>
  <c r="H24" i="149" l="1"/>
  <c r="AJ6" i="149"/>
  <c r="AJ6" i="148"/>
  <c r="AL30" i="148" s="1"/>
  <c r="AL32" i="148" s="1"/>
  <c r="AL34" i="148" s="1"/>
  <c r="AI8" i="149"/>
  <c r="AI8" i="148"/>
  <c r="AI23" i="148"/>
  <c r="AJ79" i="83"/>
  <c r="AJ43" i="148"/>
  <c r="AJ45" i="148" s="1"/>
  <c r="AK37" i="149"/>
  <c r="AK38" i="149" s="1"/>
  <c r="AK27" i="149"/>
  <c r="AK49" i="149"/>
  <c r="AK31" i="149"/>
  <c r="AI24" i="149"/>
  <c r="AK65" i="149"/>
  <c r="AI7" i="149"/>
  <c r="AI7" i="148"/>
  <c r="AJ80" i="83"/>
  <c r="AJ81" i="83" s="1"/>
  <c r="AJ44" i="148"/>
  <c r="AK43" i="148" s="1"/>
  <c r="AK45" i="148" s="1"/>
  <c r="AK67" i="83"/>
  <c r="AI31" i="83"/>
  <c r="AL2555" i="16"/>
  <c r="AL2556" i="16" s="1"/>
  <c r="AK2697" i="16"/>
  <c r="AI71" i="83"/>
  <c r="AJ69" i="83"/>
  <c r="AK27" i="83"/>
  <c r="AJ29" i="83"/>
  <c r="AL2695" i="16"/>
  <c r="AL79" i="83" s="1"/>
  <c r="AK2696" i="16"/>
  <c r="AN10" i="8"/>
  <c r="H140" i="7"/>
  <c r="AI2379" i="13"/>
  <c r="AI2272" i="13"/>
  <c r="AI2166" i="13"/>
  <c r="AI2270" i="13"/>
  <c r="AH2085" i="122"/>
  <c r="AI2058" i="13"/>
  <c r="AI2164" i="13"/>
  <c r="AI2380" i="13"/>
  <c r="AI2271" i="13"/>
  <c r="AI2378" i="13"/>
  <c r="AI2273" i="13"/>
  <c r="AI2056" i="13"/>
  <c r="AI2165" i="13"/>
  <c r="AI2163" i="13"/>
  <c r="AI2377" i="13"/>
  <c r="AH2084" i="122"/>
  <c r="AI2086" i="122"/>
  <c r="AI2059" i="13"/>
  <c r="AI2057" i="13"/>
  <c r="F57" i="7"/>
  <c r="F144" i="7" s="1"/>
  <c r="AD14" i="7"/>
  <c r="G5" i="7"/>
  <c r="AI7" i="122"/>
  <c r="AH1014" i="122"/>
  <c r="AI909" i="122"/>
  <c r="AH2191" i="122"/>
  <c r="AH1229" i="122"/>
  <c r="AH1764" i="122"/>
  <c r="AI1979" i="122"/>
  <c r="AH598" i="122"/>
  <c r="AH2635" i="122"/>
  <c r="AH1443" i="122"/>
  <c r="AH1133" i="122"/>
  <c r="AH1656" i="122"/>
  <c r="AH1454" i="122"/>
  <c r="AH1978" i="122"/>
  <c r="AI1337" i="122"/>
  <c r="AH2192" i="122"/>
  <c r="AH919" i="122"/>
  <c r="AH2741" i="122"/>
  <c r="AH800" i="122"/>
  <c r="AH1445" i="122"/>
  <c r="AH1989" i="122"/>
  <c r="AH2298" i="122"/>
  <c r="AH2848" i="122"/>
  <c r="AH384" i="122"/>
  <c r="AH2096" i="122"/>
  <c r="AH705" i="122"/>
  <c r="AH1347" i="122"/>
  <c r="AH1015" i="122"/>
  <c r="AH2513" i="122"/>
  <c r="AH1775" i="122"/>
  <c r="AI2193" i="122"/>
  <c r="AH372" i="122"/>
  <c r="AH1336" i="122"/>
  <c r="AH1668" i="122"/>
  <c r="AH491" i="122"/>
  <c r="AI1230" i="122"/>
  <c r="AH2405" i="122"/>
  <c r="AH1121" i="122"/>
  <c r="AH2849" i="122"/>
  <c r="AH1335" i="122"/>
  <c r="AH587" i="122"/>
  <c r="AI1444" i="122"/>
  <c r="AH1871" i="122"/>
  <c r="AI374" i="122"/>
  <c r="AH1977" i="122"/>
  <c r="AH696" i="122"/>
  <c r="AH589" i="122"/>
  <c r="AH2634" i="122"/>
  <c r="AI1551" i="122"/>
  <c r="AI160" i="122"/>
  <c r="AH2956" i="122"/>
  <c r="AH2955" i="122"/>
  <c r="AH1550" i="122"/>
  <c r="AI1123" i="122"/>
  <c r="AH373" i="122"/>
  <c r="AI1765" i="122"/>
  <c r="AH2512" i="122"/>
  <c r="AH1561" i="122"/>
  <c r="AH1228" i="122"/>
  <c r="AH1026" i="122"/>
  <c r="AH479" i="122"/>
  <c r="AH1870" i="122"/>
  <c r="AI1872" i="122"/>
  <c r="AH1549" i="122"/>
  <c r="AH480" i="122"/>
  <c r="AH694" i="122"/>
  <c r="AH2742" i="122"/>
  <c r="AI8" i="122"/>
  <c r="AH693" i="122"/>
  <c r="AH907" i="122"/>
  <c r="AH2299" i="122"/>
  <c r="AH171" i="122"/>
  <c r="AH801" i="122"/>
  <c r="AI588" i="122"/>
  <c r="AH812" i="122"/>
  <c r="AI1016" i="122"/>
  <c r="AH2406" i="122"/>
  <c r="AI2407" i="122"/>
  <c r="AH375" i="122"/>
  <c r="AH1122" i="122"/>
  <c r="AI3061" i="122"/>
  <c r="AH1240" i="122"/>
  <c r="AH908" i="122"/>
  <c r="AI1658" i="122"/>
  <c r="AH2203" i="122"/>
  <c r="AH482" i="122"/>
  <c r="AH1882" i="122"/>
  <c r="AH586" i="122"/>
  <c r="AI802" i="122"/>
  <c r="AH2417" i="122"/>
  <c r="AH803" i="122"/>
  <c r="AH1442" i="122"/>
  <c r="AH161" i="122"/>
  <c r="AJ6" i="122"/>
  <c r="AI2300" i="122"/>
  <c r="AH2310" i="122"/>
  <c r="AH1657" i="122"/>
  <c r="AI481" i="122"/>
  <c r="AI695" i="122"/>
  <c r="AH1763" i="122"/>
  <c r="AJ8" i="16"/>
  <c r="AI8" i="9"/>
  <c r="AI8" i="17"/>
  <c r="AI8" i="13"/>
  <c r="AI8" i="83"/>
  <c r="AM8" i="8"/>
  <c r="AI7" i="13"/>
  <c r="AI7" i="83"/>
  <c r="AI7" i="9"/>
  <c r="AM7" i="8"/>
  <c r="AI7" i="17"/>
  <c r="AE15" i="7"/>
  <c r="AJ6" i="17"/>
  <c r="AJ6" i="13"/>
  <c r="AJ6" i="83"/>
  <c r="AJ6" i="9"/>
  <c r="AN6" i="8"/>
  <c r="AJ340" i="13"/>
  <c r="AJ157" i="13"/>
  <c r="AJ155" i="13"/>
  <c r="AK449" i="13"/>
  <c r="AJ343" i="13"/>
  <c r="AK448" i="13"/>
  <c r="AK450" i="13"/>
  <c r="AJ156" i="13"/>
  <c r="AJ341" i="13"/>
  <c r="AK447" i="13"/>
  <c r="AJ154" i="13"/>
  <c r="AJ342" i="13"/>
  <c r="AJ7" i="16"/>
  <c r="AK6" i="16"/>
  <c r="AH27" i="17"/>
  <c r="U1040" i="13"/>
  <c r="AJ8" i="149" l="1"/>
  <c r="AJ8" i="148"/>
  <c r="I24" i="149"/>
  <c r="AK6" i="149"/>
  <c r="AK6" i="148"/>
  <c r="AM30" i="148" s="1"/>
  <c r="AM32" i="148" s="1"/>
  <c r="AM34" i="148" s="1"/>
  <c r="AJ7" i="149"/>
  <c r="AJ7" i="148"/>
  <c r="AJ23" i="148"/>
  <c r="AI122" i="83"/>
  <c r="AK76" i="149"/>
  <c r="AL49" i="149"/>
  <c r="AL37" i="149"/>
  <c r="AL38" i="149" s="1"/>
  <c r="AL27" i="149"/>
  <c r="AL31" i="149"/>
  <c r="AJ24" i="149"/>
  <c r="AK69" i="149"/>
  <c r="AK67" i="149"/>
  <c r="AK80" i="83"/>
  <c r="AK81" i="83" s="1"/>
  <c r="AK44" i="148"/>
  <c r="AL43" i="148" s="1"/>
  <c r="AL45" i="148" s="1"/>
  <c r="AI123" i="83"/>
  <c r="AK77" i="149"/>
  <c r="AL67" i="83"/>
  <c r="AJ31" i="83"/>
  <c r="AM2555" i="16"/>
  <c r="AM2556" i="16" s="1"/>
  <c r="AL2697" i="16"/>
  <c r="AK69" i="83"/>
  <c r="AJ71" i="83"/>
  <c r="AL27" i="83"/>
  <c r="AK29" i="83"/>
  <c r="AM2695" i="16"/>
  <c r="AM79" i="83" s="1"/>
  <c r="AL2696" i="16"/>
  <c r="AI2084" i="122"/>
  <c r="AI2085" i="122"/>
  <c r="AJ2086" i="122"/>
  <c r="AK2086" i="122" s="1"/>
  <c r="AO10" i="8"/>
  <c r="I140" i="7"/>
  <c r="AJ2377" i="13"/>
  <c r="AJ2273" i="13"/>
  <c r="AJ2164" i="13"/>
  <c r="AJ2057" i="13"/>
  <c r="AJ2163" i="13"/>
  <c r="AJ2378" i="13"/>
  <c r="AJ2058" i="13"/>
  <c r="AJ2166" i="13"/>
  <c r="AJ2059" i="13"/>
  <c r="AJ2165" i="13"/>
  <c r="AJ2271" i="13"/>
  <c r="AJ2272" i="13"/>
  <c r="AJ2056" i="13"/>
  <c r="AJ2380" i="13"/>
  <c r="AJ2270" i="13"/>
  <c r="AJ2379" i="13"/>
  <c r="G57" i="7"/>
  <c r="G144" i="7" s="1"/>
  <c r="H5" i="7"/>
  <c r="AE2626" i="16"/>
  <c r="AI586" i="122"/>
  <c r="AJ1765" i="122"/>
  <c r="AI2955" i="122"/>
  <c r="AI589" i="122"/>
  <c r="AI2849" i="122"/>
  <c r="AI491" i="122"/>
  <c r="AI1347" i="122"/>
  <c r="AI2848" i="122"/>
  <c r="AI800" i="122"/>
  <c r="AI1656" i="122"/>
  <c r="AI2191" i="122"/>
  <c r="AI1763" i="122"/>
  <c r="AI1549" i="122"/>
  <c r="AI1026" i="122"/>
  <c r="AI2956" i="122"/>
  <c r="AJ1444" i="122"/>
  <c r="AJ1979" i="122"/>
  <c r="AJ909" i="122"/>
  <c r="AJ695" i="122"/>
  <c r="AI803" i="122"/>
  <c r="AI1882" i="122"/>
  <c r="AI908" i="122"/>
  <c r="AI375" i="122"/>
  <c r="AI812" i="122"/>
  <c r="AI2299" i="122"/>
  <c r="AJ1872" i="122"/>
  <c r="AI1228" i="122"/>
  <c r="AI373" i="122"/>
  <c r="AJ160" i="122"/>
  <c r="AI3063" i="122"/>
  <c r="AI3062" i="122"/>
  <c r="AI696" i="122"/>
  <c r="AI1121" i="122"/>
  <c r="AI1668" i="122"/>
  <c r="AI1775" i="122"/>
  <c r="AI705" i="122"/>
  <c r="AI2298" i="122"/>
  <c r="AI2741" i="122"/>
  <c r="AI1978" i="122"/>
  <c r="AI1133" i="122"/>
  <c r="AI2742" i="122"/>
  <c r="AJ1551" i="122"/>
  <c r="AI1443" i="122"/>
  <c r="AJ3168" i="122"/>
  <c r="AJ2407" i="122"/>
  <c r="AJ481" i="122"/>
  <c r="AJ2300" i="122"/>
  <c r="AI2417" i="122"/>
  <c r="AI482" i="122"/>
  <c r="AI1240" i="122"/>
  <c r="AJ588" i="122"/>
  <c r="AI907" i="122"/>
  <c r="AI1561" i="122"/>
  <c r="AJ1123" i="122"/>
  <c r="AI1977" i="122"/>
  <c r="AI587" i="122"/>
  <c r="AI2405" i="122"/>
  <c r="AI1336" i="122"/>
  <c r="AI2513" i="122"/>
  <c r="AI2096" i="122"/>
  <c r="AI1989" i="122"/>
  <c r="AI919" i="122"/>
  <c r="AI1454" i="122"/>
  <c r="AI1764" i="122"/>
  <c r="AI1014" i="122"/>
  <c r="AI1122" i="122"/>
  <c r="AI161" i="122"/>
  <c r="AJ802" i="122"/>
  <c r="AI2203" i="122"/>
  <c r="AI2406" i="122"/>
  <c r="AI694" i="122"/>
  <c r="AI1870" i="122"/>
  <c r="AJ374" i="122"/>
  <c r="AI1335" i="122"/>
  <c r="AJ1230" i="122"/>
  <c r="AI2192" i="122"/>
  <c r="AI2310" i="122"/>
  <c r="AJ8" i="122"/>
  <c r="AI801" i="122"/>
  <c r="AI693" i="122"/>
  <c r="AI479" i="122"/>
  <c r="AI2634" i="122"/>
  <c r="AI372" i="122"/>
  <c r="AI1015" i="122"/>
  <c r="AI384" i="122"/>
  <c r="AI1445" i="122"/>
  <c r="AI2635" i="122"/>
  <c r="AI1229" i="122"/>
  <c r="AK6" i="122"/>
  <c r="AJ7" i="122"/>
  <c r="AI1657" i="122"/>
  <c r="AI1442" i="122"/>
  <c r="AJ1658" i="122"/>
  <c r="AJ1016" i="122"/>
  <c r="AI171" i="122"/>
  <c r="AI480" i="122"/>
  <c r="AI2512" i="122"/>
  <c r="AI1550" i="122"/>
  <c r="AI1871" i="122"/>
  <c r="AJ2193" i="122"/>
  <c r="AJ1337" i="122"/>
  <c r="AI598" i="122"/>
  <c r="AK8" i="16"/>
  <c r="AJ8" i="17"/>
  <c r="AJ8" i="9"/>
  <c r="AJ8" i="13"/>
  <c r="AJ8" i="83"/>
  <c r="AN8" i="8"/>
  <c r="AF15" i="7"/>
  <c r="AK6" i="9"/>
  <c r="AK6" i="17"/>
  <c r="AK6" i="13"/>
  <c r="AK6" i="83"/>
  <c r="AO6" i="8"/>
  <c r="AJ7" i="13"/>
  <c r="AJ7" i="83"/>
  <c r="AN7" i="8"/>
  <c r="AJ7" i="9"/>
  <c r="AJ7" i="17"/>
  <c r="AM199" i="8"/>
  <c r="AI27" i="17"/>
  <c r="AK156" i="13"/>
  <c r="AK157" i="13"/>
  <c r="AK342" i="13"/>
  <c r="AL447" i="13"/>
  <c r="AL450" i="13"/>
  <c r="AL448" i="13"/>
  <c r="AK343" i="13"/>
  <c r="AK341" i="13"/>
  <c r="AL449" i="13"/>
  <c r="AK340" i="13"/>
  <c r="AK154" i="13"/>
  <c r="AK155" i="13"/>
  <c r="AK7" i="16"/>
  <c r="AL6" i="16"/>
  <c r="V1254" i="13"/>
  <c r="T933" i="13"/>
  <c r="W1361" i="13"/>
  <c r="J24" i="149" l="1"/>
  <c r="AL6" i="149"/>
  <c r="AL6" i="148"/>
  <c r="AK8" i="149"/>
  <c r="AK8" i="148"/>
  <c r="AJ123" i="83"/>
  <c r="AL77" i="149"/>
  <c r="AJ61" i="148"/>
  <c r="AM37" i="149"/>
  <c r="AM38" i="149" s="1"/>
  <c r="AM27" i="149"/>
  <c r="AM31" i="149"/>
  <c r="AK60" i="149"/>
  <c r="AM49" i="149"/>
  <c r="AK24" i="149"/>
  <c r="AL65" i="149"/>
  <c r="AL67" i="149"/>
  <c r="AL69" i="149"/>
  <c r="AJ122" i="83"/>
  <c r="AL76" i="149"/>
  <c r="AJ60" i="148"/>
  <c r="AL80" i="83"/>
  <c r="AL81" i="83" s="1"/>
  <c r="AL44" i="148"/>
  <c r="AM43" i="148" s="1"/>
  <c r="AM45" i="148" s="1"/>
  <c r="AK7" i="149"/>
  <c r="AK7" i="148"/>
  <c r="AK23" i="148"/>
  <c r="AM67" i="83"/>
  <c r="AK31" i="83"/>
  <c r="AL69" i="83"/>
  <c r="AK71" i="83"/>
  <c r="AM27" i="83"/>
  <c r="AL29" i="83"/>
  <c r="AM2696" i="16"/>
  <c r="AM2697" i="16"/>
  <c r="AJ2084" i="122"/>
  <c r="AJ2085" i="122"/>
  <c r="AK2085" i="122" s="1"/>
  <c r="AP10" i="8"/>
  <c r="J140" i="7"/>
  <c r="AK2380" i="13"/>
  <c r="AK2165" i="13"/>
  <c r="AK2378" i="13"/>
  <c r="AK2164" i="13"/>
  <c r="AI1505" i="122"/>
  <c r="AK2056" i="13"/>
  <c r="AK2059" i="13"/>
  <c r="AK2163" i="13"/>
  <c r="AK2273" i="13"/>
  <c r="AK2379" i="13"/>
  <c r="AK2272" i="13"/>
  <c r="AK2166" i="13"/>
  <c r="AK2057" i="13"/>
  <c r="AK2377" i="13"/>
  <c r="AK2270" i="13"/>
  <c r="AK2271" i="13"/>
  <c r="AK2058" i="13"/>
  <c r="AL2086" i="122"/>
  <c r="H57" i="7"/>
  <c r="H144" i="7" s="1"/>
  <c r="AE2656" i="16"/>
  <c r="I5" i="7"/>
  <c r="AK1123" i="122"/>
  <c r="AK481" i="122"/>
  <c r="AK1551" i="122"/>
  <c r="AJ2741" i="122"/>
  <c r="AJ373" i="122"/>
  <c r="AJ812" i="122"/>
  <c r="AJ803" i="122"/>
  <c r="AJ1763" i="122"/>
  <c r="AK2193" i="122"/>
  <c r="AJ2634" i="122"/>
  <c r="AJ694" i="122"/>
  <c r="AJ161" i="122"/>
  <c r="AK2407" i="122"/>
  <c r="AJ2742" i="122"/>
  <c r="AJ1228" i="122"/>
  <c r="AJ375" i="122"/>
  <c r="AJ2191" i="122"/>
  <c r="AJ1347" i="122"/>
  <c r="AJ480" i="122"/>
  <c r="AK3275" i="122"/>
  <c r="AJ2192" i="122"/>
  <c r="AJ1871" i="122"/>
  <c r="AK802" i="122"/>
  <c r="AK1444" i="122"/>
  <c r="AK8" i="122"/>
  <c r="AJ1550" i="122"/>
  <c r="AJ1657" i="122"/>
  <c r="AJ384" i="122"/>
  <c r="AJ479" i="122"/>
  <c r="AK1230" i="122"/>
  <c r="AJ1764" i="122"/>
  <c r="AJ2096" i="122"/>
  <c r="AJ907" i="122"/>
  <c r="AJ2417" i="122"/>
  <c r="AJ1133" i="122"/>
  <c r="AJ705" i="122"/>
  <c r="AJ696" i="122"/>
  <c r="AK695" i="122"/>
  <c r="AJ2956" i="122"/>
  <c r="AJ2955" i="122"/>
  <c r="AK7" i="122"/>
  <c r="AJ1014" i="122"/>
  <c r="AJ2405" i="122"/>
  <c r="AJ482" i="122"/>
  <c r="AJ2298" i="122"/>
  <c r="AJ2848" i="122"/>
  <c r="AJ598" i="122"/>
  <c r="AK1016" i="122"/>
  <c r="AJ2310" i="122"/>
  <c r="AJ1335" i="122"/>
  <c r="AJ2406" i="122"/>
  <c r="AJ587" i="122"/>
  <c r="AJ908" i="122"/>
  <c r="AJ1026" i="122"/>
  <c r="AJ1656" i="122"/>
  <c r="AJ491" i="122"/>
  <c r="AJ171" i="122"/>
  <c r="AJ1121" i="122"/>
  <c r="AJ589" i="122"/>
  <c r="AJ1229" i="122"/>
  <c r="AJ1015" i="122"/>
  <c r="AJ693" i="122"/>
  <c r="AJ1122" i="122"/>
  <c r="AJ1454" i="122"/>
  <c r="AJ1977" i="122"/>
  <c r="AJ1443" i="122"/>
  <c r="AJ1978" i="122"/>
  <c r="AJ1775" i="122"/>
  <c r="AJ3062" i="122"/>
  <c r="AK1872" i="122"/>
  <c r="AK909" i="122"/>
  <c r="AK1765" i="122"/>
  <c r="AL6" i="122"/>
  <c r="AJ1870" i="122"/>
  <c r="AJ1445" i="122"/>
  <c r="AJ1989" i="122"/>
  <c r="AJ1561" i="122"/>
  <c r="AK1337" i="122"/>
  <c r="AJ2512" i="122"/>
  <c r="AK1658" i="122"/>
  <c r="AK374" i="122"/>
  <c r="AJ2513" i="122"/>
  <c r="AK588" i="122"/>
  <c r="AK2300" i="122"/>
  <c r="AJ3063" i="122"/>
  <c r="AJ2299" i="122"/>
  <c r="AJ1882" i="122"/>
  <c r="AJ1549" i="122"/>
  <c r="AJ800" i="122"/>
  <c r="AJ1442" i="122"/>
  <c r="AJ2635" i="122"/>
  <c r="AJ372" i="122"/>
  <c r="AJ801" i="122"/>
  <c r="AJ2203" i="122"/>
  <c r="AJ919" i="122"/>
  <c r="AJ1336" i="122"/>
  <c r="AJ1240" i="122"/>
  <c r="AJ1668" i="122"/>
  <c r="AK160" i="122"/>
  <c r="AJ3169" i="122"/>
  <c r="AJ3170" i="122"/>
  <c r="AK1979" i="122"/>
  <c r="AJ2849" i="122"/>
  <c r="AJ586" i="122"/>
  <c r="AK7" i="13"/>
  <c r="AK7" i="83"/>
  <c r="AO7" i="8"/>
  <c r="AK7" i="17"/>
  <c r="AK7" i="9"/>
  <c r="AJ27" i="17"/>
  <c r="AM77" i="149"/>
  <c r="AM76" i="149"/>
  <c r="AI124" i="83"/>
  <c r="AG15" i="7"/>
  <c r="AL6" i="17"/>
  <c r="AL6" i="9"/>
  <c r="AL6" i="13"/>
  <c r="AL6" i="83"/>
  <c r="AL31" i="83" s="1"/>
  <c r="AP6" i="8"/>
  <c r="AL8" i="16"/>
  <c r="AK8" i="9"/>
  <c r="AK8" i="13"/>
  <c r="AK8" i="83"/>
  <c r="AO8" i="8"/>
  <c r="AK8" i="17"/>
  <c r="AL340" i="13"/>
  <c r="AL157" i="13"/>
  <c r="AL341" i="13"/>
  <c r="AM447" i="13"/>
  <c r="AM449" i="13"/>
  <c r="AM450" i="13"/>
  <c r="AL154" i="13"/>
  <c r="AL343" i="13"/>
  <c r="AM448" i="13"/>
  <c r="AL155" i="13"/>
  <c r="AL156" i="13"/>
  <c r="AL342" i="13"/>
  <c r="AM6" i="16"/>
  <c r="AL7" i="16"/>
  <c r="AF2626" i="16"/>
  <c r="W1147" i="13"/>
  <c r="X1468" i="13"/>
  <c r="AL23" i="148" l="1"/>
  <c r="AL8" i="149"/>
  <c r="AL8" i="148"/>
  <c r="AM80" i="83"/>
  <c r="AM81" i="83" s="1"/>
  <c r="AM44" i="148"/>
  <c r="AL60" i="149"/>
  <c r="AM65" i="149"/>
  <c r="AM67" i="149"/>
  <c r="AL24" i="149"/>
  <c r="AM69" i="149"/>
  <c r="K24" i="149"/>
  <c r="AM6" i="149"/>
  <c r="AM6" i="148"/>
  <c r="AL7" i="149"/>
  <c r="AL7" i="148"/>
  <c r="AJ62" i="148"/>
  <c r="AK122" i="83"/>
  <c r="AK123" i="83"/>
  <c r="AK60" i="148"/>
  <c r="AK61" i="148"/>
  <c r="AK66" i="148" s="1"/>
  <c r="AK2084" i="122"/>
  <c r="AM29" i="83"/>
  <c r="AM69" i="83"/>
  <c r="AL71" i="83"/>
  <c r="AQ10" i="8"/>
  <c r="AL2058" i="13"/>
  <c r="AL2057" i="13"/>
  <c r="AL2273" i="13"/>
  <c r="AL2165" i="13"/>
  <c r="AL2271" i="13"/>
  <c r="AL2166" i="13"/>
  <c r="AL2163" i="13"/>
  <c r="AL2380" i="13"/>
  <c r="AL2270" i="13"/>
  <c r="AL2272" i="13"/>
  <c r="AL2059" i="13"/>
  <c r="AL2164" i="13"/>
  <c r="AJ1505" i="122"/>
  <c r="AM2086" i="122"/>
  <c r="AL2377" i="13"/>
  <c r="AL2379" i="13"/>
  <c r="AL2056" i="13"/>
  <c r="AL2378" i="13"/>
  <c r="AL2085" i="122"/>
  <c r="I57" i="7"/>
  <c r="I144" i="7" s="1"/>
  <c r="J5" i="7"/>
  <c r="AK3170" i="122"/>
  <c r="AL3382" i="122"/>
  <c r="AL7" i="122"/>
  <c r="AL1979" i="122"/>
  <c r="AK372" i="122"/>
  <c r="AK1561" i="122"/>
  <c r="AK1870" i="122"/>
  <c r="AL909" i="122"/>
  <c r="AK1978" i="122"/>
  <c r="AK705" i="122"/>
  <c r="AK384" i="122"/>
  <c r="AL1444" i="122"/>
  <c r="AL8" i="122"/>
  <c r="AK1549" i="122"/>
  <c r="AK1656" i="122"/>
  <c r="AL2407" i="122"/>
  <c r="AK3169" i="122"/>
  <c r="AK2635" i="122"/>
  <c r="AK1882" i="122"/>
  <c r="AL1872" i="122"/>
  <c r="AK1133" i="122"/>
  <c r="AK1764" i="122"/>
  <c r="AK1657" i="122"/>
  <c r="AK161" i="122"/>
  <c r="AM6" i="122"/>
  <c r="AK1336" i="122"/>
  <c r="AL1551" i="122"/>
  <c r="AK586" i="122"/>
  <c r="AK3276" i="122"/>
  <c r="AK3277" i="122"/>
  <c r="AL160" i="122"/>
  <c r="AK919" i="122"/>
  <c r="AL588" i="122"/>
  <c r="AL1658" i="122"/>
  <c r="AK1989" i="122"/>
  <c r="AK1443" i="122"/>
  <c r="AK693" i="122"/>
  <c r="AK1121" i="122"/>
  <c r="AK1026" i="122"/>
  <c r="AK1335" i="122"/>
  <c r="AK2848" i="122"/>
  <c r="AK1014" i="122"/>
  <c r="AL695" i="122"/>
  <c r="AL802" i="122"/>
  <c r="AK375" i="122"/>
  <c r="AK812" i="122"/>
  <c r="AL481" i="122"/>
  <c r="AK1550" i="122"/>
  <c r="AK480" i="122"/>
  <c r="AK2405" i="122"/>
  <c r="AK2513" i="122"/>
  <c r="AK2298" i="122"/>
  <c r="AL1230" i="122"/>
  <c r="AK2849" i="122"/>
  <c r="AK1668" i="122"/>
  <c r="AK2203" i="122"/>
  <c r="AK1442" i="122"/>
  <c r="AK2299" i="122"/>
  <c r="AK1445" i="122"/>
  <c r="AK1977" i="122"/>
  <c r="AK1015" i="122"/>
  <c r="AK908" i="122"/>
  <c r="AK2310" i="122"/>
  <c r="AK1228" i="122"/>
  <c r="AK694" i="122"/>
  <c r="AL2193" i="122"/>
  <c r="AK373" i="122"/>
  <c r="AL1123" i="122"/>
  <c r="AK2406" i="122"/>
  <c r="AK2191" i="122"/>
  <c r="AK3063" i="122"/>
  <c r="AK696" i="122"/>
  <c r="AK907" i="122"/>
  <c r="AK479" i="122"/>
  <c r="AK2742" i="122"/>
  <c r="AL2300" i="122"/>
  <c r="AK1122" i="122"/>
  <c r="AK589" i="122"/>
  <c r="AK598" i="122"/>
  <c r="AK2956" i="122"/>
  <c r="AK2192" i="122"/>
  <c r="AK803" i="122"/>
  <c r="AK2512" i="122"/>
  <c r="AK3062" i="122"/>
  <c r="AK171" i="122"/>
  <c r="AK2417" i="122"/>
  <c r="AK1240" i="122"/>
  <c r="AK801" i="122"/>
  <c r="AK800" i="122"/>
  <c r="AL374" i="122"/>
  <c r="AL1337" i="122"/>
  <c r="AL1765" i="122"/>
  <c r="AK1775" i="122"/>
  <c r="AK1454" i="122"/>
  <c r="AK1229" i="122"/>
  <c r="AK491" i="122"/>
  <c r="AK587" i="122"/>
  <c r="AL1016" i="122"/>
  <c r="AK482" i="122"/>
  <c r="AK2955" i="122"/>
  <c r="AK2096" i="122"/>
  <c r="AK1871" i="122"/>
  <c r="AK1347" i="122"/>
  <c r="AK2634" i="122"/>
  <c r="AK1763" i="122"/>
  <c r="AK2741" i="122"/>
  <c r="AG2626" i="16"/>
  <c r="AM7" i="16"/>
  <c r="E10" i="16"/>
  <c r="AH15" i="7"/>
  <c r="AM6" i="9"/>
  <c r="AN6" i="9" s="1"/>
  <c r="AM6" i="13"/>
  <c r="AM6" i="83"/>
  <c r="AQ6" i="8"/>
  <c r="AM6" i="17"/>
  <c r="AM8" i="16"/>
  <c r="AL8" i="13"/>
  <c r="AL8" i="83"/>
  <c r="AL8" i="9"/>
  <c r="AP8" i="8"/>
  <c r="AL8" i="17"/>
  <c r="AL7" i="83"/>
  <c r="AP7" i="8"/>
  <c r="AL7" i="17"/>
  <c r="AL7" i="9"/>
  <c r="AL7" i="13"/>
  <c r="AK27" i="17"/>
  <c r="AM342" i="13"/>
  <c r="AM154" i="13"/>
  <c r="AM157" i="13"/>
  <c r="AM343" i="13"/>
  <c r="AM340" i="13"/>
  <c r="AM155" i="13"/>
  <c r="AM156" i="13"/>
  <c r="AM341" i="13"/>
  <c r="AF2656" i="16"/>
  <c r="V1040" i="13"/>
  <c r="AM7" i="149" l="1"/>
  <c r="AM7" i="148"/>
  <c r="AM23" i="148"/>
  <c r="AM8" i="149"/>
  <c r="AM8" i="148"/>
  <c r="AM60" i="149"/>
  <c r="AM24" i="149"/>
  <c r="AL2084" i="122"/>
  <c r="AM2084" i="122" s="1"/>
  <c r="AM31" i="83"/>
  <c r="AL123" i="83"/>
  <c r="AL122" i="83"/>
  <c r="AK62" i="148"/>
  <c r="AK65" i="148"/>
  <c r="AK69" i="148" s="1"/>
  <c r="AL61" i="148"/>
  <c r="AL60" i="148"/>
  <c r="AM71" i="83"/>
  <c r="AM2378" i="13"/>
  <c r="AM2059" i="13"/>
  <c r="AM2380" i="13"/>
  <c r="AM2165" i="13"/>
  <c r="AM2056" i="13"/>
  <c r="AK1505" i="122"/>
  <c r="AM2163" i="13"/>
  <c r="AM2273" i="13"/>
  <c r="AM2379" i="13"/>
  <c r="AM2272" i="13"/>
  <c r="AM2166" i="13"/>
  <c r="AM2057" i="13"/>
  <c r="AM2085" i="122"/>
  <c r="AM2377" i="13"/>
  <c r="AM2164" i="13"/>
  <c r="AM2270" i="13"/>
  <c r="AM2271" i="13"/>
  <c r="AM2058" i="13"/>
  <c r="J57" i="7"/>
  <c r="J144" i="7" s="1"/>
  <c r="AL2634" i="122"/>
  <c r="AL2955" i="122"/>
  <c r="AL801" i="122"/>
  <c r="AL696" i="122"/>
  <c r="AL2299" i="122"/>
  <c r="AL2849" i="122"/>
  <c r="AL812" i="122"/>
  <c r="AL1014" i="122"/>
  <c r="AL1121" i="122"/>
  <c r="AL919" i="122"/>
  <c r="AL161" i="122"/>
  <c r="AM2407" i="122"/>
  <c r="AL1561" i="122"/>
  <c r="AM7" i="122"/>
  <c r="AL1347" i="122"/>
  <c r="AL482" i="122"/>
  <c r="AL1229" i="122"/>
  <c r="AL1240" i="122"/>
  <c r="AL2512" i="122"/>
  <c r="AL598" i="122"/>
  <c r="AL3063" i="122"/>
  <c r="AL480" i="122"/>
  <c r="AL375" i="122"/>
  <c r="AL693" i="122"/>
  <c r="AL1989" i="122"/>
  <c r="AL3277" i="122"/>
  <c r="AL1336" i="122"/>
  <c r="AL3062" i="122"/>
  <c r="AM1123" i="122"/>
  <c r="AL1228" i="122"/>
  <c r="AL1015" i="122"/>
  <c r="AM1230" i="122"/>
  <c r="AL2848" i="122"/>
  <c r="AL3383" i="122"/>
  <c r="AL3384" i="122"/>
  <c r="AM160" i="122"/>
  <c r="AM1872" i="122"/>
  <c r="AL705" i="122"/>
  <c r="AM1337" i="122"/>
  <c r="AL2742" i="122"/>
  <c r="AL373" i="122"/>
  <c r="AL1977" i="122"/>
  <c r="AL2298" i="122"/>
  <c r="AL1550" i="122"/>
  <c r="AM802" i="122"/>
  <c r="AL1443" i="122"/>
  <c r="AL3276" i="122"/>
  <c r="AL1657" i="122"/>
  <c r="AL1882" i="122"/>
  <c r="AL1656" i="122"/>
  <c r="AL1978" i="122"/>
  <c r="AL372" i="122"/>
  <c r="AM8" i="122"/>
  <c r="AL491" i="122"/>
  <c r="AM1765" i="122"/>
  <c r="AL2956" i="122"/>
  <c r="AL1442" i="122"/>
  <c r="AL2417" i="122"/>
  <c r="AL803" i="122"/>
  <c r="AL589" i="122"/>
  <c r="AL479" i="122"/>
  <c r="AL2191" i="122"/>
  <c r="AM2193" i="122"/>
  <c r="AL2203" i="122"/>
  <c r="AL1335" i="122"/>
  <c r="AM1658" i="122"/>
  <c r="AM3489" i="122"/>
  <c r="AM2300" i="122"/>
  <c r="AG2656" i="16"/>
  <c r="AL2741" i="122"/>
  <c r="AL1871" i="122"/>
  <c r="AM1016" i="122"/>
  <c r="AL1454" i="122"/>
  <c r="AM374" i="122"/>
  <c r="AL2310" i="122"/>
  <c r="AL1445" i="122"/>
  <c r="AL1668" i="122"/>
  <c r="AL2513" i="122"/>
  <c r="AM481" i="122"/>
  <c r="AL586" i="122"/>
  <c r="AL1764" i="122"/>
  <c r="AL2635" i="122"/>
  <c r="AL1549" i="122"/>
  <c r="AM1444" i="122"/>
  <c r="AM909" i="122"/>
  <c r="AM1979" i="122"/>
  <c r="AL2096" i="122"/>
  <c r="AL171" i="122"/>
  <c r="AL2192" i="122"/>
  <c r="AL907" i="122"/>
  <c r="AL908" i="122"/>
  <c r="AM695" i="122"/>
  <c r="AL1026" i="122"/>
  <c r="AM588" i="122"/>
  <c r="AL3169" i="122"/>
  <c r="AL384" i="122"/>
  <c r="AL3170" i="122"/>
  <c r="AL1763" i="122"/>
  <c r="AL587" i="122"/>
  <c r="AL1775" i="122"/>
  <c r="AL800" i="122"/>
  <c r="AL1122" i="122"/>
  <c r="AL2406" i="122"/>
  <c r="AL694" i="122"/>
  <c r="AL2405" i="122"/>
  <c r="AM1551" i="122"/>
  <c r="AL1133" i="122"/>
  <c r="AL1870" i="122"/>
  <c r="AL27" i="17"/>
  <c r="AM8" i="13"/>
  <c r="AM8" i="83"/>
  <c r="AQ8" i="8"/>
  <c r="AM8" i="9"/>
  <c r="AN8" i="9" s="1"/>
  <c r="AM8" i="17"/>
  <c r="AM7" i="17"/>
  <c r="AM7" i="13"/>
  <c r="AM7" i="83"/>
  <c r="AM7" i="9"/>
  <c r="AQ7" i="8"/>
  <c r="AH2626" i="16"/>
  <c r="W1254" i="13"/>
  <c r="X1361" i="13"/>
  <c r="H69" i="7" l="1"/>
  <c r="AM122" i="83"/>
  <c r="AM123" i="83"/>
  <c r="AL62" i="148"/>
  <c r="AM60" i="148"/>
  <c r="AM61" i="148"/>
  <c r="AK74" i="148"/>
  <c r="AL1505" i="122"/>
  <c r="AM696" i="122"/>
  <c r="AM384" i="122"/>
  <c r="AM171" i="122"/>
  <c r="AM586" i="122"/>
  <c r="AM1668" i="122"/>
  <c r="AM2741" i="122"/>
  <c r="AM803" i="122"/>
  <c r="AM3276" i="122"/>
  <c r="AM3062" i="122"/>
  <c r="AM693" i="122"/>
  <c r="AM1549" i="122"/>
  <c r="AM2298" i="122"/>
  <c r="AM587" i="122"/>
  <c r="AM908" i="122"/>
  <c r="AM2096" i="122"/>
  <c r="AM2191" i="122"/>
  <c r="AM2417" i="122"/>
  <c r="AM491" i="122"/>
  <c r="AM1443" i="122"/>
  <c r="AM3491" i="122"/>
  <c r="AM3490" i="122"/>
  <c r="AM1336" i="122"/>
  <c r="AM375" i="122"/>
  <c r="AM2512" i="122"/>
  <c r="AM1347" i="122"/>
  <c r="AM812" i="122"/>
  <c r="AM1454" i="122"/>
  <c r="AM1014" i="122"/>
  <c r="AM1133" i="122"/>
  <c r="AM2406" i="122"/>
  <c r="AM3169" i="122"/>
  <c r="AM907" i="122"/>
  <c r="AM1445" i="122"/>
  <c r="AM1335" i="122"/>
  <c r="AM479" i="122"/>
  <c r="AM1656" i="122"/>
  <c r="AM1977" i="122"/>
  <c r="AM3384" i="122"/>
  <c r="AM3277" i="122"/>
  <c r="AM161" i="122"/>
  <c r="AM801" i="122"/>
  <c r="AM1122" i="122"/>
  <c r="AM2635" i="122"/>
  <c r="AM1442" i="122"/>
  <c r="AM3383" i="122"/>
  <c r="AM1228" i="122"/>
  <c r="AM480" i="122"/>
  <c r="AM1240" i="122"/>
  <c r="AM919" i="122"/>
  <c r="AM1870" i="122"/>
  <c r="AM694" i="122"/>
  <c r="AM1775" i="122"/>
  <c r="AM1015" i="122"/>
  <c r="AM1763" i="122"/>
  <c r="AM2310" i="122"/>
  <c r="AM1871" i="122"/>
  <c r="AM2956" i="122"/>
  <c r="AM1882" i="122"/>
  <c r="AM1989" i="122"/>
  <c r="AM2849" i="122"/>
  <c r="AM2955" i="122"/>
  <c r="AM800" i="122"/>
  <c r="AM1026" i="122"/>
  <c r="AM2192" i="122"/>
  <c r="AM1764" i="122"/>
  <c r="AM2203" i="122"/>
  <c r="AM589" i="122"/>
  <c r="AM705" i="122"/>
  <c r="AM2848" i="122"/>
  <c r="AM3063" i="122"/>
  <c r="AM1229" i="122"/>
  <c r="AM1978" i="122"/>
  <c r="AM2742" i="122"/>
  <c r="AM2405" i="122"/>
  <c r="AM3170" i="122"/>
  <c r="AM2513" i="122"/>
  <c r="AM372" i="122"/>
  <c r="AM1657" i="122"/>
  <c r="AM1550" i="122"/>
  <c r="AM373" i="122"/>
  <c r="AM598" i="122"/>
  <c r="AM482" i="122"/>
  <c r="AM1561" i="122"/>
  <c r="AM1121" i="122"/>
  <c r="AM2299" i="122"/>
  <c r="AM2634" i="122"/>
  <c r="AM27" i="17"/>
  <c r="AH2656" i="16"/>
  <c r="X1147" i="13"/>
  <c r="U933" i="13"/>
  <c r="H95" i="7" l="1"/>
  <c r="AK80" i="148"/>
  <c r="AM62" i="148"/>
  <c r="AM1505" i="122"/>
  <c r="W1040" i="13"/>
  <c r="H121" i="7" l="1"/>
  <c r="T826" i="13"/>
  <c r="X1254" i="13" l="1"/>
  <c r="T719" i="13" l="1"/>
  <c r="V933" i="13"/>
  <c r="X1040" i="13" l="1"/>
  <c r="U826" i="13" l="1"/>
  <c r="U719" i="13" l="1"/>
  <c r="W933" i="13"/>
  <c r="T612" i="13" l="1"/>
  <c r="V826" i="13"/>
  <c r="X933" i="13"/>
  <c r="T505" i="13" l="1"/>
  <c r="V719" i="13"/>
  <c r="W826" i="13" l="1"/>
  <c r="W719" i="13"/>
  <c r="U612" i="13" l="1"/>
  <c r="U505" i="13"/>
  <c r="T398" i="13" l="1"/>
  <c r="T290" i="13" l="1"/>
  <c r="T291" i="13" l="1"/>
  <c r="V612" i="13"/>
  <c r="X826" i="13"/>
  <c r="X719" i="13"/>
  <c r="V505" i="13" l="1"/>
  <c r="U398" i="13"/>
  <c r="U290" i="13" l="1"/>
  <c r="U291" i="13" l="1"/>
  <c r="V398" i="13" l="1"/>
  <c r="W612" i="13"/>
  <c r="W505" i="13"/>
  <c r="X505" i="13" l="1"/>
  <c r="V290" i="13"/>
  <c r="V291" i="13" l="1"/>
  <c r="W398" i="13" l="1"/>
  <c r="X612" i="13" l="1"/>
  <c r="W290" i="13"/>
  <c r="W291" i="13" l="1"/>
  <c r="Y612" i="13"/>
  <c r="Y291" i="13" l="1"/>
  <c r="X398" i="13"/>
  <c r="X290" i="13" l="1"/>
  <c r="X291" i="13" l="1"/>
  <c r="Z612" i="13"/>
  <c r="Z291" i="13" l="1"/>
  <c r="AA612" i="13"/>
  <c r="AA291" i="13" l="1"/>
  <c r="AB612" i="13"/>
  <c r="AB291" i="13" l="1"/>
  <c r="AC612" i="13"/>
  <c r="AC291" i="13" l="1"/>
  <c r="S24" i="16" l="1"/>
  <c r="T32" i="16"/>
  <c r="T11" i="9" l="1"/>
  <c r="T11" i="8"/>
  <c r="I32" i="16" l="1"/>
  <c r="P32" i="16"/>
  <c r="Q32" i="16"/>
  <c r="R32" i="16"/>
  <c r="J32" i="16"/>
  <c r="M32" i="16"/>
  <c r="L32" i="16"/>
  <c r="N32" i="16"/>
  <c r="K32" i="16"/>
  <c r="O32" i="16"/>
  <c r="R24" i="16"/>
  <c r="S32" i="16"/>
  <c r="P11" i="8" l="1"/>
  <c r="N11" i="8"/>
  <c r="R11" i="8"/>
  <c r="L11" i="8"/>
  <c r="Q11" i="8"/>
  <c r="O11" i="8"/>
  <c r="M11" i="8"/>
  <c r="K11" i="8"/>
  <c r="J11" i="8"/>
  <c r="I11" i="8"/>
  <c r="Q24" i="16"/>
  <c r="S11" i="9"/>
  <c r="S11" i="8"/>
  <c r="I31" i="8" l="1"/>
  <c r="P24" i="16"/>
  <c r="I32" i="8" l="1"/>
  <c r="O24" i="16"/>
  <c r="N24" i="16" l="1"/>
  <c r="M24" i="16" l="1"/>
  <c r="L24" i="16" l="1"/>
  <c r="K24" i="16" l="1"/>
  <c r="J24" i="16" l="1"/>
  <c r="I24" i="16" l="1"/>
  <c r="H24" i="16" l="1"/>
  <c r="G24" i="16" l="1"/>
  <c r="F24" i="16" l="1"/>
  <c r="X32" i="16" l="1"/>
  <c r="Y31" i="16" l="1"/>
  <c r="X11" i="9"/>
  <c r="X11" i="8"/>
  <c r="Z31" i="16"/>
  <c r="Y582" i="16" l="1"/>
  <c r="Z2606" i="16"/>
  <c r="Z2603" i="16"/>
  <c r="Z2602" i="16"/>
  <c r="Z2601" i="16"/>
  <c r="Z2600" i="16"/>
  <c r="Z2599" i="16"/>
  <c r="Y2606" i="16"/>
  <c r="Y2603" i="16"/>
  <c r="Y2602" i="16"/>
  <c r="Y2601" i="16"/>
  <c r="Y2600" i="16"/>
  <c r="Y2599" i="16"/>
  <c r="AA31" i="16"/>
  <c r="Y586" i="16" l="1"/>
  <c r="Y581" i="16"/>
  <c r="Y573" i="16"/>
  <c r="AA2601" i="16"/>
  <c r="AA2603" i="16"/>
  <c r="AA2600" i="16"/>
  <c r="AA2606" i="16"/>
  <c r="AA2602" i="16"/>
  <c r="AA2599" i="16"/>
  <c r="S31" i="16"/>
  <c r="Z1131" i="16" l="1"/>
  <c r="AA1131" i="16"/>
  <c r="AB1131" i="16"/>
  <c r="AC1131" i="16"/>
  <c r="Y585" i="16"/>
  <c r="Y569" i="16"/>
  <c r="R31" i="16"/>
  <c r="AB1127" i="16" l="1"/>
  <c r="AA1127" i="16"/>
  <c r="AC1281" i="16"/>
  <c r="Z1127" i="16"/>
  <c r="Z1281" i="16"/>
  <c r="AA1281" i="16"/>
  <c r="AB1281" i="16"/>
  <c r="Y579" i="16"/>
  <c r="AC1127" i="16"/>
  <c r="AA1277" i="16"/>
  <c r="AB1277" i="16"/>
  <c r="AA1137" i="16"/>
  <c r="AB1137" i="16"/>
  <c r="Z2626" i="16"/>
  <c r="Y2626" i="16"/>
  <c r="Q31" i="16"/>
  <c r="Z1277" i="16" l="1"/>
  <c r="Z1137" i="16"/>
  <c r="AC1277" i="16"/>
  <c r="AC1137" i="16"/>
  <c r="AA1287" i="16"/>
  <c r="AB1287" i="16"/>
  <c r="Z2656" i="16"/>
  <c r="Y2656" i="16"/>
  <c r="AA2626" i="16"/>
  <c r="P31" i="16"/>
  <c r="Z1287" i="16" l="1"/>
  <c r="AC1287" i="16"/>
  <c r="AA2656" i="16"/>
  <c r="O31" i="16"/>
  <c r="N31" i="16" l="1"/>
  <c r="M31" i="16" l="1"/>
  <c r="L31" i="16" l="1"/>
  <c r="K31" i="16" l="1"/>
  <c r="J31" i="16" l="1"/>
  <c r="I31" i="16" l="1"/>
  <c r="H31" i="16" l="1"/>
  <c r="G31" i="16" l="1"/>
  <c r="F31" i="16" l="1"/>
  <c r="F110" i="13" l="1"/>
  <c r="F113" i="13"/>
  <c r="F121" i="13"/>
  <c r="F111" i="13"/>
  <c r="F112" i="13"/>
  <c r="F122" i="13"/>
  <c r="G51" i="13" l="1"/>
  <c r="G53" i="13"/>
  <c r="G52" i="13"/>
  <c r="G61" i="13"/>
  <c r="G50" i="13"/>
  <c r="G97" i="13"/>
  <c r="G121" i="13"/>
  <c r="G96" i="13"/>
  <c r="G98" i="13"/>
  <c r="G122" i="13"/>
  <c r="F41" i="13"/>
  <c r="G62" i="13"/>
  <c r="F123" i="13"/>
  <c r="F124" i="13" l="1"/>
  <c r="H61" i="13"/>
  <c r="G63" i="13"/>
  <c r="G110" i="13"/>
  <c r="G95" i="13"/>
  <c r="G39" i="13"/>
  <c r="F24" i="13"/>
  <c r="G33" i="13"/>
  <c r="H62" i="13"/>
  <c r="G22" i="13" l="1"/>
  <c r="G108" i="13"/>
  <c r="H50" i="13"/>
  <c r="G16" i="13"/>
  <c r="G64" i="13"/>
  <c r="G111" i="13"/>
  <c r="G113" i="13"/>
  <c r="G112" i="13"/>
  <c r="H95" i="13"/>
  <c r="H52" i="13" l="1"/>
  <c r="G109" i="13"/>
  <c r="H53" i="13"/>
  <c r="H97" i="13"/>
  <c r="G41" i="13"/>
  <c r="H51" i="13"/>
  <c r="G123" i="13"/>
  <c r="H98" i="13"/>
  <c r="H63" i="13" l="1"/>
  <c r="G124" i="13"/>
  <c r="G24" i="13"/>
  <c r="G42" i="13"/>
  <c r="H33" i="13"/>
  <c r="H96" i="13"/>
  <c r="H39" i="13"/>
  <c r="H64" i="13" l="1"/>
  <c r="H108" i="13"/>
  <c r="H16" i="13"/>
  <c r="H22" i="13"/>
  <c r="H109" i="13" l="1"/>
  <c r="G130" i="8" l="1"/>
  <c r="G131" i="8"/>
  <c r="Q41" i="15"/>
  <c r="S41" i="15"/>
  <c r="R41" i="15"/>
  <c r="P41" i="15"/>
  <c r="Q12" i="15"/>
  <c r="Q14" i="15" s="1"/>
  <c r="S12" i="15"/>
  <c r="P12" i="15"/>
  <c r="P14" i="15" s="1"/>
  <c r="R12" i="15"/>
  <c r="R14" i="15" s="1"/>
  <c r="S14" i="15" l="1"/>
  <c r="S15" i="15" s="1"/>
  <c r="P15" i="15"/>
  <c r="R15" i="15"/>
  <c r="Q15" i="15"/>
  <c r="S33" i="15" l="1"/>
  <c r="S34" i="15" s="1"/>
  <c r="S36" i="15"/>
  <c r="S37" i="15" s="1"/>
  <c r="AC16" i="9"/>
  <c r="Q36" i="15"/>
  <c r="Q37" i="15" s="1"/>
  <c r="Q33" i="15"/>
  <c r="Q34" i="15" s="1"/>
  <c r="AB16" i="9"/>
  <c r="R33" i="15"/>
  <c r="R34" i="15" s="1"/>
  <c r="R36" i="15"/>
  <c r="R37" i="15" s="1"/>
  <c r="P33" i="15"/>
  <c r="P34" i="15" s="1"/>
  <c r="P36" i="15"/>
  <c r="P37" i="15" s="1"/>
  <c r="AE68" i="83" l="1"/>
  <c r="AE28" i="83"/>
  <c r="AB32" i="16" l="1"/>
  <c r="AB11" i="149" l="1"/>
  <c r="AB11" i="148"/>
  <c r="AB11" i="83"/>
  <c r="AB11" i="9"/>
  <c r="AB31" i="16"/>
  <c r="AD11" i="8"/>
  <c r="AB674" i="16" l="1"/>
  <c r="Z674" i="16"/>
  <c r="Y674" i="16"/>
  <c r="AA674" i="16"/>
  <c r="AB2606" i="16"/>
  <c r="AB2603" i="16"/>
  <c r="AB2602" i="16"/>
  <c r="AB2601" i="16"/>
  <c r="AB2600" i="16"/>
  <c r="AB2599" i="16"/>
  <c r="AB670" i="16"/>
  <c r="AB668" i="16"/>
  <c r="AB678" i="16"/>
  <c r="AB667" i="16"/>
  <c r="AB671" i="16"/>
  <c r="AB673" i="16"/>
  <c r="AB672" i="16"/>
  <c r="AB669" i="16"/>
  <c r="Z669" i="16"/>
  <c r="Z678" i="16"/>
  <c r="Y669" i="16"/>
  <c r="Y678" i="16"/>
  <c r="Z673" i="16"/>
  <c r="Z667" i="16"/>
  <c r="Y670" i="16"/>
  <c r="Y672" i="16"/>
  <c r="Z671" i="16"/>
  <c r="Z668" i="16"/>
  <c r="Y668" i="16"/>
  <c r="Y673" i="16"/>
  <c r="Z672" i="16"/>
  <c r="Z670" i="16"/>
  <c r="Y671" i="16"/>
  <c r="Y667" i="16"/>
  <c r="AA678" i="16"/>
  <c r="AA673" i="16"/>
  <c r="AA667" i="16"/>
  <c r="AA670" i="16"/>
  <c r="AA668" i="16"/>
  <c r="AA672" i="16"/>
  <c r="AA669" i="16"/>
  <c r="AA671" i="16"/>
  <c r="AC31" i="16"/>
  <c r="AC27" i="148" l="1"/>
  <c r="AC25" i="83"/>
  <c r="AE11" i="113"/>
  <c r="AC674" i="16"/>
  <c r="AC671" i="16"/>
  <c r="AC668" i="16"/>
  <c r="AC673" i="16"/>
  <c r="AC670" i="16"/>
  <c r="AC678" i="16"/>
  <c r="AC672" i="16"/>
  <c r="AC669" i="16"/>
  <c r="AC667" i="16"/>
  <c r="AC2601" i="16"/>
  <c r="AC2606" i="16"/>
  <c r="AC2600" i="16"/>
  <c r="AC2603" i="16"/>
  <c r="AC2602" i="16"/>
  <c r="AC2599" i="16"/>
  <c r="U826" i="16"/>
  <c r="U824" i="16"/>
  <c r="U825" i="16"/>
  <c r="V824" i="16"/>
  <c r="V825" i="16"/>
  <c r="V826" i="16"/>
  <c r="W824" i="16"/>
  <c r="W825" i="16"/>
  <c r="W826" i="16"/>
  <c r="T825" i="16"/>
  <c r="T826" i="16"/>
  <c r="T824" i="16"/>
  <c r="X825" i="16"/>
  <c r="X826" i="16"/>
  <c r="X824" i="16"/>
  <c r="AD31" i="16"/>
  <c r="AD27" i="148" l="1"/>
  <c r="AD25" i="83"/>
  <c r="AF11" i="113"/>
  <c r="AD674" i="16"/>
  <c r="AD678" i="16"/>
  <c r="AD670" i="16"/>
  <c r="AD673" i="16"/>
  <c r="AD669" i="16"/>
  <c r="AD671" i="16"/>
  <c r="AD667" i="16"/>
  <c r="AD672" i="16"/>
  <c r="AD668" i="16"/>
  <c r="X732" i="16"/>
  <c r="X640" i="16"/>
  <c r="T732" i="16"/>
  <c r="T640" i="16"/>
  <c r="U733" i="16"/>
  <c r="U641" i="16"/>
  <c r="U732" i="16"/>
  <c r="U640" i="16"/>
  <c r="W734" i="16"/>
  <c r="W642" i="16"/>
  <c r="W733" i="16"/>
  <c r="W641" i="16"/>
  <c r="V734" i="16"/>
  <c r="V642" i="16"/>
  <c r="V733" i="16"/>
  <c r="V641" i="16"/>
  <c r="U734" i="16"/>
  <c r="U642" i="16"/>
  <c r="T734" i="16"/>
  <c r="T642" i="16"/>
  <c r="T733" i="16"/>
  <c r="T641" i="16"/>
  <c r="W732" i="16"/>
  <c r="W640" i="16"/>
  <c r="V732" i="16"/>
  <c r="V640" i="16"/>
  <c r="X734" i="16"/>
  <c r="X642" i="16"/>
  <c r="X733" i="16"/>
  <c r="X641" i="16"/>
  <c r="W680" i="16"/>
  <c r="AA680" i="16"/>
  <c r="V618" i="16"/>
  <c r="V636" i="16"/>
  <c r="V728" i="16"/>
  <c r="V820" i="16"/>
  <c r="U618" i="16"/>
  <c r="U820" i="16"/>
  <c r="U728" i="16"/>
  <c r="U636" i="16"/>
  <c r="Z2607" i="16"/>
  <c r="Z2649" i="16"/>
  <c r="T831" i="16"/>
  <c r="T739" i="16"/>
  <c r="T647" i="16"/>
  <c r="W820" i="16"/>
  <c r="W618" i="16"/>
  <c r="W636" i="16"/>
  <c r="W728" i="16"/>
  <c r="X820" i="16"/>
  <c r="X618" i="16"/>
  <c r="X636" i="16"/>
  <c r="X728" i="16"/>
  <c r="Y2607" i="16"/>
  <c r="Y2649" i="16"/>
  <c r="T637" i="16"/>
  <c r="T821" i="16"/>
  <c r="T729" i="16"/>
  <c r="T636" i="16"/>
  <c r="T618" i="16"/>
  <c r="T728" i="16"/>
  <c r="T820" i="16"/>
  <c r="W638" i="16"/>
  <c r="W730" i="16"/>
  <c r="W822" i="16"/>
  <c r="W637" i="16"/>
  <c r="W729" i="16"/>
  <c r="W821" i="16"/>
  <c r="W739" i="16"/>
  <c r="W831" i="16"/>
  <c r="W647" i="16"/>
  <c r="AA2607" i="16"/>
  <c r="AA2649" i="16"/>
  <c r="U821" i="16"/>
  <c r="U637" i="16"/>
  <c r="U729" i="16"/>
  <c r="X821" i="16"/>
  <c r="X729" i="16"/>
  <c r="X637" i="16"/>
  <c r="T730" i="16"/>
  <c r="T638" i="16"/>
  <c r="T822" i="16"/>
  <c r="T639" i="16"/>
  <c r="T823" i="16"/>
  <c r="T731" i="16"/>
  <c r="T680" i="16"/>
  <c r="V831" i="16"/>
  <c r="V647" i="16"/>
  <c r="V739" i="16"/>
  <c r="V821" i="16"/>
  <c r="V729" i="16"/>
  <c r="V637" i="16"/>
  <c r="V823" i="16"/>
  <c r="V731" i="16"/>
  <c r="V639" i="16"/>
  <c r="V680" i="16"/>
  <c r="U823" i="16"/>
  <c r="U731" i="16"/>
  <c r="U639" i="16"/>
  <c r="U680" i="16"/>
  <c r="X822" i="16"/>
  <c r="X730" i="16"/>
  <c r="X638" i="16"/>
  <c r="X739" i="16"/>
  <c r="X647" i="16"/>
  <c r="X831" i="16"/>
  <c r="X680" i="16"/>
  <c r="X639" i="16"/>
  <c r="X823" i="16"/>
  <c r="X731" i="16"/>
  <c r="Z680" i="16"/>
  <c r="Y680" i="16"/>
  <c r="W731" i="16"/>
  <c r="W639" i="16"/>
  <c r="W823" i="16"/>
  <c r="V638" i="16"/>
  <c r="V730" i="16"/>
  <c r="V822" i="16"/>
  <c r="U638" i="16"/>
  <c r="U730" i="16"/>
  <c r="U822" i="16"/>
  <c r="U739" i="16"/>
  <c r="U647" i="16"/>
  <c r="U831" i="16"/>
  <c r="AE31" i="16"/>
  <c r="AB2607" i="16"/>
  <c r="AB2649" i="16"/>
  <c r="AB680" i="16"/>
  <c r="AE27" i="148" l="1"/>
  <c r="AE25" i="83"/>
  <c r="AF12" i="113"/>
  <c r="AG11" i="113"/>
  <c r="AE674" i="16"/>
  <c r="AB2626" i="16"/>
  <c r="AE673" i="16"/>
  <c r="AE669" i="16"/>
  <c r="AE672" i="16"/>
  <c r="AE668" i="16"/>
  <c r="AE671" i="16"/>
  <c r="AE667" i="16"/>
  <c r="AE678" i="16"/>
  <c r="AE670" i="16"/>
  <c r="X741" i="16"/>
  <c r="U833" i="16"/>
  <c r="V649" i="16"/>
  <c r="T649" i="16"/>
  <c r="X649" i="16"/>
  <c r="W833" i="16"/>
  <c r="T833" i="16"/>
  <c r="W741" i="16"/>
  <c r="U649" i="16"/>
  <c r="V833" i="16"/>
  <c r="T741" i="16"/>
  <c r="X833" i="16"/>
  <c r="W649" i="16"/>
  <c r="U741" i="16"/>
  <c r="V741" i="16"/>
  <c r="AF31" i="16"/>
  <c r="AC2607" i="16"/>
  <c r="AC2649" i="16"/>
  <c r="AC680" i="16"/>
  <c r="AF27" i="148" l="1"/>
  <c r="AF25" i="83"/>
  <c r="AG12" i="113"/>
  <c r="AH11" i="113"/>
  <c r="AF674" i="16"/>
  <c r="AB2656" i="16"/>
  <c r="AF672" i="16"/>
  <c r="AF668" i="16"/>
  <c r="AF673" i="16"/>
  <c r="AF669" i="16"/>
  <c r="AF671" i="16"/>
  <c r="AF667" i="16"/>
  <c r="AF678" i="16"/>
  <c r="AF670" i="16"/>
  <c r="AC2626" i="16"/>
  <c r="AD680" i="16"/>
  <c r="AG31" i="16"/>
  <c r="AH24" i="16"/>
  <c r="AG27" i="148" l="1"/>
  <c r="AG25" i="83"/>
  <c r="AH12" i="113"/>
  <c r="N26" i="112"/>
  <c r="AI11" i="113"/>
  <c r="AI24" i="16"/>
  <c r="AG674" i="16"/>
  <c r="E31" i="16"/>
  <c r="J93" i="13"/>
  <c r="R290" i="13"/>
  <c r="L93" i="13"/>
  <c r="S290" i="13"/>
  <c r="L290" i="13"/>
  <c r="O290" i="13"/>
  <c r="K290" i="13"/>
  <c r="P290" i="13"/>
  <c r="Q290" i="13"/>
  <c r="K93" i="13"/>
  <c r="I93" i="13"/>
  <c r="N290" i="13"/>
  <c r="J290" i="13"/>
  <c r="M93" i="13"/>
  <c r="M290" i="13"/>
  <c r="I290" i="13"/>
  <c r="AG671" i="16"/>
  <c r="AG667" i="16"/>
  <c r="AG678" i="16"/>
  <c r="AG670" i="16"/>
  <c r="AG673" i="16"/>
  <c r="AG669" i="16"/>
  <c r="AG672" i="16"/>
  <c r="AG668" i="16"/>
  <c r="AC2656" i="16"/>
  <c r="AE680" i="16"/>
  <c r="AH31" i="16"/>
  <c r="AH27" i="148" l="1"/>
  <c r="E28" i="148"/>
  <c r="E26" i="83"/>
  <c r="AH25" i="83"/>
  <c r="AI12" i="113"/>
  <c r="N27" i="112"/>
  <c r="AJ11" i="113"/>
  <c r="E51" i="122"/>
  <c r="R291" i="13"/>
  <c r="Q291" i="13"/>
  <c r="I291" i="13"/>
  <c r="P291" i="13"/>
  <c r="M291" i="13"/>
  <c r="O291" i="13"/>
  <c r="K291" i="13"/>
  <c r="J291" i="13"/>
  <c r="L291" i="13"/>
  <c r="N291" i="13"/>
  <c r="S291" i="13"/>
  <c r="AJ24" i="16"/>
  <c r="AI31" i="16"/>
  <c r="AE557" i="16"/>
  <c r="AF557" i="16"/>
  <c r="AD557" i="16"/>
  <c r="AH557" i="16"/>
  <c r="AG557" i="16"/>
  <c r="AH674" i="16"/>
  <c r="AI26" i="16"/>
  <c r="AH26" i="16"/>
  <c r="AG33" i="16"/>
  <c r="F26" i="16"/>
  <c r="U26" i="16"/>
  <c r="S26" i="16"/>
  <c r="R2593" i="16"/>
  <c r="T557" i="16"/>
  <c r="Q2596" i="16"/>
  <c r="W557" i="16"/>
  <c r="L33" i="16"/>
  <c r="F33" i="16"/>
  <c r="O2590" i="16"/>
  <c r="X33" i="16"/>
  <c r="AA557" i="16"/>
  <c r="T561" i="16"/>
  <c r="P2589" i="16"/>
  <c r="R2592" i="16"/>
  <c r="N2589" i="16"/>
  <c r="V557" i="16"/>
  <c r="S33" i="16"/>
  <c r="AC33" i="16"/>
  <c r="Z33" i="16"/>
  <c r="X26" i="16"/>
  <c r="Q26" i="16"/>
  <c r="G26" i="16"/>
  <c r="P2593" i="16"/>
  <c r="P2590" i="16"/>
  <c r="P2591" i="16"/>
  <c r="R2591" i="16"/>
  <c r="T33" i="16"/>
  <c r="J33" i="16"/>
  <c r="Z557" i="16"/>
  <c r="U561" i="16"/>
  <c r="P2592" i="16"/>
  <c r="G33" i="16"/>
  <c r="K33" i="16"/>
  <c r="S2596" i="16"/>
  <c r="Y557" i="16"/>
  <c r="L26" i="16"/>
  <c r="O2593" i="16"/>
  <c r="H33" i="16"/>
  <c r="P26" i="16"/>
  <c r="M26" i="16"/>
  <c r="AD26" i="16"/>
  <c r="I33" i="16"/>
  <c r="S2589" i="16"/>
  <c r="N2596" i="16"/>
  <c r="S2592" i="16"/>
  <c r="Y33" i="16"/>
  <c r="N33" i="16"/>
  <c r="Q2590" i="16"/>
  <c r="V561" i="16"/>
  <c r="S2591" i="16"/>
  <c r="N2590" i="16"/>
  <c r="W33" i="16"/>
  <c r="N2592" i="16"/>
  <c r="AA33" i="16"/>
  <c r="S2590" i="16"/>
  <c r="R33" i="16"/>
  <c r="Z26" i="16"/>
  <c r="H26" i="16"/>
  <c r="I26" i="16"/>
  <c r="AC26" i="16"/>
  <c r="M33" i="16"/>
  <c r="Q2589" i="16"/>
  <c r="P33" i="16"/>
  <c r="N2591" i="16"/>
  <c r="V33" i="16"/>
  <c r="W561" i="16"/>
  <c r="P2596" i="16"/>
  <c r="S2593" i="16"/>
  <c r="Q2592" i="16"/>
  <c r="K26" i="16"/>
  <c r="X557" i="16"/>
  <c r="AC557" i="16"/>
  <c r="V26" i="16"/>
  <c r="W26" i="16"/>
  <c r="AB26" i="16"/>
  <c r="AB33" i="16"/>
  <c r="Q33" i="16"/>
  <c r="O2592" i="16"/>
  <c r="X561" i="16"/>
  <c r="N2593" i="16"/>
  <c r="U33" i="16"/>
  <c r="O33" i="16"/>
  <c r="R2590" i="16"/>
  <c r="R26" i="16"/>
  <c r="O26" i="16"/>
  <c r="T26" i="16"/>
  <c r="O2596" i="16"/>
  <c r="Q2591" i="16"/>
  <c r="R2596" i="16"/>
  <c r="Q2593" i="16"/>
  <c r="N26" i="16"/>
  <c r="R2589" i="16"/>
  <c r="J26" i="16"/>
  <c r="Y26" i="16"/>
  <c r="AA26" i="16"/>
  <c r="AB557" i="16"/>
  <c r="U557" i="16"/>
  <c r="O2589" i="16"/>
  <c r="O2591" i="16"/>
  <c r="AE26" i="16"/>
  <c r="AD33" i="16"/>
  <c r="AF26" i="16"/>
  <c r="AE33" i="16"/>
  <c r="AG26" i="16"/>
  <c r="AF33" i="16"/>
  <c r="L35" i="13"/>
  <c r="I35" i="13"/>
  <c r="K94" i="13"/>
  <c r="M35" i="13"/>
  <c r="J35" i="13"/>
  <c r="K35" i="13"/>
  <c r="I94" i="13"/>
  <c r="L94" i="13"/>
  <c r="J94" i="13"/>
  <c r="M94" i="13"/>
  <c r="AH678" i="16"/>
  <c r="AH670" i="16"/>
  <c r="AH671" i="16"/>
  <c r="AH667" i="16"/>
  <c r="AH673" i="16"/>
  <c r="AH669" i="16"/>
  <c r="AH672" i="16"/>
  <c r="AH668" i="16"/>
  <c r="AF680" i="16"/>
  <c r="AH33" i="16"/>
  <c r="Y11" i="122" l="1"/>
  <c r="Y785" i="16"/>
  <c r="Y773" i="16"/>
  <c r="Y777" i="16"/>
  <c r="Y784" i="16"/>
  <c r="Y774" i="16"/>
  <c r="Y778" i="16"/>
  <c r="Y779" i="16"/>
  <c r="Y780" i="16"/>
  <c r="Y776" i="16"/>
  <c r="Y775" i="16"/>
  <c r="Y718" i="16"/>
  <c r="Y713" i="16"/>
  <c r="Y717" i="16"/>
  <c r="Y716" i="16"/>
  <c r="Y808" i="16" s="1"/>
  <c r="Y715" i="16"/>
  <c r="Y807" i="16" s="1"/>
  <c r="Y714" i="16"/>
  <c r="Y712" i="16"/>
  <c r="Y723" i="16"/>
  <c r="Y719" i="16"/>
  <c r="Y811" i="16" s="1"/>
  <c r="Y724" i="16"/>
  <c r="Y816" i="16" s="1"/>
  <c r="AH776" i="16"/>
  <c r="AH780" i="16"/>
  <c r="AH785" i="16"/>
  <c r="AH773" i="16"/>
  <c r="AH777" i="16"/>
  <c r="AH784" i="16"/>
  <c r="AH775" i="16"/>
  <c r="AH779" i="16"/>
  <c r="AH774" i="16"/>
  <c r="AH778" i="16"/>
  <c r="AH719" i="16"/>
  <c r="AH811" i="16" s="1"/>
  <c r="AH714" i="16"/>
  <c r="AH718" i="16"/>
  <c r="AH717" i="16"/>
  <c r="AH716" i="16"/>
  <c r="AH715" i="16"/>
  <c r="AH723" i="16"/>
  <c r="AH815" i="16" s="1"/>
  <c r="AH713" i="16"/>
  <c r="AH805" i="16" s="1"/>
  <c r="AH724" i="16"/>
  <c r="AH816" i="16" s="1"/>
  <c r="AH712" i="16"/>
  <c r="AB775" i="16"/>
  <c r="AB779" i="16"/>
  <c r="AB776" i="16"/>
  <c r="AB780" i="16"/>
  <c r="AB785" i="16"/>
  <c r="AB774" i="16"/>
  <c r="AB778" i="16"/>
  <c r="AB773" i="16"/>
  <c r="AB784" i="16"/>
  <c r="AB777" i="16"/>
  <c r="AB713" i="16"/>
  <c r="AB724" i="16"/>
  <c r="AB716" i="16"/>
  <c r="AB808" i="16" s="1"/>
  <c r="AB712" i="16"/>
  <c r="AB723" i="16"/>
  <c r="AB815" i="16" s="1"/>
  <c r="AB717" i="16"/>
  <c r="AB719" i="16"/>
  <c r="AB718" i="16"/>
  <c r="AB810" i="16" s="1"/>
  <c r="AB715" i="16"/>
  <c r="AB807" i="16" s="1"/>
  <c r="AB714" i="16"/>
  <c r="AB806" i="16" s="1"/>
  <c r="U11" i="122"/>
  <c r="U775" i="16"/>
  <c r="U779" i="16"/>
  <c r="U776" i="16"/>
  <c r="U780" i="16"/>
  <c r="U773" i="16"/>
  <c r="U784" i="16"/>
  <c r="U778" i="16"/>
  <c r="U777" i="16"/>
  <c r="U774" i="16"/>
  <c r="U714" i="16"/>
  <c r="U806" i="16" s="1"/>
  <c r="U713" i="16"/>
  <c r="U717" i="16"/>
  <c r="U712" i="16"/>
  <c r="U723" i="16"/>
  <c r="U815" i="16" s="1"/>
  <c r="U719" i="16"/>
  <c r="U811" i="16" s="1"/>
  <c r="U718" i="16"/>
  <c r="U716" i="16"/>
  <c r="U808" i="16" s="1"/>
  <c r="U715" i="16"/>
  <c r="U807" i="16" s="1"/>
  <c r="R11" i="122"/>
  <c r="R776" i="16"/>
  <c r="R780" i="16"/>
  <c r="R773" i="16"/>
  <c r="R777" i="16"/>
  <c r="R784" i="16"/>
  <c r="R775" i="16"/>
  <c r="R779" i="16"/>
  <c r="R774" i="16"/>
  <c r="R778" i="16"/>
  <c r="R719" i="16"/>
  <c r="R811" i="16" s="1"/>
  <c r="R718" i="16"/>
  <c r="R714" i="16"/>
  <c r="R717" i="16"/>
  <c r="R809" i="16" s="1"/>
  <c r="R716" i="16"/>
  <c r="R808" i="16" s="1"/>
  <c r="R715" i="16"/>
  <c r="R807" i="16" s="1"/>
  <c r="R723" i="16"/>
  <c r="R713" i="16"/>
  <c r="R805" i="16" s="1"/>
  <c r="R712" i="16"/>
  <c r="AG785" i="16"/>
  <c r="AG773" i="16"/>
  <c r="AG777" i="16"/>
  <c r="AG784" i="16"/>
  <c r="AG774" i="16"/>
  <c r="AG778" i="16"/>
  <c r="AG775" i="16"/>
  <c r="AG780" i="16"/>
  <c r="AG779" i="16"/>
  <c r="AG776" i="16"/>
  <c r="AG718" i="16"/>
  <c r="AG810" i="16" s="1"/>
  <c r="AG717" i="16"/>
  <c r="AG809" i="16" s="1"/>
  <c r="AG716" i="16"/>
  <c r="AG808" i="16" s="1"/>
  <c r="AG715" i="16"/>
  <c r="AG714" i="16"/>
  <c r="AG806" i="16" s="1"/>
  <c r="AG713" i="16"/>
  <c r="AG724" i="16"/>
  <c r="AG816" i="16" s="1"/>
  <c r="AG712" i="16"/>
  <c r="AG719" i="16"/>
  <c r="AG811" i="16" s="1"/>
  <c r="AG723" i="16"/>
  <c r="AG815" i="16" s="1"/>
  <c r="AA11" i="122"/>
  <c r="AA776" i="16"/>
  <c r="AA780" i="16"/>
  <c r="AA785" i="16"/>
  <c r="AA773" i="16"/>
  <c r="AA777" i="16"/>
  <c r="AA784" i="16"/>
  <c r="AA774" i="16"/>
  <c r="AA779" i="16"/>
  <c r="AA778" i="16"/>
  <c r="AA775" i="16"/>
  <c r="AA712" i="16"/>
  <c r="AA723" i="16"/>
  <c r="AA715" i="16"/>
  <c r="AA807" i="16" s="1"/>
  <c r="AA719" i="16"/>
  <c r="AA811" i="16" s="1"/>
  <c r="AA718" i="16"/>
  <c r="AA717" i="16"/>
  <c r="AA809" i="16" s="1"/>
  <c r="AA716" i="16"/>
  <c r="AA724" i="16"/>
  <c r="AA714" i="16"/>
  <c r="AA713" i="16"/>
  <c r="W11" i="122"/>
  <c r="W774" i="16"/>
  <c r="W778" i="16"/>
  <c r="W775" i="16"/>
  <c r="W779" i="16"/>
  <c r="W776" i="16"/>
  <c r="W777" i="16"/>
  <c r="W773" i="16"/>
  <c r="W784" i="16"/>
  <c r="W780" i="16"/>
  <c r="W716" i="16"/>
  <c r="W808" i="16" s="1"/>
  <c r="W719" i="16"/>
  <c r="W811" i="16" s="1"/>
  <c r="W715" i="16"/>
  <c r="W714" i="16"/>
  <c r="W713" i="16"/>
  <c r="W712" i="16"/>
  <c r="W723" i="16"/>
  <c r="W718" i="16"/>
  <c r="W810" i="16" s="1"/>
  <c r="W717" i="16"/>
  <c r="W809" i="16" s="1"/>
  <c r="T11" i="122"/>
  <c r="T775" i="16"/>
  <c r="T779" i="16"/>
  <c r="T776" i="16"/>
  <c r="T780" i="16"/>
  <c r="T778" i="16"/>
  <c r="T774" i="16"/>
  <c r="T777" i="16"/>
  <c r="T784" i="16"/>
  <c r="T773" i="16"/>
  <c r="T713" i="16"/>
  <c r="T712" i="16"/>
  <c r="T804" i="16" s="1"/>
  <c r="T723" i="16"/>
  <c r="T719" i="16"/>
  <c r="T811" i="16" s="1"/>
  <c r="T716" i="16"/>
  <c r="T718" i="16"/>
  <c r="T810" i="16" s="1"/>
  <c r="T717" i="16"/>
  <c r="T809" i="16" s="1"/>
  <c r="T715" i="16"/>
  <c r="T714" i="16"/>
  <c r="T806" i="16" s="1"/>
  <c r="Z11" i="122"/>
  <c r="Z776" i="16"/>
  <c r="Z780" i="16"/>
  <c r="Z785" i="16"/>
  <c r="Z773" i="16"/>
  <c r="Z777" i="16"/>
  <c r="Z784" i="16"/>
  <c r="Z779" i="16"/>
  <c r="Z775" i="16"/>
  <c r="Z778" i="16"/>
  <c r="Z774" i="16"/>
  <c r="Z719" i="16"/>
  <c r="Z811" i="16" s="1"/>
  <c r="Z718" i="16"/>
  <c r="Z810" i="16" s="1"/>
  <c r="Z717" i="16"/>
  <c r="Z809" i="16" s="1"/>
  <c r="Z716" i="16"/>
  <c r="Z715" i="16"/>
  <c r="Z714" i="16"/>
  <c r="Z806" i="16" s="1"/>
  <c r="Z723" i="16"/>
  <c r="Z815" i="16" s="1"/>
  <c r="Z712" i="16"/>
  <c r="Z724" i="16"/>
  <c r="Z816" i="16" s="1"/>
  <c r="Z713" i="16"/>
  <c r="Z805" i="16" s="1"/>
  <c r="AF773" i="16"/>
  <c r="AF777" i="16"/>
  <c r="AF784" i="16"/>
  <c r="AF774" i="16"/>
  <c r="AF778" i="16"/>
  <c r="AF780" i="16"/>
  <c r="AF785" i="16"/>
  <c r="AF776" i="16"/>
  <c r="AF779" i="16"/>
  <c r="AF775" i="16"/>
  <c r="AF717" i="16"/>
  <c r="AF809" i="16" s="1"/>
  <c r="AF724" i="16"/>
  <c r="AF723" i="16"/>
  <c r="AF716" i="16"/>
  <c r="AF808" i="16" s="1"/>
  <c r="AF715" i="16"/>
  <c r="AF714" i="16"/>
  <c r="AF806" i="16" s="1"/>
  <c r="AF713" i="16"/>
  <c r="AF805" i="16" s="1"/>
  <c r="AF712" i="16"/>
  <c r="AF719" i="16"/>
  <c r="AF718" i="16"/>
  <c r="V11" i="122"/>
  <c r="V774" i="16"/>
  <c r="V778" i="16"/>
  <c r="V775" i="16"/>
  <c r="V779" i="16"/>
  <c r="V773" i="16"/>
  <c r="V784" i="16"/>
  <c r="V777" i="16"/>
  <c r="V780" i="16"/>
  <c r="V776" i="16"/>
  <c r="V715" i="16"/>
  <c r="V807" i="16" s="1"/>
  <c r="V714" i="16"/>
  <c r="V806" i="16" s="1"/>
  <c r="V713" i="16"/>
  <c r="V805" i="16" s="1"/>
  <c r="V712" i="16"/>
  <c r="V723" i="16"/>
  <c r="V815" i="16" s="1"/>
  <c r="V719" i="16"/>
  <c r="V718" i="16"/>
  <c r="V717" i="16"/>
  <c r="V716" i="16"/>
  <c r="V808" i="16" s="1"/>
  <c r="K11" i="122"/>
  <c r="K712" i="16"/>
  <c r="K723" i="16"/>
  <c r="K815" i="16" s="1"/>
  <c r="K719" i="16"/>
  <c r="K811" i="16" s="1"/>
  <c r="K718" i="16"/>
  <c r="K810" i="16" s="1"/>
  <c r="K717" i="16"/>
  <c r="K809" i="16" s="1"/>
  <c r="K716" i="16"/>
  <c r="K808" i="16" s="1"/>
  <c r="K715" i="16"/>
  <c r="K807" i="16" s="1"/>
  <c r="K714" i="16"/>
  <c r="K806" i="16" s="1"/>
  <c r="K713" i="16"/>
  <c r="K805" i="16" s="1"/>
  <c r="S11" i="122"/>
  <c r="S776" i="16"/>
  <c r="S780" i="16"/>
  <c r="S773" i="16"/>
  <c r="S777" i="16"/>
  <c r="S784" i="16"/>
  <c r="S778" i="16"/>
  <c r="S779" i="16"/>
  <c r="S775" i="16"/>
  <c r="S774" i="16"/>
  <c r="S712" i="16"/>
  <c r="S723" i="16"/>
  <c r="S719" i="16"/>
  <c r="S811" i="16" s="1"/>
  <c r="S715" i="16"/>
  <c r="S807" i="16" s="1"/>
  <c r="S718" i="16"/>
  <c r="S717" i="16"/>
  <c r="S809" i="16" s="1"/>
  <c r="S716" i="16"/>
  <c r="S714" i="16"/>
  <c r="S806" i="16" s="1"/>
  <c r="S713" i="16"/>
  <c r="AE774" i="16"/>
  <c r="AE778" i="16"/>
  <c r="AE775" i="16"/>
  <c r="AE779" i="16"/>
  <c r="AE780" i="16"/>
  <c r="AE773" i="16"/>
  <c r="AE777" i="16"/>
  <c r="AE776" i="16"/>
  <c r="AE785" i="16"/>
  <c r="AE784" i="16"/>
  <c r="AE716" i="16"/>
  <c r="AE808" i="16" s="1"/>
  <c r="AE715" i="16"/>
  <c r="AE807" i="16" s="1"/>
  <c r="AE723" i="16"/>
  <c r="AE815" i="16" s="1"/>
  <c r="AE719" i="16"/>
  <c r="AE714" i="16"/>
  <c r="AE713" i="16"/>
  <c r="AE724" i="16"/>
  <c r="AE816" i="16" s="1"/>
  <c r="AE712" i="16"/>
  <c r="AE718" i="16"/>
  <c r="AE717" i="16"/>
  <c r="AE809" i="16" s="1"/>
  <c r="P11" i="122"/>
  <c r="P773" i="16"/>
  <c r="P777" i="16"/>
  <c r="P784" i="16"/>
  <c r="P774" i="16"/>
  <c r="P778" i="16"/>
  <c r="P780" i="16"/>
  <c r="P779" i="16"/>
  <c r="P776" i="16"/>
  <c r="P775" i="16"/>
  <c r="P717" i="16"/>
  <c r="P716" i="16"/>
  <c r="P715" i="16"/>
  <c r="P714" i="16"/>
  <c r="P806" i="16" s="1"/>
  <c r="P713" i="16"/>
  <c r="P805" i="16" s="1"/>
  <c r="P712" i="16"/>
  <c r="P723" i="16"/>
  <c r="P815" i="16" s="1"/>
  <c r="P719" i="16"/>
  <c r="P718" i="16"/>
  <c r="N11" i="122"/>
  <c r="N774" i="16"/>
  <c r="N778" i="16"/>
  <c r="N775" i="16"/>
  <c r="N779" i="16"/>
  <c r="N777" i="16"/>
  <c r="N776" i="16"/>
  <c r="N773" i="16"/>
  <c r="N784" i="16"/>
  <c r="N780" i="16"/>
  <c r="N715" i="16"/>
  <c r="N807" i="16" s="1"/>
  <c r="N714" i="16"/>
  <c r="N806" i="16" s="1"/>
  <c r="N718" i="16"/>
  <c r="N713" i="16"/>
  <c r="N805" i="16" s="1"/>
  <c r="N712" i="16"/>
  <c r="N723" i="16"/>
  <c r="N719" i="16"/>
  <c r="N717" i="16"/>
  <c r="N716" i="16"/>
  <c r="L11" i="122"/>
  <c r="L713" i="16"/>
  <c r="L805" i="16" s="1"/>
  <c r="L712" i="16"/>
  <c r="L804" i="16" s="1"/>
  <c r="L723" i="16"/>
  <c r="L815" i="16" s="1"/>
  <c r="L716" i="16"/>
  <c r="L808" i="16" s="1"/>
  <c r="L719" i="16"/>
  <c r="L811" i="16" s="1"/>
  <c r="L718" i="16"/>
  <c r="L810" i="16" s="1"/>
  <c r="L717" i="16"/>
  <c r="L809" i="16" s="1"/>
  <c r="L715" i="16"/>
  <c r="L714" i="16"/>
  <c r="L806" i="16" s="1"/>
  <c r="AD774" i="16"/>
  <c r="AD778" i="16"/>
  <c r="AD775" i="16"/>
  <c r="AD779" i="16"/>
  <c r="AD777" i="16"/>
  <c r="AD773" i="16"/>
  <c r="AD784" i="16"/>
  <c r="AD776" i="16"/>
  <c r="AD785" i="16"/>
  <c r="AD780" i="16"/>
  <c r="AD715" i="16"/>
  <c r="AD714" i="16"/>
  <c r="AD718" i="16"/>
  <c r="AD713" i="16"/>
  <c r="AD724" i="16"/>
  <c r="AD712" i="16"/>
  <c r="AD723" i="16"/>
  <c r="AD815" i="16" s="1"/>
  <c r="AD719" i="16"/>
  <c r="AD811" i="16" s="1"/>
  <c r="AD717" i="16"/>
  <c r="AD809" i="16" s="1"/>
  <c r="AD716" i="16"/>
  <c r="Q11" i="122"/>
  <c r="Q773" i="16"/>
  <c r="Q777" i="16"/>
  <c r="Q784" i="16"/>
  <c r="Q774" i="16"/>
  <c r="Q778" i="16"/>
  <c r="Q775" i="16"/>
  <c r="Q776" i="16"/>
  <c r="Q780" i="16"/>
  <c r="Q779" i="16"/>
  <c r="Q718" i="16"/>
  <c r="Q810" i="16" s="1"/>
  <c r="Q717" i="16"/>
  <c r="Q809" i="16" s="1"/>
  <c r="Q716" i="16"/>
  <c r="Q808" i="16" s="1"/>
  <c r="Q715" i="16"/>
  <c r="Q714" i="16"/>
  <c r="Q806" i="16" s="1"/>
  <c r="Q713" i="16"/>
  <c r="Q723" i="16"/>
  <c r="Q719" i="16"/>
  <c r="Q811" i="16" s="1"/>
  <c r="Q712" i="16"/>
  <c r="M11" i="122"/>
  <c r="M714" i="16"/>
  <c r="M806" i="16" s="1"/>
  <c r="M713" i="16"/>
  <c r="M805" i="16" s="1"/>
  <c r="M717" i="16"/>
  <c r="M809" i="16" s="1"/>
  <c r="M712" i="16"/>
  <c r="M723" i="16"/>
  <c r="M815" i="16" s="1"/>
  <c r="M719" i="16"/>
  <c r="M811" i="16" s="1"/>
  <c r="M718" i="16"/>
  <c r="M810" i="16" s="1"/>
  <c r="M716" i="16"/>
  <c r="M808" i="16" s="1"/>
  <c r="M715" i="16"/>
  <c r="M807" i="16" s="1"/>
  <c r="J11" i="122"/>
  <c r="J719" i="16"/>
  <c r="J811" i="16" s="1"/>
  <c r="J718" i="16"/>
  <c r="J810" i="16" s="1"/>
  <c r="J717" i="16"/>
  <c r="J809" i="16" s="1"/>
  <c r="J716" i="16"/>
  <c r="J808" i="16" s="1"/>
  <c r="J715" i="16"/>
  <c r="J807" i="16" s="1"/>
  <c r="J714" i="16"/>
  <c r="J806" i="16" s="1"/>
  <c r="J713" i="16"/>
  <c r="J805" i="16" s="1"/>
  <c r="J712" i="16"/>
  <c r="J723" i="16"/>
  <c r="J815" i="16" s="1"/>
  <c r="O11" i="122"/>
  <c r="O774" i="16"/>
  <c r="O778" i="16"/>
  <c r="O775" i="16"/>
  <c r="O779" i="16"/>
  <c r="O780" i="16"/>
  <c r="O777" i="16"/>
  <c r="O784" i="16"/>
  <c r="O776" i="16"/>
  <c r="O773" i="16"/>
  <c r="O716" i="16"/>
  <c r="O808" i="16" s="1"/>
  <c r="O723" i="16"/>
  <c r="O815" i="16" s="1"/>
  <c r="O715" i="16"/>
  <c r="O807" i="16" s="1"/>
  <c r="O714" i="16"/>
  <c r="O806" i="16" s="1"/>
  <c r="O713" i="16"/>
  <c r="O712" i="16"/>
  <c r="O719" i="16"/>
  <c r="O718" i="16"/>
  <c r="O717" i="16"/>
  <c r="O809" i="16" s="1"/>
  <c r="I11" i="122"/>
  <c r="I718" i="16"/>
  <c r="I810" i="16" s="1"/>
  <c r="I717" i="16"/>
  <c r="I809" i="16" s="1"/>
  <c r="I713" i="16"/>
  <c r="I805" i="16" s="1"/>
  <c r="I716" i="16"/>
  <c r="I808" i="16" s="1"/>
  <c r="I715" i="16"/>
  <c r="I807" i="16" s="1"/>
  <c r="I714" i="16"/>
  <c r="I806" i="16" s="1"/>
  <c r="I712" i="16"/>
  <c r="I723" i="16"/>
  <c r="I815" i="16" s="1"/>
  <c r="I719" i="16"/>
  <c r="I811" i="16" s="1"/>
  <c r="AC775" i="16"/>
  <c r="AC779" i="16"/>
  <c r="AC776" i="16"/>
  <c r="AC780" i="16"/>
  <c r="AC777" i="16"/>
  <c r="AC774" i="16"/>
  <c r="AC784" i="16"/>
  <c r="AC785" i="16"/>
  <c r="AC773" i="16"/>
  <c r="AC786" i="16" s="1"/>
  <c r="AC778" i="16"/>
  <c r="AC714" i="16"/>
  <c r="AC713" i="16"/>
  <c r="AC724" i="16"/>
  <c r="AC712" i="16"/>
  <c r="AC723" i="16"/>
  <c r="AC718" i="16"/>
  <c r="AC810" i="16" s="1"/>
  <c r="AC719" i="16"/>
  <c r="AC811" i="16" s="1"/>
  <c r="AC717" i="16"/>
  <c r="AC809" i="16" s="1"/>
  <c r="AC715" i="16"/>
  <c r="AC807" i="16" s="1"/>
  <c r="AC716" i="16"/>
  <c r="X11" i="122"/>
  <c r="X773" i="16"/>
  <c r="X777" i="16"/>
  <c r="X784" i="16"/>
  <c r="X774" i="16"/>
  <c r="X778" i="16"/>
  <c r="X776" i="16"/>
  <c r="X780" i="16"/>
  <c r="X775" i="16"/>
  <c r="X779" i="16"/>
  <c r="X717" i="16"/>
  <c r="X809" i="16" s="1"/>
  <c r="X716" i="16"/>
  <c r="X808" i="16" s="1"/>
  <c r="X723" i="16"/>
  <c r="X815" i="16" s="1"/>
  <c r="X715" i="16"/>
  <c r="X714" i="16"/>
  <c r="X713" i="16"/>
  <c r="X712" i="16"/>
  <c r="X719" i="16"/>
  <c r="X811" i="16" s="1"/>
  <c r="X718" i="16"/>
  <c r="X810" i="16" s="1"/>
  <c r="AE74" i="83"/>
  <c r="AG12" i="149"/>
  <c r="AG12" i="148"/>
  <c r="AH12" i="149"/>
  <c r="AH12" i="148"/>
  <c r="AD12" i="149"/>
  <c r="AD12" i="148"/>
  <c r="AB12" i="149"/>
  <c r="AB12" i="148"/>
  <c r="AI27" i="148"/>
  <c r="AF12" i="149"/>
  <c r="AF12" i="148"/>
  <c r="AE12" i="149"/>
  <c r="AE12" i="148"/>
  <c r="AC12" i="149"/>
  <c r="AC12" i="148"/>
  <c r="AJ34" i="83"/>
  <c r="AH34" i="83"/>
  <c r="AG34" i="83"/>
  <c r="AF34" i="83"/>
  <c r="AI34" i="83"/>
  <c r="AG74" i="83"/>
  <c r="AE34" i="83"/>
  <c r="AF74" i="83"/>
  <c r="AH74" i="83"/>
  <c r="AI74" i="83"/>
  <c r="AJ74" i="83"/>
  <c r="AB11" i="122"/>
  <c r="AI25" i="83"/>
  <c r="AK34" i="83" s="1"/>
  <c r="AC195" i="122"/>
  <c r="AJ12" i="113"/>
  <c r="H11" i="122"/>
  <c r="T165" i="122"/>
  <c r="W164" i="122"/>
  <c r="AC11" i="122"/>
  <c r="AF11" i="122"/>
  <c r="U165" i="122"/>
  <c r="V164" i="122"/>
  <c r="V165" i="122"/>
  <c r="AE11" i="122"/>
  <c r="X164" i="122"/>
  <c r="X165" i="122"/>
  <c r="AG11" i="122"/>
  <c r="W165" i="122"/>
  <c r="U164" i="122"/>
  <c r="AH11" i="122"/>
  <c r="AD11" i="122"/>
  <c r="AG338" i="16"/>
  <c r="AI13" i="113"/>
  <c r="AJ13" i="113"/>
  <c r="AF13" i="113"/>
  <c r="AK11" i="113"/>
  <c r="AE13" i="113"/>
  <c r="AG13" i="113"/>
  <c r="AH13" i="113"/>
  <c r="AE602" i="16"/>
  <c r="AG597" i="16"/>
  <c r="AD596" i="16"/>
  <c r="AF594" i="16"/>
  <c r="AH592" i="16"/>
  <c r="AE591" i="16"/>
  <c r="AD597" i="16"/>
  <c r="AH593" i="16"/>
  <c r="AG590" i="16"/>
  <c r="AF602" i="16"/>
  <c r="AD593" i="16"/>
  <c r="AF591" i="16"/>
  <c r="AD602" i="16"/>
  <c r="AF597" i="16"/>
  <c r="AH595" i="16"/>
  <c r="AE594" i="16"/>
  <c r="AG592" i="16"/>
  <c r="AD591" i="16"/>
  <c r="AG601" i="16"/>
  <c r="AF595" i="16"/>
  <c r="AE592" i="16"/>
  <c r="AG594" i="16"/>
  <c r="AH601" i="16"/>
  <c r="AE597" i="16"/>
  <c r="AG595" i="16"/>
  <c r="AD594" i="16"/>
  <c r="AF592" i="16"/>
  <c r="AH590" i="16"/>
  <c r="AF601" i="16"/>
  <c r="AH596" i="16"/>
  <c r="AE595" i="16"/>
  <c r="AG593" i="16"/>
  <c r="AD592" i="16"/>
  <c r="AF590" i="16"/>
  <c r="AG602" i="16"/>
  <c r="AF596" i="16"/>
  <c r="AH594" i="16"/>
  <c r="AE593" i="16"/>
  <c r="AG591" i="16"/>
  <c r="AD590" i="16"/>
  <c r="AH597" i="16"/>
  <c r="AH602" i="16"/>
  <c r="AE601" i="16"/>
  <c r="AG596" i="16"/>
  <c r="AD595" i="16"/>
  <c r="AF593" i="16"/>
  <c r="AH591" i="16"/>
  <c r="AE590" i="16"/>
  <c r="AD601" i="16"/>
  <c r="AE596" i="16"/>
  <c r="AC602" i="16"/>
  <c r="Z602" i="16"/>
  <c r="AB602" i="16"/>
  <c r="AA602" i="16"/>
  <c r="Y602" i="16"/>
  <c r="AI33" i="16"/>
  <c r="AI673" i="16"/>
  <c r="AJ26" i="16"/>
  <c r="AJ31" i="16"/>
  <c r="AK24" i="16"/>
  <c r="AK31" i="16" s="1"/>
  <c r="L18" i="13"/>
  <c r="AI674" i="16"/>
  <c r="AI669" i="16"/>
  <c r="AI671" i="16"/>
  <c r="AI667" i="16"/>
  <c r="AG12" i="83"/>
  <c r="AI670" i="16"/>
  <c r="AI678" i="16"/>
  <c r="AI672" i="16"/>
  <c r="AI668" i="16"/>
  <c r="AH1678" i="16"/>
  <c r="AE1677" i="16"/>
  <c r="AG1672" i="16"/>
  <c r="AD1671" i="16"/>
  <c r="AF1669" i="16"/>
  <c r="AH1667" i="16"/>
  <c r="AE1666" i="16"/>
  <c r="AG1662" i="16"/>
  <c r="AD1658" i="16"/>
  <c r="AF1656" i="16"/>
  <c r="AH1654" i="16"/>
  <c r="AE1653" i="16"/>
  <c r="AG1651" i="16"/>
  <c r="AD1648" i="16"/>
  <c r="AF1643" i="16"/>
  <c r="AH1641" i="16"/>
  <c r="AE1640" i="16"/>
  <c r="AG1638" i="16"/>
  <c r="AD1637" i="16"/>
  <c r="AF1633" i="16"/>
  <c r="AG1678" i="16"/>
  <c r="AD1677" i="16"/>
  <c r="AF1672" i="16"/>
  <c r="AH1670" i="16"/>
  <c r="AE1669" i="16"/>
  <c r="AG1667" i="16"/>
  <c r="AD1666" i="16"/>
  <c r="AF1662" i="16"/>
  <c r="AH1657" i="16"/>
  <c r="AE1656" i="16"/>
  <c r="AG1654" i="16"/>
  <c r="AD1653" i="16"/>
  <c r="AF1651" i="16"/>
  <c r="AH1647" i="16"/>
  <c r="AE1643" i="16"/>
  <c r="AG1641" i="16"/>
  <c r="AD1640" i="16"/>
  <c r="AF1638" i="16"/>
  <c r="AH1636" i="16"/>
  <c r="AE1633" i="16"/>
  <c r="AG1628" i="16"/>
  <c r="AD1627" i="16"/>
  <c r="AF1625" i="16"/>
  <c r="AH1623" i="16"/>
  <c r="AE1622" i="16"/>
  <c r="AG1618" i="16"/>
  <c r="AD1617" i="16"/>
  <c r="AF1612" i="16"/>
  <c r="AH1610" i="16"/>
  <c r="AE1609" i="16"/>
  <c r="AG1607" i="16"/>
  <c r="AD1606" i="16"/>
  <c r="AF1602" i="16"/>
  <c r="AH1597" i="16"/>
  <c r="AE1596" i="16"/>
  <c r="AG1594" i="16"/>
  <c r="AD1593" i="16"/>
  <c r="AF1591" i="16"/>
  <c r="AH1587" i="16"/>
  <c r="AE1583" i="16"/>
  <c r="AG1581" i="16"/>
  <c r="AD1580" i="16"/>
  <c r="AF1578" i="16"/>
  <c r="AH1576" i="16"/>
  <c r="AE1573" i="16"/>
  <c r="AG1568" i="16"/>
  <c r="AD1567" i="16"/>
  <c r="AF1565" i="16"/>
  <c r="AF1678" i="16"/>
  <c r="AH1673" i="16"/>
  <c r="AE1672" i="16"/>
  <c r="AG1670" i="16"/>
  <c r="AD1669" i="16"/>
  <c r="AF1667" i="16"/>
  <c r="AH1663" i="16"/>
  <c r="AE1662" i="16"/>
  <c r="AG1657" i="16"/>
  <c r="AD1656" i="16"/>
  <c r="AF1654" i="16"/>
  <c r="AH1652" i="16"/>
  <c r="AE1651" i="16"/>
  <c r="AG1647" i="16"/>
  <c r="AD1643" i="16"/>
  <c r="AF1641" i="16"/>
  <c r="AH1639" i="16"/>
  <c r="AE1638" i="16"/>
  <c r="AG1636" i="16"/>
  <c r="AD1633" i="16"/>
  <c r="AF1628" i="16"/>
  <c r="AH1626" i="16"/>
  <c r="AE1625" i="16"/>
  <c r="AG1623" i="16"/>
  <c r="AD1622" i="16"/>
  <c r="AF1618" i="16"/>
  <c r="AH1613" i="16"/>
  <c r="AE1612" i="16"/>
  <c r="AG1610" i="16"/>
  <c r="AD1609" i="16"/>
  <c r="AF1607" i="16"/>
  <c r="AH1603" i="16"/>
  <c r="AE1602" i="16"/>
  <c r="AG1597" i="16"/>
  <c r="AD1596" i="16"/>
  <c r="AF1594" i="16"/>
  <c r="AH1592" i="16"/>
  <c r="AE1591" i="16"/>
  <c r="AG1587" i="16"/>
  <c r="AD1583" i="16"/>
  <c r="AF1581" i="16"/>
  <c r="AH1579" i="16"/>
  <c r="AE1578" i="16"/>
  <c r="AG1576" i="16"/>
  <c r="AD1573" i="16"/>
  <c r="AF1568" i="16"/>
  <c r="AH1566" i="16"/>
  <c r="AE1565" i="16"/>
  <c r="AE1678" i="16"/>
  <c r="AG1673" i="16"/>
  <c r="AD1672" i="16"/>
  <c r="AF1670" i="16"/>
  <c r="AH1668" i="16"/>
  <c r="AE1667" i="16"/>
  <c r="AG1663" i="16"/>
  <c r="AD1662" i="16"/>
  <c r="AF1657" i="16"/>
  <c r="AH1655" i="16"/>
  <c r="AE1654" i="16"/>
  <c r="AG1652" i="16"/>
  <c r="AD1651" i="16"/>
  <c r="AF1647" i="16"/>
  <c r="AH1642" i="16"/>
  <c r="AE1641" i="16"/>
  <c r="AG1639" i="16"/>
  <c r="AD1638" i="16"/>
  <c r="AF1636" i="16"/>
  <c r="AH1632" i="16"/>
  <c r="AE1628" i="16"/>
  <c r="AG1626" i="16"/>
  <c r="AD1625" i="16"/>
  <c r="AF1623" i="16"/>
  <c r="AH1621" i="16"/>
  <c r="AE1618" i="16"/>
  <c r="AG1613" i="16"/>
  <c r="AD1612" i="16"/>
  <c r="AF1610" i="16"/>
  <c r="AH1608" i="16"/>
  <c r="AE1607" i="16"/>
  <c r="AG1603" i="16"/>
  <c r="AD1602" i="16"/>
  <c r="AF1597" i="16"/>
  <c r="AH1595" i="16"/>
  <c r="AE1594" i="16"/>
  <c r="AG1592" i="16"/>
  <c r="AD1591" i="16"/>
  <c r="AF1587" i="16"/>
  <c r="AH1582" i="16"/>
  <c r="AE1581" i="16"/>
  <c r="AG1579" i="16"/>
  <c r="AD1578" i="16"/>
  <c r="AF1576" i="16"/>
  <c r="AH1572" i="16"/>
  <c r="AE1568" i="16"/>
  <c r="AG1566" i="16"/>
  <c r="AD1678" i="16"/>
  <c r="AF1673" i="16"/>
  <c r="AH1671" i="16"/>
  <c r="AE1670" i="16"/>
  <c r="AG1668" i="16"/>
  <c r="AD1667" i="16"/>
  <c r="AF1663" i="16"/>
  <c r="AH1658" i="16"/>
  <c r="AE1657" i="16"/>
  <c r="AG1655" i="16"/>
  <c r="AD1654" i="16"/>
  <c r="AF1652" i="16"/>
  <c r="AH1648" i="16"/>
  <c r="AE1647" i="16"/>
  <c r="AG1642" i="16"/>
  <c r="AD1641" i="16"/>
  <c r="AF1639" i="16"/>
  <c r="AH1637" i="16"/>
  <c r="AE1636" i="16"/>
  <c r="AG1632" i="16"/>
  <c r="AG1677" i="16"/>
  <c r="AD1673" i="16"/>
  <c r="AF1671" i="16"/>
  <c r="AH1669" i="16"/>
  <c r="AE1668" i="16"/>
  <c r="AG1666" i="16"/>
  <c r="AD1663" i="16"/>
  <c r="AF1658" i="16"/>
  <c r="AH1656" i="16"/>
  <c r="AE1655" i="16"/>
  <c r="AG1653" i="16"/>
  <c r="AD1652" i="16"/>
  <c r="AF1648" i="16"/>
  <c r="AH1643" i="16"/>
  <c r="AE1642" i="16"/>
  <c r="AG1640" i="16"/>
  <c r="AD1639" i="16"/>
  <c r="AF1637" i="16"/>
  <c r="AH1633" i="16"/>
  <c r="AE1632" i="16"/>
  <c r="AG1627" i="16"/>
  <c r="AD1626" i="16"/>
  <c r="AF1624" i="16"/>
  <c r="AH1622" i="16"/>
  <c r="AE1621" i="16"/>
  <c r="AG1617" i="16"/>
  <c r="AD1613" i="16"/>
  <c r="AF1611" i="16"/>
  <c r="AH1609" i="16"/>
  <c r="AE1608" i="16"/>
  <c r="AG1606" i="16"/>
  <c r="AD1603" i="16"/>
  <c r="AF1598" i="16"/>
  <c r="AH1596" i="16"/>
  <c r="AE1595" i="16"/>
  <c r="AG1593" i="16"/>
  <c r="AD1592" i="16"/>
  <c r="AF1588" i="16"/>
  <c r="AH1583" i="16"/>
  <c r="AE1582" i="16"/>
  <c r="AG1580" i="16"/>
  <c r="AD1579" i="16"/>
  <c r="AF1577" i="16"/>
  <c r="AH1573" i="16"/>
  <c r="AE1572" i="16"/>
  <c r="AG1567" i="16"/>
  <c r="AD1566" i="16"/>
  <c r="AF1564" i="16"/>
  <c r="AF1677" i="16"/>
  <c r="AH1672" i="16"/>
  <c r="AE1671" i="16"/>
  <c r="AG1669" i="16"/>
  <c r="AD1668" i="16"/>
  <c r="AF1666" i="16"/>
  <c r="AH1662" i="16"/>
  <c r="AE1658" i="16"/>
  <c r="AG1656" i="16"/>
  <c r="AD1655" i="16"/>
  <c r="AF1653" i="16"/>
  <c r="AH1651" i="16"/>
  <c r="AE1648" i="16"/>
  <c r="AG1643" i="16"/>
  <c r="AD1642" i="16"/>
  <c r="AF1640" i="16"/>
  <c r="AH1638" i="16"/>
  <c r="AE1637" i="16"/>
  <c r="AG1633" i="16"/>
  <c r="AD1632" i="16"/>
  <c r="AF1627" i="16"/>
  <c r="AH1625" i="16"/>
  <c r="AE1624" i="16"/>
  <c r="AG1622" i="16"/>
  <c r="AD1621" i="16"/>
  <c r="AF1617" i="16"/>
  <c r="AH1612" i="16"/>
  <c r="AE1611" i="16"/>
  <c r="AG1609" i="16"/>
  <c r="AD1608" i="16"/>
  <c r="AF1606" i="16"/>
  <c r="AH1602" i="16"/>
  <c r="AE1598" i="16"/>
  <c r="AG1596" i="16"/>
  <c r="AD1595" i="16"/>
  <c r="AF1593" i="16"/>
  <c r="AH1591" i="16"/>
  <c r="AE1588" i="16"/>
  <c r="AG1583" i="16"/>
  <c r="AD1582" i="16"/>
  <c r="AF1580" i="16"/>
  <c r="AH1578" i="16"/>
  <c r="AE1577" i="16"/>
  <c r="AG1573" i="16"/>
  <c r="AD1572" i="16"/>
  <c r="AF1567" i="16"/>
  <c r="AH1565" i="16"/>
  <c r="AE1564" i="16"/>
  <c r="AG1658" i="16"/>
  <c r="AH1640" i="16"/>
  <c r="AE1627" i="16"/>
  <c r="AD1623" i="16"/>
  <c r="AF1613" i="16"/>
  <c r="AF1609" i="16"/>
  <c r="AE1603" i="16"/>
  <c r="AG1595" i="16"/>
  <c r="AG1591" i="16"/>
  <c r="AF1582" i="16"/>
  <c r="AH1577" i="16"/>
  <c r="AH1568" i="16"/>
  <c r="AH1564" i="16"/>
  <c r="AH1677" i="16"/>
  <c r="AD1657" i="16"/>
  <c r="AE1639" i="16"/>
  <c r="AF1626" i="16"/>
  <c r="AF1622" i="16"/>
  <c r="AE1613" i="16"/>
  <c r="AG1608" i="16"/>
  <c r="AG1602" i="16"/>
  <c r="AF1595" i="16"/>
  <c r="AH1588" i="16"/>
  <c r="AH1581" i="16"/>
  <c r="AG1577" i="16"/>
  <c r="AE1673" i="16"/>
  <c r="AF1655" i="16"/>
  <c r="AG1637" i="16"/>
  <c r="AE1626" i="16"/>
  <c r="AG1621" i="16"/>
  <c r="AG1612" i="16"/>
  <c r="AF1608" i="16"/>
  <c r="AH1598" i="16"/>
  <c r="AH1594" i="16"/>
  <c r="AG1588" i="16"/>
  <c r="AD1581" i="16"/>
  <c r="AD1577" i="16"/>
  <c r="AH1567" i="16"/>
  <c r="AD1564" i="16"/>
  <c r="AF1562" i="16"/>
  <c r="AH1558" i="16"/>
  <c r="AE1557" i="16"/>
  <c r="AG1552" i="16"/>
  <c r="AD1551" i="16"/>
  <c r="AF1549" i="16"/>
  <c r="AH1547" i="16"/>
  <c r="AE1546" i="16"/>
  <c r="AG1542" i="16"/>
  <c r="AD1538" i="16"/>
  <c r="AF1536" i="16"/>
  <c r="AH1534" i="16"/>
  <c r="AE1533" i="16"/>
  <c r="AG1531" i="16"/>
  <c r="AD1528" i="16"/>
  <c r="AF1523" i="16"/>
  <c r="AH1521" i="16"/>
  <c r="AE1520" i="16"/>
  <c r="AG1518" i="16"/>
  <c r="AD1517" i="16"/>
  <c r="AF1513" i="16"/>
  <c r="AH1508" i="16"/>
  <c r="AE1507" i="16"/>
  <c r="AG1505" i="16"/>
  <c r="AD1504" i="16"/>
  <c r="AF1502" i="16"/>
  <c r="AH1498" i="16"/>
  <c r="AE1497" i="16"/>
  <c r="AG1492" i="16"/>
  <c r="AD1491" i="16"/>
  <c r="AF1489" i="16"/>
  <c r="AH1487" i="16"/>
  <c r="AE1486" i="16"/>
  <c r="AG1482" i="16"/>
  <c r="AD1478" i="16"/>
  <c r="AF1476" i="16"/>
  <c r="AH1474" i="16"/>
  <c r="AE1473" i="16"/>
  <c r="AG1471" i="16"/>
  <c r="AD1468" i="16"/>
  <c r="AF1463" i="16"/>
  <c r="AH1461" i="16"/>
  <c r="AE1460" i="16"/>
  <c r="AG1458" i="16"/>
  <c r="AD1457" i="16"/>
  <c r="AF1453" i="16"/>
  <c r="AH1448" i="16"/>
  <c r="AE1447" i="16"/>
  <c r="AG1445" i="16"/>
  <c r="AD1444" i="16"/>
  <c r="AF1442" i="16"/>
  <c r="AH1438" i="16"/>
  <c r="AE1437" i="16"/>
  <c r="AG1432" i="16"/>
  <c r="AD1431" i="16"/>
  <c r="AF1429" i="16"/>
  <c r="AH1427" i="16"/>
  <c r="AE1426" i="16"/>
  <c r="AG1422" i="16"/>
  <c r="AD1418" i="16"/>
  <c r="AF1416" i="16"/>
  <c r="AH1414" i="16"/>
  <c r="AE1413" i="16"/>
  <c r="AG1411" i="16"/>
  <c r="AD1408" i="16"/>
  <c r="AF1403" i="16"/>
  <c r="AH1401" i="16"/>
  <c r="AG1671" i="16"/>
  <c r="AH1653" i="16"/>
  <c r="AD1636" i="16"/>
  <c r="AG1625" i="16"/>
  <c r="AF1621" i="16"/>
  <c r="AH1611" i="16"/>
  <c r="AH1607" i="16"/>
  <c r="AG1598" i="16"/>
  <c r="AD1594" i="16"/>
  <c r="AD1588" i="16"/>
  <c r="AH1580" i="16"/>
  <c r="AE1576" i="16"/>
  <c r="AE1567" i="16"/>
  <c r="AH1563" i="16"/>
  <c r="AE1562" i="16"/>
  <c r="AG1558" i="16"/>
  <c r="AD1557" i="16"/>
  <c r="AF1552" i="16"/>
  <c r="AH1550" i="16"/>
  <c r="AE1549" i="16"/>
  <c r="AG1547" i="16"/>
  <c r="AD1546" i="16"/>
  <c r="AF1542" i="16"/>
  <c r="AH1537" i="16"/>
  <c r="AE1536" i="16"/>
  <c r="AG1534" i="16"/>
  <c r="AD1533" i="16"/>
  <c r="AF1531" i="16"/>
  <c r="AH1527" i="16"/>
  <c r="AE1523" i="16"/>
  <c r="AG1521" i="16"/>
  <c r="AD1520" i="16"/>
  <c r="AF1518" i="16"/>
  <c r="AH1516" i="16"/>
  <c r="AE1513" i="16"/>
  <c r="AG1508" i="16"/>
  <c r="AD1507" i="16"/>
  <c r="AF1505" i="16"/>
  <c r="AH1503" i="16"/>
  <c r="AE1502" i="16"/>
  <c r="AG1498" i="16"/>
  <c r="AD1497" i="16"/>
  <c r="AF1492" i="16"/>
  <c r="AH1490" i="16"/>
  <c r="AE1489" i="16"/>
  <c r="AG1487" i="16"/>
  <c r="AD1486" i="16"/>
  <c r="AF1482" i="16"/>
  <c r="AH1477" i="16"/>
  <c r="AE1476" i="16"/>
  <c r="AG1474" i="16"/>
  <c r="AD1473" i="16"/>
  <c r="AF1471" i="16"/>
  <c r="AH1467" i="16"/>
  <c r="AE1463" i="16"/>
  <c r="AG1461" i="16"/>
  <c r="AD1460" i="16"/>
  <c r="AF1458" i="16"/>
  <c r="AH1456" i="16"/>
  <c r="AE1453" i="16"/>
  <c r="AG1448" i="16"/>
  <c r="AD1447" i="16"/>
  <c r="AF1445" i="16"/>
  <c r="AH1443" i="16"/>
  <c r="AE1442" i="16"/>
  <c r="AG1438" i="16"/>
  <c r="AD1437" i="16"/>
  <c r="AF1432" i="16"/>
  <c r="AH1430" i="16"/>
  <c r="AE1429" i="16"/>
  <c r="AG1427" i="16"/>
  <c r="AD1426" i="16"/>
  <c r="AF1422" i="16"/>
  <c r="AH1417" i="16"/>
  <c r="AE1416" i="16"/>
  <c r="AG1414" i="16"/>
  <c r="AD1413" i="16"/>
  <c r="AF1411" i="16"/>
  <c r="AH1407" i="16"/>
  <c r="AE1403" i="16"/>
  <c r="AG1401" i="16"/>
  <c r="AD1670" i="16"/>
  <c r="AE1652" i="16"/>
  <c r="AF1632" i="16"/>
  <c r="AH1624" i="16"/>
  <c r="AH1618" i="16"/>
  <c r="AG1611" i="16"/>
  <c r="AD1607" i="16"/>
  <c r="AD1598" i="16"/>
  <c r="AH1593" i="16"/>
  <c r="AE1587" i="16"/>
  <c r="AE1580" i="16"/>
  <c r="AD1576" i="16"/>
  <c r="AF1566" i="16"/>
  <c r="AG1563" i="16"/>
  <c r="AD1562" i="16"/>
  <c r="AF1558" i="16"/>
  <c r="AH1553" i="16"/>
  <c r="AE1552" i="16"/>
  <c r="AG1550" i="16"/>
  <c r="AD1549" i="16"/>
  <c r="AF1547" i="16"/>
  <c r="AH1543" i="16"/>
  <c r="AE1542" i="16"/>
  <c r="AG1537" i="16"/>
  <c r="AD1536" i="16"/>
  <c r="AF1534" i="16"/>
  <c r="AH1532" i="16"/>
  <c r="AE1531" i="16"/>
  <c r="AG1527" i="16"/>
  <c r="AD1523" i="16"/>
  <c r="AF1521" i="16"/>
  <c r="AH1519" i="16"/>
  <c r="AE1518" i="16"/>
  <c r="AG1516" i="16"/>
  <c r="AD1513" i="16"/>
  <c r="AF1508" i="16"/>
  <c r="AH1506" i="16"/>
  <c r="AE1505" i="16"/>
  <c r="AG1503" i="16"/>
  <c r="AD1502" i="16"/>
  <c r="AF1498" i="16"/>
  <c r="AH1493" i="16"/>
  <c r="AE1492" i="16"/>
  <c r="AG1490" i="16"/>
  <c r="AD1489" i="16"/>
  <c r="AF1487" i="16"/>
  <c r="AH1483" i="16"/>
  <c r="AE1482" i="16"/>
  <c r="AG1477" i="16"/>
  <c r="AD1476" i="16"/>
  <c r="AF1474" i="16"/>
  <c r="AH1472" i="16"/>
  <c r="AE1471" i="16"/>
  <c r="AG1467" i="16"/>
  <c r="AD1463" i="16"/>
  <c r="AF1461" i="16"/>
  <c r="AH1459" i="16"/>
  <c r="AE1458" i="16"/>
  <c r="AG1456" i="16"/>
  <c r="AD1453" i="16"/>
  <c r="AF1448" i="16"/>
  <c r="AH1446" i="16"/>
  <c r="AE1445" i="16"/>
  <c r="AG1443" i="16"/>
  <c r="AD1442" i="16"/>
  <c r="AF1438" i="16"/>
  <c r="AH1433" i="16"/>
  <c r="AE1432" i="16"/>
  <c r="AG1430" i="16"/>
  <c r="AD1429" i="16"/>
  <c r="AF1427" i="16"/>
  <c r="AH1423" i="16"/>
  <c r="AE1422" i="16"/>
  <c r="AG1417" i="16"/>
  <c r="AD1416" i="16"/>
  <c r="AF1414" i="16"/>
  <c r="AH1412" i="16"/>
  <c r="AE1411" i="16"/>
  <c r="AG1407" i="16"/>
  <c r="AD1403" i="16"/>
  <c r="AF1401" i="16"/>
  <c r="AF1668" i="16"/>
  <c r="AG1648" i="16"/>
  <c r="AH1628" i="16"/>
  <c r="AG1624" i="16"/>
  <c r="AD1618" i="16"/>
  <c r="AD1611" i="16"/>
  <c r="AH1606" i="16"/>
  <c r="AE1597" i="16"/>
  <c r="AE1593" i="16"/>
  <c r="AD1587" i="16"/>
  <c r="AH1666" i="16"/>
  <c r="AD1647" i="16"/>
  <c r="AD1628" i="16"/>
  <c r="AD1624" i="16"/>
  <c r="AH1617" i="16"/>
  <c r="AE1610" i="16"/>
  <c r="AE1606" i="16"/>
  <c r="AD1597" i="16"/>
  <c r="AF1592" i="16"/>
  <c r="AF1583" i="16"/>
  <c r="AE1579" i="16"/>
  <c r="AE1663" i="16"/>
  <c r="AF1642" i="16"/>
  <c r="AH1627" i="16"/>
  <c r="AE1623" i="16"/>
  <c r="AE1617" i="16"/>
  <c r="AD1610" i="16"/>
  <c r="AF1603" i="16"/>
  <c r="AF1596" i="16"/>
  <c r="AE1592" i="16"/>
  <c r="AG1582" i="16"/>
  <c r="AG1578" i="16"/>
  <c r="AF1572" i="16"/>
  <c r="AD1565" i="16"/>
  <c r="AD1563" i="16"/>
  <c r="AF1561" i="16"/>
  <c r="AH1557" i="16"/>
  <c r="AE1553" i="16"/>
  <c r="AG1551" i="16"/>
  <c r="AD1550" i="16"/>
  <c r="AF1548" i="16"/>
  <c r="AH1546" i="16"/>
  <c r="AE1543" i="16"/>
  <c r="AG1538" i="16"/>
  <c r="AD1537" i="16"/>
  <c r="AF1535" i="16"/>
  <c r="AH1533" i="16"/>
  <c r="AE1532" i="16"/>
  <c r="AG1528" i="16"/>
  <c r="AD1527" i="16"/>
  <c r="AF1522" i="16"/>
  <c r="AH1520" i="16"/>
  <c r="AE1519" i="16"/>
  <c r="AG1517" i="16"/>
  <c r="AD1516" i="16"/>
  <c r="AF1512" i="16"/>
  <c r="AH1507" i="16"/>
  <c r="AE1506" i="16"/>
  <c r="AG1504" i="16"/>
  <c r="AD1503" i="16"/>
  <c r="AF1501" i="16"/>
  <c r="AH1497" i="16"/>
  <c r="AE1493" i="16"/>
  <c r="AG1491" i="16"/>
  <c r="AD1490" i="16"/>
  <c r="AF1488" i="16"/>
  <c r="AH1486" i="16"/>
  <c r="AE1483" i="16"/>
  <c r="AG1478" i="16"/>
  <c r="AD1477" i="16"/>
  <c r="AF1475" i="16"/>
  <c r="AH1473" i="16"/>
  <c r="AE1472" i="16"/>
  <c r="AG1468" i="16"/>
  <c r="AD1467" i="16"/>
  <c r="AF1462" i="16"/>
  <c r="AH1460" i="16"/>
  <c r="AE1459" i="16"/>
  <c r="AG1457" i="16"/>
  <c r="AD1456" i="16"/>
  <c r="AF1452" i="16"/>
  <c r="AH1447" i="16"/>
  <c r="AE1446" i="16"/>
  <c r="AG1444" i="16"/>
  <c r="AD1443" i="16"/>
  <c r="AF1441" i="16"/>
  <c r="AH1437" i="16"/>
  <c r="AE1433" i="16"/>
  <c r="AG1431" i="16"/>
  <c r="AD1430" i="16"/>
  <c r="AF1428" i="16"/>
  <c r="AH1426" i="16"/>
  <c r="AE1423" i="16"/>
  <c r="AG1418" i="16"/>
  <c r="AD1417" i="16"/>
  <c r="AF1415" i="16"/>
  <c r="AH1413" i="16"/>
  <c r="AE1412" i="16"/>
  <c r="AG1408" i="16"/>
  <c r="AD1407" i="16"/>
  <c r="AF1402" i="16"/>
  <c r="AD1506" i="16"/>
  <c r="AD1357" i="16"/>
  <c r="AD1347" i="16"/>
  <c r="AH1340" i="16"/>
  <c r="AG1337" i="16"/>
  <c r="AF1332" i="16"/>
  <c r="AE1326" i="16"/>
  <c r="AD1323" i="16"/>
  <c r="AH1317" i="16"/>
  <c r="AD1310" i="16"/>
  <c r="AH1306" i="16"/>
  <c r="AG1298" i="16"/>
  <c r="AF1295" i="16"/>
  <c r="AE1292" i="16"/>
  <c r="AD265" i="16"/>
  <c r="AE257" i="16"/>
  <c r="AD254" i="16"/>
  <c r="AH1333" i="16"/>
  <c r="AF255" i="16"/>
  <c r="AG1564" i="16"/>
  <c r="AD1561" i="16"/>
  <c r="AH1552" i="16"/>
  <c r="AG1549" i="16"/>
  <c r="AF1546" i="16"/>
  <c r="AE1538" i="16"/>
  <c r="AD1535" i="16"/>
  <c r="AH1531" i="16"/>
  <c r="AG1523" i="16"/>
  <c r="AF1520" i="16"/>
  <c r="AE1517" i="16"/>
  <c r="AD1512" i="16"/>
  <c r="AH1505" i="16"/>
  <c r="AG1502" i="16"/>
  <c r="AF1497" i="16"/>
  <c r="AE1491" i="16"/>
  <c r="AD1488" i="16"/>
  <c r="AH1482" i="16"/>
  <c r="AG1476" i="16"/>
  <c r="AF1473" i="16"/>
  <c r="AE1468" i="16"/>
  <c r="AD1462" i="16"/>
  <c r="AH1458" i="16"/>
  <c r="AG1453" i="16"/>
  <c r="AF1447" i="16"/>
  <c r="AE1444" i="16"/>
  <c r="AD1441" i="16"/>
  <c r="AH1432" i="16"/>
  <c r="AG1429" i="16"/>
  <c r="AF1426" i="16"/>
  <c r="AE1418" i="16"/>
  <c r="AD1415" i="16"/>
  <c r="AH1411" i="16"/>
  <c r="AG1403" i="16"/>
  <c r="AG1400" i="16"/>
  <c r="AD1399" i="16"/>
  <c r="AD1386" i="16"/>
  <c r="AF1384" i="16"/>
  <c r="AE1381" i="16"/>
  <c r="AG1377" i="16"/>
  <c r="AF1371" i="16"/>
  <c r="AE1368" i="16"/>
  <c r="AE1355" i="16"/>
  <c r="AG1340" i="16"/>
  <c r="AE1321" i="16"/>
  <c r="AG1306" i="16"/>
  <c r="AH261" i="16"/>
  <c r="AF1563" i="16"/>
  <c r="AE1558" i="16"/>
  <c r="AD1552" i="16"/>
  <c r="AH1548" i="16"/>
  <c r="AG1543" i="16"/>
  <c r="AF1537" i="16"/>
  <c r="AE1534" i="16"/>
  <c r="AD1531" i="16"/>
  <c r="AH1522" i="16"/>
  <c r="AG1519" i="16"/>
  <c r="AF1516" i="16"/>
  <c r="AE1508" i="16"/>
  <c r="AD1505" i="16"/>
  <c r="AH1501" i="16"/>
  <c r="AG1493" i="16"/>
  <c r="AF1490" i="16"/>
  <c r="AE1487" i="16"/>
  <c r="AD1482" i="16"/>
  <c r="AH1475" i="16"/>
  <c r="AG1472" i="16"/>
  <c r="AF1467" i="16"/>
  <c r="AE1461" i="16"/>
  <c r="AD1458" i="16"/>
  <c r="AH1452" i="16"/>
  <c r="AG1446" i="16"/>
  <c r="AF1443" i="16"/>
  <c r="AE1438" i="16"/>
  <c r="AD1432" i="16"/>
  <c r="AH1428" i="16"/>
  <c r="AG1423" i="16"/>
  <c r="AF1417" i="16"/>
  <c r="AE1414" i="16"/>
  <c r="AD1411" i="16"/>
  <c r="AH1402" i="16"/>
  <c r="AF1400" i="16"/>
  <c r="AH1398" i="16"/>
  <c r="AE1397" i="16"/>
  <c r="AG1393" i="16"/>
  <c r="AD1392" i="16"/>
  <c r="AF1387" i="16"/>
  <c r="AH1385" i="16"/>
  <c r="AE1384" i="16"/>
  <c r="AG1382" i="16"/>
  <c r="AD1381" i="16"/>
  <c r="AF1377" i="16"/>
  <c r="AH1372" i="16"/>
  <c r="AE1371" i="16"/>
  <c r="AG1369" i="16"/>
  <c r="AD1368" i="16"/>
  <c r="AF1366" i="16"/>
  <c r="AH1362" i="16"/>
  <c r="AE1358" i="16"/>
  <c r="AG1356" i="16"/>
  <c r="AD1355" i="16"/>
  <c r="AF1353" i="16"/>
  <c r="AH1351" i="16"/>
  <c r="AE1348" i="16"/>
  <c r="AG1343" i="16"/>
  <c r="AD1342" i="16"/>
  <c r="AF1340" i="16"/>
  <c r="AH1338" i="16"/>
  <c r="AE1337" i="16"/>
  <c r="AG1333" i="16"/>
  <c r="AD1332" i="16"/>
  <c r="AF1327" i="16"/>
  <c r="AH1325" i="16"/>
  <c r="AE1324" i="16"/>
  <c r="AG1322" i="16"/>
  <c r="AD1321" i="16"/>
  <c r="AF1317" i="16"/>
  <c r="AH1312" i="16"/>
  <c r="AE1311" i="16"/>
  <c r="AG1309" i="16"/>
  <c r="AD1308" i="16"/>
  <c r="AF1306" i="16"/>
  <c r="AH1302" i="16"/>
  <c r="AE1298" i="16"/>
  <c r="AG1296" i="16"/>
  <c r="AD1295" i="16"/>
  <c r="AF1293" i="16"/>
  <c r="AH1291" i="16"/>
  <c r="AG261" i="16"/>
  <c r="AD260" i="16"/>
  <c r="AF258" i="16"/>
  <c r="AH256" i="16"/>
  <c r="AE255" i="16"/>
  <c r="AG1562" i="16"/>
  <c r="AG1536" i="16"/>
  <c r="AD1522" i="16"/>
  <c r="AF1507" i="16"/>
  <c r="AD1501" i="16"/>
  <c r="AF1486" i="16"/>
  <c r="AD1475" i="16"/>
  <c r="AF1460" i="16"/>
  <c r="AD1452" i="16"/>
  <c r="AE1431" i="16"/>
  <c r="AH1422" i="16"/>
  <c r="AE1408" i="16"/>
  <c r="AD1402" i="16"/>
  <c r="AG1396" i="16"/>
  <c r="AE1385" i="16"/>
  <c r="AF1378" i="16"/>
  <c r="AG1370" i="16"/>
  <c r="AF1367" i="16"/>
  <c r="AG1357" i="16"/>
  <c r="AH1352" i="16"/>
  <c r="AD1343" i="16"/>
  <c r="AF1341" i="16"/>
  <c r="AG1336" i="16"/>
  <c r="AE1325" i="16"/>
  <c r="AF1318" i="16"/>
  <c r="AG1310" i="16"/>
  <c r="AH1303" i="16"/>
  <c r="AG1297" i="16"/>
  <c r="AH1292" i="16"/>
  <c r="AF259" i="16"/>
  <c r="AE256" i="16"/>
  <c r="AG1553" i="16"/>
  <c r="AE1521" i="16"/>
  <c r="AG1506" i="16"/>
  <c r="AH1488" i="16"/>
  <c r="AG1483" i="16"/>
  <c r="AH1462" i="16"/>
  <c r="AE1448" i="16"/>
  <c r="AG1433" i="16"/>
  <c r="AD1422" i="16"/>
  <c r="AE1401" i="16"/>
  <c r="AD1398" i="16"/>
  <c r="AE1388" i="16"/>
  <c r="AE1378" i="16"/>
  <c r="AH1368" i="16"/>
  <c r="AG1363" i="16"/>
  <c r="AE1354" i="16"/>
  <c r="AH1342" i="16"/>
  <c r="AF1336" i="16"/>
  <c r="AF1323" i="16"/>
  <c r="AG1313" i="16"/>
  <c r="AG1303" i="16"/>
  <c r="AE1294" i="16"/>
  <c r="AE259" i="16"/>
  <c r="AG1387" i="16"/>
  <c r="AD1363" i="16"/>
  <c r="AF1348" i="16"/>
  <c r="AF1337" i="16"/>
  <c r="AG1317" i="16"/>
  <c r="AF1298" i="16"/>
  <c r="AF1579" i="16"/>
  <c r="AE1563" i="16"/>
  <c r="AD1558" i="16"/>
  <c r="AH1551" i="16"/>
  <c r="AG1548" i="16"/>
  <c r="AF1543" i="16"/>
  <c r="AE1537" i="16"/>
  <c r="AD1534" i="16"/>
  <c r="AH1528" i="16"/>
  <c r="AG1522" i="16"/>
  <c r="AF1519" i="16"/>
  <c r="AE1516" i="16"/>
  <c r="AD1508" i="16"/>
  <c r="AH1504" i="16"/>
  <c r="AG1501" i="16"/>
  <c r="AF1493" i="16"/>
  <c r="AE1490" i="16"/>
  <c r="AD1487" i="16"/>
  <c r="AH1478" i="16"/>
  <c r="AG1475" i="16"/>
  <c r="AF1472" i="16"/>
  <c r="AE1467" i="16"/>
  <c r="AD1461" i="16"/>
  <c r="AH1457" i="16"/>
  <c r="AG1452" i="16"/>
  <c r="AF1446" i="16"/>
  <c r="AE1443" i="16"/>
  <c r="AD1438" i="16"/>
  <c r="AH1431" i="16"/>
  <c r="AG1428" i="16"/>
  <c r="AF1423" i="16"/>
  <c r="AE1417" i="16"/>
  <c r="AD1414" i="16"/>
  <c r="AH1408" i="16"/>
  <c r="AG1402" i="16"/>
  <c r="AE1400" i="16"/>
  <c r="AG1398" i="16"/>
  <c r="AD1397" i="16"/>
  <c r="AF1393" i="16"/>
  <c r="AH1388" i="16"/>
  <c r="AE1387" i="16"/>
  <c r="AG1385" i="16"/>
  <c r="AD1384" i="16"/>
  <c r="AF1382" i="16"/>
  <c r="AH1378" i="16"/>
  <c r="AE1377" i="16"/>
  <c r="AG1372" i="16"/>
  <c r="AD1371" i="16"/>
  <c r="AF1369" i="16"/>
  <c r="AH1367" i="16"/>
  <c r="AE1366" i="16"/>
  <c r="AG1362" i="16"/>
  <c r="AD1358" i="16"/>
  <c r="AF1356" i="16"/>
  <c r="AH1354" i="16"/>
  <c r="AE1353" i="16"/>
  <c r="AG1351" i="16"/>
  <c r="AD1348" i="16"/>
  <c r="AF1343" i="16"/>
  <c r="AH1341" i="16"/>
  <c r="AE1340" i="16"/>
  <c r="AG1338" i="16"/>
  <c r="AD1337" i="16"/>
  <c r="AF1333" i="16"/>
  <c r="AH1328" i="16"/>
  <c r="AE1327" i="16"/>
  <c r="AG1325" i="16"/>
  <c r="AD1324" i="16"/>
  <c r="AF1322" i="16"/>
  <c r="AH1318" i="16"/>
  <c r="AE1317" i="16"/>
  <c r="AG1312" i="16"/>
  <c r="AD1311" i="16"/>
  <c r="AF1309" i="16"/>
  <c r="AH1307" i="16"/>
  <c r="AE1306" i="16"/>
  <c r="AG1302" i="16"/>
  <c r="AD1298" i="16"/>
  <c r="AF1296" i="16"/>
  <c r="AH1294" i="16"/>
  <c r="AE1293" i="16"/>
  <c r="AG1291" i="16"/>
  <c r="AF261" i="16"/>
  <c r="AH259" i="16"/>
  <c r="AE258" i="16"/>
  <c r="AG256" i="16"/>
  <c r="AD255" i="16"/>
  <c r="AF1557" i="16"/>
  <c r="AF1533" i="16"/>
  <c r="AH1518" i="16"/>
  <c r="AE1504" i="16"/>
  <c r="AH1492" i="16"/>
  <c r="AE1478" i="16"/>
  <c r="AG1463" i="16"/>
  <c r="AE1457" i="16"/>
  <c r="AF1437" i="16"/>
  <c r="AD1428" i="16"/>
  <c r="AF1413" i="16"/>
  <c r="AH1399" i="16"/>
  <c r="AD1393" i="16"/>
  <c r="AF1388" i="16"/>
  <c r="AG1383" i="16"/>
  <c r="AH1373" i="16"/>
  <c r="AD1369" i="16"/>
  <c r="AE1362" i="16"/>
  <c r="AF1354" i="16"/>
  <c r="AG1347" i="16"/>
  <c r="AH1339" i="16"/>
  <c r="AD1333" i="16"/>
  <c r="AH1326" i="16"/>
  <c r="AD1322" i="16"/>
  <c r="AE1312" i="16"/>
  <c r="AF1307" i="16"/>
  <c r="AD1296" i="16"/>
  <c r="AE1291" i="16"/>
  <c r="AD261" i="16"/>
  <c r="AG254" i="16"/>
  <c r="AH1561" i="16"/>
  <c r="AF1527" i="16"/>
  <c r="AH1512" i="16"/>
  <c r="AD1492" i="16"/>
  <c r="AF1477" i="16"/>
  <c r="AG1459" i="16"/>
  <c r="AD1445" i="16"/>
  <c r="AE1427" i="16"/>
  <c r="AG1412" i="16"/>
  <c r="AF1396" i="16"/>
  <c r="AD1385" i="16"/>
  <c r="AG1373" i="16"/>
  <c r="AE1367" i="16"/>
  <c r="AH1355" i="16"/>
  <c r="AF1347" i="16"/>
  <c r="AD1338" i="16"/>
  <c r="AD1325" i="16"/>
  <c r="AF1310" i="16"/>
  <c r="AD1302" i="16"/>
  <c r="AD1291" i="16"/>
  <c r="AD256" i="16"/>
  <c r="AH1393" i="16"/>
  <c r="AD1373" i="16"/>
  <c r="AF1358" i="16"/>
  <c r="AE1342" i="16"/>
  <c r="AD1326" i="16"/>
  <c r="AF1311" i="16"/>
  <c r="AH1296" i="16"/>
  <c r="AE260" i="16"/>
  <c r="AF1573" i="16"/>
  <c r="AH1562" i="16"/>
  <c r="AG1557" i="16"/>
  <c r="AF1551" i="16"/>
  <c r="AE1548" i="16"/>
  <c r="AD1543" i="16"/>
  <c r="AH1536" i="16"/>
  <c r="AG1533" i="16"/>
  <c r="AF1528" i="16"/>
  <c r="AE1522" i="16"/>
  <c r="AD1519" i="16"/>
  <c r="AH1513" i="16"/>
  <c r="AG1507" i="16"/>
  <c r="AF1504" i="16"/>
  <c r="AE1501" i="16"/>
  <c r="AD1493" i="16"/>
  <c r="AH1489" i="16"/>
  <c r="AG1486" i="16"/>
  <c r="AF1478" i="16"/>
  <c r="AE1475" i="16"/>
  <c r="AD1472" i="16"/>
  <c r="AH1463" i="16"/>
  <c r="AG1460" i="16"/>
  <c r="AF1457" i="16"/>
  <c r="AE1452" i="16"/>
  <c r="AD1446" i="16"/>
  <c r="AH1442" i="16"/>
  <c r="AG1437" i="16"/>
  <c r="AF1431" i="16"/>
  <c r="AE1428" i="16"/>
  <c r="AD1423" i="16"/>
  <c r="AH1416" i="16"/>
  <c r="AG1413" i="16"/>
  <c r="AF1408" i="16"/>
  <c r="AE1402" i="16"/>
  <c r="AD1400" i="16"/>
  <c r="AF1398" i="16"/>
  <c r="AH1396" i="16"/>
  <c r="AE1393" i="16"/>
  <c r="AG1388" i="16"/>
  <c r="AD1387" i="16"/>
  <c r="AF1385" i="16"/>
  <c r="AH1383" i="16"/>
  <c r="AE1382" i="16"/>
  <c r="AG1378" i="16"/>
  <c r="AD1377" i="16"/>
  <c r="AF1372" i="16"/>
  <c r="AH1370" i="16"/>
  <c r="AE1369" i="16"/>
  <c r="AG1367" i="16"/>
  <c r="AD1366" i="16"/>
  <c r="AF1362" i="16"/>
  <c r="AH1357" i="16"/>
  <c r="AE1356" i="16"/>
  <c r="AG1354" i="16"/>
  <c r="AD1353" i="16"/>
  <c r="AF1351" i="16"/>
  <c r="AH1347" i="16"/>
  <c r="AE1343" i="16"/>
  <c r="AG1341" i="16"/>
  <c r="AD1340" i="16"/>
  <c r="AF1338" i="16"/>
  <c r="AH1336" i="16"/>
  <c r="AE1333" i="16"/>
  <c r="AG1328" i="16"/>
  <c r="AD1327" i="16"/>
  <c r="AF1325" i="16"/>
  <c r="AH1323" i="16"/>
  <c r="AE1322" i="16"/>
  <c r="AG1318" i="16"/>
  <c r="AD1317" i="16"/>
  <c r="AF1312" i="16"/>
  <c r="AH1310" i="16"/>
  <c r="AE1309" i="16"/>
  <c r="AG1307" i="16"/>
  <c r="AD1306" i="16"/>
  <c r="AF1302" i="16"/>
  <c r="AH1297" i="16"/>
  <c r="AE1296" i="16"/>
  <c r="AG1294" i="16"/>
  <c r="AD1293" i="16"/>
  <c r="AF1291" i="16"/>
  <c r="AH265" i="16"/>
  <c r="AE261" i="16"/>
  <c r="AG259" i="16"/>
  <c r="AD258" i="16"/>
  <c r="AF256" i="16"/>
  <c r="AH254" i="16"/>
  <c r="AG1572" i="16"/>
  <c r="AE1551" i="16"/>
  <c r="AD1548" i="16"/>
  <c r="AH1542" i="16"/>
  <c r="AE1528" i="16"/>
  <c r="AG1513" i="16"/>
  <c r="AG1489" i="16"/>
  <c r="AH1471" i="16"/>
  <c r="AG1442" i="16"/>
  <c r="AG1416" i="16"/>
  <c r="AE1398" i="16"/>
  <c r="AH1386" i="16"/>
  <c r="AD1382" i="16"/>
  <c r="AE1372" i="16"/>
  <c r="AH1363" i="16"/>
  <c r="AD1356" i="16"/>
  <c r="AE1351" i="16"/>
  <c r="AE1338" i="16"/>
  <c r="AF1328" i="16"/>
  <c r="AG1323" i="16"/>
  <c r="AH1313" i="16"/>
  <c r="AD1309" i="16"/>
  <c r="AE1302" i="16"/>
  <c r="AF1294" i="16"/>
  <c r="AG265" i="16"/>
  <c r="AH257" i="16"/>
  <c r="AF1550" i="16"/>
  <c r="AF1503" i="16"/>
  <c r="AE1474" i="16"/>
  <c r="AF1456" i="16"/>
  <c r="AF1430" i="16"/>
  <c r="AH1415" i="16"/>
  <c r="AG1399" i="16"/>
  <c r="AH1392" i="16"/>
  <c r="AH1381" i="16"/>
  <c r="AF1370" i="16"/>
  <c r="AD1362" i="16"/>
  <c r="AG1352" i="16"/>
  <c r="AG1339" i="16"/>
  <c r="AE1328" i="16"/>
  <c r="AE1318" i="16"/>
  <c r="AE1307" i="16"/>
  <c r="AH1295" i="16"/>
  <c r="AF265" i="16"/>
  <c r="AF254" i="16"/>
  <c r="AE1392" i="16"/>
  <c r="AH1369" i="16"/>
  <c r="AH1356" i="16"/>
  <c r="AH1343" i="16"/>
  <c r="AE1332" i="16"/>
  <c r="AD1313" i="16"/>
  <c r="AD1303" i="16"/>
  <c r="AD1292" i="16"/>
  <c r="AH1445" i="16"/>
  <c r="AG1386" i="16"/>
  <c r="AD1351" i="16"/>
  <c r="AH1332" i="16"/>
  <c r="AH1321" i="16"/>
  <c r="AH1308" i="16"/>
  <c r="AG1292" i="16"/>
  <c r="AG257" i="16"/>
  <c r="AG1327" i="16"/>
  <c r="AD1568" i="16"/>
  <c r="AE1547" i="16"/>
  <c r="AD1542" i="16"/>
  <c r="AH1535" i="16"/>
  <c r="AG1532" i="16"/>
  <c r="AD1518" i="16"/>
  <c r="AE1498" i="16"/>
  <c r="AD1471" i="16"/>
  <c r="AH1441" i="16"/>
  <c r="AF1407" i="16"/>
  <c r="AF1383" i="16"/>
  <c r="AD1372" i="16"/>
  <c r="AF1357" i="16"/>
  <c r="AE1341" i="16"/>
  <c r="AG1326" i="16"/>
  <c r="AD1312" i="16"/>
  <c r="AF1297" i="16"/>
  <c r="AH260" i="16"/>
  <c r="AH1382" i="16"/>
  <c r="AG1366" i="16"/>
  <c r="AG1353" i="16"/>
  <c r="AD1339" i="16"/>
  <c r="AH1322" i="16"/>
  <c r="AH1309" i="16"/>
  <c r="AE1295" i="16"/>
  <c r="AG258" i="16"/>
  <c r="AE1566" i="16"/>
  <c r="AG1561" i="16"/>
  <c r="AF1553" i="16"/>
  <c r="AE1550" i="16"/>
  <c r="AD1547" i="16"/>
  <c r="AH1538" i="16"/>
  <c r="AG1535" i="16"/>
  <c r="AF1532" i="16"/>
  <c r="AE1527" i="16"/>
  <c r="AD1521" i="16"/>
  <c r="AH1517" i="16"/>
  <c r="AG1512" i="16"/>
  <c r="AF1506" i="16"/>
  <c r="AE1503" i="16"/>
  <c r="AD1498" i="16"/>
  <c r="AH1491" i="16"/>
  <c r="AG1488" i="16"/>
  <c r="AF1483" i="16"/>
  <c r="AE1477" i="16"/>
  <c r="AD1474" i="16"/>
  <c r="AH1468" i="16"/>
  <c r="AG1462" i="16"/>
  <c r="AF1459" i="16"/>
  <c r="AE1456" i="16"/>
  <c r="AD1448" i="16"/>
  <c r="AH1444" i="16"/>
  <c r="AG1441" i="16"/>
  <c r="AF1433" i="16"/>
  <c r="AE1430" i="16"/>
  <c r="AD1427" i="16"/>
  <c r="AH1418" i="16"/>
  <c r="AG1415" i="16"/>
  <c r="AF1412" i="16"/>
  <c r="AE1407" i="16"/>
  <c r="AD1401" i="16"/>
  <c r="AF1399" i="16"/>
  <c r="AH1397" i="16"/>
  <c r="AE1396" i="16"/>
  <c r="AG1392" i="16"/>
  <c r="AD1388" i="16"/>
  <c r="AF1386" i="16"/>
  <c r="AH1384" i="16"/>
  <c r="AE1383" i="16"/>
  <c r="AG1381" i="16"/>
  <c r="AD1378" i="16"/>
  <c r="AF1373" i="16"/>
  <c r="AH1371" i="16"/>
  <c r="AE1370" i="16"/>
  <c r="AG1368" i="16"/>
  <c r="AD1367" i="16"/>
  <c r="AF1363" i="16"/>
  <c r="AH1358" i="16"/>
  <c r="AE1357" i="16"/>
  <c r="AG1355" i="16"/>
  <c r="AD1354" i="16"/>
  <c r="AF1352" i="16"/>
  <c r="AH1348" i="16"/>
  <c r="AE1347" i="16"/>
  <c r="AG1342" i="16"/>
  <c r="AD1341" i="16"/>
  <c r="AF1339" i="16"/>
  <c r="AH1337" i="16"/>
  <c r="AE1336" i="16"/>
  <c r="AG1332" i="16"/>
  <c r="AD1328" i="16"/>
  <c r="AF1326" i="16"/>
  <c r="AH1324" i="16"/>
  <c r="AE1323" i="16"/>
  <c r="AG1321" i="16"/>
  <c r="AD1318" i="16"/>
  <c r="AF1313" i="16"/>
  <c r="AH1311" i="16"/>
  <c r="AE1310" i="16"/>
  <c r="AG1308" i="16"/>
  <c r="AD1307" i="16"/>
  <c r="AF1303" i="16"/>
  <c r="AH1298" i="16"/>
  <c r="AE1297" i="16"/>
  <c r="AG1295" i="16"/>
  <c r="AD1294" i="16"/>
  <c r="AF1292" i="16"/>
  <c r="AE265" i="16"/>
  <c r="AG260" i="16"/>
  <c r="AD259" i="16"/>
  <c r="AF257" i="16"/>
  <c r="AH255" i="16"/>
  <c r="AE254" i="16"/>
  <c r="AG1565" i="16"/>
  <c r="AE1561" i="16"/>
  <c r="AD1553" i="16"/>
  <c r="AH1549" i="16"/>
  <c r="AG1546" i="16"/>
  <c r="AF1538" i="16"/>
  <c r="AE1535" i="16"/>
  <c r="AD1532" i="16"/>
  <c r="AH1523" i="16"/>
  <c r="AG1520" i="16"/>
  <c r="AF1517" i="16"/>
  <c r="AE1512" i="16"/>
  <c r="AH1502" i="16"/>
  <c r="AG1497" i="16"/>
  <c r="AF1491" i="16"/>
  <c r="AE1488" i="16"/>
  <c r="AD1483" i="16"/>
  <c r="AH1476" i="16"/>
  <c r="AG1473" i="16"/>
  <c r="AF1468" i="16"/>
  <c r="AE1462" i="16"/>
  <c r="AD1459" i="16"/>
  <c r="AH1453" i="16"/>
  <c r="AG1447" i="16"/>
  <c r="AF1444" i="16"/>
  <c r="AE1441" i="16"/>
  <c r="AD1433" i="16"/>
  <c r="AH1429" i="16"/>
  <c r="AG1426" i="16"/>
  <c r="AF1418" i="16"/>
  <c r="AE1415" i="16"/>
  <c r="AD1412" i="16"/>
  <c r="AH1403" i="16"/>
  <c r="AH1400" i="16"/>
  <c r="AE1399" i="16"/>
  <c r="AG1397" i="16"/>
  <c r="AD1396" i="16"/>
  <c r="AF1392" i="16"/>
  <c r="AH1387" i="16"/>
  <c r="AE1386" i="16"/>
  <c r="AG1384" i="16"/>
  <c r="AD1383" i="16"/>
  <c r="AF1381" i="16"/>
  <c r="AH1377" i="16"/>
  <c r="AE1373" i="16"/>
  <c r="AG1371" i="16"/>
  <c r="AD1370" i="16"/>
  <c r="AF1368" i="16"/>
  <c r="AH1366" i="16"/>
  <c r="AE1363" i="16"/>
  <c r="AG1358" i="16"/>
  <c r="AF1355" i="16"/>
  <c r="AH1353" i="16"/>
  <c r="AE1352" i="16"/>
  <c r="AG1348" i="16"/>
  <c r="AF1342" i="16"/>
  <c r="AE1339" i="16"/>
  <c r="AD1336" i="16"/>
  <c r="AH1327" i="16"/>
  <c r="AG1324" i="16"/>
  <c r="AF1321" i="16"/>
  <c r="AE1313" i="16"/>
  <c r="AG1311" i="16"/>
  <c r="AF1308" i="16"/>
  <c r="AE1303" i="16"/>
  <c r="AD1297" i="16"/>
  <c r="AH1293" i="16"/>
  <c r="AF260" i="16"/>
  <c r="AH258" i="16"/>
  <c r="AG255" i="16"/>
  <c r="AF1397" i="16"/>
  <c r="AD1352" i="16"/>
  <c r="AF1324" i="16"/>
  <c r="AE1308" i="16"/>
  <c r="AG1293" i="16"/>
  <c r="AD257" i="16"/>
  <c r="AG333" i="16"/>
  <c r="AG34" i="16"/>
  <c r="Z631" i="16"/>
  <c r="Z620" i="16"/>
  <c r="Z623" i="16"/>
  <c r="Z626" i="16"/>
  <c r="Z632" i="16"/>
  <c r="Z621" i="16"/>
  <c r="Z625" i="16"/>
  <c r="Z624" i="16"/>
  <c r="Z627" i="16"/>
  <c r="Z622" i="16"/>
  <c r="AB626" i="16"/>
  <c r="AB632" i="16"/>
  <c r="AB621" i="16"/>
  <c r="AB623" i="16"/>
  <c r="AB624" i="16"/>
  <c r="AB627" i="16"/>
  <c r="AB622" i="16"/>
  <c r="AB625" i="16"/>
  <c r="AB631" i="16"/>
  <c r="AB620" i="16"/>
  <c r="AC632" i="16"/>
  <c r="AC621" i="16"/>
  <c r="AC624" i="16"/>
  <c r="AC627" i="16"/>
  <c r="AC622" i="16"/>
  <c r="AC625" i="16"/>
  <c r="AC631" i="16"/>
  <c r="AC620" i="16"/>
  <c r="AC623" i="16"/>
  <c r="AC626" i="16"/>
  <c r="AA623" i="16"/>
  <c r="AA626" i="16"/>
  <c r="AA632" i="16"/>
  <c r="AA621" i="16"/>
  <c r="AA620" i="16"/>
  <c r="AA624" i="16"/>
  <c r="AA627" i="16"/>
  <c r="AA622" i="16"/>
  <c r="AA631" i="16"/>
  <c r="AA625" i="16"/>
  <c r="Y625" i="16"/>
  <c r="Y631" i="16"/>
  <c r="Y620" i="16"/>
  <c r="Y623" i="16"/>
  <c r="Y626" i="16"/>
  <c r="Y632" i="16"/>
  <c r="Y621" i="16"/>
  <c r="Y622" i="16"/>
  <c r="Y624" i="16"/>
  <c r="Y627" i="16"/>
  <c r="AG2622" i="16"/>
  <c r="AG12" i="9"/>
  <c r="AG336" i="16"/>
  <c r="AG334" i="16"/>
  <c r="AK12" i="8"/>
  <c r="AG337" i="16"/>
  <c r="AG342" i="16"/>
  <c r="AG2621" i="16"/>
  <c r="AG2616" i="16"/>
  <c r="AG755" i="16"/>
  <c r="AG11" i="13"/>
  <c r="AG147" i="13" s="1"/>
  <c r="AG2623" i="16"/>
  <c r="AG2639" i="16"/>
  <c r="AG335" i="16"/>
  <c r="AG343" i="16"/>
  <c r="AG332" i="16"/>
  <c r="AG331" i="16"/>
  <c r="AG2620" i="16"/>
  <c r="AB2486" i="16"/>
  <c r="AB2492" i="16"/>
  <c r="AB2481" i="16"/>
  <c r="AB2484" i="16"/>
  <c r="AB2487" i="16"/>
  <c r="AB2493" i="16"/>
  <c r="AB2482" i="16"/>
  <c r="AB2485" i="16"/>
  <c r="AB2488" i="16"/>
  <c r="AB2483" i="16"/>
  <c r="AB2472" i="16"/>
  <c r="AB2462" i="16"/>
  <c r="AB2451" i="16"/>
  <c r="AB2438" i="16"/>
  <c r="AB2425" i="16"/>
  <c r="AB2412" i="16"/>
  <c r="AB2478" i="16"/>
  <c r="AB2467" i="16"/>
  <c r="AB2454" i="16"/>
  <c r="AB2441" i="16"/>
  <c r="AB2428" i="16"/>
  <c r="AB2418" i="16"/>
  <c r="AB2407" i="16"/>
  <c r="AB2470" i="16"/>
  <c r="AB2457" i="16"/>
  <c r="AB2447" i="16"/>
  <c r="AB2436" i="16"/>
  <c r="AB2423" i="16"/>
  <c r="AB2410" i="16"/>
  <c r="AB2443" i="16"/>
  <c r="AB2409" i="16"/>
  <c r="AB2473" i="16"/>
  <c r="AB2463" i="16"/>
  <c r="AB2452" i="16"/>
  <c r="AB2439" i="16"/>
  <c r="AB2426" i="16"/>
  <c r="AB2413" i="16"/>
  <c r="AB2456" i="16"/>
  <c r="AB2433" i="16"/>
  <c r="AB2468" i="16"/>
  <c r="AB2455" i="16"/>
  <c r="AB2442" i="16"/>
  <c r="AB2432" i="16"/>
  <c r="AB2421" i="16"/>
  <c r="AB2408" i="16"/>
  <c r="AB2469" i="16"/>
  <c r="AB2471" i="16"/>
  <c r="AB2458" i="16"/>
  <c r="AB2448" i="16"/>
  <c r="AB2437" i="16"/>
  <c r="AB2424" i="16"/>
  <c r="AB2411" i="16"/>
  <c r="AB2477" i="16"/>
  <c r="AB2466" i="16"/>
  <c r="AB2453" i="16"/>
  <c r="AB2440" i="16"/>
  <c r="AB2427" i="16"/>
  <c r="AB2417" i="16"/>
  <c r="AB2406" i="16"/>
  <c r="AB2422" i="16"/>
  <c r="W2487" i="16"/>
  <c r="W2493" i="16"/>
  <c r="W2482" i="16"/>
  <c r="W2485" i="16"/>
  <c r="W2488" i="16"/>
  <c r="W2483" i="16"/>
  <c r="W2486" i="16"/>
  <c r="W2492" i="16"/>
  <c r="W2481" i="16"/>
  <c r="W2473" i="16"/>
  <c r="W2463" i="16"/>
  <c r="W2452" i="16"/>
  <c r="W2439" i="16"/>
  <c r="W2426" i="16"/>
  <c r="W2413" i="16"/>
  <c r="W2470" i="16"/>
  <c r="W2468" i="16"/>
  <c r="W2455" i="16"/>
  <c r="W2442" i="16"/>
  <c r="W2432" i="16"/>
  <c r="W2421" i="16"/>
  <c r="W2408" i="16"/>
  <c r="W2410" i="16"/>
  <c r="W2471" i="16"/>
  <c r="W2458" i="16"/>
  <c r="W2448" i="16"/>
  <c r="W2437" i="16"/>
  <c r="W2424" i="16"/>
  <c r="W2411" i="16"/>
  <c r="W2457" i="16"/>
  <c r="W2477" i="16"/>
  <c r="W2466" i="16"/>
  <c r="W2453" i="16"/>
  <c r="W2440" i="16"/>
  <c r="W2427" i="16"/>
  <c r="W2417" i="16"/>
  <c r="W2406" i="16"/>
  <c r="W2423" i="16"/>
  <c r="W2469" i="16"/>
  <c r="W2456" i="16"/>
  <c r="W2443" i="16"/>
  <c r="W2433" i="16"/>
  <c r="W2422" i="16"/>
  <c r="W2409" i="16"/>
  <c r="W2472" i="16"/>
  <c r="W2462" i="16"/>
  <c r="W2451" i="16"/>
  <c r="W2438" i="16"/>
  <c r="W2425" i="16"/>
  <c r="W2412" i="16"/>
  <c r="W2447" i="16"/>
  <c r="W2436" i="16"/>
  <c r="W2484" i="16"/>
  <c r="W2478" i="16"/>
  <c r="W2467" i="16"/>
  <c r="W2454" i="16"/>
  <c r="W2441" i="16"/>
  <c r="W2428" i="16"/>
  <c r="W2418" i="16"/>
  <c r="W2407" i="16"/>
  <c r="T2486" i="16"/>
  <c r="T2492" i="16"/>
  <c r="T2484" i="16"/>
  <c r="T2487" i="16"/>
  <c r="T2493" i="16"/>
  <c r="T2482" i="16"/>
  <c r="T2485" i="16"/>
  <c r="T2488" i="16"/>
  <c r="T2472" i="16"/>
  <c r="T2462" i="16"/>
  <c r="T2451" i="16"/>
  <c r="T2438" i="16"/>
  <c r="T2425" i="16"/>
  <c r="T2412" i="16"/>
  <c r="T2483" i="16"/>
  <c r="T2478" i="16"/>
  <c r="T2467" i="16"/>
  <c r="T2454" i="16"/>
  <c r="T2441" i="16"/>
  <c r="T2428" i="16"/>
  <c r="T2418" i="16"/>
  <c r="T2407" i="16"/>
  <c r="T2433" i="16"/>
  <c r="T2422" i="16"/>
  <c r="T2470" i="16"/>
  <c r="T2457" i="16"/>
  <c r="T2447" i="16"/>
  <c r="T2436" i="16"/>
  <c r="T2423" i="16"/>
  <c r="T2410" i="16"/>
  <c r="T2473" i="16"/>
  <c r="T2463" i="16"/>
  <c r="T2452" i="16"/>
  <c r="T2439" i="16"/>
  <c r="T2426" i="16"/>
  <c r="T2413" i="16"/>
  <c r="T2469" i="16"/>
  <c r="T2481" i="16"/>
  <c r="T2468" i="16"/>
  <c r="T2455" i="16"/>
  <c r="T2442" i="16"/>
  <c r="T2432" i="16"/>
  <c r="T2421" i="16"/>
  <c r="T2408" i="16"/>
  <c r="T2456" i="16"/>
  <c r="T2443" i="16"/>
  <c r="T2471" i="16"/>
  <c r="T2458" i="16"/>
  <c r="T2448" i="16"/>
  <c r="T2437" i="16"/>
  <c r="T2424" i="16"/>
  <c r="T2411" i="16"/>
  <c r="T2409" i="16"/>
  <c r="T2477" i="16"/>
  <c r="T2466" i="16"/>
  <c r="T2453" i="16"/>
  <c r="T2440" i="16"/>
  <c r="T2427" i="16"/>
  <c r="T2417" i="16"/>
  <c r="T2406" i="16"/>
  <c r="Z2488" i="16"/>
  <c r="Z2483" i="16"/>
  <c r="Z2486" i="16"/>
  <c r="Z2492" i="16"/>
  <c r="Z2481" i="16"/>
  <c r="Z2484" i="16"/>
  <c r="Z2487" i="16"/>
  <c r="Z2493" i="16"/>
  <c r="Z2482" i="16"/>
  <c r="Z2477" i="16"/>
  <c r="Z2466" i="16"/>
  <c r="Z2453" i="16"/>
  <c r="Z2440" i="16"/>
  <c r="Z2427" i="16"/>
  <c r="Z2417" i="16"/>
  <c r="Z2406" i="16"/>
  <c r="Z2448" i="16"/>
  <c r="Z2469" i="16"/>
  <c r="Z2456" i="16"/>
  <c r="Z2443" i="16"/>
  <c r="Z2433" i="16"/>
  <c r="Z2422" i="16"/>
  <c r="Z2409" i="16"/>
  <c r="Z2472" i="16"/>
  <c r="Z2462" i="16"/>
  <c r="Z2451" i="16"/>
  <c r="Z2438" i="16"/>
  <c r="Z2425" i="16"/>
  <c r="Z2412" i="16"/>
  <c r="Z2437" i="16"/>
  <c r="Z2424" i="16"/>
  <c r="Z2485" i="16"/>
  <c r="Z2478" i="16"/>
  <c r="Z2467" i="16"/>
  <c r="Z2454" i="16"/>
  <c r="Z2441" i="16"/>
  <c r="Z2428" i="16"/>
  <c r="Z2418" i="16"/>
  <c r="Z2407" i="16"/>
  <c r="Z2471" i="16"/>
  <c r="Z2470" i="16"/>
  <c r="Z2457" i="16"/>
  <c r="Z2447" i="16"/>
  <c r="Z2436" i="16"/>
  <c r="Z2423" i="16"/>
  <c r="Z2410" i="16"/>
  <c r="Z2411" i="16"/>
  <c r="Z2473" i="16"/>
  <c r="Z2463" i="16"/>
  <c r="Z2452" i="16"/>
  <c r="Z2439" i="16"/>
  <c r="Z2426" i="16"/>
  <c r="Z2413" i="16"/>
  <c r="Z2458" i="16"/>
  <c r="Z2468" i="16"/>
  <c r="Z2455" i="16"/>
  <c r="Z2442" i="16"/>
  <c r="Z2432" i="16"/>
  <c r="Z2421" i="16"/>
  <c r="Z2408" i="16"/>
  <c r="AC2492" i="16"/>
  <c r="AC2481" i="16"/>
  <c r="AC2484" i="16"/>
  <c r="AC2487" i="16"/>
  <c r="AC2493" i="16"/>
  <c r="AC2482" i="16"/>
  <c r="AC2485" i="16"/>
  <c r="AC2488" i="16"/>
  <c r="AC2483" i="16"/>
  <c r="AC2486" i="16"/>
  <c r="AC2478" i="16"/>
  <c r="AC2467" i="16"/>
  <c r="AC2454" i="16"/>
  <c r="AC2441" i="16"/>
  <c r="AC2428" i="16"/>
  <c r="AC2418" i="16"/>
  <c r="AC2407" i="16"/>
  <c r="AC2462" i="16"/>
  <c r="AC2470" i="16"/>
  <c r="AC2457" i="16"/>
  <c r="AC2447" i="16"/>
  <c r="AC2436" i="16"/>
  <c r="AC2423" i="16"/>
  <c r="AC2410" i="16"/>
  <c r="AC2451" i="16"/>
  <c r="AC2412" i="16"/>
  <c r="AC2473" i="16"/>
  <c r="AC2463" i="16"/>
  <c r="AC2452" i="16"/>
  <c r="AC2439" i="16"/>
  <c r="AC2426" i="16"/>
  <c r="AC2413" i="16"/>
  <c r="AC2468" i="16"/>
  <c r="AC2455" i="16"/>
  <c r="AC2442" i="16"/>
  <c r="AC2432" i="16"/>
  <c r="AC2421" i="16"/>
  <c r="AC2408" i="16"/>
  <c r="AC2471" i="16"/>
  <c r="AC2458" i="16"/>
  <c r="AC2448" i="16"/>
  <c r="AC2437" i="16"/>
  <c r="AC2424" i="16"/>
  <c r="AC2411" i="16"/>
  <c r="AC2472" i="16"/>
  <c r="AC2477" i="16"/>
  <c r="AC2466" i="16"/>
  <c r="AC2453" i="16"/>
  <c r="AC2440" i="16"/>
  <c r="AC2427" i="16"/>
  <c r="AC2417" i="16"/>
  <c r="AC2406" i="16"/>
  <c r="AC2425" i="16"/>
  <c r="AC2469" i="16"/>
  <c r="AC2456" i="16"/>
  <c r="AC2443" i="16"/>
  <c r="AC2433" i="16"/>
  <c r="AC2422" i="16"/>
  <c r="AC2409" i="16"/>
  <c r="AC2438" i="16"/>
  <c r="X2493" i="16"/>
  <c r="X2482" i="16"/>
  <c r="X2485" i="16"/>
  <c r="X2488" i="16"/>
  <c r="X2483" i="16"/>
  <c r="X2486" i="16"/>
  <c r="X2492" i="16"/>
  <c r="X2484" i="16"/>
  <c r="X2468" i="16"/>
  <c r="X2455" i="16"/>
  <c r="X2442" i="16"/>
  <c r="X2432" i="16"/>
  <c r="X2421" i="16"/>
  <c r="X2408" i="16"/>
  <c r="X2439" i="16"/>
  <c r="X2426" i="16"/>
  <c r="X2413" i="16"/>
  <c r="X2471" i="16"/>
  <c r="X2458" i="16"/>
  <c r="X2448" i="16"/>
  <c r="X2437" i="16"/>
  <c r="X2424" i="16"/>
  <c r="X2411" i="16"/>
  <c r="X2481" i="16"/>
  <c r="X2477" i="16"/>
  <c r="X2466" i="16"/>
  <c r="X2453" i="16"/>
  <c r="X2440" i="16"/>
  <c r="X2427" i="16"/>
  <c r="X2417" i="16"/>
  <c r="X2406" i="16"/>
  <c r="X2473" i="16"/>
  <c r="X2469" i="16"/>
  <c r="X2456" i="16"/>
  <c r="X2443" i="16"/>
  <c r="X2433" i="16"/>
  <c r="X2422" i="16"/>
  <c r="X2409" i="16"/>
  <c r="X2472" i="16"/>
  <c r="X2462" i="16"/>
  <c r="X2451" i="16"/>
  <c r="X2438" i="16"/>
  <c r="X2425" i="16"/>
  <c r="X2412" i="16"/>
  <c r="X2478" i="16"/>
  <c r="X2467" i="16"/>
  <c r="X2454" i="16"/>
  <c r="X2441" i="16"/>
  <c r="X2428" i="16"/>
  <c r="X2418" i="16"/>
  <c r="X2407" i="16"/>
  <c r="X2487" i="16"/>
  <c r="X2470" i="16"/>
  <c r="X2457" i="16"/>
  <c r="X2447" i="16"/>
  <c r="X2436" i="16"/>
  <c r="X2423" i="16"/>
  <c r="X2410" i="16"/>
  <c r="X2463" i="16"/>
  <c r="X2452" i="16"/>
  <c r="AG2486" i="16"/>
  <c r="AG2473" i="16"/>
  <c r="AG2463" i="16"/>
  <c r="AG2452" i="16"/>
  <c r="AG2439" i="16"/>
  <c r="AG2426" i="16"/>
  <c r="AG2413" i="16"/>
  <c r="AG2403" i="16"/>
  <c r="AG2392" i="16"/>
  <c r="AG2379" i="16"/>
  <c r="AG2366" i="16"/>
  <c r="AG2353" i="16"/>
  <c r="AG2343" i="16"/>
  <c r="AG2332" i="16"/>
  <c r="AG2319" i="16"/>
  <c r="AG2306" i="16"/>
  <c r="AG2293" i="16"/>
  <c r="AG2283" i="16"/>
  <c r="AG2272" i="16"/>
  <c r="AG2259" i="16"/>
  <c r="AG2246" i="16"/>
  <c r="AG2233" i="16"/>
  <c r="AG2223" i="16"/>
  <c r="AG2212" i="16"/>
  <c r="AG2199" i="16"/>
  <c r="AG2186" i="16"/>
  <c r="AG2173" i="16"/>
  <c r="AG2163" i="16"/>
  <c r="AG2152" i="16"/>
  <c r="AG2139" i="16"/>
  <c r="AG2126" i="16"/>
  <c r="AG2113" i="16"/>
  <c r="AG2492" i="16"/>
  <c r="AG2481" i="16"/>
  <c r="AG2468" i="16"/>
  <c r="AG2455" i="16"/>
  <c r="AG2442" i="16"/>
  <c r="AG2432" i="16"/>
  <c r="AG2421" i="16"/>
  <c r="AG2408" i="16"/>
  <c r="AG2395" i="16"/>
  <c r="AG2382" i="16"/>
  <c r="AG2372" i="16"/>
  <c r="AG2361" i="16"/>
  <c r="AG2348" i="16"/>
  <c r="AG2335" i="16"/>
  <c r="AG2322" i="16"/>
  <c r="AG2312" i="16"/>
  <c r="AG2301" i="16"/>
  <c r="AG2288" i="16"/>
  <c r="AG2275" i="16"/>
  <c r="AG2262" i="16"/>
  <c r="AG2252" i="16"/>
  <c r="AG2241" i="16"/>
  <c r="AG2228" i="16"/>
  <c r="AG2215" i="16"/>
  <c r="AG2202" i="16"/>
  <c r="AG2192" i="16"/>
  <c r="AG2181" i="16"/>
  <c r="AG2168" i="16"/>
  <c r="AG2155" i="16"/>
  <c r="AG2142" i="16"/>
  <c r="AG2132" i="16"/>
  <c r="AG2121" i="16"/>
  <c r="AG2108" i="16"/>
  <c r="AG2484" i="16"/>
  <c r="AG2471" i="16"/>
  <c r="AG2458" i="16"/>
  <c r="AG2448" i="16"/>
  <c r="AG2437" i="16"/>
  <c r="AG2424" i="16"/>
  <c r="AG2411" i="16"/>
  <c r="AG2398" i="16"/>
  <c r="AG2388" i="16"/>
  <c r="AG2377" i="16"/>
  <c r="AG2364" i="16"/>
  <c r="AG2351" i="16"/>
  <c r="AG2338" i="16"/>
  <c r="AG2328" i="16"/>
  <c r="AG2317" i="16"/>
  <c r="AG2304" i="16"/>
  <c r="AG2291" i="16"/>
  <c r="AG2278" i="16"/>
  <c r="AG2268" i="16"/>
  <c r="AG2257" i="16"/>
  <c r="AG2244" i="16"/>
  <c r="AG2231" i="16"/>
  <c r="AG2218" i="16"/>
  <c r="AG2208" i="16"/>
  <c r="AG2197" i="16"/>
  <c r="AG2184" i="16"/>
  <c r="AG2171" i="16"/>
  <c r="AG2158" i="16"/>
  <c r="AG2148" i="16"/>
  <c r="AG2137" i="16"/>
  <c r="AG2124" i="16"/>
  <c r="AG2111" i="16"/>
  <c r="AG2487" i="16"/>
  <c r="AG2477" i="16"/>
  <c r="AG2466" i="16"/>
  <c r="AG2453" i="16"/>
  <c r="AG2440" i="16"/>
  <c r="AG2427" i="16"/>
  <c r="AG2417" i="16"/>
  <c r="AG2406" i="16"/>
  <c r="AG2393" i="16"/>
  <c r="AG2380" i="16"/>
  <c r="AG2367" i="16"/>
  <c r="AG2357" i="16"/>
  <c r="AG2346" i="16"/>
  <c r="AG2333" i="16"/>
  <c r="AG2320" i="16"/>
  <c r="AG2307" i="16"/>
  <c r="AG2297" i="16"/>
  <c r="AG2286" i="16"/>
  <c r="AG2273" i="16"/>
  <c r="AG2260" i="16"/>
  <c r="AG2247" i="16"/>
  <c r="AG2237" i="16"/>
  <c r="AG2226" i="16"/>
  <c r="AG2213" i="16"/>
  <c r="AG2200" i="16"/>
  <c r="AG2187" i="16"/>
  <c r="AG2177" i="16"/>
  <c r="AG2166" i="16"/>
  <c r="AG2153" i="16"/>
  <c r="AG2140" i="16"/>
  <c r="AG2127" i="16"/>
  <c r="AG2117" i="16"/>
  <c r="AG2106" i="16"/>
  <c r="AG2493" i="16"/>
  <c r="AG2482" i="16"/>
  <c r="AG2469" i="16"/>
  <c r="AG2456" i="16"/>
  <c r="AG2443" i="16"/>
  <c r="AG2433" i="16"/>
  <c r="AG2422" i="16"/>
  <c r="AG2409" i="16"/>
  <c r="AG2396" i="16"/>
  <c r="AG2383" i="16"/>
  <c r="AG2373" i="16"/>
  <c r="AG2362" i="16"/>
  <c r="AG2349" i="16"/>
  <c r="AG2336" i="16"/>
  <c r="AG2323" i="16"/>
  <c r="AG2313" i="16"/>
  <c r="AG2302" i="16"/>
  <c r="AG2289" i="16"/>
  <c r="AG2276" i="16"/>
  <c r="AG2263" i="16"/>
  <c r="AG2253" i="16"/>
  <c r="AG2242" i="16"/>
  <c r="AG2229" i="16"/>
  <c r="AG2216" i="16"/>
  <c r="AG2203" i="16"/>
  <c r="AG2193" i="16"/>
  <c r="AG2182" i="16"/>
  <c r="AG2169" i="16"/>
  <c r="AG2156" i="16"/>
  <c r="AG2143" i="16"/>
  <c r="AG2133" i="16"/>
  <c r="AG2122" i="16"/>
  <c r="AG2109" i="16"/>
  <c r="AG2485" i="16"/>
  <c r="AG2472" i="16"/>
  <c r="AG2462" i="16"/>
  <c r="AG2451" i="16"/>
  <c r="AG2438" i="16"/>
  <c r="AG2425" i="16"/>
  <c r="AG2412" i="16"/>
  <c r="AG2402" i="16"/>
  <c r="AG2391" i="16"/>
  <c r="AG2378" i="16"/>
  <c r="AG2365" i="16"/>
  <c r="AG2352" i="16"/>
  <c r="AG2342" i="16"/>
  <c r="AG2331" i="16"/>
  <c r="AG2318" i="16"/>
  <c r="AG2305" i="16"/>
  <c r="AG2292" i="16"/>
  <c r="AG2282" i="16"/>
  <c r="AG2271" i="16"/>
  <c r="AG2258" i="16"/>
  <c r="AG2245" i="16"/>
  <c r="AG2232" i="16"/>
  <c r="AG2222" i="16"/>
  <c r="AG2211" i="16"/>
  <c r="AG2198" i="16"/>
  <c r="AG2185" i="16"/>
  <c r="AG2172" i="16"/>
  <c r="AG2162" i="16"/>
  <c r="AG2151" i="16"/>
  <c r="AG2138" i="16"/>
  <c r="AG2125" i="16"/>
  <c r="AG2112" i="16"/>
  <c r="AG2488" i="16"/>
  <c r="AG2478" i="16"/>
  <c r="AG2467" i="16"/>
  <c r="AG2454" i="16"/>
  <c r="AG2441" i="16"/>
  <c r="AG2428" i="16"/>
  <c r="AG2418" i="16"/>
  <c r="AG2407" i="16"/>
  <c r="AG2394" i="16"/>
  <c r="AG2381" i="16"/>
  <c r="AG2368" i="16"/>
  <c r="AG2358" i="16"/>
  <c r="AG2347" i="16"/>
  <c r="AG2334" i="16"/>
  <c r="AG2321" i="16"/>
  <c r="AG2308" i="16"/>
  <c r="AG2298" i="16"/>
  <c r="AG2287" i="16"/>
  <c r="AG2274" i="16"/>
  <c r="AG2261" i="16"/>
  <c r="AG2248" i="16"/>
  <c r="AG2238" i="16"/>
  <c r="AG2227" i="16"/>
  <c r="AG2214" i="16"/>
  <c r="AG2201" i="16"/>
  <c r="AG2188" i="16"/>
  <c r="AG2178" i="16"/>
  <c r="AG2167" i="16"/>
  <c r="AG2154" i="16"/>
  <c r="AG2141" i="16"/>
  <c r="AG2128" i="16"/>
  <c r="AG2118" i="16"/>
  <c r="AG2107" i="16"/>
  <c r="AG2436" i="16"/>
  <c r="AG2337" i="16"/>
  <c r="AG2243" i="16"/>
  <c r="AG2147" i="16"/>
  <c r="AG2470" i="16"/>
  <c r="AG2376" i="16"/>
  <c r="AG2277" i="16"/>
  <c r="AG2183" i="16"/>
  <c r="AG2303" i="16"/>
  <c r="AG2410" i="16"/>
  <c r="AG2316" i="16"/>
  <c r="AG2217" i="16"/>
  <c r="AG2123" i="16"/>
  <c r="AG2447" i="16"/>
  <c r="AG2350" i="16"/>
  <c r="AG2256" i="16"/>
  <c r="AG2157" i="16"/>
  <c r="AG2397" i="16"/>
  <c r="AG2483" i="16"/>
  <c r="AG2387" i="16"/>
  <c r="AG2290" i="16"/>
  <c r="AG2196" i="16"/>
  <c r="AG2423" i="16"/>
  <c r="AG2327" i="16"/>
  <c r="AG2230" i="16"/>
  <c r="AG2136" i="16"/>
  <c r="AG2457" i="16"/>
  <c r="AG2363" i="16"/>
  <c r="AG2267" i="16"/>
  <c r="AG2170" i="16"/>
  <c r="AG2207" i="16"/>
  <c r="AG2110" i="16"/>
  <c r="AF2483" i="16"/>
  <c r="AF2470" i="16"/>
  <c r="AF2457" i="16"/>
  <c r="AF2447" i="16"/>
  <c r="AF2436" i="16"/>
  <c r="AF2423" i="16"/>
  <c r="AF2410" i="16"/>
  <c r="AF2397" i="16"/>
  <c r="AF2387" i="16"/>
  <c r="AF2376" i="16"/>
  <c r="AF2363" i="16"/>
  <c r="AF2350" i="16"/>
  <c r="AF2337" i="16"/>
  <c r="AF2327" i="16"/>
  <c r="AF2316" i="16"/>
  <c r="AF2303" i="16"/>
  <c r="AF2290" i="16"/>
  <c r="AF2277" i="16"/>
  <c r="AF2267" i="16"/>
  <c r="AF2256" i="16"/>
  <c r="AF2243" i="16"/>
  <c r="AF2230" i="16"/>
  <c r="AF2217" i="16"/>
  <c r="AF2207" i="16"/>
  <c r="AF2196" i="16"/>
  <c r="AF2183" i="16"/>
  <c r="AF2170" i="16"/>
  <c r="AF2157" i="16"/>
  <c r="AF2147" i="16"/>
  <c r="AF2136" i="16"/>
  <c r="AF2123" i="16"/>
  <c r="AF2110" i="16"/>
  <c r="AF2486" i="16"/>
  <c r="AF2473" i="16"/>
  <c r="AF2463" i="16"/>
  <c r="AF2452" i="16"/>
  <c r="AF2439" i="16"/>
  <c r="AF2426" i="16"/>
  <c r="AF2413" i="16"/>
  <c r="AF2403" i="16"/>
  <c r="AF2392" i="16"/>
  <c r="AF2379" i="16"/>
  <c r="AF2366" i="16"/>
  <c r="AF2353" i="16"/>
  <c r="AF2343" i="16"/>
  <c r="AF2332" i="16"/>
  <c r="AF2319" i="16"/>
  <c r="AF2306" i="16"/>
  <c r="AF2293" i="16"/>
  <c r="AF2283" i="16"/>
  <c r="AF2272" i="16"/>
  <c r="AF2259" i="16"/>
  <c r="AF2246" i="16"/>
  <c r="AF2233" i="16"/>
  <c r="AF2223" i="16"/>
  <c r="AF2212" i="16"/>
  <c r="AF2199" i="16"/>
  <c r="AF2186" i="16"/>
  <c r="AF2173" i="16"/>
  <c r="AF2163" i="16"/>
  <c r="AF2152" i="16"/>
  <c r="AF2139" i="16"/>
  <c r="AF2126" i="16"/>
  <c r="AF2113" i="16"/>
  <c r="AF2492" i="16"/>
  <c r="AF2481" i="16"/>
  <c r="AF2468" i="16"/>
  <c r="AF2455" i="16"/>
  <c r="AF2442" i="16"/>
  <c r="AF2432" i="16"/>
  <c r="AF2421" i="16"/>
  <c r="AF2408" i="16"/>
  <c r="AF2395" i="16"/>
  <c r="AF2382" i="16"/>
  <c r="AF2372" i="16"/>
  <c r="AF2361" i="16"/>
  <c r="AF2348" i="16"/>
  <c r="AF2335" i="16"/>
  <c r="AF2322" i="16"/>
  <c r="AF2312" i="16"/>
  <c r="AF2301" i="16"/>
  <c r="AF2288" i="16"/>
  <c r="AF2275" i="16"/>
  <c r="AF2262" i="16"/>
  <c r="AF2252" i="16"/>
  <c r="AF2241" i="16"/>
  <c r="AF2228" i="16"/>
  <c r="AF2215" i="16"/>
  <c r="AF2202" i="16"/>
  <c r="AF2192" i="16"/>
  <c r="AF2181" i="16"/>
  <c r="AF2168" i="16"/>
  <c r="AF2155" i="16"/>
  <c r="AF2142" i="16"/>
  <c r="AF2132" i="16"/>
  <c r="AF2121" i="16"/>
  <c r="AF2108" i="16"/>
  <c r="AF2484" i="16"/>
  <c r="AF2471" i="16"/>
  <c r="AF2458" i="16"/>
  <c r="AF2448" i="16"/>
  <c r="AF2437" i="16"/>
  <c r="AF2424" i="16"/>
  <c r="AF2411" i="16"/>
  <c r="AF2398" i="16"/>
  <c r="AF2388" i="16"/>
  <c r="AF2377" i="16"/>
  <c r="AF2364" i="16"/>
  <c r="AF2351" i="16"/>
  <c r="AF2338" i="16"/>
  <c r="AF2328" i="16"/>
  <c r="AF2317" i="16"/>
  <c r="AF2304" i="16"/>
  <c r="AF2291" i="16"/>
  <c r="AF2278" i="16"/>
  <c r="AF2268" i="16"/>
  <c r="AF2257" i="16"/>
  <c r="AF2244" i="16"/>
  <c r="AF2231" i="16"/>
  <c r="AF2218" i="16"/>
  <c r="AF2208" i="16"/>
  <c r="AF2197" i="16"/>
  <c r="AF2184" i="16"/>
  <c r="AF2171" i="16"/>
  <c r="AF2158" i="16"/>
  <c r="AF2148" i="16"/>
  <c r="AF2137" i="16"/>
  <c r="AF2124" i="16"/>
  <c r="AF2111" i="16"/>
  <c r="AF2487" i="16"/>
  <c r="AF2477" i="16"/>
  <c r="AF2466" i="16"/>
  <c r="AF2453" i="16"/>
  <c r="AF2440" i="16"/>
  <c r="AF2427" i="16"/>
  <c r="AF2417" i="16"/>
  <c r="AF2406" i="16"/>
  <c r="AF2393" i="16"/>
  <c r="AF2380" i="16"/>
  <c r="AF2367" i="16"/>
  <c r="AF2357" i="16"/>
  <c r="AF2346" i="16"/>
  <c r="AF2333" i="16"/>
  <c r="AF2320" i="16"/>
  <c r="AF2307" i="16"/>
  <c r="AF2297" i="16"/>
  <c r="AF2286" i="16"/>
  <c r="AF2273" i="16"/>
  <c r="AF2260" i="16"/>
  <c r="AF2247" i="16"/>
  <c r="AF2237" i="16"/>
  <c r="AF2226" i="16"/>
  <c r="AF2213" i="16"/>
  <c r="AF2200" i="16"/>
  <c r="AF2187" i="16"/>
  <c r="AF2177" i="16"/>
  <c r="AF2166" i="16"/>
  <c r="AF2153" i="16"/>
  <c r="AF2140" i="16"/>
  <c r="AF2127" i="16"/>
  <c r="AF2117" i="16"/>
  <c r="AF2106" i="16"/>
  <c r="AF2493" i="16"/>
  <c r="AF2482" i="16"/>
  <c r="AF2469" i="16"/>
  <c r="AF2456" i="16"/>
  <c r="AF2443" i="16"/>
  <c r="AF2433" i="16"/>
  <c r="AF2422" i="16"/>
  <c r="AF2409" i="16"/>
  <c r="AF2396" i="16"/>
  <c r="AF2383" i="16"/>
  <c r="AF2373" i="16"/>
  <c r="AF2362" i="16"/>
  <c r="AF2349" i="16"/>
  <c r="AF2336" i="16"/>
  <c r="AF2323" i="16"/>
  <c r="AF2313" i="16"/>
  <c r="AF2302" i="16"/>
  <c r="AF2289" i="16"/>
  <c r="AF2276" i="16"/>
  <c r="AF2263" i="16"/>
  <c r="AF2253" i="16"/>
  <c r="AF2242" i="16"/>
  <c r="AF2229" i="16"/>
  <c r="AF2216" i="16"/>
  <c r="AF2203" i="16"/>
  <c r="AF2193" i="16"/>
  <c r="AF2182" i="16"/>
  <c r="AF2169" i="16"/>
  <c r="AF2156" i="16"/>
  <c r="AF2143" i="16"/>
  <c r="AF2133" i="16"/>
  <c r="AF2122" i="16"/>
  <c r="AF2109" i="16"/>
  <c r="AF2485" i="16"/>
  <c r="AF2472" i="16"/>
  <c r="AF2462" i="16"/>
  <c r="AF2451" i="16"/>
  <c r="AF2438" i="16"/>
  <c r="AF2425" i="16"/>
  <c r="AF2412" i="16"/>
  <c r="AF2402" i="16"/>
  <c r="AF2391" i="16"/>
  <c r="AF2378" i="16"/>
  <c r="AF2365" i="16"/>
  <c r="AF2352" i="16"/>
  <c r="AF2342" i="16"/>
  <c r="AF2331" i="16"/>
  <c r="AF2318" i="16"/>
  <c r="AF2305" i="16"/>
  <c r="AF2292" i="16"/>
  <c r="AF2282" i="16"/>
  <c r="AF2271" i="16"/>
  <c r="AF2258" i="16"/>
  <c r="AF2245" i="16"/>
  <c r="AF2232" i="16"/>
  <c r="AF2222" i="16"/>
  <c r="AF2211" i="16"/>
  <c r="AF2198" i="16"/>
  <c r="AF2185" i="16"/>
  <c r="AF2172" i="16"/>
  <c r="AF2162" i="16"/>
  <c r="AF2151" i="16"/>
  <c r="AF2138" i="16"/>
  <c r="AF2125" i="16"/>
  <c r="AF2112" i="16"/>
  <c r="AF2454" i="16"/>
  <c r="AF2358" i="16"/>
  <c r="AF2261" i="16"/>
  <c r="AF2167" i="16"/>
  <c r="AF2488" i="16"/>
  <c r="AF2394" i="16"/>
  <c r="AF2298" i="16"/>
  <c r="AF2201" i="16"/>
  <c r="AF2107" i="16"/>
  <c r="AF2227" i="16"/>
  <c r="AF2428" i="16"/>
  <c r="AF2334" i="16"/>
  <c r="AF2238" i="16"/>
  <c r="AF2141" i="16"/>
  <c r="AF2467" i="16"/>
  <c r="AF2368" i="16"/>
  <c r="AF2274" i="16"/>
  <c r="AF2178" i="16"/>
  <c r="AF2128" i="16"/>
  <c r="AF2407" i="16"/>
  <c r="AF2308" i="16"/>
  <c r="AF2214" i="16"/>
  <c r="AF2118" i="16"/>
  <c r="AF2418" i="16"/>
  <c r="AF2441" i="16"/>
  <c r="AF2347" i="16"/>
  <c r="AF2248" i="16"/>
  <c r="AF2154" i="16"/>
  <c r="AF2478" i="16"/>
  <c r="AF2381" i="16"/>
  <c r="AF2287" i="16"/>
  <c r="AF2188" i="16"/>
  <c r="AF2321" i="16"/>
  <c r="U2492" i="16"/>
  <c r="U2481" i="16"/>
  <c r="U2484" i="16"/>
  <c r="U2487" i="16"/>
  <c r="U2493" i="16"/>
  <c r="U2482" i="16"/>
  <c r="U2485" i="16"/>
  <c r="U2488" i="16"/>
  <c r="U2483" i="16"/>
  <c r="U2478" i="16"/>
  <c r="U2467" i="16"/>
  <c r="U2454" i="16"/>
  <c r="U2441" i="16"/>
  <c r="U2428" i="16"/>
  <c r="U2418" i="16"/>
  <c r="U2407" i="16"/>
  <c r="U2486" i="16"/>
  <c r="U2470" i="16"/>
  <c r="U2457" i="16"/>
  <c r="U2447" i="16"/>
  <c r="U2436" i="16"/>
  <c r="U2423" i="16"/>
  <c r="U2410" i="16"/>
  <c r="U2473" i="16"/>
  <c r="U2463" i="16"/>
  <c r="U2452" i="16"/>
  <c r="U2439" i="16"/>
  <c r="U2426" i="16"/>
  <c r="U2413" i="16"/>
  <c r="U2451" i="16"/>
  <c r="U2468" i="16"/>
  <c r="U2455" i="16"/>
  <c r="U2442" i="16"/>
  <c r="U2432" i="16"/>
  <c r="U2421" i="16"/>
  <c r="U2408" i="16"/>
  <c r="U2462" i="16"/>
  <c r="U2438" i="16"/>
  <c r="U2471" i="16"/>
  <c r="U2458" i="16"/>
  <c r="U2448" i="16"/>
  <c r="U2437" i="16"/>
  <c r="U2424" i="16"/>
  <c r="U2411" i="16"/>
  <c r="U2477" i="16"/>
  <c r="U2466" i="16"/>
  <c r="U2453" i="16"/>
  <c r="U2440" i="16"/>
  <c r="U2427" i="16"/>
  <c r="U2417" i="16"/>
  <c r="U2406" i="16"/>
  <c r="U2472" i="16"/>
  <c r="U2469" i="16"/>
  <c r="U2456" i="16"/>
  <c r="U2443" i="16"/>
  <c r="U2433" i="16"/>
  <c r="U2422" i="16"/>
  <c r="U2409" i="16"/>
  <c r="U2425" i="16"/>
  <c r="U2412" i="16"/>
  <c r="V2484" i="16"/>
  <c r="V2487" i="16"/>
  <c r="V2493" i="16"/>
  <c r="V2482" i="16"/>
  <c r="V2485" i="16"/>
  <c r="V2488" i="16"/>
  <c r="V2483" i="16"/>
  <c r="V2486" i="16"/>
  <c r="V2470" i="16"/>
  <c r="V2457" i="16"/>
  <c r="V2447" i="16"/>
  <c r="V2436" i="16"/>
  <c r="V2423" i="16"/>
  <c r="V2410" i="16"/>
  <c r="V2492" i="16"/>
  <c r="V2473" i="16"/>
  <c r="V2463" i="16"/>
  <c r="V2452" i="16"/>
  <c r="V2439" i="16"/>
  <c r="V2426" i="16"/>
  <c r="V2413" i="16"/>
  <c r="V2454" i="16"/>
  <c r="V2468" i="16"/>
  <c r="V2455" i="16"/>
  <c r="V2442" i="16"/>
  <c r="V2432" i="16"/>
  <c r="V2421" i="16"/>
  <c r="V2408" i="16"/>
  <c r="V2478" i="16"/>
  <c r="V2467" i="16"/>
  <c r="V2441" i="16"/>
  <c r="V2481" i="16"/>
  <c r="V2471" i="16"/>
  <c r="V2458" i="16"/>
  <c r="V2448" i="16"/>
  <c r="V2437" i="16"/>
  <c r="V2424" i="16"/>
  <c r="V2411" i="16"/>
  <c r="V2428" i="16"/>
  <c r="V2418" i="16"/>
  <c r="V2477" i="16"/>
  <c r="V2466" i="16"/>
  <c r="V2453" i="16"/>
  <c r="V2440" i="16"/>
  <c r="V2427" i="16"/>
  <c r="V2417" i="16"/>
  <c r="V2406" i="16"/>
  <c r="V2469" i="16"/>
  <c r="V2456" i="16"/>
  <c r="V2443" i="16"/>
  <c r="V2433" i="16"/>
  <c r="V2422" i="16"/>
  <c r="V2409" i="16"/>
  <c r="V2472" i="16"/>
  <c r="V2462" i="16"/>
  <c r="V2451" i="16"/>
  <c r="V2438" i="16"/>
  <c r="V2425" i="16"/>
  <c r="V2412" i="16"/>
  <c r="V2407" i="16"/>
  <c r="AE2488" i="16"/>
  <c r="AE2478" i="16"/>
  <c r="AE2467" i="16"/>
  <c r="AE2454" i="16"/>
  <c r="AE2441" i="16"/>
  <c r="AE2428" i="16"/>
  <c r="AE2418" i="16"/>
  <c r="AE2407" i="16"/>
  <c r="AE2394" i="16"/>
  <c r="AE2381" i="16"/>
  <c r="AE2368" i="16"/>
  <c r="AE2358" i="16"/>
  <c r="AE2347" i="16"/>
  <c r="AE2334" i="16"/>
  <c r="AE2321" i="16"/>
  <c r="AE2308" i="16"/>
  <c r="AE2298" i="16"/>
  <c r="AE2287" i="16"/>
  <c r="AE2274" i="16"/>
  <c r="AE2261" i="16"/>
  <c r="AE2248" i="16"/>
  <c r="AE2238" i="16"/>
  <c r="AE2227" i="16"/>
  <c r="AE2214" i="16"/>
  <c r="AE2201" i="16"/>
  <c r="AE2188" i="16"/>
  <c r="AE2178" i="16"/>
  <c r="AE2167" i="16"/>
  <c r="AE2154" i="16"/>
  <c r="AE2141" i="16"/>
  <c r="AE2128" i="16"/>
  <c r="AE2118" i="16"/>
  <c r="AE2107" i="16"/>
  <c r="AE2483" i="16"/>
  <c r="AE2470" i="16"/>
  <c r="AE2457" i="16"/>
  <c r="AE2447" i="16"/>
  <c r="AE2436" i="16"/>
  <c r="AE2423" i="16"/>
  <c r="AE2410" i="16"/>
  <c r="AE2397" i="16"/>
  <c r="AE2387" i="16"/>
  <c r="AE2376" i="16"/>
  <c r="AE2363" i="16"/>
  <c r="AE2350" i="16"/>
  <c r="AE2337" i="16"/>
  <c r="AE2327" i="16"/>
  <c r="AE2316" i="16"/>
  <c r="AE2303" i="16"/>
  <c r="AE2290" i="16"/>
  <c r="AE2277" i="16"/>
  <c r="AE2267" i="16"/>
  <c r="AE2256" i="16"/>
  <c r="AE2243" i="16"/>
  <c r="AE2230" i="16"/>
  <c r="AE2217" i="16"/>
  <c r="AE2207" i="16"/>
  <c r="AE2196" i="16"/>
  <c r="AE2183" i="16"/>
  <c r="AE2170" i="16"/>
  <c r="AE2157" i="16"/>
  <c r="AE2147" i="16"/>
  <c r="AE2136" i="16"/>
  <c r="AE2123" i="16"/>
  <c r="AE2110" i="16"/>
  <c r="AE2486" i="16"/>
  <c r="AE2473" i="16"/>
  <c r="AE2463" i="16"/>
  <c r="AE2452" i="16"/>
  <c r="AE2439" i="16"/>
  <c r="AE2426" i="16"/>
  <c r="AE2413" i="16"/>
  <c r="AE2403" i="16"/>
  <c r="AE2392" i="16"/>
  <c r="AE2379" i="16"/>
  <c r="AE2366" i="16"/>
  <c r="AE2353" i="16"/>
  <c r="AE2343" i="16"/>
  <c r="AE2332" i="16"/>
  <c r="AE2319" i="16"/>
  <c r="AE2306" i="16"/>
  <c r="AE2293" i="16"/>
  <c r="AE2283" i="16"/>
  <c r="AE2272" i="16"/>
  <c r="AE2259" i="16"/>
  <c r="AE2246" i="16"/>
  <c r="AE2233" i="16"/>
  <c r="AE2223" i="16"/>
  <c r="AE2212" i="16"/>
  <c r="AE2199" i="16"/>
  <c r="AE2186" i="16"/>
  <c r="AE2173" i="16"/>
  <c r="AE2163" i="16"/>
  <c r="AE2152" i="16"/>
  <c r="AE2139" i="16"/>
  <c r="AE2126" i="16"/>
  <c r="AE2113" i="16"/>
  <c r="AE2492" i="16"/>
  <c r="AE2481" i="16"/>
  <c r="AE2468" i="16"/>
  <c r="AE2455" i="16"/>
  <c r="AE2442" i="16"/>
  <c r="AE2432" i="16"/>
  <c r="AE2421" i="16"/>
  <c r="AE2408" i="16"/>
  <c r="AE2395" i="16"/>
  <c r="AE2382" i="16"/>
  <c r="AE2372" i="16"/>
  <c r="AE2361" i="16"/>
  <c r="AE2348" i="16"/>
  <c r="AE2335" i="16"/>
  <c r="AE2322" i="16"/>
  <c r="AE2312" i="16"/>
  <c r="AE2301" i="16"/>
  <c r="AE2288" i="16"/>
  <c r="AE2275" i="16"/>
  <c r="AE2262" i="16"/>
  <c r="AE2252" i="16"/>
  <c r="AE2241" i="16"/>
  <c r="AE2228" i="16"/>
  <c r="AE2215" i="16"/>
  <c r="AE2202" i="16"/>
  <c r="AE2192" i="16"/>
  <c r="AE2181" i="16"/>
  <c r="AE2168" i="16"/>
  <c r="AE2155" i="16"/>
  <c r="AE2142" i="16"/>
  <c r="AE2132" i="16"/>
  <c r="AE2121" i="16"/>
  <c r="AE2108" i="16"/>
  <c r="AE2484" i="16"/>
  <c r="AE2471" i="16"/>
  <c r="AE2458" i="16"/>
  <c r="AE2448" i="16"/>
  <c r="AE2437" i="16"/>
  <c r="AE2424" i="16"/>
  <c r="AE2411" i="16"/>
  <c r="AE2398" i="16"/>
  <c r="AE2388" i="16"/>
  <c r="AE2377" i="16"/>
  <c r="AE2364" i="16"/>
  <c r="AE2351" i="16"/>
  <c r="AE2338" i="16"/>
  <c r="AE2328" i="16"/>
  <c r="AE2317" i="16"/>
  <c r="AE2304" i="16"/>
  <c r="AE2291" i="16"/>
  <c r="AE2278" i="16"/>
  <c r="AE2268" i="16"/>
  <c r="AE2257" i="16"/>
  <c r="AE2244" i="16"/>
  <c r="AE2231" i="16"/>
  <c r="AE2218" i="16"/>
  <c r="AE2208" i="16"/>
  <c r="AE2197" i="16"/>
  <c r="AE2184" i="16"/>
  <c r="AE2171" i="16"/>
  <c r="AE2158" i="16"/>
  <c r="AE2148" i="16"/>
  <c r="AE2137" i="16"/>
  <c r="AE2124" i="16"/>
  <c r="AE2111" i="16"/>
  <c r="AE2487" i="16"/>
  <c r="AE2477" i="16"/>
  <c r="AE2466" i="16"/>
  <c r="AE2453" i="16"/>
  <c r="AE2440" i="16"/>
  <c r="AE2427" i="16"/>
  <c r="AE2417" i="16"/>
  <c r="AE2406" i="16"/>
  <c r="AE2393" i="16"/>
  <c r="AE2380" i="16"/>
  <c r="AE2367" i="16"/>
  <c r="AE2357" i="16"/>
  <c r="AE2346" i="16"/>
  <c r="AE2333" i="16"/>
  <c r="AE2320" i="16"/>
  <c r="AE2307" i="16"/>
  <c r="AE2297" i="16"/>
  <c r="AE2286" i="16"/>
  <c r="AE2273" i="16"/>
  <c r="AE2260" i="16"/>
  <c r="AE2247" i="16"/>
  <c r="AE2237" i="16"/>
  <c r="AE2226" i="16"/>
  <c r="AE2213" i="16"/>
  <c r="AE2200" i="16"/>
  <c r="AE2187" i="16"/>
  <c r="AE2177" i="16"/>
  <c r="AE2166" i="16"/>
  <c r="AE2153" i="16"/>
  <c r="AE2140" i="16"/>
  <c r="AE2127" i="16"/>
  <c r="AE2117" i="16"/>
  <c r="AE2106" i="16"/>
  <c r="AE2493" i="16"/>
  <c r="AE2482" i="16"/>
  <c r="AE2469" i="16"/>
  <c r="AE2456" i="16"/>
  <c r="AE2443" i="16"/>
  <c r="AE2433" i="16"/>
  <c r="AE2422" i="16"/>
  <c r="AE2409" i="16"/>
  <c r="AE2396" i="16"/>
  <c r="AE2383" i="16"/>
  <c r="AE2373" i="16"/>
  <c r="AE2362" i="16"/>
  <c r="AE2349" i="16"/>
  <c r="AE2336" i="16"/>
  <c r="AE2323" i="16"/>
  <c r="AE2313" i="16"/>
  <c r="AE2302" i="16"/>
  <c r="AE2289" i="16"/>
  <c r="AE2276" i="16"/>
  <c r="AE2263" i="16"/>
  <c r="AE2253" i="16"/>
  <c r="AE2242" i="16"/>
  <c r="AE2229" i="16"/>
  <c r="AE2216" i="16"/>
  <c r="AE2203" i="16"/>
  <c r="AE2193" i="16"/>
  <c r="AE2182" i="16"/>
  <c r="AE2169" i="16"/>
  <c r="AE2156" i="16"/>
  <c r="AE2143" i="16"/>
  <c r="AE2133" i="16"/>
  <c r="AE2122" i="16"/>
  <c r="AE2109" i="16"/>
  <c r="AE2472" i="16"/>
  <c r="AE2378" i="16"/>
  <c r="AE2282" i="16"/>
  <c r="AE2185" i="16"/>
  <c r="AE2412" i="16"/>
  <c r="AE2318" i="16"/>
  <c r="AE2222" i="16"/>
  <c r="AE2125" i="16"/>
  <c r="AE2438" i="16"/>
  <c r="AE2151" i="16"/>
  <c r="AE2451" i="16"/>
  <c r="AE2352" i="16"/>
  <c r="AE2258" i="16"/>
  <c r="AE2162" i="16"/>
  <c r="AE2485" i="16"/>
  <c r="AE2391" i="16"/>
  <c r="AE2292" i="16"/>
  <c r="AE2198" i="16"/>
  <c r="AE2425" i="16"/>
  <c r="AE2331" i="16"/>
  <c r="AE2232" i="16"/>
  <c r="AE2138" i="16"/>
  <c r="AE2462" i="16"/>
  <c r="AE2365" i="16"/>
  <c r="AE2271" i="16"/>
  <c r="AE2172" i="16"/>
  <c r="AE2245" i="16"/>
  <c r="AE2402" i="16"/>
  <c r="AE2305" i="16"/>
  <c r="AE2211" i="16"/>
  <c r="AE2112" i="16"/>
  <c r="AE2342" i="16"/>
  <c r="AA2483" i="16"/>
  <c r="AA2486" i="16"/>
  <c r="AA2492" i="16"/>
  <c r="AA2481" i="16"/>
  <c r="AA2484" i="16"/>
  <c r="AA2487" i="16"/>
  <c r="AA2493" i="16"/>
  <c r="AA2485" i="16"/>
  <c r="AA2469" i="16"/>
  <c r="AA2456" i="16"/>
  <c r="AA2443" i="16"/>
  <c r="AA2433" i="16"/>
  <c r="AA2422" i="16"/>
  <c r="AA2409" i="16"/>
  <c r="AA2406" i="16"/>
  <c r="AA2472" i="16"/>
  <c r="AA2462" i="16"/>
  <c r="AA2451" i="16"/>
  <c r="AA2438" i="16"/>
  <c r="AA2425" i="16"/>
  <c r="AA2412" i="16"/>
  <c r="AA2427" i="16"/>
  <c r="AA2478" i="16"/>
  <c r="AA2467" i="16"/>
  <c r="AA2454" i="16"/>
  <c r="AA2441" i="16"/>
  <c r="AA2428" i="16"/>
  <c r="AA2418" i="16"/>
  <c r="AA2407" i="16"/>
  <c r="AA2488" i="16"/>
  <c r="AA2482" i="16"/>
  <c r="AA2470" i="16"/>
  <c r="AA2457" i="16"/>
  <c r="AA2447" i="16"/>
  <c r="AA2436" i="16"/>
  <c r="AA2423" i="16"/>
  <c r="AA2410" i="16"/>
  <c r="AA2440" i="16"/>
  <c r="AA2473" i="16"/>
  <c r="AA2463" i="16"/>
  <c r="AA2452" i="16"/>
  <c r="AA2439" i="16"/>
  <c r="AA2426" i="16"/>
  <c r="AA2413" i="16"/>
  <c r="AA2466" i="16"/>
  <c r="AA2453" i="16"/>
  <c r="AA2468" i="16"/>
  <c r="AA2455" i="16"/>
  <c r="AA2442" i="16"/>
  <c r="AA2432" i="16"/>
  <c r="AA2421" i="16"/>
  <c r="AA2408" i="16"/>
  <c r="AA2471" i="16"/>
  <c r="AA2458" i="16"/>
  <c r="AA2448" i="16"/>
  <c r="AA2437" i="16"/>
  <c r="AA2424" i="16"/>
  <c r="AA2411" i="16"/>
  <c r="AA2477" i="16"/>
  <c r="AA2417" i="16"/>
  <c r="Y2485" i="16"/>
  <c r="Y2488" i="16"/>
  <c r="Y2483" i="16"/>
  <c r="Y2486" i="16"/>
  <c r="Y2492" i="16"/>
  <c r="Y2484" i="16"/>
  <c r="Y2487" i="16"/>
  <c r="Y2471" i="16"/>
  <c r="Y2458" i="16"/>
  <c r="Y2448" i="16"/>
  <c r="Y2437" i="16"/>
  <c r="Y2424" i="16"/>
  <c r="Y2411" i="16"/>
  <c r="Y2408" i="16"/>
  <c r="Y2481" i="16"/>
  <c r="Y2477" i="16"/>
  <c r="Y2466" i="16"/>
  <c r="Y2453" i="16"/>
  <c r="Y2440" i="16"/>
  <c r="Y2427" i="16"/>
  <c r="Y2417" i="16"/>
  <c r="Y2406" i="16"/>
  <c r="Y2469" i="16"/>
  <c r="Y2456" i="16"/>
  <c r="Y2443" i="16"/>
  <c r="Y2433" i="16"/>
  <c r="Y2422" i="16"/>
  <c r="Y2409" i="16"/>
  <c r="Y2455" i="16"/>
  <c r="Y2421" i="16"/>
  <c r="Y2472" i="16"/>
  <c r="Y2462" i="16"/>
  <c r="Y2451" i="16"/>
  <c r="Y2438" i="16"/>
  <c r="Y2425" i="16"/>
  <c r="Y2412" i="16"/>
  <c r="Y2482" i="16"/>
  <c r="Y2478" i="16"/>
  <c r="Y2467" i="16"/>
  <c r="Y2454" i="16"/>
  <c r="Y2441" i="16"/>
  <c r="Y2428" i="16"/>
  <c r="Y2418" i="16"/>
  <c r="Y2407" i="16"/>
  <c r="Y2432" i="16"/>
  <c r="Y2470" i="16"/>
  <c r="Y2457" i="16"/>
  <c r="Y2447" i="16"/>
  <c r="Y2436" i="16"/>
  <c r="Y2423" i="16"/>
  <c r="Y2410" i="16"/>
  <c r="Y2493" i="16"/>
  <c r="Y2473" i="16"/>
  <c r="Y2463" i="16"/>
  <c r="Y2452" i="16"/>
  <c r="Y2439" i="16"/>
  <c r="Y2426" i="16"/>
  <c r="Y2413" i="16"/>
  <c r="Y2468" i="16"/>
  <c r="Y2442" i="16"/>
  <c r="AH2492" i="16"/>
  <c r="AH2481" i="16"/>
  <c r="AH2468" i="16"/>
  <c r="AH2455" i="16"/>
  <c r="AH2442" i="16"/>
  <c r="AH2432" i="16"/>
  <c r="AH2421" i="16"/>
  <c r="AH2408" i="16"/>
  <c r="AH2395" i="16"/>
  <c r="AH2382" i="16"/>
  <c r="AH2372" i="16"/>
  <c r="AH2361" i="16"/>
  <c r="AH2348" i="16"/>
  <c r="AH2335" i="16"/>
  <c r="AH2322" i="16"/>
  <c r="AH2312" i="16"/>
  <c r="AH2301" i="16"/>
  <c r="AH2288" i="16"/>
  <c r="AH2275" i="16"/>
  <c r="AH2262" i="16"/>
  <c r="AH2252" i="16"/>
  <c r="AH2241" i="16"/>
  <c r="AH2228" i="16"/>
  <c r="AH2215" i="16"/>
  <c r="AH2202" i="16"/>
  <c r="AH2192" i="16"/>
  <c r="AH2181" i="16"/>
  <c r="AH2168" i="16"/>
  <c r="AH2155" i="16"/>
  <c r="AH2142" i="16"/>
  <c r="AH2132" i="16"/>
  <c r="AH2121" i="16"/>
  <c r="AH2108" i="16"/>
  <c r="AH2484" i="16"/>
  <c r="AH2471" i="16"/>
  <c r="AH2458" i="16"/>
  <c r="AH2448" i="16"/>
  <c r="AH2437" i="16"/>
  <c r="AH2424" i="16"/>
  <c r="AH2411" i="16"/>
  <c r="AH2398" i="16"/>
  <c r="AH2388" i="16"/>
  <c r="AH2377" i="16"/>
  <c r="AH2364" i="16"/>
  <c r="AH2351" i="16"/>
  <c r="AH2338" i="16"/>
  <c r="AH2328" i="16"/>
  <c r="AH2317" i="16"/>
  <c r="AH2304" i="16"/>
  <c r="AH2291" i="16"/>
  <c r="AH2278" i="16"/>
  <c r="AH2268" i="16"/>
  <c r="AH2257" i="16"/>
  <c r="AH2244" i="16"/>
  <c r="AH2231" i="16"/>
  <c r="AH2218" i="16"/>
  <c r="AH2208" i="16"/>
  <c r="AH2197" i="16"/>
  <c r="AH2184" i="16"/>
  <c r="AH2171" i="16"/>
  <c r="AH2158" i="16"/>
  <c r="AH2148" i="16"/>
  <c r="AH2137" i="16"/>
  <c r="AH2124" i="16"/>
  <c r="AH2111" i="16"/>
  <c r="AH2487" i="16"/>
  <c r="AH2477" i="16"/>
  <c r="AH2466" i="16"/>
  <c r="AH2453" i="16"/>
  <c r="AH2440" i="16"/>
  <c r="AH2427" i="16"/>
  <c r="AH2417" i="16"/>
  <c r="AH2406" i="16"/>
  <c r="AH2393" i="16"/>
  <c r="AH2380" i="16"/>
  <c r="AH2367" i="16"/>
  <c r="AH2357" i="16"/>
  <c r="AH2346" i="16"/>
  <c r="AH2333" i="16"/>
  <c r="AH2320" i="16"/>
  <c r="AH2307" i="16"/>
  <c r="AH2297" i="16"/>
  <c r="AH2286" i="16"/>
  <c r="AH2273" i="16"/>
  <c r="AH2260" i="16"/>
  <c r="AH2247" i="16"/>
  <c r="AH2237" i="16"/>
  <c r="AH2226" i="16"/>
  <c r="AH2213" i="16"/>
  <c r="AH2200" i="16"/>
  <c r="AH2187" i="16"/>
  <c r="AH2177" i="16"/>
  <c r="AH2166" i="16"/>
  <c r="AH2153" i="16"/>
  <c r="AH2140" i="16"/>
  <c r="AH2127" i="16"/>
  <c r="AH2117" i="16"/>
  <c r="AH2106" i="16"/>
  <c r="AH2493" i="16"/>
  <c r="AH2482" i="16"/>
  <c r="AH2469" i="16"/>
  <c r="AH2456" i="16"/>
  <c r="AH2443" i="16"/>
  <c r="AH2433" i="16"/>
  <c r="AH2422" i="16"/>
  <c r="AH2409" i="16"/>
  <c r="AH2396" i="16"/>
  <c r="AH2383" i="16"/>
  <c r="AH2373" i="16"/>
  <c r="AH2362" i="16"/>
  <c r="AH2349" i="16"/>
  <c r="AH2336" i="16"/>
  <c r="AH2323" i="16"/>
  <c r="AH2313" i="16"/>
  <c r="AH2302" i="16"/>
  <c r="AH2289" i="16"/>
  <c r="AH2276" i="16"/>
  <c r="AH2263" i="16"/>
  <c r="AH2253" i="16"/>
  <c r="AH2242" i="16"/>
  <c r="AH2229" i="16"/>
  <c r="AH2216" i="16"/>
  <c r="AH2203" i="16"/>
  <c r="AH2193" i="16"/>
  <c r="AH2182" i="16"/>
  <c r="AH2169" i="16"/>
  <c r="AH2156" i="16"/>
  <c r="AH2143" i="16"/>
  <c r="AH2133" i="16"/>
  <c r="AH2122" i="16"/>
  <c r="AH2109" i="16"/>
  <c r="AH2485" i="16"/>
  <c r="AH2472" i="16"/>
  <c r="AH2462" i="16"/>
  <c r="AH2451" i="16"/>
  <c r="AH2438" i="16"/>
  <c r="AH2425" i="16"/>
  <c r="AH2412" i="16"/>
  <c r="AH2402" i="16"/>
  <c r="AH2391" i="16"/>
  <c r="AH2378" i="16"/>
  <c r="AH2365" i="16"/>
  <c r="AH2352" i="16"/>
  <c r="AH2342" i="16"/>
  <c r="AH2331" i="16"/>
  <c r="AH2318" i="16"/>
  <c r="AH2305" i="16"/>
  <c r="AH2292" i="16"/>
  <c r="AH2282" i="16"/>
  <c r="AH2271" i="16"/>
  <c r="AH2258" i="16"/>
  <c r="AH2245" i="16"/>
  <c r="AH2232" i="16"/>
  <c r="AH2222" i="16"/>
  <c r="AH2211" i="16"/>
  <c r="AH2198" i="16"/>
  <c r="AH2185" i="16"/>
  <c r="AH2172" i="16"/>
  <c r="AH2162" i="16"/>
  <c r="AH2151" i="16"/>
  <c r="AH2138" i="16"/>
  <c r="AH2125" i="16"/>
  <c r="AH2112" i="16"/>
  <c r="AH2488" i="16"/>
  <c r="AH2478" i="16"/>
  <c r="AH2467" i="16"/>
  <c r="AH2454" i="16"/>
  <c r="AH2441" i="16"/>
  <c r="AH2428" i="16"/>
  <c r="AH2418" i="16"/>
  <c r="AH2407" i="16"/>
  <c r="AH2394" i="16"/>
  <c r="AH2381" i="16"/>
  <c r="AH2368" i="16"/>
  <c r="AH2358" i="16"/>
  <c r="AH2347" i="16"/>
  <c r="AH2334" i="16"/>
  <c r="AH2321" i="16"/>
  <c r="AH2308" i="16"/>
  <c r="AH2298" i="16"/>
  <c r="AH2287" i="16"/>
  <c r="AH2274" i="16"/>
  <c r="AH2261" i="16"/>
  <c r="AH2248" i="16"/>
  <c r="AH2238" i="16"/>
  <c r="AH2227" i="16"/>
  <c r="AH2214" i="16"/>
  <c r="AH2201" i="16"/>
  <c r="AH2188" i="16"/>
  <c r="AH2178" i="16"/>
  <c r="AH2167" i="16"/>
  <c r="AH2154" i="16"/>
  <c r="AH2141" i="16"/>
  <c r="AH2128" i="16"/>
  <c r="AH2118" i="16"/>
  <c r="AH2107" i="16"/>
  <c r="AH2483" i="16"/>
  <c r="AH2470" i="16"/>
  <c r="AH2457" i="16"/>
  <c r="AH2447" i="16"/>
  <c r="AH2436" i="16"/>
  <c r="AH2423" i="16"/>
  <c r="AH2410" i="16"/>
  <c r="AH2397" i="16"/>
  <c r="AH2387" i="16"/>
  <c r="AH2376" i="16"/>
  <c r="AH2363" i="16"/>
  <c r="AH2350" i="16"/>
  <c r="AH2337" i="16"/>
  <c r="AH2327" i="16"/>
  <c r="AH2316" i="16"/>
  <c r="AH2303" i="16"/>
  <c r="AH2290" i="16"/>
  <c r="AH2277" i="16"/>
  <c r="AH2267" i="16"/>
  <c r="AH2256" i="16"/>
  <c r="AH2243" i="16"/>
  <c r="AH2230" i="16"/>
  <c r="AH2217" i="16"/>
  <c r="AH2207" i="16"/>
  <c r="AH2196" i="16"/>
  <c r="AH2183" i="16"/>
  <c r="AH2170" i="16"/>
  <c r="AH2157" i="16"/>
  <c r="AH2147" i="16"/>
  <c r="AH2136" i="16"/>
  <c r="AH2123" i="16"/>
  <c r="AH2110" i="16"/>
  <c r="AH2413" i="16"/>
  <c r="AH2319" i="16"/>
  <c r="AH2223" i="16"/>
  <c r="AH2126" i="16"/>
  <c r="AH2379" i="16"/>
  <c r="AH2186" i="16"/>
  <c r="AH2452" i="16"/>
  <c r="AH2353" i="16"/>
  <c r="AH2259" i="16"/>
  <c r="AH2163" i="16"/>
  <c r="AH2486" i="16"/>
  <c r="AH2392" i="16"/>
  <c r="AH2293" i="16"/>
  <c r="AH2199" i="16"/>
  <c r="AH2473" i="16"/>
  <c r="AH2283" i="16"/>
  <c r="AH2426" i="16"/>
  <c r="AH2332" i="16"/>
  <c r="AH2233" i="16"/>
  <c r="AH2139" i="16"/>
  <c r="AH2463" i="16"/>
  <c r="AH2366" i="16"/>
  <c r="AH2272" i="16"/>
  <c r="AH2173" i="16"/>
  <c r="AH2403" i="16"/>
  <c r="AH2306" i="16"/>
  <c r="AH2212" i="16"/>
  <c r="AH2113" i="16"/>
  <c r="AH2439" i="16"/>
  <c r="AH2343" i="16"/>
  <c r="AH2246" i="16"/>
  <c r="AH2152" i="16"/>
  <c r="AD2485" i="16"/>
  <c r="AD2472" i="16"/>
  <c r="AD2462" i="16"/>
  <c r="AD2451" i="16"/>
  <c r="AD2438" i="16"/>
  <c r="AD2425" i="16"/>
  <c r="AD2412" i="16"/>
  <c r="AD2402" i="16"/>
  <c r="AD2391" i="16"/>
  <c r="AD2378" i="16"/>
  <c r="AD2365" i="16"/>
  <c r="AD2352" i="16"/>
  <c r="AD2342" i="16"/>
  <c r="AD2331" i="16"/>
  <c r="AD2318" i="16"/>
  <c r="AD2305" i="16"/>
  <c r="AD2292" i="16"/>
  <c r="AD2282" i="16"/>
  <c r="AD2271" i="16"/>
  <c r="AD2258" i="16"/>
  <c r="AD2245" i="16"/>
  <c r="AD2232" i="16"/>
  <c r="AD2222" i="16"/>
  <c r="AD2211" i="16"/>
  <c r="AD2198" i="16"/>
  <c r="AD2185" i="16"/>
  <c r="AD2172" i="16"/>
  <c r="AD2162" i="16"/>
  <c r="AD2151" i="16"/>
  <c r="AD2138" i="16"/>
  <c r="AD2125" i="16"/>
  <c r="AD2112" i="16"/>
  <c r="AD2488" i="16"/>
  <c r="AD2478" i="16"/>
  <c r="AD2467" i="16"/>
  <c r="AD2454" i="16"/>
  <c r="AD2441" i="16"/>
  <c r="AD2428" i="16"/>
  <c r="AD2418" i="16"/>
  <c r="AD2407" i="16"/>
  <c r="AD2394" i="16"/>
  <c r="AD2381" i="16"/>
  <c r="AD2368" i="16"/>
  <c r="AD2358" i="16"/>
  <c r="AD2347" i="16"/>
  <c r="AD2334" i="16"/>
  <c r="AD2321" i="16"/>
  <c r="AD2308" i="16"/>
  <c r="AD2298" i="16"/>
  <c r="AD2287" i="16"/>
  <c r="AD2274" i="16"/>
  <c r="AD2261" i="16"/>
  <c r="AD2248" i="16"/>
  <c r="AD2238" i="16"/>
  <c r="AD2227" i="16"/>
  <c r="AD2214" i="16"/>
  <c r="AD2201" i="16"/>
  <c r="AD2188" i="16"/>
  <c r="AD2178" i="16"/>
  <c r="AD2167" i="16"/>
  <c r="AD2154" i="16"/>
  <c r="AD2141" i="16"/>
  <c r="AD2128" i="16"/>
  <c r="AD2118" i="16"/>
  <c r="AD2107" i="16"/>
  <c r="AD2483" i="16"/>
  <c r="AD2470" i="16"/>
  <c r="AD2457" i="16"/>
  <c r="AD2447" i="16"/>
  <c r="AD2436" i="16"/>
  <c r="AD2423" i="16"/>
  <c r="AD2410" i="16"/>
  <c r="AD2397" i="16"/>
  <c r="AD2387" i="16"/>
  <c r="AD2376" i="16"/>
  <c r="AD2363" i="16"/>
  <c r="AD2350" i="16"/>
  <c r="AD2337" i="16"/>
  <c r="AD2327" i="16"/>
  <c r="AD2316" i="16"/>
  <c r="AD2303" i="16"/>
  <c r="AD2290" i="16"/>
  <c r="AD2277" i="16"/>
  <c r="AD2267" i="16"/>
  <c r="AD2256" i="16"/>
  <c r="AD2243" i="16"/>
  <c r="AD2230" i="16"/>
  <c r="AD2217" i="16"/>
  <c r="AD2207" i="16"/>
  <c r="AD2196" i="16"/>
  <c r="AD2183" i="16"/>
  <c r="AD2170" i="16"/>
  <c r="AD2157" i="16"/>
  <c r="AD2147" i="16"/>
  <c r="AD2136" i="16"/>
  <c r="AD2123" i="16"/>
  <c r="AD2110" i="16"/>
  <c r="AD2486" i="16"/>
  <c r="AD2473" i="16"/>
  <c r="AD2463" i="16"/>
  <c r="AD2452" i="16"/>
  <c r="AD2439" i="16"/>
  <c r="AD2426" i="16"/>
  <c r="AD2413" i="16"/>
  <c r="AD2403" i="16"/>
  <c r="AD2392" i="16"/>
  <c r="AD2379" i="16"/>
  <c r="AD2366" i="16"/>
  <c r="AD2353" i="16"/>
  <c r="AD2343" i="16"/>
  <c r="AD2332" i="16"/>
  <c r="AD2319" i="16"/>
  <c r="AD2306" i="16"/>
  <c r="AD2293" i="16"/>
  <c r="AD2283" i="16"/>
  <c r="AD2272" i="16"/>
  <c r="AD2259" i="16"/>
  <c r="AD2246" i="16"/>
  <c r="AD2233" i="16"/>
  <c r="AD2223" i="16"/>
  <c r="AD2212" i="16"/>
  <c r="AD2199" i="16"/>
  <c r="AD2186" i="16"/>
  <c r="AD2173" i="16"/>
  <c r="AD2163" i="16"/>
  <c r="AD2152" i="16"/>
  <c r="AD2139" i="16"/>
  <c r="AD2126" i="16"/>
  <c r="AD2113" i="16"/>
  <c r="AD2492" i="16"/>
  <c r="AD2481" i="16"/>
  <c r="AD2468" i="16"/>
  <c r="AD2455" i="16"/>
  <c r="AD2442" i="16"/>
  <c r="AD2432" i="16"/>
  <c r="AD2421" i="16"/>
  <c r="AD2408" i="16"/>
  <c r="AD2395" i="16"/>
  <c r="AD2382" i="16"/>
  <c r="AD2372" i="16"/>
  <c r="AD2361" i="16"/>
  <c r="AD2348" i="16"/>
  <c r="AD2335" i="16"/>
  <c r="AD2322" i="16"/>
  <c r="AD2312" i="16"/>
  <c r="AD2301" i="16"/>
  <c r="AD2288" i="16"/>
  <c r="AD2275" i="16"/>
  <c r="AD2262" i="16"/>
  <c r="AD2252" i="16"/>
  <c r="AD2241" i="16"/>
  <c r="AD2228" i="16"/>
  <c r="AD2215" i="16"/>
  <c r="AD2202" i="16"/>
  <c r="AD2192" i="16"/>
  <c r="AD2181" i="16"/>
  <c r="AD2168" i="16"/>
  <c r="AD2155" i="16"/>
  <c r="AD2142" i="16"/>
  <c r="AD2132" i="16"/>
  <c r="AD2121" i="16"/>
  <c r="AD2108" i="16"/>
  <c r="AD2484" i="16"/>
  <c r="AD2471" i="16"/>
  <c r="AD2458" i="16"/>
  <c r="AD2448" i="16"/>
  <c r="AD2437" i="16"/>
  <c r="AD2424" i="16"/>
  <c r="AD2411" i="16"/>
  <c r="AD2398" i="16"/>
  <c r="AD2388" i="16"/>
  <c r="AD2377" i="16"/>
  <c r="AD2364" i="16"/>
  <c r="AD2351" i="16"/>
  <c r="AD2338" i="16"/>
  <c r="AD2328" i="16"/>
  <c r="AD2317" i="16"/>
  <c r="AD2304" i="16"/>
  <c r="AD2291" i="16"/>
  <c r="AD2278" i="16"/>
  <c r="AD2268" i="16"/>
  <c r="AD2257" i="16"/>
  <c r="AD2244" i="16"/>
  <c r="AD2231" i="16"/>
  <c r="AD2218" i="16"/>
  <c r="AD2208" i="16"/>
  <c r="AD2197" i="16"/>
  <c r="AD2184" i="16"/>
  <c r="AD2171" i="16"/>
  <c r="AD2158" i="16"/>
  <c r="AD2148" i="16"/>
  <c r="AD2137" i="16"/>
  <c r="AD2124" i="16"/>
  <c r="AD2111" i="16"/>
  <c r="AD2487" i="16"/>
  <c r="AD2477" i="16"/>
  <c r="AD2466" i="16"/>
  <c r="AD2453" i="16"/>
  <c r="AD2440" i="16"/>
  <c r="AD2427" i="16"/>
  <c r="AD2417" i="16"/>
  <c r="AD2406" i="16"/>
  <c r="AD2393" i="16"/>
  <c r="AD2380" i="16"/>
  <c r="AD2367" i="16"/>
  <c r="AD2357" i="16"/>
  <c r="AD2346" i="16"/>
  <c r="AD2333" i="16"/>
  <c r="AD2320" i="16"/>
  <c r="AD2307" i="16"/>
  <c r="AD2297" i="16"/>
  <c r="AD2286" i="16"/>
  <c r="AD2273" i="16"/>
  <c r="AD2260" i="16"/>
  <c r="AD2247" i="16"/>
  <c r="AD2237" i="16"/>
  <c r="AD2226" i="16"/>
  <c r="AD2213" i="16"/>
  <c r="AD2200" i="16"/>
  <c r="AD2187" i="16"/>
  <c r="AD2177" i="16"/>
  <c r="AD2166" i="16"/>
  <c r="AD2153" i="16"/>
  <c r="AD2140" i="16"/>
  <c r="AD2127" i="16"/>
  <c r="AD2117" i="16"/>
  <c r="AD2106" i="16"/>
  <c r="AD2493" i="16"/>
  <c r="AD2396" i="16"/>
  <c r="AD2302" i="16"/>
  <c r="AD2203" i="16"/>
  <c r="AD2109" i="16"/>
  <c r="AD2433" i="16"/>
  <c r="AD2336" i="16"/>
  <c r="AD2242" i="16"/>
  <c r="AD2143" i="16"/>
  <c r="AD2469" i="16"/>
  <c r="AD2373" i="16"/>
  <c r="AD2276" i="16"/>
  <c r="AD2182" i="16"/>
  <c r="AD2169" i="16"/>
  <c r="AD2409" i="16"/>
  <c r="AD2313" i="16"/>
  <c r="AD2216" i="16"/>
  <c r="AD2122" i="16"/>
  <c r="AD2443" i="16"/>
  <c r="AD2349" i="16"/>
  <c r="AD2253" i="16"/>
  <c r="AD2156" i="16"/>
  <c r="AD2482" i="16"/>
  <c r="AD2383" i="16"/>
  <c r="AD2289" i="16"/>
  <c r="AD2193" i="16"/>
  <c r="AD2362" i="16"/>
  <c r="AD2422" i="16"/>
  <c r="AD2323" i="16"/>
  <c r="AD2229" i="16"/>
  <c r="AD2133" i="16"/>
  <c r="AD2456" i="16"/>
  <c r="AD2263" i="16"/>
  <c r="P2493" i="16"/>
  <c r="M2492" i="16"/>
  <c r="R2488" i="16"/>
  <c r="J2488" i="16"/>
  <c r="O2487" i="16"/>
  <c r="L2486" i="16"/>
  <c r="Q2485" i="16"/>
  <c r="I2485" i="16"/>
  <c r="N2484" i="16"/>
  <c r="S2483" i="16"/>
  <c r="K2483" i="16"/>
  <c r="P2482" i="16"/>
  <c r="O2493" i="16"/>
  <c r="L2492" i="16"/>
  <c r="Q2488" i="16"/>
  <c r="I2488" i="16"/>
  <c r="N2487" i="16"/>
  <c r="S2486" i="16"/>
  <c r="K2486" i="16"/>
  <c r="P2485" i="16"/>
  <c r="M2484" i="16"/>
  <c r="R2483" i="16"/>
  <c r="J2483" i="16"/>
  <c r="O2482" i="16"/>
  <c r="N2493" i="16"/>
  <c r="S2492" i="16"/>
  <c r="K2492" i="16"/>
  <c r="P2488" i="16"/>
  <c r="M2487" i="16"/>
  <c r="R2486" i="16"/>
  <c r="J2486" i="16"/>
  <c r="O2485" i="16"/>
  <c r="L2484" i="16"/>
  <c r="Q2483" i="16"/>
  <c r="I2483" i="16"/>
  <c r="N2482" i="16"/>
  <c r="M2493" i="16"/>
  <c r="R2492" i="16"/>
  <c r="J2492" i="16"/>
  <c r="O2488" i="16"/>
  <c r="L2487" i="16"/>
  <c r="Q2486" i="16"/>
  <c r="I2486" i="16"/>
  <c r="N2485" i="16"/>
  <c r="S2484" i="16"/>
  <c r="K2484" i="16"/>
  <c r="P2483" i="16"/>
  <c r="M2482" i="16"/>
  <c r="L2493" i="16"/>
  <c r="Q2492" i="16"/>
  <c r="I2492" i="16"/>
  <c r="N2488" i="16"/>
  <c r="S2487" i="16"/>
  <c r="K2487" i="16"/>
  <c r="P2486" i="16"/>
  <c r="M2485" i="16"/>
  <c r="R2484" i="16"/>
  <c r="J2484" i="16"/>
  <c r="O2483" i="16"/>
  <c r="L2482" i="16"/>
  <c r="S2493" i="16"/>
  <c r="K2493" i="16"/>
  <c r="P2492" i="16"/>
  <c r="M2488" i="16"/>
  <c r="R2487" i="16"/>
  <c r="J2487" i="16"/>
  <c r="O2486" i="16"/>
  <c r="L2485" i="16"/>
  <c r="Q2484" i="16"/>
  <c r="I2484" i="16"/>
  <c r="N2483" i="16"/>
  <c r="R2493" i="16"/>
  <c r="J2493" i="16"/>
  <c r="O2492" i="16"/>
  <c r="L2488" i="16"/>
  <c r="Q2487" i="16"/>
  <c r="I2487" i="16"/>
  <c r="N2486" i="16"/>
  <c r="S2485" i="16"/>
  <c r="K2485" i="16"/>
  <c r="P2484" i="16"/>
  <c r="M2483" i="16"/>
  <c r="R2482" i="16"/>
  <c r="J2482" i="16"/>
  <c r="I2493" i="16"/>
  <c r="I2482" i="16"/>
  <c r="P2481" i="16"/>
  <c r="M2478" i="16"/>
  <c r="R2477" i="16"/>
  <c r="J2477" i="16"/>
  <c r="O2473" i="16"/>
  <c r="L2472" i="16"/>
  <c r="Q2471" i="16"/>
  <c r="I2471" i="16"/>
  <c r="N2470" i="16"/>
  <c r="S2469" i="16"/>
  <c r="K2469" i="16"/>
  <c r="P2468" i="16"/>
  <c r="M2467" i="16"/>
  <c r="R2466" i="16"/>
  <c r="J2466" i="16"/>
  <c r="O2463" i="16"/>
  <c r="L2462" i="16"/>
  <c r="Q2458" i="16"/>
  <c r="I2458" i="16"/>
  <c r="N2457" i="16"/>
  <c r="S2456" i="16"/>
  <c r="K2456" i="16"/>
  <c r="P2455" i="16"/>
  <c r="M2454" i="16"/>
  <c r="R2453" i="16"/>
  <c r="J2453" i="16"/>
  <c r="O2452" i="16"/>
  <c r="L2451" i="16"/>
  <c r="Q2448" i="16"/>
  <c r="I2448" i="16"/>
  <c r="N2447" i="16"/>
  <c r="S2443" i="16"/>
  <c r="K2443" i="16"/>
  <c r="P2442" i="16"/>
  <c r="M2441" i="16"/>
  <c r="R2440" i="16"/>
  <c r="J2440" i="16"/>
  <c r="O2439" i="16"/>
  <c r="L2438" i="16"/>
  <c r="Q2437" i="16"/>
  <c r="I2437" i="16"/>
  <c r="N2436" i="16"/>
  <c r="S2433" i="16"/>
  <c r="K2433" i="16"/>
  <c r="P2432" i="16"/>
  <c r="M2428" i="16"/>
  <c r="R2427" i="16"/>
  <c r="J2427" i="16"/>
  <c r="O2426" i="16"/>
  <c r="L2425" i="16"/>
  <c r="Q2424" i="16"/>
  <c r="I2424" i="16"/>
  <c r="N2423" i="16"/>
  <c r="S2422" i="16"/>
  <c r="K2422" i="16"/>
  <c r="P2421" i="16"/>
  <c r="M2418" i="16"/>
  <c r="R2417" i="16"/>
  <c r="J2417" i="16"/>
  <c r="O2413" i="16"/>
  <c r="L2412" i="16"/>
  <c r="Q2411" i="16"/>
  <c r="I2411" i="16"/>
  <c r="N2410" i="16"/>
  <c r="S2409" i="16"/>
  <c r="K2409" i="16"/>
  <c r="P2408" i="16"/>
  <c r="M2407" i="16"/>
  <c r="R2406" i="16"/>
  <c r="J2406" i="16"/>
  <c r="Q2493" i="16"/>
  <c r="S2477" i="16"/>
  <c r="I2468" i="16"/>
  <c r="O2457" i="16"/>
  <c r="N2454" i="16"/>
  <c r="Q2442" i="16"/>
  <c r="J2437" i="16"/>
  <c r="Q2432" i="16"/>
  <c r="J2424" i="16"/>
  <c r="Q2421" i="16"/>
  <c r="R2411" i="16"/>
  <c r="O2481" i="16"/>
  <c r="L2478" i="16"/>
  <c r="Q2477" i="16"/>
  <c r="I2477" i="16"/>
  <c r="N2473" i="16"/>
  <c r="S2472" i="16"/>
  <c r="K2472" i="16"/>
  <c r="P2471" i="16"/>
  <c r="M2470" i="16"/>
  <c r="R2469" i="16"/>
  <c r="J2469" i="16"/>
  <c r="O2468" i="16"/>
  <c r="L2467" i="16"/>
  <c r="Q2466" i="16"/>
  <c r="I2466" i="16"/>
  <c r="N2463" i="16"/>
  <c r="S2462" i="16"/>
  <c r="K2462" i="16"/>
  <c r="P2458" i="16"/>
  <c r="M2457" i="16"/>
  <c r="R2456" i="16"/>
  <c r="J2456" i="16"/>
  <c r="O2455" i="16"/>
  <c r="L2454" i="16"/>
  <c r="Q2453" i="16"/>
  <c r="I2453" i="16"/>
  <c r="N2452" i="16"/>
  <c r="S2451" i="16"/>
  <c r="K2451" i="16"/>
  <c r="P2448" i="16"/>
  <c r="M2447" i="16"/>
  <c r="R2443" i="16"/>
  <c r="J2443" i="16"/>
  <c r="O2442" i="16"/>
  <c r="L2441" i="16"/>
  <c r="Q2440" i="16"/>
  <c r="I2440" i="16"/>
  <c r="N2439" i="16"/>
  <c r="S2438" i="16"/>
  <c r="K2438" i="16"/>
  <c r="P2437" i="16"/>
  <c r="M2436" i="16"/>
  <c r="R2433" i="16"/>
  <c r="J2433" i="16"/>
  <c r="O2432" i="16"/>
  <c r="L2428" i="16"/>
  <c r="Q2427" i="16"/>
  <c r="I2427" i="16"/>
  <c r="N2426" i="16"/>
  <c r="S2425" i="16"/>
  <c r="K2425" i="16"/>
  <c r="P2424" i="16"/>
  <c r="M2423" i="16"/>
  <c r="R2422" i="16"/>
  <c r="J2422" i="16"/>
  <c r="O2421" i="16"/>
  <c r="L2418" i="16"/>
  <c r="Q2417" i="16"/>
  <c r="I2417" i="16"/>
  <c r="N2413" i="16"/>
  <c r="S2412" i="16"/>
  <c r="K2412" i="16"/>
  <c r="P2411" i="16"/>
  <c r="M2410" i="16"/>
  <c r="R2409" i="16"/>
  <c r="J2409" i="16"/>
  <c r="O2408" i="16"/>
  <c r="L2407" i="16"/>
  <c r="Q2406" i="16"/>
  <c r="I2406" i="16"/>
  <c r="P2487" i="16"/>
  <c r="N2478" i="16"/>
  <c r="P2473" i="16"/>
  <c r="J2471" i="16"/>
  <c r="Q2468" i="16"/>
  <c r="K2466" i="16"/>
  <c r="R2458" i="16"/>
  <c r="O2447" i="16"/>
  <c r="N2441" i="16"/>
  <c r="M2438" i="16"/>
  <c r="M2425" i="16"/>
  <c r="N2418" i="16"/>
  <c r="I2408" i="16"/>
  <c r="N2492" i="16"/>
  <c r="M2486" i="16"/>
  <c r="L2483" i="16"/>
  <c r="N2481" i="16"/>
  <c r="S2478" i="16"/>
  <c r="K2478" i="16"/>
  <c r="P2477" i="16"/>
  <c r="M2473" i="16"/>
  <c r="R2472" i="16"/>
  <c r="J2472" i="16"/>
  <c r="O2471" i="16"/>
  <c r="L2470" i="16"/>
  <c r="Q2469" i="16"/>
  <c r="I2469" i="16"/>
  <c r="N2468" i="16"/>
  <c r="S2467" i="16"/>
  <c r="K2467" i="16"/>
  <c r="P2466" i="16"/>
  <c r="M2463" i="16"/>
  <c r="R2462" i="16"/>
  <c r="J2462" i="16"/>
  <c r="O2458" i="16"/>
  <c r="L2457" i="16"/>
  <c r="Q2456" i="16"/>
  <c r="I2456" i="16"/>
  <c r="N2455" i="16"/>
  <c r="S2454" i="16"/>
  <c r="K2454" i="16"/>
  <c r="P2453" i="16"/>
  <c r="M2452" i="16"/>
  <c r="R2451" i="16"/>
  <c r="J2451" i="16"/>
  <c r="O2448" i="16"/>
  <c r="L2447" i="16"/>
  <c r="Q2443" i="16"/>
  <c r="I2443" i="16"/>
  <c r="N2442" i="16"/>
  <c r="S2441" i="16"/>
  <c r="K2441" i="16"/>
  <c r="P2440" i="16"/>
  <c r="M2439" i="16"/>
  <c r="R2438" i="16"/>
  <c r="J2438" i="16"/>
  <c r="O2437" i="16"/>
  <c r="L2436" i="16"/>
  <c r="Q2433" i="16"/>
  <c r="I2433" i="16"/>
  <c r="N2432" i="16"/>
  <c r="S2428" i="16"/>
  <c r="K2428" i="16"/>
  <c r="P2427" i="16"/>
  <c r="M2426" i="16"/>
  <c r="R2425" i="16"/>
  <c r="J2425" i="16"/>
  <c r="O2424" i="16"/>
  <c r="L2423" i="16"/>
  <c r="Q2422" i="16"/>
  <c r="I2422" i="16"/>
  <c r="N2421" i="16"/>
  <c r="S2418" i="16"/>
  <c r="K2418" i="16"/>
  <c r="P2417" i="16"/>
  <c r="M2413" i="16"/>
  <c r="R2412" i="16"/>
  <c r="J2412" i="16"/>
  <c r="O2411" i="16"/>
  <c r="L2410" i="16"/>
  <c r="Q2409" i="16"/>
  <c r="I2409" i="16"/>
  <c r="N2408" i="16"/>
  <c r="S2407" i="16"/>
  <c r="K2407" i="16"/>
  <c r="P2406" i="16"/>
  <c r="O2484" i="16"/>
  <c r="M2472" i="16"/>
  <c r="O2470" i="16"/>
  <c r="P2463" i="16"/>
  <c r="S2453" i="16"/>
  <c r="L2433" i="16"/>
  <c r="S2427" i="16"/>
  <c r="K2417" i="16"/>
  <c r="M2412" i="16"/>
  <c r="N2407" i="16"/>
  <c r="M2481" i="16"/>
  <c r="R2478" i="16"/>
  <c r="J2478" i="16"/>
  <c r="O2477" i="16"/>
  <c r="L2473" i="16"/>
  <c r="Q2472" i="16"/>
  <c r="I2472" i="16"/>
  <c r="N2471" i="16"/>
  <c r="S2470" i="16"/>
  <c r="K2470" i="16"/>
  <c r="P2469" i="16"/>
  <c r="M2468" i="16"/>
  <c r="R2467" i="16"/>
  <c r="J2467" i="16"/>
  <c r="O2466" i="16"/>
  <c r="L2463" i="16"/>
  <c r="Q2462" i="16"/>
  <c r="I2462" i="16"/>
  <c r="N2458" i="16"/>
  <c r="S2457" i="16"/>
  <c r="K2457" i="16"/>
  <c r="P2456" i="16"/>
  <c r="M2455" i="16"/>
  <c r="R2454" i="16"/>
  <c r="J2454" i="16"/>
  <c r="O2453" i="16"/>
  <c r="L2452" i="16"/>
  <c r="Q2451" i="16"/>
  <c r="I2451" i="16"/>
  <c r="N2448" i="16"/>
  <c r="S2447" i="16"/>
  <c r="K2447" i="16"/>
  <c r="P2443" i="16"/>
  <c r="M2442" i="16"/>
  <c r="R2441" i="16"/>
  <c r="J2441" i="16"/>
  <c r="O2440" i="16"/>
  <c r="L2439" i="16"/>
  <c r="Q2438" i="16"/>
  <c r="I2438" i="16"/>
  <c r="N2437" i="16"/>
  <c r="S2436" i="16"/>
  <c r="K2436" i="16"/>
  <c r="P2433" i="16"/>
  <c r="M2432" i="16"/>
  <c r="R2428" i="16"/>
  <c r="J2428" i="16"/>
  <c r="O2427" i="16"/>
  <c r="L2426" i="16"/>
  <c r="Q2425" i="16"/>
  <c r="I2425" i="16"/>
  <c r="N2424" i="16"/>
  <c r="S2423" i="16"/>
  <c r="K2423" i="16"/>
  <c r="P2422" i="16"/>
  <c r="M2421" i="16"/>
  <c r="R2418" i="16"/>
  <c r="J2418" i="16"/>
  <c r="O2417" i="16"/>
  <c r="L2413" i="16"/>
  <c r="Q2412" i="16"/>
  <c r="I2412" i="16"/>
  <c r="N2411" i="16"/>
  <c r="S2410" i="16"/>
  <c r="K2410" i="16"/>
  <c r="P2409" i="16"/>
  <c r="M2408" i="16"/>
  <c r="R2407" i="16"/>
  <c r="J2407" i="16"/>
  <c r="O2406" i="16"/>
  <c r="I2481" i="16"/>
  <c r="K2477" i="16"/>
  <c r="N2467" i="16"/>
  <c r="I2455" i="16"/>
  <c r="P2452" i="16"/>
  <c r="J2448" i="16"/>
  <c r="L2443" i="16"/>
  <c r="P2426" i="16"/>
  <c r="P2413" i="16"/>
  <c r="J2411" i="16"/>
  <c r="Q2408" i="16"/>
  <c r="K2406" i="16"/>
  <c r="S2488" i="16"/>
  <c r="R2485" i="16"/>
  <c r="L2481" i="16"/>
  <c r="Q2478" i="16"/>
  <c r="I2478" i="16"/>
  <c r="N2477" i="16"/>
  <c r="S2473" i="16"/>
  <c r="K2473" i="16"/>
  <c r="P2472" i="16"/>
  <c r="M2471" i="16"/>
  <c r="R2470" i="16"/>
  <c r="J2470" i="16"/>
  <c r="O2469" i="16"/>
  <c r="L2468" i="16"/>
  <c r="Q2467" i="16"/>
  <c r="I2467" i="16"/>
  <c r="N2466" i="16"/>
  <c r="S2463" i="16"/>
  <c r="K2463" i="16"/>
  <c r="P2462" i="16"/>
  <c r="M2458" i="16"/>
  <c r="R2457" i="16"/>
  <c r="J2457" i="16"/>
  <c r="O2456" i="16"/>
  <c r="L2455" i="16"/>
  <c r="Q2454" i="16"/>
  <c r="I2454" i="16"/>
  <c r="N2453" i="16"/>
  <c r="S2452" i="16"/>
  <c r="K2452" i="16"/>
  <c r="P2451" i="16"/>
  <c r="M2448" i="16"/>
  <c r="R2447" i="16"/>
  <c r="J2447" i="16"/>
  <c r="O2443" i="16"/>
  <c r="L2442" i="16"/>
  <c r="Q2441" i="16"/>
  <c r="I2441" i="16"/>
  <c r="N2440" i="16"/>
  <c r="S2439" i="16"/>
  <c r="K2439" i="16"/>
  <c r="P2438" i="16"/>
  <c r="M2437" i="16"/>
  <c r="R2436" i="16"/>
  <c r="J2436" i="16"/>
  <c r="O2433" i="16"/>
  <c r="L2432" i="16"/>
  <c r="Q2428" i="16"/>
  <c r="I2428" i="16"/>
  <c r="N2427" i="16"/>
  <c r="S2426" i="16"/>
  <c r="K2426" i="16"/>
  <c r="P2425" i="16"/>
  <c r="M2424" i="16"/>
  <c r="R2423" i="16"/>
  <c r="J2423" i="16"/>
  <c r="O2422" i="16"/>
  <c r="L2421" i="16"/>
  <c r="Q2418" i="16"/>
  <c r="I2418" i="16"/>
  <c r="N2417" i="16"/>
  <c r="S2413" i="16"/>
  <c r="K2413" i="16"/>
  <c r="P2412" i="16"/>
  <c r="M2411" i="16"/>
  <c r="R2410" i="16"/>
  <c r="J2410" i="16"/>
  <c r="O2409" i="16"/>
  <c r="L2408" i="16"/>
  <c r="Q2407" i="16"/>
  <c r="I2407" i="16"/>
  <c r="N2406" i="16"/>
  <c r="M2462" i="16"/>
  <c r="M2451" i="16"/>
  <c r="S2440" i="16"/>
  <c r="R2437" i="16"/>
  <c r="K2427" i="16"/>
  <c r="R2424" i="16"/>
  <c r="L2422" i="16"/>
  <c r="S2417" i="16"/>
  <c r="L2409" i="16"/>
  <c r="S2406" i="16"/>
  <c r="K2488" i="16"/>
  <c r="J2485" i="16"/>
  <c r="S2482" i="16"/>
  <c r="S2481" i="16"/>
  <c r="K2481" i="16"/>
  <c r="P2478" i="16"/>
  <c r="M2477" i="16"/>
  <c r="R2473" i="16"/>
  <c r="J2473" i="16"/>
  <c r="O2472" i="16"/>
  <c r="L2471" i="16"/>
  <c r="Q2470" i="16"/>
  <c r="I2470" i="16"/>
  <c r="N2469" i="16"/>
  <c r="S2468" i="16"/>
  <c r="K2468" i="16"/>
  <c r="P2467" i="16"/>
  <c r="M2466" i="16"/>
  <c r="R2463" i="16"/>
  <c r="J2463" i="16"/>
  <c r="O2462" i="16"/>
  <c r="L2458" i="16"/>
  <c r="Q2457" i="16"/>
  <c r="I2457" i="16"/>
  <c r="N2456" i="16"/>
  <c r="S2455" i="16"/>
  <c r="K2455" i="16"/>
  <c r="P2454" i="16"/>
  <c r="M2453" i="16"/>
  <c r="R2452" i="16"/>
  <c r="J2452" i="16"/>
  <c r="O2451" i="16"/>
  <c r="L2448" i="16"/>
  <c r="Q2447" i="16"/>
  <c r="I2447" i="16"/>
  <c r="N2443" i="16"/>
  <c r="S2442" i="16"/>
  <c r="K2442" i="16"/>
  <c r="P2441" i="16"/>
  <c r="M2440" i="16"/>
  <c r="R2439" i="16"/>
  <c r="J2439" i="16"/>
  <c r="O2438" i="16"/>
  <c r="L2437" i="16"/>
  <c r="Q2436" i="16"/>
  <c r="I2436" i="16"/>
  <c r="N2433" i="16"/>
  <c r="S2432" i="16"/>
  <c r="K2432" i="16"/>
  <c r="P2428" i="16"/>
  <c r="M2427" i="16"/>
  <c r="R2426" i="16"/>
  <c r="J2426" i="16"/>
  <c r="O2425" i="16"/>
  <c r="L2424" i="16"/>
  <c r="Q2423" i="16"/>
  <c r="I2423" i="16"/>
  <c r="N2422" i="16"/>
  <c r="S2421" i="16"/>
  <c r="K2421" i="16"/>
  <c r="P2418" i="16"/>
  <c r="M2417" i="16"/>
  <c r="R2413" i="16"/>
  <c r="J2413" i="16"/>
  <c r="O2412" i="16"/>
  <c r="L2411" i="16"/>
  <c r="Q2410" i="16"/>
  <c r="I2410" i="16"/>
  <c r="N2409" i="16"/>
  <c r="S2408" i="16"/>
  <c r="K2408" i="16"/>
  <c r="P2407" i="16"/>
  <c r="M2406" i="16"/>
  <c r="Q2481" i="16"/>
  <c r="L2469" i="16"/>
  <c r="S2466" i="16"/>
  <c r="L2456" i="16"/>
  <c r="K2453" i="16"/>
  <c r="I2442" i="16"/>
  <c r="P2439" i="16"/>
  <c r="I2432" i="16"/>
  <c r="O2423" i="16"/>
  <c r="I2421" i="16"/>
  <c r="Q2482" i="16"/>
  <c r="R2481" i="16"/>
  <c r="J2481" i="16"/>
  <c r="O2478" i="16"/>
  <c r="L2477" i="16"/>
  <c r="Q2473" i="16"/>
  <c r="I2473" i="16"/>
  <c r="N2472" i="16"/>
  <c r="S2471" i="16"/>
  <c r="K2471" i="16"/>
  <c r="P2470" i="16"/>
  <c r="M2469" i="16"/>
  <c r="R2468" i="16"/>
  <c r="J2468" i="16"/>
  <c r="O2467" i="16"/>
  <c r="L2466" i="16"/>
  <c r="Q2463" i="16"/>
  <c r="I2463" i="16"/>
  <c r="N2462" i="16"/>
  <c r="S2458" i="16"/>
  <c r="K2458" i="16"/>
  <c r="P2457" i="16"/>
  <c r="M2456" i="16"/>
  <c r="R2455" i="16"/>
  <c r="J2455" i="16"/>
  <c r="O2454" i="16"/>
  <c r="L2453" i="16"/>
  <c r="Q2452" i="16"/>
  <c r="I2452" i="16"/>
  <c r="N2451" i="16"/>
  <c r="S2448" i="16"/>
  <c r="K2448" i="16"/>
  <c r="P2447" i="16"/>
  <c r="M2443" i="16"/>
  <c r="R2442" i="16"/>
  <c r="J2442" i="16"/>
  <c r="O2441" i="16"/>
  <c r="L2440" i="16"/>
  <c r="Q2439" i="16"/>
  <c r="I2439" i="16"/>
  <c r="N2438" i="16"/>
  <c r="S2437" i="16"/>
  <c r="K2437" i="16"/>
  <c r="P2436" i="16"/>
  <c r="M2433" i="16"/>
  <c r="R2432" i="16"/>
  <c r="J2432" i="16"/>
  <c r="O2428" i="16"/>
  <c r="L2427" i="16"/>
  <c r="Q2426" i="16"/>
  <c r="I2426" i="16"/>
  <c r="N2425" i="16"/>
  <c r="S2424" i="16"/>
  <c r="K2424" i="16"/>
  <c r="P2423" i="16"/>
  <c r="M2422" i="16"/>
  <c r="R2421" i="16"/>
  <c r="J2421" i="16"/>
  <c r="O2418" i="16"/>
  <c r="L2417" i="16"/>
  <c r="Q2413" i="16"/>
  <c r="I2413" i="16"/>
  <c r="N2412" i="16"/>
  <c r="S2411" i="16"/>
  <c r="K2411" i="16"/>
  <c r="P2410" i="16"/>
  <c r="M2409" i="16"/>
  <c r="R2408" i="16"/>
  <c r="J2408" i="16"/>
  <c r="O2407" i="16"/>
  <c r="L2406" i="16"/>
  <c r="K2482" i="16"/>
  <c r="R2471" i="16"/>
  <c r="J2458" i="16"/>
  <c r="Q2455" i="16"/>
  <c r="R2448" i="16"/>
  <c r="K2440" i="16"/>
  <c r="O2436" i="16"/>
  <c r="N2428" i="16"/>
  <c r="O2410" i="16"/>
  <c r="S1678" i="16"/>
  <c r="K1678" i="16"/>
  <c r="N1677" i="16"/>
  <c r="Q1673" i="16"/>
  <c r="I1673" i="16"/>
  <c r="L1672" i="16"/>
  <c r="O1671" i="16"/>
  <c r="R1670" i="16"/>
  <c r="J1670" i="16"/>
  <c r="M1669" i="16"/>
  <c r="P1668" i="16"/>
  <c r="S1667" i="16"/>
  <c r="K1667" i="16"/>
  <c r="N1666" i="16"/>
  <c r="P1663" i="16"/>
  <c r="S1662" i="16"/>
  <c r="K1662" i="16"/>
  <c r="N1658" i="16"/>
  <c r="Q1657" i="16"/>
  <c r="I1657" i="16"/>
  <c r="L1656" i="16"/>
  <c r="O1655" i="16"/>
  <c r="R1654" i="16"/>
  <c r="J1654" i="16"/>
  <c r="M1653" i="16"/>
  <c r="P1652" i="16"/>
  <c r="S1651" i="16"/>
  <c r="K1651" i="16"/>
  <c r="R1678" i="16"/>
  <c r="J1678" i="16"/>
  <c r="M1677" i="16"/>
  <c r="P1673" i="16"/>
  <c r="S1672" i="16"/>
  <c r="K1672" i="16"/>
  <c r="N1671" i="16"/>
  <c r="Q1670" i="16"/>
  <c r="Q1678" i="16"/>
  <c r="I1678" i="16"/>
  <c r="L1677" i="16"/>
  <c r="O1673" i="16"/>
  <c r="R1672" i="16"/>
  <c r="J1672" i="16"/>
  <c r="M1671" i="16"/>
  <c r="P1670" i="16"/>
  <c r="S1669" i="16"/>
  <c r="K1669" i="16"/>
  <c r="N1668" i="16"/>
  <c r="Q1667" i="16"/>
  <c r="I1667" i="16"/>
  <c r="L1666" i="16"/>
  <c r="N1663" i="16"/>
  <c r="Q1662" i="16"/>
  <c r="I1662" i="16"/>
  <c r="L1658" i="16"/>
  <c r="O1657" i="16"/>
  <c r="R1656" i="16"/>
  <c r="J1656" i="16"/>
  <c r="M1655" i="16"/>
  <c r="P1654" i="16"/>
  <c r="S1653" i="16"/>
  <c r="K1653" i="16"/>
  <c r="N1652" i="16"/>
  <c r="Q1651" i="16"/>
  <c r="I1651" i="16"/>
  <c r="I1666" i="16"/>
  <c r="S1663" i="16"/>
  <c r="L1657" i="16"/>
  <c r="O1656" i="16"/>
  <c r="R1655" i="16"/>
  <c r="P1678" i="16"/>
  <c r="S1677" i="16"/>
  <c r="K1677" i="16"/>
  <c r="N1673" i="16"/>
  <c r="Q1672" i="16"/>
  <c r="I1672" i="16"/>
  <c r="L1671" i="16"/>
  <c r="O1670" i="16"/>
  <c r="R1669" i="16"/>
  <c r="J1669" i="16"/>
  <c r="M1668" i="16"/>
  <c r="P1667" i="16"/>
  <c r="S1666" i="16"/>
  <c r="K1666" i="16"/>
  <c r="M1663" i="16"/>
  <c r="P1662" i="16"/>
  <c r="S1658" i="16"/>
  <c r="K1658" i="16"/>
  <c r="N1657" i="16"/>
  <c r="Q1656" i="16"/>
  <c r="I1656" i="16"/>
  <c r="L1655" i="16"/>
  <c r="O1654" i="16"/>
  <c r="R1653" i="16"/>
  <c r="J1653" i="16"/>
  <c r="M1652" i="16"/>
  <c r="P1651" i="16"/>
  <c r="N1678" i="16"/>
  <c r="Q1677" i="16"/>
  <c r="O1672" i="16"/>
  <c r="R1671" i="16"/>
  <c r="K1668" i="16"/>
  <c r="N1667" i="16"/>
  <c r="K1663" i="16"/>
  <c r="N1662" i="16"/>
  <c r="Q1658" i="16"/>
  <c r="O1678" i="16"/>
  <c r="R1677" i="16"/>
  <c r="J1677" i="16"/>
  <c r="M1673" i="16"/>
  <c r="P1672" i="16"/>
  <c r="S1671" i="16"/>
  <c r="K1671" i="16"/>
  <c r="N1670" i="16"/>
  <c r="Q1669" i="16"/>
  <c r="I1669" i="16"/>
  <c r="L1668" i="16"/>
  <c r="O1667" i="16"/>
  <c r="R1666" i="16"/>
  <c r="J1666" i="16"/>
  <c r="L1663" i="16"/>
  <c r="O1662" i="16"/>
  <c r="R1658" i="16"/>
  <c r="J1658" i="16"/>
  <c r="M1657" i="16"/>
  <c r="P1656" i="16"/>
  <c r="S1655" i="16"/>
  <c r="K1655" i="16"/>
  <c r="N1654" i="16"/>
  <c r="Q1653" i="16"/>
  <c r="I1653" i="16"/>
  <c r="L1652" i="16"/>
  <c r="O1651" i="16"/>
  <c r="I1677" i="16"/>
  <c r="L1673" i="16"/>
  <c r="J1671" i="16"/>
  <c r="M1670" i="16"/>
  <c r="P1669" i="16"/>
  <c r="S1668" i="16"/>
  <c r="Q1666" i="16"/>
  <c r="I1658" i="16"/>
  <c r="J1655" i="16"/>
  <c r="M1678" i="16"/>
  <c r="P1677" i="16"/>
  <c r="S1673" i="16"/>
  <c r="K1673" i="16"/>
  <c r="N1672" i="16"/>
  <c r="Q1671" i="16"/>
  <c r="I1671" i="16"/>
  <c r="L1670" i="16"/>
  <c r="O1669" i="16"/>
  <c r="R1668" i="16"/>
  <c r="J1668" i="16"/>
  <c r="M1667" i="16"/>
  <c r="P1666" i="16"/>
  <c r="R1663" i="16"/>
  <c r="J1663" i="16"/>
  <c r="M1662" i="16"/>
  <c r="P1658" i="16"/>
  <c r="S1657" i="16"/>
  <c r="K1657" i="16"/>
  <c r="N1656" i="16"/>
  <c r="Q1655" i="16"/>
  <c r="I1655" i="16"/>
  <c r="L1654" i="16"/>
  <c r="O1653" i="16"/>
  <c r="R1652" i="16"/>
  <c r="J1652" i="16"/>
  <c r="M1651" i="16"/>
  <c r="L1678" i="16"/>
  <c r="O1677" i="16"/>
  <c r="R1673" i="16"/>
  <c r="J1673" i="16"/>
  <c r="M1672" i="16"/>
  <c r="P1671" i="16"/>
  <c r="S1670" i="16"/>
  <c r="K1670" i="16"/>
  <c r="I1663" i="16"/>
  <c r="J1662" i="16"/>
  <c r="N1653" i="16"/>
  <c r="S1652" i="16"/>
  <c r="L1653" i="16"/>
  <c r="Q1652" i="16"/>
  <c r="O1652" i="16"/>
  <c r="Q1668" i="16"/>
  <c r="R1667" i="16"/>
  <c r="O1666" i="16"/>
  <c r="S1654" i="16"/>
  <c r="K1652" i="16"/>
  <c r="N1669" i="16"/>
  <c r="O1668" i="16"/>
  <c r="L1667" i="16"/>
  <c r="M1666" i="16"/>
  <c r="S1656" i="16"/>
  <c r="P1655" i="16"/>
  <c r="Q1654" i="16"/>
  <c r="I1652" i="16"/>
  <c r="R1651" i="16"/>
  <c r="P1657" i="16"/>
  <c r="K1654" i="16"/>
  <c r="O1663" i="16"/>
  <c r="L1662" i="16"/>
  <c r="J1657" i="16"/>
  <c r="I1654" i="16"/>
  <c r="L1669" i="16"/>
  <c r="I1668" i="16"/>
  <c r="J1667" i="16"/>
  <c r="R1657" i="16"/>
  <c r="M1656" i="16"/>
  <c r="N1655" i="16"/>
  <c r="M1654" i="16"/>
  <c r="N1651" i="16"/>
  <c r="I1670" i="16"/>
  <c r="Q1663" i="16"/>
  <c r="R1662" i="16"/>
  <c r="O1658" i="16"/>
  <c r="K1656" i="16"/>
  <c r="L1651" i="16"/>
  <c r="M1658" i="16"/>
  <c r="P1653" i="16"/>
  <c r="J1651" i="16"/>
  <c r="AA1678" i="16"/>
  <c r="Y1673" i="16"/>
  <c r="AB1672" i="16"/>
  <c r="Z1670" i="16"/>
  <c r="AC1669" i="16"/>
  <c r="AA1667" i="16"/>
  <c r="AA1662" i="16"/>
  <c r="Y1657" i="16"/>
  <c r="AB1656" i="16"/>
  <c r="Z1654" i="16"/>
  <c r="AC1653" i="16"/>
  <c r="AA1651" i="16"/>
  <c r="Z1678" i="16"/>
  <c r="AC1677" i="16"/>
  <c r="AA1672" i="16"/>
  <c r="Y1670" i="16"/>
  <c r="Y1678" i="16"/>
  <c r="AB1677" i="16"/>
  <c r="Z1672" i="16"/>
  <c r="AC1671" i="16"/>
  <c r="AA1669" i="16"/>
  <c r="Y1667" i="16"/>
  <c r="AB1666" i="16"/>
  <c r="Y1662" i="16"/>
  <c r="AB1658" i="16"/>
  <c r="Z1656" i="16"/>
  <c r="AC1655" i="16"/>
  <c r="AA1653" i="16"/>
  <c r="Y1651" i="16"/>
  <c r="Y1677" i="16"/>
  <c r="AB1673" i="16"/>
  <c r="Z1671" i="16"/>
  <c r="AC1670" i="16"/>
  <c r="Y1658" i="16"/>
  <c r="AB1657" i="16"/>
  <c r="AA1677" i="16"/>
  <c r="Y1672" i="16"/>
  <c r="AB1671" i="16"/>
  <c r="Z1669" i="16"/>
  <c r="AC1668" i="16"/>
  <c r="AA1666" i="16"/>
  <c r="AC1663" i="16"/>
  <c r="AA1658" i="16"/>
  <c r="Y1656" i="16"/>
  <c r="AB1655" i="16"/>
  <c r="Z1653" i="16"/>
  <c r="AC1652" i="16"/>
  <c r="AA1668" i="16"/>
  <c r="Y1666" i="16"/>
  <c r="Z1655" i="16"/>
  <c r="AC1654" i="16"/>
  <c r="Z1677" i="16"/>
  <c r="AC1673" i="16"/>
  <c r="AA1671" i="16"/>
  <c r="Y1669" i="16"/>
  <c r="AB1668" i="16"/>
  <c r="Z1666" i="16"/>
  <c r="AB1663" i="16"/>
  <c r="Z1658" i="16"/>
  <c r="AC1657" i="16"/>
  <c r="AA1655" i="16"/>
  <c r="Y1653" i="16"/>
  <c r="AB1652" i="16"/>
  <c r="AA1663" i="16"/>
  <c r="AC1678" i="16"/>
  <c r="AA1673" i="16"/>
  <c r="Y1671" i="16"/>
  <c r="AB1670" i="16"/>
  <c r="Z1668" i="16"/>
  <c r="AC1667" i="16"/>
  <c r="Z1663" i="16"/>
  <c r="AC1662" i="16"/>
  <c r="AA1657" i="16"/>
  <c r="Y1655" i="16"/>
  <c r="AB1654" i="16"/>
  <c r="Z1652" i="16"/>
  <c r="AC1651" i="16"/>
  <c r="AB1678" i="16"/>
  <c r="Z1673" i="16"/>
  <c r="AC1672" i="16"/>
  <c r="AA1670" i="16"/>
  <c r="AB1667" i="16"/>
  <c r="AC1666" i="16"/>
  <c r="AA1654" i="16"/>
  <c r="AB1651" i="16"/>
  <c r="AB1669" i="16"/>
  <c r="Y1668" i="16"/>
  <c r="Z1667" i="16"/>
  <c r="AC1656" i="16"/>
  <c r="Y1654" i="16"/>
  <c r="Z1651" i="16"/>
  <c r="AC1658" i="16"/>
  <c r="AA1656" i="16"/>
  <c r="AB1662" i="16"/>
  <c r="Z1657" i="16"/>
  <c r="AB1653" i="16"/>
  <c r="Y1663" i="16"/>
  <c r="Z1662" i="16"/>
  <c r="Y1652" i="16"/>
  <c r="AA1652" i="16"/>
  <c r="V1677" i="16"/>
  <c r="T1672" i="16"/>
  <c r="W1671" i="16"/>
  <c r="U1669" i="16"/>
  <c r="X1668" i="16"/>
  <c r="V1666" i="16"/>
  <c r="X1663" i="16"/>
  <c r="V1658" i="16"/>
  <c r="T1656" i="16"/>
  <c r="W1655" i="16"/>
  <c r="U1653" i="16"/>
  <c r="X1652" i="16"/>
  <c r="U1677" i="16"/>
  <c r="X1673" i="16"/>
  <c r="V1671" i="16"/>
  <c r="T1677" i="16"/>
  <c r="W1673" i="16"/>
  <c r="U1671" i="16"/>
  <c r="X1670" i="16"/>
  <c r="V1668" i="16"/>
  <c r="T1666" i="16"/>
  <c r="V1663" i="16"/>
  <c r="T1658" i="16"/>
  <c r="W1657" i="16"/>
  <c r="U1655" i="16"/>
  <c r="X1654" i="16"/>
  <c r="V1652" i="16"/>
  <c r="W1672" i="16"/>
  <c r="V1662" i="16"/>
  <c r="X1678" i="16"/>
  <c r="V1673" i="16"/>
  <c r="T1671" i="16"/>
  <c r="W1670" i="16"/>
  <c r="U1668" i="16"/>
  <c r="X1667" i="16"/>
  <c r="U1663" i="16"/>
  <c r="X1662" i="16"/>
  <c r="V1657" i="16"/>
  <c r="T1655" i="16"/>
  <c r="W1654" i="16"/>
  <c r="U1652" i="16"/>
  <c r="X1651" i="16"/>
  <c r="T1673" i="16"/>
  <c r="U1670" i="16"/>
  <c r="X1669" i="16"/>
  <c r="T1657" i="16"/>
  <c r="W1656" i="16"/>
  <c r="W1678" i="16"/>
  <c r="U1673" i="16"/>
  <c r="X1672" i="16"/>
  <c r="V1670" i="16"/>
  <c r="T1668" i="16"/>
  <c r="W1667" i="16"/>
  <c r="T1663" i="16"/>
  <c r="W1662" i="16"/>
  <c r="U1657" i="16"/>
  <c r="X1656" i="16"/>
  <c r="V1654" i="16"/>
  <c r="T1652" i="16"/>
  <c r="W1651" i="16"/>
  <c r="V1678" i="16"/>
  <c r="V1667" i="16"/>
  <c r="U1678" i="16"/>
  <c r="X1677" i="16"/>
  <c r="V1672" i="16"/>
  <c r="T1670" i="16"/>
  <c r="W1669" i="16"/>
  <c r="U1667" i="16"/>
  <c r="X1666" i="16"/>
  <c r="U1662" i="16"/>
  <c r="X1658" i="16"/>
  <c r="V1656" i="16"/>
  <c r="T1654" i="16"/>
  <c r="W1653" i="16"/>
  <c r="U1651" i="16"/>
  <c r="T1678" i="16"/>
  <c r="W1677" i="16"/>
  <c r="U1672" i="16"/>
  <c r="X1671" i="16"/>
  <c r="W1666" i="16"/>
  <c r="V1669" i="16"/>
  <c r="W1668" i="16"/>
  <c r="T1667" i="16"/>
  <c r="U1666" i="16"/>
  <c r="X1655" i="16"/>
  <c r="U1654" i="16"/>
  <c r="V1651" i="16"/>
  <c r="T1669" i="16"/>
  <c r="U1656" i="16"/>
  <c r="V1655" i="16"/>
  <c r="T1651" i="16"/>
  <c r="W1658" i="16"/>
  <c r="X1657" i="16"/>
  <c r="X1653" i="16"/>
  <c r="W1652" i="16"/>
  <c r="W1663" i="16"/>
  <c r="T1662" i="16"/>
  <c r="U1658" i="16"/>
  <c r="V1653" i="16"/>
  <c r="T1653" i="16"/>
  <c r="O1648" i="16"/>
  <c r="R1647" i="16"/>
  <c r="J1647" i="16"/>
  <c r="M1643" i="16"/>
  <c r="P1642" i="16"/>
  <c r="S1641" i="16"/>
  <c r="K1641" i="16"/>
  <c r="N1640" i="16"/>
  <c r="Q1639" i="16"/>
  <c r="I1639" i="16"/>
  <c r="L1638" i="16"/>
  <c r="O1637" i="16"/>
  <c r="R1636" i="16"/>
  <c r="J1636" i="16"/>
  <c r="L1633" i="16"/>
  <c r="O1632" i="16"/>
  <c r="R1628" i="16"/>
  <c r="J1628" i="16"/>
  <c r="M1627" i="16"/>
  <c r="P1626" i="16"/>
  <c r="S1625" i="16"/>
  <c r="K1625" i="16"/>
  <c r="N1624" i="16"/>
  <c r="Q1623" i="16"/>
  <c r="I1623" i="16"/>
  <c r="L1622" i="16"/>
  <c r="O1621" i="16"/>
  <c r="N1648" i="16"/>
  <c r="Q1647" i="16"/>
  <c r="I1647" i="16"/>
  <c r="L1643" i="16"/>
  <c r="O1642" i="16"/>
  <c r="R1641" i="16"/>
  <c r="J1641" i="16"/>
  <c r="M1640" i="16"/>
  <c r="P1639" i="16"/>
  <c r="S1638" i="16"/>
  <c r="K1638" i="16"/>
  <c r="N1637" i="16"/>
  <c r="Q1636" i="16"/>
  <c r="I1636" i="16"/>
  <c r="S1633" i="16"/>
  <c r="K1633" i="16"/>
  <c r="N1632" i="16"/>
  <c r="Q1628" i="16"/>
  <c r="I1628" i="16"/>
  <c r="L1627" i="16"/>
  <c r="O1626" i="16"/>
  <c r="R1625" i="16"/>
  <c r="J1625" i="16"/>
  <c r="M1624" i="16"/>
  <c r="P1623" i="16"/>
  <c r="S1622" i="16"/>
  <c r="K1622" i="16"/>
  <c r="N1621" i="16"/>
  <c r="M1648" i="16"/>
  <c r="P1647" i="16"/>
  <c r="S1643" i="16"/>
  <c r="K1643" i="16"/>
  <c r="N1642" i="16"/>
  <c r="Q1641" i="16"/>
  <c r="I1641" i="16"/>
  <c r="L1640" i="16"/>
  <c r="O1639" i="16"/>
  <c r="R1638" i="16"/>
  <c r="J1638" i="16"/>
  <c r="M1637" i="16"/>
  <c r="P1636" i="16"/>
  <c r="R1633" i="16"/>
  <c r="J1633" i="16"/>
  <c r="M1632" i="16"/>
  <c r="P1628" i="16"/>
  <c r="S1627" i="16"/>
  <c r="K1627" i="16"/>
  <c r="N1626" i="16"/>
  <c r="Q1625" i="16"/>
  <c r="I1625" i="16"/>
  <c r="L1624" i="16"/>
  <c r="O1623" i="16"/>
  <c r="R1622" i="16"/>
  <c r="J1622" i="16"/>
  <c r="M1621" i="16"/>
  <c r="S1648" i="16"/>
  <c r="K1648" i="16"/>
  <c r="N1647" i="16"/>
  <c r="Q1643" i="16"/>
  <c r="I1643" i="16"/>
  <c r="L1642" i="16"/>
  <c r="O1641" i="16"/>
  <c r="R1640" i="16"/>
  <c r="J1640" i="16"/>
  <c r="M1639" i="16"/>
  <c r="P1638" i="16"/>
  <c r="S1637" i="16"/>
  <c r="K1637" i="16"/>
  <c r="N1636" i="16"/>
  <c r="P1633" i="16"/>
  <c r="S1632" i="16"/>
  <c r="K1632" i="16"/>
  <c r="N1628" i="16"/>
  <c r="Q1627" i="16"/>
  <c r="I1627" i="16"/>
  <c r="L1626" i="16"/>
  <c r="O1625" i="16"/>
  <c r="R1624" i="16"/>
  <c r="J1624" i="16"/>
  <c r="M1623" i="16"/>
  <c r="P1622" i="16"/>
  <c r="S1621" i="16"/>
  <c r="K1621" i="16"/>
  <c r="R1648" i="16"/>
  <c r="J1648" i="16"/>
  <c r="M1647" i="16"/>
  <c r="P1643" i="16"/>
  <c r="S1642" i="16"/>
  <c r="K1642" i="16"/>
  <c r="N1641" i="16"/>
  <c r="Q1640" i="16"/>
  <c r="I1640" i="16"/>
  <c r="L1639" i="16"/>
  <c r="O1638" i="16"/>
  <c r="R1637" i="16"/>
  <c r="J1637" i="16"/>
  <c r="M1636" i="16"/>
  <c r="O1633" i="16"/>
  <c r="R1632" i="16"/>
  <c r="J1632" i="16"/>
  <c r="M1628" i="16"/>
  <c r="P1627" i="16"/>
  <c r="S1626" i="16"/>
  <c r="K1626" i="16"/>
  <c r="N1625" i="16"/>
  <c r="Q1624" i="16"/>
  <c r="I1624" i="16"/>
  <c r="L1623" i="16"/>
  <c r="O1622" i="16"/>
  <c r="R1621" i="16"/>
  <c r="J1621" i="16"/>
  <c r="P1648" i="16"/>
  <c r="Q1642" i="16"/>
  <c r="N1639" i="16"/>
  <c r="I1637" i="16"/>
  <c r="O1636" i="16"/>
  <c r="N1633" i="16"/>
  <c r="O1627" i="16"/>
  <c r="L1625" i="16"/>
  <c r="P1624" i="16"/>
  <c r="I1622" i="16"/>
  <c r="Q1621" i="16"/>
  <c r="Q1618" i="16"/>
  <c r="I1618" i="16"/>
  <c r="L1617" i="16"/>
  <c r="O1613" i="16"/>
  <c r="R1612" i="16"/>
  <c r="J1612" i="16"/>
  <c r="M1611" i="16"/>
  <c r="P1610" i="16"/>
  <c r="S1609" i="16"/>
  <c r="K1609" i="16"/>
  <c r="N1608" i="16"/>
  <c r="Q1607" i="16"/>
  <c r="I1607" i="16"/>
  <c r="L1606" i="16"/>
  <c r="L1636" i="16"/>
  <c r="O1624" i="16"/>
  <c r="K1617" i="16"/>
  <c r="L1611" i="16"/>
  <c r="O1610" i="16"/>
  <c r="M1608" i="16"/>
  <c r="P1607" i="16"/>
  <c r="S1606" i="16"/>
  <c r="L1648" i="16"/>
  <c r="S1647" i="16"/>
  <c r="M1642" i="16"/>
  <c r="K1639" i="16"/>
  <c r="M1633" i="16"/>
  <c r="N1627" i="16"/>
  <c r="S1623" i="16"/>
  <c r="P1621" i="16"/>
  <c r="P1618" i="16"/>
  <c r="S1617" i="16"/>
  <c r="I1612" i="16"/>
  <c r="J1609" i="16"/>
  <c r="K1606" i="16"/>
  <c r="I1648" i="16"/>
  <c r="O1647" i="16"/>
  <c r="J1642" i="16"/>
  <c r="J1639" i="16"/>
  <c r="Q1638" i="16"/>
  <c r="K1636" i="16"/>
  <c r="I1633" i="16"/>
  <c r="Q1632" i="16"/>
  <c r="J1627" i="16"/>
  <c r="R1626" i="16"/>
  <c r="K1624" i="16"/>
  <c r="R1623" i="16"/>
  <c r="L1621" i="16"/>
  <c r="O1618" i="16"/>
  <c r="R1617" i="16"/>
  <c r="J1617" i="16"/>
  <c r="M1613" i="16"/>
  <c r="P1612" i="16"/>
  <c r="S1611" i="16"/>
  <c r="K1611" i="16"/>
  <c r="N1610" i="16"/>
  <c r="Q1609" i="16"/>
  <c r="I1609" i="16"/>
  <c r="L1608" i="16"/>
  <c r="O1607" i="16"/>
  <c r="R1606" i="16"/>
  <c r="J1606" i="16"/>
  <c r="L1647" i="16"/>
  <c r="I1642" i="16"/>
  <c r="P1641" i="16"/>
  <c r="N1638" i="16"/>
  <c r="P1632" i="16"/>
  <c r="Q1626" i="16"/>
  <c r="N1623" i="16"/>
  <c r="I1621" i="16"/>
  <c r="I1617" i="16"/>
  <c r="K1647" i="16"/>
  <c r="R1643" i="16"/>
  <c r="M1641" i="16"/>
  <c r="S1640" i="16"/>
  <c r="M1638" i="16"/>
  <c r="L1632" i="16"/>
  <c r="S1628" i="16"/>
  <c r="M1626" i="16"/>
  <c r="K1623" i="16"/>
  <c r="M1618" i="16"/>
  <c r="P1617" i="16"/>
  <c r="S1613" i="16"/>
  <c r="K1613" i="16"/>
  <c r="N1612" i="16"/>
  <c r="Q1611" i="16"/>
  <c r="I1611" i="16"/>
  <c r="L1610" i="16"/>
  <c r="O1609" i="16"/>
  <c r="R1608" i="16"/>
  <c r="J1608" i="16"/>
  <c r="M1607" i="16"/>
  <c r="P1606" i="16"/>
  <c r="N1643" i="16"/>
  <c r="O1640" i="16"/>
  <c r="I1626" i="16"/>
  <c r="N1622" i="16"/>
  <c r="S1618" i="16"/>
  <c r="N1617" i="16"/>
  <c r="I1613" i="16"/>
  <c r="O1643" i="16"/>
  <c r="L1641" i="16"/>
  <c r="P1640" i="16"/>
  <c r="I1638" i="16"/>
  <c r="Q1637" i="16"/>
  <c r="I1632" i="16"/>
  <c r="O1628" i="16"/>
  <c r="J1626" i="16"/>
  <c r="J1623" i="16"/>
  <c r="Q1622" i="16"/>
  <c r="L1618" i="16"/>
  <c r="O1617" i="16"/>
  <c r="R1613" i="16"/>
  <c r="J1613" i="16"/>
  <c r="M1612" i="16"/>
  <c r="P1611" i="16"/>
  <c r="S1610" i="16"/>
  <c r="K1610" i="16"/>
  <c r="N1609" i="16"/>
  <c r="Q1608" i="16"/>
  <c r="I1608" i="16"/>
  <c r="L1607" i="16"/>
  <c r="O1606" i="16"/>
  <c r="S1639" i="16"/>
  <c r="P1637" i="16"/>
  <c r="L1628" i="16"/>
  <c r="P1625" i="16"/>
  <c r="K1618" i="16"/>
  <c r="Q1613" i="16"/>
  <c r="L1612" i="16"/>
  <c r="Q1648" i="16"/>
  <c r="J1643" i="16"/>
  <c r="R1642" i="16"/>
  <c r="K1640" i="16"/>
  <c r="R1639" i="16"/>
  <c r="L1637" i="16"/>
  <c r="S1636" i="16"/>
  <c r="Q1633" i="16"/>
  <c r="K1628" i="16"/>
  <c r="R1627" i="16"/>
  <c r="M1625" i="16"/>
  <c r="S1624" i="16"/>
  <c r="M1622" i="16"/>
  <c r="R1618" i="16"/>
  <c r="J1618" i="16"/>
  <c r="M1617" i="16"/>
  <c r="P1613" i="16"/>
  <c r="S1612" i="16"/>
  <c r="K1612" i="16"/>
  <c r="N1611" i="16"/>
  <c r="Q1610" i="16"/>
  <c r="I1610" i="16"/>
  <c r="L1609" i="16"/>
  <c r="O1608" i="16"/>
  <c r="R1607" i="16"/>
  <c r="J1607" i="16"/>
  <c r="M1606" i="16"/>
  <c r="N1613" i="16"/>
  <c r="Q1612" i="16"/>
  <c r="R1609" i="16"/>
  <c r="O1612" i="16"/>
  <c r="Q1606" i="16"/>
  <c r="S1607" i="16"/>
  <c r="Q1617" i="16"/>
  <c r="S1608" i="16"/>
  <c r="N1607" i="16"/>
  <c r="N1606" i="16"/>
  <c r="P1608" i="16"/>
  <c r="K1607" i="16"/>
  <c r="I1606" i="16"/>
  <c r="R1611" i="16"/>
  <c r="N1618" i="16"/>
  <c r="R1610" i="16"/>
  <c r="P1609" i="16"/>
  <c r="K1608" i="16"/>
  <c r="L1613" i="16"/>
  <c r="M1610" i="16"/>
  <c r="M1609" i="16"/>
  <c r="O1611" i="16"/>
  <c r="J1610" i="16"/>
  <c r="J1611" i="16"/>
  <c r="Z1647" i="16"/>
  <c r="AC1643" i="16"/>
  <c r="AA1641" i="16"/>
  <c r="Y1639" i="16"/>
  <c r="AB1638" i="16"/>
  <c r="Z1636" i="16"/>
  <c r="AB1633" i="16"/>
  <c r="Z1628" i="16"/>
  <c r="AC1627" i="16"/>
  <c r="AA1625" i="16"/>
  <c r="Y1623" i="16"/>
  <c r="AB1622" i="16"/>
  <c r="Y1618" i="16"/>
  <c r="Y1647" i="16"/>
  <c r="AB1643" i="16"/>
  <c r="Z1641" i="16"/>
  <c r="AC1640" i="16"/>
  <c r="AA1638" i="16"/>
  <c r="Y1636" i="16"/>
  <c r="AA1633" i="16"/>
  <c r="Y1628" i="16"/>
  <c r="AB1627" i="16"/>
  <c r="Z1625" i="16"/>
  <c r="AC1624" i="16"/>
  <c r="AA1622" i="16"/>
  <c r="AC1648" i="16"/>
  <c r="AA1643" i="16"/>
  <c r="Y1641" i="16"/>
  <c r="AB1640" i="16"/>
  <c r="Z1638" i="16"/>
  <c r="AC1637" i="16"/>
  <c r="Z1633" i="16"/>
  <c r="AC1632" i="16"/>
  <c r="AA1627" i="16"/>
  <c r="Y1625" i="16"/>
  <c r="AB1624" i="16"/>
  <c r="Z1622" i="16"/>
  <c r="AC1621" i="16"/>
  <c r="AA1648" i="16"/>
  <c r="Y1643" i="16"/>
  <c r="AB1642" i="16"/>
  <c r="Z1640" i="16"/>
  <c r="AC1639" i="16"/>
  <c r="AA1637" i="16"/>
  <c r="AA1632" i="16"/>
  <c r="Y1627" i="16"/>
  <c r="AB1626" i="16"/>
  <c r="Z1624" i="16"/>
  <c r="AC1623" i="16"/>
  <c r="AA1621" i="16"/>
  <c r="AC1618" i="16"/>
  <c r="Z1648" i="16"/>
  <c r="AC1647" i="16"/>
  <c r="AA1642" i="16"/>
  <c r="Y1640" i="16"/>
  <c r="AB1639" i="16"/>
  <c r="Z1637" i="16"/>
  <c r="AC1636" i="16"/>
  <c r="Z1632" i="16"/>
  <c r="AC1628" i="16"/>
  <c r="AA1626" i="16"/>
  <c r="Y1624" i="16"/>
  <c r="AB1623" i="16"/>
  <c r="Z1621" i="16"/>
  <c r="AB1618" i="16"/>
  <c r="AB1628" i="16"/>
  <c r="Y1626" i="16"/>
  <c r="AB1617" i="16"/>
  <c r="Z1612" i="16"/>
  <c r="AC1611" i="16"/>
  <c r="AA1609" i="16"/>
  <c r="Y1607" i="16"/>
  <c r="AB1606" i="16"/>
  <c r="AC1625" i="16"/>
  <c r="AC1622" i="16"/>
  <c r="AA1617" i="16"/>
  <c r="Y1612" i="16"/>
  <c r="AB1611" i="16"/>
  <c r="Z1609" i="16"/>
  <c r="AC1608" i="16"/>
  <c r="Z1643" i="16"/>
  <c r="AA1640" i="16"/>
  <c r="AB1637" i="16"/>
  <c r="AA1628" i="16"/>
  <c r="Y1637" i="16"/>
  <c r="AB1625" i="16"/>
  <c r="Y1622" i="16"/>
  <c r="AA1618" i="16"/>
  <c r="Z1617" i="16"/>
  <c r="AC1613" i="16"/>
  <c r="AA1611" i="16"/>
  <c r="Y1609" i="16"/>
  <c r="AB1608" i="16"/>
  <c r="Z1606" i="16"/>
  <c r="AB1648" i="16"/>
  <c r="AC1642" i="16"/>
  <c r="AA1639" i="16"/>
  <c r="AB1636" i="16"/>
  <c r="AC1633" i="16"/>
  <c r="Z1618" i="16"/>
  <c r="AB1613" i="16"/>
  <c r="Y1648" i="16"/>
  <c r="Z1642" i="16"/>
  <c r="Z1639" i="16"/>
  <c r="AA1636" i="16"/>
  <c r="Y1633" i="16"/>
  <c r="Z1627" i="16"/>
  <c r="AA1624" i="16"/>
  <c r="AB1621" i="16"/>
  <c r="AA1613" i="16"/>
  <c r="Y1611" i="16"/>
  <c r="AB1610" i="16"/>
  <c r="Z1608" i="16"/>
  <c r="AC1607" i="16"/>
  <c r="AA1647" i="16"/>
  <c r="AC1641" i="16"/>
  <c r="AC1638" i="16"/>
  <c r="Y1613" i="16"/>
  <c r="AB1647" i="16"/>
  <c r="Y1642" i="16"/>
  <c r="Y1621" i="16"/>
  <c r="Z1613" i="16"/>
  <c r="AC1612" i="16"/>
  <c r="AA1610" i="16"/>
  <c r="Y1608" i="16"/>
  <c r="AB1607" i="16"/>
  <c r="AB1632" i="16"/>
  <c r="AC1626" i="16"/>
  <c r="AA1623" i="16"/>
  <c r="AB1612" i="16"/>
  <c r="AB1641" i="16"/>
  <c r="Y1638" i="16"/>
  <c r="Y1632" i="16"/>
  <c r="Z1626" i="16"/>
  <c r="Z1623" i="16"/>
  <c r="AC1617" i="16"/>
  <c r="AA1612" i="16"/>
  <c r="Y1610" i="16"/>
  <c r="AB1609" i="16"/>
  <c r="Z1607" i="16"/>
  <c r="AC1606" i="16"/>
  <c r="AA1606" i="16"/>
  <c r="AA1608" i="16"/>
  <c r="Y1617" i="16"/>
  <c r="AC1610" i="16"/>
  <c r="AC1609" i="16"/>
  <c r="Z1610" i="16"/>
  <c r="Y1606" i="16"/>
  <c r="Z1611" i="16"/>
  <c r="AA1607" i="16"/>
  <c r="W1648" i="16"/>
  <c r="U1643" i="16"/>
  <c r="X1642" i="16"/>
  <c r="V1640" i="16"/>
  <c r="T1638" i="16"/>
  <c r="W1637" i="16"/>
  <c r="T1633" i="16"/>
  <c r="W1632" i="16"/>
  <c r="U1627" i="16"/>
  <c r="X1626" i="16"/>
  <c r="V1624" i="16"/>
  <c r="T1622" i="16"/>
  <c r="W1621" i="16"/>
  <c r="V1648" i="16"/>
  <c r="T1643" i="16"/>
  <c r="W1642" i="16"/>
  <c r="U1640" i="16"/>
  <c r="X1639" i="16"/>
  <c r="V1637" i="16"/>
  <c r="V1632" i="16"/>
  <c r="T1627" i="16"/>
  <c r="W1626" i="16"/>
  <c r="U1624" i="16"/>
  <c r="X1623" i="16"/>
  <c r="V1621" i="16"/>
  <c r="X1618" i="16"/>
  <c r="U1648" i="16"/>
  <c r="X1647" i="16"/>
  <c r="V1642" i="16"/>
  <c r="T1640" i="16"/>
  <c r="W1639" i="16"/>
  <c r="U1637" i="16"/>
  <c r="X1636" i="16"/>
  <c r="U1632" i="16"/>
  <c r="X1628" i="16"/>
  <c r="V1626" i="16"/>
  <c r="T1624" i="16"/>
  <c r="W1623" i="16"/>
  <c r="U1621" i="16"/>
  <c r="V1647" i="16"/>
  <c r="T1642" i="16"/>
  <c r="W1641" i="16"/>
  <c r="U1639" i="16"/>
  <c r="X1638" i="16"/>
  <c r="V1636" i="16"/>
  <c r="X1633" i="16"/>
  <c r="V1628" i="16"/>
  <c r="T1626" i="16"/>
  <c r="W1625" i="16"/>
  <c r="U1623" i="16"/>
  <c r="X1622" i="16"/>
  <c r="U1618" i="16"/>
  <c r="U1647" i="16"/>
  <c r="X1643" i="16"/>
  <c r="V1641" i="16"/>
  <c r="T1639" i="16"/>
  <c r="W1638" i="16"/>
  <c r="U1636" i="16"/>
  <c r="W1633" i="16"/>
  <c r="U1628" i="16"/>
  <c r="X1627" i="16"/>
  <c r="V1625" i="16"/>
  <c r="T1623" i="16"/>
  <c r="W1622" i="16"/>
  <c r="T1618" i="16"/>
  <c r="T1647" i="16"/>
  <c r="X1641" i="16"/>
  <c r="V1638" i="16"/>
  <c r="X1632" i="16"/>
  <c r="V1623" i="16"/>
  <c r="T1617" i="16"/>
  <c r="W1613" i="16"/>
  <c r="U1611" i="16"/>
  <c r="X1610" i="16"/>
  <c r="V1608" i="16"/>
  <c r="T1606" i="16"/>
  <c r="V1613" i="16"/>
  <c r="U1641" i="16"/>
  <c r="U1638" i="16"/>
  <c r="U1626" i="16"/>
  <c r="W1643" i="16"/>
  <c r="T1641" i="16"/>
  <c r="X1640" i="16"/>
  <c r="W1628" i="16"/>
  <c r="U1613" i="16"/>
  <c r="X1612" i="16"/>
  <c r="V1610" i="16"/>
  <c r="T1608" i="16"/>
  <c r="W1607" i="16"/>
  <c r="V1643" i="16"/>
  <c r="W1640" i="16"/>
  <c r="X1637" i="16"/>
  <c r="T1628" i="16"/>
  <c r="X1625" i="16"/>
  <c r="V1622" i="16"/>
  <c r="T1637" i="16"/>
  <c r="U1625" i="16"/>
  <c r="U1622" i="16"/>
  <c r="W1618" i="16"/>
  <c r="X1617" i="16"/>
  <c r="V1612" i="16"/>
  <c r="T1610" i="16"/>
  <c r="W1609" i="16"/>
  <c r="U1607" i="16"/>
  <c r="X1606" i="16"/>
  <c r="T1636" i="16"/>
  <c r="U1633" i="16"/>
  <c r="V1627" i="16"/>
  <c r="W1624" i="16"/>
  <c r="T1612" i="16"/>
  <c r="X1648" i="16"/>
  <c r="V1639" i="16"/>
  <c r="W1636" i="16"/>
  <c r="V1633" i="16"/>
  <c r="W1627" i="16"/>
  <c r="T1625" i="16"/>
  <c r="X1624" i="16"/>
  <c r="V1618" i="16"/>
  <c r="W1617" i="16"/>
  <c r="U1612" i="16"/>
  <c r="X1611" i="16"/>
  <c r="V1609" i="16"/>
  <c r="T1607" i="16"/>
  <c r="W1606" i="16"/>
  <c r="T1648" i="16"/>
  <c r="U1642" i="16"/>
  <c r="X1621" i="16"/>
  <c r="V1617" i="16"/>
  <c r="W1611" i="16"/>
  <c r="W1647" i="16"/>
  <c r="T1621" i="16"/>
  <c r="U1617" i="16"/>
  <c r="X1613" i="16"/>
  <c r="V1611" i="16"/>
  <c r="T1609" i="16"/>
  <c r="W1608" i="16"/>
  <c r="U1606" i="16"/>
  <c r="T1632" i="16"/>
  <c r="T1611" i="16"/>
  <c r="W1610" i="16"/>
  <c r="U1608" i="16"/>
  <c r="X1607" i="16"/>
  <c r="W1612" i="16"/>
  <c r="V1607" i="16"/>
  <c r="V1606" i="16"/>
  <c r="X1608" i="16"/>
  <c r="X1609" i="16"/>
  <c r="U1610" i="16"/>
  <c r="U1609" i="16"/>
  <c r="T1613" i="16"/>
  <c r="O2597" i="16"/>
  <c r="O338" i="16"/>
  <c r="O658" i="16"/>
  <c r="O750" i="16"/>
  <c r="O620" i="16"/>
  <c r="O2643" i="16"/>
  <c r="O337" i="16"/>
  <c r="O656" i="16"/>
  <c r="O622" i="16"/>
  <c r="O743" i="16"/>
  <c r="O332" i="16"/>
  <c r="O2611" i="16"/>
  <c r="O2610" i="16"/>
  <c r="O333" i="16"/>
  <c r="O754" i="16"/>
  <c r="O748" i="16"/>
  <c r="O693" i="16"/>
  <c r="O631" i="16"/>
  <c r="O34" i="16"/>
  <c r="O12" i="122" s="1"/>
  <c r="O682" i="16"/>
  <c r="O744" i="16"/>
  <c r="O685" i="16"/>
  <c r="O652" i="16"/>
  <c r="O747" i="16"/>
  <c r="O2639" i="16"/>
  <c r="O2613" i="16"/>
  <c r="O12" i="8"/>
  <c r="O331" i="16"/>
  <c r="O745" i="16"/>
  <c r="O2642" i="16"/>
  <c r="O342" i="16"/>
  <c r="O336" i="16"/>
  <c r="O623" i="16"/>
  <c r="O651" i="16"/>
  <c r="O654" i="16"/>
  <c r="O334" i="16"/>
  <c r="O653" i="16"/>
  <c r="O746" i="16"/>
  <c r="O749" i="16"/>
  <c r="O2612" i="16"/>
  <c r="O11" i="13"/>
  <c r="O662" i="16"/>
  <c r="O621" i="16"/>
  <c r="O2646" i="16"/>
  <c r="O655" i="16"/>
  <c r="O2640" i="16"/>
  <c r="O657" i="16"/>
  <c r="O683" i="16"/>
  <c r="O2616" i="16"/>
  <c r="O684" i="16"/>
  <c r="O2641" i="16"/>
  <c r="O2617" i="16"/>
  <c r="O2609" i="16"/>
  <c r="O335" i="16"/>
  <c r="I11" i="13"/>
  <c r="I623" i="16"/>
  <c r="I620" i="16"/>
  <c r="I34" i="16"/>
  <c r="I12" i="122" s="1"/>
  <c r="I12" i="8"/>
  <c r="I622" i="16"/>
  <c r="I621" i="16"/>
  <c r="I631" i="16"/>
  <c r="AC2203" i="16"/>
  <c r="AC2233" i="16"/>
  <c r="AC2113" i="16"/>
  <c r="AC2368" i="16"/>
  <c r="AC2338" i="16"/>
  <c r="AC2308" i="16"/>
  <c r="AC2158" i="16"/>
  <c r="AC338" i="16"/>
  <c r="AC2248" i="16"/>
  <c r="AC2278" i="16"/>
  <c r="AC12" i="83"/>
  <c r="AC2188" i="16"/>
  <c r="AC2143" i="16"/>
  <c r="AC2398" i="16"/>
  <c r="AC2383" i="16"/>
  <c r="AC2173" i="16"/>
  <c r="AC2128" i="16"/>
  <c r="AC2323" i="16"/>
  <c r="AC2353" i="16"/>
  <c r="AC2263" i="16"/>
  <c r="AC2293" i="16"/>
  <c r="AC2218" i="16"/>
  <c r="AC2381" i="16"/>
  <c r="AC2350" i="16"/>
  <c r="AC2349" i="16"/>
  <c r="AC2336" i="16"/>
  <c r="AC2313" i="16"/>
  <c r="AC2259" i="16"/>
  <c r="AC2290" i="16"/>
  <c r="AC2241" i="16"/>
  <c r="AC2298" i="16"/>
  <c r="AC2238" i="16"/>
  <c r="AC2303" i="16"/>
  <c r="AC2229" i="16"/>
  <c r="AC2185" i="16"/>
  <c r="AC2258" i="16"/>
  <c r="AC2178" i="16"/>
  <c r="AC2283" i="16"/>
  <c r="AC2187" i="16"/>
  <c r="AC2137" i="16"/>
  <c r="AC2162" i="16"/>
  <c r="AC2200" i="16"/>
  <c r="AC2124" i="16"/>
  <c r="AC2110" i="16"/>
  <c r="AC2377" i="16"/>
  <c r="AC2397" i="16"/>
  <c r="AC2343" i="16"/>
  <c r="AC2365" i="16"/>
  <c r="AC2305" i="16"/>
  <c r="AC2379" i="16"/>
  <c r="AC2289" i="16"/>
  <c r="AC2231" i="16"/>
  <c r="AC2297" i="16"/>
  <c r="AC2230" i="16"/>
  <c r="AC2302" i="16"/>
  <c r="AC2223" i="16"/>
  <c r="AC2181" i="16"/>
  <c r="AC2257" i="16"/>
  <c r="AC2170" i="16"/>
  <c r="AC2282" i="16"/>
  <c r="AC2183" i="16"/>
  <c r="AC2127" i="16"/>
  <c r="AC2136" i="16"/>
  <c r="AC2172" i="16"/>
  <c r="AC2312" i="16"/>
  <c r="AC2306" i="16"/>
  <c r="AC2393" i="16"/>
  <c r="AC2382" i="16"/>
  <c r="AC2335" i="16"/>
  <c r="AC2351" i="16"/>
  <c r="AC2301" i="16"/>
  <c r="AC2366" i="16"/>
  <c r="AC2288" i="16"/>
  <c r="AC2227" i="16"/>
  <c r="AC2292" i="16"/>
  <c r="AC2226" i="16"/>
  <c r="AC2276" i="16"/>
  <c r="AC2334" i="16"/>
  <c r="AC2171" i="16"/>
  <c r="AC2232" i="16"/>
  <c r="AC2166" i="16"/>
  <c r="AC2256" i="16"/>
  <c r="AC2177" i="16"/>
  <c r="AC2123" i="16"/>
  <c r="AC2133" i="16"/>
  <c r="AC2148" i="16"/>
  <c r="AC2222" i="16"/>
  <c r="AC2140" i="16"/>
  <c r="AC2402" i="16"/>
  <c r="AC2387" i="16"/>
  <c r="AC2378" i="16"/>
  <c r="AC2347" i="16"/>
  <c r="AC2291" i="16"/>
  <c r="AC2352" i="16"/>
  <c r="AC2262" i="16"/>
  <c r="AC2217" i="16"/>
  <c r="AC2272" i="16"/>
  <c r="AC2216" i="16"/>
  <c r="AC2275" i="16"/>
  <c r="AC2242" i="16"/>
  <c r="AC2167" i="16"/>
  <c r="AC2212" i="16"/>
  <c r="AC2156" i="16"/>
  <c r="AC2228" i="16"/>
  <c r="AC2169" i="16"/>
  <c r="AC2117" i="16"/>
  <c r="AC2132" i="16"/>
  <c r="AC2122" i="16"/>
  <c r="AC2208" i="16"/>
  <c r="AC2168" i="16"/>
  <c r="AC2394" i="16"/>
  <c r="AC2392" i="16"/>
  <c r="AC2372" i="16"/>
  <c r="AC2362" i="16"/>
  <c r="AC2346" i="16"/>
  <c r="AC2287" i="16"/>
  <c r="AC2396" i="16"/>
  <c r="AC2261" i="16"/>
  <c r="AC2361" i="16"/>
  <c r="AC2271" i="16"/>
  <c r="AC2332" i="16"/>
  <c r="AC2274" i="16"/>
  <c r="AC2213" i="16"/>
  <c r="AC2157" i="16"/>
  <c r="AC2202" i="16"/>
  <c r="AC2152" i="16"/>
  <c r="AC2215" i="16"/>
  <c r="AC2163" i="16"/>
  <c r="AC2109" i="16"/>
  <c r="AC2108" i="16"/>
  <c r="AC2121" i="16"/>
  <c r="AC2182" i="16"/>
  <c r="AC2126" i="16"/>
  <c r="AC2403" i="16"/>
  <c r="AC2388" i="16"/>
  <c r="AC2373" i="16"/>
  <c r="AC2367" i="16"/>
  <c r="AC2348" i="16"/>
  <c r="AC2333" i="16"/>
  <c r="AC2277" i="16"/>
  <c r="AC2318" i="16"/>
  <c r="AC2260" i="16"/>
  <c r="AC2322" i="16"/>
  <c r="AC2268" i="16"/>
  <c r="AC2331" i="16"/>
  <c r="AC2247" i="16"/>
  <c r="AC2207" i="16"/>
  <c r="AC2153" i="16"/>
  <c r="AC2198" i="16"/>
  <c r="AC2142" i="16"/>
  <c r="AC2211" i="16"/>
  <c r="AC2155" i="16"/>
  <c r="AC2246" i="16"/>
  <c r="AC2107" i="16"/>
  <c r="AC2118" i="16"/>
  <c r="AC2154" i="16"/>
  <c r="AC2395" i="16"/>
  <c r="AC2380" i="16"/>
  <c r="AC2364" i="16"/>
  <c r="AC2363" i="16"/>
  <c r="AC2342" i="16"/>
  <c r="AC2327" i="16"/>
  <c r="AC2273" i="16"/>
  <c r="AC2317" i="16"/>
  <c r="AC2253" i="16"/>
  <c r="AC2321" i="16"/>
  <c r="AC2252" i="16"/>
  <c r="AC2328" i="16"/>
  <c r="AC2243" i="16"/>
  <c r="AC2199" i="16"/>
  <c r="AC2147" i="16"/>
  <c r="AC2192" i="16"/>
  <c r="AC2138" i="16"/>
  <c r="AC2201" i="16"/>
  <c r="AC2151" i="16"/>
  <c r="AC2214" i="16"/>
  <c r="AC2106" i="16"/>
  <c r="AC2196" i="16"/>
  <c r="AC2112" i="16"/>
  <c r="AC2391" i="16"/>
  <c r="AC2376" i="16"/>
  <c r="AC2358" i="16"/>
  <c r="AC2357" i="16"/>
  <c r="AC2337" i="16"/>
  <c r="AC2319" i="16"/>
  <c r="AC2267" i="16"/>
  <c r="AC2316" i="16"/>
  <c r="AC2245" i="16"/>
  <c r="AC2320" i="16"/>
  <c r="AC2244" i="16"/>
  <c r="AC2304" i="16"/>
  <c r="AC2237" i="16"/>
  <c r="AC2193" i="16"/>
  <c r="AC2139" i="16"/>
  <c r="AC2184" i="16"/>
  <c r="AC2286" i="16"/>
  <c r="AC2197" i="16"/>
  <c r="AC2141" i="16"/>
  <c r="AC2186" i="16"/>
  <c r="AC2307" i="16"/>
  <c r="AC2125" i="16"/>
  <c r="AC2111" i="16"/>
  <c r="AC336" i="16"/>
  <c r="AC332" i="16"/>
  <c r="AC2620" i="16"/>
  <c r="AC334" i="16"/>
  <c r="AC2612" i="16"/>
  <c r="AC2611" i="16"/>
  <c r="AC2622" i="16"/>
  <c r="AC333" i="16"/>
  <c r="AC2610" i="16"/>
  <c r="AC2613" i="16"/>
  <c r="AC342" i="16"/>
  <c r="AC343" i="16"/>
  <c r="AC331" i="16"/>
  <c r="AE12" i="8"/>
  <c r="AC2609" i="16"/>
  <c r="AC337" i="16"/>
  <c r="AC11" i="13"/>
  <c r="AC755" i="16"/>
  <c r="AC2623" i="16"/>
  <c r="AC2616" i="16"/>
  <c r="AC335" i="16"/>
  <c r="AC2621" i="16"/>
  <c r="AC34" i="16"/>
  <c r="AC12" i="9"/>
  <c r="AC2639" i="16"/>
  <c r="X2278" i="16"/>
  <c r="X2248" i="16"/>
  <c r="Z1553" i="16"/>
  <c r="AC1553" i="16"/>
  <c r="Y1538" i="16"/>
  <c r="Z1433" i="16"/>
  <c r="AC1328" i="16"/>
  <c r="Y1583" i="16"/>
  <c r="AB1448" i="16"/>
  <c r="Z1358" i="16"/>
  <c r="Z1523" i="16"/>
  <c r="AC1418" i="16"/>
  <c r="AA1328" i="16"/>
  <c r="Z1388" i="16"/>
  <c r="AA1373" i="16"/>
  <c r="AC153" i="16"/>
  <c r="Z597" i="16"/>
  <c r="X750" i="16"/>
  <c r="X2218" i="16"/>
  <c r="X2353" i="16"/>
  <c r="AA1538" i="16"/>
  <c r="Y1553" i="16"/>
  <c r="AC1508" i="16"/>
  <c r="AA1418" i="16"/>
  <c r="Y1328" i="16"/>
  <c r="AA1553" i="16"/>
  <c r="AC1433" i="16"/>
  <c r="AA1343" i="16"/>
  <c r="AC433" i="16"/>
  <c r="AA1508" i="16"/>
  <c r="Y1418" i="16"/>
  <c r="AB1313" i="16"/>
  <c r="Y1343" i="16"/>
  <c r="AC1583" i="16"/>
  <c r="Z1328" i="16"/>
  <c r="Z1568" i="16"/>
  <c r="AA261" i="16"/>
  <c r="X2383" i="16"/>
  <c r="X2173" i="16"/>
  <c r="AB1523" i="16"/>
  <c r="Z1538" i="16"/>
  <c r="Y1508" i="16"/>
  <c r="AB1403" i="16"/>
  <c r="Z1313" i="16"/>
  <c r="AC1523" i="16"/>
  <c r="Y1433" i="16"/>
  <c r="AB1328" i="16"/>
  <c r="Y433" i="16"/>
  <c r="AB1493" i="16"/>
  <c r="Z1403" i="16"/>
  <c r="AC1298" i="16"/>
  <c r="X658" i="16"/>
  <c r="AA1493" i="16"/>
  <c r="Y1523" i="16"/>
  <c r="Z153" i="16"/>
  <c r="X2323" i="16"/>
  <c r="X2113" i="16"/>
  <c r="X2293" i="16"/>
  <c r="AA1523" i="16"/>
  <c r="Z1493" i="16"/>
  <c r="AC1388" i="16"/>
  <c r="AA1298" i="16"/>
  <c r="AB1508" i="16"/>
  <c r="Z1418" i="16"/>
  <c r="AC1313" i="16"/>
  <c r="AC1478" i="16"/>
  <c r="AA1388" i="16"/>
  <c r="Y1298" i="16"/>
  <c r="AA433" i="16"/>
  <c r="Y1403" i="16"/>
  <c r="AB261" i="16"/>
  <c r="Z1508" i="16"/>
  <c r="X2233" i="16"/>
  <c r="X2263" i="16"/>
  <c r="AA1598" i="16"/>
  <c r="X2158" i="16"/>
  <c r="X2188" i="16"/>
  <c r="AA1478" i="16"/>
  <c r="Y1388" i="16"/>
  <c r="AC597" i="16"/>
  <c r="AC1493" i="16"/>
  <c r="AA1403" i="16"/>
  <c r="Y1313" i="16"/>
  <c r="X2128" i="16"/>
  <c r="Y1478" i="16"/>
  <c r="AB1373" i="16"/>
  <c r="AA597" i="16"/>
  <c r="X338" i="16"/>
  <c r="Z261" i="16"/>
  <c r="AA153" i="16"/>
  <c r="Y1463" i="16"/>
  <c r="AB1538" i="16"/>
  <c r="X2203" i="16"/>
  <c r="AB1583" i="16"/>
  <c r="Z1598" i="16"/>
  <c r="AC1598" i="16"/>
  <c r="AB1463" i="16"/>
  <c r="Z1373" i="16"/>
  <c r="Y597" i="16"/>
  <c r="Y1493" i="16"/>
  <c r="AB1388" i="16"/>
  <c r="Z1298" i="16"/>
  <c r="Y1598" i="16"/>
  <c r="Z1463" i="16"/>
  <c r="AC1358" i="16"/>
  <c r="AB433" i="16"/>
  <c r="AC261" i="16"/>
  <c r="X2143" i="16"/>
  <c r="X627" i="16"/>
  <c r="AC1403" i="16"/>
  <c r="AC1343" i="16"/>
  <c r="X2398" i="16"/>
  <c r="X2368" i="16"/>
  <c r="AC1568" i="16"/>
  <c r="AA1583" i="16"/>
  <c r="Z1583" i="16"/>
  <c r="AC1448" i="16"/>
  <c r="AA1358" i="16"/>
  <c r="Z433" i="16"/>
  <c r="Z1478" i="16"/>
  <c r="AC1373" i="16"/>
  <c r="AB597" i="16"/>
  <c r="AA1568" i="16"/>
  <c r="AA1448" i="16"/>
  <c r="Y1358" i="16"/>
  <c r="AB1478" i="16"/>
  <c r="Y261" i="16"/>
  <c r="AC1463" i="16"/>
  <c r="AB1358" i="16"/>
  <c r="AB1298" i="16"/>
  <c r="X2338" i="16"/>
  <c r="X2308" i="16"/>
  <c r="Y1568" i="16"/>
  <c r="AB1568" i="16"/>
  <c r="AB1553" i="16"/>
  <c r="Y1448" i="16"/>
  <c r="AB1343" i="16"/>
  <c r="AB1598" i="16"/>
  <c r="AA1463" i="16"/>
  <c r="Y1373" i="16"/>
  <c r="X597" i="16"/>
  <c r="AC1538" i="16"/>
  <c r="AB1433" i="16"/>
  <c r="Z1343" i="16"/>
  <c r="AA1433" i="16"/>
  <c r="AB153" i="16"/>
  <c r="AB1418" i="16"/>
  <c r="Z1448" i="16"/>
  <c r="AA1313" i="16"/>
  <c r="Y153" i="16"/>
  <c r="AC437" i="16"/>
  <c r="Y428" i="16"/>
  <c r="AA429" i="16"/>
  <c r="AC430" i="16"/>
  <c r="Z432" i="16"/>
  <c r="AB437" i="16"/>
  <c r="Z427" i="16"/>
  <c r="AB428" i="16"/>
  <c r="Y430" i="16"/>
  <c r="AA431" i="16"/>
  <c r="AC432" i="16"/>
  <c r="AA426" i="16"/>
  <c r="AC427" i="16"/>
  <c r="Z429" i="16"/>
  <c r="AB430" i="16"/>
  <c r="Y432" i="16"/>
  <c r="AA437" i="16"/>
  <c r="Y427" i="16"/>
  <c r="AA428" i="16"/>
  <c r="AC429" i="16"/>
  <c r="Z431" i="16"/>
  <c r="AB432" i="16"/>
  <c r="Z426" i="16"/>
  <c r="AB427" i="16"/>
  <c r="Y429" i="16"/>
  <c r="AA430" i="16"/>
  <c r="AC431" i="16"/>
  <c r="Z437" i="16"/>
  <c r="AC426" i="16"/>
  <c r="Z428" i="16"/>
  <c r="AB429" i="16"/>
  <c r="Y431" i="16"/>
  <c r="AA432" i="16"/>
  <c r="Y426" i="16"/>
  <c r="AA427" i="16"/>
  <c r="AC428" i="16"/>
  <c r="Z430" i="16"/>
  <c r="AB431" i="16"/>
  <c r="Y437" i="16"/>
  <c r="AB426" i="16"/>
  <c r="X2395" i="16"/>
  <c r="X2393" i="16"/>
  <c r="X2364" i="16"/>
  <c r="X2342" i="16"/>
  <c r="X2328" i="16"/>
  <c r="X2274" i="16"/>
  <c r="X2318" i="16"/>
  <c r="X2256" i="16"/>
  <c r="X2322" i="16"/>
  <c r="X2253" i="16"/>
  <c r="X2331" i="16"/>
  <c r="X2244" i="16"/>
  <c r="X2243" i="16"/>
  <c r="X2168" i="16"/>
  <c r="X2207" i="16"/>
  <c r="X2153" i="16"/>
  <c r="X2202" i="16"/>
  <c r="X2152" i="16"/>
  <c r="X2287" i="16"/>
  <c r="X2109" i="16"/>
  <c r="X2122" i="16"/>
  <c r="X2155" i="16"/>
  <c r="X2127" i="16"/>
  <c r="X2391" i="16"/>
  <c r="X2376" i="16"/>
  <c r="X2358" i="16"/>
  <c r="X2337" i="16"/>
  <c r="X2320" i="16"/>
  <c r="X2268" i="16"/>
  <c r="X2317" i="16"/>
  <c r="X2246" i="16"/>
  <c r="X2321" i="16"/>
  <c r="X2245" i="16"/>
  <c r="X2305" i="16"/>
  <c r="X2238" i="16"/>
  <c r="X2214" i="16"/>
  <c r="X2162" i="16"/>
  <c r="X2199" i="16"/>
  <c r="X2147" i="16"/>
  <c r="X2198" i="16"/>
  <c r="X2142" i="16"/>
  <c r="X2223" i="16"/>
  <c r="X2108" i="16"/>
  <c r="X2121" i="16"/>
  <c r="X2117" i="16"/>
  <c r="X2396" i="16"/>
  <c r="X2381" i="16"/>
  <c r="X2365" i="16"/>
  <c r="X2350" i="16"/>
  <c r="X2397" i="16"/>
  <c r="X2316" i="16"/>
  <c r="X2260" i="16"/>
  <c r="X2291" i="16"/>
  <c r="X2242" i="16"/>
  <c r="X2301" i="16"/>
  <c r="X2241" i="16"/>
  <c r="X2304" i="16"/>
  <c r="X2230" i="16"/>
  <c r="X2208" i="16"/>
  <c r="X2154" i="16"/>
  <c r="X2193" i="16"/>
  <c r="X2139" i="16"/>
  <c r="X2192" i="16"/>
  <c r="X2138" i="16"/>
  <c r="X2215" i="16"/>
  <c r="X2107" i="16"/>
  <c r="X2169" i="16"/>
  <c r="X2112" i="16"/>
  <c r="X2392" i="16"/>
  <c r="X2377" i="16"/>
  <c r="X2361" i="16"/>
  <c r="X2346" i="16"/>
  <c r="X2373" i="16"/>
  <c r="X2306" i="16"/>
  <c r="X2290" i="16"/>
  <c r="X2232" i="16"/>
  <c r="X2298" i="16"/>
  <c r="X2231" i="16"/>
  <c r="X2303" i="16"/>
  <c r="X2226" i="16"/>
  <c r="X2200" i="16"/>
  <c r="X2148" i="16"/>
  <c r="X2185" i="16"/>
  <c r="X2259" i="16"/>
  <c r="X2184" i="16"/>
  <c r="X2132" i="16"/>
  <c r="X2187" i="16"/>
  <c r="X2283" i="16"/>
  <c r="X2141" i="16"/>
  <c r="X2111" i="16"/>
  <c r="X2382" i="16"/>
  <c r="X2351" i="16"/>
  <c r="X2336" i="16"/>
  <c r="X2366" i="16"/>
  <c r="X2302" i="16"/>
  <c r="X2380" i="16"/>
  <c r="X2289" i="16"/>
  <c r="X2228" i="16"/>
  <c r="X2297" i="16"/>
  <c r="X2227" i="16"/>
  <c r="X2277" i="16"/>
  <c r="X2216" i="16"/>
  <c r="X2196" i="16"/>
  <c r="X2140" i="16"/>
  <c r="X2181" i="16"/>
  <c r="X2258" i="16"/>
  <c r="X2178" i="16"/>
  <c r="X2124" i="16"/>
  <c r="X2163" i="16"/>
  <c r="X2201" i="16"/>
  <c r="X2126" i="16"/>
  <c r="X2197" i="16"/>
  <c r="X2378" i="16"/>
  <c r="X2402" i="16"/>
  <c r="X2387" i="16"/>
  <c r="X2363" i="16"/>
  <c r="X2352" i="16"/>
  <c r="X2292" i="16"/>
  <c r="X2367" i="16"/>
  <c r="X2267" i="16"/>
  <c r="X2222" i="16"/>
  <c r="X2273" i="16"/>
  <c r="X2217" i="16"/>
  <c r="X2276" i="16"/>
  <c r="X2313" i="16"/>
  <c r="X2186" i="16"/>
  <c r="X2362" i="16"/>
  <c r="X2171" i="16"/>
  <c r="X2257" i="16"/>
  <c r="X2170" i="16"/>
  <c r="X2118" i="16"/>
  <c r="X2137" i="16"/>
  <c r="X2177" i="16"/>
  <c r="X2286" i="16"/>
  <c r="X2125" i="16"/>
  <c r="X2394" i="16"/>
  <c r="X2379" i="16"/>
  <c r="X2349" i="16"/>
  <c r="X2347" i="16"/>
  <c r="X2288" i="16"/>
  <c r="X2357" i="16"/>
  <c r="X2262" i="16"/>
  <c r="X2335" i="16"/>
  <c r="X2272" i="16"/>
  <c r="X2333" i="16"/>
  <c r="X2275" i="16"/>
  <c r="X2312" i="16"/>
  <c r="X2182" i="16"/>
  <c r="X2237" i="16"/>
  <c r="X2167" i="16"/>
  <c r="X2229" i="16"/>
  <c r="X2166" i="16"/>
  <c r="X2110" i="16"/>
  <c r="X2136" i="16"/>
  <c r="X2151" i="16"/>
  <c r="X2211" i="16"/>
  <c r="X2348" i="16"/>
  <c r="X2403" i="16"/>
  <c r="X2388" i="16"/>
  <c r="X2372" i="16"/>
  <c r="X2343" i="16"/>
  <c r="X2334" i="16"/>
  <c r="X2282" i="16"/>
  <c r="X2319" i="16"/>
  <c r="X2261" i="16"/>
  <c r="X2327" i="16"/>
  <c r="X2271" i="16"/>
  <c r="X2332" i="16"/>
  <c r="X2252" i="16"/>
  <c r="X2307" i="16"/>
  <c r="X2172" i="16"/>
  <c r="X2213" i="16"/>
  <c r="X2157" i="16"/>
  <c r="X2212" i="16"/>
  <c r="X2156" i="16"/>
  <c r="X2106" i="16"/>
  <c r="X2133" i="16"/>
  <c r="X2123" i="16"/>
  <c r="X2183" i="16"/>
  <c r="X2247" i="16"/>
  <c r="AA1594" i="16"/>
  <c r="Y1582" i="16"/>
  <c r="Z1602" i="16"/>
  <c r="AC1591" i="16"/>
  <c r="AA1579" i="16"/>
  <c r="AC1602" i="16"/>
  <c r="AA1592" i="16"/>
  <c r="Y1580" i="16"/>
  <c r="Y1597" i="16"/>
  <c r="Y1567" i="16"/>
  <c r="AB1558" i="16"/>
  <c r="Z1548" i="16"/>
  <c r="AC1535" i="16"/>
  <c r="AA1527" i="16"/>
  <c r="Y1517" i="16"/>
  <c r="AB1504" i="16"/>
  <c r="Z1492" i="16"/>
  <c r="AC1483" i="16"/>
  <c r="AA1473" i="16"/>
  <c r="Y1461" i="16"/>
  <c r="AB1452" i="16"/>
  <c r="Z1442" i="16"/>
  <c r="AC1429" i="16"/>
  <c r="AA1417" i="16"/>
  <c r="Y1411" i="16"/>
  <c r="AB1398" i="16"/>
  <c r="Z1386" i="16"/>
  <c r="AC1587" i="16"/>
  <c r="Z1565" i="16"/>
  <c r="AC1552" i="16"/>
  <c r="AA1546" i="16"/>
  <c r="Y1534" i="16"/>
  <c r="AB1521" i="16"/>
  <c r="Z1513" i="16"/>
  <c r="AC1502" i="16"/>
  <c r="AA1490" i="16"/>
  <c r="Y1482" i="16"/>
  <c r="AB1471" i="16"/>
  <c r="Z1459" i="16"/>
  <c r="AC1446" i="16"/>
  <c r="AA1438" i="16"/>
  <c r="Y1428" i="16"/>
  <c r="AB1415" i="16"/>
  <c r="Z1407" i="16"/>
  <c r="AC1396" i="16"/>
  <c r="AA1384" i="16"/>
  <c r="AB1573" i="16"/>
  <c r="AB1562" i="16"/>
  <c r="Z1550" i="16"/>
  <c r="AC1537" i="16"/>
  <c r="AA1531" i="16"/>
  <c r="Y1519" i="16"/>
  <c r="AB1506" i="16"/>
  <c r="Z1498" i="16"/>
  <c r="AC1487" i="16"/>
  <c r="AA1475" i="16"/>
  <c r="Y1467" i="16"/>
  <c r="AB1456" i="16"/>
  <c r="Z1444" i="16"/>
  <c r="AC1431" i="16"/>
  <c r="AA1423" i="16"/>
  <c r="Y1413" i="16"/>
  <c r="AB1400" i="16"/>
  <c r="Z1392" i="16"/>
  <c r="AA1591" i="16"/>
  <c r="AA1542" i="16"/>
  <c r="AC1498" i="16"/>
  <c r="Z1457" i="16"/>
  <c r="AB1413" i="16"/>
  <c r="Z1381" i="16"/>
  <c r="AC1368" i="16"/>
  <c r="AA1356" i="16"/>
  <c r="Y1348" i="16"/>
  <c r="AB1337" i="16"/>
  <c r="Z1325" i="16"/>
  <c r="AC1312" i="16"/>
  <c r="AA1306" i="16"/>
  <c r="Y1294" i="16"/>
  <c r="AC1504" i="16"/>
  <c r="AB1393" i="16"/>
  <c r="AB1537" i="16"/>
  <c r="Y1498" i="16"/>
  <c r="AA1456" i="16"/>
  <c r="AC1412" i="16"/>
  <c r="Y1381" i="16"/>
  <c r="AB1368" i="16"/>
  <c r="Z1356" i="16"/>
  <c r="AC1347" i="16"/>
  <c r="AA1337" i="16"/>
  <c r="Y1325" i="16"/>
  <c r="AB1312" i="16"/>
  <c r="Z1306" i="16"/>
  <c r="AC1293" i="16"/>
  <c r="Z1543" i="16"/>
  <c r="AB1473" i="16"/>
  <c r="AC1398" i="16"/>
  <c r="Z1549" i="16"/>
  <c r="AB1505" i="16"/>
  <c r="Y1462" i="16"/>
  <c r="AA1422" i="16"/>
  <c r="AA1383" i="16"/>
  <c r="AC1370" i="16"/>
  <c r="AA1362" i="16"/>
  <c r="Y1352" i="16"/>
  <c r="AB1339" i="16"/>
  <c r="Z1327" i="16"/>
  <c r="AC1318" i="16"/>
  <c r="AA1308" i="16"/>
  <c r="Y1296" i="16"/>
  <c r="AA1371" i="16"/>
  <c r="AC1327" i="16"/>
  <c r="Y1377" i="16"/>
  <c r="AB1370" i="16"/>
  <c r="Y1327" i="16"/>
  <c r="AB1366" i="16"/>
  <c r="AB1310" i="16"/>
  <c r="Y1341" i="16"/>
  <c r="AA1297" i="16"/>
  <c r="Y591" i="16"/>
  <c r="AC147" i="16"/>
  <c r="AC260" i="16"/>
  <c r="AA592" i="16"/>
  <c r="AB265" i="16"/>
  <c r="X11" i="13"/>
  <c r="X594" i="16"/>
  <c r="X12" i="8"/>
  <c r="X12" i="9"/>
  <c r="Y148" i="16"/>
  <c r="Z592" i="16"/>
  <c r="X2582" i="16"/>
  <c r="Z595" i="16"/>
  <c r="AA255" i="16"/>
  <c r="Y255" i="16"/>
  <c r="Z148" i="16"/>
  <c r="AC595" i="16"/>
  <c r="AB152" i="16"/>
  <c r="AB149" i="16"/>
  <c r="U2639" i="16"/>
  <c r="Y152" i="16"/>
  <c r="Y593" i="16"/>
  <c r="AB1593" i="16"/>
  <c r="Z1581" i="16"/>
  <c r="AA1597" i="16"/>
  <c r="Y1591" i="16"/>
  <c r="AB1578" i="16"/>
  <c r="Y1602" i="16"/>
  <c r="AB1591" i="16"/>
  <c r="Z1579" i="16"/>
  <c r="AC1593" i="16"/>
  <c r="Z1566" i="16"/>
  <c r="AC1557" i="16"/>
  <c r="AA1547" i="16"/>
  <c r="Y1535" i="16"/>
  <c r="AB1522" i="16"/>
  <c r="Z1516" i="16"/>
  <c r="AC1503" i="16"/>
  <c r="AA1491" i="16"/>
  <c r="Y1483" i="16"/>
  <c r="AB1472" i="16"/>
  <c r="Z1460" i="16"/>
  <c r="AC1447" i="16"/>
  <c r="AA1441" i="16"/>
  <c r="Y1429" i="16"/>
  <c r="AB1416" i="16"/>
  <c r="Z1408" i="16"/>
  <c r="AC1397" i="16"/>
  <c r="AA1385" i="16"/>
  <c r="AB1580" i="16"/>
  <c r="AA1564" i="16"/>
  <c r="Y1552" i="16"/>
  <c r="AB1543" i="16"/>
  <c r="Z1533" i="16"/>
  <c r="AC1520" i="16"/>
  <c r="AA1512" i="16"/>
  <c r="Y1502" i="16"/>
  <c r="AB1489" i="16"/>
  <c r="Z1477" i="16"/>
  <c r="AC1468" i="16"/>
  <c r="AA1458" i="16"/>
  <c r="Y1446" i="16"/>
  <c r="AB1437" i="16"/>
  <c r="Z1427" i="16"/>
  <c r="AC1414" i="16"/>
  <c r="AA1402" i="16"/>
  <c r="Y1396" i="16"/>
  <c r="AB1383" i="16"/>
  <c r="Y1572" i="16"/>
  <c r="AC1561" i="16"/>
  <c r="AA1549" i="16"/>
  <c r="Y1537" i="16"/>
  <c r="AB1528" i="16"/>
  <c r="Z1518" i="16"/>
  <c r="AC1505" i="16"/>
  <c r="AA1497" i="16"/>
  <c r="Y1487" i="16"/>
  <c r="AB1474" i="16"/>
  <c r="Z1462" i="16"/>
  <c r="AC1453" i="16"/>
  <c r="AA1443" i="16"/>
  <c r="Y1431" i="16"/>
  <c r="AB1422" i="16"/>
  <c r="Z1412" i="16"/>
  <c r="AC1399" i="16"/>
  <c r="AA1387" i="16"/>
  <c r="Z1582" i="16"/>
  <c r="Z1535" i="16"/>
  <c r="AB1491" i="16"/>
  <c r="Y1452" i="16"/>
  <c r="AA1408" i="16"/>
  <c r="AA1378" i="16"/>
  <c r="Y1368" i="16"/>
  <c r="AB1355" i="16"/>
  <c r="Z1347" i="16"/>
  <c r="AC1336" i="16"/>
  <c r="AA1324" i="16"/>
  <c r="Y1312" i="16"/>
  <c r="AB1303" i="16"/>
  <c r="Z1293" i="16"/>
  <c r="AB1501" i="16"/>
  <c r="Z1382" i="16"/>
  <c r="AA1534" i="16"/>
  <c r="AC1490" i="16"/>
  <c r="Z1447" i="16"/>
  <c r="AB1407" i="16"/>
  <c r="Z1378" i="16"/>
  <c r="AC1367" i="16"/>
  <c r="AA1355" i="16"/>
  <c r="Y1347" i="16"/>
  <c r="AB1336" i="16"/>
  <c r="Z1324" i="16"/>
  <c r="AC1311" i="16"/>
  <c r="AA1303" i="16"/>
  <c r="Y1293" i="16"/>
  <c r="Y1536" i="16"/>
  <c r="AA1468" i="16"/>
  <c r="AA1386" i="16"/>
  <c r="Y1546" i="16"/>
  <c r="AA1502" i="16"/>
  <c r="AC1458" i="16"/>
  <c r="Z1415" i="16"/>
  <c r="AA1382" i="16"/>
  <c r="Y1370" i="16"/>
  <c r="AB1357" i="16"/>
  <c r="Z1351" i="16"/>
  <c r="AC1338" i="16"/>
  <c r="AA1326" i="16"/>
  <c r="Y1318" i="16"/>
  <c r="AB1307" i="16"/>
  <c r="Z1295" i="16"/>
  <c r="Z1368" i="16"/>
  <c r="AB1324" i="16"/>
  <c r="AC1369" i="16"/>
  <c r="AA1367" i="16"/>
  <c r="AC1323" i="16"/>
  <c r="AA1357" i="16"/>
  <c r="Z1302" i="16"/>
  <c r="AC1337" i="16"/>
  <c r="Z1294" i="16"/>
  <c r="Y258" i="16"/>
  <c r="AA595" i="16"/>
  <c r="AC592" i="16"/>
  <c r="X2640" i="16"/>
  <c r="AC590" i="16"/>
  <c r="U2641" i="16"/>
  <c r="Y151" i="16"/>
  <c r="X2580" i="16"/>
  <c r="X626" i="16"/>
  <c r="Y592" i="16"/>
  <c r="Y260" i="16"/>
  <c r="AB151" i="16"/>
  <c r="Z151" i="16"/>
  <c r="Y601" i="16"/>
  <c r="AB592" i="16"/>
  <c r="AA149" i="16"/>
  <c r="AB259" i="16"/>
  <c r="X595" i="16"/>
  <c r="X342" i="16"/>
  <c r="T2642" i="16"/>
  <c r="AC151" i="16"/>
  <c r="Z1603" i="16"/>
  <c r="AC1592" i="16"/>
  <c r="AA1580" i="16"/>
  <c r="AB1596" i="16"/>
  <c r="Z1588" i="16"/>
  <c r="AC1577" i="16"/>
  <c r="Z1597" i="16"/>
  <c r="AC1588" i="16"/>
  <c r="AA1578" i="16"/>
  <c r="AB1588" i="16"/>
  <c r="AA1565" i="16"/>
  <c r="Y1557" i="16"/>
  <c r="AB1546" i="16"/>
  <c r="Z1534" i="16"/>
  <c r="AC1521" i="16"/>
  <c r="AA1513" i="16"/>
  <c r="Y1503" i="16"/>
  <c r="AB1490" i="16"/>
  <c r="Z1482" i="16"/>
  <c r="AC1471" i="16"/>
  <c r="AA1459" i="16"/>
  <c r="Y1447" i="16"/>
  <c r="AB1438" i="16"/>
  <c r="Z1428" i="16"/>
  <c r="AC1415" i="16"/>
  <c r="AA1407" i="16"/>
  <c r="Y1397" i="16"/>
  <c r="AB1384" i="16"/>
  <c r="AA1577" i="16"/>
  <c r="AB1563" i="16"/>
  <c r="Z1551" i="16"/>
  <c r="AC1542" i="16"/>
  <c r="AA1532" i="16"/>
  <c r="Y1520" i="16"/>
  <c r="AB1507" i="16"/>
  <c r="Z1501" i="16"/>
  <c r="AC1488" i="16"/>
  <c r="AA1476" i="16"/>
  <c r="Y1468" i="16"/>
  <c r="AB1457" i="16"/>
  <c r="Z1445" i="16"/>
  <c r="AC1432" i="16"/>
  <c r="AA1426" i="16"/>
  <c r="Y1414" i="16"/>
  <c r="AB1401" i="16"/>
  <c r="Z1393" i="16"/>
  <c r="AB1602" i="16"/>
  <c r="AA1567" i="16"/>
  <c r="Y1561" i="16"/>
  <c r="AB1548" i="16"/>
  <c r="Z1536" i="16"/>
  <c r="AC1527" i="16"/>
  <c r="AA1517" i="16"/>
  <c r="Y1505" i="16"/>
  <c r="AB1492" i="16"/>
  <c r="Z1486" i="16"/>
  <c r="AC1473" i="16"/>
  <c r="AA1461" i="16"/>
  <c r="Y1453" i="16"/>
  <c r="AB1442" i="16"/>
  <c r="Z1430" i="16"/>
  <c r="AC1417" i="16"/>
  <c r="AA1411" i="16"/>
  <c r="Y1399" i="16"/>
  <c r="AB1386" i="16"/>
  <c r="Y1579" i="16"/>
  <c r="Y1532" i="16"/>
  <c r="AA1488" i="16"/>
  <c r="AC1444" i="16"/>
  <c r="Z1401" i="16"/>
  <c r="AB1377" i="16"/>
  <c r="Z1367" i="16"/>
  <c r="AC1354" i="16"/>
  <c r="AA1342" i="16"/>
  <c r="Y1336" i="16"/>
  <c r="AB1323" i="16"/>
  <c r="Z1311" i="16"/>
  <c r="AC1302" i="16"/>
  <c r="AA1292" i="16"/>
  <c r="Y1458" i="16"/>
  <c r="Y1573" i="16"/>
  <c r="Z1531" i="16"/>
  <c r="AB1487" i="16"/>
  <c r="Y1444" i="16"/>
  <c r="AA1400" i="16"/>
  <c r="AA1377" i="16"/>
  <c r="Y1367" i="16"/>
  <c r="AB1354" i="16"/>
  <c r="Z1342" i="16"/>
  <c r="AC1333" i="16"/>
  <c r="AA1323" i="16"/>
  <c r="Y1311" i="16"/>
  <c r="AB1302" i="16"/>
  <c r="Z1292" i="16"/>
  <c r="AC1532" i="16"/>
  <c r="Z1461" i="16"/>
  <c r="Z1383" i="16"/>
  <c r="AC1536" i="16"/>
  <c r="Z1497" i="16"/>
  <c r="AB1453" i="16"/>
  <c r="Y1412" i="16"/>
  <c r="AB1381" i="16"/>
  <c r="Z1369" i="16"/>
  <c r="AC1356" i="16"/>
  <c r="AA1348" i="16"/>
  <c r="Y1338" i="16"/>
  <c r="AB1325" i="16"/>
  <c r="Z1317" i="16"/>
  <c r="AC1306" i="16"/>
  <c r="AA1294" i="16"/>
  <c r="Y1363" i="16"/>
  <c r="AA1321" i="16"/>
  <c r="AA1333" i="16"/>
  <c r="Z1362" i="16"/>
  <c r="AB1318" i="16"/>
  <c r="Z1354" i="16"/>
  <c r="Z1372" i="16"/>
  <c r="AB1332" i="16"/>
  <c r="Y1291" i="16"/>
  <c r="Y146" i="16"/>
  <c r="X2619" i="16"/>
  <c r="T2640" i="16"/>
  <c r="AB146" i="16"/>
  <c r="V2641" i="16"/>
  <c r="X2609" i="16"/>
  <c r="AA146" i="16"/>
  <c r="AB257" i="16"/>
  <c r="X2583" i="16"/>
  <c r="X620" i="16"/>
  <c r="AC594" i="16"/>
  <c r="AC256" i="16"/>
  <c r="AA148" i="16"/>
  <c r="AC593" i="16"/>
  <c r="Z601" i="16"/>
  <c r="Z146" i="16"/>
  <c r="AA256" i="16"/>
  <c r="X2622" i="16"/>
  <c r="X34" i="16"/>
  <c r="X12" i="122" s="1"/>
  <c r="AC148" i="16"/>
  <c r="AA258" i="16"/>
  <c r="X2612" i="16"/>
  <c r="Y257" i="16"/>
  <c r="AA1602" i="16"/>
  <c r="Y1592" i="16"/>
  <c r="AB1579" i="16"/>
  <c r="AC1595" i="16"/>
  <c r="AA1587" i="16"/>
  <c r="Y1577" i="16"/>
  <c r="AA1596" i="16"/>
  <c r="Y1588" i="16"/>
  <c r="AB1577" i="16"/>
  <c r="AA1581" i="16"/>
  <c r="AB1564" i="16"/>
  <c r="Z1552" i="16"/>
  <c r="AC1543" i="16"/>
  <c r="AA1533" i="16"/>
  <c r="Y1521" i="16"/>
  <c r="AB1512" i="16"/>
  <c r="Z1502" i="16"/>
  <c r="AC1489" i="16"/>
  <c r="AA1477" i="16"/>
  <c r="Y1471" i="16"/>
  <c r="AB1458" i="16"/>
  <c r="Z1446" i="16"/>
  <c r="AC1437" i="16"/>
  <c r="AA1427" i="16"/>
  <c r="Y1415" i="16"/>
  <c r="AB1402" i="16"/>
  <c r="Z1396" i="16"/>
  <c r="AC1383" i="16"/>
  <c r="AC1573" i="16"/>
  <c r="AC1562" i="16"/>
  <c r="AA1550" i="16"/>
  <c r="Y1542" i="16"/>
  <c r="AB1531" i="16"/>
  <c r="Z1519" i="16"/>
  <c r="AC1506" i="16"/>
  <c r="AA1498" i="16"/>
  <c r="Y1488" i="16"/>
  <c r="AB1475" i="16"/>
  <c r="Z1467" i="16"/>
  <c r="AC1456" i="16"/>
  <c r="AA1444" i="16"/>
  <c r="Y1432" i="16"/>
  <c r="AB1423" i="16"/>
  <c r="Z1413" i="16"/>
  <c r="AC1400" i="16"/>
  <c r="AA1392" i="16"/>
  <c r="AA1595" i="16"/>
  <c r="AB1566" i="16"/>
  <c r="Z1558" i="16"/>
  <c r="AC1547" i="16"/>
  <c r="AA1535" i="16"/>
  <c r="Y1527" i="16"/>
  <c r="AB1516" i="16"/>
  <c r="Z1504" i="16"/>
  <c r="AC1491" i="16"/>
  <c r="AA1483" i="16"/>
  <c r="Y1473" i="16"/>
  <c r="AB1460" i="16"/>
  <c r="Z1452" i="16"/>
  <c r="AC1441" i="16"/>
  <c r="AA1429" i="16"/>
  <c r="Y1417" i="16"/>
  <c r="AB1408" i="16"/>
  <c r="Z1398" i="16"/>
  <c r="AC1385" i="16"/>
  <c r="AA1566" i="16"/>
  <c r="AC1522" i="16"/>
  <c r="Z1483" i="16"/>
  <c r="AB1441" i="16"/>
  <c r="Y1398" i="16"/>
  <c r="AC1372" i="16"/>
  <c r="AA1366" i="16"/>
  <c r="Y1354" i="16"/>
  <c r="AB1341" i="16"/>
  <c r="Z1333" i="16"/>
  <c r="AC1322" i="16"/>
  <c r="AA1310" i="16"/>
  <c r="Y1302" i="16"/>
  <c r="AB1291" i="16"/>
  <c r="AC1452" i="16"/>
  <c r="AB1565" i="16"/>
  <c r="Y1522" i="16"/>
  <c r="AA1482" i="16"/>
  <c r="AC1438" i="16"/>
  <c r="Z1397" i="16"/>
  <c r="AB1372" i="16"/>
  <c r="Z1366" i="16"/>
  <c r="AC1353" i="16"/>
  <c r="AA1341" i="16"/>
  <c r="Y1333" i="16"/>
  <c r="AB1322" i="16"/>
  <c r="Z1310" i="16"/>
  <c r="AC1297" i="16"/>
  <c r="AA1291" i="16"/>
  <c r="Y1512" i="16"/>
  <c r="AB1445" i="16"/>
  <c r="AA1381" i="16"/>
  <c r="AB1533" i="16"/>
  <c r="Y1490" i="16"/>
  <c r="AA1446" i="16"/>
  <c r="AC1402" i="16"/>
  <c r="AC1378" i="16"/>
  <c r="AA1368" i="16"/>
  <c r="Y1356" i="16"/>
  <c r="AB1347" i="16"/>
  <c r="Z1337" i="16"/>
  <c r="AC1324" i="16"/>
  <c r="AA1312" i="16"/>
  <c r="Y1306" i="16"/>
  <c r="AB1293" i="16"/>
  <c r="AC1355" i="16"/>
  <c r="Z1312" i="16"/>
  <c r="AC1317" i="16"/>
  <c r="Y1355" i="16"/>
  <c r="AA1311" i="16"/>
  <c r="Y1351" i="16"/>
  <c r="Y1369" i="16"/>
  <c r="AA1325" i="16"/>
  <c r="X2616" i="16"/>
  <c r="AA601" i="16"/>
  <c r="X625" i="16"/>
  <c r="AC146" i="16"/>
  <c r="X2639" i="16"/>
  <c r="X332" i="16"/>
  <c r="X337" i="16"/>
  <c r="Y149" i="16"/>
  <c r="Z256" i="16"/>
  <c r="X631" i="16"/>
  <c r="X621" i="16"/>
  <c r="AB596" i="16"/>
  <c r="AA157" i="16"/>
  <c r="AB157" i="16"/>
  <c r="AB590" i="16"/>
  <c r="Y265" i="16"/>
  <c r="AB260" i="16"/>
  <c r="AC157" i="16"/>
  <c r="X2642" i="16"/>
  <c r="AC258" i="16"/>
  <c r="V2639" i="16"/>
  <c r="AC149" i="16"/>
  <c r="AB1597" i="16"/>
  <c r="Z1591" i="16"/>
  <c r="AC1578" i="16"/>
  <c r="Y1595" i="16"/>
  <c r="AB1582" i="16"/>
  <c r="Z1576" i="16"/>
  <c r="AB1595" i="16"/>
  <c r="Z1587" i="16"/>
  <c r="AC1576" i="16"/>
  <c r="Z1578" i="16"/>
  <c r="AC1563" i="16"/>
  <c r="AA1551" i="16"/>
  <c r="Y1543" i="16"/>
  <c r="AB1532" i="16"/>
  <c r="Z1520" i="16"/>
  <c r="AC1507" i="16"/>
  <c r="AA1501" i="16"/>
  <c r="Y1489" i="16"/>
  <c r="AB1476" i="16"/>
  <c r="Z1468" i="16"/>
  <c r="AC1457" i="16"/>
  <c r="AA1445" i="16"/>
  <c r="Y1437" i="16"/>
  <c r="AB1426" i="16"/>
  <c r="Z1414" i="16"/>
  <c r="AC1401" i="16"/>
  <c r="AA1393" i="16"/>
  <c r="Y1383" i="16"/>
  <c r="Z1572" i="16"/>
  <c r="Y1562" i="16"/>
  <c r="AB1549" i="16"/>
  <c r="Z1537" i="16"/>
  <c r="AC1528" i="16"/>
  <c r="AA1518" i="16"/>
  <c r="Y1506" i="16"/>
  <c r="AB1497" i="16"/>
  <c r="Z1487" i="16"/>
  <c r="AC1474" i="16"/>
  <c r="AA1462" i="16"/>
  <c r="Y1456" i="16"/>
  <c r="AB1443" i="16"/>
  <c r="Z1431" i="16"/>
  <c r="AC1422" i="16"/>
  <c r="AA1412" i="16"/>
  <c r="Y1400" i="16"/>
  <c r="AB1387" i="16"/>
  <c r="Z1592" i="16"/>
  <c r="AC1565" i="16"/>
  <c r="AA1557" i="16"/>
  <c r="Y1547" i="16"/>
  <c r="AB1534" i="16"/>
  <c r="Z1522" i="16"/>
  <c r="AC1513" i="16"/>
  <c r="AA1503" i="16"/>
  <c r="Y1491" i="16"/>
  <c r="AB1482" i="16"/>
  <c r="Z1472" i="16"/>
  <c r="AC1459" i="16"/>
  <c r="AA1447" i="16"/>
  <c r="Y1441" i="16"/>
  <c r="AB1428" i="16"/>
  <c r="Z1416" i="16"/>
  <c r="AC1407" i="16"/>
  <c r="AA1397" i="16"/>
  <c r="Y1385" i="16"/>
  <c r="Z1563" i="16"/>
  <c r="AB1519" i="16"/>
  <c r="Y1476" i="16"/>
  <c r="AA1432" i="16"/>
  <c r="AC1392" i="16"/>
  <c r="Y1372" i="16"/>
  <c r="AB1363" i="16"/>
  <c r="Z1353" i="16"/>
  <c r="AC1340" i="16"/>
  <c r="AA1332" i="16"/>
  <c r="Y1322" i="16"/>
  <c r="AB1309" i="16"/>
  <c r="Z1297" i="16"/>
  <c r="AC1558" i="16"/>
  <c r="AA1442" i="16"/>
  <c r="AA1562" i="16"/>
  <c r="AC1518" i="16"/>
  <c r="Z1475" i="16"/>
  <c r="AB1431" i="16"/>
  <c r="Y1392" i="16"/>
  <c r="AC1371" i="16"/>
  <c r="AA1363" i="16"/>
  <c r="Y1353" i="16"/>
  <c r="AB1340" i="16"/>
  <c r="Z1332" i="16"/>
  <c r="AC1321" i="16"/>
  <c r="AA1309" i="16"/>
  <c r="Y1297" i="16"/>
  <c r="Z1567" i="16"/>
  <c r="AA1492" i="16"/>
  <c r="Y1430" i="16"/>
  <c r="AB1576" i="16"/>
  <c r="AA1528" i="16"/>
  <c r="AC1486" i="16"/>
  <c r="Z1443" i="16"/>
  <c r="AB1399" i="16"/>
  <c r="Y1378" i="16"/>
  <c r="AB1367" i="16"/>
  <c r="Z1355" i="16"/>
  <c r="AC1342" i="16"/>
  <c r="AA1336" i="16"/>
  <c r="Y1324" i="16"/>
  <c r="AB1311" i="16"/>
  <c r="Z1303" i="16"/>
  <c r="AC1292" i="16"/>
  <c r="AB1352" i="16"/>
  <c r="Y1309" i="16"/>
  <c r="AA1307" i="16"/>
  <c r="AC1351" i="16"/>
  <c r="Z1308" i="16"/>
  <c r="AC1341" i="16"/>
  <c r="AC1363" i="16"/>
  <c r="Z1322" i="16"/>
  <c r="X2620" i="16"/>
  <c r="U2640" i="16"/>
  <c r="X601" i="16"/>
  <c r="AB148" i="16"/>
  <c r="T2641" i="16"/>
  <c r="AC254" i="16"/>
  <c r="AB591" i="16"/>
  <c r="X2581" i="16"/>
  <c r="X632" i="16"/>
  <c r="AC601" i="16"/>
  <c r="AA593" i="16"/>
  <c r="Z150" i="16"/>
  <c r="AA260" i="16"/>
  <c r="X596" i="16"/>
  <c r="AB601" i="16"/>
  <c r="AC257" i="16"/>
  <c r="AA257" i="16"/>
  <c r="AB150" i="16"/>
  <c r="X336" i="16"/>
  <c r="V2640" i="16"/>
  <c r="Z157" i="16"/>
  <c r="W2640" i="16"/>
  <c r="X593" i="16"/>
  <c r="AB255" i="16"/>
  <c r="Y594" i="16"/>
  <c r="AC1596" i="16"/>
  <c r="AA1588" i="16"/>
  <c r="Y1578" i="16"/>
  <c r="Z1594" i="16"/>
  <c r="AC1581" i="16"/>
  <c r="AA1573" i="16"/>
  <c r="AC1594" i="16"/>
  <c r="AA1582" i="16"/>
  <c r="Y1576" i="16"/>
  <c r="AA1576" i="16"/>
  <c r="Y1563" i="16"/>
  <c r="AB1550" i="16"/>
  <c r="Z1542" i="16"/>
  <c r="AC1531" i="16"/>
  <c r="AA1519" i="16"/>
  <c r="Y1507" i="16"/>
  <c r="AB1498" i="16"/>
  <c r="Z1488" i="16"/>
  <c r="AC1475" i="16"/>
  <c r="AA1467" i="16"/>
  <c r="Y1457" i="16"/>
  <c r="AB1444" i="16"/>
  <c r="Z1432" i="16"/>
  <c r="AC1423" i="16"/>
  <c r="AA1413" i="16"/>
  <c r="Y1401" i="16"/>
  <c r="AB1392" i="16"/>
  <c r="AA1603" i="16"/>
  <c r="AB1567" i="16"/>
  <c r="Z1561" i="16"/>
  <c r="AC1548" i="16"/>
  <c r="AA1536" i="16"/>
  <c r="Y1528" i="16"/>
  <c r="AB1517" i="16"/>
  <c r="Z1505" i="16"/>
  <c r="AC1492" i="16"/>
  <c r="AA1486" i="16"/>
  <c r="Y1474" i="16"/>
  <c r="AB1461" i="16"/>
  <c r="Z1453" i="16"/>
  <c r="AC1442" i="16"/>
  <c r="AA1430" i="16"/>
  <c r="Y1422" i="16"/>
  <c r="AB1411" i="16"/>
  <c r="Z1399" i="16"/>
  <c r="AC1386" i="16"/>
  <c r="Y1587" i="16"/>
  <c r="Y1565" i="16"/>
  <c r="AB1552" i="16"/>
  <c r="Z1546" i="16"/>
  <c r="AC1533" i="16"/>
  <c r="AA1521" i="16"/>
  <c r="Y1513" i="16"/>
  <c r="AB1502" i="16"/>
  <c r="Z1490" i="16"/>
  <c r="AC1477" i="16"/>
  <c r="AA1471" i="16"/>
  <c r="Y1459" i="16"/>
  <c r="AB1446" i="16"/>
  <c r="Z1438" i="16"/>
  <c r="AC1427" i="16"/>
  <c r="AA1415" i="16"/>
  <c r="Y1407" i="16"/>
  <c r="AB1396" i="16"/>
  <c r="Z1384" i="16"/>
  <c r="Y1558" i="16"/>
  <c r="AA1516" i="16"/>
  <c r="AC1472" i="16"/>
  <c r="Z1429" i="16"/>
  <c r="AB1385" i="16"/>
  <c r="Z1371" i="16"/>
  <c r="AC1362" i="16"/>
  <c r="AA1352" i="16"/>
  <c r="Y1340" i="16"/>
  <c r="AB1327" i="16"/>
  <c r="Z1321" i="16"/>
  <c r="AC1308" i="16"/>
  <c r="AA1296" i="16"/>
  <c r="AB1527" i="16"/>
  <c r="Z1437" i="16"/>
  <c r="Z1557" i="16"/>
  <c r="AB1513" i="16"/>
  <c r="Y1472" i="16"/>
  <c r="AA1428" i="16"/>
  <c r="AC1384" i="16"/>
  <c r="Y1371" i="16"/>
  <c r="AB1362" i="16"/>
  <c r="Z1352" i="16"/>
  <c r="AC1339" i="16"/>
  <c r="AA1327" i="16"/>
  <c r="Y1321" i="16"/>
  <c r="AB1308" i="16"/>
  <c r="Z1296" i="16"/>
  <c r="Y1564" i="16"/>
  <c r="Z1489" i="16"/>
  <c r="AB1417" i="16"/>
  <c r="AC1564" i="16"/>
  <c r="Z1521" i="16"/>
  <c r="AB1477" i="16"/>
  <c r="Y1438" i="16"/>
  <c r="AA1396" i="16"/>
  <c r="Z1377" i="16"/>
  <c r="AC1366" i="16"/>
  <c r="AA1354" i="16"/>
  <c r="Y1342" i="16"/>
  <c r="AB1333" i="16"/>
  <c r="Z1323" i="16"/>
  <c r="AC1310" i="16"/>
  <c r="AA1302" i="16"/>
  <c r="Y1292" i="16"/>
  <c r="AA1347" i="16"/>
  <c r="AC1303" i="16"/>
  <c r="Y1295" i="16"/>
  <c r="AB1342" i="16"/>
  <c r="Y1303" i="16"/>
  <c r="AB1338" i="16"/>
  <c r="AB1356" i="16"/>
  <c r="Y1317" i="16"/>
  <c r="X2641" i="16"/>
  <c r="V2642" i="16"/>
  <c r="T2639" i="16"/>
  <c r="X592" i="16"/>
  <c r="Z152" i="16"/>
  <c r="W2642" i="16"/>
  <c r="Z260" i="16"/>
  <c r="W2641" i="16"/>
  <c r="X2611" i="16"/>
  <c r="Z265" i="16"/>
  <c r="Z594" i="16"/>
  <c r="X2579" i="16"/>
  <c r="AB594" i="16"/>
  <c r="Z590" i="16"/>
  <c r="Y147" i="16"/>
  <c r="Z257" i="16"/>
  <c r="AA594" i="16"/>
  <c r="AB254" i="16"/>
  <c r="Z254" i="16"/>
  <c r="AA147" i="16"/>
  <c r="X624" i="16"/>
  <c r="U2642" i="16"/>
  <c r="Z255" i="16"/>
  <c r="W2639" i="16"/>
  <c r="Z147" i="16"/>
  <c r="Y595" i="16"/>
  <c r="Y1596" i="16"/>
  <c r="AB1587" i="16"/>
  <c r="AC1603" i="16"/>
  <c r="AA1593" i="16"/>
  <c r="Y1581" i="16"/>
  <c r="AB1572" i="16"/>
  <c r="Y1594" i="16"/>
  <c r="AB1581" i="16"/>
  <c r="Z1573" i="16"/>
  <c r="AC1572" i="16"/>
  <c r="Z1562" i="16"/>
  <c r="AC1549" i="16"/>
  <c r="AA1537" i="16"/>
  <c r="Y1531" i="16"/>
  <c r="AB1518" i="16"/>
  <c r="Z1506" i="16"/>
  <c r="AC1497" i="16"/>
  <c r="AA1487" i="16"/>
  <c r="Y1475" i="16"/>
  <c r="AB1462" i="16"/>
  <c r="Z1456" i="16"/>
  <c r="AC1443" i="16"/>
  <c r="AA1431" i="16"/>
  <c r="Y1423" i="16"/>
  <c r="AB1412" i="16"/>
  <c r="Z1400" i="16"/>
  <c r="AC1387" i="16"/>
  <c r="Z1596" i="16"/>
  <c r="AC1566" i="16"/>
  <c r="AA1558" i="16"/>
  <c r="Y1548" i="16"/>
  <c r="AB1535" i="16"/>
  <c r="Z1527" i="16"/>
  <c r="AC1516" i="16"/>
  <c r="AA1504" i="16"/>
  <c r="Y1492" i="16"/>
  <c r="AB1483" i="16"/>
  <c r="Z1473" i="16"/>
  <c r="AC1460" i="16"/>
  <c r="AA1452" i="16"/>
  <c r="Y1442" i="16"/>
  <c r="AB1429" i="16"/>
  <c r="Z1417" i="16"/>
  <c r="AC1408" i="16"/>
  <c r="AA1398" i="16"/>
  <c r="Y1386" i="16"/>
  <c r="AC1579" i="16"/>
  <c r="Z1564" i="16"/>
  <c r="AC1551" i="16"/>
  <c r="AA1543" i="16"/>
  <c r="Y1533" i="16"/>
  <c r="AB1520" i="16"/>
  <c r="Z1512" i="16"/>
  <c r="AC1501" i="16"/>
  <c r="AA1489" i="16"/>
  <c r="Y1477" i="16"/>
  <c r="AB1468" i="16"/>
  <c r="Z1458" i="16"/>
  <c r="AC1445" i="16"/>
  <c r="AA1437" i="16"/>
  <c r="Y1427" i="16"/>
  <c r="AB1414" i="16"/>
  <c r="Z1402" i="16"/>
  <c r="AC1393" i="16"/>
  <c r="AC1597" i="16"/>
  <c r="AC1550" i="16"/>
  <c r="Z1507" i="16"/>
  <c r="AB1467" i="16"/>
  <c r="Y1426" i="16"/>
  <c r="AC1382" i="16"/>
  <c r="AA1370" i="16"/>
  <c r="Y1362" i="16"/>
  <c r="AB1351" i="16"/>
  <c r="Z1339" i="16"/>
  <c r="AC1326" i="16"/>
  <c r="AA1318" i="16"/>
  <c r="Y1308" i="16"/>
  <c r="AB1295" i="16"/>
  <c r="AA1520" i="16"/>
  <c r="AC1426" i="16"/>
  <c r="Y1550" i="16"/>
  <c r="AA1506" i="16"/>
  <c r="AC1462" i="16"/>
  <c r="Z1423" i="16"/>
  <c r="AB1382" i="16"/>
  <c r="Z1370" i="16"/>
  <c r="AC1357" i="16"/>
  <c r="AA1351" i="16"/>
  <c r="Y1339" i="16"/>
  <c r="AB1326" i="16"/>
  <c r="Z1318" i="16"/>
  <c r="AC1307" i="16"/>
  <c r="AA1295" i="16"/>
  <c r="AB1551" i="16"/>
  <c r="Y1486" i="16"/>
  <c r="Z1411" i="16"/>
  <c r="AB1561" i="16"/>
  <c r="Y1518" i="16"/>
  <c r="AA1474" i="16"/>
  <c r="AC1430" i="16"/>
  <c r="Z1387" i="16"/>
  <c r="AA1372" i="16"/>
  <c r="Y1366" i="16"/>
  <c r="AB1353" i="16"/>
  <c r="Z1341" i="16"/>
  <c r="AC1332" i="16"/>
  <c r="AA1322" i="16"/>
  <c r="Y1310" i="16"/>
  <c r="AB1297" i="16"/>
  <c r="Z1291" i="16"/>
  <c r="Z1340" i="16"/>
  <c r="AB1296" i="16"/>
  <c r="AC1291" i="16"/>
  <c r="AA1339" i="16"/>
  <c r="AC1295" i="16"/>
  <c r="Z1326" i="16"/>
  <c r="AA1353" i="16"/>
  <c r="AC1309" i="16"/>
  <c r="X2610" i="16"/>
  <c r="AC152" i="16"/>
  <c r="Y259" i="16"/>
  <c r="X333" i="16"/>
  <c r="Y157" i="16"/>
  <c r="AB593" i="16"/>
  <c r="X2621" i="16"/>
  <c r="X591" i="16"/>
  <c r="Z149" i="16"/>
  <c r="AA596" i="16"/>
  <c r="X622" i="16"/>
  <c r="AA591" i="16"/>
  <c r="AC265" i="16"/>
  <c r="AA265" i="16"/>
  <c r="Y254" i="16"/>
  <c r="X335" i="16"/>
  <c r="Z591" i="16"/>
  <c r="Z259" i="16"/>
  <c r="AC150" i="16"/>
  <c r="AA150" i="16"/>
  <c r="X590" i="16"/>
  <c r="AC591" i="16"/>
  <c r="Y150" i="16"/>
  <c r="AA590" i="16"/>
  <c r="Z1595" i="16"/>
  <c r="AC1582" i="16"/>
  <c r="Y1603" i="16"/>
  <c r="AB1592" i="16"/>
  <c r="Z1580" i="16"/>
  <c r="AB1603" i="16"/>
  <c r="Z1593" i="16"/>
  <c r="AC1580" i="16"/>
  <c r="AA1572" i="16"/>
  <c r="AC1567" i="16"/>
  <c r="AA1561" i="16"/>
  <c r="Y1549" i="16"/>
  <c r="AB1536" i="16"/>
  <c r="Z1528" i="16"/>
  <c r="AC1517" i="16"/>
  <c r="AA1505" i="16"/>
  <c r="Y1497" i="16"/>
  <c r="AB1486" i="16"/>
  <c r="Z1474" i="16"/>
  <c r="AC1461" i="16"/>
  <c r="AA1453" i="16"/>
  <c r="Y1443" i="16"/>
  <c r="AB1430" i="16"/>
  <c r="Z1422" i="16"/>
  <c r="AC1411" i="16"/>
  <c r="AA1399" i="16"/>
  <c r="Y1387" i="16"/>
  <c r="Y1593" i="16"/>
  <c r="Y1566" i="16"/>
  <c r="AB1557" i="16"/>
  <c r="Z1547" i="16"/>
  <c r="AC1534" i="16"/>
  <c r="AA1522" i="16"/>
  <c r="Y1516" i="16"/>
  <c r="AB1503" i="16"/>
  <c r="Z1491" i="16"/>
  <c r="AC1482" i="16"/>
  <c r="AA1472" i="16"/>
  <c r="Y1460" i="16"/>
  <c r="AB1447" i="16"/>
  <c r="Z1441" i="16"/>
  <c r="AC1428" i="16"/>
  <c r="AA1416" i="16"/>
  <c r="Y1408" i="16"/>
  <c r="AB1397" i="16"/>
  <c r="Z1385" i="16"/>
  <c r="Z1577" i="16"/>
  <c r="AA1563" i="16"/>
  <c r="Y1551" i="16"/>
  <c r="AB1542" i="16"/>
  <c r="Z1532" i="16"/>
  <c r="AC1519" i="16"/>
  <c r="AA1507" i="16"/>
  <c r="Y1501" i="16"/>
  <c r="AB1488" i="16"/>
  <c r="Z1476" i="16"/>
  <c r="AC1467" i="16"/>
  <c r="AA1457" i="16"/>
  <c r="Y1445" i="16"/>
  <c r="AB1432" i="16"/>
  <c r="Z1426" i="16"/>
  <c r="AC1413" i="16"/>
  <c r="AA1401" i="16"/>
  <c r="Y1393" i="16"/>
  <c r="AB1594" i="16"/>
  <c r="AB1547" i="16"/>
  <c r="Y1504" i="16"/>
  <c r="AA1460" i="16"/>
  <c r="AC1416" i="16"/>
  <c r="Y1382" i="16"/>
  <c r="AB1369" i="16"/>
  <c r="Z1357" i="16"/>
  <c r="AC1348" i="16"/>
  <c r="AA1338" i="16"/>
  <c r="Y1326" i="16"/>
  <c r="AB1317" i="16"/>
  <c r="Z1307" i="16"/>
  <c r="AC1294" i="16"/>
  <c r="Z1517" i="16"/>
  <c r="AA1414" i="16"/>
  <c r="AC1546" i="16"/>
  <c r="Z1503" i="16"/>
  <c r="AB1459" i="16"/>
  <c r="Y1416" i="16"/>
  <c r="AC1381" i="16"/>
  <c r="AA1369" i="16"/>
  <c r="Y1357" i="16"/>
  <c r="AB1348" i="16"/>
  <c r="Z1338" i="16"/>
  <c r="AC1325" i="16"/>
  <c r="AA1317" i="16"/>
  <c r="Y1307" i="16"/>
  <c r="AB1294" i="16"/>
  <c r="AA1548" i="16"/>
  <c r="AC1476" i="16"/>
  <c r="Y1402" i="16"/>
  <c r="AA1552" i="16"/>
  <c r="AC1512" i="16"/>
  <c r="Z1471" i="16"/>
  <c r="AB1427" i="16"/>
  <c r="Y1384" i="16"/>
  <c r="AB1371" i="16"/>
  <c r="Z1363" i="16"/>
  <c r="AC1352" i="16"/>
  <c r="AA1340" i="16"/>
  <c r="Y1332" i="16"/>
  <c r="AB1321" i="16"/>
  <c r="Z1309" i="16"/>
  <c r="AC1296" i="16"/>
  <c r="AB1378" i="16"/>
  <c r="Y1337" i="16"/>
  <c r="AA1293" i="16"/>
  <c r="AC1377" i="16"/>
  <c r="Z1336" i="16"/>
  <c r="AB1292" i="16"/>
  <c r="Y1323" i="16"/>
  <c r="Z1348" i="16"/>
  <c r="AB1306" i="16"/>
  <c r="X331" i="16"/>
  <c r="AA254" i="16"/>
  <c r="AA152" i="16"/>
  <c r="AA259" i="16"/>
  <c r="AC259" i="16"/>
  <c r="Z596" i="16"/>
  <c r="X2613" i="16"/>
  <c r="AC255" i="16"/>
  <c r="Y596" i="16"/>
  <c r="X2586" i="16"/>
  <c r="X623" i="16"/>
  <c r="Y590" i="16"/>
  <c r="AB258" i="16"/>
  <c r="Z258" i="16"/>
  <c r="AA151" i="16"/>
  <c r="Z593" i="16"/>
  <c r="Y256" i="16"/>
  <c r="AB147" i="16"/>
  <c r="X334" i="16"/>
  <c r="AB595" i="16"/>
  <c r="AB256" i="16"/>
  <c r="AC596" i="16"/>
  <c r="X654" i="16"/>
  <c r="X653" i="16"/>
  <c r="X662" i="16"/>
  <c r="X657" i="16"/>
  <c r="X652" i="16"/>
  <c r="X655" i="16"/>
  <c r="X656" i="16"/>
  <c r="X748" i="16"/>
  <c r="X743" i="16"/>
  <c r="X744" i="16"/>
  <c r="X747" i="16"/>
  <c r="X754" i="16"/>
  <c r="X749" i="16"/>
  <c r="X746" i="16"/>
  <c r="X651" i="16"/>
  <c r="X745" i="16"/>
  <c r="AF338" i="16"/>
  <c r="AF12" i="83"/>
  <c r="AF755" i="16"/>
  <c r="AF34" i="16"/>
  <c r="AF336" i="16"/>
  <c r="AF2622" i="16"/>
  <c r="AF334" i="16"/>
  <c r="AF335" i="16"/>
  <c r="AF332" i="16"/>
  <c r="AF331" i="16"/>
  <c r="AF337" i="16"/>
  <c r="AJ12" i="8"/>
  <c r="AF2639" i="16"/>
  <c r="AF343" i="16"/>
  <c r="AF342" i="16"/>
  <c r="AF2616" i="16"/>
  <c r="AF2621" i="16"/>
  <c r="AF2620" i="16"/>
  <c r="AF333" i="16"/>
  <c r="AF11" i="13"/>
  <c r="AF12" i="9"/>
  <c r="AF2623" i="16"/>
  <c r="U2383" i="16"/>
  <c r="U2353" i="16"/>
  <c r="U2173" i="16"/>
  <c r="U2323" i="16"/>
  <c r="U2293" i="16"/>
  <c r="U597" i="16"/>
  <c r="U2263" i="16"/>
  <c r="U2233" i="16"/>
  <c r="U338" i="16"/>
  <c r="U2203" i="16"/>
  <c r="U2218" i="16"/>
  <c r="U2338" i="16"/>
  <c r="U658" i="16"/>
  <c r="U2368" i="16"/>
  <c r="U2158" i="16"/>
  <c r="U2188" i="16"/>
  <c r="U750" i="16"/>
  <c r="U2308" i="16"/>
  <c r="U2398" i="16"/>
  <c r="U2113" i="16"/>
  <c r="U2248" i="16"/>
  <c r="U2143" i="16"/>
  <c r="U2128" i="16"/>
  <c r="U2278" i="16"/>
  <c r="U627" i="16"/>
  <c r="U2397" i="16"/>
  <c r="U2350" i="16"/>
  <c r="U2335" i="16"/>
  <c r="U2327" i="16"/>
  <c r="U2273" i="16"/>
  <c r="U2328" i="16"/>
  <c r="U2245" i="16"/>
  <c r="U2306" i="16"/>
  <c r="U2230" i="16"/>
  <c r="U2316" i="16"/>
  <c r="U2247" i="16"/>
  <c r="U2292" i="16"/>
  <c r="U2181" i="16"/>
  <c r="U2322" i="16"/>
  <c r="U2192" i="16"/>
  <c r="U2138" i="16"/>
  <c r="U2177" i="16"/>
  <c r="U2123" i="16"/>
  <c r="U2121" i="16"/>
  <c r="U2133" i="16"/>
  <c r="U2154" i="16"/>
  <c r="U2124" i="16"/>
  <c r="U2402" i="16"/>
  <c r="U2393" i="16"/>
  <c r="U2396" i="16"/>
  <c r="U2379" i="16"/>
  <c r="U2319" i="16"/>
  <c r="U2267" i="16"/>
  <c r="U2304" i="16"/>
  <c r="U2241" i="16"/>
  <c r="U2286" i="16"/>
  <c r="U2226" i="16"/>
  <c r="U2290" i="16"/>
  <c r="U2243" i="16"/>
  <c r="U2256" i="16"/>
  <c r="U2171" i="16"/>
  <c r="U2321" i="16"/>
  <c r="U2184" i="16"/>
  <c r="U2242" i="16"/>
  <c r="U2169" i="16"/>
  <c r="U2117" i="16"/>
  <c r="U2118" i="16"/>
  <c r="U2132" i="16"/>
  <c r="U2112" i="16"/>
  <c r="U2111" i="16"/>
  <c r="U2394" i="16"/>
  <c r="U2387" i="16"/>
  <c r="U2378" i="16"/>
  <c r="U2362" i="16"/>
  <c r="U2313" i="16"/>
  <c r="U2259" i="16"/>
  <c r="U2303" i="16"/>
  <c r="U2231" i="16"/>
  <c r="U2283" i="16"/>
  <c r="U2216" i="16"/>
  <c r="U2289" i="16"/>
  <c r="U2237" i="16"/>
  <c r="U2228" i="16"/>
  <c r="U2167" i="16"/>
  <c r="U2320" i="16"/>
  <c r="U2178" i="16"/>
  <c r="U2215" i="16"/>
  <c r="U2163" i="16"/>
  <c r="U2109" i="16"/>
  <c r="U2336" i="16"/>
  <c r="U2108" i="16"/>
  <c r="U2272" i="16"/>
  <c r="U2268" i="16"/>
  <c r="U2403" i="16"/>
  <c r="U2388" i="16"/>
  <c r="U2367" i="16"/>
  <c r="U2348" i="16"/>
  <c r="U2305" i="16"/>
  <c r="U2392" i="16"/>
  <c r="U2302" i="16"/>
  <c r="U2227" i="16"/>
  <c r="U2282" i="16"/>
  <c r="U2361" i="16"/>
  <c r="U2288" i="16"/>
  <c r="U2229" i="16"/>
  <c r="U2213" i="16"/>
  <c r="U2157" i="16"/>
  <c r="U2246" i="16"/>
  <c r="U2170" i="16"/>
  <c r="U2211" i="16"/>
  <c r="U2155" i="16"/>
  <c r="U2346" i="16"/>
  <c r="U2271" i="16"/>
  <c r="U2107" i="16"/>
  <c r="U2196" i="16"/>
  <c r="U2110" i="16"/>
  <c r="U2395" i="16"/>
  <c r="U2380" i="16"/>
  <c r="U2373" i="16"/>
  <c r="U2363" i="16"/>
  <c r="U2382" i="16"/>
  <c r="U2301" i="16"/>
  <c r="U2366" i="16"/>
  <c r="U2276" i="16"/>
  <c r="U2217" i="16"/>
  <c r="U2258" i="16"/>
  <c r="U2342" i="16"/>
  <c r="U2262" i="16"/>
  <c r="U2223" i="16"/>
  <c r="U2207" i="16"/>
  <c r="U2153" i="16"/>
  <c r="U2222" i="16"/>
  <c r="U2166" i="16"/>
  <c r="U2201" i="16"/>
  <c r="U2151" i="16"/>
  <c r="U2200" i="16"/>
  <c r="U2214" i="16"/>
  <c r="U2106" i="16"/>
  <c r="U2168" i="16"/>
  <c r="U2391" i="16"/>
  <c r="U2376" i="16"/>
  <c r="U2372" i="16"/>
  <c r="U2357" i="16"/>
  <c r="U2365" i="16"/>
  <c r="U2291" i="16"/>
  <c r="U2352" i="16"/>
  <c r="U2275" i="16"/>
  <c r="U2334" i="16"/>
  <c r="U2252" i="16"/>
  <c r="U2337" i="16"/>
  <c r="U2261" i="16"/>
  <c r="U2199" i="16"/>
  <c r="U2147" i="16"/>
  <c r="U2212" i="16"/>
  <c r="U2156" i="16"/>
  <c r="U2197" i="16"/>
  <c r="U2141" i="16"/>
  <c r="U2172" i="16"/>
  <c r="U2186" i="16"/>
  <c r="U2232" i="16"/>
  <c r="U2140" i="16"/>
  <c r="U2381" i="16"/>
  <c r="U2364" i="16"/>
  <c r="U2349" i="16"/>
  <c r="U2351" i="16"/>
  <c r="U2287" i="16"/>
  <c r="U2332" i="16"/>
  <c r="U2274" i="16"/>
  <c r="U2312" i="16"/>
  <c r="U2244" i="16"/>
  <c r="U2318" i="16"/>
  <c r="U2260" i="16"/>
  <c r="U2298" i="16"/>
  <c r="U2193" i="16"/>
  <c r="U2139" i="16"/>
  <c r="U2202" i="16"/>
  <c r="U2152" i="16"/>
  <c r="U2187" i="16"/>
  <c r="U2137" i="16"/>
  <c r="U2148" i="16"/>
  <c r="U2162" i="16"/>
  <c r="U2208" i="16"/>
  <c r="U2126" i="16"/>
  <c r="U2377" i="16"/>
  <c r="U2358" i="16"/>
  <c r="U2343" i="16"/>
  <c r="U2333" i="16"/>
  <c r="U2277" i="16"/>
  <c r="U2331" i="16"/>
  <c r="U2253" i="16"/>
  <c r="U2307" i="16"/>
  <c r="U2238" i="16"/>
  <c r="U2317" i="16"/>
  <c r="U2257" i="16"/>
  <c r="U2297" i="16"/>
  <c r="U2185" i="16"/>
  <c r="U2347" i="16"/>
  <c r="U2198" i="16"/>
  <c r="U2142" i="16"/>
  <c r="U2183" i="16"/>
  <c r="U2127" i="16"/>
  <c r="U2122" i="16"/>
  <c r="U2136" i="16"/>
  <c r="U2182" i="16"/>
  <c r="U2125" i="16"/>
  <c r="U332" i="16"/>
  <c r="U2581" i="16"/>
  <c r="U631" i="16"/>
  <c r="U595" i="16"/>
  <c r="U336" i="16"/>
  <c r="U2610" i="16"/>
  <c r="U2583" i="16"/>
  <c r="U335" i="16"/>
  <c r="U2621" i="16"/>
  <c r="U2609" i="16"/>
  <c r="U2582" i="16"/>
  <c r="U622" i="16"/>
  <c r="U624" i="16"/>
  <c r="U34" i="16"/>
  <c r="U12" i="122" s="1"/>
  <c r="U2622" i="16"/>
  <c r="U601" i="16"/>
  <c r="U11" i="13"/>
  <c r="U592" i="16"/>
  <c r="U621" i="16"/>
  <c r="U2616" i="16"/>
  <c r="U2611" i="16"/>
  <c r="U2612" i="16"/>
  <c r="U2619" i="16"/>
  <c r="U591" i="16"/>
  <c r="U626" i="16"/>
  <c r="U2580" i="16"/>
  <c r="U596" i="16"/>
  <c r="U334" i="16"/>
  <c r="U632" i="16"/>
  <c r="U2620" i="16"/>
  <c r="U590" i="16"/>
  <c r="U593" i="16"/>
  <c r="U12" i="8"/>
  <c r="U623" i="16"/>
  <c r="U2579" i="16"/>
  <c r="U12" i="9"/>
  <c r="U594" i="16"/>
  <c r="U331" i="16"/>
  <c r="U342" i="16"/>
  <c r="U2613" i="16"/>
  <c r="U620" i="16"/>
  <c r="U337" i="16"/>
  <c r="U2586" i="16"/>
  <c r="U625" i="16"/>
  <c r="U333" i="16"/>
  <c r="U655" i="16"/>
  <c r="U653" i="16"/>
  <c r="U657" i="16"/>
  <c r="U654" i="16"/>
  <c r="U656" i="16"/>
  <c r="U652" i="16"/>
  <c r="U662" i="16"/>
  <c r="U749" i="16"/>
  <c r="U746" i="16"/>
  <c r="U747" i="16"/>
  <c r="U651" i="16"/>
  <c r="U744" i="16"/>
  <c r="U743" i="16"/>
  <c r="U748" i="16"/>
  <c r="U754" i="16"/>
  <c r="U745" i="16"/>
  <c r="V2263" i="16"/>
  <c r="V2158" i="16"/>
  <c r="V750" i="16"/>
  <c r="V2353" i="16"/>
  <c r="V2143" i="16"/>
  <c r="V2173" i="16"/>
  <c r="V658" i="16"/>
  <c r="V2293" i="16"/>
  <c r="V2203" i="16"/>
  <c r="V2233" i="16"/>
  <c r="V2188" i="16"/>
  <c r="V597" i="16"/>
  <c r="V2398" i="16"/>
  <c r="V2128" i="16"/>
  <c r="V2368" i="16"/>
  <c r="V2338" i="16"/>
  <c r="V2383" i="16"/>
  <c r="V627" i="16"/>
  <c r="V2308" i="16"/>
  <c r="V2278" i="16"/>
  <c r="V2323" i="16"/>
  <c r="V338" i="16"/>
  <c r="V2248" i="16"/>
  <c r="V2218" i="16"/>
  <c r="V2113" i="16"/>
  <c r="V333" i="16"/>
  <c r="V2388" i="16"/>
  <c r="V2373" i="16"/>
  <c r="V2381" i="16"/>
  <c r="V2362" i="16"/>
  <c r="V2358" i="16"/>
  <c r="V2304" i="16"/>
  <c r="V2395" i="16"/>
  <c r="V2282" i="16"/>
  <c r="V2317" i="16"/>
  <c r="V2259" i="16"/>
  <c r="V2347" i="16"/>
  <c r="V2291" i="16"/>
  <c r="V2228" i="16"/>
  <c r="V2202" i="16"/>
  <c r="V2152" i="16"/>
  <c r="V2227" i="16"/>
  <c r="V2169" i="16"/>
  <c r="V2208" i="16"/>
  <c r="V2154" i="16"/>
  <c r="V2273" i="16"/>
  <c r="V2193" i="16"/>
  <c r="V2117" i="16"/>
  <c r="V2106" i="16"/>
  <c r="V2380" i="16"/>
  <c r="V2378" i="16"/>
  <c r="V2352" i="16"/>
  <c r="V2337" i="16"/>
  <c r="V2298" i="16"/>
  <c r="V2361" i="16"/>
  <c r="V2277" i="16"/>
  <c r="V2316" i="16"/>
  <c r="V2257" i="16"/>
  <c r="V2346" i="16"/>
  <c r="V2271" i="16"/>
  <c r="V2222" i="16"/>
  <c r="V2198" i="16"/>
  <c r="V2142" i="16"/>
  <c r="V2215" i="16"/>
  <c r="V2163" i="16"/>
  <c r="V2200" i="16"/>
  <c r="V2148" i="16"/>
  <c r="V2207" i="16"/>
  <c r="V2167" i="16"/>
  <c r="V2199" i="16"/>
  <c r="V2274" i="16"/>
  <c r="V2376" i="16"/>
  <c r="V2367" i="16"/>
  <c r="V2348" i="16"/>
  <c r="V2336" i="16"/>
  <c r="V2290" i="16"/>
  <c r="V2334" i="16"/>
  <c r="V2252" i="16"/>
  <c r="V2313" i="16"/>
  <c r="V2247" i="16"/>
  <c r="V2343" i="16"/>
  <c r="V2268" i="16"/>
  <c r="V2377" i="16"/>
  <c r="V2192" i="16"/>
  <c r="V2138" i="16"/>
  <c r="V2211" i="16"/>
  <c r="V2155" i="16"/>
  <c r="V2196" i="16"/>
  <c r="V2140" i="16"/>
  <c r="V2181" i="16"/>
  <c r="V2139" i="16"/>
  <c r="V2171" i="16"/>
  <c r="V2157" i="16"/>
  <c r="V2363" i="16"/>
  <c r="V2342" i="16"/>
  <c r="V2335" i="16"/>
  <c r="V2286" i="16"/>
  <c r="V2333" i="16"/>
  <c r="V2244" i="16"/>
  <c r="V2289" i="16"/>
  <c r="V2243" i="16"/>
  <c r="V2321" i="16"/>
  <c r="V2267" i="16"/>
  <c r="V2303" i="16"/>
  <c r="V2184" i="16"/>
  <c r="V2350" i="16"/>
  <c r="V2201" i="16"/>
  <c r="V2151" i="16"/>
  <c r="V2186" i="16"/>
  <c r="V2136" i="16"/>
  <c r="V2153" i="16"/>
  <c r="V2137" i="16"/>
  <c r="V2147" i="16"/>
  <c r="V2121" i="16"/>
  <c r="V2397" i="16"/>
  <c r="V2396" i="16"/>
  <c r="V2357" i="16"/>
  <c r="V2365" i="16"/>
  <c r="V2332" i="16"/>
  <c r="V2276" i="16"/>
  <c r="V2307" i="16"/>
  <c r="V2238" i="16"/>
  <c r="V2288" i="16"/>
  <c r="V2237" i="16"/>
  <c r="V2320" i="16"/>
  <c r="V2256" i="16"/>
  <c r="V2302" i="16"/>
  <c r="V2178" i="16"/>
  <c r="V2331" i="16"/>
  <c r="V2197" i="16"/>
  <c r="V2141" i="16"/>
  <c r="V2182" i="16"/>
  <c r="V2126" i="16"/>
  <c r="V2125" i="16"/>
  <c r="V2111" i="16"/>
  <c r="V2133" i="16"/>
  <c r="V2241" i="16"/>
  <c r="V2393" i="16"/>
  <c r="V2392" i="16"/>
  <c r="V2349" i="16"/>
  <c r="V2351" i="16"/>
  <c r="V2322" i="16"/>
  <c r="V2272" i="16"/>
  <c r="V2306" i="16"/>
  <c r="V2230" i="16"/>
  <c r="V2287" i="16"/>
  <c r="V2229" i="16"/>
  <c r="V2319" i="16"/>
  <c r="V2246" i="16"/>
  <c r="V2301" i="16"/>
  <c r="V2170" i="16"/>
  <c r="V2328" i="16"/>
  <c r="V2187" i="16"/>
  <c r="V2245" i="16"/>
  <c r="V2172" i="16"/>
  <c r="V2122" i="16"/>
  <c r="V2124" i="16"/>
  <c r="V2110" i="16"/>
  <c r="V2132" i="16"/>
  <c r="V2213" i="16"/>
  <c r="V2402" i="16"/>
  <c r="V2387" i="16"/>
  <c r="V2382" i="16"/>
  <c r="V2403" i="16"/>
  <c r="V2391" i="16"/>
  <c r="V2318" i="16"/>
  <c r="V2262" i="16"/>
  <c r="V2305" i="16"/>
  <c r="V2226" i="16"/>
  <c r="V2261" i="16"/>
  <c r="V2223" i="16"/>
  <c r="V2297" i="16"/>
  <c r="V2242" i="16"/>
  <c r="V2231" i="16"/>
  <c r="V2166" i="16"/>
  <c r="V2327" i="16"/>
  <c r="V2183" i="16"/>
  <c r="V2217" i="16"/>
  <c r="V2168" i="16"/>
  <c r="V2112" i="16"/>
  <c r="V2123" i="16"/>
  <c r="V2109" i="16"/>
  <c r="V2127" i="16"/>
  <c r="V2118" i="16"/>
  <c r="V2394" i="16"/>
  <c r="V2379" i="16"/>
  <c r="V2366" i="16"/>
  <c r="V2372" i="16"/>
  <c r="V2312" i="16"/>
  <c r="V2258" i="16"/>
  <c r="V2283" i="16"/>
  <c r="V2216" i="16"/>
  <c r="V2260" i="16"/>
  <c r="V2364" i="16"/>
  <c r="V2292" i="16"/>
  <c r="V2232" i="16"/>
  <c r="V2212" i="16"/>
  <c r="V2156" i="16"/>
  <c r="V2253" i="16"/>
  <c r="V2177" i="16"/>
  <c r="V2214" i="16"/>
  <c r="V2162" i="16"/>
  <c r="V2108" i="16"/>
  <c r="V2275" i="16"/>
  <c r="V2185" i="16"/>
  <c r="V2107" i="16"/>
  <c r="V2586" i="16"/>
  <c r="V620" i="16"/>
  <c r="V12" i="8"/>
  <c r="V2583" i="16"/>
  <c r="V592" i="16"/>
  <c r="V336" i="16"/>
  <c r="V332" i="16"/>
  <c r="V335" i="16"/>
  <c r="V2612" i="16"/>
  <c r="V2580" i="16"/>
  <c r="V2620" i="16"/>
  <c r="V12" i="9"/>
  <c r="V621" i="16"/>
  <c r="V2582" i="16"/>
  <c r="V596" i="16"/>
  <c r="V595" i="16"/>
  <c r="V2622" i="16"/>
  <c r="V601" i="16"/>
  <c r="V593" i="16"/>
  <c r="V331" i="16"/>
  <c r="V632" i="16"/>
  <c r="V2581" i="16"/>
  <c r="V2611" i="16"/>
  <c r="V2609" i="16"/>
  <c r="V2621" i="16"/>
  <c r="V624" i="16"/>
  <c r="V2579" i="16"/>
  <c r="V631" i="16"/>
  <c r="V2613" i="16"/>
  <c r="V34" i="16"/>
  <c r="V12" i="122" s="1"/>
  <c r="V590" i="16"/>
  <c r="V11" i="13"/>
  <c r="V625" i="16"/>
  <c r="V623" i="16"/>
  <c r="V594" i="16"/>
  <c r="V2610" i="16"/>
  <c r="V622" i="16"/>
  <c r="V337" i="16"/>
  <c r="V334" i="16"/>
  <c r="V626" i="16"/>
  <c r="V591" i="16"/>
  <c r="V2616" i="16"/>
  <c r="V2619" i="16"/>
  <c r="V342" i="16"/>
  <c r="V656" i="16"/>
  <c r="V655" i="16"/>
  <c r="V653" i="16"/>
  <c r="V657" i="16"/>
  <c r="V654" i="16"/>
  <c r="V652" i="16"/>
  <c r="V662" i="16"/>
  <c r="V746" i="16"/>
  <c r="V749" i="16"/>
  <c r="V651" i="16"/>
  <c r="V748" i="16"/>
  <c r="V745" i="16"/>
  <c r="V754" i="16"/>
  <c r="V747" i="16"/>
  <c r="V744" i="16"/>
  <c r="V743" i="16"/>
  <c r="K621" i="16"/>
  <c r="K622" i="16"/>
  <c r="K11" i="13"/>
  <c r="K631" i="16"/>
  <c r="K620" i="16"/>
  <c r="K34" i="16"/>
  <c r="K12" i="122" s="1"/>
  <c r="K623" i="16"/>
  <c r="K12" i="8"/>
  <c r="X1583" i="16"/>
  <c r="W1583" i="16"/>
  <c r="T1553" i="16"/>
  <c r="V1433" i="16"/>
  <c r="T1343" i="16"/>
  <c r="X1538" i="16"/>
  <c r="T1448" i="16"/>
  <c r="W1343" i="16"/>
  <c r="X1553" i="16"/>
  <c r="X1433" i="16"/>
  <c r="V1343" i="16"/>
  <c r="U261" i="16"/>
  <c r="W1553" i="16"/>
  <c r="X261" i="16"/>
  <c r="T1478" i="16"/>
  <c r="S620" i="16"/>
  <c r="S11" i="13"/>
  <c r="T260" i="16"/>
  <c r="T1583" i="16"/>
  <c r="X1568" i="16"/>
  <c r="V1523" i="16"/>
  <c r="W1418" i="16"/>
  <c r="U1328" i="16"/>
  <c r="U1523" i="16"/>
  <c r="U1433" i="16"/>
  <c r="X1328" i="16"/>
  <c r="U1538" i="16"/>
  <c r="T1433" i="16"/>
  <c r="W1328" i="16"/>
  <c r="U1583" i="16"/>
  <c r="X153" i="16"/>
  <c r="X1478" i="16"/>
  <c r="T261" i="16"/>
  <c r="X1418" i="16"/>
  <c r="V256" i="16"/>
  <c r="X256" i="16"/>
  <c r="X254" i="16"/>
  <c r="S685" i="16"/>
  <c r="U1568" i="16"/>
  <c r="T1568" i="16"/>
  <c r="U1508" i="16"/>
  <c r="X1403" i="16"/>
  <c r="V1313" i="16"/>
  <c r="X1508" i="16"/>
  <c r="V1418" i="16"/>
  <c r="T1328" i="16"/>
  <c r="W1508" i="16"/>
  <c r="U1418" i="16"/>
  <c r="X1313" i="16"/>
  <c r="T1538" i="16"/>
  <c r="T153" i="16"/>
  <c r="W1433" i="16"/>
  <c r="W153" i="16"/>
  <c r="W1373" i="16"/>
  <c r="S658" i="16"/>
  <c r="X151" i="16"/>
  <c r="S684" i="16"/>
  <c r="T151" i="16"/>
  <c r="T157" i="16"/>
  <c r="W260" i="16"/>
  <c r="V1553" i="16"/>
  <c r="U1553" i="16"/>
  <c r="V1493" i="16"/>
  <c r="T1403" i="16"/>
  <c r="W1298" i="16"/>
  <c r="T1508" i="16"/>
  <c r="W1403" i="16"/>
  <c r="U1313" i="16"/>
  <c r="X1493" i="16"/>
  <c r="V1403" i="16"/>
  <c r="T1313" i="16"/>
  <c r="W1493" i="16"/>
  <c r="S750" i="16"/>
  <c r="V1388" i="16"/>
  <c r="V1328" i="16"/>
  <c r="V427" i="16"/>
  <c r="W151" i="16"/>
  <c r="S2609" i="16"/>
  <c r="V431" i="16"/>
  <c r="W1538" i="16"/>
  <c r="V1538" i="16"/>
  <c r="W1478" i="16"/>
  <c r="U1388" i="16"/>
  <c r="V433" i="16"/>
  <c r="U1493" i="16"/>
  <c r="X1388" i="16"/>
  <c r="V1298" i="16"/>
  <c r="T1493" i="16"/>
  <c r="W1388" i="16"/>
  <c r="U1298" i="16"/>
  <c r="V1448" i="16"/>
  <c r="U1463" i="16"/>
  <c r="U1343" i="16"/>
  <c r="V1508" i="16"/>
  <c r="U431" i="16"/>
  <c r="S2642" i="16"/>
  <c r="X1523" i="16"/>
  <c r="W1523" i="16"/>
  <c r="X1463" i="16"/>
  <c r="V1373" i="16"/>
  <c r="V1478" i="16"/>
  <c r="T1388" i="16"/>
  <c r="U433" i="16"/>
  <c r="U1478" i="16"/>
  <c r="X1373" i="16"/>
  <c r="U1403" i="16"/>
  <c r="W1313" i="16"/>
  <c r="T1298" i="16"/>
  <c r="T1418" i="16"/>
  <c r="W261" i="16"/>
  <c r="T1523" i="16"/>
  <c r="U1598" i="16"/>
  <c r="T1463" i="16"/>
  <c r="W1358" i="16"/>
  <c r="T1598" i="16"/>
  <c r="W1463" i="16"/>
  <c r="U1373" i="16"/>
  <c r="V1463" i="16"/>
  <c r="T1373" i="16"/>
  <c r="X433" i="16"/>
  <c r="T1358" i="16"/>
  <c r="U153" i="16"/>
  <c r="W433" i="16"/>
  <c r="X1358" i="16"/>
  <c r="V153" i="16"/>
  <c r="S747" i="16"/>
  <c r="V265" i="16"/>
  <c r="W1598" i="16"/>
  <c r="V1598" i="16"/>
  <c r="W1568" i="16"/>
  <c r="U1448" i="16"/>
  <c r="X1343" i="16"/>
  <c r="V1568" i="16"/>
  <c r="X1448" i="16"/>
  <c r="V1358" i="16"/>
  <c r="V1583" i="16"/>
  <c r="W1448" i="16"/>
  <c r="U1358" i="16"/>
  <c r="T433" i="16"/>
  <c r="X1298" i="16"/>
  <c r="X1598" i="16"/>
  <c r="S338" i="16"/>
  <c r="V261" i="16"/>
  <c r="S2613" i="16"/>
  <c r="W426" i="16"/>
  <c r="T431" i="16"/>
  <c r="T426" i="16"/>
  <c r="T255" i="16"/>
  <c r="S653" i="16"/>
  <c r="T254" i="16"/>
  <c r="S662" i="16"/>
  <c r="U254" i="16"/>
  <c r="T429" i="16"/>
  <c r="T152" i="16"/>
  <c r="S335" i="16"/>
  <c r="V254" i="16"/>
  <c r="T427" i="16"/>
  <c r="U260" i="16"/>
  <c r="S2643" i="16"/>
  <c r="V260" i="16"/>
  <c r="T258" i="16"/>
  <c r="X146" i="16"/>
  <c r="X1597" i="16"/>
  <c r="V1591" i="16"/>
  <c r="T1579" i="16"/>
  <c r="W1593" i="16"/>
  <c r="U1581" i="16"/>
  <c r="X1572" i="16"/>
  <c r="T1595" i="16"/>
  <c r="W1582" i="16"/>
  <c r="U1576" i="16"/>
  <c r="V1577" i="16"/>
  <c r="U1563" i="16"/>
  <c r="X1550" i="16"/>
  <c r="V1542" i="16"/>
  <c r="T1532" i="16"/>
  <c r="W1519" i="16"/>
  <c r="U1507" i="16"/>
  <c r="X1498" i="16"/>
  <c r="V1488" i="16"/>
  <c r="T1476" i="16"/>
  <c r="W1467" i="16"/>
  <c r="U1457" i="16"/>
  <c r="X1444" i="16"/>
  <c r="V1432" i="16"/>
  <c r="T1426" i="16"/>
  <c r="W1413" i="16"/>
  <c r="U1401" i="16"/>
  <c r="X1392" i="16"/>
  <c r="T1594" i="16"/>
  <c r="U1566" i="16"/>
  <c r="X1557" i="16"/>
  <c r="V1547" i="16"/>
  <c r="T1535" i="16"/>
  <c r="W1522" i="16"/>
  <c r="U1516" i="16"/>
  <c r="X1503" i="16"/>
  <c r="V1491" i="16"/>
  <c r="T1483" i="16"/>
  <c r="W1472" i="16"/>
  <c r="U1460" i="16"/>
  <c r="X1447" i="16"/>
  <c r="V1441" i="16"/>
  <c r="T1429" i="16"/>
  <c r="W1416" i="16"/>
  <c r="U1408" i="16"/>
  <c r="X1397" i="16"/>
  <c r="V1385" i="16"/>
  <c r="W1576" i="16"/>
  <c r="X1562" i="16"/>
  <c r="V1550" i="16"/>
  <c r="T1542" i="16"/>
  <c r="W1531" i="16"/>
  <c r="U1519" i="16"/>
  <c r="X1506" i="16"/>
  <c r="V1498" i="16"/>
  <c r="T1488" i="16"/>
  <c r="W1475" i="16"/>
  <c r="U1467" i="16"/>
  <c r="X1456" i="16"/>
  <c r="V1444" i="16"/>
  <c r="T1432" i="16"/>
  <c r="W1423" i="16"/>
  <c r="U1413" i="16"/>
  <c r="X1400" i="16"/>
  <c r="V1392" i="16"/>
  <c r="V1567" i="16"/>
  <c r="X1527" i="16"/>
  <c r="U1486" i="16"/>
  <c r="W1442" i="16"/>
  <c r="T1399" i="16"/>
  <c r="X1377" i="16"/>
  <c r="V1367" i="16"/>
  <c r="T1355" i="16"/>
  <c r="W1342" i="16"/>
  <c r="U1336" i="16"/>
  <c r="X1323" i="16"/>
  <c r="V1311" i="16"/>
  <c r="T1303" i="16"/>
  <c r="W1292" i="16"/>
  <c r="U1546" i="16"/>
  <c r="U1462" i="16"/>
  <c r="W1566" i="16"/>
  <c r="T1527" i="16"/>
  <c r="V1483" i="16"/>
  <c r="X1441" i="16"/>
  <c r="U1398" i="16"/>
  <c r="W1377" i="16"/>
  <c r="U1367" i="16"/>
  <c r="X1354" i="16"/>
  <c r="V1342" i="16"/>
  <c r="T1336" i="16"/>
  <c r="W1323" i="16"/>
  <c r="U1311" i="16"/>
  <c r="X1302" i="16"/>
  <c r="V1292" i="16"/>
  <c r="V1521" i="16"/>
  <c r="W1446" i="16"/>
  <c r="V1382" i="16"/>
  <c r="T1597" i="16"/>
  <c r="W1588" i="16"/>
  <c r="U1603" i="16"/>
  <c r="X1592" i="16"/>
  <c r="V1580" i="16"/>
  <c r="T1572" i="16"/>
  <c r="U1594" i="16"/>
  <c r="X1581" i="16"/>
  <c r="V1573" i="16"/>
  <c r="X1573" i="16"/>
  <c r="V1562" i="16"/>
  <c r="T1550" i="16"/>
  <c r="W1537" i="16"/>
  <c r="U1531" i="16"/>
  <c r="X1518" i="16"/>
  <c r="V1506" i="16"/>
  <c r="T1498" i="16"/>
  <c r="W1487" i="16"/>
  <c r="U1475" i="16"/>
  <c r="X1462" i="16"/>
  <c r="V1456" i="16"/>
  <c r="T1444" i="16"/>
  <c r="W1431" i="16"/>
  <c r="U1423" i="16"/>
  <c r="X1412" i="16"/>
  <c r="V1400" i="16"/>
  <c r="T1392" i="16"/>
  <c r="X1588" i="16"/>
  <c r="V1565" i="16"/>
  <c r="T1557" i="16"/>
  <c r="W1546" i="16"/>
  <c r="U1534" i="16"/>
  <c r="X1521" i="16"/>
  <c r="V1513" i="16"/>
  <c r="T1503" i="16"/>
  <c r="W1490" i="16"/>
  <c r="U1482" i="16"/>
  <c r="X1471" i="16"/>
  <c r="V1459" i="16"/>
  <c r="T1447" i="16"/>
  <c r="W1438" i="16"/>
  <c r="U1428" i="16"/>
  <c r="X1415" i="16"/>
  <c r="V1407" i="16"/>
  <c r="T1397" i="16"/>
  <c r="W1384" i="16"/>
  <c r="T1573" i="16"/>
  <c r="T1562" i="16"/>
  <c r="W1549" i="16"/>
  <c r="U1537" i="16"/>
  <c r="X1528" i="16"/>
  <c r="V1518" i="16"/>
  <c r="T1506" i="16"/>
  <c r="W1497" i="16"/>
  <c r="U1487" i="16"/>
  <c r="X1474" i="16"/>
  <c r="V1462" i="16"/>
  <c r="T1456" i="16"/>
  <c r="W1443" i="16"/>
  <c r="U1431" i="16"/>
  <c r="X1422" i="16"/>
  <c r="V1412" i="16"/>
  <c r="T1400" i="16"/>
  <c r="W1387" i="16"/>
  <c r="U1564" i="16"/>
  <c r="W1520" i="16"/>
  <c r="T1477" i="16"/>
  <c r="V1437" i="16"/>
  <c r="X1393" i="16"/>
  <c r="T1377" i="16"/>
  <c r="W1366" i="16"/>
  <c r="U1354" i="16"/>
  <c r="X1341" i="16"/>
  <c r="V1333" i="16"/>
  <c r="T1323" i="16"/>
  <c r="W1310" i="16"/>
  <c r="U1302" i="16"/>
  <c r="X1291" i="16"/>
  <c r="T1537" i="16"/>
  <c r="T1431" i="16"/>
  <c r="V1563" i="16"/>
  <c r="X1519" i="16"/>
  <c r="U1476" i="16"/>
  <c r="W1432" i="16"/>
  <c r="T1393" i="16"/>
  <c r="X1372" i="16"/>
  <c r="V1366" i="16"/>
  <c r="T1354" i="16"/>
  <c r="W1341" i="16"/>
  <c r="U1333" i="16"/>
  <c r="X1322" i="16"/>
  <c r="V1310" i="16"/>
  <c r="T1302" i="16"/>
  <c r="W1291" i="16"/>
  <c r="U1518" i="16"/>
  <c r="V1443" i="16"/>
  <c r="U1596" i="16"/>
  <c r="X1587" i="16"/>
  <c r="V1602" i="16"/>
  <c r="T1592" i="16"/>
  <c r="W1579" i="16"/>
  <c r="X1603" i="16"/>
  <c r="V1593" i="16"/>
  <c r="T1581" i="16"/>
  <c r="W1572" i="16"/>
  <c r="U1572" i="16"/>
  <c r="W1561" i="16"/>
  <c r="U1549" i="16"/>
  <c r="X1536" i="16"/>
  <c r="V1528" i="16"/>
  <c r="T1518" i="16"/>
  <c r="W1505" i="16"/>
  <c r="U1497" i="16"/>
  <c r="X1486" i="16"/>
  <c r="V1474" i="16"/>
  <c r="T1462" i="16"/>
  <c r="W1453" i="16"/>
  <c r="U1443" i="16"/>
  <c r="X1430" i="16"/>
  <c r="V1422" i="16"/>
  <c r="T1412" i="16"/>
  <c r="W1399" i="16"/>
  <c r="U1387" i="16"/>
  <c r="W1581" i="16"/>
  <c r="W1564" i="16"/>
  <c r="U1552" i="16"/>
  <c r="X1543" i="16"/>
  <c r="V1533" i="16"/>
  <c r="T1521" i="16"/>
  <c r="W1512" i="16"/>
  <c r="U1502" i="16"/>
  <c r="X1489" i="16"/>
  <c r="V1477" i="16"/>
  <c r="T1471" i="16"/>
  <c r="W1458" i="16"/>
  <c r="U1446" i="16"/>
  <c r="X1437" i="16"/>
  <c r="V1427" i="16"/>
  <c r="T1415" i="16"/>
  <c r="W1402" i="16"/>
  <c r="U1396" i="16"/>
  <c r="W1603" i="16"/>
  <c r="W1567" i="16"/>
  <c r="U1561" i="16"/>
  <c r="X1548" i="16"/>
  <c r="V1536" i="16"/>
  <c r="T1528" i="16"/>
  <c r="W1517" i="16"/>
  <c r="U1505" i="16"/>
  <c r="X1492" i="16"/>
  <c r="V1486" i="16"/>
  <c r="T1474" i="16"/>
  <c r="W1461" i="16"/>
  <c r="U1453" i="16"/>
  <c r="X1442" i="16"/>
  <c r="V1430" i="16"/>
  <c r="T1422" i="16"/>
  <c r="W1411" i="16"/>
  <c r="U1399" i="16"/>
  <c r="X1386" i="16"/>
  <c r="T1561" i="16"/>
  <c r="V1517" i="16"/>
  <c r="X1473" i="16"/>
  <c r="U1430" i="16"/>
  <c r="W1386" i="16"/>
  <c r="U1372" i="16"/>
  <c r="X1363" i="16"/>
  <c r="V1353" i="16"/>
  <c r="T1341" i="16"/>
  <c r="W1332" i="16"/>
  <c r="U1322" i="16"/>
  <c r="X1309" i="16"/>
  <c r="V1297" i="16"/>
  <c r="T1291" i="16"/>
  <c r="X1533" i="16"/>
  <c r="W1422" i="16"/>
  <c r="U1558" i="16"/>
  <c r="W1516" i="16"/>
  <c r="T1473" i="16"/>
  <c r="V1429" i="16"/>
  <c r="X1385" i="16"/>
  <c r="T1372" i="16"/>
  <c r="W1363" i="16"/>
  <c r="U1353" i="16"/>
  <c r="X1340" i="16"/>
  <c r="V1332" i="16"/>
  <c r="T1322" i="16"/>
  <c r="W1309" i="16"/>
  <c r="U1297" i="16"/>
  <c r="W1595" i="16"/>
  <c r="X1505" i="16"/>
  <c r="U1438" i="16"/>
  <c r="V1595" i="16"/>
  <c r="T1587" i="16"/>
  <c r="W1597" i="16"/>
  <c r="U1591" i="16"/>
  <c r="X1578" i="16"/>
  <c r="T1603" i="16"/>
  <c r="W1592" i="16"/>
  <c r="U1580" i="16"/>
  <c r="T1602" i="16"/>
  <c r="U1567" i="16"/>
  <c r="X1558" i="16"/>
  <c r="V1548" i="16"/>
  <c r="T1536" i="16"/>
  <c r="W1527" i="16"/>
  <c r="U1517" i="16"/>
  <c r="X1504" i="16"/>
  <c r="V1492" i="16"/>
  <c r="T1486" i="16"/>
  <c r="W1473" i="16"/>
  <c r="U1461" i="16"/>
  <c r="X1452" i="16"/>
  <c r="V1442" i="16"/>
  <c r="T1430" i="16"/>
  <c r="W1417" i="16"/>
  <c r="U1411" i="16"/>
  <c r="X1398" i="16"/>
  <c r="V1386" i="16"/>
  <c r="V1578" i="16"/>
  <c r="X1563" i="16"/>
  <c r="V1551" i="16"/>
  <c r="T1543" i="16"/>
  <c r="W1532" i="16"/>
  <c r="U1520" i="16"/>
  <c r="X1507" i="16"/>
  <c r="V1501" i="16"/>
  <c r="T1489" i="16"/>
  <c r="W1476" i="16"/>
  <c r="U1468" i="16"/>
  <c r="X1457" i="16"/>
  <c r="V1445" i="16"/>
  <c r="T1437" i="16"/>
  <c r="W1426" i="16"/>
  <c r="U1414" i="16"/>
  <c r="X1401" i="16"/>
  <c r="V1393" i="16"/>
  <c r="V1596" i="16"/>
  <c r="X1566" i="16"/>
  <c r="V1558" i="16"/>
  <c r="T1548" i="16"/>
  <c r="W1535" i="16"/>
  <c r="U1527" i="16"/>
  <c r="X1516" i="16"/>
  <c r="V1504" i="16"/>
  <c r="T1492" i="16"/>
  <c r="W1483" i="16"/>
  <c r="U1473" i="16"/>
  <c r="X1460" i="16"/>
  <c r="V1452" i="16"/>
  <c r="T1442" i="16"/>
  <c r="W1429" i="16"/>
  <c r="U1417" i="16"/>
  <c r="X1408" i="16"/>
  <c r="V1398" i="16"/>
  <c r="T1386" i="16"/>
  <c r="X1551" i="16"/>
  <c r="U1512" i="16"/>
  <c r="W1468" i="16"/>
  <c r="T1427" i="16"/>
  <c r="X1383" i="16"/>
  <c r="V1371" i="16"/>
  <c r="T1363" i="16"/>
  <c r="W1352" i="16"/>
  <c r="U1340" i="16"/>
  <c r="X1327" i="16"/>
  <c r="V1321" i="16"/>
  <c r="T1309" i="16"/>
  <c r="W1296" i="16"/>
  <c r="X1602" i="16"/>
  <c r="T1513" i="16"/>
  <c r="U1412" i="16"/>
  <c r="T1551" i="16"/>
  <c r="V1507" i="16"/>
  <c r="X1467" i="16"/>
  <c r="U1426" i="16"/>
  <c r="W1383" i="16"/>
  <c r="U1371" i="16"/>
  <c r="X1362" i="16"/>
  <c r="V1352" i="16"/>
  <c r="T1340" i="16"/>
  <c r="W1327" i="16"/>
  <c r="U1321" i="16"/>
  <c r="X1308" i="16"/>
  <c r="V1296" i="16"/>
  <c r="U1587" i="16"/>
  <c r="W1502" i="16"/>
  <c r="X1427" i="16"/>
  <c r="W1594" i="16"/>
  <c r="U1582" i="16"/>
  <c r="X1596" i="16"/>
  <c r="V1588" i="16"/>
  <c r="T1578" i="16"/>
  <c r="U1602" i="16"/>
  <c r="X1591" i="16"/>
  <c r="V1579" i="16"/>
  <c r="X1594" i="16"/>
  <c r="V1566" i="16"/>
  <c r="T1558" i="16"/>
  <c r="W1547" i="16"/>
  <c r="U1535" i="16"/>
  <c r="X1522" i="16"/>
  <c r="V1516" i="16"/>
  <c r="T1504" i="16"/>
  <c r="W1491" i="16"/>
  <c r="U1483" i="16"/>
  <c r="X1472" i="16"/>
  <c r="V1460" i="16"/>
  <c r="T1452" i="16"/>
  <c r="W1441" i="16"/>
  <c r="U1429" i="16"/>
  <c r="X1416" i="16"/>
  <c r="V1408" i="16"/>
  <c r="T1398" i="16"/>
  <c r="W1385" i="16"/>
  <c r="X1576" i="16"/>
  <c r="T1563" i="16"/>
  <c r="W1550" i="16"/>
  <c r="U1542" i="16"/>
  <c r="X1531" i="16"/>
  <c r="V1519" i="16"/>
  <c r="T1507" i="16"/>
  <c r="W1498" i="16"/>
  <c r="U1488" i="16"/>
  <c r="X1475" i="16"/>
  <c r="V1467" i="16"/>
  <c r="T1457" i="16"/>
  <c r="W1444" i="16"/>
  <c r="U1432" i="16"/>
  <c r="X1423" i="16"/>
  <c r="V1413" i="16"/>
  <c r="T1401" i="16"/>
  <c r="W1392" i="16"/>
  <c r="U1593" i="16"/>
  <c r="T1566" i="16"/>
  <c r="W1557" i="16"/>
  <c r="U1547" i="16"/>
  <c r="X1534" i="16"/>
  <c r="V1522" i="16"/>
  <c r="T1516" i="16"/>
  <c r="W1503" i="16"/>
  <c r="U1491" i="16"/>
  <c r="X1482" i="16"/>
  <c r="V1472" i="16"/>
  <c r="T1460" i="16"/>
  <c r="W1447" i="16"/>
  <c r="U1441" i="16"/>
  <c r="X1428" i="16"/>
  <c r="V1416" i="16"/>
  <c r="T1408" i="16"/>
  <c r="W1397" i="16"/>
  <c r="U1385" i="16"/>
  <c r="W1548" i="16"/>
  <c r="T1505" i="16"/>
  <c r="V1461" i="16"/>
  <c r="X1417" i="16"/>
  <c r="T1383" i="16"/>
  <c r="W1370" i="16"/>
  <c r="U1362" i="16"/>
  <c r="X1351" i="16"/>
  <c r="V1339" i="16"/>
  <c r="T1327" i="16"/>
  <c r="W1318" i="16"/>
  <c r="U1308" i="16"/>
  <c r="X1295" i="16"/>
  <c r="V1592" i="16"/>
  <c r="U1490" i="16"/>
  <c r="T1407" i="16"/>
  <c r="X1547" i="16"/>
  <c r="U1504" i="16"/>
  <c r="W1460" i="16"/>
  <c r="T1417" i="16"/>
  <c r="X1382" i="16"/>
  <c r="V1370" i="16"/>
  <c r="T1362" i="16"/>
  <c r="W1351" i="16"/>
  <c r="U1339" i="16"/>
  <c r="X1326" i="16"/>
  <c r="V1318" i="16"/>
  <c r="T1308" i="16"/>
  <c r="W1295" i="16"/>
  <c r="T1576" i="16"/>
  <c r="V1497" i="16"/>
  <c r="V1415" i="16"/>
  <c r="X1593" i="16"/>
  <c r="V1581" i="16"/>
  <c r="T1596" i="16"/>
  <c r="W1587" i="16"/>
  <c r="U1577" i="16"/>
  <c r="V1597" i="16"/>
  <c r="T1591" i="16"/>
  <c r="W1578" i="16"/>
  <c r="W1591" i="16"/>
  <c r="W1565" i="16"/>
  <c r="U1557" i="16"/>
  <c r="X1546" i="16"/>
  <c r="V1534" i="16"/>
  <c r="T1522" i="16"/>
  <c r="W1513" i="16"/>
  <c r="U1503" i="16"/>
  <c r="X1490" i="16"/>
  <c r="V1482" i="16"/>
  <c r="T1472" i="16"/>
  <c r="W1459" i="16"/>
  <c r="U1447" i="16"/>
  <c r="X1438" i="16"/>
  <c r="V1428" i="16"/>
  <c r="T1416" i="16"/>
  <c r="W1407" i="16"/>
  <c r="U1397" i="16"/>
  <c r="X1384" i="16"/>
  <c r="U1573" i="16"/>
  <c r="U1562" i="16"/>
  <c r="X1549" i="16"/>
  <c r="V1537" i="16"/>
  <c r="T1531" i="16"/>
  <c r="W1518" i="16"/>
  <c r="U1506" i="16"/>
  <c r="X1497" i="16"/>
  <c r="V1487" i="16"/>
  <c r="T1475" i="16"/>
  <c r="W1462" i="16"/>
  <c r="U1456" i="16"/>
  <c r="X1443" i="16"/>
  <c r="V1431" i="16"/>
  <c r="T1423" i="16"/>
  <c r="W1412" i="16"/>
  <c r="U1400" i="16"/>
  <c r="X1387" i="16"/>
  <c r="T1588" i="16"/>
  <c r="U1565" i="16"/>
  <c r="X1552" i="16"/>
  <c r="V1546" i="16"/>
  <c r="T1534" i="16"/>
  <c r="W1521" i="16"/>
  <c r="U1513" i="16"/>
  <c r="X1502" i="16"/>
  <c r="V1490" i="16"/>
  <c r="T1482" i="16"/>
  <c r="W1471" i="16"/>
  <c r="U1459" i="16"/>
  <c r="X1446" i="16"/>
  <c r="V1438" i="16"/>
  <c r="T1428" i="16"/>
  <c r="W1415" i="16"/>
  <c r="U1407" i="16"/>
  <c r="X1396" i="16"/>
  <c r="V1384" i="16"/>
  <c r="V1543" i="16"/>
  <c r="X1501" i="16"/>
  <c r="U1458" i="16"/>
  <c r="W1414" i="16"/>
  <c r="U1382" i="16"/>
  <c r="X1369" i="16"/>
  <c r="V1357" i="16"/>
  <c r="T1351" i="16"/>
  <c r="W1338" i="16"/>
  <c r="U1326" i="16"/>
  <c r="X1317" i="16"/>
  <c r="V1307" i="16"/>
  <c r="T1295" i="16"/>
  <c r="T1580" i="16"/>
  <c r="X1477" i="16"/>
  <c r="X1399" i="16"/>
  <c r="W1542" i="16"/>
  <c r="T1501" i="16"/>
  <c r="V1457" i="16"/>
  <c r="X1413" i="16"/>
  <c r="T1382" i="16"/>
  <c r="W1369" i="16"/>
  <c r="U1357" i="16"/>
  <c r="X1348" i="16"/>
  <c r="V1338" i="16"/>
  <c r="T1326" i="16"/>
  <c r="W1317" i="16"/>
  <c r="U1307" i="16"/>
  <c r="X1294" i="16"/>
  <c r="T1565" i="16"/>
  <c r="T1487" i="16"/>
  <c r="W1396" i="16"/>
  <c r="V1603" i="16"/>
  <c r="T1593" i="16"/>
  <c r="W1580" i="16"/>
  <c r="U1595" i="16"/>
  <c r="X1582" i="16"/>
  <c r="V1576" i="16"/>
  <c r="W1596" i="16"/>
  <c r="U1588" i="16"/>
  <c r="X1577" i="16"/>
  <c r="V1582" i="16"/>
  <c r="X1564" i="16"/>
  <c r="V1552" i="16"/>
  <c r="T1546" i="16"/>
  <c r="W1533" i="16"/>
  <c r="U1521" i="16"/>
  <c r="X1512" i="16"/>
  <c r="V1502" i="16"/>
  <c r="T1490" i="16"/>
  <c r="W1477" i="16"/>
  <c r="U1471" i="16"/>
  <c r="X1458" i="16"/>
  <c r="V1446" i="16"/>
  <c r="T1438" i="16"/>
  <c r="W1427" i="16"/>
  <c r="U1415" i="16"/>
  <c r="X1402" i="16"/>
  <c r="V1396" i="16"/>
  <c r="T1384" i="16"/>
  <c r="X1567" i="16"/>
  <c r="V1561" i="16"/>
  <c r="T1549" i="16"/>
  <c r="W1536" i="16"/>
  <c r="U1528" i="16"/>
  <c r="X1517" i="16"/>
  <c r="V1505" i="16"/>
  <c r="T1497" i="16"/>
  <c r="W1486" i="16"/>
  <c r="U1474" i="16"/>
  <c r="X1461" i="16"/>
  <c r="V1453" i="16"/>
  <c r="T1443" i="16"/>
  <c r="W1430" i="16"/>
  <c r="U1422" i="16"/>
  <c r="X1411" i="16"/>
  <c r="V1399" i="16"/>
  <c r="T1387" i="16"/>
  <c r="X1580" i="16"/>
  <c r="V1564" i="16"/>
  <c r="T1552" i="16"/>
  <c r="W1543" i="16"/>
  <c r="U1533" i="16"/>
  <c r="X1520" i="16"/>
  <c r="V1512" i="16"/>
  <c r="T1502" i="16"/>
  <c r="W1489" i="16"/>
  <c r="U1477" i="16"/>
  <c r="X1468" i="16"/>
  <c r="V1458" i="16"/>
  <c r="T1446" i="16"/>
  <c r="W1437" i="16"/>
  <c r="U1427" i="16"/>
  <c r="X1414" i="16"/>
  <c r="V1402" i="16"/>
  <c r="T1396" i="16"/>
  <c r="W1577" i="16"/>
  <c r="U1536" i="16"/>
  <c r="W1492" i="16"/>
  <c r="T1453" i="16"/>
  <c r="V1411" i="16"/>
  <c r="V1381" i="16"/>
  <c r="T1369" i="16"/>
  <c r="W1356" i="16"/>
  <c r="U1348" i="16"/>
  <c r="X1337" i="16"/>
  <c r="V1325" i="16"/>
  <c r="T1317" i="16"/>
  <c r="W1306" i="16"/>
  <c r="U1294" i="16"/>
  <c r="W1552" i="16"/>
  <c r="W1474" i="16"/>
  <c r="U1383" i="16"/>
  <c r="V1535" i="16"/>
  <c r="X1491" i="16"/>
  <c r="U1452" i="16"/>
  <c r="W1408" i="16"/>
  <c r="U1381" i="16"/>
  <c r="X1368" i="16"/>
  <c r="V1356" i="16"/>
  <c r="T1348" i="16"/>
  <c r="W1337" i="16"/>
  <c r="U1325" i="16"/>
  <c r="X1312" i="16"/>
  <c r="V1306" i="16"/>
  <c r="T1294" i="16"/>
  <c r="X1561" i="16"/>
  <c r="T1459" i="16"/>
  <c r="V1387" i="16"/>
  <c r="W1602" i="16"/>
  <c r="U1592" i="16"/>
  <c r="X1579" i="16"/>
  <c r="V1594" i="16"/>
  <c r="T1582" i="16"/>
  <c r="W1573" i="16"/>
  <c r="X1595" i="16"/>
  <c r="V1587" i="16"/>
  <c r="T1577" i="16"/>
  <c r="U1579" i="16"/>
  <c r="T1564" i="16"/>
  <c r="W1551" i="16"/>
  <c r="U1543" i="16"/>
  <c r="X1532" i="16"/>
  <c r="V1520" i="16"/>
  <c r="T1512" i="16"/>
  <c r="W1501" i="16"/>
  <c r="U1489" i="16"/>
  <c r="X1476" i="16"/>
  <c r="V1468" i="16"/>
  <c r="T1458" i="16"/>
  <c r="W1445" i="16"/>
  <c r="U1437" i="16"/>
  <c r="X1426" i="16"/>
  <c r="V1414" i="16"/>
  <c r="T1402" i="16"/>
  <c r="W1393" i="16"/>
  <c r="U1597" i="16"/>
  <c r="T1567" i="16"/>
  <c r="W1558" i="16"/>
  <c r="U1548" i="16"/>
  <c r="X1535" i="16"/>
  <c r="V1527" i="16"/>
  <c r="T1517" i="16"/>
  <c r="W1504" i="16"/>
  <c r="U1492" i="16"/>
  <c r="X1483" i="16"/>
  <c r="V1473" i="16"/>
  <c r="T1461" i="16"/>
  <c r="W1452" i="16"/>
  <c r="U1442" i="16"/>
  <c r="X1429" i="16"/>
  <c r="V1417" i="16"/>
  <c r="T1411" i="16"/>
  <c r="W1398" i="16"/>
  <c r="U1386" i="16"/>
  <c r="U1578" i="16"/>
  <c r="W1563" i="16"/>
  <c r="U1551" i="16"/>
  <c r="X1542" i="16"/>
  <c r="V1532" i="16"/>
  <c r="T1520" i="16"/>
  <c r="W1507" i="16"/>
  <c r="U1501" i="16"/>
  <c r="X1488" i="16"/>
  <c r="V1476" i="16"/>
  <c r="T1468" i="16"/>
  <c r="W1457" i="16"/>
  <c r="U1445" i="16"/>
  <c r="X1432" i="16"/>
  <c r="V1426" i="16"/>
  <c r="T1414" i="16"/>
  <c r="W1401" i="16"/>
  <c r="U1393" i="16"/>
  <c r="V1572" i="16"/>
  <c r="T1533" i="16"/>
  <c r="V1489" i="16"/>
  <c r="X1445" i="16"/>
  <c r="U1402" i="16"/>
  <c r="W1378" i="16"/>
  <c r="U1368" i="16"/>
  <c r="X1355" i="16"/>
  <c r="V1347" i="16"/>
  <c r="T1337" i="16"/>
  <c r="W1324" i="16"/>
  <c r="U1312" i="16"/>
  <c r="X1303" i="16"/>
  <c r="V1293" i="16"/>
  <c r="V1549" i="16"/>
  <c r="V1471" i="16"/>
  <c r="W1381" i="16"/>
  <c r="U1532" i="16"/>
  <c r="W1488" i="16"/>
  <c r="T1445" i="16"/>
  <c r="V1401" i="16"/>
  <c r="V1378" i="16"/>
  <c r="T1368" i="16"/>
  <c r="W1355" i="16"/>
  <c r="U1347" i="16"/>
  <c r="X1336" i="16"/>
  <c r="V1324" i="16"/>
  <c r="T1312" i="16"/>
  <c r="W1303" i="16"/>
  <c r="U1293" i="16"/>
  <c r="W1528" i="16"/>
  <c r="X1453" i="16"/>
  <c r="U1384" i="16"/>
  <c r="V1531" i="16"/>
  <c r="X1487" i="16"/>
  <c r="U1444" i="16"/>
  <c r="W1400" i="16"/>
  <c r="U1378" i="16"/>
  <c r="X1367" i="16"/>
  <c r="V1355" i="16"/>
  <c r="T1347" i="16"/>
  <c r="W1336" i="16"/>
  <c r="U1324" i="16"/>
  <c r="X1311" i="16"/>
  <c r="V1303" i="16"/>
  <c r="T1293" i="16"/>
  <c r="V1348" i="16"/>
  <c r="X1306" i="16"/>
  <c r="W1339" i="16"/>
  <c r="U1363" i="16"/>
  <c r="W1321" i="16"/>
  <c r="X1370" i="16"/>
  <c r="T1370" i="16"/>
  <c r="V1326" i="16"/>
  <c r="V257" i="16"/>
  <c r="U429" i="16"/>
  <c r="T148" i="16"/>
  <c r="V150" i="16"/>
  <c r="W152" i="16"/>
  <c r="W430" i="16"/>
  <c r="S631" i="16"/>
  <c r="S2611" i="16"/>
  <c r="S2617" i="16"/>
  <c r="X257" i="16"/>
  <c r="S754" i="16"/>
  <c r="T259" i="16"/>
  <c r="S34" i="16"/>
  <c r="S12" i="122" s="1"/>
  <c r="W255" i="16"/>
  <c r="V428" i="16"/>
  <c r="U437" i="16"/>
  <c r="V147" i="16"/>
  <c r="W150" i="16"/>
  <c r="X1565" i="16"/>
  <c r="U1522" i="16"/>
  <c r="W1482" i="16"/>
  <c r="T1441" i="16"/>
  <c r="V1397" i="16"/>
  <c r="V1377" i="16"/>
  <c r="T1367" i="16"/>
  <c r="W1354" i="16"/>
  <c r="U1342" i="16"/>
  <c r="X1333" i="16"/>
  <c r="V1323" i="16"/>
  <c r="T1311" i="16"/>
  <c r="W1302" i="16"/>
  <c r="U1292" i="16"/>
  <c r="U1341" i="16"/>
  <c r="U1303" i="16"/>
  <c r="U1327" i="16"/>
  <c r="T1356" i="16"/>
  <c r="V1312" i="16"/>
  <c r="W1367" i="16"/>
  <c r="X1366" i="16"/>
  <c r="U1323" i="16"/>
  <c r="S12" i="9"/>
  <c r="S12" i="8"/>
  <c r="S655" i="16"/>
  <c r="U157" i="16"/>
  <c r="X431" i="16"/>
  <c r="T256" i="16"/>
  <c r="S331" i="16"/>
  <c r="W157" i="16"/>
  <c r="S654" i="16"/>
  <c r="V152" i="16"/>
  <c r="V259" i="16"/>
  <c r="W432" i="16"/>
  <c r="W1562" i="16"/>
  <c r="T1519" i="16"/>
  <c r="V1475" i="16"/>
  <c r="X1431" i="16"/>
  <c r="U1392" i="16"/>
  <c r="W1372" i="16"/>
  <c r="U1366" i="16"/>
  <c r="X1353" i="16"/>
  <c r="V1341" i="16"/>
  <c r="T1333" i="16"/>
  <c r="W1322" i="16"/>
  <c r="U1310" i="16"/>
  <c r="X1297" i="16"/>
  <c r="V1291" i="16"/>
  <c r="T1338" i="16"/>
  <c r="T1296" i="16"/>
  <c r="T1324" i="16"/>
  <c r="X1352" i="16"/>
  <c r="U1309" i="16"/>
  <c r="V1336" i="16"/>
  <c r="W1357" i="16"/>
  <c r="T1318" i="16"/>
  <c r="V149" i="16"/>
  <c r="X437" i="16"/>
  <c r="S749" i="16"/>
  <c r="T147" i="16"/>
  <c r="W149" i="16"/>
  <c r="S2639" i="16"/>
  <c r="V258" i="16"/>
  <c r="W431" i="16"/>
  <c r="V426" i="16"/>
  <c r="U146" i="16"/>
  <c r="V437" i="16"/>
  <c r="S744" i="16"/>
  <c r="T150" i="16"/>
  <c r="S748" i="16"/>
  <c r="V1557" i="16"/>
  <c r="X1513" i="16"/>
  <c r="U1472" i="16"/>
  <c r="W1428" i="16"/>
  <c r="T1385" i="16"/>
  <c r="X1371" i="16"/>
  <c r="V1363" i="16"/>
  <c r="T1353" i="16"/>
  <c r="W1340" i="16"/>
  <c r="U1332" i="16"/>
  <c r="X1321" i="16"/>
  <c r="V1309" i="16"/>
  <c r="T1297" i="16"/>
  <c r="V1372" i="16"/>
  <c r="X1332" i="16"/>
  <c r="X1292" i="16"/>
  <c r="W1311" i="16"/>
  <c r="W1347" i="16"/>
  <c r="T1306" i="16"/>
  <c r="X1318" i="16"/>
  <c r="V1354" i="16"/>
  <c r="X1310" i="16"/>
  <c r="T265" i="16"/>
  <c r="X148" i="16"/>
  <c r="X152" i="16"/>
  <c r="U432" i="16"/>
  <c r="S2612" i="16"/>
  <c r="W254" i="16"/>
  <c r="W257" i="16"/>
  <c r="U257" i="16"/>
  <c r="X265" i="16"/>
  <c r="S657" i="16"/>
  <c r="W256" i="16"/>
  <c r="W147" i="16"/>
  <c r="U428" i="16"/>
  <c r="S623" i="16"/>
  <c r="X149" i="16"/>
  <c r="X150" i="16"/>
  <c r="U430" i="16"/>
  <c r="S656" i="16"/>
  <c r="U1550" i="16"/>
  <c r="W1506" i="16"/>
  <c r="T1467" i="16"/>
  <c r="V1423" i="16"/>
  <c r="V1383" i="16"/>
  <c r="T1371" i="16"/>
  <c r="W1362" i="16"/>
  <c r="U1352" i="16"/>
  <c r="X1339" i="16"/>
  <c r="V1327" i="16"/>
  <c r="T1321" i="16"/>
  <c r="W1308" i="16"/>
  <c r="U1296" i="16"/>
  <c r="U1369" i="16"/>
  <c r="W1325" i="16"/>
  <c r="V1362" i="16"/>
  <c r="V1294" i="16"/>
  <c r="V1340" i="16"/>
  <c r="V1302" i="16"/>
  <c r="V1308" i="16"/>
  <c r="U1351" i="16"/>
  <c r="W1307" i="16"/>
  <c r="X147" i="16"/>
  <c r="T257" i="16"/>
  <c r="S651" i="16"/>
  <c r="W148" i="16"/>
  <c r="S2641" i="16"/>
  <c r="S337" i="16"/>
  <c r="V255" i="16"/>
  <c r="X255" i="16"/>
  <c r="S652" i="16"/>
  <c r="V151" i="16"/>
  <c r="S682" i="16"/>
  <c r="U426" i="16"/>
  <c r="S333" i="16"/>
  <c r="U148" i="16"/>
  <c r="W259" i="16"/>
  <c r="V430" i="16"/>
  <c r="T1547" i="16"/>
  <c r="V1503" i="16"/>
  <c r="X1459" i="16"/>
  <c r="U1416" i="16"/>
  <c r="W1382" i="16"/>
  <c r="U1370" i="16"/>
  <c r="X1357" i="16"/>
  <c r="V1351" i="16"/>
  <c r="T1339" i="16"/>
  <c r="W1326" i="16"/>
  <c r="U1318" i="16"/>
  <c r="X1307" i="16"/>
  <c r="V1295" i="16"/>
  <c r="T1366" i="16"/>
  <c r="V1322" i="16"/>
  <c r="U1355" i="16"/>
  <c r="X1378" i="16"/>
  <c r="U1337" i="16"/>
  <c r="U1295" i="16"/>
  <c r="W1297" i="16"/>
  <c r="T1342" i="16"/>
  <c r="X1296" i="16"/>
  <c r="W265" i="16"/>
  <c r="V148" i="16"/>
  <c r="S2610" i="16"/>
  <c r="S745" i="16"/>
  <c r="V429" i="16"/>
  <c r="S336" i="16"/>
  <c r="U150" i="16"/>
  <c r="U147" i="16"/>
  <c r="T430" i="16"/>
  <c r="S622" i="16"/>
  <c r="T146" i="16"/>
  <c r="W146" i="16"/>
  <c r="U427" i="16"/>
  <c r="U259" i="16"/>
  <c r="V432" i="16"/>
  <c r="X1537" i="16"/>
  <c r="U1498" i="16"/>
  <c r="W1456" i="16"/>
  <c r="T1413" i="16"/>
  <c r="X1381" i="16"/>
  <c r="V1369" i="16"/>
  <c r="T1357" i="16"/>
  <c r="W1348" i="16"/>
  <c r="U1338" i="16"/>
  <c r="X1325" i="16"/>
  <c r="V1317" i="16"/>
  <c r="T1307" i="16"/>
  <c r="W1294" i="16"/>
  <c r="X1356" i="16"/>
  <c r="U1317" i="16"/>
  <c r="T1352" i="16"/>
  <c r="W1371" i="16"/>
  <c r="T1332" i="16"/>
  <c r="T1292" i="16"/>
  <c r="U1291" i="16"/>
  <c r="X1338" i="16"/>
  <c r="W1293" i="16"/>
  <c r="V157" i="16"/>
  <c r="S743" i="16"/>
  <c r="S2640" i="16"/>
  <c r="X430" i="16"/>
  <c r="X258" i="16"/>
  <c r="S332" i="16"/>
  <c r="X429" i="16"/>
  <c r="T437" i="16"/>
  <c r="S621" i="16"/>
  <c r="U255" i="16"/>
  <c r="W258" i="16"/>
  <c r="U265" i="16"/>
  <c r="S2646" i="16"/>
  <c r="W437" i="16"/>
  <c r="X426" i="16"/>
  <c r="W429" i="16"/>
  <c r="U152" i="16"/>
  <c r="W1534" i="16"/>
  <c r="T1491" i="16"/>
  <c r="V1447" i="16"/>
  <c r="X1407" i="16"/>
  <c r="T1381" i="16"/>
  <c r="W1368" i="16"/>
  <c r="U1356" i="16"/>
  <c r="X1347" i="16"/>
  <c r="V1337" i="16"/>
  <c r="T1325" i="16"/>
  <c r="W1312" i="16"/>
  <c r="U1306" i="16"/>
  <c r="X1293" i="16"/>
  <c r="W1353" i="16"/>
  <c r="T1310" i="16"/>
  <c r="X1342" i="16"/>
  <c r="V1368" i="16"/>
  <c r="X1324" i="16"/>
  <c r="T1378" i="16"/>
  <c r="U1377" i="16"/>
  <c r="W1333" i="16"/>
  <c r="S342" i="16"/>
  <c r="X428" i="16"/>
  <c r="S2616" i="16"/>
  <c r="T149" i="16"/>
  <c r="T432" i="16"/>
  <c r="X260" i="16"/>
  <c r="S683" i="16"/>
  <c r="U149" i="16"/>
  <c r="T428" i="16"/>
  <c r="U256" i="16"/>
  <c r="W428" i="16"/>
  <c r="X157" i="16"/>
  <c r="U258" i="16"/>
  <c r="U151" i="16"/>
  <c r="S334" i="16"/>
  <c r="X427" i="16"/>
  <c r="V146" i="16"/>
  <c r="S746" i="16"/>
  <c r="W427" i="16"/>
  <c r="S693" i="16"/>
  <c r="X432" i="16"/>
  <c r="X259" i="16"/>
  <c r="R750" i="16"/>
  <c r="R338" i="16"/>
  <c r="R658" i="16"/>
  <c r="R657" i="16"/>
  <c r="R651" i="16"/>
  <c r="R11" i="13"/>
  <c r="R2641" i="16"/>
  <c r="R682" i="16"/>
  <c r="R748" i="16"/>
  <c r="R2639" i="16"/>
  <c r="R2616" i="16"/>
  <c r="R749" i="16"/>
  <c r="R745" i="16"/>
  <c r="R653" i="16"/>
  <c r="R342" i="16"/>
  <c r="R12" i="8"/>
  <c r="R654" i="16"/>
  <c r="R631" i="16"/>
  <c r="R332" i="16"/>
  <c r="R337" i="16"/>
  <c r="R622" i="16"/>
  <c r="R683" i="16"/>
  <c r="R331" i="16"/>
  <c r="R335" i="16"/>
  <c r="R656" i="16"/>
  <c r="R334" i="16"/>
  <c r="R2610" i="16"/>
  <c r="R336" i="16"/>
  <c r="R662" i="16"/>
  <c r="R754" i="16"/>
  <c r="R746" i="16"/>
  <c r="R2646" i="16"/>
  <c r="R743" i="16"/>
  <c r="R2609" i="16"/>
  <c r="R2642" i="16"/>
  <c r="R620" i="16"/>
  <c r="R2612" i="16"/>
  <c r="R684" i="16"/>
  <c r="R333" i="16"/>
  <c r="R744" i="16"/>
  <c r="R2617" i="16"/>
  <c r="R2640" i="16"/>
  <c r="R34" i="16"/>
  <c r="R12" i="122" s="1"/>
  <c r="R2613" i="16"/>
  <c r="R655" i="16"/>
  <c r="R652" i="16"/>
  <c r="R747" i="16"/>
  <c r="R2611" i="16"/>
  <c r="R685" i="16"/>
  <c r="R2643" i="16"/>
  <c r="R693" i="16"/>
  <c r="R623" i="16"/>
  <c r="R621" i="16"/>
  <c r="G34" i="16"/>
  <c r="G11" i="13"/>
  <c r="F34" i="16"/>
  <c r="F11" i="13"/>
  <c r="AE12" i="83"/>
  <c r="AE338" i="16"/>
  <c r="AE334" i="16"/>
  <c r="AI12" i="8"/>
  <c r="AE2616" i="16"/>
  <c r="AE342" i="16"/>
  <c r="AE2639" i="16"/>
  <c r="AE2621" i="16"/>
  <c r="AE34" i="16"/>
  <c r="AE331" i="16"/>
  <c r="AE2622" i="16"/>
  <c r="AE12" i="9"/>
  <c r="AE343" i="16"/>
  <c r="AE2620" i="16"/>
  <c r="AE755" i="16"/>
  <c r="AE335" i="16"/>
  <c r="AE337" i="16"/>
  <c r="AE332" i="16"/>
  <c r="AE333" i="16"/>
  <c r="AE11" i="13"/>
  <c r="AE336" i="16"/>
  <c r="AE2623" i="16"/>
  <c r="P338" i="16"/>
  <c r="P745" i="16"/>
  <c r="P750" i="16"/>
  <c r="P658" i="16"/>
  <c r="P656" i="16"/>
  <c r="P337" i="16"/>
  <c r="P11" i="13"/>
  <c r="P12" i="8"/>
  <c r="P651" i="16"/>
  <c r="P2639" i="16"/>
  <c r="P683" i="16"/>
  <c r="P2613" i="16"/>
  <c r="P342" i="16"/>
  <c r="P335" i="16"/>
  <c r="P754" i="16"/>
  <c r="P2641" i="16"/>
  <c r="P334" i="16"/>
  <c r="P743" i="16"/>
  <c r="P34" i="16"/>
  <c r="P12" i="122" s="1"/>
  <c r="P332" i="16"/>
  <c r="P336" i="16"/>
  <c r="P631" i="16"/>
  <c r="P333" i="16"/>
  <c r="P2643" i="16"/>
  <c r="P2640" i="16"/>
  <c r="P2612" i="16"/>
  <c r="P622" i="16"/>
  <c r="P685" i="16"/>
  <c r="P2610" i="16"/>
  <c r="P2617" i="16"/>
  <c r="P662" i="16"/>
  <c r="P693" i="16"/>
  <c r="P744" i="16"/>
  <c r="P2611" i="16"/>
  <c r="P621" i="16"/>
  <c r="P2609" i="16"/>
  <c r="P620" i="16"/>
  <c r="P2616" i="16"/>
  <c r="P746" i="16"/>
  <c r="P682" i="16"/>
  <c r="P749" i="16"/>
  <c r="P652" i="16"/>
  <c r="P684" i="16"/>
  <c r="P2646" i="16"/>
  <c r="P654" i="16"/>
  <c r="P657" i="16"/>
  <c r="P623" i="16"/>
  <c r="P748" i="16"/>
  <c r="P331" i="16"/>
  <c r="P2642" i="16"/>
  <c r="P653" i="16"/>
  <c r="P747" i="16"/>
  <c r="P655" i="16"/>
  <c r="N658" i="16"/>
  <c r="N684" i="16"/>
  <c r="N750" i="16"/>
  <c r="N653" i="16"/>
  <c r="N342" i="16"/>
  <c r="N337" i="16"/>
  <c r="N2617" i="16"/>
  <c r="N338" i="16"/>
  <c r="N631" i="16"/>
  <c r="N621" i="16"/>
  <c r="N652" i="16"/>
  <c r="N743" i="16"/>
  <c r="N747" i="16"/>
  <c r="N2643" i="16"/>
  <c r="N654" i="16"/>
  <c r="N2641" i="16"/>
  <c r="N662" i="16"/>
  <c r="N2616" i="16"/>
  <c r="N331" i="16"/>
  <c r="N745" i="16"/>
  <c r="N335" i="16"/>
  <c r="N2612" i="16"/>
  <c r="N655" i="16"/>
  <c r="N333" i="16"/>
  <c r="N754" i="16"/>
  <c r="N336" i="16"/>
  <c r="N2646" i="16"/>
  <c r="N34" i="16"/>
  <c r="N12" i="122" s="1"/>
  <c r="N332" i="16"/>
  <c r="N744" i="16"/>
  <c r="N749" i="16"/>
  <c r="N622" i="16"/>
  <c r="N623" i="16"/>
  <c r="N656" i="16"/>
  <c r="N2642" i="16"/>
  <c r="N657" i="16"/>
  <c r="N2613" i="16"/>
  <c r="N620" i="16"/>
  <c r="N748" i="16"/>
  <c r="N11" i="13"/>
  <c r="N685" i="16"/>
  <c r="N2611" i="16"/>
  <c r="N683" i="16"/>
  <c r="N2609" i="16"/>
  <c r="N2640" i="16"/>
  <c r="N651" i="16"/>
  <c r="N12" i="8"/>
  <c r="N2639" i="16"/>
  <c r="N746" i="16"/>
  <c r="N693" i="16"/>
  <c r="N334" i="16"/>
  <c r="N2610" i="16"/>
  <c r="N682" i="16"/>
  <c r="N2597" i="16"/>
  <c r="L622" i="16"/>
  <c r="L623" i="16"/>
  <c r="L620" i="16"/>
  <c r="L631" i="16"/>
  <c r="L12" i="8"/>
  <c r="L621" i="16"/>
  <c r="L34" i="16"/>
  <c r="L12" i="122" s="1"/>
  <c r="L11" i="13"/>
  <c r="Q2597" i="16"/>
  <c r="AA2398" i="16"/>
  <c r="AA2248" i="16"/>
  <c r="AA343" i="16"/>
  <c r="AA12" i="9"/>
  <c r="AA2338" i="16"/>
  <c r="AA2128" i="16"/>
  <c r="AA338" i="16"/>
  <c r="AA2278" i="16"/>
  <c r="AA2188" i="16"/>
  <c r="AA2218" i="16"/>
  <c r="AA2173" i="16"/>
  <c r="AA2158" i="16"/>
  <c r="AA2383" i="16"/>
  <c r="AA2113" i="16"/>
  <c r="AA2353" i="16"/>
  <c r="AA2323" i="16"/>
  <c r="AA2368" i="16"/>
  <c r="AA2293" i="16"/>
  <c r="AA2263" i="16"/>
  <c r="AA2308" i="16"/>
  <c r="AA2233" i="16"/>
  <c r="AA2203" i="16"/>
  <c r="AA2143" i="16"/>
  <c r="AA2621" i="16"/>
  <c r="AA2620" i="16"/>
  <c r="AA34" i="16"/>
  <c r="AA12" i="122" s="1"/>
  <c r="AA336" i="16"/>
  <c r="AA2396" i="16"/>
  <c r="AA2391" i="16"/>
  <c r="AA2402" i="16"/>
  <c r="AA2364" i="16"/>
  <c r="AA2317" i="16"/>
  <c r="AA2261" i="16"/>
  <c r="AA2343" i="16"/>
  <c r="AA2282" i="16"/>
  <c r="AA2349" i="16"/>
  <c r="AA2259" i="16"/>
  <c r="AA2320" i="16"/>
  <c r="AA2262" i="16"/>
  <c r="AA2327" i="16"/>
  <c r="AA2183" i="16"/>
  <c r="AA2252" i="16"/>
  <c r="AA2172" i="16"/>
  <c r="AA2272" i="16"/>
  <c r="AA2181" i="16"/>
  <c r="AA2125" i="16"/>
  <c r="AA2152" i="16"/>
  <c r="AA2110" i="16"/>
  <c r="AA2132" i="16"/>
  <c r="AA2302" i="16"/>
  <c r="AA2397" i="16"/>
  <c r="AA2392" i="16"/>
  <c r="AA2381" i="16"/>
  <c r="AA2380" i="16"/>
  <c r="AA2350" i="16"/>
  <c r="AA2307" i="16"/>
  <c r="AA2257" i="16"/>
  <c r="AA2342" i="16"/>
  <c r="AA2277" i="16"/>
  <c r="AA2316" i="16"/>
  <c r="AA2258" i="16"/>
  <c r="AA2319" i="16"/>
  <c r="AA2253" i="16"/>
  <c r="AA2322" i="16"/>
  <c r="AA2177" i="16"/>
  <c r="AA2226" i="16"/>
  <c r="AA2168" i="16"/>
  <c r="AA2244" i="16"/>
  <c r="AA2171" i="16"/>
  <c r="AA2121" i="16"/>
  <c r="AA2124" i="16"/>
  <c r="AA2109" i="16"/>
  <c r="AA2127" i="16"/>
  <c r="AA2184" i="16"/>
  <c r="AA2393" i="16"/>
  <c r="AA2382" i="16"/>
  <c r="AA2365" i="16"/>
  <c r="AA2367" i="16"/>
  <c r="AA2303" i="16"/>
  <c r="AA2372" i="16"/>
  <c r="AA2334" i="16"/>
  <c r="AA2276" i="16"/>
  <c r="AA2313" i="16"/>
  <c r="AA2256" i="16"/>
  <c r="AA2318" i="16"/>
  <c r="AA2245" i="16"/>
  <c r="AA2230" i="16"/>
  <c r="AA2169" i="16"/>
  <c r="AA2214" i="16"/>
  <c r="AA2162" i="16"/>
  <c r="AA2216" i="16"/>
  <c r="AA2167" i="16"/>
  <c r="AA2111" i="16"/>
  <c r="AA2123" i="16"/>
  <c r="AA2108" i="16"/>
  <c r="AA2126" i="16"/>
  <c r="AA2387" i="16"/>
  <c r="AA2378" i="16"/>
  <c r="AA2377" i="16"/>
  <c r="AA2361" i="16"/>
  <c r="AA2357" i="16"/>
  <c r="AA2297" i="16"/>
  <c r="AA2358" i="16"/>
  <c r="AA2333" i="16"/>
  <c r="AA2247" i="16"/>
  <c r="AA2312" i="16"/>
  <c r="AA2246" i="16"/>
  <c r="AA2292" i="16"/>
  <c r="AA2241" i="16"/>
  <c r="AA2215" i="16"/>
  <c r="AA2163" i="16"/>
  <c r="AA2208" i="16"/>
  <c r="AA2154" i="16"/>
  <c r="AA2213" i="16"/>
  <c r="AA2157" i="16"/>
  <c r="AA2107" i="16"/>
  <c r="AA2122" i="16"/>
  <c r="AA2156" i="16"/>
  <c r="AA2106" i="16"/>
  <c r="AA2379" i="16"/>
  <c r="AA2366" i="16"/>
  <c r="AA2351" i="16"/>
  <c r="AA2336" i="16"/>
  <c r="AA2289" i="16"/>
  <c r="AA2388" i="16"/>
  <c r="AA2332" i="16"/>
  <c r="AA2243" i="16"/>
  <c r="AA2288" i="16"/>
  <c r="AA2242" i="16"/>
  <c r="AA2291" i="16"/>
  <c r="AA2231" i="16"/>
  <c r="AA2211" i="16"/>
  <c r="AA2155" i="16"/>
  <c r="AA2200" i="16"/>
  <c r="AA2148" i="16"/>
  <c r="AA2207" i="16"/>
  <c r="AA2153" i="16"/>
  <c r="AA2301" i="16"/>
  <c r="AA2192" i="16"/>
  <c r="AA2298" i="16"/>
  <c r="AA2212" i="16"/>
  <c r="AA2373" i="16"/>
  <c r="AA2362" i="16"/>
  <c r="AA2347" i="16"/>
  <c r="AA2335" i="16"/>
  <c r="AA2283" i="16"/>
  <c r="AA2376" i="16"/>
  <c r="AA2306" i="16"/>
  <c r="AA2237" i="16"/>
  <c r="AA2287" i="16"/>
  <c r="AA2232" i="16"/>
  <c r="AA2290" i="16"/>
  <c r="AA2227" i="16"/>
  <c r="AA2201" i="16"/>
  <c r="AA2151" i="16"/>
  <c r="AA2196" i="16"/>
  <c r="AA2140" i="16"/>
  <c r="AA2199" i="16"/>
  <c r="AA2147" i="16"/>
  <c r="AA2238" i="16"/>
  <c r="AA2166" i="16"/>
  <c r="AA2198" i="16"/>
  <c r="AA2118" i="16"/>
  <c r="AA2403" i="16"/>
  <c r="AA2352" i="16"/>
  <c r="AA2337" i="16"/>
  <c r="AA2331" i="16"/>
  <c r="AA2275" i="16"/>
  <c r="AA2363" i="16"/>
  <c r="AA2305" i="16"/>
  <c r="AA2229" i="16"/>
  <c r="AA2286" i="16"/>
  <c r="AA2228" i="16"/>
  <c r="AA2268" i="16"/>
  <c r="AA2217" i="16"/>
  <c r="AA2197" i="16"/>
  <c r="AA2141" i="16"/>
  <c r="AA2186" i="16"/>
  <c r="AA2274" i="16"/>
  <c r="AA2193" i="16"/>
  <c r="AA2139" i="16"/>
  <c r="AA2202" i="16"/>
  <c r="AA2138" i="16"/>
  <c r="AA2170" i="16"/>
  <c r="AA2117" i="16"/>
  <c r="AA2395" i="16"/>
  <c r="AA2348" i="16"/>
  <c r="AA2394" i="16"/>
  <c r="AA2321" i="16"/>
  <c r="AA2271" i="16"/>
  <c r="AA2346" i="16"/>
  <c r="AA2304" i="16"/>
  <c r="AA2223" i="16"/>
  <c r="AA2260" i="16"/>
  <c r="AA2222" i="16"/>
  <c r="AA2267" i="16"/>
  <c r="AA2328" i="16"/>
  <c r="AA2187" i="16"/>
  <c r="AA2137" i="16"/>
  <c r="AA2182" i="16"/>
  <c r="AA2273" i="16"/>
  <c r="AA2185" i="16"/>
  <c r="AA2133" i="16"/>
  <c r="AA2178" i="16"/>
  <c r="AA2136" i="16"/>
  <c r="AA2142" i="16"/>
  <c r="AA2112" i="16"/>
  <c r="AC12" i="8"/>
  <c r="AA2623" i="16"/>
  <c r="AA2616" i="16"/>
  <c r="AA755" i="16"/>
  <c r="AA333" i="16"/>
  <c r="AA2609" i="16"/>
  <c r="AA2610" i="16"/>
  <c r="AA2612" i="16"/>
  <c r="AA11" i="13"/>
  <c r="AA2613" i="16"/>
  <c r="AA2639" i="16"/>
  <c r="AA2611" i="16"/>
  <c r="AA342" i="16"/>
  <c r="AA335" i="16"/>
  <c r="AA331" i="16"/>
  <c r="AA337" i="16"/>
  <c r="AA334" i="16"/>
  <c r="AA2622" i="16"/>
  <c r="AA332" i="16"/>
  <c r="Y2248" i="16"/>
  <c r="Y2143" i="16"/>
  <c r="Y2188" i="16"/>
  <c r="Y2113" i="16"/>
  <c r="Y338" i="16"/>
  <c r="Y2383" i="16"/>
  <c r="Y2353" i="16"/>
  <c r="Y342" i="16"/>
  <c r="Y2323" i="16"/>
  <c r="Y2293" i="16"/>
  <c r="Y2128" i="16"/>
  <c r="Y2263" i="16"/>
  <c r="Y2233" i="16"/>
  <c r="Y2218" i="16"/>
  <c r="Y2639" i="16"/>
  <c r="Y2203" i="16"/>
  <c r="Y2398" i="16"/>
  <c r="Y2173" i="16"/>
  <c r="Y2620" i="16"/>
  <c r="Y335" i="16"/>
  <c r="Y2368" i="16"/>
  <c r="Y2158" i="16"/>
  <c r="Y2308" i="16"/>
  <c r="Y2338" i="16"/>
  <c r="Y2278" i="16"/>
  <c r="Y331" i="16"/>
  <c r="Y333" i="16"/>
  <c r="Y332" i="16"/>
  <c r="Y2377" i="16"/>
  <c r="Y2358" i="16"/>
  <c r="Y2335" i="16"/>
  <c r="Y2378" i="16"/>
  <c r="Y2291" i="16"/>
  <c r="Y2351" i="16"/>
  <c r="Y2271" i="16"/>
  <c r="Y2342" i="16"/>
  <c r="Y2302" i="16"/>
  <c r="Y2226" i="16"/>
  <c r="Y2283" i="16"/>
  <c r="Y2223" i="16"/>
  <c r="Y2199" i="16"/>
  <c r="Y2147" i="16"/>
  <c r="Y2178" i="16"/>
  <c r="Y2261" i="16"/>
  <c r="Y2183" i="16"/>
  <c r="Y2127" i="16"/>
  <c r="Y2112" i="16"/>
  <c r="Y2125" i="16"/>
  <c r="Y2186" i="16"/>
  <c r="Y2106" i="16"/>
  <c r="Y2397" i="16"/>
  <c r="Y2350" i="16"/>
  <c r="Y2382" i="16"/>
  <c r="Y2361" i="16"/>
  <c r="Y2287" i="16"/>
  <c r="Y2322" i="16"/>
  <c r="Y2268" i="16"/>
  <c r="Y2337" i="16"/>
  <c r="Y2276" i="16"/>
  <c r="Y2216" i="16"/>
  <c r="Y2282" i="16"/>
  <c r="Y2318" i="16"/>
  <c r="Y2193" i="16"/>
  <c r="Y2139" i="16"/>
  <c r="Y2170" i="16"/>
  <c r="Y2260" i="16"/>
  <c r="Y2177" i="16"/>
  <c r="Y2123" i="16"/>
  <c r="Y2111" i="16"/>
  <c r="Y2124" i="16"/>
  <c r="Y2162" i="16"/>
  <c r="Y2172" i="16"/>
  <c r="Y2393" i="16"/>
  <c r="Y2392" i="16"/>
  <c r="Y2373" i="16"/>
  <c r="Y2333" i="16"/>
  <c r="Y2277" i="16"/>
  <c r="Y2321" i="16"/>
  <c r="Y2253" i="16"/>
  <c r="Y2336" i="16"/>
  <c r="Y2275" i="16"/>
  <c r="Y2348" i="16"/>
  <c r="Y2258" i="16"/>
  <c r="Y2317" i="16"/>
  <c r="Y2185" i="16"/>
  <c r="Y2242" i="16"/>
  <c r="Y2166" i="16"/>
  <c r="Y2232" i="16"/>
  <c r="Y2169" i="16"/>
  <c r="Y2117" i="16"/>
  <c r="Y2110" i="16"/>
  <c r="Y2200" i="16"/>
  <c r="Y2122" i="16"/>
  <c r="Y2148" i="16"/>
  <c r="Y2402" i="16"/>
  <c r="Y2387" i="16"/>
  <c r="Y2367" i="16"/>
  <c r="Y2366" i="16"/>
  <c r="Y2327" i="16"/>
  <c r="Y2273" i="16"/>
  <c r="Y2320" i="16"/>
  <c r="Y2245" i="16"/>
  <c r="Y2332" i="16"/>
  <c r="Y2274" i="16"/>
  <c r="Y2334" i="16"/>
  <c r="Y2257" i="16"/>
  <c r="Y2316" i="16"/>
  <c r="Y2181" i="16"/>
  <c r="Y2212" i="16"/>
  <c r="Y2156" i="16"/>
  <c r="Y2215" i="16"/>
  <c r="Y2163" i="16"/>
  <c r="Y2109" i="16"/>
  <c r="Y2289" i="16"/>
  <c r="Y2132" i="16"/>
  <c r="Y2121" i="16"/>
  <c r="Y2136" i="16"/>
  <c r="Y2403" i="16"/>
  <c r="Y2394" i="16"/>
  <c r="Y2396" i="16"/>
  <c r="Y2363" i="16"/>
  <c r="Y2352" i="16"/>
  <c r="Y2319" i="16"/>
  <c r="Y2267" i="16"/>
  <c r="Y2298" i="16"/>
  <c r="Y2241" i="16"/>
  <c r="Y2331" i="16"/>
  <c r="Y2252" i="16"/>
  <c r="Y2312" i="16"/>
  <c r="Y2247" i="16"/>
  <c r="Y2246" i="16"/>
  <c r="Y2171" i="16"/>
  <c r="Y2202" i="16"/>
  <c r="Y2152" i="16"/>
  <c r="Y2211" i="16"/>
  <c r="Y2155" i="16"/>
  <c r="Y2228" i="16"/>
  <c r="Y2208" i="16"/>
  <c r="Y2108" i="16"/>
  <c r="Y2118" i="16"/>
  <c r="Y2107" i="16"/>
  <c r="Y2395" i="16"/>
  <c r="Y2388" i="16"/>
  <c r="Y2379" i="16"/>
  <c r="Y2357" i="16"/>
  <c r="Y2347" i="16"/>
  <c r="Y2313" i="16"/>
  <c r="Y2259" i="16"/>
  <c r="Y2297" i="16"/>
  <c r="Y2231" i="16"/>
  <c r="Y2328" i="16"/>
  <c r="Y2244" i="16"/>
  <c r="Y2307" i="16"/>
  <c r="Y2243" i="16"/>
  <c r="Y2222" i="16"/>
  <c r="Y2167" i="16"/>
  <c r="Y2198" i="16"/>
  <c r="Y2142" i="16"/>
  <c r="Y2201" i="16"/>
  <c r="Y2151" i="16"/>
  <c r="Y2196" i="16"/>
  <c r="Y2182" i="16"/>
  <c r="Y2365" i="16"/>
  <c r="Y2288" i="16"/>
  <c r="Y2391" i="16"/>
  <c r="Y2380" i="16"/>
  <c r="Y2372" i="16"/>
  <c r="Y2349" i="16"/>
  <c r="Y2346" i="16"/>
  <c r="Y2305" i="16"/>
  <c r="Y2292" i="16"/>
  <c r="Y2227" i="16"/>
  <c r="Y2304" i="16"/>
  <c r="Y2238" i="16"/>
  <c r="Y2306" i="16"/>
  <c r="Y2237" i="16"/>
  <c r="Y2213" i="16"/>
  <c r="Y2157" i="16"/>
  <c r="Y2192" i="16"/>
  <c r="Y2138" i="16"/>
  <c r="Y2197" i="16"/>
  <c r="Y2141" i="16"/>
  <c r="Y2168" i="16"/>
  <c r="Y2154" i="16"/>
  <c r="Y2290" i="16"/>
  <c r="Y2256" i="16"/>
  <c r="Y2381" i="16"/>
  <c r="Y2376" i="16"/>
  <c r="Y2364" i="16"/>
  <c r="Y2343" i="16"/>
  <c r="Y2301" i="16"/>
  <c r="Y2362" i="16"/>
  <c r="Y2272" i="16"/>
  <c r="Y2217" i="16"/>
  <c r="Y2303" i="16"/>
  <c r="Y2230" i="16"/>
  <c r="Y2286" i="16"/>
  <c r="Y2229" i="16"/>
  <c r="Y2207" i="16"/>
  <c r="Y2153" i="16"/>
  <c r="Y2184" i="16"/>
  <c r="Y2262" i="16"/>
  <c r="Y2187" i="16"/>
  <c r="Y2137" i="16"/>
  <c r="Y2140" i="16"/>
  <c r="Y2126" i="16"/>
  <c r="Y2214" i="16"/>
  <c r="Y2133" i="16"/>
  <c r="Y343" i="16"/>
  <c r="Y12" i="9"/>
  <c r="Y34" i="16"/>
  <c r="Y12" i="122" s="1"/>
  <c r="Y2616" i="16"/>
  <c r="AA12" i="8"/>
  <c r="Y2623" i="16"/>
  <c r="Y2612" i="16"/>
  <c r="Y2609" i="16"/>
  <c r="Y334" i="16"/>
  <c r="Y11" i="13"/>
  <c r="Y755" i="16"/>
  <c r="Y337" i="16"/>
  <c r="Y336" i="16"/>
  <c r="Y2622" i="16"/>
  <c r="Y2613" i="16"/>
  <c r="Y2610" i="16"/>
  <c r="Y2621" i="16"/>
  <c r="Y2611" i="16"/>
  <c r="H34" i="16"/>
  <c r="H12" i="122" s="1"/>
  <c r="H165" i="16"/>
  <c r="H164" i="16"/>
  <c r="J2597" i="16"/>
  <c r="H175" i="16"/>
  <c r="L2597" i="16"/>
  <c r="H166" i="16"/>
  <c r="M2597" i="16"/>
  <c r="I2597" i="16"/>
  <c r="H167" i="16"/>
  <c r="K2597" i="16"/>
  <c r="H11" i="13"/>
  <c r="AD12" i="83"/>
  <c r="AD338" i="16"/>
  <c r="AD343" i="16"/>
  <c r="AD2621" i="16"/>
  <c r="AD2639" i="16"/>
  <c r="AD2623" i="16"/>
  <c r="AD2622" i="16"/>
  <c r="AD337" i="16"/>
  <c r="AD2620" i="16"/>
  <c r="AD333" i="16"/>
  <c r="AD342" i="16"/>
  <c r="AD11" i="13"/>
  <c r="AD334" i="16"/>
  <c r="AD332" i="16"/>
  <c r="AD336" i="16"/>
  <c r="AD755" i="16"/>
  <c r="AD34" i="16"/>
  <c r="AD335" i="16"/>
  <c r="AD331" i="16"/>
  <c r="AD12" i="9"/>
  <c r="AH12" i="8"/>
  <c r="Q750" i="16"/>
  <c r="Q658" i="16"/>
  <c r="Q338" i="16"/>
  <c r="Q2640" i="16"/>
  <c r="Q693" i="16"/>
  <c r="Q749" i="16"/>
  <c r="Q682" i="16"/>
  <c r="Q745" i="16"/>
  <c r="Q336" i="16"/>
  <c r="Q2641" i="16"/>
  <c r="Q335" i="16"/>
  <c r="Q331" i="16"/>
  <c r="Q2613" i="16"/>
  <c r="Q654" i="16"/>
  <c r="Q2646" i="16"/>
  <c r="Q621" i="16"/>
  <c r="Q623" i="16"/>
  <c r="Q2639" i="16"/>
  <c r="Q2609" i="16"/>
  <c r="Q622" i="16"/>
  <c r="Q657" i="16"/>
  <c r="Q655" i="16"/>
  <c r="Q631" i="16"/>
  <c r="Q333" i="16"/>
  <c r="Q662" i="16"/>
  <c r="Q746" i="16"/>
  <c r="Q652" i="16"/>
  <c r="Q2612" i="16"/>
  <c r="Q620" i="16"/>
  <c r="Q685" i="16"/>
  <c r="Q334" i="16"/>
  <c r="Q337" i="16"/>
  <c r="Q683" i="16"/>
  <c r="Q332" i="16"/>
  <c r="Q2616" i="16"/>
  <c r="Q651" i="16"/>
  <c r="Q2617" i="16"/>
  <c r="Q744" i="16"/>
  <c r="Q747" i="16"/>
  <c r="Q2643" i="16"/>
  <c r="Q748" i="16"/>
  <c r="Q684" i="16"/>
  <c r="Q754" i="16"/>
  <c r="Q12" i="8"/>
  <c r="Q2642" i="16"/>
  <c r="Q2611" i="16"/>
  <c r="Q11" i="13"/>
  <c r="Q34" i="16"/>
  <c r="Q12" i="122" s="1"/>
  <c r="Q656" i="16"/>
  <c r="Q342" i="16"/>
  <c r="Q653" i="16"/>
  <c r="Q743" i="16"/>
  <c r="Q2610" i="16"/>
  <c r="J2368" i="16"/>
  <c r="I2323" i="16"/>
  <c r="L2278" i="16"/>
  <c r="O2233" i="16"/>
  <c r="M2368" i="16"/>
  <c r="P2323" i="16"/>
  <c r="S2278" i="16"/>
  <c r="R2233" i="16"/>
  <c r="K2383" i="16"/>
  <c r="J2338" i="16"/>
  <c r="I2293" i="16"/>
  <c r="L2248" i="16"/>
  <c r="O2203" i="16"/>
  <c r="Q2278" i="16"/>
  <c r="L2173" i="16"/>
  <c r="O2128" i="16"/>
  <c r="L1583" i="16"/>
  <c r="O1538" i="16"/>
  <c r="M2278" i="16"/>
  <c r="O2173" i="16"/>
  <c r="N2128" i="16"/>
  <c r="S1583" i="16"/>
  <c r="R1538" i="16"/>
  <c r="M2398" i="16"/>
  <c r="J2158" i="16"/>
  <c r="O1568" i="16"/>
  <c r="I1508" i="16"/>
  <c r="L1463" i="16"/>
  <c r="O1418" i="16"/>
  <c r="N1373" i="16"/>
  <c r="M1328" i="16"/>
  <c r="Q597" i="16"/>
  <c r="J433" i="16"/>
  <c r="R2203" i="16"/>
  <c r="N2113" i="16"/>
  <c r="O1523" i="16"/>
  <c r="N1478" i="16"/>
  <c r="M1433" i="16"/>
  <c r="P1388" i="16"/>
  <c r="S1343" i="16"/>
  <c r="R1298" i="16"/>
  <c r="Q433" i="16"/>
  <c r="O2248" i="16"/>
  <c r="P2128" i="16"/>
  <c r="M1538" i="16"/>
  <c r="L1493" i="16"/>
  <c r="O1448" i="16"/>
  <c r="N1403" i="16"/>
  <c r="M1358" i="16"/>
  <c r="P1313" i="16"/>
  <c r="O2308" i="16"/>
  <c r="Q1463" i="16"/>
  <c r="R597" i="16"/>
  <c r="M1343" i="16"/>
  <c r="L1538" i="16"/>
  <c r="K1373" i="16"/>
  <c r="P261" i="16"/>
  <c r="K1493" i="16"/>
  <c r="Q2188" i="16"/>
  <c r="S1433" i="16"/>
  <c r="S433" i="16"/>
  <c r="N153" i="16"/>
  <c r="I338" i="16"/>
  <c r="N147" i="16"/>
  <c r="M151" i="16"/>
  <c r="S590" i="16"/>
  <c r="K596" i="16"/>
  <c r="N590" i="16"/>
  <c r="P592" i="16"/>
  <c r="M254" i="16"/>
  <c r="M428" i="16"/>
  <c r="I430" i="16"/>
  <c r="P2398" i="16"/>
  <c r="S2353" i="16"/>
  <c r="R2308" i="16"/>
  <c r="Q2263" i="16"/>
  <c r="K2233" i="16"/>
  <c r="I2368" i="16"/>
  <c r="L2323" i="16"/>
  <c r="O2278" i="16"/>
  <c r="N2233" i="16"/>
  <c r="P2368" i="16"/>
  <c r="S2323" i="16"/>
  <c r="R2278" i="16"/>
  <c r="Q2233" i="16"/>
  <c r="K2203" i="16"/>
  <c r="K2248" i="16"/>
  <c r="Q2158" i="16"/>
  <c r="K2128" i="16"/>
  <c r="Q1568" i="16"/>
  <c r="K1538" i="16"/>
  <c r="R2263" i="16"/>
  <c r="K2173" i="16"/>
  <c r="J2128" i="16"/>
  <c r="O1583" i="16"/>
  <c r="N1538" i="16"/>
  <c r="L2353" i="16"/>
  <c r="O2143" i="16"/>
  <c r="L1553" i="16"/>
  <c r="R1493" i="16"/>
  <c r="Q1448" i="16"/>
  <c r="K1418" i="16"/>
  <c r="J1373" i="16"/>
  <c r="I1328" i="16"/>
  <c r="M597" i="16"/>
  <c r="M2188" i="16"/>
  <c r="L1598" i="16"/>
  <c r="K1523" i="16"/>
  <c r="J1478" i="16"/>
  <c r="I1433" i="16"/>
  <c r="L1388" i="16"/>
  <c r="O1343" i="16"/>
  <c r="N1298" i="16"/>
  <c r="M433" i="16"/>
  <c r="N2203" i="16"/>
  <c r="M2113" i="16"/>
  <c r="R1523" i="16"/>
  <c r="Q1478" i="16"/>
  <c r="K1448" i="16"/>
  <c r="J1403" i="16"/>
  <c r="I1358" i="16"/>
  <c r="L1313" i="16"/>
  <c r="M2218" i="16"/>
  <c r="K1433" i="16"/>
  <c r="P153" i="16"/>
  <c r="O433" i="16"/>
  <c r="I1523" i="16"/>
  <c r="P1358" i="16"/>
  <c r="L261" i="16"/>
  <c r="N1388" i="16"/>
  <c r="P2143" i="16"/>
  <c r="M1403" i="16"/>
  <c r="J338" i="16"/>
  <c r="J153" i="16"/>
  <c r="R261" i="16"/>
  <c r="P257" i="16"/>
  <c r="Q256" i="16"/>
  <c r="O431" i="16"/>
  <c r="K601" i="16"/>
  <c r="S146" i="16"/>
  <c r="K427" i="16"/>
  <c r="I255" i="16"/>
  <c r="L429" i="16"/>
  <c r="J591" i="16"/>
  <c r="S258" i="16"/>
  <c r="M596" i="16"/>
  <c r="L255" i="16"/>
  <c r="L332" i="16"/>
  <c r="L2398" i="16"/>
  <c r="O2353" i="16"/>
  <c r="N2308" i="16"/>
  <c r="M2263" i="16"/>
  <c r="P2218" i="16"/>
  <c r="S2398" i="16"/>
  <c r="R2353" i="16"/>
  <c r="Q2308" i="16"/>
  <c r="K2278" i="16"/>
  <c r="J2233" i="16"/>
  <c r="L2368" i="16"/>
  <c r="O2323" i="16"/>
  <c r="N2278" i="16"/>
  <c r="M2233" i="16"/>
  <c r="I2398" i="16"/>
  <c r="P2233" i="16"/>
  <c r="M2158" i="16"/>
  <c r="P2113" i="16"/>
  <c r="M1568" i="16"/>
  <c r="L2233" i="16"/>
  <c r="P2158" i="16"/>
  <c r="S2113" i="16"/>
  <c r="K1583" i="16"/>
  <c r="J1538" i="16"/>
  <c r="K2308" i="16"/>
  <c r="L2128" i="16"/>
  <c r="Q1538" i="16"/>
  <c r="N1493" i="16"/>
  <c r="M1448" i="16"/>
  <c r="P1403" i="16"/>
  <c r="S1358" i="16"/>
  <c r="R1313" i="16"/>
  <c r="I597" i="16"/>
  <c r="R2173" i="16"/>
  <c r="Q1583" i="16"/>
  <c r="P1508" i="16"/>
  <c r="S1463" i="16"/>
  <c r="R1418" i="16"/>
  <c r="Q1373" i="16"/>
  <c r="K1343" i="16"/>
  <c r="J1298" i="16"/>
  <c r="I433" i="16"/>
  <c r="L2188" i="16"/>
  <c r="Q1598" i="16"/>
  <c r="N1523" i="16"/>
  <c r="M1478" i="16"/>
  <c r="P1433" i="16"/>
  <c r="S1388" i="16"/>
  <c r="R1343" i="16"/>
  <c r="Q1298" i="16"/>
  <c r="K2158" i="16"/>
  <c r="P1418" i="16"/>
  <c r="K433" i="16"/>
  <c r="L153" i="16"/>
  <c r="N261" i="16"/>
  <c r="N1508" i="16"/>
  <c r="J1328" i="16"/>
  <c r="R1328" i="16"/>
  <c r="P1598" i="16"/>
  <c r="R1388" i="16"/>
  <c r="S261" i="16"/>
  <c r="I2188" i="16"/>
  <c r="M153" i="16"/>
  <c r="R601" i="16"/>
  <c r="R426" i="16"/>
  <c r="L431" i="16"/>
  <c r="O254" i="16"/>
  <c r="L146" i="16"/>
  <c r="J335" i="16"/>
  <c r="J256" i="16"/>
  <c r="Q2383" i="16"/>
  <c r="K2353" i="16"/>
  <c r="J2308" i="16"/>
  <c r="I2263" i="16"/>
  <c r="L2218" i="16"/>
  <c r="O2398" i="16"/>
  <c r="N2353" i="16"/>
  <c r="M2308" i="16"/>
  <c r="P2263" i="16"/>
  <c r="S2218" i="16"/>
  <c r="R2398" i="16"/>
  <c r="Q2353" i="16"/>
  <c r="K2323" i="16"/>
  <c r="J2278" i="16"/>
  <c r="I2233" i="16"/>
  <c r="N2383" i="16"/>
  <c r="J2203" i="16"/>
  <c r="I2158" i="16"/>
  <c r="L2113" i="16"/>
  <c r="I1568" i="16"/>
  <c r="J2383" i="16"/>
  <c r="Q2218" i="16"/>
  <c r="L2158" i="16"/>
  <c r="O2113" i="16"/>
  <c r="P1568" i="16"/>
  <c r="S1523" i="16"/>
  <c r="J2263" i="16"/>
  <c r="Q2113" i="16"/>
  <c r="I1538" i="16"/>
  <c r="J1493" i="16"/>
  <c r="I1448" i="16"/>
  <c r="L1403" i="16"/>
  <c r="O1358" i="16"/>
  <c r="N1313" i="16"/>
  <c r="J2173" i="16"/>
  <c r="I1583" i="16"/>
  <c r="L1508" i="16"/>
  <c r="O1463" i="16"/>
  <c r="N1418" i="16"/>
  <c r="M1373" i="16"/>
  <c r="P1328" i="16"/>
  <c r="P597" i="16"/>
  <c r="Q2173" i="16"/>
  <c r="I1598" i="16"/>
  <c r="J1523" i="16"/>
  <c r="I1478" i="16"/>
  <c r="L1433" i="16"/>
  <c r="O1388" i="16"/>
  <c r="N1343" i="16"/>
  <c r="M1298" i="16"/>
  <c r="P433" i="16"/>
  <c r="J2113" i="16"/>
  <c r="J1388" i="16"/>
  <c r="S1493" i="16"/>
  <c r="O1313" i="16"/>
  <c r="L1298" i="16"/>
  <c r="O1553" i="16"/>
  <c r="L1358" i="16"/>
  <c r="O261" i="16"/>
  <c r="R2113" i="16"/>
  <c r="O601" i="16"/>
  <c r="M331" i="16"/>
  <c r="I146" i="16"/>
  <c r="Q257" i="16"/>
  <c r="I590" i="16"/>
  <c r="Q595" i="16"/>
  <c r="I437" i="16"/>
  <c r="M620" i="16"/>
  <c r="I148" i="16"/>
  <c r="L334" i="16"/>
  <c r="M2383" i="16"/>
  <c r="P2338" i="16"/>
  <c r="S2293" i="16"/>
  <c r="R2248" i="16"/>
  <c r="Q2203" i="16"/>
  <c r="K2398" i="16"/>
  <c r="J2353" i="16"/>
  <c r="I2308" i="16"/>
  <c r="L2263" i="16"/>
  <c r="O2218" i="16"/>
  <c r="N2398" i="16"/>
  <c r="M2353" i="16"/>
  <c r="P2308" i="16"/>
  <c r="S2263" i="16"/>
  <c r="R2218" i="16"/>
  <c r="S2368" i="16"/>
  <c r="S2188" i="16"/>
  <c r="R2143" i="16"/>
  <c r="S1598" i="16"/>
  <c r="R1553" i="16"/>
  <c r="O2368" i="16"/>
  <c r="R2188" i="16"/>
  <c r="Q2143" i="16"/>
  <c r="K2113" i="16"/>
  <c r="L1568" i="16"/>
  <c r="I2218" i="16"/>
  <c r="I2113" i="16"/>
  <c r="P1523" i="16"/>
  <c r="S1478" i="16"/>
  <c r="R1433" i="16"/>
  <c r="Q1388" i="16"/>
  <c r="K1358" i="16"/>
  <c r="J1313" i="16"/>
  <c r="R2383" i="16"/>
  <c r="O2158" i="16"/>
  <c r="N1568" i="16"/>
  <c r="Q1493" i="16"/>
  <c r="K1463" i="16"/>
  <c r="J1418" i="16"/>
  <c r="I1373" i="16"/>
  <c r="L1328" i="16"/>
  <c r="L597" i="16"/>
  <c r="I2173" i="16"/>
  <c r="N1583" i="16"/>
  <c r="S1508" i="16"/>
  <c r="R1463" i="16"/>
  <c r="Q1418" i="16"/>
  <c r="K1388" i="16"/>
  <c r="J1343" i="16"/>
  <c r="I1298" i="16"/>
  <c r="L433" i="16"/>
  <c r="J1568" i="16"/>
  <c r="O1373" i="16"/>
  <c r="L338" i="16"/>
  <c r="S2158" i="16"/>
  <c r="I153" i="16"/>
  <c r="M1463" i="16"/>
  <c r="N597" i="16"/>
  <c r="S153" i="16"/>
  <c r="M338" i="16"/>
  <c r="J1508" i="16"/>
  <c r="Q1343" i="16"/>
  <c r="K261" i="16"/>
  <c r="P1478" i="16"/>
  <c r="L428" i="16"/>
  <c r="M334" i="16"/>
  <c r="N596" i="16"/>
  <c r="M590" i="16"/>
  <c r="K337" i="16"/>
  <c r="K254" i="16"/>
  <c r="R257" i="16"/>
  <c r="N258" i="16"/>
  <c r="S593" i="16"/>
  <c r="L335" i="16"/>
  <c r="L331" i="16"/>
  <c r="J331" i="16"/>
  <c r="Q259" i="16"/>
  <c r="I332" i="16"/>
  <c r="L342" i="16"/>
  <c r="O429" i="16"/>
  <c r="N426" i="16"/>
  <c r="I2383" i="16"/>
  <c r="L2338" i="16"/>
  <c r="O2293" i="16"/>
  <c r="N2248" i="16"/>
  <c r="M2203" i="16"/>
  <c r="P2383" i="16"/>
  <c r="S2338" i="16"/>
  <c r="R2293" i="16"/>
  <c r="Q2248" i="16"/>
  <c r="K2218" i="16"/>
  <c r="J2398" i="16"/>
  <c r="I2353" i="16"/>
  <c r="L2308" i="16"/>
  <c r="O2263" i="16"/>
  <c r="N2218" i="16"/>
  <c r="M2338" i="16"/>
  <c r="O2188" i="16"/>
  <c r="N2143" i="16"/>
  <c r="O1598" i="16"/>
  <c r="N1553" i="16"/>
  <c r="I2338" i="16"/>
  <c r="N2188" i="16"/>
  <c r="M2143" i="16"/>
  <c r="R1598" i="16"/>
  <c r="Q1553" i="16"/>
  <c r="Q2398" i="16"/>
  <c r="P2188" i="16"/>
  <c r="M1598" i="16"/>
  <c r="L1523" i="16"/>
  <c r="O1478" i="16"/>
  <c r="N1433" i="16"/>
  <c r="M1388" i="16"/>
  <c r="P1343" i="16"/>
  <c r="S1298" i="16"/>
  <c r="J2323" i="16"/>
  <c r="L2143" i="16"/>
  <c r="S1553" i="16"/>
  <c r="M1493" i="16"/>
  <c r="P1448" i="16"/>
  <c r="S1403" i="16"/>
  <c r="R1358" i="16"/>
  <c r="Q1313" i="16"/>
  <c r="N2158" i="16"/>
  <c r="S1568" i="16"/>
  <c r="O1508" i="16"/>
  <c r="N1463" i="16"/>
  <c r="M1418" i="16"/>
  <c r="P1373" i="16"/>
  <c r="S1328" i="16"/>
  <c r="S597" i="16"/>
  <c r="M1523" i="16"/>
  <c r="I1343" i="16"/>
  <c r="Q261" i="16"/>
  <c r="Q1523" i="16"/>
  <c r="N2173" i="16"/>
  <c r="R1448" i="16"/>
  <c r="O153" i="16"/>
  <c r="J261" i="16"/>
  <c r="O1493" i="16"/>
  <c r="K1313" i="16"/>
  <c r="J1448" i="16"/>
  <c r="R151" i="16"/>
  <c r="Q591" i="16"/>
  <c r="P157" i="16"/>
  <c r="I259" i="16"/>
  <c r="M595" i="16"/>
  <c r="P428" i="16"/>
  <c r="N593" i="16"/>
  <c r="P146" i="16"/>
  <c r="P147" i="16"/>
  <c r="K149" i="16"/>
  <c r="R2368" i="16"/>
  <c r="Q2323" i="16"/>
  <c r="K2293" i="16"/>
  <c r="J2248" i="16"/>
  <c r="I2203" i="16"/>
  <c r="L2383" i="16"/>
  <c r="O2338" i="16"/>
  <c r="N2293" i="16"/>
  <c r="M2248" i="16"/>
  <c r="P2203" i="16"/>
  <c r="S2383" i="16"/>
  <c r="R2338" i="16"/>
  <c r="Q2293" i="16"/>
  <c r="K2263" i="16"/>
  <c r="J2218" i="16"/>
  <c r="R2323" i="16"/>
  <c r="K2188" i="16"/>
  <c r="J2143" i="16"/>
  <c r="K1598" i="16"/>
  <c r="J1553" i="16"/>
  <c r="N2323" i="16"/>
  <c r="J2188" i="16"/>
  <c r="I2143" i="16"/>
  <c r="N1598" i="16"/>
  <c r="M1553" i="16"/>
  <c r="K2368" i="16"/>
  <c r="M2173" i="16"/>
  <c r="R1583" i="16"/>
  <c r="Q1508" i="16"/>
  <c r="K1478" i="16"/>
  <c r="J1433" i="16"/>
  <c r="I1388" i="16"/>
  <c r="L1343" i="16"/>
  <c r="O1298" i="16"/>
  <c r="R433" i="16"/>
  <c r="I2278" i="16"/>
  <c r="Q2128" i="16"/>
  <c r="K1553" i="16"/>
  <c r="I1493" i="16"/>
  <c r="L1448" i="16"/>
  <c r="O1403" i="16"/>
  <c r="N1358" i="16"/>
  <c r="M1313" i="16"/>
  <c r="Q2338" i="16"/>
  <c r="S2143" i="16"/>
  <c r="K1568" i="16"/>
  <c r="K1508" i="16"/>
  <c r="J1463" i="16"/>
  <c r="I1418" i="16"/>
  <c r="L1373" i="16"/>
  <c r="O1328" i="16"/>
  <c r="O597" i="16"/>
  <c r="R1508" i="16"/>
  <c r="N1328" i="16"/>
  <c r="M261" i="16"/>
  <c r="O1433" i="16"/>
  <c r="M2128" i="16"/>
  <c r="L1418" i="16"/>
  <c r="K153" i="16"/>
  <c r="Q153" i="16"/>
  <c r="I1463" i="16"/>
  <c r="P1298" i="16"/>
  <c r="I1403" i="16"/>
  <c r="I333" i="16"/>
  <c r="O147" i="16"/>
  <c r="K152" i="16"/>
  <c r="Q590" i="16"/>
  <c r="S148" i="16"/>
  <c r="J601" i="16"/>
  <c r="S592" i="16"/>
  <c r="R596" i="16"/>
  <c r="O148" i="16"/>
  <c r="I426" i="16"/>
  <c r="N2368" i="16"/>
  <c r="M2323" i="16"/>
  <c r="P2278" i="16"/>
  <c r="S2233" i="16"/>
  <c r="Q2368" i="16"/>
  <c r="K2338" i="16"/>
  <c r="J2293" i="16"/>
  <c r="I2248" i="16"/>
  <c r="L2203" i="16"/>
  <c r="O2383" i="16"/>
  <c r="N2338" i="16"/>
  <c r="M2293" i="16"/>
  <c r="P2248" i="16"/>
  <c r="S2203" i="16"/>
  <c r="L2293" i="16"/>
  <c r="P2173" i="16"/>
  <c r="S2128" i="16"/>
  <c r="P1583" i="16"/>
  <c r="S1538" i="16"/>
  <c r="S2308" i="16"/>
  <c r="S2173" i="16"/>
  <c r="R2128" i="16"/>
  <c r="J1598" i="16"/>
  <c r="I1553" i="16"/>
  <c r="P2353" i="16"/>
  <c r="R2158" i="16"/>
  <c r="J1583" i="16"/>
  <c r="M1508" i="16"/>
  <c r="P1463" i="16"/>
  <c r="S1418" i="16"/>
  <c r="R1373" i="16"/>
  <c r="Q1328" i="16"/>
  <c r="K1298" i="16"/>
  <c r="N433" i="16"/>
  <c r="S2248" i="16"/>
  <c r="I2128" i="16"/>
  <c r="P1538" i="16"/>
  <c r="R1478" i="16"/>
  <c r="Q1433" i="16"/>
  <c r="K1403" i="16"/>
  <c r="J1358" i="16"/>
  <c r="I1313" i="16"/>
  <c r="P2293" i="16"/>
  <c r="K2143" i="16"/>
  <c r="P1553" i="16"/>
  <c r="P1493" i="16"/>
  <c r="S1448" i="16"/>
  <c r="R1403" i="16"/>
  <c r="Q1358" i="16"/>
  <c r="K1328" i="16"/>
  <c r="K597" i="16"/>
  <c r="L1478" i="16"/>
  <c r="S1313" i="16"/>
  <c r="I261" i="16"/>
  <c r="S1373" i="16"/>
  <c r="M1583" i="16"/>
  <c r="Q1403" i="16"/>
  <c r="K338" i="16"/>
  <c r="R1568" i="16"/>
  <c r="N2263" i="16"/>
  <c r="N1448" i="16"/>
  <c r="J597" i="16"/>
  <c r="R153" i="16"/>
  <c r="P151" i="16"/>
  <c r="L591" i="16"/>
  <c r="M432" i="16"/>
  <c r="J426" i="16"/>
  <c r="R265" i="16"/>
  <c r="M591" i="16"/>
  <c r="M257" i="16"/>
  <c r="M429" i="16"/>
  <c r="R258" i="16"/>
  <c r="P256" i="16"/>
  <c r="K331" i="16"/>
  <c r="I596" i="16"/>
  <c r="J431" i="16"/>
  <c r="J595" i="16"/>
  <c r="R594" i="16"/>
  <c r="R430" i="16"/>
  <c r="I595" i="16"/>
  <c r="I336" i="16"/>
  <c r="S429" i="16"/>
  <c r="K334" i="16"/>
  <c r="M342" i="16"/>
  <c r="N428" i="16"/>
  <c r="K428" i="16"/>
  <c r="S601" i="16"/>
  <c r="M621" i="16"/>
  <c r="O427" i="16"/>
  <c r="L595" i="16"/>
  <c r="R595" i="16"/>
  <c r="J432" i="16"/>
  <c r="R150" i="16"/>
  <c r="P427" i="16"/>
  <c r="Q426" i="16"/>
  <c r="I256" i="16"/>
  <c r="L157" i="16"/>
  <c r="M427" i="16"/>
  <c r="K332" i="16"/>
  <c r="N256" i="16"/>
  <c r="O157" i="16"/>
  <c r="J157" i="16"/>
  <c r="I257" i="16"/>
  <c r="J164" i="16"/>
  <c r="M255" i="16"/>
  <c r="O146" i="16"/>
  <c r="O152" i="16"/>
  <c r="K257" i="16"/>
  <c r="P590" i="16"/>
  <c r="L148" i="16"/>
  <c r="M335" i="16"/>
  <c r="J260" i="16"/>
  <c r="P259" i="16"/>
  <c r="M2403" i="16"/>
  <c r="P2396" i="16"/>
  <c r="S2393" i="16"/>
  <c r="R2388" i="16"/>
  <c r="Q2381" i="16"/>
  <c r="K2379" i="16"/>
  <c r="J2376" i="16"/>
  <c r="M2402" i="16"/>
  <c r="P2395" i="16"/>
  <c r="S2392" i="16"/>
  <c r="P149" i="16"/>
  <c r="O258" i="16"/>
  <c r="S150" i="16"/>
  <c r="I150" i="16"/>
  <c r="P260" i="16"/>
  <c r="Q594" i="16"/>
  <c r="R260" i="16"/>
  <c r="I337" i="16"/>
  <c r="N152" i="16"/>
  <c r="N148" i="16"/>
  <c r="L592" i="16"/>
  <c r="Q255" i="16"/>
  <c r="P437" i="16"/>
  <c r="P254" i="16"/>
  <c r="L256" i="16"/>
  <c r="J332" i="16"/>
  <c r="M622" i="16"/>
  <c r="N594" i="16"/>
  <c r="L337" i="16"/>
  <c r="J430" i="16"/>
  <c r="J337" i="16"/>
  <c r="I594" i="16"/>
  <c r="S260" i="16"/>
  <c r="I149" i="16"/>
  <c r="J165" i="16"/>
  <c r="N257" i="16"/>
  <c r="M12" i="8"/>
  <c r="I592" i="16"/>
  <c r="M34" i="16"/>
  <c r="M12" i="122" s="1"/>
  <c r="M333" i="16"/>
  <c r="I265" i="16"/>
  <c r="Q146" i="16"/>
  <c r="N254" i="16"/>
  <c r="J257" i="16"/>
  <c r="O265" i="16"/>
  <c r="Q148" i="16"/>
  <c r="L336" i="16"/>
  <c r="O596" i="16"/>
  <c r="K146" i="16"/>
  <c r="L601" i="16"/>
  <c r="J342" i="16"/>
  <c r="J428" i="16"/>
  <c r="J150" i="16"/>
  <c r="L596" i="16"/>
  <c r="I2403" i="16"/>
  <c r="L2396" i="16"/>
  <c r="O2393" i="16"/>
  <c r="N2388" i="16"/>
  <c r="M2381" i="16"/>
  <c r="P2378" i="16"/>
  <c r="S2373" i="16"/>
  <c r="I2402" i="16"/>
  <c r="L2395" i="16"/>
  <c r="R437" i="16"/>
  <c r="K157" i="16"/>
  <c r="Q152" i="16"/>
  <c r="S594" i="16"/>
  <c r="P258" i="16"/>
  <c r="N431" i="16"/>
  <c r="N259" i="16"/>
  <c r="M259" i="16"/>
  <c r="L150" i="16"/>
  <c r="J147" i="16"/>
  <c r="I427" i="16"/>
  <c r="I601" i="16"/>
  <c r="M11" i="13"/>
  <c r="J334" i="16"/>
  <c r="N146" i="16"/>
  <c r="O590" i="16"/>
  <c r="R427" i="16"/>
  <c r="O255" i="16"/>
  <c r="L260" i="16"/>
  <c r="N260" i="16"/>
  <c r="P432" i="16"/>
  <c r="K336" i="16"/>
  <c r="N151" i="16"/>
  <c r="N592" i="16"/>
  <c r="M265" i="16"/>
  <c r="L426" i="16"/>
  <c r="J146" i="16"/>
  <c r="S254" i="16"/>
  <c r="Q157" i="16"/>
  <c r="M592" i="16"/>
  <c r="Q265" i="16"/>
  <c r="N437" i="16"/>
  <c r="I334" i="16"/>
  <c r="Q432" i="16"/>
  <c r="S265" i="16"/>
  <c r="O593" i="16"/>
  <c r="J166" i="16"/>
  <c r="R157" i="16"/>
  <c r="L265" i="16"/>
  <c r="M431" i="16"/>
  <c r="O430" i="16"/>
  <c r="R2402" i="16"/>
  <c r="Q2395" i="16"/>
  <c r="K2393" i="16"/>
  <c r="J2388" i="16"/>
  <c r="I2381" i="16"/>
  <c r="L2378" i="16"/>
  <c r="O2373" i="16"/>
  <c r="R2397" i="16"/>
  <c r="Q2394" i="16"/>
  <c r="K2392" i="16"/>
  <c r="Q429" i="16"/>
  <c r="J333" i="16"/>
  <c r="M260" i="16"/>
  <c r="R259" i="16"/>
  <c r="L259" i="16"/>
  <c r="S595" i="16"/>
  <c r="M594" i="16"/>
  <c r="J258" i="16"/>
  <c r="L430" i="16"/>
  <c r="I429" i="16"/>
  <c r="O592" i="16"/>
  <c r="K147" i="16"/>
  <c r="M623" i="16"/>
  <c r="S255" i="16"/>
  <c r="L333" i="16"/>
  <c r="L257" i="16"/>
  <c r="L593" i="16"/>
  <c r="P148" i="16"/>
  <c r="L427" i="16"/>
  <c r="S596" i="16"/>
  <c r="L258" i="16"/>
  <c r="N430" i="16"/>
  <c r="J259" i="16"/>
  <c r="M258" i="16"/>
  <c r="J437" i="16"/>
  <c r="S149" i="16"/>
  <c r="K426" i="16"/>
  <c r="Q428" i="16"/>
  <c r="Q592" i="16"/>
  <c r="P265" i="16"/>
  <c r="J148" i="16"/>
  <c r="J593" i="16"/>
  <c r="M147" i="16"/>
  <c r="P601" i="16"/>
  <c r="K335" i="16"/>
  <c r="Q596" i="16"/>
  <c r="O437" i="16"/>
  <c r="M601" i="16"/>
  <c r="S591" i="16"/>
  <c r="K590" i="16"/>
  <c r="K591" i="16"/>
  <c r="S428" i="16"/>
  <c r="K258" i="16"/>
  <c r="M337" i="16"/>
  <c r="N2402" i="16"/>
  <c r="M2395" i="16"/>
  <c r="P2392" i="16"/>
  <c r="S2387" i="16"/>
  <c r="R2380" i="16"/>
  <c r="Q2377" i="16"/>
  <c r="K2373" i="16"/>
  <c r="N2397" i="16"/>
  <c r="M2394" i="16"/>
  <c r="P2391" i="16"/>
  <c r="M631" i="16"/>
  <c r="Q149" i="16"/>
  <c r="L594" i="16"/>
  <c r="O594" i="16"/>
  <c r="O432" i="16"/>
  <c r="M152" i="16"/>
  <c r="Q260" i="16"/>
  <c r="L152" i="16"/>
  <c r="K342" i="16"/>
  <c r="K255" i="16"/>
  <c r="O149" i="16"/>
  <c r="S157" i="16"/>
  <c r="O428" i="16"/>
  <c r="J254" i="16"/>
  <c r="S147" i="16"/>
  <c r="O595" i="16"/>
  <c r="K260" i="16"/>
  <c r="N149" i="16"/>
  <c r="Q147" i="16"/>
  <c r="I428" i="16"/>
  <c r="N427" i="16"/>
  <c r="N255" i="16"/>
  <c r="I342" i="16"/>
  <c r="P591" i="16"/>
  <c r="P152" i="16"/>
  <c r="Q151" i="16"/>
  <c r="I147" i="16"/>
  <c r="P426" i="16"/>
  <c r="O256" i="16"/>
  <c r="N265" i="16"/>
  <c r="N601" i="16"/>
  <c r="N591" i="16"/>
  <c r="N150" i="16"/>
  <c r="P431" i="16"/>
  <c r="J2402" i="16"/>
  <c r="I2395" i="16"/>
  <c r="L2392" i="16"/>
  <c r="O2387" i="16"/>
  <c r="N2380" i="16"/>
  <c r="M2377" i="16"/>
  <c r="J2397" i="16"/>
  <c r="I2394" i="16"/>
  <c r="L2391" i="16"/>
  <c r="J427" i="16"/>
  <c r="Q427" i="16"/>
  <c r="I591" i="16"/>
  <c r="K259" i="16"/>
  <c r="I431" i="16"/>
  <c r="K430" i="16"/>
  <c r="K431" i="16"/>
  <c r="I151" i="16"/>
  <c r="I432" i="16"/>
  <c r="S151" i="16"/>
  <c r="Q258" i="16"/>
  <c r="M336" i="16"/>
  <c r="S259" i="16"/>
  <c r="M426" i="16"/>
  <c r="Q601" i="16"/>
  <c r="P429" i="16"/>
  <c r="L149" i="16"/>
  <c r="N429" i="16"/>
  <c r="R147" i="16"/>
  <c r="J149" i="16"/>
  <c r="M332" i="16"/>
  <c r="R148" i="16"/>
  <c r="K594" i="16"/>
  <c r="K432" i="16"/>
  <c r="I152" i="16"/>
  <c r="S152" i="16"/>
  <c r="I260" i="16"/>
  <c r="L151" i="16"/>
  <c r="J175" i="16"/>
  <c r="J265" i="16"/>
  <c r="R149" i="16"/>
  <c r="R256" i="16"/>
  <c r="P593" i="16"/>
  <c r="M146" i="16"/>
  <c r="R255" i="16"/>
  <c r="L432" i="16"/>
  <c r="J336" i="16"/>
  <c r="I157" i="16"/>
  <c r="J255" i="16"/>
  <c r="R431" i="16"/>
  <c r="N595" i="16"/>
  <c r="S2397" i="16"/>
  <c r="R2394" i="16"/>
  <c r="Q2391" i="16"/>
  <c r="K2387" i="16"/>
  <c r="J2380" i="16"/>
  <c r="I2377" i="16"/>
  <c r="P2403" i="16"/>
  <c r="S2396" i="16"/>
  <c r="R2393" i="16"/>
  <c r="Q2388" i="16"/>
  <c r="S256" i="16"/>
  <c r="M593" i="16"/>
  <c r="J590" i="16"/>
  <c r="I335" i="16"/>
  <c r="S432" i="16"/>
  <c r="Q430" i="16"/>
  <c r="O150" i="16"/>
  <c r="M157" i="16"/>
  <c r="R591" i="16"/>
  <c r="K265" i="16"/>
  <c r="J429" i="16"/>
  <c r="J592" i="16"/>
  <c r="K148" i="16"/>
  <c r="P594" i="16"/>
  <c r="S430" i="16"/>
  <c r="Q150" i="16"/>
  <c r="Q431" i="16"/>
  <c r="O151" i="16"/>
  <c r="I258" i="16"/>
  <c r="O260" i="16"/>
  <c r="Q593" i="16"/>
  <c r="K592" i="16"/>
  <c r="M149" i="16"/>
  <c r="M148" i="16"/>
  <c r="M437" i="16"/>
  <c r="O591" i="16"/>
  <c r="L590" i="16"/>
  <c r="K256" i="16"/>
  <c r="J152" i="16"/>
  <c r="S431" i="16"/>
  <c r="R146" i="16"/>
  <c r="Q254" i="16"/>
  <c r="R429" i="16"/>
  <c r="S257" i="16"/>
  <c r="L147" i="16"/>
  <c r="O259" i="16"/>
  <c r="K151" i="16"/>
  <c r="M150" i="16"/>
  <c r="O2397" i="16"/>
  <c r="N2394" i="16"/>
  <c r="M2391" i="16"/>
  <c r="P2382" i="16"/>
  <c r="S2379" i="16"/>
  <c r="R2376" i="16"/>
  <c r="L2403" i="16"/>
  <c r="O2396" i="16"/>
  <c r="N2393" i="16"/>
  <c r="S427" i="16"/>
  <c r="P430" i="16"/>
  <c r="R432" i="16"/>
  <c r="P595" i="16"/>
  <c r="J596" i="16"/>
  <c r="N432" i="16"/>
  <c r="J151" i="16"/>
  <c r="P150" i="16"/>
  <c r="I593" i="16"/>
  <c r="P255" i="16"/>
  <c r="N157" i="16"/>
  <c r="R593" i="16"/>
  <c r="R254" i="16"/>
  <c r="I331" i="16"/>
  <c r="I254" i="16"/>
  <c r="M430" i="16"/>
  <c r="K150" i="16"/>
  <c r="R152" i="16"/>
  <c r="R592" i="16"/>
  <c r="L254" i="16"/>
  <c r="S426" i="16"/>
  <c r="S437" i="16"/>
  <c r="O257" i="16"/>
  <c r="K429" i="16"/>
  <c r="R590" i="16"/>
  <c r="Q437" i="16"/>
  <c r="O426" i="16"/>
  <c r="P596" i="16"/>
  <c r="K593" i="16"/>
  <c r="J594" i="16"/>
  <c r="L437" i="16"/>
  <c r="K437" i="16"/>
  <c r="M256" i="16"/>
  <c r="R428" i="16"/>
  <c r="J167" i="16"/>
  <c r="K333" i="16"/>
  <c r="K595" i="16"/>
  <c r="Q2403" i="16"/>
  <c r="K2397" i="16"/>
  <c r="J2394" i="16"/>
  <c r="I2391" i="16"/>
  <c r="L2382" i="16"/>
  <c r="O2379" i="16"/>
  <c r="N2376" i="16"/>
  <c r="Q2402" i="16"/>
  <c r="K2396" i="16"/>
  <c r="J2393" i="16"/>
  <c r="O2382" i="16"/>
  <c r="N2379" i="16"/>
  <c r="M2376" i="16"/>
  <c r="L2402" i="16"/>
  <c r="O2395" i="16"/>
  <c r="N2392" i="16"/>
  <c r="M2387" i="16"/>
  <c r="N2395" i="16"/>
  <c r="I2379" i="16"/>
  <c r="M2372" i="16"/>
  <c r="P2365" i="16"/>
  <c r="S2362" i="16"/>
  <c r="R2357" i="16"/>
  <c r="Q2350" i="16"/>
  <c r="N2391" i="16"/>
  <c r="R2377" i="16"/>
  <c r="I2367" i="16"/>
  <c r="L2364" i="16"/>
  <c r="O2361" i="16"/>
  <c r="N2352" i="16"/>
  <c r="M2349" i="16"/>
  <c r="P2346" i="16"/>
  <c r="S2337" i="16"/>
  <c r="O2377" i="16"/>
  <c r="K2364" i="16"/>
  <c r="I2352" i="16"/>
  <c r="I2347" i="16"/>
  <c r="R2337" i="16"/>
  <c r="J2381" i="16"/>
  <c r="K2367" i="16"/>
  <c r="I2361" i="16"/>
  <c r="O2349" i="16"/>
  <c r="Q2342" i="16"/>
  <c r="P2334" i="16"/>
  <c r="S2331" i="16"/>
  <c r="R2322" i="16"/>
  <c r="Q2319" i="16"/>
  <c r="K2317" i="16"/>
  <c r="J2312" i="16"/>
  <c r="I2305" i="16"/>
  <c r="L2302" i="16"/>
  <c r="O2297" i="16"/>
  <c r="N2290" i="16"/>
  <c r="M2287" i="16"/>
  <c r="P2282" i="16"/>
  <c r="S2275" i="16"/>
  <c r="R2272" i="16"/>
  <c r="Q2267" i="16"/>
  <c r="K2261" i="16"/>
  <c r="J2258" i="16"/>
  <c r="R2378" i="16"/>
  <c r="J2365" i="16"/>
  <c r="P2357" i="16"/>
  <c r="P2362" i="16"/>
  <c r="P2342" i="16"/>
  <c r="P2333" i="16"/>
  <c r="O2327" i="16"/>
  <c r="I2320" i="16"/>
  <c r="M2316" i="16"/>
  <c r="K2306" i="16"/>
  <c r="J2302" i="16"/>
  <c r="N2292" i="16"/>
  <c r="R2288" i="16"/>
  <c r="Q2282" i="16"/>
  <c r="O2274" i="16"/>
  <c r="S2268" i="16"/>
  <c r="M2261" i="16"/>
  <c r="O2257" i="16"/>
  <c r="N2252" i="16"/>
  <c r="M2245" i="16"/>
  <c r="P2242" i="16"/>
  <c r="S2237" i="16"/>
  <c r="R2230" i="16"/>
  <c r="Q2227" i="16"/>
  <c r="K2223" i="16"/>
  <c r="L2379" i="16"/>
  <c r="P2348" i="16"/>
  <c r="R2335" i="16"/>
  <c r="N2331" i="16"/>
  <c r="M2322" i="16"/>
  <c r="L2318" i="16"/>
  <c r="K2312" i="16"/>
  <c r="I2304" i="16"/>
  <c r="S2298" i="16"/>
  <c r="Q2290" i="16"/>
  <c r="P2286" i="16"/>
  <c r="O2276" i="16"/>
  <c r="N2273" i="16"/>
  <c r="L2267" i="16"/>
  <c r="K2259" i="16"/>
  <c r="K2256" i="16"/>
  <c r="J2247" i="16"/>
  <c r="I2244" i="16"/>
  <c r="L2241" i="16"/>
  <c r="O2232" i="16"/>
  <c r="N2229" i="16"/>
  <c r="M2226" i="16"/>
  <c r="P2217" i="16"/>
  <c r="J2358" i="16"/>
  <c r="O2336" i="16"/>
  <c r="N2333" i="16"/>
  <c r="L2327" i="16"/>
  <c r="K2319" i="16"/>
  <c r="J2313" i="16"/>
  <c r="S2305" i="16"/>
  <c r="R2301" i="16"/>
  <c r="P2291" i="16"/>
  <c r="O2287" i="16"/>
  <c r="I2282" i="16"/>
  <c r="M2274" i="16"/>
  <c r="K2268" i="16"/>
  <c r="J2260" i="16"/>
  <c r="R2256" i="16"/>
  <c r="Q2247" i="16"/>
  <c r="K2245" i="16"/>
  <c r="J2242" i="16"/>
  <c r="I2237" i="16"/>
  <c r="L2230" i="16"/>
  <c r="O2227" i="16"/>
  <c r="N2222" i="16"/>
  <c r="J2346" i="16"/>
  <c r="R2277" i="16"/>
  <c r="O2267" i="16"/>
  <c r="O2252" i="16"/>
  <c r="K2230" i="16"/>
  <c r="J2216" i="16"/>
  <c r="I2213" i="16"/>
  <c r="L2208" i="16"/>
  <c r="O2201" i="16"/>
  <c r="N2198" i="16"/>
  <c r="M2193" i="16"/>
  <c r="P2186" i="16"/>
  <c r="S2183" i="16"/>
  <c r="R2178" i="16"/>
  <c r="Q2171" i="16"/>
  <c r="K2169" i="16"/>
  <c r="J2166" i="16"/>
  <c r="I2157" i="16"/>
  <c r="L2154" i="16"/>
  <c r="O2151" i="16"/>
  <c r="N2142" i="16"/>
  <c r="M2139" i="16"/>
  <c r="S2312" i="16"/>
  <c r="P2298" i="16"/>
  <c r="M2286" i="16"/>
  <c r="K2272" i="16"/>
  <c r="Q2256" i="16"/>
  <c r="M2232" i="16"/>
  <c r="M2216" i="16"/>
  <c r="P2213" i="16"/>
  <c r="S2208" i="16"/>
  <c r="R2201" i="16"/>
  <c r="Q2198" i="16"/>
  <c r="K2196" i="16"/>
  <c r="J2187" i="16"/>
  <c r="I2184" i="16"/>
  <c r="L2181" i="16"/>
  <c r="O2172" i="16"/>
  <c r="N2169" i="16"/>
  <c r="M2166" i="16"/>
  <c r="P2157" i="16"/>
  <c r="S2154" i="16"/>
  <c r="R2151" i="16"/>
  <c r="Q2142" i="16"/>
  <c r="K2140" i="16"/>
  <c r="O2392" i="16"/>
  <c r="K2382" i="16"/>
  <c r="J2379" i="16"/>
  <c r="I2376" i="16"/>
  <c r="Q2397" i="16"/>
  <c r="K2395" i="16"/>
  <c r="J2392" i="16"/>
  <c r="I2387" i="16"/>
  <c r="S2394" i="16"/>
  <c r="N2378" i="16"/>
  <c r="I2372" i="16"/>
  <c r="L2365" i="16"/>
  <c r="O2362" i="16"/>
  <c r="N2357" i="16"/>
  <c r="M2350" i="16"/>
  <c r="S2388" i="16"/>
  <c r="J2377" i="16"/>
  <c r="R2366" i="16"/>
  <c r="Q2363" i="16"/>
  <c r="K2361" i="16"/>
  <c r="J2352" i="16"/>
  <c r="I2349" i="16"/>
  <c r="L2346" i="16"/>
  <c r="O2337" i="16"/>
  <c r="R2403" i="16"/>
  <c r="L2373" i="16"/>
  <c r="P2363" i="16"/>
  <c r="N2351" i="16"/>
  <c r="S2346" i="16"/>
  <c r="M2337" i="16"/>
  <c r="O2380" i="16"/>
  <c r="P2366" i="16"/>
  <c r="N2358" i="16"/>
  <c r="M2348" i="16"/>
  <c r="L2342" i="16"/>
  <c r="L2334" i="16"/>
  <c r="O2331" i="16"/>
  <c r="N2322" i="16"/>
  <c r="M2319" i="16"/>
  <c r="P2316" i="16"/>
  <c r="S2307" i="16"/>
  <c r="R2304" i="16"/>
  <c r="Q2301" i="16"/>
  <c r="K2297" i="16"/>
  <c r="J2290" i="16"/>
  <c r="I2287" i="16"/>
  <c r="L2282" i="16"/>
  <c r="O2275" i="16"/>
  <c r="N2272" i="16"/>
  <c r="M2267" i="16"/>
  <c r="P2260" i="16"/>
  <c r="L2376" i="16"/>
  <c r="O2364" i="16"/>
  <c r="M2352" i="16"/>
  <c r="O2357" i="16"/>
  <c r="P2337" i="16"/>
  <c r="K2333" i="16"/>
  <c r="J2327" i="16"/>
  <c r="S2319" i="16"/>
  <c r="R2313" i="16"/>
  <c r="P2305" i="16"/>
  <c r="O2301" i="16"/>
  <c r="I2292" i="16"/>
  <c r="M2288" i="16"/>
  <c r="K2282" i="16"/>
  <c r="J2274" i="16"/>
  <c r="N2268" i="16"/>
  <c r="R2260" i="16"/>
  <c r="K2257" i="16"/>
  <c r="J2252" i="16"/>
  <c r="I2245" i="16"/>
  <c r="L2242" i="16"/>
  <c r="O2237" i="16"/>
  <c r="N2230" i="16"/>
  <c r="M2227" i="16"/>
  <c r="P2222" i="16"/>
  <c r="K2376" i="16"/>
  <c r="P2347" i="16"/>
  <c r="J2335" i="16"/>
  <c r="I2331" i="16"/>
  <c r="R2321" i="16"/>
  <c r="Q2317" i="16"/>
  <c r="P2307" i="16"/>
  <c r="N2303" i="16"/>
  <c r="M2298" i="16"/>
  <c r="L2290" i="16"/>
  <c r="K2286" i="16"/>
  <c r="I2276" i="16"/>
  <c r="S2272" i="16"/>
  <c r="Q2262" i="16"/>
  <c r="P2258" i="16"/>
  <c r="P2253" i="16"/>
  <c r="S2246" i="16"/>
  <c r="R2243" i="16"/>
  <c r="Q2238" i="16"/>
  <c r="K2232" i="16"/>
  <c r="J2229" i="16"/>
  <c r="I2226" i="16"/>
  <c r="L2217" i="16"/>
  <c r="I2351" i="16"/>
  <c r="I2336" i="16"/>
  <c r="S2332" i="16"/>
  <c r="Q2322" i="16"/>
  <c r="P2318" i="16"/>
  <c r="O2312" i="16"/>
  <c r="N2305" i="16"/>
  <c r="L2301" i="16"/>
  <c r="K2291" i="16"/>
  <c r="J2287" i="16"/>
  <c r="S2277" i="16"/>
  <c r="R2273" i="16"/>
  <c r="P2267" i="16"/>
  <c r="O2259" i="16"/>
  <c r="N2256" i="16"/>
  <c r="M2247" i="16"/>
  <c r="P2244" i="16"/>
  <c r="S2241" i="16"/>
  <c r="R2232" i="16"/>
  <c r="Q2229" i="16"/>
  <c r="K2227" i="16"/>
  <c r="J2222" i="16"/>
  <c r="I2342" i="16"/>
  <c r="Q2276" i="16"/>
  <c r="O2262" i="16"/>
  <c r="I2246" i="16"/>
  <c r="P2229" i="16"/>
  <c r="S2215" i="16"/>
  <c r="R2212" i="16"/>
  <c r="Q2207" i="16"/>
  <c r="K2201" i="16"/>
  <c r="J2198" i="16"/>
  <c r="I2193" i="16"/>
  <c r="L2186" i="16"/>
  <c r="O2183" i="16"/>
  <c r="N2178" i="16"/>
  <c r="M2171" i="16"/>
  <c r="P2168" i="16"/>
  <c r="S2163" i="16"/>
  <c r="R2156" i="16"/>
  <c r="Q2153" i="16"/>
  <c r="K2151" i="16"/>
  <c r="J2142" i="16"/>
  <c r="I2139" i="16"/>
  <c r="R2307" i="16"/>
  <c r="P2297" i="16"/>
  <c r="M2283" i="16"/>
  <c r="J2271" i="16"/>
  <c r="K2252" i="16"/>
  <c r="R2231" i="16"/>
  <c r="I2216" i="16"/>
  <c r="L2213" i="16"/>
  <c r="O2208" i="16"/>
  <c r="N2201" i="16"/>
  <c r="M2198" i="16"/>
  <c r="P2193" i="16"/>
  <c r="S2186" i="16"/>
  <c r="R2183" i="16"/>
  <c r="Q2178" i="16"/>
  <c r="K2172" i="16"/>
  <c r="J2169" i="16"/>
  <c r="M2388" i="16"/>
  <c r="P2381" i="16"/>
  <c r="S2378" i="16"/>
  <c r="R2373" i="16"/>
  <c r="M2397" i="16"/>
  <c r="P2394" i="16"/>
  <c r="S2391" i="16"/>
  <c r="R2382" i="16"/>
  <c r="M2392" i="16"/>
  <c r="S2377" i="16"/>
  <c r="R2367" i="16"/>
  <c r="Q2364" i="16"/>
  <c r="K2362" i="16"/>
  <c r="J2357" i="16"/>
  <c r="I2350" i="16"/>
  <c r="M2382" i="16"/>
  <c r="O2376" i="16"/>
  <c r="N2366" i="16"/>
  <c r="M2363" i="16"/>
  <c r="P2358" i="16"/>
  <c r="S2351" i="16"/>
  <c r="R2348" i="16"/>
  <c r="Q2343" i="16"/>
  <c r="K2337" i="16"/>
  <c r="Q2396" i="16"/>
  <c r="O2372" i="16"/>
  <c r="M2362" i="16"/>
  <c r="S2350" i="16"/>
  <c r="N2346" i="16"/>
  <c r="I2378" i="16"/>
  <c r="M2365" i="16"/>
  <c r="S2357" i="16"/>
  <c r="R2347" i="16"/>
  <c r="Q2337" i="16"/>
  <c r="Q2333" i="16"/>
  <c r="K2331" i="16"/>
  <c r="J2322" i="16"/>
  <c r="I2319" i="16"/>
  <c r="L2316" i="16"/>
  <c r="O2307" i="16"/>
  <c r="N2304" i="16"/>
  <c r="M2301" i="16"/>
  <c r="P2292" i="16"/>
  <c r="S2289" i="16"/>
  <c r="R2286" i="16"/>
  <c r="Q2277" i="16"/>
  <c r="K2275" i="16"/>
  <c r="J2272" i="16"/>
  <c r="I2267" i="16"/>
  <c r="L2260" i="16"/>
  <c r="Q2373" i="16"/>
  <c r="L2363" i="16"/>
  <c r="R2351" i="16"/>
  <c r="N2350" i="16"/>
  <c r="S2336" i="16"/>
  <c r="P2332" i="16"/>
  <c r="O2322" i="16"/>
  <c r="N2319" i="16"/>
  <c r="L2313" i="16"/>
  <c r="K2305" i="16"/>
  <c r="J2301" i="16"/>
  <c r="S2291" i="16"/>
  <c r="R2287" i="16"/>
  <c r="P2277" i="16"/>
  <c r="O2273" i="16"/>
  <c r="I2268" i="16"/>
  <c r="M2260" i="16"/>
  <c r="P2256" i="16"/>
  <c r="S2247" i="16"/>
  <c r="R2244" i="16"/>
  <c r="Q2241" i="16"/>
  <c r="K2237" i="16"/>
  <c r="J2230" i="16"/>
  <c r="I2227" i="16"/>
  <c r="L2222" i="16"/>
  <c r="J2372" i="16"/>
  <c r="O2346" i="16"/>
  <c r="O2334" i="16"/>
  <c r="S2328" i="16"/>
  <c r="M2321" i="16"/>
  <c r="L2317" i="16"/>
  <c r="J2307" i="16"/>
  <c r="I2303" i="16"/>
  <c r="R2297" i="16"/>
  <c r="Q2289" i="16"/>
  <c r="P2283" i="16"/>
  <c r="N2275" i="16"/>
  <c r="M2272" i="16"/>
  <c r="L2262" i="16"/>
  <c r="K2258" i="16"/>
  <c r="L2253" i="16"/>
  <c r="O2246" i="16"/>
  <c r="N2243" i="16"/>
  <c r="M2238" i="16"/>
  <c r="P2231" i="16"/>
  <c r="S2228" i="16"/>
  <c r="R2223" i="16"/>
  <c r="Q2216" i="16"/>
  <c r="L2348" i="16"/>
  <c r="O2335" i="16"/>
  <c r="M2332" i="16"/>
  <c r="L2322" i="16"/>
  <c r="K2318" i="16"/>
  <c r="I2312" i="16"/>
  <c r="S2304" i="16"/>
  <c r="Q2298" i="16"/>
  <c r="P2290" i="16"/>
  <c r="O2286" i="16"/>
  <c r="N2277" i="16"/>
  <c r="L2273" i="16"/>
  <c r="K2267" i="16"/>
  <c r="J2259" i="16"/>
  <c r="J2256" i="16"/>
  <c r="I2247" i="16"/>
  <c r="L2244" i="16"/>
  <c r="O2241" i="16"/>
  <c r="N2232" i="16"/>
  <c r="M2229" i="16"/>
  <c r="P2226" i="16"/>
  <c r="S2217" i="16"/>
  <c r="N2336" i="16"/>
  <c r="Q2275" i="16"/>
  <c r="N2261" i="16"/>
  <c r="N2245" i="16"/>
  <c r="J2227" i="16"/>
  <c r="O2215" i="16"/>
  <c r="N2212" i="16"/>
  <c r="M2207" i="16"/>
  <c r="P2200" i="16"/>
  <c r="S2197" i="16"/>
  <c r="R2192" i="16"/>
  <c r="Q2185" i="16"/>
  <c r="K2183" i="16"/>
  <c r="J2178" i="16"/>
  <c r="I2171" i="16"/>
  <c r="L2168" i="16"/>
  <c r="O2163" i="16"/>
  <c r="N2156" i="16"/>
  <c r="M2153" i="16"/>
  <c r="P2148" i="16"/>
  <c r="S2141" i="16"/>
  <c r="R2138" i="16"/>
  <c r="R2306" i="16"/>
  <c r="O2292" i="16"/>
  <c r="M2282" i="16"/>
  <c r="J2268" i="16"/>
  <c r="P2247" i="16"/>
  <c r="L2229" i="16"/>
  <c r="R2215" i="16"/>
  <c r="Q2212" i="16"/>
  <c r="K2208" i="16"/>
  <c r="J2201" i="16"/>
  <c r="I2198" i="16"/>
  <c r="L2193" i="16"/>
  <c r="O2186" i="16"/>
  <c r="N2183" i="16"/>
  <c r="M2178" i="16"/>
  <c r="P2171" i="16"/>
  <c r="S2168" i="16"/>
  <c r="R2163" i="16"/>
  <c r="Q2156" i="16"/>
  <c r="K2154" i="16"/>
  <c r="J2151" i="16"/>
  <c r="I2142" i="16"/>
  <c r="L2139" i="16"/>
  <c r="J2347" i="16"/>
  <c r="P2327" i="16"/>
  <c r="I2388" i="16"/>
  <c r="L2381" i="16"/>
  <c r="O2378" i="16"/>
  <c r="I2397" i="16"/>
  <c r="L2394" i="16"/>
  <c r="O2391" i="16"/>
  <c r="N2382" i="16"/>
  <c r="R2391" i="16"/>
  <c r="K2377" i="16"/>
  <c r="N2367" i="16"/>
  <c r="M2364" i="16"/>
  <c r="P2361" i="16"/>
  <c r="S2352" i="16"/>
  <c r="R2349" i="16"/>
  <c r="K2402" i="16"/>
  <c r="R2381" i="16"/>
  <c r="M2373" i="16"/>
  <c r="J2366" i="16"/>
  <c r="I2363" i="16"/>
  <c r="L2358" i="16"/>
  <c r="O2351" i="16"/>
  <c r="N2348" i="16"/>
  <c r="M2343" i="16"/>
  <c r="P2336" i="16"/>
  <c r="P2393" i="16"/>
  <c r="L2367" i="16"/>
  <c r="R2361" i="16"/>
  <c r="K2350" i="16"/>
  <c r="I2346" i="16"/>
  <c r="N2377" i="16"/>
  <c r="R2364" i="16"/>
  <c r="K2357" i="16"/>
  <c r="M2347" i="16"/>
  <c r="L2337" i="16"/>
  <c r="M2333" i="16"/>
  <c r="P2328" i="16"/>
  <c r="S2321" i="16"/>
  <c r="R2318" i="16"/>
  <c r="Q2313" i="16"/>
  <c r="K2307" i="16"/>
  <c r="J2304" i="16"/>
  <c r="I2301" i="16"/>
  <c r="L2292" i="16"/>
  <c r="O2289" i="16"/>
  <c r="N2286" i="16"/>
  <c r="M2277" i="16"/>
  <c r="P2274" i="16"/>
  <c r="S2271" i="16"/>
  <c r="R2262" i="16"/>
  <c r="Q2259" i="16"/>
  <c r="L2397" i="16"/>
  <c r="S2372" i="16"/>
  <c r="Q2362" i="16"/>
  <c r="J2351" i="16"/>
  <c r="L2349" i="16"/>
  <c r="M2336" i="16"/>
  <c r="K2332" i="16"/>
  <c r="I2322" i="16"/>
  <c r="S2318" i="16"/>
  <c r="Q2312" i="16"/>
  <c r="P2304" i="16"/>
  <c r="O2298" i="16"/>
  <c r="N2291" i="16"/>
  <c r="L2287" i="16"/>
  <c r="K2277" i="16"/>
  <c r="J2273" i="16"/>
  <c r="S2267" i="16"/>
  <c r="R2259" i="16"/>
  <c r="L2256" i="16"/>
  <c r="O2247" i="16"/>
  <c r="N2244" i="16"/>
  <c r="M2241" i="16"/>
  <c r="P2232" i="16"/>
  <c r="S2229" i="16"/>
  <c r="R2226" i="16"/>
  <c r="Q2217" i="16"/>
  <c r="I2365" i="16"/>
  <c r="O2343" i="16"/>
  <c r="J2334" i="16"/>
  <c r="N2328" i="16"/>
  <c r="R2320" i="16"/>
  <c r="Q2316" i="16"/>
  <c r="O2306" i="16"/>
  <c r="S2302" i="16"/>
  <c r="M2297" i="16"/>
  <c r="L2289" i="16"/>
  <c r="J2283" i="16"/>
  <c r="I2275" i="16"/>
  <c r="R2271" i="16"/>
  <c r="Q2261" i="16"/>
  <c r="R2257" i="16"/>
  <c r="Q2252" i="16"/>
  <c r="K2246" i="16"/>
  <c r="J2243" i="16"/>
  <c r="I2238" i="16"/>
  <c r="L2231" i="16"/>
  <c r="O2228" i="16"/>
  <c r="N2223" i="16"/>
  <c r="L2347" i="16"/>
  <c r="I2335" i="16"/>
  <c r="R2331" i="16"/>
  <c r="Q2321" i="16"/>
  <c r="P2317" i="16"/>
  <c r="N2307" i="16"/>
  <c r="M2304" i="16"/>
  <c r="L2298" i="16"/>
  <c r="K2290" i="16"/>
  <c r="I2286" i="16"/>
  <c r="S2276" i="16"/>
  <c r="Q2272" i="16"/>
  <c r="P2262" i="16"/>
  <c r="O2258" i="16"/>
  <c r="S2253" i="16"/>
  <c r="R2246" i="16"/>
  <c r="Q2243" i="16"/>
  <c r="K2241" i="16"/>
  <c r="J2232" i="16"/>
  <c r="I2229" i="16"/>
  <c r="L2226" i="16"/>
  <c r="O2217" i="16"/>
  <c r="S2288" i="16"/>
  <c r="Q2274" i="16"/>
  <c r="N2260" i="16"/>
  <c r="S2244" i="16"/>
  <c r="O2226" i="16"/>
  <c r="K2215" i="16"/>
  <c r="J2212" i="16"/>
  <c r="I2207" i="16"/>
  <c r="L2200" i="16"/>
  <c r="O2197" i="16"/>
  <c r="N2192" i="16"/>
  <c r="M2185" i="16"/>
  <c r="P2182" i="16"/>
  <c r="S2177" i="16"/>
  <c r="R2170" i="16"/>
  <c r="Q2167" i="16"/>
  <c r="K2163" i="16"/>
  <c r="J2156" i="16"/>
  <c r="I2153" i="16"/>
  <c r="L2148" i="16"/>
  <c r="O2141" i="16"/>
  <c r="N2138" i="16"/>
  <c r="R2305" i="16"/>
  <c r="O2291" i="16"/>
  <c r="L2277" i="16"/>
  <c r="J2267" i="16"/>
  <c r="J2245" i="16"/>
  <c r="Q2228" i="16"/>
  <c r="N2215" i="16"/>
  <c r="M2212" i="16"/>
  <c r="P2207" i="16"/>
  <c r="S2200" i="16"/>
  <c r="R2197" i="16"/>
  <c r="Q2192" i="16"/>
  <c r="K2186" i="16"/>
  <c r="J2183" i="16"/>
  <c r="I2178" i="16"/>
  <c r="L2171" i="16"/>
  <c r="O2168" i="16"/>
  <c r="R2387" i="16"/>
  <c r="Q2380" i="16"/>
  <c r="K2378" i="16"/>
  <c r="S2403" i="16"/>
  <c r="R2396" i="16"/>
  <c r="Q2393" i="16"/>
  <c r="K2391" i="16"/>
  <c r="J2382" i="16"/>
  <c r="L2387" i="16"/>
  <c r="P2376" i="16"/>
  <c r="J2367" i="16"/>
  <c r="I2364" i="16"/>
  <c r="L2361" i="16"/>
  <c r="O2352" i="16"/>
  <c r="N2349" i="16"/>
  <c r="P2397" i="16"/>
  <c r="S2380" i="16"/>
  <c r="P2372" i="16"/>
  <c r="S2365" i="16"/>
  <c r="R2362" i="16"/>
  <c r="Q2357" i="16"/>
  <c r="K2351" i="16"/>
  <c r="J2348" i="16"/>
  <c r="I2343" i="16"/>
  <c r="L2336" i="16"/>
  <c r="O2388" i="16"/>
  <c r="Q2366" i="16"/>
  <c r="J2361" i="16"/>
  <c r="P2349" i="16"/>
  <c r="S2343" i="16"/>
  <c r="N2403" i="16"/>
  <c r="S2376" i="16"/>
  <c r="J2364" i="16"/>
  <c r="P2352" i="16"/>
  <c r="R2346" i="16"/>
  <c r="Q2336" i="16"/>
  <c r="I2333" i="16"/>
  <c r="L2328" i="16"/>
  <c r="O2321" i="16"/>
  <c r="N2318" i="16"/>
  <c r="M2313" i="16"/>
  <c r="P2306" i="16"/>
  <c r="S2303" i="16"/>
  <c r="R2298" i="16"/>
  <c r="Q2291" i="16"/>
  <c r="K2289" i="16"/>
  <c r="J2286" i="16"/>
  <c r="I2277" i="16"/>
  <c r="L2274" i="16"/>
  <c r="O2271" i="16"/>
  <c r="N2262" i="16"/>
  <c r="M2259" i="16"/>
  <c r="K2394" i="16"/>
  <c r="K2372" i="16"/>
  <c r="I2362" i="16"/>
  <c r="O2350" i="16"/>
  <c r="Q2348" i="16"/>
  <c r="S2335" i="16"/>
  <c r="P2331" i="16"/>
  <c r="N2321" i="16"/>
  <c r="M2318" i="16"/>
  <c r="L2312" i="16"/>
  <c r="K2304" i="16"/>
  <c r="I2298" i="16"/>
  <c r="S2290" i="16"/>
  <c r="Q2286" i="16"/>
  <c r="P2276" i="16"/>
  <c r="O2272" i="16"/>
  <c r="N2267" i="16"/>
  <c r="L2259" i="16"/>
  <c r="Q2253" i="16"/>
  <c r="K2247" i="16"/>
  <c r="J2244" i="16"/>
  <c r="I2241" i="16"/>
  <c r="L2232" i="16"/>
  <c r="O2229" i="16"/>
  <c r="N2226" i="16"/>
  <c r="M2217" i="16"/>
  <c r="S2363" i="16"/>
  <c r="O2342" i="16"/>
  <c r="O2333" i="16"/>
  <c r="I2328" i="16"/>
  <c r="M2320" i="16"/>
  <c r="K2316" i="16"/>
  <c r="J2306" i="16"/>
  <c r="N2302" i="16"/>
  <c r="R2292" i="16"/>
  <c r="Q2288" i="16"/>
  <c r="O2282" i="16"/>
  <c r="S2274" i="16"/>
  <c r="M2271" i="16"/>
  <c r="L2261" i="16"/>
  <c r="N2257" i="16"/>
  <c r="M2252" i="16"/>
  <c r="P2245" i="16"/>
  <c r="S2242" i="16"/>
  <c r="R2237" i="16"/>
  <c r="Q2230" i="16"/>
  <c r="K2228" i="16"/>
  <c r="J2223" i="16"/>
  <c r="Q2378" i="16"/>
  <c r="K2346" i="16"/>
  <c r="S2334" i="16"/>
  <c r="M2331" i="16"/>
  <c r="L2321" i="16"/>
  <c r="J2317" i="16"/>
  <c r="I2307" i="16"/>
  <c r="R2303" i="16"/>
  <c r="Q2297" i="16"/>
  <c r="P2289" i="16"/>
  <c r="N2283" i="16"/>
  <c r="M2276" i="16"/>
  <c r="L2272" i="16"/>
  <c r="K2262" i="16"/>
  <c r="I2258" i="16"/>
  <c r="O2253" i="16"/>
  <c r="N2246" i="16"/>
  <c r="M2243" i="16"/>
  <c r="P2238" i="16"/>
  <c r="S2231" i="16"/>
  <c r="R2228" i="16"/>
  <c r="Q2223" i="16"/>
  <c r="K2217" i="16"/>
  <c r="S2287" i="16"/>
  <c r="P2273" i="16"/>
  <c r="N2259" i="16"/>
  <c r="M2242" i="16"/>
  <c r="I2222" i="16"/>
  <c r="P2214" i="16"/>
  <c r="S2211" i="16"/>
  <c r="R2202" i="16"/>
  <c r="Q2199" i="16"/>
  <c r="K2197" i="16"/>
  <c r="J2192" i="16"/>
  <c r="I2185" i="16"/>
  <c r="L2182" i="16"/>
  <c r="O2177" i="16"/>
  <c r="N2170" i="16"/>
  <c r="M2167" i="16"/>
  <c r="P2162" i="16"/>
  <c r="S2155" i="16"/>
  <c r="R2152" i="16"/>
  <c r="Q2147" i="16"/>
  <c r="K2141" i="16"/>
  <c r="J2138" i="16"/>
  <c r="Q2304" i="16"/>
  <c r="O2290" i="16"/>
  <c r="L2276" i="16"/>
  <c r="I2262" i="16"/>
  <c r="O2244" i="16"/>
  <c r="K2226" i="16"/>
  <c r="J2215" i="16"/>
  <c r="I2212" i="16"/>
  <c r="L2207" i="16"/>
  <c r="O2200" i="16"/>
  <c r="N2197" i="16"/>
  <c r="M2192" i="16"/>
  <c r="P2185" i="16"/>
  <c r="S2182" i="16"/>
  <c r="R2177" i="16"/>
  <c r="Q2170" i="16"/>
  <c r="K2168" i="16"/>
  <c r="J2163" i="16"/>
  <c r="N2387" i="16"/>
  <c r="M2380" i="16"/>
  <c r="P2377" i="16"/>
  <c r="O2403" i="16"/>
  <c r="N2396" i="16"/>
  <c r="M2393" i="16"/>
  <c r="P2388" i="16"/>
  <c r="S2381" i="16"/>
  <c r="J2403" i="16"/>
  <c r="Q2382" i="16"/>
  <c r="N2373" i="16"/>
  <c r="S2366" i="16"/>
  <c r="R2363" i="16"/>
  <c r="Q2358" i="16"/>
  <c r="K2352" i="16"/>
  <c r="J2349" i="16"/>
  <c r="J2395" i="16"/>
  <c r="K2380" i="16"/>
  <c r="L2372" i="16"/>
  <c r="O2365" i="16"/>
  <c r="N2362" i="16"/>
  <c r="M2357" i="16"/>
  <c r="P2350" i="16"/>
  <c r="S2347" i="16"/>
  <c r="R2342" i="16"/>
  <c r="Q2335" i="16"/>
  <c r="N2381" i="16"/>
  <c r="I2366" i="16"/>
  <c r="O2358" i="16"/>
  <c r="O2348" i="16"/>
  <c r="N2343" i="16"/>
  <c r="M2396" i="16"/>
  <c r="J2373" i="16"/>
  <c r="O2363" i="16"/>
  <c r="M2351" i="16"/>
  <c r="M2346" i="16"/>
  <c r="K2336" i="16"/>
  <c r="R2332" i="16"/>
  <c r="Q2327" i="16"/>
  <c r="K2321" i="16"/>
  <c r="J2318" i="16"/>
  <c r="I2313" i="16"/>
  <c r="L2306" i="16"/>
  <c r="O2303" i="16"/>
  <c r="N2298" i="16"/>
  <c r="M2291" i="16"/>
  <c r="P2288" i="16"/>
  <c r="S2283" i="16"/>
  <c r="R2276" i="16"/>
  <c r="Q2273" i="16"/>
  <c r="K2271" i="16"/>
  <c r="J2262" i="16"/>
  <c r="I2259" i="16"/>
  <c r="J2391" i="16"/>
  <c r="P2367" i="16"/>
  <c r="N2361" i="16"/>
  <c r="Q2347" i="16"/>
  <c r="L2335" i="16"/>
  <c r="J2331" i="16"/>
  <c r="I2321" i="16"/>
  <c r="R2317" i="16"/>
  <c r="Q2307" i="16"/>
  <c r="P2303" i="16"/>
  <c r="N2297" i="16"/>
  <c r="M2290" i="16"/>
  <c r="L2286" i="16"/>
  <c r="K2276" i="16"/>
  <c r="I2272" i="16"/>
  <c r="S2262" i="16"/>
  <c r="Q2258" i="16"/>
  <c r="M2253" i="16"/>
  <c r="P2246" i="16"/>
  <c r="S2243" i="16"/>
  <c r="R2238" i="16"/>
  <c r="Q2231" i="16"/>
  <c r="K2229" i="16"/>
  <c r="J2226" i="16"/>
  <c r="I2217" i="16"/>
  <c r="R2358" i="16"/>
  <c r="N2337" i="16"/>
  <c r="J2333" i="16"/>
  <c r="S2327" i="16"/>
  <c r="R2319" i="16"/>
  <c r="P2313" i="16"/>
  <c r="O2305" i="16"/>
  <c r="I2302" i="16"/>
  <c r="M2292" i="16"/>
  <c r="K2288" i="16"/>
  <c r="J2282" i="16"/>
  <c r="N2274" i="16"/>
  <c r="R2268" i="16"/>
  <c r="Q2260" i="16"/>
  <c r="J2257" i="16"/>
  <c r="I2252" i="16"/>
  <c r="L2245" i="16"/>
  <c r="O2242" i="16"/>
  <c r="N2237" i="16"/>
  <c r="M2230" i="16"/>
  <c r="P2227" i="16"/>
  <c r="S2222" i="16"/>
  <c r="P2373" i="16"/>
  <c r="K2343" i="16"/>
  <c r="N2334" i="16"/>
  <c r="R2328" i="16"/>
  <c r="Q2320" i="16"/>
  <c r="O2316" i="16"/>
  <c r="S2306" i="16"/>
  <c r="M2303" i="16"/>
  <c r="L2297" i="16"/>
  <c r="J2289" i="16"/>
  <c r="I2283" i="16"/>
  <c r="R2275" i="16"/>
  <c r="Q2271" i="16"/>
  <c r="P2261" i="16"/>
  <c r="Q2257" i="16"/>
  <c r="K2253" i="16"/>
  <c r="J2246" i="16"/>
  <c r="I2243" i="16"/>
  <c r="L2238" i="16"/>
  <c r="O2231" i="16"/>
  <c r="N2228" i="16"/>
  <c r="M2223" i="16"/>
  <c r="N2364" i="16"/>
  <c r="S2286" i="16"/>
  <c r="P2272" i="16"/>
  <c r="M2258" i="16"/>
  <c r="R2241" i="16"/>
  <c r="N2217" i="16"/>
  <c r="L2214" i="16"/>
  <c r="O2211" i="16"/>
  <c r="N2202" i="16"/>
  <c r="M2199" i="16"/>
  <c r="P2196" i="16"/>
  <c r="S2187" i="16"/>
  <c r="R2184" i="16"/>
  <c r="Q2181" i="16"/>
  <c r="K2177" i="16"/>
  <c r="J2170" i="16"/>
  <c r="I2167" i="16"/>
  <c r="L2162" i="16"/>
  <c r="O2155" i="16"/>
  <c r="N2152" i="16"/>
  <c r="M2147" i="16"/>
  <c r="P2140" i="16"/>
  <c r="S2402" i="16"/>
  <c r="Q2303" i="16"/>
  <c r="N2289" i="16"/>
  <c r="L2275" i="16"/>
  <c r="I2261" i="16"/>
  <c r="I2242" i="16"/>
  <c r="P2223" i="16"/>
  <c r="S2214" i="16"/>
  <c r="R2211" i="16"/>
  <c r="Q2202" i="16"/>
  <c r="K2200" i="16"/>
  <c r="J2197" i="16"/>
  <c r="I2192" i="16"/>
  <c r="L2185" i="16"/>
  <c r="O2182" i="16"/>
  <c r="N2177" i="16"/>
  <c r="M2170" i="16"/>
  <c r="J2387" i="16"/>
  <c r="I2380" i="16"/>
  <c r="L2377" i="16"/>
  <c r="K2403" i="16"/>
  <c r="J2396" i="16"/>
  <c r="I2393" i="16"/>
  <c r="L2388" i="16"/>
  <c r="O2381" i="16"/>
  <c r="O2402" i="16"/>
  <c r="L2380" i="16"/>
  <c r="I2373" i="16"/>
  <c r="O2366" i="16"/>
  <c r="N2363" i="16"/>
  <c r="M2358" i="16"/>
  <c r="P2351" i="16"/>
  <c r="S2348" i="16"/>
  <c r="O2394" i="16"/>
  <c r="P2379" i="16"/>
  <c r="Q2367" i="16"/>
  <c r="K2365" i="16"/>
  <c r="J2362" i="16"/>
  <c r="I2357" i="16"/>
  <c r="L2350" i="16"/>
  <c r="O2347" i="16"/>
  <c r="N2342" i="16"/>
  <c r="M2335" i="16"/>
  <c r="P2380" i="16"/>
  <c r="N2365" i="16"/>
  <c r="L2357" i="16"/>
  <c r="I2348" i="16"/>
  <c r="S2342" i="16"/>
  <c r="L2393" i="16"/>
  <c r="N2372" i="16"/>
  <c r="L2362" i="16"/>
  <c r="R2350" i="16"/>
  <c r="R2343" i="16"/>
  <c r="P2335" i="16"/>
  <c r="N2332" i="16"/>
  <c r="M2327" i="16"/>
  <c r="P2320" i="16"/>
  <c r="S2317" i="16"/>
  <c r="R2312" i="16"/>
  <c r="Q2305" i="16"/>
  <c r="K2303" i="16"/>
  <c r="J2298" i="16"/>
  <c r="I2291" i="16"/>
  <c r="L2288" i="16"/>
  <c r="O2283" i="16"/>
  <c r="N2276" i="16"/>
  <c r="M2273" i="16"/>
  <c r="P2268" i="16"/>
  <c r="S2261" i="16"/>
  <c r="R2258" i="16"/>
  <c r="I2382" i="16"/>
  <c r="M2366" i="16"/>
  <c r="S2358" i="16"/>
  <c r="R2372" i="16"/>
  <c r="Q2346" i="16"/>
  <c r="Q2334" i="16"/>
  <c r="O2328" i="16"/>
  <c r="S2320" i="16"/>
  <c r="M2317" i="16"/>
  <c r="L2307" i="16"/>
  <c r="J2303" i="16"/>
  <c r="I2297" i="16"/>
  <c r="R2289" i="16"/>
  <c r="Q2283" i="16"/>
  <c r="P2275" i="16"/>
  <c r="N2271" i="16"/>
  <c r="M2262" i="16"/>
  <c r="L2258" i="16"/>
  <c r="I2253" i="16"/>
  <c r="L2246" i="16"/>
  <c r="O2243" i="16"/>
  <c r="N2238" i="16"/>
  <c r="M2231" i="16"/>
  <c r="P2228" i="16"/>
  <c r="S2223" i="16"/>
  <c r="R2395" i="16"/>
  <c r="Q2351" i="16"/>
  <c r="R2336" i="16"/>
  <c r="O2332" i="16"/>
  <c r="N2327" i="16"/>
  <c r="L2319" i="16"/>
  <c r="K2313" i="16"/>
  <c r="J2305" i="16"/>
  <c r="S2301" i="16"/>
  <c r="R2291" i="16"/>
  <c r="P2287" i="16"/>
  <c r="O2277" i="16"/>
  <c r="I2274" i="16"/>
  <c r="M2268" i="16"/>
  <c r="K2260" i="16"/>
  <c r="S2256" i="16"/>
  <c r="R2247" i="16"/>
  <c r="Q2244" i="16"/>
  <c r="K2242" i="16"/>
  <c r="J2237" i="16"/>
  <c r="I2230" i="16"/>
  <c r="L2227" i="16"/>
  <c r="O2222" i="16"/>
  <c r="L2366" i="16"/>
  <c r="K2342" i="16"/>
  <c r="I2334" i="16"/>
  <c r="M2328" i="16"/>
  <c r="K2320" i="16"/>
  <c r="J2316" i="16"/>
  <c r="N2306" i="16"/>
  <c r="R2302" i="16"/>
  <c r="Q2292" i="16"/>
  <c r="O2288" i="16"/>
  <c r="S2282" i="16"/>
  <c r="M2275" i="16"/>
  <c r="L2271" i="16"/>
  <c r="J2261" i="16"/>
  <c r="M2257" i="16"/>
  <c r="P2252" i="16"/>
  <c r="S2245" i="16"/>
  <c r="R2242" i="16"/>
  <c r="Q2237" i="16"/>
  <c r="K2231" i="16"/>
  <c r="J2228" i="16"/>
  <c r="I2223" i="16"/>
  <c r="L2352" i="16"/>
  <c r="R2283" i="16"/>
  <c r="P2271" i="16"/>
  <c r="P2257" i="16"/>
  <c r="L2237" i="16"/>
  <c r="S2216" i="16"/>
  <c r="Q2213" i="16"/>
  <c r="K2211" i="16"/>
  <c r="J2202" i="16"/>
  <c r="I2199" i="16"/>
  <c r="L2196" i="16"/>
  <c r="O2187" i="16"/>
  <c r="N2184" i="16"/>
  <c r="M2181" i="16"/>
  <c r="P2172" i="16"/>
  <c r="S2169" i="16"/>
  <c r="R2166" i="16"/>
  <c r="Q2157" i="16"/>
  <c r="K2155" i="16"/>
  <c r="J2152" i="16"/>
  <c r="I2147" i="16"/>
  <c r="L2140" i="16"/>
  <c r="S2316" i="16"/>
  <c r="Q2302" i="16"/>
  <c r="N2288" i="16"/>
  <c r="K2274" i="16"/>
  <c r="I2260" i="16"/>
  <c r="S2382" i="16"/>
  <c r="R2379" i="16"/>
  <c r="Q2376" i="16"/>
  <c r="P2402" i="16"/>
  <c r="S2395" i="16"/>
  <c r="R2392" i="16"/>
  <c r="Q2387" i="16"/>
  <c r="K2381" i="16"/>
  <c r="I2396" i="16"/>
  <c r="Q2379" i="16"/>
  <c r="Q2372" i="16"/>
  <c r="K2366" i="16"/>
  <c r="J2363" i="16"/>
  <c r="I2358" i="16"/>
  <c r="L2351" i="16"/>
  <c r="I2392" i="16"/>
  <c r="M2378" i="16"/>
  <c r="M2367" i="16"/>
  <c r="P2364" i="16"/>
  <c r="S2361" i="16"/>
  <c r="R2352" i="16"/>
  <c r="Q2349" i="16"/>
  <c r="K2347" i="16"/>
  <c r="J2342" i="16"/>
  <c r="J2378" i="16"/>
  <c r="S2364" i="16"/>
  <c r="Q2352" i="16"/>
  <c r="N2347" i="16"/>
  <c r="M2342" i="16"/>
  <c r="K2388" i="16"/>
  <c r="S2367" i="16"/>
  <c r="Q2361" i="16"/>
  <c r="J2350" i="16"/>
  <c r="L2343" i="16"/>
  <c r="K2335" i="16"/>
  <c r="J2332" i="16"/>
  <c r="I2327" i="16"/>
  <c r="L2320" i="16"/>
  <c r="O2317" i="16"/>
  <c r="N2312" i="16"/>
  <c r="M2305" i="16"/>
  <c r="P2302" i="16"/>
  <c r="S2297" i="16"/>
  <c r="R2290" i="16"/>
  <c r="Q2287" i="16"/>
  <c r="K2283" i="16"/>
  <c r="J2276" i="16"/>
  <c r="I2273" i="16"/>
  <c r="L2268" i="16"/>
  <c r="O2261" i="16"/>
  <c r="N2258" i="16"/>
  <c r="M2379" i="16"/>
  <c r="R2365" i="16"/>
  <c r="K2358" i="16"/>
  <c r="Q2365" i="16"/>
  <c r="P2343" i="16"/>
  <c r="K2334" i="16"/>
  <c r="J2328" i="16"/>
  <c r="N2320" i="16"/>
  <c r="R2316" i="16"/>
  <c r="Q2306" i="16"/>
  <c r="O2302" i="16"/>
  <c r="S2292" i="16"/>
  <c r="M2289" i="16"/>
  <c r="L2283" i="16"/>
  <c r="J2275" i="16"/>
  <c r="I2271" i="16"/>
  <c r="R2261" i="16"/>
  <c r="S2257" i="16"/>
  <c r="R2252" i="16"/>
  <c r="Q2245" i="16"/>
  <c r="K2243" i="16"/>
  <c r="J2238" i="16"/>
  <c r="I2231" i="16"/>
  <c r="L2228" i="16"/>
  <c r="O2223" i="16"/>
  <c r="P2387" i="16"/>
  <c r="K2349" i="16"/>
  <c r="J2336" i="16"/>
  <c r="I2332" i="16"/>
  <c r="S2322" i="16"/>
  <c r="Q2318" i="16"/>
  <c r="P2312" i="16"/>
  <c r="O2304" i="16"/>
  <c r="N2301" i="16"/>
  <c r="L2291" i="16"/>
  <c r="K2287" i="16"/>
  <c r="J2277" i="16"/>
  <c r="S2273" i="16"/>
  <c r="R2267" i="16"/>
  <c r="P2259" i="16"/>
  <c r="O2256" i="16"/>
  <c r="N2247" i="16"/>
  <c r="M2244" i="16"/>
  <c r="P2241" i="16"/>
  <c r="S2232" i="16"/>
  <c r="R2229" i="16"/>
  <c r="Q2226" i="16"/>
  <c r="K2222" i="16"/>
  <c r="K2363" i="16"/>
  <c r="J2337" i="16"/>
  <c r="S2333" i="16"/>
  <c r="R2327" i="16"/>
  <c r="P2319" i="16"/>
  <c r="O2313" i="16"/>
  <c r="I2306" i="16"/>
  <c r="M2302" i="16"/>
  <c r="K2292" i="16"/>
  <c r="J2288" i="16"/>
  <c r="N2282" i="16"/>
  <c r="R2274" i="16"/>
  <c r="Q2268" i="16"/>
  <c r="O2260" i="16"/>
  <c r="I2257" i="16"/>
  <c r="L2252" i="16"/>
  <c r="O2245" i="16"/>
  <c r="N2242" i="16"/>
  <c r="M2237" i="16"/>
  <c r="P2230" i="16"/>
  <c r="S2227" i="16"/>
  <c r="R2222" i="16"/>
  <c r="K2348" i="16"/>
  <c r="R2282" i="16"/>
  <c r="O2268" i="16"/>
  <c r="J2253" i="16"/>
  <c r="Q2232" i="16"/>
  <c r="N2216" i="16"/>
  <c r="M2213" i="16"/>
  <c r="P2208" i="16"/>
  <c r="S2201" i="16"/>
  <c r="R2198" i="16"/>
  <c r="Q2193" i="16"/>
  <c r="K2187" i="16"/>
  <c r="J2184" i="16"/>
  <c r="I2181" i="16"/>
  <c r="L2172" i="16"/>
  <c r="O2169" i="16"/>
  <c r="N2166" i="16"/>
  <c r="M2157" i="16"/>
  <c r="P2154" i="16"/>
  <c r="S2151" i="16"/>
  <c r="R2142" i="16"/>
  <c r="Q2139" i="16"/>
  <c r="S2313" i="16"/>
  <c r="P2301" i="16"/>
  <c r="N2287" i="16"/>
  <c r="K2273" i="16"/>
  <c r="L2257" i="16"/>
  <c r="J2211" i="16"/>
  <c r="N2187" i="16"/>
  <c r="R2169" i="16"/>
  <c r="K2162" i="16"/>
  <c r="P2153" i="16"/>
  <c r="K2148" i="16"/>
  <c r="O2140" i="16"/>
  <c r="S2349" i="16"/>
  <c r="P2322" i="16"/>
  <c r="M2312" i="16"/>
  <c r="K2298" i="16"/>
  <c r="R2253" i="16"/>
  <c r="N2231" i="16"/>
  <c r="Q2215" i="16"/>
  <c r="K2213" i="16"/>
  <c r="J2208" i="16"/>
  <c r="I2201" i="16"/>
  <c r="L2198" i="16"/>
  <c r="O2193" i="16"/>
  <c r="N2186" i="16"/>
  <c r="M2183" i="16"/>
  <c r="P2178" i="16"/>
  <c r="S2171" i="16"/>
  <c r="R2168" i="16"/>
  <c r="Q2163" i="16"/>
  <c r="K2157" i="16"/>
  <c r="J2154" i="16"/>
  <c r="I2151" i="16"/>
  <c r="L2142" i="16"/>
  <c r="O2139" i="16"/>
  <c r="N2136" i="16"/>
  <c r="M2127" i="16"/>
  <c r="P2124" i="16"/>
  <c r="S2121" i="16"/>
  <c r="R2112" i="16"/>
  <c r="Q2109" i="16"/>
  <c r="K2107" i="16"/>
  <c r="I2256" i="16"/>
  <c r="O2198" i="16"/>
  <c r="K2178" i="16"/>
  <c r="R2157" i="16"/>
  <c r="N2139" i="16"/>
  <c r="R2132" i="16"/>
  <c r="Q2124" i="16"/>
  <c r="O2118" i="16"/>
  <c r="S2110" i="16"/>
  <c r="M2107" i="16"/>
  <c r="Q2242" i="16"/>
  <c r="O2212" i="16"/>
  <c r="K2192" i="16"/>
  <c r="R2171" i="16"/>
  <c r="N2153" i="16"/>
  <c r="K2137" i="16"/>
  <c r="J2127" i="16"/>
  <c r="S2123" i="16"/>
  <c r="L2117" i="16"/>
  <c r="K2109" i="16"/>
  <c r="I2317" i="16"/>
  <c r="I2148" i="16"/>
  <c r="I2106" i="16"/>
  <c r="K2238" i="16"/>
  <c r="R2207" i="16"/>
  <c r="N2185" i="16"/>
  <c r="J2167" i="16"/>
  <c r="Q2148" i="16"/>
  <c r="L2136" i="16"/>
  <c r="K2126" i="16"/>
  <c r="I2122" i="16"/>
  <c r="S2112" i="16"/>
  <c r="Q2108" i="16"/>
  <c r="Q2214" i="16"/>
  <c r="M2168" i="16"/>
  <c r="N2127" i="16"/>
  <c r="J2110" i="16"/>
  <c r="K2212" i="16"/>
  <c r="S2170" i="16"/>
  <c r="S2132" i="16"/>
  <c r="K2117" i="16"/>
  <c r="N2241" i="16"/>
  <c r="M2202" i="16"/>
  <c r="Q2184" i="16"/>
  <c r="P2167" i="16"/>
  <c r="L2157" i="16"/>
  <c r="L2153" i="16"/>
  <c r="P2147" i="16"/>
  <c r="P2139" i="16"/>
  <c r="J2343" i="16"/>
  <c r="P2321" i="16"/>
  <c r="M2307" i="16"/>
  <c r="J2297" i="16"/>
  <c r="L2247" i="16"/>
  <c r="S2230" i="16"/>
  <c r="M2215" i="16"/>
  <c r="P2212" i="16"/>
  <c r="S2207" i="16"/>
  <c r="R2200" i="16"/>
  <c r="Q2197" i="16"/>
  <c r="K2193" i="16"/>
  <c r="J2186" i="16"/>
  <c r="I2183" i="16"/>
  <c r="L2178" i="16"/>
  <c r="O2171" i="16"/>
  <c r="N2168" i="16"/>
  <c r="M2163" i="16"/>
  <c r="P2156" i="16"/>
  <c r="S2153" i="16"/>
  <c r="R2148" i="16"/>
  <c r="Q2141" i="16"/>
  <c r="K2139" i="16"/>
  <c r="J2136" i="16"/>
  <c r="I2127" i="16"/>
  <c r="L2124" i="16"/>
  <c r="O2121" i="16"/>
  <c r="N2112" i="16"/>
  <c r="M2109" i="16"/>
  <c r="P2106" i="16"/>
  <c r="M2214" i="16"/>
  <c r="I2196" i="16"/>
  <c r="P2177" i="16"/>
  <c r="L2155" i="16"/>
  <c r="S2138" i="16"/>
  <c r="M2132" i="16"/>
  <c r="K2124" i="16"/>
  <c r="J2118" i="16"/>
  <c r="N2110" i="16"/>
  <c r="R2106" i="16"/>
  <c r="P2237" i="16"/>
  <c r="I2208" i="16"/>
  <c r="P2187" i="16"/>
  <c r="L2169" i="16"/>
  <c r="S2152" i="16"/>
  <c r="P2136" i="16"/>
  <c r="O2126" i="16"/>
  <c r="N2123" i="16"/>
  <c r="Q2112" i="16"/>
  <c r="P2108" i="16"/>
  <c r="S2260" i="16"/>
  <c r="R2139" i="16"/>
  <c r="L2333" i="16"/>
  <c r="J2231" i="16"/>
  <c r="L2201" i="16"/>
  <c r="S2184" i="16"/>
  <c r="O2166" i="16"/>
  <c r="K2142" i="16"/>
  <c r="Q2133" i="16"/>
  <c r="P2125" i="16"/>
  <c r="N2121" i="16"/>
  <c r="M2112" i="16"/>
  <c r="L2108" i="16"/>
  <c r="P2211" i="16"/>
  <c r="L2163" i="16"/>
  <c r="S2126" i="16"/>
  <c r="O2109" i="16"/>
  <c r="O2202" i="16"/>
  <c r="P2155" i="16"/>
  <c r="M2126" i="16"/>
  <c r="P2112" i="16"/>
  <c r="S2238" i="16"/>
  <c r="I2202" i="16"/>
  <c r="M2184" i="16"/>
  <c r="L2167" i="16"/>
  <c r="M2156" i="16"/>
  <c r="Q2152" i="16"/>
  <c r="L2147" i="16"/>
  <c r="Q2138" i="16"/>
  <c r="I2337" i="16"/>
  <c r="O2320" i="16"/>
  <c r="M2306" i="16"/>
  <c r="J2292" i="16"/>
  <c r="Q2246" i="16"/>
  <c r="M2228" i="16"/>
  <c r="I2215" i="16"/>
  <c r="L2212" i="16"/>
  <c r="O2207" i="16"/>
  <c r="N2200" i="16"/>
  <c r="M2197" i="16"/>
  <c r="P2192" i="16"/>
  <c r="S2185" i="16"/>
  <c r="R2182" i="16"/>
  <c r="Q2177" i="16"/>
  <c r="K2171" i="16"/>
  <c r="J2168" i="16"/>
  <c r="I2163" i="16"/>
  <c r="L2156" i="16"/>
  <c r="O2153" i="16"/>
  <c r="N2148" i="16"/>
  <c r="M2141" i="16"/>
  <c r="P2138" i="16"/>
  <c r="S2133" i="16"/>
  <c r="R2126" i="16"/>
  <c r="Q2123" i="16"/>
  <c r="K2121" i="16"/>
  <c r="J2112" i="16"/>
  <c r="I2109" i="16"/>
  <c r="L2106" i="16"/>
  <c r="R2213" i="16"/>
  <c r="N2193" i="16"/>
  <c r="J2171" i="16"/>
  <c r="Q2154" i="16"/>
  <c r="S2137" i="16"/>
  <c r="R2127" i="16"/>
  <c r="P2123" i="16"/>
  <c r="O2117" i="16"/>
  <c r="I2110" i="16"/>
  <c r="M2106" i="16"/>
  <c r="O2230" i="16"/>
  <c r="N2207" i="16"/>
  <c r="J2185" i="16"/>
  <c r="Q2168" i="16"/>
  <c r="M2148" i="16"/>
  <c r="K2136" i="16"/>
  <c r="I2126" i="16"/>
  <c r="S2122" i="16"/>
  <c r="L2112" i="16"/>
  <c r="K2108" i="16"/>
  <c r="L2215" i="16"/>
  <c r="O2136" i="16"/>
  <c r="K2327" i="16"/>
  <c r="I2228" i="16"/>
  <c r="Q2200" i="16"/>
  <c r="M2182" i="16"/>
  <c r="I2162" i="16"/>
  <c r="P2141" i="16"/>
  <c r="L2133" i="16"/>
  <c r="J2125" i="16"/>
  <c r="I2121" i="16"/>
  <c r="R2111" i="16"/>
  <c r="Q2107" i="16"/>
  <c r="J2207" i="16"/>
  <c r="K2156" i="16"/>
  <c r="M2125" i="16"/>
  <c r="I2108" i="16"/>
  <c r="I2200" i="16"/>
  <c r="J2153" i="16"/>
  <c r="R2125" i="16"/>
  <c r="P2111" i="16"/>
  <c r="J2217" i="16"/>
  <c r="P2199" i="16"/>
  <c r="K2182" i="16"/>
  <c r="Q2166" i="16"/>
  <c r="I2156" i="16"/>
  <c r="M2152" i="16"/>
  <c r="M2142" i="16"/>
  <c r="M2138" i="16"/>
  <c r="R2334" i="16"/>
  <c r="O2319" i="16"/>
  <c r="L2305" i="16"/>
  <c r="J2291" i="16"/>
  <c r="K2244" i="16"/>
  <c r="R2227" i="16"/>
  <c r="R2214" i="16"/>
  <c r="Q2211" i="16"/>
  <c r="K2207" i="16"/>
  <c r="J2200" i="16"/>
  <c r="I2197" i="16"/>
  <c r="L2192" i="16"/>
  <c r="O2185" i="16"/>
  <c r="N2182" i="16"/>
  <c r="M2177" i="16"/>
  <c r="P2170" i="16"/>
  <c r="S2167" i="16"/>
  <c r="R2162" i="16"/>
  <c r="Q2155" i="16"/>
  <c r="K2153" i="16"/>
  <c r="J2148" i="16"/>
  <c r="I2141" i="16"/>
  <c r="L2138" i="16"/>
  <c r="O2133" i="16"/>
  <c r="N2126" i="16"/>
  <c r="M2123" i="16"/>
  <c r="P2118" i="16"/>
  <c r="S2111" i="16"/>
  <c r="R2108" i="16"/>
  <c r="M2334" i="16"/>
  <c r="L2211" i="16"/>
  <c r="S2192" i="16"/>
  <c r="O2170" i="16"/>
  <c r="K2152" i="16"/>
  <c r="N2137" i="16"/>
  <c r="L2127" i="16"/>
  <c r="K2123" i="16"/>
  <c r="J2117" i="16"/>
  <c r="S2109" i="16"/>
  <c r="L2332" i="16"/>
  <c r="N2227" i="16"/>
  <c r="S2202" i="16"/>
  <c r="O2184" i="16"/>
  <c r="K2166" i="16"/>
  <c r="R2147" i="16"/>
  <c r="P2133" i="16"/>
  <c r="N2125" i="16"/>
  <c r="M2122" i="16"/>
  <c r="Q2111" i="16"/>
  <c r="P2107" i="16"/>
  <c r="O2178" i="16"/>
  <c r="S2127" i="16"/>
  <c r="J2319" i="16"/>
  <c r="O2216" i="16"/>
  <c r="K2198" i="16"/>
  <c r="R2181" i="16"/>
  <c r="N2157" i="16"/>
  <c r="J2139" i="16"/>
  <c r="Q2132" i="16"/>
  <c r="O2124" i="16"/>
  <c r="S2118" i="16"/>
  <c r="M2111" i="16"/>
  <c r="L2107" i="16"/>
  <c r="N2199" i="16"/>
  <c r="N2147" i="16"/>
  <c r="R2124" i="16"/>
  <c r="N2107" i="16"/>
  <c r="S2198" i="16"/>
  <c r="S2142" i="16"/>
  <c r="M2124" i="16"/>
  <c r="J2109" i="16"/>
  <c r="R2216" i="16"/>
  <c r="L2199" i="16"/>
  <c r="P2181" i="16"/>
  <c r="I2166" i="16"/>
  <c r="R2155" i="16"/>
  <c r="I2152" i="16"/>
  <c r="R2141" i="16"/>
  <c r="I2138" i="16"/>
  <c r="R2333" i="16"/>
  <c r="O2318" i="16"/>
  <c r="L2304" i="16"/>
  <c r="I2290" i="16"/>
  <c r="P2243" i="16"/>
  <c r="L2223" i="16"/>
  <c r="N2214" i="16"/>
  <c r="M2211" i="16"/>
  <c r="P2202" i="16"/>
  <c r="S2199" i="16"/>
  <c r="R2196" i="16"/>
  <c r="Q2187" i="16"/>
  <c r="K2185" i="16"/>
  <c r="J2182" i="16"/>
  <c r="I2177" i="16"/>
  <c r="L2170" i="16"/>
  <c r="O2167" i="16"/>
  <c r="N2162" i="16"/>
  <c r="M2155" i="16"/>
  <c r="P2152" i="16"/>
  <c r="S2147" i="16"/>
  <c r="R2140" i="16"/>
  <c r="Q2137" i="16"/>
  <c r="K2133" i="16"/>
  <c r="J2126" i="16"/>
  <c r="I2123" i="16"/>
  <c r="L2118" i="16"/>
  <c r="O2111" i="16"/>
  <c r="N2108" i="16"/>
  <c r="K2328" i="16"/>
  <c r="Q2208" i="16"/>
  <c r="M2186" i="16"/>
  <c r="I2168" i="16"/>
  <c r="P2151" i="16"/>
  <c r="S2136" i="16"/>
  <c r="Q2126" i="16"/>
  <c r="P2122" i="16"/>
  <c r="O2112" i="16"/>
  <c r="N2109" i="16"/>
  <c r="K2322" i="16"/>
  <c r="M2222" i="16"/>
  <c r="M2200" i="16"/>
  <c r="I2182" i="16"/>
  <c r="P2163" i="16"/>
  <c r="L2141" i="16"/>
  <c r="J2133" i="16"/>
  <c r="I2125" i="16"/>
  <c r="M2121" i="16"/>
  <c r="L2111" i="16"/>
  <c r="J2107" i="16"/>
  <c r="I2172" i="16"/>
  <c r="L2121" i="16"/>
  <c r="S2258" i="16"/>
  <c r="I2214" i="16"/>
  <c r="P2197" i="16"/>
  <c r="L2177" i="16"/>
  <c r="S2156" i="16"/>
  <c r="O2138" i="16"/>
  <c r="K2132" i="16"/>
  <c r="J2124" i="16"/>
  <c r="N2118" i="16"/>
  <c r="R2110" i="16"/>
  <c r="Q2106" i="16"/>
  <c r="R2193" i="16"/>
  <c r="J2137" i="16"/>
  <c r="L2123" i="16"/>
  <c r="N2106" i="16"/>
  <c r="M2196" i="16"/>
  <c r="M2140" i="16"/>
  <c r="R2123" i="16"/>
  <c r="O2108" i="16"/>
  <c r="O2214" i="16"/>
  <c r="S2196" i="16"/>
  <c r="J2177" i="16"/>
  <c r="N2163" i="16"/>
  <c r="N2155" i="16"/>
  <c r="N2151" i="16"/>
  <c r="N2141" i="16"/>
  <c r="Q2392" i="16"/>
  <c r="Q2332" i="16"/>
  <c r="N2317" i="16"/>
  <c r="L2303" i="16"/>
  <c r="I2289" i="16"/>
  <c r="J2241" i="16"/>
  <c r="Q2222" i="16"/>
  <c r="J2214" i="16"/>
  <c r="I2211" i="16"/>
  <c r="L2202" i="16"/>
  <c r="O2199" i="16"/>
  <c r="N2196" i="16"/>
  <c r="M2187" i="16"/>
  <c r="P2184" i="16"/>
  <c r="S2181" i="16"/>
  <c r="R2172" i="16"/>
  <c r="Q2169" i="16"/>
  <c r="K2167" i="16"/>
  <c r="J2162" i="16"/>
  <c r="I2155" i="16"/>
  <c r="L2152" i="16"/>
  <c r="O2147" i="16"/>
  <c r="N2140" i="16"/>
  <c r="M2137" i="16"/>
  <c r="P2132" i="16"/>
  <c r="S2125" i="16"/>
  <c r="R2122" i="16"/>
  <c r="Q2117" i="16"/>
  <c r="K2111" i="16"/>
  <c r="J2108" i="16"/>
  <c r="J2320" i="16"/>
  <c r="K2202" i="16"/>
  <c r="R2185" i="16"/>
  <c r="N2167" i="16"/>
  <c r="J2147" i="16"/>
  <c r="M2136" i="16"/>
  <c r="L2126" i="16"/>
  <c r="K2122" i="16"/>
  <c r="I2112" i="16"/>
  <c r="S2108" i="16"/>
  <c r="I2318" i="16"/>
  <c r="K2216" i="16"/>
  <c r="R2199" i="16"/>
  <c r="N2181" i="16"/>
  <c r="J2157" i="16"/>
  <c r="Q2140" i="16"/>
  <c r="O2132" i="16"/>
  <c r="S2124" i="16"/>
  <c r="R2118" i="16"/>
  <c r="Q2110" i="16"/>
  <c r="O2106" i="16"/>
  <c r="R2167" i="16"/>
  <c r="Q2118" i="16"/>
  <c r="N2253" i="16"/>
  <c r="N2213" i="16"/>
  <c r="J2193" i="16"/>
  <c r="Q2172" i="16"/>
  <c r="M2154" i="16"/>
  <c r="R2137" i="16"/>
  <c r="P2127" i="16"/>
  <c r="O2123" i="16"/>
  <c r="I2118" i="16"/>
  <c r="M2110" i="16"/>
  <c r="K2106" i="16"/>
  <c r="Q2186" i="16"/>
  <c r="I2133" i="16"/>
  <c r="Q2122" i="16"/>
  <c r="R2121" i="16"/>
  <c r="L2187" i="16"/>
  <c r="O2137" i="16"/>
  <c r="L2122" i="16"/>
  <c r="I2107" i="16"/>
  <c r="K2214" i="16"/>
  <c r="O2196" i="16"/>
  <c r="S2172" i="16"/>
  <c r="S2162" i="16"/>
  <c r="J2155" i="16"/>
  <c r="S2148" i="16"/>
  <c r="J2141" i="16"/>
  <c r="O2367" i="16"/>
  <c r="Q2331" i="16"/>
  <c r="N2316" i="16"/>
  <c r="K2302" i="16"/>
  <c r="I2288" i="16"/>
  <c r="O2238" i="16"/>
  <c r="P2216" i="16"/>
  <c r="S2213" i="16"/>
  <c r="R2208" i="16"/>
  <c r="Q2201" i="16"/>
  <c r="K2199" i="16"/>
  <c r="J2196" i="16"/>
  <c r="I2187" i="16"/>
  <c r="L2184" i="16"/>
  <c r="O2181" i="16"/>
  <c r="N2172" i="16"/>
  <c r="M2169" i="16"/>
  <c r="P2166" i="16"/>
  <c r="S2157" i="16"/>
  <c r="R2154" i="16"/>
  <c r="Q2151" i="16"/>
  <c r="K2147" i="16"/>
  <c r="J2140" i="16"/>
  <c r="I2137" i="16"/>
  <c r="L2132" i="16"/>
  <c r="O2125" i="16"/>
  <c r="N2122" i="16"/>
  <c r="M2117" i="16"/>
  <c r="P2110" i="16"/>
  <c r="S2107" i="16"/>
  <c r="I2316" i="16"/>
  <c r="P2201" i="16"/>
  <c r="L2183" i="16"/>
  <c r="S2166" i="16"/>
  <c r="O2142" i="16"/>
  <c r="R2133" i="16"/>
  <c r="Q2125" i="16"/>
  <c r="P2121" i="16"/>
  <c r="N2111" i="16"/>
  <c r="M2108" i="16"/>
  <c r="S2252" i="16"/>
  <c r="P2215" i="16"/>
  <c r="L2197" i="16"/>
  <c r="S2178" i="16"/>
  <c r="O2156" i="16"/>
  <c r="K2138" i="16"/>
  <c r="J2132" i="16"/>
  <c r="N2124" i="16"/>
  <c r="M2118" i="16"/>
  <c r="K2110" i="16"/>
  <c r="J2106" i="16"/>
  <c r="Q2162" i="16"/>
  <c r="J2111" i="16"/>
  <c r="M2246" i="16"/>
  <c r="S2212" i="16"/>
  <c r="O2192" i="16"/>
  <c r="K2170" i="16"/>
  <c r="R2153" i="16"/>
  <c r="L2137" i="16"/>
  <c r="K2127" i="16"/>
  <c r="J2123" i="16"/>
  <c r="S2117" i="16"/>
  <c r="R2109" i="16"/>
  <c r="N2335" i="16"/>
  <c r="K2184" i="16"/>
  <c r="N2132" i="16"/>
  <c r="P2117" i="16"/>
  <c r="J2321" i="16"/>
  <c r="P2183" i="16"/>
  <c r="I2136" i="16"/>
  <c r="Q2121" i="16"/>
  <c r="S2106" i="16"/>
  <c r="N2211" i="16"/>
  <c r="R2187" i="16"/>
  <c r="I2170" i="16"/>
  <c r="O2162" i="16"/>
  <c r="O2154" i="16"/>
  <c r="O2148" i="16"/>
  <c r="S2140" i="16"/>
  <c r="M2361" i="16"/>
  <c r="Q2328" i="16"/>
  <c r="N2313" i="16"/>
  <c r="K2301" i="16"/>
  <c r="M2256" i="16"/>
  <c r="I2232" i="16"/>
  <c r="L2216" i="16"/>
  <c r="O2213" i="16"/>
  <c r="N2208" i="16"/>
  <c r="M2201" i="16"/>
  <c r="P2198" i="16"/>
  <c r="S2193" i="16"/>
  <c r="R2186" i="16"/>
  <c r="Q2183" i="16"/>
  <c r="K2181" i="16"/>
  <c r="J2172" i="16"/>
  <c r="I2169" i="16"/>
  <c r="L2166" i="16"/>
  <c r="O2157" i="16"/>
  <c r="N2154" i="16"/>
  <c r="M2151" i="16"/>
  <c r="P2142" i="16"/>
  <c r="S2139" i="16"/>
  <c r="R2136" i="16"/>
  <c r="Q2127" i="16"/>
  <c r="K2125" i="16"/>
  <c r="J2122" i="16"/>
  <c r="I2117" i="16"/>
  <c r="L2110" i="16"/>
  <c r="O2107" i="16"/>
  <c r="S2259" i="16"/>
  <c r="J2199" i="16"/>
  <c r="Q2182" i="16"/>
  <c r="M2162" i="16"/>
  <c r="I2140" i="16"/>
  <c r="M2133" i="16"/>
  <c r="L2125" i="16"/>
  <c r="J2121" i="16"/>
  <c r="I2111" i="16"/>
  <c r="R2107" i="16"/>
  <c r="R2245" i="16"/>
  <c r="J2213" i="16"/>
  <c r="Q2196" i="16"/>
  <c r="M2172" i="16"/>
  <c r="I2154" i="16"/>
  <c r="P2137" i="16"/>
  <c r="O2127" i="16"/>
  <c r="I2124" i="16"/>
  <c r="R2117" i="16"/>
  <c r="P2109" i="16"/>
  <c r="L2331" i="16"/>
  <c r="O2152" i="16"/>
  <c r="O2110" i="16"/>
  <c r="L2243" i="16"/>
  <c r="M2208" i="16"/>
  <c r="I2186" i="16"/>
  <c r="P2169" i="16"/>
  <c r="L2151" i="16"/>
  <c r="Q2136" i="16"/>
  <c r="P2126" i="16"/>
  <c r="O2122" i="16"/>
  <c r="N2117" i="16"/>
  <c r="L2109" i="16"/>
  <c r="R2217" i="16"/>
  <c r="N2171" i="16"/>
  <c r="I2132" i="16"/>
  <c r="K2112" i="16"/>
  <c r="S2226" i="16"/>
  <c r="J2181" i="16"/>
  <c r="N2133" i="16"/>
  <c r="K2118" i="16"/>
  <c r="S1602" i="16"/>
  <c r="R1595" i="16"/>
  <c r="Q1592" i="16"/>
  <c r="K1588" i="16"/>
  <c r="J1581" i="16"/>
  <c r="I1603" i="16"/>
  <c r="L1596" i="16"/>
  <c r="O1593" i="16"/>
  <c r="N1588" i="16"/>
  <c r="M1581" i="16"/>
  <c r="P1578" i="16"/>
  <c r="S1573" i="16"/>
  <c r="M1602" i="16"/>
  <c r="P1595" i="16"/>
  <c r="S1592" i="16"/>
  <c r="R1587" i="16"/>
  <c r="Q1580" i="16"/>
  <c r="K1578" i="16"/>
  <c r="J1573" i="16"/>
  <c r="R1592" i="16"/>
  <c r="S1576" i="16"/>
  <c r="N1566" i="16"/>
  <c r="M1563" i="16"/>
  <c r="P1558" i="16"/>
  <c r="S1551" i="16"/>
  <c r="R1548" i="16"/>
  <c r="Q1543" i="16"/>
  <c r="K1537" i="16"/>
  <c r="J1534" i="16"/>
  <c r="I1531" i="16"/>
  <c r="L1522" i="16"/>
  <c r="O1519" i="16"/>
  <c r="N1516" i="16"/>
  <c r="M1507" i="16"/>
  <c r="P1504" i="16"/>
  <c r="S1501" i="16"/>
  <c r="R1492" i="16"/>
  <c r="Q1489" i="16"/>
  <c r="K1487" i="16"/>
  <c r="J1482" i="16"/>
  <c r="I1475" i="16"/>
  <c r="L1472" i="16"/>
  <c r="O1467" i="16"/>
  <c r="N1460" i="16"/>
  <c r="M1457" i="16"/>
  <c r="P1452" i="16"/>
  <c r="S1445" i="16"/>
  <c r="R1442" i="16"/>
  <c r="Q1437" i="16"/>
  <c r="K1431" i="16"/>
  <c r="J1428" i="16"/>
  <c r="I1423" i="16"/>
  <c r="L1416" i="16"/>
  <c r="O1413" i="16"/>
  <c r="N1408" i="16"/>
  <c r="M1401" i="16"/>
  <c r="P1398" i="16"/>
  <c r="S1393" i="16"/>
  <c r="R1386" i="16"/>
  <c r="K1603" i="16"/>
  <c r="R1582" i="16"/>
  <c r="R1572" i="16"/>
  <c r="N1565" i="16"/>
  <c r="M1562" i="16"/>
  <c r="P1557" i="16"/>
  <c r="S1550" i="16"/>
  <c r="R1547" i="16"/>
  <c r="Q1542" i="16"/>
  <c r="K1536" i="16"/>
  <c r="J1533" i="16"/>
  <c r="I1528" i="16"/>
  <c r="L1521" i="16"/>
  <c r="O1518" i="16"/>
  <c r="N1513" i="16"/>
  <c r="M1506" i="16"/>
  <c r="P1503" i="16"/>
  <c r="S1498" i="16"/>
  <c r="R1491" i="16"/>
  <c r="Q1488" i="16"/>
  <c r="K1486" i="16"/>
  <c r="J1477" i="16"/>
  <c r="I1474" i="16"/>
  <c r="L1471" i="16"/>
  <c r="O1462" i="16"/>
  <c r="N1459" i="16"/>
  <c r="M1456" i="16"/>
  <c r="P1447" i="16"/>
  <c r="S1444" i="16"/>
  <c r="R1441" i="16"/>
  <c r="Q1432" i="16"/>
  <c r="K1430" i="16"/>
  <c r="J1427" i="16"/>
  <c r="I1422" i="16"/>
  <c r="L1415" i="16"/>
  <c r="O1412" i="16"/>
  <c r="N1407" i="16"/>
  <c r="M1400" i="16"/>
  <c r="P1397" i="16"/>
  <c r="S1392" i="16"/>
  <c r="R1385" i="16"/>
  <c r="K1595" i="16"/>
  <c r="M1578" i="16"/>
  <c r="O1567" i="16"/>
  <c r="N1564" i="16"/>
  <c r="M1561" i="16"/>
  <c r="P1552" i="16"/>
  <c r="S1549" i="16"/>
  <c r="R1546" i="16"/>
  <c r="Q1537" i="16"/>
  <c r="K1535" i="16"/>
  <c r="J1532" i="16"/>
  <c r="I1527" i="16"/>
  <c r="L1520" i="16"/>
  <c r="O1517" i="16"/>
  <c r="N1512" i="16"/>
  <c r="M1505" i="16"/>
  <c r="P1502" i="16"/>
  <c r="S1497" i="16"/>
  <c r="R1490" i="16"/>
  <c r="Q1487" i="16"/>
  <c r="K1483" i="16"/>
  <c r="J1476" i="16"/>
  <c r="I1473" i="16"/>
  <c r="L1468" i="16"/>
  <c r="O1461" i="16"/>
  <c r="N1458" i="16"/>
  <c r="M1453" i="16"/>
  <c r="P1446" i="16"/>
  <c r="S1443" i="16"/>
  <c r="R1438" i="16"/>
  <c r="Q1431" i="16"/>
  <c r="K1429" i="16"/>
  <c r="J1426" i="16"/>
  <c r="I1417" i="16"/>
  <c r="L1414" i="16"/>
  <c r="O1411" i="16"/>
  <c r="N1402" i="16"/>
  <c r="M1399" i="16"/>
  <c r="P1396" i="16"/>
  <c r="S1387" i="16"/>
  <c r="L1576" i="16"/>
  <c r="M1550" i="16"/>
  <c r="I1532" i="16"/>
  <c r="P1513" i="16"/>
  <c r="L1491" i="16"/>
  <c r="S1474" i="16"/>
  <c r="O1456" i="16"/>
  <c r="K1432" i="16"/>
  <c r="R1415" i="16"/>
  <c r="N1397" i="16"/>
  <c r="L1383" i="16"/>
  <c r="O1378" i="16"/>
  <c r="N1371" i="16"/>
  <c r="M1368" i="16"/>
  <c r="P1363" i="16"/>
  <c r="S1356" i="16"/>
  <c r="R1353" i="16"/>
  <c r="Q1348" i="16"/>
  <c r="K1342" i="16"/>
  <c r="J1339" i="16"/>
  <c r="I1336" i="16"/>
  <c r="L1327" i="16"/>
  <c r="O1324" i="16"/>
  <c r="N1321" i="16"/>
  <c r="M1312" i="16"/>
  <c r="P1309" i="16"/>
  <c r="S1306" i="16"/>
  <c r="R1297" i="16"/>
  <c r="S1294" i="16"/>
  <c r="I1292" i="16"/>
  <c r="L1551" i="16"/>
  <c r="S1506" i="16"/>
  <c r="J1461" i="16"/>
  <c r="J1411" i="16"/>
  <c r="O1381" i="16"/>
  <c r="R1567" i="16"/>
  <c r="N1549" i="16"/>
  <c r="J1531" i="16"/>
  <c r="Q1512" i="16"/>
  <c r="M1490" i="16"/>
  <c r="I1472" i="16"/>
  <c r="P1453" i="16"/>
  <c r="L1431" i="16"/>
  <c r="S1414" i="16"/>
  <c r="O1396" i="16"/>
  <c r="K1383" i="16"/>
  <c r="J1378" i="16"/>
  <c r="I1371" i="16"/>
  <c r="L1368" i="16"/>
  <c r="O1363" i="16"/>
  <c r="N1356" i="16"/>
  <c r="M1353" i="16"/>
  <c r="P1348" i="16"/>
  <c r="S1341" i="16"/>
  <c r="R1338" i="16"/>
  <c r="Q1333" i="16"/>
  <c r="K1327" i="16"/>
  <c r="J1324" i="16"/>
  <c r="I1321" i="16"/>
  <c r="L1312" i="16"/>
  <c r="O1309" i="16"/>
  <c r="N1306" i="16"/>
  <c r="Q1297" i="16"/>
  <c r="R1294" i="16"/>
  <c r="S1291" i="16"/>
  <c r="P1547" i="16"/>
  <c r="O1516" i="16"/>
  <c r="R1475" i="16"/>
  <c r="Q1444" i="16"/>
  <c r="K1414" i="16"/>
  <c r="Q1383" i="16"/>
  <c r="Q1593" i="16"/>
  <c r="M1564" i="16"/>
  <c r="I1546" i="16"/>
  <c r="P1527" i="16"/>
  <c r="L1505" i="16"/>
  <c r="S1488" i="16"/>
  <c r="O1468" i="16"/>
  <c r="K1446" i="16"/>
  <c r="R1429" i="16"/>
  <c r="N1411" i="16"/>
  <c r="J1387" i="16"/>
  <c r="K1382" i="16"/>
  <c r="J1377" i="16"/>
  <c r="I1370" i="16"/>
  <c r="L1367" i="16"/>
  <c r="O1362" i="16"/>
  <c r="N1355" i="16"/>
  <c r="M1352" i="16"/>
  <c r="P1347" i="16"/>
  <c r="S1340" i="16"/>
  <c r="R1337" i="16"/>
  <c r="Q1332" i="16"/>
  <c r="K1326" i="16"/>
  <c r="J1323" i="16"/>
  <c r="I1318" i="16"/>
  <c r="L1311" i="16"/>
  <c r="O1308" i="16"/>
  <c r="N1303" i="16"/>
  <c r="O1296" i="16"/>
  <c r="P1293" i="16"/>
  <c r="L1378" i="16"/>
  <c r="S1357" i="16"/>
  <c r="O1339" i="16"/>
  <c r="K1321" i="16"/>
  <c r="S1297" i="16"/>
  <c r="K1357" i="16"/>
  <c r="I1323" i="16"/>
  <c r="R1362" i="16"/>
  <c r="O1357" i="16"/>
  <c r="K1339" i="16"/>
  <c r="R1322" i="16"/>
  <c r="O1297" i="16"/>
  <c r="Q1363" i="16"/>
  <c r="N1322" i="16"/>
  <c r="J1372" i="16"/>
  <c r="K1353" i="16"/>
  <c r="R1336" i="16"/>
  <c r="N1312" i="16"/>
  <c r="M1295" i="16"/>
  <c r="O1602" i="16"/>
  <c r="N1595" i="16"/>
  <c r="M1592" i="16"/>
  <c r="P1587" i="16"/>
  <c r="S1580" i="16"/>
  <c r="R1602" i="16"/>
  <c r="Q1595" i="16"/>
  <c r="K1593" i="16"/>
  <c r="J1588" i="16"/>
  <c r="I1581" i="16"/>
  <c r="L1578" i="16"/>
  <c r="O1573" i="16"/>
  <c r="I1602" i="16"/>
  <c r="L1595" i="16"/>
  <c r="O1592" i="16"/>
  <c r="N1587" i="16"/>
  <c r="M1580" i="16"/>
  <c r="P1577" i="16"/>
  <c r="S1572" i="16"/>
  <c r="L1588" i="16"/>
  <c r="K1576" i="16"/>
  <c r="J1566" i="16"/>
  <c r="I1563" i="16"/>
  <c r="L1558" i="16"/>
  <c r="O1551" i="16"/>
  <c r="N1548" i="16"/>
  <c r="M1543" i="16"/>
  <c r="P1536" i="16"/>
  <c r="S1533" i="16"/>
  <c r="R1528" i="16"/>
  <c r="Q1521" i="16"/>
  <c r="K1519" i="16"/>
  <c r="J1516" i="16"/>
  <c r="I1507" i="16"/>
  <c r="L1504" i="16"/>
  <c r="O1501" i="16"/>
  <c r="N1492" i="16"/>
  <c r="M1489" i="16"/>
  <c r="P1486" i="16"/>
  <c r="S1477" i="16"/>
  <c r="R1474" i="16"/>
  <c r="Q1471" i="16"/>
  <c r="K1467" i="16"/>
  <c r="J1460" i="16"/>
  <c r="I1457" i="16"/>
  <c r="L1452" i="16"/>
  <c r="O1445" i="16"/>
  <c r="N1442" i="16"/>
  <c r="M1437" i="16"/>
  <c r="P1430" i="16"/>
  <c r="S1427" i="16"/>
  <c r="R1422" i="16"/>
  <c r="Q1415" i="16"/>
  <c r="K1413" i="16"/>
  <c r="J1408" i="16"/>
  <c r="I1401" i="16"/>
  <c r="L1398" i="16"/>
  <c r="O1393" i="16"/>
  <c r="N1386" i="16"/>
  <c r="P1602" i="16"/>
  <c r="L1580" i="16"/>
  <c r="K1572" i="16"/>
  <c r="J1565" i="16"/>
  <c r="I1562" i="16"/>
  <c r="L1557" i="16"/>
  <c r="O1550" i="16"/>
  <c r="N1547" i="16"/>
  <c r="M1542" i="16"/>
  <c r="P1535" i="16"/>
  <c r="S1532" i="16"/>
  <c r="R1527" i="16"/>
  <c r="Q1520" i="16"/>
  <c r="K1518" i="16"/>
  <c r="J1513" i="16"/>
  <c r="I1506" i="16"/>
  <c r="L1503" i="16"/>
  <c r="O1498" i="16"/>
  <c r="N1491" i="16"/>
  <c r="M1488" i="16"/>
  <c r="P1483" i="16"/>
  <c r="S1476" i="16"/>
  <c r="R1473" i="16"/>
  <c r="Q1468" i="16"/>
  <c r="K1462" i="16"/>
  <c r="J1459" i="16"/>
  <c r="I1456" i="16"/>
  <c r="L1447" i="16"/>
  <c r="O1444" i="16"/>
  <c r="N1441" i="16"/>
  <c r="M1432" i="16"/>
  <c r="P1429" i="16"/>
  <c r="S1426" i="16"/>
  <c r="R1417" i="16"/>
  <c r="Q1414" i="16"/>
  <c r="K1412" i="16"/>
  <c r="J1407" i="16"/>
  <c r="I1400" i="16"/>
  <c r="L1397" i="16"/>
  <c r="O1392" i="16"/>
  <c r="N1385" i="16"/>
  <c r="P1594" i="16"/>
  <c r="R1577" i="16"/>
  <c r="K1567" i="16"/>
  <c r="J1564" i="16"/>
  <c r="I1561" i="16"/>
  <c r="L1552" i="16"/>
  <c r="O1549" i="16"/>
  <c r="N1546" i="16"/>
  <c r="M1537" i="16"/>
  <c r="P1534" i="16"/>
  <c r="S1531" i="16"/>
  <c r="R1522" i="16"/>
  <c r="Q1519" i="16"/>
  <c r="K1517" i="16"/>
  <c r="J1512" i="16"/>
  <c r="I1505" i="16"/>
  <c r="L1502" i="16"/>
  <c r="O1497" i="16"/>
  <c r="N1490" i="16"/>
  <c r="M1487" i="16"/>
  <c r="P1482" i="16"/>
  <c r="S1475" i="16"/>
  <c r="R1472" i="16"/>
  <c r="Q1467" i="16"/>
  <c r="K1461" i="16"/>
  <c r="J1458" i="16"/>
  <c r="I1453" i="16"/>
  <c r="L1446" i="16"/>
  <c r="O1443" i="16"/>
  <c r="N1438" i="16"/>
  <c r="M1431" i="16"/>
  <c r="P1428" i="16"/>
  <c r="S1423" i="16"/>
  <c r="R1416" i="16"/>
  <c r="Q1413" i="16"/>
  <c r="K1411" i="16"/>
  <c r="J1402" i="16"/>
  <c r="I1399" i="16"/>
  <c r="L1396" i="16"/>
  <c r="O1387" i="16"/>
  <c r="K1566" i="16"/>
  <c r="R1549" i="16"/>
  <c r="N1531" i="16"/>
  <c r="J1507" i="16"/>
  <c r="Q1490" i="16"/>
  <c r="M1472" i="16"/>
  <c r="I1452" i="16"/>
  <c r="P1431" i="16"/>
  <c r="L1413" i="16"/>
  <c r="S1396" i="16"/>
  <c r="Q1382" i="16"/>
  <c r="K1378" i="16"/>
  <c r="J1371" i="16"/>
  <c r="I1368" i="16"/>
  <c r="L1363" i="16"/>
  <c r="O1356" i="16"/>
  <c r="N1353" i="16"/>
  <c r="M1348" i="16"/>
  <c r="P1341" i="16"/>
  <c r="S1338" i="16"/>
  <c r="R1333" i="16"/>
  <c r="Q1326" i="16"/>
  <c r="K1324" i="16"/>
  <c r="J1321" i="16"/>
  <c r="I1312" i="16"/>
  <c r="L1309" i="16"/>
  <c r="O1306" i="16"/>
  <c r="N1297" i="16"/>
  <c r="O1294" i="16"/>
  <c r="P1291" i="16"/>
  <c r="K1548" i="16"/>
  <c r="Q1498" i="16"/>
  <c r="N1457" i="16"/>
  <c r="N1401" i="16"/>
  <c r="M1597" i="16"/>
  <c r="L1565" i="16"/>
  <c r="S1548" i="16"/>
  <c r="O1528" i="16"/>
  <c r="K1506" i="16"/>
  <c r="R1489" i="16"/>
  <c r="N1471" i="16"/>
  <c r="J1447" i="16"/>
  <c r="Q1430" i="16"/>
  <c r="M1412" i="16"/>
  <c r="I1392" i="16"/>
  <c r="P1382" i="16"/>
  <c r="S1377" i="16"/>
  <c r="R1370" i="16"/>
  <c r="Q1367" i="16"/>
  <c r="K1363" i="16"/>
  <c r="J1356" i="16"/>
  <c r="I1353" i="16"/>
  <c r="L1348" i="16"/>
  <c r="O1341" i="16"/>
  <c r="N1338" i="16"/>
  <c r="M1333" i="16"/>
  <c r="P1326" i="16"/>
  <c r="S1323" i="16"/>
  <c r="R1318" i="16"/>
  <c r="Q1311" i="16"/>
  <c r="K1309" i="16"/>
  <c r="J1306" i="16"/>
  <c r="M1297" i="16"/>
  <c r="N1294" i="16"/>
  <c r="O1291" i="16"/>
  <c r="O1542" i="16"/>
  <c r="N1507" i="16"/>
  <c r="Q1472" i="16"/>
  <c r="K1442" i="16"/>
  <c r="P1413" i="16"/>
  <c r="I1383" i="16"/>
  <c r="P1588" i="16"/>
  <c r="R1563" i="16"/>
  <c r="N1543" i="16"/>
  <c r="J1521" i="16"/>
  <c r="Q1504" i="16"/>
  <c r="M1486" i="16"/>
  <c r="I1462" i="16"/>
  <c r="P1445" i="16"/>
  <c r="L1427" i="16"/>
  <c r="S1408" i="16"/>
  <c r="O1386" i="16"/>
  <c r="P1381" i="16"/>
  <c r="S1372" i="16"/>
  <c r="R1369" i="16"/>
  <c r="Q1366" i="16"/>
  <c r="K1362" i="16"/>
  <c r="J1355" i="16"/>
  <c r="I1352" i="16"/>
  <c r="L1347" i="16"/>
  <c r="O1340" i="16"/>
  <c r="N1337" i="16"/>
  <c r="M1332" i="16"/>
  <c r="P1325" i="16"/>
  <c r="S1322" i="16"/>
  <c r="R1317" i="16"/>
  <c r="Q1310" i="16"/>
  <c r="K1308" i="16"/>
  <c r="J1303" i="16"/>
  <c r="K1296" i="16"/>
  <c r="L1293" i="16"/>
  <c r="Q1377" i="16"/>
  <c r="M1355" i="16"/>
  <c r="I1337" i="16"/>
  <c r="P1318" i="16"/>
  <c r="N1296" i="16"/>
  <c r="J1354" i="16"/>
  <c r="S1321" i="16"/>
  <c r="M1377" i="16"/>
  <c r="I1355" i="16"/>
  <c r="P1338" i="16"/>
  <c r="L1318" i="16"/>
  <c r="J1296" i="16"/>
  <c r="P1356" i="16"/>
  <c r="M1317" i="16"/>
  <c r="O1371" i="16"/>
  <c r="P1352" i="16"/>
  <c r="L1332" i="16"/>
  <c r="S1311" i="16"/>
  <c r="S1293" i="16"/>
  <c r="K1602" i="16"/>
  <c r="J1595" i="16"/>
  <c r="I1592" i="16"/>
  <c r="L1587" i="16"/>
  <c r="O1580" i="16"/>
  <c r="N1602" i="16"/>
  <c r="M1595" i="16"/>
  <c r="P1592" i="16"/>
  <c r="S1587" i="16"/>
  <c r="R1580" i="16"/>
  <c r="Q1577" i="16"/>
  <c r="K1573" i="16"/>
  <c r="R1597" i="16"/>
  <c r="Q1594" i="16"/>
  <c r="K1592" i="16"/>
  <c r="J1587" i="16"/>
  <c r="I1580" i="16"/>
  <c r="L1577" i="16"/>
  <c r="O1572" i="16"/>
  <c r="Q1587" i="16"/>
  <c r="P1573" i="16"/>
  <c r="S1565" i="16"/>
  <c r="R1562" i="16"/>
  <c r="Q1557" i="16"/>
  <c r="K1551" i="16"/>
  <c r="J1548" i="16"/>
  <c r="I1543" i="16"/>
  <c r="L1536" i="16"/>
  <c r="O1533" i="16"/>
  <c r="N1528" i="16"/>
  <c r="M1521" i="16"/>
  <c r="P1518" i="16"/>
  <c r="S1513" i="16"/>
  <c r="R1506" i="16"/>
  <c r="Q1503" i="16"/>
  <c r="K1501" i="16"/>
  <c r="J1492" i="16"/>
  <c r="I1489" i="16"/>
  <c r="L1486" i="16"/>
  <c r="O1477" i="16"/>
  <c r="N1474" i="16"/>
  <c r="M1471" i="16"/>
  <c r="P1462" i="16"/>
  <c r="S1459" i="16"/>
  <c r="R1456" i="16"/>
  <c r="Q1447" i="16"/>
  <c r="K1445" i="16"/>
  <c r="J1442" i="16"/>
  <c r="I1437" i="16"/>
  <c r="L1430" i="16"/>
  <c r="O1427" i="16"/>
  <c r="N1422" i="16"/>
  <c r="M1415" i="16"/>
  <c r="P1412" i="16"/>
  <c r="S1407" i="16"/>
  <c r="R1400" i="16"/>
  <c r="Q1397" i="16"/>
  <c r="K1393" i="16"/>
  <c r="J1386" i="16"/>
  <c r="J1596" i="16"/>
  <c r="Q1579" i="16"/>
  <c r="P1567" i="16"/>
  <c r="S1564" i="16"/>
  <c r="R1561" i="16"/>
  <c r="Q1552" i="16"/>
  <c r="K1550" i="16"/>
  <c r="J1547" i="16"/>
  <c r="I1542" i="16"/>
  <c r="L1535" i="16"/>
  <c r="O1532" i="16"/>
  <c r="N1527" i="16"/>
  <c r="M1520" i="16"/>
  <c r="P1517" i="16"/>
  <c r="S1512" i="16"/>
  <c r="R1505" i="16"/>
  <c r="Q1502" i="16"/>
  <c r="K1498" i="16"/>
  <c r="J1491" i="16"/>
  <c r="I1488" i="16"/>
  <c r="L1483" i="16"/>
  <c r="O1476" i="16"/>
  <c r="N1473" i="16"/>
  <c r="M1468" i="16"/>
  <c r="P1461" i="16"/>
  <c r="S1458" i="16"/>
  <c r="R1453" i="16"/>
  <c r="Q1446" i="16"/>
  <c r="K1444" i="16"/>
  <c r="J1441" i="16"/>
  <c r="I1432" i="16"/>
  <c r="L1429" i="16"/>
  <c r="O1426" i="16"/>
  <c r="N1417" i="16"/>
  <c r="M1414" i="16"/>
  <c r="P1411" i="16"/>
  <c r="S1402" i="16"/>
  <c r="R1399" i="16"/>
  <c r="Q1396" i="16"/>
  <c r="K1392" i="16"/>
  <c r="J1385" i="16"/>
  <c r="J1592" i="16"/>
  <c r="J1577" i="16"/>
  <c r="P1566" i="16"/>
  <c r="S1563" i="16"/>
  <c r="R1558" i="16"/>
  <c r="Q1551" i="16"/>
  <c r="K1549" i="16"/>
  <c r="J1546" i="16"/>
  <c r="I1537" i="16"/>
  <c r="L1534" i="16"/>
  <c r="O1531" i="16"/>
  <c r="N1522" i="16"/>
  <c r="M1519" i="16"/>
  <c r="P1516" i="16"/>
  <c r="S1507" i="16"/>
  <c r="R1504" i="16"/>
  <c r="Q1501" i="16"/>
  <c r="K1497" i="16"/>
  <c r="J1490" i="16"/>
  <c r="I1487" i="16"/>
  <c r="L1482" i="16"/>
  <c r="O1475" i="16"/>
  <c r="N1472" i="16"/>
  <c r="M1467" i="16"/>
  <c r="P1460" i="16"/>
  <c r="S1457" i="16"/>
  <c r="R1452" i="16"/>
  <c r="Q1445" i="16"/>
  <c r="K1443" i="16"/>
  <c r="J1438" i="16"/>
  <c r="I1431" i="16"/>
  <c r="L1428" i="16"/>
  <c r="O1423" i="16"/>
  <c r="N1416" i="16"/>
  <c r="M1413" i="16"/>
  <c r="P1408" i="16"/>
  <c r="S1401" i="16"/>
  <c r="R1398" i="16"/>
  <c r="Q1393" i="16"/>
  <c r="K1387" i="16"/>
  <c r="P1565" i="16"/>
  <c r="L1547" i="16"/>
  <c r="S1528" i="16"/>
  <c r="O1506" i="16"/>
  <c r="K1488" i="16"/>
  <c r="R1471" i="16"/>
  <c r="N1447" i="16"/>
  <c r="J1429" i="16"/>
  <c r="Q1412" i="16"/>
  <c r="M1392" i="16"/>
  <c r="M1382" i="16"/>
  <c r="P1377" i="16"/>
  <c r="S1370" i="16"/>
  <c r="R1367" i="16"/>
  <c r="Q1362" i="16"/>
  <c r="K1356" i="16"/>
  <c r="J1353" i="16"/>
  <c r="I1348" i="16"/>
  <c r="L1341" i="16"/>
  <c r="O1338" i="16"/>
  <c r="N1333" i="16"/>
  <c r="M1326" i="16"/>
  <c r="P1323" i="16"/>
  <c r="S1318" i="16"/>
  <c r="R1311" i="16"/>
  <c r="Q1308" i="16"/>
  <c r="K1306" i="16"/>
  <c r="J1297" i="16"/>
  <c r="K1294" i="16"/>
  <c r="L1291" i="16"/>
  <c r="J1543" i="16"/>
  <c r="K1492" i="16"/>
  <c r="R1447" i="16"/>
  <c r="R1397" i="16"/>
  <c r="L1594" i="16"/>
  <c r="Q1564" i="16"/>
  <c r="M1546" i="16"/>
  <c r="I1522" i="16"/>
  <c r="P1505" i="16"/>
  <c r="L1487" i="16"/>
  <c r="S1468" i="16"/>
  <c r="O1446" i="16"/>
  <c r="K1428" i="16"/>
  <c r="R1411" i="16"/>
  <c r="N1387" i="16"/>
  <c r="L1382" i="16"/>
  <c r="O1377" i="16"/>
  <c r="N1370" i="16"/>
  <c r="M1367" i="16"/>
  <c r="P1362" i="16"/>
  <c r="S1355" i="16"/>
  <c r="R1352" i="16"/>
  <c r="Q1347" i="16"/>
  <c r="K1341" i="16"/>
  <c r="J1338" i="16"/>
  <c r="I1333" i="16"/>
  <c r="L1326" i="16"/>
  <c r="O1323" i="16"/>
  <c r="N1318" i="16"/>
  <c r="M1311" i="16"/>
  <c r="P1308" i="16"/>
  <c r="S1303" i="16"/>
  <c r="I1297" i="16"/>
  <c r="J1294" i="16"/>
  <c r="K1291" i="16"/>
  <c r="I1536" i="16"/>
  <c r="M1504" i="16"/>
  <c r="K1468" i="16"/>
  <c r="J1437" i="16"/>
  <c r="O1408" i="16"/>
  <c r="R1382" i="16"/>
  <c r="O1581" i="16"/>
  <c r="L1561" i="16"/>
  <c r="S1542" i="16"/>
  <c r="O1520" i="16"/>
  <c r="K1502" i="16"/>
  <c r="R1483" i="16"/>
  <c r="N1461" i="16"/>
  <c r="J1443" i="16"/>
  <c r="Q1426" i="16"/>
  <c r="M1402" i="16"/>
  <c r="N1384" i="16"/>
  <c r="L1381" i="16"/>
  <c r="O1372" i="16"/>
  <c r="N1369" i="16"/>
  <c r="M1366" i="16"/>
  <c r="P1357" i="16"/>
  <c r="S1354" i="16"/>
  <c r="R1351" i="16"/>
  <c r="Q1342" i="16"/>
  <c r="K1340" i="16"/>
  <c r="J1337" i="16"/>
  <c r="I1332" i="16"/>
  <c r="L1325" i="16"/>
  <c r="O1322" i="16"/>
  <c r="N1317" i="16"/>
  <c r="M1310" i="16"/>
  <c r="P1307" i="16"/>
  <c r="Q1302" i="16"/>
  <c r="R1295" i="16"/>
  <c r="S1292" i="16"/>
  <c r="K1371" i="16"/>
  <c r="R1354" i="16"/>
  <c r="N1336" i="16"/>
  <c r="J1312" i="16"/>
  <c r="I1295" i="16"/>
  <c r="N1348" i="16"/>
  <c r="L1310" i="16"/>
  <c r="R1372" i="16"/>
  <c r="N1354" i="16"/>
  <c r="J1336" i="16"/>
  <c r="Q1317" i="16"/>
  <c r="P1294" i="16"/>
  <c r="O1353" i="16"/>
  <c r="R1312" i="16"/>
  <c r="I1369" i="16"/>
  <c r="J1348" i="16"/>
  <c r="Q1327" i="16"/>
  <c r="M1309" i="16"/>
  <c r="N1292" i="16"/>
  <c r="P1597" i="16"/>
  <c r="S1594" i="16"/>
  <c r="R1591" i="16"/>
  <c r="Q1582" i="16"/>
  <c r="K1580" i="16"/>
  <c r="J1602" i="16"/>
  <c r="I1595" i="16"/>
  <c r="L1592" i="16"/>
  <c r="O1587" i="16"/>
  <c r="N1580" i="16"/>
  <c r="M1577" i="16"/>
  <c r="P1572" i="16"/>
  <c r="N1597" i="16"/>
  <c r="M1594" i="16"/>
  <c r="P1591" i="16"/>
  <c r="S1582" i="16"/>
  <c r="R1579" i="16"/>
  <c r="Q1576" i="16"/>
  <c r="O1603" i="16"/>
  <c r="K1581" i="16"/>
  <c r="M1572" i="16"/>
  <c r="O1565" i="16"/>
  <c r="N1562" i="16"/>
  <c r="M1557" i="16"/>
  <c r="P1550" i="16"/>
  <c r="S1547" i="16"/>
  <c r="R1542" i="16"/>
  <c r="Q1535" i="16"/>
  <c r="K1533" i="16"/>
  <c r="J1528" i="16"/>
  <c r="I1521" i="16"/>
  <c r="L1518" i="16"/>
  <c r="O1513" i="16"/>
  <c r="N1506" i="16"/>
  <c r="M1503" i="16"/>
  <c r="P1498" i="16"/>
  <c r="S1491" i="16"/>
  <c r="R1488" i="16"/>
  <c r="Q1483" i="16"/>
  <c r="K1477" i="16"/>
  <c r="J1474" i="16"/>
  <c r="I1471" i="16"/>
  <c r="L1462" i="16"/>
  <c r="O1459" i="16"/>
  <c r="N1456" i="16"/>
  <c r="M1447" i="16"/>
  <c r="P1444" i="16"/>
  <c r="S1441" i="16"/>
  <c r="R1432" i="16"/>
  <c r="Q1429" i="16"/>
  <c r="K1427" i="16"/>
  <c r="J1422" i="16"/>
  <c r="I1415" i="16"/>
  <c r="L1412" i="16"/>
  <c r="O1407" i="16"/>
  <c r="N1400" i="16"/>
  <c r="M1397" i="16"/>
  <c r="P1392" i="16"/>
  <c r="S1385" i="16"/>
  <c r="O1595" i="16"/>
  <c r="N1578" i="16"/>
  <c r="L1567" i="16"/>
  <c r="O1564" i="16"/>
  <c r="N1561" i="16"/>
  <c r="M1552" i="16"/>
  <c r="P1549" i="16"/>
  <c r="S1546" i="16"/>
  <c r="R1537" i="16"/>
  <c r="Q1534" i="16"/>
  <c r="K1532" i="16"/>
  <c r="J1527" i="16"/>
  <c r="I1520" i="16"/>
  <c r="L1517" i="16"/>
  <c r="O1512" i="16"/>
  <c r="N1505" i="16"/>
  <c r="M1502" i="16"/>
  <c r="P1497" i="16"/>
  <c r="S1490" i="16"/>
  <c r="R1487" i="16"/>
  <c r="Q1482" i="16"/>
  <c r="K1476" i="16"/>
  <c r="J1473" i="16"/>
  <c r="I1468" i="16"/>
  <c r="L1461" i="16"/>
  <c r="O1458" i="16"/>
  <c r="N1453" i="16"/>
  <c r="M1446" i="16"/>
  <c r="P1443" i="16"/>
  <c r="S1438" i="16"/>
  <c r="R1431" i="16"/>
  <c r="Q1428" i="16"/>
  <c r="K1426" i="16"/>
  <c r="J1417" i="16"/>
  <c r="I1414" i="16"/>
  <c r="L1411" i="16"/>
  <c r="O1402" i="16"/>
  <c r="N1399" i="16"/>
  <c r="M1396" i="16"/>
  <c r="P1387" i="16"/>
  <c r="S1384" i="16"/>
  <c r="O1591" i="16"/>
  <c r="O1576" i="16"/>
  <c r="L1566" i="16"/>
  <c r="O1563" i="16"/>
  <c r="N1558" i="16"/>
  <c r="M1551" i="16"/>
  <c r="P1548" i="16"/>
  <c r="S1543" i="16"/>
  <c r="R1536" i="16"/>
  <c r="Q1533" i="16"/>
  <c r="K1531" i="16"/>
  <c r="J1522" i="16"/>
  <c r="I1519" i="16"/>
  <c r="L1516" i="16"/>
  <c r="O1507" i="16"/>
  <c r="N1504" i="16"/>
  <c r="M1501" i="16"/>
  <c r="P1492" i="16"/>
  <c r="S1489" i="16"/>
  <c r="R1486" i="16"/>
  <c r="Q1477" i="16"/>
  <c r="K1475" i="16"/>
  <c r="J1472" i="16"/>
  <c r="I1467" i="16"/>
  <c r="L1460" i="16"/>
  <c r="O1457" i="16"/>
  <c r="N1452" i="16"/>
  <c r="M1445" i="16"/>
  <c r="P1442" i="16"/>
  <c r="S1437" i="16"/>
  <c r="R1430" i="16"/>
  <c r="Q1427" i="16"/>
  <c r="K1423" i="16"/>
  <c r="J1416" i="16"/>
  <c r="I1413" i="16"/>
  <c r="L1408" i="16"/>
  <c r="O1401" i="16"/>
  <c r="N1398" i="16"/>
  <c r="M1393" i="16"/>
  <c r="P1386" i="16"/>
  <c r="J1563" i="16"/>
  <c r="Q1546" i="16"/>
  <c r="M1522" i="16"/>
  <c r="I1504" i="16"/>
  <c r="P1487" i="16"/>
  <c r="L1467" i="16"/>
  <c r="S1446" i="16"/>
  <c r="O1428" i="16"/>
  <c r="K1408" i="16"/>
  <c r="R1387" i="16"/>
  <c r="I1382" i="16"/>
  <c r="L1377" i="16"/>
  <c r="O1370" i="16"/>
  <c r="N1367" i="16"/>
  <c r="M1362" i="16"/>
  <c r="P1355" i="16"/>
  <c r="S1352" i="16"/>
  <c r="R1347" i="16"/>
  <c r="Q1340" i="16"/>
  <c r="K1338" i="16"/>
  <c r="J1333" i="16"/>
  <c r="I1326" i="16"/>
  <c r="L1323" i="16"/>
  <c r="O1318" i="16"/>
  <c r="N1311" i="16"/>
  <c r="M1308" i="16"/>
  <c r="P1303" i="16"/>
  <c r="Q1296" i="16"/>
  <c r="R1293" i="16"/>
  <c r="J1578" i="16"/>
  <c r="N1535" i="16"/>
  <c r="O1488" i="16"/>
  <c r="L1445" i="16"/>
  <c r="Q1392" i="16"/>
  <c r="K1591" i="16"/>
  <c r="K1562" i="16"/>
  <c r="R1543" i="16"/>
  <c r="N1521" i="16"/>
  <c r="J1503" i="16"/>
  <c r="Q1486" i="16"/>
  <c r="M1462" i="16"/>
  <c r="I1444" i="16"/>
  <c r="P1427" i="16"/>
  <c r="L1407" i="16"/>
  <c r="S1386" i="16"/>
  <c r="Q1381" i="16"/>
  <c r="K1377" i="16"/>
  <c r="J1370" i="16"/>
  <c r="I1367" i="16"/>
  <c r="L1362" i="16"/>
  <c r="O1355" i="16"/>
  <c r="N1352" i="16"/>
  <c r="M1347" i="16"/>
  <c r="P1340" i="16"/>
  <c r="S1337" i="16"/>
  <c r="R1332" i="16"/>
  <c r="Q1325" i="16"/>
  <c r="K1323" i="16"/>
  <c r="J1318" i="16"/>
  <c r="I1311" i="16"/>
  <c r="L1308" i="16"/>
  <c r="O1303" i="16"/>
  <c r="P1296" i="16"/>
  <c r="Q1293" i="16"/>
  <c r="J1567" i="16"/>
  <c r="S1534" i="16"/>
  <c r="R1503" i="16"/>
  <c r="P1467" i="16"/>
  <c r="O1432" i="16"/>
  <c r="I1402" i="16"/>
  <c r="N1382" i="16"/>
  <c r="R1578" i="16"/>
  <c r="Q1558" i="16"/>
  <c r="M1536" i="16"/>
  <c r="I1518" i="16"/>
  <c r="P1501" i="16"/>
  <c r="L1477" i="16"/>
  <c r="S1460" i="16"/>
  <c r="O1442" i="16"/>
  <c r="K1422" i="16"/>
  <c r="R1401" i="16"/>
  <c r="R1383" i="16"/>
  <c r="Q1378" i="16"/>
  <c r="K1372" i="16"/>
  <c r="J1369" i="16"/>
  <c r="I1366" i="16"/>
  <c r="L1357" i="16"/>
  <c r="O1354" i="16"/>
  <c r="N1351" i="16"/>
  <c r="M1342" i="16"/>
  <c r="P1339" i="16"/>
  <c r="S1336" i="16"/>
  <c r="R1327" i="16"/>
  <c r="Q1324" i="16"/>
  <c r="K1322" i="16"/>
  <c r="J1317" i="16"/>
  <c r="I1310" i="16"/>
  <c r="L1307" i="16"/>
  <c r="M1302" i="16"/>
  <c r="N1295" i="16"/>
  <c r="O1292" i="16"/>
  <c r="P1370" i="16"/>
  <c r="L1352" i="16"/>
  <c r="S1333" i="16"/>
  <c r="O1311" i="16"/>
  <c r="O1293" i="16"/>
  <c r="M1341" i="16"/>
  <c r="Q1309" i="16"/>
  <c r="L1370" i="16"/>
  <c r="S1353" i="16"/>
  <c r="O1333" i="16"/>
  <c r="K1311" i="16"/>
  <c r="K1293" i="16"/>
  <c r="I1351" i="16"/>
  <c r="K1307" i="16"/>
  <c r="N1368" i="16"/>
  <c r="O1347" i="16"/>
  <c r="K1325" i="16"/>
  <c r="R1308" i="16"/>
  <c r="I1291" i="16"/>
  <c r="L1597" i="16"/>
  <c r="O1594" i="16"/>
  <c r="N1591" i="16"/>
  <c r="M1582" i="16"/>
  <c r="P1579" i="16"/>
  <c r="S1597" i="16"/>
  <c r="R1594" i="16"/>
  <c r="Q1591" i="16"/>
  <c r="K1587" i="16"/>
  <c r="J1580" i="16"/>
  <c r="I1577" i="16"/>
  <c r="L1572" i="16"/>
  <c r="J1597" i="16"/>
  <c r="I1594" i="16"/>
  <c r="L1591" i="16"/>
  <c r="O1582" i="16"/>
  <c r="N1579" i="16"/>
  <c r="M1576" i="16"/>
  <c r="I1597" i="16"/>
  <c r="P1580" i="16"/>
  <c r="Q1567" i="16"/>
  <c r="K1565" i="16"/>
  <c r="J1562" i="16"/>
  <c r="I1557" i="16"/>
  <c r="L1550" i="16"/>
  <c r="O1547" i="16"/>
  <c r="N1542" i="16"/>
  <c r="M1535" i="16"/>
  <c r="P1532" i="16"/>
  <c r="S1527" i="16"/>
  <c r="R1520" i="16"/>
  <c r="Q1517" i="16"/>
  <c r="K1513" i="16"/>
  <c r="J1506" i="16"/>
  <c r="I1503" i="16"/>
  <c r="L1498" i="16"/>
  <c r="O1491" i="16"/>
  <c r="N1488" i="16"/>
  <c r="M1483" i="16"/>
  <c r="P1476" i="16"/>
  <c r="S1473" i="16"/>
  <c r="R1468" i="16"/>
  <c r="Q1461" i="16"/>
  <c r="K1459" i="16"/>
  <c r="J1456" i="16"/>
  <c r="I1447" i="16"/>
  <c r="L1444" i="16"/>
  <c r="O1441" i="16"/>
  <c r="N1432" i="16"/>
  <c r="M1429" i="16"/>
  <c r="P1426" i="16"/>
  <c r="S1417" i="16"/>
  <c r="R1414" i="16"/>
  <c r="Q1411" i="16"/>
  <c r="K1407" i="16"/>
  <c r="J1400" i="16"/>
  <c r="I1397" i="16"/>
  <c r="L1392" i="16"/>
  <c r="O1385" i="16"/>
  <c r="I1593" i="16"/>
  <c r="S1577" i="16"/>
  <c r="Q1566" i="16"/>
  <c r="K1564" i="16"/>
  <c r="J1561" i="16"/>
  <c r="I1552" i="16"/>
  <c r="L1549" i="16"/>
  <c r="O1546" i="16"/>
  <c r="N1537" i="16"/>
  <c r="M1534" i="16"/>
  <c r="P1531" i="16"/>
  <c r="S1522" i="16"/>
  <c r="R1519" i="16"/>
  <c r="Q1516" i="16"/>
  <c r="K1512" i="16"/>
  <c r="J1505" i="16"/>
  <c r="I1502" i="16"/>
  <c r="L1497" i="16"/>
  <c r="O1490" i="16"/>
  <c r="N1487" i="16"/>
  <c r="M1482" i="16"/>
  <c r="P1475" i="16"/>
  <c r="S1472" i="16"/>
  <c r="R1467" i="16"/>
  <c r="Q1460" i="16"/>
  <c r="K1458" i="16"/>
  <c r="J1453" i="16"/>
  <c r="I1446" i="16"/>
  <c r="L1443" i="16"/>
  <c r="O1438" i="16"/>
  <c r="N1431" i="16"/>
  <c r="M1428" i="16"/>
  <c r="P1423" i="16"/>
  <c r="S1416" i="16"/>
  <c r="R1413" i="16"/>
  <c r="Q1408" i="16"/>
  <c r="K1402" i="16"/>
  <c r="J1399" i="16"/>
  <c r="I1396" i="16"/>
  <c r="L1387" i="16"/>
  <c r="O1384" i="16"/>
  <c r="I1587" i="16"/>
  <c r="L1573" i="16"/>
  <c r="Q1565" i="16"/>
  <c r="K1563" i="16"/>
  <c r="J1558" i="16"/>
  <c r="I1551" i="16"/>
  <c r="L1548" i="16"/>
  <c r="O1543" i="16"/>
  <c r="N1536" i="16"/>
  <c r="M1533" i="16"/>
  <c r="P1528" i="16"/>
  <c r="S1521" i="16"/>
  <c r="R1518" i="16"/>
  <c r="Q1513" i="16"/>
  <c r="K1507" i="16"/>
  <c r="J1504" i="16"/>
  <c r="I1501" i="16"/>
  <c r="L1492" i="16"/>
  <c r="O1489" i="16"/>
  <c r="N1486" i="16"/>
  <c r="M1477" i="16"/>
  <c r="P1474" i="16"/>
  <c r="S1471" i="16"/>
  <c r="R1462" i="16"/>
  <c r="Q1459" i="16"/>
  <c r="K1457" i="16"/>
  <c r="J1452" i="16"/>
  <c r="I1445" i="16"/>
  <c r="L1442" i="16"/>
  <c r="O1437" i="16"/>
  <c r="N1430" i="16"/>
  <c r="M1427" i="16"/>
  <c r="P1422" i="16"/>
  <c r="S1415" i="16"/>
  <c r="R1412" i="16"/>
  <c r="Q1407" i="16"/>
  <c r="K1401" i="16"/>
  <c r="J1398" i="16"/>
  <c r="I1393" i="16"/>
  <c r="L1386" i="16"/>
  <c r="O1562" i="16"/>
  <c r="K1542" i="16"/>
  <c r="R1521" i="16"/>
  <c r="N1503" i="16"/>
  <c r="J1483" i="16"/>
  <c r="Q1462" i="16"/>
  <c r="M1444" i="16"/>
  <c r="I1426" i="16"/>
  <c r="P1407" i="16"/>
  <c r="L1385" i="16"/>
  <c r="R1381" i="16"/>
  <c r="Q1372" i="16"/>
  <c r="K1370" i="16"/>
  <c r="J1367" i="16"/>
  <c r="I1362" i="16"/>
  <c r="L1355" i="16"/>
  <c r="O1352" i="16"/>
  <c r="N1347" i="16"/>
  <c r="M1340" i="16"/>
  <c r="P1337" i="16"/>
  <c r="S1332" i="16"/>
  <c r="R1325" i="16"/>
  <c r="Q1322" i="16"/>
  <c r="K1318" i="16"/>
  <c r="J1311" i="16"/>
  <c r="I1308" i="16"/>
  <c r="L1303" i="16"/>
  <c r="M1296" i="16"/>
  <c r="N1293" i="16"/>
  <c r="I1573" i="16"/>
  <c r="R1531" i="16"/>
  <c r="I1486" i="16"/>
  <c r="P1441" i="16"/>
  <c r="P1385" i="16"/>
  <c r="J1582" i="16"/>
  <c r="P1561" i="16"/>
  <c r="L1537" i="16"/>
  <c r="S1520" i="16"/>
  <c r="O1502" i="16"/>
  <c r="K1482" i="16"/>
  <c r="R1461" i="16"/>
  <c r="N1443" i="16"/>
  <c r="J1423" i="16"/>
  <c r="Q1402" i="16"/>
  <c r="Q1384" i="16"/>
  <c r="M1381" i="16"/>
  <c r="P1372" i="16"/>
  <c r="S1369" i="16"/>
  <c r="R1366" i="16"/>
  <c r="Q1357" i="16"/>
  <c r="K1355" i="16"/>
  <c r="J1352" i="16"/>
  <c r="I1347" i="16"/>
  <c r="L1340" i="16"/>
  <c r="O1337" i="16"/>
  <c r="N1332" i="16"/>
  <c r="M1325" i="16"/>
  <c r="P1322" i="16"/>
  <c r="S1317" i="16"/>
  <c r="R1310" i="16"/>
  <c r="Q1307" i="16"/>
  <c r="K1303" i="16"/>
  <c r="L1296" i="16"/>
  <c r="M1293" i="16"/>
  <c r="N1563" i="16"/>
  <c r="M1532" i="16"/>
  <c r="L1501" i="16"/>
  <c r="O1460" i="16"/>
  <c r="N1429" i="16"/>
  <c r="S1400" i="16"/>
  <c r="S1381" i="16"/>
  <c r="Q1573" i="16"/>
  <c r="K1552" i="16"/>
  <c r="R1535" i="16"/>
  <c r="N1517" i="16"/>
  <c r="J1497" i="16"/>
  <c r="Q1476" i="16"/>
  <c r="M1458" i="16"/>
  <c r="I1438" i="16"/>
  <c r="P1417" i="16"/>
  <c r="L1399" i="16"/>
  <c r="N1383" i="16"/>
  <c r="M1378" i="16"/>
  <c r="P1371" i="16"/>
  <c r="S1368" i="16"/>
  <c r="R1363" i="16"/>
  <c r="Q1356" i="16"/>
  <c r="K1354" i="16"/>
  <c r="J1351" i="16"/>
  <c r="I1342" i="16"/>
  <c r="L1339" i="16"/>
  <c r="O1336" i="16"/>
  <c r="N1327" i="16"/>
  <c r="M1324" i="16"/>
  <c r="P1321" i="16"/>
  <c r="S1312" i="16"/>
  <c r="R1309" i="16"/>
  <c r="Q1306" i="16"/>
  <c r="I1302" i="16"/>
  <c r="J1295" i="16"/>
  <c r="K1292" i="16"/>
  <c r="J1368" i="16"/>
  <c r="Q1351" i="16"/>
  <c r="M1327" i="16"/>
  <c r="I1309" i="16"/>
  <c r="J1292" i="16"/>
  <c r="L1338" i="16"/>
  <c r="P1306" i="16"/>
  <c r="Q1369" i="16"/>
  <c r="M1351" i="16"/>
  <c r="I1327" i="16"/>
  <c r="P1310" i="16"/>
  <c r="Q1291" i="16"/>
  <c r="S1347" i="16"/>
  <c r="P1302" i="16"/>
  <c r="S1367" i="16"/>
  <c r="I1341" i="16"/>
  <c r="P1324" i="16"/>
  <c r="L1306" i="16"/>
  <c r="R1603" i="16"/>
  <c r="Q1596" i="16"/>
  <c r="K1594" i="16"/>
  <c r="J1591" i="16"/>
  <c r="I1582" i="16"/>
  <c r="L1579" i="16"/>
  <c r="O1597" i="16"/>
  <c r="N1594" i="16"/>
  <c r="M1591" i="16"/>
  <c r="P1582" i="16"/>
  <c r="S1579" i="16"/>
  <c r="R1576" i="16"/>
  <c r="P1603" i="16"/>
  <c r="S1596" i="16"/>
  <c r="R1593" i="16"/>
  <c r="Q1588" i="16"/>
  <c r="K1582" i="16"/>
  <c r="J1579" i="16"/>
  <c r="I1576" i="16"/>
  <c r="N1596" i="16"/>
  <c r="Q1578" i="16"/>
  <c r="M1567" i="16"/>
  <c r="P1564" i="16"/>
  <c r="S1561" i="16"/>
  <c r="R1552" i="16"/>
  <c r="Q1549" i="16"/>
  <c r="K1547" i="16"/>
  <c r="J1542" i="16"/>
  <c r="I1535" i="16"/>
  <c r="L1532" i="16"/>
  <c r="O1527" i="16"/>
  <c r="N1520" i="16"/>
  <c r="M1517" i="16"/>
  <c r="P1512" i="16"/>
  <c r="S1505" i="16"/>
  <c r="R1502" i="16"/>
  <c r="Q1497" i="16"/>
  <c r="K1491" i="16"/>
  <c r="J1488" i="16"/>
  <c r="I1483" i="16"/>
  <c r="L1476" i="16"/>
  <c r="O1473" i="16"/>
  <c r="N1468" i="16"/>
  <c r="M1461" i="16"/>
  <c r="P1458" i="16"/>
  <c r="S1453" i="16"/>
  <c r="R1446" i="16"/>
  <c r="Q1443" i="16"/>
  <c r="K1441" i="16"/>
  <c r="J1432" i="16"/>
  <c r="I1429" i="16"/>
  <c r="L1426" i="16"/>
  <c r="O1417" i="16"/>
  <c r="N1414" i="16"/>
  <c r="M1411" i="16"/>
  <c r="P1402" i="16"/>
  <c r="S1399" i="16"/>
  <c r="R1396" i="16"/>
  <c r="Q1387" i="16"/>
  <c r="K1385" i="16"/>
  <c r="N1592" i="16"/>
  <c r="K1577" i="16"/>
  <c r="M1566" i="16"/>
  <c r="P1563" i="16"/>
  <c r="S1558" i="16"/>
  <c r="R1551" i="16"/>
  <c r="Q1548" i="16"/>
  <c r="K1546" i="16"/>
  <c r="J1537" i="16"/>
  <c r="I1534" i="16"/>
  <c r="L1531" i="16"/>
  <c r="O1522" i="16"/>
  <c r="N1519" i="16"/>
  <c r="M1516" i="16"/>
  <c r="P1507" i="16"/>
  <c r="S1504" i="16"/>
  <c r="R1501" i="16"/>
  <c r="Q1492" i="16"/>
  <c r="K1490" i="16"/>
  <c r="J1487" i="16"/>
  <c r="I1482" i="16"/>
  <c r="L1475" i="16"/>
  <c r="O1472" i="16"/>
  <c r="N1467" i="16"/>
  <c r="M1460" i="16"/>
  <c r="P1457" i="16"/>
  <c r="S1452" i="16"/>
  <c r="R1445" i="16"/>
  <c r="Q1442" i="16"/>
  <c r="K1438" i="16"/>
  <c r="J1431" i="16"/>
  <c r="I1428" i="16"/>
  <c r="L1423" i="16"/>
  <c r="O1416" i="16"/>
  <c r="N1413" i="16"/>
  <c r="M1408" i="16"/>
  <c r="P1401" i="16"/>
  <c r="S1398" i="16"/>
  <c r="R1393" i="16"/>
  <c r="Q1386" i="16"/>
  <c r="K1384" i="16"/>
  <c r="N1582" i="16"/>
  <c r="Q1572" i="16"/>
  <c r="M1565" i="16"/>
  <c r="P1562" i="16"/>
  <c r="S1557" i="16"/>
  <c r="R1550" i="16"/>
  <c r="Q1547" i="16"/>
  <c r="K1543" i="16"/>
  <c r="J1536" i="16"/>
  <c r="I1533" i="16"/>
  <c r="L1528" i="16"/>
  <c r="O1521" i="16"/>
  <c r="N1518" i="16"/>
  <c r="M1513" i="16"/>
  <c r="P1506" i="16"/>
  <c r="S1503" i="16"/>
  <c r="R1498" i="16"/>
  <c r="Q1491" i="16"/>
  <c r="K1489" i="16"/>
  <c r="J1486" i="16"/>
  <c r="I1477" i="16"/>
  <c r="L1474" i="16"/>
  <c r="O1471" i="16"/>
  <c r="N1462" i="16"/>
  <c r="M1459" i="16"/>
  <c r="P1456" i="16"/>
  <c r="S1447" i="16"/>
  <c r="R1444" i="16"/>
  <c r="Q1441" i="16"/>
  <c r="K1437" i="16"/>
  <c r="J1430" i="16"/>
  <c r="I1427" i="16"/>
  <c r="L1422" i="16"/>
  <c r="O1415" i="16"/>
  <c r="N1412" i="16"/>
  <c r="M1407" i="16"/>
  <c r="P1400" i="16"/>
  <c r="S1397" i="16"/>
  <c r="R1392" i="16"/>
  <c r="Q1385" i="16"/>
  <c r="I1558" i="16"/>
  <c r="P1537" i="16"/>
  <c r="L1519" i="16"/>
  <c r="S1502" i="16"/>
  <c r="O1482" i="16"/>
  <c r="K1460" i="16"/>
  <c r="R1443" i="16"/>
  <c r="N1423" i="16"/>
  <c r="J1401" i="16"/>
  <c r="R1384" i="16"/>
  <c r="N1381" i="16"/>
  <c r="M1372" i="16"/>
  <c r="P1369" i="16"/>
  <c r="S1366" i="16"/>
  <c r="R1357" i="16"/>
  <c r="Q1354" i="16"/>
  <c r="K1352" i="16"/>
  <c r="J1347" i="16"/>
  <c r="I1340" i="16"/>
  <c r="L1337" i="16"/>
  <c r="O1332" i="16"/>
  <c r="N1325" i="16"/>
  <c r="M1322" i="16"/>
  <c r="P1317" i="16"/>
  <c r="S1310" i="16"/>
  <c r="R1307" i="16"/>
  <c r="S1302" i="16"/>
  <c r="I1296" i="16"/>
  <c r="J1293" i="16"/>
  <c r="O1566" i="16"/>
  <c r="Q1522" i="16"/>
  <c r="N1483" i="16"/>
  <c r="I1430" i="16"/>
  <c r="M1384" i="16"/>
  <c r="I1579" i="16"/>
  <c r="J1557" i="16"/>
  <c r="Q1536" i="16"/>
  <c r="M1518" i="16"/>
  <c r="I1498" i="16"/>
  <c r="P1477" i="16"/>
  <c r="L1459" i="16"/>
  <c r="S1442" i="16"/>
  <c r="O1422" i="16"/>
  <c r="K1400" i="16"/>
  <c r="I1384" i="16"/>
  <c r="I1381" i="16"/>
  <c r="L1372" i="16"/>
  <c r="O1369" i="16"/>
  <c r="N1366" i="16"/>
  <c r="M1357" i="16"/>
  <c r="P1354" i="16"/>
  <c r="S1351" i="16"/>
  <c r="R1342" i="16"/>
  <c r="Q1339" i="16"/>
  <c r="K1337" i="16"/>
  <c r="J1332" i="16"/>
  <c r="I1325" i="16"/>
  <c r="L1322" i="16"/>
  <c r="O1317" i="16"/>
  <c r="N1310" i="16"/>
  <c r="M1307" i="16"/>
  <c r="R1302" i="16"/>
  <c r="S1295" i="16"/>
  <c r="I1293" i="16"/>
  <c r="M1558" i="16"/>
  <c r="L1527" i="16"/>
  <c r="P1491" i="16"/>
  <c r="I1458" i="16"/>
  <c r="M1426" i="16"/>
  <c r="M1398" i="16"/>
  <c r="K1381" i="16"/>
  <c r="I1572" i="16"/>
  <c r="P1551" i="16"/>
  <c r="L1533" i="16"/>
  <c r="S1516" i="16"/>
  <c r="O1492" i="16"/>
  <c r="K1474" i="16"/>
  <c r="R1457" i="16"/>
  <c r="N1437" i="16"/>
  <c r="J1415" i="16"/>
  <c r="Q1398" i="16"/>
  <c r="J1383" i="16"/>
  <c r="I1378" i="16"/>
  <c r="L1371" i="16"/>
  <c r="O1368" i="16"/>
  <c r="N1363" i="16"/>
  <c r="M1356" i="16"/>
  <c r="P1353" i="16"/>
  <c r="S1348" i="16"/>
  <c r="R1341" i="16"/>
  <c r="Q1338" i="16"/>
  <c r="K1336" i="16"/>
  <c r="J1327" i="16"/>
  <c r="I1324" i="16"/>
  <c r="L1321" i="16"/>
  <c r="O1312" i="16"/>
  <c r="N1309" i="16"/>
  <c r="M1306" i="16"/>
  <c r="P1297" i="16"/>
  <c r="Q1294" i="16"/>
  <c r="R1291" i="16"/>
  <c r="O1367" i="16"/>
  <c r="K1347" i="16"/>
  <c r="R1326" i="16"/>
  <c r="N1308" i="16"/>
  <c r="N1372" i="16"/>
  <c r="Q1337" i="16"/>
  <c r="K1297" i="16"/>
  <c r="K1367" i="16"/>
  <c r="R1348" i="16"/>
  <c r="N1326" i="16"/>
  <c r="J1308" i="16"/>
  <c r="I1377" i="16"/>
  <c r="R1340" i="16"/>
  <c r="Q1295" i="16"/>
  <c r="M1363" i="16"/>
  <c r="N1340" i="16"/>
  <c r="J1322" i="16"/>
  <c r="Q1303" i="16"/>
  <c r="N1603" i="16"/>
  <c r="M1596" i="16"/>
  <c r="P1593" i="16"/>
  <c r="S1588" i="16"/>
  <c r="R1581" i="16"/>
  <c r="Q1603" i="16"/>
  <c r="K1597" i="16"/>
  <c r="J1594" i="16"/>
  <c r="I1591" i="16"/>
  <c r="L1582" i="16"/>
  <c r="O1579" i="16"/>
  <c r="N1576" i="16"/>
  <c r="L1603" i="16"/>
  <c r="O1596" i="16"/>
  <c r="N1593" i="16"/>
  <c r="M1588" i="16"/>
  <c r="P1581" i="16"/>
  <c r="S1578" i="16"/>
  <c r="R1573" i="16"/>
  <c r="S1595" i="16"/>
  <c r="I1578" i="16"/>
  <c r="I1567" i="16"/>
  <c r="L1564" i="16"/>
  <c r="O1561" i="16"/>
  <c r="N1552" i="16"/>
  <c r="M1549" i="16"/>
  <c r="P1546" i="16"/>
  <c r="S1537" i="16"/>
  <c r="R1534" i="16"/>
  <c r="Q1531" i="16"/>
  <c r="K1527" i="16"/>
  <c r="J1520" i="16"/>
  <c r="I1517" i="16"/>
  <c r="L1512" i="16"/>
  <c r="O1505" i="16"/>
  <c r="N1502" i="16"/>
  <c r="M1497" i="16"/>
  <c r="P1490" i="16"/>
  <c r="S1487" i="16"/>
  <c r="R1482" i="16"/>
  <c r="Q1475" i="16"/>
  <c r="K1473" i="16"/>
  <c r="J1468" i="16"/>
  <c r="I1461" i="16"/>
  <c r="L1458" i="16"/>
  <c r="O1453" i="16"/>
  <c r="N1446" i="16"/>
  <c r="M1443" i="16"/>
  <c r="P1438" i="16"/>
  <c r="S1431" i="16"/>
  <c r="R1428" i="16"/>
  <c r="Q1423" i="16"/>
  <c r="K1417" i="16"/>
  <c r="J1414" i="16"/>
  <c r="I1411" i="16"/>
  <c r="L1402" i="16"/>
  <c r="O1399" i="16"/>
  <c r="N1396" i="16"/>
  <c r="M1387" i="16"/>
  <c r="P1384" i="16"/>
  <c r="S1591" i="16"/>
  <c r="P1576" i="16"/>
  <c r="I1566" i="16"/>
  <c r="L1563" i="16"/>
  <c r="O1558" i="16"/>
  <c r="N1551" i="16"/>
  <c r="M1548" i="16"/>
  <c r="P1543" i="16"/>
  <c r="S1536" i="16"/>
  <c r="R1533" i="16"/>
  <c r="Q1528" i="16"/>
  <c r="K1522" i="16"/>
  <c r="J1519" i="16"/>
  <c r="I1516" i="16"/>
  <c r="L1507" i="16"/>
  <c r="O1504" i="16"/>
  <c r="N1501" i="16"/>
  <c r="M1492" i="16"/>
  <c r="P1489" i="16"/>
  <c r="S1486" i="16"/>
  <c r="R1477" i="16"/>
  <c r="Q1474" i="16"/>
  <c r="K1472" i="16"/>
  <c r="J1467" i="16"/>
  <c r="I1460" i="16"/>
  <c r="L1457" i="16"/>
  <c r="O1452" i="16"/>
  <c r="N1445" i="16"/>
  <c r="M1442" i="16"/>
  <c r="P1437" i="16"/>
  <c r="S1430" i="16"/>
  <c r="R1427" i="16"/>
  <c r="Q1422" i="16"/>
  <c r="K1416" i="16"/>
  <c r="J1413" i="16"/>
  <c r="I1408" i="16"/>
  <c r="L1401" i="16"/>
  <c r="O1398" i="16"/>
  <c r="N1393" i="16"/>
  <c r="M1386" i="16"/>
  <c r="L1602" i="16"/>
  <c r="S1581" i="16"/>
  <c r="J1572" i="16"/>
  <c r="I1565" i="16"/>
  <c r="L1562" i="16"/>
  <c r="O1557" i="16"/>
  <c r="N1550" i="16"/>
  <c r="M1547" i="16"/>
  <c r="P1542" i="16"/>
  <c r="S1535" i="16"/>
  <c r="R1532" i="16"/>
  <c r="Q1527" i="16"/>
  <c r="K1521" i="16"/>
  <c r="J1518" i="16"/>
  <c r="I1513" i="16"/>
  <c r="L1506" i="16"/>
  <c r="O1503" i="16"/>
  <c r="N1498" i="16"/>
  <c r="M1491" i="16"/>
  <c r="P1488" i="16"/>
  <c r="S1483" i="16"/>
  <c r="R1476" i="16"/>
  <c r="Q1473" i="16"/>
  <c r="K1471" i="16"/>
  <c r="J1462" i="16"/>
  <c r="I1459" i="16"/>
  <c r="L1456" i="16"/>
  <c r="O1447" i="16"/>
  <c r="N1444" i="16"/>
  <c r="M1441" i="16"/>
  <c r="P1432" i="16"/>
  <c r="S1429" i="16"/>
  <c r="R1426" i="16"/>
  <c r="Q1417" i="16"/>
  <c r="K1415" i="16"/>
  <c r="J1412" i="16"/>
  <c r="I1407" i="16"/>
  <c r="L1400" i="16"/>
  <c r="O1397" i="16"/>
  <c r="N1392" i="16"/>
  <c r="M1385" i="16"/>
  <c r="N1557" i="16"/>
  <c r="J1535" i="16"/>
  <c r="Q1518" i="16"/>
  <c r="M1498" i="16"/>
  <c r="I1476" i="16"/>
  <c r="P1459" i="16"/>
  <c r="L1441" i="16"/>
  <c r="S1422" i="16"/>
  <c r="O1400" i="16"/>
  <c r="J1384" i="16"/>
  <c r="J1381" i="16"/>
  <c r="I1372" i="16"/>
  <c r="L1369" i="16"/>
  <c r="O1366" i="16"/>
  <c r="N1357" i="16"/>
  <c r="M1354" i="16"/>
  <c r="P1351" i="16"/>
  <c r="S1342" i="16"/>
  <c r="R1339" i="16"/>
  <c r="Q1336" i="16"/>
  <c r="K1332" i="16"/>
  <c r="J1325" i="16"/>
  <c r="I1322" i="16"/>
  <c r="L1317" i="16"/>
  <c r="O1310" i="16"/>
  <c r="N1307" i="16"/>
  <c r="O1302" i="16"/>
  <c r="P1295" i="16"/>
  <c r="Q1292" i="16"/>
  <c r="I1564" i="16"/>
  <c r="P1519" i="16"/>
  <c r="M1476" i="16"/>
  <c r="S1428" i="16"/>
  <c r="M1383" i="16"/>
  <c r="O1577" i="16"/>
  <c r="O1552" i="16"/>
  <c r="K1534" i="16"/>
  <c r="R1517" i="16"/>
  <c r="N1497" i="16"/>
  <c r="J1475" i="16"/>
  <c r="Q1458" i="16"/>
  <c r="M1438" i="16"/>
  <c r="I1416" i="16"/>
  <c r="P1399" i="16"/>
  <c r="S1383" i="16"/>
  <c r="R1378" i="16"/>
  <c r="Q1371" i="16"/>
  <c r="K1369" i="16"/>
  <c r="J1366" i="16"/>
  <c r="I1357" i="16"/>
  <c r="L1354" i="16"/>
  <c r="O1351" i="16"/>
  <c r="N1342" i="16"/>
  <c r="M1339" i="16"/>
  <c r="P1336" i="16"/>
  <c r="S1327" i="16"/>
  <c r="R1324" i="16"/>
  <c r="Q1321" i="16"/>
  <c r="K1317" i="16"/>
  <c r="J1310" i="16"/>
  <c r="I1307" i="16"/>
  <c r="N1302" i="16"/>
  <c r="O1295" i="16"/>
  <c r="P1292" i="16"/>
  <c r="R1557" i="16"/>
  <c r="K1520" i="16"/>
  <c r="J1489" i="16"/>
  <c r="S1456" i="16"/>
  <c r="R1423" i="16"/>
  <c r="L1393" i="16"/>
  <c r="S1603" i="16"/>
  <c r="N1567" i="16"/>
  <c r="J1549" i="16"/>
  <c r="Q1532" i="16"/>
  <c r="M1512" i="16"/>
  <c r="I1490" i="16"/>
  <c r="P1473" i="16"/>
  <c r="L1453" i="16"/>
  <c r="S1432" i="16"/>
  <c r="O1414" i="16"/>
  <c r="K1396" i="16"/>
  <c r="S1382" i="16"/>
  <c r="R1377" i="16"/>
  <c r="Q1370" i="16"/>
  <c r="K1368" i="16"/>
  <c r="J1363" i="16"/>
  <c r="I1356" i="16"/>
  <c r="L1353" i="16"/>
  <c r="O1348" i="16"/>
  <c r="N1341" i="16"/>
  <c r="M1338" i="16"/>
  <c r="P1333" i="16"/>
  <c r="S1326" i="16"/>
  <c r="R1323" i="16"/>
  <c r="Q1318" i="16"/>
  <c r="K1312" i="16"/>
  <c r="J1309" i="16"/>
  <c r="I1306" i="16"/>
  <c r="L1297" i="16"/>
  <c r="M1294" i="16"/>
  <c r="N1291" i="16"/>
  <c r="I1363" i="16"/>
  <c r="P1342" i="16"/>
  <c r="L1324" i="16"/>
  <c r="S1307" i="16"/>
  <c r="R1368" i="16"/>
  <c r="K1333" i="16"/>
  <c r="L1294" i="16"/>
  <c r="P1366" i="16"/>
  <c r="L1342" i="16"/>
  <c r="S1325" i="16"/>
  <c r="O1307" i="16"/>
  <c r="S1371" i="16"/>
  <c r="P1332" i="16"/>
  <c r="R1292" i="16"/>
  <c r="L1356" i="16"/>
  <c r="S1339" i="16"/>
  <c r="O1321" i="16"/>
  <c r="L1302" i="16"/>
  <c r="J1603" i="16"/>
  <c r="I1596" i="16"/>
  <c r="L1593" i="16"/>
  <c r="O1588" i="16"/>
  <c r="N1581" i="16"/>
  <c r="M1603" i="16"/>
  <c r="P1596" i="16"/>
  <c r="S1593" i="16"/>
  <c r="R1588" i="16"/>
  <c r="Q1581" i="16"/>
  <c r="K1579" i="16"/>
  <c r="J1576" i="16"/>
  <c r="Q1602" i="16"/>
  <c r="K1596" i="16"/>
  <c r="J1593" i="16"/>
  <c r="I1588" i="16"/>
  <c r="L1581" i="16"/>
  <c r="O1578" i="16"/>
  <c r="N1573" i="16"/>
  <c r="M1593" i="16"/>
  <c r="N1577" i="16"/>
  <c r="R1566" i="16"/>
  <c r="Q1563" i="16"/>
  <c r="K1561" i="16"/>
  <c r="J1552" i="16"/>
  <c r="I1549" i="16"/>
  <c r="L1546" i="16"/>
  <c r="O1537" i="16"/>
  <c r="N1534" i="16"/>
  <c r="M1531" i="16"/>
  <c r="P1522" i="16"/>
  <c r="S1519" i="16"/>
  <c r="R1516" i="16"/>
  <c r="Q1507" i="16"/>
  <c r="K1505" i="16"/>
  <c r="J1502" i="16"/>
  <c r="I1497" i="16"/>
  <c r="L1490" i="16"/>
  <c r="O1487" i="16"/>
  <c r="N1482" i="16"/>
  <c r="M1475" i="16"/>
  <c r="P1472" i="16"/>
  <c r="S1467" i="16"/>
  <c r="R1460" i="16"/>
  <c r="Q1457" i="16"/>
  <c r="K1453" i="16"/>
  <c r="J1446" i="16"/>
  <c r="I1443" i="16"/>
  <c r="L1438" i="16"/>
  <c r="O1431" i="16"/>
  <c r="N1428" i="16"/>
  <c r="M1423" i="16"/>
  <c r="P1416" i="16"/>
  <c r="S1413" i="16"/>
  <c r="R1408" i="16"/>
  <c r="Q1401" i="16"/>
  <c r="K1399" i="16"/>
  <c r="J1396" i="16"/>
  <c r="I1387" i="16"/>
  <c r="L1384" i="16"/>
  <c r="M1587" i="16"/>
  <c r="M1573" i="16"/>
  <c r="R1565" i="16"/>
  <c r="Q1562" i="16"/>
  <c r="K1558" i="16"/>
  <c r="J1551" i="16"/>
  <c r="I1548" i="16"/>
  <c r="L1543" i="16"/>
  <c r="O1536" i="16"/>
  <c r="N1533" i="16"/>
  <c r="M1528" i="16"/>
  <c r="P1521" i="16"/>
  <c r="S1518" i="16"/>
  <c r="R1513" i="16"/>
  <c r="Q1506" i="16"/>
  <c r="K1504" i="16"/>
  <c r="J1501" i="16"/>
  <c r="I1492" i="16"/>
  <c r="L1489" i="16"/>
  <c r="O1486" i="16"/>
  <c r="N1477" i="16"/>
  <c r="M1474" i="16"/>
  <c r="P1471" i="16"/>
  <c r="S1462" i="16"/>
  <c r="R1459" i="16"/>
  <c r="Q1456" i="16"/>
  <c r="K1452" i="16"/>
  <c r="J1445" i="16"/>
  <c r="I1442" i="16"/>
  <c r="L1437" i="16"/>
  <c r="O1430" i="16"/>
  <c r="N1427" i="16"/>
  <c r="M1422" i="16"/>
  <c r="P1415" i="16"/>
  <c r="S1412" i="16"/>
  <c r="R1407" i="16"/>
  <c r="Q1400" i="16"/>
  <c r="K1398" i="16"/>
  <c r="J1393" i="16"/>
  <c r="I1386" i="16"/>
  <c r="Q1597" i="16"/>
  <c r="M1579" i="16"/>
  <c r="S1567" i="16"/>
  <c r="R1564" i="16"/>
  <c r="Q1561" i="16"/>
  <c r="K1557" i="16"/>
  <c r="J1550" i="16"/>
  <c r="I1547" i="16"/>
  <c r="L1542" i="16"/>
  <c r="O1535" i="16"/>
  <c r="N1532" i="16"/>
  <c r="M1527" i="16"/>
  <c r="P1520" i="16"/>
  <c r="S1517" i="16"/>
  <c r="R1512" i="16"/>
  <c r="Q1505" i="16"/>
  <c r="K1503" i="16"/>
  <c r="J1498" i="16"/>
  <c r="I1491" i="16"/>
  <c r="L1488" i="16"/>
  <c r="O1483" i="16"/>
  <c r="N1476" i="16"/>
  <c r="M1473" i="16"/>
  <c r="P1468" i="16"/>
  <c r="S1461" i="16"/>
  <c r="R1458" i="16"/>
  <c r="Q1453" i="16"/>
  <c r="K1447" i="16"/>
  <c r="J1444" i="16"/>
  <c r="I1441" i="16"/>
  <c r="L1432" i="16"/>
  <c r="O1429" i="16"/>
  <c r="N1426" i="16"/>
  <c r="M1417" i="16"/>
  <c r="P1414" i="16"/>
  <c r="S1411" i="16"/>
  <c r="R1402" i="16"/>
  <c r="Q1399" i="16"/>
  <c r="K1397" i="16"/>
  <c r="J1392" i="16"/>
  <c r="I1385" i="16"/>
  <c r="S1552" i="16"/>
  <c r="O1534" i="16"/>
  <c r="K1516" i="16"/>
  <c r="R1497" i="16"/>
  <c r="N1475" i="16"/>
  <c r="J1457" i="16"/>
  <c r="Q1438" i="16"/>
  <c r="M1416" i="16"/>
  <c r="I1398" i="16"/>
  <c r="P1383" i="16"/>
  <c r="S1378" i="16"/>
  <c r="R1371" i="16"/>
  <c r="Q1368" i="16"/>
  <c r="K1366" i="16"/>
  <c r="J1357" i="16"/>
  <c r="I1354" i="16"/>
  <c r="L1351" i="16"/>
  <c r="O1342" i="16"/>
  <c r="N1339" i="16"/>
  <c r="M1336" i="16"/>
  <c r="P1327" i="16"/>
  <c r="S1324" i="16"/>
  <c r="R1321" i="16"/>
  <c r="Q1312" i="16"/>
  <c r="K1310" i="16"/>
  <c r="J1307" i="16"/>
  <c r="K1302" i="16"/>
  <c r="L1295" i="16"/>
  <c r="M1292" i="16"/>
  <c r="S1562" i="16"/>
  <c r="I1512" i="16"/>
  <c r="L1473" i="16"/>
  <c r="Q1416" i="16"/>
  <c r="J1382" i="16"/>
  <c r="N1572" i="16"/>
  <c r="I1550" i="16"/>
  <c r="P1533" i="16"/>
  <c r="L1513" i="16"/>
  <c r="S1492" i="16"/>
  <c r="O1474" i="16"/>
  <c r="K1456" i="16"/>
  <c r="R1437" i="16"/>
  <c r="N1415" i="16"/>
  <c r="J1397" i="16"/>
  <c r="O1383" i="16"/>
  <c r="N1378" i="16"/>
  <c r="M1371" i="16"/>
  <c r="P1368" i="16"/>
  <c r="S1363" i="16"/>
  <c r="R1356" i="16"/>
  <c r="Q1353" i="16"/>
  <c r="K1351" i="16"/>
  <c r="J1342" i="16"/>
  <c r="I1339" i="16"/>
  <c r="L1336" i="16"/>
  <c r="O1327" i="16"/>
  <c r="N1324" i="16"/>
  <c r="M1321" i="16"/>
  <c r="P1312" i="16"/>
  <c r="S1309" i="16"/>
  <c r="R1306" i="16"/>
  <c r="J1302" i="16"/>
  <c r="K1295" i="16"/>
  <c r="L1292" i="16"/>
  <c r="Q1550" i="16"/>
  <c r="J1517" i="16"/>
  <c r="S1482" i="16"/>
  <c r="M1452" i="16"/>
  <c r="L1417" i="16"/>
  <c r="K1386" i="16"/>
  <c r="R1596" i="16"/>
  <c r="S1566" i="16"/>
  <c r="O1548" i="16"/>
  <c r="K1528" i="16"/>
  <c r="R1507" i="16"/>
  <c r="N1489" i="16"/>
  <c r="J1471" i="16"/>
  <c r="Q1452" i="16"/>
  <c r="M1430" i="16"/>
  <c r="I1412" i="16"/>
  <c r="P1393" i="16"/>
  <c r="O1382" i="16"/>
  <c r="N1377" i="16"/>
  <c r="M1370" i="16"/>
  <c r="P1367" i="16"/>
  <c r="S1362" i="16"/>
  <c r="R1355" i="16"/>
  <c r="Q1352" i="16"/>
  <c r="K1348" i="16"/>
  <c r="J1341" i="16"/>
  <c r="I1338" i="16"/>
  <c r="L1333" i="16"/>
  <c r="O1326" i="16"/>
  <c r="N1323" i="16"/>
  <c r="M1318" i="16"/>
  <c r="P1311" i="16"/>
  <c r="S1308" i="16"/>
  <c r="R1303" i="16"/>
  <c r="S1296" i="16"/>
  <c r="I1294" i="16"/>
  <c r="J1291" i="16"/>
  <c r="N1362" i="16"/>
  <c r="J1340" i="16"/>
  <c r="Q1323" i="16"/>
  <c r="M1303" i="16"/>
  <c r="L1366" i="16"/>
  <c r="J1326" i="16"/>
  <c r="M1291" i="16"/>
  <c r="J1362" i="16"/>
  <c r="Q1341" i="16"/>
  <c r="M1323" i="16"/>
  <c r="I1303" i="16"/>
  <c r="M1369" i="16"/>
  <c r="O1325" i="16"/>
  <c r="P1378" i="16"/>
  <c r="Q1355" i="16"/>
  <c r="M1337" i="16"/>
  <c r="I1317" i="16"/>
  <c r="R1296" i="16"/>
  <c r="P2597" i="16"/>
  <c r="AC643" i="16"/>
  <c r="R2597" i="16"/>
  <c r="AB2383" i="16"/>
  <c r="AB2293" i="16"/>
  <c r="AB2323" i="16"/>
  <c r="AB2173" i="16"/>
  <c r="AB2263" i="16"/>
  <c r="AB2113" i="16"/>
  <c r="AB338" i="16"/>
  <c r="AB2203" i="16"/>
  <c r="AB2233" i="16"/>
  <c r="AB2398" i="16"/>
  <c r="AB2368" i="16"/>
  <c r="AB2158" i="16"/>
  <c r="AB2338" i="16"/>
  <c r="AB2308" i="16"/>
  <c r="AB2353" i="16"/>
  <c r="AB2278" i="16"/>
  <c r="AB2248" i="16"/>
  <c r="AB2128" i="16"/>
  <c r="AB2218" i="16"/>
  <c r="AB2188" i="16"/>
  <c r="AB2143" i="16"/>
  <c r="AB2639" i="16"/>
  <c r="AB755" i="16"/>
  <c r="AB333" i="16"/>
  <c r="AB2613" i="16"/>
  <c r="AB2621" i="16"/>
  <c r="AB2620" i="16"/>
  <c r="AB12" i="83"/>
  <c r="AD12" i="8"/>
  <c r="AB335" i="16"/>
  <c r="AB342" i="16"/>
  <c r="AB337" i="16"/>
  <c r="AB332" i="16"/>
  <c r="AB12" i="9"/>
  <c r="AB2623" i="16"/>
  <c r="AB34" i="16"/>
  <c r="AB334" i="16"/>
  <c r="AB2622" i="16"/>
  <c r="AB331" i="16"/>
  <c r="AB343" i="16"/>
  <c r="AB11" i="13"/>
  <c r="AB336" i="16"/>
  <c r="AB2610" i="16"/>
  <c r="AB2372" i="16"/>
  <c r="AB2402" i="16"/>
  <c r="AB2397" i="16"/>
  <c r="AB2334" i="16"/>
  <c r="AB2282" i="16"/>
  <c r="AB2366" i="16"/>
  <c r="AB2259" i="16"/>
  <c r="AB2222" i="16"/>
  <c r="AB2267" i="16"/>
  <c r="AB2217" i="16"/>
  <c r="AB2273" i="16"/>
  <c r="AB2216" i="16"/>
  <c r="AB2196" i="16"/>
  <c r="AB2140" i="16"/>
  <c r="AB2181" i="16"/>
  <c r="AB2276" i="16"/>
  <c r="AB2184" i="16"/>
  <c r="AB2132" i="16"/>
  <c r="AB2183" i="16"/>
  <c r="AB2141" i="16"/>
  <c r="AB2201" i="16"/>
  <c r="AB2187" i="16"/>
  <c r="AB2394" i="16"/>
  <c r="AB2373" i="16"/>
  <c r="AB2367" i="16"/>
  <c r="AB2328" i="16"/>
  <c r="AB2274" i="16"/>
  <c r="AB2347" i="16"/>
  <c r="AB2258" i="16"/>
  <c r="AB2352" i="16"/>
  <c r="AB2262" i="16"/>
  <c r="AB2393" i="16"/>
  <c r="AB2272" i="16"/>
  <c r="AB2333" i="16"/>
  <c r="AB2186" i="16"/>
  <c r="AB2335" i="16"/>
  <c r="AB2171" i="16"/>
  <c r="AB2275" i="16"/>
  <c r="AB2178" i="16"/>
  <c r="AB2124" i="16"/>
  <c r="AB2155" i="16"/>
  <c r="AB2117" i="16"/>
  <c r="AB2177" i="16"/>
  <c r="AB2123" i="16"/>
  <c r="AB2403" i="16"/>
  <c r="AB2388" i="16"/>
  <c r="AB2364" i="16"/>
  <c r="AB2357" i="16"/>
  <c r="AB2320" i="16"/>
  <c r="AB2268" i="16"/>
  <c r="AB2313" i="16"/>
  <c r="AB2257" i="16"/>
  <c r="AB2319" i="16"/>
  <c r="AB2261" i="16"/>
  <c r="AB2327" i="16"/>
  <c r="AB2271" i="16"/>
  <c r="AB2332" i="16"/>
  <c r="AB2182" i="16"/>
  <c r="AB2229" i="16"/>
  <c r="AB2167" i="16"/>
  <c r="AB2247" i="16"/>
  <c r="AB2170" i="16"/>
  <c r="AB2118" i="16"/>
  <c r="AB2127" i="16"/>
  <c r="AB2112" i="16"/>
  <c r="AB2151" i="16"/>
  <c r="AB2215" i="16"/>
  <c r="AB2395" i="16"/>
  <c r="AB2387" i="16"/>
  <c r="AB2358" i="16"/>
  <c r="AB2362" i="16"/>
  <c r="AB2316" i="16"/>
  <c r="AB2260" i="16"/>
  <c r="AB2312" i="16"/>
  <c r="AB2256" i="16"/>
  <c r="AB2318" i="16"/>
  <c r="AB2253" i="16"/>
  <c r="AB2322" i="16"/>
  <c r="AB2252" i="16"/>
  <c r="AB2331" i="16"/>
  <c r="AB2172" i="16"/>
  <c r="AB2213" i="16"/>
  <c r="AB2157" i="16"/>
  <c r="AB2223" i="16"/>
  <c r="AB2166" i="16"/>
  <c r="AB2110" i="16"/>
  <c r="AB2126" i="16"/>
  <c r="AB2111" i="16"/>
  <c r="AB2136" i="16"/>
  <c r="AB2137" i="16"/>
  <c r="AB2396" i="16"/>
  <c r="AB2391" i="16"/>
  <c r="AB2380" i="16"/>
  <c r="AB2350" i="16"/>
  <c r="AB2348" i="16"/>
  <c r="AB2306" i="16"/>
  <c r="AB2376" i="16"/>
  <c r="AB2307" i="16"/>
  <c r="AB2246" i="16"/>
  <c r="AB2317" i="16"/>
  <c r="AB2245" i="16"/>
  <c r="AB2321" i="16"/>
  <c r="AB2244" i="16"/>
  <c r="AB2237" i="16"/>
  <c r="AB2168" i="16"/>
  <c r="AB2207" i="16"/>
  <c r="AB2153" i="16"/>
  <c r="AB2212" i="16"/>
  <c r="AB2156" i="16"/>
  <c r="AB2106" i="16"/>
  <c r="AB2125" i="16"/>
  <c r="AB2163" i="16"/>
  <c r="AB2133" i="16"/>
  <c r="AB2392" i="16"/>
  <c r="AB2381" i="16"/>
  <c r="AB2365" i="16"/>
  <c r="AB2346" i="16"/>
  <c r="AB2343" i="16"/>
  <c r="AB2302" i="16"/>
  <c r="AB2363" i="16"/>
  <c r="AB2287" i="16"/>
  <c r="AB2242" i="16"/>
  <c r="AB2291" i="16"/>
  <c r="AB2241" i="16"/>
  <c r="AB2301" i="16"/>
  <c r="AB2238" i="16"/>
  <c r="AB2214" i="16"/>
  <c r="AB2162" i="16"/>
  <c r="AB2199" i="16"/>
  <c r="AB2147" i="16"/>
  <c r="AB2202" i="16"/>
  <c r="AB2152" i="16"/>
  <c r="AB2305" i="16"/>
  <c r="AB2303" i="16"/>
  <c r="AB2122" i="16"/>
  <c r="AB2109" i="16"/>
  <c r="AB2616" i="16"/>
  <c r="AB2382" i="16"/>
  <c r="AB2377" i="16"/>
  <c r="AB2361" i="16"/>
  <c r="AB2336" i="16"/>
  <c r="AB2342" i="16"/>
  <c r="AB2292" i="16"/>
  <c r="AB2349" i="16"/>
  <c r="AB2286" i="16"/>
  <c r="AB2232" i="16"/>
  <c r="AB2290" i="16"/>
  <c r="AB2231" i="16"/>
  <c r="AB2298" i="16"/>
  <c r="AB2230" i="16"/>
  <c r="AB2208" i="16"/>
  <c r="AB2154" i="16"/>
  <c r="AB2193" i="16"/>
  <c r="AB2139" i="16"/>
  <c r="AB2198" i="16"/>
  <c r="AB2142" i="16"/>
  <c r="AB2243" i="16"/>
  <c r="AB2197" i="16"/>
  <c r="AB2121" i="16"/>
  <c r="AB2108" i="16"/>
  <c r="AB2378" i="16"/>
  <c r="AB2351" i="16"/>
  <c r="AB2337" i="16"/>
  <c r="AB2288" i="16"/>
  <c r="AB2379" i="16"/>
  <c r="AB2283" i="16"/>
  <c r="AB2228" i="16"/>
  <c r="AB2289" i="16"/>
  <c r="AB2227" i="16"/>
  <c r="AB2297" i="16"/>
  <c r="AB2226" i="16"/>
  <c r="AB2200" i="16"/>
  <c r="AB2148" i="16"/>
  <c r="AB2185" i="16"/>
  <c r="AB2277" i="16"/>
  <c r="AB2192" i="16"/>
  <c r="AB2138" i="16"/>
  <c r="AB2211" i="16"/>
  <c r="AB2169" i="16"/>
  <c r="AB2304" i="16"/>
  <c r="AB2107" i="16"/>
  <c r="AB2609" i="16"/>
  <c r="AB2611" i="16"/>
  <c r="AB2612" i="16"/>
  <c r="W2398" i="16"/>
  <c r="W2308" i="16"/>
  <c r="W2368" i="16"/>
  <c r="W750" i="16"/>
  <c r="W2338" i="16"/>
  <c r="W2188" i="16"/>
  <c r="W597" i="16"/>
  <c r="W2278" i="16"/>
  <c r="W2128" i="16"/>
  <c r="W2218" i="16"/>
  <c r="W2248" i="16"/>
  <c r="W338" i="16"/>
  <c r="W2383" i="16"/>
  <c r="W2173" i="16"/>
  <c r="W2353" i="16"/>
  <c r="W2323" i="16"/>
  <c r="W2113" i="16"/>
  <c r="W627" i="16"/>
  <c r="W2293" i="16"/>
  <c r="W2263" i="16"/>
  <c r="W2143" i="16"/>
  <c r="W2233" i="16"/>
  <c r="W2203" i="16"/>
  <c r="W2158" i="16"/>
  <c r="W658" i="16"/>
  <c r="W2379" i="16"/>
  <c r="W2352" i="16"/>
  <c r="W2347" i="16"/>
  <c r="W2343" i="16"/>
  <c r="W2289" i="16"/>
  <c r="W2350" i="16"/>
  <c r="W2259" i="16"/>
  <c r="W2320" i="16"/>
  <c r="W2262" i="16"/>
  <c r="W2336" i="16"/>
  <c r="W2274" i="16"/>
  <c r="W2217" i="16"/>
  <c r="W2197" i="16"/>
  <c r="W2141" i="16"/>
  <c r="W2196" i="16"/>
  <c r="W2140" i="16"/>
  <c r="W2181" i="16"/>
  <c r="W2125" i="16"/>
  <c r="W2184" i="16"/>
  <c r="W2170" i="16"/>
  <c r="W2202" i="16"/>
  <c r="W2244" i="16"/>
  <c r="W2373" i="16"/>
  <c r="W2403" i="16"/>
  <c r="W2348" i="16"/>
  <c r="W2337" i="16"/>
  <c r="W2342" i="16"/>
  <c r="W2283" i="16"/>
  <c r="W2316" i="16"/>
  <c r="W2258" i="16"/>
  <c r="W2319" i="16"/>
  <c r="W2256" i="16"/>
  <c r="W2335" i="16"/>
  <c r="W2273" i="16"/>
  <c r="W2306" i="16"/>
  <c r="W2187" i="16"/>
  <c r="W2334" i="16"/>
  <c r="W2186" i="16"/>
  <c r="W2252" i="16"/>
  <c r="W2171" i="16"/>
  <c r="W2121" i="16"/>
  <c r="W2156" i="16"/>
  <c r="W2142" i="16"/>
  <c r="W2178" i="16"/>
  <c r="W2166" i="16"/>
  <c r="W2395" i="16"/>
  <c r="W2372" i="16"/>
  <c r="W2331" i="16"/>
  <c r="W2275" i="16"/>
  <c r="W2313" i="16"/>
  <c r="W2257" i="16"/>
  <c r="W2318" i="16"/>
  <c r="W2246" i="16"/>
  <c r="W2328" i="16"/>
  <c r="W2272" i="16"/>
  <c r="W2305" i="16"/>
  <c r="W2183" i="16"/>
  <c r="W2333" i="16"/>
  <c r="W2182" i="16"/>
  <c r="W2226" i="16"/>
  <c r="W2167" i="16"/>
  <c r="W2111" i="16"/>
  <c r="W2132" i="16"/>
  <c r="W2118" i="16"/>
  <c r="W2152" i="16"/>
  <c r="W2138" i="16"/>
  <c r="W2391" i="16"/>
  <c r="W2358" i="16"/>
  <c r="W2321" i="16"/>
  <c r="W2271" i="16"/>
  <c r="W2312" i="16"/>
  <c r="W2247" i="16"/>
  <c r="W2292" i="16"/>
  <c r="W2242" i="16"/>
  <c r="W2327" i="16"/>
  <c r="W2253" i="16"/>
  <c r="W2304" i="16"/>
  <c r="W2177" i="16"/>
  <c r="W2332" i="16"/>
  <c r="W2172" i="16"/>
  <c r="W2213" i="16"/>
  <c r="W2157" i="16"/>
  <c r="W2107" i="16"/>
  <c r="W2127" i="16"/>
  <c r="W2117" i="16"/>
  <c r="W2137" i="16"/>
  <c r="W2282" i="16"/>
  <c r="W2396" i="16"/>
  <c r="W2381" i="16"/>
  <c r="W2376" i="16"/>
  <c r="W2394" i="16"/>
  <c r="W2317" i="16"/>
  <c r="W2261" i="16"/>
  <c r="W2288" i="16"/>
  <c r="W2243" i="16"/>
  <c r="W2291" i="16"/>
  <c r="W2232" i="16"/>
  <c r="W2322" i="16"/>
  <c r="W2245" i="16"/>
  <c r="W2238" i="16"/>
  <c r="W2169" i="16"/>
  <c r="W2230" i="16"/>
  <c r="W2168" i="16"/>
  <c r="W2207" i="16"/>
  <c r="W2153" i="16"/>
  <c r="W2380" i="16"/>
  <c r="W2126" i="16"/>
  <c r="W2112" i="16"/>
  <c r="W2136" i="16"/>
  <c r="W2124" i="16"/>
  <c r="W2397" i="16"/>
  <c r="W2392" i="16"/>
  <c r="W2388" i="16"/>
  <c r="W2365" i="16"/>
  <c r="W2363" i="16"/>
  <c r="W2307" i="16"/>
  <c r="W2402" i="16"/>
  <c r="W2287" i="16"/>
  <c r="W2237" i="16"/>
  <c r="W2290" i="16"/>
  <c r="W2228" i="16"/>
  <c r="W2302" i="16"/>
  <c r="W2241" i="16"/>
  <c r="W2215" i="16"/>
  <c r="W2163" i="16"/>
  <c r="W2214" i="16"/>
  <c r="W2162" i="16"/>
  <c r="W2199" i="16"/>
  <c r="W2147" i="16"/>
  <c r="W2277" i="16"/>
  <c r="W2106" i="16"/>
  <c r="W2192" i="16"/>
  <c r="W2110" i="16"/>
  <c r="W2122" i="16"/>
  <c r="W2393" i="16"/>
  <c r="W2382" i="16"/>
  <c r="W2366" i="16"/>
  <c r="W2361" i="16"/>
  <c r="W2349" i="16"/>
  <c r="W2303" i="16"/>
  <c r="W2377" i="16"/>
  <c r="W2286" i="16"/>
  <c r="W2229" i="16"/>
  <c r="W2268" i="16"/>
  <c r="W2222" i="16"/>
  <c r="W2301" i="16"/>
  <c r="W2231" i="16"/>
  <c r="W2211" i="16"/>
  <c r="W2155" i="16"/>
  <c r="W2208" i="16"/>
  <c r="W2154" i="16"/>
  <c r="W2193" i="16"/>
  <c r="W2139" i="16"/>
  <c r="W2216" i="16"/>
  <c r="W2357" i="16"/>
  <c r="W2123" i="16"/>
  <c r="W2109" i="16"/>
  <c r="W2387" i="16"/>
  <c r="W2378" i="16"/>
  <c r="W2362" i="16"/>
  <c r="W2351" i="16"/>
  <c r="W2346" i="16"/>
  <c r="W2297" i="16"/>
  <c r="W2364" i="16"/>
  <c r="W2260" i="16"/>
  <c r="W2223" i="16"/>
  <c r="W2267" i="16"/>
  <c r="W2367" i="16"/>
  <c r="W2298" i="16"/>
  <c r="W2227" i="16"/>
  <c r="W2201" i="16"/>
  <c r="W2151" i="16"/>
  <c r="W2200" i="16"/>
  <c r="W2148" i="16"/>
  <c r="W2185" i="16"/>
  <c r="W2133" i="16"/>
  <c r="W2212" i="16"/>
  <c r="W2198" i="16"/>
  <c r="W2276" i="16"/>
  <c r="W2108" i="16"/>
  <c r="W2609" i="16"/>
  <c r="W2620" i="16"/>
  <c r="W2583" i="16"/>
  <c r="W12" i="8"/>
  <c r="W2613" i="16"/>
  <c r="W2619" i="16"/>
  <c r="W332" i="16"/>
  <c r="W623" i="16"/>
  <c r="W336" i="16"/>
  <c r="W2610" i="16"/>
  <c r="W12" i="9"/>
  <c r="W333" i="16"/>
  <c r="W590" i="16"/>
  <c r="W622" i="16"/>
  <c r="W624" i="16"/>
  <c r="W337" i="16"/>
  <c r="W2579" i="16"/>
  <c r="W2612" i="16"/>
  <c r="W625" i="16"/>
  <c r="W592" i="16"/>
  <c r="W331" i="16"/>
  <c r="W621" i="16"/>
  <c r="W2582" i="16"/>
  <c r="W2611" i="16"/>
  <c r="W2580" i="16"/>
  <c r="W631" i="16"/>
  <c r="W632" i="16"/>
  <c r="W34" i="16"/>
  <c r="W12" i="122" s="1"/>
  <c r="W342" i="16"/>
  <c r="W335" i="16"/>
  <c r="W2581" i="16"/>
  <c r="W626" i="16"/>
  <c r="W601" i="16"/>
  <c r="W2622" i="16"/>
  <c r="W2621" i="16"/>
  <c r="W334" i="16"/>
  <c r="W2616" i="16"/>
  <c r="W2586" i="16"/>
  <c r="W620" i="16"/>
  <c r="W596" i="16"/>
  <c r="W595" i="16"/>
  <c r="W593" i="16"/>
  <c r="W591" i="16"/>
  <c r="W11" i="13"/>
  <c r="W594" i="16"/>
  <c r="W654" i="16"/>
  <c r="W656" i="16"/>
  <c r="W657" i="16"/>
  <c r="W655" i="16"/>
  <c r="W662" i="16"/>
  <c r="W652" i="16"/>
  <c r="W653" i="16"/>
  <c r="W747" i="16"/>
  <c r="W744" i="16"/>
  <c r="W749" i="16"/>
  <c r="W743" i="16"/>
  <c r="W651" i="16"/>
  <c r="W746" i="16"/>
  <c r="W745" i="16"/>
  <c r="W748" i="16"/>
  <c r="W754" i="16"/>
  <c r="J11" i="13"/>
  <c r="J631" i="16"/>
  <c r="J12" i="8"/>
  <c r="J622" i="16"/>
  <c r="J621" i="16"/>
  <c r="J34" i="16"/>
  <c r="J12" i="122" s="1"/>
  <c r="J623" i="16"/>
  <c r="J620" i="16"/>
  <c r="S2597" i="16"/>
  <c r="T2218" i="16"/>
  <c r="T2143" i="16"/>
  <c r="T2383" i="16"/>
  <c r="T2173" i="16"/>
  <c r="T597" i="16"/>
  <c r="T2323" i="16"/>
  <c r="T2113" i="16"/>
  <c r="T750" i="16"/>
  <c r="T2263" i="16"/>
  <c r="T2353" i="16"/>
  <c r="T2188" i="16"/>
  <c r="T2203" i="16"/>
  <c r="T2158" i="16"/>
  <c r="T338" i="16"/>
  <c r="T2398" i="16"/>
  <c r="T2368" i="16"/>
  <c r="T2233" i="16"/>
  <c r="T2338" i="16"/>
  <c r="T2308" i="16"/>
  <c r="T2128" i="16"/>
  <c r="T658" i="16"/>
  <c r="T2278" i="16"/>
  <c r="T2248" i="16"/>
  <c r="T2293" i="16"/>
  <c r="T627" i="16"/>
  <c r="T595" i="16"/>
  <c r="T2611" i="16"/>
  <c r="T592" i="16"/>
  <c r="T2613" i="16"/>
  <c r="T335" i="16"/>
  <c r="T331" i="16"/>
  <c r="T34" i="16"/>
  <c r="T12" i="122" s="1"/>
  <c r="T626" i="16"/>
  <c r="T594" i="16"/>
  <c r="T332" i="16"/>
  <c r="T591" i="16"/>
  <c r="T601" i="16"/>
  <c r="T593" i="16"/>
  <c r="T334" i="16"/>
  <c r="T2612" i="16"/>
  <c r="T596" i="16"/>
  <c r="T11" i="13"/>
  <c r="T12" i="8"/>
  <c r="T2609" i="16"/>
  <c r="T2616" i="16"/>
  <c r="T2623" i="16"/>
  <c r="T590" i="16"/>
  <c r="T337" i="16"/>
  <c r="T2610" i="16"/>
  <c r="T333" i="16"/>
  <c r="T336" i="16"/>
  <c r="T12" i="9"/>
  <c r="T2622" i="16"/>
  <c r="T342" i="16"/>
  <c r="T2392" i="16"/>
  <c r="T2381" i="16"/>
  <c r="T2365" i="16"/>
  <c r="T2350" i="16"/>
  <c r="T2362" i="16"/>
  <c r="T2292" i="16"/>
  <c r="T2327" i="16"/>
  <c r="T2271" i="16"/>
  <c r="T2366" i="16"/>
  <c r="T2276" i="16"/>
  <c r="T2352" i="16"/>
  <c r="T2259" i="16"/>
  <c r="T2291" i="16"/>
  <c r="T2196" i="16"/>
  <c r="T2140" i="16"/>
  <c r="T2207" i="16"/>
  <c r="T2153" i="16"/>
  <c r="T2192" i="16"/>
  <c r="T2138" i="16"/>
  <c r="T2169" i="16"/>
  <c r="T2183" i="16"/>
  <c r="T2107" i="16"/>
  <c r="T2121" i="16"/>
  <c r="T2382" i="16"/>
  <c r="T2377" i="16"/>
  <c r="T2361" i="16"/>
  <c r="T2346" i="16"/>
  <c r="T2348" i="16"/>
  <c r="T2288" i="16"/>
  <c r="T2322" i="16"/>
  <c r="T2256" i="16"/>
  <c r="T2333" i="16"/>
  <c r="T2275" i="16"/>
  <c r="T2349" i="16"/>
  <c r="T2258" i="16"/>
  <c r="T2290" i="16"/>
  <c r="T2186" i="16"/>
  <c r="T2343" i="16"/>
  <c r="T2199" i="16"/>
  <c r="T2147" i="16"/>
  <c r="T2184" i="16"/>
  <c r="T2132" i="16"/>
  <c r="T2141" i="16"/>
  <c r="T2155" i="16"/>
  <c r="T2342" i="16"/>
  <c r="T2229" i="16"/>
  <c r="T2378" i="16"/>
  <c r="T2351" i="16"/>
  <c r="T2336" i="16"/>
  <c r="T2334" i="16"/>
  <c r="T2282" i="16"/>
  <c r="T2321" i="16"/>
  <c r="T2246" i="16"/>
  <c r="T2332" i="16"/>
  <c r="T2253" i="16"/>
  <c r="T2313" i="16"/>
  <c r="T2252" i="16"/>
  <c r="T2289" i="16"/>
  <c r="T2182" i="16"/>
  <c r="T2337" i="16"/>
  <c r="T2193" i="16"/>
  <c r="T2139" i="16"/>
  <c r="T2178" i="16"/>
  <c r="T2124" i="16"/>
  <c r="T2117" i="16"/>
  <c r="T2127" i="16"/>
  <c r="T2262" i="16"/>
  <c r="T2201" i="16"/>
  <c r="T2402" i="16"/>
  <c r="T2393" i="16"/>
  <c r="T2376" i="16"/>
  <c r="T2328" i="16"/>
  <c r="T2274" i="16"/>
  <c r="T2301" i="16"/>
  <c r="T2242" i="16"/>
  <c r="T2331" i="16"/>
  <c r="T2245" i="16"/>
  <c r="T2312" i="16"/>
  <c r="T2244" i="16"/>
  <c r="T2247" i="16"/>
  <c r="T2172" i="16"/>
  <c r="T2319" i="16"/>
  <c r="T2185" i="16"/>
  <c r="T2335" i="16"/>
  <c r="T2170" i="16"/>
  <c r="T2118" i="16"/>
  <c r="T2112" i="16"/>
  <c r="T2126" i="16"/>
  <c r="T2215" i="16"/>
  <c r="T2177" i="16"/>
  <c r="T2394" i="16"/>
  <c r="T2373" i="16"/>
  <c r="T2367" i="16"/>
  <c r="T2320" i="16"/>
  <c r="T2268" i="16"/>
  <c r="T2298" i="16"/>
  <c r="T2232" i="16"/>
  <c r="T2305" i="16"/>
  <c r="T2241" i="16"/>
  <c r="T2307" i="16"/>
  <c r="T2238" i="16"/>
  <c r="T2223" i="16"/>
  <c r="T2168" i="16"/>
  <c r="T2318" i="16"/>
  <c r="T2181" i="16"/>
  <c r="T2237" i="16"/>
  <c r="T2166" i="16"/>
  <c r="T2110" i="16"/>
  <c r="T2111" i="16"/>
  <c r="T2125" i="16"/>
  <c r="T2187" i="16"/>
  <c r="T2151" i="16"/>
  <c r="T2403" i="16"/>
  <c r="T2388" i="16"/>
  <c r="T2372" i="16"/>
  <c r="T2357" i="16"/>
  <c r="T2316" i="16"/>
  <c r="T2260" i="16"/>
  <c r="T2297" i="16"/>
  <c r="T2228" i="16"/>
  <c r="T2304" i="16"/>
  <c r="T2231" i="16"/>
  <c r="T2287" i="16"/>
  <c r="T2230" i="16"/>
  <c r="T2214" i="16"/>
  <c r="T2162" i="16"/>
  <c r="T2317" i="16"/>
  <c r="T2171" i="16"/>
  <c r="T2212" i="16"/>
  <c r="T2156" i="16"/>
  <c r="T2106" i="16"/>
  <c r="T2261" i="16"/>
  <c r="T2137" i="16"/>
  <c r="T2163" i="16"/>
  <c r="T2136" i="16"/>
  <c r="T2395" i="16"/>
  <c r="T2397" i="16"/>
  <c r="T2364" i="16"/>
  <c r="T2347" i="16"/>
  <c r="T2306" i="16"/>
  <c r="T2387" i="16"/>
  <c r="T2273" i="16"/>
  <c r="T2222" i="16"/>
  <c r="T2303" i="16"/>
  <c r="T2227" i="16"/>
  <c r="T2286" i="16"/>
  <c r="T2226" i="16"/>
  <c r="T2208" i="16"/>
  <c r="T2154" i="16"/>
  <c r="T2243" i="16"/>
  <c r="T2167" i="16"/>
  <c r="T2202" i="16"/>
  <c r="T2152" i="16"/>
  <c r="T2267" i="16"/>
  <c r="T2257" i="16"/>
  <c r="T2133" i="16"/>
  <c r="T2123" i="16"/>
  <c r="T2108" i="16"/>
  <c r="T2396" i="16"/>
  <c r="T2391" i="16"/>
  <c r="T2380" i="16"/>
  <c r="T2358" i="16"/>
  <c r="T2379" i="16"/>
  <c r="T2302" i="16"/>
  <c r="T2363" i="16"/>
  <c r="T2272" i="16"/>
  <c r="T2277" i="16"/>
  <c r="T2217" i="16"/>
  <c r="T2283" i="16"/>
  <c r="T2216" i="16"/>
  <c r="T2200" i="16"/>
  <c r="T2148" i="16"/>
  <c r="T2213" i="16"/>
  <c r="T2157" i="16"/>
  <c r="T2198" i="16"/>
  <c r="T2142" i="16"/>
  <c r="T2197" i="16"/>
  <c r="T2211" i="16"/>
  <c r="T2109" i="16"/>
  <c r="T2122" i="16"/>
  <c r="T621" i="16"/>
  <c r="T632" i="16"/>
  <c r="T624" i="16"/>
  <c r="T2582" i="16"/>
  <c r="T631" i="16"/>
  <c r="T2620" i="16"/>
  <c r="T620" i="16"/>
  <c r="T2619" i="16"/>
  <c r="T2581" i="16"/>
  <c r="T623" i="16"/>
  <c r="T2583" i="16"/>
  <c r="T2621" i="16"/>
  <c r="T622" i="16"/>
  <c r="T2579" i="16"/>
  <c r="T2580" i="16"/>
  <c r="T625" i="16"/>
  <c r="T2586" i="16"/>
  <c r="T655" i="16"/>
  <c r="T656" i="16"/>
  <c r="T662" i="16"/>
  <c r="T653" i="16"/>
  <c r="T657" i="16"/>
  <c r="T747" i="16"/>
  <c r="T744" i="16"/>
  <c r="T652" i="16"/>
  <c r="T746" i="16"/>
  <c r="T754" i="16"/>
  <c r="T654" i="16"/>
  <c r="T743" i="16"/>
  <c r="T748" i="16"/>
  <c r="T651" i="16"/>
  <c r="T745" i="16"/>
  <c r="T749" i="16"/>
  <c r="Z2353" i="16"/>
  <c r="Z2143" i="16"/>
  <c r="Z2293" i="16"/>
  <c r="Z2383" i="16"/>
  <c r="Z2233" i="16"/>
  <c r="Z2128" i="16"/>
  <c r="Z2368" i="16"/>
  <c r="Z2398" i="16"/>
  <c r="Z2158" i="16"/>
  <c r="Z2308" i="16"/>
  <c r="Z2338" i="16"/>
  <c r="Z2173" i="16"/>
  <c r="Z2248" i="16"/>
  <c r="Z2278" i="16"/>
  <c r="Z2263" i="16"/>
  <c r="Z2188" i="16"/>
  <c r="Z2218" i="16"/>
  <c r="Z2203" i="16"/>
  <c r="Z2113" i="16"/>
  <c r="Z338" i="16"/>
  <c r="Z2323" i="16"/>
  <c r="Z2397" i="16"/>
  <c r="Z2392" i="16"/>
  <c r="Z2377" i="16"/>
  <c r="Z2361" i="16"/>
  <c r="Z2304" i="16"/>
  <c r="Z2365" i="16"/>
  <c r="Z2327" i="16"/>
  <c r="Z2244" i="16"/>
  <c r="Z2334" i="16"/>
  <c r="Z2257" i="16"/>
  <c r="Z2316" i="16"/>
  <c r="Z2256" i="16"/>
  <c r="Z2319" i="16"/>
  <c r="Z2178" i="16"/>
  <c r="Z2245" i="16"/>
  <c r="Z2177" i="16"/>
  <c r="Z2268" i="16"/>
  <c r="Z2182" i="16"/>
  <c r="Z2126" i="16"/>
  <c r="Z2147" i="16"/>
  <c r="Z2133" i="16"/>
  <c r="Z2167" i="16"/>
  <c r="Z2207" i="16"/>
  <c r="Z2402" i="16"/>
  <c r="Z2393" i="16"/>
  <c r="Z2382" i="16"/>
  <c r="Z2366" i="16"/>
  <c r="Z2298" i="16"/>
  <c r="Z2351" i="16"/>
  <c r="Z2303" i="16"/>
  <c r="Z2238" i="16"/>
  <c r="Z2333" i="16"/>
  <c r="Z2247" i="16"/>
  <c r="Z2313" i="16"/>
  <c r="Z2246" i="16"/>
  <c r="Z2253" i="16"/>
  <c r="Z2170" i="16"/>
  <c r="Z2217" i="16"/>
  <c r="Z2169" i="16"/>
  <c r="Z2267" i="16"/>
  <c r="Z2172" i="16"/>
  <c r="Z2122" i="16"/>
  <c r="Z2121" i="16"/>
  <c r="Z2132" i="16"/>
  <c r="Z2139" i="16"/>
  <c r="Z2109" i="16"/>
  <c r="Z2394" i="16"/>
  <c r="Z2387" i="16"/>
  <c r="Z2403" i="16"/>
  <c r="Z2362" i="16"/>
  <c r="Z2364" i="16"/>
  <c r="Z2290" i="16"/>
  <c r="Z2358" i="16"/>
  <c r="Z2302" i="16"/>
  <c r="Z2230" i="16"/>
  <c r="Z2307" i="16"/>
  <c r="Z2243" i="16"/>
  <c r="Z2289" i="16"/>
  <c r="Z2242" i="16"/>
  <c r="Z2227" i="16"/>
  <c r="Z2166" i="16"/>
  <c r="Z2215" i="16"/>
  <c r="Z2163" i="16"/>
  <c r="Z2241" i="16"/>
  <c r="Z2168" i="16"/>
  <c r="Z2112" i="16"/>
  <c r="Z2118" i="16"/>
  <c r="Z2127" i="16"/>
  <c r="Z2125" i="16"/>
  <c r="Z2388" i="16"/>
  <c r="Z2379" i="16"/>
  <c r="Z2367" i="16"/>
  <c r="Z2352" i="16"/>
  <c r="Z2350" i="16"/>
  <c r="Z2286" i="16"/>
  <c r="Z2337" i="16"/>
  <c r="Z2301" i="16"/>
  <c r="Z2226" i="16"/>
  <c r="Z2306" i="16"/>
  <c r="Z2237" i="16"/>
  <c r="Z2288" i="16"/>
  <c r="Z2232" i="16"/>
  <c r="Z2212" i="16"/>
  <c r="Z2156" i="16"/>
  <c r="Z2211" i="16"/>
  <c r="Z2155" i="16"/>
  <c r="Z2214" i="16"/>
  <c r="Z2162" i="16"/>
  <c r="Z2108" i="16"/>
  <c r="Z2117" i="16"/>
  <c r="Z2107" i="16"/>
  <c r="Z2124" i="16"/>
  <c r="Z2380" i="16"/>
  <c r="Z2373" i="16"/>
  <c r="Z2363" i="16"/>
  <c r="Z2348" i="16"/>
  <c r="Z2332" i="16"/>
  <c r="Z2276" i="16"/>
  <c r="Z2336" i="16"/>
  <c r="Z2275" i="16"/>
  <c r="Z2216" i="16"/>
  <c r="Z2305" i="16"/>
  <c r="Z2229" i="16"/>
  <c r="Z2287" i="16"/>
  <c r="Z2228" i="16"/>
  <c r="Z2202" i="16"/>
  <c r="Z2152" i="16"/>
  <c r="Z2201" i="16"/>
  <c r="Z2151" i="16"/>
  <c r="Z2208" i="16"/>
  <c r="Z2154" i="16"/>
  <c r="Z2291" i="16"/>
  <c r="Z2297" i="16"/>
  <c r="Z2106" i="16"/>
  <c r="Z2123" i="16"/>
  <c r="Z2376" i="16"/>
  <c r="Z2357" i="16"/>
  <c r="Z2342" i="16"/>
  <c r="Z2322" i="16"/>
  <c r="Z2272" i="16"/>
  <c r="Z2335" i="16"/>
  <c r="Z2274" i="16"/>
  <c r="Z2347" i="16"/>
  <c r="Z2283" i="16"/>
  <c r="Z2223" i="16"/>
  <c r="Z2261" i="16"/>
  <c r="Z2222" i="16"/>
  <c r="Z2198" i="16"/>
  <c r="Z2142" i="16"/>
  <c r="Z2197" i="16"/>
  <c r="Z2141" i="16"/>
  <c r="Z2200" i="16"/>
  <c r="Z2148" i="16"/>
  <c r="Z2231" i="16"/>
  <c r="Z2213" i="16"/>
  <c r="Z2292" i="16"/>
  <c r="Z2181" i="16"/>
  <c r="Z2349" i="16"/>
  <c r="Z2391" i="16"/>
  <c r="Z2318" i="16"/>
  <c r="Z2262" i="16"/>
  <c r="Z2331" i="16"/>
  <c r="Z2273" i="16"/>
  <c r="Z2346" i="16"/>
  <c r="Z2282" i="16"/>
  <c r="Z2381" i="16"/>
  <c r="Z2260" i="16"/>
  <c r="Z2321" i="16"/>
  <c r="Z2192" i="16"/>
  <c r="Z2138" i="16"/>
  <c r="Z2187" i="16"/>
  <c r="Z2137" i="16"/>
  <c r="Z2196" i="16"/>
  <c r="Z2140" i="16"/>
  <c r="Z2199" i="16"/>
  <c r="Z2185" i="16"/>
  <c r="Z2111" i="16"/>
  <c r="Z2153" i="16"/>
  <c r="Z2396" i="16"/>
  <c r="Z2395" i="16"/>
  <c r="Z2378" i="16"/>
  <c r="Z2312" i="16"/>
  <c r="Z2258" i="16"/>
  <c r="Z2328" i="16"/>
  <c r="Z2252" i="16"/>
  <c r="Z2343" i="16"/>
  <c r="Z2277" i="16"/>
  <c r="Z2317" i="16"/>
  <c r="Z2259" i="16"/>
  <c r="Z2320" i="16"/>
  <c r="Z2184" i="16"/>
  <c r="Z2372" i="16"/>
  <c r="Z2183" i="16"/>
  <c r="Z2271" i="16"/>
  <c r="Z2186" i="16"/>
  <c r="Z2136" i="16"/>
  <c r="Z2171" i="16"/>
  <c r="Z2157" i="16"/>
  <c r="Z2193" i="16"/>
  <c r="Z2110" i="16"/>
  <c r="Z11" i="13"/>
  <c r="Z333" i="16"/>
  <c r="AB12" i="8"/>
  <c r="Z2620" i="16"/>
  <c r="Z337" i="16"/>
  <c r="Z2623" i="16"/>
  <c r="Z342" i="16"/>
  <c r="Z2611" i="16"/>
  <c r="Z2621" i="16"/>
  <c r="Z2616" i="16"/>
  <c r="Z332" i="16"/>
  <c r="Z2609" i="16"/>
  <c r="Z34" i="16"/>
  <c r="Z12" i="122" s="1"/>
  <c r="Z2622" i="16"/>
  <c r="Z331" i="16"/>
  <c r="Z2639" i="16"/>
  <c r="Z335" i="16"/>
  <c r="Z2612" i="16"/>
  <c r="Z343" i="16"/>
  <c r="Z334" i="16"/>
  <c r="Z2613" i="16"/>
  <c r="Z755" i="16"/>
  <c r="Z336" i="16"/>
  <c r="Z2610" i="16"/>
  <c r="Z12" i="9"/>
  <c r="AH12" i="83"/>
  <c r="AH338" i="16"/>
  <c r="Y643" i="16"/>
  <c r="Y735" i="16"/>
  <c r="Y827" i="16"/>
  <c r="Z827" i="16"/>
  <c r="Z735" i="16"/>
  <c r="Z643" i="16"/>
  <c r="AA643" i="16"/>
  <c r="AA735" i="16"/>
  <c r="AA827" i="16"/>
  <c r="J18" i="13"/>
  <c r="AL12" i="8"/>
  <c r="M18" i="13"/>
  <c r="K18" i="13"/>
  <c r="I18" i="13"/>
  <c r="AB638" i="16"/>
  <c r="AB730" i="16"/>
  <c r="AB822" i="16"/>
  <c r="Y637" i="16"/>
  <c r="Y821" i="16"/>
  <c r="Y729" i="16"/>
  <c r="Z730" i="16"/>
  <c r="Z822" i="16"/>
  <c r="Z638" i="16"/>
  <c r="AA640" i="16"/>
  <c r="AA824" i="16"/>
  <c r="AA732" i="16"/>
  <c r="AB639" i="16"/>
  <c r="AB731" i="16"/>
  <c r="AB823" i="16"/>
  <c r="Y647" i="16"/>
  <c r="Y739" i="16"/>
  <c r="Y831" i="16"/>
  <c r="Y822" i="16"/>
  <c r="Y730" i="16"/>
  <c r="Y638" i="16"/>
  <c r="Y824" i="16"/>
  <c r="Y640" i="16"/>
  <c r="Y732" i="16"/>
  <c r="Z823" i="16"/>
  <c r="Z639" i="16"/>
  <c r="Z731" i="16"/>
  <c r="AA639" i="16"/>
  <c r="AA823" i="16"/>
  <c r="AA731" i="16"/>
  <c r="Z821" i="16"/>
  <c r="Z729" i="16"/>
  <c r="Z637" i="16"/>
  <c r="Y826" i="16"/>
  <c r="Y734" i="16"/>
  <c r="Y642" i="16"/>
  <c r="AA637" i="16"/>
  <c r="AA821" i="16"/>
  <c r="AA729" i="16"/>
  <c r="AB641" i="16"/>
  <c r="AB825" i="16"/>
  <c r="AB733" i="16"/>
  <c r="AB642" i="16"/>
  <c r="AB826" i="16"/>
  <c r="AB734" i="16"/>
  <c r="AB640" i="16"/>
  <c r="AB824" i="16"/>
  <c r="AB732" i="16"/>
  <c r="AA641" i="16"/>
  <c r="AA825" i="16"/>
  <c r="AA733" i="16"/>
  <c r="AA642" i="16"/>
  <c r="AA826" i="16"/>
  <c r="AA734" i="16"/>
  <c r="AB637" i="16"/>
  <c r="AB729" i="16"/>
  <c r="AB821" i="16"/>
  <c r="Y825" i="16"/>
  <c r="Y641" i="16"/>
  <c r="Y733" i="16"/>
  <c r="AB647" i="16"/>
  <c r="AB831" i="16"/>
  <c r="AB739" i="16"/>
  <c r="Y639" i="16"/>
  <c r="Y823" i="16"/>
  <c r="Y731" i="16"/>
  <c r="Z826" i="16"/>
  <c r="Z642" i="16"/>
  <c r="Z734" i="16"/>
  <c r="Z647" i="16"/>
  <c r="Z739" i="16"/>
  <c r="Z831" i="16"/>
  <c r="AA638" i="16"/>
  <c r="AA822" i="16"/>
  <c r="AA730" i="16"/>
  <c r="AH331" i="16"/>
  <c r="AH336" i="16"/>
  <c r="AH332" i="16"/>
  <c r="AG680" i="16"/>
  <c r="AH343" i="16"/>
  <c r="AH342" i="16"/>
  <c r="AH2639" i="16"/>
  <c r="AH755" i="16"/>
  <c r="AH2616" i="16"/>
  <c r="AH12" i="9"/>
  <c r="AH34" i="16"/>
  <c r="AH2621" i="16"/>
  <c r="AH335" i="16"/>
  <c r="AH334" i="16"/>
  <c r="AH337" i="16"/>
  <c r="AH11" i="13"/>
  <c r="AH2623" i="16"/>
  <c r="AH333" i="16"/>
  <c r="AH2620" i="16"/>
  <c r="AH2622" i="16"/>
  <c r="AC815" i="16" l="1"/>
  <c r="Y809" i="16"/>
  <c r="AC808" i="16"/>
  <c r="AD808" i="16"/>
  <c r="AD806" i="16"/>
  <c r="N811" i="16"/>
  <c r="P808" i="16"/>
  <c r="AE805" i="16"/>
  <c r="S805" i="16"/>
  <c r="V811" i="16"/>
  <c r="AA806" i="16"/>
  <c r="N810" i="16"/>
  <c r="Z807" i="16"/>
  <c r="Y805" i="16"/>
  <c r="AF786" i="16"/>
  <c r="AD816" i="16"/>
  <c r="L725" i="16"/>
  <c r="L807" i="16"/>
  <c r="L817" i="16" s="1"/>
  <c r="AE810" i="16"/>
  <c r="AF807" i="16"/>
  <c r="T808" i="16"/>
  <c r="X786" i="16"/>
  <c r="N808" i="16"/>
  <c r="V809" i="16"/>
  <c r="AG804" i="16"/>
  <c r="AG725" i="16"/>
  <c r="X804" i="16"/>
  <c r="X725" i="16"/>
  <c r="AC816" i="16"/>
  <c r="O810" i="16"/>
  <c r="O786" i="16"/>
  <c r="Q815" i="16"/>
  <c r="AD810" i="16"/>
  <c r="N809" i="16"/>
  <c r="P807" i="16"/>
  <c r="S815" i="16"/>
  <c r="S786" i="16"/>
  <c r="V810" i="16"/>
  <c r="AF815" i="16"/>
  <c r="T815" i="16"/>
  <c r="W804" i="16"/>
  <c r="W725" i="16"/>
  <c r="W786" i="16"/>
  <c r="AA805" i="16"/>
  <c r="AA815" i="16"/>
  <c r="AA786" i="16"/>
  <c r="R810" i="16"/>
  <c r="R786" i="16"/>
  <c r="AB805" i="16"/>
  <c r="AH808" i="16"/>
  <c r="Y810" i="16"/>
  <c r="S810" i="16"/>
  <c r="AA810" i="16"/>
  <c r="AB804" i="16"/>
  <c r="AB725" i="16"/>
  <c r="Q804" i="16"/>
  <c r="Q725" i="16"/>
  <c r="AC804" i="16"/>
  <c r="AC725" i="16"/>
  <c r="AD805" i="16"/>
  <c r="Z804" i="16"/>
  <c r="Z725" i="16"/>
  <c r="AG786" i="16"/>
  <c r="AB816" i="16"/>
  <c r="X805" i="16"/>
  <c r="AC805" i="16"/>
  <c r="O811" i="16"/>
  <c r="M804" i="16"/>
  <c r="M817" i="16" s="1"/>
  <c r="M725" i="16"/>
  <c r="Q805" i="16"/>
  <c r="S804" i="16"/>
  <c r="S725" i="16"/>
  <c r="AF810" i="16"/>
  <c r="AF816" i="16"/>
  <c r="W805" i="16"/>
  <c r="AA804" i="16"/>
  <c r="AA725" i="16"/>
  <c r="AG805" i="16"/>
  <c r="R804" i="16"/>
  <c r="R725" i="16"/>
  <c r="U804" i="16"/>
  <c r="U725" i="16"/>
  <c r="U786" i="16"/>
  <c r="AH809" i="16"/>
  <c r="Y815" i="16"/>
  <c r="Y786" i="16"/>
  <c r="K804" i="16"/>
  <c r="K817" i="16" s="1"/>
  <c r="K725" i="16"/>
  <c r="AD804" i="16"/>
  <c r="AD725" i="16"/>
  <c r="P804" i="16"/>
  <c r="P725" i="16"/>
  <c r="AI776" i="16"/>
  <c r="AI780" i="16"/>
  <c r="AI785" i="16"/>
  <c r="AI773" i="16"/>
  <c r="AI777" i="16"/>
  <c r="AI784" i="16"/>
  <c r="AI778" i="16"/>
  <c r="AI775" i="16"/>
  <c r="AI774" i="16"/>
  <c r="AI779" i="16"/>
  <c r="AI712" i="16"/>
  <c r="AI723" i="16"/>
  <c r="AI815" i="16" s="1"/>
  <c r="AI719" i="16"/>
  <c r="AI718" i="16"/>
  <c r="AI717" i="16"/>
  <c r="AI809" i="16" s="1"/>
  <c r="AI716" i="16"/>
  <c r="AI715" i="16"/>
  <c r="AI807" i="16" s="1"/>
  <c r="AI713" i="16"/>
  <c r="AI805" i="16" s="1"/>
  <c r="AI724" i="16"/>
  <c r="AI816" i="16" s="1"/>
  <c r="AI714" i="16"/>
  <c r="AI806" i="16" s="1"/>
  <c r="I804" i="16"/>
  <c r="I817" i="16" s="1"/>
  <c r="I725" i="16"/>
  <c r="AD786" i="16"/>
  <c r="W815" i="16"/>
  <c r="AH807" i="16"/>
  <c r="X806" i="16"/>
  <c r="AC806" i="16"/>
  <c r="O804" i="16"/>
  <c r="O725" i="16"/>
  <c r="AD807" i="16"/>
  <c r="N815" i="16"/>
  <c r="N786" i="16"/>
  <c r="P810" i="16"/>
  <c r="P809" i="16"/>
  <c r="AE806" i="16"/>
  <c r="AF811" i="16"/>
  <c r="T805" i="16"/>
  <c r="W806" i="16"/>
  <c r="AA816" i="16"/>
  <c r="U809" i="16"/>
  <c r="AB811" i="16"/>
  <c r="AH810" i="16"/>
  <c r="Y804" i="16"/>
  <c r="Y725" i="16"/>
  <c r="Z786" i="16"/>
  <c r="U810" i="16"/>
  <c r="Q786" i="16"/>
  <c r="AE804" i="16"/>
  <c r="AE725" i="16"/>
  <c r="R806" i="16"/>
  <c r="X807" i="16"/>
  <c r="O805" i="16"/>
  <c r="J804" i="16"/>
  <c r="J817" i="16" s="1"/>
  <c r="J725" i="16"/>
  <c r="Q807" i="16"/>
  <c r="N804" i="16"/>
  <c r="N725" i="16"/>
  <c r="P811" i="16"/>
  <c r="P786" i="16"/>
  <c r="AE811" i="16"/>
  <c r="AE786" i="16"/>
  <c r="S808" i="16"/>
  <c r="V804" i="16"/>
  <c r="V725" i="16"/>
  <c r="V786" i="16"/>
  <c r="AF804" i="16"/>
  <c r="AF725" i="16"/>
  <c r="Z808" i="16"/>
  <c r="T725" i="16"/>
  <c r="T807" i="16"/>
  <c r="T786" i="16"/>
  <c r="W807" i="16"/>
  <c r="AA808" i="16"/>
  <c r="AG807" i="16"/>
  <c r="R815" i="16"/>
  <c r="U805" i="16"/>
  <c r="AB809" i="16"/>
  <c r="AB786" i="16"/>
  <c r="AH804" i="16"/>
  <c r="AH725" i="16"/>
  <c r="AH806" i="16"/>
  <c r="AH786" i="16"/>
  <c r="Y806" i="16"/>
  <c r="AH48" i="113"/>
  <c r="AH49" i="113"/>
  <c r="AH46" i="113"/>
  <c r="AF49" i="113"/>
  <c r="AF46" i="113"/>
  <c r="AF48" i="113"/>
  <c r="AI48" i="113"/>
  <c r="AI49" i="113"/>
  <c r="AI46" i="113"/>
  <c r="AG48" i="113"/>
  <c r="AG49" i="113"/>
  <c r="AG46" i="113"/>
  <c r="AG50" i="113" s="1"/>
  <c r="AI12" i="149"/>
  <c r="AI12" i="148"/>
  <c r="AG13" i="149"/>
  <c r="AG13" i="148"/>
  <c r="AH13" i="149"/>
  <c r="AH13" i="148"/>
  <c r="AF13" i="149"/>
  <c r="AF13" i="148"/>
  <c r="AK27" i="148"/>
  <c r="AC13" i="149"/>
  <c r="AC13" i="148"/>
  <c r="AB13" i="149"/>
  <c r="AB13" i="148"/>
  <c r="AE13" i="149"/>
  <c r="AE13" i="148"/>
  <c r="AJ27" i="148"/>
  <c r="AD13" i="149"/>
  <c r="AD13" i="148"/>
  <c r="AI337" i="16"/>
  <c r="AI207" i="122" s="1"/>
  <c r="AI611" i="16"/>
  <c r="AI332" i="16"/>
  <c r="AI202" i="122" s="1"/>
  <c r="AI2623" i="16"/>
  <c r="AI608" i="16"/>
  <c r="AI606" i="16"/>
  <c r="AK13" i="8"/>
  <c r="AB12" i="122"/>
  <c r="AC12" i="122"/>
  <c r="AI2603" i="16"/>
  <c r="AI616" i="16"/>
  <c r="AI610" i="16"/>
  <c r="AI2599" i="16"/>
  <c r="AI609" i="16"/>
  <c r="AI605" i="16"/>
  <c r="AK25" i="83"/>
  <c r="AM34" i="83" s="1"/>
  <c r="AJ25" i="83"/>
  <c r="AL34" i="83" s="1"/>
  <c r="AK26" i="16"/>
  <c r="AL24" i="16"/>
  <c r="AG12" i="13"/>
  <c r="AG13" i="83"/>
  <c r="AG112" i="83" s="1"/>
  <c r="AG191" i="13"/>
  <c r="AG2646" i="16"/>
  <c r="AG189" i="13"/>
  <c r="AI2621" i="16"/>
  <c r="AI331" i="16"/>
  <c r="AI201" i="122" s="1"/>
  <c r="AI342" i="16"/>
  <c r="AI212" i="122" s="1"/>
  <c r="AI2639" i="16"/>
  <c r="AI333" i="16"/>
  <c r="AI203" i="122" s="1"/>
  <c r="AI2602" i="16"/>
  <c r="AI336" i="16"/>
  <c r="AI206" i="122" s="1"/>
  <c r="AI607" i="16"/>
  <c r="AI2620" i="16"/>
  <c r="AI343" i="16"/>
  <c r="AI213" i="122" s="1"/>
  <c r="AI2601" i="16"/>
  <c r="AI338" i="16"/>
  <c r="AI208" i="122" s="1"/>
  <c r="AI612" i="16"/>
  <c r="AI334" i="16"/>
  <c r="AI204" i="122" s="1"/>
  <c r="AG190" i="13"/>
  <c r="AI755" i="16"/>
  <c r="AI2600" i="16"/>
  <c r="AI335" i="16"/>
  <c r="AI205" i="122" s="1"/>
  <c r="AI34" i="16"/>
  <c r="AH23" i="113"/>
  <c r="AH19" i="113"/>
  <c r="AH20" i="113"/>
  <c r="AH24" i="113"/>
  <c r="AM51" i="113"/>
  <c r="AH17" i="113"/>
  <c r="AG20" i="113"/>
  <c r="AL51" i="113"/>
  <c r="AG19" i="113"/>
  <c r="AG24" i="113"/>
  <c r="AG23" i="113"/>
  <c r="AG17" i="113"/>
  <c r="AF23" i="113"/>
  <c r="AF17" i="113"/>
  <c r="AF19" i="113"/>
  <c r="AF24" i="113"/>
  <c r="AK51" i="113"/>
  <c r="AF20" i="113"/>
  <c r="AJ24" i="113"/>
  <c r="AJ43" i="113"/>
  <c r="AO51" i="113" s="1"/>
  <c r="AJ19" i="113"/>
  <c r="AJ23" i="113"/>
  <c r="AJ20" i="113"/>
  <c r="AJ17" i="113"/>
  <c r="AI20" i="113"/>
  <c r="AI23" i="113"/>
  <c r="AN51" i="113"/>
  <c r="AI19" i="113"/>
  <c r="AI24" i="113"/>
  <c r="AI17" i="113"/>
  <c r="AK12" i="113"/>
  <c r="Z1173" i="122"/>
  <c r="T419" i="122"/>
  <c r="T424" i="122"/>
  <c r="AB1173" i="122"/>
  <c r="Y1921" i="122"/>
  <c r="Y1178" i="122"/>
  <c r="Y1173" i="122"/>
  <c r="AA1178" i="122"/>
  <c r="AA1169" i="122"/>
  <c r="AA1922" i="122"/>
  <c r="AA1173" i="122"/>
  <c r="V1178" i="122"/>
  <c r="U424" i="122"/>
  <c r="X1168" i="122"/>
  <c r="X423" i="122"/>
  <c r="X1169" i="122"/>
  <c r="X1919" i="122"/>
  <c r="AD1919" i="122"/>
  <c r="AD2568" i="122"/>
  <c r="AD1173" i="122"/>
  <c r="AD2562" i="122"/>
  <c r="AD1170" i="122"/>
  <c r="AD2559" i="122"/>
  <c r="AD424" i="122"/>
  <c r="AD421" i="122"/>
  <c r="AD418" i="122"/>
  <c r="AH1813" i="122"/>
  <c r="AH2023" i="122"/>
  <c r="AH750" i="122"/>
  <c r="AH1918" i="122"/>
  <c r="AH954" i="122"/>
  <c r="AH1600" i="122"/>
  <c r="AH2343" i="122"/>
  <c r="AH3004" i="122"/>
  <c r="AH857" i="122"/>
  <c r="AH1597" i="122"/>
  <c r="AH2243" i="122"/>
  <c r="AH3001" i="122"/>
  <c r="AH851" i="122"/>
  <c r="AH1594" i="122"/>
  <c r="AH2240" i="122"/>
  <c r="AH2904" i="122"/>
  <c r="AH848" i="122"/>
  <c r="AH1494" i="122"/>
  <c r="AH2237" i="122"/>
  <c r="AH2898" i="122"/>
  <c r="AH740" i="122"/>
  <c r="AH1386" i="122"/>
  <c r="AH2129" i="122"/>
  <c r="AH2790" i="122"/>
  <c r="AH643" i="122"/>
  <c r="AH1383" i="122"/>
  <c r="AH2029" i="122"/>
  <c r="AH637" i="122"/>
  <c r="AH1380" i="122"/>
  <c r="AH2026" i="122"/>
  <c r="AF1920" i="122"/>
  <c r="AF2791" i="122"/>
  <c r="AF418" i="122"/>
  <c r="AF2797" i="122"/>
  <c r="AG2022" i="122"/>
  <c r="AG2683" i="122"/>
  <c r="AG1922" i="122"/>
  <c r="AG2680" i="122"/>
  <c r="AG428" i="122"/>
  <c r="AG1168" i="122"/>
  <c r="AG2557" i="122"/>
  <c r="AG422" i="122"/>
  <c r="AG419" i="122"/>
  <c r="AD1076" i="122"/>
  <c r="AE1502" i="122"/>
  <c r="AG2041" i="122"/>
  <c r="AE2358" i="122"/>
  <c r="AD653" i="122"/>
  <c r="AH765" i="122"/>
  <c r="AG969" i="122"/>
  <c r="AF1079" i="122"/>
  <c r="AF1289" i="122"/>
  <c r="AD1509" i="122"/>
  <c r="AG1825" i="122"/>
  <c r="AE2048" i="122"/>
  <c r="AE2363" i="122"/>
  <c r="AF1076" i="122"/>
  <c r="AD2155" i="122"/>
  <c r="AH657" i="122"/>
  <c r="AH760" i="122"/>
  <c r="AE551" i="122"/>
  <c r="AG1184" i="122"/>
  <c r="AG1503" i="122"/>
  <c r="AG2369" i="122"/>
  <c r="AH543" i="122"/>
  <c r="AE970" i="122"/>
  <c r="AD1080" i="122"/>
  <c r="AG1290" i="122"/>
  <c r="AE1513" i="122"/>
  <c r="AF2049" i="122"/>
  <c r="AF2370" i="122"/>
  <c r="AH864" i="122"/>
  <c r="AG1612" i="122"/>
  <c r="AE1933" i="122"/>
  <c r="AH540" i="122"/>
  <c r="AE967" i="122"/>
  <c r="AD1077" i="122"/>
  <c r="AG1187" i="122"/>
  <c r="AE1504" i="122"/>
  <c r="AF2040" i="122"/>
  <c r="AD2263" i="122"/>
  <c r="AG1080" i="122"/>
  <c r="AG1402" i="122"/>
  <c r="AG753" i="122"/>
  <c r="AE1078" i="122"/>
  <c r="AD1720" i="122"/>
  <c r="AD646" i="122"/>
  <c r="AH755" i="122"/>
  <c r="AF978" i="122"/>
  <c r="AE1182" i="122"/>
  <c r="AF1620" i="122"/>
  <c r="AD1934" i="122"/>
  <c r="AG2156" i="122"/>
  <c r="AD1184" i="122"/>
  <c r="AF1718" i="122"/>
  <c r="AD1941" i="122"/>
  <c r="AG2254" i="122"/>
  <c r="AD1192" i="122"/>
  <c r="AG1505" i="122"/>
  <c r="AF1615" i="122"/>
  <c r="AE1728" i="122"/>
  <c r="AD1932" i="122"/>
  <c r="AG2151" i="122"/>
  <c r="AF2358" i="122"/>
  <c r="AG2804" i="122"/>
  <c r="AG1399" i="122"/>
  <c r="AF1509" i="122"/>
  <c r="AE1716" i="122"/>
  <c r="AD1826" i="122"/>
  <c r="AG2048" i="122"/>
  <c r="AF2252" i="122"/>
  <c r="AF2363" i="122"/>
  <c r="AF1288" i="122"/>
  <c r="AE1398" i="122"/>
  <c r="AD1508" i="122"/>
  <c r="AH1620" i="122"/>
  <c r="AG1824" i="122"/>
  <c r="AF1934" i="122"/>
  <c r="AE2044" i="122"/>
  <c r="AD2251" i="122"/>
  <c r="AD1193" i="122"/>
  <c r="AG1506" i="122"/>
  <c r="AF1616" i="122"/>
  <c r="AE1823" i="122"/>
  <c r="AD1933" i="122"/>
  <c r="AG2155" i="122"/>
  <c r="AF2359" i="122"/>
  <c r="AH2470" i="122"/>
  <c r="AE2361" i="122"/>
  <c r="AD2471" i="122"/>
  <c r="AH2583" i="122"/>
  <c r="AG2802" i="122"/>
  <c r="AF2361" i="122"/>
  <c r="AE2471" i="122"/>
  <c r="AH2802" i="122"/>
  <c r="AG2912" i="122"/>
  <c r="AG2812" i="122"/>
  <c r="AD2467" i="122"/>
  <c r="AH2576" i="122"/>
  <c r="AE2467" i="122"/>
  <c r="AG2908" i="122"/>
  <c r="AF2467" i="122"/>
  <c r="AH2908" i="122"/>
  <c r="Z1919" i="122"/>
  <c r="AB1169" i="122"/>
  <c r="W1173" i="122"/>
  <c r="AB1178" i="122"/>
  <c r="AB1171" i="122"/>
  <c r="Y1169" i="122"/>
  <c r="Y1927" i="122"/>
  <c r="Y2022" i="122"/>
  <c r="Y1170" i="122"/>
  <c r="Y2023" i="122"/>
  <c r="Y423" i="122"/>
  <c r="AA420" i="122"/>
  <c r="AA1921" i="122"/>
  <c r="AA1926" i="122"/>
  <c r="V1172" i="122"/>
  <c r="U418" i="122"/>
  <c r="U1168" i="122"/>
  <c r="U1173" i="122"/>
  <c r="X1172" i="122"/>
  <c r="X1173" i="122"/>
  <c r="AD1922" i="122"/>
  <c r="AD420" i="122"/>
  <c r="AD635" i="122"/>
  <c r="AD632" i="122"/>
  <c r="AD1927" i="122"/>
  <c r="AD1921" i="122"/>
  <c r="AD1178" i="122"/>
  <c r="AD2564" i="122"/>
  <c r="AD1172" i="122"/>
  <c r="AD2561" i="122"/>
  <c r="AD429" i="122"/>
  <c r="AD1169" i="122"/>
  <c r="AD2558" i="122"/>
  <c r="AD423" i="122"/>
  <c r="AH2462" i="122"/>
  <c r="AH2684" i="122"/>
  <c r="AH1490" i="122"/>
  <c r="AH1059" i="122"/>
  <c r="AH1705" i="122"/>
  <c r="AH2354" i="122"/>
  <c r="AH959" i="122"/>
  <c r="AH1702" i="122"/>
  <c r="AH2348" i="122"/>
  <c r="AH3012" i="122"/>
  <c r="AH956" i="122"/>
  <c r="AH1605" i="122"/>
  <c r="AH2345" i="122"/>
  <c r="AH3006" i="122"/>
  <c r="AH953" i="122"/>
  <c r="AH1599" i="122"/>
  <c r="AH2248" i="122"/>
  <c r="AH3003" i="122"/>
  <c r="AH845" i="122"/>
  <c r="AH1491" i="122"/>
  <c r="AH2140" i="122"/>
  <c r="AH2895" i="122"/>
  <c r="AH745" i="122"/>
  <c r="AH1488" i="122"/>
  <c r="AH2134" i="122"/>
  <c r="AH2798" i="122"/>
  <c r="AH742" i="122"/>
  <c r="AH1391" i="122"/>
  <c r="AH2131" i="122"/>
  <c r="AH2792" i="122"/>
  <c r="AE420" i="122"/>
  <c r="AF2569" i="122"/>
  <c r="AF423" i="122"/>
  <c r="AF420" i="122"/>
  <c r="AG1172" i="122"/>
  <c r="AG2791" i="122"/>
  <c r="AG2788" i="122"/>
  <c r="AG1919" i="122"/>
  <c r="AG2568" i="122"/>
  <c r="AG1173" i="122"/>
  <c r="AG2562" i="122"/>
  <c r="AG1170" i="122"/>
  <c r="AG2559" i="122"/>
  <c r="AG424" i="122"/>
  <c r="AF649" i="122"/>
  <c r="AE444" i="122"/>
  <c r="AE756" i="122"/>
  <c r="AG1077" i="122"/>
  <c r="AF1505" i="122"/>
  <c r="AD1728" i="122"/>
  <c r="AG2362" i="122"/>
  <c r="AD435" i="122"/>
  <c r="AG657" i="122"/>
  <c r="AF861" i="122"/>
  <c r="AE971" i="122"/>
  <c r="AD1081" i="122"/>
  <c r="AG1292" i="122"/>
  <c r="AE1609" i="122"/>
  <c r="AF2145" i="122"/>
  <c r="AH222" i="122"/>
  <c r="AF1192" i="122"/>
  <c r="AE2252" i="122"/>
  <c r="AD860" i="122"/>
  <c r="AE653" i="122"/>
  <c r="AF435" i="122"/>
  <c r="AD865" i="122"/>
  <c r="AG435" i="122"/>
  <c r="AF545" i="122"/>
  <c r="AE658" i="122"/>
  <c r="AD862" i="122"/>
  <c r="AG1081" i="122"/>
  <c r="AF1610" i="122"/>
  <c r="AD1830" i="122"/>
  <c r="AG2146" i="122"/>
  <c r="AE968" i="122"/>
  <c r="AF1722" i="122"/>
  <c r="AD437" i="122"/>
  <c r="AF863" i="122"/>
  <c r="AF1290" i="122"/>
  <c r="AG432" i="122"/>
  <c r="AF542" i="122"/>
  <c r="AE652" i="122"/>
  <c r="AD765" i="122"/>
  <c r="AG1078" i="122"/>
  <c r="AF1507" i="122"/>
  <c r="AD1824" i="122"/>
  <c r="AG2043" i="122"/>
  <c r="AE2360" i="122"/>
  <c r="AG872" i="122"/>
  <c r="AE1509" i="122"/>
  <c r="AF758" i="122"/>
  <c r="AG1181" i="122"/>
  <c r="AF1823" i="122"/>
  <c r="AG647" i="122"/>
  <c r="AF757" i="122"/>
  <c r="AE867" i="122"/>
  <c r="AD1074" i="122"/>
  <c r="AD1401" i="122"/>
  <c r="AG1717" i="122"/>
  <c r="AE1937" i="122"/>
  <c r="AE864" i="122"/>
  <c r="AG1185" i="122"/>
  <c r="AD1502" i="122"/>
  <c r="AG1721" i="122"/>
  <c r="AE2038" i="122"/>
  <c r="AE433" i="122"/>
  <c r="AF657" i="122"/>
  <c r="AG1193" i="122"/>
  <c r="AF1397" i="122"/>
  <c r="AE1507" i="122"/>
  <c r="AD1620" i="122"/>
  <c r="AG1933" i="122"/>
  <c r="AF2043" i="122"/>
  <c r="AE2156" i="122"/>
  <c r="AD2360" i="122"/>
  <c r="AF2573" i="122"/>
  <c r="AH2808" i="122"/>
  <c r="AF1291" i="122"/>
  <c r="AE1401" i="122"/>
  <c r="AD1514" i="122"/>
  <c r="AG1827" i="122"/>
  <c r="AF1937" i="122"/>
  <c r="AE2144" i="122"/>
  <c r="AD2254" i="122"/>
  <c r="AD2465" i="122"/>
  <c r="AH2804" i="122"/>
  <c r="AD1290" i="122"/>
  <c r="AG1509" i="122"/>
  <c r="AF1716" i="122"/>
  <c r="AE1826" i="122"/>
  <c r="AD1936" i="122"/>
  <c r="AG2252" i="122"/>
  <c r="AE2364" i="122"/>
  <c r="AF2801" i="122"/>
  <c r="AG1288" i="122"/>
  <c r="AF1398" i="122"/>
  <c r="AE1508" i="122"/>
  <c r="AD1621" i="122"/>
  <c r="AG1934" i="122"/>
  <c r="AF2044" i="122"/>
  <c r="AE2251" i="122"/>
  <c r="AD2361" i="122"/>
  <c r="AG2700" i="122"/>
  <c r="AH2477" i="122"/>
  <c r="AE2584" i="122"/>
  <c r="AG2472" i="122"/>
  <c r="AF2694" i="122"/>
  <c r="AH3026" i="122"/>
  <c r="AD2363" i="122"/>
  <c r="AH2472" i="122"/>
  <c r="AG2694" i="122"/>
  <c r="AF2804" i="122"/>
  <c r="AG2468" i="122"/>
  <c r="AF2578" i="122"/>
  <c r="AE2706" i="122"/>
  <c r="AH3019" i="122"/>
  <c r="AH2468" i="122"/>
  <c r="AG2578" i="122"/>
  <c r="AF2706" i="122"/>
  <c r="AD2469" i="122"/>
  <c r="AG2706" i="122"/>
  <c r="AH202" i="122"/>
  <c r="AH207" i="122"/>
  <c r="AH212" i="122"/>
  <c r="Z2022" i="122"/>
  <c r="Z1170" i="122"/>
  <c r="Z1172" i="122"/>
  <c r="Z1922" i="122"/>
  <c r="W1178" i="122"/>
  <c r="W1169" i="122"/>
  <c r="AB1170" i="122"/>
  <c r="Y1920" i="122"/>
  <c r="AA1172" i="122"/>
  <c r="AA2022" i="122"/>
  <c r="V1169" i="122"/>
  <c r="U1169" i="122"/>
  <c r="U1178" i="122"/>
  <c r="X1178" i="122"/>
  <c r="AD643" i="122"/>
  <c r="AD637" i="122"/>
  <c r="AD634" i="122"/>
  <c r="AD2023" i="122"/>
  <c r="AD631" i="122"/>
  <c r="AD1926" i="122"/>
  <c r="AD1920" i="122"/>
  <c r="AD2569" i="122"/>
  <c r="AD1177" i="122"/>
  <c r="AD2563" i="122"/>
  <c r="AH739" i="122"/>
  <c r="AH852" i="122"/>
  <c r="AH1606" i="122"/>
  <c r="AH2136" i="122"/>
  <c r="AH421" i="122"/>
  <c r="AH1810" i="122"/>
  <c r="AH2456" i="122"/>
  <c r="AH418" i="122"/>
  <c r="AH1064" i="122"/>
  <c r="AH1713" i="122"/>
  <c r="AH2453" i="122"/>
  <c r="AH1061" i="122"/>
  <c r="AH1707" i="122"/>
  <c r="AH2450" i="122"/>
  <c r="AH964" i="122"/>
  <c r="AH1704" i="122"/>
  <c r="AH2350" i="122"/>
  <c r="AH1596" i="122"/>
  <c r="AH2242" i="122"/>
  <c r="AH850" i="122"/>
  <c r="AH1499" i="122"/>
  <c r="AH2239" i="122"/>
  <c r="AH2900" i="122"/>
  <c r="AH847" i="122"/>
  <c r="AH1493" i="122"/>
  <c r="AH2236" i="122"/>
  <c r="AH2897" i="122"/>
  <c r="AE423" i="122"/>
  <c r="AE1177" i="122"/>
  <c r="AE1171" i="122"/>
  <c r="AE2560" i="122"/>
  <c r="AE417" i="122"/>
  <c r="AF429" i="122"/>
  <c r="AF1177" i="122"/>
  <c r="AF2563" i="122"/>
  <c r="AF1171" i="122"/>
  <c r="AF2560" i="122"/>
  <c r="AF417" i="122"/>
  <c r="AG2899" i="122"/>
  <c r="AG2896" i="122"/>
  <c r="AG2893" i="122"/>
  <c r="AG2793" i="122"/>
  <c r="AG1927" i="122"/>
  <c r="AG2682" i="122"/>
  <c r="AG1921" i="122"/>
  <c r="AG2679" i="122"/>
  <c r="AG1178" i="122"/>
  <c r="AG2564" i="122"/>
  <c r="AF969" i="122"/>
  <c r="AE1079" i="122"/>
  <c r="AD1289" i="122"/>
  <c r="AG1508" i="122"/>
  <c r="AE1825" i="122"/>
  <c r="AD2145" i="122"/>
  <c r="AE216" i="122"/>
  <c r="AG1085" i="122"/>
  <c r="AF1612" i="122"/>
  <c r="AD1835" i="122"/>
  <c r="AG2148" i="122"/>
  <c r="AD2365" i="122"/>
  <c r="AG1079" i="122"/>
  <c r="AF1399" i="122"/>
  <c r="AH872" i="122"/>
  <c r="AG1826" i="122"/>
  <c r="AH753" i="122"/>
  <c r="AF973" i="122"/>
  <c r="AE1086" i="122"/>
  <c r="AD1300" i="122"/>
  <c r="AG1613" i="122"/>
  <c r="AE1930" i="122"/>
  <c r="AH437" i="122"/>
  <c r="AG974" i="122"/>
  <c r="AD1829" i="122"/>
  <c r="AD1397" i="122"/>
  <c r="AF2146" i="122"/>
  <c r="AF970" i="122"/>
  <c r="AE1080" i="122"/>
  <c r="AD1291" i="122"/>
  <c r="AG1513" i="122"/>
  <c r="AE1827" i="122"/>
  <c r="AF2468" i="122"/>
  <c r="AH433" i="122"/>
  <c r="AD1187" i="122"/>
  <c r="AD1930" i="122"/>
  <c r="AG1075" i="122"/>
  <c r="AF1185" i="122"/>
  <c r="AE1407" i="122"/>
  <c r="AF2037" i="122"/>
  <c r="AD2257" i="122"/>
  <c r="AE969" i="122"/>
  <c r="AG1188" i="122"/>
  <c r="AE1505" i="122"/>
  <c r="AF2041" i="122"/>
  <c r="AD2358" i="122"/>
  <c r="AE1289" i="122"/>
  <c r="AD1399" i="122"/>
  <c r="AG1621" i="122"/>
  <c r="AF1825" i="122"/>
  <c r="AE1935" i="122"/>
  <c r="AD2048" i="122"/>
  <c r="AD2362" i="122"/>
  <c r="AD2476" i="122"/>
  <c r="AG2920" i="122"/>
  <c r="AD1293" i="122"/>
  <c r="AG1609" i="122"/>
  <c r="AF1719" i="122"/>
  <c r="AE1829" i="122"/>
  <c r="AD1942" i="122"/>
  <c r="AG2255" i="122"/>
  <c r="AE2469" i="122"/>
  <c r="AF2812" i="122"/>
  <c r="AG1291" i="122"/>
  <c r="AF1401" i="122"/>
  <c r="AE1514" i="122"/>
  <c r="AD1718" i="122"/>
  <c r="AG1937" i="122"/>
  <c r="AF2144" i="122"/>
  <c r="AE2254" i="122"/>
  <c r="AE2465" i="122"/>
  <c r="AG2805" i="122"/>
  <c r="AE1290" i="122"/>
  <c r="AD1400" i="122"/>
  <c r="AG1716" i="122"/>
  <c r="AF1826" i="122"/>
  <c r="AE1936" i="122"/>
  <c r="AD2049" i="122"/>
  <c r="AG2801" i="122"/>
  <c r="AF2364" i="122"/>
  <c r="AE2477" i="122"/>
  <c r="AH2805" i="122"/>
  <c r="AG2915" i="122"/>
  <c r="AG2364" i="122"/>
  <c r="AF2477" i="122"/>
  <c r="AH2915" i="122"/>
  <c r="AH2909" i="122"/>
  <c r="AE2470" i="122"/>
  <c r="AH2801" i="122"/>
  <c r="AG2911" i="122"/>
  <c r="AF2470" i="122"/>
  <c r="AH2911" i="122"/>
  <c r="AG2470" i="122"/>
  <c r="AH206" i="122"/>
  <c r="Z1178" i="122"/>
  <c r="Z1171" i="122"/>
  <c r="AB1168" i="122"/>
  <c r="AB1927" i="122"/>
  <c r="AB1172" i="122"/>
  <c r="AB1922" i="122"/>
  <c r="Y1919" i="122"/>
  <c r="Y422" i="122"/>
  <c r="AA2023" i="122"/>
  <c r="AA1170" i="122"/>
  <c r="AA1919" i="122"/>
  <c r="V1171" i="122"/>
  <c r="V1168" i="122"/>
  <c r="V1170" i="122"/>
  <c r="V428" i="122"/>
  <c r="U1171" i="122"/>
  <c r="X421" i="122"/>
  <c r="X1177" i="122"/>
  <c r="X1170" i="122"/>
  <c r="X1921" i="122"/>
  <c r="X1922" i="122"/>
  <c r="AD642" i="122"/>
  <c r="AD636" i="122"/>
  <c r="AD633" i="122"/>
  <c r="AD2022" i="122"/>
  <c r="AH1385" i="122"/>
  <c r="AH1595" i="122"/>
  <c r="AH3007" i="122"/>
  <c r="AH2894" i="122"/>
  <c r="AH526" i="122"/>
  <c r="AH1172" i="122"/>
  <c r="AH1915" i="122"/>
  <c r="AH429" i="122"/>
  <c r="AH1169" i="122"/>
  <c r="AH1815" i="122"/>
  <c r="AH423" i="122"/>
  <c r="AH1166" i="122"/>
  <c r="AH1812" i="122"/>
  <c r="AH2461" i="122"/>
  <c r="AH420" i="122"/>
  <c r="AH1066" i="122"/>
  <c r="AH1809" i="122"/>
  <c r="AH2455" i="122"/>
  <c r="AH958" i="122"/>
  <c r="AH1701" i="122"/>
  <c r="AH2347" i="122"/>
  <c r="AH3011" i="122"/>
  <c r="AH955" i="122"/>
  <c r="AH1601" i="122"/>
  <c r="AH2344" i="122"/>
  <c r="AH3005" i="122"/>
  <c r="AH952" i="122"/>
  <c r="AH1598" i="122"/>
  <c r="AH2247" i="122"/>
  <c r="AH3002" i="122"/>
  <c r="AE1922" i="122"/>
  <c r="AE2680" i="122"/>
  <c r="AE428" i="122"/>
  <c r="AE1168" i="122"/>
  <c r="AE2557" i="122"/>
  <c r="AE422" i="122"/>
  <c r="AE419" i="122"/>
  <c r="AF1169" i="122"/>
  <c r="AF2022" i="122"/>
  <c r="AF2683" i="122"/>
  <c r="AF1922" i="122"/>
  <c r="AF2680" i="122"/>
  <c r="AF428" i="122"/>
  <c r="AF1168" i="122"/>
  <c r="AF2557" i="122"/>
  <c r="AF422" i="122"/>
  <c r="AF419" i="122"/>
  <c r="AG2561" i="122"/>
  <c r="AG2904" i="122"/>
  <c r="AG2898" i="122"/>
  <c r="AG2790" i="122"/>
  <c r="AG2023" i="122"/>
  <c r="AG2684" i="122"/>
  <c r="AF1182" i="122"/>
  <c r="AG544" i="122"/>
  <c r="AG765" i="122"/>
  <c r="AD971" i="122"/>
  <c r="AE1292" i="122"/>
  <c r="AF1828" i="122"/>
  <c r="AE2148" i="122"/>
  <c r="AH217" i="122"/>
  <c r="AE438" i="122"/>
  <c r="AD551" i="122"/>
  <c r="AG864" i="122"/>
  <c r="AF974" i="122"/>
  <c r="AE1181" i="122"/>
  <c r="AD1396" i="122"/>
  <c r="AG1615" i="122"/>
  <c r="AE1932" i="122"/>
  <c r="AD1716" i="122"/>
  <c r="AG652" i="122"/>
  <c r="AE1085" i="122"/>
  <c r="AG861" i="122"/>
  <c r="AF1609" i="122"/>
  <c r="AD542" i="122"/>
  <c r="AE973" i="122"/>
  <c r="AG1942" i="122"/>
  <c r="AG551" i="122"/>
  <c r="AF755" i="122"/>
  <c r="AE865" i="122"/>
  <c r="AD978" i="122"/>
  <c r="AE1397" i="122"/>
  <c r="AF1933" i="122"/>
  <c r="AD2156" i="122"/>
  <c r="AF544" i="122"/>
  <c r="AD443" i="122"/>
  <c r="AD1078" i="122"/>
  <c r="AE545" i="122"/>
  <c r="AD970" i="122"/>
  <c r="AF1406" i="122"/>
  <c r="AF2262" i="122"/>
  <c r="AG545" i="122"/>
  <c r="AF658" i="122"/>
  <c r="AE862" i="122"/>
  <c r="AD972" i="122"/>
  <c r="AE1294" i="122"/>
  <c r="AF1830" i="122"/>
  <c r="AD2147" i="122"/>
  <c r="AF439" i="122"/>
  <c r="AG444" i="122"/>
  <c r="AE979" i="122"/>
  <c r="AG1728" i="122"/>
  <c r="AG438" i="122"/>
  <c r="AE1193" i="122"/>
  <c r="AF1936" i="122"/>
  <c r="AD541" i="122"/>
  <c r="AG760" i="122"/>
  <c r="AF967" i="122"/>
  <c r="AE1077" i="122"/>
  <c r="AF1504" i="122"/>
  <c r="AD1727" i="122"/>
  <c r="AG2040" i="122"/>
  <c r="AE2263" i="122"/>
  <c r="AF972" i="122"/>
  <c r="AF1508" i="122"/>
  <c r="AD1825" i="122"/>
  <c r="AG2044" i="122"/>
  <c r="AG2361" i="122"/>
  <c r="AG439" i="122"/>
  <c r="AG1400" i="122"/>
  <c r="AF1513" i="122"/>
  <c r="AE1717" i="122"/>
  <c r="AD1827" i="122"/>
  <c r="AG2049" i="122"/>
  <c r="AF2253" i="122"/>
  <c r="AF2369" i="122"/>
  <c r="AE2574" i="122"/>
  <c r="AG1294" i="122"/>
  <c r="AF1407" i="122"/>
  <c r="AE1611" i="122"/>
  <c r="AD1721" i="122"/>
  <c r="AG2037" i="122"/>
  <c r="AF2147" i="122"/>
  <c r="AE2257" i="122"/>
  <c r="AE2476" i="122"/>
  <c r="AE1293" i="122"/>
  <c r="AD1406" i="122"/>
  <c r="AG1719" i="122"/>
  <c r="AF1829" i="122"/>
  <c r="AE1942" i="122"/>
  <c r="AD2146" i="122"/>
  <c r="AH2469" i="122"/>
  <c r="AG1401" i="122"/>
  <c r="AF1514" i="122"/>
  <c r="AE1718" i="122"/>
  <c r="AD1828" i="122"/>
  <c r="AG2144" i="122"/>
  <c r="AF2254" i="122"/>
  <c r="AD2466" i="122"/>
  <c r="AG2583" i="122"/>
  <c r="AF2701" i="122"/>
  <c r="AD2369" i="122"/>
  <c r="AG2697" i="122"/>
  <c r="AF2807" i="122"/>
  <c r="AE2369" i="122"/>
  <c r="AD2573" i="122"/>
  <c r="AH2697" i="122"/>
  <c r="AG2807" i="122"/>
  <c r="AH2471" i="122"/>
  <c r="AG2584" i="122"/>
  <c r="AF2803" i="122"/>
  <c r="AE2362" i="122"/>
  <c r="AD2472" i="122"/>
  <c r="AG2803" i="122"/>
  <c r="AF2362" i="122"/>
  <c r="AE2472" i="122"/>
  <c r="AH2803" i="122"/>
  <c r="AF2813" i="122"/>
  <c r="AH201" i="122"/>
  <c r="AH205" i="122"/>
  <c r="Z1168" i="122"/>
  <c r="Z1177" i="122"/>
  <c r="Z1921" i="122"/>
  <c r="Z1169" i="122"/>
  <c r="Z1926" i="122"/>
  <c r="AH204" i="122"/>
  <c r="AH213" i="122"/>
  <c r="W420" i="122"/>
  <c r="W428" i="122"/>
  <c r="AH203" i="122"/>
  <c r="Z421" i="122"/>
  <c r="Z1927" i="122"/>
  <c r="Z1920" i="122"/>
  <c r="W1170" i="122"/>
  <c r="W1172" i="122"/>
  <c r="AB2023" i="122"/>
  <c r="AB1919" i="122"/>
  <c r="Y429" i="122"/>
  <c r="Y1171" i="122"/>
  <c r="AA1927" i="122"/>
  <c r="AA1920" i="122"/>
  <c r="AA424" i="122"/>
  <c r="V1173" i="122"/>
  <c r="U1170" i="122"/>
  <c r="X417" i="122"/>
  <c r="X1920" i="122"/>
  <c r="AH2034" i="122"/>
  <c r="AH2241" i="122"/>
  <c r="AH1062" i="122"/>
  <c r="AH957" i="122"/>
  <c r="AH631" i="122"/>
  <c r="AH1277" i="122"/>
  <c r="AH1926" i="122"/>
  <c r="AH2681" i="122"/>
  <c r="AH531" i="122"/>
  <c r="AH1274" i="122"/>
  <c r="AH1920" i="122"/>
  <c r="AH528" i="122"/>
  <c r="AH1177" i="122"/>
  <c r="AH1917" i="122"/>
  <c r="AH525" i="122"/>
  <c r="AH1171" i="122"/>
  <c r="AH1820" i="122"/>
  <c r="AH417" i="122"/>
  <c r="AH1063" i="122"/>
  <c r="AH1712" i="122"/>
  <c r="AH2452" i="122"/>
  <c r="AH1060" i="122"/>
  <c r="AH1706" i="122"/>
  <c r="AH2355" i="122"/>
  <c r="AH1703" i="122"/>
  <c r="AH2349" i="122"/>
  <c r="AE2563" i="122"/>
  <c r="AE1919" i="122"/>
  <c r="AE2568" i="122"/>
  <c r="AE1173" i="122"/>
  <c r="AE2562" i="122"/>
  <c r="AE1170" i="122"/>
  <c r="AE2559" i="122"/>
  <c r="AE424" i="122"/>
  <c r="AE421" i="122"/>
  <c r="AE418" i="122"/>
  <c r="AF1919" i="122"/>
  <c r="AF2568" i="122"/>
  <c r="AF1173" i="122"/>
  <c r="AF2562" i="122"/>
  <c r="AF1170" i="122"/>
  <c r="AF2559" i="122"/>
  <c r="AF424" i="122"/>
  <c r="AF421" i="122"/>
  <c r="AG2798" i="122"/>
  <c r="AG2792" i="122"/>
  <c r="AG972" i="122"/>
  <c r="AF1085" i="122"/>
  <c r="AF1295" i="122"/>
  <c r="AD1612" i="122"/>
  <c r="AG1834" i="122"/>
  <c r="AF2151" i="122"/>
  <c r="AD979" i="122"/>
  <c r="AE1399" i="122"/>
  <c r="AF1935" i="122"/>
  <c r="AD2252" i="122"/>
  <c r="AE1835" i="122"/>
  <c r="AF216" i="122"/>
  <c r="AE1719" i="122"/>
  <c r="AD1075" i="122"/>
  <c r="AE2049" i="122"/>
  <c r="AG221" i="122"/>
  <c r="AG979" i="122"/>
  <c r="AF1183" i="122"/>
  <c r="AF1400" i="122"/>
  <c r="AD1717" i="122"/>
  <c r="AG1936" i="122"/>
  <c r="AE2253" i="122"/>
  <c r="AF1181" i="122"/>
  <c r="AF2048" i="122"/>
  <c r="AE1610" i="122"/>
  <c r="AE550" i="122"/>
  <c r="AG973" i="122"/>
  <c r="AF1086" i="122"/>
  <c r="AF1300" i="122"/>
  <c r="AD1614" i="122"/>
  <c r="AG1930" i="122"/>
  <c r="AE2150" i="122"/>
  <c r="AE1081" i="122"/>
  <c r="AD2043" i="122"/>
  <c r="AE765" i="122"/>
  <c r="AD969" i="122"/>
  <c r="AD1288" i="122"/>
  <c r="AG1507" i="122"/>
  <c r="AE1824" i="122"/>
  <c r="AF2360" i="122"/>
  <c r="AG978" i="122"/>
  <c r="AD1292" i="122"/>
  <c r="AG1514" i="122"/>
  <c r="AE1828" i="122"/>
  <c r="AF1292" i="122"/>
  <c r="AE1402" i="122"/>
  <c r="AD1609" i="122"/>
  <c r="AG1828" i="122"/>
  <c r="AF1941" i="122"/>
  <c r="AE2145" i="122"/>
  <c r="AD2255" i="122"/>
  <c r="AF1186" i="122"/>
  <c r="AE1299" i="122"/>
  <c r="AD1503" i="122"/>
  <c r="AG1722" i="122"/>
  <c r="AF1835" i="122"/>
  <c r="AE2039" i="122"/>
  <c r="AD2149" i="122"/>
  <c r="AG1407" i="122"/>
  <c r="AF1611" i="122"/>
  <c r="AE1721" i="122"/>
  <c r="AD1834" i="122"/>
  <c r="AG2147" i="122"/>
  <c r="AF2257" i="122"/>
  <c r="AF1293" i="122"/>
  <c r="AE1406" i="122"/>
  <c r="AD1610" i="122"/>
  <c r="AG1829" i="122"/>
  <c r="AF1942" i="122"/>
  <c r="AE2146" i="122"/>
  <c r="AD2256" i="122"/>
  <c r="AG2909" i="122"/>
  <c r="AG2370" i="122"/>
  <c r="AG2363" i="122"/>
  <c r="AH2914" i="122"/>
  <c r="AD2364" i="122"/>
  <c r="AB419" i="122"/>
  <c r="AB2022" i="122"/>
  <c r="AB1177" i="122"/>
  <c r="Y1177" i="122"/>
  <c r="Y1926" i="122"/>
  <c r="AA418" i="122"/>
  <c r="U422" i="122"/>
  <c r="AD1171" i="122"/>
  <c r="AD638" i="122"/>
  <c r="AH2905" i="122"/>
  <c r="AH1708" i="122"/>
  <c r="AH2346" i="122"/>
  <c r="AH1382" i="122"/>
  <c r="AH2028" i="122"/>
  <c r="AH2786" i="122"/>
  <c r="AH636" i="122"/>
  <c r="AH1285" i="122"/>
  <c r="AH2025" i="122"/>
  <c r="AH633" i="122"/>
  <c r="AH1279" i="122"/>
  <c r="AH2022" i="122"/>
  <c r="AH2683" i="122"/>
  <c r="AH536" i="122"/>
  <c r="AH1276" i="122"/>
  <c r="AH1922" i="122"/>
  <c r="AH2680" i="122"/>
  <c r="AH428" i="122"/>
  <c r="AH1168" i="122"/>
  <c r="AH1814" i="122"/>
  <c r="AH422" i="122"/>
  <c r="AH1071" i="122"/>
  <c r="AH1811" i="122"/>
  <c r="AH2457" i="122"/>
  <c r="AH419" i="122"/>
  <c r="AH1065" i="122"/>
  <c r="AH1808" i="122"/>
  <c r="AH2454" i="122"/>
  <c r="AE2022" i="122"/>
  <c r="AE1927" i="122"/>
  <c r="AE2682" i="122"/>
  <c r="AE1921" i="122"/>
  <c r="AE1178" i="122"/>
  <c r="AE2564" i="122"/>
  <c r="AE1172" i="122"/>
  <c r="AE2561" i="122"/>
  <c r="AE429" i="122"/>
  <c r="AE1169" i="122"/>
  <c r="AE2558" i="122"/>
  <c r="AF2558" i="122"/>
  <c r="AF2793" i="122"/>
  <c r="AF1927" i="122"/>
  <c r="AF2682" i="122"/>
  <c r="AF1921" i="122"/>
  <c r="AF1178" i="122"/>
  <c r="AF2564" i="122"/>
  <c r="AF1172" i="122"/>
  <c r="AF2561" i="122"/>
  <c r="AG421" i="122"/>
  <c r="AG1926" i="122"/>
  <c r="AG418" i="122"/>
  <c r="AG2900" i="122"/>
  <c r="AG2897" i="122"/>
  <c r="AG2894" i="122"/>
  <c r="AH220" i="122"/>
  <c r="AH862" i="122"/>
  <c r="AE974" i="122"/>
  <c r="AD1181" i="122"/>
  <c r="AG1395" i="122"/>
  <c r="AE1615" i="122"/>
  <c r="AG2251" i="122"/>
  <c r="AH867" i="122"/>
  <c r="AG1074" i="122"/>
  <c r="AF1184" i="122"/>
  <c r="AF1402" i="122"/>
  <c r="AD1719" i="122"/>
  <c r="AG1941" i="122"/>
  <c r="AE2255" i="122"/>
  <c r="AD2039" i="122"/>
  <c r="AF971" i="122"/>
  <c r="AF1932" i="122"/>
  <c r="AH648" i="122"/>
  <c r="AE1075" i="122"/>
  <c r="AD1185" i="122"/>
  <c r="AG1406" i="122"/>
  <c r="AE1720" i="122"/>
  <c r="AF2256" i="122"/>
  <c r="AE759" i="122"/>
  <c r="AD650" i="122"/>
  <c r="AG1289" i="122"/>
  <c r="AH651" i="122"/>
  <c r="AG1076" i="122"/>
  <c r="AG1616" i="122"/>
  <c r="AH551" i="122"/>
  <c r="AG755" i="122"/>
  <c r="AE978" i="122"/>
  <c r="AD1182" i="122"/>
  <c r="AG1397" i="122"/>
  <c r="AE1620" i="122"/>
  <c r="AF2156" i="122"/>
  <c r="AD1183" i="122"/>
  <c r="AG1935" i="122"/>
  <c r="AF968" i="122"/>
  <c r="AE1400" i="122"/>
  <c r="AG2149" i="122"/>
  <c r="AD657" i="122"/>
  <c r="AG970" i="122"/>
  <c r="AF1080" i="122"/>
  <c r="AE1291" i="122"/>
  <c r="AF1827" i="122"/>
  <c r="AD2144" i="122"/>
  <c r="AH223" i="122"/>
  <c r="AE1074" i="122"/>
  <c r="AE1295" i="122"/>
  <c r="AF1834" i="122"/>
  <c r="AD2148" i="122"/>
  <c r="AH658" i="122"/>
  <c r="AD1294" i="122"/>
  <c r="AG1610" i="122"/>
  <c r="AF1720" i="122"/>
  <c r="AE1830" i="122"/>
  <c r="AD2037" i="122"/>
  <c r="AG2256" i="122"/>
  <c r="AG2471" i="122"/>
  <c r="AD1188" i="122"/>
  <c r="AG1504" i="122"/>
  <c r="AF1614" i="122"/>
  <c r="AE1727" i="122"/>
  <c r="AD1931" i="122"/>
  <c r="AG2150" i="122"/>
  <c r="AF2263" i="122"/>
  <c r="AG1186" i="122"/>
  <c r="AF1299" i="122"/>
  <c r="AE1503" i="122"/>
  <c r="AD1613" i="122"/>
  <c r="AG1835" i="122"/>
  <c r="AF2039" i="122"/>
  <c r="AE2149" i="122"/>
  <c r="AD2262" i="122"/>
  <c r="AD1295" i="122"/>
  <c r="AG1611" i="122"/>
  <c r="AF1721" i="122"/>
  <c r="AE1834" i="122"/>
  <c r="AD2038" i="122"/>
  <c r="AG2257" i="122"/>
  <c r="AG2477" i="122"/>
  <c r="AH2466" i="122"/>
  <c r="AE2466" i="122"/>
  <c r="AG2813" i="122"/>
  <c r="AF2466" i="122"/>
  <c r="AG2914" i="122"/>
  <c r="AE2365" i="122"/>
  <c r="AG2806" i="122"/>
  <c r="AF2365" i="122"/>
  <c r="AH2806" i="122"/>
  <c r="AG2919" i="122"/>
  <c r="AG2365" i="122"/>
  <c r="AG2910" i="122"/>
  <c r="Y1172" i="122"/>
  <c r="AA1177" i="122"/>
  <c r="AA429" i="122"/>
  <c r="AA1171" i="122"/>
  <c r="V1177" i="122"/>
  <c r="U1172" i="122"/>
  <c r="X1926" i="122"/>
  <c r="X1171" i="122"/>
  <c r="AD417" i="122"/>
  <c r="AH424" i="122"/>
  <c r="AH634" i="122"/>
  <c r="AH2451" i="122"/>
  <c r="AH529" i="122"/>
  <c r="AH744" i="122"/>
  <c r="AH1487" i="122"/>
  <c r="AH2133" i="122"/>
  <c r="AH2797" i="122"/>
  <c r="AH741" i="122"/>
  <c r="AH1387" i="122"/>
  <c r="AH2130" i="122"/>
  <c r="AH2791" i="122"/>
  <c r="AH738" i="122"/>
  <c r="AH1384" i="122"/>
  <c r="AH2033" i="122"/>
  <c r="AH638" i="122"/>
  <c r="AH1381" i="122"/>
  <c r="AH2027" i="122"/>
  <c r="AH530" i="122"/>
  <c r="AH1273" i="122"/>
  <c r="AH1919" i="122"/>
  <c r="AH527" i="122"/>
  <c r="AH1173" i="122"/>
  <c r="AH1916" i="122"/>
  <c r="AH524" i="122"/>
  <c r="AH1170" i="122"/>
  <c r="AH1819" i="122"/>
  <c r="AE2683" i="122"/>
  <c r="AE2023" i="122"/>
  <c r="AE2684" i="122"/>
  <c r="AE1926" i="122"/>
  <c r="AE2681" i="122"/>
  <c r="AE1920" i="122"/>
  <c r="AE2569" i="122"/>
  <c r="AF2790" i="122"/>
  <c r="AF2023" i="122"/>
  <c r="AF2684" i="122"/>
  <c r="AF1926" i="122"/>
  <c r="AF2681" i="122"/>
  <c r="AG429" i="122"/>
  <c r="AG1169" i="122"/>
  <c r="AG2558" i="122"/>
  <c r="AG423" i="122"/>
  <c r="AG420" i="122"/>
  <c r="AG2905" i="122"/>
  <c r="AG1182" i="122"/>
  <c r="AF1621" i="122"/>
  <c r="AE1941" i="122"/>
  <c r="AH649" i="122"/>
  <c r="AE1076" i="122"/>
  <c r="AD1186" i="122"/>
  <c r="AG1502" i="122"/>
  <c r="AE1722" i="122"/>
  <c r="AF2258" i="122"/>
  <c r="AG2145" i="122"/>
  <c r="AH541" i="122"/>
  <c r="AH436" i="122"/>
  <c r="AF2255" i="122"/>
  <c r="AE1183" i="122"/>
  <c r="AD2253" i="122"/>
  <c r="AH227" i="122"/>
  <c r="AD967" i="122"/>
  <c r="AE1187" i="122"/>
  <c r="AF1723" i="122"/>
  <c r="AD2040" i="122"/>
  <c r="AG2262" i="122"/>
  <c r="AE1396" i="122"/>
  <c r="AG216" i="122"/>
  <c r="AF1081" i="122"/>
  <c r="AE1723" i="122"/>
  <c r="AG1183" i="122"/>
  <c r="AF1717" i="122"/>
  <c r="AD1937" i="122"/>
  <c r="AG2253" i="122"/>
  <c r="AE1186" i="122"/>
  <c r="AE2042" i="122"/>
  <c r="AG971" i="122"/>
  <c r="AD1513" i="122"/>
  <c r="AG2359" i="122"/>
  <c r="AH545" i="122"/>
  <c r="AE972" i="122"/>
  <c r="AD1085" i="122"/>
  <c r="AF1294" i="122"/>
  <c r="AD1611" i="122"/>
  <c r="AG1830" i="122"/>
  <c r="AE2147" i="122"/>
  <c r="AF1077" i="122"/>
  <c r="AF1395" i="122"/>
  <c r="AD1615" i="122"/>
  <c r="AG1931" i="122"/>
  <c r="AE2151" i="122"/>
  <c r="AD216" i="122"/>
  <c r="AH550" i="122"/>
  <c r="AD1935" i="122"/>
  <c r="AG1295" i="122"/>
  <c r="AF1502" i="122"/>
  <c r="AE1612" i="122"/>
  <c r="AD1722" i="122"/>
  <c r="AG2038" i="122"/>
  <c r="AF2148" i="122"/>
  <c r="AE2258" i="122"/>
  <c r="AG1192" i="122"/>
  <c r="AF1396" i="122"/>
  <c r="AE1506" i="122"/>
  <c r="AD1616" i="122"/>
  <c r="AG1932" i="122"/>
  <c r="AF2042" i="122"/>
  <c r="AE2155" i="122"/>
  <c r="AD2359" i="122"/>
  <c r="AE1188" i="122"/>
  <c r="AD1395" i="122"/>
  <c r="AG1614" i="122"/>
  <c r="AF1727" i="122"/>
  <c r="AE1931" i="122"/>
  <c r="AD2041" i="122"/>
  <c r="AG2263" i="122"/>
  <c r="AG1299" i="122"/>
  <c r="AF1503" i="122"/>
  <c r="AE1613" i="122"/>
  <c r="AD1723" i="122"/>
  <c r="AG2039" i="122"/>
  <c r="AF2149" i="122"/>
  <c r="AE2262" i="122"/>
  <c r="AH2575" i="122"/>
  <c r="AF2802" i="122"/>
  <c r="AF2471" i="122"/>
  <c r="AH2912" i="122"/>
  <c r="AH2467" i="122"/>
  <c r="AD2468" i="122"/>
  <c r="AH2577" i="122"/>
  <c r="AD2370" i="122"/>
  <c r="AH2573" i="122"/>
  <c r="AF2808" i="122"/>
  <c r="AE2370" i="122"/>
  <c r="AG2808" i="122"/>
  <c r="W1171" i="122"/>
  <c r="AB1926" i="122"/>
  <c r="Z2023" i="122"/>
  <c r="W1177" i="122"/>
  <c r="W1168" i="122"/>
  <c r="AB1920" i="122"/>
  <c r="AB1921" i="122"/>
  <c r="AB424" i="122"/>
  <c r="Y1168" i="122"/>
  <c r="Y1922" i="122"/>
  <c r="AA1168" i="122"/>
  <c r="U1177" i="122"/>
  <c r="X1927" i="122"/>
  <c r="AD2560" i="122"/>
  <c r="AD428" i="122"/>
  <c r="AD1168" i="122"/>
  <c r="AD2557" i="122"/>
  <c r="AD422" i="122"/>
  <c r="AD419" i="122"/>
  <c r="AH1167" i="122"/>
  <c r="AH1280" i="122"/>
  <c r="AH1178" i="122"/>
  <c r="AH849" i="122"/>
  <c r="AH1498" i="122"/>
  <c r="AH2238" i="122"/>
  <c r="AH2899" i="122"/>
  <c r="AH846" i="122"/>
  <c r="AH1492" i="122"/>
  <c r="AH2141" i="122"/>
  <c r="AH2896" i="122"/>
  <c r="AH1489" i="122"/>
  <c r="AH2135" i="122"/>
  <c r="AH743" i="122"/>
  <c r="AH1392" i="122"/>
  <c r="AH2132" i="122"/>
  <c r="AH2793" i="122"/>
  <c r="AH635" i="122"/>
  <c r="AH1284" i="122"/>
  <c r="AH2024" i="122"/>
  <c r="AH632" i="122"/>
  <c r="AH1278" i="122"/>
  <c r="AH1927" i="122"/>
  <c r="AH2682" i="122"/>
  <c r="AH1275" i="122"/>
  <c r="AH1921" i="122"/>
  <c r="AF2798" i="122"/>
  <c r="AF2792" i="122"/>
  <c r="AF2786" i="122"/>
  <c r="AG2797" i="122"/>
  <c r="AG1920" i="122"/>
  <c r="AG2569" i="122"/>
  <c r="AG1177" i="122"/>
  <c r="AG2563" i="122"/>
  <c r="AG1171" i="122"/>
  <c r="AG2560" i="122"/>
  <c r="AG417" i="122"/>
  <c r="AF1074" i="122"/>
  <c r="AE1184" i="122"/>
  <c r="AD1402" i="122"/>
  <c r="AG1718" i="122"/>
  <c r="AF2038" i="122"/>
  <c r="AD2258" i="122"/>
  <c r="AE227" i="122"/>
  <c r="AD968" i="122"/>
  <c r="AE1192" i="122"/>
  <c r="AF1728" i="122"/>
  <c r="AD2042" i="122"/>
  <c r="AG2358" i="122"/>
  <c r="AG967" i="122"/>
  <c r="AD973" i="122"/>
  <c r="AG1293" i="122"/>
  <c r="AE2256" i="122"/>
  <c r="AG968" i="122"/>
  <c r="AF1078" i="122"/>
  <c r="AF1193" i="122"/>
  <c r="AD1507" i="122"/>
  <c r="AG1823" i="122"/>
  <c r="AE2043" i="122"/>
  <c r="AD974" i="122"/>
  <c r="AD1506" i="122"/>
  <c r="AD1086" i="122"/>
  <c r="AF1075" i="122"/>
  <c r="AE1185" i="122"/>
  <c r="AD1407" i="122"/>
  <c r="AG1720" i="122"/>
  <c r="AE2037" i="122"/>
  <c r="AD1299" i="122"/>
  <c r="AG2258" i="122"/>
  <c r="AF979" i="122"/>
  <c r="AF1613" i="122"/>
  <c r="AG1086" i="122"/>
  <c r="AG1300" i="122"/>
  <c r="AE1614" i="122"/>
  <c r="AF2150" i="122"/>
  <c r="AD1079" i="122"/>
  <c r="AG1398" i="122"/>
  <c r="AE1621" i="122"/>
  <c r="AF2251" i="122"/>
  <c r="AF1187" i="122"/>
  <c r="AE1300" i="122"/>
  <c r="AD1504" i="122"/>
  <c r="AG1723" i="122"/>
  <c r="AF1930" i="122"/>
  <c r="AE2040" i="122"/>
  <c r="AD2150" i="122"/>
  <c r="AE1288" i="122"/>
  <c r="AD1398" i="122"/>
  <c r="AG1620" i="122"/>
  <c r="AF1824" i="122"/>
  <c r="AE1934" i="122"/>
  <c r="AD2044" i="122"/>
  <c r="AG2360" i="122"/>
  <c r="AG1396" i="122"/>
  <c r="AF1506" i="122"/>
  <c r="AE1616" i="122"/>
  <c r="AD1823" i="122"/>
  <c r="AG2042" i="122"/>
  <c r="AF2155" i="122"/>
  <c r="AE2359" i="122"/>
  <c r="AF1188" i="122"/>
  <c r="AE1395" i="122"/>
  <c r="AD1505" i="122"/>
  <c r="AG1727" i="122"/>
  <c r="AF1931" i="122"/>
  <c r="AE2041" i="122"/>
  <c r="AD2151" i="122"/>
  <c r="AF2806" i="122"/>
  <c r="AH2910" i="122"/>
  <c r="AH2920" i="122"/>
  <c r="AH2913" i="122"/>
  <c r="AI2624" i="16"/>
  <c r="AI2625" i="16"/>
  <c r="AI2604" i="16"/>
  <c r="AI2605" i="16"/>
  <c r="AJ670" i="16"/>
  <c r="AH749" i="122"/>
  <c r="AH535" i="122"/>
  <c r="AH1070" i="122"/>
  <c r="AH856" i="122"/>
  <c r="AH963" i="122"/>
  <c r="AH642" i="122"/>
  <c r="AJ669" i="16"/>
  <c r="AJ672" i="16"/>
  <c r="AJ668" i="16"/>
  <c r="AG184" i="13"/>
  <c r="AJ667" i="16"/>
  <c r="AJ671" i="16"/>
  <c r="AJ673" i="16"/>
  <c r="AJ33" i="16"/>
  <c r="AJ674" i="16"/>
  <c r="AJ678" i="16"/>
  <c r="AG188" i="13"/>
  <c r="AG195" i="13"/>
  <c r="AG187" i="13"/>
  <c r="AG196" i="13"/>
  <c r="AG186" i="13"/>
  <c r="AG2913" i="122"/>
  <c r="AH2807" i="122"/>
  <c r="AF2805" i="122"/>
  <c r="AH2813" i="122"/>
  <c r="AH2919" i="122"/>
  <c r="AH2812" i="122"/>
  <c r="V30" i="122"/>
  <c r="V29" i="122"/>
  <c r="U29" i="122"/>
  <c r="U30" i="122"/>
  <c r="W30" i="122"/>
  <c r="X30" i="122"/>
  <c r="W29" i="122"/>
  <c r="X29" i="122"/>
  <c r="T30" i="122"/>
  <c r="AA192" i="13"/>
  <c r="AA270" i="13"/>
  <c r="AH270" i="13"/>
  <c r="AH192" i="13"/>
  <c r="W270" i="13"/>
  <c r="W192" i="13"/>
  <c r="AB192" i="13"/>
  <c r="AB270" i="13"/>
  <c r="M270" i="13"/>
  <c r="H222" i="13"/>
  <c r="V270" i="13"/>
  <c r="V192" i="13"/>
  <c r="X270" i="13"/>
  <c r="X192" i="13"/>
  <c r="J270" i="13"/>
  <c r="Q270" i="13"/>
  <c r="Q192" i="13"/>
  <c r="Y270" i="13"/>
  <c r="Y192" i="13"/>
  <c r="P192" i="13"/>
  <c r="P270" i="13"/>
  <c r="R270" i="13"/>
  <c r="R192" i="13"/>
  <c r="O270" i="13"/>
  <c r="O192" i="13"/>
  <c r="AD192" i="13"/>
  <c r="AD270" i="13"/>
  <c r="L270" i="13"/>
  <c r="AC270" i="13"/>
  <c r="AC192" i="13"/>
  <c r="AG270" i="13"/>
  <c r="AG192" i="13"/>
  <c r="Z270" i="13"/>
  <c r="Z192" i="13"/>
  <c r="T192" i="13"/>
  <c r="T270" i="13"/>
  <c r="N270" i="13"/>
  <c r="N192" i="13"/>
  <c r="K270" i="13"/>
  <c r="U192" i="13"/>
  <c r="U270" i="13"/>
  <c r="I270" i="13"/>
  <c r="AE192" i="13"/>
  <c r="AE270" i="13"/>
  <c r="S192" i="13"/>
  <c r="S270" i="13"/>
  <c r="AF270" i="13"/>
  <c r="AF192" i="13"/>
  <c r="AH12" i="122"/>
  <c r="Z635" i="122"/>
  <c r="Z2132" i="122"/>
  <c r="Z1060" i="122"/>
  <c r="Z1597" i="122"/>
  <c r="Z417" i="122"/>
  <c r="Z1065" i="122"/>
  <c r="Z1599" i="122"/>
  <c r="Z428" i="122"/>
  <c r="Z1279" i="122"/>
  <c r="Z2133" i="122"/>
  <c r="Z423" i="122"/>
  <c r="Z1704" i="122"/>
  <c r="Z525" i="122"/>
  <c r="Z1820" i="122"/>
  <c r="Z953" i="122"/>
  <c r="Z1488" i="122"/>
  <c r="Z208" i="122"/>
  <c r="Z1387" i="122"/>
  <c r="Z1280" i="122"/>
  <c r="T1061" i="122"/>
  <c r="T846" i="122"/>
  <c r="T1177" i="122"/>
  <c r="T631" i="122"/>
  <c r="T958" i="122"/>
  <c r="T847" i="122"/>
  <c r="T1499" i="122"/>
  <c r="T423" i="122"/>
  <c r="T1383" i="122"/>
  <c r="T857" i="122"/>
  <c r="T1392" i="122"/>
  <c r="T1062" i="122"/>
  <c r="T1487" i="122"/>
  <c r="T524" i="122"/>
  <c r="T635" i="122"/>
  <c r="T202" i="122"/>
  <c r="T852" i="122"/>
  <c r="W206" i="122"/>
  <c r="W536" i="122"/>
  <c r="W964" i="122"/>
  <c r="W1499" i="122"/>
  <c r="W1062" i="122"/>
  <c r="W1705" i="122"/>
  <c r="W1070" i="122"/>
  <c r="W1706" i="122"/>
  <c r="W851" i="122"/>
  <c r="W1386" i="122"/>
  <c r="W429" i="122"/>
  <c r="W1812" i="122"/>
  <c r="W850" i="122"/>
  <c r="W1487" i="122"/>
  <c r="W635" i="122"/>
  <c r="W1494" i="122"/>
  <c r="AB1811" i="122"/>
  <c r="AB1063" i="122"/>
  <c r="AB1703" i="122"/>
  <c r="AB637" i="122"/>
  <c r="AB1278" i="122"/>
  <c r="AB2236" i="122"/>
  <c r="AB1812" i="122"/>
  <c r="AB1808" i="122"/>
  <c r="AB2129" i="122"/>
  <c r="AB743" i="122"/>
  <c r="AB1384" i="122"/>
  <c r="AB2347" i="122"/>
  <c r="AB845" i="122"/>
  <c r="AB1392" i="122"/>
  <c r="AB2354" i="122"/>
  <c r="AB1386" i="122"/>
  <c r="AB1918" i="122"/>
  <c r="AB850" i="122"/>
  <c r="AB1489" i="122"/>
  <c r="AB1064" i="122"/>
  <c r="AB1059" i="122"/>
  <c r="AB1605" i="122"/>
  <c r="AB1601" i="122"/>
  <c r="O650" i="122"/>
  <c r="R444" i="122"/>
  <c r="M646" i="122"/>
  <c r="R865" i="122"/>
  <c r="O759" i="122"/>
  <c r="P1076" i="122"/>
  <c r="S1289" i="122"/>
  <c r="R1193" i="122"/>
  <c r="O646" i="122"/>
  <c r="R648" i="122"/>
  <c r="N443" i="122"/>
  <c r="M756" i="122"/>
  <c r="R979" i="122"/>
  <c r="O967" i="122"/>
  <c r="S1399" i="122"/>
  <c r="R757" i="122"/>
  <c r="M539" i="122"/>
  <c r="R758" i="122"/>
  <c r="L647" i="122"/>
  <c r="R540" i="122"/>
  <c r="R1077" i="122"/>
  <c r="P649" i="122"/>
  <c r="M649" i="122"/>
  <c r="R872" i="122"/>
  <c r="S1185" i="122"/>
  <c r="K444" i="122"/>
  <c r="R650" i="122"/>
  <c r="O434" i="122"/>
  <c r="L540" i="122"/>
  <c r="M759" i="122"/>
  <c r="R1076" i="122"/>
  <c r="Q1085" i="122"/>
  <c r="M541" i="122"/>
  <c r="R764" i="122"/>
  <c r="R1080" i="122"/>
  <c r="M542" i="122"/>
  <c r="R863" i="122"/>
  <c r="O647" i="122"/>
  <c r="P866" i="122"/>
  <c r="R1075" i="122"/>
  <c r="I438" i="122"/>
  <c r="O978" i="122"/>
  <c r="P648" i="122"/>
  <c r="Q871" i="122"/>
  <c r="Q1086" i="122"/>
  <c r="M550" i="122"/>
  <c r="J444" i="122"/>
  <c r="O757" i="122"/>
  <c r="P1074" i="122"/>
  <c r="R551" i="122"/>
  <c r="O539" i="122"/>
  <c r="P758" i="122"/>
  <c r="Q1075" i="122"/>
  <c r="N545" i="122"/>
  <c r="S866" i="122"/>
  <c r="O871" i="122"/>
  <c r="Q1076" i="122"/>
  <c r="Q438" i="122"/>
  <c r="R755" i="122"/>
  <c r="O649" i="122"/>
  <c r="P872" i="122"/>
  <c r="S1085" i="122"/>
  <c r="R1079" i="122"/>
  <c r="L216" i="122"/>
  <c r="I205" i="122"/>
  <c r="R218" i="122"/>
  <c r="J216" i="122"/>
  <c r="R221" i="122"/>
  <c r="Z850" i="122"/>
  <c r="Z1275" i="122"/>
  <c r="Z1386" i="122"/>
  <c r="Z1499" i="122"/>
  <c r="Z424" i="122"/>
  <c r="T750" i="122"/>
  <c r="T528" i="122"/>
  <c r="T429" i="122"/>
  <c r="T1059" i="122"/>
  <c r="T1494" i="122"/>
  <c r="W1498" i="122"/>
  <c r="W741" i="122"/>
  <c r="W1276" i="122"/>
  <c r="W1284" i="122"/>
  <c r="W1382" i="122"/>
  <c r="W1819" i="122"/>
  <c r="W1595" i="122"/>
  <c r="W1059" i="122"/>
  <c r="W208" i="122"/>
  <c r="AB2028" i="122"/>
  <c r="AB1380" i="122"/>
  <c r="AB1917" i="122"/>
  <c r="AB846" i="122"/>
  <c r="AB636" i="122"/>
  <c r="AB2136" i="122"/>
  <c r="S543" i="122"/>
  <c r="N652" i="122"/>
  <c r="R1186" i="122"/>
  <c r="Q650" i="122"/>
  <c r="N544" i="122"/>
  <c r="S861" i="122"/>
  <c r="Q1181" i="122"/>
  <c r="P865" i="122"/>
  <c r="N437" i="122"/>
  <c r="K541" i="122"/>
  <c r="S648" i="122"/>
  <c r="L542" i="122"/>
  <c r="M765" i="122"/>
  <c r="S1181" i="122"/>
  <c r="R1293" i="122"/>
  <c r="R753" i="122"/>
  <c r="O866" i="122"/>
  <c r="N539" i="122"/>
  <c r="S758" i="122"/>
  <c r="I433" i="122"/>
  <c r="L652" i="122"/>
  <c r="S1086" i="122"/>
  <c r="K203" i="122"/>
  <c r="O222" i="122"/>
  <c r="M202" i="122"/>
  <c r="M220" i="122"/>
  <c r="J220" i="122"/>
  <c r="M222" i="122"/>
  <c r="Q227" i="122"/>
  <c r="N222" i="122"/>
  <c r="P220" i="122"/>
  <c r="L206" i="122"/>
  <c r="M203" i="122"/>
  <c r="L207" i="122"/>
  <c r="N218" i="122"/>
  <c r="I206" i="122"/>
  <c r="M219" i="122"/>
  <c r="S1295" i="122"/>
  <c r="Z204" i="122"/>
  <c r="Z201" i="122"/>
  <c r="Z744" i="122"/>
  <c r="T1491" i="122"/>
  <c r="T1178" i="122"/>
  <c r="T634" i="122"/>
  <c r="W956" i="122"/>
  <c r="AB1167" i="122"/>
  <c r="N649" i="122"/>
  <c r="N432" i="122"/>
  <c r="N759" i="122"/>
  <c r="S1400" i="122"/>
  <c r="Q970" i="122"/>
  <c r="K433" i="122"/>
  <c r="S969" i="122"/>
  <c r="Q540" i="122"/>
  <c r="Q1077" i="122"/>
  <c r="N434" i="122"/>
  <c r="S657" i="122"/>
  <c r="K434" i="122"/>
  <c r="O544" i="122"/>
  <c r="N860" i="122"/>
  <c r="Q652" i="122"/>
  <c r="N863" i="122"/>
  <c r="L650" i="122"/>
  <c r="S444" i="122"/>
  <c r="L432" i="122"/>
  <c r="M651" i="122"/>
  <c r="R968" i="122"/>
  <c r="R1183" i="122"/>
  <c r="AH208" i="122"/>
  <c r="Z205" i="122"/>
  <c r="Z631" i="122"/>
  <c r="Z1916" i="122"/>
  <c r="Z632" i="122"/>
  <c r="Z2129" i="122"/>
  <c r="Z1707" i="122"/>
  <c r="Z1061" i="122"/>
  <c r="Z1595" i="122"/>
  <c r="Z1706" i="122"/>
  <c r="Z1702" i="122"/>
  <c r="Z2131" i="122"/>
  <c r="Z749" i="122"/>
  <c r="Z1284" i="122"/>
  <c r="Z1380" i="122"/>
  <c r="Z1814" i="122"/>
  <c r="Z1498" i="122"/>
  <c r="Z2024" i="122"/>
  <c r="Z856" i="122"/>
  <c r="Z1383" i="122"/>
  <c r="Z1066" i="122"/>
  <c r="Z2029" i="122"/>
  <c r="Z1708" i="122"/>
  <c r="T1168" i="122"/>
  <c r="T526" i="122"/>
  <c r="T741" i="122"/>
  <c r="T632" i="122"/>
  <c r="T1169" i="122"/>
  <c r="T422" i="122"/>
  <c r="T1285" i="122"/>
  <c r="T849" i="122"/>
  <c r="T1384" i="122"/>
  <c r="T964" i="122"/>
  <c r="T1385" i="122"/>
  <c r="T957" i="122"/>
  <c r="T954" i="122"/>
  <c r="T206" i="122"/>
  <c r="T1387" i="122"/>
  <c r="W643" i="122"/>
  <c r="W1071" i="122"/>
  <c r="W1701" i="122"/>
  <c r="W525" i="122"/>
  <c r="W1702" i="122"/>
  <c r="W527" i="122"/>
  <c r="W1277" i="122"/>
  <c r="W1703" i="122"/>
  <c r="W632" i="122"/>
  <c r="W856" i="122"/>
  <c r="W1594" i="122"/>
  <c r="W422" i="122"/>
  <c r="W957" i="122"/>
  <c r="W1489" i="122"/>
  <c r="W1383" i="122"/>
  <c r="W636" i="122"/>
  <c r="W1387" i="122"/>
  <c r="AB1166" i="122"/>
  <c r="AB1712" i="122"/>
  <c r="AB2134" i="122"/>
  <c r="AB634" i="122"/>
  <c r="AB1279" i="122"/>
  <c r="AB2349" i="122"/>
  <c r="AB1065" i="122"/>
  <c r="AB1706" i="122"/>
  <c r="AB2348" i="122"/>
  <c r="AB740" i="122"/>
  <c r="AB1385" i="122"/>
  <c r="AB744" i="122"/>
  <c r="AB1487" i="122"/>
  <c r="AB1276" i="122"/>
  <c r="AB1820" i="122"/>
  <c r="AB856" i="122"/>
  <c r="AB957" i="122"/>
  <c r="AB1597" i="122"/>
  <c r="AB954" i="122"/>
  <c r="AB1596" i="122"/>
  <c r="AB1815" i="122"/>
  <c r="AB1066" i="122"/>
  <c r="AB1708" i="122"/>
  <c r="I444" i="122"/>
  <c r="Q648" i="122"/>
  <c r="P544" i="122"/>
  <c r="Q861" i="122"/>
  <c r="L433" i="122"/>
  <c r="O652" i="122"/>
  <c r="P969" i="122"/>
  <c r="Q545" i="122"/>
  <c r="L435" i="122"/>
  <c r="M435" i="122"/>
  <c r="P658" i="122"/>
  <c r="Q971" i="122"/>
  <c r="O860" i="122"/>
  <c r="P436" i="122"/>
  <c r="Q753" i="122"/>
  <c r="R651" i="122"/>
  <c r="O545" i="122"/>
  <c r="P862" i="122"/>
  <c r="I434" i="122"/>
  <c r="O970" i="122"/>
  <c r="P550" i="122"/>
  <c r="Q863" i="122"/>
  <c r="Q1078" i="122"/>
  <c r="S968" i="122"/>
  <c r="P539" i="122"/>
  <c r="J436" i="122"/>
  <c r="O753" i="122"/>
  <c r="P972" i="122"/>
  <c r="R543" i="122"/>
  <c r="Q1187" i="122"/>
  <c r="M437" i="122"/>
  <c r="P754" i="122"/>
  <c r="Q973" i="122"/>
  <c r="Q1192" i="122"/>
  <c r="I432" i="122"/>
  <c r="K544" i="122"/>
  <c r="S658" i="122"/>
  <c r="O863" i="122"/>
  <c r="Q434" i="122"/>
  <c r="R657" i="122"/>
  <c r="O551" i="122"/>
  <c r="P864" i="122"/>
  <c r="P1079" i="122"/>
  <c r="S1077" i="122"/>
  <c r="R973" i="122"/>
  <c r="S433" i="122"/>
  <c r="P541" i="122"/>
  <c r="Q764" i="122"/>
  <c r="K435" i="122"/>
  <c r="N658" i="122"/>
  <c r="S971" i="122"/>
  <c r="S1186" i="122"/>
  <c r="R1184" i="122"/>
  <c r="Q1182" i="122"/>
  <c r="J437" i="122"/>
  <c r="P551" i="122"/>
  <c r="Q543" i="122"/>
  <c r="S1193" i="122"/>
  <c r="O432" i="122"/>
  <c r="P651" i="122"/>
  <c r="Q968" i="122"/>
  <c r="N862" i="122"/>
  <c r="S1300" i="122"/>
  <c r="R1294" i="122"/>
  <c r="R871" i="122"/>
  <c r="P434" i="122"/>
  <c r="Q657" i="122"/>
  <c r="O542" i="122"/>
  <c r="P765" i="122"/>
  <c r="S435" i="122"/>
  <c r="I220" i="122"/>
  <c r="J206" i="122"/>
  <c r="J227" i="122"/>
  <c r="N227" i="122"/>
  <c r="N217" i="122"/>
  <c r="K222" i="122"/>
  <c r="Q222" i="122"/>
  <c r="J203" i="122"/>
  <c r="Z206" i="122"/>
  <c r="Z1490" i="122"/>
  <c r="Z1059" i="122"/>
  <c r="Z1605" i="122"/>
  <c r="Z952" i="122"/>
  <c r="Z2026" i="122"/>
  <c r="Z1712" i="122"/>
  <c r="Z419" i="122"/>
  <c r="Z1382" i="122"/>
  <c r="Z2025" i="122"/>
  <c r="Z852" i="122"/>
  <c r="T744" i="122"/>
  <c r="T1382" i="122"/>
  <c r="T418" i="122"/>
  <c r="T207" i="122"/>
  <c r="T1280" i="122"/>
  <c r="W201" i="122"/>
  <c r="AB1916" i="122"/>
  <c r="AB1488" i="122"/>
  <c r="AB2026" i="122"/>
  <c r="AB2130" i="122"/>
  <c r="M444" i="122"/>
  <c r="S541" i="122"/>
  <c r="S872" i="122"/>
  <c r="S1290" i="122"/>
  <c r="S756" i="122"/>
  <c r="P967" i="122"/>
  <c r="S651" i="122"/>
  <c r="R1300" i="122"/>
  <c r="N541" i="122"/>
  <c r="N542" i="122"/>
  <c r="Q1183" i="122"/>
  <c r="Z957" i="122"/>
  <c r="Z1600" i="122"/>
  <c r="Z958" i="122"/>
  <c r="Z1596" i="122"/>
  <c r="Z750" i="122"/>
  <c r="T1492" i="122"/>
  <c r="T1277" i="122"/>
  <c r="T848" i="122"/>
  <c r="T1490" i="122"/>
  <c r="T638" i="122"/>
  <c r="W631" i="122"/>
  <c r="W848" i="122"/>
  <c r="W1492" i="122"/>
  <c r="W1811" i="122"/>
  <c r="W846" i="122"/>
  <c r="W1385" i="122"/>
  <c r="W845" i="122"/>
  <c r="W1065" i="122"/>
  <c r="W1060" i="122"/>
  <c r="W1704" i="122"/>
  <c r="W745" i="122"/>
  <c r="W424" i="122"/>
  <c r="AB633" i="122"/>
  <c r="AB1274" i="122"/>
  <c r="AB2345" i="122"/>
  <c r="AB964" i="122"/>
  <c r="AB1701" i="122"/>
  <c r="AB642" i="122"/>
  <c r="AB1381" i="122"/>
  <c r="AB1070" i="122"/>
  <c r="AB1814" i="122"/>
  <c r="AB632" i="122"/>
  <c r="AB1819" i="122"/>
  <c r="AB738" i="122"/>
  <c r="AB953" i="122"/>
  <c r="AB1499" i="122"/>
  <c r="AB428" i="122"/>
  <c r="AB2024" i="122"/>
  <c r="AB535" i="122"/>
  <c r="AB638" i="122"/>
  <c r="AB2029" i="122"/>
  <c r="AB208" i="122"/>
  <c r="AB2350" i="122"/>
  <c r="R437" i="122"/>
  <c r="M648" i="122"/>
  <c r="M551" i="122"/>
  <c r="R864" i="122"/>
  <c r="K436" i="122"/>
  <c r="R646" i="122"/>
  <c r="R433" i="122"/>
  <c r="L438" i="122"/>
  <c r="M755" i="122"/>
  <c r="R978" i="122"/>
  <c r="K550" i="122"/>
  <c r="O443" i="122"/>
  <c r="R756" i="122"/>
  <c r="Q444" i="122"/>
  <c r="N651" i="122"/>
  <c r="L646" i="122"/>
  <c r="S436" i="122"/>
  <c r="M647" i="122"/>
  <c r="R866" i="122"/>
  <c r="R1085" i="122"/>
  <c r="Q1079" i="122"/>
  <c r="P443" i="122"/>
  <c r="I443" i="122"/>
  <c r="S550" i="122"/>
  <c r="L444" i="122"/>
  <c r="M757" i="122"/>
  <c r="R1074" i="122"/>
  <c r="R1289" i="122"/>
  <c r="Q1193" i="122"/>
  <c r="R541" i="122"/>
  <c r="O658" i="122"/>
  <c r="P437" i="122"/>
  <c r="S754" i="122"/>
  <c r="L648" i="122"/>
  <c r="P1080" i="122"/>
  <c r="S1078" i="122"/>
  <c r="L543" i="122"/>
  <c r="R436" i="122"/>
  <c r="O973" i="122"/>
  <c r="M544" i="122"/>
  <c r="R861" i="122"/>
  <c r="R1288" i="122"/>
  <c r="J438" i="122"/>
  <c r="O755" i="122"/>
  <c r="P978" i="122"/>
  <c r="S1187" i="122"/>
  <c r="R1185" i="122"/>
  <c r="S434" i="122"/>
  <c r="L551" i="122"/>
  <c r="R550" i="122"/>
  <c r="N435" i="122"/>
  <c r="M658" i="122"/>
  <c r="R971" i="122"/>
  <c r="O865" i="122"/>
  <c r="S1395" i="122"/>
  <c r="R1299" i="122"/>
  <c r="O437" i="122"/>
  <c r="R754" i="122"/>
  <c r="L545" i="122"/>
  <c r="S1291" i="122"/>
  <c r="R438" i="122"/>
  <c r="O979" i="122"/>
  <c r="Q216" i="122"/>
  <c r="K218" i="122"/>
  <c r="K227" i="122"/>
  <c r="S221" i="122"/>
  <c r="O218" i="122"/>
  <c r="J221" i="122"/>
  <c r="L222" i="122"/>
  <c r="J212" i="122"/>
  <c r="I207" i="122"/>
  <c r="K219" i="122"/>
  <c r="M217" i="122"/>
  <c r="M212" i="122"/>
  <c r="K208" i="122"/>
  <c r="Z1819" i="122"/>
  <c r="Z637" i="122"/>
  <c r="Z1703" i="122"/>
  <c r="Z2135" i="122"/>
  <c r="Z847" i="122"/>
  <c r="Z851" i="122"/>
  <c r="T749" i="122"/>
  <c r="T1276" i="122"/>
  <c r="W204" i="122"/>
  <c r="W749" i="122"/>
  <c r="W847" i="122"/>
  <c r="W1605" i="122"/>
  <c r="W535" i="122"/>
  <c r="W1391" i="122"/>
  <c r="W1490" i="122"/>
  <c r="W1708" i="122"/>
  <c r="W959" i="122"/>
  <c r="AB848" i="122"/>
  <c r="AB1273" i="122"/>
  <c r="AB1061" i="122"/>
  <c r="AB1705" i="122"/>
  <c r="AB739" i="122"/>
  <c r="AB2240" i="122"/>
  <c r="Z741" i="122"/>
  <c r="Z1276" i="122"/>
  <c r="Z1813" i="122"/>
  <c r="Z1277" i="122"/>
  <c r="Z848" i="122"/>
  <c r="Z1285" i="122"/>
  <c r="Z1070" i="122"/>
  <c r="Z1384" i="122"/>
  <c r="Z1815" i="122"/>
  <c r="Z638" i="122"/>
  <c r="T525" i="122"/>
  <c r="T643" i="122"/>
  <c r="T536" i="122"/>
  <c r="T1071" i="122"/>
  <c r="T421" i="122"/>
  <c r="T1064" i="122"/>
  <c r="T742" i="122"/>
  <c r="W205" i="122"/>
  <c r="W207" i="122"/>
  <c r="W203" i="122"/>
  <c r="W1063" i="122"/>
  <c r="W1491" i="122"/>
  <c r="W742" i="122"/>
  <c r="W421" i="122"/>
  <c r="W750" i="122"/>
  <c r="Z1594" i="122"/>
  <c r="Z2034" i="122"/>
  <c r="Z740" i="122"/>
  <c r="Z633" i="122"/>
  <c r="Z1278" i="122"/>
  <c r="Z1492" i="122"/>
  <c r="Z2033" i="122"/>
  <c r="Z1071" i="122"/>
  <c r="Z1812" i="122"/>
  <c r="Z742" i="122"/>
  <c r="Z1273" i="122"/>
  <c r="Z1809" i="122"/>
  <c r="Z420" i="122"/>
  <c r="Z1810" i="122"/>
  <c r="Z846" i="122"/>
  <c r="Z857" i="122"/>
  <c r="Z745" i="122"/>
  <c r="Z2136" i="122"/>
  <c r="T420" i="122"/>
  <c r="T1063" i="122"/>
  <c r="T1488" i="122"/>
  <c r="T1273" i="122"/>
  <c r="T417" i="122"/>
  <c r="T845" i="122"/>
  <c r="T1380" i="122"/>
  <c r="T956" i="122"/>
  <c r="T1381" i="122"/>
  <c r="T1493" i="122"/>
  <c r="T953" i="122"/>
  <c r="T636" i="122"/>
  <c r="T1489" i="122"/>
  <c r="T633" i="122"/>
  <c r="T208" i="122"/>
  <c r="T1173" i="122"/>
  <c r="W419" i="122"/>
  <c r="W738" i="122"/>
  <c r="W526" i="122"/>
  <c r="W1166" i="122"/>
  <c r="W1810" i="122"/>
  <c r="W963" i="122"/>
  <c r="W1814" i="122"/>
  <c r="W423" i="122"/>
  <c r="W1285" i="122"/>
  <c r="W530" i="122"/>
  <c r="W1392" i="122"/>
  <c r="W1273" i="122"/>
  <c r="W857" i="122"/>
  <c r="W958" i="122"/>
  <c r="W1606" i="122"/>
  <c r="W849" i="122"/>
  <c r="W1066" i="122"/>
  <c r="AB963" i="122"/>
  <c r="AB1704" i="122"/>
  <c r="AB741" i="122"/>
  <c r="AB2132" i="122"/>
  <c r="AB1062" i="122"/>
  <c r="AB1702" i="122"/>
  <c r="AB536" i="122"/>
  <c r="AB847" i="122"/>
  <c r="AB2343" i="122"/>
  <c r="AB631" i="122"/>
  <c r="AB851" i="122"/>
  <c r="AB1491" i="122"/>
  <c r="AB423" i="122"/>
  <c r="AB742" i="122"/>
  <c r="AB1595" i="122"/>
  <c r="AB2242" i="122"/>
  <c r="AB955" i="122"/>
  <c r="AB1498" i="122"/>
  <c r="AB2247" i="122"/>
  <c r="AB213" i="122"/>
  <c r="AB204" i="122"/>
  <c r="AB207" i="122"/>
  <c r="AB959" i="122"/>
  <c r="Q758" i="122"/>
  <c r="N871" i="122"/>
  <c r="N648" i="122"/>
  <c r="S871" i="122"/>
  <c r="J443" i="122"/>
  <c r="S649" i="122"/>
  <c r="P657" i="122"/>
  <c r="R969" i="122"/>
  <c r="N758" i="122"/>
  <c r="S1075" i="122"/>
  <c r="Q646" i="122"/>
  <c r="N540" i="122"/>
  <c r="S759" i="122"/>
  <c r="R765" i="122"/>
  <c r="O968" i="122"/>
  <c r="N872" i="122"/>
  <c r="R443" i="122"/>
  <c r="Q756" i="122"/>
  <c r="N650" i="122"/>
  <c r="S967" i="122"/>
  <c r="S1182" i="122"/>
  <c r="R1086" i="122"/>
  <c r="Q1080" i="122"/>
  <c r="S764" i="122"/>
  <c r="J433" i="122"/>
  <c r="Q539" i="122"/>
  <c r="P647" i="122"/>
  <c r="Q866" i="122"/>
  <c r="P1078" i="122"/>
  <c r="N764" i="122"/>
  <c r="S1292" i="122"/>
  <c r="R1290" i="122"/>
  <c r="S862" i="122"/>
  <c r="P971" i="122"/>
  <c r="Q649" i="122"/>
  <c r="O444" i="122"/>
  <c r="P757" i="122"/>
  <c r="Q1074" i="122"/>
  <c r="S1406" i="122"/>
  <c r="P1085" i="122"/>
  <c r="R545" i="122"/>
  <c r="N765" i="122"/>
  <c r="Q443" i="122"/>
  <c r="N551" i="122"/>
  <c r="S864" i="122"/>
  <c r="K539" i="122"/>
  <c r="S1192" i="122"/>
  <c r="S544" i="122"/>
  <c r="P755" i="122"/>
  <c r="S647" i="122"/>
  <c r="M438" i="122"/>
  <c r="N755" i="122"/>
  <c r="S978" i="122"/>
  <c r="S1396" i="122"/>
  <c r="N647" i="122"/>
  <c r="N444" i="122"/>
  <c r="S757" i="122"/>
  <c r="N865" i="122"/>
  <c r="S539" i="122"/>
  <c r="AB2344" i="122"/>
  <c r="AB526" i="122"/>
  <c r="AB2025" i="122"/>
  <c r="AB201" i="122"/>
  <c r="AB205" i="122"/>
  <c r="AB1280" i="122"/>
  <c r="P1086" i="122"/>
  <c r="K543" i="122"/>
  <c r="S1076" i="122"/>
  <c r="Q433" i="122"/>
  <c r="S765" i="122"/>
  <c r="Z213" i="122"/>
  <c r="Z207" i="122"/>
  <c r="Z203" i="122"/>
  <c r="Z954" i="122"/>
  <c r="Z1391" i="122"/>
  <c r="Z422" i="122"/>
  <c r="Z963" i="122"/>
  <c r="Z1493" i="122"/>
  <c r="Z643" i="122"/>
  <c r="Z2140" i="122"/>
  <c r="Z738" i="122"/>
  <c r="Z1166" i="122"/>
  <c r="Z1808" i="122"/>
  <c r="Z528" i="122"/>
  <c r="Z845" i="122"/>
  <c r="Z2141" i="122"/>
  <c r="Z634" i="122"/>
  <c r="Z849" i="122"/>
  <c r="Z2134" i="122"/>
  <c r="Z536" i="122"/>
  <c r="Z1918" i="122"/>
  <c r="Z1811" i="122"/>
  <c r="Z959" i="122"/>
  <c r="T1166" i="122"/>
  <c r="T1171" i="122"/>
  <c r="T1498" i="122"/>
  <c r="T743" i="122"/>
  <c r="T1278" i="122"/>
  <c r="T1284" i="122"/>
  <c r="T856" i="122"/>
  <c r="T530" i="122"/>
  <c r="T535" i="122"/>
  <c r="T963" i="122"/>
  <c r="T203" i="122"/>
  <c r="T201" i="122"/>
  <c r="T531" i="122"/>
  <c r="T745" i="122"/>
  <c r="W202" i="122"/>
  <c r="W1599" i="122"/>
  <c r="W1064" i="122"/>
  <c r="W1712" i="122"/>
  <c r="W1278" i="122"/>
  <c r="W417" i="122"/>
  <c r="W1380" i="122"/>
  <c r="W529" i="122"/>
  <c r="W1384" i="122"/>
  <c r="W418" i="122"/>
  <c r="W953" i="122"/>
  <c r="W1488" i="122"/>
  <c r="W637" i="122"/>
  <c r="W1813" i="122"/>
  <c r="W955" i="122"/>
  <c r="W1597" i="122"/>
  <c r="W1280" i="122"/>
  <c r="W531" i="122"/>
  <c r="W1815" i="122"/>
  <c r="AB1600" i="122"/>
  <c r="AB1275" i="122"/>
  <c r="AB524" i="122"/>
  <c r="AB1071" i="122"/>
  <c r="AB1707" i="122"/>
  <c r="AB420" i="122"/>
  <c r="AB749" i="122"/>
  <c r="AB2238" i="122"/>
  <c r="AB750" i="122"/>
  <c r="AB1284" i="122"/>
  <c r="AB1813" i="122"/>
  <c r="AB422" i="122"/>
  <c r="AB1915" i="122"/>
  <c r="AB530" i="122"/>
  <c r="AB1594" i="122"/>
  <c r="AB2140" i="122"/>
  <c r="AB527" i="122"/>
  <c r="AB2248" i="122"/>
  <c r="AB1599" i="122"/>
  <c r="AB212" i="122"/>
  <c r="AB203" i="122"/>
  <c r="AB745" i="122"/>
  <c r="AB1494" i="122"/>
  <c r="M754" i="122"/>
  <c r="J432" i="122"/>
  <c r="O651" i="122"/>
  <c r="P968" i="122"/>
  <c r="R539" i="122"/>
  <c r="M433" i="122"/>
  <c r="P652" i="122"/>
  <c r="Q969" i="122"/>
  <c r="Q1184" i="122"/>
  <c r="S972" i="122"/>
  <c r="S540" i="122"/>
  <c r="O765" i="122"/>
  <c r="R649" i="122"/>
  <c r="S1397" i="122"/>
  <c r="O543" i="122"/>
  <c r="P860" i="122"/>
  <c r="N757" i="122"/>
  <c r="R432" i="122"/>
  <c r="O969" i="122"/>
  <c r="M540" i="122"/>
  <c r="R759" i="122"/>
  <c r="J434" i="122"/>
  <c r="O657" i="122"/>
  <c r="P970" i="122"/>
  <c r="S1183" i="122"/>
  <c r="R1181" i="122"/>
  <c r="Q432" i="122"/>
  <c r="R542" i="122"/>
  <c r="M650" i="122"/>
  <c r="R967" i="122"/>
  <c r="O861" i="122"/>
  <c r="S1293" i="122"/>
  <c r="R1291" i="122"/>
  <c r="O764" i="122"/>
  <c r="O433" i="122"/>
  <c r="R652" i="122"/>
  <c r="L541" i="122"/>
  <c r="M764" i="122"/>
  <c r="S1079" i="122"/>
  <c r="R434" i="122"/>
  <c r="O971" i="122"/>
  <c r="S1407" i="122"/>
  <c r="O862" i="122"/>
  <c r="I436" i="122"/>
  <c r="P540" i="122"/>
  <c r="Q759" i="122"/>
  <c r="O648" i="122"/>
  <c r="P871" i="122"/>
  <c r="R1182" i="122"/>
  <c r="Q541" i="122"/>
  <c r="L657" i="122"/>
  <c r="Q978" i="122"/>
  <c r="P650" i="122"/>
  <c r="Q967" i="122"/>
  <c r="O758" i="122"/>
  <c r="P1075" i="122"/>
  <c r="P432" i="122"/>
  <c r="Q651" i="122"/>
  <c r="Q872" i="122"/>
  <c r="S438" i="122"/>
  <c r="O541" i="122"/>
  <c r="P764" i="122"/>
  <c r="O872" i="122"/>
  <c r="P542" i="122"/>
  <c r="Q765" i="122"/>
  <c r="O219" i="122"/>
  <c r="I201" i="122"/>
  <c r="O221" i="122"/>
  <c r="J217" i="122"/>
  <c r="Q220" i="122"/>
  <c r="K220" i="122"/>
  <c r="L220" i="122"/>
  <c r="L219" i="122"/>
  <c r="Z212" i="122"/>
  <c r="Z956" i="122"/>
  <c r="Z1917" i="122"/>
  <c r="Z1063" i="122"/>
  <c r="Z1606" i="122"/>
  <c r="Z1064" i="122"/>
  <c r="Z1598" i="122"/>
  <c r="Z527" i="122"/>
  <c r="Z743" i="122"/>
  <c r="Z2028" i="122"/>
  <c r="Z530" i="122"/>
  <c r="Z1274" i="122"/>
  <c r="Z1705" i="122"/>
  <c r="Z535" i="122"/>
  <c r="Z1392" i="122"/>
  <c r="Z1713" i="122"/>
  <c r="Z642" i="122"/>
  <c r="Z1487" i="122"/>
  <c r="Z1494" i="122"/>
  <c r="T1060" i="122"/>
  <c r="T739" i="122"/>
  <c r="T1274" i="122"/>
  <c r="T1167" i="122"/>
  <c r="T952" i="122"/>
  <c r="T1279" i="122"/>
  <c r="T1170" i="122"/>
  <c r="T851" i="122"/>
  <c r="T428" i="122"/>
  <c r="T1391" i="122"/>
  <c r="T955" i="122"/>
  <c r="T740" i="122"/>
  <c r="T204" i="122"/>
  <c r="T205" i="122"/>
  <c r="T1066" i="122"/>
  <c r="W212" i="122"/>
  <c r="W1061" i="122"/>
  <c r="W1274" i="122"/>
  <c r="W1808" i="122"/>
  <c r="W1600" i="122"/>
  <c r="W1809" i="122"/>
  <c r="W744" i="122"/>
  <c r="W1381" i="122"/>
  <c r="W633" i="122"/>
  <c r="W1820" i="122"/>
  <c r="W743" i="122"/>
  <c r="W1596" i="122"/>
  <c r="W528" i="122"/>
  <c r="W1601" i="122"/>
  <c r="AB956" i="122"/>
  <c r="AB1606" i="122"/>
  <c r="AB1060" i="122"/>
  <c r="AB1277" i="122"/>
  <c r="AB2033" i="122"/>
  <c r="AB525" i="122"/>
  <c r="AB1809" i="122"/>
  <c r="AB528" i="122"/>
  <c r="AB1383" i="122"/>
  <c r="AB2131" i="122"/>
  <c r="AB529" i="122"/>
  <c r="AB1391" i="122"/>
  <c r="AB2237" i="122"/>
  <c r="AB429" i="122"/>
  <c r="AB2239" i="122"/>
  <c r="AB857" i="122"/>
  <c r="AB1493" i="122"/>
  <c r="AB952" i="122"/>
  <c r="AB1490" i="122"/>
  <c r="AB531" i="122"/>
  <c r="AB2243" i="122"/>
  <c r="Q864" i="122"/>
  <c r="M432" i="122"/>
  <c r="I435" i="122"/>
  <c r="L658" i="122"/>
  <c r="S542" i="122"/>
  <c r="L436" i="122"/>
  <c r="M753" i="122"/>
  <c r="R972" i="122"/>
  <c r="R1187" i="122"/>
  <c r="Q1185" i="122"/>
  <c r="O540" i="122"/>
  <c r="L649" i="122"/>
  <c r="K545" i="122"/>
  <c r="P433" i="122"/>
  <c r="S652" i="122"/>
  <c r="L550" i="122"/>
  <c r="S1299" i="122"/>
  <c r="K438" i="122"/>
  <c r="Q435" i="122"/>
  <c r="N543" i="122"/>
  <c r="S860" i="122"/>
  <c r="I437" i="122"/>
  <c r="S1184" i="122"/>
  <c r="P543" i="122"/>
  <c r="M652" i="122"/>
  <c r="S545" i="122"/>
  <c r="M434" i="122"/>
  <c r="N657" i="122"/>
  <c r="S970" i="122"/>
  <c r="K551" i="122"/>
  <c r="S1294" i="122"/>
  <c r="Q542" i="122"/>
  <c r="N436" i="122"/>
  <c r="S753" i="122"/>
  <c r="N861" i="122"/>
  <c r="Q437" i="122"/>
  <c r="P435" i="122"/>
  <c r="M543" i="122"/>
  <c r="R860" i="122"/>
  <c r="K432" i="122"/>
  <c r="L651" i="122"/>
  <c r="R544" i="122"/>
  <c r="P861" i="122"/>
  <c r="L434" i="122"/>
  <c r="M657" i="122"/>
  <c r="R970" i="122"/>
  <c r="K542" i="122"/>
  <c r="O435" i="122"/>
  <c r="R658" i="122"/>
  <c r="O438" i="122"/>
  <c r="L544" i="122"/>
  <c r="S432" i="122"/>
  <c r="M545" i="122"/>
  <c r="R862" i="122"/>
  <c r="R1292" i="122"/>
  <c r="Z202" i="122"/>
  <c r="Z964" i="122"/>
  <c r="Z955" i="122"/>
  <c r="Z1489" i="122"/>
  <c r="Z1062" i="122"/>
  <c r="Z1491" i="122"/>
  <c r="Z636" i="122"/>
  <c r="Z2130" i="122"/>
  <c r="Z526" i="122"/>
  <c r="Z739" i="122"/>
  <c r="Z2027" i="122"/>
  <c r="Z418" i="122"/>
  <c r="Z1167" i="122"/>
  <c r="Z1701" i="122"/>
  <c r="Z429" i="122"/>
  <c r="Z1381" i="122"/>
  <c r="Z524" i="122"/>
  <c r="Z1385" i="122"/>
  <c r="Z529" i="122"/>
  <c r="Z1915" i="122"/>
  <c r="Z1601" i="122"/>
  <c r="Z531" i="122"/>
  <c r="T637" i="122"/>
  <c r="T1172" i="122"/>
  <c r="T1065" i="122"/>
  <c r="T850" i="122"/>
  <c r="T1275" i="122"/>
  <c r="T738" i="122"/>
  <c r="T529" i="122"/>
  <c r="T1386" i="122"/>
  <c r="T527" i="122"/>
  <c r="T642" i="122"/>
  <c r="T1070" i="122"/>
  <c r="T212" i="122"/>
  <c r="T959" i="122"/>
  <c r="W1167" i="122"/>
  <c r="W1713" i="122"/>
  <c r="W634" i="122"/>
  <c r="W642" i="122"/>
  <c r="W1275" i="122"/>
  <c r="W740" i="122"/>
  <c r="W1279" i="122"/>
  <c r="W1707" i="122"/>
  <c r="W739" i="122"/>
  <c r="W954" i="122"/>
  <c r="W1598" i="122"/>
  <c r="W524" i="122"/>
  <c r="W952" i="122"/>
  <c r="W1493" i="122"/>
  <c r="W638" i="122"/>
  <c r="W852" i="122"/>
  <c r="AB418" i="122"/>
  <c r="AB643" i="122"/>
  <c r="AB2346" i="122"/>
  <c r="AB1382" i="122"/>
  <c r="AB1713" i="122"/>
  <c r="AB2027" i="122"/>
  <c r="AB1810" i="122"/>
  <c r="AB1285" i="122"/>
  <c r="AB2034" i="122"/>
  <c r="AB417" i="122"/>
  <c r="AB2133" i="122"/>
  <c r="AB421" i="122"/>
  <c r="AB2141" i="122"/>
  <c r="AB849" i="122"/>
  <c r="AB1492" i="122"/>
  <c r="AB2355" i="122"/>
  <c r="AB1598" i="122"/>
  <c r="AB2135" i="122"/>
  <c r="AB958" i="122"/>
  <c r="AB635" i="122"/>
  <c r="AB2241" i="122"/>
  <c r="AB206" i="122"/>
  <c r="AB202" i="122"/>
  <c r="AB1387" i="122"/>
  <c r="AB852" i="122"/>
  <c r="P979" i="122"/>
  <c r="S437" i="122"/>
  <c r="P545" i="122"/>
  <c r="Q862" i="122"/>
  <c r="K443" i="122"/>
  <c r="N756" i="122"/>
  <c r="S979" i="122"/>
  <c r="S1288" i="122"/>
  <c r="R1192" i="122"/>
  <c r="Q1186" i="122"/>
  <c r="L443" i="122"/>
  <c r="S650" i="122"/>
  <c r="P759" i="122"/>
  <c r="Q551" i="122"/>
  <c r="S1401" i="122"/>
  <c r="O436" i="122"/>
  <c r="P753" i="122"/>
  <c r="Q972" i="122"/>
  <c r="N866" i="122"/>
  <c r="S1398" i="122"/>
  <c r="P1077" i="122"/>
  <c r="Q436" i="122"/>
  <c r="Q754" i="122"/>
  <c r="P438" i="122"/>
  <c r="Q755" i="122"/>
  <c r="O550" i="122"/>
  <c r="P863" i="122"/>
  <c r="S443" i="122"/>
  <c r="L539" i="122"/>
  <c r="Q860" i="122"/>
  <c r="P646" i="122"/>
  <c r="Q865" i="122"/>
  <c r="S1074" i="122"/>
  <c r="L437" i="122"/>
  <c r="O754" i="122"/>
  <c r="P973" i="122"/>
  <c r="Q647" i="122"/>
  <c r="K540" i="122"/>
  <c r="M758" i="122"/>
  <c r="M443" i="122"/>
  <c r="P756" i="122"/>
  <c r="Q979" i="122"/>
  <c r="O864" i="122"/>
  <c r="P444" i="122"/>
  <c r="Q757" i="122"/>
  <c r="N433" i="122"/>
  <c r="Q550" i="122"/>
  <c r="N753" i="122"/>
  <c r="N550" i="122"/>
  <c r="S863" i="122"/>
  <c r="J435" i="122"/>
  <c r="S551" i="122"/>
  <c r="O972" i="122"/>
  <c r="S646" i="122"/>
  <c r="K437" i="122"/>
  <c r="N754" i="122"/>
  <c r="S973" i="122"/>
  <c r="Q544" i="122"/>
  <c r="N438" i="122"/>
  <c r="S755" i="122"/>
  <c r="M436" i="122"/>
  <c r="R647" i="122"/>
  <c r="O756" i="122"/>
  <c r="N864" i="122"/>
  <c r="R435" i="122"/>
  <c r="Q658" i="122"/>
  <c r="N646" i="122"/>
  <c r="S865" i="122"/>
  <c r="S1080" i="122"/>
  <c r="R1078" i="122"/>
  <c r="S227" i="122"/>
  <c r="M227" i="122"/>
  <c r="I227" i="122"/>
  <c r="P216" i="122"/>
  <c r="P218" i="122"/>
  <c r="S546" i="122"/>
  <c r="R974" i="122"/>
  <c r="N653" i="122"/>
  <c r="J201" i="122"/>
  <c r="K207" i="122"/>
  <c r="O974" i="122"/>
  <c r="Q1081" i="122"/>
  <c r="M201" i="122"/>
  <c r="N223" i="122"/>
  <c r="S1081" i="122"/>
  <c r="O760" i="122"/>
  <c r="P223" i="122"/>
  <c r="Q201" i="122"/>
  <c r="AD203" i="122"/>
  <c r="Y635" i="122"/>
  <c r="Y1701" i="122"/>
  <c r="Y636" i="122"/>
  <c r="Y1285" i="122"/>
  <c r="Y637" i="122"/>
  <c r="Y1278" i="122"/>
  <c r="Y739" i="122"/>
  <c r="Y1380" i="122"/>
  <c r="Y743" i="122"/>
  <c r="Y1384" i="122"/>
  <c r="Y643" i="122"/>
  <c r="Y1381" i="122"/>
  <c r="Y527" i="122"/>
  <c r="Y1917" i="122"/>
  <c r="Y530" i="122"/>
  <c r="Y1273" i="122"/>
  <c r="Y205" i="122"/>
  <c r="Y1494" i="122"/>
  <c r="Y212" i="122"/>
  <c r="Y638" i="122"/>
  <c r="AA202" i="122"/>
  <c r="AA207" i="122"/>
  <c r="AA1596" i="122"/>
  <c r="AA428" i="122"/>
  <c r="AA636" i="122"/>
  <c r="AA2238" i="122"/>
  <c r="AA845" i="122"/>
  <c r="AA1274" i="122"/>
  <c r="AA2026" i="122"/>
  <c r="AA740" i="122"/>
  <c r="AA1381" i="122"/>
  <c r="AA2241" i="122"/>
  <c r="AA741" i="122"/>
  <c r="AA1386" i="122"/>
  <c r="AA2025" i="122"/>
  <c r="AA530" i="122"/>
  <c r="AA856" i="122"/>
  <c r="AA1488" i="122"/>
  <c r="AA535" i="122"/>
  <c r="AA954" i="122"/>
  <c r="AA1492" i="122"/>
  <c r="AA1066" i="122"/>
  <c r="AA745" i="122"/>
  <c r="AA2029" i="122"/>
  <c r="N212" i="122"/>
  <c r="P202" i="122"/>
  <c r="P212" i="122"/>
  <c r="AE202" i="122"/>
  <c r="AE208" i="122"/>
  <c r="R212" i="122"/>
  <c r="U978" i="122"/>
  <c r="U539" i="122"/>
  <c r="X1192" i="122"/>
  <c r="T657" i="122"/>
  <c r="X650" i="122"/>
  <c r="X437" i="122"/>
  <c r="T967" i="122"/>
  <c r="U971" i="122"/>
  <c r="W221" i="122"/>
  <c r="V443" i="122"/>
  <c r="T646" i="122"/>
  <c r="U219" i="122"/>
  <c r="T227" i="122"/>
  <c r="W764" i="122"/>
  <c r="U657" i="122"/>
  <c r="X1942" i="122"/>
  <c r="T755" i="122"/>
  <c r="U967" i="122"/>
  <c r="W968" i="122"/>
  <c r="T544" i="122"/>
  <c r="T1502" i="122"/>
  <c r="W756" i="122"/>
  <c r="T764" i="122"/>
  <c r="U1077" i="122"/>
  <c r="U764" i="122"/>
  <c r="W1074" i="122"/>
  <c r="V764" i="122"/>
  <c r="U1503" i="122"/>
  <c r="V1291" i="122"/>
  <c r="W754" i="122"/>
  <c r="X754" i="122"/>
  <c r="V1611" i="122"/>
  <c r="W1399" i="122"/>
  <c r="X1187" i="122"/>
  <c r="T651" i="122"/>
  <c r="U651" i="122"/>
  <c r="X1930" i="122"/>
  <c r="X1507" i="122"/>
  <c r="T1300" i="122"/>
  <c r="U1182" i="122"/>
  <c r="V1727" i="122"/>
  <c r="X651" i="122"/>
  <c r="T652" i="122"/>
  <c r="W1508" i="122"/>
  <c r="X1300" i="122"/>
  <c r="T1183" i="122"/>
  <c r="W652" i="122"/>
  <c r="X652" i="122"/>
  <c r="V1513" i="122"/>
  <c r="W1395" i="122"/>
  <c r="X1936" i="122"/>
  <c r="X1183" i="122"/>
  <c r="V657" i="122"/>
  <c r="W657" i="122"/>
  <c r="U1514" i="122"/>
  <c r="V1396" i="122"/>
  <c r="W1184" i="122"/>
  <c r="X1823" i="122"/>
  <c r="U658" i="122"/>
  <c r="V658" i="122"/>
  <c r="U1397" i="122"/>
  <c r="V1185" i="122"/>
  <c r="W1824" i="122"/>
  <c r="W648" i="122"/>
  <c r="V1728" i="122"/>
  <c r="X648" i="122"/>
  <c r="V1505" i="122"/>
  <c r="W1293" i="122"/>
  <c r="X1932" i="122"/>
  <c r="X1085" i="122"/>
  <c r="T220" i="122"/>
  <c r="U216" i="122"/>
  <c r="X974" i="122"/>
  <c r="U1616" i="122"/>
  <c r="X1830" i="122"/>
  <c r="W974" i="122"/>
  <c r="T653" i="122"/>
  <c r="V207" i="122"/>
  <c r="V201" i="122"/>
  <c r="V1392" i="122"/>
  <c r="V1606" i="122"/>
  <c r="V530" i="122"/>
  <c r="V845" i="122"/>
  <c r="V1493" i="122"/>
  <c r="V535" i="122"/>
  <c r="V849" i="122"/>
  <c r="V1595" i="122"/>
  <c r="V422" i="122"/>
  <c r="V740" i="122"/>
  <c r="V1498" i="122"/>
  <c r="V742" i="122"/>
  <c r="V1597" i="122"/>
  <c r="V637" i="122"/>
  <c r="V964" i="122"/>
  <c r="V1275" i="122"/>
  <c r="V424" i="122"/>
  <c r="V959" i="122"/>
  <c r="V638" i="122"/>
  <c r="U637" i="122"/>
  <c r="U529" i="122"/>
  <c r="U634" i="122"/>
  <c r="U957" i="122"/>
  <c r="U1492" i="122"/>
  <c r="U738" i="122"/>
  <c r="U742" i="122"/>
  <c r="U1606" i="122"/>
  <c r="U955" i="122"/>
  <c r="U1380" i="122"/>
  <c r="U527" i="122"/>
  <c r="U1066" i="122"/>
  <c r="AF207" i="122"/>
  <c r="AF12" i="122"/>
  <c r="X204" i="122"/>
  <c r="AB220" i="122"/>
  <c r="X201" i="122"/>
  <c r="AA434" i="122"/>
  <c r="Y1187" i="122"/>
  <c r="AB765" i="122"/>
  <c r="AA1291" i="122"/>
  <c r="Z866" i="122"/>
  <c r="Y1086" i="122"/>
  <c r="Z1721" i="122"/>
  <c r="AB1508" i="122"/>
  <c r="Z1299" i="122"/>
  <c r="AA1934" i="122"/>
  <c r="Z221" i="122"/>
  <c r="Y221" i="122"/>
  <c r="AA756" i="122"/>
  <c r="Y2039" i="122"/>
  <c r="AB651" i="122"/>
  <c r="AA1935" i="122"/>
  <c r="Z756" i="122"/>
  <c r="Z1611" i="122"/>
  <c r="AA2156" i="122"/>
  <c r="AB1398" i="122"/>
  <c r="Z1185" i="122"/>
  <c r="AA1824" i="122"/>
  <c r="Z222" i="122"/>
  <c r="AA764" i="122"/>
  <c r="Z1826" i="122"/>
  <c r="AB871" i="122"/>
  <c r="AB2048" i="122"/>
  <c r="Z972" i="122"/>
  <c r="Y1192" i="122"/>
  <c r="Z1827" i="122"/>
  <c r="AB1614" i="122"/>
  <c r="Z1401" i="122"/>
  <c r="AA2040" i="122"/>
  <c r="AB217" i="122"/>
  <c r="Y542" i="122"/>
  <c r="Z864" i="122"/>
  <c r="Y1399" i="122"/>
  <c r="Y862" i="122"/>
  <c r="AA1503" i="122"/>
  <c r="AB872" i="122"/>
  <c r="AA1182" i="122"/>
  <c r="AB1727" i="122"/>
  <c r="Y1609" i="122"/>
  <c r="Z2150" i="122"/>
  <c r="AB1395" i="122"/>
  <c r="Z545" i="122"/>
  <c r="Y865" i="122"/>
  <c r="AB1506" i="122"/>
  <c r="AA967" i="122"/>
  <c r="Z1183" i="122"/>
  <c r="AA1728" i="122"/>
  <c r="AB2363" i="122"/>
  <c r="AA1396" i="122"/>
  <c r="AB1941" i="122"/>
  <c r="Y219" i="122"/>
  <c r="Z863" i="122"/>
  <c r="Z550" i="122"/>
  <c r="AB1514" i="122"/>
  <c r="Y544" i="122"/>
  <c r="Y1505" i="122"/>
  <c r="AB648" i="122"/>
  <c r="AA1825" i="122"/>
  <c r="AB1503" i="122"/>
  <c r="Y1291" i="122"/>
  <c r="Z1930" i="122"/>
  <c r="AB1077" i="122"/>
  <c r="AA651" i="122"/>
  <c r="AA1931" i="122"/>
  <c r="Z649" i="122"/>
  <c r="Z2148" i="122"/>
  <c r="Z1396" i="122"/>
  <c r="AA1941" i="122"/>
  <c r="Y1728" i="122"/>
  <c r="AB227" i="122"/>
  <c r="AB543" i="122"/>
  <c r="AA541" i="122"/>
  <c r="AA1299" i="122"/>
  <c r="Z539" i="122"/>
  <c r="Z1610" i="122"/>
  <c r="Y2040" i="122"/>
  <c r="Z1192" i="122"/>
  <c r="AA1827" i="122"/>
  <c r="Y1614" i="122"/>
  <c r="X845" i="122"/>
  <c r="X1595" i="122"/>
  <c r="X850" i="122"/>
  <c r="X1498" i="122"/>
  <c r="X1060" i="122"/>
  <c r="X635" i="122"/>
  <c r="X1606" i="122"/>
  <c r="X1273" i="122"/>
  <c r="X633" i="122"/>
  <c r="X1380" i="122"/>
  <c r="X1061" i="122"/>
  <c r="X740" i="122"/>
  <c r="X1487" i="122"/>
  <c r="Z760" i="122"/>
  <c r="Y1509" i="122"/>
  <c r="AB1616" i="122"/>
  <c r="Z223" i="122"/>
  <c r="X1280" i="122"/>
  <c r="X424" i="122"/>
  <c r="Z1188" i="122"/>
  <c r="Y1937" i="122"/>
  <c r="AA2258" i="122"/>
  <c r="Z2044" i="122"/>
  <c r="O204" i="122"/>
  <c r="O208" i="122"/>
  <c r="AD2237" i="122"/>
  <c r="AD2248" i="122"/>
  <c r="AD1809" i="122"/>
  <c r="AD845" i="122"/>
  <c r="AD1491" i="122"/>
  <c r="AD2140" i="122"/>
  <c r="AD745" i="122"/>
  <c r="AD1488" i="122"/>
  <c r="AD2134" i="122"/>
  <c r="AD742" i="122"/>
  <c r="AD1391" i="122"/>
  <c r="AD2131" i="122"/>
  <c r="AD739" i="122"/>
  <c r="AD1385" i="122"/>
  <c r="AD2034" i="122"/>
  <c r="AD1382" i="122"/>
  <c r="AD2028" i="122"/>
  <c r="AD1285" i="122"/>
  <c r="AD2025" i="122"/>
  <c r="AD1279" i="122"/>
  <c r="AH2561" i="122"/>
  <c r="AH2558" i="122"/>
  <c r="AE1384" i="122"/>
  <c r="AE1605" i="122"/>
  <c r="AE848" i="122"/>
  <c r="AE1494" i="122"/>
  <c r="AE2237" i="122"/>
  <c r="AE740" i="122"/>
  <c r="AE1386" i="122"/>
  <c r="AE2129" i="122"/>
  <c r="AE643" i="122"/>
  <c r="AE1383" i="122"/>
  <c r="AE2029" i="122"/>
  <c r="AE637" i="122"/>
  <c r="AE1380" i="122"/>
  <c r="AE2026" i="122"/>
  <c r="AE2690" i="122"/>
  <c r="AE634" i="122"/>
  <c r="AE1280" i="122"/>
  <c r="AE631" i="122"/>
  <c r="AE1277" i="122"/>
  <c r="AE531" i="122"/>
  <c r="AE1274" i="122"/>
  <c r="AF1387" i="122"/>
  <c r="AF531" i="122"/>
  <c r="AF2686" i="122"/>
  <c r="AF1492" i="122"/>
  <c r="AF851" i="122"/>
  <c r="AF1594" i="122"/>
  <c r="AF2240" i="122"/>
  <c r="AF848" i="122"/>
  <c r="AF1494" i="122"/>
  <c r="AF2237" i="122"/>
  <c r="AF740" i="122"/>
  <c r="AF1386" i="122"/>
  <c r="AF2129" i="122"/>
  <c r="AF643" i="122"/>
  <c r="AF1383" i="122"/>
  <c r="AF2029" i="122"/>
  <c r="AF2787" i="122"/>
  <c r="AF637" i="122"/>
  <c r="AF1380" i="122"/>
  <c r="AF2026" i="122"/>
  <c r="AF2690" i="122"/>
  <c r="AF634" i="122"/>
  <c r="AF1280" i="122"/>
  <c r="AF631" i="122"/>
  <c r="AF1277" i="122"/>
  <c r="AG1070" i="122"/>
  <c r="AG2681" i="122"/>
  <c r="AG2133" i="122"/>
  <c r="AG1600" i="122"/>
  <c r="AG1815" i="122"/>
  <c r="AG1166" i="122"/>
  <c r="AG1812" i="122"/>
  <c r="AG2461" i="122"/>
  <c r="AG1066" i="122"/>
  <c r="AG1809" i="122"/>
  <c r="AG2455" i="122"/>
  <c r="AG958" i="122"/>
  <c r="AG1701" i="122"/>
  <c r="AG2347" i="122"/>
  <c r="AG955" i="122"/>
  <c r="AG1601" i="122"/>
  <c r="AG2344" i="122"/>
  <c r="AG952" i="122"/>
  <c r="AG1598" i="122"/>
  <c r="AG2247" i="122"/>
  <c r="AG852" i="122"/>
  <c r="AG1595" i="122"/>
  <c r="AG2241" i="122"/>
  <c r="AG206" i="122"/>
  <c r="AF646" i="122"/>
  <c r="AH1931" i="122"/>
  <c r="AD221" i="122"/>
  <c r="AF444" i="122"/>
  <c r="AE648" i="122"/>
  <c r="AD758" i="122"/>
  <c r="AD756" i="122"/>
  <c r="AE758" i="122"/>
  <c r="AG433" i="122"/>
  <c r="AD444" i="122"/>
  <c r="AF227" i="122"/>
  <c r="AG648" i="122"/>
  <c r="AH1079" i="122"/>
  <c r="AH2155" i="122"/>
  <c r="AE223" i="122"/>
  <c r="AD539" i="122"/>
  <c r="AG758" i="122"/>
  <c r="AF871" i="122"/>
  <c r="AH1942" i="122"/>
  <c r="AH2358" i="122"/>
  <c r="AG218" i="122"/>
  <c r="AD439" i="122"/>
  <c r="AF865" i="122"/>
  <c r="AH1933" i="122"/>
  <c r="AF754" i="122"/>
  <c r="AF648" i="122"/>
  <c r="AG543" i="122"/>
  <c r="AF434" i="122"/>
  <c r="AE544" i="122"/>
  <c r="AH860" i="122"/>
  <c r="AH1513" i="122"/>
  <c r="AH1611" i="122"/>
  <c r="AD543" i="122"/>
  <c r="AD866" i="122"/>
  <c r="AH1406" i="122"/>
  <c r="AH2146" i="122"/>
  <c r="AH2705" i="122"/>
  <c r="AH2694" i="122"/>
  <c r="AH1300" i="122"/>
  <c r="AH2040" i="122"/>
  <c r="AD2579" i="122"/>
  <c r="AH1722" i="122"/>
  <c r="AD2575" i="122"/>
  <c r="AH1407" i="122"/>
  <c r="AH2147" i="122"/>
  <c r="AE2701" i="122"/>
  <c r="AD2576" i="122"/>
  <c r="AH2700" i="122"/>
  <c r="AE2576" i="122"/>
  <c r="AD2572" i="122"/>
  <c r="AH2696" i="122"/>
  <c r="AE2572" i="122"/>
  <c r="AF2572" i="122"/>
  <c r="AE2697" i="122"/>
  <c r="AG208" i="122"/>
  <c r="L201" i="122"/>
  <c r="M208" i="122"/>
  <c r="L439" i="122"/>
  <c r="S223" i="122"/>
  <c r="Q974" i="122"/>
  <c r="R546" i="122"/>
  <c r="Q218" i="122"/>
  <c r="J208" i="122"/>
  <c r="P546" i="122"/>
  <c r="Q204" i="122"/>
  <c r="Q205" i="122"/>
  <c r="AD201" i="122"/>
  <c r="AD213" i="122"/>
  <c r="H234" i="122"/>
  <c r="Y632" i="122"/>
  <c r="Y1277" i="122"/>
  <c r="Y1060" i="122"/>
  <c r="Y1811" i="122"/>
  <c r="Y1061" i="122"/>
  <c r="Y1712" i="122"/>
  <c r="Y418" i="122"/>
  <c r="Y1065" i="122"/>
  <c r="Y1713" i="122"/>
  <c r="Y631" i="122"/>
  <c r="Y1167" i="122"/>
  <c r="Y525" i="122"/>
  <c r="Y956" i="122"/>
  <c r="Y1600" i="122"/>
  <c r="Y1605" i="122"/>
  <c r="Y954" i="122"/>
  <c r="Y1809" i="122"/>
  <c r="Y1601" i="122"/>
  <c r="Y1387" i="122"/>
  <c r="AA201" i="122"/>
  <c r="AA953" i="122"/>
  <c r="AA1811" i="122"/>
  <c r="AA849" i="122"/>
  <c r="AA1060" i="122"/>
  <c r="AA1598" i="122"/>
  <c r="AA1285" i="122"/>
  <c r="AA1705" i="122"/>
  <c r="AA2130" i="122"/>
  <c r="AA1070" i="122"/>
  <c r="AA1703" i="122"/>
  <c r="AA1071" i="122"/>
  <c r="AA2024" i="122"/>
  <c r="AA529" i="122"/>
  <c r="AA848" i="122"/>
  <c r="AA2247" i="122"/>
  <c r="AA1814" i="122"/>
  <c r="AA421" i="122"/>
  <c r="AA1916" i="122"/>
  <c r="AA1280" i="122"/>
  <c r="AA2136" i="122"/>
  <c r="AA852" i="122"/>
  <c r="AE207" i="122"/>
  <c r="AE201" i="122"/>
  <c r="AE204" i="122"/>
  <c r="R205" i="122"/>
  <c r="R202" i="122"/>
  <c r="T979" i="122"/>
  <c r="W545" i="122"/>
  <c r="V1508" i="122"/>
  <c r="W972" i="122"/>
  <c r="U755" i="122"/>
  <c r="T759" i="122"/>
  <c r="V436" i="122"/>
  <c r="W1075" i="122"/>
  <c r="V757" i="122"/>
  <c r="V652" i="122"/>
  <c r="W219" i="122"/>
  <c r="W544" i="122"/>
  <c r="W757" i="122"/>
  <c r="T551" i="122"/>
  <c r="V432" i="122"/>
  <c r="W973" i="122"/>
  <c r="V221" i="122"/>
  <c r="V545" i="122"/>
  <c r="V648" i="122"/>
  <c r="W1727" i="122"/>
  <c r="W217" i="122"/>
  <c r="V219" i="122"/>
  <c r="X539" i="122"/>
  <c r="V864" i="122"/>
  <c r="X1514" i="122"/>
  <c r="W864" i="122"/>
  <c r="V1716" i="122"/>
  <c r="X864" i="122"/>
  <c r="U1086" i="122"/>
  <c r="V1721" i="122"/>
  <c r="W1513" i="122"/>
  <c r="X1395" i="122"/>
  <c r="V1080" i="122"/>
  <c r="T765" i="122"/>
  <c r="U1076" i="122"/>
  <c r="U765" i="122"/>
  <c r="X1621" i="122"/>
  <c r="T1504" i="122"/>
  <c r="U1292" i="122"/>
  <c r="V755" i="122"/>
  <c r="W755" i="122"/>
  <c r="U1612" i="122"/>
  <c r="V1400" i="122"/>
  <c r="W1192" i="122"/>
  <c r="X1827" i="122"/>
  <c r="U756" i="122"/>
  <c r="V756" i="122"/>
  <c r="U1401" i="122"/>
  <c r="V1193" i="122"/>
  <c r="W1828" i="122"/>
  <c r="T757" i="122"/>
  <c r="U757" i="122"/>
  <c r="X1613" i="122"/>
  <c r="T1406" i="122"/>
  <c r="U1288" i="122"/>
  <c r="X757" i="122"/>
  <c r="T758" i="122"/>
  <c r="W1614" i="122"/>
  <c r="X1406" i="122"/>
  <c r="T1289" i="122"/>
  <c r="W758" i="122"/>
  <c r="X758" i="122"/>
  <c r="V1615" i="122"/>
  <c r="W1407" i="122"/>
  <c r="X1289" i="122"/>
  <c r="T753" i="122"/>
  <c r="U753" i="122"/>
  <c r="X1609" i="122"/>
  <c r="T1398" i="122"/>
  <c r="U1186" i="122"/>
  <c r="V216" i="122"/>
  <c r="X439" i="122"/>
  <c r="X760" i="122"/>
  <c r="X867" i="122"/>
  <c r="U974" i="122"/>
  <c r="V1509" i="122"/>
  <c r="U1081" i="122"/>
  <c r="V653" i="122"/>
  <c r="U546" i="122"/>
  <c r="W222" i="122"/>
  <c r="V1295" i="122"/>
  <c r="X216" i="122"/>
  <c r="X1295" i="122"/>
  <c r="X653" i="122"/>
  <c r="T222" i="122"/>
  <c r="U223" i="122"/>
  <c r="T760" i="122"/>
  <c r="V205" i="122"/>
  <c r="V418" i="122"/>
  <c r="V743" i="122"/>
  <c r="V1489" i="122"/>
  <c r="V420" i="122"/>
  <c r="V1278" i="122"/>
  <c r="V421" i="122"/>
  <c r="V528" i="122"/>
  <c r="V1487" i="122"/>
  <c r="V631" i="122"/>
  <c r="V1166" i="122"/>
  <c r="V1391" i="122"/>
  <c r="V1062" i="122"/>
  <c r="V1061" i="122"/>
  <c r="V1713" i="122"/>
  <c r="V1596" i="122"/>
  <c r="V1706" i="122"/>
  <c r="V1280" i="122"/>
  <c r="U206" i="122"/>
  <c r="U1061" i="122"/>
  <c r="U1392" i="122"/>
  <c r="U1071" i="122"/>
  <c r="U964" i="122"/>
  <c r="U851" i="122"/>
  <c r="U1064" i="122"/>
  <c r="U1489" i="122"/>
  <c r="U1166" i="122"/>
  <c r="U1605" i="122"/>
  <c r="U857" i="122"/>
  <c r="U1278" i="122"/>
  <c r="U741" i="122"/>
  <c r="U952" i="122"/>
  <c r="U1596" i="122"/>
  <c r="U1601" i="122"/>
  <c r="U208" i="122"/>
  <c r="AF201" i="122"/>
  <c r="Y754" i="122"/>
  <c r="Z872" i="122"/>
  <c r="Y866" i="122"/>
  <c r="Z2038" i="122"/>
  <c r="AB970" i="122"/>
  <c r="AA1186" i="122"/>
  <c r="AB1825" i="122"/>
  <c r="Y1613" i="122"/>
  <c r="AB1399" i="122"/>
  <c r="Z758" i="122"/>
  <c r="AB2358" i="122"/>
  <c r="Y756" i="122"/>
  <c r="AB860" i="122"/>
  <c r="AB1621" i="122"/>
  <c r="Y1503" i="122"/>
  <c r="Z2048" i="122"/>
  <c r="AB1289" i="122"/>
  <c r="Y550" i="122"/>
  <c r="Y433" i="122"/>
  <c r="Z978" i="122"/>
  <c r="Y972" i="122"/>
  <c r="AA437" i="122"/>
  <c r="AB1078" i="122"/>
  <c r="AA1292" i="122"/>
  <c r="AB1931" i="122"/>
  <c r="Y1719" i="122"/>
  <c r="AB1505" i="122"/>
  <c r="AB861" i="122"/>
  <c r="AB968" i="122"/>
  <c r="AA1829" i="122"/>
  <c r="AA872" i="122"/>
  <c r="Y973" i="122"/>
  <c r="Y1828" i="122"/>
  <c r="AA1615" i="122"/>
  <c r="AB2254" i="122"/>
  <c r="Y1406" i="122"/>
  <c r="Z2041" i="122"/>
  <c r="X207" i="122"/>
  <c r="AA969" i="122"/>
  <c r="Y1941" i="122"/>
  <c r="Z967" i="122"/>
  <c r="AB432" i="122"/>
  <c r="AB1193" i="122"/>
  <c r="Z1620" i="122"/>
  <c r="AA2255" i="122"/>
  <c r="Y2042" i="122"/>
  <c r="AA218" i="122"/>
  <c r="AB551" i="122"/>
  <c r="AB650" i="122"/>
  <c r="Z1834" i="122"/>
  <c r="AA648" i="122"/>
  <c r="AB1824" i="122"/>
  <c r="Y753" i="122"/>
  <c r="Y1514" i="122"/>
  <c r="Z2149" i="122"/>
  <c r="AA1395" i="122"/>
  <c r="AB1936" i="122"/>
  <c r="Y1182" i="122"/>
  <c r="Z1727" i="122"/>
  <c r="AB221" i="122"/>
  <c r="AA968" i="122"/>
  <c r="AB753" i="122"/>
  <c r="AA2147" i="122"/>
  <c r="Z764" i="122"/>
  <c r="Z1615" i="122"/>
  <c r="AA2254" i="122"/>
  <c r="AB1406" i="122"/>
  <c r="Z1193" i="122"/>
  <c r="AA1828" i="122"/>
  <c r="AB967" i="122"/>
  <c r="Y1615" i="122"/>
  <c r="AB545" i="122"/>
  <c r="AA1609" i="122"/>
  <c r="Z650" i="122"/>
  <c r="Z1505" i="122"/>
  <c r="AA2144" i="122"/>
  <c r="AB1292" i="122"/>
  <c r="Z1079" i="122"/>
  <c r="AA1718" i="122"/>
  <c r="AB2263" i="122"/>
  <c r="X743" i="122"/>
  <c r="X1594" i="122"/>
  <c r="X1276" i="122"/>
  <c r="X528" i="122"/>
  <c r="X529" i="122"/>
  <c r="X1059" i="122"/>
  <c r="X1809" i="122"/>
  <c r="X958" i="122"/>
  <c r="X1810" i="122"/>
  <c r="X963" i="122"/>
  <c r="X1808" i="122"/>
  <c r="X642" i="122"/>
  <c r="X1385" i="122"/>
  <c r="X530" i="122"/>
  <c r="X1070" i="122"/>
  <c r="X1917" i="122"/>
  <c r="AB1402" i="122"/>
  <c r="AB2258" i="122"/>
  <c r="Z1723" i="122"/>
  <c r="Z1616" i="122"/>
  <c r="X208" i="122"/>
  <c r="Z1937" i="122"/>
  <c r="Z1295" i="122"/>
  <c r="AB1830" i="122"/>
  <c r="Z2151" i="122"/>
  <c r="Y760" i="122"/>
  <c r="Y653" i="122"/>
  <c r="O212" i="122"/>
  <c r="AD964" i="122"/>
  <c r="AD525" i="122"/>
  <c r="AD2455" i="122"/>
  <c r="AD856" i="122"/>
  <c r="AD1596" i="122"/>
  <c r="AD2242" i="122"/>
  <c r="AD850" i="122"/>
  <c r="AD1499" i="122"/>
  <c r="AD2239" i="122"/>
  <c r="AD847" i="122"/>
  <c r="AD1493" i="122"/>
  <c r="AD2236" i="122"/>
  <c r="AD750" i="122"/>
  <c r="AD1490" i="122"/>
  <c r="AD2136" i="122"/>
  <c r="AD744" i="122"/>
  <c r="AD1487" i="122"/>
  <c r="AD2133" i="122"/>
  <c r="AD741" i="122"/>
  <c r="AD1387" i="122"/>
  <c r="AD2130" i="122"/>
  <c r="AD738" i="122"/>
  <c r="AD1384" i="122"/>
  <c r="AD2033" i="122"/>
  <c r="AH2569" i="122"/>
  <c r="AH2563" i="122"/>
  <c r="AH2560" i="122"/>
  <c r="AE851" i="122"/>
  <c r="AE1061" i="122"/>
  <c r="AE738" i="122"/>
  <c r="AE2345" i="122"/>
  <c r="AE953" i="122"/>
  <c r="AE1599" i="122"/>
  <c r="AE2248" i="122"/>
  <c r="AE845" i="122"/>
  <c r="AE1491" i="122"/>
  <c r="AE2140" i="122"/>
  <c r="AE745" i="122"/>
  <c r="AE1488" i="122"/>
  <c r="AE2134" i="122"/>
  <c r="AE742" i="122"/>
  <c r="AE1391" i="122"/>
  <c r="AE2131" i="122"/>
  <c r="AE739" i="122"/>
  <c r="AE1385" i="122"/>
  <c r="AE2034" i="122"/>
  <c r="AE642" i="122"/>
  <c r="AE1382" i="122"/>
  <c r="AE2028" i="122"/>
  <c r="AE636" i="122"/>
  <c r="AE1285" i="122"/>
  <c r="AE2025" i="122"/>
  <c r="AE2686" i="122"/>
  <c r="AF2130" i="122"/>
  <c r="AF857" i="122"/>
  <c r="AF1274" i="122"/>
  <c r="AF2141" i="122"/>
  <c r="AF956" i="122"/>
  <c r="AF1605" i="122"/>
  <c r="AF2345" i="122"/>
  <c r="AF953" i="122"/>
  <c r="AF1599" i="122"/>
  <c r="AF2248" i="122"/>
  <c r="AF845" i="122"/>
  <c r="AF1491" i="122"/>
  <c r="AF2140" i="122"/>
  <c r="AF745" i="122"/>
  <c r="AF1488" i="122"/>
  <c r="AF2134" i="122"/>
  <c r="AF742" i="122"/>
  <c r="AF1391" i="122"/>
  <c r="AF2131" i="122"/>
  <c r="AF739" i="122"/>
  <c r="AF1385" i="122"/>
  <c r="AF2034" i="122"/>
  <c r="AF2789" i="122"/>
  <c r="AF642" i="122"/>
  <c r="AF1382" i="122"/>
  <c r="AF2028" i="122"/>
  <c r="AG849" i="122"/>
  <c r="AG1059" i="122"/>
  <c r="AG2343" i="122"/>
  <c r="AG531" i="122"/>
  <c r="AG1274" i="122"/>
  <c r="AG528" i="122"/>
  <c r="AG1917" i="122"/>
  <c r="AG525" i="122"/>
  <c r="AG1820" i="122"/>
  <c r="AG1063" i="122"/>
  <c r="AG1712" i="122"/>
  <c r="AG2452" i="122"/>
  <c r="AG1060" i="122"/>
  <c r="AG1706" i="122"/>
  <c r="AG2355" i="122"/>
  <c r="AG963" i="122"/>
  <c r="AG1703" i="122"/>
  <c r="AG2349" i="122"/>
  <c r="AG957" i="122"/>
  <c r="AG1606" i="122"/>
  <c r="AG2346" i="122"/>
  <c r="AG213" i="122"/>
  <c r="AD219" i="122"/>
  <c r="AF222" i="122"/>
  <c r="AG649" i="122"/>
  <c r="AF864" i="122"/>
  <c r="AH978" i="122"/>
  <c r="AH1398" i="122"/>
  <c r="AH2254" i="122"/>
  <c r="AG222" i="122"/>
  <c r="AD540" i="122"/>
  <c r="AG759" i="122"/>
  <c r="AF872" i="122"/>
  <c r="AH2038" i="122"/>
  <c r="AG862" i="122"/>
  <c r="AF866" i="122"/>
  <c r="AD546" i="122"/>
  <c r="AH1074" i="122"/>
  <c r="AF653" i="122"/>
  <c r="AG540" i="122"/>
  <c r="AF650" i="122"/>
  <c r="AE760" i="122"/>
  <c r="AH1076" i="122"/>
  <c r="AH1503" i="122"/>
  <c r="AF867" i="122"/>
  <c r="AD755" i="122"/>
  <c r="AD658" i="122"/>
  <c r="AE220" i="122"/>
  <c r="AG443" i="122"/>
  <c r="AF647" i="122"/>
  <c r="AE757" i="122"/>
  <c r="AD867" i="122"/>
  <c r="AH979" i="122"/>
  <c r="AH1400" i="122"/>
  <c r="AF765" i="122"/>
  <c r="AF753" i="122"/>
  <c r="AF551" i="122"/>
  <c r="AD436" i="122"/>
  <c r="AG658" i="122"/>
  <c r="AF862" i="122"/>
  <c r="AG539" i="122"/>
  <c r="AH1834" i="122"/>
  <c r="AE2573" i="122"/>
  <c r="AH1728" i="122"/>
  <c r="AH1504" i="122"/>
  <c r="AH2150" i="122"/>
  <c r="AG2579" i="122"/>
  <c r="AH1186" i="122"/>
  <c r="AH1835" i="122"/>
  <c r="AG2577" i="122"/>
  <c r="AF2705" i="122"/>
  <c r="AG2705" i="122"/>
  <c r="AH2369" i="122"/>
  <c r="AG2573" i="122"/>
  <c r="AF2698" i="122"/>
  <c r="AG2698" i="122"/>
  <c r="AD2574" i="122"/>
  <c r="AH2698" i="122"/>
  <c r="AI11" i="122"/>
  <c r="K202" i="122"/>
  <c r="S653" i="122"/>
  <c r="L212" i="122"/>
  <c r="L205" i="122"/>
  <c r="R1081" i="122"/>
  <c r="R1295" i="122"/>
  <c r="S867" i="122"/>
  <c r="I217" i="122"/>
  <c r="I208" i="122"/>
  <c r="R439" i="122"/>
  <c r="Q202" i="122"/>
  <c r="AD206" i="122"/>
  <c r="H233" i="122"/>
  <c r="Y206" i="122"/>
  <c r="Y958" i="122"/>
  <c r="Y1810" i="122"/>
  <c r="Y633" i="122"/>
  <c r="Y1274" i="122"/>
  <c r="Y1703" i="122"/>
  <c r="Y846" i="122"/>
  <c r="Y1490" i="122"/>
  <c r="Y850" i="122"/>
  <c r="Y1498" i="122"/>
  <c r="Y524" i="122"/>
  <c r="Y952" i="122"/>
  <c r="Y1596" i="122"/>
  <c r="Y1063" i="122"/>
  <c r="Y1916" i="122"/>
  <c r="Y2024" i="122"/>
  <c r="Y526" i="122"/>
  <c r="Y1492" i="122"/>
  <c r="Y2033" i="122"/>
  <c r="Y202" i="122"/>
  <c r="Y2029" i="122"/>
  <c r="Y852" i="122"/>
  <c r="AA205" i="122"/>
  <c r="AA423" i="122"/>
  <c r="AA632" i="122"/>
  <c r="AA2129" i="122"/>
  <c r="AA633" i="122"/>
  <c r="AA642" i="122"/>
  <c r="AA1279" i="122"/>
  <c r="AA2237" i="122"/>
  <c r="AA643" i="122"/>
  <c r="AA1382" i="122"/>
  <c r="AA417" i="122"/>
  <c r="AA750" i="122"/>
  <c r="AA2141" i="122"/>
  <c r="AA419" i="122"/>
  <c r="AA1277" i="122"/>
  <c r="AA1810" i="122"/>
  <c r="AA527" i="122"/>
  <c r="AA1392" i="122"/>
  <c r="AA2133" i="122"/>
  <c r="AA739" i="122"/>
  <c r="AA1493" i="122"/>
  <c r="AA2239" i="122"/>
  <c r="AA206" i="122"/>
  <c r="AA1815" i="122"/>
  <c r="AA213" i="122"/>
  <c r="N203" i="122"/>
  <c r="N205" i="122"/>
  <c r="P201" i="122"/>
  <c r="P208" i="122"/>
  <c r="AE12" i="122"/>
  <c r="AE212" i="122"/>
  <c r="R201" i="122"/>
  <c r="R208" i="122"/>
  <c r="U218" i="122"/>
  <c r="X649" i="122"/>
  <c r="T650" i="122"/>
  <c r="U227" i="122"/>
  <c r="T861" i="122"/>
  <c r="W765" i="122"/>
  <c r="S206" i="122"/>
  <c r="W438" i="122"/>
  <c r="X540" i="122"/>
  <c r="U1293" i="122"/>
  <c r="S203" i="122"/>
  <c r="V435" i="122"/>
  <c r="X756" i="122"/>
  <c r="W216" i="122"/>
  <c r="X433" i="122"/>
  <c r="T862" i="122"/>
  <c r="W866" i="122"/>
  <c r="X438" i="122"/>
  <c r="U1085" i="122"/>
  <c r="T865" i="122"/>
  <c r="X658" i="122"/>
  <c r="V765" i="122"/>
  <c r="X968" i="122"/>
  <c r="T969" i="122"/>
  <c r="U969" i="122"/>
  <c r="W1186" i="122"/>
  <c r="X1825" i="122"/>
  <c r="U1406" i="122"/>
  <c r="V865" i="122"/>
  <c r="W1719" i="122"/>
  <c r="W865" i="122"/>
  <c r="T1181" i="122"/>
  <c r="V1514" i="122"/>
  <c r="W1396" i="122"/>
  <c r="X1941" i="122"/>
  <c r="W1181" i="122"/>
  <c r="X765" i="122"/>
  <c r="X1184" i="122"/>
  <c r="T860" i="122"/>
  <c r="V1077" i="122"/>
  <c r="W1716" i="122"/>
  <c r="X1504" i="122"/>
  <c r="T1293" i="122"/>
  <c r="V1292" i="122"/>
  <c r="W860" i="122"/>
  <c r="T1192" i="122"/>
  <c r="X860" i="122"/>
  <c r="U1078" i="122"/>
  <c r="V1717" i="122"/>
  <c r="W1505" i="122"/>
  <c r="X1293" i="122"/>
  <c r="X1396" i="122"/>
  <c r="V861" i="122"/>
  <c r="U1289" i="122"/>
  <c r="W861" i="122"/>
  <c r="T1079" i="122"/>
  <c r="V1506" i="122"/>
  <c r="W1294" i="122"/>
  <c r="X1933" i="122"/>
  <c r="U1407" i="122"/>
  <c r="U862" i="122"/>
  <c r="W1299" i="122"/>
  <c r="V862" i="122"/>
  <c r="X1079" i="122"/>
  <c r="U1507" i="122"/>
  <c r="V1299" i="122"/>
  <c r="V1504" i="122"/>
  <c r="T863" i="122"/>
  <c r="T1400" i="122"/>
  <c r="U863" i="122"/>
  <c r="W1080" i="122"/>
  <c r="X1719" i="122"/>
  <c r="T1508" i="122"/>
  <c r="U1300" i="122"/>
  <c r="V1075" i="122"/>
  <c r="V759" i="122"/>
  <c r="W759" i="122"/>
  <c r="U1620" i="122"/>
  <c r="V1502" i="122"/>
  <c r="W1290" i="122"/>
  <c r="X1835" i="122"/>
  <c r="V222" i="122"/>
  <c r="S205" i="122"/>
  <c r="U1509" i="122"/>
  <c r="W1616" i="122"/>
  <c r="W223" i="122"/>
  <c r="U439" i="122"/>
  <c r="W1723" i="122"/>
  <c r="W1188" i="122"/>
  <c r="W1402" i="122"/>
  <c r="X1937" i="122"/>
  <c r="X218" i="122"/>
  <c r="T223" i="122"/>
  <c r="U1402" i="122"/>
  <c r="V1402" i="122"/>
  <c r="V202" i="122"/>
  <c r="V956" i="122"/>
  <c r="V1167" i="122"/>
  <c r="V526" i="122"/>
  <c r="V1381" i="122"/>
  <c r="V527" i="122"/>
  <c r="V1385" i="122"/>
  <c r="V529" i="122"/>
  <c r="V957" i="122"/>
  <c r="V1382" i="122"/>
  <c r="V744" i="122"/>
  <c r="V633" i="122"/>
  <c r="V846" i="122"/>
  <c r="V741" i="122"/>
  <c r="V1387" i="122"/>
  <c r="U205" i="122"/>
  <c r="U528" i="122"/>
  <c r="U749" i="122"/>
  <c r="U636" i="122"/>
  <c r="U1391" i="122"/>
  <c r="U845" i="122"/>
  <c r="U849" i="122"/>
  <c r="U1274" i="122"/>
  <c r="U1499" i="122"/>
  <c r="U423" i="122"/>
  <c r="U850" i="122"/>
  <c r="U1498" i="122"/>
  <c r="U536" i="122"/>
  <c r="U531" i="122"/>
  <c r="U959" i="122"/>
  <c r="U852" i="122"/>
  <c r="AF202" i="122"/>
  <c r="AF208" i="122"/>
  <c r="AB539" i="122"/>
  <c r="AB979" i="122"/>
  <c r="AB972" i="122"/>
  <c r="AA2253" i="122"/>
  <c r="AA970" i="122"/>
  <c r="Y1075" i="122"/>
  <c r="Y1930" i="122"/>
  <c r="Z1078" i="122"/>
  <c r="AA1717" i="122"/>
  <c r="AB2262" i="122"/>
  <c r="Y1504" i="122"/>
  <c r="Z2049" i="122"/>
  <c r="X205" i="122"/>
  <c r="AB437" i="122"/>
  <c r="AB862" i="122"/>
  <c r="Z1288" i="122"/>
  <c r="AA860" i="122"/>
  <c r="Y871" i="122"/>
  <c r="Y1722" i="122"/>
  <c r="AA1513" i="122"/>
  <c r="AB2148" i="122"/>
  <c r="Y1300" i="122"/>
  <c r="Z1935" i="122"/>
  <c r="Z216" i="122"/>
  <c r="AB865" i="122"/>
  <c r="AA443" i="122"/>
  <c r="AA1181" i="122"/>
  <c r="Z437" i="122"/>
  <c r="Z1398" i="122"/>
  <c r="Y1942" i="122"/>
  <c r="Z1184" i="122"/>
  <c r="AA1823" i="122"/>
  <c r="AB2364" i="122"/>
  <c r="Y1610" i="122"/>
  <c r="Z2155" i="122"/>
  <c r="Z647" i="122"/>
  <c r="Y979" i="122"/>
  <c r="Z438" i="122"/>
  <c r="Z1293" i="122"/>
  <c r="AA1932" i="122"/>
  <c r="AB1080" i="122"/>
  <c r="AA1506" i="122"/>
  <c r="AB2145" i="122"/>
  <c r="X202" i="122"/>
  <c r="AA650" i="122"/>
  <c r="AB434" i="122"/>
  <c r="AA432" i="122"/>
  <c r="AB973" i="122"/>
  <c r="Y443" i="122"/>
  <c r="Y1183" i="122"/>
  <c r="Y1294" i="122"/>
  <c r="Z1933" i="122"/>
  <c r="AA1085" i="122"/>
  <c r="AB1720" i="122"/>
  <c r="Z1507" i="122"/>
  <c r="AA2146" i="122"/>
  <c r="Z871" i="122"/>
  <c r="Y755" i="122"/>
  <c r="Z2144" i="122"/>
  <c r="AA759" i="122"/>
  <c r="AA1614" i="122"/>
  <c r="AB2253" i="122"/>
  <c r="Y2041" i="122"/>
  <c r="AA1192" i="122"/>
  <c r="AB1827" i="122"/>
  <c r="Z860" i="122"/>
  <c r="AA1079" i="122"/>
  <c r="Y764" i="122"/>
  <c r="Z1075" i="122"/>
  <c r="AB864" i="122"/>
  <c r="AA1080" i="122"/>
  <c r="AB1719" i="122"/>
  <c r="Y1507" i="122"/>
  <c r="Z2146" i="122"/>
  <c r="AB1293" i="122"/>
  <c r="Y652" i="122"/>
  <c r="Z652" i="122"/>
  <c r="AB1934" i="122"/>
  <c r="Y650" i="122"/>
  <c r="Y1835" i="122"/>
  <c r="AB754" i="122"/>
  <c r="AA2155" i="122"/>
  <c r="AB1609" i="122"/>
  <c r="Y1397" i="122"/>
  <c r="Z1942" i="122"/>
  <c r="AB1183" i="122"/>
  <c r="X1167" i="122"/>
  <c r="X846" i="122"/>
  <c r="X1493" i="122"/>
  <c r="X1701" i="122"/>
  <c r="X957" i="122"/>
  <c r="X1707" i="122"/>
  <c r="X1064" i="122"/>
  <c r="X535" i="122"/>
  <c r="X1278" i="122"/>
  <c r="X634" i="122"/>
  <c r="X1381" i="122"/>
  <c r="X1062" i="122"/>
  <c r="X1916" i="122"/>
  <c r="X742" i="122"/>
  <c r="X847" i="122"/>
  <c r="X1597" i="122"/>
  <c r="AB2365" i="122"/>
  <c r="Y223" i="122"/>
  <c r="Y1081" i="122"/>
  <c r="AB223" i="122"/>
  <c r="AB1937" i="122"/>
  <c r="AB2044" i="122"/>
  <c r="AB546" i="122"/>
  <c r="AA1295" i="122"/>
  <c r="Z867" i="122"/>
  <c r="X1387" i="122"/>
  <c r="O203" i="122"/>
  <c r="AD1494" i="122"/>
  <c r="AD1704" i="122"/>
  <c r="AD958" i="122"/>
  <c r="AD1701" i="122"/>
  <c r="AD2347" i="122"/>
  <c r="AD955" i="122"/>
  <c r="AD1601" i="122"/>
  <c r="AD2344" i="122"/>
  <c r="AD952" i="122"/>
  <c r="AD1598" i="122"/>
  <c r="AD2247" i="122"/>
  <c r="AD852" i="122"/>
  <c r="AD1595" i="122"/>
  <c r="AD2241" i="122"/>
  <c r="AD849" i="122"/>
  <c r="AD1498" i="122"/>
  <c r="AD2238" i="122"/>
  <c r="AD846" i="122"/>
  <c r="AD1492" i="122"/>
  <c r="AD2141" i="122"/>
  <c r="AD749" i="122"/>
  <c r="AD1489" i="122"/>
  <c r="AD2135" i="122"/>
  <c r="AH2789" i="122"/>
  <c r="AH2686" i="122"/>
  <c r="AH2557" i="122"/>
  <c r="AE1594" i="122"/>
  <c r="AE1707" i="122"/>
  <c r="AE964" i="122"/>
  <c r="AE1704" i="122"/>
  <c r="AE2350" i="122"/>
  <c r="AE856" i="122"/>
  <c r="AE1596" i="122"/>
  <c r="AE2242" i="122"/>
  <c r="AE850" i="122"/>
  <c r="AE1499" i="122"/>
  <c r="AE2239" i="122"/>
  <c r="AE847" i="122"/>
  <c r="AE1493" i="122"/>
  <c r="AE2236" i="122"/>
  <c r="AE750" i="122"/>
  <c r="AE1490" i="122"/>
  <c r="AE2136" i="122"/>
  <c r="AE744" i="122"/>
  <c r="AE1487" i="122"/>
  <c r="AE2133" i="122"/>
  <c r="AE741" i="122"/>
  <c r="AE1387" i="122"/>
  <c r="AE2130" i="122"/>
  <c r="AF1597" i="122"/>
  <c r="AF1061" i="122"/>
  <c r="AF1707" i="122"/>
  <c r="AF2450" i="122"/>
  <c r="AF964" i="122"/>
  <c r="AF1704" i="122"/>
  <c r="AF2350" i="122"/>
  <c r="AF856" i="122"/>
  <c r="AF1596" i="122"/>
  <c r="AF2242" i="122"/>
  <c r="AF850" i="122"/>
  <c r="AF1499" i="122"/>
  <c r="AF2239" i="122"/>
  <c r="AF847" i="122"/>
  <c r="AF1493" i="122"/>
  <c r="AF2236" i="122"/>
  <c r="AF750" i="122"/>
  <c r="AF1490" i="122"/>
  <c r="AF2136" i="122"/>
  <c r="AF744" i="122"/>
  <c r="AF1487" i="122"/>
  <c r="AF2133" i="122"/>
  <c r="AG1498" i="122"/>
  <c r="AG1705" i="122"/>
  <c r="AG526" i="122"/>
  <c r="AG636" i="122"/>
  <c r="AG1285" i="122"/>
  <c r="AG2025" i="122"/>
  <c r="AG2686" i="122"/>
  <c r="AG633" i="122"/>
  <c r="AG1279" i="122"/>
  <c r="AG536" i="122"/>
  <c r="AG1276" i="122"/>
  <c r="AG1814" i="122"/>
  <c r="AG1071" i="122"/>
  <c r="AG1811" i="122"/>
  <c r="AG2457" i="122"/>
  <c r="AG1065" i="122"/>
  <c r="AG1808" i="122"/>
  <c r="AG2454" i="122"/>
  <c r="AG1062" i="122"/>
  <c r="AG1708" i="122"/>
  <c r="AG2451" i="122"/>
  <c r="AG201" i="122"/>
  <c r="AG205" i="122"/>
  <c r="AG212" i="122"/>
  <c r="AG12" i="122"/>
  <c r="AG434" i="122"/>
  <c r="AH434" i="122"/>
  <c r="AH652" i="122"/>
  <c r="AG867" i="122"/>
  <c r="AG541" i="122"/>
  <c r="AF651" i="122"/>
  <c r="AE764" i="122"/>
  <c r="AH1077" i="122"/>
  <c r="AH1505" i="122"/>
  <c r="AH2148" i="122"/>
  <c r="AH646" i="122"/>
  <c r="AE657" i="122"/>
  <c r="AE540" i="122"/>
  <c r="AH1085" i="122"/>
  <c r="AH219" i="122"/>
  <c r="AE755" i="122"/>
  <c r="AF432" i="122"/>
  <c r="AE542" i="122"/>
  <c r="AD652" i="122"/>
  <c r="AH764" i="122"/>
  <c r="AH2359" i="122"/>
  <c r="AF764" i="122"/>
  <c r="AD223" i="122"/>
  <c r="AH756" i="122"/>
  <c r="AH1829" i="122"/>
  <c r="AH221" i="122"/>
  <c r="AE539" i="122"/>
  <c r="AD649" i="122"/>
  <c r="AH758" i="122"/>
  <c r="AG871" i="122"/>
  <c r="AH2256" i="122"/>
  <c r="AD872" i="122"/>
  <c r="AH759" i="122"/>
  <c r="AE650" i="122"/>
  <c r="AE217" i="122"/>
  <c r="AG437" i="122"/>
  <c r="AF550" i="122"/>
  <c r="AE754" i="122"/>
  <c r="AD864" i="122"/>
  <c r="AH973" i="122"/>
  <c r="AH1930" i="122"/>
  <c r="AE646" i="122"/>
  <c r="AH1934" i="122"/>
  <c r="AE219" i="122"/>
  <c r="AD648" i="122"/>
  <c r="AH1613" i="122"/>
  <c r="AH2262" i="122"/>
  <c r="AF2577" i="122"/>
  <c r="AE2468" i="122"/>
  <c r="AH1507" i="122"/>
  <c r="AH2156" i="122"/>
  <c r="AG2699" i="122"/>
  <c r="AH1192" i="122"/>
  <c r="AH1932" i="122"/>
  <c r="AH2695" i="122"/>
  <c r="AH1614" i="122"/>
  <c r="AH2263" i="122"/>
  <c r="AH2579" i="122"/>
  <c r="AG2466" i="122"/>
  <c r="AG2572" i="122"/>
  <c r="AF2469" i="122"/>
  <c r="AE2579" i="122"/>
  <c r="AG2469" i="122"/>
  <c r="AF2579" i="122"/>
  <c r="AH3020" i="122"/>
  <c r="AF2465" i="122"/>
  <c r="AE2575" i="122"/>
  <c r="AG2465" i="122"/>
  <c r="AF2575" i="122"/>
  <c r="AE2700" i="122"/>
  <c r="AH3016" i="122"/>
  <c r="AH2465" i="122"/>
  <c r="AG2575" i="122"/>
  <c r="AF2700" i="122"/>
  <c r="AC320" i="122"/>
  <c r="AC309" i="122"/>
  <c r="AC316" i="122"/>
  <c r="AC314" i="122"/>
  <c r="AC310" i="122"/>
  <c r="AC315" i="122"/>
  <c r="AC313" i="122"/>
  <c r="AC312" i="122"/>
  <c r="AC311" i="122"/>
  <c r="AC321" i="122"/>
  <c r="AC2561" i="122"/>
  <c r="AC2563" i="122"/>
  <c r="AC2530" i="122"/>
  <c r="AC2427" i="122"/>
  <c r="AC2420" i="122"/>
  <c r="AC2358" i="122"/>
  <c r="AC2354" i="122"/>
  <c r="AC2263" i="122"/>
  <c r="AC2262" i="122"/>
  <c r="AC2370" i="122"/>
  <c r="AC2213" i="122"/>
  <c r="AC2256" i="122"/>
  <c r="AC2111" i="122"/>
  <c r="AC2217" i="122"/>
  <c r="AC2102" i="122"/>
  <c r="AC2131" i="122"/>
  <c r="AC2106" i="122"/>
  <c r="AC1998" i="122"/>
  <c r="AC2040" i="122"/>
  <c r="AC1891" i="122"/>
  <c r="AC2151" i="122"/>
  <c r="AC1930" i="122"/>
  <c r="AC1916" i="122"/>
  <c r="AC2027" i="122"/>
  <c r="AC2042" i="122"/>
  <c r="AC1820" i="122"/>
  <c r="AC2044" i="122"/>
  <c r="AC1920" i="122"/>
  <c r="AC1896" i="122"/>
  <c r="AC2577" i="122"/>
  <c r="AC2539" i="122"/>
  <c r="AC2531" i="122"/>
  <c r="AC2472" i="122"/>
  <c r="AC2534" i="122"/>
  <c r="AC2315" i="122"/>
  <c r="AC2423" i="122"/>
  <c r="AC2450" i="122"/>
  <c r="AC2365" i="122"/>
  <c r="AC2252" i="122"/>
  <c r="AC2254" i="122"/>
  <c r="AC2363" i="122"/>
  <c r="AC2212" i="122"/>
  <c r="AC2241" i="122"/>
  <c r="AC2105" i="122"/>
  <c r="AC2130" i="122"/>
  <c r="AC2147" i="122"/>
  <c r="AC1994" i="122"/>
  <c r="AC2033" i="122"/>
  <c r="AC2039" i="122"/>
  <c r="AC1942" i="122"/>
  <c r="AC1926" i="122"/>
  <c r="AC1890" i="122"/>
  <c r="AC1727" i="122"/>
  <c r="AC1812" i="122"/>
  <c r="AC1834" i="122"/>
  <c r="AC1885" i="122"/>
  <c r="AC2538" i="122"/>
  <c r="AC2559" i="122"/>
  <c r="AC2469" i="122"/>
  <c r="AC2451" i="122"/>
  <c r="AC2529" i="122"/>
  <c r="AC2527" i="122"/>
  <c r="AC2471" i="122"/>
  <c r="AC2421" i="122"/>
  <c r="AC2361" i="122"/>
  <c r="AC2237" i="122"/>
  <c r="AC2239" i="122"/>
  <c r="AC2359" i="122"/>
  <c r="AC2211" i="122"/>
  <c r="AC2257" i="122"/>
  <c r="AC2247" i="122"/>
  <c r="AC2103" i="122"/>
  <c r="AC2141" i="122"/>
  <c r="AC2155" i="122"/>
  <c r="AC2129" i="122"/>
  <c r="AC2023" i="122"/>
  <c r="AC2022" i="122"/>
  <c r="AC2150" i="122"/>
  <c r="AC1935" i="122"/>
  <c r="AC2043" i="122"/>
  <c r="AC1887" i="122"/>
  <c r="AC1835" i="122"/>
  <c r="AC1915" i="122"/>
  <c r="AC2003" i="122"/>
  <c r="AC1892" i="122"/>
  <c r="AC1785" i="122"/>
  <c r="AC1828" i="122"/>
  <c r="AC1830" i="122"/>
  <c r="AC1790" i="122"/>
  <c r="AC1780" i="122"/>
  <c r="AC1615" i="122"/>
  <c r="AC1704" i="122"/>
  <c r="AC1621" i="122"/>
  <c r="AC1613" i="122"/>
  <c r="AC2578" i="122"/>
  <c r="AC2576" i="122"/>
  <c r="AC2462" i="122"/>
  <c r="AC2432" i="122"/>
  <c r="AC2470" i="122"/>
  <c r="AC2468" i="122"/>
  <c r="AC2569" i="122"/>
  <c r="AC2369" i="122"/>
  <c r="AC2318" i="122"/>
  <c r="AC2355" i="122"/>
  <c r="AC2325" i="122"/>
  <c r="AC2210" i="122"/>
  <c r="AC2242" i="122"/>
  <c r="AC2140" i="122"/>
  <c r="AC2136" i="122"/>
  <c r="AC1937" i="122"/>
  <c r="AC1997" i="122"/>
  <c r="AC2049" i="122"/>
  <c r="AC2037" i="122"/>
  <c r="AC1931" i="122"/>
  <c r="AC2026" i="122"/>
  <c r="AC2048" i="122"/>
  <c r="AC1824" i="122"/>
  <c r="AC1789" i="122"/>
  <c r="AC1783" i="122"/>
  <c r="AC1809" i="122"/>
  <c r="AC1819" i="122"/>
  <c r="AC1778" i="122"/>
  <c r="AC1825" i="122"/>
  <c r="AC1594" i="122"/>
  <c r="AC1702" i="122"/>
  <c r="AC1620" i="122"/>
  <c r="AC1575" i="122"/>
  <c r="AC1606" i="122"/>
  <c r="AC2533" i="122"/>
  <c r="AC2575" i="122"/>
  <c r="AC2560" i="122"/>
  <c r="AC2456" i="122"/>
  <c r="AC2457" i="122"/>
  <c r="AC2461" i="122"/>
  <c r="AC2477" i="122"/>
  <c r="AC2349" i="122"/>
  <c r="AC2350" i="122"/>
  <c r="AC2425" i="122"/>
  <c r="AC2347" i="122"/>
  <c r="AC2313" i="122"/>
  <c r="AC2251" i="122"/>
  <c r="AC2319" i="122"/>
  <c r="AC2209" i="122"/>
  <c r="AC2243" i="122"/>
  <c r="AC2099" i="122"/>
  <c r="AC2135" i="122"/>
  <c r="AC1933" i="122"/>
  <c r="AC1941" i="122"/>
  <c r="AC1886" i="122"/>
  <c r="AC1993" i="122"/>
  <c r="AC2038" i="122"/>
  <c r="AC1921" i="122"/>
  <c r="AC2028" i="122"/>
  <c r="AC1927" i="122"/>
  <c r="AC1999" i="122"/>
  <c r="AC2025" i="122"/>
  <c r="AC1813" i="122"/>
  <c r="AC1826" i="122"/>
  <c r="AC1781" i="122"/>
  <c r="AC1811" i="122"/>
  <c r="AC1722" i="122"/>
  <c r="AC1676" i="122"/>
  <c r="AC1814" i="122"/>
  <c r="AC1569" i="122"/>
  <c r="AC1610" i="122"/>
  <c r="AC1720" i="122"/>
  <c r="AC1600" i="122"/>
  <c r="AC2574" i="122"/>
  <c r="AC2568" i="122"/>
  <c r="AC2584" i="122"/>
  <c r="AC2426" i="122"/>
  <c r="AC2465" i="122"/>
  <c r="AC2455" i="122"/>
  <c r="AC2476" i="122"/>
  <c r="AC2431" i="122"/>
  <c r="AC2345" i="122"/>
  <c r="AC2346" i="122"/>
  <c r="AC2343" i="122"/>
  <c r="AC2248" i="122"/>
  <c r="AC2314" i="122"/>
  <c r="AC2208" i="122"/>
  <c r="AC2110" i="122"/>
  <c r="AC2134" i="122"/>
  <c r="AC2041" i="122"/>
  <c r="AC1889" i="122"/>
  <c r="AC1922" i="122"/>
  <c r="AC2029" i="122"/>
  <c r="AC1917" i="122"/>
  <c r="AC1996" i="122"/>
  <c r="AC1897" i="122"/>
  <c r="AC1995" i="122"/>
  <c r="AC1829" i="122"/>
  <c r="AC1815" i="122"/>
  <c r="AC1728" i="122"/>
  <c r="AC1779" i="122"/>
  <c r="AC2156" i="122"/>
  <c r="AC1612" i="122"/>
  <c r="AC1713" i="122"/>
  <c r="AC1565" i="122"/>
  <c r="AC1597" i="122"/>
  <c r="AC1719" i="122"/>
  <c r="AC1570" i="122"/>
  <c r="AC2564" i="122"/>
  <c r="AC2572" i="122"/>
  <c r="AC2557" i="122"/>
  <c r="AC2583" i="122"/>
  <c r="AC2532" i="122"/>
  <c r="AC2422" i="122"/>
  <c r="AC2467" i="122"/>
  <c r="AC2452" i="122"/>
  <c r="AC2466" i="122"/>
  <c r="AC2324" i="122"/>
  <c r="AC2364" i="122"/>
  <c r="AC2320" i="122"/>
  <c r="AC2348" i="122"/>
  <c r="AC2236" i="122"/>
  <c r="AC2253" i="122"/>
  <c r="AC2255" i="122"/>
  <c r="AC2207" i="122"/>
  <c r="AC2218" i="122"/>
  <c r="AC2104" i="122"/>
  <c r="AC2133" i="122"/>
  <c r="AC2034" i="122"/>
  <c r="AC2148" i="122"/>
  <c r="AC1918" i="122"/>
  <c r="AC2149" i="122"/>
  <c r="AC1936" i="122"/>
  <c r="AC1888" i="122"/>
  <c r="AC1992" i="122"/>
  <c r="AC2145" i="122"/>
  <c r="AC2004" i="122"/>
  <c r="AC2146" i="122"/>
  <c r="AC1810" i="122"/>
  <c r="AC1723" i="122"/>
  <c r="AC2144" i="122"/>
  <c r="AC1919" i="122"/>
  <c r="AC1827" i="122"/>
  <c r="AC1605" i="122"/>
  <c r="AC1671" i="122"/>
  <c r="AC1717" i="122"/>
  <c r="AC1566" i="122"/>
  <c r="AC2579" i="122"/>
  <c r="AC2562" i="122"/>
  <c r="AC2573" i="122"/>
  <c r="AC2528" i="122"/>
  <c r="AC2558" i="122"/>
  <c r="AC2454" i="122"/>
  <c r="AC2424" i="122"/>
  <c r="AC2453" i="122"/>
  <c r="AC2362" i="122"/>
  <c r="AC2316" i="122"/>
  <c r="AC2360" i="122"/>
  <c r="AC2344" i="122"/>
  <c r="AC2317" i="122"/>
  <c r="AC2238" i="122"/>
  <c r="AC2240" i="122"/>
  <c r="AC2206" i="122"/>
  <c r="AC2132" i="122"/>
  <c r="AC2024" i="122"/>
  <c r="AC2100" i="122"/>
  <c r="AC1932" i="122"/>
  <c r="AC2258" i="122"/>
  <c r="AC1934" i="122"/>
  <c r="AC2101" i="122"/>
  <c r="AC1721" i="122"/>
  <c r="AC1823" i="122"/>
  <c r="AC1808" i="122"/>
  <c r="AC1599" i="122"/>
  <c r="AC1677" i="122"/>
  <c r="AC1782" i="122"/>
  <c r="AC1674" i="122"/>
  <c r="AC1616" i="122"/>
  <c r="AC1611" i="122"/>
  <c r="AC1701" i="122"/>
  <c r="AC1601" i="122"/>
  <c r="AC1716" i="122"/>
  <c r="AC1398" i="122"/>
  <c r="AC1399" i="122"/>
  <c r="AC1362" i="122"/>
  <c r="AC1461" i="122"/>
  <c r="AC1490" i="122"/>
  <c r="AC1384" i="122"/>
  <c r="AC1402" i="122"/>
  <c r="AC1381" i="122"/>
  <c r="AC1505" i="122"/>
  <c r="AC1354" i="122"/>
  <c r="AC1289" i="122"/>
  <c r="AC1274" i="122"/>
  <c r="AC1193" i="122"/>
  <c r="AC1183" i="122"/>
  <c r="AC1182" i="122"/>
  <c r="AC1397" i="122"/>
  <c r="AC1181" i="122"/>
  <c r="AC765" i="122"/>
  <c r="AC1080" i="122"/>
  <c r="AC865" i="122"/>
  <c r="AC741" i="122"/>
  <c r="AC1188" i="122"/>
  <c r="AC816" i="122"/>
  <c r="AC1079" i="122"/>
  <c r="AC749" i="122"/>
  <c r="AC1036" i="122"/>
  <c r="AC952" i="122"/>
  <c r="AC848" i="122"/>
  <c r="AC820" i="122"/>
  <c r="AC608" i="122"/>
  <c r="AC417" i="122"/>
  <c r="AC845" i="122"/>
  <c r="AC633" i="122"/>
  <c r="AC531" i="122"/>
  <c r="AC505" i="122"/>
  <c r="AC494" i="122"/>
  <c r="AC651" i="122"/>
  <c r="AC604" i="122"/>
  <c r="AC642" i="122"/>
  <c r="AC536" i="122"/>
  <c r="AC439" i="122"/>
  <c r="AC390" i="122"/>
  <c r="AC607" i="122"/>
  <c r="AC1077" i="122"/>
  <c r="AC433" i="122"/>
  <c r="AC217" i="122"/>
  <c r="AC207" i="122"/>
  <c r="AC205" i="122"/>
  <c r="AC387" i="122"/>
  <c r="AC818" i="122"/>
  <c r="AC827" i="122"/>
  <c r="AC1033" i="122"/>
  <c r="AC658" i="122"/>
  <c r="AC389" i="122"/>
  <c r="AC643" i="122"/>
  <c r="AC186" i="122"/>
  <c r="AC1595" i="122"/>
  <c r="AC1598" i="122"/>
  <c r="AC1683" i="122"/>
  <c r="AC1387" i="122"/>
  <c r="AC1361" i="122"/>
  <c r="AC1400" i="122"/>
  <c r="AC1380" i="122"/>
  <c r="AC1392" i="122"/>
  <c r="AC1499" i="122"/>
  <c r="AC1353" i="122"/>
  <c r="AC1300" i="122"/>
  <c r="AC1288" i="122"/>
  <c r="AC1186" i="122"/>
  <c r="AC1185" i="122"/>
  <c r="AC1596" i="122"/>
  <c r="AC1177" i="122"/>
  <c r="AC1382" i="122"/>
  <c r="AC1171" i="122"/>
  <c r="AC764" i="122"/>
  <c r="AC1076" i="122"/>
  <c r="AC863" i="122"/>
  <c r="AC759" i="122"/>
  <c r="AC1075" i="122"/>
  <c r="AC1031" i="122"/>
  <c r="AC851" i="122"/>
  <c r="AC742" i="122"/>
  <c r="AC978" i="122"/>
  <c r="AC1085" i="122"/>
  <c r="AC1041" i="122"/>
  <c r="AC755" i="122"/>
  <c r="AC540" i="122"/>
  <c r="AC394" i="122"/>
  <c r="AC708" i="122"/>
  <c r="AC612" i="122"/>
  <c r="AC826" i="122"/>
  <c r="AC527" i="122"/>
  <c r="AC501" i="122"/>
  <c r="AC435" i="122"/>
  <c r="AC647" i="122"/>
  <c r="AC603" i="122"/>
  <c r="AC391" i="122"/>
  <c r="AC1035" i="122"/>
  <c r="AC635" i="122"/>
  <c r="AC974" i="122"/>
  <c r="AC529" i="122"/>
  <c r="AC424" i="122"/>
  <c r="AC539" i="122"/>
  <c r="AC964" i="122"/>
  <c r="AC550" i="122"/>
  <c r="AC228" i="122"/>
  <c r="AC216" i="122"/>
  <c r="AC192" i="122"/>
  <c r="AC202" i="122"/>
  <c r="AC213" i="122"/>
  <c r="AC1406" i="122"/>
  <c r="AC1401" i="122"/>
  <c r="AC1243" i="122"/>
  <c r="AC956" i="122"/>
  <c r="AC637" i="122"/>
  <c r="AC206" i="122"/>
  <c r="AC1576" i="122"/>
  <c r="AC1571" i="122"/>
  <c r="AC1609" i="122"/>
  <c r="AC1383" i="122"/>
  <c r="AC1568" i="122"/>
  <c r="AC1391" i="122"/>
  <c r="AC1457" i="122"/>
  <c r="AC1352" i="122"/>
  <c r="AC1295" i="122"/>
  <c r="AC1285" i="122"/>
  <c r="AC1172" i="122"/>
  <c r="AC1170" i="122"/>
  <c r="AC753" i="122"/>
  <c r="AC1065" i="122"/>
  <c r="AC861" i="122"/>
  <c r="AC1147" i="122"/>
  <c r="AC1273" i="122"/>
  <c r="AC1066" i="122"/>
  <c r="AC970" i="122"/>
  <c r="AC933" i="122"/>
  <c r="AC847" i="122"/>
  <c r="AC738" i="122"/>
  <c r="AC967" i="122"/>
  <c r="AC1078" i="122"/>
  <c r="AC871" i="122"/>
  <c r="AC760" i="122"/>
  <c r="AC1030" i="122"/>
  <c r="AC530" i="122"/>
  <c r="AC601" i="122"/>
  <c r="AC720" i="122"/>
  <c r="AC500" i="122"/>
  <c r="AC429" i="122"/>
  <c r="AC925" i="122"/>
  <c r="AC638" i="122"/>
  <c r="AC543" i="122"/>
  <c r="AC1060" i="122"/>
  <c r="AC631" i="122"/>
  <c r="AC525" i="122"/>
  <c r="AC420" i="122"/>
  <c r="AC856" i="122"/>
  <c r="AC223" i="122"/>
  <c r="AC1081" i="122"/>
  <c r="AC190" i="122"/>
  <c r="AC419" i="122"/>
  <c r="AC193" i="122"/>
  <c r="AC201" i="122"/>
  <c r="AC1784" i="122"/>
  <c r="AC1672" i="122"/>
  <c r="AC1460" i="122"/>
  <c r="AC1385" i="122"/>
  <c r="AC1278" i="122"/>
  <c r="AC754" i="122"/>
  <c r="AC542" i="122"/>
  <c r="AC636" i="122"/>
  <c r="AC1567" i="122"/>
  <c r="AC1514" i="122"/>
  <c r="AC1564" i="122"/>
  <c r="AC1491" i="122"/>
  <c r="AC1407" i="122"/>
  <c r="AC1351" i="122"/>
  <c r="AC1294" i="122"/>
  <c r="AC1247" i="122"/>
  <c r="AC1168" i="122"/>
  <c r="AC1184" i="122"/>
  <c r="AC1142" i="122"/>
  <c r="AC1386" i="122"/>
  <c r="AC1166" i="122"/>
  <c r="AC1086" i="122"/>
  <c r="AC1458" i="122"/>
  <c r="AC1061" i="122"/>
  <c r="AC968" i="122"/>
  <c r="AC857" i="122"/>
  <c r="AC821" i="122"/>
  <c r="AC1248" i="122"/>
  <c r="AC1062" i="122"/>
  <c r="AC959" i="122"/>
  <c r="AC928" i="122"/>
  <c r="AC819" i="122"/>
  <c r="AC715" i="122"/>
  <c r="AC1074" i="122"/>
  <c r="AC866" i="122"/>
  <c r="AC750" i="122"/>
  <c r="AC719" i="122"/>
  <c r="AC979" i="122"/>
  <c r="AC526" i="122"/>
  <c r="AC541" i="122"/>
  <c r="AC499" i="122"/>
  <c r="AC422" i="122"/>
  <c r="AC758" i="122"/>
  <c r="AC634" i="122"/>
  <c r="AC434" i="122"/>
  <c r="AC957" i="122"/>
  <c r="AC544" i="122"/>
  <c r="AC927" i="122"/>
  <c r="AC605" i="122"/>
  <c r="AC757" i="122"/>
  <c r="AC388" i="122"/>
  <c r="AC222" i="122"/>
  <c r="AC632" i="122"/>
  <c r="AC208" i="122"/>
  <c r="AC191" i="122"/>
  <c r="AC1703" i="122"/>
  <c r="AC1469" i="122"/>
  <c r="AC1355" i="122"/>
  <c r="AC1244" i="122"/>
  <c r="AC1192" i="122"/>
  <c r="AC1277" i="122"/>
  <c r="AC648" i="122"/>
  <c r="AC1712" i="122"/>
  <c r="AC1506" i="122"/>
  <c r="AC1493" i="122"/>
  <c r="AC1509" i="122"/>
  <c r="AC1508" i="122"/>
  <c r="AC1487" i="122"/>
  <c r="AC1396" i="122"/>
  <c r="AC1350" i="122"/>
  <c r="AC1293" i="122"/>
  <c r="AC1187" i="122"/>
  <c r="AC1143" i="122"/>
  <c r="AC1299" i="122"/>
  <c r="AC1173" i="122"/>
  <c r="AC1138" i="122"/>
  <c r="AC1250" i="122"/>
  <c r="AC1148" i="122"/>
  <c r="AC1284" i="122"/>
  <c r="AC1032" i="122"/>
  <c r="AC1040" i="122"/>
  <c r="AC958" i="122"/>
  <c r="AC850" i="122"/>
  <c r="AC1034" i="122"/>
  <c r="AC1178" i="122"/>
  <c r="AC955" i="122"/>
  <c r="AC926" i="122"/>
  <c r="AC1492" i="122"/>
  <c r="AC822" i="122"/>
  <c r="AC1070" i="122"/>
  <c r="AC864" i="122"/>
  <c r="AC743" i="122"/>
  <c r="AC712" i="122"/>
  <c r="AC969" i="122"/>
  <c r="AC443" i="122"/>
  <c r="AC953" i="122"/>
  <c r="AC657" i="122"/>
  <c r="AC436" i="122"/>
  <c r="AC498" i="122"/>
  <c r="AC418" i="122"/>
  <c r="AC740" i="122"/>
  <c r="AC849" i="122"/>
  <c r="AC535" i="122"/>
  <c r="AC710" i="122"/>
  <c r="AC551" i="122"/>
  <c r="AC744" i="122"/>
  <c r="AC929" i="122"/>
  <c r="AC198" i="122"/>
  <c r="AC423" i="122"/>
  <c r="AC221" i="122"/>
  <c r="AC203" i="122"/>
  <c r="AC187" i="122"/>
  <c r="AC189" i="122"/>
  <c r="AC1718" i="122"/>
  <c r="AC1290" i="122"/>
  <c r="AC867" i="122"/>
  <c r="AC852" i="122"/>
  <c r="AC1071" i="122"/>
  <c r="AC218" i="122"/>
  <c r="AC1708" i="122"/>
  <c r="AC1675" i="122"/>
  <c r="AC1707" i="122"/>
  <c r="AC1502" i="122"/>
  <c r="AC1489" i="122"/>
  <c r="AC1507" i="122"/>
  <c r="AC1504" i="122"/>
  <c r="AC1464" i="122"/>
  <c r="AC1357" i="122"/>
  <c r="AC1292" i="122"/>
  <c r="AC1139" i="122"/>
  <c r="AC1279" i="122"/>
  <c r="AC1169" i="122"/>
  <c r="AC1280" i="122"/>
  <c r="AC1141" i="122"/>
  <c r="AC1255" i="122"/>
  <c r="AC971" i="122"/>
  <c r="AC1029" i="122"/>
  <c r="AC954" i="122"/>
  <c r="AC846" i="122"/>
  <c r="AC973" i="122"/>
  <c r="AC924" i="122"/>
  <c r="AC1167" i="122"/>
  <c r="AC1063" i="122"/>
  <c r="AC972" i="122"/>
  <c r="AC862" i="122"/>
  <c r="AC739" i="122"/>
  <c r="AC711" i="122"/>
  <c r="AC437" i="122"/>
  <c r="AC934" i="122"/>
  <c r="AC650" i="122"/>
  <c r="AC399" i="122"/>
  <c r="AC613" i="122"/>
  <c r="AC497" i="122"/>
  <c r="AC398" i="122"/>
  <c r="AC713" i="122"/>
  <c r="AC815" i="122"/>
  <c r="AC528" i="122"/>
  <c r="AC545" i="122"/>
  <c r="AC653" i="122"/>
  <c r="AC227" i="122"/>
  <c r="AC197" i="122"/>
  <c r="AC1064" i="122"/>
  <c r="AC220" i="122"/>
  <c r="AC1463" i="122"/>
  <c r="AC1136" i="122"/>
  <c r="AC872" i="122"/>
  <c r="AC495" i="122"/>
  <c r="AC444" i="122"/>
  <c r="AC1706" i="122"/>
  <c r="AC1682" i="122"/>
  <c r="AC1705" i="122"/>
  <c r="AC1678" i="122"/>
  <c r="AC1459" i="122"/>
  <c r="AC1468" i="122"/>
  <c r="AC1503" i="122"/>
  <c r="AC1513" i="122"/>
  <c r="AC1462" i="122"/>
  <c r="AC1498" i="122"/>
  <c r="AC1395" i="122"/>
  <c r="AC1356" i="122"/>
  <c r="AC1488" i="122"/>
  <c r="AC1291" i="122"/>
  <c r="AC1246" i="122"/>
  <c r="AC1275" i="122"/>
  <c r="AC1276" i="122"/>
  <c r="AC1137" i="122"/>
  <c r="AC1249" i="122"/>
  <c r="AC756" i="122"/>
  <c r="AC714" i="122"/>
  <c r="AC1140" i="122"/>
  <c r="AC922" i="122"/>
  <c r="AC1254" i="122"/>
  <c r="AC1059" i="122"/>
  <c r="AC963" i="122"/>
  <c r="AC860" i="122"/>
  <c r="AC817" i="122"/>
  <c r="AC428" i="122"/>
  <c r="AC923" i="122"/>
  <c r="AC646" i="122"/>
  <c r="AC393" i="122"/>
  <c r="AC602" i="122"/>
  <c r="AC496" i="122"/>
  <c r="AC392" i="122"/>
  <c r="AC709" i="122"/>
  <c r="AC524" i="122"/>
  <c r="AC652" i="122"/>
  <c r="AC432" i="122"/>
  <c r="AC606" i="122"/>
  <c r="AC194" i="122"/>
  <c r="AC649" i="122"/>
  <c r="AC438" i="122"/>
  <c r="AC219" i="122"/>
  <c r="AC204" i="122"/>
  <c r="AC212" i="122"/>
  <c r="AC188" i="122"/>
  <c r="AC1614" i="122"/>
  <c r="AC1494" i="122"/>
  <c r="AC1673" i="122"/>
  <c r="AC1245" i="122"/>
  <c r="AC745" i="122"/>
  <c r="AC421" i="122"/>
  <c r="AC506" i="122"/>
  <c r="AC546" i="122"/>
  <c r="P974" i="122"/>
  <c r="Q546" i="122"/>
  <c r="I202" i="122"/>
  <c r="M204" i="122"/>
  <c r="I439" i="122"/>
  <c r="Q219" i="122"/>
  <c r="O546" i="122"/>
  <c r="M439" i="122"/>
  <c r="J218" i="122"/>
  <c r="L202" i="122"/>
  <c r="M760" i="122"/>
  <c r="S760" i="122"/>
  <c r="AD205" i="122"/>
  <c r="AD202" i="122"/>
  <c r="AD208" i="122"/>
  <c r="H231" i="122"/>
  <c r="H232" i="122"/>
  <c r="Y204" i="122"/>
  <c r="Y1493" i="122"/>
  <c r="Y963" i="122"/>
  <c r="Y1707" i="122"/>
  <c r="Y1820" i="122"/>
  <c r="Y419" i="122"/>
  <c r="Y1385" i="122"/>
  <c r="Y1918" i="122"/>
  <c r="Y535" i="122"/>
  <c r="Y1915" i="122"/>
  <c r="Y421" i="122"/>
  <c r="Y1489" i="122"/>
  <c r="Y856" i="122"/>
  <c r="Y1599" i="122"/>
  <c r="Y857" i="122"/>
  <c r="Y1594" i="122"/>
  <c r="Y203" i="122"/>
  <c r="Y1815" i="122"/>
  <c r="AA203" i="122"/>
  <c r="AA637" i="122"/>
  <c r="AA958" i="122"/>
  <c r="AA1594" i="122"/>
  <c r="AA1065" i="122"/>
  <c r="AA1499" i="122"/>
  <c r="AA2028" i="122"/>
  <c r="AA1062" i="122"/>
  <c r="AA1702" i="122"/>
  <c r="AA2248" i="122"/>
  <c r="AA1063" i="122"/>
  <c r="AA743" i="122"/>
  <c r="AA1712" i="122"/>
  <c r="AA526" i="122"/>
  <c r="AA1384" i="122"/>
  <c r="AA2242" i="122"/>
  <c r="AA524" i="122"/>
  <c r="AA1918" i="122"/>
  <c r="AA528" i="122"/>
  <c r="AA1494" i="122"/>
  <c r="P204" i="122"/>
  <c r="V969" i="122"/>
  <c r="V754" i="122"/>
  <c r="S202" i="122"/>
  <c r="U550" i="122"/>
  <c r="T866" i="122"/>
  <c r="U221" i="122"/>
  <c r="U436" i="122"/>
  <c r="U551" i="122"/>
  <c r="X1612" i="122"/>
  <c r="X217" i="122"/>
  <c r="T219" i="122"/>
  <c r="V871" i="122"/>
  <c r="U861" i="122"/>
  <c r="X657" i="122"/>
  <c r="V872" i="122"/>
  <c r="V753" i="122"/>
  <c r="U543" i="122"/>
  <c r="X1400" i="122"/>
  <c r="U652" i="122"/>
  <c r="U759" i="122"/>
  <c r="T221" i="122"/>
  <c r="V651" i="122"/>
  <c r="T434" i="122"/>
  <c r="U979" i="122"/>
  <c r="U434" i="122"/>
  <c r="V979" i="122"/>
  <c r="V434" i="122"/>
  <c r="W979" i="122"/>
  <c r="T1291" i="122"/>
  <c r="U1079" i="122"/>
  <c r="V1718" i="122"/>
  <c r="W1506" i="122"/>
  <c r="X969" i="122"/>
  <c r="T970" i="122"/>
  <c r="V1187" i="122"/>
  <c r="W1826" i="122"/>
  <c r="X1614" i="122"/>
  <c r="T1407" i="122"/>
  <c r="U866" i="122"/>
  <c r="X1722" i="122"/>
  <c r="V866" i="122"/>
  <c r="X1181" i="122"/>
  <c r="U1609" i="122"/>
  <c r="V1397" i="122"/>
  <c r="T871" i="122"/>
  <c r="U871" i="122"/>
  <c r="W1182" i="122"/>
  <c r="X1727" i="122"/>
  <c r="U1398" i="122"/>
  <c r="X871" i="122"/>
  <c r="T872" i="122"/>
  <c r="V1183" i="122"/>
  <c r="W1728" i="122"/>
  <c r="X1610" i="122"/>
  <c r="T1399" i="122"/>
  <c r="X1934" i="122"/>
  <c r="W872" i="122"/>
  <c r="X872" i="122"/>
  <c r="U1184" i="122"/>
  <c r="W1611" i="122"/>
  <c r="X1399" i="122"/>
  <c r="V967" i="122"/>
  <c r="W967" i="122"/>
  <c r="T1185" i="122"/>
  <c r="V1612" i="122"/>
  <c r="W1400" i="122"/>
  <c r="W1507" i="122"/>
  <c r="X863" i="122"/>
  <c r="U1615" i="122"/>
  <c r="T864" i="122"/>
  <c r="V1085" i="122"/>
  <c r="W1720" i="122"/>
  <c r="X1508" i="122"/>
  <c r="T1395" i="122"/>
  <c r="T216" i="122"/>
  <c r="U867" i="122"/>
  <c r="T1295" i="122"/>
  <c r="T1081" i="122"/>
  <c r="W1081" i="122"/>
  <c r="V1081" i="122"/>
  <c r="V546" i="122"/>
  <c r="X1723" i="122"/>
  <c r="V760" i="122"/>
  <c r="V206" i="122"/>
  <c r="V1598" i="122"/>
  <c r="V1279" i="122"/>
  <c r="V423" i="122"/>
  <c r="V1712" i="122"/>
  <c r="V525" i="122"/>
  <c r="V953" i="122"/>
  <c r="V1284" i="122"/>
  <c r="V738" i="122"/>
  <c r="V1704" i="122"/>
  <c r="V850" i="122"/>
  <c r="V963" i="122"/>
  <c r="V1705" i="122"/>
  <c r="V1070" i="122"/>
  <c r="V1594" i="122"/>
  <c r="V1071" i="122"/>
  <c r="V1490" i="122"/>
  <c r="V208" i="122"/>
  <c r="V745" i="122"/>
  <c r="U212" i="122"/>
  <c r="U953" i="122"/>
  <c r="U956" i="122"/>
  <c r="U1600" i="122"/>
  <c r="U643" i="122"/>
  <c r="U1491" i="122"/>
  <c r="U1060" i="122"/>
  <c r="U1599" i="122"/>
  <c r="U421" i="122"/>
  <c r="U1385" i="122"/>
  <c r="U1595" i="122"/>
  <c r="U846" i="122"/>
  <c r="U1490" i="122"/>
  <c r="U535" i="122"/>
  <c r="U1487" i="122"/>
  <c r="U524" i="122"/>
  <c r="U1386" i="122"/>
  <c r="U638" i="122"/>
  <c r="U745" i="122"/>
  <c r="U1280" i="122"/>
  <c r="AF205" i="122"/>
  <c r="Y218" i="122"/>
  <c r="AA221" i="122"/>
  <c r="Z765" i="122"/>
  <c r="Y1077" i="122"/>
  <c r="AB435" i="122"/>
  <c r="Z540" i="122"/>
  <c r="Z1395" i="122"/>
  <c r="AA1936" i="122"/>
  <c r="AB1182" i="122"/>
  <c r="AA1514" i="122"/>
  <c r="AB2149" i="122"/>
  <c r="Y216" i="122"/>
  <c r="Z757" i="122"/>
  <c r="Y967" i="122"/>
  <c r="Y1823" i="122"/>
  <c r="AA2041" i="122"/>
  <c r="AA971" i="122"/>
  <c r="Z1187" i="122"/>
  <c r="AA1826" i="122"/>
  <c r="AA1400" i="122"/>
  <c r="AB2039" i="122"/>
  <c r="AB216" i="122"/>
  <c r="AB755" i="122"/>
  <c r="Y1407" i="122"/>
  <c r="AB541" i="122"/>
  <c r="AA1397" i="122"/>
  <c r="Z646" i="122"/>
  <c r="Z1407" i="122"/>
  <c r="AA2042" i="122"/>
  <c r="AB1288" i="122"/>
  <c r="AA1620" i="122"/>
  <c r="AB2255" i="122"/>
  <c r="AA222" i="122"/>
  <c r="Z444" i="122"/>
  <c r="AB1184" i="122"/>
  <c r="Y438" i="122"/>
  <c r="Y1085" i="122"/>
  <c r="AB542" i="122"/>
  <c r="AA1401" i="122"/>
  <c r="AB1397" i="122"/>
  <c r="Y1185" i="122"/>
  <c r="Z1824" i="122"/>
  <c r="Y970" i="122"/>
  <c r="Y539" i="122"/>
  <c r="Z1182" i="122"/>
  <c r="AA543" i="122"/>
  <c r="AB1502" i="122"/>
  <c r="AA1398" i="122"/>
  <c r="AB2037" i="122"/>
  <c r="Y1825" i="122"/>
  <c r="AB1611" i="122"/>
  <c r="AA220" i="122"/>
  <c r="AA658" i="122"/>
  <c r="AA765" i="122"/>
  <c r="Z1076" i="122"/>
  <c r="Z759" i="122"/>
  <c r="AB1079" i="122"/>
  <c r="Z1506" i="122"/>
  <c r="AA2145" i="122"/>
  <c r="Y1932" i="122"/>
  <c r="Y220" i="122"/>
  <c r="AB649" i="122"/>
  <c r="AB866" i="122"/>
  <c r="AA1621" i="122"/>
  <c r="AA864" i="122"/>
  <c r="AB1930" i="122"/>
  <c r="Y969" i="122"/>
  <c r="Y1824" i="122"/>
  <c r="AA1611" i="122"/>
  <c r="AB2156" i="122"/>
  <c r="Y1398" i="122"/>
  <c r="Z2037" i="122"/>
  <c r="AB971" i="122"/>
  <c r="AB756" i="122"/>
  <c r="AA754" i="122"/>
  <c r="AB2150" i="122"/>
  <c r="Y765" i="122"/>
  <c r="Y1620" i="122"/>
  <c r="AA1407" i="122"/>
  <c r="AB2042" i="122"/>
  <c r="Y1288" i="122"/>
  <c r="Z1829" i="122"/>
  <c r="X744" i="122"/>
  <c r="X1492" i="122"/>
  <c r="X1284" i="122"/>
  <c r="X856" i="122"/>
  <c r="X1820" i="122"/>
  <c r="X750" i="122"/>
  <c r="X1600" i="122"/>
  <c r="X955" i="122"/>
  <c r="X1713" i="122"/>
  <c r="X964" i="122"/>
  <c r="X1706" i="122"/>
  <c r="X428" i="122"/>
  <c r="X749" i="122"/>
  <c r="X1499" i="122"/>
  <c r="X525" i="122"/>
  <c r="X1382" i="122"/>
  <c r="AA546" i="122"/>
  <c r="AB1723" i="122"/>
  <c r="AA867" i="122"/>
  <c r="Z439" i="122"/>
  <c r="AB974" i="122"/>
  <c r="AA1723" i="122"/>
  <c r="Y1188" i="122"/>
  <c r="AA439" i="122"/>
  <c r="Y2044" i="122"/>
  <c r="AB653" i="122"/>
  <c r="X852" i="122"/>
  <c r="Y1295" i="122"/>
  <c r="AA974" i="122"/>
  <c r="AB1509" i="122"/>
  <c r="X1601" i="122"/>
  <c r="O207" i="122"/>
  <c r="AD2350" i="122"/>
  <c r="AD1820" i="122"/>
  <c r="AD1381" i="122"/>
  <c r="AD1063" i="122"/>
  <c r="AD1712" i="122"/>
  <c r="AD2452" i="122"/>
  <c r="AD1060" i="122"/>
  <c r="AD1706" i="122"/>
  <c r="AD2355" i="122"/>
  <c r="AD963" i="122"/>
  <c r="AD1703" i="122"/>
  <c r="AD2349" i="122"/>
  <c r="AD957" i="122"/>
  <c r="AD1606" i="122"/>
  <c r="AD2346" i="122"/>
  <c r="AD954" i="122"/>
  <c r="AD1600" i="122"/>
  <c r="AD2343" i="122"/>
  <c r="AD857" i="122"/>
  <c r="AD1597" i="122"/>
  <c r="AD2243" i="122"/>
  <c r="AD851" i="122"/>
  <c r="AD1594" i="122"/>
  <c r="AD2240" i="122"/>
  <c r="AH2788" i="122"/>
  <c r="AH2691" i="122"/>
  <c r="AH2568" i="122"/>
  <c r="AH2562" i="122"/>
  <c r="AH2559" i="122"/>
  <c r="AE2033" i="122"/>
  <c r="AE2240" i="122"/>
  <c r="AE2450" i="122"/>
  <c r="AE528" i="122"/>
  <c r="AE1066" i="122"/>
  <c r="AE1809" i="122"/>
  <c r="AE2455" i="122"/>
  <c r="AE958" i="122"/>
  <c r="AE1701" i="122"/>
  <c r="AE2347" i="122"/>
  <c r="AE955" i="122"/>
  <c r="AE1601" i="122"/>
  <c r="AE2344" i="122"/>
  <c r="AE952" i="122"/>
  <c r="AE1598" i="122"/>
  <c r="AE2247" i="122"/>
  <c r="AE852" i="122"/>
  <c r="AE1595" i="122"/>
  <c r="AE2241" i="122"/>
  <c r="AE849" i="122"/>
  <c r="AE1498" i="122"/>
  <c r="AE2238" i="122"/>
  <c r="AE846" i="122"/>
  <c r="AE1492" i="122"/>
  <c r="AE2141" i="122"/>
  <c r="AF959" i="122"/>
  <c r="AF2243" i="122"/>
  <c r="AF1064" i="122"/>
  <c r="AF1166" i="122"/>
  <c r="AF1812" i="122"/>
  <c r="AF2461" i="122"/>
  <c r="AF1066" i="122"/>
  <c r="AF1809" i="122"/>
  <c r="AF2455" i="122"/>
  <c r="AF958" i="122"/>
  <c r="AF1701" i="122"/>
  <c r="AF2347" i="122"/>
  <c r="AF955" i="122"/>
  <c r="AF1601" i="122"/>
  <c r="AF2344" i="122"/>
  <c r="AF952" i="122"/>
  <c r="AF1598" i="122"/>
  <c r="AF2247" i="122"/>
  <c r="AF852" i="122"/>
  <c r="AF1595" i="122"/>
  <c r="AF2241" i="122"/>
  <c r="AF849" i="122"/>
  <c r="AF1498" i="122"/>
  <c r="AF2238" i="122"/>
  <c r="AG2238" i="122"/>
  <c r="AG2354" i="122"/>
  <c r="AG642" i="122"/>
  <c r="AG741" i="122"/>
  <c r="AG1387" i="122"/>
  <c r="AG2130" i="122"/>
  <c r="AG738" i="122"/>
  <c r="AG1384" i="122"/>
  <c r="AG2033" i="122"/>
  <c r="AG638" i="122"/>
  <c r="AG1381" i="122"/>
  <c r="AG2027" i="122"/>
  <c r="AG2691" i="122"/>
  <c r="AG530" i="122"/>
  <c r="AG1273" i="122"/>
  <c r="AG527" i="122"/>
  <c r="AG1916" i="122"/>
  <c r="AG524" i="122"/>
  <c r="AG1819" i="122"/>
  <c r="AG1167" i="122"/>
  <c r="AG1813" i="122"/>
  <c r="AG2462" i="122"/>
  <c r="AE541" i="122"/>
  <c r="AD438" i="122"/>
  <c r="AD753" i="122"/>
  <c r="AE872" i="122"/>
  <c r="AH1185" i="122"/>
  <c r="AH1721" i="122"/>
  <c r="AF433" i="122"/>
  <c r="AE543" i="122"/>
  <c r="AH1075" i="122"/>
  <c r="AG227" i="122"/>
  <c r="AE860" i="122"/>
  <c r="AD434" i="122"/>
  <c r="AG653" i="122"/>
  <c r="AF860" i="122"/>
  <c r="AH1826" i="122"/>
  <c r="AH1086" i="122"/>
  <c r="AE432" i="122"/>
  <c r="AG764" i="122"/>
  <c r="AH1184" i="122"/>
  <c r="AF223" i="122"/>
  <c r="AG650" i="122"/>
  <c r="AF760" i="122"/>
  <c r="AH1723" i="122"/>
  <c r="AE863" i="122"/>
  <c r="AE218" i="122"/>
  <c r="AH218" i="122"/>
  <c r="AE439" i="122"/>
  <c r="AG865" i="122"/>
  <c r="AH1397" i="122"/>
  <c r="AG757" i="122"/>
  <c r="AH1401" i="122"/>
  <c r="AD227" i="122"/>
  <c r="AE651" i="122"/>
  <c r="AH1395" i="122"/>
  <c r="AH2041" i="122"/>
  <c r="AF2584" i="122"/>
  <c r="AF2472" i="122"/>
  <c r="AH1289" i="122"/>
  <c r="AH1935" i="122"/>
  <c r="AH2706" i="122"/>
  <c r="AH2360" i="122"/>
  <c r="AH2699" i="122"/>
  <c r="AH1396" i="122"/>
  <c r="AH2042" i="122"/>
  <c r="AF2696" i="122"/>
  <c r="AG2576" i="122"/>
  <c r="AD2584" i="122"/>
  <c r="AG2701" i="122"/>
  <c r="AD2577" i="122"/>
  <c r="AH2701" i="122"/>
  <c r="AE2577" i="122"/>
  <c r="M218" i="122"/>
  <c r="I216" i="122"/>
  <c r="S218" i="122"/>
  <c r="R217" i="122"/>
  <c r="M206" i="122"/>
  <c r="M207" i="122"/>
  <c r="P227" i="122"/>
  <c r="L227" i="122"/>
  <c r="S216" i="122"/>
  <c r="O227" i="122"/>
  <c r="S222" i="122"/>
  <c r="Q217" i="122"/>
  <c r="K204" i="122"/>
  <c r="R227" i="122"/>
  <c r="Q1188" i="122"/>
  <c r="I203" i="122"/>
  <c r="O653" i="122"/>
  <c r="R867" i="122"/>
  <c r="S439" i="122"/>
  <c r="N760" i="122"/>
  <c r="J205" i="122"/>
  <c r="R653" i="122"/>
  <c r="L217" i="122"/>
  <c r="M216" i="122"/>
  <c r="P1081" i="122"/>
  <c r="M653" i="122"/>
  <c r="Q207" i="122"/>
  <c r="Q206" i="122"/>
  <c r="AD12" i="122"/>
  <c r="H242" i="122"/>
  <c r="Y955" i="122"/>
  <c r="Y1595" i="122"/>
  <c r="Y1487" i="122"/>
  <c r="Y744" i="122"/>
  <c r="Y1812" i="122"/>
  <c r="Y953" i="122"/>
  <c r="Y1382" i="122"/>
  <c r="Y1071" i="122"/>
  <c r="Y1386" i="122"/>
  <c r="Y1704" i="122"/>
  <c r="Y1488" i="122"/>
  <c r="Y428" i="122"/>
  <c r="Y1491" i="122"/>
  <c r="Y2028" i="122"/>
  <c r="Y417" i="122"/>
  <c r="Y642" i="122"/>
  <c r="Y201" i="122"/>
  <c r="Y1066" i="122"/>
  <c r="AA212" i="122"/>
  <c r="AA631" i="122"/>
  <c r="AA634" i="122"/>
  <c r="AA1275" i="122"/>
  <c r="AA2135" i="122"/>
  <c r="AA635" i="122"/>
  <c r="AA1284" i="122"/>
  <c r="AA1167" i="122"/>
  <c r="AA742" i="122"/>
  <c r="AA525" i="122"/>
  <c r="AA1380" i="122"/>
  <c r="AA2140" i="122"/>
  <c r="AA422" i="122"/>
  <c r="AA1917" i="122"/>
  <c r="AA2240" i="122"/>
  <c r="AA850" i="122"/>
  <c r="AA1489" i="122"/>
  <c r="AA952" i="122"/>
  <c r="AA1490" i="122"/>
  <c r="AA1708" i="122"/>
  <c r="AA959" i="122"/>
  <c r="AA1387" i="122"/>
  <c r="N204" i="122"/>
  <c r="N201" i="122"/>
  <c r="N208" i="122"/>
  <c r="P203" i="122"/>
  <c r="AE203" i="122"/>
  <c r="AE213" i="122"/>
  <c r="X759" i="122"/>
  <c r="X764" i="122"/>
  <c r="W220" i="122"/>
  <c r="W434" i="122"/>
  <c r="X865" i="122"/>
  <c r="V970" i="122"/>
  <c r="U754" i="122"/>
  <c r="W651" i="122"/>
  <c r="W650" i="122"/>
  <c r="W871" i="122"/>
  <c r="W218" i="122"/>
  <c r="X543" i="122"/>
  <c r="V973" i="122"/>
  <c r="X972" i="122"/>
  <c r="V220" i="122"/>
  <c r="U542" i="122"/>
  <c r="W647" i="122"/>
  <c r="V1720" i="122"/>
  <c r="U444" i="122"/>
  <c r="W863" i="122"/>
  <c r="T971" i="122"/>
  <c r="V444" i="122"/>
  <c r="W1185" i="122"/>
  <c r="W444" i="122"/>
  <c r="V1186" i="122"/>
  <c r="X444" i="122"/>
  <c r="U1187" i="122"/>
  <c r="V1395" i="122"/>
  <c r="W1183" i="122"/>
  <c r="X1728" i="122"/>
  <c r="T435" i="122"/>
  <c r="U1074" i="122"/>
  <c r="U435" i="122"/>
  <c r="V1074" i="122"/>
  <c r="X1291" i="122"/>
  <c r="T1080" i="122"/>
  <c r="V1507" i="122"/>
  <c r="W970" i="122"/>
  <c r="X970" i="122"/>
  <c r="U1192" i="122"/>
  <c r="W1615" i="122"/>
  <c r="X1407" i="122"/>
  <c r="V971" i="122"/>
  <c r="W971" i="122"/>
  <c r="T1193" i="122"/>
  <c r="V1620" i="122"/>
  <c r="W1502" i="122"/>
  <c r="U972" i="122"/>
  <c r="V972" i="122"/>
  <c r="X1193" i="122"/>
  <c r="U1621" i="122"/>
  <c r="V1503" i="122"/>
  <c r="T973" i="122"/>
  <c r="T432" i="122"/>
  <c r="U973" i="122"/>
  <c r="W1288" i="122"/>
  <c r="X1829" i="122"/>
  <c r="U1504" i="122"/>
  <c r="W432" i="122"/>
  <c r="X973" i="122"/>
  <c r="X432" i="122"/>
  <c r="T978" i="122"/>
  <c r="V1289" i="122"/>
  <c r="W1834" i="122"/>
  <c r="W1077" i="122"/>
  <c r="X1716" i="122"/>
  <c r="T1505" i="122"/>
  <c r="U968" i="122"/>
  <c r="V968" i="122"/>
  <c r="X1185" i="122"/>
  <c r="U1613" i="122"/>
  <c r="V1401" i="122"/>
  <c r="W1509" i="122"/>
  <c r="T867" i="122"/>
  <c r="W867" i="122"/>
  <c r="T439" i="122"/>
  <c r="V1723" i="122"/>
  <c r="W439" i="122"/>
  <c r="X1188" i="122"/>
  <c r="U653" i="122"/>
  <c r="X1402" i="122"/>
  <c r="V419" i="122"/>
  <c r="V1707" i="122"/>
  <c r="V847" i="122"/>
  <c r="V851" i="122"/>
  <c r="V1276" i="122"/>
  <c r="V636" i="122"/>
  <c r="V1703" i="122"/>
  <c r="V1064" i="122"/>
  <c r="V1383" i="122"/>
  <c r="V634" i="122"/>
  <c r="V643" i="122"/>
  <c r="V848" i="122"/>
  <c r="V1066" i="122"/>
  <c r="V1494" i="122"/>
  <c r="U201" i="122"/>
  <c r="U631" i="122"/>
  <c r="U632" i="122"/>
  <c r="U743" i="122"/>
  <c r="U1598" i="122"/>
  <c r="U847" i="122"/>
  <c r="U740" i="122"/>
  <c r="U1059" i="122"/>
  <c r="U744" i="122"/>
  <c r="U419" i="122"/>
  <c r="U1275" i="122"/>
  <c r="U429" i="122"/>
  <c r="U1382" i="122"/>
  <c r="U526" i="122"/>
  <c r="U1387" i="122"/>
  <c r="U1494" i="122"/>
  <c r="AB218" i="122"/>
  <c r="Y648" i="122"/>
  <c r="Z542" i="122"/>
  <c r="AB1396" i="122"/>
  <c r="Y540" i="122"/>
  <c r="Y1293" i="122"/>
  <c r="AB550" i="122"/>
  <c r="AA1613" i="122"/>
  <c r="AB1401" i="122"/>
  <c r="Y1193" i="122"/>
  <c r="Z1828" i="122"/>
  <c r="AA227" i="122"/>
  <c r="Z432" i="122"/>
  <c r="AA973" i="122"/>
  <c r="AB2256" i="122"/>
  <c r="Z971" i="122"/>
  <c r="AB436" i="122"/>
  <c r="AB1291" i="122"/>
  <c r="Y1079" i="122"/>
  <c r="Z1718" i="122"/>
  <c r="AA2263" i="122"/>
  <c r="AB2369" i="122"/>
  <c r="Y444" i="122"/>
  <c r="Z648" i="122"/>
  <c r="AB1722" i="122"/>
  <c r="Y646" i="122"/>
  <c r="Y1717" i="122"/>
  <c r="AB652" i="122"/>
  <c r="AA2037" i="122"/>
  <c r="AB1507" i="122"/>
  <c r="Y1299" i="122"/>
  <c r="Z1934" i="122"/>
  <c r="AB1085" i="122"/>
  <c r="AB544" i="122"/>
  <c r="Z1504" i="122"/>
  <c r="AA542" i="122"/>
  <c r="AB1400" i="122"/>
  <c r="Y647" i="122"/>
  <c r="Y1721" i="122"/>
  <c r="Y1502" i="122"/>
  <c r="Z2043" i="122"/>
  <c r="AA1289" i="122"/>
  <c r="AB1834" i="122"/>
  <c r="Y1076" i="122"/>
  <c r="Z1621" i="122"/>
  <c r="AA2256" i="122"/>
  <c r="Y860" i="122"/>
  <c r="AA545" i="122"/>
  <c r="AA1507" i="122"/>
  <c r="Z543" i="122"/>
  <c r="Z1728" i="122"/>
  <c r="Y2048" i="122"/>
  <c r="Z1290" i="122"/>
  <c r="AA1835" i="122"/>
  <c r="Y1716" i="122"/>
  <c r="AB219" i="122"/>
  <c r="AA646" i="122"/>
  <c r="Z1614" i="122"/>
  <c r="AB863" i="122"/>
  <c r="Y1611" i="122"/>
  <c r="Z968" i="122"/>
  <c r="Y1184" i="122"/>
  <c r="Z1823" i="122"/>
  <c r="AB1610" i="122"/>
  <c r="Z1397" i="122"/>
  <c r="AA1942" i="122"/>
  <c r="Z435" i="122"/>
  <c r="Z969" i="122"/>
  <c r="Y971" i="122"/>
  <c r="Z434" i="122"/>
  <c r="AA979" i="122"/>
  <c r="Z1289" i="122"/>
  <c r="AA1834" i="122"/>
  <c r="AB1076" i="122"/>
  <c r="AA1502" i="122"/>
  <c r="AB2043" i="122"/>
  <c r="Y978" i="122"/>
  <c r="Y861" i="122"/>
  <c r="AB1086" i="122"/>
  <c r="AA865" i="122"/>
  <c r="Z1085" i="122"/>
  <c r="AA1720" i="122"/>
  <c r="AB2359" i="122"/>
  <c r="AA1294" i="122"/>
  <c r="AB1933" i="122"/>
  <c r="X1386" i="122"/>
  <c r="X1918" i="122"/>
  <c r="X1166" i="122"/>
  <c r="X953" i="122"/>
  <c r="X1703" i="122"/>
  <c r="X632" i="122"/>
  <c r="X1599" i="122"/>
  <c r="X527" i="122"/>
  <c r="X1274" i="122"/>
  <c r="X1490" i="122"/>
  <c r="X1279" i="122"/>
  <c r="X741" i="122"/>
  <c r="X1491" i="122"/>
  <c r="X524" i="122"/>
  <c r="X420" i="122"/>
  <c r="X1383" i="122"/>
  <c r="Z1509" i="122"/>
  <c r="Y974" i="122"/>
  <c r="X1815" i="122"/>
  <c r="Y867" i="122"/>
  <c r="AB1081" i="122"/>
  <c r="X1066" i="122"/>
  <c r="Y1723" i="122"/>
  <c r="X959" i="122"/>
  <c r="Y1402" i="122"/>
  <c r="AA1937" i="122"/>
  <c r="AD536" i="122"/>
  <c r="AD2027" i="122"/>
  <c r="AD1814" i="122"/>
  <c r="AD1071" i="122"/>
  <c r="AD1811" i="122"/>
  <c r="AD2457" i="122"/>
  <c r="AD1065" i="122"/>
  <c r="AD1808" i="122"/>
  <c r="AD2454" i="122"/>
  <c r="AD1062" i="122"/>
  <c r="AD1708" i="122"/>
  <c r="AD2451" i="122"/>
  <c r="AD1059" i="122"/>
  <c r="AD1705" i="122"/>
  <c r="AD2354" i="122"/>
  <c r="AD959" i="122"/>
  <c r="AD1702" i="122"/>
  <c r="AD2348" i="122"/>
  <c r="AD956" i="122"/>
  <c r="AD1605" i="122"/>
  <c r="AD2345" i="122"/>
  <c r="AH2893" i="122"/>
  <c r="AH2685" i="122"/>
  <c r="AH2679" i="122"/>
  <c r="AE525" i="122"/>
  <c r="AE1820" i="122"/>
  <c r="AE1063" i="122"/>
  <c r="AE1712" i="122"/>
  <c r="AE2452" i="122"/>
  <c r="AE1060" i="122"/>
  <c r="AE1706" i="122"/>
  <c r="AE2355" i="122"/>
  <c r="AE963" i="122"/>
  <c r="AE1703" i="122"/>
  <c r="AE2349" i="122"/>
  <c r="AE957" i="122"/>
  <c r="AE1606" i="122"/>
  <c r="AE2346" i="122"/>
  <c r="AE954" i="122"/>
  <c r="AE1600" i="122"/>
  <c r="AE2343" i="122"/>
  <c r="AE857" i="122"/>
  <c r="AE1597" i="122"/>
  <c r="AE2243" i="122"/>
  <c r="AF1702" i="122"/>
  <c r="AF1713" i="122"/>
  <c r="AF528" i="122"/>
  <c r="AF1917" i="122"/>
  <c r="AF525" i="122"/>
  <c r="AF1820" i="122"/>
  <c r="AF1063" i="122"/>
  <c r="AF1712" i="122"/>
  <c r="AF2452" i="122"/>
  <c r="AF1060" i="122"/>
  <c r="AF1706" i="122"/>
  <c r="AF2355" i="122"/>
  <c r="AF963" i="122"/>
  <c r="AF1703" i="122"/>
  <c r="AF2349" i="122"/>
  <c r="AF957" i="122"/>
  <c r="AF1606" i="122"/>
  <c r="AF2346" i="122"/>
  <c r="AF954" i="122"/>
  <c r="AF1600" i="122"/>
  <c r="AF2343" i="122"/>
  <c r="AG1915" i="122"/>
  <c r="AG1382" i="122"/>
  <c r="AG846" i="122"/>
  <c r="AG1492" i="122"/>
  <c r="AG2141" i="122"/>
  <c r="AG749" i="122"/>
  <c r="AG1489" i="122"/>
  <c r="AG2135" i="122"/>
  <c r="AG743" i="122"/>
  <c r="AG1392" i="122"/>
  <c r="AG2132" i="122"/>
  <c r="AG635" i="122"/>
  <c r="AG1284" i="122"/>
  <c r="AG2024" i="122"/>
  <c r="AG2685" i="122"/>
  <c r="AG632" i="122"/>
  <c r="AG1278" i="122"/>
  <c r="AG535" i="122"/>
  <c r="AG1275" i="122"/>
  <c r="AG529" i="122"/>
  <c r="AG1918" i="122"/>
  <c r="AG204" i="122"/>
  <c r="AG203" i="122"/>
  <c r="AH967" i="122"/>
  <c r="AH1188" i="122"/>
  <c r="AH2044" i="122"/>
  <c r="AH544" i="122"/>
  <c r="AH1828" i="122"/>
  <c r="AG220" i="122"/>
  <c r="AH865" i="122"/>
  <c r="AH1292" i="122"/>
  <c r="AH1716" i="122"/>
  <c r="AH216" i="122"/>
  <c r="AH971" i="122"/>
  <c r="AH1293" i="122"/>
  <c r="AE222" i="122"/>
  <c r="AD218" i="122"/>
  <c r="AH2039" i="122"/>
  <c r="AH968" i="122"/>
  <c r="AH1193" i="122"/>
  <c r="AE221" i="122"/>
  <c r="AF221" i="122"/>
  <c r="AF220" i="122"/>
  <c r="AH443" i="122"/>
  <c r="AH1183" i="122"/>
  <c r="AH2253" i="122"/>
  <c r="AH2257" i="122"/>
  <c r="AH1823" i="122"/>
  <c r="AH1717" i="122"/>
  <c r="AH1399" i="122"/>
  <c r="AH2048" i="122"/>
  <c r="AH1824" i="122"/>
  <c r="AH2362" i="122"/>
  <c r="AH2578" i="122"/>
  <c r="I204" i="122"/>
  <c r="J204" i="122"/>
  <c r="M221" i="122"/>
  <c r="J219" i="122"/>
  <c r="R222" i="122"/>
  <c r="O220" i="122"/>
  <c r="P221" i="122"/>
  <c r="I218" i="122"/>
  <c r="Q867" i="122"/>
  <c r="M546" i="122"/>
  <c r="K546" i="122"/>
  <c r="Q223" i="122"/>
  <c r="S1188" i="122"/>
  <c r="P760" i="122"/>
  <c r="Q221" i="122"/>
  <c r="N220" i="122"/>
  <c r="L653" i="122"/>
  <c r="P653" i="122"/>
  <c r="P219" i="122"/>
  <c r="L223" i="122"/>
  <c r="S1402" i="122"/>
  <c r="Q208" i="122"/>
  <c r="Y213" i="122"/>
  <c r="Y536" i="122"/>
  <c r="Y740" i="122"/>
  <c r="Y1705" i="122"/>
  <c r="Y1059" i="122"/>
  <c r="Y1814" i="122"/>
  <c r="Y1275" i="122"/>
  <c r="Y1819" i="122"/>
  <c r="Y420" i="122"/>
  <c r="Y2025" i="122"/>
  <c r="Y848" i="122"/>
  <c r="Y1598" i="122"/>
  <c r="Y849" i="122"/>
  <c r="Y1499" i="122"/>
  <c r="Y957" i="122"/>
  <c r="Y1062" i="122"/>
  <c r="Y1706" i="122"/>
  <c r="Y745" i="122"/>
  <c r="Y531" i="122"/>
  <c r="Y208" i="122"/>
  <c r="AA204" i="122"/>
  <c r="AA857" i="122"/>
  <c r="AA1498" i="122"/>
  <c r="AA964" i="122"/>
  <c r="AA1701" i="122"/>
  <c r="AA1059" i="122"/>
  <c r="AA1813" i="122"/>
  <c r="AA1713" i="122"/>
  <c r="AA1166" i="122"/>
  <c r="AA1704" i="122"/>
  <c r="AA1707" i="122"/>
  <c r="AA2236" i="122"/>
  <c r="AA846" i="122"/>
  <c r="AA1487" i="122"/>
  <c r="AA1383" i="122"/>
  <c r="AA1915" i="122"/>
  <c r="AA1595" i="122"/>
  <c r="AA2132" i="122"/>
  <c r="AA1601" i="122"/>
  <c r="AE206" i="122"/>
  <c r="AE205" i="122"/>
  <c r="R206" i="122"/>
  <c r="R204" i="122"/>
  <c r="S204" i="122"/>
  <c r="T543" i="122"/>
  <c r="U865" i="122"/>
  <c r="X220" i="122"/>
  <c r="X755" i="122"/>
  <c r="W435" i="122"/>
  <c r="X1074" i="122"/>
  <c r="X979" i="122"/>
  <c r="T756" i="122"/>
  <c r="V217" i="122"/>
  <c r="W540" i="122"/>
  <c r="U970" i="122"/>
  <c r="T972" i="122"/>
  <c r="V863" i="122"/>
  <c r="T438" i="122"/>
  <c r="T1078" i="122"/>
  <c r="X861" i="122"/>
  <c r="T658" i="122"/>
  <c r="U758" i="122"/>
  <c r="T968" i="122"/>
  <c r="X971" i="122"/>
  <c r="X544" i="122"/>
  <c r="U1505" i="122"/>
  <c r="T545" i="122"/>
  <c r="T1506" i="122"/>
  <c r="U545" i="122"/>
  <c r="X1506" i="122"/>
  <c r="X1401" i="122"/>
  <c r="T1288" i="122"/>
  <c r="V1621" i="122"/>
  <c r="V539" i="122"/>
  <c r="W1193" i="122"/>
  <c r="W539" i="122"/>
  <c r="V1288" i="122"/>
  <c r="U1396" i="122"/>
  <c r="V1184" i="122"/>
  <c r="W1823" i="122"/>
  <c r="X1611" i="122"/>
  <c r="X435" i="122"/>
  <c r="T1075" i="122"/>
  <c r="T436" i="122"/>
  <c r="U1075" i="122"/>
  <c r="W1292" i="122"/>
  <c r="X1931" i="122"/>
  <c r="X1080" i="122"/>
  <c r="U1508" i="122"/>
  <c r="W436" i="122"/>
  <c r="X1075" i="122"/>
  <c r="X436" i="122"/>
  <c r="T1076" i="122"/>
  <c r="V1293" i="122"/>
  <c r="W1085" i="122"/>
  <c r="X1720" i="122"/>
  <c r="T1513" i="122"/>
  <c r="V437" i="122"/>
  <c r="W1076" i="122"/>
  <c r="W437" i="122"/>
  <c r="X1076" i="122"/>
  <c r="U1294" i="122"/>
  <c r="V1086" i="122"/>
  <c r="W1721" i="122"/>
  <c r="X1513" i="122"/>
  <c r="U438" i="122"/>
  <c r="X1078" i="122"/>
  <c r="V438" i="122"/>
  <c r="W1079" i="122"/>
  <c r="T1299" i="122"/>
  <c r="U1181" i="122"/>
  <c r="V1722" i="122"/>
  <c r="W1514" i="122"/>
  <c r="T443" i="122"/>
  <c r="T1086" i="122"/>
  <c r="U443" i="122"/>
  <c r="X1086" i="122"/>
  <c r="X1299" i="122"/>
  <c r="T1182" i="122"/>
  <c r="V1609" i="122"/>
  <c r="V433" i="122"/>
  <c r="W978" i="122"/>
  <c r="W433" i="122"/>
  <c r="X978" i="122"/>
  <c r="U1290" i="122"/>
  <c r="V1078" i="122"/>
  <c r="W1717" i="122"/>
  <c r="X1505" i="122"/>
  <c r="T217" i="122"/>
  <c r="W546" i="122"/>
  <c r="V439" i="122"/>
  <c r="W1830" i="122"/>
  <c r="T1188" i="122"/>
  <c r="X546" i="122"/>
  <c r="W1295" i="122"/>
  <c r="V749" i="122"/>
  <c r="V1492" i="122"/>
  <c r="V1384" i="122"/>
  <c r="V1702" i="122"/>
  <c r="V1060" i="122"/>
  <c r="V1285" i="122"/>
  <c r="V524" i="122"/>
  <c r="V952" i="122"/>
  <c r="V1499" i="122"/>
  <c r="V1063" i="122"/>
  <c r="V1488" i="122"/>
  <c r="V1274" i="122"/>
  <c r="V1605" i="122"/>
  <c r="V203" i="122"/>
  <c r="V1601" i="122"/>
  <c r="V531" i="122"/>
  <c r="V1708" i="122"/>
  <c r="U203" i="122"/>
  <c r="U525" i="122"/>
  <c r="U1488" i="122"/>
  <c r="U958" i="122"/>
  <c r="U1383" i="122"/>
  <c r="U1167" i="122"/>
  <c r="U417" i="122"/>
  <c r="U1070" i="122"/>
  <c r="U1284" i="122"/>
  <c r="U428" i="122"/>
  <c r="U856" i="122"/>
  <c r="U1277" i="122"/>
  <c r="AF203" i="122"/>
  <c r="AF212" i="122"/>
  <c r="AA216" i="122"/>
  <c r="AB433" i="122"/>
  <c r="AB646" i="122"/>
  <c r="Z1716" i="122"/>
  <c r="AA550" i="122"/>
  <c r="AB1612" i="122"/>
  <c r="Y651" i="122"/>
  <c r="Y1933" i="122"/>
  <c r="Y1506" i="122"/>
  <c r="Z2145" i="122"/>
  <c r="AA1293" i="122"/>
  <c r="AB1932" i="122"/>
  <c r="Y1080" i="122"/>
  <c r="Z1719" i="122"/>
  <c r="AA862" i="122"/>
  <c r="AB438" i="122"/>
  <c r="Z1080" i="122"/>
  <c r="AA436" i="122"/>
  <c r="AB1075" i="122"/>
  <c r="Y541" i="122"/>
  <c r="Y1395" i="122"/>
  <c r="Y1396" i="122"/>
  <c r="Z1941" i="122"/>
  <c r="AA1183" i="122"/>
  <c r="AB1728" i="122"/>
  <c r="Z1609" i="122"/>
  <c r="AA2150" i="122"/>
  <c r="Z227" i="122"/>
  <c r="AB759" i="122"/>
  <c r="AB658" i="122"/>
  <c r="Z2042" i="122"/>
  <c r="AA652" i="122"/>
  <c r="AB1942" i="122"/>
  <c r="Y757" i="122"/>
  <c r="Y1612" i="122"/>
  <c r="AA1399" i="122"/>
  <c r="AB2038" i="122"/>
  <c r="Y1186" i="122"/>
  <c r="Z1825" i="122"/>
  <c r="X206" i="122"/>
  <c r="Z541" i="122"/>
  <c r="Y649" i="122"/>
  <c r="Z1720" i="122"/>
  <c r="AA657" i="122"/>
  <c r="AB2040" i="122"/>
  <c r="AA1508" i="122"/>
  <c r="AB2147" i="122"/>
  <c r="Y1935" i="122"/>
  <c r="AA1086" i="122"/>
  <c r="AB1721" i="122"/>
  <c r="AA544" i="122"/>
  <c r="Y1827" i="122"/>
  <c r="AB647" i="122"/>
  <c r="AA1727" i="122"/>
  <c r="Z658" i="122"/>
  <c r="Z1513" i="122"/>
  <c r="AA2148" i="122"/>
  <c r="AB1300" i="122"/>
  <c r="Z1181" i="122"/>
  <c r="AA1722" i="122"/>
  <c r="AB2361" i="122"/>
  <c r="Y432" i="122"/>
  <c r="Y872" i="122"/>
  <c r="Z970" i="122"/>
  <c r="Y968" i="122"/>
  <c r="AA433" i="122"/>
  <c r="AB978" i="122"/>
  <c r="AA1288" i="122"/>
  <c r="AB1829" i="122"/>
  <c r="Y1621" i="122"/>
  <c r="AB1407" i="122"/>
  <c r="Z436" i="122"/>
  <c r="AA1075" i="122"/>
  <c r="Y434" i="122"/>
  <c r="Z979" i="122"/>
  <c r="AB444" i="122"/>
  <c r="AA1193" i="122"/>
  <c r="AB1299" i="122"/>
  <c r="Y1181" i="122"/>
  <c r="Z1722" i="122"/>
  <c r="Y217" i="122"/>
  <c r="AA871" i="122"/>
  <c r="AB1718" i="122"/>
  <c r="Z865" i="122"/>
  <c r="AB1185" i="122"/>
  <c r="AB2370" i="122"/>
  <c r="Z1612" i="122"/>
  <c r="AA2251" i="122"/>
  <c r="Y2038" i="122"/>
  <c r="X954" i="122"/>
  <c r="X851" i="122"/>
  <c r="X1605" i="122"/>
  <c r="X738" i="122"/>
  <c r="X1819" i="122"/>
  <c r="X429" i="122"/>
  <c r="X857" i="122"/>
  <c r="X1712" i="122"/>
  <c r="X956" i="122"/>
  <c r="X1705" i="122"/>
  <c r="X848" i="122"/>
  <c r="X1071" i="122"/>
  <c r="X1915" i="122"/>
  <c r="X419" i="122"/>
  <c r="X1285" i="122"/>
  <c r="X1702" i="122"/>
  <c r="AB1295" i="122"/>
  <c r="AA1616" i="122"/>
  <c r="AA1509" i="122"/>
  <c r="X638" i="122"/>
  <c r="Y1830" i="122"/>
  <c r="AB2151" i="122"/>
  <c r="X531" i="122"/>
  <c r="X745" i="122"/>
  <c r="Y439" i="122"/>
  <c r="Z1830" i="122"/>
  <c r="AA1830" i="122"/>
  <c r="AA223" i="122"/>
  <c r="AA2151" i="122"/>
  <c r="Z1081" i="122"/>
  <c r="O201" i="122"/>
  <c r="O202" i="122"/>
  <c r="AD1276" i="122"/>
  <c r="AD743" i="122"/>
  <c r="AD848" i="122"/>
  <c r="AD530" i="122"/>
  <c r="AD1273" i="122"/>
  <c r="AD527" i="122"/>
  <c r="AD1916" i="122"/>
  <c r="AD524" i="122"/>
  <c r="AD1819" i="122"/>
  <c r="AD1167" i="122"/>
  <c r="AD1813" i="122"/>
  <c r="AD2462" i="122"/>
  <c r="AD1070" i="122"/>
  <c r="AD1810" i="122"/>
  <c r="AD2456" i="122"/>
  <c r="AD1064" i="122"/>
  <c r="AD1713" i="122"/>
  <c r="AD2453" i="122"/>
  <c r="AD1061" i="122"/>
  <c r="AD1707" i="122"/>
  <c r="AD2450" i="122"/>
  <c r="AH2787" i="122"/>
  <c r="AH2690" i="122"/>
  <c r="AE1166" i="122"/>
  <c r="AE633" i="122"/>
  <c r="AE749" i="122"/>
  <c r="AE1917" i="122"/>
  <c r="AE536" i="122"/>
  <c r="AE1276" i="122"/>
  <c r="AE1814" i="122"/>
  <c r="AE1071" i="122"/>
  <c r="AE1811" i="122"/>
  <c r="AE2457" i="122"/>
  <c r="AE1065" i="122"/>
  <c r="AE1808" i="122"/>
  <c r="AE2454" i="122"/>
  <c r="AE1062" i="122"/>
  <c r="AE1708" i="122"/>
  <c r="AE2451" i="122"/>
  <c r="AE1059" i="122"/>
  <c r="AE1705" i="122"/>
  <c r="AE2354" i="122"/>
  <c r="AE959" i="122"/>
  <c r="AE1702" i="122"/>
  <c r="AE2348" i="122"/>
  <c r="AF2348" i="122"/>
  <c r="AF636" i="122"/>
  <c r="AF2453" i="122"/>
  <c r="AF633" i="122"/>
  <c r="AF1279" i="122"/>
  <c r="AF536" i="122"/>
  <c r="AF1276" i="122"/>
  <c r="AF1814" i="122"/>
  <c r="AF1071" i="122"/>
  <c r="AF1811" i="122"/>
  <c r="AF2457" i="122"/>
  <c r="AF1065" i="122"/>
  <c r="AF1808" i="122"/>
  <c r="AF2454" i="122"/>
  <c r="AF1062" i="122"/>
  <c r="AF1708" i="122"/>
  <c r="AF2451" i="122"/>
  <c r="AF1059" i="122"/>
  <c r="AF1705" i="122"/>
  <c r="AF2354" i="122"/>
  <c r="AG631" i="122"/>
  <c r="AG2456" i="122"/>
  <c r="AG2028" i="122"/>
  <c r="AG857" i="122"/>
  <c r="AG1597" i="122"/>
  <c r="AG2243" i="122"/>
  <c r="AG851" i="122"/>
  <c r="AG1594" i="122"/>
  <c r="AG2240" i="122"/>
  <c r="AG848" i="122"/>
  <c r="AG1494" i="122"/>
  <c r="AG2237" i="122"/>
  <c r="AG740" i="122"/>
  <c r="AG1386" i="122"/>
  <c r="AG2129" i="122"/>
  <c r="AG643" i="122"/>
  <c r="AG1383" i="122"/>
  <c r="AG2029" i="122"/>
  <c r="AG2787" i="122"/>
  <c r="AG637" i="122"/>
  <c r="AG1380" i="122"/>
  <c r="AG2026" i="122"/>
  <c r="AG2690" i="122"/>
  <c r="AG634" i="122"/>
  <c r="AG1280" i="122"/>
  <c r="AG207" i="122"/>
  <c r="AD861" i="122"/>
  <c r="AF541" i="122"/>
  <c r="AF759" i="122"/>
  <c r="AG436" i="122"/>
  <c r="AF546" i="122"/>
  <c r="AE753" i="122"/>
  <c r="AD863" i="122"/>
  <c r="AH972" i="122"/>
  <c r="AH1295" i="122"/>
  <c r="AE436" i="122"/>
  <c r="AF438" i="122"/>
  <c r="AH1502" i="122"/>
  <c r="AH970" i="122"/>
  <c r="AG756" i="122"/>
  <c r="AE443" i="122"/>
  <c r="AF218" i="122"/>
  <c r="AE437" i="122"/>
  <c r="AD550" i="122"/>
  <c r="AG863" i="122"/>
  <c r="AH2149" i="122"/>
  <c r="AD432" i="122"/>
  <c r="AF540" i="122"/>
  <c r="AE871" i="122"/>
  <c r="AE434" i="122"/>
  <c r="AD544" i="122"/>
  <c r="AH653" i="122"/>
  <c r="AG860" i="122"/>
  <c r="AH2049" i="122"/>
  <c r="AE435" i="122"/>
  <c r="AH969" i="122"/>
  <c r="AH1615" i="122"/>
  <c r="AD760" i="122"/>
  <c r="AD222" i="122"/>
  <c r="AF539" i="122"/>
  <c r="AE649" i="122"/>
  <c r="AD759" i="122"/>
  <c r="AH871" i="122"/>
  <c r="AH1720" i="122"/>
  <c r="AH1727" i="122"/>
  <c r="AF436" i="122"/>
  <c r="AG754" i="122"/>
  <c r="AH1508" i="122"/>
  <c r="AH2251" i="122"/>
  <c r="AE2705" i="122"/>
  <c r="AD2578" i="122"/>
  <c r="AH1402" i="122"/>
  <c r="AH2145" i="122"/>
  <c r="AH1827" i="122"/>
  <c r="AH1509" i="122"/>
  <c r="AH2252" i="122"/>
  <c r="AH2364" i="122"/>
  <c r="AF2576" i="122"/>
  <c r="AF2697" i="122"/>
  <c r="AE2696" i="122"/>
  <c r="AD2583" i="122"/>
  <c r="AE2583" i="122"/>
  <c r="AF2583" i="122"/>
  <c r="AH3021" i="122"/>
  <c r="R216" i="122"/>
  <c r="P217" i="122"/>
  <c r="I212" i="122"/>
  <c r="K217" i="122"/>
  <c r="K205" i="122"/>
  <c r="L203" i="122"/>
  <c r="O217" i="122"/>
  <c r="N216" i="122"/>
  <c r="N219" i="122"/>
  <c r="J202" i="122"/>
  <c r="J222" i="122"/>
  <c r="I219" i="122"/>
  <c r="R220" i="122"/>
  <c r="S974" i="122"/>
  <c r="R1188" i="122"/>
  <c r="K439" i="122"/>
  <c r="N867" i="122"/>
  <c r="O439" i="122"/>
  <c r="I221" i="122"/>
  <c r="R219" i="122"/>
  <c r="K223" i="122"/>
  <c r="O223" i="122"/>
  <c r="N546" i="122"/>
  <c r="O216" i="122"/>
  <c r="Q439" i="122"/>
  <c r="P867" i="122"/>
  <c r="L546" i="122"/>
  <c r="Q203" i="122"/>
  <c r="AD204" i="122"/>
  <c r="AD212" i="122"/>
  <c r="Y207" i="122"/>
  <c r="Y1070" i="122"/>
  <c r="Y1808" i="122"/>
  <c r="Y741" i="122"/>
  <c r="Y1284" i="122"/>
  <c r="Y738" i="122"/>
  <c r="Y1383" i="122"/>
  <c r="Y742" i="122"/>
  <c r="Y1391" i="122"/>
  <c r="Y750" i="122"/>
  <c r="Y1597" i="122"/>
  <c r="Y1279" i="122"/>
  <c r="Y2027" i="122"/>
  <c r="Y851" i="122"/>
  <c r="Y634" i="122"/>
  <c r="Y528" i="122"/>
  <c r="Y1708" i="122"/>
  <c r="Y424" i="122"/>
  <c r="AA536" i="122"/>
  <c r="AA2131" i="122"/>
  <c r="AA1597" i="122"/>
  <c r="AA1276" i="122"/>
  <c r="AA738" i="122"/>
  <c r="AA963" i="122"/>
  <c r="AA1278" i="122"/>
  <c r="AA2027" i="122"/>
  <c r="AA744" i="122"/>
  <c r="AA1385" i="122"/>
  <c r="AA1820" i="122"/>
  <c r="AA847" i="122"/>
  <c r="AA1600" i="122"/>
  <c r="AA851" i="122"/>
  <c r="AA1605" i="122"/>
  <c r="AA208" i="122"/>
  <c r="N206" i="122"/>
  <c r="N207" i="122"/>
  <c r="X221" i="122"/>
  <c r="S212" i="122"/>
  <c r="W862" i="122"/>
  <c r="W969" i="122"/>
  <c r="U217" i="122"/>
  <c r="U432" i="122"/>
  <c r="T540" i="122"/>
  <c r="T1290" i="122"/>
  <c r="U864" i="122"/>
  <c r="V860" i="122"/>
  <c r="U860" i="122"/>
  <c r="U437" i="122"/>
  <c r="V1076" i="122"/>
  <c r="X551" i="122"/>
  <c r="V542" i="122"/>
  <c r="W1397" i="122"/>
  <c r="T649" i="122"/>
  <c r="V758" i="122"/>
  <c r="S201" i="122"/>
  <c r="U648" i="122"/>
  <c r="U433" i="122"/>
  <c r="V978" i="122"/>
  <c r="X219" i="122"/>
  <c r="W646" i="122"/>
  <c r="U649" i="122"/>
  <c r="X1824" i="122"/>
  <c r="V649" i="122"/>
  <c r="W1825" i="122"/>
  <c r="W649" i="122"/>
  <c r="U1506" i="122"/>
  <c r="V1294" i="122"/>
  <c r="W1086" i="122"/>
  <c r="X1721" i="122"/>
  <c r="X545" i="122"/>
  <c r="U1513" i="122"/>
  <c r="T550" i="122"/>
  <c r="T1514" i="122"/>
  <c r="W1406" i="122"/>
  <c r="X1288" i="122"/>
  <c r="T1077" i="122"/>
  <c r="U540" i="122"/>
  <c r="X1290" i="122"/>
  <c r="V540" i="122"/>
  <c r="W1291" i="122"/>
  <c r="T1397" i="122"/>
  <c r="U1185" i="122"/>
  <c r="W1612" i="122"/>
  <c r="T541" i="122"/>
  <c r="T1294" i="122"/>
  <c r="U541" i="122"/>
  <c r="X1294" i="122"/>
  <c r="X1397" i="122"/>
  <c r="T1186" i="122"/>
  <c r="V1613" i="122"/>
  <c r="X541" i="122"/>
  <c r="U1395" i="122"/>
  <c r="T542" i="122"/>
  <c r="T1396" i="122"/>
  <c r="W1398" i="122"/>
  <c r="X1186" i="122"/>
  <c r="U1614" i="122"/>
  <c r="W542" i="122"/>
  <c r="V1398" i="122"/>
  <c r="X542" i="122"/>
  <c r="U1399" i="122"/>
  <c r="V1399" i="122"/>
  <c r="W1187" i="122"/>
  <c r="X1826" i="122"/>
  <c r="V543" i="122"/>
  <c r="W1401" i="122"/>
  <c r="W543" i="122"/>
  <c r="V1406" i="122"/>
  <c r="U1400" i="122"/>
  <c r="V1192" i="122"/>
  <c r="W1827" i="122"/>
  <c r="X1615" i="122"/>
  <c r="X443" i="122"/>
  <c r="U1183" i="122"/>
  <c r="T444" i="122"/>
  <c r="T1184" i="122"/>
  <c r="W1300" i="122"/>
  <c r="X1935" i="122"/>
  <c r="X1182" i="122"/>
  <c r="U1610" i="122"/>
  <c r="U222" i="122"/>
  <c r="V223" i="122"/>
  <c r="V867" i="122"/>
  <c r="V227" i="122"/>
  <c r="T974" i="122"/>
  <c r="U1188" i="122"/>
  <c r="V974" i="122"/>
  <c r="X1081" i="122"/>
  <c r="T546" i="122"/>
  <c r="U1295" i="122"/>
  <c r="W653" i="122"/>
  <c r="W760" i="122"/>
  <c r="V1491" i="122"/>
  <c r="V954" i="122"/>
  <c r="V1273" i="122"/>
  <c r="V958" i="122"/>
  <c r="V1277" i="122"/>
  <c r="V1380" i="122"/>
  <c r="V642" i="122"/>
  <c r="V955" i="122"/>
  <c r="V1701" i="122"/>
  <c r="V635" i="122"/>
  <c r="V750" i="122"/>
  <c r="V417" i="122"/>
  <c r="V739" i="122"/>
  <c r="U207" i="122"/>
  <c r="U530" i="122"/>
  <c r="U739" i="122"/>
  <c r="U635" i="122"/>
  <c r="U642" i="122"/>
  <c r="U1594" i="122"/>
  <c r="U1276" i="122"/>
  <c r="U420" i="122"/>
  <c r="U848" i="122"/>
  <c r="U1273" i="122"/>
  <c r="U633" i="122"/>
  <c r="AF204" i="122"/>
  <c r="Z753" i="122"/>
  <c r="Y657" i="122"/>
  <c r="Z1932" i="122"/>
  <c r="AA755" i="122"/>
  <c r="AB2252" i="122"/>
  <c r="AA1610" i="122"/>
  <c r="AB2155" i="122"/>
  <c r="Y2037" i="122"/>
  <c r="AA1184" i="122"/>
  <c r="AB1823" i="122"/>
  <c r="Z651" i="122"/>
  <c r="Y543" i="122"/>
  <c r="Z1300" i="122"/>
  <c r="AA551" i="122"/>
  <c r="AB1620" i="122"/>
  <c r="AA1406" i="122"/>
  <c r="AB2041" i="122"/>
  <c r="Y1829" i="122"/>
  <c r="AB1615" i="122"/>
  <c r="Z217" i="122"/>
  <c r="Z219" i="122"/>
  <c r="Y436" i="122"/>
  <c r="Y759" i="122"/>
  <c r="AA861" i="122"/>
  <c r="Z1077" i="122"/>
  <c r="AA1716" i="122"/>
  <c r="AB2257" i="122"/>
  <c r="Y2049" i="122"/>
  <c r="AA1290" i="122"/>
  <c r="AB1835" i="122"/>
  <c r="AA753" i="122"/>
  <c r="AA2049" i="122"/>
  <c r="Z657" i="122"/>
  <c r="Z1400" i="122"/>
  <c r="AA2039" i="122"/>
  <c r="Y1826" i="122"/>
  <c r="AB222" i="122"/>
  <c r="Y864" i="122"/>
  <c r="Z754" i="122"/>
  <c r="AB2146" i="122"/>
  <c r="Y658" i="122"/>
  <c r="Y2043" i="122"/>
  <c r="AB758" i="122"/>
  <c r="AB1613" i="122"/>
  <c r="Y1401" i="122"/>
  <c r="Z2040" i="122"/>
  <c r="AB1187" i="122"/>
  <c r="AB657" i="122"/>
  <c r="AA435" i="122"/>
  <c r="AB1074" i="122"/>
  <c r="Z433" i="122"/>
  <c r="AA978" i="122"/>
  <c r="Z1186" i="122"/>
  <c r="Y1934" i="122"/>
  <c r="Z1086" i="122"/>
  <c r="AA1721" i="122"/>
  <c r="AB2360" i="122"/>
  <c r="Y1508" i="122"/>
  <c r="Z2147" i="122"/>
  <c r="Z443" i="122"/>
  <c r="AB540" i="122"/>
  <c r="Z1292" i="122"/>
  <c r="AA444" i="122"/>
  <c r="AB1192" i="122"/>
  <c r="Y545" i="122"/>
  <c r="Y1513" i="122"/>
  <c r="Y1400" i="122"/>
  <c r="Z2039" i="122"/>
  <c r="AA1187" i="122"/>
  <c r="AB1826" i="122"/>
  <c r="Z1613" i="122"/>
  <c r="AA2252" i="122"/>
  <c r="AA217" i="122"/>
  <c r="AA438" i="122"/>
  <c r="AA972" i="122"/>
  <c r="Z2156" i="122"/>
  <c r="AB969" i="122"/>
  <c r="Y435" i="122"/>
  <c r="Z1074" i="122"/>
  <c r="Y1290" i="122"/>
  <c r="Z1835" i="122"/>
  <c r="AA1077" i="122"/>
  <c r="AB1716" i="122"/>
  <c r="Z1503" i="122"/>
  <c r="AA2048" i="122"/>
  <c r="X526" i="122"/>
  <c r="X1814" i="122"/>
  <c r="X631" i="122"/>
  <c r="X1598" i="122"/>
  <c r="X849" i="122"/>
  <c r="X1596" i="122"/>
  <c r="X1489" i="122"/>
  <c r="X1275" i="122"/>
  <c r="X422" i="122"/>
  <c r="X643" i="122"/>
  <c r="X1813" i="122"/>
  <c r="X418" i="122"/>
  <c r="X1277" i="122"/>
  <c r="X1812" i="122"/>
  <c r="X739" i="122"/>
  <c r="X1392" i="122"/>
  <c r="AB439" i="122"/>
  <c r="Y1616" i="122"/>
  <c r="Y546" i="122"/>
  <c r="AA1081" i="122"/>
  <c r="AA2044" i="122"/>
  <c r="Z546" i="122"/>
  <c r="AA760" i="122"/>
  <c r="AA653" i="122"/>
  <c r="Z1402" i="122"/>
  <c r="O206" i="122"/>
  <c r="AD1392" i="122"/>
  <c r="AD953" i="122"/>
  <c r="AD1284" i="122"/>
  <c r="AD2024" i="122"/>
  <c r="AD1278" i="122"/>
  <c r="AD535" i="122"/>
  <c r="AD1275" i="122"/>
  <c r="AD529" i="122"/>
  <c r="AD1918" i="122"/>
  <c r="AD526" i="122"/>
  <c r="AD1915" i="122"/>
  <c r="AD1815" i="122"/>
  <c r="AD1166" i="122"/>
  <c r="AD1812" i="122"/>
  <c r="AD2461" i="122"/>
  <c r="AH2564" i="122"/>
  <c r="AE1812" i="122"/>
  <c r="AE1279" i="122"/>
  <c r="AE1489" i="122"/>
  <c r="AE638" i="122"/>
  <c r="AE1381" i="122"/>
  <c r="AE2027" i="122"/>
  <c r="AE2691" i="122"/>
  <c r="AE530" i="122"/>
  <c r="AE1273" i="122"/>
  <c r="AE527" i="122"/>
  <c r="AE1916" i="122"/>
  <c r="AE524" i="122"/>
  <c r="AE1819" i="122"/>
  <c r="AE1167" i="122"/>
  <c r="AE1813" i="122"/>
  <c r="AE2462" i="122"/>
  <c r="AE1070" i="122"/>
  <c r="AE1810" i="122"/>
  <c r="AE2456" i="122"/>
  <c r="AE1064" i="122"/>
  <c r="AE1713" i="122"/>
  <c r="AE2453" i="122"/>
  <c r="AF1815" i="122"/>
  <c r="AF1285" i="122"/>
  <c r="AF738" i="122"/>
  <c r="AF1384" i="122"/>
  <c r="AF2033" i="122"/>
  <c r="AF2788" i="122"/>
  <c r="AF638" i="122"/>
  <c r="AF1381" i="122"/>
  <c r="AF2027" i="122"/>
  <c r="AF2691" i="122"/>
  <c r="AF530" i="122"/>
  <c r="AF1273" i="122"/>
  <c r="AF527" i="122"/>
  <c r="AF1916" i="122"/>
  <c r="AF524" i="122"/>
  <c r="AF1819" i="122"/>
  <c r="AF1167" i="122"/>
  <c r="AF1813" i="122"/>
  <c r="AF2462" i="122"/>
  <c r="AF1070" i="122"/>
  <c r="AF1810" i="122"/>
  <c r="AF2456" i="122"/>
  <c r="AG1277" i="122"/>
  <c r="AG744" i="122"/>
  <c r="AG1810" i="122"/>
  <c r="AG2786" i="122"/>
  <c r="AG959" i="122"/>
  <c r="AG1702" i="122"/>
  <c r="AG2348" i="122"/>
  <c r="AG956" i="122"/>
  <c r="AG1605" i="122"/>
  <c r="AG2345" i="122"/>
  <c r="AG953" i="122"/>
  <c r="AG1599" i="122"/>
  <c r="AG2248" i="122"/>
  <c r="AG845" i="122"/>
  <c r="AG1491" i="122"/>
  <c r="AG2140" i="122"/>
  <c r="AG2895" i="122"/>
  <c r="AG745" i="122"/>
  <c r="AG1488" i="122"/>
  <c r="AG2134" i="122"/>
  <c r="AG742" i="122"/>
  <c r="AG1391" i="122"/>
  <c r="AG2131" i="122"/>
  <c r="AG739" i="122"/>
  <c r="AG1385" i="122"/>
  <c r="AG2034" i="122"/>
  <c r="AG2789" i="122"/>
  <c r="AH1080" i="122"/>
  <c r="AH1514" i="122"/>
  <c r="AH754" i="122"/>
  <c r="AH2151" i="122"/>
  <c r="AH542" i="122"/>
  <c r="AD545" i="122"/>
  <c r="AH1506" i="122"/>
  <c r="AD220" i="122"/>
  <c r="AH438" i="122"/>
  <c r="AH1181" i="122"/>
  <c r="AH1616" i="122"/>
  <c r="AH1941" i="122"/>
  <c r="AH435" i="122"/>
  <c r="AH1081" i="122"/>
  <c r="AH1610" i="122"/>
  <c r="AH861" i="122"/>
  <c r="AG223" i="122"/>
  <c r="AH650" i="122"/>
  <c r="AH1187" i="122"/>
  <c r="AH1288" i="122"/>
  <c r="AH757" i="122"/>
  <c r="AH1290" i="122"/>
  <c r="AH1936" i="122"/>
  <c r="AE2694" i="122"/>
  <c r="AH1830" i="122"/>
  <c r="AH1609" i="122"/>
  <c r="AH2255" i="122"/>
  <c r="AH1291" i="122"/>
  <c r="AH1937" i="122"/>
  <c r="AH2361" i="122"/>
  <c r="AH2572" i="122"/>
  <c r="AH2584" i="122"/>
  <c r="S219" i="122"/>
  <c r="I222" i="122"/>
  <c r="K221" i="122"/>
  <c r="K212" i="122"/>
  <c r="S217" i="122"/>
  <c r="L221" i="122"/>
  <c r="K206" i="122"/>
  <c r="N221" i="122"/>
  <c r="J207" i="122"/>
  <c r="L218" i="122"/>
  <c r="P222" i="122"/>
  <c r="M205" i="122"/>
  <c r="K201" i="122"/>
  <c r="I223" i="122"/>
  <c r="Q653" i="122"/>
  <c r="P439" i="122"/>
  <c r="M223" i="122"/>
  <c r="J223" i="122"/>
  <c r="K216" i="122"/>
  <c r="Q760" i="122"/>
  <c r="L208" i="122"/>
  <c r="L204" i="122"/>
  <c r="O867" i="122"/>
  <c r="R760" i="122"/>
  <c r="J439" i="122"/>
  <c r="S220" i="122"/>
  <c r="R223" i="122"/>
  <c r="N439" i="122"/>
  <c r="Q212" i="122"/>
  <c r="AD207" i="122"/>
  <c r="Y529" i="122"/>
  <c r="Y1276" i="122"/>
  <c r="Y2034" i="122"/>
  <c r="Y847" i="122"/>
  <c r="Y1813" i="122"/>
  <c r="Y1064" i="122"/>
  <c r="Y1166" i="122"/>
  <c r="Y845" i="122"/>
  <c r="Y1392" i="122"/>
  <c r="Y749" i="122"/>
  <c r="Y964" i="122"/>
  <c r="Y1702" i="122"/>
  <c r="Y1606" i="122"/>
  <c r="Y2026" i="122"/>
  <c r="Y1280" i="122"/>
  <c r="Y959" i="122"/>
  <c r="AA956" i="122"/>
  <c r="AA1491" i="122"/>
  <c r="AA957" i="122"/>
  <c r="AA1812" i="122"/>
  <c r="AA1061" i="122"/>
  <c r="AA1064" i="122"/>
  <c r="AA1606" i="122"/>
  <c r="AA1808" i="122"/>
  <c r="AA1706" i="122"/>
  <c r="AA2134" i="122"/>
  <c r="AA1819" i="122"/>
  <c r="AA749" i="122"/>
  <c r="AA1599" i="122"/>
  <c r="AA955" i="122"/>
  <c r="AA1273" i="122"/>
  <c r="AA2033" i="122"/>
  <c r="AA1809" i="122"/>
  <c r="AA1391" i="122"/>
  <c r="AA2034" i="122"/>
  <c r="AA638" i="122"/>
  <c r="AA2243" i="122"/>
  <c r="AA531" i="122"/>
  <c r="N202" i="122"/>
  <c r="P206" i="122"/>
  <c r="P205" i="122"/>
  <c r="P207" i="122"/>
  <c r="R203" i="122"/>
  <c r="R207" i="122"/>
  <c r="U220" i="122"/>
  <c r="X222" i="122"/>
  <c r="W658" i="122"/>
  <c r="X434" i="122"/>
  <c r="T1074" i="122"/>
  <c r="T433" i="122"/>
  <c r="V550" i="122"/>
  <c r="W1609" i="122"/>
  <c r="W227" i="122"/>
  <c r="V647" i="122"/>
  <c r="X866" i="122"/>
  <c r="S207" i="122"/>
  <c r="V541" i="122"/>
  <c r="W541" i="122"/>
  <c r="V1300" i="122"/>
  <c r="X227" i="122"/>
  <c r="T539" i="122"/>
  <c r="X646" i="122"/>
  <c r="T437" i="122"/>
  <c r="X862" i="122"/>
  <c r="T218" i="122"/>
  <c r="X967" i="122"/>
  <c r="W443" i="122"/>
  <c r="V1182" i="122"/>
  <c r="U872" i="122"/>
  <c r="W753" i="122"/>
  <c r="X753" i="122"/>
  <c r="T754" i="122"/>
  <c r="W1610" i="122"/>
  <c r="X1398" i="122"/>
  <c r="T1187" i="122"/>
  <c r="U650" i="122"/>
  <c r="X1828" i="122"/>
  <c r="V650" i="122"/>
  <c r="W1829" i="122"/>
  <c r="T1507" i="122"/>
  <c r="U1299" i="122"/>
  <c r="V1181" i="122"/>
  <c r="W1722" i="122"/>
  <c r="W550" i="122"/>
  <c r="V1610" i="122"/>
  <c r="X550" i="122"/>
  <c r="U1611" i="122"/>
  <c r="V1407" i="122"/>
  <c r="W1289" i="122"/>
  <c r="X1834" i="122"/>
  <c r="X1077" i="122"/>
  <c r="V551" i="122"/>
  <c r="W1613" i="122"/>
  <c r="W551" i="122"/>
  <c r="V1614" i="122"/>
  <c r="U1502" i="122"/>
  <c r="V1290" i="122"/>
  <c r="W1835" i="122"/>
  <c r="W1078" i="122"/>
  <c r="X1717" i="122"/>
  <c r="U646" i="122"/>
  <c r="X1620" i="122"/>
  <c r="V646" i="122"/>
  <c r="W1621" i="122"/>
  <c r="T1503" i="122"/>
  <c r="U1291" i="122"/>
  <c r="V1079" i="122"/>
  <c r="W1718" i="122"/>
  <c r="T647" i="122"/>
  <c r="U647" i="122"/>
  <c r="X1718" i="122"/>
  <c r="X1503" i="122"/>
  <c r="T1292" i="122"/>
  <c r="U1080" i="122"/>
  <c r="V1719" i="122"/>
  <c r="X647" i="122"/>
  <c r="T648" i="122"/>
  <c r="W1504" i="122"/>
  <c r="X1292" i="122"/>
  <c r="T1085" i="122"/>
  <c r="U544" i="122"/>
  <c r="X1502" i="122"/>
  <c r="V544" i="122"/>
  <c r="W1503" i="122"/>
  <c r="T1401" i="122"/>
  <c r="U1193" i="122"/>
  <c r="W1620" i="122"/>
  <c r="S208" i="122"/>
  <c r="X1509" i="122"/>
  <c r="V1616" i="122"/>
  <c r="X1616" i="122"/>
  <c r="U760" i="122"/>
  <c r="V1188" i="122"/>
  <c r="V218" i="122"/>
  <c r="T1402" i="122"/>
  <c r="X223" i="122"/>
  <c r="T1509" i="122"/>
  <c r="V212" i="122"/>
  <c r="V204" i="122"/>
  <c r="V856" i="122"/>
  <c r="V429" i="122"/>
  <c r="V536" i="122"/>
  <c r="V857" i="122"/>
  <c r="V1599" i="122"/>
  <c r="V632" i="122"/>
  <c r="V1059" i="122"/>
  <c r="V1386" i="122"/>
  <c r="V1600" i="122"/>
  <c r="V1065" i="122"/>
  <c r="V852" i="122"/>
  <c r="U204" i="122"/>
  <c r="U202" i="122"/>
  <c r="U954" i="122"/>
  <c r="U1285" i="122"/>
  <c r="U1065" i="122"/>
  <c r="U1597" i="122"/>
  <c r="U1279" i="122"/>
  <c r="U1062" i="122"/>
  <c r="U1063" i="122"/>
  <c r="U1493" i="122"/>
  <c r="U750" i="122"/>
  <c r="U1381" i="122"/>
  <c r="U963" i="122"/>
  <c r="U1384" i="122"/>
  <c r="AF213" i="122"/>
  <c r="AF206" i="122"/>
  <c r="Z220" i="122"/>
  <c r="AA757" i="122"/>
  <c r="AA2257" i="122"/>
  <c r="Z755" i="122"/>
  <c r="Z1502" i="122"/>
  <c r="AA2043" i="122"/>
  <c r="Y1834" i="122"/>
  <c r="X203" i="122"/>
  <c r="AA647" i="122"/>
  <c r="AA1719" i="122"/>
  <c r="Z551" i="122"/>
  <c r="Z1936" i="122"/>
  <c r="Z1294" i="122"/>
  <c r="AA1933" i="122"/>
  <c r="Y1720" i="122"/>
  <c r="AA863" i="122"/>
  <c r="AB1294" i="122"/>
  <c r="Z861" i="122"/>
  <c r="Z1406" i="122"/>
  <c r="AB1181" i="122"/>
  <c r="Z1514" i="122"/>
  <c r="AA2149" i="122"/>
  <c r="Y1936" i="122"/>
  <c r="AA219" i="122"/>
  <c r="AA540" i="122"/>
  <c r="AB757" i="122"/>
  <c r="Z862" i="122"/>
  <c r="Y1078" i="122"/>
  <c r="Z1717" i="122"/>
  <c r="AA2262" i="122"/>
  <c r="AB1504" i="122"/>
  <c r="Z1291" i="122"/>
  <c r="AA1930" i="122"/>
  <c r="Y227" i="122"/>
  <c r="Z218" i="122"/>
  <c r="AB764" i="122"/>
  <c r="AA1074" i="122"/>
  <c r="AA758" i="122"/>
  <c r="AB2362" i="122"/>
  <c r="Y863" i="122"/>
  <c r="Y1718" i="122"/>
  <c r="AA1505" i="122"/>
  <c r="AB2144" i="122"/>
  <c r="Y1292" i="122"/>
  <c r="Z1931" i="122"/>
  <c r="Z973" i="122"/>
  <c r="Y1289" i="122"/>
  <c r="AB443" i="122"/>
  <c r="AA1185" i="122"/>
  <c r="Z544" i="122"/>
  <c r="Z1399" i="122"/>
  <c r="AA2038" i="122"/>
  <c r="AB1186" i="122"/>
  <c r="AA1612" i="122"/>
  <c r="AB2251" i="122"/>
  <c r="X212" i="122"/>
  <c r="Y222" i="122"/>
  <c r="AA866" i="122"/>
  <c r="Y551" i="122"/>
  <c r="Z1508" i="122"/>
  <c r="AA649" i="122"/>
  <c r="AB1828" i="122"/>
  <c r="AA1504" i="122"/>
  <c r="AB2049" i="122"/>
  <c r="Y1931" i="122"/>
  <c r="AA1078" i="122"/>
  <c r="AB1717" i="122"/>
  <c r="Y758" i="122"/>
  <c r="Y437" i="122"/>
  <c r="AA1076" i="122"/>
  <c r="Y1074" i="122"/>
  <c r="AA539" i="122"/>
  <c r="AB1290" i="122"/>
  <c r="AA1300" i="122"/>
  <c r="AB1935" i="122"/>
  <c r="Y1727" i="122"/>
  <c r="AB1513" i="122"/>
  <c r="X536" i="122"/>
  <c r="X1391" i="122"/>
  <c r="X1488" i="122"/>
  <c r="X952" i="122"/>
  <c r="X1704" i="122"/>
  <c r="X636" i="122"/>
  <c r="X1063" i="122"/>
  <c r="X1811" i="122"/>
  <c r="X637" i="122"/>
  <c r="X1384" i="122"/>
  <c r="X1065" i="122"/>
  <c r="AA1402" i="122"/>
  <c r="AB760" i="122"/>
  <c r="AB867" i="122"/>
  <c r="Z974" i="122"/>
  <c r="AA1188" i="122"/>
  <c r="X1494" i="122"/>
  <c r="X1708" i="122"/>
  <c r="AB1188" i="122"/>
  <c r="Z653" i="122"/>
  <c r="O205" i="122"/>
  <c r="AD2132" i="122"/>
  <c r="AD1599" i="122"/>
  <c r="AD1066" i="122"/>
  <c r="AD740" i="122"/>
  <c r="AD1386" i="122"/>
  <c r="AD2129" i="122"/>
  <c r="AD1383" i="122"/>
  <c r="AD2029" i="122"/>
  <c r="AD1380" i="122"/>
  <c r="AD2026" i="122"/>
  <c r="AD1280" i="122"/>
  <c r="AD1277" i="122"/>
  <c r="AD531" i="122"/>
  <c r="AD1274" i="122"/>
  <c r="AD528" i="122"/>
  <c r="AD1917" i="122"/>
  <c r="AH3000" i="122"/>
  <c r="AE2461" i="122"/>
  <c r="AE2135" i="122"/>
  <c r="AE956" i="122"/>
  <c r="AE743" i="122"/>
  <c r="AE1392" i="122"/>
  <c r="AE2132" i="122"/>
  <c r="AE635" i="122"/>
  <c r="AE1284" i="122"/>
  <c r="AE2024" i="122"/>
  <c r="AE2685" i="122"/>
  <c r="AE632" i="122"/>
  <c r="AE1278" i="122"/>
  <c r="AE535" i="122"/>
  <c r="AE1275" i="122"/>
  <c r="AE2679" i="122"/>
  <c r="AE529" i="122"/>
  <c r="AE1918" i="122"/>
  <c r="AE526" i="122"/>
  <c r="AE1915" i="122"/>
  <c r="AE1815" i="122"/>
  <c r="AF741" i="122"/>
  <c r="AF2025" i="122"/>
  <c r="AF846" i="122"/>
  <c r="AF749" i="122"/>
  <c r="AF1489" i="122"/>
  <c r="AF2135" i="122"/>
  <c r="AF743" i="122"/>
  <c r="AF1392" i="122"/>
  <c r="AF2132" i="122"/>
  <c r="AF635" i="122"/>
  <c r="AF1284" i="122"/>
  <c r="AF2024" i="122"/>
  <c r="AF2685" i="122"/>
  <c r="AF632" i="122"/>
  <c r="AF1278" i="122"/>
  <c r="AF535" i="122"/>
  <c r="AF1275" i="122"/>
  <c r="AF2679" i="122"/>
  <c r="AF529" i="122"/>
  <c r="AF1918" i="122"/>
  <c r="AF526" i="122"/>
  <c r="AF1915" i="122"/>
  <c r="AG1487" i="122"/>
  <c r="AG954" i="122"/>
  <c r="AG1064" i="122"/>
  <c r="AG1713" i="122"/>
  <c r="AG2453" i="122"/>
  <c r="AG1061" i="122"/>
  <c r="AG1707" i="122"/>
  <c r="AG2450" i="122"/>
  <c r="AG964" i="122"/>
  <c r="AG1704" i="122"/>
  <c r="AG2350" i="122"/>
  <c r="AG856" i="122"/>
  <c r="AG1596" i="122"/>
  <c r="AG2242" i="122"/>
  <c r="AG850" i="122"/>
  <c r="AG1499" i="122"/>
  <c r="AG2239" i="122"/>
  <c r="AG847" i="122"/>
  <c r="AG1493" i="122"/>
  <c r="AG2236" i="122"/>
  <c r="AG750" i="122"/>
  <c r="AG1490" i="122"/>
  <c r="AG2136" i="122"/>
  <c r="AG202" i="122"/>
  <c r="AG217" i="122"/>
  <c r="AE546" i="122"/>
  <c r="AE861" i="122"/>
  <c r="AF219" i="122"/>
  <c r="AH439" i="122"/>
  <c r="AG646" i="122"/>
  <c r="AF756" i="122"/>
  <c r="AE866" i="122"/>
  <c r="AH1182" i="122"/>
  <c r="AH1621" i="122"/>
  <c r="AH647" i="122"/>
  <c r="AG651" i="122"/>
  <c r="AG219" i="122"/>
  <c r="AD433" i="122"/>
  <c r="AD871" i="122"/>
  <c r="AH546" i="122"/>
  <c r="AF443" i="122"/>
  <c r="AE647" i="122"/>
  <c r="AD757" i="122"/>
  <c r="AH866" i="122"/>
  <c r="AD651" i="122"/>
  <c r="AF543" i="122"/>
  <c r="AD647" i="122"/>
  <c r="AH974" i="122"/>
  <c r="AD217" i="122"/>
  <c r="AF437" i="122"/>
  <c r="AD754" i="122"/>
  <c r="AH863" i="122"/>
  <c r="AG550" i="122"/>
  <c r="AG546" i="122"/>
  <c r="AH1825" i="122"/>
  <c r="AH444" i="122"/>
  <c r="AG866" i="122"/>
  <c r="AH1299" i="122"/>
  <c r="AH432" i="122"/>
  <c r="AG542" i="122"/>
  <c r="AF652" i="122"/>
  <c r="AH1078" i="122"/>
  <c r="AH2043" i="122"/>
  <c r="AH2144" i="122"/>
  <c r="AF217" i="122"/>
  <c r="AH539" i="122"/>
  <c r="AD764" i="122"/>
  <c r="AH1718" i="122"/>
  <c r="AG2467" i="122"/>
  <c r="AE2698" i="122"/>
  <c r="AE2578" i="122"/>
  <c r="AH1612" i="122"/>
  <c r="AH2258" i="122"/>
  <c r="AH2574" i="122"/>
  <c r="AH1294" i="122"/>
  <c r="AH2037" i="122"/>
  <c r="AD2477" i="122"/>
  <c r="AH3017" i="122"/>
  <c r="AH1719" i="122"/>
  <c r="AD2470" i="122"/>
  <c r="AG2696" i="122"/>
  <c r="AH2365" i="122"/>
  <c r="AF2574" i="122"/>
  <c r="AE2699" i="122"/>
  <c r="AH3015" i="122"/>
  <c r="AH2370" i="122"/>
  <c r="AG2574" i="122"/>
  <c r="AF2699" i="122"/>
  <c r="AH3022" i="122"/>
  <c r="AF2476" i="122"/>
  <c r="AE2695" i="122"/>
  <c r="AH2363" i="122"/>
  <c r="AG2476" i="122"/>
  <c r="AF2695" i="122"/>
  <c r="AH3027" i="122"/>
  <c r="AH2476" i="122"/>
  <c r="AG2695" i="122"/>
  <c r="AH3018" i="122"/>
  <c r="AG344" i="16"/>
  <c r="AG2627" i="16"/>
  <c r="AG185" i="13"/>
  <c r="AK13" i="113"/>
  <c r="AM11" i="113"/>
  <c r="AL11" i="113"/>
  <c r="AI12" i="9"/>
  <c r="AM12" i="8"/>
  <c r="AI11" i="13"/>
  <c r="AD603" i="16"/>
  <c r="AE603" i="16"/>
  <c r="AH603" i="16"/>
  <c r="AI12" i="83"/>
  <c r="AF603" i="16"/>
  <c r="AG603" i="16"/>
  <c r="AI680" i="16"/>
  <c r="X147" i="13"/>
  <c r="U147" i="13"/>
  <c r="V147" i="13"/>
  <c r="W147" i="13"/>
  <c r="Y2652" i="16"/>
  <c r="AA2661" i="16"/>
  <c r="V2651" i="16"/>
  <c r="V2590" i="16"/>
  <c r="U2652" i="16"/>
  <c r="AC2660" i="16"/>
  <c r="T2650" i="16"/>
  <c r="W2651" i="16"/>
  <c r="W2591" i="16"/>
  <c r="W2650" i="16"/>
  <c r="AB2661" i="16"/>
  <c r="AB2652" i="16"/>
  <c r="Y2653" i="16"/>
  <c r="AA2652" i="16"/>
  <c r="V2592" i="16"/>
  <c r="X2652" i="16"/>
  <c r="Z2663" i="16"/>
  <c r="Z2661" i="16"/>
  <c r="T2651" i="16"/>
  <c r="AB2663" i="16"/>
  <c r="R2659" i="16"/>
  <c r="V2593" i="16"/>
  <c r="V2596" i="16"/>
  <c r="U2596" i="16"/>
  <c r="X2591" i="16"/>
  <c r="AC2652" i="16"/>
  <c r="AB2662" i="16"/>
  <c r="Z2653" i="16"/>
  <c r="T2593" i="16"/>
  <c r="AB2651" i="16"/>
  <c r="U2651" i="16"/>
  <c r="X2650" i="16"/>
  <c r="X2592" i="16"/>
  <c r="AC2662" i="16"/>
  <c r="Z2651" i="16"/>
  <c r="T2596" i="16"/>
  <c r="W2652" i="16"/>
  <c r="AB2660" i="16"/>
  <c r="Y2651" i="16"/>
  <c r="AA2662" i="16"/>
  <c r="AA2651" i="16"/>
  <c r="U2590" i="16"/>
  <c r="X2590" i="16"/>
  <c r="AC2653" i="16"/>
  <c r="O2662" i="16"/>
  <c r="T2591" i="16"/>
  <c r="T2661" i="16"/>
  <c r="W2596" i="16"/>
  <c r="W2590" i="16"/>
  <c r="W2592" i="16"/>
  <c r="Y2660" i="16"/>
  <c r="AA2660" i="16"/>
  <c r="N2661" i="16"/>
  <c r="V2652" i="16"/>
  <c r="U2593" i="16"/>
  <c r="X2596" i="16"/>
  <c r="X2651" i="16"/>
  <c r="X2593" i="16"/>
  <c r="AC2651" i="16"/>
  <c r="AC2661" i="16"/>
  <c r="T2663" i="16"/>
  <c r="Y2661" i="16"/>
  <c r="Y2663" i="16"/>
  <c r="Y2662" i="16"/>
  <c r="AA2653" i="16"/>
  <c r="V2591" i="16"/>
  <c r="V2650" i="16"/>
  <c r="U2650" i="16"/>
  <c r="U2592" i="16"/>
  <c r="Z2652" i="16"/>
  <c r="Z2662" i="16"/>
  <c r="T2592" i="16"/>
  <c r="T2653" i="16"/>
  <c r="W2661" i="16"/>
  <c r="W2593" i="16"/>
  <c r="AB2653" i="16"/>
  <c r="Z2660" i="16"/>
  <c r="T2590" i="16"/>
  <c r="T2652" i="16"/>
  <c r="AA2663" i="16"/>
  <c r="U2591" i="16"/>
  <c r="AC2663" i="16"/>
  <c r="T2464" i="16"/>
  <c r="Y633" i="16"/>
  <c r="AB633" i="16"/>
  <c r="AA633" i="16"/>
  <c r="AC633" i="16"/>
  <c r="Z633" i="16"/>
  <c r="W2479" i="16"/>
  <c r="AC2464" i="16"/>
  <c r="T2662" i="16"/>
  <c r="W2660" i="16"/>
  <c r="Y618" i="16"/>
  <c r="AC2494" i="16"/>
  <c r="AB2464" i="16"/>
  <c r="V2464" i="16"/>
  <c r="U2434" i="16"/>
  <c r="M2449" i="16"/>
  <c r="U2464" i="16"/>
  <c r="U2660" i="16"/>
  <c r="X2660" i="16"/>
  <c r="AB2499" i="16"/>
  <c r="Z2498" i="16"/>
  <c r="Z2503" i="16"/>
  <c r="T2508" i="16"/>
  <c r="T2497" i="16"/>
  <c r="P2499" i="16"/>
  <c r="M2508" i="16"/>
  <c r="I2497" i="16"/>
  <c r="K2496" i="16"/>
  <c r="S2498" i="16"/>
  <c r="O2498" i="16"/>
  <c r="Q2496" i="16"/>
  <c r="N2499" i="16"/>
  <c r="J2507" i="16"/>
  <c r="I2499" i="16"/>
  <c r="N2502" i="16"/>
  <c r="O2503" i="16"/>
  <c r="N2503" i="16"/>
  <c r="AA2507" i="16"/>
  <c r="U2496" i="16"/>
  <c r="U2507" i="16"/>
  <c r="X2508" i="16"/>
  <c r="X2498" i="16"/>
  <c r="J2464" i="16"/>
  <c r="O2507" i="16"/>
  <c r="K2503" i="16"/>
  <c r="M2499" i="16"/>
  <c r="I2501" i="16"/>
  <c r="AD2314" i="16"/>
  <c r="AD2269" i="16"/>
  <c r="AD2164" i="16"/>
  <c r="AD2449" i="16"/>
  <c r="AD2344" i="16"/>
  <c r="AH2209" i="16"/>
  <c r="AH2179" i="16"/>
  <c r="Y2502" i="16"/>
  <c r="AA2503" i="16"/>
  <c r="AE2284" i="16"/>
  <c r="AE2479" i="16"/>
  <c r="AE2374" i="16"/>
  <c r="AE2269" i="16"/>
  <c r="U2501" i="16"/>
  <c r="AF2344" i="16"/>
  <c r="AF2507" i="16"/>
  <c r="AF2419" i="16"/>
  <c r="AF2501" i="16"/>
  <c r="AF2498" i="16"/>
  <c r="AF2314" i="16"/>
  <c r="AF2209" i="16"/>
  <c r="AG2149" i="16"/>
  <c r="AG2254" i="16"/>
  <c r="W2507" i="16"/>
  <c r="Y750" i="16"/>
  <c r="T2501" i="16"/>
  <c r="W2501" i="16"/>
  <c r="R2507" i="16"/>
  <c r="S2496" i="16"/>
  <c r="M2498" i="16"/>
  <c r="M2500" i="16"/>
  <c r="I2502" i="16"/>
  <c r="O2502" i="16"/>
  <c r="S2508" i="16"/>
  <c r="R2498" i="16"/>
  <c r="J2502" i="16"/>
  <c r="J2503" i="16"/>
  <c r="Y2497" i="16"/>
  <c r="AA2500" i="16"/>
  <c r="F12" i="13"/>
  <c r="V2496" i="16"/>
  <c r="U2499" i="16"/>
  <c r="X2501" i="16"/>
  <c r="X2497" i="16"/>
  <c r="AC2500" i="16"/>
  <c r="AC2503" i="16"/>
  <c r="J2508" i="16"/>
  <c r="S2503" i="16"/>
  <c r="O2501" i="16"/>
  <c r="J2496" i="16"/>
  <c r="AD2134" i="16"/>
  <c r="AD2479" i="16"/>
  <c r="AD2374" i="16"/>
  <c r="AH2500" i="16"/>
  <c r="AH2497" i="16"/>
  <c r="AH2404" i="16"/>
  <c r="AH2479" i="16"/>
  <c r="AH2374" i="16"/>
  <c r="AE2404" i="16"/>
  <c r="AE2499" i="16"/>
  <c r="AE2299" i="16"/>
  <c r="AE2194" i="16"/>
  <c r="V2507" i="16"/>
  <c r="U2497" i="16"/>
  <c r="AF2164" i="16"/>
  <c r="AF2239" i="16"/>
  <c r="AF2134" i="16"/>
  <c r="AF2503" i="16"/>
  <c r="AF2500" i="16"/>
  <c r="AG2314" i="16"/>
  <c r="AG2389" i="16"/>
  <c r="AG2179" i="16"/>
  <c r="AG2464" i="16"/>
  <c r="AG2359" i="16"/>
  <c r="X2496" i="16"/>
  <c r="X2500" i="16"/>
  <c r="AF267" i="16"/>
  <c r="AC2501" i="16"/>
  <c r="AC2497" i="16"/>
  <c r="T2498" i="16"/>
  <c r="W2497" i="16"/>
  <c r="Y658" i="16"/>
  <c r="T2500" i="16"/>
  <c r="W2500" i="16"/>
  <c r="W2503" i="16"/>
  <c r="AB2507" i="16"/>
  <c r="R2497" i="16"/>
  <c r="R2499" i="16"/>
  <c r="N2501" i="16"/>
  <c r="J2498" i="16"/>
  <c r="N2508" i="16"/>
  <c r="N2498" i="16"/>
  <c r="S2501" i="16"/>
  <c r="I2498" i="16"/>
  <c r="L2507" i="16"/>
  <c r="AA2502" i="16"/>
  <c r="AA2496" i="16"/>
  <c r="AA2498" i="16"/>
  <c r="V2508" i="16"/>
  <c r="AC2502" i="16"/>
  <c r="AC2508" i="16"/>
  <c r="R2508" i="16"/>
  <c r="L2498" i="16"/>
  <c r="N2507" i="16"/>
  <c r="R2496" i="16"/>
  <c r="AD2284" i="16"/>
  <c r="AD2179" i="16"/>
  <c r="AD2464" i="16"/>
  <c r="AH2329" i="16"/>
  <c r="AH2508" i="16"/>
  <c r="AH2502" i="16"/>
  <c r="AH2224" i="16"/>
  <c r="AH2499" i="16"/>
  <c r="AH2299" i="16"/>
  <c r="AH2194" i="16"/>
  <c r="AE2502" i="16"/>
  <c r="AE2119" i="16"/>
  <c r="AE2496" i="16"/>
  <c r="AE2494" i="16"/>
  <c r="AE2389" i="16"/>
  <c r="AF2464" i="16"/>
  <c r="AF2434" i="16"/>
  <c r="AF2329" i="16"/>
  <c r="AG2500" i="16"/>
  <c r="AG2269" i="16"/>
  <c r="AG2497" i="16"/>
  <c r="AG2284" i="16"/>
  <c r="AD267" i="16"/>
  <c r="Z2500" i="16"/>
  <c r="W2499" i="16"/>
  <c r="W2496" i="16"/>
  <c r="AC658" i="16"/>
  <c r="Z2499" i="16"/>
  <c r="T2499" i="16"/>
  <c r="T2496" i="16"/>
  <c r="W2498" i="16"/>
  <c r="W2502" i="16"/>
  <c r="AB2502" i="16"/>
  <c r="K2508" i="16"/>
  <c r="L2499" i="16"/>
  <c r="S2507" i="16"/>
  <c r="K2501" i="16"/>
  <c r="N2497" i="16"/>
  <c r="P2508" i="16"/>
  <c r="K2498" i="16"/>
  <c r="M2497" i="16"/>
  <c r="Y2498" i="16"/>
  <c r="Y2500" i="16"/>
  <c r="V2501" i="16"/>
  <c r="V2503" i="16"/>
  <c r="X2503" i="16"/>
  <c r="AC2498" i="16"/>
  <c r="AC2507" i="16"/>
  <c r="O2499" i="16"/>
  <c r="I2508" i="16"/>
  <c r="AD2254" i="16"/>
  <c r="AD2496" i="16"/>
  <c r="AD2119" i="16"/>
  <c r="AD2209" i="16"/>
  <c r="AD2494" i="16"/>
  <c r="AD2389" i="16"/>
  <c r="AH2149" i="16"/>
  <c r="AH2119" i="16"/>
  <c r="AH2496" i="16"/>
  <c r="AH2494" i="16"/>
  <c r="AA2499" i="16"/>
  <c r="AE2224" i="16"/>
  <c r="AE2507" i="16"/>
  <c r="AE2419" i="16"/>
  <c r="AE2501" i="16"/>
  <c r="AE2498" i="16"/>
  <c r="AE2314" i="16"/>
  <c r="AE2209" i="16"/>
  <c r="AF2284" i="16"/>
  <c r="AF2359" i="16"/>
  <c r="AF2254" i="16"/>
  <c r="AF2149" i="16"/>
  <c r="AG2434" i="16"/>
  <c r="AG2508" i="16"/>
  <c r="AG2502" i="16"/>
  <c r="AG2224" i="16"/>
  <c r="AG2499" i="16"/>
  <c r="AG2194" i="16"/>
  <c r="AG2479" i="16"/>
  <c r="AE267" i="16"/>
  <c r="AB2503" i="16"/>
  <c r="O2497" i="16"/>
  <c r="J2501" i="16"/>
  <c r="P2500" i="16"/>
  <c r="Q2507" i="16"/>
  <c r="N2496" i="16"/>
  <c r="L2508" i="16"/>
  <c r="P2497" i="16"/>
  <c r="L2502" i="16"/>
  <c r="K2507" i="16"/>
  <c r="Q2498" i="16"/>
  <c r="S2500" i="16"/>
  <c r="I2503" i="16"/>
  <c r="Q2503" i="16"/>
  <c r="M2503" i="16"/>
  <c r="Y2507" i="16"/>
  <c r="Y2496" i="16"/>
  <c r="AA2501" i="16"/>
  <c r="V2497" i="16"/>
  <c r="V2499" i="16"/>
  <c r="V2500" i="16"/>
  <c r="AC2496" i="16"/>
  <c r="AC2499" i="16"/>
  <c r="O2659" i="16"/>
  <c r="J2500" i="16"/>
  <c r="Q2508" i="16"/>
  <c r="S2497" i="16"/>
  <c r="P2498" i="16"/>
  <c r="AD2507" i="16"/>
  <c r="AD2419" i="16"/>
  <c r="AD2501" i="16"/>
  <c r="AD2498" i="16"/>
  <c r="AD2299" i="16"/>
  <c r="AH2449" i="16"/>
  <c r="AH2344" i="16"/>
  <c r="AH2507" i="16"/>
  <c r="AH2419" i="16"/>
  <c r="AH2501" i="16"/>
  <c r="AH2498" i="16"/>
  <c r="AH2314" i="16"/>
  <c r="Y2508" i="16"/>
  <c r="AA2497" i="16"/>
  <c r="AE2239" i="16"/>
  <c r="AE2134" i="16"/>
  <c r="AE2503" i="16"/>
  <c r="AE2500" i="16"/>
  <c r="AE2497" i="16"/>
  <c r="U2503" i="16"/>
  <c r="AF2179" i="16"/>
  <c r="AF2449" i="16"/>
  <c r="AG2209" i="16"/>
  <c r="AG2329" i="16"/>
  <c r="AG2119" i="16"/>
  <c r="AG2496" i="16"/>
  <c r="AG2404" i="16"/>
  <c r="AG2299" i="16"/>
  <c r="AB2501" i="16"/>
  <c r="AB2508" i="16"/>
  <c r="AC735" i="16"/>
  <c r="O2500" i="16"/>
  <c r="L2500" i="16"/>
  <c r="M2507" i="16"/>
  <c r="O2496" i="16"/>
  <c r="J2497" i="16"/>
  <c r="Q2501" i="16"/>
  <c r="M2496" i="16"/>
  <c r="N2500" i="16"/>
  <c r="S2502" i="16"/>
  <c r="O2508" i="16"/>
  <c r="K2497" i="16"/>
  <c r="R2503" i="16"/>
  <c r="L2503" i="16"/>
  <c r="Y2499" i="16"/>
  <c r="U2502" i="16"/>
  <c r="R2500" i="16"/>
  <c r="K2499" i="16"/>
  <c r="AD2503" i="16"/>
  <c r="AD2224" i="16"/>
  <c r="AD2500" i="16"/>
  <c r="AD2497" i="16"/>
  <c r="AD2404" i="16"/>
  <c r="AH2503" i="16"/>
  <c r="AH2269" i="16"/>
  <c r="AH2164" i="16"/>
  <c r="AH2239" i="16"/>
  <c r="AH2134" i="16"/>
  <c r="AA2508" i="16"/>
  <c r="AE2344" i="16"/>
  <c r="AE2434" i="16"/>
  <c r="AE2329" i="16"/>
  <c r="AE2508" i="16"/>
  <c r="AF2497" i="16"/>
  <c r="AF2404" i="16"/>
  <c r="AF2479" i="16"/>
  <c r="AF2374" i="16"/>
  <c r="AF2269" i="16"/>
  <c r="AG2507" i="16"/>
  <c r="AG2501" i="16"/>
  <c r="AG2498" i="16"/>
  <c r="AH267" i="16"/>
  <c r="T2503" i="16"/>
  <c r="Z2501" i="16"/>
  <c r="Z658" i="16"/>
  <c r="T2507" i="16"/>
  <c r="AA750" i="16"/>
  <c r="Z750" i="16"/>
  <c r="Z2497" i="16"/>
  <c r="Z2508" i="16"/>
  <c r="AB2497" i="16"/>
  <c r="AB2496" i="16"/>
  <c r="AB2500" i="16"/>
  <c r="AC636" i="16"/>
  <c r="I2507" i="16"/>
  <c r="P2507" i="16"/>
  <c r="Q2500" i="16"/>
  <c r="L2501" i="16"/>
  <c r="P2501" i="16"/>
  <c r="Q2497" i="16"/>
  <c r="I2500" i="16"/>
  <c r="M2502" i="16"/>
  <c r="P2496" i="16"/>
  <c r="I2496" i="16"/>
  <c r="Q2499" i="16"/>
  <c r="Y2503" i="16"/>
  <c r="V2502" i="16"/>
  <c r="U2500" i="16"/>
  <c r="X2507" i="16"/>
  <c r="P2464" i="16"/>
  <c r="Q2502" i="16"/>
  <c r="M2501" i="16"/>
  <c r="AD2194" i="16"/>
  <c r="AD2499" i="16"/>
  <c r="AD2149" i="16"/>
  <c r="AD2434" i="16"/>
  <c r="AD2329" i="16"/>
  <c r="AD2508" i="16"/>
  <c r="AD2502" i="16"/>
  <c r="AH2464" i="16"/>
  <c r="AH2434" i="16"/>
  <c r="AE2464" i="16"/>
  <c r="AE2359" i="16"/>
  <c r="AE2254" i="16"/>
  <c r="AE2149" i="16"/>
  <c r="AF2502" i="16"/>
  <c r="AF2224" i="16"/>
  <c r="AF2499" i="16"/>
  <c r="AF2299" i="16"/>
  <c r="AF2194" i="16"/>
  <c r="AG2374" i="16"/>
  <c r="AG2164" i="16"/>
  <c r="AG2449" i="16"/>
  <c r="AG2239" i="16"/>
  <c r="AG2134" i="16"/>
  <c r="AG2419" i="16"/>
  <c r="AG2503" i="16"/>
  <c r="AB2498" i="16"/>
  <c r="AA647" i="16"/>
  <c r="AA658" i="16"/>
  <c r="Z2496" i="16"/>
  <c r="Z2507" i="16"/>
  <c r="Z2502" i="16"/>
  <c r="T2502" i="16"/>
  <c r="W2508" i="16"/>
  <c r="K2502" i="16"/>
  <c r="K2500" i="16"/>
  <c r="J2499" i="16"/>
  <c r="L2497" i="16"/>
  <c r="S2499" i="16"/>
  <c r="R2501" i="16"/>
  <c r="L2496" i="16"/>
  <c r="R2502" i="16"/>
  <c r="P2503" i="16"/>
  <c r="G12" i="13"/>
  <c r="V2498" i="16"/>
  <c r="U2498" i="16"/>
  <c r="U2508" i="16"/>
  <c r="X2499" i="16"/>
  <c r="L2494" i="16"/>
  <c r="P2502" i="16"/>
  <c r="AD2359" i="16"/>
  <c r="AD2239" i="16"/>
  <c r="AH2389" i="16"/>
  <c r="AH2284" i="16"/>
  <c r="AH2359" i="16"/>
  <c r="AH2254" i="16"/>
  <c r="Y2501" i="16"/>
  <c r="AE2164" i="16"/>
  <c r="AE2179" i="16"/>
  <c r="AE2449" i="16"/>
  <c r="AF2508" i="16"/>
  <c r="AF2119" i="16"/>
  <c r="AF2496" i="16"/>
  <c r="AF2494" i="16"/>
  <c r="AF2389" i="16"/>
  <c r="AG2494" i="16"/>
  <c r="AG2344" i="16"/>
  <c r="X2502" i="16"/>
  <c r="AG267" i="16"/>
  <c r="L2449" i="16"/>
  <c r="Q2449" i="16"/>
  <c r="O2494" i="16"/>
  <c r="O2464" i="16"/>
  <c r="S2479" i="16"/>
  <c r="Y2434" i="16"/>
  <c r="T2494" i="16"/>
  <c r="W2449" i="16"/>
  <c r="S2449" i="16"/>
  <c r="J2434" i="16"/>
  <c r="K2434" i="16"/>
  <c r="N2494" i="16"/>
  <c r="R2494" i="16"/>
  <c r="P2494" i="16"/>
  <c r="W2662" i="16"/>
  <c r="V2494" i="16"/>
  <c r="AC2434" i="16"/>
  <c r="T2449" i="16"/>
  <c r="W2464" i="16"/>
  <c r="N2449" i="16"/>
  <c r="L2479" i="16"/>
  <c r="R2434" i="16"/>
  <c r="S2434" i="16"/>
  <c r="R2464" i="16"/>
  <c r="O2479" i="16"/>
  <c r="L2464" i="16"/>
  <c r="Y2479" i="16"/>
  <c r="Y2494" i="16"/>
  <c r="AA2449" i="16"/>
  <c r="X2434" i="16"/>
  <c r="X2464" i="16"/>
  <c r="X2479" i="16"/>
  <c r="X2494" i="16"/>
  <c r="AB2434" i="16"/>
  <c r="O2449" i="16"/>
  <c r="P2449" i="16"/>
  <c r="M2479" i="16"/>
  <c r="J2449" i="16"/>
  <c r="I2464" i="16"/>
  <c r="I2479" i="16"/>
  <c r="S2494" i="16"/>
  <c r="I2494" i="16"/>
  <c r="Y2464" i="16"/>
  <c r="AA2434" i="16"/>
  <c r="AD1664" i="16"/>
  <c r="V2449" i="16"/>
  <c r="U2449" i="16"/>
  <c r="Z2449" i="16"/>
  <c r="Z2464" i="16"/>
  <c r="W2494" i="16"/>
  <c r="AB2479" i="16"/>
  <c r="P2434" i="16"/>
  <c r="N2434" i="16"/>
  <c r="P2479" i="16"/>
  <c r="J2479" i="16"/>
  <c r="Q2494" i="16"/>
  <c r="V2434" i="16"/>
  <c r="AC2479" i="16"/>
  <c r="Z2434" i="16"/>
  <c r="Z2494" i="16"/>
  <c r="Z2479" i="16"/>
  <c r="T2434" i="16"/>
  <c r="T2479" i="16"/>
  <c r="M2434" i="16"/>
  <c r="R2449" i="16"/>
  <c r="I2434" i="16"/>
  <c r="K2449" i="16"/>
  <c r="N2464" i="16"/>
  <c r="Q2479" i="16"/>
  <c r="K2464" i="16"/>
  <c r="R2479" i="16"/>
  <c r="AA2464" i="16"/>
  <c r="T2660" i="16"/>
  <c r="U2479" i="16"/>
  <c r="W2434" i="16"/>
  <c r="AB2494" i="16"/>
  <c r="Q2434" i="16"/>
  <c r="J2494" i="16"/>
  <c r="K2494" i="16"/>
  <c r="K2479" i="16"/>
  <c r="M2494" i="16"/>
  <c r="S2464" i="16"/>
  <c r="M2464" i="16"/>
  <c r="Y2449" i="16"/>
  <c r="AA2494" i="16"/>
  <c r="AA2479" i="16"/>
  <c r="V2479" i="16"/>
  <c r="U2494" i="16"/>
  <c r="X2449" i="16"/>
  <c r="AC2449" i="16"/>
  <c r="AB2449" i="16"/>
  <c r="Q2464" i="16"/>
  <c r="O2434" i="16"/>
  <c r="L2434" i="16"/>
  <c r="I2449" i="16"/>
  <c r="N2479" i="16"/>
  <c r="M1681" i="16"/>
  <c r="V1685" i="16"/>
  <c r="V1681" i="16"/>
  <c r="X1688" i="16"/>
  <c r="AE1682" i="16"/>
  <c r="I1664" i="16"/>
  <c r="S1686" i="16"/>
  <c r="L1692" i="16"/>
  <c r="O1685" i="16"/>
  <c r="AC827" i="16"/>
  <c r="R1686" i="16"/>
  <c r="K1685" i="16"/>
  <c r="R1682" i="16"/>
  <c r="L1687" i="16"/>
  <c r="O1692" i="16"/>
  <c r="S1685" i="16"/>
  <c r="P1692" i="16"/>
  <c r="U1681" i="16"/>
  <c r="U1686" i="16"/>
  <c r="AC1684" i="16"/>
  <c r="AF1688" i="16"/>
  <c r="AE1693" i="16"/>
  <c r="AD1693" i="16"/>
  <c r="AF1693" i="16"/>
  <c r="Z1688" i="16"/>
  <c r="I1684" i="16"/>
  <c r="L1685" i="16"/>
  <c r="P1682" i="16"/>
  <c r="K1687" i="16"/>
  <c r="Q1684" i="16"/>
  <c r="I1686" i="16"/>
  <c r="M1683" i="16"/>
  <c r="N1685" i="16"/>
  <c r="Q1686" i="16"/>
  <c r="P1684" i="16"/>
  <c r="K1681" i="16"/>
  <c r="L1683" i="16"/>
  <c r="O1684" i="16"/>
  <c r="O1687" i="16"/>
  <c r="S1681" i="16"/>
  <c r="J1688" i="16"/>
  <c r="AB1682" i="16"/>
  <c r="AB1687" i="16"/>
  <c r="AA1685" i="16"/>
  <c r="Y1681" i="16"/>
  <c r="AA1682" i="16"/>
  <c r="Z1685" i="16"/>
  <c r="Y1683" i="16"/>
  <c r="AB1693" i="16"/>
  <c r="AA1688" i="16"/>
  <c r="AF1682" i="16"/>
  <c r="AF1684" i="16"/>
  <c r="AF1686" i="16"/>
  <c r="AD1681" i="16"/>
  <c r="AE1688" i="16"/>
  <c r="X1619" i="16"/>
  <c r="T1649" i="16"/>
  <c r="Y1619" i="16"/>
  <c r="AC1634" i="16"/>
  <c r="AG1634" i="16"/>
  <c r="S1619" i="16"/>
  <c r="J1619" i="16"/>
  <c r="N1649" i="16"/>
  <c r="AC1679" i="16"/>
  <c r="AF1664" i="16"/>
  <c r="AD1679" i="16"/>
  <c r="J1679" i="16"/>
  <c r="P1664" i="16"/>
  <c r="M1679" i="16"/>
  <c r="Q1679" i="16"/>
  <c r="K1692" i="16"/>
  <c r="Q1685" i="16"/>
  <c r="P1687" i="16"/>
  <c r="S1692" i="16"/>
  <c r="L1686" i="16"/>
  <c r="M1692" i="16"/>
  <c r="P1693" i="16"/>
  <c r="N1682" i="16"/>
  <c r="J1684" i="16"/>
  <c r="K1686" i="16"/>
  <c r="N1687" i="16"/>
  <c r="M1685" i="16"/>
  <c r="R1684" i="16"/>
  <c r="W1687" i="16"/>
  <c r="V1684" i="16"/>
  <c r="X1682" i="16"/>
  <c r="X1687" i="16"/>
  <c r="U1688" i="16"/>
  <c r="Y1685" i="16"/>
  <c r="AA1684" i="16"/>
  <c r="Z1682" i="16"/>
  <c r="AC1692" i="16"/>
  <c r="Z1692" i="16"/>
  <c r="AA1693" i="16"/>
  <c r="AA1687" i="16"/>
  <c r="Y1684" i="16"/>
  <c r="Y1688" i="16"/>
  <c r="AH1683" i="16"/>
  <c r="AD1684" i="16"/>
  <c r="AF1681" i="16"/>
  <c r="AH1693" i="16"/>
  <c r="AD1688" i="16"/>
  <c r="AE1684" i="16"/>
  <c r="AH1692" i="16"/>
  <c r="R1693" i="16"/>
  <c r="N1692" i="16"/>
  <c r="K1693" i="16"/>
  <c r="O1683" i="16"/>
  <c r="I1687" i="16"/>
  <c r="J1693" i="16"/>
  <c r="Q1687" i="16"/>
  <c r="L1688" i="16"/>
  <c r="N1688" i="16"/>
  <c r="U1685" i="16"/>
  <c r="T1683" i="16"/>
  <c r="U1683" i="16"/>
  <c r="V1683" i="16"/>
  <c r="AC1685" i="16"/>
  <c r="AC1693" i="16"/>
  <c r="AB1692" i="16"/>
  <c r="Y1686" i="16"/>
  <c r="AC1683" i="16"/>
  <c r="AB1688" i="16"/>
  <c r="AD1692" i="16"/>
  <c r="AF1685" i="16"/>
  <c r="AG1685" i="16"/>
  <c r="AD1683" i="16"/>
  <c r="AG1692" i="16"/>
  <c r="AF1687" i="16"/>
  <c r="AE1681" i="16"/>
  <c r="M1693" i="16"/>
  <c r="N1681" i="16"/>
  <c r="Q1682" i="16"/>
  <c r="K1682" i="16"/>
  <c r="N1683" i="16"/>
  <c r="K1683" i="16"/>
  <c r="S1693" i="16"/>
  <c r="L1681" i="16"/>
  <c r="N1686" i="16"/>
  <c r="I1682" i="16"/>
  <c r="K1688" i="16"/>
  <c r="I1688" i="16"/>
  <c r="W1683" i="16"/>
  <c r="U1693" i="16"/>
  <c r="V1693" i="16"/>
  <c r="W1693" i="16"/>
  <c r="X1693" i="16"/>
  <c r="T1684" i="16"/>
  <c r="U1684" i="16"/>
  <c r="T1681" i="16"/>
  <c r="W1681" i="16"/>
  <c r="X1681" i="16"/>
  <c r="T1688" i="16"/>
  <c r="W1688" i="16"/>
  <c r="AA1683" i="16"/>
  <c r="AD1682" i="16"/>
  <c r="AD1687" i="16"/>
  <c r="AG1683" i="16"/>
  <c r="AE1687" i="16"/>
  <c r="AG1684" i="16"/>
  <c r="AD1686" i="16"/>
  <c r="AH1634" i="16"/>
  <c r="I1693" i="16"/>
  <c r="L1682" i="16"/>
  <c r="L1684" i="16"/>
  <c r="M1684" i="16"/>
  <c r="P1685" i="16"/>
  <c r="I1683" i="16"/>
  <c r="J1685" i="16"/>
  <c r="M1686" i="16"/>
  <c r="I1681" i="16"/>
  <c r="Q1683" i="16"/>
  <c r="S1682" i="16"/>
  <c r="K1684" i="16"/>
  <c r="J1686" i="16"/>
  <c r="O1681" i="16"/>
  <c r="P1683" i="16"/>
  <c r="S1684" i="16"/>
  <c r="S1688" i="16"/>
  <c r="M1688" i="16"/>
  <c r="W1684" i="16"/>
  <c r="T1687" i="16"/>
  <c r="X1684" i="16"/>
  <c r="T1685" i="16"/>
  <c r="W1685" i="16"/>
  <c r="X1685" i="16"/>
  <c r="V1686" i="16"/>
  <c r="W1686" i="16"/>
  <c r="U1687" i="16"/>
  <c r="V1687" i="16"/>
  <c r="T1692" i="16"/>
  <c r="U1692" i="16"/>
  <c r="V1682" i="16"/>
  <c r="W1682" i="16"/>
  <c r="V1688" i="16"/>
  <c r="AC1681" i="16"/>
  <c r="Y1682" i="16"/>
  <c r="AA1686" i="16"/>
  <c r="AB1681" i="16"/>
  <c r="AC1688" i="16"/>
  <c r="AE1685" i="16"/>
  <c r="AG1688" i="16"/>
  <c r="AH1686" i="16"/>
  <c r="AH1688" i="16"/>
  <c r="AE1686" i="16"/>
  <c r="AH1685" i="16"/>
  <c r="AE1692" i="16"/>
  <c r="AH1681" i="16"/>
  <c r="Q1693" i="16"/>
  <c r="I1692" i="16"/>
  <c r="L1693" i="16"/>
  <c r="P1686" i="16"/>
  <c r="R1685" i="16"/>
  <c r="J1687" i="16"/>
  <c r="S1683" i="16"/>
  <c r="N1684" i="16"/>
  <c r="O1686" i="16"/>
  <c r="R1687" i="16"/>
  <c r="O1688" i="16"/>
  <c r="U1682" i="16"/>
  <c r="X1692" i="16"/>
  <c r="T1693" i="16"/>
  <c r="AB1686" i="16"/>
  <c r="AA1692" i="16"/>
  <c r="Z1686" i="16"/>
  <c r="AC1682" i="16"/>
  <c r="Z1687" i="16"/>
  <c r="AB1683" i="16"/>
  <c r="AA1681" i="16"/>
  <c r="Y1692" i="16"/>
  <c r="AH1687" i="16"/>
  <c r="AG1681" i="16"/>
  <c r="AF1683" i="16"/>
  <c r="J1692" i="16"/>
  <c r="R1692" i="16"/>
  <c r="J1682" i="16"/>
  <c r="O1693" i="16"/>
  <c r="Q1692" i="16"/>
  <c r="M1687" i="16"/>
  <c r="N1693" i="16"/>
  <c r="P1688" i="16"/>
  <c r="X1683" i="16"/>
  <c r="T1682" i="16"/>
  <c r="T1686" i="16"/>
  <c r="W1692" i="16"/>
  <c r="AC1686" i="16"/>
  <c r="AB1684" i="16"/>
  <c r="Z1693" i="16"/>
  <c r="Y1687" i="16"/>
  <c r="AC1687" i="16"/>
  <c r="AG1682" i="16"/>
  <c r="AH1682" i="16"/>
  <c r="AF1692" i="16"/>
  <c r="AE1683" i="16"/>
  <c r="AD1685" i="16"/>
  <c r="J1681" i="16"/>
  <c r="M1682" i="16"/>
  <c r="R1681" i="16"/>
  <c r="J1683" i="16"/>
  <c r="Q1681" i="16"/>
  <c r="O1682" i="16"/>
  <c r="R1683" i="16"/>
  <c r="I1685" i="16"/>
  <c r="P1681" i="16"/>
  <c r="S1687" i="16"/>
  <c r="Q1688" i="16"/>
  <c r="R1688" i="16"/>
  <c r="X1686" i="16"/>
  <c r="V1692" i="16"/>
  <c r="Z1681" i="16"/>
  <c r="AB1685" i="16"/>
  <c r="Y1693" i="16"/>
  <c r="Z1684" i="16"/>
  <c r="Z1683" i="16"/>
  <c r="AG1693" i="16"/>
  <c r="AG1687" i="16"/>
  <c r="AH1684" i="16"/>
  <c r="AG1686" i="16"/>
  <c r="U1619" i="16"/>
  <c r="T1664" i="16"/>
  <c r="U1664" i="16"/>
  <c r="AE1679" i="16"/>
  <c r="Z1679" i="16"/>
  <c r="AE1664" i="16"/>
  <c r="AG1679" i="16"/>
  <c r="R1679" i="16"/>
  <c r="Q1664" i="16"/>
  <c r="X1664" i="16"/>
  <c r="U1679" i="16"/>
  <c r="AH1664" i="16"/>
  <c r="AH1679" i="16"/>
  <c r="Y1664" i="16"/>
  <c r="N1679" i="16"/>
  <c r="AC728" i="16"/>
  <c r="Z1664" i="16"/>
  <c r="AG1664" i="16"/>
  <c r="R1664" i="16"/>
  <c r="Q1634" i="16"/>
  <c r="W1664" i="16"/>
  <c r="Y1679" i="16"/>
  <c r="W1679" i="16"/>
  <c r="AB1664" i="16"/>
  <c r="AA1679" i="16"/>
  <c r="AA1664" i="16"/>
  <c r="J1664" i="16"/>
  <c r="O1664" i="16"/>
  <c r="K1664" i="16"/>
  <c r="K2194" i="16"/>
  <c r="Q2661" i="16"/>
  <c r="V1664" i="16"/>
  <c r="N1664" i="16"/>
  <c r="K1679" i="16"/>
  <c r="S1664" i="16"/>
  <c r="V1679" i="16"/>
  <c r="AC1664" i="16"/>
  <c r="O1679" i="16"/>
  <c r="P1679" i="16"/>
  <c r="S1679" i="16"/>
  <c r="L1679" i="16"/>
  <c r="X1679" i="16"/>
  <c r="T1679" i="16"/>
  <c r="AF1679" i="16"/>
  <c r="AB1679" i="16"/>
  <c r="L1664" i="16"/>
  <c r="I1679" i="16"/>
  <c r="M1664" i="16"/>
  <c r="S2666" i="16"/>
  <c r="AF1364" i="16"/>
  <c r="AF1454" i="16"/>
  <c r="AH1604" i="16"/>
  <c r="V1619" i="16"/>
  <c r="W1649" i="16"/>
  <c r="X1649" i="16"/>
  <c r="V1634" i="16"/>
  <c r="AG1619" i="16"/>
  <c r="Z1619" i="16"/>
  <c r="AA1649" i="16"/>
  <c r="R1619" i="16"/>
  <c r="O1649" i="16"/>
  <c r="N1634" i="16"/>
  <c r="S2662" i="16"/>
  <c r="O2660" i="16"/>
  <c r="U1649" i="16"/>
  <c r="AF1619" i="16"/>
  <c r="AC1619" i="16"/>
  <c r="AH1619" i="16"/>
  <c r="AB1634" i="16"/>
  <c r="AF1634" i="16"/>
  <c r="AD1634" i="16"/>
  <c r="K1619" i="16"/>
  <c r="S1649" i="16"/>
  <c r="I1619" i="16"/>
  <c r="K1649" i="16"/>
  <c r="K1634" i="16"/>
  <c r="X1634" i="16"/>
  <c r="U1634" i="16"/>
  <c r="AD1649" i="16"/>
  <c r="P1619" i="16"/>
  <c r="Q1619" i="16"/>
  <c r="L1634" i="16"/>
  <c r="S1634" i="16"/>
  <c r="AB1619" i="16"/>
  <c r="AH1649" i="16"/>
  <c r="Q1649" i="16"/>
  <c r="U2661" i="16"/>
  <c r="AH1349" i="16"/>
  <c r="AD1619" i="16"/>
  <c r="N1619" i="16"/>
  <c r="R1634" i="16"/>
  <c r="L1649" i="16"/>
  <c r="P1649" i="16"/>
  <c r="L1349" i="16"/>
  <c r="J1589" i="16"/>
  <c r="P2134" i="16"/>
  <c r="M439" i="16"/>
  <c r="Q2659" i="16"/>
  <c r="AH1394" i="16"/>
  <c r="AG1529" i="16"/>
  <c r="AG1394" i="16"/>
  <c r="V1649" i="16"/>
  <c r="W1634" i="16"/>
  <c r="AE1649" i="16"/>
  <c r="AF1649" i="16"/>
  <c r="AE1634" i="16"/>
  <c r="P1634" i="16"/>
  <c r="L1619" i="16"/>
  <c r="M1649" i="16"/>
  <c r="O1634" i="16"/>
  <c r="AC820" i="16"/>
  <c r="L1559" i="16"/>
  <c r="AG1319" i="16"/>
  <c r="AH1319" i="16"/>
  <c r="W1619" i="16"/>
  <c r="T1619" i="16"/>
  <c r="AA1619" i="16"/>
  <c r="Z1634" i="16"/>
  <c r="AE1619" i="16"/>
  <c r="AB1649" i="16"/>
  <c r="AC1649" i="16"/>
  <c r="Y1649" i="16"/>
  <c r="M1619" i="16"/>
  <c r="J1634" i="16"/>
  <c r="M1634" i="16"/>
  <c r="J1649" i="16"/>
  <c r="O1619" i="16"/>
  <c r="M2269" i="16"/>
  <c r="Q2663" i="16"/>
  <c r="Y2419" i="16"/>
  <c r="T1634" i="16"/>
  <c r="AA1634" i="16"/>
  <c r="Z1649" i="16"/>
  <c r="AG1649" i="16"/>
  <c r="Y1634" i="16"/>
  <c r="R1649" i="16"/>
  <c r="I1649" i="16"/>
  <c r="I1634" i="16"/>
  <c r="J2254" i="16"/>
  <c r="AA2389" i="16"/>
  <c r="AE1334" i="16"/>
  <c r="AF1409" i="16"/>
  <c r="AG1409" i="16"/>
  <c r="AE1499" i="16"/>
  <c r="AH1379" i="16"/>
  <c r="AH1304" i="16"/>
  <c r="AD1379" i="16"/>
  <c r="AG1454" i="16"/>
  <c r="AD1589" i="16"/>
  <c r="AG1469" i="16"/>
  <c r="AD1604" i="16"/>
  <c r="AG1484" i="16"/>
  <c r="AB618" i="16"/>
  <c r="O1574" i="16"/>
  <c r="K1394" i="16"/>
  <c r="O1484" i="16"/>
  <c r="K1559" i="16"/>
  <c r="L1439" i="16"/>
  <c r="R1589" i="16"/>
  <c r="L1604" i="16"/>
  <c r="I2149" i="16"/>
  <c r="I2179" i="16"/>
  <c r="N2254" i="16"/>
  <c r="I2284" i="16"/>
  <c r="S2374" i="16"/>
  <c r="N2284" i="16"/>
  <c r="K2359" i="16"/>
  <c r="K2404" i="16"/>
  <c r="Q2660" i="16"/>
  <c r="Q2662" i="16"/>
  <c r="AH1409" i="16"/>
  <c r="AH1334" i="16"/>
  <c r="AD1409" i="16"/>
  <c r="AG1304" i="16"/>
  <c r="AE1469" i="16"/>
  <c r="AF1544" i="16"/>
  <c r="AH1499" i="16"/>
  <c r="AD1424" i="16"/>
  <c r="AE1484" i="16"/>
  <c r="AF1559" i="16"/>
  <c r="AH1514" i="16"/>
  <c r="AF1319" i="16"/>
  <c r="AD1394" i="16"/>
  <c r="AD1364" i="16"/>
  <c r="AG1574" i="16"/>
  <c r="AG1424" i="16"/>
  <c r="AD1559" i="16"/>
  <c r="AG1589" i="16"/>
  <c r="AG1439" i="16"/>
  <c r="AD1574" i="16"/>
  <c r="AG1604" i="16"/>
  <c r="AE1364" i="16"/>
  <c r="AF1574" i="16"/>
  <c r="AG1349" i="16"/>
  <c r="AE1424" i="16"/>
  <c r="AF1499" i="16"/>
  <c r="AH1454" i="16"/>
  <c r="AE1589" i="16"/>
  <c r="AE1439" i="16"/>
  <c r="AF1514" i="16"/>
  <c r="AH1469" i="16"/>
  <c r="AE1604" i="16"/>
  <c r="AE1454" i="16"/>
  <c r="AF1529" i="16"/>
  <c r="P2663" i="16"/>
  <c r="AF1379" i="16"/>
  <c r="AG1379" i="16"/>
  <c r="AF1349" i="16"/>
  <c r="AH1484" i="16"/>
  <c r="AD1304" i="16"/>
  <c r="AD1514" i="16"/>
  <c r="AG1544" i="16"/>
  <c r="AD1529" i="16"/>
  <c r="AG1559" i="16"/>
  <c r="K1484" i="16"/>
  <c r="Q2149" i="16"/>
  <c r="AG1364" i="16"/>
  <c r="AF1334" i="16"/>
  <c r="AF1304" i="16"/>
  <c r="AH1364" i="16"/>
  <c r="AD1544" i="16"/>
  <c r="AE1544" i="16"/>
  <c r="AH1574" i="16"/>
  <c r="AF1469" i="16"/>
  <c r="AH1424" i="16"/>
  <c r="AE1559" i="16"/>
  <c r="AH1589" i="16"/>
  <c r="AF1484" i="16"/>
  <c r="AH1439" i="16"/>
  <c r="AE1574" i="16"/>
  <c r="V159" i="16"/>
  <c r="U1514" i="16"/>
  <c r="O664" i="16"/>
  <c r="AD1319" i="16"/>
  <c r="AG1334" i="16"/>
  <c r="AD1334" i="16"/>
  <c r="AE1394" i="16"/>
  <c r="AE1304" i="16"/>
  <c r="AE1319" i="16"/>
  <c r="AF1394" i="16"/>
  <c r="AG1499" i="16"/>
  <c r="AD1484" i="16"/>
  <c r="AG1514" i="16"/>
  <c r="AD1499" i="16"/>
  <c r="M2374" i="16"/>
  <c r="V2660" i="16"/>
  <c r="AD1349" i="16"/>
  <c r="AE1409" i="16"/>
  <c r="AD1439" i="16"/>
  <c r="AE1349" i="16"/>
  <c r="AE1379" i="16"/>
  <c r="AH1529" i="16"/>
  <c r="AF1424" i="16"/>
  <c r="AD1454" i="16"/>
  <c r="AE1514" i="16"/>
  <c r="AF1589" i="16"/>
  <c r="AH1544" i="16"/>
  <c r="AF1439" i="16"/>
  <c r="AD1469" i="16"/>
  <c r="AE1529" i="16"/>
  <c r="AF1604" i="16"/>
  <c r="AH1559" i="16"/>
  <c r="K1379" i="16"/>
  <c r="P1484" i="16"/>
  <c r="L1469" i="16"/>
  <c r="AB439" i="16"/>
  <c r="AC2419" i="16"/>
  <c r="K1529" i="16"/>
  <c r="O1499" i="16"/>
  <c r="K1574" i="16"/>
  <c r="L1454" i="16"/>
  <c r="N1589" i="16"/>
  <c r="R1544" i="16"/>
  <c r="L2344" i="16"/>
  <c r="S2179" i="16"/>
  <c r="P2179" i="16"/>
  <c r="Q2344" i="16"/>
  <c r="I2224" i="16"/>
  <c r="M2224" i="16"/>
  <c r="Q2389" i="16"/>
  <c r="I2254" i="16"/>
  <c r="O2284" i="16"/>
  <c r="V2662" i="16"/>
  <c r="Y1544" i="16"/>
  <c r="K1469" i="16"/>
  <c r="M1544" i="16"/>
  <c r="N1409" i="16"/>
  <c r="N2660" i="16"/>
  <c r="AE2627" i="16"/>
  <c r="AA1574" i="16"/>
  <c r="X603" i="16"/>
  <c r="Z1559" i="16"/>
  <c r="AA1589" i="16"/>
  <c r="X2344" i="16"/>
  <c r="AA439" i="16"/>
  <c r="Z2419" i="16"/>
  <c r="I1604" i="16"/>
  <c r="R2149" i="16"/>
  <c r="K2179" i="16"/>
  <c r="P2284" i="16"/>
  <c r="Q2284" i="16"/>
  <c r="U439" i="16"/>
  <c r="T1604" i="16"/>
  <c r="V1529" i="16"/>
  <c r="X1604" i="16"/>
  <c r="V2661" i="16"/>
  <c r="U756" i="16"/>
  <c r="U2662" i="16"/>
  <c r="Z188" i="13"/>
  <c r="Z2646" i="16"/>
  <c r="AB13" i="8"/>
  <c r="Z12" i="13"/>
  <c r="Z2149" i="16"/>
  <c r="T2649" i="16"/>
  <c r="T2627" i="16"/>
  <c r="T2404" i="16"/>
  <c r="T2344" i="16"/>
  <c r="T2284" i="16"/>
  <c r="T195" i="13"/>
  <c r="W756" i="16"/>
  <c r="W2164" i="16"/>
  <c r="W2224" i="16"/>
  <c r="W2344" i="16"/>
  <c r="AB2224" i="16"/>
  <c r="AB2119" i="16"/>
  <c r="AB344" i="16"/>
  <c r="AB184" i="13"/>
  <c r="AB188" i="13"/>
  <c r="M1304" i="16"/>
  <c r="K1364" i="16"/>
  <c r="M1349" i="16"/>
  <c r="Q1574" i="16"/>
  <c r="R1529" i="16"/>
  <c r="R1439" i="16"/>
  <c r="N1514" i="16"/>
  <c r="S1604" i="16"/>
  <c r="K1349" i="16"/>
  <c r="S1364" i="16"/>
  <c r="J1499" i="16"/>
  <c r="K1454" i="16"/>
  <c r="M1604" i="16"/>
  <c r="I1499" i="16"/>
  <c r="I1439" i="16"/>
  <c r="S1349" i="16"/>
  <c r="P1514" i="16"/>
  <c r="R1499" i="16"/>
  <c r="N1574" i="16"/>
  <c r="S1454" i="16"/>
  <c r="R1364" i="16"/>
  <c r="L1574" i="16"/>
  <c r="K1304" i="16"/>
  <c r="Q1514" i="16"/>
  <c r="R1469" i="16"/>
  <c r="M1499" i="16"/>
  <c r="I1574" i="16"/>
  <c r="N1454" i="16"/>
  <c r="J1529" i="16"/>
  <c r="K1334" i="16"/>
  <c r="N1424" i="16"/>
  <c r="S1304" i="16"/>
  <c r="L1589" i="16"/>
  <c r="J1439" i="16"/>
  <c r="S1589" i="16"/>
  <c r="S2239" i="16"/>
  <c r="K2314" i="16"/>
  <c r="J2119" i="16"/>
  <c r="N2329" i="16"/>
  <c r="O2209" i="16"/>
  <c r="R2194" i="16"/>
  <c r="Q2224" i="16"/>
  <c r="P2149" i="16"/>
  <c r="P2119" i="16"/>
  <c r="I2119" i="16"/>
  <c r="I2164" i="16"/>
  <c r="Q2374" i="16"/>
  <c r="S2329" i="16"/>
  <c r="L2284" i="16"/>
  <c r="Q2359" i="16"/>
  <c r="P2209" i="16"/>
  <c r="J2239" i="16"/>
  <c r="J2404" i="16"/>
  <c r="M2284" i="16"/>
  <c r="P2344" i="16"/>
  <c r="R2359" i="16"/>
  <c r="O2239" i="16"/>
  <c r="R2344" i="16"/>
  <c r="M2419" i="16"/>
  <c r="I2344" i="16"/>
  <c r="K2209" i="16"/>
  <c r="R2314" i="16"/>
  <c r="O2374" i="16"/>
  <c r="I267" i="16"/>
  <c r="L2419" i="16"/>
  <c r="R159" i="16"/>
  <c r="L603" i="16"/>
  <c r="O2419" i="16"/>
  <c r="J344" i="16"/>
  <c r="S159" i="16"/>
  <c r="Q756" i="16"/>
  <c r="Q2666" i="16"/>
  <c r="Q2647" i="16"/>
  <c r="Q184" i="13"/>
  <c r="Q344" i="16"/>
  <c r="AD186" i="13"/>
  <c r="Y2359" i="16"/>
  <c r="Y2209" i="16"/>
  <c r="Y2239" i="16"/>
  <c r="AA187" i="13"/>
  <c r="AA2314" i="16"/>
  <c r="AA2329" i="16"/>
  <c r="AA2627" i="16"/>
  <c r="AA2650" i="16"/>
  <c r="N195" i="13"/>
  <c r="P2666" i="16"/>
  <c r="P2662" i="16"/>
  <c r="P185" i="13"/>
  <c r="P195" i="13"/>
  <c r="P2647" i="16"/>
  <c r="R633" i="16"/>
  <c r="R274" i="13"/>
  <c r="R196" i="13"/>
  <c r="S195" i="13"/>
  <c r="U1304" i="16"/>
  <c r="T159" i="16"/>
  <c r="V1364" i="16"/>
  <c r="U1364" i="16"/>
  <c r="S184" i="13"/>
  <c r="S344" i="16"/>
  <c r="W1334" i="16"/>
  <c r="X1424" i="16"/>
  <c r="U1484" i="16"/>
  <c r="X1559" i="16"/>
  <c r="T1529" i="16"/>
  <c r="X1589" i="16"/>
  <c r="U1439" i="16"/>
  <c r="X1529" i="16"/>
  <c r="U1604" i="16"/>
  <c r="S2659" i="16"/>
  <c r="K12" i="13"/>
  <c r="K13" i="8"/>
  <c r="V756" i="16"/>
  <c r="V603" i="16"/>
  <c r="V2419" i="16"/>
  <c r="V2209" i="16"/>
  <c r="U195" i="13"/>
  <c r="U603" i="16"/>
  <c r="U2359" i="16"/>
  <c r="U2329" i="16"/>
  <c r="U191" i="13"/>
  <c r="AF190" i="13"/>
  <c r="AF2646" i="16"/>
  <c r="AF12" i="13"/>
  <c r="AF13" i="83"/>
  <c r="AF112" i="83" s="1"/>
  <c r="AJ13" i="8"/>
  <c r="X187" i="13"/>
  <c r="X184" i="13"/>
  <c r="X344" i="16"/>
  <c r="AA603" i="16"/>
  <c r="AC1529" i="16"/>
  <c r="Z603" i="16"/>
  <c r="AC1379" i="16"/>
  <c r="Y1469" i="16"/>
  <c r="AB1439" i="16"/>
  <c r="AB603" i="16"/>
  <c r="AA1379" i="16"/>
  <c r="AC1469" i="16"/>
  <c r="AB159" i="16"/>
  <c r="Z1514" i="16"/>
  <c r="AC1484" i="16"/>
  <c r="AC1349" i="16"/>
  <c r="Z1319" i="16"/>
  <c r="AC1604" i="16"/>
  <c r="X2119" i="16"/>
  <c r="X2374" i="16"/>
  <c r="X2314" i="16"/>
  <c r="X2419" i="16"/>
  <c r="X2269" i="16"/>
  <c r="AC147" i="13"/>
  <c r="AC2299" i="16"/>
  <c r="AC2404" i="16"/>
  <c r="AC2314" i="16"/>
  <c r="AC2194" i="16"/>
  <c r="O186" i="13"/>
  <c r="Z2209" i="16"/>
  <c r="Z2239" i="16"/>
  <c r="T756" i="16"/>
  <c r="T2589" i="16"/>
  <c r="T2587" i="16"/>
  <c r="T633" i="16"/>
  <c r="T2419" i="16"/>
  <c r="T2194" i="16"/>
  <c r="T2269" i="16"/>
  <c r="T2134" i="16"/>
  <c r="T196" i="13"/>
  <c r="T274" i="13"/>
  <c r="T185" i="13"/>
  <c r="W633" i="16"/>
  <c r="W185" i="13"/>
  <c r="W2119" i="16"/>
  <c r="W2254" i="16"/>
  <c r="AB2659" i="16"/>
  <c r="AB2617" i="16"/>
  <c r="AB2374" i="16"/>
  <c r="AB2314" i="16"/>
  <c r="AB2359" i="16"/>
  <c r="AB2179" i="16"/>
  <c r="S1424" i="16"/>
  <c r="P1349" i="16"/>
  <c r="S1529" i="16"/>
  <c r="N1394" i="16"/>
  <c r="S1574" i="16"/>
  <c r="L1319" i="16"/>
  <c r="Q1364" i="16"/>
  <c r="P1334" i="16"/>
  <c r="S1394" i="16"/>
  <c r="S1484" i="16"/>
  <c r="O1559" i="16"/>
  <c r="P1439" i="16"/>
  <c r="N1604" i="16"/>
  <c r="K1604" i="16"/>
  <c r="K1544" i="16"/>
  <c r="L1424" i="16"/>
  <c r="P1604" i="16"/>
  <c r="N1349" i="16"/>
  <c r="Q1439" i="16"/>
  <c r="J1559" i="16"/>
  <c r="O1439" i="16"/>
  <c r="K1514" i="16"/>
  <c r="S1334" i="16"/>
  <c r="K1424" i="16"/>
  <c r="N1334" i="16"/>
  <c r="R1559" i="16"/>
  <c r="S1514" i="16"/>
  <c r="Q2209" i="16"/>
  <c r="M2134" i="16"/>
  <c r="L2224" i="16"/>
  <c r="K2149" i="16"/>
  <c r="L2119" i="16"/>
  <c r="N2134" i="16"/>
  <c r="I2194" i="16"/>
  <c r="P2254" i="16"/>
  <c r="M2194" i="16"/>
  <c r="S2299" i="16"/>
  <c r="S2224" i="16"/>
  <c r="Q2299" i="16"/>
  <c r="P2389" i="16"/>
  <c r="K2254" i="16"/>
  <c r="I2299" i="16"/>
  <c r="L2269" i="16"/>
  <c r="N2299" i="16"/>
  <c r="J2269" i="16"/>
  <c r="M2314" i="16"/>
  <c r="K2299" i="16"/>
  <c r="P2329" i="16"/>
  <c r="I2389" i="16"/>
  <c r="M2299" i="16"/>
  <c r="J2179" i="16"/>
  <c r="J2359" i="16"/>
  <c r="R2269" i="16"/>
  <c r="M2239" i="16"/>
  <c r="I344" i="16"/>
  <c r="P439" i="16"/>
  <c r="S267" i="16"/>
  <c r="N159" i="16"/>
  <c r="L344" i="16"/>
  <c r="M603" i="16"/>
  <c r="M344" i="16"/>
  <c r="R439" i="16"/>
  <c r="M267" i="16"/>
  <c r="Q187" i="13"/>
  <c r="Q188" i="13"/>
  <c r="AD184" i="13"/>
  <c r="AD344" i="16"/>
  <c r="AD196" i="13"/>
  <c r="Y2299" i="16"/>
  <c r="Y2164" i="16"/>
  <c r="L274" i="13"/>
  <c r="N695" i="16"/>
  <c r="N664" i="16"/>
  <c r="N633" i="16"/>
  <c r="N2662" i="16"/>
  <c r="P13" i="8"/>
  <c r="P12" i="13"/>
  <c r="P664" i="16"/>
  <c r="R186" i="13"/>
  <c r="R190" i="13"/>
  <c r="R2666" i="16"/>
  <c r="T1394" i="16"/>
  <c r="X439" i="16"/>
  <c r="W1469" i="16"/>
  <c r="S190" i="13"/>
  <c r="T1319" i="16"/>
  <c r="X1334" i="16"/>
  <c r="X1379" i="16"/>
  <c r="W1349" i="16"/>
  <c r="V1544" i="16"/>
  <c r="X1349" i="16"/>
  <c r="V1409" i="16"/>
  <c r="U1454" i="16"/>
  <c r="U1334" i="16"/>
  <c r="V1334" i="16"/>
  <c r="V1514" i="16"/>
  <c r="W1574" i="16"/>
  <c r="X1454" i="16"/>
  <c r="T439" i="16"/>
  <c r="S191" i="13"/>
  <c r="V2164" i="16"/>
  <c r="V2389" i="16"/>
  <c r="V2329" i="16"/>
  <c r="V186" i="13"/>
  <c r="U184" i="13"/>
  <c r="U344" i="16"/>
  <c r="U2149" i="16"/>
  <c r="U2164" i="16"/>
  <c r="U2374" i="16"/>
  <c r="U2419" i="16"/>
  <c r="U2239" i="16"/>
  <c r="AF184" i="13"/>
  <c r="AF344" i="16"/>
  <c r="Y603" i="16"/>
  <c r="AC1304" i="16"/>
  <c r="AB1574" i="16"/>
  <c r="AB1364" i="16"/>
  <c r="Z1574" i="16"/>
  <c r="AC1544" i="16"/>
  <c r="X190" i="13"/>
  <c r="Z1379" i="16"/>
  <c r="AB1304" i="16"/>
  <c r="X633" i="16"/>
  <c r="Y1349" i="16"/>
  <c r="AA1439" i="16"/>
  <c r="Y1559" i="16"/>
  <c r="AB1349" i="16"/>
  <c r="AB1379" i="16"/>
  <c r="AA1469" i="16"/>
  <c r="AA1544" i="16"/>
  <c r="X2284" i="16"/>
  <c r="X2179" i="16"/>
  <c r="AC344" i="16"/>
  <c r="AC184" i="13"/>
  <c r="AC186" i="13"/>
  <c r="AC185" i="13"/>
  <c r="AC648" i="16"/>
  <c r="AC832" i="16"/>
  <c r="AC2329" i="16"/>
  <c r="AC2134" i="16"/>
  <c r="AC2359" i="16"/>
  <c r="O190" i="13"/>
  <c r="Z2284" i="16"/>
  <c r="Z2359" i="16"/>
  <c r="Z2389" i="16"/>
  <c r="Z2164" i="16"/>
  <c r="Z2224" i="16"/>
  <c r="Z2314" i="16"/>
  <c r="Z2179" i="16"/>
  <c r="T2149" i="16"/>
  <c r="T2164" i="16"/>
  <c r="T2314" i="16"/>
  <c r="T2209" i="16"/>
  <c r="T190" i="13"/>
  <c r="W195" i="13"/>
  <c r="W2649" i="16"/>
  <c r="W2359" i="16"/>
  <c r="W2314" i="16"/>
  <c r="W2374" i="16"/>
  <c r="W2389" i="16"/>
  <c r="W2134" i="16"/>
  <c r="AB2254" i="16"/>
  <c r="AB2404" i="16"/>
  <c r="AB147" i="13"/>
  <c r="AB2650" i="16"/>
  <c r="AB2627" i="16"/>
  <c r="L1379" i="16"/>
  <c r="M1334" i="16"/>
  <c r="O1334" i="16"/>
  <c r="O1379" i="16"/>
  <c r="P1559" i="16"/>
  <c r="M1319" i="16"/>
  <c r="P1469" i="16"/>
  <c r="L1544" i="16"/>
  <c r="M1424" i="16"/>
  <c r="M1364" i="16"/>
  <c r="M1394" i="16"/>
  <c r="I1409" i="16"/>
  <c r="M1589" i="16"/>
  <c r="I1364" i="16"/>
  <c r="Q1559" i="16"/>
  <c r="O1589" i="16"/>
  <c r="J1349" i="16"/>
  <c r="P1394" i="16"/>
  <c r="O1319" i="16"/>
  <c r="N1544" i="16"/>
  <c r="S1544" i="16"/>
  <c r="P1499" i="16"/>
  <c r="O1469" i="16"/>
  <c r="P1409" i="16"/>
  <c r="L1484" i="16"/>
  <c r="L2164" i="16"/>
  <c r="L2179" i="16"/>
  <c r="N2224" i="16"/>
  <c r="K2119" i="16"/>
  <c r="Q2119" i="16"/>
  <c r="I2134" i="16"/>
  <c r="L2149" i="16"/>
  <c r="S2134" i="16"/>
  <c r="J2344" i="16"/>
  <c r="M2359" i="16"/>
  <c r="I2359" i="16"/>
  <c r="O2404" i="16"/>
  <c r="N2419" i="16"/>
  <c r="O2314" i="16"/>
  <c r="L2359" i="16"/>
  <c r="M2179" i="16"/>
  <c r="R267" i="16"/>
  <c r="R2389" i="16"/>
  <c r="Q2404" i="16"/>
  <c r="M159" i="16"/>
  <c r="K2419" i="16"/>
  <c r="J159" i="16"/>
  <c r="J177" i="16"/>
  <c r="M633" i="16"/>
  <c r="Q13" i="8"/>
  <c r="Q12" i="13"/>
  <c r="Q185" i="13"/>
  <c r="AD189" i="13"/>
  <c r="H217" i="13"/>
  <c r="Y147" i="13"/>
  <c r="Y2646" i="16"/>
  <c r="AA13" i="8"/>
  <c r="Y12" i="13"/>
  <c r="Y2224" i="16"/>
  <c r="Y2344" i="16"/>
  <c r="Y188" i="13"/>
  <c r="Y195" i="13"/>
  <c r="AA648" i="16"/>
  <c r="AA832" i="16"/>
  <c r="AA2659" i="16"/>
  <c r="AA2617" i="16"/>
  <c r="AA2299" i="16"/>
  <c r="AA2239" i="16"/>
  <c r="N2663" i="16"/>
  <c r="N13" i="8"/>
  <c r="N12" i="13"/>
  <c r="N186" i="13"/>
  <c r="N188" i="13"/>
  <c r="P344" i="16"/>
  <c r="P184" i="13"/>
  <c r="P633" i="16"/>
  <c r="P2660" i="16"/>
  <c r="P756" i="16"/>
  <c r="P191" i="13"/>
  <c r="AE185" i="13"/>
  <c r="AE191" i="13"/>
  <c r="R195" i="13"/>
  <c r="R2647" i="16"/>
  <c r="U1319" i="16"/>
  <c r="T1379" i="16"/>
  <c r="T1334" i="16"/>
  <c r="U1379" i="16"/>
  <c r="T1454" i="16"/>
  <c r="W1394" i="16"/>
  <c r="W1514" i="16"/>
  <c r="T1514" i="16"/>
  <c r="X1514" i="16"/>
  <c r="W1439" i="16"/>
  <c r="T1499" i="16"/>
  <c r="W1529" i="16"/>
  <c r="X1499" i="16"/>
  <c r="T1469" i="16"/>
  <c r="U1499" i="16"/>
  <c r="W1544" i="16"/>
  <c r="U267" i="16"/>
  <c r="V195" i="13"/>
  <c r="V187" i="13"/>
  <c r="V12" i="13"/>
  <c r="V13" i="8"/>
  <c r="V2646" i="16"/>
  <c r="V2659" i="16"/>
  <c r="V2617" i="16"/>
  <c r="V633" i="16"/>
  <c r="V2239" i="16"/>
  <c r="V2224" i="16"/>
  <c r="V2119" i="16"/>
  <c r="U186" i="13"/>
  <c r="U2587" i="16"/>
  <c r="U2589" i="16"/>
  <c r="U2649" i="16"/>
  <c r="U2224" i="16"/>
  <c r="U2299" i="16"/>
  <c r="AF185" i="13"/>
  <c r="AF191" i="13"/>
  <c r="X756" i="16"/>
  <c r="AB1319" i="16"/>
  <c r="Y1514" i="16"/>
  <c r="X188" i="13"/>
  <c r="Z1424" i="16"/>
  <c r="AA1364" i="16"/>
  <c r="AC1439" i="16"/>
  <c r="Z267" i="16"/>
  <c r="AA1409" i="16"/>
  <c r="AA1499" i="16"/>
  <c r="AC267" i="16"/>
  <c r="Z1589" i="16"/>
  <c r="X185" i="13"/>
  <c r="AA1304" i="16"/>
  <c r="X2662" i="16"/>
  <c r="Z159" i="16"/>
  <c r="Z1544" i="16"/>
  <c r="Z1364" i="16"/>
  <c r="AC1574" i="16"/>
  <c r="AB1469" i="16"/>
  <c r="Z439" i="16"/>
  <c r="X191" i="13"/>
  <c r="AC196" i="13"/>
  <c r="AC2209" i="16"/>
  <c r="AC2149" i="16"/>
  <c r="O695" i="16"/>
  <c r="O2661" i="16"/>
  <c r="Z196" i="13"/>
  <c r="Z2617" i="16"/>
  <c r="Z2659" i="16"/>
  <c r="Z190" i="13"/>
  <c r="Z186" i="13"/>
  <c r="T189" i="13"/>
  <c r="T603" i="16"/>
  <c r="T2659" i="16"/>
  <c r="T2617" i="16"/>
  <c r="W2404" i="16"/>
  <c r="W2269" i="16"/>
  <c r="W2194" i="16"/>
  <c r="AB2269" i="16"/>
  <c r="AB2419" i="16"/>
  <c r="AB2194" i="16"/>
  <c r="AB196" i="13"/>
  <c r="AB187" i="13"/>
  <c r="AB190" i="13"/>
  <c r="AB191" i="13"/>
  <c r="L1364" i="16"/>
  <c r="Q1469" i="16"/>
  <c r="P1379" i="16"/>
  <c r="N1304" i="16"/>
  <c r="M1454" i="16"/>
  <c r="I1529" i="16"/>
  <c r="N1379" i="16"/>
  <c r="Q1529" i="16"/>
  <c r="N1364" i="16"/>
  <c r="M1514" i="16"/>
  <c r="O1604" i="16"/>
  <c r="N1469" i="16"/>
  <c r="M1379" i="16"/>
  <c r="L1304" i="16"/>
  <c r="R1484" i="16"/>
  <c r="P1529" i="16"/>
  <c r="Q1409" i="16"/>
  <c r="M1484" i="16"/>
  <c r="S1409" i="16"/>
  <c r="I1469" i="16"/>
  <c r="R1349" i="16"/>
  <c r="N1319" i="16"/>
  <c r="J1544" i="16"/>
  <c r="S2119" i="16"/>
  <c r="S2194" i="16"/>
  <c r="N2164" i="16"/>
  <c r="O2149" i="16"/>
  <c r="O2134" i="16"/>
  <c r="J2224" i="16"/>
  <c r="S2164" i="16"/>
  <c r="N2314" i="16"/>
  <c r="S2314" i="16"/>
  <c r="O2224" i="16"/>
  <c r="O2329" i="16"/>
  <c r="L2299" i="16"/>
  <c r="K2284" i="16"/>
  <c r="M2344" i="16"/>
  <c r="S2389" i="16"/>
  <c r="I2419" i="16"/>
  <c r="R2239" i="16"/>
  <c r="P2374" i="16"/>
  <c r="P2239" i="16"/>
  <c r="Q2254" i="16"/>
  <c r="O2389" i="16"/>
  <c r="K2164" i="16"/>
  <c r="S2254" i="16"/>
  <c r="K2389" i="16"/>
  <c r="N2344" i="16"/>
  <c r="I2374" i="16"/>
  <c r="O439" i="16"/>
  <c r="S439" i="16"/>
  <c r="K159" i="16"/>
  <c r="N267" i="16"/>
  <c r="Q439" i="16"/>
  <c r="I603" i="16"/>
  <c r="Q196" i="13"/>
  <c r="Q274" i="13"/>
  <c r="AD188" i="13"/>
  <c r="AD185" i="13"/>
  <c r="AD191" i="13"/>
  <c r="H216" i="13"/>
  <c r="Y189" i="13"/>
  <c r="Y2389" i="16"/>
  <c r="Y2254" i="16"/>
  <c r="Y2179" i="16"/>
  <c r="Y2284" i="16"/>
  <c r="Y2650" i="16"/>
  <c r="Y2627" i="16"/>
  <c r="AA185" i="13"/>
  <c r="AA190" i="13"/>
  <c r="AA2419" i="16"/>
  <c r="AA191" i="13"/>
  <c r="L13" i="8"/>
  <c r="L12" i="13"/>
  <c r="N2659" i="16"/>
  <c r="N756" i="16"/>
  <c r="P2659" i="16"/>
  <c r="P187" i="13"/>
  <c r="AE190" i="13"/>
  <c r="AE344" i="16"/>
  <c r="AE184" i="13"/>
  <c r="AE187" i="13"/>
  <c r="R188" i="13"/>
  <c r="R185" i="13"/>
  <c r="S756" i="16"/>
  <c r="U159" i="16"/>
  <c r="V1304" i="16"/>
  <c r="S2661" i="16"/>
  <c r="X1319" i="16"/>
  <c r="V1484" i="16"/>
  <c r="X1439" i="16"/>
  <c r="V1559" i="16"/>
  <c r="W1604" i="16"/>
  <c r="U1424" i="16"/>
  <c r="T1574" i="16"/>
  <c r="T1349" i="16"/>
  <c r="U1349" i="16"/>
  <c r="X1469" i="16"/>
  <c r="U1529" i="16"/>
  <c r="V1604" i="16"/>
  <c r="V267" i="16"/>
  <c r="X267" i="16"/>
  <c r="V2649" i="16"/>
  <c r="V190" i="13"/>
  <c r="V344" i="16"/>
  <c r="V184" i="13"/>
  <c r="V2254" i="16"/>
  <c r="V2344" i="16"/>
  <c r="V2134" i="16"/>
  <c r="V2374" i="16"/>
  <c r="U190" i="13"/>
  <c r="U2617" i="16"/>
  <c r="U2659" i="16"/>
  <c r="U2389" i="16"/>
  <c r="U2179" i="16"/>
  <c r="U2254" i="16"/>
  <c r="AF147" i="13"/>
  <c r="AF188" i="13"/>
  <c r="AC1394" i="16"/>
  <c r="Z1439" i="16"/>
  <c r="Y267" i="16"/>
  <c r="Y1379" i="16"/>
  <c r="Y1499" i="16"/>
  <c r="AB267" i="16"/>
  <c r="X2589" i="16"/>
  <c r="X2587" i="16"/>
  <c r="Z1334" i="16"/>
  <c r="AB1424" i="16"/>
  <c r="Y1319" i="16"/>
  <c r="AB1454" i="16"/>
  <c r="AB1529" i="16"/>
  <c r="X2649" i="16"/>
  <c r="Y1574" i="16"/>
  <c r="AB1514" i="16"/>
  <c r="Z1529" i="16"/>
  <c r="AB1604" i="16"/>
  <c r="AA1604" i="16"/>
  <c r="Y1424" i="16"/>
  <c r="X2194" i="16"/>
  <c r="X2134" i="16"/>
  <c r="AC13" i="83"/>
  <c r="AC12" i="13"/>
  <c r="AE13" i="8"/>
  <c r="AC2646" i="16"/>
  <c r="AC195" i="13"/>
  <c r="AC2119" i="16"/>
  <c r="AC2344" i="16"/>
  <c r="AC2239" i="16"/>
  <c r="I274" i="13"/>
  <c r="O2666" i="16"/>
  <c r="O184" i="13"/>
  <c r="O344" i="16"/>
  <c r="O12" i="13"/>
  <c r="O13" i="8"/>
  <c r="O185" i="13"/>
  <c r="Z195" i="13"/>
  <c r="Z147" i="13"/>
  <c r="Z2344" i="16"/>
  <c r="Z2194" i="16"/>
  <c r="Z2299" i="16"/>
  <c r="Z2134" i="16"/>
  <c r="Z2269" i="16"/>
  <c r="Z2374" i="16"/>
  <c r="T2329" i="16"/>
  <c r="T13" i="8"/>
  <c r="T12" i="13"/>
  <c r="T2646" i="16"/>
  <c r="J633" i="16"/>
  <c r="W196" i="13"/>
  <c r="W274" i="13"/>
  <c r="W189" i="13"/>
  <c r="W2419" i="16"/>
  <c r="W2239" i="16"/>
  <c r="AB2299" i="16"/>
  <c r="AB648" i="16"/>
  <c r="AB832" i="16"/>
  <c r="AB13" i="83"/>
  <c r="AD13" i="8"/>
  <c r="AB12" i="13"/>
  <c r="AB2646" i="16"/>
  <c r="AB195" i="13"/>
  <c r="AB186" i="13"/>
  <c r="N1439" i="16"/>
  <c r="J1514" i="16"/>
  <c r="S1469" i="16"/>
  <c r="O1364" i="16"/>
  <c r="Q1349" i="16"/>
  <c r="R1514" i="16"/>
  <c r="P1319" i="16"/>
  <c r="O1349" i="16"/>
  <c r="P1574" i="16"/>
  <c r="N1499" i="16"/>
  <c r="J1574" i="16"/>
  <c r="O1454" i="16"/>
  <c r="Q1604" i="16"/>
  <c r="I1304" i="16"/>
  <c r="Q1499" i="16"/>
  <c r="K1439" i="16"/>
  <c r="M1559" i="16"/>
  <c r="J1454" i="16"/>
  <c r="O1304" i="16"/>
  <c r="N1484" i="16"/>
  <c r="K1589" i="16"/>
  <c r="O1409" i="16"/>
  <c r="I1349" i="16"/>
  <c r="M1574" i="16"/>
  <c r="R1454" i="16"/>
  <c r="N1529" i="16"/>
  <c r="Q2134" i="16"/>
  <c r="I2329" i="16"/>
  <c r="O2194" i="16"/>
  <c r="Q2179" i="16"/>
  <c r="K2134" i="16"/>
  <c r="O2269" i="16"/>
  <c r="R2329" i="16"/>
  <c r="L2209" i="16"/>
  <c r="S2269" i="16"/>
  <c r="R2224" i="16"/>
  <c r="K2239" i="16"/>
  <c r="J2299" i="16"/>
  <c r="Q2329" i="16"/>
  <c r="I2314" i="16"/>
  <c r="R2374" i="16"/>
  <c r="L2329" i="16"/>
  <c r="L2389" i="16"/>
  <c r="O2344" i="16"/>
  <c r="S2359" i="16"/>
  <c r="L2254" i="16"/>
  <c r="P2299" i="16"/>
  <c r="N2404" i="16"/>
  <c r="M2389" i="16"/>
  <c r="N2389" i="16"/>
  <c r="L267" i="16"/>
  <c r="L439" i="16"/>
  <c r="M274" i="13"/>
  <c r="Q159" i="16"/>
  <c r="J2389" i="16"/>
  <c r="K344" i="16"/>
  <c r="J439" i="16"/>
  <c r="N603" i="16"/>
  <c r="Q190" i="13"/>
  <c r="Q633" i="16"/>
  <c r="Q189" i="13"/>
  <c r="AD13" i="83"/>
  <c r="AD12" i="13"/>
  <c r="AH13" i="8"/>
  <c r="H214" i="13"/>
  <c r="H177" i="16"/>
  <c r="H215" i="13"/>
  <c r="Y187" i="13"/>
  <c r="Y12" i="8"/>
  <c r="Z12" i="8"/>
  <c r="Y2404" i="16"/>
  <c r="Y2149" i="16"/>
  <c r="Y2119" i="16"/>
  <c r="Y185" i="13"/>
  <c r="AA344" i="16"/>
  <c r="AA184" i="13"/>
  <c r="AA2209" i="16"/>
  <c r="AA2119" i="16"/>
  <c r="N187" i="13"/>
  <c r="N344" i="16"/>
  <c r="N184" i="13"/>
  <c r="N191" i="13"/>
  <c r="P695" i="16"/>
  <c r="P186" i="13"/>
  <c r="AE13" i="83"/>
  <c r="AE112" i="83" s="1"/>
  <c r="AE12" i="13"/>
  <c r="AI13" i="8"/>
  <c r="AE2646" i="16"/>
  <c r="AE195" i="13"/>
  <c r="R2663" i="16"/>
  <c r="R756" i="16"/>
  <c r="R344" i="16"/>
  <c r="R184" i="13"/>
  <c r="R664" i="16"/>
  <c r="R191" i="13"/>
  <c r="S189" i="13"/>
  <c r="S186" i="13"/>
  <c r="S664" i="16"/>
  <c r="W267" i="16"/>
  <c r="V439" i="16"/>
  <c r="S12" i="13"/>
  <c r="S13" i="8"/>
  <c r="T1409" i="16"/>
  <c r="W1409" i="16"/>
  <c r="T1364" i="16"/>
  <c r="W1484" i="16"/>
  <c r="T1544" i="16"/>
  <c r="W1364" i="16"/>
  <c r="X1364" i="16"/>
  <c r="X1544" i="16"/>
  <c r="U1574" i="16"/>
  <c r="V1454" i="16"/>
  <c r="U1589" i="16"/>
  <c r="S188" i="13"/>
  <c r="V188" i="13"/>
  <c r="V2179" i="16"/>
  <c r="V2299" i="16"/>
  <c r="U187" i="13"/>
  <c r="U185" i="13"/>
  <c r="U2404" i="16"/>
  <c r="X664" i="16"/>
  <c r="Z1304" i="16"/>
  <c r="AC1514" i="16"/>
  <c r="Y1334" i="16"/>
  <c r="AA1529" i="16"/>
  <c r="Y1454" i="16"/>
  <c r="AC159" i="16"/>
  <c r="Y1364" i="16"/>
  <c r="AC1454" i="16"/>
  <c r="Y1484" i="16"/>
  <c r="Y159" i="16"/>
  <c r="AA1334" i="16"/>
  <c r="Z1499" i="16"/>
  <c r="AA1454" i="16"/>
  <c r="X2329" i="16"/>
  <c r="AC439" i="16"/>
  <c r="AC190" i="13"/>
  <c r="AC187" i="13"/>
  <c r="AC2284" i="16"/>
  <c r="AC191" i="13"/>
  <c r="O196" i="13"/>
  <c r="O274" i="13"/>
  <c r="O189" i="13"/>
  <c r="O756" i="16"/>
  <c r="Z187" i="13"/>
  <c r="Z185" i="13"/>
  <c r="Z2650" i="16"/>
  <c r="Z2627" i="16"/>
  <c r="Z2119" i="16"/>
  <c r="Z2329" i="16"/>
  <c r="T2224" i="16"/>
  <c r="T2239" i="16"/>
  <c r="T2389" i="16"/>
  <c r="T2359" i="16"/>
  <c r="T191" i="13"/>
  <c r="W187" i="13"/>
  <c r="W344" i="16"/>
  <c r="W184" i="13"/>
  <c r="W2209" i="16"/>
  <c r="AB636" i="16"/>
  <c r="AB728" i="16"/>
  <c r="AB820" i="16"/>
  <c r="AB2389" i="16"/>
  <c r="AB2149" i="16"/>
  <c r="AB2164" i="16"/>
  <c r="AB2209" i="16"/>
  <c r="R1334" i="16"/>
  <c r="J1394" i="16"/>
  <c r="S1499" i="16"/>
  <c r="L1334" i="16"/>
  <c r="J1604" i="16"/>
  <c r="L1514" i="16"/>
  <c r="R1394" i="16"/>
  <c r="S1559" i="16"/>
  <c r="R1604" i="16"/>
  <c r="R1424" i="16"/>
  <c r="R1574" i="16"/>
  <c r="J1334" i="16"/>
  <c r="N1559" i="16"/>
  <c r="S1439" i="16"/>
  <c r="O1514" i="16"/>
  <c r="O1424" i="16"/>
  <c r="K1499" i="16"/>
  <c r="M2209" i="16"/>
  <c r="L2134" i="16"/>
  <c r="O2179" i="16"/>
  <c r="N2149" i="16"/>
  <c r="Q2194" i="16"/>
  <c r="R2284" i="16"/>
  <c r="J2419" i="16"/>
  <c r="O2359" i="16"/>
  <c r="J2314" i="16"/>
  <c r="Q2419" i="16"/>
  <c r="J2284" i="16"/>
  <c r="L2314" i="16"/>
  <c r="K2374" i="16"/>
  <c r="L2194" i="16"/>
  <c r="P2359" i="16"/>
  <c r="M2404" i="16"/>
  <c r="P2419" i="16"/>
  <c r="J267" i="16"/>
  <c r="P2404" i="16"/>
  <c r="K439" i="16"/>
  <c r="P267" i="16"/>
  <c r="Q191" i="13"/>
  <c r="AD147" i="13"/>
  <c r="H225" i="13"/>
  <c r="H12" i="13"/>
  <c r="Y2134" i="16"/>
  <c r="Y2194" i="16"/>
  <c r="Y186" i="13"/>
  <c r="AA636" i="16"/>
  <c r="AA820" i="16"/>
  <c r="AA728" i="16"/>
  <c r="AA188" i="13"/>
  <c r="AA147" i="13"/>
  <c r="AA2359" i="16"/>
  <c r="AA2164" i="16"/>
  <c r="L633" i="16"/>
  <c r="N2666" i="16"/>
  <c r="AE147" i="13"/>
  <c r="R12" i="13"/>
  <c r="R13" i="8"/>
  <c r="R695" i="16"/>
  <c r="S185" i="13"/>
  <c r="V1349" i="16"/>
  <c r="X1574" i="16"/>
  <c r="X1409" i="16"/>
  <c r="U1469" i="16"/>
  <c r="V1499" i="16"/>
  <c r="V1379" i="16"/>
  <c r="W1379" i="16"/>
  <c r="W1559" i="16"/>
  <c r="T1439" i="16"/>
  <c r="T267" i="16"/>
  <c r="W439" i="16"/>
  <c r="S196" i="13"/>
  <c r="S274" i="13"/>
  <c r="V185" i="13"/>
  <c r="V2314" i="16"/>
  <c r="U633" i="16"/>
  <c r="U12" i="13"/>
  <c r="U2646" i="16"/>
  <c r="U13" i="8"/>
  <c r="U2209" i="16"/>
  <c r="U2194" i="16"/>
  <c r="AF186" i="13"/>
  <c r="AF195" i="13"/>
  <c r="AA267" i="16"/>
  <c r="AB1334" i="16"/>
  <c r="Z1484" i="16"/>
  <c r="Y1439" i="16"/>
  <c r="Z1469" i="16"/>
  <c r="X189" i="13"/>
  <c r="AC1499" i="16"/>
  <c r="AC1334" i="16"/>
  <c r="Z1409" i="16"/>
  <c r="AA159" i="16"/>
  <c r="Y1304" i="16"/>
  <c r="AA1424" i="16"/>
  <c r="Y1409" i="16"/>
  <c r="AA1559" i="16"/>
  <c r="X2224" i="16"/>
  <c r="X2299" i="16"/>
  <c r="X2209" i="16"/>
  <c r="AC189" i="13"/>
  <c r="AC2164" i="16"/>
  <c r="AC2224" i="16"/>
  <c r="AC2374" i="16"/>
  <c r="AC2269" i="16"/>
  <c r="AC2254" i="16"/>
  <c r="I13" i="8"/>
  <c r="I12" i="13"/>
  <c r="O188" i="13"/>
  <c r="O2663" i="16"/>
  <c r="AK667" i="16"/>
  <c r="AK678" i="16"/>
  <c r="AK668" i="16"/>
  <c r="AK672" i="16"/>
  <c r="AK670" i="16"/>
  <c r="AK674" i="16"/>
  <c r="AK673" i="16"/>
  <c r="AK671" i="16"/>
  <c r="AK669" i="16"/>
  <c r="AK33" i="16"/>
  <c r="Z344" i="16"/>
  <c r="Z184" i="13"/>
  <c r="T2299" i="16"/>
  <c r="T2119" i="16"/>
  <c r="T2374" i="16"/>
  <c r="T186" i="13"/>
  <c r="T344" i="16"/>
  <c r="T184" i="13"/>
  <c r="J274" i="13"/>
  <c r="W2589" i="16"/>
  <c r="W2587" i="16"/>
  <c r="W603" i="16"/>
  <c r="W2299" i="16"/>
  <c r="W2179" i="16"/>
  <c r="W2329" i="16"/>
  <c r="AB643" i="16"/>
  <c r="AB735" i="16"/>
  <c r="AB827" i="16"/>
  <c r="AB2134" i="16"/>
  <c r="AB2344" i="16"/>
  <c r="AB2329" i="16"/>
  <c r="AB189" i="13"/>
  <c r="AB185" i="13"/>
  <c r="I1319" i="16"/>
  <c r="Q1334" i="16"/>
  <c r="I1424" i="16"/>
  <c r="I1394" i="16"/>
  <c r="S1379" i="16"/>
  <c r="I1589" i="16"/>
  <c r="Q1319" i="16"/>
  <c r="P1544" i="16"/>
  <c r="Q1424" i="16"/>
  <c r="I1379" i="16"/>
  <c r="Q1394" i="16"/>
  <c r="L1529" i="16"/>
  <c r="M1409" i="16"/>
  <c r="I1484" i="16"/>
  <c r="Q1589" i="16"/>
  <c r="L1394" i="16"/>
  <c r="K1319" i="16"/>
  <c r="O1544" i="16"/>
  <c r="P1424" i="16"/>
  <c r="L1499" i="16"/>
  <c r="L1409" i="16"/>
  <c r="O1529" i="16"/>
  <c r="I1334" i="16"/>
  <c r="O1394" i="16"/>
  <c r="S1319" i="16"/>
  <c r="J2134" i="16"/>
  <c r="Q2164" i="16"/>
  <c r="R2134" i="16"/>
  <c r="N2194" i="16"/>
  <c r="M2149" i="16"/>
  <c r="N2209" i="16"/>
  <c r="N2119" i="16"/>
  <c r="S2149" i="16"/>
  <c r="R2209" i="16"/>
  <c r="P2194" i="16"/>
  <c r="P2224" i="16"/>
  <c r="R2119" i="16"/>
  <c r="I2209" i="16"/>
  <c r="J2149" i="16"/>
  <c r="I2269" i="16"/>
  <c r="N2179" i="16"/>
  <c r="Q2239" i="16"/>
  <c r="R2179" i="16"/>
  <c r="R2254" i="16"/>
  <c r="N2374" i="16"/>
  <c r="N2239" i="16"/>
  <c r="L2374" i="16"/>
  <c r="L2239" i="16"/>
  <c r="M2254" i="16"/>
  <c r="S2284" i="16"/>
  <c r="O2254" i="16"/>
  <c r="O2299" i="16"/>
  <c r="P2269" i="16"/>
  <c r="R2299" i="16"/>
  <c r="N2269" i="16"/>
  <c r="I2239" i="16"/>
  <c r="Q2314" i="16"/>
  <c r="O2164" i="16"/>
  <c r="J603" i="16"/>
  <c r="K603" i="16"/>
  <c r="S2419" i="16"/>
  <c r="O159" i="16"/>
  <c r="I439" i="16"/>
  <c r="Q603" i="16"/>
  <c r="N439" i="16"/>
  <c r="L159" i="16"/>
  <c r="Q186" i="13"/>
  <c r="Q695" i="16"/>
  <c r="AG12" i="8"/>
  <c r="AF12" i="8"/>
  <c r="AD187" i="13"/>
  <c r="AD195" i="13"/>
  <c r="H221" i="13"/>
  <c r="H218" i="13"/>
  <c r="H220" i="13"/>
  <c r="H219" i="13"/>
  <c r="H226" i="13"/>
  <c r="Y648" i="16"/>
  <c r="Y832" i="16"/>
  <c r="Y196" i="13"/>
  <c r="Y2269" i="16"/>
  <c r="Y2329" i="16"/>
  <c r="Y2374" i="16"/>
  <c r="Y184" i="13"/>
  <c r="Y344" i="16"/>
  <c r="AA186" i="13"/>
  <c r="AA2284" i="16"/>
  <c r="AA2224" i="16"/>
  <c r="AA2254" i="16"/>
  <c r="AA2134" i="16"/>
  <c r="AA189" i="13"/>
  <c r="N196" i="13"/>
  <c r="N274" i="13"/>
  <c r="N189" i="13"/>
  <c r="N190" i="13"/>
  <c r="P2661" i="16"/>
  <c r="P274" i="13"/>
  <c r="P196" i="13"/>
  <c r="AE186" i="13"/>
  <c r="AE196" i="13"/>
  <c r="R2661" i="16"/>
  <c r="R2662" i="16"/>
  <c r="R2660" i="16"/>
  <c r="S695" i="16"/>
  <c r="V1439" i="16"/>
  <c r="U1394" i="16"/>
  <c r="V1394" i="16"/>
  <c r="V1574" i="16"/>
  <c r="V1589" i="16"/>
  <c r="T1589" i="16"/>
  <c r="W1454" i="16"/>
  <c r="T1304" i="16"/>
  <c r="W1424" i="16"/>
  <c r="T1484" i="16"/>
  <c r="W1304" i="16"/>
  <c r="X1304" i="16"/>
  <c r="X1484" i="16"/>
  <c r="U1544" i="16"/>
  <c r="U1559" i="16"/>
  <c r="W1589" i="16"/>
  <c r="S2663" i="16"/>
  <c r="S633" i="16"/>
  <c r="K633" i="16"/>
  <c r="V664" i="16"/>
  <c r="V196" i="13"/>
  <c r="V274" i="13"/>
  <c r="V2587" i="16"/>
  <c r="V2589" i="16"/>
  <c r="V189" i="13"/>
  <c r="V2404" i="16"/>
  <c r="V2269" i="16"/>
  <c r="V2194" i="16"/>
  <c r="V2284" i="16"/>
  <c r="U196" i="13"/>
  <c r="U274" i="13"/>
  <c r="U189" i="13"/>
  <c r="U2119" i="16"/>
  <c r="U2314" i="16"/>
  <c r="U2269" i="16"/>
  <c r="AF2627" i="16"/>
  <c r="AF187" i="13"/>
  <c r="Z1349" i="16"/>
  <c r="Y1529" i="16"/>
  <c r="AB1499" i="16"/>
  <c r="X2661" i="16"/>
  <c r="AA1484" i="16"/>
  <c r="Y1589" i="16"/>
  <c r="AC1364" i="16"/>
  <c r="AA1349" i="16"/>
  <c r="Z1604" i="16"/>
  <c r="X2646" i="16"/>
  <c r="X12" i="13"/>
  <c r="X13" i="8"/>
  <c r="X2659" i="16"/>
  <c r="X2617" i="16"/>
  <c r="AB1394" i="16"/>
  <c r="Y1604" i="16"/>
  <c r="Z1394" i="16"/>
  <c r="AB1484" i="16"/>
  <c r="X2164" i="16"/>
  <c r="X2239" i="16"/>
  <c r="X2389" i="16"/>
  <c r="AC2650" i="16"/>
  <c r="AC2627" i="16"/>
  <c r="AC2179" i="16"/>
  <c r="O187" i="13"/>
  <c r="O2647" i="16"/>
  <c r="O633" i="16"/>
  <c r="O191" i="13"/>
  <c r="Z728" i="16"/>
  <c r="Z636" i="16"/>
  <c r="Z820" i="16"/>
  <c r="Z189" i="13"/>
  <c r="Z648" i="16"/>
  <c r="Z832" i="16"/>
  <c r="Z2404" i="16"/>
  <c r="Z2254" i="16"/>
  <c r="Z191" i="13"/>
  <c r="T664" i="16"/>
  <c r="T2179" i="16"/>
  <c r="T2254" i="16"/>
  <c r="T187" i="13"/>
  <c r="T188" i="13"/>
  <c r="J12" i="13"/>
  <c r="J13" i="8"/>
  <c r="W664" i="16"/>
  <c r="W188" i="13"/>
  <c r="W12" i="13"/>
  <c r="W2646" i="16"/>
  <c r="W13" i="8"/>
  <c r="W190" i="13"/>
  <c r="W186" i="13"/>
  <c r="W2659" i="16"/>
  <c r="W2617" i="16"/>
  <c r="W2149" i="16"/>
  <c r="W2284" i="16"/>
  <c r="W191" i="13"/>
  <c r="AB2239" i="16"/>
  <c r="AB2284" i="16"/>
  <c r="J1304" i="16"/>
  <c r="J1484" i="16"/>
  <c r="R1319" i="16"/>
  <c r="I1454" i="16"/>
  <c r="J1409" i="16"/>
  <c r="K1409" i="16"/>
  <c r="J1379" i="16"/>
  <c r="P1364" i="16"/>
  <c r="P1589" i="16"/>
  <c r="Q1544" i="16"/>
  <c r="R1304" i="16"/>
  <c r="M1439" i="16"/>
  <c r="Q1454" i="16"/>
  <c r="M1529" i="16"/>
  <c r="R1409" i="16"/>
  <c r="Q1304" i="16"/>
  <c r="J1364" i="16"/>
  <c r="R1379" i="16"/>
  <c r="P1454" i="16"/>
  <c r="I1514" i="16"/>
  <c r="J1469" i="16"/>
  <c r="Q1379" i="16"/>
  <c r="J1319" i="16"/>
  <c r="P1304" i="16"/>
  <c r="Q1484" i="16"/>
  <c r="I1559" i="16"/>
  <c r="J1424" i="16"/>
  <c r="M1469" i="16"/>
  <c r="I1544" i="16"/>
  <c r="J2194" i="16"/>
  <c r="M2164" i="16"/>
  <c r="J2209" i="16"/>
  <c r="O2119" i="16"/>
  <c r="S2209" i="16"/>
  <c r="P2164" i="16"/>
  <c r="M2119" i="16"/>
  <c r="P2314" i="16"/>
  <c r="K2224" i="16"/>
  <c r="J2329" i="16"/>
  <c r="K2329" i="16"/>
  <c r="J2374" i="16"/>
  <c r="R2404" i="16"/>
  <c r="J2164" i="16"/>
  <c r="K2344" i="16"/>
  <c r="N2359" i="16"/>
  <c r="S2404" i="16"/>
  <c r="R2419" i="16"/>
  <c r="R2164" i="16"/>
  <c r="Q2269" i="16"/>
  <c r="K2269" i="16"/>
  <c r="M2329" i="16"/>
  <c r="S2344" i="16"/>
  <c r="I2404" i="16"/>
  <c r="R603" i="16"/>
  <c r="Q267" i="16"/>
  <c r="L2404" i="16"/>
  <c r="O603" i="16"/>
  <c r="M13" i="8"/>
  <c r="M12" i="13"/>
  <c r="P603" i="16"/>
  <c r="P159" i="16"/>
  <c r="K267" i="16"/>
  <c r="I159" i="16"/>
  <c r="O267" i="16"/>
  <c r="S603" i="16"/>
  <c r="Q195" i="13"/>
  <c r="Q664" i="16"/>
  <c r="AD190" i="13"/>
  <c r="Y728" i="16"/>
  <c r="Y820" i="16"/>
  <c r="Y636" i="16"/>
  <c r="Y190" i="13"/>
  <c r="Y2659" i="16"/>
  <c r="Y2617" i="16"/>
  <c r="Y2314" i="16"/>
  <c r="Y191" i="13"/>
  <c r="AA195" i="13"/>
  <c r="AA2149" i="16"/>
  <c r="AA2344" i="16"/>
  <c r="AA2179" i="16"/>
  <c r="AA2374" i="16"/>
  <c r="AA2269" i="16"/>
  <c r="AA2194" i="16"/>
  <c r="AA2404" i="16"/>
  <c r="AA12" i="13"/>
  <c r="AC13" i="8"/>
  <c r="AA2646" i="16"/>
  <c r="AA196" i="13"/>
  <c r="N2647" i="16"/>
  <c r="N185" i="13"/>
  <c r="P189" i="13"/>
  <c r="P188" i="13"/>
  <c r="P190" i="13"/>
  <c r="AE189" i="13"/>
  <c r="AE188" i="13"/>
  <c r="R189" i="13"/>
  <c r="R187" i="13"/>
  <c r="S187" i="13"/>
  <c r="X1394" i="16"/>
  <c r="W159" i="16"/>
  <c r="S2660" i="16"/>
  <c r="S2647" i="16"/>
  <c r="T1424" i="16"/>
  <c r="V1319" i="16"/>
  <c r="W1319" i="16"/>
  <c r="V1424" i="16"/>
  <c r="W1499" i="16"/>
  <c r="T1559" i="16"/>
  <c r="U1409" i="16"/>
  <c r="V1469" i="16"/>
  <c r="X159" i="16"/>
  <c r="K274" i="13"/>
  <c r="V2149" i="16"/>
  <c r="V2359" i="16"/>
  <c r="V191" i="13"/>
  <c r="U664" i="16"/>
  <c r="U188" i="13"/>
  <c r="U2344" i="16"/>
  <c r="U2284" i="16"/>
  <c r="U2134" i="16"/>
  <c r="AF196" i="13"/>
  <c r="AF189" i="13"/>
  <c r="AC1559" i="16"/>
  <c r="Z1454" i="16"/>
  <c r="AC1424" i="16"/>
  <c r="X186" i="13"/>
  <c r="AB1409" i="16"/>
  <c r="AB1589" i="16"/>
  <c r="AA1514" i="16"/>
  <c r="AC1589" i="16"/>
  <c r="AA1394" i="16"/>
  <c r="AB1544" i="16"/>
  <c r="AC1319" i="16"/>
  <c r="AB1559" i="16"/>
  <c r="X195" i="13"/>
  <c r="AC603" i="16"/>
  <c r="X274" i="13"/>
  <c r="X196" i="13"/>
  <c r="Y1394" i="16"/>
  <c r="AA1319" i="16"/>
  <c r="AC1409" i="16"/>
  <c r="X2149" i="16"/>
  <c r="X2359" i="16"/>
  <c r="X2254" i="16"/>
  <c r="X2404" i="16"/>
  <c r="Y439" i="16"/>
  <c r="AC188" i="13"/>
  <c r="AC2659" i="16"/>
  <c r="AC2617" i="16"/>
  <c r="AC2389" i="16"/>
  <c r="I633" i="16"/>
  <c r="O195" i="13"/>
  <c r="AH191" i="13"/>
  <c r="AA739" i="16"/>
  <c r="AH13" i="83"/>
  <c r="AH112" i="83" s="1"/>
  <c r="AA831" i="16"/>
  <c r="AA618" i="16"/>
  <c r="Z824" i="16"/>
  <c r="Z640" i="16"/>
  <c r="Z732" i="16"/>
  <c r="AL13" i="8"/>
  <c r="Z618" i="16"/>
  <c r="Z641" i="16"/>
  <c r="Z825" i="16"/>
  <c r="Z733" i="16"/>
  <c r="AA653" i="16"/>
  <c r="Z749" i="16"/>
  <c r="AB662" i="16"/>
  <c r="AA656" i="16"/>
  <c r="AB747" i="16"/>
  <c r="AB749" i="16"/>
  <c r="AA652" i="16"/>
  <c r="Z654" i="16"/>
  <c r="AB746" i="16"/>
  <c r="Z657" i="16"/>
  <c r="Y654" i="16"/>
  <c r="AA749" i="16"/>
  <c r="AB656" i="16"/>
  <c r="Y657" i="16"/>
  <c r="AA654" i="16"/>
  <c r="Y653" i="16"/>
  <c r="AB654" i="16"/>
  <c r="AA747" i="16"/>
  <c r="Y652" i="16"/>
  <c r="AB653" i="16"/>
  <c r="AA745" i="16"/>
  <c r="Z754" i="16"/>
  <c r="AB754" i="16"/>
  <c r="AA748" i="16"/>
  <c r="AB655" i="16"/>
  <c r="AB657" i="16"/>
  <c r="Y749" i="16"/>
  <c r="Z652" i="16"/>
  <c r="Y747" i="16"/>
  <c r="Y754" i="16"/>
  <c r="Z745" i="16"/>
  <c r="Z662" i="16"/>
  <c r="Y746" i="16"/>
  <c r="Y748" i="16"/>
  <c r="AB744" i="16"/>
  <c r="AA657" i="16"/>
  <c r="AB748" i="16"/>
  <c r="Z744" i="16"/>
  <c r="AA746" i="16"/>
  <c r="Z746" i="16"/>
  <c r="Y655" i="16"/>
  <c r="Y662" i="16"/>
  <c r="AA655" i="16"/>
  <c r="Y744" i="16"/>
  <c r="AC618" i="16"/>
  <c r="Y656" i="16"/>
  <c r="AB652" i="16"/>
  <c r="AA744" i="16"/>
  <c r="Y745" i="16"/>
  <c r="Z653" i="16"/>
  <c r="AB745" i="16"/>
  <c r="AC731" i="16"/>
  <c r="AC639" i="16"/>
  <c r="AC823" i="16"/>
  <c r="AC730" i="16"/>
  <c r="AC822" i="16"/>
  <c r="AC638" i="16"/>
  <c r="AC825" i="16"/>
  <c r="AC641" i="16"/>
  <c r="AC733" i="16"/>
  <c r="AC824" i="16"/>
  <c r="AC732" i="16"/>
  <c r="AC640" i="16"/>
  <c r="AC637" i="16"/>
  <c r="AC729" i="16"/>
  <c r="AC821" i="16"/>
  <c r="AC826" i="16"/>
  <c r="AC642" i="16"/>
  <c r="AC734" i="16"/>
  <c r="AC647" i="16"/>
  <c r="AC739" i="16"/>
  <c r="AC831" i="16"/>
  <c r="AG28" i="13"/>
  <c r="AH12" i="13"/>
  <c r="AH680" i="16"/>
  <c r="AH2646" i="16"/>
  <c r="AH190" i="13"/>
  <c r="AH188" i="13"/>
  <c r="AH184" i="13"/>
  <c r="AH186" i="13"/>
  <c r="AH195" i="13"/>
  <c r="AH344" i="16"/>
  <c r="AH2627" i="16"/>
  <c r="AH185" i="13"/>
  <c r="AH187" i="13"/>
  <c r="AH147" i="13"/>
  <c r="AH196" i="13"/>
  <c r="AH189" i="13"/>
  <c r="W817" i="16" l="1"/>
  <c r="N817" i="16"/>
  <c r="AE817" i="16"/>
  <c r="AI811" i="16"/>
  <c r="AC817" i="16"/>
  <c r="V817" i="16"/>
  <c r="T817" i="16"/>
  <c r="AD817" i="16"/>
  <c r="O817" i="16"/>
  <c r="Q817" i="16"/>
  <c r="Y817" i="16"/>
  <c r="AH50" i="113"/>
  <c r="AB817" i="16"/>
  <c r="AF50" i="113"/>
  <c r="AH817" i="16"/>
  <c r="AG817" i="16"/>
  <c r="AI808" i="16"/>
  <c r="AA817" i="16"/>
  <c r="Z817" i="16"/>
  <c r="AJ775" i="16"/>
  <c r="AJ779" i="16"/>
  <c r="AJ776" i="16"/>
  <c r="AJ780" i="16"/>
  <c r="AJ785" i="16"/>
  <c r="AJ778" i="16"/>
  <c r="AJ777" i="16"/>
  <c r="AJ774" i="16"/>
  <c r="AJ773" i="16"/>
  <c r="AJ784" i="16"/>
  <c r="AJ713" i="16"/>
  <c r="AJ805" i="16" s="1"/>
  <c r="AJ724" i="16"/>
  <c r="AJ717" i="16"/>
  <c r="AJ712" i="16"/>
  <c r="AJ723" i="16"/>
  <c r="AJ719" i="16"/>
  <c r="AJ718" i="16"/>
  <c r="AJ716" i="16"/>
  <c r="AJ714" i="16"/>
  <c r="AJ715" i="16"/>
  <c r="AJ807" i="16" s="1"/>
  <c r="R817" i="16"/>
  <c r="AI50" i="113"/>
  <c r="U817" i="16"/>
  <c r="P817" i="16"/>
  <c r="AF817" i="16"/>
  <c r="AI786" i="16"/>
  <c r="X817" i="16"/>
  <c r="AI804" i="16"/>
  <c r="AI725" i="16"/>
  <c r="AK775" i="16"/>
  <c r="AK779" i="16"/>
  <c r="AK776" i="16"/>
  <c r="AK780" i="16"/>
  <c r="AK773" i="16"/>
  <c r="AK784" i="16"/>
  <c r="AK778" i="16"/>
  <c r="AK777" i="16"/>
  <c r="AK774" i="16"/>
  <c r="AK785" i="16"/>
  <c r="AK714" i="16"/>
  <c r="AK717" i="16"/>
  <c r="AK713" i="16"/>
  <c r="AK724" i="16"/>
  <c r="AK712" i="16"/>
  <c r="AK723" i="16"/>
  <c r="AK815" i="16" s="1"/>
  <c r="AK719" i="16"/>
  <c r="AK811" i="16" s="1"/>
  <c r="AK718" i="16"/>
  <c r="AK810" i="16" s="1"/>
  <c r="AK716" i="16"/>
  <c r="AK715" i="16"/>
  <c r="S817" i="16"/>
  <c r="AI810" i="16"/>
  <c r="AI841" i="16" s="1"/>
  <c r="AI268" i="13" s="1"/>
  <c r="AI825" i="16"/>
  <c r="AI642" i="16"/>
  <c r="AI657" i="16" s="1"/>
  <c r="AI641" i="16"/>
  <c r="AI656" i="16" s="1"/>
  <c r="AK12" i="149"/>
  <c r="AK12" i="148"/>
  <c r="AJ12" i="149"/>
  <c r="AJ12" i="148"/>
  <c r="AI13" i="149"/>
  <c r="AI13" i="148"/>
  <c r="AI734" i="16"/>
  <c r="AI749" i="16" s="1"/>
  <c r="AI826" i="16"/>
  <c r="AI731" i="16"/>
  <c r="AI729" i="16"/>
  <c r="AI637" i="16"/>
  <c r="AI823" i="16"/>
  <c r="AI821" i="16"/>
  <c r="AI639" i="16"/>
  <c r="AI2653" i="16"/>
  <c r="AI820" i="16"/>
  <c r="AI636" i="16"/>
  <c r="AI728" i="16"/>
  <c r="AI824" i="16"/>
  <c r="AI732" i="16"/>
  <c r="AI640" i="16"/>
  <c r="AI12" i="122"/>
  <c r="AL31" i="16"/>
  <c r="AI831" i="16"/>
  <c r="AI739" i="16"/>
  <c r="AI2649" i="16"/>
  <c r="AI647" i="16"/>
  <c r="AI733" i="16"/>
  <c r="AI836" i="16"/>
  <c r="AI263" i="13" s="1"/>
  <c r="AL26" i="16"/>
  <c r="AJ343" i="16"/>
  <c r="AJ213" i="122" s="1"/>
  <c r="AM24" i="16"/>
  <c r="AI839" i="16"/>
  <c r="AI266" i="13" s="1"/>
  <c r="AI13" i="83"/>
  <c r="AG87" i="13"/>
  <c r="AG2647" i="16"/>
  <c r="AG2666" i="16"/>
  <c r="AG85" i="13"/>
  <c r="AM13" i="8"/>
  <c r="AI12" i="13"/>
  <c r="AG86" i="13"/>
  <c r="AI838" i="16"/>
  <c r="AI265" i="13" s="1"/>
  <c r="AI344" i="16"/>
  <c r="AI846" i="16"/>
  <c r="AI273" i="13" s="1"/>
  <c r="AI2659" i="16"/>
  <c r="AI2650" i="16"/>
  <c r="AI735" i="16"/>
  <c r="AI638" i="16"/>
  <c r="AI2651" i="16"/>
  <c r="AI730" i="16"/>
  <c r="AI214" i="122"/>
  <c r="AI822" i="16"/>
  <c r="AI840" i="16"/>
  <c r="AI267" i="13" s="1"/>
  <c r="AI643" i="16"/>
  <c r="AI827" i="16"/>
  <c r="AG430" i="122"/>
  <c r="AE1515" i="122"/>
  <c r="AE2157" i="122"/>
  <c r="AF1301" i="122"/>
  <c r="AF2157" i="122"/>
  <c r="AJ11" i="13"/>
  <c r="AJ270" i="13" s="1"/>
  <c r="AJ334" i="16"/>
  <c r="AJ204" i="122" s="1"/>
  <c r="AJ335" i="16"/>
  <c r="AJ205" i="122" s="1"/>
  <c r="AJ2620" i="16"/>
  <c r="AG21" i="113"/>
  <c r="AH21" i="113"/>
  <c r="AI21" i="113"/>
  <c r="AJ21" i="113"/>
  <c r="AF21" i="113"/>
  <c r="AF1087" i="122"/>
  <c r="AG2157" i="122"/>
  <c r="AE1943" i="122"/>
  <c r="AE2264" i="122"/>
  <c r="AG1194" i="122"/>
  <c r="AG2371" i="122"/>
  <c r="AG2570" i="122"/>
  <c r="AD1301" i="122"/>
  <c r="AG1622" i="122"/>
  <c r="AD2371" i="122"/>
  <c r="AE1836" i="122"/>
  <c r="AE1729" i="122"/>
  <c r="AD1729" i="122"/>
  <c r="AD1943" i="122"/>
  <c r="AF2570" i="122"/>
  <c r="AE2570" i="122"/>
  <c r="AG1301" i="122"/>
  <c r="AF430" i="122"/>
  <c r="AD1622" i="122"/>
  <c r="AF1194" i="122"/>
  <c r="AD644" i="122"/>
  <c r="AF2050" i="122"/>
  <c r="AE430" i="122"/>
  <c r="AD2570" i="122"/>
  <c r="AE980" i="122"/>
  <c r="AG1943" i="122"/>
  <c r="AG1729" i="122"/>
  <c r="AF1729" i="122"/>
  <c r="AD1087" i="122"/>
  <c r="AE2371" i="122"/>
  <c r="AF2264" i="122"/>
  <c r="AG1836" i="122"/>
  <c r="AG2050" i="122"/>
  <c r="AF980" i="122"/>
  <c r="AD2264" i="122"/>
  <c r="AF2371" i="122"/>
  <c r="AD430" i="122"/>
  <c r="AF1836" i="122"/>
  <c r="AE1408" i="122"/>
  <c r="AE1301" i="122"/>
  <c r="AG1087" i="122"/>
  <c r="AD1194" i="122"/>
  <c r="AE1087" i="122"/>
  <c r="AF1943" i="122"/>
  <c r="AE2050" i="122"/>
  <c r="AD1836" i="122"/>
  <c r="AG980" i="122"/>
  <c r="AL12" i="113"/>
  <c r="AF1408" i="122"/>
  <c r="AF88" i="13"/>
  <c r="N913" i="13"/>
  <c r="AG88" i="13"/>
  <c r="Q1234" i="13"/>
  <c r="W1876" i="13"/>
  <c r="I378" i="13"/>
  <c r="AD88" i="13"/>
  <c r="P1127" i="13"/>
  <c r="AH88" i="13"/>
  <c r="T1555" i="13"/>
  <c r="J485" i="13"/>
  <c r="M806" i="13"/>
  <c r="AH2035" i="122"/>
  <c r="AH2356" i="122"/>
  <c r="S1448" i="13"/>
  <c r="U1662" i="13"/>
  <c r="AC88" i="13"/>
  <c r="AH2463" i="122"/>
  <c r="AD1408" i="122"/>
  <c r="AD980" i="122"/>
  <c r="O1020" i="13"/>
  <c r="Y88" i="13"/>
  <c r="AH965" i="122"/>
  <c r="K592" i="13"/>
  <c r="Z88" i="13"/>
  <c r="X1983" i="13"/>
  <c r="AB88" i="13"/>
  <c r="AA88" i="13"/>
  <c r="AH2249" i="122"/>
  <c r="AH1821" i="122"/>
  <c r="L699" i="13"/>
  <c r="AE88" i="13"/>
  <c r="R1341" i="13"/>
  <c r="V1769" i="13"/>
  <c r="AH1179" i="122"/>
  <c r="AH1607" i="122"/>
  <c r="AH1500" i="122"/>
  <c r="AH1714" i="122"/>
  <c r="AH1928" i="122"/>
  <c r="AH1286" i="122"/>
  <c r="AH751" i="122"/>
  <c r="AG1408" i="122"/>
  <c r="AH2142" i="122"/>
  <c r="T839" i="16"/>
  <c r="S835" i="16"/>
  <c r="AA838" i="16"/>
  <c r="AA265" i="13" s="1"/>
  <c r="Q841" i="16"/>
  <c r="AC842" i="16"/>
  <c r="S842" i="16"/>
  <c r="T838" i="16"/>
  <c r="V836" i="16"/>
  <c r="Y842" i="16"/>
  <c r="Y269" i="13" s="1"/>
  <c r="P839" i="16"/>
  <c r="T842" i="16"/>
  <c r="Y836" i="16"/>
  <c r="Y263" i="13" s="1"/>
  <c r="AC836" i="16"/>
  <c r="AC280" i="122" s="1"/>
  <c r="V842" i="16"/>
  <c r="T841" i="16"/>
  <c r="S840" i="16"/>
  <c r="AC838" i="16"/>
  <c r="AC282" i="122" s="1"/>
  <c r="N838" i="16"/>
  <c r="U846" i="16"/>
  <c r="Z846" i="16"/>
  <c r="Z273" i="13" s="1"/>
  <c r="X837" i="16"/>
  <c r="O841" i="16"/>
  <c r="P840" i="16"/>
  <c r="S838" i="16"/>
  <c r="S841" i="16"/>
  <c r="M837" i="16"/>
  <c r="M264" i="13" s="1"/>
  <c r="AG305" i="122"/>
  <c r="K837" i="16"/>
  <c r="K264" i="13" s="1"/>
  <c r="AG294" i="122"/>
  <c r="AE298" i="122"/>
  <c r="AH299" i="122"/>
  <c r="I837" i="16"/>
  <c r="I264" i="13" s="1"/>
  <c r="L841" i="16"/>
  <c r="AC305" i="122"/>
  <c r="L836" i="16"/>
  <c r="L263" i="13" s="1"/>
  <c r="M841" i="16"/>
  <c r="M268" i="13" s="1"/>
  <c r="AG298" i="122"/>
  <c r="AE300" i="122"/>
  <c r="AC300" i="122"/>
  <c r="AC88" i="122" s="1"/>
  <c r="AF305" i="122"/>
  <c r="J839" i="16"/>
  <c r="AF1515" i="122"/>
  <c r="AG2264" i="122"/>
  <c r="AH644" i="122"/>
  <c r="AA839" i="16"/>
  <c r="AA266" i="13" s="1"/>
  <c r="T840" i="16"/>
  <c r="M835" i="16"/>
  <c r="M262" i="13" s="1"/>
  <c r="W846" i="16"/>
  <c r="AC837" i="16"/>
  <c r="AC281" i="122" s="1"/>
  <c r="Q839" i="16"/>
  <c r="T835" i="16"/>
  <c r="Z839" i="16"/>
  <c r="Z266" i="13" s="1"/>
  <c r="R839" i="16"/>
  <c r="Y846" i="16"/>
  <c r="Y273" i="13" s="1"/>
  <c r="V841" i="16"/>
  <c r="O836" i="16"/>
  <c r="R836" i="16"/>
  <c r="X838" i="16"/>
  <c r="T836" i="16"/>
  <c r="X839" i="16"/>
  <c r="K836" i="16"/>
  <c r="K263" i="13" s="1"/>
  <c r="AD297" i="122"/>
  <c r="AD295" i="122"/>
  <c r="L840" i="16"/>
  <c r="L267" i="13" s="1"/>
  <c r="AE301" i="122"/>
  <c r="AD305" i="122"/>
  <c r="I842" i="16"/>
  <c r="I269" i="13" s="1"/>
  <c r="AE305" i="122"/>
  <c r="AC296" i="122"/>
  <c r="M839" i="16"/>
  <c r="M266" i="13" s="1"/>
  <c r="U842" i="16"/>
  <c r="Z837" i="16"/>
  <c r="Z264" i="13" s="1"/>
  <c r="P846" i="16"/>
  <c r="AH305" i="122"/>
  <c r="K842" i="16"/>
  <c r="M836" i="16"/>
  <c r="M263" i="13" s="1"/>
  <c r="AD2157" i="122"/>
  <c r="AE1194" i="122"/>
  <c r="X841" i="16"/>
  <c r="P838" i="16"/>
  <c r="Y837" i="16"/>
  <c r="Y264" i="13" s="1"/>
  <c r="AC839" i="16"/>
  <c r="P836" i="16"/>
  <c r="N846" i="16"/>
  <c r="R840" i="16"/>
  <c r="R842" i="16"/>
  <c r="AF294" i="122"/>
  <c r="I838" i="16"/>
  <c r="I265" i="13" s="1"/>
  <c r="AF297" i="122"/>
  <c r="M842" i="16"/>
  <c r="J837" i="16"/>
  <c r="J264" i="13" s="1"/>
  <c r="Q840" i="16"/>
  <c r="W842" i="16"/>
  <c r="AC294" i="122"/>
  <c r="AG297" i="122"/>
  <c r="AH297" i="122"/>
  <c r="K838" i="16"/>
  <c r="AC295" i="122"/>
  <c r="AH295" i="122"/>
  <c r="K840" i="16"/>
  <c r="M846" i="16"/>
  <c r="M273" i="13" s="1"/>
  <c r="AD1515" i="122"/>
  <c r="S839" i="16"/>
  <c r="U837" i="16"/>
  <c r="I841" i="16"/>
  <c r="I268" i="13" s="1"/>
  <c r="K839" i="16"/>
  <c r="K266" i="13" s="1"/>
  <c r="AG301" i="122"/>
  <c r="AD298" i="122"/>
  <c r="AC297" i="122"/>
  <c r="O839" i="16"/>
  <c r="N840" i="16"/>
  <c r="U838" i="16"/>
  <c r="S836" i="16"/>
  <c r="S837" i="16"/>
  <c r="Y847" i="16"/>
  <c r="Y274" i="13" s="1"/>
  <c r="AC846" i="16"/>
  <c r="O838" i="16"/>
  <c r="P841" i="16"/>
  <c r="O837" i="16"/>
  <c r="Y840" i="16"/>
  <c r="Y267" i="13" s="1"/>
  <c r="AB840" i="16"/>
  <c r="AB267" i="13" s="1"/>
  <c r="V835" i="16"/>
  <c r="Y841" i="16"/>
  <c r="Y268" i="13" s="1"/>
  <c r="X842" i="16"/>
  <c r="U836" i="16"/>
  <c r="Z847" i="16"/>
  <c r="O842" i="16"/>
  <c r="AB842" i="16"/>
  <c r="X836" i="16"/>
  <c r="X263" i="13" s="1"/>
  <c r="AC841" i="16"/>
  <c r="AC285" i="122" s="1"/>
  <c r="AD300" i="122"/>
  <c r="J846" i="16"/>
  <c r="J273" i="13" s="1"/>
  <c r="AD301" i="122"/>
  <c r="J842" i="16"/>
  <c r="AD294" i="122"/>
  <c r="J838" i="16"/>
  <c r="J265" i="13" s="1"/>
  <c r="L839" i="16"/>
  <c r="AC299" i="122"/>
  <c r="AH298" i="122"/>
  <c r="I839" i="16"/>
  <c r="I266" i="13" s="1"/>
  <c r="K841" i="16"/>
  <c r="K268" i="13" s="1"/>
  <c r="L842" i="16"/>
  <c r="L286" i="122" s="1"/>
  <c r="M838" i="16"/>
  <c r="M265" i="13" s="1"/>
  <c r="AD2050" i="122"/>
  <c r="AG1515" i="122"/>
  <c r="V838" i="16"/>
  <c r="Q836" i="16"/>
  <c r="T846" i="16"/>
  <c r="AB847" i="16"/>
  <c r="AB274" i="13" s="1"/>
  <c r="Q846" i="16"/>
  <c r="N842" i="16"/>
  <c r="AB846" i="16"/>
  <c r="AB273" i="13" s="1"/>
  <c r="Y839" i="16"/>
  <c r="Y266" i="13" s="1"/>
  <c r="V840" i="16"/>
  <c r="X840" i="16"/>
  <c r="AF306" i="122"/>
  <c r="AF300" i="122"/>
  <c r="AD306" i="122"/>
  <c r="AF295" i="122"/>
  <c r="AG300" i="122"/>
  <c r="AH294" i="122"/>
  <c r="K846" i="16"/>
  <c r="K273" i="13" s="1"/>
  <c r="AH300" i="122"/>
  <c r="AF298" i="122"/>
  <c r="I846" i="16"/>
  <c r="I273" i="13" s="1"/>
  <c r="W836" i="16"/>
  <c r="AF296" i="122"/>
  <c r="I840" i="16"/>
  <c r="I267" i="13" s="1"/>
  <c r="L837" i="16"/>
  <c r="L264" i="13" s="1"/>
  <c r="AF1622" i="122"/>
  <c r="AC840" i="16"/>
  <c r="R841" i="16"/>
  <c r="AC847" i="16"/>
  <c r="AC291" i="122" s="1"/>
  <c r="AA837" i="16"/>
  <c r="AA264" i="13" s="1"/>
  <c r="AA846" i="16"/>
  <c r="AB837" i="16"/>
  <c r="AB264" i="13" s="1"/>
  <c r="Y838" i="16"/>
  <c r="Y265" i="13" s="1"/>
  <c r="N836" i="16"/>
  <c r="AB838" i="16"/>
  <c r="AB265" i="13" s="1"/>
  <c r="X846" i="16"/>
  <c r="R837" i="16"/>
  <c r="N839" i="16"/>
  <c r="AA840" i="16"/>
  <c r="AA267" i="13" s="1"/>
  <c r="W839" i="16"/>
  <c r="Z842" i="16"/>
  <c r="Z269" i="13" s="1"/>
  <c r="U839" i="16"/>
  <c r="Q838" i="16"/>
  <c r="AA842" i="16"/>
  <c r="AA269" i="13" s="1"/>
  <c r="AB841" i="16"/>
  <c r="AB268" i="13" s="1"/>
  <c r="W840" i="16"/>
  <c r="AB836" i="16"/>
  <c r="AB263" i="13" s="1"/>
  <c r="W841" i="16"/>
  <c r="W268" i="13" s="1"/>
  <c r="O840" i="16"/>
  <c r="N841" i="16"/>
  <c r="V837" i="16"/>
  <c r="S846" i="16"/>
  <c r="S273" i="13" s="1"/>
  <c r="AG296" i="122"/>
  <c r="AE306" i="122"/>
  <c r="AD296" i="122"/>
  <c r="O846" i="16"/>
  <c r="J841" i="16"/>
  <c r="AG306" i="122"/>
  <c r="AE296" i="122"/>
  <c r="R838" i="16"/>
  <c r="AG295" i="122"/>
  <c r="AE294" i="122"/>
  <c r="AH306" i="122"/>
  <c r="J840" i="16"/>
  <c r="J267" i="13" s="1"/>
  <c r="AF301" i="122"/>
  <c r="AE297" i="122"/>
  <c r="AC301" i="122"/>
  <c r="AF299" i="122"/>
  <c r="I836" i="16"/>
  <c r="J836" i="16"/>
  <c r="J263" i="13" s="1"/>
  <c r="AE1622" i="122"/>
  <c r="AH858" i="122"/>
  <c r="P837" i="16"/>
  <c r="AA836" i="16"/>
  <c r="AA263" i="13" s="1"/>
  <c r="P842" i="16"/>
  <c r="Q842" i="16"/>
  <c r="Z841" i="16"/>
  <c r="Z268" i="13" s="1"/>
  <c r="R846" i="16"/>
  <c r="N837" i="16"/>
  <c r="U840" i="16"/>
  <c r="AA841" i="16"/>
  <c r="Q837" i="16"/>
  <c r="U841" i="16"/>
  <c r="AA847" i="16"/>
  <c r="AA274" i="13" s="1"/>
  <c r="T837" i="16"/>
  <c r="V846" i="16"/>
  <c r="Z838" i="16"/>
  <c r="Z265" i="13" s="1"/>
  <c r="W838" i="16"/>
  <c r="Z836" i="16"/>
  <c r="Z263" i="13" s="1"/>
  <c r="W837" i="16"/>
  <c r="AB839" i="16"/>
  <c r="AB266" i="13" s="1"/>
  <c r="Z840" i="16"/>
  <c r="V839" i="16"/>
  <c r="V266" i="13" s="1"/>
  <c r="AG299" i="122"/>
  <c r="AH301" i="122"/>
  <c r="AE295" i="122"/>
  <c r="AH296" i="122"/>
  <c r="AD299" i="122"/>
  <c r="L846" i="16"/>
  <c r="L273" i="13" s="1"/>
  <c r="AE299" i="122"/>
  <c r="L838" i="16"/>
  <c r="L265" i="13" s="1"/>
  <c r="M840" i="16"/>
  <c r="M267" i="13" s="1"/>
  <c r="AC306" i="122"/>
  <c r="AC298" i="122"/>
  <c r="W2643" i="16"/>
  <c r="V2643" i="16"/>
  <c r="U2643" i="16"/>
  <c r="U2623" i="16" s="1"/>
  <c r="X2643" i="16"/>
  <c r="X2623" i="16" s="1"/>
  <c r="AK2625" i="16"/>
  <c r="AK2624" i="16"/>
  <c r="AK2605" i="16"/>
  <c r="AK2604" i="16"/>
  <c r="AJ11" i="122"/>
  <c r="AJ2624" i="16"/>
  <c r="AJ2625" i="16"/>
  <c r="AJ2604" i="16"/>
  <c r="AJ2605" i="16"/>
  <c r="AI2655" i="16"/>
  <c r="AI2654" i="16"/>
  <c r="AI37" i="9" s="1"/>
  <c r="AJ2621" i="16"/>
  <c r="AJ2623" i="16"/>
  <c r="AJ12" i="9"/>
  <c r="AJ86" i="9" s="1"/>
  <c r="AJ632" i="16" s="1"/>
  <c r="AJ2602" i="16"/>
  <c r="AJ12" i="83"/>
  <c r="AJ608" i="16"/>
  <c r="AJ336" i="16"/>
  <c r="AJ206" i="122" s="1"/>
  <c r="AJ2603" i="16"/>
  <c r="AJ34" i="16"/>
  <c r="AJ610" i="16"/>
  <c r="AJ2639" i="16"/>
  <c r="AN12" i="8"/>
  <c r="AG91" i="13"/>
  <c r="AJ755" i="16"/>
  <c r="AJ2601" i="16"/>
  <c r="AJ605" i="16"/>
  <c r="AL13" i="113"/>
  <c r="AJ338" i="16"/>
  <c r="AJ208" i="122" s="1"/>
  <c r="AJ331" i="16"/>
  <c r="AJ201" i="122" s="1"/>
  <c r="AJ333" i="16"/>
  <c r="AJ203" i="122" s="1"/>
  <c r="AJ337" i="16"/>
  <c r="AJ207" i="122" s="1"/>
  <c r="AJ606" i="16"/>
  <c r="AJ607" i="16"/>
  <c r="AJ2599" i="16"/>
  <c r="AJ612" i="16"/>
  <c r="AJ332" i="16"/>
  <c r="AJ202" i="122" s="1"/>
  <c r="AJ616" i="16"/>
  <c r="AJ680" i="16"/>
  <c r="AJ611" i="16"/>
  <c r="AJ342" i="16"/>
  <c r="AJ212" i="122" s="1"/>
  <c r="AJ2600" i="16"/>
  <c r="AJ609" i="16"/>
  <c r="AH1072" i="122"/>
  <c r="AG83" i="13"/>
  <c r="AG92" i="13"/>
  <c r="AG80" i="13"/>
  <c r="AG82" i="13"/>
  <c r="AG84" i="13"/>
  <c r="AC459" i="122"/>
  <c r="AC451" i="122"/>
  <c r="AC453" i="122"/>
  <c r="AC1737" i="122"/>
  <c r="AC2052" i="122"/>
  <c r="AC1946" i="122"/>
  <c r="AC2271" i="122"/>
  <c r="AC566" i="122"/>
  <c r="AC983" i="122"/>
  <c r="AC1200" i="122"/>
  <c r="AC1528" i="122"/>
  <c r="AC1201" i="122"/>
  <c r="AC1208" i="122"/>
  <c r="AC1410" i="122"/>
  <c r="AC1411" i="122"/>
  <c r="AC993" i="122"/>
  <c r="AC663" i="122"/>
  <c r="AC454" i="122"/>
  <c r="AC1091" i="122"/>
  <c r="AC2160" i="122"/>
  <c r="AC1948" i="122"/>
  <c r="AC2278" i="122"/>
  <c r="AC2384" i="122"/>
  <c r="AC2374" i="122"/>
  <c r="AC1629" i="122"/>
  <c r="AC2373" i="122"/>
  <c r="AC2063" i="122"/>
  <c r="AC1950" i="122"/>
  <c r="AC2165" i="122"/>
  <c r="AC2483" i="122"/>
  <c r="AC1951" i="122"/>
  <c r="AC2487" i="122"/>
  <c r="AC1303" i="122"/>
  <c r="AC768" i="122"/>
  <c r="AC447" i="122"/>
  <c r="AC2268" i="122"/>
  <c r="AC774" i="122"/>
  <c r="AC1519" i="122"/>
  <c r="AC1196" i="122"/>
  <c r="AC994" i="122"/>
  <c r="AC984" i="122"/>
  <c r="AC772" i="122"/>
  <c r="AC1310" i="122"/>
  <c r="AC779" i="122"/>
  <c r="AC1090" i="122"/>
  <c r="AC876" i="122"/>
  <c r="AC2376" i="122"/>
  <c r="AC2267" i="122"/>
  <c r="AC1839" i="122"/>
  <c r="AC2486" i="122"/>
  <c r="AC2059" i="122"/>
  <c r="AC2375" i="122"/>
  <c r="AC2273" i="122"/>
  <c r="AC555" i="122"/>
  <c r="AC2056" i="122"/>
  <c r="AC2480" i="122"/>
  <c r="AC769" i="122"/>
  <c r="AC877" i="122"/>
  <c r="AC1416" i="122"/>
  <c r="AC1738" i="122"/>
  <c r="AC1523" i="122"/>
  <c r="AC875" i="122"/>
  <c r="AC1094" i="122"/>
  <c r="AC1198" i="122"/>
  <c r="AC1308" i="122"/>
  <c r="AC1631" i="122"/>
  <c r="AC449" i="122"/>
  <c r="AC664" i="122"/>
  <c r="AC668" i="122"/>
  <c r="AC1630" i="122"/>
  <c r="AC1736" i="122"/>
  <c r="AC2485" i="122"/>
  <c r="AC1838" i="122"/>
  <c r="AC2270" i="122"/>
  <c r="AC2492" i="122"/>
  <c r="AC1840" i="122"/>
  <c r="AC2272" i="122"/>
  <c r="AC2058" i="122"/>
  <c r="AC982" i="122"/>
  <c r="AC1518" i="122"/>
  <c r="AC661" i="122"/>
  <c r="AC2164" i="122"/>
  <c r="AC1305" i="122"/>
  <c r="AC452" i="122"/>
  <c r="AC1309" i="122"/>
  <c r="AC773" i="122"/>
  <c r="AC771" i="122"/>
  <c r="AC989" i="122"/>
  <c r="AC558" i="122"/>
  <c r="AC1304" i="122"/>
  <c r="AC448" i="122"/>
  <c r="AC881" i="122"/>
  <c r="AC1202" i="122"/>
  <c r="AC1624" i="122"/>
  <c r="AC1520" i="122"/>
  <c r="AC985" i="122"/>
  <c r="AC1636" i="122"/>
  <c r="AC561" i="122"/>
  <c r="AC1101" i="122"/>
  <c r="AC1421" i="122"/>
  <c r="AC880" i="122"/>
  <c r="AC2266" i="122"/>
  <c r="AC1626" i="122"/>
  <c r="AC1949" i="122"/>
  <c r="AC2159" i="122"/>
  <c r="AC2385" i="122"/>
  <c r="AC1850" i="122"/>
  <c r="AC1947" i="122"/>
  <c r="AC2166" i="122"/>
  <c r="AC1524" i="122"/>
  <c r="AC986" i="122"/>
  <c r="AC988" i="122"/>
  <c r="AC1628" i="122"/>
  <c r="AC1952" i="122"/>
  <c r="AC1733" i="122"/>
  <c r="AC556" i="122"/>
  <c r="AC1197" i="122"/>
  <c r="AC1742" i="122"/>
  <c r="AC458" i="122"/>
  <c r="AC1199" i="122"/>
  <c r="AC1415" i="122"/>
  <c r="AC1732" i="122"/>
  <c r="AC1207" i="122"/>
  <c r="AC1412" i="122"/>
  <c r="AC1093" i="122"/>
  <c r="AC554" i="122"/>
  <c r="AC1521" i="122"/>
  <c r="AC2161" i="122"/>
  <c r="AC2484" i="122"/>
  <c r="AC2482" i="122"/>
  <c r="AC2163" i="122"/>
  <c r="AC2481" i="122"/>
  <c r="AC1945" i="122"/>
  <c r="AC1306" i="122"/>
  <c r="AC1315" i="122"/>
  <c r="AC662" i="122"/>
  <c r="AC1522" i="122"/>
  <c r="AC557" i="122"/>
  <c r="AC1089" i="122"/>
  <c r="AC1735" i="122"/>
  <c r="AC882" i="122"/>
  <c r="AC1100" i="122"/>
  <c r="AC1203" i="122"/>
  <c r="AC1529" i="122"/>
  <c r="AC665" i="122"/>
  <c r="AC559" i="122"/>
  <c r="AC775" i="122"/>
  <c r="AC1627" i="122"/>
  <c r="AC1844" i="122"/>
  <c r="AC560" i="122"/>
  <c r="AC1517" i="122"/>
  <c r="AC886" i="122"/>
  <c r="AC1743" i="122"/>
  <c r="AC887" i="122"/>
  <c r="AC667" i="122"/>
  <c r="AC565" i="122"/>
  <c r="AC1422" i="122"/>
  <c r="AC1734" i="122"/>
  <c r="AC1731" i="122"/>
  <c r="AC2064" i="122"/>
  <c r="AC1625" i="122"/>
  <c r="AC2055" i="122"/>
  <c r="AC2491" i="122"/>
  <c r="AC1841" i="122"/>
  <c r="AC2269" i="122"/>
  <c r="AC1635" i="122"/>
  <c r="AC1843" i="122"/>
  <c r="AC2057" i="122"/>
  <c r="AC2378" i="122"/>
  <c r="AC2054" i="122"/>
  <c r="AC2162" i="122"/>
  <c r="AC1956" i="122"/>
  <c r="AC2171" i="122"/>
  <c r="AC666" i="122"/>
  <c r="AC1314" i="122"/>
  <c r="AC673" i="122"/>
  <c r="AC1417" i="122"/>
  <c r="AC770" i="122"/>
  <c r="AC1092" i="122"/>
  <c r="AC987" i="122"/>
  <c r="AC879" i="122"/>
  <c r="AC1307" i="122"/>
  <c r="AC780" i="122"/>
  <c r="AC1095" i="122"/>
  <c r="AC672" i="122"/>
  <c r="AC1413" i="122"/>
  <c r="AC878" i="122"/>
  <c r="AC450" i="122"/>
  <c r="AC1096" i="122"/>
  <c r="AC1414" i="122"/>
  <c r="AC1842" i="122"/>
  <c r="AC2377" i="122"/>
  <c r="AC2380" i="122"/>
  <c r="AC1957" i="122"/>
  <c r="AC2170" i="122"/>
  <c r="AC2053" i="122"/>
  <c r="AC2379" i="122"/>
  <c r="AC1849" i="122"/>
  <c r="AC1845" i="122"/>
  <c r="AC2277" i="122"/>
  <c r="AC233" i="122"/>
  <c r="AC2540" i="122"/>
  <c r="AC445" i="122"/>
  <c r="AC243" i="122"/>
  <c r="AC199" i="122"/>
  <c r="AC231" i="122"/>
  <c r="AC2570" i="122"/>
  <c r="AC400" i="122"/>
  <c r="AC2585" i="122"/>
  <c r="AC235" i="122"/>
  <c r="AC237" i="122"/>
  <c r="AC234" i="122"/>
  <c r="AC214" i="122"/>
  <c r="AC229" i="122"/>
  <c r="AC322" i="122"/>
  <c r="AC242" i="122"/>
  <c r="AC232" i="122"/>
  <c r="AC238" i="122"/>
  <c r="AC236" i="122"/>
  <c r="AC430" i="122"/>
  <c r="L673" i="122"/>
  <c r="Q1208" i="122"/>
  <c r="AD272" i="122"/>
  <c r="AC60" i="122"/>
  <c r="I312" i="122"/>
  <c r="S1437" i="122"/>
  <c r="AE2478" i="122"/>
  <c r="J315" i="122"/>
  <c r="AC29" i="122"/>
  <c r="J320" i="122"/>
  <c r="R1315" i="122"/>
  <c r="I311" i="122"/>
  <c r="AH214" i="122"/>
  <c r="M780" i="122"/>
  <c r="AE321" i="122"/>
  <c r="J313" i="122"/>
  <c r="I310" i="122"/>
  <c r="I315" i="122"/>
  <c r="AG2906" i="122"/>
  <c r="J311" i="122"/>
  <c r="J316" i="122"/>
  <c r="AC28" i="122"/>
  <c r="X1957" i="122"/>
  <c r="J312" i="122"/>
  <c r="K566" i="122"/>
  <c r="I314" i="122"/>
  <c r="P1101" i="122"/>
  <c r="I320" i="122"/>
  <c r="K311" i="122"/>
  <c r="J321" i="122"/>
  <c r="AH3013" i="122"/>
  <c r="AH2906" i="122"/>
  <c r="I316" i="122"/>
  <c r="I313" i="122"/>
  <c r="J310" i="122"/>
  <c r="O994" i="122"/>
  <c r="J314" i="122"/>
  <c r="AE1179" i="122"/>
  <c r="AG81" i="13"/>
  <c r="AG197" i="13"/>
  <c r="AC98" i="122"/>
  <c r="P1131" i="13"/>
  <c r="M810" i="13"/>
  <c r="R1345" i="13"/>
  <c r="N207" i="13"/>
  <c r="Q207" i="13"/>
  <c r="W207" i="13"/>
  <c r="Q1238" i="13"/>
  <c r="AD73" i="13"/>
  <c r="AD2640" i="13"/>
  <c r="U1666" i="13"/>
  <c r="AF73" i="13"/>
  <c r="AF2854" i="13"/>
  <c r="AG73" i="13"/>
  <c r="AG2961" i="13"/>
  <c r="O1024" i="13"/>
  <c r="P207" i="13"/>
  <c r="AH73" i="13"/>
  <c r="AH3068" i="13"/>
  <c r="N917" i="13"/>
  <c r="T1559" i="13"/>
  <c r="T207" i="13"/>
  <c r="O207" i="13"/>
  <c r="S207" i="13"/>
  <c r="U207" i="13"/>
  <c r="AC2518" i="13"/>
  <c r="AC73" i="13"/>
  <c r="X207" i="13"/>
  <c r="AB2411" i="13"/>
  <c r="AB73" i="13"/>
  <c r="AA2304" i="13"/>
  <c r="AA73" i="13"/>
  <c r="X1987" i="13"/>
  <c r="V1773" i="13"/>
  <c r="S1452" i="13"/>
  <c r="W1880" i="13"/>
  <c r="AI192" i="13"/>
  <c r="AI270" i="13"/>
  <c r="L577" i="13"/>
  <c r="Y73" i="13"/>
  <c r="Y2090" i="13"/>
  <c r="AE2747" i="13"/>
  <c r="AE73" i="13"/>
  <c r="Z73" i="13"/>
  <c r="Z2197" i="13"/>
  <c r="R207" i="13"/>
  <c r="V207" i="13"/>
  <c r="AE766" i="122"/>
  <c r="AC99" i="122"/>
  <c r="AD1179" i="122"/>
  <c r="AC103" i="122"/>
  <c r="X1821" i="122"/>
  <c r="K316" i="122"/>
  <c r="V1743" i="122"/>
  <c r="M320" i="122"/>
  <c r="Z1928" i="122"/>
  <c r="K315" i="122"/>
  <c r="AC104" i="122"/>
  <c r="Y1179" i="122"/>
  <c r="AA1179" i="122"/>
  <c r="AC102" i="122"/>
  <c r="AC100" i="122"/>
  <c r="K320" i="122"/>
  <c r="AB1179" i="122"/>
  <c r="AB1928" i="122"/>
  <c r="L310" i="122"/>
  <c r="AE315" i="122"/>
  <c r="AD1393" i="122"/>
  <c r="AB1194" i="122"/>
  <c r="X766" i="122"/>
  <c r="X315" i="122"/>
  <c r="AH766" i="122"/>
  <c r="X430" i="122"/>
  <c r="L313" i="122"/>
  <c r="N316" i="122"/>
  <c r="AD311" i="122"/>
  <c r="AC109" i="122"/>
  <c r="AE310" i="122"/>
  <c r="AC101" i="122"/>
  <c r="Z1087" i="122"/>
  <c r="AB2035" i="122"/>
  <c r="M312" i="122"/>
  <c r="AG2799" i="122"/>
  <c r="AG644" i="122"/>
  <c r="AD659" i="122"/>
  <c r="AF2692" i="122"/>
  <c r="AG2692" i="122"/>
  <c r="AB1087" i="122"/>
  <c r="AH552" i="122"/>
  <c r="AE229" i="122"/>
  <c r="AG2035" i="122"/>
  <c r="AB2264" i="122"/>
  <c r="AD314" i="122"/>
  <c r="AH2799" i="122"/>
  <c r="Y1194" i="122"/>
  <c r="AF873" i="122"/>
  <c r="AE2035" i="122"/>
  <c r="V1072" i="122"/>
  <c r="X1515" i="122"/>
  <c r="V1194" i="122"/>
  <c r="W766" i="122"/>
  <c r="X980" i="122"/>
  <c r="T310" i="122"/>
  <c r="Y2035" i="122"/>
  <c r="P316" i="122"/>
  <c r="S1301" i="122"/>
  <c r="W965" i="122"/>
  <c r="T751" i="122"/>
  <c r="M311" i="122"/>
  <c r="S314" i="122"/>
  <c r="O321" i="122"/>
  <c r="W1286" i="122"/>
  <c r="W1179" i="122"/>
  <c r="AF2707" i="122"/>
  <c r="AD2478" i="122"/>
  <c r="AH2050" i="122"/>
  <c r="AG659" i="122"/>
  <c r="V1714" i="122"/>
  <c r="AA2035" i="122"/>
  <c r="O229" i="122"/>
  <c r="AE311" i="122"/>
  <c r="AD873" i="122"/>
  <c r="X1928" i="122"/>
  <c r="AA1928" i="122"/>
  <c r="AF2356" i="122"/>
  <c r="X1179" i="122"/>
  <c r="AC108" i="122"/>
  <c r="AH2157" i="122"/>
  <c r="AD229" i="122"/>
  <c r="AF2035" i="122"/>
  <c r="X965" i="122"/>
  <c r="AD2035" i="122"/>
  <c r="AG445" i="122"/>
  <c r="Y1928" i="122"/>
  <c r="AC1821" i="122"/>
  <c r="N659" i="122"/>
  <c r="N315" i="122"/>
  <c r="L320" i="122"/>
  <c r="W537" i="122"/>
  <c r="Z2035" i="122"/>
  <c r="O315" i="122"/>
  <c r="P310" i="122"/>
  <c r="P313" i="122"/>
  <c r="P314" i="122"/>
  <c r="AG2707" i="122"/>
  <c r="Z1943" i="122"/>
  <c r="AA1087" i="122"/>
  <c r="AA1943" i="122"/>
  <c r="AD320" i="122"/>
  <c r="AE1928" i="122"/>
  <c r="AE2692" i="122"/>
  <c r="AA552" i="122"/>
  <c r="U1515" i="122"/>
  <c r="AA1821" i="122"/>
  <c r="AG766" i="122"/>
  <c r="AD312" i="122"/>
  <c r="AF2799" i="122"/>
  <c r="P294" i="122"/>
  <c r="P305" i="122"/>
  <c r="AB298" i="122"/>
  <c r="AA306" i="122"/>
  <c r="O306" i="122"/>
  <c r="Q299" i="122"/>
  <c r="O294" i="122"/>
  <c r="O298" i="122"/>
  <c r="V295" i="122"/>
  <c r="M301" i="122"/>
  <c r="P295" i="122"/>
  <c r="P298" i="122"/>
  <c r="O295" i="122"/>
  <c r="AA297" i="122"/>
  <c r="Y296" i="122"/>
  <c r="K296" i="122"/>
  <c r="K306" i="122"/>
  <c r="W294" i="122"/>
  <c r="J294" i="122"/>
  <c r="U297" i="122"/>
  <c r="Y295" i="122"/>
  <c r="J300" i="122"/>
  <c r="O300" i="122"/>
  <c r="S294" i="122"/>
  <c r="N301" i="122"/>
  <c r="N300" i="122"/>
  <c r="J305" i="122"/>
  <c r="Q294" i="122"/>
  <c r="I295" i="122"/>
  <c r="P297" i="122"/>
  <c r="Z301" i="122"/>
  <c r="AD2142" i="122"/>
  <c r="Y314" i="122"/>
  <c r="K229" i="122"/>
  <c r="AH2585" i="122"/>
  <c r="AE2707" i="122"/>
  <c r="AH1301" i="122"/>
  <c r="AF537" i="122"/>
  <c r="AF751" i="122"/>
  <c r="AE1286" i="122"/>
  <c r="AD1928" i="122"/>
  <c r="AB316" i="122"/>
  <c r="AF552" i="122"/>
  <c r="AF1072" i="122"/>
  <c r="AE1072" i="122"/>
  <c r="AA2264" i="122"/>
  <c r="AB321" i="122"/>
  <c r="Z313" i="122"/>
  <c r="AA1301" i="122"/>
  <c r="AA320" i="122"/>
  <c r="AA315" i="122"/>
  <c r="AB315" i="122"/>
  <c r="Z1729" i="122"/>
  <c r="V537" i="122"/>
  <c r="T320" i="122"/>
  <c r="U315" i="122"/>
  <c r="W313" i="122"/>
  <c r="X312" i="122"/>
  <c r="V552" i="122"/>
  <c r="T315" i="122"/>
  <c r="W310" i="122"/>
  <c r="X1087" i="122"/>
  <c r="AA1500" i="122"/>
  <c r="AA1072" i="122"/>
  <c r="Z320" i="122"/>
  <c r="AA659" i="122"/>
  <c r="AA2050" i="122"/>
  <c r="AB313" i="122"/>
  <c r="Z309" i="122"/>
  <c r="Z445" i="122"/>
  <c r="U214" i="122"/>
  <c r="T316" i="122"/>
  <c r="W1301" i="122"/>
  <c r="U1087" i="122"/>
  <c r="V1408" i="122"/>
  <c r="W321" i="122"/>
  <c r="W311" i="122"/>
  <c r="N214" i="122"/>
  <c r="M229" i="122"/>
  <c r="AH2921" i="122"/>
  <c r="AE873" i="122"/>
  <c r="AE2463" i="122"/>
  <c r="Z321" i="122"/>
  <c r="AB1301" i="122"/>
  <c r="AB229" i="122"/>
  <c r="Y980" i="122"/>
  <c r="AC935" i="122"/>
  <c r="AC275" i="122"/>
  <c r="AC644" i="122"/>
  <c r="AC980" i="122"/>
  <c r="AC858" i="122"/>
  <c r="AC965" i="122"/>
  <c r="AC1729" i="122"/>
  <c r="AC2219" i="122"/>
  <c r="AC1607" i="122"/>
  <c r="AC2050" i="122"/>
  <c r="AC2463" i="122"/>
  <c r="AC2433" i="122"/>
  <c r="Z316" i="122"/>
  <c r="AB1622" i="122"/>
  <c r="Z2157" i="122"/>
  <c r="AA309" i="122"/>
  <c r="AA445" i="122"/>
  <c r="U858" i="122"/>
  <c r="W1194" i="122"/>
  <c r="T1194" i="122"/>
  <c r="V312" i="122"/>
  <c r="W315" i="122"/>
  <c r="AF858" i="122"/>
  <c r="AB2371" i="122"/>
  <c r="AH873" i="122"/>
  <c r="AD316" i="122"/>
  <c r="AD321" i="122"/>
  <c r="Y1622" i="122"/>
  <c r="AB537" i="122"/>
  <c r="W430" i="122"/>
  <c r="T214" i="122"/>
  <c r="Z858" i="122"/>
  <c r="Z751" i="122"/>
  <c r="Z1607" i="122"/>
  <c r="S311" i="122"/>
  <c r="R320" i="122"/>
  <c r="L659" i="122"/>
  <c r="O320" i="122"/>
  <c r="L315" i="122"/>
  <c r="AB1714" i="122"/>
  <c r="W644" i="122"/>
  <c r="P980" i="122"/>
  <c r="Z1072" i="122"/>
  <c r="K312" i="122"/>
  <c r="P552" i="122"/>
  <c r="O873" i="122"/>
  <c r="L312" i="122"/>
  <c r="I321" i="122"/>
  <c r="I459" i="122"/>
  <c r="Z1393" i="122"/>
  <c r="Z644" i="122"/>
  <c r="Q1194" i="122"/>
  <c r="L229" i="122"/>
  <c r="O311" i="122"/>
  <c r="T644" i="122"/>
  <c r="U306" i="122"/>
  <c r="L294" i="122"/>
  <c r="L295" i="122"/>
  <c r="Z300" i="122"/>
  <c r="Q306" i="122"/>
  <c r="O297" i="122"/>
  <c r="R306" i="122"/>
  <c r="AA296" i="122"/>
  <c r="I296" i="122"/>
  <c r="N306" i="122"/>
  <c r="AB305" i="122"/>
  <c r="T298" i="122"/>
  <c r="I299" i="122"/>
  <c r="AH3028" i="122"/>
  <c r="AH445" i="122"/>
  <c r="W1622" i="122"/>
  <c r="X311" i="122"/>
  <c r="Y858" i="122"/>
  <c r="AA1729" i="122"/>
  <c r="Y313" i="122"/>
  <c r="AB1836" i="122"/>
  <c r="U1286" i="122"/>
  <c r="U1607" i="122"/>
  <c r="V1286" i="122"/>
  <c r="T321" i="122"/>
  <c r="X1301" i="122"/>
  <c r="U873" i="122"/>
  <c r="AE320" i="122"/>
  <c r="AH1729" i="122"/>
  <c r="AH2692" i="122"/>
  <c r="AD1072" i="122"/>
  <c r="AD2356" i="122"/>
  <c r="Y1301" i="122"/>
  <c r="AB2050" i="122"/>
  <c r="U1500" i="122"/>
  <c r="U311" i="122"/>
  <c r="Y1607" i="122"/>
  <c r="I187" i="122"/>
  <c r="H128" i="122"/>
  <c r="AC270" i="122"/>
  <c r="AC1087" i="122"/>
  <c r="AC1577" i="122"/>
  <c r="AC751" i="122"/>
  <c r="AC1194" i="122"/>
  <c r="AC2112" i="122"/>
  <c r="AC2264" i="122"/>
  <c r="AC2142" i="122"/>
  <c r="AC75" i="122"/>
  <c r="AH2478" i="122"/>
  <c r="AG2478" i="122"/>
  <c r="AE2249" i="122"/>
  <c r="AA1194" i="122"/>
  <c r="Y1943" i="122"/>
  <c r="Y537" i="122"/>
  <c r="AF320" i="122"/>
  <c r="U1179" i="122"/>
  <c r="V1179" i="122"/>
  <c r="X229" i="122"/>
  <c r="V316" i="122"/>
  <c r="T766" i="122"/>
  <c r="AA214" i="122"/>
  <c r="H130" i="122"/>
  <c r="I189" i="122"/>
  <c r="AH1943" i="122"/>
  <c r="AG965" i="122"/>
  <c r="AG1179" i="122"/>
  <c r="AF1393" i="122"/>
  <c r="AE2142" i="122"/>
  <c r="Z552" i="122"/>
  <c r="U1636" i="122"/>
  <c r="X1836" i="122"/>
  <c r="W1408" i="122"/>
  <c r="W1087" i="122"/>
  <c r="U980" i="122"/>
  <c r="V320" i="122"/>
  <c r="X314" i="122"/>
  <c r="U552" i="122"/>
  <c r="Y1286" i="122"/>
  <c r="Y1393" i="122"/>
  <c r="M313" i="122"/>
  <c r="S1087" i="122"/>
  <c r="P766" i="122"/>
  <c r="AB430" i="122"/>
  <c r="Z537" i="122"/>
  <c r="S309" i="122"/>
  <c r="S445" i="122"/>
  <c r="O312" i="122"/>
  <c r="L311" i="122"/>
  <c r="K309" i="122"/>
  <c r="K445" i="122"/>
  <c r="Q314" i="122"/>
  <c r="AB2249" i="122"/>
  <c r="Z1500" i="122"/>
  <c r="I214" i="122"/>
  <c r="Q309" i="122"/>
  <c r="Q445" i="122"/>
  <c r="K552" i="122"/>
  <c r="Q1087" i="122"/>
  <c r="Q552" i="122"/>
  <c r="AB2356" i="122"/>
  <c r="W751" i="122"/>
  <c r="T858" i="122"/>
  <c r="Z1821" i="122"/>
  <c r="AK11" i="122"/>
  <c r="X300" i="122"/>
  <c r="U298" i="122"/>
  <c r="Q297" i="122"/>
  <c r="M300" i="122"/>
  <c r="Q295" i="122"/>
  <c r="AB294" i="122"/>
  <c r="Z306" i="122"/>
  <c r="T305" i="122"/>
  <c r="L301" i="122"/>
  <c r="S300" i="122"/>
  <c r="M305" i="122"/>
  <c r="AB299" i="122"/>
  <c r="U301" i="122"/>
  <c r="AA299" i="122"/>
  <c r="Q301" i="122"/>
  <c r="Q296" i="122"/>
  <c r="L300" i="122"/>
  <c r="L306" i="122"/>
  <c r="J299" i="122"/>
  <c r="X301" i="122"/>
  <c r="V301" i="122"/>
  <c r="M295" i="122"/>
  <c r="P306" i="122"/>
  <c r="K299" i="122"/>
  <c r="AB300" i="122"/>
  <c r="T294" i="122"/>
  <c r="T296" i="122"/>
  <c r="O299" i="122"/>
  <c r="V294" i="122"/>
  <c r="T299" i="122"/>
  <c r="U305" i="122"/>
  <c r="O301" i="122"/>
  <c r="O296" i="122"/>
  <c r="Z296" i="122"/>
  <c r="AG1500" i="122"/>
  <c r="AB320" i="122"/>
  <c r="Z1515" i="122"/>
  <c r="AE537" i="122"/>
  <c r="AG1393" i="122"/>
  <c r="AF1821" i="122"/>
  <c r="AE1821" i="122"/>
  <c r="Z1194" i="122"/>
  <c r="AB659" i="122"/>
  <c r="V310" i="122"/>
  <c r="V1301" i="122"/>
  <c r="W312" i="122"/>
  <c r="AA1714" i="122"/>
  <c r="Y1072" i="122"/>
  <c r="Y243" i="122"/>
  <c r="Y1515" i="122"/>
  <c r="U1072" i="122"/>
  <c r="W309" i="122"/>
  <c r="W445" i="122"/>
  <c r="W1515" i="122"/>
  <c r="T312" i="122"/>
  <c r="U321" i="122"/>
  <c r="AE214" i="122"/>
  <c r="AA1393" i="122"/>
  <c r="Y214" i="122"/>
  <c r="S316" i="122"/>
  <c r="AD766" i="122"/>
  <c r="AE965" i="122"/>
  <c r="AB312" i="122"/>
  <c r="AC659" i="122"/>
  <c r="AC873" i="122"/>
  <c r="AC1408" i="122"/>
  <c r="AC1500" i="122"/>
  <c r="AC1179" i="122"/>
  <c r="AC552" i="122"/>
  <c r="AC1714" i="122"/>
  <c r="AC1836" i="122"/>
  <c r="AC2157" i="122"/>
  <c r="AC2478" i="122"/>
  <c r="AC1791" i="122"/>
  <c r="AC1943" i="122"/>
  <c r="AF445" i="122"/>
  <c r="AD965" i="122"/>
  <c r="X1714" i="122"/>
  <c r="Z873" i="122"/>
  <c r="AB311" i="122"/>
  <c r="V1515" i="122"/>
  <c r="X873" i="122"/>
  <c r="T873" i="122"/>
  <c r="X310" i="122"/>
  <c r="R214" i="122"/>
  <c r="P214" i="122"/>
  <c r="AD313" i="122"/>
  <c r="AH1408" i="122"/>
  <c r="AE858" i="122"/>
  <c r="AD751" i="122"/>
  <c r="X1072" i="122"/>
  <c r="X1607" i="122"/>
  <c r="AB980" i="122"/>
  <c r="AB766" i="122"/>
  <c r="AB309" i="122"/>
  <c r="AB445" i="122"/>
  <c r="AA314" i="122"/>
  <c r="X1393" i="122"/>
  <c r="Z315" i="122"/>
  <c r="W214" i="122"/>
  <c r="I237" i="122"/>
  <c r="Q229" i="122"/>
  <c r="S1408" i="122"/>
  <c r="N312" i="122"/>
  <c r="R1087" i="122"/>
  <c r="R310" i="122"/>
  <c r="AB751" i="122"/>
  <c r="M321" i="122"/>
  <c r="K314" i="122"/>
  <c r="Z2142" i="122"/>
  <c r="M314" i="122"/>
  <c r="N552" i="122"/>
  <c r="S1194" i="122"/>
  <c r="J229" i="122"/>
  <c r="O552" i="122"/>
  <c r="N320" i="122"/>
  <c r="M659" i="122"/>
  <c r="W1500" i="122"/>
  <c r="T1529" i="122"/>
  <c r="Y299" i="122"/>
  <c r="U296" i="122"/>
  <c r="P301" i="122"/>
  <c r="R299" i="122"/>
  <c r="J297" i="122"/>
  <c r="K300" i="122"/>
  <c r="Z305" i="122"/>
  <c r="AB296" i="122"/>
  <c r="J298" i="122"/>
  <c r="W297" i="122"/>
  <c r="R294" i="122"/>
  <c r="AA294" i="122"/>
  <c r="S299" i="122"/>
  <c r="R297" i="122"/>
  <c r="W301" i="122"/>
  <c r="X298" i="122"/>
  <c r="AA301" i="122"/>
  <c r="M297" i="122"/>
  <c r="AG2249" i="122"/>
  <c r="AG2463" i="122"/>
  <c r="Y1087" i="122"/>
  <c r="V659" i="122"/>
  <c r="W320" i="122"/>
  <c r="T314" i="122"/>
  <c r="AA1286" i="122"/>
  <c r="AH1622" i="122"/>
  <c r="AA312" i="122"/>
  <c r="Z766" i="122"/>
  <c r="V1393" i="122"/>
  <c r="V873" i="122"/>
  <c r="U309" i="122"/>
  <c r="U445" i="122"/>
  <c r="AA751" i="122"/>
  <c r="Y1821" i="122"/>
  <c r="Q316" i="122"/>
  <c r="R229" i="122"/>
  <c r="AE312" i="122"/>
  <c r="AD445" i="122"/>
  <c r="AD309" i="122"/>
  <c r="AE313" i="122"/>
  <c r="AH1836" i="122"/>
  <c r="AH980" i="122"/>
  <c r="AG1928" i="122"/>
  <c r="AD1821" i="122"/>
  <c r="Z2050" i="122"/>
  <c r="V751" i="122"/>
  <c r="V766" i="122"/>
  <c r="AA537" i="122"/>
  <c r="H127" i="122"/>
  <c r="I186" i="122"/>
  <c r="H244" i="122"/>
  <c r="M316" i="122"/>
  <c r="AC1470" i="122"/>
  <c r="AC1256" i="122"/>
  <c r="AC268" i="122"/>
  <c r="AC507" i="122"/>
  <c r="AC2356" i="122"/>
  <c r="AC2326" i="122"/>
  <c r="AE1607" i="122"/>
  <c r="AB314" i="122"/>
  <c r="AA2142" i="122"/>
  <c r="AG229" i="122"/>
  <c r="AG2356" i="122"/>
  <c r="V644" i="122"/>
  <c r="L214" i="122"/>
  <c r="AF2585" i="122"/>
  <c r="AD2585" i="122"/>
  <c r="AF659" i="122"/>
  <c r="AG1714" i="122"/>
  <c r="AF1607" i="122"/>
  <c r="X1943" i="122"/>
  <c r="T1515" i="122"/>
  <c r="X659" i="122"/>
  <c r="AA858" i="122"/>
  <c r="Q214" i="122"/>
  <c r="N766" i="122"/>
  <c r="P315" i="122"/>
  <c r="O313" i="122"/>
  <c r="R873" i="122"/>
  <c r="N310" i="122"/>
  <c r="Q312" i="122"/>
  <c r="S315" i="122"/>
  <c r="O310" i="122"/>
  <c r="M766" i="122"/>
  <c r="W1850" i="122"/>
  <c r="Q980" i="122"/>
  <c r="R980" i="122"/>
  <c r="R1194" i="122"/>
  <c r="R309" i="122"/>
  <c r="R445" i="122"/>
  <c r="M310" i="122"/>
  <c r="J309" i="122"/>
  <c r="J445" i="122"/>
  <c r="Q310" i="122"/>
  <c r="T430" i="122"/>
  <c r="Z1286" i="122"/>
  <c r="M299" i="122"/>
  <c r="X305" i="122"/>
  <c r="V300" i="122"/>
  <c r="Y301" i="122"/>
  <c r="I294" i="122"/>
  <c r="P299" i="122"/>
  <c r="L299" i="122"/>
  <c r="I305" i="122"/>
  <c r="AB295" i="122"/>
  <c r="Z295" i="122"/>
  <c r="K297" i="122"/>
  <c r="R301" i="122"/>
  <c r="N298" i="122"/>
  <c r="J295" i="122"/>
  <c r="AB306" i="122"/>
  <c r="AA295" i="122"/>
  <c r="V298" i="122"/>
  <c r="Y294" i="122"/>
  <c r="I301" i="122"/>
  <c r="K305" i="122"/>
  <c r="N294" i="122"/>
  <c r="V299" i="122"/>
  <c r="S305" i="122"/>
  <c r="W300" i="122"/>
  <c r="T297" i="122"/>
  <c r="S301" i="122"/>
  <c r="X295" i="122"/>
  <c r="J301" i="122"/>
  <c r="R296" i="122"/>
  <c r="I300" i="122"/>
  <c r="M296" i="122"/>
  <c r="R305" i="122"/>
  <c r="X296" i="122"/>
  <c r="U294" i="122"/>
  <c r="I297" i="122"/>
  <c r="N297" i="122"/>
  <c r="S296" i="122"/>
  <c r="T295" i="122"/>
  <c r="AB297" i="122"/>
  <c r="AF1928" i="122"/>
  <c r="AB2157" i="122"/>
  <c r="Y2064" i="122"/>
  <c r="K214" i="122"/>
  <c r="X644" i="122"/>
  <c r="AH2264" i="122"/>
  <c r="AG1607" i="122"/>
  <c r="AD2463" i="122"/>
  <c r="AD1286" i="122"/>
  <c r="Y316" i="122"/>
  <c r="Y311" i="122"/>
  <c r="AA310" i="122"/>
  <c r="Y309" i="122"/>
  <c r="Y445" i="122"/>
  <c r="Z1622" i="122"/>
  <c r="AA313" i="122"/>
  <c r="AB310" i="122"/>
  <c r="V1622" i="122"/>
  <c r="U320" i="122"/>
  <c r="V315" i="122"/>
  <c r="W314" i="122"/>
  <c r="X313" i="122"/>
  <c r="T313" i="122"/>
  <c r="W1836" i="122"/>
  <c r="W552" i="122"/>
  <c r="T1301" i="122"/>
  <c r="S214" i="122"/>
  <c r="AA2249" i="122"/>
  <c r="AH320" i="122"/>
  <c r="X537" i="122"/>
  <c r="AA1515" i="122"/>
  <c r="Z1836" i="122"/>
  <c r="Y1729" i="122"/>
  <c r="Y873" i="122"/>
  <c r="Y321" i="122"/>
  <c r="W316" i="122"/>
  <c r="X1729" i="122"/>
  <c r="T445" i="122"/>
  <c r="T309" i="122"/>
  <c r="V1087" i="122"/>
  <c r="AA965" i="122"/>
  <c r="AA644" i="122"/>
  <c r="I197" i="122"/>
  <c r="H138" i="122"/>
  <c r="R316" i="122"/>
  <c r="I229" i="122"/>
  <c r="AG2921" i="122"/>
  <c r="AE309" i="122"/>
  <c r="AE445" i="122"/>
  <c r="AD315" i="122"/>
  <c r="AF965" i="122"/>
  <c r="AF1179" i="122"/>
  <c r="AE1714" i="122"/>
  <c r="Y552" i="122"/>
  <c r="Y315" i="122"/>
  <c r="Y229" i="122"/>
  <c r="AC1072" i="122"/>
  <c r="AC828" i="122"/>
  <c r="AC276" i="122"/>
  <c r="AC1042" i="122"/>
  <c r="AC614" i="122"/>
  <c r="AC1622" i="122"/>
  <c r="AC721" i="122"/>
  <c r="AC2005" i="122"/>
  <c r="AC1928" i="122"/>
  <c r="AC2035" i="122"/>
  <c r="AH2570" i="122"/>
  <c r="AD1714" i="122"/>
  <c r="Y320" i="122"/>
  <c r="W229" i="122"/>
  <c r="AA430" i="122"/>
  <c r="AG552" i="122"/>
  <c r="AG320" i="122"/>
  <c r="AE751" i="122"/>
  <c r="AD1500" i="122"/>
  <c r="AA1622" i="122"/>
  <c r="Y766" i="122"/>
  <c r="Z980" i="122"/>
  <c r="AB873" i="122"/>
  <c r="AH2371" i="122"/>
  <c r="AD552" i="122"/>
  <c r="AD858" i="122"/>
  <c r="X1500" i="122"/>
  <c r="X858" i="122"/>
  <c r="AA980" i="122"/>
  <c r="AB1408" i="122"/>
  <c r="AB1286" i="122"/>
  <c r="R1301" i="122"/>
  <c r="R313" i="122"/>
  <c r="P320" i="122"/>
  <c r="Q321" i="122"/>
  <c r="R659" i="122"/>
  <c r="W858" i="122"/>
  <c r="Z965" i="122"/>
  <c r="O309" i="122"/>
  <c r="O445" i="122"/>
  <c r="Q311" i="122"/>
  <c r="I309" i="122"/>
  <c r="I445" i="122"/>
  <c r="O766" i="122"/>
  <c r="Q766" i="122"/>
  <c r="P321" i="122"/>
  <c r="W1607" i="122"/>
  <c r="W1714" i="122"/>
  <c r="L309" i="122"/>
  <c r="L445" i="122"/>
  <c r="Q315" i="122"/>
  <c r="S320" i="122"/>
  <c r="N314" i="122"/>
  <c r="W1072" i="122"/>
  <c r="K321" i="122"/>
  <c r="O980" i="122"/>
  <c r="R321" i="122"/>
  <c r="AB1072" i="122"/>
  <c r="AB858" i="122"/>
  <c r="AB2142" i="122"/>
  <c r="T537" i="122"/>
  <c r="Z430" i="122"/>
  <c r="X297" i="122"/>
  <c r="V296" i="122"/>
  <c r="R300" i="122"/>
  <c r="K298" i="122"/>
  <c r="W306" i="122"/>
  <c r="Z294" i="122"/>
  <c r="T301" i="122"/>
  <c r="P296" i="122"/>
  <c r="AB301" i="122"/>
  <c r="Z298" i="122"/>
  <c r="N305" i="122"/>
  <c r="V306" i="122"/>
  <c r="AA300" i="122"/>
  <c r="L305" i="122"/>
  <c r="J296" i="122"/>
  <c r="R295" i="122"/>
  <c r="W298" i="122"/>
  <c r="X294" i="122"/>
  <c r="U295" i="122"/>
  <c r="Y300" i="122"/>
  <c r="K301" i="122"/>
  <c r="Y2050" i="122"/>
  <c r="X320" i="122"/>
  <c r="U310" i="122"/>
  <c r="Y751" i="122"/>
  <c r="N229" i="122"/>
  <c r="AE314" i="122"/>
  <c r="AB1515" i="122"/>
  <c r="T229" i="122"/>
  <c r="W980" i="122"/>
  <c r="U1622" i="122"/>
  <c r="V311" i="122"/>
  <c r="T311" i="122"/>
  <c r="V321" i="122"/>
  <c r="U313" i="122"/>
  <c r="AA1607" i="122"/>
  <c r="AC269" i="122"/>
  <c r="AC1515" i="122"/>
  <c r="AC766" i="122"/>
  <c r="AC97" i="122"/>
  <c r="AC271" i="122"/>
  <c r="AC266" i="122"/>
  <c r="AC264" i="122"/>
  <c r="AC1684" i="122"/>
  <c r="AC2371" i="122"/>
  <c r="AF2478" i="122"/>
  <c r="AG2585" i="122"/>
  <c r="AG214" i="122"/>
  <c r="AG537" i="122"/>
  <c r="AF1500" i="122"/>
  <c r="AA873" i="122"/>
  <c r="AH1087" i="122"/>
  <c r="AG1072" i="122"/>
  <c r="V1500" i="122"/>
  <c r="X316" i="122"/>
  <c r="X1622" i="122"/>
  <c r="X1408" i="122"/>
  <c r="Y644" i="122"/>
  <c r="AD214" i="122"/>
  <c r="AE316" i="122"/>
  <c r="AH2707" i="122"/>
  <c r="AF2142" i="122"/>
  <c r="AE644" i="122"/>
  <c r="Z312" i="122"/>
  <c r="AA311" i="122"/>
  <c r="U1393" i="122"/>
  <c r="U751" i="122"/>
  <c r="U229" i="122"/>
  <c r="U314" i="122"/>
  <c r="Y1714" i="122"/>
  <c r="M214" i="122"/>
  <c r="P659" i="122"/>
  <c r="S766" i="122"/>
  <c r="M445" i="122"/>
  <c r="M309" i="122"/>
  <c r="T965" i="122"/>
  <c r="P309" i="122"/>
  <c r="P445" i="122"/>
  <c r="R552" i="122"/>
  <c r="S980" i="122"/>
  <c r="N321" i="122"/>
  <c r="N887" i="122"/>
  <c r="T1286" i="122"/>
  <c r="P300" i="122"/>
  <c r="Q300" i="122"/>
  <c r="I298" i="122"/>
  <c r="Q298" i="122"/>
  <c r="Z299" i="122"/>
  <c r="R298" i="122"/>
  <c r="U300" i="122"/>
  <c r="Y297" i="122"/>
  <c r="K295" i="122"/>
  <c r="M294" i="122"/>
  <c r="L298" i="122"/>
  <c r="Y306" i="122"/>
  <c r="V297" i="122"/>
  <c r="Y305" i="122"/>
  <c r="S298" i="122"/>
  <c r="Q305" i="122"/>
  <c r="Y298" i="122"/>
  <c r="N295" i="122"/>
  <c r="L297" i="122"/>
  <c r="W296" i="122"/>
  <c r="Z297" i="122"/>
  <c r="J306" i="122"/>
  <c r="X299" i="122"/>
  <c r="AA298" i="122"/>
  <c r="S306" i="122"/>
  <c r="M298" i="122"/>
  <c r="W299" i="122"/>
  <c r="U299" i="122"/>
  <c r="X306" i="122"/>
  <c r="AA305" i="122"/>
  <c r="K294" i="122"/>
  <c r="M306" i="122"/>
  <c r="T306" i="122"/>
  <c r="AF229" i="122"/>
  <c r="AH1194" i="122"/>
  <c r="AG858" i="122"/>
  <c r="AF1286" i="122"/>
  <c r="AB1729" i="122"/>
  <c r="AA321" i="122"/>
  <c r="AG2142" i="122"/>
  <c r="AD537" i="122"/>
  <c r="O214" i="122"/>
  <c r="X751" i="122"/>
  <c r="Y1408" i="122"/>
  <c r="AA229" i="122"/>
  <c r="U430" i="122"/>
  <c r="V965" i="122"/>
  <c r="U1194" i="122"/>
  <c r="AE2356" i="122"/>
  <c r="Z311" i="122"/>
  <c r="Y310" i="122"/>
  <c r="Y659" i="122"/>
  <c r="U644" i="122"/>
  <c r="X309" i="122"/>
  <c r="X445" i="122"/>
  <c r="U312" i="122"/>
  <c r="Y430" i="122"/>
  <c r="Y1500" i="122"/>
  <c r="S229" i="122"/>
  <c r="AE552" i="122"/>
  <c r="AG1286" i="122"/>
  <c r="AG751" i="122"/>
  <c r="AF1714" i="122"/>
  <c r="AA316" i="122"/>
  <c r="Y312" i="122"/>
  <c r="Z659" i="122"/>
  <c r="Y1836" i="122"/>
  <c r="Z1408" i="122"/>
  <c r="AC1149" i="122"/>
  <c r="AC1363" i="122"/>
  <c r="AC1286" i="122"/>
  <c r="AC1393" i="122"/>
  <c r="AC2249" i="122"/>
  <c r="AC1898" i="122"/>
  <c r="AE659" i="122"/>
  <c r="AH659" i="122"/>
  <c r="AB552" i="122"/>
  <c r="W873" i="122"/>
  <c r="W1729" i="122"/>
  <c r="V314" i="122"/>
  <c r="X321" i="122"/>
  <c r="AF766" i="122"/>
  <c r="AD2249" i="122"/>
  <c r="AA2157" i="122"/>
  <c r="AA1408" i="122"/>
  <c r="X1286" i="122"/>
  <c r="W1393" i="122"/>
  <c r="T1179" i="122"/>
  <c r="Z1179" i="122"/>
  <c r="R315" i="122"/>
  <c r="O314" i="122"/>
  <c r="L321" i="122"/>
  <c r="S313" i="122"/>
  <c r="K313" i="122"/>
  <c r="R314" i="122"/>
  <c r="J214" i="122"/>
  <c r="S312" i="122"/>
  <c r="P311" i="122"/>
  <c r="S310" i="122"/>
  <c r="AB1500" i="122"/>
  <c r="S321" i="122"/>
  <c r="N873" i="122"/>
  <c r="N311" i="122"/>
  <c r="K310" i="122"/>
  <c r="N445" i="122"/>
  <c r="N309" i="122"/>
  <c r="Z214" i="122"/>
  <c r="I236" i="122"/>
  <c r="R766" i="122"/>
  <c r="AB1393" i="122"/>
  <c r="T1072" i="122"/>
  <c r="I235" i="122"/>
  <c r="P1087" i="122"/>
  <c r="R312" i="122"/>
  <c r="L552" i="122"/>
  <c r="M552" i="122"/>
  <c r="O659" i="122"/>
  <c r="AB1821" i="122"/>
  <c r="T1500" i="122"/>
  <c r="S297" i="122"/>
  <c r="T300" i="122"/>
  <c r="S295" i="122"/>
  <c r="I306" i="122"/>
  <c r="L296" i="122"/>
  <c r="N296" i="122"/>
  <c r="N299" i="122"/>
  <c r="W295" i="122"/>
  <c r="V305" i="122"/>
  <c r="W305" i="122"/>
  <c r="O305" i="122"/>
  <c r="AD310" i="122"/>
  <c r="U659" i="122"/>
  <c r="T552" i="122"/>
  <c r="T1087" i="122"/>
  <c r="Z310" i="122"/>
  <c r="AA766" i="122"/>
  <c r="V430" i="122"/>
  <c r="U1408" i="122"/>
  <c r="W659" i="122"/>
  <c r="AG873" i="122"/>
  <c r="AH1515" i="122"/>
  <c r="AH229" i="122"/>
  <c r="AD1607" i="122"/>
  <c r="AB1943" i="122"/>
  <c r="U537" i="122"/>
  <c r="V1607" i="122"/>
  <c r="T1408" i="122"/>
  <c r="V980" i="122"/>
  <c r="X1194" i="122"/>
  <c r="AC537" i="122"/>
  <c r="AC265" i="122"/>
  <c r="AC1301" i="122"/>
  <c r="AC267" i="122"/>
  <c r="AG1821" i="122"/>
  <c r="AF2249" i="122"/>
  <c r="AF2463" i="122"/>
  <c r="AE1500" i="122"/>
  <c r="AA1836" i="122"/>
  <c r="Z314" i="122"/>
  <c r="Z229" i="122"/>
  <c r="Z1301" i="122"/>
  <c r="Y965" i="122"/>
  <c r="H129" i="122"/>
  <c r="I188" i="122"/>
  <c r="I238" i="122"/>
  <c r="AF214" i="122"/>
  <c r="U965" i="122"/>
  <c r="U316" i="122"/>
  <c r="V229" i="122"/>
  <c r="U766" i="122"/>
  <c r="U1301" i="122"/>
  <c r="V1729" i="122"/>
  <c r="X552" i="122"/>
  <c r="V445" i="122"/>
  <c r="V309" i="122"/>
  <c r="V313" i="122"/>
  <c r="L316" i="122"/>
  <c r="AE2585" i="122"/>
  <c r="AF644" i="122"/>
  <c r="AE1393" i="122"/>
  <c r="X214" i="122"/>
  <c r="V858" i="122"/>
  <c r="V214" i="122"/>
  <c r="T659" i="122"/>
  <c r="T980" i="122"/>
  <c r="O316" i="122"/>
  <c r="P229" i="122"/>
  <c r="S659" i="122"/>
  <c r="L314" i="122"/>
  <c r="Q873" i="122"/>
  <c r="Q313" i="122"/>
  <c r="Z1714" i="122"/>
  <c r="P312" i="122"/>
  <c r="N313" i="122"/>
  <c r="S873" i="122"/>
  <c r="AB965" i="122"/>
  <c r="W1821" i="122"/>
  <c r="R311" i="122"/>
  <c r="P873" i="122"/>
  <c r="AB1607" i="122"/>
  <c r="AB214" i="122"/>
  <c r="S552" i="122"/>
  <c r="M315" i="122"/>
  <c r="Q320" i="122"/>
  <c r="Q659" i="122"/>
  <c r="AB644" i="122"/>
  <c r="T1393" i="122"/>
  <c r="AA662" i="16"/>
  <c r="AJ2622" i="16"/>
  <c r="AI188" i="13"/>
  <c r="AI184" i="13"/>
  <c r="AI147" i="13"/>
  <c r="AI187" i="13"/>
  <c r="AI186" i="13"/>
  <c r="AI189" i="13"/>
  <c r="AI196" i="13"/>
  <c r="AI191" i="13"/>
  <c r="AI190" i="13"/>
  <c r="AI185" i="13"/>
  <c r="AI195" i="13"/>
  <c r="AM12" i="113"/>
  <c r="AM13" i="113"/>
  <c r="AI86" i="9"/>
  <c r="AI632" i="16" s="1"/>
  <c r="AC743" i="16"/>
  <c r="AC651" i="16"/>
  <c r="AK2622" i="16"/>
  <c r="O91" i="13"/>
  <c r="U84" i="13"/>
  <c r="P85" i="13"/>
  <c r="N81" i="13"/>
  <c r="W86" i="13"/>
  <c r="T84" i="13"/>
  <c r="Z85" i="13"/>
  <c r="V85" i="13"/>
  <c r="V92" i="13"/>
  <c r="Q87" i="13"/>
  <c r="U81" i="13"/>
  <c r="Y83" i="13"/>
  <c r="Q85" i="13"/>
  <c r="U86" i="13"/>
  <c r="AA87" i="13"/>
  <c r="AD81" i="13"/>
  <c r="Q92" i="13"/>
  <c r="AB86" i="13"/>
  <c r="Z86" i="13"/>
  <c r="V83" i="13"/>
  <c r="U91" i="13"/>
  <c r="AD82" i="13"/>
  <c r="AL217" i="8"/>
  <c r="AL216" i="8"/>
  <c r="AL218" i="8"/>
  <c r="X92" i="13"/>
  <c r="S83" i="13"/>
  <c r="R83" i="13"/>
  <c r="AD91" i="13"/>
  <c r="AB81" i="13"/>
  <c r="T82" i="13"/>
  <c r="S92" i="13"/>
  <c r="S81" i="13"/>
  <c r="AA28" i="13"/>
  <c r="Y82" i="13"/>
  <c r="T87" i="13"/>
  <c r="AC86" i="13"/>
  <c r="U83" i="13"/>
  <c r="V84" i="13"/>
  <c r="P82" i="13"/>
  <c r="N83" i="13"/>
  <c r="R81" i="13"/>
  <c r="AD87" i="13"/>
  <c r="N84" i="13"/>
  <c r="Q81" i="13"/>
  <c r="N91" i="13"/>
  <c r="Z2666" i="16"/>
  <c r="Z84" i="13"/>
  <c r="W84" i="13"/>
  <c r="Q82" i="13"/>
  <c r="O84" i="13"/>
  <c r="X85" i="13"/>
  <c r="AB91" i="13"/>
  <c r="AC91" i="13"/>
  <c r="Y85" i="13"/>
  <c r="AB92" i="13"/>
  <c r="AF87" i="13"/>
  <c r="Y91" i="13"/>
  <c r="Y84" i="13"/>
  <c r="AB28" i="13"/>
  <c r="P91" i="13"/>
  <c r="AH87" i="13"/>
  <c r="P84" i="13"/>
  <c r="V87" i="13"/>
  <c r="W82" i="13"/>
  <c r="Z87" i="13"/>
  <c r="AF83" i="13"/>
  <c r="P92" i="13"/>
  <c r="AA82" i="13"/>
  <c r="AB85" i="13"/>
  <c r="W83" i="13"/>
  <c r="Z81" i="13"/>
  <c r="O85" i="13"/>
  <c r="O92" i="13"/>
  <c r="AC87" i="13"/>
  <c r="W85" i="13"/>
  <c r="Z28" i="13"/>
  <c r="AF28" i="13"/>
  <c r="AE86" i="13"/>
  <c r="AA81" i="13"/>
  <c r="AD84" i="13"/>
  <c r="AB87" i="13"/>
  <c r="Z82" i="13"/>
  <c r="X81" i="13"/>
  <c r="AF81" i="13"/>
  <c r="Y28" i="13"/>
  <c r="O86" i="13"/>
  <c r="T92" i="13"/>
  <c r="X83" i="13"/>
  <c r="V28" i="13"/>
  <c r="AC84" i="13"/>
  <c r="P86" i="13"/>
  <c r="W87" i="13"/>
  <c r="O83" i="13"/>
  <c r="U92" i="13"/>
  <c r="N86" i="13"/>
  <c r="N92" i="13"/>
  <c r="AA85" i="13"/>
  <c r="Y92" i="13"/>
  <c r="V81" i="13"/>
  <c r="R87" i="13"/>
  <c r="AE91" i="13"/>
  <c r="AF84" i="13"/>
  <c r="AE83" i="13"/>
  <c r="AB83" i="13"/>
  <c r="X87" i="13"/>
  <c r="U82" i="13"/>
  <c r="R91" i="13"/>
  <c r="AC82" i="13"/>
  <c r="S87" i="13"/>
  <c r="S86" i="13"/>
  <c r="Q83" i="13"/>
  <c r="W81" i="13"/>
  <c r="T81" i="13"/>
  <c r="AC28" i="13"/>
  <c r="AB84" i="13"/>
  <c r="AF85" i="13"/>
  <c r="AA92" i="13"/>
  <c r="Y86" i="13"/>
  <c r="AE92" i="13"/>
  <c r="AE82" i="13"/>
  <c r="N85" i="13"/>
  <c r="AC85" i="13"/>
  <c r="AF82" i="13"/>
  <c r="AC83" i="13"/>
  <c r="W92" i="13"/>
  <c r="V86" i="13"/>
  <c r="P83" i="13"/>
  <c r="AA86" i="13"/>
  <c r="T85" i="13"/>
  <c r="V91" i="13"/>
  <c r="W91" i="13"/>
  <c r="X86" i="13"/>
  <c r="R86" i="13"/>
  <c r="R82" i="13"/>
  <c r="U87" i="13"/>
  <c r="AA83" i="13"/>
  <c r="T91" i="13"/>
  <c r="X91" i="13"/>
  <c r="R85" i="13"/>
  <c r="AE85" i="13"/>
  <c r="T83" i="13"/>
  <c r="U85" i="13"/>
  <c r="AD83" i="13"/>
  <c r="AF91" i="13"/>
  <c r="AE28" i="13"/>
  <c r="S82" i="13"/>
  <c r="S85" i="13"/>
  <c r="N87" i="13"/>
  <c r="Y81" i="13"/>
  <c r="AB82" i="13"/>
  <c r="Z91" i="13"/>
  <c r="X84" i="13"/>
  <c r="AE81" i="13"/>
  <c r="N82" i="13"/>
  <c r="T86" i="13"/>
  <c r="V82" i="13"/>
  <c r="AD92" i="13"/>
  <c r="Q84" i="13"/>
  <c r="AF86" i="13"/>
  <c r="U28" i="13"/>
  <c r="X82" i="13"/>
  <c r="Q91" i="13"/>
  <c r="AF92" i="13"/>
  <c r="AE84" i="13"/>
  <c r="AA91" i="13"/>
  <c r="Y87" i="13"/>
  <c r="AD86" i="13"/>
  <c r="O87" i="13"/>
  <c r="AA84" i="13"/>
  <c r="AD28" i="13"/>
  <c r="Z83" i="13"/>
  <c r="S84" i="13"/>
  <c r="Q86" i="13"/>
  <c r="O81" i="13"/>
  <c r="R84" i="13"/>
  <c r="Z92" i="13"/>
  <c r="AC92" i="13"/>
  <c r="AE87" i="13"/>
  <c r="P87" i="13"/>
  <c r="AD85" i="13"/>
  <c r="AC81" i="13"/>
  <c r="O82" i="13"/>
  <c r="S91" i="13"/>
  <c r="R92" i="13"/>
  <c r="P81" i="13"/>
  <c r="W28" i="13"/>
  <c r="X28" i="13"/>
  <c r="AD631" i="16"/>
  <c r="AD624" i="16"/>
  <c r="AD625" i="16"/>
  <c r="AD623" i="16"/>
  <c r="AD626" i="16"/>
  <c r="AD627" i="16"/>
  <c r="AD621" i="16"/>
  <c r="AD622" i="16"/>
  <c r="AC2657" i="16"/>
  <c r="W2666" i="16"/>
  <c r="AB2647" i="16"/>
  <c r="R2667" i="16"/>
  <c r="W2597" i="16"/>
  <c r="X2597" i="16"/>
  <c r="AA2657" i="16"/>
  <c r="AC2666" i="16"/>
  <c r="U2597" i="16"/>
  <c r="Q2667" i="16"/>
  <c r="Z2647" i="16"/>
  <c r="V2597" i="16"/>
  <c r="U2666" i="16"/>
  <c r="Y2657" i="16"/>
  <c r="P2667" i="16"/>
  <c r="S2667" i="16"/>
  <c r="AA2647" i="16"/>
  <c r="N2667" i="16"/>
  <c r="O2667" i="16"/>
  <c r="X2666" i="16"/>
  <c r="Z2657" i="16"/>
  <c r="AB2657" i="16"/>
  <c r="Y2666" i="16"/>
  <c r="T2597" i="16"/>
  <c r="T2657" i="16"/>
  <c r="AE2647" i="16"/>
  <c r="T2666" i="16"/>
  <c r="AA649" i="16"/>
  <c r="AC2647" i="16"/>
  <c r="K835" i="16"/>
  <c r="T2647" i="16"/>
  <c r="V2666" i="16"/>
  <c r="AB750" i="16"/>
  <c r="AF2509" i="16"/>
  <c r="AH2509" i="16"/>
  <c r="AB658" i="16"/>
  <c r="AB743" i="16"/>
  <c r="AC663" i="16"/>
  <c r="AE2509" i="16"/>
  <c r="AA754" i="16"/>
  <c r="AA743" i="16"/>
  <c r="AG2509" i="16"/>
  <c r="Y651" i="16"/>
  <c r="Z663" i="16"/>
  <c r="AA663" i="16"/>
  <c r="AA651" i="16"/>
  <c r="AB651" i="16"/>
  <c r="Y743" i="16"/>
  <c r="Z651" i="16"/>
  <c r="Y663" i="16"/>
  <c r="AO12" i="8"/>
  <c r="AK12" i="83"/>
  <c r="AK12" i="9"/>
  <c r="AK11" i="13"/>
  <c r="AC750" i="16"/>
  <c r="Z743" i="16"/>
  <c r="AB663" i="16"/>
  <c r="AD2509" i="16"/>
  <c r="Y2647" i="16"/>
  <c r="AE2666" i="16"/>
  <c r="AB2666" i="16"/>
  <c r="AA833" i="16"/>
  <c r="Y833" i="16"/>
  <c r="AB649" i="16"/>
  <c r="AE1694" i="16"/>
  <c r="AB741" i="16"/>
  <c r="AA741" i="16"/>
  <c r="I835" i="16"/>
  <c r="AG1694" i="16"/>
  <c r="AD1694" i="16"/>
  <c r="AF1694" i="16"/>
  <c r="AH1694" i="16"/>
  <c r="Y741" i="16"/>
  <c r="Y649" i="16"/>
  <c r="AB833" i="16"/>
  <c r="X77" i="13"/>
  <c r="O2509" i="16"/>
  <c r="H116" i="13"/>
  <c r="I175" i="13"/>
  <c r="N2509" i="16"/>
  <c r="J489" i="13"/>
  <c r="J77" i="13"/>
  <c r="AK343" i="16"/>
  <c r="AK213" i="122" s="1"/>
  <c r="AK616" i="16"/>
  <c r="AK2599" i="16"/>
  <c r="AK607" i="16"/>
  <c r="AK609" i="16"/>
  <c r="AK332" i="16"/>
  <c r="AK202" i="122" s="1"/>
  <c r="AK337" i="16"/>
  <c r="AK207" i="122" s="1"/>
  <c r="AK2639" i="16"/>
  <c r="AK2621" i="16"/>
  <c r="AK605" i="16"/>
  <c r="AK2600" i="16"/>
  <c r="AK333" i="16"/>
  <c r="AK203" i="122" s="1"/>
  <c r="AK338" i="16"/>
  <c r="AK208" i="122" s="1"/>
  <c r="AK610" i="16"/>
  <c r="AK2602" i="16"/>
  <c r="AK612" i="16"/>
  <c r="AK334" i="16"/>
  <c r="AK204" i="122" s="1"/>
  <c r="AK342" i="16"/>
  <c r="AK212" i="122" s="1"/>
  <c r="AK606" i="16"/>
  <c r="AK611" i="16"/>
  <c r="AK755" i="16"/>
  <c r="AK331" i="16"/>
  <c r="AK201" i="122" s="1"/>
  <c r="AK2623" i="16"/>
  <c r="AK336" i="16"/>
  <c r="AK206" i="122" s="1"/>
  <c r="AK335" i="16"/>
  <c r="AK205" i="122" s="1"/>
  <c r="AK608" i="16"/>
  <c r="AK2601" i="16"/>
  <c r="AK2620" i="16"/>
  <c r="AK2603" i="16"/>
  <c r="AK34" i="16"/>
  <c r="Z2509" i="16"/>
  <c r="AG13" i="8"/>
  <c r="AF13" i="8"/>
  <c r="O80" i="13"/>
  <c r="O197" i="13"/>
  <c r="V1694" i="16"/>
  <c r="Y835" i="16"/>
  <c r="Q77" i="13"/>
  <c r="S2509" i="16"/>
  <c r="N1694" i="16"/>
  <c r="AA1694" i="16"/>
  <c r="K2509" i="16"/>
  <c r="AC1694" i="16"/>
  <c r="L703" i="13"/>
  <c r="L77" i="13"/>
  <c r="AA835" i="16"/>
  <c r="W835" i="16"/>
  <c r="M1694" i="16"/>
  <c r="K596" i="13"/>
  <c r="K77" i="13"/>
  <c r="M2509" i="16"/>
  <c r="R1694" i="16"/>
  <c r="V77" i="13"/>
  <c r="H114" i="13"/>
  <c r="I173" i="13"/>
  <c r="AK680" i="16"/>
  <c r="Z1694" i="16"/>
  <c r="N80" i="13"/>
  <c r="N197" i="13"/>
  <c r="AE80" i="13"/>
  <c r="AE197" i="13"/>
  <c r="Z13" i="8"/>
  <c r="Y13" i="8"/>
  <c r="AD80" i="13"/>
  <c r="AD197" i="13"/>
  <c r="W2509" i="16"/>
  <c r="U1694" i="16"/>
  <c r="I2509" i="16"/>
  <c r="J2509" i="16"/>
  <c r="AB80" i="13"/>
  <c r="AB197" i="13"/>
  <c r="AB2509" i="16"/>
  <c r="H117" i="13"/>
  <c r="I176" i="13"/>
  <c r="R2509" i="16"/>
  <c r="T2509" i="16"/>
  <c r="Z80" i="13"/>
  <c r="Z197" i="13"/>
  <c r="W80" i="13"/>
  <c r="W197" i="13"/>
  <c r="Y2509" i="16"/>
  <c r="I169" i="13"/>
  <c r="H227" i="13"/>
  <c r="H110" i="13"/>
  <c r="Q835" i="16"/>
  <c r="H112" i="13"/>
  <c r="I171" i="13"/>
  <c r="L2509" i="16"/>
  <c r="AF2666" i="16"/>
  <c r="AF2647" i="16"/>
  <c r="P2509" i="16"/>
  <c r="S1694" i="16"/>
  <c r="J1694" i="16"/>
  <c r="U2509" i="16"/>
  <c r="Y1694" i="16"/>
  <c r="O77" i="13"/>
  <c r="M77" i="13"/>
  <c r="O1694" i="16"/>
  <c r="W77" i="13"/>
  <c r="I77" i="13"/>
  <c r="I382" i="13"/>
  <c r="V80" i="13"/>
  <c r="V197" i="13"/>
  <c r="AB835" i="16"/>
  <c r="P835" i="16"/>
  <c r="Z835" i="16"/>
  <c r="X835" i="16"/>
  <c r="AB1694" i="16"/>
  <c r="U80" i="13"/>
  <c r="U197" i="13"/>
  <c r="X80" i="13"/>
  <c r="X197" i="13"/>
  <c r="R77" i="13"/>
  <c r="P77" i="13"/>
  <c r="N77" i="13"/>
  <c r="I170" i="13"/>
  <c r="H111" i="13"/>
  <c r="L1694" i="16"/>
  <c r="Q2509" i="16"/>
  <c r="O835" i="16"/>
  <c r="I180" i="13"/>
  <c r="H121" i="13"/>
  <c r="I1694" i="16"/>
  <c r="H113" i="13"/>
  <c r="I172" i="13"/>
  <c r="AC80" i="13"/>
  <c r="AC197" i="13"/>
  <c r="N835" i="16"/>
  <c r="T77" i="13"/>
  <c r="K1694" i="16"/>
  <c r="AA2666" i="16"/>
  <c r="P1694" i="16"/>
  <c r="Q1694" i="16"/>
  <c r="U77" i="13"/>
  <c r="X1694" i="16"/>
  <c r="W1694" i="16"/>
  <c r="T1694" i="16"/>
  <c r="Y80" i="13"/>
  <c r="Y197" i="13"/>
  <c r="H122" i="13"/>
  <c r="I181" i="13"/>
  <c r="T80" i="13"/>
  <c r="T197" i="13"/>
  <c r="U835" i="16"/>
  <c r="L835" i="16"/>
  <c r="R80" i="13"/>
  <c r="R197" i="13"/>
  <c r="AA2509" i="16"/>
  <c r="AA80" i="13"/>
  <c r="AA197" i="13"/>
  <c r="AC2509" i="16"/>
  <c r="P80" i="13"/>
  <c r="P197" i="13"/>
  <c r="S80" i="13"/>
  <c r="S197" i="13"/>
  <c r="AC835" i="16"/>
  <c r="I174" i="13"/>
  <c r="H115" i="13"/>
  <c r="S77" i="13"/>
  <c r="J835" i="16"/>
  <c r="V2509" i="16"/>
  <c r="AF80" i="13"/>
  <c r="AF197" i="13"/>
  <c r="X2509" i="16"/>
  <c r="R835" i="16"/>
  <c r="Q80" i="13"/>
  <c r="Q197" i="13"/>
  <c r="AH83" i="13"/>
  <c r="AH85" i="13"/>
  <c r="AH81" i="13"/>
  <c r="AH91" i="13"/>
  <c r="AH82" i="13"/>
  <c r="AH80" i="13"/>
  <c r="AH92" i="13"/>
  <c r="AH84" i="13"/>
  <c r="AH86" i="13"/>
  <c r="Z747" i="16"/>
  <c r="Z655" i="16"/>
  <c r="Z649" i="16"/>
  <c r="Z656" i="16"/>
  <c r="Z748" i="16"/>
  <c r="Z833" i="16"/>
  <c r="Z741" i="16"/>
  <c r="AC654" i="16"/>
  <c r="AC744" i="16"/>
  <c r="AC662" i="16"/>
  <c r="AC749" i="16"/>
  <c r="AC652" i="16"/>
  <c r="AC655" i="16"/>
  <c r="AC745" i="16"/>
  <c r="AC746" i="16"/>
  <c r="AC754" i="16"/>
  <c r="AC657" i="16"/>
  <c r="AC747" i="16"/>
  <c r="AC748" i="16"/>
  <c r="AC656" i="16"/>
  <c r="AC653" i="16"/>
  <c r="AC741" i="16"/>
  <c r="AC649" i="16"/>
  <c r="AC833" i="16"/>
  <c r="AH28" i="13"/>
  <c r="AH2666" i="16"/>
  <c r="AH2647" i="16"/>
  <c r="AH197" i="13"/>
  <c r="AK807" i="16" l="1"/>
  <c r="AJ810" i="16"/>
  <c r="AJ815" i="16"/>
  <c r="AK816" i="16"/>
  <c r="AJ806" i="16"/>
  <c r="AJ725" i="16"/>
  <c r="AJ804" i="16"/>
  <c r="AK805" i="16"/>
  <c r="AK786" i="16"/>
  <c r="AJ808" i="16"/>
  <c r="AJ809" i="16"/>
  <c r="AK804" i="16"/>
  <c r="AK725" i="16"/>
  <c r="AI817" i="16"/>
  <c r="AK809" i="16"/>
  <c r="AJ786" i="16"/>
  <c r="AJ816" i="16"/>
  <c r="AK808" i="16"/>
  <c r="AK806" i="16"/>
  <c r="AJ811" i="16"/>
  <c r="AF624" i="16"/>
  <c r="AF623" i="16"/>
  <c r="AL27" i="148"/>
  <c r="AK13" i="149"/>
  <c r="AK13" i="148"/>
  <c r="AF627" i="16"/>
  <c r="AJ13" i="149"/>
  <c r="AJ13" i="148"/>
  <c r="AF621" i="16"/>
  <c r="AI746" i="16"/>
  <c r="AF622" i="16"/>
  <c r="AI744" i="16"/>
  <c r="AF626" i="16"/>
  <c r="AF625" i="16"/>
  <c r="AF631" i="16"/>
  <c r="AI652" i="16"/>
  <c r="AI743" i="16"/>
  <c r="AI651" i="16"/>
  <c r="AI654" i="16"/>
  <c r="AI747" i="16"/>
  <c r="AI655" i="16"/>
  <c r="AM26" i="16"/>
  <c r="AI662" i="16"/>
  <c r="AM31" i="16"/>
  <c r="AI754" i="16"/>
  <c r="AL667" i="16"/>
  <c r="AL25" i="83"/>
  <c r="AL671" i="16"/>
  <c r="AI748" i="16"/>
  <c r="AI842" i="16"/>
  <c r="AI269" i="13" s="1"/>
  <c r="AL674" i="16"/>
  <c r="AL668" i="16"/>
  <c r="AN11" i="113"/>
  <c r="AN12" i="113" s="1"/>
  <c r="AL673" i="16"/>
  <c r="AK12" i="122"/>
  <c r="AL670" i="16"/>
  <c r="AL33" i="16"/>
  <c r="AL672" i="16"/>
  <c r="AJ12" i="122"/>
  <c r="AL669" i="16"/>
  <c r="AL678" i="16"/>
  <c r="AJ196" i="13"/>
  <c r="AJ192" i="13"/>
  <c r="AI837" i="16"/>
  <c r="AI264" i="13" s="1"/>
  <c r="AJ147" i="13"/>
  <c r="S264" i="13"/>
  <c r="AI750" i="16"/>
  <c r="AI745" i="16"/>
  <c r="AI835" i="16"/>
  <c r="AI262" i="13" s="1"/>
  <c r="T266" i="13"/>
  <c r="T265" i="13"/>
  <c r="AI741" i="16"/>
  <c r="V267" i="13"/>
  <c r="P264" i="13"/>
  <c r="R265" i="13"/>
  <c r="R1336" i="13" s="1"/>
  <c r="O273" i="13"/>
  <c r="P268" i="13"/>
  <c r="AI658" i="16"/>
  <c r="AI653" i="16"/>
  <c r="N265" i="13"/>
  <c r="P266" i="13"/>
  <c r="AC267" i="13"/>
  <c r="AC2515" i="13" s="1"/>
  <c r="M269" i="13"/>
  <c r="V281" i="122"/>
  <c r="AF85" i="122"/>
  <c r="T269" i="13"/>
  <c r="AF86" i="122"/>
  <c r="Q285" i="122"/>
  <c r="V263" i="13"/>
  <c r="X266" i="13"/>
  <c r="Q273" i="13"/>
  <c r="P267" i="13"/>
  <c r="S280" i="122"/>
  <c r="O265" i="13"/>
  <c r="X269" i="13"/>
  <c r="X1982" i="13" s="1"/>
  <c r="W267" i="13"/>
  <c r="L285" i="122"/>
  <c r="J283" i="122"/>
  <c r="AE89" i="122"/>
  <c r="U268" i="13"/>
  <c r="AC274" i="13"/>
  <c r="V264" i="13"/>
  <c r="X290" i="122"/>
  <c r="K265" i="13"/>
  <c r="AC264" i="13"/>
  <c r="W286" i="122"/>
  <c r="T267" i="13"/>
  <c r="W265" i="13"/>
  <c r="X265" i="13"/>
  <c r="X68" i="13" s="1"/>
  <c r="X268" i="13"/>
  <c r="AJ195" i="13"/>
  <c r="Z267" i="13"/>
  <c r="Z70" i="13" s="1"/>
  <c r="U284" i="122"/>
  <c r="AJ12" i="13"/>
  <c r="Q266" i="13"/>
  <c r="P263" i="13"/>
  <c r="R269" i="13"/>
  <c r="N267" i="13"/>
  <c r="Z274" i="13"/>
  <c r="V282" i="122"/>
  <c r="AG82" i="122"/>
  <c r="Z291" i="122"/>
  <c r="V262" i="13"/>
  <c r="V265" i="13"/>
  <c r="N273" i="13"/>
  <c r="V268" i="13"/>
  <c r="N266" i="13"/>
  <c r="S262" i="13"/>
  <c r="S268" i="13"/>
  <c r="S71" i="13" s="1"/>
  <c r="J266" i="13"/>
  <c r="V279" i="122"/>
  <c r="AG86" i="122"/>
  <c r="S283" i="122"/>
  <c r="AD94" i="122"/>
  <c r="W1921" i="13"/>
  <c r="X1861" i="13" s="1"/>
  <c r="W2647" i="16"/>
  <c r="S286" i="122"/>
  <c r="N284" i="122"/>
  <c r="AC265" i="13"/>
  <c r="AC2513" i="13" s="1"/>
  <c r="AC268" i="13"/>
  <c r="AC2516" i="13" s="1"/>
  <c r="X264" i="13"/>
  <c r="S269" i="13"/>
  <c r="N263" i="13"/>
  <c r="J269" i="13"/>
  <c r="Q290" i="122"/>
  <c r="AG89" i="122"/>
  <c r="AC87" i="122"/>
  <c r="W263" i="13"/>
  <c r="V284" i="122"/>
  <c r="T262" i="13"/>
  <c r="T264" i="13"/>
  <c r="S266" i="13"/>
  <c r="AJ187" i="13"/>
  <c r="L268" i="13"/>
  <c r="AC263" i="13"/>
  <c r="AC66" i="13" s="1"/>
  <c r="S279" i="122"/>
  <c r="AE87" i="122"/>
  <c r="R268" i="13"/>
  <c r="T1600" i="13"/>
  <c r="U1540" i="13" s="1"/>
  <c r="V2623" i="16"/>
  <c r="V2627" i="16" s="1"/>
  <c r="AJ821" i="16"/>
  <c r="W264" i="13"/>
  <c r="Q267" i="13"/>
  <c r="Q1231" i="13" s="1"/>
  <c r="AE93" i="122"/>
  <c r="X283" i="122"/>
  <c r="N264" i="13"/>
  <c r="P286" i="122"/>
  <c r="AE82" i="122"/>
  <c r="N281" i="122"/>
  <c r="P269" i="13"/>
  <c r="V2663" i="16"/>
  <c r="AG87" i="122"/>
  <c r="R284" i="122"/>
  <c r="V2647" i="16"/>
  <c r="K267" i="13"/>
  <c r="W284" i="122"/>
  <c r="Q284" i="122"/>
  <c r="Q264" i="13"/>
  <c r="O263" i="13"/>
  <c r="O1013" i="13" s="1"/>
  <c r="N268" i="13"/>
  <c r="N911" i="13" s="1"/>
  <c r="V273" i="13"/>
  <c r="W273" i="13"/>
  <c r="R267" i="13"/>
  <c r="AG94" i="122"/>
  <c r="AD87" i="122"/>
  <c r="N285" i="122"/>
  <c r="O280" i="122"/>
  <c r="AE85" i="122"/>
  <c r="AE94" i="122"/>
  <c r="W281" i="122"/>
  <c r="K284" i="122"/>
  <c r="W290" i="122"/>
  <c r="V290" i="122"/>
  <c r="V1814" i="13"/>
  <c r="R285" i="122"/>
  <c r="Q281" i="122"/>
  <c r="AC89" i="122"/>
  <c r="W269" i="13"/>
  <c r="W1875" i="13" s="1"/>
  <c r="P273" i="13"/>
  <c r="AC86" i="122"/>
  <c r="X282" i="122"/>
  <c r="U273" i="13"/>
  <c r="X2647" i="16"/>
  <c r="W266" i="13"/>
  <c r="R266" i="13"/>
  <c r="R1337" i="13" s="1"/>
  <c r="AB286" i="122"/>
  <c r="AF87" i="122"/>
  <c r="X285" i="122"/>
  <c r="T284" i="122"/>
  <c r="V280" i="122"/>
  <c r="Q268" i="13"/>
  <c r="AJ188" i="13"/>
  <c r="T290" i="122"/>
  <c r="AG93" i="122"/>
  <c r="U290" i="122"/>
  <c r="T285" i="122"/>
  <c r="X273" i="13"/>
  <c r="Q265" i="13"/>
  <c r="U2647" i="16"/>
  <c r="R286" i="122"/>
  <c r="P280" i="122"/>
  <c r="Q269" i="13"/>
  <c r="U267" i="13"/>
  <c r="T268" i="13"/>
  <c r="R264" i="13"/>
  <c r="S263" i="13"/>
  <c r="AJ186" i="13"/>
  <c r="AJ13" i="83"/>
  <c r="AB269" i="13"/>
  <c r="AB2410" i="13" s="1"/>
  <c r="AF94" i="122"/>
  <c r="Q283" i="122"/>
  <c r="X286" i="122"/>
  <c r="W283" i="122"/>
  <c r="AC83" i="122"/>
  <c r="AD85" i="122"/>
  <c r="AG88" i="122"/>
  <c r="T273" i="13"/>
  <c r="R263" i="13"/>
  <c r="AN13" i="8"/>
  <c r="AC266" i="13"/>
  <c r="O282" i="122"/>
  <c r="AC85" i="122"/>
  <c r="P284" i="122"/>
  <c r="T286" i="122"/>
  <c r="AC84" i="122"/>
  <c r="P290" i="122"/>
  <c r="R280" i="122"/>
  <c r="Q282" i="122"/>
  <c r="R283" i="122"/>
  <c r="AE84" i="122"/>
  <c r="K282" i="122"/>
  <c r="AJ25" i="113"/>
  <c r="AI25" i="113"/>
  <c r="AH25" i="113"/>
  <c r="AF25" i="113"/>
  <c r="AG25" i="113"/>
  <c r="O266" i="13"/>
  <c r="AD89" i="122"/>
  <c r="L266" i="13"/>
  <c r="AC269" i="13"/>
  <c r="S265" i="13"/>
  <c r="S848" i="16"/>
  <c r="S267" i="13"/>
  <c r="AF88" i="122"/>
  <c r="U263" i="13"/>
  <c r="X281" i="122"/>
  <c r="W280" i="122"/>
  <c r="J286" i="122"/>
  <c r="S285" i="122"/>
  <c r="P285" i="122"/>
  <c r="S1493" i="13"/>
  <c r="T1433" i="13" s="1"/>
  <c r="O290" i="122"/>
  <c r="P281" i="122"/>
  <c r="M286" i="122"/>
  <c r="AC82" i="122"/>
  <c r="AE83" i="122"/>
  <c r="R281" i="122"/>
  <c r="W282" i="122"/>
  <c r="AD93" i="122"/>
  <c r="R282" i="122"/>
  <c r="Z284" i="122"/>
  <c r="U1707" i="13"/>
  <c r="O283" i="122"/>
  <c r="S282" i="122"/>
  <c r="L283" i="122"/>
  <c r="U280" i="122"/>
  <c r="S284" i="122"/>
  <c r="T283" i="122"/>
  <c r="AF93" i="122"/>
  <c r="S281" i="122"/>
  <c r="N280" i="122"/>
  <c r="T280" i="122"/>
  <c r="T279" i="122"/>
  <c r="O284" i="122"/>
  <c r="Q286" i="122"/>
  <c r="AD84" i="122"/>
  <c r="AC94" i="122"/>
  <c r="U285" i="122"/>
  <c r="AI82" i="13"/>
  <c r="X222" i="13"/>
  <c r="AG3006" i="13"/>
  <c r="W222" i="13"/>
  <c r="AD1789" i="122"/>
  <c r="AD1354" i="122"/>
  <c r="AD606" i="122"/>
  <c r="AD1246" i="122"/>
  <c r="AD494" i="122"/>
  <c r="AD815" i="122"/>
  <c r="M801" i="13"/>
  <c r="AC273" i="13"/>
  <c r="AC76" i="13" s="1"/>
  <c r="AC93" i="122"/>
  <c r="M800" i="13"/>
  <c r="M851" i="13"/>
  <c r="M802" i="13"/>
  <c r="AE2792" i="13"/>
  <c r="AH3113" i="13"/>
  <c r="Q222" i="13"/>
  <c r="AD1137" i="122"/>
  <c r="AD2106" i="122"/>
  <c r="AD1142" i="122"/>
  <c r="AD608" i="122"/>
  <c r="AD1992" i="122"/>
  <c r="V1765" i="13"/>
  <c r="R1386" i="13"/>
  <c r="Q1279" i="13"/>
  <c r="AI87" i="13"/>
  <c r="AI83" i="13"/>
  <c r="AC2578" i="13"/>
  <c r="AF2899" i="13"/>
  <c r="N222" i="13"/>
  <c r="AD1352" i="122"/>
  <c r="J530" i="13"/>
  <c r="P1172" i="13"/>
  <c r="X1976" i="13"/>
  <c r="AI28" i="13"/>
  <c r="U222" i="13"/>
  <c r="P222" i="13"/>
  <c r="AD1673" i="122"/>
  <c r="AD2003" i="122"/>
  <c r="AB2415" i="13"/>
  <c r="V222" i="13"/>
  <c r="S222" i="13"/>
  <c r="AD189" i="122"/>
  <c r="AD817" i="122"/>
  <c r="X2028" i="13"/>
  <c r="AI91" i="13"/>
  <c r="R222" i="13"/>
  <c r="O222" i="13"/>
  <c r="AD2685" i="13"/>
  <c r="AC69" i="122"/>
  <c r="AD191" i="122"/>
  <c r="AD192" i="122"/>
  <c r="AD1683" i="122"/>
  <c r="AD2424" i="122"/>
  <c r="AD601" i="122"/>
  <c r="M804" i="13"/>
  <c r="AI81" i="13"/>
  <c r="AI88" i="13"/>
  <c r="T222" i="13"/>
  <c r="AD190" i="122"/>
  <c r="AD613" i="122"/>
  <c r="AD2314" i="122"/>
  <c r="O1065" i="13"/>
  <c r="S1451" i="13"/>
  <c r="AI84" i="13"/>
  <c r="AD187" i="122"/>
  <c r="AD1785" i="122"/>
  <c r="AE307" i="122"/>
  <c r="V286" i="122"/>
  <c r="AC307" i="122"/>
  <c r="T282" i="122"/>
  <c r="P283" i="122"/>
  <c r="V269" i="13"/>
  <c r="O269" i="13"/>
  <c r="N286" i="122"/>
  <c r="AE88" i="122"/>
  <c r="N282" i="122"/>
  <c r="U265" i="13"/>
  <c r="O286" i="122"/>
  <c r="AE86" i="122"/>
  <c r="AH307" i="122"/>
  <c r="U264" i="13"/>
  <c r="X267" i="13"/>
  <c r="U282" i="122"/>
  <c r="AF83" i="122"/>
  <c r="U281" i="122"/>
  <c r="N269" i="13"/>
  <c r="N72" i="13" s="1"/>
  <c r="Q280" i="122"/>
  <c r="O268" i="13"/>
  <c r="O71" i="13" s="1"/>
  <c r="AD88" i="122"/>
  <c r="O285" i="122"/>
  <c r="O264" i="13"/>
  <c r="Q263" i="13"/>
  <c r="X284" i="122"/>
  <c r="AD82" i="122"/>
  <c r="AF84" i="122"/>
  <c r="O281" i="122"/>
  <c r="AD86" i="122"/>
  <c r="W2663" i="16"/>
  <c r="N290" i="122"/>
  <c r="AJ2659" i="16"/>
  <c r="M284" i="122"/>
  <c r="J280" i="122"/>
  <c r="AA284" i="122"/>
  <c r="AB282" i="122"/>
  <c r="AB281" i="122"/>
  <c r="I282" i="122"/>
  <c r="Y281" i="122"/>
  <c r="M280" i="122"/>
  <c r="Z281" i="122"/>
  <c r="L284" i="122"/>
  <c r="Z283" i="122"/>
  <c r="AE621" i="16"/>
  <c r="AE627" i="16"/>
  <c r="L279" i="122"/>
  <c r="U266" i="13"/>
  <c r="AA279" i="122"/>
  <c r="AA273" i="13"/>
  <c r="K279" i="122"/>
  <c r="AF307" i="122"/>
  <c r="N283" i="122"/>
  <c r="R290" i="122"/>
  <c r="V285" i="122"/>
  <c r="AE631" i="16"/>
  <c r="M282" i="122"/>
  <c r="Y285" i="122"/>
  <c r="AC290" i="122"/>
  <c r="M281" i="122"/>
  <c r="AA282" i="122"/>
  <c r="L282" i="122"/>
  <c r="V283" i="122"/>
  <c r="I280" i="122"/>
  <c r="J285" i="122"/>
  <c r="AC284" i="122"/>
  <c r="J281" i="122"/>
  <c r="K286" i="122"/>
  <c r="I286" i="122"/>
  <c r="M279" i="122"/>
  <c r="T848" i="16"/>
  <c r="M848" i="16"/>
  <c r="P265" i="13"/>
  <c r="T263" i="13"/>
  <c r="W2623" i="16"/>
  <c r="W2627" i="16" s="1"/>
  <c r="AG84" i="122"/>
  <c r="P282" i="122"/>
  <c r="K290" i="122"/>
  <c r="L269" i="13"/>
  <c r="Y291" i="122"/>
  <c r="Y286" i="122"/>
  <c r="AA285" i="122"/>
  <c r="AD83" i="122"/>
  <c r="AG85" i="122"/>
  <c r="AG83" i="122"/>
  <c r="AD307" i="122"/>
  <c r="AA291" i="122"/>
  <c r="Z285" i="122"/>
  <c r="J284" i="122"/>
  <c r="S290" i="122"/>
  <c r="W285" i="122"/>
  <c r="AA286" i="122"/>
  <c r="Z286" i="122"/>
  <c r="AI280" i="122"/>
  <c r="AA281" i="122"/>
  <c r="M283" i="122"/>
  <c r="Y290" i="122"/>
  <c r="Z280" i="122"/>
  <c r="AA280" i="122"/>
  <c r="AB285" i="122"/>
  <c r="J279" i="122"/>
  <c r="AA268" i="13"/>
  <c r="AB279" i="122"/>
  <c r="J268" i="13"/>
  <c r="J483" i="13" s="1"/>
  <c r="K269" i="13"/>
  <c r="U269" i="13"/>
  <c r="R273" i="13"/>
  <c r="Z279" i="122"/>
  <c r="I263" i="13"/>
  <c r="O267" i="13"/>
  <c r="O70" i="13" s="1"/>
  <c r="AF82" i="122"/>
  <c r="AA290" i="122"/>
  <c r="T281" i="122"/>
  <c r="AF89" i="122"/>
  <c r="AE626" i="16"/>
  <c r="AJ2649" i="16"/>
  <c r="AM41" i="8"/>
  <c r="L281" i="122"/>
  <c r="I290" i="122"/>
  <c r="Y283" i="122"/>
  <c r="AB291" i="122"/>
  <c r="AI283" i="122"/>
  <c r="K285" i="122"/>
  <c r="X280" i="122"/>
  <c r="AB284" i="122"/>
  <c r="AI290" i="122"/>
  <c r="K283" i="122"/>
  <c r="M285" i="122"/>
  <c r="I281" i="122"/>
  <c r="K281" i="122"/>
  <c r="Z290" i="122"/>
  <c r="Y280" i="122"/>
  <c r="AI282" i="122"/>
  <c r="AC286" i="122"/>
  <c r="V848" i="16"/>
  <c r="Y279" i="122"/>
  <c r="I279" i="122"/>
  <c r="U286" i="122"/>
  <c r="AG307" i="122"/>
  <c r="U283" i="122"/>
  <c r="L290" i="122"/>
  <c r="AB283" i="122"/>
  <c r="Z282" i="122"/>
  <c r="AI284" i="122"/>
  <c r="AB280" i="122"/>
  <c r="Y282" i="122"/>
  <c r="M290" i="122"/>
  <c r="AI285" i="122"/>
  <c r="AC283" i="122"/>
  <c r="K280" i="122"/>
  <c r="AA283" i="122"/>
  <c r="I284" i="122"/>
  <c r="AB290" i="122"/>
  <c r="I283" i="122"/>
  <c r="J282" i="122"/>
  <c r="J290" i="122"/>
  <c r="Y284" i="122"/>
  <c r="I285" i="122"/>
  <c r="L280" i="122"/>
  <c r="X2663" i="16"/>
  <c r="U2663" i="16"/>
  <c r="AK2654" i="16"/>
  <c r="AK37" i="9" s="1"/>
  <c r="AD2211" i="122"/>
  <c r="AJ640" i="16"/>
  <c r="AJ729" i="16"/>
  <c r="AJ732" i="16"/>
  <c r="AJ637" i="16"/>
  <c r="AJ824" i="16"/>
  <c r="AJ184" i="13"/>
  <c r="AD1468" i="122"/>
  <c r="AK2655" i="16"/>
  <c r="AD2208" i="122"/>
  <c r="AJ639" i="16"/>
  <c r="AJ823" i="16"/>
  <c r="AJ731" i="16"/>
  <c r="AI36" i="113"/>
  <c r="AH36" i="113"/>
  <c r="AG36" i="113"/>
  <c r="AG53" i="113" s="1"/>
  <c r="AJ2655" i="16"/>
  <c r="AJ36" i="113"/>
  <c r="AJ2654" i="16"/>
  <c r="AJ37" i="9" s="1"/>
  <c r="AJ185" i="13"/>
  <c r="AJ2650" i="16"/>
  <c r="AJ191" i="13"/>
  <c r="AD2207" i="122"/>
  <c r="AD1351" i="122"/>
  <c r="AJ642" i="16"/>
  <c r="AJ822" i="16"/>
  <c r="AJ733" i="16"/>
  <c r="AJ831" i="16"/>
  <c r="AJ647" i="16"/>
  <c r="AJ739" i="16"/>
  <c r="AJ641" i="16"/>
  <c r="AJ825" i="16"/>
  <c r="AJ643" i="16"/>
  <c r="AJ2651" i="16"/>
  <c r="AJ827" i="16"/>
  <c r="AJ190" i="13"/>
  <c r="AJ735" i="16"/>
  <c r="AJ826" i="16"/>
  <c r="AJ2653" i="16"/>
  <c r="AJ734" i="16"/>
  <c r="AJ214" i="122"/>
  <c r="AJ730" i="16"/>
  <c r="AJ638" i="16"/>
  <c r="AJ636" i="16"/>
  <c r="AJ728" i="16"/>
  <c r="AJ820" i="16"/>
  <c r="AJ344" i="16"/>
  <c r="AJ189" i="13"/>
  <c r="AD719" i="122"/>
  <c r="AD1678" i="122"/>
  <c r="AD498" i="122"/>
  <c r="AD500" i="122"/>
  <c r="AD1674" i="122"/>
  <c r="AD710" i="122"/>
  <c r="AD1138" i="122"/>
  <c r="AD2315" i="122"/>
  <c r="AD2420" i="122"/>
  <c r="AD1249" i="122"/>
  <c r="AD934" i="122"/>
  <c r="AD713" i="122"/>
  <c r="AD2431" i="122"/>
  <c r="AD715" i="122"/>
  <c r="AD506" i="122"/>
  <c r="AD2210" i="122"/>
  <c r="AD1790" i="122"/>
  <c r="AD2105" i="122"/>
  <c r="AD926" i="122"/>
  <c r="I103" i="122"/>
  <c r="AD816" i="122"/>
  <c r="AD1677" i="122"/>
  <c r="AD1143" i="122"/>
  <c r="AD2102" i="122"/>
  <c r="AD1463" i="122"/>
  <c r="AD1147" i="122"/>
  <c r="AD1032" i="122"/>
  <c r="AD2103" i="122"/>
  <c r="AD1248" i="122"/>
  <c r="AD1141" i="122"/>
  <c r="AD2213" i="122"/>
  <c r="AD709" i="122"/>
  <c r="AD398" i="122"/>
  <c r="AD1254" i="122"/>
  <c r="AD1029" i="122"/>
  <c r="AD1255" i="122"/>
  <c r="AD818" i="122"/>
  <c r="AD924" i="122"/>
  <c r="AD1030" i="122"/>
  <c r="AD1671" i="122"/>
  <c r="AD1244" i="122"/>
  <c r="AD1783" i="122"/>
  <c r="AD1457" i="122"/>
  <c r="AD714" i="122"/>
  <c r="AD933" i="122"/>
  <c r="AD1779" i="122"/>
  <c r="AD1461" i="122"/>
  <c r="AD607" i="122"/>
  <c r="AD720" i="122"/>
  <c r="AD1567" i="122"/>
  <c r="AD1148" i="122"/>
  <c r="AD505" i="122"/>
  <c r="AD2426" i="122"/>
  <c r="AD1571" i="122"/>
  <c r="AD712" i="122"/>
  <c r="AD711" i="122"/>
  <c r="AD927" i="122"/>
  <c r="AD1675" i="122"/>
  <c r="AD1469" i="122"/>
  <c r="AD1997" i="122"/>
  <c r="AD923" i="122"/>
  <c r="AD2432" i="122"/>
  <c r="AD2423" i="122"/>
  <c r="AD2316" i="122"/>
  <c r="AD1999" i="122"/>
  <c r="AD1140" i="122"/>
  <c r="AD1996" i="122"/>
  <c r="AD387" i="122"/>
  <c r="AD2209" i="122"/>
  <c r="AD1356" i="122"/>
  <c r="AD1250" i="122"/>
  <c r="AD612" i="122"/>
  <c r="AD1350" i="122"/>
  <c r="AD819" i="122"/>
  <c r="AD1886" i="122"/>
  <c r="AD1136" i="122"/>
  <c r="AD1575" i="122"/>
  <c r="AD1995" i="122"/>
  <c r="AD2422" i="122"/>
  <c r="AD499" i="122"/>
  <c r="AD1672" i="122"/>
  <c r="AD1247" i="122"/>
  <c r="AD1353" i="122"/>
  <c r="AD1040" i="122"/>
  <c r="AD827" i="122"/>
  <c r="AD1994" i="122"/>
  <c r="AD497" i="122"/>
  <c r="AD1357" i="122"/>
  <c r="AD1034" i="122"/>
  <c r="AD1459" i="122"/>
  <c r="AD2101" i="122"/>
  <c r="AD2004" i="122"/>
  <c r="AD1139" i="122"/>
  <c r="AD826" i="122"/>
  <c r="AC68" i="122"/>
  <c r="AD399" i="122"/>
  <c r="AD1896" i="122"/>
  <c r="AD2421" i="122"/>
  <c r="AD495" i="122"/>
  <c r="AD602" i="122"/>
  <c r="AD1781" i="122"/>
  <c r="AD603" i="122"/>
  <c r="AD1035" i="122"/>
  <c r="AC781" i="122"/>
  <c r="AD928" i="122"/>
  <c r="AD925" i="122"/>
  <c r="AD1361" i="122"/>
  <c r="AG93" i="13"/>
  <c r="AD394" i="122"/>
  <c r="AD496" i="122"/>
  <c r="AD821" i="122"/>
  <c r="AD922" i="122"/>
  <c r="AD2218" i="122"/>
  <c r="AD389" i="122"/>
  <c r="AD1036" i="122"/>
  <c r="AD2313" i="122"/>
  <c r="AD1676" i="122"/>
  <c r="AD1889" i="122"/>
  <c r="AD2320" i="122"/>
  <c r="AD391" i="122"/>
  <c r="AD1245" i="122"/>
  <c r="AD708" i="122"/>
  <c r="AD1887" i="122"/>
  <c r="AC1209" i="122"/>
  <c r="AD1576" i="122"/>
  <c r="AD1568" i="122"/>
  <c r="AD1458" i="122"/>
  <c r="AD820" i="122"/>
  <c r="AD2099" i="122"/>
  <c r="AD393" i="122"/>
  <c r="AD1897" i="122"/>
  <c r="AD197" i="122"/>
  <c r="AD188" i="122"/>
  <c r="AD193" i="122"/>
  <c r="AC2548" i="122"/>
  <c r="AC2545" i="122"/>
  <c r="AC2554" i="122"/>
  <c r="AC2543" i="122"/>
  <c r="AC2544" i="122"/>
  <c r="L730" i="122"/>
  <c r="AE230" i="122"/>
  <c r="AF230" i="122"/>
  <c r="AD230" i="122"/>
  <c r="AG230" i="122"/>
  <c r="AH230" i="122"/>
  <c r="K99" i="122"/>
  <c r="AC111" i="122"/>
  <c r="I101" i="122"/>
  <c r="AD2325" i="122"/>
  <c r="AD2427" i="122"/>
  <c r="AC567" i="122"/>
  <c r="AD2110" i="122"/>
  <c r="AD1782" i="122"/>
  <c r="AD198" i="122"/>
  <c r="AD1564" i="122"/>
  <c r="AD1682" i="122"/>
  <c r="AD1464" i="122"/>
  <c r="AD1778" i="122"/>
  <c r="AD2100" i="122"/>
  <c r="AD501" i="122"/>
  <c r="AD1890" i="122"/>
  <c r="AD1892" i="122"/>
  <c r="AD2206" i="122"/>
  <c r="AD2212" i="122"/>
  <c r="AD2217" i="122"/>
  <c r="AD1998" i="122"/>
  <c r="AD1041" i="122"/>
  <c r="AD1570" i="122"/>
  <c r="AD2104" i="122"/>
  <c r="AD1569" i="122"/>
  <c r="AD1993" i="122"/>
  <c r="AC1316" i="122"/>
  <c r="AD1888" i="122"/>
  <c r="AD390" i="122"/>
  <c r="AD1566" i="122"/>
  <c r="AD1460" i="122"/>
  <c r="AD1243" i="122"/>
  <c r="AD388" i="122"/>
  <c r="AD2317" i="122"/>
  <c r="AC1744" i="122"/>
  <c r="AC1637" i="122"/>
  <c r="AC1530" i="122"/>
  <c r="AD1780" i="122"/>
  <c r="AD1033" i="122"/>
  <c r="AD929" i="122"/>
  <c r="AC1851" i="122"/>
  <c r="AC674" i="122"/>
  <c r="AC1423" i="122"/>
  <c r="AD1784" i="122"/>
  <c r="AC2493" i="122"/>
  <c r="AD392" i="122"/>
  <c r="AD2319" i="122"/>
  <c r="AD2324" i="122"/>
  <c r="AD2318" i="122"/>
  <c r="AD1462" i="122"/>
  <c r="AD2425" i="122"/>
  <c r="AC2172" i="122"/>
  <c r="AD1885" i="122"/>
  <c r="AD605" i="122"/>
  <c r="AC1102" i="122"/>
  <c r="AC460" i="122"/>
  <c r="AD1031" i="122"/>
  <c r="AD2111" i="122"/>
  <c r="AD1565" i="122"/>
  <c r="AD604" i="122"/>
  <c r="AC1958" i="122"/>
  <c r="AC2386" i="122"/>
  <c r="AD1355" i="122"/>
  <c r="J100" i="122"/>
  <c r="AC888" i="122"/>
  <c r="AD1362" i="122"/>
  <c r="AC995" i="122"/>
  <c r="AD1891" i="122"/>
  <c r="AD822" i="122"/>
  <c r="AC2279" i="122"/>
  <c r="AC2065" i="122"/>
  <c r="AD186" i="122"/>
  <c r="AC244" i="122"/>
  <c r="AC277" i="122"/>
  <c r="I100" i="122"/>
  <c r="J108" i="122"/>
  <c r="AG35" i="13"/>
  <c r="J103" i="122"/>
  <c r="AD99" i="122"/>
  <c r="AB86" i="122"/>
  <c r="I102" i="122"/>
  <c r="T103" i="122"/>
  <c r="J104" i="122"/>
  <c r="J101" i="122"/>
  <c r="J99" i="122"/>
  <c r="I99" i="122"/>
  <c r="I104" i="122"/>
  <c r="I98" i="122"/>
  <c r="AC79" i="122"/>
  <c r="AC279" i="122"/>
  <c r="AC73" i="122"/>
  <c r="AC70" i="122"/>
  <c r="J98" i="122"/>
  <c r="T86" i="122"/>
  <c r="AJ2652" i="16"/>
  <c r="Z2242" i="13"/>
  <c r="Y2135" i="13"/>
  <c r="AA2349" i="13"/>
  <c r="AB2456" i="13"/>
  <c r="X109" i="122"/>
  <c r="U100" i="122"/>
  <c r="M94" i="122"/>
  <c r="AA86" i="122"/>
  <c r="Q93" i="122"/>
  <c r="Y85" i="122"/>
  <c r="Q101" i="122"/>
  <c r="L104" i="122"/>
  <c r="V230" i="122"/>
  <c r="V93" i="122"/>
  <c r="N99" i="122"/>
  <c r="R102" i="122"/>
  <c r="V102" i="122"/>
  <c r="AA109" i="122"/>
  <c r="X87" i="122"/>
  <c r="S86" i="122"/>
  <c r="U88" i="122"/>
  <c r="P97" i="122"/>
  <c r="T99" i="122"/>
  <c r="AE102" i="122"/>
  <c r="K89" i="122"/>
  <c r="J84" i="122"/>
  <c r="AB89" i="122"/>
  <c r="K86" i="122"/>
  <c r="R104" i="122"/>
  <c r="AH108" i="122"/>
  <c r="X101" i="122"/>
  <c r="S84" i="122"/>
  <c r="R84" i="122"/>
  <c r="T85" i="122"/>
  <c r="V86" i="122"/>
  <c r="AB83" i="122"/>
  <c r="M87" i="122"/>
  <c r="W89" i="122"/>
  <c r="P89" i="122"/>
  <c r="N100" i="122"/>
  <c r="U93" i="122"/>
  <c r="K87" i="122"/>
  <c r="Q84" i="122"/>
  <c r="S88" i="122"/>
  <c r="U86" i="122"/>
  <c r="V108" i="122"/>
  <c r="T109" i="122"/>
  <c r="X99" i="122"/>
  <c r="N94" i="122"/>
  <c r="K100" i="122"/>
  <c r="R108" i="122"/>
  <c r="Z104" i="122"/>
  <c r="X100" i="122"/>
  <c r="AA103" i="122"/>
  <c r="Q82" i="122"/>
  <c r="U85" i="122"/>
  <c r="K84" i="122"/>
  <c r="O86" i="122"/>
  <c r="P82" i="122"/>
  <c r="AE99" i="122"/>
  <c r="N104" i="122"/>
  <c r="M108" i="122"/>
  <c r="AC53" i="122"/>
  <c r="R99" i="122"/>
  <c r="U104" i="122"/>
  <c r="W83" i="122"/>
  <c r="K101" i="122"/>
  <c r="X97" i="122"/>
  <c r="AA93" i="122"/>
  <c r="J94" i="122"/>
  <c r="Y93" i="122"/>
  <c r="R86" i="122"/>
  <c r="U102" i="122"/>
  <c r="V99" i="122"/>
  <c r="N230" i="122"/>
  <c r="Y88" i="122"/>
  <c r="L93" i="122"/>
  <c r="R88" i="122"/>
  <c r="S108" i="122"/>
  <c r="AC64" i="122"/>
  <c r="I63" i="122"/>
  <c r="W104" i="122"/>
  <c r="W102" i="122"/>
  <c r="N85" i="122"/>
  <c r="J89" i="122"/>
  <c r="W88" i="122"/>
  <c r="AA83" i="122"/>
  <c r="O98" i="122"/>
  <c r="M104" i="122"/>
  <c r="AE100" i="122"/>
  <c r="T102" i="122"/>
  <c r="R85" i="122"/>
  <c r="U84" i="122"/>
  <c r="U1469" i="122"/>
  <c r="M102" i="122"/>
  <c r="AD101" i="122"/>
  <c r="AB99" i="122"/>
  <c r="V98" i="122"/>
  <c r="T87" i="122"/>
  <c r="P94" i="122"/>
  <c r="Q89" i="122"/>
  <c r="L89" i="122"/>
  <c r="L99" i="122"/>
  <c r="M101" i="122"/>
  <c r="V104" i="122"/>
  <c r="I53" i="122"/>
  <c r="I84" i="122"/>
  <c r="O85" i="122"/>
  <c r="Z88" i="122"/>
  <c r="S99" i="122"/>
  <c r="AD109" i="122"/>
  <c r="Z108" i="122"/>
  <c r="W101" i="122"/>
  <c r="AA108" i="122"/>
  <c r="J93" i="122"/>
  <c r="J82" i="122"/>
  <c r="Y84" i="122"/>
  <c r="O82" i="122"/>
  <c r="P102" i="122"/>
  <c r="L108" i="122"/>
  <c r="O230" i="122"/>
  <c r="K108" i="122"/>
  <c r="W1683" i="122"/>
  <c r="Q1041" i="122"/>
  <c r="Y1897" i="122"/>
  <c r="M613" i="122"/>
  <c r="I54" i="122"/>
  <c r="Z98" i="122"/>
  <c r="V101" i="122"/>
  <c r="L102" i="122"/>
  <c r="V97" i="122"/>
  <c r="Z230" i="122"/>
  <c r="AC55" i="122"/>
  <c r="N87" i="122"/>
  <c r="S83" i="122"/>
  <c r="S109" i="122"/>
  <c r="S101" i="122"/>
  <c r="AA230" i="122"/>
  <c r="X94" i="122"/>
  <c r="Z85" i="122"/>
  <c r="V85" i="122"/>
  <c r="Z87" i="122"/>
  <c r="P88" i="122"/>
  <c r="O827" i="122"/>
  <c r="U230" i="122"/>
  <c r="AA88" i="122"/>
  <c r="V84" i="122"/>
  <c r="Q103" i="122"/>
  <c r="W230" i="122"/>
  <c r="I242" i="122"/>
  <c r="Y109" i="122"/>
  <c r="V103" i="122"/>
  <c r="AA98" i="122"/>
  <c r="X83" i="122"/>
  <c r="S93" i="122"/>
  <c r="AB94" i="122"/>
  <c r="L87" i="122"/>
  <c r="S103" i="122"/>
  <c r="R230" i="122"/>
  <c r="U97" i="122"/>
  <c r="W108" i="122"/>
  <c r="S87" i="122"/>
  <c r="Y87" i="122"/>
  <c r="Q230" i="122"/>
  <c r="V82" i="122"/>
  <c r="M83" i="122"/>
  <c r="AA87" i="122"/>
  <c r="T93" i="122"/>
  <c r="O100" i="122"/>
  <c r="X230" i="122"/>
  <c r="AH93" i="122"/>
  <c r="I232" i="122"/>
  <c r="I87" i="122"/>
  <c r="AA84" i="122"/>
  <c r="Q94" i="122"/>
  <c r="L83" i="122"/>
  <c r="AD104" i="122"/>
  <c r="M230" i="122"/>
  <c r="T104" i="122"/>
  <c r="U103" i="122"/>
  <c r="AB104" i="122"/>
  <c r="K230" i="122"/>
  <c r="N88" i="122"/>
  <c r="AA85" i="122"/>
  <c r="Q87" i="122"/>
  <c r="J102" i="122"/>
  <c r="N103" i="122"/>
  <c r="O109" i="122"/>
  <c r="P104" i="122"/>
  <c r="M100" i="122"/>
  <c r="I108" i="122"/>
  <c r="Q108" i="122"/>
  <c r="Z102" i="122"/>
  <c r="N84" i="122"/>
  <c r="R100" i="122"/>
  <c r="J191" i="122"/>
  <c r="L109" i="122"/>
  <c r="U87" i="122"/>
  <c r="W84" i="122"/>
  <c r="Y94" i="122"/>
  <c r="Q86" i="122"/>
  <c r="N109" i="122"/>
  <c r="U98" i="122"/>
  <c r="V94" i="122"/>
  <c r="X85" i="122"/>
  <c r="R109" i="122"/>
  <c r="Q109" i="122"/>
  <c r="Y108" i="122"/>
  <c r="AD103" i="122"/>
  <c r="U108" i="122"/>
  <c r="Y99" i="122"/>
  <c r="Z2004" i="122"/>
  <c r="S89" i="122"/>
  <c r="V87" i="122"/>
  <c r="J83" i="122"/>
  <c r="P87" i="122"/>
  <c r="Q98" i="122"/>
  <c r="Q100" i="122"/>
  <c r="AB102" i="122"/>
  <c r="Q104" i="122"/>
  <c r="AA82" i="122"/>
  <c r="AB84" i="122"/>
  <c r="K102" i="122"/>
  <c r="J192" i="122"/>
  <c r="Z198" i="122"/>
  <c r="AB108" i="122"/>
  <c r="O87" i="122"/>
  <c r="V89" i="122"/>
  <c r="Z94" i="122"/>
  <c r="X88" i="122"/>
  <c r="R94" i="122"/>
  <c r="L82" i="122"/>
  <c r="J399" i="122"/>
  <c r="T108" i="122"/>
  <c r="Z101" i="122"/>
  <c r="Y102" i="122"/>
  <c r="N89" i="122"/>
  <c r="O83" i="122"/>
  <c r="O94" i="122"/>
  <c r="AD100" i="122"/>
  <c r="AD108" i="122"/>
  <c r="P101" i="122"/>
  <c r="S102" i="122"/>
  <c r="AE98" i="122"/>
  <c r="X103" i="122"/>
  <c r="P934" i="122"/>
  <c r="J109" i="122"/>
  <c r="AE109" i="122"/>
  <c r="S1255" i="122"/>
  <c r="S1422" i="122"/>
  <c r="M103" i="122"/>
  <c r="P230" i="122"/>
  <c r="AD98" i="122"/>
  <c r="O93" i="122"/>
  <c r="L84" i="122"/>
  <c r="S98" i="122"/>
  <c r="O102" i="122"/>
  <c r="S230" i="122"/>
  <c r="Y98" i="122"/>
  <c r="W87" i="122"/>
  <c r="L85" i="122"/>
  <c r="L86" i="122"/>
  <c r="AE104" i="122"/>
  <c r="X104" i="122"/>
  <c r="T230" i="122"/>
  <c r="X108" i="122"/>
  <c r="U83" i="122"/>
  <c r="N93" i="122"/>
  <c r="P84" i="122"/>
  <c r="L97" i="122"/>
  <c r="P108" i="122"/>
  <c r="Y104" i="122"/>
  <c r="X84" i="122"/>
  <c r="N86" i="122"/>
  <c r="N98" i="122"/>
  <c r="R82" i="122"/>
  <c r="Z93" i="122"/>
  <c r="N108" i="122"/>
  <c r="M109" i="122"/>
  <c r="X98" i="122"/>
  <c r="AB100" i="122"/>
  <c r="U109" i="122"/>
  <c r="T84" i="122"/>
  <c r="X89" i="122"/>
  <c r="AB82" i="122"/>
  <c r="S97" i="122"/>
  <c r="I234" i="122"/>
  <c r="U99" i="122"/>
  <c r="AE108" i="122"/>
  <c r="U94" i="122"/>
  <c r="I109" i="122"/>
  <c r="AB230" i="122"/>
  <c r="AB109" i="122"/>
  <c r="S82" i="122"/>
  <c r="P86" i="122"/>
  <c r="M99" i="122"/>
  <c r="T98" i="122"/>
  <c r="L98" i="122"/>
  <c r="K104" i="122"/>
  <c r="N101" i="122"/>
  <c r="O104" i="122"/>
  <c r="J193" i="122"/>
  <c r="W93" i="122"/>
  <c r="P99" i="122"/>
  <c r="R103" i="122"/>
  <c r="Y100" i="122"/>
  <c r="Z99" i="122"/>
  <c r="M86" i="122"/>
  <c r="N83" i="122"/>
  <c r="Q88" i="122"/>
  <c r="AA99" i="122"/>
  <c r="AC59" i="122"/>
  <c r="X82" i="122"/>
  <c r="Z86" i="122"/>
  <c r="T89" i="122"/>
  <c r="K109" i="122"/>
  <c r="Q99" i="122"/>
  <c r="R101" i="122"/>
  <c r="Y230" i="122"/>
  <c r="AB98" i="122"/>
  <c r="R93" i="122"/>
  <c r="K93" i="122"/>
  <c r="R89" i="122"/>
  <c r="Y89" i="122"/>
  <c r="J322" i="122"/>
  <c r="M85" i="122"/>
  <c r="W85" i="122"/>
  <c r="K88" i="122"/>
  <c r="Z103" i="122"/>
  <c r="T100" i="122"/>
  <c r="Z84" i="122"/>
  <c r="J87" i="122"/>
  <c r="U89" i="122"/>
  <c r="Q83" i="122"/>
  <c r="V1576" i="122"/>
  <c r="I55" i="122"/>
  <c r="AF108" i="122"/>
  <c r="Y101" i="122"/>
  <c r="O99" i="122"/>
  <c r="L100" i="122"/>
  <c r="L103" i="122"/>
  <c r="AA97" i="122"/>
  <c r="W99" i="122"/>
  <c r="Z97" i="122"/>
  <c r="W98" i="122"/>
  <c r="Z89" i="122"/>
  <c r="O88" i="122"/>
  <c r="P83" i="122"/>
  <c r="AA94" i="122"/>
  <c r="P98" i="122"/>
  <c r="L101" i="122"/>
  <c r="L506" i="122"/>
  <c r="N720" i="122"/>
  <c r="P100" i="122"/>
  <c r="I233" i="122"/>
  <c r="T88" i="122"/>
  <c r="J190" i="122"/>
  <c r="S100" i="122"/>
  <c r="AA104" i="122"/>
  <c r="T94" i="122"/>
  <c r="S94" i="122"/>
  <c r="Y86" i="122"/>
  <c r="K83" i="122"/>
  <c r="AC230" i="122"/>
  <c r="U101" i="122"/>
  <c r="W86" i="122"/>
  <c r="Z82" i="122"/>
  <c r="AG108" i="122"/>
  <c r="Y103" i="122"/>
  <c r="AA101" i="122"/>
  <c r="AB85" i="122"/>
  <c r="M84" i="122"/>
  <c r="I89" i="122"/>
  <c r="K85" i="122"/>
  <c r="V88" i="122"/>
  <c r="M98" i="122"/>
  <c r="X1790" i="122"/>
  <c r="O101" i="122"/>
  <c r="AE101" i="122"/>
  <c r="AA100" i="122"/>
  <c r="AA89" i="122"/>
  <c r="J86" i="122"/>
  <c r="J85" i="122"/>
  <c r="J230" i="122"/>
  <c r="R98" i="122"/>
  <c r="O84" i="122"/>
  <c r="L94" i="122"/>
  <c r="AB87" i="122"/>
  <c r="M88" i="122"/>
  <c r="Q102" i="122"/>
  <c r="L230" i="122"/>
  <c r="O108" i="122"/>
  <c r="W103" i="122"/>
  <c r="Z109" i="122"/>
  <c r="W109" i="122"/>
  <c r="AB101" i="122"/>
  <c r="P85" i="122"/>
  <c r="J88" i="122"/>
  <c r="W82" i="122"/>
  <c r="M89" i="122"/>
  <c r="O103" i="122"/>
  <c r="K103" i="122"/>
  <c r="S85" i="122"/>
  <c r="K98" i="122"/>
  <c r="Z100" i="122"/>
  <c r="AC57" i="122"/>
  <c r="V109" i="122"/>
  <c r="R83" i="122"/>
  <c r="W94" i="122"/>
  <c r="N102" i="122"/>
  <c r="P109" i="122"/>
  <c r="I230" i="122"/>
  <c r="T101" i="122"/>
  <c r="T83" i="122"/>
  <c r="I88" i="122"/>
  <c r="Y82" i="122"/>
  <c r="Z83" i="122"/>
  <c r="X93" i="122"/>
  <c r="P103" i="122"/>
  <c r="X86" i="122"/>
  <c r="R87" i="122"/>
  <c r="AA102" i="122"/>
  <c r="S104" i="122"/>
  <c r="W100" i="122"/>
  <c r="O89" i="122"/>
  <c r="AB88" i="122"/>
  <c r="L88" i="122"/>
  <c r="M93" i="122"/>
  <c r="Q85" i="122"/>
  <c r="X102" i="122"/>
  <c r="AB93" i="122"/>
  <c r="V100" i="122"/>
  <c r="AB103" i="122"/>
  <c r="I83" i="122"/>
  <c r="Y83" i="122"/>
  <c r="K94" i="122"/>
  <c r="V83" i="122"/>
  <c r="P93" i="122"/>
  <c r="AD102" i="122"/>
  <c r="AE103" i="122"/>
  <c r="R1148" i="122"/>
  <c r="AA2300" i="13"/>
  <c r="AA2303" i="13"/>
  <c r="AA2298" i="13"/>
  <c r="Y2093" i="13"/>
  <c r="AB2414" i="13"/>
  <c r="AI3172" i="13"/>
  <c r="AI73" i="13"/>
  <c r="AI3175" i="13"/>
  <c r="M798" i="13"/>
  <c r="AJ73" i="13"/>
  <c r="AJ3282" i="13"/>
  <c r="AA2301" i="13"/>
  <c r="M809" i="13"/>
  <c r="AB2405" i="13"/>
  <c r="Z2200" i="13"/>
  <c r="AB2407" i="13"/>
  <c r="AI3171" i="13"/>
  <c r="AK192" i="13"/>
  <c r="AK270" i="13"/>
  <c r="AI3170" i="13"/>
  <c r="W71" i="13"/>
  <c r="W1874" i="13"/>
  <c r="AB2408" i="13"/>
  <c r="M799" i="13"/>
  <c r="Z2196" i="13"/>
  <c r="Z2190" i="13"/>
  <c r="AI3178" i="13"/>
  <c r="Y2094" i="13"/>
  <c r="Y2083" i="13"/>
  <c r="Z2195" i="13"/>
  <c r="Y2088" i="13"/>
  <c r="AI3173" i="13"/>
  <c r="AA2297" i="13"/>
  <c r="Y2086" i="13"/>
  <c r="Y2089" i="13"/>
  <c r="AA2308" i="13"/>
  <c r="Y2084" i="13"/>
  <c r="AI3168" i="13"/>
  <c r="Z69" i="13"/>
  <c r="Z2193" i="13"/>
  <c r="AA2299" i="13"/>
  <c r="Z2192" i="13"/>
  <c r="Z2191" i="13"/>
  <c r="AB2409" i="13"/>
  <c r="AB2406" i="13"/>
  <c r="Y2087" i="13"/>
  <c r="Y2085" i="13"/>
  <c r="AB2404" i="13"/>
  <c r="M803" i="13"/>
  <c r="AJ2662" i="16"/>
  <c r="I93" i="122"/>
  <c r="AE625" i="16"/>
  <c r="AE622" i="16"/>
  <c r="AE623" i="16"/>
  <c r="AE624" i="16"/>
  <c r="J97" i="122"/>
  <c r="I86" i="122"/>
  <c r="K307" i="122"/>
  <c r="V322" i="122"/>
  <c r="N279" i="122"/>
  <c r="O279" i="122"/>
  <c r="N322" i="122"/>
  <c r="M307" i="122"/>
  <c r="AC110" i="122"/>
  <c r="N97" i="122"/>
  <c r="N307" i="122"/>
  <c r="I307" i="122"/>
  <c r="AB97" i="122"/>
  <c r="AB322" i="122"/>
  <c r="V307" i="122"/>
  <c r="T307" i="122"/>
  <c r="Q97" i="122"/>
  <c r="Q322" i="122"/>
  <c r="J307" i="122"/>
  <c r="P279" i="122"/>
  <c r="X307" i="122"/>
  <c r="Z307" i="122"/>
  <c r="O97" i="122"/>
  <c r="O322" i="122"/>
  <c r="U307" i="122"/>
  <c r="H245" i="122"/>
  <c r="H246" i="122"/>
  <c r="K322" i="122"/>
  <c r="AC63" i="122"/>
  <c r="P307" i="122"/>
  <c r="P322" i="122"/>
  <c r="M82" i="122"/>
  <c r="I231" i="122"/>
  <c r="I199" i="122"/>
  <c r="AD322" i="122"/>
  <c r="AD97" i="122"/>
  <c r="I82" i="122"/>
  <c r="AC54" i="122"/>
  <c r="U279" i="122"/>
  <c r="X279" i="122"/>
  <c r="W279" i="122"/>
  <c r="K82" i="122"/>
  <c r="I52" i="122"/>
  <c r="H140" i="122"/>
  <c r="U322" i="122"/>
  <c r="W97" i="122"/>
  <c r="W322" i="122"/>
  <c r="AB307" i="122"/>
  <c r="T82" i="122"/>
  <c r="AA322" i="122"/>
  <c r="N82" i="122"/>
  <c r="K97" i="122"/>
  <c r="Q279" i="122"/>
  <c r="AK214" i="122"/>
  <c r="I85" i="122"/>
  <c r="AE97" i="122"/>
  <c r="AE322" i="122"/>
  <c r="AA307" i="122"/>
  <c r="U82" i="122"/>
  <c r="O307" i="122"/>
  <c r="R279" i="122"/>
  <c r="L322" i="122"/>
  <c r="R322" i="122"/>
  <c r="R97" i="122"/>
  <c r="S322" i="122"/>
  <c r="I94" i="122"/>
  <c r="I351" i="122"/>
  <c r="X322" i="122"/>
  <c r="I97" i="122"/>
  <c r="I322" i="122"/>
  <c r="Y307" i="122"/>
  <c r="R307" i="122"/>
  <c r="L74" i="122"/>
  <c r="L307" i="122"/>
  <c r="Z322" i="122"/>
  <c r="Q307" i="122"/>
  <c r="S307" i="122"/>
  <c r="W307" i="122"/>
  <c r="M322" i="122"/>
  <c r="T97" i="122"/>
  <c r="T322" i="122"/>
  <c r="Y97" i="122"/>
  <c r="Y322" i="122"/>
  <c r="AC52" i="122"/>
  <c r="AC56" i="122"/>
  <c r="AC58" i="122"/>
  <c r="AC338" i="122"/>
  <c r="M97" i="122"/>
  <c r="AI85" i="13"/>
  <c r="AI80" i="13"/>
  <c r="AI92" i="13"/>
  <c r="M70" i="13"/>
  <c r="AI86" i="13"/>
  <c r="AI197" i="13"/>
  <c r="Z2667" i="16"/>
  <c r="AK86" i="9"/>
  <c r="AK632" i="16" s="1"/>
  <c r="I372" i="13"/>
  <c r="I67" i="13"/>
  <c r="AK2662" i="16"/>
  <c r="AI2662" i="16"/>
  <c r="AI2622" i="16"/>
  <c r="K71" i="13"/>
  <c r="K590" i="13"/>
  <c r="P35" i="13"/>
  <c r="AA93" i="13"/>
  <c r="R93" i="13"/>
  <c r="I226" i="13"/>
  <c r="Y93" i="13"/>
  <c r="N962" i="13"/>
  <c r="P1176" i="13"/>
  <c r="X35" i="13"/>
  <c r="W93" i="13"/>
  <c r="Z35" i="13"/>
  <c r="AB35" i="13"/>
  <c r="I377" i="13"/>
  <c r="M71" i="13"/>
  <c r="P93" i="13"/>
  <c r="I62" i="13"/>
  <c r="T1604" i="13"/>
  <c r="R1390" i="13"/>
  <c r="X93" i="13"/>
  <c r="Z93" i="13"/>
  <c r="AB93" i="13"/>
  <c r="V1818" i="13"/>
  <c r="J480" i="13"/>
  <c r="K588" i="13"/>
  <c r="I69" i="13"/>
  <c r="U1711" i="13"/>
  <c r="I203" i="13"/>
  <c r="Q1283" i="13"/>
  <c r="J534" i="13"/>
  <c r="J70" i="13"/>
  <c r="V35" i="13"/>
  <c r="M855" i="13"/>
  <c r="O1069" i="13"/>
  <c r="I54" i="13"/>
  <c r="L696" i="13"/>
  <c r="Q93" i="13"/>
  <c r="S35" i="13"/>
  <c r="T35" i="13"/>
  <c r="V93" i="13"/>
  <c r="AE35" i="13"/>
  <c r="N35" i="13"/>
  <c r="I56" i="13"/>
  <c r="I376" i="13"/>
  <c r="K76" i="13"/>
  <c r="I375" i="13"/>
  <c r="Q35" i="13"/>
  <c r="S1497" i="13"/>
  <c r="AF35" i="13"/>
  <c r="S93" i="13"/>
  <c r="T93" i="13"/>
  <c r="I427" i="13"/>
  <c r="W1925" i="13"/>
  <c r="I57" i="13"/>
  <c r="AD35" i="13"/>
  <c r="AE93" i="13"/>
  <c r="N93" i="13"/>
  <c r="L748" i="13"/>
  <c r="O35" i="13"/>
  <c r="J67" i="13"/>
  <c r="AF93" i="13"/>
  <c r="AC35" i="13"/>
  <c r="I61" i="13"/>
  <c r="U35" i="13"/>
  <c r="I52" i="13"/>
  <c r="AD93" i="13"/>
  <c r="K641" i="13"/>
  <c r="O93" i="13"/>
  <c r="X2032" i="13"/>
  <c r="K585" i="13"/>
  <c r="L692" i="13"/>
  <c r="I55" i="13"/>
  <c r="AA35" i="13"/>
  <c r="R35" i="13"/>
  <c r="Y35" i="13"/>
  <c r="AC93" i="13"/>
  <c r="I53" i="13"/>
  <c r="I225" i="13"/>
  <c r="I51" i="13"/>
  <c r="U93" i="13"/>
  <c r="W35" i="13"/>
  <c r="S76" i="13"/>
  <c r="M68" i="13"/>
  <c r="I70" i="13"/>
  <c r="M69" i="13"/>
  <c r="K262" i="13"/>
  <c r="AC2667" i="16"/>
  <c r="K848" i="16"/>
  <c r="M67" i="13"/>
  <c r="I72" i="13"/>
  <c r="J479" i="13"/>
  <c r="J68" i="13"/>
  <c r="K69" i="13"/>
  <c r="V69" i="13"/>
  <c r="Y664" i="16"/>
  <c r="T2667" i="16"/>
  <c r="Y2667" i="16"/>
  <c r="I374" i="13"/>
  <c r="AB2667" i="16"/>
  <c r="AA2667" i="16"/>
  <c r="X2653" i="16"/>
  <c r="X2627" i="16"/>
  <c r="U2653" i="16"/>
  <c r="U2627" i="16"/>
  <c r="AD620" i="16"/>
  <c r="AE620" i="16"/>
  <c r="K595" i="13"/>
  <c r="AB756" i="16"/>
  <c r="J482" i="13"/>
  <c r="AB77" i="13"/>
  <c r="X66" i="13"/>
  <c r="Y756" i="16"/>
  <c r="K66" i="13"/>
  <c r="L66" i="13"/>
  <c r="AA664" i="16"/>
  <c r="L70" i="13"/>
  <c r="I71" i="13"/>
  <c r="AA756" i="16"/>
  <c r="AB664" i="16"/>
  <c r="AK2651" i="16"/>
  <c r="AK184" i="13"/>
  <c r="AK191" i="13"/>
  <c r="AI69" i="13"/>
  <c r="AK12" i="13"/>
  <c r="AO13" i="8"/>
  <c r="AK13" i="83"/>
  <c r="AK188" i="13"/>
  <c r="AK195" i="13"/>
  <c r="AK186" i="13"/>
  <c r="AI71" i="13"/>
  <c r="AK147" i="13"/>
  <c r="AK190" i="13"/>
  <c r="AI70" i="13"/>
  <c r="AI66" i="13"/>
  <c r="AK189" i="13"/>
  <c r="AK187" i="13"/>
  <c r="AK185" i="13"/>
  <c r="AI76" i="13"/>
  <c r="AI68" i="13"/>
  <c r="AK196" i="13"/>
  <c r="I262" i="13"/>
  <c r="I848" i="16"/>
  <c r="AB76" i="13"/>
  <c r="Y69" i="13"/>
  <c r="AB69" i="13"/>
  <c r="Z76" i="13"/>
  <c r="AA67" i="13"/>
  <c r="Y76" i="13"/>
  <c r="Y71" i="13"/>
  <c r="Z66" i="13"/>
  <c r="Y67" i="13"/>
  <c r="AB66" i="13"/>
  <c r="L694" i="13"/>
  <c r="L68" i="13"/>
  <c r="I200" i="13"/>
  <c r="P262" i="13"/>
  <c r="P848" i="16"/>
  <c r="L693" i="13"/>
  <c r="L67" i="13"/>
  <c r="AK2659" i="16"/>
  <c r="Z71" i="13"/>
  <c r="I204" i="13"/>
  <c r="U848" i="16"/>
  <c r="U262" i="13"/>
  <c r="Z67" i="13"/>
  <c r="AB71" i="13"/>
  <c r="I202" i="13"/>
  <c r="M76" i="13"/>
  <c r="Z262" i="13"/>
  <c r="Z848" i="16"/>
  <c r="AA69" i="13"/>
  <c r="Q262" i="13"/>
  <c r="Q848" i="16"/>
  <c r="Y68" i="13"/>
  <c r="I68" i="13"/>
  <c r="I373" i="13"/>
  <c r="J76" i="13"/>
  <c r="J488" i="13"/>
  <c r="AK734" i="16"/>
  <c r="AK826" i="16"/>
  <c r="AK642" i="16"/>
  <c r="AK2652" i="16"/>
  <c r="M65" i="13"/>
  <c r="X848" i="16"/>
  <c r="X262" i="13"/>
  <c r="I381" i="13"/>
  <c r="I76" i="13"/>
  <c r="AA66" i="13"/>
  <c r="J66" i="13"/>
  <c r="J478" i="13"/>
  <c r="I201" i="13"/>
  <c r="L702" i="13"/>
  <c r="L76" i="13"/>
  <c r="AK2653" i="16"/>
  <c r="AK821" i="16"/>
  <c r="AK637" i="16"/>
  <c r="AK729" i="16"/>
  <c r="AK2649" i="16"/>
  <c r="J262" i="13"/>
  <c r="J848" i="16"/>
  <c r="AB68" i="13"/>
  <c r="AB70" i="13"/>
  <c r="L262" i="13"/>
  <c r="L848" i="16"/>
  <c r="N848" i="16"/>
  <c r="N262" i="13"/>
  <c r="M66" i="13"/>
  <c r="H123" i="13"/>
  <c r="I50" i="13"/>
  <c r="W262" i="13"/>
  <c r="W848" i="16"/>
  <c r="Y262" i="13"/>
  <c r="Y848" i="16"/>
  <c r="AK641" i="16"/>
  <c r="AK825" i="16"/>
  <c r="AK733" i="16"/>
  <c r="AK640" i="16"/>
  <c r="AK824" i="16"/>
  <c r="AK732" i="16"/>
  <c r="AK831" i="16"/>
  <c r="AK739" i="16"/>
  <c r="AK647" i="16"/>
  <c r="R262" i="13"/>
  <c r="R848" i="16"/>
  <c r="Y72" i="13"/>
  <c r="I182" i="13"/>
  <c r="H41" i="13"/>
  <c r="AA72" i="13"/>
  <c r="AK730" i="16"/>
  <c r="AK822" i="16"/>
  <c r="AK638" i="16"/>
  <c r="AA68" i="13"/>
  <c r="Y77" i="13"/>
  <c r="Z68" i="13"/>
  <c r="K586" i="13"/>
  <c r="K67" i="13"/>
  <c r="Z72" i="13"/>
  <c r="I199" i="13"/>
  <c r="AA77" i="13"/>
  <c r="AK823" i="16"/>
  <c r="AK639" i="16"/>
  <c r="AK731" i="16"/>
  <c r="AK827" i="16"/>
  <c r="AK735" i="16"/>
  <c r="AK643" i="16"/>
  <c r="AK2650" i="16"/>
  <c r="Y66" i="13"/>
  <c r="AA70" i="13"/>
  <c r="AB262" i="13"/>
  <c r="AB848" i="16"/>
  <c r="AK344" i="16"/>
  <c r="AK820" i="16"/>
  <c r="AK728" i="16"/>
  <c r="AK636" i="16"/>
  <c r="AC262" i="13"/>
  <c r="AC848" i="16"/>
  <c r="O262" i="13"/>
  <c r="O848" i="16"/>
  <c r="AB67" i="13"/>
  <c r="Y70" i="13"/>
  <c r="I206" i="13"/>
  <c r="AA262" i="13"/>
  <c r="AA848" i="16"/>
  <c r="I205" i="13"/>
  <c r="AH93" i="13"/>
  <c r="Z664" i="16"/>
  <c r="Z756" i="16"/>
  <c r="AC664" i="16"/>
  <c r="AC756" i="16"/>
  <c r="AG648" i="16"/>
  <c r="AG832" i="16"/>
  <c r="AH35" i="13"/>
  <c r="AL774" i="16" l="1"/>
  <c r="AL778" i="16"/>
  <c r="AL775" i="16"/>
  <c r="AL779" i="16"/>
  <c r="AL785" i="16"/>
  <c r="AL773" i="16"/>
  <c r="AL784" i="16"/>
  <c r="AL780" i="16"/>
  <c r="AL777" i="16"/>
  <c r="AL776" i="16"/>
  <c r="AL715" i="16"/>
  <c r="AL718" i="16"/>
  <c r="AL714" i="16"/>
  <c r="AL806" i="16" s="1"/>
  <c r="AL713" i="16"/>
  <c r="AL805" i="16" s="1"/>
  <c r="AL724" i="16"/>
  <c r="AL816" i="16" s="1"/>
  <c r="AL712" i="16"/>
  <c r="AL723" i="16"/>
  <c r="AL719" i="16"/>
  <c r="AL717" i="16"/>
  <c r="AL809" i="16" s="1"/>
  <c r="AL716" i="16"/>
  <c r="AL808" i="16" s="1"/>
  <c r="AJ817" i="16"/>
  <c r="AK817" i="16"/>
  <c r="AM25" i="83"/>
  <c r="AM27" i="148"/>
  <c r="AL11" i="122"/>
  <c r="AL12" i="149"/>
  <c r="AL12" i="148"/>
  <c r="AL343" i="16"/>
  <c r="AL213" i="122" s="1"/>
  <c r="AJ88" i="13"/>
  <c r="T1558" i="13"/>
  <c r="T1603" i="13" s="1"/>
  <c r="AI3174" i="13"/>
  <c r="AM672" i="16"/>
  <c r="AM671" i="16"/>
  <c r="AM667" i="16"/>
  <c r="AO11" i="113"/>
  <c r="AO12" i="113" s="1"/>
  <c r="AM670" i="16"/>
  <c r="AM33" i="16"/>
  <c r="AM668" i="16"/>
  <c r="AL2621" i="16"/>
  <c r="AL2603" i="16"/>
  <c r="AM673" i="16"/>
  <c r="AM674" i="16"/>
  <c r="AL611" i="16"/>
  <c r="AL608" i="16"/>
  <c r="AL755" i="16"/>
  <c r="AM678" i="16"/>
  <c r="AL12" i="9"/>
  <c r="AL335" i="16"/>
  <c r="AL205" i="122" s="1"/>
  <c r="AL11" i="13"/>
  <c r="AM669" i="16"/>
  <c r="AL606" i="16"/>
  <c r="AL607" i="16"/>
  <c r="AI72" i="13"/>
  <c r="AL333" i="16"/>
  <c r="AL203" i="122" s="1"/>
  <c r="AL609" i="16"/>
  <c r="AL337" i="16"/>
  <c r="AL207" i="122" s="1"/>
  <c r="AL605" i="16"/>
  <c r="AL2599" i="16"/>
  <c r="AI286" i="122"/>
  <c r="AL2620" i="16"/>
  <c r="AL12" i="83"/>
  <c r="AN13" i="113"/>
  <c r="AL34" i="16"/>
  <c r="AL338" i="16"/>
  <c r="AL208" i="122" s="1"/>
  <c r="AL612" i="16"/>
  <c r="AL2600" i="16"/>
  <c r="AL336" i="16"/>
  <c r="AL206" i="122" s="1"/>
  <c r="AL2639" i="16"/>
  <c r="AL332" i="16"/>
  <c r="AL202" i="122" s="1"/>
  <c r="AL616" i="16"/>
  <c r="AL334" i="16"/>
  <c r="AL204" i="122" s="1"/>
  <c r="AL331" i="16"/>
  <c r="AL201" i="122" s="1"/>
  <c r="AL2602" i="16"/>
  <c r="AL2604" i="16"/>
  <c r="AL2623" i="16"/>
  <c r="AL610" i="16"/>
  <c r="AL2601" i="16"/>
  <c r="AL342" i="16"/>
  <c r="AL212" i="122" s="1"/>
  <c r="AP12" i="8"/>
  <c r="AL680" i="16"/>
  <c r="AL2605" i="16"/>
  <c r="AL2624" i="16"/>
  <c r="AL2625" i="16"/>
  <c r="AI67" i="13"/>
  <c r="AI3169" i="13"/>
  <c r="AI281" i="122"/>
  <c r="O76" i="13"/>
  <c r="AJ92" i="13"/>
  <c r="S1442" i="13"/>
  <c r="S67" i="13"/>
  <c r="AI756" i="16"/>
  <c r="AJ28" i="13"/>
  <c r="V1766" i="13"/>
  <c r="T68" i="13"/>
  <c r="X72" i="13"/>
  <c r="V1767" i="13"/>
  <c r="V76" i="13"/>
  <c r="X78" i="122"/>
  <c r="T1550" i="13"/>
  <c r="AI279" i="122"/>
  <c r="AI3199" i="122" s="1"/>
  <c r="AJ91" i="13"/>
  <c r="T69" i="13"/>
  <c r="T65" i="13"/>
  <c r="T1551" i="13"/>
  <c r="O66" i="13"/>
  <c r="P67" i="13"/>
  <c r="R68" i="13"/>
  <c r="V70" i="13"/>
  <c r="P71" i="13"/>
  <c r="N68" i="13"/>
  <c r="P1121" i="13"/>
  <c r="X1977" i="13"/>
  <c r="K619" i="122"/>
  <c r="R1340" i="13"/>
  <c r="N70" i="13"/>
  <c r="O1023" i="13"/>
  <c r="X2018" i="122"/>
  <c r="Z2194" i="13"/>
  <c r="P76" i="13"/>
  <c r="AB74" i="122"/>
  <c r="U69" i="122"/>
  <c r="V1762" i="13"/>
  <c r="R72" i="13"/>
  <c r="K70" i="122"/>
  <c r="S72" i="13"/>
  <c r="M275" i="13"/>
  <c r="Q1233" i="13"/>
  <c r="W1873" i="13"/>
  <c r="J516" i="122"/>
  <c r="AC72" i="13"/>
  <c r="R69" i="13"/>
  <c r="M805" i="13"/>
  <c r="M811" i="13" s="1"/>
  <c r="P1152" i="122"/>
  <c r="R1339" i="13"/>
  <c r="R72" i="122"/>
  <c r="T1547" i="13"/>
  <c r="AC70" i="13"/>
  <c r="K587" i="13"/>
  <c r="K72" i="122"/>
  <c r="S71" i="122"/>
  <c r="N906" i="13"/>
  <c r="T1554" i="13"/>
  <c r="W1902" i="122"/>
  <c r="U68" i="13"/>
  <c r="AC2517" i="13"/>
  <c r="W76" i="13"/>
  <c r="P72" i="122"/>
  <c r="V72" i="122"/>
  <c r="N908" i="13"/>
  <c r="P1156" i="122"/>
  <c r="T72" i="13"/>
  <c r="V1763" i="13"/>
  <c r="O68" i="122"/>
  <c r="AC77" i="13"/>
  <c r="W67" i="13"/>
  <c r="P1123" i="13"/>
  <c r="X1978" i="13"/>
  <c r="P69" i="13"/>
  <c r="P1126" i="13"/>
  <c r="AJ662" i="16"/>
  <c r="T74" i="122"/>
  <c r="O1015" i="13"/>
  <c r="P1125" i="13"/>
  <c r="Z2233" i="122"/>
  <c r="N69" i="13"/>
  <c r="R71" i="13"/>
  <c r="K68" i="13"/>
  <c r="AB72" i="13"/>
  <c r="Z77" i="13"/>
  <c r="U78" i="122"/>
  <c r="Z79" i="122"/>
  <c r="AC2512" i="13"/>
  <c r="N910" i="13"/>
  <c r="L729" i="122"/>
  <c r="U1691" i="122"/>
  <c r="V1795" i="122"/>
  <c r="Q72" i="13"/>
  <c r="N67" i="13"/>
  <c r="V71" i="13"/>
  <c r="W72" i="13"/>
  <c r="K70" i="13"/>
  <c r="W69" i="122"/>
  <c r="AC67" i="13"/>
  <c r="W1879" i="13"/>
  <c r="N907" i="13"/>
  <c r="N943" i="122"/>
  <c r="AB2442" i="122"/>
  <c r="Q1264" i="122"/>
  <c r="T67" i="13"/>
  <c r="Q76" i="13"/>
  <c r="V66" i="13"/>
  <c r="L73" i="122"/>
  <c r="U72" i="122"/>
  <c r="U70" i="13"/>
  <c r="W70" i="13"/>
  <c r="P72" i="13"/>
  <c r="T76" i="13"/>
  <c r="M72" i="13"/>
  <c r="Q73" i="122"/>
  <c r="V69" i="122"/>
  <c r="U1660" i="13"/>
  <c r="S1447" i="13"/>
  <c r="J71" i="122"/>
  <c r="J513" i="122"/>
  <c r="X69" i="13"/>
  <c r="X1979" i="13"/>
  <c r="AJ654" i="16"/>
  <c r="S1479" i="122"/>
  <c r="X76" i="13"/>
  <c r="Q1237" i="13"/>
  <c r="O1016" i="13"/>
  <c r="V68" i="122"/>
  <c r="S1441" i="13"/>
  <c r="Q1228" i="13"/>
  <c r="U66" i="13"/>
  <c r="W1871" i="13"/>
  <c r="W1870" i="13"/>
  <c r="V1794" i="122"/>
  <c r="J481" i="13"/>
  <c r="U1665" i="13"/>
  <c r="R1366" i="122"/>
  <c r="Q67" i="13"/>
  <c r="S66" i="13"/>
  <c r="L71" i="13"/>
  <c r="J69" i="13"/>
  <c r="R68" i="122"/>
  <c r="N73" i="122"/>
  <c r="P1124" i="13"/>
  <c r="L727" i="122"/>
  <c r="W1904" i="122"/>
  <c r="U76" i="13"/>
  <c r="U71" i="13"/>
  <c r="P70" i="13"/>
  <c r="W71" i="122"/>
  <c r="U1655" i="13"/>
  <c r="Q1229" i="13"/>
  <c r="Q68" i="13"/>
  <c r="W68" i="13"/>
  <c r="L697" i="13"/>
  <c r="N72" i="122"/>
  <c r="N942" i="122"/>
  <c r="X1981" i="13"/>
  <c r="X71" i="13"/>
  <c r="M74" i="122"/>
  <c r="S67" i="122"/>
  <c r="AC2522" i="13"/>
  <c r="Q1230" i="13"/>
  <c r="P1120" i="13"/>
  <c r="V67" i="13"/>
  <c r="AC71" i="13"/>
  <c r="S1473" i="122"/>
  <c r="V68" i="13"/>
  <c r="Q69" i="13"/>
  <c r="AJ82" i="13"/>
  <c r="AD2052" i="122"/>
  <c r="T1590" i="122"/>
  <c r="O68" i="13"/>
  <c r="V1764" i="13"/>
  <c r="V2667" i="16"/>
  <c r="L69" i="13"/>
  <c r="S1472" i="122"/>
  <c r="W1869" i="13"/>
  <c r="W66" i="13"/>
  <c r="AC68" i="13"/>
  <c r="P66" i="13"/>
  <c r="S68" i="122"/>
  <c r="S69" i="13"/>
  <c r="W74" i="122"/>
  <c r="Q72" i="122"/>
  <c r="R1335" i="13"/>
  <c r="X2014" i="122"/>
  <c r="Q1263" i="122"/>
  <c r="S70" i="122"/>
  <c r="O69" i="13"/>
  <c r="S74" i="122"/>
  <c r="R70" i="122"/>
  <c r="O78" i="122"/>
  <c r="O71" i="122"/>
  <c r="T1552" i="13"/>
  <c r="X1986" i="13"/>
  <c r="S1446" i="13"/>
  <c r="O1055" i="122"/>
  <c r="X74" i="122"/>
  <c r="V78" i="122"/>
  <c r="W72" i="122"/>
  <c r="K67" i="122"/>
  <c r="N69" i="122"/>
  <c r="V1768" i="13"/>
  <c r="T1584" i="122"/>
  <c r="W1907" i="122"/>
  <c r="N939" i="122"/>
  <c r="T70" i="13"/>
  <c r="T72" i="122"/>
  <c r="P1162" i="122"/>
  <c r="X2010" i="122"/>
  <c r="P78" i="122"/>
  <c r="X70" i="122"/>
  <c r="R67" i="13"/>
  <c r="AJ83" i="13"/>
  <c r="Q78" i="122"/>
  <c r="R1368" i="122"/>
  <c r="Q1269" i="122"/>
  <c r="V1804" i="122"/>
  <c r="S1444" i="13"/>
  <c r="T71" i="13"/>
  <c r="Q71" i="122"/>
  <c r="W78" i="122"/>
  <c r="X73" i="122"/>
  <c r="S65" i="13"/>
  <c r="N66" i="13"/>
  <c r="R70" i="13"/>
  <c r="V2653" i="16"/>
  <c r="J484" i="13"/>
  <c r="K589" i="13"/>
  <c r="K634" i="13" s="1"/>
  <c r="P1130" i="13"/>
  <c r="S1440" i="13"/>
  <c r="K621" i="122"/>
  <c r="P1157" i="122"/>
  <c r="S70" i="13"/>
  <c r="W70" i="122"/>
  <c r="Z2201" i="13"/>
  <c r="Z2246" i="13" s="1"/>
  <c r="W1905" i="122"/>
  <c r="AD554" i="122"/>
  <c r="N68" i="122"/>
  <c r="R66" i="13"/>
  <c r="T73" i="122"/>
  <c r="N909" i="13"/>
  <c r="U1697" i="122"/>
  <c r="P1158" i="122"/>
  <c r="P74" i="122"/>
  <c r="U1659" i="13"/>
  <c r="T1549" i="13"/>
  <c r="T1553" i="13"/>
  <c r="T1586" i="122"/>
  <c r="V1796" i="122"/>
  <c r="R1338" i="13"/>
  <c r="J72" i="13"/>
  <c r="V70" i="122"/>
  <c r="N76" i="13"/>
  <c r="V74" i="122"/>
  <c r="V1798" i="122"/>
  <c r="R1370" i="122"/>
  <c r="U69" i="13"/>
  <c r="V65" i="13"/>
  <c r="Q70" i="13"/>
  <c r="L695" i="13"/>
  <c r="R78" i="122"/>
  <c r="V67" i="122"/>
  <c r="X69" i="122"/>
  <c r="Q70" i="122"/>
  <c r="V1761" i="13"/>
  <c r="V1772" i="13"/>
  <c r="O1045" i="122"/>
  <c r="V1793" i="122"/>
  <c r="X2011" i="122"/>
  <c r="Q71" i="13"/>
  <c r="Q74" i="122"/>
  <c r="P68" i="122"/>
  <c r="J74" i="122"/>
  <c r="T78" i="122"/>
  <c r="X71" i="122"/>
  <c r="N70" i="122"/>
  <c r="R1371" i="122"/>
  <c r="AC2511" i="13"/>
  <c r="X2667" i="16"/>
  <c r="S1476" i="122"/>
  <c r="I371" i="13"/>
  <c r="R73" i="122"/>
  <c r="T71" i="122"/>
  <c r="N916" i="13"/>
  <c r="U1658" i="13"/>
  <c r="X67" i="13"/>
  <c r="I66" i="13"/>
  <c r="Q66" i="13"/>
  <c r="Q1265" i="122"/>
  <c r="T1583" i="122"/>
  <c r="V1647" i="13"/>
  <c r="AA67" i="122"/>
  <c r="N71" i="13"/>
  <c r="Q69" i="122"/>
  <c r="AD232" i="122"/>
  <c r="AE187" i="122" s="1"/>
  <c r="R1334" i="13"/>
  <c r="Q1260" i="122"/>
  <c r="I339" i="122"/>
  <c r="X2013" i="122"/>
  <c r="T1585" i="122"/>
  <c r="I402" i="122"/>
  <c r="S1445" i="13"/>
  <c r="S1490" i="13" s="1"/>
  <c r="W1911" i="122"/>
  <c r="Q1262" i="122"/>
  <c r="V1800" i="122"/>
  <c r="N938" i="122"/>
  <c r="W1754" i="13"/>
  <c r="I67" i="122"/>
  <c r="X2009" i="122"/>
  <c r="U73" i="122"/>
  <c r="Q1232" i="13"/>
  <c r="AD1743" i="122"/>
  <c r="Q1261" i="122"/>
  <c r="X72" i="122"/>
  <c r="U68" i="122"/>
  <c r="V73" i="122"/>
  <c r="AC308" i="122"/>
  <c r="AC2514" i="13"/>
  <c r="AC69" i="13"/>
  <c r="R71" i="122"/>
  <c r="R1372" i="122"/>
  <c r="T70" i="122"/>
  <c r="W1872" i="13"/>
  <c r="O1047" i="122"/>
  <c r="R74" i="122"/>
  <c r="W69" i="13"/>
  <c r="AJ84" i="13"/>
  <c r="O70" i="122"/>
  <c r="AD1414" i="122"/>
  <c r="R1369" i="122"/>
  <c r="W68" i="122"/>
  <c r="O1049" i="122"/>
  <c r="M837" i="122"/>
  <c r="O72" i="122"/>
  <c r="S1477" i="122"/>
  <c r="S72" i="122"/>
  <c r="W1901" i="122"/>
  <c r="I341" i="122"/>
  <c r="AD1202" i="122"/>
  <c r="P68" i="13"/>
  <c r="U1687" i="122"/>
  <c r="O74" i="122"/>
  <c r="U1692" i="122"/>
  <c r="O69" i="122"/>
  <c r="V275" i="13"/>
  <c r="S68" i="13"/>
  <c r="V72" i="13"/>
  <c r="U1661" i="13"/>
  <c r="S275" i="13"/>
  <c r="W2653" i="16"/>
  <c r="AG308" i="122"/>
  <c r="I346" i="122"/>
  <c r="U2667" i="16"/>
  <c r="S1443" i="13"/>
  <c r="S1478" i="122"/>
  <c r="U72" i="13"/>
  <c r="T69" i="122"/>
  <c r="S73" i="122"/>
  <c r="AJ54" i="113"/>
  <c r="AJ53" i="113"/>
  <c r="T1580" i="122"/>
  <c r="T68" i="122"/>
  <c r="S1475" i="122"/>
  <c r="W1903" i="122"/>
  <c r="S1474" i="122"/>
  <c r="W2667" i="16"/>
  <c r="X70" i="13"/>
  <c r="L67" i="122"/>
  <c r="K591" i="13"/>
  <c r="P73" i="122"/>
  <c r="I292" i="122"/>
  <c r="S69" i="122"/>
  <c r="P1122" i="13"/>
  <c r="I343" i="122"/>
  <c r="I345" i="122"/>
  <c r="O1051" i="122"/>
  <c r="O1048" i="122"/>
  <c r="T1582" i="122"/>
  <c r="AD666" i="122"/>
  <c r="AD1197" i="122"/>
  <c r="K616" i="122"/>
  <c r="I340" i="122"/>
  <c r="AC95" i="122"/>
  <c r="AD875" i="122"/>
  <c r="P69" i="122"/>
  <c r="AD2166" i="122"/>
  <c r="AD1849" i="122"/>
  <c r="Z2226" i="122"/>
  <c r="T292" i="122"/>
  <c r="Q68" i="122"/>
  <c r="P1153" i="122"/>
  <c r="T66" i="13"/>
  <c r="AA76" i="13"/>
  <c r="K72" i="13"/>
  <c r="L71" i="122"/>
  <c r="T67" i="122"/>
  <c r="T1579" i="122"/>
  <c r="T275" i="13"/>
  <c r="Z72" i="122"/>
  <c r="AA2307" i="13"/>
  <c r="AE95" i="122"/>
  <c r="R69" i="122"/>
  <c r="O67" i="13"/>
  <c r="U70" i="122"/>
  <c r="N78" i="122"/>
  <c r="AD1306" i="122"/>
  <c r="AD1845" i="122"/>
  <c r="R1367" i="122"/>
  <c r="AE308" i="122"/>
  <c r="U1657" i="13"/>
  <c r="AD2271" i="122"/>
  <c r="U1688" i="122"/>
  <c r="V1799" i="122"/>
  <c r="AD1528" i="122"/>
  <c r="AJ747" i="16"/>
  <c r="Z67" i="122"/>
  <c r="AD673" i="122"/>
  <c r="AJ652" i="16"/>
  <c r="P70" i="122"/>
  <c r="T1493" i="13"/>
  <c r="U1433" i="13" s="1"/>
  <c r="AD236" i="122"/>
  <c r="AE191" i="122" s="1"/>
  <c r="P1154" i="122"/>
  <c r="O73" i="122"/>
  <c r="AA71" i="13"/>
  <c r="S292" i="122"/>
  <c r="N71" i="122"/>
  <c r="Y67" i="122"/>
  <c r="AD668" i="122"/>
  <c r="P1155" i="122"/>
  <c r="U74" i="122"/>
  <c r="AD237" i="122"/>
  <c r="P71" i="122"/>
  <c r="AD2484" i="122"/>
  <c r="AD1412" i="122"/>
  <c r="AD2374" i="122"/>
  <c r="AB67" i="122"/>
  <c r="N940" i="122"/>
  <c r="AB2435" i="122"/>
  <c r="AA2339" i="122"/>
  <c r="V292" i="122"/>
  <c r="R1376" i="122"/>
  <c r="AA292" i="122"/>
  <c r="AD308" i="122"/>
  <c r="Q1227" i="13"/>
  <c r="Y292" i="122"/>
  <c r="AB292" i="122"/>
  <c r="U1689" i="122"/>
  <c r="N941" i="122"/>
  <c r="U1693" i="122"/>
  <c r="L292" i="122"/>
  <c r="M292" i="122"/>
  <c r="X2012" i="122"/>
  <c r="N948" i="122"/>
  <c r="AA2328" i="122"/>
  <c r="AF308" i="122"/>
  <c r="X1980" i="13"/>
  <c r="X2025" i="13" s="1"/>
  <c r="O111" i="122"/>
  <c r="V111" i="122"/>
  <c r="AJ3327" i="13"/>
  <c r="AD2384" i="122"/>
  <c r="AD1630" i="122"/>
  <c r="AD1742" i="122"/>
  <c r="AD880" i="122"/>
  <c r="AD1519" i="122"/>
  <c r="AD1200" i="122"/>
  <c r="AD2483" i="122"/>
  <c r="AD667" i="122"/>
  <c r="AD1839" i="122"/>
  <c r="AD774" i="122"/>
  <c r="AD1737" i="122"/>
  <c r="AD2270" i="122"/>
  <c r="AD558" i="122"/>
  <c r="AD1738" i="122"/>
  <c r="AJ86" i="13"/>
  <c r="R1344" i="13"/>
  <c r="Z292" i="122"/>
  <c r="U67" i="13"/>
  <c r="O1019" i="13"/>
  <c r="P1005" i="13"/>
  <c r="AE2625" i="13"/>
  <c r="AG2839" i="13"/>
  <c r="AI3053" i="13"/>
  <c r="AA111" i="122"/>
  <c r="AA2182" i="13"/>
  <c r="AD1951" i="122"/>
  <c r="AD664" i="122"/>
  <c r="AD1520" i="122"/>
  <c r="AD1101" i="122"/>
  <c r="AD2272" i="122"/>
  <c r="AD2170" i="122"/>
  <c r="L723" i="122"/>
  <c r="AD453" i="122"/>
  <c r="AD1947" i="122"/>
  <c r="AD1736" i="122"/>
  <c r="AD881" i="122"/>
  <c r="AD1421" i="122"/>
  <c r="AD1956" i="122"/>
  <c r="AD1199" i="122"/>
  <c r="AD559" i="122"/>
  <c r="AD1946" i="122"/>
  <c r="AD1735" i="122"/>
  <c r="AD769" i="122"/>
  <c r="AD566" i="122"/>
  <c r="AD779" i="122"/>
  <c r="O1018" i="13"/>
  <c r="AH2946" i="13"/>
  <c r="W111" i="122"/>
  <c r="N111" i="122"/>
  <c r="AD1522" i="122"/>
  <c r="AD1518" i="122"/>
  <c r="AD1096" i="122"/>
  <c r="AD557" i="122"/>
  <c r="AD879" i="122"/>
  <c r="AD2059" i="122"/>
  <c r="AD983" i="122"/>
  <c r="AD1631" i="122"/>
  <c r="AD1521" i="122"/>
  <c r="AD876" i="122"/>
  <c r="AD770" i="122"/>
  <c r="AJ85" i="13"/>
  <c r="U1600" i="13"/>
  <c r="Q1112" i="13"/>
  <c r="X1921" i="13"/>
  <c r="AD2503" i="13"/>
  <c r="AF2732" i="13"/>
  <c r="Q111" i="122"/>
  <c r="I370" i="13"/>
  <c r="K635" i="13"/>
  <c r="AI35" i="13"/>
  <c r="AD1636" i="122"/>
  <c r="AD663" i="122"/>
  <c r="O72" i="13"/>
  <c r="Y111" i="122"/>
  <c r="Z111" i="122"/>
  <c r="K292" i="122"/>
  <c r="AA78" i="122"/>
  <c r="AD661" i="122"/>
  <c r="I344" i="122"/>
  <c r="T1548" i="13"/>
  <c r="AA2302" i="13"/>
  <c r="AK88" i="13"/>
  <c r="O1014" i="13"/>
  <c r="AD2063" i="122"/>
  <c r="AD877" i="122"/>
  <c r="AD1733" i="122"/>
  <c r="I350" i="122"/>
  <c r="AC2396" i="13"/>
  <c r="AD235" i="122"/>
  <c r="AD1415" i="122"/>
  <c r="AD2171" i="122"/>
  <c r="AD665" i="122"/>
  <c r="AD2058" i="122"/>
  <c r="AD1628" i="122"/>
  <c r="AD449" i="122"/>
  <c r="AD1417" i="122"/>
  <c r="AD887" i="122"/>
  <c r="AD2492" i="122"/>
  <c r="AD2057" i="122"/>
  <c r="AD987" i="122"/>
  <c r="AD1627" i="122"/>
  <c r="AD1090" i="122"/>
  <c r="AD2165" i="122"/>
  <c r="AD1734" i="122"/>
  <c r="AD1411" i="122"/>
  <c r="J71" i="13"/>
  <c r="N912" i="13"/>
  <c r="Y177" i="13"/>
  <c r="M111" i="122"/>
  <c r="X111" i="122"/>
  <c r="AE111" i="122"/>
  <c r="P111" i="122"/>
  <c r="I342" i="122"/>
  <c r="AD2378" i="122"/>
  <c r="AD448" i="122"/>
  <c r="AD2053" i="122"/>
  <c r="AD2277" i="122"/>
  <c r="AD1842" i="122"/>
  <c r="Q1259" i="122"/>
  <c r="AD2278" i="122"/>
  <c r="AD662" i="122"/>
  <c r="AD2482" i="122"/>
  <c r="AD1843" i="122"/>
  <c r="AD1201" i="122"/>
  <c r="AD773" i="122"/>
  <c r="O1017" i="13"/>
  <c r="Y1968" i="13"/>
  <c r="K470" i="13"/>
  <c r="J315" i="13"/>
  <c r="R1219" i="13"/>
  <c r="T111" i="122"/>
  <c r="S111" i="122"/>
  <c r="R111" i="122"/>
  <c r="AB111" i="122"/>
  <c r="AD234" i="122"/>
  <c r="AD2379" i="122"/>
  <c r="AD1844" i="122"/>
  <c r="AD1626" i="122"/>
  <c r="AD1952" i="122"/>
  <c r="AD561" i="122"/>
  <c r="AD2487" i="122"/>
  <c r="T1581" i="122"/>
  <c r="O1046" i="122"/>
  <c r="Z2221" i="122"/>
  <c r="O1050" i="122"/>
  <c r="AD1305" i="122"/>
  <c r="AD454" i="122"/>
  <c r="AD1094" i="122"/>
  <c r="AD2055" i="122"/>
  <c r="AD1529" i="122"/>
  <c r="AD771" i="122"/>
  <c r="AD2486" i="122"/>
  <c r="AD993" i="122"/>
  <c r="AD984" i="122"/>
  <c r="AD1315" i="122"/>
  <c r="AD1314" i="122"/>
  <c r="AD1308" i="122"/>
  <c r="AD1207" i="122"/>
  <c r="AD2162" i="122"/>
  <c r="AD994" i="122"/>
  <c r="AD2375" i="122"/>
  <c r="AD2267" i="122"/>
  <c r="AJ81" i="13"/>
  <c r="AD2268" i="122"/>
  <c r="AC2521" i="13"/>
  <c r="I417" i="13"/>
  <c r="I111" i="122"/>
  <c r="U111" i="122"/>
  <c r="AB2289" i="13"/>
  <c r="AD1093" i="122"/>
  <c r="AD1948" i="122"/>
  <c r="AD1524" i="122"/>
  <c r="J509" i="122"/>
  <c r="AD1957" i="122"/>
  <c r="AD2380" i="122"/>
  <c r="AD988" i="122"/>
  <c r="AD2481" i="122"/>
  <c r="AD459" i="122"/>
  <c r="AD886" i="122"/>
  <c r="AD1413" i="122"/>
  <c r="AD1307" i="122"/>
  <c r="AD1732" i="122"/>
  <c r="AD1635" i="122"/>
  <c r="AD2056" i="122"/>
  <c r="AD1304" i="122"/>
  <c r="AD458" i="122"/>
  <c r="AD2163" i="122"/>
  <c r="AD986" i="122"/>
  <c r="AD1309" i="122"/>
  <c r="S1326" i="13"/>
  <c r="N791" i="13"/>
  <c r="L111" i="122"/>
  <c r="K111" i="122"/>
  <c r="AI3220" i="13"/>
  <c r="Z2075" i="13"/>
  <c r="AD1840" i="122"/>
  <c r="AD1949" i="122"/>
  <c r="AD1095" i="122"/>
  <c r="AD772" i="122"/>
  <c r="AD1208" i="122"/>
  <c r="AD780" i="122"/>
  <c r="AD1092" i="122"/>
  <c r="AD1523" i="122"/>
  <c r="AD1198" i="122"/>
  <c r="AD560" i="122"/>
  <c r="AJ87" i="13"/>
  <c r="AI27" i="9"/>
  <c r="U1690" i="122"/>
  <c r="U71" i="122"/>
  <c r="N74" i="122"/>
  <c r="AG95" i="122"/>
  <c r="U1656" i="13"/>
  <c r="AJ655" i="16"/>
  <c r="J292" i="122"/>
  <c r="AF95" i="122"/>
  <c r="N944" i="122"/>
  <c r="R76" i="13"/>
  <c r="J67" i="122"/>
  <c r="AD95" i="122"/>
  <c r="AJ838" i="16"/>
  <c r="AJ265" i="13" s="1"/>
  <c r="AJ835" i="16"/>
  <c r="AJ262" i="13" s="1"/>
  <c r="Y78" i="122"/>
  <c r="Y2125" i="122"/>
  <c r="Z74" i="122"/>
  <c r="Z2228" i="122"/>
  <c r="J514" i="122"/>
  <c r="J72" i="122"/>
  <c r="Y74" i="122"/>
  <c r="Y2121" i="122"/>
  <c r="AK836" i="16"/>
  <c r="AK263" i="13" s="1"/>
  <c r="AF632" i="16"/>
  <c r="AJ842" i="16"/>
  <c r="AJ269" i="13" s="1"/>
  <c r="AJ840" i="16"/>
  <c r="AJ267" i="13" s="1"/>
  <c r="L724" i="122"/>
  <c r="L68" i="122"/>
  <c r="J512" i="122"/>
  <c r="J70" i="122"/>
  <c r="AA2332" i="122"/>
  <c r="AA71" i="122"/>
  <c r="M78" i="122"/>
  <c r="M841" i="122"/>
  <c r="Z70" i="122"/>
  <c r="Z2224" i="122"/>
  <c r="AC2549" i="122"/>
  <c r="AC74" i="122"/>
  <c r="K69" i="122"/>
  <c r="K618" i="122"/>
  <c r="AI3210" i="122"/>
  <c r="AI78" i="122"/>
  <c r="AI3203" i="122"/>
  <c r="AI71" i="122"/>
  <c r="L725" i="122"/>
  <c r="L69" i="122"/>
  <c r="I74" i="122"/>
  <c r="I409" i="122"/>
  <c r="J73" i="122"/>
  <c r="J515" i="122"/>
  <c r="AA70" i="122"/>
  <c r="AA2331" i="122"/>
  <c r="M70" i="122"/>
  <c r="M833" i="122"/>
  <c r="Z2223" i="122"/>
  <c r="Z69" i="122"/>
  <c r="AB69" i="122"/>
  <c r="AB2437" i="122"/>
  <c r="J510" i="122"/>
  <c r="J68" i="122"/>
  <c r="Y2114" i="122"/>
  <c r="AJ750" i="16"/>
  <c r="AB2441" i="122"/>
  <c r="AB73" i="122"/>
  <c r="M834" i="122"/>
  <c r="M71" i="122"/>
  <c r="AA2335" i="122"/>
  <c r="AA74" i="122"/>
  <c r="Z2227" i="122"/>
  <c r="Z73" i="122"/>
  <c r="AA2334" i="122"/>
  <c r="AA73" i="122"/>
  <c r="Y2126" i="122"/>
  <c r="Y79" i="122"/>
  <c r="AJ837" i="16"/>
  <c r="AJ264" i="13" s="1"/>
  <c r="AJ656" i="16"/>
  <c r="AJ657" i="16"/>
  <c r="I408" i="122"/>
  <c r="I73" i="122"/>
  <c r="I406" i="122"/>
  <c r="I71" i="122"/>
  <c r="K617" i="122"/>
  <c r="K68" i="122"/>
  <c r="Y2117" i="122"/>
  <c r="Y70" i="122"/>
  <c r="AB2439" i="122"/>
  <c r="AB71" i="122"/>
  <c r="AI3202" i="122"/>
  <c r="AI70" i="122"/>
  <c r="I404" i="122"/>
  <c r="I69" i="122"/>
  <c r="AB2440" i="122"/>
  <c r="AB72" i="122"/>
  <c r="AB2447" i="122"/>
  <c r="AB79" i="122"/>
  <c r="K623" i="122"/>
  <c r="K74" i="122"/>
  <c r="I68" i="122"/>
  <c r="I403" i="122"/>
  <c r="M69" i="122"/>
  <c r="M832" i="122"/>
  <c r="M68" i="122"/>
  <c r="M831" i="122"/>
  <c r="AB70" i="122"/>
  <c r="AB2438" i="122"/>
  <c r="M835" i="122"/>
  <c r="M72" i="122"/>
  <c r="AK841" i="16"/>
  <c r="AK268" i="13" s="1"/>
  <c r="AK840" i="16"/>
  <c r="AK267" i="13" s="1"/>
  <c r="AK846" i="16"/>
  <c r="AK273" i="13" s="1"/>
  <c r="AJ653" i="16"/>
  <c r="AJ754" i="16"/>
  <c r="AJ839" i="16"/>
  <c r="AA2329" i="122"/>
  <c r="AA68" i="122"/>
  <c r="AA69" i="122"/>
  <c r="AA2330" i="122"/>
  <c r="W1906" i="122"/>
  <c r="W73" i="122"/>
  <c r="AA2340" i="122"/>
  <c r="AA79" i="122"/>
  <c r="AJ841" i="16"/>
  <c r="L72" i="13"/>
  <c r="L698" i="13"/>
  <c r="AK839" i="16"/>
  <c r="AK266" i="13" s="1"/>
  <c r="AK838" i="16"/>
  <c r="AK265" i="13" s="1"/>
  <c r="AO41" i="8"/>
  <c r="Y72" i="122"/>
  <c r="Y2119" i="122"/>
  <c r="AB78" i="122"/>
  <c r="AB2446" i="122"/>
  <c r="AC71" i="122"/>
  <c r="AC2546" i="122"/>
  <c r="AB2436" i="122"/>
  <c r="AB68" i="122"/>
  <c r="L734" i="122"/>
  <c r="L78" i="122"/>
  <c r="Y68" i="122"/>
  <c r="Y2115" i="122"/>
  <c r="M73" i="122"/>
  <c r="M836" i="122"/>
  <c r="X68" i="122"/>
  <c r="X2008" i="122"/>
  <c r="Y71" i="122"/>
  <c r="Y2118" i="122"/>
  <c r="J69" i="122"/>
  <c r="J511" i="122"/>
  <c r="V71" i="122"/>
  <c r="V1797" i="122"/>
  <c r="AC78" i="122"/>
  <c r="AC2553" i="122"/>
  <c r="Z2225" i="122"/>
  <c r="Z71" i="122"/>
  <c r="Y2116" i="122"/>
  <c r="Y69" i="122"/>
  <c r="AA2333" i="122"/>
  <c r="AA72" i="122"/>
  <c r="AK842" i="16"/>
  <c r="AK269" i="13" s="1"/>
  <c r="AJ745" i="16"/>
  <c r="AJ658" i="16"/>
  <c r="Z68" i="122"/>
  <c r="Z2222" i="122"/>
  <c r="AI3200" i="122"/>
  <c r="AI68" i="122"/>
  <c r="S1483" i="122"/>
  <c r="S78" i="122"/>
  <c r="K627" i="122"/>
  <c r="K78" i="122"/>
  <c r="AK837" i="16"/>
  <c r="AK264" i="13" s="1"/>
  <c r="AJ836" i="16"/>
  <c r="AJ263" i="13" s="1"/>
  <c r="AJ846" i="16"/>
  <c r="AJ273" i="13" s="1"/>
  <c r="AJ748" i="16"/>
  <c r="AN41" i="8"/>
  <c r="AJ744" i="16"/>
  <c r="J78" i="122"/>
  <c r="J520" i="122"/>
  <c r="I407" i="122"/>
  <c r="I72" i="122"/>
  <c r="AI3205" i="122"/>
  <c r="AI73" i="122"/>
  <c r="AI72" i="122"/>
  <c r="AI3204" i="122"/>
  <c r="Z78" i="122"/>
  <c r="Z2232" i="122"/>
  <c r="K71" i="122"/>
  <c r="K620" i="122"/>
  <c r="K73" i="122"/>
  <c r="K622" i="122"/>
  <c r="I413" i="122"/>
  <c r="I78" i="122"/>
  <c r="M830" i="122"/>
  <c r="M67" i="122"/>
  <c r="AC2547" i="122"/>
  <c r="AC72" i="122"/>
  <c r="L726" i="122"/>
  <c r="L70" i="122"/>
  <c r="Y2120" i="122"/>
  <c r="Y73" i="122"/>
  <c r="L72" i="122"/>
  <c r="L728" i="122"/>
  <c r="I70" i="122"/>
  <c r="I405" i="122"/>
  <c r="AF53" i="113"/>
  <c r="AG54" i="113"/>
  <c r="AF54" i="113"/>
  <c r="AJ746" i="16"/>
  <c r="AJ80" i="13"/>
  <c r="AJ743" i="16"/>
  <c r="AI53" i="113"/>
  <c r="AI54" i="113"/>
  <c r="AH53" i="113"/>
  <c r="AH54" i="113"/>
  <c r="AJ651" i="16"/>
  <c r="AD2491" i="122"/>
  <c r="AJ741" i="16"/>
  <c r="AJ749" i="16"/>
  <c r="AJ197" i="13"/>
  <c r="AD2480" i="122"/>
  <c r="AD775" i="122"/>
  <c r="AD1310" i="122"/>
  <c r="AD1203" i="122"/>
  <c r="AD1850" i="122"/>
  <c r="AD1517" i="122"/>
  <c r="AD565" i="122"/>
  <c r="AD878" i="122"/>
  <c r="AD2273" i="122"/>
  <c r="AD1089" i="122"/>
  <c r="AD1416" i="122"/>
  <c r="AD672" i="122"/>
  <c r="AD1731" i="122"/>
  <c r="AD2064" i="122"/>
  <c r="AD1841" i="122"/>
  <c r="AD985" i="122"/>
  <c r="AD2159" i="122"/>
  <c r="AD556" i="122"/>
  <c r="AD768" i="122"/>
  <c r="AD1838" i="122"/>
  <c r="AD721" i="122"/>
  <c r="AD2376" i="122"/>
  <c r="AD1100" i="122"/>
  <c r="AD231" i="122"/>
  <c r="AD2269" i="122"/>
  <c r="AD2161" i="122"/>
  <c r="AD2054" i="122"/>
  <c r="AD1410" i="122"/>
  <c r="AD555" i="122"/>
  <c r="AD111" i="122"/>
  <c r="AD2373" i="122"/>
  <c r="AD451" i="122"/>
  <c r="AG94" i="13"/>
  <c r="AD1196" i="122"/>
  <c r="AD1149" i="122"/>
  <c r="AD447" i="122"/>
  <c r="AD989" i="122"/>
  <c r="AD828" i="122"/>
  <c r="AG18" i="13"/>
  <c r="AD1684" i="122"/>
  <c r="AD1363" i="122"/>
  <c r="AD238" i="122"/>
  <c r="AD2005" i="122"/>
  <c r="AD2164" i="122"/>
  <c r="AD507" i="122"/>
  <c r="AD935" i="122"/>
  <c r="AD2485" i="122"/>
  <c r="AD1629" i="122"/>
  <c r="AD2160" i="122"/>
  <c r="AD1950" i="122"/>
  <c r="AD199" i="122"/>
  <c r="AD1791" i="122"/>
  <c r="AD1470" i="122"/>
  <c r="AD233" i="122"/>
  <c r="AD2266" i="122"/>
  <c r="AD2433" i="122"/>
  <c r="AD2112" i="122"/>
  <c r="AD2219" i="122"/>
  <c r="AD982" i="122"/>
  <c r="AD1091" i="122"/>
  <c r="AD2377" i="122"/>
  <c r="AD1898" i="122"/>
  <c r="AD242" i="122"/>
  <c r="R1365" i="122"/>
  <c r="U1686" i="122"/>
  <c r="P1151" i="122"/>
  <c r="O1044" i="122"/>
  <c r="W1900" i="122"/>
  <c r="N937" i="122"/>
  <c r="AC2542" i="122"/>
  <c r="Q1258" i="122"/>
  <c r="X2007" i="122"/>
  <c r="AD1945" i="122"/>
  <c r="J111" i="122"/>
  <c r="AD450" i="122"/>
  <c r="AD400" i="122"/>
  <c r="AD1624" i="122"/>
  <c r="AD2326" i="122"/>
  <c r="AD243" i="122"/>
  <c r="AD1042" i="122"/>
  <c r="AD1256" i="122"/>
  <c r="AD1303" i="122"/>
  <c r="AD882" i="122"/>
  <c r="AD2385" i="122"/>
  <c r="J276" i="122"/>
  <c r="AD1577" i="122"/>
  <c r="AD452" i="122"/>
  <c r="AD1625" i="122"/>
  <c r="AD614" i="122"/>
  <c r="AD1422" i="122"/>
  <c r="J459" i="122"/>
  <c r="AC67" i="122"/>
  <c r="AC292" i="122"/>
  <c r="Z95" i="122"/>
  <c r="Q95" i="122"/>
  <c r="P110" i="122"/>
  <c r="X110" i="122"/>
  <c r="X95" i="122"/>
  <c r="S95" i="122"/>
  <c r="AB95" i="122"/>
  <c r="J95" i="122"/>
  <c r="Y95" i="122"/>
  <c r="AA95" i="122"/>
  <c r="L110" i="122"/>
  <c r="S110" i="122"/>
  <c r="R95" i="122"/>
  <c r="V110" i="122"/>
  <c r="P95" i="122"/>
  <c r="Q308" i="122"/>
  <c r="AB308" i="122"/>
  <c r="P338" i="122"/>
  <c r="O338" i="122"/>
  <c r="T308" i="122"/>
  <c r="N338" i="122"/>
  <c r="V1636" i="122"/>
  <c r="Z2064" i="122"/>
  <c r="Y1957" i="122"/>
  <c r="T95" i="122"/>
  <c r="M110" i="122"/>
  <c r="Z338" i="122"/>
  <c r="Y308" i="122"/>
  <c r="R110" i="122"/>
  <c r="O308" i="122"/>
  <c r="AA308" i="122"/>
  <c r="W95" i="122"/>
  <c r="AA110" i="122"/>
  <c r="O95" i="122"/>
  <c r="U308" i="122"/>
  <c r="O110" i="122"/>
  <c r="U110" i="122"/>
  <c r="V308" i="122"/>
  <c r="I308" i="122"/>
  <c r="J189" i="122"/>
  <c r="T1362" i="122"/>
  <c r="P994" i="122"/>
  <c r="I139" i="122"/>
  <c r="U95" i="122"/>
  <c r="N308" i="122"/>
  <c r="J110" i="122"/>
  <c r="R1208" i="122"/>
  <c r="AE272" i="122"/>
  <c r="J237" i="122"/>
  <c r="J236" i="122"/>
  <c r="J197" i="122"/>
  <c r="O887" i="122"/>
  <c r="Q1101" i="122"/>
  <c r="K110" i="122"/>
  <c r="Y338" i="122"/>
  <c r="R308" i="122"/>
  <c r="U338" i="122"/>
  <c r="K95" i="122"/>
  <c r="Y110" i="122"/>
  <c r="S338" i="122"/>
  <c r="L338" i="122"/>
  <c r="W338" i="122"/>
  <c r="Z110" i="122"/>
  <c r="AD110" i="122"/>
  <c r="J338" i="122"/>
  <c r="M308" i="122"/>
  <c r="V338" i="122"/>
  <c r="S1330" i="122"/>
  <c r="T338" i="122"/>
  <c r="AA338" i="122"/>
  <c r="W110" i="122"/>
  <c r="AD338" i="122"/>
  <c r="Z308" i="122"/>
  <c r="V95" i="122"/>
  <c r="K308" i="122"/>
  <c r="J235" i="122"/>
  <c r="J188" i="122"/>
  <c r="N780" i="122"/>
  <c r="J238" i="122"/>
  <c r="J187" i="122"/>
  <c r="U1529" i="122"/>
  <c r="T110" i="122"/>
  <c r="K338" i="122"/>
  <c r="X308" i="122"/>
  <c r="J308" i="122"/>
  <c r="I338" i="122"/>
  <c r="M338" i="122"/>
  <c r="W308" i="122"/>
  <c r="I110" i="122"/>
  <c r="X338" i="122"/>
  <c r="R338" i="122"/>
  <c r="AE338" i="122"/>
  <c r="N95" i="122"/>
  <c r="P308" i="122"/>
  <c r="Q338" i="122"/>
  <c r="AB338" i="122"/>
  <c r="X1850" i="122"/>
  <c r="L566" i="122"/>
  <c r="Z243" i="122"/>
  <c r="M673" i="122"/>
  <c r="W1743" i="122"/>
  <c r="S308" i="122"/>
  <c r="L308" i="122"/>
  <c r="AE110" i="122"/>
  <c r="M95" i="122"/>
  <c r="L95" i="122"/>
  <c r="Q110" i="122"/>
  <c r="AB110" i="122"/>
  <c r="N110" i="122"/>
  <c r="Q1226" i="13"/>
  <c r="AC2510" i="13"/>
  <c r="R1333" i="13"/>
  <c r="N905" i="13"/>
  <c r="X1975" i="13"/>
  <c r="AB2403" i="13"/>
  <c r="Z2189" i="13"/>
  <c r="AI3167" i="13"/>
  <c r="Y2082" i="13"/>
  <c r="AA2296" i="13"/>
  <c r="W1868" i="13"/>
  <c r="U1654" i="13"/>
  <c r="O1012" i="13"/>
  <c r="P1119" i="13"/>
  <c r="L300" i="13"/>
  <c r="AK3389" i="13"/>
  <c r="AK73" i="13"/>
  <c r="Q67" i="122"/>
  <c r="Q292" i="122"/>
  <c r="X292" i="122"/>
  <c r="X67" i="122"/>
  <c r="P292" i="122"/>
  <c r="P67" i="122"/>
  <c r="O67" i="122"/>
  <c r="O292" i="122"/>
  <c r="R67" i="122"/>
  <c r="R292" i="122"/>
  <c r="U67" i="122"/>
  <c r="U292" i="122"/>
  <c r="AC41" i="122"/>
  <c r="N67" i="122"/>
  <c r="N292" i="122"/>
  <c r="AC278" i="122"/>
  <c r="I95" i="122"/>
  <c r="H141" i="122"/>
  <c r="H43" i="122"/>
  <c r="W67" i="122"/>
  <c r="W292" i="122"/>
  <c r="I244" i="122"/>
  <c r="J186" i="122"/>
  <c r="AC65" i="122"/>
  <c r="L775" i="122"/>
  <c r="I65" i="122"/>
  <c r="M848" i="13"/>
  <c r="AI93" i="13"/>
  <c r="J181" i="13"/>
  <c r="AC2576" i="13"/>
  <c r="X94" i="13"/>
  <c r="P94" i="13"/>
  <c r="R94" i="13"/>
  <c r="K584" i="13"/>
  <c r="Y94" i="13"/>
  <c r="AI2652" i="16"/>
  <c r="I99" i="13"/>
  <c r="V94" i="13"/>
  <c r="I218" i="13"/>
  <c r="AC2575" i="13"/>
  <c r="AE94" i="13"/>
  <c r="Q94" i="13"/>
  <c r="AF94" i="13"/>
  <c r="I319" i="13"/>
  <c r="W94" i="13"/>
  <c r="J367" i="13"/>
  <c r="N94" i="13"/>
  <c r="AD94" i="13"/>
  <c r="AA94" i="13"/>
  <c r="AC2573" i="13"/>
  <c r="Z94" i="13"/>
  <c r="AG625" i="16"/>
  <c r="AC94" i="13"/>
  <c r="AB94" i="13"/>
  <c r="S94" i="13"/>
  <c r="O94" i="13"/>
  <c r="K65" i="13"/>
  <c r="AG622" i="16"/>
  <c r="K275" i="13"/>
  <c r="T94" i="13"/>
  <c r="I101" i="13"/>
  <c r="Y2132" i="13"/>
  <c r="AA2346" i="13"/>
  <c r="Z2241" i="13"/>
  <c r="I97" i="13"/>
  <c r="I96" i="13"/>
  <c r="L739" i="13"/>
  <c r="AI3217" i="13"/>
  <c r="AK82" i="13"/>
  <c r="AB2455" i="13"/>
  <c r="J527" i="13"/>
  <c r="O1058" i="13"/>
  <c r="K630" i="13"/>
  <c r="Y1972" i="13"/>
  <c r="N795" i="13"/>
  <c r="K633" i="13"/>
  <c r="J525" i="13"/>
  <c r="W1758" i="13"/>
  <c r="U1544" i="13"/>
  <c r="Y2139" i="13"/>
  <c r="AB2454" i="13"/>
  <c r="Y2133" i="13"/>
  <c r="Y2131" i="13"/>
  <c r="I275" i="13"/>
  <c r="AK81" i="13"/>
  <c r="AI3213" i="13"/>
  <c r="AI3218" i="13"/>
  <c r="K640" i="13"/>
  <c r="S1496" i="13"/>
  <c r="Y18" i="13"/>
  <c r="Z2238" i="13"/>
  <c r="M688" i="13"/>
  <c r="X1865" i="13"/>
  <c r="X2021" i="13"/>
  <c r="I102" i="13"/>
  <c r="AA2353" i="13"/>
  <c r="Z2237" i="13"/>
  <c r="AA2348" i="13"/>
  <c r="AA2342" i="13"/>
  <c r="J533" i="13"/>
  <c r="I98" i="13"/>
  <c r="AB2449" i="13"/>
  <c r="AI3215" i="13"/>
  <c r="I419" i="13"/>
  <c r="AB2460" i="13"/>
  <c r="L737" i="13"/>
  <c r="T1437" i="13"/>
  <c r="Q18" i="13"/>
  <c r="N18" i="13"/>
  <c r="V18" i="13"/>
  <c r="I63" i="13"/>
  <c r="I100" i="13"/>
  <c r="AK85" i="13"/>
  <c r="AK84" i="13"/>
  <c r="X2027" i="13"/>
  <c r="M849" i="13"/>
  <c r="V1810" i="13"/>
  <c r="AF18" i="13"/>
  <c r="M846" i="13"/>
  <c r="J528" i="13"/>
  <c r="R1223" i="13"/>
  <c r="V1651" i="13"/>
  <c r="N956" i="13"/>
  <c r="Q1116" i="13"/>
  <c r="I214" i="13"/>
  <c r="AA2344" i="13"/>
  <c r="H124" i="13"/>
  <c r="Y2129" i="13"/>
  <c r="AB2459" i="13"/>
  <c r="AK83" i="13"/>
  <c r="AK28" i="13"/>
  <c r="AI3216" i="13"/>
  <c r="AK87" i="13"/>
  <c r="J524" i="13"/>
  <c r="U18" i="13"/>
  <c r="AC18" i="13"/>
  <c r="AB18" i="13"/>
  <c r="Z18" i="13"/>
  <c r="AH94" i="13"/>
  <c r="AB2450" i="13"/>
  <c r="Y2128" i="13"/>
  <c r="Y2134" i="13"/>
  <c r="AB2451" i="13"/>
  <c r="J523" i="13"/>
  <c r="Y2130" i="13"/>
  <c r="AA2345" i="13"/>
  <c r="M854" i="13"/>
  <c r="Z2236" i="13"/>
  <c r="AI3223" i="13"/>
  <c r="Q1276" i="13"/>
  <c r="W18" i="13"/>
  <c r="J180" i="13"/>
  <c r="R18" i="13"/>
  <c r="AD18" i="13"/>
  <c r="R1381" i="13"/>
  <c r="X18" i="13"/>
  <c r="O902" i="13"/>
  <c r="P18" i="13"/>
  <c r="K631" i="13"/>
  <c r="M844" i="13"/>
  <c r="L747" i="13"/>
  <c r="I418" i="13"/>
  <c r="L738" i="13"/>
  <c r="Y2138" i="13"/>
  <c r="Z2245" i="13"/>
  <c r="AB2452" i="13"/>
  <c r="AK86" i="13"/>
  <c r="M845" i="13"/>
  <c r="L581" i="13"/>
  <c r="AE18" i="13"/>
  <c r="T18" i="13"/>
  <c r="S18" i="13"/>
  <c r="W1920" i="13"/>
  <c r="L741" i="13"/>
  <c r="P1009" i="13"/>
  <c r="M847" i="13"/>
  <c r="W1919" i="13"/>
  <c r="S1330" i="13"/>
  <c r="AB2453" i="13"/>
  <c r="I426" i="13"/>
  <c r="Z2240" i="13"/>
  <c r="U94" i="13"/>
  <c r="Z2235" i="13"/>
  <c r="AA2343" i="13"/>
  <c r="AK92" i="13"/>
  <c r="AK91" i="13"/>
  <c r="AA18" i="13"/>
  <c r="O18" i="13"/>
  <c r="I420" i="13"/>
  <c r="R1382" i="13"/>
  <c r="I421" i="13"/>
  <c r="K474" i="13"/>
  <c r="AG627" i="16"/>
  <c r="AG626" i="16"/>
  <c r="AG621" i="16"/>
  <c r="AG623" i="16"/>
  <c r="AG624" i="16"/>
  <c r="I65" i="13"/>
  <c r="X2657" i="16"/>
  <c r="U2657" i="16"/>
  <c r="AE648" i="16"/>
  <c r="AE832" i="16"/>
  <c r="AE632" i="16"/>
  <c r="AF648" i="16"/>
  <c r="AF832" i="16"/>
  <c r="AD832" i="16"/>
  <c r="AD632" i="16"/>
  <c r="AD648" i="16"/>
  <c r="AF620" i="16"/>
  <c r="AG632" i="16"/>
  <c r="AK653" i="16"/>
  <c r="AK747" i="16"/>
  <c r="AK744" i="16"/>
  <c r="AK657" i="16"/>
  <c r="AK746" i="16"/>
  <c r="AK652" i="16"/>
  <c r="AI65" i="13"/>
  <c r="AK197" i="13"/>
  <c r="AK80" i="13"/>
  <c r="AK654" i="16"/>
  <c r="AK745" i="16"/>
  <c r="AK655" i="16"/>
  <c r="AK749" i="16"/>
  <c r="AK748" i="16"/>
  <c r="AK662" i="16"/>
  <c r="AK656" i="16"/>
  <c r="AK658" i="16"/>
  <c r="AK754" i="16"/>
  <c r="AK750" i="16"/>
  <c r="I221" i="13"/>
  <c r="I220" i="13"/>
  <c r="Y65" i="13"/>
  <c r="Y275" i="13"/>
  <c r="Z65" i="13"/>
  <c r="Z275" i="13"/>
  <c r="P65" i="13"/>
  <c r="P275" i="13"/>
  <c r="R65" i="13"/>
  <c r="R275" i="13"/>
  <c r="AC65" i="13"/>
  <c r="AC275" i="13"/>
  <c r="I95" i="13"/>
  <c r="I212" i="13"/>
  <c r="L691" i="13"/>
  <c r="L65" i="13"/>
  <c r="L275" i="13"/>
  <c r="AB65" i="13"/>
  <c r="AB275" i="13"/>
  <c r="W65" i="13"/>
  <c r="W275" i="13"/>
  <c r="I216" i="13"/>
  <c r="M843" i="13"/>
  <c r="Q275" i="13"/>
  <c r="Q65" i="13"/>
  <c r="I217" i="13"/>
  <c r="I215" i="13"/>
  <c r="AK651" i="16"/>
  <c r="U65" i="13"/>
  <c r="U275" i="13"/>
  <c r="I219" i="13"/>
  <c r="AK835" i="16"/>
  <c r="O65" i="13"/>
  <c r="O275" i="13"/>
  <c r="AK741" i="16"/>
  <c r="AK743" i="16"/>
  <c r="H42" i="13"/>
  <c r="I33" i="13"/>
  <c r="H24" i="13"/>
  <c r="N275" i="13"/>
  <c r="N65" i="13"/>
  <c r="X65" i="13"/>
  <c r="X275" i="13"/>
  <c r="AA65" i="13"/>
  <c r="AA275" i="13"/>
  <c r="J477" i="13"/>
  <c r="J65" i="13"/>
  <c r="J275" i="13"/>
  <c r="AH18" i="13"/>
  <c r="AG663" i="16"/>
  <c r="AH648" i="16"/>
  <c r="AH832" i="16"/>
  <c r="AL810" i="16" l="1"/>
  <c r="AM774" i="16"/>
  <c r="AM778" i="16"/>
  <c r="AM775" i="16"/>
  <c r="AM779" i="16"/>
  <c r="AM776" i="16"/>
  <c r="AM785" i="16"/>
  <c r="AM773" i="16"/>
  <c r="AM784" i="16"/>
  <c r="AM777" i="16"/>
  <c r="AM780" i="16"/>
  <c r="AM716" i="16"/>
  <c r="AM715" i="16"/>
  <c r="AM714" i="16"/>
  <c r="AM806" i="16" s="1"/>
  <c r="AM719" i="16"/>
  <c r="AM811" i="16" s="1"/>
  <c r="AM713" i="16"/>
  <c r="AM805" i="16" s="1"/>
  <c r="AM724" i="16"/>
  <c r="AM712" i="16"/>
  <c r="AM723" i="16"/>
  <c r="AM717" i="16"/>
  <c r="AM809" i="16" s="1"/>
  <c r="AM718" i="16"/>
  <c r="AM810" i="16" s="1"/>
  <c r="AL804" i="16"/>
  <c r="AL725" i="16"/>
  <c r="AL786" i="16"/>
  <c r="AL807" i="16"/>
  <c r="AL838" i="16" s="1"/>
  <c r="AL265" i="13" s="1"/>
  <c r="AL811" i="16"/>
  <c r="AL815" i="16"/>
  <c r="AL637" i="16"/>
  <c r="AL652" i="16" s="1"/>
  <c r="AL196" i="13"/>
  <c r="AM12" i="149"/>
  <c r="AM12" i="148"/>
  <c r="AL13" i="149"/>
  <c r="AL13" i="148"/>
  <c r="J526" i="13"/>
  <c r="AM338" i="16"/>
  <c r="AM208" i="122" s="1"/>
  <c r="AM331" i="16"/>
  <c r="AM201" i="122" s="1"/>
  <c r="AM755" i="16"/>
  <c r="AM2623" i="16"/>
  <c r="AM335" i="16"/>
  <c r="AM205" i="122" s="1"/>
  <c r="AM333" i="16"/>
  <c r="AM203" i="122" s="1"/>
  <c r="AQ12" i="8"/>
  <c r="AM2605" i="16"/>
  <c r="V1811" i="13"/>
  <c r="AM343" i="16"/>
  <c r="AM213" i="122" s="1"/>
  <c r="AI3219" i="13"/>
  <c r="AL730" i="16"/>
  <c r="AM2603" i="16"/>
  <c r="AL822" i="16"/>
  <c r="AM605" i="16"/>
  <c r="AM608" i="16"/>
  <c r="AL639" i="16"/>
  <c r="AM2621" i="16"/>
  <c r="AM616" i="16"/>
  <c r="AM610" i="16"/>
  <c r="AM12" i="9"/>
  <c r="AM86" i="9" s="1"/>
  <c r="AM632" i="16" s="1"/>
  <c r="AM607" i="16"/>
  <c r="AM2602" i="16"/>
  <c r="AM11" i="13"/>
  <c r="AM2604" i="16"/>
  <c r="AM612" i="16"/>
  <c r="AM2599" i="16"/>
  <c r="AM342" i="16"/>
  <c r="AM212" i="122" s="1"/>
  <c r="AM2601" i="16"/>
  <c r="AM12" i="83"/>
  <c r="AM2625" i="16"/>
  <c r="AL731" i="16"/>
  <c r="AL647" i="16"/>
  <c r="AM334" i="16"/>
  <c r="AM204" i="122" s="1"/>
  <c r="AM336" i="16"/>
  <c r="AM206" i="122" s="1"/>
  <c r="AM611" i="16"/>
  <c r="AM2639" i="16"/>
  <c r="AM2600" i="16"/>
  <c r="AM606" i="16"/>
  <c r="AM337" i="16"/>
  <c r="AM207" i="122" s="1"/>
  <c r="AO13" i="113"/>
  <c r="AM2624" i="16"/>
  <c r="AL823" i="16"/>
  <c r="AL831" i="16"/>
  <c r="AL638" i="16"/>
  <c r="AM2620" i="16"/>
  <c r="AM34" i="16"/>
  <c r="AM609" i="16"/>
  <c r="AM332" i="16"/>
  <c r="AM202" i="122" s="1"/>
  <c r="AL184" i="13"/>
  <c r="AM11" i="122"/>
  <c r="AL188" i="13"/>
  <c r="AL185" i="13"/>
  <c r="AL192" i="13"/>
  <c r="AL88" i="13" s="1"/>
  <c r="AL86" i="9"/>
  <c r="AL632" i="16" s="1"/>
  <c r="AL270" i="13"/>
  <c r="AL841" i="16"/>
  <c r="AL268" i="13" s="1"/>
  <c r="AL147" i="13"/>
  <c r="AL636" i="16"/>
  <c r="AL190" i="13"/>
  <c r="AL728" i="16"/>
  <c r="AL642" i="16"/>
  <c r="AL191" i="13"/>
  <c r="AL2651" i="16"/>
  <c r="AL837" i="16"/>
  <c r="AL264" i="13" s="1"/>
  <c r="AL187" i="13"/>
  <c r="AM680" i="16"/>
  <c r="AL842" i="16"/>
  <c r="AL269" i="13" s="1"/>
  <c r="AL195" i="13"/>
  <c r="AL821" i="16"/>
  <c r="AL826" i="16"/>
  <c r="AL820" i="16"/>
  <c r="AL734" i="16"/>
  <c r="AL729" i="16"/>
  <c r="AL189" i="13"/>
  <c r="T1599" i="13"/>
  <c r="AL735" i="16"/>
  <c r="AL827" i="16"/>
  <c r="AL13" i="83"/>
  <c r="AL840" i="16"/>
  <c r="AL267" i="13" s="1"/>
  <c r="AL825" i="16"/>
  <c r="AL824" i="16"/>
  <c r="W1947" i="122"/>
  <c r="AI3206" i="122"/>
  <c r="AL12" i="122"/>
  <c r="AL2659" i="16"/>
  <c r="AL12" i="13"/>
  <c r="AL2650" i="16"/>
  <c r="AL641" i="16"/>
  <c r="AL839" i="16"/>
  <c r="AL266" i="13" s="1"/>
  <c r="AL2653" i="16"/>
  <c r="AL2649" i="16"/>
  <c r="AL733" i="16"/>
  <c r="AL344" i="16"/>
  <c r="AL186" i="13"/>
  <c r="AP13" i="8"/>
  <c r="AL214" i="122"/>
  <c r="AL836" i="16"/>
  <c r="AL263" i="13" s="1"/>
  <c r="AL640" i="16"/>
  <c r="AI3214" i="13"/>
  <c r="AL732" i="16"/>
  <c r="T1595" i="13"/>
  <c r="AI74" i="122"/>
  <c r="AL739" i="16"/>
  <c r="AL643" i="16"/>
  <c r="AL2655" i="16"/>
  <c r="S1487" i="13"/>
  <c r="AL2654" i="16"/>
  <c r="AL37" i="9" s="1"/>
  <c r="AI69" i="122"/>
  <c r="AI3201" i="122"/>
  <c r="W1918" i="13"/>
  <c r="N984" i="122"/>
  <c r="X2023" i="13"/>
  <c r="V1812" i="13"/>
  <c r="M850" i="13"/>
  <c r="T1596" i="13"/>
  <c r="P1203" i="122"/>
  <c r="V1841" i="122"/>
  <c r="AE494" i="122"/>
  <c r="N953" i="13"/>
  <c r="AI3244" i="122"/>
  <c r="R1384" i="13"/>
  <c r="N951" i="13"/>
  <c r="J561" i="122"/>
  <c r="R1385" i="13"/>
  <c r="AC2572" i="13"/>
  <c r="S1539" i="122"/>
  <c r="AI67" i="122"/>
  <c r="Q1278" i="13"/>
  <c r="M34" i="13"/>
  <c r="X2022" i="13"/>
  <c r="K664" i="122"/>
  <c r="K632" i="13"/>
  <c r="N955" i="13"/>
  <c r="L742" i="13"/>
  <c r="O1095" i="122"/>
  <c r="Z2239" i="13"/>
  <c r="P1166" i="13"/>
  <c r="X2024" i="13"/>
  <c r="T1631" i="122"/>
  <c r="P1171" i="13"/>
  <c r="S1518" i="122"/>
  <c r="T1592" i="13"/>
  <c r="I416" i="13"/>
  <c r="R1413" i="122"/>
  <c r="P1201" i="122"/>
  <c r="AC2571" i="13"/>
  <c r="X2063" i="122"/>
  <c r="Q1282" i="13"/>
  <c r="O1068" i="13"/>
  <c r="L740" i="13"/>
  <c r="S34" i="13"/>
  <c r="AC2574" i="13"/>
  <c r="AA2352" i="13"/>
  <c r="S1491" i="13"/>
  <c r="V1808" i="13"/>
  <c r="T1598" i="13"/>
  <c r="L772" i="122"/>
  <c r="W1956" i="122"/>
  <c r="W1949" i="122"/>
  <c r="T1629" i="122"/>
  <c r="AC2577" i="13"/>
  <c r="S1486" i="13"/>
  <c r="T1627" i="122"/>
  <c r="V1838" i="122"/>
  <c r="AE1570" i="122"/>
  <c r="V2657" i="16"/>
  <c r="V1809" i="13"/>
  <c r="N961" i="13"/>
  <c r="S1489" i="13"/>
  <c r="V1843" i="122"/>
  <c r="R1411" i="122"/>
  <c r="S1492" i="13"/>
  <c r="V1807" i="13"/>
  <c r="Q1273" i="13"/>
  <c r="P1197" i="122"/>
  <c r="W1948" i="122"/>
  <c r="T1630" i="122"/>
  <c r="S1533" i="122"/>
  <c r="P1169" i="13"/>
  <c r="L774" i="122"/>
  <c r="Q1274" i="13"/>
  <c r="R1380" i="13"/>
  <c r="J558" i="122"/>
  <c r="AE714" i="122"/>
  <c r="X2026" i="13"/>
  <c r="U1700" i="13"/>
  <c r="K666" i="122"/>
  <c r="W1814" i="13"/>
  <c r="U1710" i="13"/>
  <c r="P1168" i="13"/>
  <c r="V1839" i="122"/>
  <c r="W1916" i="13"/>
  <c r="P1170" i="13"/>
  <c r="Z2278" i="122"/>
  <c r="Q1309" i="122"/>
  <c r="O1061" i="13"/>
  <c r="O1060" i="13"/>
  <c r="AB2487" i="122"/>
  <c r="S1521" i="122"/>
  <c r="AE1888" i="122"/>
  <c r="AE1992" i="122"/>
  <c r="O1100" i="122"/>
  <c r="AE498" i="122"/>
  <c r="M78" i="13"/>
  <c r="U1703" i="13"/>
  <c r="V1813" i="13"/>
  <c r="AC2582" i="13"/>
  <c r="P1175" i="13"/>
  <c r="Q1310" i="122"/>
  <c r="S1517" i="122"/>
  <c r="V1774" i="13"/>
  <c r="R1383" i="13"/>
  <c r="V1817" i="13"/>
  <c r="Q1305" i="122"/>
  <c r="V1707" i="13"/>
  <c r="N954" i="13"/>
  <c r="Q1275" i="13"/>
  <c r="N987" i="122"/>
  <c r="W1950" i="122"/>
  <c r="S1532" i="122"/>
  <c r="W1952" i="122"/>
  <c r="AE1459" i="122"/>
  <c r="S1536" i="122"/>
  <c r="Q1307" i="122"/>
  <c r="N952" i="13"/>
  <c r="V1840" i="122"/>
  <c r="S78" i="13"/>
  <c r="V1806" i="13"/>
  <c r="W1924" i="13"/>
  <c r="W1914" i="13"/>
  <c r="U1705" i="13"/>
  <c r="X2031" i="13"/>
  <c r="T1628" i="122"/>
  <c r="U1736" i="122"/>
  <c r="N988" i="122"/>
  <c r="I293" i="122"/>
  <c r="U1742" i="122"/>
  <c r="U1732" i="122"/>
  <c r="R1415" i="122"/>
  <c r="S1524" i="122"/>
  <c r="AE2106" i="122"/>
  <c r="W1915" i="13"/>
  <c r="T78" i="13"/>
  <c r="AE1361" i="122"/>
  <c r="J357" i="13"/>
  <c r="AE2217" i="122"/>
  <c r="AE711" i="122"/>
  <c r="AC2581" i="13"/>
  <c r="Z2271" i="122"/>
  <c r="N983" i="122"/>
  <c r="O1090" i="122"/>
  <c r="X2058" i="122"/>
  <c r="T1635" i="122"/>
  <c r="AE2003" i="122"/>
  <c r="V34" i="13"/>
  <c r="P1165" i="13"/>
  <c r="AE1030" i="122"/>
  <c r="S1485" i="13"/>
  <c r="I383" i="13"/>
  <c r="S1538" i="122"/>
  <c r="U1704" i="13"/>
  <c r="S1523" i="122"/>
  <c r="X2059" i="122"/>
  <c r="Q1314" i="122"/>
  <c r="P1207" i="122"/>
  <c r="T1597" i="13"/>
  <c r="V1849" i="122"/>
  <c r="X2055" i="122"/>
  <c r="Q1308" i="122"/>
  <c r="O1093" i="122"/>
  <c r="AE927" i="122"/>
  <c r="I415" i="13"/>
  <c r="V78" i="13"/>
  <c r="T34" i="13"/>
  <c r="I309" i="13"/>
  <c r="N993" i="122"/>
  <c r="S1520" i="122"/>
  <c r="R1416" i="122"/>
  <c r="AE1460" i="122"/>
  <c r="U1734" i="122"/>
  <c r="S1535" i="122"/>
  <c r="AE815" i="122"/>
  <c r="X2056" i="122"/>
  <c r="AE1036" i="122"/>
  <c r="AE1246" i="122"/>
  <c r="AE192" i="122"/>
  <c r="AE237" i="122" s="1"/>
  <c r="O1062" i="13"/>
  <c r="R1379" i="13"/>
  <c r="I127" i="122"/>
  <c r="X2054" i="122"/>
  <c r="V1844" i="122"/>
  <c r="AE710" i="122"/>
  <c r="AE1682" i="122"/>
  <c r="V293" i="122"/>
  <c r="AE1677" i="122"/>
  <c r="O1064" i="13"/>
  <c r="I447" i="122"/>
  <c r="O1094" i="122"/>
  <c r="O1092" i="122"/>
  <c r="P1198" i="122"/>
  <c r="AE499" i="122"/>
  <c r="AE1782" i="122"/>
  <c r="L768" i="122"/>
  <c r="AE2423" i="122"/>
  <c r="U1706" i="13"/>
  <c r="AA2384" i="122"/>
  <c r="P1202" i="122"/>
  <c r="U1733" i="122"/>
  <c r="O1096" i="122"/>
  <c r="AE506" i="122"/>
  <c r="S293" i="122"/>
  <c r="AE923" i="122"/>
  <c r="T1594" i="13"/>
  <c r="AB293" i="122"/>
  <c r="M882" i="122"/>
  <c r="AE2111" i="122"/>
  <c r="AE2105" i="122"/>
  <c r="T1593" i="13"/>
  <c r="T1560" i="13"/>
  <c r="AE817" i="122"/>
  <c r="N957" i="13"/>
  <c r="AE1783" i="122"/>
  <c r="AE1683" i="122"/>
  <c r="U1702" i="13"/>
  <c r="K661" i="122"/>
  <c r="AE2212" i="122"/>
  <c r="W1946" i="122"/>
  <c r="R1417" i="122"/>
  <c r="Q1306" i="122"/>
  <c r="Z293" i="122"/>
  <c r="AE1354" i="122"/>
  <c r="AE1351" i="122"/>
  <c r="AE1891" i="122"/>
  <c r="M293" i="122"/>
  <c r="AE1779" i="122"/>
  <c r="K293" i="122"/>
  <c r="P1199" i="122"/>
  <c r="T1626" i="122"/>
  <c r="AE608" i="122"/>
  <c r="L574" i="13"/>
  <c r="V1845" i="122"/>
  <c r="AE2324" i="122"/>
  <c r="Q1277" i="13"/>
  <c r="AE820" i="122"/>
  <c r="AE605" i="122"/>
  <c r="J293" i="122"/>
  <c r="O1091" i="122"/>
  <c r="R1414" i="122"/>
  <c r="U1701" i="13"/>
  <c r="T80" i="122"/>
  <c r="AE2211" i="122"/>
  <c r="AE601" i="122"/>
  <c r="Z2266" i="122"/>
  <c r="AE2102" i="122"/>
  <c r="AE1255" i="122"/>
  <c r="AE2432" i="122"/>
  <c r="AE1678" i="122"/>
  <c r="AB2480" i="122"/>
  <c r="AE2422" i="122"/>
  <c r="AE1142" i="122"/>
  <c r="T293" i="122"/>
  <c r="O1059" i="13"/>
  <c r="T1624" i="122"/>
  <c r="AE1892" i="122"/>
  <c r="AE604" i="122"/>
  <c r="AC96" i="122"/>
  <c r="T1625" i="122"/>
  <c r="S1453" i="13"/>
  <c r="AE2110" i="122"/>
  <c r="U1735" i="122"/>
  <c r="AC36" i="122"/>
  <c r="AE613" i="122"/>
  <c r="AE1568" i="122"/>
  <c r="Y293" i="122"/>
  <c r="K636" i="13"/>
  <c r="W1917" i="13"/>
  <c r="S1488" i="13"/>
  <c r="X2057" i="122"/>
  <c r="AF36" i="122"/>
  <c r="AE1355" i="122"/>
  <c r="AE1140" i="122"/>
  <c r="AE236" i="122"/>
  <c r="W2657" i="16"/>
  <c r="R1412" i="122"/>
  <c r="AE933" i="122"/>
  <c r="AE2218" i="122"/>
  <c r="S1534" i="122"/>
  <c r="U1738" i="122"/>
  <c r="AE1141" i="122"/>
  <c r="AE1357" i="122"/>
  <c r="AE1352" i="122"/>
  <c r="AE607" i="122"/>
  <c r="S1519" i="122"/>
  <c r="S1537" i="122"/>
  <c r="AE2421" i="122"/>
  <c r="AE1674" i="122"/>
  <c r="R1389" i="13"/>
  <c r="S1522" i="122"/>
  <c r="I352" i="122"/>
  <c r="AE36" i="122"/>
  <c r="AE2208" i="122"/>
  <c r="AE96" i="122"/>
  <c r="AE606" i="122"/>
  <c r="AE1245" i="122"/>
  <c r="AE1789" i="122"/>
  <c r="AE2427" i="122"/>
  <c r="U1737" i="122"/>
  <c r="AE1896" i="122"/>
  <c r="AE1462" i="122"/>
  <c r="AA293" i="122"/>
  <c r="AE2314" i="122"/>
  <c r="AI18" i="13"/>
  <c r="AE1461" i="122"/>
  <c r="AE1137" i="122"/>
  <c r="P1167" i="13"/>
  <c r="AE2319" i="122"/>
  <c r="AE720" i="122"/>
  <c r="AE2320" i="122"/>
  <c r="AE826" i="122"/>
  <c r="AE1575" i="122"/>
  <c r="AE1889" i="122"/>
  <c r="AE500" i="122"/>
  <c r="AE2103" i="122"/>
  <c r="I131" i="122"/>
  <c r="AE1244" i="122"/>
  <c r="S80" i="122"/>
  <c r="AE1672" i="122"/>
  <c r="AE1247" i="122"/>
  <c r="AE1249" i="122"/>
  <c r="V80" i="122"/>
  <c r="AE1248" i="122"/>
  <c r="AE232" i="122"/>
  <c r="AA2186" i="13"/>
  <c r="AA2373" i="122"/>
  <c r="L575" i="13"/>
  <c r="AE1886" i="122"/>
  <c r="R1421" i="122"/>
  <c r="AE719" i="122"/>
  <c r="AE1785" i="122"/>
  <c r="AE1468" i="122"/>
  <c r="AE497" i="122"/>
  <c r="AE393" i="122"/>
  <c r="N986" i="122"/>
  <c r="AE2424" i="122"/>
  <c r="AE1571" i="122"/>
  <c r="T1430" i="13"/>
  <c r="Y2159" i="122"/>
  <c r="N985" i="122"/>
  <c r="AE1676" i="122"/>
  <c r="AE1458" i="122"/>
  <c r="U1493" i="13"/>
  <c r="Q1272" i="13"/>
  <c r="AE1139" i="122"/>
  <c r="AE816" i="122"/>
  <c r="AE1993" i="122"/>
  <c r="AG96" i="122"/>
  <c r="AF847" i="16"/>
  <c r="AA2347" i="13"/>
  <c r="O1063" i="13"/>
  <c r="AG36" i="122"/>
  <c r="V1806" i="122"/>
  <c r="J554" i="122"/>
  <c r="P1200" i="122"/>
  <c r="AE709" i="122"/>
  <c r="AE2318" i="122"/>
  <c r="AE1999" i="122"/>
  <c r="AE1995" i="122"/>
  <c r="AE1996" i="122"/>
  <c r="AE1567" i="122"/>
  <c r="AE1998" i="122"/>
  <c r="AE924" i="122"/>
  <c r="AE2315" i="122"/>
  <c r="AE712" i="122"/>
  <c r="AE1464" i="122"/>
  <c r="AE1897" i="122"/>
  <c r="L293" i="122"/>
  <c r="Q1304" i="122"/>
  <c r="AE388" i="122"/>
  <c r="AE1887" i="122"/>
  <c r="AE1675" i="122"/>
  <c r="AE1673" i="122"/>
  <c r="AE819" i="122"/>
  <c r="N989" i="122"/>
  <c r="AE1033" i="122"/>
  <c r="AE603" i="122"/>
  <c r="I128" i="122"/>
  <c r="J53" i="122" s="1"/>
  <c r="I130" i="122"/>
  <c r="AE1576" i="122"/>
  <c r="Z80" i="122"/>
  <c r="AE1463" i="122"/>
  <c r="AE934" i="122"/>
  <c r="AE1035" i="122"/>
  <c r="AE2210" i="122"/>
  <c r="AE1041" i="122"/>
  <c r="J80" i="122"/>
  <c r="AE926" i="122"/>
  <c r="AE501" i="122"/>
  <c r="I132" i="122"/>
  <c r="J57" i="122" s="1"/>
  <c r="Y1965" i="13"/>
  <c r="S1485" i="122"/>
  <c r="AE1353" i="122"/>
  <c r="AE1784" i="122"/>
  <c r="AE928" i="122"/>
  <c r="AE2426" i="122"/>
  <c r="AE1780" i="122"/>
  <c r="AE1148" i="122"/>
  <c r="AE1254" i="122"/>
  <c r="AE602" i="122"/>
  <c r="AE394" i="122"/>
  <c r="AE1566" i="122"/>
  <c r="AE398" i="122"/>
  <c r="AE1147" i="122"/>
  <c r="AF96" i="122"/>
  <c r="AE1469" i="122"/>
  <c r="AE1034" i="122"/>
  <c r="AE1032" i="122"/>
  <c r="AE1138" i="122"/>
  <c r="T1592" i="122"/>
  <c r="AE389" i="122"/>
  <c r="AE2207" i="122"/>
  <c r="AE1997" i="122"/>
  <c r="AE827" i="122"/>
  <c r="AE713" i="122"/>
  <c r="AE821" i="122"/>
  <c r="AE399" i="122"/>
  <c r="I138" i="122"/>
  <c r="I133" i="122"/>
  <c r="N788" i="13"/>
  <c r="X41" i="122"/>
  <c r="AE2317" i="122"/>
  <c r="AE2316" i="122"/>
  <c r="AE925" i="122"/>
  <c r="AD674" i="122"/>
  <c r="AJ93" i="13"/>
  <c r="K530" i="13"/>
  <c r="K255" i="13"/>
  <c r="Y1861" i="13"/>
  <c r="U1667" i="13"/>
  <c r="AE1565" i="122"/>
  <c r="AE2104" i="122"/>
  <c r="AE1356" i="122"/>
  <c r="AE1250" i="122"/>
  <c r="AI60" i="113"/>
  <c r="AJ3160" i="13"/>
  <c r="S1386" i="13"/>
  <c r="AA2242" i="13"/>
  <c r="AI3113" i="13"/>
  <c r="W1881" i="13"/>
  <c r="X1988" i="13"/>
  <c r="K399" i="122"/>
  <c r="AE392" i="122"/>
  <c r="AE822" i="122"/>
  <c r="AE1890" i="122"/>
  <c r="AE715" i="122"/>
  <c r="AE2431" i="122"/>
  <c r="AG58" i="113"/>
  <c r="AB2349" i="13"/>
  <c r="AE189" i="122"/>
  <c r="AE190" i="122"/>
  <c r="Q1172" i="13"/>
  <c r="AH3006" i="13"/>
  <c r="I311" i="13"/>
  <c r="K34" i="13"/>
  <c r="P1132" i="13"/>
  <c r="AA2309" i="13"/>
  <c r="N918" i="13"/>
  <c r="V41" i="122"/>
  <c r="I129" i="122"/>
  <c r="AE2101" i="122"/>
  <c r="AE2004" i="122"/>
  <c r="AE2213" i="122"/>
  <c r="AJ61" i="113"/>
  <c r="AH59" i="113"/>
  <c r="K629" i="122"/>
  <c r="Z2234" i="122"/>
  <c r="Y2028" i="13"/>
  <c r="AG2899" i="13"/>
  <c r="I122" i="13"/>
  <c r="AK3434" i="13"/>
  <c r="Y2095" i="13"/>
  <c r="R1346" i="13"/>
  <c r="AE1031" i="122"/>
  <c r="AE188" i="122"/>
  <c r="AE1569" i="122"/>
  <c r="AJ35" i="13"/>
  <c r="AK62" i="113"/>
  <c r="R1264" i="13"/>
  <c r="AC2456" i="13"/>
  <c r="AF2792" i="13"/>
  <c r="O1025" i="13"/>
  <c r="AC2523" i="13"/>
  <c r="AE391" i="122"/>
  <c r="AE496" i="122"/>
  <c r="AE505" i="122"/>
  <c r="Y207" i="13"/>
  <c r="AE2685" i="13"/>
  <c r="I34" i="13"/>
  <c r="Z2202" i="13"/>
  <c r="V96" i="122"/>
  <c r="AE198" i="122"/>
  <c r="AD2578" i="13"/>
  <c r="V1540" i="13"/>
  <c r="AI94" i="13"/>
  <c r="AB2416" i="13"/>
  <c r="Q1239" i="13"/>
  <c r="J351" i="122"/>
  <c r="AE390" i="122"/>
  <c r="AE193" i="122"/>
  <c r="AE1040" i="122"/>
  <c r="AE1790" i="122"/>
  <c r="AJ66" i="13"/>
  <c r="Z2135" i="13"/>
  <c r="N851" i="13"/>
  <c r="P1065" i="13"/>
  <c r="AK3267" i="13"/>
  <c r="AJ27" i="9"/>
  <c r="AK27" i="9"/>
  <c r="AJ70" i="13"/>
  <c r="AJ3279" i="13"/>
  <c r="J522" i="122"/>
  <c r="Y2127" i="122"/>
  <c r="L80" i="122"/>
  <c r="AD96" i="122"/>
  <c r="AD36" i="122"/>
  <c r="I458" i="122"/>
  <c r="AI3245" i="122"/>
  <c r="AA2378" i="122"/>
  <c r="L779" i="122"/>
  <c r="Y2171" i="122"/>
  <c r="AA2380" i="122"/>
  <c r="M886" i="122"/>
  <c r="AA80" i="122"/>
  <c r="K665" i="122"/>
  <c r="J565" i="122"/>
  <c r="AJ280" i="122"/>
  <c r="Y2164" i="122"/>
  <c r="AK283" i="122"/>
  <c r="AB2483" i="122"/>
  <c r="I448" i="122"/>
  <c r="AI3247" i="122"/>
  <c r="Y2162" i="122"/>
  <c r="I453" i="122"/>
  <c r="Z2272" i="122"/>
  <c r="M878" i="122"/>
  <c r="AI3248" i="122"/>
  <c r="Z2269" i="122"/>
  <c r="Y2166" i="122"/>
  <c r="Z2277" i="122"/>
  <c r="AK281" i="122"/>
  <c r="M876" i="122"/>
  <c r="AB2482" i="122"/>
  <c r="I134" i="122"/>
  <c r="X2053" i="122"/>
  <c r="AA2374" i="122"/>
  <c r="AK284" i="122"/>
  <c r="AB2486" i="122"/>
  <c r="J555" i="122"/>
  <c r="I454" i="122"/>
  <c r="J557" i="122"/>
  <c r="AJ286" i="122"/>
  <c r="Y2170" i="122"/>
  <c r="L736" i="122"/>
  <c r="AJ283" i="122"/>
  <c r="AJ266" i="13"/>
  <c r="I450" i="122"/>
  <c r="Y2165" i="122"/>
  <c r="K672" i="122"/>
  <c r="Y2161" i="122"/>
  <c r="AA2375" i="122"/>
  <c r="AA2376" i="122"/>
  <c r="J559" i="122"/>
  <c r="M881" i="122"/>
  <c r="W1951" i="122"/>
  <c r="AK285" i="122"/>
  <c r="AB2485" i="122"/>
  <c r="K662" i="122"/>
  <c r="AK279" i="122"/>
  <c r="AK3413" i="122" s="1"/>
  <c r="AA2341" i="122"/>
  <c r="I80" i="122"/>
  <c r="M80" i="122"/>
  <c r="M843" i="122"/>
  <c r="K667" i="122"/>
  <c r="Z2267" i="122"/>
  <c r="AB2491" i="122"/>
  <c r="AJ285" i="122"/>
  <c r="AJ268" i="13"/>
  <c r="M877" i="122"/>
  <c r="K668" i="122"/>
  <c r="I449" i="122"/>
  <c r="AB2484" i="122"/>
  <c r="I451" i="122"/>
  <c r="AA2379" i="122"/>
  <c r="M879" i="122"/>
  <c r="AI3255" i="122"/>
  <c r="L769" i="122"/>
  <c r="AJ279" i="122"/>
  <c r="AB80" i="122"/>
  <c r="I415" i="122"/>
  <c r="AI3249" i="122"/>
  <c r="I452" i="122"/>
  <c r="AJ290" i="122"/>
  <c r="Y2163" i="122"/>
  <c r="Y2160" i="122"/>
  <c r="AB2481" i="122"/>
  <c r="AK282" i="122"/>
  <c r="M880" i="122"/>
  <c r="J560" i="122"/>
  <c r="L770" i="122"/>
  <c r="K663" i="122"/>
  <c r="Z2273" i="122"/>
  <c r="AI3250" i="122"/>
  <c r="J556" i="122"/>
  <c r="Y80" i="122"/>
  <c r="AB2448" i="122"/>
  <c r="K80" i="122"/>
  <c r="L773" i="122"/>
  <c r="L771" i="122"/>
  <c r="M875" i="122"/>
  <c r="S1543" i="122"/>
  <c r="S1528" i="122"/>
  <c r="AK286" i="122"/>
  <c r="Z2270" i="122"/>
  <c r="V1842" i="122"/>
  <c r="AA2385" i="122"/>
  <c r="AK290" i="122"/>
  <c r="AB2492" i="122"/>
  <c r="AJ281" i="122"/>
  <c r="Z2268" i="122"/>
  <c r="AA2377" i="122"/>
  <c r="AJ284" i="122"/>
  <c r="AK280" i="122"/>
  <c r="AJ282" i="122"/>
  <c r="AJ3275" i="13"/>
  <c r="AJ68" i="13"/>
  <c r="AJ3277" i="13"/>
  <c r="AJ67" i="13"/>
  <c r="AJ3276" i="13"/>
  <c r="AJ756" i="16"/>
  <c r="AJ72" i="13"/>
  <c r="AJ3281" i="13"/>
  <c r="AJ3285" i="13"/>
  <c r="AJ76" i="13"/>
  <c r="AE1143" i="122"/>
  <c r="AE1457" i="122"/>
  <c r="AD1530" i="122"/>
  <c r="AE2420" i="122"/>
  <c r="AD2493" i="122"/>
  <c r="AE1029" i="122"/>
  <c r="AE818" i="122"/>
  <c r="AE612" i="122"/>
  <c r="AE1994" i="122"/>
  <c r="AE1671" i="122"/>
  <c r="AD1744" i="122"/>
  <c r="AE1781" i="122"/>
  <c r="AE929" i="122"/>
  <c r="AD567" i="122"/>
  <c r="AE2099" i="122"/>
  <c r="AE708" i="122"/>
  <c r="AD781" i="122"/>
  <c r="AE186" i="122"/>
  <c r="AD2065" i="122"/>
  <c r="AD1851" i="122"/>
  <c r="AE1778" i="122"/>
  <c r="AD2279" i="122"/>
  <c r="AE2209" i="122"/>
  <c r="AD1209" i="122"/>
  <c r="AE495" i="122"/>
  <c r="AE1350" i="122"/>
  <c r="AE1136" i="122"/>
  <c r="AE387" i="122"/>
  <c r="AD995" i="122"/>
  <c r="AE922" i="122"/>
  <c r="AE2206" i="122"/>
  <c r="AE2313" i="122"/>
  <c r="AD888" i="122"/>
  <c r="AE1564" i="122"/>
  <c r="AE2325" i="122"/>
  <c r="AD1102" i="122"/>
  <c r="AD2386" i="122"/>
  <c r="AD2172" i="122"/>
  <c r="AE2425" i="122"/>
  <c r="T96" i="122"/>
  <c r="AE1885" i="122"/>
  <c r="AD1958" i="122"/>
  <c r="AE2100" i="122"/>
  <c r="AD460" i="122"/>
  <c r="AE1243" i="122"/>
  <c r="AD244" i="122"/>
  <c r="AD41" i="122"/>
  <c r="AE197" i="122"/>
  <c r="AE1362" i="122"/>
  <c r="L96" i="122"/>
  <c r="L36" i="122"/>
  <c r="N41" i="122"/>
  <c r="AD1637" i="122"/>
  <c r="M41" i="122"/>
  <c r="AD1423" i="122"/>
  <c r="N36" i="122"/>
  <c r="AD1316" i="122"/>
  <c r="U36" i="122"/>
  <c r="U96" i="122"/>
  <c r="Y96" i="122"/>
  <c r="P41" i="122"/>
  <c r="Y36" i="122"/>
  <c r="U41" i="122"/>
  <c r="AA36" i="122"/>
  <c r="Z41" i="122"/>
  <c r="O36" i="122"/>
  <c r="Q41" i="122"/>
  <c r="K41" i="122"/>
  <c r="X96" i="122"/>
  <c r="L41" i="122"/>
  <c r="X36" i="122"/>
  <c r="AB41" i="122"/>
  <c r="Q96" i="122"/>
  <c r="J96" i="122"/>
  <c r="T41" i="122"/>
  <c r="Y41" i="122"/>
  <c r="I41" i="122"/>
  <c r="S36" i="122"/>
  <c r="S96" i="122"/>
  <c r="O96" i="122"/>
  <c r="AA96" i="122"/>
  <c r="W36" i="122"/>
  <c r="Z96" i="122"/>
  <c r="AC2555" i="122"/>
  <c r="W96" i="122"/>
  <c r="Z36" i="122"/>
  <c r="Q36" i="122"/>
  <c r="J36" i="122"/>
  <c r="AC293" i="122"/>
  <c r="W41" i="122"/>
  <c r="AC80" i="122"/>
  <c r="R36" i="122"/>
  <c r="R41" i="122"/>
  <c r="R96" i="122"/>
  <c r="M96" i="122"/>
  <c r="M36" i="122"/>
  <c r="T36" i="122"/>
  <c r="AE41" i="122"/>
  <c r="N96" i="122"/>
  <c r="U80" i="122"/>
  <c r="P36" i="122"/>
  <c r="P96" i="122"/>
  <c r="O41" i="122"/>
  <c r="K96" i="122"/>
  <c r="S41" i="122"/>
  <c r="K36" i="122"/>
  <c r="AB96" i="122"/>
  <c r="AB36" i="122"/>
  <c r="P293" i="122"/>
  <c r="X293" i="122"/>
  <c r="Q293" i="122"/>
  <c r="M506" i="122"/>
  <c r="K192" i="122"/>
  <c r="T1422" i="122"/>
  <c r="I66" i="122"/>
  <c r="Q80" i="122"/>
  <c r="AA198" i="122"/>
  <c r="J233" i="122"/>
  <c r="S1315" i="122"/>
  <c r="S1148" i="122"/>
  <c r="W1576" i="122"/>
  <c r="J64" i="122"/>
  <c r="Q1271" i="122"/>
  <c r="M715" i="122"/>
  <c r="N80" i="122"/>
  <c r="U293" i="122"/>
  <c r="O293" i="122"/>
  <c r="J232" i="122"/>
  <c r="K193" i="122"/>
  <c r="K190" i="122"/>
  <c r="R1041" i="122"/>
  <c r="AA2004" i="122"/>
  <c r="AA41" i="122"/>
  <c r="O80" i="122"/>
  <c r="V36" i="122"/>
  <c r="J41" i="122"/>
  <c r="W293" i="122"/>
  <c r="X1683" i="122"/>
  <c r="V1469" i="122"/>
  <c r="Q934" i="122"/>
  <c r="W80" i="122"/>
  <c r="R293" i="122"/>
  <c r="N613" i="122"/>
  <c r="O720" i="122"/>
  <c r="P827" i="122"/>
  <c r="J242" i="122"/>
  <c r="K191" i="122"/>
  <c r="J234" i="122"/>
  <c r="Z1897" i="122"/>
  <c r="N293" i="122"/>
  <c r="R80" i="122"/>
  <c r="P80" i="122"/>
  <c r="X80" i="122"/>
  <c r="Y1790" i="122"/>
  <c r="AK3392" i="13"/>
  <c r="AK3385" i="13"/>
  <c r="AK3388" i="13"/>
  <c r="AK3387" i="13"/>
  <c r="AK3386" i="13"/>
  <c r="AK3384" i="13"/>
  <c r="M577" i="13"/>
  <c r="AK3383" i="13"/>
  <c r="AJ3274" i="13"/>
  <c r="AK3382" i="13"/>
  <c r="AM2622" i="16"/>
  <c r="I245" i="122"/>
  <c r="I246" i="122"/>
  <c r="U1731" i="122"/>
  <c r="U1699" i="122"/>
  <c r="P1164" i="122"/>
  <c r="P1196" i="122"/>
  <c r="N950" i="122"/>
  <c r="N982" i="122"/>
  <c r="H25" i="122"/>
  <c r="H44" i="122"/>
  <c r="I34" i="122"/>
  <c r="O1089" i="122"/>
  <c r="O1057" i="122"/>
  <c r="I36" i="122"/>
  <c r="I96" i="122"/>
  <c r="X2020" i="122"/>
  <c r="X2052" i="122"/>
  <c r="R1378" i="122"/>
  <c r="R1410" i="122"/>
  <c r="AC66" i="122"/>
  <c r="J199" i="122"/>
  <c r="J231" i="122"/>
  <c r="W1913" i="122"/>
  <c r="W1945" i="122"/>
  <c r="Q1303" i="122"/>
  <c r="J226" i="13"/>
  <c r="K629" i="13"/>
  <c r="AD2501" i="13"/>
  <c r="I318" i="13"/>
  <c r="J366" i="13"/>
  <c r="AD2498" i="13"/>
  <c r="K597" i="13"/>
  <c r="J412" i="13"/>
  <c r="AD2500" i="13"/>
  <c r="J169" i="13"/>
  <c r="I64" i="13"/>
  <c r="J173" i="13"/>
  <c r="AL2662" i="16"/>
  <c r="AL2622" i="16"/>
  <c r="I310" i="13"/>
  <c r="J358" i="13"/>
  <c r="AH626" i="16"/>
  <c r="J259" i="13"/>
  <c r="K78" i="13"/>
  <c r="AH622" i="16"/>
  <c r="AH621" i="16"/>
  <c r="I16" i="13"/>
  <c r="Q78" i="13"/>
  <c r="AB78" i="13"/>
  <c r="P78" i="13"/>
  <c r="AK93" i="13"/>
  <c r="J360" i="13"/>
  <c r="I312" i="13"/>
  <c r="M681" i="13"/>
  <c r="AJ3155" i="13"/>
  <c r="AA2178" i="13"/>
  <c r="AJ3158" i="13"/>
  <c r="K465" i="13"/>
  <c r="N840" i="13"/>
  <c r="P998" i="13"/>
  <c r="AK35" i="13"/>
  <c r="I78" i="13"/>
  <c r="AC2393" i="13"/>
  <c r="AC2392" i="13"/>
  <c r="N784" i="13"/>
  <c r="S1321" i="13"/>
  <c r="K463" i="13"/>
  <c r="Z2068" i="13"/>
  <c r="O896" i="13"/>
  <c r="V1696" i="13"/>
  <c r="K468" i="13"/>
  <c r="W1750" i="13"/>
  <c r="N789" i="13"/>
  <c r="I313" i="13"/>
  <c r="J361" i="13"/>
  <c r="S1375" i="13"/>
  <c r="X1860" i="13"/>
  <c r="N785" i="13"/>
  <c r="M677" i="13"/>
  <c r="J359" i="13"/>
  <c r="AA2177" i="13"/>
  <c r="AB2293" i="13"/>
  <c r="M733" i="13"/>
  <c r="Z2073" i="13"/>
  <c r="AC2394" i="13"/>
  <c r="U1589" i="13"/>
  <c r="L573" i="13"/>
  <c r="K467" i="13"/>
  <c r="X78" i="13"/>
  <c r="N78" i="13"/>
  <c r="O78" i="13"/>
  <c r="W78" i="13"/>
  <c r="Z78" i="13"/>
  <c r="AA2185" i="13"/>
  <c r="L571" i="13"/>
  <c r="AA2176" i="13"/>
  <c r="AC2390" i="13"/>
  <c r="K464" i="13"/>
  <c r="AJ3156" i="13"/>
  <c r="Z2069" i="13"/>
  <c r="N786" i="13"/>
  <c r="M679" i="13"/>
  <c r="Z2072" i="13"/>
  <c r="I39" i="13"/>
  <c r="J176" i="13"/>
  <c r="K519" i="13"/>
  <c r="U1543" i="13"/>
  <c r="AA2175" i="13"/>
  <c r="X1859" i="13"/>
  <c r="P1054" i="13"/>
  <c r="L626" i="13"/>
  <c r="T1482" i="13"/>
  <c r="AC2400" i="13"/>
  <c r="AC2389" i="13"/>
  <c r="AB2282" i="13"/>
  <c r="AB2288" i="13"/>
  <c r="Y1961" i="13"/>
  <c r="T1436" i="13"/>
  <c r="L580" i="13"/>
  <c r="Z2071" i="13"/>
  <c r="Y2017" i="13"/>
  <c r="AC2395" i="13"/>
  <c r="AJ3157" i="13"/>
  <c r="M276" i="13"/>
  <c r="J78" i="13"/>
  <c r="U78" i="13"/>
  <c r="J170" i="13"/>
  <c r="I108" i="13"/>
  <c r="AC78" i="13"/>
  <c r="AA2180" i="13"/>
  <c r="O947" i="13"/>
  <c r="R1216" i="13"/>
  <c r="AJ3163" i="13"/>
  <c r="N794" i="13"/>
  <c r="Z2070" i="13"/>
  <c r="AC2399" i="13"/>
  <c r="AB2284" i="13"/>
  <c r="R1268" i="13"/>
  <c r="Y1967" i="13"/>
  <c r="AA2181" i="13"/>
  <c r="AB2286" i="13"/>
  <c r="L78" i="13"/>
  <c r="R78" i="13"/>
  <c r="S1322" i="13"/>
  <c r="AB2283" i="13"/>
  <c r="N787" i="13"/>
  <c r="K473" i="13"/>
  <c r="X1910" i="13"/>
  <c r="AJ3153" i="13"/>
  <c r="Z2079" i="13"/>
  <c r="W1803" i="13"/>
  <c r="L570" i="13"/>
  <c r="AA78" i="13"/>
  <c r="Y78" i="13"/>
  <c r="Z2078" i="13"/>
  <c r="M678" i="13"/>
  <c r="M687" i="13"/>
  <c r="AB2285" i="13"/>
  <c r="AC2391" i="13"/>
  <c r="Z2074" i="13"/>
  <c r="Q1161" i="13"/>
  <c r="AH623" i="16"/>
  <c r="AH625" i="16"/>
  <c r="AH627" i="16"/>
  <c r="AH624" i="16"/>
  <c r="AF663" i="16"/>
  <c r="AE847" i="16"/>
  <c r="AD663" i="16"/>
  <c r="AD847" i="16"/>
  <c r="AE663" i="16"/>
  <c r="AG847" i="16"/>
  <c r="AG620" i="16"/>
  <c r="AH632" i="16"/>
  <c r="I117" i="13"/>
  <c r="I227" i="13"/>
  <c r="AK70" i="13"/>
  <c r="AK68" i="13"/>
  <c r="AK72" i="13"/>
  <c r="AK756" i="16"/>
  <c r="AK262" i="13"/>
  <c r="AK67" i="13"/>
  <c r="AJ65" i="13"/>
  <c r="AK71" i="13"/>
  <c r="AK66" i="13"/>
  <c r="AK69" i="13"/>
  <c r="AI3212" i="13"/>
  <c r="AK76" i="13"/>
  <c r="J34" i="13"/>
  <c r="N34" i="13"/>
  <c r="AC2570" i="13"/>
  <c r="N950" i="13"/>
  <c r="W34" i="13"/>
  <c r="R1378" i="13"/>
  <c r="P1164" i="13"/>
  <c r="Z2234" i="13"/>
  <c r="Y2127" i="13"/>
  <c r="AA34" i="13"/>
  <c r="J522" i="13"/>
  <c r="J490" i="13"/>
  <c r="J174" i="13"/>
  <c r="Q34" i="13"/>
  <c r="N783" i="13"/>
  <c r="J175" i="13"/>
  <c r="AA2341" i="13"/>
  <c r="X34" i="13"/>
  <c r="U34" i="13"/>
  <c r="Q1271" i="13"/>
  <c r="W1913" i="13"/>
  <c r="L34" i="13"/>
  <c r="J171" i="13"/>
  <c r="AB34" i="13"/>
  <c r="X2020" i="13"/>
  <c r="O34" i="13"/>
  <c r="U1699" i="13"/>
  <c r="J172" i="13"/>
  <c r="L736" i="13"/>
  <c r="L704" i="13"/>
  <c r="AB2448" i="13"/>
  <c r="AC34" i="13"/>
  <c r="O1057" i="13"/>
  <c r="R34" i="13"/>
  <c r="P34" i="13"/>
  <c r="Z34" i="13"/>
  <c r="Y34" i="13"/>
  <c r="AH663" i="16"/>
  <c r="AM816" i="16" l="1"/>
  <c r="AM786" i="16"/>
  <c r="AM808" i="16"/>
  <c r="AM839" i="16" s="1"/>
  <c r="AM266" i="13" s="1"/>
  <c r="AM807" i="16"/>
  <c r="AM815" i="16"/>
  <c r="AL817" i="16"/>
  <c r="AM804" i="16"/>
  <c r="AM725" i="16"/>
  <c r="AM643" i="16"/>
  <c r="AM658" i="16" s="1"/>
  <c r="AM825" i="16"/>
  <c r="AL92" i="13"/>
  <c r="AM820" i="16"/>
  <c r="AM733" i="16"/>
  <c r="AM636" i="16"/>
  <c r="K466" i="13"/>
  <c r="AM639" i="16"/>
  <c r="AM823" i="16"/>
  <c r="AM12" i="122"/>
  <c r="AM13" i="149"/>
  <c r="AM13" i="148"/>
  <c r="AL80" i="13"/>
  <c r="AM185" i="13"/>
  <c r="AM734" i="16"/>
  <c r="AM826" i="16"/>
  <c r="AM2653" i="16"/>
  <c r="AL745" i="16"/>
  <c r="AM642" i="16"/>
  <c r="AM739" i="16"/>
  <c r="AM647" i="16"/>
  <c r="AM188" i="13"/>
  <c r="AM196" i="13"/>
  <c r="AL3496" i="13"/>
  <c r="AL3541" i="13" s="1"/>
  <c r="W1751" i="13"/>
  <c r="AM827" i="16"/>
  <c r="AJ3159" i="13"/>
  <c r="AL73" i="13"/>
  <c r="AM2649" i="16"/>
  <c r="AM731" i="16"/>
  <c r="AM728" i="16"/>
  <c r="AM831" i="16"/>
  <c r="AM732" i="16"/>
  <c r="AM641" i="16"/>
  <c r="AM735" i="16"/>
  <c r="AM640" i="16"/>
  <c r="AM2651" i="16"/>
  <c r="AM270" i="13"/>
  <c r="AM13" i="83"/>
  <c r="AL662" i="16"/>
  <c r="AL654" i="16"/>
  <c r="AM637" i="16"/>
  <c r="AM821" i="16"/>
  <c r="AM190" i="13"/>
  <c r="AL657" i="16"/>
  <c r="AL749" i="16"/>
  <c r="AL750" i="16"/>
  <c r="AL86" i="13"/>
  <c r="AL84" i="13"/>
  <c r="AM214" i="122"/>
  <c r="AM147" i="13"/>
  <c r="AM12" i="13"/>
  <c r="AL653" i="16"/>
  <c r="AM729" i="16"/>
  <c r="AM189" i="13"/>
  <c r="AM192" i="13"/>
  <c r="AM88" i="13" s="1"/>
  <c r="AQ13" i="8"/>
  <c r="AM187" i="13"/>
  <c r="AM184" i="13"/>
  <c r="T1427" i="13"/>
  <c r="AM824" i="16"/>
  <c r="AL743" i="16"/>
  <c r="AM344" i="16"/>
  <c r="AM186" i="13"/>
  <c r="AM191" i="13"/>
  <c r="AM195" i="13"/>
  <c r="AM2650" i="16"/>
  <c r="AM840" i="16"/>
  <c r="AM267" i="13" s="1"/>
  <c r="AL746" i="16"/>
  <c r="AM2655" i="16"/>
  <c r="AL81" i="13"/>
  <c r="AM730" i="16"/>
  <c r="AM638" i="16"/>
  <c r="AE1839" i="122"/>
  <c r="AM2659" i="16"/>
  <c r="AM836" i="16"/>
  <c r="AM263" i="13" s="1"/>
  <c r="AM822" i="16"/>
  <c r="AM2654" i="16"/>
  <c r="AM37" i="9" s="1"/>
  <c r="AL91" i="13"/>
  <c r="AL658" i="16"/>
  <c r="AL651" i="16"/>
  <c r="AL28" i="13"/>
  <c r="AL85" i="13"/>
  <c r="AL747" i="16"/>
  <c r="AL744" i="16"/>
  <c r="AL83" i="13"/>
  <c r="AL748" i="16"/>
  <c r="AL87" i="13"/>
  <c r="U1539" i="13"/>
  <c r="U1535" i="13"/>
  <c r="AL655" i="16"/>
  <c r="AL656" i="16"/>
  <c r="X1887" i="122"/>
  <c r="AL846" i="16"/>
  <c r="AL273" i="13" s="1"/>
  <c r="AL741" i="16"/>
  <c r="AI3251" i="122"/>
  <c r="AL197" i="13"/>
  <c r="AJ3154" i="13"/>
  <c r="AL835" i="16"/>
  <c r="AL279" i="122" s="1"/>
  <c r="AL3520" i="122" s="1"/>
  <c r="AL754" i="16"/>
  <c r="AL82" i="13"/>
  <c r="AP41" i="8"/>
  <c r="AL27" i="9" s="1"/>
  <c r="O895" i="13"/>
  <c r="W1781" i="122"/>
  <c r="AI3246" i="122"/>
  <c r="O893" i="13"/>
  <c r="AE554" i="122"/>
  <c r="U1536" i="13"/>
  <c r="O924" i="122"/>
  <c r="N790" i="13"/>
  <c r="M856" i="13"/>
  <c r="Y1963" i="13"/>
  <c r="W1752" i="13"/>
  <c r="X1858" i="13"/>
  <c r="AD2497" i="13"/>
  <c r="Y1964" i="13"/>
  <c r="U1571" i="122"/>
  <c r="K498" i="122"/>
  <c r="W1647" i="13"/>
  <c r="R1218" i="13"/>
  <c r="U1570" i="122"/>
  <c r="O891" i="13"/>
  <c r="AB2292" i="13"/>
  <c r="S1325" i="13"/>
  <c r="V1641" i="13"/>
  <c r="AD2496" i="13"/>
  <c r="K501" i="122"/>
  <c r="Y1962" i="13"/>
  <c r="Q1109" i="13"/>
  <c r="AA2179" i="13"/>
  <c r="AA2224" i="13" s="1"/>
  <c r="Q1143" i="122"/>
  <c r="S1324" i="13"/>
  <c r="Q1106" i="13"/>
  <c r="W1779" i="122"/>
  <c r="M17" i="13"/>
  <c r="AD2499" i="13"/>
  <c r="AJ3184" i="122"/>
  <c r="Q1137" i="122"/>
  <c r="M680" i="13"/>
  <c r="J356" i="13"/>
  <c r="L572" i="13"/>
  <c r="AE1200" i="122"/>
  <c r="M682" i="13"/>
  <c r="AE1519" i="122"/>
  <c r="L604" i="122"/>
  <c r="R1222" i="13"/>
  <c r="P1035" i="122"/>
  <c r="P1008" i="13"/>
  <c r="M714" i="122"/>
  <c r="L606" i="122"/>
  <c r="U1567" i="122"/>
  <c r="AE770" i="122"/>
  <c r="W1753" i="13"/>
  <c r="Q1111" i="13"/>
  <c r="X1854" i="13"/>
  <c r="S17" i="13"/>
  <c r="O928" i="122"/>
  <c r="U1575" i="122"/>
  <c r="R1213" i="13"/>
  <c r="T276" i="13"/>
  <c r="J402" i="13"/>
  <c r="T1458" i="122"/>
  <c r="I308" i="13"/>
  <c r="O933" i="122"/>
  <c r="U1532" i="13"/>
  <c r="X1896" i="122"/>
  <c r="AE2374" i="122"/>
  <c r="T1431" i="13"/>
  <c r="V1674" i="122"/>
  <c r="V35" i="122"/>
  <c r="X1888" i="122"/>
  <c r="AD2502" i="13"/>
  <c r="Y1966" i="13"/>
  <c r="V1640" i="13"/>
  <c r="L601" i="122"/>
  <c r="AE560" i="122"/>
  <c r="X1889" i="122"/>
  <c r="T1426" i="13"/>
  <c r="AF18" i="122"/>
  <c r="W1783" i="122"/>
  <c r="I428" i="13"/>
  <c r="W1749" i="13"/>
  <c r="AE1738" i="122"/>
  <c r="Q1141" i="122"/>
  <c r="Y2003" i="122"/>
  <c r="AE1093" i="122"/>
  <c r="W1785" i="122"/>
  <c r="J355" i="13"/>
  <c r="V1676" i="122"/>
  <c r="U1569" i="122"/>
  <c r="W1780" i="122"/>
  <c r="AE1956" i="122"/>
  <c r="AE1948" i="122"/>
  <c r="AE1951" i="122"/>
  <c r="AE1952" i="122"/>
  <c r="R1254" i="122"/>
  <c r="I307" i="13"/>
  <c r="O901" i="13"/>
  <c r="X1855" i="13"/>
  <c r="T1459" i="122"/>
  <c r="AE673" i="122"/>
  <c r="S1353" i="122"/>
  <c r="W1789" i="122"/>
  <c r="T1432" i="13"/>
  <c r="R1217" i="13"/>
  <c r="X1754" i="13"/>
  <c r="X1814" i="13" s="1"/>
  <c r="I112" i="13"/>
  <c r="P1000" i="13"/>
  <c r="U1537" i="13"/>
  <c r="AE2379" i="122"/>
  <c r="X1864" i="13"/>
  <c r="AE1737" i="122"/>
  <c r="AE1529" i="122"/>
  <c r="AE1090" i="122"/>
  <c r="AA2218" i="122"/>
  <c r="V1650" i="13"/>
  <c r="W1747" i="13"/>
  <c r="V276" i="13"/>
  <c r="P1001" i="13"/>
  <c r="U1564" i="122"/>
  <c r="S1357" i="122"/>
  <c r="AE2271" i="122"/>
  <c r="AE2268" i="122"/>
  <c r="AA2211" i="122"/>
  <c r="P1040" i="122"/>
  <c r="W1778" i="122"/>
  <c r="X1886" i="122"/>
  <c r="W1746" i="13"/>
  <c r="AB2324" i="122"/>
  <c r="S1351" i="122"/>
  <c r="AF187" i="122"/>
  <c r="W1748" i="13"/>
  <c r="T1429" i="13"/>
  <c r="T1457" i="122"/>
  <c r="Z2099" i="122"/>
  <c r="AE2482" i="122"/>
  <c r="P1030" i="122"/>
  <c r="M712" i="122"/>
  <c r="AE1197" i="122"/>
  <c r="R1249" i="122"/>
  <c r="S1323" i="13"/>
  <c r="AE1630" i="122"/>
  <c r="V1643" i="13"/>
  <c r="V1682" i="122"/>
  <c r="T1425" i="13"/>
  <c r="U1538" i="13"/>
  <c r="S79" i="13"/>
  <c r="V81" i="122"/>
  <c r="AE2165" i="122"/>
  <c r="AE1421" i="122"/>
  <c r="O927" i="122"/>
  <c r="S1319" i="13"/>
  <c r="I276" i="13"/>
  <c r="T79" i="13"/>
  <c r="M708" i="122"/>
  <c r="AE2278" i="122"/>
  <c r="Y1998" i="122"/>
  <c r="X1856" i="13"/>
  <c r="AE2052" i="122"/>
  <c r="AE566" i="122"/>
  <c r="Q1105" i="13"/>
  <c r="AE987" i="122"/>
  <c r="V1677" i="122"/>
  <c r="L619" i="13"/>
  <c r="AE2166" i="122"/>
  <c r="S1354" i="122"/>
  <c r="R1215" i="13"/>
  <c r="AD2506" i="13"/>
  <c r="AE774" i="122"/>
  <c r="O892" i="13"/>
  <c r="T1463" i="122"/>
  <c r="Q1108" i="13"/>
  <c r="S1320" i="13"/>
  <c r="O897" i="13"/>
  <c r="X1892" i="122"/>
  <c r="U1568" i="122"/>
  <c r="T1461" i="122"/>
  <c r="U1534" i="13"/>
  <c r="Q1110" i="13"/>
  <c r="AE988" i="122"/>
  <c r="R1250" i="122"/>
  <c r="V1672" i="122"/>
  <c r="R1214" i="13"/>
  <c r="V1644" i="13"/>
  <c r="AE2063" i="122"/>
  <c r="Y1999" i="122"/>
  <c r="S1355" i="122"/>
  <c r="AF274" i="13"/>
  <c r="Y1971" i="13"/>
  <c r="AE1736" i="122"/>
  <c r="R1248" i="122"/>
  <c r="R1247" i="122"/>
  <c r="V1819" i="13"/>
  <c r="AD2507" i="13"/>
  <c r="Y1996" i="122"/>
  <c r="Q1115" i="13"/>
  <c r="P1032" i="122"/>
  <c r="J387" i="122"/>
  <c r="V17" i="13"/>
  <c r="AE877" i="122"/>
  <c r="Q1142" i="122"/>
  <c r="AE666" i="122"/>
  <c r="X1890" i="122"/>
  <c r="V1645" i="13"/>
  <c r="Y1995" i="122"/>
  <c r="T1464" i="122"/>
  <c r="AE2277" i="122"/>
  <c r="M79" i="13"/>
  <c r="W1757" i="13"/>
  <c r="AE771" i="122"/>
  <c r="AE1096" i="122"/>
  <c r="P1034" i="122"/>
  <c r="W1784" i="122"/>
  <c r="V1646" i="13"/>
  <c r="O894" i="13"/>
  <c r="AA2231" i="13"/>
  <c r="J249" i="13"/>
  <c r="AE875" i="122"/>
  <c r="Y1994" i="122"/>
  <c r="AE880" i="122"/>
  <c r="AE1735" i="122"/>
  <c r="R1245" i="122"/>
  <c r="AE558" i="122"/>
  <c r="S1356" i="122"/>
  <c r="P1033" i="122"/>
  <c r="AE1315" i="122"/>
  <c r="V1675" i="122"/>
  <c r="AE668" i="122"/>
  <c r="T1605" i="13"/>
  <c r="Q1147" i="122"/>
  <c r="AE2384" i="122"/>
  <c r="S1498" i="13"/>
  <c r="O923" i="122"/>
  <c r="S1352" i="122"/>
  <c r="T1428" i="13"/>
  <c r="AE1414" i="122"/>
  <c r="AE1412" i="122"/>
  <c r="P1031" i="122"/>
  <c r="AE559" i="122"/>
  <c r="AE1743" i="122"/>
  <c r="AE2171" i="122"/>
  <c r="P1036" i="122"/>
  <c r="V79" i="13"/>
  <c r="AE2272" i="122"/>
  <c r="AE983" i="122"/>
  <c r="U1533" i="13"/>
  <c r="P1004" i="13"/>
  <c r="AE994" i="122"/>
  <c r="AE779" i="122"/>
  <c r="J52" i="122"/>
  <c r="AE2056" i="122"/>
  <c r="AE2483" i="122"/>
  <c r="AE556" i="122"/>
  <c r="AE2162" i="122"/>
  <c r="P1002" i="13"/>
  <c r="AE1306" i="122"/>
  <c r="AE1949" i="122"/>
  <c r="T1460" i="122"/>
  <c r="Q1138" i="122"/>
  <c r="T1462" i="122"/>
  <c r="AE667" i="122"/>
  <c r="AE1631" i="122"/>
  <c r="AE1843" i="122"/>
  <c r="AE1520" i="122"/>
  <c r="AE2487" i="122"/>
  <c r="AE1626" i="122"/>
  <c r="N822" i="122"/>
  <c r="X1857" i="13"/>
  <c r="AE1309" i="122"/>
  <c r="AC18" i="122"/>
  <c r="AE2492" i="122"/>
  <c r="K17" i="13"/>
  <c r="P999" i="13"/>
  <c r="U1566" i="122"/>
  <c r="AE2170" i="122"/>
  <c r="AE1521" i="122"/>
  <c r="AE1742" i="122"/>
  <c r="V1673" i="122"/>
  <c r="S1361" i="122"/>
  <c r="AE1842" i="122"/>
  <c r="V1642" i="13"/>
  <c r="R1212" i="13"/>
  <c r="AE1417" i="122"/>
  <c r="AE18" i="122"/>
  <c r="Y1997" i="122"/>
  <c r="AE886" i="122"/>
  <c r="AE1411" i="122"/>
  <c r="AE993" i="122"/>
  <c r="X23" i="122"/>
  <c r="AE1305" i="122"/>
  <c r="AE1304" i="122"/>
  <c r="AE1202" i="122"/>
  <c r="AE780" i="122"/>
  <c r="AE887" i="122"/>
  <c r="AE1095" i="122"/>
  <c r="Y2010" i="13"/>
  <c r="AE769" i="122"/>
  <c r="J55" i="122"/>
  <c r="T1637" i="122"/>
  <c r="AE661" i="122"/>
  <c r="AE2375" i="122"/>
  <c r="AE1947" i="122"/>
  <c r="AE1734" i="122"/>
  <c r="AE557" i="122"/>
  <c r="U1565" i="122"/>
  <c r="V1678" i="122"/>
  <c r="O925" i="122"/>
  <c r="I17" i="13"/>
  <c r="AB2313" i="122"/>
  <c r="K314" i="13"/>
  <c r="R1246" i="122"/>
  <c r="AE1201" i="122"/>
  <c r="S1329" i="13"/>
  <c r="L576" i="13"/>
  <c r="AE665" i="122"/>
  <c r="Q1139" i="122"/>
  <c r="AA2206" i="122"/>
  <c r="AF291" i="122"/>
  <c r="AE1849" i="122"/>
  <c r="S276" i="13"/>
  <c r="S81" i="122"/>
  <c r="AE2380" i="122"/>
  <c r="AE453" i="122"/>
  <c r="S35" i="122"/>
  <c r="AF191" i="122"/>
  <c r="AE1636" i="122"/>
  <c r="AE1628" i="122"/>
  <c r="Q1107" i="13"/>
  <c r="T81" i="122"/>
  <c r="T35" i="122"/>
  <c r="AE664" i="122"/>
  <c r="AE1415" i="122"/>
  <c r="AE1522" i="122"/>
  <c r="AE773" i="122"/>
  <c r="AB2287" i="13"/>
  <c r="I114" i="13"/>
  <c r="AE1518" i="122"/>
  <c r="AE2059" i="122"/>
  <c r="L620" i="13"/>
  <c r="AE1732" i="122"/>
  <c r="O926" i="122"/>
  <c r="AE448" i="122"/>
  <c r="AE984" i="122"/>
  <c r="AE2481" i="122"/>
  <c r="AE2161" i="122"/>
  <c r="AE1528" i="122"/>
  <c r="AE1208" i="122"/>
  <c r="Q1140" i="122"/>
  <c r="J56" i="122"/>
  <c r="AE2053" i="122"/>
  <c r="AE1635" i="122"/>
  <c r="AE1957" i="122"/>
  <c r="AE1307" i="122"/>
  <c r="AE1946" i="122"/>
  <c r="AE1523" i="122"/>
  <c r="P1003" i="13"/>
  <c r="AE2484" i="122"/>
  <c r="AE1308" i="122"/>
  <c r="AE2163" i="122"/>
  <c r="AJ60" i="113"/>
  <c r="AE2057" i="122"/>
  <c r="AE1091" i="122"/>
  <c r="AE450" i="122"/>
  <c r="AE876" i="122"/>
  <c r="AE1845" i="122"/>
  <c r="AE775" i="122"/>
  <c r="AE2378" i="122"/>
  <c r="AE772" i="122"/>
  <c r="K459" i="122"/>
  <c r="L399" i="122" s="1"/>
  <c r="AJ18" i="13"/>
  <c r="AE1314" i="122"/>
  <c r="AH58" i="113"/>
  <c r="K276" i="122"/>
  <c r="N833" i="13"/>
  <c r="AE1207" i="122"/>
  <c r="AE1629" i="122"/>
  <c r="AE663" i="122"/>
  <c r="AB35" i="122"/>
  <c r="AE2267" i="122"/>
  <c r="K494" i="122"/>
  <c r="AE2058" i="122"/>
  <c r="AE985" i="122"/>
  <c r="T1475" i="13"/>
  <c r="AE1840" i="122"/>
  <c r="AE882" i="122"/>
  <c r="AE459" i="122"/>
  <c r="AE2273" i="122"/>
  <c r="V1433" i="13"/>
  <c r="AE1416" i="122"/>
  <c r="AE1625" i="122"/>
  <c r="AG18" i="122"/>
  <c r="AE2376" i="122"/>
  <c r="AE879" i="122"/>
  <c r="AA81" i="122"/>
  <c r="AE2055" i="122"/>
  <c r="O929" i="122"/>
  <c r="AE561" i="122"/>
  <c r="J58" i="122"/>
  <c r="AE458" i="122"/>
  <c r="AE449" i="122"/>
  <c r="R1244" i="122"/>
  <c r="L35" i="122"/>
  <c r="AE1627" i="122"/>
  <c r="AE1199" i="122"/>
  <c r="AE2486" i="122"/>
  <c r="AE1310" i="122"/>
  <c r="AJ94" i="13"/>
  <c r="I81" i="122"/>
  <c r="I35" i="122"/>
  <c r="AJ3324" i="13"/>
  <c r="J62" i="13"/>
  <c r="AE1524" i="122"/>
  <c r="AE881" i="122"/>
  <c r="AE454" i="122"/>
  <c r="AE1413" i="122"/>
  <c r="AE565" i="122"/>
  <c r="Z35" i="122"/>
  <c r="AE1733" i="122"/>
  <c r="AE1101" i="122"/>
  <c r="Z81" i="122"/>
  <c r="AE2377" i="122"/>
  <c r="AF192" i="122"/>
  <c r="AE1092" i="122"/>
  <c r="AE2064" i="122"/>
  <c r="M81" i="122"/>
  <c r="Y35" i="122"/>
  <c r="Y17" i="122" s="1"/>
  <c r="J132" i="122"/>
  <c r="AK67" i="122"/>
  <c r="K35" i="122"/>
  <c r="K81" i="122"/>
  <c r="AE662" i="122"/>
  <c r="AE451" i="122"/>
  <c r="AE1094" i="122"/>
  <c r="AE238" i="122"/>
  <c r="AF193" i="122" s="1"/>
  <c r="AK61" i="113"/>
  <c r="AE2270" i="122"/>
  <c r="Y81" i="122"/>
  <c r="AJ3322" i="13"/>
  <c r="AL62" i="113"/>
  <c r="AE986" i="122"/>
  <c r="AE2164" i="122"/>
  <c r="J35" i="122"/>
  <c r="AE452" i="122"/>
  <c r="AA35" i="122"/>
  <c r="J81" i="122"/>
  <c r="J63" i="122"/>
  <c r="AE1100" i="122"/>
  <c r="AD18" i="122"/>
  <c r="AI59" i="113"/>
  <c r="S1530" i="122"/>
  <c r="AB81" i="122"/>
  <c r="AE1198" i="122"/>
  <c r="V1851" i="122"/>
  <c r="J128" i="122"/>
  <c r="AE2491" i="122"/>
  <c r="AE1844" i="122"/>
  <c r="AE1850" i="122"/>
  <c r="L81" i="122"/>
  <c r="I140" i="122"/>
  <c r="AE1950" i="122"/>
  <c r="K79" i="13"/>
  <c r="M18" i="122"/>
  <c r="I23" i="122"/>
  <c r="AE828" i="122"/>
  <c r="AJ3321" i="13"/>
  <c r="AF2625" i="13"/>
  <c r="AC2289" i="13"/>
  <c r="AJ3220" i="13"/>
  <c r="L470" i="13"/>
  <c r="K315" i="13"/>
  <c r="O23" i="122"/>
  <c r="W23" i="122"/>
  <c r="N18" i="122"/>
  <c r="O791" i="13"/>
  <c r="V1600" i="13"/>
  <c r="AH2839" i="13"/>
  <c r="AJ3053" i="13"/>
  <c r="AK3381" i="13"/>
  <c r="S1545" i="122"/>
  <c r="T23" i="122"/>
  <c r="K23" i="122"/>
  <c r="AE989" i="122"/>
  <c r="Y222" i="13"/>
  <c r="J54" i="122"/>
  <c r="R1112" i="13"/>
  <c r="J304" i="13"/>
  <c r="W18" i="122"/>
  <c r="Q23" i="122"/>
  <c r="Y18" i="122"/>
  <c r="AE2385" i="122"/>
  <c r="AE1841" i="122"/>
  <c r="K674" i="122"/>
  <c r="AA2075" i="13"/>
  <c r="AE2503" i="13"/>
  <c r="AG2732" i="13"/>
  <c r="AE233" i="122"/>
  <c r="Z1968" i="13"/>
  <c r="I121" i="13"/>
  <c r="AB18" i="122"/>
  <c r="J18" i="122"/>
  <c r="P23" i="122"/>
  <c r="AE1422" i="122"/>
  <c r="AJ3330" i="13"/>
  <c r="V23" i="122"/>
  <c r="AE235" i="122"/>
  <c r="AB2182" i="13"/>
  <c r="J59" i="122"/>
  <c r="R18" i="122"/>
  <c r="Q18" i="122"/>
  <c r="AJ3326" i="13"/>
  <c r="AK3327" i="13"/>
  <c r="AD2396" i="13"/>
  <c r="AL3374" i="13"/>
  <c r="Y1921" i="13"/>
  <c r="K18" i="122"/>
  <c r="X18" i="122"/>
  <c r="AA18" i="122"/>
  <c r="L18" i="122"/>
  <c r="AE555" i="122"/>
  <c r="AE2054" i="122"/>
  <c r="R1279" i="13"/>
  <c r="AE234" i="122"/>
  <c r="T1326" i="13"/>
  <c r="S23" i="122"/>
  <c r="T18" i="122"/>
  <c r="Z18" i="122"/>
  <c r="S18" i="122"/>
  <c r="L23" i="122"/>
  <c r="U18" i="122"/>
  <c r="M35" i="122"/>
  <c r="AE2485" i="122"/>
  <c r="AE672" i="122"/>
  <c r="AJ3320" i="13"/>
  <c r="AA2386" i="122"/>
  <c r="L781" i="122"/>
  <c r="Q1005" i="13"/>
  <c r="AE243" i="122"/>
  <c r="AI2946" i="13"/>
  <c r="AA2210" i="122"/>
  <c r="Z2103" i="122"/>
  <c r="Y1993" i="122"/>
  <c r="N826" i="122"/>
  <c r="AB2493" i="122"/>
  <c r="AK78" i="122"/>
  <c r="AK3424" i="122"/>
  <c r="M711" i="122"/>
  <c r="AJ3189" i="122"/>
  <c r="AJ3195" i="122"/>
  <c r="L607" i="122"/>
  <c r="AL286" i="122"/>
  <c r="AK73" i="122"/>
  <c r="AK3419" i="122"/>
  <c r="AJ74" i="122"/>
  <c r="AJ3313" i="122"/>
  <c r="AL284" i="122"/>
  <c r="AJ3188" i="122"/>
  <c r="Z2102" i="122"/>
  <c r="L605" i="122"/>
  <c r="N820" i="122"/>
  <c r="J390" i="122"/>
  <c r="K495" i="122"/>
  <c r="AB2318" i="122"/>
  <c r="AA2208" i="122"/>
  <c r="AB2325" i="122"/>
  <c r="L603" i="122"/>
  <c r="N819" i="122"/>
  <c r="J389" i="122"/>
  <c r="AJ3312" i="122"/>
  <c r="AJ73" i="122"/>
  <c r="X1891" i="122"/>
  <c r="AB2316" i="122"/>
  <c r="L612" i="122"/>
  <c r="AJ3278" i="13"/>
  <c r="AJ69" i="13"/>
  <c r="K497" i="122"/>
  <c r="AK69" i="122"/>
  <c r="AK3415" i="122"/>
  <c r="AK3417" i="122"/>
  <c r="AK71" i="122"/>
  <c r="AB2320" i="122"/>
  <c r="AB2317" i="122"/>
  <c r="AA2213" i="122"/>
  <c r="AJ3280" i="13"/>
  <c r="AJ71" i="13"/>
  <c r="AJ70" i="122"/>
  <c r="AJ3309" i="122"/>
  <c r="AK74" i="122"/>
  <c r="AK3420" i="122"/>
  <c r="M713" i="122"/>
  <c r="AK3416" i="122"/>
  <c r="AK70" i="122"/>
  <c r="AA2217" i="122"/>
  <c r="N818" i="122"/>
  <c r="AJ3187" i="122"/>
  <c r="Z2104" i="122"/>
  <c r="AL285" i="122"/>
  <c r="AJ3185" i="122"/>
  <c r="Z2279" i="122"/>
  <c r="I460" i="122"/>
  <c r="T1468" i="122"/>
  <c r="K496" i="122"/>
  <c r="M710" i="122"/>
  <c r="AB2319" i="122"/>
  <c r="L608" i="122"/>
  <c r="L602" i="122"/>
  <c r="N821" i="122"/>
  <c r="AB2315" i="122"/>
  <c r="AJ3310" i="122"/>
  <c r="AJ71" i="122"/>
  <c r="Z2111" i="122"/>
  <c r="J398" i="122"/>
  <c r="AK3414" i="122"/>
  <c r="AK68" i="122"/>
  <c r="AJ3308" i="122"/>
  <c r="AJ69" i="122"/>
  <c r="AJ78" i="122"/>
  <c r="AJ3317" i="122"/>
  <c r="AJ3306" i="122"/>
  <c r="AJ67" i="122"/>
  <c r="AA2207" i="122"/>
  <c r="AK72" i="122"/>
  <c r="AK3418" i="122"/>
  <c r="N816" i="122"/>
  <c r="Z2106" i="122"/>
  <c r="AA2212" i="122"/>
  <c r="J388" i="122"/>
  <c r="AL283" i="122"/>
  <c r="AL280" i="122"/>
  <c r="J567" i="122"/>
  <c r="W1782" i="122"/>
  <c r="K500" i="122"/>
  <c r="Z2100" i="122"/>
  <c r="J392" i="122"/>
  <c r="M709" i="122"/>
  <c r="J391" i="122"/>
  <c r="N817" i="122"/>
  <c r="K499" i="122"/>
  <c r="Z2101" i="122"/>
  <c r="Z2105" i="122"/>
  <c r="Z2110" i="122"/>
  <c r="J394" i="122"/>
  <c r="AB2314" i="122"/>
  <c r="AJ68" i="122"/>
  <c r="AJ3307" i="122"/>
  <c r="M719" i="122"/>
  <c r="Y2172" i="122"/>
  <c r="M888" i="122"/>
  <c r="AJ72" i="122"/>
  <c r="AJ3311" i="122"/>
  <c r="N815" i="122"/>
  <c r="AJ3190" i="122"/>
  <c r="AL281" i="122"/>
  <c r="AA2209" i="122"/>
  <c r="J393" i="122"/>
  <c r="K505" i="122"/>
  <c r="AL282" i="122"/>
  <c r="AE1203" i="122"/>
  <c r="AE1517" i="122"/>
  <c r="AE1470" i="122"/>
  <c r="AE878" i="122"/>
  <c r="AE2480" i="122"/>
  <c r="AE614" i="122"/>
  <c r="AE1042" i="122"/>
  <c r="AE1089" i="122"/>
  <c r="AE2160" i="122"/>
  <c r="AE2005" i="122"/>
  <c r="AE1731" i="122"/>
  <c r="AE1684" i="122"/>
  <c r="AE2159" i="122"/>
  <c r="AE1791" i="122"/>
  <c r="AE1838" i="122"/>
  <c r="AE721" i="122"/>
  <c r="AE768" i="122"/>
  <c r="AE2269" i="122"/>
  <c r="AE231" i="122"/>
  <c r="AE507" i="122"/>
  <c r="AE982" i="122"/>
  <c r="AE935" i="122"/>
  <c r="AE199" i="122"/>
  <c r="AE1149" i="122"/>
  <c r="AE1196" i="122"/>
  <c r="AE400" i="122"/>
  <c r="AE2373" i="122"/>
  <c r="AE1410" i="122"/>
  <c r="AE1577" i="122"/>
  <c r="AE1624" i="122"/>
  <c r="AE447" i="122"/>
  <c r="AE2266" i="122"/>
  <c r="AE2112" i="122"/>
  <c r="AE2219" i="122"/>
  <c r="U23" i="122"/>
  <c r="AE2326" i="122"/>
  <c r="M23" i="122"/>
  <c r="O18" i="122"/>
  <c r="AE2433" i="122"/>
  <c r="N23" i="122"/>
  <c r="AE1363" i="122"/>
  <c r="AE1303" i="122"/>
  <c r="AE1256" i="122"/>
  <c r="AE1898" i="122"/>
  <c r="AE1945" i="122"/>
  <c r="AE242" i="122"/>
  <c r="U35" i="122"/>
  <c r="U81" i="122"/>
  <c r="Q35" i="122"/>
  <c r="Q81" i="122"/>
  <c r="X35" i="122"/>
  <c r="AM2652" i="16"/>
  <c r="P35" i="122"/>
  <c r="P81" i="122"/>
  <c r="X81" i="122"/>
  <c r="R23" i="122"/>
  <c r="R35" i="122"/>
  <c r="P18" i="122"/>
  <c r="AM2662" i="16"/>
  <c r="O35" i="122"/>
  <c r="AC81" i="122"/>
  <c r="AC35" i="122"/>
  <c r="O81" i="122"/>
  <c r="R81" i="122"/>
  <c r="W35" i="122"/>
  <c r="W81" i="122"/>
  <c r="N35" i="122"/>
  <c r="N81" i="122"/>
  <c r="J23" i="122"/>
  <c r="R1101" i="122"/>
  <c r="U1362" i="122"/>
  <c r="Y1850" i="122"/>
  <c r="K189" i="122"/>
  <c r="P887" i="122"/>
  <c r="M775" i="122"/>
  <c r="S1223" i="122"/>
  <c r="V1529" i="122"/>
  <c r="AA2064" i="122"/>
  <c r="K238" i="122"/>
  <c r="K188" i="122"/>
  <c r="K237" i="122"/>
  <c r="X1743" i="122"/>
  <c r="I18" i="122"/>
  <c r="K236" i="122"/>
  <c r="O780" i="122"/>
  <c r="J139" i="122"/>
  <c r="T1255" i="122"/>
  <c r="AA243" i="122"/>
  <c r="M566" i="122"/>
  <c r="Q994" i="122"/>
  <c r="V18" i="122"/>
  <c r="K235" i="122"/>
  <c r="K187" i="122"/>
  <c r="Z1957" i="122"/>
  <c r="AF272" i="122"/>
  <c r="K197" i="122"/>
  <c r="N673" i="122"/>
  <c r="W1636" i="122"/>
  <c r="AL3492" i="13"/>
  <c r="AL3495" i="13"/>
  <c r="AL3489" i="13"/>
  <c r="AL3490" i="13"/>
  <c r="AL3491" i="13"/>
  <c r="AL3494" i="13"/>
  <c r="AL3493" i="13"/>
  <c r="K181" i="13"/>
  <c r="AK3458" i="122"/>
  <c r="AD291" i="122"/>
  <c r="Y1992" i="122"/>
  <c r="X2065" i="122"/>
  <c r="N995" i="122"/>
  <c r="O922" i="122"/>
  <c r="J244" i="122"/>
  <c r="K186" i="122"/>
  <c r="Q1316" i="122"/>
  <c r="R1243" i="122"/>
  <c r="V1671" i="122"/>
  <c r="U1744" i="122"/>
  <c r="AG291" i="122"/>
  <c r="AE291" i="122"/>
  <c r="I16" i="122"/>
  <c r="R1423" i="122"/>
  <c r="S1350" i="122"/>
  <c r="P1029" i="122"/>
  <c r="O1102" i="122"/>
  <c r="Q1136" i="122"/>
  <c r="P1209" i="122"/>
  <c r="W1958" i="122"/>
  <c r="X1885" i="122"/>
  <c r="K642" i="13"/>
  <c r="L569" i="13"/>
  <c r="AD2545" i="13"/>
  <c r="J206" i="13"/>
  <c r="AD2546" i="13"/>
  <c r="J303" i="13"/>
  <c r="J258" i="13"/>
  <c r="I116" i="13"/>
  <c r="I113" i="13"/>
  <c r="J427" i="13"/>
  <c r="J203" i="13"/>
  <c r="K276" i="13"/>
  <c r="J199" i="13"/>
  <c r="AD2543" i="13"/>
  <c r="J403" i="13"/>
  <c r="J250" i="13"/>
  <c r="AL2652" i="16"/>
  <c r="J200" i="13"/>
  <c r="I115" i="13"/>
  <c r="AK94" i="13"/>
  <c r="I109" i="13"/>
  <c r="P17" i="13"/>
  <c r="AK3430" i="13"/>
  <c r="AK3427" i="13"/>
  <c r="J57" i="13"/>
  <c r="Z2119" i="13"/>
  <c r="AB2330" i="13"/>
  <c r="W1818" i="13"/>
  <c r="AA2226" i="13"/>
  <c r="P1069" i="13"/>
  <c r="AC276" i="13"/>
  <c r="AJ3201" i="13"/>
  <c r="AC2439" i="13"/>
  <c r="M748" i="13"/>
  <c r="N830" i="13"/>
  <c r="N834" i="13"/>
  <c r="V1711" i="13"/>
  <c r="AC2437" i="13"/>
  <c r="I79" i="13"/>
  <c r="L17" i="13"/>
  <c r="Q17" i="13"/>
  <c r="N17" i="13"/>
  <c r="J182" i="13"/>
  <c r="P276" i="13"/>
  <c r="AB276" i="13"/>
  <c r="R79" i="13"/>
  <c r="L79" i="13"/>
  <c r="AB2329" i="13"/>
  <c r="Z2115" i="13"/>
  <c r="R276" i="13"/>
  <c r="U79" i="13"/>
  <c r="AC2440" i="13"/>
  <c r="T1497" i="13"/>
  <c r="AA2222" i="13"/>
  <c r="S1390" i="13"/>
  <c r="J406" i="13"/>
  <c r="J253" i="13"/>
  <c r="K508" i="13"/>
  <c r="Q276" i="13"/>
  <c r="AJ3203" i="13"/>
  <c r="P79" i="13"/>
  <c r="AA17" i="13"/>
  <c r="AB17" i="13"/>
  <c r="AK3437" i="13"/>
  <c r="AK3428" i="13"/>
  <c r="AK3429" i="13"/>
  <c r="R1283" i="13"/>
  <c r="O962" i="13"/>
  <c r="J79" i="13"/>
  <c r="U276" i="13"/>
  <c r="J276" i="13"/>
  <c r="K509" i="13"/>
  <c r="W276" i="13"/>
  <c r="X276" i="13"/>
  <c r="S1366" i="13"/>
  <c r="J252" i="13"/>
  <c r="J405" i="13"/>
  <c r="Z17" i="13"/>
  <c r="R17" i="13"/>
  <c r="AK3433" i="13"/>
  <c r="Y79" i="13"/>
  <c r="AA79" i="13"/>
  <c r="X1925" i="13"/>
  <c r="R1261" i="13"/>
  <c r="AA2225" i="13"/>
  <c r="AB2333" i="13"/>
  <c r="X1904" i="13"/>
  <c r="AA2221" i="13"/>
  <c r="L616" i="13"/>
  <c r="X79" i="13"/>
  <c r="K512" i="13"/>
  <c r="Z2118" i="13"/>
  <c r="O941" i="13"/>
  <c r="N855" i="13"/>
  <c r="AB79" i="13"/>
  <c r="N832" i="13"/>
  <c r="AA276" i="13"/>
  <c r="Y2012" i="13"/>
  <c r="Y2032" i="13"/>
  <c r="L641" i="13"/>
  <c r="K534" i="13"/>
  <c r="I22" i="13"/>
  <c r="M724" i="13"/>
  <c r="N831" i="13"/>
  <c r="Z2114" i="13"/>
  <c r="L618" i="13"/>
  <c r="O276" i="13"/>
  <c r="N829" i="13"/>
  <c r="AK18" i="13"/>
  <c r="P1043" i="13"/>
  <c r="AJ3200" i="13"/>
  <c r="O17" i="13"/>
  <c r="AK3431" i="13"/>
  <c r="Q1176" i="13"/>
  <c r="L615" i="13"/>
  <c r="Z2124" i="13"/>
  <c r="AJ3198" i="13"/>
  <c r="Y276" i="13"/>
  <c r="L276" i="13"/>
  <c r="Z2116" i="13"/>
  <c r="AB2327" i="13"/>
  <c r="AA2220" i="13"/>
  <c r="AC2435" i="13"/>
  <c r="U1604" i="13"/>
  <c r="J251" i="13"/>
  <c r="J404" i="13"/>
  <c r="W1795" i="13"/>
  <c r="K510" i="13"/>
  <c r="AC2436" i="13"/>
  <c r="Y17" i="13"/>
  <c r="AC17" i="13"/>
  <c r="U17" i="13"/>
  <c r="J17" i="13"/>
  <c r="M723" i="13"/>
  <c r="AB2328" i="13"/>
  <c r="S1367" i="13"/>
  <c r="AB2331" i="13"/>
  <c r="N276" i="13"/>
  <c r="Z2117" i="13"/>
  <c r="X1905" i="13"/>
  <c r="Z276" i="13"/>
  <c r="AC2438" i="13"/>
  <c r="AA2223" i="13"/>
  <c r="M726" i="13"/>
  <c r="AK3432" i="13"/>
  <c r="X17" i="13"/>
  <c r="W17" i="13"/>
  <c r="AC79" i="13"/>
  <c r="AJ3202" i="13"/>
  <c r="Y2006" i="13"/>
  <c r="AC2434" i="13"/>
  <c r="AC2445" i="13"/>
  <c r="Z79" i="13"/>
  <c r="W79" i="13"/>
  <c r="O79" i="13"/>
  <c r="N79" i="13"/>
  <c r="AB2338" i="13"/>
  <c r="M722" i="13"/>
  <c r="K513" i="13"/>
  <c r="Z2113" i="13"/>
  <c r="Q79" i="13"/>
  <c r="AD274" i="13"/>
  <c r="AE274" i="13"/>
  <c r="AH620" i="16"/>
  <c r="AH847" i="16"/>
  <c r="AG274" i="13"/>
  <c r="AL71" i="13"/>
  <c r="AJ3319" i="13"/>
  <c r="AL67" i="13"/>
  <c r="AL72" i="13"/>
  <c r="AL66" i="13"/>
  <c r="AJ3152" i="13"/>
  <c r="AL70" i="13"/>
  <c r="AL69" i="13"/>
  <c r="AL68" i="13"/>
  <c r="AK65" i="13"/>
  <c r="X2033" i="13"/>
  <c r="Y1960" i="13"/>
  <c r="AB2281" i="13"/>
  <c r="AA2354" i="13"/>
  <c r="J204" i="13"/>
  <c r="P997" i="13"/>
  <c r="O1070" i="13"/>
  <c r="M676" i="13"/>
  <c r="L749" i="13"/>
  <c r="J201" i="13"/>
  <c r="AM218" i="8"/>
  <c r="J202" i="13"/>
  <c r="J205" i="13"/>
  <c r="N828" i="13"/>
  <c r="K462" i="13"/>
  <c r="J535" i="13"/>
  <c r="AA2174" i="13"/>
  <c r="Z2247" i="13"/>
  <c r="S1318" i="13"/>
  <c r="R1391" i="13"/>
  <c r="AC2388" i="13"/>
  <c r="AB2461" i="13"/>
  <c r="R1211" i="13"/>
  <c r="Q1284" i="13"/>
  <c r="Z2067" i="13"/>
  <c r="Y2140" i="13"/>
  <c r="Q1104" i="13"/>
  <c r="P1177" i="13"/>
  <c r="AD2495" i="13"/>
  <c r="AC2583" i="13"/>
  <c r="U1712" i="13"/>
  <c r="V1639" i="13"/>
  <c r="X1853" i="13"/>
  <c r="W1926" i="13"/>
  <c r="O890" i="13"/>
  <c r="N963" i="13"/>
  <c r="AM817" i="16" l="1"/>
  <c r="AM748" i="16"/>
  <c r="AM654" i="16"/>
  <c r="AM91" i="13"/>
  <c r="N835" i="13"/>
  <c r="N841" i="13" s="1"/>
  <c r="AM651" i="16"/>
  <c r="K511" i="13"/>
  <c r="AM80" i="13"/>
  <c r="AM846" i="16"/>
  <c r="AM273" i="13" s="1"/>
  <c r="AM835" i="16"/>
  <c r="AM262" i="13" s="1"/>
  <c r="AM657" i="16"/>
  <c r="AM81" i="13"/>
  <c r="AF1779" i="122"/>
  <c r="K561" i="122"/>
  <c r="L501" i="122" s="1"/>
  <c r="AM85" i="13"/>
  <c r="F63" i="7"/>
  <c r="AM837" i="16"/>
  <c r="AM264" i="13" s="1"/>
  <c r="AM67" i="13" s="1"/>
  <c r="AM656" i="16"/>
  <c r="AM842" i="16"/>
  <c r="AM269" i="13" s="1"/>
  <c r="L617" i="13"/>
  <c r="AM747" i="16"/>
  <c r="AM754" i="16"/>
  <c r="AM84" i="13"/>
  <c r="AM746" i="16"/>
  <c r="J248" i="13"/>
  <c r="T1472" i="13"/>
  <c r="AM838" i="16"/>
  <c r="AM265" i="13" s="1"/>
  <c r="AM743" i="16"/>
  <c r="AM655" i="16"/>
  <c r="AM86" i="13"/>
  <c r="AM749" i="16"/>
  <c r="AM662" i="16"/>
  <c r="AM87" i="13"/>
  <c r="AM652" i="16"/>
  <c r="AM750" i="16"/>
  <c r="AM741" i="16"/>
  <c r="AJ3204" i="13"/>
  <c r="W1796" i="13"/>
  <c r="AM92" i="13"/>
  <c r="AM73" i="13"/>
  <c r="AM3603" i="13"/>
  <c r="AM653" i="16"/>
  <c r="AM197" i="13"/>
  <c r="AM744" i="16"/>
  <c r="AM745" i="16"/>
  <c r="AM841" i="16"/>
  <c r="AM268" i="13" s="1"/>
  <c r="AM28" i="13"/>
  <c r="AM82" i="13"/>
  <c r="AM83" i="13"/>
  <c r="AQ41" i="8"/>
  <c r="AM27" i="9" s="1"/>
  <c r="U1580" i="13"/>
  <c r="W1839" i="122"/>
  <c r="AF2003" i="122"/>
  <c r="U1631" i="122"/>
  <c r="O993" i="122"/>
  <c r="AF506" i="122"/>
  <c r="AL756" i="16"/>
  <c r="AA2246" i="13"/>
  <c r="AF1148" i="122"/>
  <c r="AL93" i="13"/>
  <c r="R1314" i="122"/>
  <c r="U1584" i="13"/>
  <c r="J401" i="13"/>
  <c r="J416" i="13" s="1"/>
  <c r="AL76" i="13"/>
  <c r="O940" i="13"/>
  <c r="X1947" i="122"/>
  <c r="AL3499" i="13"/>
  <c r="O938" i="13"/>
  <c r="AL262" i="13"/>
  <c r="AL290" i="122"/>
  <c r="AF494" i="122"/>
  <c r="V1742" i="122"/>
  <c r="W1791" i="13"/>
  <c r="AL35" i="13"/>
  <c r="S1432" i="122"/>
  <c r="J400" i="13"/>
  <c r="Q1151" i="13"/>
  <c r="Y2011" i="13"/>
  <c r="O988" i="122"/>
  <c r="AJ3191" i="122"/>
  <c r="AJ3199" i="13"/>
  <c r="V1686" i="13"/>
  <c r="U1581" i="13"/>
  <c r="AF1244" i="122"/>
  <c r="AJ3186" i="122"/>
  <c r="W1841" i="122"/>
  <c r="J247" i="13"/>
  <c r="T1477" i="13"/>
  <c r="V1689" i="13"/>
  <c r="AD2541" i="13"/>
  <c r="AD2547" i="13"/>
  <c r="U1624" i="122"/>
  <c r="AF1677" i="122"/>
  <c r="O985" i="122"/>
  <c r="W1843" i="122"/>
  <c r="Y2008" i="13"/>
  <c r="R1263" i="13"/>
  <c r="AF607" i="122"/>
  <c r="K558" i="122"/>
  <c r="N796" i="13"/>
  <c r="S1369" i="13"/>
  <c r="U1577" i="13"/>
  <c r="O984" i="122"/>
  <c r="Y2009" i="13"/>
  <c r="W1797" i="13"/>
  <c r="R1258" i="13"/>
  <c r="M727" i="13"/>
  <c r="X1903" i="13"/>
  <c r="AD2542" i="13"/>
  <c r="L666" i="122"/>
  <c r="W1707" i="13"/>
  <c r="Y2007" i="13"/>
  <c r="S1370" i="13"/>
  <c r="M725" i="13"/>
  <c r="O936" i="13"/>
  <c r="W1845" i="122"/>
  <c r="AF500" i="122"/>
  <c r="Q1203" i="122"/>
  <c r="L664" i="122"/>
  <c r="U1630" i="122"/>
  <c r="O986" i="122"/>
  <c r="W1794" i="13"/>
  <c r="AF2427" i="122"/>
  <c r="Q1197" i="122"/>
  <c r="Q1154" i="13"/>
  <c r="W1792" i="13"/>
  <c r="P1095" i="122"/>
  <c r="P1100" i="122"/>
  <c r="V1734" i="122"/>
  <c r="R1259" i="13"/>
  <c r="AJ3229" i="122"/>
  <c r="AF1888" i="122"/>
  <c r="T1476" i="13"/>
  <c r="J294" i="13"/>
  <c r="AF2314" i="122"/>
  <c r="X1946" i="122"/>
  <c r="Q1156" i="13"/>
  <c r="AD2544" i="13"/>
  <c r="Z2159" i="122"/>
  <c r="W1849" i="122"/>
  <c r="J417" i="13"/>
  <c r="P1045" i="13"/>
  <c r="Y2063" i="122"/>
  <c r="V17" i="122"/>
  <c r="AF2218" i="122"/>
  <c r="AF613" i="122"/>
  <c r="Q1160" i="13"/>
  <c r="T1471" i="13"/>
  <c r="T1518" i="122"/>
  <c r="U1627" i="122"/>
  <c r="AF1140" i="122"/>
  <c r="M774" i="122"/>
  <c r="AF1459" i="122"/>
  <c r="T1519" i="122"/>
  <c r="AF1891" i="122"/>
  <c r="S1430" i="122"/>
  <c r="W1798" i="13"/>
  <c r="S1436" i="122"/>
  <c r="X1949" i="122"/>
  <c r="Q1201" i="122"/>
  <c r="AF1896" i="122"/>
  <c r="T1521" i="122"/>
  <c r="X1956" i="122"/>
  <c r="AF710" i="122"/>
  <c r="U1635" i="122"/>
  <c r="AJ26" i="8"/>
  <c r="X1952" i="122"/>
  <c r="V1688" i="13"/>
  <c r="X1899" i="13"/>
  <c r="X1948" i="122"/>
  <c r="AF498" i="122"/>
  <c r="AF2217" i="122"/>
  <c r="O939" i="13"/>
  <c r="I111" i="13"/>
  <c r="P1046" i="13"/>
  <c r="AF1992" i="122"/>
  <c r="AF821" i="122"/>
  <c r="T1524" i="122"/>
  <c r="R1260" i="13"/>
  <c r="AF1033" i="122"/>
  <c r="S1428" i="122"/>
  <c r="O987" i="122"/>
  <c r="AF1892" i="122"/>
  <c r="T1470" i="13"/>
  <c r="AF1469" i="122"/>
  <c r="I320" i="13"/>
  <c r="S1364" i="13"/>
  <c r="X1900" i="13"/>
  <c r="M768" i="122"/>
  <c r="AF817" i="122"/>
  <c r="U1629" i="122"/>
  <c r="V1736" i="122"/>
  <c r="AA2278" i="122"/>
  <c r="I110" i="13"/>
  <c r="U1579" i="13"/>
  <c r="AF232" i="122"/>
  <c r="AF714" i="122"/>
  <c r="AF2211" i="122"/>
  <c r="AF2422" i="122"/>
  <c r="AF2423" i="122"/>
  <c r="S1431" i="122"/>
  <c r="R1262" i="13"/>
  <c r="U1583" i="13"/>
  <c r="AF1678" i="122"/>
  <c r="AF1461" i="122"/>
  <c r="W1840" i="122"/>
  <c r="P1090" i="122"/>
  <c r="V1685" i="13"/>
  <c r="L661" i="122"/>
  <c r="J368" i="13"/>
  <c r="J52" i="13"/>
  <c r="U1628" i="122"/>
  <c r="R1307" i="122"/>
  <c r="AF1137" i="122"/>
  <c r="AB2384" i="122"/>
  <c r="S1429" i="122"/>
  <c r="R1309" i="122"/>
  <c r="P1094" i="122"/>
  <c r="T1517" i="122"/>
  <c r="Y2058" i="122"/>
  <c r="U1582" i="13"/>
  <c r="AA2271" i="122"/>
  <c r="AF2319" i="122"/>
  <c r="AF1246" i="122"/>
  <c r="V1732" i="122"/>
  <c r="O942" i="13"/>
  <c r="T1474" i="13"/>
  <c r="AF815" i="122"/>
  <c r="S1426" i="122"/>
  <c r="R1305" i="122"/>
  <c r="AF2208" i="122"/>
  <c r="M772" i="122"/>
  <c r="J447" i="122"/>
  <c r="S1368" i="13"/>
  <c r="AF2105" i="122"/>
  <c r="W1793" i="13"/>
  <c r="W1838" i="122"/>
  <c r="AF1570" i="122"/>
  <c r="X1901" i="13"/>
  <c r="AF1030" i="122"/>
  <c r="AF1361" i="122"/>
  <c r="V1737" i="122"/>
  <c r="AF826" i="122"/>
  <c r="W1844" i="122"/>
  <c r="Y2025" i="13"/>
  <c r="R1310" i="122"/>
  <c r="AF1674" i="122"/>
  <c r="L634" i="13"/>
  <c r="AF934" i="122"/>
  <c r="AF1789" i="122"/>
  <c r="N26" i="8"/>
  <c r="AF928" i="122"/>
  <c r="AF820" i="122"/>
  <c r="P1092" i="122"/>
  <c r="AF1889" i="122"/>
  <c r="Y2056" i="122"/>
  <c r="Y2055" i="122"/>
  <c r="AF1575" i="122"/>
  <c r="AF2858" i="13"/>
  <c r="V1735" i="122"/>
  <c r="AF1675" i="122"/>
  <c r="AF2432" i="122"/>
  <c r="R1306" i="122"/>
  <c r="T1473" i="13"/>
  <c r="AF2106" i="122"/>
  <c r="Y2054" i="122"/>
  <c r="AF1141" i="122"/>
  <c r="AF927" i="122"/>
  <c r="AF77" i="13"/>
  <c r="S1365" i="13"/>
  <c r="O937" i="13"/>
  <c r="AF601" i="122"/>
  <c r="AF924" i="122"/>
  <c r="X1950" i="122"/>
  <c r="AF236" i="122"/>
  <c r="AF2103" i="122"/>
  <c r="Y2059" i="122"/>
  <c r="AF2426" i="122"/>
  <c r="AF933" i="122"/>
  <c r="N848" i="13"/>
  <c r="P1096" i="122"/>
  <c r="AF1351" i="122"/>
  <c r="AF719" i="122"/>
  <c r="T1523" i="122"/>
  <c r="AF2111" i="122"/>
  <c r="AF1035" i="122"/>
  <c r="AF1568" i="122"/>
  <c r="T1438" i="13"/>
  <c r="Q1153" i="13"/>
  <c r="Q1150" i="13"/>
  <c r="V1690" i="13"/>
  <c r="Q1155" i="13"/>
  <c r="AB2332" i="13"/>
  <c r="K53" i="122"/>
  <c r="S1427" i="122"/>
  <c r="AF1036" i="122"/>
  <c r="O983" i="122"/>
  <c r="AF1460" i="122"/>
  <c r="AF1782" i="122"/>
  <c r="AF2102" i="122"/>
  <c r="I43" i="122"/>
  <c r="Q1200" i="122"/>
  <c r="AA2266" i="122"/>
  <c r="AF1355" i="122"/>
  <c r="AF1142" i="122"/>
  <c r="Y2057" i="122"/>
  <c r="X1902" i="13"/>
  <c r="AD2552" i="13"/>
  <c r="J264" i="122"/>
  <c r="AB2373" i="122"/>
  <c r="AF711" i="122"/>
  <c r="AF1682" i="122"/>
  <c r="Q1202" i="122"/>
  <c r="AF608" i="122"/>
  <c r="AF2212" i="122"/>
  <c r="AF496" i="122"/>
  <c r="T1522" i="122"/>
  <c r="AF2315" i="122"/>
  <c r="AK3264" i="13"/>
  <c r="U1578" i="13"/>
  <c r="AF1571" i="122"/>
  <c r="AF1462" i="122"/>
  <c r="Q1199" i="122"/>
  <c r="AF1255" i="122"/>
  <c r="Q1207" i="122"/>
  <c r="P1093" i="122"/>
  <c r="V1691" i="13"/>
  <c r="AF1676" i="122"/>
  <c r="AF2324" i="122"/>
  <c r="R1308" i="122"/>
  <c r="AF1357" i="122"/>
  <c r="S17" i="122"/>
  <c r="AI26" i="8"/>
  <c r="AF1249" i="122"/>
  <c r="P1091" i="122"/>
  <c r="U1545" i="13"/>
  <c r="AF2110" i="122"/>
  <c r="AF720" i="122"/>
  <c r="AF923" i="122"/>
  <c r="W1759" i="13"/>
  <c r="AF819" i="122"/>
  <c r="AF1672" i="122"/>
  <c r="AF499" i="122"/>
  <c r="AF606" i="122"/>
  <c r="AF1996" i="122"/>
  <c r="AF1352" i="122"/>
  <c r="AF1354" i="122"/>
  <c r="J127" i="122"/>
  <c r="AF1683" i="122"/>
  <c r="P1049" i="13"/>
  <c r="P1047" i="13"/>
  <c r="AF79" i="122"/>
  <c r="J26" i="8"/>
  <c r="J35" i="8" s="1"/>
  <c r="AF1887" i="122"/>
  <c r="AF1783" i="122"/>
  <c r="V1733" i="122"/>
  <c r="AE26" i="8"/>
  <c r="V1687" i="13"/>
  <c r="AF1566" i="122"/>
  <c r="X25" i="8"/>
  <c r="AF2101" i="122"/>
  <c r="J133" i="122"/>
  <c r="AF1781" i="122"/>
  <c r="P1044" i="13"/>
  <c r="T1520" i="122"/>
  <c r="AF926" i="122"/>
  <c r="J130" i="122"/>
  <c r="U1626" i="122"/>
  <c r="AF398" i="122"/>
  <c r="V1738" i="122"/>
  <c r="Q1198" i="122"/>
  <c r="AF1245" i="122"/>
  <c r="N882" i="122"/>
  <c r="U1577" i="122"/>
  <c r="R1257" i="13"/>
  <c r="AK60" i="113"/>
  <c r="AF497" i="122"/>
  <c r="AF501" i="122"/>
  <c r="J54" i="13"/>
  <c r="AF712" i="122"/>
  <c r="AF1998" i="122"/>
  <c r="Q1152" i="13"/>
  <c r="AF2421" i="122"/>
  <c r="AF1356" i="122"/>
  <c r="AF1897" i="122"/>
  <c r="AF1576" i="122"/>
  <c r="AF2890" i="122"/>
  <c r="AF827" i="122"/>
  <c r="AF1247" i="122"/>
  <c r="AF1997" i="122"/>
  <c r="AF709" i="122"/>
  <c r="AF1458" i="122"/>
  <c r="U1625" i="122"/>
  <c r="AF1569" i="122"/>
  <c r="AF394" i="122"/>
  <c r="AF1031" i="122"/>
  <c r="T1490" i="13"/>
  <c r="L254" i="13"/>
  <c r="AF1886" i="122"/>
  <c r="AF237" i="122"/>
  <c r="AJ59" i="113"/>
  <c r="L621" i="13"/>
  <c r="AF393" i="122"/>
  <c r="AF1362" i="122"/>
  <c r="AF604" i="122"/>
  <c r="AF1463" i="122"/>
  <c r="AF605" i="122"/>
  <c r="AF2320" i="122"/>
  <c r="AF1468" i="122"/>
  <c r="AK26" i="8"/>
  <c r="L635" i="13"/>
  <c r="AF1999" i="122"/>
  <c r="AF1995" i="122"/>
  <c r="AF1567" i="122"/>
  <c r="AF388" i="122"/>
  <c r="AF1993" i="122"/>
  <c r="AF713" i="122"/>
  <c r="W25" i="8"/>
  <c r="AA2135" i="13"/>
  <c r="AB17" i="122"/>
  <c r="AF399" i="122"/>
  <c r="AK3261" i="13"/>
  <c r="R1304" i="122"/>
  <c r="J131" i="122"/>
  <c r="J61" i="13"/>
  <c r="AF505" i="122"/>
  <c r="AF2004" i="122"/>
  <c r="P1048" i="13"/>
  <c r="AE674" i="122"/>
  <c r="AF2424" i="122"/>
  <c r="I17" i="122"/>
  <c r="AF816" i="122"/>
  <c r="AF822" i="122"/>
  <c r="AA17" i="122"/>
  <c r="AK3260" i="13"/>
  <c r="AF2213" i="122"/>
  <c r="AK3270" i="13"/>
  <c r="AF2207" i="122"/>
  <c r="AF715" i="122"/>
  <c r="AF1248" i="122"/>
  <c r="AF1673" i="122"/>
  <c r="K351" i="122"/>
  <c r="AF603" i="122"/>
  <c r="AF1353" i="122"/>
  <c r="AF1780" i="122"/>
  <c r="T26" i="8"/>
  <c r="AF2210" i="122"/>
  <c r="AF2316" i="122"/>
  <c r="AF1032" i="122"/>
  <c r="AF389" i="122"/>
  <c r="Q25" i="8"/>
  <c r="M26" i="8"/>
  <c r="M35" i="8" s="1"/>
  <c r="AF1790" i="122"/>
  <c r="AF1254" i="122"/>
  <c r="AF390" i="122"/>
  <c r="I141" i="122"/>
  <c r="AF1785" i="122"/>
  <c r="AF1138" i="122"/>
  <c r="AI58" i="113"/>
  <c r="Z17" i="122"/>
  <c r="L17" i="122"/>
  <c r="AF2318" i="122"/>
  <c r="AF1041" i="122"/>
  <c r="W26" i="8"/>
  <c r="K26" i="8"/>
  <c r="AF392" i="122"/>
  <c r="AF1565" i="122"/>
  <c r="T25" i="8"/>
  <c r="AF1147" i="122"/>
  <c r="I353" i="122"/>
  <c r="L276" i="122"/>
  <c r="S26" i="8"/>
  <c r="Q26" i="8"/>
  <c r="Q35" i="8" s="1"/>
  <c r="AF495" i="122"/>
  <c r="K17" i="122"/>
  <c r="AE567" i="122"/>
  <c r="AF925" i="122"/>
  <c r="AF1250" i="122"/>
  <c r="O989" i="122"/>
  <c r="AF1464" i="122"/>
  <c r="K554" i="122"/>
  <c r="V1493" i="13"/>
  <c r="AF1034" i="122"/>
  <c r="AF1139" i="122"/>
  <c r="AM62" i="113"/>
  <c r="AF238" i="122"/>
  <c r="AF929" i="122"/>
  <c r="J107" i="13"/>
  <c r="AF2104" i="122"/>
  <c r="AH26" i="8"/>
  <c r="AF2317" i="122"/>
  <c r="AF2325" i="122"/>
  <c r="AA2239" i="13"/>
  <c r="AF1457" i="122"/>
  <c r="AF2431" i="122"/>
  <c r="K57" i="122"/>
  <c r="T1470" i="122"/>
  <c r="J134" i="122"/>
  <c r="O25" i="8"/>
  <c r="L459" i="122"/>
  <c r="P25" i="8"/>
  <c r="AF602" i="122"/>
  <c r="AD26" i="8"/>
  <c r="AL67" i="122"/>
  <c r="AE2065" i="122"/>
  <c r="AA24" i="8"/>
  <c r="AL61" i="113"/>
  <c r="AK3266" i="13"/>
  <c r="AE1530" i="122"/>
  <c r="S25" i="8"/>
  <c r="AF1784" i="122"/>
  <c r="L25" i="8"/>
  <c r="J17" i="122"/>
  <c r="AF1994" i="122"/>
  <c r="X26" i="8"/>
  <c r="AK3262" i="13"/>
  <c r="R26" i="8"/>
  <c r="AB26" i="8"/>
  <c r="AB35" i="8" s="1"/>
  <c r="L26" i="8"/>
  <c r="AF1890" i="122"/>
  <c r="J65" i="122"/>
  <c r="L614" i="122"/>
  <c r="AF391" i="122"/>
  <c r="J138" i="122"/>
  <c r="U26" i="8"/>
  <c r="I25" i="8"/>
  <c r="K25" i="8"/>
  <c r="AF2425" i="122"/>
  <c r="AF1040" i="122"/>
  <c r="AA26" i="8"/>
  <c r="AA35" i="8" s="1"/>
  <c r="AF612" i="122"/>
  <c r="AF1143" i="122"/>
  <c r="J215" i="13"/>
  <c r="K367" i="13"/>
  <c r="J102" i="13"/>
  <c r="M17" i="122"/>
  <c r="AD2456" i="13"/>
  <c r="Y1754" i="13"/>
  <c r="AJ3113" i="13"/>
  <c r="O851" i="13"/>
  <c r="J53" i="13"/>
  <c r="AI3006" i="13"/>
  <c r="AG2792" i="13"/>
  <c r="J129" i="122"/>
  <c r="AF2685" i="13"/>
  <c r="J56" i="13"/>
  <c r="R17" i="122"/>
  <c r="P17" i="122"/>
  <c r="W1791" i="122"/>
  <c r="S1219" i="13"/>
  <c r="AL3267" i="13"/>
  <c r="AH2899" i="13"/>
  <c r="L530" i="13"/>
  <c r="L255" i="13"/>
  <c r="K226" i="13"/>
  <c r="M25" i="8"/>
  <c r="AF198" i="122"/>
  <c r="Z1861" i="13"/>
  <c r="AB2242" i="13"/>
  <c r="AE2578" i="13"/>
  <c r="Z177" i="13"/>
  <c r="AM3481" i="13"/>
  <c r="J218" i="13"/>
  <c r="R25" i="8"/>
  <c r="U17" i="122"/>
  <c r="AF818" i="122"/>
  <c r="AA2219" i="122"/>
  <c r="AF190" i="122"/>
  <c r="J295" i="13"/>
  <c r="U25" i="8"/>
  <c r="Q1065" i="13"/>
  <c r="Z2028" i="13"/>
  <c r="W1540" i="13"/>
  <c r="AK3160" i="13"/>
  <c r="N17" i="122"/>
  <c r="W17" i="122"/>
  <c r="O17" i="122"/>
  <c r="P26" i="8"/>
  <c r="P35" i="8" s="1"/>
  <c r="AC26" i="8"/>
  <c r="AB2326" i="122"/>
  <c r="M721" i="122"/>
  <c r="T1386" i="13"/>
  <c r="AL3434" i="13"/>
  <c r="Q17" i="122"/>
  <c r="AF2100" i="122"/>
  <c r="AF189" i="122"/>
  <c r="V25" i="8"/>
  <c r="AF188" i="122"/>
  <c r="R1172" i="13"/>
  <c r="AC2349" i="13"/>
  <c r="K507" i="122"/>
  <c r="Z2112" i="122"/>
  <c r="J400" i="122"/>
  <c r="AJ3352" i="122"/>
  <c r="J271" i="122"/>
  <c r="J454" i="122"/>
  <c r="J269" i="122"/>
  <c r="J452" i="122"/>
  <c r="AL71" i="122"/>
  <c r="AL3524" i="122"/>
  <c r="AA2267" i="122"/>
  <c r="L662" i="122"/>
  <c r="AJ3354" i="122"/>
  <c r="AB2376" i="122"/>
  <c r="L665" i="122"/>
  <c r="AJ3234" i="122"/>
  <c r="AL3522" i="122"/>
  <c r="AL69" i="122"/>
  <c r="M779" i="122"/>
  <c r="K559" i="122"/>
  <c r="AK3463" i="122"/>
  <c r="AJ3355" i="122"/>
  <c r="K556" i="122"/>
  <c r="AJ3230" i="122"/>
  <c r="N878" i="122"/>
  <c r="AJ3325" i="13"/>
  <c r="J266" i="122"/>
  <c r="J449" i="122"/>
  <c r="AA2268" i="122"/>
  <c r="AJ3358" i="122"/>
  <c r="K565" i="122"/>
  <c r="AJ3235" i="122"/>
  <c r="Z2170" i="122"/>
  <c r="N877" i="122"/>
  <c r="AJ3351" i="122"/>
  <c r="L668" i="122"/>
  <c r="T1528" i="122"/>
  <c r="AL3526" i="122"/>
  <c r="AL73" i="122"/>
  <c r="AA2277" i="122"/>
  <c r="M773" i="122"/>
  <c r="N879" i="122"/>
  <c r="K555" i="122"/>
  <c r="Z2162" i="122"/>
  <c r="AL74" i="122"/>
  <c r="AL3527" i="122"/>
  <c r="M771" i="122"/>
  <c r="AM284" i="122"/>
  <c r="J453" i="122"/>
  <c r="J270" i="122"/>
  <c r="N875" i="122"/>
  <c r="K560" i="122"/>
  <c r="AM283" i="122"/>
  <c r="AA2272" i="122"/>
  <c r="AJ3353" i="122"/>
  <c r="N828" i="122"/>
  <c r="AK3465" i="122"/>
  <c r="AA2273" i="122"/>
  <c r="AJ3323" i="13"/>
  <c r="Z2163" i="122"/>
  <c r="Z2165" i="122"/>
  <c r="J268" i="122"/>
  <c r="J451" i="122"/>
  <c r="J275" i="122"/>
  <c r="J458" i="122"/>
  <c r="AB2375" i="122"/>
  <c r="AB2379" i="122"/>
  <c r="Z2164" i="122"/>
  <c r="AB2377" i="122"/>
  <c r="AK3460" i="122"/>
  <c r="AJ3357" i="122"/>
  <c r="L663" i="122"/>
  <c r="J267" i="122"/>
  <c r="J450" i="122"/>
  <c r="AJ3233" i="122"/>
  <c r="L667" i="122"/>
  <c r="AK3469" i="122"/>
  <c r="N886" i="122"/>
  <c r="Z2160" i="122"/>
  <c r="J265" i="122"/>
  <c r="J448" i="122"/>
  <c r="K557" i="122"/>
  <c r="AJ3356" i="122"/>
  <c r="AL68" i="122"/>
  <c r="AL3521" i="122"/>
  <c r="Z2166" i="122"/>
  <c r="AJ3362" i="122"/>
  <c r="Z2171" i="122"/>
  <c r="N881" i="122"/>
  <c r="M770" i="122"/>
  <c r="AB2385" i="122"/>
  <c r="AK3464" i="122"/>
  <c r="AJ3255" i="122"/>
  <c r="AA2270" i="122"/>
  <c r="AK3462" i="122"/>
  <c r="X1951" i="122"/>
  <c r="AL3523" i="122"/>
  <c r="AL70" i="122"/>
  <c r="AA2269" i="122"/>
  <c r="AB2374" i="122"/>
  <c r="Z2161" i="122"/>
  <c r="M769" i="122"/>
  <c r="W1842" i="122"/>
  <c r="N876" i="122"/>
  <c r="AK3459" i="122"/>
  <c r="AJ3232" i="122"/>
  <c r="AK3461" i="122"/>
  <c r="AM280" i="122"/>
  <c r="AB2380" i="122"/>
  <c r="L672" i="122"/>
  <c r="AB2378" i="122"/>
  <c r="N880" i="122"/>
  <c r="AL3525" i="122"/>
  <c r="AL72" i="122"/>
  <c r="Y2053" i="122"/>
  <c r="AF2420" i="122"/>
  <c r="AE888" i="122"/>
  <c r="AE2493" i="122"/>
  <c r="AE1744" i="122"/>
  <c r="AF1671" i="122"/>
  <c r="AF1029" i="122"/>
  <c r="AE1102" i="122"/>
  <c r="AF2099" i="122"/>
  <c r="AE2172" i="122"/>
  <c r="AE781" i="122"/>
  <c r="AF1564" i="122"/>
  <c r="AF708" i="122"/>
  <c r="AE1851" i="122"/>
  <c r="AF186" i="122"/>
  <c r="AF1778" i="122"/>
  <c r="O26" i="8"/>
  <c r="AF2209" i="122"/>
  <c r="AE1637" i="122"/>
  <c r="AE995" i="122"/>
  <c r="AF922" i="122"/>
  <c r="AE244" i="122"/>
  <c r="AE1209" i="122"/>
  <c r="AF1136" i="122"/>
  <c r="AE1423" i="122"/>
  <c r="AF1350" i="122"/>
  <c r="AE2386" i="122"/>
  <c r="AF2313" i="122"/>
  <c r="AF387" i="122"/>
  <c r="AE460" i="122"/>
  <c r="AE2279" i="122"/>
  <c r="AF2206" i="122"/>
  <c r="N25" i="8"/>
  <c r="AF1885" i="122"/>
  <c r="AE1958" i="122"/>
  <c r="AF1243" i="122"/>
  <c r="AE1316" i="122"/>
  <c r="AF197" i="122"/>
  <c r="AG2997" i="122"/>
  <c r="X17" i="122"/>
  <c r="AC17" i="122"/>
  <c r="I26" i="8"/>
  <c r="I35" i="8" s="1"/>
  <c r="AA1897" i="122"/>
  <c r="R934" i="122"/>
  <c r="K64" i="122"/>
  <c r="L193" i="122"/>
  <c r="W1469" i="122"/>
  <c r="S1208" i="122"/>
  <c r="V26" i="8"/>
  <c r="N715" i="122"/>
  <c r="S1041" i="122"/>
  <c r="K242" i="122"/>
  <c r="O613" i="122"/>
  <c r="K232" i="122"/>
  <c r="N506" i="122"/>
  <c r="AB198" i="122"/>
  <c r="L191" i="122"/>
  <c r="K234" i="122"/>
  <c r="Z1790" i="122"/>
  <c r="L192" i="122"/>
  <c r="L190" i="122"/>
  <c r="T1315" i="122"/>
  <c r="P720" i="122"/>
  <c r="AB2004" i="122"/>
  <c r="Q827" i="122"/>
  <c r="X1576" i="122"/>
  <c r="Y1683" i="122"/>
  <c r="K233" i="122"/>
  <c r="U1422" i="122"/>
  <c r="J25" i="8"/>
  <c r="AM3599" i="13"/>
  <c r="AE2751" i="13"/>
  <c r="AD2644" i="13"/>
  <c r="AG2965" i="13"/>
  <c r="AM3600" i="13"/>
  <c r="AM3596" i="13"/>
  <c r="M300" i="13"/>
  <c r="AD2575" i="13"/>
  <c r="L582" i="13"/>
  <c r="I23" i="8"/>
  <c r="AH291" i="122"/>
  <c r="S1363" i="122"/>
  <c r="S1425" i="122"/>
  <c r="AE2783" i="122"/>
  <c r="AE79" i="122"/>
  <c r="Q1196" i="122"/>
  <c r="Q1149" i="122"/>
  <c r="O935" i="122"/>
  <c r="O982" i="122"/>
  <c r="P1042" i="122"/>
  <c r="P1089" i="122"/>
  <c r="AG79" i="122"/>
  <c r="K199" i="122"/>
  <c r="K231" i="122"/>
  <c r="V1684" i="122"/>
  <c r="V1731" i="122"/>
  <c r="J246" i="122"/>
  <c r="J245" i="122"/>
  <c r="AD2676" i="122"/>
  <c r="AD79" i="122"/>
  <c r="AL3398" i="122"/>
  <c r="X1945" i="122"/>
  <c r="X1898" i="122"/>
  <c r="AL3565" i="122"/>
  <c r="R1256" i="122"/>
  <c r="R1303" i="122"/>
  <c r="Y2052" i="122"/>
  <c r="Y2005" i="122"/>
  <c r="L614" i="13"/>
  <c r="AD2576" i="13"/>
  <c r="J221" i="13"/>
  <c r="AD2581" i="13"/>
  <c r="J319" i="13"/>
  <c r="AD2573" i="13"/>
  <c r="J426" i="13"/>
  <c r="J214" i="13"/>
  <c r="J55" i="13"/>
  <c r="J418" i="13"/>
  <c r="M741" i="13"/>
  <c r="N844" i="13"/>
  <c r="X1919" i="13"/>
  <c r="L633" i="13"/>
  <c r="X1924" i="13"/>
  <c r="Y2031" i="13"/>
  <c r="M737" i="13"/>
  <c r="L630" i="13"/>
  <c r="S1381" i="13"/>
  <c r="AL3536" i="13"/>
  <c r="AB2346" i="13"/>
  <c r="M738" i="13"/>
  <c r="AC2450" i="13"/>
  <c r="Z2131" i="13"/>
  <c r="K533" i="13"/>
  <c r="O795" i="13"/>
  <c r="AA2236" i="13"/>
  <c r="Y1865" i="13"/>
  <c r="T1330" i="13"/>
  <c r="AC2454" i="13"/>
  <c r="Z2138" i="13"/>
  <c r="AB2353" i="13"/>
  <c r="AC2449" i="13"/>
  <c r="Z2132" i="13"/>
  <c r="AB2343" i="13"/>
  <c r="W1810" i="13"/>
  <c r="AJ3213" i="13"/>
  <c r="N846" i="13"/>
  <c r="Z1972" i="13"/>
  <c r="O956" i="13"/>
  <c r="Z2133" i="13"/>
  <c r="AA2245" i="13"/>
  <c r="N854" i="13"/>
  <c r="U1437" i="13"/>
  <c r="Z2128" i="13"/>
  <c r="AC2453" i="13"/>
  <c r="AA2235" i="13"/>
  <c r="AB2342" i="13"/>
  <c r="AC2459" i="13"/>
  <c r="AB2348" i="13"/>
  <c r="AA2240" i="13"/>
  <c r="J297" i="13"/>
  <c r="J420" i="13"/>
  <c r="P902" i="13"/>
  <c r="U1603" i="13"/>
  <c r="AC2455" i="13"/>
  <c r="AB2344" i="13"/>
  <c r="AB2345" i="13"/>
  <c r="AL3367" i="13"/>
  <c r="AL3537" i="13"/>
  <c r="X1920" i="13"/>
  <c r="Z2139" i="13"/>
  <c r="P1058" i="13"/>
  <c r="M739" i="13"/>
  <c r="N847" i="13"/>
  <c r="K527" i="13"/>
  <c r="L631" i="13"/>
  <c r="AB2352" i="13"/>
  <c r="AL3377" i="13"/>
  <c r="T1496" i="13"/>
  <c r="N845" i="13"/>
  <c r="R1282" i="13"/>
  <c r="S1389" i="13"/>
  <c r="AC2451" i="13"/>
  <c r="AL3373" i="13"/>
  <c r="S1223" i="13"/>
  <c r="AJ3218" i="13"/>
  <c r="AA2237" i="13"/>
  <c r="Z2130" i="13"/>
  <c r="AL3370" i="13"/>
  <c r="AL3535" i="13"/>
  <c r="AL3372" i="13"/>
  <c r="AA2238" i="13"/>
  <c r="R1116" i="13"/>
  <c r="AL3371" i="13"/>
  <c r="J210" i="13"/>
  <c r="J212" i="13" s="1"/>
  <c r="W1817" i="13"/>
  <c r="Z2129" i="13"/>
  <c r="L474" i="13"/>
  <c r="O961" i="13"/>
  <c r="P1068" i="13"/>
  <c r="AL3369" i="13"/>
  <c r="K523" i="13"/>
  <c r="J298" i="13"/>
  <c r="J421" i="13"/>
  <c r="N688" i="13"/>
  <c r="AJ3216" i="13"/>
  <c r="AA2241" i="13"/>
  <c r="X1758" i="13"/>
  <c r="Z2134" i="13"/>
  <c r="J216" i="13"/>
  <c r="AL3534" i="13"/>
  <c r="AL3540" i="13"/>
  <c r="K528" i="13"/>
  <c r="AC2460" i="13"/>
  <c r="Y2021" i="13"/>
  <c r="S1382" i="13"/>
  <c r="AJ3223" i="13"/>
  <c r="R1276" i="13"/>
  <c r="W1651" i="13"/>
  <c r="AL3538" i="13"/>
  <c r="AL3539" i="13"/>
  <c r="L640" i="13"/>
  <c r="AJ3217" i="13"/>
  <c r="K525" i="13"/>
  <c r="J296" i="13"/>
  <c r="J419" i="13"/>
  <c r="V1544" i="13"/>
  <c r="V1710" i="13"/>
  <c r="M747" i="13"/>
  <c r="AJ3215" i="13"/>
  <c r="M581" i="13"/>
  <c r="Y2027" i="13"/>
  <c r="K524" i="13"/>
  <c r="AL3368" i="13"/>
  <c r="AC2452" i="13"/>
  <c r="N849" i="13"/>
  <c r="Q1009" i="13"/>
  <c r="AE77" i="13"/>
  <c r="AD77" i="13"/>
  <c r="AH274" i="13"/>
  <c r="AG77" i="13"/>
  <c r="AJ3197" i="13"/>
  <c r="AK3259" i="13"/>
  <c r="AK3426" i="13"/>
  <c r="AM66" i="13"/>
  <c r="AM69" i="13"/>
  <c r="AM70" i="13"/>
  <c r="AM217" i="8"/>
  <c r="AN218" i="8"/>
  <c r="AM216" i="8"/>
  <c r="J220" i="13"/>
  <c r="J219" i="13"/>
  <c r="N843" i="13"/>
  <c r="AC2433" i="13"/>
  <c r="AC2401" i="13"/>
  <c r="AA2219" i="13"/>
  <c r="AA2187" i="13"/>
  <c r="P1042" i="13"/>
  <c r="P1010" i="13"/>
  <c r="Y2005" i="13"/>
  <c r="Y1973" i="13"/>
  <c r="V1684" i="13"/>
  <c r="V1652" i="13"/>
  <c r="Q1149" i="13"/>
  <c r="Q1117" i="13"/>
  <c r="K507" i="13"/>
  <c r="K475" i="13"/>
  <c r="AB2326" i="13"/>
  <c r="AB2294" i="13"/>
  <c r="O935" i="13"/>
  <c r="O903" i="13"/>
  <c r="M721" i="13"/>
  <c r="M689" i="13"/>
  <c r="Z2112" i="13"/>
  <c r="Z2080" i="13"/>
  <c r="J217" i="13"/>
  <c r="X1898" i="13"/>
  <c r="X1866" i="13"/>
  <c r="AD2540" i="13"/>
  <c r="AD2508" i="13"/>
  <c r="R1256" i="13"/>
  <c r="R1224" i="13"/>
  <c r="S1363" i="13"/>
  <c r="S1331" i="13"/>
  <c r="AM286" i="122" l="1"/>
  <c r="L632" i="13"/>
  <c r="M572" i="13" s="1"/>
  <c r="AM76" i="13"/>
  <c r="AM3606" i="13"/>
  <c r="AM290" i="122"/>
  <c r="AM72" i="13"/>
  <c r="AM3602" i="13"/>
  <c r="AM3647" i="13" s="1"/>
  <c r="N850" i="13"/>
  <c r="O790" i="13" s="1"/>
  <c r="K526" i="13"/>
  <c r="AM279" i="122"/>
  <c r="AM67" i="122" s="1"/>
  <c r="AF1839" i="122"/>
  <c r="AM3597" i="13"/>
  <c r="AM281" i="122"/>
  <c r="F149" i="7"/>
  <c r="G63" i="7"/>
  <c r="G149" i="7" s="1"/>
  <c r="AM227" i="8"/>
  <c r="F61" i="7"/>
  <c r="AM228" i="8"/>
  <c r="F62" i="7"/>
  <c r="AM71" i="13"/>
  <c r="T1487" i="13"/>
  <c r="AM285" i="122"/>
  <c r="AM35" i="13"/>
  <c r="AM3648" i="13"/>
  <c r="AM282" i="122"/>
  <c r="AF2063" i="122"/>
  <c r="AM68" i="13"/>
  <c r="AL94" i="13"/>
  <c r="AM3598" i="13"/>
  <c r="AM3601" i="13"/>
  <c r="AM756" i="16"/>
  <c r="AJ3219" i="13"/>
  <c r="AM93" i="13"/>
  <c r="W1811" i="13"/>
  <c r="J415" i="13"/>
  <c r="U1595" i="13"/>
  <c r="AB2186" i="13"/>
  <c r="G41" i="8"/>
  <c r="Y2023" i="13"/>
  <c r="AF1208" i="122"/>
  <c r="S1254" i="122"/>
  <c r="X1779" i="122"/>
  <c r="P933" i="122"/>
  <c r="V1571" i="122"/>
  <c r="X1647" i="13"/>
  <c r="U1599" i="13"/>
  <c r="J293" i="13"/>
  <c r="AL3488" i="13"/>
  <c r="W1806" i="13"/>
  <c r="AF566" i="122"/>
  <c r="S1417" i="122"/>
  <c r="J413" i="13"/>
  <c r="M740" i="13"/>
  <c r="Y1887" i="122"/>
  <c r="O955" i="13"/>
  <c r="AL3544" i="13"/>
  <c r="J292" i="13"/>
  <c r="Y2026" i="13"/>
  <c r="Z1966" i="13" s="1"/>
  <c r="AL65" i="13"/>
  <c r="AL78" i="122"/>
  <c r="U1592" i="13"/>
  <c r="Y2022" i="13"/>
  <c r="AF554" i="122"/>
  <c r="AF1304" i="122"/>
  <c r="AL3531" i="122"/>
  <c r="T1485" i="13"/>
  <c r="J260" i="13"/>
  <c r="O953" i="13"/>
  <c r="W1682" i="122"/>
  <c r="AJ3214" i="13"/>
  <c r="AJ3236" i="122"/>
  <c r="V1701" i="13"/>
  <c r="AL18" i="13"/>
  <c r="L498" i="122"/>
  <c r="Q1166" i="13"/>
  <c r="R1106" i="13" s="1"/>
  <c r="X1781" i="122"/>
  <c r="U1596" i="13"/>
  <c r="S1384" i="13"/>
  <c r="P928" i="122"/>
  <c r="AF1737" i="122"/>
  <c r="AJ3231" i="122"/>
  <c r="W1812" i="13"/>
  <c r="P925" i="122"/>
  <c r="Y2024" i="13"/>
  <c r="Z1964" i="13" s="1"/>
  <c r="V1564" i="122"/>
  <c r="AF667" i="122"/>
  <c r="M606" i="122"/>
  <c r="P924" i="122"/>
  <c r="X1785" i="122"/>
  <c r="W1674" i="122"/>
  <c r="R1278" i="13"/>
  <c r="T1492" i="13"/>
  <c r="AD2571" i="13"/>
  <c r="AD2572" i="13"/>
  <c r="R1273" i="13"/>
  <c r="AD2577" i="13"/>
  <c r="AF1956" i="122"/>
  <c r="AF1952" i="122"/>
  <c r="X1783" i="122"/>
  <c r="V1704" i="13"/>
  <c r="P1061" i="13"/>
  <c r="X1914" i="13"/>
  <c r="X1918" i="13"/>
  <c r="AF661" i="122"/>
  <c r="AM205" i="8"/>
  <c r="V1703" i="13"/>
  <c r="M742" i="13"/>
  <c r="N682" i="13" s="1"/>
  <c r="AF1306" i="122"/>
  <c r="AF2483" i="122"/>
  <c r="AM204" i="8"/>
  <c r="S1414" i="122"/>
  <c r="AF2052" i="122"/>
  <c r="S1385" i="13"/>
  <c r="V1700" i="13"/>
  <c r="W1676" i="122"/>
  <c r="N714" i="122"/>
  <c r="V24" i="8"/>
  <c r="R1141" i="122"/>
  <c r="S1412" i="122"/>
  <c r="Y1886" i="122"/>
  <c r="Q1171" i="13"/>
  <c r="O788" i="13"/>
  <c r="P926" i="122"/>
  <c r="Q1040" i="122"/>
  <c r="AF2278" i="122"/>
  <c r="AF2487" i="122"/>
  <c r="W1809" i="13"/>
  <c r="AF1738" i="122"/>
  <c r="AA2099" i="122"/>
  <c r="R1143" i="122"/>
  <c r="AJ3244" i="122"/>
  <c r="O951" i="13"/>
  <c r="Y1889" i="122"/>
  <c r="J34" i="122"/>
  <c r="Z1965" i="13"/>
  <c r="R1137" i="122"/>
  <c r="AF2374" i="122"/>
  <c r="Q1169" i="13"/>
  <c r="W1807" i="13"/>
  <c r="AF1200" i="122"/>
  <c r="AF1948" i="122"/>
  <c r="Z2003" i="122"/>
  <c r="AF560" i="122"/>
  <c r="V1570" i="122"/>
  <c r="V1568" i="122"/>
  <c r="M604" i="122"/>
  <c r="I44" i="122"/>
  <c r="Y1892" i="122"/>
  <c r="U1459" i="122"/>
  <c r="P927" i="122"/>
  <c r="AF1529" i="122"/>
  <c r="AF2375" i="122"/>
  <c r="X1780" i="122"/>
  <c r="AF1307" i="122"/>
  <c r="J51" i="13"/>
  <c r="AF881" i="122"/>
  <c r="Q1035" i="122"/>
  <c r="AF1519" i="122"/>
  <c r="AF1090" i="122"/>
  <c r="AF1732" i="122"/>
  <c r="AF2059" i="122"/>
  <c r="P1060" i="13"/>
  <c r="S1411" i="122"/>
  <c r="X1789" i="122"/>
  <c r="K357" i="13"/>
  <c r="AF673" i="122"/>
  <c r="S1247" i="122"/>
  <c r="AF770" i="122"/>
  <c r="J97" i="13"/>
  <c r="W1813" i="13"/>
  <c r="V1575" i="122"/>
  <c r="U1458" i="122"/>
  <c r="S1421" i="122"/>
  <c r="S1415" i="122"/>
  <c r="T1491" i="13"/>
  <c r="R1274" i="13"/>
  <c r="AF773" i="122"/>
  <c r="V1567" i="122"/>
  <c r="O954" i="13"/>
  <c r="S1413" i="122"/>
  <c r="R1138" i="122"/>
  <c r="J309" i="13"/>
  <c r="AD2574" i="13"/>
  <c r="S1249" i="122"/>
  <c r="S1379" i="13"/>
  <c r="AF1951" i="122"/>
  <c r="K387" i="122"/>
  <c r="P923" i="122"/>
  <c r="I40" i="13"/>
  <c r="S1383" i="13"/>
  <c r="Y1896" i="122"/>
  <c r="AF1421" i="122"/>
  <c r="Q1036" i="122"/>
  <c r="AB2218" i="122"/>
  <c r="Z1995" i="122"/>
  <c r="P1063" i="13"/>
  <c r="T1486" i="13"/>
  <c r="Q1175" i="13"/>
  <c r="U1461" i="122"/>
  <c r="N712" i="122"/>
  <c r="X1915" i="13"/>
  <c r="U1463" i="122"/>
  <c r="I321" i="13"/>
  <c r="U1598" i="13"/>
  <c r="U1594" i="13"/>
  <c r="Q1170" i="13"/>
  <c r="R1275" i="13"/>
  <c r="O957" i="13"/>
  <c r="R1277" i="13"/>
  <c r="AF875" i="122"/>
  <c r="W1672" i="122"/>
  <c r="S1416" i="122"/>
  <c r="AF2277" i="122"/>
  <c r="J50" i="13"/>
  <c r="Q1034" i="122"/>
  <c r="AF558" i="122"/>
  <c r="AF1093" i="122"/>
  <c r="I123" i="13"/>
  <c r="M601" i="122"/>
  <c r="W1677" i="122"/>
  <c r="Y1890" i="122"/>
  <c r="Y1888" i="122"/>
  <c r="U1464" i="122"/>
  <c r="Q1032" i="122"/>
  <c r="N708" i="122"/>
  <c r="AF882" i="122"/>
  <c r="AF877" i="122"/>
  <c r="AF983" i="122"/>
  <c r="AF561" i="122"/>
  <c r="V1569" i="122"/>
  <c r="AF1521" i="122"/>
  <c r="AF774" i="122"/>
  <c r="AF2492" i="122"/>
  <c r="AF988" i="122"/>
  <c r="AF2482" i="122"/>
  <c r="I34" i="8"/>
  <c r="AF1197" i="122"/>
  <c r="U1597" i="13"/>
  <c r="Q1030" i="122"/>
  <c r="W1804" i="13"/>
  <c r="X1784" i="122"/>
  <c r="AF987" i="122"/>
  <c r="T1489" i="13"/>
  <c r="AF2163" i="122"/>
  <c r="AF2162" i="122"/>
  <c r="AF2271" i="122"/>
  <c r="AF1528" i="122"/>
  <c r="AF1095" i="122"/>
  <c r="AG187" i="122"/>
  <c r="AF1735" i="122"/>
  <c r="J339" i="122"/>
  <c r="K52" i="122"/>
  <c r="AF556" i="122"/>
  <c r="AF993" i="122"/>
  <c r="W1808" i="13"/>
  <c r="AB2347" i="13"/>
  <c r="AF1414" i="122"/>
  <c r="AF1947" i="122"/>
  <c r="K128" i="122"/>
  <c r="AF2268" i="122"/>
  <c r="L299" i="13"/>
  <c r="AF1628" i="122"/>
  <c r="S1246" i="122"/>
  <c r="AF1092" i="122"/>
  <c r="AF880" i="122"/>
  <c r="W1673" i="122"/>
  <c r="Z1998" i="122"/>
  <c r="AF2486" i="122"/>
  <c r="S24" i="8"/>
  <c r="AF1636" i="122"/>
  <c r="AF1315" i="122"/>
  <c r="Z1999" i="122"/>
  <c r="AF1841" i="122"/>
  <c r="R1139" i="122"/>
  <c r="AF1842" i="122"/>
  <c r="S1380" i="13"/>
  <c r="AD2582" i="13"/>
  <c r="AE2507" i="13" s="1"/>
  <c r="L636" i="13"/>
  <c r="AF668" i="122"/>
  <c r="AB2211" i="122"/>
  <c r="AF2171" i="122"/>
  <c r="AF2272" i="122"/>
  <c r="W1675" i="122"/>
  <c r="AF1843" i="122"/>
  <c r="I25" i="122"/>
  <c r="AF1305" i="122"/>
  <c r="AF2935" i="122"/>
  <c r="AF454" i="122"/>
  <c r="S1250" i="122"/>
  <c r="P1059" i="13"/>
  <c r="AF2379" i="122"/>
  <c r="AF1417" i="122"/>
  <c r="AF1743" i="122"/>
  <c r="O952" i="13"/>
  <c r="X1916" i="13"/>
  <c r="T1483" i="13"/>
  <c r="U1457" i="122"/>
  <c r="X1778" i="122"/>
  <c r="AF1733" i="122"/>
  <c r="AF886" i="122"/>
  <c r="S1245" i="122"/>
  <c r="AF2165" i="122"/>
  <c r="AF1630" i="122"/>
  <c r="AF1629" i="122"/>
  <c r="AF1520" i="122"/>
  <c r="V1705" i="13"/>
  <c r="AF1201" i="122"/>
  <c r="N35" i="8"/>
  <c r="AF2057" i="122"/>
  <c r="AF771" i="122"/>
  <c r="Q1168" i="13"/>
  <c r="V1706" i="13"/>
  <c r="M574" i="13"/>
  <c r="AI35" i="8"/>
  <c r="AF1849" i="122"/>
  <c r="AF986" i="122"/>
  <c r="U1462" i="122"/>
  <c r="AF1413" i="122"/>
  <c r="AF984" i="122"/>
  <c r="AF879" i="122"/>
  <c r="AF2903" i="13"/>
  <c r="AF559" i="122"/>
  <c r="Q1165" i="13"/>
  <c r="AJ58" i="113"/>
  <c r="AF2166" i="122"/>
  <c r="AF1415" i="122"/>
  <c r="R1147" i="122"/>
  <c r="Z1994" i="122"/>
  <c r="AF1949" i="122"/>
  <c r="AF1411" i="122"/>
  <c r="AF1096" i="122"/>
  <c r="AF1626" i="122"/>
  <c r="AK3309" i="13"/>
  <c r="V1702" i="13"/>
  <c r="AG191" i="122"/>
  <c r="Z1996" i="122"/>
  <c r="AF779" i="122"/>
  <c r="T1488" i="13"/>
  <c r="AB2206" i="122"/>
  <c r="AF1625" i="122"/>
  <c r="AF1734" i="122"/>
  <c r="R1140" i="122"/>
  <c r="AF994" i="122"/>
  <c r="AF1635" i="122"/>
  <c r="Q1033" i="122"/>
  <c r="AF1517" i="122"/>
  <c r="W1678" i="122"/>
  <c r="Z1997" i="122"/>
  <c r="AF1101" i="122"/>
  <c r="AF1202" i="122"/>
  <c r="AF1522" i="122"/>
  <c r="AF876" i="122"/>
  <c r="AF2376" i="122"/>
  <c r="K55" i="122"/>
  <c r="AF664" i="122"/>
  <c r="K170" i="13"/>
  <c r="AF2380" i="122"/>
  <c r="AF2273" i="122"/>
  <c r="AF780" i="122"/>
  <c r="AF2384" i="122"/>
  <c r="AF557" i="122"/>
  <c r="X1917" i="13"/>
  <c r="AF2056" i="122"/>
  <c r="R1142" i="122"/>
  <c r="U1590" i="13"/>
  <c r="AF1736" i="122"/>
  <c r="AF1308" i="122"/>
  <c r="R1272" i="13"/>
  <c r="AF989" i="122"/>
  <c r="AF448" i="122"/>
  <c r="S1248" i="122"/>
  <c r="AF1412" i="122"/>
  <c r="AF1957" i="122"/>
  <c r="K56" i="122"/>
  <c r="AF2053" i="122"/>
  <c r="V1565" i="122"/>
  <c r="AF1950" i="122"/>
  <c r="AF1631" i="122"/>
  <c r="AF1742" i="122"/>
  <c r="K58" i="122"/>
  <c r="K173" i="13"/>
  <c r="U1593" i="13"/>
  <c r="P1062" i="13"/>
  <c r="P1064" i="13"/>
  <c r="U1430" i="13"/>
  <c r="AF2170" i="122"/>
  <c r="AG192" i="122"/>
  <c r="AF1309" i="122"/>
  <c r="AF666" i="122"/>
  <c r="Q1031" i="122"/>
  <c r="AF2058" i="122"/>
  <c r="AD24" i="8"/>
  <c r="AF1523" i="122"/>
  <c r="AF2481" i="122"/>
  <c r="U1637" i="122"/>
  <c r="V1566" i="122"/>
  <c r="AK59" i="113"/>
  <c r="AL60" i="113"/>
  <c r="AF2161" i="122"/>
  <c r="AF458" i="122"/>
  <c r="AF1518" i="122"/>
  <c r="AF1416" i="122"/>
  <c r="AF665" i="122"/>
  <c r="AF1207" i="122"/>
  <c r="AB2179" i="13"/>
  <c r="AF450" i="122"/>
  <c r="AB2075" i="13"/>
  <c r="AF1684" i="122"/>
  <c r="U1460" i="122"/>
  <c r="O822" i="122"/>
  <c r="AF1840" i="122"/>
  <c r="AF1524" i="122"/>
  <c r="AB24" i="8"/>
  <c r="Q1167" i="13"/>
  <c r="R1107" i="13" s="1"/>
  <c r="AF1850" i="122"/>
  <c r="AF459" i="122"/>
  <c r="L34" i="8"/>
  <c r="AF2055" i="122"/>
  <c r="K34" i="8"/>
  <c r="M575" i="13"/>
  <c r="AF772" i="122"/>
  <c r="AF1422" i="122"/>
  <c r="AK3305" i="13"/>
  <c r="AH35" i="8"/>
  <c r="AF452" i="122"/>
  <c r="AF887" i="122"/>
  <c r="AF453" i="122"/>
  <c r="AF1091" i="122"/>
  <c r="AC24" i="8"/>
  <c r="AF2484" i="122"/>
  <c r="K259" i="13"/>
  <c r="L24" i="8"/>
  <c r="L33" i="8" s="1"/>
  <c r="AF769" i="122"/>
  <c r="AF1470" i="122"/>
  <c r="AF1314" i="122"/>
  <c r="AK3306" i="13"/>
  <c r="AF1946" i="122"/>
  <c r="AF1627" i="122"/>
  <c r="AF2267" i="122"/>
  <c r="Q24" i="8"/>
  <c r="K59" i="122"/>
  <c r="AF2064" i="122"/>
  <c r="Y1814" i="13"/>
  <c r="AF507" i="122"/>
  <c r="AF555" i="122"/>
  <c r="W1433" i="13"/>
  <c r="AF663" i="122"/>
  <c r="K356" i="13"/>
  <c r="J308" i="13"/>
  <c r="I24" i="8"/>
  <c r="I33" i="8" s="1"/>
  <c r="S1244" i="122"/>
  <c r="AF565" i="122"/>
  <c r="AF1198" i="122"/>
  <c r="AF775" i="122"/>
  <c r="AF2270" i="122"/>
  <c r="AF1310" i="122"/>
  <c r="AF2378" i="122"/>
  <c r="AF1845" i="122"/>
  <c r="AF1199" i="122"/>
  <c r="AF449" i="122"/>
  <c r="K35" i="8"/>
  <c r="AF985" i="122"/>
  <c r="K132" i="122"/>
  <c r="L494" i="122"/>
  <c r="K412" i="13"/>
  <c r="AF2385" i="122"/>
  <c r="AF2485" i="122"/>
  <c r="AF662" i="122"/>
  <c r="AF614" i="122"/>
  <c r="AK3311" i="13"/>
  <c r="AK3307" i="13"/>
  <c r="AF1094" i="122"/>
  <c r="AF1945" i="122"/>
  <c r="AF2491" i="122"/>
  <c r="AF672" i="122"/>
  <c r="AF451" i="122"/>
  <c r="AF1844" i="122"/>
  <c r="AF2480" i="122"/>
  <c r="P929" i="122"/>
  <c r="AF2433" i="122"/>
  <c r="AN62" i="113"/>
  <c r="L35" i="8"/>
  <c r="K24" i="8"/>
  <c r="L351" i="122"/>
  <c r="AF2377" i="122"/>
  <c r="S35" i="8"/>
  <c r="K63" i="122"/>
  <c r="AF2164" i="122"/>
  <c r="J24" i="8"/>
  <c r="J33" i="8" s="1"/>
  <c r="AF1100" i="122"/>
  <c r="AF2005" i="122"/>
  <c r="AF2160" i="122"/>
  <c r="M399" i="122"/>
  <c r="AF2054" i="122"/>
  <c r="AG193" i="122"/>
  <c r="L181" i="13"/>
  <c r="L226" i="13" s="1"/>
  <c r="AM61" i="113"/>
  <c r="J140" i="122"/>
  <c r="R35" i="8"/>
  <c r="P24" i="8"/>
  <c r="W24" i="8"/>
  <c r="W1851" i="122"/>
  <c r="AF1203" i="122"/>
  <c r="J98" i="13"/>
  <c r="AF1624" i="122"/>
  <c r="O24" i="8"/>
  <c r="AF1577" i="122"/>
  <c r="N24" i="8"/>
  <c r="AF828" i="122"/>
  <c r="AF878" i="122"/>
  <c r="AC35" i="8"/>
  <c r="R24" i="8"/>
  <c r="Y1859" i="13"/>
  <c r="AA2279" i="122"/>
  <c r="AD2289" i="13"/>
  <c r="AF234" i="122"/>
  <c r="AA1968" i="13"/>
  <c r="M781" i="122"/>
  <c r="U1326" i="13"/>
  <c r="AF235" i="122"/>
  <c r="AI2839" i="13"/>
  <c r="AJ2946" i="13"/>
  <c r="AK3053" i="13"/>
  <c r="Z1971" i="13"/>
  <c r="R1005" i="13"/>
  <c r="AF2503" i="13"/>
  <c r="S1112" i="13"/>
  <c r="AL3327" i="13"/>
  <c r="AG2625" i="13"/>
  <c r="N681" i="13"/>
  <c r="T1530" i="122"/>
  <c r="Z2172" i="122"/>
  <c r="U24" i="8"/>
  <c r="L674" i="122"/>
  <c r="AF233" i="122"/>
  <c r="AK3220" i="13"/>
  <c r="AC2182" i="13"/>
  <c r="K54" i="122"/>
  <c r="AE2396" i="13"/>
  <c r="M573" i="13"/>
  <c r="K567" i="122"/>
  <c r="Z1921" i="13"/>
  <c r="S1264" i="13"/>
  <c r="AF2269" i="122"/>
  <c r="W1600" i="13"/>
  <c r="AM3541" i="13"/>
  <c r="M470" i="13"/>
  <c r="L315" i="13"/>
  <c r="AH2732" i="13"/>
  <c r="W1650" i="13"/>
  <c r="M570" i="13"/>
  <c r="AM3374" i="13"/>
  <c r="Z207" i="13"/>
  <c r="AF243" i="122"/>
  <c r="P791" i="13"/>
  <c r="M24" i="8"/>
  <c r="O35" i="8"/>
  <c r="Z1993" i="122"/>
  <c r="AL3401" i="122"/>
  <c r="AK3195" i="122"/>
  <c r="AK3263" i="13"/>
  <c r="O815" i="122"/>
  <c r="AJ3250" i="122"/>
  <c r="N709" i="122"/>
  <c r="AA2111" i="122"/>
  <c r="M607" i="122"/>
  <c r="AL3572" i="122"/>
  <c r="AL3571" i="122"/>
  <c r="AK3291" i="122"/>
  <c r="J341" i="122"/>
  <c r="L496" i="122"/>
  <c r="L499" i="122"/>
  <c r="M605" i="122"/>
  <c r="AB2207" i="122"/>
  <c r="K394" i="122"/>
  <c r="AM3634" i="122"/>
  <c r="AM74" i="122"/>
  <c r="J340" i="122"/>
  <c r="N711" i="122"/>
  <c r="K389" i="122"/>
  <c r="J277" i="122"/>
  <c r="M612" i="122"/>
  <c r="AB2209" i="122"/>
  <c r="Y1891" i="122"/>
  <c r="AL3404" i="122"/>
  <c r="M603" i="122"/>
  <c r="AA2105" i="122"/>
  <c r="AB2213" i="122"/>
  <c r="J345" i="122"/>
  <c r="O819" i="122"/>
  <c r="L505" i="122"/>
  <c r="AL3569" i="122"/>
  <c r="J346" i="122"/>
  <c r="AL3570" i="122"/>
  <c r="AA2100" i="122"/>
  <c r="AJ3248" i="122"/>
  <c r="K398" i="122"/>
  <c r="AL3405" i="122"/>
  <c r="AB2212" i="122"/>
  <c r="K393" i="122"/>
  <c r="AJ3245" i="122"/>
  <c r="AL3399" i="122"/>
  <c r="AA2101" i="122"/>
  <c r="AL3568" i="122"/>
  <c r="AL3402" i="122"/>
  <c r="AK3302" i="122"/>
  <c r="AK3296" i="122"/>
  <c r="K390" i="122"/>
  <c r="AK3297" i="122"/>
  <c r="J350" i="122"/>
  <c r="N713" i="122"/>
  <c r="U1468" i="122"/>
  <c r="O817" i="122"/>
  <c r="AK3298" i="122"/>
  <c r="AK3265" i="13"/>
  <c r="AK3295" i="122"/>
  <c r="N719" i="122"/>
  <c r="N888" i="122"/>
  <c r="J460" i="122"/>
  <c r="N710" i="122"/>
  <c r="O826" i="122"/>
  <c r="J342" i="122"/>
  <c r="AM71" i="122"/>
  <c r="AM3631" i="122"/>
  <c r="AA2102" i="122"/>
  <c r="AK3294" i="122"/>
  <c r="AB2386" i="122"/>
  <c r="O820" i="122"/>
  <c r="AM3628" i="122"/>
  <c r="AM68" i="122"/>
  <c r="O816" i="122"/>
  <c r="AB2210" i="122"/>
  <c r="AA2106" i="122"/>
  <c r="L497" i="122"/>
  <c r="AL3409" i="122"/>
  <c r="AL3400" i="122"/>
  <c r="AA2104" i="122"/>
  <c r="K391" i="122"/>
  <c r="AA2103" i="122"/>
  <c r="AK3293" i="122"/>
  <c r="AM3632" i="122"/>
  <c r="AM72" i="122"/>
  <c r="AB2217" i="122"/>
  <c r="M608" i="122"/>
  <c r="AA2110" i="122"/>
  <c r="O818" i="122"/>
  <c r="AL3567" i="122"/>
  <c r="K392" i="122"/>
  <c r="AK3292" i="122"/>
  <c r="O821" i="122"/>
  <c r="X1782" i="122"/>
  <c r="AL3566" i="122"/>
  <c r="K388" i="122"/>
  <c r="J343" i="122"/>
  <c r="L500" i="122"/>
  <c r="L495" i="122"/>
  <c r="AB2208" i="122"/>
  <c r="AL3403" i="122"/>
  <c r="AJ3249" i="122"/>
  <c r="M602" i="122"/>
  <c r="J344" i="122"/>
  <c r="AJ3247" i="122"/>
  <c r="AF1089" i="122"/>
  <c r="AF1042" i="122"/>
  <c r="AF1731" i="122"/>
  <c r="AF2112" i="122"/>
  <c r="AF2159" i="122"/>
  <c r="AF768" i="122"/>
  <c r="AF982" i="122"/>
  <c r="AF935" i="122"/>
  <c r="AF721" i="122"/>
  <c r="AF2373" i="122"/>
  <c r="AF199" i="122"/>
  <c r="AF1898" i="122"/>
  <c r="AF231" i="122"/>
  <c r="AF1838" i="122"/>
  <c r="AF1791" i="122"/>
  <c r="N34" i="8"/>
  <c r="AF1196" i="122"/>
  <c r="AF1149" i="122"/>
  <c r="AF1410" i="122"/>
  <c r="AF400" i="122"/>
  <c r="AF447" i="122"/>
  <c r="AF2326" i="122"/>
  <c r="AF1363" i="122"/>
  <c r="AF2219" i="122"/>
  <c r="AF2266" i="122"/>
  <c r="AF1256" i="122"/>
  <c r="AF1303" i="122"/>
  <c r="AF242" i="122"/>
  <c r="AH3104" i="122"/>
  <c r="X24" i="8"/>
  <c r="AE24" i="8"/>
  <c r="J34" i="8"/>
  <c r="W1529" i="122"/>
  <c r="V1362" i="122"/>
  <c r="U1255" i="122"/>
  <c r="L235" i="122"/>
  <c r="L237" i="122"/>
  <c r="Z1850" i="122"/>
  <c r="L197" i="122"/>
  <c r="AG3042" i="122"/>
  <c r="L238" i="122"/>
  <c r="AE2828" i="122"/>
  <c r="X1636" i="122"/>
  <c r="AB2064" i="122"/>
  <c r="AG272" i="122"/>
  <c r="T1148" i="122"/>
  <c r="S1438" i="122"/>
  <c r="N775" i="122"/>
  <c r="K139" i="122"/>
  <c r="R994" i="122"/>
  <c r="AA1957" i="122"/>
  <c r="AG1779" i="122"/>
  <c r="L188" i="122"/>
  <c r="Q887" i="122"/>
  <c r="P780" i="122"/>
  <c r="L189" i="122"/>
  <c r="N566" i="122"/>
  <c r="L187" i="122"/>
  <c r="O673" i="122"/>
  <c r="AD2721" i="122"/>
  <c r="Y1743" i="122"/>
  <c r="L236" i="122"/>
  <c r="L561" i="122"/>
  <c r="AB243" i="122"/>
  <c r="S1116" i="122"/>
  <c r="AE2500" i="13"/>
  <c r="J117" i="13"/>
  <c r="AM3595" i="13"/>
  <c r="AH3072" i="13"/>
  <c r="N577" i="13"/>
  <c r="L627" i="13"/>
  <c r="L629" i="13"/>
  <c r="J122" i="13"/>
  <c r="AE2501" i="13"/>
  <c r="Z1992" i="122"/>
  <c r="Y2065" i="122"/>
  <c r="AL3443" i="122"/>
  <c r="S1410" i="122"/>
  <c r="AH79" i="122"/>
  <c r="R1316" i="122"/>
  <c r="S1243" i="122"/>
  <c r="P922" i="122"/>
  <c r="O995" i="122"/>
  <c r="X1958" i="122"/>
  <c r="Y1885" i="122"/>
  <c r="L186" i="122"/>
  <c r="K244" i="122"/>
  <c r="AM3505" i="122"/>
  <c r="W1671" i="122"/>
  <c r="V1744" i="122"/>
  <c r="R1136" i="122"/>
  <c r="Q1209" i="122"/>
  <c r="P1102" i="122"/>
  <c r="Q1029" i="122"/>
  <c r="K176" i="13"/>
  <c r="AE2506" i="13"/>
  <c r="AE2498" i="13"/>
  <c r="K366" i="13"/>
  <c r="J318" i="13"/>
  <c r="K169" i="13"/>
  <c r="AA33" i="8"/>
  <c r="AD35" i="8"/>
  <c r="J310" i="13"/>
  <c r="K358" i="13"/>
  <c r="M34" i="8"/>
  <c r="O784" i="13"/>
  <c r="Y1864" i="13"/>
  <c r="N677" i="13"/>
  <c r="T1321" i="13"/>
  <c r="K171" i="13"/>
  <c r="J100" i="13"/>
  <c r="AD2553" i="13"/>
  <c r="Q1162" i="13"/>
  <c r="K175" i="13"/>
  <c r="M580" i="13"/>
  <c r="T1322" i="13"/>
  <c r="AD2400" i="13"/>
  <c r="AA2074" i="13"/>
  <c r="AK3156" i="13"/>
  <c r="L519" i="13"/>
  <c r="X1757" i="13"/>
  <c r="R1161" i="13"/>
  <c r="AB2177" i="13"/>
  <c r="L467" i="13"/>
  <c r="AC2285" i="13"/>
  <c r="AD2393" i="13"/>
  <c r="AA2068" i="13"/>
  <c r="AA2073" i="13"/>
  <c r="AC2283" i="13"/>
  <c r="AA2078" i="13"/>
  <c r="AL3413" i="13"/>
  <c r="M626" i="13"/>
  <c r="J99" i="13"/>
  <c r="AM3480" i="13"/>
  <c r="K361" i="13"/>
  <c r="J313" i="13"/>
  <c r="AL3418" i="13"/>
  <c r="AD2391" i="13"/>
  <c r="AC2292" i="13"/>
  <c r="AM3477" i="13"/>
  <c r="V1543" i="13"/>
  <c r="AC2282" i="13"/>
  <c r="O794" i="13"/>
  <c r="O786" i="13"/>
  <c r="AK3153" i="13"/>
  <c r="Y2018" i="13"/>
  <c r="AM3645" i="13"/>
  <c r="AE2796" i="13"/>
  <c r="AM3479" i="13"/>
  <c r="X1803" i="13"/>
  <c r="N733" i="13"/>
  <c r="AL3417" i="13"/>
  <c r="AC2288" i="13"/>
  <c r="AD2389" i="13"/>
  <c r="AA2071" i="13"/>
  <c r="M734" i="13"/>
  <c r="O948" i="13"/>
  <c r="AM3644" i="13"/>
  <c r="N687" i="13"/>
  <c r="L465" i="13"/>
  <c r="AL3414" i="13"/>
  <c r="AK35" i="8"/>
  <c r="AK3158" i="13"/>
  <c r="O785" i="13"/>
  <c r="AA2079" i="13"/>
  <c r="Y1860" i="13"/>
  <c r="AL3412" i="13"/>
  <c r="P947" i="13"/>
  <c r="AD2399" i="13"/>
  <c r="AB2175" i="13"/>
  <c r="U1482" i="13"/>
  <c r="P896" i="13"/>
  <c r="Z2017" i="13"/>
  <c r="O840" i="13"/>
  <c r="N678" i="13"/>
  <c r="X1911" i="13"/>
  <c r="O783" i="13"/>
  <c r="L468" i="13"/>
  <c r="J106" i="13"/>
  <c r="J225" i="13"/>
  <c r="AA2070" i="13"/>
  <c r="S1222" i="13"/>
  <c r="AC2284" i="13"/>
  <c r="J101" i="13"/>
  <c r="AD2394" i="13"/>
  <c r="AB2176" i="13"/>
  <c r="AK3330" i="13"/>
  <c r="AD2390" i="13"/>
  <c r="AC2286" i="13"/>
  <c r="Z2125" i="13"/>
  <c r="AA2232" i="13"/>
  <c r="K174" i="13"/>
  <c r="AG3010" i="13"/>
  <c r="L463" i="13"/>
  <c r="AA2069" i="13"/>
  <c r="AB2178" i="13"/>
  <c r="AM3475" i="13"/>
  <c r="M571" i="13"/>
  <c r="Q998" i="13"/>
  <c r="AJ35" i="8"/>
  <c r="X1750" i="13"/>
  <c r="T1375" i="13"/>
  <c r="Y1910" i="13"/>
  <c r="R1269" i="13"/>
  <c r="K520" i="13"/>
  <c r="V1697" i="13"/>
  <c r="P1055" i="13"/>
  <c r="AM3641" i="13"/>
  <c r="Q1054" i="13"/>
  <c r="O789" i="13"/>
  <c r="V1589" i="13"/>
  <c r="S1216" i="13"/>
  <c r="AM3474" i="13"/>
  <c r="AB2181" i="13"/>
  <c r="AL3416" i="13"/>
  <c r="T1329" i="13"/>
  <c r="K360" i="13"/>
  <c r="J312" i="13"/>
  <c r="AB2185" i="13"/>
  <c r="AA2072" i="13"/>
  <c r="S1376" i="13"/>
  <c r="AB2339" i="13"/>
  <c r="AC2446" i="13"/>
  <c r="AM3651" i="13"/>
  <c r="AD2689" i="13"/>
  <c r="AD2392" i="13"/>
  <c r="L464" i="13"/>
  <c r="Z1967" i="13"/>
  <c r="AK3155" i="13"/>
  <c r="J311" i="13"/>
  <c r="K359" i="13"/>
  <c r="AK3157" i="13"/>
  <c r="AM3478" i="13"/>
  <c r="W1696" i="13"/>
  <c r="AK3163" i="13"/>
  <c r="Z1961" i="13"/>
  <c r="Q1008" i="13"/>
  <c r="P901" i="13"/>
  <c r="AL3415" i="13"/>
  <c r="S1268" i="13"/>
  <c r="U1436" i="13"/>
  <c r="O787" i="13"/>
  <c r="N679" i="13"/>
  <c r="AD2395" i="13"/>
  <c r="AB2180" i="13"/>
  <c r="AC2293" i="13"/>
  <c r="L473" i="13"/>
  <c r="AM3476" i="13"/>
  <c r="AM221" i="8"/>
  <c r="AH77" i="13"/>
  <c r="M736" i="13"/>
  <c r="AM65" i="13"/>
  <c r="AK3304" i="13"/>
  <c r="AL3366" i="13"/>
  <c r="AJ3212" i="13"/>
  <c r="AN216" i="8"/>
  <c r="AO218" i="8"/>
  <c r="AB2341" i="13"/>
  <c r="AC2448" i="13"/>
  <c r="AD2570" i="13"/>
  <c r="K172" i="13"/>
  <c r="P1057" i="13"/>
  <c r="J227" i="13"/>
  <c r="S1378" i="13"/>
  <c r="X1913" i="13"/>
  <c r="Y2020" i="13"/>
  <c r="AA2234" i="13"/>
  <c r="Q1164" i="13"/>
  <c r="Z2127" i="13"/>
  <c r="K522" i="13"/>
  <c r="V1699" i="13"/>
  <c r="R1271" i="13"/>
  <c r="O950" i="13"/>
  <c r="AM232" i="8" l="1"/>
  <c r="AM3627" i="122"/>
  <c r="AM3638" i="122"/>
  <c r="AM3683" i="122" s="1"/>
  <c r="O835" i="13"/>
  <c r="L466" i="13"/>
  <c r="L511" i="13" s="1"/>
  <c r="N856" i="13"/>
  <c r="AM78" i="122"/>
  <c r="U1427" i="13"/>
  <c r="AM94" i="13"/>
  <c r="AG2218" i="122"/>
  <c r="AG2278" i="122" s="1"/>
  <c r="AM3642" i="13"/>
  <c r="AM3629" i="122"/>
  <c r="AM69" i="122"/>
  <c r="AM18" i="13"/>
  <c r="AM3633" i="122"/>
  <c r="AG506" i="122"/>
  <c r="F148" i="7"/>
  <c r="F147" i="7"/>
  <c r="F113" i="7"/>
  <c r="F88" i="7"/>
  <c r="F87" i="7"/>
  <c r="AM233" i="8"/>
  <c r="G61" i="7"/>
  <c r="G147" i="7" s="1"/>
  <c r="AM229" i="8"/>
  <c r="H63" i="7"/>
  <c r="AN227" i="8"/>
  <c r="U1425" i="13"/>
  <c r="AK3159" i="13"/>
  <c r="AM3646" i="13"/>
  <c r="AM3630" i="122"/>
  <c r="V1535" i="13"/>
  <c r="AM73" i="122"/>
  <c r="AM70" i="122"/>
  <c r="AB2231" i="13"/>
  <c r="T1357" i="122"/>
  <c r="P993" i="122"/>
  <c r="AM3484" i="13"/>
  <c r="S1329" i="122"/>
  <c r="AM3643" i="13"/>
  <c r="AG2003" i="122"/>
  <c r="AL3533" i="13"/>
  <c r="X1839" i="122"/>
  <c r="AL3576" i="122"/>
  <c r="J307" i="13"/>
  <c r="X1751" i="13"/>
  <c r="J428" i="13"/>
  <c r="AG1244" i="122"/>
  <c r="X1746" i="13"/>
  <c r="J95" i="13"/>
  <c r="K355" i="13"/>
  <c r="Z1963" i="13"/>
  <c r="J96" i="13"/>
  <c r="AG1148" i="122"/>
  <c r="V1539" i="13"/>
  <c r="P895" i="13"/>
  <c r="AJ3251" i="122"/>
  <c r="M666" i="122"/>
  <c r="P988" i="122"/>
  <c r="V1631" i="122"/>
  <c r="X1707" i="13"/>
  <c r="J305" i="13"/>
  <c r="Y1947" i="122"/>
  <c r="W1742" i="122"/>
  <c r="W1644" i="13"/>
  <c r="N680" i="13"/>
  <c r="AK3154" i="13"/>
  <c r="J16" i="122"/>
  <c r="AG607" i="122"/>
  <c r="V1532" i="13"/>
  <c r="Z1962" i="13"/>
  <c r="Q1001" i="13"/>
  <c r="P893" i="13"/>
  <c r="V1536" i="13"/>
  <c r="J261" i="13"/>
  <c r="V1624" i="122"/>
  <c r="Z2063" i="122"/>
  <c r="T1324" i="13"/>
  <c r="R1201" i="122"/>
  <c r="S1141" i="122" s="1"/>
  <c r="X1752" i="13"/>
  <c r="AG494" i="122"/>
  <c r="X1841" i="122"/>
  <c r="AG2314" i="122"/>
  <c r="L558" i="122"/>
  <c r="W1641" i="13"/>
  <c r="Y1854" i="13"/>
  <c r="T1352" i="122"/>
  <c r="P985" i="122"/>
  <c r="S1213" i="13"/>
  <c r="S1258" i="13" s="1"/>
  <c r="AG1677" i="122"/>
  <c r="AJ3246" i="122"/>
  <c r="AG601" i="122"/>
  <c r="S1218" i="13"/>
  <c r="AG1896" i="122"/>
  <c r="AG1247" i="122"/>
  <c r="Q1100" i="122"/>
  <c r="N774" i="122"/>
  <c r="P984" i="122"/>
  <c r="P986" i="122"/>
  <c r="Y1858" i="13"/>
  <c r="AE2496" i="13"/>
  <c r="AK3184" i="122"/>
  <c r="U1432" i="13"/>
  <c r="AE2497" i="13"/>
  <c r="W1736" i="122"/>
  <c r="X1845" i="122"/>
  <c r="AG2423" i="122"/>
  <c r="AG1892" i="122"/>
  <c r="AE2502" i="13"/>
  <c r="W1643" i="13"/>
  <c r="AG1030" i="122"/>
  <c r="U1431" i="13"/>
  <c r="W1734" i="122"/>
  <c r="X1843" i="122"/>
  <c r="R1111" i="13"/>
  <c r="T1325" i="13"/>
  <c r="AG1992" i="122"/>
  <c r="AG1246" i="122"/>
  <c r="X1840" i="122"/>
  <c r="S1217" i="13"/>
  <c r="AG2427" i="122"/>
  <c r="P987" i="122"/>
  <c r="AA2159" i="122"/>
  <c r="AG1999" i="122"/>
  <c r="V1628" i="122"/>
  <c r="T1354" i="122"/>
  <c r="V1630" i="122"/>
  <c r="Y1946" i="122"/>
  <c r="Z2010" i="13"/>
  <c r="AG2315" i="122"/>
  <c r="N772" i="122"/>
  <c r="AG1678" i="122"/>
  <c r="O833" i="13"/>
  <c r="X1749" i="13"/>
  <c r="AG1469" i="122"/>
  <c r="R1203" i="122"/>
  <c r="J43" i="122"/>
  <c r="AG500" i="122"/>
  <c r="R1197" i="122"/>
  <c r="W1640" i="13"/>
  <c r="AG1672" i="122"/>
  <c r="P891" i="13"/>
  <c r="P894" i="13"/>
  <c r="Q1095" i="122"/>
  <c r="U1519" i="122"/>
  <c r="AG1888" i="122"/>
  <c r="Y1949" i="122"/>
  <c r="AG1033" i="122"/>
  <c r="AG710" i="122"/>
  <c r="Q1004" i="13"/>
  <c r="AG821" i="122"/>
  <c r="M664" i="122"/>
  <c r="X1849" i="122"/>
  <c r="AG1140" i="122"/>
  <c r="V1538" i="13"/>
  <c r="AG2422" i="122"/>
  <c r="Y1952" i="122"/>
  <c r="T1356" i="122"/>
  <c r="X1747" i="13"/>
  <c r="Q1000" i="13"/>
  <c r="Y1855" i="13"/>
  <c r="P983" i="122"/>
  <c r="R1109" i="13"/>
  <c r="AG1351" i="122"/>
  <c r="R1115" i="13"/>
  <c r="AG232" i="122"/>
  <c r="AG2432" i="122"/>
  <c r="AG822" i="122"/>
  <c r="Z2055" i="122"/>
  <c r="AG1459" i="122"/>
  <c r="AG1675" i="122"/>
  <c r="AG608" i="122"/>
  <c r="AG2101" i="122"/>
  <c r="X1753" i="13"/>
  <c r="M661" i="122"/>
  <c r="AG1891" i="122"/>
  <c r="V1635" i="122"/>
  <c r="I124" i="13"/>
  <c r="AG815" i="122"/>
  <c r="AB2278" i="122"/>
  <c r="W1732" i="122"/>
  <c r="T1319" i="13"/>
  <c r="K401" i="13"/>
  <c r="K416" i="13" s="1"/>
  <c r="U1518" i="122"/>
  <c r="R1199" i="122"/>
  <c r="W1737" i="122"/>
  <c r="AG1141" i="122"/>
  <c r="AG1995" i="122"/>
  <c r="U1523" i="122"/>
  <c r="T1361" i="122"/>
  <c r="AG2210" i="122"/>
  <c r="K402" i="13"/>
  <c r="T1353" i="122"/>
  <c r="U1429" i="13"/>
  <c r="K249" i="13"/>
  <c r="AG1457" i="122"/>
  <c r="K264" i="122"/>
  <c r="L53" i="122"/>
  <c r="AG499" i="122"/>
  <c r="U1426" i="13"/>
  <c r="Q1003" i="13"/>
  <c r="AG1782" i="122"/>
  <c r="S1212" i="13"/>
  <c r="K447" i="122"/>
  <c r="O882" i="122"/>
  <c r="X1844" i="122"/>
  <c r="V1627" i="122"/>
  <c r="AG392" i="122"/>
  <c r="T1351" i="122"/>
  <c r="T1355" i="122"/>
  <c r="S1321" i="122"/>
  <c r="AG713" i="122"/>
  <c r="V1534" i="13"/>
  <c r="AG714" i="122"/>
  <c r="S1324" i="122"/>
  <c r="R1198" i="122"/>
  <c r="AG1255" i="122"/>
  <c r="AG1361" i="122"/>
  <c r="Q1096" i="122"/>
  <c r="T1498" i="13"/>
  <c r="I41" i="13"/>
  <c r="J112" i="13"/>
  <c r="K52" i="13" s="1"/>
  <c r="T1323" i="13"/>
  <c r="AE2499" i="13"/>
  <c r="S1322" i="122"/>
  <c r="S1214" i="13"/>
  <c r="N768" i="122"/>
  <c r="AG1035" i="122"/>
  <c r="Z2057" i="122"/>
  <c r="AG613" i="122"/>
  <c r="Q1094" i="122"/>
  <c r="K200" i="13"/>
  <c r="U1521" i="122"/>
  <c r="Y1956" i="122"/>
  <c r="Q1090" i="122"/>
  <c r="AG1565" i="122"/>
  <c r="AG498" i="122"/>
  <c r="AG2217" i="122"/>
  <c r="Z1754" i="13"/>
  <c r="W1819" i="13"/>
  <c r="AG929" i="122"/>
  <c r="AG1789" i="122"/>
  <c r="AG2211" i="122"/>
  <c r="AG393" i="122"/>
  <c r="AG1461" i="122"/>
  <c r="Q1092" i="122"/>
  <c r="S1215" i="13"/>
  <c r="R1200" i="122"/>
  <c r="AG1357" i="122"/>
  <c r="AG501" i="122"/>
  <c r="U1524" i="122"/>
  <c r="X1748" i="13"/>
  <c r="J63" i="13"/>
  <c r="P897" i="13"/>
  <c r="R1110" i="13"/>
  <c r="R1151" i="13"/>
  <c r="AG1468" i="122"/>
  <c r="AG388" i="122"/>
  <c r="Y1948" i="122"/>
  <c r="Y1950" i="122"/>
  <c r="AG923" i="122"/>
  <c r="W1738" i="122"/>
  <c r="AG1683" i="122"/>
  <c r="V1629" i="122"/>
  <c r="S33" i="8"/>
  <c r="AK3322" i="13"/>
  <c r="AG1783" i="122"/>
  <c r="AG817" i="122"/>
  <c r="AG925" i="122"/>
  <c r="W1735" i="122"/>
  <c r="AG2426" i="122"/>
  <c r="AG1137" i="122"/>
  <c r="AB2135" i="13"/>
  <c r="AG933" i="122"/>
  <c r="V1537" i="13"/>
  <c r="K248" i="13"/>
  <c r="K134" i="122"/>
  <c r="U1475" i="13"/>
  <c r="Y1857" i="13"/>
  <c r="AG2102" i="122"/>
  <c r="AG1784" i="122"/>
  <c r="Q999" i="13"/>
  <c r="K130" i="122"/>
  <c r="T1320" i="13"/>
  <c r="U1428" i="13"/>
  <c r="W1645" i="13"/>
  <c r="X1838" i="122"/>
  <c r="AG928" i="122"/>
  <c r="AG926" i="122"/>
  <c r="AG1890" i="122"/>
  <c r="AG2103" i="122"/>
  <c r="AG604" i="122"/>
  <c r="AG1566" i="122"/>
  <c r="Z2058" i="122"/>
  <c r="AG927" i="122"/>
  <c r="AG2208" i="122"/>
  <c r="AG1458" i="122"/>
  <c r="AG1996" i="122"/>
  <c r="AG2106" i="122"/>
  <c r="AG2319" i="122"/>
  <c r="K127" i="122"/>
  <c r="AG826" i="122"/>
  <c r="AG1673" i="122"/>
  <c r="AG496" i="122"/>
  <c r="AG1998" i="122"/>
  <c r="W1733" i="122"/>
  <c r="V1625" i="122"/>
  <c r="S1320" i="122"/>
  <c r="R1105" i="13"/>
  <c r="Q1002" i="13"/>
  <c r="AB2266" i="122"/>
  <c r="AG827" i="122"/>
  <c r="Q1093" i="122"/>
  <c r="AG398" i="122"/>
  <c r="AG1036" i="122"/>
  <c r="AG2212" i="122"/>
  <c r="AG1993" i="122"/>
  <c r="AG709" i="122"/>
  <c r="S1325" i="122"/>
  <c r="AC2287" i="13"/>
  <c r="AG2843" i="13"/>
  <c r="AG1682" i="122"/>
  <c r="AG1576" i="122"/>
  <c r="U1517" i="122"/>
  <c r="I27" i="8"/>
  <c r="I36" i="8" s="1"/>
  <c r="J30" i="8" s="1"/>
  <c r="M576" i="13"/>
  <c r="AG2110" i="122"/>
  <c r="J141" i="122"/>
  <c r="AG1032" i="122"/>
  <c r="AG1355" i="122"/>
  <c r="AG1460" i="122"/>
  <c r="AG1781" i="122"/>
  <c r="AG1354" i="122"/>
  <c r="AG394" i="122"/>
  <c r="AG2111" i="122"/>
  <c r="AG1569" i="122"/>
  <c r="AG237" i="122"/>
  <c r="AG2105" i="122"/>
  <c r="AG1887" i="122"/>
  <c r="Y1856" i="13"/>
  <c r="AG719" i="122"/>
  <c r="AG711" i="122"/>
  <c r="AG1570" i="122"/>
  <c r="AG1245" i="122"/>
  <c r="AG1790" i="122"/>
  <c r="S1323" i="122"/>
  <c r="AG1997" i="122"/>
  <c r="AG820" i="122"/>
  <c r="P892" i="13"/>
  <c r="AG2875" i="122"/>
  <c r="L314" i="13"/>
  <c r="AB2271" i="122"/>
  <c r="AG1889" i="122"/>
  <c r="M619" i="13"/>
  <c r="Z2059" i="122"/>
  <c r="AG1674" i="122"/>
  <c r="AG1041" i="122"/>
  <c r="AG2213" i="122"/>
  <c r="AG1568" i="122"/>
  <c r="W1646" i="13"/>
  <c r="AG1362" i="122"/>
  <c r="AG1575" i="122"/>
  <c r="K131" i="122"/>
  <c r="U1522" i="122"/>
  <c r="AG1571" i="122"/>
  <c r="AG1353" i="122"/>
  <c r="W1642" i="13"/>
  <c r="AK3324" i="13"/>
  <c r="AF1958" i="122"/>
  <c r="R1108" i="13"/>
  <c r="AG1885" i="122"/>
  <c r="AG1352" i="122"/>
  <c r="AG934" i="122"/>
  <c r="R1202" i="122"/>
  <c r="AG1780" i="122"/>
  <c r="AG1142" i="122"/>
  <c r="AG1249" i="122"/>
  <c r="AG1462" i="122"/>
  <c r="R1207" i="122"/>
  <c r="AG819" i="122"/>
  <c r="AG924" i="122"/>
  <c r="V1577" i="122"/>
  <c r="Z2054" i="122"/>
  <c r="Z2056" i="122"/>
  <c r="AG236" i="122"/>
  <c r="AG1463" i="122"/>
  <c r="AG1994" i="122"/>
  <c r="AK58" i="113"/>
  <c r="V1533" i="13"/>
  <c r="AF2065" i="122"/>
  <c r="U1605" i="13"/>
  <c r="AG1356" i="122"/>
  <c r="AG720" i="122"/>
  <c r="AG2100" i="122"/>
  <c r="M620" i="13"/>
  <c r="AC33" i="8"/>
  <c r="AG2421" i="122"/>
  <c r="AG1464" i="122"/>
  <c r="AG605" i="122"/>
  <c r="AL59" i="113"/>
  <c r="AG816" i="122"/>
  <c r="S1319" i="122"/>
  <c r="AG1139" i="122"/>
  <c r="AG1567" i="122"/>
  <c r="AB2224" i="13"/>
  <c r="K133" i="122"/>
  <c r="K203" i="13"/>
  <c r="AK3320" i="13"/>
  <c r="AF1530" i="122"/>
  <c r="AG2420" i="122"/>
  <c r="AG2424" i="122"/>
  <c r="AG1676" i="122"/>
  <c r="AG606" i="122"/>
  <c r="AG2324" i="122"/>
  <c r="Q1091" i="122"/>
  <c r="AG1886" i="122"/>
  <c r="AN204" i="8"/>
  <c r="Y1904" i="13"/>
  <c r="K304" i="13"/>
  <c r="K427" i="13"/>
  <c r="O850" i="13"/>
  <c r="AG1031" i="122"/>
  <c r="V1626" i="122"/>
  <c r="AG2316" i="122"/>
  <c r="AG2004" i="122"/>
  <c r="AG497" i="122"/>
  <c r="AG1897" i="122"/>
  <c r="AG2320" i="122"/>
  <c r="AG1248" i="122"/>
  <c r="AG2318" i="122"/>
  <c r="AM60" i="113"/>
  <c r="N33" i="8"/>
  <c r="AG399" i="122"/>
  <c r="AG390" i="122"/>
  <c r="U1520" i="122"/>
  <c r="AF1637" i="122"/>
  <c r="M618" i="13"/>
  <c r="L554" i="122"/>
  <c r="AG1147" i="122"/>
  <c r="AG712" i="122"/>
  <c r="P989" i="122"/>
  <c r="AM209" i="8"/>
  <c r="M33" i="8"/>
  <c r="AG2207" i="122"/>
  <c r="Z2009" i="13"/>
  <c r="AE2552" i="13"/>
  <c r="AG1034" i="122"/>
  <c r="AK3321" i="13"/>
  <c r="R1152" i="13"/>
  <c r="AG2317" i="122"/>
  <c r="AG1785" i="122"/>
  <c r="M276" i="122"/>
  <c r="M351" i="122" s="1"/>
  <c r="J111" i="13"/>
  <c r="AG1254" i="122"/>
  <c r="L57" i="122"/>
  <c r="AG1250" i="122"/>
  <c r="K65" i="122"/>
  <c r="AF2493" i="122"/>
  <c r="AG505" i="122"/>
  <c r="AF567" i="122"/>
  <c r="AG2325" i="122"/>
  <c r="AG612" i="122"/>
  <c r="K138" i="122"/>
  <c r="W1493" i="13"/>
  <c r="AG2431" i="122"/>
  <c r="AG389" i="122"/>
  <c r="AG2425" i="122"/>
  <c r="AG495" i="122"/>
  <c r="AG238" i="122"/>
  <c r="AG1138" i="122"/>
  <c r="AG715" i="122"/>
  <c r="AG603" i="122"/>
  <c r="M617" i="13"/>
  <c r="AF674" i="122"/>
  <c r="AG391" i="122"/>
  <c r="AG602" i="122"/>
  <c r="X1791" i="122"/>
  <c r="AK3326" i="13"/>
  <c r="U33" i="8"/>
  <c r="J66" i="122"/>
  <c r="AG2104" i="122"/>
  <c r="AO62" i="113"/>
  <c r="AF1744" i="122"/>
  <c r="J278" i="122"/>
  <c r="AG1143" i="122"/>
  <c r="AG1040" i="122"/>
  <c r="AN61" i="113"/>
  <c r="N727" i="13"/>
  <c r="AF1102" i="122"/>
  <c r="M459" i="122"/>
  <c r="AG2313" i="122"/>
  <c r="M181" i="13"/>
  <c r="AM3672" i="122"/>
  <c r="AG1564" i="122"/>
  <c r="AG1029" i="122"/>
  <c r="AG2209" i="122"/>
  <c r="N721" i="122"/>
  <c r="M614" i="122"/>
  <c r="AF888" i="122"/>
  <c r="U1470" i="122"/>
  <c r="AA2112" i="122"/>
  <c r="M615" i="13"/>
  <c r="N726" i="13"/>
  <c r="AG818" i="122"/>
  <c r="AF2386" i="122"/>
  <c r="O828" i="122"/>
  <c r="P851" i="13"/>
  <c r="AM3267" i="13"/>
  <c r="AG198" i="122"/>
  <c r="AI2899" i="13"/>
  <c r="AD2349" i="13"/>
  <c r="K57" i="13"/>
  <c r="M530" i="13"/>
  <c r="M255" i="13"/>
  <c r="S1279" i="13"/>
  <c r="AE2456" i="13"/>
  <c r="AL3160" i="13"/>
  <c r="AG190" i="122"/>
  <c r="Z222" i="13"/>
  <c r="AA1861" i="13"/>
  <c r="K129" i="122"/>
  <c r="AG188" i="122"/>
  <c r="S1172" i="13"/>
  <c r="AF2578" i="13"/>
  <c r="T1366" i="13"/>
  <c r="AB2219" i="122"/>
  <c r="N722" i="13"/>
  <c r="X1540" i="13"/>
  <c r="R1065" i="13"/>
  <c r="AK3113" i="13"/>
  <c r="U1386" i="13"/>
  <c r="AA2028" i="13"/>
  <c r="AM3434" i="13"/>
  <c r="AC2242" i="13"/>
  <c r="AG189" i="122"/>
  <c r="AH2792" i="13"/>
  <c r="AG2685" i="13"/>
  <c r="AJ3006" i="13"/>
  <c r="AK3189" i="122"/>
  <c r="L560" i="122"/>
  <c r="K452" i="122"/>
  <c r="K269" i="122"/>
  <c r="M668" i="122"/>
  <c r="AK3338" i="122"/>
  <c r="AK3343" i="122"/>
  <c r="AM3508" i="122"/>
  <c r="Y1951" i="122"/>
  <c r="L556" i="122"/>
  <c r="AM3512" i="122"/>
  <c r="AG1671" i="122"/>
  <c r="O877" i="122"/>
  <c r="K450" i="122"/>
  <c r="K267" i="122"/>
  <c r="AK3185" i="122"/>
  <c r="AL3450" i="122"/>
  <c r="AA2160" i="122"/>
  <c r="AM3509" i="122"/>
  <c r="AB2273" i="122"/>
  <c r="M663" i="122"/>
  <c r="AB2267" i="122"/>
  <c r="AK3190" i="122"/>
  <c r="AK3187" i="122"/>
  <c r="AL3448" i="122"/>
  <c r="X1842" i="122"/>
  <c r="AM3507" i="122"/>
  <c r="AB2277" i="122"/>
  <c r="AA2163" i="122"/>
  <c r="AL3469" i="122"/>
  <c r="O880" i="122"/>
  <c r="AA2162" i="122"/>
  <c r="N779" i="122"/>
  <c r="K275" i="122"/>
  <c r="K458" i="122"/>
  <c r="AM3510" i="122"/>
  <c r="L565" i="122"/>
  <c r="AA2165" i="122"/>
  <c r="AB2269" i="122"/>
  <c r="O875" i="122"/>
  <c r="AK3255" i="122"/>
  <c r="AB2268" i="122"/>
  <c r="K265" i="122"/>
  <c r="K448" i="122"/>
  <c r="O881" i="122"/>
  <c r="O886" i="122"/>
  <c r="AK3341" i="122"/>
  <c r="AA2161" i="122"/>
  <c r="M672" i="122"/>
  <c r="M665" i="122"/>
  <c r="M667" i="122"/>
  <c r="O878" i="122"/>
  <c r="AM3677" i="122"/>
  <c r="K451" i="122"/>
  <c r="K268" i="122"/>
  <c r="L557" i="122"/>
  <c r="O876" i="122"/>
  <c r="AM3676" i="122"/>
  <c r="AK3340" i="122"/>
  <c r="U1528" i="122"/>
  <c r="AK3362" i="122"/>
  <c r="O879" i="122"/>
  <c r="N771" i="122"/>
  <c r="AM3679" i="122"/>
  <c r="AK3336" i="122"/>
  <c r="AK3308" i="13"/>
  <c r="M662" i="122"/>
  <c r="AM3506" i="122"/>
  <c r="N770" i="122"/>
  <c r="AK3310" i="13"/>
  <c r="AL3444" i="122"/>
  <c r="K270" i="122"/>
  <c r="K453" i="122"/>
  <c r="AL3449" i="122"/>
  <c r="AA2171" i="122"/>
  <c r="AL3446" i="122"/>
  <c r="K400" i="122"/>
  <c r="L507" i="122"/>
  <c r="J352" i="122"/>
  <c r="L555" i="122"/>
  <c r="AK3337" i="122"/>
  <c r="AA2170" i="122"/>
  <c r="AA2164" i="122"/>
  <c r="AA2166" i="122"/>
  <c r="AM3673" i="122"/>
  <c r="N773" i="122"/>
  <c r="AL3447" i="122"/>
  <c r="AK3188" i="122"/>
  <c r="L559" i="122"/>
  <c r="AL3445" i="122"/>
  <c r="AB2270" i="122"/>
  <c r="AK3339" i="122"/>
  <c r="AK3342" i="122"/>
  <c r="AB2272" i="122"/>
  <c r="K449" i="122"/>
  <c r="K266" i="122"/>
  <c r="K271" i="122"/>
  <c r="K454" i="122"/>
  <c r="AM3511" i="122"/>
  <c r="N769" i="122"/>
  <c r="Z2053" i="122"/>
  <c r="AG2099" i="122"/>
  <c r="AF2172" i="122"/>
  <c r="AG708" i="122"/>
  <c r="AG1778" i="122"/>
  <c r="AF781" i="122"/>
  <c r="AF1851" i="122"/>
  <c r="AF995" i="122"/>
  <c r="AG922" i="122"/>
  <c r="AG186" i="122"/>
  <c r="AF244" i="122"/>
  <c r="AF1209" i="122"/>
  <c r="AG1136" i="122"/>
  <c r="AF1423" i="122"/>
  <c r="AG1350" i="122"/>
  <c r="AF460" i="122"/>
  <c r="AG387" i="122"/>
  <c r="AG1243" i="122"/>
  <c r="AF2279" i="122"/>
  <c r="AG2206" i="122"/>
  <c r="AF1316" i="122"/>
  <c r="AE2545" i="13"/>
  <c r="AG197" i="122"/>
  <c r="AE2546" i="13"/>
  <c r="M191" i="122"/>
  <c r="L232" i="122"/>
  <c r="S934" i="122"/>
  <c r="T1208" i="122"/>
  <c r="AF2768" i="122"/>
  <c r="X1469" i="122"/>
  <c r="AE2661" i="122"/>
  <c r="AG1839" i="122"/>
  <c r="AB1897" i="122"/>
  <c r="L64" i="122"/>
  <c r="Y1576" i="122"/>
  <c r="M193" i="122"/>
  <c r="AL3458" i="122"/>
  <c r="L242" i="122"/>
  <c r="AA1790" i="122"/>
  <c r="U1315" i="122"/>
  <c r="P613" i="122"/>
  <c r="O506" i="122"/>
  <c r="R827" i="122"/>
  <c r="O715" i="122"/>
  <c r="AH2982" i="122"/>
  <c r="S1101" i="122"/>
  <c r="M190" i="122"/>
  <c r="AH3149" i="122"/>
  <c r="M501" i="122"/>
  <c r="Z1683" i="122"/>
  <c r="L234" i="122"/>
  <c r="Q720" i="122"/>
  <c r="L233" i="122"/>
  <c r="M192" i="122"/>
  <c r="V1422" i="122"/>
  <c r="K206" i="13"/>
  <c r="K62" i="13"/>
  <c r="K258" i="13"/>
  <c r="L642" i="13"/>
  <c r="M569" i="13"/>
  <c r="L199" i="122"/>
  <c r="L231" i="122"/>
  <c r="P935" i="122"/>
  <c r="P982" i="122"/>
  <c r="Q1089" i="122"/>
  <c r="Q1042" i="122"/>
  <c r="Z2052" i="122"/>
  <c r="Z2005" i="122"/>
  <c r="W1684" i="122"/>
  <c r="W1731" i="122"/>
  <c r="Y1945" i="122"/>
  <c r="Y1898" i="122"/>
  <c r="S1256" i="122"/>
  <c r="S1318" i="122"/>
  <c r="AM3550" i="122"/>
  <c r="R1196" i="122"/>
  <c r="R1149" i="122"/>
  <c r="K245" i="122"/>
  <c r="K246" i="122"/>
  <c r="S1423" i="122"/>
  <c r="T1350" i="122"/>
  <c r="AB33" i="8"/>
  <c r="K403" i="13"/>
  <c r="K250" i="13"/>
  <c r="K199" i="13"/>
  <c r="AE2543" i="13"/>
  <c r="J121" i="13"/>
  <c r="K201" i="13"/>
  <c r="W33" i="8"/>
  <c r="J113" i="13"/>
  <c r="O829" i="13"/>
  <c r="AD33" i="8"/>
  <c r="K33" i="8"/>
  <c r="O828" i="13"/>
  <c r="J116" i="13"/>
  <c r="K205" i="13"/>
  <c r="AE2581" i="13"/>
  <c r="K204" i="13"/>
  <c r="O796" i="13"/>
  <c r="O855" i="13"/>
  <c r="U1497" i="13"/>
  <c r="J115" i="13"/>
  <c r="AD2388" i="13"/>
  <c r="AM3521" i="13"/>
  <c r="AK3202" i="13"/>
  <c r="AE2629" i="13"/>
  <c r="AC2329" i="13"/>
  <c r="AA2115" i="13"/>
  <c r="P941" i="13"/>
  <c r="AB2220" i="13"/>
  <c r="P962" i="13"/>
  <c r="AF2736" i="13"/>
  <c r="AC2327" i="13"/>
  <c r="AD2440" i="13"/>
  <c r="AL3430" i="13"/>
  <c r="W1711" i="13"/>
  <c r="Z2012" i="13"/>
  <c r="T1390" i="13"/>
  <c r="Q1043" i="13"/>
  <c r="L508" i="13"/>
  <c r="AD2435" i="13"/>
  <c r="AD2439" i="13"/>
  <c r="N723" i="13"/>
  <c r="AL3427" i="13"/>
  <c r="Y1905" i="13"/>
  <c r="N748" i="13"/>
  <c r="AM3524" i="13"/>
  <c r="AC2330" i="13"/>
  <c r="AD2445" i="13"/>
  <c r="N676" i="13"/>
  <c r="AB2225" i="13"/>
  <c r="N724" i="13"/>
  <c r="S1283" i="13"/>
  <c r="L509" i="13"/>
  <c r="AM3519" i="13"/>
  <c r="AB2223" i="13"/>
  <c r="O830" i="13"/>
  <c r="AK3203" i="13"/>
  <c r="AA2116" i="13"/>
  <c r="AL3437" i="13"/>
  <c r="Z2031" i="13"/>
  <c r="T1367" i="13"/>
  <c r="AC2338" i="13"/>
  <c r="K251" i="13"/>
  <c r="K404" i="13"/>
  <c r="AD2437" i="13"/>
  <c r="K405" i="13"/>
  <c r="K252" i="13"/>
  <c r="AH3117" i="13"/>
  <c r="O832" i="13"/>
  <c r="AM3523" i="13"/>
  <c r="AB2226" i="13"/>
  <c r="O834" i="13"/>
  <c r="Y1925" i="13"/>
  <c r="AA2114" i="13"/>
  <c r="AL3270" i="13"/>
  <c r="K180" i="13"/>
  <c r="X1818" i="13"/>
  <c r="AL3433" i="13"/>
  <c r="AL3428" i="13"/>
  <c r="AC2328" i="13"/>
  <c r="AA2113" i="13"/>
  <c r="AB2222" i="13"/>
  <c r="Z2006" i="13"/>
  <c r="J114" i="13"/>
  <c r="S1261" i="13"/>
  <c r="V1604" i="13"/>
  <c r="Q1069" i="13"/>
  <c r="M616" i="13"/>
  <c r="AB2221" i="13"/>
  <c r="L513" i="13"/>
  <c r="Z2032" i="13"/>
  <c r="AA2124" i="13"/>
  <c r="Z2011" i="13"/>
  <c r="L510" i="13"/>
  <c r="AL3432" i="13"/>
  <c r="AK3198" i="13"/>
  <c r="AM3522" i="13"/>
  <c r="K253" i="13"/>
  <c r="K406" i="13"/>
  <c r="M641" i="13"/>
  <c r="AK3201" i="13"/>
  <c r="AB2354" i="13"/>
  <c r="AA2117" i="13"/>
  <c r="X1795" i="13"/>
  <c r="AH2950" i="13"/>
  <c r="AL3429" i="13"/>
  <c r="AC2333" i="13"/>
  <c r="AA2118" i="13"/>
  <c r="AD2438" i="13"/>
  <c r="L534" i="13"/>
  <c r="K303" i="13"/>
  <c r="AK3200" i="13"/>
  <c r="AL3431" i="13"/>
  <c r="AM3520" i="13"/>
  <c r="AC2331" i="13"/>
  <c r="AD2434" i="13"/>
  <c r="O831" i="13"/>
  <c r="AD2436" i="13"/>
  <c r="AM3525" i="13"/>
  <c r="L512" i="13"/>
  <c r="R1176" i="13"/>
  <c r="AA2119" i="13"/>
  <c r="AN221" i="8"/>
  <c r="AC2281" i="13"/>
  <c r="M749" i="13"/>
  <c r="AM3640" i="13"/>
  <c r="AK3152" i="13"/>
  <c r="AK3319" i="13"/>
  <c r="AL3411" i="13"/>
  <c r="AM206" i="8"/>
  <c r="AP218" i="8"/>
  <c r="AO216" i="8"/>
  <c r="AC2461" i="13"/>
  <c r="AE2495" i="13"/>
  <c r="AD2583" i="13"/>
  <c r="K426" i="13"/>
  <c r="Y1853" i="13"/>
  <c r="X1926" i="13"/>
  <c r="K535" i="13"/>
  <c r="L462" i="13"/>
  <c r="AB2174" i="13"/>
  <c r="AA2247" i="13"/>
  <c r="Z1960" i="13"/>
  <c r="Y2033" i="13"/>
  <c r="P890" i="13"/>
  <c r="O963" i="13"/>
  <c r="S1211" i="13"/>
  <c r="R1284" i="13"/>
  <c r="W1639" i="13"/>
  <c r="V1712" i="13"/>
  <c r="R1104" i="13"/>
  <c r="Q1177" i="13"/>
  <c r="T1318" i="13"/>
  <c r="S1391" i="13"/>
  <c r="K182" i="13"/>
  <c r="AA2067" i="13"/>
  <c r="Z2140" i="13"/>
  <c r="Q997" i="13"/>
  <c r="P1070" i="13"/>
  <c r="K202" i="13"/>
  <c r="AM234" i="8" l="1"/>
  <c r="AB2246" i="13"/>
  <c r="AK3204" i="13"/>
  <c r="AK3219" i="13" s="1"/>
  <c r="AM3678" i="122"/>
  <c r="U1470" i="13"/>
  <c r="U1472" i="13"/>
  <c r="T1417" i="122"/>
  <c r="AG566" i="122"/>
  <c r="AH506" i="122" s="1"/>
  <c r="AM3674" i="122"/>
  <c r="Y1647" i="13"/>
  <c r="AM3675" i="122"/>
  <c r="S1314" i="122"/>
  <c r="Q928" i="122"/>
  <c r="AM3516" i="122"/>
  <c r="AM3576" i="122" s="1"/>
  <c r="F199" i="7"/>
  <c r="F174" i="7"/>
  <c r="F173" i="7"/>
  <c r="F114" i="7"/>
  <c r="F115" i="7"/>
  <c r="F89" i="7"/>
  <c r="G87" i="7"/>
  <c r="G173" i="7" s="1"/>
  <c r="H61" i="7"/>
  <c r="I63" i="7"/>
  <c r="AO227" i="8"/>
  <c r="AN232" i="8"/>
  <c r="V1584" i="13"/>
  <c r="Q933" i="122"/>
  <c r="V1580" i="13"/>
  <c r="AG2063" i="122"/>
  <c r="AH2003" i="122" s="1"/>
  <c r="Z2008" i="13"/>
  <c r="AK3191" i="122"/>
  <c r="J320" i="13"/>
  <c r="J321" i="13" s="1"/>
  <c r="J110" i="13"/>
  <c r="J108" i="13"/>
  <c r="AM3473" i="13"/>
  <c r="K247" i="13"/>
  <c r="X1796" i="13"/>
  <c r="K368" i="13"/>
  <c r="Y1779" i="122"/>
  <c r="K400" i="13"/>
  <c r="K415" i="13" s="1"/>
  <c r="AG1208" i="122"/>
  <c r="X1791" i="13"/>
  <c r="W1571" i="122"/>
  <c r="AG1304" i="122"/>
  <c r="AK3199" i="13"/>
  <c r="W1686" i="13"/>
  <c r="V1581" i="13"/>
  <c r="X1682" i="122"/>
  <c r="N725" i="13"/>
  <c r="P940" i="13"/>
  <c r="W1689" i="13"/>
  <c r="AH187" i="122"/>
  <c r="N606" i="122"/>
  <c r="J306" i="13"/>
  <c r="AG667" i="122"/>
  <c r="J39" i="13"/>
  <c r="Z2007" i="13"/>
  <c r="AG661" i="122"/>
  <c r="AG2374" i="122"/>
  <c r="AK3186" i="122"/>
  <c r="Z1887" i="122"/>
  <c r="P936" i="13"/>
  <c r="Y1781" i="122"/>
  <c r="AA2003" i="122"/>
  <c r="J23" i="8"/>
  <c r="V1577" i="13"/>
  <c r="V1592" i="13" s="1"/>
  <c r="W1564" i="122"/>
  <c r="R1035" i="122"/>
  <c r="T1369" i="13"/>
  <c r="AG1737" i="122"/>
  <c r="X1797" i="13"/>
  <c r="P939" i="13"/>
  <c r="S1263" i="13"/>
  <c r="AG554" i="122"/>
  <c r="P938" i="13"/>
  <c r="Q1046" i="13"/>
  <c r="Y1903" i="13"/>
  <c r="Y1899" i="13"/>
  <c r="AG1956" i="122"/>
  <c r="AK3229" i="122"/>
  <c r="Q925" i="122"/>
  <c r="T1412" i="122"/>
  <c r="AE2541" i="13"/>
  <c r="AE2542" i="13"/>
  <c r="AE2572" i="13" s="1"/>
  <c r="M498" i="122"/>
  <c r="R1040" i="122"/>
  <c r="R1166" i="13"/>
  <c r="S1106" i="13" s="1"/>
  <c r="U1471" i="13"/>
  <c r="S1262" i="13"/>
  <c r="V1458" i="122"/>
  <c r="U1477" i="13"/>
  <c r="Q1045" i="13"/>
  <c r="S1143" i="122"/>
  <c r="AG1307" i="122"/>
  <c r="Q924" i="122"/>
  <c r="AG452" i="122"/>
  <c r="Z1886" i="122"/>
  <c r="W1688" i="13"/>
  <c r="K215" i="13"/>
  <c r="K417" i="13"/>
  <c r="AG882" i="122"/>
  <c r="Y1789" i="122"/>
  <c r="J44" i="122"/>
  <c r="Q926" i="122"/>
  <c r="X1676" i="122"/>
  <c r="R1156" i="13"/>
  <c r="AG988" i="122"/>
  <c r="AG1951" i="122"/>
  <c r="K294" i="13"/>
  <c r="Y1785" i="122"/>
  <c r="AG2487" i="122"/>
  <c r="O714" i="122"/>
  <c r="Z2025" i="13"/>
  <c r="N604" i="122"/>
  <c r="R1154" i="13"/>
  <c r="Y1784" i="122"/>
  <c r="AG2270" i="122"/>
  <c r="U1476" i="13"/>
  <c r="AG881" i="122"/>
  <c r="AG1952" i="122"/>
  <c r="N601" i="122"/>
  <c r="W1570" i="122"/>
  <c r="X1794" i="13"/>
  <c r="AG774" i="122"/>
  <c r="T1414" i="122"/>
  <c r="W1568" i="122"/>
  <c r="K293" i="13"/>
  <c r="X1792" i="13"/>
  <c r="AG2492" i="122"/>
  <c r="Y1780" i="122"/>
  <c r="AE2547" i="13"/>
  <c r="AG2483" i="122"/>
  <c r="AG1090" i="122"/>
  <c r="AB2099" i="122"/>
  <c r="Y1783" i="122"/>
  <c r="V1459" i="122"/>
  <c r="T1370" i="13"/>
  <c r="J25" i="122"/>
  <c r="X1674" i="122"/>
  <c r="AG1529" i="122"/>
  <c r="AG2482" i="122"/>
  <c r="T1413" i="122"/>
  <c r="T1411" i="122"/>
  <c r="AG1842" i="122"/>
  <c r="K34" i="122"/>
  <c r="W1567" i="122"/>
  <c r="AG559" i="122"/>
  <c r="O712" i="122"/>
  <c r="Y1900" i="13"/>
  <c r="Q927" i="122"/>
  <c r="AG560" i="122"/>
  <c r="S1137" i="122"/>
  <c r="AG1519" i="122"/>
  <c r="AG1306" i="122"/>
  <c r="Q1048" i="13"/>
  <c r="W1575" i="122"/>
  <c r="AG1200" i="122"/>
  <c r="AG2375" i="122"/>
  <c r="Q923" i="122"/>
  <c r="AG2059" i="122"/>
  <c r="W1685" i="13"/>
  <c r="AG2052" i="122"/>
  <c r="AK63" i="113"/>
  <c r="Q1049" i="13"/>
  <c r="O848" i="13"/>
  <c r="AG1738" i="122"/>
  <c r="L128" i="122"/>
  <c r="X1798" i="13"/>
  <c r="AG1732" i="122"/>
  <c r="AG1093" i="122"/>
  <c r="AG1094" i="122"/>
  <c r="T1416" i="122"/>
  <c r="R1030" i="122"/>
  <c r="T1421" i="122"/>
  <c r="T1364" i="13"/>
  <c r="O708" i="122"/>
  <c r="Z1889" i="122"/>
  <c r="Z1896" i="122"/>
  <c r="X1672" i="122"/>
  <c r="I24" i="13"/>
  <c r="AG770" i="122"/>
  <c r="AG1948" i="122"/>
  <c r="X1677" i="122"/>
  <c r="T1415" i="122"/>
  <c r="Z1892" i="122"/>
  <c r="AA1995" i="122"/>
  <c r="S1139" i="122"/>
  <c r="AG773" i="122"/>
  <c r="J33" i="13"/>
  <c r="J16" i="13" s="1"/>
  <c r="AG1517" i="122"/>
  <c r="AG2161" i="122"/>
  <c r="K339" i="122"/>
  <c r="AG1411" i="122"/>
  <c r="S1259" i="13"/>
  <c r="V1583" i="13"/>
  <c r="AG668" i="122"/>
  <c r="AG558" i="122"/>
  <c r="AG1201" i="122"/>
  <c r="AG1421" i="122"/>
  <c r="V1579" i="13"/>
  <c r="V1463" i="122"/>
  <c r="U1474" i="13"/>
  <c r="I42" i="13"/>
  <c r="AA1997" i="122"/>
  <c r="AG1095" i="122"/>
  <c r="AG1735" i="122"/>
  <c r="I46" i="13"/>
  <c r="P822" i="122"/>
  <c r="AG2055" i="122"/>
  <c r="R1160" i="13"/>
  <c r="AG1305" i="122"/>
  <c r="L387" i="122"/>
  <c r="M621" i="13"/>
  <c r="AG2379" i="122"/>
  <c r="AG1843" i="122"/>
  <c r="V1464" i="122"/>
  <c r="Y1778" i="122"/>
  <c r="S1309" i="122"/>
  <c r="AG453" i="122"/>
  <c r="S1306" i="122"/>
  <c r="S1257" i="13"/>
  <c r="Y1902" i="13"/>
  <c r="Q1047" i="13"/>
  <c r="AG875" i="122"/>
  <c r="R1036" i="122"/>
  <c r="AH192" i="122"/>
  <c r="AG1202" i="122"/>
  <c r="AG1736" i="122"/>
  <c r="AG1844" i="122"/>
  <c r="R1034" i="122"/>
  <c r="S1260" i="13"/>
  <c r="S1140" i="122"/>
  <c r="AG771" i="122"/>
  <c r="AG1743" i="122"/>
  <c r="S1307" i="122"/>
  <c r="AG769" i="122"/>
  <c r="AG2268" i="122"/>
  <c r="AG989" i="122"/>
  <c r="T1368" i="13"/>
  <c r="S1310" i="122"/>
  <c r="AG673" i="122"/>
  <c r="S1138" i="122"/>
  <c r="AG2486" i="122"/>
  <c r="AG2171" i="122"/>
  <c r="AG1315" i="122"/>
  <c r="AE2544" i="13"/>
  <c r="V1461" i="122"/>
  <c r="AG1197" i="122"/>
  <c r="AG2271" i="122"/>
  <c r="L132" i="122"/>
  <c r="Z1890" i="122"/>
  <c r="AG1947" i="122"/>
  <c r="AG664" i="122"/>
  <c r="X1793" i="13"/>
  <c r="R1153" i="13"/>
  <c r="X1678" i="122"/>
  <c r="AG1625" i="122"/>
  <c r="R1032" i="122"/>
  <c r="AG1521" i="122"/>
  <c r="P942" i="13"/>
  <c r="T1365" i="13"/>
  <c r="W1691" i="13"/>
  <c r="X1759" i="13"/>
  <c r="AG985" i="122"/>
  <c r="AG2277" i="122"/>
  <c r="AG983" i="122"/>
  <c r="J64" i="13"/>
  <c r="K319" i="13"/>
  <c r="AG458" i="122"/>
  <c r="AG1626" i="122"/>
  <c r="S1305" i="122"/>
  <c r="Z1888" i="122"/>
  <c r="W1569" i="122"/>
  <c r="S1304" i="122"/>
  <c r="AG993" i="122"/>
  <c r="AG887" i="122"/>
  <c r="AG1413" i="122"/>
  <c r="AG1101" i="122"/>
  <c r="AG556" i="122"/>
  <c r="AG1417" i="122"/>
  <c r="AG2170" i="122"/>
  <c r="N742" i="13"/>
  <c r="AG2058" i="122"/>
  <c r="AG1528" i="122"/>
  <c r="AG994" i="122"/>
  <c r="Z1814" i="13"/>
  <c r="S1142" i="122"/>
  <c r="R1155" i="13"/>
  <c r="V1545" i="13"/>
  <c r="AG984" i="122"/>
  <c r="AG2935" i="122"/>
  <c r="AG1733" i="122"/>
  <c r="AG2162" i="122"/>
  <c r="AG987" i="122"/>
  <c r="AG448" i="122"/>
  <c r="AC2075" i="13"/>
  <c r="AG1950" i="122"/>
  <c r="AG672" i="122"/>
  <c r="AG986" i="122"/>
  <c r="AG2056" i="122"/>
  <c r="AG561" i="122"/>
  <c r="AG1849" i="122"/>
  <c r="AG454" i="122"/>
  <c r="AG2273" i="122"/>
  <c r="AG1092" i="122"/>
  <c r="R1033" i="122"/>
  <c r="AG1630" i="122"/>
  <c r="AG1518" i="122"/>
  <c r="AG886" i="122"/>
  <c r="U1438" i="13"/>
  <c r="L52" i="122"/>
  <c r="AG2053" i="122"/>
  <c r="W1690" i="13"/>
  <c r="AG2272" i="122"/>
  <c r="AG2166" i="122"/>
  <c r="W1565" i="122"/>
  <c r="AG1742" i="122"/>
  <c r="L526" i="13"/>
  <c r="V1457" i="122"/>
  <c r="AG1629" i="122"/>
  <c r="AC2332" i="13"/>
  <c r="U1473" i="13"/>
  <c r="AG2888" i="13"/>
  <c r="R1150" i="13"/>
  <c r="X1673" i="122"/>
  <c r="AG1309" i="122"/>
  <c r="AG1520" i="122"/>
  <c r="AG1096" i="122"/>
  <c r="AG877" i="122"/>
  <c r="X1675" i="122"/>
  <c r="AG772" i="122"/>
  <c r="AA1994" i="122"/>
  <c r="U1490" i="13"/>
  <c r="AL3264" i="13"/>
  <c r="AB2239" i="13"/>
  <c r="AG662" i="122"/>
  <c r="AG1415" i="122"/>
  <c r="V1582" i="13"/>
  <c r="V1597" i="13" s="1"/>
  <c r="AG450" i="122"/>
  <c r="AG1524" i="122"/>
  <c r="AL3262" i="13"/>
  <c r="AA1998" i="122"/>
  <c r="AG1628" i="122"/>
  <c r="AG1850" i="122"/>
  <c r="AA1996" i="122"/>
  <c r="AG2163" i="122"/>
  <c r="L55" i="122"/>
  <c r="L59" i="122"/>
  <c r="AG1627" i="122"/>
  <c r="Q1044" i="13"/>
  <c r="AG1470" i="122"/>
  <c r="K107" i="13"/>
  <c r="S1273" i="13"/>
  <c r="AG2481" i="122"/>
  <c r="AG1635" i="122"/>
  <c r="V1460" i="122"/>
  <c r="AG1314" i="122"/>
  <c r="Q929" i="122"/>
  <c r="AA1999" i="122"/>
  <c r="AG1308" i="122"/>
  <c r="AG1734" i="122"/>
  <c r="M634" i="13"/>
  <c r="AG555" i="122"/>
  <c r="AG1522" i="122"/>
  <c r="AG1636" i="122"/>
  <c r="AG1422" i="122"/>
  <c r="S1308" i="122"/>
  <c r="AG880" i="122"/>
  <c r="AG1414" i="122"/>
  <c r="AG1523" i="122"/>
  <c r="P937" i="13"/>
  <c r="AG1945" i="122"/>
  <c r="S1147" i="122"/>
  <c r="AG1310" i="122"/>
  <c r="AG2057" i="122"/>
  <c r="Y1901" i="13"/>
  <c r="M254" i="13"/>
  <c r="AG779" i="122"/>
  <c r="AG2165" i="122"/>
  <c r="AG1841" i="122"/>
  <c r="AG1949" i="122"/>
  <c r="AG557" i="122"/>
  <c r="AG2480" i="122"/>
  <c r="V1578" i="13"/>
  <c r="T1381" i="13"/>
  <c r="Z2024" i="13"/>
  <c r="AG1631" i="122"/>
  <c r="AG2485" i="122"/>
  <c r="M633" i="13"/>
  <c r="AG2005" i="122"/>
  <c r="AG2378" i="122"/>
  <c r="AG2373" i="122"/>
  <c r="AG1412" i="122"/>
  <c r="Y1919" i="13"/>
  <c r="AG1207" i="122"/>
  <c r="K51" i="13"/>
  <c r="W1687" i="13"/>
  <c r="AG2164" i="122"/>
  <c r="AG2064" i="122"/>
  <c r="AG451" i="122"/>
  <c r="AG1840" i="122"/>
  <c r="AG2484" i="122"/>
  <c r="AG2385" i="122"/>
  <c r="AG1199" i="122"/>
  <c r="V1462" i="122"/>
  <c r="AL3261" i="13"/>
  <c r="AE2582" i="13"/>
  <c r="L56" i="122"/>
  <c r="AG879" i="122"/>
  <c r="AH191" i="122"/>
  <c r="AG459" i="122"/>
  <c r="AG2054" i="122"/>
  <c r="K218" i="13"/>
  <c r="AO204" i="8"/>
  <c r="AG876" i="122"/>
  <c r="V1637" i="122"/>
  <c r="AG2267" i="122"/>
  <c r="AG1198" i="122"/>
  <c r="AG2491" i="122"/>
  <c r="L367" i="13"/>
  <c r="AG666" i="122"/>
  <c r="AG665" i="122"/>
  <c r="AG2380" i="122"/>
  <c r="AG1898" i="122"/>
  <c r="AM63" i="113"/>
  <c r="L58" i="122"/>
  <c r="AG2160" i="122"/>
  <c r="AG1091" i="122"/>
  <c r="AG2376" i="122"/>
  <c r="W1566" i="122"/>
  <c r="L356" i="13"/>
  <c r="AL3260" i="13"/>
  <c r="M635" i="13"/>
  <c r="M494" i="122"/>
  <c r="AG2384" i="122"/>
  <c r="AG780" i="122"/>
  <c r="AG1416" i="122"/>
  <c r="AG1946" i="122"/>
  <c r="AG1957" i="122"/>
  <c r="P790" i="13"/>
  <c r="R1031" i="122"/>
  <c r="AL63" i="113"/>
  <c r="AN209" i="8"/>
  <c r="K308" i="13"/>
  <c r="X1433" i="13"/>
  <c r="AG775" i="122"/>
  <c r="R1167" i="13"/>
  <c r="M632" i="13"/>
  <c r="AG507" i="122"/>
  <c r="AG2433" i="122"/>
  <c r="AG565" i="122"/>
  <c r="AG2326" i="122"/>
  <c r="AG2377" i="122"/>
  <c r="AG1089" i="122"/>
  <c r="AG1203" i="122"/>
  <c r="AG1845" i="122"/>
  <c r="AG449" i="122"/>
  <c r="AG663" i="122"/>
  <c r="AG614" i="122"/>
  <c r="AH193" i="122"/>
  <c r="AO63" i="113"/>
  <c r="M226" i="13"/>
  <c r="K140" i="122"/>
  <c r="L63" i="122"/>
  <c r="X1851" i="122"/>
  <c r="AL3266" i="13"/>
  <c r="AG982" i="122"/>
  <c r="AG2269" i="122"/>
  <c r="AN63" i="113"/>
  <c r="AG1100" i="122"/>
  <c r="AG1042" i="122"/>
  <c r="N399" i="122"/>
  <c r="N459" i="122" s="1"/>
  <c r="N741" i="13"/>
  <c r="AG935" i="122"/>
  <c r="AG1577" i="122"/>
  <c r="AG1624" i="122"/>
  <c r="AG2159" i="122"/>
  <c r="M630" i="13"/>
  <c r="AG231" i="122"/>
  <c r="AG2112" i="122"/>
  <c r="N737" i="13"/>
  <c r="M674" i="122"/>
  <c r="AG828" i="122"/>
  <c r="K460" i="122"/>
  <c r="L567" i="122"/>
  <c r="AG878" i="122"/>
  <c r="AG199" i="122"/>
  <c r="AG234" i="122"/>
  <c r="L54" i="122"/>
  <c r="AG235" i="122"/>
  <c r="K277" i="122"/>
  <c r="AB1968" i="13"/>
  <c r="X1600" i="13"/>
  <c r="AM3327" i="13"/>
  <c r="O843" i="13"/>
  <c r="K221" i="13"/>
  <c r="AD2182" i="13"/>
  <c r="AA1921" i="13"/>
  <c r="N470" i="13"/>
  <c r="M315" i="13"/>
  <c r="AE2289" i="13"/>
  <c r="K421" i="13"/>
  <c r="AC2186" i="13"/>
  <c r="K220" i="13"/>
  <c r="AH2625" i="13"/>
  <c r="V1326" i="13"/>
  <c r="AG2503" i="13"/>
  <c r="AL3220" i="13"/>
  <c r="Q791" i="13"/>
  <c r="K61" i="13"/>
  <c r="P795" i="13"/>
  <c r="K420" i="13"/>
  <c r="K312" i="13" s="1"/>
  <c r="K53" i="13"/>
  <c r="K295" i="13"/>
  <c r="U1530" i="122"/>
  <c r="AL3053" i="13"/>
  <c r="T1112" i="13"/>
  <c r="AA177" i="13"/>
  <c r="AF2396" i="13"/>
  <c r="AJ2839" i="13"/>
  <c r="K216" i="13"/>
  <c r="AI2732" i="13"/>
  <c r="AG233" i="122"/>
  <c r="AG243" i="122"/>
  <c r="AK2946" i="13"/>
  <c r="S1005" i="13"/>
  <c r="T1219" i="13"/>
  <c r="J31" i="8"/>
  <c r="AK3353" i="122"/>
  <c r="AB2279" i="122"/>
  <c r="N781" i="122"/>
  <c r="AA2172" i="122"/>
  <c r="O888" i="122"/>
  <c r="AL3460" i="122"/>
  <c r="AL3462" i="122"/>
  <c r="AB2104" i="122"/>
  <c r="N602" i="122"/>
  <c r="AL3302" i="122"/>
  <c r="AM3555" i="122"/>
  <c r="K342" i="122"/>
  <c r="L392" i="122"/>
  <c r="AL3459" i="122"/>
  <c r="O711" i="122"/>
  <c r="P816" i="122"/>
  <c r="N612" i="122"/>
  <c r="L398" i="122"/>
  <c r="P820" i="122"/>
  <c r="AM3552" i="122"/>
  <c r="AK3235" i="122"/>
  <c r="AM3554" i="122"/>
  <c r="L390" i="122"/>
  <c r="AL3464" i="122"/>
  <c r="V1468" i="122"/>
  <c r="P818" i="122"/>
  <c r="P826" i="122"/>
  <c r="K350" i="122"/>
  <c r="O709" i="122"/>
  <c r="L389" i="122"/>
  <c r="AK3354" i="122"/>
  <c r="M499" i="122"/>
  <c r="AK3352" i="122"/>
  <c r="AK3323" i="13"/>
  <c r="AK3355" i="122"/>
  <c r="AL3195" i="122"/>
  <c r="AB2105" i="122"/>
  <c r="AM3409" i="122"/>
  <c r="Y1782" i="122"/>
  <c r="AB2100" i="122"/>
  <c r="AM3553" i="122"/>
  <c r="K341" i="122"/>
  <c r="O713" i="122"/>
  <c r="AB2110" i="122"/>
  <c r="J353" i="122"/>
  <c r="AL3461" i="122"/>
  <c r="O710" i="122"/>
  <c r="AK3351" i="122"/>
  <c r="M497" i="122"/>
  <c r="AL3465" i="122"/>
  <c r="AM3557" i="122"/>
  <c r="AG1684" i="122"/>
  <c r="AM3556" i="122"/>
  <c r="AK3233" i="122"/>
  <c r="AB2111" i="122"/>
  <c r="L393" i="122"/>
  <c r="P819" i="122"/>
  <c r="K343" i="122"/>
  <c r="N607" i="122"/>
  <c r="AB2101" i="122"/>
  <c r="P821" i="122"/>
  <c r="P815" i="122"/>
  <c r="O719" i="122"/>
  <c r="AB2103" i="122"/>
  <c r="AL3463" i="122"/>
  <c r="N603" i="122"/>
  <c r="AK3358" i="122"/>
  <c r="N608" i="122"/>
  <c r="M500" i="122"/>
  <c r="AK3325" i="13"/>
  <c r="Z1891" i="122"/>
  <c r="AG1731" i="122"/>
  <c r="L394" i="122"/>
  <c r="AK3357" i="122"/>
  <c r="AB2106" i="122"/>
  <c r="K345" i="122"/>
  <c r="L391" i="122"/>
  <c r="L388" i="122"/>
  <c r="M505" i="122"/>
  <c r="P817" i="122"/>
  <c r="M496" i="122"/>
  <c r="AA1993" i="122"/>
  <c r="K346" i="122"/>
  <c r="M495" i="122"/>
  <c r="AM3551" i="122"/>
  <c r="N605" i="122"/>
  <c r="AK3356" i="122"/>
  <c r="K340" i="122"/>
  <c r="AB2102" i="122"/>
  <c r="AK3232" i="122"/>
  <c r="AK3230" i="122"/>
  <c r="K344" i="122"/>
  <c r="AK3234" i="122"/>
  <c r="AG768" i="122"/>
  <c r="AG721" i="122"/>
  <c r="AG1791" i="122"/>
  <c r="AG1838" i="122"/>
  <c r="AG1149" i="122"/>
  <c r="AG1196" i="122"/>
  <c r="AG1363" i="122"/>
  <c r="AG400" i="122"/>
  <c r="AG447" i="122"/>
  <c r="AG1410" i="122"/>
  <c r="AE2575" i="13"/>
  <c r="AG1256" i="122"/>
  <c r="AG1303" i="122"/>
  <c r="AG2219" i="122"/>
  <c r="AG2266" i="122"/>
  <c r="AE2576" i="13"/>
  <c r="AG242" i="122"/>
  <c r="K102" i="13"/>
  <c r="AH2218" i="122"/>
  <c r="M238" i="122"/>
  <c r="Y1636" i="122"/>
  <c r="L139" i="122"/>
  <c r="X1529" i="122"/>
  <c r="S1331" i="122"/>
  <c r="P673" i="122"/>
  <c r="M187" i="122"/>
  <c r="M236" i="122"/>
  <c r="M237" i="122"/>
  <c r="T1041" i="122"/>
  <c r="V1255" i="122"/>
  <c r="AB1957" i="122"/>
  <c r="AE2721" i="122"/>
  <c r="AM3398" i="122"/>
  <c r="M561" i="122"/>
  <c r="W1362" i="122"/>
  <c r="AH3042" i="122"/>
  <c r="R887" i="122"/>
  <c r="AA1850" i="122"/>
  <c r="M197" i="122"/>
  <c r="AH272" i="122"/>
  <c r="AH1779" i="122"/>
  <c r="S1216" i="122"/>
  <c r="M188" i="122"/>
  <c r="Q780" i="122"/>
  <c r="AI3089" i="122"/>
  <c r="M235" i="122"/>
  <c r="S1009" i="122"/>
  <c r="O775" i="122"/>
  <c r="AM3565" i="122"/>
  <c r="M189" i="122"/>
  <c r="Z1743" i="122"/>
  <c r="O566" i="122"/>
  <c r="U1148" i="122"/>
  <c r="M582" i="13"/>
  <c r="M614" i="13"/>
  <c r="N300" i="13"/>
  <c r="AE2573" i="13"/>
  <c r="K418" i="13"/>
  <c r="P995" i="122"/>
  <c r="Q922" i="122"/>
  <c r="T1363" i="122"/>
  <c r="T1410" i="122"/>
  <c r="S1136" i="122"/>
  <c r="R1209" i="122"/>
  <c r="Y1958" i="122"/>
  <c r="Z1885" i="122"/>
  <c r="W1744" i="122"/>
  <c r="X1671" i="122"/>
  <c r="S1303" i="122"/>
  <c r="Q1102" i="122"/>
  <c r="R1029" i="122"/>
  <c r="M186" i="122"/>
  <c r="L244" i="122"/>
  <c r="Z2065" i="122"/>
  <c r="AA1992" i="122"/>
  <c r="K214" i="13"/>
  <c r="K56" i="13"/>
  <c r="AF2506" i="13"/>
  <c r="O844" i="13"/>
  <c r="AD2401" i="13"/>
  <c r="AD2433" i="13"/>
  <c r="Y1924" i="13"/>
  <c r="N721" i="13"/>
  <c r="K219" i="13"/>
  <c r="N689" i="13"/>
  <c r="V1437" i="13"/>
  <c r="K55" i="13"/>
  <c r="L525" i="13"/>
  <c r="V1603" i="13"/>
  <c r="AD2460" i="13"/>
  <c r="L533" i="13"/>
  <c r="L524" i="13"/>
  <c r="T1382" i="13"/>
  <c r="AC2353" i="13"/>
  <c r="O847" i="13"/>
  <c r="Z2026" i="13"/>
  <c r="S1276" i="13"/>
  <c r="Q1058" i="13"/>
  <c r="S1282" i="13"/>
  <c r="O854" i="13"/>
  <c r="N738" i="13"/>
  <c r="O845" i="13"/>
  <c r="L366" i="13"/>
  <c r="S1116" i="13"/>
  <c r="AD2451" i="13"/>
  <c r="AD2449" i="13"/>
  <c r="AD2453" i="13"/>
  <c r="W1544" i="13"/>
  <c r="Z2021" i="13"/>
  <c r="AM3368" i="13"/>
  <c r="AM3373" i="13"/>
  <c r="O849" i="13"/>
  <c r="AD2452" i="13"/>
  <c r="AA1971" i="13"/>
  <c r="N739" i="13"/>
  <c r="AM3370" i="13"/>
  <c r="AA2132" i="13"/>
  <c r="AA1972" i="13"/>
  <c r="AA2138" i="13"/>
  <c r="AB2238" i="13"/>
  <c r="Y1920" i="13"/>
  <c r="AD2454" i="13"/>
  <c r="AC2344" i="13"/>
  <c r="M640" i="13"/>
  <c r="AA2133" i="13"/>
  <c r="L528" i="13"/>
  <c r="M631" i="13"/>
  <c r="Y1758" i="13"/>
  <c r="K297" i="13"/>
  <c r="AM3544" i="13"/>
  <c r="AD2459" i="13"/>
  <c r="AM3539" i="13"/>
  <c r="Z2027" i="13"/>
  <c r="AK3217" i="13"/>
  <c r="AC2326" i="13"/>
  <c r="AM3535" i="13"/>
  <c r="AC2352" i="13"/>
  <c r="AM3537" i="13"/>
  <c r="AK3213" i="13"/>
  <c r="AA2128" i="13"/>
  <c r="AA2129" i="13"/>
  <c r="N747" i="13"/>
  <c r="AC2345" i="13"/>
  <c r="O688" i="13"/>
  <c r="AM3367" i="13"/>
  <c r="AD2450" i="13"/>
  <c r="Q902" i="13"/>
  <c r="K217" i="13"/>
  <c r="X1810" i="13"/>
  <c r="T1389" i="13"/>
  <c r="AM3372" i="13"/>
  <c r="AB2236" i="13"/>
  <c r="AB2241" i="13"/>
  <c r="K419" i="13"/>
  <c r="K296" i="13"/>
  <c r="AA2131" i="13"/>
  <c r="AK3218" i="13"/>
  <c r="X1651" i="13"/>
  <c r="AF2781" i="13"/>
  <c r="AB2235" i="13"/>
  <c r="AB2245" i="13"/>
  <c r="L527" i="13"/>
  <c r="O846" i="13"/>
  <c r="U1496" i="13"/>
  <c r="K210" i="13"/>
  <c r="K212" i="13" s="1"/>
  <c r="M474" i="13"/>
  <c r="AC2348" i="13"/>
  <c r="AM3369" i="13"/>
  <c r="K298" i="13"/>
  <c r="AA2139" i="13"/>
  <c r="AC2343" i="13"/>
  <c r="W1710" i="13"/>
  <c r="Z1865" i="13"/>
  <c r="X1817" i="13"/>
  <c r="T1223" i="13"/>
  <c r="O841" i="13"/>
  <c r="L523" i="13"/>
  <c r="U1330" i="13"/>
  <c r="Q1068" i="13"/>
  <c r="AA2130" i="13"/>
  <c r="AM3536" i="13"/>
  <c r="AA2134" i="13"/>
  <c r="AM3540" i="13"/>
  <c r="AM3371" i="13"/>
  <c r="AK3215" i="13"/>
  <c r="AK3216" i="13"/>
  <c r="N581" i="13"/>
  <c r="R1009" i="13"/>
  <c r="K54" i="13"/>
  <c r="AI3057" i="13"/>
  <c r="AM3534" i="13"/>
  <c r="AB2240" i="13"/>
  <c r="AD2455" i="13"/>
  <c r="P956" i="13"/>
  <c r="AC2346" i="13"/>
  <c r="P961" i="13"/>
  <c r="AH2995" i="13"/>
  <c r="AB2237" i="13"/>
  <c r="AM3538" i="13"/>
  <c r="AM3377" i="13"/>
  <c r="AC2342" i="13"/>
  <c r="AE2674" i="13"/>
  <c r="AK3223" i="13"/>
  <c r="AO221" i="8"/>
  <c r="AC2294" i="13"/>
  <c r="AL3259" i="13"/>
  <c r="AK3197" i="13"/>
  <c r="AL3426" i="13"/>
  <c r="AQ218" i="8"/>
  <c r="AP216" i="8"/>
  <c r="K318" i="13"/>
  <c r="AE2540" i="13"/>
  <c r="AE2508" i="13"/>
  <c r="AA2112" i="13"/>
  <c r="AA2080" i="13"/>
  <c r="Q1042" i="13"/>
  <c r="Q1010" i="13"/>
  <c r="T1363" i="13"/>
  <c r="T1331" i="13"/>
  <c r="L507" i="13"/>
  <c r="L475" i="13"/>
  <c r="Y1898" i="13"/>
  <c r="Y1866" i="13"/>
  <c r="R1149" i="13"/>
  <c r="R1117" i="13"/>
  <c r="W1684" i="13"/>
  <c r="W1652" i="13"/>
  <c r="AB2219" i="13"/>
  <c r="AB2187" i="13"/>
  <c r="S1256" i="13"/>
  <c r="S1224" i="13"/>
  <c r="Z2005" i="13"/>
  <c r="Z1973" i="13"/>
  <c r="P935" i="13"/>
  <c r="P903" i="13"/>
  <c r="V1595" i="13" l="1"/>
  <c r="W1535" i="13" s="1"/>
  <c r="P955" i="13"/>
  <c r="K260" i="13"/>
  <c r="K261" i="13" s="1"/>
  <c r="U1487" i="13"/>
  <c r="V1427" i="13" s="1"/>
  <c r="U1357" i="122"/>
  <c r="U1417" i="122" s="1"/>
  <c r="U1485" i="13"/>
  <c r="Q993" i="122"/>
  <c r="Y1707" i="13"/>
  <c r="Z1647" i="13" s="1"/>
  <c r="X1806" i="13"/>
  <c r="V1599" i="13"/>
  <c r="AH601" i="122"/>
  <c r="AH676" i="122" s="1"/>
  <c r="T1254" i="122"/>
  <c r="W1701" i="13"/>
  <c r="P951" i="13"/>
  <c r="Q988" i="122"/>
  <c r="Z2023" i="13"/>
  <c r="F201" i="7"/>
  <c r="F200" i="7"/>
  <c r="F175" i="7"/>
  <c r="G113" i="7"/>
  <c r="G199" i="7" s="1"/>
  <c r="H87" i="7"/>
  <c r="J63" i="7"/>
  <c r="I61" i="7"/>
  <c r="AO232" i="8"/>
  <c r="AP227" i="8"/>
  <c r="AK3236" i="122"/>
  <c r="Q1061" i="13"/>
  <c r="J123" i="13"/>
  <c r="K50" i="13"/>
  <c r="K292" i="13"/>
  <c r="K413" i="13"/>
  <c r="Y1839" i="122"/>
  <c r="J40" i="13"/>
  <c r="U1491" i="13"/>
  <c r="V1431" i="13" s="1"/>
  <c r="W1704" i="13"/>
  <c r="Q985" i="122"/>
  <c r="AK3214" i="13"/>
  <c r="Y1845" i="122"/>
  <c r="AH1148" i="122"/>
  <c r="AH1208" i="122" s="1"/>
  <c r="AH1244" i="122"/>
  <c r="X1811" i="13"/>
  <c r="W1631" i="122"/>
  <c r="J109" i="13"/>
  <c r="AM3518" i="13"/>
  <c r="Y1914" i="13"/>
  <c r="R1100" i="122"/>
  <c r="AA2063" i="122"/>
  <c r="X1742" i="122"/>
  <c r="AH607" i="122"/>
  <c r="J22" i="13"/>
  <c r="V1596" i="13"/>
  <c r="Z1947" i="122"/>
  <c r="AH2314" i="122"/>
  <c r="AH2389" i="122" s="1"/>
  <c r="AH2374" i="122" s="1"/>
  <c r="AH232" i="122"/>
  <c r="P954" i="13"/>
  <c r="AH392" i="122"/>
  <c r="Z2022" i="13"/>
  <c r="AH1247" i="122"/>
  <c r="N666" i="122"/>
  <c r="N740" i="13"/>
  <c r="AH2319" i="122"/>
  <c r="Q1063" i="13"/>
  <c r="R1095" i="122"/>
  <c r="AK3231" i="122"/>
  <c r="AH1677" i="122"/>
  <c r="AH1752" i="122" s="1"/>
  <c r="AH1737" i="122" s="1"/>
  <c r="X1812" i="13"/>
  <c r="Y1752" i="13" s="1"/>
  <c r="M558" i="122"/>
  <c r="X1813" i="13"/>
  <c r="Y1841" i="122"/>
  <c r="O774" i="122"/>
  <c r="T1384" i="13"/>
  <c r="U1486" i="13"/>
  <c r="AH2427" i="122"/>
  <c r="AK3244" i="122"/>
  <c r="W1624" i="122"/>
  <c r="Q984" i="122"/>
  <c r="AH1896" i="122"/>
  <c r="U1351" i="122"/>
  <c r="Y1918" i="13"/>
  <c r="AH494" i="122"/>
  <c r="AE2571" i="13"/>
  <c r="S1278" i="13"/>
  <c r="AH822" i="122"/>
  <c r="S1218" i="122"/>
  <c r="P953" i="13"/>
  <c r="U1492" i="13"/>
  <c r="Q986" i="122"/>
  <c r="Q1060" i="13"/>
  <c r="Y1840" i="122"/>
  <c r="U1352" i="122"/>
  <c r="AH2423" i="122"/>
  <c r="W1630" i="122"/>
  <c r="X1807" i="13"/>
  <c r="S1277" i="13"/>
  <c r="AH1892" i="122"/>
  <c r="AH1967" i="122" s="1"/>
  <c r="AH1952" i="122" s="1"/>
  <c r="X1809" i="13"/>
  <c r="V1518" i="122"/>
  <c r="Z1946" i="122"/>
  <c r="K96" i="13"/>
  <c r="AH1992" i="122"/>
  <c r="Z1949" i="122"/>
  <c r="AH821" i="122"/>
  <c r="AH1999" i="122"/>
  <c r="S1215" i="122"/>
  <c r="N661" i="122"/>
  <c r="T1379" i="13"/>
  <c r="W1703" i="13"/>
  <c r="M53" i="122"/>
  <c r="U1353" i="122"/>
  <c r="X1734" i="122"/>
  <c r="AA1965" i="13"/>
  <c r="L170" i="13"/>
  <c r="K43" i="122"/>
  <c r="Z1952" i="122"/>
  <c r="AH2101" i="122"/>
  <c r="AH2210" i="122"/>
  <c r="AH1469" i="122"/>
  <c r="AH1529" i="122" s="1"/>
  <c r="AH928" i="122"/>
  <c r="K97" i="13"/>
  <c r="T1385" i="13"/>
  <c r="Q987" i="122"/>
  <c r="U1354" i="122"/>
  <c r="K309" i="13"/>
  <c r="K112" i="13" s="1"/>
  <c r="AH1457" i="122"/>
  <c r="AH714" i="122"/>
  <c r="N664" i="122"/>
  <c r="Y1844" i="122"/>
  <c r="X1736" i="122"/>
  <c r="AH2432" i="122"/>
  <c r="AH2492" i="122" s="1"/>
  <c r="R1169" i="13"/>
  <c r="K16" i="122"/>
  <c r="T1249" i="122"/>
  <c r="AE2577" i="13"/>
  <c r="R1171" i="13"/>
  <c r="W1700" i="13"/>
  <c r="L357" i="13"/>
  <c r="X1732" i="122"/>
  <c r="W1635" i="122"/>
  <c r="Y1849" i="122"/>
  <c r="AH1891" i="122"/>
  <c r="AH1966" i="122" s="1"/>
  <c r="AH1951" i="122" s="1"/>
  <c r="AM87" i="8"/>
  <c r="AH1030" i="122"/>
  <c r="AH1672" i="122"/>
  <c r="AH2422" i="122"/>
  <c r="AH2497" i="122" s="1"/>
  <c r="AH2482" i="122" s="1"/>
  <c r="Q1059" i="13"/>
  <c r="W1628" i="122"/>
  <c r="O772" i="122"/>
  <c r="T1383" i="13"/>
  <c r="W1627" i="122"/>
  <c r="J27" i="8"/>
  <c r="Y1843" i="122"/>
  <c r="Y1915" i="13"/>
  <c r="AH815" i="122"/>
  <c r="AH499" i="122"/>
  <c r="AB2159" i="122"/>
  <c r="AH1782" i="122"/>
  <c r="AH1857" i="122" s="1"/>
  <c r="AH1842" i="122" s="1"/>
  <c r="AC2135" i="13"/>
  <c r="V1519" i="122"/>
  <c r="AA2055" i="122"/>
  <c r="AH1140" i="122"/>
  <c r="Y1916" i="13"/>
  <c r="Q1064" i="13"/>
  <c r="U1489" i="13"/>
  <c r="AH933" i="122"/>
  <c r="R1090" i="122"/>
  <c r="AH1995" i="122"/>
  <c r="S1213" i="122"/>
  <c r="AH2315" i="122"/>
  <c r="AA2057" i="122"/>
  <c r="P788" i="13"/>
  <c r="P833" i="13" s="1"/>
  <c r="S1274" i="13"/>
  <c r="S1214" i="122"/>
  <c r="AH500" i="122"/>
  <c r="U1356" i="122"/>
  <c r="AC2347" i="13"/>
  <c r="S1212" i="122"/>
  <c r="AH1459" i="122"/>
  <c r="AH1034" i="122"/>
  <c r="Q983" i="122"/>
  <c r="AH1678" i="122"/>
  <c r="U1361" i="122"/>
  <c r="AH1246" i="122"/>
  <c r="W1629" i="122"/>
  <c r="AH1033" i="122"/>
  <c r="AH1361" i="122"/>
  <c r="AH1421" i="122" s="1"/>
  <c r="Z1956" i="122"/>
  <c r="U1355" i="122"/>
  <c r="AH1783" i="122"/>
  <c r="AH1858" i="122" s="1"/>
  <c r="AH1843" i="122" s="1"/>
  <c r="AH1566" i="122"/>
  <c r="V1524" i="122"/>
  <c r="V1521" i="122"/>
  <c r="AH929" i="122"/>
  <c r="P882" i="122"/>
  <c r="W1706" i="13"/>
  <c r="AH1137" i="122"/>
  <c r="AH1675" i="122"/>
  <c r="AH1141" i="122"/>
  <c r="T1250" i="122"/>
  <c r="V1594" i="13"/>
  <c r="Y1917" i="13"/>
  <c r="X1808" i="13"/>
  <c r="S1275" i="13"/>
  <c r="Q1062" i="13"/>
  <c r="R1002" i="13" s="1"/>
  <c r="O768" i="122"/>
  <c r="R1094" i="122"/>
  <c r="L264" i="122"/>
  <c r="AH1676" i="122"/>
  <c r="AH1751" i="122" s="1"/>
  <c r="AH1736" i="122" s="1"/>
  <c r="AH713" i="122"/>
  <c r="T1246" i="122"/>
  <c r="L447" i="122"/>
  <c r="AH2110" i="122"/>
  <c r="AH2170" i="122" s="1"/>
  <c r="AH1888" i="122"/>
  <c r="L130" i="122"/>
  <c r="S1272" i="13"/>
  <c r="T1212" i="13" s="1"/>
  <c r="M299" i="13"/>
  <c r="AH1035" i="122"/>
  <c r="AH608" i="122"/>
  <c r="V1598" i="13"/>
  <c r="AH1255" i="122"/>
  <c r="AH1315" i="122" s="1"/>
  <c r="M57" i="122"/>
  <c r="X1737" i="122"/>
  <c r="M636" i="13"/>
  <c r="AL3306" i="13"/>
  <c r="AH498" i="122"/>
  <c r="AH710" i="122"/>
  <c r="AH1568" i="122"/>
  <c r="AH2208" i="122"/>
  <c r="AH1463" i="122"/>
  <c r="AH1538" i="122" s="1"/>
  <c r="AH1523" i="122" s="1"/>
  <c r="U1483" i="13"/>
  <c r="AH1784" i="122"/>
  <c r="AH1859" i="122" s="1"/>
  <c r="AH1844" i="122" s="1"/>
  <c r="AH1245" i="122"/>
  <c r="AH1138" i="122"/>
  <c r="Y1838" i="122"/>
  <c r="V1523" i="122"/>
  <c r="AH1351" i="122"/>
  <c r="AH1565" i="122"/>
  <c r="AH925" i="122"/>
  <c r="R1175" i="13"/>
  <c r="AH237" i="122"/>
  <c r="AH1570" i="122"/>
  <c r="AH604" i="122"/>
  <c r="AH1362" i="122"/>
  <c r="AH1422" i="122" s="1"/>
  <c r="AH393" i="122"/>
  <c r="AH1683" i="122"/>
  <c r="AH1743" i="122" s="1"/>
  <c r="AH1142" i="122"/>
  <c r="R1096" i="122"/>
  <c r="AH1673" i="122"/>
  <c r="AH1748" i="122" s="1"/>
  <c r="AH1733" i="122" s="1"/>
  <c r="AE2574" i="13"/>
  <c r="X1735" i="122"/>
  <c r="AH2111" i="122"/>
  <c r="AH2171" i="122" s="1"/>
  <c r="AH817" i="122"/>
  <c r="AH613" i="122"/>
  <c r="AC2179" i="13"/>
  <c r="AH709" i="122"/>
  <c r="T1247" i="122"/>
  <c r="AH2426" i="122"/>
  <c r="AH820" i="122"/>
  <c r="AH924" i="122"/>
  <c r="AF2507" i="13"/>
  <c r="O682" i="13"/>
  <c r="AH2313" i="122"/>
  <c r="AH1031" i="122"/>
  <c r="Z1950" i="122"/>
  <c r="R1092" i="122"/>
  <c r="AH1461" i="122"/>
  <c r="AH1536" i="122" s="1"/>
  <c r="AH1521" i="122" s="1"/>
  <c r="AH1887" i="122"/>
  <c r="AH1962" i="122" s="1"/>
  <c r="AH1947" i="122" s="1"/>
  <c r="L259" i="13"/>
  <c r="AH612" i="122"/>
  <c r="AH672" i="122" s="1"/>
  <c r="AA2056" i="122"/>
  <c r="AH923" i="122"/>
  <c r="AH1032" i="122"/>
  <c r="R1093" i="122"/>
  <c r="Z1948" i="122"/>
  <c r="P957" i="13"/>
  <c r="AH2103" i="122"/>
  <c r="AH2178" i="122" s="1"/>
  <c r="AH2163" i="122" s="1"/>
  <c r="AH2211" i="122"/>
  <c r="AH1890" i="122"/>
  <c r="AH2217" i="122"/>
  <c r="AH2277" i="122" s="1"/>
  <c r="AH711" i="122"/>
  <c r="AH2212" i="122"/>
  <c r="T1245" i="122"/>
  <c r="T1244" i="122"/>
  <c r="AA2058" i="122"/>
  <c r="AH1468" i="122"/>
  <c r="X1804" i="13"/>
  <c r="AH719" i="122"/>
  <c r="AH779" i="122" s="1"/>
  <c r="AH1998" i="122"/>
  <c r="AH1996" i="122"/>
  <c r="V1430" i="13"/>
  <c r="AH2875" i="122"/>
  <c r="X1738" i="122"/>
  <c r="AH1458" i="122"/>
  <c r="AH926" i="122"/>
  <c r="AH1889" i="122"/>
  <c r="AH1964" i="122" s="1"/>
  <c r="AH1949" i="122" s="1"/>
  <c r="K122" i="13"/>
  <c r="AH827" i="122"/>
  <c r="AH887" i="122" s="1"/>
  <c r="AH1567" i="122"/>
  <c r="AH1789" i="122"/>
  <c r="AH398" i="122"/>
  <c r="AH2105" i="122"/>
  <c r="R1168" i="13"/>
  <c r="T1380" i="13"/>
  <c r="AH1682" i="122"/>
  <c r="AH1742" i="122" s="1"/>
  <c r="V1593" i="13"/>
  <c r="S1217" i="122"/>
  <c r="AH1249" i="122"/>
  <c r="AH1790" i="122"/>
  <c r="R1170" i="13"/>
  <c r="AH934" i="122"/>
  <c r="AH994" i="122" s="1"/>
  <c r="AH927" i="122"/>
  <c r="AH2102" i="122"/>
  <c r="AH497" i="122"/>
  <c r="AH1250" i="122"/>
  <c r="AH1460" i="122"/>
  <c r="AH1535" i="122" s="1"/>
  <c r="AH1520" i="122" s="1"/>
  <c r="AH1254" i="122"/>
  <c r="AH1314" i="122" s="1"/>
  <c r="AH501" i="122"/>
  <c r="AH1036" i="122"/>
  <c r="AL3309" i="13"/>
  <c r="N575" i="13"/>
  <c r="AH2420" i="122"/>
  <c r="AH1041" i="122"/>
  <c r="AH394" i="122"/>
  <c r="AA1754" i="13"/>
  <c r="AH1353" i="122"/>
  <c r="AH1993" i="122"/>
  <c r="AH1997" i="122"/>
  <c r="L127" i="122"/>
  <c r="V1517" i="122"/>
  <c r="AH388" i="122"/>
  <c r="AH496" i="122"/>
  <c r="AH1994" i="122"/>
  <c r="AA2059" i="122"/>
  <c r="AH2213" i="122"/>
  <c r="X1733" i="122"/>
  <c r="AH826" i="122"/>
  <c r="AH886" i="122" s="1"/>
  <c r="AH1569" i="122"/>
  <c r="L173" i="13"/>
  <c r="AL3307" i="13"/>
  <c r="AH1357" i="122"/>
  <c r="AH1462" i="122"/>
  <c r="V1522" i="122"/>
  <c r="U1488" i="13"/>
  <c r="L412" i="13"/>
  <c r="AH2106" i="122"/>
  <c r="T1248" i="122"/>
  <c r="AH712" i="122"/>
  <c r="AA2054" i="122"/>
  <c r="AH390" i="122"/>
  <c r="V1590" i="13"/>
  <c r="R1165" i="13"/>
  <c r="AG2493" i="122"/>
  <c r="L134" i="122"/>
  <c r="AH1355" i="122"/>
  <c r="AG2903" i="13"/>
  <c r="T1213" i="13"/>
  <c r="AH2431" i="122"/>
  <c r="AH391" i="122"/>
  <c r="AH720" i="122"/>
  <c r="AH2104" i="122"/>
  <c r="M466" i="13"/>
  <c r="W1625" i="122"/>
  <c r="W1705" i="13"/>
  <c r="N574" i="13"/>
  <c r="AH1674" i="122"/>
  <c r="AH1749" i="122" s="1"/>
  <c r="AH1734" i="122" s="1"/>
  <c r="AH2318" i="122"/>
  <c r="AH602" i="122"/>
  <c r="AH1464" i="122"/>
  <c r="AH1539" i="122" s="1"/>
  <c r="AH1524" i="122" s="1"/>
  <c r="AH2324" i="122"/>
  <c r="AH2384" i="122" s="1"/>
  <c r="AH1248" i="122"/>
  <c r="AL3305" i="13"/>
  <c r="P952" i="13"/>
  <c r="Z1859" i="13"/>
  <c r="U1321" i="13"/>
  <c r="AG674" i="122"/>
  <c r="AH1354" i="122"/>
  <c r="V1520" i="122"/>
  <c r="AH2316" i="122"/>
  <c r="L131" i="122"/>
  <c r="AH2424" i="122"/>
  <c r="X1493" i="13"/>
  <c r="Q989" i="122"/>
  <c r="AG1530" i="122"/>
  <c r="S1222" i="122"/>
  <c r="AG995" i="122"/>
  <c r="AH1575" i="122"/>
  <c r="AH1635" i="122" s="1"/>
  <c r="AH1886" i="122"/>
  <c r="AH1571" i="122"/>
  <c r="AH1576" i="122"/>
  <c r="AH1636" i="122" s="1"/>
  <c r="N570" i="13"/>
  <c r="K111" i="13"/>
  <c r="AH1780" i="122"/>
  <c r="AH1855" i="122" s="1"/>
  <c r="AH1840" i="122" s="1"/>
  <c r="AH819" i="122"/>
  <c r="AH495" i="122"/>
  <c r="W1577" i="122"/>
  <c r="AH1885" i="122"/>
  <c r="AH2421" i="122"/>
  <c r="AH2496" i="122" s="1"/>
  <c r="AH2481" i="122" s="1"/>
  <c r="AH1147" i="122"/>
  <c r="AH1207" i="122" s="1"/>
  <c r="AH1781" i="122"/>
  <c r="AH1856" i="122" s="1"/>
  <c r="AH1841" i="122" s="1"/>
  <c r="N573" i="13"/>
  <c r="AH2325" i="122"/>
  <c r="AH2385" i="122" s="1"/>
  <c r="AH505" i="122"/>
  <c r="AH565" i="122" s="1"/>
  <c r="AH1139" i="122"/>
  <c r="AO87" i="8"/>
  <c r="AG2065" i="122"/>
  <c r="AG567" i="122"/>
  <c r="P835" i="13"/>
  <c r="P850" i="13" s="1"/>
  <c r="AH816" i="122"/>
  <c r="AH399" i="122"/>
  <c r="L138" i="122"/>
  <c r="AH236" i="122"/>
  <c r="W1702" i="13"/>
  <c r="AA1964" i="13"/>
  <c r="AG2386" i="122"/>
  <c r="AH1352" i="122"/>
  <c r="AH2425" i="122"/>
  <c r="AH2209" i="122"/>
  <c r="AH2004" i="122"/>
  <c r="AH2064" i="122" s="1"/>
  <c r="AP204" i="8"/>
  <c r="AH1143" i="122"/>
  <c r="AG1958" i="122"/>
  <c r="AH1897" i="122"/>
  <c r="AH605" i="122"/>
  <c r="AO209" i="8"/>
  <c r="W1626" i="122"/>
  <c r="L133" i="122"/>
  <c r="N572" i="13"/>
  <c r="L355" i="13"/>
  <c r="AH186" i="122"/>
  <c r="M554" i="122"/>
  <c r="AH606" i="122"/>
  <c r="AH2100" i="122"/>
  <c r="AN87" i="8"/>
  <c r="AH2207" i="122"/>
  <c r="AH1356" i="122"/>
  <c r="AH715" i="122"/>
  <c r="AH238" i="122"/>
  <c r="L401" i="13"/>
  <c r="L248" i="13"/>
  <c r="AH1029" i="122"/>
  <c r="R1091" i="122"/>
  <c r="AH2320" i="122"/>
  <c r="AH603" i="122"/>
  <c r="AL3311" i="13"/>
  <c r="AP87" i="8"/>
  <c r="S1107" i="13"/>
  <c r="AH1785" i="122"/>
  <c r="AH1860" i="122" s="1"/>
  <c r="AH1845" i="122" s="1"/>
  <c r="N181" i="13"/>
  <c r="AH2099" i="122"/>
  <c r="L65" i="122"/>
  <c r="AH1040" i="122"/>
  <c r="AH1100" i="122" s="1"/>
  <c r="AG1102" i="122"/>
  <c r="AH389" i="122"/>
  <c r="O677" i="13"/>
  <c r="K141" i="122"/>
  <c r="AH2317" i="122"/>
  <c r="K307" i="13"/>
  <c r="K117" i="13"/>
  <c r="AG2172" i="122"/>
  <c r="AH922" i="122"/>
  <c r="AQ87" i="8"/>
  <c r="AO65" i="113"/>
  <c r="K313" i="13"/>
  <c r="L361" i="13"/>
  <c r="AF2497" i="13"/>
  <c r="P840" i="13"/>
  <c r="L171" i="13"/>
  <c r="O681" i="13"/>
  <c r="L176" i="13"/>
  <c r="AH1564" i="122"/>
  <c r="AG1851" i="122"/>
  <c r="AG1637" i="122"/>
  <c r="AH1671" i="122"/>
  <c r="N276" i="122"/>
  <c r="AH1778" i="122"/>
  <c r="AG1744" i="122"/>
  <c r="K278" i="122"/>
  <c r="P783" i="13"/>
  <c r="O399" i="122"/>
  <c r="K66" i="122"/>
  <c r="Y1791" i="122"/>
  <c r="AG1423" i="122"/>
  <c r="AH1350" i="122"/>
  <c r="AH818" i="122"/>
  <c r="L175" i="13"/>
  <c r="S1151" i="13"/>
  <c r="AG888" i="122"/>
  <c r="J32" i="8"/>
  <c r="K98" i="13"/>
  <c r="AC2231" i="13"/>
  <c r="AG781" i="122"/>
  <c r="T1264" i="13"/>
  <c r="T1172" i="13"/>
  <c r="V1386" i="13"/>
  <c r="L129" i="122"/>
  <c r="AE2400" i="13"/>
  <c r="AH2063" i="122"/>
  <c r="AH198" i="122"/>
  <c r="N530" i="13"/>
  <c r="N315" i="13" s="1"/>
  <c r="N255" i="13"/>
  <c r="AB2028" i="13"/>
  <c r="AA1966" i="13"/>
  <c r="AH1854" i="122"/>
  <c r="AH1839" i="122" s="1"/>
  <c r="S1065" i="13"/>
  <c r="AJ2899" i="13"/>
  <c r="AL3113" i="13"/>
  <c r="Q851" i="13"/>
  <c r="AH2685" i="13"/>
  <c r="AB1861" i="13"/>
  <c r="AH189" i="122"/>
  <c r="M465" i="13"/>
  <c r="L358" i="13"/>
  <c r="AH188" i="122"/>
  <c r="R998" i="13"/>
  <c r="M464" i="13"/>
  <c r="W1532" i="13"/>
  <c r="AK3006" i="13"/>
  <c r="AF2456" i="13"/>
  <c r="L360" i="13"/>
  <c r="AM3160" i="13"/>
  <c r="W1537" i="13"/>
  <c r="AF2501" i="13"/>
  <c r="AC2341" i="13"/>
  <c r="AH2278" i="122"/>
  <c r="AL3293" i="122"/>
  <c r="AA207" i="13"/>
  <c r="AD2242" i="13"/>
  <c r="N736" i="13"/>
  <c r="AD2448" i="13"/>
  <c r="N614" i="122"/>
  <c r="M507" i="122"/>
  <c r="AI2792" i="13"/>
  <c r="AG2578" i="13"/>
  <c r="AE2349" i="13"/>
  <c r="AH190" i="122"/>
  <c r="X1650" i="13"/>
  <c r="Y1540" i="13"/>
  <c r="L265" i="122"/>
  <c r="L448" i="122"/>
  <c r="AL3298" i="122"/>
  <c r="O779" i="122"/>
  <c r="AB2171" i="122"/>
  <c r="V1528" i="122"/>
  <c r="AK3250" i="122"/>
  <c r="AM3399" i="122"/>
  <c r="AB2164" i="122"/>
  <c r="L400" i="122"/>
  <c r="AB2166" i="122"/>
  <c r="Z1951" i="122"/>
  <c r="N663" i="122"/>
  <c r="P875" i="122"/>
  <c r="O770" i="122"/>
  <c r="M559" i="122"/>
  <c r="AM3567" i="122"/>
  <c r="AL3362" i="122"/>
  <c r="AK3245" i="122"/>
  <c r="AL3296" i="122"/>
  <c r="AM3566" i="122"/>
  <c r="AL3265" i="13"/>
  <c r="AK3248" i="122"/>
  <c r="AM3469" i="122"/>
  <c r="AL3295" i="122"/>
  <c r="AL3294" i="122"/>
  <c r="P886" i="122"/>
  <c r="AM3404" i="122"/>
  <c r="AM3402" i="122"/>
  <c r="AK3249" i="122"/>
  <c r="M555" i="122"/>
  <c r="M556" i="122"/>
  <c r="L451" i="122"/>
  <c r="L268" i="122"/>
  <c r="P881" i="122"/>
  <c r="AM3571" i="122"/>
  <c r="AM3405" i="122"/>
  <c r="AM3400" i="122"/>
  <c r="AB2112" i="122"/>
  <c r="N665" i="122"/>
  <c r="AL3297" i="122"/>
  <c r="M560" i="122"/>
  <c r="AM3403" i="122"/>
  <c r="P879" i="122"/>
  <c r="M557" i="122"/>
  <c r="AB2170" i="122"/>
  <c r="AM3568" i="122"/>
  <c r="AB2165" i="122"/>
  <c r="L449" i="122"/>
  <c r="L266" i="122"/>
  <c r="L267" i="122"/>
  <c r="L450" i="122"/>
  <c r="P880" i="122"/>
  <c r="P876" i="122"/>
  <c r="N662" i="122"/>
  <c r="V1470" i="122"/>
  <c r="AK3247" i="122"/>
  <c r="P877" i="122"/>
  <c r="AB2163" i="122"/>
  <c r="AB2161" i="122"/>
  <c r="AM3401" i="122"/>
  <c r="AB2160" i="122"/>
  <c r="AL3263" i="13"/>
  <c r="AM3569" i="122"/>
  <c r="O771" i="122"/>
  <c r="L452" i="122"/>
  <c r="L269" i="122"/>
  <c r="AM3570" i="122"/>
  <c r="L454" i="122"/>
  <c r="L271" i="122"/>
  <c r="L453" i="122"/>
  <c r="L270" i="122"/>
  <c r="O773" i="122"/>
  <c r="AL3255" i="122"/>
  <c r="O769" i="122"/>
  <c r="P878" i="122"/>
  <c r="L275" i="122"/>
  <c r="L458" i="122"/>
  <c r="AH708" i="122"/>
  <c r="O721" i="122"/>
  <c r="K352" i="122"/>
  <c r="K353" i="122" s="1"/>
  <c r="AB2162" i="122"/>
  <c r="AA2053" i="122"/>
  <c r="M565" i="122"/>
  <c r="N668" i="122"/>
  <c r="N667" i="122"/>
  <c r="AM3572" i="122"/>
  <c r="AL3291" i="122"/>
  <c r="Y1842" i="122"/>
  <c r="AL3292" i="122"/>
  <c r="N672" i="122"/>
  <c r="P828" i="122"/>
  <c r="AG1209" i="122"/>
  <c r="AH1136" i="122"/>
  <c r="AF2500" i="13"/>
  <c r="AG2279" i="122"/>
  <c r="AG460" i="122"/>
  <c r="AH387" i="122"/>
  <c r="AG1316" i="122"/>
  <c r="AG244" i="122"/>
  <c r="AH1243" i="122"/>
  <c r="AH2206" i="122"/>
  <c r="AH197" i="122"/>
  <c r="AM3443" i="122"/>
  <c r="M627" i="13"/>
  <c r="M629" i="13"/>
  <c r="K428" i="13"/>
  <c r="N190" i="122"/>
  <c r="Z1576" i="122"/>
  <c r="S827" i="122"/>
  <c r="AI2982" i="122"/>
  <c r="N192" i="122"/>
  <c r="M232" i="122"/>
  <c r="AF321" i="122"/>
  <c r="AF2828" i="122"/>
  <c r="Y1469" i="122"/>
  <c r="N193" i="122"/>
  <c r="AH566" i="122"/>
  <c r="S1201" i="122"/>
  <c r="M242" i="122"/>
  <c r="R720" i="122"/>
  <c r="N501" i="122"/>
  <c r="AA1683" i="122"/>
  <c r="M234" i="122"/>
  <c r="AB1790" i="122"/>
  <c r="AF2661" i="122"/>
  <c r="V1315" i="122"/>
  <c r="N191" i="122"/>
  <c r="Q613" i="122"/>
  <c r="P715" i="122"/>
  <c r="U1208" i="122"/>
  <c r="S994" i="122"/>
  <c r="AI3134" i="122"/>
  <c r="M233" i="122"/>
  <c r="P506" i="122"/>
  <c r="W1422" i="122"/>
  <c r="T1101" i="122"/>
  <c r="M64" i="122"/>
  <c r="K310" i="13"/>
  <c r="AF2498" i="13"/>
  <c r="O577" i="13"/>
  <c r="S1316" i="122"/>
  <c r="T1243" i="122"/>
  <c r="AA2052" i="122"/>
  <c r="AA2005" i="122"/>
  <c r="Q982" i="122"/>
  <c r="Q935" i="122"/>
  <c r="X1684" i="122"/>
  <c r="X1731" i="122"/>
  <c r="S1211" i="122"/>
  <c r="S1149" i="122"/>
  <c r="L245" i="122"/>
  <c r="L246" i="122"/>
  <c r="Z1945" i="122"/>
  <c r="Z1898" i="122"/>
  <c r="U1350" i="122"/>
  <c r="T1423" i="122"/>
  <c r="M199" i="122"/>
  <c r="M231" i="122"/>
  <c r="R1042" i="122"/>
  <c r="R1089" i="122"/>
  <c r="L169" i="13"/>
  <c r="P784" i="13"/>
  <c r="AD2446" i="13"/>
  <c r="V1482" i="13"/>
  <c r="Z1864" i="13"/>
  <c r="L174" i="13"/>
  <c r="N734" i="13"/>
  <c r="W1543" i="13"/>
  <c r="L258" i="13"/>
  <c r="T1222" i="13"/>
  <c r="K115" i="13"/>
  <c r="L172" i="13"/>
  <c r="P794" i="13"/>
  <c r="AD2293" i="13"/>
  <c r="T1216" i="13"/>
  <c r="O856" i="13"/>
  <c r="P787" i="13"/>
  <c r="U1322" i="13"/>
  <c r="P785" i="13"/>
  <c r="O678" i="13"/>
  <c r="M473" i="13"/>
  <c r="AL3163" i="13"/>
  <c r="AI3102" i="13"/>
  <c r="R1054" i="13"/>
  <c r="AB2070" i="13"/>
  <c r="R1008" i="13"/>
  <c r="K99" i="13"/>
  <c r="Q895" i="13"/>
  <c r="O687" i="13"/>
  <c r="AC2178" i="13"/>
  <c r="AE2392" i="13"/>
  <c r="AA1961" i="13"/>
  <c r="S1161" i="13"/>
  <c r="S1269" i="13"/>
  <c r="AE2689" i="13"/>
  <c r="AL3156" i="13"/>
  <c r="AL3159" i="13"/>
  <c r="AB2074" i="13"/>
  <c r="Z1910" i="13"/>
  <c r="M519" i="13"/>
  <c r="P786" i="13"/>
  <c r="AD2285" i="13"/>
  <c r="AC2339" i="13"/>
  <c r="AB2073" i="13"/>
  <c r="AM3415" i="13"/>
  <c r="U1375" i="13"/>
  <c r="K311" i="13"/>
  <c r="L359" i="13"/>
  <c r="AC2181" i="13"/>
  <c r="Q947" i="13"/>
  <c r="N571" i="13"/>
  <c r="AB2078" i="13"/>
  <c r="W1589" i="13"/>
  <c r="AB2232" i="13"/>
  <c r="AE2553" i="13"/>
  <c r="AL3155" i="13"/>
  <c r="T1268" i="13"/>
  <c r="Y1757" i="13"/>
  <c r="AL3330" i="13"/>
  <c r="K101" i="13"/>
  <c r="AM3414" i="13"/>
  <c r="K106" i="13"/>
  <c r="K225" i="13"/>
  <c r="AE2390" i="13"/>
  <c r="AB2068" i="13"/>
  <c r="AL3153" i="13"/>
  <c r="AL3157" i="13"/>
  <c r="K100" i="13"/>
  <c r="Y1803" i="13"/>
  <c r="N580" i="13"/>
  <c r="AM3418" i="13"/>
  <c r="AE2389" i="13"/>
  <c r="P948" i="13"/>
  <c r="T1376" i="13"/>
  <c r="AH3010" i="13"/>
  <c r="Q896" i="13"/>
  <c r="V1436" i="13"/>
  <c r="M467" i="13"/>
  <c r="AC2176" i="13"/>
  <c r="AM3417" i="13"/>
  <c r="AD2292" i="13"/>
  <c r="AE2394" i="13"/>
  <c r="AE2393" i="13"/>
  <c r="W1697" i="13"/>
  <c r="L520" i="13"/>
  <c r="AD2282" i="13"/>
  <c r="AM3416" i="13"/>
  <c r="AD2288" i="13"/>
  <c r="AF2796" i="13"/>
  <c r="AL3158" i="13"/>
  <c r="U1329" i="13"/>
  <c r="AA2017" i="13"/>
  <c r="O679" i="13"/>
  <c r="AM3413" i="13"/>
  <c r="AE2391" i="13"/>
  <c r="Z2018" i="13"/>
  <c r="AC2177" i="13"/>
  <c r="AD2286" i="13"/>
  <c r="AE2395" i="13"/>
  <c r="M463" i="13"/>
  <c r="AB2079" i="13"/>
  <c r="AB2071" i="13"/>
  <c r="Y1750" i="13"/>
  <c r="AM3412" i="13"/>
  <c r="AB2069" i="13"/>
  <c r="R1162" i="13"/>
  <c r="Q1055" i="13"/>
  <c r="AA2125" i="13"/>
  <c r="Q901" i="13"/>
  <c r="AC2180" i="13"/>
  <c r="N626" i="13"/>
  <c r="AD2283" i="13"/>
  <c r="AC2185" i="13"/>
  <c r="AC2175" i="13"/>
  <c r="X1696" i="13"/>
  <c r="O733" i="13"/>
  <c r="AA1967" i="13"/>
  <c r="AE2399" i="13"/>
  <c r="M468" i="13"/>
  <c r="AD2284" i="13"/>
  <c r="Z1860" i="13"/>
  <c r="AB2072" i="13"/>
  <c r="P789" i="13"/>
  <c r="AP221" i="8"/>
  <c r="AQ216" i="8"/>
  <c r="AK3212" i="13"/>
  <c r="AM3366" i="13"/>
  <c r="AL3304" i="13"/>
  <c r="L522" i="13"/>
  <c r="AA2127" i="13"/>
  <c r="W1699" i="13"/>
  <c r="AE2570" i="13"/>
  <c r="K227" i="13"/>
  <c r="R1164" i="13"/>
  <c r="Q1057" i="13"/>
  <c r="S1271" i="13"/>
  <c r="AB2234" i="13"/>
  <c r="P950" i="13"/>
  <c r="Y1913" i="13"/>
  <c r="Y1911" i="13"/>
  <c r="T1378" i="13"/>
  <c r="Z2020" i="13"/>
  <c r="AF2581" i="13"/>
  <c r="V1425" i="13" l="1"/>
  <c r="V1470" i="13" s="1"/>
  <c r="Y1746" i="13"/>
  <c r="Y1791" i="13" s="1"/>
  <c r="W1539" i="13"/>
  <c r="W1584" i="13" s="1"/>
  <c r="R933" i="122"/>
  <c r="Q891" i="13"/>
  <c r="Q936" i="13" s="1"/>
  <c r="V1476" i="13"/>
  <c r="V1491" i="13" s="1"/>
  <c r="X1641" i="13"/>
  <c r="R1001" i="13"/>
  <c r="R1046" i="13" s="1"/>
  <c r="AK3251" i="122"/>
  <c r="T1314" i="122"/>
  <c r="AA1963" i="13"/>
  <c r="AA2008" i="13" s="1"/>
  <c r="AH682" i="122"/>
  <c r="AH667" i="122" s="1"/>
  <c r="Z1779" i="122"/>
  <c r="J41" i="13"/>
  <c r="R928" i="122"/>
  <c r="R988" i="122" s="1"/>
  <c r="H113" i="7"/>
  <c r="I87" i="7"/>
  <c r="J61" i="7"/>
  <c r="AQ227" i="8"/>
  <c r="AP232" i="8"/>
  <c r="AM3533" i="13"/>
  <c r="K305" i="13"/>
  <c r="K39" i="13" s="1"/>
  <c r="K95" i="13"/>
  <c r="AL3154" i="13"/>
  <c r="X1644" i="13"/>
  <c r="Z1854" i="13"/>
  <c r="J124" i="13"/>
  <c r="O680" i="13"/>
  <c r="S1040" i="122"/>
  <c r="R925" i="122"/>
  <c r="K63" i="13"/>
  <c r="V1426" i="13"/>
  <c r="V1471" i="13" s="1"/>
  <c r="R1003" i="13"/>
  <c r="Z1785" i="122"/>
  <c r="Y1751" i="13"/>
  <c r="AB2003" i="122"/>
  <c r="Z1781" i="122"/>
  <c r="AH2394" i="122"/>
  <c r="AH2379" i="122" s="1"/>
  <c r="Y1682" i="122"/>
  <c r="Q894" i="13"/>
  <c r="P714" i="122"/>
  <c r="X1571" i="122"/>
  <c r="AI187" i="122"/>
  <c r="AH1319" i="122"/>
  <c r="AH1304" i="122" s="1"/>
  <c r="AH1956" i="122"/>
  <c r="AA1887" i="122"/>
  <c r="S1035" i="122"/>
  <c r="S1110" i="122" s="1"/>
  <c r="W1536" i="13"/>
  <c r="AL3184" i="122"/>
  <c r="Z1780" i="122"/>
  <c r="L249" i="13"/>
  <c r="AK3246" i="122"/>
  <c r="U1319" i="13"/>
  <c r="AH1322" i="122"/>
  <c r="AH1307" i="122" s="1"/>
  <c r="AH569" i="122"/>
  <c r="AH554" i="122" s="1"/>
  <c r="R1000" i="13"/>
  <c r="V1432" i="13"/>
  <c r="AA1962" i="13"/>
  <c r="L34" i="122"/>
  <c r="U1411" i="122"/>
  <c r="O606" i="122"/>
  <c r="S1197" i="122"/>
  <c r="AH2074" i="122"/>
  <c r="AH2059" i="122" s="1"/>
  <c r="Z1858" i="13"/>
  <c r="K25" i="122"/>
  <c r="K44" i="122"/>
  <c r="R927" i="122"/>
  <c r="AH467" i="122"/>
  <c r="AH452" i="122" s="1"/>
  <c r="U1324" i="13"/>
  <c r="AF2496" i="13"/>
  <c r="AH2498" i="122"/>
  <c r="AH2483" i="122" s="1"/>
  <c r="Y1753" i="13"/>
  <c r="N498" i="122"/>
  <c r="Y1749" i="13"/>
  <c r="S1199" i="122"/>
  <c r="AA1886" i="122"/>
  <c r="S1200" i="122"/>
  <c r="W1458" i="122"/>
  <c r="Q893" i="13"/>
  <c r="S1203" i="122"/>
  <c r="X1564" i="122"/>
  <c r="U1412" i="122"/>
  <c r="AH2502" i="122"/>
  <c r="AH2487" i="122" s="1"/>
  <c r="X1570" i="122"/>
  <c r="R1004" i="13"/>
  <c r="O601" i="122"/>
  <c r="L402" i="13"/>
  <c r="R924" i="122"/>
  <c r="X1643" i="13"/>
  <c r="Y1747" i="13"/>
  <c r="AH897" i="122"/>
  <c r="AH882" i="122" s="1"/>
  <c r="AH683" i="122"/>
  <c r="AH668" i="122" s="1"/>
  <c r="U1498" i="13"/>
  <c r="T1218" i="13"/>
  <c r="R926" i="122"/>
  <c r="O604" i="122"/>
  <c r="AD2075" i="13"/>
  <c r="AH1534" i="122"/>
  <c r="AH1519" i="122" s="1"/>
  <c r="R999" i="13"/>
  <c r="AF2502" i="13"/>
  <c r="M128" i="122"/>
  <c r="AH2285" i="122"/>
  <c r="AH2270" i="122" s="1"/>
  <c r="T1217" i="13"/>
  <c r="AA1889" i="122"/>
  <c r="AH896" i="122"/>
  <c r="AH881" i="122" s="1"/>
  <c r="AH2067" i="122"/>
  <c r="AH2052" i="122" s="1"/>
  <c r="S1109" i="13"/>
  <c r="AH574" i="122"/>
  <c r="AH559" i="122" s="1"/>
  <c r="Y1674" i="122"/>
  <c r="AH1105" i="122"/>
  <c r="AH1090" i="122" s="1"/>
  <c r="L200" i="13"/>
  <c r="AH1747" i="122"/>
  <c r="AH1732" i="122" s="1"/>
  <c r="S1111" i="13"/>
  <c r="U1413" i="122"/>
  <c r="Y1676" i="122"/>
  <c r="AH1003" i="122"/>
  <c r="AH988" i="122" s="1"/>
  <c r="AM49" i="8"/>
  <c r="X1640" i="13"/>
  <c r="Z1784" i="122"/>
  <c r="U1325" i="13"/>
  <c r="T1309" i="122"/>
  <c r="AH789" i="122"/>
  <c r="AH774" i="122" s="1"/>
  <c r="J36" i="8"/>
  <c r="K30" i="8" s="1"/>
  <c r="X1569" i="122"/>
  <c r="AL3321" i="13"/>
  <c r="Z1857" i="13"/>
  <c r="AB1997" i="122"/>
  <c r="AA2010" i="13"/>
  <c r="Y1672" i="122"/>
  <c r="AH1532" i="122"/>
  <c r="AH1517" i="122" s="1"/>
  <c r="AH1215" i="122"/>
  <c r="AH1200" i="122" s="1"/>
  <c r="Z1856" i="13"/>
  <c r="U1414" i="122"/>
  <c r="X1568" i="122"/>
  <c r="AH2176" i="122"/>
  <c r="AH2161" i="122" s="1"/>
  <c r="Z1789" i="122"/>
  <c r="AA1892" i="122"/>
  <c r="AD2287" i="13"/>
  <c r="X1575" i="122"/>
  <c r="K23" i="8"/>
  <c r="AB1998" i="122"/>
  <c r="AH1321" i="122"/>
  <c r="AH1306" i="122" s="1"/>
  <c r="P712" i="122"/>
  <c r="X1567" i="122"/>
  <c r="AH1640" i="122"/>
  <c r="AH1625" i="122" s="1"/>
  <c r="U1323" i="13"/>
  <c r="Y1678" i="122"/>
  <c r="AH1750" i="122"/>
  <c r="AH1735" i="122" s="1"/>
  <c r="P708" i="122"/>
  <c r="U1421" i="122"/>
  <c r="AH1963" i="122"/>
  <c r="AH1948" i="122" s="1"/>
  <c r="X1646" i="13"/>
  <c r="AH2390" i="122"/>
  <c r="AH2375" i="122" s="1"/>
  <c r="T1215" i="13"/>
  <c r="AH890" i="122"/>
  <c r="AH875" i="122" s="1"/>
  <c r="W1538" i="13"/>
  <c r="AH575" i="122"/>
  <c r="AH560" i="122" s="1"/>
  <c r="Z1778" i="122"/>
  <c r="M59" i="122"/>
  <c r="AH1109" i="122"/>
  <c r="AH1094" i="122" s="1"/>
  <c r="T1214" i="13"/>
  <c r="V1429" i="13"/>
  <c r="Z1783" i="122"/>
  <c r="AB1995" i="122"/>
  <c r="R929" i="122"/>
  <c r="Z1855" i="13"/>
  <c r="AA1896" i="122"/>
  <c r="U1416" i="122"/>
  <c r="AH1849" i="122"/>
  <c r="L304" i="13"/>
  <c r="L107" i="13" s="1"/>
  <c r="W1459" i="122"/>
  <c r="U1415" i="122"/>
  <c r="AH679" i="122"/>
  <c r="AH664" i="122" s="1"/>
  <c r="AH993" i="122"/>
  <c r="AO49" i="8"/>
  <c r="AH2070" i="122"/>
  <c r="AH2055" i="122" s="1"/>
  <c r="T1306" i="122"/>
  <c r="AH1108" i="122"/>
  <c r="AH1093" i="122" s="1"/>
  <c r="AH1753" i="122"/>
  <c r="AH1738" i="122" s="1"/>
  <c r="S1198" i="122"/>
  <c r="R923" i="122"/>
  <c r="S1030" i="122"/>
  <c r="AH788" i="122"/>
  <c r="AH773" i="122" s="1"/>
  <c r="X1819" i="13"/>
  <c r="Q822" i="122"/>
  <c r="AH1004" i="122"/>
  <c r="AH989" i="122" s="1"/>
  <c r="AH573" i="122"/>
  <c r="AH558" i="122" s="1"/>
  <c r="AH1213" i="122"/>
  <c r="AH1198" i="122" s="1"/>
  <c r="W1534" i="13"/>
  <c r="Y1748" i="13"/>
  <c r="AH1110" i="122"/>
  <c r="AH1095" i="122" s="1"/>
  <c r="AH1320" i="122"/>
  <c r="AH1305" i="122" s="1"/>
  <c r="N576" i="13"/>
  <c r="Y1677" i="122"/>
  <c r="AH1216" i="122"/>
  <c r="AH1201" i="122" s="1"/>
  <c r="AH1000" i="122"/>
  <c r="AH985" i="122" s="1"/>
  <c r="M314" i="13"/>
  <c r="AH1212" i="122"/>
  <c r="AH1197" i="122" s="1"/>
  <c r="W1461" i="122"/>
  <c r="T1310" i="122"/>
  <c r="V1605" i="13"/>
  <c r="O727" i="13"/>
  <c r="L339" i="122"/>
  <c r="W1463" i="122"/>
  <c r="S1034" i="122"/>
  <c r="AH1643" i="122"/>
  <c r="AH1628" i="122" s="1"/>
  <c r="W1464" i="122"/>
  <c r="AH1217" i="122"/>
  <c r="AH1202" i="122" s="1"/>
  <c r="AH1641" i="122"/>
  <c r="AH1626" i="122" s="1"/>
  <c r="AF2552" i="13"/>
  <c r="AL3322" i="13"/>
  <c r="P855" i="13"/>
  <c r="S1110" i="13"/>
  <c r="AH785" i="122"/>
  <c r="AH770" i="122" s="1"/>
  <c r="T1304" i="122"/>
  <c r="AH1537" i="122"/>
  <c r="AH1522" i="122" s="1"/>
  <c r="AH2286" i="122"/>
  <c r="AH2271" i="122" s="1"/>
  <c r="M55" i="122"/>
  <c r="T1308" i="122"/>
  <c r="AH458" i="122"/>
  <c r="AH571" i="122"/>
  <c r="AH556" i="122" s="1"/>
  <c r="AH895" i="122"/>
  <c r="AH880" i="122" s="1"/>
  <c r="AH999" i="122"/>
  <c r="AH984" i="122" s="1"/>
  <c r="AH1428" i="122"/>
  <c r="AH1413" i="122" s="1"/>
  <c r="AH1528" i="122"/>
  <c r="AH2283" i="122"/>
  <c r="AH2268" i="122" s="1"/>
  <c r="AH673" i="122"/>
  <c r="AH1426" i="122"/>
  <c r="AH1411" i="122" s="1"/>
  <c r="AH1324" i="122"/>
  <c r="AH1309" i="122" s="1"/>
  <c r="AH469" i="122"/>
  <c r="AH454" i="122" s="1"/>
  <c r="AH1430" i="122"/>
  <c r="AH1415" i="122" s="1"/>
  <c r="AH468" i="122"/>
  <c r="AH453" i="122" s="1"/>
  <c r="AB1994" i="122"/>
  <c r="Q897" i="13"/>
  <c r="M387" i="122"/>
  <c r="M132" i="122"/>
  <c r="T1305" i="122"/>
  <c r="AH463" i="122"/>
  <c r="AH448" i="122" s="1"/>
  <c r="AH892" i="122"/>
  <c r="AH877" i="122" s="1"/>
  <c r="AH1432" i="122"/>
  <c r="AH1417" i="122" s="1"/>
  <c r="AH2843" i="13"/>
  <c r="AH2179" i="122"/>
  <c r="AH2164" i="122" s="1"/>
  <c r="AF2499" i="13"/>
  <c r="N615" i="13"/>
  <c r="AI192" i="122"/>
  <c r="AH1645" i="122"/>
  <c r="AH1630" i="122" s="1"/>
  <c r="S1115" i="13"/>
  <c r="AH2287" i="122"/>
  <c r="AH2272" i="122" s="1"/>
  <c r="AH1850" i="122"/>
  <c r="T1307" i="122"/>
  <c r="AA1890" i="122"/>
  <c r="Y1675" i="122"/>
  <c r="AA1888" i="122"/>
  <c r="S1036" i="122"/>
  <c r="AH1470" i="122"/>
  <c r="AH787" i="122"/>
  <c r="AH772" i="122" s="1"/>
  <c r="AH576" i="122"/>
  <c r="AH561" i="122" s="1"/>
  <c r="AH2069" i="122"/>
  <c r="AH2054" i="122" s="1"/>
  <c r="AH2935" i="122"/>
  <c r="AH1001" i="122"/>
  <c r="AH986" i="122" s="1"/>
  <c r="AH464" i="122"/>
  <c r="AH449" i="122" s="1"/>
  <c r="AH1111" i="122"/>
  <c r="AH1096" i="122" s="1"/>
  <c r="S1108" i="13"/>
  <c r="AH2180" i="122"/>
  <c r="AH2165" i="122" s="1"/>
  <c r="AH1106" i="122"/>
  <c r="AH1091" i="122" s="1"/>
  <c r="AH1427" i="122"/>
  <c r="AH1412" i="122" s="1"/>
  <c r="AH677" i="122"/>
  <c r="AH662" i="122" s="1"/>
  <c r="AA2009" i="13"/>
  <c r="S1033" i="122"/>
  <c r="X1565" i="122"/>
  <c r="AH998" i="122"/>
  <c r="AH983" i="122" s="1"/>
  <c r="AH2068" i="122"/>
  <c r="AH2053" i="122" s="1"/>
  <c r="AH2501" i="122"/>
  <c r="AH2486" i="122" s="1"/>
  <c r="AH786" i="122"/>
  <c r="AH771" i="122" s="1"/>
  <c r="AH2071" i="122"/>
  <c r="AH2056" i="122" s="1"/>
  <c r="AC2224" i="13"/>
  <c r="AH1107" i="122"/>
  <c r="AH1092" i="122" s="1"/>
  <c r="S1032" i="122"/>
  <c r="AB1996" i="122"/>
  <c r="AB1999" i="122"/>
  <c r="AH784" i="122"/>
  <c r="AH769" i="122" s="1"/>
  <c r="AH1533" i="122"/>
  <c r="AH1518" i="122" s="1"/>
  <c r="AH2388" i="122"/>
  <c r="AH2373" i="122" s="1"/>
  <c r="AH1965" i="122"/>
  <c r="AH1950" i="122" s="1"/>
  <c r="AH2181" i="122"/>
  <c r="AH2166" i="122" s="1"/>
  <c r="AH1325" i="122"/>
  <c r="AH1310" i="122" s="1"/>
  <c r="W1533" i="13"/>
  <c r="V1475" i="13"/>
  <c r="S1202" i="122"/>
  <c r="AH2177" i="122"/>
  <c r="AH2162" i="122" s="1"/>
  <c r="AH2073" i="122"/>
  <c r="AH2058" i="122" s="1"/>
  <c r="AH1961" i="122"/>
  <c r="AH1946" i="122" s="1"/>
  <c r="AH2491" i="122"/>
  <c r="L203" i="13"/>
  <c r="L62" i="13"/>
  <c r="AH1101" i="122"/>
  <c r="AH2393" i="122"/>
  <c r="AH2378" i="122" s="1"/>
  <c r="AH1642" i="122"/>
  <c r="AH1627" i="122" s="1"/>
  <c r="U1320" i="13"/>
  <c r="AH572" i="122"/>
  <c r="AH557" i="122" s="1"/>
  <c r="AH2495" i="122"/>
  <c r="AH2480" i="122" s="1"/>
  <c r="AH780" i="122"/>
  <c r="K116" i="13"/>
  <c r="L56" i="13" s="1"/>
  <c r="W1462" i="122"/>
  <c r="Y1433" i="13"/>
  <c r="AH2288" i="122"/>
  <c r="AH2273" i="122" s="1"/>
  <c r="AH1646" i="122"/>
  <c r="AH1631" i="122" s="1"/>
  <c r="S1105" i="13"/>
  <c r="L427" i="13"/>
  <c r="M367" i="13" s="1"/>
  <c r="AH1960" i="122"/>
  <c r="AH1945" i="122" s="1"/>
  <c r="Z1904" i="13"/>
  <c r="AL3324" i="13"/>
  <c r="N619" i="13"/>
  <c r="AH466" i="122"/>
  <c r="AH451" i="122" s="1"/>
  <c r="AH1002" i="122"/>
  <c r="AH987" i="122" s="1"/>
  <c r="AH2392" i="122"/>
  <c r="AH2377" i="122" s="1"/>
  <c r="V1428" i="13"/>
  <c r="Q892" i="13"/>
  <c r="Q937" i="13" s="1"/>
  <c r="AA1814" i="13"/>
  <c r="S1166" i="13"/>
  <c r="N620" i="13"/>
  <c r="AH2005" i="122"/>
  <c r="M63" i="122"/>
  <c r="Y1673" i="122"/>
  <c r="AH2499" i="122"/>
  <c r="AH2484" i="122" s="1"/>
  <c r="AH1214" i="122"/>
  <c r="AH1199" i="122" s="1"/>
  <c r="W1457" i="122"/>
  <c r="AH2072" i="122"/>
  <c r="AH2057" i="122" s="1"/>
  <c r="AH1644" i="122"/>
  <c r="AH1629" i="122" s="1"/>
  <c r="M52" i="122"/>
  <c r="AI191" i="122"/>
  <c r="AH231" i="122"/>
  <c r="AH507" i="122"/>
  <c r="AH570" i="122"/>
  <c r="AH555" i="122" s="1"/>
  <c r="AH894" i="122"/>
  <c r="AH879" i="122" s="1"/>
  <c r="AH680" i="122"/>
  <c r="AH665" i="122" s="1"/>
  <c r="M511" i="13"/>
  <c r="N618" i="13"/>
  <c r="AH465" i="122"/>
  <c r="AH450" i="122" s="1"/>
  <c r="L205" i="13"/>
  <c r="L220" i="13" s="1"/>
  <c r="W1460" i="122"/>
  <c r="AH1323" i="122"/>
  <c r="AH1308" i="122" s="1"/>
  <c r="T1258" i="13"/>
  <c r="AH2284" i="122"/>
  <c r="AH2269" i="122" s="1"/>
  <c r="X1645" i="13"/>
  <c r="O726" i="13"/>
  <c r="M56" i="122"/>
  <c r="AL3320" i="13"/>
  <c r="AI193" i="122"/>
  <c r="AH2500" i="122"/>
  <c r="AH2485" i="122" s="1"/>
  <c r="AH1429" i="122"/>
  <c r="AH1414" i="122" s="1"/>
  <c r="AH1577" i="122"/>
  <c r="AH2391" i="122"/>
  <c r="AH2376" i="122" s="1"/>
  <c r="AH1431" i="122"/>
  <c r="AH1416" i="122" s="1"/>
  <c r="X1642" i="13"/>
  <c r="L51" i="13"/>
  <c r="AH1639" i="122"/>
  <c r="AH1624" i="122" s="1"/>
  <c r="AH678" i="122"/>
  <c r="AH663" i="122" s="1"/>
  <c r="AH1363" i="122"/>
  <c r="AH2433" i="122"/>
  <c r="N617" i="13"/>
  <c r="U1366" i="13"/>
  <c r="L400" i="13"/>
  <c r="L292" i="13" s="1"/>
  <c r="L247" i="13"/>
  <c r="AH2112" i="122"/>
  <c r="S1207" i="122"/>
  <c r="AH1957" i="122"/>
  <c r="AH790" i="122"/>
  <c r="AH775" i="122" s="1"/>
  <c r="AH2174" i="122"/>
  <c r="AH2159" i="122" s="1"/>
  <c r="AH891" i="122"/>
  <c r="AH876" i="122" s="1"/>
  <c r="AH1149" i="122"/>
  <c r="AH1791" i="122"/>
  <c r="AH1218" i="122"/>
  <c r="AH1203" i="122" s="1"/>
  <c r="O722" i="13"/>
  <c r="AH400" i="122"/>
  <c r="N226" i="13"/>
  <c r="AH935" i="122"/>
  <c r="R1047" i="13"/>
  <c r="S1152" i="13"/>
  <c r="S1031" i="122"/>
  <c r="AH1853" i="122"/>
  <c r="AH1838" i="122" s="1"/>
  <c r="Y1797" i="13"/>
  <c r="AH2395" i="122"/>
  <c r="AH2380" i="122" s="1"/>
  <c r="L416" i="13"/>
  <c r="N494" i="122"/>
  <c r="AH2282" i="122"/>
  <c r="AH2267" i="122" s="1"/>
  <c r="M58" i="122"/>
  <c r="AP49" i="8"/>
  <c r="AP120" i="8" s="1"/>
  <c r="L57" i="13"/>
  <c r="AQ204" i="8"/>
  <c r="W1637" i="122"/>
  <c r="AH2175" i="122"/>
  <c r="AH2160" i="122" s="1"/>
  <c r="AP209" i="8"/>
  <c r="AF2542" i="13"/>
  <c r="AN49" i="8"/>
  <c r="AN120" i="8" s="1"/>
  <c r="L140" i="122"/>
  <c r="AL3326" i="13"/>
  <c r="AH614" i="122"/>
  <c r="O276" i="122"/>
  <c r="O351" i="122" s="1"/>
  <c r="AH1104" i="122"/>
  <c r="AH1089" i="122" s="1"/>
  <c r="AH2326" i="122"/>
  <c r="AH681" i="122"/>
  <c r="AH666" i="122" s="1"/>
  <c r="P828" i="13"/>
  <c r="L293" i="13"/>
  <c r="AH1898" i="122"/>
  <c r="X1566" i="122"/>
  <c r="AH997" i="122"/>
  <c r="AQ49" i="8"/>
  <c r="AQ120" i="8" s="1"/>
  <c r="L406" i="13"/>
  <c r="L253" i="13"/>
  <c r="AH1042" i="122"/>
  <c r="AL3338" i="122"/>
  <c r="G87" i="8"/>
  <c r="AH1425" i="122"/>
  <c r="AH1410" i="122" s="1"/>
  <c r="R26" i="7"/>
  <c r="W1577" i="13"/>
  <c r="L52" i="13"/>
  <c r="K110" i="13"/>
  <c r="L50" i="13" s="1"/>
  <c r="AH1746" i="122"/>
  <c r="AH1731" i="122" s="1"/>
  <c r="AH1684" i="122"/>
  <c r="O459" i="122"/>
  <c r="AH893" i="122"/>
  <c r="AH878" i="122" s="1"/>
  <c r="L201" i="13"/>
  <c r="AD2281" i="13"/>
  <c r="AC2354" i="13"/>
  <c r="AA2011" i="13"/>
  <c r="L206" i="13"/>
  <c r="L250" i="13"/>
  <c r="AH828" i="122"/>
  <c r="M509" i="13"/>
  <c r="L403" i="13"/>
  <c r="L295" i="13" s="1"/>
  <c r="AD2461" i="13"/>
  <c r="AE2388" i="13"/>
  <c r="AE2445" i="13"/>
  <c r="Q790" i="13"/>
  <c r="T1257" i="13"/>
  <c r="V1530" i="122"/>
  <c r="N351" i="122"/>
  <c r="O676" i="13"/>
  <c r="M510" i="13"/>
  <c r="P848" i="13"/>
  <c r="AF2545" i="13"/>
  <c r="R1043" i="13"/>
  <c r="AF2546" i="13"/>
  <c r="AC2246" i="13"/>
  <c r="N749" i="13"/>
  <c r="AH235" i="122"/>
  <c r="AJ2732" i="13"/>
  <c r="W1582" i="13"/>
  <c r="AL2946" i="13"/>
  <c r="AM3053" i="13"/>
  <c r="K121" i="13"/>
  <c r="U1367" i="13"/>
  <c r="AH199" i="122"/>
  <c r="AH2219" i="122"/>
  <c r="Z1707" i="13"/>
  <c r="AB1921" i="13"/>
  <c r="O470" i="13"/>
  <c r="O255" i="13" s="1"/>
  <c r="W1326" i="13"/>
  <c r="AH1211" i="122"/>
  <c r="AH1196" i="122" s="1"/>
  <c r="Y1851" i="122"/>
  <c r="AF2289" i="13"/>
  <c r="AM3220" i="13"/>
  <c r="AH233" i="122"/>
  <c r="AK2839" i="13"/>
  <c r="AH243" i="122"/>
  <c r="AH462" i="122"/>
  <c r="AH447" i="122" s="1"/>
  <c r="Y1600" i="13"/>
  <c r="U1112" i="13"/>
  <c r="K113" i="13"/>
  <c r="L405" i="13"/>
  <c r="L420" i="13" s="1"/>
  <c r="L252" i="13"/>
  <c r="AI2625" i="13"/>
  <c r="T1005" i="13"/>
  <c r="T1279" i="13"/>
  <c r="L55" i="13"/>
  <c r="AH2503" i="13"/>
  <c r="AE2182" i="13"/>
  <c r="AG2396" i="13"/>
  <c r="AD2338" i="13"/>
  <c r="AM3458" i="122"/>
  <c r="R791" i="13"/>
  <c r="AC1968" i="13"/>
  <c r="M54" i="122"/>
  <c r="N674" i="122"/>
  <c r="AA222" i="13"/>
  <c r="AH234" i="122"/>
  <c r="AL3336" i="122"/>
  <c r="N505" i="122"/>
  <c r="AL3308" i="13"/>
  <c r="O602" i="122"/>
  <c r="L341" i="122"/>
  <c r="N500" i="122"/>
  <c r="L343" i="122"/>
  <c r="AL3189" i="122"/>
  <c r="AL3339" i="122"/>
  <c r="P709" i="122"/>
  <c r="L346" i="122"/>
  <c r="Q816" i="122"/>
  <c r="M391" i="122"/>
  <c r="O603" i="122"/>
  <c r="P719" i="122"/>
  <c r="L460" i="122"/>
  <c r="L277" i="122"/>
  <c r="AH783" i="122"/>
  <c r="AH768" i="122" s="1"/>
  <c r="O612" i="122"/>
  <c r="M394" i="122"/>
  <c r="L344" i="122"/>
  <c r="M389" i="122"/>
  <c r="N497" i="122"/>
  <c r="AL3342" i="122"/>
  <c r="AM3447" i="122"/>
  <c r="AL3340" i="122"/>
  <c r="AL3188" i="122"/>
  <c r="AM3444" i="122"/>
  <c r="O781" i="122"/>
  <c r="AB1993" i="122"/>
  <c r="M398" i="122"/>
  <c r="AM3195" i="122"/>
  <c r="M392" i="122"/>
  <c r="Q817" i="122"/>
  <c r="AM3445" i="122"/>
  <c r="AM3450" i="122"/>
  <c r="AL3341" i="122"/>
  <c r="N499" i="122"/>
  <c r="AA1891" i="122"/>
  <c r="AL3190" i="122"/>
  <c r="AH721" i="122"/>
  <c r="L350" i="122"/>
  <c r="P888" i="122"/>
  <c r="AL3187" i="122"/>
  <c r="Q820" i="122"/>
  <c r="Q819" i="122"/>
  <c r="N496" i="122"/>
  <c r="AM3449" i="122"/>
  <c r="AL3310" i="13"/>
  <c r="AL3185" i="122"/>
  <c r="AL3343" i="122"/>
  <c r="AB2172" i="122"/>
  <c r="AL3337" i="122"/>
  <c r="O607" i="122"/>
  <c r="P713" i="122"/>
  <c r="P711" i="122"/>
  <c r="AM3446" i="122"/>
  <c r="M390" i="122"/>
  <c r="P710" i="122"/>
  <c r="M388" i="122"/>
  <c r="M567" i="122"/>
  <c r="L345" i="122"/>
  <c r="L342" i="122"/>
  <c r="AM3448" i="122"/>
  <c r="N495" i="122"/>
  <c r="Q826" i="122"/>
  <c r="Q815" i="122"/>
  <c r="W1468" i="122"/>
  <c r="L340" i="122"/>
  <c r="Z1782" i="122"/>
  <c r="O608" i="122"/>
  <c r="Q818" i="122"/>
  <c r="M393" i="122"/>
  <c r="O605" i="122"/>
  <c r="Q821" i="122"/>
  <c r="AM3302" i="122"/>
  <c r="AH1256" i="122"/>
  <c r="AH1318" i="122"/>
  <c r="AH1303" i="122" s="1"/>
  <c r="AH2281" i="122"/>
  <c r="AH661" i="122"/>
  <c r="M642" i="13"/>
  <c r="AH242" i="122"/>
  <c r="N569" i="13"/>
  <c r="K320" i="13"/>
  <c r="X1362" i="122"/>
  <c r="AI1682" i="122"/>
  <c r="AF2721" i="122"/>
  <c r="R780" i="122"/>
  <c r="AF109" i="122"/>
  <c r="AI2324" i="122"/>
  <c r="AI2110" i="122"/>
  <c r="T934" i="122"/>
  <c r="V1148" i="122"/>
  <c r="P775" i="122"/>
  <c r="N197" i="122"/>
  <c r="N238" i="122"/>
  <c r="Y1529" i="122"/>
  <c r="V1357" i="122"/>
  <c r="Z1636" i="122"/>
  <c r="AI2217" i="122"/>
  <c r="Q673" i="122"/>
  <c r="N236" i="122"/>
  <c r="AI1254" i="122"/>
  <c r="S902" i="122"/>
  <c r="AH459" i="122"/>
  <c r="AI3149" i="122"/>
  <c r="N189" i="122"/>
  <c r="AI2003" i="122"/>
  <c r="M139" i="122"/>
  <c r="N561" i="122"/>
  <c r="AI826" i="122"/>
  <c r="AI1361" i="122"/>
  <c r="P566" i="122"/>
  <c r="AA1743" i="122"/>
  <c r="AI1575" i="122"/>
  <c r="AI1040" i="122"/>
  <c r="N237" i="122"/>
  <c r="AI612" i="122"/>
  <c r="AI3027" i="122"/>
  <c r="AB1850" i="122"/>
  <c r="U1041" i="122"/>
  <c r="AG2768" i="122"/>
  <c r="N235" i="122"/>
  <c r="W1255" i="122"/>
  <c r="S1224" i="122"/>
  <c r="N188" i="122"/>
  <c r="AI505" i="122"/>
  <c r="T1141" i="122"/>
  <c r="N187" i="122"/>
  <c r="AI1147" i="122"/>
  <c r="AI719" i="122"/>
  <c r="AF2543" i="13"/>
  <c r="S1196" i="122"/>
  <c r="M244" i="122"/>
  <c r="N186" i="122"/>
  <c r="AH537" i="122"/>
  <c r="U1363" i="122"/>
  <c r="U1410" i="122"/>
  <c r="Z1958" i="122"/>
  <c r="AA1885" i="122"/>
  <c r="AH1393" i="122"/>
  <c r="S1029" i="122"/>
  <c r="R1102" i="122"/>
  <c r="AB1992" i="122"/>
  <c r="AA2065" i="122"/>
  <c r="Q995" i="122"/>
  <c r="R922" i="122"/>
  <c r="T1303" i="122"/>
  <c r="T1256" i="122"/>
  <c r="X1744" i="122"/>
  <c r="Y1671" i="122"/>
  <c r="L199" i="13"/>
  <c r="P829" i="13"/>
  <c r="L202" i="13"/>
  <c r="L204" i="13"/>
  <c r="V1497" i="13"/>
  <c r="L426" i="13"/>
  <c r="L303" i="13"/>
  <c r="L210" i="13" s="1"/>
  <c r="V1472" i="13"/>
  <c r="O723" i="13"/>
  <c r="T1261" i="13"/>
  <c r="P832" i="13"/>
  <c r="P830" i="13"/>
  <c r="P796" i="13"/>
  <c r="Z1925" i="13"/>
  <c r="AA2032" i="13"/>
  <c r="O748" i="13"/>
  <c r="W1604" i="13"/>
  <c r="Y1818" i="13"/>
  <c r="T1283" i="13"/>
  <c r="U1390" i="13"/>
  <c r="N641" i="13"/>
  <c r="AA2031" i="13"/>
  <c r="Q962" i="13"/>
  <c r="X1711" i="13"/>
  <c r="R1069" i="13"/>
  <c r="AD2329" i="13"/>
  <c r="AB2116" i="13"/>
  <c r="AB2124" i="13"/>
  <c r="AD2331" i="13"/>
  <c r="AC2222" i="13"/>
  <c r="AE2436" i="13"/>
  <c r="AM3428" i="13"/>
  <c r="AL3202" i="13"/>
  <c r="AL3201" i="13"/>
  <c r="AE2437" i="13"/>
  <c r="AB2115" i="13"/>
  <c r="AB2067" i="13"/>
  <c r="AA2012" i="13"/>
  <c r="AM3437" i="13"/>
  <c r="AE2438" i="13"/>
  <c r="AM3432" i="13"/>
  <c r="W1580" i="13"/>
  <c r="M512" i="13"/>
  <c r="AM3433" i="13"/>
  <c r="AE2435" i="13"/>
  <c r="L180" i="13"/>
  <c r="AM3430" i="13"/>
  <c r="AF2629" i="13"/>
  <c r="AB2117" i="13"/>
  <c r="AL3203" i="13"/>
  <c r="AM3431" i="13"/>
  <c r="AE2439" i="13"/>
  <c r="AL3200" i="13"/>
  <c r="N616" i="13"/>
  <c r="AD2330" i="13"/>
  <c r="AB2119" i="13"/>
  <c r="S1176" i="13"/>
  <c r="AC2220" i="13"/>
  <c r="AB2114" i="13"/>
  <c r="AC2221" i="13"/>
  <c r="AE2434" i="13"/>
  <c r="AM3270" i="13"/>
  <c r="AA2006" i="13"/>
  <c r="AC2223" i="13"/>
  <c r="W1712" i="13"/>
  <c r="P834" i="13"/>
  <c r="M513" i="13"/>
  <c r="Y1795" i="13"/>
  <c r="Q941" i="13"/>
  <c r="AI2950" i="13"/>
  <c r="AL3198" i="13"/>
  <c r="AL3204" i="13"/>
  <c r="AI3117" i="13"/>
  <c r="AE2440" i="13"/>
  <c r="O724" i="13"/>
  <c r="AD2333" i="13"/>
  <c r="AM3429" i="13"/>
  <c r="AC2226" i="13"/>
  <c r="P831" i="13"/>
  <c r="AC2225" i="13"/>
  <c r="AM3427" i="13"/>
  <c r="M508" i="13"/>
  <c r="AD2327" i="13"/>
  <c r="L404" i="13"/>
  <c r="L251" i="13"/>
  <c r="L368" i="13"/>
  <c r="AB2118" i="13"/>
  <c r="Z1905" i="13"/>
  <c r="AD2328" i="13"/>
  <c r="AG2736" i="13"/>
  <c r="AB2113" i="13"/>
  <c r="K114" i="13"/>
  <c r="M534" i="13"/>
  <c r="Q940" i="13"/>
  <c r="AQ221" i="8"/>
  <c r="L535" i="13"/>
  <c r="M462" i="13"/>
  <c r="AA2140" i="13"/>
  <c r="AM3411" i="13"/>
  <c r="AL3152" i="13"/>
  <c r="AL3319" i="13"/>
  <c r="X1639" i="13"/>
  <c r="AF2495" i="13"/>
  <c r="AE2583" i="13"/>
  <c r="AA1960" i="13"/>
  <c r="Z2033" i="13"/>
  <c r="R997" i="13"/>
  <c r="Q1070" i="13"/>
  <c r="P963" i="13"/>
  <c r="Q890" i="13"/>
  <c r="L182" i="13"/>
  <c r="T1211" i="13"/>
  <c r="S1284" i="13"/>
  <c r="S1104" i="13"/>
  <c r="R1177" i="13"/>
  <c r="U1318" i="13"/>
  <c r="T1391" i="13"/>
  <c r="AC2174" i="13"/>
  <c r="AB2247" i="13"/>
  <c r="Z1853" i="13"/>
  <c r="Y1926" i="13"/>
  <c r="AG2506" i="13"/>
  <c r="AM120" i="8" l="1"/>
  <c r="J42" i="13"/>
  <c r="Y1742" i="122"/>
  <c r="R993" i="122"/>
  <c r="Z1839" i="122"/>
  <c r="AA1779" i="122" s="1"/>
  <c r="AL3191" i="122"/>
  <c r="AL3236" i="122" s="1"/>
  <c r="K64" i="13"/>
  <c r="V1351" i="122"/>
  <c r="O725" i="13"/>
  <c r="O740" i="13" s="1"/>
  <c r="X1686" i="13"/>
  <c r="K108" i="13"/>
  <c r="U1364" i="13"/>
  <c r="O666" i="122"/>
  <c r="Q939" i="13"/>
  <c r="W1581" i="13"/>
  <c r="Z1899" i="13"/>
  <c r="U1254" i="122"/>
  <c r="K33" i="13"/>
  <c r="R985" i="122"/>
  <c r="J24" i="13"/>
  <c r="K306" i="13"/>
  <c r="I113" i="7"/>
  <c r="J87" i="7"/>
  <c r="AQ232" i="8"/>
  <c r="AL3199" i="13"/>
  <c r="AL3214" i="13" s="1"/>
  <c r="T1137" i="122"/>
  <c r="Z1845" i="122"/>
  <c r="P774" i="122"/>
  <c r="X1689" i="13"/>
  <c r="S1115" i="122"/>
  <c r="Q938" i="13"/>
  <c r="R1048" i="13"/>
  <c r="Y1796" i="13"/>
  <c r="Y1798" i="13"/>
  <c r="AB2063" i="122"/>
  <c r="AA1947" i="122"/>
  <c r="AI1896" i="122"/>
  <c r="AI232" i="122"/>
  <c r="AL3229" i="122"/>
  <c r="Z1841" i="122"/>
  <c r="Y1792" i="13"/>
  <c r="X1631" i="122"/>
  <c r="Z1840" i="122"/>
  <c r="N558" i="122"/>
  <c r="K27" i="8"/>
  <c r="W1518" i="122"/>
  <c r="X1458" i="122" s="1"/>
  <c r="O661" i="122"/>
  <c r="T1143" i="122"/>
  <c r="AL3186" i="122"/>
  <c r="L215" i="13"/>
  <c r="Z1844" i="122"/>
  <c r="Z1903" i="13"/>
  <c r="R1045" i="13"/>
  <c r="R986" i="122"/>
  <c r="AF2541" i="13"/>
  <c r="V1477" i="13"/>
  <c r="AA2007" i="13"/>
  <c r="Y1794" i="13"/>
  <c r="L16" i="122"/>
  <c r="R987" i="122"/>
  <c r="L43" i="122"/>
  <c r="L44" i="122" s="1"/>
  <c r="X1630" i="122"/>
  <c r="U1369" i="13"/>
  <c r="S1154" i="13"/>
  <c r="AF2547" i="13"/>
  <c r="T1140" i="122"/>
  <c r="T1139" i="122"/>
  <c r="R1049" i="13"/>
  <c r="AA1946" i="122"/>
  <c r="R1044" i="13"/>
  <c r="M134" i="122"/>
  <c r="L294" i="13"/>
  <c r="L97" i="13" s="1"/>
  <c r="O664" i="122"/>
  <c r="T1263" i="13"/>
  <c r="L417" i="13"/>
  <c r="V1352" i="122"/>
  <c r="X1688" i="13"/>
  <c r="X1624" i="122"/>
  <c r="R984" i="122"/>
  <c r="AM3261" i="13"/>
  <c r="AB2055" i="122"/>
  <c r="U1249" i="122"/>
  <c r="X1629" i="122"/>
  <c r="AA1949" i="122"/>
  <c r="AD2135" i="13"/>
  <c r="X1685" i="13"/>
  <c r="P772" i="122"/>
  <c r="Z1849" i="122"/>
  <c r="T1262" i="13"/>
  <c r="N53" i="122"/>
  <c r="Y1734" i="122"/>
  <c r="AI2210" i="122"/>
  <c r="AA1952" i="122"/>
  <c r="V1361" i="122"/>
  <c r="Y1736" i="122"/>
  <c r="AA2025" i="13"/>
  <c r="AB1965" i="13" s="1"/>
  <c r="V1353" i="122"/>
  <c r="U1370" i="13"/>
  <c r="S1156" i="13"/>
  <c r="X1628" i="122"/>
  <c r="Z1838" i="122"/>
  <c r="Y1732" i="122"/>
  <c r="Q882" i="122"/>
  <c r="O742" i="13"/>
  <c r="V1354" i="122"/>
  <c r="AI1789" i="122"/>
  <c r="AI1849" i="122" s="1"/>
  <c r="S1109" i="122"/>
  <c r="AB2058" i="122"/>
  <c r="Z1901" i="13"/>
  <c r="Z1902" i="13"/>
  <c r="AB2057" i="122"/>
  <c r="R989" i="122"/>
  <c r="T1259" i="13"/>
  <c r="P768" i="122"/>
  <c r="Y1735" i="122"/>
  <c r="X1627" i="122"/>
  <c r="U1248" i="122"/>
  <c r="X1635" i="122"/>
  <c r="T1260" i="13"/>
  <c r="AD2332" i="13"/>
  <c r="W1519" i="122"/>
  <c r="T1138" i="122"/>
  <c r="AA1956" i="122"/>
  <c r="Y1738" i="122"/>
  <c r="AO120" i="8"/>
  <c r="Y1793" i="13"/>
  <c r="Z1900" i="13"/>
  <c r="V1355" i="122"/>
  <c r="Z1919" i="13"/>
  <c r="U1368" i="13"/>
  <c r="S1105" i="122"/>
  <c r="X1691" i="13"/>
  <c r="Y1493" i="13"/>
  <c r="AI933" i="122"/>
  <c r="W1524" i="122"/>
  <c r="Z1843" i="122"/>
  <c r="V1474" i="13"/>
  <c r="W1583" i="13"/>
  <c r="V1356" i="122"/>
  <c r="Y1759" i="13"/>
  <c r="AI398" i="122"/>
  <c r="U1246" i="122"/>
  <c r="AI1468" i="122"/>
  <c r="AI1528" i="122" s="1"/>
  <c r="Y1733" i="122"/>
  <c r="U1250" i="122"/>
  <c r="Q795" i="13"/>
  <c r="T1147" i="122"/>
  <c r="X1625" i="122"/>
  <c r="W1579" i="13"/>
  <c r="N254" i="13"/>
  <c r="AI236" i="122"/>
  <c r="AH1545" i="122"/>
  <c r="V1473" i="13"/>
  <c r="N621" i="13"/>
  <c r="N630" i="13"/>
  <c r="M130" i="122"/>
  <c r="Y1737" i="122"/>
  <c r="S1153" i="13"/>
  <c r="X1690" i="13"/>
  <c r="AA1950" i="122"/>
  <c r="U1247" i="122"/>
  <c r="S1155" i="13"/>
  <c r="N57" i="122"/>
  <c r="R983" i="122"/>
  <c r="AI237" i="122"/>
  <c r="U1245" i="122"/>
  <c r="AC2239" i="13"/>
  <c r="M264" i="122"/>
  <c r="M447" i="122"/>
  <c r="W1521" i="122"/>
  <c r="AM3262" i="13"/>
  <c r="Q942" i="13"/>
  <c r="AF2582" i="13"/>
  <c r="U1244" i="122"/>
  <c r="AF2544" i="13"/>
  <c r="AH2888" i="13"/>
  <c r="AB2054" i="122"/>
  <c r="V1490" i="13"/>
  <c r="W1523" i="122"/>
  <c r="S1108" i="122"/>
  <c r="S1111" i="122"/>
  <c r="AI393" i="122"/>
  <c r="AI453" i="122" s="1"/>
  <c r="X1626" i="122"/>
  <c r="M127" i="122"/>
  <c r="AI186" i="122"/>
  <c r="S1107" i="122"/>
  <c r="AA1948" i="122"/>
  <c r="AI2875" i="122"/>
  <c r="S1160" i="13"/>
  <c r="AH1866" i="122"/>
  <c r="O737" i="13"/>
  <c r="AA2024" i="13"/>
  <c r="N634" i="13"/>
  <c r="M131" i="122"/>
  <c r="O741" i="13"/>
  <c r="P681" i="13" s="1"/>
  <c r="W1522" i="122"/>
  <c r="AB2059" i="122"/>
  <c r="W1578" i="13"/>
  <c r="W1593" i="13" s="1"/>
  <c r="AM3264" i="13"/>
  <c r="AI2431" i="122"/>
  <c r="T1106" i="13"/>
  <c r="W1545" i="13"/>
  <c r="U1365" i="13"/>
  <c r="N633" i="13"/>
  <c r="O573" i="13" s="1"/>
  <c r="AB2056" i="122"/>
  <c r="AH1973" i="122"/>
  <c r="T1142" i="122"/>
  <c r="AI238" i="122"/>
  <c r="S1106" i="122"/>
  <c r="S1150" i="13"/>
  <c r="L319" i="13"/>
  <c r="AH582" i="122"/>
  <c r="AH2080" i="122"/>
  <c r="M138" i="122"/>
  <c r="AH360" i="122"/>
  <c r="AH148" i="122" s="1"/>
  <c r="Q952" i="13"/>
  <c r="AH1010" i="122"/>
  <c r="V1438" i="13"/>
  <c r="L218" i="13"/>
  <c r="AI1041" i="122"/>
  <c r="AB1754" i="13"/>
  <c r="N635" i="13"/>
  <c r="W1517" i="122"/>
  <c r="AH2294" i="122"/>
  <c r="AM3260" i="13"/>
  <c r="W1520" i="122"/>
  <c r="AH2508" i="122"/>
  <c r="AH355" i="122"/>
  <c r="AH143" i="122" s="1"/>
  <c r="T1273" i="13"/>
  <c r="AH358" i="122"/>
  <c r="AH146" i="122" s="1"/>
  <c r="AH1652" i="122"/>
  <c r="X1687" i="13"/>
  <c r="N632" i="13"/>
  <c r="AH2187" i="122"/>
  <c r="M526" i="13"/>
  <c r="AH356" i="122"/>
  <c r="AH144" i="122" s="1"/>
  <c r="L415" i="13"/>
  <c r="AH2401" i="122"/>
  <c r="W1431" i="13"/>
  <c r="L96" i="13"/>
  <c r="N554" i="122"/>
  <c r="U1381" i="13"/>
  <c r="O181" i="13"/>
  <c r="AH689" i="122"/>
  <c r="G49" i="8"/>
  <c r="M356" i="13"/>
  <c r="P843" i="13"/>
  <c r="S1167" i="13"/>
  <c r="AH361" i="122"/>
  <c r="AH149" i="122" s="1"/>
  <c r="L141" i="122"/>
  <c r="AH359" i="122"/>
  <c r="AH147" i="122" s="1"/>
  <c r="L308" i="13"/>
  <c r="Y1812" i="13"/>
  <c r="R1062" i="13"/>
  <c r="M65" i="122"/>
  <c r="AE2433" i="13"/>
  <c r="AQ209" i="8"/>
  <c r="G209" i="8" s="1"/>
  <c r="X1577" i="122"/>
  <c r="L421" i="13"/>
  <c r="S26" i="7"/>
  <c r="AL3353" i="122"/>
  <c r="AM3293" i="122" s="1"/>
  <c r="M133" i="122"/>
  <c r="G221" i="8"/>
  <c r="L298" i="13"/>
  <c r="AH1117" i="122"/>
  <c r="AH1097" i="122" s="1"/>
  <c r="AH982" i="122"/>
  <c r="AF2572" i="13"/>
  <c r="AM3266" i="13"/>
  <c r="Q835" i="13"/>
  <c r="Q850" i="13" s="1"/>
  <c r="L53" i="13"/>
  <c r="AH1438" i="122"/>
  <c r="AA2026" i="13"/>
  <c r="AE2401" i="13"/>
  <c r="P399" i="122"/>
  <c r="P459" i="122" s="1"/>
  <c r="AD2294" i="13"/>
  <c r="AD2326" i="13"/>
  <c r="M524" i="13"/>
  <c r="T1272" i="13"/>
  <c r="W1592" i="13"/>
  <c r="L216" i="13"/>
  <c r="AH1759" i="122"/>
  <c r="AF2576" i="13"/>
  <c r="AH903" i="122"/>
  <c r="AH357" i="122"/>
  <c r="AH145" i="122" s="1"/>
  <c r="M175" i="13"/>
  <c r="L102" i="13"/>
  <c r="O689" i="13"/>
  <c r="O721" i="13"/>
  <c r="L221" i="13"/>
  <c r="AE2460" i="13"/>
  <c r="M259" i="13"/>
  <c r="L418" i="13"/>
  <c r="Q788" i="13"/>
  <c r="AD2353" i="13"/>
  <c r="M412" i="13"/>
  <c r="M427" i="13" s="1"/>
  <c r="L61" i="13"/>
  <c r="AD2186" i="13"/>
  <c r="W1470" i="122"/>
  <c r="Z1791" i="122"/>
  <c r="U1382" i="13"/>
  <c r="M525" i="13"/>
  <c r="L278" i="122"/>
  <c r="L66" i="122"/>
  <c r="AI708" i="122"/>
  <c r="AI753" i="122" s="1"/>
  <c r="AH1224" i="122"/>
  <c r="AF2575" i="13"/>
  <c r="R1058" i="13"/>
  <c r="N507" i="122"/>
  <c r="AI391" i="122"/>
  <c r="AH796" i="122"/>
  <c r="AH776" i="122" s="1"/>
  <c r="W1437" i="13"/>
  <c r="AB177" i="13"/>
  <c r="AH2578" i="13"/>
  <c r="AI2685" i="13"/>
  <c r="AK2899" i="13"/>
  <c r="AB1972" i="13"/>
  <c r="AI1421" i="122"/>
  <c r="AI2063" i="122"/>
  <c r="L312" i="13"/>
  <c r="M360" i="13"/>
  <c r="AI188" i="122"/>
  <c r="W1386" i="13"/>
  <c r="AL3006" i="13"/>
  <c r="AI1314" i="122"/>
  <c r="AI1742" i="122"/>
  <c r="K321" i="13"/>
  <c r="O614" i="122"/>
  <c r="AC2028" i="13"/>
  <c r="W1597" i="13"/>
  <c r="AI1207" i="122"/>
  <c r="O530" i="13"/>
  <c r="R851" i="13"/>
  <c r="AG2456" i="13"/>
  <c r="U1219" i="13"/>
  <c r="L297" i="13"/>
  <c r="U1172" i="13"/>
  <c r="AC1861" i="13"/>
  <c r="AI189" i="122"/>
  <c r="Z1540" i="13"/>
  <c r="AI198" i="122"/>
  <c r="AJ2792" i="13"/>
  <c r="L419" i="13"/>
  <c r="AH475" i="122"/>
  <c r="AL3351" i="122"/>
  <c r="AE2242" i="13"/>
  <c r="T1065" i="13"/>
  <c r="AF2349" i="13"/>
  <c r="AA1647" i="13"/>
  <c r="AI190" i="122"/>
  <c r="K22" i="13"/>
  <c r="L352" i="122"/>
  <c r="M129" i="122"/>
  <c r="AM3113" i="13"/>
  <c r="K31" i="8"/>
  <c r="AL3357" i="122"/>
  <c r="AL3354" i="122"/>
  <c r="W1528" i="122"/>
  <c r="N555" i="122"/>
  <c r="P770" i="122"/>
  <c r="P771" i="122"/>
  <c r="AM3460" i="122"/>
  <c r="M454" i="122"/>
  <c r="M271" i="122"/>
  <c r="Q876" i="122"/>
  <c r="AL3323" i="13"/>
  <c r="Q878" i="122"/>
  <c r="M448" i="122"/>
  <c r="M265" i="122"/>
  <c r="P779" i="122"/>
  <c r="Q881" i="122"/>
  <c r="O668" i="122"/>
  <c r="Q875" i="122"/>
  <c r="N559" i="122"/>
  <c r="AL3233" i="122"/>
  <c r="N560" i="122"/>
  <c r="AM3362" i="122"/>
  <c r="AM3461" i="122"/>
  <c r="AL3325" i="13"/>
  <c r="AL3232" i="122"/>
  <c r="AM3459" i="122"/>
  <c r="O665" i="122"/>
  <c r="Z1842" i="122"/>
  <c r="AM3463" i="122"/>
  <c r="P773" i="122"/>
  <c r="AL3358" i="122"/>
  <c r="AL3356" i="122"/>
  <c r="Q877" i="122"/>
  <c r="AB2053" i="122"/>
  <c r="AL3355" i="122"/>
  <c r="N557" i="122"/>
  <c r="O663" i="122"/>
  <c r="Q828" i="122"/>
  <c r="Q879" i="122"/>
  <c r="O672" i="122"/>
  <c r="N565" i="122"/>
  <c r="M400" i="122"/>
  <c r="O667" i="122"/>
  <c r="AM3464" i="122"/>
  <c r="M452" i="122"/>
  <c r="M269" i="122"/>
  <c r="P769" i="122"/>
  <c r="AL3234" i="122"/>
  <c r="M458" i="122"/>
  <c r="M275" i="122"/>
  <c r="P721" i="122"/>
  <c r="M453" i="122"/>
  <c r="M270" i="122"/>
  <c r="M450" i="122"/>
  <c r="M267" i="122"/>
  <c r="Q880" i="122"/>
  <c r="AL3235" i="122"/>
  <c r="M266" i="122"/>
  <c r="M449" i="122"/>
  <c r="M451" i="122"/>
  <c r="M268" i="122"/>
  <c r="Q886" i="122"/>
  <c r="AL3352" i="122"/>
  <c r="AL3230" i="122"/>
  <c r="N556" i="122"/>
  <c r="AA1951" i="122"/>
  <c r="AM3465" i="122"/>
  <c r="AM3255" i="122"/>
  <c r="AM3462" i="122"/>
  <c r="O662" i="122"/>
  <c r="AH1331" i="122"/>
  <c r="AI390" i="122"/>
  <c r="AH244" i="122"/>
  <c r="AI601" i="122"/>
  <c r="AH354" i="122"/>
  <c r="AH2266" i="122"/>
  <c r="AI2384" i="122"/>
  <c r="AI2277" i="122"/>
  <c r="AI2170" i="122"/>
  <c r="AI1635" i="122"/>
  <c r="AI1100" i="122"/>
  <c r="AI886" i="122"/>
  <c r="AI779" i="122"/>
  <c r="N582" i="13"/>
  <c r="N614" i="13"/>
  <c r="AI197" i="122"/>
  <c r="AI602" i="122"/>
  <c r="K40" i="13"/>
  <c r="L217" i="13"/>
  <c r="AI607" i="122"/>
  <c r="L98" i="13"/>
  <c r="AI1029" i="122"/>
  <c r="AI1249" i="122"/>
  <c r="AI495" i="122"/>
  <c r="AI1244" i="122"/>
  <c r="AI713" i="122"/>
  <c r="AI2211" i="122"/>
  <c r="AI1784" i="122"/>
  <c r="AI1355" i="122"/>
  <c r="AI1463" i="122"/>
  <c r="AI1780" i="122"/>
  <c r="AH83" i="122"/>
  <c r="AI2106" i="122"/>
  <c r="AI494" i="122"/>
  <c r="AI2100" i="122"/>
  <c r="AI1356" i="122"/>
  <c r="AI1997" i="122"/>
  <c r="O193" i="122"/>
  <c r="AI1568" i="122"/>
  <c r="AI720" i="122"/>
  <c r="V1208" i="122"/>
  <c r="AI1992" i="122"/>
  <c r="S928" i="122"/>
  <c r="AI1569" i="122"/>
  <c r="U1101" i="122"/>
  <c r="AI1571" i="122"/>
  <c r="AI1148" i="122"/>
  <c r="AI394" i="122"/>
  <c r="AI2101" i="122"/>
  <c r="AI1352" i="122"/>
  <c r="AI1683" i="122"/>
  <c r="AI1460" i="122"/>
  <c r="AI1998" i="122"/>
  <c r="AI497" i="122"/>
  <c r="AI1137" i="122"/>
  <c r="AI1030" i="122"/>
  <c r="AI2102" i="122"/>
  <c r="AI1887" i="122"/>
  <c r="AI1139" i="122"/>
  <c r="S1095" i="122"/>
  <c r="T1201" i="122"/>
  <c r="AI604" i="122"/>
  <c r="AI1570" i="122"/>
  <c r="AI927" i="122"/>
  <c r="AI1461" i="122"/>
  <c r="AI924" i="122"/>
  <c r="AI712" i="122"/>
  <c r="AI711" i="122"/>
  <c r="AI2105" i="122"/>
  <c r="AI3042" i="122"/>
  <c r="AI1674" i="122"/>
  <c r="AI925" i="122"/>
  <c r="AI1458" i="122"/>
  <c r="AI1255" i="122"/>
  <c r="AI1785" i="122"/>
  <c r="AI1247" i="122"/>
  <c r="AI2427" i="122"/>
  <c r="AI2213" i="122"/>
  <c r="AI1565" i="122"/>
  <c r="AI2432" i="122"/>
  <c r="AI388" i="122"/>
  <c r="AI926" i="122"/>
  <c r="AI1889" i="122"/>
  <c r="AI1142" i="122"/>
  <c r="AI1138" i="122"/>
  <c r="AA1576" i="122"/>
  <c r="AI1783" i="122"/>
  <c r="N242" i="122"/>
  <c r="T994" i="122"/>
  <c r="AI1779" i="122"/>
  <c r="AI2426" i="122"/>
  <c r="AI2422" i="122"/>
  <c r="AI389" i="122"/>
  <c r="N233" i="122"/>
  <c r="AI2423" i="122"/>
  <c r="O190" i="122"/>
  <c r="AG2828" i="122"/>
  <c r="AI1790" i="122"/>
  <c r="AI1566" i="122"/>
  <c r="AI1469" i="122"/>
  <c r="AI1995" i="122"/>
  <c r="AI500" i="122"/>
  <c r="AI2104" i="122"/>
  <c r="AB1683" i="122"/>
  <c r="AI1032" i="122"/>
  <c r="AI498" i="122"/>
  <c r="AI603" i="122"/>
  <c r="AI1677" i="122"/>
  <c r="AI1353" i="122"/>
  <c r="N234" i="122"/>
  <c r="AI606" i="122"/>
  <c r="AI501" i="122"/>
  <c r="AI1031" i="122"/>
  <c r="AI2424" i="122"/>
  <c r="AI1143" i="122"/>
  <c r="S720" i="122"/>
  <c r="X1422" i="122"/>
  <c r="AI1675" i="122"/>
  <c r="W1315" i="122"/>
  <c r="AI709" i="122"/>
  <c r="AH87" i="122"/>
  <c r="AI672" i="122"/>
  <c r="AI822" i="122"/>
  <c r="AI1994" i="122"/>
  <c r="AI506" i="122"/>
  <c r="AI2208" i="122"/>
  <c r="AI2212" i="122"/>
  <c r="AI1890" i="122"/>
  <c r="AI2218" i="122"/>
  <c r="AI2209" i="122"/>
  <c r="O191" i="122"/>
  <c r="AI934" i="122"/>
  <c r="AI496" i="122"/>
  <c r="Q715" i="122"/>
  <c r="AI605" i="122"/>
  <c r="AI1350" i="122"/>
  <c r="AI1248" i="122"/>
  <c r="AI1671" i="122"/>
  <c r="AI1678" i="122"/>
  <c r="AI1464" i="122"/>
  <c r="AI2314" i="122"/>
  <c r="AI928" i="122"/>
  <c r="AI1676" i="122"/>
  <c r="AI2315" i="122"/>
  <c r="AI1246" i="122"/>
  <c r="AI1996" i="122"/>
  <c r="AI2111" i="122"/>
  <c r="AI1245" i="122"/>
  <c r="S933" i="122"/>
  <c r="AI1140" i="122"/>
  <c r="AI2319" i="122"/>
  <c r="O192" i="122"/>
  <c r="AI1035" i="122"/>
  <c r="AI613" i="122"/>
  <c r="AI818" i="122"/>
  <c r="AI1782" i="122"/>
  <c r="AI608" i="122"/>
  <c r="O501" i="122"/>
  <c r="AI2318" i="122"/>
  <c r="AI2320" i="122"/>
  <c r="AI1141" i="122"/>
  <c r="AI1999" i="122"/>
  <c r="AI1250" i="122"/>
  <c r="AI2207" i="122"/>
  <c r="AI1567" i="122"/>
  <c r="AH94" i="122"/>
  <c r="AI816" i="122"/>
  <c r="AI1993" i="122"/>
  <c r="AI2103" i="122"/>
  <c r="AI2316" i="122"/>
  <c r="AI1136" i="122"/>
  <c r="AI1362" i="122"/>
  <c r="AI1897" i="122"/>
  <c r="AH88" i="122"/>
  <c r="AI710" i="122"/>
  <c r="AH84" i="122"/>
  <c r="AI1886" i="122"/>
  <c r="AI565" i="122"/>
  <c r="Z1682" i="122"/>
  <c r="AI392" i="122"/>
  <c r="AI819" i="122"/>
  <c r="AI1357" i="122"/>
  <c r="AH86" i="122"/>
  <c r="AI1036" i="122"/>
  <c r="AI499" i="122"/>
  <c r="N64" i="122"/>
  <c r="AI923" i="122"/>
  <c r="AI1891" i="122"/>
  <c r="AI820" i="122"/>
  <c r="AJ3089" i="122"/>
  <c r="AI2325" i="122"/>
  <c r="S887" i="122"/>
  <c r="AI1459" i="122"/>
  <c r="AI2425" i="122"/>
  <c r="R613" i="122"/>
  <c r="AI1672" i="122"/>
  <c r="AI1351" i="122"/>
  <c r="Z1469" i="122"/>
  <c r="AI1892" i="122"/>
  <c r="AI821" i="122"/>
  <c r="AI929" i="122"/>
  <c r="AI1781" i="122"/>
  <c r="S1209" i="122"/>
  <c r="N232" i="122"/>
  <c r="AI827" i="122"/>
  <c r="AI2317" i="122"/>
  <c r="AI1033" i="122"/>
  <c r="AI1462" i="122"/>
  <c r="AI1673" i="122"/>
  <c r="AI714" i="122"/>
  <c r="AI1576" i="122"/>
  <c r="Q506" i="122"/>
  <c r="AI1888" i="122"/>
  <c r="AH89" i="122"/>
  <c r="AI2421" i="122"/>
  <c r="AI817" i="122"/>
  <c r="AI1034" i="122"/>
  <c r="AI399" i="122"/>
  <c r="AH85" i="122"/>
  <c r="AI715" i="122"/>
  <c r="AI1354" i="122"/>
  <c r="V1417" i="122"/>
  <c r="AI2004" i="122"/>
  <c r="AG2661" i="122"/>
  <c r="AF2573" i="13"/>
  <c r="O300" i="13"/>
  <c r="T1136" i="122"/>
  <c r="AE33" i="8"/>
  <c r="AI1778" i="122"/>
  <c r="AB2005" i="122"/>
  <c r="AB2052" i="122"/>
  <c r="U1243" i="122"/>
  <c r="T1316" i="122"/>
  <c r="AI2313" i="122"/>
  <c r="Y1684" i="122"/>
  <c r="Y1731" i="122"/>
  <c r="AI2099" i="122"/>
  <c r="S1042" i="122"/>
  <c r="S1104" i="122"/>
  <c r="AA1898" i="122"/>
  <c r="AA1945" i="122"/>
  <c r="AI1885" i="122"/>
  <c r="V1350" i="122"/>
  <c r="U1423" i="122"/>
  <c r="AI815" i="122"/>
  <c r="AI2420" i="122"/>
  <c r="N199" i="122"/>
  <c r="N231" i="122"/>
  <c r="M246" i="122"/>
  <c r="M245" i="122"/>
  <c r="AI1457" i="122"/>
  <c r="AI1243" i="122"/>
  <c r="R982" i="122"/>
  <c r="R935" i="122"/>
  <c r="AI1564" i="122"/>
  <c r="L214" i="13"/>
  <c r="L219" i="13"/>
  <c r="P844" i="13"/>
  <c r="Y1806" i="13"/>
  <c r="Z1924" i="13"/>
  <c r="L212" i="13"/>
  <c r="L95" i="13"/>
  <c r="P854" i="13"/>
  <c r="L318" i="13"/>
  <c r="M366" i="13"/>
  <c r="T1282" i="13"/>
  <c r="O738" i="13"/>
  <c r="M533" i="13"/>
  <c r="R1061" i="13"/>
  <c r="V1487" i="13"/>
  <c r="W1603" i="13"/>
  <c r="T1276" i="13"/>
  <c r="AB2112" i="13"/>
  <c r="AA1865" i="13"/>
  <c r="AB2080" i="13"/>
  <c r="P847" i="13"/>
  <c r="K109" i="13"/>
  <c r="O581" i="13"/>
  <c r="Z1758" i="13"/>
  <c r="S1009" i="13"/>
  <c r="P845" i="13"/>
  <c r="AB1971" i="13"/>
  <c r="X1544" i="13"/>
  <c r="P688" i="13"/>
  <c r="R902" i="13"/>
  <c r="V1330" i="13"/>
  <c r="Y1810" i="13"/>
  <c r="U1223" i="13"/>
  <c r="M527" i="13"/>
  <c r="L106" i="13"/>
  <c r="AD2342" i="13"/>
  <c r="Q956" i="13"/>
  <c r="Y1651" i="13"/>
  <c r="AB2132" i="13"/>
  <c r="P846" i="13"/>
  <c r="O739" i="13"/>
  <c r="P841" i="13"/>
  <c r="Q955" i="13"/>
  <c r="AE2453" i="13"/>
  <c r="N640" i="13"/>
  <c r="AB2139" i="13"/>
  <c r="Y1817" i="13"/>
  <c r="X1701" i="13"/>
  <c r="V1496" i="13"/>
  <c r="U1389" i="13"/>
  <c r="X1684" i="13"/>
  <c r="AG2781" i="13"/>
  <c r="AL3219" i="13"/>
  <c r="AL3213" i="13"/>
  <c r="AF2674" i="13"/>
  <c r="V1486" i="13"/>
  <c r="X1710" i="13"/>
  <c r="AB2130" i="13"/>
  <c r="AE2451" i="13"/>
  <c r="R1068" i="13"/>
  <c r="N474" i="13"/>
  <c r="AD2343" i="13"/>
  <c r="M528" i="13"/>
  <c r="AA2021" i="13"/>
  <c r="AD2352" i="13"/>
  <c r="AB2129" i="13"/>
  <c r="O747" i="13"/>
  <c r="AL3215" i="13"/>
  <c r="AB2131" i="13"/>
  <c r="Z1920" i="13"/>
  <c r="AC2240" i="13"/>
  <c r="AC2241" i="13"/>
  <c r="AE2455" i="13"/>
  <c r="AI2995" i="13"/>
  <c r="AE2454" i="13"/>
  <c r="AC2237" i="13"/>
  <c r="L54" i="13"/>
  <c r="K123" i="13"/>
  <c r="AB2128" i="13"/>
  <c r="L260" i="13"/>
  <c r="T1116" i="13"/>
  <c r="AE2450" i="13"/>
  <c r="L225" i="13"/>
  <c r="AL3217" i="13"/>
  <c r="L296" i="13"/>
  <c r="L413" i="13"/>
  <c r="W1599" i="13"/>
  <c r="AD2345" i="13"/>
  <c r="AL3218" i="13"/>
  <c r="AL3223" i="13"/>
  <c r="AL3216" i="13"/>
  <c r="AD2346" i="13"/>
  <c r="AB2133" i="13"/>
  <c r="AD2348" i="13"/>
  <c r="AB2138" i="13"/>
  <c r="N631" i="13"/>
  <c r="AE2452" i="13"/>
  <c r="AD2344" i="13"/>
  <c r="AA2023" i="13"/>
  <c r="Q951" i="13"/>
  <c r="AC2245" i="13"/>
  <c r="AJ3057" i="13"/>
  <c r="AE2459" i="13"/>
  <c r="P849" i="13"/>
  <c r="AC2238" i="13"/>
  <c r="AE2449" i="13"/>
  <c r="AC2235" i="13"/>
  <c r="W1595" i="13"/>
  <c r="M507" i="13"/>
  <c r="M523" i="13"/>
  <c r="Q961" i="13"/>
  <c r="AC2236" i="13"/>
  <c r="AB2134" i="13"/>
  <c r="AA2027" i="13"/>
  <c r="M475" i="13"/>
  <c r="AM3426" i="13"/>
  <c r="X1652" i="13"/>
  <c r="AL3197" i="13"/>
  <c r="AM3259" i="13"/>
  <c r="AF2540" i="13"/>
  <c r="AF2508" i="13"/>
  <c r="T1256" i="13"/>
  <c r="T1224" i="13"/>
  <c r="AC2219" i="13"/>
  <c r="AC2187" i="13"/>
  <c r="U1363" i="13"/>
  <c r="U1331" i="13"/>
  <c r="AA2005" i="13"/>
  <c r="AA1973" i="13"/>
  <c r="V1485" i="13"/>
  <c r="Z1898" i="13"/>
  <c r="Z1866" i="13"/>
  <c r="S1149" i="13"/>
  <c r="S1117" i="13"/>
  <c r="Q935" i="13"/>
  <c r="Q903" i="13"/>
  <c r="R1042" i="13"/>
  <c r="R1010" i="13"/>
  <c r="S51" i="7" l="1"/>
  <c r="R51" i="7"/>
  <c r="W1596" i="13"/>
  <c r="X1536" i="13" s="1"/>
  <c r="Q954" i="13"/>
  <c r="U1379" i="13"/>
  <c r="V1319" i="13" s="1"/>
  <c r="V1411" i="122"/>
  <c r="P606" i="122"/>
  <c r="Z1914" i="13"/>
  <c r="U1314" i="122"/>
  <c r="T1197" i="122"/>
  <c r="U1309" i="122"/>
  <c r="S925" i="122"/>
  <c r="L23" i="8"/>
  <c r="K16" i="13"/>
  <c r="X1704" i="13"/>
  <c r="Y1644" i="13" s="1"/>
  <c r="Y1813" i="13"/>
  <c r="Z1753" i="13" s="1"/>
  <c r="AB1887" i="122"/>
  <c r="Z1918" i="13"/>
  <c r="T1199" i="122"/>
  <c r="AA1785" i="122"/>
  <c r="Q714" i="122"/>
  <c r="AA1784" i="122"/>
  <c r="AA1844" i="122" s="1"/>
  <c r="O498" i="122"/>
  <c r="L309" i="13"/>
  <c r="L112" i="13" s="1"/>
  <c r="J113" i="7"/>
  <c r="K36" i="8"/>
  <c r="S926" i="122"/>
  <c r="AJ187" i="122"/>
  <c r="R1060" i="13"/>
  <c r="S1000" i="13" s="1"/>
  <c r="S927" i="122"/>
  <c r="R1064" i="13"/>
  <c r="Q953" i="13"/>
  <c r="Y1811" i="13"/>
  <c r="S1100" i="122"/>
  <c r="R1063" i="13"/>
  <c r="AI1956" i="122"/>
  <c r="AL3244" i="122"/>
  <c r="AM3184" i="122" s="1"/>
  <c r="AA1780" i="122"/>
  <c r="Y1807" i="13"/>
  <c r="P601" i="122"/>
  <c r="Y1571" i="122"/>
  <c r="AA1781" i="122"/>
  <c r="AF2577" i="13"/>
  <c r="V1492" i="13"/>
  <c r="AF2571" i="13"/>
  <c r="T1200" i="122"/>
  <c r="Z1917" i="13"/>
  <c r="M170" i="13"/>
  <c r="M200" i="13" s="1"/>
  <c r="R822" i="122"/>
  <c r="AA2022" i="13"/>
  <c r="AB1962" i="13" s="1"/>
  <c r="Z1675" i="122"/>
  <c r="T1203" i="122"/>
  <c r="AL3231" i="122"/>
  <c r="U1384" i="13"/>
  <c r="Y1809" i="13"/>
  <c r="Z1673" i="122"/>
  <c r="S1169" i="13"/>
  <c r="P604" i="122"/>
  <c r="L25" i="122"/>
  <c r="M34" i="122"/>
  <c r="Y1570" i="122"/>
  <c r="R1059" i="13"/>
  <c r="S999" i="13" s="1"/>
  <c r="S1094" i="122"/>
  <c r="AB1886" i="122"/>
  <c r="N59" i="122"/>
  <c r="S924" i="122"/>
  <c r="V1488" i="13"/>
  <c r="W1428" i="13" s="1"/>
  <c r="M357" i="13"/>
  <c r="Y1564" i="122"/>
  <c r="Z1676" i="122"/>
  <c r="Y1569" i="122"/>
  <c r="X1703" i="13"/>
  <c r="V1412" i="122"/>
  <c r="Q840" i="13"/>
  <c r="AB1889" i="122"/>
  <c r="T1278" i="13"/>
  <c r="P682" i="13"/>
  <c r="X1700" i="13"/>
  <c r="AI2270" i="122"/>
  <c r="AM3306" i="13"/>
  <c r="Q712" i="122"/>
  <c r="AE2075" i="13"/>
  <c r="V1421" i="122"/>
  <c r="AB1892" i="122"/>
  <c r="S1171" i="13"/>
  <c r="Z1674" i="122"/>
  <c r="S929" i="122"/>
  <c r="U1308" i="122"/>
  <c r="T1277" i="13"/>
  <c r="V1413" i="122"/>
  <c r="N128" i="122"/>
  <c r="U1310" i="122"/>
  <c r="U1385" i="13"/>
  <c r="AA1789" i="122"/>
  <c r="AI458" i="122"/>
  <c r="Y1566" i="122"/>
  <c r="M173" i="13"/>
  <c r="Z1672" i="122"/>
  <c r="Z1916" i="13"/>
  <c r="AD2347" i="13"/>
  <c r="T1275" i="13"/>
  <c r="U1215" i="13" s="1"/>
  <c r="V1415" i="122"/>
  <c r="Y1568" i="122"/>
  <c r="AA1778" i="122"/>
  <c r="T1207" i="122"/>
  <c r="T1198" i="122"/>
  <c r="Y1575" i="122"/>
  <c r="AA1783" i="122"/>
  <c r="V1414" i="122"/>
  <c r="X1706" i="13"/>
  <c r="S1170" i="13"/>
  <c r="T1110" i="13" s="1"/>
  <c r="N636" i="13"/>
  <c r="U1307" i="122"/>
  <c r="N52" i="122"/>
  <c r="Y1567" i="122"/>
  <c r="S1090" i="122"/>
  <c r="V1416" i="122"/>
  <c r="U1383" i="13"/>
  <c r="AB1896" i="122"/>
  <c r="U1306" i="122"/>
  <c r="Q708" i="122"/>
  <c r="T1274" i="13"/>
  <c r="N299" i="13"/>
  <c r="AB1890" i="122"/>
  <c r="Z1678" i="122"/>
  <c r="W1598" i="13"/>
  <c r="X1459" i="122"/>
  <c r="AH1525" i="122"/>
  <c r="AH2903" i="13"/>
  <c r="AJ191" i="122"/>
  <c r="Z1915" i="13"/>
  <c r="Y1804" i="13"/>
  <c r="Y1808" i="13"/>
  <c r="Z1433" i="13"/>
  <c r="X1705" i="13"/>
  <c r="AA1859" i="13"/>
  <c r="AD2179" i="13"/>
  <c r="V1489" i="13"/>
  <c r="W1429" i="13" s="1"/>
  <c r="AI993" i="122"/>
  <c r="X1463" i="122"/>
  <c r="V1483" i="13"/>
  <c r="Y1565" i="122"/>
  <c r="N55" i="122"/>
  <c r="S1168" i="13"/>
  <c r="X1464" i="122"/>
  <c r="Q957" i="13"/>
  <c r="N387" i="122"/>
  <c r="S923" i="122"/>
  <c r="M339" i="122"/>
  <c r="O570" i="13"/>
  <c r="AM3307" i="13"/>
  <c r="AM3305" i="13"/>
  <c r="U1380" i="13"/>
  <c r="V1320" i="13" s="1"/>
  <c r="N132" i="122"/>
  <c r="AJ192" i="122"/>
  <c r="X1461" i="122"/>
  <c r="X1460" i="122"/>
  <c r="U1305" i="122"/>
  <c r="W1594" i="13"/>
  <c r="W1430" i="13"/>
  <c r="Z1677" i="122"/>
  <c r="AH2167" i="122"/>
  <c r="T1151" i="13"/>
  <c r="S1092" i="122"/>
  <c r="N56" i="122"/>
  <c r="S1091" i="122"/>
  <c r="AF2574" i="13"/>
  <c r="W1590" i="13"/>
  <c r="S1096" i="122"/>
  <c r="X1637" i="122"/>
  <c r="AG2507" i="13"/>
  <c r="AG2552" i="13" s="1"/>
  <c r="U1304" i="122"/>
  <c r="S1093" i="122"/>
  <c r="O574" i="13"/>
  <c r="O619" i="13" s="1"/>
  <c r="AI216" i="122"/>
  <c r="N63" i="122"/>
  <c r="AB1888" i="122"/>
  <c r="AI2920" i="122"/>
  <c r="S1165" i="13"/>
  <c r="AJ193" i="122"/>
  <c r="S1175" i="13"/>
  <c r="X1462" i="122"/>
  <c r="AH1846" i="122"/>
  <c r="P677" i="13"/>
  <c r="AI1086" i="122"/>
  <c r="AI1101" i="122" s="1"/>
  <c r="AB1964" i="13"/>
  <c r="R892" i="13"/>
  <c r="AH2060" i="122"/>
  <c r="AH2065" i="122" s="1"/>
  <c r="T1202" i="122"/>
  <c r="AH1953" i="122"/>
  <c r="AH1958" i="122" s="1"/>
  <c r="X1533" i="13"/>
  <c r="AM3309" i="13"/>
  <c r="AH990" i="122"/>
  <c r="AH995" i="122" s="1"/>
  <c r="AI2491" i="122"/>
  <c r="AH2274" i="122"/>
  <c r="AH2488" i="122"/>
  <c r="AH2493" i="122" s="1"/>
  <c r="AH562" i="122"/>
  <c r="AH567" i="122" s="1"/>
  <c r="L122" i="13"/>
  <c r="AF2400" i="13"/>
  <c r="O575" i="13"/>
  <c r="O620" i="13" s="1"/>
  <c r="O494" i="122"/>
  <c r="P680" i="13"/>
  <c r="AB1814" i="13"/>
  <c r="AC1754" i="13" s="1"/>
  <c r="V1321" i="13"/>
  <c r="X1457" i="122"/>
  <c r="L307" i="13"/>
  <c r="X1702" i="13"/>
  <c r="O572" i="13"/>
  <c r="AE2448" i="13"/>
  <c r="W1476" i="13"/>
  <c r="N466" i="13"/>
  <c r="U1213" i="13"/>
  <c r="AD2341" i="13"/>
  <c r="O226" i="13"/>
  <c r="AH1632" i="122"/>
  <c r="AH1637" i="122" s="1"/>
  <c r="T1107" i="13"/>
  <c r="AG2497" i="13"/>
  <c r="AH669" i="122"/>
  <c r="L111" i="13"/>
  <c r="M171" i="13"/>
  <c r="AE2446" i="13"/>
  <c r="AE2293" i="13"/>
  <c r="AD2231" i="13"/>
  <c r="P276" i="122"/>
  <c r="P351" i="122" s="1"/>
  <c r="AH2381" i="122"/>
  <c r="AH2386" i="122" s="1"/>
  <c r="M355" i="13"/>
  <c r="M401" i="13"/>
  <c r="M248" i="13"/>
  <c r="S1002" i="13"/>
  <c r="AD2339" i="13"/>
  <c r="Q783" i="13"/>
  <c r="Z1752" i="13"/>
  <c r="M361" i="13"/>
  <c r="AI922" i="122"/>
  <c r="AI967" i="122" s="1"/>
  <c r="AH883" i="122"/>
  <c r="L313" i="13"/>
  <c r="L101" i="13"/>
  <c r="AB1966" i="13"/>
  <c r="N58" i="122"/>
  <c r="O736" i="13"/>
  <c r="M140" i="122"/>
  <c r="O734" i="13"/>
  <c r="AH1418" i="122"/>
  <c r="U1212" i="13"/>
  <c r="AM3311" i="13"/>
  <c r="AI451" i="122"/>
  <c r="M205" i="13"/>
  <c r="N464" i="13"/>
  <c r="X1532" i="13"/>
  <c r="L310" i="13"/>
  <c r="M358" i="13"/>
  <c r="AG2501" i="13"/>
  <c r="AB2017" i="13"/>
  <c r="L117" i="13"/>
  <c r="M176" i="13"/>
  <c r="AH1739" i="122"/>
  <c r="Q833" i="13"/>
  <c r="Q848" i="13" s="1"/>
  <c r="AG2500" i="13"/>
  <c r="N465" i="13"/>
  <c r="N510" i="13" s="1"/>
  <c r="M359" i="13"/>
  <c r="V1322" i="13"/>
  <c r="M304" i="13"/>
  <c r="S998" i="13"/>
  <c r="AH1204" i="122"/>
  <c r="R790" i="13"/>
  <c r="L353" i="122"/>
  <c r="Z1851" i="122"/>
  <c r="Q399" i="122"/>
  <c r="O618" i="13"/>
  <c r="P726" i="13"/>
  <c r="AM3291" i="122"/>
  <c r="AH1102" i="122"/>
  <c r="L311" i="13"/>
  <c r="L428" i="13"/>
  <c r="AH781" i="122"/>
  <c r="AI218" i="122"/>
  <c r="AH455" i="122"/>
  <c r="AI646" i="122"/>
  <c r="AI235" i="122"/>
  <c r="AF2182" i="13"/>
  <c r="AI243" i="122"/>
  <c r="X1326" i="13"/>
  <c r="AI2503" i="13"/>
  <c r="Z1757" i="13"/>
  <c r="AI1609" i="122"/>
  <c r="W1530" i="122"/>
  <c r="AI1823" i="122"/>
  <c r="AI760" i="122"/>
  <c r="AI2466" i="122"/>
  <c r="AI974" i="122"/>
  <c r="AI1717" i="122"/>
  <c r="AI2365" i="122"/>
  <c r="AI863" i="122"/>
  <c r="AI2254" i="122"/>
  <c r="AI867" i="122"/>
  <c r="AI648" i="122"/>
  <c r="AI2468" i="122"/>
  <c r="AI1824" i="122"/>
  <c r="AI1183" i="122"/>
  <c r="AI1610" i="122"/>
  <c r="AI540" i="122"/>
  <c r="AI647" i="122"/>
  <c r="P470" i="13"/>
  <c r="X1537" i="13"/>
  <c r="L100" i="13"/>
  <c r="M169" i="13"/>
  <c r="AI862" i="122"/>
  <c r="AI2471" i="122"/>
  <c r="AI1825" i="122"/>
  <c r="AI1402" i="122"/>
  <c r="AI861" i="122"/>
  <c r="AI1290" i="122"/>
  <c r="AI2359" i="122"/>
  <c r="AI546" i="122"/>
  <c r="AI2258" i="122"/>
  <c r="AI1734" i="122"/>
  <c r="AI969" i="122"/>
  <c r="AI2146" i="122"/>
  <c r="AI2042" i="122"/>
  <c r="M172" i="13"/>
  <c r="AI199" i="122"/>
  <c r="M277" i="122"/>
  <c r="AM3338" i="122"/>
  <c r="AB207" i="13"/>
  <c r="AI1502" i="122"/>
  <c r="AI667" i="122"/>
  <c r="X1699" i="13"/>
  <c r="X1589" i="13"/>
  <c r="AI1930" i="122"/>
  <c r="AI2358" i="122"/>
  <c r="O580" i="13"/>
  <c r="Z1750" i="13"/>
  <c r="Q784" i="13"/>
  <c r="AI2470" i="122"/>
  <c r="AI1181" i="122"/>
  <c r="AI2363" i="122"/>
  <c r="AI1509" i="122"/>
  <c r="AI1935" i="122"/>
  <c r="AI754" i="122"/>
  <c r="AI1611" i="122"/>
  <c r="AI434" i="122"/>
  <c r="AI2472" i="122"/>
  <c r="AI1932" i="122"/>
  <c r="AI439" i="122"/>
  <c r="AI1614" i="122"/>
  <c r="AI1844" i="122"/>
  <c r="K41" i="13"/>
  <c r="L33" i="13" s="1"/>
  <c r="N627" i="13"/>
  <c r="AI435" i="122"/>
  <c r="M460" i="122"/>
  <c r="AM3294" i="122"/>
  <c r="AA1707" i="13"/>
  <c r="Z1600" i="13"/>
  <c r="U1264" i="13"/>
  <c r="AI1931" i="122"/>
  <c r="AI1842" i="122"/>
  <c r="N567" i="122"/>
  <c r="AI1937" i="122"/>
  <c r="AI1504" i="122"/>
  <c r="AI968" i="122"/>
  <c r="AI2361" i="122"/>
  <c r="AI1627" i="122"/>
  <c r="AI1723" i="122"/>
  <c r="AI541" i="122"/>
  <c r="AI2257" i="122"/>
  <c r="AI2147" i="122"/>
  <c r="AI1628" i="122"/>
  <c r="AI2145" i="122"/>
  <c r="AI2256" i="122"/>
  <c r="AI1074" i="122"/>
  <c r="AI2206" i="122"/>
  <c r="AM3297" i="122"/>
  <c r="AG2289" i="13"/>
  <c r="AI234" i="122"/>
  <c r="AC1921" i="13"/>
  <c r="AH2396" i="13"/>
  <c r="AD1968" i="13"/>
  <c r="AI2038" i="122"/>
  <c r="AI2039" i="122"/>
  <c r="AI1737" i="122"/>
  <c r="N473" i="13"/>
  <c r="V1329" i="13"/>
  <c r="AE2282" i="13"/>
  <c r="AI2465" i="122"/>
  <c r="AI1718" i="122"/>
  <c r="AI452" i="122"/>
  <c r="AI2252" i="122"/>
  <c r="AI1716" i="122"/>
  <c r="AI2253" i="122"/>
  <c r="AI1735" i="122"/>
  <c r="AI1188" i="122"/>
  <c r="AI2149" i="122"/>
  <c r="AI1830" i="122"/>
  <c r="AI1075" i="122"/>
  <c r="AI539" i="122"/>
  <c r="N54" i="122"/>
  <c r="M252" i="13"/>
  <c r="M405" i="13"/>
  <c r="AL2839" i="13"/>
  <c r="W1482" i="13"/>
  <c r="AI2037" i="122"/>
  <c r="Y1650" i="13"/>
  <c r="AB2125" i="13"/>
  <c r="AI860" i="122"/>
  <c r="AI1396" i="122"/>
  <c r="AI755" i="122"/>
  <c r="AI1295" i="122"/>
  <c r="AI2364" i="122"/>
  <c r="AI2360" i="122"/>
  <c r="AI2484" i="122"/>
  <c r="AI2467" i="122"/>
  <c r="AI1828" i="122"/>
  <c r="AI2150" i="122"/>
  <c r="AI1630" i="122"/>
  <c r="AI1182" i="122"/>
  <c r="AI1397" i="122"/>
  <c r="AI2151" i="122"/>
  <c r="AH1311" i="122"/>
  <c r="K32" i="8"/>
  <c r="AM2946" i="13"/>
  <c r="AJ2625" i="13"/>
  <c r="AI1841" i="122"/>
  <c r="AB2010" i="13"/>
  <c r="AC2072" i="13"/>
  <c r="AI1288" i="122"/>
  <c r="AI2144" i="122"/>
  <c r="AI1081" i="122"/>
  <c r="AI2044" i="122"/>
  <c r="AI653" i="122"/>
  <c r="AI1721" i="122"/>
  <c r="AI1395" i="122"/>
  <c r="AI1076" i="122"/>
  <c r="AI433" i="122"/>
  <c r="AI1503" i="122"/>
  <c r="AI756" i="122"/>
  <c r="AI649" i="122"/>
  <c r="AI542" i="122"/>
  <c r="AI1616" i="122"/>
  <c r="AI1289" i="122"/>
  <c r="U1005" i="13"/>
  <c r="AK2732" i="13"/>
  <c r="V1112" i="13"/>
  <c r="S791" i="13"/>
  <c r="O496" i="122"/>
  <c r="M343" i="122"/>
  <c r="M344" i="122"/>
  <c r="AL3251" i="122"/>
  <c r="AM3265" i="13"/>
  <c r="O500" i="122"/>
  <c r="Q711" i="122"/>
  <c r="AL3250" i="122"/>
  <c r="P608" i="122"/>
  <c r="N391" i="122"/>
  <c r="R820" i="122"/>
  <c r="M350" i="122"/>
  <c r="N392" i="122"/>
  <c r="R817" i="122"/>
  <c r="AA1782" i="122"/>
  <c r="R818" i="122"/>
  <c r="R816" i="122"/>
  <c r="AL3245" i="122"/>
  <c r="M342" i="122"/>
  <c r="N398" i="122"/>
  <c r="P603" i="122"/>
  <c r="AM3296" i="122"/>
  <c r="AL3248" i="122"/>
  <c r="R821" i="122"/>
  <c r="M346" i="122"/>
  <c r="Q710" i="122"/>
  <c r="AM3292" i="122"/>
  <c r="N389" i="122"/>
  <c r="N390" i="122"/>
  <c r="O505" i="122"/>
  <c r="AM3298" i="122"/>
  <c r="P605" i="122"/>
  <c r="AM3263" i="13"/>
  <c r="N394" i="122"/>
  <c r="Q709" i="122"/>
  <c r="R819" i="122"/>
  <c r="AL3247" i="122"/>
  <c r="P781" i="122"/>
  <c r="M341" i="122"/>
  <c r="O497" i="122"/>
  <c r="O499" i="122"/>
  <c r="Q719" i="122"/>
  <c r="O495" i="122"/>
  <c r="R826" i="122"/>
  <c r="M345" i="122"/>
  <c r="AL3249" i="122"/>
  <c r="P612" i="122"/>
  <c r="AM3295" i="122"/>
  <c r="Q713" i="122"/>
  <c r="R815" i="122"/>
  <c r="M340" i="122"/>
  <c r="O674" i="122"/>
  <c r="P602" i="122"/>
  <c r="AB1891" i="122"/>
  <c r="N393" i="122"/>
  <c r="P607" i="122"/>
  <c r="Q888" i="122"/>
  <c r="N388" i="122"/>
  <c r="X1468" i="122"/>
  <c r="AH367" i="122"/>
  <c r="AH142" i="122"/>
  <c r="AH155" i="122" s="1"/>
  <c r="AH37" i="122" s="1"/>
  <c r="AI2377" i="122"/>
  <c r="AI2163" i="122"/>
  <c r="AI2058" i="122"/>
  <c r="AI2056" i="122"/>
  <c r="AI2055" i="122"/>
  <c r="AI1951" i="122"/>
  <c r="AI1949" i="122"/>
  <c r="AI1948" i="122"/>
  <c r="AI1621" i="122"/>
  <c r="AI1520" i="122"/>
  <c r="AI1522" i="122"/>
  <c r="AI1523" i="122"/>
  <c r="AI1521" i="122"/>
  <c r="AI1413" i="122"/>
  <c r="AI1416" i="122"/>
  <c r="AI1415" i="122"/>
  <c r="AI1414" i="122"/>
  <c r="AI559" i="122"/>
  <c r="AI558" i="122"/>
  <c r="AI560" i="122"/>
  <c r="AI665" i="122"/>
  <c r="AI666" i="122"/>
  <c r="AI774" i="122"/>
  <c r="AI773" i="122"/>
  <c r="AI772" i="122"/>
  <c r="AI768" i="122"/>
  <c r="AI879" i="122"/>
  <c r="AI881" i="122"/>
  <c r="AI880" i="122"/>
  <c r="AI985" i="122"/>
  <c r="AI988" i="122"/>
  <c r="AI986" i="122"/>
  <c r="AI987" i="122"/>
  <c r="AI1095" i="122"/>
  <c r="AI1092" i="122"/>
  <c r="AI1094" i="122"/>
  <c r="AI1093" i="122"/>
  <c r="AI1199" i="122"/>
  <c r="AI1200" i="122"/>
  <c r="AI1202" i="122"/>
  <c r="AI1201" i="122"/>
  <c r="AI2156" i="122"/>
  <c r="AI1942" i="122"/>
  <c r="AI2370" i="122"/>
  <c r="AI2477" i="122"/>
  <c r="AI2049" i="122"/>
  <c r="AI2263" i="122"/>
  <c r="AI93" i="122"/>
  <c r="AI551" i="122"/>
  <c r="AI1728" i="122"/>
  <c r="AI1835" i="122"/>
  <c r="AI444" i="122"/>
  <c r="AI658" i="122"/>
  <c r="AI765" i="122"/>
  <c r="AI872" i="122"/>
  <c r="AI979" i="122"/>
  <c r="AI1193" i="122"/>
  <c r="AI1300" i="122"/>
  <c r="AI1407" i="122"/>
  <c r="AI1514" i="122"/>
  <c r="N629" i="13"/>
  <c r="AI242" i="122"/>
  <c r="AH2768" i="122"/>
  <c r="X1518" i="122"/>
  <c r="AJ3134" i="122"/>
  <c r="S1003" i="122"/>
  <c r="AJ2003" i="122"/>
  <c r="S1008" i="122"/>
  <c r="O236" i="122"/>
  <c r="Y1362" i="122"/>
  <c r="O235" i="122"/>
  <c r="AJ1147" i="122"/>
  <c r="U1141" i="122"/>
  <c r="AJ2110" i="122"/>
  <c r="AG2721" i="122"/>
  <c r="Q566" i="122"/>
  <c r="AJ826" i="122"/>
  <c r="AJ1575" i="122"/>
  <c r="Z1742" i="122"/>
  <c r="Q775" i="122"/>
  <c r="AA1636" i="122"/>
  <c r="AJ1361" i="122"/>
  <c r="AJ2982" i="122"/>
  <c r="AJ1040" i="122"/>
  <c r="AJ612" i="122"/>
  <c r="S795" i="122"/>
  <c r="AJ1682" i="122"/>
  <c r="AB2065" i="122"/>
  <c r="R673" i="122"/>
  <c r="T827" i="122"/>
  <c r="O189" i="122"/>
  <c r="AJ1254" i="122"/>
  <c r="AJ719" i="122"/>
  <c r="O187" i="122"/>
  <c r="O561" i="122"/>
  <c r="AJ1468" i="122"/>
  <c r="X1255" i="122"/>
  <c r="O188" i="122"/>
  <c r="U934" i="122"/>
  <c r="T1035" i="122"/>
  <c r="T1196" i="122"/>
  <c r="W1357" i="122"/>
  <c r="N139" i="122"/>
  <c r="AJ505" i="122"/>
  <c r="AB1743" i="122"/>
  <c r="AG321" i="122"/>
  <c r="O197" i="122"/>
  <c r="AJ2217" i="122"/>
  <c r="V1041" i="122"/>
  <c r="S1117" i="122"/>
  <c r="U1139" i="122"/>
  <c r="Z1529" i="122"/>
  <c r="AA1839" i="122"/>
  <c r="AJ1789" i="122"/>
  <c r="O237" i="122"/>
  <c r="AJ2324" i="122"/>
  <c r="W1148" i="122"/>
  <c r="O238" i="122"/>
  <c r="AG2498" i="13"/>
  <c r="P577" i="13"/>
  <c r="O315" i="13"/>
  <c r="L227" i="13"/>
  <c r="T1149" i="122"/>
  <c r="L115" i="13"/>
  <c r="M174" i="13"/>
  <c r="AB1885" i="122"/>
  <c r="AA1958" i="122"/>
  <c r="U1303" i="122"/>
  <c r="U1256" i="122"/>
  <c r="R995" i="122"/>
  <c r="S922" i="122"/>
  <c r="Y1744" i="122"/>
  <c r="Z1671" i="122"/>
  <c r="O186" i="122"/>
  <c r="N244" i="122"/>
  <c r="S1089" i="122"/>
  <c r="V1363" i="122"/>
  <c r="V1410" i="122"/>
  <c r="W1427" i="13"/>
  <c r="AA1864" i="13"/>
  <c r="R894" i="13"/>
  <c r="Z1746" i="13"/>
  <c r="O626" i="13"/>
  <c r="AB2127" i="13"/>
  <c r="AA1910" i="13"/>
  <c r="N367" i="13"/>
  <c r="M258" i="13"/>
  <c r="U1222" i="13"/>
  <c r="S1001" i="13"/>
  <c r="Q794" i="13"/>
  <c r="P678" i="13"/>
  <c r="U1216" i="13"/>
  <c r="S1054" i="13"/>
  <c r="X1543" i="13"/>
  <c r="Y1696" i="13"/>
  <c r="M319" i="13"/>
  <c r="Z1803" i="13"/>
  <c r="P733" i="13"/>
  <c r="Q787" i="13"/>
  <c r="AF2393" i="13"/>
  <c r="Q786" i="13"/>
  <c r="R947" i="13"/>
  <c r="P856" i="13"/>
  <c r="Q785" i="13"/>
  <c r="M522" i="13"/>
  <c r="Y1641" i="13"/>
  <c r="W1436" i="13"/>
  <c r="U1268" i="13"/>
  <c r="P679" i="13"/>
  <c r="V1375" i="13"/>
  <c r="R895" i="13"/>
  <c r="AC2079" i="13"/>
  <c r="N467" i="13"/>
  <c r="AI3010" i="13"/>
  <c r="R896" i="13"/>
  <c r="Z1911" i="13"/>
  <c r="AD2176" i="13"/>
  <c r="R901" i="13"/>
  <c r="M520" i="13"/>
  <c r="AD2185" i="13"/>
  <c r="AC2078" i="13"/>
  <c r="L63" i="13"/>
  <c r="AD2181" i="13"/>
  <c r="S1008" i="13"/>
  <c r="AM3153" i="13"/>
  <c r="AC2074" i="13"/>
  <c r="N463" i="13"/>
  <c r="AD2178" i="13"/>
  <c r="AE2284" i="13"/>
  <c r="AM3163" i="13"/>
  <c r="L99" i="13"/>
  <c r="L305" i="13"/>
  <c r="T1161" i="13"/>
  <c r="L261" i="13"/>
  <c r="AC2068" i="13"/>
  <c r="AM3155" i="13"/>
  <c r="W1426" i="13"/>
  <c r="R1055" i="13"/>
  <c r="S1162" i="13"/>
  <c r="U1376" i="13"/>
  <c r="Q789" i="13"/>
  <c r="AF2392" i="13"/>
  <c r="AM3158" i="13"/>
  <c r="K124" i="13"/>
  <c r="AF2395" i="13"/>
  <c r="AD2180" i="13"/>
  <c r="P687" i="13"/>
  <c r="N468" i="13"/>
  <c r="AF2391" i="13"/>
  <c r="AM3159" i="13"/>
  <c r="AD2175" i="13"/>
  <c r="AF2399" i="13"/>
  <c r="AE2286" i="13"/>
  <c r="X1539" i="13"/>
  <c r="AF2394" i="13"/>
  <c r="AC2071" i="13"/>
  <c r="AC2069" i="13"/>
  <c r="AC2232" i="13"/>
  <c r="X1535" i="13"/>
  <c r="AE2285" i="13"/>
  <c r="M180" i="13"/>
  <c r="AF2390" i="13"/>
  <c r="AM3330" i="13"/>
  <c r="L121" i="13"/>
  <c r="AE2283" i="13"/>
  <c r="N519" i="13"/>
  <c r="AC2070" i="13"/>
  <c r="R891" i="13"/>
  <c r="AE2288" i="13"/>
  <c r="AD2177" i="13"/>
  <c r="AA2018" i="13"/>
  <c r="AF2553" i="13"/>
  <c r="AF2389" i="13"/>
  <c r="AJ3102" i="13"/>
  <c r="AB1963" i="13"/>
  <c r="AM3157" i="13"/>
  <c r="AB1967" i="13"/>
  <c r="O571" i="13"/>
  <c r="AM3154" i="13"/>
  <c r="AC2073" i="13"/>
  <c r="AM3156" i="13"/>
  <c r="AA1860" i="13"/>
  <c r="AE2292" i="13"/>
  <c r="AB1961" i="13"/>
  <c r="AF2689" i="13"/>
  <c r="AG2796" i="13"/>
  <c r="X1697" i="13"/>
  <c r="AM3304" i="13"/>
  <c r="AL3212" i="13"/>
  <c r="U1378" i="13"/>
  <c r="AA2020" i="13"/>
  <c r="AF2570" i="13"/>
  <c r="W1425" i="13"/>
  <c r="Q950" i="13"/>
  <c r="Q948" i="13"/>
  <c r="T1271" i="13"/>
  <c r="T1269" i="13"/>
  <c r="R1057" i="13"/>
  <c r="S1164" i="13"/>
  <c r="Z1913" i="13"/>
  <c r="AC2234" i="13"/>
  <c r="AG2581" i="13"/>
  <c r="W1351" i="122" l="1"/>
  <c r="L30" i="8"/>
  <c r="AA1854" i="13"/>
  <c r="AA1899" i="13" s="1"/>
  <c r="S1003" i="13"/>
  <c r="AA1845" i="122"/>
  <c r="AB1785" i="122" s="1"/>
  <c r="S1001" i="122"/>
  <c r="P666" i="122"/>
  <c r="U1140" i="122"/>
  <c r="AA1840" i="122"/>
  <c r="AB1949" i="122"/>
  <c r="U1137" i="122"/>
  <c r="AJ1896" i="122"/>
  <c r="AJ1956" i="122" s="1"/>
  <c r="O558" i="122"/>
  <c r="P498" i="122" s="1"/>
  <c r="V1249" i="122"/>
  <c r="M43" i="122"/>
  <c r="S1000" i="122"/>
  <c r="S985" i="122" s="1"/>
  <c r="AJ232" i="122"/>
  <c r="AK187" i="122" s="1"/>
  <c r="AA1857" i="13"/>
  <c r="S1002" i="122"/>
  <c r="AA1858" i="13"/>
  <c r="AB1947" i="122"/>
  <c r="V1254" i="122"/>
  <c r="T1109" i="13"/>
  <c r="Q774" i="122"/>
  <c r="R714" i="122" s="1"/>
  <c r="R893" i="13"/>
  <c r="Y1624" i="122"/>
  <c r="Z1564" i="122" s="1"/>
  <c r="AE2287" i="13"/>
  <c r="S1004" i="13"/>
  <c r="L27" i="8"/>
  <c r="L36" i="8" s="1"/>
  <c r="T1040" i="122"/>
  <c r="AL3246" i="122"/>
  <c r="P661" i="122"/>
  <c r="U1218" i="13"/>
  <c r="P727" i="13"/>
  <c r="P742" i="13" s="1"/>
  <c r="Z1751" i="13"/>
  <c r="Z1747" i="13"/>
  <c r="V1324" i="13"/>
  <c r="T1034" i="122"/>
  <c r="R882" i="122"/>
  <c r="AG2502" i="13"/>
  <c r="W1432" i="13"/>
  <c r="Z1749" i="13"/>
  <c r="AB1946" i="122"/>
  <c r="AG2496" i="13"/>
  <c r="S1004" i="122"/>
  <c r="AA1841" i="122"/>
  <c r="Y1631" i="122"/>
  <c r="N134" i="122"/>
  <c r="S999" i="122"/>
  <c r="Z1733" i="122"/>
  <c r="Z1735" i="122"/>
  <c r="P664" i="122"/>
  <c r="U1143" i="122"/>
  <c r="Y1629" i="122"/>
  <c r="Y1643" i="13"/>
  <c r="Z1736" i="122"/>
  <c r="AA1676" i="122" s="1"/>
  <c r="W1355" i="122"/>
  <c r="S1044" i="13"/>
  <c r="M402" i="13"/>
  <c r="W1354" i="122"/>
  <c r="Y1630" i="122"/>
  <c r="M249" i="13"/>
  <c r="Y1640" i="13"/>
  <c r="M16" i="122"/>
  <c r="M23" i="8" s="1"/>
  <c r="AM3321" i="13"/>
  <c r="AJ398" i="122"/>
  <c r="W1352" i="122"/>
  <c r="Q855" i="13"/>
  <c r="R795" i="13" s="1"/>
  <c r="X1521" i="122"/>
  <c r="Q772" i="122"/>
  <c r="AA1849" i="122"/>
  <c r="Z1734" i="122"/>
  <c r="Q768" i="122"/>
  <c r="R708" i="122" s="1"/>
  <c r="W1361" i="122"/>
  <c r="AB1952" i="122"/>
  <c r="AH1530" i="122"/>
  <c r="Z1748" i="13"/>
  <c r="N314" i="13"/>
  <c r="V1247" i="122"/>
  <c r="O576" i="13"/>
  <c r="V1250" i="122"/>
  <c r="T1111" i="13"/>
  <c r="X1519" i="122"/>
  <c r="Y1635" i="122"/>
  <c r="AE2135" i="13"/>
  <c r="AA1843" i="122"/>
  <c r="V1325" i="13"/>
  <c r="V1370" i="13" s="1"/>
  <c r="V1246" i="122"/>
  <c r="U1147" i="122"/>
  <c r="W1353" i="122"/>
  <c r="AA1856" i="13"/>
  <c r="X1538" i="13"/>
  <c r="V1248" i="122"/>
  <c r="AB1956" i="122"/>
  <c r="Y1626" i="122"/>
  <c r="U1138" i="122"/>
  <c r="O53" i="122"/>
  <c r="M203" i="13"/>
  <c r="M218" i="13" s="1"/>
  <c r="Z1732" i="122"/>
  <c r="U1217" i="13"/>
  <c r="T1030" i="122"/>
  <c r="T1090" i="122" s="1"/>
  <c r="Y1645" i="13"/>
  <c r="Y1690" i="13" s="1"/>
  <c r="Y1646" i="13"/>
  <c r="AJ236" i="122"/>
  <c r="U1214" i="13"/>
  <c r="AA1838" i="122"/>
  <c r="N447" i="122"/>
  <c r="Y1628" i="122"/>
  <c r="AA1855" i="13"/>
  <c r="AB1950" i="122"/>
  <c r="AM3322" i="13"/>
  <c r="Z1738" i="122"/>
  <c r="Y1627" i="122"/>
  <c r="Y1625" i="122"/>
  <c r="AM3320" i="13"/>
  <c r="Y1577" i="122"/>
  <c r="V1323" i="13"/>
  <c r="V1368" i="13" s="1"/>
  <c r="AD2224" i="13"/>
  <c r="X1534" i="13"/>
  <c r="X1524" i="122"/>
  <c r="T1108" i="13"/>
  <c r="N127" i="122"/>
  <c r="W1356" i="122"/>
  <c r="R897" i="13"/>
  <c r="W1605" i="13"/>
  <c r="AI2843" i="13"/>
  <c r="N264" i="122"/>
  <c r="T1032" i="122"/>
  <c r="AA1904" i="13"/>
  <c r="P722" i="13"/>
  <c r="X1520" i="122"/>
  <c r="O615" i="13"/>
  <c r="V1244" i="122"/>
  <c r="V1245" i="122"/>
  <c r="V1498" i="13"/>
  <c r="Y1819" i="13"/>
  <c r="AJ933" i="122"/>
  <c r="T1031" i="122"/>
  <c r="N131" i="122"/>
  <c r="V1366" i="13"/>
  <c r="AI2935" i="122"/>
  <c r="S998" i="122"/>
  <c r="U1142" i="122"/>
  <c r="N130" i="122"/>
  <c r="X1523" i="122"/>
  <c r="AI229" i="122"/>
  <c r="AG2499" i="13"/>
  <c r="AH2172" i="122"/>
  <c r="W1475" i="13"/>
  <c r="O57" i="122"/>
  <c r="AB1948" i="122"/>
  <c r="X1522" i="122"/>
  <c r="AH2279" i="122"/>
  <c r="T1036" i="122"/>
  <c r="AJ237" i="122"/>
  <c r="AH1851" i="122"/>
  <c r="T1166" i="13"/>
  <c r="N138" i="122"/>
  <c r="Z1737" i="122"/>
  <c r="AI231" i="122"/>
  <c r="AH674" i="122"/>
  <c r="T1033" i="122"/>
  <c r="AI502" i="122"/>
  <c r="AJ238" i="122"/>
  <c r="T1105" i="13"/>
  <c r="X1578" i="13"/>
  <c r="T1115" i="13"/>
  <c r="M416" i="13"/>
  <c r="R937" i="13"/>
  <c r="AM3324" i="13"/>
  <c r="X1517" i="122"/>
  <c r="P676" i="13"/>
  <c r="M201" i="13"/>
  <c r="Y1642" i="13"/>
  <c r="AB2009" i="13"/>
  <c r="V1364" i="13"/>
  <c r="M62" i="13"/>
  <c r="AD2354" i="13"/>
  <c r="AF2445" i="13"/>
  <c r="M293" i="13"/>
  <c r="AE2281" i="13"/>
  <c r="O617" i="13"/>
  <c r="Z1797" i="13"/>
  <c r="Z1812" i="13" s="1"/>
  <c r="O554" i="122"/>
  <c r="AJ2431" i="122"/>
  <c r="U1258" i="13"/>
  <c r="L110" i="13"/>
  <c r="AM3326" i="13"/>
  <c r="P725" i="13"/>
  <c r="AF2388" i="13"/>
  <c r="AI1572" i="122"/>
  <c r="AI1617" i="122" s="1"/>
  <c r="AE2461" i="13"/>
  <c r="N509" i="13"/>
  <c r="M247" i="13"/>
  <c r="W1473" i="13"/>
  <c r="W1491" i="13"/>
  <c r="AH1209" i="122"/>
  <c r="M51" i="13"/>
  <c r="U1257" i="13"/>
  <c r="AG2542" i="13"/>
  <c r="M400" i="13"/>
  <c r="M415" i="13" s="1"/>
  <c r="T1152" i="13"/>
  <c r="T1167" i="13" s="1"/>
  <c r="P181" i="13"/>
  <c r="N511" i="13"/>
  <c r="S1047" i="13"/>
  <c r="AH888" i="122"/>
  <c r="M253" i="13"/>
  <c r="AB2011" i="13"/>
  <c r="M250" i="13"/>
  <c r="AD2246" i="13"/>
  <c r="AE2338" i="13"/>
  <c r="M403" i="13"/>
  <c r="AG2545" i="13"/>
  <c r="AI2483" i="122"/>
  <c r="L116" i="13"/>
  <c r="Q828" i="13"/>
  <c r="M141" i="122"/>
  <c r="N65" i="122"/>
  <c r="M107" i="13"/>
  <c r="O749" i="13"/>
  <c r="L113" i="13"/>
  <c r="M53" i="13" s="1"/>
  <c r="M406" i="13"/>
  <c r="R835" i="13"/>
  <c r="AB2032" i="13"/>
  <c r="AH1423" i="122"/>
  <c r="AJ391" i="122"/>
  <c r="AG2546" i="13"/>
  <c r="V1367" i="13"/>
  <c r="V1382" i="13" s="1"/>
  <c r="X1577" i="13"/>
  <c r="AI555" i="122"/>
  <c r="AI2481" i="122"/>
  <c r="AH1744" i="122"/>
  <c r="N133" i="122"/>
  <c r="M368" i="13"/>
  <c r="M251" i="13"/>
  <c r="M220" i="13"/>
  <c r="M57" i="13"/>
  <c r="M404" i="13"/>
  <c r="AB2007" i="13"/>
  <c r="R788" i="13"/>
  <c r="AI1626" i="122"/>
  <c r="M206" i="13"/>
  <c r="AB2025" i="13"/>
  <c r="U1260" i="13"/>
  <c r="S1043" i="13"/>
  <c r="Q276" i="122"/>
  <c r="T1155" i="13"/>
  <c r="P741" i="13"/>
  <c r="AH347" i="122"/>
  <c r="AE2327" i="13"/>
  <c r="AI2486" i="122"/>
  <c r="O633" i="13"/>
  <c r="M66" i="122"/>
  <c r="AI1524" i="122"/>
  <c r="AI2482" i="122"/>
  <c r="AI1519" i="122"/>
  <c r="V1365" i="13"/>
  <c r="M278" i="122"/>
  <c r="O635" i="13"/>
  <c r="M202" i="13"/>
  <c r="X1712" i="13"/>
  <c r="Y1639" i="13"/>
  <c r="AI1197" i="122"/>
  <c r="AI2268" i="122"/>
  <c r="AI1840" i="122"/>
  <c r="AM3336" i="122"/>
  <c r="AM3351" i="122" s="1"/>
  <c r="O634" i="13"/>
  <c r="AI1624" i="122"/>
  <c r="AI1629" i="122"/>
  <c r="AI1090" i="122"/>
  <c r="AI2053" i="122"/>
  <c r="N525" i="13"/>
  <c r="AM3229" i="122"/>
  <c r="AI878" i="122"/>
  <c r="AI1845" i="122"/>
  <c r="L114" i="13"/>
  <c r="L320" i="13"/>
  <c r="AI875" i="122"/>
  <c r="AI2487" i="122"/>
  <c r="AI1950" i="122"/>
  <c r="AI1946" i="122"/>
  <c r="W1474" i="13"/>
  <c r="AI882" i="122"/>
  <c r="AI2273" i="122"/>
  <c r="AI1732" i="122"/>
  <c r="AI876" i="122"/>
  <c r="AI2378" i="122"/>
  <c r="AI1517" i="122"/>
  <c r="AI1945" i="122"/>
  <c r="AI661" i="122"/>
  <c r="AI454" i="122"/>
  <c r="X1470" i="122"/>
  <c r="Q459" i="122"/>
  <c r="AI1198" i="122"/>
  <c r="AI2057" i="122"/>
  <c r="M199" i="13"/>
  <c r="K42" i="13"/>
  <c r="AI984" i="122"/>
  <c r="AI2374" i="122"/>
  <c r="Z1795" i="13"/>
  <c r="AI1738" i="122"/>
  <c r="AI2485" i="122"/>
  <c r="AI769" i="122"/>
  <c r="AI1417" i="122"/>
  <c r="AI1947" i="122"/>
  <c r="AI2161" i="122"/>
  <c r="AI1196" i="122"/>
  <c r="AI561" i="122"/>
  <c r="AI450" i="122"/>
  <c r="X1604" i="13"/>
  <c r="N400" i="122"/>
  <c r="AI1518" i="122"/>
  <c r="AI1631" i="122"/>
  <c r="AI1089" i="122"/>
  <c r="AI1625" i="122"/>
  <c r="AG2582" i="13"/>
  <c r="AA1791" i="122"/>
  <c r="AI771" i="122"/>
  <c r="AI2162" i="122"/>
  <c r="AI770" i="122"/>
  <c r="AI2159" i="122"/>
  <c r="AI1733" i="122"/>
  <c r="AI775" i="122"/>
  <c r="AI2380" i="122"/>
  <c r="AI1736" i="122"/>
  <c r="AI1096" i="122"/>
  <c r="AI1952" i="122"/>
  <c r="M52" i="13"/>
  <c r="Q829" i="13"/>
  <c r="AI233" i="122"/>
  <c r="AI2376" i="122"/>
  <c r="AM3339" i="122"/>
  <c r="AI668" i="122"/>
  <c r="AI2054" i="122"/>
  <c r="AI2375" i="122"/>
  <c r="AI2272" i="122"/>
  <c r="AI2271" i="122"/>
  <c r="M352" i="122"/>
  <c r="M353" i="122" s="1"/>
  <c r="AI557" i="122"/>
  <c r="AI2164" i="122"/>
  <c r="AI2166" i="122"/>
  <c r="AI1411" i="122"/>
  <c r="Q721" i="122"/>
  <c r="AI2165" i="122"/>
  <c r="AJ1528" i="122"/>
  <c r="AI1315" i="122"/>
  <c r="V1172" i="13"/>
  <c r="AH1316" i="122"/>
  <c r="AH2456" i="13"/>
  <c r="AB1647" i="13"/>
  <c r="AM3353" i="122"/>
  <c r="W1472" i="13"/>
  <c r="AI1208" i="122"/>
  <c r="AI1839" i="122"/>
  <c r="AI2492" i="122"/>
  <c r="AI989" i="122"/>
  <c r="AI554" i="122"/>
  <c r="W1497" i="13"/>
  <c r="AD1861" i="13"/>
  <c r="AI2578" i="13"/>
  <c r="AF2242" i="13"/>
  <c r="AJ1421" i="122"/>
  <c r="AI994" i="122"/>
  <c r="AI1850" i="122"/>
  <c r="AM3342" i="122"/>
  <c r="AK2792" i="13"/>
  <c r="AI2251" i="122"/>
  <c r="AJ190" i="122"/>
  <c r="P614" i="122"/>
  <c r="M55" i="13"/>
  <c r="AC2117" i="13"/>
  <c r="P723" i="13"/>
  <c r="O507" i="122"/>
  <c r="AJ1849" i="122"/>
  <c r="AJ2063" i="122"/>
  <c r="AI887" i="122"/>
  <c r="AI1091" i="122"/>
  <c r="AI556" i="122"/>
  <c r="AI2064" i="122"/>
  <c r="AI1636" i="122"/>
  <c r="AJ2685" i="13"/>
  <c r="AL2899" i="13"/>
  <c r="AJ189" i="122"/>
  <c r="X1582" i="13"/>
  <c r="AJ1314" i="122"/>
  <c r="AI780" i="122"/>
  <c r="AI1743" i="122"/>
  <c r="AI1412" i="122"/>
  <c r="AI2160" i="122"/>
  <c r="AI982" i="122"/>
  <c r="AI2171" i="122"/>
  <c r="U1065" i="13"/>
  <c r="M297" i="13"/>
  <c r="M420" i="13"/>
  <c r="U1279" i="13"/>
  <c r="AJ1207" i="122"/>
  <c r="AJ1742" i="122"/>
  <c r="AI983" i="122"/>
  <c r="AI664" i="122"/>
  <c r="AI2269" i="122"/>
  <c r="AH19" i="122"/>
  <c r="AM3006" i="13"/>
  <c r="X1386" i="13"/>
  <c r="S1046" i="13"/>
  <c r="M122" i="13"/>
  <c r="AJ1100" i="122"/>
  <c r="AI1529" i="122"/>
  <c r="AI2278" i="122"/>
  <c r="AI2267" i="122"/>
  <c r="AI2379" i="122"/>
  <c r="S851" i="13"/>
  <c r="AD2028" i="13"/>
  <c r="AG2349" i="13"/>
  <c r="AB222" i="13"/>
  <c r="P530" i="13"/>
  <c r="AJ198" i="122"/>
  <c r="M182" i="13"/>
  <c r="AI1422" i="122"/>
  <c r="AI1843" i="122"/>
  <c r="AI1203" i="122"/>
  <c r="AI2385" i="122"/>
  <c r="AI1957" i="122"/>
  <c r="AI2059" i="122"/>
  <c r="N129" i="122"/>
  <c r="AA1540" i="13"/>
  <c r="K24" i="13"/>
  <c r="L31" i="8"/>
  <c r="N265" i="122"/>
  <c r="N448" i="122"/>
  <c r="AM3308" i="13"/>
  <c r="Q770" i="122"/>
  <c r="AM3340" i="122"/>
  <c r="R886" i="122"/>
  <c r="O559" i="122"/>
  <c r="AM3341" i="122"/>
  <c r="AM3185" i="122"/>
  <c r="AA1842" i="122"/>
  <c r="R880" i="122"/>
  <c r="Q771" i="122"/>
  <c r="R875" i="122"/>
  <c r="R879" i="122"/>
  <c r="N450" i="122"/>
  <c r="N267" i="122"/>
  <c r="P672" i="122"/>
  <c r="O555" i="122"/>
  <c r="Q769" i="122"/>
  <c r="P663" i="122"/>
  <c r="R877" i="122"/>
  <c r="N451" i="122"/>
  <c r="N268" i="122"/>
  <c r="O560" i="122"/>
  <c r="AB1951" i="122"/>
  <c r="P665" i="122"/>
  <c r="N266" i="122"/>
  <c r="N449" i="122"/>
  <c r="R881" i="122"/>
  <c r="N275" i="122"/>
  <c r="N458" i="122"/>
  <c r="R876" i="122"/>
  <c r="N452" i="122"/>
  <c r="N269" i="122"/>
  <c r="X1528" i="122"/>
  <c r="AM3189" i="122"/>
  <c r="O557" i="122"/>
  <c r="AM3343" i="122"/>
  <c r="P668" i="122"/>
  <c r="AM3310" i="13"/>
  <c r="O556" i="122"/>
  <c r="P667" i="122"/>
  <c r="P662" i="122"/>
  <c r="Q773" i="122"/>
  <c r="N454" i="122"/>
  <c r="N271" i="122"/>
  <c r="AM3337" i="122"/>
  <c r="N453" i="122"/>
  <c r="N270" i="122"/>
  <c r="Q779" i="122"/>
  <c r="AM3187" i="122"/>
  <c r="O565" i="122"/>
  <c r="R828" i="122"/>
  <c r="AM3188" i="122"/>
  <c r="R878" i="122"/>
  <c r="AM3190" i="122"/>
  <c r="AM3191" i="122"/>
  <c r="AH135" i="122"/>
  <c r="AI877" i="122"/>
  <c r="AI2480" i="122"/>
  <c r="AJ2384" i="122"/>
  <c r="AI2373" i="122"/>
  <c r="AJ2277" i="122"/>
  <c r="AJ2170" i="122"/>
  <c r="AI2052" i="122"/>
  <c r="AI1838" i="122"/>
  <c r="AI1731" i="122"/>
  <c r="AJ1635" i="122"/>
  <c r="AI1410" i="122"/>
  <c r="AI449" i="122"/>
  <c r="AI448" i="122"/>
  <c r="AI663" i="122"/>
  <c r="AI662" i="122"/>
  <c r="AJ886" i="122"/>
  <c r="AJ779" i="122"/>
  <c r="N642" i="13"/>
  <c r="O569" i="13"/>
  <c r="AI85" i="122"/>
  <c r="AI537" i="122"/>
  <c r="AJ607" i="122"/>
  <c r="AJ197" i="122"/>
  <c r="M215" i="13"/>
  <c r="T1209" i="122"/>
  <c r="U1136" i="122"/>
  <c r="Z1493" i="13"/>
  <c r="AC1814" i="13"/>
  <c r="AJ820" i="122"/>
  <c r="AJ392" i="122"/>
  <c r="AI2214" i="122"/>
  <c r="AI566" i="122"/>
  <c r="O64" i="122"/>
  <c r="T1095" i="122"/>
  <c r="X1315" i="122"/>
  <c r="AB1576" i="122"/>
  <c r="Y1422" i="122"/>
  <c r="S993" i="122"/>
  <c r="P192" i="122"/>
  <c r="AA1469" i="122"/>
  <c r="AB1784" i="122"/>
  <c r="V1101" i="122"/>
  <c r="AB1780" i="122"/>
  <c r="AI1304" i="122"/>
  <c r="AA1682" i="122"/>
  <c r="U1201" i="122"/>
  <c r="P190" i="122"/>
  <c r="AJ3149" i="122"/>
  <c r="AI1303" i="122"/>
  <c r="O242" i="122"/>
  <c r="U994" i="122"/>
  <c r="AI1307" i="122"/>
  <c r="W1415" i="122"/>
  <c r="AB1779" i="122"/>
  <c r="U1199" i="122"/>
  <c r="AI673" i="122"/>
  <c r="R715" i="122"/>
  <c r="AI1358" i="122"/>
  <c r="AJ499" i="122"/>
  <c r="W1411" i="122"/>
  <c r="AJ1463" i="122"/>
  <c r="AJ672" i="122"/>
  <c r="AJ3027" i="122"/>
  <c r="AH2661" i="122"/>
  <c r="AI1310" i="122"/>
  <c r="AJ606" i="122"/>
  <c r="P193" i="122"/>
  <c r="W1417" i="122"/>
  <c r="AI1309" i="122"/>
  <c r="T887" i="122"/>
  <c r="AI1306" i="122"/>
  <c r="AJ1782" i="122"/>
  <c r="Y1458" i="122"/>
  <c r="W1208" i="122"/>
  <c r="AG109" i="122"/>
  <c r="AJ393" i="122"/>
  <c r="O233" i="122"/>
  <c r="AI1308" i="122"/>
  <c r="O234" i="122"/>
  <c r="S780" i="122"/>
  <c r="R506" i="122"/>
  <c r="AI459" i="122"/>
  <c r="P191" i="122"/>
  <c r="AI716" i="122"/>
  <c r="AJ565" i="122"/>
  <c r="P501" i="122"/>
  <c r="O232" i="122"/>
  <c r="S613" i="122"/>
  <c r="AI1305" i="122"/>
  <c r="AJ1041" i="122"/>
  <c r="AJ2210" i="122"/>
  <c r="S988" i="122"/>
  <c r="AH2828" i="122"/>
  <c r="M204" i="13"/>
  <c r="O641" i="13"/>
  <c r="AI609" i="122"/>
  <c r="AG2543" i="13"/>
  <c r="P255" i="13"/>
  <c r="AI1144" i="122"/>
  <c r="AB2140" i="13"/>
  <c r="AC2067" i="13"/>
  <c r="N259" i="13"/>
  <c r="AI823" i="122"/>
  <c r="AI1893" i="122"/>
  <c r="AI1786" i="122"/>
  <c r="AI2000" i="122"/>
  <c r="AI1679" i="122"/>
  <c r="AI930" i="122"/>
  <c r="Z1684" i="122"/>
  <c r="Z1731" i="122"/>
  <c r="U1316" i="122"/>
  <c r="V1243" i="122"/>
  <c r="AI1037" i="122"/>
  <c r="S997" i="122"/>
  <c r="S935" i="122"/>
  <c r="AI1251" i="122"/>
  <c r="AI2321" i="122"/>
  <c r="S1102" i="122"/>
  <c r="T1029" i="122"/>
  <c r="W1350" i="122"/>
  <c r="V1423" i="122"/>
  <c r="AJ708" i="122"/>
  <c r="AI2428" i="122"/>
  <c r="O199" i="122"/>
  <c r="O231" i="122"/>
  <c r="AI1465" i="122"/>
  <c r="AB1945" i="122"/>
  <c r="AB1898" i="122"/>
  <c r="AI2107" i="122"/>
  <c r="R939" i="13"/>
  <c r="Z1791" i="13"/>
  <c r="AA1925" i="13"/>
  <c r="N412" i="13"/>
  <c r="S1069" i="13"/>
  <c r="X1581" i="13"/>
  <c r="M303" i="13"/>
  <c r="M210" i="13" s="1"/>
  <c r="M225" i="13" s="1"/>
  <c r="M426" i="13"/>
  <c r="U1282" i="13"/>
  <c r="Q854" i="13"/>
  <c r="U1261" i="13"/>
  <c r="X1603" i="13"/>
  <c r="Y1711" i="13"/>
  <c r="Y1689" i="13"/>
  <c r="V1390" i="13"/>
  <c r="R940" i="13"/>
  <c r="M535" i="13"/>
  <c r="Y1686" i="13"/>
  <c r="N462" i="13"/>
  <c r="R962" i="13"/>
  <c r="P748" i="13"/>
  <c r="AB2031" i="13"/>
  <c r="R941" i="13"/>
  <c r="N512" i="13"/>
  <c r="AF2438" i="13"/>
  <c r="U1283" i="13"/>
  <c r="Z1818" i="13"/>
  <c r="Q832" i="13"/>
  <c r="R938" i="13"/>
  <c r="Q831" i="13"/>
  <c r="S1045" i="13"/>
  <c r="Q830" i="13"/>
  <c r="P724" i="13"/>
  <c r="AC2124" i="13"/>
  <c r="AJ2950" i="13"/>
  <c r="T1176" i="13"/>
  <c r="AJ3117" i="13"/>
  <c r="N534" i="13"/>
  <c r="AB1960" i="13"/>
  <c r="Z1817" i="13"/>
  <c r="AF2437" i="13"/>
  <c r="L16" i="13"/>
  <c r="AD2221" i="13"/>
  <c r="AH2736" i="13"/>
  <c r="AM3201" i="13"/>
  <c r="O616" i="13"/>
  <c r="Z1798" i="13"/>
  <c r="M61" i="13"/>
  <c r="X1580" i="13"/>
  <c r="AD2220" i="13"/>
  <c r="N513" i="13"/>
  <c r="AM3203" i="13"/>
  <c r="N533" i="13"/>
  <c r="AD2223" i="13"/>
  <c r="AC2118" i="13"/>
  <c r="AB2012" i="13"/>
  <c r="R936" i="13"/>
  <c r="AF2435" i="13"/>
  <c r="O640" i="13"/>
  <c r="AF2436" i="13"/>
  <c r="Q834" i="13"/>
  <c r="Q796" i="13"/>
  <c r="W1471" i="13"/>
  <c r="AM3200" i="13"/>
  <c r="N508" i="13"/>
  <c r="AM3204" i="13"/>
  <c r="AC2113" i="13"/>
  <c r="L306" i="13"/>
  <c r="L39" i="13"/>
  <c r="AM3202" i="13"/>
  <c r="AE2328" i="13"/>
  <c r="AC2114" i="13"/>
  <c r="AF2440" i="13"/>
  <c r="L108" i="13"/>
  <c r="U1391" i="13"/>
  <c r="AM3199" i="13"/>
  <c r="AC2116" i="13"/>
  <c r="AF2439" i="13"/>
  <c r="AE2331" i="13"/>
  <c r="U1263" i="13"/>
  <c r="AE2329" i="13"/>
  <c r="AM3198" i="13"/>
  <c r="AD2226" i="13"/>
  <c r="AB2006" i="13"/>
  <c r="AA1905" i="13"/>
  <c r="AF2434" i="13"/>
  <c r="V1389" i="13"/>
  <c r="X1584" i="13"/>
  <c r="L64" i="13"/>
  <c r="AG2629" i="13"/>
  <c r="AB2008" i="13"/>
  <c r="AD2222" i="13"/>
  <c r="AE2333" i="13"/>
  <c r="AC2115" i="13"/>
  <c r="AE2330" i="13"/>
  <c r="AD2225" i="13"/>
  <c r="AC2119" i="13"/>
  <c r="AA2033" i="13"/>
  <c r="AM3319" i="13"/>
  <c r="AM3152" i="13"/>
  <c r="V1318" i="13"/>
  <c r="AG2495" i="13"/>
  <c r="AF2583" i="13"/>
  <c r="AA1853" i="13"/>
  <c r="Z1926" i="13"/>
  <c r="W1470" i="13"/>
  <c r="W1438" i="13"/>
  <c r="AD2174" i="13"/>
  <c r="AC2247" i="13"/>
  <c r="T1104" i="13"/>
  <c r="S1177" i="13"/>
  <c r="U1211" i="13"/>
  <c r="T1284" i="13"/>
  <c r="R890" i="13"/>
  <c r="Q963" i="13"/>
  <c r="S997" i="13"/>
  <c r="R1070" i="13"/>
  <c r="AH2506" i="13"/>
  <c r="Q606" i="122" l="1"/>
  <c r="S986" i="122"/>
  <c r="R942" i="13"/>
  <c r="R957" i="13" s="1"/>
  <c r="Y1688" i="13"/>
  <c r="Y1703" i="13" s="1"/>
  <c r="M25" i="122"/>
  <c r="M27" i="8" s="1"/>
  <c r="N34" i="122"/>
  <c r="N43" i="122" s="1"/>
  <c r="S1048" i="13"/>
  <c r="S1063" i="13" s="1"/>
  <c r="M44" i="122"/>
  <c r="U1200" i="122"/>
  <c r="T1154" i="13"/>
  <c r="AA1903" i="13"/>
  <c r="Z1796" i="13"/>
  <c r="Z1811" i="13" s="1"/>
  <c r="V1309" i="122"/>
  <c r="W1249" i="122" s="1"/>
  <c r="V1314" i="122"/>
  <c r="W1254" i="122" s="1"/>
  <c r="S1049" i="13"/>
  <c r="AA1902" i="13"/>
  <c r="S987" i="122"/>
  <c r="U1197" i="122"/>
  <c r="W1413" i="122"/>
  <c r="Z1792" i="13"/>
  <c r="AE2332" i="13"/>
  <c r="AE2347" i="13" s="1"/>
  <c r="V1369" i="13"/>
  <c r="Z1571" i="122"/>
  <c r="Z1631" i="122" s="1"/>
  <c r="AM3186" i="122"/>
  <c r="AG2547" i="13"/>
  <c r="U1207" i="122"/>
  <c r="S822" i="122"/>
  <c r="U1203" i="122"/>
  <c r="V1307" i="122"/>
  <c r="AA1673" i="122"/>
  <c r="AA1733" i="122" s="1"/>
  <c r="Q601" i="122"/>
  <c r="T1100" i="122"/>
  <c r="U1040" i="122" s="1"/>
  <c r="AB1781" i="122"/>
  <c r="AA1672" i="122"/>
  <c r="T1094" i="122"/>
  <c r="O254" i="13"/>
  <c r="O621" i="13"/>
  <c r="W1412" i="122"/>
  <c r="X1352" i="122" s="1"/>
  <c r="AA1675" i="122"/>
  <c r="U1198" i="122"/>
  <c r="W1477" i="13"/>
  <c r="O630" i="13"/>
  <c r="AJ458" i="122"/>
  <c r="M294" i="13"/>
  <c r="Z1566" i="122"/>
  <c r="S984" i="122"/>
  <c r="T924" i="122" s="1"/>
  <c r="Z1794" i="13"/>
  <c r="V1306" i="122"/>
  <c r="W1421" i="122"/>
  <c r="S1059" i="13"/>
  <c r="S989" i="122"/>
  <c r="O128" i="122"/>
  <c r="U1262" i="13"/>
  <c r="Y1685" i="13"/>
  <c r="Y1700" i="13" s="1"/>
  <c r="O59" i="122"/>
  <c r="Q604" i="122"/>
  <c r="Y1461" i="122"/>
  <c r="Y1459" i="122"/>
  <c r="M417" i="13"/>
  <c r="AG2541" i="13"/>
  <c r="V1310" i="122"/>
  <c r="W1414" i="122"/>
  <c r="X1354" i="122" s="1"/>
  <c r="AI2888" i="13"/>
  <c r="Z1565" i="122"/>
  <c r="R840" i="13"/>
  <c r="Z1569" i="122"/>
  <c r="Z1570" i="122"/>
  <c r="R712" i="122"/>
  <c r="Z1759" i="13"/>
  <c r="AA1674" i="122"/>
  <c r="AA1901" i="13"/>
  <c r="AB1789" i="122"/>
  <c r="Z1568" i="122"/>
  <c r="X1583" i="13"/>
  <c r="Z1575" i="122"/>
  <c r="O387" i="122"/>
  <c r="AA1919" i="13"/>
  <c r="Z1793" i="13"/>
  <c r="AB1783" i="122"/>
  <c r="T1156" i="13"/>
  <c r="AF2075" i="13"/>
  <c r="V1383" i="13"/>
  <c r="T1153" i="13"/>
  <c r="V1379" i="13"/>
  <c r="V1308" i="122"/>
  <c r="AA1900" i="13"/>
  <c r="N339" i="122"/>
  <c r="X1545" i="13"/>
  <c r="T1093" i="122"/>
  <c r="Z1567" i="122"/>
  <c r="AK191" i="122"/>
  <c r="O132" i="122"/>
  <c r="Y1691" i="13"/>
  <c r="O56" i="122"/>
  <c r="Y1464" i="122"/>
  <c r="Y1637" i="122"/>
  <c r="T1092" i="122"/>
  <c r="O55" i="122"/>
  <c r="AD2239" i="13"/>
  <c r="U1259" i="13"/>
  <c r="AB1778" i="122"/>
  <c r="AA1678" i="122"/>
  <c r="U1202" i="122"/>
  <c r="AK192" i="122"/>
  <c r="AG2544" i="13"/>
  <c r="Y1460" i="122"/>
  <c r="O63" i="122"/>
  <c r="X1579" i="13"/>
  <c r="W1416" i="122"/>
  <c r="AJ993" i="122"/>
  <c r="O52" i="122"/>
  <c r="P737" i="13"/>
  <c r="U1106" i="13"/>
  <c r="S983" i="122"/>
  <c r="V1305" i="122"/>
  <c r="AJ2875" i="122"/>
  <c r="T1091" i="122"/>
  <c r="V1381" i="13"/>
  <c r="V1304" i="122"/>
  <c r="W1490" i="13"/>
  <c r="Y1463" i="122"/>
  <c r="AJ186" i="122"/>
  <c r="T1096" i="122"/>
  <c r="N524" i="13"/>
  <c r="AI244" i="122"/>
  <c r="AA1677" i="122"/>
  <c r="Y1462" i="122"/>
  <c r="T1150" i="13"/>
  <c r="Y1687" i="13"/>
  <c r="AI507" i="122"/>
  <c r="AK193" i="122"/>
  <c r="AI547" i="122"/>
  <c r="N356" i="13"/>
  <c r="M308" i="13"/>
  <c r="R952" i="13"/>
  <c r="S892" i="13" s="1"/>
  <c r="Y1457" i="122"/>
  <c r="M419" i="13"/>
  <c r="X1593" i="13"/>
  <c r="AB2024" i="13"/>
  <c r="T1160" i="13"/>
  <c r="M96" i="13"/>
  <c r="P721" i="13"/>
  <c r="U1273" i="13"/>
  <c r="M50" i="13"/>
  <c r="M216" i="13"/>
  <c r="AF2460" i="13"/>
  <c r="P689" i="13"/>
  <c r="O632" i="13"/>
  <c r="AE2326" i="13"/>
  <c r="P740" i="13"/>
  <c r="AE2294" i="13"/>
  <c r="AE2342" i="13"/>
  <c r="M418" i="13"/>
  <c r="AF2401" i="13"/>
  <c r="X1431" i="13"/>
  <c r="M295" i="13"/>
  <c r="AF2433" i="13"/>
  <c r="P494" i="122"/>
  <c r="AJ2491" i="122"/>
  <c r="W1488" i="13"/>
  <c r="P226" i="13"/>
  <c r="AB2022" i="13"/>
  <c r="U1272" i="13"/>
  <c r="AI1577" i="122"/>
  <c r="M421" i="13"/>
  <c r="M296" i="13"/>
  <c r="AG2572" i="13"/>
  <c r="M298" i="13"/>
  <c r="M56" i="13"/>
  <c r="M292" i="13"/>
  <c r="N526" i="13"/>
  <c r="AC1965" i="13"/>
  <c r="S1062" i="13"/>
  <c r="AE2353" i="13"/>
  <c r="X1592" i="13"/>
  <c r="L123" i="13"/>
  <c r="L124" i="13" s="1"/>
  <c r="Q843" i="13"/>
  <c r="AE2186" i="13"/>
  <c r="AG2575" i="13"/>
  <c r="AB2026" i="13"/>
  <c r="N355" i="13"/>
  <c r="M307" i="13"/>
  <c r="N140" i="122"/>
  <c r="AG2576" i="13"/>
  <c r="S1058" i="13"/>
  <c r="M413" i="13"/>
  <c r="Q681" i="13"/>
  <c r="V1380" i="13"/>
  <c r="O58" i="122"/>
  <c r="R850" i="13"/>
  <c r="T1170" i="13"/>
  <c r="AJ451" i="122"/>
  <c r="N175" i="13"/>
  <c r="M260" i="13"/>
  <c r="M261" i="13" s="1"/>
  <c r="AC1972" i="13"/>
  <c r="AC2017" i="13" s="1"/>
  <c r="M221" i="13"/>
  <c r="M102" i="13"/>
  <c r="R399" i="122"/>
  <c r="R833" i="13"/>
  <c r="Q351" i="122"/>
  <c r="U1275" i="13"/>
  <c r="Z1810" i="13"/>
  <c r="M217" i="13"/>
  <c r="M54" i="13"/>
  <c r="L321" i="13"/>
  <c r="W1487" i="13"/>
  <c r="X1427" i="13" s="1"/>
  <c r="L40" i="13"/>
  <c r="P574" i="13"/>
  <c r="P575" i="13"/>
  <c r="P573" i="13"/>
  <c r="N173" i="13"/>
  <c r="Q844" i="13"/>
  <c r="W1489" i="13"/>
  <c r="AJ601" i="122"/>
  <c r="Y1652" i="13"/>
  <c r="Y1684" i="13"/>
  <c r="AM3244" i="122"/>
  <c r="U1107" i="13"/>
  <c r="P738" i="13"/>
  <c r="Y1544" i="13"/>
  <c r="M214" i="13"/>
  <c r="N169" i="13" s="1"/>
  <c r="O465" i="13"/>
  <c r="AM3357" i="122"/>
  <c r="AJ2432" i="122"/>
  <c r="AC2132" i="13"/>
  <c r="S1061" i="13"/>
  <c r="AJ2111" i="122"/>
  <c r="AJ390" i="122"/>
  <c r="AJ435" i="122" s="1"/>
  <c r="AA1851" i="122"/>
  <c r="AA1752" i="13"/>
  <c r="X1530" i="122"/>
  <c r="AM3354" i="122"/>
  <c r="AH2507" i="13"/>
  <c r="N62" i="13"/>
  <c r="O567" i="122"/>
  <c r="AJ1029" i="122"/>
  <c r="P674" i="122"/>
  <c r="AD1921" i="13"/>
  <c r="W1322" i="13"/>
  <c r="Q781" i="122"/>
  <c r="AI1622" i="122"/>
  <c r="AJ188" i="122"/>
  <c r="AK3057" i="13"/>
  <c r="AI868" i="122"/>
  <c r="AJ452" i="122"/>
  <c r="AA1600" i="13"/>
  <c r="AK2625" i="13"/>
  <c r="AJ235" i="122"/>
  <c r="N460" i="122"/>
  <c r="AI2366" i="122"/>
  <c r="AI975" i="122"/>
  <c r="AI1403" i="122"/>
  <c r="AA1433" i="13"/>
  <c r="O54" i="122"/>
  <c r="AH2289" i="13"/>
  <c r="X1597" i="13"/>
  <c r="AJ2503" i="13"/>
  <c r="AM3352" i="122"/>
  <c r="AJ243" i="122"/>
  <c r="AJ603" i="122"/>
  <c r="AH38" i="122"/>
  <c r="AE1968" i="13"/>
  <c r="V1005" i="13"/>
  <c r="AJ234" i="122"/>
  <c r="AI2266" i="122"/>
  <c r="W1112" i="13"/>
  <c r="AI1296" i="122"/>
  <c r="AI1510" i="122"/>
  <c r="AI1189" i="122"/>
  <c r="M100" i="13"/>
  <c r="AL2732" i="13"/>
  <c r="AI1082" i="122"/>
  <c r="AI1724" i="122"/>
  <c r="AI654" i="122"/>
  <c r="AI761" i="122"/>
  <c r="AJ453" i="122"/>
  <c r="O474" i="13"/>
  <c r="V1223" i="13"/>
  <c r="N304" i="13"/>
  <c r="AJ753" i="122"/>
  <c r="AJ389" i="122"/>
  <c r="AM3356" i="122"/>
  <c r="Q470" i="13"/>
  <c r="T791" i="13"/>
  <c r="Y1326" i="13"/>
  <c r="X1437" i="13"/>
  <c r="AB1707" i="13"/>
  <c r="Q688" i="13"/>
  <c r="AI1831" i="122"/>
  <c r="AJ1350" i="122"/>
  <c r="V1219" i="13"/>
  <c r="AM2839" i="13"/>
  <c r="AI2473" i="122"/>
  <c r="N277" i="122"/>
  <c r="AI1938" i="122"/>
  <c r="AI2259" i="122"/>
  <c r="AD1754" i="13"/>
  <c r="AC177" i="13"/>
  <c r="M312" i="13"/>
  <c r="N360" i="13"/>
  <c r="AG2182" i="13"/>
  <c r="AI2396" i="13"/>
  <c r="L32" i="8"/>
  <c r="M30" i="8"/>
  <c r="AM3232" i="122"/>
  <c r="AM3325" i="13"/>
  <c r="O389" i="122"/>
  <c r="P500" i="122"/>
  <c r="R711" i="122"/>
  <c r="S818" i="122"/>
  <c r="R719" i="122"/>
  <c r="N346" i="122"/>
  <c r="Q602" i="122"/>
  <c r="N341" i="122"/>
  <c r="N343" i="122"/>
  <c r="R709" i="122"/>
  <c r="R710" i="122"/>
  <c r="Q608" i="122"/>
  <c r="S816" i="122"/>
  <c r="O391" i="122"/>
  <c r="P495" i="122"/>
  <c r="S819" i="122"/>
  <c r="S820" i="122"/>
  <c r="AM3233" i="122"/>
  <c r="N345" i="122"/>
  <c r="O394" i="122"/>
  <c r="Q607" i="122"/>
  <c r="AM3358" i="122"/>
  <c r="AM3234" i="122"/>
  <c r="O398" i="122"/>
  <c r="S815" i="122"/>
  <c r="P499" i="122"/>
  <c r="O393" i="122"/>
  <c r="R888" i="122"/>
  <c r="Q605" i="122"/>
  <c r="AB1782" i="122"/>
  <c r="AM3323" i="13"/>
  <c r="AM3236" i="122"/>
  <c r="Y1468" i="122"/>
  <c r="N350" i="122"/>
  <c r="S817" i="122"/>
  <c r="Q612" i="122"/>
  <c r="S826" i="122"/>
  <c r="O388" i="122"/>
  <c r="P505" i="122"/>
  <c r="P496" i="122"/>
  <c r="N344" i="122"/>
  <c r="N342" i="122"/>
  <c r="AM3230" i="122"/>
  <c r="AM3355" i="122"/>
  <c r="N340" i="122"/>
  <c r="AM3235" i="122"/>
  <c r="R713" i="122"/>
  <c r="P497" i="122"/>
  <c r="O392" i="122"/>
  <c r="S821" i="122"/>
  <c r="Q603" i="122"/>
  <c r="O390" i="122"/>
  <c r="AJ2270" i="122"/>
  <c r="AJ1842" i="122"/>
  <c r="AI1632" i="122"/>
  <c r="AJ1523" i="122"/>
  <c r="AJ559" i="122"/>
  <c r="AJ666" i="122"/>
  <c r="AJ667" i="122"/>
  <c r="AJ880" i="122"/>
  <c r="AJ602" i="122"/>
  <c r="M219" i="13"/>
  <c r="O582" i="13"/>
  <c r="O614" i="13"/>
  <c r="AJ1357" i="122"/>
  <c r="AJ1243" i="122"/>
  <c r="AJ816" i="122"/>
  <c r="AI87" i="122"/>
  <c r="AJ1086" i="122"/>
  <c r="AI2152" i="122"/>
  <c r="AI2045" i="122"/>
  <c r="AI86" i="122"/>
  <c r="AI83" i="122"/>
  <c r="AI88" i="122"/>
  <c r="AI94" i="122"/>
  <c r="AI89" i="122"/>
  <c r="AJ93" i="122"/>
  <c r="AI84" i="122"/>
  <c r="AI721" i="122"/>
  <c r="AJ1992" i="122"/>
  <c r="AJ242" i="122"/>
  <c r="N170" i="13"/>
  <c r="P581" i="13"/>
  <c r="AJ1671" i="122"/>
  <c r="AJ815" i="122"/>
  <c r="U1196" i="122"/>
  <c r="AJ1564" i="122"/>
  <c r="AJ1885" i="122"/>
  <c r="AI2219" i="122"/>
  <c r="AJ2099" i="122"/>
  <c r="U1149" i="122"/>
  <c r="AJ1457" i="122"/>
  <c r="AI1363" i="122"/>
  <c r="AI2768" i="122"/>
  <c r="AJ1995" i="122"/>
  <c r="AK2110" i="122"/>
  <c r="AJ495" i="122"/>
  <c r="AA1736" i="122"/>
  <c r="AJ1790" i="122"/>
  <c r="AJ1891" i="122"/>
  <c r="AJ1249" i="122"/>
  <c r="AJ394" i="122"/>
  <c r="AJ2318" i="122"/>
  <c r="AJ1250" i="122"/>
  <c r="AJ3042" i="122"/>
  <c r="AJ1034" i="122"/>
  <c r="AK1254" i="122"/>
  <c r="AB1839" i="122"/>
  <c r="AJ923" i="122"/>
  <c r="AJ929" i="122"/>
  <c r="AJ922" i="122"/>
  <c r="P558" i="122"/>
  <c r="AJ1678" i="122"/>
  <c r="AJ713" i="122"/>
  <c r="AJ1244" i="122"/>
  <c r="AJ605" i="122"/>
  <c r="AJ2211" i="122"/>
  <c r="AJ1461" i="122"/>
  <c r="AJ1892" i="122"/>
  <c r="AB1958" i="122"/>
  <c r="P561" i="122"/>
  <c r="AJ2106" i="122"/>
  <c r="AK1575" i="122"/>
  <c r="AJ1356" i="122"/>
  <c r="P188" i="122"/>
  <c r="AJ2425" i="122"/>
  <c r="X1148" i="122"/>
  <c r="AJ1136" i="122"/>
  <c r="AJ712" i="122"/>
  <c r="AJ2426" i="122"/>
  <c r="AK1040" i="122"/>
  <c r="AJ1783" i="122"/>
  <c r="AK2003" i="122"/>
  <c r="AJ2314" i="122"/>
  <c r="AJ1568" i="122"/>
  <c r="AJ1676" i="122"/>
  <c r="P197" i="122"/>
  <c r="AJ1569" i="122"/>
  <c r="AJ817" i="122"/>
  <c r="AJ1998" i="122"/>
  <c r="AK719" i="122"/>
  <c r="AJ1683" i="122"/>
  <c r="AJ496" i="122"/>
  <c r="AJ500" i="122"/>
  <c r="AJ1031" i="122"/>
  <c r="O139" i="122"/>
  <c r="AJ2207" i="122"/>
  <c r="AJ2208" i="122"/>
  <c r="AJ1785" i="122"/>
  <c r="P236" i="122"/>
  <c r="P189" i="122"/>
  <c r="AJ1142" i="122"/>
  <c r="AJ1140" i="122"/>
  <c r="AJ1458" i="122"/>
  <c r="AJ934" i="122"/>
  <c r="X1357" i="122"/>
  <c r="AJ1353" i="122"/>
  <c r="AJ1993" i="122"/>
  <c r="AJ1890" i="122"/>
  <c r="AJ1673" i="122"/>
  <c r="AB1845" i="122"/>
  <c r="AJ1997" i="122"/>
  <c r="AJ2105" i="122"/>
  <c r="AJ711" i="122"/>
  <c r="AK1896" i="122"/>
  <c r="AJ1352" i="122"/>
  <c r="AJ388" i="122"/>
  <c r="P235" i="122"/>
  <c r="AJ709" i="122"/>
  <c r="AJ2004" i="122"/>
  <c r="T925" i="122"/>
  <c r="AB1844" i="122"/>
  <c r="AJ1672" i="122"/>
  <c r="AJ1139" i="122"/>
  <c r="AJ1677" i="122"/>
  <c r="AJ1464" i="122"/>
  <c r="AI1149" i="122"/>
  <c r="AJ1245" i="122"/>
  <c r="AJ1354" i="122"/>
  <c r="AJ926" i="122"/>
  <c r="AK1789" i="122"/>
  <c r="AJ1889" i="122"/>
  <c r="AJ1248" i="122"/>
  <c r="Y1518" i="122"/>
  <c r="AJ1781" i="122"/>
  <c r="AJ1779" i="122"/>
  <c r="U827" i="122"/>
  <c r="AJ928" i="122"/>
  <c r="AJ1137" i="122"/>
  <c r="AK612" i="122"/>
  <c r="AJ2103" i="122"/>
  <c r="AJ1036" i="122"/>
  <c r="AJ927" i="122"/>
  <c r="AJ2422" i="122"/>
  <c r="AJ1459" i="122"/>
  <c r="X1355" i="122"/>
  <c r="AJ715" i="122"/>
  <c r="AJ2218" i="122"/>
  <c r="AA1742" i="122"/>
  <c r="AJ2100" i="122"/>
  <c r="AJ1576" i="122"/>
  <c r="AJ1143" i="122"/>
  <c r="AK232" i="122"/>
  <c r="AB1636" i="122"/>
  <c r="U1035" i="122"/>
  <c r="AJ506" i="122"/>
  <c r="AJ818" i="122"/>
  <c r="AJ1887" i="122"/>
  <c r="AJ925" i="122"/>
  <c r="AJ1674" i="122"/>
  <c r="AJ2102" i="122"/>
  <c r="AJ1355" i="122"/>
  <c r="AJ2209" i="122"/>
  <c r="AK2324" i="122"/>
  <c r="AJ2212" i="122"/>
  <c r="AJ1566" i="122"/>
  <c r="AJ1567" i="122"/>
  <c r="AJ2104" i="122"/>
  <c r="V1141" i="122"/>
  <c r="AB1840" i="122"/>
  <c r="AA1529" i="122"/>
  <c r="AJ1351" i="122"/>
  <c r="AK826" i="122"/>
  <c r="AJ2101" i="122"/>
  <c r="P187" i="122"/>
  <c r="AJ399" i="122"/>
  <c r="AJ1138" i="122"/>
  <c r="T720" i="122"/>
  <c r="AK1468" i="122"/>
  <c r="AJ2317" i="122"/>
  <c r="AJ822" i="122"/>
  <c r="AJ1570" i="122"/>
  <c r="AJ1780" i="122"/>
  <c r="AJ710" i="122"/>
  <c r="AJ1996" i="122"/>
  <c r="AJ827" i="122"/>
  <c r="AJ1460" i="122"/>
  <c r="AJ1886" i="122"/>
  <c r="AJ498" i="122"/>
  <c r="AJ1571" i="122"/>
  <c r="AJ1999" i="122"/>
  <c r="AJ2423" i="122"/>
  <c r="Z1362" i="122"/>
  <c r="AK1361" i="122"/>
  <c r="AJ1033" i="122"/>
  <c r="R774" i="122"/>
  <c r="T928" i="122"/>
  <c r="AK1147" i="122"/>
  <c r="AJ1994" i="122"/>
  <c r="AJ1032" i="122"/>
  <c r="AK505" i="122"/>
  <c r="Q666" i="122"/>
  <c r="AJ1255" i="122"/>
  <c r="AJ501" i="122"/>
  <c r="AK2217" i="122"/>
  <c r="AJ604" i="122"/>
  <c r="AJ1030" i="122"/>
  <c r="AH2721" i="122"/>
  <c r="X1351" i="122"/>
  <c r="AJ1888" i="122"/>
  <c r="AJ2424" i="122"/>
  <c r="AJ494" i="122"/>
  <c r="AJ613" i="122"/>
  <c r="AJ2325" i="122"/>
  <c r="V1139" i="122"/>
  <c r="AJ1784" i="122"/>
  <c r="AK1682" i="122"/>
  <c r="AJ1675" i="122"/>
  <c r="AK3089" i="122"/>
  <c r="AJ1141" i="122"/>
  <c r="AJ819" i="122"/>
  <c r="W1041" i="122"/>
  <c r="P237" i="122"/>
  <c r="AJ714" i="122"/>
  <c r="Y1255" i="122"/>
  <c r="AJ2213" i="122"/>
  <c r="S1010" i="122"/>
  <c r="AH321" i="122"/>
  <c r="S688" i="122"/>
  <c r="AJ2316" i="122"/>
  <c r="R566" i="122"/>
  <c r="AJ2315" i="122"/>
  <c r="AJ1148" i="122"/>
  <c r="T926" i="122"/>
  <c r="AJ1897" i="122"/>
  <c r="AJ1246" i="122"/>
  <c r="AJ1469" i="122"/>
  <c r="AJ1462" i="122"/>
  <c r="P238" i="122"/>
  <c r="AJ821" i="122"/>
  <c r="AJ1362" i="122"/>
  <c r="AJ720" i="122"/>
  <c r="R775" i="122"/>
  <c r="AJ497" i="122"/>
  <c r="AJ2320" i="122"/>
  <c r="AJ1247" i="122"/>
  <c r="AJ1035" i="122"/>
  <c r="V934" i="122"/>
  <c r="AJ608" i="122"/>
  <c r="AJ924" i="122"/>
  <c r="AJ1565" i="122"/>
  <c r="AJ2319" i="122"/>
  <c r="U1030" i="122"/>
  <c r="AJ2427" i="122"/>
  <c r="T933" i="122"/>
  <c r="AJ2421" i="122"/>
  <c r="AC2080" i="13"/>
  <c r="AC2112" i="13"/>
  <c r="AI614" i="122"/>
  <c r="AG2573" i="13"/>
  <c r="P300" i="13"/>
  <c r="Z1806" i="13"/>
  <c r="R954" i="13"/>
  <c r="AI828" i="122"/>
  <c r="S982" i="122"/>
  <c r="AI1898" i="122"/>
  <c r="AJ2420" i="122"/>
  <c r="AJ2313" i="122"/>
  <c r="AI1042" i="122"/>
  <c r="AI935" i="122"/>
  <c r="O244" i="122"/>
  <c r="P186" i="122"/>
  <c r="AI2326" i="122"/>
  <c r="Z1624" i="122"/>
  <c r="AI1256" i="122"/>
  <c r="AI1684" i="122"/>
  <c r="V1256" i="122"/>
  <c r="V1303" i="122"/>
  <c r="AI2005" i="122"/>
  <c r="AI2112" i="122"/>
  <c r="AI1470" i="122"/>
  <c r="AI2433" i="122"/>
  <c r="R768" i="122"/>
  <c r="W1410" i="122"/>
  <c r="W1363" i="122"/>
  <c r="T1042" i="122"/>
  <c r="T1089" i="122"/>
  <c r="AJ1778" i="122"/>
  <c r="Z1744" i="122"/>
  <c r="AA1671" i="122"/>
  <c r="AI1791" i="122"/>
  <c r="AA1924" i="13"/>
  <c r="M318" i="13"/>
  <c r="N366" i="13"/>
  <c r="AB1865" i="13"/>
  <c r="T1009" i="13"/>
  <c r="N427" i="13"/>
  <c r="X1596" i="13"/>
  <c r="R794" i="13"/>
  <c r="N507" i="13"/>
  <c r="N475" i="13"/>
  <c r="V1222" i="13"/>
  <c r="AA1914" i="13"/>
  <c r="AC1971" i="13"/>
  <c r="Y1701" i="13"/>
  <c r="Y1704" i="13"/>
  <c r="U1276" i="13"/>
  <c r="AF2453" i="13"/>
  <c r="Z1651" i="13"/>
  <c r="Y1543" i="13"/>
  <c r="N527" i="13"/>
  <c r="W1330" i="13"/>
  <c r="R955" i="13"/>
  <c r="S902" i="13"/>
  <c r="R956" i="13"/>
  <c r="R953" i="13"/>
  <c r="AA1758" i="13"/>
  <c r="Q846" i="13"/>
  <c r="Q847" i="13"/>
  <c r="S1060" i="13"/>
  <c r="M212" i="13"/>
  <c r="W1496" i="13"/>
  <c r="Y1705" i="13"/>
  <c r="P739" i="13"/>
  <c r="Q845" i="13"/>
  <c r="U1116" i="13"/>
  <c r="AC2139" i="13"/>
  <c r="AJ2995" i="13"/>
  <c r="R961" i="13"/>
  <c r="AC2128" i="13"/>
  <c r="AD2240" i="13"/>
  <c r="Q841" i="13"/>
  <c r="AB1973" i="13"/>
  <c r="AB2005" i="13"/>
  <c r="Q849" i="13"/>
  <c r="Y1710" i="13"/>
  <c r="AC2133" i="13"/>
  <c r="AF2451" i="13"/>
  <c r="N528" i="13"/>
  <c r="R951" i="13"/>
  <c r="AB2023" i="13"/>
  <c r="AE2352" i="13"/>
  <c r="AE2345" i="13"/>
  <c r="AC2130" i="13"/>
  <c r="AF2449" i="13"/>
  <c r="AA1920" i="13"/>
  <c r="AD2241" i="13"/>
  <c r="P747" i="13"/>
  <c r="AE2346" i="13"/>
  <c r="S1068" i="13"/>
  <c r="L22" i="13"/>
  <c r="W1486" i="13"/>
  <c r="AF2450" i="13"/>
  <c r="O631" i="13"/>
  <c r="AD2236" i="13"/>
  <c r="AF2452" i="13"/>
  <c r="N180" i="13"/>
  <c r="Q682" i="13"/>
  <c r="M106" i="13"/>
  <c r="P580" i="13"/>
  <c r="AD2235" i="13"/>
  <c r="AA1757" i="13"/>
  <c r="AG2674" i="13"/>
  <c r="AM3213" i="13"/>
  <c r="V1331" i="13"/>
  <c r="AC2134" i="13"/>
  <c r="X1599" i="13"/>
  <c r="W1329" i="13"/>
  <c r="AB2021" i="13"/>
  <c r="U1278" i="13"/>
  <c r="AF2454" i="13"/>
  <c r="L109" i="13"/>
  <c r="AC2129" i="13"/>
  <c r="AB2027" i="13"/>
  <c r="X1595" i="13"/>
  <c r="AD2237" i="13"/>
  <c r="AF2455" i="13"/>
  <c r="AM3217" i="13"/>
  <c r="AM3216" i="13"/>
  <c r="AM3223" i="13"/>
  <c r="AF2459" i="13"/>
  <c r="V1385" i="13"/>
  <c r="AC2131" i="13"/>
  <c r="AM3219" i="13"/>
  <c r="O473" i="13"/>
  <c r="Z1813" i="13"/>
  <c r="AE2344" i="13"/>
  <c r="AM3214" i="13"/>
  <c r="AD2245" i="13"/>
  <c r="AE2343" i="13"/>
  <c r="AC2138" i="13"/>
  <c r="AD2238" i="13"/>
  <c r="AE2348" i="13"/>
  <c r="N523" i="13"/>
  <c r="AM3215" i="13"/>
  <c r="AM3218" i="13"/>
  <c r="AH2781" i="13"/>
  <c r="V1363" i="13"/>
  <c r="AM3197" i="13"/>
  <c r="W1485" i="13"/>
  <c r="AG2540" i="13"/>
  <c r="AG2508" i="13"/>
  <c r="AD2219" i="13"/>
  <c r="AD2187" i="13"/>
  <c r="AA1898" i="13"/>
  <c r="AA1866" i="13"/>
  <c r="U1256" i="13"/>
  <c r="U1224" i="13"/>
  <c r="T1149" i="13"/>
  <c r="T1117" i="13"/>
  <c r="R935" i="13"/>
  <c r="R903" i="13"/>
  <c r="S1042" i="13"/>
  <c r="S1010" i="13"/>
  <c r="AB1859" i="13" l="1"/>
  <c r="T927" i="122"/>
  <c r="V1140" i="122"/>
  <c r="Z1625" i="122"/>
  <c r="AA1918" i="13"/>
  <c r="AB1858" i="13" s="1"/>
  <c r="AA1917" i="13"/>
  <c r="S1064" i="13"/>
  <c r="N16" i="122"/>
  <c r="AG2571" i="13"/>
  <c r="T1169" i="13"/>
  <c r="P53" i="122"/>
  <c r="X1353" i="122"/>
  <c r="X1413" i="122" s="1"/>
  <c r="V1137" i="122"/>
  <c r="V1197" i="122" s="1"/>
  <c r="Z1807" i="13"/>
  <c r="AA1747" i="13" s="1"/>
  <c r="V1143" i="122"/>
  <c r="R772" i="122"/>
  <c r="Z1627" i="122"/>
  <c r="V1147" i="122"/>
  <c r="AA1735" i="122"/>
  <c r="AB1675" i="122" s="1"/>
  <c r="V1384" i="13"/>
  <c r="W1324" i="13" s="1"/>
  <c r="AA1732" i="122"/>
  <c r="AM3231" i="122"/>
  <c r="Z1809" i="13"/>
  <c r="Q661" i="122"/>
  <c r="V1138" i="122"/>
  <c r="M97" i="13"/>
  <c r="Z1626" i="122"/>
  <c r="W1247" i="122"/>
  <c r="W1250" i="122"/>
  <c r="AG2577" i="13"/>
  <c r="AH2502" i="13" s="1"/>
  <c r="O636" i="13"/>
  <c r="P576" i="13" s="1"/>
  <c r="X1361" i="122"/>
  <c r="AB1841" i="122"/>
  <c r="U1034" i="122"/>
  <c r="U1277" i="13"/>
  <c r="V1217" i="13" s="1"/>
  <c r="O299" i="13"/>
  <c r="W1483" i="13"/>
  <c r="W1246" i="122"/>
  <c r="T929" i="122"/>
  <c r="S897" i="122"/>
  <c r="S882" i="122" s="1"/>
  <c r="M309" i="13"/>
  <c r="W1492" i="13"/>
  <c r="Z1630" i="122"/>
  <c r="T999" i="13"/>
  <c r="P570" i="13"/>
  <c r="P615" i="13" s="1"/>
  <c r="AK398" i="122"/>
  <c r="N357" i="13"/>
  <c r="AA1916" i="13"/>
  <c r="Y1521" i="122"/>
  <c r="AB1849" i="122"/>
  <c r="Z1629" i="122"/>
  <c r="W1319" i="13"/>
  <c r="W1364" i="13" s="1"/>
  <c r="R855" i="13"/>
  <c r="Z1804" i="13"/>
  <c r="Y1519" i="122"/>
  <c r="AA1734" i="122"/>
  <c r="AI2903" i="13"/>
  <c r="T923" i="122"/>
  <c r="Q664" i="122"/>
  <c r="AB1843" i="122"/>
  <c r="O134" i="122"/>
  <c r="AE2179" i="13"/>
  <c r="Y1524" i="122"/>
  <c r="Z1635" i="122"/>
  <c r="AA1738" i="122"/>
  <c r="Z1628" i="122"/>
  <c r="V1142" i="122"/>
  <c r="Z1577" i="122"/>
  <c r="AK237" i="122"/>
  <c r="X1590" i="13"/>
  <c r="O264" i="122"/>
  <c r="U1033" i="122"/>
  <c r="O447" i="122"/>
  <c r="Q677" i="13"/>
  <c r="X1598" i="13"/>
  <c r="U1274" i="13"/>
  <c r="U1036" i="122"/>
  <c r="X1594" i="13"/>
  <c r="O130" i="122"/>
  <c r="O464" i="13"/>
  <c r="T1171" i="13"/>
  <c r="Z1808" i="13"/>
  <c r="U1032" i="122"/>
  <c r="AF2135" i="13"/>
  <c r="P57" i="122"/>
  <c r="Y1520" i="122"/>
  <c r="N171" i="13"/>
  <c r="Y1533" i="13"/>
  <c r="AK236" i="122"/>
  <c r="T1168" i="13"/>
  <c r="O138" i="122"/>
  <c r="W1248" i="122"/>
  <c r="AJ199" i="122"/>
  <c r="W1323" i="13"/>
  <c r="AB1838" i="122"/>
  <c r="AA1915" i="13"/>
  <c r="AK238" i="122"/>
  <c r="AG2574" i="13"/>
  <c r="X1356" i="122"/>
  <c r="W1245" i="122"/>
  <c r="Y1706" i="13"/>
  <c r="O131" i="122"/>
  <c r="AC1964" i="13"/>
  <c r="AJ2920" i="122"/>
  <c r="AK933" i="122"/>
  <c r="W1321" i="13"/>
  <c r="U1151" i="13"/>
  <c r="Y1517" i="122"/>
  <c r="O127" i="122"/>
  <c r="W1244" i="122"/>
  <c r="U1031" i="122"/>
  <c r="X1430" i="13"/>
  <c r="M311" i="13"/>
  <c r="N359" i="13"/>
  <c r="Y1523" i="122"/>
  <c r="AJ216" i="122"/>
  <c r="AF2446" i="13"/>
  <c r="P736" i="13"/>
  <c r="T1165" i="13"/>
  <c r="Q680" i="13"/>
  <c r="P734" i="13"/>
  <c r="V1212" i="13"/>
  <c r="AF2448" i="13"/>
  <c r="N401" i="13"/>
  <c r="Y1702" i="13"/>
  <c r="AA1737" i="122"/>
  <c r="V1213" i="13"/>
  <c r="Y1522" i="122"/>
  <c r="AI552" i="122"/>
  <c r="M111" i="13"/>
  <c r="N248" i="13"/>
  <c r="AI562" i="122"/>
  <c r="AC1962" i="13"/>
  <c r="AE2341" i="13"/>
  <c r="M98" i="13"/>
  <c r="AE2339" i="13"/>
  <c r="M117" i="13"/>
  <c r="T1175" i="13"/>
  <c r="AG2400" i="13"/>
  <c r="P572" i="13"/>
  <c r="X1476" i="13"/>
  <c r="M101" i="13"/>
  <c r="AF2282" i="13"/>
  <c r="N358" i="13"/>
  <c r="N403" i="13" s="1"/>
  <c r="N418" i="13" s="1"/>
  <c r="Q181" i="13"/>
  <c r="M310" i="13"/>
  <c r="M99" i="13"/>
  <c r="AF2293" i="13"/>
  <c r="X1429" i="13"/>
  <c r="X1474" i="13" s="1"/>
  <c r="M95" i="13"/>
  <c r="P554" i="122"/>
  <c r="AK2431" i="122"/>
  <c r="AK2491" i="122" s="1"/>
  <c r="X1428" i="13"/>
  <c r="M428" i="13"/>
  <c r="M313" i="13"/>
  <c r="N361" i="13"/>
  <c r="AC2010" i="13"/>
  <c r="N172" i="13"/>
  <c r="N202" i="13" s="1"/>
  <c r="M305" i="13"/>
  <c r="M39" i="13" s="1"/>
  <c r="U1152" i="13"/>
  <c r="Y1532" i="13"/>
  <c r="AH2497" i="13"/>
  <c r="M63" i="13"/>
  <c r="O65" i="122"/>
  <c r="T1002" i="13"/>
  <c r="R848" i="13"/>
  <c r="N400" i="13"/>
  <c r="O510" i="13"/>
  <c r="P619" i="13"/>
  <c r="L41" i="13"/>
  <c r="N247" i="13"/>
  <c r="O466" i="13"/>
  <c r="AC1966" i="13"/>
  <c r="R783" i="13"/>
  <c r="AE2231" i="13"/>
  <c r="AH2500" i="13"/>
  <c r="P618" i="13"/>
  <c r="AH2501" i="13"/>
  <c r="W1320" i="13"/>
  <c r="P620" i="13"/>
  <c r="Q726" i="13"/>
  <c r="N205" i="13"/>
  <c r="T998" i="13"/>
  <c r="T1043" i="13" s="1"/>
  <c r="N176" i="13"/>
  <c r="U1110" i="13"/>
  <c r="AK391" i="122"/>
  <c r="O133" i="122"/>
  <c r="V1215" i="13"/>
  <c r="S790" i="13"/>
  <c r="AA1750" i="13"/>
  <c r="R276" i="122"/>
  <c r="R459" i="122"/>
  <c r="M110" i="13"/>
  <c r="N50" i="13" s="1"/>
  <c r="Y1697" i="13"/>
  <c r="R784" i="13"/>
  <c r="N203" i="13"/>
  <c r="AJ646" i="122"/>
  <c r="Y1699" i="13"/>
  <c r="Y1589" i="13"/>
  <c r="S937" i="13"/>
  <c r="AJ2156" i="122"/>
  <c r="V1268" i="13"/>
  <c r="N278" i="122"/>
  <c r="W1369" i="13"/>
  <c r="N66" i="122"/>
  <c r="W1367" i="13"/>
  <c r="AJ2206" i="122"/>
  <c r="AJ2251" i="122" s="1"/>
  <c r="Q678" i="13"/>
  <c r="AK3102" i="13"/>
  <c r="AA1797" i="13"/>
  <c r="Q733" i="13"/>
  <c r="AD2072" i="13"/>
  <c r="AB1791" i="122"/>
  <c r="AI883" i="122"/>
  <c r="AI888" i="122" s="1"/>
  <c r="AJ2477" i="122"/>
  <c r="O519" i="13"/>
  <c r="N174" i="13"/>
  <c r="AC2032" i="13"/>
  <c r="T1001" i="13"/>
  <c r="AI2381" i="122"/>
  <c r="AI659" i="122"/>
  <c r="AH2552" i="13"/>
  <c r="AD1814" i="13"/>
  <c r="AI1525" i="122"/>
  <c r="AI1530" i="122" s="1"/>
  <c r="AI766" i="122"/>
  <c r="AI1097" i="122"/>
  <c r="AJ1074" i="122"/>
  <c r="AI1204" i="122"/>
  <c r="AI1209" i="122" s="1"/>
  <c r="R721" i="122"/>
  <c r="AE1861" i="13"/>
  <c r="AI1836" i="122"/>
  <c r="Y1470" i="122"/>
  <c r="N199" i="13"/>
  <c r="AI1846" i="122"/>
  <c r="AI1851" i="122" s="1"/>
  <c r="AI1943" i="122"/>
  <c r="AJ768" i="122"/>
  <c r="AI1311" i="122"/>
  <c r="AI1316" i="122" s="1"/>
  <c r="AI1739" i="122"/>
  <c r="AI1744" i="122" s="1"/>
  <c r="AI2274" i="122"/>
  <c r="AI2279" i="122" s="1"/>
  <c r="N352" i="122"/>
  <c r="AJ218" i="122"/>
  <c r="AI990" i="122"/>
  <c r="AI995" i="122" s="1"/>
  <c r="AI2488" i="122"/>
  <c r="Z1641" i="13"/>
  <c r="M115" i="13"/>
  <c r="AJ2360" i="122"/>
  <c r="AK1421" i="122"/>
  <c r="AJ558" i="122"/>
  <c r="AJ867" i="122"/>
  <c r="AJ1504" i="122"/>
  <c r="AJ1290" i="122"/>
  <c r="AJ433" i="122"/>
  <c r="AJ1935" i="122"/>
  <c r="AJ1503" i="122"/>
  <c r="AJ2252" i="122"/>
  <c r="AJ1181" i="122"/>
  <c r="AJ2151" i="122"/>
  <c r="AJ967" i="122"/>
  <c r="AJ1295" i="122"/>
  <c r="AK2170" i="122"/>
  <c r="AJ2144" i="122"/>
  <c r="AC1647" i="13"/>
  <c r="N107" i="13"/>
  <c r="W1172" i="13"/>
  <c r="AE2028" i="13"/>
  <c r="Q614" i="122"/>
  <c r="AJ2364" i="122"/>
  <c r="AJ2365" i="122"/>
  <c r="AJ755" i="122"/>
  <c r="AK2384" i="122"/>
  <c r="AJ2145" i="122"/>
  <c r="AJ2467" i="122"/>
  <c r="AJ1397" i="122"/>
  <c r="AJ2359" i="122"/>
  <c r="AJ2256" i="122"/>
  <c r="AJ974" i="122"/>
  <c r="AJ2363" i="122"/>
  <c r="AJ860" i="122"/>
  <c r="AJ2037" i="122"/>
  <c r="AI2060" i="122"/>
  <c r="AI1637" i="122"/>
  <c r="AI2456" i="13"/>
  <c r="AC207" i="13"/>
  <c r="AM2899" i="13"/>
  <c r="Q530" i="13"/>
  <c r="AK198" i="122"/>
  <c r="AH2349" i="13"/>
  <c r="AK190" i="122"/>
  <c r="AJ1182" i="122"/>
  <c r="AJ1718" i="122"/>
  <c r="T851" i="13"/>
  <c r="AE2180" i="13"/>
  <c r="AD2068" i="13"/>
  <c r="Z1696" i="13"/>
  <c r="AJ2466" i="122"/>
  <c r="AJ1610" i="122"/>
  <c r="AJ542" i="122"/>
  <c r="AJ1075" i="122"/>
  <c r="AJ2039" i="122"/>
  <c r="AJ2468" i="122"/>
  <c r="AJ1825" i="122"/>
  <c r="AK1528" i="122"/>
  <c r="AJ2149" i="122"/>
  <c r="AJ1509" i="122"/>
  <c r="AK1956" i="122"/>
  <c r="AJ2038" i="122"/>
  <c r="AJ1076" i="122"/>
  <c r="AJ862" i="122"/>
  <c r="AK2063" i="122"/>
  <c r="AJ2470" i="122"/>
  <c r="AJ968" i="122"/>
  <c r="AJ439" i="122"/>
  <c r="AI2167" i="122"/>
  <c r="AI1418" i="122"/>
  <c r="X1482" i="13"/>
  <c r="AL2792" i="13"/>
  <c r="O129" i="122"/>
  <c r="AJ540" i="122"/>
  <c r="R786" i="13"/>
  <c r="N520" i="13"/>
  <c r="O468" i="13"/>
  <c r="S901" i="13"/>
  <c r="S895" i="13"/>
  <c r="P507" i="122"/>
  <c r="AJ2358" i="122"/>
  <c r="AJ969" i="122"/>
  <c r="AJ2258" i="122"/>
  <c r="AJ649" i="122"/>
  <c r="AK1207" i="122"/>
  <c r="AJ2044" i="122"/>
  <c r="AJ2146" i="122"/>
  <c r="AJ2254" i="122"/>
  <c r="AJ756" i="122"/>
  <c r="AJ1629" i="122"/>
  <c r="AJ1828" i="122"/>
  <c r="AJ1289" i="122"/>
  <c r="AJ1930" i="122"/>
  <c r="AJ861" i="122"/>
  <c r="AG2242" i="13"/>
  <c r="V1264" i="13"/>
  <c r="AK189" i="122"/>
  <c r="AJ1628" i="122"/>
  <c r="O627" i="13"/>
  <c r="X1472" i="13"/>
  <c r="AJ653" i="122"/>
  <c r="AJ539" i="122"/>
  <c r="AK2277" i="122"/>
  <c r="AJ1931" i="122"/>
  <c r="AJ1183" i="122"/>
  <c r="AJ1627" i="122"/>
  <c r="AJ1932" i="122"/>
  <c r="AJ1081" i="122"/>
  <c r="AJ1824" i="122"/>
  <c r="AK1849" i="122"/>
  <c r="AJ754" i="122"/>
  <c r="AK1100" i="122"/>
  <c r="AK1314" i="122"/>
  <c r="AJ1609" i="122"/>
  <c r="AJ1716" i="122"/>
  <c r="AJ434" i="122"/>
  <c r="AJ648" i="122"/>
  <c r="AK2685" i="13"/>
  <c r="AB2018" i="13"/>
  <c r="AJ3010" i="13"/>
  <c r="T1000" i="13"/>
  <c r="N319" i="13"/>
  <c r="AJ1823" i="122"/>
  <c r="O400" i="122"/>
  <c r="AJ2465" i="122"/>
  <c r="AJ2361" i="122"/>
  <c r="AJ2484" i="122"/>
  <c r="AJ546" i="122"/>
  <c r="AJ1616" i="122"/>
  <c r="AJ1630" i="122"/>
  <c r="AJ1611" i="122"/>
  <c r="AJ760" i="122"/>
  <c r="AJ2042" i="122"/>
  <c r="AJ1830" i="122"/>
  <c r="AJ541" i="122"/>
  <c r="AJ2471" i="122"/>
  <c r="AJ1937" i="122"/>
  <c r="AJ1723" i="122"/>
  <c r="AJ1288" i="122"/>
  <c r="AJ1395" i="122"/>
  <c r="Y1386" i="13"/>
  <c r="AJ2578" i="13"/>
  <c r="AB1540" i="13"/>
  <c r="AF2287" i="13"/>
  <c r="AC2125" i="13"/>
  <c r="AJ2472" i="122"/>
  <c r="AK1742" i="122"/>
  <c r="AJ1396" i="122"/>
  <c r="AJ2257" i="122"/>
  <c r="AJ863" i="122"/>
  <c r="AJ1188" i="122"/>
  <c r="AJ1717" i="122"/>
  <c r="AJ2253" i="122"/>
  <c r="AJ1721" i="122"/>
  <c r="AJ1502" i="122"/>
  <c r="N200" i="13"/>
  <c r="AJ1101" i="122"/>
  <c r="AJ1402" i="122"/>
  <c r="N252" i="13"/>
  <c r="N405" i="13"/>
  <c r="V1065" i="13"/>
  <c r="Y1537" i="13"/>
  <c r="M36" i="8"/>
  <c r="M31" i="8"/>
  <c r="Q663" i="122"/>
  <c r="R773" i="122"/>
  <c r="S890" i="122"/>
  <c r="Q667" i="122"/>
  <c r="S895" i="122"/>
  <c r="S891" i="122"/>
  <c r="R779" i="122"/>
  <c r="Q672" i="122"/>
  <c r="AM3251" i="122"/>
  <c r="S893" i="122"/>
  <c r="O449" i="122"/>
  <c r="O266" i="122"/>
  <c r="S896" i="122"/>
  <c r="AM3250" i="122"/>
  <c r="O454" i="122"/>
  <c r="O271" i="122"/>
  <c r="S894" i="122"/>
  <c r="Q668" i="122"/>
  <c r="O452" i="122"/>
  <c r="O269" i="122"/>
  <c r="P565" i="122"/>
  <c r="S892" i="122"/>
  <c r="O275" i="122"/>
  <c r="O458" i="122"/>
  <c r="S828" i="122"/>
  <c r="O453" i="122"/>
  <c r="O270" i="122"/>
  <c r="P555" i="122"/>
  <c r="R770" i="122"/>
  <c r="Q662" i="122"/>
  <c r="O448" i="122"/>
  <c r="O265" i="122"/>
  <c r="AB1842" i="122"/>
  <c r="AM3247" i="122"/>
  <c r="AM3249" i="122"/>
  <c r="O451" i="122"/>
  <c r="O268" i="122"/>
  <c r="R769" i="122"/>
  <c r="R771" i="122"/>
  <c r="O450" i="122"/>
  <c r="O267" i="122"/>
  <c r="P557" i="122"/>
  <c r="AM3248" i="122"/>
  <c r="AM3245" i="122"/>
  <c r="P556" i="122"/>
  <c r="S901" i="122"/>
  <c r="Y1528" i="122"/>
  <c r="Q665" i="122"/>
  <c r="P559" i="122"/>
  <c r="P560" i="122"/>
  <c r="AI1515" i="122"/>
  <c r="AI1194" i="122"/>
  <c r="AI1301" i="122"/>
  <c r="AJ647" i="122"/>
  <c r="AI1408" i="122"/>
  <c r="AI1729" i="122"/>
  <c r="AI1087" i="122"/>
  <c r="AI980" i="122"/>
  <c r="AJ2377" i="122"/>
  <c r="AJ2162" i="122"/>
  <c r="AJ2163" i="122"/>
  <c r="AJ2165" i="122"/>
  <c r="AJ2056" i="122"/>
  <c r="AJ2055" i="122"/>
  <c r="AJ2058" i="122"/>
  <c r="AJ1949" i="122"/>
  <c r="AJ1948" i="122"/>
  <c r="AJ1951" i="122"/>
  <c r="AI1953" i="122"/>
  <c r="AJ1844" i="122"/>
  <c r="AJ1841" i="122"/>
  <c r="AJ1737" i="122"/>
  <c r="AJ1734" i="122"/>
  <c r="AJ1735" i="122"/>
  <c r="AK1635" i="122"/>
  <c r="AJ1621" i="122"/>
  <c r="AJ1520" i="122"/>
  <c r="AJ1521" i="122"/>
  <c r="AJ1522" i="122"/>
  <c r="AJ1414" i="122"/>
  <c r="AJ1416" i="122"/>
  <c r="AJ1413" i="122"/>
  <c r="AJ1415" i="122"/>
  <c r="AJ450" i="122"/>
  <c r="AJ560" i="122"/>
  <c r="AJ665" i="122"/>
  <c r="AJ774" i="122"/>
  <c r="AJ772" i="122"/>
  <c r="AJ773" i="122"/>
  <c r="AJ879" i="122"/>
  <c r="AJ881" i="122"/>
  <c r="AJ987" i="122"/>
  <c r="AJ986" i="122"/>
  <c r="AJ988" i="122"/>
  <c r="AJ985" i="122"/>
  <c r="AJ1094" i="122"/>
  <c r="AJ1093" i="122"/>
  <c r="AJ1095" i="122"/>
  <c r="AJ1092" i="122"/>
  <c r="AJ1201" i="122"/>
  <c r="AJ1202" i="122"/>
  <c r="AJ1199" i="122"/>
  <c r="AJ1200" i="122"/>
  <c r="AI873" i="122"/>
  <c r="AK886" i="122"/>
  <c r="AK779" i="122"/>
  <c r="AI776" i="122"/>
  <c r="AI669" i="122"/>
  <c r="O629" i="13"/>
  <c r="P626" i="13"/>
  <c r="U1209" i="122"/>
  <c r="AJ2370" i="122"/>
  <c r="AJ2049" i="122"/>
  <c r="AJ2263" i="122"/>
  <c r="AJ1942" i="122"/>
  <c r="AJ1835" i="122"/>
  <c r="AJ1728" i="122"/>
  <c r="AJ1514" i="122"/>
  <c r="AJ1407" i="122"/>
  <c r="AJ1300" i="122"/>
  <c r="AJ1193" i="122"/>
  <c r="AJ979" i="122"/>
  <c r="AJ872" i="122"/>
  <c r="AJ765" i="122"/>
  <c r="AJ658" i="122"/>
  <c r="AJ551" i="122"/>
  <c r="AJ444" i="122"/>
  <c r="V1136" i="122"/>
  <c r="AK197" i="122"/>
  <c r="S894" i="13"/>
  <c r="AA1493" i="13"/>
  <c r="AC2127" i="13"/>
  <c r="AK393" i="122"/>
  <c r="V994" i="122"/>
  <c r="Y1315" i="122"/>
  <c r="W1101" i="122"/>
  <c r="AK3134" i="122"/>
  <c r="AB1469" i="122"/>
  <c r="AA1571" i="122"/>
  <c r="AI2264" i="122"/>
  <c r="X1412" i="122"/>
  <c r="X1208" i="122"/>
  <c r="T986" i="122"/>
  <c r="AI2661" i="122"/>
  <c r="AL187" i="122"/>
  <c r="U1100" i="122"/>
  <c r="AB1682" i="122"/>
  <c r="W1309" i="122"/>
  <c r="S715" i="122"/>
  <c r="S673" i="122"/>
  <c r="AB1673" i="122"/>
  <c r="V1200" i="122"/>
  <c r="T984" i="122"/>
  <c r="X1417" i="122"/>
  <c r="P242" i="122"/>
  <c r="AK392" i="122"/>
  <c r="R606" i="122"/>
  <c r="S714" i="122"/>
  <c r="Z1422" i="122"/>
  <c r="AB1672" i="122"/>
  <c r="X1415" i="122"/>
  <c r="AK672" i="122"/>
  <c r="U1090" i="122"/>
  <c r="S506" i="122"/>
  <c r="V1201" i="122"/>
  <c r="U1095" i="122"/>
  <c r="T987" i="122"/>
  <c r="P234" i="122"/>
  <c r="P64" i="122"/>
  <c r="P233" i="122"/>
  <c r="Q501" i="122"/>
  <c r="Q193" i="122"/>
  <c r="X1411" i="122"/>
  <c r="AK565" i="122"/>
  <c r="T988" i="122"/>
  <c r="W1314" i="122"/>
  <c r="T780" i="122"/>
  <c r="P232" i="122"/>
  <c r="U887" i="122"/>
  <c r="X1414" i="122"/>
  <c r="AK2982" i="122"/>
  <c r="AB1676" i="122"/>
  <c r="T993" i="122"/>
  <c r="AH109" i="122"/>
  <c r="Q192" i="122"/>
  <c r="V1199" i="122"/>
  <c r="Q191" i="122"/>
  <c r="Q498" i="122"/>
  <c r="T922" i="122"/>
  <c r="AA1565" i="122"/>
  <c r="Z1458" i="122"/>
  <c r="P128" i="122"/>
  <c r="T985" i="122"/>
  <c r="Q190" i="122"/>
  <c r="AI2813" i="122"/>
  <c r="AA1746" i="13"/>
  <c r="S995" i="122"/>
  <c r="AH2498" i="13"/>
  <c r="Q577" i="13"/>
  <c r="P315" i="13"/>
  <c r="Z1650" i="13"/>
  <c r="N258" i="13"/>
  <c r="S947" i="13"/>
  <c r="AB1910" i="13"/>
  <c r="X1350" i="122"/>
  <c r="W1423" i="122"/>
  <c r="AI2478" i="122"/>
  <c r="AI2050" i="122"/>
  <c r="W1243" i="122"/>
  <c r="V1316" i="122"/>
  <c r="T1102" i="122"/>
  <c r="U1029" i="122"/>
  <c r="O34" i="122"/>
  <c r="N25" i="122"/>
  <c r="AI2371" i="122"/>
  <c r="AI2157" i="122"/>
  <c r="P231" i="122"/>
  <c r="P199" i="122"/>
  <c r="AA1731" i="122"/>
  <c r="AA1684" i="122"/>
  <c r="S708" i="122"/>
  <c r="AA1564" i="122"/>
  <c r="M121" i="13"/>
  <c r="N522" i="13"/>
  <c r="AB1864" i="13"/>
  <c r="T1054" i="13"/>
  <c r="AA1751" i="13"/>
  <c r="AB1854" i="13"/>
  <c r="Y1536" i="13"/>
  <c r="R854" i="13"/>
  <c r="O367" i="13"/>
  <c r="V1216" i="13"/>
  <c r="Z1644" i="13"/>
  <c r="V1282" i="13"/>
  <c r="AG2393" i="13"/>
  <c r="O467" i="13"/>
  <c r="AD2073" i="13"/>
  <c r="W1375" i="13"/>
  <c r="S893" i="13"/>
  <c r="U1161" i="13"/>
  <c r="S896" i="13"/>
  <c r="Z1645" i="13"/>
  <c r="M227" i="13"/>
  <c r="AB2020" i="13"/>
  <c r="AA1803" i="13"/>
  <c r="R787" i="13"/>
  <c r="AD2079" i="13"/>
  <c r="X1436" i="13"/>
  <c r="R789" i="13"/>
  <c r="AG2391" i="13"/>
  <c r="AF2292" i="13"/>
  <c r="Q679" i="13"/>
  <c r="AC1963" i="13"/>
  <c r="T1003" i="13"/>
  <c r="Q856" i="13"/>
  <c r="R785" i="13"/>
  <c r="S891" i="13"/>
  <c r="AH2796" i="13"/>
  <c r="AG2689" i="13"/>
  <c r="AC1967" i="13"/>
  <c r="AD2074" i="13"/>
  <c r="AE2175" i="13"/>
  <c r="AE2176" i="13"/>
  <c r="AE2181" i="13"/>
  <c r="AF2285" i="13"/>
  <c r="T1162" i="13"/>
  <c r="AA1911" i="13"/>
  <c r="AF2283" i="13"/>
  <c r="AG2399" i="13"/>
  <c r="Y1535" i="13"/>
  <c r="Z1640" i="13"/>
  <c r="Y1539" i="13"/>
  <c r="AF2286" i="13"/>
  <c r="R948" i="13"/>
  <c r="AC1961" i="13"/>
  <c r="P571" i="13"/>
  <c r="AG2390" i="13"/>
  <c r="T1008" i="13"/>
  <c r="Q687" i="13"/>
  <c r="AB1860" i="13"/>
  <c r="S1055" i="13"/>
  <c r="X1425" i="13"/>
  <c r="AD2071" i="13"/>
  <c r="AE2177" i="13"/>
  <c r="S897" i="13"/>
  <c r="Q727" i="13"/>
  <c r="AG2389" i="13"/>
  <c r="U1269" i="13"/>
  <c r="AD2232" i="13"/>
  <c r="AG2553" i="13"/>
  <c r="Z1643" i="13"/>
  <c r="AG2395" i="13"/>
  <c r="AD2069" i="13"/>
  <c r="AA1753" i="13"/>
  <c r="AG2392" i="13"/>
  <c r="X1426" i="13"/>
  <c r="AF2284" i="13"/>
  <c r="V1218" i="13"/>
  <c r="AD2070" i="13"/>
  <c r="V1376" i="13"/>
  <c r="O463" i="13"/>
  <c r="AF2288" i="13"/>
  <c r="AE2178" i="13"/>
  <c r="AD2078" i="13"/>
  <c r="AE2185" i="13"/>
  <c r="W1325" i="13"/>
  <c r="AG2394" i="13"/>
  <c r="AB1904" i="13"/>
  <c r="V1378" i="13"/>
  <c r="AM3212" i="13"/>
  <c r="AD2234" i="13"/>
  <c r="AA1913" i="13"/>
  <c r="U1271" i="13"/>
  <c r="S1057" i="13"/>
  <c r="AG2570" i="13"/>
  <c r="R950" i="13"/>
  <c r="T1164" i="13"/>
  <c r="AH2581" i="13"/>
  <c r="O314" i="13" l="1"/>
  <c r="AJ2843" i="13"/>
  <c r="T1044" i="13"/>
  <c r="AB1678" i="122"/>
  <c r="AB1738" i="122" s="1"/>
  <c r="U1109" i="13"/>
  <c r="U1154" i="13" s="1"/>
  <c r="AH2496" i="13"/>
  <c r="N23" i="8"/>
  <c r="AB1857" i="13"/>
  <c r="T1004" i="13"/>
  <c r="T1049" i="13" s="1"/>
  <c r="S712" i="122"/>
  <c r="W1306" i="122"/>
  <c r="V1207" i="122"/>
  <c r="W1147" i="122" s="1"/>
  <c r="AA1569" i="122"/>
  <c r="AA1629" i="122" s="1"/>
  <c r="AA1749" i="13"/>
  <c r="V1203" i="122"/>
  <c r="AA1567" i="122"/>
  <c r="X1605" i="13"/>
  <c r="R601" i="122"/>
  <c r="AA1566" i="122"/>
  <c r="AA1570" i="122"/>
  <c r="AA1630" i="122" s="1"/>
  <c r="R604" i="122"/>
  <c r="W1310" i="122"/>
  <c r="X1250" i="122" s="1"/>
  <c r="V1198" i="122"/>
  <c r="AM3246" i="122"/>
  <c r="W1307" i="122"/>
  <c r="V1202" i="122"/>
  <c r="Z1461" i="122"/>
  <c r="AA1568" i="122"/>
  <c r="M112" i="13"/>
  <c r="X1432" i="13"/>
  <c r="T983" i="122"/>
  <c r="U923" i="122" s="1"/>
  <c r="X1421" i="122"/>
  <c r="T989" i="122"/>
  <c r="W1498" i="13"/>
  <c r="U1094" i="122"/>
  <c r="AJ231" i="122"/>
  <c r="N249" i="13"/>
  <c r="Z1457" i="122"/>
  <c r="P132" i="122"/>
  <c r="AA1575" i="122"/>
  <c r="AB1674" i="122"/>
  <c r="N402" i="13"/>
  <c r="AB1856" i="13"/>
  <c r="AK458" i="122"/>
  <c r="U1092" i="122"/>
  <c r="P59" i="122"/>
  <c r="S795" i="13"/>
  <c r="S840" i="13" s="1"/>
  <c r="V1214" i="13"/>
  <c r="Z1459" i="122"/>
  <c r="U1096" i="122"/>
  <c r="Z1637" i="122"/>
  <c r="O339" i="122"/>
  <c r="N251" i="13"/>
  <c r="AE2224" i="13"/>
  <c r="Z1464" i="122"/>
  <c r="Y1538" i="13"/>
  <c r="AL192" i="122"/>
  <c r="Q722" i="13"/>
  <c r="O509" i="13"/>
  <c r="P387" i="122"/>
  <c r="N201" i="13"/>
  <c r="Z1646" i="13"/>
  <c r="P56" i="122"/>
  <c r="P55" i="122"/>
  <c r="U1093" i="122"/>
  <c r="W1368" i="13"/>
  <c r="AH2499" i="13"/>
  <c r="AL191" i="122"/>
  <c r="Z1819" i="13"/>
  <c r="AB1855" i="13"/>
  <c r="U1111" i="13"/>
  <c r="P52" i="122"/>
  <c r="AL193" i="122"/>
  <c r="AG2075" i="13"/>
  <c r="AA1748" i="13"/>
  <c r="AA1793" i="13" s="1"/>
  <c r="Z1460" i="122"/>
  <c r="Y1534" i="13"/>
  <c r="U1166" i="13"/>
  <c r="X1416" i="122"/>
  <c r="U1108" i="13"/>
  <c r="Y1578" i="13"/>
  <c r="W1308" i="122"/>
  <c r="P63" i="122"/>
  <c r="AK993" i="122"/>
  <c r="W1366" i="13"/>
  <c r="W1381" i="13" s="1"/>
  <c r="W1305" i="122"/>
  <c r="N404" i="13"/>
  <c r="Q725" i="13"/>
  <c r="AC2009" i="13"/>
  <c r="W1304" i="122"/>
  <c r="AJ2935" i="122"/>
  <c r="AE2354" i="13"/>
  <c r="Z1462" i="122"/>
  <c r="AK451" i="122"/>
  <c r="P617" i="13"/>
  <c r="X1475" i="13"/>
  <c r="AJ229" i="122"/>
  <c r="V1258" i="13"/>
  <c r="M116" i="13"/>
  <c r="U1105" i="13"/>
  <c r="U1150" i="13" s="1"/>
  <c r="AF2338" i="13"/>
  <c r="U1091" i="122"/>
  <c r="AB1677" i="122"/>
  <c r="Z1463" i="122"/>
  <c r="P749" i="13"/>
  <c r="AJ502" i="122"/>
  <c r="Z1642" i="13"/>
  <c r="AI567" i="122"/>
  <c r="Q676" i="13"/>
  <c r="AC2007" i="13"/>
  <c r="M114" i="13"/>
  <c r="N54" i="13" s="1"/>
  <c r="N51" i="13"/>
  <c r="V1257" i="13"/>
  <c r="Q226" i="13"/>
  <c r="N293" i="13"/>
  <c r="N416" i="13"/>
  <c r="AF2461" i="13"/>
  <c r="AG2388" i="13"/>
  <c r="P633" i="13"/>
  <c r="N57" i="13"/>
  <c r="AG2445" i="13"/>
  <c r="AC2025" i="13"/>
  <c r="AF2281" i="13"/>
  <c r="X1491" i="13"/>
  <c r="M113" i="13"/>
  <c r="N206" i="13"/>
  <c r="Y1577" i="13"/>
  <c r="U1115" i="13"/>
  <c r="AF2327" i="13"/>
  <c r="X1473" i="13"/>
  <c r="Q494" i="122"/>
  <c r="Y1712" i="13"/>
  <c r="N250" i="13"/>
  <c r="AC2011" i="13"/>
  <c r="AH2542" i="13"/>
  <c r="M108" i="13"/>
  <c r="N406" i="13"/>
  <c r="N298" i="13" s="1"/>
  <c r="N253" i="13"/>
  <c r="Q741" i="13"/>
  <c r="M320" i="13"/>
  <c r="N368" i="13"/>
  <c r="M64" i="13"/>
  <c r="O525" i="13"/>
  <c r="P465" i="13" s="1"/>
  <c r="AA1795" i="13"/>
  <c r="R351" i="122"/>
  <c r="T1047" i="13"/>
  <c r="M306" i="13"/>
  <c r="N292" i="13"/>
  <c r="N95" i="13" s="1"/>
  <c r="W1384" i="13"/>
  <c r="R829" i="13"/>
  <c r="S788" i="13"/>
  <c r="U1167" i="13"/>
  <c r="N415" i="13"/>
  <c r="O355" i="13" s="1"/>
  <c r="N220" i="13"/>
  <c r="L42" i="13"/>
  <c r="P634" i="13"/>
  <c r="M33" i="13"/>
  <c r="AH2545" i="13"/>
  <c r="L24" i="13"/>
  <c r="R828" i="13"/>
  <c r="AE2246" i="13"/>
  <c r="O511" i="13"/>
  <c r="P635" i="13"/>
  <c r="AJ1089" i="122"/>
  <c r="N218" i="13"/>
  <c r="AD1972" i="13"/>
  <c r="AD2017" i="13" s="1"/>
  <c r="W1365" i="13"/>
  <c r="AH2546" i="13"/>
  <c r="N204" i="13"/>
  <c r="S835" i="13"/>
  <c r="T1059" i="13"/>
  <c r="Q723" i="13"/>
  <c r="U1155" i="13"/>
  <c r="S399" i="122"/>
  <c r="V1283" i="13"/>
  <c r="N55" i="13"/>
  <c r="N353" i="122"/>
  <c r="AJ2171" i="122"/>
  <c r="P58" i="122"/>
  <c r="V1260" i="13"/>
  <c r="O140" i="122"/>
  <c r="Y1604" i="13"/>
  <c r="AJ2267" i="122"/>
  <c r="Z1639" i="13"/>
  <c r="AK3117" i="13"/>
  <c r="N44" i="122"/>
  <c r="S940" i="13"/>
  <c r="AI2386" i="122"/>
  <c r="AJ661" i="122"/>
  <c r="O513" i="13"/>
  <c r="W1382" i="13"/>
  <c r="AJ2159" i="122"/>
  <c r="AJ1950" i="122"/>
  <c r="Q748" i="13"/>
  <c r="P569" i="13"/>
  <c r="AE2225" i="13"/>
  <c r="S952" i="13"/>
  <c r="AD2113" i="13"/>
  <c r="AJ2374" i="122"/>
  <c r="N214" i="13"/>
  <c r="AJ1196" i="122"/>
  <c r="AJ555" i="122"/>
  <c r="AA1812" i="13"/>
  <c r="T1046" i="13"/>
  <c r="Z1711" i="13"/>
  <c r="AA1651" i="13" s="1"/>
  <c r="AJ2053" i="122"/>
  <c r="AD2117" i="13"/>
  <c r="AJ2378" i="122"/>
  <c r="N217" i="13"/>
  <c r="AJ2492" i="122"/>
  <c r="W1379" i="13"/>
  <c r="X1489" i="13"/>
  <c r="Y1429" i="13" s="1"/>
  <c r="AJ1946" i="122"/>
  <c r="Z1686" i="13"/>
  <c r="N141" i="122"/>
  <c r="X1487" i="13"/>
  <c r="AK2950" i="13"/>
  <c r="T1058" i="13"/>
  <c r="R831" i="13"/>
  <c r="AH2582" i="13"/>
  <c r="P630" i="13"/>
  <c r="AJ2375" i="122"/>
  <c r="AJ982" i="122"/>
  <c r="AJ1518" i="122"/>
  <c r="O534" i="13"/>
  <c r="AE1754" i="13"/>
  <c r="AJ1519" i="122"/>
  <c r="AJ1096" i="122"/>
  <c r="AJ2380" i="122"/>
  <c r="AJ2482" i="122"/>
  <c r="AJ557" i="122"/>
  <c r="AJ989" i="122"/>
  <c r="AJ876" i="122"/>
  <c r="AE1921" i="13"/>
  <c r="AI1102" i="122"/>
  <c r="AI2493" i="122"/>
  <c r="AJ877" i="122"/>
  <c r="AJ2485" i="122"/>
  <c r="AJ1091" i="122"/>
  <c r="AJ1626" i="122"/>
  <c r="AB1851" i="122"/>
  <c r="AJ1524" i="122"/>
  <c r="AJ2483" i="122"/>
  <c r="AJ983" i="122"/>
  <c r="AJ1733" i="122"/>
  <c r="AJ1197" i="122"/>
  <c r="AJ1839" i="122"/>
  <c r="AJ2160" i="122"/>
  <c r="AJ2054" i="122"/>
  <c r="AJ2481" i="122"/>
  <c r="AJ1198" i="122"/>
  <c r="AJ2057" i="122"/>
  <c r="AJ1952" i="122"/>
  <c r="AF2332" i="13"/>
  <c r="AJ2373" i="122"/>
  <c r="AJ771" i="122"/>
  <c r="AJ2480" i="122"/>
  <c r="AJ1945" i="122"/>
  <c r="AJ878" i="122"/>
  <c r="AJ2487" i="122"/>
  <c r="AJ1417" i="122"/>
  <c r="AJ1631" i="122"/>
  <c r="T1045" i="13"/>
  <c r="AJ1731" i="122"/>
  <c r="AJ1412" i="122"/>
  <c r="AJ769" i="122"/>
  <c r="AJ1732" i="122"/>
  <c r="AJ1411" i="122"/>
  <c r="AJ1303" i="122"/>
  <c r="AJ1843" i="122"/>
  <c r="AJ2273" i="122"/>
  <c r="N215" i="13"/>
  <c r="O170" i="13" s="1"/>
  <c r="AJ556" i="122"/>
  <c r="O642" i="13"/>
  <c r="AJ770" i="122"/>
  <c r="AJ454" i="122"/>
  <c r="AJ1840" i="122"/>
  <c r="O277" i="122"/>
  <c r="AJ1947" i="122"/>
  <c r="Q674" i="122"/>
  <c r="AJ1203" i="122"/>
  <c r="AJ2059" i="122"/>
  <c r="AJ1624" i="122"/>
  <c r="AJ2376" i="122"/>
  <c r="AJ2379" i="122"/>
  <c r="AJ2266" i="122"/>
  <c r="AJ984" i="122"/>
  <c r="AJ1738" i="122"/>
  <c r="AJ1845" i="122"/>
  <c r="AJ554" i="122"/>
  <c r="AJ1625" i="122"/>
  <c r="Y1530" i="122"/>
  <c r="AJ449" i="122"/>
  <c r="AJ1838" i="122"/>
  <c r="AJ233" i="122"/>
  <c r="P567" i="122"/>
  <c r="AJ1410" i="122"/>
  <c r="AJ1743" i="122"/>
  <c r="N420" i="13"/>
  <c r="N297" i="13"/>
  <c r="AB1600" i="13"/>
  <c r="N295" i="13"/>
  <c r="AH2182" i="13"/>
  <c r="AK243" i="122"/>
  <c r="AJ2396" i="13"/>
  <c r="AC1707" i="13"/>
  <c r="AM2732" i="13"/>
  <c r="AI2065" i="122"/>
  <c r="R781" i="122"/>
  <c r="AJ2166" i="122"/>
  <c r="AK2503" i="13"/>
  <c r="X1497" i="13"/>
  <c r="AI2172" i="122"/>
  <c r="AF1968" i="13"/>
  <c r="AG2436" i="13"/>
  <c r="AJ1422" i="122"/>
  <c r="M22" i="13"/>
  <c r="AJ561" i="122"/>
  <c r="AJ2278" i="122"/>
  <c r="V1262" i="13"/>
  <c r="S903" i="122"/>
  <c r="AK234" i="122"/>
  <c r="R470" i="13"/>
  <c r="AJ2385" i="122"/>
  <c r="AI2736" i="13"/>
  <c r="O460" i="122"/>
  <c r="AJ887" i="122"/>
  <c r="AJ1208" i="122"/>
  <c r="AJ1957" i="122"/>
  <c r="AJ2268" i="122"/>
  <c r="AJ2486" i="122"/>
  <c r="Y1582" i="13"/>
  <c r="Z1326" i="13"/>
  <c r="AL2625" i="13"/>
  <c r="AK235" i="122"/>
  <c r="X1112" i="13"/>
  <c r="N61" i="13"/>
  <c r="AB1433" i="13"/>
  <c r="AJ664" i="122"/>
  <c r="AJ882" i="122"/>
  <c r="AJ1850" i="122"/>
  <c r="AJ2064" i="122"/>
  <c r="AJ1636" i="122"/>
  <c r="N122" i="13"/>
  <c r="V1279" i="13"/>
  <c r="AJ994" i="122"/>
  <c r="AJ1529" i="122"/>
  <c r="AJ2272" i="122"/>
  <c r="AI781" i="122"/>
  <c r="AI1958" i="122"/>
  <c r="AJ662" i="122"/>
  <c r="P54" i="122"/>
  <c r="AI1423" i="122"/>
  <c r="AC222" i="13"/>
  <c r="O462" i="13"/>
  <c r="AJ780" i="122"/>
  <c r="AJ1315" i="122"/>
  <c r="AJ2269" i="122"/>
  <c r="W1005" i="13"/>
  <c r="AJ663" i="122"/>
  <c r="U791" i="13"/>
  <c r="AI2289" i="13"/>
  <c r="M32" i="8"/>
  <c r="N30" i="8"/>
  <c r="Q500" i="122"/>
  <c r="R602" i="122"/>
  <c r="R612" i="122"/>
  <c r="S709" i="122"/>
  <c r="S710" i="122"/>
  <c r="Q505" i="122"/>
  <c r="O346" i="122"/>
  <c r="O341" i="122"/>
  <c r="R607" i="122"/>
  <c r="Q499" i="122"/>
  <c r="Q496" i="122"/>
  <c r="Q497" i="122"/>
  <c r="O343" i="122"/>
  <c r="O340" i="122"/>
  <c r="O344" i="122"/>
  <c r="P394" i="122"/>
  <c r="P389" i="122"/>
  <c r="S719" i="122"/>
  <c r="S875" i="122"/>
  <c r="O342" i="122"/>
  <c r="P391" i="122"/>
  <c r="P388" i="122"/>
  <c r="P398" i="122"/>
  <c r="P392" i="122"/>
  <c r="R605" i="122"/>
  <c r="P390" i="122"/>
  <c r="Q495" i="122"/>
  <c r="S876" i="122"/>
  <c r="O345" i="122"/>
  <c r="O350" i="122"/>
  <c r="S878" i="122"/>
  <c r="S713" i="122"/>
  <c r="Z1468" i="122"/>
  <c r="S711" i="122"/>
  <c r="P393" i="122"/>
  <c r="R608" i="122"/>
  <c r="S881" i="122"/>
  <c r="S880" i="122"/>
  <c r="R603" i="122"/>
  <c r="S886" i="122"/>
  <c r="S877" i="122"/>
  <c r="S879" i="122"/>
  <c r="AJ2271" i="122"/>
  <c r="AJ2164" i="122"/>
  <c r="AJ2161" i="122"/>
  <c r="AJ2052" i="122"/>
  <c r="AJ1736" i="122"/>
  <c r="AJ1517" i="122"/>
  <c r="AK453" i="122"/>
  <c r="AK452" i="122"/>
  <c r="AJ448" i="122"/>
  <c r="AJ668" i="122"/>
  <c r="AJ775" i="122"/>
  <c r="AJ875" i="122"/>
  <c r="AJ1090" i="122"/>
  <c r="P641" i="13"/>
  <c r="S939" i="13"/>
  <c r="N310" i="13"/>
  <c r="V1149" i="122"/>
  <c r="V1196" i="122"/>
  <c r="AJ88" i="122"/>
  <c r="AK93" i="122"/>
  <c r="AJ87" i="122"/>
  <c r="AJ1572" i="122"/>
  <c r="AJ85" i="122"/>
  <c r="AJ537" i="122"/>
  <c r="O358" i="13"/>
  <c r="AK242" i="122"/>
  <c r="AD2067" i="13"/>
  <c r="AK390" i="122"/>
  <c r="AC2140" i="13"/>
  <c r="AA1791" i="13"/>
  <c r="AJ2000" i="122"/>
  <c r="AJ2428" i="122"/>
  <c r="T935" i="122"/>
  <c r="AK708" i="122"/>
  <c r="AI2828" i="122"/>
  <c r="AJ566" i="122"/>
  <c r="Q236" i="122"/>
  <c r="U933" i="122"/>
  <c r="AB1736" i="122"/>
  <c r="Q189" i="122"/>
  <c r="W1141" i="122"/>
  <c r="AB1733" i="122"/>
  <c r="AK819" i="122"/>
  <c r="AA1626" i="122"/>
  <c r="AL232" i="122"/>
  <c r="U926" i="122"/>
  <c r="Y1352" i="122"/>
  <c r="AL1682" i="122"/>
  <c r="AJ1305" i="122"/>
  <c r="AB1732" i="122"/>
  <c r="R666" i="122"/>
  <c r="AJ673" i="122"/>
  <c r="W1139" i="122"/>
  <c r="AL505" i="122"/>
  <c r="Q561" i="122"/>
  <c r="Q187" i="122"/>
  <c r="V1035" i="122"/>
  <c r="AL826" i="122"/>
  <c r="V1030" i="122"/>
  <c r="Q197" i="122"/>
  <c r="U924" i="122"/>
  <c r="S790" i="122"/>
  <c r="X1249" i="122"/>
  <c r="AJ1304" i="122"/>
  <c r="AL2003" i="122"/>
  <c r="AK3149" i="122"/>
  <c r="W934" i="122"/>
  <c r="AL2217" i="122"/>
  <c r="AJ1309" i="122"/>
  <c r="AL1040" i="122"/>
  <c r="N27" i="8"/>
  <c r="T982" i="122"/>
  <c r="Q235" i="122"/>
  <c r="Q53" i="122"/>
  <c r="AA1625" i="122"/>
  <c r="AL2324" i="122"/>
  <c r="AK607" i="122"/>
  <c r="AL1575" i="122"/>
  <c r="P139" i="122"/>
  <c r="AL1789" i="122"/>
  <c r="AL612" i="122"/>
  <c r="AL1468" i="122"/>
  <c r="AA1362" i="122"/>
  <c r="AJ1306" i="122"/>
  <c r="AK499" i="122"/>
  <c r="AK1041" i="122"/>
  <c r="AL1361" i="122"/>
  <c r="AJ1893" i="122"/>
  <c r="AK3027" i="122"/>
  <c r="Y1353" i="122"/>
  <c r="U720" i="122"/>
  <c r="U927" i="122"/>
  <c r="AJ1307" i="122"/>
  <c r="AL719" i="122"/>
  <c r="W1140" i="122"/>
  <c r="AL2110" i="122"/>
  <c r="AB1742" i="122"/>
  <c r="AJ459" i="122"/>
  <c r="AI2706" i="122"/>
  <c r="AL2431" i="122"/>
  <c r="AK1782" i="122"/>
  <c r="X1041" i="122"/>
  <c r="AJ1310" i="122"/>
  <c r="AK606" i="122"/>
  <c r="U925" i="122"/>
  <c r="Q237" i="122"/>
  <c r="Q188" i="122"/>
  <c r="AJ1308" i="122"/>
  <c r="AK820" i="122"/>
  <c r="S789" i="122"/>
  <c r="AL1896" i="122"/>
  <c r="AJ2214" i="122"/>
  <c r="AA1631" i="122"/>
  <c r="AJ2321" i="122"/>
  <c r="Q558" i="122"/>
  <c r="AK1463" i="122"/>
  <c r="V827" i="122"/>
  <c r="X1254" i="122"/>
  <c r="Q238" i="122"/>
  <c r="AK2210" i="122"/>
  <c r="AB1735" i="122"/>
  <c r="Y1357" i="122"/>
  <c r="T613" i="122"/>
  <c r="V1040" i="122"/>
  <c r="Y1148" i="122"/>
  <c r="Z1255" i="122"/>
  <c r="Z1518" i="122"/>
  <c r="Y1354" i="122"/>
  <c r="U928" i="122"/>
  <c r="Y1351" i="122"/>
  <c r="S581" i="122"/>
  <c r="AL1254" i="122"/>
  <c r="Y1355" i="122"/>
  <c r="W1137" i="122"/>
  <c r="AL1147" i="122"/>
  <c r="T822" i="122"/>
  <c r="AB1529" i="122"/>
  <c r="AB1925" i="13"/>
  <c r="S962" i="13"/>
  <c r="AH2543" i="13"/>
  <c r="Q255" i="13"/>
  <c r="P621" i="13"/>
  <c r="P254" i="13"/>
  <c r="N535" i="13"/>
  <c r="AA1624" i="122"/>
  <c r="P244" i="122"/>
  <c r="Q186" i="122"/>
  <c r="AA1744" i="122"/>
  <c r="AB1671" i="122"/>
  <c r="AJ2107" i="122"/>
  <c r="U1089" i="122"/>
  <c r="U1042" i="122"/>
  <c r="X1363" i="122"/>
  <c r="X1410" i="122"/>
  <c r="S783" i="122"/>
  <c r="W1303" i="122"/>
  <c r="W1256" i="122"/>
  <c r="O43" i="122"/>
  <c r="O16" i="122"/>
  <c r="N426" i="13"/>
  <c r="N303" i="13"/>
  <c r="N210" i="13" s="1"/>
  <c r="N225" i="13" s="1"/>
  <c r="T1069" i="13"/>
  <c r="Y1581" i="13"/>
  <c r="AA1796" i="13"/>
  <c r="AB1899" i="13"/>
  <c r="V1261" i="13"/>
  <c r="AC2031" i="13"/>
  <c r="Z1689" i="13"/>
  <c r="W1222" i="13"/>
  <c r="S794" i="13"/>
  <c r="O259" i="13"/>
  <c r="O412" i="13"/>
  <c r="AA1792" i="13"/>
  <c r="AG2438" i="13"/>
  <c r="AC1960" i="13"/>
  <c r="O512" i="13"/>
  <c r="AD2118" i="13"/>
  <c r="Y1603" i="13"/>
  <c r="S938" i="13"/>
  <c r="W1390" i="13"/>
  <c r="AB2033" i="13"/>
  <c r="AD2124" i="13"/>
  <c r="U1176" i="13"/>
  <c r="N182" i="13"/>
  <c r="S941" i="13"/>
  <c r="Z1690" i="13"/>
  <c r="AA1818" i="13"/>
  <c r="R832" i="13"/>
  <c r="R834" i="13"/>
  <c r="AC2008" i="13"/>
  <c r="Q724" i="13"/>
  <c r="T1048" i="13"/>
  <c r="S936" i="13"/>
  <c r="R830" i="13"/>
  <c r="R796" i="13"/>
  <c r="O533" i="13"/>
  <c r="X1470" i="13"/>
  <c r="AH2629" i="13"/>
  <c r="W1389" i="13"/>
  <c r="AB1919" i="13"/>
  <c r="P640" i="13"/>
  <c r="AA1817" i="13"/>
  <c r="AG2439" i="13"/>
  <c r="S942" i="13"/>
  <c r="AB1905" i="13"/>
  <c r="P616" i="13"/>
  <c r="AC2006" i="13"/>
  <c r="AB1903" i="13"/>
  <c r="AF2329" i="13"/>
  <c r="AD2247" i="13"/>
  <c r="O508" i="13"/>
  <c r="X1471" i="13"/>
  <c r="AD2119" i="13"/>
  <c r="T997" i="13"/>
  <c r="AE2223" i="13"/>
  <c r="AF2333" i="13"/>
  <c r="AE2222" i="13"/>
  <c r="Y1580" i="13"/>
  <c r="AF2330" i="13"/>
  <c r="U1284" i="13"/>
  <c r="AG2437" i="13"/>
  <c r="AA1926" i="13"/>
  <c r="V1263" i="13"/>
  <c r="Z1688" i="13"/>
  <c r="AG2434" i="13"/>
  <c r="AD2116" i="13"/>
  <c r="AH2547" i="13"/>
  <c r="Y1584" i="13"/>
  <c r="AF2328" i="13"/>
  <c r="AE2220" i="13"/>
  <c r="AI2506" i="13"/>
  <c r="W1370" i="13"/>
  <c r="AD2115" i="13"/>
  <c r="AJ2888" i="13"/>
  <c r="AG2440" i="13"/>
  <c r="AG2435" i="13"/>
  <c r="AF2331" i="13"/>
  <c r="AE2226" i="13"/>
  <c r="AE2221" i="13"/>
  <c r="AC2012" i="13"/>
  <c r="W1318" i="13"/>
  <c r="AA1798" i="13"/>
  <c r="AD2114" i="13"/>
  <c r="Q742" i="13"/>
  <c r="S961" i="13"/>
  <c r="Z1685" i="13"/>
  <c r="V1391" i="13"/>
  <c r="V1211" i="13"/>
  <c r="AB1853" i="13"/>
  <c r="AE2174" i="13"/>
  <c r="S1070" i="13"/>
  <c r="AH2495" i="13"/>
  <c r="AG2583" i="13"/>
  <c r="S890" i="13"/>
  <c r="R963" i="13"/>
  <c r="U1104" i="13"/>
  <c r="T1177" i="13"/>
  <c r="AH2541" i="13" l="1"/>
  <c r="N216" i="13"/>
  <c r="V1032" i="122"/>
  <c r="AB1902" i="13"/>
  <c r="AB1917" i="13" s="1"/>
  <c r="R664" i="122"/>
  <c r="S604" i="122" s="1"/>
  <c r="X1246" i="122"/>
  <c r="R661" i="122"/>
  <c r="S787" i="122"/>
  <c r="X1247" i="122"/>
  <c r="AL236" i="122"/>
  <c r="Z1517" i="122"/>
  <c r="W1142" i="122"/>
  <c r="Q57" i="122"/>
  <c r="Q132" i="122" s="1"/>
  <c r="X1477" i="13"/>
  <c r="AL398" i="122"/>
  <c r="AA1628" i="122"/>
  <c r="AA1794" i="13"/>
  <c r="W1143" i="122"/>
  <c r="Z1519" i="122"/>
  <c r="AA1627" i="122"/>
  <c r="W1138" i="122"/>
  <c r="W1198" i="122" s="1"/>
  <c r="AK186" i="122"/>
  <c r="Y1361" i="122"/>
  <c r="AB1901" i="13"/>
  <c r="V1034" i="122"/>
  <c r="Z1521" i="122"/>
  <c r="N52" i="13"/>
  <c r="AA1577" i="122"/>
  <c r="U929" i="122"/>
  <c r="U989" i="122" s="1"/>
  <c r="X1438" i="13"/>
  <c r="AH2544" i="13"/>
  <c r="AB1734" i="122"/>
  <c r="AA1635" i="122"/>
  <c r="S855" i="13"/>
  <c r="N417" i="13"/>
  <c r="U1156" i="13"/>
  <c r="Y1583" i="13"/>
  <c r="AE2239" i="13"/>
  <c r="P131" i="122"/>
  <c r="N294" i="13"/>
  <c r="Z1524" i="122"/>
  <c r="P134" i="122"/>
  <c r="O524" i="13"/>
  <c r="Q737" i="13"/>
  <c r="W1383" i="13"/>
  <c r="P447" i="122"/>
  <c r="P264" i="122"/>
  <c r="V1036" i="122"/>
  <c r="V1259" i="13"/>
  <c r="AL237" i="122"/>
  <c r="AA1759" i="13"/>
  <c r="Z1691" i="13"/>
  <c r="AB1900" i="13"/>
  <c r="Z1520" i="122"/>
  <c r="AC2024" i="13"/>
  <c r="P130" i="122"/>
  <c r="V1033" i="122"/>
  <c r="Y1579" i="13"/>
  <c r="Y1594" i="13" s="1"/>
  <c r="U1169" i="13"/>
  <c r="P127" i="122"/>
  <c r="Z1523" i="122"/>
  <c r="X1245" i="122"/>
  <c r="Y1356" i="122"/>
  <c r="Q740" i="13"/>
  <c r="Y1545" i="13"/>
  <c r="V1106" i="13"/>
  <c r="AG2135" i="13"/>
  <c r="U1153" i="13"/>
  <c r="AL238" i="122"/>
  <c r="V1273" i="13"/>
  <c r="N296" i="13"/>
  <c r="N419" i="13"/>
  <c r="X1490" i="13"/>
  <c r="Y1593" i="13"/>
  <c r="X1244" i="122"/>
  <c r="P138" i="122"/>
  <c r="AK2875" i="122"/>
  <c r="M109" i="13"/>
  <c r="AL933" i="122"/>
  <c r="X1248" i="122"/>
  <c r="Q573" i="13"/>
  <c r="Z1522" i="122"/>
  <c r="P632" i="13"/>
  <c r="AC2022" i="13"/>
  <c r="AB1737" i="122"/>
  <c r="AF2353" i="13"/>
  <c r="Z1687" i="13"/>
  <c r="Y1592" i="13"/>
  <c r="AJ547" i="122"/>
  <c r="AJ507" i="122"/>
  <c r="AG2460" i="13"/>
  <c r="N56" i="13"/>
  <c r="V1272" i="13"/>
  <c r="V1031" i="122"/>
  <c r="R681" i="13"/>
  <c r="Q689" i="13"/>
  <c r="N221" i="13"/>
  <c r="R181" i="13"/>
  <c r="N413" i="13"/>
  <c r="Q721" i="13"/>
  <c r="AF2294" i="13"/>
  <c r="O356" i="13"/>
  <c r="N96" i="13"/>
  <c r="AF2326" i="13"/>
  <c r="N308" i="13"/>
  <c r="N111" i="13" s="1"/>
  <c r="M123" i="13"/>
  <c r="M124" i="13" s="1"/>
  <c r="AG2433" i="13"/>
  <c r="M40" i="13"/>
  <c r="M41" i="13" s="1"/>
  <c r="AC2026" i="13"/>
  <c r="N53" i="13"/>
  <c r="AH2572" i="13"/>
  <c r="AI2497" i="13" s="1"/>
  <c r="X1488" i="13"/>
  <c r="Y1431" i="13"/>
  <c r="AD1965" i="13"/>
  <c r="AF2342" i="13"/>
  <c r="AG2401" i="13"/>
  <c r="N102" i="13"/>
  <c r="U1160" i="13"/>
  <c r="V1107" i="13"/>
  <c r="Q554" i="122"/>
  <c r="S833" i="13"/>
  <c r="N421" i="13"/>
  <c r="AA1810" i="13"/>
  <c r="R844" i="13"/>
  <c r="N260" i="13"/>
  <c r="N307" i="13"/>
  <c r="N110" i="13" s="1"/>
  <c r="O173" i="13"/>
  <c r="M321" i="13"/>
  <c r="O175" i="13"/>
  <c r="T1062" i="13"/>
  <c r="P65" i="122"/>
  <c r="O528" i="13"/>
  <c r="AH2571" i="13"/>
  <c r="X1324" i="13"/>
  <c r="S850" i="13"/>
  <c r="U999" i="13"/>
  <c r="Q574" i="13"/>
  <c r="R843" i="13"/>
  <c r="Q738" i="13"/>
  <c r="AF2186" i="13"/>
  <c r="AI2781" i="13"/>
  <c r="AK2111" i="122"/>
  <c r="M16" i="13"/>
  <c r="AH2575" i="13"/>
  <c r="AI2500" i="13" s="1"/>
  <c r="Q575" i="13"/>
  <c r="AK1029" i="122"/>
  <c r="AK1074" i="122" s="1"/>
  <c r="N219" i="13"/>
  <c r="U1170" i="13"/>
  <c r="O526" i="13"/>
  <c r="P582" i="13"/>
  <c r="V1275" i="13"/>
  <c r="AH2576" i="13"/>
  <c r="W1380" i="13"/>
  <c r="X1322" i="13"/>
  <c r="AL3057" i="13"/>
  <c r="S276" i="122"/>
  <c r="O169" i="13"/>
  <c r="S474" i="122"/>
  <c r="Z1652" i="13"/>
  <c r="S955" i="13"/>
  <c r="P614" i="13"/>
  <c r="R846" i="13"/>
  <c r="AD2132" i="13"/>
  <c r="P133" i="122"/>
  <c r="AE2240" i="13"/>
  <c r="Z1684" i="13"/>
  <c r="AK394" i="122"/>
  <c r="Z1701" i="13"/>
  <c r="W1223" i="13"/>
  <c r="Z1544" i="13"/>
  <c r="AK816" i="122"/>
  <c r="AK861" i="122" s="1"/>
  <c r="AI2507" i="13"/>
  <c r="AK601" i="122"/>
  <c r="Y1474" i="13"/>
  <c r="P474" i="13"/>
  <c r="U998" i="13"/>
  <c r="AB1752" i="13"/>
  <c r="AG2451" i="13"/>
  <c r="R688" i="13"/>
  <c r="T1061" i="13"/>
  <c r="AD2128" i="13"/>
  <c r="AF2347" i="13"/>
  <c r="AG2287" i="13" s="1"/>
  <c r="O66" i="122"/>
  <c r="Q570" i="13"/>
  <c r="O400" i="13"/>
  <c r="AK2432" i="122"/>
  <c r="O278" i="122"/>
  <c r="Y1427" i="13"/>
  <c r="AK1564" i="122"/>
  <c r="AE1814" i="13"/>
  <c r="T892" i="13"/>
  <c r="O172" i="13"/>
  <c r="X1319" i="13"/>
  <c r="AD2032" i="13"/>
  <c r="AK2995" i="13"/>
  <c r="O475" i="13"/>
  <c r="AK1885" i="122"/>
  <c r="AK1930" i="122" s="1"/>
  <c r="T1060" i="13"/>
  <c r="AK389" i="122"/>
  <c r="AK434" i="122" s="1"/>
  <c r="AK1350" i="122"/>
  <c r="AK1395" i="122" s="1"/>
  <c r="AF1861" i="13"/>
  <c r="AK1671" i="122"/>
  <c r="AK1357" i="122"/>
  <c r="O247" i="13"/>
  <c r="AK602" i="122"/>
  <c r="O507" i="13"/>
  <c r="AK501" i="122"/>
  <c r="AK546" i="122" s="1"/>
  <c r="AK1243" i="122"/>
  <c r="N100" i="13"/>
  <c r="P510" i="13"/>
  <c r="X1321" i="13"/>
  <c r="AA1696" i="13"/>
  <c r="AK603" i="122"/>
  <c r="AA1808" i="13"/>
  <c r="Z1470" i="122"/>
  <c r="S721" i="122"/>
  <c r="Q507" i="122"/>
  <c r="AK188" i="122"/>
  <c r="AJ244" i="122"/>
  <c r="R614" i="122"/>
  <c r="AD2133" i="13"/>
  <c r="AD1971" i="13"/>
  <c r="AJ2259" i="122"/>
  <c r="AJ1938" i="122"/>
  <c r="AL1528" i="122"/>
  <c r="AL1100" i="122"/>
  <c r="V1277" i="13"/>
  <c r="Y1437" i="13"/>
  <c r="AJ2456" i="13"/>
  <c r="AK2211" i="122"/>
  <c r="N98" i="13"/>
  <c r="AC1865" i="13"/>
  <c r="AL1314" i="122"/>
  <c r="AL1742" i="122"/>
  <c r="AJ2768" i="122"/>
  <c r="AL2685" i="13"/>
  <c r="AC1540" i="13"/>
  <c r="U851" i="13"/>
  <c r="P473" i="13"/>
  <c r="AL1849" i="122"/>
  <c r="AL2063" i="122"/>
  <c r="AK753" i="122"/>
  <c r="AB1493" i="13"/>
  <c r="O403" i="13"/>
  <c r="AD177" i="13"/>
  <c r="AL198" i="122"/>
  <c r="S954" i="13"/>
  <c r="U1165" i="13"/>
  <c r="AL1421" i="122"/>
  <c r="AL886" i="122"/>
  <c r="W1219" i="13"/>
  <c r="Z1386" i="13"/>
  <c r="R530" i="13"/>
  <c r="AK2578" i="13"/>
  <c r="O360" i="13"/>
  <c r="N312" i="13"/>
  <c r="X1329" i="13"/>
  <c r="AL1207" i="122"/>
  <c r="Y1597" i="13"/>
  <c r="AL189" i="122"/>
  <c r="AH2674" i="13"/>
  <c r="P400" i="122"/>
  <c r="AL1635" i="122"/>
  <c r="AJ2473" i="122"/>
  <c r="AI2349" i="13"/>
  <c r="W1065" i="13"/>
  <c r="P129" i="122"/>
  <c r="O62" i="13"/>
  <c r="X1172" i="13"/>
  <c r="AF2028" i="13"/>
  <c r="O200" i="13"/>
  <c r="AM2792" i="13"/>
  <c r="AH2242" i="13"/>
  <c r="AJ2366" i="122"/>
  <c r="AK435" i="122"/>
  <c r="AJ1617" i="122"/>
  <c r="AK2104" i="122"/>
  <c r="AL190" i="122"/>
  <c r="AD1647" i="13"/>
  <c r="N36" i="8"/>
  <c r="N31" i="8"/>
  <c r="O352" i="122"/>
  <c r="O353" i="122" s="1"/>
  <c r="T818" i="122"/>
  <c r="R672" i="122"/>
  <c r="P448" i="122"/>
  <c r="P265" i="122"/>
  <c r="S794" i="122"/>
  <c r="Q559" i="122"/>
  <c r="Q565" i="122"/>
  <c r="T826" i="122"/>
  <c r="T821" i="122"/>
  <c r="S786" i="122"/>
  <c r="T816" i="122"/>
  <c r="R665" i="122"/>
  <c r="P451" i="122"/>
  <c r="P268" i="122"/>
  <c r="P449" i="122"/>
  <c r="P266" i="122"/>
  <c r="R667" i="122"/>
  <c r="S785" i="122"/>
  <c r="T819" i="122"/>
  <c r="R662" i="122"/>
  <c r="R663" i="122"/>
  <c r="R668" i="122"/>
  <c r="Z1528" i="122"/>
  <c r="Q555" i="122"/>
  <c r="P452" i="122"/>
  <c r="P269" i="122"/>
  <c r="P454" i="122"/>
  <c r="P271" i="122"/>
  <c r="Q557" i="122"/>
  <c r="S784" i="122"/>
  <c r="S888" i="122"/>
  <c r="Q560" i="122"/>
  <c r="T817" i="122"/>
  <c r="T820" i="122"/>
  <c r="P453" i="122"/>
  <c r="P270" i="122"/>
  <c r="S788" i="122"/>
  <c r="P450" i="122"/>
  <c r="P267" i="122"/>
  <c r="P275" i="122"/>
  <c r="P458" i="122"/>
  <c r="T815" i="122"/>
  <c r="Q556" i="122"/>
  <c r="Q581" i="13"/>
  <c r="AK815" i="122"/>
  <c r="AL2491" i="122"/>
  <c r="AL2384" i="122"/>
  <c r="AK2270" i="122"/>
  <c r="AL2277" i="122"/>
  <c r="AL2170" i="122"/>
  <c r="AL1956" i="122"/>
  <c r="AK1842" i="122"/>
  <c r="AK1523" i="122"/>
  <c r="AK559" i="122"/>
  <c r="AK666" i="122"/>
  <c r="AK667" i="122"/>
  <c r="AK880" i="122"/>
  <c r="AK879" i="122"/>
  <c r="AL779" i="122"/>
  <c r="N113" i="13"/>
  <c r="AK388" i="122"/>
  <c r="W1136" i="122"/>
  <c r="V1209" i="122"/>
  <c r="AK2099" i="122"/>
  <c r="AJ86" i="122"/>
  <c r="AK2206" i="122"/>
  <c r="AK1086" i="122"/>
  <c r="AJ2152" i="122"/>
  <c r="AJ2045" i="122"/>
  <c r="AJ609" i="122"/>
  <c r="AJ1037" i="122"/>
  <c r="AJ1251" i="122"/>
  <c r="AJ823" i="122"/>
  <c r="AJ1786" i="122"/>
  <c r="AJ1577" i="122"/>
  <c r="AJ1358" i="122"/>
  <c r="AJ84" i="122"/>
  <c r="AJ89" i="122"/>
  <c r="AJ94" i="122"/>
  <c r="AJ83" i="122"/>
  <c r="AI674" i="122"/>
  <c r="AJ716" i="122"/>
  <c r="AJ930" i="122"/>
  <c r="AJ1465" i="122"/>
  <c r="AJ1679" i="122"/>
  <c r="AJ1898" i="122"/>
  <c r="AJ1144" i="122"/>
  <c r="O250" i="13"/>
  <c r="AK1992" i="122"/>
  <c r="AL197" i="122"/>
  <c r="O366" i="13"/>
  <c r="AD2080" i="13"/>
  <c r="AD2112" i="13"/>
  <c r="AK506" i="122"/>
  <c r="AK2420" i="122"/>
  <c r="AJ2433" i="122"/>
  <c r="AJ2005" i="122"/>
  <c r="AK1676" i="122"/>
  <c r="U922" i="122"/>
  <c r="T995" i="122"/>
  <c r="AA1806" i="13"/>
  <c r="AK2313" i="122"/>
  <c r="AK1778" i="122"/>
  <c r="AK1457" i="122"/>
  <c r="AK1570" i="122"/>
  <c r="S566" i="122"/>
  <c r="AK2422" i="122"/>
  <c r="AK1567" i="122"/>
  <c r="AK500" i="122"/>
  <c r="AK929" i="122"/>
  <c r="AK2218" i="122"/>
  <c r="AK2319" i="122"/>
  <c r="AK1783" i="122"/>
  <c r="AK1568" i="122"/>
  <c r="AK3042" i="122"/>
  <c r="AL672" i="122"/>
  <c r="AK2314" i="122"/>
  <c r="AK1469" i="122"/>
  <c r="Q232" i="122"/>
  <c r="R501" i="122"/>
  <c r="AK2421" i="122"/>
  <c r="AK2325" i="122"/>
  <c r="AK1994" i="122"/>
  <c r="AK2103" i="122"/>
  <c r="Q234" i="122"/>
  <c r="AK1780" i="122"/>
  <c r="AK1571" i="122"/>
  <c r="AK2318" i="122"/>
  <c r="AK1781" i="122"/>
  <c r="Y1414" i="122"/>
  <c r="Y1208" i="122"/>
  <c r="AK922" i="122"/>
  <c r="AK1887" i="122"/>
  <c r="AK498" i="122"/>
  <c r="AJ2326" i="122"/>
  <c r="AK1993" i="122"/>
  <c r="AK1461" i="122"/>
  <c r="AK2212" i="122"/>
  <c r="AK1036" i="122"/>
  <c r="AK1250" i="122"/>
  <c r="X1101" i="122"/>
  <c r="AK399" i="122"/>
  <c r="AK925" i="122"/>
  <c r="AA1422" i="122"/>
  <c r="AK720" i="122"/>
  <c r="AK1356" i="122"/>
  <c r="AK1462" i="122"/>
  <c r="AL3089" i="122"/>
  <c r="AK1889" i="122"/>
  <c r="W1207" i="122"/>
  <c r="AK2425" i="122"/>
  <c r="AL391" i="122"/>
  <c r="V1095" i="122"/>
  <c r="AK2320" i="122"/>
  <c r="AK1458" i="122"/>
  <c r="AK827" i="122"/>
  <c r="AK821" i="122"/>
  <c r="AK923" i="122"/>
  <c r="AK2207" i="122"/>
  <c r="W1201" i="122"/>
  <c r="AK1143" i="122"/>
  <c r="AK1362" i="122"/>
  <c r="AK817" i="122"/>
  <c r="O23" i="8"/>
  <c r="AK818" i="122"/>
  <c r="W1197" i="122"/>
  <c r="AK1784" i="122"/>
  <c r="Y1411" i="122"/>
  <c r="AA1458" i="122"/>
  <c r="AK1034" i="122"/>
  <c r="V1100" i="122"/>
  <c r="R193" i="122"/>
  <c r="V887" i="122"/>
  <c r="V1094" i="122"/>
  <c r="S774" i="122"/>
  <c r="AK1248" i="122"/>
  <c r="AK709" i="122"/>
  <c r="AK1035" i="122"/>
  <c r="AK1892" i="122"/>
  <c r="AK1459" i="122"/>
  <c r="AA1459" i="122"/>
  <c r="AK1031" i="122"/>
  <c r="AK710" i="122"/>
  <c r="AK2101" i="122"/>
  <c r="AK928" i="122"/>
  <c r="V1092" i="122"/>
  <c r="AL565" i="122"/>
  <c r="AK2423" i="122"/>
  <c r="AK712" i="122"/>
  <c r="AK1897" i="122"/>
  <c r="AK2209" i="122"/>
  <c r="AK2102" i="122"/>
  <c r="AK608" i="122"/>
  <c r="AK1142" i="122"/>
  <c r="AK822" i="122"/>
  <c r="AK1886" i="122"/>
  <c r="AB1565" i="122"/>
  <c r="AK1249" i="122"/>
  <c r="AK1255" i="122"/>
  <c r="X1309" i="122"/>
  <c r="V1090" i="122"/>
  <c r="AK1683" i="122"/>
  <c r="AK1138" i="122"/>
  <c r="AK1136" i="122"/>
  <c r="AK1677" i="122"/>
  <c r="AK613" i="122"/>
  <c r="AK497" i="122"/>
  <c r="AK1996" i="122"/>
  <c r="AK1354" i="122"/>
  <c r="X1310" i="122"/>
  <c r="AK1999" i="122"/>
  <c r="AK1678" i="122"/>
  <c r="AK605" i="122"/>
  <c r="AK715" i="122"/>
  <c r="T882" i="122"/>
  <c r="Y1415" i="122"/>
  <c r="AK1785" i="122"/>
  <c r="AK2317" i="122"/>
  <c r="AK1675" i="122"/>
  <c r="X1307" i="122"/>
  <c r="AK1998" i="122"/>
  <c r="U988" i="122"/>
  <c r="AK2213" i="122"/>
  <c r="Z1315" i="122"/>
  <c r="AK924" i="122"/>
  <c r="AK1890" i="122"/>
  <c r="R498" i="122"/>
  <c r="AK2427" i="122"/>
  <c r="AJ2219" i="122"/>
  <c r="AK1891" i="122"/>
  <c r="AK2004" i="122"/>
  <c r="AK2315" i="122"/>
  <c r="AK714" i="122"/>
  <c r="Y1413" i="122"/>
  <c r="AK1460" i="122"/>
  <c r="AK1141" i="122"/>
  <c r="Q128" i="122"/>
  <c r="AK2208" i="122"/>
  <c r="AK934" i="122"/>
  <c r="AK1351" i="122"/>
  <c r="AK1673" i="122"/>
  <c r="AM187" i="122"/>
  <c r="AK1137" i="122"/>
  <c r="AK1032" i="122"/>
  <c r="AK1672" i="122"/>
  <c r="Y1417" i="122"/>
  <c r="AK1576" i="122"/>
  <c r="AK1995" i="122"/>
  <c r="U985" i="122"/>
  <c r="AK1565" i="122"/>
  <c r="AI2721" i="122"/>
  <c r="U987" i="122"/>
  <c r="AK604" i="122"/>
  <c r="AK1674" i="122"/>
  <c r="AK2100" i="122"/>
  <c r="AB1569" i="122"/>
  <c r="AK1464" i="122"/>
  <c r="AK1779" i="122"/>
  <c r="W994" i="122"/>
  <c r="S775" i="122"/>
  <c r="W1199" i="122"/>
  <c r="S606" i="122"/>
  <c r="AK496" i="122"/>
  <c r="AK2316" i="122"/>
  <c r="U986" i="122"/>
  <c r="AB1566" i="122"/>
  <c r="AK711" i="122"/>
  <c r="U983" i="122"/>
  <c r="AK495" i="122"/>
  <c r="AK2424" i="122"/>
  <c r="T673" i="122"/>
  <c r="AK1888" i="122"/>
  <c r="AK1566" i="122"/>
  <c r="X1314" i="122"/>
  <c r="AB1571" i="122"/>
  <c r="AB1570" i="122"/>
  <c r="Q233" i="122"/>
  <c r="AK1033" i="122"/>
  <c r="W1200" i="122"/>
  <c r="AL392" i="122"/>
  <c r="Q64" i="122"/>
  <c r="R190" i="122"/>
  <c r="AK1244" i="122"/>
  <c r="AK927" i="122"/>
  <c r="Q242" i="122"/>
  <c r="AK1148" i="122"/>
  <c r="AK1352" i="122"/>
  <c r="Y1412" i="122"/>
  <c r="AK1353" i="122"/>
  <c r="AK1997" i="122"/>
  <c r="AK494" i="122"/>
  <c r="AK2105" i="122"/>
  <c r="AK1569" i="122"/>
  <c r="AK1139" i="122"/>
  <c r="R192" i="122"/>
  <c r="AK1247" i="122"/>
  <c r="U780" i="122"/>
  <c r="AK1246" i="122"/>
  <c r="U984" i="122"/>
  <c r="AK1030" i="122"/>
  <c r="AK1355" i="122"/>
  <c r="AK2426" i="122"/>
  <c r="AK1140" i="122"/>
  <c r="AK2106" i="122"/>
  <c r="AK1245" i="122"/>
  <c r="AK713" i="122"/>
  <c r="AK1790" i="122"/>
  <c r="AK926" i="122"/>
  <c r="U993" i="122"/>
  <c r="R191" i="122"/>
  <c r="T902" i="13"/>
  <c r="AH2573" i="13"/>
  <c r="P636" i="13"/>
  <c r="P299" i="13"/>
  <c r="Q300" i="13"/>
  <c r="N318" i="13"/>
  <c r="S768" i="122"/>
  <c r="V1029" i="122"/>
  <c r="U1102" i="122"/>
  <c r="AB1564" i="122"/>
  <c r="Y1350" i="122"/>
  <c r="X1423" i="122"/>
  <c r="X1243" i="122"/>
  <c r="W1316" i="122"/>
  <c r="P34" i="122"/>
  <c r="O25" i="122"/>
  <c r="Q231" i="122"/>
  <c r="Q199" i="122"/>
  <c r="AJ2112" i="122"/>
  <c r="AB1731" i="122"/>
  <c r="AB1684" i="122"/>
  <c r="W1282" i="13"/>
  <c r="AC1973" i="13"/>
  <c r="S953" i="13"/>
  <c r="U1009" i="13"/>
  <c r="V1276" i="13"/>
  <c r="AB1924" i="13"/>
  <c r="AA1809" i="13"/>
  <c r="AG2453" i="13"/>
  <c r="AB1914" i="13"/>
  <c r="Y1596" i="13"/>
  <c r="AA1811" i="13"/>
  <c r="Z1704" i="13"/>
  <c r="O527" i="13"/>
  <c r="AA1807" i="13"/>
  <c r="O427" i="13"/>
  <c r="O304" i="13"/>
  <c r="X1330" i="13"/>
  <c r="AC2005" i="13"/>
  <c r="T1042" i="13"/>
  <c r="Z1543" i="13"/>
  <c r="V1116" i="13"/>
  <c r="AD2139" i="13"/>
  <c r="R849" i="13"/>
  <c r="T1010" i="13"/>
  <c r="AC2023" i="13"/>
  <c r="S956" i="13"/>
  <c r="Q580" i="13"/>
  <c r="AF2352" i="13"/>
  <c r="Z1705" i="13"/>
  <c r="AC1859" i="13"/>
  <c r="S951" i="13"/>
  <c r="AB1758" i="13"/>
  <c r="R847" i="13"/>
  <c r="Z1710" i="13"/>
  <c r="Q739" i="13"/>
  <c r="X1496" i="13"/>
  <c r="T1063" i="13"/>
  <c r="N212" i="13"/>
  <c r="R841" i="13"/>
  <c r="R845" i="13"/>
  <c r="X1485" i="13"/>
  <c r="AB1918" i="13"/>
  <c r="AB1757" i="13"/>
  <c r="AF2346" i="13"/>
  <c r="AG2452" i="13"/>
  <c r="Y1595" i="13"/>
  <c r="AD2129" i="13"/>
  <c r="O523" i="13"/>
  <c r="AC2021" i="13"/>
  <c r="AG2459" i="13"/>
  <c r="S854" i="13"/>
  <c r="T901" i="13"/>
  <c r="AE2236" i="13"/>
  <c r="Y1599" i="13"/>
  <c r="O171" i="13"/>
  <c r="AF2345" i="13"/>
  <c r="T1068" i="13"/>
  <c r="S957" i="13"/>
  <c r="R682" i="13"/>
  <c r="AE2245" i="13"/>
  <c r="AG2455" i="13"/>
  <c r="O180" i="13"/>
  <c r="AG2449" i="13"/>
  <c r="N106" i="13"/>
  <c r="AF2344" i="13"/>
  <c r="N101" i="13"/>
  <c r="AB1898" i="13"/>
  <c r="AA1813" i="13"/>
  <c r="AE2241" i="13"/>
  <c r="AJ2903" i="13"/>
  <c r="AF2343" i="13"/>
  <c r="AD2134" i="13"/>
  <c r="Q747" i="13"/>
  <c r="AB1920" i="13"/>
  <c r="W1385" i="13"/>
  <c r="AE2235" i="13"/>
  <c r="AD2131" i="13"/>
  <c r="Z1703" i="13"/>
  <c r="V1256" i="13"/>
  <c r="Z1700" i="13"/>
  <c r="AG2450" i="13"/>
  <c r="AD2130" i="13"/>
  <c r="X1486" i="13"/>
  <c r="AD2138" i="13"/>
  <c r="AH2577" i="13"/>
  <c r="AF2348" i="13"/>
  <c r="AE2187" i="13"/>
  <c r="T1064" i="13"/>
  <c r="W1331" i="13"/>
  <c r="W1363" i="13"/>
  <c r="AC2027" i="13"/>
  <c r="V1278" i="13"/>
  <c r="AE2237" i="13"/>
  <c r="AE2238" i="13"/>
  <c r="P631" i="13"/>
  <c r="AG2454" i="13"/>
  <c r="V1224" i="13"/>
  <c r="AB1866" i="13"/>
  <c r="AE2219" i="13"/>
  <c r="AH2540" i="13"/>
  <c r="AH2508" i="13"/>
  <c r="U1149" i="13"/>
  <c r="U1117" i="13"/>
  <c r="S935" i="13"/>
  <c r="S903" i="13"/>
  <c r="S601" i="122" l="1"/>
  <c r="AB1575" i="122"/>
  <c r="Y1421" i="122"/>
  <c r="AB1568" i="122"/>
  <c r="AB1628" i="122" s="1"/>
  <c r="X1483" i="13"/>
  <c r="S772" i="122"/>
  <c r="T712" i="122" s="1"/>
  <c r="AB1916" i="13"/>
  <c r="AC1856" i="13" s="1"/>
  <c r="X1492" i="13"/>
  <c r="X1498" i="13" s="1"/>
  <c r="X1306" i="122"/>
  <c r="W1202" i="122"/>
  <c r="AA1804" i="13"/>
  <c r="W1203" i="122"/>
  <c r="X1143" i="122" s="1"/>
  <c r="AL458" i="122"/>
  <c r="AM398" i="122" s="1"/>
  <c r="AB1567" i="122"/>
  <c r="AB1577" i="122" s="1"/>
  <c r="AA1461" i="122"/>
  <c r="AM191" i="122"/>
  <c r="Z1534" i="13"/>
  <c r="V1151" i="13"/>
  <c r="Y1590" i="13"/>
  <c r="AA1457" i="122"/>
  <c r="AA1517" i="122" s="1"/>
  <c r="AK216" i="122"/>
  <c r="AK231" i="122" s="1"/>
  <c r="V1274" i="13"/>
  <c r="W1214" i="13" s="1"/>
  <c r="AA1637" i="122"/>
  <c r="AH2574" i="13"/>
  <c r="AI2499" i="13" s="1"/>
  <c r="AI2544" i="13" s="1"/>
  <c r="T795" i="13"/>
  <c r="N97" i="13"/>
  <c r="AA1464" i="122"/>
  <c r="P339" i="122"/>
  <c r="Q56" i="122"/>
  <c r="Q52" i="122"/>
  <c r="V1109" i="13"/>
  <c r="U1171" i="13"/>
  <c r="V1111" i="13" s="1"/>
  <c r="P464" i="13"/>
  <c r="P509" i="13" s="1"/>
  <c r="Y1598" i="13"/>
  <c r="Y1605" i="13" s="1"/>
  <c r="Q59" i="122"/>
  <c r="AM192" i="122"/>
  <c r="O357" i="13"/>
  <c r="R677" i="13"/>
  <c r="Z1706" i="13"/>
  <c r="AA1646" i="13" s="1"/>
  <c r="N309" i="13"/>
  <c r="X1323" i="13"/>
  <c r="AF2179" i="13"/>
  <c r="R680" i="13"/>
  <c r="AA1463" i="122"/>
  <c r="Y1416" i="122"/>
  <c r="Z1356" i="122" s="1"/>
  <c r="W1213" i="13"/>
  <c r="V1096" i="122"/>
  <c r="W1036" i="122" s="1"/>
  <c r="AA1460" i="122"/>
  <c r="AB1915" i="13"/>
  <c r="Q387" i="122"/>
  <c r="Q55" i="122"/>
  <c r="V1093" i="122"/>
  <c r="S848" i="13"/>
  <c r="T788" i="13" s="1"/>
  <c r="AD1964" i="13"/>
  <c r="AJ562" i="122"/>
  <c r="X1305" i="122"/>
  <c r="AA1462" i="122"/>
  <c r="U1168" i="13"/>
  <c r="Q572" i="13"/>
  <c r="AM193" i="122"/>
  <c r="X1304" i="122"/>
  <c r="Q618" i="13"/>
  <c r="Z1533" i="13"/>
  <c r="AG2293" i="13"/>
  <c r="N305" i="13"/>
  <c r="N306" i="13" s="1"/>
  <c r="N311" i="13"/>
  <c r="AD1962" i="13"/>
  <c r="AL993" i="122"/>
  <c r="AH2075" i="13"/>
  <c r="O359" i="13"/>
  <c r="Q63" i="122"/>
  <c r="AF2339" i="13"/>
  <c r="Y1430" i="13"/>
  <c r="AK2920" i="122"/>
  <c r="N99" i="13"/>
  <c r="X1308" i="122"/>
  <c r="R726" i="13"/>
  <c r="V1152" i="13"/>
  <c r="O248" i="13"/>
  <c r="AD2010" i="13"/>
  <c r="AJ552" i="122"/>
  <c r="AG2448" i="13"/>
  <c r="Q734" i="13"/>
  <c r="Z1532" i="13"/>
  <c r="O176" i="13"/>
  <c r="V1091" i="122"/>
  <c r="N117" i="13"/>
  <c r="AG2446" i="13"/>
  <c r="O203" i="13"/>
  <c r="O218" i="13" s="1"/>
  <c r="Z1702" i="13"/>
  <c r="AA1642" i="13" s="1"/>
  <c r="AG2282" i="13"/>
  <c r="O401" i="13"/>
  <c r="O416" i="13" s="1"/>
  <c r="AH2400" i="13"/>
  <c r="W1212" i="13"/>
  <c r="W1257" i="13" s="1"/>
  <c r="R226" i="13"/>
  <c r="Q736" i="13"/>
  <c r="AF2341" i="13"/>
  <c r="Y1476" i="13"/>
  <c r="Y1428" i="13"/>
  <c r="AD1966" i="13"/>
  <c r="O361" i="13"/>
  <c r="N63" i="13"/>
  <c r="R494" i="122"/>
  <c r="O174" i="13"/>
  <c r="N313" i="13"/>
  <c r="AF2231" i="13"/>
  <c r="O205" i="13"/>
  <c r="N428" i="13"/>
  <c r="U1175" i="13"/>
  <c r="AK2156" i="122"/>
  <c r="AK2171" i="122" s="1"/>
  <c r="S784" i="13"/>
  <c r="AB1750" i="13"/>
  <c r="N261" i="13"/>
  <c r="W1215" i="13"/>
  <c r="AI2796" i="13"/>
  <c r="U1044" i="13"/>
  <c r="U1002" i="13"/>
  <c r="AI2501" i="13"/>
  <c r="AF2180" i="13"/>
  <c r="P468" i="13"/>
  <c r="R733" i="13"/>
  <c r="AI2496" i="13"/>
  <c r="O199" i="13"/>
  <c r="AK3010" i="13"/>
  <c r="T790" i="13"/>
  <c r="Z1589" i="13"/>
  <c r="T895" i="13"/>
  <c r="X1369" i="13"/>
  <c r="Q619" i="13"/>
  <c r="S783" i="13"/>
  <c r="Q620" i="13"/>
  <c r="R678" i="13"/>
  <c r="S786" i="13"/>
  <c r="V1110" i="13"/>
  <c r="X1320" i="13"/>
  <c r="P466" i="13"/>
  <c r="P519" i="13"/>
  <c r="X1367" i="13"/>
  <c r="N115" i="13"/>
  <c r="O50" i="13"/>
  <c r="W1268" i="13"/>
  <c r="O522" i="13"/>
  <c r="P140" i="122"/>
  <c r="AL3102" i="13"/>
  <c r="Y1472" i="13"/>
  <c r="S459" i="122"/>
  <c r="AA1711" i="13"/>
  <c r="S366" i="122"/>
  <c r="S154" i="122" s="1"/>
  <c r="Y1489" i="13"/>
  <c r="AA1641" i="13"/>
  <c r="AE2068" i="13"/>
  <c r="AK439" i="122"/>
  <c r="Q615" i="13"/>
  <c r="Q58" i="122"/>
  <c r="AE2072" i="13"/>
  <c r="X1364" i="13"/>
  <c r="Z1697" i="13"/>
  <c r="P629" i="13"/>
  <c r="AI2552" i="13"/>
  <c r="Z1699" i="13"/>
  <c r="AB1797" i="13"/>
  <c r="P627" i="13"/>
  <c r="O520" i="13"/>
  <c r="U1001" i="13"/>
  <c r="O202" i="13"/>
  <c r="AF1754" i="13"/>
  <c r="AK1609" i="122"/>
  <c r="AK2477" i="122"/>
  <c r="AK2492" i="122" s="1"/>
  <c r="AK646" i="122"/>
  <c r="AH2391" i="13"/>
  <c r="AE1972" i="13"/>
  <c r="O415" i="13"/>
  <c r="O292" i="13"/>
  <c r="U1043" i="13"/>
  <c r="AK1402" i="122"/>
  <c r="T937" i="13"/>
  <c r="M24" i="13"/>
  <c r="M42" i="13"/>
  <c r="AJ1953" i="122"/>
  <c r="X1366" i="13"/>
  <c r="AK1716" i="122"/>
  <c r="U1000" i="13"/>
  <c r="P525" i="13"/>
  <c r="AB1748" i="13"/>
  <c r="AF1921" i="13"/>
  <c r="T894" i="13"/>
  <c r="N33" i="13"/>
  <c r="AK648" i="122"/>
  <c r="AK647" i="122"/>
  <c r="AK1945" i="122"/>
  <c r="O44" i="122"/>
  <c r="AK1288" i="122"/>
  <c r="AC1910" i="13"/>
  <c r="AC1433" i="13"/>
  <c r="AJ2813" i="122"/>
  <c r="R674" i="122"/>
  <c r="AK1089" i="122"/>
  <c r="AE2073" i="13"/>
  <c r="O51" i="13"/>
  <c r="AI2545" i="13"/>
  <c r="AK561" i="122"/>
  <c r="AH2689" i="13"/>
  <c r="S796" i="122"/>
  <c r="Z1530" i="122"/>
  <c r="AG2332" i="13"/>
  <c r="AJ2274" i="122"/>
  <c r="AJ2279" i="122" s="1"/>
  <c r="AK876" i="122"/>
  <c r="AK199" i="122"/>
  <c r="AK218" i="122"/>
  <c r="O418" i="13"/>
  <c r="O295" i="13"/>
  <c r="AJ1632" i="122"/>
  <c r="AJ1637" i="122" s="1"/>
  <c r="AK1825" i="122"/>
  <c r="Y1482" i="13"/>
  <c r="AK1075" i="122"/>
  <c r="AK1289" i="122"/>
  <c r="AK540" i="122"/>
  <c r="AK1718" i="122"/>
  <c r="AK1830" i="122"/>
  <c r="AK1183" i="122"/>
  <c r="AK862" i="122"/>
  <c r="AK1503" i="122"/>
  <c r="AK1932" i="122"/>
  <c r="AK1828" i="122"/>
  <c r="AK2358" i="122"/>
  <c r="AK2144" i="122"/>
  <c r="AK860" i="122"/>
  <c r="T828" i="122"/>
  <c r="S470" i="13"/>
  <c r="AC1600" i="13"/>
  <c r="AK2256" i="122"/>
  <c r="AK2467" i="122"/>
  <c r="AK1823" i="122"/>
  <c r="AJ1831" i="122"/>
  <c r="P467" i="13"/>
  <c r="AK649" i="122"/>
  <c r="AK1931" i="122"/>
  <c r="AK2146" i="122"/>
  <c r="AK754" i="122"/>
  <c r="AK2365" i="122"/>
  <c r="AK1295" i="122"/>
  <c r="AK967" i="122"/>
  <c r="AK1736" i="122"/>
  <c r="AJ1189" i="122"/>
  <c r="P460" i="122"/>
  <c r="AG1968" i="13"/>
  <c r="X1005" i="13"/>
  <c r="AL234" i="122"/>
  <c r="AM2625" i="13"/>
  <c r="W1217" i="13"/>
  <c r="AE2079" i="13"/>
  <c r="AK2044" i="122"/>
  <c r="AK1397" i="122"/>
  <c r="AK2258" i="122"/>
  <c r="AK867" i="122"/>
  <c r="AK1188" i="122"/>
  <c r="AK1081" i="122"/>
  <c r="AK2359" i="122"/>
  <c r="Q626" i="13"/>
  <c r="AJ2289" i="13"/>
  <c r="AA1326" i="13"/>
  <c r="AC1854" i="13"/>
  <c r="AK2042" i="122"/>
  <c r="AK2145" i="122"/>
  <c r="AK969" i="122"/>
  <c r="AK1181" i="122"/>
  <c r="AK1937" i="122"/>
  <c r="AK756" i="122"/>
  <c r="AK1951" i="122"/>
  <c r="V1105" i="13"/>
  <c r="AK1290" i="122"/>
  <c r="AK1717" i="122"/>
  <c r="AK1396" i="122"/>
  <c r="AK760" i="122"/>
  <c r="AK1076" i="122"/>
  <c r="AK2039" i="122"/>
  <c r="AK1630" i="122"/>
  <c r="AJ1724" i="122"/>
  <c r="AK433" i="122"/>
  <c r="AD1707" i="13"/>
  <c r="AI2182" i="13"/>
  <c r="Y1112" i="13"/>
  <c r="Z1537" i="13"/>
  <c r="O405" i="13"/>
  <c r="O252" i="13"/>
  <c r="AL243" i="122"/>
  <c r="AK1611" i="122"/>
  <c r="AK1824" i="122"/>
  <c r="AK2472" i="122"/>
  <c r="AK542" i="122"/>
  <c r="AK2252" i="122"/>
  <c r="AK2470" i="122"/>
  <c r="AK974" i="122"/>
  <c r="AJ1510" i="122"/>
  <c r="AJ868" i="122"/>
  <c r="AJ2381" i="122"/>
  <c r="O53" i="13"/>
  <c r="AL235" i="122"/>
  <c r="W1264" i="13"/>
  <c r="AK541" i="122"/>
  <c r="AJ654" i="122"/>
  <c r="AK2149" i="122"/>
  <c r="AB1749" i="13"/>
  <c r="V1271" i="13"/>
  <c r="AB1913" i="13"/>
  <c r="AB1751" i="13"/>
  <c r="Q567" i="122"/>
  <c r="AK1948" i="122"/>
  <c r="AK1509" i="122"/>
  <c r="AK1610" i="122"/>
  <c r="AK1723" i="122"/>
  <c r="AK2468" i="122"/>
  <c r="AK1504" i="122"/>
  <c r="AK968" i="122"/>
  <c r="AK2038" i="122"/>
  <c r="AK2363" i="122"/>
  <c r="AK2466" i="122"/>
  <c r="AK2465" i="122"/>
  <c r="AK2037" i="122"/>
  <c r="AJ975" i="122"/>
  <c r="AJ1403" i="122"/>
  <c r="AJ1296" i="122"/>
  <c r="AK1101" i="122"/>
  <c r="N32" i="8"/>
  <c r="AD207" i="13"/>
  <c r="AK2396" i="13"/>
  <c r="AK755" i="122"/>
  <c r="AK2364" i="122"/>
  <c r="AA1644" i="13"/>
  <c r="AK2151" i="122"/>
  <c r="AK1629" i="122"/>
  <c r="AD1961" i="13"/>
  <c r="AC1858" i="13"/>
  <c r="AK2471" i="122"/>
  <c r="AK539" i="122"/>
  <c r="AK2361" i="122"/>
  <c r="AK1182" i="122"/>
  <c r="AK2253" i="122"/>
  <c r="AK2360" i="122"/>
  <c r="AK1935" i="122"/>
  <c r="AK653" i="122"/>
  <c r="AK863" i="122"/>
  <c r="AK1949" i="122"/>
  <c r="AK1616" i="122"/>
  <c r="AK1628" i="122"/>
  <c r="AK1627" i="122"/>
  <c r="AK1502" i="122"/>
  <c r="O141" i="122"/>
  <c r="AJ761" i="122"/>
  <c r="AK449" i="122"/>
  <c r="AJ1082" i="122"/>
  <c r="AK2251" i="122"/>
  <c r="P277" i="122"/>
  <c r="O215" i="13"/>
  <c r="Q54" i="122"/>
  <c r="AL2503" i="13"/>
  <c r="AI2542" i="13"/>
  <c r="V791" i="13"/>
  <c r="O30" i="8"/>
  <c r="P350" i="122"/>
  <c r="Q392" i="122"/>
  <c r="P340" i="122"/>
  <c r="P342" i="122"/>
  <c r="S769" i="122"/>
  <c r="S603" i="122"/>
  <c r="S607" i="122"/>
  <c r="S605" i="122"/>
  <c r="T886" i="122"/>
  <c r="Q388" i="122"/>
  <c r="R496" i="122"/>
  <c r="Q390" i="122"/>
  <c r="T880" i="122"/>
  <c r="P341" i="122"/>
  <c r="R497" i="122"/>
  <c r="R495" i="122"/>
  <c r="S602" i="122"/>
  <c r="Q389" i="122"/>
  <c r="T876" i="122"/>
  <c r="R505" i="122"/>
  <c r="T875" i="122"/>
  <c r="T877" i="122"/>
  <c r="P346" i="122"/>
  <c r="S771" i="122"/>
  <c r="S773" i="122"/>
  <c r="Q394" i="122"/>
  <c r="AA1468" i="122"/>
  <c r="T879" i="122"/>
  <c r="P343" i="122"/>
  <c r="R499" i="122"/>
  <c r="S612" i="122"/>
  <c r="Q398" i="122"/>
  <c r="P345" i="122"/>
  <c r="R500" i="122"/>
  <c r="S608" i="122"/>
  <c r="Q391" i="122"/>
  <c r="Q393" i="122"/>
  <c r="P344" i="122"/>
  <c r="S770" i="122"/>
  <c r="T881" i="122"/>
  <c r="S779" i="122"/>
  <c r="T878" i="122"/>
  <c r="O258" i="13"/>
  <c r="W1196" i="122"/>
  <c r="W1149" i="122"/>
  <c r="AJ2488" i="122"/>
  <c r="AK2484" i="122"/>
  <c r="AK2377" i="122"/>
  <c r="AK2272" i="122"/>
  <c r="AK2269" i="122"/>
  <c r="AK2163" i="122"/>
  <c r="AK2165" i="122"/>
  <c r="AK2162" i="122"/>
  <c r="AJ2167" i="122"/>
  <c r="AK2055" i="122"/>
  <c r="AK2058" i="122"/>
  <c r="AK2056" i="122"/>
  <c r="AJ2060" i="122"/>
  <c r="AK1844" i="122"/>
  <c r="AK1841" i="122"/>
  <c r="AK1734" i="122"/>
  <c r="AK1737" i="122"/>
  <c r="AK1735" i="122"/>
  <c r="AK1621" i="122"/>
  <c r="AK1522" i="122"/>
  <c r="AK1521" i="122"/>
  <c r="AK1520" i="122"/>
  <c r="AK1414" i="122"/>
  <c r="AK1415" i="122"/>
  <c r="AK1413" i="122"/>
  <c r="AK1416" i="122"/>
  <c r="AK1410" i="122"/>
  <c r="AK450" i="122"/>
  <c r="AL452" i="122"/>
  <c r="AL451" i="122"/>
  <c r="AK558" i="122"/>
  <c r="AK560" i="122"/>
  <c r="AK665" i="122"/>
  <c r="AK772" i="122"/>
  <c r="AK774" i="122"/>
  <c r="AK773" i="122"/>
  <c r="AK768" i="122"/>
  <c r="AK881" i="122"/>
  <c r="AK987" i="122"/>
  <c r="AK988" i="122"/>
  <c r="AK986" i="122"/>
  <c r="AK985" i="122"/>
  <c r="AK1095" i="122"/>
  <c r="AK1094" i="122"/>
  <c r="AK1092" i="122"/>
  <c r="AK1093" i="122"/>
  <c r="AK1199" i="122"/>
  <c r="AK1201" i="122"/>
  <c r="AK1200" i="122"/>
  <c r="AK1202" i="122"/>
  <c r="AJ1256" i="122"/>
  <c r="AJ1042" i="122"/>
  <c r="AJ614" i="122"/>
  <c r="AJ828" i="122"/>
  <c r="AJ1684" i="122"/>
  <c r="AJ2478" i="122"/>
  <c r="AJ1791" i="122"/>
  <c r="AL93" i="122"/>
  <c r="AK2370" i="122"/>
  <c r="AK2263" i="122"/>
  <c r="AK2049" i="122"/>
  <c r="AK1942" i="122"/>
  <c r="AK444" i="122"/>
  <c r="AK551" i="122"/>
  <c r="AK658" i="122"/>
  <c r="AJ721" i="122"/>
  <c r="AK765" i="122"/>
  <c r="AK872" i="122"/>
  <c r="AK979" i="122"/>
  <c r="AK1193" i="122"/>
  <c r="AK1300" i="122"/>
  <c r="AK1407" i="122"/>
  <c r="AJ1470" i="122"/>
  <c r="AK1514" i="122"/>
  <c r="AK1728" i="122"/>
  <c r="AK1835" i="122"/>
  <c r="AJ1622" i="122"/>
  <c r="AJ1363" i="122"/>
  <c r="AJ935" i="122"/>
  <c r="AJ1149" i="122"/>
  <c r="AD2125" i="13"/>
  <c r="AD2127" i="13"/>
  <c r="AL242" i="122"/>
  <c r="AB1746" i="13"/>
  <c r="AJ1943" i="122"/>
  <c r="U935" i="122"/>
  <c r="U982" i="122"/>
  <c r="AJ2050" i="122"/>
  <c r="N121" i="13"/>
  <c r="T947" i="13"/>
  <c r="V933" i="122"/>
  <c r="V924" i="122"/>
  <c r="R235" i="122"/>
  <c r="AB1626" i="122"/>
  <c r="S681" i="122"/>
  <c r="T715" i="122"/>
  <c r="AB1629" i="122"/>
  <c r="V927" i="122"/>
  <c r="AM232" i="122"/>
  <c r="R558" i="122"/>
  <c r="AM505" i="122"/>
  <c r="W1034" i="122"/>
  <c r="X1137" i="122"/>
  <c r="AJ2371" i="122"/>
  <c r="Z1148" i="122"/>
  <c r="R189" i="122"/>
  <c r="R561" i="122"/>
  <c r="AB1744" i="122"/>
  <c r="W1030" i="122"/>
  <c r="AM2003" i="122"/>
  <c r="AB1625" i="122"/>
  <c r="Y1246" i="122"/>
  <c r="AM1361" i="122"/>
  <c r="AL2982" i="122"/>
  <c r="AB1630" i="122"/>
  <c r="Q139" i="122"/>
  <c r="V923" i="122"/>
  <c r="V926" i="122"/>
  <c r="X1139" i="122"/>
  <c r="AM719" i="122"/>
  <c r="Z1357" i="122"/>
  <c r="Y1250" i="122"/>
  <c r="AL393" i="122"/>
  <c r="AB1635" i="122"/>
  <c r="W1032" i="122"/>
  <c r="Z1351" i="122"/>
  <c r="Z1354" i="122"/>
  <c r="R187" i="122"/>
  <c r="V720" i="122"/>
  <c r="X1140" i="122"/>
  <c r="AB1631" i="122"/>
  <c r="AM1147" i="122"/>
  <c r="AM1040" i="122"/>
  <c r="Z1361" i="122"/>
  <c r="V928" i="122"/>
  <c r="AA1519" i="122"/>
  <c r="AL3134" i="122"/>
  <c r="Y1041" i="122"/>
  <c r="R197" i="122"/>
  <c r="AM1468" i="122"/>
  <c r="X934" i="122"/>
  <c r="V925" i="122"/>
  <c r="AM1254" i="122"/>
  <c r="X1142" i="122"/>
  <c r="AJ2264" i="122"/>
  <c r="Z1355" i="122"/>
  <c r="AM1682" i="122"/>
  <c r="T714" i="122"/>
  <c r="W827" i="122"/>
  <c r="W1040" i="122"/>
  <c r="X1138" i="122"/>
  <c r="O27" i="8"/>
  <c r="R237" i="122"/>
  <c r="AJ2661" i="122"/>
  <c r="R53" i="122"/>
  <c r="Y1249" i="122"/>
  <c r="AM2217" i="122"/>
  <c r="AM1575" i="122"/>
  <c r="AM2431" i="122"/>
  <c r="X1147" i="122"/>
  <c r="AB1362" i="122"/>
  <c r="AM612" i="122"/>
  <c r="T506" i="122"/>
  <c r="Z1353" i="122"/>
  <c r="R236" i="122"/>
  <c r="Z1352" i="122"/>
  <c r="R57" i="122"/>
  <c r="AM826" i="122"/>
  <c r="U822" i="122"/>
  <c r="R238" i="122"/>
  <c r="AA1518" i="122"/>
  <c r="X1141" i="122"/>
  <c r="AM1896" i="122"/>
  <c r="V929" i="122"/>
  <c r="AM2110" i="122"/>
  <c r="R188" i="122"/>
  <c r="Y1254" i="122"/>
  <c r="U613" i="122"/>
  <c r="AM2324" i="122"/>
  <c r="AA1255" i="122"/>
  <c r="Y1247" i="122"/>
  <c r="AM1789" i="122"/>
  <c r="W1035" i="122"/>
  <c r="S679" i="122"/>
  <c r="AI2498" i="13"/>
  <c r="R577" i="13"/>
  <c r="Q315" i="13"/>
  <c r="Q576" i="13"/>
  <c r="P314" i="13"/>
  <c r="AA1650" i="13"/>
  <c r="T893" i="13"/>
  <c r="AC2020" i="13"/>
  <c r="T708" i="122"/>
  <c r="R186" i="122"/>
  <c r="Q244" i="122"/>
  <c r="V1042" i="122"/>
  <c r="V1089" i="122"/>
  <c r="AB1624" i="122"/>
  <c r="P43" i="122"/>
  <c r="P16" i="122"/>
  <c r="Y1363" i="122"/>
  <c r="Y1410" i="122"/>
  <c r="AJ2157" i="122"/>
  <c r="S676" i="122"/>
  <c r="X1256" i="122"/>
  <c r="X1303" i="122"/>
  <c r="X1222" i="13"/>
  <c r="AH2393" i="13"/>
  <c r="W1216" i="13"/>
  <c r="U1054" i="13"/>
  <c r="AC1864" i="13"/>
  <c r="AC2018" i="13"/>
  <c r="T1057" i="13"/>
  <c r="Z1536" i="13"/>
  <c r="X1375" i="13"/>
  <c r="AB1747" i="13"/>
  <c r="O107" i="13"/>
  <c r="P367" i="13"/>
  <c r="O319" i="13"/>
  <c r="T1055" i="13"/>
  <c r="V1161" i="13"/>
  <c r="S789" i="13"/>
  <c r="AD1963" i="13"/>
  <c r="T891" i="13"/>
  <c r="AC1904" i="13"/>
  <c r="AG2292" i="13"/>
  <c r="T896" i="13"/>
  <c r="AA1645" i="13"/>
  <c r="R856" i="13"/>
  <c r="AB1803" i="13"/>
  <c r="R679" i="13"/>
  <c r="S787" i="13"/>
  <c r="AC1857" i="13"/>
  <c r="N227" i="13"/>
  <c r="Y1436" i="13"/>
  <c r="AG2286" i="13"/>
  <c r="U1003" i="13"/>
  <c r="S785" i="13"/>
  <c r="T794" i="13"/>
  <c r="Y1425" i="13"/>
  <c r="AH2392" i="13"/>
  <c r="AE2069" i="13"/>
  <c r="Z1535" i="13"/>
  <c r="P463" i="13"/>
  <c r="X1389" i="13"/>
  <c r="AH2399" i="13"/>
  <c r="P533" i="13"/>
  <c r="S948" i="13"/>
  <c r="U1162" i="13"/>
  <c r="AH2553" i="13"/>
  <c r="W1218" i="13"/>
  <c r="AA1643" i="13"/>
  <c r="V1166" i="13"/>
  <c r="AB1753" i="13"/>
  <c r="AA1819" i="13"/>
  <c r="AH2395" i="13"/>
  <c r="AD2031" i="13"/>
  <c r="AH2394" i="13"/>
  <c r="Q571" i="13"/>
  <c r="AD1967" i="13"/>
  <c r="AE2071" i="13"/>
  <c r="T897" i="13"/>
  <c r="U1008" i="13"/>
  <c r="AE2232" i="13"/>
  <c r="W1376" i="13"/>
  <c r="W1378" i="13"/>
  <c r="AI2581" i="13"/>
  <c r="AK2843" i="13"/>
  <c r="AF2181" i="13"/>
  <c r="U1004" i="13"/>
  <c r="AI2502" i="13"/>
  <c r="AE2078" i="13"/>
  <c r="Y1426" i="13"/>
  <c r="AC1860" i="13"/>
  <c r="AF2177" i="13"/>
  <c r="AE2070" i="13"/>
  <c r="AA1640" i="13"/>
  <c r="AF2175" i="13"/>
  <c r="R727" i="13"/>
  <c r="AG2285" i="13"/>
  <c r="O201" i="13"/>
  <c r="AF2176" i="13"/>
  <c r="AG2288" i="13"/>
  <c r="AH2390" i="13"/>
  <c r="AE2074" i="13"/>
  <c r="AB1911" i="13"/>
  <c r="AG2284" i="13"/>
  <c r="Z1539" i="13"/>
  <c r="X1325" i="13"/>
  <c r="AF2185" i="13"/>
  <c r="AF2178" i="13"/>
  <c r="V1269" i="13"/>
  <c r="R687" i="13"/>
  <c r="AG2283" i="13"/>
  <c r="AH2389" i="13"/>
  <c r="AE2234" i="13"/>
  <c r="AH2570" i="13"/>
  <c r="U1164" i="13"/>
  <c r="O303" i="13"/>
  <c r="O426" i="13"/>
  <c r="S950" i="13"/>
  <c r="G15" i="15"/>
  <c r="G33" i="15" s="1"/>
  <c r="G34" i="15" s="1"/>
  <c r="AK229" i="122" l="1"/>
  <c r="AB1627" i="122"/>
  <c r="Y1432" i="13"/>
  <c r="Y1477" i="13" s="1"/>
  <c r="Z1579" i="13"/>
  <c r="Z1594" i="13" s="1"/>
  <c r="Q127" i="122"/>
  <c r="R52" i="122" s="1"/>
  <c r="V1154" i="13"/>
  <c r="V1169" i="13" s="1"/>
  <c r="AA1521" i="122"/>
  <c r="AM236" i="122"/>
  <c r="O402" i="13"/>
  <c r="O249" i="13"/>
  <c r="W1258" i="13"/>
  <c r="AD2009" i="13"/>
  <c r="N112" i="13"/>
  <c r="O52" i="13" s="1"/>
  <c r="R722" i="13"/>
  <c r="Q131" i="122"/>
  <c r="T840" i="13"/>
  <c r="X1368" i="13"/>
  <c r="AA1524" i="122"/>
  <c r="AB1464" i="122" s="1"/>
  <c r="Q134" i="122"/>
  <c r="R725" i="13"/>
  <c r="Y1475" i="13"/>
  <c r="Z1538" i="13"/>
  <c r="W1033" i="122"/>
  <c r="Q130" i="122"/>
  <c r="Y1473" i="13"/>
  <c r="Q264" i="122"/>
  <c r="AA1523" i="122"/>
  <c r="AM237" i="122"/>
  <c r="AF2224" i="13"/>
  <c r="Q138" i="122"/>
  <c r="AG2338" i="13"/>
  <c r="Y1491" i="13"/>
  <c r="AA1522" i="122"/>
  <c r="Q447" i="122"/>
  <c r="N39" i="13"/>
  <c r="N22" i="13" s="1"/>
  <c r="AC1855" i="13"/>
  <c r="AA1520" i="122"/>
  <c r="Y1245" i="122"/>
  <c r="AJ567" i="122"/>
  <c r="AK502" i="122"/>
  <c r="Z1578" i="13"/>
  <c r="U1047" i="13"/>
  <c r="V1108" i="13"/>
  <c r="V1153" i="13" s="1"/>
  <c r="N108" i="13"/>
  <c r="AG2327" i="13"/>
  <c r="Q633" i="13"/>
  <c r="Y1244" i="122"/>
  <c r="Y1304" i="122" s="1"/>
  <c r="Q617" i="13"/>
  <c r="AD2007" i="13"/>
  <c r="AM238" i="122"/>
  <c r="AK2935" i="122"/>
  <c r="Y1248" i="122"/>
  <c r="O206" i="13"/>
  <c r="N114" i="13"/>
  <c r="O54" i="13" s="1"/>
  <c r="AH2135" i="13"/>
  <c r="O404" i="13"/>
  <c r="AM933" i="122"/>
  <c r="W1031" i="122"/>
  <c r="O251" i="13"/>
  <c r="R741" i="13"/>
  <c r="O293" i="13"/>
  <c r="V1167" i="13"/>
  <c r="O57" i="13"/>
  <c r="AG2461" i="13"/>
  <c r="AH2388" i="13"/>
  <c r="AD2025" i="13"/>
  <c r="AF2354" i="13"/>
  <c r="AH2445" i="13"/>
  <c r="AH2460" i="13" s="1"/>
  <c r="AG2281" i="13"/>
  <c r="Z1577" i="13"/>
  <c r="R676" i="13"/>
  <c r="T940" i="13"/>
  <c r="N116" i="13"/>
  <c r="Q749" i="13"/>
  <c r="AF2225" i="13"/>
  <c r="S181" i="13"/>
  <c r="R554" i="122"/>
  <c r="O253" i="13"/>
  <c r="AJ2736" i="13"/>
  <c r="AD2011" i="13"/>
  <c r="AD2026" i="13" s="1"/>
  <c r="Q634" i="13"/>
  <c r="AI2546" i="13"/>
  <c r="AI2576" i="13" s="1"/>
  <c r="O406" i="13"/>
  <c r="AF2246" i="13"/>
  <c r="S829" i="13"/>
  <c r="X1384" i="13"/>
  <c r="U1059" i="13"/>
  <c r="AI2541" i="13"/>
  <c r="AI2571" i="13" s="1"/>
  <c r="N320" i="13"/>
  <c r="O368" i="13"/>
  <c r="O204" i="13"/>
  <c r="Y1487" i="13"/>
  <c r="N64" i="13"/>
  <c r="Q635" i="13"/>
  <c r="AL2950" i="13"/>
  <c r="O220" i="13"/>
  <c r="V1115" i="13"/>
  <c r="AB1795" i="13"/>
  <c r="S828" i="13"/>
  <c r="T835" i="13"/>
  <c r="X1365" i="13"/>
  <c r="O214" i="13"/>
  <c r="Z1604" i="13"/>
  <c r="P534" i="13"/>
  <c r="W1260" i="13"/>
  <c r="O535" i="13"/>
  <c r="T399" i="122"/>
  <c r="R748" i="13"/>
  <c r="P513" i="13"/>
  <c r="O55" i="13"/>
  <c r="R723" i="13"/>
  <c r="S831" i="13"/>
  <c r="AF1814" i="13"/>
  <c r="V1155" i="13"/>
  <c r="X1382" i="13"/>
  <c r="AI2582" i="13"/>
  <c r="Z1429" i="13"/>
  <c r="N16" i="13"/>
  <c r="Q630" i="13"/>
  <c r="O217" i="13"/>
  <c r="AA1639" i="13"/>
  <c r="P511" i="13"/>
  <c r="AL3117" i="13"/>
  <c r="O95" i="13"/>
  <c r="P462" i="13"/>
  <c r="W1283" i="13"/>
  <c r="AB1651" i="13"/>
  <c r="AK1624" i="122"/>
  <c r="AA1686" i="13"/>
  <c r="P642" i="13"/>
  <c r="S351" i="122"/>
  <c r="Q569" i="13"/>
  <c r="Q65" i="122"/>
  <c r="U1046" i="13"/>
  <c r="AK454" i="122"/>
  <c r="AE2117" i="13"/>
  <c r="AE2113" i="13"/>
  <c r="AK1417" i="122"/>
  <c r="AE2017" i="13"/>
  <c r="AB1812" i="13"/>
  <c r="Q133" i="122"/>
  <c r="AB1926" i="13"/>
  <c r="X1379" i="13"/>
  <c r="AI2575" i="13"/>
  <c r="AJ2500" i="13" s="1"/>
  <c r="Z1712" i="13"/>
  <c r="AB1793" i="13"/>
  <c r="AH2436" i="13"/>
  <c r="AH2451" i="13" s="1"/>
  <c r="AC1853" i="13"/>
  <c r="AD2006" i="13"/>
  <c r="AK661" i="122"/>
  <c r="AE2118" i="13"/>
  <c r="O307" i="13"/>
  <c r="P355" i="13"/>
  <c r="U1058" i="13"/>
  <c r="U1045" i="13"/>
  <c r="AK1303" i="122"/>
  <c r="AG2347" i="13"/>
  <c r="AI2574" i="13"/>
  <c r="AJ1958" i="122"/>
  <c r="Q465" i="13"/>
  <c r="T939" i="13"/>
  <c r="AK1840" i="122"/>
  <c r="AJ2828" i="122"/>
  <c r="X1381" i="13"/>
  <c r="T952" i="13"/>
  <c r="AK1731" i="122"/>
  <c r="AL1885" i="122"/>
  <c r="AC1493" i="13"/>
  <c r="AC1925" i="13"/>
  <c r="AK775" i="122"/>
  <c r="O310" i="13"/>
  <c r="P358" i="13"/>
  <c r="AK2161" i="122"/>
  <c r="AK2482" i="122"/>
  <c r="AK1198" i="122"/>
  <c r="O98" i="13"/>
  <c r="AE2124" i="13"/>
  <c r="AK2380" i="122"/>
  <c r="AL1029" i="122"/>
  <c r="AL1074" i="122" s="1"/>
  <c r="AK989" i="122"/>
  <c r="AK1196" i="122"/>
  <c r="AG1861" i="13"/>
  <c r="AK982" i="122"/>
  <c r="Y1497" i="13"/>
  <c r="AK2480" i="122"/>
  <c r="AK663" i="122"/>
  <c r="AK662" i="122"/>
  <c r="AI2629" i="13"/>
  <c r="AK1203" i="122"/>
  <c r="AK1738" i="122"/>
  <c r="W1211" i="13"/>
  <c r="AK983" i="122"/>
  <c r="AK2485" i="122"/>
  <c r="AK2059" i="122"/>
  <c r="AK2052" i="122"/>
  <c r="AK2487" i="122"/>
  <c r="AK557" i="122"/>
  <c r="AK1625" i="122"/>
  <c r="AK2481" i="122"/>
  <c r="AK2160" i="122"/>
  <c r="AK1091" i="122"/>
  <c r="AJ1408" i="122"/>
  <c r="AK2379" i="122"/>
  <c r="AK2267" i="122"/>
  <c r="AK1524" i="122"/>
  <c r="AJ883" i="122"/>
  <c r="AJ888" i="122" s="1"/>
  <c r="AK1519" i="122"/>
  <c r="AJ766" i="122"/>
  <c r="AK1626" i="122"/>
  <c r="AK1733" i="122"/>
  <c r="AK1517" i="122"/>
  <c r="V1284" i="13"/>
  <c r="AL186" i="122"/>
  <c r="AK2057" i="122"/>
  <c r="AK2375" i="122"/>
  <c r="AK554" i="122"/>
  <c r="AK2486" i="122"/>
  <c r="AJ669" i="122"/>
  <c r="AA1470" i="122"/>
  <c r="AK878" i="122"/>
  <c r="AJ1739" i="122"/>
  <c r="AK770" i="122"/>
  <c r="AK1952" i="122"/>
  <c r="AK1096" i="122"/>
  <c r="AK771" i="122"/>
  <c r="AK2483" i="122"/>
  <c r="AJ1515" i="122"/>
  <c r="AJ980" i="122"/>
  <c r="AK1412" i="122"/>
  <c r="AK769" i="122"/>
  <c r="AK877" i="122"/>
  <c r="AK2378" i="122"/>
  <c r="AK555" i="122"/>
  <c r="AK1631" i="122"/>
  <c r="AK2053" i="122"/>
  <c r="AK233" i="122"/>
  <c r="Q400" i="122"/>
  <c r="AK984" i="122"/>
  <c r="AK1950" i="122"/>
  <c r="AK2266" i="122"/>
  <c r="AA1689" i="13"/>
  <c r="AK2273" i="122"/>
  <c r="AK2374" i="122"/>
  <c r="AK2159" i="122"/>
  <c r="AK1518" i="122"/>
  <c r="AK664" i="122"/>
  <c r="AK2268" i="122"/>
  <c r="P173" i="13"/>
  <c r="AJ1836" i="122"/>
  <c r="AK1732" i="122"/>
  <c r="AK2054" i="122"/>
  <c r="AK2376" i="122"/>
  <c r="AJ1204" i="122"/>
  <c r="AE2067" i="13"/>
  <c r="AK1315" i="122"/>
  <c r="AK1636" i="122"/>
  <c r="AC1899" i="13"/>
  <c r="AK2271" i="122"/>
  <c r="W1272" i="13"/>
  <c r="AH2439" i="13"/>
  <c r="S834" i="13"/>
  <c r="AL389" i="122"/>
  <c r="AK1839" i="122"/>
  <c r="AK994" i="122"/>
  <c r="AK780" i="122"/>
  <c r="AK556" i="122"/>
  <c r="AK2064" i="122"/>
  <c r="AK2385" i="122"/>
  <c r="AD222" i="13"/>
  <c r="W1279" i="13"/>
  <c r="AK1850" i="122"/>
  <c r="R507" i="122"/>
  <c r="AK1845" i="122"/>
  <c r="AJ2065" i="122"/>
  <c r="AM198" i="122"/>
  <c r="Y1172" i="13"/>
  <c r="AA1386" i="13"/>
  <c r="X1065" i="13"/>
  <c r="AD1540" i="13"/>
  <c r="AL2578" i="13"/>
  <c r="S781" i="122"/>
  <c r="AK1197" i="122"/>
  <c r="AK2278" i="122"/>
  <c r="Q129" i="122"/>
  <c r="AM190" i="122"/>
  <c r="AI2242" i="13"/>
  <c r="AJ2349" i="13"/>
  <c r="W1262" i="13"/>
  <c r="AA1687" i="13"/>
  <c r="S614" i="122"/>
  <c r="P66" i="122"/>
  <c r="P352" i="122"/>
  <c r="AM1421" i="122"/>
  <c r="AK1208" i="122"/>
  <c r="AK882" i="122"/>
  <c r="AK875" i="122"/>
  <c r="Q641" i="13"/>
  <c r="V851" i="13"/>
  <c r="AG2028" i="13"/>
  <c r="S530" i="13"/>
  <c r="AH2435" i="13"/>
  <c r="O182" i="13"/>
  <c r="AB1792" i="13"/>
  <c r="P278" i="122"/>
  <c r="AM565" i="122"/>
  <c r="AK887" i="122"/>
  <c r="AJ1301" i="122"/>
  <c r="AJ1087" i="122"/>
  <c r="O297" i="13"/>
  <c r="O420" i="13"/>
  <c r="AC1903" i="13"/>
  <c r="AK1411" i="122"/>
  <c r="AK1946" i="122"/>
  <c r="AK2166" i="122"/>
  <c r="AL708" i="122"/>
  <c r="AJ2172" i="122"/>
  <c r="AI2572" i="13"/>
  <c r="P170" i="13"/>
  <c r="AE1647" i="13"/>
  <c r="AM2685" i="13"/>
  <c r="P512" i="13"/>
  <c r="AF2174" i="13"/>
  <c r="AK1529" i="122"/>
  <c r="AB1796" i="13"/>
  <c r="AB1794" i="13"/>
  <c r="O216" i="13"/>
  <c r="AH2440" i="13"/>
  <c r="W1261" i="13"/>
  <c r="T938" i="13"/>
  <c r="AK1743" i="122"/>
  <c r="AK1422" i="122"/>
  <c r="AK1090" i="122"/>
  <c r="AK1947" i="122"/>
  <c r="AL390" i="122"/>
  <c r="AJ2493" i="122"/>
  <c r="AK2456" i="13"/>
  <c r="AJ2386" i="122"/>
  <c r="Z1582" i="13"/>
  <c r="V1150" i="13"/>
  <c r="AM189" i="122"/>
  <c r="AK2164" i="122"/>
  <c r="O31" i="8"/>
  <c r="T888" i="122"/>
  <c r="T710" i="122"/>
  <c r="S683" i="122"/>
  <c r="S687" i="122"/>
  <c r="AA1528" i="122"/>
  <c r="U816" i="122"/>
  <c r="R557" i="122"/>
  <c r="R556" i="122"/>
  <c r="S682" i="122"/>
  <c r="Q448" i="122"/>
  <c r="Q265" i="122"/>
  <c r="U818" i="122"/>
  <c r="R560" i="122"/>
  <c r="R559" i="122"/>
  <c r="Q454" i="122"/>
  <c r="Q271" i="122"/>
  <c r="U817" i="122"/>
  <c r="Q266" i="122"/>
  <c r="Q449" i="122"/>
  <c r="S678" i="122"/>
  <c r="T719" i="122"/>
  <c r="U815" i="122"/>
  <c r="U826" i="122"/>
  <c r="Q453" i="122"/>
  <c r="Q270" i="122"/>
  <c r="T713" i="122"/>
  <c r="S677" i="122"/>
  <c r="U820" i="122"/>
  <c r="T709" i="122"/>
  <c r="Q452" i="122"/>
  <c r="Q269" i="122"/>
  <c r="U821" i="122"/>
  <c r="Q451" i="122"/>
  <c r="Q268" i="122"/>
  <c r="Q275" i="122"/>
  <c r="Q458" i="122"/>
  <c r="U819" i="122"/>
  <c r="T711" i="122"/>
  <c r="R565" i="122"/>
  <c r="R555" i="122"/>
  <c r="Q450" i="122"/>
  <c r="Q267" i="122"/>
  <c r="S680" i="122"/>
  <c r="AD2140" i="13"/>
  <c r="W1209" i="122"/>
  <c r="X1136" i="122"/>
  <c r="AJ873" i="122"/>
  <c r="AK2373" i="122"/>
  <c r="AM2063" i="122"/>
  <c r="AK1957" i="122"/>
  <c r="AM1849" i="122"/>
  <c r="AK1838" i="122"/>
  <c r="AJ1846" i="122"/>
  <c r="AK1843" i="122"/>
  <c r="AM1742" i="122"/>
  <c r="AJ1525" i="122"/>
  <c r="AM1528" i="122"/>
  <c r="AJ1418" i="122"/>
  <c r="AL453" i="122"/>
  <c r="AK448" i="122"/>
  <c r="AK668" i="122"/>
  <c r="AJ1311" i="122"/>
  <c r="AM1314" i="122"/>
  <c r="AM1207" i="122"/>
  <c r="AM1100" i="122"/>
  <c r="AJ1097" i="122"/>
  <c r="AJ990" i="122"/>
  <c r="AM886" i="122"/>
  <c r="AM779" i="122"/>
  <c r="AJ776" i="122"/>
  <c r="AL1350" i="122"/>
  <c r="AK2428" i="122"/>
  <c r="AK566" i="122"/>
  <c r="AL1676" i="122"/>
  <c r="AK2321" i="122"/>
  <c r="AJ659" i="122"/>
  <c r="AK86" i="122"/>
  <c r="AK537" i="122"/>
  <c r="AJ1729" i="122"/>
  <c r="AJ1194" i="122"/>
  <c r="U995" i="122"/>
  <c r="V922" i="122"/>
  <c r="AM197" i="122"/>
  <c r="AK2000" i="122"/>
  <c r="AB1791" i="13"/>
  <c r="O61" i="13"/>
  <c r="T962" i="13"/>
  <c r="AC2033" i="13"/>
  <c r="AH2437" i="13"/>
  <c r="AH2459" i="13"/>
  <c r="AH2434" i="13"/>
  <c r="AH2438" i="13"/>
  <c r="AL820" i="122"/>
  <c r="AL1891" i="122"/>
  <c r="X1202" i="122"/>
  <c r="V985" i="122"/>
  <c r="P23" i="8"/>
  <c r="AK673" i="122"/>
  <c r="U882" i="122"/>
  <c r="Z1412" i="122"/>
  <c r="AM672" i="122"/>
  <c r="AK1310" i="122"/>
  <c r="AL499" i="122"/>
  <c r="Y1306" i="122"/>
  <c r="R234" i="122"/>
  <c r="S666" i="122"/>
  <c r="X994" i="122"/>
  <c r="Y1307" i="122"/>
  <c r="Y1314" i="122"/>
  <c r="S193" i="122"/>
  <c r="X1207" i="122"/>
  <c r="Y1309" i="122"/>
  <c r="W1096" i="122"/>
  <c r="AJ2706" i="122"/>
  <c r="AL2432" i="122"/>
  <c r="W1100" i="122"/>
  <c r="Y1101" i="122"/>
  <c r="AB1459" i="122"/>
  <c r="W1092" i="122"/>
  <c r="V986" i="122"/>
  <c r="AL607" i="122"/>
  <c r="Z1416" i="122"/>
  <c r="T772" i="122"/>
  <c r="AL3149" i="122"/>
  <c r="S191" i="122"/>
  <c r="Z1415" i="122"/>
  <c r="Y1310" i="122"/>
  <c r="Z1417" i="122"/>
  <c r="AL1782" i="122"/>
  <c r="S498" i="122"/>
  <c r="V987" i="122"/>
  <c r="AB1637" i="122"/>
  <c r="AA1315" i="122"/>
  <c r="R233" i="122"/>
  <c r="R128" i="122"/>
  <c r="W887" i="122"/>
  <c r="X1200" i="122"/>
  <c r="V983" i="122"/>
  <c r="AK459" i="122"/>
  <c r="AL2111" i="122"/>
  <c r="AL819" i="122"/>
  <c r="AK1309" i="122"/>
  <c r="X1201" i="122"/>
  <c r="V989" i="122"/>
  <c r="T566" i="122"/>
  <c r="AK1306" i="122"/>
  <c r="X1198" i="122"/>
  <c r="AL3027" i="122"/>
  <c r="S501" i="122"/>
  <c r="X1203" i="122"/>
  <c r="U673" i="122"/>
  <c r="AB1458" i="122"/>
  <c r="R232" i="122"/>
  <c r="S664" i="122"/>
  <c r="W1095" i="122"/>
  <c r="AB1422" i="122"/>
  <c r="S192" i="122"/>
  <c r="T774" i="122"/>
  <c r="R242" i="122"/>
  <c r="V988" i="122"/>
  <c r="Z1421" i="122"/>
  <c r="V780" i="122"/>
  <c r="Z1414" i="122"/>
  <c r="AL1463" i="122"/>
  <c r="R64" i="122"/>
  <c r="AL606" i="122"/>
  <c r="W1090" i="122"/>
  <c r="X1197" i="122"/>
  <c r="W1094" i="122"/>
  <c r="AL816" i="122"/>
  <c r="V993" i="122"/>
  <c r="AL2210" i="122"/>
  <c r="AL1041" i="122"/>
  <c r="R132" i="122"/>
  <c r="Z1413" i="122"/>
  <c r="AK1307" i="122"/>
  <c r="Z1411" i="122"/>
  <c r="Z1208" i="122"/>
  <c r="AL501" i="122"/>
  <c r="T775" i="122"/>
  <c r="S190" i="122"/>
  <c r="V984" i="122"/>
  <c r="AM458" i="122"/>
  <c r="AK1308" i="122"/>
  <c r="X1199" i="122"/>
  <c r="AK1305" i="122"/>
  <c r="AK1304" i="122"/>
  <c r="T768" i="122"/>
  <c r="T1070" i="13"/>
  <c r="U997" i="13"/>
  <c r="AI2543" i="13"/>
  <c r="Q621" i="13"/>
  <c r="Q254" i="13"/>
  <c r="R255" i="13"/>
  <c r="AD1960" i="13"/>
  <c r="S661" i="122"/>
  <c r="AB1457" i="122"/>
  <c r="Y1243" i="122"/>
  <c r="X1316" i="122"/>
  <c r="AK2107" i="122"/>
  <c r="Q34" i="122"/>
  <c r="P25" i="122"/>
  <c r="Z1350" i="122"/>
  <c r="Y1423" i="122"/>
  <c r="V1102" i="122"/>
  <c r="W1029" i="122"/>
  <c r="R231" i="122"/>
  <c r="R199" i="122"/>
  <c r="U1069" i="13"/>
  <c r="Z1581" i="13"/>
  <c r="X1390" i="13"/>
  <c r="O308" i="13"/>
  <c r="T936" i="13"/>
  <c r="P356" i="13"/>
  <c r="AD2008" i="13"/>
  <c r="O122" i="13"/>
  <c r="P259" i="13"/>
  <c r="P412" i="13"/>
  <c r="V1176" i="13"/>
  <c r="AC1919" i="13"/>
  <c r="Z1603" i="13"/>
  <c r="Q640" i="13"/>
  <c r="AG2352" i="13"/>
  <c r="Y1470" i="13"/>
  <c r="R724" i="13"/>
  <c r="Z1580" i="13"/>
  <c r="P524" i="13"/>
  <c r="T941" i="13"/>
  <c r="AA1690" i="13"/>
  <c r="AB1818" i="13"/>
  <c r="S832" i="13"/>
  <c r="AC1902" i="13"/>
  <c r="AB1817" i="13"/>
  <c r="AE2114" i="13"/>
  <c r="AG2331" i="13"/>
  <c r="U1048" i="13"/>
  <c r="S830" i="13"/>
  <c r="S796" i="13"/>
  <c r="P508" i="13"/>
  <c r="Y1329" i="13"/>
  <c r="Q473" i="13"/>
  <c r="Y1438" i="13"/>
  <c r="T961" i="13"/>
  <c r="AF2223" i="13"/>
  <c r="AG2329" i="13"/>
  <c r="AG2333" i="13"/>
  <c r="W1106" i="13"/>
  <c r="AD2012" i="13"/>
  <c r="AG2328" i="13"/>
  <c r="AE2119" i="13"/>
  <c r="AF2226" i="13"/>
  <c r="AJ2506" i="13"/>
  <c r="X1318" i="13"/>
  <c r="W1391" i="13"/>
  <c r="R742" i="13"/>
  <c r="AA1685" i="13"/>
  <c r="AF2222" i="13"/>
  <c r="AK2888" i="13"/>
  <c r="AE2116" i="13"/>
  <c r="W1263" i="13"/>
  <c r="V1104" i="13"/>
  <c r="AG2330" i="13"/>
  <c r="AC1905" i="13"/>
  <c r="W1259" i="13"/>
  <c r="X1282" i="13"/>
  <c r="AE2247" i="13"/>
  <c r="AE2115" i="13"/>
  <c r="Y1471" i="13"/>
  <c r="AF2221" i="13"/>
  <c r="AF2220" i="13"/>
  <c r="U1049" i="13"/>
  <c r="T942" i="13"/>
  <c r="T833" i="13"/>
  <c r="AC1901" i="13"/>
  <c r="V1156" i="13"/>
  <c r="AE1971" i="13"/>
  <c r="X1370" i="13"/>
  <c r="Z1584" i="13"/>
  <c r="AA1691" i="13"/>
  <c r="AI2547" i="13"/>
  <c r="Q616" i="13"/>
  <c r="AB1798" i="13"/>
  <c r="AB1759" i="13"/>
  <c r="AA1688" i="13"/>
  <c r="AH2583" i="13"/>
  <c r="AI2495" i="13"/>
  <c r="U1177" i="13"/>
  <c r="P366" i="13"/>
  <c r="O318" i="13"/>
  <c r="T890" i="13"/>
  <c r="S963" i="13"/>
  <c r="O210" i="13"/>
  <c r="G36" i="15"/>
  <c r="G37" i="15" s="1"/>
  <c r="M14" i="15"/>
  <c r="K15" i="15"/>
  <c r="M15" i="15" s="1"/>
  <c r="D32" i="11" s="1"/>
  <c r="R63" i="122" l="1"/>
  <c r="Y1490" i="13"/>
  <c r="O294" i="13"/>
  <c r="O97" i="13" s="1"/>
  <c r="AK507" i="122"/>
  <c r="R59" i="122"/>
  <c r="AB1460" i="122"/>
  <c r="R56" i="122"/>
  <c r="R131" i="122" s="1"/>
  <c r="AB1461" i="122"/>
  <c r="AB1521" i="122" s="1"/>
  <c r="W1093" i="122"/>
  <c r="Y1305" i="122"/>
  <c r="O417" i="13"/>
  <c r="AD2024" i="13"/>
  <c r="T855" i="13"/>
  <c r="W1273" i="13"/>
  <c r="R737" i="13"/>
  <c r="Z1593" i="13"/>
  <c r="X1383" i="13"/>
  <c r="Z1583" i="13"/>
  <c r="Y1308" i="122"/>
  <c r="R740" i="13"/>
  <c r="AB1463" i="122"/>
  <c r="AF2239" i="13"/>
  <c r="Z1545" i="13"/>
  <c r="AG2353" i="13"/>
  <c r="AE1965" i="13"/>
  <c r="R55" i="122"/>
  <c r="Z1431" i="13"/>
  <c r="Y1488" i="13"/>
  <c r="Q339" i="122"/>
  <c r="N109" i="13"/>
  <c r="AC1900" i="13"/>
  <c r="AB1462" i="122"/>
  <c r="R387" i="122"/>
  <c r="AL2875" i="122"/>
  <c r="AG2326" i="13"/>
  <c r="AF2240" i="13"/>
  <c r="W1091" i="122"/>
  <c r="AM993" i="122"/>
  <c r="AK547" i="122"/>
  <c r="V1168" i="13"/>
  <c r="U1062" i="13"/>
  <c r="Q632" i="13"/>
  <c r="AG2342" i="13"/>
  <c r="AH2282" i="13" s="1"/>
  <c r="O96" i="13"/>
  <c r="R573" i="13"/>
  <c r="R618" i="13" s="1"/>
  <c r="O102" i="13"/>
  <c r="W1107" i="13"/>
  <c r="S688" i="13"/>
  <c r="O296" i="13"/>
  <c r="O221" i="13"/>
  <c r="AD2022" i="13"/>
  <c r="AE1962" i="13" s="1"/>
  <c r="O419" i="13"/>
  <c r="R689" i="13"/>
  <c r="S681" i="13"/>
  <c r="Z1592" i="13"/>
  <c r="AI2075" i="13"/>
  <c r="AG2294" i="13"/>
  <c r="O413" i="13"/>
  <c r="AH2433" i="13"/>
  <c r="AH2401" i="13"/>
  <c r="T955" i="13"/>
  <c r="Z1427" i="13"/>
  <c r="N123" i="13"/>
  <c r="O260" i="13"/>
  <c r="AG2186" i="13"/>
  <c r="O56" i="13"/>
  <c r="O219" i="13"/>
  <c r="S494" i="122"/>
  <c r="O298" i="13"/>
  <c r="R721" i="13"/>
  <c r="O421" i="13"/>
  <c r="AJ2781" i="13"/>
  <c r="Y1324" i="13"/>
  <c r="AL2995" i="13"/>
  <c r="S844" i="13"/>
  <c r="T784" i="13" s="1"/>
  <c r="S226" i="13"/>
  <c r="N321" i="13"/>
  <c r="R575" i="13"/>
  <c r="V999" i="13"/>
  <c r="AJ2501" i="13"/>
  <c r="N40" i="13"/>
  <c r="R574" i="13"/>
  <c r="S846" i="13"/>
  <c r="T786" i="13" s="1"/>
  <c r="P175" i="13"/>
  <c r="W1275" i="13"/>
  <c r="S843" i="13"/>
  <c r="T850" i="13"/>
  <c r="U790" i="13" s="1"/>
  <c r="X1380" i="13"/>
  <c r="AB1696" i="13"/>
  <c r="AB1810" i="13"/>
  <c r="Q474" i="13"/>
  <c r="P528" i="13"/>
  <c r="V1160" i="13"/>
  <c r="V1170" i="13"/>
  <c r="AG1754" i="13"/>
  <c r="Y1322" i="13"/>
  <c r="AA1544" i="13"/>
  <c r="AA1652" i="13"/>
  <c r="P169" i="13"/>
  <c r="T459" i="122"/>
  <c r="P526" i="13"/>
  <c r="T954" i="13"/>
  <c r="R570" i="13"/>
  <c r="Z1474" i="13"/>
  <c r="AL394" i="122"/>
  <c r="R738" i="13"/>
  <c r="AM3057" i="13"/>
  <c r="Q140" i="122"/>
  <c r="AJ2507" i="13"/>
  <c r="AA1684" i="13"/>
  <c r="P172" i="13"/>
  <c r="P507" i="13"/>
  <c r="AB1808" i="13"/>
  <c r="U1061" i="13"/>
  <c r="AC1898" i="13"/>
  <c r="P475" i="13"/>
  <c r="Q614" i="13"/>
  <c r="X1213" i="13"/>
  <c r="Q582" i="13"/>
  <c r="AE2080" i="13"/>
  <c r="T276" i="122"/>
  <c r="AE2132" i="13"/>
  <c r="X1223" i="13"/>
  <c r="AL1564" i="122"/>
  <c r="AA1701" i="13"/>
  <c r="AE2133" i="13"/>
  <c r="AL216" i="122"/>
  <c r="Y1321" i="13"/>
  <c r="O110" i="13"/>
  <c r="P50" i="13" s="1"/>
  <c r="AE2128" i="13"/>
  <c r="AE2139" i="13"/>
  <c r="AK2768" i="122"/>
  <c r="AD1433" i="13"/>
  <c r="AC1752" i="13"/>
  <c r="AE2112" i="13"/>
  <c r="AJ2499" i="13"/>
  <c r="P203" i="13"/>
  <c r="AD1865" i="13"/>
  <c r="AE2032" i="13"/>
  <c r="AL1357" i="122"/>
  <c r="AL1402" i="122" s="1"/>
  <c r="AL1243" i="122"/>
  <c r="R58" i="122"/>
  <c r="AL1671" i="122"/>
  <c r="AL1716" i="122" s="1"/>
  <c r="Y1319" i="13"/>
  <c r="AD2021" i="13"/>
  <c r="AC1866" i="13"/>
  <c r="AH2287" i="13"/>
  <c r="AH2332" i="13" s="1"/>
  <c r="Q510" i="13"/>
  <c r="P247" i="13"/>
  <c r="P400" i="13"/>
  <c r="AL601" i="122"/>
  <c r="U1060" i="13"/>
  <c r="AA1534" i="13"/>
  <c r="V998" i="13"/>
  <c r="AL1930" i="122"/>
  <c r="O113" i="13"/>
  <c r="U892" i="13"/>
  <c r="AL2211" i="122"/>
  <c r="AL2256" i="122" s="1"/>
  <c r="AL603" i="122"/>
  <c r="AL648" i="122" s="1"/>
  <c r="P250" i="13"/>
  <c r="P403" i="13"/>
  <c r="AB1807" i="13"/>
  <c r="AL2422" i="122"/>
  <c r="AL2467" i="122" s="1"/>
  <c r="Z1430" i="13"/>
  <c r="P171" i="13"/>
  <c r="AA1702" i="13"/>
  <c r="AL602" i="122"/>
  <c r="W1224" i="13"/>
  <c r="W1256" i="13"/>
  <c r="AG1921" i="13"/>
  <c r="Z1437" i="13"/>
  <c r="X1196" i="122"/>
  <c r="AL815" i="122"/>
  <c r="AI2674" i="13"/>
  <c r="AF2187" i="13"/>
  <c r="AA1704" i="13"/>
  <c r="AB1809" i="13"/>
  <c r="AC1749" i="13" s="1"/>
  <c r="AJ2545" i="13"/>
  <c r="AC1918" i="13"/>
  <c r="X1149" i="122"/>
  <c r="T953" i="13"/>
  <c r="AJ1744" i="122"/>
  <c r="AJ1209" i="122"/>
  <c r="AF2219" i="13"/>
  <c r="AL2206" i="122"/>
  <c r="AL1672" i="122"/>
  <c r="O100" i="13"/>
  <c r="AC1914" i="13"/>
  <c r="S849" i="13"/>
  <c r="AE1966" i="13"/>
  <c r="W1276" i="13"/>
  <c r="AA1530" i="122"/>
  <c r="AL2104" i="122"/>
  <c r="AL2149" i="122" s="1"/>
  <c r="AL2099" i="122"/>
  <c r="AL2144" i="122" s="1"/>
  <c r="T721" i="122"/>
  <c r="O32" i="8"/>
  <c r="AK244" i="122"/>
  <c r="AL188" i="122"/>
  <c r="R567" i="122"/>
  <c r="AJ1530" i="122"/>
  <c r="AM234" i="122"/>
  <c r="AM2503" i="13"/>
  <c r="Z1112" i="13"/>
  <c r="AI2391" i="13"/>
  <c r="Q460" i="122"/>
  <c r="S689" i="122"/>
  <c r="AL506" i="122"/>
  <c r="AJ1316" i="122"/>
  <c r="AL2313" i="122"/>
  <c r="AL2396" i="13"/>
  <c r="AH2450" i="13"/>
  <c r="AH1968" i="13"/>
  <c r="W1277" i="13"/>
  <c r="R54" i="122"/>
  <c r="AM243" i="122"/>
  <c r="AI2400" i="13"/>
  <c r="AL434" i="122"/>
  <c r="AL880" i="122"/>
  <c r="AJ781" i="122"/>
  <c r="Z1595" i="13"/>
  <c r="P44" i="122"/>
  <c r="AL559" i="122"/>
  <c r="AK2473" i="122"/>
  <c r="O312" i="13"/>
  <c r="P360" i="13"/>
  <c r="AD1600" i="13"/>
  <c r="X1219" i="13"/>
  <c r="AH2453" i="13"/>
  <c r="Q277" i="122"/>
  <c r="AH2449" i="13"/>
  <c r="AJ995" i="122"/>
  <c r="V1165" i="13"/>
  <c r="AE1707" i="13"/>
  <c r="AL753" i="122"/>
  <c r="W791" i="13"/>
  <c r="AK2289" i="13"/>
  <c r="O111" i="13"/>
  <c r="AL861" i="122"/>
  <c r="AI2399" i="13"/>
  <c r="AL1395" i="122"/>
  <c r="AL388" i="122"/>
  <c r="AJ1851" i="122"/>
  <c r="Z1597" i="13"/>
  <c r="AH2455" i="13"/>
  <c r="P200" i="13"/>
  <c r="R581" i="13"/>
  <c r="Y1005" i="13"/>
  <c r="AE177" i="13"/>
  <c r="AE2129" i="13"/>
  <c r="Y1330" i="13"/>
  <c r="P353" i="122"/>
  <c r="AK2366" i="122"/>
  <c r="AK1037" i="122"/>
  <c r="AK1042" i="122" s="1"/>
  <c r="AJ2182" i="13"/>
  <c r="P141" i="122"/>
  <c r="AB1806" i="13"/>
  <c r="AJ1423" i="122"/>
  <c r="AL435" i="122"/>
  <c r="AJ2497" i="13"/>
  <c r="AB1326" i="13"/>
  <c r="X1212" i="13"/>
  <c r="AJ2496" i="13"/>
  <c r="AL546" i="122"/>
  <c r="AH2452" i="13"/>
  <c r="AK2045" i="122"/>
  <c r="P527" i="13"/>
  <c r="T470" i="13"/>
  <c r="AM235" i="122"/>
  <c r="AH2454" i="13"/>
  <c r="AB1811" i="13"/>
  <c r="R398" i="122"/>
  <c r="Q344" i="122"/>
  <c r="S662" i="122"/>
  <c r="U886" i="122"/>
  <c r="Q341" i="122"/>
  <c r="S499" i="122"/>
  <c r="S495" i="122"/>
  <c r="R392" i="122"/>
  <c r="U875" i="122"/>
  <c r="S667" i="122"/>
  <c r="AB1468" i="122"/>
  <c r="S505" i="122"/>
  <c r="Q350" i="122"/>
  <c r="T773" i="122"/>
  <c r="S500" i="122"/>
  <c r="Q343" i="122"/>
  <c r="Q345" i="122"/>
  <c r="T779" i="122"/>
  <c r="U877" i="122"/>
  <c r="S496" i="122"/>
  <c r="S672" i="122"/>
  <c r="S665" i="122"/>
  <c r="T771" i="122"/>
  <c r="R391" i="122"/>
  <c r="T769" i="122"/>
  <c r="Q346" i="122"/>
  <c r="U878" i="122"/>
  <c r="Q342" i="122"/>
  <c r="R393" i="122"/>
  <c r="R394" i="122"/>
  <c r="Q340" i="122"/>
  <c r="S497" i="122"/>
  <c r="S668" i="122"/>
  <c r="U880" i="122"/>
  <c r="U828" i="122"/>
  <c r="S663" i="122"/>
  <c r="R388" i="122"/>
  <c r="R390" i="122"/>
  <c r="U879" i="122"/>
  <c r="U881" i="122"/>
  <c r="R389" i="122"/>
  <c r="U876" i="122"/>
  <c r="T770" i="122"/>
  <c r="AM2491" i="122"/>
  <c r="AM2384" i="122"/>
  <c r="AL2270" i="122"/>
  <c r="AM2277" i="122"/>
  <c r="AM2170" i="122"/>
  <c r="AK2005" i="122"/>
  <c r="AL1951" i="122"/>
  <c r="AM1956" i="122"/>
  <c r="AM93" i="122"/>
  <c r="AL1842" i="122"/>
  <c r="AL1736" i="122"/>
  <c r="AM1635" i="122"/>
  <c r="AL1523" i="122"/>
  <c r="AL667" i="122"/>
  <c r="AL666" i="122"/>
  <c r="AL879" i="122"/>
  <c r="AL1089" i="122"/>
  <c r="AJ1102" i="122"/>
  <c r="AK823" i="122"/>
  <c r="AL2420" i="122"/>
  <c r="V935" i="122"/>
  <c r="V982" i="122"/>
  <c r="AK2433" i="122"/>
  <c r="AK2214" i="122"/>
  <c r="AK1893" i="122"/>
  <c r="AK716" i="122"/>
  <c r="AK1465" i="122"/>
  <c r="AL1086" i="122"/>
  <c r="AL2477" i="122"/>
  <c r="AK1786" i="122"/>
  <c r="AL2156" i="122"/>
  <c r="AK2152" i="122"/>
  <c r="AK1144" i="122"/>
  <c r="AK85" i="122"/>
  <c r="AK88" i="122"/>
  <c r="AK89" i="122"/>
  <c r="AK83" i="122"/>
  <c r="AK94" i="122"/>
  <c r="AK84" i="122"/>
  <c r="AK87" i="122"/>
  <c r="AK1572" i="122"/>
  <c r="AL1992" i="122"/>
  <c r="AM242" i="122"/>
  <c r="U902" i="13"/>
  <c r="U1010" i="13"/>
  <c r="U1042" i="13"/>
  <c r="AL1778" i="122"/>
  <c r="AD1973" i="13"/>
  <c r="AD2005" i="13"/>
  <c r="AL1457" i="122"/>
  <c r="AL1993" i="122"/>
  <c r="AL821" i="122"/>
  <c r="AL1244" i="122"/>
  <c r="AL498" i="122"/>
  <c r="AL1035" i="122"/>
  <c r="AL1034" i="122"/>
  <c r="AL2325" i="122"/>
  <c r="AA1353" i="122"/>
  <c r="AL1897" i="122"/>
  <c r="AL494" i="122"/>
  <c r="AL1033" i="122"/>
  <c r="AL500" i="122"/>
  <c r="AL1565" i="122"/>
  <c r="AL1464" i="122"/>
  <c r="T604" i="122"/>
  <c r="S187" i="122"/>
  <c r="Y1143" i="122"/>
  <c r="AL1678" i="122"/>
  <c r="AL2105" i="122"/>
  <c r="AL495" i="122"/>
  <c r="AL1362" i="122"/>
  <c r="AL2208" i="122"/>
  <c r="AL1458" i="122"/>
  <c r="S573" i="122"/>
  <c r="X1032" i="122"/>
  <c r="Z1041" i="122"/>
  <c r="AJ2721" i="122"/>
  <c r="AL1576" i="122"/>
  <c r="S189" i="122"/>
  <c r="AL497" i="122"/>
  <c r="AL605" i="122"/>
  <c r="AL1779" i="122"/>
  <c r="AL929" i="122"/>
  <c r="W925" i="122"/>
  <c r="AL1781" i="122"/>
  <c r="AL1570" i="122"/>
  <c r="U708" i="122"/>
  <c r="AL1675" i="122"/>
  <c r="AL1032" i="122"/>
  <c r="AL2315" i="122"/>
  <c r="AA1351" i="122"/>
  <c r="AL1247" i="122"/>
  <c r="AL608" i="122"/>
  <c r="AL2319" i="122"/>
  <c r="W928" i="122"/>
  <c r="AL2314" i="122"/>
  <c r="AL1784" i="122"/>
  <c r="AL2004" i="122"/>
  <c r="AL928" i="122"/>
  <c r="AL712" i="122"/>
  <c r="AM391" i="122"/>
  <c r="Y1138" i="122"/>
  <c r="W929" i="122"/>
  <c r="AL1674" i="122"/>
  <c r="AL2218" i="122"/>
  <c r="AL922" i="122"/>
  <c r="AA1357" i="122"/>
  <c r="AA1355" i="122"/>
  <c r="AL2103" i="122"/>
  <c r="S236" i="122"/>
  <c r="W926" i="122"/>
  <c r="AL1887" i="122"/>
  <c r="Z1249" i="122"/>
  <c r="AL1995" i="122"/>
  <c r="Z1246" i="122"/>
  <c r="AL1469" i="122"/>
  <c r="AL1677" i="122"/>
  <c r="W924" i="122"/>
  <c r="AL827" i="122"/>
  <c r="Z1244" i="122"/>
  <c r="X1030" i="122"/>
  <c r="AL1462" i="122"/>
  <c r="AL1355" i="122"/>
  <c r="AL927" i="122"/>
  <c r="AL1997" i="122"/>
  <c r="Y1140" i="122"/>
  <c r="AL2317" i="122"/>
  <c r="AB1524" i="122"/>
  <c r="AL934" i="122"/>
  <c r="AL2427" i="122"/>
  <c r="AL1139" i="122"/>
  <c r="AM3089" i="122"/>
  <c r="AA1356" i="122"/>
  <c r="AL926" i="122"/>
  <c r="Z1247" i="122"/>
  <c r="AL2424" i="122"/>
  <c r="V822" i="122"/>
  <c r="Y1142" i="122"/>
  <c r="AL714" i="122"/>
  <c r="AL2106" i="122"/>
  <c r="AL1994" i="122"/>
  <c r="X1034" i="122"/>
  <c r="R139" i="122"/>
  <c r="AL2102" i="122"/>
  <c r="W720" i="122"/>
  <c r="S197" i="122"/>
  <c r="S237" i="122"/>
  <c r="AL1568" i="122"/>
  <c r="X1035" i="122"/>
  <c r="S576" i="122"/>
  <c r="AL3042" i="122"/>
  <c r="AL1136" i="122"/>
  <c r="AL1246" i="122"/>
  <c r="AL1571" i="122"/>
  <c r="AL1892" i="122"/>
  <c r="AL1888" i="122"/>
  <c r="AL1030" i="122"/>
  <c r="AL2100" i="122"/>
  <c r="AL2421" i="122"/>
  <c r="AB1519" i="122"/>
  <c r="AL1353" i="122"/>
  <c r="S238" i="122"/>
  <c r="AL1141" i="122"/>
  <c r="AL2101" i="122"/>
  <c r="AL1566" i="122"/>
  <c r="S235" i="122"/>
  <c r="AL1569" i="122"/>
  <c r="AL923" i="122"/>
  <c r="AL2318" i="122"/>
  <c r="AL1890" i="122"/>
  <c r="AB1518" i="122"/>
  <c r="AL1249" i="122"/>
  <c r="W923" i="122"/>
  <c r="AL1889" i="122"/>
  <c r="AL2212" i="122"/>
  <c r="AL1998" i="122"/>
  <c r="AM392" i="122"/>
  <c r="AL2209" i="122"/>
  <c r="AL1459" i="122"/>
  <c r="AL1140" i="122"/>
  <c r="AL1790" i="122"/>
  <c r="AL713" i="122"/>
  <c r="AL613" i="122"/>
  <c r="AL1461" i="122"/>
  <c r="P27" i="8"/>
  <c r="AL1245" i="122"/>
  <c r="AL1248" i="122"/>
  <c r="R138" i="122"/>
  <c r="AA1148" i="122"/>
  <c r="S57" i="122"/>
  <c r="Y1137" i="122"/>
  <c r="AL1031" i="122"/>
  <c r="AL711" i="122"/>
  <c r="AL1673" i="122"/>
  <c r="AL1354" i="122"/>
  <c r="AL1785" i="122"/>
  <c r="AL1137" i="122"/>
  <c r="AL399" i="122"/>
  <c r="AL1567" i="122"/>
  <c r="AL1351" i="122"/>
  <c r="AL710" i="122"/>
  <c r="S53" i="122"/>
  <c r="AL2320" i="122"/>
  <c r="AL496" i="122"/>
  <c r="AB1255" i="122"/>
  <c r="AL924" i="122"/>
  <c r="Z1250" i="122"/>
  <c r="AL1138" i="122"/>
  <c r="AL1996" i="122"/>
  <c r="AL1460" i="122"/>
  <c r="AL1255" i="122"/>
  <c r="Y934" i="122"/>
  <c r="AL2423" i="122"/>
  <c r="U715" i="122"/>
  <c r="W933" i="122"/>
  <c r="AL925" i="122"/>
  <c r="V613" i="122"/>
  <c r="AL818" i="122"/>
  <c r="AL2316" i="122"/>
  <c r="W927" i="122"/>
  <c r="AL1143" i="122"/>
  <c r="U712" i="122"/>
  <c r="AL822" i="122"/>
  <c r="AL2425" i="122"/>
  <c r="X1040" i="122"/>
  <c r="Y1147" i="122"/>
  <c r="AL1780" i="122"/>
  <c r="Z1254" i="122"/>
  <c r="T606" i="122"/>
  <c r="AL709" i="122"/>
  <c r="AL1250" i="122"/>
  <c r="AA1352" i="122"/>
  <c r="AL817" i="122"/>
  <c r="Y1139" i="122"/>
  <c r="AL715" i="122"/>
  <c r="AL1886" i="122"/>
  <c r="AL2426" i="122"/>
  <c r="AA1354" i="122"/>
  <c r="AA1361" i="122"/>
  <c r="AL720" i="122"/>
  <c r="U714" i="122"/>
  <c r="AL1352" i="122"/>
  <c r="AL1783" i="122"/>
  <c r="U506" i="122"/>
  <c r="AL1999" i="122"/>
  <c r="Y1141" i="122"/>
  <c r="AM393" i="122"/>
  <c r="X827" i="122"/>
  <c r="AL1142" i="122"/>
  <c r="S188" i="122"/>
  <c r="AL1683" i="122"/>
  <c r="AL1036" i="122"/>
  <c r="AL604" i="122"/>
  <c r="AK2326" i="122"/>
  <c r="AL2213" i="122"/>
  <c r="AL1148" i="122"/>
  <c r="X1036" i="122"/>
  <c r="AL1356" i="122"/>
  <c r="AL2207" i="122"/>
  <c r="T601" i="122"/>
  <c r="AI2573" i="13"/>
  <c r="R300" i="13"/>
  <c r="Q636" i="13"/>
  <c r="Q299" i="13"/>
  <c r="Y1485" i="13"/>
  <c r="R580" i="13"/>
  <c r="V1009" i="13"/>
  <c r="R244" i="122"/>
  <c r="S186" i="122"/>
  <c r="R127" i="122"/>
  <c r="Q16" i="122"/>
  <c r="Q43" i="122"/>
  <c r="AK2112" i="122"/>
  <c r="Z1410" i="122"/>
  <c r="Z1363" i="122"/>
  <c r="Y1303" i="122"/>
  <c r="Y1256" i="122"/>
  <c r="W1089" i="122"/>
  <c r="W1042" i="122"/>
  <c r="AB1517" i="122"/>
  <c r="Q464" i="13"/>
  <c r="AD2023" i="13"/>
  <c r="AC1924" i="13"/>
  <c r="AD1859" i="13"/>
  <c r="Z1596" i="13"/>
  <c r="W1116" i="13"/>
  <c r="P401" i="13"/>
  <c r="P248" i="13"/>
  <c r="T951" i="13"/>
  <c r="P304" i="13"/>
  <c r="P427" i="13"/>
  <c r="P62" i="13"/>
  <c r="AA1710" i="13"/>
  <c r="AA1543" i="13"/>
  <c r="V1149" i="13"/>
  <c r="T854" i="13"/>
  <c r="R739" i="13"/>
  <c r="AG2346" i="13"/>
  <c r="S841" i="13"/>
  <c r="T956" i="13"/>
  <c r="AC1757" i="13"/>
  <c r="AA1705" i="13"/>
  <c r="U901" i="13"/>
  <c r="S847" i="13"/>
  <c r="AC1758" i="13"/>
  <c r="AC1917" i="13"/>
  <c r="Y1496" i="13"/>
  <c r="U1063" i="13"/>
  <c r="V1117" i="13"/>
  <c r="W1109" i="13"/>
  <c r="S845" i="13"/>
  <c r="P523" i="13"/>
  <c r="AE2138" i="13"/>
  <c r="AF2235" i="13"/>
  <c r="U1068" i="13"/>
  <c r="Y1486" i="13"/>
  <c r="Y1389" i="13"/>
  <c r="AA1700" i="13"/>
  <c r="AG2343" i="13"/>
  <c r="AF2236" i="13"/>
  <c r="W1274" i="13"/>
  <c r="AC1920" i="13"/>
  <c r="W1151" i="13"/>
  <c r="AG2348" i="13"/>
  <c r="Q631" i="13"/>
  <c r="AE2134" i="13"/>
  <c r="AH2292" i="13"/>
  <c r="AF2245" i="13"/>
  <c r="AA1703" i="13"/>
  <c r="AI2577" i="13"/>
  <c r="V1171" i="13"/>
  <c r="R747" i="13"/>
  <c r="AE2130" i="13"/>
  <c r="AF2237" i="13"/>
  <c r="S682" i="13"/>
  <c r="AD2027" i="13"/>
  <c r="AG2344" i="13"/>
  <c r="AB1813" i="13"/>
  <c r="AB1804" i="13"/>
  <c r="T848" i="13"/>
  <c r="Y1492" i="13"/>
  <c r="Y1222" i="13"/>
  <c r="AF2241" i="13"/>
  <c r="X1385" i="13"/>
  <c r="AA1706" i="13"/>
  <c r="Z1599" i="13"/>
  <c r="U1064" i="13"/>
  <c r="W1278" i="13"/>
  <c r="AE2131" i="13"/>
  <c r="Y1483" i="13"/>
  <c r="X1331" i="13"/>
  <c r="X1363" i="13"/>
  <c r="AG2345" i="13"/>
  <c r="AC1916" i="13"/>
  <c r="T957" i="13"/>
  <c r="AK2903" i="13"/>
  <c r="AF2238" i="13"/>
  <c r="AI2508" i="13"/>
  <c r="AI2540" i="13"/>
  <c r="T935" i="13"/>
  <c r="T903" i="13"/>
  <c r="P258" i="13"/>
  <c r="O212" i="13"/>
  <c r="O106" i="13"/>
  <c r="O225" i="13"/>
  <c r="N33" i="11"/>
  <c r="W33" i="11"/>
  <c r="G33" i="11"/>
  <c r="X33" i="11"/>
  <c r="P33" i="11"/>
  <c r="L33" i="11"/>
  <c r="T33" i="11"/>
  <c r="U33" i="11"/>
  <c r="V33" i="11"/>
  <c r="O33" i="11"/>
  <c r="M33" i="11"/>
  <c r="I33" i="11"/>
  <c r="J33" i="11"/>
  <c r="R33" i="11"/>
  <c r="K33" i="11"/>
  <c r="Q33" i="11"/>
  <c r="Y33" i="11"/>
  <c r="S33" i="11"/>
  <c r="H33" i="11"/>
  <c r="F33" i="11"/>
  <c r="K33" i="15"/>
  <c r="K36" i="15"/>
  <c r="R447" i="122" l="1"/>
  <c r="R134" i="122"/>
  <c r="AB1520" i="122"/>
  <c r="Z1248" i="122"/>
  <c r="Z1308" i="122" s="1"/>
  <c r="U795" i="13"/>
  <c r="AA1533" i="13"/>
  <c r="O311" i="13"/>
  <c r="AE1964" i="13"/>
  <c r="U895" i="13"/>
  <c r="P357" i="13"/>
  <c r="P249" i="13" s="1"/>
  <c r="Z1245" i="122"/>
  <c r="Z1598" i="13"/>
  <c r="Z1605" i="13" s="1"/>
  <c r="AK552" i="122"/>
  <c r="Z1590" i="13"/>
  <c r="S726" i="13"/>
  <c r="S741" i="13" s="1"/>
  <c r="AK562" i="122"/>
  <c r="R130" i="122"/>
  <c r="X1033" i="122"/>
  <c r="S677" i="13"/>
  <c r="O309" i="13"/>
  <c r="Y1323" i="13"/>
  <c r="W1108" i="13"/>
  <c r="AL3010" i="13"/>
  <c r="AM2950" i="13" s="1"/>
  <c r="AB1522" i="122"/>
  <c r="AE2010" i="13"/>
  <c r="R572" i="13"/>
  <c r="AH2293" i="13"/>
  <c r="AB1523" i="122"/>
  <c r="AG2179" i="13"/>
  <c r="Z1476" i="13"/>
  <c r="AG2180" i="13"/>
  <c r="AG2225" i="13" s="1"/>
  <c r="S680" i="13"/>
  <c r="AA1532" i="13"/>
  <c r="R264" i="122"/>
  <c r="X1031" i="122"/>
  <c r="AC1915" i="13"/>
  <c r="Z1428" i="13"/>
  <c r="AL2920" i="122"/>
  <c r="W1152" i="13"/>
  <c r="V1002" i="13"/>
  <c r="Z1472" i="13"/>
  <c r="AG2341" i="13"/>
  <c r="AG2339" i="13"/>
  <c r="AH2446" i="13"/>
  <c r="Y1320" i="13"/>
  <c r="AH2448" i="13"/>
  <c r="AI2388" i="13" s="1"/>
  <c r="O99" i="13"/>
  <c r="S733" i="13"/>
  <c r="O305" i="13"/>
  <c r="O101" i="13"/>
  <c r="P359" i="13"/>
  <c r="P176" i="13"/>
  <c r="AE2007" i="13"/>
  <c r="O117" i="13"/>
  <c r="O63" i="13"/>
  <c r="AI2135" i="13"/>
  <c r="T181" i="13"/>
  <c r="N124" i="13"/>
  <c r="R736" i="13"/>
  <c r="S676" i="13" s="1"/>
  <c r="AA1699" i="13"/>
  <c r="P361" i="13"/>
  <c r="O313" i="13"/>
  <c r="AA1697" i="13"/>
  <c r="O428" i="13"/>
  <c r="AJ2796" i="13"/>
  <c r="R619" i="13"/>
  <c r="P174" i="13"/>
  <c r="R734" i="13"/>
  <c r="AG2231" i="13"/>
  <c r="S569" i="122"/>
  <c r="O261" i="13"/>
  <c r="Y1369" i="13"/>
  <c r="R615" i="13"/>
  <c r="R620" i="13"/>
  <c r="AG1814" i="13"/>
  <c r="AJ2546" i="13"/>
  <c r="N41" i="13"/>
  <c r="AA1589" i="13"/>
  <c r="V1044" i="13"/>
  <c r="T783" i="13"/>
  <c r="Q519" i="13"/>
  <c r="Q468" i="13"/>
  <c r="X1215" i="13"/>
  <c r="P205" i="13"/>
  <c r="AB1711" i="13"/>
  <c r="Y1367" i="13"/>
  <c r="AC1750" i="13"/>
  <c r="U894" i="13"/>
  <c r="W1110" i="13"/>
  <c r="U399" i="122"/>
  <c r="AF1972" i="13"/>
  <c r="Q466" i="13"/>
  <c r="V1175" i="13"/>
  <c r="Z1489" i="13"/>
  <c r="P199" i="13"/>
  <c r="AL439" i="122"/>
  <c r="S678" i="13"/>
  <c r="AJ2552" i="13"/>
  <c r="AM3102" i="13"/>
  <c r="P520" i="13"/>
  <c r="P522" i="13"/>
  <c r="P535" i="13" s="1"/>
  <c r="AC1911" i="13"/>
  <c r="V1001" i="13"/>
  <c r="P202" i="13"/>
  <c r="P217" i="13" s="1"/>
  <c r="AE1961" i="13"/>
  <c r="AL1945" i="122"/>
  <c r="P218" i="13"/>
  <c r="Q173" i="13" s="1"/>
  <c r="AD1910" i="13"/>
  <c r="AF2232" i="13"/>
  <c r="AC1913" i="13"/>
  <c r="AF2073" i="13"/>
  <c r="Q629" i="13"/>
  <c r="AD1493" i="13"/>
  <c r="AC1748" i="13"/>
  <c r="Q627" i="13"/>
  <c r="X1258" i="13"/>
  <c r="AL231" i="122"/>
  <c r="Y1136" i="122"/>
  <c r="Y1364" i="13"/>
  <c r="T351" i="122"/>
  <c r="X1268" i="13"/>
  <c r="AL1609" i="122"/>
  <c r="AC1797" i="13"/>
  <c r="U840" i="13"/>
  <c r="P292" i="13"/>
  <c r="AF2072" i="13"/>
  <c r="AB1641" i="13"/>
  <c r="P53" i="13"/>
  <c r="AF2068" i="13"/>
  <c r="AE2125" i="13"/>
  <c r="P415" i="13"/>
  <c r="U893" i="13"/>
  <c r="R65" i="122"/>
  <c r="AF2079" i="13"/>
  <c r="AK2813" i="122"/>
  <c r="Y1366" i="13"/>
  <c r="AJ2544" i="13"/>
  <c r="AE2127" i="13"/>
  <c r="Q525" i="13"/>
  <c r="AC1747" i="13"/>
  <c r="AA1579" i="13"/>
  <c r="R133" i="122"/>
  <c r="V1000" i="13"/>
  <c r="AL1288" i="122"/>
  <c r="Z1475" i="13"/>
  <c r="W1271" i="13"/>
  <c r="AL646" i="122"/>
  <c r="X1257" i="13"/>
  <c r="V1043" i="13"/>
  <c r="AF2234" i="13"/>
  <c r="X1209" i="122"/>
  <c r="AB1642" i="13"/>
  <c r="X1216" i="13"/>
  <c r="AL647" i="122"/>
  <c r="AJ2541" i="13"/>
  <c r="P295" i="13"/>
  <c r="U937" i="13"/>
  <c r="P418" i="13"/>
  <c r="T789" i="13"/>
  <c r="P201" i="13"/>
  <c r="AB1644" i="13"/>
  <c r="AB1689" i="13" s="1"/>
  <c r="AJ2575" i="13"/>
  <c r="T829" i="13"/>
  <c r="AF2069" i="13"/>
  <c r="U835" i="13"/>
  <c r="AD1858" i="13"/>
  <c r="W1269" i="13"/>
  <c r="Y1375" i="13"/>
  <c r="Q66" i="122"/>
  <c r="Z1482" i="13"/>
  <c r="AH1861" i="13"/>
  <c r="AL1717" i="122"/>
  <c r="Q278" i="122"/>
  <c r="AD1854" i="13"/>
  <c r="AL551" i="122"/>
  <c r="AL860" i="122"/>
  <c r="AI2689" i="13"/>
  <c r="AL2251" i="122"/>
  <c r="AB1470" i="122"/>
  <c r="AL1410" i="122"/>
  <c r="T831" i="13"/>
  <c r="AC1746" i="13"/>
  <c r="P51" i="13"/>
  <c r="T781" i="122"/>
  <c r="AE2011" i="13"/>
  <c r="AA1535" i="13"/>
  <c r="AL2164" i="122"/>
  <c r="AL561" i="122"/>
  <c r="AC1794" i="13"/>
  <c r="S674" i="122"/>
  <c r="AL663" i="122"/>
  <c r="AL2271" i="122"/>
  <c r="AK2381" i="122"/>
  <c r="AK2386" i="122" s="1"/>
  <c r="AL2482" i="122"/>
  <c r="AL218" i="122"/>
  <c r="AL199" i="122"/>
  <c r="AL2258" i="122"/>
  <c r="AH2327" i="13"/>
  <c r="AL760" i="122"/>
  <c r="AL1825" i="122"/>
  <c r="AL1183" i="122"/>
  <c r="AL1396" i="122"/>
  <c r="AL756" i="122"/>
  <c r="AL1628" i="122"/>
  <c r="AL2151" i="122"/>
  <c r="AL542" i="122"/>
  <c r="AL2253" i="122"/>
  <c r="AL1509" i="122"/>
  <c r="U947" i="13"/>
  <c r="AL2171" i="122"/>
  <c r="AK1938" i="122"/>
  <c r="AK868" i="122"/>
  <c r="AI2394" i="13"/>
  <c r="AE207" i="13"/>
  <c r="AK2349" i="13"/>
  <c r="W1105" i="13"/>
  <c r="X1264" i="13"/>
  <c r="AL449" i="122"/>
  <c r="AL2358" i="122"/>
  <c r="AM2578" i="13"/>
  <c r="AL1397" i="122"/>
  <c r="AI2389" i="13"/>
  <c r="AH2352" i="13"/>
  <c r="P293" i="13"/>
  <c r="AL2252" i="122"/>
  <c r="AL2468" i="122"/>
  <c r="AL1627" i="122"/>
  <c r="AL1290" i="122"/>
  <c r="AL1504" i="122"/>
  <c r="AL1611" i="122"/>
  <c r="AL2466" i="122"/>
  <c r="AL1937" i="122"/>
  <c r="AL653" i="122"/>
  <c r="AL1630" i="122"/>
  <c r="AL1610" i="122"/>
  <c r="AL1502" i="122"/>
  <c r="AL876" i="122"/>
  <c r="AK1831" i="122"/>
  <c r="AK2259" i="122"/>
  <c r="AK1082" i="122"/>
  <c r="AK1087" i="122" s="1"/>
  <c r="AL2465" i="122"/>
  <c r="X1217" i="13"/>
  <c r="Z1329" i="13"/>
  <c r="AE1963" i="13"/>
  <c r="AL649" i="122"/>
  <c r="AL862" i="122"/>
  <c r="AL863" i="122"/>
  <c r="AL969" i="122"/>
  <c r="AL1076" i="122"/>
  <c r="AL2146" i="122"/>
  <c r="AL2145" i="122"/>
  <c r="AL1616" i="122"/>
  <c r="AL2042" i="122"/>
  <c r="AL1932" i="122"/>
  <c r="AL540" i="122"/>
  <c r="AL560" i="122"/>
  <c r="AL558" i="122"/>
  <c r="AL1823" i="122"/>
  <c r="AK1189" i="122"/>
  <c r="AL1417" i="122"/>
  <c r="S507" i="122"/>
  <c r="AL450" i="122"/>
  <c r="AI2395" i="13"/>
  <c r="AE1540" i="13"/>
  <c r="O115" i="13"/>
  <c r="AI2445" i="13"/>
  <c r="AH2028" i="13"/>
  <c r="AK761" i="122"/>
  <c r="AJ2542" i="13"/>
  <c r="AL433" i="122"/>
  <c r="X1214" i="13"/>
  <c r="AD1857" i="13"/>
  <c r="AL2470" i="122"/>
  <c r="AL1182" i="122"/>
  <c r="AL1935" i="122"/>
  <c r="AL967" i="122"/>
  <c r="AL1289" i="122"/>
  <c r="U1055" i="13"/>
  <c r="AL2037" i="122"/>
  <c r="AK2488" i="122"/>
  <c r="AL2428" i="122" s="1"/>
  <c r="Y1065" i="13"/>
  <c r="AA1537" i="13"/>
  <c r="AI2459" i="13"/>
  <c r="W851" i="13"/>
  <c r="P252" i="13"/>
  <c r="P405" i="13"/>
  <c r="AG2176" i="13"/>
  <c r="AL755" i="122"/>
  <c r="AL2039" i="122"/>
  <c r="AL1503" i="122"/>
  <c r="R633" i="13"/>
  <c r="AL1081" i="122"/>
  <c r="AL2044" i="122"/>
  <c r="AL1295" i="122"/>
  <c r="AL867" i="122"/>
  <c r="AL985" i="122"/>
  <c r="AL541" i="122"/>
  <c r="AL1830" i="122"/>
  <c r="AL2363" i="122"/>
  <c r="AL1181" i="122"/>
  <c r="AL2472" i="122"/>
  <c r="AL2360" i="122"/>
  <c r="AL974" i="122"/>
  <c r="AL1723" i="122"/>
  <c r="AL539" i="122"/>
  <c r="AK1617" i="122"/>
  <c r="AL2492" i="122"/>
  <c r="T530" i="13"/>
  <c r="AI2392" i="13"/>
  <c r="R626" i="13"/>
  <c r="AI2390" i="13"/>
  <c r="AI2436" i="13"/>
  <c r="V1162" i="13"/>
  <c r="T787" i="13"/>
  <c r="AL2471" i="122"/>
  <c r="AL754" i="122"/>
  <c r="AL2365" i="122"/>
  <c r="AL968" i="122"/>
  <c r="AL1075" i="122"/>
  <c r="AL1824" i="122"/>
  <c r="AL2038" i="122"/>
  <c r="AL1101" i="122"/>
  <c r="R400" i="122"/>
  <c r="Q467" i="13"/>
  <c r="AH2347" i="13"/>
  <c r="AL768" i="122"/>
  <c r="R129" i="122"/>
  <c r="AL2456" i="13"/>
  <c r="AL1931" i="122"/>
  <c r="AL1188" i="122"/>
  <c r="AL1718" i="122"/>
  <c r="AL1629" i="122"/>
  <c r="AL2484" i="122"/>
  <c r="AL2359" i="122"/>
  <c r="AD2018" i="13"/>
  <c r="AK1510" i="122"/>
  <c r="AC1751" i="13"/>
  <c r="AB1386" i="13"/>
  <c r="AJ2242" i="13"/>
  <c r="P215" i="13"/>
  <c r="AF1647" i="13"/>
  <c r="AI2393" i="13"/>
  <c r="Z1172" i="13"/>
  <c r="U888" i="122"/>
  <c r="T603" i="122"/>
  <c r="S572" i="122"/>
  <c r="R451" i="122"/>
  <c r="R268" i="122"/>
  <c r="S571" i="122"/>
  <c r="S580" i="122"/>
  <c r="Q352" i="122"/>
  <c r="Q141" i="122" s="1"/>
  <c r="V821" i="122"/>
  <c r="R452" i="122"/>
  <c r="R269" i="122"/>
  <c r="V826" i="122"/>
  <c r="V818" i="122"/>
  <c r="U711" i="122"/>
  <c r="V817" i="122"/>
  <c r="T602" i="122"/>
  <c r="U710" i="122"/>
  <c r="V819" i="122"/>
  <c r="S575" i="122"/>
  <c r="AB1528" i="122"/>
  <c r="S570" i="122"/>
  <c r="V820" i="122"/>
  <c r="R454" i="122"/>
  <c r="R271" i="122"/>
  <c r="T605" i="122"/>
  <c r="U719" i="122"/>
  <c r="V816" i="122"/>
  <c r="R450" i="122"/>
  <c r="R267" i="122"/>
  <c r="U713" i="122"/>
  <c r="T607" i="122"/>
  <c r="S574" i="122"/>
  <c r="R448" i="122"/>
  <c r="R265" i="122"/>
  <c r="T608" i="122"/>
  <c r="R453" i="122"/>
  <c r="R270" i="122"/>
  <c r="U709" i="122"/>
  <c r="T612" i="122"/>
  <c r="V815" i="122"/>
  <c r="R266" i="122"/>
  <c r="R449" i="122"/>
  <c r="R275" i="122"/>
  <c r="R458" i="122"/>
  <c r="AM1029" i="122"/>
  <c r="AL2377" i="122"/>
  <c r="AL2376" i="122"/>
  <c r="AL2379" i="122"/>
  <c r="AL2272" i="122"/>
  <c r="AL2269" i="122"/>
  <c r="AL2162" i="122"/>
  <c r="AL2163" i="122"/>
  <c r="AL2159" i="122"/>
  <c r="AK2167" i="122"/>
  <c r="AL2165" i="122"/>
  <c r="AL2056" i="122"/>
  <c r="AL2058" i="122"/>
  <c r="AL2055" i="122"/>
  <c r="AK2060" i="122"/>
  <c r="AL1949" i="122"/>
  <c r="AL1948" i="122"/>
  <c r="AL1843" i="122"/>
  <c r="AL1841" i="122"/>
  <c r="AL1844" i="122"/>
  <c r="AL1737" i="122"/>
  <c r="AL1734" i="122"/>
  <c r="AL1735" i="122"/>
  <c r="AL1731" i="122"/>
  <c r="AL1621" i="122"/>
  <c r="AL1522" i="122"/>
  <c r="AL1521" i="122"/>
  <c r="AL1520" i="122"/>
  <c r="AK1470" i="122"/>
  <c r="AL1414" i="122"/>
  <c r="AL1416" i="122"/>
  <c r="AL1415" i="122"/>
  <c r="AL1413" i="122"/>
  <c r="AL665" i="122"/>
  <c r="AL774" i="122"/>
  <c r="AL772" i="122"/>
  <c r="AL773" i="122"/>
  <c r="AL881" i="122"/>
  <c r="AL988" i="122"/>
  <c r="AL986" i="122"/>
  <c r="AL987" i="122"/>
  <c r="AL1092" i="122"/>
  <c r="AL1093" i="122"/>
  <c r="AL1094" i="122"/>
  <c r="AL1095" i="122"/>
  <c r="AL1200" i="122"/>
  <c r="AL1199" i="122"/>
  <c r="AL1202" i="122"/>
  <c r="AL1201" i="122"/>
  <c r="AM468" i="122"/>
  <c r="AM467" i="122"/>
  <c r="AM466" i="122"/>
  <c r="AK2050" i="122"/>
  <c r="AK2219" i="122"/>
  <c r="V995" i="122"/>
  <c r="W922" i="122"/>
  <c r="AK2478" i="122"/>
  <c r="AK828" i="122"/>
  <c r="AK1898" i="122"/>
  <c r="AK721" i="122"/>
  <c r="AL2263" i="122"/>
  <c r="AL1407" i="122"/>
  <c r="AL2370" i="122"/>
  <c r="AK1791" i="122"/>
  <c r="AL2049" i="122"/>
  <c r="AL1942" i="122"/>
  <c r="AJ674" i="122"/>
  <c r="AK609" i="122"/>
  <c r="AK1149" i="122"/>
  <c r="AK1251" i="122"/>
  <c r="AL1835" i="122"/>
  <c r="AL1728" i="122"/>
  <c r="AL1514" i="122"/>
  <c r="AL1300" i="122"/>
  <c r="AL1193" i="122"/>
  <c r="AL979" i="122"/>
  <c r="AL872" i="122"/>
  <c r="AL765" i="122"/>
  <c r="AL658" i="122"/>
  <c r="AL444" i="122"/>
  <c r="AK1679" i="122"/>
  <c r="AK1577" i="122"/>
  <c r="AK1358" i="122"/>
  <c r="AK930" i="122"/>
  <c r="U1057" i="13"/>
  <c r="AD2020" i="13"/>
  <c r="U768" i="122"/>
  <c r="U774" i="122"/>
  <c r="Z1101" i="122"/>
  <c r="X1096" i="122"/>
  <c r="Y1207" i="122"/>
  <c r="U772" i="122"/>
  <c r="W993" i="122"/>
  <c r="AM2982" i="122"/>
  <c r="S257" i="122"/>
  <c r="X1094" i="122"/>
  <c r="AM3134" i="122"/>
  <c r="T191" i="122"/>
  <c r="AA1417" i="122"/>
  <c r="S249" i="122"/>
  <c r="Y1203" i="122"/>
  <c r="AA1413" i="122"/>
  <c r="T661" i="122"/>
  <c r="U566" i="122"/>
  <c r="Y1199" i="122"/>
  <c r="W987" i="122"/>
  <c r="T190" i="122"/>
  <c r="AA1411" i="122"/>
  <c r="X1092" i="122"/>
  <c r="T666" i="122"/>
  <c r="X1100" i="122"/>
  <c r="V673" i="122"/>
  <c r="Y1197" i="122"/>
  <c r="AA1208" i="122"/>
  <c r="W780" i="122"/>
  <c r="Y1202" i="122"/>
  <c r="W989" i="122"/>
  <c r="S247" i="122"/>
  <c r="X887" i="122"/>
  <c r="AA1421" i="122"/>
  <c r="AA1412" i="122"/>
  <c r="W983" i="122"/>
  <c r="S561" i="122"/>
  <c r="T192" i="122"/>
  <c r="W985" i="122"/>
  <c r="Q23" i="8"/>
  <c r="Z1314" i="122"/>
  <c r="U775" i="122"/>
  <c r="AB1315" i="122"/>
  <c r="S63" i="122"/>
  <c r="V882" i="122"/>
  <c r="Y1200" i="122"/>
  <c r="X1090" i="122"/>
  <c r="W984" i="122"/>
  <c r="Z1309" i="122"/>
  <c r="W986" i="122"/>
  <c r="AA1415" i="122"/>
  <c r="Y1198" i="122"/>
  <c r="T664" i="122"/>
  <c r="AK2371" i="122"/>
  <c r="S248" i="122"/>
  <c r="Y1201" i="122"/>
  <c r="S56" i="122"/>
  <c r="AA1414" i="122"/>
  <c r="S59" i="122"/>
  <c r="T193" i="122"/>
  <c r="X1095" i="122"/>
  <c r="W988" i="122"/>
  <c r="AK2661" i="122"/>
  <c r="S558" i="122"/>
  <c r="Y994" i="122"/>
  <c r="Z1310" i="122"/>
  <c r="Z1305" i="122"/>
  <c r="S64" i="122"/>
  <c r="Z1307" i="122"/>
  <c r="AA1416" i="122"/>
  <c r="Z1304" i="122"/>
  <c r="Z1306" i="122"/>
  <c r="V1054" i="13"/>
  <c r="Z1425" i="13"/>
  <c r="AJ2498" i="13"/>
  <c r="R576" i="13"/>
  <c r="Q314" i="13"/>
  <c r="S577" i="13"/>
  <c r="R315" i="13"/>
  <c r="AB1650" i="13"/>
  <c r="Q509" i="13"/>
  <c r="W1161" i="13"/>
  <c r="X1029" i="122"/>
  <c r="W1102" i="122"/>
  <c r="S387" i="122"/>
  <c r="S52" i="122"/>
  <c r="S199" i="122"/>
  <c r="S246" i="122"/>
  <c r="AA1350" i="122"/>
  <c r="Z1423" i="122"/>
  <c r="AK2157" i="122"/>
  <c r="Z1243" i="122"/>
  <c r="Y1316" i="122"/>
  <c r="R34" i="122"/>
  <c r="Q25" i="122"/>
  <c r="AD1904" i="13"/>
  <c r="AD1864" i="13"/>
  <c r="P416" i="13"/>
  <c r="AA1536" i="13"/>
  <c r="U891" i="13"/>
  <c r="Q367" i="13"/>
  <c r="P319" i="13"/>
  <c r="P107" i="13"/>
  <c r="S679" i="13"/>
  <c r="V1164" i="13"/>
  <c r="AH2286" i="13"/>
  <c r="U794" i="13"/>
  <c r="Q533" i="13"/>
  <c r="S856" i="13"/>
  <c r="U896" i="13"/>
  <c r="AB1645" i="13"/>
  <c r="R640" i="13"/>
  <c r="AC1803" i="13"/>
  <c r="Z1426" i="13"/>
  <c r="Y1498" i="13"/>
  <c r="Z1436" i="13"/>
  <c r="V1003" i="13"/>
  <c r="T785" i="13"/>
  <c r="W1154" i="13"/>
  <c r="V1008" i="13"/>
  <c r="AG2175" i="13"/>
  <c r="AF2078" i="13"/>
  <c r="AH2283" i="13"/>
  <c r="Q463" i="13"/>
  <c r="AB1640" i="13"/>
  <c r="AG2185" i="13"/>
  <c r="AD1860" i="13"/>
  <c r="Z1432" i="13"/>
  <c r="AJ2502" i="13"/>
  <c r="AB1643" i="13"/>
  <c r="R571" i="13"/>
  <c r="AH2288" i="13"/>
  <c r="Z1491" i="13"/>
  <c r="AE2031" i="13"/>
  <c r="U788" i="13"/>
  <c r="AC1753" i="13"/>
  <c r="AB1819" i="13"/>
  <c r="AF2074" i="13"/>
  <c r="AL2843" i="13"/>
  <c r="AF2071" i="13"/>
  <c r="V1004" i="13"/>
  <c r="AA1539" i="13"/>
  <c r="AE1967" i="13"/>
  <c r="AG2178" i="13"/>
  <c r="U897" i="13"/>
  <c r="AH2285" i="13"/>
  <c r="AH2284" i="13"/>
  <c r="S727" i="13"/>
  <c r="AF2070" i="13"/>
  <c r="W1111" i="13"/>
  <c r="AJ2581" i="13"/>
  <c r="P303" i="13"/>
  <c r="AI2553" i="13"/>
  <c r="AD1856" i="13"/>
  <c r="X1218" i="13"/>
  <c r="AG2181" i="13"/>
  <c r="S687" i="13"/>
  <c r="W1166" i="13"/>
  <c r="X1376" i="13"/>
  <c r="X1378" i="13"/>
  <c r="AB1646" i="13"/>
  <c r="Y1325" i="13"/>
  <c r="AG2177" i="13"/>
  <c r="AI2570" i="13"/>
  <c r="P426" i="13"/>
  <c r="T950" i="13"/>
  <c r="T948" i="13"/>
  <c r="P180" i="13"/>
  <c r="O121" i="13"/>
  <c r="O227" i="13"/>
  <c r="D33" i="11"/>
  <c r="D35" i="11" s="1"/>
  <c r="T551" i="16" s="1"/>
  <c r="M33" i="15"/>
  <c r="K34" i="15"/>
  <c r="M34" i="15" s="1"/>
  <c r="M36" i="15"/>
  <c r="K37" i="15"/>
  <c r="M37" i="15" s="1"/>
  <c r="AH2461" i="13" l="1"/>
  <c r="AA1578" i="13"/>
  <c r="AA1593" i="13" s="1"/>
  <c r="U940" i="13"/>
  <c r="AE2009" i="13"/>
  <c r="AE2024" i="13" s="1"/>
  <c r="O114" i="13"/>
  <c r="P54" i="13" s="1"/>
  <c r="AK567" i="122"/>
  <c r="AL502" i="122"/>
  <c r="P404" i="13"/>
  <c r="P296" i="13" s="1"/>
  <c r="V1047" i="13"/>
  <c r="X1093" i="122"/>
  <c r="P402" i="13"/>
  <c r="AA1577" i="13"/>
  <c r="AA1592" i="13" s="1"/>
  <c r="O112" i="13"/>
  <c r="P52" i="13" s="1"/>
  <c r="S722" i="13"/>
  <c r="O39" i="13"/>
  <c r="AA1538" i="13"/>
  <c r="W1153" i="13"/>
  <c r="AE2025" i="13"/>
  <c r="S725" i="13"/>
  <c r="AL2935" i="122"/>
  <c r="AM2875" i="122" s="1"/>
  <c r="S55" i="122"/>
  <c r="Y1368" i="13"/>
  <c r="S748" i="13"/>
  <c r="AD1855" i="13"/>
  <c r="AD1900" i="13" s="1"/>
  <c r="X1091" i="122"/>
  <c r="AH2338" i="13"/>
  <c r="AH2353" i="13" s="1"/>
  <c r="AG2224" i="13"/>
  <c r="O306" i="13"/>
  <c r="R339" i="122"/>
  <c r="Z1473" i="13"/>
  <c r="R617" i="13"/>
  <c r="AC1926" i="13"/>
  <c r="Z1487" i="13"/>
  <c r="V1059" i="13"/>
  <c r="R749" i="13"/>
  <c r="R634" i="13"/>
  <c r="W1167" i="13"/>
  <c r="AH2281" i="13"/>
  <c r="Y1365" i="13"/>
  <c r="P406" i="13"/>
  <c r="AG2354" i="13"/>
  <c r="Y1382" i="13"/>
  <c r="O108" i="13"/>
  <c r="AA1712" i="13"/>
  <c r="R635" i="13"/>
  <c r="S575" i="13" s="1"/>
  <c r="P368" i="13"/>
  <c r="P206" i="13"/>
  <c r="P102" i="13" s="1"/>
  <c r="T226" i="13"/>
  <c r="AB1639" i="13"/>
  <c r="AE2022" i="13"/>
  <c r="O64" i="13"/>
  <c r="P251" i="13"/>
  <c r="P57" i="13"/>
  <c r="O116" i="13"/>
  <c r="AJ2075" i="13"/>
  <c r="P253" i="13"/>
  <c r="P204" i="13"/>
  <c r="R630" i="13"/>
  <c r="AK2736" i="13"/>
  <c r="AK2781" i="13" s="1"/>
  <c r="O320" i="13"/>
  <c r="AD1925" i="13"/>
  <c r="S554" i="122"/>
  <c r="Y1384" i="13"/>
  <c r="AH1754" i="13"/>
  <c r="W1155" i="13"/>
  <c r="N42" i="13"/>
  <c r="AG2246" i="13"/>
  <c r="AJ2576" i="13"/>
  <c r="AA1604" i="13"/>
  <c r="Q513" i="13"/>
  <c r="AC1651" i="13"/>
  <c r="O33" i="13"/>
  <c r="P220" i="13"/>
  <c r="N24" i="13"/>
  <c r="T828" i="13"/>
  <c r="X1260" i="13"/>
  <c r="Q534" i="13"/>
  <c r="AL454" i="122"/>
  <c r="AC1795" i="13"/>
  <c r="U939" i="13"/>
  <c r="U459" i="122"/>
  <c r="Q511" i="13"/>
  <c r="AJ2582" i="13"/>
  <c r="AF2017" i="13"/>
  <c r="P214" i="13"/>
  <c r="AA1429" i="13"/>
  <c r="Q462" i="13"/>
  <c r="W1115" i="13"/>
  <c r="AM186" i="122"/>
  <c r="Q642" i="13"/>
  <c r="S723" i="13"/>
  <c r="AM3117" i="13"/>
  <c r="AF2117" i="13"/>
  <c r="AD1853" i="13"/>
  <c r="V1046" i="13"/>
  <c r="AF2247" i="13"/>
  <c r="X1273" i="13"/>
  <c r="Y1379" i="13"/>
  <c r="Q355" i="13"/>
  <c r="AE2006" i="13"/>
  <c r="U276" i="122"/>
  <c r="AM1885" i="122"/>
  <c r="AM1960" i="122" s="1"/>
  <c r="T846" i="13"/>
  <c r="AF2118" i="13"/>
  <c r="AE1433" i="13"/>
  <c r="AC1793" i="13"/>
  <c r="AF2113" i="13"/>
  <c r="X1283" i="13"/>
  <c r="R569" i="13"/>
  <c r="R465" i="13"/>
  <c r="Y1196" i="122"/>
  <c r="AK2828" i="122"/>
  <c r="P98" i="13"/>
  <c r="AF2124" i="13"/>
  <c r="AK2500" i="13"/>
  <c r="U938" i="13"/>
  <c r="T844" i="13"/>
  <c r="AC1812" i="13"/>
  <c r="Y1149" i="122"/>
  <c r="P95" i="13"/>
  <c r="U855" i="13"/>
  <c r="AL1624" i="122"/>
  <c r="Y1381" i="13"/>
  <c r="W1284" i="13"/>
  <c r="AB1686" i="13"/>
  <c r="AA1594" i="13"/>
  <c r="AE2140" i="13"/>
  <c r="P307" i="13"/>
  <c r="AC1792" i="13"/>
  <c r="X1272" i="13"/>
  <c r="AJ2574" i="13"/>
  <c r="X1211" i="13"/>
  <c r="X1256" i="13" s="1"/>
  <c r="AF2067" i="13"/>
  <c r="AL1198" i="122"/>
  <c r="S58" i="122"/>
  <c r="AE2008" i="13"/>
  <c r="AG2174" i="13"/>
  <c r="Y1390" i="13"/>
  <c r="Z1330" i="13" s="1"/>
  <c r="AL1303" i="122"/>
  <c r="AD1903" i="13"/>
  <c r="V1045" i="13"/>
  <c r="AJ2571" i="13"/>
  <c r="Q172" i="13"/>
  <c r="Z1490" i="13"/>
  <c r="X1261" i="13"/>
  <c r="AL661" i="122"/>
  <c r="AL662" i="122"/>
  <c r="V1058" i="13"/>
  <c r="AL2266" i="122"/>
  <c r="P216" i="13"/>
  <c r="AB1687" i="13"/>
  <c r="AF2114" i="13"/>
  <c r="AH1921" i="13"/>
  <c r="U850" i="13"/>
  <c r="T834" i="13"/>
  <c r="P310" i="13"/>
  <c r="U952" i="13"/>
  <c r="Q358" i="13"/>
  <c r="AL2057" i="122"/>
  <c r="AC1809" i="13"/>
  <c r="U962" i="13"/>
  <c r="V902" i="13" s="1"/>
  <c r="AL1411" i="122"/>
  <c r="P96" i="13"/>
  <c r="AL984" i="122"/>
  <c r="AK1846" i="122"/>
  <c r="AK1851" i="122" s="1"/>
  <c r="AL1090" i="122"/>
  <c r="AK766" i="122"/>
  <c r="AD1902" i="13"/>
  <c r="AL566" i="122"/>
  <c r="AL1631" i="122"/>
  <c r="AL664" i="122"/>
  <c r="AL2054" i="122"/>
  <c r="AL2267" i="122"/>
  <c r="AL771" i="122"/>
  <c r="AL775" i="122"/>
  <c r="AL1519" i="122"/>
  <c r="AL989" i="122"/>
  <c r="AL1732" i="122"/>
  <c r="X1259" i="13"/>
  <c r="Z1497" i="13"/>
  <c r="AL2166" i="122"/>
  <c r="AC1791" i="13"/>
  <c r="AL2273" i="122"/>
  <c r="AL1517" i="122"/>
  <c r="AL2487" i="122"/>
  <c r="AL2378" i="122"/>
  <c r="AL982" i="122"/>
  <c r="AK2274" i="122"/>
  <c r="AB1530" i="122"/>
  <c r="AD1899" i="13"/>
  <c r="AL1203" i="122"/>
  <c r="AL875" i="122"/>
  <c r="AL1733" i="122"/>
  <c r="AL2268" i="122"/>
  <c r="AJ2629" i="13"/>
  <c r="AE2026" i="13"/>
  <c r="AL1518" i="122"/>
  <c r="AL1625" i="122"/>
  <c r="AL2481" i="122"/>
  <c r="AA1580" i="13"/>
  <c r="AL1845" i="122"/>
  <c r="AB1704" i="13"/>
  <c r="AL1738" i="122"/>
  <c r="AL556" i="122"/>
  <c r="AL1626" i="122"/>
  <c r="Q203" i="13"/>
  <c r="AL1840" i="122"/>
  <c r="AL1524" i="122"/>
  <c r="AL2059" i="122"/>
  <c r="AK1943" i="122"/>
  <c r="AL557" i="122"/>
  <c r="AL1952" i="122"/>
  <c r="AL1839" i="122"/>
  <c r="AL1412" i="122"/>
  <c r="AL1838" i="122"/>
  <c r="Q44" i="122"/>
  <c r="Q353" i="122"/>
  <c r="AL2380" i="122"/>
  <c r="AG2221" i="13"/>
  <c r="S573" i="13"/>
  <c r="T832" i="13"/>
  <c r="AL554" i="122"/>
  <c r="AL1096" i="122"/>
  <c r="AL2374" i="122"/>
  <c r="AL1091" i="122"/>
  <c r="AL769" i="122"/>
  <c r="AL233" i="122"/>
  <c r="AL229" i="122"/>
  <c r="AL1946" i="122"/>
  <c r="AL878" i="122"/>
  <c r="AL2160" i="122"/>
  <c r="U721" i="122"/>
  <c r="AI2433" i="13"/>
  <c r="AL983" i="122"/>
  <c r="AL1197" i="122"/>
  <c r="AK1204" i="122"/>
  <c r="AM708" i="122"/>
  <c r="AM753" i="122" s="1"/>
  <c r="S721" i="13"/>
  <c r="AL555" i="122"/>
  <c r="AL770" i="122"/>
  <c r="AI2401" i="13"/>
  <c r="S54" i="122"/>
  <c r="AI1968" i="13"/>
  <c r="AK975" i="122"/>
  <c r="AK654" i="122"/>
  <c r="AL2375" i="122"/>
  <c r="AL2373" i="122"/>
  <c r="AC1326" i="13"/>
  <c r="AJ2572" i="13"/>
  <c r="AA1112" i="13"/>
  <c r="X791" i="13"/>
  <c r="AK2493" i="122"/>
  <c r="AM389" i="122"/>
  <c r="AE222" i="13"/>
  <c r="S582" i="122"/>
  <c r="AK1403" i="122"/>
  <c r="AL1315" i="122"/>
  <c r="AL2053" i="122"/>
  <c r="AK1515" i="122"/>
  <c r="R277" i="122"/>
  <c r="AI2438" i="13"/>
  <c r="AC1796" i="13"/>
  <c r="AI2437" i="13"/>
  <c r="AJ2399" i="13"/>
  <c r="AI2460" i="13"/>
  <c r="AK1097" i="122"/>
  <c r="AL1037" i="122" s="1"/>
  <c r="X1279" i="13"/>
  <c r="AB1685" i="13"/>
  <c r="AL1957" i="122"/>
  <c r="AL1947" i="122"/>
  <c r="AK2065" i="122"/>
  <c r="R460" i="122"/>
  <c r="AA1582" i="13"/>
  <c r="P55" i="13"/>
  <c r="AI2292" i="13"/>
  <c r="AI2439" i="13"/>
  <c r="AH2342" i="13"/>
  <c r="AL2278" i="122"/>
  <c r="V997" i="13"/>
  <c r="AK1724" i="122"/>
  <c r="AL2385" i="122"/>
  <c r="AF1707" i="13"/>
  <c r="AI2451" i="13"/>
  <c r="U470" i="13"/>
  <c r="P297" i="13"/>
  <c r="P420" i="13"/>
  <c r="W1150" i="13"/>
  <c r="AL887" i="122"/>
  <c r="AL1208" i="122"/>
  <c r="AL1529" i="122"/>
  <c r="AL1850" i="122"/>
  <c r="AL1422" i="122"/>
  <c r="AL2161" i="122"/>
  <c r="Q170" i="13"/>
  <c r="AI2287" i="13"/>
  <c r="AE1600" i="13"/>
  <c r="X1262" i="13"/>
  <c r="AL2473" i="122"/>
  <c r="AK2172" i="122"/>
  <c r="R140" i="122"/>
  <c r="AH2333" i="13"/>
  <c r="T614" i="122"/>
  <c r="AM390" i="122"/>
  <c r="AL882" i="122"/>
  <c r="AK1296" i="122"/>
  <c r="AL2064" i="122"/>
  <c r="AL1196" i="122"/>
  <c r="AL1950" i="122"/>
  <c r="AK1632" i="122"/>
  <c r="AK2182" i="13"/>
  <c r="AM2396" i="13"/>
  <c r="Q512" i="13"/>
  <c r="AI2435" i="13"/>
  <c r="Z1005" i="13"/>
  <c r="AL2289" i="13"/>
  <c r="T796" i="13"/>
  <c r="AL780" i="122"/>
  <c r="AL994" i="122"/>
  <c r="AL1743" i="122"/>
  <c r="AL2485" i="122"/>
  <c r="AL1636" i="122"/>
  <c r="AM1074" i="122"/>
  <c r="R641" i="13"/>
  <c r="AL448" i="122"/>
  <c r="AI2440" i="13"/>
  <c r="AI2434" i="13"/>
  <c r="T668" i="122"/>
  <c r="T667" i="122"/>
  <c r="V880" i="122"/>
  <c r="V879" i="122"/>
  <c r="U771" i="122"/>
  <c r="R343" i="122"/>
  <c r="S398" i="122"/>
  <c r="U779" i="122"/>
  <c r="V881" i="122"/>
  <c r="S391" i="122"/>
  <c r="T672" i="122"/>
  <c r="R340" i="122"/>
  <c r="U773" i="122"/>
  <c r="S555" i="122"/>
  <c r="U770" i="122"/>
  <c r="V878" i="122"/>
  <c r="R350" i="122"/>
  <c r="S388" i="122"/>
  <c r="R342" i="122"/>
  <c r="T665" i="122"/>
  <c r="V886" i="122"/>
  <c r="S389" i="122"/>
  <c r="U769" i="122"/>
  <c r="S390" i="122"/>
  <c r="R346" i="122"/>
  <c r="T662" i="122"/>
  <c r="S565" i="122"/>
  <c r="S557" i="122"/>
  <c r="R341" i="122"/>
  <c r="R345" i="122"/>
  <c r="S559" i="122"/>
  <c r="S394" i="122"/>
  <c r="S560" i="122"/>
  <c r="R344" i="122"/>
  <c r="V876" i="122"/>
  <c r="V877" i="122"/>
  <c r="S392" i="122"/>
  <c r="S556" i="122"/>
  <c r="T663" i="122"/>
  <c r="V875" i="122"/>
  <c r="S393" i="122"/>
  <c r="V828" i="122"/>
  <c r="AM1104" i="122"/>
  <c r="AM451" i="122"/>
  <c r="AM452" i="122"/>
  <c r="AM453" i="122"/>
  <c r="AK2264" i="122"/>
  <c r="AK1953" i="122"/>
  <c r="AL2486" i="122"/>
  <c r="AL2483" i="122"/>
  <c r="AL2480" i="122"/>
  <c r="AM2099" i="122"/>
  <c r="AL2052" i="122"/>
  <c r="AK1525" i="122"/>
  <c r="AL668" i="122"/>
  <c r="AL877" i="122"/>
  <c r="AK873" i="122"/>
  <c r="AK883" i="122"/>
  <c r="AK776" i="122"/>
  <c r="W935" i="122"/>
  <c r="AM1350" i="122"/>
  <c r="W982" i="122"/>
  <c r="AM820" i="122"/>
  <c r="AL88" i="122"/>
  <c r="AK1836" i="122"/>
  <c r="AK614" i="122"/>
  <c r="AK1256" i="122"/>
  <c r="AK1194" i="122"/>
  <c r="AL459" i="122"/>
  <c r="AL94" i="122"/>
  <c r="AL86" i="122"/>
  <c r="AL537" i="122"/>
  <c r="AM1671" i="122"/>
  <c r="AK1684" i="122"/>
  <c r="AK1622" i="122"/>
  <c r="AK1363" i="122"/>
  <c r="AK935" i="122"/>
  <c r="AL2000" i="122"/>
  <c r="AD2033" i="13"/>
  <c r="U1070" i="13"/>
  <c r="AE1960" i="13"/>
  <c r="V708" i="122"/>
  <c r="Z1470" i="13"/>
  <c r="U601" i="122"/>
  <c r="V1069" i="13"/>
  <c r="W1176" i="13"/>
  <c r="Q524" i="13"/>
  <c r="AH2329" i="13"/>
  <c r="AH2328" i="13"/>
  <c r="AH2330" i="13"/>
  <c r="AH2331" i="13"/>
  <c r="AL2433" i="122"/>
  <c r="AM714" i="122"/>
  <c r="AM1142" i="122"/>
  <c r="AK2706" i="122"/>
  <c r="Y1035" i="122"/>
  <c r="T238" i="122"/>
  <c r="AL2321" i="122"/>
  <c r="U604" i="122"/>
  <c r="Z1143" i="122"/>
  <c r="AM3149" i="122"/>
  <c r="S242" i="122"/>
  <c r="AA1247" i="122"/>
  <c r="Q27" i="8"/>
  <c r="AA1250" i="122"/>
  <c r="AM1041" i="122"/>
  <c r="Z1141" i="122"/>
  <c r="X926" i="122"/>
  <c r="Y1030" i="122"/>
  <c r="V715" i="122"/>
  <c r="T237" i="122"/>
  <c r="AB1148" i="122"/>
  <c r="AB1351" i="122"/>
  <c r="V506" i="122"/>
  <c r="AB1357" i="122"/>
  <c r="X933" i="122"/>
  <c r="Z1147" i="122"/>
  <c r="AA1041" i="122"/>
  <c r="AM816" i="122"/>
  <c r="AA1246" i="122"/>
  <c r="AM2104" i="122"/>
  <c r="AM819" i="122"/>
  <c r="AM603" i="122"/>
  <c r="AM1463" i="122"/>
  <c r="AB1352" i="122"/>
  <c r="S232" i="122"/>
  <c r="Y1033" i="122"/>
  <c r="AM2111" i="122"/>
  <c r="Z1139" i="122"/>
  <c r="Y1036" i="122"/>
  <c r="X928" i="122"/>
  <c r="AB1354" i="122"/>
  <c r="S233" i="122"/>
  <c r="Z1138" i="122"/>
  <c r="AA1249" i="122"/>
  <c r="X720" i="122"/>
  <c r="Z1137" i="122"/>
  <c r="AM2432" i="122"/>
  <c r="Y1032" i="122"/>
  <c r="AM606" i="122"/>
  <c r="T236" i="122"/>
  <c r="AM3027" i="122"/>
  <c r="AL1309" i="122"/>
  <c r="AL1307" i="122"/>
  <c r="V714" i="122"/>
  <c r="AM1357" i="122"/>
  <c r="AM2211" i="122"/>
  <c r="AL1304" i="122"/>
  <c r="T501" i="122"/>
  <c r="X929" i="122"/>
  <c r="W613" i="122"/>
  <c r="Y1040" i="122"/>
  <c r="AB1353" i="122"/>
  <c r="AM2422" i="122"/>
  <c r="AA1245" i="122"/>
  <c r="Z934" i="122"/>
  <c r="AL673" i="122"/>
  <c r="Z1140" i="122"/>
  <c r="W822" i="122"/>
  <c r="X923" i="122"/>
  <c r="AM501" i="122"/>
  <c r="X927" i="122"/>
  <c r="AM2210" i="122"/>
  <c r="AM499" i="122"/>
  <c r="AM1676" i="122"/>
  <c r="AM607" i="122"/>
  <c r="AA1244" i="122"/>
  <c r="AB1356" i="122"/>
  <c r="T498" i="122"/>
  <c r="AL1310" i="122"/>
  <c r="AL1306" i="122"/>
  <c r="AB1361" i="122"/>
  <c r="Y827" i="122"/>
  <c r="AL1305" i="122"/>
  <c r="U606" i="122"/>
  <c r="S234" i="122"/>
  <c r="AM1782" i="122"/>
  <c r="AL1308" i="122"/>
  <c r="S139" i="122"/>
  <c r="AA1248" i="122"/>
  <c r="AM1891" i="122"/>
  <c r="AB1355" i="122"/>
  <c r="X924" i="122"/>
  <c r="AA1254" i="122"/>
  <c r="X925" i="122"/>
  <c r="Z1142" i="122"/>
  <c r="T235" i="122"/>
  <c r="Y1034" i="122"/>
  <c r="V712" i="122"/>
  <c r="AJ2543" i="13"/>
  <c r="S255" i="13"/>
  <c r="R621" i="13"/>
  <c r="R254" i="13"/>
  <c r="AB1710" i="13"/>
  <c r="P308" i="13"/>
  <c r="U955" i="13"/>
  <c r="AA1363" i="122"/>
  <c r="AA1410" i="122"/>
  <c r="X1042" i="122"/>
  <c r="X1089" i="122"/>
  <c r="R16" i="122"/>
  <c r="R43" i="122"/>
  <c r="Z1303" i="122"/>
  <c r="Z1256" i="122"/>
  <c r="AL2107" i="122"/>
  <c r="S231" i="122"/>
  <c r="S259" i="122"/>
  <c r="S462" i="122"/>
  <c r="S264" i="122"/>
  <c r="V1177" i="13"/>
  <c r="AD1919" i="13"/>
  <c r="Q356" i="13"/>
  <c r="T681" i="13"/>
  <c r="AA1581" i="13"/>
  <c r="U936" i="13"/>
  <c r="S724" i="13"/>
  <c r="W1104" i="13"/>
  <c r="P122" i="13"/>
  <c r="Q412" i="13"/>
  <c r="Q259" i="13"/>
  <c r="AA1603" i="13"/>
  <c r="U961" i="13"/>
  <c r="AM2995" i="13"/>
  <c r="R473" i="13"/>
  <c r="S580" i="13"/>
  <c r="AC1817" i="13"/>
  <c r="U941" i="13"/>
  <c r="AB1690" i="13"/>
  <c r="Z1471" i="13"/>
  <c r="AC1818" i="13"/>
  <c r="Z1438" i="13"/>
  <c r="V1048" i="13"/>
  <c r="T830" i="13"/>
  <c r="W1169" i="13"/>
  <c r="AG2220" i="13"/>
  <c r="Q508" i="13"/>
  <c r="S742" i="13"/>
  <c r="U942" i="13"/>
  <c r="U833" i="13"/>
  <c r="AK2506" i="13"/>
  <c r="AA1584" i="13"/>
  <c r="X1106" i="13"/>
  <c r="AA1427" i="13"/>
  <c r="AL2888" i="13"/>
  <c r="AA1431" i="13"/>
  <c r="AB1688" i="13"/>
  <c r="AD1905" i="13"/>
  <c r="Y1318" i="13"/>
  <c r="X1391" i="13"/>
  <c r="X1263" i="13"/>
  <c r="AG2223" i="13"/>
  <c r="Z1389" i="13"/>
  <c r="V1049" i="13"/>
  <c r="AF2119" i="13"/>
  <c r="AC1798" i="13"/>
  <c r="AC1759" i="13"/>
  <c r="S689" i="13"/>
  <c r="AF2115" i="13"/>
  <c r="AF2116" i="13"/>
  <c r="Y1370" i="13"/>
  <c r="AD1901" i="13"/>
  <c r="AG2240" i="13"/>
  <c r="U854" i="13"/>
  <c r="R616" i="13"/>
  <c r="AJ2547" i="13"/>
  <c r="Z1477" i="13"/>
  <c r="P210" i="13"/>
  <c r="P225" i="13" s="1"/>
  <c r="W1156" i="13"/>
  <c r="AE2012" i="13"/>
  <c r="AF1971" i="13"/>
  <c r="AG2222" i="13"/>
  <c r="AB1691" i="13"/>
  <c r="AG2226" i="13"/>
  <c r="Y1282" i="13"/>
  <c r="AJ2495" i="13"/>
  <c r="AI2583" i="13"/>
  <c r="P182" i="13"/>
  <c r="P61" i="13"/>
  <c r="U890" i="13"/>
  <c r="T963" i="13"/>
  <c r="Q366" i="13"/>
  <c r="P318" i="13"/>
  <c r="T553" i="16"/>
  <c r="T163" i="122" s="1"/>
  <c r="W36" i="16"/>
  <c r="T36" i="16"/>
  <c r="V36" i="16"/>
  <c r="X36" i="16"/>
  <c r="U36" i="16"/>
  <c r="P417" i="13" l="1"/>
  <c r="P294" i="13"/>
  <c r="V1062" i="13"/>
  <c r="W1002" i="13" s="1"/>
  <c r="O22" i="13"/>
  <c r="AA1583" i="13"/>
  <c r="AA1590" i="13" s="1"/>
  <c r="AL547" i="122"/>
  <c r="AL552" i="122" s="1"/>
  <c r="AL507" i="122"/>
  <c r="P99" i="13"/>
  <c r="AB1533" i="13"/>
  <c r="AA1545" i="13"/>
  <c r="P419" i="13"/>
  <c r="Q359" i="13" s="1"/>
  <c r="Y1383" i="13"/>
  <c r="T688" i="13"/>
  <c r="T733" i="13" s="1"/>
  <c r="S737" i="13"/>
  <c r="AH2294" i="13"/>
  <c r="AF1965" i="13"/>
  <c r="W1168" i="13"/>
  <c r="Y1031" i="122"/>
  <c r="S740" i="13"/>
  <c r="P221" i="13"/>
  <c r="Q176" i="13" s="1"/>
  <c r="P97" i="13"/>
  <c r="R632" i="13"/>
  <c r="AH2326" i="13"/>
  <c r="AH2339" i="13" s="1"/>
  <c r="Y1380" i="13"/>
  <c r="Z1320" i="13" s="1"/>
  <c r="T494" i="122"/>
  <c r="T554" i="122" s="1"/>
  <c r="AG2239" i="13"/>
  <c r="P298" i="13"/>
  <c r="P101" i="13" s="1"/>
  <c r="P413" i="13"/>
  <c r="W999" i="13"/>
  <c r="Z1488" i="13"/>
  <c r="AA1428" i="13" s="1"/>
  <c r="AH2186" i="13"/>
  <c r="O40" i="13"/>
  <c r="X1107" i="13"/>
  <c r="O321" i="13"/>
  <c r="Z1322" i="13"/>
  <c r="S574" i="13"/>
  <c r="O109" i="13"/>
  <c r="AB1684" i="13"/>
  <c r="AB1652" i="13"/>
  <c r="O123" i="13"/>
  <c r="U181" i="13"/>
  <c r="P421" i="13"/>
  <c r="AF1962" i="13"/>
  <c r="Z1324" i="13"/>
  <c r="AE1865" i="13"/>
  <c r="AF1964" i="13"/>
  <c r="P56" i="13"/>
  <c r="P260" i="13"/>
  <c r="AK2501" i="13"/>
  <c r="AJ2135" i="13"/>
  <c r="P219" i="13"/>
  <c r="AB1544" i="13"/>
  <c r="S570" i="13"/>
  <c r="W1170" i="13"/>
  <c r="AD1866" i="13"/>
  <c r="X1275" i="13"/>
  <c r="AF2032" i="13"/>
  <c r="R474" i="13"/>
  <c r="O16" i="13"/>
  <c r="Q175" i="13"/>
  <c r="Q357" i="13"/>
  <c r="U786" i="13"/>
  <c r="AC1696" i="13"/>
  <c r="AC1711" i="13" s="1"/>
  <c r="T843" i="13"/>
  <c r="P309" i="13"/>
  <c r="Y1213" i="13"/>
  <c r="Q528" i="13"/>
  <c r="AM394" i="122"/>
  <c r="AC1810" i="13"/>
  <c r="V399" i="122"/>
  <c r="Q526" i="13"/>
  <c r="Y1223" i="13"/>
  <c r="AM216" i="122"/>
  <c r="AK2507" i="13"/>
  <c r="U954" i="13"/>
  <c r="Q475" i="13"/>
  <c r="Q169" i="13"/>
  <c r="AM1243" i="122"/>
  <c r="AM1288" i="122" s="1"/>
  <c r="S738" i="13"/>
  <c r="Q507" i="13"/>
  <c r="Z1319" i="13"/>
  <c r="AA1474" i="13"/>
  <c r="V1061" i="13"/>
  <c r="R614" i="13"/>
  <c r="R582" i="13"/>
  <c r="AM1930" i="122"/>
  <c r="W1160" i="13"/>
  <c r="AD1898" i="13"/>
  <c r="AE2021" i="13"/>
  <c r="AF2128" i="13"/>
  <c r="AF2132" i="13"/>
  <c r="Z1321" i="13"/>
  <c r="AD1752" i="13"/>
  <c r="AF2139" i="13"/>
  <c r="AC1808" i="13"/>
  <c r="U351" i="122"/>
  <c r="AM1089" i="122"/>
  <c r="Q247" i="13"/>
  <c r="Q400" i="13"/>
  <c r="AF2080" i="13"/>
  <c r="AL2768" i="122"/>
  <c r="AK2545" i="13"/>
  <c r="Z1136" i="122"/>
  <c r="AE1493" i="13"/>
  <c r="X1276" i="13"/>
  <c r="AF2133" i="13"/>
  <c r="R510" i="13"/>
  <c r="AB1534" i="13"/>
  <c r="X1224" i="13"/>
  <c r="Y1212" i="13"/>
  <c r="Y1209" i="122"/>
  <c r="U953" i="13"/>
  <c r="X1274" i="13"/>
  <c r="U784" i="13"/>
  <c r="AF2112" i="13"/>
  <c r="V795" i="13"/>
  <c r="AI1861" i="13"/>
  <c r="AD1918" i="13"/>
  <c r="AC1807" i="13"/>
  <c r="AM1564" i="122"/>
  <c r="AC1644" i="13"/>
  <c r="AK2499" i="13"/>
  <c r="AM602" i="122"/>
  <c r="AM647" i="122" s="1"/>
  <c r="AB1701" i="13"/>
  <c r="AF2129" i="13"/>
  <c r="P110" i="13"/>
  <c r="AB1702" i="13"/>
  <c r="Q202" i="13"/>
  <c r="AD1749" i="13"/>
  <c r="AD1794" i="13" s="1"/>
  <c r="AG2219" i="13"/>
  <c r="AD1917" i="13"/>
  <c r="AG2187" i="13"/>
  <c r="S618" i="13"/>
  <c r="AA1430" i="13"/>
  <c r="AK2496" i="13"/>
  <c r="AE2023" i="13"/>
  <c r="V1060" i="13"/>
  <c r="AM2206" i="122"/>
  <c r="AM2281" i="122" s="1"/>
  <c r="V790" i="13"/>
  <c r="Q218" i="13"/>
  <c r="AM601" i="122"/>
  <c r="Q171" i="13"/>
  <c r="T847" i="13"/>
  <c r="W998" i="13"/>
  <c r="T849" i="13"/>
  <c r="Q250" i="13"/>
  <c r="Q403" i="13"/>
  <c r="V892" i="13"/>
  <c r="P113" i="13"/>
  <c r="AL1786" i="122"/>
  <c r="AL1831" i="122" s="1"/>
  <c r="AK2279" i="122"/>
  <c r="AM506" i="122"/>
  <c r="R66" i="122"/>
  <c r="AG2236" i="13"/>
  <c r="AB1700" i="13"/>
  <c r="AK669" i="122"/>
  <c r="AM1672" i="122"/>
  <c r="AM1717" i="122" s="1"/>
  <c r="AF1966" i="13"/>
  <c r="R278" i="122"/>
  <c r="AL2214" i="122"/>
  <c r="AL2259" i="122" s="1"/>
  <c r="AA1437" i="13"/>
  <c r="AC1806" i="13"/>
  <c r="P100" i="13"/>
  <c r="Z1375" i="13"/>
  <c r="AM783" i="122"/>
  <c r="AM768" i="122" s="1"/>
  <c r="AK1209" i="122"/>
  <c r="AD1914" i="13"/>
  <c r="X1271" i="13"/>
  <c r="AM815" i="122"/>
  <c r="AJ2674" i="13"/>
  <c r="S736" i="13"/>
  <c r="V1010" i="13"/>
  <c r="AA1595" i="13"/>
  <c r="S65" i="122"/>
  <c r="AL2488" i="122"/>
  <c r="AI2448" i="13"/>
  <c r="V947" i="13"/>
  <c r="AK1739" i="122"/>
  <c r="V1042" i="13"/>
  <c r="V1057" i="13" s="1"/>
  <c r="AK1418" i="122"/>
  <c r="AK1423" i="122" s="1"/>
  <c r="AM2313" i="122"/>
  <c r="AM2388" i="122" s="1"/>
  <c r="AI2446" i="13"/>
  <c r="AK990" i="122"/>
  <c r="AM1136" i="122"/>
  <c r="AM188" i="122"/>
  <c r="AL244" i="122"/>
  <c r="AA1597" i="13"/>
  <c r="AB1537" i="13" s="1"/>
  <c r="P111" i="13"/>
  <c r="AM861" i="122"/>
  <c r="AM2420" i="122"/>
  <c r="AM2495" i="122" s="1"/>
  <c r="V888" i="122"/>
  <c r="U781" i="122"/>
  <c r="AI2449" i="13"/>
  <c r="AL2349" i="13"/>
  <c r="AM2456" i="13"/>
  <c r="AI2332" i="13"/>
  <c r="AI2282" i="13"/>
  <c r="Y1219" i="13"/>
  <c r="AK1102" i="122"/>
  <c r="AC1811" i="13"/>
  <c r="T682" i="13"/>
  <c r="AL1082" i="122"/>
  <c r="AI2452" i="13"/>
  <c r="W1117" i="13"/>
  <c r="AC1650" i="13"/>
  <c r="AK781" i="122"/>
  <c r="AK1530" i="122"/>
  <c r="AK2242" i="13"/>
  <c r="Q200" i="13"/>
  <c r="U530" i="13"/>
  <c r="AI2454" i="13"/>
  <c r="AM546" i="122"/>
  <c r="AM2256" i="122"/>
  <c r="AH2344" i="13"/>
  <c r="AK1958" i="122"/>
  <c r="AI2455" i="13"/>
  <c r="Z1065" i="13"/>
  <c r="X1277" i="13"/>
  <c r="AI2293" i="13"/>
  <c r="X1116" i="13"/>
  <c r="S567" i="122"/>
  <c r="AL2366" i="122"/>
  <c r="AH2343" i="13"/>
  <c r="T845" i="13"/>
  <c r="AM2467" i="122"/>
  <c r="AM648" i="122"/>
  <c r="AH2346" i="13"/>
  <c r="T674" i="122"/>
  <c r="AM1395" i="122"/>
  <c r="AM388" i="122"/>
  <c r="AI2450" i="13"/>
  <c r="AK1637" i="122"/>
  <c r="W1165" i="13"/>
  <c r="AJ2391" i="13"/>
  <c r="AI2352" i="13"/>
  <c r="AJ2400" i="13"/>
  <c r="AI2453" i="13"/>
  <c r="AF177" i="13"/>
  <c r="X851" i="13"/>
  <c r="AC1386" i="13"/>
  <c r="AI2028" i="13"/>
  <c r="S400" i="122"/>
  <c r="AM1402" i="122"/>
  <c r="AM1716" i="122"/>
  <c r="AL823" i="122"/>
  <c r="AL828" i="122" s="1"/>
  <c r="S581" i="13"/>
  <c r="AH2348" i="13"/>
  <c r="AG1647" i="13"/>
  <c r="AM434" i="122"/>
  <c r="S739" i="13"/>
  <c r="AL2045" i="122"/>
  <c r="AK2497" i="13"/>
  <c r="AK2796" i="13"/>
  <c r="X1269" i="13"/>
  <c r="AM2149" i="122"/>
  <c r="AH2345" i="13"/>
  <c r="AM2144" i="122"/>
  <c r="Q527" i="13"/>
  <c r="AM435" i="122"/>
  <c r="AF1540" i="13"/>
  <c r="P312" i="13"/>
  <c r="Q360" i="13"/>
  <c r="AJ2459" i="13"/>
  <c r="AA1172" i="13"/>
  <c r="R352" i="122"/>
  <c r="R141" i="122" s="1"/>
  <c r="W816" i="122"/>
  <c r="T505" i="122"/>
  <c r="V710" i="122"/>
  <c r="V719" i="122"/>
  <c r="T499" i="122"/>
  <c r="V709" i="122"/>
  <c r="U612" i="122"/>
  <c r="W819" i="122"/>
  <c r="T496" i="122"/>
  <c r="S463" i="122"/>
  <c r="S265" i="122"/>
  <c r="U602" i="122"/>
  <c r="S266" i="122"/>
  <c r="S464" i="122"/>
  <c r="T495" i="122"/>
  <c r="S275" i="122"/>
  <c r="S473" i="122"/>
  <c r="W820" i="122"/>
  <c r="S468" i="122"/>
  <c r="S270" i="122"/>
  <c r="S467" i="122"/>
  <c r="S269" i="122"/>
  <c r="W826" i="122"/>
  <c r="S466" i="122"/>
  <c r="S268" i="122"/>
  <c r="W815" i="122"/>
  <c r="T500" i="122"/>
  <c r="V713" i="122"/>
  <c r="U607" i="122"/>
  <c r="W817" i="122"/>
  <c r="U608" i="122"/>
  <c r="U603" i="122"/>
  <c r="S469" i="122"/>
  <c r="S271" i="122"/>
  <c r="T497" i="122"/>
  <c r="S465" i="122"/>
  <c r="S267" i="122"/>
  <c r="U605" i="122"/>
  <c r="W818" i="122"/>
  <c r="W821" i="122"/>
  <c r="V711" i="122"/>
  <c r="W995" i="122"/>
  <c r="AM2497" i="122"/>
  <c r="AM2285" i="122"/>
  <c r="AM2270" i="122" s="1"/>
  <c r="AM2286" i="122"/>
  <c r="AM2179" i="122"/>
  <c r="AM2174" i="122"/>
  <c r="AL2005" i="122"/>
  <c r="AM1966" i="122"/>
  <c r="AM1951" i="122" s="1"/>
  <c r="AM1857" i="122"/>
  <c r="AM1746" i="122"/>
  <c r="AM1751" i="122"/>
  <c r="AM1538" i="122"/>
  <c r="AM1523" i="122" s="1"/>
  <c r="AM1425" i="122"/>
  <c r="AM1432" i="122"/>
  <c r="AM576" i="122"/>
  <c r="AM574" i="122"/>
  <c r="AM559" i="122" s="1"/>
  <c r="AM678" i="122"/>
  <c r="AM891" i="122"/>
  <c r="AK1311" i="122"/>
  <c r="AL716" i="122"/>
  <c r="AK888" i="122"/>
  <c r="AM1217" i="122"/>
  <c r="AM1202" i="122" s="1"/>
  <c r="AM895" i="122"/>
  <c r="AM880" i="122" s="1"/>
  <c r="AM894" i="122"/>
  <c r="AM879" i="122" s="1"/>
  <c r="AM789" i="122"/>
  <c r="AM774" i="122" s="1"/>
  <c r="AM681" i="122"/>
  <c r="AM666" i="122" s="1"/>
  <c r="AM682" i="122"/>
  <c r="AM667" i="122" s="1"/>
  <c r="X922" i="122"/>
  <c r="AE1973" i="13"/>
  <c r="AE2005" i="13"/>
  <c r="AL1465" i="122"/>
  <c r="AM399" i="122"/>
  <c r="AL87" i="122"/>
  <c r="AM1086" i="122"/>
  <c r="AM2477" i="122"/>
  <c r="AM2156" i="122"/>
  <c r="AL2152" i="122"/>
  <c r="AK659" i="122"/>
  <c r="AK1301" i="122"/>
  <c r="AL89" i="122"/>
  <c r="AL84" i="122"/>
  <c r="AL85" i="122"/>
  <c r="AL83" i="122"/>
  <c r="AL1893" i="122"/>
  <c r="AK1729" i="122"/>
  <c r="AK1408" i="122"/>
  <c r="AK980" i="122"/>
  <c r="AM1992" i="122"/>
  <c r="V768" i="122"/>
  <c r="U661" i="122"/>
  <c r="R464" i="13"/>
  <c r="AM1778" i="122"/>
  <c r="Z1485" i="13"/>
  <c r="W1009" i="13"/>
  <c r="AH1814" i="13"/>
  <c r="AM1457" i="122"/>
  <c r="AM608" i="122"/>
  <c r="Y1094" i="122"/>
  <c r="AA1314" i="122"/>
  <c r="X984" i="122"/>
  <c r="T64" i="122"/>
  <c r="U666" i="122"/>
  <c r="AM2218" i="122"/>
  <c r="AM1250" i="122"/>
  <c r="AM1996" i="122"/>
  <c r="X983" i="122"/>
  <c r="AM495" i="122"/>
  <c r="AM1244" i="122"/>
  <c r="AM1677" i="122"/>
  <c r="AM2212" i="122"/>
  <c r="AM1352" i="122"/>
  <c r="X988" i="122"/>
  <c r="AM928" i="122"/>
  <c r="AB1412" i="122"/>
  <c r="AM927" i="122"/>
  <c r="AM1033" i="122"/>
  <c r="AM2315" i="122"/>
  <c r="Y1090" i="122"/>
  <c r="AM713" i="122"/>
  <c r="AA1310" i="122"/>
  <c r="AM1571" i="122"/>
  <c r="AM2423" i="122"/>
  <c r="AM2103" i="122"/>
  <c r="AL2326" i="122"/>
  <c r="R23" i="8"/>
  <c r="AM1255" i="122"/>
  <c r="AM934" i="122"/>
  <c r="AB1421" i="122"/>
  <c r="AM494" i="122"/>
  <c r="AB1416" i="122"/>
  <c r="AM1138" i="122"/>
  <c r="AM2920" i="122"/>
  <c r="AA1305" i="122"/>
  <c r="AM922" i="122"/>
  <c r="AM709" i="122"/>
  <c r="Y1100" i="122"/>
  <c r="AM2317" i="122"/>
  <c r="AM2101" i="122"/>
  <c r="AM1247" i="122"/>
  <c r="AM1031" i="122"/>
  <c r="Z1197" i="122"/>
  <c r="AM497" i="122"/>
  <c r="AM1035" i="122"/>
  <c r="AA1306" i="122"/>
  <c r="AM1140" i="122"/>
  <c r="AM712" i="122"/>
  <c r="AM720" i="122"/>
  <c r="AM1675" i="122"/>
  <c r="AM2314" i="122"/>
  <c r="AB1415" i="122"/>
  <c r="AA1308" i="122"/>
  <c r="T189" i="122"/>
  <c r="AM1569" i="122"/>
  <c r="AM1032" i="122"/>
  <c r="AM711" i="122"/>
  <c r="X987" i="122"/>
  <c r="AM1781" i="122"/>
  <c r="U191" i="122"/>
  <c r="AM2421" i="122"/>
  <c r="AM925" i="122"/>
  <c r="T188" i="122"/>
  <c r="Y1096" i="122"/>
  <c r="T187" i="122"/>
  <c r="AB1417" i="122"/>
  <c r="AM710" i="122"/>
  <c r="AB1208" i="122"/>
  <c r="AM1998" i="122"/>
  <c r="X986" i="122"/>
  <c r="Z1201" i="122"/>
  <c r="AM1887" i="122"/>
  <c r="AM1576" i="122"/>
  <c r="U664" i="122"/>
  <c r="AM1785" i="122"/>
  <c r="AM2106" i="122"/>
  <c r="AA1304" i="122"/>
  <c r="AM613" i="122"/>
  <c r="AM1034" i="122"/>
  <c r="W673" i="122"/>
  <c r="AM1993" i="122"/>
  <c r="AM1568" i="122"/>
  <c r="X780" i="122"/>
  <c r="AA1309" i="122"/>
  <c r="Z1199" i="122"/>
  <c r="AA1101" i="122"/>
  <c r="AM2102" i="122"/>
  <c r="Z1203" i="122"/>
  <c r="AM2213" i="122"/>
  <c r="AM1994" i="122"/>
  <c r="AM2320" i="122"/>
  <c r="AM821" i="122"/>
  <c r="AM1354" i="122"/>
  <c r="X985" i="122"/>
  <c r="AM1678" i="122"/>
  <c r="AM1248" i="122"/>
  <c r="AM1245" i="122"/>
  <c r="AM1351" i="122"/>
  <c r="AM2325" i="122"/>
  <c r="AM2100" i="122"/>
  <c r="T558" i="122"/>
  <c r="AM1784" i="122"/>
  <c r="AM1790" i="122"/>
  <c r="AM1141" i="122"/>
  <c r="AM2319" i="122"/>
  <c r="AM1674" i="122"/>
  <c r="AM1889" i="122"/>
  <c r="AM2318" i="122"/>
  <c r="AM1995" i="122"/>
  <c r="AM1570" i="122"/>
  <c r="AM822" i="122"/>
  <c r="AM818" i="122"/>
  <c r="AM1249" i="122"/>
  <c r="AB1414" i="122"/>
  <c r="AM1143" i="122"/>
  <c r="AM929" i="122"/>
  <c r="AM2424" i="122"/>
  <c r="AM605" i="122"/>
  <c r="AM1567" i="122"/>
  <c r="U193" i="122"/>
  <c r="AM1461" i="122"/>
  <c r="AM1353" i="122"/>
  <c r="AM1137" i="122"/>
  <c r="AM1464" i="122"/>
  <c r="AM498" i="122"/>
  <c r="AM2316" i="122"/>
  <c r="W882" i="122"/>
  <c r="AM2426" i="122"/>
  <c r="AM2207" i="122"/>
  <c r="AB1413" i="122"/>
  <c r="T561" i="122"/>
  <c r="Y1092" i="122"/>
  <c r="AM1565" i="122"/>
  <c r="AM1890" i="122"/>
  <c r="Z1198" i="122"/>
  <c r="AM496" i="122"/>
  <c r="Y1093" i="122"/>
  <c r="Z1207" i="122"/>
  <c r="AM1779" i="122"/>
  <c r="AM1139" i="122"/>
  <c r="U192" i="122"/>
  <c r="AM2105" i="122"/>
  <c r="AA1307" i="122"/>
  <c r="AM1148" i="122"/>
  <c r="AM604" i="122"/>
  <c r="AM827" i="122"/>
  <c r="AM2209" i="122"/>
  <c r="V772" i="122"/>
  <c r="Z1202" i="122"/>
  <c r="AM1030" i="122"/>
  <c r="AM1673" i="122"/>
  <c r="AM2427" i="122"/>
  <c r="AM1897" i="122"/>
  <c r="AM817" i="122"/>
  <c r="AM1469" i="122"/>
  <c r="AM1246" i="122"/>
  <c r="AM1356" i="122"/>
  <c r="AM2004" i="122"/>
  <c r="AM924" i="122"/>
  <c r="X989" i="122"/>
  <c r="V774" i="122"/>
  <c r="AM3042" i="122"/>
  <c r="AM923" i="122"/>
  <c r="AM1362" i="122"/>
  <c r="AM1783" i="122"/>
  <c r="AB1411" i="122"/>
  <c r="AM1355" i="122"/>
  <c r="V775" i="122"/>
  <c r="AM926" i="122"/>
  <c r="AM1683" i="122"/>
  <c r="Y1095" i="122"/>
  <c r="AM1036" i="122"/>
  <c r="U190" i="122"/>
  <c r="AM1566" i="122"/>
  <c r="Y887" i="122"/>
  <c r="AM1780" i="122"/>
  <c r="AM1460" i="122"/>
  <c r="AM2425" i="122"/>
  <c r="Z1200" i="122"/>
  <c r="AM1458" i="122"/>
  <c r="Z994" i="122"/>
  <c r="AM1892" i="122"/>
  <c r="AM1886" i="122"/>
  <c r="AM1459" i="122"/>
  <c r="AM500" i="122"/>
  <c r="AL2478" i="122"/>
  <c r="AM1999" i="122"/>
  <c r="AM1888" i="122"/>
  <c r="AM1997" i="122"/>
  <c r="X993" i="122"/>
  <c r="V566" i="122"/>
  <c r="AM715" i="122"/>
  <c r="AM2208" i="122"/>
  <c r="AM1462" i="122"/>
  <c r="T197" i="122"/>
  <c r="AK2721" i="122"/>
  <c r="AJ2573" i="13"/>
  <c r="R636" i="13"/>
  <c r="R299" i="13"/>
  <c r="S300" i="13"/>
  <c r="V895" i="13"/>
  <c r="T726" i="13"/>
  <c r="U951" i="13"/>
  <c r="Q248" i="13"/>
  <c r="AL1042" i="122"/>
  <c r="S447" i="122"/>
  <c r="S354" i="122"/>
  <c r="AA1243" i="122"/>
  <c r="Z1316" i="122"/>
  <c r="T166" i="122"/>
  <c r="T28" i="122"/>
  <c r="S244" i="122"/>
  <c r="T186" i="122"/>
  <c r="R25" i="122"/>
  <c r="S34" i="122"/>
  <c r="AL2112" i="122"/>
  <c r="Y1029" i="122"/>
  <c r="X1102" i="122"/>
  <c r="AA1423" i="122"/>
  <c r="AB1350" i="122"/>
  <c r="AE1859" i="13"/>
  <c r="Q401" i="13"/>
  <c r="AD1924" i="13"/>
  <c r="W1149" i="13"/>
  <c r="AA1596" i="13"/>
  <c r="AB1532" i="13"/>
  <c r="Q427" i="13"/>
  <c r="Q304" i="13"/>
  <c r="Q62" i="13"/>
  <c r="V901" i="13"/>
  <c r="AB1543" i="13"/>
  <c r="AM3010" i="13"/>
  <c r="AF2138" i="13"/>
  <c r="AD1757" i="13"/>
  <c r="U956" i="13"/>
  <c r="AD1915" i="13"/>
  <c r="AB1705" i="13"/>
  <c r="Z1486" i="13"/>
  <c r="AD1758" i="13"/>
  <c r="Z1496" i="13"/>
  <c r="V1063" i="13"/>
  <c r="T841" i="13"/>
  <c r="AG2235" i="13"/>
  <c r="X1109" i="13"/>
  <c r="V1068" i="13"/>
  <c r="Q523" i="13"/>
  <c r="AD1916" i="13"/>
  <c r="AB1703" i="13"/>
  <c r="AL2903" i="13"/>
  <c r="Q180" i="13"/>
  <c r="AA1329" i="13"/>
  <c r="S734" i="13"/>
  <c r="R631" i="13"/>
  <c r="AF2134" i="13"/>
  <c r="AA1599" i="13"/>
  <c r="U848" i="13"/>
  <c r="Z1222" i="13"/>
  <c r="AB1706" i="13"/>
  <c r="AH2180" i="13"/>
  <c r="V794" i="13"/>
  <c r="AG2245" i="13"/>
  <c r="AF2130" i="13"/>
  <c r="AG2238" i="13"/>
  <c r="X1278" i="13"/>
  <c r="AA1476" i="13"/>
  <c r="U957" i="13"/>
  <c r="AG2241" i="13"/>
  <c r="Z1492" i="13"/>
  <c r="AC1813" i="13"/>
  <c r="AC1804" i="13"/>
  <c r="V1064" i="13"/>
  <c r="AA1472" i="13"/>
  <c r="AG2237" i="13"/>
  <c r="AF2131" i="13"/>
  <c r="Y1363" i="13"/>
  <c r="Y1331" i="13"/>
  <c r="AD1920" i="13"/>
  <c r="X1151" i="13"/>
  <c r="Z1483" i="13"/>
  <c r="W1171" i="13"/>
  <c r="P121" i="13"/>
  <c r="AE2027" i="13"/>
  <c r="P212" i="13"/>
  <c r="P106" i="13"/>
  <c r="Y1385" i="13"/>
  <c r="S620" i="13"/>
  <c r="AJ2577" i="13"/>
  <c r="S747" i="13"/>
  <c r="AJ2508" i="13"/>
  <c r="AJ2540" i="13"/>
  <c r="U935" i="13"/>
  <c r="U903" i="13"/>
  <c r="Q258" i="13"/>
  <c r="T146" i="13"/>
  <c r="T37" i="16"/>
  <c r="P311" i="13" l="1"/>
  <c r="P114" i="13" s="1"/>
  <c r="AA1598" i="13"/>
  <c r="P117" i="13"/>
  <c r="Q57" i="13" s="1"/>
  <c r="AL562" i="122"/>
  <c r="Z1323" i="13"/>
  <c r="Z1368" i="13" s="1"/>
  <c r="Z1383" i="13" s="1"/>
  <c r="O124" i="13"/>
  <c r="O41" i="13"/>
  <c r="P33" i="13" s="1"/>
  <c r="AB1578" i="13"/>
  <c r="AB1593" i="13" s="1"/>
  <c r="Q206" i="13"/>
  <c r="Q221" i="13" s="1"/>
  <c r="AF2010" i="13"/>
  <c r="X1108" i="13"/>
  <c r="T677" i="13"/>
  <c r="T722" i="13" s="1"/>
  <c r="T748" i="13"/>
  <c r="U688" i="13" s="1"/>
  <c r="T680" i="13"/>
  <c r="T725" i="13" s="1"/>
  <c r="AH2341" i="13"/>
  <c r="AI2281" i="13" s="1"/>
  <c r="Y1091" i="122"/>
  <c r="W1044" i="13"/>
  <c r="AB1699" i="13"/>
  <c r="AB1697" i="13"/>
  <c r="P428" i="13"/>
  <c r="Q402" i="13"/>
  <c r="AH2231" i="13"/>
  <c r="AH2246" i="13" s="1"/>
  <c r="P305" i="13"/>
  <c r="P306" i="13" s="1"/>
  <c r="S572" i="13"/>
  <c r="AH2179" i="13"/>
  <c r="Z1367" i="13"/>
  <c r="Q361" i="13"/>
  <c r="U226" i="13"/>
  <c r="AF2009" i="13"/>
  <c r="V459" i="122"/>
  <c r="X1152" i="13"/>
  <c r="AE1910" i="13"/>
  <c r="P313" i="13"/>
  <c r="Z1369" i="13"/>
  <c r="Z1384" i="13" s="1"/>
  <c r="S619" i="13"/>
  <c r="S634" i="13" s="1"/>
  <c r="AF2007" i="13"/>
  <c r="P261" i="13"/>
  <c r="P63" i="13"/>
  <c r="Q251" i="13"/>
  <c r="AK2546" i="13"/>
  <c r="Y1215" i="13"/>
  <c r="W1047" i="13"/>
  <c r="W1062" i="13" s="1"/>
  <c r="Q174" i="13"/>
  <c r="AD1750" i="13"/>
  <c r="Q249" i="13"/>
  <c r="S615" i="13"/>
  <c r="AB1589" i="13"/>
  <c r="X1110" i="13"/>
  <c r="AK2075" i="13"/>
  <c r="Q404" i="13"/>
  <c r="Q205" i="13"/>
  <c r="R519" i="13"/>
  <c r="P112" i="13"/>
  <c r="AG1972" i="13"/>
  <c r="AM439" i="122"/>
  <c r="R468" i="13"/>
  <c r="AM469" i="122"/>
  <c r="U831" i="13"/>
  <c r="U783" i="13"/>
  <c r="Y1258" i="13"/>
  <c r="AD1747" i="13"/>
  <c r="AB1579" i="13"/>
  <c r="Y1268" i="13"/>
  <c r="R627" i="13"/>
  <c r="AM1318" i="122"/>
  <c r="AM1303" i="122" s="1"/>
  <c r="R466" i="13"/>
  <c r="R511" i="13" s="1"/>
  <c r="T678" i="13"/>
  <c r="V894" i="13"/>
  <c r="AM231" i="122"/>
  <c r="AD1911" i="13"/>
  <c r="Q199" i="13"/>
  <c r="AD1913" i="13"/>
  <c r="AE1858" i="13"/>
  <c r="W1001" i="13"/>
  <c r="AD1748" i="13"/>
  <c r="AK2552" i="13"/>
  <c r="Z1364" i="13"/>
  <c r="Q417" i="13"/>
  <c r="Q309" i="13" s="1"/>
  <c r="AM1945" i="122"/>
  <c r="Z1196" i="122"/>
  <c r="AA1489" i="13"/>
  <c r="AD1797" i="13"/>
  <c r="Q520" i="13"/>
  <c r="Q522" i="13"/>
  <c r="AG2072" i="13"/>
  <c r="Q294" i="13"/>
  <c r="AF1961" i="13"/>
  <c r="R629" i="13"/>
  <c r="Z1366" i="13"/>
  <c r="AG2068" i="13"/>
  <c r="AK2541" i="13"/>
  <c r="Q54" i="13"/>
  <c r="W1175" i="13"/>
  <c r="X1115" i="13" s="1"/>
  <c r="V276" i="122"/>
  <c r="AG2079" i="13"/>
  <c r="Q415" i="13"/>
  <c r="Y1216" i="13"/>
  <c r="Y1261" i="13" s="1"/>
  <c r="Q292" i="13"/>
  <c r="Z1149" i="122"/>
  <c r="R525" i="13"/>
  <c r="AK2575" i="13"/>
  <c r="R173" i="13"/>
  <c r="AG2073" i="13"/>
  <c r="V893" i="13"/>
  <c r="AL2813" i="122"/>
  <c r="Q50" i="13"/>
  <c r="Y1214" i="13"/>
  <c r="Y1259" i="13" s="1"/>
  <c r="AF1433" i="13"/>
  <c r="AF2125" i="13"/>
  <c r="Y1257" i="13"/>
  <c r="AI1921" i="13"/>
  <c r="AM1181" i="122"/>
  <c r="U829" i="13"/>
  <c r="V840" i="13"/>
  <c r="AF2127" i="13"/>
  <c r="AH2176" i="13"/>
  <c r="V835" i="13"/>
  <c r="AM677" i="122"/>
  <c r="AM662" i="122" s="1"/>
  <c r="AK2544" i="13"/>
  <c r="AM2251" i="122"/>
  <c r="Q217" i="13"/>
  <c r="AC1642" i="13"/>
  <c r="AC1687" i="13" s="1"/>
  <c r="AE1857" i="13"/>
  <c r="AC1641" i="13"/>
  <c r="AM1609" i="122"/>
  <c r="AM1639" i="122"/>
  <c r="AC1689" i="13"/>
  <c r="AG2069" i="13"/>
  <c r="AF2011" i="13"/>
  <c r="W1000" i="13"/>
  <c r="U787" i="13"/>
  <c r="S633" i="13"/>
  <c r="AA1475" i="13"/>
  <c r="AF1963" i="13"/>
  <c r="AG2232" i="13"/>
  <c r="AG2234" i="13"/>
  <c r="Q201" i="13"/>
  <c r="AM646" i="122"/>
  <c r="AM676" i="122"/>
  <c r="AC1640" i="13"/>
  <c r="AL1791" i="122"/>
  <c r="V962" i="13"/>
  <c r="W902" i="13" s="1"/>
  <c r="W1043" i="13"/>
  <c r="AM551" i="122"/>
  <c r="AM566" i="122" s="1"/>
  <c r="U789" i="13"/>
  <c r="Q53" i="13"/>
  <c r="V937" i="13"/>
  <c r="Q418" i="13"/>
  <c r="Q295" i="13"/>
  <c r="T676" i="13"/>
  <c r="AM1747" i="122"/>
  <c r="AM1732" i="122" s="1"/>
  <c r="AM1211" i="122"/>
  <c r="AJ2388" i="13"/>
  <c r="AL2219" i="122"/>
  <c r="Y1211" i="13"/>
  <c r="Z1390" i="13"/>
  <c r="AM663" i="122"/>
  <c r="AA1482" i="13"/>
  <c r="AD1746" i="13"/>
  <c r="AL2493" i="122"/>
  <c r="AE1854" i="13"/>
  <c r="T856" i="13"/>
  <c r="T727" i="13"/>
  <c r="AM890" i="122"/>
  <c r="AM860" i="122"/>
  <c r="AK1744" i="122"/>
  <c r="AL2736" i="13"/>
  <c r="U785" i="13"/>
  <c r="V1055" i="13"/>
  <c r="AJ2689" i="13"/>
  <c r="AM876" i="122"/>
  <c r="Q51" i="13"/>
  <c r="AB1535" i="13"/>
  <c r="AK995" i="122"/>
  <c r="AL2274" i="122"/>
  <c r="AL2279" i="122" s="1"/>
  <c r="X982" i="122"/>
  <c r="X935" i="122"/>
  <c r="W997" i="13"/>
  <c r="AL2381" i="122"/>
  <c r="AL2386" i="122" s="1"/>
  <c r="AI2461" i="13"/>
  <c r="AM2358" i="122"/>
  <c r="AL1846" i="122"/>
  <c r="AL1851" i="122" s="1"/>
  <c r="R44" i="122"/>
  <c r="X1161" i="13"/>
  <c r="AL1097" i="122"/>
  <c r="AL1102" i="122" s="1"/>
  <c r="AD1809" i="13"/>
  <c r="T679" i="13"/>
  <c r="AM1417" i="122"/>
  <c r="P115" i="13"/>
  <c r="T507" i="122"/>
  <c r="AM218" i="122"/>
  <c r="AM233" i="122" s="1"/>
  <c r="AM199" i="122"/>
  <c r="S277" i="122"/>
  <c r="V721" i="122"/>
  <c r="AM465" i="122"/>
  <c r="AM450" i="122" s="1"/>
  <c r="Q293" i="13"/>
  <c r="AM2044" i="122"/>
  <c r="AM1075" i="122"/>
  <c r="AM1290" i="122"/>
  <c r="AM2365" i="122"/>
  <c r="AM1830" i="122"/>
  <c r="AM755" i="122"/>
  <c r="AM2359" i="122"/>
  <c r="AM542" i="122"/>
  <c r="AM967" i="122"/>
  <c r="AM1502" i="122"/>
  <c r="AM1823" i="122"/>
  <c r="AK2399" i="13"/>
  <c r="R467" i="13"/>
  <c r="AD1326" i="13"/>
  <c r="AJ2445" i="13"/>
  <c r="AA1005" i="13"/>
  <c r="AI2284" i="13"/>
  <c r="AD1751" i="13"/>
  <c r="AM2289" i="13"/>
  <c r="Y1378" i="13"/>
  <c r="AC1643" i="13"/>
  <c r="AE1904" i="13"/>
  <c r="V891" i="13"/>
  <c r="AM2470" i="122"/>
  <c r="AM1081" i="122"/>
  <c r="AM863" i="122"/>
  <c r="AM2039" i="122"/>
  <c r="AM2360" i="122"/>
  <c r="Q252" i="13"/>
  <c r="Q405" i="13"/>
  <c r="AI2285" i="13"/>
  <c r="AI2288" i="13"/>
  <c r="AJ2392" i="13"/>
  <c r="AI2327" i="13"/>
  <c r="AM2465" i="122"/>
  <c r="AK2498" i="13"/>
  <c r="AM2253" i="122"/>
  <c r="AM968" i="122"/>
  <c r="AM1610" i="122"/>
  <c r="AM867" i="122"/>
  <c r="AM1723" i="122"/>
  <c r="AM2258" i="122"/>
  <c r="AM2038" i="122"/>
  <c r="AM756" i="122"/>
  <c r="AM1076" i="122"/>
  <c r="AM1289" i="122"/>
  <c r="U614" i="122"/>
  <c r="AK1316" i="122"/>
  <c r="S448" i="122"/>
  <c r="S626" i="13"/>
  <c r="Y791" i="13"/>
  <c r="AJ2292" i="13"/>
  <c r="AJ2390" i="13"/>
  <c r="AJ2395" i="13"/>
  <c r="AL2182" i="13"/>
  <c r="W1164" i="13"/>
  <c r="AM760" i="122"/>
  <c r="AM1504" i="122"/>
  <c r="AM1824" i="122"/>
  <c r="AM1509" i="122"/>
  <c r="AM1932" i="122"/>
  <c r="AM1183" i="122"/>
  <c r="AM540" i="122"/>
  <c r="AL1938" i="122"/>
  <c r="AF207" i="13"/>
  <c r="AM433" i="122"/>
  <c r="AM463" i="122" s="1"/>
  <c r="AI2286" i="13"/>
  <c r="AI2283" i="13"/>
  <c r="AJ2389" i="13"/>
  <c r="X1284" i="13"/>
  <c r="AM1931" i="122"/>
  <c r="AM1825" i="122"/>
  <c r="AM862" i="122"/>
  <c r="AM1182" i="122"/>
  <c r="AM974" i="122"/>
  <c r="AM2146" i="122"/>
  <c r="AF1600" i="13"/>
  <c r="AK2542" i="13"/>
  <c r="AJ2436" i="13"/>
  <c r="AI2338" i="13"/>
  <c r="AJ2394" i="13"/>
  <c r="V940" i="13"/>
  <c r="AM1937" i="122"/>
  <c r="AM649" i="122"/>
  <c r="AM1188" i="122"/>
  <c r="AM2363" i="122"/>
  <c r="AM2145" i="122"/>
  <c r="AM539" i="122"/>
  <c r="AM1616" i="122"/>
  <c r="AM2492" i="122"/>
  <c r="AM464" i="122"/>
  <c r="AM449" i="122" s="1"/>
  <c r="AL868" i="122"/>
  <c r="AL883" i="122" s="1"/>
  <c r="X1105" i="13"/>
  <c r="Y1217" i="13"/>
  <c r="AI2347" i="13"/>
  <c r="AM2042" i="122"/>
  <c r="AM2472" i="122"/>
  <c r="AM2252" i="122"/>
  <c r="AM2466" i="122"/>
  <c r="AM1295" i="122"/>
  <c r="R353" i="122"/>
  <c r="AM2037" i="122"/>
  <c r="S475" i="122"/>
  <c r="AB1112" i="13"/>
  <c r="AJ1968" i="13"/>
  <c r="AJ2393" i="13"/>
  <c r="V470" i="13"/>
  <c r="Z1365" i="13"/>
  <c r="AM1503" i="122"/>
  <c r="AM1611" i="122"/>
  <c r="AM969" i="122"/>
  <c r="AM1718" i="122"/>
  <c r="AM541" i="122"/>
  <c r="AM1396" i="122"/>
  <c r="AM2151" i="122"/>
  <c r="AM754" i="122"/>
  <c r="AM1397" i="122"/>
  <c r="AM653" i="122"/>
  <c r="AL1510" i="122"/>
  <c r="S453" i="122"/>
  <c r="AG1707" i="13"/>
  <c r="AB1582" i="13"/>
  <c r="Q215" i="13"/>
  <c r="Y1264" i="13"/>
  <c r="AD1651" i="13"/>
  <c r="U665" i="122"/>
  <c r="S454" i="122"/>
  <c r="S361" i="122"/>
  <c r="W877" i="122"/>
  <c r="S359" i="122"/>
  <c r="S458" i="122"/>
  <c r="S365" i="122"/>
  <c r="V779" i="122"/>
  <c r="U662" i="122"/>
  <c r="W879" i="122"/>
  <c r="U667" i="122"/>
  <c r="S451" i="122"/>
  <c r="S358" i="122"/>
  <c r="V771" i="122"/>
  <c r="S450" i="122"/>
  <c r="S357" i="122"/>
  <c r="U663" i="122"/>
  <c r="U672" i="122"/>
  <c r="V770" i="122"/>
  <c r="W828" i="122"/>
  <c r="V773" i="122"/>
  <c r="S360" i="122"/>
  <c r="T555" i="122"/>
  <c r="S355" i="122"/>
  <c r="W881" i="122"/>
  <c r="T557" i="122"/>
  <c r="W886" i="122"/>
  <c r="S449" i="122"/>
  <c r="S356" i="122"/>
  <c r="V769" i="122"/>
  <c r="T565" i="122"/>
  <c r="W878" i="122"/>
  <c r="U668" i="122"/>
  <c r="T560" i="122"/>
  <c r="W875" i="122"/>
  <c r="S452" i="122"/>
  <c r="W880" i="122"/>
  <c r="T556" i="122"/>
  <c r="T559" i="122"/>
  <c r="W876" i="122"/>
  <c r="AL721" i="122"/>
  <c r="AL761" i="122"/>
  <c r="AM561" i="122"/>
  <c r="AM1320" i="122"/>
  <c r="AM1325" i="122"/>
  <c r="AM1319" i="122"/>
  <c r="AM2501" i="122"/>
  <c r="AM2499" i="122"/>
  <c r="AM2484" i="122" s="1"/>
  <c r="AM2482" i="122"/>
  <c r="AM2500" i="122"/>
  <c r="AM2502" i="122"/>
  <c r="AM2498" i="122"/>
  <c r="AM2483" i="122" s="1"/>
  <c r="AM2496" i="122"/>
  <c r="AM2392" i="122"/>
  <c r="AM2391" i="122"/>
  <c r="AM2395" i="122"/>
  <c r="AM2390" i="122"/>
  <c r="AM2394" i="122"/>
  <c r="AM2379" i="122" s="1"/>
  <c r="AM2389" i="122"/>
  <c r="AM2393" i="122"/>
  <c r="AM2284" i="122"/>
  <c r="AM2269" i="122" s="1"/>
  <c r="AM2282" i="122"/>
  <c r="AM2287" i="122"/>
  <c r="AM2271" i="122"/>
  <c r="AM2288" i="122"/>
  <c r="AM2283" i="122"/>
  <c r="AM2180" i="122"/>
  <c r="AM2165" i="122" s="1"/>
  <c r="AM2159" i="122"/>
  <c r="AM2175" i="122"/>
  <c r="AL2167" i="122"/>
  <c r="AM2177" i="122"/>
  <c r="AM2181" i="122"/>
  <c r="AM2164" i="122"/>
  <c r="AM2176" i="122"/>
  <c r="AM2178" i="122"/>
  <c r="AM2171" i="122"/>
  <c r="AM2067" i="122"/>
  <c r="AM2071" i="122"/>
  <c r="AM2070" i="122"/>
  <c r="AM2055" i="122" s="1"/>
  <c r="AM2069" i="122"/>
  <c r="AM2068" i="122"/>
  <c r="AM2073" i="122"/>
  <c r="AM2058" i="122" s="1"/>
  <c r="AM2074" i="122"/>
  <c r="AL2060" i="122"/>
  <c r="AM1967" i="122"/>
  <c r="AM1964" i="122"/>
  <c r="AM1965" i="122"/>
  <c r="AM1963" i="122"/>
  <c r="AM1948" i="122" s="1"/>
  <c r="AM1961" i="122"/>
  <c r="AM1962" i="122"/>
  <c r="AM1858" i="122"/>
  <c r="AM1843" i="122" s="1"/>
  <c r="AM1854" i="122"/>
  <c r="AM1860" i="122"/>
  <c r="AM1855" i="122"/>
  <c r="AM1853" i="122"/>
  <c r="AM1859" i="122"/>
  <c r="AM1844" i="122" s="1"/>
  <c r="AM1856" i="122"/>
  <c r="AM1842" i="122"/>
  <c r="AM1750" i="122"/>
  <c r="AM1752" i="122"/>
  <c r="AM1736" i="122"/>
  <c r="AM1753" i="122"/>
  <c r="AM1731" i="122"/>
  <c r="AM1748" i="122"/>
  <c r="AM1749" i="122"/>
  <c r="AM1734" i="122" s="1"/>
  <c r="AM1641" i="122"/>
  <c r="AM1642" i="122"/>
  <c r="AM1645" i="122"/>
  <c r="AM1630" i="122" s="1"/>
  <c r="AM1643" i="122"/>
  <c r="AM1628" i="122" s="1"/>
  <c r="AM1646" i="122"/>
  <c r="AM1640" i="122"/>
  <c r="AM1621" i="122"/>
  <c r="AM1644" i="122"/>
  <c r="AM1537" i="122"/>
  <c r="AM1522" i="122" s="1"/>
  <c r="AM1539" i="122"/>
  <c r="AM1535" i="122"/>
  <c r="AM1520" i="122" s="1"/>
  <c r="AM1534" i="122"/>
  <c r="AM1533" i="122"/>
  <c r="AM1532" i="122"/>
  <c r="AM1536" i="122"/>
  <c r="AM1521" i="122" s="1"/>
  <c r="AM1431" i="122"/>
  <c r="AM1416" i="122" s="1"/>
  <c r="AM1430" i="122"/>
  <c r="AM1415" i="122" s="1"/>
  <c r="AM1427" i="122"/>
  <c r="AM1428" i="122"/>
  <c r="AM1413" i="122" s="1"/>
  <c r="AM1426" i="122"/>
  <c r="AM1429" i="122"/>
  <c r="AM1414" i="122" s="1"/>
  <c r="AM1410" i="122"/>
  <c r="AM571" i="122"/>
  <c r="AM575" i="122"/>
  <c r="AM573" i="122"/>
  <c r="AM572" i="122"/>
  <c r="AM570" i="122"/>
  <c r="AM569" i="122"/>
  <c r="AM679" i="122"/>
  <c r="AM785" i="122"/>
  <c r="AM786" i="122"/>
  <c r="AM784" i="122"/>
  <c r="AM790" i="122"/>
  <c r="AM897" i="122"/>
  <c r="AM892" i="122"/>
  <c r="AM893" i="122"/>
  <c r="AM999" i="122"/>
  <c r="AM1004" i="122"/>
  <c r="AM998" i="122"/>
  <c r="AM997" i="122"/>
  <c r="AM1106" i="122"/>
  <c r="AM1111" i="122"/>
  <c r="AM1105" i="122"/>
  <c r="AL1087" i="122"/>
  <c r="AM1213" i="122"/>
  <c r="AM1212" i="122"/>
  <c r="AM1218" i="122"/>
  <c r="AM1324" i="122"/>
  <c r="AM1309" i="122" s="1"/>
  <c r="AM1321" i="122"/>
  <c r="AM1306" i="122" s="1"/>
  <c r="AM1323" i="122"/>
  <c r="AM1308" i="122" s="1"/>
  <c r="AM1322" i="122"/>
  <c r="AM1307" i="122" s="1"/>
  <c r="AM1214" i="122"/>
  <c r="AM1199" i="122" s="1"/>
  <c r="AM1216" i="122"/>
  <c r="AM1201" i="122" s="1"/>
  <c r="AM1215" i="122"/>
  <c r="AM1200" i="122" s="1"/>
  <c r="AM1107" i="122"/>
  <c r="AM1108" i="122"/>
  <c r="AM1093" i="122" s="1"/>
  <c r="AM1109" i="122"/>
  <c r="AM1094" i="122" s="1"/>
  <c r="AM1110" i="122"/>
  <c r="AM1095" i="122" s="1"/>
  <c r="AM1101" i="122"/>
  <c r="AM1002" i="122"/>
  <c r="AM987" i="122" s="1"/>
  <c r="AM1000" i="122"/>
  <c r="AM985" i="122" s="1"/>
  <c r="AM1001" i="122"/>
  <c r="AM986" i="122" s="1"/>
  <c r="AM1003" i="122"/>
  <c r="AM988" i="122" s="1"/>
  <c r="AM896" i="122"/>
  <c r="AM881" i="122" s="1"/>
  <c r="AM787" i="122"/>
  <c r="AM772" i="122" s="1"/>
  <c r="AM788" i="122"/>
  <c r="AM773" i="122" s="1"/>
  <c r="AM683" i="122"/>
  <c r="AM680" i="122"/>
  <c r="AM502" i="122"/>
  <c r="AE2018" i="13"/>
  <c r="AE2020" i="13"/>
  <c r="AL1470" i="122"/>
  <c r="W708" i="122"/>
  <c r="AM444" i="122"/>
  <c r="AL2050" i="122"/>
  <c r="AL1572" i="122"/>
  <c r="AM1407" i="122"/>
  <c r="AM2263" i="122"/>
  <c r="AM2370" i="122"/>
  <c r="AM1942" i="122"/>
  <c r="AM1835" i="122"/>
  <c r="AM1728" i="122"/>
  <c r="AM1514" i="122"/>
  <c r="AM1300" i="122"/>
  <c r="AM1193" i="122"/>
  <c r="AL1144" i="122"/>
  <c r="AM979" i="122"/>
  <c r="AM872" i="122"/>
  <c r="AM765" i="122"/>
  <c r="AM658" i="122"/>
  <c r="AL567" i="122"/>
  <c r="AM2049" i="122"/>
  <c r="AL1898" i="122"/>
  <c r="AL930" i="122"/>
  <c r="AL1836" i="122"/>
  <c r="AL1679" i="122"/>
  <c r="AL1358" i="122"/>
  <c r="V601" i="122"/>
  <c r="R509" i="13"/>
  <c r="W1054" i="13"/>
  <c r="AA1425" i="13"/>
  <c r="AH2225" i="13"/>
  <c r="AB1538" i="13"/>
  <c r="AI1754" i="13"/>
  <c r="AA934" i="122"/>
  <c r="Y929" i="122"/>
  <c r="Z1033" i="122"/>
  <c r="X822" i="122"/>
  <c r="U498" i="122"/>
  <c r="Y927" i="122"/>
  <c r="AB1245" i="122"/>
  <c r="Y923" i="122"/>
  <c r="T139" i="122"/>
  <c r="AB1254" i="122"/>
  <c r="T242" i="122"/>
  <c r="Z1035" i="122"/>
  <c r="AB1041" i="122"/>
  <c r="T232" i="122"/>
  <c r="Y933" i="122"/>
  <c r="AB1247" i="122"/>
  <c r="Y720" i="122"/>
  <c r="X613" i="122"/>
  <c r="Z1036" i="122"/>
  <c r="Z1040" i="122"/>
  <c r="S339" i="122"/>
  <c r="W715" i="122"/>
  <c r="AB1249" i="122"/>
  <c r="Y926" i="122"/>
  <c r="AL2264" i="122"/>
  <c r="U238" i="122"/>
  <c r="Y925" i="122"/>
  <c r="AB1248" i="122"/>
  <c r="AL2371" i="122"/>
  <c r="Z1030" i="122"/>
  <c r="W712" i="122"/>
  <c r="AM2428" i="122"/>
  <c r="AA1142" i="122"/>
  <c r="Z1032" i="122"/>
  <c r="AB1246" i="122"/>
  <c r="S16" i="122"/>
  <c r="AA1140" i="122"/>
  <c r="Z827" i="122"/>
  <c r="W714" i="122"/>
  <c r="AA1138" i="122"/>
  <c r="U236" i="122"/>
  <c r="AM2935" i="122"/>
  <c r="V606" i="122"/>
  <c r="Y924" i="122"/>
  <c r="Z1034" i="122"/>
  <c r="W506" i="122"/>
  <c r="U162" i="122"/>
  <c r="AL2661" i="122"/>
  <c r="U235" i="122"/>
  <c r="U237" i="122"/>
  <c r="U501" i="122"/>
  <c r="AA1143" i="122"/>
  <c r="AA1139" i="122"/>
  <c r="AB1244" i="122"/>
  <c r="V604" i="122"/>
  <c r="AA1141" i="122"/>
  <c r="T233" i="122"/>
  <c r="AA1137" i="122"/>
  <c r="R27" i="8"/>
  <c r="AA1147" i="122"/>
  <c r="T234" i="122"/>
  <c r="AB1250" i="122"/>
  <c r="Y928" i="122"/>
  <c r="T741" i="13"/>
  <c r="W1162" i="13"/>
  <c r="Q416" i="13"/>
  <c r="T577" i="13"/>
  <c r="S315" i="13"/>
  <c r="S576" i="13"/>
  <c r="R314" i="13"/>
  <c r="T199" i="122"/>
  <c r="T231" i="122"/>
  <c r="U494" i="122"/>
  <c r="AA1303" i="122"/>
  <c r="AA1256" i="122"/>
  <c r="T17" i="122"/>
  <c r="T31" i="122"/>
  <c r="S142" i="122"/>
  <c r="AB1363" i="122"/>
  <c r="AB1410" i="122"/>
  <c r="T387" i="122"/>
  <c r="AL2157" i="122"/>
  <c r="Y1089" i="122"/>
  <c r="Y1042" i="122"/>
  <c r="R533" i="13"/>
  <c r="AE1864" i="13"/>
  <c r="AB1536" i="13"/>
  <c r="AB1577" i="13"/>
  <c r="Q107" i="13"/>
  <c r="Q319" i="13"/>
  <c r="R367" i="13"/>
  <c r="AG2078" i="13"/>
  <c r="U37" i="16"/>
  <c r="S640" i="13"/>
  <c r="AH2175" i="13"/>
  <c r="Z1498" i="13"/>
  <c r="AE1855" i="13"/>
  <c r="V896" i="13"/>
  <c r="AA1426" i="13"/>
  <c r="AC1645" i="13"/>
  <c r="AD1803" i="13"/>
  <c r="V1070" i="13"/>
  <c r="AA1436" i="13"/>
  <c r="AA1473" i="13"/>
  <c r="W1003" i="13"/>
  <c r="W1008" i="13"/>
  <c r="X1154" i="13"/>
  <c r="AE1856" i="13"/>
  <c r="R463" i="13"/>
  <c r="AC1710" i="13"/>
  <c r="AM2843" i="13"/>
  <c r="S635" i="13"/>
  <c r="AA1487" i="13"/>
  <c r="Q61" i="13"/>
  <c r="X1166" i="13"/>
  <c r="Y1218" i="13"/>
  <c r="AH2185" i="13"/>
  <c r="AC1646" i="13"/>
  <c r="AG2074" i="13"/>
  <c r="AH2177" i="13"/>
  <c r="V897" i="13"/>
  <c r="AA1491" i="13"/>
  <c r="AK2581" i="13"/>
  <c r="U948" i="13"/>
  <c r="AK2502" i="13"/>
  <c r="Y1376" i="13"/>
  <c r="AD1753" i="13"/>
  <c r="AC1819" i="13"/>
  <c r="S571" i="13"/>
  <c r="Q426" i="13"/>
  <c r="AJ2553" i="13"/>
  <c r="Z1325" i="13"/>
  <c r="AH2181" i="13"/>
  <c r="AG2070" i="13"/>
  <c r="AG2071" i="13"/>
  <c r="AA1432" i="13"/>
  <c r="AF1967" i="13"/>
  <c r="AH2178" i="13"/>
  <c r="V788" i="13"/>
  <c r="X1111" i="13"/>
  <c r="P227" i="13"/>
  <c r="T149" i="13"/>
  <c r="T687" i="13"/>
  <c r="S749" i="13"/>
  <c r="AE1860" i="13"/>
  <c r="P108" i="13"/>
  <c r="W1004" i="13"/>
  <c r="AF2031" i="13"/>
  <c r="AF2025" i="13"/>
  <c r="AB1539" i="13"/>
  <c r="AA1605" i="13"/>
  <c r="AJ2570" i="13"/>
  <c r="Q303" i="13"/>
  <c r="U950" i="13"/>
  <c r="T27" i="13"/>
  <c r="Q102" i="13" l="1"/>
  <c r="O24" i="13"/>
  <c r="O42" i="13"/>
  <c r="AH2354" i="13"/>
  <c r="X1153" i="13"/>
  <c r="X1168" i="13" s="1"/>
  <c r="P39" i="13"/>
  <c r="P22" i="13" s="1"/>
  <c r="AB1712" i="13"/>
  <c r="S617" i="13"/>
  <c r="S632" i="13" s="1"/>
  <c r="Z1382" i="13"/>
  <c r="AA1322" i="13" s="1"/>
  <c r="AC1639" i="13"/>
  <c r="AC1684" i="13" s="1"/>
  <c r="W1059" i="13"/>
  <c r="V181" i="13"/>
  <c r="V226" i="13" s="1"/>
  <c r="Z1031" i="122"/>
  <c r="T737" i="13"/>
  <c r="U677" i="13" s="1"/>
  <c r="AF2024" i="13"/>
  <c r="AG1964" i="13" s="1"/>
  <c r="Y1260" i="13"/>
  <c r="Y1275" i="13" s="1"/>
  <c r="Q368" i="13"/>
  <c r="Q253" i="13"/>
  <c r="Q260" i="13" s="1"/>
  <c r="Q406" i="13"/>
  <c r="Q421" i="13" s="1"/>
  <c r="R361" i="13" s="1"/>
  <c r="AK2576" i="13"/>
  <c r="AH2224" i="13"/>
  <c r="P116" i="13"/>
  <c r="X1167" i="13"/>
  <c r="Y1107" i="13" s="1"/>
  <c r="AF2022" i="13"/>
  <c r="P320" i="13"/>
  <c r="AE1925" i="13"/>
  <c r="W399" i="122"/>
  <c r="S630" i="13"/>
  <c r="P64" i="13"/>
  <c r="Q204" i="13"/>
  <c r="Q219" i="13" s="1"/>
  <c r="AD1795" i="13"/>
  <c r="AD1810" i="13" s="1"/>
  <c r="Q296" i="13"/>
  <c r="Q52" i="13"/>
  <c r="AB1604" i="13"/>
  <c r="X1155" i="13"/>
  <c r="U846" i="13"/>
  <c r="R534" i="13"/>
  <c r="R357" i="13"/>
  <c r="Q220" i="13"/>
  <c r="Q419" i="13"/>
  <c r="AK2135" i="13"/>
  <c r="AG2017" i="13"/>
  <c r="AM454" i="122"/>
  <c r="R513" i="13"/>
  <c r="AD1792" i="13"/>
  <c r="AB1594" i="13"/>
  <c r="AB1429" i="13"/>
  <c r="W1046" i="13"/>
  <c r="U828" i="13"/>
  <c r="Q214" i="13"/>
  <c r="Y1273" i="13"/>
  <c r="T723" i="13"/>
  <c r="AM244" i="122"/>
  <c r="R355" i="13"/>
  <c r="Y1283" i="13"/>
  <c r="Z1379" i="13"/>
  <c r="V351" i="122"/>
  <c r="V939" i="13"/>
  <c r="AG2117" i="13"/>
  <c r="AD1793" i="13"/>
  <c r="R203" i="13"/>
  <c r="Z1209" i="122"/>
  <c r="AD1926" i="13"/>
  <c r="AE1853" i="13"/>
  <c r="AK2582" i="13"/>
  <c r="AD1812" i="13"/>
  <c r="AA1136" i="122"/>
  <c r="AE1903" i="13"/>
  <c r="R462" i="13"/>
  <c r="Q535" i="13"/>
  <c r="AE1902" i="13"/>
  <c r="S465" i="13"/>
  <c r="AG2113" i="13"/>
  <c r="AK2571" i="13"/>
  <c r="Z1381" i="13"/>
  <c r="AG2124" i="13"/>
  <c r="R642" i="13"/>
  <c r="AF2006" i="13"/>
  <c r="S569" i="13"/>
  <c r="X1160" i="13"/>
  <c r="AK2574" i="13"/>
  <c r="U733" i="13"/>
  <c r="T573" i="13"/>
  <c r="AL2500" i="13"/>
  <c r="AF1493" i="13"/>
  <c r="Q95" i="13"/>
  <c r="U844" i="13"/>
  <c r="AG2118" i="13"/>
  <c r="Q307" i="13"/>
  <c r="V938" i="13"/>
  <c r="AG2114" i="13"/>
  <c r="AG2129" i="13" s="1"/>
  <c r="AJ1861" i="13"/>
  <c r="V850" i="13"/>
  <c r="AM1196" i="122"/>
  <c r="AL2828" i="122"/>
  <c r="AC1704" i="13"/>
  <c r="AH2221" i="13"/>
  <c r="AH2236" i="13" s="1"/>
  <c r="Y1272" i="13"/>
  <c r="AH2174" i="13"/>
  <c r="V855" i="13"/>
  <c r="Q216" i="13"/>
  <c r="R171" i="13" s="1"/>
  <c r="U832" i="13"/>
  <c r="AG2067" i="13"/>
  <c r="AF2140" i="13"/>
  <c r="Q117" i="13"/>
  <c r="R57" i="13" s="1"/>
  <c r="AA1490" i="13"/>
  <c r="R526" i="13"/>
  <c r="R172" i="13"/>
  <c r="AM1624" i="122"/>
  <c r="Q97" i="13"/>
  <c r="AG2247" i="13"/>
  <c r="AC1686" i="13"/>
  <c r="R176" i="13"/>
  <c r="AC1685" i="13"/>
  <c r="AF2026" i="13"/>
  <c r="W1045" i="13"/>
  <c r="AM2266" i="122"/>
  <c r="AF2008" i="13"/>
  <c r="T742" i="13"/>
  <c r="AM661" i="122"/>
  <c r="AA1330" i="13"/>
  <c r="W1058" i="13"/>
  <c r="U834" i="13"/>
  <c r="T724" i="13"/>
  <c r="T721" i="13"/>
  <c r="AJ2433" i="13"/>
  <c r="X995" i="122"/>
  <c r="AK2543" i="13"/>
  <c r="V952" i="13"/>
  <c r="W892" i="13" s="1"/>
  <c r="Q98" i="13"/>
  <c r="R358" i="13"/>
  <c r="Q310" i="13"/>
  <c r="Y1256" i="13"/>
  <c r="X1104" i="13"/>
  <c r="W1177" i="13"/>
  <c r="V936" i="13"/>
  <c r="AM1786" i="122"/>
  <c r="AM1831" i="122" s="1"/>
  <c r="U830" i="13"/>
  <c r="U796" i="13"/>
  <c r="Y922" i="122"/>
  <c r="W1042" i="13"/>
  <c r="AC1702" i="13"/>
  <c r="AL2781" i="13"/>
  <c r="AA1497" i="13"/>
  <c r="AB1437" i="13" s="1"/>
  <c r="AE1919" i="13"/>
  <c r="AM2054" i="122"/>
  <c r="AD1791" i="13"/>
  <c r="W947" i="13"/>
  <c r="Y1274" i="13"/>
  <c r="AC1688" i="13"/>
  <c r="T393" i="122"/>
  <c r="AM878" i="122"/>
  <c r="AM775" i="122"/>
  <c r="Y1276" i="13"/>
  <c r="T388" i="122"/>
  <c r="AM1946" i="122"/>
  <c r="AM989" i="122"/>
  <c r="AE1899" i="13"/>
  <c r="AE1749" i="13"/>
  <c r="Z1380" i="13"/>
  <c r="AM557" i="122"/>
  <c r="AM2373" i="122"/>
  <c r="Q96" i="13"/>
  <c r="AM875" i="122"/>
  <c r="AL1953" i="122"/>
  <c r="AK2629" i="13"/>
  <c r="AM556" i="122"/>
  <c r="X1176" i="13"/>
  <c r="AM1090" i="122"/>
  <c r="AM1091" i="122"/>
  <c r="Q55" i="13"/>
  <c r="AM555" i="122"/>
  <c r="AB1580" i="13"/>
  <c r="T740" i="13"/>
  <c r="AM664" i="122"/>
  <c r="S278" i="122"/>
  <c r="X1002" i="13"/>
  <c r="S66" i="122"/>
  <c r="AM771" i="122"/>
  <c r="AL1515" i="122"/>
  <c r="AM1197" i="122"/>
  <c r="AM769" i="122"/>
  <c r="T567" i="122"/>
  <c r="AM2480" i="122"/>
  <c r="AM1625" i="122"/>
  <c r="V955" i="13"/>
  <c r="V781" i="122"/>
  <c r="AM1412" i="122"/>
  <c r="AM229" i="122"/>
  <c r="AM1198" i="122"/>
  <c r="AM984" i="122"/>
  <c r="Z1318" i="13"/>
  <c r="Y1391" i="13"/>
  <c r="AL2172" i="122"/>
  <c r="S344" i="122"/>
  <c r="Y1279" i="13"/>
  <c r="AJ2287" i="13"/>
  <c r="AI2328" i="13"/>
  <c r="AJ2437" i="13"/>
  <c r="R512" i="13"/>
  <c r="P16" i="13"/>
  <c r="Q308" i="13"/>
  <c r="AM2064" i="122"/>
  <c r="S460" i="122"/>
  <c r="Y1262" i="13"/>
  <c r="AG1540" i="13"/>
  <c r="AI2326" i="13"/>
  <c r="AI2294" i="13"/>
  <c r="Y851" i="13"/>
  <c r="AI2329" i="13"/>
  <c r="AH2222" i="13"/>
  <c r="AM1957" i="122"/>
  <c r="AL2065" i="122"/>
  <c r="AL766" i="122"/>
  <c r="R170" i="13"/>
  <c r="AJ2439" i="13"/>
  <c r="AI2331" i="13"/>
  <c r="S641" i="13"/>
  <c r="AI2333" i="13"/>
  <c r="AH2245" i="13"/>
  <c r="T255" i="13"/>
  <c r="AM1529" i="122"/>
  <c r="AL888" i="122"/>
  <c r="U674" i="122"/>
  <c r="AB1597" i="13"/>
  <c r="V530" i="13"/>
  <c r="AB1172" i="13"/>
  <c r="X1150" i="13"/>
  <c r="AI2353" i="13"/>
  <c r="AJ2440" i="13"/>
  <c r="AA1065" i="13"/>
  <c r="AK2459" i="13"/>
  <c r="AL1403" i="122"/>
  <c r="S367" i="122"/>
  <c r="AM2349" i="13"/>
  <c r="S473" i="13"/>
  <c r="AH2240" i="13"/>
  <c r="AL1724" i="122"/>
  <c r="AH1647" i="13"/>
  <c r="AJ2438" i="13"/>
  <c r="AM448" i="122"/>
  <c r="AJ2435" i="13"/>
  <c r="AJ2460" i="13"/>
  <c r="U681" i="13"/>
  <c r="AM2473" i="122"/>
  <c r="AL1189" i="122"/>
  <c r="AM1743" i="122"/>
  <c r="AM1422" i="122"/>
  <c r="AL873" i="122"/>
  <c r="AJ2451" i="13"/>
  <c r="AJ2434" i="13"/>
  <c r="AJ2401" i="13"/>
  <c r="AF222" i="13"/>
  <c r="AL2242" i="13"/>
  <c r="AI2342" i="13"/>
  <c r="AI2330" i="13"/>
  <c r="AD1796" i="13"/>
  <c r="AD1650" i="13"/>
  <c r="AL975" i="122"/>
  <c r="AL1617" i="122"/>
  <c r="AD1696" i="13"/>
  <c r="AJ2028" i="13"/>
  <c r="AK2572" i="13"/>
  <c r="AI2186" i="13"/>
  <c r="AJ2352" i="13"/>
  <c r="Q420" i="13"/>
  <c r="Q297" i="13"/>
  <c r="AD1386" i="13"/>
  <c r="X818" i="122"/>
  <c r="T390" i="122"/>
  <c r="U496" i="122"/>
  <c r="X826" i="122"/>
  <c r="W710" i="122"/>
  <c r="V607" i="122"/>
  <c r="W719" i="122"/>
  <c r="S149" i="122"/>
  <c r="U505" i="122"/>
  <c r="U495" i="122"/>
  <c r="W711" i="122"/>
  <c r="S350" i="122"/>
  <c r="S153" i="122"/>
  <c r="X820" i="122"/>
  <c r="U497" i="122"/>
  <c r="S345" i="122"/>
  <c r="S148" i="122"/>
  <c r="V612" i="122"/>
  <c r="X819" i="122"/>
  <c r="T394" i="122"/>
  <c r="T392" i="122"/>
  <c r="U500" i="122"/>
  <c r="W709" i="122"/>
  <c r="T398" i="122"/>
  <c r="X816" i="122"/>
  <c r="X815" i="122"/>
  <c r="X821" i="122"/>
  <c r="V603" i="122"/>
  <c r="S146" i="122"/>
  <c r="V602" i="122"/>
  <c r="S147" i="122"/>
  <c r="V605" i="122"/>
  <c r="U499" i="122"/>
  <c r="V608" i="122"/>
  <c r="S341" i="122"/>
  <c r="S144" i="122"/>
  <c r="W888" i="122"/>
  <c r="W713" i="122"/>
  <c r="S342" i="122"/>
  <c r="S145" i="122"/>
  <c r="S343" i="122"/>
  <c r="S346" i="122"/>
  <c r="T389" i="122"/>
  <c r="S340" i="122"/>
  <c r="S143" i="122"/>
  <c r="T391" i="122"/>
  <c r="X817" i="122"/>
  <c r="AM507" i="122"/>
  <c r="AM547" i="122"/>
  <c r="AF1960" i="13"/>
  <c r="AE2033" i="13"/>
  <c r="AL776" i="122"/>
  <c r="AM1438" i="122"/>
  <c r="AM361" i="122"/>
  <c r="AM149" i="122" s="1"/>
  <c r="AM1518" i="122"/>
  <c r="AM982" i="122"/>
  <c r="AM2053" i="122"/>
  <c r="AM1304" i="122"/>
  <c r="AM2380" i="122"/>
  <c r="AM1411" i="122"/>
  <c r="AM1203" i="122"/>
  <c r="AM560" i="122"/>
  <c r="AM360" i="122"/>
  <c r="AM148" i="122" s="1"/>
  <c r="AM356" i="122"/>
  <c r="AM144" i="122" s="1"/>
  <c r="AM357" i="122"/>
  <c r="AM145" i="122" s="1"/>
  <c r="AM689" i="122"/>
  <c r="AM770" i="122"/>
  <c r="AM355" i="122"/>
  <c r="AM143" i="122" s="1"/>
  <c r="AM2481" i="122"/>
  <c r="AM2052" i="122"/>
  <c r="AM558" i="122"/>
  <c r="AM358" i="122"/>
  <c r="AM146" i="122" s="1"/>
  <c r="AM1839" i="122"/>
  <c r="AM903" i="122"/>
  <c r="AM582" i="122"/>
  <c r="AM1096" i="122"/>
  <c r="AM554" i="122"/>
  <c r="AM983" i="122"/>
  <c r="AM796" i="122"/>
  <c r="AM1310" i="122"/>
  <c r="AM1305" i="122"/>
  <c r="AM1224" i="122"/>
  <c r="AM882" i="122"/>
  <c r="AM2508" i="122"/>
  <c r="AM2485" i="122"/>
  <c r="AM2487" i="122"/>
  <c r="AM2486" i="122"/>
  <c r="AM2401" i="122"/>
  <c r="AM2374" i="122"/>
  <c r="AM2376" i="122"/>
  <c r="AM2385" i="122"/>
  <c r="AM2375" i="122"/>
  <c r="AM2377" i="122"/>
  <c r="AM2378" i="122"/>
  <c r="AM2268" i="122"/>
  <c r="AM2294" i="122"/>
  <c r="AM2278" i="122"/>
  <c r="AM2267" i="122"/>
  <c r="AM2273" i="122"/>
  <c r="AM2272" i="122"/>
  <c r="AM2187" i="122"/>
  <c r="AM2161" i="122"/>
  <c r="AM2160" i="122"/>
  <c r="AM2166" i="122"/>
  <c r="AM2162" i="122"/>
  <c r="AM2056" i="122"/>
  <c r="AM2059" i="122"/>
  <c r="AM2072" i="122"/>
  <c r="AM2080" i="122" s="1"/>
  <c r="AM1949" i="122"/>
  <c r="AM1947" i="122"/>
  <c r="AM1973" i="122"/>
  <c r="AM1950" i="122"/>
  <c r="AM1952" i="122"/>
  <c r="AM1840" i="122"/>
  <c r="AM1845" i="122"/>
  <c r="AM1838" i="122"/>
  <c r="AM1866" i="122"/>
  <c r="AM1841" i="122"/>
  <c r="AM1850" i="122"/>
  <c r="AM1759" i="122"/>
  <c r="AM1737" i="122"/>
  <c r="AM1733" i="122"/>
  <c r="AM1735" i="122"/>
  <c r="AM1738" i="122"/>
  <c r="AM1652" i="122"/>
  <c r="AM1627" i="122"/>
  <c r="AM1631" i="122"/>
  <c r="AM1629" i="122"/>
  <c r="AM1626" i="122"/>
  <c r="AM1636" i="122"/>
  <c r="AM1545" i="122"/>
  <c r="AL1525" i="122"/>
  <c r="AM1519" i="122"/>
  <c r="AM1524" i="122"/>
  <c r="AM1517" i="122"/>
  <c r="AM668" i="122"/>
  <c r="AM665" i="122"/>
  <c r="AM877" i="122"/>
  <c r="AM1117" i="122"/>
  <c r="AM1092" i="122"/>
  <c r="AM1331" i="122"/>
  <c r="AM1315" i="122"/>
  <c r="AM1208" i="122"/>
  <c r="AM1010" i="122"/>
  <c r="AM994" i="122"/>
  <c r="AM887" i="122"/>
  <c r="AM780" i="122"/>
  <c r="R524" i="13"/>
  <c r="W768" i="122"/>
  <c r="AA1470" i="13"/>
  <c r="AM459" i="122"/>
  <c r="AL1577" i="122"/>
  <c r="AM823" i="122"/>
  <c r="AM1393" i="122"/>
  <c r="AK674" i="122"/>
  <c r="AL609" i="122"/>
  <c r="AL1251" i="122"/>
  <c r="AM87" i="122"/>
  <c r="AL935" i="122"/>
  <c r="AL1149" i="122"/>
  <c r="AM537" i="122"/>
  <c r="AL1943" i="122"/>
  <c r="AL1684" i="122"/>
  <c r="AL1363" i="122"/>
  <c r="AB1583" i="13"/>
  <c r="V661" i="122"/>
  <c r="W1069" i="13"/>
  <c r="T264" i="122"/>
  <c r="U166" i="122"/>
  <c r="R356" i="13"/>
  <c r="AH2226" i="13"/>
  <c r="AH2220" i="13"/>
  <c r="AH2223" i="13"/>
  <c r="AB1423" i="122"/>
  <c r="Y988" i="122"/>
  <c r="V190" i="122"/>
  <c r="AB1310" i="122"/>
  <c r="AA1201" i="122"/>
  <c r="AL2706" i="122"/>
  <c r="Z887" i="122"/>
  <c r="S23" i="8"/>
  <c r="Z1092" i="122"/>
  <c r="Y987" i="122"/>
  <c r="Z1094" i="122"/>
  <c r="V193" i="122"/>
  <c r="Z1096" i="122"/>
  <c r="Z1095" i="122"/>
  <c r="U189" i="122"/>
  <c r="AA1199" i="122"/>
  <c r="AB1305" i="122"/>
  <c r="X882" i="122"/>
  <c r="U27" i="122"/>
  <c r="AA1197" i="122"/>
  <c r="U188" i="122"/>
  <c r="Y984" i="122"/>
  <c r="AA1198" i="122"/>
  <c r="AM673" i="122"/>
  <c r="U197" i="122"/>
  <c r="V664" i="122"/>
  <c r="U187" i="122"/>
  <c r="AB1304" i="122"/>
  <c r="U561" i="122"/>
  <c r="AA1200" i="122"/>
  <c r="Z1100" i="122"/>
  <c r="AB1307" i="122"/>
  <c r="Y993" i="122"/>
  <c r="Y983" i="122"/>
  <c r="U558" i="122"/>
  <c r="Z1093" i="122"/>
  <c r="Y989" i="122"/>
  <c r="V666" i="122"/>
  <c r="X673" i="122"/>
  <c r="AB1314" i="122"/>
  <c r="AA994" i="122"/>
  <c r="Y985" i="122"/>
  <c r="AA1203" i="122"/>
  <c r="V192" i="122"/>
  <c r="V191" i="122"/>
  <c r="W774" i="122"/>
  <c r="AB1306" i="122"/>
  <c r="AA1202" i="122"/>
  <c r="W772" i="122"/>
  <c r="Z1090" i="122"/>
  <c r="AM2433" i="122"/>
  <c r="Y986" i="122"/>
  <c r="AB1309" i="122"/>
  <c r="W775" i="122"/>
  <c r="AA1207" i="122"/>
  <c r="W566" i="122"/>
  <c r="AB1308" i="122"/>
  <c r="Y780" i="122"/>
  <c r="AB1101" i="122"/>
  <c r="U64" i="122"/>
  <c r="S621" i="13"/>
  <c r="S254" i="13"/>
  <c r="T300" i="13"/>
  <c r="T24" i="8"/>
  <c r="Y1102" i="122"/>
  <c r="Z1029" i="122"/>
  <c r="U554" i="122"/>
  <c r="T447" i="122"/>
  <c r="AB1243" i="122"/>
  <c r="AA1316" i="122"/>
  <c r="S127" i="122"/>
  <c r="AM2107" i="122"/>
  <c r="AM1037" i="122"/>
  <c r="U186" i="122"/>
  <c r="T244" i="122"/>
  <c r="V961" i="13"/>
  <c r="AB1581" i="13"/>
  <c r="AB1592" i="13"/>
  <c r="R259" i="13"/>
  <c r="R412" i="13"/>
  <c r="Q122" i="13"/>
  <c r="V37" i="16"/>
  <c r="AB1603" i="13"/>
  <c r="AA1471" i="13"/>
  <c r="AA1438" i="13"/>
  <c r="AD1817" i="13"/>
  <c r="T580" i="13"/>
  <c r="W1010" i="13"/>
  <c r="V941" i="13"/>
  <c r="AE1900" i="13"/>
  <c r="AC1690" i="13"/>
  <c r="AD1818" i="13"/>
  <c r="Q318" i="13"/>
  <c r="R366" i="13"/>
  <c r="AC1533" i="13"/>
  <c r="U145" i="13"/>
  <c r="AA1488" i="13"/>
  <c r="AA1496" i="13"/>
  <c r="AE1901" i="13"/>
  <c r="T738" i="13"/>
  <c r="W1048" i="13"/>
  <c r="X1169" i="13"/>
  <c r="T575" i="13"/>
  <c r="AM2888" i="13"/>
  <c r="R508" i="13"/>
  <c r="AB1427" i="13"/>
  <c r="AG2115" i="13"/>
  <c r="Z1370" i="13"/>
  <c r="AL2506" i="13"/>
  <c r="AA1324" i="13"/>
  <c r="Y1263" i="13"/>
  <c r="Y1224" i="13"/>
  <c r="AG1971" i="13"/>
  <c r="T747" i="13"/>
  <c r="T689" i="13"/>
  <c r="AB1584" i="13"/>
  <c r="AB1545" i="13"/>
  <c r="AE1905" i="13"/>
  <c r="Q182" i="13"/>
  <c r="V854" i="13"/>
  <c r="AA1477" i="13"/>
  <c r="V942" i="13"/>
  <c r="W1049" i="13"/>
  <c r="AF2012" i="13"/>
  <c r="P109" i="13"/>
  <c r="AA1323" i="13"/>
  <c r="X1156" i="13"/>
  <c r="R253" i="13"/>
  <c r="V833" i="13"/>
  <c r="AD1798" i="13"/>
  <c r="AD1759" i="13"/>
  <c r="T30" i="13"/>
  <c r="T574" i="13"/>
  <c r="AG2116" i="13"/>
  <c r="Z1282" i="13"/>
  <c r="AC1691" i="13"/>
  <c r="AK2547" i="13"/>
  <c r="AB1431" i="13"/>
  <c r="Y1106" i="13"/>
  <c r="AG1965" i="13"/>
  <c r="S616" i="13"/>
  <c r="AA1389" i="13"/>
  <c r="AG2119" i="13"/>
  <c r="AJ2583" i="13"/>
  <c r="AK2495" i="13"/>
  <c r="T17" i="13"/>
  <c r="Q210" i="13"/>
  <c r="V890" i="13"/>
  <c r="U963" i="13"/>
  <c r="AC1652" i="13" l="1"/>
  <c r="R406" i="13"/>
  <c r="Q298" i="13"/>
  <c r="Q413" i="13"/>
  <c r="Z1091" i="122"/>
  <c r="AA1031" i="122" s="1"/>
  <c r="S474" i="13"/>
  <c r="S519" i="13" s="1"/>
  <c r="Q313" i="13"/>
  <c r="X999" i="13"/>
  <c r="P321" i="13"/>
  <c r="AL2501" i="13"/>
  <c r="P123" i="13"/>
  <c r="Q99" i="13"/>
  <c r="Q56" i="13"/>
  <c r="AH2239" i="13"/>
  <c r="P40" i="13"/>
  <c r="AF1865" i="13"/>
  <c r="AA1319" i="13"/>
  <c r="AA1364" i="13" s="1"/>
  <c r="AC1534" i="13"/>
  <c r="W459" i="122"/>
  <c r="T570" i="13"/>
  <c r="AA1196" i="122"/>
  <c r="AB1136" i="122" s="1"/>
  <c r="AG1962" i="13"/>
  <c r="Q311" i="13"/>
  <c r="AD1808" i="13"/>
  <c r="V786" i="13"/>
  <c r="X1170" i="13"/>
  <c r="AC1544" i="13"/>
  <c r="R169" i="13"/>
  <c r="R402" i="13"/>
  <c r="AE1917" i="13"/>
  <c r="AD1807" i="13"/>
  <c r="R175" i="13"/>
  <c r="Q428" i="13"/>
  <c r="R359" i="13"/>
  <c r="R249" i="13"/>
  <c r="W276" i="122"/>
  <c r="R507" i="13"/>
  <c r="R528" i="13"/>
  <c r="AE1866" i="13"/>
  <c r="AB1474" i="13"/>
  <c r="R218" i="13"/>
  <c r="Z1213" i="13"/>
  <c r="AL2075" i="13"/>
  <c r="W1061" i="13"/>
  <c r="AG2032" i="13"/>
  <c r="AH1972" i="13" s="1"/>
  <c r="AG2132" i="13"/>
  <c r="AH2072" i="13" s="1"/>
  <c r="Y1108" i="13"/>
  <c r="R400" i="13"/>
  <c r="V954" i="13"/>
  <c r="Z1223" i="13"/>
  <c r="Z1268" i="13" s="1"/>
  <c r="R247" i="13"/>
  <c r="AE1898" i="13"/>
  <c r="U843" i="13"/>
  <c r="T618" i="13"/>
  <c r="AL2507" i="13"/>
  <c r="AE1918" i="13"/>
  <c r="S510" i="13"/>
  <c r="AA1149" i="122"/>
  <c r="AE1752" i="13"/>
  <c r="AL2496" i="13"/>
  <c r="R475" i="13"/>
  <c r="AG2139" i="13"/>
  <c r="AH2079" i="13" s="1"/>
  <c r="AL2499" i="13"/>
  <c r="AA1321" i="13"/>
  <c r="AG2133" i="13"/>
  <c r="AG2128" i="13"/>
  <c r="AH2068" i="13" s="1"/>
  <c r="S582" i="13"/>
  <c r="T572" i="13"/>
  <c r="S614" i="13"/>
  <c r="Q101" i="13"/>
  <c r="U748" i="13"/>
  <c r="AF2021" i="13"/>
  <c r="X1175" i="13"/>
  <c r="AL2545" i="13"/>
  <c r="AG1433" i="13"/>
  <c r="W790" i="13"/>
  <c r="AC1700" i="13"/>
  <c r="V784" i="13"/>
  <c r="AJ1921" i="13"/>
  <c r="Z1212" i="13"/>
  <c r="V953" i="13"/>
  <c r="Q110" i="13"/>
  <c r="R50" i="13" s="1"/>
  <c r="AM2768" i="122"/>
  <c r="X1149" i="13"/>
  <c r="R202" i="13"/>
  <c r="R217" i="13" s="1"/>
  <c r="AD1644" i="13"/>
  <c r="AH2219" i="13"/>
  <c r="AH2234" i="13" s="1"/>
  <c r="Q112" i="13"/>
  <c r="W795" i="13"/>
  <c r="AH2187" i="13"/>
  <c r="R206" i="13"/>
  <c r="R221" i="13" s="1"/>
  <c r="AG2080" i="13"/>
  <c r="U847" i="13"/>
  <c r="X1117" i="13"/>
  <c r="AF2023" i="13"/>
  <c r="AG2112" i="13"/>
  <c r="S466" i="13"/>
  <c r="Y1271" i="13"/>
  <c r="AB1430" i="13"/>
  <c r="W1060" i="13"/>
  <c r="U841" i="13"/>
  <c r="AC1701" i="13"/>
  <c r="AG1966" i="13"/>
  <c r="U682" i="13"/>
  <c r="U845" i="13"/>
  <c r="AF1859" i="13"/>
  <c r="AA1375" i="13"/>
  <c r="AJ2448" i="13"/>
  <c r="AK2388" i="13" s="1"/>
  <c r="Q261" i="13"/>
  <c r="T739" i="13"/>
  <c r="U679" i="13" s="1"/>
  <c r="U849" i="13"/>
  <c r="X998" i="13"/>
  <c r="T736" i="13"/>
  <c r="Y935" i="122"/>
  <c r="Y982" i="122"/>
  <c r="Y1116" i="13"/>
  <c r="AC1703" i="13"/>
  <c r="AK2573" i="13"/>
  <c r="AD1642" i="13"/>
  <c r="Z1214" i="13"/>
  <c r="W937" i="13"/>
  <c r="Q113" i="13"/>
  <c r="R403" i="13"/>
  <c r="R418" i="13" s="1"/>
  <c r="R250" i="13"/>
  <c r="V951" i="13"/>
  <c r="W891" i="13" s="1"/>
  <c r="AA1320" i="13"/>
  <c r="W962" i="13"/>
  <c r="Z1216" i="13"/>
  <c r="AM1791" i="122"/>
  <c r="AM1846" i="122"/>
  <c r="AL2796" i="13"/>
  <c r="W1057" i="13"/>
  <c r="X1047" i="13"/>
  <c r="T448" i="122"/>
  <c r="T453" i="122"/>
  <c r="AE1794" i="13"/>
  <c r="AB1482" i="13"/>
  <c r="AL1958" i="122"/>
  <c r="AD1806" i="13"/>
  <c r="W895" i="13"/>
  <c r="W940" i="13" s="1"/>
  <c r="AE1914" i="13"/>
  <c r="AK2674" i="13"/>
  <c r="Q111" i="13"/>
  <c r="Z1331" i="13"/>
  <c r="Z1363" i="13"/>
  <c r="AB1595" i="13"/>
  <c r="Q100" i="13"/>
  <c r="Q305" i="13"/>
  <c r="U680" i="13"/>
  <c r="T269" i="122"/>
  <c r="AL1632" i="122"/>
  <c r="AL1418" i="122"/>
  <c r="U726" i="13"/>
  <c r="AL1739" i="122"/>
  <c r="AM1679" i="122" s="1"/>
  <c r="AM2488" i="122"/>
  <c r="R174" i="13"/>
  <c r="V614" i="122"/>
  <c r="U507" i="122"/>
  <c r="X828" i="122"/>
  <c r="AL990" i="122"/>
  <c r="AL995" i="122" s="1"/>
  <c r="AL1204" i="122"/>
  <c r="AL1209" i="122" s="1"/>
  <c r="T400" i="122"/>
  <c r="S155" i="122"/>
  <c r="AH2241" i="13"/>
  <c r="AL1296" i="122"/>
  <c r="AM868" i="122"/>
  <c r="AE1326" i="13"/>
  <c r="AL2497" i="13"/>
  <c r="AD1811" i="13"/>
  <c r="AL2399" i="13"/>
  <c r="Z791" i="13"/>
  <c r="R248" i="13"/>
  <c r="AG177" i="13"/>
  <c r="AJ2452" i="13"/>
  <c r="AE1757" i="13"/>
  <c r="X1009" i="13"/>
  <c r="AL654" i="122"/>
  <c r="AM552" i="122"/>
  <c r="Q312" i="13"/>
  <c r="R360" i="13"/>
  <c r="AK2400" i="13"/>
  <c r="AH1707" i="13"/>
  <c r="AB1005" i="13"/>
  <c r="AC1112" i="13"/>
  <c r="AI2346" i="13"/>
  <c r="AH2237" i="13"/>
  <c r="AI2339" i="13"/>
  <c r="AI2341" i="13"/>
  <c r="AI2345" i="13"/>
  <c r="AJ2450" i="13"/>
  <c r="AJ2455" i="13"/>
  <c r="AH2069" i="13"/>
  <c r="AI2343" i="13"/>
  <c r="AJ2449" i="13"/>
  <c r="AJ2446" i="13"/>
  <c r="W470" i="13"/>
  <c r="AI2185" i="13"/>
  <c r="AJ2454" i="13"/>
  <c r="AH2238" i="13"/>
  <c r="AL781" i="122"/>
  <c r="AK2292" i="13"/>
  <c r="AK1968" i="13"/>
  <c r="AI2176" i="13"/>
  <c r="AJ2282" i="13"/>
  <c r="AC1537" i="13"/>
  <c r="R200" i="13"/>
  <c r="AI2344" i="13"/>
  <c r="AG1600" i="13"/>
  <c r="AJ2332" i="13"/>
  <c r="U678" i="13"/>
  <c r="AM1082" i="122"/>
  <c r="AH2235" i="13"/>
  <c r="V162" i="122"/>
  <c r="AM1465" i="122"/>
  <c r="AM1470" i="122" s="1"/>
  <c r="AD1711" i="13"/>
  <c r="AM2182" i="13"/>
  <c r="AK2391" i="13"/>
  <c r="AI2180" i="13"/>
  <c r="AJ2293" i="13"/>
  <c r="AI2348" i="13"/>
  <c r="Y1277" i="13"/>
  <c r="R527" i="13"/>
  <c r="AI2231" i="13"/>
  <c r="AJ2453" i="13"/>
  <c r="X1165" i="13"/>
  <c r="T581" i="13"/>
  <c r="Z1219" i="13"/>
  <c r="S352" i="122"/>
  <c r="S353" i="122" s="1"/>
  <c r="W721" i="122"/>
  <c r="T268" i="122"/>
  <c r="T270" i="122"/>
  <c r="W779" i="122"/>
  <c r="T451" i="122"/>
  <c r="S130" i="122"/>
  <c r="T266" i="122"/>
  <c r="S132" i="122"/>
  <c r="X881" i="122"/>
  <c r="T454" i="122"/>
  <c r="W771" i="122"/>
  <c r="S128" i="122"/>
  <c r="V662" i="122"/>
  <c r="X875" i="122"/>
  <c r="U557" i="122"/>
  <c r="U556" i="122"/>
  <c r="T267" i="122"/>
  <c r="V668" i="122"/>
  <c r="W769" i="122"/>
  <c r="X879" i="122"/>
  <c r="U555" i="122"/>
  <c r="V667" i="122"/>
  <c r="T265" i="122"/>
  <c r="S131" i="122"/>
  <c r="V672" i="122"/>
  <c r="X880" i="122"/>
  <c r="W773" i="122"/>
  <c r="U559" i="122"/>
  <c r="X876" i="122"/>
  <c r="U560" i="122"/>
  <c r="S138" i="122"/>
  <c r="U565" i="122"/>
  <c r="W770" i="122"/>
  <c r="T450" i="122"/>
  <c r="T449" i="122"/>
  <c r="T452" i="122"/>
  <c r="X877" i="122"/>
  <c r="T271" i="122"/>
  <c r="S129" i="122"/>
  <c r="V665" i="122"/>
  <c r="V663" i="122"/>
  <c r="T458" i="122"/>
  <c r="S133" i="122"/>
  <c r="T275" i="122"/>
  <c r="S134" i="122"/>
  <c r="X886" i="122"/>
  <c r="X878" i="122"/>
  <c r="AF2005" i="13"/>
  <c r="AF2018" i="13" s="1"/>
  <c r="AF1973" i="13"/>
  <c r="AM670" i="122"/>
  <c r="AM2061" i="122"/>
  <c r="AM777" i="122"/>
  <c r="AM1312" i="122"/>
  <c r="AM2168" i="122"/>
  <c r="AM1740" i="122"/>
  <c r="AM1098" i="122"/>
  <c r="AM2489" i="122"/>
  <c r="AM1954" i="122"/>
  <c r="AM1419" i="122"/>
  <c r="AM991" i="122"/>
  <c r="AM1526" i="122"/>
  <c r="AM1633" i="122"/>
  <c r="AM1847" i="122"/>
  <c r="AM1205" i="122"/>
  <c r="AM563" i="122"/>
  <c r="AM2275" i="122"/>
  <c r="AM2382" i="122"/>
  <c r="AM884" i="122"/>
  <c r="S464" i="13"/>
  <c r="AM716" i="122"/>
  <c r="AM2057" i="122"/>
  <c r="AM1836" i="122"/>
  <c r="AM359" i="122"/>
  <c r="AM147" i="122" s="1"/>
  <c r="AM2478" i="122"/>
  <c r="AL1622" i="122"/>
  <c r="AL1530" i="122"/>
  <c r="AA1485" i="13"/>
  <c r="X708" i="122"/>
  <c r="AB1598" i="13"/>
  <c r="AM828" i="122"/>
  <c r="W601" i="122"/>
  <c r="AM2321" i="122"/>
  <c r="AM88" i="122"/>
  <c r="AM2214" i="122"/>
  <c r="AM2152" i="122"/>
  <c r="AM2000" i="122"/>
  <c r="AL614" i="122"/>
  <c r="AL1256" i="122"/>
  <c r="AL1194" i="122"/>
  <c r="AM94" i="122"/>
  <c r="AL980" i="122"/>
  <c r="AM89" i="122"/>
  <c r="AM83" i="122"/>
  <c r="AM84" i="122"/>
  <c r="AM85" i="122"/>
  <c r="AM562" i="122"/>
  <c r="AL1729" i="122"/>
  <c r="AL1408" i="122"/>
  <c r="T339" i="122"/>
  <c r="U31" i="122"/>
  <c r="R401" i="13"/>
  <c r="AI1814" i="13"/>
  <c r="U233" i="122"/>
  <c r="U234" i="122"/>
  <c r="X715" i="122"/>
  <c r="AB1142" i="122"/>
  <c r="AA1035" i="122"/>
  <c r="V238" i="122"/>
  <c r="AB1141" i="122"/>
  <c r="V237" i="122"/>
  <c r="V501" i="122"/>
  <c r="U232" i="122"/>
  <c r="AB1137" i="122"/>
  <c r="Y822" i="122"/>
  <c r="AA827" i="122"/>
  <c r="AB1140" i="122"/>
  <c r="U242" i="122"/>
  <c r="Z720" i="122"/>
  <c r="X506" i="122"/>
  <c r="AA1030" i="122"/>
  <c r="AA1034" i="122"/>
  <c r="V236" i="122"/>
  <c r="Z925" i="122"/>
  <c r="U139" i="122"/>
  <c r="Z923" i="122"/>
  <c r="V235" i="122"/>
  <c r="AB1147" i="122"/>
  <c r="W606" i="122"/>
  <c r="W604" i="122"/>
  <c r="Z927" i="122"/>
  <c r="AA1032" i="122"/>
  <c r="AA1033" i="122"/>
  <c r="Z926" i="122"/>
  <c r="AB1143" i="122"/>
  <c r="X714" i="122"/>
  <c r="Z929" i="122"/>
  <c r="V498" i="122"/>
  <c r="Z933" i="122"/>
  <c r="AA1040" i="122"/>
  <c r="AB1138" i="122"/>
  <c r="Z924" i="122"/>
  <c r="AB1139" i="122"/>
  <c r="Z928" i="122"/>
  <c r="X712" i="122"/>
  <c r="AB934" i="122"/>
  <c r="Y613" i="122"/>
  <c r="AA1036" i="122"/>
  <c r="AL2721" i="122"/>
  <c r="Z1215" i="13"/>
  <c r="U577" i="13"/>
  <c r="T315" i="13"/>
  <c r="S636" i="13"/>
  <c r="S299" i="13"/>
  <c r="W901" i="13"/>
  <c r="Z1089" i="122"/>
  <c r="Z1042" i="122"/>
  <c r="AB1303" i="122"/>
  <c r="AB1256" i="122"/>
  <c r="T52" i="122"/>
  <c r="U387" i="122"/>
  <c r="V494" i="122"/>
  <c r="AM1042" i="122"/>
  <c r="AM2112" i="122"/>
  <c r="U199" i="122"/>
  <c r="U231" i="122"/>
  <c r="AE1924" i="13"/>
  <c r="AA1486" i="13"/>
  <c r="AB1596" i="13"/>
  <c r="AG2138" i="13"/>
  <c r="AC1532" i="13"/>
  <c r="R62" i="13"/>
  <c r="R427" i="13"/>
  <c r="R304" i="13"/>
  <c r="W37" i="16"/>
  <c r="AE1750" i="13"/>
  <c r="AA1483" i="13"/>
  <c r="U26" i="13"/>
  <c r="AC1543" i="13"/>
  <c r="U148" i="13"/>
  <c r="W1055" i="13"/>
  <c r="R303" i="13"/>
  <c r="R258" i="13"/>
  <c r="AE1915" i="13"/>
  <c r="V956" i="13"/>
  <c r="W1068" i="13"/>
  <c r="AC1705" i="13"/>
  <c r="AE1916" i="13"/>
  <c r="AE1758" i="13"/>
  <c r="AC1578" i="13"/>
  <c r="AB1428" i="13"/>
  <c r="AB1436" i="13"/>
  <c r="R201" i="13"/>
  <c r="W1063" i="13"/>
  <c r="T620" i="13"/>
  <c r="AM2903" i="13"/>
  <c r="Y1109" i="13"/>
  <c r="R523" i="13"/>
  <c r="AB1472" i="13"/>
  <c r="U687" i="13"/>
  <c r="AB1476" i="13"/>
  <c r="AK2577" i="13"/>
  <c r="T619" i="13"/>
  <c r="AC1706" i="13"/>
  <c r="AD1813" i="13"/>
  <c r="AD1804" i="13"/>
  <c r="AA1368" i="13"/>
  <c r="AF2027" i="13"/>
  <c r="AA1492" i="13"/>
  <c r="X1171" i="13"/>
  <c r="AE1920" i="13"/>
  <c r="T734" i="13"/>
  <c r="Y1278" i="13"/>
  <c r="Y1269" i="13"/>
  <c r="Z1385" i="13"/>
  <c r="U722" i="13"/>
  <c r="AG2010" i="13"/>
  <c r="W794" i="13"/>
  <c r="AB1599" i="13"/>
  <c r="AB1590" i="13"/>
  <c r="AC1699" i="13"/>
  <c r="AC1697" i="13"/>
  <c r="R298" i="13"/>
  <c r="R421" i="13"/>
  <c r="V957" i="13"/>
  <c r="AA1367" i="13"/>
  <c r="Y1152" i="13"/>
  <c r="AA1222" i="13"/>
  <c r="AG2009" i="13"/>
  <c r="AG2134" i="13"/>
  <c r="W181" i="13"/>
  <c r="Y1151" i="13"/>
  <c r="V848" i="13"/>
  <c r="AA1369" i="13"/>
  <c r="AB1329" i="13"/>
  <c r="S631" i="13"/>
  <c r="AG2131" i="13"/>
  <c r="W1064" i="13"/>
  <c r="S533" i="13"/>
  <c r="AG2130" i="13"/>
  <c r="AK2540" i="13"/>
  <c r="AK2508" i="13"/>
  <c r="Q106" i="13"/>
  <c r="Q212" i="13"/>
  <c r="Q225" i="13"/>
  <c r="V935" i="13"/>
  <c r="V903" i="13"/>
  <c r="AL2546" i="13" l="1"/>
  <c r="AL2576" i="13" s="1"/>
  <c r="P124" i="13"/>
  <c r="Y1110" i="13"/>
  <c r="T615" i="13"/>
  <c r="T630" i="13" s="1"/>
  <c r="R205" i="13"/>
  <c r="R101" i="13" s="1"/>
  <c r="Q116" i="13"/>
  <c r="R56" i="13" s="1"/>
  <c r="X1044" i="13"/>
  <c r="X1059" i="13" s="1"/>
  <c r="Q63" i="13"/>
  <c r="S468" i="13"/>
  <c r="AE1747" i="13"/>
  <c r="AE1792" i="13" s="1"/>
  <c r="Q320" i="13"/>
  <c r="AE1748" i="13"/>
  <c r="P41" i="13"/>
  <c r="P42" i="13" s="1"/>
  <c r="X1001" i="13"/>
  <c r="X1046" i="13" s="1"/>
  <c r="AF1910" i="13"/>
  <c r="AI2179" i="13"/>
  <c r="Q114" i="13"/>
  <c r="X399" i="122"/>
  <c r="AA1209" i="122"/>
  <c r="AC1579" i="13"/>
  <c r="AG2007" i="13"/>
  <c r="V831" i="13"/>
  <c r="R417" i="13"/>
  <c r="R294" i="13"/>
  <c r="R97" i="13" s="1"/>
  <c r="AC1589" i="13"/>
  <c r="R522" i="13"/>
  <c r="R520" i="13"/>
  <c r="AF1857" i="13"/>
  <c r="R251" i="13"/>
  <c r="R199" i="13"/>
  <c r="AE1797" i="13"/>
  <c r="W351" i="122"/>
  <c r="R368" i="13"/>
  <c r="AE1913" i="13"/>
  <c r="AB1489" i="13"/>
  <c r="S173" i="13"/>
  <c r="R404" i="13"/>
  <c r="R419" i="13" s="1"/>
  <c r="AL2135" i="13"/>
  <c r="Z1283" i="13"/>
  <c r="T633" i="13"/>
  <c r="W894" i="13"/>
  <c r="Y1153" i="13"/>
  <c r="Y1168" i="13" s="1"/>
  <c r="Z1258" i="13"/>
  <c r="AL2552" i="13"/>
  <c r="R415" i="13"/>
  <c r="S525" i="13"/>
  <c r="T465" i="13" s="1"/>
  <c r="AL2544" i="13"/>
  <c r="AF1858" i="13"/>
  <c r="R292" i="13"/>
  <c r="V783" i="13"/>
  <c r="AE1911" i="13"/>
  <c r="S627" i="13"/>
  <c r="S629" i="13"/>
  <c r="T617" i="13"/>
  <c r="AL2541" i="13"/>
  <c r="AH2073" i="13"/>
  <c r="V688" i="13"/>
  <c r="AA1366" i="13"/>
  <c r="Z1257" i="13"/>
  <c r="W835" i="13"/>
  <c r="W893" i="13"/>
  <c r="AG1493" i="13"/>
  <c r="AL2575" i="13"/>
  <c r="AG1961" i="13"/>
  <c r="V829" i="13"/>
  <c r="X1162" i="13"/>
  <c r="Y1115" i="13"/>
  <c r="X1164" i="13"/>
  <c r="AG1963" i="13"/>
  <c r="R52" i="13"/>
  <c r="AM2813" i="122"/>
  <c r="W840" i="13"/>
  <c r="AD1640" i="13"/>
  <c r="AK1861" i="13"/>
  <c r="AD1689" i="13"/>
  <c r="V787" i="13"/>
  <c r="AH2232" i="13"/>
  <c r="Z1211" i="13"/>
  <c r="R102" i="13"/>
  <c r="S46" i="122"/>
  <c r="AG2125" i="13"/>
  <c r="AA1365" i="13"/>
  <c r="AG2011" i="13"/>
  <c r="AG2127" i="13"/>
  <c r="AM2736" i="13"/>
  <c r="X1000" i="13"/>
  <c r="AB1475" i="13"/>
  <c r="AA1390" i="13"/>
  <c r="S511" i="13"/>
  <c r="AD1641" i="13"/>
  <c r="AK2433" i="13"/>
  <c r="AD1643" i="13"/>
  <c r="AD1688" i="13" s="1"/>
  <c r="Z922" i="122"/>
  <c r="U388" i="122"/>
  <c r="V785" i="13"/>
  <c r="U856" i="13"/>
  <c r="AL2498" i="13"/>
  <c r="Y995" i="122"/>
  <c r="AD1687" i="13"/>
  <c r="AF1904" i="13"/>
  <c r="U727" i="13"/>
  <c r="Y1161" i="13"/>
  <c r="X902" i="13"/>
  <c r="U741" i="13"/>
  <c r="T749" i="13"/>
  <c r="V789" i="13"/>
  <c r="V834" i="13" s="1"/>
  <c r="U676" i="13"/>
  <c r="X1043" i="13"/>
  <c r="Z1259" i="13"/>
  <c r="R51" i="13"/>
  <c r="Q306" i="13"/>
  <c r="AE1809" i="13"/>
  <c r="AM1572" i="122"/>
  <c r="AM1577" i="122" s="1"/>
  <c r="Z1261" i="13"/>
  <c r="R310" i="13"/>
  <c r="S358" i="13"/>
  <c r="AL1637" i="122"/>
  <c r="R295" i="13"/>
  <c r="R53" i="13"/>
  <c r="W952" i="13"/>
  <c r="X997" i="13"/>
  <c r="U724" i="13"/>
  <c r="X1062" i="13"/>
  <c r="U393" i="122"/>
  <c r="X1054" i="13"/>
  <c r="AH2124" i="13"/>
  <c r="AH2139" i="13" s="1"/>
  <c r="Z1378" i="13"/>
  <c r="Z1376" i="13"/>
  <c r="W955" i="13"/>
  <c r="AB1497" i="13"/>
  <c r="AM2493" i="122"/>
  <c r="T344" i="122"/>
  <c r="AE1746" i="13"/>
  <c r="AL1423" i="122"/>
  <c r="AF1854" i="13"/>
  <c r="AK2689" i="13"/>
  <c r="AC1535" i="13"/>
  <c r="U725" i="13"/>
  <c r="AL1744" i="122"/>
  <c r="AI2174" i="13"/>
  <c r="AH2117" i="13"/>
  <c r="AH2113" i="13"/>
  <c r="AL669" i="122"/>
  <c r="AM1087" i="122"/>
  <c r="U723" i="13"/>
  <c r="R204" i="13"/>
  <c r="R219" i="13" s="1"/>
  <c r="AB1425" i="13"/>
  <c r="V27" i="122"/>
  <c r="W936" i="13"/>
  <c r="AH2017" i="13"/>
  <c r="AH2032" i="13" s="1"/>
  <c r="AM873" i="122"/>
  <c r="T277" i="122"/>
  <c r="T278" i="122" s="1"/>
  <c r="U567" i="122"/>
  <c r="T460" i="122"/>
  <c r="V166" i="122"/>
  <c r="W162" i="122" s="1"/>
  <c r="AH2247" i="13"/>
  <c r="S140" i="122"/>
  <c r="AF2020" i="13"/>
  <c r="AF2033" i="13" s="1"/>
  <c r="V674" i="122"/>
  <c r="Y1105" i="13"/>
  <c r="AM2242" i="13"/>
  <c r="R215" i="13"/>
  <c r="AK2352" i="13"/>
  <c r="AJ2286" i="13"/>
  <c r="AK2445" i="13"/>
  <c r="AH2070" i="13"/>
  <c r="AH2074" i="13"/>
  <c r="U255" i="13"/>
  <c r="AJ2288" i="13"/>
  <c r="AK2389" i="13"/>
  <c r="AJ2461" i="13"/>
  <c r="AJ2283" i="13"/>
  <c r="AJ2285" i="13"/>
  <c r="R252" i="13"/>
  <c r="R405" i="13"/>
  <c r="Z851" i="13"/>
  <c r="AE1386" i="13"/>
  <c r="AE1651" i="13"/>
  <c r="AJ2327" i="13"/>
  <c r="AK2394" i="13"/>
  <c r="AJ2281" i="13"/>
  <c r="AI2354" i="13"/>
  <c r="AC1172" i="13"/>
  <c r="Q115" i="13"/>
  <c r="AH2071" i="13"/>
  <c r="AM2045" i="122"/>
  <c r="AM2366" i="122"/>
  <c r="AK2393" i="13"/>
  <c r="AJ2338" i="13"/>
  <c r="AJ2347" i="13"/>
  <c r="AC1582" i="13"/>
  <c r="AH2114" i="13"/>
  <c r="AK2392" i="13"/>
  <c r="AL2459" i="13"/>
  <c r="Y1155" i="13"/>
  <c r="S467" i="13"/>
  <c r="AH1540" i="13"/>
  <c r="AI2221" i="13"/>
  <c r="AI2245" i="13"/>
  <c r="AB1065" i="13"/>
  <c r="AG207" i="13"/>
  <c r="AE1751" i="13"/>
  <c r="R293" i="13"/>
  <c r="AM2259" i="122"/>
  <c r="Z1264" i="13"/>
  <c r="AI2246" i="13"/>
  <c r="AI2225" i="13"/>
  <c r="AM1510" i="122"/>
  <c r="AM1525" i="122" s="1"/>
  <c r="AI2175" i="13"/>
  <c r="AK2395" i="13"/>
  <c r="Z1260" i="13"/>
  <c r="AM1724" i="122"/>
  <c r="T626" i="13"/>
  <c r="Z1217" i="13"/>
  <c r="AK2028" i="13"/>
  <c r="AI2178" i="13"/>
  <c r="W530" i="13"/>
  <c r="AI2177" i="13"/>
  <c r="AI1647" i="13"/>
  <c r="AL2542" i="13"/>
  <c r="W781" i="122"/>
  <c r="AK2436" i="13"/>
  <c r="AJ2284" i="13"/>
  <c r="AK2390" i="13"/>
  <c r="AI2181" i="13"/>
  <c r="Y826" i="122"/>
  <c r="T346" i="122"/>
  <c r="U390" i="122"/>
  <c r="V500" i="122"/>
  <c r="T340" i="122"/>
  <c r="X709" i="122"/>
  <c r="X710" i="122"/>
  <c r="Y820" i="122"/>
  <c r="V497" i="122"/>
  <c r="Y821" i="122"/>
  <c r="U391" i="122"/>
  <c r="T59" i="122"/>
  <c r="W603" i="122"/>
  <c r="Y817" i="122"/>
  <c r="Y816" i="122"/>
  <c r="W607" i="122"/>
  <c r="W608" i="122"/>
  <c r="Y815" i="122"/>
  <c r="W605" i="122"/>
  <c r="V495" i="122"/>
  <c r="X711" i="122"/>
  <c r="T57" i="122"/>
  <c r="X719" i="122"/>
  <c r="T350" i="122"/>
  <c r="U392" i="122"/>
  <c r="V505" i="122"/>
  <c r="V499" i="122"/>
  <c r="W612" i="122"/>
  <c r="T342" i="122"/>
  <c r="T345" i="122"/>
  <c r="X888" i="122"/>
  <c r="W602" i="122"/>
  <c r="U394" i="122"/>
  <c r="T341" i="122"/>
  <c r="Y818" i="122"/>
  <c r="T58" i="122"/>
  <c r="T54" i="122"/>
  <c r="U389" i="122"/>
  <c r="T63" i="122"/>
  <c r="X713" i="122"/>
  <c r="T56" i="122"/>
  <c r="Y819" i="122"/>
  <c r="U398" i="122"/>
  <c r="V496" i="122"/>
  <c r="T53" i="122"/>
  <c r="T55" i="122"/>
  <c r="T343" i="122"/>
  <c r="X768" i="122"/>
  <c r="AM567" i="122"/>
  <c r="AM1851" i="122"/>
  <c r="S509" i="13"/>
  <c r="AM761" i="122"/>
  <c r="AM721" i="122"/>
  <c r="AM2167" i="122"/>
  <c r="AL1311" i="122"/>
  <c r="AC1538" i="13"/>
  <c r="W661" i="122"/>
  <c r="U264" i="122"/>
  <c r="AM2326" i="122"/>
  <c r="AM930" i="122"/>
  <c r="AM2219" i="122"/>
  <c r="AM2005" i="122"/>
  <c r="AM1893" i="122"/>
  <c r="AL659" i="122"/>
  <c r="AL1301" i="122"/>
  <c r="AM883" i="122"/>
  <c r="AM1684" i="122"/>
  <c r="R416" i="13"/>
  <c r="AH2078" i="13"/>
  <c r="AJ1754" i="13"/>
  <c r="Z988" i="122"/>
  <c r="AB1203" i="122"/>
  <c r="Z780" i="122"/>
  <c r="AB1200" i="122"/>
  <c r="V187" i="122"/>
  <c r="AB1198" i="122"/>
  <c r="AA1100" i="122"/>
  <c r="W664" i="122"/>
  <c r="W191" i="122"/>
  <c r="AA1094" i="122"/>
  <c r="W193" i="122"/>
  <c r="Y673" i="122"/>
  <c r="AA1093" i="122"/>
  <c r="W190" i="122"/>
  <c r="Z983" i="122"/>
  <c r="V64" i="122"/>
  <c r="AA1090" i="122"/>
  <c r="AA887" i="122"/>
  <c r="W192" i="122"/>
  <c r="X775" i="122"/>
  <c r="AB1197" i="122"/>
  <c r="AA1095" i="122"/>
  <c r="AB994" i="122"/>
  <c r="Z993" i="122"/>
  <c r="AA1092" i="122"/>
  <c r="AA1096" i="122"/>
  <c r="AA1091" i="122"/>
  <c r="V197" i="122"/>
  <c r="AB1199" i="122"/>
  <c r="V558" i="122"/>
  <c r="AB1207" i="122"/>
  <c r="AB1201" i="122"/>
  <c r="AB1202" i="122"/>
  <c r="V189" i="122"/>
  <c r="AB1316" i="122"/>
  <c r="X774" i="122"/>
  <c r="AM2661" i="122"/>
  <c r="X566" i="122"/>
  <c r="V561" i="122"/>
  <c r="X772" i="122"/>
  <c r="Z984" i="122"/>
  <c r="Z989" i="122"/>
  <c r="Z986" i="122"/>
  <c r="Z987" i="122"/>
  <c r="W666" i="122"/>
  <c r="Z985" i="122"/>
  <c r="Y882" i="122"/>
  <c r="V188" i="122"/>
  <c r="W961" i="13"/>
  <c r="T576" i="13"/>
  <c r="S314" i="13"/>
  <c r="U300" i="13"/>
  <c r="T127" i="122"/>
  <c r="AA1029" i="122"/>
  <c r="Z1102" i="122"/>
  <c r="V554" i="122"/>
  <c r="U447" i="122"/>
  <c r="U244" i="122"/>
  <c r="V186" i="122"/>
  <c r="AB1149" i="122"/>
  <c r="AB1196" i="122"/>
  <c r="AA1498" i="13"/>
  <c r="AB1426" i="13"/>
  <c r="AF1864" i="13"/>
  <c r="AE1795" i="13"/>
  <c r="AC1536" i="13"/>
  <c r="S534" i="13"/>
  <c r="X37" i="16"/>
  <c r="AC1577" i="13"/>
  <c r="U29" i="13"/>
  <c r="R107" i="13"/>
  <c r="R319" i="13"/>
  <c r="S367" i="13"/>
  <c r="S176" i="13"/>
  <c r="R117" i="13"/>
  <c r="U149" i="13"/>
  <c r="R426" i="13"/>
  <c r="W1070" i="13"/>
  <c r="AF1856" i="13"/>
  <c r="T640" i="13"/>
  <c r="AE1817" i="13"/>
  <c r="AF1855" i="13"/>
  <c r="W896" i="13"/>
  <c r="X1008" i="13"/>
  <c r="T635" i="13"/>
  <c r="AD1645" i="13"/>
  <c r="AB1487" i="13"/>
  <c r="AE1803" i="13"/>
  <c r="AC1593" i="13"/>
  <c r="AB1473" i="13"/>
  <c r="R216" i="13"/>
  <c r="X1003" i="13"/>
  <c r="Y1154" i="13"/>
  <c r="S463" i="13"/>
  <c r="AD1710" i="13"/>
  <c r="T634" i="13"/>
  <c r="V948" i="13"/>
  <c r="AA1384" i="13"/>
  <c r="AG2024" i="13"/>
  <c r="AA1382" i="13"/>
  <c r="AD1639" i="13"/>
  <c r="AC1712" i="13"/>
  <c r="AG1967" i="13"/>
  <c r="AD1646" i="13"/>
  <c r="Y1166" i="13"/>
  <c r="Y1167" i="13"/>
  <c r="AC1539" i="13"/>
  <c r="AB1605" i="13"/>
  <c r="Y1111" i="13"/>
  <c r="AL2502" i="13"/>
  <c r="AK2553" i="13"/>
  <c r="X1004" i="13"/>
  <c r="T571" i="13"/>
  <c r="AG2031" i="13"/>
  <c r="AL2581" i="13"/>
  <c r="AG2025" i="13"/>
  <c r="AA1325" i="13"/>
  <c r="AF1860" i="13"/>
  <c r="AE1753" i="13"/>
  <c r="AD1819" i="13"/>
  <c r="AB1491" i="13"/>
  <c r="T473" i="13"/>
  <c r="W788" i="13"/>
  <c r="W226" i="13"/>
  <c r="S172" i="13"/>
  <c r="Q108" i="13"/>
  <c r="R313" i="13"/>
  <c r="S361" i="13"/>
  <c r="AA1379" i="13"/>
  <c r="U737" i="13"/>
  <c r="W897" i="13"/>
  <c r="AB1432" i="13"/>
  <c r="Z1218" i="13"/>
  <c r="Y1284" i="13"/>
  <c r="AA1383" i="13"/>
  <c r="AK2570" i="13"/>
  <c r="V950" i="13"/>
  <c r="Q121" i="13"/>
  <c r="R180" i="13"/>
  <c r="R210" i="13"/>
  <c r="Q39" i="13"/>
  <c r="Q227" i="13"/>
  <c r="R220" i="13" l="1"/>
  <c r="Q33" i="13"/>
  <c r="Q16" i="13" s="1"/>
  <c r="P24" i="13"/>
  <c r="AC1594" i="13"/>
  <c r="Q64" i="13"/>
  <c r="S513" i="13"/>
  <c r="S528" i="13" s="1"/>
  <c r="T468" i="13" s="1"/>
  <c r="AF1902" i="13"/>
  <c r="AF1917" i="13" s="1"/>
  <c r="V846" i="13"/>
  <c r="W786" i="13" s="1"/>
  <c r="Q321" i="13"/>
  <c r="AF1925" i="13"/>
  <c r="AG1865" i="13" s="1"/>
  <c r="AE1793" i="13"/>
  <c r="R309" i="13"/>
  <c r="R112" i="13" s="1"/>
  <c r="X459" i="122"/>
  <c r="R54" i="13"/>
  <c r="AI2224" i="13"/>
  <c r="AC1604" i="13"/>
  <c r="AD1544" i="13" s="1"/>
  <c r="AE1926" i="13"/>
  <c r="AF1853" i="13"/>
  <c r="AF1898" i="13" s="1"/>
  <c r="AL2571" i="13"/>
  <c r="AL2582" i="13"/>
  <c r="S357" i="13"/>
  <c r="R535" i="13"/>
  <c r="AE1812" i="13"/>
  <c r="AG2022" i="13"/>
  <c r="X276" i="122"/>
  <c r="R214" i="13"/>
  <c r="U573" i="13"/>
  <c r="AL2574" i="13"/>
  <c r="S462" i="13"/>
  <c r="AC1429" i="13"/>
  <c r="AC1474" i="13" s="1"/>
  <c r="R307" i="13"/>
  <c r="S355" i="13"/>
  <c r="AA1223" i="13"/>
  <c r="S203" i="13"/>
  <c r="R296" i="13"/>
  <c r="S359" i="13"/>
  <c r="R311" i="13"/>
  <c r="R413" i="13"/>
  <c r="Z1273" i="13"/>
  <c r="W939" i="13"/>
  <c r="AM2075" i="13"/>
  <c r="AA1381" i="13"/>
  <c r="R95" i="13"/>
  <c r="AF1903" i="13"/>
  <c r="T569" i="13"/>
  <c r="V828" i="13"/>
  <c r="T632" i="13"/>
  <c r="S642" i="13"/>
  <c r="AH1433" i="13"/>
  <c r="V733" i="13"/>
  <c r="AM2500" i="13"/>
  <c r="AH2118" i="13"/>
  <c r="AM2501" i="13"/>
  <c r="W938" i="13"/>
  <c r="Z1272" i="13"/>
  <c r="W850" i="13"/>
  <c r="V844" i="13"/>
  <c r="AL2543" i="13"/>
  <c r="X1177" i="13"/>
  <c r="Y1104" i="13"/>
  <c r="AG2008" i="13"/>
  <c r="AG2006" i="13"/>
  <c r="Y1176" i="13"/>
  <c r="Y1160" i="13"/>
  <c r="AM2828" i="122"/>
  <c r="Y1002" i="13"/>
  <c r="AM1617" i="122"/>
  <c r="U742" i="13"/>
  <c r="AD1685" i="13"/>
  <c r="W855" i="13"/>
  <c r="V830" i="13"/>
  <c r="V832" i="13"/>
  <c r="AB1470" i="13"/>
  <c r="AM2781" i="13"/>
  <c r="AG2140" i="13"/>
  <c r="T47" i="122"/>
  <c r="AD1704" i="13"/>
  <c r="S43" i="122"/>
  <c r="AH2067" i="13"/>
  <c r="AK2448" i="13"/>
  <c r="Z1256" i="13"/>
  <c r="X947" i="13"/>
  <c r="AB1330" i="13"/>
  <c r="AB1490" i="13"/>
  <c r="U689" i="13"/>
  <c r="AG2026" i="13"/>
  <c r="AA1380" i="13"/>
  <c r="V796" i="13"/>
  <c r="X1045" i="13"/>
  <c r="X1060" i="13" s="1"/>
  <c r="Z1274" i="13"/>
  <c r="S526" i="13"/>
  <c r="AD1702" i="13"/>
  <c r="AD1686" i="13"/>
  <c r="Z982" i="122"/>
  <c r="U448" i="122"/>
  <c r="Z935" i="122"/>
  <c r="AF1919" i="13"/>
  <c r="V681" i="13"/>
  <c r="U721" i="13"/>
  <c r="Z1276" i="13"/>
  <c r="R113" i="13"/>
  <c r="Z1108" i="13"/>
  <c r="X1069" i="13"/>
  <c r="X1058" i="13"/>
  <c r="V849" i="13"/>
  <c r="X1042" i="13"/>
  <c r="AF1749" i="13"/>
  <c r="AF1794" i="13" s="1"/>
  <c r="U739" i="13"/>
  <c r="U453" i="122"/>
  <c r="R98" i="13"/>
  <c r="S250" i="13"/>
  <c r="S403" i="13"/>
  <c r="X892" i="13"/>
  <c r="U738" i="13"/>
  <c r="W951" i="13"/>
  <c r="AA1318" i="13"/>
  <c r="Z1391" i="13"/>
  <c r="X895" i="13"/>
  <c r="AI2219" i="13"/>
  <c r="U269" i="122"/>
  <c r="X1061" i="13"/>
  <c r="AC1437" i="13"/>
  <c r="AE1791" i="13"/>
  <c r="AH2128" i="13"/>
  <c r="AI2068" i="13" s="1"/>
  <c r="AH2132" i="13"/>
  <c r="AF1899" i="13"/>
  <c r="V31" i="122"/>
  <c r="AL2629" i="13"/>
  <c r="AC1580" i="13"/>
  <c r="U740" i="13"/>
  <c r="AM2060" i="122"/>
  <c r="AM2065" i="122" s="1"/>
  <c r="AM1739" i="122"/>
  <c r="Y708" i="122"/>
  <c r="Z1275" i="13"/>
  <c r="AM2274" i="122"/>
  <c r="T510" i="13"/>
  <c r="S141" i="122"/>
  <c r="R96" i="13"/>
  <c r="AD1703" i="13"/>
  <c r="Y1170" i="13"/>
  <c r="AI2187" i="13"/>
  <c r="T65" i="122"/>
  <c r="AM2381" i="122"/>
  <c r="AM2386" i="122" s="1"/>
  <c r="W614" i="122"/>
  <c r="W27" i="122"/>
  <c r="W166" i="122"/>
  <c r="V507" i="122"/>
  <c r="S174" i="13"/>
  <c r="R260" i="13"/>
  <c r="AJ2329" i="13"/>
  <c r="AI2223" i="13"/>
  <c r="AM1515" i="122"/>
  <c r="AH1600" i="13"/>
  <c r="AM2399" i="13"/>
  <c r="AK2287" i="13"/>
  <c r="AH2116" i="13"/>
  <c r="AI1707" i="13"/>
  <c r="S512" i="13"/>
  <c r="AJ2353" i="13"/>
  <c r="R55" i="13"/>
  <c r="AK2439" i="13"/>
  <c r="AJ2333" i="13"/>
  <c r="AH2115" i="13"/>
  <c r="AJ2331" i="13"/>
  <c r="AL1316" i="122"/>
  <c r="AK2451" i="13"/>
  <c r="AI1972" i="13"/>
  <c r="AL1968" i="13"/>
  <c r="AI2240" i="13"/>
  <c r="AC1005" i="13"/>
  <c r="AK2437" i="13"/>
  <c r="AJ2330" i="13"/>
  <c r="AE1650" i="13"/>
  <c r="AM975" i="122"/>
  <c r="U400" i="122"/>
  <c r="AH2129" i="13"/>
  <c r="AJ2342" i="13"/>
  <c r="AF1326" i="13"/>
  <c r="AL2292" i="13"/>
  <c r="AH1965" i="13"/>
  <c r="U574" i="13"/>
  <c r="R308" i="13"/>
  <c r="AI2226" i="13"/>
  <c r="AI2222" i="13"/>
  <c r="AK2440" i="13"/>
  <c r="AJ2186" i="13"/>
  <c r="AJ2185" i="13"/>
  <c r="AD1112" i="13"/>
  <c r="AE1696" i="13"/>
  <c r="AJ2328" i="13"/>
  <c r="S170" i="13"/>
  <c r="AG1960" i="13"/>
  <c r="AG1973" i="13" s="1"/>
  <c r="AH1971" i="13"/>
  <c r="AM888" i="122"/>
  <c r="Z1262" i="13"/>
  <c r="Z1279" i="13"/>
  <c r="AE1796" i="13"/>
  <c r="AC1597" i="13"/>
  <c r="AA791" i="13"/>
  <c r="AH2119" i="13"/>
  <c r="AM1938" i="122"/>
  <c r="AM776" i="122"/>
  <c r="AK2435" i="13"/>
  <c r="X470" i="13"/>
  <c r="AI2220" i="13"/>
  <c r="AI2236" i="13"/>
  <c r="AK2438" i="13"/>
  <c r="AI2079" i="13"/>
  <c r="AJ2326" i="13"/>
  <c r="AJ2294" i="13"/>
  <c r="R297" i="13"/>
  <c r="R420" i="13"/>
  <c r="R428" i="13" s="1"/>
  <c r="AH1964" i="13"/>
  <c r="U575" i="13"/>
  <c r="X721" i="122"/>
  <c r="AH2138" i="13"/>
  <c r="AM1530" i="122"/>
  <c r="AL2572" i="13"/>
  <c r="T641" i="13"/>
  <c r="AG222" i="13"/>
  <c r="AK2434" i="13"/>
  <c r="AK2401" i="13"/>
  <c r="AK2460" i="13"/>
  <c r="Y1150" i="13"/>
  <c r="U270" i="122"/>
  <c r="V565" i="122"/>
  <c r="T132" i="122"/>
  <c r="Y877" i="122"/>
  <c r="Y881" i="122"/>
  <c r="X770" i="122"/>
  <c r="Y879" i="122"/>
  <c r="U449" i="122"/>
  <c r="U266" i="122"/>
  <c r="Y828" i="122"/>
  <c r="V560" i="122"/>
  <c r="U267" i="122"/>
  <c r="U452" i="122"/>
  <c r="X771" i="122"/>
  <c r="W668" i="122"/>
  <c r="W663" i="122"/>
  <c r="T128" i="122"/>
  <c r="T131" i="122"/>
  <c r="T129" i="122"/>
  <c r="U454" i="122"/>
  <c r="W672" i="122"/>
  <c r="X769" i="122"/>
  <c r="U450" i="122"/>
  <c r="V556" i="122"/>
  <c r="U275" i="122"/>
  <c r="V555" i="122"/>
  <c r="W667" i="122"/>
  <c r="T134" i="122"/>
  <c r="V557" i="122"/>
  <c r="U268" i="122"/>
  <c r="X773" i="122"/>
  <c r="T133" i="122"/>
  <c r="W662" i="122"/>
  <c r="U265" i="122"/>
  <c r="U271" i="122"/>
  <c r="U458" i="122"/>
  <c r="V559" i="122"/>
  <c r="X779" i="122"/>
  <c r="W665" i="122"/>
  <c r="Y876" i="122"/>
  <c r="U451" i="122"/>
  <c r="Y880" i="122"/>
  <c r="T352" i="122"/>
  <c r="T130" i="122"/>
  <c r="T138" i="122"/>
  <c r="Y878" i="122"/>
  <c r="Y875" i="122"/>
  <c r="Y886" i="122"/>
  <c r="S524" i="13"/>
  <c r="AM766" i="122"/>
  <c r="AC1583" i="13"/>
  <c r="X601" i="122"/>
  <c r="AM2371" i="122"/>
  <c r="U339" i="122"/>
  <c r="S356" i="13"/>
  <c r="AM935" i="122"/>
  <c r="AM2264" i="122"/>
  <c r="AM2050" i="122"/>
  <c r="AM1898" i="122"/>
  <c r="AM1358" i="122"/>
  <c r="AM1144" i="122"/>
  <c r="AM1097" i="122"/>
  <c r="AM1729" i="122"/>
  <c r="AD1534" i="13"/>
  <c r="AK1921" i="13"/>
  <c r="U30" i="13"/>
  <c r="AB1035" i="122"/>
  <c r="Y715" i="122"/>
  <c r="W237" i="122"/>
  <c r="AB827" i="122"/>
  <c r="V139" i="122"/>
  <c r="AB1040" i="122"/>
  <c r="V233" i="122"/>
  <c r="AA927" i="122"/>
  <c r="AA929" i="122"/>
  <c r="AA923" i="122"/>
  <c r="W235" i="122"/>
  <c r="AB1033" i="122"/>
  <c r="Z613" i="122"/>
  <c r="AB1034" i="122"/>
  <c r="Z822" i="122"/>
  <c r="AA925" i="122"/>
  <c r="X606" i="122"/>
  <c r="AA926" i="122"/>
  <c r="V234" i="122"/>
  <c r="Y506" i="122"/>
  <c r="AM2706" i="122"/>
  <c r="V242" i="122"/>
  <c r="AB1032" i="122"/>
  <c r="W238" i="122"/>
  <c r="AB1209" i="122"/>
  <c r="Y712" i="122"/>
  <c r="Y714" i="122"/>
  <c r="W236" i="122"/>
  <c r="W498" i="122"/>
  <c r="AB1031" i="122"/>
  <c r="AA933" i="122"/>
  <c r="AB1030" i="122"/>
  <c r="V232" i="122"/>
  <c r="AA720" i="122"/>
  <c r="W501" i="122"/>
  <c r="AA924" i="122"/>
  <c r="AB1036" i="122"/>
  <c r="X604" i="122"/>
  <c r="AA928" i="122"/>
  <c r="X901" i="13"/>
  <c r="V577" i="13"/>
  <c r="U315" i="13"/>
  <c r="T254" i="13"/>
  <c r="T621" i="13"/>
  <c r="AE1810" i="13"/>
  <c r="AA1089" i="122"/>
  <c r="AA1042" i="122"/>
  <c r="V387" i="122"/>
  <c r="V231" i="122"/>
  <c r="V199" i="122"/>
  <c r="U52" i="122"/>
  <c r="W494" i="122"/>
  <c r="AB1438" i="13"/>
  <c r="AB1471" i="13"/>
  <c r="AC1581" i="13"/>
  <c r="T474" i="13"/>
  <c r="V145" i="13"/>
  <c r="AC1592" i="13"/>
  <c r="S206" i="13"/>
  <c r="S259" i="13"/>
  <c r="S412" i="13"/>
  <c r="R122" i="13"/>
  <c r="S57" i="13"/>
  <c r="AF1901" i="13"/>
  <c r="R318" i="13"/>
  <c r="S366" i="13"/>
  <c r="AC1603" i="13"/>
  <c r="S175" i="13"/>
  <c r="U580" i="13"/>
  <c r="AF1757" i="13"/>
  <c r="W941" i="13"/>
  <c r="AF1900" i="13"/>
  <c r="AC1427" i="13"/>
  <c r="AD1690" i="13"/>
  <c r="X1010" i="13"/>
  <c r="AE1818" i="13"/>
  <c r="AD1533" i="13"/>
  <c r="X1048" i="13"/>
  <c r="AB1488" i="13"/>
  <c r="AB1496" i="13"/>
  <c r="S171" i="13"/>
  <c r="Y1169" i="13"/>
  <c r="S508" i="13"/>
  <c r="AE1807" i="13"/>
  <c r="Q109" i="13"/>
  <c r="Z1106" i="13"/>
  <c r="AG2012" i="13"/>
  <c r="Z1263" i="13"/>
  <c r="Z1224" i="13"/>
  <c r="AB1477" i="13"/>
  <c r="V677" i="13"/>
  <c r="Y999" i="13"/>
  <c r="R116" i="13"/>
  <c r="W833" i="13"/>
  <c r="AC1431" i="13"/>
  <c r="AC1584" i="13"/>
  <c r="AC1545" i="13"/>
  <c r="AD1684" i="13"/>
  <c r="AD1652" i="13"/>
  <c r="AB1324" i="13"/>
  <c r="AB1389" i="13"/>
  <c r="AA1282" i="13"/>
  <c r="X181" i="13"/>
  <c r="AF1905" i="13"/>
  <c r="T616" i="13"/>
  <c r="AL2547" i="13"/>
  <c r="X1049" i="13"/>
  <c r="AD1691" i="13"/>
  <c r="AB1322" i="13"/>
  <c r="W942" i="13"/>
  <c r="U570" i="13"/>
  <c r="AA1370" i="13"/>
  <c r="Y1156" i="13"/>
  <c r="Z1107" i="13"/>
  <c r="AB1323" i="13"/>
  <c r="AE1798" i="13"/>
  <c r="AE1759" i="13"/>
  <c r="AL2495" i="13"/>
  <c r="U747" i="13"/>
  <c r="W854" i="13"/>
  <c r="AB1319" i="13"/>
  <c r="S406" i="13"/>
  <c r="S253" i="13"/>
  <c r="S202" i="13"/>
  <c r="AM2506" i="13"/>
  <c r="AK2583" i="13"/>
  <c r="R225" i="13"/>
  <c r="AF1866" i="13"/>
  <c r="R182" i="13"/>
  <c r="Q40" i="13"/>
  <c r="R61" i="13"/>
  <c r="Q123" i="13"/>
  <c r="Q22" i="13"/>
  <c r="W890" i="13"/>
  <c r="V963" i="13"/>
  <c r="R212" i="13"/>
  <c r="R106" i="13"/>
  <c r="AM2499" i="13" l="1"/>
  <c r="AM2544" i="13" s="1"/>
  <c r="S249" i="13"/>
  <c r="AE1808" i="13"/>
  <c r="AF1748" i="13" s="1"/>
  <c r="Y399" i="122"/>
  <c r="AI2239" i="13"/>
  <c r="AJ2179" i="13" s="1"/>
  <c r="X351" i="122"/>
  <c r="AH1962" i="13"/>
  <c r="AF1752" i="13"/>
  <c r="AB1321" i="13"/>
  <c r="U618" i="13"/>
  <c r="U633" i="13" s="1"/>
  <c r="AM2507" i="13"/>
  <c r="AM2496" i="13"/>
  <c r="S402" i="13"/>
  <c r="AA1268" i="13"/>
  <c r="S169" i="13"/>
  <c r="R114" i="13"/>
  <c r="S475" i="13"/>
  <c r="S400" i="13"/>
  <c r="S507" i="13"/>
  <c r="AA1213" i="13"/>
  <c r="T582" i="13"/>
  <c r="S247" i="13"/>
  <c r="R110" i="13"/>
  <c r="T614" i="13"/>
  <c r="S218" i="13"/>
  <c r="S404" i="13"/>
  <c r="W954" i="13"/>
  <c r="X894" i="13" s="1"/>
  <c r="R99" i="13"/>
  <c r="AH2133" i="13"/>
  <c r="AI2073" i="13" s="1"/>
  <c r="AI2118" i="13" s="1"/>
  <c r="S251" i="13"/>
  <c r="AF1918" i="13"/>
  <c r="AM2135" i="13"/>
  <c r="AA1212" i="13"/>
  <c r="Y1047" i="13"/>
  <c r="U572" i="13"/>
  <c r="W953" i="13"/>
  <c r="AM2546" i="13"/>
  <c r="Y1117" i="13"/>
  <c r="AM1632" i="122"/>
  <c r="X790" i="13"/>
  <c r="V748" i="13"/>
  <c r="AH1493" i="13"/>
  <c r="V843" i="13"/>
  <c r="AG1910" i="13"/>
  <c r="AG1925" i="13" s="1"/>
  <c r="AM2545" i="13"/>
  <c r="W784" i="13"/>
  <c r="AB1485" i="13"/>
  <c r="AG2023" i="13"/>
  <c r="AL2573" i="13"/>
  <c r="AM2796" i="13"/>
  <c r="Z1271" i="13"/>
  <c r="Y1149" i="13"/>
  <c r="AH2080" i="13"/>
  <c r="AH2112" i="13"/>
  <c r="V847" i="13"/>
  <c r="AG2021" i="13"/>
  <c r="AB1375" i="13"/>
  <c r="AL2388" i="13"/>
  <c r="Z1116" i="13"/>
  <c r="AD1700" i="13"/>
  <c r="V682" i="13"/>
  <c r="AM1622" i="122"/>
  <c r="Y1175" i="13"/>
  <c r="V841" i="13"/>
  <c r="X795" i="13"/>
  <c r="V845" i="13"/>
  <c r="W785" i="13" s="1"/>
  <c r="W831" i="13"/>
  <c r="AE1644" i="13"/>
  <c r="S25" i="122"/>
  <c r="S44" i="122"/>
  <c r="X962" i="13"/>
  <c r="T34" i="122"/>
  <c r="AH1966" i="13"/>
  <c r="AC1430" i="13"/>
  <c r="V726" i="13"/>
  <c r="V388" i="122"/>
  <c r="AB1320" i="13"/>
  <c r="AA1214" i="13"/>
  <c r="V678" i="13"/>
  <c r="AA1363" i="13"/>
  <c r="U736" i="13"/>
  <c r="AE1642" i="13"/>
  <c r="Z995" i="122"/>
  <c r="T466" i="13"/>
  <c r="AA922" i="122"/>
  <c r="X940" i="13"/>
  <c r="V393" i="122"/>
  <c r="AD1701" i="13"/>
  <c r="AG1859" i="13"/>
  <c r="U734" i="13"/>
  <c r="T525" i="13"/>
  <c r="AA1216" i="13"/>
  <c r="V679" i="13"/>
  <c r="T513" i="13"/>
  <c r="X1057" i="13"/>
  <c r="Y1001" i="13"/>
  <c r="S53" i="13"/>
  <c r="AI2234" i="13"/>
  <c r="AJ2174" i="13" s="1"/>
  <c r="X891" i="13"/>
  <c r="Y1009" i="13"/>
  <c r="Z1153" i="13"/>
  <c r="Y998" i="13"/>
  <c r="W789" i="13"/>
  <c r="AA1331" i="13"/>
  <c r="U344" i="122"/>
  <c r="AA1215" i="13"/>
  <c r="S295" i="13"/>
  <c r="S418" i="13"/>
  <c r="X937" i="13"/>
  <c r="AM980" i="122"/>
  <c r="Y1000" i="13"/>
  <c r="Y768" i="122"/>
  <c r="U619" i="13"/>
  <c r="U620" i="13"/>
  <c r="AC1482" i="13"/>
  <c r="AE1806" i="13"/>
  <c r="AI2072" i="13"/>
  <c r="AF1914" i="13"/>
  <c r="AM1744" i="122"/>
  <c r="AF1809" i="13"/>
  <c r="AL2674" i="13"/>
  <c r="AC1595" i="13"/>
  <c r="T66" i="122"/>
  <c r="V680" i="13"/>
  <c r="AM2279" i="122"/>
  <c r="AE1643" i="13"/>
  <c r="Z1110" i="13"/>
  <c r="S204" i="13"/>
  <c r="T464" i="13"/>
  <c r="R111" i="13"/>
  <c r="W31" i="122"/>
  <c r="U460" i="122"/>
  <c r="X162" i="122"/>
  <c r="AM1953" i="122"/>
  <c r="AM1958" i="122" s="1"/>
  <c r="R261" i="13"/>
  <c r="AM1403" i="122"/>
  <c r="Y1165" i="13"/>
  <c r="AI2113" i="13"/>
  <c r="AJ2339" i="13"/>
  <c r="AJ2341" i="13"/>
  <c r="AI2235" i="13"/>
  <c r="AD1537" i="13"/>
  <c r="AG2005" i="13"/>
  <c r="AG2018" i="13" s="1"/>
  <c r="AK2455" i="13"/>
  <c r="AI2241" i="13"/>
  <c r="AJ2345" i="13"/>
  <c r="AJ2344" i="13"/>
  <c r="X781" i="122"/>
  <c r="AD1172" i="13"/>
  <c r="AK2282" i="13"/>
  <c r="AJ2346" i="13"/>
  <c r="AM2459" i="13"/>
  <c r="S221" i="13"/>
  <c r="S117" i="13" s="1"/>
  <c r="V255" i="13"/>
  <c r="AM1189" i="122"/>
  <c r="AH177" i="13"/>
  <c r="AI2078" i="13"/>
  <c r="AE1811" i="13"/>
  <c r="S200" i="13"/>
  <c r="T140" i="122"/>
  <c r="AL2400" i="13"/>
  <c r="U581" i="13"/>
  <c r="AH2009" i="13"/>
  <c r="AI2124" i="13"/>
  <c r="X530" i="13"/>
  <c r="AI2232" i="13"/>
  <c r="AH2010" i="13"/>
  <c r="AI2069" i="13"/>
  <c r="AK2452" i="13"/>
  <c r="AL2028" i="13"/>
  <c r="AH2130" i="13"/>
  <c r="AK2293" i="13"/>
  <c r="AI1540" i="13"/>
  <c r="AC1436" i="13"/>
  <c r="V567" i="122"/>
  <c r="R312" i="13"/>
  <c r="R320" i="13" s="1"/>
  <c r="S360" i="13"/>
  <c r="S368" i="13" s="1"/>
  <c r="S527" i="13"/>
  <c r="AM2497" i="13"/>
  <c r="R100" i="13"/>
  <c r="R305" i="13"/>
  <c r="R39" i="13" s="1"/>
  <c r="AK2453" i="13"/>
  <c r="AK2450" i="13"/>
  <c r="AH2134" i="13"/>
  <c r="AA1219" i="13"/>
  <c r="AH2031" i="13"/>
  <c r="AJ2343" i="13"/>
  <c r="AJ2245" i="13"/>
  <c r="AI2237" i="13"/>
  <c r="AL2352" i="13"/>
  <c r="AC1065" i="13"/>
  <c r="AI2017" i="13"/>
  <c r="AJ2348" i="13"/>
  <c r="AH2131" i="13"/>
  <c r="AC1472" i="13"/>
  <c r="AM1102" i="122"/>
  <c r="AK2449" i="13"/>
  <c r="AK2446" i="13"/>
  <c r="Z1277" i="13"/>
  <c r="AE1711" i="13"/>
  <c r="AJ1647" i="13"/>
  <c r="AI2238" i="13"/>
  <c r="S421" i="13"/>
  <c r="AG1857" i="13"/>
  <c r="W674" i="122"/>
  <c r="AJ2176" i="13"/>
  <c r="AM781" i="122"/>
  <c r="AA851" i="13"/>
  <c r="AJ2231" i="13"/>
  <c r="AF1386" i="13"/>
  <c r="AJ2180" i="13"/>
  <c r="AL2391" i="13"/>
  <c r="AK2454" i="13"/>
  <c r="AK2332" i="13"/>
  <c r="T353" i="122"/>
  <c r="U340" i="122"/>
  <c r="U56" i="122"/>
  <c r="Z819" i="122"/>
  <c r="Z817" i="122"/>
  <c r="Z820" i="122"/>
  <c r="Y719" i="122"/>
  <c r="U343" i="122"/>
  <c r="W495" i="122"/>
  <c r="Y709" i="122"/>
  <c r="X608" i="122"/>
  <c r="W500" i="122"/>
  <c r="Z818" i="122"/>
  <c r="V391" i="122"/>
  <c r="U57" i="122"/>
  <c r="W499" i="122"/>
  <c r="X602" i="122"/>
  <c r="W497" i="122"/>
  <c r="U350" i="122"/>
  <c r="X612" i="122"/>
  <c r="U53" i="122"/>
  <c r="Y711" i="122"/>
  <c r="Z826" i="122"/>
  <c r="U63" i="122"/>
  <c r="V398" i="122"/>
  <c r="V392" i="122"/>
  <c r="U341" i="122"/>
  <c r="Y710" i="122"/>
  <c r="W505" i="122"/>
  <c r="Z816" i="122"/>
  <c r="U58" i="122"/>
  <c r="U59" i="122"/>
  <c r="W496" i="122"/>
  <c r="V394" i="122"/>
  <c r="U277" i="122"/>
  <c r="U278" i="122" s="1"/>
  <c r="U55" i="122"/>
  <c r="V389" i="122"/>
  <c r="Z821" i="122"/>
  <c r="U345" i="122"/>
  <c r="Z815" i="122"/>
  <c r="X605" i="122"/>
  <c r="U346" i="122"/>
  <c r="Y713" i="122"/>
  <c r="X607" i="122"/>
  <c r="V390" i="122"/>
  <c r="U54" i="122"/>
  <c r="X603" i="122"/>
  <c r="U342" i="122"/>
  <c r="Y888" i="122"/>
  <c r="S248" i="13"/>
  <c r="AC1598" i="13"/>
  <c r="X661" i="122"/>
  <c r="S401" i="13"/>
  <c r="AD1579" i="13"/>
  <c r="V264" i="122"/>
  <c r="AM990" i="122"/>
  <c r="AM2163" i="122"/>
  <c r="AM1943" i="122"/>
  <c r="AM609" i="122"/>
  <c r="AL674" i="122"/>
  <c r="AM1251" i="122"/>
  <c r="AM1363" i="122"/>
  <c r="AM1149" i="122"/>
  <c r="V148" i="13"/>
  <c r="V26" i="13"/>
  <c r="AJ1814" i="13"/>
  <c r="AL1861" i="13"/>
  <c r="X664" i="122"/>
  <c r="Z673" i="122"/>
  <c r="AA983" i="122"/>
  <c r="W558" i="122"/>
  <c r="AA986" i="122"/>
  <c r="W64" i="122"/>
  <c r="AA984" i="122"/>
  <c r="AA780" i="122"/>
  <c r="X191" i="122"/>
  <c r="Y774" i="122"/>
  <c r="W197" i="122"/>
  <c r="AB1093" i="122"/>
  <c r="AB1100" i="122"/>
  <c r="AA988" i="122"/>
  <c r="AA993" i="122"/>
  <c r="Y566" i="122"/>
  <c r="X666" i="122"/>
  <c r="AA989" i="122"/>
  <c r="AB887" i="122"/>
  <c r="W187" i="122"/>
  <c r="AB1094" i="122"/>
  <c r="X190" i="122"/>
  <c r="AB1090" i="122"/>
  <c r="AM2721" i="122"/>
  <c r="W189" i="122"/>
  <c r="AA985" i="122"/>
  <c r="AA987" i="122"/>
  <c r="X192" i="122"/>
  <c r="W561" i="122"/>
  <c r="Y772" i="122"/>
  <c r="X193" i="122"/>
  <c r="AB1092" i="122"/>
  <c r="AB1096" i="122"/>
  <c r="AB1091" i="122"/>
  <c r="Z882" i="122"/>
  <c r="W188" i="122"/>
  <c r="Y775" i="122"/>
  <c r="AB1095" i="122"/>
  <c r="T636" i="13"/>
  <c r="T299" i="13"/>
  <c r="V300" i="13"/>
  <c r="AF1750" i="13"/>
  <c r="AA1102" i="122"/>
  <c r="AB1029" i="122"/>
  <c r="V244" i="122"/>
  <c r="W186" i="122"/>
  <c r="U127" i="122"/>
  <c r="V447" i="122"/>
  <c r="W554" i="122"/>
  <c r="AB1486" i="13"/>
  <c r="T519" i="13"/>
  <c r="S258" i="13"/>
  <c r="AF1924" i="13"/>
  <c r="S303" i="13"/>
  <c r="AC1596" i="13"/>
  <c r="AF1916" i="13"/>
  <c r="AD1532" i="13"/>
  <c r="S102" i="13"/>
  <c r="S62" i="13"/>
  <c r="S304" i="13"/>
  <c r="S427" i="13"/>
  <c r="S205" i="13"/>
  <c r="AD1543" i="13"/>
  <c r="W956" i="13"/>
  <c r="AF1915" i="13"/>
  <c r="X961" i="13"/>
  <c r="X1068" i="13"/>
  <c r="X1055" i="13"/>
  <c r="X1063" i="13"/>
  <c r="AD1705" i="13"/>
  <c r="AF1758" i="13"/>
  <c r="AD1578" i="13"/>
  <c r="AC1428" i="13"/>
  <c r="Z1109" i="13"/>
  <c r="S52" i="13"/>
  <c r="S201" i="13"/>
  <c r="S523" i="13"/>
  <c r="AF1747" i="13"/>
  <c r="T631" i="13"/>
  <c r="AL2508" i="13"/>
  <c r="AL2540" i="13"/>
  <c r="AF1911" i="13"/>
  <c r="AE1813" i="13"/>
  <c r="AE1804" i="13"/>
  <c r="AM2541" i="13"/>
  <c r="S217" i="13"/>
  <c r="AB1368" i="13"/>
  <c r="X1064" i="13"/>
  <c r="T533" i="13"/>
  <c r="W848" i="13"/>
  <c r="U615" i="13"/>
  <c r="AF1920" i="13"/>
  <c r="AD1697" i="13"/>
  <c r="AD1699" i="13"/>
  <c r="Q124" i="13"/>
  <c r="S298" i="13"/>
  <c r="V687" i="13"/>
  <c r="AA1385" i="13"/>
  <c r="AD1706" i="13"/>
  <c r="R63" i="13"/>
  <c r="X794" i="13"/>
  <c r="AD1589" i="13"/>
  <c r="Y1171" i="13"/>
  <c r="AB1367" i="13"/>
  <c r="AL2577" i="13"/>
  <c r="X226" i="13"/>
  <c r="AC1599" i="13"/>
  <c r="AC1590" i="13"/>
  <c r="Y1044" i="13"/>
  <c r="AB1492" i="13"/>
  <c r="Z1151" i="13"/>
  <c r="Q41" i="13"/>
  <c r="AB1364" i="13"/>
  <c r="Z1152" i="13"/>
  <c r="W957" i="13"/>
  <c r="AB1369" i="13"/>
  <c r="AC1476" i="13"/>
  <c r="V722" i="13"/>
  <c r="Z1278" i="13"/>
  <c r="Z1269" i="13"/>
  <c r="AB1222" i="13"/>
  <c r="S180" i="13"/>
  <c r="AC1489" i="13"/>
  <c r="AC1329" i="13"/>
  <c r="S56" i="13"/>
  <c r="AG2027" i="13"/>
  <c r="AB1483" i="13"/>
  <c r="R121" i="13"/>
  <c r="R227" i="13"/>
  <c r="AF1913" i="13"/>
  <c r="W935" i="13"/>
  <c r="W903" i="13"/>
  <c r="T627" i="13" l="1"/>
  <c r="T173" i="13"/>
  <c r="AB1366" i="13"/>
  <c r="AB1381" i="13" s="1"/>
  <c r="AF1797" i="13"/>
  <c r="AF1812" i="13" s="1"/>
  <c r="S54" i="13"/>
  <c r="S522" i="13"/>
  <c r="Y459" i="122"/>
  <c r="T16" i="122"/>
  <c r="T23" i="8" s="1"/>
  <c r="AH2125" i="13"/>
  <c r="S292" i="13"/>
  <c r="AH2007" i="13"/>
  <c r="Y276" i="122"/>
  <c r="AJ2224" i="13"/>
  <c r="AA1283" i="13"/>
  <c r="X893" i="13"/>
  <c r="X938" i="13" s="1"/>
  <c r="S199" i="13"/>
  <c r="S417" i="13"/>
  <c r="S520" i="13"/>
  <c r="S294" i="13"/>
  <c r="AA1258" i="13"/>
  <c r="AM2552" i="13"/>
  <c r="AM2498" i="13"/>
  <c r="S415" i="13"/>
  <c r="Y1062" i="13"/>
  <c r="AH1963" i="13"/>
  <c r="T629" i="13"/>
  <c r="AC1425" i="13"/>
  <c r="AA1257" i="13"/>
  <c r="AG1858" i="13"/>
  <c r="AG1903" i="13" s="1"/>
  <c r="S296" i="13"/>
  <c r="S50" i="13"/>
  <c r="S419" i="13"/>
  <c r="T43" i="122"/>
  <c r="V727" i="13"/>
  <c r="AI1433" i="13"/>
  <c r="AH2127" i="13"/>
  <c r="U617" i="13"/>
  <c r="AM2575" i="13"/>
  <c r="W829" i="13"/>
  <c r="AM2576" i="13"/>
  <c r="AM1637" i="122"/>
  <c r="X835" i="13"/>
  <c r="W688" i="13"/>
  <c r="W783" i="13"/>
  <c r="AL2433" i="13"/>
  <c r="AA1211" i="13"/>
  <c r="Y902" i="13"/>
  <c r="AH2011" i="13"/>
  <c r="AH2026" i="13" s="1"/>
  <c r="AI1966" i="13" s="1"/>
  <c r="X840" i="13"/>
  <c r="W846" i="13"/>
  <c r="X786" i="13" s="1"/>
  <c r="Y1162" i="13"/>
  <c r="Y1164" i="13"/>
  <c r="Z1104" i="13" s="1"/>
  <c r="AE1640" i="13"/>
  <c r="V856" i="13"/>
  <c r="AB1390" i="13"/>
  <c r="AC1330" i="13" s="1"/>
  <c r="W787" i="13"/>
  <c r="S27" i="8"/>
  <c r="AE1689" i="13"/>
  <c r="Z1161" i="13"/>
  <c r="AH1961" i="13"/>
  <c r="Z1115" i="13"/>
  <c r="AC1475" i="13"/>
  <c r="V741" i="13"/>
  <c r="Y997" i="13"/>
  <c r="V448" i="122"/>
  <c r="V453" i="122"/>
  <c r="AB1365" i="13"/>
  <c r="AE1687" i="13"/>
  <c r="AA1261" i="13"/>
  <c r="T528" i="13"/>
  <c r="U465" i="13"/>
  <c r="Y1045" i="13"/>
  <c r="AA1378" i="13"/>
  <c r="X955" i="13"/>
  <c r="Y895" i="13" s="1"/>
  <c r="AA1376" i="13"/>
  <c r="V723" i="13"/>
  <c r="AA1260" i="13"/>
  <c r="U749" i="13"/>
  <c r="V724" i="13"/>
  <c r="V676" i="13"/>
  <c r="AA1259" i="13"/>
  <c r="T511" i="13"/>
  <c r="AA982" i="122"/>
  <c r="AA935" i="122"/>
  <c r="U634" i="13"/>
  <c r="AE1641" i="13"/>
  <c r="AG1904" i="13"/>
  <c r="Y1046" i="13"/>
  <c r="T509" i="13"/>
  <c r="T203" i="13"/>
  <c r="Z1155" i="13"/>
  <c r="X936" i="13"/>
  <c r="W830" i="13"/>
  <c r="AE1688" i="13"/>
  <c r="Z708" i="122"/>
  <c r="X27" i="122"/>
  <c r="V269" i="122"/>
  <c r="S313" i="13"/>
  <c r="Z1168" i="13"/>
  <c r="Y1054" i="13"/>
  <c r="Y1043" i="13"/>
  <c r="W834" i="13"/>
  <c r="X166" i="122"/>
  <c r="S98" i="13"/>
  <c r="AG1749" i="13"/>
  <c r="R108" i="13"/>
  <c r="T361" i="13"/>
  <c r="X952" i="13"/>
  <c r="T358" i="13"/>
  <c r="S310" i="13"/>
  <c r="S113" i="13" s="1"/>
  <c r="U635" i="13"/>
  <c r="AC1497" i="13"/>
  <c r="AJ2219" i="13"/>
  <c r="AI2117" i="13"/>
  <c r="AI2132" i="13" s="1"/>
  <c r="AF1746" i="13"/>
  <c r="AG1854" i="13"/>
  <c r="S219" i="13"/>
  <c r="AL2689" i="13"/>
  <c r="AD1535" i="13"/>
  <c r="V725" i="13"/>
  <c r="S51" i="13"/>
  <c r="AG1902" i="13"/>
  <c r="T141" i="122"/>
  <c r="AI2247" i="13"/>
  <c r="AC1487" i="13"/>
  <c r="AD1427" i="13" s="1"/>
  <c r="AH1865" i="13"/>
  <c r="AH1910" i="13" s="1"/>
  <c r="AM1418" i="122"/>
  <c r="S215" i="13"/>
  <c r="T170" i="13" s="1"/>
  <c r="U571" i="13"/>
  <c r="AM995" i="122"/>
  <c r="AL2436" i="13"/>
  <c r="AJ2246" i="13"/>
  <c r="R306" i="13"/>
  <c r="AH2024" i="13"/>
  <c r="AH207" i="13"/>
  <c r="AK2284" i="13"/>
  <c r="AI2128" i="13"/>
  <c r="AA1217" i="13"/>
  <c r="AD1005" i="13"/>
  <c r="AJ2177" i="13"/>
  <c r="AA1264" i="13"/>
  <c r="S252" i="13"/>
  <c r="S405" i="13"/>
  <c r="S413" i="13" s="1"/>
  <c r="AI2070" i="13"/>
  <c r="AH2025" i="13"/>
  <c r="AE1112" i="13"/>
  <c r="AD1582" i="13"/>
  <c r="AH1967" i="13"/>
  <c r="AL2570" i="13"/>
  <c r="T57" i="13"/>
  <c r="AM1296" i="122"/>
  <c r="AJ2225" i="13"/>
  <c r="AB791" i="13"/>
  <c r="R115" i="13"/>
  <c r="R123" i="13" s="1"/>
  <c r="AI1600" i="13"/>
  <c r="U626" i="13"/>
  <c r="AK2285" i="13"/>
  <c r="Z1105" i="13"/>
  <c r="AK2347" i="13"/>
  <c r="AI2071" i="13"/>
  <c r="AK2185" i="13"/>
  <c r="AI2074" i="13"/>
  <c r="AM2542" i="13"/>
  <c r="AM1968" i="13"/>
  <c r="S216" i="13"/>
  <c r="AG1856" i="13"/>
  <c r="X614" i="122"/>
  <c r="AM654" i="122"/>
  <c r="AM2172" i="122"/>
  <c r="AG1326" i="13"/>
  <c r="AJ2178" i="13"/>
  <c r="Y470" i="13"/>
  <c r="AL2445" i="13"/>
  <c r="AF1751" i="13"/>
  <c r="AJ2181" i="13"/>
  <c r="AJ2175" i="13"/>
  <c r="R321" i="13"/>
  <c r="AJ1707" i="13"/>
  <c r="AL2389" i="13"/>
  <c r="AK2461" i="13"/>
  <c r="AK2288" i="13"/>
  <c r="AK2283" i="13"/>
  <c r="AL2390" i="13"/>
  <c r="AL2392" i="13"/>
  <c r="AI2139" i="13"/>
  <c r="T176" i="13"/>
  <c r="AK2286" i="13"/>
  <c r="AJ2354" i="13"/>
  <c r="AK2281" i="13"/>
  <c r="S210" i="13"/>
  <c r="AL2394" i="13"/>
  <c r="AI2133" i="13"/>
  <c r="AJ2221" i="13"/>
  <c r="AL2395" i="13"/>
  <c r="AD1538" i="13"/>
  <c r="AF1651" i="13"/>
  <c r="AI2032" i="13"/>
  <c r="AM2292" i="13"/>
  <c r="AI1971" i="13"/>
  <c r="AL2393" i="13"/>
  <c r="T467" i="13"/>
  <c r="AK2338" i="13"/>
  <c r="AI2114" i="13"/>
  <c r="X939" i="13"/>
  <c r="AI2138" i="13"/>
  <c r="AK2327" i="13"/>
  <c r="AG2020" i="13"/>
  <c r="AG2033" i="13" s="1"/>
  <c r="V400" i="122"/>
  <c r="U352" i="122"/>
  <c r="U353" i="122" s="1"/>
  <c r="Y721" i="122"/>
  <c r="U133" i="122"/>
  <c r="X672" i="122"/>
  <c r="W559" i="122"/>
  <c r="Z877" i="122"/>
  <c r="S416" i="13"/>
  <c r="U129" i="122"/>
  <c r="V271" i="122"/>
  <c r="Z881" i="122"/>
  <c r="Z876" i="122"/>
  <c r="V450" i="122"/>
  <c r="X665" i="122"/>
  <c r="V449" i="122"/>
  <c r="Z879" i="122"/>
  <c r="V268" i="122"/>
  <c r="S293" i="13"/>
  <c r="Z875" i="122"/>
  <c r="W556" i="122"/>
  <c r="V452" i="122"/>
  <c r="Y771" i="122"/>
  <c r="W557" i="122"/>
  <c r="X668" i="122"/>
  <c r="Y779" i="122"/>
  <c r="V454" i="122"/>
  <c r="V266" i="122"/>
  <c r="Z886" i="122"/>
  <c r="V275" i="122"/>
  <c r="U132" i="122"/>
  <c r="U65" i="122"/>
  <c r="V267" i="122"/>
  <c r="X667" i="122"/>
  <c r="U130" i="122"/>
  <c r="W565" i="122"/>
  <c r="U131" i="122"/>
  <c r="W560" i="122"/>
  <c r="W507" i="122"/>
  <c r="U134" i="122"/>
  <c r="V458" i="122"/>
  <c r="U128" i="122"/>
  <c r="X662" i="122"/>
  <c r="V451" i="122"/>
  <c r="Y769" i="122"/>
  <c r="Z880" i="122"/>
  <c r="X663" i="122"/>
  <c r="Y773" i="122"/>
  <c r="V270" i="122"/>
  <c r="Y770" i="122"/>
  <c r="U138" i="122"/>
  <c r="Z878" i="122"/>
  <c r="W555" i="122"/>
  <c r="Z828" i="122"/>
  <c r="V265" i="122"/>
  <c r="Y601" i="122"/>
  <c r="AD1594" i="13"/>
  <c r="V339" i="122"/>
  <c r="AM2157" i="122"/>
  <c r="AM614" i="122"/>
  <c r="AM1256" i="122"/>
  <c r="AM1408" i="122"/>
  <c r="AM1194" i="122"/>
  <c r="V29" i="13"/>
  <c r="V149" i="13"/>
  <c r="AK1754" i="13"/>
  <c r="AL1921" i="13"/>
  <c r="AF1795" i="13"/>
  <c r="X235" i="122"/>
  <c r="AB933" i="122"/>
  <c r="Y604" i="122"/>
  <c r="AA822" i="122"/>
  <c r="W234" i="122"/>
  <c r="AB929" i="122"/>
  <c r="AB720" i="122"/>
  <c r="AA613" i="122"/>
  <c r="Z712" i="122"/>
  <c r="X237" i="122"/>
  <c r="Y606" i="122"/>
  <c r="W233" i="122"/>
  <c r="AB924" i="122"/>
  <c r="AB926" i="122"/>
  <c r="Z506" i="122"/>
  <c r="W232" i="122"/>
  <c r="Z714" i="122"/>
  <c r="W139" i="122"/>
  <c r="X238" i="122"/>
  <c r="X501" i="122"/>
  <c r="AB927" i="122"/>
  <c r="AB928" i="122"/>
  <c r="Z715" i="122"/>
  <c r="AB925" i="122"/>
  <c r="W242" i="122"/>
  <c r="X236" i="122"/>
  <c r="X498" i="122"/>
  <c r="AB923" i="122"/>
  <c r="W577" i="13"/>
  <c r="V315" i="13"/>
  <c r="U576" i="13"/>
  <c r="T314" i="13"/>
  <c r="AB1042" i="122"/>
  <c r="AB1089" i="122"/>
  <c r="V52" i="122"/>
  <c r="W231" i="122"/>
  <c r="W199" i="122"/>
  <c r="W387" i="122"/>
  <c r="X494" i="122"/>
  <c r="AB1498" i="13"/>
  <c r="AC1426" i="13"/>
  <c r="T534" i="13"/>
  <c r="S426" i="13"/>
  <c r="AD1536" i="13"/>
  <c r="AG1864" i="13"/>
  <c r="AD1577" i="13"/>
  <c r="T367" i="13"/>
  <c r="S319" i="13"/>
  <c r="S107" i="13"/>
  <c r="S220" i="13"/>
  <c r="X1070" i="13"/>
  <c r="Y901" i="13"/>
  <c r="X896" i="13"/>
  <c r="U640" i="13"/>
  <c r="Y1003" i="13"/>
  <c r="AF1817" i="13"/>
  <c r="AF1793" i="13"/>
  <c r="AG1855" i="13"/>
  <c r="Y1008" i="13"/>
  <c r="AE1645" i="13"/>
  <c r="AF1803" i="13"/>
  <c r="AD1593" i="13"/>
  <c r="AC1473" i="13"/>
  <c r="Z1154" i="13"/>
  <c r="AC1496" i="13"/>
  <c r="AL2553" i="13"/>
  <c r="T463" i="13"/>
  <c r="AE1710" i="13"/>
  <c r="AF1792" i="13"/>
  <c r="Q24" i="13"/>
  <c r="R33" i="13"/>
  <c r="Q42" i="13"/>
  <c r="R64" i="13"/>
  <c r="S61" i="13"/>
  <c r="Z1167" i="13"/>
  <c r="V737" i="13"/>
  <c r="AC1432" i="13"/>
  <c r="AE1639" i="13"/>
  <c r="AD1712" i="13"/>
  <c r="Y1004" i="13"/>
  <c r="X897" i="13"/>
  <c r="Y1059" i="13"/>
  <c r="AD1539" i="13"/>
  <c r="AC1605" i="13"/>
  <c r="AM2502" i="13"/>
  <c r="AE1646" i="13"/>
  <c r="AB1383" i="13"/>
  <c r="AM2571" i="13"/>
  <c r="AB1384" i="13"/>
  <c r="R22" i="13"/>
  <c r="V573" i="13"/>
  <c r="AD1604" i="13"/>
  <c r="AG1860" i="13"/>
  <c r="Z1166" i="13"/>
  <c r="Z1111" i="13"/>
  <c r="AB1325" i="13"/>
  <c r="AF1753" i="13"/>
  <c r="AE1819" i="13"/>
  <c r="AA1218" i="13"/>
  <c r="Z1284" i="13"/>
  <c r="Y181" i="13"/>
  <c r="S101" i="13"/>
  <c r="U630" i="13"/>
  <c r="X788" i="13"/>
  <c r="U473" i="13"/>
  <c r="W948" i="13"/>
  <c r="AM2574" i="13"/>
  <c r="AB1379" i="13"/>
  <c r="T172" i="13"/>
  <c r="AM2581" i="13"/>
  <c r="AD1429" i="13"/>
  <c r="AC1491" i="13"/>
  <c r="AB1382" i="13"/>
  <c r="W950" i="13"/>
  <c r="AG1853" i="13"/>
  <c r="AF1926" i="13"/>
  <c r="S182" i="13"/>
  <c r="R40" i="13"/>
  <c r="S535" i="13" l="1"/>
  <c r="T462" i="13"/>
  <c r="T507" i="13" s="1"/>
  <c r="Z1002" i="13"/>
  <c r="T357" i="13"/>
  <c r="AH2140" i="13"/>
  <c r="S309" i="13"/>
  <c r="AB1223" i="13"/>
  <c r="Z399" i="122"/>
  <c r="AA1273" i="13"/>
  <c r="T359" i="13"/>
  <c r="S307" i="13"/>
  <c r="T247" i="13" s="1"/>
  <c r="Y351" i="122"/>
  <c r="AJ2239" i="13"/>
  <c r="AM2543" i="13"/>
  <c r="AH2022" i="13"/>
  <c r="T25" i="122"/>
  <c r="AM2582" i="13"/>
  <c r="S97" i="13"/>
  <c r="U569" i="13"/>
  <c r="S95" i="13"/>
  <c r="S214" i="13"/>
  <c r="T355" i="13"/>
  <c r="T400" i="13" s="1"/>
  <c r="T44" i="122"/>
  <c r="X855" i="13"/>
  <c r="T642" i="13"/>
  <c r="U34" i="122"/>
  <c r="AC1470" i="13"/>
  <c r="W832" i="13"/>
  <c r="AH2008" i="13"/>
  <c r="S311" i="13"/>
  <c r="V742" i="13"/>
  <c r="AI1493" i="13"/>
  <c r="AA1272" i="13"/>
  <c r="S99" i="13"/>
  <c r="U632" i="13"/>
  <c r="W844" i="13"/>
  <c r="AI2067" i="13"/>
  <c r="AI2112" i="13" s="1"/>
  <c r="W796" i="13"/>
  <c r="AE1704" i="13"/>
  <c r="AC1490" i="13"/>
  <c r="AD1430" i="13" s="1"/>
  <c r="AL2448" i="13"/>
  <c r="X850" i="13"/>
  <c r="W733" i="13"/>
  <c r="Y947" i="13"/>
  <c r="W828" i="13"/>
  <c r="AA1256" i="13"/>
  <c r="AA1271" i="13" s="1"/>
  <c r="Y1177" i="13"/>
  <c r="AE1685" i="13"/>
  <c r="Y1042" i="13"/>
  <c r="U510" i="13"/>
  <c r="Z1176" i="13"/>
  <c r="V574" i="13"/>
  <c r="W681" i="13"/>
  <c r="AE1702" i="13"/>
  <c r="AH2006" i="13"/>
  <c r="Z1160" i="13"/>
  <c r="Z768" i="122"/>
  <c r="W393" i="122"/>
  <c r="AB1318" i="13"/>
  <c r="AB1380" i="13"/>
  <c r="W388" i="122"/>
  <c r="V721" i="13"/>
  <c r="AA1391" i="13"/>
  <c r="Y1060" i="13"/>
  <c r="V689" i="13"/>
  <c r="T218" i="13"/>
  <c r="U616" i="13"/>
  <c r="AA1276" i="13"/>
  <c r="V739" i="13"/>
  <c r="U468" i="13"/>
  <c r="V738" i="13"/>
  <c r="AA1275" i="13"/>
  <c r="AA1274" i="13"/>
  <c r="T524" i="13"/>
  <c r="AG1919" i="13"/>
  <c r="Y1061" i="13"/>
  <c r="X31" i="122"/>
  <c r="T526" i="13"/>
  <c r="AB922" i="122"/>
  <c r="Z1170" i="13"/>
  <c r="AA995" i="122"/>
  <c r="AH2012" i="13"/>
  <c r="AH2027" i="13" s="1"/>
  <c r="T406" i="13"/>
  <c r="T298" i="13" s="1"/>
  <c r="AE1686" i="13"/>
  <c r="AE1703" i="13"/>
  <c r="X831" i="13"/>
  <c r="S96" i="13"/>
  <c r="AJ2234" i="13"/>
  <c r="AK2174" i="13" s="1"/>
  <c r="W845" i="13"/>
  <c r="T253" i="13"/>
  <c r="X951" i="13"/>
  <c r="V344" i="122"/>
  <c r="Y162" i="122"/>
  <c r="Y27" i="122" s="1"/>
  <c r="V575" i="13"/>
  <c r="AG1794" i="13"/>
  <c r="T174" i="13"/>
  <c r="R109" i="13"/>
  <c r="Z1149" i="13"/>
  <c r="Y1069" i="13"/>
  <c r="AA1108" i="13"/>
  <c r="Y1058" i="13"/>
  <c r="Y940" i="13"/>
  <c r="W849" i="13"/>
  <c r="AG1917" i="13"/>
  <c r="T250" i="13"/>
  <c r="T403" i="13"/>
  <c r="Y892" i="13"/>
  <c r="S106" i="13"/>
  <c r="S225" i="13"/>
  <c r="Y661" i="122"/>
  <c r="AD1437" i="13"/>
  <c r="AF1791" i="13"/>
  <c r="AG1899" i="13"/>
  <c r="U66" i="122"/>
  <c r="AM1311" i="122"/>
  <c r="AM2629" i="13"/>
  <c r="S212" i="13"/>
  <c r="AD1580" i="13"/>
  <c r="V740" i="13"/>
  <c r="AG1918" i="13"/>
  <c r="AH1858" i="13" s="1"/>
  <c r="AM669" i="122"/>
  <c r="AM1423" i="122"/>
  <c r="AD1472" i="13"/>
  <c r="S260" i="13"/>
  <c r="T356" i="13"/>
  <c r="S308" i="13"/>
  <c r="T171" i="13"/>
  <c r="AC1375" i="13"/>
  <c r="AM2495" i="13"/>
  <c r="AL2583" i="13"/>
  <c r="AG1901" i="13"/>
  <c r="AD1583" i="13"/>
  <c r="T53" i="13"/>
  <c r="X674" i="122"/>
  <c r="AJ1972" i="13"/>
  <c r="AL2434" i="13"/>
  <c r="AL2401" i="13"/>
  <c r="AJ2220" i="13"/>
  <c r="AJ2187" i="13"/>
  <c r="AI2115" i="13"/>
  <c r="AJ2078" i="13"/>
  <c r="Y530" i="13"/>
  <c r="T475" i="13"/>
  <c r="U140" i="122"/>
  <c r="X954" i="13"/>
  <c r="AF1696" i="13"/>
  <c r="AK2331" i="13"/>
  <c r="AL2435" i="13"/>
  <c r="AK1647" i="13"/>
  <c r="AM2028" i="13"/>
  <c r="AK2330" i="13"/>
  <c r="S420" i="13"/>
  <c r="S428" i="13" s="1"/>
  <c r="S297" i="13"/>
  <c r="S305" i="13" s="1"/>
  <c r="AD1065" i="13"/>
  <c r="AJ2068" i="13"/>
  <c r="AF1650" i="13"/>
  <c r="X941" i="13"/>
  <c r="AL2438" i="13"/>
  <c r="AJ2236" i="13"/>
  <c r="AJ2226" i="13"/>
  <c r="AJ2072" i="13"/>
  <c r="AM2572" i="13"/>
  <c r="U641" i="13"/>
  <c r="AB851" i="13"/>
  <c r="AE1172" i="13"/>
  <c r="AA1262" i="13"/>
  <c r="Y781" i="122"/>
  <c r="AH1960" i="13"/>
  <c r="AK2294" i="13"/>
  <c r="AK2326" i="13"/>
  <c r="T206" i="13"/>
  <c r="AK2328" i="13"/>
  <c r="AF1796" i="13"/>
  <c r="AI2116" i="13"/>
  <c r="T200" i="13"/>
  <c r="AK2329" i="13"/>
  <c r="AK2186" i="13"/>
  <c r="AH1925" i="13"/>
  <c r="AI2129" i="13"/>
  <c r="AI2031" i="13"/>
  <c r="AL2440" i="13"/>
  <c r="AJ2073" i="13"/>
  <c r="AJ2223" i="13"/>
  <c r="AJ2240" i="13"/>
  <c r="AA1279" i="13"/>
  <c r="AH222" i="13"/>
  <c r="V460" i="122"/>
  <c r="AJ2079" i="13"/>
  <c r="AK2333" i="13"/>
  <c r="AL2460" i="13"/>
  <c r="AI2119" i="13"/>
  <c r="AL2287" i="13"/>
  <c r="AL2451" i="13"/>
  <c r="Y1048" i="13"/>
  <c r="AE1534" i="13"/>
  <c r="AK2342" i="13"/>
  <c r="AK2353" i="13"/>
  <c r="AM2352" i="13"/>
  <c r="AL2439" i="13"/>
  <c r="AG1386" i="13"/>
  <c r="Z1150" i="13"/>
  <c r="AJ1540" i="13"/>
  <c r="AI1965" i="13"/>
  <c r="AD1581" i="13"/>
  <c r="T366" i="13"/>
  <c r="W567" i="122"/>
  <c r="W255" i="13"/>
  <c r="T512" i="13"/>
  <c r="AI2011" i="13"/>
  <c r="AL2437" i="13"/>
  <c r="AK2245" i="13"/>
  <c r="S55" i="13"/>
  <c r="AD1597" i="13"/>
  <c r="AJ2222" i="13"/>
  <c r="AI1964" i="13"/>
  <c r="Z888" i="122"/>
  <c r="V340" i="122"/>
  <c r="Z710" i="122"/>
  <c r="AA815" i="122"/>
  <c r="W389" i="122"/>
  <c r="AA821" i="122"/>
  <c r="AA820" i="122"/>
  <c r="V53" i="122"/>
  <c r="X500" i="122"/>
  <c r="Y607" i="122"/>
  <c r="V350" i="122"/>
  <c r="Z719" i="122"/>
  <c r="Z711" i="122"/>
  <c r="X499" i="122"/>
  <c r="Y605" i="122"/>
  <c r="V346" i="122"/>
  <c r="V277" i="122"/>
  <c r="X495" i="122"/>
  <c r="V345" i="122"/>
  <c r="Z709" i="122"/>
  <c r="W398" i="122"/>
  <c r="V56" i="122"/>
  <c r="V342" i="122"/>
  <c r="AA826" i="122"/>
  <c r="Y608" i="122"/>
  <c r="W392" i="122"/>
  <c r="V343" i="122"/>
  <c r="W390" i="122"/>
  <c r="Y612" i="122"/>
  <c r="V54" i="122"/>
  <c r="AA818" i="122"/>
  <c r="Z713" i="122"/>
  <c r="W391" i="122"/>
  <c r="V59" i="122"/>
  <c r="X505" i="122"/>
  <c r="V341" i="122"/>
  <c r="V58" i="122"/>
  <c r="AA819" i="122"/>
  <c r="AA816" i="122"/>
  <c r="V63" i="122"/>
  <c r="Y603" i="122"/>
  <c r="Y602" i="122"/>
  <c r="V55" i="122"/>
  <c r="V57" i="122"/>
  <c r="W394" i="122"/>
  <c r="X497" i="122"/>
  <c r="X496" i="122"/>
  <c r="AA817" i="122"/>
  <c r="W264" i="122"/>
  <c r="AM86" i="122"/>
  <c r="V30" i="13"/>
  <c r="W145" i="13"/>
  <c r="AM659" i="122"/>
  <c r="AM1301" i="122"/>
  <c r="AM1204" i="122"/>
  <c r="AF1810" i="13"/>
  <c r="AM1861" i="13"/>
  <c r="Z772" i="122"/>
  <c r="Y193" i="122"/>
  <c r="Y664" i="122"/>
  <c r="Y190" i="122"/>
  <c r="AB988" i="122"/>
  <c r="AB1102" i="122"/>
  <c r="AB983" i="122"/>
  <c r="Y191" i="122"/>
  <c r="AB985" i="122"/>
  <c r="Z566" i="122"/>
  <c r="X188" i="122"/>
  <c r="Y666" i="122"/>
  <c r="AB987" i="122"/>
  <c r="X64" i="122"/>
  <c r="X187" i="122"/>
  <c r="AA882" i="122"/>
  <c r="X558" i="122"/>
  <c r="X197" i="122"/>
  <c r="AB986" i="122"/>
  <c r="AA673" i="122"/>
  <c r="X189" i="122"/>
  <c r="AB984" i="122"/>
  <c r="Z774" i="122"/>
  <c r="AB993" i="122"/>
  <c r="Y192" i="122"/>
  <c r="AB780" i="122"/>
  <c r="AB989" i="122"/>
  <c r="Z775" i="122"/>
  <c r="X561" i="122"/>
  <c r="AC1438" i="13"/>
  <c r="U254" i="13"/>
  <c r="U621" i="13"/>
  <c r="W300" i="13"/>
  <c r="U474" i="13"/>
  <c r="S318" i="13"/>
  <c r="X554" i="122"/>
  <c r="W447" i="122"/>
  <c r="W244" i="122"/>
  <c r="X186" i="122"/>
  <c r="V127" i="122"/>
  <c r="AC1471" i="13"/>
  <c r="S116" i="13"/>
  <c r="AD1592" i="13"/>
  <c r="T259" i="13"/>
  <c r="S122" i="13"/>
  <c r="T412" i="13"/>
  <c r="T175" i="13"/>
  <c r="AD1603" i="13"/>
  <c r="V580" i="13"/>
  <c r="AG1757" i="13"/>
  <c r="Z1169" i="13"/>
  <c r="AF1808" i="13"/>
  <c r="AG1900" i="13"/>
  <c r="AE1690" i="13"/>
  <c r="AF1818" i="13"/>
  <c r="AE1533" i="13"/>
  <c r="AC1488" i="13"/>
  <c r="AD1436" i="13"/>
  <c r="X953" i="13"/>
  <c r="R16" i="13"/>
  <c r="T508" i="13"/>
  <c r="V747" i="13"/>
  <c r="AF1807" i="13"/>
  <c r="X890" i="13"/>
  <c r="AG1905" i="13"/>
  <c r="V618" i="13"/>
  <c r="Y1049" i="13"/>
  <c r="Y1010" i="13"/>
  <c r="AC1477" i="13"/>
  <c r="AG1752" i="13"/>
  <c r="AB1213" i="13"/>
  <c r="AA1107" i="13"/>
  <c r="AB1282" i="13"/>
  <c r="AD1584" i="13"/>
  <c r="AD1545" i="13"/>
  <c r="AD1474" i="13"/>
  <c r="AA1106" i="13"/>
  <c r="AC1324" i="13"/>
  <c r="T303" i="13"/>
  <c r="Y226" i="13"/>
  <c r="AA1263" i="13"/>
  <c r="AA1224" i="13"/>
  <c r="Z1156" i="13"/>
  <c r="Z1117" i="13"/>
  <c r="Z1047" i="13"/>
  <c r="X942" i="13"/>
  <c r="T202" i="13"/>
  <c r="AC1319" i="13"/>
  <c r="AB1370" i="13"/>
  <c r="Z999" i="13"/>
  <c r="W677" i="13"/>
  <c r="AC1321" i="13"/>
  <c r="R124" i="13"/>
  <c r="AC1322" i="13"/>
  <c r="AD1431" i="13"/>
  <c r="V570" i="13"/>
  <c r="AF1798" i="13"/>
  <c r="AF1759" i="13"/>
  <c r="X854" i="13"/>
  <c r="AC1323" i="13"/>
  <c r="AE1691" i="13"/>
  <c r="AE1684" i="13"/>
  <c r="AE1652" i="13"/>
  <c r="R41" i="13"/>
  <c r="X833" i="13"/>
  <c r="Y961" i="13"/>
  <c r="AE1544" i="13"/>
  <c r="AC1389" i="13"/>
  <c r="AM2547" i="13"/>
  <c r="W963" i="13"/>
  <c r="AG1898" i="13"/>
  <c r="AG1866" i="13"/>
  <c r="AI2080" i="13" l="1"/>
  <c r="AJ1433" i="13"/>
  <c r="AC1485" i="13"/>
  <c r="S112" i="13"/>
  <c r="T27" i="8"/>
  <c r="Y795" i="13"/>
  <c r="Y840" i="13" s="1"/>
  <c r="T404" i="13"/>
  <c r="T296" i="13" s="1"/>
  <c r="T99" i="13" s="1"/>
  <c r="U43" i="122"/>
  <c r="V34" i="122" s="1"/>
  <c r="U582" i="13"/>
  <c r="U16" i="122"/>
  <c r="T249" i="13"/>
  <c r="U614" i="13"/>
  <c r="T402" i="13"/>
  <c r="AB1268" i="13"/>
  <c r="Z459" i="122"/>
  <c r="AM2573" i="13"/>
  <c r="W841" i="13"/>
  <c r="Z276" i="122"/>
  <c r="AF1644" i="13"/>
  <c r="S110" i="13"/>
  <c r="AI1962" i="13"/>
  <c r="T169" i="13"/>
  <c r="AK2179" i="13"/>
  <c r="V572" i="13"/>
  <c r="V617" i="13" s="1"/>
  <c r="T415" i="13"/>
  <c r="U355" i="13" s="1"/>
  <c r="U400" i="13" s="1"/>
  <c r="X784" i="13"/>
  <c r="W847" i="13"/>
  <c r="X787" i="13" s="1"/>
  <c r="W682" i="13"/>
  <c r="S114" i="13"/>
  <c r="AH2023" i="13"/>
  <c r="AI1963" i="13" s="1"/>
  <c r="T251" i="13"/>
  <c r="AB1212" i="13"/>
  <c r="T292" i="13"/>
  <c r="T522" i="13"/>
  <c r="Y1057" i="13"/>
  <c r="Y790" i="13"/>
  <c r="AM2388" i="13"/>
  <c r="AA1116" i="13"/>
  <c r="W748" i="13"/>
  <c r="V619" i="13"/>
  <c r="Z1000" i="13"/>
  <c r="Y962" i="13"/>
  <c r="W843" i="13"/>
  <c r="AE1700" i="13"/>
  <c r="AF1640" i="13" s="1"/>
  <c r="W726" i="13"/>
  <c r="U525" i="13"/>
  <c r="AA708" i="122"/>
  <c r="AB1331" i="13"/>
  <c r="AF1642" i="13"/>
  <c r="AB1363" i="13"/>
  <c r="W448" i="122"/>
  <c r="W453" i="122"/>
  <c r="AH2021" i="13"/>
  <c r="Z1175" i="13"/>
  <c r="W679" i="13"/>
  <c r="V734" i="13"/>
  <c r="U464" i="13"/>
  <c r="V736" i="13"/>
  <c r="AC1320" i="13"/>
  <c r="AB1216" i="13"/>
  <c r="U513" i="13"/>
  <c r="T180" i="13"/>
  <c r="AB935" i="122"/>
  <c r="U631" i="13"/>
  <c r="U173" i="13"/>
  <c r="T421" i="13"/>
  <c r="V620" i="13"/>
  <c r="W678" i="13"/>
  <c r="AB1215" i="13"/>
  <c r="AH1859" i="13"/>
  <c r="AH1904" i="13" s="1"/>
  <c r="AA1110" i="13"/>
  <c r="AB982" i="122"/>
  <c r="Z1001" i="13"/>
  <c r="AB1214" i="13"/>
  <c r="U466" i="13"/>
  <c r="X846" i="13"/>
  <c r="AD1487" i="13"/>
  <c r="AE1701" i="13"/>
  <c r="AG1809" i="13"/>
  <c r="X785" i="13"/>
  <c r="T204" i="13"/>
  <c r="AF1643" i="13"/>
  <c r="Z601" i="122"/>
  <c r="Y891" i="13"/>
  <c r="AH1857" i="13"/>
  <c r="W269" i="122"/>
  <c r="Y955" i="13"/>
  <c r="AM1316" i="122"/>
  <c r="Y165" i="122"/>
  <c r="Y166" i="122" s="1"/>
  <c r="Z162" i="122" s="1"/>
  <c r="AA1153" i="13"/>
  <c r="Z1009" i="13"/>
  <c r="Z1164" i="13"/>
  <c r="Z998" i="13"/>
  <c r="AG1916" i="13"/>
  <c r="X789" i="13"/>
  <c r="Y937" i="13"/>
  <c r="T295" i="13"/>
  <c r="T418" i="13"/>
  <c r="S261" i="13"/>
  <c r="S227" i="13"/>
  <c r="AD1598" i="13"/>
  <c r="U141" i="122"/>
  <c r="AD1482" i="13"/>
  <c r="AF1806" i="13"/>
  <c r="T201" i="13"/>
  <c r="AI2127" i="13"/>
  <c r="AD1596" i="13"/>
  <c r="AG1914" i="13"/>
  <c r="AM2674" i="13"/>
  <c r="AD1595" i="13"/>
  <c r="W680" i="13"/>
  <c r="AE1579" i="13"/>
  <c r="S111" i="13"/>
  <c r="T51" i="13" s="1"/>
  <c r="T248" i="13"/>
  <c r="AB1211" i="13"/>
  <c r="T52" i="13"/>
  <c r="AM2540" i="13"/>
  <c r="T401" i="13"/>
  <c r="S63" i="13"/>
  <c r="AM2508" i="13"/>
  <c r="AI2125" i="13"/>
  <c r="AC1390" i="13"/>
  <c r="AD1475" i="13"/>
  <c r="S39" i="13"/>
  <c r="S306" i="13"/>
  <c r="AH1903" i="13"/>
  <c r="AH1918" i="13" s="1"/>
  <c r="T215" i="13"/>
  <c r="U170" i="13" s="1"/>
  <c r="Y614" i="122"/>
  <c r="X956" i="13"/>
  <c r="Y1063" i="13"/>
  <c r="Z721" i="122"/>
  <c r="AJ2237" i="13"/>
  <c r="AL2452" i="13"/>
  <c r="AH1326" i="13"/>
  <c r="AL2293" i="13"/>
  <c r="AM2400" i="13"/>
  <c r="AI177" i="13"/>
  <c r="AJ2118" i="13"/>
  <c r="AK2343" i="13"/>
  <c r="V581" i="13"/>
  <c r="AK2176" i="13"/>
  <c r="AK2345" i="13"/>
  <c r="AK2346" i="13"/>
  <c r="AE1537" i="13"/>
  <c r="AI2026" i="13"/>
  <c r="AK2348" i="13"/>
  <c r="T221" i="13"/>
  <c r="T102" i="13"/>
  <c r="AJ2113" i="13"/>
  <c r="AF1711" i="13"/>
  <c r="AM1209" i="122"/>
  <c r="AI2010" i="13"/>
  <c r="AL2454" i="13"/>
  <c r="AL2282" i="13"/>
  <c r="AM2391" i="13"/>
  <c r="AB1219" i="13"/>
  <c r="AL2455" i="13"/>
  <c r="AA1277" i="13"/>
  <c r="AL2453" i="13"/>
  <c r="X507" i="122"/>
  <c r="W400" i="122"/>
  <c r="T527" i="13"/>
  <c r="AI1865" i="13"/>
  <c r="AK2339" i="13"/>
  <c r="AK2341" i="13"/>
  <c r="AE1005" i="13"/>
  <c r="AK1707" i="13"/>
  <c r="Y894" i="13"/>
  <c r="AI1967" i="13"/>
  <c r="Z470" i="13"/>
  <c r="T258" i="13"/>
  <c r="AK2219" i="13"/>
  <c r="AK2234" i="13" s="1"/>
  <c r="T426" i="13"/>
  <c r="AJ1600" i="13"/>
  <c r="AL2332" i="13"/>
  <c r="AJ2124" i="13"/>
  <c r="AK2180" i="13"/>
  <c r="AJ1971" i="13"/>
  <c r="AI2131" i="13"/>
  <c r="AJ2117" i="13"/>
  <c r="S100" i="13"/>
  <c r="AJ2235" i="13"/>
  <c r="AJ2232" i="13"/>
  <c r="T520" i="13"/>
  <c r="AA1109" i="13"/>
  <c r="Z1165" i="13"/>
  <c r="AK2231" i="13"/>
  <c r="AF1811" i="13"/>
  <c r="AF1112" i="13"/>
  <c r="AJ2241" i="13"/>
  <c r="T360" i="13"/>
  <c r="S312" i="13"/>
  <c r="S320" i="13" s="1"/>
  <c r="AJ2138" i="13"/>
  <c r="AJ2017" i="13"/>
  <c r="AI2009" i="13"/>
  <c r="AL2185" i="13"/>
  <c r="AI2134" i="13"/>
  <c r="AJ2238" i="13"/>
  <c r="AJ2069" i="13"/>
  <c r="AK2344" i="13"/>
  <c r="AH2005" i="13"/>
  <c r="AH1973" i="13"/>
  <c r="AL2450" i="13"/>
  <c r="AG1750" i="13"/>
  <c r="V65" i="122"/>
  <c r="AC791" i="13"/>
  <c r="AI2130" i="13"/>
  <c r="AL2449" i="13"/>
  <c r="AL2446" i="13"/>
  <c r="Y672" i="122"/>
  <c r="Y668" i="122"/>
  <c r="W458" i="122"/>
  <c r="V278" i="122"/>
  <c r="X556" i="122"/>
  <c r="V130" i="122"/>
  <c r="AA876" i="122"/>
  <c r="W451" i="122"/>
  <c r="Z771" i="122"/>
  <c r="X560" i="122"/>
  <c r="W449" i="122"/>
  <c r="AA879" i="122"/>
  <c r="W271" i="122"/>
  <c r="Z779" i="122"/>
  <c r="AA875" i="122"/>
  <c r="X557" i="122"/>
  <c r="Y662" i="122"/>
  <c r="W266" i="122"/>
  <c r="Z773" i="122"/>
  <c r="W450" i="122"/>
  <c r="AA886" i="122"/>
  <c r="Z769" i="122"/>
  <c r="V128" i="122"/>
  <c r="X565" i="122"/>
  <c r="Y665" i="122"/>
  <c r="AA880" i="122"/>
  <c r="W454" i="122"/>
  <c r="Y663" i="122"/>
  <c r="V133" i="122"/>
  <c r="AA878" i="122"/>
  <c r="W268" i="122"/>
  <c r="W267" i="122"/>
  <c r="W270" i="122"/>
  <c r="AA828" i="122"/>
  <c r="W275" i="122"/>
  <c r="Z770" i="122"/>
  <c r="V352" i="122"/>
  <c r="V353" i="122" s="1"/>
  <c r="AA877" i="122"/>
  <c r="V131" i="122"/>
  <c r="X559" i="122"/>
  <c r="V132" i="122"/>
  <c r="V138" i="122"/>
  <c r="V134" i="122"/>
  <c r="V129" i="122"/>
  <c r="W452" i="122"/>
  <c r="X555" i="122"/>
  <c r="Y667" i="122"/>
  <c r="AA881" i="122"/>
  <c r="W265" i="122"/>
  <c r="W339" i="122"/>
  <c r="W148" i="13"/>
  <c r="W26" i="13"/>
  <c r="AK1814" i="13"/>
  <c r="X242" i="122"/>
  <c r="X233" i="122"/>
  <c r="Y236" i="122"/>
  <c r="X232" i="122"/>
  <c r="AB613" i="122"/>
  <c r="Y498" i="122"/>
  <c r="AA506" i="122"/>
  <c r="AA714" i="122"/>
  <c r="X139" i="122"/>
  <c r="Y237" i="122"/>
  <c r="Y501" i="122"/>
  <c r="AA715" i="122"/>
  <c r="Y235" i="122"/>
  <c r="X234" i="122"/>
  <c r="Z606" i="122"/>
  <c r="AB822" i="122"/>
  <c r="Z604" i="122"/>
  <c r="Y238" i="122"/>
  <c r="AA712" i="122"/>
  <c r="X577" i="13"/>
  <c r="W315" i="13"/>
  <c r="U636" i="13"/>
  <c r="U299" i="13"/>
  <c r="S121" i="13"/>
  <c r="T56" i="13"/>
  <c r="U519" i="13"/>
  <c r="AC1483" i="13"/>
  <c r="W52" i="122"/>
  <c r="X387" i="122"/>
  <c r="X231" i="122"/>
  <c r="X199" i="122"/>
  <c r="Y494" i="122"/>
  <c r="AC1486" i="13"/>
  <c r="AG1924" i="13"/>
  <c r="AE1532" i="13"/>
  <c r="T304" i="13"/>
  <c r="T427" i="13"/>
  <c r="T62" i="13"/>
  <c r="T205" i="13"/>
  <c r="AE1543" i="13"/>
  <c r="AG1748" i="13"/>
  <c r="AG1915" i="13"/>
  <c r="Y1068" i="13"/>
  <c r="AE1705" i="13"/>
  <c r="AG1758" i="13"/>
  <c r="U303" i="13"/>
  <c r="W687" i="13"/>
  <c r="AE1578" i="13"/>
  <c r="AD1428" i="13"/>
  <c r="X903" i="13"/>
  <c r="R42" i="13"/>
  <c r="X935" i="13"/>
  <c r="Y893" i="13"/>
  <c r="S33" i="13"/>
  <c r="R24" i="13"/>
  <c r="T523" i="13"/>
  <c r="AG1747" i="13"/>
  <c r="AE1706" i="13"/>
  <c r="AD1476" i="13"/>
  <c r="Z1062" i="13"/>
  <c r="AA1152" i="13"/>
  <c r="AB1258" i="13"/>
  <c r="AG1911" i="13"/>
  <c r="AM2577" i="13"/>
  <c r="AE1589" i="13"/>
  <c r="AF1813" i="13"/>
  <c r="AF1804" i="13"/>
  <c r="W722" i="13"/>
  <c r="AB1385" i="13"/>
  <c r="U533" i="13"/>
  <c r="Z901" i="13"/>
  <c r="AE1697" i="13"/>
  <c r="AE1699" i="13"/>
  <c r="Z181" i="13"/>
  <c r="AD1489" i="13"/>
  <c r="AC1222" i="13"/>
  <c r="V633" i="13"/>
  <c r="AD1329" i="13"/>
  <c r="AC1368" i="13"/>
  <c r="V615" i="13"/>
  <c r="AC1366" i="13"/>
  <c r="X848" i="13"/>
  <c r="AC1367" i="13"/>
  <c r="Z1044" i="13"/>
  <c r="AC1369" i="13"/>
  <c r="AD1599" i="13"/>
  <c r="AD1590" i="13"/>
  <c r="AG1797" i="13"/>
  <c r="T217" i="13"/>
  <c r="AG1920" i="13"/>
  <c r="Z1171" i="13"/>
  <c r="Z1162" i="13"/>
  <c r="AA1151" i="13"/>
  <c r="AF1689" i="13"/>
  <c r="AC1492" i="13"/>
  <c r="Y794" i="13"/>
  <c r="AC1364" i="13"/>
  <c r="X957" i="13"/>
  <c r="AA1278" i="13"/>
  <c r="AA1269" i="13"/>
  <c r="T210" i="13"/>
  <c r="Y1064" i="13"/>
  <c r="Y1055" i="13"/>
  <c r="AG1913" i="13"/>
  <c r="AD1425" i="13"/>
  <c r="U44" i="122" l="1"/>
  <c r="U25" i="122"/>
  <c r="T419" i="13"/>
  <c r="U359" i="13" s="1"/>
  <c r="T417" i="13"/>
  <c r="T309" i="13" s="1"/>
  <c r="U23" i="8"/>
  <c r="U629" i="13"/>
  <c r="V569" i="13" s="1"/>
  <c r="U462" i="13"/>
  <c r="U507" i="13" s="1"/>
  <c r="U627" i="13"/>
  <c r="AB1283" i="13"/>
  <c r="T294" i="13"/>
  <c r="X829" i="13"/>
  <c r="T199" i="13"/>
  <c r="AB1257" i="13"/>
  <c r="AB1272" i="13" s="1"/>
  <c r="T50" i="13"/>
  <c r="AA399" i="122"/>
  <c r="Z351" i="122"/>
  <c r="AK2224" i="13"/>
  <c r="AI2007" i="13"/>
  <c r="W856" i="13"/>
  <c r="W727" i="13"/>
  <c r="T54" i="13"/>
  <c r="W741" i="13"/>
  <c r="X681" i="13" s="1"/>
  <c r="T307" i="13"/>
  <c r="Z997" i="13"/>
  <c r="Y835" i="13"/>
  <c r="AM2433" i="13"/>
  <c r="AM2448" i="13" s="1"/>
  <c r="V634" i="13"/>
  <c r="AA1161" i="13"/>
  <c r="X388" i="122"/>
  <c r="AA768" i="122"/>
  <c r="Z902" i="13"/>
  <c r="Z1045" i="13"/>
  <c r="X688" i="13"/>
  <c r="AF1687" i="13"/>
  <c r="V465" i="13"/>
  <c r="X783" i="13"/>
  <c r="X796" i="13" s="1"/>
  <c r="AC1365" i="13"/>
  <c r="AB1376" i="13"/>
  <c r="W723" i="13"/>
  <c r="AB1378" i="13"/>
  <c r="V635" i="13"/>
  <c r="V571" i="13"/>
  <c r="U509" i="13"/>
  <c r="X393" i="122"/>
  <c r="V749" i="13"/>
  <c r="W724" i="13"/>
  <c r="AB1261" i="13"/>
  <c r="AI1961" i="13"/>
  <c r="AA1115" i="13"/>
  <c r="U528" i="13"/>
  <c r="W676" i="13"/>
  <c r="U203" i="13"/>
  <c r="U218" i="13" s="1"/>
  <c r="AB995" i="122"/>
  <c r="U361" i="13"/>
  <c r="T313" i="13"/>
  <c r="AB1260" i="13"/>
  <c r="AA1155" i="13"/>
  <c r="Z1046" i="13"/>
  <c r="AB1259" i="13"/>
  <c r="AH1902" i="13"/>
  <c r="AH1917" i="13" s="1"/>
  <c r="AH1749" i="13"/>
  <c r="AH1794" i="13" s="1"/>
  <c r="T182" i="13"/>
  <c r="X830" i="13"/>
  <c r="AE1427" i="13"/>
  <c r="AF1688" i="13"/>
  <c r="Z661" i="122"/>
  <c r="U511" i="13"/>
  <c r="Y786" i="13"/>
  <c r="U357" i="13"/>
  <c r="T219" i="13"/>
  <c r="AH1856" i="13"/>
  <c r="AF1641" i="13"/>
  <c r="Y936" i="13"/>
  <c r="W344" i="122"/>
  <c r="S64" i="13"/>
  <c r="Z895" i="13"/>
  <c r="AE1538" i="13"/>
  <c r="Y896" i="13"/>
  <c r="AE1536" i="13"/>
  <c r="AF1685" i="13"/>
  <c r="Y30" i="122"/>
  <c r="U415" i="13"/>
  <c r="AM2553" i="13"/>
  <c r="T98" i="13"/>
  <c r="Z1054" i="13"/>
  <c r="AA1104" i="13"/>
  <c r="AA1168" i="13"/>
  <c r="Z1043" i="13"/>
  <c r="X834" i="13"/>
  <c r="U358" i="13"/>
  <c r="T310" i="13"/>
  <c r="T113" i="13" s="1"/>
  <c r="Y952" i="13"/>
  <c r="AE1594" i="13"/>
  <c r="T216" i="13"/>
  <c r="AB1256" i="13"/>
  <c r="AD1330" i="13"/>
  <c r="AD1497" i="13"/>
  <c r="AG1746" i="13"/>
  <c r="AJ2067" i="13"/>
  <c r="AG1795" i="13"/>
  <c r="AH1854" i="13"/>
  <c r="AM2689" i="13"/>
  <c r="AE1535" i="13"/>
  <c r="W725" i="13"/>
  <c r="X264" i="122"/>
  <c r="AD1490" i="13"/>
  <c r="T416" i="13"/>
  <c r="AM2570" i="13"/>
  <c r="T293" i="13"/>
  <c r="S22" i="13"/>
  <c r="Z27" i="122"/>
  <c r="Z1003" i="13"/>
  <c r="Z165" i="122"/>
  <c r="W460" i="122"/>
  <c r="AL2347" i="13"/>
  <c r="AM2389" i="13"/>
  <c r="AL2461" i="13"/>
  <c r="AG1651" i="13"/>
  <c r="AL2288" i="13"/>
  <c r="X567" i="122"/>
  <c r="X255" i="13"/>
  <c r="Y674" i="122"/>
  <c r="AK2178" i="13"/>
  <c r="AA1105" i="13"/>
  <c r="AK2175" i="13"/>
  <c r="AJ2247" i="13"/>
  <c r="AJ2031" i="13"/>
  <c r="AI2012" i="13"/>
  <c r="AM2393" i="13"/>
  <c r="AM2436" i="13"/>
  <c r="AK2246" i="13"/>
  <c r="AJ2071" i="13"/>
  <c r="Z530" i="13"/>
  <c r="AM2390" i="13"/>
  <c r="AM2392" i="13"/>
  <c r="V140" i="122"/>
  <c r="Z781" i="122"/>
  <c r="AJ2070" i="13"/>
  <c r="AH2020" i="13"/>
  <c r="AH2018" i="13"/>
  <c r="AK2181" i="13"/>
  <c r="S108" i="13"/>
  <c r="Y939" i="13"/>
  <c r="AB1217" i="13"/>
  <c r="AJ1966" i="13"/>
  <c r="AL2286" i="13"/>
  <c r="AL2283" i="13"/>
  <c r="AM2445" i="13"/>
  <c r="AK2177" i="13"/>
  <c r="AB1264" i="13"/>
  <c r="V626" i="13"/>
  <c r="U27" i="8"/>
  <c r="AL2281" i="13"/>
  <c r="AK2354" i="13"/>
  <c r="S321" i="13"/>
  <c r="AJ2074" i="13"/>
  <c r="AJ2032" i="13"/>
  <c r="AK2225" i="13"/>
  <c r="AK1540" i="13"/>
  <c r="AL2327" i="13"/>
  <c r="AI1858" i="13"/>
  <c r="AJ2128" i="13"/>
  <c r="AE1582" i="13"/>
  <c r="U200" i="13"/>
  <c r="AJ2114" i="13"/>
  <c r="T405" i="13"/>
  <c r="T368" i="13"/>
  <c r="AE1065" i="13"/>
  <c r="V66" i="122"/>
  <c r="AC851" i="13"/>
  <c r="AF1172" i="13"/>
  <c r="AJ2132" i="13"/>
  <c r="AL1647" i="13"/>
  <c r="AI1910" i="13"/>
  <c r="AL2285" i="13"/>
  <c r="AL2338" i="13"/>
  <c r="AA1154" i="13"/>
  <c r="AI2140" i="13"/>
  <c r="AL2284" i="13"/>
  <c r="AL2245" i="13"/>
  <c r="AK2078" i="13"/>
  <c r="AG1751" i="13"/>
  <c r="AJ2139" i="13"/>
  <c r="T318" i="13"/>
  <c r="U366" i="13"/>
  <c r="AH1919" i="13"/>
  <c r="U467" i="13"/>
  <c r="AM2395" i="13"/>
  <c r="AM2394" i="13"/>
  <c r="U176" i="13"/>
  <c r="T117" i="13"/>
  <c r="AI2024" i="13"/>
  <c r="AI207" i="13"/>
  <c r="T220" i="13"/>
  <c r="U175" i="13" s="1"/>
  <c r="X948" i="13"/>
  <c r="S115" i="13"/>
  <c r="S123" i="13" s="1"/>
  <c r="T252" i="13"/>
  <c r="AI2025" i="13"/>
  <c r="AK2221" i="13"/>
  <c r="AJ2133" i="13"/>
  <c r="AH1386" i="13"/>
  <c r="AI2008" i="13"/>
  <c r="Y495" i="122"/>
  <c r="W56" i="122"/>
  <c r="W350" i="122"/>
  <c r="AB815" i="122"/>
  <c r="AB818" i="122"/>
  <c r="W53" i="122"/>
  <c r="AA713" i="122"/>
  <c r="X389" i="122"/>
  <c r="W340" i="122"/>
  <c r="X392" i="122"/>
  <c r="W63" i="122"/>
  <c r="W345" i="122"/>
  <c r="AB820" i="122"/>
  <c r="Y500" i="122"/>
  <c r="X398" i="122"/>
  <c r="W54" i="122"/>
  <c r="AB817" i="122"/>
  <c r="W58" i="122"/>
  <c r="AA709" i="122"/>
  <c r="W341" i="122"/>
  <c r="AA719" i="122"/>
  <c r="AB816" i="122"/>
  <c r="AB821" i="122"/>
  <c r="W57" i="122"/>
  <c r="Z605" i="122"/>
  <c r="W59" i="122"/>
  <c r="AA888" i="122"/>
  <c r="W342" i="122"/>
  <c r="Z603" i="122"/>
  <c r="AB826" i="122"/>
  <c r="Z602" i="122"/>
  <c r="W346" i="122"/>
  <c r="AA711" i="122"/>
  <c r="W55" i="122"/>
  <c r="Z608" i="122"/>
  <c r="W277" i="122"/>
  <c r="Z607" i="122"/>
  <c r="AA710" i="122"/>
  <c r="X390" i="122"/>
  <c r="Y499" i="122"/>
  <c r="W343" i="122"/>
  <c r="X394" i="122"/>
  <c r="Y505" i="122"/>
  <c r="Y497" i="122"/>
  <c r="AB819" i="122"/>
  <c r="X391" i="122"/>
  <c r="Y496" i="122"/>
  <c r="Z612" i="122"/>
  <c r="W149" i="13"/>
  <c r="W29" i="13"/>
  <c r="V43" i="122"/>
  <c r="V16" i="122"/>
  <c r="AM674" i="122"/>
  <c r="S40" i="13"/>
  <c r="AL2174" i="13"/>
  <c r="AJ1493" i="13"/>
  <c r="AL1754" i="13"/>
  <c r="AM1921" i="13"/>
  <c r="AB882" i="122"/>
  <c r="Y64" i="122"/>
  <c r="AB673" i="122"/>
  <c r="Z191" i="122"/>
  <c r="AA775" i="122"/>
  <c r="AA772" i="122"/>
  <c r="Y558" i="122"/>
  <c r="Y187" i="122"/>
  <c r="Y561" i="122"/>
  <c r="Z192" i="122"/>
  <c r="Y197" i="122"/>
  <c r="Z193" i="122"/>
  <c r="Z666" i="122"/>
  <c r="AA774" i="122"/>
  <c r="AA566" i="122"/>
  <c r="Y188" i="122"/>
  <c r="Z664" i="122"/>
  <c r="Y189" i="122"/>
  <c r="Z190" i="122"/>
  <c r="T61" i="13"/>
  <c r="V576" i="13"/>
  <c r="U314" i="13"/>
  <c r="X300" i="13"/>
  <c r="AC1498" i="13"/>
  <c r="U534" i="13"/>
  <c r="X244" i="122"/>
  <c r="Y186" i="122"/>
  <c r="W127" i="122"/>
  <c r="X447" i="122"/>
  <c r="Y554" i="122"/>
  <c r="AD1426" i="13"/>
  <c r="AH1864" i="13"/>
  <c r="T101" i="13"/>
  <c r="AE1577" i="13"/>
  <c r="U367" i="13"/>
  <c r="T319" i="13"/>
  <c r="T107" i="13"/>
  <c r="S16" i="13"/>
  <c r="X950" i="13"/>
  <c r="V640" i="13"/>
  <c r="AG1817" i="13"/>
  <c r="AG1793" i="13"/>
  <c r="AH1855" i="13"/>
  <c r="Z1008" i="13"/>
  <c r="AF1645" i="13"/>
  <c r="AG1803" i="13"/>
  <c r="X832" i="13"/>
  <c r="AE1593" i="13"/>
  <c r="AD1473" i="13"/>
  <c r="AD1496" i="13"/>
  <c r="Y938" i="13"/>
  <c r="U463" i="13"/>
  <c r="T535" i="13"/>
  <c r="AF1710" i="13"/>
  <c r="AG1792" i="13"/>
  <c r="AE1604" i="13"/>
  <c r="AC1383" i="13"/>
  <c r="AF1639" i="13"/>
  <c r="AE1712" i="13"/>
  <c r="T225" i="13"/>
  <c r="AA1167" i="13"/>
  <c r="AA1002" i="13"/>
  <c r="AG1926" i="13"/>
  <c r="Y897" i="13"/>
  <c r="AC1384" i="13"/>
  <c r="AD1432" i="13"/>
  <c r="AF1704" i="13"/>
  <c r="V632" i="13"/>
  <c r="W747" i="13"/>
  <c r="AG1812" i="13"/>
  <c r="Y788" i="13"/>
  <c r="W737" i="13"/>
  <c r="V473" i="13"/>
  <c r="AC1325" i="13"/>
  <c r="Z1004" i="13"/>
  <c r="Y1070" i="13"/>
  <c r="AB1218" i="13"/>
  <c r="AA1284" i="13"/>
  <c r="AA1166" i="13"/>
  <c r="AA1111" i="13"/>
  <c r="Z1177" i="13"/>
  <c r="AH1860" i="13"/>
  <c r="AE1539" i="13"/>
  <c r="AD1605" i="13"/>
  <c r="V630" i="13"/>
  <c r="AG1753" i="13"/>
  <c r="AF1819" i="13"/>
  <c r="AB1273" i="13"/>
  <c r="Y855" i="13"/>
  <c r="Z1059" i="13"/>
  <c r="U210" i="13"/>
  <c r="W573" i="13"/>
  <c r="AE1429" i="13"/>
  <c r="Z226" i="13"/>
  <c r="AC1379" i="13"/>
  <c r="AC1381" i="13"/>
  <c r="AD1491" i="13"/>
  <c r="AF1646" i="13"/>
  <c r="T106" i="13"/>
  <c r="U172" i="13"/>
  <c r="AC1382" i="13"/>
  <c r="AH1853" i="13"/>
  <c r="AD1470" i="13"/>
  <c r="T311" i="13" l="1"/>
  <c r="T114" i="13" s="1"/>
  <c r="U54" i="13" s="1"/>
  <c r="U642" i="13"/>
  <c r="T97" i="13"/>
  <c r="AC1223" i="13"/>
  <c r="T95" i="13"/>
  <c r="X844" i="13"/>
  <c r="Y784" i="13" s="1"/>
  <c r="T214" i="13"/>
  <c r="U169" i="13" s="1"/>
  <c r="T212" i="13"/>
  <c r="AA459" i="122"/>
  <c r="AA276" i="122"/>
  <c r="W742" i="13"/>
  <c r="AI2022" i="13"/>
  <c r="AK2239" i="13"/>
  <c r="U247" i="13"/>
  <c r="AC1268" i="13"/>
  <c r="Z1042" i="13"/>
  <c r="W574" i="13"/>
  <c r="W619" i="13" s="1"/>
  <c r="Y850" i="13"/>
  <c r="V510" i="13"/>
  <c r="AA1176" i="13"/>
  <c r="X448" i="122"/>
  <c r="AB708" i="122"/>
  <c r="Z1060" i="13"/>
  <c r="Z947" i="13"/>
  <c r="AF1702" i="13"/>
  <c r="X733" i="13"/>
  <c r="AC1380" i="13"/>
  <c r="X828" i="13"/>
  <c r="X841" i="13" s="1"/>
  <c r="W575" i="13"/>
  <c r="AB1391" i="13"/>
  <c r="AC1318" i="13"/>
  <c r="V616" i="13"/>
  <c r="W738" i="13"/>
  <c r="W739" i="13"/>
  <c r="U524" i="13"/>
  <c r="X453" i="122"/>
  <c r="AB1276" i="13"/>
  <c r="W689" i="13"/>
  <c r="V468" i="13"/>
  <c r="U404" i="13"/>
  <c r="AI2006" i="13"/>
  <c r="Z1061" i="13"/>
  <c r="AB1274" i="13"/>
  <c r="W721" i="13"/>
  <c r="AA1160" i="13"/>
  <c r="AE1472" i="13"/>
  <c r="U406" i="13"/>
  <c r="U253" i="13"/>
  <c r="AA1170" i="13"/>
  <c r="AB1275" i="13"/>
  <c r="AH1901" i="13"/>
  <c r="AH1916" i="13" s="1"/>
  <c r="U402" i="13"/>
  <c r="U174" i="13"/>
  <c r="AF1703" i="13"/>
  <c r="AE1583" i="13"/>
  <c r="X845" i="13"/>
  <c r="Y831" i="13"/>
  <c r="U526" i="13"/>
  <c r="Z940" i="13"/>
  <c r="T112" i="13"/>
  <c r="U249" i="13"/>
  <c r="AA601" i="122"/>
  <c r="AF1700" i="13"/>
  <c r="AD1375" i="13"/>
  <c r="X269" i="122"/>
  <c r="U522" i="13"/>
  <c r="U307" i="13" s="1"/>
  <c r="Y951" i="13"/>
  <c r="AF1686" i="13"/>
  <c r="Y941" i="13"/>
  <c r="U292" i="13"/>
  <c r="AF1534" i="13"/>
  <c r="AF1579" i="13" s="1"/>
  <c r="AE1581" i="13"/>
  <c r="V614" i="13"/>
  <c r="V629" i="13" s="1"/>
  <c r="T96" i="13"/>
  <c r="Z1048" i="13"/>
  <c r="V355" i="13"/>
  <c r="Y23" i="122"/>
  <c r="Y31" i="122"/>
  <c r="U426" i="13"/>
  <c r="U171" i="13"/>
  <c r="AA1149" i="13"/>
  <c r="Z166" i="122"/>
  <c r="Z1069" i="13"/>
  <c r="AB1108" i="13"/>
  <c r="Z30" i="122"/>
  <c r="Z31" i="122" s="1"/>
  <c r="Z1058" i="13"/>
  <c r="X849" i="13"/>
  <c r="U53" i="13"/>
  <c r="Z892" i="13"/>
  <c r="U250" i="13"/>
  <c r="U403" i="13"/>
  <c r="AM2583" i="13"/>
  <c r="AG1810" i="13"/>
  <c r="AB1271" i="13"/>
  <c r="X339" i="122"/>
  <c r="V173" i="13"/>
  <c r="AE1430" i="13"/>
  <c r="AE1437" i="13"/>
  <c r="AG1791" i="13"/>
  <c r="AJ2112" i="13"/>
  <c r="AH1899" i="13"/>
  <c r="V141" i="122"/>
  <c r="AE1580" i="13"/>
  <c r="W740" i="13"/>
  <c r="U356" i="13"/>
  <c r="T308" i="13"/>
  <c r="X145" i="13"/>
  <c r="AA721" i="122"/>
  <c r="AA1169" i="13"/>
  <c r="Y507" i="122"/>
  <c r="W30" i="13"/>
  <c r="AJ2129" i="13"/>
  <c r="AK2068" i="13"/>
  <c r="AK1600" i="13"/>
  <c r="AK2073" i="13"/>
  <c r="U57" i="13"/>
  <c r="AM2440" i="13"/>
  <c r="AM2437" i="13"/>
  <c r="AL2186" i="13"/>
  <c r="W65" i="122"/>
  <c r="AJ1964" i="13"/>
  <c r="AM2185" i="13"/>
  <c r="AL2331" i="13"/>
  <c r="AG1650" i="13"/>
  <c r="T116" i="13"/>
  <c r="U206" i="13"/>
  <c r="U512" i="13"/>
  <c r="AK2079" i="13"/>
  <c r="AL2329" i="13"/>
  <c r="AL2353" i="13"/>
  <c r="AK2072" i="13"/>
  <c r="U215" i="13"/>
  <c r="AI1903" i="13"/>
  <c r="AK2240" i="13"/>
  <c r="V641" i="13"/>
  <c r="AK2222" i="13"/>
  <c r="AJ2011" i="13"/>
  <c r="AK2226" i="13"/>
  <c r="AK2223" i="13"/>
  <c r="AL2333" i="13"/>
  <c r="Z614" i="122"/>
  <c r="AK2236" i="13"/>
  <c r="AI222" i="13"/>
  <c r="AG1796" i="13"/>
  <c r="AB1262" i="13"/>
  <c r="AM2435" i="13"/>
  <c r="AM2451" i="13"/>
  <c r="AK1971" i="13"/>
  <c r="AG1696" i="13"/>
  <c r="AM2287" i="13"/>
  <c r="AH1924" i="13"/>
  <c r="AL2330" i="13"/>
  <c r="AG1112" i="13"/>
  <c r="AF1005" i="13"/>
  <c r="AL2342" i="13"/>
  <c r="AK1972" i="13"/>
  <c r="AM2460" i="13"/>
  <c r="AI1960" i="13"/>
  <c r="AH2033" i="13"/>
  <c r="V582" i="13"/>
  <c r="V23" i="8"/>
  <c r="AI2023" i="13"/>
  <c r="AJ1965" i="13"/>
  <c r="AI1859" i="13"/>
  <c r="AE1597" i="13"/>
  <c r="AL2326" i="13"/>
  <c r="AL2341" i="13" s="1"/>
  <c r="AL2294" i="13"/>
  <c r="AB1279" i="13"/>
  <c r="Y954" i="13"/>
  <c r="AA470" i="13"/>
  <c r="AM2438" i="13"/>
  <c r="AH1905" i="13"/>
  <c r="AH1900" i="13"/>
  <c r="Y890" i="13"/>
  <c r="S124" i="13"/>
  <c r="X400" i="122"/>
  <c r="T260" i="13"/>
  <c r="AK2138" i="13"/>
  <c r="AI1925" i="13"/>
  <c r="AD791" i="13"/>
  <c r="T297" i="13"/>
  <c r="T413" i="13"/>
  <c r="AI1857" i="13"/>
  <c r="AJ2119" i="13"/>
  <c r="AL2328" i="13"/>
  <c r="AI2027" i="13"/>
  <c r="AK2220" i="13"/>
  <c r="AK2187" i="13"/>
  <c r="T420" i="13"/>
  <c r="AL2219" i="13"/>
  <c r="AL2234" i="13" s="1"/>
  <c r="AI1326" i="13"/>
  <c r="T55" i="13"/>
  <c r="AM2439" i="13"/>
  <c r="U258" i="13"/>
  <c r="AL1707" i="13"/>
  <c r="S109" i="13"/>
  <c r="AJ2115" i="13"/>
  <c r="AH1809" i="13"/>
  <c r="AJ2116" i="13"/>
  <c r="AA1150" i="13"/>
  <c r="AM2434" i="13"/>
  <c r="AM2401" i="13"/>
  <c r="AJ2080" i="13"/>
  <c r="X451" i="122"/>
  <c r="X454" i="122"/>
  <c r="X450" i="122"/>
  <c r="W134" i="122"/>
  <c r="AB876" i="122"/>
  <c r="Y560" i="122"/>
  <c r="X452" i="122"/>
  <c r="AA773" i="122"/>
  <c r="AB875" i="122"/>
  <c r="X268" i="122"/>
  <c r="W130" i="122"/>
  <c r="AB886" i="122"/>
  <c r="AB879" i="122"/>
  <c r="AA770" i="122"/>
  <c r="Z663" i="122"/>
  <c r="Z665" i="122"/>
  <c r="AA779" i="122"/>
  <c r="AB877" i="122"/>
  <c r="AB880" i="122"/>
  <c r="X265" i="122"/>
  <c r="W352" i="122"/>
  <c r="W128" i="122"/>
  <c r="AA771" i="122"/>
  <c r="X275" i="122"/>
  <c r="Z672" i="122"/>
  <c r="Y557" i="122"/>
  <c r="Y559" i="122"/>
  <c r="Z667" i="122"/>
  <c r="W132" i="122"/>
  <c r="X266" i="122"/>
  <c r="W129" i="122"/>
  <c r="X270" i="122"/>
  <c r="W131" i="122"/>
  <c r="W278" i="122"/>
  <c r="X271" i="122"/>
  <c r="X267" i="122"/>
  <c r="AA769" i="122"/>
  <c r="W138" i="122"/>
  <c r="Y556" i="122"/>
  <c r="Y565" i="122"/>
  <c r="AB881" i="122"/>
  <c r="X458" i="122"/>
  <c r="X449" i="122"/>
  <c r="AB878" i="122"/>
  <c r="Z668" i="122"/>
  <c r="Z662" i="122"/>
  <c r="W133" i="122"/>
  <c r="AB828" i="122"/>
  <c r="Y555" i="122"/>
  <c r="V25" i="122"/>
  <c r="W34" i="122"/>
  <c r="V44" i="122"/>
  <c r="S41" i="13"/>
  <c r="AH1898" i="13"/>
  <c r="AK1433" i="13"/>
  <c r="Z235" i="122"/>
  <c r="AA604" i="122"/>
  <c r="Y233" i="122"/>
  <c r="AB506" i="122"/>
  <c r="Z236" i="122"/>
  <c r="Z498" i="122"/>
  <c r="AB712" i="122"/>
  <c r="AB715" i="122"/>
  <c r="Y234" i="122"/>
  <c r="AB714" i="122"/>
  <c r="AA606" i="122"/>
  <c r="Y242" i="122"/>
  <c r="Z501" i="122"/>
  <c r="Y232" i="122"/>
  <c r="Z238" i="122"/>
  <c r="Z237" i="122"/>
  <c r="Y139" i="122"/>
  <c r="AD1438" i="13"/>
  <c r="Y577" i="13"/>
  <c r="X315" i="13"/>
  <c r="V254" i="13"/>
  <c r="V621" i="13"/>
  <c r="V474" i="13"/>
  <c r="Z494" i="122"/>
  <c r="Y231" i="122"/>
  <c r="Y199" i="122"/>
  <c r="Y387" i="122"/>
  <c r="X52" i="122"/>
  <c r="AD1471" i="13"/>
  <c r="X682" i="13"/>
  <c r="AE1592" i="13"/>
  <c r="U259" i="13"/>
  <c r="T122" i="13"/>
  <c r="U412" i="13"/>
  <c r="AE1603" i="13"/>
  <c r="X963" i="13"/>
  <c r="W580" i="13"/>
  <c r="AH1757" i="13"/>
  <c r="U205" i="13"/>
  <c r="AG1808" i="13"/>
  <c r="AF1544" i="13"/>
  <c r="AF1690" i="13"/>
  <c r="AG1818" i="13"/>
  <c r="X847" i="13"/>
  <c r="AF1533" i="13"/>
  <c r="AD1488" i="13"/>
  <c r="AE1436" i="13"/>
  <c r="Y953" i="13"/>
  <c r="U508" i="13"/>
  <c r="U475" i="13"/>
  <c r="AG1807" i="13"/>
  <c r="AD1319" i="13"/>
  <c r="Z1049" i="13"/>
  <c r="Z1010" i="13"/>
  <c r="X677" i="13"/>
  <c r="AG1644" i="13"/>
  <c r="AB1263" i="13"/>
  <c r="AB1224" i="13"/>
  <c r="AB1107" i="13"/>
  <c r="U202" i="13"/>
  <c r="AE1474" i="13"/>
  <c r="W618" i="13"/>
  <c r="AA999" i="13"/>
  <c r="AD1477" i="13"/>
  <c r="AA1047" i="13"/>
  <c r="AD1389" i="13"/>
  <c r="AF1691" i="13"/>
  <c r="AA1156" i="13"/>
  <c r="AA1117" i="13"/>
  <c r="X687" i="13"/>
  <c r="U180" i="13"/>
  <c r="T121" i="13"/>
  <c r="AD1322" i="13"/>
  <c r="AE1431" i="13"/>
  <c r="Y854" i="13"/>
  <c r="AC1213" i="13"/>
  <c r="AG1798" i="13"/>
  <c r="AG1759" i="13"/>
  <c r="W570" i="13"/>
  <c r="AC1370" i="13"/>
  <c r="X726" i="13"/>
  <c r="AD1323" i="13"/>
  <c r="Z961" i="13"/>
  <c r="U106" i="13"/>
  <c r="Y833" i="13"/>
  <c r="AH1752" i="13"/>
  <c r="AD1324" i="13"/>
  <c r="AH1866" i="13"/>
  <c r="AC1282" i="13"/>
  <c r="AD1321" i="13"/>
  <c r="AC1212" i="13"/>
  <c r="AA181" i="13"/>
  <c r="Z795" i="13"/>
  <c r="AE1584" i="13"/>
  <c r="AE1545" i="13"/>
  <c r="AB1106" i="13"/>
  <c r="W572" i="13"/>
  <c r="AF1652" i="13"/>
  <c r="AF1684" i="13"/>
  <c r="Y942" i="13"/>
  <c r="AD1485" i="13"/>
  <c r="U251" i="13" l="1"/>
  <c r="T110" i="13"/>
  <c r="U50" i="13" s="1"/>
  <c r="AC1283" i="13"/>
  <c r="AD1223" i="13" s="1"/>
  <c r="T227" i="13"/>
  <c r="U182" i="13" s="1"/>
  <c r="Z790" i="13"/>
  <c r="Z835" i="13" s="1"/>
  <c r="Z1057" i="13"/>
  <c r="AB399" i="122"/>
  <c r="AA351" i="122"/>
  <c r="AL2179" i="13"/>
  <c r="AJ1962" i="13"/>
  <c r="Y388" i="122"/>
  <c r="V525" i="13"/>
  <c r="AB1116" i="13"/>
  <c r="AB768" i="122"/>
  <c r="AG1642" i="13"/>
  <c r="W620" i="13"/>
  <c r="AA1000" i="13"/>
  <c r="Z962" i="13"/>
  <c r="U199" i="13"/>
  <c r="U95" i="13" s="1"/>
  <c r="AD1320" i="13"/>
  <c r="X748" i="13"/>
  <c r="V203" i="13"/>
  <c r="W736" i="13"/>
  <c r="AC1363" i="13"/>
  <c r="AC1331" i="13"/>
  <c r="X843" i="13"/>
  <c r="X856" i="13" s="1"/>
  <c r="V631" i="13"/>
  <c r="X678" i="13"/>
  <c r="U419" i="13"/>
  <c r="V464" i="13"/>
  <c r="X679" i="13"/>
  <c r="U296" i="13"/>
  <c r="AI2021" i="13"/>
  <c r="Y393" i="122"/>
  <c r="V513" i="13"/>
  <c r="AA1001" i="13"/>
  <c r="AC1216" i="13"/>
  <c r="AE1487" i="13"/>
  <c r="Y785" i="13"/>
  <c r="U214" i="13"/>
  <c r="AC1214" i="13"/>
  <c r="AE1598" i="13"/>
  <c r="AC1215" i="13"/>
  <c r="W734" i="13"/>
  <c r="AA1175" i="13"/>
  <c r="U421" i="13"/>
  <c r="U298" i="13"/>
  <c r="V462" i="13"/>
  <c r="AB1110" i="13"/>
  <c r="U52" i="13"/>
  <c r="U294" i="13"/>
  <c r="U204" i="13"/>
  <c r="U219" i="13" s="1"/>
  <c r="AH1750" i="13"/>
  <c r="AG1643" i="13"/>
  <c r="U417" i="13"/>
  <c r="V357" i="13" s="1"/>
  <c r="AA162" i="122"/>
  <c r="Z955" i="13"/>
  <c r="Y846" i="13"/>
  <c r="Y935" i="13"/>
  <c r="AA661" i="122"/>
  <c r="AA25" i="8"/>
  <c r="Z1063" i="13"/>
  <c r="V466" i="13"/>
  <c r="Y264" i="122"/>
  <c r="Y956" i="13"/>
  <c r="AG1640" i="13"/>
  <c r="Z891" i="13"/>
  <c r="AE1596" i="13"/>
  <c r="U318" i="13"/>
  <c r="T111" i="13"/>
  <c r="AD1390" i="13"/>
  <c r="AE1330" i="13" s="1"/>
  <c r="V366" i="13"/>
  <c r="U248" i="13"/>
  <c r="X344" i="122"/>
  <c r="AF1701" i="13"/>
  <c r="W569" i="13"/>
  <c r="Z23" i="122"/>
  <c r="U201" i="13"/>
  <c r="V400" i="13"/>
  <c r="T63" i="13"/>
  <c r="AB1153" i="13"/>
  <c r="AA1009" i="13"/>
  <c r="AA1164" i="13"/>
  <c r="AC1211" i="13"/>
  <c r="AC1256" i="13" s="1"/>
  <c r="AA998" i="13"/>
  <c r="Y789" i="13"/>
  <c r="X148" i="13"/>
  <c r="U418" i="13"/>
  <c r="U295" i="13"/>
  <c r="Z937" i="13"/>
  <c r="X26" i="13"/>
  <c r="AF1594" i="13"/>
  <c r="AE1475" i="13"/>
  <c r="Y903" i="13"/>
  <c r="AB1109" i="13"/>
  <c r="AJ2127" i="13"/>
  <c r="AK2067" i="13" s="1"/>
  <c r="AE1482" i="13"/>
  <c r="AG1806" i="13"/>
  <c r="AH1914" i="13"/>
  <c r="U401" i="13"/>
  <c r="AE1595" i="13"/>
  <c r="X680" i="13"/>
  <c r="W66" i="122"/>
  <c r="V247" i="13"/>
  <c r="AB888" i="122"/>
  <c r="U527" i="13"/>
  <c r="V467" i="13" s="1"/>
  <c r="AJ1963" i="13"/>
  <c r="AI1973" i="13"/>
  <c r="AI2005" i="13"/>
  <c r="AJ177" i="13"/>
  <c r="AM2452" i="13"/>
  <c r="AK2118" i="13"/>
  <c r="U523" i="13"/>
  <c r="Y255" i="13"/>
  <c r="Z674" i="122"/>
  <c r="Y567" i="122"/>
  <c r="AM1647" i="13"/>
  <c r="AK2235" i="13"/>
  <c r="AK2232" i="13"/>
  <c r="AJ1865" i="13"/>
  <c r="AF1065" i="13"/>
  <c r="AL2348" i="13"/>
  <c r="AK2237" i="13"/>
  <c r="AK2117" i="13"/>
  <c r="AL1540" i="13"/>
  <c r="AJ2131" i="13"/>
  <c r="AI1386" i="13"/>
  <c r="AI1902" i="13"/>
  <c r="AJ2125" i="13"/>
  <c r="AC1219" i="13"/>
  <c r="AI1904" i="13"/>
  <c r="AM2332" i="13"/>
  <c r="AM2450" i="13"/>
  <c r="AL2176" i="13"/>
  <c r="W581" i="13"/>
  <c r="AL2346" i="13"/>
  <c r="AM2455" i="13"/>
  <c r="U217" i="13"/>
  <c r="AL2078" i="13"/>
  <c r="AH1915" i="13"/>
  <c r="AM2281" i="13"/>
  <c r="AG1172" i="13"/>
  <c r="AG1711" i="13"/>
  <c r="AB1277" i="13"/>
  <c r="AK2238" i="13"/>
  <c r="AM2293" i="13"/>
  <c r="U102" i="13"/>
  <c r="U221" i="13"/>
  <c r="AK2113" i="13"/>
  <c r="AH1817" i="13"/>
  <c r="X460" i="122"/>
  <c r="AI1749" i="13"/>
  <c r="AJ1967" i="13"/>
  <c r="T261" i="13"/>
  <c r="AM2453" i="13"/>
  <c r="AL2345" i="13"/>
  <c r="AL2180" i="13"/>
  <c r="AL2344" i="13"/>
  <c r="AM2245" i="13"/>
  <c r="AM2454" i="13"/>
  <c r="T100" i="13"/>
  <c r="T305" i="13"/>
  <c r="AL2339" i="13"/>
  <c r="AK2017" i="13"/>
  <c r="AG1811" i="13"/>
  <c r="AK2241" i="13"/>
  <c r="AI1918" i="13"/>
  <c r="AK2069" i="13"/>
  <c r="AH1911" i="13"/>
  <c r="AA781" i="122"/>
  <c r="V27" i="8"/>
  <c r="W140" i="122"/>
  <c r="AM2449" i="13"/>
  <c r="AM2446" i="13"/>
  <c r="AJ2130" i="13"/>
  <c r="AL2343" i="13"/>
  <c r="AA530" i="13"/>
  <c r="AJ2010" i="13"/>
  <c r="AK2031" i="13"/>
  <c r="AI1856" i="13"/>
  <c r="AJ2026" i="13"/>
  <c r="U56" i="13"/>
  <c r="AJ2009" i="13"/>
  <c r="AL2231" i="13"/>
  <c r="AH1797" i="13"/>
  <c r="V627" i="13"/>
  <c r="AA1165" i="13"/>
  <c r="T312" i="13"/>
  <c r="U360" i="13"/>
  <c r="T428" i="13"/>
  <c r="AJ2134" i="13"/>
  <c r="AD851" i="13"/>
  <c r="AH1920" i="13"/>
  <c r="Z894" i="13"/>
  <c r="AF1537" i="13"/>
  <c r="AM2282" i="13"/>
  <c r="AI1864" i="13"/>
  <c r="V170" i="13"/>
  <c r="AK2124" i="13"/>
  <c r="AA602" i="122"/>
  <c r="Z496" i="122"/>
  <c r="X346" i="122"/>
  <c r="X57" i="122"/>
  <c r="AA612" i="122"/>
  <c r="AA608" i="122"/>
  <c r="X63" i="122"/>
  <c r="X340" i="122"/>
  <c r="X277" i="122"/>
  <c r="AA605" i="122"/>
  <c r="AB713" i="122"/>
  <c r="X59" i="122"/>
  <c r="X345" i="122"/>
  <c r="AA607" i="122"/>
  <c r="X350" i="122"/>
  <c r="Z495" i="122"/>
  <c r="AA603" i="122"/>
  <c r="X55" i="122"/>
  <c r="Y392" i="122"/>
  <c r="Y390" i="122"/>
  <c r="AB709" i="122"/>
  <c r="X56" i="122"/>
  <c r="X54" i="122"/>
  <c r="Z499" i="122"/>
  <c r="AB711" i="122"/>
  <c r="Y394" i="122"/>
  <c r="X58" i="122"/>
  <c r="Y389" i="122"/>
  <c r="AB710" i="122"/>
  <c r="X343" i="122"/>
  <c r="Z500" i="122"/>
  <c r="Z505" i="122"/>
  <c r="X342" i="122"/>
  <c r="X341" i="122"/>
  <c r="Z497" i="122"/>
  <c r="X53" i="122"/>
  <c r="AB719" i="122"/>
  <c r="Y398" i="122"/>
  <c r="W353" i="122"/>
  <c r="Y391" i="122"/>
  <c r="W16" i="122"/>
  <c r="W43" i="122"/>
  <c r="T33" i="13"/>
  <c r="S24" i="13"/>
  <c r="S42" i="13"/>
  <c r="AM2174" i="13"/>
  <c r="Y829" i="13"/>
  <c r="AH1913" i="13"/>
  <c r="AK1493" i="13"/>
  <c r="AL1814" i="13"/>
  <c r="Z64" i="122"/>
  <c r="Z197" i="122"/>
  <c r="Z189" i="122"/>
  <c r="AB772" i="122"/>
  <c r="AA664" i="122"/>
  <c r="Z188" i="122"/>
  <c r="AA666" i="122"/>
  <c r="Z558" i="122"/>
  <c r="AA190" i="122"/>
  <c r="AB775" i="122"/>
  <c r="AA192" i="122"/>
  <c r="Z561" i="122"/>
  <c r="AB774" i="122"/>
  <c r="AA191" i="122"/>
  <c r="AB566" i="122"/>
  <c r="AA193" i="122"/>
  <c r="Z187" i="122"/>
  <c r="V636" i="13"/>
  <c r="V299" i="13"/>
  <c r="Y300" i="13"/>
  <c r="V519" i="13"/>
  <c r="X127" i="122"/>
  <c r="Y244" i="122"/>
  <c r="Z186" i="122"/>
  <c r="Y447" i="122"/>
  <c r="Z554" i="122"/>
  <c r="AD1486" i="13"/>
  <c r="X727" i="13"/>
  <c r="AF1532" i="13"/>
  <c r="U427" i="13"/>
  <c r="U304" i="13"/>
  <c r="U62" i="13"/>
  <c r="AF1543" i="13"/>
  <c r="U220" i="13"/>
  <c r="AF1589" i="13"/>
  <c r="AH1748" i="13"/>
  <c r="Z1068" i="13"/>
  <c r="AF1705" i="13"/>
  <c r="AH1758" i="13"/>
  <c r="Y787" i="13"/>
  <c r="AF1578" i="13"/>
  <c r="AE1428" i="13"/>
  <c r="Z893" i="13"/>
  <c r="V303" i="13"/>
  <c r="U520" i="13"/>
  <c r="AH1747" i="13"/>
  <c r="V533" i="13"/>
  <c r="AD1368" i="13"/>
  <c r="U225" i="13"/>
  <c r="AD1492" i="13"/>
  <c r="AE1489" i="13"/>
  <c r="AB1152" i="13"/>
  <c r="AD1364" i="13"/>
  <c r="AA226" i="13"/>
  <c r="AD1366" i="13"/>
  <c r="Y848" i="13"/>
  <c r="AA901" i="13"/>
  <c r="X741" i="13"/>
  <c r="AG1689" i="13"/>
  <c r="Z794" i="13"/>
  <c r="AE1476" i="13"/>
  <c r="AA1044" i="13"/>
  <c r="Y957" i="13"/>
  <c r="W617" i="13"/>
  <c r="AD1369" i="13"/>
  <c r="AG1813" i="13"/>
  <c r="AG1804" i="13"/>
  <c r="AE1329" i="13"/>
  <c r="AC1258" i="13"/>
  <c r="AD1367" i="13"/>
  <c r="AF1697" i="13"/>
  <c r="AF1699" i="13"/>
  <c r="W615" i="13"/>
  <c r="AB1278" i="13"/>
  <c r="AB1269" i="13"/>
  <c r="AC1385" i="13"/>
  <c r="U61" i="13"/>
  <c r="W633" i="13"/>
  <c r="X722" i="13"/>
  <c r="Z1064" i="13"/>
  <c r="Z1055" i="13"/>
  <c r="AB1151" i="13"/>
  <c r="AE1599" i="13"/>
  <c r="AE1590" i="13"/>
  <c r="Z840" i="13"/>
  <c r="AC1257" i="13"/>
  <c r="AD1222" i="13"/>
  <c r="W634" i="13"/>
  <c r="AA1171" i="13"/>
  <c r="AA1162" i="13"/>
  <c r="AF1706" i="13"/>
  <c r="AA1062" i="13"/>
  <c r="AD1483" i="13"/>
  <c r="AE1425" i="13"/>
  <c r="Y448" i="122" l="1"/>
  <c r="AA997" i="13"/>
  <c r="AB1161" i="13"/>
  <c r="AB459" i="122"/>
  <c r="W465" i="13"/>
  <c r="AB276" i="122"/>
  <c r="W749" i="13"/>
  <c r="AJ2007" i="13"/>
  <c r="AL2224" i="13"/>
  <c r="X723" i="13"/>
  <c r="X738" i="13" s="1"/>
  <c r="AA1045" i="13"/>
  <c r="W635" i="13"/>
  <c r="V218" i="13"/>
  <c r="AG1687" i="13"/>
  <c r="AD1365" i="13"/>
  <c r="AD1380" i="13" s="1"/>
  <c r="AA902" i="13"/>
  <c r="V509" i="13"/>
  <c r="Z850" i="13"/>
  <c r="X724" i="13"/>
  <c r="X676" i="13"/>
  <c r="U311" i="13"/>
  <c r="V251" i="13" s="1"/>
  <c r="Y688" i="13"/>
  <c r="Y783" i="13"/>
  <c r="Y796" i="13" s="1"/>
  <c r="V528" i="13"/>
  <c r="AC1378" i="13"/>
  <c r="W571" i="13"/>
  <c r="AC1376" i="13"/>
  <c r="V359" i="13"/>
  <c r="AJ1961" i="13"/>
  <c r="U99" i="13"/>
  <c r="AA1046" i="13"/>
  <c r="Y453" i="122"/>
  <c r="U101" i="13"/>
  <c r="V361" i="13"/>
  <c r="AF1427" i="13"/>
  <c r="AC1261" i="13"/>
  <c r="U110" i="13"/>
  <c r="AC1259" i="13"/>
  <c r="Y830" i="13"/>
  <c r="AC1260" i="13"/>
  <c r="AG1688" i="13"/>
  <c r="V169" i="13"/>
  <c r="AF1538" i="13"/>
  <c r="Y948" i="13"/>
  <c r="U313" i="13"/>
  <c r="U116" i="13" s="1"/>
  <c r="V507" i="13"/>
  <c r="AB1176" i="13"/>
  <c r="AB1155" i="13"/>
  <c r="AB1170" i="13" s="1"/>
  <c r="AB1115" i="13"/>
  <c r="Z786" i="13"/>
  <c r="AH1795" i="13"/>
  <c r="AA895" i="13"/>
  <c r="U309" i="13"/>
  <c r="Y339" i="122"/>
  <c r="AA165" i="122"/>
  <c r="AA30" i="122" s="1"/>
  <c r="AA27" i="122"/>
  <c r="Y950" i="13"/>
  <c r="T64" i="13"/>
  <c r="AA1003" i="13"/>
  <c r="V402" i="13"/>
  <c r="AB601" i="122"/>
  <c r="Z896" i="13"/>
  <c r="U212" i="13"/>
  <c r="AG1685" i="13"/>
  <c r="V511" i="13"/>
  <c r="U51" i="13"/>
  <c r="V258" i="13"/>
  <c r="AF1536" i="13"/>
  <c r="V426" i="13"/>
  <c r="V415" i="13"/>
  <c r="X29" i="13"/>
  <c r="AG1641" i="13"/>
  <c r="AG1534" i="13"/>
  <c r="AE1490" i="13"/>
  <c r="U216" i="13"/>
  <c r="AB25" i="8"/>
  <c r="Z936" i="13"/>
  <c r="W614" i="13"/>
  <c r="Y269" i="122"/>
  <c r="X149" i="13"/>
  <c r="V463" i="13"/>
  <c r="V508" i="13" s="1"/>
  <c r="U97" i="13"/>
  <c r="U293" i="13"/>
  <c r="AB1104" i="13"/>
  <c r="AA1054" i="13"/>
  <c r="AC1271" i="13"/>
  <c r="AB1168" i="13"/>
  <c r="AA1043" i="13"/>
  <c r="U98" i="13"/>
  <c r="AB1154" i="13"/>
  <c r="Y834" i="13"/>
  <c r="Z952" i="13"/>
  <c r="V358" i="13"/>
  <c r="U310" i="13"/>
  <c r="U535" i="13"/>
  <c r="AK2112" i="13"/>
  <c r="U416" i="13"/>
  <c r="AE1497" i="13"/>
  <c r="AH1746" i="13"/>
  <c r="AI1854" i="13"/>
  <c r="AI1899" i="13" s="1"/>
  <c r="V172" i="13"/>
  <c r="AF1535" i="13"/>
  <c r="X725" i="13"/>
  <c r="AE1375" i="13"/>
  <c r="Z507" i="122"/>
  <c r="V174" i="13"/>
  <c r="AL2354" i="13"/>
  <c r="W141" i="122"/>
  <c r="AA614" i="122"/>
  <c r="W473" i="13"/>
  <c r="V642" i="13"/>
  <c r="W23" i="8"/>
  <c r="AI1924" i="13"/>
  <c r="AI1860" i="13"/>
  <c r="U252" i="13"/>
  <c r="T115" i="13"/>
  <c r="T320" i="13"/>
  <c r="AH1812" i="13"/>
  <c r="AJ2025" i="13"/>
  <c r="AK2070" i="13"/>
  <c r="AJ2140" i="13"/>
  <c r="AK2032" i="13"/>
  <c r="AM2326" i="13"/>
  <c r="AM2341" i="13" s="1"/>
  <c r="AI1919" i="13"/>
  <c r="T16" i="13"/>
  <c r="AB1105" i="13"/>
  <c r="AM2284" i="13"/>
  <c r="AI1794" i="13"/>
  <c r="AL2178" i="13"/>
  <c r="AK2071" i="13"/>
  <c r="AG1005" i="13"/>
  <c r="AJ207" i="13"/>
  <c r="AH1792" i="13"/>
  <c r="AM2327" i="13"/>
  <c r="AE791" i="13"/>
  <c r="AK1966" i="13"/>
  <c r="AB470" i="13"/>
  <c r="AJ1858" i="13"/>
  <c r="AK2128" i="13"/>
  <c r="AC1217" i="13"/>
  <c r="AL2221" i="13"/>
  <c r="AC1264" i="13"/>
  <c r="AK2132" i="13"/>
  <c r="AH1803" i="13"/>
  <c r="AB721" i="122"/>
  <c r="X65" i="122"/>
  <c r="AF1582" i="13"/>
  <c r="AM2461" i="13"/>
  <c r="T306" i="13"/>
  <c r="T39" i="13"/>
  <c r="AL2225" i="13"/>
  <c r="V176" i="13"/>
  <c r="U117" i="13"/>
  <c r="AJ1910" i="13"/>
  <c r="AI2018" i="13"/>
  <c r="AI2020" i="13"/>
  <c r="V210" i="13"/>
  <c r="AK2139" i="13"/>
  <c r="AK2074" i="13"/>
  <c r="AL2246" i="13"/>
  <c r="AI1901" i="13"/>
  <c r="AL2181" i="13"/>
  <c r="T108" i="13"/>
  <c r="AH1651" i="13"/>
  <c r="AI1855" i="13"/>
  <c r="AI1917" i="13"/>
  <c r="AK2133" i="13"/>
  <c r="V200" i="13"/>
  <c r="Z939" i="13"/>
  <c r="AJ2024" i="13"/>
  <c r="AH1751" i="13"/>
  <c r="AM2285" i="13"/>
  <c r="AJ2012" i="13"/>
  <c r="AL2177" i="13"/>
  <c r="Y103" i="13"/>
  <c r="AM2219" i="13"/>
  <c r="AM2234" i="13" s="1"/>
  <c r="U405" i="13"/>
  <c r="U368" i="13"/>
  <c r="AL1971" i="13"/>
  <c r="AM2283" i="13"/>
  <c r="AK2114" i="13"/>
  <c r="AI1757" i="13"/>
  <c r="AL2138" i="13"/>
  <c r="AM2286" i="13"/>
  <c r="AM2347" i="13"/>
  <c r="AL1600" i="13"/>
  <c r="AL2175" i="13"/>
  <c r="AK2247" i="13"/>
  <c r="Y400" i="122"/>
  <c r="AM2338" i="13"/>
  <c r="AH1112" i="13"/>
  <c r="W626" i="13"/>
  <c r="AJ1326" i="13"/>
  <c r="AM2288" i="13"/>
  <c r="AM1707" i="13"/>
  <c r="V512" i="13"/>
  <c r="AJ2008" i="13"/>
  <c r="Y266" i="122"/>
  <c r="X133" i="122"/>
  <c r="X129" i="122"/>
  <c r="Y450" i="122"/>
  <c r="Z555" i="122"/>
  <c r="X134" i="122"/>
  <c r="AB773" i="122"/>
  <c r="X138" i="122"/>
  <c r="AB779" i="122"/>
  <c r="Y268" i="122"/>
  <c r="Y454" i="122"/>
  <c r="X131" i="122"/>
  <c r="Y452" i="122"/>
  <c r="Y275" i="122"/>
  <c r="X128" i="122"/>
  <c r="AB771" i="122"/>
  <c r="AB769" i="122"/>
  <c r="AA668" i="122"/>
  <c r="Y271" i="122"/>
  <c r="Y451" i="122"/>
  <c r="Y267" i="122"/>
  <c r="AB770" i="122"/>
  <c r="X130" i="122"/>
  <c r="AA667" i="122"/>
  <c r="AA665" i="122"/>
  <c r="Z388" i="122"/>
  <c r="X278" i="122"/>
  <c r="AA672" i="122"/>
  <c r="Z556" i="122"/>
  <c r="Z557" i="122"/>
  <c r="Z565" i="122"/>
  <c r="Y449" i="122"/>
  <c r="Z559" i="122"/>
  <c r="AA663" i="122"/>
  <c r="Y270" i="122"/>
  <c r="Y458" i="122"/>
  <c r="Z560" i="122"/>
  <c r="Y265" i="122"/>
  <c r="X352" i="122"/>
  <c r="X132" i="122"/>
  <c r="AA662" i="122"/>
  <c r="X34" i="122"/>
  <c r="W25" i="122"/>
  <c r="W44" i="122"/>
  <c r="AA1042" i="13"/>
  <c r="Y844" i="13"/>
  <c r="AH1793" i="13"/>
  <c r="AI1853" i="13"/>
  <c r="AH1926" i="13"/>
  <c r="AL1433" i="13"/>
  <c r="AM1754" i="13"/>
  <c r="Z139" i="122"/>
  <c r="AA236" i="122"/>
  <c r="AA235" i="122"/>
  <c r="AB606" i="122"/>
  <c r="AA238" i="122"/>
  <c r="Z234" i="122"/>
  <c r="AA501" i="122"/>
  <c r="AA498" i="122"/>
  <c r="Z233" i="122"/>
  <c r="AB604" i="122"/>
  <c r="Z242" i="122"/>
  <c r="Z232" i="122"/>
  <c r="AA237" i="122"/>
  <c r="V534" i="13"/>
  <c r="X742" i="13"/>
  <c r="Z577" i="13"/>
  <c r="Y315" i="13"/>
  <c r="W576" i="13"/>
  <c r="V314" i="13"/>
  <c r="AD1498" i="13"/>
  <c r="Y52" i="122"/>
  <c r="AA494" i="122"/>
  <c r="Z387" i="122"/>
  <c r="Z199" i="122"/>
  <c r="Z231" i="122"/>
  <c r="AE1426" i="13"/>
  <c r="AF1577" i="13"/>
  <c r="U107" i="13"/>
  <c r="U319" i="13"/>
  <c r="V367" i="13"/>
  <c r="AD1268" i="13"/>
  <c r="AF1604" i="13"/>
  <c r="V175" i="13"/>
  <c r="W640" i="13"/>
  <c r="AA1008" i="13"/>
  <c r="AG1645" i="13"/>
  <c r="AB1167" i="13"/>
  <c r="Y832" i="13"/>
  <c r="AD1379" i="13"/>
  <c r="AF1593" i="13"/>
  <c r="AE1473" i="13"/>
  <c r="AE1496" i="13"/>
  <c r="Z938" i="13"/>
  <c r="AG1710" i="13"/>
  <c r="AD1383" i="13"/>
  <c r="AG1646" i="13"/>
  <c r="X573" i="13"/>
  <c r="AH1753" i="13"/>
  <c r="AG1819" i="13"/>
  <c r="Z897" i="13"/>
  <c r="AE1491" i="13"/>
  <c r="AD1381" i="13"/>
  <c r="AB1002" i="13"/>
  <c r="AA1004" i="13"/>
  <c r="Z1070" i="13"/>
  <c r="AC1218" i="13"/>
  <c r="AB1284" i="13"/>
  <c r="Z855" i="13"/>
  <c r="X737" i="13"/>
  <c r="X747" i="13"/>
  <c r="W632" i="13"/>
  <c r="Y681" i="13"/>
  <c r="Z788" i="13"/>
  <c r="AB181" i="13"/>
  <c r="AD1325" i="13"/>
  <c r="W630" i="13"/>
  <c r="V180" i="13"/>
  <c r="U121" i="13"/>
  <c r="AA1059" i="13"/>
  <c r="X574" i="13"/>
  <c r="AG1639" i="13"/>
  <c r="AF1712" i="13"/>
  <c r="AD1384" i="13"/>
  <c r="AG1704" i="13"/>
  <c r="AC1272" i="13"/>
  <c r="AF1539" i="13"/>
  <c r="AE1605" i="13"/>
  <c r="AF1429" i="13"/>
  <c r="AB1111" i="13"/>
  <c r="AA1177" i="13"/>
  <c r="AB1166" i="13"/>
  <c r="AD1382" i="13"/>
  <c r="AC1273" i="13"/>
  <c r="AE1432" i="13"/>
  <c r="AE1470" i="13"/>
  <c r="W510" i="13" l="1"/>
  <c r="W468" i="13"/>
  <c r="AA1060" i="13"/>
  <c r="W173" i="13"/>
  <c r="AB351" i="122"/>
  <c r="X575" i="13"/>
  <c r="AA790" i="13"/>
  <c r="AD1318" i="13"/>
  <c r="X721" i="13"/>
  <c r="X734" i="13" s="1"/>
  <c r="AL2239" i="13"/>
  <c r="AJ2022" i="13"/>
  <c r="AA947" i="13"/>
  <c r="V524" i="13"/>
  <c r="AG1702" i="13"/>
  <c r="X739" i="13"/>
  <c r="U114" i="13"/>
  <c r="V54" i="13" s="1"/>
  <c r="X689" i="13"/>
  <c r="V406" i="13"/>
  <c r="AA1061" i="13"/>
  <c r="Y733" i="13"/>
  <c r="Z393" i="122"/>
  <c r="Z453" i="122" s="1"/>
  <c r="AJ2006" i="13"/>
  <c r="W616" i="13"/>
  <c r="AC1391" i="13"/>
  <c r="V404" i="13"/>
  <c r="Y828" i="13"/>
  <c r="Y841" i="13" s="1"/>
  <c r="AF1472" i="13"/>
  <c r="AC1276" i="13"/>
  <c r="AA1048" i="13"/>
  <c r="V50" i="13"/>
  <c r="AC1274" i="13"/>
  <c r="AC1275" i="13"/>
  <c r="Y845" i="13"/>
  <c r="AG1703" i="13"/>
  <c r="AC1116" i="13"/>
  <c r="V199" i="13"/>
  <c r="V417" i="13"/>
  <c r="Y963" i="13"/>
  <c r="V292" i="13"/>
  <c r="V522" i="13"/>
  <c r="AA940" i="13"/>
  <c r="AF1583" i="13"/>
  <c r="Z890" i="13"/>
  <c r="V253" i="13"/>
  <c r="Z831" i="13"/>
  <c r="AH1810" i="13"/>
  <c r="AB1160" i="13"/>
  <c r="V294" i="13"/>
  <c r="Z264" i="122"/>
  <c r="AA166" i="122"/>
  <c r="V249" i="13"/>
  <c r="AB661" i="122"/>
  <c r="Y344" i="122"/>
  <c r="Z941" i="13"/>
  <c r="AF1430" i="13"/>
  <c r="V318" i="13"/>
  <c r="AG1700" i="13"/>
  <c r="W366" i="13"/>
  <c r="X30" i="13"/>
  <c r="W355" i="13"/>
  <c r="U227" i="13"/>
  <c r="V526" i="13"/>
  <c r="AF1581" i="13"/>
  <c r="V475" i="13"/>
  <c r="Y145" i="13"/>
  <c r="V171" i="13"/>
  <c r="AE1390" i="13"/>
  <c r="AG1579" i="13"/>
  <c r="Z951" i="13"/>
  <c r="U112" i="13"/>
  <c r="AG1686" i="13"/>
  <c r="W629" i="13"/>
  <c r="U96" i="13"/>
  <c r="V204" i="13"/>
  <c r="AD1211" i="13"/>
  <c r="AB1169" i="13"/>
  <c r="AA1058" i="13"/>
  <c r="AC1108" i="13"/>
  <c r="AA1069" i="13"/>
  <c r="AB1149" i="13"/>
  <c r="Y849" i="13"/>
  <c r="V250" i="13"/>
  <c r="V403" i="13"/>
  <c r="U113" i="13"/>
  <c r="AA892" i="13"/>
  <c r="U308" i="13"/>
  <c r="AF1437" i="13"/>
  <c r="AF1482" i="13" s="1"/>
  <c r="V202" i="13"/>
  <c r="V356" i="13"/>
  <c r="AK2127" i="13"/>
  <c r="AH1791" i="13"/>
  <c r="AI1914" i="13"/>
  <c r="AF1580" i="13"/>
  <c r="X740" i="13"/>
  <c r="AK2080" i="13"/>
  <c r="V56" i="13"/>
  <c r="AC1110" i="13"/>
  <c r="W27" i="8"/>
  <c r="X66" i="122"/>
  <c r="AA674" i="122"/>
  <c r="AM2331" i="13"/>
  <c r="AM2330" i="13"/>
  <c r="AJ1960" i="13"/>
  <c r="AI2033" i="13"/>
  <c r="AK2011" i="13"/>
  <c r="AG1065" i="13"/>
  <c r="AI1809" i="13"/>
  <c r="AL1972" i="13"/>
  <c r="Y460" i="122"/>
  <c r="AJ2023" i="13"/>
  <c r="AJ1386" i="13"/>
  <c r="AM2328" i="13"/>
  <c r="V215" i="13"/>
  <c r="AJ1857" i="13"/>
  <c r="AL2226" i="13"/>
  <c r="AL2079" i="13"/>
  <c r="AL2240" i="13"/>
  <c r="AI1752" i="13"/>
  <c r="AJ1864" i="13"/>
  <c r="AH1798" i="13"/>
  <c r="W474" i="13"/>
  <c r="V527" i="13"/>
  <c r="W641" i="13"/>
  <c r="AL2220" i="13"/>
  <c r="AL2187" i="13"/>
  <c r="AM2078" i="13"/>
  <c r="T22" i="13"/>
  <c r="AL2072" i="13"/>
  <c r="AL2068" i="13"/>
  <c r="AH1807" i="13"/>
  <c r="AM2329" i="13"/>
  <c r="AJ1859" i="13"/>
  <c r="T321" i="13"/>
  <c r="T40" i="13"/>
  <c r="AH1650" i="13"/>
  <c r="V205" i="13"/>
  <c r="V220" i="13" s="1"/>
  <c r="AL2031" i="13"/>
  <c r="AH1796" i="13"/>
  <c r="AI1900" i="13"/>
  <c r="AI1916" i="13"/>
  <c r="AC1279" i="13"/>
  <c r="AB1150" i="13"/>
  <c r="U55" i="13"/>
  <c r="T123" i="13"/>
  <c r="Z567" i="122"/>
  <c r="AM1540" i="13"/>
  <c r="AI1817" i="13"/>
  <c r="AL2222" i="13"/>
  <c r="AH1696" i="13"/>
  <c r="AJ1925" i="13"/>
  <c r="AJ1903" i="13"/>
  <c r="AE851" i="13"/>
  <c r="AK2116" i="13"/>
  <c r="AM2294" i="13"/>
  <c r="U260" i="13"/>
  <c r="X140" i="122"/>
  <c r="AH1172" i="13"/>
  <c r="U420" i="13"/>
  <c r="U413" i="13"/>
  <c r="U297" i="13"/>
  <c r="AM2186" i="13"/>
  <c r="V106" i="13"/>
  <c r="V57" i="13"/>
  <c r="AJ222" i="13"/>
  <c r="AK2115" i="13"/>
  <c r="AK2129" i="13"/>
  <c r="AJ2027" i="13"/>
  <c r="AK1964" i="13"/>
  <c r="T109" i="13"/>
  <c r="AH1818" i="13"/>
  <c r="AL2236" i="13"/>
  <c r="AB530" i="13"/>
  <c r="AM2342" i="13"/>
  <c r="AL2223" i="13"/>
  <c r="AM2333" i="13"/>
  <c r="AM2353" i="13"/>
  <c r="Z954" i="13"/>
  <c r="AL2073" i="13"/>
  <c r="AK2119" i="13"/>
  <c r="V206" i="13"/>
  <c r="V221" i="13" s="1"/>
  <c r="AF1597" i="13"/>
  <c r="AC1262" i="13"/>
  <c r="AK1965" i="13"/>
  <c r="AI1905" i="13"/>
  <c r="AB781" i="122"/>
  <c r="X16" i="122"/>
  <c r="X43" i="122"/>
  <c r="Y340" i="122"/>
  <c r="Y277" i="122"/>
  <c r="AB603" i="122"/>
  <c r="AA497" i="122"/>
  <c r="AB608" i="122"/>
  <c r="Y350" i="122"/>
  <c r="Y343" i="122"/>
  <c r="Y63" i="122"/>
  <c r="Z390" i="122"/>
  <c r="Y342" i="122"/>
  <c r="Z392" i="122"/>
  <c r="Y54" i="122"/>
  <c r="AA500" i="122"/>
  <c r="AA499" i="122"/>
  <c r="AA496" i="122"/>
  <c r="AB605" i="122"/>
  <c r="AB602" i="122"/>
  <c r="Z448" i="122"/>
  <c r="Z398" i="122"/>
  <c r="Z389" i="122"/>
  <c r="AB612" i="122"/>
  <c r="AB607" i="122"/>
  <c r="Z391" i="122"/>
  <c r="Y56" i="122"/>
  <c r="Y59" i="122"/>
  <c r="Y58" i="122"/>
  <c r="Y57" i="122"/>
  <c r="X353" i="122"/>
  <c r="Y345" i="122"/>
  <c r="AA505" i="122"/>
  <c r="Y55" i="122"/>
  <c r="Y346" i="122"/>
  <c r="Y53" i="122"/>
  <c r="Z394" i="122"/>
  <c r="AA495" i="122"/>
  <c r="Y341" i="122"/>
  <c r="AA1057" i="13"/>
  <c r="Z784" i="13"/>
  <c r="AH1808" i="13"/>
  <c r="AI1898" i="13"/>
  <c r="AI1866" i="13"/>
  <c r="AB664" i="122"/>
  <c r="AA188" i="122"/>
  <c r="AA23" i="122"/>
  <c r="AA31" i="122"/>
  <c r="AB666" i="122"/>
  <c r="AA558" i="122"/>
  <c r="AB193" i="122"/>
  <c r="AB190" i="122"/>
  <c r="AB191" i="122"/>
  <c r="AB192" i="122"/>
  <c r="AA187" i="122"/>
  <c r="AA197" i="122"/>
  <c r="AA189" i="122"/>
  <c r="AA561" i="122"/>
  <c r="AA64" i="122"/>
  <c r="Y682" i="13"/>
  <c r="AE1438" i="13"/>
  <c r="W254" i="13"/>
  <c r="W621" i="13"/>
  <c r="W582" i="13"/>
  <c r="Z255" i="13"/>
  <c r="Y118" i="13"/>
  <c r="Z300" i="13"/>
  <c r="Z244" i="122"/>
  <c r="AA186" i="122"/>
  <c r="AE1320" i="13"/>
  <c r="AA554" i="122"/>
  <c r="Z447" i="122"/>
  <c r="Y127" i="122"/>
  <c r="AE1471" i="13"/>
  <c r="AD1283" i="13"/>
  <c r="AF1592" i="13"/>
  <c r="V412" i="13"/>
  <c r="V259" i="13"/>
  <c r="U122" i="13"/>
  <c r="AF1603" i="13"/>
  <c r="AG1544" i="13"/>
  <c r="X580" i="13"/>
  <c r="AG1690" i="13"/>
  <c r="AE1319" i="13"/>
  <c r="AC1107" i="13"/>
  <c r="Y847" i="13"/>
  <c r="AG1533" i="13"/>
  <c r="AE1488" i="13"/>
  <c r="AF1436" i="13"/>
  <c r="Z953" i="13"/>
  <c r="Y678" i="13"/>
  <c r="V520" i="13"/>
  <c r="AB1000" i="13"/>
  <c r="V523" i="13"/>
  <c r="AE1323" i="13"/>
  <c r="AA962" i="13"/>
  <c r="Z833" i="13"/>
  <c r="W533" i="13"/>
  <c r="AE1324" i="13"/>
  <c r="W513" i="13"/>
  <c r="V225" i="13"/>
  <c r="AD1370" i="13"/>
  <c r="AD1282" i="13"/>
  <c r="Z942" i="13"/>
  <c r="X570" i="13"/>
  <c r="AC1106" i="13"/>
  <c r="AF1584" i="13"/>
  <c r="AF1545" i="13"/>
  <c r="AE1389" i="13"/>
  <c r="Y687" i="13"/>
  <c r="AH1759" i="13"/>
  <c r="AF1474" i="13"/>
  <c r="W525" i="13"/>
  <c r="AD1212" i="13"/>
  <c r="AB999" i="13"/>
  <c r="X572" i="13"/>
  <c r="Y677" i="13"/>
  <c r="AF1431" i="13"/>
  <c r="X618" i="13"/>
  <c r="AC1263" i="13"/>
  <c r="AC1224" i="13"/>
  <c r="AE1477" i="13"/>
  <c r="AD1213" i="13"/>
  <c r="AH1644" i="13"/>
  <c r="AG1684" i="13"/>
  <c r="AG1652" i="13"/>
  <c r="X619" i="13"/>
  <c r="Y726" i="13"/>
  <c r="V61" i="13"/>
  <c r="AE1322" i="13"/>
  <c r="AB226" i="13"/>
  <c r="Z854" i="13"/>
  <c r="AB1047" i="13"/>
  <c r="AG1691" i="13"/>
  <c r="AB1156" i="13"/>
  <c r="AB1117" i="13"/>
  <c r="AA961" i="13"/>
  <c r="AA795" i="13"/>
  <c r="AA1049" i="13"/>
  <c r="AA1010" i="13"/>
  <c r="AE1321" i="13"/>
  <c r="AE1485" i="13"/>
  <c r="W203" i="13" l="1"/>
  <c r="W218" i="13" s="1"/>
  <c r="X620" i="13"/>
  <c r="AD1331" i="13"/>
  <c r="AH1642" i="13"/>
  <c r="AH1687" i="13" s="1"/>
  <c r="AD1363" i="13"/>
  <c r="AD1376" i="13" s="1"/>
  <c r="W464" i="13"/>
  <c r="AA835" i="13"/>
  <c r="AA850" i="13" s="1"/>
  <c r="X736" i="13"/>
  <c r="AK1962" i="13"/>
  <c r="AM2179" i="13"/>
  <c r="V421" i="13"/>
  <c r="AD1216" i="13"/>
  <c r="Y679" i="13"/>
  <c r="AB1001" i="13"/>
  <c r="V214" i="13"/>
  <c r="V298" i="13"/>
  <c r="W631" i="13"/>
  <c r="AA1063" i="13"/>
  <c r="AB1003" i="13" s="1"/>
  <c r="AJ2021" i="13"/>
  <c r="AK1961" i="13" s="1"/>
  <c r="Y748" i="13"/>
  <c r="Z785" i="13"/>
  <c r="AF1487" i="13"/>
  <c r="V419" i="13"/>
  <c r="V311" i="13" s="1"/>
  <c r="V296" i="13"/>
  <c r="Y843" i="13"/>
  <c r="Y856" i="13" s="1"/>
  <c r="AD1215" i="13"/>
  <c r="AF1475" i="13"/>
  <c r="AH1643" i="13"/>
  <c r="AD1214" i="13"/>
  <c r="AD1259" i="13" s="1"/>
  <c r="AI1750" i="13"/>
  <c r="AC1161" i="13"/>
  <c r="W258" i="13"/>
  <c r="V309" i="13"/>
  <c r="W357" i="13"/>
  <c r="AF1598" i="13"/>
  <c r="V95" i="13"/>
  <c r="V307" i="13"/>
  <c r="W462" i="13"/>
  <c r="Z846" i="13"/>
  <c r="AA955" i="13"/>
  <c r="Z935" i="13"/>
  <c r="Z339" i="122"/>
  <c r="Z903" i="13"/>
  <c r="AB162" i="122"/>
  <c r="AB1175" i="13"/>
  <c r="Z956" i="13"/>
  <c r="Z269" i="122"/>
  <c r="X569" i="13"/>
  <c r="AH1640" i="13"/>
  <c r="AF1330" i="13"/>
  <c r="W426" i="13"/>
  <c r="AF1596" i="13"/>
  <c r="Y148" i="13"/>
  <c r="V182" i="13"/>
  <c r="W400" i="13"/>
  <c r="V201" i="13"/>
  <c r="W466" i="13"/>
  <c r="Y26" i="13"/>
  <c r="V52" i="13"/>
  <c r="AG1701" i="13"/>
  <c r="AD1256" i="13"/>
  <c r="AA891" i="13"/>
  <c r="AG1594" i="13"/>
  <c r="V219" i="13"/>
  <c r="AC1109" i="13"/>
  <c r="V217" i="13"/>
  <c r="AB998" i="13"/>
  <c r="AB1164" i="13"/>
  <c r="AB1009" i="13"/>
  <c r="AC1153" i="13"/>
  <c r="Z789" i="13"/>
  <c r="AA937" i="13"/>
  <c r="V53" i="13"/>
  <c r="V418" i="13"/>
  <c r="V295" i="13"/>
  <c r="U111" i="13"/>
  <c r="V248" i="13"/>
  <c r="AL2067" i="13"/>
  <c r="V401" i="13"/>
  <c r="AF1497" i="13"/>
  <c r="AH1806" i="13"/>
  <c r="AJ1854" i="13"/>
  <c r="AF1595" i="13"/>
  <c r="AC1155" i="13"/>
  <c r="Y680" i="13"/>
  <c r="X25" i="122"/>
  <c r="X44" i="122"/>
  <c r="X141" i="122"/>
  <c r="Y34" i="122"/>
  <c r="X23" i="8"/>
  <c r="AH1804" i="13"/>
  <c r="W519" i="13"/>
  <c r="W176" i="13"/>
  <c r="V117" i="13"/>
  <c r="AB997" i="13"/>
  <c r="AI1920" i="13"/>
  <c r="AI1758" i="13"/>
  <c r="AK1865" i="13"/>
  <c r="AH1811" i="13"/>
  <c r="AH1710" i="13"/>
  <c r="AJ1902" i="13"/>
  <c r="AM2345" i="13"/>
  <c r="W463" i="13"/>
  <c r="Z829" i="13"/>
  <c r="V102" i="13"/>
  <c r="AL2069" i="13"/>
  <c r="AI1112" i="13"/>
  <c r="T41" i="13"/>
  <c r="AL2117" i="13"/>
  <c r="W170" i="13"/>
  <c r="AK1963" i="13"/>
  <c r="AH1005" i="13"/>
  <c r="W627" i="13"/>
  <c r="AK2131" i="13"/>
  <c r="AH1711" i="13"/>
  <c r="T124" i="13"/>
  <c r="AD1219" i="13"/>
  <c r="AM1971" i="13"/>
  <c r="AL2235" i="13"/>
  <c r="AL2232" i="13"/>
  <c r="AH1813" i="13"/>
  <c r="AM2180" i="13"/>
  <c r="AA507" i="122"/>
  <c r="AK2010" i="13"/>
  <c r="AK2130" i="13"/>
  <c r="AM2231" i="13"/>
  <c r="U63" i="13"/>
  <c r="AI1747" i="13"/>
  <c r="AM2343" i="13"/>
  <c r="AK2026" i="13"/>
  <c r="AM2346" i="13"/>
  <c r="AI1911" i="13"/>
  <c r="AB614" i="122"/>
  <c r="AC1277" i="13"/>
  <c r="AK2134" i="13"/>
  <c r="AC470" i="13"/>
  <c r="AK2009" i="13"/>
  <c r="U305" i="13"/>
  <c r="U100" i="13"/>
  <c r="AF791" i="13"/>
  <c r="AL2237" i="13"/>
  <c r="AJ1856" i="13"/>
  <c r="X581" i="13"/>
  <c r="AJ1924" i="13"/>
  <c r="AL2124" i="13"/>
  <c r="AH1689" i="13"/>
  <c r="Z103" i="13"/>
  <c r="AK177" i="13"/>
  <c r="AJ1918" i="13"/>
  <c r="AJ1904" i="13"/>
  <c r="W467" i="13"/>
  <c r="AL2017" i="13"/>
  <c r="AJ2005" i="13"/>
  <c r="AJ1973" i="13"/>
  <c r="Z58" i="13"/>
  <c r="AG1537" i="13"/>
  <c r="AL2118" i="13"/>
  <c r="AM2348" i="13"/>
  <c r="AM2339" i="13"/>
  <c r="AM2176" i="13"/>
  <c r="AK1967" i="13"/>
  <c r="V360" i="13"/>
  <c r="U428" i="13"/>
  <c r="U312" i="13"/>
  <c r="U261" i="13"/>
  <c r="AJ1757" i="13"/>
  <c r="AI1915" i="13"/>
  <c r="AI1797" i="13"/>
  <c r="AL2241" i="13"/>
  <c r="AA894" i="13"/>
  <c r="AL2238" i="13"/>
  <c r="AK2125" i="13"/>
  <c r="AM1600" i="13"/>
  <c r="AB1165" i="13"/>
  <c r="AM2344" i="13"/>
  <c r="AL2113" i="13"/>
  <c r="AM2138" i="13"/>
  <c r="AK1326" i="13"/>
  <c r="AJ1749" i="13"/>
  <c r="AA393" i="122"/>
  <c r="Y132" i="122"/>
  <c r="Z451" i="122"/>
  <c r="AB665" i="122"/>
  <c r="Y129" i="122"/>
  <c r="AB668" i="122"/>
  <c r="Z400" i="122"/>
  <c r="Y130" i="122"/>
  <c r="Z458" i="122"/>
  <c r="AA565" i="122"/>
  <c r="AA556" i="122"/>
  <c r="Y138" i="122"/>
  <c r="AA557" i="122"/>
  <c r="Y65" i="122"/>
  <c r="Z454" i="122"/>
  <c r="Y133" i="122"/>
  <c r="AB667" i="122"/>
  <c r="AA388" i="122"/>
  <c r="Z266" i="122"/>
  <c r="Z270" i="122"/>
  <c r="AA559" i="122"/>
  <c r="Z452" i="122"/>
  <c r="Z268" i="122"/>
  <c r="AB663" i="122"/>
  <c r="Y128" i="122"/>
  <c r="Y134" i="122"/>
  <c r="AB672" i="122"/>
  <c r="AB662" i="122"/>
  <c r="Y278" i="122"/>
  <c r="AA560" i="122"/>
  <c r="Z267" i="122"/>
  <c r="Z275" i="122"/>
  <c r="AA555" i="122"/>
  <c r="Z271" i="122"/>
  <c r="Y131" i="122"/>
  <c r="Z449" i="122"/>
  <c r="Z450" i="122"/>
  <c r="Z265" i="122"/>
  <c r="Y352" i="122"/>
  <c r="Y727" i="13"/>
  <c r="AI1913" i="13"/>
  <c r="AI1748" i="13"/>
  <c r="AL1493" i="13"/>
  <c r="AM1814" i="13"/>
  <c r="AA139" i="122"/>
  <c r="AA233" i="122"/>
  <c r="AA234" i="122"/>
  <c r="AB501" i="122"/>
  <c r="AA242" i="122"/>
  <c r="AA232" i="122"/>
  <c r="AB236" i="122"/>
  <c r="AB498" i="122"/>
  <c r="AB237" i="122"/>
  <c r="AB235" i="122"/>
  <c r="AB238" i="122"/>
  <c r="AC25" i="8"/>
  <c r="AA577" i="13"/>
  <c r="Z315" i="13"/>
  <c r="W636" i="13"/>
  <c r="W299" i="13"/>
  <c r="AB494" i="122"/>
  <c r="AA231" i="122"/>
  <c r="AA199" i="122"/>
  <c r="AA387" i="122"/>
  <c r="Z52" i="122"/>
  <c r="AE1365" i="13"/>
  <c r="AE1486" i="13"/>
  <c r="AE1223" i="13"/>
  <c r="AG1532" i="13"/>
  <c r="V62" i="13"/>
  <c r="V427" i="13"/>
  <c r="V304" i="13"/>
  <c r="AG1589" i="13"/>
  <c r="AG1543" i="13"/>
  <c r="W175" i="13"/>
  <c r="V535" i="13"/>
  <c r="AA1068" i="13"/>
  <c r="AG1705" i="13"/>
  <c r="AE1364" i="13"/>
  <c r="AC1152" i="13"/>
  <c r="Z787" i="13"/>
  <c r="AB902" i="13"/>
  <c r="Z848" i="13"/>
  <c r="AG1578" i="13"/>
  <c r="AF1428" i="13"/>
  <c r="AA893" i="13"/>
  <c r="Y723" i="13"/>
  <c r="AB1045" i="13"/>
  <c r="AE1368" i="13"/>
  <c r="AE1366" i="13"/>
  <c r="AE1492" i="13"/>
  <c r="W528" i="13"/>
  <c r="X473" i="13"/>
  <c r="AE1367" i="13"/>
  <c r="X633" i="13"/>
  <c r="AE1369" i="13"/>
  <c r="AG1706" i="13"/>
  <c r="Y741" i="13"/>
  <c r="X634" i="13"/>
  <c r="AD1257" i="13"/>
  <c r="X465" i="13"/>
  <c r="X615" i="13"/>
  <c r="AA840" i="13"/>
  <c r="AB1171" i="13"/>
  <c r="AB1162" i="13"/>
  <c r="AA794" i="13"/>
  <c r="AD1258" i="13"/>
  <c r="X617" i="13"/>
  <c r="AF1329" i="13"/>
  <c r="AC1278" i="13"/>
  <c r="AC1269" i="13"/>
  <c r="AF1489" i="13"/>
  <c r="AF1599" i="13"/>
  <c r="AF1590" i="13"/>
  <c r="AB901" i="13"/>
  <c r="AB1062" i="13"/>
  <c r="AG1699" i="13"/>
  <c r="AG1697" i="13"/>
  <c r="AE1483" i="13"/>
  <c r="Y722" i="13"/>
  <c r="AB1044" i="13"/>
  <c r="AA1064" i="13"/>
  <c r="AA1055" i="13"/>
  <c r="AE1222" i="13"/>
  <c r="AD1385" i="13"/>
  <c r="W303" i="13"/>
  <c r="AC181" i="13"/>
  <c r="X635" i="13"/>
  <c r="AF1476" i="13"/>
  <c r="AC1151" i="13"/>
  <c r="Z957" i="13"/>
  <c r="W180" i="13"/>
  <c r="V121" i="13"/>
  <c r="AF1425" i="13"/>
  <c r="AD1378" i="13" l="1"/>
  <c r="Y724" i="13"/>
  <c r="AD1261" i="13"/>
  <c r="W509" i="13"/>
  <c r="W524" i="13" s="1"/>
  <c r="V313" i="13"/>
  <c r="X749" i="13"/>
  <c r="W361" i="13"/>
  <c r="W169" i="13"/>
  <c r="Y676" i="13"/>
  <c r="Y689" i="13" s="1"/>
  <c r="AB1046" i="13"/>
  <c r="AB1061" i="13" s="1"/>
  <c r="AM2224" i="13"/>
  <c r="AK2007" i="13"/>
  <c r="X571" i="13"/>
  <c r="AH1688" i="13"/>
  <c r="V101" i="13"/>
  <c r="AG1538" i="13"/>
  <c r="V110" i="13"/>
  <c r="W247" i="13"/>
  <c r="AF1490" i="13"/>
  <c r="AG1427" i="13"/>
  <c r="Z830" i="13"/>
  <c r="W359" i="13"/>
  <c r="Z688" i="13"/>
  <c r="V116" i="13"/>
  <c r="V99" i="13"/>
  <c r="AD1260" i="13"/>
  <c r="AI1795" i="13"/>
  <c r="AI1810" i="13" s="1"/>
  <c r="AJ1750" i="13" s="1"/>
  <c r="Z783" i="13"/>
  <c r="Z796" i="13" s="1"/>
  <c r="AB895" i="13"/>
  <c r="W249" i="13"/>
  <c r="AC1176" i="13"/>
  <c r="W402" i="13"/>
  <c r="AA786" i="13"/>
  <c r="W507" i="13"/>
  <c r="W522" i="13" s="1"/>
  <c r="Z344" i="122"/>
  <c r="AA264" i="122"/>
  <c r="W318" i="13"/>
  <c r="Z950" i="13"/>
  <c r="AA890" i="13" s="1"/>
  <c r="Z948" i="13"/>
  <c r="AA896" i="13"/>
  <c r="AK2006" i="13"/>
  <c r="AB27" i="122"/>
  <c r="AB165" i="122"/>
  <c r="AB166" i="122" s="1"/>
  <c r="Y149" i="13"/>
  <c r="AC1115" i="13"/>
  <c r="Y29" i="13"/>
  <c r="Y30" i="13" s="1"/>
  <c r="AC1154" i="13"/>
  <c r="AH1685" i="13"/>
  <c r="AH1700" i="13" s="1"/>
  <c r="X614" i="13"/>
  <c r="AF1375" i="13"/>
  <c r="AG1536" i="13"/>
  <c r="X366" i="13"/>
  <c r="W415" i="13"/>
  <c r="V212" i="13"/>
  <c r="AD1274" i="13"/>
  <c r="V97" i="13"/>
  <c r="V216" i="13"/>
  <c r="W511" i="13"/>
  <c r="W172" i="13"/>
  <c r="AH1641" i="13"/>
  <c r="AH1534" i="13"/>
  <c r="AH1579" i="13" s="1"/>
  <c r="W174" i="13"/>
  <c r="W204" i="13" s="1"/>
  <c r="AA936" i="13"/>
  <c r="AD1271" i="13"/>
  <c r="AB1043" i="13"/>
  <c r="W475" i="13"/>
  <c r="AC1168" i="13"/>
  <c r="AB1054" i="13"/>
  <c r="AC1104" i="13"/>
  <c r="Z834" i="13"/>
  <c r="V98" i="13"/>
  <c r="V310" i="13"/>
  <c r="W358" i="13"/>
  <c r="AA952" i="13"/>
  <c r="AC1170" i="13"/>
  <c r="V51" i="13"/>
  <c r="V293" i="13"/>
  <c r="V416" i="13"/>
  <c r="AL2112" i="13"/>
  <c r="AJ1899" i="13"/>
  <c r="AG1437" i="13"/>
  <c r="AI1746" i="13"/>
  <c r="X27" i="8"/>
  <c r="W251" i="13"/>
  <c r="V114" i="13"/>
  <c r="AG1535" i="13"/>
  <c r="Y725" i="13"/>
  <c r="Y16" i="122"/>
  <c r="Y43" i="122"/>
  <c r="Y66" i="122"/>
  <c r="AH1819" i="13"/>
  <c r="W534" i="13"/>
  <c r="W508" i="13"/>
  <c r="AB1048" i="13"/>
  <c r="Z844" i="13"/>
  <c r="Z460" i="122"/>
  <c r="AM2178" i="13"/>
  <c r="AM2181" i="13"/>
  <c r="AL2133" i="13"/>
  <c r="AJ2020" i="13"/>
  <c r="AJ2018" i="13"/>
  <c r="AK207" i="13"/>
  <c r="AH1702" i="13"/>
  <c r="T42" i="13"/>
  <c r="U33" i="13"/>
  <c r="T24" i="13"/>
  <c r="AI1751" i="13"/>
  <c r="AB1042" i="13"/>
  <c r="AK1386" i="13"/>
  <c r="AA939" i="13"/>
  <c r="AI1812" i="13"/>
  <c r="AJ1817" i="13"/>
  <c r="AK2012" i="13"/>
  <c r="AG1582" i="13"/>
  <c r="AJ1901" i="13"/>
  <c r="AL1966" i="13"/>
  <c r="AM2246" i="13"/>
  <c r="AM2031" i="13"/>
  <c r="AL2071" i="13"/>
  <c r="AH1065" i="13"/>
  <c r="AJ1917" i="13"/>
  <c r="AC1105" i="13"/>
  <c r="AK2024" i="13"/>
  <c r="AM2225" i="13"/>
  <c r="AI1157" i="13"/>
  <c r="AK1910" i="13"/>
  <c r="AB790" i="13"/>
  <c r="AM2221" i="13"/>
  <c r="AL2032" i="13"/>
  <c r="AL2139" i="13"/>
  <c r="AM2177" i="13"/>
  <c r="AL2070" i="13"/>
  <c r="AD1264" i="13"/>
  <c r="AK2008" i="13"/>
  <c r="V252" i="13"/>
  <c r="U115" i="13"/>
  <c r="U320" i="13"/>
  <c r="AC530" i="13"/>
  <c r="AI1753" i="13"/>
  <c r="W200" i="13"/>
  <c r="AK2140" i="13"/>
  <c r="AI1803" i="13"/>
  <c r="AJ1919" i="13"/>
  <c r="AH1704" i="13"/>
  <c r="AK1864" i="13"/>
  <c r="AF851" i="13"/>
  <c r="AI1792" i="13"/>
  <c r="AK2025" i="13"/>
  <c r="W57" i="13"/>
  <c r="AJ1855" i="13"/>
  <c r="V405" i="13"/>
  <c r="V368" i="13"/>
  <c r="W512" i="13"/>
  <c r="X626" i="13"/>
  <c r="U108" i="13"/>
  <c r="AL2074" i="13"/>
  <c r="U64" i="13"/>
  <c r="AL2114" i="13"/>
  <c r="AI1650" i="13"/>
  <c r="AJ1860" i="13"/>
  <c r="W206" i="13"/>
  <c r="W102" i="13" s="1"/>
  <c r="AA567" i="122"/>
  <c r="AJ1794" i="13"/>
  <c r="AL2128" i="13"/>
  <c r="AM2354" i="13"/>
  <c r="AK1858" i="13"/>
  <c r="U306" i="13"/>
  <c r="U39" i="13"/>
  <c r="AD1217" i="13"/>
  <c r="AM2175" i="13"/>
  <c r="AL2247" i="13"/>
  <c r="AI1651" i="13"/>
  <c r="AL2132" i="13"/>
  <c r="Z56" i="122"/>
  <c r="Z345" i="122"/>
  <c r="Z58" i="122"/>
  <c r="Z350" i="122"/>
  <c r="AA398" i="122"/>
  <c r="AB674" i="122"/>
  <c r="Y353" i="122"/>
  <c r="Z342" i="122"/>
  <c r="Z55" i="122"/>
  <c r="Z63" i="122"/>
  <c r="AB500" i="122"/>
  <c r="Z343" i="122"/>
  <c r="Z341" i="122"/>
  <c r="AA394" i="122"/>
  <c r="AA391" i="122"/>
  <c r="AA389" i="122"/>
  <c r="Z340" i="122"/>
  <c r="Z277" i="122"/>
  <c r="Z346" i="122"/>
  <c r="AA392" i="122"/>
  <c r="AA448" i="122"/>
  <c r="AB496" i="122"/>
  <c r="AB495" i="122"/>
  <c r="Z59" i="122"/>
  <c r="AB497" i="122"/>
  <c r="Z57" i="122"/>
  <c r="AA390" i="122"/>
  <c r="AB505" i="122"/>
  <c r="Y140" i="122"/>
  <c r="Z53" i="122"/>
  <c r="AB499" i="122"/>
  <c r="Z54" i="122"/>
  <c r="AA453" i="122"/>
  <c r="Y742" i="13"/>
  <c r="AI1793" i="13"/>
  <c r="AJ1853" i="13"/>
  <c r="AI1926" i="13"/>
  <c r="AM1433" i="13"/>
  <c r="AB187" i="122"/>
  <c r="AB197" i="122"/>
  <c r="AB561" i="122"/>
  <c r="AB558" i="122"/>
  <c r="AB189" i="122"/>
  <c r="AB188" i="122"/>
  <c r="AB64" i="122"/>
  <c r="AE1268" i="13"/>
  <c r="X576" i="13"/>
  <c r="W314" i="13"/>
  <c r="AA255" i="13"/>
  <c r="Z118" i="13"/>
  <c r="AA300" i="13"/>
  <c r="W642" i="13"/>
  <c r="AA21" i="8"/>
  <c r="AE1498" i="13"/>
  <c r="Z127" i="122"/>
  <c r="AB554" i="122"/>
  <c r="AF1426" i="13"/>
  <c r="AE1380" i="13"/>
  <c r="AB186" i="122"/>
  <c r="AA244" i="122"/>
  <c r="AA447" i="122"/>
  <c r="AG1577" i="13"/>
  <c r="V107" i="13"/>
  <c r="W367" i="13"/>
  <c r="V319" i="13"/>
  <c r="AG1604" i="13"/>
  <c r="AD1276" i="13"/>
  <c r="X640" i="13"/>
  <c r="AB1008" i="13"/>
  <c r="W205" i="13"/>
  <c r="AE1379" i="13"/>
  <c r="AH1645" i="13"/>
  <c r="AA938" i="13"/>
  <c r="AC1167" i="13"/>
  <c r="Z832" i="13"/>
  <c r="AB947" i="13"/>
  <c r="AA788" i="13"/>
  <c r="AG1593" i="13"/>
  <c r="AF1473" i="13"/>
  <c r="AF1496" i="13"/>
  <c r="Y738" i="13"/>
  <c r="AB1060" i="13"/>
  <c r="Y739" i="13"/>
  <c r="AE1383" i="13"/>
  <c r="X173" i="13"/>
  <c r="AE1318" i="13"/>
  <c r="AD1391" i="13"/>
  <c r="AA897" i="13"/>
  <c r="AC226" i="13"/>
  <c r="AC1002" i="13"/>
  <c r="Y573" i="13"/>
  <c r="AF1432" i="13"/>
  <c r="Y737" i="13"/>
  <c r="X630" i="13"/>
  <c r="AE1381" i="13"/>
  <c r="W61" i="13"/>
  <c r="AD1218" i="13"/>
  <c r="AC1284" i="13"/>
  <c r="X510" i="13"/>
  <c r="Z681" i="13"/>
  <c r="AE1325" i="13"/>
  <c r="AD1273" i="13"/>
  <c r="AH1646" i="13"/>
  <c r="AC1166" i="13"/>
  <c r="AG1539" i="13"/>
  <c r="AF1605" i="13"/>
  <c r="AA855" i="13"/>
  <c r="AD1272" i="13"/>
  <c r="AE1382" i="13"/>
  <c r="AB1059" i="13"/>
  <c r="X632" i="13"/>
  <c r="AE1384" i="13"/>
  <c r="X468" i="13"/>
  <c r="AF1491" i="13"/>
  <c r="Y575" i="13"/>
  <c r="W210" i="13"/>
  <c r="AB1004" i="13"/>
  <c r="AA1070" i="13"/>
  <c r="AH1639" i="13"/>
  <c r="AG1712" i="13"/>
  <c r="AG1429" i="13"/>
  <c r="AC1111" i="13"/>
  <c r="AB1177" i="13"/>
  <c r="Y574" i="13"/>
  <c r="Y747" i="13"/>
  <c r="AF1470" i="13"/>
  <c r="X616" i="13" l="1"/>
  <c r="AH1703" i="13"/>
  <c r="W253" i="13"/>
  <c r="W199" i="13"/>
  <c r="W406" i="13"/>
  <c r="AG1583" i="13"/>
  <c r="Y721" i="13"/>
  <c r="AK2022" i="13"/>
  <c r="AM2239" i="13"/>
  <c r="W50" i="13"/>
  <c r="AG1430" i="13"/>
  <c r="W404" i="13"/>
  <c r="W419" i="13" s="1"/>
  <c r="Z845" i="13"/>
  <c r="AG1472" i="13"/>
  <c r="W56" i="13"/>
  <c r="AD1275" i="13"/>
  <c r="AA831" i="13"/>
  <c r="W417" i="13"/>
  <c r="Z733" i="13"/>
  <c r="AD1116" i="13"/>
  <c r="AA935" i="13"/>
  <c r="AA950" i="13" s="1"/>
  <c r="AB940" i="13"/>
  <c r="AA339" i="122"/>
  <c r="W294" i="13"/>
  <c r="Z828" i="13"/>
  <c r="Z841" i="13" s="1"/>
  <c r="AC1169" i="13"/>
  <c r="W292" i="13"/>
  <c r="AA941" i="13"/>
  <c r="AA269" i="122"/>
  <c r="Z963" i="13"/>
  <c r="X426" i="13"/>
  <c r="AG1581" i="13"/>
  <c r="X258" i="13"/>
  <c r="W202" i="13"/>
  <c r="Z145" i="13"/>
  <c r="AK2021" i="13"/>
  <c r="AB30" i="122"/>
  <c r="X629" i="13"/>
  <c r="AC162" i="122"/>
  <c r="V227" i="13"/>
  <c r="AC1160" i="13"/>
  <c r="AF1390" i="13"/>
  <c r="AB1058" i="13"/>
  <c r="V112" i="13"/>
  <c r="W171" i="13"/>
  <c r="AE1214" i="13"/>
  <c r="AE1211" i="13"/>
  <c r="X355" i="13"/>
  <c r="AJ1914" i="13"/>
  <c r="AK1854" i="13" s="1"/>
  <c r="W526" i="13"/>
  <c r="AH1686" i="13"/>
  <c r="AA951" i="13"/>
  <c r="AC1149" i="13"/>
  <c r="AB1069" i="13"/>
  <c r="AD1108" i="13"/>
  <c r="Z849" i="13"/>
  <c r="AB1063" i="13"/>
  <c r="AD1110" i="13"/>
  <c r="AB892" i="13"/>
  <c r="W403" i="13"/>
  <c r="W418" i="13" s="1"/>
  <c r="W250" i="13"/>
  <c r="V113" i="13"/>
  <c r="Y25" i="122"/>
  <c r="W219" i="13"/>
  <c r="Z34" i="122"/>
  <c r="Y44" i="122"/>
  <c r="AA23" i="8"/>
  <c r="W307" i="13"/>
  <c r="X474" i="13"/>
  <c r="AL2127" i="13"/>
  <c r="W356" i="13"/>
  <c r="V308" i="13"/>
  <c r="V96" i="13"/>
  <c r="AG1482" i="13"/>
  <c r="AI1791" i="13"/>
  <c r="W523" i="13"/>
  <c r="W54" i="13"/>
  <c r="AG1580" i="13"/>
  <c r="Y740" i="13"/>
  <c r="Y141" i="122"/>
  <c r="W520" i="13"/>
  <c r="AI1759" i="13"/>
  <c r="AL2080" i="13"/>
  <c r="AA784" i="13"/>
  <c r="AA58" i="13"/>
  <c r="AB507" i="122"/>
  <c r="AM2068" i="13"/>
  <c r="W221" i="13"/>
  <c r="W117" i="13" s="1"/>
  <c r="AL1965" i="13"/>
  <c r="AI1644" i="13"/>
  <c r="AI1818" i="13"/>
  <c r="AI1798" i="13"/>
  <c r="AL2115" i="13"/>
  <c r="AM1972" i="13"/>
  <c r="AK1925" i="13"/>
  <c r="AI1640" i="13"/>
  <c r="AJ1752" i="13"/>
  <c r="AB1057" i="13"/>
  <c r="AA103" i="13"/>
  <c r="AI1696" i="13"/>
  <c r="AM2236" i="13"/>
  <c r="AI1172" i="13"/>
  <c r="AG1597" i="13"/>
  <c r="AA954" i="13"/>
  <c r="AM2073" i="13"/>
  <c r="AJ1809" i="13"/>
  <c r="W527" i="13"/>
  <c r="AJ1900" i="13"/>
  <c r="AI1807" i="13"/>
  <c r="AK1859" i="13"/>
  <c r="AD470" i="13"/>
  <c r="AM2222" i="13"/>
  <c r="AK1857" i="13"/>
  <c r="AI1796" i="13"/>
  <c r="AI1642" i="13"/>
  <c r="X462" i="13"/>
  <c r="AJ1905" i="13"/>
  <c r="U321" i="13"/>
  <c r="U40" i="13"/>
  <c r="AB835" i="13"/>
  <c r="AK222" i="13"/>
  <c r="AM2226" i="13"/>
  <c r="AM2220" i="13"/>
  <c r="AM2187" i="13"/>
  <c r="AL2119" i="13"/>
  <c r="AG791" i="13"/>
  <c r="W215" i="13"/>
  <c r="V55" i="13"/>
  <c r="U123" i="13"/>
  <c r="AK2023" i="13"/>
  <c r="AM2079" i="13"/>
  <c r="AM2240" i="13"/>
  <c r="AI1005" i="13"/>
  <c r="AL2011" i="13"/>
  <c r="AK2027" i="13"/>
  <c r="AL1326" i="13"/>
  <c r="AJ1795" i="13"/>
  <c r="AF1471" i="13"/>
  <c r="AD1262" i="13"/>
  <c r="AK1903" i="13"/>
  <c r="AI1710" i="13"/>
  <c r="U109" i="13"/>
  <c r="AI1643" i="13"/>
  <c r="V260" i="13"/>
  <c r="AD1279" i="13"/>
  <c r="AM2223" i="13"/>
  <c r="AK1924" i="13"/>
  <c r="AH1594" i="13"/>
  <c r="AL1964" i="13"/>
  <c r="AL2116" i="13"/>
  <c r="AJ1916" i="13"/>
  <c r="AK1757" i="13"/>
  <c r="U16" i="13"/>
  <c r="AK1960" i="13"/>
  <c r="AJ2033" i="13"/>
  <c r="AM2072" i="13"/>
  <c r="U22" i="13"/>
  <c r="AL2129" i="13"/>
  <c r="X641" i="13"/>
  <c r="V420" i="13"/>
  <c r="V413" i="13"/>
  <c r="V297" i="13"/>
  <c r="AC1150" i="13"/>
  <c r="Z129" i="122"/>
  <c r="AB555" i="122"/>
  <c r="AA450" i="122"/>
  <c r="AA451" i="122"/>
  <c r="AB560" i="122"/>
  <c r="AA267" i="122"/>
  <c r="Z134" i="122"/>
  <c r="AB559" i="122"/>
  <c r="AA271" i="122"/>
  <c r="Z133" i="122"/>
  <c r="AA275" i="122"/>
  <c r="Z132" i="122"/>
  <c r="Z278" i="122"/>
  <c r="AA454" i="122"/>
  <c r="Z138" i="122"/>
  <c r="AA452" i="122"/>
  <c r="Z128" i="122"/>
  <c r="AB556" i="122"/>
  <c r="AA270" i="122"/>
  <c r="AB565" i="122"/>
  <c r="Z65" i="122"/>
  <c r="AB557" i="122"/>
  <c r="AA265" i="122"/>
  <c r="Z352" i="122"/>
  <c r="AA266" i="122"/>
  <c r="Z130" i="122"/>
  <c r="AA458" i="122"/>
  <c r="AA268" i="122"/>
  <c r="AA400" i="122"/>
  <c r="AB393" i="122"/>
  <c r="AB388" i="122"/>
  <c r="AA449" i="122"/>
  <c r="Z131" i="122"/>
  <c r="Z682" i="13"/>
  <c r="AE1283" i="13"/>
  <c r="AH1690" i="13"/>
  <c r="AH1691" i="13"/>
  <c r="AH1684" i="13"/>
  <c r="AJ1898" i="13"/>
  <c r="AJ1866" i="13"/>
  <c r="AI1808" i="13"/>
  <c r="AM1493" i="13"/>
  <c r="AB139" i="122"/>
  <c r="AB242" i="122"/>
  <c r="AB233" i="122"/>
  <c r="AB234" i="122"/>
  <c r="AB232" i="122"/>
  <c r="X254" i="13"/>
  <c r="X621" i="13"/>
  <c r="AB577" i="13"/>
  <c r="AA315" i="13"/>
  <c r="X582" i="13"/>
  <c r="AH1544" i="13"/>
  <c r="AF1438" i="13"/>
  <c r="AB387" i="122"/>
  <c r="AB199" i="122"/>
  <c r="AB231" i="122"/>
  <c r="AA52" i="122"/>
  <c r="AF1320" i="13"/>
  <c r="X464" i="13"/>
  <c r="AG1592" i="13"/>
  <c r="V122" i="13"/>
  <c r="W259" i="13"/>
  <c r="W412" i="13"/>
  <c r="AE1216" i="13"/>
  <c r="AG1603" i="13"/>
  <c r="AB962" i="13"/>
  <c r="W220" i="13"/>
  <c r="Y580" i="13"/>
  <c r="AA953" i="13"/>
  <c r="AC1001" i="13"/>
  <c r="AB1068" i="13"/>
  <c r="AF1319" i="13"/>
  <c r="AD1107" i="13"/>
  <c r="Z847" i="13"/>
  <c r="AA833" i="13"/>
  <c r="AH1533" i="13"/>
  <c r="AF1488" i="13"/>
  <c r="AG1436" i="13"/>
  <c r="Z678" i="13"/>
  <c r="AC1000" i="13"/>
  <c r="Z679" i="13"/>
  <c r="AF1323" i="13"/>
  <c r="X631" i="13"/>
  <c r="X203" i="13"/>
  <c r="Y619" i="13"/>
  <c r="W106" i="13"/>
  <c r="Y618" i="13"/>
  <c r="AE1331" i="13"/>
  <c r="AE1363" i="13"/>
  <c r="AG1474" i="13"/>
  <c r="AB1049" i="13"/>
  <c r="AB1010" i="13"/>
  <c r="AE1212" i="13"/>
  <c r="AG1584" i="13"/>
  <c r="AG1545" i="13"/>
  <c r="W225" i="13"/>
  <c r="AH1652" i="13"/>
  <c r="Y620" i="13"/>
  <c r="AF1324" i="13"/>
  <c r="AB795" i="13"/>
  <c r="Z687" i="13"/>
  <c r="AE1282" i="13"/>
  <c r="AE1213" i="13"/>
  <c r="Z726" i="13"/>
  <c r="Y570" i="13"/>
  <c r="Z677" i="13"/>
  <c r="AD181" i="13"/>
  <c r="Y572" i="13"/>
  <c r="X533" i="13"/>
  <c r="AA942" i="13"/>
  <c r="AA903" i="13"/>
  <c r="AF1322" i="13"/>
  <c r="X525" i="13"/>
  <c r="AF1477" i="13"/>
  <c r="AA854" i="13"/>
  <c r="AC1047" i="13"/>
  <c r="AC1156" i="13"/>
  <c r="AC1117" i="13"/>
  <c r="AG1431" i="13"/>
  <c r="X513" i="13"/>
  <c r="AC999" i="13"/>
  <c r="AB961" i="13"/>
  <c r="AE1370" i="13"/>
  <c r="X303" i="13"/>
  <c r="AD1263" i="13"/>
  <c r="AD1224" i="13"/>
  <c r="AF1321" i="13"/>
  <c r="AF1389" i="13"/>
  <c r="AD1106" i="13"/>
  <c r="AF1485" i="13"/>
  <c r="AD1161" i="13" l="1"/>
  <c r="AG1475" i="13"/>
  <c r="W214" i="13"/>
  <c r="AA785" i="13"/>
  <c r="Y734" i="13"/>
  <c r="AG1598" i="13"/>
  <c r="AH1538" i="13" s="1"/>
  <c r="AH1583" i="13" s="1"/>
  <c r="Y736" i="13"/>
  <c r="Y749" i="13" s="1"/>
  <c r="W421" i="13"/>
  <c r="W298" i="13"/>
  <c r="W101" i="13" s="1"/>
  <c r="X357" i="13"/>
  <c r="W296" i="13"/>
  <c r="AL1962" i="13"/>
  <c r="W309" i="13"/>
  <c r="AE1215" i="13"/>
  <c r="AG1487" i="13"/>
  <c r="AA846" i="13"/>
  <c r="AB955" i="13"/>
  <c r="AA956" i="13"/>
  <c r="W95" i="13"/>
  <c r="AD1109" i="13"/>
  <c r="AB264" i="122"/>
  <c r="Z748" i="13"/>
  <c r="Y366" i="13"/>
  <c r="AA344" i="122"/>
  <c r="AG1596" i="13"/>
  <c r="Z843" i="13"/>
  <c r="Z856" i="13" s="1"/>
  <c r="AB31" i="122"/>
  <c r="W217" i="13"/>
  <c r="AG1330" i="13"/>
  <c r="Z26" i="13"/>
  <c r="W182" i="13"/>
  <c r="W201" i="13"/>
  <c r="Z148" i="13"/>
  <c r="AC998" i="13"/>
  <c r="AB23" i="122"/>
  <c r="X169" i="13"/>
  <c r="Y569" i="13"/>
  <c r="AC165" i="122"/>
  <c r="AL1961" i="13"/>
  <c r="AC27" i="122"/>
  <c r="W52" i="13"/>
  <c r="AC1175" i="13"/>
  <c r="AE1256" i="13"/>
  <c r="X247" i="13"/>
  <c r="X400" i="13"/>
  <c r="AE1259" i="13"/>
  <c r="X466" i="13"/>
  <c r="AB891" i="13"/>
  <c r="AC1003" i="13"/>
  <c r="AH1701" i="13"/>
  <c r="AD1155" i="13"/>
  <c r="AA27" i="8"/>
  <c r="Z16" i="122"/>
  <c r="Z43" i="122"/>
  <c r="AD1153" i="13"/>
  <c r="AC1009" i="13"/>
  <c r="AC1164" i="13"/>
  <c r="AA789" i="13"/>
  <c r="X174" i="13"/>
  <c r="W110" i="13"/>
  <c r="W53" i="13"/>
  <c r="W295" i="13"/>
  <c r="X519" i="13"/>
  <c r="X358" i="13"/>
  <c r="X403" i="13" s="1"/>
  <c r="AB937" i="13"/>
  <c r="W310" i="13"/>
  <c r="X463" i="13"/>
  <c r="W535" i="13"/>
  <c r="V111" i="13"/>
  <c r="W248" i="13"/>
  <c r="W401" i="13"/>
  <c r="W416" i="13" s="1"/>
  <c r="AM2067" i="13"/>
  <c r="AI1806" i="13"/>
  <c r="AG1497" i="13"/>
  <c r="AA829" i="13"/>
  <c r="AK1899" i="13"/>
  <c r="W311" i="13"/>
  <c r="X359" i="13"/>
  <c r="AG1595" i="13"/>
  <c r="Z680" i="13"/>
  <c r="AB850" i="13"/>
  <c r="Z140" i="122"/>
  <c r="AI1804" i="13"/>
  <c r="U41" i="13"/>
  <c r="V33" i="13" s="1"/>
  <c r="X507" i="13"/>
  <c r="Z66" i="122"/>
  <c r="AF1486" i="13"/>
  <c r="AL2125" i="13"/>
  <c r="AC1008" i="13"/>
  <c r="W427" i="13"/>
  <c r="AM2069" i="13"/>
  <c r="AE1219" i="13"/>
  <c r="AJ1650" i="13"/>
  <c r="AL2026" i="13"/>
  <c r="AL1963" i="13"/>
  <c r="AL2134" i="13"/>
  <c r="AM2241" i="13"/>
  <c r="AH1705" i="13"/>
  <c r="V305" i="13"/>
  <c r="V100" i="13"/>
  <c r="V261" i="13"/>
  <c r="AJ1810" i="13"/>
  <c r="U124" i="13"/>
  <c r="AM2237" i="13"/>
  <c r="AJ1747" i="13"/>
  <c r="AJ1112" i="13"/>
  <c r="AL1865" i="13"/>
  <c r="AJ1758" i="13"/>
  <c r="AM2113" i="13"/>
  <c r="AF1483" i="13"/>
  <c r="AB567" i="122"/>
  <c r="AJ1911" i="13"/>
  <c r="AL2009" i="13"/>
  <c r="AL1864" i="13"/>
  <c r="AK1918" i="13"/>
  <c r="AI1065" i="13"/>
  <c r="V63" i="13"/>
  <c r="AL177" i="13"/>
  <c r="AC997" i="13"/>
  <c r="AB893" i="13"/>
  <c r="AH1699" i="13"/>
  <c r="AA460" i="122"/>
  <c r="AB890" i="13"/>
  <c r="AD1277" i="13"/>
  <c r="AM2235" i="13"/>
  <c r="AM2232" i="13"/>
  <c r="AI1687" i="13"/>
  <c r="AD530" i="13"/>
  <c r="AJ1915" i="13"/>
  <c r="AM2118" i="13"/>
  <c r="AM2017" i="13"/>
  <c r="AI1689" i="13"/>
  <c r="AE1261" i="13"/>
  <c r="Z727" i="13"/>
  <c r="W360" i="13"/>
  <c r="V312" i="13"/>
  <c r="V428" i="13"/>
  <c r="AM2117" i="13"/>
  <c r="AK1817" i="13"/>
  <c r="AI1688" i="13"/>
  <c r="AL1386" i="13"/>
  <c r="X170" i="13"/>
  <c r="AJ1920" i="13"/>
  <c r="X467" i="13"/>
  <c r="AB894" i="13"/>
  <c r="AH1706" i="13"/>
  <c r="Y581" i="13"/>
  <c r="AI1811" i="13"/>
  <c r="AI1711" i="13"/>
  <c r="AJ1797" i="13"/>
  <c r="AL2130" i="13"/>
  <c r="AL2010" i="13"/>
  <c r="AH1578" i="13"/>
  <c r="AK2005" i="13"/>
  <c r="AK1973" i="13"/>
  <c r="AK1856" i="13"/>
  <c r="AM2238" i="13"/>
  <c r="AL1967" i="13"/>
  <c r="AM2124" i="13"/>
  <c r="AG851" i="13"/>
  <c r="AH1537" i="13"/>
  <c r="X627" i="13"/>
  <c r="AC1165" i="13"/>
  <c r="AL2131" i="13"/>
  <c r="AK1902" i="13"/>
  <c r="AK1904" i="13"/>
  <c r="AK1749" i="13"/>
  <c r="AI1685" i="13"/>
  <c r="AI1813" i="13"/>
  <c r="X176" i="13"/>
  <c r="Z353" i="122"/>
  <c r="AA343" i="122"/>
  <c r="AB392" i="122"/>
  <c r="AA57" i="122"/>
  <c r="AB391" i="122"/>
  <c r="AB389" i="122"/>
  <c r="AA340" i="122"/>
  <c r="AA277" i="122"/>
  <c r="AB448" i="122"/>
  <c r="AB398" i="122"/>
  <c r="AA345" i="122"/>
  <c r="AA63" i="122"/>
  <c r="AA350" i="122"/>
  <c r="AA59" i="122"/>
  <c r="AB390" i="122"/>
  <c r="AA55" i="122"/>
  <c r="AB394" i="122"/>
  <c r="AA58" i="122"/>
  <c r="AA342" i="122"/>
  <c r="AB453" i="122"/>
  <c r="AA346" i="122"/>
  <c r="AA56" i="122"/>
  <c r="AA341" i="122"/>
  <c r="AA53" i="122"/>
  <c r="AA54" i="122"/>
  <c r="AF1223" i="13"/>
  <c r="AH1697" i="13"/>
  <c r="AJ1913" i="13"/>
  <c r="AH1589" i="13"/>
  <c r="AJ1748" i="13"/>
  <c r="AB244" i="122"/>
  <c r="AB255" i="13"/>
  <c r="AA118" i="13"/>
  <c r="AB300" i="13"/>
  <c r="X636" i="13"/>
  <c r="X299" i="13"/>
  <c r="X57" i="13"/>
  <c r="AB447" i="122"/>
  <c r="AA127" i="122"/>
  <c r="AF1365" i="13"/>
  <c r="X509" i="13"/>
  <c r="AD1176" i="13"/>
  <c r="AH1532" i="13"/>
  <c r="W304" i="13"/>
  <c r="W62" i="13"/>
  <c r="AH1543" i="13"/>
  <c r="AC902" i="13"/>
  <c r="X175" i="13"/>
  <c r="AC1046" i="13"/>
  <c r="AF1364" i="13"/>
  <c r="AD1152" i="13"/>
  <c r="AA787" i="13"/>
  <c r="AA848" i="13"/>
  <c r="AG1428" i="13"/>
  <c r="Y571" i="13"/>
  <c r="Z723" i="13"/>
  <c r="AC1045" i="13"/>
  <c r="AA830" i="13"/>
  <c r="Z724" i="13"/>
  <c r="AF1368" i="13"/>
  <c r="X218" i="13"/>
  <c r="AF1366" i="13"/>
  <c r="X180" i="13"/>
  <c r="W121" i="13"/>
  <c r="Y633" i="13"/>
  <c r="AF1492" i="13"/>
  <c r="Z722" i="13"/>
  <c r="AG1490" i="13"/>
  <c r="AE1376" i="13"/>
  <c r="AE1378" i="13"/>
  <c r="AI1534" i="13"/>
  <c r="AG1329" i="13"/>
  <c r="AE1385" i="13"/>
  <c r="AC901" i="13"/>
  <c r="AC1044" i="13"/>
  <c r="Z741" i="13"/>
  <c r="AD1151" i="13"/>
  <c r="AC1062" i="13"/>
  <c r="AF1222" i="13"/>
  <c r="Y635" i="13"/>
  <c r="AB1064" i="13"/>
  <c r="AB1055" i="13"/>
  <c r="AG1425" i="13"/>
  <c r="X528" i="13"/>
  <c r="AA957" i="13"/>
  <c r="AA948" i="13"/>
  <c r="AD226" i="13"/>
  <c r="AG1599" i="13"/>
  <c r="AG1590" i="13"/>
  <c r="AG1489" i="13"/>
  <c r="Y634" i="13"/>
  <c r="X210" i="13"/>
  <c r="AB794" i="13"/>
  <c r="Y465" i="13"/>
  <c r="AF1367" i="13"/>
  <c r="Y473" i="13"/>
  <c r="X318" i="13"/>
  <c r="Y617" i="13"/>
  <c r="AE1258" i="13"/>
  <c r="AF1369" i="13"/>
  <c r="AD1278" i="13"/>
  <c r="AD1269" i="13"/>
  <c r="AG1476" i="13"/>
  <c r="AC1171" i="13"/>
  <c r="AC1162" i="13"/>
  <c r="Y615" i="13"/>
  <c r="AB840" i="13"/>
  <c r="AE1257" i="13"/>
  <c r="Z676" i="13" l="1"/>
  <c r="Z721" i="13" s="1"/>
  <c r="W99" i="13"/>
  <c r="X402" i="13"/>
  <c r="X249" i="13"/>
  <c r="X361" i="13"/>
  <c r="W313" i="13"/>
  <c r="AE1260" i="13"/>
  <c r="AE1275" i="13" s="1"/>
  <c r="AB339" i="122"/>
  <c r="AL2007" i="13"/>
  <c r="AH1427" i="13"/>
  <c r="AH1472" i="13" s="1"/>
  <c r="AC895" i="13"/>
  <c r="AB896" i="13"/>
  <c r="X172" i="13"/>
  <c r="AD1154" i="13"/>
  <c r="AB786" i="13"/>
  <c r="Z29" i="13"/>
  <c r="Z30" i="13" s="1"/>
  <c r="AH1536" i="13"/>
  <c r="AB269" i="122"/>
  <c r="AA688" i="13"/>
  <c r="Z149" i="13"/>
  <c r="W113" i="13"/>
  <c r="AG1375" i="13"/>
  <c r="AA783" i="13"/>
  <c r="AA796" i="13" s="1"/>
  <c r="W216" i="13"/>
  <c r="W112" i="13" s="1"/>
  <c r="W212" i="13"/>
  <c r="Y614" i="13"/>
  <c r="W97" i="13"/>
  <c r="AC1043" i="13"/>
  <c r="AD25" i="8"/>
  <c r="X199" i="13"/>
  <c r="AC30" i="122"/>
  <c r="AC166" i="122"/>
  <c r="AL2006" i="13"/>
  <c r="AE1271" i="13"/>
  <c r="AD1115" i="13"/>
  <c r="AB23" i="8"/>
  <c r="AE1274" i="13"/>
  <c r="X415" i="13"/>
  <c r="AD1170" i="13"/>
  <c r="AC1048" i="13"/>
  <c r="X511" i="13"/>
  <c r="AI1641" i="13"/>
  <c r="AB936" i="13"/>
  <c r="Z25" i="122"/>
  <c r="AA34" i="122"/>
  <c r="Z44" i="122"/>
  <c r="X204" i="13"/>
  <c r="X534" i="13"/>
  <c r="AD1104" i="13"/>
  <c r="AC1054" i="13"/>
  <c r="AD1168" i="13"/>
  <c r="X250" i="13"/>
  <c r="AA834" i="13"/>
  <c r="X50" i="13"/>
  <c r="AB952" i="13"/>
  <c r="AA844" i="13"/>
  <c r="AB784" i="13" s="1"/>
  <c r="AB829" i="13" s="1"/>
  <c r="W98" i="13"/>
  <c r="X508" i="13"/>
  <c r="X475" i="13"/>
  <c r="X292" i="13"/>
  <c r="Z141" i="122"/>
  <c r="X418" i="13"/>
  <c r="X295" i="13"/>
  <c r="X522" i="13"/>
  <c r="AM2112" i="13"/>
  <c r="X356" i="13"/>
  <c r="W308" i="13"/>
  <c r="AJ1746" i="13"/>
  <c r="W293" i="13"/>
  <c r="W51" i="13"/>
  <c r="AH1437" i="13"/>
  <c r="AC790" i="13"/>
  <c r="AB938" i="13"/>
  <c r="AK1914" i="13"/>
  <c r="AE1276" i="13"/>
  <c r="X404" i="13"/>
  <c r="W114" i="13"/>
  <c r="X251" i="13"/>
  <c r="AH1535" i="13"/>
  <c r="AH1712" i="13"/>
  <c r="Z725" i="13"/>
  <c r="U24" i="13"/>
  <c r="U42" i="13"/>
  <c r="W319" i="13"/>
  <c r="X367" i="13"/>
  <c r="Z742" i="13"/>
  <c r="AG1426" i="13"/>
  <c r="AI1639" i="13"/>
  <c r="AI1819" i="13"/>
  <c r="AA65" i="122"/>
  <c r="AF1498" i="13"/>
  <c r="X642" i="13"/>
  <c r="AK1919" i="13"/>
  <c r="AM2139" i="13"/>
  <c r="AK1901" i="13"/>
  <c r="AB939" i="13"/>
  <c r="X200" i="13"/>
  <c r="AM2032" i="13"/>
  <c r="AL2024" i="13"/>
  <c r="V108" i="13"/>
  <c r="AJ1710" i="13"/>
  <c r="AB103" i="13"/>
  <c r="AK1917" i="13"/>
  <c r="AH1582" i="13"/>
  <c r="AH1593" i="13"/>
  <c r="AJ1651" i="13"/>
  <c r="AM2132" i="13"/>
  <c r="AI1702" i="13"/>
  <c r="AB935" i="13"/>
  <c r="AC1042" i="13"/>
  <c r="AJ1803" i="13"/>
  <c r="V39" i="13"/>
  <c r="V306" i="13"/>
  <c r="AM2114" i="13"/>
  <c r="Y616" i="13"/>
  <c r="AB58" i="13"/>
  <c r="AJ1753" i="13"/>
  <c r="AL2012" i="13"/>
  <c r="AK2018" i="13"/>
  <c r="AK2020" i="13"/>
  <c r="X512" i="13"/>
  <c r="AJ1005" i="13"/>
  <c r="AM2074" i="13"/>
  <c r="AE1264" i="13"/>
  <c r="AI1700" i="13"/>
  <c r="AL2025" i="13"/>
  <c r="AJ1751" i="13"/>
  <c r="AM1326" i="13"/>
  <c r="V115" i="13"/>
  <c r="W252" i="13"/>
  <c r="V320" i="13"/>
  <c r="AM2133" i="13"/>
  <c r="AL1910" i="13"/>
  <c r="AH1604" i="13"/>
  <c r="AM2071" i="13"/>
  <c r="Y626" i="13"/>
  <c r="AI1703" i="13"/>
  <c r="W405" i="13"/>
  <c r="W420" i="13" s="1"/>
  <c r="W368" i="13"/>
  <c r="AL1858" i="13"/>
  <c r="AJ1157" i="13"/>
  <c r="AI1645" i="13"/>
  <c r="AL2008" i="13"/>
  <c r="AH1603" i="13"/>
  <c r="AB400" i="122"/>
  <c r="AD1105" i="13"/>
  <c r="AM2070" i="13"/>
  <c r="AK1855" i="13"/>
  <c r="AL207" i="13"/>
  <c r="AK1750" i="13"/>
  <c r="V16" i="13"/>
  <c r="AI1579" i="13"/>
  <c r="AK1794" i="13"/>
  <c r="AH791" i="13"/>
  <c r="AI1704" i="13"/>
  <c r="AM2247" i="13"/>
  <c r="AL1924" i="13"/>
  <c r="AH1598" i="13"/>
  <c r="AM1966" i="13"/>
  <c r="X206" i="13"/>
  <c r="AJ1812" i="13"/>
  <c r="AI1646" i="13"/>
  <c r="AK1860" i="13"/>
  <c r="AL1757" i="13"/>
  <c r="AE470" i="13"/>
  <c r="AE1217" i="13"/>
  <c r="V64" i="13"/>
  <c r="AM2128" i="13"/>
  <c r="AJ1792" i="13"/>
  <c r="AL2140" i="13"/>
  <c r="AA278" i="122"/>
  <c r="AA132" i="122"/>
  <c r="AA130" i="122"/>
  <c r="AA138" i="122"/>
  <c r="AB266" i="122"/>
  <c r="AB270" i="122"/>
  <c r="AB265" i="122"/>
  <c r="AA352" i="122"/>
  <c r="AB452" i="122"/>
  <c r="AB267" i="122"/>
  <c r="AB450" i="122"/>
  <c r="AB458" i="122"/>
  <c r="AB449" i="122"/>
  <c r="AB268" i="122"/>
  <c r="AA129" i="122"/>
  <c r="AA131" i="122"/>
  <c r="AA133" i="122"/>
  <c r="AA134" i="122"/>
  <c r="AB451" i="122"/>
  <c r="AA128" i="122"/>
  <c r="AB271" i="122"/>
  <c r="AB454" i="122"/>
  <c r="AB275" i="122"/>
  <c r="AF1268" i="13"/>
  <c r="AH1577" i="13"/>
  <c r="AK1853" i="13"/>
  <c r="AJ1926" i="13"/>
  <c r="AJ1793" i="13"/>
  <c r="Y576" i="13"/>
  <c r="X314" i="13"/>
  <c r="AC577" i="13"/>
  <c r="AB315" i="13"/>
  <c r="AF1380" i="13"/>
  <c r="AB52" i="122"/>
  <c r="X524" i="13"/>
  <c r="X294" i="13"/>
  <c r="X417" i="13"/>
  <c r="AE1116" i="13"/>
  <c r="AC947" i="13"/>
  <c r="W107" i="13"/>
  <c r="X205" i="13"/>
  <c r="Y640" i="13"/>
  <c r="AC1061" i="13"/>
  <c r="AC1068" i="13"/>
  <c r="AG1470" i="13"/>
  <c r="AF1379" i="13"/>
  <c r="AD1167" i="13"/>
  <c r="AA832" i="13"/>
  <c r="AB788" i="13"/>
  <c r="AG1473" i="13"/>
  <c r="AG1496" i="13"/>
  <c r="Z738" i="13"/>
  <c r="AC1060" i="13"/>
  <c r="AA845" i="13"/>
  <c r="Z739" i="13"/>
  <c r="AF1383" i="13"/>
  <c r="Y173" i="13"/>
  <c r="Z747" i="13"/>
  <c r="AD1111" i="13"/>
  <c r="AC1177" i="13"/>
  <c r="AF1382" i="13"/>
  <c r="X225" i="13"/>
  <c r="AE1272" i="13"/>
  <c r="AG1491" i="13"/>
  <c r="AE1218" i="13"/>
  <c r="AD1284" i="13"/>
  <c r="AE1273" i="13"/>
  <c r="Y632" i="13"/>
  <c r="Y258" i="13"/>
  <c r="AD1002" i="13"/>
  <c r="AD1166" i="13"/>
  <c r="AC1059" i="13"/>
  <c r="AF1325" i="13"/>
  <c r="Z575" i="13"/>
  <c r="AF1318" i="13"/>
  <c r="AE1391" i="13"/>
  <c r="AH1430" i="13"/>
  <c r="Z573" i="13"/>
  <c r="AF1381" i="13"/>
  <c r="Y630" i="13"/>
  <c r="Y510" i="13"/>
  <c r="AF1384" i="13"/>
  <c r="AH1429" i="13"/>
  <c r="AH1539" i="13"/>
  <c r="AG1605" i="13"/>
  <c r="AA681" i="13"/>
  <c r="AG1432" i="13"/>
  <c r="X106" i="13"/>
  <c r="AB897" i="13"/>
  <c r="AA963" i="13"/>
  <c r="Z737" i="13"/>
  <c r="Y426" i="13"/>
  <c r="AB855" i="13"/>
  <c r="Z574" i="13"/>
  <c r="AE181" i="13"/>
  <c r="Y468" i="13"/>
  <c r="AC1004" i="13"/>
  <c r="AB1070" i="13"/>
  <c r="X61" i="13"/>
  <c r="Z689" i="13" l="1"/>
  <c r="Z736" i="13"/>
  <c r="AA676" i="13" s="1"/>
  <c r="X253" i="13"/>
  <c r="W116" i="13"/>
  <c r="X406" i="13"/>
  <c r="AC940" i="13"/>
  <c r="Z734" i="13"/>
  <c r="AB941" i="13"/>
  <c r="AB956" i="13" s="1"/>
  <c r="X202" i="13"/>
  <c r="X98" i="13" s="1"/>
  <c r="AL2022" i="13"/>
  <c r="AA145" i="13"/>
  <c r="AD1169" i="13"/>
  <c r="AH1581" i="13"/>
  <c r="AH1596" i="13" s="1"/>
  <c r="AB344" i="122"/>
  <c r="AB831" i="13"/>
  <c r="AB846" i="13" s="1"/>
  <c r="AC31" i="122"/>
  <c r="AG1390" i="13"/>
  <c r="X53" i="13"/>
  <c r="AA733" i="13"/>
  <c r="X214" i="13"/>
  <c r="X52" i="13"/>
  <c r="X171" i="13"/>
  <c r="AA828" i="13"/>
  <c r="AA841" i="13" s="1"/>
  <c r="AL2021" i="13"/>
  <c r="AM1961" i="13" s="1"/>
  <c r="AC1058" i="13"/>
  <c r="AD998" i="13" s="1"/>
  <c r="Y629" i="13"/>
  <c r="AC23" i="122"/>
  <c r="W227" i="13"/>
  <c r="AF1211" i="13"/>
  <c r="AD162" i="122"/>
  <c r="AA148" i="13"/>
  <c r="AD1160" i="13"/>
  <c r="AC1063" i="13"/>
  <c r="Y355" i="13"/>
  <c r="AA43" i="122"/>
  <c r="AF1214" i="13"/>
  <c r="AE1110" i="13"/>
  <c r="AB27" i="8"/>
  <c r="X526" i="13"/>
  <c r="AB951" i="13"/>
  <c r="AC891" i="13" s="1"/>
  <c r="AA16" i="122"/>
  <c r="AI1686" i="13"/>
  <c r="Y474" i="13"/>
  <c r="X219" i="13"/>
  <c r="AE1108" i="13"/>
  <c r="AC1069" i="13"/>
  <c r="X523" i="13"/>
  <c r="AD1149" i="13"/>
  <c r="AA849" i="13"/>
  <c r="X95" i="13"/>
  <c r="X307" i="13"/>
  <c r="Y462" i="13"/>
  <c r="X520" i="13"/>
  <c r="AC892" i="13"/>
  <c r="W122" i="13"/>
  <c r="X259" i="13"/>
  <c r="AF1216" i="13"/>
  <c r="X412" i="13"/>
  <c r="X427" i="13" s="1"/>
  <c r="Y358" i="13"/>
  <c r="X310" i="13"/>
  <c r="AJ1791" i="13"/>
  <c r="AB953" i="13"/>
  <c r="W96" i="13"/>
  <c r="X248" i="13"/>
  <c r="W111" i="13"/>
  <c r="AC835" i="13"/>
  <c r="X401" i="13"/>
  <c r="AM2127" i="13"/>
  <c r="AH1482" i="13"/>
  <c r="AI1684" i="13"/>
  <c r="AI1699" i="13" s="1"/>
  <c r="AL1854" i="13"/>
  <c r="AI1652" i="13"/>
  <c r="X102" i="13"/>
  <c r="Y631" i="13"/>
  <c r="X54" i="13"/>
  <c r="AJ1759" i="13"/>
  <c r="X296" i="13"/>
  <c r="X419" i="13"/>
  <c r="AF1215" i="13"/>
  <c r="AH1580" i="13"/>
  <c r="Z740" i="13"/>
  <c r="AG1471" i="13"/>
  <c r="AB844" i="13"/>
  <c r="AA66" i="122"/>
  <c r="AA682" i="13"/>
  <c r="X215" i="13"/>
  <c r="Y170" i="13" s="1"/>
  <c r="X221" i="13"/>
  <c r="AI1544" i="13"/>
  <c r="AI1589" i="13" s="1"/>
  <c r="AM2080" i="13"/>
  <c r="AH1475" i="13"/>
  <c r="AJ1807" i="13"/>
  <c r="AM2011" i="13"/>
  <c r="AJ1644" i="13"/>
  <c r="AK1795" i="13"/>
  <c r="V40" i="13"/>
  <c r="V321" i="13"/>
  <c r="AJ1818" i="13"/>
  <c r="AL1857" i="13"/>
  <c r="AB954" i="13"/>
  <c r="AE530" i="13"/>
  <c r="AK1752" i="13"/>
  <c r="AL222" i="13"/>
  <c r="AM2116" i="13"/>
  <c r="W260" i="13"/>
  <c r="AM1965" i="13"/>
  <c r="AJ1065" i="13"/>
  <c r="AC1057" i="13"/>
  <c r="AM2115" i="13"/>
  <c r="AL1903" i="13"/>
  <c r="AJ1643" i="13"/>
  <c r="AL2027" i="13"/>
  <c r="AM2129" i="13"/>
  <c r="AJ1696" i="13"/>
  <c r="AM1964" i="13"/>
  <c r="AG1485" i="13"/>
  <c r="AL1817" i="13"/>
  <c r="AD1150" i="13"/>
  <c r="Y641" i="13"/>
  <c r="W55" i="13"/>
  <c r="V123" i="13"/>
  <c r="AJ1640" i="13"/>
  <c r="AB950" i="13"/>
  <c r="AK1916" i="13"/>
  <c r="AA687" i="13"/>
  <c r="AH1592" i="13"/>
  <c r="AM1864" i="13"/>
  <c r="AH851" i="13"/>
  <c r="AH1487" i="13"/>
  <c r="AK1900" i="13"/>
  <c r="AL2023" i="13"/>
  <c r="AL1925" i="13"/>
  <c r="AE1279" i="13"/>
  <c r="X527" i="13"/>
  <c r="AJ1798" i="13"/>
  <c r="AK1905" i="13"/>
  <c r="X360" i="13"/>
  <c r="W312" i="13"/>
  <c r="W428" i="13"/>
  <c r="AM1386" i="13"/>
  <c r="AH1597" i="13"/>
  <c r="Y582" i="13"/>
  <c r="AA140" i="122"/>
  <c r="AE1262" i="13"/>
  <c r="AK1809" i="13"/>
  <c r="AI1690" i="13"/>
  <c r="AL1960" i="13"/>
  <c r="AK2033" i="13"/>
  <c r="V22" i="13"/>
  <c r="AJ1642" i="13"/>
  <c r="AK1650" i="13"/>
  <c r="AI1691" i="13"/>
  <c r="AJ1172" i="13"/>
  <c r="W297" i="13"/>
  <c r="W413" i="13"/>
  <c r="AJ1796" i="13"/>
  <c r="AM2119" i="13"/>
  <c r="V109" i="13"/>
  <c r="AL1859" i="13"/>
  <c r="AB460" i="122"/>
  <c r="AB56" i="122"/>
  <c r="AB340" i="122"/>
  <c r="AB277" i="122"/>
  <c r="AB54" i="122"/>
  <c r="AB55" i="122"/>
  <c r="AB350" i="122"/>
  <c r="AB57" i="122"/>
  <c r="AB345" i="122"/>
  <c r="AB59" i="122"/>
  <c r="AB343" i="122"/>
  <c r="AB342" i="122"/>
  <c r="AB346" i="122"/>
  <c r="AB341" i="122"/>
  <c r="AB58" i="122"/>
  <c r="AB53" i="122"/>
  <c r="AA353" i="122"/>
  <c r="AB63" i="122"/>
  <c r="AF1283" i="13"/>
  <c r="AJ1808" i="13"/>
  <c r="AK1898" i="13"/>
  <c r="AK1866" i="13"/>
  <c r="AH1584" i="13"/>
  <c r="AH1474" i="13"/>
  <c r="AC255" i="13"/>
  <c r="AB118" i="13"/>
  <c r="AC300" i="13"/>
  <c r="Y254" i="13"/>
  <c r="Y621" i="13"/>
  <c r="AB127" i="122"/>
  <c r="AG1320" i="13"/>
  <c r="Y464" i="13"/>
  <c r="Y357" i="13"/>
  <c r="X309" i="13"/>
  <c r="AI1538" i="13"/>
  <c r="AE1161" i="13"/>
  <c r="AC962" i="13"/>
  <c r="X220" i="13"/>
  <c r="Z580" i="13"/>
  <c r="AD1001" i="13"/>
  <c r="AD1008" i="13"/>
  <c r="AG1319" i="13"/>
  <c r="AE1107" i="13"/>
  <c r="AA847" i="13"/>
  <c r="AB833" i="13"/>
  <c r="AI1533" i="13"/>
  <c r="AG1488" i="13"/>
  <c r="AH1436" i="13"/>
  <c r="AA678" i="13"/>
  <c r="AD1000" i="13"/>
  <c r="AB785" i="13"/>
  <c r="AA679" i="13"/>
  <c r="AG1323" i="13"/>
  <c r="Y203" i="13"/>
  <c r="AC1049" i="13"/>
  <c r="AC1010" i="13"/>
  <c r="Z366" i="13"/>
  <c r="AG1321" i="13"/>
  <c r="Z618" i="13"/>
  <c r="Y303" i="13"/>
  <c r="Y533" i="13"/>
  <c r="AF1213" i="13"/>
  <c r="AE1263" i="13"/>
  <c r="AE1224" i="13"/>
  <c r="AH1431" i="13"/>
  <c r="AE226" i="13"/>
  <c r="AA677" i="13"/>
  <c r="AA726" i="13"/>
  <c r="AF1212" i="13"/>
  <c r="AF1282" i="13"/>
  <c r="Y525" i="13"/>
  <c r="Z570" i="13"/>
  <c r="AF1363" i="13"/>
  <c r="AF1331" i="13"/>
  <c r="AF1370" i="13"/>
  <c r="AD1047" i="13"/>
  <c r="AB854" i="13"/>
  <c r="AC795" i="13"/>
  <c r="AB942" i="13"/>
  <c r="AB903" i="13"/>
  <c r="AG1477" i="13"/>
  <c r="AG1438" i="13"/>
  <c r="AG1324" i="13"/>
  <c r="Z620" i="13"/>
  <c r="AD999" i="13"/>
  <c r="AG1389" i="13"/>
  <c r="AG1322" i="13"/>
  <c r="AI1594" i="13"/>
  <c r="Y513" i="13"/>
  <c r="Z619" i="13"/>
  <c r="AH1545" i="13"/>
  <c r="X121" i="13"/>
  <c r="Y180" i="13"/>
  <c r="AC961" i="13"/>
  <c r="AE1106" i="13"/>
  <c r="Z572" i="13"/>
  <c r="AD1156" i="13"/>
  <c r="AD1117" i="13"/>
  <c r="U11" i="15"/>
  <c r="Z749" i="13" l="1"/>
  <c r="X217" i="13"/>
  <c r="X113" i="13" s="1"/>
  <c r="AC955" i="13"/>
  <c r="AD895" i="13" s="1"/>
  <c r="X421" i="13"/>
  <c r="X298" i="13"/>
  <c r="X56" i="13"/>
  <c r="AA26" i="13"/>
  <c r="AM1962" i="13"/>
  <c r="AE1109" i="13"/>
  <c r="AH1330" i="13"/>
  <c r="AH1375" i="13" s="1"/>
  <c r="Z569" i="13"/>
  <c r="AB34" i="122"/>
  <c r="Y169" i="13"/>
  <c r="AA748" i="13"/>
  <c r="X182" i="13"/>
  <c r="AA149" i="13"/>
  <c r="AA29" i="13"/>
  <c r="X201" i="13"/>
  <c r="X97" i="13" s="1"/>
  <c r="AA44" i="122"/>
  <c r="AA843" i="13"/>
  <c r="AA856" i="13" s="1"/>
  <c r="AD165" i="122"/>
  <c r="AD166" i="122" s="1"/>
  <c r="AF1256" i="13"/>
  <c r="AD27" i="122"/>
  <c r="AE25" i="8"/>
  <c r="AM2006" i="13"/>
  <c r="AD1003" i="13"/>
  <c r="AD1175" i="13"/>
  <c r="AE1155" i="13"/>
  <c r="AA25" i="122"/>
  <c r="AF1259" i="13"/>
  <c r="Y400" i="13"/>
  <c r="Y466" i="13"/>
  <c r="Y174" i="13"/>
  <c r="Y519" i="13"/>
  <c r="AC936" i="13"/>
  <c r="AA727" i="13"/>
  <c r="AI1701" i="13"/>
  <c r="AC23" i="8"/>
  <c r="AF1261" i="13"/>
  <c r="X304" i="13"/>
  <c r="X535" i="13"/>
  <c r="Y463" i="13"/>
  <c r="X62" i="13"/>
  <c r="Y247" i="13"/>
  <c r="X110" i="13"/>
  <c r="AD1164" i="13"/>
  <c r="AD1009" i="13"/>
  <c r="Z571" i="13"/>
  <c r="AE1153" i="13"/>
  <c r="Y507" i="13"/>
  <c r="AD1043" i="13"/>
  <c r="AB789" i="13"/>
  <c r="AC937" i="13"/>
  <c r="AC850" i="13"/>
  <c r="AD790" i="13" s="1"/>
  <c r="AC893" i="13"/>
  <c r="AC784" i="13"/>
  <c r="AJ1806" i="13"/>
  <c r="AG1486" i="13"/>
  <c r="V41" i="13"/>
  <c r="V24" i="13" s="1"/>
  <c r="Y250" i="13"/>
  <c r="Y403" i="13"/>
  <c r="X51" i="13"/>
  <c r="X416" i="13"/>
  <c r="X293" i="13"/>
  <c r="AH1497" i="13"/>
  <c r="AL1899" i="13"/>
  <c r="X319" i="13"/>
  <c r="AF1260" i="13"/>
  <c r="X311" i="13"/>
  <c r="Y359" i="13"/>
  <c r="X99" i="13"/>
  <c r="AH1595" i="13"/>
  <c r="AH1425" i="13"/>
  <c r="AA680" i="13"/>
  <c r="AA689" i="13" s="1"/>
  <c r="X117" i="13"/>
  <c r="Y176" i="13"/>
  <c r="Y367" i="13"/>
  <c r="AM2125" i="13"/>
  <c r="AA141" i="122"/>
  <c r="AI1697" i="13"/>
  <c r="AI791" i="13"/>
  <c r="AL1856" i="13"/>
  <c r="Z581" i="13"/>
  <c r="W261" i="13"/>
  <c r="AH1590" i="13"/>
  <c r="W100" i="13"/>
  <c r="W305" i="13"/>
  <c r="Y467" i="13"/>
  <c r="AC890" i="13"/>
  <c r="AD1165" i="13"/>
  <c r="AM1967" i="13"/>
  <c r="AM2130" i="13"/>
  <c r="AK1797" i="13"/>
  <c r="AL1902" i="13"/>
  <c r="AK1747" i="13"/>
  <c r="AI1583" i="13"/>
  <c r="AM2134" i="13"/>
  <c r="W320" i="13"/>
  <c r="X252" i="13"/>
  <c r="W115" i="13"/>
  <c r="AM1963" i="13"/>
  <c r="AM1924" i="13"/>
  <c r="AM2009" i="13"/>
  <c r="AD997" i="13"/>
  <c r="AM2131" i="13"/>
  <c r="AC103" i="13"/>
  <c r="AL2005" i="13"/>
  <c r="AL1973" i="13"/>
  <c r="Y200" i="13"/>
  <c r="X405" i="13"/>
  <c r="X368" i="13"/>
  <c r="AF470" i="13"/>
  <c r="AK1758" i="13"/>
  <c r="AK1810" i="13"/>
  <c r="AH1496" i="13"/>
  <c r="AC58" i="13"/>
  <c r="AK1112" i="13"/>
  <c r="AK1710" i="13"/>
  <c r="AL1749" i="13"/>
  <c r="AF1219" i="13"/>
  <c r="AK1915" i="13"/>
  <c r="AJ1685" i="13"/>
  <c r="AM1757" i="13"/>
  <c r="AJ1711" i="13"/>
  <c r="AB65" i="122"/>
  <c r="AJ1811" i="13"/>
  <c r="AI1706" i="13"/>
  <c r="AI1705" i="13"/>
  <c r="AE1277" i="13"/>
  <c r="V124" i="13"/>
  <c r="AJ1688" i="13"/>
  <c r="AK1005" i="13"/>
  <c r="AM177" i="13"/>
  <c r="AJ1804" i="13"/>
  <c r="AJ1689" i="13"/>
  <c r="AJ1639" i="13"/>
  <c r="AJ1687" i="13"/>
  <c r="AI1537" i="13"/>
  <c r="AK1920" i="13"/>
  <c r="AM1865" i="13"/>
  <c r="AI1427" i="13"/>
  <c r="W63" i="13"/>
  <c r="AC894" i="13"/>
  <c r="AI1578" i="13"/>
  <c r="AH1489" i="13"/>
  <c r="AL1904" i="13"/>
  <c r="AJ1813" i="13"/>
  <c r="AL1918" i="13"/>
  <c r="AM2010" i="13"/>
  <c r="AM2026" i="13"/>
  <c r="AH1490" i="13"/>
  <c r="AB130" i="122"/>
  <c r="AB128" i="122"/>
  <c r="AB129" i="122"/>
  <c r="AB132" i="122"/>
  <c r="AB278" i="122"/>
  <c r="AB133" i="122"/>
  <c r="AB352" i="122"/>
  <c r="AB138" i="122"/>
  <c r="AB134" i="122"/>
  <c r="AB131" i="122"/>
  <c r="AG1223" i="13"/>
  <c r="AK1748" i="13"/>
  <c r="AH1476" i="13"/>
  <c r="AH1599" i="13"/>
  <c r="AK1911" i="13"/>
  <c r="AK1913" i="13"/>
  <c r="AC315" i="13"/>
  <c r="Y402" i="13"/>
  <c r="Y636" i="13"/>
  <c r="Y299" i="13"/>
  <c r="Y627" i="13"/>
  <c r="Y249" i="13"/>
  <c r="AG1365" i="13"/>
  <c r="Y509" i="13"/>
  <c r="AI1536" i="13"/>
  <c r="AE1176" i="13"/>
  <c r="Y175" i="13"/>
  <c r="AD902" i="13"/>
  <c r="AI1532" i="13"/>
  <c r="AI1543" i="13"/>
  <c r="AD1046" i="13"/>
  <c r="AC896" i="13"/>
  <c r="AG1364" i="13"/>
  <c r="AI1604" i="13"/>
  <c r="AE1152" i="13"/>
  <c r="AB787" i="13"/>
  <c r="AB848" i="13"/>
  <c r="AH1428" i="13"/>
  <c r="AA723" i="13"/>
  <c r="AD1045" i="13"/>
  <c r="AB830" i="13"/>
  <c r="AA724" i="13"/>
  <c r="AG1368" i="13"/>
  <c r="Y218" i="13"/>
  <c r="AD1171" i="13"/>
  <c r="AD1162" i="13"/>
  <c r="Z617" i="13"/>
  <c r="AG1492" i="13"/>
  <c r="AG1483" i="13"/>
  <c r="AC840" i="13"/>
  <c r="AC794" i="13"/>
  <c r="AF1257" i="13"/>
  <c r="Z633" i="13"/>
  <c r="AE1151" i="13"/>
  <c r="Y61" i="13"/>
  <c r="Y528" i="13"/>
  <c r="Y210" i="13"/>
  <c r="AC1064" i="13"/>
  <c r="AC1055" i="13"/>
  <c r="Z615" i="13"/>
  <c r="AG1222" i="13"/>
  <c r="AG1366" i="13"/>
  <c r="AG1367" i="13"/>
  <c r="AH1329" i="13"/>
  <c r="AD901" i="13"/>
  <c r="AJ1534" i="13"/>
  <c r="AG1369" i="13"/>
  <c r="AD1062" i="13"/>
  <c r="AC786" i="13"/>
  <c r="Z465" i="13"/>
  <c r="AE1278" i="13"/>
  <c r="AE1269" i="13"/>
  <c r="AA747" i="13"/>
  <c r="AD1044" i="13"/>
  <c r="AB957" i="13"/>
  <c r="AB948" i="13"/>
  <c r="AF181" i="13"/>
  <c r="AF1258" i="13"/>
  <c r="Z635" i="13"/>
  <c r="AF1378" i="13"/>
  <c r="AF1376" i="13"/>
  <c r="AA741" i="13"/>
  <c r="Z634" i="13"/>
  <c r="AF1385" i="13"/>
  <c r="AA722" i="13"/>
  <c r="Y318" i="13"/>
  <c r="Z473" i="13"/>
  <c r="AA721" i="13"/>
  <c r="V11" i="15"/>
  <c r="Y172" i="13" l="1"/>
  <c r="Z614" i="13"/>
  <c r="AE1154" i="13"/>
  <c r="AE1169" i="13" s="1"/>
  <c r="X101" i="13"/>
  <c r="X313" i="13"/>
  <c r="Y361" i="13"/>
  <c r="AM2007" i="13"/>
  <c r="Y199" i="13"/>
  <c r="Y214" i="13" s="1"/>
  <c r="AB43" i="122"/>
  <c r="AB16" i="122"/>
  <c r="AB145" i="13"/>
  <c r="AA30" i="13"/>
  <c r="AD30" i="122"/>
  <c r="X212" i="13"/>
  <c r="AB688" i="13"/>
  <c r="AE162" i="122"/>
  <c r="X216" i="13"/>
  <c r="X112" i="13" s="1"/>
  <c r="AB783" i="13"/>
  <c r="AB796" i="13" s="1"/>
  <c r="AC27" i="8"/>
  <c r="AF1271" i="13"/>
  <c r="AD1048" i="13"/>
  <c r="Y53" i="13"/>
  <c r="AE1170" i="13"/>
  <c r="Y202" i="13"/>
  <c r="Y217" i="13" s="1"/>
  <c r="AM2021" i="13"/>
  <c r="AE1115" i="13"/>
  <c r="Y508" i="13"/>
  <c r="AC938" i="13"/>
  <c r="Y292" i="13"/>
  <c r="Y415" i="13"/>
  <c r="Y204" i="13"/>
  <c r="AF1274" i="13"/>
  <c r="Y475" i="13"/>
  <c r="X107" i="13"/>
  <c r="Y534" i="13"/>
  <c r="Y511" i="13"/>
  <c r="AA742" i="13"/>
  <c r="AC951" i="13"/>
  <c r="AF1276" i="13"/>
  <c r="AJ1641" i="13"/>
  <c r="Y50" i="13"/>
  <c r="Z616" i="13"/>
  <c r="Y522" i="13"/>
  <c r="AE1168" i="13"/>
  <c r="AD1054" i="13"/>
  <c r="AE1104" i="13"/>
  <c r="AD1058" i="13"/>
  <c r="AB834" i="13"/>
  <c r="AC829" i="13"/>
  <c r="AH1470" i="13"/>
  <c r="AH1485" i="13" s="1"/>
  <c r="AC952" i="13"/>
  <c r="AH1426" i="13"/>
  <c r="Y412" i="13"/>
  <c r="AK1746" i="13"/>
  <c r="X122" i="13"/>
  <c r="Y259" i="13"/>
  <c r="V42" i="13"/>
  <c r="W33" i="13"/>
  <c r="W16" i="13" s="1"/>
  <c r="Y295" i="13"/>
  <c r="Y418" i="13"/>
  <c r="X96" i="13"/>
  <c r="Y356" i="13"/>
  <c r="X308" i="13"/>
  <c r="Y206" i="13"/>
  <c r="Y221" i="13" s="1"/>
  <c r="AI1437" i="13"/>
  <c r="Y57" i="13"/>
  <c r="AL1914" i="13"/>
  <c r="AB66" i="122"/>
  <c r="Y404" i="13"/>
  <c r="Y251" i="13"/>
  <c r="X114" i="13"/>
  <c r="AF1275" i="13"/>
  <c r="AI1535" i="13"/>
  <c r="AA725" i="13"/>
  <c r="AA734" i="13" s="1"/>
  <c r="AI1712" i="13"/>
  <c r="AJ1684" i="13"/>
  <c r="AM2140" i="13"/>
  <c r="AJ1819" i="13"/>
  <c r="AI1430" i="13"/>
  <c r="AC939" i="13"/>
  <c r="AK1065" i="13"/>
  <c r="AJ1645" i="13"/>
  <c r="AJ1700" i="13"/>
  <c r="AL1650" i="13"/>
  <c r="AM2008" i="13"/>
  <c r="AK1812" i="13"/>
  <c r="AB140" i="122"/>
  <c r="AH1605" i="13"/>
  <c r="AM1858" i="13"/>
  <c r="AL1860" i="13"/>
  <c r="AK1157" i="13"/>
  <c r="W123" i="13"/>
  <c r="X55" i="13"/>
  <c r="Y512" i="13"/>
  <c r="AI851" i="13"/>
  <c r="W64" i="13"/>
  <c r="AI1582" i="13"/>
  <c r="AJ1703" i="13"/>
  <c r="AJ1646" i="13"/>
  <c r="AL1855" i="13"/>
  <c r="AL1750" i="13"/>
  <c r="X413" i="13"/>
  <c r="X420" i="13"/>
  <c r="X297" i="13"/>
  <c r="X260" i="13"/>
  <c r="AI1577" i="13"/>
  <c r="AK1753" i="13"/>
  <c r="AL1919" i="13"/>
  <c r="AJ1704" i="13"/>
  <c r="W321" i="13"/>
  <c r="W40" i="13"/>
  <c r="W306" i="13"/>
  <c r="W39" i="13"/>
  <c r="AI1581" i="13"/>
  <c r="AK1751" i="13"/>
  <c r="AK1651" i="13"/>
  <c r="AF1264" i="13"/>
  <c r="AK1803" i="13"/>
  <c r="Y215" i="13"/>
  <c r="AM2024" i="13"/>
  <c r="AK1792" i="13"/>
  <c r="AM2012" i="13"/>
  <c r="W108" i="13"/>
  <c r="Z626" i="13"/>
  <c r="AH1389" i="13"/>
  <c r="AH1473" i="13"/>
  <c r="AH1491" i="13"/>
  <c r="AI1429" i="13"/>
  <c r="AI1472" i="13"/>
  <c r="AJ1702" i="13"/>
  <c r="AM207" i="13"/>
  <c r="AF1217" i="13"/>
  <c r="AL1917" i="13"/>
  <c r="AE1105" i="13"/>
  <c r="AH1390" i="13"/>
  <c r="AJ1579" i="13"/>
  <c r="AM1817" i="13"/>
  <c r="AL1794" i="13"/>
  <c r="AI1436" i="13"/>
  <c r="AF530" i="13"/>
  <c r="AK1793" i="13"/>
  <c r="AM2025" i="13"/>
  <c r="AM1910" i="13"/>
  <c r="AD835" i="13"/>
  <c r="AL2018" i="13"/>
  <c r="AL2020" i="13"/>
  <c r="AD1042" i="13"/>
  <c r="AC935" i="13"/>
  <c r="AL1901" i="13"/>
  <c r="AB353" i="122"/>
  <c r="AG1268" i="13"/>
  <c r="AL1853" i="13"/>
  <c r="AK1926" i="13"/>
  <c r="Y294" i="13"/>
  <c r="Y417" i="13"/>
  <c r="AD577" i="13"/>
  <c r="Z576" i="13"/>
  <c r="Y314" i="13"/>
  <c r="Y642" i="13"/>
  <c r="AD255" i="13"/>
  <c r="AC118" i="13"/>
  <c r="AD300" i="13"/>
  <c r="AG1380" i="13"/>
  <c r="Y524" i="13"/>
  <c r="AI1598" i="13"/>
  <c r="Y205" i="13"/>
  <c r="AD947" i="13"/>
  <c r="AF1116" i="13"/>
  <c r="Z640" i="13"/>
  <c r="AD1061" i="13"/>
  <c r="AC941" i="13"/>
  <c r="AD1068" i="13"/>
  <c r="AG1379" i="13"/>
  <c r="AJ1544" i="13"/>
  <c r="AE1167" i="13"/>
  <c r="AB832" i="13"/>
  <c r="AC788" i="13"/>
  <c r="AI1593" i="13"/>
  <c r="AA738" i="13"/>
  <c r="AD1060" i="13"/>
  <c r="AB845" i="13"/>
  <c r="AA739" i="13"/>
  <c r="AG1383" i="13"/>
  <c r="Z173" i="13"/>
  <c r="AG1381" i="13"/>
  <c r="Z258" i="13"/>
  <c r="AA737" i="13"/>
  <c r="AD1059" i="13"/>
  <c r="AB687" i="13"/>
  <c r="Z630" i="13"/>
  <c r="AH1432" i="13"/>
  <c r="AG1498" i="13"/>
  <c r="Z632" i="13"/>
  <c r="AA574" i="13"/>
  <c r="AA575" i="13"/>
  <c r="AE1002" i="13"/>
  <c r="AE1166" i="13"/>
  <c r="Z510" i="13"/>
  <c r="AG1325" i="13"/>
  <c r="AB681" i="13"/>
  <c r="AD940" i="13"/>
  <c r="Z468" i="13"/>
  <c r="AF1272" i="13"/>
  <c r="AG1318" i="13"/>
  <c r="AF1391" i="13"/>
  <c r="AF1218" i="13"/>
  <c r="AE1284" i="13"/>
  <c r="AI1539" i="13"/>
  <c r="AC855" i="13"/>
  <c r="AF1273" i="13"/>
  <c r="AF226" i="13"/>
  <c r="AC831" i="13"/>
  <c r="AG1384" i="13"/>
  <c r="AA573" i="13"/>
  <c r="AE1111" i="13"/>
  <c r="AD1177" i="13"/>
  <c r="AG1382" i="13"/>
  <c r="Y106" i="13"/>
  <c r="Y225" i="13"/>
  <c r="AC897" i="13"/>
  <c r="AB963" i="13"/>
  <c r="AD1004" i="13"/>
  <c r="AC1070" i="13"/>
  <c r="Z426" i="13"/>
  <c r="AA736" i="13"/>
  <c r="Z629" i="13"/>
  <c r="W11" i="15"/>
  <c r="AC34" i="122" l="1"/>
  <c r="AC16" i="122" s="1"/>
  <c r="AB44" i="122"/>
  <c r="Y406" i="13"/>
  <c r="X116" i="13"/>
  <c r="Y253" i="13"/>
  <c r="Y421" i="13"/>
  <c r="AM2022" i="13"/>
  <c r="AD23" i="8"/>
  <c r="AB25" i="122"/>
  <c r="AB26" i="13"/>
  <c r="AB148" i="13"/>
  <c r="AB29" i="13" s="1"/>
  <c r="AE165" i="122"/>
  <c r="AE30" i="122" s="1"/>
  <c r="X227" i="13"/>
  <c r="AD31" i="122"/>
  <c r="AD23" i="122"/>
  <c r="Y52" i="13"/>
  <c r="AE27" i="122"/>
  <c r="Z172" i="13"/>
  <c r="AB733" i="13"/>
  <c r="Y171" i="13"/>
  <c r="AG1211" i="13"/>
  <c r="AD1063" i="13"/>
  <c r="Y95" i="13"/>
  <c r="AB828" i="13"/>
  <c r="AB841" i="13" s="1"/>
  <c r="AF1110" i="13"/>
  <c r="AC953" i="13"/>
  <c r="Y523" i="13"/>
  <c r="Y520" i="13"/>
  <c r="AE1160" i="13"/>
  <c r="Z169" i="13"/>
  <c r="Z462" i="13"/>
  <c r="Z474" i="13"/>
  <c r="Y219" i="13"/>
  <c r="Y307" i="13"/>
  <c r="Y110" i="13" s="1"/>
  <c r="AG1214" i="13"/>
  <c r="Z355" i="13"/>
  <c r="Y526" i="13"/>
  <c r="Z631" i="13"/>
  <c r="AB682" i="13"/>
  <c r="AJ1686" i="13"/>
  <c r="AD891" i="13"/>
  <c r="AG1216" i="13"/>
  <c r="AC844" i="13"/>
  <c r="AH1471" i="13"/>
  <c r="Y427" i="13"/>
  <c r="Y304" i="13"/>
  <c r="AE1149" i="13"/>
  <c r="AD1069" i="13"/>
  <c r="AF1108" i="13"/>
  <c r="AE998" i="13"/>
  <c r="AB849" i="13"/>
  <c r="AD892" i="13"/>
  <c r="Y62" i="13"/>
  <c r="AK1791" i="13"/>
  <c r="Y310" i="13"/>
  <c r="Z358" i="13"/>
  <c r="Y98" i="13"/>
  <c r="Y102" i="13"/>
  <c r="X111" i="13"/>
  <c r="Y248" i="13"/>
  <c r="Y401" i="13"/>
  <c r="Y416" i="13" s="1"/>
  <c r="AI1482" i="13"/>
  <c r="AM1854" i="13"/>
  <c r="AJ1699" i="13"/>
  <c r="AB141" i="122"/>
  <c r="AI1580" i="13"/>
  <c r="AG1215" i="13"/>
  <c r="Y54" i="13"/>
  <c r="Y419" i="13"/>
  <c r="Y296" i="13"/>
  <c r="AA740" i="13"/>
  <c r="AA749" i="13" s="1"/>
  <c r="AC954" i="13"/>
  <c r="AK1808" i="13"/>
  <c r="AK1759" i="13"/>
  <c r="AI1425" i="13"/>
  <c r="AE1150" i="13"/>
  <c r="AM222" i="13"/>
  <c r="AI1329" i="13"/>
  <c r="AF1279" i="13"/>
  <c r="X100" i="13"/>
  <c r="X305" i="13"/>
  <c r="AM1903" i="13"/>
  <c r="AD103" i="13"/>
  <c r="AD1057" i="13"/>
  <c r="AM1925" i="13"/>
  <c r="Z641" i="13"/>
  <c r="AK1807" i="13"/>
  <c r="X428" i="13"/>
  <c r="Y360" i="13"/>
  <c r="X312" i="13"/>
  <c r="AJ1691" i="13"/>
  <c r="AJ791" i="13"/>
  <c r="AK1172" i="13"/>
  <c r="AM2023" i="13"/>
  <c r="AL1005" i="13"/>
  <c r="AD58" i="13"/>
  <c r="Y527" i="13"/>
  <c r="AG1283" i="13"/>
  <c r="AM1960" i="13"/>
  <c r="AL2033" i="13"/>
  <c r="AG470" i="13"/>
  <c r="AM1857" i="13"/>
  <c r="AK1642" i="13"/>
  <c r="AI1431" i="13"/>
  <c r="AK1696" i="13"/>
  <c r="AK1644" i="13"/>
  <c r="AK1643" i="13"/>
  <c r="AL1710" i="13"/>
  <c r="AJ1589" i="13"/>
  <c r="W109" i="13"/>
  <c r="Z170" i="13"/>
  <c r="W41" i="13"/>
  <c r="W22" i="13"/>
  <c r="X63" i="13"/>
  <c r="AL1905" i="13"/>
  <c r="AI1496" i="13"/>
  <c r="AI1487" i="13"/>
  <c r="AH1488" i="13"/>
  <c r="AK1796" i="13"/>
  <c r="AM1859" i="13"/>
  <c r="AL1795" i="13"/>
  <c r="AI1597" i="13"/>
  <c r="W124" i="13"/>
  <c r="AK1640" i="13"/>
  <c r="AI1475" i="13"/>
  <c r="AL1916" i="13"/>
  <c r="AD850" i="13"/>
  <c r="AL1809" i="13"/>
  <c r="AF1262" i="13"/>
  <c r="X261" i="13"/>
  <c r="AI1584" i="13"/>
  <c r="AC950" i="13"/>
  <c r="AI1330" i="13"/>
  <c r="AI1474" i="13"/>
  <c r="AM2027" i="13"/>
  <c r="AK1818" i="13"/>
  <c r="AK1798" i="13"/>
  <c r="AL1900" i="13"/>
  <c r="Z176" i="13"/>
  <c r="AL1752" i="13"/>
  <c r="AJ1690" i="13"/>
  <c r="AJ1652" i="13"/>
  <c r="Z357" i="13"/>
  <c r="Y309" i="13"/>
  <c r="AL1898" i="13"/>
  <c r="AL1866" i="13"/>
  <c r="AH1477" i="13"/>
  <c r="Z254" i="13"/>
  <c r="Y117" i="13"/>
  <c r="Z621" i="13"/>
  <c r="Z582" i="13"/>
  <c r="AH1320" i="13"/>
  <c r="Y220" i="13"/>
  <c r="Z464" i="13"/>
  <c r="AD962" i="13"/>
  <c r="AJ1538" i="13"/>
  <c r="AF1161" i="13"/>
  <c r="AI1596" i="13"/>
  <c r="AI1592" i="13"/>
  <c r="AI1603" i="13"/>
  <c r="AA580" i="13"/>
  <c r="AE1001" i="13"/>
  <c r="AC956" i="13"/>
  <c r="AE1008" i="13"/>
  <c r="AH1319" i="13"/>
  <c r="AF1107" i="13"/>
  <c r="AB847" i="13"/>
  <c r="AC833" i="13"/>
  <c r="AJ1533" i="13"/>
  <c r="AB678" i="13"/>
  <c r="AF1109" i="13"/>
  <c r="AE1000" i="13"/>
  <c r="AC785" i="13"/>
  <c r="AH1321" i="13"/>
  <c r="AB679" i="13"/>
  <c r="AH1323" i="13"/>
  <c r="Z203" i="13"/>
  <c r="AD1049" i="13"/>
  <c r="AD1010" i="13"/>
  <c r="AA618" i="13"/>
  <c r="AD955" i="13"/>
  <c r="Z525" i="13"/>
  <c r="AA619" i="13"/>
  <c r="AC854" i="13"/>
  <c r="AE999" i="13"/>
  <c r="AH1324" i="13"/>
  <c r="AG1213" i="13"/>
  <c r="Z513" i="13"/>
  <c r="Z180" i="13"/>
  <c r="Y121" i="13"/>
  <c r="AG1282" i="13"/>
  <c r="AE1156" i="13"/>
  <c r="AE1117" i="13"/>
  <c r="AI1545" i="13"/>
  <c r="AG1212" i="13"/>
  <c r="AD961" i="13"/>
  <c r="AC846" i="13"/>
  <c r="AF1106" i="13"/>
  <c r="AG1363" i="13"/>
  <c r="AG1331" i="13"/>
  <c r="AA569" i="13"/>
  <c r="AA366" i="13"/>
  <c r="AC942" i="13"/>
  <c r="AC903" i="13"/>
  <c r="AD795" i="13"/>
  <c r="AF1263" i="13"/>
  <c r="AF1224" i="13"/>
  <c r="AB726" i="13"/>
  <c r="AJ1594" i="13"/>
  <c r="Z303" i="13"/>
  <c r="Z533" i="13"/>
  <c r="AH1322" i="13"/>
  <c r="AG1370" i="13"/>
  <c r="AE1047" i="13"/>
  <c r="AA572" i="13"/>
  <c r="AB677" i="13"/>
  <c r="AG181" i="13"/>
  <c r="AA620" i="13"/>
  <c r="AH1438" i="13"/>
  <c r="AA570" i="13"/>
  <c r="AB676" i="13"/>
  <c r="X11" i="15"/>
  <c r="Z361" i="13" l="1"/>
  <c r="Y313" i="13"/>
  <c r="Y116" i="13" s="1"/>
  <c r="Y56" i="13"/>
  <c r="Y298" i="13"/>
  <c r="Y182" i="13"/>
  <c r="AD27" i="8"/>
  <c r="Z463" i="13"/>
  <c r="Z508" i="13" s="1"/>
  <c r="AE23" i="122"/>
  <c r="AB149" i="13"/>
  <c r="AE166" i="122"/>
  <c r="Z202" i="13"/>
  <c r="AE31" i="122"/>
  <c r="AG1256" i="13"/>
  <c r="AE1003" i="13"/>
  <c r="AH25" i="8"/>
  <c r="Y201" i="13"/>
  <c r="Y97" i="13" s="1"/>
  <c r="AB748" i="13"/>
  <c r="Y308" i="13"/>
  <c r="AF1155" i="13"/>
  <c r="AD893" i="13"/>
  <c r="Z519" i="13"/>
  <c r="AB843" i="13"/>
  <c r="AB856" i="13" s="1"/>
  <c r="Z247" i="13"/>
  <c r="Z199" i="13"/>
  <c r="Z507" i="13"/>
  <c r="AE1175" i="13"/>
  <c r="Z174" i="13"/>
  <c r="Z204" i="13" s="1"/>
  <c r="Z400" i="13"/>
  <c r="Y535" i="13"/>
  <c r="AG1259" i="13"/>
  <c r="AA571" i="13"/>
  <c r="AH1486" i="13"/>
  <c r="AI1426" i="13" s="1"/>
  <c r="Z466" i="13"/>
  <c r="Z50" i="13"/>
  <c r="AJ1701" i="13"/>
  <c r="AB727" i="13"/>
  <c r="AD784" i="13"/>
  <c r="AD936" i="13"/>
  <c r="AG1261" i="13"/>
  <c r="Z367" i="13"/>
  <c r="Y107" i="13"/>
  <c r="Y319" i="13"/>
  <c r="AI1470" i="13"/>
  <c r="AI1485" i="13" s="1"/>
  <c r="AL1748" i="13"/>
  <c r="AF1153" i="13"/>
  <c r="AE1009" i="13"/>
  <c r="AE1164" i="13"/>
  <c r="AE1043" i="13"/>
  <c r="AC789" i="13"/>
  <c r="AD937" i="13"/>
  <c r="AK1639" i="13"/>
  <c r="AK1806" i="13"/>
  <c r="Z403" i="13"/>
  <c r="Z418" i="13" s="1"/>
  <c r="Z310" i="13" s="1"/>
  <c r="Z250" i="13"/>
  <c r="Y113" i="13"/>
  <c r="Z356" i="13"/>
  <c r="Y293" i="13"/>
  <c r="Y51" i="13"/>
  <c r="AI1497" i="13"/>
  <c r="AD894" i="13"/>
  <c r="AM1899" i="13"/>
  <c r="AI1595" i="13"/>
  <c r="AG1260" i="13"/>
  <c r="Y99" i="13"/>
  <c r="Z359" i="13"/>
  <c r="Y311" i="13"/>
  <c r="AB680" i="13"/>
  <c r="AB689" i="13" s="1"/>
  <c r="AH1223" i="13"/>
  <c r="AJ1578" i="13"/>
  <c r="AJ1583" i="13"/>
  <c r="AK1688" i="13"/>
  <c r="AK1687" i="13"/>
  <c r="X320" i="13"/>
  <c r="X115" i="13"/>
  <c r="Y252" i="13"/>
  <c r="AH1368" i="13"/>
  <c r="AK1811" i="13"/>
  <c r="AK1804" i="13"/>
  <c r="X33" i="13"/>
  <c r="W42" i="13"/>
  <c r="W24" i="13"/>
  <c r="Y368" i="13"/>
  <c r="Y405" i="13"/>
  <c r="Y420" i="13" s="1"/>
  <c r="Z360" i="13" s="1"/>
  <c r="AM1918" i="13"/>
  <c r="AI1389" i="13"/>
  <c r="AL1797" i="13"/>
  <c r="AL1758" i="13"/>
  <c r="AE790" i="13"/>
  <c r="AJ1436" i="13"/>
  <c r="AJ1543" i="13"/>
  <c r="Z206" i="13"/>
  <c r="AD890" i="13"/>
  <c r="AJ1537" i="13"/>
  <c r="AK1689" i="13"/>
  <c r="AM1902" i="13"/>
  <c r="Z467" i="13"/>
  <c r="AL1913" i="13"/>
  <c r="AM1856" i="13"/>
  <c r="AI1428" i="13"/>
  <c r="Z200" i="13"/>
  <c r="AL1112" i="13"/>
  <c r="AE997" i="13"/>
  <c r="X306" i="13"/>
  <c r="X39" i="13"/>
  <c r="AI1489" i="13"/>
  <c r="AF1277" i="13"/>
  <c r="AI1490" i="13"/>
  <c r="AL1920" i="13"/>
  <c r="AK1711" i="13"/>
  <c r="AG530" i="13"/>
  <c r="X108" i="13"/>
  <c r="AE1165" i="13"/>
  <c r="AH1365" i="13"/>
  <c r="AL1915" i="13"/>
  <c r="AI1590" i="13"/>
  <c r="AL1810" i="13"/>
  <c r="AJ1427" i="13"/>
  <c r="AJ851" i="13"/>
  <c r="AL1747" i="13"/>
  <c r="AJ1705" i="13"/>
  <c r="AJ1697" i="13"/>
  <c r="X64" i="13"/>
  <c r="AM1650" i="13"/>
  <c r="AI1476" i="13"/>
  <c r="AM1973" i="13"/>
  <c r="AM2005" i="13"/>
  <c r="AA581" i="13"/>
  <c r="AH1367" i="13"/>
  <c r="AH1483" i="13"/>
  <c r="AK1813" i="13"/>
  <c r="AI1375" i="13"/>
  <c r="AM1749" i="13"/>
  <c r="AK1685" i="13"/>
  <c r="AM1904" i="13"/>
  <c r="AL1065" i="13"/>
  <c r="AJ1706" i="13"/>
  <c r="AG1219" i="13"/>
  <c r="Z402" i="13"/>
  <c r="AB30" i="13"/>
  <c r="Z249" i="13"/>
  <c r="AH1366" i="13"/>
  <c r="AH1492" i="13"/>
  <c r="AH1364" i="13"/>
  <c r="AH1369" i="13"/>
  <c r="AL1911" i="13"/>
  <c r="AE23" i="8"/>
  <c r="Z175" i="13"/>
  <c r="AE577" i="13"/>
  <c r="AD315" i="13"/>
  <c r="Z636" i="13"/>
  <c r="Z299" i="13"/>
  <c r="Z627" i="13"/>
  <c r="Z57" i="13"/>
  <c r="AE902" i="13"/>
  <c r="Z509" i="13"/>
  <c r="AJ1536" i="13"/>
  <c r="AF1176" i="13"/>
  <c r="AJ1532" i="13"/>
  <c r="AE1046" i="13"/>
  <c r="AD896" i="13"/>
  <c r="AJ1604" i="13"/>
  <c r="AF1152" i="13"/>
  <c r="AC787" i="13"/>
  <c r="AC848" i="13"/>
  <c r="AB723" i="13"/>
  <c r="AE1045" i="13"/>
  <c r="AF1154" i="13"/>
  <c r="AC830" i="13"/>
  <c r="AB724" i="13"/>
  <c r="Z218" i="13"/>
  <c r="AE901" i="13"/>
  <c r="AI1599" i="13"/>
  <c r="AE1044" i="13"/>
  <c r="AA634" i="13"/>
  <c r="AG226" i="13"/>
  <c r="AB747" i="13"/>
  <c r="AD840" i="13"/>
  <c r="AG1376" i="13"/>
  <c r="AG1378" i="13"/>
  <c r="AA465" i="13"/>
  <c r="Z318" i="13"/>
  <c r="AA473" i="13"/>
  <c r="AB741" i="13"/>
  <c r="AF1151" i="13"/>
  <c r="AK1534" i="13"/>
  <c r="AA614" i="13"/>
  <c r="AD786" i="13"/>
  <c r="AG1257" i="13"/>
  <c r="AE1171" i="13"/>
  <c r="AE1162" i="13"/>
  <c r="AH1222" i="13"/>
  <c r="Z210" i="13"/>
  <c r="AA615" i="13"/>
  <c r="AB722" i="13"/>
  <c r="AE1062" i="13"/>
  <c r="AC957" i="13"/>
  <c r="AC948" i="13"/>
  <c r="Z61" i="13"/>
  <c r="AA633" i="13"/>
  <c r="AD1064" i="13"/>
  <c r="AD1055" i="13"/>
  <c r="AA617" i="13"/>
  <c r="AG1385" i="13"/>
  <c r="AF1278" i="13"/>
  <c r="AF1269" i="13"/>
  <c r="AG1258" i="13"/>
  <c r="AD794" i="13"/>
  <c r="AA635" i="13"/>
  <c r="Z528" i="13"/>
  <c r="AE895" i="13"/>
  <c r="AB721" i="13"/>
  <c r="Z248" i="13" l="1"/>
  <c r="AI25" i="8"/>
  <c r="Y101" i="13"/>
  <c r="Z253" i="13"/>
  <c r="Y212" i="13"/>
  <c r="Z406" i="13"/>
  <c r="Y111" i="13"/>
  <c r="AF162" i="122"/>
  <c r="Z217" i="13"/>
  <c r="AA172" i="13" s="1"/>
  <c r="AF1170" i="13"/>
  <c r="AC145" i="13"/>
  <c r="AG1271" i="13"/>
  <c r="AE1048" i="13"/>
  <c r="AD938" i="13"/>
  <c r="Y216" i="13"/>
  <c r="Y112" i="13" s="1"/>
  <c r="AC688" i="13"/>
  <c r="Z534" i="13"/>
  <c r="Z214" i="13"/>
  <c r="AA169" i="13" s="1"/>
  <c r="Z522" i="13"/>
  <c r="AA462" i="13" s="1"/>
  <c r="AC783" i="13"/>
  <c r="AC796" i="13" s="1"/>
  <c r="Z292" i="13"/>
  <c r="Z412" i="13"/>
  <c r="Z219" i="13"/>
  <c r="AF1115" i="13"/>
  <c r="AA616" i="13"/>
  <c r="AG1274" i="13"/>
  <c r="Z415" i="13"/>
  <c r="AK1641" i="13"/>
  <c r="Z511" i="13"/>
  <c r="AL1793" i="13"/>
  <c r="Z475" i="13"/>
  <c r="AD829" i="13"/>
  <c r="AB742" i="13"/>
  <c r="AD951" i="13"/>
  <c r="Z259" i="13"/>
  <c r="AG1276" i="13"/>
  <c r="Y122" i="13"/>
  <c r="AK1684" i="13"/>
  <c r="AF1104" i="13"/>
  <c r="AE1054" i="13"/>
  <c r="AF1168" i="13"/>
  <c r="AE1058" i="13"/>
  <c r="AC834" i="13"/>
  <c r="AD952" i="13"/>
  <c r="AL1746" i="13"/>
  <c r="Z53" i="13"/>
  <c r="AA358" i="13"/>
  <c r="Z295" i="13"/>
  <c r="Y96" i="13"/>
  <c r="Z401" i="13"/>
  <c r="AJ1437" i="13"/>
  <c r="AD939" i="13"/>
  <c r="AM1853" i="13"/>
  <c r="AM1914" i="13"/>
  <c r="AJ1535" i="13"/>
  <c r="AH1268" i="13"/>
  <c r="Z404" i="13"/>
  <c r="Z419" i="13" s="1"/>
  <c r="AG1275" i="13"/>
  <c r="Y114" i="13"/>
  <c r="Z251" i="13"/>
  <c r="AB725" i="13"/>
  <c r="AB734" i="13" s="1"/>
  <c r="Y312" i="13"/>
  <c r="Z252" i="13" s="1"/>
  <c r="AL1926" i="13"/>
  <c r="AJ1425" i="13"/>
  <c r="AI1390" i="13"/>
  <c r="AA626" i="13"/>
  <c r="AM1710" i="13"/>
  <c r="X109" i="13"/>
  <c r="Z221" i="13"/>
  <c r="AE835" i="13"/>
  <c r="AL1792" i="13"/>
  <c r="AJ1430" i="13"/>
  <c r="AI1473" i="13"/>
  <c r="AM1917" i="13"/>
  <c r="AL1812" i="13"/>
  <c r="AH1383" i="13"/>
  <c r="AK1703" i="13"/>
  <c r="AM2020" i="13"/>
  <c r="AM2018" i="13"/>
  <c r="AG1217" i="13"/>
  <c r="AE1042" i="13"/>
  <c r="Y260" i="13"/>
  <c r="AH1379" i="13"/>
  <c r="AH1282" i="13"/>
  <c r="AJ1581" i="13"/>
  <c r="AG1264" i="13"/>
  <c r="AM1919" i="13"/>
  <c r="AL1753" i="13"/>
  <c r="AK791" i="13"/>
  <c r="AM1855" i="13"/>
  <c r="AH470" i="13"/>
  <c r="AM1901" i="13"/>
  <c r="AK1704" i="13"/>
  <c r="AJ1329" i="13"/>
  <c r="X16" i="13"/>
  <c r="X123" i="13"/>
  <c r="Y55" i="13"/>
  <c r="AK1579" i="13"/>
  <c r="AL1157" i="13"/>
  <c r="AJ1582" i="13"/>
  <c r="AH1381" i="13"/>
  <c r="AK1646" i="13"/>
  <c r="AK1700" i="13"/>
  <c r="AI1491" i="13"/>
  <c r="AK1645" i="13"/>
  <c r="AJ1712" i="13"/>
  <c r="AJ1472" i="13"/>
  <c r="AH1380" i="13"/>
  <c r="AL1651" i="13"/>
  <c r="AJ1429" i="13"/>
  <c r="AI1471" i="13"/>
  <c r="X40" i="13"/>
  <c r="X321" i="13"/>
  <c r="AJ1577" i="13"/>
  <c r="AH1384" i="13"/>
  <c r="Z368" i="13"/>
  <c r="AF1105" i="13"/>
  <c r="Y428" i="13"/>
  <c r="Z215" i="13"/>
  <c r="Z512" i="13"/>
  <c r="AD935" i="13"/>
  <c r="Y413" i="13"/>
  <c r="Y297" i="13"/>
  <c r="AK1702" i="13"/>
  <c r="AM1005" i="13"/>
  <c r="AM1794" i="13"/>
  <c r="AH1382" i="13"/>
  <c r="AM1750" i="13"/>
  <c r="AM1860" i="13"/>
  <c r="X22" i="13"/>
  <c r="AJ1496" i="13"/>
  <c r="AL1803" i="13"/>
  <c r="AL1751" i="13"/>
  <c r="AK1819" i="13"/>
  <c r="Z417" i="13"/>
  <c r="Z294" i="13"/>
  <c r="Z405" i="13"/>
  <c r="AE947" i="13"/>
  <c r="Z205" i="13"/>
  <c r="Z56" i="13"/>
  <c r="AI1432" i="13"/>
  <c r="AH1498" i="13"/>
  <c r="Z102" i="13"/>
  <c r="AA576" i="13"/>
  <c r="Z314" i="13"/>
  <c r="Z642" i="13"/>
  <c r="AE255" i="13"/>
  <c r="AD118" i="13"/>
  <c r="AE300" i="13"/>
  <c r="Z524" i="13"/>
  <c r="AJ1598" i="13"/>
  <c r="AG1116" i="13"/>
  <c r="AJ1603" i="13"/>
  <c r="AA640" i="13"/>
  <c r="AE1061" i="13"/>
  <c r="AD941" i="13"/>
  <c r="AE1068" i="13"/>
  <c r="AK1544" i="13"/>
  <c r="AF1167" i="13"/>
  <c r="AC832" i="13"/>
  <c r="AD788" i="13"/>
  <c r="AJ1593" i="13"/>
  <c r="AB738" i="13"/>
  <c r="AF1169" i="13"/>
  <c r="AE1060" i="13"/>
  <c r="AC845" i="13"/>
  <c r="Z523" i="13"/>
  <c r="AA426" i="13"/>
  <c r="AB739" i="13"/>
  <c r="AA632" i="13"/>
  <c r="AA173" i="13"/>
  <c r="AB737" i="13"/>
  <c r="AA630" i="13"/>
  <c r="AC681" i="13"/>
  <c r="AC687" i="13"/>
  <c r="AB575" i="13"/>
  <c r="AD897" i="13"/>
  <c r="AC963" i="13"/>
  <c r="AA510" i="13"/>
  <c r="AH1318" i="13"/>
  <c r="AG1391" i="13"/>
  <c r="AH181" i="13"/>
  <c r="AE1059" i="13"/>
  <c r="AE1004" i="13"/>
  <c r="AD1070" i="13"/>
  <c r="AF1111" i="13"/>
  <c r="AE1177" i="13"/>
  <c r="AA250" i="13"/>
  <c r="AH1325" i="13"/>
  <c r="Z225" i="13"/>
  <c r="Z106" i="13"/>
  <c r="AE940" i="13"/>
  <c r="AG1272" i="13"/>
  <c r="AD855" i="13"/>
  <c r="AJ1539" i="13"/>
  <c r="AI1605" i="13"/>
  <c r="AG1218" i="13"/>
  <c r="AF1284" i="13"/>
  <c r="AB573" i="13"/>
  <c r="AA629" i="13"/>
  <c r="AF1166" i="13"/>
  <c r="AA258" i="13"/>
  <c r="AF1002" i="13"/>
  <c r="AD831" i="13"/>
  <c r="AA468" i="13"/>
  <c r="AG1273" i="13"/>
  <c r="AB574" i="13"/>
  <c r="AB736" i="13"/>
  <c r="AF165" i="122" l="1"/>
  <c r="AF166" i="122" s="1"/>
  <c r="Z113" i="13"/>
  <c r="AA53" i="13" s="1"/>
  <c r="AG1110" i="13"/>
  <c r="AG1155" i="13" s="1"/>
  <c r="AF27" i="122"/>
  <c r="Y227" i="13"/>
  <c r="Z421" i="13"/>
  <c r="Z298" i="13"/>
  <c r="Z51" i="13"/>
  <c r="Z52" i="13"/>
  <c r="AC148" i="13"/>
  <c r="AD953" i="13"/>
  <c r="AE1063" i="13"/>
  <c r="AF1003" i="13" s="1"/>
  <c r="AH1211" i="13"/>
  <c r="AC26" i="13"/>
  <c r="Z171" i="13"/>
  <c r="AA507" i="13"/>
  <c r="AA522" i="13" s="1"/>
  <c r="AA474" i="13"/>
  <c r="Z307" i="13"/>
  <c r="AA247" i="13" s="1"/>
  <c r="AC733" i="13"/>
  <c r="Z427" i="13"/>
  <c r="Z304" i="13"/>
  <c r="AL1808" i="13"/>
  <c r="Z520" i="13"/>
  <c r="Z95" i="13"/>
  <c r="AA174" i="13"/>
  <c r="AC828" i="13"/>
  <c r="AC841" i="13" s="1"/>
  <c r="AA631" i="13"/>
  <c r="AF1160" i="13"/>
  <c r="AA355" i="13"/>
  <c r="AK1699" i="13"/>
  <c r="AL1639" i="13" s="1"/>
  <c r="AH1214" i="13"/>
  <c r="AC682" i="13"/>
  <c r="Z526" i="13"/>
  <c r="Z311" i="13" s="1"/>
  <c r="AK1686" i="13"/>
  <c r="AD844" i="13"/>
  <c r="AH1216" i="13"/>
  <c r="Z62" i="13"/>
  <c r="AE891" i="13"/>
  <c r="AA202" i="13"/>
  <c r="AE1069" i="13"/>
  <c r="AG1108" i="13"/>
  <c r="AF1149" i="13"/>
  <c r="AC849" i="13"/>
  <c r="AF998" i="13"/>
  <c r="AA357" i="13"/>
  <c r="AE892" i="13"/>
  <c r="AA199" i="13"/>
  <c r="AL1791" i="13"/>
  <c r="Z293" i="13"/>
  <c r="Z416" i="13"/>
  <c r="AA356" i="13" s="1"/>
  <c r="Z98" i="13"/>
  <c r="AA403" i="13"/>
  <c r="AA295" i="13" s="1"/>
  <c r="AJ1482" i="13"/>
  <c r="AH1283" i="13"/>
  <c r="AJ1470" i="13"/>
  <c r="AG162" i="122"/>
  <c r="AD954" i="13"/>
  <c r="AM1866" i="13"/>
  <c r="AM1898" i="13"/>
  <c r="Y320" i="13"/>
  <c r="Y321" i="13" s="1"/>
  <c r="AA359" i="13"/>
  <c r="Y115" i="13"/>
  <c r="Y123" i="13" s="1"/>
  <c r="AJ1580" i="13"/>
  <c r="Z54" i="13"/>
  <c r="AH1215" i="13"/>
  <c r="Z296" i="13"/>
  <c r="AB740" i="13"/>
  <c r="AB749" i="13" s="1"/>
  <c r="AE850" i="13"/>
  <c r="AB366" i="13"/>
  <c r="AE58" i="13"/>
  <c r="AK1690" i="13"/>
  <c r="AK1652" i="13"/>
  <c r="AM1916" i="13"/>
  <c r="AL1798" i="13"/>
  <c r="AL1818" i="13"/>
  <c r="AM1795" i="13"/>
  <c r="AD950" i="13"/>
  <c r="AF1150" i="13"/>
  <c r="AL1696" i="13"/>
  <c r="AG1262" i="13"/>
  <c r="AL1643" i="13"/>
  <c r="AI1488" i="13"/>
  <c r="AA176" i="13"/>
  <c r="AK1589" i="13"/>
  <c r="AJ1431" i="13"/>
  <c r="AI1321" i="13"/>
  <c r="AJ1389" i="13"/>
  <c r="AH530" i="13"/>
  <c r="AI1222" i="13"/>
  <c r="Z309" i="13"/>
  <c r="AK1436" i="13"/>
  <c r="AI1322" i="13"/>
  <c r="Z527" i="13"/>
  <c r="AI1320" i="13"/>
  <c r="Y63" i="13"/>
  <c r="AG1279" i="13"/>
  <c r="AI1323" i="13"/>
  <c r="AJ1475" i="13"/>
  <c r="AJ1330" i="13"/>
  <c r="AJ1584" i="13"/>
  <c r="AM1809" i="13"/>
  <c r="AI1486" i="13"/>
  <c r="AL1640" i="13"/>
  <c r="AJ1597" i="13"/>
  <c r="AM1900" i="13"/>
  <c r="AI1319" i="13"/>
  <c r="AL1642" i="13"/>
  <c r="AJ1487" i="13"/>
  <c r="AL1172" i="13"/>
  <c r="X124" i="13"/>
  <c r="Y261" i="13"/>
  <c r="AM2033" i="13"/>
  <c r="AM1752" i="13"/>
  <c r="AL1807" i="13"/>
  <c r="Y305" i="13"/>
  <c r="Y100" i="13"/>
  <c r="AA170" i="13"/>
  <c r="AI1324" i="13"/>
  <c r="AK1691" i="13"/>
  <c r="AL1644" i="13"/>
  <c r="AK851" i="13"/>
  <c r="AE103" i="13"/>
  <c r="AL1796" i="13"/>
  <c r="AL1759" i="13"/>
  <c r="AM1905" i="13"/>
  <c r="AM1065" i="13"/>
  <c r="AJ1474" i="13"/>
  <c r="X41" i="13"/>
  <c r="AE1057" i="13"/>
  <c r="AA641" i="13"/>
  <c r="Z260" i="13"/>
  <c r="Z297" i="13"/>
  <c r="Z420" i="13"/>
  <c r="Z413" i="13"/>
  <c r="AE962" i="13"/>
  <c r="Z220" i="13"/>
  <c r="AI1477" i="13"/>
  <c r="AI1438" i="13"/>
  <c r="AH1370" i="13"/>
  <c r="AH1363" i="13"/>
  <c r="AA254" i="13"/>
  <c r="Z117" i="13"/>
  <c r="AA621" i="13"/>
  <c r="AA582" i="13"/>
  <c r="AF577" i="13"/>
  <c r="AE315" i="13"/>
  <c r="AA519" i="13"/>
  <c r="AA464" i="13"/>
  <c r="AK1538" i="13"/>
  <c r="AJ1596" i="13"/>
  <c r="AG1161" i="13"/>
  <c r="AJ1592" i="13"/>
  <c r="AK1543" i="13"/>
  <c r="AB580" i="13"/>
  <c r="AD956" i="13"/>
  <c r="AF1001" i="13"/>
  <c r="AF1008" i="13"/>
  <c r="AG1107" i="13"/>
  <c r="AC847" i="13"/>
  <c r="AD833" i="13"/>
  <c r="AK1533" i="13"/>
  <c r="AC678" i="13"/>
  <c r="AG1109" i="13"/>
  <c r="AF1000" i="13"/>
  <c r="AE893" i="13"/>
  <c r="AD785" i="13"/>
  <c r="AA463" i="13"/>
  <c r="AC679" i="13"/>
  <c r="AB572" i="13"/>
  <c r="AA203" i="13"/>
  <c r="AG1263" i="13"/>
  <c r="AG1224" i="13"/>
  <c r="AE795" i="13"/>
  <c r="AD942" i="13"/>
  <c r="AD903" i="13"/>
  <c r="AH1212" i="13"/>
  <c r="AB620" i="13"/>
  <c r="AC726" i="13"/>
  <c r="AC677" i="13"/>
  <c r="AD846" i="13"/>
  <c r="AA525" i="13"/>
  <c r="AD854" i="13"/>
  <c r="AF1047" i="13"/>
  <c r="AG1106" i="13"/>
  <c r="AB569" i="13"/>
  <c r="AJ1545" i="13"/>
  <c r="AA180" i="13"/>
  <c r="Z121" i="13"/>
  <c r="AH226" i="13"/>
  <c r="AH1213" i="13"/>
  <c r="AA513" i="13"/>
  <c r="AK1594" i="13"/>
  <c r="AB618" i="13"/>
  <c r="AA303" i="13"/>
  <c r="AA533" i="13"/>
  <c r="AE955" i="13"/>
  <c r="AB619" i="13"/>
  <c r="AF1156" i="13"/>
  <c r="AF1117" i="13"/>
  <c r="AF999" i="13"/>
  <c r="AH1331" i="13"/>
  <c r="AE961" i="13"/>
  <c r="AE1049" i="13"/>
  <c r="AE1010" i="13"/>
  <c r="AB570" i="13"/>
  <c r="AC676" i="13"/>
  <c r="AF30" i="122" l="1"/>
  <c r="AC149" i="13"/>
  <c r="Z201" i="13"/>
  <c r="Z212" i="13" s="1"/>
  <c r="Z182" i="13"/>
  <c r="Z101" i="13"/>
  <c r="Z313" i="13"/>
  <c r="Z116" i="13" s="1"/>
  <c r="AA361" i="13"/>
  <c r="AC29" i="13"/>
  <c r="AH1256" i="13"/>
  <c r="Z110" i="13"/>
  <c r="AB571" i="13"/>
  <c r="Z107" i="13"/>
  <c r="Z319" i="13"/>
  <c r="Z122" i="13" s="1"/>
  <c r="AA367" i="13"/>
  <c r="AM1748" i="13"/>
  <c r="AC748" i="13"/>
  <c r="AA204" i="13"/>
  <c r="AC843" i="13"/>
  <c r="AC856" i="13" s="1"/>
  <c r="AF1175" i="13"/>
  <c r="Z535" i="13"/>
  <c r="AH1259" i="13"/>
  <c r="AA400" i="13"/>
  <c r="AC727" i="13"/>
  <c r="AM1913" i="13"/>
  <c r="AE784" i="13"/>
  <c r="AK1701" i="13"/>
  <c r="AA466" i="13"/>
  <c r="AB462" i="13"/>
  <c r="AA402" i="13"/>
  <c r="AE936" i="13"/>
  <c r="AH1261" i="13"/>
  <c r="AA217" i="13"/>
  <c r="AF1009" i="13"/>
  <c r="AJ1485" i="13"/>
  <c r="Z308" i="13"/>
  <c r="AF1164" i="13"/>
  <c r="AG1153" i="13"/>
  <c r="AD789" i="13"/>
  <c r="AF1043" i="13"/>
  <c r="Z114" i="13"/>
  <c r="AA249" i="13"/>
  <c r="AA251" i="13"/>
  <c r="AA404" i="13"/>
  <c r="Z97" i="13"/>
  <c r="Z96" i="13"/>
  <c r="AL1806" i="13"/>
  <c r="AE937" i="13"/>
  <c r="AA214" i="13"/>
  <c r="AI1223" i="13"/>
  <c r="AI1268" i="13" s="1"/>
  <c r="AA418" i="13"/>
  <c r="AA310" i="13" s="1"/>
  <c r="AA401" i="13"/>
  <c r="AJ1497" i="13"/>
  <c r="Z55" i="13"/>
  <c r="AF31" i="122"/>
  <c r="AG27" i="122"/>
  <c r="AG165" i="122"/>
  <c r="AG166" i="122" s="1"/>
  <c r="AE894" i="13"/>
  <c r="AJ1595" i="13"/>
  <c r="AF790" i="13"/>
  <c r="AF835" i="13" s="1"/>
  <c r="Z99" i="13"/>
  <c r="AH1260" i="13"/>
  <c r="AC680" i="13"/>
  <c r="AC689" i="13" s="1"/>
  <c r="AH1258" i="13"/>
  <c r="AF997" i="13"/>
  <c r="AM1920" i="13"/>
  <c r="Y306" i="13"/>
  <c r="Y39" i="13"/>
  <c r="Y40" i="13"/>
  <c r="AK1427" i="13"/>
  <c r="AJ1426" i="13"/>
  <c r="AJ1590" i="13"/>
  <c r="AH1219" i="13"/>
  <c r="AI1367" i="13"/>
  <c r="AI1282" i="13"/>
  <c r="AJ1476" i="13"/>
  <c r="AL1688" i="13"/>
  <c r="AK1706" i="13"/>
  <c r="Y64" i="13"/>
  <c r="AG1277" i="13"/>
  <c r="AM1810" i="13"/>
  <c r="AH1385" i="13"/>
  <c r="Y33" i="13"/>
  <c r="X42" i="13"/>
  <c r="X24" i="13"/>
  <c r="AL1687" i="13"/>
  <c r="AJ1375" i="13"/>
  <c r="AK1496" i="13"/>
  <c r="AI470" i="13"/>
  <c r="AJ1489" i="13"/>
  <c r="AL1811" i="13"/>
  <c r="AL1804" i="13"/>
  <c r="AI1369" i="13"/>
  <c r="AK1537" i="13"/>
  <c r="AA206" i="13"/>
  <c r="Z428" i="13"/>
  <c r="AA200" i="13"/>
  <c r="AM1747" i="13"/>
  <c r="Y124" i="13"/>
  <c r="AJ1490" i="13"/>
  <c r="AI1365" i="13"/>
  <c r="AM1911" i="13"/>
  <c r="AK1329" i="13"/>
  <c r="AL1711" i="13"/>
  <c r="AM1758" i="13"/>
  <c r="AK1705" i="13"/>
  <c r="AK1697" i="13"/>
  <c r="AK1578" i="13"/>
  <c r="Z305" i="13"/>
  <c r="AL791" i="13"/>
  <c r="AA467" i="13"/>
  <c r="AF1165" i="13"/>
  <c r="AL1813" i="13"/>
  <c r="Y108" i="13"/>
  <c r="AM1797" i="13"/>
  <c r="AM1112" i="13"/>
  <c r="AI1364" i="13"/>
  <c r="AL1685" i="13"/>
  <c r="AI1368" i="13"/>
  <c r="AI1366" i="13"/>
  <c r="AJ1428" i="13"/>
  <c r="AK1583" i="13"/>
  <c r="AI1483" i="13"/>
  <c r="AA175" i="13"/>
  <c r="Z261" i="13"/>
  <c r="AB581" i="13"/>
  <c r="AL1689" i="13"/>
  <c r="AM1915" i="13"/>
  <c r="AE890" i="13"/>
  <c r="AA360" i="13"/>
  <c r="Z312" i="13"/>
  <c r="Z100" i="13"/>
  <c r="AF902" i="13"/>
  <c r="AL1684" i="13"/>
  <c r="AH1376" i="13"/>
  <c r="AI1492" i="13"/>
  <c r="AH1257" i="13"/>
  <c r="AH1378" i="13"/>
  <c r="AF300" i="13"/>
  <c r="AA636" i="13"/>
  <c r="AA299" i="13"/>
  <c r="AA627" i="13"/>
  <c r="AA57" i="13"/>
  <c r="AF255" i="13"/>
  <c r="AE118" i="13"/>
  <c r="AA534" i="13"/>
  <c r="AA509" i="13"/>
  <c r="AG1176" i="13"/>
  <c r="AK1536" i="13"/>
  <c r="AK1532" i="13"/>
  <c r="AE896" i="13"/>
  <c r="AF1046" i="13"/>
  <c r="AK1604" i="13"/>
  <c r="AG1152" i="13"/>
  <c r="AD787" i="13"/>
  <c r="AB617" i="13"/>
  <c r="AD848" i="13"/>
  <c r="AF1048" i="13"/>
  <c r="AC723" i="13"/>
  <c r="AE938" i="13"/>
  <c r="AF1045" i="13"/>
  <c r="AG1154" i="13"/>
  <c r="AD830" i="13"/>
  <c r="AA508" i="13"/>
  <c r="AC724" i="13"/>
  <c r="AC747" i="13"/>
  <c r="AA218" i="13"/>
  <c r="AB616" i="13"/>
  <c r="AA318" i="13"/>
  <c r="AB473" i="13"/>
  <c r="AB614" i="13"/>
  <c r="AB615" i="13"/>
  <c r="AJ1599" i="13"/>
  <c r="AG1151" i="13"/>
  <c r="AA98" i="13"/>
  <c r="AE786" i="13"/>
  <c r="AG1278" i="13"/>
  <c r="AG1269" i="13"/>
  <c r="AF1171" i="13"/>
  <c r="AF1162" i="13"/>
  <c r="AA210" i="13"/>
  <c r="AA528" i="13"/>
  <c r="AI181" i="13"/>
  <c r="AA61" i="13"/>
  <c r="AB465" i="13"/>
  <c r="AF1044" i="13"/>
  <c r="AE794" i="13"/>
  <c r="AB635" i="13"/>
  <c r="AF895" i="13"/>
  <c r="AF901" i="13"/>
  <c r="AE1064" i="13"/>
  <c r="AE1055" i="13"/>
  <c r="AB634" i="13"/>
  <c r="AC741" i="13"/>
  <c r="AE840" i="13"/>
  <c r="AF1062" i="13"/>
  <c r="AB426" i="13"/>
  <c r="AD957" i="13"/>
  <c r="AD948" i="13"/>
  <c r="AG1170" i="13"/>
  <c r="AB633" i="13"/>
  <c r="AL1534" i="13"/>
  <c r="AC722" i="13"/>
  <c r="AC721" i="13"/>
  <c r="AE35" i="8"/>
  <c r="Z227" i="13" l="1"/>
  <c r="AA182" i="13" s="1"/>
  <c r="Z216" i="13"/>
  <c r="Z112" i="13" s="1"/>
  <c r="AA52" i="13" s="1"/>
  <c r="AA259" i="13"/>
  <c r="AD145" i="13"/>
  <c r="AD26" i="13" s="1"/>
  <c r="AM1793" i="13"/>
  <c r="AM1808" i="13" s="1"/>
  <c r="AC30" i="13"/>
  <c r="AA406" i="13"/>
  <c r="AA253" i="13"/>
  <c r="AH1271" i="13"/>
  <c r="AA50" i="13"/>
  <c r="AA412" i="13"/>
  <c r="AA219" i="13"/>
  <c r="AD688" i="13"/>
  <c r="Z111" i="13"/>
  <c r="AA248" i="13"/>
  <c r="AD783" i="13"/>
  <c r="AD796" i="13" s="1"/>
  <c r="AE829" i="13"/>
  <c r="AG1115" i="13"/>
  <c r="AE951" i="13"/>
  <c r="AH1274" i="13"/>
  <c r="AI1214" i="13" s="1"/>
  <c r="AI1259" i="13" s="1"/>
  <c r="AC742" i="13"/>
  <c r="AA292" i="13"/>
  <c r="AA415" i="13"/>
  <c r="AB169" i="13"/>
  <c r="AK1425" i="13"/>
  <c r="AF1054" i="13"/>
  <c r="AB507" i="13"/>
  <c r="AA54" i="13"/>
  <c r="AL1641" i="13"/>
  <c r="AA511" i="13"/>
  <c r="AA417" i="13"/>
  <c r="AA475" i="13"/>
  <c r="AB172" i="13"/>
  <c r="AH1276" i="13"/>
  <c r="AM1746" i="13"/>
  <c r="AG1168" i="13"/>
  <c r="AG1104" i="13"/>
  <c r="AD834" i="13"/>
  <c r="AF1058" i="13"/>
  <c r="AA419" i="13"/>
  <c r="Z63" i="13"/>
  <c r="AE952" i="13"/>
  <c r="AG30" i="122"/>
  <c r="AB358" i="13"/>
  <c r="AA416" i="13"/>
  <c r="AK1437" i="13"/>
  <c r="AE939" i="13"/>
  <c r="AH162" i="122"/>
  <c r="Z306" i="13"/>
  <c r="AK1535" i="13"/>
  <c r="AH1275" i="13"/>
  <c r="AC725" i="13"/>
  <c r="AC734" i="13" s="1"/>
  <c r="Z39" i="13"/>
  <c r="Z22" i="13" s="1"/>
  <c r="AM1926" i="13"/>
  <c r="AL1704" i="13"/>
  <c r="AA205" i="13"/>
  <c r="AI1381" i="13"/>
  <c r="AI1283" i="13"/>
  <c r="AI530" i="13"/>
  <c r="AF58" i="13"/>
  <c r="AK1577" i="13"/>
  <c r="Z320" i="13"/>
  <c r="AI1383" i="13"/>
  <c r="AM1157" i="13"/>
  <c r="AL1645" i="13"/>
  <c r="AK1712" i="13"/>
  <c r="AI1380" i="13"/>
  <c r="Y16" i="13"/>
  <c r="Y41" i="13"/>
  <c r="AJ1222" i="13"/>
  <c r="AJ1471" i="13"/>
  <c r="AK1581" i="13"/>
  <c r="AL851" i="13"/>
  <c r="AM1792" i="13"/>
  <c r="AA221" i="13"/>
  <c r="AM1751" i="13"/>
  <c r="AL1819" i="13"/>
  <c r="AL1436" i="13"/>
  <c r="AL1579" i="13"/>
  <c r="AE941" i="13"/>
  <c r="AE935" i="13"/>
  <c r="AB626" i="13"/>
  <c r="AM1812" i="13"/>
  <c r="AM1803" i="13"/>
  <c r="AA215" i="13"/>
  <c r="AJ1390" i="13"/>
  <c r="AF850" i="13"/>
  <c r="AI1325" i="13"/>
  <c r="AL1646" i="13"/>
  <c r="AI1382" i="13"/>
  <c r="AK1472" i="13"/>
  <c r="AF1042" i="13"/>
  <c r="AA294" i="13"/>
  <c r="AM1753" i="13"/>
  <c r="AK1430" i="13"/>
  <c r="AK1582" i="13"/>
  <c r="AK1429" i="13"/>
  <c r="Y109" i="13"/>
  <c r="AG1105" i="13"/>
  <c r="AM1651" i="13"/>
  <c r="AL1703" i="13"/>
  <c r="AH1264" i="13"/>
  <c r="Y22" i="13"/>
  <c r="AF103" i="13"/>
  <c r="AH1272" i="13"/>
  <c r="AJ1473" i="13"/>
  <c r="AL1700" i="13"/>
  <c r="AH1217" i="13"/>
  <c r="AI1379" i="13"/>
  <c r="AA512" i="13"/>
  <c r="AK1389" i="13"/>
  <c r="AI1384" i="13"/>
  <c r="AL1702" i="13"/>
  <c r="AJ1491" i="13"/>
  <c r="AH1273" i="13"/>
  <c r="Z108" i="13"/>
  <c r="AA252" i="13"/>
  <c r="Z115" i="13"/>
  <c r="AA405" i="13"/>
  <c r="AA368" i="13"/>
  <c r="AF947" i="13"/>
  <c r="AA56" i="13"/>
  <c r="AL1699" i="13"/>
  <c r="AI1318" i="13"/>
  <c r="AH1391" i="13"/>
  <c r="AJ1432" i="13"/>
  <c r="AI1498" i="13"/>
  <c r="AA102" i="13"/>
  <c r="AB576" i="13"/>
  <c r="AA314" i="13"/>
  <c r="AA642" i="13"/>
  <c r="AG577" i="13"/>
  <c r="AF315" i="13"/>
  <c r="AB474" i="13"/>
  <c r="AA524" i="13"/>
  <c r="AK1598" i="13"/>
  <c r="AH1116" i="13"/>
  <c r="AA427" i="13"/>
  <c r="AA62" i="13"/>
  <c r="AK1603" i="13"/>
  <c r="AB640" i="13"/>
  <c r="AF1061" i="13"/>
  <c r="AF1068" i="13"/>
  <c r="AB632" i="13"/>
  <c r="AL1544" i="13"/>
  <c r="AG1167" i="13"/>
  <c r="AD832" i="13"/>
  <c r="AE788" i="13"/>
  <c r="AK1593" i="13"/>
  <c r="AF1063" i="13"/>
  <c r="AC738" i="13"/>
  <c r="AF1060" i="13"/>
  <c r="AG1169" i="13"/>
  <c r="AE953" i="13"/>
  <c r="AD845" i="13"/>
  <c r="AD687" i="13"/>
  <c r="AA523" i="13"/>
  <c r="AA293" i="13"/>
  <c r="AC739" i="13"/>
  <c r="AB173" i="13"/>
  <c r="AC737" i="13"/>
  <c r="AB510" i="13"/>
  <c r="AI226" i="13"/>
  <c r="AA225" i="13"/>
  <c r="AA106" i="13"/>
  <c r="AH1218" i="13"/>
  <c r="AG1284" i="13"/>
  <c r="AC573" i="13"/>
  <c r="AC366" i="13"/>
  <c r="AB629" i="13"/>
  <c r="AE897" i="13"/>
  <c r="AD963" i="13"/>
  <c r="AF1004" i="13"/>
  <c r="AE1070" i="13"/>
  <c r="AF940" i="13"/>
  <c r="AB468" i="13"/>
  <c r="AG1166" i="13"/>
  <c r="AD681" i="13"/>
  <c r="AF1059" i="13"/>
  <c r="AG1111" i="13"/>
  <c r="AF1177" i="13"/>
  <c r="AB258" i="13"/>
  <c r="AB631" i="13"/>
  <c r="AH1110" i="13"/>
  <c r="AE855" i="13"/>
  <c r="AE831" i="13"/>
  <c r="AB630" i="13"/>
  <c r="AG1002" i="13"/>
  <c r="AC574" i="13"/>
  <c r="AC575" i="13"/>
  <c r="AB250" i="13"/>
  <c r="AA113" i="13"/>
  <c r="AK1539" i="13"/>
  <c r="AJ1605" i="13"/>
  <c r="AC736" i="13"/>
  <c r="Z40" i="13" l="1"/>
  <c r="AA171" i="13"/>
  <c r="AD148" i="13"/>
  <c r="AD29" i="13" s="1"/>
  <c r="AA51" i="13"/>
  <c r="AA298" i="13"/>
  <c r="AA421" i="13"/>
  <c r="AA304" i="13"/>
  <c r="AA107" i="13" s="1"/>
  <c r="AI1211" i="13"/>
  <c r="AD733" i="13"/>
  <c r="AB174" i="13"/>
  <c r="AE844" i="13"/>
  <c r="AD828" i="13"/>
  <c r="AD841" i="13" s="1"/>
  <c r="AB202" i="13"/>
  <c r="AD682" i="13"/>
  <c r="AB357" i="13"/>
  <c r="AF891" i="13"/>
  <c r="AB359" i="13"/>
  <c r="AG1160" i="13"/>
  <c r="AF1069" i="13"/>
  <c r="AB522" i="13"/>
  <c r="AA95" i="13"/>
  <c r="AB199" i="13"/>
  <c r="AK1470" i="13"/>
  <c r="AK1485" i="13" s="1"/>
  <c r="AB355" i="13"/>
  <c r="AA307" i="13"/>
  <c r="AA520" i="13"/>
  <c r="AA296" i="13"/>
  <c r="AL1686" i="13"/>
  <c r="AA526" i="13"/>
  <c r="AI1216" i="13"/>
  <c r="AM1791" i="13"/>
  <c r="AG1149" i="13"/>
  <c r="AH1108" i="13"/>
  <c r="AD849" i="13"/>
  <c r="AG998" i="13"/>
  <c r="AH165" i="122"/>
  <c r="AH166" i="122" s="1"/>
  <c r="AH27" i="122"/>
  <c r="Z64" i="13"/>
  <c r="AF892" i="13"/>
  <c r="AA201" i="13"/>
  <c r="AA97" i="13" s="1"/>
  <c r="AG31" i="122"/>
  <c r="AB403" i="13"/>
  <c r="AB295" i="13" s="1"/>
  <c r="AB356" i="13"/>
  <c r="AK1482" i="13"/>
  <c r="AE954" i="13"/>
  <c r="AK1580" i="13"/>
  <c r="AI1215" i="13"/>
  <c r="AC740" i="13"/>
  <c r="AC749" i="13" s="1"/>
  <c r="AM1759" i="13"/>
  <c r="AB641" i="13"/>
  <c r="AC581" i="13" s="1"/>
  <c r="AI1212" i="13"/>
  <c r="AH1279" i="13"/>
  <c r="AE956" i="13"/>
  <c r="AH1161" i="13"/>
  <c r="AM1639" i="13"/>
  <c r="Z109" i="13"/>
  <c r="AM1642" i="13"/>
  <c r="AJ1319" i="13"/>
  <c r="AM1640" i="13"/>
  <c r="AI1370" i="13"/>
  <c r="AM1796" i="13"/>
  <c r="AI1274" i="13"/>
  <c r="AK1474" i="13"/>
  <c r="AG790" i="13"/>
  <c r="AB176" i="13"/>
  <c r="AJ1282" i="13"/>
  <c r="AL1690" i="13"/>
  <c r="AL1652" i="13"/>
  <c r="AJ1223" i="13"/>
  <c r="AL1589" i="13"/>
  <c r="AA309" i="13"/>
  <c r="AJ1324" i="13"/>
  <c r="AJ1488" i="13"/>
  <c r="AK1487" i="13"/>
  <c r="Y24" i="13"/>
  <c r="Y42" i="13"/>
  <c r="Z33" i="13"/>
  <c r="AM1172" i="13"/>
  <c r="AH1155" i="13"/>
  <c r="AM1696" i="13"/>
  <c r="AK1597" i="13"/>
  <c r="AK1330" i="13"/>
  <c r="AJ1321" i="13"/>
  <c r="AI1213" i="13"/>
  <c r="AL1329" i="13"/>
  <c r="AG1150" i="13"/>
  <c r="AJ1322" i="13"/>
  <c r="AB170" i="13"/>
  <c r="AE950" i="13"/>
  <c r="AF962" i="13"/>
  <c r="Z123" i="13"/>
  <c r="AA527" i="13"/>
  <c r="AH1262" i="13"/>
  <c r="AK1475" i="13"/>
  <c r="AL1496" i="13"/>
  <c r="AM1807" i="13"/>
  <c r="AJ1323" i="13"/>
  <c r="AJ470" i="13"/>
  <c r="AA220" i="13"/>
  <c r="AK1431" i="13"/>
  <c r="AF1057" i="13"/>
  <c r="AL1691" i="13"/>
  <c r="AM1818" i="13"/>
  <c r="AJ1320" i="13"/>
  <c r="AK1584" i="13"/>
  <c r="AM1643" i="13"/>
  <c r="AM1798" i="13"/>
  <c r="AM791" i="13"/>
  <c r="AJ1486" i="13"/>
  <c r="Z321" i="13"/>
  <c r="AM1644" i="13"/>
  <c r="AA260" i="13"/>
  <c r="AA420" i="13"/>
  <c r="AA297" i="13"/>
  <c r="AA413" i="13"/>
  <c r="AA55" i="13"/>
  <c r="AH1263" i="13"/>
  <c r="AJ1477" i="13"/>
  <c r="AJ1438" i="13"/>
  <c r="AI1363" i="13"/>
  <c r="AI1331" i="13"/>
  <c r="AG300" i="13"/>
  <c r="AB254" i="13"/>
  <c r="AA117" i="13"/>
  <c r="AB621" i="13"/>
  <c r="AB582" i="13"/>
  <c r="AG255" i="13"/>
  <c r="AF118" i="13"/>
  <c r="AB519" i="13"/>
  <c r="AB464" i="13"/>
  <c r="AL1538" i="13"/>
  <c r="AK1596" i="13"/>
  <c r="AK1592" i="13"/>
  <c r="AA319" i="13"/>
  <c r="AB367" i="13"/>
  <c r="AL1543" i="13"/>
  <c r="AC580" i="13"/>
  <c r="AC572" i="13"/>
  <c r="AG1001" i="13"/>
  <c r="AG1008" i="13"/>
  <c r="AH1107" i="13"/>
  <c r="AD847" i="13"/>
  <c r="AE833" i="13"/>
  <c r="AL1533" i="13"/>
  <c r="AG1003" i="13"/>
  <c r="AD678" i="13"/>
  <c r="AH1109" i="13"/>
  <c r="AG1000" i="13"/>
  <c r="AF893" i="13"/>
  <c r="AE785" i="13"/>
  <c r="AA96" i="13"/>
  <c r="AA308" i="13"/>
  <c r="AB463" i="13"/>
  <c r="AD679" i="13"/>
  <c r="AB203" i="13"/>
  <c r="AE846" i="13"/>
  <c r="AH1106" i="13"/>
  <c r="AE942" i="13"/>
  <c r="AE903" i="13"/>
  <c r="AJ181" i="13"/>
  <c r="AB525" i="13"/>
  <c r="AD677" i="13"/>
  <c r="AE854" i="13"/>
  <c r="AC569" i="13"/>
  <c r="AH1224" i="13"/>
  <c r="AB180" i="13"/>
  <c r="AA121" i="13"/>
  <c r="AK1545" i="13"/>
  <c r="AB53" i="13"/>
  <c r="AC620" i="13"/>
  <c r="AC619" i="13"/>
  <c r="AG1047" i="13"/>
  <c r="AF955" i="13"/>
  <c r="AF961" i="13"/>
  <c r="AL1594" i="13"/>
  <c r="AG1156" i="13"/>
  <c r="AG1117" i="13"/>
  <c r="AB303" i="13"/>
  <c r="AB533" i="13"/>
  <c r="AC618" i="13"/>
  <c r="AC570" i="13"/>
  <c r="AF795" i="13"/>
  <c r="AC571" i="13"/>
  <c r="AG999" i="13"/>
  <c r="AD726" i="13"/>
  <c r="AB513" i="13"/>
  <c r="AF1049" i="13"/>
  <c r="AF1010" i="13"/>
  <c r="AD676" i="13"/>
  <c r="AD149" i="13" l="1"/>
  <c r="AB361" i="13"/>
  <c r="AA313" i="13"/>
  <c r="AA116" i="13" s="1"/>
  <c r="AA101" i="13"/>
  <c r="AI1256" i="13"/>
  <c r="AF936" i="13"/>
  <c r="AF784" i="13"/>
  <c r="AF829" i="13" s="1"/>
  <c r="AB217" i="13"/>
  <c r="AC172" i="13" s="1"/>
  <c r="AB204" i="13"/>
  <c r="AD748" i="13"/>
  <c r="AB402" i="13"/>
  <c r="AD727" i="13"/>
  <c r="AD843" i="13"/>
  <c r="AD856" i="13" s="1"/>
  <c r="AC462" i="13"/>
  <c r="AB214" i="13"/>
  <c r="AE145" i="13"/>
  <c r="AD30" i="13"/>
  <c r="AB404" i="13"/>
  <c r="AG1009" i="13"/>
  <c r="AG1054" i="13" s="1"/>
  <c r="AG1175" i="13"/>
  <c r="AL1701" i="13"/>
  <c r="AM1641" i="13" s="1"/>
  <c r="AM1686" i="13" s="1"/>
  <c r="AA99" i="13"/>
  <c r="AA110" i="13"/>
  <c r="AB247" i="13"/>
  <c r="AA535" i="13"/>
  <c r="AB400" i="13"/>
  <c r="AB415" i="13" s="1"/>
  <c r="AB307" i="13" s="1"/>
  <c r="AA311" i="13"/>
  <c r="AB466" i="13"/>
  <c r="AI1261" i="13"/>
  <c r="AH30" i="122"/>
  <c r="AM1806" i="13"/>
  <c r="AH1153" i="13"/>
  <c r="AG1164" i="13"/>
  <c r="AE789" i="13"/>
  <c r="AG1043" i="13"/>
  <c r="AF937" i="13"/>
  <c r="AA212" i="13"/>
  <c r="AI1257" i="13"/>
  <c r="AI1272" i="13" s="1"/>
  <c r="AA216" i="13"/>
  <c r="AA112" i="13" s="1"/>
  <c r="AB52" i="13" s="1"/>
  <c r="AI1219" i="13"/>
  <c r="AM1684" i="13"/>
  <c r="AM1699" i="13" s="1"/>
  <c r="AB418" i="13"/>
  <c r="AB310" i="13" s="1"/>
  <c r="AB401" i="13"/>
  <c r="AK1497" i="13"/>
  <c r="AF894" i="13"/>
  <c r="AK1595" i="13"/>
  <c r="AI1260" i="13"/>
  <c r="AD680" i="13"/>
  <c r="AD689" i="13" s="1"/>
  <c r="AF896" i="13"/>
  <c r="AI162" i="122"/>
  <c r="AB249" i="13"/>
  <c r="AG902" i="13"/>
  <c r="Z124" i="13"/>
  <c r="AL1425" i="13"/>
  <c r="AK1426" i="13"/>
  <c r="AM1436" i="13"/>
  <c r="AJ1367" i="13"/>
  <c r="AK1428" i="13"/>
  <c r="AJ1268" i="13"/>
  <c r="AC626" i="13"/>
  <c r="AI1376" i="13"/>
  <c r="AH1269" i="13"/>
  <c r="AJ530" i="13"/>
  <c r="AG1165" i="13"/>
  <c r="Z16" i="13"/>
  <c r="AG103" i="13"/>
  <c r="AM851" i="13"/>
  <c r="AK1590" i="13"/>
  <c r="AL1706" i="13"/>
  <c r="AK1490" i="13"/>
  <c r="AJ1366" i="13"/>
  <c r="AM1711" i="13"/>
  <c r="AJ1369" i="13"/>
  <c r="AL1705" i="13"/>
  <c r="AL1697" i="13"/>
  <c r="AG835" i="13"/>
  <c r="AL1578" i="13"/>
  <c r="AL1583" i="13"/>
  <c r="AM1813" i="13"/>
  <c r="AG997" i="13"/>
  <c r="AJ1368" i="13"/>
  <c r="AF890" i="13"/>
  <c r="AJ1214" i="13"/>
  <c r="AM1685" i="13"/>
  <c r="AG58" i="13"/>
  <c r="AA305" i="13"/>
  <c r="AA306" i="13" s="1"/>
  <c r="AM1689" i="13"/>
  <c r="AM1804" i="13"/>
  <c r="AH1277" i="13"/>
  <c r="AL1389" i="13"/>
  <c r="AK1489" i="13"/>
  <c r="AK1476" i="13"/>
  <c r="AB467" i="13"/>
  <c r="AB200" i="13"/>
  <c r="AK1222" i="13"/>
  <c r="AM1811" i="13"/>
  <c r="AJ1364" i="13"/>
  <c r="Z41" i="13"/>
  <c r="AH1151" i="13"/>
  <c r="AA261" i="13"/>
  <c r="AM1688" i="13"/>
  <c r="AJ1365" i="13"/>
  <c r="AB175" i="13"/>
  <c r="AI1258" i="13"/>
  <c r="AK1375" i="13"/>
  <c r="AH1170" i="13"/>
  <c r="AL1427" i="13"/>
  <c r="AB206" i="13"/>
  <c r="AL1537" i="13"/>
  <c r="AI1385" i="13"/>
  <c r="AM1687" i="13"/>
  <c r="AH1176" i="13"/>
  <c r="AA63" i="13"/>
  <c r="AA100" i="13"/>
  <c r="AB360" i="13"/>
  <c r="AA312" i="13"/>
  <c r="AA428" i="13"/>
  <c r="AH1278" i="13"/>
  <c r="AI1378" i="13"/>
  <c r="AJ1492" i="13"/>
  <c r="AJ1483" i="13"/>
  <c r="AH1154" i="13"/>
  <c r="AH1152" i="13"/>
  <c r="AB636" i="13"/>
  <c r="AB299" i="13"/>
  <c r="AB627" i="13"/>
  <c r="AB57" i="13"/>
  <c r="AH577" i="13"/>
  <c r="AG315" i="13"/>
  <c r="AB534" i="13"/>
  <c r="AB509" i="13"/>
  <c r="AL1536" i="13"/>
  <c r="AL1532" i="13"/>
  <c r="AB412" i="13"/>
  <c r="AA122" i="13"/>
  <c r="AB259" i="13"/>
  <c r="AC617" i="13"/>
  <c r="AG1046" i="13"/>
  <c r="AL1604" i="13"/>
  <c r="AD747" i="13"/>
  <c r="AE787" i="13"/>
  <c r="AE848" i="13"/>
  <c r="AG1048" i="13"/>
  <c r="AD723" i="13"/>
  <c r="AG1045" i="13"/>
  <c r="AF938" i="13"/>
  <c r="AE830" i="13"/>
  <c r="AB508" i="13"/>
  <c r="AA111" i="13"/>
  <c r="AB248" i="13"/>
  <c r="AD724" i="13"/>
  <c r="AB218" i="13"/>
  <c r="AF840" i="13"/>
  <c r="AC615" i="13"/>
  <c r="AC473" i="13"/>
  <c r="AB318" i="13"/>
  <c r="AG1171" i="13"/>
  <c r="AG1162" i="13"/>
  <c r="AC633" i="13"/>
  <c r="AC635" i="13"/>
  <c r="AC465" i="13"/>
  <c r="AJ226" i="13"/>
  <c r="AB210" i="13"/>
  <c r="AG901" i="13"/>
  <c r="AB61" i="13"/>
  <c r="AC614" i="13"/>
  <c r="AF794" i="13"/>
  <c r="AB98" i="13"/>
  <c r="AG1062" i="13"/>
  <c r="AF786" i="13"/>
  <c r="AF1064" i="13"/>
  <c r="AF1055" i="13"/>
  <c r="AC616" i="13"/>
  <c r="AM1534" i="13"/>
  <c r="AG895" i="13"/>
  <c r="AC634" i="13"/>
  <c r="AD722" i="13"/>
  <c r="AG1044" i="13"/>
  <c r="AB528" i="13"/>
  <c r="AD741" i="13"/>
  <c r="AK1599" i="13"/>
  <c r="AC426" i="13"/>
  <c r="AE957" i="13"/>
  <c r="AE948" i="13"/>
  <c r="AD721" i="13"/>
  <c r="AB56" i="13" l="1"/>
  <c r="AF951" i="13"/>
  <c r="AB253" i="13"/>
  <c r="AB406" i="13"/>
  <c r="AI1271" i="13"/>
  <c r="AC169" i="13"/>
  <c r="AB417" i="13"/>
  <c r="AC357" i="13" s="1"/>
  <c r="AD742" i="13"/>
  <c r="AE682" i="13" s="1"/>
  <c r="AE688" i="13"/>
  <c r="AB219" i="13"/>
  <c r="AC507" i="13"/>
  <c r="AE26" i="13"/>
  <c r="AE148" i="13"/>
  <c r="AE783" i="13"/>
  <c r="AE796" i="13" s="1"/>
  <c r="AB419" i="13"/>
  <c r="AG891" i="13"/>
  <c r="AG1069" i="13"/>
  <c r="AH1009" i="13" s="1"/>
  <c r="AH1115" i="13"/>
  <c r="AB475" i="13"/>
  <c r="AC247" i="13"/>
  <c r="AB110" i="13"/>
  <c r="AB292" i="13"/>
  <c r="AC355" i="13"/>
  <c r="AC400" i="13" s="1"/>
  <c r="AB50" i="13"/>
  <c r="AB511" i="13"/>
  <c r="AB251" i="13"/>
  <c r="AA114" i="13"/>
  <c r="AF941" i="13"/>
  <c r="AH31" i="122"/>
  <c r="AI1276" i="13"/>
  <c r="AH1104" i="13"/>
  <c r="AH1168" i="13"/>
  <c r="AE834" i="13"/>
  <c r="AG1058" i="13"/>
  <c r="AF952" i="13"/>
  <c r="AI1264" i="13"/>
  <c r="AI1279" i="13" s="1"/>
  <c r="AG947" i="13"/>
  <c r="AA227" i="13"/>
  <c r="AB171" i="13"/>
  <c r="AC358" i="13"/>
  <c r="AB416" i="13"/>
  <c r="AL1437" i="13"/>
  <c r="AF939" i="13"/>
  <c r="AL1535" i="13"/>
  <c r="AL1470" i="13"/>
  <c r="AL1485" i="13" s="1"/>
  <c r="AI165" i="122"/>
  <c r="AI1275" i="13"/>
  <c r="AI27" i="122"/>
  <c r="AD725" i="13"/>
  <c r="AD734" i="13" s="1"/>
  <c r="AM1819" i="13"/>
  <c r="AC641" i="13"/>
  <c r="AB221" i="13"/>
  <c r="AI1273" i="13"/>
  <c r="Z42" i="13"/>
  <c r="AA33" i="13"/>
  <c r="Z24" i="13"/>
  <c r="AJ1325" i="13"/>
  <c r="AM1703" i="13"/>
  <c r="AJ1383" i="13"/>
  <c r="AH1105" i="13"/>
  <c r="AJ1382" i="13"/>
  <c r="AI1391" i="13"/>
  <c r="AA320" i="13"/>
  <c r="AJ1379" i="13"/>
  <c r="AB512" i="13"/>
  <c r="AJ1381" i="13"/>
  <c r="AI1218" i="13"/>
  <c r="AM1701" i="13"/>
  <c r="AL1472" i="13"/>
  <c r="AG1042" i="13"/>
  <c r="AM1496" i="13"/>
  <c r="AL1577" i="13"/>
  <c r="AH1169" i="13"/>
  <c r="AL1582" i="13"/>
  <c r="AB205" i="13"/>
  <c r="AM1704" i="13"/>
  <c r="AM1700" i="13"/>
  <c r="AM1645" i="13"/>
  <c r="AL1712" i="13"/>
  <c r="AL1430" i="13"/>
  <c r="AK470" i="13"/>
  <c r="AM1579" i="13"/>
  <c r="AL1581" i="13"/>
  <c r="AA64" i="13"/>
  <c r="AI1116" i="13"/>
  <c r="AI1110" i="13"/>
  <c r="AK1491" i="13"/>
  <c r="AM1329" i="13"/>
  <c r="AJ1283" i="13"/>
  <c r="AC202" i="13"/>
  <c r="AH1167" i="13"/>
  <c r="AJ1380" i="13"/>
  <c r="AK1282" i="13"/>
  <c r="AA39" i="13"/>
  <c r="AJ1259" i="13"/>
  <c r="AJ1384" i="13"/>
  <c r="AM1646" i="13"/>
  <c r="AM1702" i="13"/>
  <c r="AJ1212" i="13"/>
  <c r="AK1390" i="13"/>
  <c r="AH1166" i="13"/>
  <c r="AB215" i="13"/>
  <c r="AL1429" i="13"/>
  <c r="AI1217" i="13"/>
  <c r="AF935" i="13"/>
  <c r="AG850" i="13"/>
  <c r="AK1473" i="13"/>
  <c r="AK1471" i="13"/>
  <c r="AA108" i="13"/>
  <c r="AA115" i="13"/>
  <c r="AB252" i="13"/>
  <c r="AB405" i="13"/>
  <c r="AB368" i="13"/>
  <c r="AJ1318" i="13"/>
  <c r="AH1284" i="13"/>
  <c r="AK1432" i="13"/>
  <c r="AJ1498" i="13"/>
  <c r="AH255" i="13"/>
  <c r="AG118" i="13"/>
  <c r="AB102" i="13"/>
  <c r="AC576" i="13"/>
  <c r="AB314" i="13"/>
  <c r="AB642" i="13"/>
  <c r="AC474" i="13"/>
  <c r="AB524" i="13"/>
  <c r="AB294" i="13"/>
  <c r="AL1598" i="13"/>
  <c r="AB62" i="13"/>
  <c r="AB427" i="13"/>
  <c r="AB304" i="13"/>
  <c r="AL1603" i="13"/>
  <c r="AC632" i="13"/>
  <c r="AC640" i="13"/>
  <c r="AG1061" i="13"/>
  <c r="AG1068" i="13"/>
  <c r="AE687" i="13"/>
  <c r="AM1544" i="13"/>
  <c r="AE832" i="13"/>
  <c r="AF788" i="13"/>
  <c r="AL1593" i="13"/>
  <c r="AG1063" i="13"/>
  <c r="AD738" i="13"/>
  <c r="AF953" i="13"/>
  <c r="AG1060" i="13"/>
  <c r="AE845" i="13"/>
  <c r="AB51" i="13"/>
  <c r="AB293" i="13"/>
  <c r="AB523" i="13"/>
  <c r="AD739" i="13"/>
  <c r="AC173" i="13"/>
  <c r="AD737" i="13"/>
  <c r="AC629" i="13"/>
  <c r="AH1111" i="13"/>
  <c r="AG1177" i="13"/>
  <c r="AD573" i="13"/>
  <c r="AC258" i="13"/>
  <c r="AF855" i="13"/>
  <c r="AD366" i="13"/>
  <c r="AE681" i="13"/>
  <c r="AC468" i="13"/>
  <c r="AG1059" i="13"/>
  <c r="AF831" i="13"/>
  <c r="AB113" i="13"/>
  <c r="AC250" i="13"/>
  <c r="AH1002" i="13"/>
  <c r="AK181" i="13"/>
  <c r="AC510" i="13"/>
  <c r="AD575" i="13"/>
  <c r="AD574" i="13"/>
  <c r="AB225" i="13"/>
  <c r="AB106" i="13"/>
  <c r="AL1539" i="13"/>
  <c r="AK1605" i="13"/>
  <c r="AF844" i="13"/>
  <c r="AG1004" i="13"/>
  <c r="AF1070" i="13"/>
  <c r="AF897" i="13"/>
  <c r="AE963" i="13"/>
  <c r="AG940" i="13"/>
  <c r="AC630" i="13"/>
  <c r="AC631" i="13"/>
  <c r="AD736" i="13"/>
  <c r="AC199" i="13" l="1"/>
  <c r="AC214" i="13" s="1"/>
  <c r="AB298" i="13"/>
  <c r="AB101" i="13" s="1"/>
  <c r="AB421" i="13"/>
  <c r="AE29" i="13"/>
  <c r="AJ1211" i="13"/>
  <c r="AC359" i="13"/>
  <c r="AC404" i="13" s="1"/>
  <c r="AC522" i="13"/>
  <c r="AD462" i="13" s="1"/>
  <c r="AC292" i="13"/>
  <c r="AC174" i="13"/>
  <c r="AE733" i="13"/>
  <c r="AE149" i="13"/>
  <c r="AG936" i="13"/>
  <c r="AE828" i="13"/>
  <c r="AE841" i="13" s="1"/>
  <c r="AC50" i="13"/>
  <c r="AH1160" i="13"/>
  <c r="AB520" i="13"/>
  <c r="AF956" i="13"/>
  <c r="AB95" i="13"/>
  <c r="AB54" i="13"/>
  <c r="AB526" i="13"/>
  <c r="AB296" i="13"/>
  <c r="AG962" i="13"/>
  <c r="AJ1216" i="13"/>
  <c r="AC415" i="13"/>
  <c r="AI1108" i="13"/>
  <c r="AH1054" i="13"/>
  <c r="AH1149" i="13"/>
  <c r="AE849" i="13"/>
  <c r="AH998" i="13"/>
  <c r="AG892" i="13"/>
  <c r="AC217" i="13"/>
  <c r="AB182" i="13"/>
  <c r="AB201" i="13"/>
  <c r="AB97" i="13" s="1"/>
  <c r="AC403" i="13"/>
  <c r="AC295" i="13" s="1"/>
  <c r="AI166" i="122"/>
  <c r="AM1425" i="13"/>
  <c r="AC356" i="13"/>
  <c r="AL1482" i="13"/>
  <c r="AF954" i="13"/>
  <c r="AL1580" i="13"/>
  <c r="AI30" i="122"/>
  <c r="AJ1215" i="13"/>
  <c r="AD740" i="13"/>
  <c r="AD749" i="13" s="1"/>
  <c r="AI1224" i="13"/>
  <c r="AI1263" i="13"/>
  <c r="AG1057" i="13"/>
  <c r="AD581" i="13"/>
  <c r="AA321" i="13"/>
  <c r="AA40" i="13"/>
  <c r="AB309" i="13"/>
  <c r="AJ1363" i="13"/>
  <c r="AJ1378" i="13" s="1"/>
  <c r="AC170" i="13"/>
  <c r="AK1320" i="13"/>
  <c r="AK1223" i="13"/>
  <c r="AI1161" i="13"/>
  <c r="AJ1370" i="13"/>
  <c r="AA123" i="13"/>
  <c r="AH790" i="13"/>
  <c r="AM1690" i="13"/>
  <c r="AM1652" i="13"/>
  <c r="AL1597" i="13"/>
  <c r="AH1150" i="13"/>
  <c r="AF950" i="13"/>
  <c r="AI1106" i="13"/>
  <c r="AJ1274" i="13"/>
  <c r="AI1107" i="13"/>
  <c r="AM1389" i="13"/>
  <c r="AJ1213" i="13"/>
  <c r="AH1156" i="13"/>
  <c r="AI1109" i="13"/>
  <c r="AB527" i="13"/>
  <c r="AC176" i="13"/>
  <c r="AM1589" i="13"/>
  <c r="AL1330" i="13"/>
  <c r="AM1691" i="13"/>
  <c r="AA22" i="13"/>
  <c r="AL1431" i="13"/>
  <c r="AK530" i="13"/>
  <c r="AK1323" i="13"/>
  <c r="AJ1219" i="13"/>
  <c r="AK1486" i="13"/>
  <c r="AI1262" i="13"/>
  <c r="AL1487" i="13"/>
  <c r="AL1584" i="13"/>
  <c r="AJ1257" i="13"/>
  <c r="AK1324" i="13"/>
  <c r="AL1222" i="13"/>
  <c r="AI1155" i="13"/>
  <c r="AL1475" i="13"/>
  <c r="AB220" i="13"/>
  <c r="AK1321" i="13"/>
  <c r="AK1319" i="13"/>
  <c r="AK1322" i="13"/>
  <c r="AA16" i="13"/>
  <c r="AH1047" i="13"/>
  <c r="AH58" i="13"/>
  <c r="AK1488" i="13"/>
  <c r="AL1474" i="13"/>
  <c r="AA109" i="13"/>
  <c r="AB260" i="13"/>
  <c r="AB420" i="13"/>
  <c r="AB297" i="13"/>
  <c r="AB55" i="13"/>
  <c r="AB413" i="13"/>
  <c r="AE30" i="13"/>
  <c r="AJ1331" i="13"/>
  <c r="AK1477" i="13"/>
  <c r="AK1438" i="13"/>
  <c r="AC621" i="13"/>
  <c r="AC582" i="13"/>
  <c r="AI577" i="13"/>
  <c r="AH315" i="13"/>
  <c r="AC254" i="13"/>
  <c r="AB117" i="13"/>
  <c r="AC519" i="13"/>
  <c r="AC464" i="13"/>
  <c r="AM1538" i="13"/>
  <c r="AL1596" i="13"/>
  <c r="AL1592" i="13"/>
  <c r="AB107" i="13"/>
  <c r="AB319" i="13"/>
  <c r="AC367" i="13"/>
  <c r="AM1543" i="13"/>
  <c r="AD572" i="13"/>
  <c r="AD580" i="13"/>
  <c r="AH1001" i="13"/>
  <c r="AH1008" i="13"/>
  <c r="AE847" i="13"/>
  <c r="AF833" i="13"/>
  <c r="AM1533" i="13"/>
  <c r="AH1003" i="13"/>
  <c r="AE678" i="13"/>
  <c r="AH1000" i="13"/>
  <c r="AG893" i="13"/>
  <c r="AF785" i="13"/>
  <c r="AB96" i="13"/>
  <c r="AC463" i="13"/>
  <c r="AB308" i="13"/>
  <c r="AE679" i="13"/>
  <c r="AC203" i="13"/>
  <c r="AD571" i="13"/>
  <c r="AF942" i="13"/>
  <c r="AF903" i="13"/>
  <c r="AG784" i="13"/>
  <c r="AD619" i="13"/>
  <c r="AK226" i="13"/>
  <c r="AG955" i="13"/>
  <c r="AB121" i="13"/>
  <c r="AC180" i="13"/>
  <c r="AC53" i="13"/>
  <c r="AD618" i="13"/>
  <c r="AD570" i="13"/>
  <c r="AG1049" i="13"/>
  <c r="AG1010" i="13"/>
  <c r="AD620" i="13"/>
  <c r="AF846" i="13"/>
  <c r="AE727" i="13"/>
  <c r="AC402" i="13"/>
  <c r="AL1545" i="13"/>
  <c r="AH999" i="13"/>
  <c r="AC513" i="13"/>
  <c r="AG795" i="13"/>
  <c r="AH1117" i="13"/>
  <c r="AC525" i="13"/>
  <c r="AG961" i="13"/>
  <c r="AF854" i="13"/>
  <c r="AD569" i="13"/>
  <c r="AM1594" i="13"/>
  <c r="AC303" i="13"/>
  <c r="AC533" i="13"/>
  <c r="AE726" i="13"/>
  <c r="AE677" i="13"/>
  <c r="AE676" i="13"/>
  <c r="AC361" i="13" l="1"/>
  <c r="AB313" i="13"/>
  <c r="AB116" i="13" s="1"/>
  <c r="AJ1256" i="13"/>
  <c r="AC95" i="13"/>
  <c r="AC307" i="13"/>
  <c r="AC110" i="13" s="1"/>
  <c r="AG951" i="13"/>
  <c r="AF145" i="13"/>
  <c r="AF26" i="13" s="1"/>
  <c r="AE748" i="13"/>
  <c r="AC204" i="13"/>
  <c r="AE843" i="13"/>
  <c r="AE856" i="13" s="1"/>
  <c r="AG896" i="13"/>
  <c r="AH1175" i="13"/>
  <c r="AC249" i="13"/>
  <c r="AC466" i="13"/>
  <c r="AB311" i="13"/>
  <c r="AB535" i="13"/>
  <c r="AB99" i="13"/>
  <c r="AH902" i="13"/>
  <c r="AH947" i="13" s="1"/>
  <c r="AJ1261" i="13"/>
  <c r="AB212" i="13"/>
  <c r="AD355" i="13"/>
  <c r="AH1164" i="13"/>
  <c r="AH1069" i="13"/>
  <c r="AI1153" i="13"/>
  <c r="AF789" i="13"/>
  <c r="AM1470" i="13"/>
  <c r="AM1485" i="13" s="1"/>
  <c r="AD172" i="13"/>
  <c r="AH1043" i="13"/>
  <c r="AJ162" i="122"/>
  <c r="AG937" i="13"/>
  <c r="AA41" i="13"/>
  <c r="AA24" i="13" s="1"/>
  <c r="AI31" i="122"/>
  <c r="AB216" i="13"/>
  <c r="AC418" i="13"/>
  <c r="AC310" i="13" s="1"/>
  <c r="AD626" i="13"/>
  <c r="AC401" i="13"/>
  <c r="AL1497" i="13"/>
  <c r="AH997" i="13"/>
  <c r="AG894" i="13"/>
  <c r="AL1595" i="13"/>
  <c r="AI1278" i="13"/>
  <c r="AI1269" i="13"/>
  <c r="AJ1260" i="13"/>
  <c r="AE680" i="13"/>
  <c r="AE689" i="13" s="1"/>
  <c r="AH1162" i="13"/>
  <c r="AC206" i="13"/>
  <c r="AM1578" i="13"/>
  <c r="AK1483" i="13"/>
  <c r="AK1367" i="13"/>
  <c r="AL1490" i="13"/>
  <c r="AJ1272" i="13"/>
  <c r="AK1368" i="13"/>
  <c r="AJ1258" i="13"/>
  <c r="AJ1385" i="13"/>
  <c r="AJ1391" i="13" s="1"/>
  <c r="AI1277" i="13"/>
  <c r="AC467" i="13"/>
  <c r="AI1151" i="13"/>
  <c r="AM1705" i="13"/>
  <c r="AM1697" i="13"/>
  <c r="AI1176" i="13"/>
  <c r="AC200" i="13"/>
  <c r="AD169" i="13"/>
  <c r="AH1044" i="13"/>
  <c r="AH1045" i="13"/>
  <c r="AK1364" i="13"/>
  <c r="AI1170" i="13"/>
  <c r="AM1706" i="13"/>
  <c r="AG890" i="13"/>
  <c r="AI1152" i="13"/>
  <c r="AH835" i="13"/>
  <c r="AD507" i="13"/>
  <c r="AL1489" i="13"/>
  <c r="AH1062" i="13"/>
  <c r="AK1366" i="13"/>
  <c r="AL1282" i="13"/>
  <c r="AL1590" i="13"/>
  <c r="AL1426" i="13"/>
  <c r="AL470" i="13"/>
  <c r="AL1375" i="13"/>
  <c r="AI1154" i="13"/>
  <c r="AK1268" i="13"/>
  <c r="AJ1376" i="13"/>
  <c r="AH1046" i="13"/>
  <c r="AM1583" i="13"/>
  <c r="AB305" i="13"/>
  <c r="AB306" i="13" s="1"/>
  <c r="AK1214" i="13"/>
  <c r="AH1165" i="13"/>
  <c r="AL1428" i="13"/>
  <c r="AC175" i="13"/>
  <c r="AK1369" i="13"/>
  <c r="AM1427" i="13"/>
  <c r="AJ1264" i="13"/>
  <c r="AL1476" i="13"/>
  <c r="AH1171" i="13"/>
  <c r="AM1537" i="13"/>
  <c r="AA124" i="13"/>
  <c r="AK1365" i="13"/>
  <c r="AB261" i="13"/>
  <c r="AB63" i="13"/>
  <c r="AB100" i="13"/>
  <c r="AC360" i="13"/>
  <c r="AB312" i="13"/>
  <c r="AB428" i="13"/>
  <c r="AK1318" i="13"/>
  <c r="AH1048" i="13"/>
  <c r="AK1492" i="13"/>
  <c r="AH1068" i="13"/>
  <c r="AC57" i="13"/>
  <c r="AI255" i="13"/>
  <c r="AH118" i="13"/>
  <c r="AI300" i="13"/>
  <c r="AC636" i="13"/>
  <c r="AC299" i="13"/>
  <c r="AC627" i="13"/>
  <c r="AC534" i="13"/>
  <c r="AC509" i="13"/>
  <c r="AM1536" i="13"/>
  <c r="AM1532" i="13"/>
  <c r="AC412" i="13"/>
  <c r="AC259" i="13"/>
  <c r="AB122" i="13"/>
  <c r="AE747" i="13"/>
  <c r="AD617" i="13"/>
  <c r="AM1604" i="13"/>
  <c r="AF787" i="13"/>
  <c r="AF848" i="13"/>
  <c r="AE723" i="13"/>
  <c r="AG938" i="13"/>
  <c r="AF830" i="13"/>
  <c r="AC248" i="13"/>
  <c r="AB111" i="13"/>
  <c r="AC218" i="13"/>
  <c r="AC508" i="13"/>
  <c r="AD426" i="13"/>
  <c r="AE724" i="13"/>
  <c r="AC98" i="13"/>
  <c r="AD473" i="13"/>
  <c r="AC318" i="13"/>
  <c r="AD465" i="13"/>
  <c r="AC528" i="13"/>
  <c r="AC417" i="13"/>
  <c r="AG786" i="13"/>
  <c r="AC61" i="13"/>
  <c r="AD616" i="13"/>
  <c r="AE722" i="13"/>
  <c r="AE741" i="13"/>
  <c r="AC210" i="13"/>
  <c r="AD635" i="13"/>
  <c r="AG1064" i="13"/>
  <c r="AG1055" i="13"/>
  <c r="AD634" i="13"/>
  <c r="AF957" i="13"/>
  <c r="AF948" i="13"/>
  <c r="AE742" i="13"/>
  <c r="AD615" i="13"/>
  <c r="AD633" i="13"/>
  <c r="AD614" i="13"/>
  <c r="AG840" i="13"/>
  <c r="AG829" i="13"/>
  <c r="AC419" i="13"/>
  <c r="AG794" i="13"/>
  <c r="AH901" i="13"/>
  <c r="AL1599" i="13"/>
  <c r="AH895" i="13"/>
  <c r="AL181" i="13"/>
  <c r="AE721" i="13"/>
  <c r="AH891" i="13" l="1"/>
  <c r="AH936" i="13" s="1"/>
  <c r="AC56" i="13"/>
  <c r="AD247" i="13"/>
  <c r="AC253" i="13"/>
  <c r="AC406" i="13"/>
  <c r="AF148" i="13"/>
  <c r="AJ1271" i="13"/>
  <c r="AC219" i="13"/>
  <c r="AF688" i="13"/>
  <c r="AG941" i="13"/>
  <c r="AF783" i="13"/>
  <c r="AF796" i="13" s="1"/>
  <c r="AI1115" i="13"/>
  <c r="AC475" i="13"/>
  <c r="AB227" i="13"/>
  <c r="AC511" i="13"/>
  <c r="AC251" i="13"/>
  <c r="AB114" i="13"/>
  <c r="AD202" i="13"/>
  <c r="AJ1276" i="13"/>
  <c r="AD400" i="13"/>
  <c r="AD292" i="13" s="1"/>
  <c r="AI1168" i="13"/>
  <c r="AI1009" i="13"/>
  <c r="AI1104" i="13"/>
  <c r="AF834" i="13"/>
  <c r="AJ165" i="122"/>
  <c r="AH1058" i="13"/>
  <c r="AJ27" i="122"/>
  <c r="AG952" i="13"/>
  <c r="AD641" i="13"/>
  <c r="AB33" i="13"/>
  <c r="AA42" i="13"/>
  <c r="AC171" i="13"/>
  <c r="AB112" i="13"/>
  <c r="AH1042" i="13"/>
  <c r="AC416" i="13"/>
  <c r="AD358" i="13"/>
  <c r="AM1437" i="13"/>
  <c r="AI1284" i="13"/>
  <c r="AJ1218" i="13"/>
  <c r="AG939" i="13"/>
  <c r="AM1535" i="13"/>
  <c r="AJ1275" i="13"/>
  <c r="AE725" i="13"/>
  <c r="AE734" i="13" s="1"/>
  <c r="AD199" i="13"/>
  <c r="AD522" i="13"/>
  <c r="AM1577" i="13"/>
  <c r="AL1473" i="13"/>
  <c r="AL1471" i="13"/>
  <c r="AI1002" i="13"/>
  <c r="AH962" i="13"/>
  <c r="AJ1110" i="13"/>
  <c r="AC512" i="13"/>
  <c r="AJ1273" i="13"/>
  <c r="AD173" i="13"/>
  <c r="AM1581" i="13"/>
  <c r="AM1582" i="13"/>
  <c r="AI1169" i="13"/>
  <c r="AG935" i="13"/>
  <c r="AM1430" i="13"/>
  <c r="AB320" i="13"/>
  <c r="AM1472" i="13"/>
  <c r="AI1105" i="13"/>
  <c r="AH1177" i="13"/>
  <c r="AH1061" i="13"/>
  <c r="AM1429" i="13"/>
  <c r="AH850" i="13"/>
  <c r="AK1379" i="13"/>
  <c r="AH1060" i="13"/>
  <c r="AJ1116" i="13"/>
  <c r="AI103" i="13"/>
  <c r="AK1363" i="13"/>
  <c r="AK1378" i="13" s="1"/>
  <c r="AJ1217" i="13"/>
  <c r="AK1383" i="13"/>
  <c r="AK1382" i="13"/>
  <c r="AC294" i="13"/>
  <c r="AF687" i="13"/>
  <c r="AI1111" i="13"/>
  <c r="AK1384" i="13"/>
  <c r="AK1259" i="13"/>
  <c r="AL1390" i="13"/>
  <c r="AM1222" i="13"/>
  <c r="AI1167" i="13"/>
  <c r="AH1059" i="13"/>
  <c r="AC221" i="13"/>
  <c r="AK1380" i="13"/>
  <c r="AC205" i="13"/>
  <c r="AM1712" i="13"/>
  <c r="AH961" i="13"/>
  <c r="AL1491" i="13"/>
  <c r="AB39" i="13"/>
  <c r="AK1283" i="13"/>
  <c r="AL530" i="13"/>
  <c r="AK1381" i="13"/>
  <c r="AI1166" i="13"/>
  <c r="AJ1279" i="13"/>
  <c r="AC215" i="13"/>
  <c r="AK1325" i="13"/>
  <c r="AK1331" i="13" s="1"/>
  <c r="AK1212" i="13"/>
  <c r="AB108" i="13"/>
  <c r="AB64" i="13"/>
  <c r="AB115" i="13"/>
  <c r="AC252" i="13"/>
  <c r="AC405" i="13"/>
  <c r="AC368" i="13"/>
  <c r="AH1063" i="13"/>
  <c r="AL1432" i="13"/>
  <c r="AK1498" i="13"/>
  <c r="AH940" i="13"/>
  <c r="AI1008" i="13"/>
  <c r="AI58" i="13"/>
  <c r="AD576" i="13"/>
  <c r="AC314" i="13"/>
  <c r="AC642" i="13"/>
  <c r="AJ577" i="13"/>
  <c r="AI315" i="13"/>
  <c r="AC102" i="13"/>
  <c r="AD474" i="13"/>
  <c r="AC524" i="13"/>
  <c r="AM1598" i="13"/>
  <c r="AC62" i="13"/>
  <c r="AC427" i="13"/>
  <c r="AC304" i="13"/>
  <c r="AM1603" i="13"/>
  <c r="AD632" i="13"/>
  <c r="AD640" i="13"/>
  <c r="AF832" i="13"/>
  <c r="AG788" i="13"/>
  <c r="AM1593" i="13"/>
  <c r="AE738" i="13"/>
  <c r="AG953" i="13"/>
  <c r="AF845" i="13"/>
  <c r="AC293" i="13"/>
  <c r="AC523" i="13"/>
  <c r="AC51" i="13"/>
  <c r="AE366" i="13"/>
  <c r="AE739" i="13"/>
  <c r="AC106" i="13"/>
  <c r="AC225" i="13"/>
  <c r="AD510" i="13"/>
  <c r="AG855" i="13"/>
  <c r="AG831" i="13"/>
  <c r="AD468" i="13"/>
  <c r="AF681" i="13"/>
  <c r="AD357" i="13"/>
  <c r="AL226" i="13"/>
  <c r="AH1004" i="13"/>
  <c r="AG1070" i="13"/>
  <c r="AD50" i="13"/>
  <c r="AD631" i="13"/>
  <c r="AD258" i="13"/>
  <c r="AD359" i="13"/>
  <c r="AG897" i="13"/>
  <c r="AF963" i="13"/>
  <c r="AE737" i="13"/>
  <c r="AG844" i="13"/>
  <c r="AD629" i="13"/>
  <c r="AE573" i="13"/>
  <c r="AD630" i="13"/>
  <c r="AF682" i="13"/>
  <c r="AE574" i="13"/>
  <c r="AE575" i="13"/>
  <c r="AM1539" i="13"/>
  <c r="AL1605" i="13"/>
  <c r="AC113" i="13"/>
  <c r="AD250" i="13"/>
  <c r="AE736" i="13"/>
  <c r="AG956" i="13" l="1"/>
  <c r="AC421" i="13"/>
  <c r="AC298" i="13"/>
  <c r="AC101" i="13" s="1"/>
  <c r="AF29" i="13"/>
  <c r="AF149" i="13"/>
  <c r="AK1211" i="13"/>
  <c r="AF733" i="13"/>
  <c r="AD174" i="13"/>
  <c r="AF828" i="13"/>
  <c r="AC182" i="13"/>
  <c r="AI1175" i="13"/>
  <c r="AC520" i="13"/>
  <c r="AC54" i="13"/>
  <c r="AD217" i="13"/>
  <c r="AC526" i="13"/>
  <c r="AC296" i="13"/>
  <c r="AK1216" i="13"/>
  <c r="AJ30" i="122"/>
  <c r="AH1057" i="13"/>
  <c r="AI997" i="13" s="1"/>
  <c r="AJ166" i="122"/>
  <c r="AD415" i="13"/>
  <c r="AI1149" i="13"/>
  <c r="AI1054" i="13"/>
  <c r="AJ1108" i="13"/>
  <c r="AF849" i="13"/>
  <c r="AI998" i="13"/>
  <c r="AJ1263" i="13"/>
  <c r="AE581" i="13"/>
  <c r="AH892" i="13"/>
  <c r="AB16" i="13"/>
  <c r="AC52" i="13"/>
  <c r="AD356" i="13"/>
  <c r="AD401" i="13" s="1"/>
  <c r="AC201" i="13"/>
  <c r="AC97" i="13" s="1"/>
  <c r="AE462" i="13"/>
  <c r="AD403" i="13"/>
  <c r="AJ1224" i="13"/>
  <c r="AM1482" i="13"/>
  <c r="AG954" i="13"/>
  <c r="AM1580" i="13"/>
  <c r="AD214" i="13"/>
  <c r="AK1215" i="13"/>
  <c r="AE740" i="13"/>
  <c r="AE749" i="13" s="1"/>
  <c r="AC220" i="13"/>
  <c r="AD203" i="13"/>
  <c r="AI901" i="13"/>
  <c r="AB40" i="13"/>
  <c r="AB321" i="13"/>
  <c r="AK1370" i="13"/>
  <c r="AK1376" i="13" s="1"/>
  <c r="AB22" i="13"/>
  <c r="AD176" i="13"/>
  <c r="AL1319" i="13"/>
  <c r="AH955" i="13"/>
  <c r="AM1282" i="13"/>
  <c r="AI1156" i="13"/>
  <c r="AI1150" i="13"/>
  <c r="AI1117" i="13"/>
  <c r="AM1597" i="13"/>
  <c r="AK1213" i="13"/>
  <c r="AI1047" i="13"/>
  <c r="AH1049" i="13"/>
  <c r="AH1055" i="13" s="1"/>
  <c r="AD170" i="13"/>
  <c r="AL1321" i="13"/>
  <c r="AM1431" i="13"/>
  <c r="AL1322" i="13"/>
  <c r="AI790" i="13"/>
  <c r="AC527" i="13"/>
  <c r="AM1584" i="13"/>
  <c r="AI1003" i="13"/>
  <c r="AI999" i="13"/>
  <c r="AM1330" i="13"/>
  <c r="AM1487" i="13"/>
  <c r="AM1475" i="13"/>
  <c r="AL1486" i="13"/>
  <c r="AC309" i="13"/>
  <c r="AB123" i="13"/>
  <c r="AJ1106" i="13"/>
  <c r="AM470" i="13"/>
  <c r="AL1323" i="13"/>
  <c r="AJ1161" i="13"/>
  <c r="AM1474" i="13"/>
  <c r="AG950" i="13"/>
  <c r="AL1488" i="13"/>
  <c r="AK1274" i="13"/>
  <c r="AJ1155" i="13"/>
  <c r="AH951" i="13"/>
  <c r="AK1257" i="13"/>
  <c r="AK1219" i="13"/>
  <c r="AL1223" i="13"/>
  <c r="AJ1262" i="13"/>
  <c r="AI1000" i="13"/>
  <c r="AI1001" i="13"/>
  <c r="AL1320" i="13"/>
  <c r="AJ1107" i="13"/>
  <c r="AL1324" i="13"/>
  <c r="AJ1109" i="13"/>
  <c r="AI902" i="13"/>
  <c r="AB109" i="13"/>
  <c r="AC260" i="13"/>
  <c r="AC420" i="13"/>
  <c r="AC297" i="13"/>
  <c r="AC55" i="13"/>
  <c r="AC413" i="13"/>
  <c r="AL1477" i="13"/>
  <c r="AL1438" i="13"/>
  <c r="AL1318" i="13"/>
  <c r="AI1068" i="13"/>
  <c r="AM1592" i="13"/>
  <c r="AJ255" i="13"/>
  <c r="AI118" i="13"/>
  <c r="AJ300" i="13"/>
  <c r="AD254" i="13"/>
  <c r="AC117" i="13"/>
  <c r="AD621" i="13"/>
  <c r="AD582" i="13"/>
  <c r="AD519" i="13"/>
  <c r="AD464" i="13"/>
  <c r="AM1596" i="13"/>
  <c r="AC107" i="13"/>
  <c r="AD367" i="13"/>
  <c r="AC319" i="13"/>
  <c r="AE572" i="13"/>
  <c r="AE580" i="13"/>
  <c r="AH896" i="13"/>
  <c r="AF847" i="13"/>
  <c r="AG833" i="13"/>
  <c r="AG854" i="13"/>
  <c r="AF678" i="13"/>
  <c r="AH893" i="13"/>
  <c r="AG785" i="13"/>
  <c r="AC308" i="13"/>
  <c r="AD463" i="13"/>
  <c r="AC96" i="13"/>
  <c r="AF679" i="13"/>
  <c r="AE618" i="13"/>
  <c r="AD402" i="13"/>
  <c r="AG846" i="13"/>
  <c r="AM1545" i="13"/>
  <c r="AF727" i="13"/>
  <c r="AF747" i="13"/>
  <c r="AE619" i="13"/>
  <c r="AD303" i="13"/>
  <c r="AD533" i="13"/>
  <c r="AG942" i="13"/>
  <c r="AG903" i="13"/>
  <c r="AC121" i="13"/>
  <c r="AD180" i="13"/>
  <c r="AD53" i="13"/>
  <c r="AD404" i="13"/>
  <c r="AH795" i="13"/>
  <c r="AE620" i="13"/>
  <c r="AD95" i="13"/>
  <c r="AH784" i="13"/>
  <c r="AH1010" i="13"/>
  <c r="AD525" i="13"/>
  <c r="AE570" i="13"/>
  <c r="AF677" i="13"/>
  <c r="AE571" i="13"/>
  <c r="AM181" i="13"/>
  <c r="AF726" i="13"/>
  <c r="AD513" i="13"/>
  <c r="AE569" i="13"/>
  <c r="AF676" i="13"/>
  <c r="AF30" i="13" l="1"/>
  <c r="AG145" i="13"/>
  <c r="AD361" i="13"/>
  <c r="AC313" i="13"/>
  <c r="AK1256" i="13"/>
  <c r="AF841" i="13"/>
  <c r="AD204" i="13"/>
  <c r="AF748" i="13"/>
  <c r="AF843" i="13"/>
  <c r="AE172" i="13"/>
  <c r="AJ31" i="122"/>
  <c r="AJ1115" i="13"/>
  <c r="AC535" i="13"/>
  <c r="AC311" i="13"/>
  <c r="AD466" i="13"/>
  <c r="AC99" i="13"/>
  <c r="AK162" i="122"/>
  <c r="AK1261" i="13"/>
  <c r="AI1164" i="13"/>
  <c r="AJ1278" i="13"/>
  <c r="AJ1269" i="13"/>
  <c r="AE355" i="13"/>
  <c r="AJ1153" i="13"/>
  <c r="AI1069" i="13"/>
  <c r="AE626" i="13"/>
  <c r="AG789" i="13"/>
  <c r="AD295" i="13"/>
  <c r="AI1043" i="13"/>
  <c r="AH937" i="13"/>
  <c r="AE507" i="13"/>
  <c r="AC216" i="13"/>
  <c r="AC112" i="13" s="1"/>
  <c r="AC212" i="13"/>
  <c r="AD418" i="13"/>
  <c r="AE358" i="13" s="1"/>
  <c r="AE169" i="13"/>
  <c r="AI961" i="13"/>
  <c r="AD416" i="13"/>
  <c r="AM1497" i="13"/>
  <c r="AH894" i="13"/>
  <c r="AM1595" i="13"/>
  <c r="AD175" i="13"/>
  <c r="AD218" i="13"/>
  <c r="AK1260" i="13"/>
  <c r="AF680" i="13"/>
  <c r="AF689" i="13" s="1"/>
  <c r="AD249" i="13"/>
  <c r="AB41" i="13"/>
  <c r="AJ1170" i="13"/>
  <c r="AM530" i="13"/>
  <c r="AM1375" i="13"/>
  <c r="AM1590" i="13"/>
  <c r="AM1476" i="13"/>
  <c r="AI1165" i="13"/>
  <c r="AI1162" i="13"/>
  <c r="AI947" i="13"/>
  <c r="AJ1152" i="13"/>
  <c r="AJ1277" i="13"/>
  <c r="AD467" i="13"/>
  <c r="AI895" i="13"/>
  <c r="AJ103" i="13"/>
  <c r="AC305" i="13"/>
  <c r="AK1264" i="13"/>
  <c r="AL1214" i="13"/>
  <c r="AM1489" i="13"/>
  <c r="AJ1151" i="13"/>
  <c r="AM1426" i="13"/>
  <c r="AI1044" i="13"/>
  <c r="AL1366" i="13"/>
  <c r="AK1258" i="13"/>
  <c r="AL1365" i="13"/>
  <c r="AD200" i="13"/>
  <c r="AI1171" i="13"/>
  <c r="AL1364" i="13"/>
  <c r="AJ58" i="13"/>
  <c r="AK1272" i="13"/>
  <c r="AJ1176" i="13"/>
  <c r="AI1042" i="13"/>
  <c r="AM1490" i="13"/>
  <c r="AI835" i="13"/>
  <c r="AC428" i="13"/>
  <c r="AH938" i="13"/>
  <c r="AJ1154" i="13"/>
  <c r="AI1046" i="13"/>
  <c r="AK1385" i="13"/>
  <c r="AC261" i="13"/>
  <c r="AL1268" i="13"/>
  <c r="AI891" i="13"/>
  <c r="AM1428" i="13"/>
  <c r="AL1368" i="13"/>
  <c r="AB124" i="13"/>
  <c r="AI1048" i="13"/>
  <c r="AL1367" i="13"/>
  <c r="AH1064" i="13"/>
  <c r="AD206" i="13"/>
  <c r="AH840" i="13"/>
  <c r="AH829" i="13"/>
  <c r="AL1369" i="13"/>
  <c r="AI1045" i="13"/>
  <c r="AH890" i="13"/>
  <c r="AI1062" i="13"/>
  <c r="AG26" i="13"/>
  <c r="AC63" i="13"/>
  <c r="AC100" i="13"/>
  <c r="AD360" i="13"/>
  <c r="AC312" i="13"/>
  <c r="AG148" i="13"/>
  <c r="AL1492" i="13"/>
  <c r="AL1483" i="13"/>
  <c r="AH941" i="13"/>
  <c r="AL1363" i="13"/>
  <c r="AJ1008" i="13"/>
  <c r="AD57" i="13"/>
  <c r="AK577" i="13"/>
  <c r="AJ315" i="13"/>
  <c r="AD636" i="13"/>
  <c r="AD299" i="13"/>
  <c r="AD627" i="13"/>
  <c r="AD534" i="13"/>
  <c r="AD509" i="13"/>
  <c r="AC122" i="13"/>
  <c r="AD259" i="13"/>
  <c r="AD412" i="13"/>
  <c r="AE617" i="13"/>
  <c r="AG787" i="13"/>
  <c r="AG848" i="13"/>
  <c r="AH794" i="13"/>
  <c r="AF723" i="13"/>
  <c r="AE426" i="13"/>
  <c r="AG830" i="13"/>
  <c r="AD508" i="13"/>
  <c r="AC111" i="13"/>
  <c r="AD248" i="13"/>
  <c r="AF724" i="13"/>
  <c r="AM226" i="13"/>
  <c r="AF722" i="13"/>
  <c r="AD61" i="13"/>
  <c r="AG957" i="13"/>
  <c r="AG948" i="13"/>
  <c r="AF741" i="13"/>
  <c r="AE616" i="13"/>
  <c r="AE615" i="13"/>
  <c r="AE465" i="13"/>
  <c r="AE635" i="13"/>
  <c r="AM1599" i="13"/>
  <c r="AE473" i="13"/>
  <c r="AE634" i="13"/>
  <c r="AF742" i="13"/>
  <c r="AD417" i="13"/>
  <c r="AE614" i="13"/>
  <c r="AD528" i="13"/>
  <c r="AD210" i="13"/>
  <c r="AH786" i="13"/>
  <c r="AE633" i="13"/>
  <c r="AD419" i="13"/>
  <c r="AG687" i="13"/>
  <c r="AF721" i="13"/>
  <c r="AD253" i="13" l="1"/>
  <c r="AD406" i="13"/>
  <c r="AC116" i="13"/>
  <c r="AK1271" i="13"/>
  <c r="AE202" i="13"/>
  <c r="AE217" i="13" s="1"/>
  <c r="AF856" i="13"/>
  <c r="AG688" i="13"/>
  <c r="AD219" i="13"/>
  <c r="AG783" i="13"/>
  <c r="AG828" i="13" s="1"/>
  <c r="AJ1175" i="13"/>
  <c r="AJ1104" i="13"/>
  <c r="AD475" i="13"/>
  <c r="AE641" i="13"/>
  <c r="AF581" i="13" s="1"/>
  <c r="AK165" i="122"/>
  <c r="AD511" i="13"/>
  <c r="AK1218" i="13"/>
  <c r="AD251" i="13"/>
  <c r="AC114" i="13"/>
  <c r="AK27" i="122"/>
  <c r="AK1276" i="13"/>
  <c r="AJ1284" i="13"/>
  <c r="AE400" i="13"/>
  <c r="AE522" i="13"/>
  <c r="AD98" i="13"/>
  <c r="AJ1009" i="13"/>
  <c r="AJ1168" i="13"/>
  <c r="AG834" i="13"/>
  <c r="AI1058" i="13"/>
  <c r="AH952" i="13"/>
  <c r="AD52" i="13"/>
  <c r="AJ901" i="13"/>
  <c r="AE199" i="13"/>
  <c r="AD171" i="13"/>
  <c r="AC227" i="13"/>
  <c r="AE173" i="13"/>
  <c r="AD205" i="13"/>
  <c r="AE356" i="13"/>
  <c r="AE403" i="13"/>
  <c r="AH939" i="13"/>
  <c r="AC306" i="13"/>
  <c r="AC33" i="13"/>
  <c r="AB24" i="13"/>
  <c r="AB42" i="13"/>
  <c r="AK1275" i="13"/>
  <c r="AF725" i="13"/>
  <c r="AF734" i="13" s="1"/>
  <c r="AC39" i="13"/>
  <c r="AD215" i="13"/>
  <c r="AE170" i="13" s="1"/>
  <c r="AH956" i="13"/>
  <c r="AH855" i="13"/>
  <c r="AL1283" i="13"/>
  <c r="AJ1169" i="13"/>
  <c r="AI850" i="13"/>
  <c r="AI940" i="13"/>
  <c r="AC320" i="13"/>
  <c r="AC321" i="13" s="1"/>
  <c r="AI1059" i="13"/>
  <c r="AL1259" i="13"/>
  <c r="AD512" i="13"/>
  <c r="AM1390" i="13"/>
  <c r="AF366" i="13"/>
  <c r="AD294" i="13"/>
  <c r="AI1060" i="13"/>
  <c r="AI1004" i="13"/>
  <c r="AH1070" i="13"/>
  <c r="AL1383" i="13"/>
  <c r="AL1212" i="13"/>
  <c r="AL1379" i="13"/>
  <c r="AL1380" i="13"/>
  <c r="AK1279" i="13"/>
  <c r="AD221" i="13"/>
  <c r="AM1471" i="13"/>
  <c r="AJ1105" i="13"/>
  <c r="AI1177" i="13"/>
  <c r="AC64" i="13"/>
  <c r="AL1384" i="13"/>
  <c r="AL1382" i="13"/>
  <c r="AM1473" i="13"/>
  <c r="AL1325" i="13"/>
  <c r="AK1391" i="13"/>
  <c r="AH953" i="13"/>
  <c r="AI1057" i="13"/>
  <c r="AJ1111" i="13"/>
  <c r="AJ1166" i="13"/>
  <c r="AK1217" i="13"/>
  <c r="AH831" i="13"/>
  <c r="AH854" i="13"/>
  <c r="AI1061" i="13"/>
  <c r="AK1273" i="13"/>
  <c r="AJ1167" i="13"/>
  <c r="AM1491" i="13"/>
  <c r="AK1110" i="13"/>
  <c r="AJ1002" i="13"/>
  <c r="AH844" i="13"/>
  <c r="AI1063" i="13"/>
  <c r="AI936" i="13"/>
  <c r="AK1116" i="13"/>
  <c r="AH935" i="13"/>
  <c r="AL1381" i="13"/>
  <c r="AI962" i="13"/>
  <c r="AC108" i="13"/>
  <c r="AC115" i="13"/>
  <c r="AD252" i="13"/>
  <c r="AD405" i="13"/>
  <c r="AD368" i="13"/>
  <c r="AG149" i="13"/>
  <c r="AG29" i="13"/>
  <c r="AL1378" i="13"/>
  <c r="AM1432" i="13"/>
  <c r="AL1498" i="13"/>
  <c r="AJ1068" i="13"/>
  <c r="AD102" i="13"/>
  <c r="AE576" i="13"/>
  <c r="AD642" i="13"/>
  <c r="AK255" i="13"/>
  <c r="AJ118" i="13"/>
  <c r="AK300" i="13"/>
  <c r="AE474" i="13"/>
  <c r="AD524" i="13"/>
  <c r="AD427" i="13"/>
  <c r="AD304" i="13"/>
  <c r="AD62" i="13"/>
  <c r="AE632" i="13"/>
  <c r="AE640" i="13"/>
  <c r="AG832" i="13"/>
  <c r="AH788" i="13"/>
  <c r="AF738" i="13"/>
  <c r="AG845" i="13"/>
  <c r="AD51" i="13"/>
  <c r="AD293" i="13"/>
  <c r="AD523" i="13"/>
  <c r="AF739" i="13"/>
  <c r="AE359" i="13"/>
  <c r="AE510" i="13"/>
  <c r="AE631" i="13"/>
  <c r="AE629" i="13"/>
  <c r="AG681" i="13"/>
  <c r="AE468" i="13"/>
  <c r="AH897" i="13"/>
  <c r="AG963" i="13"/>
  <c r="AF737" i="13"/>
  <c r="AF573" i="13"/>
  <c r="AE357" i="13"/>
  <c r="AD106" i="13"/>
  <c r="AD225" i="13"/>
  <c r="AG682" i="13"/>
  <c r="AF574" i="13"/>
  <c r="AM1605" i="13"/>
  <c r="AE630" i="13"/>
  <c r="AF575" i="13"/>
  <c r="AF736" i="13"/>
  <c r="AD56" i="13" l="1"/>
  <c r="AD298" i="13"/>
  <c r="AD101" i="13" s="1"/>
  <c r="AD421" i="13"/>
  <c r="AL1211" i="13"/>
  <c r="AG796" i="13"/>
  <c r="AE174" i="13"/>
  <c r="AG733" i="13"/>
  <c r="AG843" i="13"/>
  <c r="AK1115" i="13"/>
  <c r="AK30" i="122"/>
  <c r="AD520" i="13"/>
  <c r="AK166" i="122"/>
  <c r="AJ1149" i="13"/>
  <c r="AK1263" i="13"/>
  <c r="AK1278" i="13" s="1"/>
  <c r="AK1224" i="13"/>
  <c r="AD54" i="13"/>
  <c r="AD296" i="13"/>
  <c r="AD526" i="13"/>
  <c r="AE203" i="13"/>
  <c r="AF462" i="13"/>
  <c r="AL1216" i="13"/>
  <c r="AE415" i="13"/>
  <c r="AE214" i="13"/>
  <c r="AK1108" i="13"/>
  <c r="AJ1054" i="13"/>
  <c r="AG849" i="13"/>
  <c r="AJ998" i="13"/>
  <c r="AJ961" i="13"/>
  <c r="AC16" i="13"/>
  <c r="AI892" i="13"/>
  <c r="AD220" i="13"/>
  <c r="AE401" i="13"/>
  <c r="AE416" i="13" s="1"/>
  <c r="AD182" i="13"/>
  <c r="AD201" i="13"/>
  <c r="AE418" i="13"/>
  <c r="AH954" i="13"/>
  <c r="AL1215" i="13"/>
  <c r="AC22" i="13"/>
  <c r="AF740" i="13"/>
  <c r="AF749" i="13" s="1"/>
  <c r="AI896" i="13"/>
  <c r="AM1321" i="13"/>
  <c r="AI784" i="13"/>
  <c r="AK1107" i="13"/>
  <c r="AM1322" i="13"/>
  <c r="AL1219" i="13"/>
  <c r="AM1323" i="13"/>
  <c r="AH950" i="13"/>
  <c r="AK1106" i="13"/>
  <c r="AI893" i="13"/>
  <c r="AJ1150" i="13"/>
  <c r="AJ1117" i="13"/>
  <c r="AL1274" i="13"/>
  <c r="AM1223" i="13"/>
  <c r="AH833" i="13"/>
  <c r="AK1161" i="13"/>
  <c r="AJ1047" i="13"/>
  <c r="AL1213" i="13"/>
  <c r="AM1324" i="13"/>
  <c r="AM1486" i="13"/>
  <c r="AM1320" i="13"/>
  <c r="AD413" i="13"/>
  <c r="AI951" i="13"/>
  <c r="AE200" i="13"/>
  <c r="AI794" i="13"/>
  <c r="AJ1156" i="13"/>
  <c r="AI1049" i="13"/>
  <c r="AI1010" i="13"/>
  <c r="AJ999" i="13"/>
  <c r="AF172" i="13"/>
  <c r="AH942" i="13"/>
  <c r="AK1155" i="13"/>
  <c r="AL1370" i="13"/>
  <c r="AL1331" i="13"/>
  <c r="AE176" i="13"/>
  <c r="AM1319" i="13"/>
  <c r="AK103" i="13"/>
  <c r="AC123" i="13"/>
  <c r="AJ1003" i="13"/>
  <c r="AH846" i="13"/>
  <c r="AC40" i="13"/>
  <c r="AJ790" i="13"/>
  <c r="AI795" i="13"/>
  <c r="AK58" i="13"/>
  <c r="AJ902" i="13"/>
  <c r="AJ1001" i="13"/>
  <c r="AM1488" i="13"/>
  <c r="AL1257" i="13"/>
  <c r="AD527" i="13"/>
  <c r="AF626" i="13"/>
  <c r="AK1262" i="13"/>
  <c r="AJ997" i="13"/>
  <c r="AJ1000" i="13"/>
  <c r="AI955" i="13"/>
  <c r="AK1109" i="13"/>
  <c r="AH145" i="13"/>
  <c r="AC109" i="13"/>
  <c r="AD260" i="13"/>
  <c r="AD297" i="13"/>
  <c r="AD420" i="13"/>
  <c r="AD55" i="13"/>
  <c r="AG30" i="13"/>
  <c r="AM1318" i="13"/>
  <c r="AM1477" i="13"/>
  <c r="AM1438" i="13"/>
  <c r="AK1008" i="13"/>
  <c r="AL577" i="13"/>
  <c r="AK315" i="13"/>
  <c r="AE621" i="13"/>
  <c r="AE582" i="13"/>
  <c r="AE519" i="13"/>
  <c r="AE464" i="13"/>
  <c r="AD107" i="13"/>
  <c r="AE367" i="13"/>
  <c r="AD319" i="13"/>
  <c r="AF572" i="13"/>
  <c r="AF580" i="13"/>
  <c r="AG847" i="13"/>
  <c r="AG841" i="13"/>
  <c r="AG678" i="13"/>
  <c r="AH785" i="13"/>
  <c r="AE463" i="13"/>
  <c r="AD96" i="13"/>
  <c r="AG679" i="13"/>
  <c r="AF571" i="13"/>
  <c r="AE402" i="13"/>
  <c r="AG677" i="13"/>
  <c r="AF569" i="13"/>
  <c r="AE525" i="13"/>
  <c r="AE180" i="13"/>
  <c r="AF618" i="13"/>
  <c r="AE513" i="13"/>
  <c r="AE404" i="13"/>
  <c r="AF620" i="13"/>
  <c r="AF619" i="13"/>
  <c r="AG727" i="13"/>
  <c r="AG747" i="13"/>
  <c r="AH903" i="13"/>
  <c r="AG726" i="13"/>
  <c r="AF570" i="13"/>
  <c r="AF426" i="13"/>
  <c r="AE533" i="13"/>
  <c r="AG676" i="13"/>
  <c r="AE361" i="13" l="1"/>
  <c r="AL1256" i="13"/>
  <c r="AG748" i="13"/>
  <c r="AE204" i="13"/>
  <c r="AK31" i="122"/>
  <c r="AH783" i="13"/>
  <c r="AL162" i="122"/>
  <c r="AK1175" i="13"/>
  <c r="AJ1164" i="13"/>
  <c r="AD535" i="13"/>
  <c r="AD99" i="13"/>
  <c r="AF507" i="13"/>
  <c r="AE218" i="13"/>
  <c r="AE466" i="13"/>
  <c r="AL1261" i="13"/>
  <c r="AF169" i="13"/>
  <c r="AK901" i="13"/>
  <c r="AF355" i="13"/>
  <c r="AJ1069" i="13"/>
  <c r="AK1153" i="13"/>
  <c r="AH789" i="13"/>
  <c r="AJ1043" i="13"/>
  <c r="AE175" i="13"/>
  <c r="AI937" i="13"/>
  <c r="AF202" i="13"/>
  <c r="AD216" i="13"/>
  <c r="AD212" i="13"/>
  <c r="AD97" i="13"/>
  <c r="AF358" i="13"/>
  <c r="AI941" i="13"/>
  <c r="AI956" i="13" s="1"/>
  <c r="AF356" i="13"/>
  <c r="AI894" i="13"/>
  <c r="AH948" i="13"/>
  <c r="AL1260" i="13"/>
  <c r="AG680" i="13"/>
  <c r="AG689" i="13" s="1"/>
  <c r="AH957" i="13"/>
  <c r="AC124" i="13"/>
  <c r="AH148" i="13"/>
  <c r="AK1176" i="13"/>
  <c r="AK1151" i="13"/>
  <c r="AK1152" i="13"/>
  <c r="AD305" i="13"/>
  <c r="AD306" i="13" s="1"/>
  <c r="AJ1046" i="13"/>
  <c r="AI840" i="13"/>
  <c r="AI1055" i="13"/>
  <c r="AM1214" i="13"/>
  <c r="AE467" i="13"/>
  <c r="AK1170" i="13"/>
  <c r="AI890" i="13"/>
  <c r="AM1368" i="13"/>
  <c r="AI829" i="13"/>
  <c r="AM1363" i="13"/>
  <c r="AD261" i="13"/>
  <c r="AK1154" i="13"/>
  <c r="AJ1042" i="13"/>
  <c r="AJ835" i="13"/>
  <c r="AI786" i="13"/>
  <c r="AM1364" i="13"/>
  <c r="AJ891" i="13"/>
  <c r="AM1369" i="13"/>
  <c r="AJ1165" i="13"/>
  <c r="AJ1162" i="13"/>
  <c r="AE206" i="13"/>
  <c r="AJ1171" i="13"/>
  <c r="AL1264" i="13"/>
  <c r="AL300" i="13" s="1"/>
  <c r="AJ895" i="13"/>
  <c r="AK1277" i="13"/>
  <c r="AK1284" i="13" s="1"/>
  <c r="AL1272" i="13"/>
  <c r="AJ947" i="13"/>
  <c r="AC41" i="13"/>
  <c r="AJ1048" i="13"/>
  <c r="AL1258" i="13"/>
  <c r="AH848" i="13"/>
  <c r="AH26" i="13"/>
  <c r="AF641" i="13"/>
  <c r="AJ1044" i="13"/>
  <c r="AI854" i="13"/>
  <c r="AJ1062" i="13"/>
  <c r="AI938" i="13"/>
  <c r="AK1269" i="13"/>
  <c r="AM1367" i="13"/>
  <c r="AM1366" i="13"/>
  <c r="AJ1045" i="13"/>
  <c r="AL1385" i="13"/>
  <c r="AL1376" i="13"/>
  <c r="AI1064" i="13"/>
  <c r="AE215" i="13"/>
  <c r="AM1365" i="13"/>
  <c r="AM1268" i="13"/>
  <c r="AD63" i="13"/>
  <c r="AE360" i="13"/>
  <c r="AD100" i="13"/>
  <c r="AD428" i="13"/>
  <c r="AL1218" i="13"/>
  <c r="AM1492" i="13"/>
  <c r="AM1483" i="13"/>
  <c r="AH830" i="13"/>
  <c r="AK1068" i="13"/>
  <c r="AE636" i="13"/>
  <c r="AE627" i="13"/>
  <c r="AL255" i="13"/>
  <c r="AK118" i="13"/>
  <c r="AE534" i="13"/>
  <c r="AE509" i="13"/>
  <c r="AD122" i="13"/>
  <c r="AE259" i="13"/>
  <c r="AE412" i="13"/>
  <c r="AF617" i="13"/>
  <c r="AH787" i="13"/>
  <c r="AG856" i="13"/>
  <c r="AG723" i="13"/>
  <c r="AE508" i="13"/>
  <c r="AG724" i="13"/>
  <c r="AF473" i="13"/>
  <c r="AE528" i="13"/>
  <c r="AF616" i="13"/>
  <c r="AG742" i="13"/>
  <c r="AG366" i="13"/>
  <c r="AF634" i="13"/>
  <c r="AF635" i="13"/>
  <c r="AF614" i="13"/>
  <c r="AE417" i="13"/>
  <c r="AF465" i="13"/>
  <c r="AF615" i="13"/>
  <c r="AG741" i="13"/>
  <c r="AF633" i="13"/>
  <c r="AG722" i="13"/>
  <c r="AH687" i="13"/>
  <c r="AE419" i="13"/>
  <c r="AG721" i="13"/>
  <c r="AE406" i="13" l="1"/>
  <c r="AL1271" i="13"/>
  <c r="AL165" i="122"/>
  <c r="AL27" i="122"/>
  <c r="AE219" i="13"/>
  <c r="AH688" i="13"/>
  <c r="AH828" i="13"/>
  <c r="AF199" i="13"/>
  <c r="AK1104" i="13"/>
  <c r="AL1115" i="13"/>
  <c r="AL1276" i="13"/>
  <c r="AM1216" i="13" s="1"/>
  <c r="AM1261" i="13" s="1"/>
  <c r="AF173" i="13"/>
  <c r="AF522" i="13"/>
  <c r="AK961" i="13"/>
  <c r="AE475" i="13"/>
  <c r="AE511" i="13"/>
  <c r="AI897" i="13"/>
  <c r="AH963" i="13"/>
  <c r="AF217" i="13"/>
  <c r="AE205" i="13"/>
  <c r="AF400" i="13"/>
  <c r="AK1168" i="13"/>
  <c r="AK1009" i="13"/>
  <c r="AH834" i="13"/>
  <c r="AJ1058" i="13"/>
  <c r="AI952" i="13"/>
  <c r="AD227" i="13"/>
  <c r="AF403" i="13"/>
  <c r="AF418" i="13" s="1"/>
  <c r="AE171" i="13"/>
  <c r="AF401" i="13"/>
  <c r="AI939" i="13"/>
  <c r="AL1275" i="13"/>
  <c r="AG725" i="13"/>
  <c r="AG734" i="13" s="1"/>
  <c r="AH29" i="13"/>
  <c r="AH149" i="13"/>
  <c r="AI145" i="13" s="1"/>
  <c r="AJ1063" i="13"/>
  <c r="AK1003" i="13" s="1"/>
  <c r="AJ1057" i="13"/>
  <c r="AM1283" i="13"/>
  <c r="AM1325" i="13"/>
  <c r="AL1391" i="13"/>
  <c r="AM1382" i="13"/>
  <c r="AJ1059" i="13"/>
  <c r="AJ962" i="13"/>
  <c r="AE512" i="13"/>
  <c r="AI855" i="13"/>
  <c r="AL1273" i="13"/>
  <c r="AL1279" i="13"/>
  <c r="AE221" i="13"/>
  <c r="AJ936" i="13"/>
  <c r="AM1383" i="13"/>
  <c r="AM1380" i="13"/>
  <c r="AM1212" i="13"/>
  <c r="AI935" i="13"/>
  <c r="AH845" i="13"/>
  <c r="AI953" i="13"/>
  <c r="AG581" i="13"/>
  <c r="AM1379" i="13"/>
  <c r="AM1259" i="13"/>
  <c r="AJ1061" i="13"/>
  <c r="AK1167" i="13"/>
  <c r="AF170" i="13"/>
  <c r="AJ1060" i="13"/>
  <c r="AL1217" i="13"/>
  <c r="AL1224" i="13" s="1"/>
  <c r="AK1111" i="13"/>
  <c r="AH747" i="13"/>
  <c r="AL103" i="13"/>
  <c r="AJ1004" i="13"/>
  <c r="AI1070" i="13"/>
  <c r="AK1002" i="13"/>
  <c r="AD33" i="13"/>
  <c r="AC42" i="13"/>
  <c r="AC24" i="13"/>
  <c r="AK1105" i="13"/>
  <c r="AJ1177" i="13"/>
  <c r="AI831" i="13"/>
  <c r="AK1166" i="13"/>
  <c r="AF629" i="13"/>
  <c r="AE427" i="13"/>
  <c r="AL58" i="13"/>
  <c r="AM1381" i="13"/>
  <c r="AJ940" i="13"/>
  <c r="AM1384" i="13"/>
  <c r="AK1169" i="13"/>
  <c r="AM1498" i="13"/>
  <c r="AM1378" i="13"/>
  <c r="AJ794" i="13"/>
  <c r="AI788" i="13"/>
  <c r="AJ850" i="13"/>
  <c r="AI844" i="13"/>
  <c r="AL1110" i="13"/>
  <c r="AD39" i="13"/>
  <c r="AL1116" i="13"/>
  <c r="AJ896" i="13"/>
  <c r="AD64" i="13"/>
  <c r="AD108" i="13"/>
  <c r="AE405" i="13"/>
  <c r="AE368" i="13"/>
  <c r="AL1263" i="13"/>
  <c r="AH832" i="13"/>
  <c r="AL1008" i="13"/>
  <c r="AF576" i="13"/>
  <c r="AE642" i="13"/>
  <c r="AF474" i="13"/>
  <c r="AE524" i="13"/>
  <c r="AE304" i="13"/>
  <c r="AE62" i="13"/>
  <c r="AF632" i="13"/>
  <c r="AF640" i="13"/>
  <c r="AH796" i="13"/>
  <c r="AG738" i="13"/>
  <c r="AE523" i="13"/>
  <c r="AG739" i="13"/>
  <c r="AG737" i="13"/>
  <c r="AF468" i="13"/>
  <c r="AH681" i="13"/>
  <c r="AF630" i="13"/>
  <c r="AF357" i="13"/>
  <c r="AG575" i="13"/>
  <c r="AH682" i="13"/>
  <c r="AF359" i="13"/>
  <c r="AG573" i="13"/>
  <c r="AG574" i="13"/>
  <c r="AF631" i="13"/>
  <c r="AF510" i="13"/>
  <c r="AG736" i="13"/>
  <c r="AL30" i="122" l="1"/>
  <c r="AL166" i="122"/>
  <c r="AE421" i="13"/>
  <c r="AF214" i="13"/>
  <c r="AM1211" i="13"/>
  <c r="AH733" i="13"/>
  <c r="AF174" i="13"/>
  <c r="AH843" i="13"/>
  <c r="AK1149" i="13"/>
  <c r="AK1164" i="13" s="1"/>
  <c r="AG462" i="13"/>
  <c r="AF203" i="13"/>
  <c r="AF218" i="13" s="1"/>
  <c r="AL901" i="13"/>
  <c r="AL1175" i="13"/>
  <c r="AF415" i="13"/>
  <c r="AG172" i="13"/>
  <c r="AI903" i="13"/>
  <c r="AI942" i="13"/>
  <c r="AI948" i="13" s="1"/>
  <c r="AE520" i="13"/>
  <c r="AE526" i="13"/>
  <c r="AE220" i="13"/>
  <c r="AF175" i="13" s="1"/>
  <c r="AK1054" i="13"/>
  <c r="AL1108" i="13"/>
  <c r="AH849" i="13"/>
  <c r="AK998" i="13"/>
  <c r="AJ892" i="13"/>
  <c r="AE201" i="13"/>
  <c r="AE182" i="13"/>
  <c r="AG358" i="13"/>
  <c r="AF416" i="13"/>
  <c r="AI954" i="13"/>
  <c r="AH30" i="13"/>
  <c r="AK997" i="13"/>
  <c r="AG569" i="13"/>
  <c r="AM1215" i="13"/>
  <c r="AG740" i="13"/>
  <c r="AG749" i="13" s="1"/>
  <c r="AI148" i="13"/>
  <c r="AI149" i="13" s="1"/>
  <c r="AI26" i="13"/>
  <c r="AE319" i="13"/>
  <c r="AF367" i="13"/>
  <c r="AJ955" i="13"/>
  <c r="AJ1049" i="13"/>
  <c r="AJ1064" i="13" s="1"/>
  <c r="AJ1010" i="13"/>
  <c r="AK1156" i="13"/>
  <c r="AF176" i="13"/>
  <c r="AE527" i="13"/>
  <c r="AK999" i="13"/>
  <c r="AK790" i="13"/>
  <c r="AJ893" i="13"/>
  <c r="AK1048" i="13"/>
  <c r="AD22" i="13"/>
  <c r="AL1109" i="13"/>
  <c r="AD16" i="13"/>
  <c r="AL1262" i="13"/>
  <c r="AL1269" i="13" s="1"/>
  <c r="AL1107" i="13"/>
  <c r="AH841" i="13"/>
  <c r="AI833" i="13"/>
  <c r="AI785" i="13"/>
  <c r="AM1219" i="13"/>
  <c r="AI846" i="13"/>
  <c r="AK1000" i="13"/>
  <c r="AK1001" i="13"/>
  <c r="AI950" i="13"/>
  <c r="AJ941" i="13"/>
  <c r="AL1155" i="13"/>
  <c r="AJ854" i="13"/>
  <c r="AM1276" i="13"/>
  <c r="AK1047" i="13"/>
  <c r="AF200" i="13"/>
  <c r="AM1213" i="13"/>
  <c r="AM1370" i="13"/>
  <c r="AM1331" i="13"/>
  <c r="AL1106" i="13"/>
  <c r="AM1274" i="13"/>
  <c r="AG626" i="13"/>
  <c r="AL1161" i="13"/>
  <c r="AJ784" i="13"/>
  <c r="AK1150" i="13"/>
  <c r="AK1117" i="13"/>
  <c r="AM1257" i="13"/>
  <c r="AJ951" i="13"/>
  <c r="AJ795" i="13"/>
  <c r="AK902" i="13"/>
  <c r="AD109" i="13"/>
  <c r="AE413" i="13"/>
  <c r="AE420" i="13"/>
  <c r="AM162" i="122"/>
  <c r="AL1278" i="13"/>
  <c r="AH726" i="13"/>
  <c r="AH727" i="13"/>
  <c r="AH847" i="13"/>
  <c r="AL1068" i="13"/>
  <c r="AF621" i="13"/>
  <c r="AF582" i="13"/>
  <c r="AM577" i="13"/>
  <c r="AL315" i="13"/>
  <c r="AF519" i="13"/>
  <c r="AF464" i="13"/>
  <c r="AE107" i="13"/>
  <c r="AG572" i="13"/>
  <c r="AG580" i="13"/>
  <c r="AH678" i="13"/>
  <c r="AF463" i="13"/>
  <c r="AH679" i="13"/>
  <c r="AG570" i="13"/>
  <c r="AH677" i="13"/>
  <c r="AG426" i="13"/>
  <c r="AG571" i="13"/>
  <c r="AF533" i="13"/>
  <c r="AG620" i="13"/>
  <c r="AG619" i="13"/>
  <c r="AF404" i="13"/>
  <c r="AG618" i="13"/>
  <c r="AF402" i="13"/>
  <c r="AF513" i="13"/>
  <c r="AF525" i="13"/>
  <c r="AH676" i="13"/>
  <c r="AL31" i="122" l="1"/>
  <c r="AG169" i="13"/>
  <c r="AG199" i="13" s="1"/>
  <c r="AF361" i="13"/>
  <c r="AM1256" i="13"/>
  <c r="AF204" i="13"/>
  <c r="AH748" i="13"/>
  <c r="AG507" i="13"/>
  <c r="AI957" i="13"/>
  <c r="AI783" i="13"/>
  <c r="AL961" i="13"/>
  <c r="AG202" i="13"/>
  <c r="AM1115" i="13"/>
  <c r="AG355" i="13"/>
  <c r="AF466" i="13"/>
  <c r="AE535" i="13"/>
  <c r="AL1104" i="13"/>
  <c r="AL1153" i="13"/>
  <c r="AK1069" i="13"/>
  <c r="AI789" i="13"/>
  <c r="AK1043" i="13"/>
  <c r="AJ937" i="13"/>
  <c r="AF412" i="13"/>
  <c r="AG614" i="13"/>
  <c r="AG173" i="13"/>
  <c r="AE216" i="13"/>
  <c r="AG403" i="13"/>
  <c r="AK1042" i="13"/>
  <c r="AK1057" i="13" s="1"/>
  <c r="AL997" i="13" s="1"/>
  <c r="AG356" i="13"/>
  <c r="AJ894" i="13"/>
  <c r="AI29" i="13"/>
  <c r="AM1260" i="13"/>
  <c r="AH680" i="13"/>
  <c r="AH689" i="13" s="1"/>
  <c r="AF259" i="13"/>
  <c r="AJ145" i="13"/>
  <c r="AJ26" i="13" s="1"/>
  <c r="AE122" i="13"/>
  <c r="AF215" i="13"/>
  <c r="AK1063" i="13"/>
  <c r="AL1003" i="13" s="1"/>
  <c r="AJ786" i="13"/>
  <c r="AI830" i="13"/>
  <c r="AL1277" i="13"/>
  <c r="AL1284" i="13" s="1"/>
  <c r="AF206" i="13"/>
  <c r="AH742" i="13"/>
  <c r="AJ840" i="13"/>
  <c r="AG641" i="13"/>
  <c r="AJ938" i="13"/>
  <c r="AJ829" i="13"/>
  <c r="AM1385" i="13"/>
  <c r="AM1376" i="13"/>
  <c r="AK794" i="13"/>
  <c r="AJ890" i="13"/>
  <c r="AH741" i="13"/>
  <c r="AK891" i="13"/>
  <c r="AK835" i="13"/>
  <c r="AK1171" i="13"/>
  <c r="AK895" i="13"/>
  <c r="AL1176" i="13"/>
  <c r="AL1170" i="13"/>
  <c r="AK1046" i="13"/>
  <c r="AM1264" i="13"/>
  <c r="AM300" i="13" s="1"/>
  <c r="AF417" i="13"/>
  <c r="AM1272" i="13"/>
  <c r="AJ956" i="13"/>
  <c r="AF205" i="13"/>
  <c r="AK1044" i="13"/>
  <c r="AK1004" i="13"/>
  <c r="AJ1070" i="13"/>
  <c r="AE428" i="13"/>
  <c r="AL1151" i="13"/>
  <c r="AK1062" i="13"/>
  <c r="AK1045" i="13"/>
  <c r="AL1152" i="13"/>
  <c r="AL1154" i="13"/>
  <c r="AF467" i="13"/>
  <c r="AK947" i="13"/>
  <c r="AK1165" i="13"/>
  <c r="AK1162" i="13"/>
  <c r="AM1258" i="13"/>
  <c r="AI848" i="13"/>
  <c r="AJ1055" i="13"/>
  <c r="AF360" i="13"/>
  <c r="AM27" i="122"/>
  <c r="AM165" i="122"/>
  <c r="AH722" i="13"/>
  <c r="AH724" i="13"/>
  <c r="AH721" i="13"/>
  <c r="AM1218" i="13"/>
  <c r="AH723" i="13"/>
  <c r="AI787" i="13"/>
  <c r="AH856" i="13"/>
  <c r="AM1008" i="13"/>
  <c r="AM255" i="13"/>
  <c r="AL118" i="13"/>
  <c r="AF636" i="13"/>
  <c r="AF627" i="13"/>
  <c r="AF534" i="13"/>
  <c r="AF509" i="13"/>
  <c r="AG617" i="13"/>
  <c r="AF508" i="13"/>
  <c r="AF419" i="13"/>
  <c r="AH366" i="13"/>
  <c r="AG615" i="13"/>
  <c r="AG465" i="13"/>
  <c r="AG633" i="13"/>
  <c r="AI687" i="13"/>
  <c r="AG616" i="13"/>
  <c r="AG634" i="13"/>
  <c r="AG635" i="13"/>
  <c r="AG473" i="13"/>
  <c r="AF528" i="13"/>
  <c r="AF406" i="13" l="1"/>
  <c r="AM1271" i="13"/>
  <c r="AJ897" i="13"/>
  <c r="AG522" i="13"/>
  <c r="AI963" i="13"/>
  <c r="AF219" i="13"/>
  <c r="AI688" i="13"/>
  <c r="AM901" i="13"/>
  <c r="AG217" i="13"/>
  <c r="AI828" i="13"/>
  <c r="AM1175" i="13"/>
  <c r="AG400" i="13"/>
  <c r="AF475" i="13"/>
  <c r="AF511" i="13"/>
  <c r="AF427" i="13"/>
  <c r="AG629" i="13"/>
  <c r="AL1149" i="13"/>
  <c r="AG203" i="13"/>
  <c r="AL1009" i="13"/>
  <c r="AL1168" i="13"/>
  <c r="AI834" i="13"/>
  <c r="AK1058" i="13"/>
  <c r="AJ952" i="13"/>
  <c r="AF304" i="13"/>
  <c r="AF171" i="13"/>
  <c r="AG418" i="13"/>
  <c r="AI30" i="13"/>
  <c r="AG401" i="13"/>
  <c r="AJ939" i="13"/>
  <c r="AJ148" i="13"/>
  <c r="AJ149" i="13" s="1"/>
  <c r="AM1275" i="13"/>
  <c r="AH725" i="13"/>
  <c r="AH734" i="13" s="1"/>
  <c r="AF62" i="13"/>
  <c r="AG170" i="13"/>
  <c r="AK1059" i="13"/>
  <c r="AG357" i="13"/>
  <c r="AH738" i="13"/>
  <c r="AF220" i="13"/>
  <c r="AM1279" i="13"/>
  <c r="AJ844" i="13"/>
  <c r="AI845" i="13"/>
  <c r="AL1105" i="13"/>
  <c r="AK1177" i="13"/>
  <c r="AL1169" i="13"/>
  <c r="AL1002" i="13"/>
  <c r="AK936" i="13"/>
  <c r="AL1167" i="13"/>
  <c r="AK1049" i="13"/>
  <c r="AK1055" i="13" s="1"/>
  <c r="AK1010" i="13"/>
  <c r="AK1061" i="13"/>
  <c r="AK854" i="13"/>
  <c r="AH581" i="13"/>
  <c r="AF221" i="13"/>
  <c r="AM103" i="13"/>
  <c r="AK962" i="13"/>
  <c r="AL1166" i="13"/>
  <c r="AK896" i="13"/>
  <c r="AK940" i="13"/>
  <c r="AJ953" i="13"/>
  <c r="AJ831" i="13"/>
  <c r="AH736" i="13"/>
  <c r="AJ788" i="13"/>
  <c r="AJ855" i="13"/>
  <c r="AH739" i="13"/>
  <c r="AM1110" i="13"/>
  <c r="AL1111" i="13"/>
  <c r="AH737" i="13"/>
  <c r="AF368" i="13"/>
  <c r="AM1273" i="13"/>
  <c r="AF512" i="13"/>
  <c r="AL1042" i="13"/>
  <c r="AM58" i="13"/>
  <c r="AK1060" i="13"/>
  <c r="AL1048" i="13"/>
  <c r="AL1063" i="13" s="1"/>
  <c r="AM1116" i="13"/>
  <c r="AK850" i="13"/>
  <c r="AJ935" i="13"/>
  <c r="AM1391" i="13"/>
  <c r="AM1217" i="13"/>
  <c r="AF405" i="13"/>
  <c r="AM166" i="122"/>
  <c r="AM30" i="122"/>
  <c r="AI832" i="13"/>
  <c r="AI796" i="13"/>
  <c r="AM1263" i="13"/>
  <c r="AM1068" i="13"/>
  <c r="AG576" i="13"/>
  <c r="AF642" i="13"/>
  <c r="AG474" i="13"/>
  <c r="AF524" i="13"/>
  <c r="AG214" i="13"/>
  <c r="AG632" i="13"/>
  <c r="AG640" i="13"/>
  <c r="AG359" i="13"/>
  <c r="AF523" i="13"/>
  <c r="AG468" i="13"/>
  <c r="AH574" i="13"/>
  <c r="AH573" i="13"/>
  <c r="AG630" i="13"/>
  <c r="AG631" i="13"/>
  <c r="AG510" i="13"/>
  <c r="AI681" i="13"/>
  <c r="AH575" i="13"/>
  <c r="AI682" i="13"/>
  <c r="AH462" i="13" l="1"/>
  <c r="AH507" i="13" s="1"/>
  <c r="AJ942" i="13"/>
  <c r="AJ948" i="13" s="1"/>
  <c r="AF421" i="13"/>
  <c r="AJ903" i="13"/>
  <c r="AH172" i="13"/>
  <c r="AH202" i="13" s="1"/>
  <c r="AM961" i="13"/>
  <c r="AI733" i="13"/>
  <c r="AG174" i="13"/>
  <c r="AG218" i="13"/>
  <c r="AG415" i="13"/>
  <c r="AI843" i="13"/>
  <c r="AH569" i="13"/>
  <c r="AH614" i="13" s="1"/>
  <c r="AG367" i="13"/>
  <c r="AF319" i="13"/>
  <c r="AF107" i="13"/>
  <c r="AF520" i="13"/>
  <c r="AF526" i="13"/>
  <c r="AL1164" i="13"/>
  <c r="AM1108" i="13"/>
  <c r="AL1054" i="13"/>
  <c r="AI849" i="13"/>
  <c r="AL998" i="13"/>
  <c r="AK892" i="13"/>
  <c r="AG402" i="13"/>
  <c r="AF201" i="13"/>
  <c r="AH358" i="13"/>
  <c r="AJ29" i="13"/>
  <c r="AG416" i="13"/>
  <c r="AJ954" i="13"/>
  <c r="AL999" i="13"/>
  <c r="AL1044" i="13" s="1"/>
  <c r="AH740" i="13"/>
  <c r="AH749" i="13" s="1"/>
  <c r="AG200" i="13"/>
  <c r="AK893" i="13"/>
  <c r="AH618" i="13"/>
  <c r="AM1262" i="13"/>
  <c r="AM1269" i="13" s="1"/>
  <c r="AM1161" i="13"/>
  <c r="AL1001" i="13"/>
  <c r="AL1150" i="13"/>
  <c r="AL1117" i="13"/>
  <c r="AM315" i="13"/>
  <c r="AI727" i="13"/>
  <c r="AM1003" i="13"/>
  <c r="AL1057" i="13"/>
  <c r="AJ833" i="13"/>
  <c r="AG176" i="13"/>
  <c r="AK951" i="13"/>
  <c r="AG175" i="13"/>
  <c r="AL1156" i="13"/>
  <c r="AM1106" i="13"/>
  <c r="AJ785" i="13"/>
  <c r="AJ950" i="13"/>
  <c r="AH626" i="13"/>
  <c r="AK1064" i="13"/>
  <c r="AL1047" i="13"/>
  <c r="AF413" i="13"/>
  <c r="AF527" i="13"/>
  <c r="AM1155" i="13"/>
  <c r="AJ846" i="13"/>
  <c r="AK955" i="13"/>
  <c r="AL902" i="13"/>
  <c r="AL1000" i="13"/>
  <c r="AK145" i="13"/>
  <c r="AM1107" i="13"/>
  <c r="AM1109" i="13"/>
  <c r="AI726" i="13"/>
  <c r="AM1224" i="13"/>
  <c r="AL790" i="13"/>
  <c r="AK795" i="13"/>
  <c r="AK941" i="13"/>
  <c r="AL794" i="13"/>
  <c r="AK784" i="13"/>
  <c r="AF420" i="13"/>
  <c r="AM31" i="122"/>
  <c r="AH620" i="13"/>
  <c r="AM1278" i="13"/>
  <c r="AH619" i="13"/>
  <c r="AI847" i="13"/>
  <c r="AI841" i="13"/>
  <c r="AG621" i="13"/>
  <c r="AG582" i="13"/>
  <c r="AG519" i="13"/>
  <c r="AG464" i="13"/>
  <c r="AH169" i="13"/>
  <c r="AH572" i="13"/>
  <c r="AH580" i="13"/>
  <c r="AG404" i="13"/>
  <c r="AI678" i="13"/>
  <c r="AG463" i="13"/>
  <c r="AI679" i="13"/>
  <c r="AH426" i="13"/>
  <c r="AG533" i="13"/>
  <c r="AH571" i="13"/>
  <c r="AH570" i="13"/>
  <c r="AG525" i="13"/>
  <c r="AG513" i="13"/>
  <c r="AI677" i="13"/>
  <c r="AI747" i="13"/>
  <c r="AI676" i="13"/>
  <c r="AJ957" i="13" l="1"/>
  <c r="AJ963" i="13" s="1"/>
  <c r="AG361" i="13"/>
  <c r="AH173" i="13"/>
  <c r="AH203" i="13" s="1"/>
  <c r="AH355" i="13"/>
  <c r="AH400" i="13" s="1"/>
  <c r="AG204" i="13"/>
  <c r="AI748" i="13"/>
  <c r="AG259" i="13"/>
  <c r="AF122" i="13"/>
  <c r="AJ783" i="13"/>
  <c r="AG412" i="13"/>
  <c r="AG427" i="13" s="1"/>
  <c r="AF535" i="13"/>
  <c r="AG417" i="13"/>
  <c r="AG466" i="13"/>
  <c r="AM1104" i="13"/>
  <c r="AL1069" i="13"/>
  <c r="AJ30" i="13"/>
  <c r="AM1153" i="13"/>
  <c r="AJ789" i="13"/>
  <c r="AL1043" i="13"/>
  <c r="AK937" i="13"/>
  <c r="AF216" i="13"/>
  <c r="AH403" i="13"/>
  <c r="AH356" i="13"/>
  <c r="AK894" i="13"/>
  <c r="AG215" i="13"/>
  <c r="AH170" i="13" s="1"/>
  <c r="AI680" i="13"/>
  <c r="AI689" i="13" s="1"/>
  <c r="AI721" i="13"/>
  <c r="AH616" i="13"/>
  <c r="AI723" i="13"/>
  <c r="AK840" i="13"/>
  <c r="AL1046" i="13"/>
  <c r="AM1176" i="13"/>
  <c r="AH629" i="13"/>
  <c r="AF428" i="13"/>
  <c r="AM1154" i="13"/>
  <c r="AK786" i="13"/>
  <c r="AH641" i="13"/>
  <c r="AJ848" i="13"/>
  <c r="AM1277" i="13"/>
  <c r="AK829" i="13"/>
  <c r="AG205" i="13"/>
  <c r="AM118" i="13"/>
  <c r="AL1059" i="13"/>
  <c r="AM1152" i="13"/>
  <c r="AM1170" i="13"/>
  <c r="AK890" i="13"/>
  <c r="AL1171" i="13"/>
  <c r="AM997" i="13"/>
  <c r="AK897" i="13"/>
  <c r="AL854" i="13"/>
  <c r="AL835" i="13"/>
  <c r="AK26" i="13"/>
  <c r="AK148" i="13"/>
  <c r="AK938" i="13"/>
  <c r="AL947" i="13"/>
  <c r="AL1062" i="13"/>
  <c r="AJ830" i="13"/>
  <c r="AL891" i="13"/>
  <c r="AM1048" i="13"/>
  <c r="AM1063" i="13" s="1"/>
  <c r="AI722" i="13"/>
  <c r="AI724" i="13"/>
  <c r="AH634" i="13"/>
  <c r="AK956" i="13"/>
  <c r="AG467" i="13"/>
  <c r="AG206" i="13"/>
  <c r="AL1165" i="13"/>
  <c r="AL1162" i="13"/>
  <c r="AH633" i="13"/>
  <c r="AH635" i="13"/>
  <c r="AL1045" i="13"/>
  <c r="AL895" i="13"/>
  <c r="AL1004" i="13"/>
  <c r="AM1151" i="13"/>
  <c r="AK1070" i="13"/>
  <c r="AG360" i="13"/>
  <c r="AJ787" i="13"/>
  <c r="AI856" i="13"/>
  <c r="AH617" i="13"/>
  <c r="AH522" i="13"/>
  <c r="AH615" i="13"/>
  <c r="AG636" i="13"/>
  <c r="AG627" i="13"/>
  <c r="AG534" i="13"/>
  <c r="AG509" i="13"/>
  <c r="AH199" i="13"/>
  <c r="AG304" i="13"/>
  <c r="AG419" i="13"/>
  <c r="AG508" i="13"/>
  <c r="AI366" i="13"/>
  <c r="AH217" i="13"/>
  <c r="AH465" i="13"/>
  <c r="AI742" i="13"/>
  <c r="AG528" i="13"/>
  <c r="AI741" i="13"/>
  <c r="AH473" i="13"/>
  <c r="AJ687" i="13"/>
  <c r="AG406" i="13" l="1"/>
  <c r="AG62" i="13"/>
  <c r="AG219" i="13"/>
  <c r="AH174" i="13" s="1"/>
  <c r="AJ688" i="13"/>
  <c r="AH357" i="13"/>
  <c r="AJ828" i="13"/>
  <c r="AG475" i="13"/>
  <c r="AG511" i="13"/>
  <c r="AM1149" i="13"/>
  <c r="AH415" i="13"/>
  <c r="AM1168" i="13"/>
  <c r="AM1009" i="13"/>
  <c r="AJ834" i="13"/>
  <c r="AL1058" i="13"/>
  <c r="AK952" i="13"/>
  <c r="AG171" i="13"/>
  <c r="AI569" i="13"/>
  <c r="AI614" i="13" s="1"/>
  <c r="AH418" i="13"/>
  <c r="AH200" i="13"/>
  <c r="AH401" i="13"/>
  <c r="AK939" i="13"/>
  <c r="AI725" i="13"/>
  <c r="AI734" i="13" s="1"/>
  <c r="AK903" i="13"/>
  <c r="AK942" i="13"/>
  <c r="AG220" i="13"/>
  <c r="AH367" i="13"/>
  <c r="AH630" i="13"/>
  <c r="AM1166" i="13"/>
  <c r="AL896" i="13"/>
  <c r="AM1111" i="13"/>
  <c r="AG319" i="13"/>
  <c r="AK935" i="13"/>
  <c r="AK831" i="13"/>
  <c r="AM1002" i="13"/>
  <c r="AM1167" i="13"/>
  <c r="AG368" i="13"/>
  <c r="AH632" i="13"/>
  <c r="AG221" i="13"/>
  <c r="AL962" i="13"/>
  <c r="AL850" i="13"/>
  <c r="AK788" i="13"/>
  <c r="AM1169" i="13"/>
  <c r="AL1061" i="13"/>
  <c r="AI426" i="13"/>
  <c r="AL1049" i="13"/>
  <c r="AM1105" i="13"/>
  <c r="AL1177" i="13"/>
  <c r="AL940" i="13"/>
  <c r="AK855" i="13"/>
  <c r="AL1010" i="13"/>
  <c r="AG512" i="13"/>
  <c r="AL936" i="13"/>
  <c r="AM794" i="13"/>
  <c r="AH631" i="13"/>
  <c r="AL1060" i="13"/>
  <c r="AK953" i="13"/>
  <c r="AM1042" i="13"/>
  <c r="AM999" i="13"/>
  <c r="AI581" i="13"/>
  <c r="AJ845" i="13"/>
  <c r="AK29" i="13"/>
  <c r="AK149" i="13"/>
  <c r="AK844" i="13"/>
  <c r="AM1284" i="13"/>
  <c r="AG405" i="13"/>
  <c r="AI462" i="13"/>
  <c r="AH510" i="13"/>
  <c r="AJ832" i="13"/>
  <c r="AJ796" i="13"/>
  <c r="AH576" i="13"/>
  <c r="AG642" i="13"/>
  <c r="AH474" i="13"/>
  <c r="AG524" i="13"/>
  <c r="AH214" i="13"/>
  <c r="AG107" i="13"/>
  <c r="AH359" i="13"/>
  <c r="AH640" i="13"/>
  <c r="AI172" i="13"/>
  <c r="AI738" i="13"/>
  <c r="AG523" i="13"/>
  <c r="AI739" i="13"/>
  <c r="AH218" i="13"/>
  <c r="AI575" i="13"/>
  <c r="AI573" i="13"/>
  <c r="AH468" i="13"/>
  <c r="AJ682" i="13"/>
  <c r="AI574" i="13"/>
  <c r="AI737" i="13"/>
  <c r="AJ681" i="13"/>
  <c r="AI736" i="13"/>
  <c r="AG421" i="13" l="1"/>
  <c r="AH402" i="13"/>
  <c r="AH417" i="13" s="1"/>
  <c r="AH204" i="13"/>
  <c r="AJ733" i="13"/>
  <c r="AG520" i="13"/>
  <c r="AJ843" i="13"/>
  <c r="AG526" i="13"/>
  <c r="AM1164" i="13"/>
  <c r="AI355" i="13"/>
  <c r="AM1054" i="13"/>
  <c r="AJ849" i="13"/>
  <c r="AM998" i="13"/>
  <c r="AL892" i="13"/>
  <c r="AK957" i="13"/>
  <c r="AH215" i="13"/>
  <c r="AI170" i="13" s="1"/>
  <c r="AG201" i="13"/>
  <c r="AI358" i="13"/>
  <c r="AH416" i="13"/>
  <c r="AG122" i="13"/>
  <c r="AH62" i="13" s="1"/>
  <c r="AH259" i="13"/>
  <c r="AK954" i="13"/>
  <c r="AK948" i="13"/>
  <c r="AH412" i="13"/>
  <c r="AH175" i="13"/>
  <c r="AI740" i="13"/>
  <c r="AI749" i="13" s="1"/>
  <c r="AJ366" i="13"/>
  <c r="AL784" i="13"/>
  <c r="AG527" i="13"/>
  <c r="AH176" i="13"/>
  <c r="AK950" i="13"/>
  <c r="AJ727" i="13"/>
  <c r="AM1057" i="13"/>
  <c r="AL955" i="13"/>
  <c r="AL1064" i="13"/>
  <c r="AL1070" i="13" s="1"/>
  <c r="AK833" i="13"/>
  <c r="AI619" i="13"/>
  <c r="AM790" i="13"/>
  <c r="AM1047" i="13"/>
  <c r="AI620" i="13"/>
  <c r="AL145" i="13"/>
  <c r="AI507" i="13"/>
  <c r="AK30" i="13"/>
  <c r="AI626" i="13"/>
  <c r="AL893" i="13"/>
  <c r="AL795" i="13"/>
  <c r="AL1055" i="13"/>
  <c r="AM854" i="13"/>
  <c r="AM1001" i="13"/>
  <c r="AM902" i="13"/>
  <c r="AK846" i="13"/>
  <c r="AM1156" i="13"/>
  <c r="AI202" i="13"/>
  <c r="AH519" i="13"/>
  <c r="AL951" i="13"/>
  <c r="AJ726" i="13"/>
  <c r="AI618" i="13"/>
  <c r="AH525" i="13"/>
  <c r="AK785" i="13"/>
  <c r="AM1044" i="13"/>
  <c r="AM1000" i="13"/>
  <c r="AM1150" i="13"/>
  <c r="AM1117" i="13"/>
  <c r="AL941" i="13"/>
  <c r="AG413" i="13"/>
  <c r="AG420" i="13"/>
  <c r="AH621" i="13"/>
  <c r="AJ847" i="13"/>
  <c r="AJ841" i="13"/>
  <c r="AH513" i="13"/>
  <c r="AH404" i="13"/>
  <c r="AH582" i="13"/>
  <c r="AH464" i="13"/>
  <c r="AI169" i="13"/>
  <c r="AI572" i="13"/>
  <c r="AI580" i="13"/>
  <c r="AJ678" i="13"/>
  <c r="AH463" i="13"/>
  <c r="AJ679" i="13"/>
  <c r="AH533" i="13"/>
  <c r="AI173" i="13"/>
  <c r="AJ747" i="13"/>
  <c r="AI570" i="13"/>
  <c r="AJ677" i="13"/>
  <c r="AI571" i="13"/>
  <c r="AI629" i="13"/>
  <c r="AJ676" i="13"/>
  <c r="AH361" i="13" l="1"/>
  <c r="AH205" i="13"/>
  <c r="AH220" i="13" s="1"/>
  <c r="AJ748" i="13"/>
  <c r="AH219" i="13"/>
  <c r="AK783" i="13"/>
  <c r="AG535" i="13"/>
  <c r="AH466" i="13"/>
  <c r="AL897" i="13"/>
  <c r="AI400" i="13"/>
  <c r="AM1069" i="13"/>
  <c r="AK789" i="13"/>
  <c r="AM1043" i="13"/>
  <c r="AL937" i="13"/>
  <c r="AG216" i="13"/>
  <c r="AI403" i="13"/>
  <c r="AI356" i="13"/>
  <c r="AH427" i="13"/>
  <c r="AK963" i="13"/>
  <c r="AL894" i="13"/>
  <c r="AI522" i="13"/>
  <c r="AJ680" i="13"/>
  <c r="AJ689" i="13" s="1"/>
  <c r="AI217" i="13"/>
  <c r="AH304" i="13"/>
  <c r="AM1046" i="13"/>
  <c r="AL148" i="13"/>
  <c r="AL26" i="13"/>
  <c r="AM1004" i="13"/>
  <c r="AM1010" i="13" s="1"/>
  <c r="AH206" i="13"/>
  <c r="AH419" i="13"/>
  <c r="AM1059" i="13"/>
  <c r="AH300" i="13"/>
  <c r="AH528" i="13"/>
  <c r="AM1165" i="13"/>
  <c r="AM1162" i="13"/>
  <c r="AL938" i="13"/>
  <c r="AI616" i="13"/>
  <c r="AJ723" i="13"/>
  <c r="AI199" i="13"/>
  <c r="AK830" i="13"/>
  <c r="AM1171" i="13"/>
  <c r="AM895" i="13"/>
  <c r="AH467" i="13"/>
  <c r="AI641" i="13"/>
  <c r="AH627" i="13"/>
  <c r="AL786" i="13"/>
  <c r="AJ724" i="13"/>
  <c r="AL956" i="13"/>
  <c r="AM1062" i="13"/>
  <c r="AL890" i="13"/>
  <c r="AL829" i="13"/>
  <c r="AJ721" i="13"/>
  <c r="AM1045" i="13"/>
  <c r="AM891" i="13"/>
  <c r="AM947" i="13"/>
  <c r="AK848" i="13"/>
  <c r="AI200" i="13"/>
  <c r="AJ722" i="13"/>
  <c r="AI615" i="13"/>
  <c r="AI617" i="13"/>
  <c r="AL840" i="13"/>
  <c r="AM835" i="13"/>
  <c r="AG428" i="13"/>
  <c r="AH360" i="13"/>
  <c r="AH508" i="13"/>
  <c r="AH509" i="13"/>
  <c r="AK787" i="13"/>
  <c r="AJ856" i="13"/>
  <c r="AH636" i="13"/>
  <c r="AH534" i="13"/>
  <c r="AI473" i="13"/>
  <c r="AI203" i="13"/>
  <c r="AI635" i="13"/>
  <c r="AK687" i="13"/>
  <c r="AJ741" i="13"/>
  <c r="AI634" i="13"/>
  <c r="AJ742" i="13"/>
  <c r="AI633" i="13"/>
  <c r="AI357" i="13"/>
  <c r="AJ569" i="13"/>
  <c r="AJ426" i="13"/>
  <c r="AI465" i="13"/>
  <c r="AH406" i="13" l="1"/>
  <c r="AH475" i="13"/>
  <c r="AI174" i="13"/>
  <c r="AK688" i="13"/>
  <c r="AK828" i="13"/>
  <c r="AL942" i="13"/>
  <c r="AH511" i="13"/>
  <c r="AI367" i="13"/>
  <c r="AI415" i="13"/>
  <c r="AK834" i="13"/>
  <c r="AJ172" i="13"/>
  <c r="AM1058" i="13"/>
  <c r="AL952" i="13"/>
  <c r="AH171" i="13"/>
  <c r="AI418" i="13"/>
  <c r="AJ358" i="13" s="1"/>
  <c r="AL903" i="13"/>
  <c r="AI214" i="13"/>
  <c r="AJ462" i="13"/>
  <c r="AI401" i="13"/>
  <c r="AL939" i="13"/>
  <c r="AH107" i="13"/>
  <c r="AJ725" i="13"/>
  <c r="AJ734" i="13" s="1"/>
  <c r="AI359" i="13"/>
  <c r="AI630" i="13"/>
  <c r="AL855" i="13"/>
  <c r="AI215" i="13"/>
  <c r="AL935" i="13"/>
  <c r="AJ614" i="13"/>
  <c r="AH524" i="13"/>
  <c r="AM940" i="13"/>
  <c r="AL953" i="13"/>
  <c r="AI175" i="13"/>
  <c r="AH103" i="13"/>
  <c r="AM1049" i="13"/>
  <c r="AM1055" i="13" s="1"/>
  <c r="AI402" i="13"/>
  <c r="AM936" i="13"/>
  <c r="AJ581" i="13"/>
  <c r="AL149" i="13"/>
  <c r="AL29" i="13"/>
  <c r="AL788" i="13"/>
  <c r="AM1060" i="13"/>
  <c r="AK845" i="13"/>
  <c r="AH512" i="13"/>
  <c r="AM1177" i="13"/>
  <c r="AI510" i="13"/>
  <c r="AM850" i="13"/>
  <c r="AM962" i="13"/>
  <c r="AL844" i="13"/>
  <c r="AM896" i="13"/>
  <c r="AL831" i="13"/>
  <c r="AH221" i="13"/>
  <c r="AM1061" i="13"/>
  <c r="AH368" i="13"/>
  <c r="AH405" i="13"/>
  <c r="AK832" i="13"/>
  <c r="AK796" i="13"/>
  <c r="AH523" i="13"/>
  <c r="AI576" i="13"/>
  <c r="AH642" i="13"/>
  <c r="AI474" i="13"/>
  <c r="AH319" i="13"/>
  <c r="AI632" i="13"/>
  <c r="AI640" i="13"/>
  <c r="AJ738" i="13"/>
  <c r="AJ739" i="13"/>
  <c r="AI218" i="13"/>
  <c r="AK682" i="13"/>
  <c r="AI468" i="13"/>
  <c r="AI631" i="13"/>
  <c r="AK366" i="13"/>
  <c r="AJ575" i="13"/>
  <c r="AJ573" i="13"/>
  <c r="AI533" i="13"/>
  <c r="AK681" i="13"/>
  <c r="AJ737" i="13"/>
  <c r="AJ574" i="13"/>
  <c r="AJ736" i="13"/>
  <c r="AH421" i="13" l="1"/>
  <c r="AJ202" i="13"/>
  <c r="AJ217" i="13" s="1"/>
  <c r="AK733" i="13"/>
  <c r="AI204" i="13"/>
  <c r="AL957" i="13"/>
  <c r="AK843" i="13"/>
  <c r="AI412" i="13"/>
  <c r="AJ169" i="13"/>
  <c r="AH520" i="13"/>
  <c r="AH526" i="13"/>
  <c r="AJ355" i="13"/>
  <c r="AK849" i="13"/>
  <c r="AJ570" i="13"/>
  <c r="AM892" i="13"/>
  <c r="AH201" i="13"/>
  <c r="AJ507" i="13"/>
  <c r="AJ403" i="13"/>
  <c r="AI416" i="13"/>
  <c r="AJ356" i="13" s="1"/>
  <c r="AL948" i="13"/>
  <c r="AI404" i="13"/>
  <c r="AL954" i="13"/>
  <c r="AJ740" i="13"/>
  <c r="AJ749" i="13" s="1"/>
  <c r="AJ618" i="13"/>
  <c r="AK726" i="13"/>
  <c r="AI621" i="13"/>
  <c r="AI176" i="13"/>
  <c r="AM955" i="13"/>
  <c r="AM1064" i="13"/>
  <c r="AJ619" i="13"/>
  <c r="AI513" i="13"/>
  <c r="AL785" i="13"/>
  <c r="AL833" i="13"/>
  <c r="AM951" i="13"/>
  <c r="AL950" i="13"/>
  <c r="AL846" i="13"/>
  <c r="AL30" i="13"/>
  <c r="AJ170" i="13"/>
  <c r="AM941" i="13"/>
  <c r="AH527" i="13"/>
  <c r="AM145" i="13"/>
  <c r="AI205" i="13"/>
  <c r="AK727" i="13"/>
  <c r="AI519" i="13"/>
  <c r="AJ620" i="13"/>
  <c r="AJ626" i="13"/>
  <c r="AM784" i="13"/>
  <c r="AM893" i="13"/>
  <c r="AM795" i="13"/>
  <c r="AH420" i="13"/>
  <c r="AH413" i="13"/>
  <c r="AK847" i="13"/>
  <c r="AK841" i="13"/>
  <c r="AI582" i="13"/>
  <c r="AH122" i="13"/>
  <c r="AI259" i="13"/>
  <c r="AI464" i="13"/>
  <c r="AJ572" i="13"/>
  <c r="AJ580" i="13"/>
  <c r="AK678" i="13"/>
  <c r="AI463" i="13"/>
  <c r="AK679" i="13"/>
  <c r="AJ173" i="13"/>
  <c r="AJ473" i="13"/>
  <c r="AJ629" i="13"/>
  <c r="AI525" i="13"/>
  <c r="AI417" i="13"/>
  <c r="AJ571" i="13"/>
  <c r="AK747" i="13"/>
  <c r="AK677" i="13"/>
  <c r="AK676" i="13"/>
  <c r="AI361" i="13" l="1"/>
  <c r="AM897" i="13"/>
  <c r="AM942" i="13" s="1"/>
  <c r="AJ199" i="13"/>
  <c r="AI427" i="13"/>
  <c r="AI219" i="13"/>
  <c r="AK748" i="13"/>
  <c r="AL783" i="13"/>
  <c r="AI466" i="13"/>
  <c r="AJ522" i="13"/>
  <c r="AJ400" i="13"/>
  <c r="AJ615" i="13"/>
  <c r="AL789" i="13"/>
  <c r="AL963" i="13"/>
  <c r="AM937" i="13"/>
  <c r="AH216" i="13"/>
  <c r="AJ418" i="13"/>
  <c r="AJ401" i="13"/>
  <c r="AI419" i="13"/>
  <c r="AM894" i="13"/>
  <c r="AK680" i="13"/>
  <c r="AK689" i="13" s="1"/>
  <c r="AI304" i="13"/>
  <c r="AI220" i="13"/>
  <c r="AJ175" i="13" s="1"/>
  <c r="AM1070" i="13"/>
  <c r="AJ641" i="13"/>
  <c r="AK724" i="13"/>
  <c r="AJ617" i="13"/>
  <c r="AI467" i="13"/>
  <c r="AM890" i="13"/>
  <c r="AJ616" i="13"/>
  <c r="AM840" i="13"/>
  <c r="AM956" i="13"/>
  <c r="AK722" i="13"/>
  <c r="AM938" i="13"/>
  <c r="AJ200" i="13"/>
  <c r="AK723" i="13"/>
  <c r="AI509" i="13"/>
  <c r="AL848" i="13"/>
  <c r="AI508" i="13"/>
  <c r="AH535" i="13"/>
  <c r="AM829" i="13"/>
  <c r="AM148" i="13"/>
  <c r="AM26" i="13"/>
  <c r="AI206" i="13"/>
  <c r="AK721" i="13"/>
  <c r="AM786" i="13"/>
  <c r="AL830" i="13"/>
  <c r="AI360" i="13"/>
  <c r="AH428" i="13"/>
  <c r="AL787" i="13"/>
  <c r="AK856" i="13"/>
  <c r="AI636" i="13"/>
  <c r="AI627" i="13"/>
  <c r="AI534" i="13"/>
  <c r="AI62" i="13"/>
  <c r="AK172" i="13"/>
  <c r="AJ203" i="13"/>
  <c r="AJ357" i="13"/>
  <c r="AK569" i="13"/>
  <c r="AK741" i="13"/>
  <c r="AK426" i="13"/>
  <c r="AJ533" i="13"/>
  <c r="AI528" i="13"/>
  <c r="AJ465" i="13"/>
  <c r="AJ635" i="13"/>
  <c r="AJ634" i="13"/>
  <c r="AJ633" i="13"/>
  <c r="AK742" i="13"/>
  <c r="AL687" i="13"/>
  <c r="AI406" i="13" l="1"/>
  <c r="AI421" i="13" s="1"/>
  <c r="AJ214" i="13"/>
  <c r="AJ367" i="13"/>
  <c r="AL688" i="13"/>
  <c r="AJ174" i="13"/>
  <c r="AJ630" i="13"/>
  <c r="AK462" i="13"/>
  <c r="AK507" i="13" s="1"/>
  <c r="AL828" i="13"/>
  <c r="AI475" i="13"/>
  <c r="AI511" i="13"/>
  <c r="AJ415" i="13"/>
  <c r="AL834" i="13"/>
  <c r="AI107" i="13"/>
  <c r="AM952" i="13"/>
  <c r="AI171" i="13"/>
  <c r="AM903" i="13"/>
  <c r="AK358" i="13"/>
  <c r="AJ359" i="13"/>
  <c r="AJ416" i="13"/>
  <c r="AM939" i="13"/>
  <c r="AK725" i="13"/>
  <c r="AK734" i="13" s="1"/>
  <c r="AJ510" i="13"/>
  <c r="AJ205" i="13"/>
  <c r="AM935" i="13"/>
  <c r="AK614" i="13"/>
  <c r="AM953" i="13"/>
  <c r="AJ402" i="13"/>
  <c r="AL845" i="13"/>
  <c r="AM149" i="13"/>
  <c r="AM29" i="13"/>
  <c r="AJ412" i="13"/>
  <c r="AM831" i="13"/>
  <c r="AI512" i="13"/>
  <c r="AM844" i="13"/>
  <c r="AJ215" i="13"/>
  <c r="AM855" i="13"/>
  <c r="AM788" i="13"/>
  <c r="AK581" i="13"/>
  <c r="AI221" i="13"/>
  <c r="AI368" i="13"/>
  <c r="AI405" i="13"/>
  <c r="AM957" i="13"/>
  <c r="AL832" i="13"/>
  <c r="AL796" i="13"/>
  <c r="AJ576" i="13"/>
  <c r="AI642" i="13"/>
  <c r="AJ474" i="13"/>
  <c r="AI524" i="13"/>
  <c r="AJ640" i="13"/>
  <c r="AK202" i="13"/>
  <c r="AJ632" i="13"/>
  <c r="AK738" i="13"/>
  <c r="AI523" i="13"/>
  <c r="AK739" i="13"/>
  <c r="AK737" i="13"/>
  <c r="AJ218" i="13"/>
  <c r="AK473" i="13"/>
  <c r="AL682" i="13"/>
  <c r="AK573" i="13"/>
  <c r="AK574" i="13"/>
  <c r="AL366" i="13"/>
  <c r="AK575" i="13"/>
  <c r="AK570" i="13"/>
  <c r="AJ468" i="13"/>
  <c r="AL681" i="13"/>
  <c r="AJ631" i="13"/>
  <c r="AK736" i="13"/>
  <c r="AK169" i="13" l="1"/>
  <c r="AK199" i="13" s="1"/>
  <c r="AJ361" i="13"/>
  <c r="AJ204" i="13"/>
  <c r="AL733" i="13"/>
  <c r="AL843" i="13"/>
  <c r="AI526" i="13"/>
  <c r="AK355" i="13"/>
  <c r="AL849" i="13"/>
  <c r="AI201" i="13"/>
  <c r="AK403" i="13"/>
  <c r="AK356" i="13"/>
  <c r="AJ404" i="13"/>
  <c r="AJ417" i="13"/>
  <c r="AM948" i="13"/>
  <c r="AM954" i="13"/>
  <c r="AK740" i="13"/>
  <c r="AK749" i="13" s="1"/>
  <c r="AJ176" i="13"/>
  <c r="AK170" i="13"/>
  <c r="AM30" i="13"/>
  <c r="AJ220" i="13"/>
  <c r="AK626" i="13"/>
  <c r="AL726" i="13"/>
  <c r="AK619" i="13"/>
  <c r="AK580" i="13"/>
  <c r="AJ519" i="13"/>
  <c r="AM785" i="13"/>
  <c r="AK618" i="13"/>
  <c r="AK615" i="13"/>
  <c r="AI527" i="13"/>
  <c r="AI520" i="13"/>
  <c r="AJ513" i="13"/>
  <c r="AK620" i="13"/>
  <c r="AL727" i="13"/>
  <c r="AJ621" i="13"/>
  <c r="AI420" i="13"/>
  <c r="AM833" i="13"/>
  <c r="AM846" i="13"/>
  <c r="AM950" i="13"/>
  <c r="AI413" i="13"/>
  <c r="AL847" i="13"/>
  <c r="AL841" i="13"/>
  <c r="AJ582" i="13"/>
  <c r="AJ464" i="13"/>
  <c r="AJ427" i="13"/>
  <c r="AK217" i="13"/>
  <c r="AK572" i="13"/>
  <c r="AK522" i="13"/>
  <c r="AL678" i="13"/>
  <c r="AL677" i="13"/>
  <c r="AJ463" i="13"/>
  <c r="AL679" i="13"/>
  <c r="AK173" i="13"/>
  <c r="AK629" i="13"/>
  <c r="AL747" i="13"/>
  <c r="AK571" i="13"/>
  <c r="AJ525" i="13"/>
  <c r="AL676" i="13"/>
  <c r="AJ406" i="13" l="1"/>
  <c r="AJ421" i="13" s="1"/>
  <c r="AI535" i="13"/>
  <c r="AJ219" i="13"/>
  <c r="AK174" i="13" s="1"/>
  <c r="AL748" i="13"/>
  <c r="AM783" i="13"/>
  <c r="AJ466" i="13"/>
  <c r="AK400" i="13"/>
  <c r="AK357" i="13"/>
  <c r="AM789" i="13"/>
  <c r="AI216" i="13"/>
  <c r="AK418" i="13"/>
  <c r="AJ419" i="13"/>
  <c r="AK401" i="13"/>
  <c r="AL680" i="13"/>
  <c r="AL689" i="13" s="1"/>
  <c r="AJ360" i="13"/>
  <c r="AL724" i="13"/>
  <c r="AM830" i="13"/>
  <c r="AK617" i="13"/>
  <c r="AJ508" i="13"/>
  <c r="AK641" i="13"/>
  <c r="AL723" i="13"/>
  <c r="AI428" i="13"/>
  <c r="AM963" i="13"/>
  <c r="AK200" i="13"/>
  <c r="AK175" i="13"/>
  <c r="AL722" i="13"/>
  <c r="AJ509" i="13"/>
  <c r="AJ206" i="13"/>
  <c r="AL721" i="13"/>
  <c r="AK616" i="13"/>
  <c r="AM848" i="13"/>
  <c r="AJ467" i="13"/>
  <c r="AM787" i="13"/>
  <c r="AL856" i="13"/>
  <c r="AJ636" i="13"/>
  <c r="AJ627" i="13"/>
  <c r="AJ534" i="13"/>
  <c r="AL172" i="13"/>
  <c r="AK367" i="13"/>
  <c r="AK214" i="13"/>
  <c r="AK640" i="13"/>
  <c r="AL462" i="13"/>
  <c r="AK203" i="13"/>
  <c r="AL742" i="13"/>
  <c r="AL426" i="13"/>
  <c r="AM687" i="13"/>
  <c r="AK633" i="13"/>
  <c r="AK465" i="13"/>
  <c r="AL569" i="13"/>
  <c r="AK634" i="13"/>
  <c r="AK533" i="13"/>
  <c r="AK630" i="13"/>
  <c r="AK635" i="13"/>
  <c r="AJ528" i="13"/>
  <c r="AL741" i="13"/>
  <c r="AK361" i="13" l="1"/>
  <c r="AK204" i="13"/>
  <c r="AM688" i="13"/>
  <c r="AJ475" i="13"/>
  <c r="AM828" i="13"/>
  <c r="AJ511" i="13"/>
  <c r="AK402" i="13"/>
  <c r="AK415" i="13"/>
  <c r="AM834" i="13"/>
  <c r="AJ171" i="13"/>
  <c r="AL358" i="13"/>
  <c r="AJ405" i="13"/>
  <c r="AJ368" i="13"/>
  <c r="AK416" i="13"/>
  <c r="AK359" i="13"/>
  <c r="AL725" i="13"/>
  <c r="AL734" i="13" s="1"/>
  <c r="AJ512" i="13"/>
  <c r="AK215" i="13"/>
  <c r="AM845" i="13"/>
  <c r="AL614" i="13"/>
  <c r="AJ221" i="13"/>
  <c r="AK205" i="13"/>
  <c r="AL581" i="13"/>
  <c r="AL507" i="13"/>
  <c r="AK510" i="13"/>
  <c r="AK412" i="13"/>
  <c r="AM832" i="13"/>
  <c r="AM796" i="13"/>
  <c r="AK576" i="13"/>
  <c r="AJ642" i="13"/>
  <c r="AK474" i="13"/>
  <c r="AL202" i="13"/>
  <c r="AJ524" i="13"/>
  <c r="AL169" i="13"/>
  <c r="AK632" i="13"/>
  <c r="AL580" i="13"/>
  <c r="AL737" i="13"/>
  <c r="AJ523" i="13"/>
  <c r="AL738" i="13"/>
  <c r="AK218" i="13"/>
  <c r="AL739" i="13"/>
  <c r="AK468" i="13"/>
  <c r="AL575" i="13"/>
  <c r="AM366" i="13"/>
  <c r="AL570" i="13"/>
  <c r="AL574" i="13"/>
  <c r="AL573" i="13"/>
  <c r="AM681" i="13"/>
  <c r="AL473" i="13"/>
  <c r="AM682" i="13"/>
  <c r="AK631" i="13"/>
  <c r="AL736" i="13"/>
  <c r="AK406" i="13" l="1"/>
  <c r="AK219" i="13"/>
  <c r="AL174" i="13" s="1"/>
  <c r="AK417" i="13"/>
  <c r="AM733" i="13"/>
  <c r="AM843" i="13"/>
  <c r="AJ520" i="13"/>
  <c r="AJ526" i="13"/>
  <c r="AL355" i="13"/>
  <c r="AM849" i="13"/>
  <c r="AJ413" i="13"/>
  <c r="AJ420" i="13"/>
  <c r="AJ201" i="13"/>
  <c r="AL403" i="13"/>
  <c r="AK404" i="13"/>
  <c r="AL356" i="13"/>
  <c r="AL740" i="13"/>
  <c r="AL749" i="13" s="1"/>
  <c r="AK176" i="13"/>
  <c r="AL170" i="13"/>
  <c r="AL620" i="13"/>
  <c r="AJ527" i="13"/>
  <c r="AK519" i="13"/>
  <c r="AL626" i="13"/>
  <c r="AL173" i="13"/>
  <c r="AM726" i="13"/>
  <c r="AL618" i="13"/>
  <c r="AK621" i="13"/>
  <c r="AM727" i="13"/>
  <c r="AL619" i="13"/>
  <c r="AL615" i="13"/>
  <c r="AK513" i="13"/>
  <c r="AK220" i="13"/>
  <c r="AM847" i="13"/>
  <c r="AM841" i="13"/>
  <c r="AK582" i="13"/>
  <c r="AL217" i="13"/>
  <c r="AK464" i="13"/>
  <c r="AK427" i="13"/>
  <c r="AL199" i="13"/>
  <c r="AL572" i="13"/>
  <c r="AM677" i="13"/>
  <c r="AK463" i="13"/>
  <c r="AL522" i="13"/>
  <c r="AM678" i="13"/>
  <c r="AM679" i="13"/>
  <c r="AL629" i="13"/>
  <c r="AM747" i="13"/>
  <c r="AM676" i="13"/>
  <c r="AL571" i="13"/>
  <c r="AK525" i="13"/>
  <c r="AL357" i="13" l="1"/>
  <c r="AL402" i="13" s="1"/>
  <c r="AK421" i="13"/>
  <c r="AL204" i="13"/>
  <c r="AM748" i="13"/>
  <c r="AJ535" i="13"/>
  <c r="AK466" i="13"/>
  <c r="AL203" i="13"/>
  <c r="AL400" i="13"/>
  <c r="AJ428" i="13"/>
  <c r="AK360" i="13"/>
  <c r="AK405" i="13" s="1"/>
  <c r="AJ216" i="13"/>
  <c r="AL418" i="13"/>
  <c r="AL401" i="13"/>
  <c r="AK419" i="13"/>
  <c r="AK528" i="13"/>
  <c r="AM680" i="13"/>
  <c r="AM689" i="13" s="1"/>
  <c r="AL175" i="13"/>
  <c r="AK467" i="13"/>
  <c r="AK508" i="13"/>
  <c r="AL214" i="13"/>
  <c r="AL641" i="13"/>
  <c r="AM722" i="13"/>
  <c r="AL200" i="13"/>
  <c r="AL616" i="13"/>
  <c r="AM172" i="13"/>
  <c r="AK509" i="13"/>
  <c r="AM856" i="13"/>
  <c r="AM724" i="13"/>
  <c r="AK206" i="13"/>
  <c r="AM721" i="13"/>
  <c r="AM723" i="13"/>
  <c r="AL617" i="13"/>
  <c r="AK636" i="13"/>
  <c r="AK627" i="13"/>
  <c r="AK534" i="13"/>
  <c r="AL367" i="13"/>
  <c r="AL640" i="13"/>
  <c r="AM462" i="13"/>
  <c r="AL533" i="13"/>
  <c r="AL633" i="13"/>
  <c r="AL630" i="13"/>
  <c r="AM426" i="13"/>
  <c r="AL465" i="13"/>
  <c r="AL634" i="13"/>
  <c r="AM742" i="13"/>
  <c r="AM569" i="13"/>
  <c r="AL635" i="13"/>
  <c r="AM741" i="13"/>
  <c r="AL361" i="13" l="1"/>
  <c r="AL219" i="13"/>
  <c r="AK475" i="13"/>
  <c r="AL218" i="13"/>
  <c r="AK511" i="13"/>
  <c r="AL468" i="13"/>
  <c r="AL513" i="13" s="1"/>
  <c r="AL415" i="13"/>
  <c r="AL416" i="13"/>
  <c r="AK368" i="13"/>
  <c r="AK171" i="13"/>
  <c r="AM358" i="13"/>
  <c r="AL359" i="13"/>
  <c r="AK523" i="13"/>
  <c r="AM725" i="13"/>
  <c r="AM734" i="13" s="1"/>
  <c r="AM169" i="13"/>
  <c r="AM736" i="13"/>
  <c r="AK413" i="13"/>
  <c r="AL510" i="13"/>
  <c r="AL215" i="13"/>
  <c r="AM581" i="13"/>
  <c r="AK512" i="13"/>
  <c r="AK527" i="13" s="1"/>
  <c r="AM614" i="13"/>
  <c r="AM507" i="13"/>
  <c r="AL205" i="13"/>
  <c r="AK221" i="13"/>
  <c r="AL412" i="13"/>
  <c r="AM202" i="13"/>
  <c r="AK420" i="13"/>
  <c r="AL576" i="13"/>
  <c r="AK642" i="13"/>
  <c r="AL474" i="13"/>
  <c r="AK524" i="13"/>
  <c r="AL632" i="13"/>
  <c r="AM737" i="13"/>
  <c r="AM580" i="13"/>
  <c r="AM738" i="13"/>
  <c r="AM739" i="13"/>
  <c r="AM173" i="13"/>
  <c r="AM570" i="13"/>
  <c r="AM473" i="13"/>
  <c r="AM575" i="13"/>
  <c r="AL417" i="13"/>
  <c r="AL631" i="13"/>
  <c r="AM574" i="13"/>
  <c r="AM573" i="13"/>
  <c r="AM174" i="13" l="1"/>
  <c r="AM204" i="13" s="1"/>
  <c r="AL406" i="13"/>
  <c r="AM356" i="13"/>
  <c r="AM401" i="13" s="1"/>
  <c r="AK526" i="13"/>
  <c r="AK535" i="13" s="1"/>
  <c r="AM355" i="13"/>
  <c r="AL463" i="13"/>
  <c r="AK201" i="13"/>
  <c r="AM403" i="13"/>
  <c r="AM199" i="13"/>
  <c r="AL404" i="13"/>
  <c r="AM740" i="13"/>
  <c r="AM618" i="13"/>
  <c r="AM626" i="13"/>
  <c r="AM620" i="13"/>
  <c r="AM619" i="13"/>
  <c r="AM217" i="13"/>
  <c r="AM170" i="13"/>
  <c r="AM615" i="13"/>
  <c r="AL519" i="13"/>
  <c r="AL220" i="13"/>
  <c r="AL467" i="13"/>
  <c r="AL176" i="13"/>
  <c r="AL621" i="13"/>
  <c r="AK520" i="13"/>
  <c r="AK428" i="13"/>
  <c r="AL360" i="13"/>
  <c r="AL582" i="13"/>
  <c r="AL464" i="13"/>
  <c r="AL427" i="13"/>
  <c r="AM572" i="13"/>
  <c r="AM522" i="13"/>
  <c r="AM203" i="13"/>
  <c r="AM357" i="13"/>
  <c r="AM571" i="13"/>
  <c r="AM629" i="13"/>
  <c r="AL525" i="13"/>
  <c r="AL528" i="13"/>
  <c r="AL421" i="13" l="1"/>
  <c r="AM361" i="13" s="1"/>
  <c r="AM219" i="13"/>
  <c r="AL466" i="13"/>
  <c r="AL475" i="13" s="1"/>
  <c r="AL508" i="13"/>
  <c r="AM400" i="13"/>
  <c r="AM214" i="13"/>
  <c r="AM418" i="13"/>
  <c r="AK216" i="13"/>
  <c r="AM749" i="13"/>
  <c r="AL419" i="13"/>
  <c r="AM416" i="13"/>
  <c r="AM617" i="13"/>
  <c r="AL512" i="13"/>
  <c r="AM200" i="13"/>
  <c r="AM641" i="13"/>
  <c r="AM175" i="13"/>
  <c r="AM616" i="13"/>
  <c r="AL509" i="13"/>
  <c r="AM402" i="13"/>
  <c r="AL405" i="13"/>
  <c r="AL206" i="13"/>
  <c r="AL368" i="13"/>
  <c r="AL636" i="13"/>
  <c r="AL627" i="13"/>
  <c r="AL534" i="13"/>
  <c r="AM367" i="13"/>
  <c r="AM640" i="13"/>
  <c r="AM218" i="13"/>
  <c r="AM630" i="13"/>
  <c r="AM468" i="13"/>
  <c r="AM635" i="13"/>
  <c r="AM634" i="13"/>
  <c r="AM533" i="13"/>
  <c r="AM633" i="13"/>
  <c r="AM465" i="13"/>
  <c r="AM406" i="13" l="1"/>
  <c r="AL523" i="13"/>
  <c r="AL511" i="13"/>
  <c r="AM415" i="13"/>
  <c r="AL527" i="13"/>
  <c r="AL171" i="13"/>
  <c r="AM359" i="13"/>
  <c r="AL413" i="13"/>
  <c r="AM215" i="13"/>
  <c r="AL420" i="13"/>
  <c r="AM205" i="13"/>
  <c r="AM513" i="13"/>
  <c r="AM412" i="13"/>
  <c r="AL221" i="13"/>
  <c r="AM510" i="13"/>
  <c r="AM576" i="13"/>
  <c r="AL642" i="13"/>
  <c r="AM474" i="13"/>
  <c r="AL524" i="13"/>
  <c r="AM632" i="13"/>
  <c r="AM631" i="13"/>
  <c r="AM417" i="13"/>
  <c r="AM421" i="13" l="1"/>
  <c r="AM463" i="13"/>
  <c r="AM508" i="13" s="1"/>
  <c r="AM467" i="13"/>
  <c r="AL520" i="13"/>
  <c r="AL526" i="13"/>
  <c r="AL535" i="13" s="1"/>
  <c r="AL201" i="13"/>
  <c r="AM525" i="13"/>
  <c r="AM404" i="13"/>
  <c r="AL428" i="13"/>
  <c r="AM360" i="13"/>
  <c r="AM176" i="13"/>
  <c r="AM621" i="13"/>
  <c r="AM220" i="13"/>
  <c r="AM519" i="13"/>
  <c r="AM582" i="13"/>
  <c r="AM464" i="13"/>
  <c r="AM427" i="13"/>
  <c r="AM528" i="13"/>
  <c r="AM512" i="13" l="1"/>
  <c r="AM527" i="13" s="1"/>
  <c r="AM466" i="13"/>
  <c r="AM475" i="13" s="1"/>
  <c r="AM405" i="13"/>
  <c r="AM368" i="13"/>
  <c r="AL216" i="13"/>
  <c r="AM419" i="13"/>
  <c r="AM509" i="13"/>
  <c r="AM206" i="13"/>
  <c r="AM636" i="13"/>
  <c r="AM627" i="13"/>
  <c r="AM534" i="13"/>
  <c r="AM523" i="13"/>
  <c r="AM413" i="13" l="1"/>
  <c r="AM511" i="13"/>
  <c r="AM420" i="13"/>
  <c r="AM171" i="13"/>
  <c r="AM221" i="13"/>
  <c r="AM642" i="13"/>
  <c r="AM524" i="13"/>
  <c r="AM520" i="13" l="1"/>
  <c r="AM526" i="13"/>
  <c r="AM535" i="13" s="1"/>
  <c r="AM428" i="13"/>
  <c r="AM201" i="13"/>
  <c r="AE842" i="16"/>
  <c r="AD842" i="16"/>
  <c r="AG842" i="16"/>
  <c r="AH842" i="16"/>
  <c r="AF842" i="16"/>
  <c r="AE2661" i="16"/>
  <c r="AE2601" i="16"/>
  <c r="AD2661" i="16"/>
  <c r="AD2601" i="16"/>
  <c r="AE2660" i="16"/>
  <c r="AE2600" i="16"/>
  <c r="AD2603" i="16"/>
  <c r="AD2663" i="16"/>
  <c r="AG2662" i="16"/>
  <c r="AG2602" i="16"/>
  <c r="AG2663" i="16"/>
  <c r="AG2603" i="16"/>
  <c r="AG2660" i="16"/>
  <c r="AG2600" i="16"/>
  <c r="AF2660" i="16"/>
  <c r="AF2600" i="16"/>
  <c r="AF2661" i="16"/>
  <c r="AF2601" i="16"/>
  <c r="AF2662" i="16"/>
  <c r="AF2602" i="16"/>
  <c r="AH2663" i="16"/>
  <c r="AH2603" i="16"/>
  <c r="AH2662" i="16"/>
  <c r="AH2602" i="16"/>
  <c r="AD2660" i="16"/>
  <c r="AD2600" i="16"/>
  <c r="AH2660" i="16"/>
  <c r="AH2600" i="16"/>
  <c r="AF2663" i="16"/>
  <c r="AF2603" i="16"/>
  <c r="AH2661" i="16"/>
  <c r="AH2601" i="16"/>
  <c r="AD2662" i="16"/>
  <c r="AD2602" i="16"/>
  <c r="AE2662" i="16"/>
  <c r="AE2602" i="16"/>
  <c r="AE2603" i="16"/>
  <c r="AE2663" i="16"/>
  <c r="AG2661" i="16"/>
  <c r="AG2601" i="16"/>
  <c r="AM216" i="13" l="1"/>
  <c r="AF286" i="122"/>
  <c r="AE286" i="122"/>
  <c r="AD286" i="122"/>
  <c r="AH286" i="122"/>
  <c r="AG286" i="122"/>
  <c r="AG269" i="13"/>
  <c r="AD269" i="13"/>
  <c r="AF269" i="13"/>
  <c r="AE269" i="13"/>
  <c r="AH269" i="13"/>
  <c r="AD735" i="16"/>
  <c r="AD643" i="16"/>
  <c r="AD827" i="16"/>
  <c r="AF643" i="16"/>
  <c r="AF735" i="16"/>
  <c r="AF827" i="16"/>
  <c r="AG643" i="16"/>
  <c r="AG735" i="16"/>
  <c r="AG827" i="16"/>
  <c r="AH643" i="16"/>
  <c r="AH827" i="16"/>
  <c r="AH735" i="16"/>
  <c r="AE643" i="16"/>
  <c r="AE827" i="16"/>
  <c r="AE735" i="16"/>
  <c r="AE2599" i="16"/>
  <c r="AE2659" i="16"/>
  <c r="AE2617" i="16"/>
  <c r="AH2599" i="16"/>
  <c r="AH2659" i="16"/>
  <c r="AH2617" i="16"/>
  <c r="AE2653" i="16"/>
  <c r="AE2652" i="16"/>
  <c r="AF840" i="16"/>
  <c r="AD836" i="16"/>
  <c r="AH2651" i="16"/>
  <c r="AF2599" i="16"/>
  <c r="AF2659" i="16"/>
  <c r="AF2617" i="16"/>
  <c r="AF837" i="16"/>
  <c r="AF841" i="16"/>
  <c r="AH841" i="16"/>
  <c r="AE840" i="16"/>
  <c r="AD841" i="16"/>
  <c r="AF839" i="16"/>
  <c r="AD2653" i="16"/>
  <c r="AE2650" i="16"/>
  <c r="AE2651" i="16"/>
  <c r="AD840" i="16"/>
  <c r="AF838" i="16"/>
  <c r="AG2651" i="16"/>
  <c r="AD835" i="16"/>
  <c r="AD633" i="16"/>
  <c r="AE837" i="16"/>
  <c r="AD2652" i="16"/>
  <c r="AE839" i="16"/>
  <c r="AG836" i="16"/>
  <c r="AG2599" i="16"/>
  <c r="AG2659" i="16"/>
  <c r="AG2617" i="16"/>
  <c r="AF2652" i="16"/>
  <c r="AG2650" i="16"/>
  <c r="AG2652" i="16"/>
  <c r="AD838" i="16"/>
  <c r="AD839" i="16"/>
  <c r="AD837" i="16"/>
  <c r="AE835" i="16"/>
  <c r="AE633" i="16"/>
  <c r="AG835" i="16"/>
  <c r="AH835" i="16"/>
  <c r="AH836" i="16"/>
  <c r="AF2653" i="16"/>
  <c r="AF836" i="16"/>
  <c r="AD2650" i="16"/>
  <c r="AH838" i="16"/>
  <c r="AH2652" i="16"/>
  <c r="AH2653" i="16"/>
  <c r="AF835" i="16"/>
  <c r="AF633" i="16"/>
  <c r="AG841" i="16"/>
  <c r="AF2651" i="16"/>
  <c r="AD846" i="16"/>
  <c r="AG2653" i="16"/>
  <c r="AD2599" i="16"/>
  <c r="AD2659" i="16"/>
  <c r="AE838" i="16"/>
  <c r="AE836" i="16"/>
  <c r="AH840" i="16"/>
  <c r="AH2650" i="16"/>
  <c r="AE841" i="16"/>
  <c r="AE846" i="16"/>
  <c r="AG840" i="16"/>
  <c r="AG837" i="16"/>
  <c r="AG838" i="16"/>
  <c r="AF2650" i="16"/>
  <c r="AH837" i="16"/>
  <c r="AF846" i="16"/>
  <c r="AG839" i="16"/>
  <c r="AH839" i="16"/>
  <c r="AD2651" i="16"/>
  <c r="AG2992" i="122" l="1"/>
  <c r="AH3099" i="122"/>
  <c r="AF2885" i="122"/>
  <c r="AE2746" i="13"/>
  <c r="AF2853" i="13"/>
  <c r="AD2639" i="13"/>
  <c r="AH3067" i="13"/>
  <c r="AG2960" i="13"/>
  <c r="AH281" i="122"/>
  <c r="AE280" i="122"/>
  <c r="AE283" i="122"/>
  <c r="AF283" i="122"/>
  <c r="AF285" i="122"/>
  <c r="AE290" i="122"/>
  <c r="AH283" i="122"/>
  <c r="AE282" i="122"/>
  <c r="AD281" i="122"/>
  <c r="AF282" i="122"/>
  <c r="AF281" i="122"/>
  <c r="AH74" i="122"/>
  <c r="AE285" i="122"/>
  <c r="AG285" i="122"/>
  <c r="AH279" i="122"/>
  <c r="AE281" i="122"/>
  <c r="AD284" i="122"/>
  <c r="AD285" i="122"/>
  <c r="AF284" i="122"/>
  <c r="AG74" i="122"/>
  <c r="AD283" i="122"/>
  <c r="AE284" i="122"/>
  <c r="AG282" i="122"/>
  <c r="AF280" i="122"/>
  <c r="AG283" i="122"/>
  <c r="AG281" i="122"/>
  <c r="AF279" i="122"/>
  <c r="AG279" i="122"/>
  <c r="AG280" i="122"/>
  <c r="AD279" i="122"/>
  <c r="AF290" i="122"/>
  <c r="AH284" i="122"/>
  <c r="AG284" i="122"/>
  <c r="AH280" i="122"/>
  <c r="AD282" i="122"/>
  <c r="AH285" i="122"/>
  <c r="AD2671" i="122"/>
  <c r="AD74" i="122"/>
  <c r="AE2778" i="122"/>
  <c r="AE74" i="122"/>
  <c r="AD290" i="122"/>
  <c r="AE279" i="122"/>
  <c r="AD280" i="122"/>
  <c r="AH282" i="122"/>
  <c r="AF74" i="122"/>
  <c r="AE273" i="13"/>
  <c r="AE265" i="13"/>
  <c r="AG266" i="13"/>
  <c r="AG264" i="13"/>
  <c r="AF262" i="13"/>
  <c r="AG262" i="13"/>
  <c r="AH750" i="16"/>
  <c r="AG750" i="16"/>
  <c r="AD273" i="13"/>
  <c r="AH266" i="13"/>
  <c r="AF273" i="13"/>
  <c r="AH267" i="13"/>
  <c r="AG263" i="13"/>
  <c r="AD262" i="13"/>
  <c r="AE750" i="16"/>
  <c r="AG658" i="16"/>
  <c r="AE263" i="13"/>
  <c r="AG267" i="13"/>
  <c r="AH263" i="13"/>
  <c r="AD265" i="13"/>
  <c r="AH268" i="13"/>
  <c r="AH658" i="16"/>
  <c r="AE262" i="13"/>
  <c r="AE266" i="13"/>
  <c r="AF266" i="13"/>
  <c r="AF268" i="13"/>
  <c r="AD263" i="13"/>
  <c r="AE658" i="16"/>
  <c r="AF750" i="16"/>
  <c r="AH265" i="13"/>
  <c r="AF658" i="16"/>
  <c r="AF265" i="13"/>
  <c r="AF264" i="13"/>
  <c r="AH264" i="13"/>
  <c r="AD264" i="13"/>
  <c r="AG265" i="13"/>
  <c r="AE268" i="13"/>
  <c r="AG268" i="13"/>
  <c r="AH262" i="13"/>
  <c r="AE264" i="13"/>
  <c r="AD267" i="13"/>
  <c r="AD268" i="13"/>
  <c r="AF267" i="13"/>
  <c r="AD658" i="16"/>
  <c r="AF263" i="13"/>
  <c r="AD266" i="13"/>
  <c r="AE267" i="13"/>
  <c r="AD750" i="16"/>
  <c r="AF831" i="16"/>
  <c r="AF739" i="16"/>
  <c r="AF647" i="16"/>
  <c r="AH825" i="16"/>
  <c r="AH641" i="16"/>
  <c r="AH733" i="16"/>
  <c r="AE821" i="16"/>
  <c r="AE729" i="16"/>
  <c r="AE637" i="16"/>
  <c r="AE639" i="16"/>
  <c r="AE823" i="16"/>
  <c r="AE731" i="16"/>
  <c r="AG642" i="16"/>
  <c r="AG734" i="16"/>
  <c r="AG826" i="16"/>
  <c r="AH820" i="16"/>
  <c r="AH636" i="16"/>
  <c r="AH728" i="16"/>
  <c r="AE636" i="16"/>
  <c r="AE728" i="16"/>
  <c r="AE820" i="16"/>
  <c r="AE618" i="16"/>
  <c r="AE824" i="16"/>
  <c r="AE640" i="16"/>
  <c r="AE732" i="16"/>
  <c r="AE822" i="16"/>
  <c r="AE638" i="16"/>
  <c r="AE730" i="16"/>
  <c r="AD848" i="16"/>
  <c r="AE825" i="16"/>
  <c r="AE733" i="16"/>
  <c r="AE641" i="16"/>
  <c r="AD821" i="16"/>
  <c r="AD729" i="16"/>
  <c r="AD637" i="16"/>
  <c r="AH2649" i="16"/>
  <c r="AH2607" i="16"/>
  <c r="AE2649" i="16"/>
  <c r="AE2607" i="16"/>
  <c r="AH732" i="16"/>
  <c r="AH824" i="16"/>
  <c r="AH640" i="16"/>
  <c r="AG730" i="16"/>
  <c r="AG638" i="16"/>
  <c r="AG822" i="16"/>
  <c r="AD2649" i="16"/>
  <c r="AF848" i="16"/>
  <c r="AD638" i="16"/>
  <c r="AD822" i="16"/>
  <c r="AD730" i="16"/>
  <c r="AF731" i="16"/>
  <c r="AF823" i="16"/>
  <c r="AF639" i="16"/>
  <c r="AD734" i="16"/>
  <c r="AD642" i="16"/>
  <c r="AD826" i="16"/>
  <c r="AH826" i="16"/>
  <c r="AH642" i="16"/>
  <c r="AH734" i="16"/>
  <c r="AF734" i="16"/>
  <c r="AF642" i="16"/>
  <c r="AF826" i="16"/>
  <c r="AF730" i="16"/>
  <c r="AF822" i="16"/>
  <c r="AF638" i="16"/>
  <c r="AG733" i="16"/>
  <c r="AG641" i="16"/>
  <c r="AG825" i="16"/>
  <c r="AE831" i="16"/>
  <c r="AE647" i="16"/>
  <c r="AE739" i="16"/>
  <c r="AE826" i="16"/>
  <c r="AE642" i="16"/>
  <c r="AE734" i="16"/>
  <c r="AH639" i="16"/>
  <c r="AH823" i="16"/>
  <c r="AH731" i="16"/>
  <c r="AF729" i="16"/>
  <c r="AF637" i="16"/>
  <c r="AF821" i="16"/>
  <c r="AE848" i="16"/>
  <c r="AD823" i="16"/>
  <c r="AD639" i="16"/>
  <c r="AD731" i="16"/>
  <c r="AG2667" i="16"/>
  <c r="AD728" i="16"/>
  <c r="AD820" i="16"/>
  <c r="AD636" i="16"/>
  <c r="AD618" i="16"/>
  <c r="AF824" i="16"/>
  <c r="AF732" i="16"/>
  <c r="AF640" i="16"/>
  <c r="AF2667" i="16"/>
  <c r="AG640" i="16"/>
  <c r="AG732" i="16"/>
  <c r="AG824" i="16"/>
  <c r="AH638" i="16"/>
  <c r="AH822" i="16"/>
  <c r="AH730" i="16"/>
  <c r="AG823" i="16"/>
  <c r="AG639" i="16"/>
  <c r="AG731" i="16"/>
  <c r="AD739" i="16"/>
  <c r="AD831" i="16"/>
  <c r="AD647" i="16"/>
  <c r="AF728" i="16"/>
  <c r="AF636" i="16"/>
  <c r="AF820" i="16"/>
  <c r="AF618" i="16"/>
  <c r="AH821" i="16"/>
  <c r="AH637" i="16"/>
  <c r="AH729" i="16"/>
  <c r="AG636" i="16"/>
  <c r="AG820" i="16"/>
  <c r="AG728" i="16"/>
  <c r="AD732" i="16"/>
  <c r="AD824" i="16"/>
  <c r="AD640" i="16"/>
  <c r="AG2649" i="16"/>
  <c r="AG2607" i="16"/>
  <c r="AG729" i="16"/>
  <c r="AG637" i="16"/>
  <c r="AG821" i="16"/>
  <c r="AD733" i="16"/>
  <c r="AD825" i="16"/>
  <c r="AD641" i="16"/>
  <c r="AF2649" i="16"/>
  <c r="AF2607" i="16"/>
  <c r="AF825" i="16"/>
  <c r="AF733" i="16"/>
  <c r="AF641" i="16"/>
  <c r="AH2667" i="16"/>
  <c r="AE2667" i="16"/>
  <c r="AG2987" i="122" l="1"/>
  <c r="AH3095" i="122"/>
  <c r="AH3098" i="122"/>
  <c r="AG2986" i="122"/>
  <c r="AG2989" i="122"/>
  <c r="AF2883" i="122"/>
  <c r="AH3096" i="122"/>
  <c r="AF2879" i="122"/>
  <c r="AH3093" i="122"/>
  <c r="AG2988" i="122"/>
  <c r="AF2884" i="122"/>
  <c r="AG2990" i="122"/>
  <c r="AF2882" i="122"/>
  <c r="AH3092" i="122"/>
  <c r="AF2880" i="122"/>
  <c r="AH3097" i="122"/>
  <c r="AG2985" i="122"/>
  <c r="AG2991" i="122"/>
  <c r="AF2881" i="122"/>
  <c r="AF2889" i="122"/>
  <c r="AF2878" i="122"/>
  <c r="AH3094" i="122"/>
  <c r="AF2930" i="122"/>
  <c r="AE2823" i="122"/>
  <c r="AD2716" i="122"/>
  <c r="AH3144" i="122"/>
  <c r="AG3037" i="122"/>
  <c r="AE2741" i="13"/>
  <c r="AG2956" i="13"/>
  <c r="AF2849" i="13"/>
  <c r="AE2743" i="13"/>
  <c r="AD2635" i="13"/>
  <c r="AE2740" i="13"/>
  <c r="AG2954" i="13"/>
  <c r="AD2643" i="13"/>
  <c r="AF2846" i="13"/>
  <c r="AE2750" i="13"/>
  <c r="AE2744" i="13"/>
  <c r="AF2851" i="13"/>
  <c r="AH3060" i="13"/>
  <c r="AD2634" i="13"/>
  <c r="AD2633" i="13"/>
  <c r="AE2739" i="13"/>
  <c r="AH3061" i="13"/>
  <c r="AH3065" i="13"/>
  <c r="AG2955" i="13"/>
  <c r="AD2636" i="13"/>
  <c r="AD2638" i="13"/>
  <c r="AG2959" i="13"/>
  <c r="AH3062" i="13"/>
  <c r="AH3063" i="13"/>
  <c r="AF2852" i="13"/>
  <c r="AG2958" i="13"/>
  <c r="AF2857" i="13"/>
  <c r="AG2957" i="13"/>
  <c r="AF2847" i="13"/>
  <c r="AD2637" i="13"/>
  <c r="AE2745" i="13"/>
  <c r="AF2848" i="13"/>
  <c r="AF2850" i="13"/>
  <c r="AH3066" i="13"/>
  <c r="AD2632" i="13"/>
  <c r="AH3064" i="13"/>
  <c r="AG2953" i="13"/>
  <c r="AE2742" i="13"/>
  <c r="AD2675" i="122"/>
  <c r="AD78" i="122"/>
  <c r="AH73" i="122"/>
  <c r="AF70" i="122"/>
  <c r="AE2782" i="122"/>
  <c r="AE78" i="122"/>
  <c r="AE2772" i="122"/>
  <c r="AE68" i="122"/>
  <c r="AG68" i="122"/>
  <c r="AG67" i="122"/>
  <c r="AF68" i="122"/>
  <c r="AD2668" i="122"/>
  <c r="AD71" i="122"/>
  <c r="AD2669" i="122"/>
  <c r="AD72" i="122"/>
  <c r="AE2777" i="122"/>
  <c r="AE73" i="122"/>
  <c r="AH70" i="122"/>
  <c r="AD70" i="122"/>
  <c r="AD2667" i="122"/>
  <c r="AH72" i="122"/>
  <c r="AD2666" i="122"/>
  <c r="AD69" i="122"/>
  <c r="AF73" i="122"/>
  <c r="AH69" i="122"/>
  <c r="AF67" i="122"/>
  <c r="AF292" i="122"/>
  <c r="AG70" i="122"/>
  <c r="AE2773" i="122"/>
  <c r="AE69" i="122"/>
  <c r="AD2665" i="122"/>
  <c r="AD68" i="122"/>
  <c r="AH68" i="122"/>
  <c r="AF78" i="122"/>
  <c r="AE2774" i="122"/>
  <c r="AE70" i="122"/>
  <c r="AF71" i="122"/>
  <c r="AG69" i="122"/>
  <c r="AF72" i="122"/>
  <c r="AH67" i="122"/>
  <c r="AE2771" i="122"/>
  <c r="AE67" i="122"/>
  <c r="AE292" i="122"/>
  <c r="AG72" i="122"/>
  <c r="AF69" i="122"/>
  <c r="AH71" i="122"/>
  <c r="AE2775" i="122"/>
  <c r="AE71" i="122"/>
  <c r="AD2664" i="122"/>
  <c r="AD67" i="122"/>
  <c r="AD292" i="122"/>
  <c r="AG71" i="122"/>
  <c r="AE2776" i="122"/>
  <c r="AE72" i="122"/>
  <c r="AD2670" i="122"/>
  <c r="AD73" i="122"/>
  <c r="AG73" i="122"/>
  <c r="AH72" i="13"/>
  <c r="AG72" i="13"/>
  <c r="AF72" i="13"/>
  <c r="AE72" i="13"/>
  <c r="AD72" i="13"/>
  <c r="AE65" i="13"/>
  <c r="AG67" i="13"/>
  <c r="AD71" i="13"/>
  <c r="AG71" i="13"/>
  <c r="AE67" i="13"/>
  <c r="AH66" i="13"/>
  <c r="AH67" i="13"/>
  <c r="AF71" i="13"/>
  <c r="AH69" i="13"/>
  <c r="AF67" i="13"/>
  <c r="AH65" i="13"/>
  <c r="AF70" i="13"/>
  <c r="AE69" i="13"/>
  <c r="AF69" i="13"/>
  <c r="AD68" i="13"/>
  <c r="AH68" i="13"/>
  <c r="AG69" i="13"/>
  <c r="AE70" i="13"/>
  <c r="AF68" i="13"/>
  <c r="AE66" i="13"/>
  <c r="AD66" i="13"/>
  <c r="AD67" i="13"/>
  <c r="AE68" i="13"/>
  <c r="AD70" i="13"/>
  <c r="AD69" i="13"/>
  <c r="AH70" i="13"/>
  <c r="AF65" i="13"/>
  <c r="AG66" i="13"/>
  <c r="AE71" i="13"/>
  <c r="AH71" i="13"/>
  <c r="AF66" i="13"/>
  <c r="AG70" i="13"/>
  <c r="AD65" i="13"/>
  <c r="AG65" i="13"/>
  <c r="AG68" i="13"/>
  <c r="AD76" i="13"/>
  <c r="AE76" i="13"/>
  <c r="AF76" i="13"/>
  <c r="T35" i="8"/>
  <c r="X35" i="8"/>
  <c r="W35" i="8"/>
  <c r="U35" i="8"/>
  <c r="V35" i="8"/>
  <c r="AD656" i="16"/>
  <c r="AG652" i="16"/>
  <c r="AG2657" i="16"/>
  <c r="AD747" i="16"/>
  <c r="AH744" i="16"/>
  <c r="AF651" i="16"/>
  <c r="AF649" i="16"/>
  <c r="AH653" i="16"/>
  <c r="AD743" i="16"/>
  <c r="AD741" i="16"/>
  <c r="AD746" i="16"/>
  <c r="AF652" i="16"/>
  <c r="AE749" i="16"/>
  <c r="AE754" i="16"/>
  <c r="AF745" i="16"/>
  <c r="AF749" i="16"/>
  <c r="AD749" i="16"/>
  <c r="AF654" i="16"/>
  <c r="AD745" i="16"/>
  <c r="AE2657" i="16"/>
  <c r="AD652" i="16"/>
  <c r="AE656" i="16"/>
  <c r="AE745" i="16"/>
  <c r="AE743" i="16"/>
  <c r="AE741" i="16"/>
  <c r="AH743" i="16"/>
  <c r="AF275" i="13"/>
  <c r="AE654" i="16"/>
  <c r="AH748" i="16"/>
  <c r="AF2657" i="16"/>
  <c r="AG744" i="16"/>
  <c r="AG651" i="16"/>
  <c r="AH652" i="16"/>
  <c r="AF743" i="16"/>
  <c r="AF741" i="16"/>
  <c r="AD662" i="16"/>
  <c r="AD654" i="16"/>
  <c r="AF744" i="16"/>
  <c r="AH654" i="16"/>
  <c r="AE657" i="16"/>
  <c r="AE662" i="16"/>
  <c r="AG656" i="16"/>
  <c r="AH655" i="16"/>
  <c r="AH2657" i="16"/>
  <c r="AD744" i="16"/>
  <c r="AE748" i="16"/>
  <c r="AE653" i="16"/>
  <c r="AE651" i="16"/>
  <c r="AE649" i="16"/>
  <c r="AH651" i="16"/>
  <c r="AG749" i="16"/>
  <c r="AH656" i="16"/>
  <c r="AF662" i="16"/>
  <c r="AF656" i="16"/>
  <c r="AD748" i="16"/>
  <c r="AD655" i="16"/>
  <c r="AG746" i="16"/>
  <c r="AH745" i="16"/>
  <c r="AG747" i="16"/>
  <c r="AF655" i="16"/>
  <c r="AD651" i="16"/>
  <c r="AD649" i="16"/>
  <c r="AG748" i="16"/>
  <c r="AF653" i="16"/>
  <c r="AH749" i="16"/>
  <c r="AF746" i="16"/>
  <c r="AD653" i="16"/>
  <c r="AE275" i="13"/>
  <c r="AG653" i="16"/>
  <c r="AE747" i="16"/>
  <c r="AG657" i="16"/>
  <c r="AE746" i="16"/>
  <c r="AE652" i="16"/>
  <c r="AF754" i="16"/>
  <c r="AF748" i="16"/>
  <c r="AG743" i="16"/>
  <c r="AF833" i="16"/>
  <c r="AD754" i="16"/>
  <c r="AG654" i="16"/>
  <c r="AG655" i="16"/>
  <c r="AF747" i="16"/>
  <c r="AD833" i="16"/>
  <c r="AH746" i="16"/>
  <c r="AF657" i="16"/>
  <c r="AH657" i="16"/>
  <c r="AD657" i="16"/>
  <c r="AD275" i="13"/>
  <c r="AG745" i="16"/>
  <c r="AH747" i="16"/>
  <c r="AE655" i="16"/>
  <c r="AE833" i="16"/>
  <c r="AE744" i="16"/>
  <c r="AD2715" i="122" l="1"/>
  <c r="AG3035" i="122"/>
  <c r="AF2923" i="122"/>
  <c r="AF2929" i="122"/>
  <c r="AD2714" i="122"/>
  <c r="AE2821" i="122"/>
  <c r="AH3138" i="122"/>
  <c r="AE2827" i="122"/>
  <c r="AD2711" i="122"/>
  <c r="AD2720" i="122"/>
  <c r="AH2977" i="122"/>
  <c r="AF2763" i="122"/>
  <c r="AF2934" i="122"/>
  <c r="AF2928" i="122"/>
  <c r="AG3034" i="122"/>
  <c r="AE293" i="122"/>
  <c r="AE2818" i="122"/>
  <c r="AG3031" i="122"/>
  <c r="AF2926" i="122"/>
  <c r="AG3036" i="122"/>
  <c r="AE2820" i="122"/>
  <c r="AH3140" i="122"/>
  <c r="AD2713" i="122"/>
  <c r="AE2656" i="122"/>
  <c r="AG2870" i="122"/>
  <c r="AF2927" i="122"/>
  <c r="AG3033" i="122"/>
  <c r="AH3142" i="122"/>
  <c r="AH3141" i="122"/>
  <c r="AG3032" i="122"/>
  <c r="AF293" i="122"/>
  <c r="AH3139" i="122"/>
  <c r="AD2712" i="122"/>
  <c r="AE2822" i="122"/>
  <c r="AF2924" i="122"/>
  <c r="AI3084" i="122"/>
  <c r="AE2819" i="122"/>
  <c r="AD2710" i="122"/>
  <c r="AE2817" i="122"/>
  <c r="AH3143" i="122"/>
  <c r="AF2859" i="13"/>
  <c r="AD2645" i="13"/>
  <c r="AE2752" i="13"/>
  <c r="AE80" i="122"/>
  <c r="AG3030" i="122"/>
  <c r="AF2891" i="122"/>
  <c r="AF2925" i="122"/>
  <c r="AE2816" i="122"/>
  <c r="AE2784" i="122"/>
  <c r="AD293" i="122"/>
  <c r="AD80" i="122"/>
  <c r="AD2709" i="122"/>
  <c r="AD2677" i="122"/>
  <c r="AH3137" i="122"/>
  <c r="AF80" i="122"/>
  <c r="AF78" i="13"/>
  <c r="AD78" i="13"/>
  <c r="AE78" i="13"/>
  <c r="AF2902" i="13"/>
  <c r="AE2795" i="13"/>
  <c r="AD2688" i="13"/>
  <c r="AC34" i="8"/>
  <c r="AD34" i="8"/>
  <c r="AE34" i="8"/>
  <c r="AD2680" i="13"/>
  <c r="AE2786" i="13"/>
  <c r="AG3002" i="13"/>
  <c r="AH3107" i="13"/>
  <c r="AD664" i="16"/>
  <c r="AE2787" i="13"/>
  <c r="AH3112" i="13"/>
  <c r="AF756" i="16"/>
  <c r="AF34" i="13"/>
  <c r="AE756" i="16"/>
  <c r="AE2789" i="13"/>
  <c r="AH3111" i="13"/>
  <c r="AF2893" i="13"/>
  <c r="AE2790" i="13"/>
  <c r="AE34" i="13"/>
  <c r="AG3005" i="13"/>
  <c r="AD2678" i="13"/>
  <c r="AF2892" i="13"/>
  <c r="AF2898" i="13"/>
  <c r="AH3105" i="13"/>
  <c r="AF2891" i="13"/>
  <c r="AG3000" i="13"/>
  <c r="AG3004" i="13"/>
  <c r="AG3003" i="13"/>
  <c r="AD34" i="13"/>
  <c r="AF2894" i="13"/>
  <c r="AG3001" i="13"/>
  <c r="AD2681" i="13"/>
  <c r="AD2684" i="13"/>
  <c r="AE2791" i="13"/>
  <c r="AD756" i="16"/>
  <c r="AF2896" i="13"/>
  <c r="AD2683" i="13"/>
  <c r="AD2679" i="13"/>
  <c r="AD2682" i="13"/>
  <c r="AF2895" i="13"/>
  <c r="AD2677" i="13"/>
  <c r="AE2784" i="13"/>
  <c r="AH3110" i="13"/>
  <c r="AF2897" i="13"/>
  <c r="AH3108" i="13"/>
  <c r="AH3106" i="13"/>
  <c r="AE664" i="16"/>
  <c r="AG2999" i="13"/>
  <c r="AE2788" i="13"/>
  <c r="AE2785" i="13"/>
  <c r="AG2998" i="13"/>
  <c r="AH3109" i="13"/>
  <c r="AF664" i="16"/>
  <c r="AG2863" i="122" l="1"/>
  <c r="AF2757" i="122"/>
  <c r="AG2864" i="122"/>
  <c r="AI3082" i="122"/>
  <c r="AE2716" i="122"/>
  <c r="AF2767" i="122"/>
  <c r="AG2869" i="122"/>
  <c r="AH2971" i="122"/>
  <c r="AG2868" i="122"/>
  <c r="AH3037" i="122"/>
  <c r="AF2762" i="122"/>
  <c r="AH2972" i="122"/>
  <c r="AH2973" i="122"/>
  <c r="AF2760" i="122"/>
  <c r="AI3078" i="122"/>
  <c r="AG2865" i="122"/>
  <c r="AF2758" i="122"/>
  <c r="AG2874" i="122"/>
  <c r="AE2660" i="122"/>
  <c r="AE2650" i="122"/>
  <c r="AI3129" i="122"/>
  <c r="AE2652" i="122"/>
  <c r="AI3081" i="122"/>
  <c r="AG2867" i="122"/>
  <c r="AE2653" i="122"/>
  <c r="AF2761" i="122"/>
  <c r="AH2976" i="122"/>
  <c r="AE2651" i="122"/>
  <c r="AH2975" i="122"/>
  <c r="AI3083" i="122"/>
  <c r="AF2759" i="122"/>
  <c r="AI3079" i="122"/>
  <c r="AG2930" i="122"/>
  <c r="AI3080" i="122"/>
  <c r="AE2654" i="122"/>
  <c r="AG2866" i="122"/>
  <c r="AH2974" i="122"/>
  <c r="AE2655" i="122"/>
  <c r="AF2936" i="122"/>
  <c r="AH2970" i="122"/>
  <c r="AI3077" i="122"/>
  <c r="AE81" i="122"/>
  <c r="AE35" i="122"/>
  <c r="AF35" i="122"/>
  <c r="AF81" i="122"/>
  <c r="AD81" i="122"/>
  <c r="AD35" i="122"/>
  <c r="AF2756" i="122"/>
  <c r="AE2829" i="122"/>
  <c r="AD2722" i="122"/>
  <c r="AE2649" i="122"/>
  <c r="AE276" i="13"/>
  <c r="AI3051" i="13"/>
  <c r="AI3045" i="13"/>
  <c r="AI3052" i="13"/>
  <c r="AI3047" i="13"/>
  <c r="AI3050" i="13"/>
  <c r="AI3049" i="13"/>
  <c r="AI3046" i="13"/>
  <c r="AI3048" i="13"/>
  <c r="AD79" i="13"/>
  <c r="AF276" i="13"/>
  <c r="AD276" i="13"/>
  <c r="AF79" i="13"/>
  <c r="AE79" i="13"/>
  <c r="AF2735" i="13"/>
  <c r="AE2628" i="13"/>
  <c r="AD318" i="13"/>
  <c r="AG2842" i="13"/>
  <c r="Q34" i="8"/>
  <c r="P34" i="8"/>
  <c r="AB34" i="8"/>
  <c r="O34" i="8"/>
  <c r="T34" i="8"/>
  <c r="X34" i="8"/>
  <c r="R34" i="8"/>
  <c r="AA34" i="8"/>
  <c r="S34" i="8"/>
  <c r="AH2938" i="13"/>
  <c r="AE2623" i="13"/>
  <c r="AD313" i="13"/>
  <c r="AF2731" i="13"/>
  <c r="AG2834" i="13"/>
  <c r="AH2943" i="13"/>
  <c r="AG2838" i="13"/>
  <c r="AG2832" i="13"/>
  <c r="AF2730" i="13"/>
  <c r="AE2620" i="13"/>
  <c r="AD310" i="13"/>
  <c r="AF2728" i="13"/>
  <c r="AH2939" i="13"/>
  <c r="AF2724" i="13"/>
  <c r="AE2797" i="13"/>
  <c r="AG2835" i="13"/>
  <c r="AH2941" i="13"/>
  <c r="AH2940" i="13"/>
  <c r="AG2833" i="13"/>
  <c r="AF2727" i="13"/>
  <c r="AH2942" i="13"/>
  <c r="AF2725" i="13"/>
  <c r="AG2837" i="13"/>
  <c r="AE2617" i="13"/>
  <c r="AD2690" i="13"/>
  <c r="AD307" i="13"/>
  <c r="AG2836" i="13"/>
  <c r="AE2624" i="13"/>
  <c r="AD314" i="13"/>
  <c r="AE2621" i="13"/>
  <c r="AD311" i="13"/>
  <c r="AH2944" i="13"/>
  <c r="AH2945" i="13"/>
  <c r="AE17" i="13"/>
  <c r="AF2726" i="13"/>
  <c r="AE2622" i="13"/>
  <c r="AD312" i="13"/>
  <c r="AE2619" i="13"/>
  <c r="AD309" i="13"/>
  <c r="AD17" i="13"/>
  <c r="AG2831" i="13"/>
  <c r="AF2904" i="13"/>
  <c r="AE2618" i="13"/>
  <c r="AD308" i="13"/>
  <c r="AF2729" i="13"/>
  <c r="AF17" i="13"/>
  <c r="AG2923" i="122" l="1"/>
  <c r="AG2876" i="122"/>
  <c r="AF17" i="122"/>
  <c r="AH3034" i="122"/>
  <c r="AH3035" i="122"/>
  <c r="AI3126" i="122"/>
  <c r="AG2925" i="122"/>
  <c r="AH3033" i="122"/>
  <c r="AH2870" i="122"/>
  <c r="AG2929" i="122"/>
  <c r="AI3127" i="122"/>
  <c r="AG2926" i="122"/>
  <c r="AE2711" i="122"/>
  <c r="AE2712" i="122"/>
  <c r="AE2720" i="122"/>
  <c r="AI3123" i="122"/>
  <c r="AH3032" i="122"/>
  <c r="AI2977" i="122"/>
  <c r="AI3128" i="122"/>
  <c r="AF316" i="122"/>
  <c r="AF2823" i="122"/>
  <c r="AF2827" i="122"/>
  <c r="AG2924" i="122"/>
  <c r="AE17" i="122"/>
  <c r="AE2715" i="122"/>
  <c r="AE2713" i="122"/>
  <c r="AI3144" i="122"/>
  <c r="AG2934" i="122"/>
  <c r="AG2928" i="122"/>
  <c r="AE2714" i="122"/>
  <c r="AI3124" i="122"/>
  <c r="AH3036" i="122"/>
  <c r="AG2927" i="122"/>
  <c r="AE2710" i="122"/>
  <c r="AH3031" i="122"/>
  <c r="AI3125" i="122"/>
  <c r="AF2656" i="122"/>
  <c r="AH3030" i="122"/>
  <c r="AD17" i="122"/>
  <c r="AI3122" i="122"/>
  <c r="AE2709" i="122"/>
  <c r="AE2662" i="122"/>
  <c r="AF2769" i="122"/>
  <c r="AI3097" i="13"/>
  <c r="AI3096" i="13"/>
  <c r="AI3090" i="13"/>
  <c r="AI3091" i="13"/>
  <c r="AI3095" i="13"/>
  <c r="AI3093" i="13"/>
  <c r="AI3094" i="13"/>
  <c r="AI3092" i="13"/>
  <c r="AE258" i="13"/>
  <c r="AD121" i="13"/>
  <c r="W34" i="8"/>
  <c r="V34" i="8"/>
  <c r="T33" i="8"/>
  <c r="U34" i="8"/>
  <c r="AE248" i="13"/>
  <c r="AD111" i="13"/>
  <c r="AH2990" i="13"/>
  <c r="AH2989" i="13"/>
  <c r="AG2881" i="13"/>
  <c r="AD320" i="13"/>
  <c r="AD113" i="13"/>
  <c r="AE250" i="13"/>
  <c r="AG2877" i="13"/>
  <c r="AG2883" i="13"/>
  <c r="AE2668" i="13"/>
  <c r="AH2983" i="13"/>
  <c r="AF2774" i="13"/>
  <c r="AE2663" i="13"/>
  <c r="AD115" i="13"/>
  <c r="AE252" i="13"/>
  <c r="AE251" i="13"/>
  <c r="AD114" i="13"/>
  <c r="AD117" i="13"/>
  <c r="AE254" i="13"/>
  <c r="AE2662" i="13"/>
  <c r="AE2630" i="13"/>
  <c r="AF2770" i="13"/>
  <c r="AG2878" i="13"/>
  <c r="AF2769" i="13"/>
  <c r="AF2737" i="13"/>
  <c r="AF2773" i="13"/>
  <c r="AE2665" i="13"/>
  <c r="AD112" i="13"/>
  <c r="AE249" i="13"/>
  <c r="AE2667" i="13"/>
  <c r="AE2666" i="13"/>
  <c r="AE2669" i="13"/>
  <c r="AG2882" i="13"/>
  <c r="AF2772" i="13"/>
  <c r="AG2880" i="13"/>
  <c r="AH2988" i="13"/>
  <c r="AG2879" i="13"/>
  <c r="AF2776" i="13"/>
  <c r="AG2876" i="13"/>
  <c r="AG2844" i="13"/>
  <c r="AE2664" i="13"/>
  <c r="AF2771" i="13"/>
  <c r="AE247" i="13"/>
  <c r="AD110" i="13"/>
  <c r="AH2987" i="13"/>
  <c r="AH2985" i="13"/>
  <c r="AH2986" i="13"/>
  <c r="AH2984" i="13"/>
  <c r="AF2775" i="13"/>
  <c r="AE253" i="13"/>
  <c r="AD116" i="13"/>
  <c r="AI3110" i="13" l="1"/>
  <c r="AI3105" i="13"/>
  <c r="AI3111" i="13"/>
  <c r="AI3108" i="13"/>
  <c r="AH2863" i="122"/>
  <c r="AJ24" i="8"/>
  <c r="AG2936" i="122"/>
  <c r="AI24" i="8"/>
  <c r="AF311" i="122"/>
  <c r="AF2818" i="122"/>
  <c r="AF104" i="122"/>
  <c r="AI2972" i="122"/>
  <c r="AH2869" i="122"/>
  <c r="AI3140" i="122"/>
  <c r="AH2874" i="122"/>
  <c r="AF312" i="122"/>
  <c r="AF2819" i="122"/>
  <c r="AI2973" i="122"/>
  <c r="AI3143" i="122"/>
  <c r="AI3138" i="122"/>
  <c r="AF2651" i="122"/>
  <c r="AI2971" i="122"/>
  <c r="AF2650" i="122"/>
  <c r="AH2868" i="122"/>
  <c r="AJ3084" i="122"/>
  <c r="AH2864" i="122"/>
  <c r="AH2865" i="122"/>
  <c r="AI2975" i="122"/>
  <c r="AF315" i="122"/>
  <c r="AF2822" i="122"/>
  <c r="AF2660" i="122"/>
  <c r="AH2866" i="122"/>
  <c r="AH2930" i="122"/>
  <c r="AI3135" i="122"/>
  <c r="AF2716" i="122"/>
  <c r="AH2867" i="122"/>
  <c r="AI3139" i="122"/>
  <c r="AF2653" i="122"/>
  <c r="AG2767" i="122"/>
  <c r="AI2974" i="122"/>
  <c r="AF310" i="122"/>
  <c r="AF2817" i="122"/>
  <c r="AF313" i="122"/>
  <c r="AF2820" i="122"/>
  <c r="AG2763" i="122"/>
  <c r="AI3022" i="122"/>
  <c r="AF2652" i="122"/>
  <c r="AI3142" i="122"/>
  <c r="AF2816" i="122"/>
  <c r="AI2976" i="122"/>
  <c r="AF2654" i="122"/>
  <c r="AF2655" i="122"/>
  <c r="AF314" i="122"/>
  <c r="AF2821" i="122"/>
  <c r="AI3141" i="122"/>
  <c r="AH24" i="8"/>
  <c r="AI3137" i="122"/>
  <c r="AE2722" i="122"/>
  <c r="AF2649" i="122"/>
  <c r="AI2970" i="122"/>
  <c r="AF2814" i="122"/>
  <c r="AF309" i="122"/>
  <c r="AI3112" i="13"/>
  <c r="AI3106" i="13"/>
  <c r="AI3103" i="13"/>
  <c r="AI3109" i="13"/>
  <c r="AI3107" i="13"/>
  <c r="AD321" i="13"/>
  <c r="AF2795" i="13"/>
  <c r="AE2688" i="13"/>
  <c r="AG2902" i="13"/>
  <c r="AE61" i="13"/>
  <c r="AE303" i="13"/>
  <c r="AF2786" i="13"/>
  <c r="AE2679" i="13"/>
  <c r="AE2684" i="13"/>
  <c r="AF2790" i="13"/>
  <c r="AH2999" i="13"/>
  <c r="AH3001" i="13"/>
  <c r="AG2894" i="13"/>
  <c r="AH3003" i="13"/>
  <c r="AG2897" i="13"/>
  <c r="AE2681" i="13"/>
  <c r="AG2893" i="13"/>
  <c r="AF2785" i="13"/>
  <c r="AF2789" i="13"/>
  <c r="AG2896" i="13"/>
  <c r="AH3000" i="13"/>
  <c r="AH3002" i="13"/>
  <c r="AG2891" i="13"/>
  <c r="AG2895" i="13"/>
  <c r="AE2682" i="13"/>
  <c r="AE2680" i="13"/>
  <c r="AE2678" i="13"/>
  <c r="AE2683" i="13"/>
  <c r="AF2788" i="13"/>
  <c r="AF2784" i="13"/>
  <c r="AG2892" i="13"/>
  <c r="AH3004" i="13"/>
  <c r="AF2791" i="13"/>
  <c r="AE52" i="13"/>
  <c r="AE2675" i="13"/>
  <c r="AE292" i="13"/>
  <c r="AE57" i="13"/>
  <c r="AE54" i="13"/>
  <c r="AE293" i="13"/>
  <c r="AH2996" i="13"/>
  <c r="AD40" i="13"/>
  <c r="AE51" i="13"/>
  <c r="AE56" i="13"/>
  <c r="AE50" i="13"/>
  <c r="AD123" i="13"/>
  <c r="AE296" i="13"/>
  <c r="AE297" i="13"/>
  <c r="AF2782" i="13"/>
  <c r="AE53" i="13"/>
  <c r="AE260" i="13"/>
  <c r="AE294" i="13"/>
  <c r="AE299" i="13"/>
  <c r="AE2677" i="13"/>
  <c r="AH2998" i="13"/>
  <c r="AE298" i="13"/>
  <c r="AG2889" i="13"/>
  <c r="AF2787" i="13"/>
  <c r="AE295" i="13"/>
  <c r="AE55" i="13"/>
  <c r="AG2898" i="13"/>
  <c r="AH3005" i="13"/>
  <c r="AJ3050" i="13" l="1"/>
  <c r="AJ3045" i="13"/>
  <c r="AJ3090" i="13" s="1"/>
  <c r="AJ3051" i="13"/>
  <c r="AJ3048" i="13"/>
  <c r="AJ3093" i="13" s="1"/>
  <c r="AJ3052" i="13"/>
  <c r="AE313" i="13"/>
  <c r="AH2923" i="122"/>
  <c r="AG2756" i="122"/>
  <c r="AH2876" i="122"/>
  <c r="AF2829" i="122"/>
  <c r="AF2714" i="122"/>
  <c r="AF2713" i="122"/>
  <c r="AG2656" i="122"/>
  <c r="AI3020" i="122"/>
  <c r="AH2928" i="122"/>
  <c r="AH2934" i="122"/>
  <c r="AH2929" i="122"/>
  <c r="AJ3077" i="122"/>
  <c r="AG2823" i="122"/>
  <c r="AF2720" i="122"/>
  <c r="AG2761" i="122"/>
  <c r="AI3021" i="122"/>
  <c r="AG2760" i="122"/>
  <c r="AI3019" i="122"/>
  <c r="AJ3079" i="122"/>
  <c r="AH2925" i="122"/>
  <c r="AI3017" i="122"/>
  <c r="AJ3082" i="122"/>
  <c r="AF2711" i="122"/>
  <c r="AI3018" i="122"/>
  <c r="AF102" i="122"/>
  <c r="AH2927" i="122"/>
  <c r="AG2762" i="122"/>
  <c r="AH2924" i="122"/>
  <c r="AF2710" i="122"/>
  <c r="AG2759" i="122"/>
  <c r="AF2712" i="122"/>
  <c r="AG2757" i="122"/>
  <c r="AI2870" i="122"/>
  <c r="AJ3078" i="122"/>
  <c r="AG2758" i="122"/>
  <c r="AF2715" i="122"/>
  <c r="AG2827" i="122"/>
  <c r="AF103" i="122"/>
  <c r="AJ3129" i="122"/>
  <c r="AI3016" i="122"/>
  <c r="AF100" i="122"/>
  <c r="AJ3080" i="122"/>
  <c r="AF101" i="122"/>
  <c r="AJ3081" i="122"/>
  <c r="AI3037" i="122"/>
  <c r="AF98" i="122"/>
  <c r="AH2926" i="122"/>
  <c r="AJ3083" i="122"/>
  <c r="AF99" i="122"/>
  <c r="AF2662" i="122"/>
  <c r="AF2709" i="122"/>
  <c r="AF322" i="122"/>
  <c r="AF97" i="122"/>
  <c r="AI3015" i="122"/>
  <c r="AJ3046" i="13"/>
  <c r="AH2834" i="13"/>
  <c r="AI2944" i="13"/>
  <c r="AE312" i="13"/>
  <c r="AI2939" i="13"/>
  <c r="AI2938" i="13"/>
  <c r="AH2832" i="13"/>
  <c r="AJ3047" i="13"/>
  <c r="AI2945" i="13"/>
  <c r="AH2831" i="13"/>
  <c r="AH2833" i="13"/>
  <c r="AE310" i="13"/>
  <c r="AI2941" i="13"/>
  <c r="AG2728" i="13"/>
  <c r="AI2942" i="13"/>
  <c r="AE314" i="13"/>
  <c r="AI2940" i="13"/>
  <c r="AH2837" i="13"/>
  <c r="AE261" i="13"/>
  <c r="AF2623" i="13"/>
  <c r="AI2943" i="13"/>
  <c r="AJ3049" i="13"/>
  <c r="AF2624" i="13"/>
  <c r="AG2730" i="13"/>
  <c r="AF2622" i="13"/>
  <c r="AE309" i="13"/>
  <c r="AF2628" i="13"/>
  <c r="AF2618" i="13"/>
  <c r="AH2836" i="13"/>
  <c r="AE311" i="13"/>
  <c r="AG2724" i="13"/>
  <c r="AF2619" i="13"/>
  <c r="AE308" i="13"/>
  <c r="AG2725" i="13"/>
  <c r="AF2621" i="13"/>
  <c r="AE318" i="13"/>
  <c r="AH2842" i="13"/>
  <c r="AG2735" i="13"/>
  <c r="AE210" i="13"/>
  <c r="AF2620" i="13"/>
  <c r="AG2726" i="13"/>
  <c r="AH2835" i="13"/>
  <c r="AG2729" i="13"/>
  <c r="AG2731" i="13"/>
  <c r="O33" i="8"/>
  <c r="O36" i="8"/>
  <c r="AD124" i="13"/>
  <c r="AE96" i="13"/>
  <c r="AE95" i="13"/>
  <c r="AE305" i="13"/>
  <c r="AG2727" i="13"/>
  <c r="AE100" i="13"/>
  <c r="AE63" i="13"/>
  <c r="AD41" i="13"/>
  <c r="AH2838" i="13"/>
  <c r="AE101" i="13"/>
  <c r="AE102" i="13"/>
  <c r="AE97" i="13"/>
  <c r="AG2904" i="13"/>
  <c r="AE98" i="13"/>
  <c r="AF2617" i="13"/>
  <c r="AE2690" i="13"/>
  <c r="AE307" i="13"/>
  <c r="AE99" i="13"/>
  <c r="AF2797" i="13"/>
  <c r="AJ3096" i="13" l="1"/>
  <c r="AJ3095" i="13"/>
  <c r="AJ3097" i="13"/>
  <c r="AJ3112" i="13" s="1"/>
  <c r="AF253" i="13"/>
  <c r="AE116" i="13"/>
  <c r="AJ3091" i="13"/>
  <c r="AJ3106" i="13" s="1"/>
  <c r="AJ3122" i="122"/>
  <c r="AI2863" i="122"/>
  <c r="AF111" i="122"/>
  <c r="AG2769" i="122"/>
  <c r="AH2936" i="122"/>
  <c r="AI2915" i="122"/>
  <c r="AG2819" i="122"/>
  <c r="AI2867" i="122"/>
  <c r="AI3033" i="122"/>
  <c r="AI3032" i="122"/>
  <c r="AJ3124" i="122"/>
  <c r="AG2821" i="122"/>
  <c r="AJ3125" i="122"/>
  <c r="AG2655" i="122"/>
  <c r="AI2874" i="122"/>
  <c r="AG2716" i="122"/>
  <c r="AG2817" i="122"/>
  <c r="AG2650" i="122"/>
  <c r="AG2651" i="122"/>
  <c r="AI3034" i="122"/>
  <c r="AJ2977" i="122"/>
  <c r="AG2653" i="122"/>
  <c r="AI3028" i="122"/>
  <c r="AI3031" i="122"/>
  <c r="AG2818" i="122"/>
  <c r="AG2652" i="122"/>
  <c r="AI2864" i="122"/>
  <c r="AG2820" i="122"/>
  <c r="AG2660" i="122"/>
  <c r="AJ3128" i="122"/>
  <c r="AJ3126" i="122"/>
  <c r="AH2767" i="122"/>
  <c r="AH2763" i="122"/>
  <c r="AI2868" i="122"/>
  <c r="AG2654" i="122"/>
  <c r="AJ3123" i="122"/>
  <c r="AG2822" i="122"/>
  <c r="AJ3127" i="122"/>
  <c r="AI2865" i="122"/>
  <c r="AI3036" i="122"/>
  <c r="AG316" i="122"/>
  <c r="AG2816" i="122"/>
  <c r="AI2866" i="122"/>
  <c r="AJ3144" i="122"/>
  <c r="AI2869" i="122"/>
  <c r="AI3035" i="122"/>
  <c r="AF338" i="122"/>
  <c r="AI3030" i="122"/>
  <c r="AF2722" i="122"/>
  <c r="AG2649" i="122"/>
  <c r="AF110" i="122"/>
  <c r="AG309" i="122"/>
  <c r="AJ3105" i="13"/>
  <c r="AH2878" i="13"/>
  <c r="AH2879" i="13"/>
  <c r="AF2668" i="13"/>
  <c r="AI2983" i="13"/>
  <c r="AI2990" i="13"/>
  <c r="AH2876" i="13"/>
  <c r="AF252" i="13"/>
  <c r="AE115" i="13"/>
  <c r="AH2877" i="13"/>
  <c r="AE113" i="13"/>
  <c r="AF250" i="13"/>
  <c r="AI2984" i="13"/>
  <c r="AF2669" i="13"/>
  <c r="AE117" i="13"/>
  <c r="AF254" i="13"/>
  <c r="AI2986" i="13"/>
  <c r="AH2882" i="13"/>
  <c r="AI2988" i="13"/>
  <c r="AI2989" i="13"/>
  <c r="AG2773" i="13"/>
  <c r="AG2769" i="13"/>
  <c r="AF2663" i="13"/>
  <c r="AG2774" i="13"/>
  <c r="AF2666" i="13"/>
  <c r="AJ3111" i="13"/>
  <c r="AJ3110" i="13"/>
  <c r="AH2880" i="13"/>
  <c r="AG2770" i="13"/>
  <c r="AF249" i="13"/>
  <c r="AI2985" i="13"/>
  <c r="AJ3092" i="13"/>
  <c r="AG2771" i="13"/>
  <c r="AE111" i="13"/>
  <c r="AF2667" i="13"/>
  <c r="AJ3094" i="13"/>
  <c r="AF2665" i="13"/>
  <c r="AF2664" i="13"/>
  <c r="AG2775" i="13"/>
  <c r="AE114" i="13"/>
  <c r="AI2987" i="13"/>
  <c r="AJ3108" i="13"/>
  <c r="AE306" i="13"/>
  <c r="AH2881" i="13"/>
  <c r="AF248" i="13"/>
  <c r="AE112" i="13"/>
  <c r="AF251" i="13"/>
  <c r="AF258" i="13"/>
  <c r="AE212" i="13"/>
  <c r="AE225" i="13"/>
  <c r="AE106" i="13"/>
  <c r="AG2776" i="13"/>
  <c r="P30" i="8"/>
  <c r="V33" i="8"/>
  <c r="X33" i="8"/>
  <c r="P33" i="8"/>
  <c r="R33" i="8"/>
  <c r="Q33" i="8"/>
  <c r="AH2883" i="13"/>
  <c r="AE33" i="13"/>
  <c r="AD42" i="13"/>
  <c r="AD24" i="13"/>
  <c r="AG2772" i="13"/>
  <c r="AF2662" i="13"/>
  <c r="AF2630" i="13"/>
  <c r="AF247" i="13"/>
  <c r="AE110" i="13"/>
  <c r="AE320" i="13"/>
  <c r="AJ33" i="8"/>
  <c r="AH33" i="8"/>
  <c r="AH2844" i="13"/>
  <c r="AG2737" i="13"/>
  <c r="AI33" i="8"/>
  <c r="AE64" i="13"/>
  <c r="AF56" i="13" l="1"/>
  <c r="AI3003" i="13"/>
  <c r="AJ2943" i="13" s="1"/>
  <c r="AI3001" i="13"/>
  <c r="AJ2941" i="13" s="1"/>
  <c r="AJ3137" i="122"/>
  <c r="AI3005" i="13"/>
  <c r="AI3004" i="13"/>
  <c r="AJ2944" i="13" s="1"/>
  <c r="AI2908" i="122"/>
  <c r="AH2756" i="122"/>
  <c r="AG2814" i="122"/>
  <c r="AI2876" i="122"/>
  <c r="AH2761" i="122"/>
  <c r="AH2759" i="122"/>
  <c r="AH2760" i="122"/>
  <c r="AI2914" i="122"/>
  <c r="AJ3138" i="122"/>
  <c r="AJ2973" i="122"/>
  <c r="AJ3142" i="122"/>
  <c r="AH2827" i="122"/>
  <c r="AJ2971" i="122"/>
  <c r="AJ2974" i="122"/>
  <c r="AG2710" i="122"/>
  <c r="AI2934" i="122"/>
  <c r="AH2762" i="122"/>
  <c r="AG313" i="122"/>
  <c r="AI2909" i="122"/>
  <c r="AH2757" i="122"/>
  <c r="AG314" i="122"/>
  <c r="AI2912" i="122"/>
  <c r="AG104" i="122"/>
  <c r="AG315" i="122"/>
  <c r="AG2714" i="122"/>
  <c r="AJ3141" i="122"/>
  <c r="AK3084" i="122"/>
  <c r="AG2712" i="122"/>
  <c r="AG310" i="122"/>
  <c r="AJ3139" i="122"/>
  <c r="AG312" i="122"/>
  <c r="AJ2976" i="122"/>
  <c r="AI2913" i="122"/>
  <c r="AJ3143" i="122"/>
  <c r="AH2758" i="122"/>
  <c r="AJ3135" i="122"/>
  <c r="AJ3022" i="122"/>
  <c r="AG2711" i="122"/>
  <c r="AG2715" i="122"/>
  <c r="AG2829" i="122"/>
  <c r="AJ2975" i="122"/>
  <c r="AI2911" i="122"/>
  <c r="AJ2972" i="122"/>
  <c r="AI2910" i="122"/>
  <c r="AH2823" i="122"/>
  <c r="AG2720" i="122"/>
  <c r="AG311" i="122"/>
  <c r="AG2713" i="122"/>
  <c r="AH2656" i="122"/>
  <c r="AJ3140" i="122"/>
  <c r="AI2930" i="122"/>
  <c r="AG2709" i="122"/>
  <c r="AG2662" i="122"/>
  <c r="AJ2970" i="122"/>
  <c r="AG97" i="122"/>
  <c r="AF41" i="122"/>
  <c r="AK3045" i="13"/>
  <c r="AH2893" i="13"/>
  <c r="AI2998" i="13"/>
  <c r="AH2891" i="13"/>
  <c r="AF298" i="13"/>
  <c r="AF2683" i="13"/>
  <c r="AF55" i="13"/>
  <c r="AF2684" i="13"/>
  <c r="AH2894" i="13"/>
  <c r="AF299" i="13"/>
  <c r="AF295" i="13"/>
  <c r="AF57" i="13"/>
  <c r="AG2786" i="13"/>
  <c r="AF2678" i="13"/>
  <c r="AG2785" i="13"/>
  <c r="AH2892" i="13"/>
  <c r="AI2999" i="13"/>
  <c r="AF296" i="13"/>
  <c r="AF54" i="13"/>
  <c r="AF293" i="13"/>
  <c r="AG2784" i="13"/>
  <c r="AF297" i="13"/>
  <c r="AG2790" i="13"/>
  <c r="AG2788" i="13"/>
  <c r="AF53" i="13"/>
  <c r="AH2897" i="13"/>
  <c r="AF294" i="13"/>
  <c r="AF2688" i="13"/>
  <c r="AH2896" i="13"/>
  <c r="AF2681" i="13"/>
  <c r="AF303" i="13"/>
  <c r="AI2996" i="13"/>
  <c r="AH2895" i="13"/>
  <c r="AF2680" i="13"/>
  <c r="AG2789" i="13"/>
  <c r="AF51" i="13"/>
  <c r="AF2682" i="13"/>
  <c r="AG2791" i="13"/>
  <c r="AG2795" i="13"/>
  <c r="AJ3107" i="13"/>
  <c r="AJ3103" i="13"/>
  <c r="AE108" i="13"/>
  <c r="AJ3109" i="13"/>
  <c r="AK3050" i="13"/>
  <c r="AF2679" i="13"/>
  <c r="AF52" i="13"/>
  <c r="AI3002" i="13"/>
  <c r="AK3048" i="13"/>
  <c r="AK3052" i="13"/>
  <c r="AI3000" i="13"/>
  <c r="AK3051" i="13"/>
  <c r="AK3046" i="13"/>
  <c r="AE321" i="13"/>
  <c r="AH2902" i="13"/>
  <c r="P31" i="8"/>
  <c r="AE39" i="13"/>
  <c r="AF180" i="13"/>
  <c r="AE121" i="13"/>
  <c r="AE227" i="13"/>
  <c r="AF2677" i="13"/>
  <c r="AG2787" i="13"/>
  <c r="AG2782" i="13"/>
  <c r="P36" i="8"/>
  <c r="AH2889" i="13"/>
  <c r="AH2898" i="13"/>
  <c r="AF2675" i="13"/>
  <c r="AF292" i="13"/>
  <c r="AF50" i="13"/>
  <c r="AE16" i="13"/>
  <c r="AF260" i="13"/>
  <c r="AJ2945" i="13" l="1"/>
  <c r="AH2725" i="13"/>
  <c r="AG2623" i="13"/>
  <c r="AG2628" i="13"/>
  <c r="AI2831" i="13"/>
  <c r="AK3077" i="122"/>
  <c r="AF309" i="13"/>
  <c r="AF112" i="13" s="1"/>
  <c r="AI2837" i="13"/>
  <c r="AI2833" i="13"/>
  <c r="AI2835" i="13"/>
  <c r="AI2834" i="13"/>
  <c r="AI2879" i="13" s="1"/>
  <c r="AH2728" i="13"/>
  <c r="AI2832" i="13"/>
  <c r="P32" i="8"/>
  <c r="AI2923" i="122"/>
  <c r="AH2769" i="122"/>
  <c r="AI2921" i="122"/>
  <c r="AG322" i="122"/>
  <c r="AI2763" i="122"/>
  <c r="AI2925" i="122"/>
  <c r="AI2926" i="122"/>
  <c r="AK3083" i="122"/>
  <c r="AK3079" i="122"/>
  <c r="AK3129" i="122"/>
  <c r="AK3081" i="122"/>
  <c r="AI2927" i="122"/>
  <c r="AG101" i="122"/>
  <c r="AJ3019" i="122"/>
  <c r="AK3082" i="122"/>
  <c r="AI2929" i="122"/>
  <c r="AH2716" i="122"/>
  <c r="AG99" i="122"/>
  <c r="AH2651" i="122"/>
  <c r="AF23" i="122"/>
  <c r="AJ3017" i="122"/>
  <c r="AJ3020" i="122"/>
  <c r="AI2928" i="122"/>
  <c r="AG98" i="122"/>
  <c r="AH2654" i="122"/>
  <c r="AG102" i="122"/>
  <c r="AH2822" i="122"/>
  <c r="AJ3018" i="122"/>
  <c r="AH2816" i="122"/>
  <c r="AH2660" i="122"/>
  <c r="AJ3037" i="122"/>
  <c r="AH2820" i="122"/>
  <c r="AJ3021" i="122"/>
  <c r="AH2652" i="122"/>
  <c r="AG103" i="122"/>
  <c r="AH2817" i="122"/>
  <c r="AJ2874" i="122"/>
  <c r="AJ3016" i="122"/>
  <c r="AH316" i="122"/>
  <c r="AH2819" i="122"/>
  <c r="AJ2870" i="122"/>
  <c r="AH2818" i="122"/>
  <c r="AG100" i="122"/>
  <c r="AI2924" i="122"/>
  <c r="AH2650" i="122"/>
  <c r="AI2767" i="122"/>
  <c r="AK3078" i="122"/>
  <c r="AK3080" i="122"/>
  <c r="AH2653" i="122"/>
  <c r="AH2655" i="122"/>
  <c r="AH2821" i="122"/>
  <c r="AK3090" i="13"/>
  <c r="AG2722" i="122"/>
  <c r="AH2649" i="122"/>
  <c r="AH309" i="122"/>
  <c r="AJ3015" i="122"/>
  <c r="AJ2938" i="13"/>
  <c r="AF101" i="13"/>
  <c r="AF313" i="13"/>
  <c r="AF314" i="13"/>
  <c r="AG2624" i="13"/>
  <c r="AF96" i="13"/>
  <c r="AF102" i="13"/>
  <c r="AH2724" i="13"/>
  <c r="AH2726" i="13"/>
  <c r="AF98" i="13"/>
  <c r="AF308" i="13"/>
  <c r="AG2618" i="13"/>
  <c r="AF99" i="13"/>
  <c r="AF310" i="13"/>
  <c r="AF100" i="13"/>
  <c r="AI2836" i="13"/>
  <c r="AH2770" i="13"/>
  <c r="AF311" i="13"/>
  <c r="AG2621" i="13"/>
  <c r="AF318" i="13"/>
  <c r="AF97" i="13"/>
  <c r="AJ2939" i="13"/>
  <c r="AH2730" i="13"/>
  <c r="AE109" i="13"/>
  <c r="AH2731" i="13"/>
  <c r="AG2620" i="13"/>
  <c r="AF312" i="13"/>
  <c r="AG2622" i="13"/>
  <c r="AF210" i="13"/>
  <c r="AH2729" i="13"/>
  <c r="AE123" i="13"/>
  <c r="AF2690" i="13"/>
  <c r="AJ2940" i="13"/>
  <c r="AK3093" i="13"/>
  <c r="AK3047" i="13"/>
  <c r="AF261" i="13"/>
  <c r="AJ2988" i="13"/>
  <c r="AK3095" i="13"/>
  <c r="AE40" i="13"/>
  <c r="AI2842" i="13"/>
  <c r="AK3091" i="13"/>
  <c r="AJ2986" i="13"/>
  <c r="AI2838" i="13"/>
  <c r="AG2619" i="13"/>
  <c r="AH2735" i="13"/>
  <c r="AJ2990" i="13"/>
  <c r="AJ2989" i="13"/>
  <c r="AK3096" i="13"/>
  <c r="AK3097" i="13"/>
  <c r="AJ2942" i="13"/>
  <c r="AK3049" i="13"/>
  <c r="AG2797" i="13"/>
  <c r="AH2727" i="13"/>
  <c r="AE22" i="13"/>
  <c r="AG2617" i="13"/>
  <c r="AF307" i="13"/>
  <c r="AF182" i="13"/>
  <c r="AF61" i="13"/>
  <c r="Q30" i="8"/>
  <c r="AH2904" i="13"/>
  <c r="AF95" i="13"/>
  <c r="AF305" i="13"/>
  <c r="AG249" i="13" l="1"/>
  <c r="AG2668" i="13"/>
  <c r="AI2882" i="13"/>
  <c r="AH2773" i="13"/>
  <c r="AH2788" i="13" s="1"/>
  <c r="AI2876" i="13"/>
  <c r="AI2877" i="13"/>
  <c r="AI2878" i="13"/>
  <c r="AK3122" i="122"/>
  <c r="AK3137" i="122" s="1"/>
  <c r="AI2880" i="13"/>
  <c r="AJ2984" i="13"/>
  <c r="AI2894" i="13"/>
  <c r="AK3105" i="13"/>
  <c r="AJ2863" i="122"/>
  <c r="AG111" i="122"/>
  <c r="AJ25" i="8"/>
  <c r="AG338" i="122"/>
  <c r="AI2936" i="122"/>
  <c r="AH2814" i="122"/>
  <c r="AG110" i="122"/>
  <c r="AI2756" i="122"/>
  <c r="AI2758" i="122"/>
  <c r="AI2762" i="122"/>
  <c r="AI2761" i="122"/>
  <c r="AI2759" i="122"/>
  <c r="AK2977" i="122"/>
  <c r="AJ2869" i="122"/>
  <c r="AJ2867" i="122"/>
  <c r="AK3128" i="122"/>
  <c r="AH2710" i="122"/>
  <c r="AI2757" i="122"/>
  <c r="AH2715" i="122"/>
  <c r="AJ2864" i="122"/>
  <c r="AH310" i="122"/>
  <c r="AJ3036" i="122"/>
  <c r="AJ2868" i="122"/>
  <c r="AJ2915" i="122"/>
  <c r="AH2712" i="122"/>
  <c r="AH2713" i="122"/>
  <c r="AH311" i="122"/>
  <c r="AH312" i="122"/>
  <c r="AH2720" i="122"/>
  <c r="AJ3033" i="122"/>
  <c r="AH2711" i="122"/>
  <c r="AK3127" i="122"/>
  <c r="AK3126" i="122"/>
  <c r="AJ2866" i="122"/>
  <c r="AK3123" i="122"/>
  <c r="AJ3031" i="122"/>
  <c r="AH2714" i="122"/>
  <c r="AJ3035" i="122"/>
  <c r="AJ3028" i="122"/>
  <c r="AK3125" i="122"/>
  <c r="AI2760" i="122"/>
  <c r="AJ3034" i="122"/>
  <c r="AK3144" i="122"/>
  <c r="AJ2865" i="122"/>
  <c r="AH2829" i="122"/>
  <c r="AH314" i="122"/>
  <c r="AI2827" i="122"/>
  <c r="AH313" i="122"/>
  <c r="AJ3032" i="122"/>
  <c r="AH104" i="122"/>
  <c r="AJ2934" i="122"/>
  <c r="AH315" i="122"/>
  <c r="AI2656" i="122"/>
  <c r="AK3124" i="122"/>
  <c r="AI2808" i="122"/>
  <c r="AH2709" i="122"/>
  <c r="AH2662" i="122"/>
  <c r="AH97" i="122"/>
  <c r="AJ3030" i="122"/>
  <c r="AJ2983" i="13"/>
  <c r="AF116" i="13"/>
  <c r="AG2669" i="13"/>
  <c r="AG254" i="13"/>
  <c r="AG253" i="13"/>
  <c r="AG298" i="13"/>
  <c r="AF117" i="13"/>
  <c r="AH2769" i="13"/>
  <c r="AG248" i="13"/>
  <c r="AH2771" i="13"/>
  <c r="AF111" i="13"/>
  <c r="AG2683" i="13"/>
  <c r="AI2881" i="13"/>
  <c r="AG258" i="13"/>
  <c r="AG2663" i="13"/>
  <c r="AH2785" i="13"/>
  <c r="AH2776" i="13"/>
  <c r="AG250" i="13"/>
  <c r="AF113" i="13"/>
  <c r="AE124" i="13"/>
  <c r="AH2775" i="13"/>
  <c r="AG252" i="13"/>
  <c r="AI2895" i="13"/>
  <c r="AG2666" i="13"/>
  <c r="AF114" i="13"/>
  <c r="AG251" i="13"/>
  <c r="AF115" i="13"/>
  <c r="AG2665" i="13"/>
  <c r="AG2688" i="13"/>
  <c r="AG303" i="13"/>
  <c r="AF212" i="13"/>
  <c r="AF106" i="13"/>
  <c r="AF225" i="13"/>
  <c r="AG2667" i="13"/>
  <c r="AH2774" i="13"/>
  <c r="AG2664" i="13"/>
  <c r="AJ3001" i="13"/>
  <c r="AK3110" i="13"/>
  <c r="AE41" i="13"/>
  <c r="AF63" i="13"/>
  <c r="AG2630" i="13"/>
  <c r="AG52" i="13"/>
  <c r="AJ3004" i="13"/>
  <c r="AK3108" i="13"/>
  <c r="AI2844" i="13"/>
  <c r="AK3092" i="13"/>
  <c r="AK3111" i="13"/>
  <c r="AG247" i="13"/>
  <c r="AI2883" i="13"/>
  <c r="AJ2987" i="13"/>
  <c r="AJ3005" i="13"/>
  <c r="AK3106" i="13"/>
  <c r="AF306" i="13"/>
  <c r="AH2737" i="13"/>
  <c r="AJ2985" i="13"/>
  <c r="AK3094" i="13"/>
  <c r="AK3112" i="13"/>
  <c r="AJ3003" i="13"/>
  <c r="AH2772" i="13"/>
  <c r="Q31" i="8"/>
  <c r="AG2662" i="13"/>
  <c r="AF320" i="13"/>
  <c r="AF110" i="13"/>
  <c r="Q36" i="8"/>
  <c r="AI2897" i="13" l="1"/>
  <c r="AL3045" i="13"/>
  <c r="AI2893" i="13"/>
  <c r="AI2892" i="13"/>
  <c r="AJ2832" i="13" s="1"/>
  <c r="AI2891" i="13"/>
  <c r="AJ2999" i="13"/>
  <c r="AJ2834" i="13"/>
  <c r="AG55" i="13"/>
  <c r="AI2896" i="13"/>
  <c r="AL3077" i="122"/>
  <c r="AE24" i="13"/>
  <c r="AG313" i="13"/>
  <c r="AI2728" i="13"/>
  <c r="AH2786" i="13"/>
  <c r="AJ2835" i="13"/>
  <c r="Q32" i="8"/>
  <c r="AJ2908" i="122"/>
  <c r="AI2801" i="122"/>
  <c r="AJ2876" i="122"/>
  <c r="AH322" i="122"/>
  <c r="AI2769" i="122"/>
  <c r="AI2823" i="122"/>
  <c r="AG41" i="122"/>
  <c r="AK3142" i="122"/>
  <c r="AI2652" i="122"/>
  <c r="AH98" i="122"/>
  <c r="AI2701" i="122"/>
  <c r="AI2654" i="122"/>
  <c r="AI2650" i="122"/>
  <c r="AK3022" i="122"/>
  <c r="AK3138" i="122"/>
  <c r="AK3135" i="122"/>
  <c r="AI2651" i="122"/>
  <c r="AH100" i="122"/>
  <c r="AJ2930" i="122"/>
  <c r="AJ2909" i="122"/>
  <c r="AH103" i="122"/>
  <c r="AK2972" i="122"/>
  <c r="AJ2910" i="122"/>
  <c r="AK3140" i="122"/>
  <c r="AK3143" i="122"/>
  <c r="AI2806" i="122"/>
  <c r="AJ2911" i="122"/>
  <c r="AK2973" i="122"/>
  <c r="AH99" i="122"/>
  <c r="AJ2913" i="122"/>
  <c r="AK2874" i="122"/>
  <c r="AJ2767" i="122"/>
  <c r="AL3084" i="122"/>
  <c r="AI2805" i="122"/>
  <c r="AK2971" i="122"/>
  <c r="AI2655" i="122"/>
  <c r="AJ2912" i="122"/>
  <c r="AI2804" i="122"/>
  <c r="AI2807" i="122"/>
  <c r="AK3141" i="122"/>
  <c r="AI2660" i="122"/>
  <c r="AI2653" i="122"/>
  <c r="AK2976" i="122"/>
  <c r="AK3139" i="122"/>
  <c r="AH101" i="122"/>
  <c r="AH102" i="122"/>
  <c r="AK2974" i="122"/>
  <c r="AK2975" i="122"/>
  <c r="AI2802" i="122"/>
  <c r="AJ2914" i="122"/>
  <c r="AI2803" i="122"/>
  <c r="AH2722" i="122"/>
  <c r="AI2649" i="122"/>
  <c r="AK2970" i="122"/>
  <c r="AG101" i="13"/>
  <c r="AJ2998" i="13"/>
  <c r="AG299" i="13"/>
  <c r="AG2684" i="13"/>
  <c r="AG56" i="13"/>
  <c r="AG2678" i="13"/>
  <c r="AG57" i="13"/>
  <c r="AH2623" i="13"/>
  <c r="AH2784" i="13"/>
  <c r="AG293" i="13"/>
  <c r="AH2791" i="13"/>
  <c r="AH2628" i="13"/>
  <c r="AI2725" i="13"/>
  <c r="AJ2837" i="13"/>
  <c r="AG51" i="13"/>
  <c r="AH2790" i="13"/>
  <c r="AF121" i="13"/>
  <c r="AG53" i="13"/>
  <c r="AF227" i="13"/>
  <c r="AF39" i="13"/>
  <c r="AL3090" i="13"/>
  <c r="AG180" i="13"/>
  <c r="AG210" i="13"/>
  <c r="AG295" i="13"/>
  <c r="AG2680" i="13"/>
  <c r="AG54" i="13"/>
  <c r="AI2889" i="13"/>
  <c r="AG2681" i="13"/>
  <c r="AG296" i="13"/>
  <c r="AF108" i="13"/>
  <c r="AF33" i="13"/>
  <c r="AG260" i="13"/>
  <c r="AF64" i="13"/>
  <c r="AG2682" i="13"/>
  <c r="AG297" i="13"/>
  <c r="AH2789" i="13"/>
  <c r="AK3103" i="13"/>
  <c r="AH2795" i="13"/>
  <c r="AF321" i="13"/>
  <c r="AG294" i="13"/>
  <c r="AG2679" i="13"/>
  <c r="AJ3002" i="13"/>
  <c r="AL3048" i="13"/>
  <c r="AK2941" i="13"/>
  <c r="AJ3000" i="13"/>
  <c r="AJ2996" i="13"/>
  <c r="AI2898" i="13"/>
  <c r="AL3051" i="13"/>
  <c r="AK2944" i="13"/>
  <c r="AL3050" i="13"/>
  <c r="AG2677" i="13"/>
  <c r="AL3052" i="13"/>
  <c r="AK3109" i="13"/>
  <c r="AK2945" i="13"/>
  <c r="AK3107" i="13"/>
  <c r="AH2782" i="13"/>
  <c r="AK2943" i="13"/>
  <c r="AL3046" i="13"/>
  <c r="AE42" i="13"/>
  <c r="AI2902" i="13"/>
  <c r="AG292" i="13"/>
  <c r="AG2675" i="13"/>
  <c r="AH2787" i="13"/>
  <c r="AG50" i="13"/>
  <c r="R30" i="8"/>
  <c r="AJ2831" i="13" l="1"/>
  <c r="AK2939" i="13"/>
  <c r="AJ2833" i="13"/>
  <c r="AI2726" i="13"/>
  <c r="AJ2879" i="13"/>
  <c r="AG116" i="13"/>
  <c r="AH253" i="13"/>
  <c r="AJ2880" i="13"/>
  <c r="AJ2836" i="13"/>
  <c r="AI2773" i="13"/>
  <c r="AJ2877" i="13"/>
  <c r="AL3105" i="13"/>
  <c r="AJ2882" i="13"/>
  <c r="AJ2923" i="122"/>
  <c r="AJ2763" i="122"/>
  <c r="AL3122" i="122"/>
  <c r="AH2624" i="13"/>
  <c r="AI2816" i="122"/>
  <c r="AI2724" i="13"/>
  <c r="AI2730" i="13"/>
  <c r="AH111" i="122"/>
  <c r="AH338" i="122"/>
  <c r="AI2818" i="122"/>
  <c r="AI2822" i="122"/>
  <c r="AI2814" i="122"/>
  <c r="AG23" i="122"/>
  <c r="AI2821" i="122"/>
  <c r="AK3020" i="122"/>
  <c r="AI2820" i="122"/>
  <c r="AK2870" i="122"/>
  <c r="AI2716" i="122"/>
  <c r="AI2697" i="122"/>
  <c r="AJ2929" i="122"/>
  <c r="AI2720" i="122"/>
  <c r="AK3018" i="122"/>
  <c r="AI2699" i="122"/>
  <c r="AI2817" i="122"/>
  <c r="AL3079" i="122"/>
  <c r="AK2934" i="122"/>
  <c r="AL3083" i="122"/>
  <c r="AJ2925" i="122"/>
  <c r="AJ2926" i="122"/>
  <c r="AK3019" i="122"/>
  <c r="AL3129" i="122"/>
  <c r="AH110" i="122"/>
  <c r="AI2696" i="122"/>
  <c r="AL3082" i="122"/>
  <c r="AK3021" i="122"/>
  <c r="AI2700" i="122"/>
  <c r="AJ2928" i="122"/>
  <c r="AJ2924" i="122"/>
  <c r="AK3037" i="122"/>
  <c r="AJ2927" i="122"/>
  <c r="AJ2827" i="122"/>
  <c r="AL3080" i="122"/>
  <c r="AK3017" i="122"/>
  <c r="AJ2921" i="122"/>
  <c r="AL3081" i="122"/>
  <c r="AI2698" i="122"/>
  <c r="AI2819" i="122"/>
  <c r="AK3016" i="122"/>
  <c r="AL3078" i="122"/>
  <c r="AI2695" i="122"/>
  <c r="AK2938" i="13"/>
  <c r="AK3015" i="122"/>
  <c r="AI2662" i="122"/>
  <c r="AI2694" i="122"/>
  <c r="AG102" i="13"/>
  <c r="AG314" i="13"/>
  <c r="AH2668" i="13"/>
  <c r="AH2618" i="13"/>
  <c r="AG308" i="13"/>
  <c r="AG96" i="13"/>
  <c r="AI2731" i="13"/>
  <c r="AG106" i="13"/>
  <c r="AI2770" i="13"/>
  <c r="AF22" i="13"/>
  <c r="AF123" i="13"/>
  <c r="AG61" i="13"/>
  <c r="AG182" i="13"/>
  <c r="AF40" i="13"/>
  <c r="AF109" i="13"/>
  <c r="AJ2876" i="13"/>
  <c r="AG212" i="13"/>
  <c r="AG225" i="13"/>
  <c r="AG261" i="13"/>
  <c r="AG98" i="13"/>
  <c r="AF16" i="13"/>
  <c r="AH2620" i="13"/>
  <c r="AG310" i="13"/>
  <c r="AG99" i="13"/>
  <c r="AG311" i="13"/>
  <c r="AH2621" i="13"/>
  <c r="AG2690" i="13"/>
  <c r="AG100" i="13"/>
  <c r="AG312" i="13"/>
  <c r="AH2622" i="13"/>
  <c r="AI2729" i="13"/>
  <c r="AJ2842" i="13"/>
  <c r="AK2988" i="13"/>
  <c r="AG305" i="13"/>
  <c r="AL3047" i="13"/>
  <c r="AH2617" i="13"/>
  <c r="AJ2878" i="13"/>
  <c r="AL3093" i="13"/>
  <c r="AH2619" i="13"/>
  <c r="AG309" i="13"/>
  <c r="AK2990" i="13"/>
  <c r="AL3097" i="13"/>
  <c r="AL3095" i="13"/>
  <c r="AL3096" i="13"/>
  <c r="AK2986" i="13"/>
  <c r="AG97" i="13"/>
  <c r="AI2735" i="13"/>
  <c r="AG307" i="13"/>
  <c r="AL3091" i="13"/>
  <c r="AL3049" i="13"/>
  <c r="AK2989" i="13"/>
  <c r="AJ2838" i="13"/>
  <c r="AI2904" i="13"/>
  <c r="AK2940" i="13"/>
  <c r="AK2942" i="13"/>
  <c r="AG95" i="13"/>
  <c r="AH2797" i="13"/>
  <c r="AI2727" i="13"/>
  <c r="R31" i="8"/>
  <c r="R36" i="8"/>
  <c r="AI2771" i="13" l="1"/>
  <c r="AJ2894" i="13"/>
  <c r="AK2984" i="13"/>
  <c r="AH56" i="13"/>
  <c r="AM3045" i="13"/>
  <c r="AM3090" i="13" s="1"/>
  <c r="AJ2892" i="13"/>
  <c r="AK2832" i="13" s="1"/>
  <c r="AI2788" i="13"/>
  <c r="AJ2895" i="13"/>
  <c r="AJ2881" i="13"/>
  <c r="AJ2897" i="13"/>
  <c r="AI2775" i="13"/>
  <c r="AH2669" i="13"/>
  <c r="AI2769" i="13"/>
  <c r="AJ2756" i="122"/>
  <c r="AJ2808" i="122"/>
  <c r="AK2863" i="122"/>
  <c r="AJ2762" i="122"/>
  <c r="AJ2758" i="122"/>
  <c r="AF124" i="13"/>
  <c r="AI2776" i="13"/>
  <c r="AF41" i="13"/>
  <c r="AL3137" i="122"/>
  <c r="AJ2936" i="122"/>
  <c r="AI2713" i="122"/>
  <c r="AI2715" i="122"/>
  <c r="AI2712" i="122"/>
  <c r="AJ2761" i="122"/>
  <c r="AI2710" i="122"/>
  <c r="AI2829" i="122"/>
  <c r="AI2711" i="122"/>
  <c r="AK25" i="8"/>
  <c r="AJ2759" i="122"/>
  <c r="AL2977" i="122"/>
  <c r="AL3127" i="122"/>
  <c r="AK3034" i="122"/>
  <c r="AK3036" i="122"/>
  <c r="AL3124" i="122"/>
  <c r="AK3032" i="122"/>
  <c r="AK2864" i="122"/>
  <c r="AK2866" i="122"/>
  <c r="AK3033" i="122"/>
  <c r="AK2865" i="122"/>
  <c r="AJ2656" i="122"/>
  <c r="AI2709" i="122"/>
  <c r="AL3125" i="122"/>
  <c r="AK2867" i="122"/>
  <c r="AK2868" i="122"/>
  <c r="AH41" i="122"/>
  <c r="AL3144" i="122"/>
  <c r="AJ2757" i="122"/>
  <c r="AJ2660" i="122"/>
  <c r="AJ2760" i="122"/>
  <c r="AK3028" i="122"/>
  <c r="AL3123" i="122"/>
  <c r="AL3128" i="122"/>
  <c r="AK2915" i="122"/>
  <c r="AK3031" i="122"/>
  <c r="AK2767" i="122"/>
  <c r="AI2714" i="122"/>
  <c r="AK2869" i="122"/>
  <c r="AK3035" i="122"/>
  <c r="AL3126" i="122"/>
  <c r="AL2874" i="122"/>
  <c r="AK2983" i="13"/>
  <c r="AH254" i="13"/>
  <c r="AG117" i="13"/>
  <c r="AH248" i="13"/>
  <c r="AI2707" i="122"/>
  <c r="AK3030" i="122"/>
  <c r="AH2683" i="13"/>
  <c r="AH298" i="13"/>
  <c r="AG111" i="13"/>
  <c r="AH2663" i="13"/>
  <c r="AG63" i="13"/>
  <c r="AH303" i="13"/>
  <c r="AH2688" i="13"/>
  <c r="AI2785" i="13"/>
  <c r="AG227" i="13"/>
  <c r="AG39" i="13"/>
  <c r="AJ2891" i="13"/>
  <c r="AH180" i="13"/>
  <c r="AH250" i="13"/>
  <c r="AG113" i="13"/>
  <c r="AH2665" i="13"/>
  <c r="AH2630" i="13"/>
  <c r="AH2666" i="13"/>
  <c r="AH251" i="13"/>
  <c r="AG114" i="13"/>
  <c r="AH2667" i="13"/>
  <c r="AH252" i="13"/>
  <c r="AG115" i="13"/>
  <c r="AI2774" i="13"/>
  <c r="AG108" i="13"/>
  <c r="AL3094" i="13"/>
  <c r="AK3005" i="13"/>
  <c r="AH2664" i="13"/>
  <c r="AK2985" i="13"/>
  <c r="AL3110" i="13"/>
  <c r="AI2786" i="13"/>
  <c r="AH2662" i="13"/>
  <c r="AG306" i="13"/>
  <c r="AK2987" i="13"/>
  <c r="AJ2844" i="13"/>
  <c r="AJ2883" i="13"/>
  <c r="AK3001" i="13"/>
  <c r="AL3108" i="13"/>
  <c r="AK3003" i="13"/>
  <c r="AK2834" i="13"/>
  <c r="AL3112" i="13"/>
  <c r="AK3004" i="13"/>
  <c r="AG110" i="13"/>
  <c r="AH247" i="13"/>
  <c r="AH249" i="13"/>
  <c r="AG112" i="13"/>
  <c r="AJ2893" i="13"/>
  <c r="AL3106" i="13"/>
  <c r="AL3111" i="13"/>
  <c r="AL3092" i="13"/>
  <c r="AI2772" i="13"/>
  <c r="AI2737" i="13"/>
  <c r="R32" i="8"/>
  <c r="S30" i="8"/>
  <c r="AK2999" i="13" l="1"/>
  <c r="AJ2728" i="13"/>
  <c r="AJ2773" i="13" s="1"/>
  <c r="AJ2801" i="122"/>
  <c r="AJ2816" i="122" s="1"/>
  <c r="AH299" i="13"/>
  <c r="AI2790" i="13"/>
  <c r="AJ2896" i="13"/>
  <c r="AK2835" i="13"/>
  <c r="AI2784" i="13"/>
  <c r="AH2684" i="13"/>
  <c r="AK2837" i="13"/>
  <c r="AI2791" i="13"/>
  <c r="AG33" i="13"/>
  <c r="AJ2807" i="122"/>
  <c r="AJ2823" i="122"/>
  <c r="AF42" i="13"/>
  <c r="AF24" i="13"/>
  <c r="AJ2803" i="122"/>
  <c r="AK2908" i="122"/>
  <c r="AG64" i="13"/>
  <c r="AK2998" i="13"/>
  <c r="AH2682" i="13"/>
  <c r="AJ2806" i="122"/>
  <c r="AM3077" i="122"/>
  <c r="AJ2725" i="13"/>
  <c r="AJ2655" i="122"/>
  <c r="AJ2651" i="122"/>
  <c r="AH2681" i="13"/>
  <c r="AJ2652" i="122"/>
  <c r="AJ2653" i="122"/>
  <c r="AJ2650" i="122"/>
  <c r="AH57" i="13"/>
  <c r="AJ2769" i="122"/>
  <c r="AJ2649" i="122"/>
  <c r="AI2722" i="122"/>
  <c r="AH23" i="122"/>
  <c r="AL3140" i="122"/>
  <c r="AL2971" i="122"/>
  <c r="AJ2720" i="122"/>
  <c r="AJ2701" i="122"/>
  <c r="AK2909" i="122"/>
  <c r="AK2876" i="122"/>
  <c r="AL2974" i="122"/>
  <c r="AL3141" i="122"/>
  <c r="AL2973" i="122"/>
  <c r="AL2975" i="122"/>
  <c r="AK2914" i="122"/>
  <c r="AL3138" i="122"/>
  <c r="AL3135" i="122"/>
  <c r="AJ2802" i="122"/>
  <c r="AL2972" i="122"/>
  <c r="AL2976" i="122"/>
  <c r="AJ2804" i="122"/>
  <c r="AJ2654" i="122"/>
  <c r="AK2930" i="122"/>
  <c r="AK2913" i="122"/>
  <c r="AK2911" i="122"/>
  <c r="AK2910" i="122"/>
  <c r="AL3142" i="122"/>
  <c r="AL3143" i="122"/>
  <c r="AK2912" i="122"/>
  <c r="AL2934" i="122"/>
  <c r="AK2827" i="122"/>
  <c r="AJ2805" i="122"/>
  <c r="AM3084" i="122"/>
  <c r="AL3139" i="122"/>
  <c r="AL3022" i="122"/>
  <c r="AH182" i="13"/>
  <c r="AH51" i="13"/>
  <c r="AH101" i="13"/>
  <c r="AH313" i="13"/>
  <c r="AI2623" i="13"/>
  <c r="AL2970" i="122"/>
  <c r="AH293" i="13"/>
  <c r="AH210" i="13"/>
  <c r="AH2678" i="13"/>
  <c r="AI2628" i="13"/>
  <c r="AG22" i="13"/>
  <c r="AK2831" i="13"/>
  <c r="AH2680" i="13"/>
  <c r="AH295" i="13"/>
  <c r="AH53" i="13"/>
  <c r="AH54" i="13"/>
  <c r="AH296" i="13"/>
  <c r="AH2675" i="13"/>
  <c r="AG109" i="13"/>
  <c r="AI2789" i="13"/>
  <c r="AH55" i="13"/>
  <c r="AH297" i="13"/>
  <c r="AK2879" i="13"/>
  <c r="AM3050" i="13"/>
  <c r="AJ2902" i="13"/>
  <c r="AH294" i="13"/>
  <c r="AL2945" i="13"/>
  <c r="AL3107" i="13"/>
  <c r="AL2939" i="13"/>
  <c r="AH2677" i="13"/>
  <c r="AH292" i="13"/>
  <c r="AL2943" i="13"/>
  <c r="AK2833" i="13"/>
  <c r="AH50" i="13"/>
  <c r="AM3048" i="13"/>
  <c r="AL3109" i="13"/>
  <c r="AM3051" i="13"/>
  <c r="AH52" i="13"/>
  <c r="AL2944" i="13"/>
  <c r="AM3052" i="13"/>
  <c r="AK3000" i="13"/>
  <c r="AL3103" i="13"/>
  <c r="AI2795" i="13"/>
  <c r="AL2941" i="13"/>
  <c r="AJ2898" i="13"/>
  <c r="AJ2889" i="13"/>
  <c r="AK3002" i="13"/>
  <c r="AK2882" i="13"/>
  <c r="AJ2726" i="13"/>
  <c r="AM3046" i="13"/>
  <c r="AK2877" i="13"/>
  <c r="AK2996" i="13"/>
  <c r="AH2679" i="13"/>
  <c r="AI2787" i="13"/>
  <c r="AI2782" i="13"/>
  <c r="AM3105" i="13"/>
  <c r="S31" i="8"/>
  <c r="AK2836" i="13" l="1"/>
  <c r="AJ2730" i="13"/>
  <c r="AJ2775" i="13" s="1"/>
  <c r="AH102" i="13"/>
  <c r="AH314" i="13"/>
  <c r="AI254" i="13" s="1"/>
  <c r="AK2880" i="13"/>
  <c r="AJ2724" i="13"/>
  <c r="AJ2769" i="13" s="1"/>
  <c r="AJ2731" i="13"/>
  <c r="AI2624" i="13"/>
  <c r="AI2669" i="13" s="1"/>
  <c r="AI299" i="13" s="1"/>
  <c r="AG16" i="13"/>
  <c r="AJ2822" i="122"/>
  <c r="AJ2818" i="122"/>
  <c r="AK2763" i="122"/>
  <c r="AI2621" i="13"/>
  <c r="AH311" i="13"/>
  <c r="AH312" i="13"/>
  <c r="AI2622" i="13"/>
  <c r="AJ2700" i="122"/>
  <c r="AK2923" i="122"/>
  <c r="AJ2696" i="122"/>
  <c r="AJ2821" i="122"/>
  <c r="AJ2695" i="122"/>
  <c r="AI2668" i="13"/>
  <c r="AI253" i="13"/>
  <c r="AJ2698" i="122"/>
  <c r="AJ2770" i="13"/>
  <c r="AL2938" i="13"/>
  <c r="AJ2729" i="13"/>
  <c r="AM3122" i="122"/>
  <c r="AJ2697" i="122"/>
  <c r="AH308" i="13"/>
  <c r="AJ2694" i="122"/>
  <c r="AJ2662" i="122"/>
  <c r="AI2618" i="13"/>
  <c r="AJ2814" i="122"/>
  <c r="AM3129" i="122"/>
  <c r="AM2874" i="122"/>
  <c r="AK2925" i="122"/>
  <c r="AK2926" i="122"/>
  <c r="AL3018" i="122"/>
  <c r="AL25" i="8"/>
  <c r="AJ2820" i="122"/>
  <c r="AK2928" i="122"/>
  <c r="AJ2817" i="122"/>
  <c r="AM3081" i="122"/>
  <c r="AK2660" i="122"/>
  <c r="AK2929" i="122"/>
  <c r="AM3079" i="122"/>
  <c r="AL2870" i="122"/>
  <c r="AK2924" i="122"/>
  <c r="AK2921" i="122"/>
  <c r="AL3016" i="122"/>
  <c r="AL3020" i="122"/>
  <c r="AL2767" i="122"/>
  <c r="AL3021" i="122"/>
  <c r="AJ2699" i="122"/>
  <c r="AJ2716" i="122"/>
  <c r="AM3080" i="122"/>
  <c r="AK2927" i="122"/>
  <c r="AL3037" i="122"/>
  <c r="AM3083" i="122"/>
  <c r="AM3082" i="122"/>
  <c r="AJ2819" i="122"/>
  <c r="AL3017" i="122"/>
  <c r="AM3078" i="122"/>
  <c r="AL3019" i="122"/>
  <c r="AH212" i="13"/>
  <c r="AH225" i="13"/>
  <c r="AH106" i="13"/>
  <c r="AH116" i="13"/>
  <c r="AK2756" i="122"/>
  <c r="AL3015" i="122"/>
  <c r="AH96" i="13"/>
  <c r="AK2876" i="13"/>
  <c r="AH98" i="13"/>
  <c r="AH310" i="13"/>
  <c r="AI2620" i="13"/>
  <c r="AH99" i="13"/>
  <c r="AJ2904" i="13"/>
  <c r="AH305" i="13"/>
  <c r="AH2690" i="13"/>
  <c r="AH100" i="13"/>
  <c r="AL2942" i="13"/>
  <c r="AL2989" i="13"/>
  <c r="AK2881" i="13"/>
  <c r="AL2986" i="13"/>
  <c r="AM3049" i="13"/>
  <c r="AK2894" i="13"/>
  <c r="AK2892" i="13"/>
  <c r="AL2940" i="13"/>
  <c r="AK2878" i="13"/>
  <c r="AM3047" i="13"/>
  <c r="AK2842" i="13"/>
  <c r="AI303" i="13"/>
  <c r="AI2688" i="13"/>
  <c r="AK2838" i="13"/>
  <c r="AJ2771" i="13"/>
  <c r="AJ2735" i="13"/>
  <c r="AM3097" i="13"/>
  <c r="AL2988" i="13"/>
  <c r="AL2984" i="13"/>
  <c r="AM3095" i="13"/>
  <c r="AJ2788" i="13"/>
  <c r="AK2897" i="13"/>
  <c r="AH95" i="13"/>
  <c r="AM3091" i="13"/>
  <c r="AH309" i="13"/>
  <c r="AI2619" i="13"/>
  <c r="AM3096" i="13"/>
  <c r="AH307" i="13"/>
  <c r="AI2617" i="13"/>
  <c r="AL2990" i="13"/>
  <c r="AM3093" i="13"/>
  <c r="AH97" i="13"/>
  <c r="AJ2727" i="13"/>
  <c r="AI2797" i="13"/>
  <c r="S32" i="8"/>
  <c r="S36" i="8"/>
  <c r="AK2895" i="13" l="1"/>
  <c r="AJ2776" i="13"/>
  <c r="AH117" i="13"/>
  <c r="AK2762" i="122"/>
  <c r="AI251" i="13"/>
  <c r="AI2666" i="13"/>
  <c r="AK2808" i="122"/>
  <c r="AK2758" i="122"/>
  <c r="AH115" i="13"/>
  <c r="AI252" i="13"/>
  <c r="AH114" i="13"/>
  <c r="AI2667" i="13"/>
  <c r="AJ2711" i="122"/>
  <c r="AK2651" i="122" s="1"/>
  <c r="AJ2774" i="13"/>
  <c r="AL2863" i="122"/>
  <c r="AL2908" i="122" s="1"/>
  <c r="AJ2715" i="122"/>
  <c r="AJ2710" i="122"/>
  <c r="AK2761" i="122"/>
  <c r="AJ2713" i="122"/>
  <c r="AK2653" i="122" s="1"/>
  <c r="AJ2785" i="13"/>
  <c r="AI2683" i="13"/>
  <c r="AI313" i="13" s="1"/>
  <c r="AI298" i="13"/>
  <c r="AI248" i="13"/>
  <c r="AL2983" i="13"/>
  <c r="AI2684" i="13"/>
  <c r="AH306" i="13"/>
  <c r="AI2663" i="13"/>
  <c r="AI293" i="13" s="1"/>
  <c r="AM3137" i="122"/>
  <c r="AJ2712" i="122"/>
  <c r="AJ2709" i="122"/>
  <c r="AH111" i="13"/>
  <c r="AI180" i="13"/>
  <c r="AH227" i="13"/>
  <c r="AM3128" i="122"/>
  <c r="AM3125" i="122"/>
  <c r="AL3036" i="122"/>
  <c r="AL2915" i="122"/>
  <c r="AL2865" i="122"/>
  <c r="AK2759" i="122"/>
  <c r="AM3123" i="122"/>
  <c r="AK2656" i="122"/>
  <c r="AL3035" i="122"/>
  <c r="AL2868" i="122"/>
  <c r="AM2977" i="122"/>
  <c r="AJ2714" i="122"/>
  <c r="AL2827" i="122"/>
  <c r="AL3031" i="122"/>
  <c r="AL3032" i="122"/>
  <c r="AL2869" i="122"/>
  <c r="AK2720" i="122"/>
  <c r="AK2760" i="122"/>
  <c r="AL3033" i="122"/>
  <c r="AM2934" i="122"/>
  <c r="AJ2707" i="122"/>
  <c r="AL3028" i="122"/>
  <c r="AJ2829" i="122"/>
  <c r="AL3034" i="122"/>
  <c r="AM3127" i="122"/>
  <c r="AL2867" i="122"/>
  <c r="AL2864" i="122"/>
  <c r="AK2936" i="122"/>
  <c r="AM3124" i="122"/>
  <c r="AM3126" i="122"/>
  <c r="AL2866" i="122"/>
  <c r="AM3144" i="122"/>
  <c r="AK2757" i="122"/>
  <c r="AI56" i="13"/>
  <c r="AL3030" i="122"/>
  <c r="AK2801" i="122"/>
  <c r="AJ2784" i="13"/>
  <c r="AK2891" i="13"/>
  <c r="AH39" i="13"/>
  <c r="AI2665" i="13"/>
  <c r="AI250" i="13"/>
  <c r="AH113" i="13"/>
  <c r="AH108" i="13"/>
  <c r="AI2630" i="13"/>
  <c r="AL2837" i="13"/>
  <c r="AL2832" i="13"/>
  <c r="AM3112" i="13"/>
  <c r="AK2883" i="13"/>
  <c r="AK2844" i="13"/>
  <c r="AI102" i="13"/>
  <c r="AK2896" i="13"/>
  <c r="AM3111" i="13"/>
  <c r="AI2662" i="13"/>
  <c r="AL3003" i="13"/>
  <c r="AM3092" i="13"/>
  <c r="AL2834" i="13"/>
  <c r="AM3094" i="13"/>
  <c r="AM3108" i="13"/>
  <c r="AI247" i="13"/>
  <c r="AH110" i="13"/>
  <c r="AK2893" i="13"/>
  <c r="AL3004" i="13"/>
  <c r="AM3106" i="13"/>
  <c r="AM3110" i="13"/>
  <c r="AL2835" i="13"/>
  <c r="AK2728" i="13"/>
  <c r="AL2999" i="13"/>
  <c r="AJ2628" i="13"/>
  <c r="AJ2790" i="13"/>
  <c r="AI2664" i="13"/>
  <c r="AI210" i="13"/>
  <c r="AL2987" i="13"/>
  <c r="AL3001" i="13"/>
  <c r="AI249" i="13"/>
  <c r="AH112" i="13"/>
  <c r="AL3005" i="13"/>
  <c r="AJ2786" i="13"/>
  <c r="AL2985" i="13"/>
  <c r="AJ2772" i="13"/>
  <c r="AJ2737" i="13"/>
  <c r="T30" i="8"/>
  <c r="AJ2791" i="13" l="1"/>
  <c r="AI57" i="13"/>
  <c r="AI296" i="13"/>
  <c r="AK2807" i="122"/>
  <c r="AI2681" i="13"/>
  <c r="AK2823" i="122"/>
  <c r="AK2803" i="122"/>
  <c r="AK2818" i="122" s="1"/>
  <c r="AI55" i="13"/>
  <c r="AI54" i="13"/>
  <c r="AI297" i="13"/>
  <c r="AJ2789" i="13"/>
  <c r="AI2682" i="13"/>
  <c r="AK2650" i="122"/>
  <c r="AK2655" i="122"/>
  <c r="AK2806" i="122"/>
  <c r="AK2696" i="122"/>
  <c r="AK2698" i="122"/>
  <c r="AI101" i="13"/>
  <c r="AK2725" i="13"/>
  <c r="AI2679" i="13"/>
  <c r="AJ2624" i="13"/>
  <c r="AI314" i="13"/>
  <c r="AK2652" i="122"/>
  <c r="AI2678" i="13"/>
  <c r="AL2923" i="122"/>
  <c r="AJ2623" i="13"/>
  <c r="AL2998" i="13"/>
  <c r="AI116" i="13"/>
  <c r="AJ253" i="13"/>
  <c r="AK2649" i="122"/>
  <c r="AJ2722" i="122"/>
  <c r="AI51" i="13"/>
  <c r="AI182" i="13"/>
  <c r="AK2769" i="122"/>
  <c r="AL2911" i="122"/>
  <c r="AM3022" i="122"/>
  <c r="AL2930" i="122"/>
  <c r="AL2660" i="122"/>
  <c r="AL2914" i="122"/>
  <c r="AM2975" i="122"/>
  <c r="AK2804" i="122"/>
  <c r="AM2976" i="122"/>
  <c r="AK2802" i="122"/>
  <c r="AL2912" i="122"/>
  <c r="AM2971" i="122"/>
  <c r="AK2701" i="122"/>
  <c r="AM3141" i="122"/>
  <c r="AM3139" i="122"/>
  <c r="AL2913" i="122"/>
  <c r="AL2910" i="122"/>
  <c r="AM3140" i="122"/>
  <c r="AM3142" i="122"/>
  <c r="AM2973" i="122"/>
  <c r="AM2767" i="122"/>
  <c r="AM3138" i="122"/>
  <c r="AM3135" i="122"/>
  <c r="AK2654" i="122"/>
  <c r="AM3143" i="122"/>
  <c r="AL2909" i="122"/>
  <c r="AL2876" i="122"/>
  <c r="AM2974" i="122"/>
  <c r="AK2805" i="122"/>
  <c r="AM2972" i="122"/>
  <c r="AM2970" i="122"/>
  <c r="AK2816" i="122"/>
  <c r="AK2724" i="13"/>
  <c r="AL2831" i="13"/>
  <c r="AH22" i="13"/>
  <c r="AH109" i="13"/>
  <c r="AI53" i="13"/>
  <c r="AI2680" i="13"/>
  <c r="AI295" i="13"/>
  <c r="AL2996" i="13"/>
  <c r="AK2730" i="13"/>
  <c r="AL2880" i="13"/>
  <c r="AM3109" i="13"/>
  <c r="AM2945" i="13"/>
  <c r="AK2731" i="13"/>
  <c r="AL2836" i="13"/>
  <c r="AK2726" i="13"/>
  <c r="AI96" i="13"/>
  <c r="AI52" i="13"/>
  <c r="AI106" i="13"/>
  <c r="AI212" i="13"/>
  <c r="AI294" i="13"/>
  <c r="AM2939" i="13"/>
  <c r="AM2944" i="13"/>
  <c r="AM3107" i="13"/>
  <c r="AK2898" i="13"/>
  <c r="AI225" i="13"/>
  <c r="AL2877" i="13"/>
  <c r="AL3000" i="13"/>
  <c r="AM2941" i="13"/>
  <c r="AK2773" i="13"/>
  <c r="AM3103" i="13"/>
  <c r="AL2833" i="13"/>
  <c r="AL3002" i="13"/>
  <c r="AM2943" i="13"/>
  <c r="AL2882" i="13"/>
  <c r="AK2902" i="13"/>
  <c r="AI292" i="13"/>
  <c r="AI2675" i="13"/>
  <c r="AI2677" i="13"/>
  <c r="AJ2782" i="13"/>
  <c r="AK2889" i="13"/>
  <c r="AJ2795" i="13"/>
  <c r="AI50" i="13"/>
  <c r="AL2879" i="13"/>
  <c r="AJ2787" i="13"/>
  <c r="T31" i="8"/>
  <c r="T36" i="8"/>
  <c r="AI100" i="13" l="1"/>
  <c r="AI99" i="13"/>
  <c r="AL2763" i="122"/>
  <c r="AL2808" i="122" s="1"/>
  <c r="AK2822" i="122"/>
  <c r="AI311" i="13"/>
  <c r="AJ251" i="13" s="1"/>
  <c r="AJ2621" i="13"/>
  <c r="AJ2666" i="13" s="1"/>
  <c r="AK2729" i="13"/>
  <c r="AI312" i="13"/>
  <c r="AJ2622" i="13"/>
  <c r="AK2695" i="122"/>
  <c r="AK2710" i="122" s="1"/>
  <c r="AK2700" i="122"/>
  <c r="AK2697" i="122"/>
  <c r="AK2711" i="122"/>
  <c r="AK2713" i="122"/>
  <c r="AL2653" i="122" s="1"/>
  <c r="AK2821" i="122"/>
  <c r="AJ2619" i="13"/>
  <c r="AI309" i="13"/>
  <c r="AL2758" i="122"/>
  <c r="AJ2668" i="13"/>
  <c r="AJ2669" i="13"/>
  <c r="AM2863" i="122"/>
  <c r="AJ2618" i="13"/>
  <c r="AI308" i="13"/>
  <c r="AK2770" i="13"/>
  <c r="AJ56" i="13"/>
  <c r="AM2938" i="13"/>
  <c r="AJ254" i="13"/>
  <c r="AI117" i="13"/>
  <c r="T32" i="8"/>
  <c r="AK2694" i="122"/>
  <c r="AK2817" i="122"/>
  <c r="AK2814" i="122"/>
  <c r="AK2819" i="122"/>
  <c r="AK2820" i="122"/>
  <c r="AM3018" i="122"/>
  <c r="AM3021" i="122"/>
  <c r="AM2870" i="122"/>
  <c r="AM3019" i="122"/>
  <c r="AK2699" i="122"/>
  <c r="AK2662" i="122"/>
  <c r="AM3020" i="122"/>
  <c r="AM3017" i="122"/>
  <c r="AM2827" i="122"/>
  <c r="AL2925" i="122"/>
  <c r="AM3037" i="122"/>
  <c r="AK2716" i="122"/>
  <c r="AL2924" i="122"/>
  <c r="AL2921" i="122"/>
  <c r="AL2928" i="122"/>
  <c r="AL2926" i="122"/>
  <c r="AL2929" i="122"/>
  <c r="AM3016" i="122"/>
  <c r="AL2927" i="122"/>
  <c r="AL2720" i="122"/>
  <c r="AL2756" i="122"/>
  <c r="AM3015" i="122"/>
  <c r="AK2769" i="13"/>
  <c r="AL2876" i="13"/>
  <c r="AI98" i="13"/>
  <c r="AJ2620" i="13"/>
  <c r="AI310" i="13"/>
  <c r="AI227" i="13"/>
  <c r="AL2892" i="13"/>
  <c r="AI307" i="13"/>
  <c r="AI2690" i="13"/>
  <c r="AJ2617" i="13"/>
  <c r="AM2989" i="13"/>
  <c r="AI97" i="13"/>
  <c r="AL2881" i="13"/>
  <c r="AK2776" i="13"/>
  <c r="AL2894" i="13"/>
  <c r="AL2897" i="13"/>
  <c r="AI305" i="13"/>
  <c r="AI95" i="13"/>
  <c r="AL2878" i="13"/>
  <c r="AM2940" i="13"/>
  <c r="AL2838" i="13"/>
  <c r="AM2984" i="13"/>
  <c r="AL2895" i="13"/>
  <c r="AM2988" i="13"/>
  <c r="AM2942" i="13"/>
  <c r="AJ180" i="13"/>
  <c r="AM2990" i="13"/>
  <c r="AK2735" i="13"/>
  <c r="AK2788" i="13"/>
  <c r="AJ303" i="13"/>
  <c r="AJ2688" i="13"/>
  <c r="AK2771" i="13"/>
  <c r="AK2775" i="13"/>
  <c r="AL2842" i="13"/>
  <c r="AM2986" i="13"/>
  <c r="AK2904" i="13"/>
  <c r="AK2727" i="13"/>
  <c r="AJ2797" i="13"/>
  <c r="U30" i="8"/>
  <c r="AK2774" i="13" l="1"/>
  <c r="AI114" i="13"/>
  <c r="AL2762" i="122"/>
  <c r="AJ252" i="13"/>
  <c r="AI115" i="13"/>
  <c r="AJ2667" i="13"/>
  <c r="AK2715" i="122"/>
  <c r="AK2712" i="122"/>
  <c r="AL2651" i="122"/>
  <c r="AL2696" i="122" s="1"/>
  <c r="AJ2664" i="13"/>
  <c r="AJ2679" i="13" s="1"/>
  <c r="AI112" i="13"/>
  <c r="AL2803" i="122"/>
  <c r="AJ249" i="13"/>
  <c r="AL2761" i="122"/>
  <c r="AL2698" i="122"/>
  <c r="AL2650" i="122"/>
  <c r="AM3030" i="122"/>
  <c r="AL2757" i="122"/>
  <c r="AI111" i="13"/>
  <c r="AJ248" i="13"/>
  <c r="AJ2663" i="13"/>
  <c r="AJ299" i="13"/>
  <c r="AJ2684" i="13"/>
  <c r="AJ57" i="13"/>
  <c r="AM2983" i="13"/>
  <c r="AJ2683" i="13"/>
  <c r="AJ298" i="13"/>
  <c r="AK2714" i="122"/>
  <c r="AK2784" i="13"/>
  <c r="AM2908" i="122"/>
  <c r="AK2785" i="13"/>
  <c r="AK2709" i="122"/>
  <c r="AK2829" i="122"/>
  <c r="AL2759" i="122"/>
  <c r="AL2760" i="122"/>
  <c r="AL2823" i="122"/>
  <c r="AL2801" i="122"/>
  <c r="AM3035" i="122"/>
  <c r="AM2915" i="122"/>
  <c r="AM2869" i="122"/>
  <c r="AM2868" i="122"/>
  <c r="AM2864" i="122"/>
  <c r="AL2936" i="122"/>
  <c r="AM3032" i="122"/>
  <c r="AM3033" i="122"/>
  <c r="AL2656" i="122"/>
  <c r="AM2865" i="122"/>
  <c r="AK2707" i="122"/>
  <c r="AM3036" i="122"/>
  <c r="AM3028" i="122"/>
  <c r="AM2867" i="122"/>
  <c r="AM3034" i="122"/>
  <c r="AM2660" i="122"/>
  <c r="AM2866" i="122"/>
  <c r="AM3031" i="122"/>
  <c r="AL2891" i="13"/>
  <c r="AJ182" i="13"/>
  <c r="AJ250" i="13"/>
  <c r="AI113" i="13"/>
  <c r="AJ2665" i="13"/>
  <c r="AJ2681" i="13"/>
  <c r="AJ296" i="13"/>
  <c r="AJ54" i="13"/>
  <c r="AL2844" i="13"/>
  <c r="AK2789" i="13"/>
  <c r="AJ210" i="13"/>
  <c r="AM3003" i="13"/>
  <c r="AJ2630" i="13"/>
  <c r="AJ2662" i="13"/>
  <c r="AK2786" i="13"/>
  <c r="AK2791" i="13"/>
  <c r="AL2883" i="13"/>
  <c r="AL2893" i="13"/>
  <c r="AL2896" i="13"/>
  <c r="AJ247" i="13"/>
  <c r="AI110" i="13"/>
  <c r="AK2790" i="13"/>
  <c r="AL2728" i="13"/>
  <c r="AM3005" i="13"/>
  <c r="AM2834" i="13"/>
  <c r="AM2832" i="13"/>
  <c r="AI108" i="13"/>
  <c r="AM2837" i="13"/>
  <c r="AK2628" i="13"/>
  <c r="AM2985" i="13"/>
  <c r="AI306" i="13"/>
  <c r="AI39" i="13"/>
  <c r="AM3004" i="13"/>
  <c r="AM3001" i="13"/>
  <c r="AM2987" i="13"/>
  <c r="AM2835" i="13"/>
  <c r="AM2999" i="13"/>
  <c r="AK2772" i="13"/>
  <c r="AK2737" i="13"/>
  <c r="U31" i="8"/>
  <c r="U36" i="8"/>
  <c r="AL2807" i="122" l="1"/>
  <c r="AL2822" i="122" s="1"/>
  <c r="AJ55" i="13"/>
  <c r="AJ2682" i="13"/>
  <c r="AJ312" i="13" s="1"/>
  <c r="AJ297" i="13"/>
  <c r="AL2652" i="122"/>
  <c r="AL2655" i="122"/>
  <c r="AL2700" i="122" s="1"/>
  <c r="AJ294" i="13"/>
  <c r="AL2818" i="122"/>
  <c r="AJ52" i="13"/>
  <c r="AL2695" i="122"/>
  <c r="AJ309" i="13"/>
  <c r="AK2619" i="13"/>
  <c r="AL2713" i="122"/>
  <c r="AL2711" i="122"/>
  <c r="AL2806" i="122"/>
  <c r="AL2654" i="122"/>
  <c r="AL2724" i="13"/>
  <c r="AL2802" i="122"/>
  <c r="AJ51" i="13"/>
  <c r="AJ2678" i="13"/>
  <c r="AJ293" i="13"/>
  <c r="AL2725" i="13"/>
  <c r="AJ101" i="13"/>
  <c r="AM2923" i="122"/>
  <c r="AJ313" i="13"/>
  <c r="AK2623" i="13"/>
  <c r="AK2624" i="13"/>
  <c r="AJ314" i="13"/>
  <c r="AM2998" i="13"/>
  <c r="AJ102" i="13"/>
  <c r="U32" i="8"/>
  <c r="AL2649" i="122"/>
  <c r="AK2722" i="122"/>
  <c r="AL2816" i="122"/>
  <c r="AM2763" i="122"/>
  <c r="AL2804" i="122"/>
  <c r="AL2769" i="122"/>
  <c r="AL2805" i="122"/>
  <c r="AL2701" i="122"/>
  <c r="AM2914" i="122"/>
  <c r="AM2912" i="122"/>
  <c r="AM2909" i="122"/>
  <c r="AM2876" i="122"/>
  <c r="AM2930" i="122"/>
  <c r="AM2911" i="122"/>
  <c r="AM2910" i="122"/>
  <c r="AM2913" i="122"/>
  <c r="AM2720" i="122"/>
  <c r="AM2831" i="13"/>
  <c r="AJ295" i="13"/>
  <c r="AJ2680" i="13"/>
  <c r="AJ53" i="13"/>
  <c r="AJ225" i="13"/>
  <c r="AJ99" i="13"/>
  <c r="AK2621" i="13"/>
  <c r="AJ311" i="13"/>
  <c r="AJ212" i="13"/>
  <c r="AJ106" i="13"/>
  <c r="AL2729" i="13"/>
  <c r="AL2889" i="13"/>
  <c r="AM2880" i="13"/>
  <c r="AM2882" i="13"/>
  <c r="AM2879" i="13"/>
  <c r="AL2902" i="13"/>
  <c r="AJ2677" i="13"/>
  <c r="AJ292" i="13"/>
  <c r="AJ2675" i="13"/>
  <c r="AM3000" i="13"/>
  <c r="AK2688" i="13"/>
  <c r="AL2731" i="13"/>
  <c r="AL2773" i="13"/>
  <c r="AJ50" i="13"/>
  <c r="AM3002" i="13"/>
  <c r="AM2833" i="13"/>
  <c r="AL2726" i="13"/>
  <c r="AM2996" i="13"/>
  <c r="AI109" i="13"/>
  <c r="AL2898" i="13"/>
  <c r="AM2877" i="13"/>
  <c r="AI22" i="13"/>
  <c r="AK2795" i="13"/>
  <c r="AL2730" i="13"/>
  <c r="AM2836" i="13"/>
  <c r="AK2787" i="13"/>
  <c r="AK2782" i="13"/>
  <c r="V30" i="8"/>
  <c r="AL2697" i="122" l="1"/>
  <c r="AL2712" i="122" s="1"/>
  <c r="AJ115" i="13"/>
  <c r="AK252" i="13"/>
  <c r="AJ97" i="13"/>
  <c r="AK2622" i="13"/>
  <c r="AL2715" i="122"/>
  <c r="AM2655" i="122" s="1"/>
  <c r="AM2758" i="122"/>
  <c r="AJ100" i="13"/>
  <c r="AL2699" i="122"/>
  <c r="AK2664" i="13"/>
  <c r="AK2679" i="13" s="1"/>
  <c r="AK249" i="13"/>
  <c r="AJ112" i="13"/>
  <c r="AL2710" i="122"/>
  <c r="AM2653" i="122"/>
  <c r="AL2817" i="122"/>
  <c r="AM2651" i="122"/>
  <c r="AL2821" i="122"/>
  <c r="AL2769" i="13"/>
  <c r="AJ96" i="13"/>
  <c r="AK254" i="13"/>
  <c r="AJ117" i="13"/>
  <c r="AK2618" i="13"/>
  <c r="AJ308" i="13"/>
  <c r="AK2669" i="13"/>
  <c r="AL2770" i="13"/>
  <c r="AK2668" i="13"/>
  <c r="AK2683" i="13" s="1"/>
  <c r="AM2756" i="122"/>
  <c r="AK253" i="13"/>
  <c r="AJ116" i="13"/>
  <c r="AM2762" i="122"/>
  <c r="AL2694" i="122"/>
  <c r="AL2662" i="122"/>
  <c r="AM2808" i="122"/>
  <c r="AL2814" i="122"/>
  <c r="AL2819" i="122"/>
  <c r="AL2820" i="122"/>
  <c r="AL2716" i="122"/>
  <c r="AM2926" i="122"/>
  <c r="AM2928" i="122"/>
  <c r="AM2924" i="122"/>
  <c r="AM2921" i="122"/>
  <c r="AM2927" i="122"/>
  <c r="AM2925" i="122"/>
  <c r="AM2929" i="122"/>
  <c r="AM2876" i="13"/>
  <c r="AK180" i="13"/>
  <c r="AK2620" i="13"/>
  <c r="AJ310" i="13"/>
  <c r="AJ98" i="13"/>
  <c r="AK251" i="13"/>
  <c r="AJ114" i="13"/>
  <c r="AK2666" i="13"/>
  <c r="AJ227" i="13"/>
  <c r="AL2774" i="13"/>
  <c r="AL2628" i="13"/>
  <c r="AM2878" i="13"/>
  <c r="AJ307" i="13"/>
  <c r="AK2617" i="13"/>
  <c r="AJ2690" i="13"/>
  <c r="AM2842" i="13"/>
  <c r="AM2897" i="13"/>
  <c r="AL2735" i="13"/>
  <c r="AM2838" i="13"/>
  <c r="AL2904" i="13"/>
  <c r="AL2776" i="13"/>
  <c r="AL2771" i="13"/>
  <c r="AK303" i="13"/>
  <c r="AM2895" i="13"/>
  <c r="AL2788" i="13"/>
  <c r="AI41" i="9"/>
  <c r="AM2881" i="13"/>
  <c r="AM2892" i="13"/>
  <c r="AM2894" i="13"/>
  <c r="AJ95" i="13"/>
  <c r="AL2775" i="13"/>
  <c r="AL2727" i="13"/>
  <c r="AK2797" i="13"/>
  <c r="V31" i="8"/>
  <c r="V36" i="8"/>
  <c r="AK55" i="13" l="1"/>
  <c r="AM2700" i="122"/>
  <c r="AM2803" i="122"/>
  <c r="AK52" i="13"/>
  <c r="AK2667" i="13"/>
  <c r="AK294" i="13"/>
  <c r="AL2714" i="122"/>
  <c r="AM2698" i="122"/>
  <c r="AM2650" i="122"/>
  <c r="AM2757" i="122"/>
  <c r="AL2619" i="13"/>
  <c r="AM2696" i="122"/>
  <c r="AK309" i="13"/>
  <c r="AM2715" i="122"/>
  <c r="AL2784" i="13"/>
  <c r="AM2761" i="122"/>
  <c r="AK313" i="13"/>
  <c r="AL2623" i="13"/>
  <c r="AM2807" i="122"/>
  <c r="AM2652" i="122"/>
  <c r="AK57" i="13"/>
  <c r="AM2760" i="122"/>
  <c r="AK298" i="13"/>
  <c r="AK56" i="13"/>
  <c r="AK2684" i="13"/>
  <c r="AK299" i="13"/>
  <c r="AM2759" i="122"/>
  <c r="AM2801" i="122"/>
  <c r="AL2785" i="13"/>
  <c r="AK248" i="13"/>
  <c r="AJ111" i="13"/>
  <c r="AM2656" i="122"/>
  <c r="AK2663" i="13"/>
  <c r="V32" i="8"/>
  <c r="AL2707" i="122"/>
  <c r="AL2709" i="122"/>
  <c r="AM2823" i="122"/>
  <c r="AL2829" i="122"/>
  <c r="AM2936" i="122"/>
  <c r="AM2891" i="13"/>
  <c r="AJ113" i="13"/>
  <c r="AK250" i="13"/>
  <c r="AK2665" i="13"/>
  <c r="AK182" i="13"/>
  <c r="AK2681" i="13"/>
  <c r="AK296" i="13"/>
  <c r="AK54" i="13"/>
  <c r="AL2789" i="13"/>
  <c r="AL2790" i="13"/>
  <c r="AL2786" i="13"/>
  <c r="AM2893" i="13"/>
  <c r="AM2728" i="13"/>
  <c r="AK210" i="13"/>
  <c r="AM2896" i="13"/>
  <c r="AL2791" i="13"/>
  <c r="AM2883" i="13"/>
  <c r="AM2844" i="13"/>
  <c r="AK2662" i="13"/>
  <c r="AK2630" i="13"/>
  <c r="AL2688" i="13"/>
  <c r="AK247" i="13"/>
  <c r="AJ110" i="13"/>
  <c r="AL2772" i="13"/>
  <c r="AL2737" i="13"/>
  <c r="W30" i="8"/>
  <c r="AM2818" i="122" l="1"/>
  <c r="AK97" i="13"/>
  <c r="AM2654" i="122"/>
  <c r="AK297" i="13"/>
  <c r="AK2682" i="13"/>
  <c r="AM2713" i="122"/>
  <c r="AM2695" i="122"/>
  <c r="AM2711" i="122"/>
  <c r="AM2802" i="122"/>
  <c r="AK112" i="13"/>
  <c r="AL2664" i="13"/>
  <c r="AL249" i="13"/>
  <c r="AM2724" i="13"/>
  <c r="AM2697" i="122"/>
  <c r="AM2805" i="122"/>
  <c r="AM2806" i="122"/>
  <c r="AM2822" i="122"/>
  <c r="AM2769" i="122"/>
  <c r="AM2804" i="122"/>
  <c r="AM2701" i="122"/>
  <c r="AK314" i="13"/>
  <c r="AL2624" i="13"/>
  <c r="AK51" i="13"/>
  <c r="AK101" i="13"/>
  <c r="AM2725" i="13"/>
  <c r="AL2668" i="13"/>
  <c r="AK2678" i="13"/>
  <c r="AK293" i="13"/>
  <c r="AK102" i="13"/>
  <c r="AK116" i="13"/>
  <c r="AL253" i="13"/>
  <c r="AM2816" i="122"/>
  <c r="AL2722" i="122"/>
  <c r="AM2649" i="122"/>
  <c r="AK2680" i="13"/>
  <c r="AK295" i="13"/>
  <c r="AK53" i="13"/>
  <c r="AK99" i="13"/>
  <c r="AL2621" i="13"/>
  <c r="AK311" i="13"/>
  <c r="AM2729" i="13"/>
  <c r="AL303" i="13"/>
  <c r="AK212" i="13"/>
  <c r="AK106" i="13"/>
  <c r="AK225" i="13"/>
  <c r="AM2628" i="13"/>
  <c r="AM2773" i="13"/>
  <c r="AM2726" i="13"/>
  <c r="AM2898" i="13"/>
  <c r="AM2889" i="13"/>
  <c r="AM2730" i="13"/>
  <c r="AL2795" i="13"/>
  <c r="AK50" i="13"/>
  <c r="AK2677" i="13"/>
  <c r="AK292" i="13"/>
  <c r="AK2675" i="13"/>
  <c r="AM2902" i="13"/>
  <c r="AM2731" i="13"/>
  <c r="AL2787" i="13"/>
  <c r="AL2782" i="13"/>
  <c r="W31" i="8"/>
  <c r="W36" i="8"/>
  <c r="AM2699" i="122" l="1"/>
  <c r="AM2714" i="122" s="1"/>
  <c r="AM2710" i="122"/>
  <c r="AK312" i="13"/>
  <c r="AL2622" i="13"/>
  <c r="AK100" i="13"/>
  <c r="AL52" i="13"/>
  <c r="AM2817" i="122"/>
  <c r="AL2679" i="13"/>
  <c r="AL294" i="13"/>
  <c r="AM2820" i="122"/>
  <c r="AM2769" i="13"/>
  <c r="AM2784" i="13" s="1"/>
  <c r="AM2712" i="122"/>
  <c r="AM2814" i="122"/>
  <c r="AM2819" i="122"/>
  <c r="AM2716" i="122"/>
  <c r="AM2821" i="122"/>
  <c r="AL56" i="13"/>
  <c r="AL2683" i="13"/>
  <c r="AL298" i="13"/>
  <c r="AM2770" i="13"/>
  <c r="AK96" i="13"/>
  <c r="AL2669" i="13"/>
  <c r="AL2618" i="13"/>
  <c r="AK308" i="13"/>
  <c r="AL254" i="13"/>
  <c r="AK117" i="13"/>
  <c r="W32" i="8"/>
  <c r="AM2662" i="122"/>
  <c r="AM2694" i="122"/>
  <c r="AK98" i="13"/>
  <c r="AL2620" i="13"/>
  <c r="AK310" i="13"/>
  <c r="AL251" i="13"/>
  <c r="AK114" i="13"/>
  <c r="AL2666" i="13"/>
  <c r="AM2774" i="13"/>
  <c r="AM2904" i="13"/>
  <c r="AM2775" i="13"/>
  <c r="AM2771" i="13"/>
  <c r="AK227" i="13"/>
  <c r="AM2776" i="13"/>
  <c r="AK95" i="13"/>
  <c r="AM2735" i="13"/>
  <c r="AM2788" i="13"/>
  <c r="AL180" i="13"/>
  <c r="AL210" i="13"/>
  <c r="AK307" i="13"/>
  <c r="AL2617" i="13"/>
  <c r="AK2690" i="13"/>
  <c r="AM2727" i="13"/>
  <c r="AL2797" i="13"/>
  <c r="X30" i="8"/>
  <c r="AM2619" i="13" l="1"/>
  <c r="AL309" i="13"/>
  <c r="AL112" i="13" s="1"/>
  <c r="AL97" i="13"/>
  <c r="AK115" i="13"/>
  <c r="AL252" i="13"/>
  <c r="AL2667" i="13"/>
  <c r="AM2829" i="122"/>
  <c r="AM2709" i="122"/>
  <c r="AL101" i="13"/>
  <c r="AL248" i="13"/>
  <c r="AK111" i="13"/>
  <c r="AL2663" i="13"/>
  <c r="AM2623" i="13"/>
  <c r="AL313" i="13"/>
  <c r="AL57" i="13"/>
  <c r="AL2684" i="13"/>
  <c r="AL299" i="13"/>
  <c r="AM2785" i="13"/>
  <c r="AM2707" i="122"/>
  <c r="AL250" i="13"/>
  <c r="AK113" i="13"/>
  <c r="AL2665" i="13"/>
  <c r="AL296" i="13"/>
  <c r="AL2681" i="13"/>
  <c r="AL54" i="13"/>
  <c r="AM2789" i="13"/>
  <c r="AM2791" i="13"/>
  <c r="AL247" i="13"/>
  <c r="AK110" i="13"/>
  <c r="AL225" i="13"/>
  <c r="AL2662" i="13"/>
  <c r="AL2630" i="13"/>
  <c r="AL182" i="13"/>
  <c r="AM2688" i="13"/>
  <c r="AM2786" i="13"/>
  <c r="AM2790" i="13"/>
  <c r="AL106" i="13"/>
  <c r="AL212" i="13"/>
  <c r="AM2664" i="13"/>
  <c r="AM2772" i="13"/>
  <c r="AM2737" i="13"/>
  <c r="X31" i="8"/>
  <c r="X36" i="8"/>
  <c r="AM249" i="13" l="1"/>
  <c r="AL2682" i="13"/>
  <c r="AL297" i="13"/>
  <c r="AL55" i="13"/>
  <c r="AM2722" i="122"/>
  <c r="AL51" i="13"/>
  <c r="AM253" i="13"/>
  <c r="AL116" i="13"/>
  <c r="AL2677" i="13"/>
  <c r="AM2668" i="13"/>
  <c r="AM2679" i="13"/>
  <c r="AL102" i="13"/>
  <c r="AL2680" i="13"/>
  <c r="AM2624" i="13"/>
  <c r="AL314" i="13"/>
  <c r="AL2678" i="13"/>
  <c r="AL293" i="13"/>
  <c r="X32" i="8"/>
  <c r="AL295" i="13"/>
  <c r="AL53" i="13"/>
  <c r="AM2621" i="13"/>
  <c r="AL311" i="13"/>
  <c r="AL99" i="13"/>
  <c r="AL292" i="13"/>
  <c r="AL2675" i="13"/>
  <c r="AM2795" i="13"/>
  <c r="AM52" i="13"/>
  <c r="AM180" i="13"/>
  <c r="AM294" i="13"/>
  <c r="AL227" i="13"/>
  <c r="AM303" i="13"/>
  <c r="AL50" i="13"/>
  <c r="AM2787" i="13"/>
  <c r="AM2782" i="13"/>
  <c r="AA30" i="8"/>
  <c r="AL100" i="13" l="1"/>
  <c r="AM2622" i="13"/>
  <c r="AL312" i="13"/>
  <c r="AM309" i="13"/>
  <c r="AL310" i="13"/>
  <c r="AL307" i="13"/>
  <c r="AM2620" i="13"/>
  <c r="AL2690" i="13"/>
  <c r="AM2617" i="13"/>
  <c r="AL96" i="13"/>
  <c r="AM56" i="13"/>
  <c r="AM2618" i="13"/>
  <c r="AL308" i="13"/>
  <c r="AL117" i="13"/>
  <c r="AM254" i="13"/>
  <c r="AM2669" i="13"/>
  <c r="AM2683" i="13"/>
  <c r="AM298" i="13"/>
  <c r="AL98" i="13"/>
  <c r="AL114" i="13"/>
  <c r="AM251" i="13"/>
  <c r="AM2666" i="13"/>
  <c r="AM182" i="13"/>
  <c r="AM2797" i="13"/>
  <c r="AM210" i="13"/>
  <c r="AM225" i="13" s="1"/>
  <c r="AM97" i="13"/>
  <c r="AL95" i="13"/>
  <c r="AA31" i="8"/>
  <c r="AA36" i="8"/>
  <c r="AM2667" i="13" l="1"/>
  <c r="AM2682" i="13" s="1"/>
  <c r="AL115" i="13"/>
  <c r="AM252" i="13"/>
  <c r="AM112" i="13"/>
  <c r="AL113" i="13"/>
  <c r="AM2665" i="13"/>
  <c r="AM247" i="13"/>
  <c r="AM2630" i="13"/>
  <c r="AM250" i="13"/>
  <c r="AM2662" i="13"/>
  <c r="AL110" i="13"/>
  <c r="AM101" i="13"/>
  <c r="AM248" i="13"/>
  <c r="AL111" i="13"/>
  <c r="AM2663" i="13"/>
  <c r="AM2678" i="13" s="1"/>
  <c r="AM313" i="13"/>
  <c r="AM2684" i="13"/>
  <c r="AM299" i="13"/>
  <c r="AM57" i="13"/>
  <c r="AM2681" i="13"/>
  <c r="AM296" i="13"/>
  <c r="AM54" i="13"/>
  <c r="AM106" i="13"/>
  <c r="AM212" i="13"/>
  <c r="AA32" i="8"/>
  <c r="AB30" i="8"/>
  <c r="AM295" i="13" l="1"/>
  <c r="AM2680" i="13"/>
  <c r="AM55" i="13"/>
  <c r="AM312" i="13"/>
  <c r="AM53" i="13"/>
  <c r="AM297" i="13"/>
  <c r="AM292" i="13"/>
  <c r="AM50" i="13"/>
  <c r="AM2677" i="13"/>
  <c r="AM2675" i="13"/>
  <c r="AM308" i="13"/>
  <c r="AM293" i="13"/>
  <c r="AM102" i="13"/>
  <c r="AM51" i="13"/>
  <c r="AM227" i="13"/>
  <c r="AM314" i="13"/>
  <c r="AM116" i="13"/>
  <c r="AM99" i="13"/>
  <c r="AM311" i="13"/>
  <c r="AB31" i="8"/>
  <c r="AB36" i="8"/>
  <c r="AM98" i="13" l="1"/>
  <c r="AM310" i="13"/>
  <c r="AM113" i="13" s="1"/>
  <c r="AM95" i="13"/>
  <c r="AM100" i="13"/>
  <c r="AM115" i="13"/>
  <c r="AM307" i="13"/>
  <c r="AM2690" i="13"/>
  <c r="AM117" i="13"/>
  <c r="AM96" i="13"/>
  <c r="AM111" i="13"/>
  <c r="AM114" i="13"/>
  <c r="AB32" i="8"/>
  <c r="AC30" i="8"/>
  <c r="AM110" i="13" l="1"/>
  <c r="AC31" i="8"/>
  <c r="AC36" i="8"/>
  <c r="AC32" i="8" l="1"/>
  <c r="AD30" i="8"/>
  <c r="AD31" i="8" l="1"/>
  <c r="AD36" i="8"/>
  <c r="AD32" i="8" l="1"/>
  <c r="AE30" i="8"/>
  <c r="AE31" i="8" l="1"/>
  <c r="AE32" i="8" l="1"/>
  <c r="AH34" i="8" l="1"/>
  <c r="AI34" i="8" l="1"/>
  <c r="AJ34" i="8" l="1"/>
  <c r="AK34" i="8" l="1"/>
  <c r="AE124" i="83" l="1"/>
  <c r="AF124" i="83" l="1"/>
  <c r="AG124" i="83" l="1"/>
  <c r="AN217" i="8"/>
  <c r="AN199" i="8"/>
  <c r="G62" i="7" l="1"/>
  <c r="G148" i="7" s="1"/>
  <c r="AN228" i="8"/>
  <c r="AN205" i="8"/>
  <c r="AH124" i="83"/>
  <c r="AJ124" i="83"/>
  <c r="AO217" i="8"/>
  <c r="AO199" i="8"/>
  <c r="G88" i="7" l="1"/>
  <c r="G174" i="7" s="1"/>
  <c r="H62" i="7"/>
  <c r="AO228" i="8"/>
  <c r="AN233" i="8"/>
  <c r="AN229" i="8"/>
  <c r="AO205" i="8"/>
  <c r="AN206" i="8"/>
  <c r="AK124" i="83"/>
  <c r="AP217" i="8"/>
  <c r="AP199" i="8"/>
  <c r="G114" i="7" l="1"/>
  <c r="G200" i="7" s="1"/>
  <c r="G89" i="7"/>
  <c r="G175" i="7" s="1"/>
  <c r="H88" i="7"/>
  <c r="I62" i="7"/>
  <c r="AN234" i="8"/>
  <c r="AP228" i="8"/>
  <c r="AO233" i="8"/>
  <c r="AO229" i="8"/>
  <c r="AP205" i="8"/>
  <c r="AL124" i="83"/>
  <c r="AO206" i="8"/>
  <c r="AQ217" i="8"/>
  <c r="AQ199" i="8"/>
  <c r="H114" i="7" l="1"/>
  <c r="G115" i="7"/>
  <c r="G201" i="7" s="1"/>
  <c r="H89" i="7"/>
  <c r="I88" i="7"/>
  <c r="J62" i="7"/>
  <c r="AO234" i="8"/>
  <c r="AP233" i="8"/>
  <c r="AP229" i="8"/>
  <c r="AQ228" i="8"/>
  <c r="AQ205" i="8"/>
  <c r="AP206" i="8"/>
  <c r="AM124" i="83"/>
  <c r="I114" i="7" l="1"/>
  <c r="H115" i="7"/>
  <c r="J88" i="7"/>
  <c r="I89" i="7"/>
  <c r="AP234" i="8"/>
  <c r="AQ233" i="8"/>
  <c r="AQ229" i="8"/>
  <c r="AQ206" i="8"/>
  <c r="J114" i="7" l="1"/>
  <c r="I115" i="7"/>
  <c r="J89" i="7"/>
  <c r="AQ234" i="8"/>
  <c r="T41" i="15"/>
  <c r="U41" i="15" s="1"/>
  <c r="U12" i="15"/>
  <c r="T12" i="15"/>
  <c r="T14" i="15" s="1"/>
  <c r="T15" i="15" s="1"/>
  <c r="J115" i="7" l="1"/>
  <c r="U14" i="15"/>
  <c r="V41" i="15"/>
  <c r="AD12" i="16"/>
  <c r="AD16" i="9"/>
  <c r="T33" i="15"/>
  <c r="T34" i="15" s="1"/>
  <c r="T36" i="15"/>
  <c r="V12" i="15"/>
  <c r="W41" i="15" l="1"/>
  <c r="U15" i="15"/>
  <c r="W12" i="15"/>
  <c r="V14" i="15"/>
  <c r="T37" i="15"/>
  <c r="J33" i="112" l="1"/>
  <c r="AF68" i="83"/>
  <c r="AE70" i="83"/>
  <c r="AE30" i="83"/>
  <c r="AF28" i="83"/>
  <c r="AD39" i="16"/>
  <c r="U36" i="15"/>
  <c r="AE16" i="9"/>
  <c r="U33" i="15"/>
  <c r="X41" i="15"/>
  <c r="V15" i="15"/>
  <c r="J34" i="112"/>
  <c r="J30" i="112"/>
  <c r="J40" i="112"/>
  <c r="W14" i="15"/>
  <c r="X12" i="15"/>
  <c r="AD15" i="149" l="1"/>
  <c r="AD15" i="148"/>
  <c r="V36" i="15"/>
  <c r="V33" i="15"/>
  <c r="AF16" i="9"/>
  <c r="J31" i="112"/>
  <c r="V34" i="15"/>
  <c r="X14" i="15"/>
  <c r="U34" i="15"/>
  <c r="W15" i="15"/>
  <c r="U37" i="15"/>
  <c r="J42" i="112"/>
  <c r="AH15" i="8"/>
  <c r="AD15" i="83"/>
  <c r="AG68" i="83" l="1"/>
  <c r="AE32" i="83"/>
  <c r="V37" i="15"/>
  <c r="AH28" i="83" s="1"/>
  <c r="AE39" i="16"/>
  <c r="AE72" i="83"/>
  <c r="AG28" i="83"/>
  <c r="AF70" i="83"/>
  <c r="AF30" i="83"/>
  <c r="AG16" i="9"/>
  <c r="W33" i="15"/>
  <c r="W34" i="15" s="1"/>
  <c r="W36" i="15"/>
  <c r="L33" i="112"/>
  <c r="L40" i="112" s="1"/>
  <c r="X15" i="15"/>
  <c r="K33" i="112"/>
  <c r="J45" i="112"/>
  <c r="AE15" i="83" l="1"/>
  <c r="AE15" i="149"/>
  <c r="AE15" i="148"/>
  <c r="AG70" i="83"/>
  <c r="AH68" i="83"/>
  <c r="AF32" i="83"/>
  <c r="AF72" i="83"/>
  <c r="AF39" i="16"/>
  <c r="AF15" i="83" s="1"/>
  <c r="AG30" i="83"/>
  <c r="AI15" i="8"/>
  <c r="W37" i="15"/>
  <c r="L30" i="112"/>
  <c r="K30" i="112"/>
  <c r="K34" i="112"/>
  <c r="K40" i="112"/>
  <c r="AH16" i="9"/>
  <c r="X36" i="15"/>
  <c r="X33" i="15"/>
  <c r="K41" i="112"/>
  <c r="AL18" i="8"/>
  <c r="AH18" i="83"/>
  <c r="AH14" i="9"/>
  <c r="M33" i="112" l="1"/>
  <c r="M30" i="112" s="1"/>
  <c r="AI68" i="83"/>
  <c r="AG32" i="83"/>
  <c r="AF15" i="149"/>
  <c r="AF15" i="148"/>
  <c r="AJ15" i="8"/>
  <c r="AG39" i="16"/>
  <c r="AG15" i="83" s="1"/>
  <c r="AI28" i="83"/>
  <c r="AH70" i="83"/>
  <c r="AH30" i="83"/>
  <c r="AG72" i="83"/>
  <c r="L34" i="112"/>
  <c r="X34" i="15"/>
  <c r="K42" i="112"/>
  <c r="X37" i="15"/>
  <c r="AJ31" i="148" s="1"/>
  <c r="K31" i="112"/>
  <c r="AL15" i="8"/>
  <c r="AH15" i="83"/>
  <c r="AJ38" i="148" l="1"/>
  <c r="AJ50" i="148"/>
  <c r="AJ67" i="148" s="1"/>
  <c r="M40" i="112"/>
  <c r="AK15" i="8"/>
  <c r="AH32" i="83"/>
  <c r="AJ68" i="83"/>
  <c r="AJ92" i="83" s="1"/>
  <c r="AJ103" i="83" s="1"/>
  <c r="AG15" i="149"/>
  <c r="AG15" i="148"/>
  <c r="AJ28" i="83"/>
  <c r="AJ52" i="83" s="1"/>
  <c r="AJ63" i="83" s="1"/>
  <c r="AI70" i="83"/>
  <c r="AI92" i="83" s="1"/>
  <c r="AI112" i="83" s="1"/>
  <c r="AI30" i="83"/>
  <c r="AH72" i="83"/>
  <c r="M34" i="112"/>
  <c r="N33" i="112"/>
  <c r="L41" i="112"/>
  <c r="K45" i="112"/>
  <c r="L31" i="112"/>
  <c r="AJ66" i="148" l="1"/>
  <c r="AJ65" i="148"/>
  <c r="AJ69" i="148" s="1"/>
  <c r="M31" i="112"/>
  <c r="L42" i="112"/>
  <c r="N30" i="112"/>
  <c r="N40" i="112"/>
  <c r="N34" i="112"/>
  <c r="AG15" i="9"/>
  <c r="AH43" i="16"/>
  <c r="AG19" i="83"/>
  <c r="AK19" i="8"/>
  <c r="AJ74" i="148" l="1"/>
  <c r="G69" i="7"/>
  <c r="G155" i="7" s="1"/>
  <c r="AH19" i="149"/>
  <c r="AH19" i="148"/>
  <c r="L45" i="112"/>
  <c r="M41" i="112"/>
  <c r="N31" i="112"/>
  <c r="AI43" i="16"/>
  <c r="AK16" i="8"/>
  <c r="AG16" i="83"/>
  <c r="AH40" i="16"/>
  <c r="AH15" i="9"/>
  <c r="AL19" i="8"/>
  <c r="AH19" i="83"/>
  <c r="AJ80" i="148" l="1"/>
  <c r="G95" i="7"/>
  <c r="G181" i="7" s="1"/>
  <c r="AH16" i="149"/>
  <c r="AH16" i="148"/>
  <c r="AI19" i="149"/>
  <c r="AI19" i="148"/>
  <c r="AJ112" i="83"/>
  <c r="AI19" i="83"/>
  <c r="M42" i="112"/>
  <c r="AC135" i="122"/>
  <c r="AJ43" i="16"/>
  <c r="AM19" i="8"/>
  <c r="AI15" i="9"/>
  <c r="AI40" i="16"/>
  <c r="AE129" i="83"/>
  <c r="AH16" i="83"/>
  <c r="AL16" i="8"/>
  <c r="G121" i="7" l="1"/>
  <c r="G207" i="7" s="1"/>
  <c r="AJ19" i="149"/>
  <c r="AJ19" i="148"/>
  <c r="AI16" i="149"/>
  <c r="AI16" i="148"/>
  <c r="M45" i="112"/>
  <c r="N41" i="112"/>
  <c r="AM68" i="8"/>
  <c r="AM60" i="8"/>
  <c r="AK43" i="16"/>
  <c r="AD60" i="122"/>
  <c r="AJ19" i="83"/>
  <c r="AN19" i="8"/>
  <c r="AJ15" i="9"/>
  <c r="AM16" i="8"/>
  <c r="AI16" i="83"/>
  <c r="AJ40" i="16"/>
  <c r="AE128" i="83"/>
  <c r="AE137" i="83" s="1"/>
  <c r="AE142" i="83" s="1"/>
  <c r="AE127" i="83"/>
  <c r="AJ16" i="149" l="1"/>
  <c r="AJ16" i="148"/>
  <c r="AK19" i="149"/>
  <c r="AK19" i="148"/>
  <c r="AJ129" i="83"/>
  <c r="AI129" i="83"/>
  <c r="AK15" i="9"/>
  <c r="AE136" i="83"/>
  <c r="AE138" i="83" s="1"/>
  <c r="AE131" i="83"/>
  <c r="AN60" i="8"/>
  <c r="N42" i="112"/>
  <c r="AL43" i="16"/>
  <c r="AM105" i="8"/>
  <c r="AM98" i="8"/>
  <c r="AO19" i="8"/>
  <c r="AO60" i="8" s="1"/>
  <c r="AK19" i="83"/>
  <c r="AK40" i="16"/>
  <c r="AN68" i="8"/>
  <c r="AD135" i="122"/>
  <c r="AJ16" i="83"/>
  <c r="AN16" i="8"/>
  <c r="AF129" i="83"/>
  <c r="AE132" i="83"/>
  <c r="AL19" i="149" l="1"/>
  <c r="AL19" i="148"/>
  <c r="AK16" i="149"/>
  <c r="AK16" i="148"/>
  <c r="AJ127" i="83"/>
  <c r="AJ128" i="83"/>
  <c r="AI128" i="83"/>
  <c r="AI127" i="83"/>
  <c r="AK16" i="83"/>
  <c r="AL19" i="83"/>
  <c r="AE141" i="83"/>
  <c r="AE143" i="83" s="1"/>
  <c r="N45" i="112"/>
  <c r="G42" i="112"/>
  <c r="AP19" i="8"/>
  <c r="AM43" i="16"/>
  <c r="AL15" i="9"/>
  <c r="AN98" i="8"/>
  <c r="AO68" i="8"/>
  <c r="AN105" i="8"/>
  <c r="AO16" i="8"/>
  <c r="AL40" i="16"/>
  <c r="AE60" i="122"/>
  <c r="AE133" i="83"/>
  <c r="AF128" i="83"/>
  <c r="AF137" i="83" s="1"/>
  <c r="AF142" i="83" s="1"/>
  <c r="AF127" i="83"/>
  <c r="AH129" i="83"/>
  <c r="AG129" i="83"/>
  <c r="AM19" i="149" l="1"/>
  <c r="AM19" i="148"/>
  <c r="AL16" i="149"/>
  <c r="AL16" i="148"/>
  <c r="AI131" i="83"/>
  <c r="AJ131" i="83"/>
  <c r="AF136" i="83"/>
  <c r="AF138" i="83" s="1"/>
  <c r="AF131" i="83"/>
  <c r="AP60" i="8"/>
  <c r="L15" i="112"/>
  <c r="L7" i="112"/>
  <c r="L9" i="112"/>
  <c r="L8" i="112"/>
  <c r="L10" i="112"/>
  <c r="L6" i="112"/>
  <c r="L13" i="112"/>
  <c r="L11" i="112"/>
  <c r="L12" i="112"/>
  <c r="L14" i="112"/>
  <c r="G45" i="112"/>
  <c r="AQ19" i="8"/>
  <c r="AM15" i="9"/>
  <c r="AM19" i="83"/>
  <c r="AP68" i="8"/>
  <c r="AO98" i="8"/>
  <c r="AO105" i="8"/>
  <c r="AM40" i="16"/>
  <c r="AP16" i="8"/>
  <c r="AL16" i="83"/>
  <c r="AE135" i="122"/>
  <c r="AG128" i="83"/>
  <c r="AG137" i="83" s="1"/>
  <c r="AG142" i="83" s="1"/>
  <c r="AG127" i="83"/>
  <c r="AF132" i="83"/>
  <c r="AH128" i="83"/>
  <c r="AH137" i="83" s="1"/>
  <c r="AH142" i="83" s="1"/>
  <c r="AH127" i="83"/>
  <c r="AM16" i="149" l="1"/>
  <c r="AM16" i="148"/>
  <c r="F65" i="7"/>
  <c r="G65" i="7"/>
  <c r="AJ136" i="83"/>
  <c r="AI136" i="83"/>
  <c r="AF141" i="83"/>
  <c r="AF143" i="83" s="1"/>
  <c r="AQ16" i="8"/>
  <c r="AQ98" i="8" s="1"/>
  <c r="AH136" i="83"/>
  <c r="AH141" i="83" s="1"/>
  <c r="AH143" i="83" s="1"/>
  <c r="AH131" i="83"/>
  <c r="AG136" i="83"/>
  <c r="AG141" i="83" s="1"/>
  <c r="AG143" i="83" s="1"/>
  <c r="AG131" i="83"/>
  <c r="F41" i="8"/>
  <c r="AQ68" i="8"/>
  <c r="F209" i="8"/>
  <c r="F37" i="9"/>
  <c r="F27" i="9"/>
  <c r="F120" i="8"/>
  <c r="F50" i="8"/>
  <c r="F121" i="8"/>
  <c r="AQ60" i="8"/>
  <c r="F49" i="8"/>
  <c r="L16" i="112"/>
  <c r="M8" i="112"/>
  <c r="M6" i="112"/>
  <c r="M15" i="112"/>
  <c r="M9" i="112"/>
  <c r="M10" i="112"/>
  <c r="M13" i="112"/>
  <c r="M14" i="112"/>
  <c r="M7" i="112"/>
  <c r="M12" i="112"/>
  <c r="M11" i="112"/>
  <c r="G48" i="112"/>
  <c r="AM16" i="83"/>
  <c r="AP105" i="8"/>
  <c r="AP98" i="8"/>
  <c r="AF60" i="122"/>
  <c r="AG132" i="83"/>
  <c r="AF133" i="83"/>
  <c r="AH132" i="83"/>
  <c r="G81" i="7" l="1"/>
  <c r="G167" i="7" s="1"/>
  <c r="G151" i="7"/>
  <c r="F81" i="7"/>
  <c r="F167" i="7" s="1"/>
  <c r="F151" i="7"/>
  <c r="F91" i="7"/>
  <c r="G91" i="7"/>
  <c r="F192" i="8"/>
  <c r="AQ105" i="8"/>
  <c r="F87" i="8"/>
  <c r="AI141" i="83"/>
  <c r="F221" i="8"/>
  <c r="F80" i="8"/>
  <c r="AJ141" i="83"/>
  <c r="AG138" i="83"/>
  <c r="F88" i="8"/>
  <c r="F68" i="8"/>
  <c r="AH138" i="83"/>
  <c r="F150" i="8"/>
  <c r="AJ150" i="8"/>
  <c r="F149" i="8"/>
  <c r="F44" i="7"/>
  <c r="F60" i="8"/>
  <c r="G26" i="7"/>
  <c r="AC874" i="16"/>
  <c r="AC871" i="16"/>
  <c r="I58" i="112"/>
  <c r="AC870" i="16"/>
  <c r="AC872" i="16"/>
  <c r="AC879" i="16"/>
  <c r="M16" i="112"/>
  <c r="AC867" i="16"/>
  <c r="AC873" i="16"/>
  <c r="AC869" i="16"/>
  <c r="AC868" i="16"/>
  <c r="AC878" i="16"/>
  <c r="AF135" i="122"/>
  <c r="F98" i="8"/>
  <c r="AG133" i="83"/>
  <c r="AH133" i="83"/>
  <c r="G107" i="7" l="1"/>
  <c r="G193" i="7" s="1"/>
  <c r="G177" i="7"/>
  <c r="F107" i="7"/>
  <c r="F193" i="7" s="1"/>
  <c r="F177" i="7"/>
  <c r="F117" i="7"/>
  <c r="G117" i="7"/>
  <c r="F105" i="8"/>
  <c r="F26" i="7"/>
  <c r="F51" i="7"/>
  <c r="AK150" i="8"/>
  <c r="AC2587" i="122"/>
  <c r="AC852" i="16"/>
  <c r="AC880" i="16"/>
  <c r="AC2590" i="122"/>
  <c r="AC855" i="16"/>
  <c r="AC2598" i="122"/>
  <c r="AC863" i="16"/>
  <c r="AC2588" i="122"/>
  <c r="AC853" i="16"/>
  <c r="I74" i="112"/>
  <c r="J52" i="112"/>
  <c r="AC2591" i="122"/>
  <c r="AC856" i="16"/>
  <c r="AC2589" i="122"/>
  <c r="AC854" i="16"/>
  <c r="AC2599" i="122"/>
  <c r="AC864" i="16"/>
  <c r="AC2592" i="122"/>
  <c r="AC857" i="16"/>
  <c r="AC2594" i="122"/>
  <c r="AC859" i="16"/>
  <c r="AC2593" i="122"/>
  <c r="AC858" i="16"/>
  <c r="AG60" i="122"/>
  <c r="G133" i="7" l="1"/>
  <c r="G219" i="7" s="1"/>
  <c r="G203" i="7"/>
  <c r="F133" i="7"/>
  <c r="F219" i="7" s="1"/>
  <c r="F203" i="7"/>
  <c r="AK43" i="149"/>
  <c r="AC2603" i="122"/>
  <c r="AC325" i="122"/>
  <c r="AC330" i="122"/>
  <c r="AC2608" i="122"/>
  <c r="AC326" i="122"/>
  <c r="AC2604" i="122"/>
  <c r="AC335" i="122"/>
  <c r="AC2613" i="122"/>
  <c r="AC331" i="122"/>
  <c r="AC2609" i="122"/>
  <c r="AC328" i="122"/>
  <c r="AC2606" i="122"/>
  <c r="J62" i="112"/>
  <c r="J53" i="112"/>
  <c r="AC327" i="122"/>
  <c r="AC2605" i="122"/>
  <c r="AC329" i="122"/>
  <c r="AC2607" i="122"/>
  <c r="F74" i="112"/>
  <c r="AC865" i="16"/>
  <c r="AC336" i="122"/>
  <c r="AC2614" i="122"/>
  <c r="AC2602" i="122"/>
  <c r="AC324" i="122"/>
  <c r="AG135" i="122"/>
  <c r="AK50" i="149" l="1"/>
  <c r="AK54" i="149"/>
  <c r="AH60" i="122"/>
  <c r="AC124" i="122"/>
  <c r="AC351" i="122"/>
  <c r="AC115" i="122"/>
  <c r="AC342" i="122"/>
  <c r="AD2529" i="122"/>
  <c r="AD2534" i="122"/>
  <c r="AC341" i="122"/>
  <c r="AC114" i="122"/>
  <c r="AC339" i="122"/>
  <c r="AC337" i="122"/>
  <c r="AC112" i="122"/>
  <c r="AD2538" i="122"/>
  <c r="AD2533" i="122"/>
  <c r="AD2532" i="122"/>
  <c r="J67" i="112"/>
  <c r="AC345" i="122"/>
  <c r="AC118" i="122"/>
  <c r="AD2527" i="122"/>
  <c r="AC2615" i="122"/>
  <c r="AC117" i="122"/>
  <c r="AC344" i="122"/>
  <c r="AC113" i="122"/>
  <c r="AC340" i="122"/>
  <c r="J54" i="112"/>
  <c r="J63" i="112"/>
  <c r="AD2531" i="122"/>
  <c r="AC350" i="122"/>
  <c r="AC123" i="122"/>
  <c r="AC119" i="122"/>
  <c r="AC346" i="122"/>
  <c r="AD2539" i="122"/>
  <c r="AD2530" i="122"/>
  <c r="AC116" i="122"/>
  <c r="AC343" i="122"/>
  <c r="AD2528" i="122"/>
  <c r="AC131" i="122" l="1"/>
  <c r="AD2606" i="122"/>
  <c r="AD2608" i="122"/>
  <c r="AD264" i="122"/>
  <c r="AC352" i="122"/>
  <c r="AD271" i="122"/>
  <c r="J64" i="112"/>
  <c r="J68" i="112"/>
  <c r="AC129" i="122"/>
  <c r="AD2604" i="122"/>
  <c r="AC134" i="122"/>
  <c r="AD2607" i="122"/>
  <c r="AD266" i="122"/>
  <c r="AD2603" i="122"/>
  <c r="AC138" i="122"/>
  <c r="J58" i="112"/>
  <c r="AD267" i="122"/>
  <c r="AD2605" i="122"/>
  <c r="AD275" i="122"/>
  <c r="AD265" i="122"/>
  <c r="AD2602" i="122"/>
  <c r="AD2540" i="122"/>
  <c r="AC130" i="122"/>
  <c r="AD2614" i="122"/>
  <c r="AC128" i="122"/>
  <c r="AD2613" i="122"/>
  <c r="AD276" i="122"/>
  <c r="AD269" i="122"/>
  <c r="AC133" i="122"/>
  <c r="AC127" i="122"/>
  <c r="AC125" i="122"/>
  <c r="AD2609" i="122"/>
  <c r="AC139" i="122"/>
  <c r="AD268" i="122"/>
  <c r="AC132" i="122"/>
  <c r="AD270" i="122"/>
  <c r="AD53" i="122" l="1"/>
  <c r="K52" i="112"/>
  <c r="AC24" i="122"/>
  <c r="AC42" i="122"/>
  <c r="AE2530" i="122"/>
  <c r="AD63" i="122"/>
  <c r="AE2532" i="122"/>
  <c r="AC353" i="122"/>
  <c r="AC140" i="122"/>
  <c r="AD52" i="122"/>
  <c r="AD351" i="122"/>
  <c r="AE2539" i="122"/>
  <c r="AD340" i="122"/>
  <c r="AD345" i="122"/>
  <c r="AD343" i="122"/>
  <c r="AD342" i="122"/>
  <c r="AE2528" i="122"/>
  <c r="J75" i="112"/>
  <c r="AD277" i="122"/>
  <c r="AD339" i="122"/>
  <c r="AD64" i="122"/>
  <c r="AD55" i="122"/>
  <c r="AD59" i="122"/>
  <c r="AD346" i="122"/>
  <c r="AE2531" i="122"/>
  <c r="AD58" i="122"/>
  <c r="AE2529" i="122"/>
  <c r="AE2533" i="122"/>
  <c r="AD57" i="122"/>
  <c r="AE2534" i="122"/>
  <c r="AD341" i="122"/>
  <c r="AD56" i="122"/>
  <c r="AD344" i="122"/>
  <c r="AE2538" i="122"/>
  <c r="AE2527" i="122"/>
  <c r="AD2615" i="122"/>
  <c r="AD350" i="122"/>
  <c r="AD54" i="122"/>
  <c r="J69" i="112"/>
  <c r="AK61" i="149" l="1"/>
  <c r="AD131" i="122"/>
  <c r="AD132" i="122"/>
  <c r="AD133" i="122"/>
  <c r="AD130" i="122"/>
  <c r="AD278" i="122"/>
  <c r="AC43" i="122"/>
  <c r="AE2606" i="122"/>
  <c r="AE2607" i="122"/>
  <c r="AE270" i="122"/>
  <c r="AD127" i="122"/>
  <c r="AD65" i="122"/>
  <c r="AE2540" i="122"/>
  <c r="AE2602" i="122"/>
  <c r="AE266" i="122"/>
  <c r="AE2608" i="122"/>
  <c r="AE271" i="122"/>
  <c r="AE2603" i="122"/>
  <c r="AE265" i="122"/>
  <c r="K53" i="112"/>
  <c r="K54" i="112" s="1"/>
  <c r="K62" i="112"/>
  <c r="AD129" i="122"/>
  <c r="AE2613" i="122"/>
  <c r="AC141" i="122"/>
  <c r="AD138" i="122"/>
  <c r="AE2609" i="122"/>
  <c r="AE2604" i="122"/>
  <c r="AD134" i="122"/>
  <c r="AD139" i="122"/>
  <c r="AE2614" i="122"/>
  <c r="AD128" i="122"/>
  <c r="AE269" i="122"/>
  <c r="AD352" i="122"/>
  <c r="AE264" i="122"/>
  <c r="AE267" i="122"/>
  <c r="AE2605" i="122"/>
  <c r="AE275" i="122"/>
  <c r="AE268" i="122"/>
  <c r="AE276" i="122"/>
  <c r="AD12" i="17"/>
  <c r="AE343" i="122" l="1"/>
  <c r="AD353" i="122"/>
  <c r="AE64" i="122"/>
  <c r="AE63" i="122"/>
  <c r="AF2528" i="122"/>
  <c r="K67" i="112"/>
  <c r="AE55" i="122"/>
  <c r="AE350" i="122"/>
  <c r="AE344" i="122"/>
  <c r="K58" i="112"/>
  <c r="AE346" i="122"/>
  <c r="AD66" i="122"/>
  <c r="AF2531" i="122"/>
  <c r="AE58" i="122"/>
  <c r="AF2530" i="122"/>
  <c r="AE59" i="122"/>
  <c r="K63" i="112"/>
  <c r="K64" i="112" s="1"/>
  <c r="AF2533" i="122"/>
  <c r="AE52" i="122"/>
  <c r="AD140" i="122"/>
  <c r="AC44" i="122"/>
  <c r="AD34" i="122"/>
  <c r="AC25" i="122"/>
  <c r="AE53" i="122"/>
  <c r="AF2529" i="122"/>
  <c r="AE57" i="122"/>
  <c r="AE351" i="122"/>
  <c r="AE342" i="122"/>
  <c r="AF2538" i="122"/>
  <c r="AE340" i="122"/>
  <c r="AE345" i="122"/>
  <c r="AF2534" i="122"/>
  <c r="AE341" i="122"/>
  <c r="AE339" i="122"/>
  <c r="AE277" i="122"/>
  <c r="AF2539" i="122"/>
  <c r="AE54" i="122"/>
  <c r="AE2615" i="122"/>
  <c r="AF2527" i="122"/>
  <c r="AF2532" i="122"/>
  <c r="AE56" i="122"/>
  <c r="AD24" i="17"/>
  <c r="AD13" i="17"/>
  <c r="AE352" i="122" l="1"/>
  <c r="AF264" i="122"/>
  <c r="AF266" i="122"/>
  <c r="AF2613" i="122"/>
  <c r="AD141" i="122"/>
  <c r="AE134" i="122"/>
  <c r="AF275" i="122"/>
  <c r="AE138" i="122"/>
  <c r="AF2604" i="122"/>
  <c r="AF2605" i="122"/>
  <c r="AE130" i="122"/>
  <c r="AE131" i="122"/>
  <c r="AE129" i="122"/>
  <c r="AF2609" i="122"/>
  <c r="AE127" i="122"/>
  <c r="AE65" i="122"/>
  <c r="AF271" i="122"/>
  <c r="AE139" i="122"/>
  <c r="AF2614" i="122"/>
  <c r="AF267" i="122"/>
  <c r="AE128" i="122"/>
  <c r="AF2608" i="122"/>
  <c r="AE133" i="122"/>
  <c r="K75" i="112"/>
  <c r="AD19" i="9"/>
  <c r="AE27" i="8"/>
  <c r="L52" i="112"/>
  <c r="AF2607" i="122"/>
  <c r="AE278" i="122"/>
  <c r="AF270" i="122"/>
  <c r="AF276" i="122"/>
  <c r="AF2606" i="122"/>
  <c r="AF269" i="122"/>
  <c r="AF2602" i="122"/>
  <c r="AF2540" i="122"/>
  <c r="AE132" i="122"/>
  <c r="AD43" i="122"/>
  <c r="AD16" i="122"/>
  <c r="K68" i="112"/>
  <c r="AF2603" i="122"/>
  <c r="AF268" i="122"/>
  <c r="AF265" i="122"/>
  <c r="AD25" i="17"/>
  <c r="AD28" i="17"/>
  <c r="K69" i="112" l="1"/>
  <c r="AG2529" i="122"/>
  <c r="AE36" i="8"/>
  <c r="AF343" i="122"/>
  <c r="AG2531" i="122"/>
  <c r="AG2532" i="122"/>
  <c r="AD20" i="9"/>
  <c r="AD21" i="9"/>
  <c r="AF56" i="122"/>
  <c r="AG2538" i="122"/>
  <c r="AF57" i="122"/>
  <c r="AF342" i="122"/>
  <c r="AE66" i="122"/>
  <c r="AF63" i="122"/>
  <c r="AF340" i="122"/>
  <c r="AD25" i="122"/>
  <c r="AE34" i="122"/>
  <c r="AD44" i="122"/>
  <c r="AF351" i="122"/>
  <c r="AF52" i="122"/>
  <c r="AE140" i="122"/>
  <c r="AF55" i="122"/>
  <c r="AF350" i="122"/>
  <c r="AF341" i="122"/>
  <c r="AF53" i="122"/>
  <c r="AG2528" i="122"/>
  <c r="AG2539" i="122"/>
  <c r="AF346" i="122"/>
  <c r="AF2615" i="122"/>
  <c r="AG2527" i="122"/>
  <c r="AF345" i="122"/>
  <c r="AF58" i="122"/>
  <c r="AG2534" i="122"/>
  <c r="AG2530" i="122"/>
  <c r="AF59" i="122"/>
  <c r="AF277" i="122"/>
  <c r="AF339" i="122"/>
  <c r="AH23" i="8"/>
  <c r="L62" i="112"/>
  <c r="L53" i="112"/>
  <c r="AF64" i="122"/>
  <c r="AE353" i="122"/>
  <c r="AF344" i="122"/>
  <c r="AG2533" i="122"/>
  <c r="AF54" i="122"/>
  <c r="AD22" i="9" l="1"/>
  <c r="AF134" i="122"/>
  <c r="AG270" i="122"/>
  <c r="AG275" i="122"/>
  <c r="AF131" i="122"/>
  <c r="AG2606" i="122"/>
  <c r="L67" i="112"/>
  <c r="AG2603" i="122"/>
  <c r="AF130" i="122"/>
  <c r="AE43" i="122"/>
  <c r="AE16" i="122"/>
  <c r="AG268" i="122"/>
  <c r="AE141" i="122"/>
  <c r="AG269" i="122"/>
  <c r="AF128" i="122"/>
  <c r="AF65" i="122"/>
  <c r="AF127" i="122"/>
  <c r="AG265" i="122"/>
  <c r="AF132" i="122"/>
  <c r="AH30" i="8"/>
  <c r="AG267" i="122"/>
  <c r="AF129" i="122"/>
  <c r="AF139" i="122"/>
  <c r="AF352" i="122"/>
  <c r="AG264" i="122"/>
  <c r="AG2609" i="122"/>
  <c r="AG271" i="122"/>
  <c r="AG2602" i="122"/>
  <c r="AG2540" i="122"/>
  <c r="AH27" i="8"/>
  <c r="AE19" i="9"/>
  <c r="AF278" i="122"/>
  <c r="AF133" i="122"/>
  <c r="AG266" i="122"/>
  <c r="AG2613" i="122"/>
  <c r="AG2607" i="122"/>
  <c r="AG2605" i="122"/>
  <c r="AG2608" i="122"/>
  <c r="L54" i="112"/>
  <c r="L63" i="112"/>
  <c r="L64" i="112" s="1"/>
  <c r="AG2614" i="122"/>
  <c r="AG276" i="122"/>
  <c r="AF138" i="122"/>
  <c r="AG2604" i="122"/>
  <c r="AD2607" i="16"/>
  <c r="AD2616" i="16"/>
  <c r="AG63" i="122" l="1"/>
  <c r="AH2533" i="122"/>
  <c r="AH36" i="8"/>
  <c r="AG277" i="122"/>
  <c r="AG339" i="122"/>
  <c r="AG52" i="122"/>
  <c r="AF140" i="122"/>
  <c r="AG341" i="122"/>
  <c r="AF353" i="122"/>
  <c r="AH31" i="8"/>
  <c r="AF66" i="122"/>
  <c r="AH2528" i="122"/>
  <c r="AG56" i="122"/>
  <c r="AG351" i="122"/>
  <c r="AH2530" i="122"/>
  <c r="AG53" i="122"/>
  <c r="AG343" i="122"/>
  <c r="AG57" i="122"/>
  <c r="L75" i="112"/>
  <c r="AG58" i="122"/>
  <c r="AG2615" i="122"/>
  <c r="AH2527" i="122"/>
  <c r="AH2532" i="122"/>
  <c r="AG346" i="122"/>
  <c r="AG64" i="122"/>
  <c r="AI23" i="8"/>
  <c r="AG345" i="122"/>
  <c r="AG54" i="122"/>
  <c r="AE25" i="122"/>
  <c r="AF34" i="122"/>
  <c r="AE44" i="122"/>
  <c r="AH2529" i="122"/>
  <c r="L68" i="112"/>
  <c r="AH2538" i="122"/>
  <c r="AG340" i="122"/>
  <c r="AG344" i="122"/>
  <c r="AG59" i="122"/>
  <c r="AH2539" i="122"/>
  <c r="L58" i="112"/>
  <c r="AE21" i="9"/>
  <c r="AE20" i="9"/>
  <c r="AH2534" i="122"/>
  <c r="AG342" i="122"/>
  <c r="AG55" i="122"/>
  <c r="AH2531" i="122"/>
  <c r="AD2617" i="16"/>
  <c r="L69" i="112" l="1"/>
  <c r="AE22" i="9"/>
  <c r="AG129" i="122"/>
  <c r="AG139" i="122"/>
  <c r="AG278" i="122"/>
  <c r="AH265" i="122"/>
  <c r="AG128" i="122"/>
  <c r="AH2603" i="122"/>
  <c r="AH267" i="122"/>
  <c r="M52" i="112"/>
  <c r="AF43" i="122"/>
  <c r="AF16" i="122"/>
  <c r="AH270" i="122"/>
  <c r="AH271" i="122"/>
  <c r="AG133" i="122"/>
  <c r="AH266" i="122"/>
  <c r="AI30" i="8"/>
  <c r="AH2605" i="122"/>
  <c r="AH2614" i="122"/>
  <c r="AH2613" i="122"/>
  <c r="AF19" i="9"/>
  <c r="AI27" i="8"/>
  <c r="AH2607" i="122"/>
  <c r="AF141" i="122"/>
  <c r="AH2608" i="122"/>
  <c r="AH2606" i="122"/>
  <c r="AG134" i="122"/>
  <c r="AG132" i="122"/>
  <c r="AH276" i="122"/>
  <c r="AG65" i="122"/>
  <c r="AG127" i="122"/>
  <c r="AH2609" i="122"/>
  <c r="AG130" i="122"/>
  <c r="AH269" i="122"/>
  <c r="AH2604" i="122"/>
  <c r="AH2540" i="122"/>
  <c r="AH2602" i="122"/>
  <c r="AH268" i="122"/>
  <c r="AG131" i="122"/>
  <c r="AH32" i="8"/>
  <c r="AH264" i="122"/>
  <c r="AD2626" i="16"/>
  <c r="AH56" i="122" l="1"/>
  <c r="AI2529" i="122"/>
  <c r="AH59" i="122"/>
  <c r="AH340" i="122"/>
  <c r="M53" i="112"/>
  <c r="M62" i="112"/>
  <c r="AH344" i="122"/>
  <c r="AI2532" i="122"/>
  <c r="AG66" i="122"/>
  <c r="AI36" i="8"/>
  <c r="AH346" i="122"/>
  <c r="AI2531" i="122"/>
  <c r="AF21" i="9"/>
  <c r="AF20" i="9"/>
  <c r="AI31" i="8"/>
  <c r="AH345" i="122"/>
  <c r="AH342" i="122"/>
  <c r="AH52" i="122"/>
  <c r="AI2530" i="122"/>
  <c r="AH55" i="122"/>
  <c r="AH2615" i="122"/>
  <c r="AI2527" i="122"/>
  <c r="AH351" i="122"/>
  <c r="AI2528" i="122"/>
  <c r="AH64" i="122"/>
  <c r="AH343" i="122"/>
  <c r="AI2533" i="122"/>
  <c r="AI2538" i="122"/>
  <c r="AJ23" i="8"/>
  <c r="AH339" i="122"/>
  <c r="AH57" i="122"/>
  <c r="AH341" i="122"/>
  <c r="AF25" i="122"/>
  <c r="AG34" i="122"/>
  <c r="AF44" i="122"/>
  <c r="AH54" i="122"/>
  <c r="AI2534" i="122"/>
  <c r="AI2539" i="122"/>
  <c r="AH58" i="122"/>
  <c r="AH53" i="122"/>
  <c r="AD2627" i="16"/>
  <c r="AD2646" i="16"/>
  <c r="AD2656" i="16"/>
  <c r="AI32" i="8" l="1"/>
  <c r="AI266" i="122"/>
  <c r="AH139" i="122"/>
  <c r="AH130" i="122"/>
  <c r="AH128" i="122"/>
  <c r="AI2613" i="122"/>
  <c r="AI2573" i="122"/>
  <c r="AI270" i="122"/>
  <c r="AI2576" i="122"/>
  <c r="AI265" i="122"/>
  <c r="AH134" i="122"/>
  <c r="AH132" i="122"/>
  <c r="AI2575" i="122"/>
  <c r="AI2577" i="122"/>
  <c r="AH133" i="122"/>
  <c r="AH129" i="122"/>
  <c r="AI2578" i="122"/>
  <c r="AI269" i="122"/>
  <c r="AI276" i="122"/>
  <c r="AI271" i="122"/>
  <c r="AI2574" i="122"/>
  <c r="AI2584" i="122"/>
  <c r="AI2572" i="122"/>
  <c r="AI2602" i="122" s="1"/>
  <c r="AI2540" i="122"/>
  <c r="AF22" i="9"/>
  <c r="AJ30" i="8"/>
  <c r="M67" i="112"/>
  <c r="AG16" i="122"/>
  <c r="AI268" i="122"/>
  <c r="AI267" i="122"/>
  <c r="AH131" i="122"/>
  <c r="AI2579" i="122"/>
  <c r="AG19" i="9"/>
  <c r="AJ27" i="8"/>
  <c r="M54" i="112"/>
  <c r="M63" i="112"/>
  <c r="M64" i="112" s="1"/>
  <c r="AL34" i="8"/>
  <c r="AD2657" i="16"/>
  <c r="AD2647" i="16"/>
  <c r="AD2666" i="16"/>
  <c r="AJ2527" i="122" l="1"/>
  <c r="AI2604" i="122"/>
  <c r="AI311" i="122"/>
  <c r="AI2608" i="122"/>
  <c r="AI315" i="122"/>
  <c r="AI345" i="122" s="1"/>
  <c r="AI2605" i="122"/>
  <c r="AI312" i="122"/>
  <c r="AI342" i="122" s="1"/>
  <c r="AI2606" i="122"/>
  <c r="AI313" i="122"/>
  <c r="AI53" i="122"/>
  <c r="AK23" i="8"/>
  <c r="M68" i="112"/>
  <c r="M69" i="112" s="1"/>
  <c r="AI2609" i="122"/>
  <c r="AI316" i="122"/>
  <c r="AI54" i="122"/>
  <c r="AI57" i="122"/>
  <c r="AI55" i="122"/>
  <c r="M58" i="112"/>
  <c r="M75" i="112"/>
  <c r="AI2585" i="122"/>
  <c r="AI2603" i="122"/>
  <c r="AI310" i="122"/>
  <c r="AI340" i="122" s="1"/>
  <c r="AI64" i="122"/>
  <c r="AI56" i="122"/>
  <c r="AI58" i="122"/>
  <c r="AI59" i="122"/>
  <c r="AJ36" i="8"/>
  <c r="AI2614" i="122"/>
  <c r="AI321" i="122"/>
  <c r="AI2607" i="122"/>
  <c r="AI314" i="122"/>
  <c r="AJ2538" i="122"/>
  <c r="AG20" i="9"/>
  <c r="AG21" i="9"/>
  <c r="AJ31" i="8"/>
  <c r="AD2667" i="16"/>
  <c r="AJ32" i="8" l="1"/>
  <c r="AJ270" i="122"/>
  <c r="AJ2534" i="122"/>
  <c r="AJ2613" i="122"/>
  <c r="AI109" i="122"/>
  <c r="AJ2533" i="122"/>
  <c r="AJ2539" i="122"/>
  <c r="AI343" i="122"/>
  <c r="AI101" i="122"/>
  <c r="AI131" i="122" s="1"/>
  <c r="AJ265" i="122"/>
  <c r="AJ267" i="122"/>
  <c r="AJ2531" i="122"/>
  <c r="AI341" i="122"/>
  <c r="AI99" i="122"/>
  <c r="AI100" i="122"/>
  <c r="AI130" i="122" s="1"/>
  <c r="AJ2529" i="122"/>
  <c r="AG22" i="9"/>
  <c r="AI344" i="122"/>
  <c r="AI102" i="122"/>
  <c r="AK30" i="8"/>
  <c r="AI98" i="122"/>
  <c r="AI128" i="122" s="1"/>
  <c r="N52" i="112"/>
  <c r="AJ2572" i="122"/>
  <c r="AJ2528" i="122"/>
  <c r="AI346" i="122"/>
  <c r="AI104" i="122"/>
  <c r="AJ2530" i="122"/>
  <c r="AI2615" i="122"/>
  <c r="AJ2532" i="122"/>
  <c r="AI103" i="122"/>
  <c r="AJ2540" i="122" l="1"/>
  <c r="AK31" i="8"/>
  <c r="AJ53" i="122"/>
  <c r="AI134" i="122"/>
  <c r="AJ268" i="122"/>
  <c r="AJ271" i="122"/>
  <c r="AK2538" i="122"/>
  <c r="AJ2577" i="122"/>
  <c r="AJ269" i="122"/>
  <c r="AJ2584" i="122"/>
  <c r="AJ2579" i="122"/>
  <c r="AJ55" i="122"/>
  <c r="AI132" i="122"/>
  <c r="AJ2573" i="122"/>
  <c r="AJ2603" i="122" s="1"/>
  <c r="N62" i="112"/>
  <c r="N53" i="112"/>
  <c r="N54" i="112" s="1"/>
  <c r="AI129" i="122"/>
  <c r="AJ2574" i="122"/>
  <c r="AJ266" i="122"/>
  <c r="AJ2578" i="122"/>
  <c r="AJ2602" i="122"/>
  <c r="AI133" i="122"/>
  <c r="AJ2575" i="122"/>
  <c r="AJ56" i="122"/>
  <c r="AJ2576" i="122"/>
  <c r="AJ2614" i="122" l="1"/>
  <c r="AK2539" i="122" s="1"/>
  <c r="AK32" i="8"/>
  <c r="N67" i="112"/>
  <c r="F62" i="112"/>
  <c r="AJ57" i="122"/>
  <c r="AJ59" i="122"/>
  <c r="AK2527" i="122"/>
  <c r="AJ2605" i="122"/>
  <c r="AJ312" i="122"/>
  <c r="AJ2604" i="122"/>
  <c r="AJ311" i="122"/>
  <c r="N58" i="112"/>
  <c r="AK2528" i="122"/>
  <c r="AJ2607" i="122"/>
  <c r="AJ314" i="122"/>
  <c r="AJ2608" i="122"/>
  <c r="AJ315" i="122"/>
  <c r="AJ310" i="122"/>
  <c r="AJ2609" i="122"/>
  <c r="AJ316" i="122"/>
  <c r="AJ2606" i="122"/>
  <c r="AJ313" i="122"/>
  <c r="AJ58" i="122"/>
  <c r="AJ54" i="122"/>
  <c r="AK2613" i="122"/>
  <c r="AJ2585" i="122"/>
  <c r="N63" i="112"/>
  <c r="AK2584" i="122" l="1"/>
  <c r="AJ103" i="122"/>
  <c r="AJ345" i="122"/>
  <c r="AK2529" i="122"/>
  <c r="AJ2615" i="122"/>
  <c r="N68" i="112"/>
  <c r="N69" i="112" s="1"/>
  <c r="F63" i="112"/>
  <c r="AJ100" i="122"/>
  <c r="AJ342" i="122"/>
  <c r="AJ104" i="122"/>
  <c r="AK2533" i="122"/>
  <c r="AK2572" i="122"/>
  <c r="F67" i="112"/>
  <c r="AK2534" i="122"/>
  <c r="AK2530" i="122"/>
  <c r="N64" i="112"/>
  <c r="AL2538" i="122"/>
  <c r="AJ343" i="122"/>
  <c r="AJ101" i="122"/>
  <c r="AJ344" i="122"/>
  <c r="AJ102" i="122"/>
  <c r="N76" i="112"/>
  <c r="AJ98" i="122"/>
  <c r="AJ340" i="122"/>
  <c r="AK2532" i="122"/>
  <c r="AJ346" i="122"/>
  <c r="AK2531" i="122"/>
  <c r="AK2573" i="122"/>
  <c r="AK2603" i="122" s="1"/>
  <c r="AJ99" i="122"/>
  <c r="AJ341" i="122"/>
  <c r="AK2614" i="122" l="1"/>
  <c r="AL2539" i="122" s="1"/>
  <c r="AL2528" i="122"/>
  <c r="AK266" i="122"/>
  <c r="AK271" i="122"/>
  <c r="N75" i="112"/>
  <c r="F64" i="112"/>
  <c r="AK2602" i="122"/>
  <c r="AK267" i="122"/>
  <c r="AK2574" i="122"/>
  <c r="AK2577" i="122"/>
  <c r="AK269" i="122"/>
  <c r="AK2575" i="122"/>
  <c r="AK2540" i="122"/>
  <c r="AJ130" i="122"/>
  <c r="AK270" i="122"/>
  <c r="AJ129" i="122"/>
  <c r="AJ132" i="122"/>
  <c r="AK265" i="122"/>
  <c r="AK2578" i="122"/>
  <c r="AK2608" i="122" s="1"/>
  <c r="AK310" i="122"/>
  <c r="AJ128" i="122"/>
  <c r="AJ131" i="122"/>
  <c r="AK2579" i="122"/>
  <c r="AK268" i="122"/>
  <c r="AJ134" i="122"/>
  <c r="AK2576" i="122"/>
  <c r="AL2613" i="122"/>
  <c r="F69" i="112"/>
  <c r="F68" i="112"/>
  <c r="F76" i="112"/>
  <c r="AJ133" i="122"/>
  <c r="AL2533" i="122" l="1"/>
  <c r="AK59" i="122"/>
  <c r="AK53" i="122"/>
  <c r="AK315" i="122"/>
  <c r="AK345" i="122" s="1"/>
  <c r="AK2605" i="122"/>
  <c r="AK312" i="122"/>
  <c r="AK342" i="122" s="1"/>
  <c r="AK58" i="122"/>
  <c r="AM2538" i="122"/>
  <c r="AK54" i="122"/>
  <c r="AK2606" i="122"/>
  <c r="AK313" i="122"/>
  <c r="AK2585" i="122"/>
  <c r="AK340" i="122"/>
  <c r="AK98" i="122"/>
  <c r="AK2609" i="122"/>
  <c r="AK316" i="122"/>
  <c r="AK55" i="122"/>
  <c r="AK2607" i="122"/>
  <c r="AK314" i="122"/>
  <c r="AL2527" i="122"/>
  <c r="AL2573" i="122"/>
  <c r="AL2603" i="122" s="1"/>
  <c r="AL2584" i="122"/>
  <c r="AK56" i="122"/>
  <c r="AK57" i="122"/>
  <c r="AK2604" i="122"/>
  <c r="AK311" i="122"/>
  <c r="F75" i="112"/>
  <c r="AL267" i="122" l="1"/>
  <c r="AK102" i="122"/>
  <c r="AK104" i="122"/>
  <c r="AL2534" i="122"/>
  <c r="AL270" i="122"/>
  <c r="AK128" i="122"/>
  <c r="AL2529" i="122"/>
  <c r="AM2528" i="122"/>
  <c r="AL2532" i="122"/>
  <c r="AK101" i="122"/>
  <c r="AK131" i="122" s="1"/>
  <c r="AK343" i="122"/>
  <c r="AK100" i="122"/>
  <c r="AK130" i="122" s="1"/>
  <c r="AL310" i="122"/>
  <c r="AL265" i="122"/>
  <c r="AL2531" i="122"/>
  <c r="AK346" i="122"/>
  <c r="AM2613" i="122"/>
  <c r="AL2530" i="122"/>
  <c r="AK2615" i="122"/>
  <c r="F77" i="112"/>
  <c r="AL2572" i="122"/>
  <c r="AK344" i="122"/>
  <c r="AL2578" i="122"/>
  <c r="AK341" i="122"/>
  <c r="AK99" i="122"/>
  <c r="AL2614" i="122"/>
  <c r="AK103" i="122"/>
  <c r="AK133" i="122" s="1"/>
  <c r="AL58" i="122" l="1"/>
  <c r="AK129" i="122"/>
  <c r="AL271" i="122"/>
  <c r="AL266" i="122"/>
  <c r="AL2576" i="122"/>
  <c r="AL2574" i="122"/>
  <c r="AL2604" i="122" s="1"/>
  <c r="AL2540" i="122"/>
  <c r="AL2608" i="122"/>
  <c r="AL315" i="122"/>
  <c r="AL53" i="122"/>
  <c r="AL340" i="122"/>
  <c r="AL2577" i="122"/>
  <c r="AL269" i="122"/>
  <c r="AL268" i="122"/>
  <c r="AK132" i="122"/>
  <c r="AL2575" i="122"/>
  <c r="AL55" i="122"/>
  <c r="AM2573" i="122"/>
  <c r="AM2603" i="122" s="1"/>
  <c r="AM2539" i="122"/>
  <c r="AK134" i="122"/>
  <c r="AL2579" i="122"/>
  <c r="AL2602" i="122"/>
  <c r="AL56" i="122"/>
  <c r="AL98" i="122"/>
  <c r="AM2529" i="122" l="1"/>
  <c r="AM2584" i="122"/>
  <c r="AM2614" i="122" s="1"/>
  <c r="AL128" i="122"/>
  <c r="AL2607" i="122"/>
  <c r="AL314" i="122"/>
  <c r="AL311" i="122"/>
  <c r="AL316" i="122"/>
  <c r="AL59" i="122"/>
  <c r="AL57" i="122"/>
  <c r="AL2606" i="122"/>
  <c r="AL313" i="122"/>
  <c r="AL54" i="122"/>
  <c r="AM310" i="122"/>
  <c r="AM265" i="122"/>
  <c r="AL345" i="122"/>
  <c r="AL103" i="122"/>
  <c r="AL2585" i="122"/>
  <c r="AL2609" i="122"/>
  <c r="AM2527" i="122"/>
  <c r="AL2605" i="122"/>
  <c r="AL312" i="122"/>
  <c r="AM2533" i="122"/>
  <c r="AL104" i="122" l="1"/>
  <c r="AL134" i="122" s="1"/>
  <c r="AL346" i="122"/>
  <c r="AM2534" i="122"/>
  <c r="AM340" i="122"/>
  <c r="AM98" i="122"/>
  <c r="AL102" i="122"/>
  <c r="AM2574" i="122"/>
  <c r="AL100" i="122"/>
  <c r="AL342" i="122"/>
  <c r="AL341" i="122"/>
  <c r="AL99" i="122"/>
  <c r="AM2532" i="122"/>
  <c r="AM2530" i="122"/>
  <c r="AM270" i="122"/>
  <c r="AL343" i="122"/>
  <c r="AL101" i="122"/>
  <c r="AL344" i="122"/>
  <c r="AL2615" i="122"/>
  <c r="AL133" i="122"/>
  <c r="AM2578" i="122"/>
  <c r="AM2572" i="122"/>
  <c r="AM2531" i="122"/>
  <c r="AM53" i="122"/>
  <c r="AM2608" i="122" l="1"/>
  <c r="AM315" i="122"/>
  <c r="AM345" i="122" s="1"/>
  <c r="AM266" i="122"/>
  <c r="AL132" i="122"/>
  <c r="AM269" i="122"/>
  <c r="AM2579" i="122"/>
  <c r="AM59" i="122"/>
  <c r="AM2576" i="122"/>
  <c r="AM2606" i="122" s="1"/>
  <c r="AM2575" i="122"/>
  <c r="AM267" i="122"/>
  <c r="AM271" i="122"/>
  <c r="AL131" i="122"/>
  <c r="AL130" i="122"/>
  <c r="AM58" i="122"/>
  <c r="AM2602" i="122"/>
  <c r="AM2577" i="122"/>
  <c r="AM2540" i="122"/>
  <c r="AM128" i="122"/>
  <c r="AM268" i="122"/>
  <c r="AL129" i="122"/>
  <c r="AM2604" i="122"/>
  <c r="AM311" i="122"/>
  <c r="AM2585" i="122" l="1"/>
  <c r="AM2607" i="122"/>
  <c r="AM314" i="122"/>
  <c r="AM344" i="122" s="1"/>
  <c r="AM316" i="122"/>
  <c r="AM54" i="122"/>
  <c r="AM57" i="122"/>
  <c r="AM55" i="122"/>
  <c r="AM313" i="122"/>
  <c r="AM341" i="122"/>
  <c r="AM103" i="122"/>
  <c r="AM2605" i="122"/>
  <c r="AM312" i="122"/>
  <c r="AM342" i="122" s="1"/>
  <c r="AM99" i="122"/>
  <c r="AM56" i="122"/>
  <c r="AM2609" i="122"/>
  <c r="AM2615" i="122" l="1"/>
  <c r="AM104" i="122"/>
  <c r="AM101" i="122"/>
  <c r="AM131" i="122" s="1"/>
  <c r="AM100" i="122"/>
  <c r="AM130" i="122" s="1"/>
  <c r="AM102" i="122"/>
  <c r="AM133" i="122"/>
  <c r="AM346" i="122"/>
  <c r="AM343" i="122"/>
  <c r="AM129" i="122"/>
  <c r="AM134" i="122" l="1"/>
  <c r="AM132" i="122"/>
  <c r="AL2607" i="16" l="1"/>
  <c r="AO53" i="8" l="1"/>
  <c r="AO72" i="8" s="1"/>
  <c r="AJ2616" i="16"/>
  <c r="AN53" i="8"/>
  <c r="AP53" i="8"/>
  <c r="AJ2607" i="16"/>
  <c r="AL2616" i="16"/>
  <c r="AK2607" i="16"/>
  <c r="AK2616" i="16"/>
  <c r="AM2607" i="16"/>
  <c r="AM2616" i="16"/>
  <c r="AQ53" i="8"/>
  <c r="AI2616" i="16"/>
  <c r="AI2607" i="16"/>
  <c r="AM53" i="8"/>
  <c r="AO126" i="8"/>
  <c r="AN91" i="8" l="1"/>
  <c r="AN109" i="8" s="1"/>
  <c r="AN72" i="8"/>
  <c r="AJ2617" i="16"/>
  <c r="AP126" i="8"/>
  <c r="AP72" i="8"/>
  <c r="AN126" i="8"/>
  <c r="AK2626" i="16"/>
  <c r="AL2617" i="16"/>
  <c r="AP91" i="8"/>
  <c r="AI2617" i="16"/>
  <c r="AM91" i="8"/>
  <c r="AO91" i="8"/>
  <c r="AK2617" i="16"/>
  <c r="AQ91" i="8"/>
  <c r="AM2617" i="16"/>
  <c r="AQ72" i="8"/>
  <c r="AQ126" i="8"/>
  <c r="G53" i="8"/>
  <c r="S29" i="7"/>
  <c r="AM126" i="8"/>
  <c r="F53" i="8"/>
  <c r="AM72" i="8"/>
  <c r="AJ2626" i="16"/>
  <c r="AL2626" i="16" l="1"/>
  <c r="AL2627" i="16" s="1"/>
  <c r="AM109" i="8"/>
  <c r="AO109" i="8"/>
  <c r="AP109" i="8"/>
  <c r="F91" i="8"/>
  <c r="AQ109" i="8"/>
  <c r="R29" i="7"/>
  <c r="G91" i="8"/>
  <c r="AI2626" i="16"/>
  <c r="AM2626" i="16"/>
  <c r="G29" i="7"/>
  <c r="AJ154" i="8"/>
  <c r="F72" i="8"/>
  <c r="F126" i="8"/>
  <c r="AK2646" i="16"/>
  <c r="AK2627" i="16"/>
  <c r="AK2656" i="16"/>
  <c r="AJ2627" i="16"/>
  <c r="AJ2646" i="16"/>
  <c r="AJ2656" i="16"/>
  <c r="AL2646" i="16" l="1"/>
  <c r="AL2647" i="16" s="1"/>
  <c r="AL2656" i="16"/>
  <c r="AL2657" i="16" s="1"/>
  <c r="F109" i="8"/>
  <c r="F29" i="7"/>
  <c r="AI2656" i="16"/>
  <c r="AI2646" i="16"/>
  <c r="AI2627" i="16"/>
  <c r="AM2656" i="16"/>
  <c r="AM2627" i="16"/>
  <c r="AM2646" i="16"/>
  <c r="F154" i="8"/>
  <c r="AK2647" i="16"/>
  <c r="AK2666" i="16"/>
  <c r="AJ38" i="9"/>
  <c r="AN42" i="8"/>
  <c r="AJ2657" i="16"/>
  <c r="AK38" i="9"/>
  <c r="AO42" i="8"/>
  <c r="AK2657" i="16"/>
  <c r="AJ2647" i="16"/>
  <c r="AJ2666" i="16"/>
  <c r="AL2666" i="16" l="1"/>
  <c r="AP81" i="8" s="1"/>
  <c r="AL38" i="9"/>
  <c r="AL39" i="9" s="1"/>
  <c r="AP42" i="8"/>
  <c r="AM42" i="8"/>
  <c r="AI38" i="9"/>
  <c r="AI2657" i="16"/>
  <c r="AM2657" i="16"/>
  <c r="AI2666" i="16"/>
  <c r="AI2647" i="16"/>
  <c r="AM2666" i="16"/>
  <c r="AM38" i="9"/>
  <c r="AM2647" i="16"/>
  <c r="AQ42" i="8"/>
  <c r="AP43" i="8"/>
  <c r="AK39" i="9"/>
  <c r="AO43" i="8"/>
  <c r="AJ39" i="9"/>
  <c r="AN43" i="8"/>
  <c r="AK154" i="8"/>
  <c r="AK28" i="9"/>
  <c r="AO61" i="8"/>
  <c r="AJ2667" i="16"/>
  <c r="AN81" i="8"/>
  <c r="AO81" i="8"/>
  <c r="AK2667" i="16"/>
  <c r="AJ28" i="9"/>
  <c r="AN61" i="8"/>
  <c r="AL28" i="9"/>
  <c r="AP61" i="8"/>
  <c r="AL2667" i="16" l="1"/>
  <c r="AI2667" i="16"/>
  <c r="AI28" i="9"/>
  <c r="AM61" i="8"/>
  <c r="F38" i="9"/>
  <c r="AM43" i="8"/>
  <c r="AI39" i="9"/>
  <c r="AQ61" i="8"/>
  <c r="AQ81" i="8"/>
  <c r="AM2667" i="16"/>
  <c r="AM39" i="9"/>
  <c r="AM81" i="8"/>
  <c r="AQ43" i="8"/>
  <c r="G42" i="8"/>
  <c r="F42" i="8"/>
  <c r="AM28" i="9"/>
  <c r="AP82" i="8"/>
  <c r="AN82" i="8"/>
  <c r="AO82" i="8"/>
  <c r="AO117" i="8"/>
  <c r="AO165" i="8"/>
  <c r="AP117" i="8"/>
  <c r="AP165" i="8"/>
  <c r="AN117" i="8"/>
  <c r="AN165" i="8"/>
  <c r="AJ29" i="9"/>
  <c r="AN62" i="8"/>
  <c r="AN99" i="8"/>
  <c r="AK29" i="9"/>
  <c r="AO62" i="8"/>
  <c r="AO99" i="8"/>
  <c r="AP99" i="8"/>
  <c r="AL29" i="9"/>
  <c r="AP62" i="8"/>
  <c r="AM62" i="8" l="1"/>
  <c r="AI29" i="9"/>
  <c r="AM165" i="8"/>
  <c r="AM117" i="8"/>
  <c r="AQ82" i="8"/>
  <c r="F39" i="9"/>
  <c r="F61" i="8"/>
  <c r="AQ99" i="8"/>
  <c r="G81" i="8"/>
  <c r="F81" i="8"/>
  <c r="AM82" i="8"/>
  <c r="AM99" i="8"/>
  <c r="S20" i="7"/>
  <c r="F43" i="8"/>
  <c r="AQ117" i="8"/>
  <c r="AQ165" i="8"/>
  <c r="AQ62" i="8"/>
  <c r="AM29" i="9"/>
  <c r="G43" i="8"/>
  <c r="F28" i="9"/>
  <c r="AN100" i="8"/>
  <c r="AP100" i="8"/>
  <c r="AO100" i="8"/>
  <c r="AQ100" i="8" l="1"/>
  <c r="F62" i="8"/>
  <c r="AM100" i="8"/>
  <c r="G20" i="7"/>
  <c r="F99" i="8"/>
  <c r="F82" i="8"/>
  <c r="G82" i="8"/>
  <c r="R20" i="7"/>
  <c r="F117" i="8"/>
  <c r="F29" i="9"/>
  <c r="F100" i="8" l="1"/>
  <c r="F40" i="7"/>
  <c r="F146" i="8"/>
  <c r="F20" i="7"/>
  <c r="AK146" i="8" l="1"/>
  <c r="AH430" i="122" l="1"/>
  <c r="AI387" i="122"/>
  <c r="AI432" i="122" l="1"/>
  <c r="AH82" i="122"/>
  <c r="AI447" i="122" l="1"/>
  <c r="AJ387" i="122" s="1"/>
  <c r="AH127" i="122"/>
  <c r="AH95" i="122"/>
  <c r="AI395" i="122"/>
  <c r="AI309" i="122"/>
  <c r="AI264" i="122"/>
  <c r="AH460" i="122"/>
  <c r="AH308" i="122"/>
  <c r="AI52" i="122" l="1"/>
  <c r="D93" i="16" s="1"/>
  <c r="AI440" i="122"/>
  <c r="AJ432" i="122"/>
  <c r="AH36" i="122"/>
  <c r="AH96" i="122"/>
  <c r="AI339" i="122"/>
  <c r="AI82" i="122"/>
  <c r="AI430" i="122"/>
  <c r="AI400" i="122"/>
  <c r="AI97" i="122"/>
  <c r="AI272" i="122"/>
  <c r="AJ447" i="122" l="1"/>
  <c r="AI455" i="122"/>
  <c r="AL3395" i="122"/>
  <c r="AK3288" i="122"/>
  <c r="AM3502" i="122"/>
  <c r="AH18" i="122"/>
  <c r="AL26" i="8" s="1"/>
  <c r="AJ3181" i="122"/>
  <c r="AI445" i="122"/>
  <c r="AI317" i="122"/>
  <c r="AJ264" i="122"/>
  <c r="AI60" i="122"/>
  <c r="AI127" i="122"/>
  <c r="AJ309" i="122"/>
  <c r="AK387" i="122" l="1"/>
  <c r="AK432" i="122" s="1"/>
  <c r="AM3395" i="122"/>
  <c r="AL3288" i="122"/>
  <c r="AI347" i="122"/>
  <c r="AK3181" i="122"/>
  <c r="AJ339" i="122"/>
  <c r="AJ82" i="122"/>
  <c r="AI95" i="122"/>
  <c r="AI308" i="122"/>
  <c r="AJ97" i="122"/>
  <c r="AL35" i="8"/>
  <c r="AJ52" i="122"/>
  <c r="AH20" i="122"/>
  <c r="AI105" i="122"/>
  <c r="AI322" i="122"/>
  <c r="AM3288" i="122" l="1"/>
  <c r="AL3181" i="122"/>
  <c r="AK447" i="122"/>
  <c r="AI135" i="122"/>
  <c r="AJ272" i="122"/>
  <c r="AI36" i="122"/>
  <c r="AI96" i="122"/>
  <c r="AJ395" i="122"/>
  <c r="AI460" i="122"/>
  <c r="AI338" i="122"/>
  <c r="AI111" i="122"/>
  <c r="AK309" i="122"/>
  <c r="AI110" i="122"/>
  <c r="AK264" i="122"/>
  <c r="AJ127" i="122"/>
  <c r="AM3181" i="122" l="1"/>
  <c r="AJ60" i="122"/>
  <c r="AL387" i="122"/>
  <c r="AJ440" i="122"/>
  <c r="AK339" i="122"/>
  <c r="AK82" i="122"/>
  <c r="AJ430" i="122"/>
  <c r="AI18" i="122"/>
  <c r="AJ400" i="122"/>
  <c r="AK97" i="122"/>
  <c r="AK52" i="122"/>
  <c r="AI41" i="122"/>
  <c r="AL432" i="122" l="1"/>
  <c r="AJ455" i="122"/>
  <c r="AM26" i="8"/>
  <c r="AJ445" i="122"/>
  <c r="AJ317" i="122"/>
  <c r="AL264" i="122"/>
  <c r="AI23" i="122"/>
  <c r="AK127" i="122"/>
  <c r="AL447" i="122" l="1"/>
  <c r="AL309" i="122"/>
  <c r="AL339" i="122" s="1"/>
  <c r="AJ347" i="122"/>
  <c r="AL82" i="122"/>
  <c r="AJ95" i="122"/>
  <c r="AJ308" i="122"/>
  <c r="AM35" i="8"/>
  <c r="AK395" i="122"/>
  <c r="AJ460" i="122"/>
  <c r="AJ105" i="122"/>
  <c r="AL52" i="122"/>
  <c r="AM25" i="8"/>
  <c r="AL97" i="122" l="1"/>
  <c r="AL127" i="122" s="1"/>
  <c r="AM387" i="122"/>
  <c r="AK440" i="122"/>
  <c r="AJ135" i="122"/>
  <c r="AK430" i="122"/>
  <c r="AJ36" i="122"/>
  <c r="AJ96" i="122"/>
  <c r="AK272" i="122"/>
  <c r="AK400" i="122"/>
  <c r="AM264" i="122"/>
  <c r="AM83" i="8"/>
  <c r="AM34" i="8"/>
  <c r="AM462" i="122" l="1"/>
  <c r="AM354" i="122" s="1"/>
  <c r="AM432" i="122"/>
  <c r="AK455" i="122"/>
  <c r="AM82" i="122"/>
  <c r="AJ18" i="122"/>
  <c r="AK60" i="122"/>
  <c r="AK445" i="122"/>
  <c r="AK317" i="122"/>
  <c r="AM44" i="8"/>
  <c r="AM52" i="122"/>
  <c r="AM101" i="8"/>
  <c r="AK460" i="122" l="1"/>
  <c r="AM309" i="122"/>
  <c r="AM367" i="122"/>
  <c r="AM142" i="122"/>
  <c r="AM155" i="122" s="1"/>
  <c r="AM447" i="122"/>
  <c r="AL395" i="122"/>
  <c r="AK347" i="122"/>
  <c r="AK308" i="122"/>
  <c r="AK95" i="122"/>
  <c r="AN26" i="8"/>
  <c r="AK105" i="122"/>
  <c r="AM63" i="8"/>
  <c r="AI30" i="9"/>
  <c r="AL440" i="122" l="1"/>
  <c r="AL317" i="122" s="1"/>
  <c r="AL400" i="122"/>
  <c r="AM348" i="122"/>
  <c r="AM97" i="122"/>
  <c r="AM339" i="122"/>
  <c r="AM37" i="122"/>
  <c r="AM136" i="122"/>
  <c r="AL455" i="122"/>
  <c r="AK135" i="122"/>
  <c r="AK36" i="122"/>
  <c r="AK96" i="122"/>
  <c r="AN35" i="8"/>
  <c r="AL272" i="122"/>
  <c r="AL445" i="122"/>
  <c r="AM127" i="122" l="1"/>
  <c r="AM39" i="122"/>
  <c r="AM19" i="122"/>
  <c r="AK18" i="122"/>
  <c r="AL347" i="122"/>
  <c r="AL460" i="122"/>
  <c r="AM395" i="122"/>
  <c r="AL308" i="122"/>
  <c r="AL95" i="122"/>
  <c r="AL105" i="122"/>
  <c r="AL60" i="122"/>
  <c r="AM21" i="122" l="1"/>
  <c r="AO26" i="8"/>
  <c r="AM440" i="122"/>
  <c r="AM455" i="122" s="1"/>
  <c r="AL135" i="122"/>
  <c r="AM400" i="122"/>
  <c r="AL36" i="122"/>
  <c r="AL96" i="122"/>
  <c r="AM272" i="122"/>
  <c r="AO35" i="8" l="1"/>
  <c r="AM317" i="122"/>
  <c r="AM475" i="122"/>
  <c r="AM456" i="122" s="1"/>
  <c r="AM445" i="122"/>
  <c r="AL18" i="122"/>
  <c r="AM60" i="122"/>
  <c r="AM105" i="122" l="1"/>
  <c r="AM347" i="122"/>
  <c r="AM460" i="122"/>
  <c r="AM95" i="122"/>
  <c r="AM308" i="122"/>
  <c r="AP26" i="8"/>
  <c r="AM135" i="122" l="1"/>
  <c r="AM36" i="122"/>
  <c r="AP35" i="8"/>
  <c r="AM96" i="122"/>
  <c r="AM18" i="122" l="1"/>
  <c r="AQ26" i="8" l="1"/>
  <c r="AQ35" i="8" l="1"/>
  <c r="AL16" i="17" l="1"/>
  <c r="AJ16" i="17"/>
  <c r="AI16" i="17"/>
  <c r="AK16" i="17"/>
  <c r="AM16" i="17"/>
  <c r="AJ17" i="17" l="1"/>
  <c r="AL17" i="17"/>
  <c r="AI17" i="17"/>
  <c r="AK17" i="17"/>
  <c r="AM17" i="17"/>
  <c r="AK20" i="17"/>
  <c r="AL20" i="17"/>
  <c r="AM20" i="17" l="1"/>
  <c r="AJ20" i="17"/>
  <c r="AI20" i="17"/>
  <c r="AK21" i="17"/>
  <c r="AK24" i="17"/>
  <c r="AL21" i="17"/>
  <c r="AL24" i="17"/>
  <c r="AM21" i="17" l="1"/>
  <c r="AK87" i="149"/>
  <c r="AK88" i="149" s="1"/>
  <c r="AM33" i="149"/>
  <c r="AL87" i="149"/>
  <c r="AL88" i="149" s="1"/>
  <c r="AK56" i="148"/>
  <c r="AK70" i="148" s="1"/>
  <c r="AL56" i="148"/>
  <c r="AL57" i="148" s="1"/>
  <c r="AI24" i="17"/>
  <c r="AK33" i="149" s="1"/>
  <c r="AK34" i="149" s="1"/>
  <c r="AJ24" i="17"/>
  <c r="AJ21" i="17"/>
  <c r="AM24" i="17"/>
  <c r="AI21" i="17"/>
  <c r="AL118" i="83"/>
  <c r="AP193" i="8"/>
  <c r="AL28" i="17"/>
  <c r="AL25" i="17"/>
  <c r="AK28" i="17"/>
  <c r="AK25" i="17"/>
  <c r="AO193" i="8"/>
  <c r="AK118" i="83"/>
  <c r="AL33" i="149" l="1"/>
  <c r="AL55" i="149" s="1"/>
  <c r="AJ56" i="148"/>
  <c r="H70" i="7"/>
  <c r="AM87" i="149"/>
  <c r="AM88" i="149" s="1"/>
  <c r="AM34" i="149"/>
  <c r="AK57" i="148"/>
  <c r="AM56" i="148"/>
  <c r="AK75" i="148"/>
  <c r="AK71" i="148"/>
  <c r="AI28" i="17"/>
  <c r="AP210" i="8"/>
  <c r="AO210" i="8"/>
  <c r="AI118" i="83"/>
  <c r="AM193" i="8"/>
  <c r="AM210" i="8" s="1"/>
  <c r="AI25" i="17"/>
  <c r="AM25" i="17"/>
  <c r="AQ193" i="8"/>
  <c r="AM118" i="83"/>
  <c r="AM28" i="17"/>
  <c r="AN193" i="8"/>
  <c r="AJ25" i="17"/>
  <c r="AJ118" i="83"/>
  <c r="AJ28" i="17"/>
  <c r="AK119" i="83"/>
  <c r="AP222" i="8"/>
  <c r="AP182" i="8"/>
  <c r="AP177" i="8"/>
  <c r="AP194" i="8"/>
  <c r="AO177" i="8"/>
  <c r="AO182" i="8"/>
  <c r="AO194" i="8"/>
  <c r="AO222" i="8"/>
  <c r="AL119" i="83"/>
  <c r="AL34" i="149" l="1"/>
  <c r="AJ70" i="148"/>
  <c r="AJ57" i="148"/>
  <c r="H96" i="7"/>
  <c r="H71" i="7"/>
  <c r="AL62" i="149"/>
  <c r="AL56" i="149"/>
  <c r="AM57" i="148"/>
  <c r="AK81" i="148"/>
  <c r="AK76" i="148"/>
  <c r="AN210" i="8"/>
  <c r="AQ210" i="8"/>
  <c r="AM182" i="8"/>
  <c r="AI132" i="83"/>
  <c r="AI119" i="83"/>
  <c r="AM222" i="8"/>
  <c r="AM177" i="8"/>
  <c r="AM194" i="8"/>
  <c r="F193" i="8"/>
  <c r="AN182" i="8"/>
  <c r="AN194" i="8"/>
  <c r="AN222" i="8"/>
  <c r="AN177" i="8"/>
  <c r="AM119" i="83"/>
  <c r="AQ194" i="8"/>
  <c r="AQ182" i="8"/>
  <c r="AQ222" i="8"/>
  <c r="AQ177" i="8"/>
  <c r="AJ119" i="83"/>
  <c r="AJ132" i="83"/>
  <c r="AO223" i="8"/>
  <c r="AP211" i="8"/>
  <c r="AP223" i="8"/>
  <c r="AO211" i="8"/>
  <c r="AJ75" i="148" l="1"/>
  <c r="G70" i="7"/>
  <c r="G156" i="7" s="1"/>
  <c r="AJ71" i="148"/>
  <c r="AJ137" i="83"/>
  <c r="G66" i="7"/>
  <c r="G152" i="7" s="1"/>
  <c r="F66" i="7"/>
  <c r="H97" i="7"/>
  <c r="H122" i="7"/>
  <c r="AL63" i="149"/>
  <c r="AL81" i="149" s="1"/>
  <c r="AL92" i="149" s="1"/>
  <c r="AK82" i="148"/>
  <c r="AI137" i="83"/>
  <c r="AI133" i="83"/>
  <c r="AO93" i="8"/>
  <c r="G210" i="8"/>
  <c r="F210" i="8"/>
  <c r="G222" i="8"/>
  <c r="AM211" i="8"/>
  <c r="AM223" i="8"/>
  <c r="F222" i="8"/>
  <c r="AQ223" i="8"/>
  <c r="AN223" i="8"/>
  <c r="AQ211" i="8"/>
  <c r="AJ133" i="83"/>
  <c r="AN211" i="8"/>
  <c r="AP93" i="8"/>
  <c r="R52" i="7" l="1"/>
  <c r="S52" i="7"/>
  <c r="AJ142" i="83"/>
  <c r="F82" i="7"/>
  <c r="F168" i="7" s="1"/>
  <c r="F152" i="7"/>
  <c r="AJ138" i="83"/>
  <c r="G118" i="7"/>
  <c r="G204" i="7" s="1"/>
  <c r="G82" i="7"/>
  <c r="G168" i="7" s="1"/>
  <c r="F67" i="7"/>
  <c r="F92" i="7"/>
  <c r="G92" i="7"/>
  <c r="G178" i="7" s="1"/>
  <c r="AJ76" i="148"/>
  <c r="AJ81" i="148"/>
  <c r="G96" i="7"/>
  <c r="G182" i="7" s="1"/>
  <c r="G67" i="7"/>
  <c r="G153" i="7" s="1"/>
  <c r="G71" i="7"/>
  <c r="G157" i="7" s="1"/>
  <c r="I79" i="7"/>
  <c r="AL100" i="149"/>
  <c r="AL96" i="149"/>
  <c r="H123" i="7"/>
  <c r="AL80" i="149"/>
  <c r="AL91" i="149" s="1"/>
  <c r="AL79" i="149"/>
  <c r="AL90" i="149" s="1"/>
  <c r="AJ143" i="83"/>
  <c r="AI142" i="83"/>
  <c r="AI138" i="83"/>
  <c r="G223" i="8"/>
  <c r="G211" i="8"/>
  <c r="F211" i="8"/>
  <c r="AP55" i="8"/>
  <c r="AO55" i="8"/>
  <c r="AM93" i="8"/>
  <c r="F52" i="7"/>
  <c r="F223" i="8"/>
  <c r="AQ93" i="8"/>
  <c r="AN93" i="8"/>
  <c r="AO111" i="8"/>
  <c r="AP111" i="8"/>
  <c r="S53" i="7" l="1"/>
  <c r="R53" i="7"/>
  <c r="F108" i="7"/>
  <c r="F194" i="7" s="1"/>
  <c r="F178" i="7"/>
  <c r="F83" i="7"/>
  <c r="F169" i="7" s="1"/>
  <c r="F153" i="7"/>
  <c r="G93" i="7"/>
  <c r="G179" i="7" s="1"/>
  <c r="G83" i="7"/>
  <c r="G169" i="7" s="1"/>
  <c r="G108" i="7"/>
  <c r="G194" i="7" s="1"/>
  <c r="AJ82" i="148"/>
  <c r="G122" i="7"/>
  <c r="F93" i="7"/>
  <c r="G97" i="7"/>
  <c r="G183" i="7" s="1"/>
  <c r="F118" i="7"/>
  <c r="G119" i="7"/>
  <c r="G205" i="7" s="1"/>
  <c r="I105" i="7"/>
  <c r="I131" i="7"/>
  <c r="AL94" i="149"/>
  <c r="AL98" i="149"/>
  <c r="I77" i="7"/>
  <c r="AL95" i="149"/>
  <c r="I78" i="7"/>
  <c r="AL99" i="149"/>
  <c r="AN111" i="8"/>
  <c r="AI143" i="83"/>
  <c r="AP74" i="8"/>
  <c r="AO74" i="8"/>
  <c r="AO163" i="8"/>
  <c r="AP163" i="8"/>
  <c r="AM55" i="8"/>
  <c r="AN55" i="8"/>
  <c r="AQ55" i="8"/>
  <c r="AP116" i="8"/>
  <c r="AO116" i="8"/>
  <c r="AM111" i="8"/>
  <c r="G93" i="8"/>
  <c r="F53" i="7"/>
  <c r="F93" i="8"/>
  <c r="AQ111" i="8"/>
  <c r="R31" i="7"/>
  <c r="G134" i="7" l="1"/>
  <c r="G220" i="7" s="1"/>
  <c r="G208" i="7"/>
  <c r="F134" i="7"/>
  <c r="F220" i="7" s="1"/>
  <c r="F204" i="7"/>
  <c r="F109" i="7"/>
  <c r="F195" i="7" s="1"/>
  <c r="F179" i="7"/>
  <c r="G109" i="7"/>
  <c r="G195" i="7" s="1"/>
  <c r="F119" i="7"/>
  <c r="G123" i="7"/>
  <c r="I129" i="7"/>
  <c r="I103" i="7"/>
  <c r="I130" i="7"/>
  <c r="I104" i="7"/>
  <c r="AQ74" i="8"/>
  <c r="AN74" i="8"/>
  <c r="AM74" i="8"/>
  <c r="AM163" i="8"/>
  <c r="AQ116" i="8"/>
  <c r="AQ163" i="8"/>
  <c r="AM116" i="8"/>
  <c r="F55" i="8"/>
  <c r="AN163" i="8"/>
  <c r="AN116" i="8"/>
  <c r="S31" i="7"/>
  <c r="G55" i="8"/>
  <c r="F31" i="7"/>
  <c r="F111" i="8"/>
  <c r="G135" i="7" l="1"/>
  <c r="G221" i="7" s="1"/>
  <c r="G209" i="7"/>
  <c r="F135" i="7"/>
  <c r="F221" i="7" s="1"/>
  <c r="F205" i="7"/>
  <c r="F116" i="8"/>
  <c r="AK44" i="149"/>
  <c r="G31" i="7"/>
  <c r="F74" i="8"/>
  <c r="AK51" i="149" l="1"/>
  <c r="AK52" i="149" s="1"/>
  <c r="AK55" i="149"/>
  <c r="AK56" i="149" s="1"/>
  <c r="F139" i="8"/>
  <c r="AK45" i="149"/>
  <c r="AK62" i="149" l="1"/>
  <c r="AK63" i="149" s="1"/>
  <c r="AK81" i="149" l="1"/>
  <c r="AK92" i="149" s="1"/>
  <c r="H79" i="7" l="1"/>
  <c r="AK100" i="149"/>
  <c r="AK96" i="149"/>
  <c r="AK79" i="149"/>
  <c r="AK90" i="149" s="1"/>
  <c r="AK80" i="149"/>
  <c r="AK91" i="149" s="1"/>
  <c r="H78" i="7" l="1"/>
  <c r="H77" i="7"/>
  <c r="H131" i="7"/>
  <c r="H105" i="7"/>
  <c r="AK99" i="149"/>
  <c r="AK95" i="149"/>
  <c r="AK98" i="149"/>
  <c r="AK94" i="149"/>
  <c r="H129" i="7" l="1"/>
  <c r="H130" i="7"/>
  <c r="H104" i="7"/>
  <c r="H103" i="7"/>
  <c r="AG647" i="16" l="1"/>
  <c r="AG618" i="16"/>
  <c r="AG831" i="16"/>
  <c r="AG631" i="16"/>
  <c r="AG739" i="16"/>
  <c r="AG846" i="16" l="1"/>
  <c r="AG633" i="16"/>
  <c r="AG833" i="16"/>
  <c r="AG649" i="16"/>
  <c r="AG662" i="16"/>
  <c r="AG754" i="16"/>
  <c r="AG741" i="16"/>
  <c r="AG273" i="13" l="1"/>
  <c r="AG848" i="16"/>
  <c r="AG290" i="122"/>
  <c r="AG664" i="16"/>
  <c r="AG756" i="16"/>
  <c r="AG2996" i="122" l="1"/>
  <c r="AG292" i="122"/>
  <c r="AG350" i="122"/>
  <c r="AG78" i="122"/>
  <c r="AG76" i="13"/>
  <c r="AG2964" i="13"/>
  <c r="AG275" i="13"/>
  <c r="AG78" i="13" l="1"/>
  <c r="AH275" i="122"/>
  <c r="AG352" i="122"/>
  <c r="AG293" i="122"/>
  <c r="AG138" i="122"/>
  <c r="AG80" i="122"/>
  <c r="AG34" i="13"/>
  <c r="AG3009" i="13"/>
  <c r="AG2966" i="13"/>
  <c r="AG2998" i="122"/>
  <c r="AG3041" i="122"/>
  <c r="AH277" i="122" l="1"/>
  <c r="AG81" i="122"/>
  <c r="AG35" i="122"/>
  <c r="AG79" i="13"/>
  <c r="AG3011" i="13"/>
  <c r="AH2949" i="13"/>
  <c r="AG318" i="13"/>
  <c r="AG276" i="13"/>
  <c r="AH2981" i="122"/>
  <c r="AG3043" i="122"/>
  <c r="AG17" i="13"/>
  <c r="AG140" i="122"/>
  <c r="AH63" i="122"/>
  <c r="AH3041" i="122" l="1"/>
  <c r="AH2983" i="122"/>
  <c r="AG43" i="122"/>
  <c r="AG17" i="122"/>
  <c r="AG320" i="13"/>
  <c r="AG121" i="13"/>
  <c r="AH258" i="13"/>
  <c r="AG141" i="122"/>
  <c r="AH2951" i="13"/>
  <c r="AH3009" i="13"/>
  <c r="AG353" i="122"/>
  <c r="AH65" i="122"/>
  <c r="AH278" i="122" l="1"/>
  <c r="AH34" i="122"/>
  <c r="AG44" i="122"/>
  <c r="AG25" i="122"/>
  <c r="AK24" i="8"/>
  <c r="AH66" i="122"/>
  <c r="AH260" i="13"/>
  <c r="AG321" i="13"/>
  <c r="AG40" i="13"/>
  <c r="AI2949" i="13"/>
  <c r="AH3011" i="13"/>
  <c r="AH61" i="13"/>
  <c r="AG123" i="13"/>
  <c r="AH3043" i="122"/>
  <c r="AI2981" i="122"/>
  <c r="AI3009" i="13" l="1"/>
  <c r="AI2951" i="13"/>
  <c r="AK27" i="8"/>
  <c r="AH19" i="9"/>
  <c r="AK33" i="8"/>
  <c r="AG124" i="13"/>
  <c r="AG41" i="13"/>
  <c r="AH63" i="13"/>
  <c r="AH261" i="13"/>
  <c r="AI3041" i="122"/>
  <c r="AI2983" i="122"/>
  <c r="AH16" i="122"/>
  <c r="AK36" i="8" l="1"/>
  <c r="AH64" i="13"/>
  <c r="AI3043" i="122"/>
  <c r="AJ2981" i="122"/>
  <c r="AI3011" i="13"/>
  <c r="AJ2949" i="13"/>
  <c r="AL23" i="8"/>
  <c r="AH21" i="9"/>
  <c r="AH20" i="9"/>
  <c r="AH33" i="13"/>
  <c r="AG24" i="13"/>
  <c r="AG42" i="13"/>
  <c r="AH22" i="9" l="1"/>
  <c r="AH16" i="13"/>
  <c r="AJ2983" i="122"/>
  <c r="AJ3041" i="122"/>
  <c r="AJ2951" i="13"/>
  <c r="AJ3009" i="13"/>
  <c r="AL30" i="8"/>
  <c r="AK2981" i="122" l="1"/>
  <c r="AJ3043" i="122"/>
  <c r="AL31" i="8"/>
  <c r="AJ3011" i="13"/>
  <c r="AK2949" i="13"/>
  <c r="AL32" i="8" l="1"/>
  <c r="AK3009" i="13"/>
  <c r="AK2951" i="13"/>
  <c r="AK3041" i="122"/>
  <c r="AK2983" i="122"/>
  <c r="AK3043" i="122" l="1"/>
  <c r="AL2981" i="122"/>
  <c r="AK3011" i="13"/>
  <c r="AL2949" i="13"/>
  <c r="AL2951" i="13" l="1"/>
  <c r="AL3009" i="13"/>
  <c r="AL2983" i="122"/>
  <c r="AL3041" i="122"/>
  <c r="AM2981" i="122" l="1"/>
  <c r="AL3043" i="122"/>
  <c r="AM2949" i="13"/>
  <c r="AL3011" i="13"/>
  <c r="AM2951" i="13" l="1"/>
  <c r="AM3009" i="13"/>
  <c r="AM3041" i="122"/>
  <c r="AM2983" i="122"/>
  <c r="AM3011" i="13" l="1"/>
  <c r="AM3043" i="122"/>
  <c r="AH631" i="16" l="1"/>
  <c r="AH831" i="16"/>
  <c r="AH647" i="16"/>
  <c r="AH618" i="16"/>
  <c r="AH739" i="16"/>
  <c r="AH833" i="16" l="1"/>
  <c r="AH754" i="16"/>
  <c r="AH741" i="16"/>
  <c r="AH662" i="16"/>
  <c r="AH649" i="16"/>
  <c r="AH846" i="16"/>
  <c r="AH633" i="16"/>
  <c r="AH664" i="16" l="1"/>
  <c r="AH756" i="16"/>
  <c r="AH290" i="122"/>
  <c r="AH273" i="13"/>
  <c r="AH848" i="16"/>
  <c r="AH3071" i="13" l="1"/>
  <c r="AH275" i="13"/>
  <c r="AH76" i="13"/>
  <c r="AH292" i="122"/>
  <c r="AH350" i="122"/>
  <c r="AH78" i="122"/>
  <c r="AH3103" i="122"/>
  <c r="AI275" i="122" l="1"/>
  <c r="AH352" i="122"/>
  <c r="AH3148" i="122"/>
  <c r="AH3105" i="122"/>
  <c r="AH34" i="13"/>
  <c r="AH3116" i="13"/>
  <c r="AH3073" i="13"/>
  <c r="AH78" i="13"/>
  <c r="AH293" i="122"/>
  <c r="AH80" i="122"/>
  <c r="AH138" i="122"/>
  <c r="AH140" i="122" l="1"/>
  <c r="AI63" i="122"/>
  <c r="AI3088" i="122"/>
  <c r="AH3150" i="122"/>
  <c r="AH17" i="13"/>
  <c r="AH79" i="13"/>
  <c r="AH81" i="122"/>
  <c r="AH35" i="122"/>
  <c r="AH3118" i="13"/>
  <c r="AH318" i="13"/>
  <c r="AI3056" i="13"/>
  <c r="AH276" i="13"/>
  <c r="AI277" i="122"/>
  <c r="AI350" i="122"/>
  <c r="AH353" i="122" l="1"/>
  <c r="AH43" i="122"/>
  <c r="AH17" i="122"/>
  <c r="AI3148" i="122"/>
  <c r="AI3090" i="122"/>
  <c r="AI138" i="122"/>
  <c r="AI65" i="122"/>
  <c r="AJ275" i="122"/>
  <c r="AI3116" i="13"/>
  <c r="AI3058" i="13"/>
  <c r="AI258" i="13"/>
  <c r="AH320" i="13"/>
  <c r="AH121" i="13"/>
  <c r="AH141" i="122"/>
  <c r="AI61" i="13" l="1"/>
  <c r="AH123" i="13"/>
  <c r="AJ3056" i="13"/>
  <c r="AI3118" i="13"/>
  <c r="AI318" i="13"/>
  <c r="AH40" i="13"/>
  <c r="AH321" i="13"/>
  <c r="AI3150" i="122"/>
  <c r="AJ3088" i="122"/>
  <c r="AI260" i="13"/>
  <c r="AL24" i="8"/>
  <c r="AH25" i="122"/>
  <c r="AI34" i="122"/>
  <c r="F14" i="7"/>
  <c r="AH44" i="122"/>
  <c r="AI278" i="122"/>
  <c r="AJ63" i="122"/>
  <c r="AJ350" i="122"/>
  <c r="AI66" i="122"/>
  <c r="AI16" i="122" l="1"/>
  <c r="AH41" i="13"/>
  <c r="AI19" i="9"/>
  <c r="AL27" i="8"/>
  <c r="F13" i="7"/>
  <c r="AI261" i="13"/>
  <c r="AJ138" i="122"/>
  <c r="AH124" i="13"/>
  <c r="AK275" i="122"/>
  <c r="AI121" i="13"/>
  <c r="AJ258" i="13"/>
  <c r="AJ3090" i="122"/>
  <c r="AJ3148" i="122"/>
  <c r="AL33" i="8"/>
  <c r="AJ3058" i="13"/>
  <c r="AJ3116" i="13"/>
  <c r="AI63" i="13"/>
  <c r="AI20" i="9" l="1"/>
  <c r="AI21" i="9"/>
  <c r="AI64" i="13"/>
  <c r="AJ318" i="13"/>
  <c r="AK3056" i="13"/>
  <c r="AJ3118" i="13"/>
  <c r="AH24" i="13"/>
  <c r="AI33" i="13"/>
  <c r="AH42" i="13"/>
  <c r="AJ61" i="13"/>
  <c r="AK63" i="122"/>
  <c r="AK350" i="122"/>
  <c r="AL36" i="8"/>
  <c r="AK3088" i="122"/>
  <c r="AJ3150" i="122"/>
  <c r="AM23" i="8"/>
  <c r="AI22" i="9" l="1"/>
  <c r="AM30" i="8"/>
  <c r="AL122" i="8"/>
  <c r="AK138" i="122"/>
  <c r="AK3148" i="122"/>
  <c r="AK3090" i="122"/>
  <c r="AJ121" i="13"/>
  <c r="AK258" i="13"/>
  <c r="AM84" i="8"/>
  <c r="AL275" i="122"/>
  <c r="AI16" i="13"/>
  <c r="AM162" i="8"/>
  <c r="AI40" i="9"/>
  <c r="AK3058" i="13"/>
  <c r="AK3116" i="13"/>
  <c r="AI42" i="9" l="1"/>
  <c r="AI66" i="9"/>
  <c r="AM164" i="8"/>
  <c r="AM102" i="8"/>
  <c r="AL127" i="8"/>
  <c r="AL130" i="8" s="1"/>
  <c r="AL131" i="8" s="1"/>
  <c r="F122" i="8"/>
  <c r="AK3118" i="13"/>
  <c r="AK318" i="13"/>
  <c r="AL3056" i="13"/>
  <c r="AM31" i="8"/>
  <c r="AM32" i="8" s="1"/>
  <c r="AM46" i="8"/>
  <c r="AK3150" i="122"/>
  <c r="AL3088" i="122"/>
  <c r="AL350" i="122"/>
  <c r="AK61" i="13"/>
  <c r="AL63" i="122"/>
  <c r="AI32" i="9" l="1"/>
  <c r="AM65" i="8"/>
  <c r="AM275" i="122"/>
  <c r="AM45" i="8"/>
  <c r="F141" i="8"/>
  <c r="F38" i="7"/>
  <c r="AL3148" i="122"/>
  <c r="AL3090" i="122"/>
  <c r="AL138" i="122"/>
  <c r="AL3058" i="13"/>
  <c r="AL3116" i="13"/>
  <c r="AK121" i="13"/>
  <c r="AL258" i="13"/>
  <c r="AI65" i="9"/>
  <c r="AL61" i="13" l="1"/>
  <c r="AI31" i="9"/>
  <c r="AI47" i="9" s="1"/>
  <c r="AM64" i="8"/>
  <c r="AL318" i="13"/>
  <c r="AM3056" i="13"/>
  <c r="AL3118" i="13"/>
  <c r="AM63" i="122"/>
  <c r="AL3150" i="122"/>
  <c r="AM3088" i="122"/>
  <c r="AM350" i="122"/>
  <c r="AL121" i="13" l="1"/>
  <c r="AM258" i="13"/>
  <c r="AM138" i="122"/>
  <c r="AM3058" i="13"/>
  <c r="AM3116" i="13"/>
  <c r="AM3090" i="122"/>
  <c r="AM3148" i="122"/>
  <c r="AM3150" i="122" l="1"/>
  <c r="AI59" i="9"/>
  <c r="AI48" i="9"/>
  <c r="AM47" i="8"/>
  <c r="AI67" i="9"/>
  <c r="AI33" i="9"/>
  <c r="AM318" i="13"/>
  <c r="AM3118" i="13"/>
  <c r="AM61" i="13"/>
  <c r="AM48" i="8" l="1"/>
  <c r="AI34" i="9"/>
  <c r="AI35" i="9" s="1"/>
  <c r="AI60" i="9"/>
  <c r="AM85" i="8"/>
  <c r="AM166" i="8"/>
  <c r="AM118" i="8"/>
  <c r="AM66" i="8"/>
  <c r="AI49" i="9"/>
  <c r="AM121" i="13"/>
  <c r="AM167" i="8" l="1"/>
  <c r="AM103" i="8"/>
  <c r="AM51" i="8"/>
  <c r="AM119" i="8"/>
  <c r="AM67" i="8"/>
  <c r="AM86" i="8"/>
  <c r="AI61" i="9"/>
  <c r="AI69" i="9"/>
  <c r="AM70" i="8" l="1"/>
  <c r="AM176" i="8"/>
  <c r="AM52" i="8"/>
  <c r="AI44" i="9"/>
  <c r="AI64" i="9"/>
  <c r="AI82" i="9"/>
  <c r="AI70" i="9"/>
  <c r="AM89" i="8"/>
  <c r="AM104" i="8"/>
  <c r="AM168" i="8"/>
  <c r="AM170" i="8"/>
  <c r="AI68" i="9" l="1"/>
  <c r="AM71" i="8"/>
  <c r="AI46" i="9"/>
  <c r="AM171" i="8"/>
  <c r="AM54" i="8"/>
  <c r="AM125" i="8"/>
  <c r="AM178" i="8"/>
  <c r="AM90" i="8"/>
  <c r="AM181" i="8"/>
  <c r="AM107" i="8"/>
  <c r="AM183" i="8" l="1"/>
  <c r="AI71" i="9"/>
  <c r="AM108" i="8"/>
  <c r="AM73" i="8"/>
  <c r="AI45" i="9"/>
  <c r="AM92" i="8"/>
  <c r="AI77" i="9" l="1"/>
  <c r="AM110" i="8"/>
  <c r="AM847" i="16" l="1"/>
  <c r="AM633" i="16"/>
  <c r="AM617" i="16"/>
  <c r="AM832" i="16" l="1"/>
  <c r="AM648" i="16"/>
  <c r="AM618" i="16"/>
  <c r="AM291" i="122"/>
  <c r="AM274" i="13"/>
  <c r="AM848" i="16"/>
  <c r="AM833" i="16" l="1"/>
  <c r="AM77" i="13"/>
  <c r="AM275" i="13"/>
  <c r="AM3607" i="13"/>
  <c r="AM3639" i="122"/>
  <c r="AM292" i="122"/>
  <c r="AM79" i="122"/>
  <c r="AM663" i="16"/>
  <c r="AM649" i="16"/>
  <c r="AM3652" i="13" l="1"/>
  <c r="AM3608" i="13"/>
  <c r="AM34" i="13"/>
  <c r="AM78" i="13"/>
  <c r="AM3684" i="122"/>
  <c r="AM3640" i="122"/>
  <c r="AM293" i="122"/>
  <c r="AM664" i="16"/>
  <c r="AM80" i="122"/>
  <c r="AM74" i="9"/>
  <c r="AM276" i="13" l="1"/>
  <c r="AM17" i="13"/>
  <c r="AM79" i="13"/>
  <c r="AM35" i="122"/>
  <c r="AM81" i="122"/>
  <c r="AM3685" i="122"/>
  <c r="AM3653" i="13"/>
  <c r="AM17" i="122" l="1"/>
  <c r="AQ24" i="8" l="1"/>
  <c r="AQ33" i="8" l="1"/>
  <c r="AQ123" i="8" l="1"/>
  <c r="AL847" i="16" l="1"/>
  <c r="AL291" i="122" s="1"/>
  <c r="AL3532" i="122" s="1"/>
  <c r="AL617" i="16"/>
  <c r="AL633" i="16"/>
  <c r="AL274" i="13" l="1"/>
  <c r="AL77" i="13" s="1"/>
  <c r="AL79" i="122"/>
  <c r="AL848" i="16"/>
  <c r="AL292" i="122"/>
  <c r="AL648" i="16"/>
  <c r="AL832" i="16"/>
  <c r="AL618" i="16"/>
  <c r="AL3577" i="122"/>
  <c r="AL3533" i="122"/>
  <c r="AL80" i="122" l="1"/>
  <c r="AL35" i="122" s="1"/>
  <c r="AL275" i="13"/>
  <c r="AL34" i="13" s="1"/>
  <c r="AL3500" i="13"/>
  <c r="AL293" i="122"/>
  <c r="AL833" i="16"/>
  <c r="AL649" i="16"/>
  <c r="AL663" i="16"/>
  <c r="AM3517" i="122"/>
  <c r="AL3578" i="122"/>
  <c r="AL78" i="13"/>
  <c r="AL81" i="122" l="1"/>
  <c r="AL3501" i="13"/>
  <c r="AL3545" i="13"/>
  <c r="AL3546" i="13" s="1"/>
  <c r="AL664" i="16"/>
  <c r="AL74" i="9"/>
  <c r="AL17" i="122"/>
  <c r="AL79" i="13"/>
  <c r="AL17" i="13"/>
  <c r="AM3562" i="122"/>
  <c r="AM3577" i="122" s="1"/>
  <c r="AM3518" i="122"/>
  <c r="AM3485" i="13" l="1"/>
  <c r="AM3486" i="13" s="1"/>
  <c r="AL276" i="13"/>
  <c r="AM3578" i="122"/>
  <c r="AM3563" i="122"/>
  <c r="AP24" i="8"/>
  <c r="AM3530" i="13" l="1"/>
  <c r="AM3545" i="13" s="1"/>
  <c r="AP33" i="8"/>
  <c r="AM3546" i="13" l="1"/>
  <c r="AM3531" i="13"/>
  <c r="AP123" i="8"/>
  <c r="AI847" i="16" l="1"/>
  <c r="AK847" i="16"/>
  <c r="AI617" i="16" l="1"/>
  <c r="AI832" i="16" s="1"/>
  <c r="AI833" i="16" s="1"/>
  <c r="AK617" i="16"/>
  <c r="AK832" i="16" s="1"/>
  <c r="AK833" i="16" s="1"/>
  <c r="AK74" i="9" s="1"/>
  <c r="AI633" i="16"/>
  <c r="AK633" i="16"/>
  <c r="AK291" i="122"/>
  <c r="AK79" i="122" s="1"/>
  <c r="AK848" i="16"/>
  <c r="AK274" i="13"/>
  <c r="AI848" i="16"/>
  <c r="AI291" i="122"/>
  <c r="AI3211" i="122" s="1"/>
  <c r="AI274" i="13"/>
  <c r="AJ633" i="16"/>
  <c r="AJ847" i="16"/>
  <c r="AJ617" i="16"/>
  <c r="AK618" i="16" l="1"/>
  <c r="AI618" i="16"/>
  <c r="AK648" i="16"/>
  <c r="AI648" i="16"/>
  <c r="AI649" i="16" s="1"/>
  <c r="AK3425" i="122"/>
  <c r="AI292" i="122"/>
  <c r="AI293" i="122" s="1"/>
  <c r="AI351" i="122"/>
  <c r="AJ276" i="122" s="1"/>
  <c r="AK77" i="13"/>
  <c r="AK3393" i="13"/>
  <c r="AK275" i="13"/>
  <c r="AI3179" i="13"/>
  <c r="AI275" i="13"/>
  <c r="AI77" i="13"/>
  <c r="AK292" i="122"/>
  <c r="AI79" i="122"/>
  <c r="AI74" i="9"/>
  <c r="AJ832" i="16"/>
  <c r="AJ648" i="16"/>
  <c r="AJ618" i="16"/>
  <c r="AJ291" i="122"/>
  <c r="AJ274" i="13"/>
  <c r="AJ848" i="16"/>
  <c r="AI3256" i="122"/>
  <c r="AI3212" i="122"/>
  <c r="AK80" i="122"/>
  <c r="AK663" i="16" l="1"/>
  <c r="AK664" i="16" s="1"/>
  <c r="AK649" i="16"/>
  <c r="AI663" i="16"/>
  <c r="AI664" i="16" s="1"/>
  <c r="AK3470" i="122"/>
  <c r="AK3426" i="122"/>
  <c r="AI352" i="122"/>
  <c r="AK293" i="122"/>
  <c r="AK78" i="13"/>
  <c r="AI34" i="13"/>
  <c r="AI3224" i="13"/>
  <c r="AI3180" i="13"/>
  <c r="AK34" i="13"/>
  <c r="AK3438" i="13"/>
  <c r="AK3394" i="13"/>
  <c r="AI80" i="122"/>
  <c r="AI139" i="122"/>
  <c r="AI78" i="13"/>
  <c r="AK35" i="122"/>
  <c r="AK81" i="122"/>
  <c r="AJ79" i="122"/>
  <c r="AJ3318" i="122"/>
  <c r="AJ292" i="122"/>
  <c r="AJ277" i="122"/>
  <c r="AJ663" i="16"/>
  <c r="AJ649" i="16"/>
  <c r="AJ3196" i="122"/>
  <c r="AI3257" i="122"/>
  <c r="AJ275" i="13"/>
  <c r="AJ3286" i="13"/>
  <c r="AJ77" i="13"/>
  <c r="AJ833" i="16"/>
  <c r="AK3471" i="122" l="1"/>
  <c r="AL3410" i="122"/>
  <c r="AL3411" i="122" s="1"/>
  <c r="AI276" i="13"/>
  <c r="AI17" i="13"/>
  <c r="AJ3164" i="13"/>
  <c r="AI3225" i="13"/>
  <c r="AI319" i="13"/>
  <c r="AI140" i="122"/>
  <c r="AJ64" i="122"/>
  <c r="AK17" i="13"/>
  <c r="AK79" i="13"/>
  <c r="AI79" i="13"/>
  <c r="AK276" i="13"/>
  <c r="AI81" i="122"/>
  <c r="AI35" i="122"/>
  <c r="AL3378" i="13"/>
  <c r="AK3439" i="13"/>
  <c r="AJ664" i="16"/>
  <c r="AJ3363" i="122"/>
  <c r="AJ3319" i="122"/>
  <c r="AJ80" i="122"/>
  <c r="AJ74" i="9"/>
  <c r="AJ3241" i="122"/>
  <c r="AJ3197" i="122"/>
  <c r="AJ78" i="13"/>
  <c r="AJ293" i="122"/>
  <c r="AI353" i="122"/>
  <c r="AK17" i="122"/>
  <c r="AJ3331" i="13"/>
  <c r="AJ3287" i="13"/>
  <c r="AJ34" i="13"/>
  <c r="AL3455" i="122" l="1"/>
  <c r="AL3470" i="122" s="1"/>
  <c r="AM3410" i="122" s="1"/>
  <c r="AJ276" i="13"/>
  <c r="AI141" i="122"/>
  <c r="AL3379" i="13"/>
  <c r="AL3423" i="13"/>
  <c r="AL3438" i="13" s="1"/>
  <c r="AJ3165" i="13"/>
  <c r="AJ3209" i="13"/>
  <c r="AJ3224" i="13" s="1"/>
  <c r="AJ278" i="122"/>
  <c r="AI43" i="122"/>
  <c r="AI17" i="122"/>
  <c r="AI122" i="13"/>
  <c r="AJ259" i="13"/>
  <c r="AI320" i="13"/>
  <c r="AJ65" i="122"/>
  <c r="AJ35" i="122"/>
  <c r="AJ81" i="122"/>
  <c r="AJ79" i="13"/>
  <c r="AJ321" i="122"/>
  <c r="AJ3242" i="122"/>
  <c r="AO24" i="8"/>
  <c r="AJ17" i="13"/>
  <c r="AK3271" i="13"/>
  <c r="AJ3332" i="13"/>
  <c r="AJ3256" i="122"/>
  <c r="AK3303" i="122"/>
  <c r="AJ3364" i="122"/>
  <c r="AL3456" i="122" l="1"/>
  <c r="AL3471" i="122"/>
  <c r="AJ3225" i="13"/>
  <c r="AJ319" i="13"/>
  <c r="AK3164" i="13"/>
  <c r="AI321" i="13"/>
  <c r="AI40" i="13"/>
  <c r="AJ34" i="122"/>
  <c r="AI44" i="122"/>
  <c r="AI25" i="122"/>
  <c r="AJ66" i="122"/>
  <c r="AM24" i="8"/>
  <c r="AJ260" i="13"/>
  <c r="AM3378" i="13"/>
  <c r="AL3439" i="13"/>
  <c r="AL3424" i="13"/>
  <c r="AJ62" i="13"/>
  <c r="AI123" i="13"/>
  <c r="AJ304" i="13"/>
  <c r="AJ3210" i="13"/>
  <c r="AK3348" i="122"/>
  <c r="AK3363" i="122" s="1"/>
  <c r="AK3304" i="122"/>
  <c r="AK3316" i="13"/>
  <c r="AK3331" i="13" s="1"/>
  <c r="AK3272" i="13"/>
  <c r="AK3196" i="122"/>
  <c r="AJ3257" i="122"/>
  <c r="AO33" i="8"/>
  <c r="AJ17" i="122"/>
  <c r="AJ322" i="122"/>
  <c r="AJ109" i="122"/>
  <c r="AJ351" i="122"/>
  <c r="AM3455" i="122"/>
  <c r="AM3470" i="122" s="1"/>
  <c r="AM3411" i="122"/>
  <c r="AJ107" i="13" l="1"/>
  <c r="AJ305" i="13"/>
  <c r="AI124" i="13"/>
  <c r="AK3209" i="13"/>
  <c r="AK3165" i="13"/>
  <c r="AJ122" i="13"/>
  <c r="AJ320" i="13"/>
  <c r="AK259" i="13"/>
  <c r="AM3379" i="13"/>
  <c r="AM3423" i="13"/>
  <c r="AM3438" i="13" s="1"/>
  <c r="AJ261" i="13"/>
  <c r="AJ16" i="122"/>
  <c r="AM33" i="8"/>
  <c r="AM27" i="8"/>
  <c r="AJ19" i="9"/>
  <c r="AJ63" i="13"/>
  <c r="AI41" i="13"/>
  <c r="AL3271" i="13"/>
  <c r="AK3332" i="13"/>
  <c r="AK3241" i="122"/>
  <c r="AK3256" i="122" s="1"/>
  <c r="AK3197" i="122"/>
  <c r="AO123" i="8"/>
  <c r="AK3349" i="122"/>
  <c r="AJ338" i="122"/>
  <c r="AJ111" i="122"/>
  <c r="AK3317" i="13"/>
  <c r="AM3471" i="122"/>
  <c r="AJ110" i="122"/>
  <c r="AJ139" i="122"/>
  <c r="AM3456" i="122"/>
  <c r="AL3303" i="122"/>
  <c r="AK3364" i="122"/>
  <c r="AK276" i="122"/>
  <c r="AJ352" i="122"/>
  <c r="AN24" i="8"/>
  <c r="AM3424" i="13" l="1"/>
  <c r="AJ64" i="13"/>
  <c r="AK260" i="13"/>
  <c r="AM123" i="8"/>
  <c r="AN23" i="8"/>
  <c r="AI75" i="9"/>
  <c r="AJ20" i="9"/>
  <c r="AJ21" i="9"/>
  <c r="AJ40" i="13"/>
  <c r="AJ321" i="13"/>
  <c r="AJ306" i="13"/>
  <c r="AJ39" i="13"/>
  <c r="AJ33" i="13"/>
  <c r="AI42" i="13"/>
  <c r="AI24" i="13"/>
  <c r="AM36" i="8"/>
  <c r="AJ123" i="13"/>
  <c r="AK62" i="13"/>
  <c r="AM3439" i="13"/>
  <c r="AK304" i="13"/>
  <c r="AK3224" i="13"/>
  <c r="AK3210" i="13"/>
  <c r="AJ108" i="13"/>
  <c r="AL3196" i="122"/>
  <c r="AK3257" i="122"/>
  <c r="AL3348" i="122"/>
  <c r="AL3304" i="122"/>
  <c r="AK64" i="122"/>
  <c r="AJ140" i="122"/>
  <c r="AJ353" i="122"/>
  <c r="AJ41" i="122"/>
  <c r="AK277" i="122"/>
  <c r="AN33" i="8"/>
  <c r="AK321" i="122"/>
  <c r="AK3242" i="122"/>
  <c r="AL3316" i="13"/>
  <c r="AL3331" i="13" s="1"/>
  <c r="AL3272" i="13"/>
  <c r="AI76" i="9" l="1"/>
  <c r="AN84" i="8"/>
  <c r="AK63" i="13"/>
  <c r="AK107" i="13"/>
  <c r="AK305" i="13"/>
  <c r="AJ109" i="13"/>
  <c r="AK261" i="13"/>
  <c r="AL3164" i="13"/>
  <c r="AK3225" i="13"/>
  <c r="AK319" i="13"/>
  <c r="AN30" i="8"/>
  <c r="AJ16" i="13"/>
  <c r="AJ41" i="13"/>
  <c r="AJ22" i="9"/>
  <c r="AJ22" i="13"/>
  <c r="AJ124" i="13"/>
  <c r="AN162" i="8"/>
  <c r="AJ40" i="9"/>
  <c r="AM127" i="8"/>
  <c r="AJ23" i="122"/>
  <c r="AJ43" i="122"/>
  <c r="AL3349" i="122"/>
  <c r="AK65" i="122"/>
  <c r="AK109" i="122"/>
  <c r="AK139" i="122" s="1"/>
  <c r="AK322" i="122"/>
  <c r="AL3363" i="122"/>
  <c r="AJ141" i="122"/>
  <c r="AN123" i="8"/>
  <c r="AM3271" i="13"/>
  <c r="AL3332" i="13"/>
  <c r="AL3317" i="13"/>
  <c r="AK278" i="122"/>
  <c r="AK351" i="122"/>
  <c r="AL3241" i="122"/>
  <c r="AL3197" i="122"/>
  <c r="AJ24" i="13" l="1"/>
  <c r="AK33" i="13"/>
  <c r="AJ42" i="13"/>
  <c r="AN46" i="8"/>
  <c r="AN31" i="8"/>
  <c r="AN32" i="8" s="1"/>
  <c r="AN102" i="8"/>
  <c r="AK64" i="13"/>
  <c r="AN164" i="8"/>
  <c r="AJ66" i="9"/>
  <c r="AL259" i="13"/>
  <c r="AK320" i="13"/>
  <c r="AK122" i="13"/>
  <c r="AK306" i="13"/>
  <c r="AK39" i="13"/>
  <c r="AK108" i="13"/>
  <c r="AI78" i="9"/>
  <c r="AJ41" i="9"/>
  <c r="AM130" i="8"/>
  <c r="AL3165" i="13"/>
  <c r="AL3209" i="13"/>
  <c r="AK338" i="122"/>
  <c r="AK111" i="122"/>
  <c r="AN25" i="8"/>
  <c r="AL276" i="122"/>
  <c r="AK352" i="122"/>
  <c r="F123" i="8"/>
  <c r="AK34" i="122"/>
  <c r="AJ25" i="122"/>
  <c r="AJ44" i="122"/>
  <c r="AK66" i="122"/>
  <c r="AL64" i="122"/>
  <c r="AK140" i="122"/>
  <c r="AK110" i="122"/>
  <c r="AM3316" i="13"/>
  <c r="AM3272" i="13"/>
  <c r="AL321" i="122"/>
  <c r="AL3242" i="122"/>
  <c r="AL3256" i="122"/>
  <c r="AM3303" i="122"/>
  <c r="AL3364" i="122"/>
  <c r="AL3210" i="13" l="1"/>
  <c r="AL304" i="13"/>
  <c r="AN45" i="8"/>
  <c r="AL260" i="13"/>
  <c r="AL3224" i="13"/>
  <c r="AM131" i="8"/>
  <c r="AK109" i="13"/>
  <c r="AK16" i="13"/>
  <c r="AI81" i="9"/>
  <c r="AK22" i="13"/>
  <c r="AK123" i="13"/>
  <c r="AL62" i="13"/>
  <c r="AK321" i="13"/>
  <c r="AK40" i="13"/>
  <c r="AN65" i="8"/>
  <c r="AJ32" i="9"/>
  <c r="AJ42" i="9"/>
  <c r="AM3304" i="122"/>
  <c r="AM3348" i="122"/>
  <c r="AK41" i="122"/>
  <c r="AK43" i="122" s="1"/>
  <c r="AK19" i="9"/>
  <c r="AN27" i="8"/>
  <c r="AK353" i="122"/>
  <c r="AL351" i="122"/>
  <c r="AL277" i="122"/>
  <c r="AM3317" i="13"/>
  <c r="AK141" i="122"/>
  <c r="AK16" i="122"/>
  <c r="F142" i="8"/>
  <c r="F41" i="7"/>
  <c r="AN83" i="8"/>
  <c r="AN34" i="8"/>
  <c r="AL65" i="122"/>
  <c r="AM3196" i="122"/>
  <c r="AL3257" i="122"/>
  <c r="AL109" i="122"/>
  <c r="AL139" i="122" s="1"/>
  <c r="AL322" i="122"/>
  <c r="AM3331" i="13"/>
  <c r="AI84" i="9" l="1"/>
  <c r="AI83" i="9"/>
  <c r="AM3164" i="13"/>
  <c r="AL3225" i="13"/>
  <c r="AL319" i="13"/>
  <c r="AL261" i="13"/>
  <c r="AK41" i="9"/>
  <c r="AJ65" i="9"/>
  <c r="AL107" i="13"/>
  <c r="AL305" i="13"/>
  <c r="AN64" i="8"/>
  <c r="AJ31" i="9"/>
  <c r="AK124" i="13"/>
  <c r="AK41" i="13"/>
  <c r="AL63" i="13"/>
  <c r="AL34" i="122"/>
  <c r="AK25" i="122"/>
  <c r="AK44" i="122"/>
  <c r="AM64" i="122"/>
  <c r="AL140" i="122"/>
  <c r="AJ75" i="9"/>
  <c r="AK21" i="9"/>
  <c r="AK20" i="9"/>
  <c r="AM3332" i="13"/>
  <c r="AO23" i="8"/>
  <c r="AM276" i="122"/>
  <c r="AL352" i="122"/>
  <c r="AM3349" i="122"/>
  <c r="AL110" i="122"/>
  <c r="AL66" i="122"/>
  <c r="AL278" i="122"/>
  <c r="AM3241" i="122"/>
  <c r="AM3256" i="122" s="1"/>
  <c r="AM3197" i="122"/>
  <c r="AK23" i="122"/>
  <c r="AN44" i="8"/>
  <c r="AL111" i="122"/>
  <c r="AL338" i="122"/>
  <c r="AN101" i="8"/>
  <c r="AN36" i="8"/>
  <c r="AM3363" i="122"/>
  <c r="AL108" i="13" l="1"/>
  <c r="AM3209" i="13"/>
  <c r="AM3224" i="13" s="1"/>
  <c r="AM3165" i="13"/>
  <c r="AL39" i="13"/>
  <c r="AL306" i="13"/>
  <c r="AL33" i="13"/>
  <c r="AK24" i="13"/>
  <c r="AK42" i="13"/>
  <c r="AL64" i="13"/>
  <c r="AK22" i="9"/>
  <c r="AM259" i="13"/>
  <c r="AL122" i="13"/>
  <c r="AL320" i="13"/>
  <c r="AM277" i="122"/>
  <c r="AL353" i="122"/>
  <c r="AJ76" i="9"/>
  <c r="AL41" i="122"/>
  <c r="AL141" i="122"/>
  <c r="AO25" i="8"/>
  <c r="AM65" i="122"/>
  <c r="AJ30" i="9"/>
  <c r="AJ47" i="9" s="1"/>
  <c r="AN63" i="8"/>
  <c r="AM3257" i="122"/>
  <c r="AL19" i="9"/>
  <c r="AO27" i="8"/>
  <c r="AO84" i="8"/>
  <c r="AM3364" i="122"/>
  <c r="AO30" i="8"/>
  <c r="AM321" i="122"/>
  <c r="AM3242" i="122"/>
  <c r="AK40" i="9"/>
  <c r="AO162" i="8"/>
  <c r="AL16" i="122"/>
  <c r="AL123" i="13" l="1"/>
  <c r="AM62" i="13"/>
  <c r="AL22" i="13"/>
  <c r="AL16" i="13"/>
  <c r="AM3225" i="13"/>
  <c r="AM319" i="13"/>
  <c r="AL40" i="13"/>
  <c r="AL321" i="13"/>
  <c r="AL109" i="13"/>
  <c r="AM304" i="13"/>
  <c r="AM3210" i="13"/>
  <c r="AM260" i="13"/>
  <c r="AM66" i="122"/>
  <c r="AK42" i="9"/>
  <c r="AK66" i="9"/>
  <c r="AO164" i="8"/>
  <c r="AO36" i="8"/>
  <c r="AK75" i="9"/>
  <c r="AL21" i="9"/>
  <c r="AL20" i="9"/>
  <c r="AO83" i="8"/>
  <c r="AO34" i="8"/>
  <c r="AL23" i="122"/>
  <c r="AP23" i="8"/>
  <c r="AM278" i="122"/>
  <c r="AO102" i="8"/>
  <c r="AO46" i="8"/>
  <c r="AO31" i="8"/>
  <c r="AO32" i="8" s="1"/>
  <c r="AL43" i="122"/>
  <c r="AM109" i="122"/>
  <c r="AM322" i="122"/>
  <c r="AM351" i="122"/>
  <c r="AL41" i="13" l="1"/>
  <c r="AM320" i="13"/>
  <c r="AM122" i="13"/>
  <c r="AL41" i="9"/>
  <c r="AM305" i="13"/>
  <c r="AM107" i="13"/>
  <c r="AM63" i="13"/>
  <c r="AM261" i="13"/>
  <c r="AL124" i="13"/>
  <c r="AO44" i="8"/>
  <c r="AO101" i="8"/>
  <c r="AM352" i="122"/>
  <c r="AM111" i="122"/>
  <c r="AM338" i="122"/>
  <c r="AK32" i="9"/>
  <c r="AO65" i="8"/>
  <c r="AP25" i="8"/>
  <c r="AL22" i="9"/>
  <c r="AP30" i="8"/>
  <c r="AM110" i="122"/>
  <c r="AM139" i="122"/>
  <c r="AJ67" i="9"/>
  <c r="AJ59" i="9"/>
  <c r="AN47" i="8"/>
  <c r="AJ48" i="9"/>
  <c r="AJ33" i="9"/>
  <c r="AP84" i="8"/>
  <c r="AO45" i="8"/>
  <c r="AM34" i="122"/>
  <c r="AL25" i="122"/>
  <c r="AL44" i="122"/>
  <c r="AL40" i="9"/>
  <c r="AP162" i="8"/>
  <c r="AK65" i="9"/>
  <c r="AK76" i="9"/>
  <c r="AJ49" i="9" l="1"/>
  <c r="AM123" i="13"/>
  <c r="AM108" i="13"/>
  <c r="AM40" i="13"/>
  <c r="AM321" i="13"/>
  <c r="AM39" i="13"/>
  <c r="AM306" i="13"/>
  <c r="AL42" i="13"/>
  <c r="AL24" i="13"/>
  <c r="AM33" i="13"/>
  <c r="AM64" i="13"/>
  <c r="AM41" i="122"/>
  <c r="AP102" i="8"/>
  <c r="AP34" i="8"/>
  <c r="AP83" i="8"/>
  <c r="AM140" i="122"/>
  <c r="AL66" i="9"/>
  <c r="AL42" i="9"/>
  <c r="AP164" i="8"/>
  <c r="AK31" i="9"/>
  <c r="AO64" i="8"/>
  <c r="AP46" i="8"/>
  <c r="AP31" i="8"/>
  <c r="AP32" i="8" s="1"/>
  <c r="AJ34" i="9"/>
  <c r="AJ35" i="9" s="1"/>
  <c r="AN48" i="8"/>
  <c r="AN66" i="8"/>
  <c r="AN118" i="8"/>
  <c r="AN166" i="8"/>
  <c r="AN85" i="8"/>
  <c r="AP27" i="8"/>
  <c r="AM19" i="9"/>
  <c r="AJ60" i="9"/>
  <c r="AM16" i="122"/>
  <c r="AM353" i="122"/>
  <c r="AK30" i="9"/>
  <c r="AO63" i="8"/>
  <c r="AM22" i="13" l="1"/>
  <c r="AM16" i="13"/>
  <c r="AM41" i="13"/>
  <c r="AM109" i="13"/>
  <c r="AM124" i="13"/>
  <c r="AM141" i="122"/>
  <c r="AQ23" i="8"/>
  <c r="AP101" i="8"/>
  <c r="AJ69" i="9"/>
  <c r="AJ61" i="9"/>
  <c r="AL65" i="9"/>
  <c r="AM21" i="9"/>
  <c r="AL75" i="9"/>
  <c r="AM20" i="9"/>
  <c r="AN103" i="8"/>
  <c r="AL32" i="9"/>
  <c r="AP65" i="8"/>
  <c r="AM23" i="122"/>
  <c r="AM43" i="122"/>
  <c r="AN167" i="8"/>
  <c r="AN86" i="8"/>
  <c r="AN119" i="8"/>
  <c r="AN67" i="8"/>
  <c r="AN51" i="8"/>
  <c r="AP44" i="8"/>
  <c r="AP36" i="8"/>
  <c r="AP45" i="8"/>
  <c r="AM42" i="13" l="1"/>
  <c r="AM24" i="13"/>
  <c r="AM41" i="9"/>
  <c r="AQ30" i="8"/>
  <c r="AJ44" i="9"/>
  <c r="AJ64" i="9"/>
  <c r="AN104" i="8"/>
  <c r="AQ84" i="8"/>
  <c r="AM40" i="9"/>
  <c r="AQ162" i="8"/>
  <c r="AL31" i="9"/>
  <c r="AP64" i="8"/>
  <c r="AN170" i="8"/>
  <c r="AN168" i="8"/>
  <c r="AN52" i="8"/>
  <c r="AN70" i="8"/>
  <c r="AN176" i="8"/>
  <c r="AL76" i="9"/>
  <c r="AM25" i="122"/>
  <c r="G14" i="7"/>
  <c r="AM44" i="122"/>
  <c r="AJ82" i="9"/>
  <c r="AJ70" i="9"/>
  <c r="AL30" i="9"/>
  <c r="AP63" i="8"/>
  <c r="AQ25" i="8"/>
  <c r="AN89" i="8"/>
  <c r="AM22" i="9"/>
  <c r="AN54" i="8" l="1"/>
  <c r="F41" i="9"/>
  <c r="AN90" i="8"/>
  <c r="AN107" i="8"/>
  <c r="AN181" i="8"/>
  <c r="AJ68" i="9"/>
  <c r="AN71" i="8"/>
  <c r="AN73" i="8" s="1"/>
  <c r="AQ102" i="8"/>
  <c r="F84" i="8"/>
  <c r="R23" i="7"/>
  <c r="G84" i="8"/>
  <c r="AM42" i="9"/>
  <c r="AQ164" i="8"/>
  <c r="AM66" i="9"/>
  <c r="F40" i="9"/>
  <c r="AJ46" i="9"/>
  <c r="AN125" i="8"/>
  <c r="AQ83" i="8"/>
  <c r="AQ34" i="8"/>
  <c r="AQ27" i="8"/>
  <c r="AN19" i="9"/>
  <c r="G13" i="7"/>
  <c r="AN178" i="8"/>
  <c r="AN171" i="8"/>
  <c r="AQ46" i="8"/>
  <c r="AQ31" i="8"/>
  <c r="AQ32" i="8" s="1"/>
  <c r="AN92" i="8" l="1"/>
  <c r="AJ45" i="9"/>
  <c r="AK47" i="9" s="1"/>
  <c r="AQ36" i="8"/>
  <c r="F102" i="8"/>
  <c r="AN183" i="8"/>
  <c r="AM65" i="9"/>
  <c r="F42" i="9"/>
  <c r="AM32" i="9"/>
  <c r="AQ65" i="8"/>
  <c r="S23" i="7"/>
  <c r="F46" i="8"/>
  <c r="G46" i="8"/>
  <c r="AM75" i="9"/>
  <c r="F23" i="7"/>
  <c r="AN127" i="8"/>
  <c r="AQ101" i="8"/>
  <c r="R21" i="7"/>
  <c r="G83" i="8"/>
  <c r="F83" i="8"/>
  <c r="AJ71" i="9"/>
  <c r="AQ45" i="8"/>
  <c r="AQ44" i="8"/>
  <c r="AN108" i="8"/>
  <c r="AN110" i="8" s="1"/>
  <c r="AQ124" i="8" l="1"/>
  <c r="AM30" i="9"/>
  <c r="AQ63" i="8"/>
  <c r="G44" i="8"/>
  <c r="F44" i="8"/>
  <c r="S21" i="7"/>
  <c r="AJ77" i="9"/>
  <c r="AM76" i="9"/>
  <c r="F21" i="7"/>
  <c r="F65" i="8"/>
  <c r="F101" i="8"/>
  <c r="AN130" i="8"/>
  <c r="AM31" i="9"/>
  <c r="AQ64" i="8"/>
  <c r="G45" i="8"/>
  <c r="S22" i="7"/>
  <c r="F45" i="8"/>
  <c r="G23" i="7"/>
  <c r="AJ141" i="8"/>
  <c r="F63" i="8" l="1"/>
  <c r="AK59" i="9"/>
  <c r="AO47" i="8"/>
  <c r="AK67" i="9"/>
  <c r="AK33" i="9"/>
  <c r="AK48" i="9"/>
  <c r="F124" i="8"/>
  <c r="G21" i="7"/>
  <c r="AJ143" i="8"/>
  <c r="F64" i="8"/>
  <c r="F31" i="9"/>
  <c r="AN131" i="8"/>
  <c r="AJ142" i="8"/>
  <c r="G22" i="7"/>
  <c r="AJ78" i="9"/>
  <c r="F30" i="9"/>
  <c r="AK49" i="9" l="1"/>
  <c r="AK60" i="9"/>
  <c r="F143" i="8"/>
  <c r="F39" i="7"/>
  <c r="AO48" i="8"/>
  <c r="AK34" i="9"/>
  <c r="AK35" i="9" s="1"/>
  <c r="AO118" i="8"/>
  <c r="AO85" i="8"/>
  <c r="AO66" i="8"/>
  <c r="AO166" i="8"/>
  <c r="AJ81" i="9"/>
  <c r="AJ144" i="8"/>
  <c r="AO51" i="8" l="1"/>
  <c r="AK64" i="9"/>
  <c r="AK44" i="9"/>
  <c r="AO167" i="8"/>
  <c r="AO86" i="8"/>
  <c r="AO119" i="8"/>
  <c r="AO67" i="8"/>
  <c r="F144" i="8"/>
  <c r="AK144" i="8" s="1"/>
  <c r="AO103" i="8"/>
  <c r="AK69" i="9"/>
  <c r="AK61" i="9"/>
  <c r="AJ84" i="9"/>
  <c r="AJ83" i="9"/>
  <c r="AO176" i="8" l="1"/>
  <c r="AO178" i="8" s="1"/>
  <c r="AO52" i="8"/>
  <c r="AO70" i="8"/>
  <c r="AO71" i="8" s="1"/>
  <c r="AO73" i="8" s="1"/>
  <c r="AO89" i="8"/>
  <c r="AO168" i="8"/>
  <c r="AO170" i="8"/>
  <c r="AK46" i="9"/>
  <c r="AK70" i="9"/>
  <c r="AK82" i="9"/>
  <c r="AO104" i="8"/>
  <c r="AK68" i="9"/>
  <c r="AO54" i="8" l="1"/>
  <c r="AO125" i="8"/>
  <c r="AO127" i="8" s="1"/>
  <c r="AO181" i="8"/>
  <c r="AO107" i="8"/>
  <c r="AO90" i="8"/>
  <c r="AK45" i="9"/>
  <c r="AL47" i="9" s="1"/>
  <c r="AK71" i="9"/>
  <c r="AO171" i="8"/>
  <c r="AO183" i="8" l="1"/>
  <c r="AO108" i="8"/>
  <c r="AO110" i="8" s="1"/>
  <c r="AO92" i="8"/>
  <c r="AO130" i="8"/>
  <c r="AK77" i="9"/>
  <c r="AP47" i="8" l="1"/>
  <c r="AL67" i="9"/>
  <c r="AL33" i="9"/>
  <c r="AL48" i="9"/>
  <c r="AL59" i="9"/>
  <c r="AK78" i="9"/>
  <c r="AO131" i="8"/>
  <c r="AP48" i="8" l="1"/>
  <c r="AL34" i="9"/>
  <c r="AL35" i="9" s="1"/>
  <c r="AP85" i="8"/>
  <c r="AP118" i="8"/>
  <c r="AP66" i="8"/>
  <c r="AP166" i="8"/>
  <c r="AL49" i="9"/>
  <c r="AK81" i="9"/>
  <c r="AL60" i="9"/>
  <c r="AP51" i="8" l="1"/>
  <c r="AL44" i="9"/>
  <c r="AL64" i="9"/>
  <c r="AL69" i="9"/>
  <c r="AL61" i="9"/>
  <c r="AK84" i="9"/>
  <c r="AK83" i="9"/>
  <c r="AP167" i="8"/>
  <c r="AP103" i="8"/>
  <c r="AP86" i="8"/>
  <c r="AP67" i="8"/>
  <c r="AP119" i="8"/>
  <c r="AP176" i="8" l="1"/>
  <c r="AP178" i="8" s="1"/>
  <c r="AP52" i="8"/>
  <c r="AP70" i="8"/>
  <c r="AP71" i="8" s="1"/>
  <c r="AP89" i="8"/>
  <c r="AL70" i="9"/>
  <c r="AL82" i="9"/>
  <c r="AL68" i="9"/>
  <c r="AL46" i="9"/>
  <c r="AP168" i="8"/>
  <c r="AP170" i="8"/>
  <c r="AP104" i="8"/>
  <c r="AP54" i="8" l="1"/>
  <c r="AP125" i="8"/>
  <c r="AP127" i="8" s="1"/>
  <c r="AP130" i="8" s="1"/>
  <c r="AP181" i="8"/>
  <c r="AP90" i="8"/>
  <c r="AP107" i="8"/>
  <c r="AP108" i="8" s="1"/>
  <c r="AP110" i="8" s="1"/>
  <c r="AL71" i="9"/>
  <c r="AP171" i="8"/>
  <c r="AL45" i="9"/>
  <c r="AM47" i="9" s="1"/>
  <c r="AP73" i="8"/>
  <c r="AP183" i="8" l="1"/>
  <c r="AP92" i="8"/>
  <c r="AL77" i="9"/>
  <c r="AP131" i="8"/>
  <c r="AL78" i="9" l="1"/>
  <c r="AM48" i="9"/>
  <c r="AM59" i="9"/>
  <c r="AQ47" i="8"/>
  <c r="AM33" i="9"/>
  <c r="AM67" i="9"/>
  <c r="F47" i="9"/>
  <c r="AM49" i="9" l="1"/>
  <c r="F33" i="9"/>
  <c r="AQ118" i="8"/>
  <c r="AQ85" i="8"/>
  <c r="AQ66" i="8"/>
  <c r="AQ166" i="8"/>
  <c r="G47" i="8"/>
  <c r="F47" i="8"/>
  <c r="S24" i="7"/>
  <c r="AM34" i="9"/>
  <c r="AM35" i="9" s="1"/>
  <c r="AQ48" i="8"/>
  <c r="F48" i="9"/>
  <c r="AL81" i="9"/>
  <c r="AM60" i="9"/>
  <c r="F49" i="9" l="1"/>
  <c r="F34" i="9"/>
  <c r="F118" i="8"/>
  <c r="AJ147" i="8"/>
  <c r="G24" i="7"/>
  <c r="AQ119" i="8"/>
  <c r="AQ67" i="8"/>
  <c r="AQ86" i="8"/>
  <c r="F48" i="8"/>
  <c r="S25" i="7"/>
  <c r="G48" i="8"/>
  <c r="F66" i="8"/>
  <c r="AL83" i="9"/>
  <c r="AL84" i="9"/>
  <c r="AQ103" i="8"/>
  <c r="G85" i="8"/>
  <c r="R24" i="7"/>
  <c r="F85" i="8"/>
  <c r="AM69" i="9"/>
  <c r="AM61" i="9"/>
  <c r="AQ51" i="8"/>
  <c r="AQ167" i="8"/>
  <c r="AQ89" i="8" l="1"/>
  <c r="AM64" i="9"/>
  <c r="AM44" i="9"/>
  <c r="F35" i="9"/>
  <c r="AQ52" i="8"/>
  <c r="AQ70" i="8"/>
  <c r="AQ176" i="8"/>
  <c r="F51" i="8"/>
  <c r="G51" i="8"/>
  <c r="AM82" i="9"/>
  <c r="AM70" i="9"/>
  <c r="F119" i="8"/>
  <c r="F103" i="8"/>
  <c r="F147" i="8"/>
  <c r="AK147" i="8" s="1"/>
  <c r="F42" i="7"/>
  <c r="AQ168" i="8"/>
  <c r="AQ170" i="8"/>
  <c r="AJ148" i="8"/>
  <c r="G25" i="7"/>
  <c r="F24" i="7"/>
  <c r="AQ104" i="8"/>
  <c r="F86" i="8"/>
  <c r="R25" i="7"/>
  <c r="G86" i="8"/>
  <c r="S27" i="7"/>
  <c r="F67" i="8"/>
  <c r="AQ54" i="8" l="1"/>
  <c r="G54" i="8" s="1"/>
  <c r="AQ90" i="8"/>
  <c r="F89" i="8"/>
  <c r="G89" i="8"/>
  <c r="AQ181" i="8"/>
  <c r="AQ107" i="8"/>
  <c r="F107" i="8" s="1"/>
  <c r="S32" i="7"/>
  <c r="F104" i="8"/>
  <c r="AQ71" i="8"/>
  <c r="AQ73" i="8" s="1"/>
  <c r="F70" i="8"/>
  <c r="AQ171" i="8"/>
  <c r="AQ125" i="8"/>
  <c r="S28" i="7"/>
  <c r="G52" i="8"/>
  <c r="F52" i="8"/>
  <c r="AJ151" i="8"/>
  <c r="G27" i="7"/>
  <c r="AM46" i="9"/>
  <c r="F44" i="9"/>
  <c r="R27" i="7"/>
  <c r="F25" i="7"/>
  <c r="F43" i="7"/>
  <c r="F148" i="8"/>
  <c r="AQ178" i="8"/>
  <c r="AM68" i="9"/>
  <c r="F54" i="8" l="1"/>
  <c r="F212" i="8" s="1"/>
  <c r="AQ92" i="8"/>
  <c r="G92" i="8" s="1"/>
  <c r="G90" i="8"/>
  <c r="F90" i="8"/>
  <c r="R28" i="7"/>
  <c r="AQ183" i="8"/>
  <c r="AQ108" i="8"/>
  <c r="F108" i="8" s="1"/>
  <c r="F45" i="7"/>
  <c r="S30" i="7"/>
  <c r="F125" i="8"/>
  <c r="AQ127" i="8"/>
  <c r="F73" i="8"/>
  <c r="I27" i="7"/>
  <c r="I26" i="7"/>
  <c r="I20" i="7"/>
  <c r="I23" i="7"/>
  <c r="I22" i="7"/>
  <c r="I21" i="7"/>
  <c r="I24" i="7"/>
  <c r="F71" i="8"/>
  <c r="R32" i="7"/>
  <c r="G28" i="7"/>
  <c r="AJ153" i="8"/>
  <c r="I25" i="7"/>
  <c r="F27" i="7"/>
  <c r="H25" i="7" s="1"/>
  <c r="F151" i="8"/>
  <c r="AK148" i="8"/>
  <c r="AM71" i="9"/>
  <c r="AM45" i="9"/>
  <c r="AJ139" i="8" l="1"/>
  <c r="AK139" i="8" s="1"/>
  <c r="F56" i="8"/>
  <c r="F92" i="8"/>
  <c r="F28" i="7"/>
  <c r="R30" i="7"/>
  <c r="AQ110" i="8"/>
  <c r="F110" i="8" s="1"/>
  <c r="F46" i="7"/>
  <c r="AJ155" i="8"/>
  <c r="F75" i="8"/>
  <c r="AQ130" i="8"/>
  <c r="F127" i="8"/>
  <c r="F153" i="8"/>
  <c r="H20" i="7"/>
  <c r="H22" i="7"/>
  <c r="H27" i="7"/>
  <c r="H26" i="7"/>
  <c r="H23" i="7"/>
  <c r="H21" i="7"/>
  <c r="H24" i="7"/>
  <c r="AK151" i="8"/>
  <c r="AM77" i="9"/>
  <c r="G30" i="7"/>
  <c r="AJ157" i="8" l="1"/>
  <c r="F224" i="8"/>
  <c r="F94" i="8"/>
  <c r="F30" i="7"/>
  <c r="F54" i="7" s="1"/>
  <c r="G32" i="7"/>
  <c r="AM78" i="9"/>
  <c r="AQ131" i="8"/>
  <c r="F130" i="8"/>
  <c r="F112" i="8"/>
  <c r="F155" i="8"/>
  <c r="AK155" i="8" s="1"/>
  <c r="AK153" i="8"/>
  <c r="F32" i="7" l="1"/>
  <c r="AM81" i="9"/>
  <c r="F157" i="8"/>
  <c r="F131" i="8"/>
  <c r="AM84" i="9" l="1"/>
  <c r="AM83" i="9"/>
  <c r="AK157" i="8"/>
  <c r="AJ17" i="16" l="1"/>
  <c r="AJ24" i="83" s="1"/>
  <c r="AK74" i="83" s="1"/>
  <c r="AK92" i="83" s="1"/>
  <c r="AK103" i="83" l="1"/>
  <c r="AK112" i="83" s="1"/>
  <c r="AK17" i="16"/>
  <c r="I141" i="7" s="1"/>
  <c r="H141" i="7"/>
  <c r="AJ24" i="148"/>
  <c r="AL37" i="148" s="1"/>
  <c r="AL49" i="148" s="1"/>
  <c r="H25" i="149"/>
  <c r="AK25" i="149"/>
  <c r="AK24" i="83"/>
  <c r="AL74" i="83" s="1"/>
  <c r="AL92" i="83" s="1"/>
  <c r="AK24" i="148"/>
  <c r="AM37" i="148" s="1"/>
  <c r="AM49" i="148" s="1"/>
  <c r="AM50" i="148" s="1"/>
  <c r="AM67" i="148" s="1"/>
  <c r="AJ25" i="149"/>
  <c r="AJ19" i="16"/>
  <c r="AJ23" i="149"/>
  <c r="AK23" i="149" l="1"/>
  <c r="AL103" i="83"/>
  <c r="AL112" i="83" s="1"/>
  <c r="AL50" i="148"/>
  <c r="AL67" i="148" s="1"/>
  <c r="AL65" i="148" s="1"/>
  <c r="AL69" i="148" s="1"/>
  <c r="AK19" i="16"/>
  <c r="AL17" i="16"/>
  <c r="AL25" i="149" s="1"/>
  <c r="I25" i="149"/>
  <c r="I142" i="7"/>
  <c r="AM17" i="16"/>
  <c r="H142" i="7"/>
  <c r="AM45" i="149"/>
  <c r="AM44" i="149"/>
  <c r="AM43" i="149"/>
  <c r="AM66" i="148"/>
  <c r="AM70" i="148" s="1"/>
  <c r="AM65" i="148"/>
  <c r="AM69" i="148" s="1"/>
  <c r="AL23" i="149" l="1"/>
  <c r="AL24" i="83"/>
  <c r="AM74" i="83" s="1"/>
  <c r="AM92" i="83" s="1"/>
  <c r="AL19" i="16"/>
  <c r="J25" i="149"/>
  <c r="AL24" i="148"/>
  <c r="J141" i="7"/>
  <c r="AM103" i="83"/>
  <c r="AM112" i="83" s="1"/>
  <c r="AL66" i="148"/>
  <c r="AL70" i="148" s="1"/>
  <c r="AL71" i="148" s="1"/>
  <c r="I174" i="7"/>
  <c r="I216" i="7"/>
  <c r="I201" i="7"/>
  <c r="I164" i="7"/>
  <c r="I191" i="7"/>
  <c r="I190" i="7"/>
  <c r="I147" i="7"/>
  <c r="I189" i="7"/>
  <c r="I217" i="7"/>
  <c r="I173" i="7"/>
  <c r="I165" i="7"/>
  <c r="I149" i="7"/>
  <c r="I175" i="7"/>
  <c r="I200" i="7"/>
  <c r="I148" i="7"/>
  <c r="I215" i="7"/>
  <c r="I163" i="7"/>
  <c r="I199" i="7"/>
  <c r="K25" i="149"/>
  <c r="AM23" i="149"/>
  <c r="AM24" i="83"/>
  <c r="AM25" i="149"/>
  <c r="AM24" i="148"/>
  <c r="AM19" i="16"/>
  <c r="H155" i="7"/>
  <c r="H217" i="7"/>
  <c r="H164" i="7"/>
  <c r="H216" i="7"/>
  <c r="H215" i="7"/>
  <c r="H201" i="7"/>
  <c r="H190" i="7"/>
  <c r="H200" i="7"/>
  <c r="H208" i="7"/>
  <c r="H199" i="7"/>
  <c r="H191" i="7"/>
  <c r="H147" i="7"/>
  <c r="H149" i="7"/>
  <c r="H163" i="7"/>
  <c r="H148" i="7"/>
  <c r="H156" i="7"/>
  <c r="H183" i="7"/>
  <c r="H157" i="7"/>
  <c r="H175" i="7"/>
  <c r="H182" i="7"/>
  <c r="H181" i="7"/>
  <c r="H165" i="7"/>
  <c r="H174" i="7"/>
  <c r="H173" i="7"/>
  <c r="H207" i="7"/>
  <c r="H209" i="7"/>
  <c r="H189" i="7"/>
  <c r="AM54" i="149"/>
  <c r="AM50" i="149"/>
  <c r="AM51" i="149"/>
  <c r="AM55" i="149"/>
  <c r="AK129" i="83"/>
  <c r="AM71" i="148"/>
  <c r="AM74" i="148"/>
  <c r="J69" i="7"/>
  <c r="J70" i="7"/>
  <c r="AM75" i="148"/>
  <c r="I69" i="7"/>
  <c r="I155" i="7" s="1"/>
  <c r="AL74" i="148"/>
  <c r="J142" i="7"/>
  <c r="I70" i="7" l="1"/>
  <c r="I156" i="7" s="1"/>
  <c r="AL75" i="148"/>
  <c r="AM56" i="149"/>
  <c r="AM62" i="149"/>
  <c r="AM76" i="148"/>
  <c r="J95" i="7"/>
  <c r="J181" i="7" s="1"/>
  <c r="AM80" i="148"/>
  <c r="I95" i="7"/>
  <c r="I181" i="7" s="1"/>
  <c r="AL80" i="148"/>
  <c r="J71" i="7"/>
  <c r="J157" i="7" s="1"/>
  <c r="I71" i="7"/>
  <c r="I157" i="7" s="1"/>
  <c r="J156" i="7"/>
  <c r="J147" i="7"/>
  <c r="J149" i="7"/>
  <c r="J175" i="7"/>
  <c r="J173" i="7"/>
  <c r="J148" i="7"/>
  <c r="J200" i="7"/>
  <c r="J155" i="7"/>
  <c r="J174" i="7"/>
  <c r="J199" i="7"/>
  <c r="J201" i="7"/>
  <c r="AM61" i="149"/>
  <c r="AM52" i="149"/>
  <c r="AM81" i="148"/>
  <c r="J96" i="7"/>
  <c r="J182" i="7" s="1"/>
  <c r="AK128" i="83"/>
  <c r="AK127" i="83"/>
  <c r="AL129" i="83"/>
  <c r="AK131" i="83" l="1"/>
  <c r="AK132" i="83"/>
  <c r="H66" i="7" s="1"/>
  <c r="AL81" i="148"/>
  <c r="I122" i="7" s="1"/>
  <c r="I208" i="7" s="1"/>
  <c r="AL76" i="148"/>
  <c r="I96" i="7"/>
  <c r="I182" i="7" s="1"/>
  <c r="AM63" i="149"/>
  <c r="AM81" i="149" s="1"/>
  <c r="AL128" i="83"/>
  <c r="AL127" i="83"/>
  <c r="AM82" i="148"/>
  <c r="J121" i="7"/>
  <c r="J207" i="7" s="1"/>
  <c r="AK137" i="83"/>
  <c r="AM129" i="83"/>
  <c r="AL82" i="148"/>
  <c r="I121" i="7"/>
  <c r="I207" i="7" s="1"/>
  <c r="J97" i="7"/>
  <c r="J183" i="7" s="1"/>
  <c r="J122" i="7"/>
  <c r="J208" i="7" s="1"/>
  <c r="AK133" i="83" l="1"/>
  <c r="H67" i="7" s="1"/>
  <c r="AK136" i="83"/>
  <c r="AK141" i="83" s="1"/>
  <c r="H65" i="7"/>
  <c r="H81" i="7" s="1"/>
  <c r="H167" i="7" s="1"/>
  <c r="AL131" i="83"/>
  <c r="I65" i="7" s="1"/>
  <c r="AL132" i="83"/>
  <c r="AL137" i="83" s="1"/>
  <c r="I97" i="7"/>
  <c r="I183" i="7" s="1"/>
  <c r="H82" i="7"/>
  <c r="H168" i="7" s="1"/>
  <c r="H152" i="7"/>
  <c r="AM79" i="149"/>
  <c r="AM90" i="149" s="1"/>
  <c r="AM80" i="149"/>
  <c r="AM91" i="149" s="1"/>
  <c r="AM92" i="149"/>
  <c r="I123" i="7"/>
  <c r="I209" i="7" s="1"/>
  <c r="J123" i="7"/>
  <c r="J209" i="7" s="1"/>
  <c r="AM128" i="83"/>
  <c r="AM127" i="83"/>
  <c r="H92" i="7"/>
  <c r="AK142" i="83"/>
  <c r="AK138" i="83" l="1"/>
  <c r="H93" i="7" s="1"/>
  <c r="H91" i="7"/>
  <c r="H151" i="7"/>
  <c r="I66" i="7"/>
  <c r="I152" i="7" s="1"/>
  <c r="AM131" i="83"/>
  <c r="J65" i="7" s="1"/>
  <c r="AM132" i="83"/>
  <c r="AM137" i="83" s="1"/>
  <c r="AL133" i="83"/>
  <c r="I67" i="7" s="1"/>
  <c r="AL136" i="83"/>
  <c r="I91" i="7" s="1"/>
  <c r="H107" i="7"/>
  <c r="H193" i="7" s="1"/>
  <c r="H177" i="7"/>
  <c r="I81" i="7"/>
  <c r="I167" i="7" s="1"/>
  <c r="I151" i="7"/>
  <c r="H108" i="7"/>
  <c r="H194" i="7" s="1"/>
  <c r="H178" i="7"/>
  <c r="H83" i="7"/>
  <c r="H169" i="7" s="1"/>
  <c r="H153" i="7"/>
  <c r="H118" i="7"/>
  <c r="AM100" i="149"/>
  <c r="J79" i="7"/>
  <c r="J165" i="7" s="1"/>
  <c r="AM96" i="149"/>
  <c r="J78" i="7"/>
  <c r="J164" i="7" s="1"/>
  <c r="AM99" i="149"/>
  <c r="AM95" i="149"/>
  <c r="H117" i="7"/>
  <c r="AK143" i="83"/>
  <c r="AM94" i="149"/>
  <c r="J77" i="7"/>
  <c r="J163" i="7" s="1"/>
  <c r="AM98" i="149"/>
  <c r="I92" i="7"/>
  <c r="AL142" i="83"/>
  <c r="J66" i="7" l="1"/>
  <c r="J152" i="7" s="1"/>
  <c r="I82" i="7"/>
  <c r="I168" i="7" s="1"/>
  <c r="AM136" i="83"/>
  <c r="AM138" i="83" s="1"/>
  <c r="AL141" i="83"/>
  <c r="I117" i="7" s="1"/>
  <c r="AL138" i="83"/>
  <c r="I93" i="7" s="1"/>
  <c r="AM133" i="83"/>
  <c r="H134" i="7"/>
  <c r="H220" i="7" s="1"/>
  <c r="H204" i="7"/>
  <c r="H109" i="7"/>
  <c r="H195" i="7" s="1"/>
  <c r="H179" i="7"/>
  <c r="J81" i="7"/>
  <c r="J167" i="7" s="1"/>
  <c r="J151" i="7"/>
  <c r="I107" i="7"/>
  <c r="I193" i="7" s="1"/>
  <c r="I177" i="7"/>
  <c r="I108" i="7"/>
  <c r="I194" i="7" s="1"/>
  <c r="I178" i="7"/>
  <c r="I83" i="7"/>
  <c r="I169" i="7" s="1"/>
  <c r="I153" i="7"/>
  <c r="H133" i="7"/>
  <c r="H219" i="7" s="1"/>
  <c r="H203" i="7"/>
  <c r="J105" i="7"/>
  <c r="J191" i="7" s="1"/>
  <c r="J131" i="7"/>
  <c r="J217" i="7" s="1"/>
  <c r="AM142" i="83"/>
  <c r="J92" i="7"/>
  <c r="J103" i="7"/>
  <c r="J189" i="7" s="1"/>
  <c r="H119" i="7"/>
  <c r="J104" i="7"/>
  <c r="J190" i="7" s="1"/>
  <c r="I118" i="7"/>
  <c r="J129" i="7"/>
  <c r="J215" i="7" s="1"/>
  <c r="J82" i="7"/>
  <c r="J168" i="7" s="1"/>
  <c r="J130" i="7"/>
  <c r="J216" i="7" s="1"/>
  <c r="J91" i="7" l="1"/>
  <c r="J107" i="7" s="1"/>
  <c r="J193" i="7" s="1"/>
  <c r="AM141" i="83"/>
  <c r="J117" i="7" s="1"/>
  <c r="AL143" i="83"/>
  <c r="I119" i="7" s="1"/>
  <c r="J67" i="7"/>
  <c r="J83" i="7" s="1"/>
  <c r="J169" i="7" s="1"/>
  <c r="I134" i="7"/>
  <c r="I220" i="7" s="1"/>
  <c r="I204" i="7"/>
  <c r="I109" i="7"/>
  <c r="I195" i="7" s="1"/>
  <c r="I179" i="7"/>
  <c r="I133" i="7"/>
  <c r="I219" i="7" s="1"/>
  <c r="I203" i="7"/>
  <c r="H135" i="7"/>
  <c r="H221" i="7" s="1"/>
  <c r="H205" i="7"/>
  <c r="J108" i="7"/>
  <c r="J194" i="7" s="1"/>
  <c r="J178" i="7"/>
  <c r="J118" i="7"/>
  <c r="AM143" i="83"/>
  <c r="J93" i="7"/>
  <c r="J177" i="7" l="1"/>
  <c r="J153" i="7"/>
  <c r="J109" i="7"/>
  <c r="J195" i="7" s="1"/>
  <c r="J179" i="7"/>
  <c r="I135" i="7"/>
  <c r="I221" i="7" s="1"/>
  <c r="I205" i="7"/>
  <c r="J133" i="7"/>
  <c r="J219" i="7" s="1"/>
  <c r="J203" i="7"/>
  <c r="J134" i="7"/>
  <c r="J220" i="7" s="1"/>
  <c r="J204" i="7"/>
  <c r="J119" i="7"/>
  <c r="J135" i="7" l="1"/>
  <c r="J221" i="7" s="1"/>
  <c r="J205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27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WACC AA Information =2.52%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S25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WACC AA Information =2.52%
</t>
        </r>
      </text>
    </comment>
    <comment ref="I698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'ST3A value was incorporated into the original ICB of 1525m$. Correction = (18.855 + 0.632) * (131.3 / 124.10) * (146.50 / 131.30) = 23.00439565m$. Corrections; 1. Escalated from 31/12/99 to 31/12/2000. 2. Escalated to 31/12/2004.</t>
        </r>
      </text>
    </comment>
    <comment ref="I790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'ST3A value was incorporated into the original ICB of 1525m$. Correction = (18.855 + 0.632) * (131.3 / 124.10) * (146.50 / 131.30) = 23.00439565m$. Corrections; 1. Escalated from 31/12/99 to 31/12/2000. 2. Escalated to 31/12/2004.</t>
        </r>
      </text>
    </comment>
    <comment ref="I805" authorId="0" shapeId="0" xr:uid="{00000000-0006-0000-0300-000005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'ST3A value was incorporated into the original ICB of 1525m$. Correction = (18.855 + 0.632) * (131.3 / 124.10) * (146.50 / 131.30) = 23.00439565m$. Corrections; 1. Escalated from 31/12/99 to 31/12/2000. 2. Escalated to 31/12/2004.</t>
        </r>
      </text>
    </comment>
    <comment ref="S2541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Source: Sub 68</t>
        </r>
      </text>
    </comment>
  </commentList>
</comments>
</file>

<file path=xl/sharedStrings.xml><?xml version="1.0" encoding="utf-8"?>
<sst xmlns="http://schemas.openxmlformats.org/spreadsheetml/2006/main" count="11209" uniqueCount="761">
  <si>
    <t>Commodity</t>
  </si>
  <si>
    <t>Total</t>
  </si>
  <si>
    <t>Pipeline</t>
  </si>
  <si>
    <t>Compression</t>
  </si>
  <si>
    <t>Metering</t>
  </si>
  <si>
    <t>Other Depreciable</t>
  </si>
  <si>
    <t>Depreciation</t>
  </si>
  <si>
    <t>Debt Proportion (D)</t>
  </si>
  <si>
    <t>Equity Proportion (E)</t>
  </si>
  <si>
    <t>Cost of Debt; Debt Risk Premium (Drp)</t>
  </si>
  <si>
    <t>Cost of Debt; Risk Margin (DRm)</t>
  </si>
  <si>
    <t>Australian Market Risk Premium (Rp)</t>
  </si>
  <si>
    <t>Equity Beta (Be)</t>
  </si>
  <si>
    <t>Corporate Tax Rate (T)</t>
  </si>
  <si>
    <t>Franking Credit (g)</t>
  </si>
  <si>
    <t>Nominal Cost of Debt (DPn)</t>
  </si>
  <si>
    <t>Nominal Pre Tax Cost of Equity (EPn)</t>
  </si>
  <si>
    <t>Nominal After Tax Cost of Equity (EAn)</t>
  </si>
  <si>
    <t>Ref.</t>
  </si>
  <si>
    <t>AA1</t>
  </si>
  <si>
    <t>AA2</t>
  </si>
  <si>
    <t>AA3</t>
  </si>
  <si>
    <t>AA4</t>
  </si>
  <si>
    <t>Year</t>
  </si>
  <si>
    <t>Project Year</t>
  </si>
  <si>
    <t>Field Expense</t>
  </si>
  <si>
    <t>Government Charges</t>
  </si>
  <si>
    <t>Difference</t>
  </si>
  <si>
    <t>ERA</t>
  </si>
  <si>
    <t>WACC</t>
  </si>
  <si>
    <t>Asset Life</t>
  </si>
  <si>
    <t>Capex</t>
  </si>
  <si>
    <t>BEP</t>
  </si>
  <si>
    <t>Tax Asset Life</t>
  </si>
  <si>
    <t>Tax Depreciation</t>
  </si>
  <si>
    <t>Over Depreciation</t>
  </si>
  <si>
    <t>Opex</t>
  </si>
  <si>
    <t>Wages and Salaries</t>
  </si>
  <si>
    <t>Non-Field Expense (AA2, Material &amp; Services)</t>
  </si>
  <si>
    <t>Field Expense (incl Reactive Maintenance)</t>
  </si>
  <si>
    <t>Reactive maintenance</t>
  </si>
  <si>
    <t>Load</t>
  </si>
  <si>
    <t>Description</t>
  </si>
  <si>
    <t>Inputs</t>
  </si>
  <si>
    <t>Tax_Asset</t>
  </si>
  <si>
    <t>Ref</t>
  </si>
  <si>
    <t>Real IRR</t>
  </si>
  <si>
    <t>Check</t>
  </si>
  <si>
    <t>Nominal IRR</t>
  </si>
  <si>
    <t>Net Cash Flow</t>
  </si>
  <si>
    <t>Capacity Reservation</t>
  </si>
  <si>
    <t>Regulated Revenue</t>
  </si>
  <si>
    <t>Total Revenue</t>
  </si>
  <si>
    <t>Return on Asset</t>
  </si>
  <si>
    <t>Regulatory Period</t>
  </si>
  <si>
    <t>Days</t>
  </si>
  <si>
    <t>Financial Parameters</t>
  </si>
  <si>
    <t>Modelled Inflation</t>
  </si>
  <si>
    <t>Inflation</t>
  </si>
  <si>
    <t>Real Post Tax WACC</t>
  </si>
  <si>
    <t>Discounting Factor</t>
  </si>
  <si>
    <t>Nominal Post Tax WACC</t>
  </si>
  <si>
    <t>Load F/H Equivalent [TJ/day]</t>
  </si>
  <si>
    <t>PV</t>
  </si>
  <si>
    <t>Applied Tariff Allocation</t>
  </si>
  <si>
    <t>Check CoS - Revenue (should be 0)</t>
  </si>
  <si>
    <t>Check PV is identical</t>
  </si>
  <si>
    <t>Asset Account</t>
  </si>
  <si>
    <t>Opening Value</t>
  </si>
  <si>
    <t>Asset Adjustment, Redundant Assets  &amp; Asset Disposal</t>
  </si>
  <si>
    <t>Closing Value</t>
  </si>
  <si>
    <t>Capital Base [m$ nominal]</t>
  </si>
  <si>
    <t>Opening Value (start period)</t>
  </si>
  <si>
    <t>Inflation on Opening Value (start period)</t>
  </si>
  <si>
    <t>Opening Value (end period)</t>
  </si>
  <si>
    <t>Cost of Service, Allowable Revenue [m$ nominal]</t>
  </si>
  <si>
    <t>Cost of Service</t>
  </si>
  <si>
    <t>based nominal post tax WACC</t>
  </si>
  <si>
    <t>OPEX</t>
  </si>
  <si>
    <t>Opex; Other Expenses</t>
  </si>
  <si>
    <t>Tax</t>
  </si>
  <si>
    <t>Imputation Credits</t>
  </si>
  <si>
    <t>Net Cost of Service</t>
  </si>
  <si>
    <t>Total Tariff Revenue</t>
  </si>
  <si>
    <t>based on real post tax WACC</t>
  </si>
  <si>
    <t>Credit Foncier Check</t>
  </si>
  <si>
    <t>Total Smoothed Revenue</t>
  </si>
  <si>
    <t>Asset Opening Value</t>
  </si>
  <si>
    <t>Asset Residual Value</t>
  </si>
  <si>
    <t>Net Cash Flow (should be 0)</t>
  </si>
  <si>
    <t>(A)</t>
  </si>
  <si>
    <t>Total Revenue Building Block</t>
  </si>
  <si>
    <t>(B)</t>
  </si>
  <si>
    <t>(A + B)</t>
  </si>
  <si>
    <t>(should be 0)</t>
  </si>
  <si>
    <t>Inflationary gains</t>
  </si>
  <si>
    <t>DBNGP Asset</t>
  </si>
  <si>
    <t>AA5</t>
  </si>
  <si>
    <t>Asset Value [m$ nominal]</t>
  </si>
  <si>
    <t>Asset Value (Opening)</t>
  </si>
  <si>
    <t>Equity</t>
  </si>
  <si>
    <t>Debt</t>
  </si>
  <si>
    <t>Check that A=D+E</t>
  </si>
  <si>
    <t>Calculation of Tax Expense - [m$ nominal]</t>
  </si>
  <si>
    <t>Revenue</t>
  </si>
  <si>
    <t>Tariff Revenue</t>
  </si>
  <si>
    <t>Expenses</t>
  </si>
  <si>
    <t>Interest on Debt</t>
  </si>
  <si>
    <t>Total Expenses</t>
  </si>
  <si>
    <t>Net Income</t>
  </si>
  <si>
    <t>Tax Loss Carried Forward</t>
  </si>
  <si>
    <t>Taxable Income</t>
  </si>
  <si>
    <t>Income tax expense</t>
  </si>
  <si>
    <t>Net Tax Expense</t>
  </si>
  <si>
    <t>Equity Raising Costs, Nominal Calculations [m$ nominal]</t>
  </si>
  <si>
    <t>Dividend imputation/payout ratio</t>
  </si>
  <si>
    <t>Benchmark seasoned equity offering (SEO) raising cost</t>
  </si>
  <si>
    <t>Benchmark DRP cost (AER 2010 Victorian DNSP decision)</t>
  </si>
  <si>
    <t>Benchmark DRP take-up</t>
  </si>
  <si>
    <t>Dividend assessment</t>
  </si>
  <si>
    <t>Tax payable</t>
  </si>
  <si>
    <t>Dividends</t>
  </si>
  <si>
    <t>Dividend re-investment (DRP)</t>
  </si>
  <si>
    <t>Benchmark Cash Flows</t>
  </si>
  <si>
    <t>Interest</t>
  </si>
  <si>
    <t>Internal cash flow</t>
  </si>
  <si>
    <t>Dividend</t>
  </si>
  <si>
    <t>Dividend reinvestment</t>
  </si>
  <si>
    <t>Retained cash flow</t>
  </si>
  <si>
    <t>Benchmark capex funding</t>
  </si>
  <si>
    <t>less Debt Component</t>
  </si>
  <si>
    <t>Equity Component</t>
  </si>
  <si>
    <t>Retained cash flows</t>
  </si>
  <si>
    <t>Equity Required (SEO)</t>
  </si>
  <si>
    <t>Equity raising costs</t>
  </si>
  <si>
    <t>External Equity Raising Costs</t>
  </si>
  <si>
    <t>DRP cost</t>
  </si>
  <si>
    <t>Total Equity Raising Costs</t>
  </si>
  <si>
    <t>Equity Raising Costs (capitalised and included in RAB)</t>
  </si>
  <si>
    <t>Equity Raising Costs (manual entry)</t>
  </si>
  <si>
    <t>2000 Capex</t>
  </si>
  <si>
    <t>Life</t>
  </si>
  <si>
    <t>2001 Capex</t>
  </si>
  <si>
    <t>2002 Capex</t>
  </si>
  <si>
    <t>2003 Capex</t>
  </si>
  <si>
    <t>2004 Capex</t>
  </si>
  <si>
    <t>2005 Capex</t>
  </si>
  <si>
    <t>2006 Capex</t>
  </si>
  <si>
    <t>2007 Capex</t>
  </si>
  <si>
    <t>2008 Capex</t>
  </si>
  <si>
    <t>2009 Capex</t>
  </si>
  <si>
    <t>2010 Capex</t>
  </si>
  <si>
    <t>2011 Capex</t>
  </si>
  <si>
    <t>2012 Capex</t>
  </si>
  <si>
    <t>2013 Capex</t>
  </si>
  <si>
    <t>2014 Capex</t>
  </si>
  <si>
    <t>2015 Capex</t>
  </si>
  <si>
    <t>2016 Capex</t>
  </si>
  <si>
    <t>2017 Capex</t>
  </si>
  <si>
    <t>2018 Capex</t>
  </si>
  <si>
    <t>2019 Capex</t>
  </si>
  <si>
    <t>2020 Capex</t>
  </si>
  <si>
    <t>BEP Contract</t>
  </si>
  <si>
    <t>Rent (C14.6)</t>
  </si>
  <si>
    <t>Base Rent [31/12/2008 $/month] (Definitions)</t>
  </si>
  <si>
    <t>Epic's share of the Base Rent</t>
  </si>
  <si>
    <t>DBNGP's share of the Base Rent</t>
  </si>
  <si>
    <t>$/month per TJ/day</t>
  </si>
  <si>
    <t>Epic Base Rent</t>
  </si>
  <si>
    <t>$ per TJ/day</t>
  </si>
  <si>
    <t>DBNGP Base Rent</t>
  </si>
  <si>
    <t>Initial Capacity (Definitions)</t>
  </si>
  <si>
    <t>Lease Interest</t>
  </si>
  <si>
    <t>Epic [TJ/day]</t>
  </si>
  <si>
    <t>DBNGP [TJ/day]</t>
  </si>
  <si>
    <t>$/month  per TJ/day</t>
  </si>
  <si>
    <t>Initial Capacity [TJ/day]</t>
  </si>
  <si>
    <t>Commissioned Date</t>
  </si>
  <si>
    <t>Depreciation commencement</t>
  </si>
  <si>
    <t>Years in Service to Lease Commencement Date</t>
  </si>
  <si>
    <t>Remaining Life as at 31/12/2012</t>
  </si>
  <si>
    <t>Rounded Remaining Life as at 31/12/2012</t>
  </si>
  <si>
    <t>20 Years Lease, Annual Calculations, AASB 117</t>
  </si>
  <si>
    <t>Lease Year</t>
  </si>
  <si>
    <t>Financial Lease</t>
  </si>
  <si>
    <t>Capacity Charge Rate, DBNGP Model [31/12/2008  k$/TJ/Year]</t>
  </si>
  <si>
    <t>Rented Capacity [TJ/day]</t>
  </si>
  <si>
    <t>Present Values (at real 2010$)</t>
  </si>
  <si>
    <t>Discount rate</t>
  </si>
  <si>
    <t>PV as at year 0  [k$]</t>
  </si>
  <si>
    <t>Initial Direct Cost  [k$]</t>
  </si>
  <si>
    <t>Total Lease Value  at Year 0 [at Dec 2010 k$]</t>
  </si>
  <si>
    <t>Opening Value (Starting 01/12/2010)</t>
  </si>
  <si>
    <t>DBNGP and BEP Assets</t>
  </si>
  <si>
    <t>DBNGP Asset Including BEP</t>
  </si>
  <si>
    <t>BEP Asset Account</t>
  </si>
  <si>
    <t>DBNGP  Assets</t>
  </si>
  <si>
    <t>Rolled Forward Value</t>
  </si>
  <si>
    <t>Asset Accounts</t>
  </si>
  <si>
    <t>BEP Lease (Capex)</t>
  </si>
  <si>
    <t>Opening Capital Base Accounts</t>
  </si>
  <si>
    <t>Capex Account</t>
  </si>
  <si>
    <t>DBNGP Asset Account Summary [m$ OD]</t>
  </si>
  <si>
    <t>DBNGP Asset Account [m$ OD]</t>
  </si>
  <si>
    <t>BEP Asset Account [m$ OD]</t>
  </si>
  <si>
    <t>Opening Capital Base [$m OD]</t>
  </si>
  <si>
    <t>Total Capex Account [$m OD]</t>
  </si>
  <si>
    <t>Capex Account [m$ OD]</t>
  </si>
  <si>
    <t>Other</t>
  </si>
  <si>
    <t>Year ending (31-December)</t>
  </si>
  <si>
    <t>Capex 2000</t>
  </si>
  <si>
    <t>AA3  [m$ OD]</t>
  </si>
  <si>
    <t>Non-Depreciable</t>
  </si>
  <si>
    <t>Capex 2001</t>
  </si>
  <si>
    <t>Capex 2002</t>
  </si>
  <si>
    <t>Capex 2003</t>
  </si>
  <si>
    <t>Capex 2004</t>
  </si>
  <si>
    <t>Capex 2005</t>
  </si>
  <si>
    <t>Capex 2006</t>
  </si>
  <si>
    <t>Capex 2007</t>
  </si>
  <si>
    <t>Capex 2008</t>
  </si>
  <si>
    <t>Capex 2009</t>
  </si>
  <si>
    <t>Capex 2010</t>
  </si>
  <si>
    <t>Capex 2011</t>
  </si>
  <si>
    <t>Capex 2012</t>
  </si>
  <si>
    <t>Capex 2013</t>
  </si>
  <si>
    <t>Capex 2014</t>
  </si>
  <si>
    <t>Capex 2015</t>
  </si>
  <si>
    <t>Determination of the Weighted Average Cost of Capital (WACC)</t>
  </si>
  <si>
    <t>DBNGP</t>
  </si>
  <si>
    <t>DD3</t>
  </si>
  <si>
    <t>Post DD3</t>
  </si>
  <si>
    <t>FD3</t>
  </si>
  <si>
    <t>Selected</t>
  </si>
  <si>
    <t>31/09/2011</t>
  </si>
  <si>
    <t>Inflation Rate for WACC (I)</t>
  </si>
  <si>
    <t>Cost of Debt; 5 year Interest Rate Swap Spread</t>
  </si>
  <si>
    <t>Imputation Adj (G)</t>
  </si>
  <si>
    <t>WACC; Pre-tax Officer (Market Practise or Forward Transformation)</t>
  </si>
  <si>
    <t>Nominal Pre Tax WACC (WPn)</t>
  </si>
  <si>
    <t>Real Pre Tax WACC (WPr)</t>
  </si>
  <si>
    <t>WACC:  Vanilla</t>
  </si>
  <si>
    <t>Nominal After Tax WACC (WVAn)</t>
  </si>
  <si>
    <t>Real After Tax WACC (WVAr)</t>
  </si>
  <si>
    <t>Trailing Average DRP</t>
  </si>
  <si>
    <t>Modelled DRP</t>
  </si>
  <si>
    <t>General Inputs</t>
  </si>
  <si>
    <t>Tariff Recalculation</t>
  </si>
  <si>
    <t>X-Factor</t>
  </si>
  <si>
    <t>December CPI (pre Sep 2012 rebase)</t>
  </si>
  <si>
    <t>December Inflation</t>
  </si>
  <si>
    <t>Inflation Factors</t>
  </si>
  <si>
    <t>December CPI (modelled)</t>
  </si>
  <si>
    <t>Selected CPI period</t>
  </si>
  <si>
    <t>Base period:</t>
  </si>
  <si>
    <t>Base CPI:</t>
  </si>
  <si>
    <t xml:space="preserve">Real $ at </t>
  </si>
  <si>
    <t>Real Pre-tax WACC</t>
  </si>
  <si>
    <t>Approved Asset Values</t>
  </si>
  <si>
    <t>Approved Asset Depreciation</t>
  </si>
  <si>
    <t>AA1  [m$ 31/12/2004]</t>
  </si>
  <si>
    <t>AA2 [m$ 31/12/2004]</t>
  </si>
  <si>
    <t>AA3 [m$ 31/12/2010]</t>
  </si>
  <si>
    <t>Approved Asset Depreciation (modelled)</t>
  </si>
  <si>
    <t>Approved DBNGP OCB Values</t>
  </si>
  <si>
    <t>OCB [m$ 31/12/1999]</t>
  </si>
  <si>
    <t>OCB (AA1 &amp; AA2 Approved Model)</t>
  </si>
  <si>
    <t>Economic Asset Life</t>
  </si>
  <si>
    <t>CV</t>
  </si>
  <si>
    <t>m$ 31/12/204</t>
  </si>
  <si>
    <t>Approved OCB Depreciation  (AA2 Approved Model)</t>
  </si>
  <si>
    <t>AA1 [m$ 31/12/2004]</t>
  </si>
  <si>
    <t>Approved OCB Depreciation(modelled)</t>
  </si>
  <si>
    <t>Redundant &amp; Disposed OCB Assets</t>
  </si>
  <si>
    <t>AA1  [m$ n$ 31/12/2004]</t>
  </si>
  <si>
    <t>AA2 [m$ OD]</t>
  </si>
  <si>
    <t>AA3 [m$ OD]</t>
  </si>
  <si>
    <t>AA4 [m$ OD]</t>
  </si>
  <si>
    <t>Approved Capex Values</t>
  </si>
  <si>
    <t>AA3  [m$ 31/12/2010]</t>
  </si>
  <si>
    <t>Approved DBNGP Capex Depreciation</t>
  </si>
  <si>
    <t>AA3  [m$ 31/12/2010 (Perth)]</t>
  </si>
  <si>
    <t>Contributions</t>
  </si>
  <si>
    <t>AA1 [m$ OD]</t>
  </si>
  <si>
    <t>AA2  [m$ OD]</t>
  </si>
  <si>
    <t>Shippers' Financed Capex</t>
  </si>
  <si>
    <t>AA2  [m$ 31/12/2004]</t>
  </si>
  <si>
    <t>BEP Asset</t>
  </si>
  <si>
    <t>Approved Capex</t>
  </si>
  <si>
    <t>Approved AA3  [m$ 31/12/2010]</t>
  </si>
  <si>
    <t>BEP Lease</t>
  </si>
  <si>
    <t>BEP Lease (modelled)</t>
  </si>
  <si>
    <t>Approved Capex Depreciation</t>
  </si>
  <si>
    <t>BEP depreciation</t>
  </si>
  <si>
    <t>BEP depreciation (modelled)</t>
  </si>
  <si>
    <t>DBNGP Actual &amp; Forecast Capex</t>
  </si>
  <si>
    <t>Service Provider's Financed Capex</t>
  </si>
  <si>
    <t>Approved AA1  [m$ 31/12/2004]</t>
  </si>
  <si>
    <t>Approved AA2  [m$ 31/12/2004]</t>
  </si>
  <si>
    <t>Selected Service Provider's Financed Capex</t>
  </si>
  <si>
    <t>Actual AA1 [m$ OD]</t>
  </si>
  <si>
    <t>AA4   [m$ OD]</t>
  </si>
  <si>
    <t>Total Capex</t>
  </si>
  <si>
    <t>Actual AA2  [m$ OD]</t>
  </si>
  <si>
    <t>Total Capex (modelled)</t>
  </si>
  <si>
    <t>St4, St5A and St5B Capex</t>
  </si>
  <si>
    <t>St4, St5A and St5B Capex (modelled)</t>
  </si>
  <si>
    <t>Stay in Business Capex</t>
  </si>
  <si>
    <t>Stay in Business Capex (modelled)</t>
  </si>
  <si>
    <t xml:space="preserve">Stay in Business Capex Adjustment </t>
  </si>
  <si>
    <t>Stay in Business Capex Adjustment (modelled)</t>
  </si>
  <si>
    <t>Capex Adjustment</t>
  </si>
  <si>
    <t>Capex Adjustment(modelled)</t>
  </si>
  <si>
    <t>Modelled Capex</t>
  </si>
  <si>
    <t>Modelled Capex (modelled)</t>
  </si>
  <si>
    <t>Capex Depreciation</t>
  </si>
  <si>
    <t>Redundant &amp; Disposed Capex Account</t>
  </si>
  <si>
    <t>Carbon Dioxide Tax (CPRS cost)</t>
  </si>
  <si>
    <t>Opex (Approved)</t>
  </si>
  <si>
    <t>AA1 Approved [m$ 31/12/1999]</t>
  </si>
  <si>
    <t>AA2  Approved  [m$ 31/12/2004]</t>
  </si>
  <si>
    <t>AA3 [m$ 31/12/2015]</t>
  </si>
  <si>
    <t>Non-Field Expense (AA2,Other)</t>
  </si>
  <si>
    <t>Opex (Approved Modelled)</t>
  </si>
  <si>
    <t>Opex(modelled)</t>
  </si>
  <si>
    <t>Opex Adjustment [m$ OD] [DBNGP data base vs Halcrow]</t>
  </si>
  <si>
    <t>AA2  Actual [m$ OD]</t>
  </si>
  <si>
    <t>Opex Adjustment(modelled)</t>
  </si>
  <si>
    <t>Actual &amp; Modelled Opex</t>
  </si>
  <si>
    <t>Actual &amp; Modelled Opex(modelled)</t>
  </si>
  <si>
    <t>Full Haul Equivalent Capacity and throughput forecast</t>
  </si>
  <si>
    <t>Full Haul</t>
  </si>
  <si>
    <t>MDQ [TJ/d]</t>
  </si>
  <si>
    <t>Throughput [TJ/d]</t>
  </si>
  <si>
    <t>Load Factor</t>
  </si>
  <si>
    <t>FH Equivalent of Part Haul</t>
  </si>
  <si>
    <t>FH Equivalent of Back Haul</t>
  </si>
  <si>
    <t>Total System</t>
  </si>
  <si>
    <t>ERA km</t>
  </si>
  <si>
    <t>Average</t>
  </si>
  <si>
    <t>Chargeable FH Units</t>
  </si>
  <si>
    <t>FH MDQ</t>
  </si>
  <si>
    <t>FH Q</t>
  </si>
  <si>
    <t>Part Haul Capacity and throughput forecast</t>
  </si>
  <si>
    <t>Chargeable PH Units</t>
  </si>
  <si>
    <t>Full Haul Distance</t>
  </si>
  <si>
    <t>Full haul MDQ Equivalent</t>
  </si>
  <si>
    <t>Full haul Q Equivalent</t>
  </si>
  <si>
    <t>Notional MDQ Pat Haul Distance [km]</t>
  </si>
  <si>
    <t>Notional Q Pat Haul Distance [km]</t>
  </si>
  <si>
    <t>(2) Update the current year Trailing Average DRP in the Input sheet</t>
  </si>
  <si>
    <t>Recalculate for years:</t>
  </si>
  <si>
    <t>Delta =</t>
  </si>
  <si>
    <t>Notes on colour codes</t>
  </si>
  <si>
    <t>Number</t>
  </si>
  <si>
    <t>===&gt;</t>
  </si>
  <si>
    <t>Data entries</t>
  </si>
  <si>
    <t>Number or texts that are linked to other sheet</t>
  </si>
  <si>
    <t>Contains formula that is not consistent with the others in the same row</t>
  </si>
  <si>
    <t>-Number</t>
  </si>
  <si>
    <t>Excel formatting for negative number</t>
  </si>
  <si>
    <t>based real post tax WACC</t>
  </si>
  <si>
    <t>Cost of Raising Equity</t>
  </si>
  <si>
    <t>DBNGP and BEP Tax Assets</t>
  </si>
  <si>
    <t>DBNGP Tax Assets</t>
  </si>
  <si>
    <t>System Use Gas (SUG)</t>
  </si>
  <si>
    <t>Expansion Capex Adjustment</t>
  </si>
  <si>
    <t>Expansion Capex Adjustment (modelled)</t>
  </si>
  <si>
    <t>Main Summary</t>
  </si>
  <si>
    <t>Nominal</t>
  </si>
  <si>
    <t>Post-tax WACC</t>
  </si>
  <si>
    <t>Closing Regulated Asset Base</t>
  </si>
  <si>
    <t>Revenue Building Block</t>
  </si>
  <si>
    <t>Nominal [m$]</t>
  </si>
  <si>
    <t>Closing Asset Value of DBNGP Assets</t>
  </si>
  <si>
    <t>Real [%]</t>
  </si>
  <si>
    <t>Nominal [%]</t>
  </si>
  <si>
    <t>Check on Building Block</t>
  </si>
  <si>
    <t>PV of Forecast Revenue</t>
  </si>
  <si>
    <t>Check:</t>
  </si>
  <si>
    <t>Net Cash Flow [m$ OD]</t>
  </si>
  <si>
    <t>IRR</t>
  </si>
  <si>
    <t>Field Expense (pre AA4 incl Reactive Maintenance)</t>
  </si>
  <si>
    <t>Reactive maintenance (pre AA4 is CPRS cost)</t>
  </si>
  <si>
    <t>System Use Gas, Approved &amp; Proposed by DBNGP</t>
  </si>
  <si>
    <t>Total Capex (includes Shipper finance)</t>
  </si>
  <si>
    <t>Closing Asset Value of DBNGP including BEP Assets</t>
  </si>
  <si>
    <t>Inflationary Gains on RAB</t>
  </si>
  <si>
    <t>Opex Adjustment</t>
  </si>
  <si>
    <t>Instruction for Annual Update of DRP:</t>
  </si>
  <si>
    <t>Prior to using this model</t>
  </si>
  <si>
    <t>The Excel VBA macro must be enabled prior to opening this model to allow the use of macro to perform computation.</t>
  </si>
  <si>
    <t>Worksheets</t>
  </si>
  <si>
    <t>Worksheet</t>
  </si>
  <si>
    <t>Main</t>
  </si>
  <si>
    <t xml:space="preserve">Summary of outputs
</t>
  </si>
  <si>
    <t xml:space="preserve">Contains the relevant parameters related to computing the WACC
</t>
  </si>
  <si>
    <t xml:space="preserve">Contains calculation of tax, imputation credit and cost of raising equity
</t>
  </si>
  <si>
    <t xml:space="preserve">Contains general inputs of assumptions, capital expenditures, redundant and disposed assets, operating expenditures, approved depreciations
</t>
  </si>
  <si>
    <t>CoS_Tariff_Revenue</t>
  </si>
  <si>
    <t xml:space="preserve">Computations of total revenue building block (cost of service), inflationary gain, tariff, tariff revenue and Credit Foncier Check
</t>
  </si>
  <si>
    <t xml:space="preserve">Contains calculation of BEP Lease asset value
</t>
  </si>
  <si>
    <t>Opex; System Use Gas</t>
  </si>
  <si>
    <t>Total Tariff</t>
  </si>
  <si>
    <t>Forecast Full Haul Tariff [$ OD /GJ/day]</t>
  </si>
  <si>
    <t>Forecast Tariff Revenue [m$ OD]</t>
  </si>
  <si>
    <t>Capacity Reservation Charge</t>
  </si>
  <si>
    <t>Capacity Reservation Tariff</t>
  </si>
  <si>
    <t>Full Haul Capacity and throughput forecast [DBNGP Model]</t>
  </si>
  <si>
    <t>Tariff and Revenue</t>
  </si>
  <si>
    <t>X_Factor (for real $ calculation)</t>
  </si>
  <si>
    <t>Asset Life and Tax Asset Life</t>
  </si>
  <si>
    <t>Opening Capital Base (OCB)</t>
  </si>
  <si>
    <t>Economic Asset Life (years)</t>
  </si>
  <si>
    <t>Tax Asset Life (years)</t>
  </si>
  <si>
    <t>MDQ [TJ/year]</t>
  </si>
  <si>
    <t>Throughput [TJ/year]</t>
  </si>
  <si>
    <t>Total of Forecast Revenue</t>
  </si>
  <si>
    <t>Service Provider's Financed Capex (AA4 model)</t>
  </si>
  <si>
    <t>FD4
2016</t>
  </si>
  <si>
    <t>FD4
2017</t>
  </si>
  <si>
    <t>FD4
2018</t>
  </si>
  <si>
    <t>FD4
2019</t>
  </si>
  <si>
    <t>FD4
2020</t>
  </si>
  <si>
    <t>Expansion/Enhancement/Extension Capex</t>
  </si>
  <si>
    <t>Annual Update of Debt Risk Premium</t>
  </si>
  <si>
    <t>Annual Debt Risk Premium, Year</t>
  </si>
  <si>
    <t>Trailing Average DRP (10 year ave, modelled)</t>
  </si>
  <si>
    <t>Annual Debt Risk Premium (Annual Update)</t>
  </si>
  <si>
    <t>Actual September CPI (proxy)</t>
  </si>
  <si>
    <t>Jan-Dec</t>
  </si>
  <si>
    <t>Back Haul Capacity and throughput forecast.</t>
  </si>
  <si>
    <t>(3) Click the "Calculate" button to recalculate the model</t>
  </si>
  <si>
    <t>Solver is used to calculate X-Factor (price change) and Cost of Raising Equity so that Delta=0</t>
  </si>
  <si>
    <t>For each year prior to the variation year (of tariff variation) there will be an annual update of the Trailing Average Debt Risk Premium (DRP).</t>
  </si>
  <si>
    <t>Reference Tariff</t>
  </si>
  <si>
    <t>CPI and Inflations</t>
  </si>
  <si>
    <t>CPI and Inflation</t>
  </si>
  <si>
    <t>The Reference Tariff will be presented in the Main sheet.</t>
  </si>
  <si>
    <t>X-Factor (price change) =</t>
  </si>
  <si>
    <t>(5) The Reference Tariff will also be presented after the actual September CPI is updated</t>
  </si>
  <si>
    <t xml:space="preserve">Contains inputs of pipeline distances and capacity and  throughput gas volumes
</t>
  </si>
  <si>
    <t>(1) Excel VBA Macro must be enabled</t>
  </si>
  <si>
    <t>Nominal (Vanilla)</t>
  </si>
  <si>
    <t>Commodity Tariff</t>
  </si>
  <si>
    <t>System Used Gas</t>
  </si>
  <si>
    <t>Commodity Charge</t>
  </si>
  <si>
    <t>Full Haul Tariff</t>
  </si>
  <si>
    <t>December 2025</t>
  </si>
  <si>
    <t>AA5 [m$ OD]</t>
  </si>
  <si>
    <t>AA5   [m$ OD]</t>
  </si>
  <si>
    <t>Approved AA4  [m$ 31/12/2015]</t>
  </si>
  <si>
    <t>Approved AA5  [m$ 31/12/2019]</t>
  </si>
  <si>
    <t>2021 Capex</t>
  </si>
  <si>
    <t>2022 Capex</t>
  </si>
  <si>
    <t>2023 Capex</t>
  </si>
  <si>
    <t>2024 Capex</t>
  </si>
  <si>
    <t>2025 Capex</t>
  </si>
  <si>
    <t>AA4  [m$ 31/12/2015]</t>
  </si>
  <si>
    <t>Capex 2016</t>
  </si>
  <si>
    <t>Capex 2017</t>
  </si>
  <si>
    <t>Capex 2018</t>
  </si>
  <si>
    <t>Capex 2019</t>
  </si>
  <si>
    <t>Capex 2020</t>
  </si>
  <si>
    <t>Revenue requirement</t>
  </si>
  <si>
    <t>Return of Asset (Depreciation)</t>
  </si>
  <si>
    <t>Return on Debt</t>
  </si>
  <si>
    <t>Debt: Nominal Risk Free Rate (DRfn)</t>
  </si>
  <si>
    <t>Debt: Real Risk Free Rate (DRfr)</t>
  </si>
  <si>
    <t>Cost of Debt; Debt Issuing Cost (Disc) + Hedging Cost</t>
  </si>
  <si>
    <t>Return on Equity</t>
  </si>
  <si>
    <t>Equity: Nominal Risk Free Rate (ERfn)</t>
  </si>
  <si>
    <t>Other Parameter</t>
  </si>
  <si>
    <t>Computers and Motor Vehicles</t>
  </si>
  <si>
    <t>Cathodic/Corrosion Protection</t>
  </si>
  <si>
    <t>SCADA, ECI and Comms</t>
  </si>
  <si>
    <t>Non-Depreciable (Relocation Of Line pack)</t>
  </si>
  <si>
    <t>SCADA , ECI And Comms</t>
  </si>
  <si>
    <t>AA4 [m$ 31/12/2015]</t>
  </si>
  <si>
    <t>AA3  [m$ OD] (Post Tribunal)</t>
  </si>
  <si>
    <t>Approved AA4 [m$ 31/12/2015]</t>
  </si>
  <si>
    <t>(FORECAST)</t>
  </si>
  <si>
    <t>(FORECAST Indexed to AA5)</t>
  </si>
  <si>
    <t>AA1 to AA4 Modelled in AA5</t>
  </si>
  <si>
    <t>(ACTUAL)</t>
  </si>
  <si>
    <t>(ACTUAL Indexed to AA5)</t>
  </si>
  <si>
    <t>(no longer used after AA2 - adjustment are only shown in FD document)</t>
  </si>
  <si>
    <t>Smoothed Revenue</t>
  </si>
  <si>
    <t>Tax (gross)</t>
  </si>
  <si>
    <t>FFO</t>
  </si>
  <si>
    <t>FFO + Interest</t>
  </si>
  <si>
    <t>FFO/debt</t>
  </si>
  <si>
    <t>FFO Interest Cover</t>
  </si>
  <si>
    <t>Economic end date</t>
  </si>
  <si>
    <t>AA4  [m$ OD]</t>
  </si>
  <si>
    <t>Approved DBNGP Capex Depreciation before Structural Adjustment</t>
  </si>
  <si>
    <t>AA3  [m$ 31/12/2015]</t>
  </si>
  <si>
    <t>[m$ OD]</t>
  </si>
  <si>
    <t>Total Unsmooth Revenue</t>
  </si>
  <si>
    <t>less non-reference cost of service</t>
  </si>
  <si>
    <t>add back SUG</t>
  </si>
  <si>
    <t>AA6</t>
  </si>
  <si>
    <t>Difference (Unsmooth Revenue-Tariff Revenue)</t>
  </si>
  <si>
    <t>Annual update of Trailing Average DRP for Tariff Variation</t>
  </si>
  <si>
    <t>Modelled Capex (Before restructure adjustment)</t>
  </si>
  <si>
    <t>non-reference cost of service</t>
  </si>
  <si>
    <t>SUG</t>
  </si>
  <si>
    <t>Total Unsmoothed Revenue</t>
  </si>
  <si>
    <t>PV (use real discount rate)</t>
  </si>
  <si>
    <t>Shippers Economic Asset Life</t>
  </si>
  <si>
    <t>1/1/2021 to</t>
  </si>
  <si>
    <t>Building</t>
  </si>
  <si>
    <t>FD5
2021</t>
  </si>
  <si>
    <t>FD5
2022</t>
  </si>
  <si>
    <t>FD5
2023</t>
  </si>
  <si>
    <t>FD5
2024</t>
  </si>
  <si>
    <t>FD5
2025</t>
  </si>
  <si>
    <t>2026 Capex</t>
  </si>
  <si>
    <t>2027 Capex</t>
  </si>
  <si>
    <t>2028 Capex</t>
  </si>
  <si>
    <t>2029 Capex</t>
  </si>
  <si>
    <t>2030 Capex</t>
  </si>
  <si>
    <t>Capex Depreciation Approved</t>
  </si>
  <si>
    <t>to</t>
  </si>
  <si>
    <t>Peaker Service</t>
  </si>
  <si>
    <t>Other Reserved Service</t>
  </si>
  <si>
    <t>Ullage Service</t>
  </si>
  <si>
    <t>% applicable to reference tariff</t>
  </si>
  <si>
    <t>Subtotal</t>
  </si>
  <si>
    <t>Spot Capacity</t>
  </si>
  <si>
    <t>add back SUG for non-reference cost of service</t>
  </si>
  <si>
    <t>Net Other Depreciable</t>
  </si>
  <si>
    <t>Assets acquired from 1-Jan-2020 onwards</t>
  </si>
  <si>
    <t>Adjustment for Building</t>
  </si>
  <si>
    <t>Adjustment for Building %</t>
  </si>
  <si>
    <t>[m$ 31/12/2015]</t>
  </si>
  <si>
    <t xml:space="preserve">&lt;------ Asset_NoReclass     </t>
  </si>
  <si>
    <t>Assets acquired from 1-Jan-2001 to 2019</t>
  </si>
  <si>
    <t>Pipeline economic end date (year)</t>
  </si>
  <si>
    <t>ERA AA4 Approved Economic Asset Life</t>
  </si>
  <si>
    <t>Economic Asset Life (Capex 2000-2004)</t>
  </si>
  <si>
    <t>Economic Asset Life (Capex 2005-2020)</t>
  </si>
  <si>
    <t>Economic Asset Life (Reclassed 2000-2004)</t>
  </si>
  <si>
    <t>Economic Asset Life (Reclassed 2005-2020)</t>
  </si>
  <si>
    <t>Tax Asset Life (years) for assets prior to 2001</t>
  </si>
  <si>
    <t>This model will also apply the tariff variation mechanism</t>
  </si>
  <si>
    <t>Rebateable Non-Reference Services</t>
  </si>
  <si>
    <t>Rebateable Non-Reference Service Revenue [m$ nominal]</t>
  </si>
  <si>
    <t>Rebateable Non-Reference Service Tariff</t>
  </si>
  <si>
    <t>Tax_CoRE</t>
  </si>
  <si>
    <t>RebateableServices</t>
  </si>
  <si>
    <t>AA4  [m$ 31/12/2019]</t>
  </si>
  <si>
    <t>Capex 2021</t>
  </si>
  <si>
    <t>Capex 2022</t>
  </si>
  <si>
    <t>Capex 2023</t>
  </si>
  <si>
    <t>Capex 2024</t>
  </si>
  <si>
    <t>Capex 2025</t>
  </si>
  <si>
    <t>AA6 [m$ OD]</t>
  </si>
  <si>
    <t>AA7</t>
  </si>
  <si>
    <t>X_Factor_2026</t>
  </si>
  <si>
    <t>X_Factor_2027</t>
  </si>
  <si>
    <t>X_Factor_2028</t>
  </si>
  <si>
    <t>X_Factor_2029</t>
  </si>
  <si>
    <t>X_Factor_2030</t>
  </si>
  <si>
    <t>AA5 [m$ 31/12/2019]</t>
  </si>
  <si>
    <t>Approved AA6  [m$ 31/12/2024]</t>
  </si>
  <si>
    <t>Overheads adjustment</t>
  </si>
  <si>
    <t>2019 Actual modelled capex</t>
  </si>
  <si>
    <t>Actual Inflation</t>
  </si>
  <si>
    <t>CPI Dec Quarter</t>
  </si>
  <si>
    <t>Inflation (Dec-Dec)</t>
  </si>
  <si>
    <t>Actual WACC</t>
  </si>
  <si>
    <t>Nominal WACC</t>
  </si>
  <si>
    <t>Real WACC</t>
  </si>
  <si>
    <t>Calculation of total adjustment to AA6 RAB</t>
  </si>
  <si>
    <t>Actual less forecast 2019 capex</t>
  </si>
  <si>
    <t>Total forecast capex reduction</t>
  </si>
  <si>
    <t>Real return on asset difference</t>
  </si>
  <si>
    <t>Return on return received (compounding)</t>
  </si>
  <si>
    <t>Total benefit asset base adjustment</t>
  </si>
  <si>
    <t>Total asset base adjustment</t>
  </si>
  <si>
    <t>Total adjustment to AA6 opening asset base</t>
  </si>
  <si>
    <t>Nominal cross check of total adjustment to RAB</t>
  </si>
  <si>
    <t>2019 Difference Account</t>
  </si>
  <si>
    <t>$m nominal</t>
  </si>
  <si>
    <t>Nominal cross check of cost of service</t>
  </si>
  <si>
    <t>less Inflationary Gain in Return on Asset</t>
  </si>
  <si>
    <t>Net Cost of Service Adjustment</t>
  </si>
  <si>
    <t>Return on Asset difference</t>
  </si>
  <si>
    <t>RAB Difference at start of period</t>
  </si>
  <si>
    <t>Additional revenue requirement over period</t>
  </si>
  <si>
    <t>RAB Difference at end of period</t>
  </si>
  <si>
    <t>Actual capex 2020 $M 2020 or nominal same net of disposals</t>
  </si>
  <si>
    <t>AA5 FD capex $m 2020</t>
  </si>
  <si>
    <t>Forecast capex [$m 31/12/2020]</t>
  </si>
  <si>
    <t>2020 Actual Capex</t>
  </si>
  <si>
    <t>Actual capex [$m 31/12/2020]</t>
  </si>
  <si>
    <t>$m real 2020</t>
  </si>
  <si>
    <t>$m real 2024</t>
  </si>
  <si>
    <t>Inflator 2020 to 2024</t>
  </si>
  <si>
    <t>Benefit received to deduct from actual 2020 capex</t>
  </si>
  <si>
    <t>Actual less forecast 2020 capex</t>
  </si>
  <si>
    <t>2020 Capex NGR 77(2)(a)</t>
  </si>
  <si>
    <t>Asset roll forward adjustment</t>
  </si>
  <si>
    <t>Asset Roll Forward Adjustment</t>
  </si>
  <si>
    <t>Variance $ 2020</t>
  </si>
  <si>
    <t>Benefit adjustment $ 2020</t>
  </si>
  <si>
    <t>Benefit adjustment $ 2024</t>
  </si>
  <si>
    <t>Cost of Raising Equity (2020-2025)</t>
  </si>
  <si>
    <t>Cost of Raising Equity (2026-2030)</t>
  </si>
  <si>
    <t>AA1 to AA3 Modelled Capex in AA4 (AA5 Model)</t>
  </si>
  <si>
    <t>E Factor (Opex Incentive Mechanism) Calculation</t>
  </si>
  <si>
    <t>ABS CPI index - Dec</t>
  </si>
  <si>
    <t>Inflation rate (per cent)</t>
  </si>
  <si>
    <t>Actual AA5 [m$ OD]</t>
  </si>
  <si>
    <t>Actual AA6 [m$ OD]</t>
  </si>
  <si>
    <t>Actual opex for E Factor purposes</t>
  </si>
  <si>
    <t>Total opex allowance</t>
  </si>
  <si>
    <t>Less excludable costs</t>
  </si>
  <si>
    <t>Fuel gas (AA5 clause 15.11 (b)(i))</t>
  </si>
  <si>
    <t>Turbine / GEA overhauls (AA5 clause 15.11 (b)(ii))</t>
  </si>
  <si>
    <t>Total opex (actual, excluding debt raising costs)</t>
  </si>
  <si>
    <t>Turbine / GEA overhauls (AA clause 15.11 (b)(ii))</t>
  </si>
  <si>
    <t>Movement in provisions (AA5 clause 15.11 (a))</t>
  </si>
  <si>
    <t>Savings</t>
  </si>
  <si>
    <t>Annual saving</t>
  </si>
  <si>
    <t>Incremental saving</t>
  </si>
  <si>
    <t>E Factor carry-over amounts</t>
  </si>
  <si>
    <t>Cumulative savings:</t>
  </si>
  <si>
    <t>Year 1</t>
  </si>
  <si>
    <t>Year 2</t>
  </si>
  <si>
    <t>Year 3</t>
  </si>
  <si>
    <t>Year 4</t>
  </si>
  <si>
    <t>Year 5</t>
  </si>
  <si>
    <t>Total carry-over amount (input to Building Block)</t>
  </si>
  <si>
    <t>DBP Principled Approach</t>
  </si>
  <si>
    <t xml:space="preserve">     DBP Proposed Approach ----&gt;</t>
  </si>
  <si>
    <t xml:space="preserve">     ERA Simplified Depreciation ----&gt;</t>
  </si>
  <si>
    <t>DBP Principled Approach in 2020 [m$ 31/12/2019]</t>
  </si>
  <si>
    <t>Assets</t>
  </si>
  <si>
    <t>IncentiveMechanism</t>
  </si>
  <si>
    <t xml:space="preserve">Asset roll forward adjustment calculation for 2020
</t>
  </si>
  <si>
    <t>E-Factor</t>
  </si>
  <si>
    <t>Equity Raising Costs Parameters</t>
  </si>
  <si>
    <t>Yield / cost inputs</t>
  </si>
  <si>
    <t>(ERA Rate of Return Guideline, 16 Dec 2013)</t>
  </si>
  <si>
    <t>(2022 Gas Rate of Return Instrument)</t>
  </si>
  <si>
    <t>Actual and estimated inflation</t>
  </si>
  <si>
    <t>Opex allowance applicable to E Factor (E Factor benchmark)</t>
  </si>
  <si>
    <t>Actual and estimated opex applicable to E Factor</t>
  </si>
  <si>
    <t>Capitalisation policy changes (AA clause 15.12)</t>
  </si>
  <si>
    <t>Approved Adjustments</t>
  </si>
  <si>
    <t>Adjusted total opex allowance</t>
  </si>
  <si>
    <t>E Factor benchmark</t>
  </si>
  <si>
    <t>Yield / cost inputs (based on ERA 2022 Gas Rate of Return Instrument)</t>
  </si>
  <si>
    <t>Out of Service Asset in AA5</t>
  </si>
  <si>
    <t>Out of Service Asset in AA6</t>
  </si>
  <si>
    <t>Redundant or Disposed</t>
  </si>
  <si>
    <t>Over Depreciation or Out of Service Assets</t>
  </si>
  <si>
    <t>Redundant or Disposed (Sub 68)</t>
  </si>
  <si>
    <t>Redundant or Disposed (Sub 69)</t>
  </si>
  <si>
    <t>Adjustment to Redundant or Disposed</t>
  </si>
  <si>
    <t>Modelled Redundant or Disposed (modelled)</t>
  </si>
  <si>
    <t>Modelled Redundant or Disposed</t>
  </si>
  <si>
    <t>BEP Redundant or Disposed</t>
  </si>
  <si>
    <t>BEP Redundant or Disposed (modelled)</t>
  </si>
  <si>
    <t>Out of Service Assets</t>
  </si>
  <si>
    <t>Out of Service Asset in AA7</t>
  </si>
  <si>
    <t>Dec CPI</t>
  </si>
  <si>
    <t>December 2030</t>
  </si>
  <si>
    <t>E-Factor incentive mechanism calculation</t>
  </si>
  <si>
    <t xml:space="preserve">Contains accounts of regulatory asset base and depreciation calculations in Real 31-December-2024 $m
</t>
  </si>
  <si>
    <t xml:space="preserve">Contains regulatory asset tax depreciation computations in nominal $m
</t>
  </si>
  <si>
    <t>GEA &amp; Turbine overhauls</t>
  </si>
  <si>
    <t>Inspections &amp; Other Asset Management</t>
  </si>
  <si>
    <t>Opex; GEA &amp; Turbine overhauls</t>
  </si>
  <si>
    <t>The X-Factor (price change) and the revised tariffs at 31-December-2024 $ for the variation year will be computed.</t>
  </si>
  <si>
    <t>DD6
2026</t>
  </si>
  <si>
    <t>DD6
2027</t>
  </si>
  <si>
    <t>DD6
2028</t>
  </si>
  <si>
    <t>DD6
2029</t>
  </si>
  <si>
    <t>PV AA6</t>
  </si>
  <si>
    <t>Sum AA6</t>
  </si>
  <si>
    <t>Potential write-down of overhead included in capex</t>
  </si>
  <si>
    <t>System use gas -- Fuel gas (AA5 clause 15.11 (b)(i))</t>
  </si>
  <si>
    <t>AA6 [m$ indicative OD]</t>
  </si>
  <si>
    <t>AA6   [m$ indicative OD] - FORECAST</t>
  </si>
  <si>
    <t>AA6   [m$ indicative OD]</t>
  </si>
  <si>
    <t>September CPI</t>
  </si>
  <si>
    <t>Lagged inflation factor</t>
  </si>
  <si>
    <t>TV Base period:</t>
  </si>
  <si>
    <t>September Inflation</t>
  </si>
  <si>
    <t>Lagged Inflation factor (for tariff variation)</t>
  </si>
  <si>
    <t>Input data date range from</t>
  </si>
  <si>
    <t>Part 1</t>
  </si>
  <si>
    <t>Part 2</t>
  </si>
  <si>
    <t>Sep CPI</t>
  </si>
  <si>
    <t>Real Post Tax WACC from 2 years ago</t>
  </si>
  <si>
    <t>Real Post Tax WACC from 1 years ago</t>
  </si>
  <si>
    <t>Real Post Tax WACC of current year</t>
  </si>
  <si>
    <t>Actual Rebateable Non-Reference Service Revenue (Oct-Dec Prior 2 Years m$ OD)</t>
  </si>
  <si>
    <t>Actual Rebateable Non-Reference Service Revenue (to Sep Prior Year m$ OD)</t>
  </si>
  <si>
    <t>Tariff (Model calculation)</t>
  </si>
  <si>
    <t>Less Overrun Revenue</t>
  </si>
  <si>
    <t>Add Safeguard</t>
  </si>
  <si>
    <t>Net Tariff</t>
  </si>
  <si>
    <t>Less Rebateable Tariff</t>
  </si>
  <si>
    <t>Overrun Revenue</t>
  </si>
  <si>
    <t>Dec base period:</t>
  </si>
  <si>
    <t>Sep base period:</t>
  </si>
  <si>
    <t>Actual Total Revenue</t>
  </si>
  <si>
    <t>Years return for compound interest</t>
  </si>
  <si>
    <t>DD6
2030</t>
  </si>
  <si>
    <t>Part Haul Tariff</t>
  </si>
  <si>
    <t>Back Haul Tariff</t>
  </si>
  <si>
    <t>Actual Overrun Revenue [$m OD]</t>
  </si>
  <si>
    <t>Part B - years return for compound interest from prior year</t>
  </si>
  <si>
    <t>Part A - years return for compound interest from prior 2 years</t>
  </si>
  <si>
    <t>Part C - years return for compound interest from current year</t>
  </si>
  <si>
    <t>Real Post Tax WACC from current year</t>
  </si>
  <si>
    <t>Overrun Revenue Tariff</t>
  </si>
  <si>
    <t>Demand Uncertainty</t>
  </si>
  <si>
    <t>Nominal $ Calculation (not tariff variation method)</t>
  </si>
  <si>
    <t>Sharing ratio</t>
  </si>
  <si>
    <t>Regulatory year</t>
  </si>
  <si>
    <t>Commodity Charge Throughput</t>
  </si>
  <si>
    <t>Forecast Full Haul Equivalent [TJ/day]</t>
  </si>
  <si>
    <t>Actual Full Haul Equivalent [TJ/day]</t>
  </si>
  <si>
    <t>Full Haul T1 Service Reference Tariff Prior 2 Years (T1 Service) [$ /GJ/day] [$ OD]</t>
  </si>
  <si>
    <t>Tariff Adjustment</t>
  </si>
  <si>
    <t>Constraint parameters</t>
  </si>
  <si>
    <t>Tariff before adjustment</t>
  </si>
  <si>
    <t>Full Haul T1 Service (T1 Service) [OD $/GJ/day]</t>
  </si>
  <si>
    <t>Part Haul T1 Service (P1 Service) [OD $/GJ/day/km]</t>
  </si>
  <si>
    <t>Back Haul T1 Service (B1 Service) [OD $/GJ/day/km]</t>
  </si>
  <si>
    <t>Input overrun revenue data from</t>
  </si>
  <si>
    <t>Input rebatable data from</t>
  </si>
  <si>
    <t>Actual SUG related to Overrun Revenue [$m OD]</t>
  </si>
  <si>
    <t>Add Demand Uncertainty</t>
  </si>
  <si>
    <t>December CPI (pre Sep 2025 rebase)</t>
  </si>
  <si>
    <t>September CPI (pre Sep 2025 rebase)</t>
  </si>
  <si>
    <t>September CPI (Sep 2025 rebase)</t>
  </si>
  <si>
    <t>Materiality threshold (+/-)</t>
  </si>
  <si>
    <t>ERA, DBNGP Tariff Model, Final Decision, December 2025</t>
  </si>
  <si>
    <t>Finance ability metrics</t>
  </si>
  <si>
    <t>OverrunRevenue</t>
  </si>
  <si>
    <t>Forecast Tariff</t>
  </si>
  <si>
    <t>DemandUncertain</t>
  </si>
  <si>
    <t xml:space="preserve">This sheet is used as part of the Tariff Variation. It computes the Rebateable Forecast Total System F/H Equivalent Tariff [$ /GJ/day] which will be used for adjustment for producing the reference tariff.
</t>
  </si>
  <si>
    <t>This sheet is used as part of the Tariff Variation. It computes the Overrun Revenue F/H Equivalent Tariff [$ /GJ/day] which will be used for adjustment for producing the reference tariff.</t>
  </si>
  <si>
    <t>This sheet is used as part of the Tariff Variation. It computes the revenue that are lesser or greater than 5% of the forecast revenue.</t>
  </si>
  <si>
    <t>Actual Rebateable Non-Reference Service Revenue (Sep OD $m)</t>
  </si>
  <si>
    <t>Actual Rebateable Non-Reference Service Revenue (Dec OD $m)</t>
  </si>
  <si>
    <t>Total for access arrangement period</t>
  </si>
  <si>
    <t>Past Tariffs</t>
  </si>
  <si>
    <t>Overrun Revenue and Associated System Use Gas (ORSUG)</t>
  </si>
  <si>
    <t>Actual Overrun Revenue (Prior Year m$ OD)</t>
  </si>
  <si>
    <t>Calculate Net Overrun Revenue (Prior Year)</t>
  </si>
  <si>
    <t>Less System Use Gas attributed to Overrun Revenue  (Prior Year m$ OD)</t>
  </si>
  <si>
    <t>Net Overrun Revenue (Prior Year m$ OD)</t>
  </si>
  <si>
    <t>Annual update of Trailing Average DRP is updated by entering the annual DRP at Input sheet Row 11.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</si>
</sst>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3">
    <numFmt numFmtId="5" formatCode="&quot;$&quot;#,##0;\-&quot;$&quot;#,##0"/>
    <numFmt numFmtId="8" formatCode="&quot;$&quot;#,##0.00;[Red]\-&quot;$&quot;#,##0.00"/>
    <numFmt numFmtId="41" formatCode="_-* #,##0_-;\-* #,##0_-;_-* &quot;-&quot;_-;_-@_-"/>
    <numFmt numFmtId="43" formatCode="_-* #,##0.00_-;\-* #,##0.00_-;_-* &quot;-&quot;??_-;_-@_-"/>
    <numFmt numFmtId="164" formatCode="0.0"/>
    <numFmt numFmtId="165" formatCode="0.000000"/>
    <numFmt numFmtId="166" formatCode="_-#,##0.000000_-;[Red]\-#,##0.000000_-;_-&quot;-&quot;_-;_-@_-"/>
    <numFmt numFmtId="167" formatCode="_-#,##0.000_-;[Red]\-#,##0.000_-;_-&quot;-&quot;_-;_-@_-"/>
    <numFmt numFmtId="168" formatCode="0.000%"/>
    <numFmt numFmtId="169" formatCode="0.0%"/>
    <numFmt numFmtId="170" formatCode="0.000"/>
    <numFmt numFmtId="171" formatCode="#,##0.000"/>
    <numFmt numFmtId="172" formatCode="_-#,##0_-;[Red]\-#,##0_-;_-&quot;-&quot;_-;_-@_-"/>
    <numFmt numFmtId="173" formatCode="_-#,##0.00_-;[Red]\-#,##0.00_-;_-&quot;-&quot;_-;_-@_-"/>
    <numFmt numFmtId="174" formatCode="_-#,##0.0000_-;[Red]\-#,##0.0000_-;_-&quot;-&quot;_-;_-@_-"/>
    <numFmt numFmtId="175" formatCode="_-\ #,##0.0_-;[Red]\-\ #,##0.0_-;_-\ &quot;-&quot;_-;_-@_-"/>
    <numFmt numFmtId="176" formatCode="#,##0.000_ ;[Red]\-#,##0.000\ "/>
    <numFmt numFmtId="177" formatCode="_-\ #,##0.000_-;[Red]\-\ #,##0.000_-;_-\ &quot;-&quot;_-;_-@_-"/>
    <numFmt numFmtId="178" formatCode="_(* #,##0.000_);_(* \(#,##0.000\);_(* &quot;-&quot;??_);_(@_)"/>
    <numFmt numFmtId="179" formatCode="#,##0.00000000000000_ ;[Red]\-#,##0.00000000000000\ "/>
    <numFmt numFmtId="180" formatCode="_-#,##0.0_-;[Red]\-#,##0.0_-;_-&quot;-&quot;_-;_-@_-"/>
    <numFmt numFmtId="181" formatCode="dd/mm/yyyy;@"/>
    <numFmt numFmtId="182" formatCode="#,##0.0000000000000_ ;[Red]\-#,##0.0000000000000\ "/>
    <numFmt numFmtId="183" formatCode="&quot;from &quot;\ General"/>
    <numFmt numFmtId="184" formatCode="&quot; to &quot;\ General"/>
    <numFmt numFmtId="185" formatCode="0.0000"/>
    <numFmt numFmtId="186" formatCode="0.00000000000000000"/>
    <numFmt numFmtId="187" formatCode="_-* #,##0.0000_-;\-* #,##0.0000_-;_-* &quot;-&quot;??_-;_-@_-"/>
    <numFmt numFmtId="188" formatCode="0.0E+00"/>
    <numFmt numFmtId="189" formatCode="yyyy"/>
    <numFmt numFmtId="190" formatCode="0.00000"/>
    <numFmt numFmtId="191" formatCode="#,##0.0000_ ;[Red]\-#,##0.0000\ "/>
    <numFmt numFmtId="192" formatCode="_-* #,##0.00_-;[Red]\(#,##0.00\)_-;_-* &quot;-&quot;??_-;_-@_-"/>
    <numFmt numFmtId="193" formatCode="\£\ #,##0_);[Red]\(\£\ #,##0\)"/>
    <numFmt numFmtId="194" formatCode="\¥\ #,##0_);[Red]\(\¥\ #,##0\)"/>
    <numFmt numFmtId="195" formatCode="&quot;$&quot;#,##0_);\(&quot;$&quot;#,##0\)"/>
    <numFmt numFmtId="196" formatCode="\•\ \ @"/>
    <numFmt numFmtId="197" formatCode="#,##0;\-#,##0;&quot;-&quot;"/>
    <numFmt numFmtId="198" formatCode="0.0%_);\(0.0%\);0.0%_);@_%_)"/>
    <numFmt numFmtId="199" formatCode="_-* #,##0_)_-;* \(#,##0\)_-;_-* &quot;-&quot;??_-;_-@_-"/>
    <numFmt numFmtId="200" formatCode="&quot;$&quot;#,\);\(&quot;$&quot;#,##0\)"/>
    <numFmt numFmtId="201" formatCode="#,##0_%_);\(#,##0\)_%;#,##0_%_);@_%_)"/>
    <numFmt numFmtId="202" formatCode="#,##0.00_%_);\(#,##0.00\)_%;#,##0.00_%_);@_%_)"/>
    <numFmt numFmtId="203" formatCode="00000"/>
    <numFmt numFmtId="204" formatCode="&quot;$&quot;#,##0.00_);[Red]\(&quot;$&quot;#,##0.00\)"/>
    <numFmt numFmtId="205" formatCode="&quot;$&quot;#,##0_%_);\(&quot;$&quot;#,##0\)_%;&quot;$&quot;#,##0_%_);@_%_)"/>
    <numFmt numFmtId="206" formatCode="&quot;$&quot;#,##0.00_%_);\(&quot;$&quot;#,##0.00\)_%;&quot;$&quot;#,##0.00_%_);@_%_)"/>
    <numFmt numFmtId="207" formatCode="&quot;€&quot;_-0.00"/>
    <numFmt numFmtId="208" formatCode="&quot;£&quot;_-0.00"/>
    <numFmt numFmtId="209" formatCode="#,##0.00000;[Red]\-#,##0.00000"/>
    <numFmt numFmtId="210" formatCode="\ \ _•\–\ \ \ \ @"/>
    <numFmt numFmtId="211" formatCode="#,##0.0_%_);\(#,##0.0\)_%;#,##0.0_%_);@_%_)"/>
    <numFmt numFmtId="212" formatCode="m/d/yy_%_)"/>
    <numFmt numFmtId="213" formatCode="_-* #,##0\ _D_M_-;\-* #,##0\ _D_M_-;_-* &quot;-&quot;\ _D_M_-;_-@_-"/>
    <numFmt numFmtId="214" formatCode="_-* #,##0.00\ _D_M_-;\-* #,##0.00\ _D_M_-;_-* &quot;-&quot;??\ _D_M_-;_-@_-"/>
    <numFmt numFmtId="215" formatCode="0_%_);\(0\)_%;0_%_);@_%_)"/>
    <numFmt numFmtId="216" formatCode="_-[$€-2]* #,##0.00_-;\-[$€-2]* #,##0.00_-;_-[$€-2]* &quot;-&quot;??_-"/>
    <numFmt numFmtId="217" formatCode="0_);[Red]\(0\)"/>
    <numFmt numFmtId="218" formatCode="0.00_);[Red]\(0.00\)"/>
    <numFmt numFmtId="219" formatCode="0.0000_);[Red]\(0.0000\)"/>
    <numFmt numFmtId="220" formatCode="_(* #,##0_);_(* \(#,##0\);_(* &quot;-&quot;??_);_(@_)"/>
    <numFmt numFmtId="221" formatCode="0.0\%_);\(0.0\%\);0.0\%_);@_%_)"/>
    <numFmt numFmtId="222" formatCode="_-* #,##0.0_-;* \-#,##0.0_-;_-\ * &quot;-&quot;??_-;_-@_-"/>
    <numFmt numFmtId="223" formatCode="#,##0.0_);\(#,##0.0\)"/>
    <numFmt numFmtId="224" formatCode="\ ;\ ;"/>
    <numFmt numFmtId="225" formatCode="?.?,,_);[Red]\(?.?,,\)"/>
    <numFmt numFmtId="226" formatCode="_*\ #,##0.00_x"/>
    <numFmt numFmtId="227" formatCode="0.00_)"/>
    <numFmt numFmtId="228" formatCode="_(* #,##0.00000_);_(* \(#,##0.00000\);_(* &quot;-&quot;??_);_(@_)"/>
    <numFmt numFmtId="229" formatCode="0.00\ \ \x"/>
    <numFmt numFmtId="230" formatCode="[&lt;1000]\ 0_);[&gt;1000]\ dd\-mmm\-yy;General"/>
    <numFmt numFmtId="231" formatCode="#,##0.0;\(#,##0.0\)"/>
    <numFmt numFmtId="232" formatCode="#,##0_*;\(#,##0\);0_*;@_)"/>
    <numFmt numFmtId="233" formatCode="#,##0_ ;\(#,##0\)_-;&quot;-&quot;"/>
    <numFmt numFmtId="234" formatCode="#,##0;[Red]\ \ \(#,##0\)"/>
    <numFmt numFmtId="235" formatCode=";;;&quot;[&quot;@&quot;]&quot;"/>
    <numFmt numFmtId="236" formatCode="_-* #,##0\ &quot;DM&quot;_-;\-* #,##0\ &quot;DM&quot;_-;_-* &quot;-&quot;\ &quot;DM&quot;_-;_-@_-"/>
    <numFmt numFmtId="237" formatCode="_-* #,##0.00\ &quot;DM&quot;_-;\-* #,##0.00\ &quot;DM&quot;_-;_-* &quot;-&quot;??\ &quot;DM&quot;_-;_-@_-"/>
    <numFmt numFmtId="238" formatCode="0\ \ ;\(0\)\ \ \ "/>
    <numFmt numFmtId="239" formatCode="#&quot; Yr &quot;##&quot; Mth&quot;"/>
    <numFmt numFmtId="240" formatCode="_-* #,##0.0000_-;\-* #,##0.0000_-;_-* &quot;-&quot;????_-;_-@_-"/>
    <numFmt numFmtId="241" formatCode="_(#,##0_);\(#,##0\);_(&quot;-&quot;_);_)@_)"/>
    <numFmt numFmtId="242" formatCode="_(#,##0.0%_);\(#,##0.0%\);_(&quot;-&quot;_);_)@_)"/>
    <numFmt numFmtId="243" formatCode="0_ ;[Red]\-0\ "/>
    <numFmt numFmtId="244" formatCode="d/m/yyyy;@"/>
    <numFmt numFmtId="245" formatCode="d/mm/yy;@"/>
    <numFmt numFmtId="246" formatCode="#,##0.000000"/>
    <numFmt numFmtId="247" formatCode="#,##0.00_ ;[Red]\-#,##0.00\ "/>
    <numFmt numFmtId="248" formatCode="_(* #,##0.00_);_(* \(#,##0.00\);_(* &quot;-&quot;??_);_(@_)"/>
    <numFmt numFmtId="249" formatCode="_-* #,##0.000_-;\-* #,##0.000_-;_-* &quot;-&quot;??_-;_-@_-"/>
    <numFmt numFmtId="250" formatCode="_-* #,##0.000_-;\-* #,##0.000_-;_-* &quot;-&quot;_-;_-@_-"/>
    <numFmt numFmtId="251" formatCode="_-* #,##0.0000_-;\-* #,##0.0000_-;_-* &quot;-&quot;_-;_-@_-"/>
    <numFmt numFmtId="252" formatCode="0.0000%"/>
  </numFmts>
  <fonts count="13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sz val="10"/>
      <color rgb="FF00B050"/>
      <name val="Arial"/>
      <family val="2"/>
    </font>
    <font>
      <b/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FF"/>
      <name val="Arial"/>
      <family val="2"/>
    </font>
    <font>
      <sz val="10"/>
      <color rgb="FFFF000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0"/>
      <color rgb="FF0000FF"/>
      <name val="Arial"/>
      <family val="2"/>
    </font>
    <font>
      <sz val="10"/>
      <color rgb="FFFF00FF"/>
      <name val="Arial"/>
      <family val="2"/>
    </font>
    <font>
      <b/>
      <sz val="10"/>
      <color theme="3"/>
      <name val="Arial"/>
      <family val="2"/>
    </font>
    <font>
      <sz val="10"/>
      <color theme="1"/>
      <name val="Calibri"/>
      <family val="2"/>
      <scheme val="minor"/>
    </font>
    <font>
      <sz val="10"/>
      <color theme="3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0"/>
      <color theme="0"/>
      <name val="Arial"/>
      <family val="2"/>
    </font>
    <font>
      <i/>
      <sz val="10"/>
      <color theme="3"/>
      <name val="Calibri"/>
      <family val="2"/>
      <scheme val="minor"/>
    </font>
    <font>
      <sz val="10"/>
      <color theme="3"/>
      <name val="Calibri"/>
      <family val="2"/>
      <scheme val="minor"/>
    </font>
    <font>
      <b/>
      <sz val="10"/>
      <color rgb="FFFF0000"/>
      <name val="Arial"/>
      <family val="2"/>
    </font>
    <font>
      <b/>
      <i/>
      <sz val="10"/>
      <color rgb="FFFF00FF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color indexed="12"/>
      <name val="Arial"/>
      <family val="2"/>
    </font>
    <font>
      <b/>
      <sz val="10"/>
      <color rgb="FFFF00FF"/>
      <name val="Arial"/>
      <family val="2"/>
    </font>
    <font>
      <b/>
      <sz val="10"/>
      <color indexed="8"/>
      <name val="Arial"/>
      <family val="2"/>
    </font>
    <font>
      <sz val="11"/>
      <color theme="3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sz val="10"/>
      <color rgb="FF3333FF"/>
      <name val="Arial"/>
      <family val="2"/>
    </font>
    <font>
      <b/>
      <sz val="14"/>
      <color rgb="FFFF0000"/>
      <name val="Arial"/>
      <family val="2"/>
    </font>
    <font>
      <sz val="11"/>
      <color rgb="FF00B050"/>
      <name val="Calibri"/>
      <family val="2"/>
      <scheme val="minor"/>
    </font>
    <font>
      <sz val="11"/>
      <color rgb="FFFF00F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rgb="FFFF0000"/>
      <name val="Arial"/>
      <family val="2"/>
    </font>
    <font>
      <sz val="8"/>
      <color rgb="FF00B050"/>
      <name val="Arial"/>
      <family val="2"/>
    </font>
    <font>
      <sz val="11"/>
      <name val="Calibri"/>
      <family val="2"/>
      <scheme val="minor"/>
    </font>
    <font>
      <sz val="11"/>
      <color rgb="FF3333FF"/>
      <name val="Calibri"/>
      <family val="2"/>
      <scheme val="minor"/>
    </font>
    <font>
      <b/>
      <sz val="10"/>
      <color rgb="FF3333FF"/>
      <name val="Arial"/>
      <family val="2"/>
    </font>
    <font>
      <sz val="10"/>
      <name val="Helv"/>
    </font>
    <font>
      <sz val="12"/>
      <name val="Times New Roman"/>
      <family val="1"/>
    </font>
    <font>
      <sz val="10"/>
      <color indexed="12"/>
      <name val="Palatino"/>
      <family val="1"/>
    </font>
    <font>
      <b/>
      <sz val="12"/>
      <name val="Times New Roman"/>
      <family val="1"/>
    </font>
    <font>
      <b/>
      <sz val="10"/>
      <name val="MS Sans Serif"/>
      <family val="2"/>
    </font>
    <font>
      <sz val="8"/>
      <name val="Times New Roman"/>
      <family val="1"/>
    </font>
    <font>
      <sz val="8"/>
      <name val="Palatino"/>
      <family val="1"/>
    </font>
    <font>
      <sz val="10"/>
      <color indexed="24"/>
      <name val="Arial"/>
      <family val="2"/>
    </font>
    <font>
      <sz val="10"/>
      <name val="MS Serif"/>
      <family val="1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</font>
    <font>
      <sz val="11"/>
      <name val="Book Antiqua"/>
      <family val="1"/>
    </font>
    <font>
      <sz val="11"/>
      <color indexed="12"/>
      <name val="Book Antiqua"/>
      <family val="1"/>
    </font>
    <font>
      <sz val="10"/>
      <color indexed="50"/>
      <name val="Arial"/>
      <family val="2"/>
    </font>
    <font>
      <sz val="10"/>
      <color indexed="16"/>
      <name val="MS Serif"/>
      <family val="1"/>
    </font>
    <font>
      <sz val="6"/>
      <color indexed="23"/>
      <name val="Helvetica-Black"/>
    </font>
    <font>
      <sz val="9.5"/>
      <color indexed="23"/>
      <name val="Helvetica-Black"/>
    </font>
    <font>
      <sz val="7"/>
      <name val="Palatino"/>
      <family val="1"/>
    </font>
    <font>
      <sz val="6"/>
      <color indexed="16"/>
      <name val="Palatino"/>
      <family val="1"/>
    </font>
    <font>
      <b/>
      <sz val="20"/>
      <name val="Tahoma"/>
      <family val="2"/>
    </font>
    <font>
      <b/>
      <sz val="10"/>
      <name val="Tahoma"/>
      <family val="2"/>
    </font>
    <font>
      <sz val="6"/>
      <name val="Palatino"/>
      <family val="1"/>
    </font>
    <font>
      <sz val="10"/>
      <name val="Helvetica-Black"/>
    </font>
    <font>
      <sz val="28"/>
      <name val="Helvetica-Black"/>
    </font>
    <font>
      <sz val="10"/>
      <name val="Palatino"/>
      <family val="1"/>
    </font>
    <font>
      <sz val="18"/>
      <name val="Palatino"/>
      <family val="1"/>
    </font>
    <font>
      <i/>
      <sz val="14"/>
      <name val="Palatino"/>
      <family val="1"/>
    </font>
    <font>
      <b/>
      <sz val="12"/>
      <color indexed="8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8"/>
      <name val="Helv"/>
    </font>
    <font>
      <sz val="11"/>
      <name val="굴림체"/>
      <family val="3"/>
      <charset val="129"/>
    </font>
    <font>
      <sz val="10"/>
      <name val="Frutiger 45 Light"/>
    </font>
    <font>
      <b/>
      <i/>
      <sz val="16"/>
      <name val="Helv"/>
    </font>
    <font>
      <sz val="11"/>
      <name val="Arial"/>
      <family val="2"/>
    </font>
    <font>
      <sz val="10"/>
      <color indexed="14"/>
      <name val="Arial"/>
      <family val="2"/>
    </font>
    <font>
      <sz val="10"/>
      <color indexed="16"/>
      <name val="Helvetica-Black"/>
    </font>
    <font>
      <sz val="10"/>
      <name val="Times New Roman"/>
      <family val="1"/>
    </font>
    <font>
      <b/>
      <u/>
      <sz val="12"/>
      <name val="Helv"/>
    </font>
    <font>
      <b/>
      <sz val="13"/>
      <name val="Arial"/>
      <family val="2"/>
    </font>
    <font>
      <b/>
      <sz val="11"/>
      <color indexed="9"/>
      <name val="Arial"/>
      <family val="2"/>
    </font>
    <font>
      <b/>
      <sz val="8"/>
      <color indexed="8"/>
      <name val="Helv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Palatino"/>
      <family val="1"/>
    </font>
    <font>
      <sz val="11"/>
      <name val="Helvetica-Black"/>
    </font>
    <font>
      <b/>
      <i/>
      <sz val="8"/>
      <name val="Helv"/>
    </font>
    <font>
      <b/>
      <sz val="18"/>
      <name val="Arial"/>
      <family val="2"/>
    </font>
    <font>
      <b/>
      <sz val="16"/>
      <color theme="1"/>
      <name val="Calibri"/>
      <family val="2"/>
      <scheme val="minor"/>
    </font>
    <font>
      <sz val="12"/>
      <color rgb="FF00B050"/>
      <name val="Arial"/>
      <family val="2"/>
    </font>
    <font>
      <sz val="11"/>
      <color theme="1"/>
      <name val="Arial"/>
      <family val="2"/>
    </font>
    <font>
      <b/>
      <sz val="14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008457"/>
      <name val="Calibri"/>
      <family val="2"/>
      <scheme val="minor"/>
    </font>
    <font>
      <sz val="10"/>
      <color theme="5"/>
      <name val="Arial"/>
      <family val="2"/>
    </font>
    <font>
      <b/>
      <sz val="12"/>
      <color rgb="FF0A0101"/>
      <name val="Arial"/>
      <family val="2"/>
    </font>
    <font>
      <sz val="8"/>
      <name val="Calibri"/>
      <family val="2"/>
      <scheme val="minor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sz val="11"/>
      <color rgb="FFC00000"/>
      <name val="Calibri"/>
      <family val="2"/>
      <scheme val="minor"/>
    </font>
    <font>
      <sz val="10"/>
      <color rgb="FF3333FF"/>
      <name val="Calibri"/>
      <family val="2"/>
      <scheme val="minor"/>
    </font>
    <font>
      <sz val="10"/>
      <color theme="9"/>
      <name val="Arial"/>
      <family val="2"/>
    </font>
    <font>
      <b/>
      <sz val="16"/>
      <name val="Arial"/>
      <family val="2"/>
    </font>
    <font>
      <b/>
      <sz val="11"/>
      <color theme="1"/>
      <name val="Tahoma"/>
      <family val="2"/>
    </font>
    <font>
      <b/>
      <sz val="12"/>
      <color rgb="FF3333FF"/>
      <name val="Arial"/>
      <family val="2"/>
    </font>
    <font>
      <sz val="9"/>
      <color theme="1"/>
      <name val="Arial"/>
      <family val="2"/>
    </font>
    <font>
      <sz val="8"/>
      <color rgb="FFC00000"/>
      <name val="Arial"/>
      <family val="2"/>
    </font>
    <font>
      <b/>
      <sz val="10"/>
      <color theme="9" tint="0.39997558519241921"/>
      <name val="Arial"/>
      <family val="2"/>
    </font>
    <font>
      <sz val="9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12"/>
      <color rgb="FF00B0F0"/>
      <name val="Arial"/>
      <family val="2"/>
    </font>
    <font>
      <sz val="8"/>
      <color rgb="FF3333FF"/>
      <name val="Arial"/>
      <family val="2"/>
    </font>
    <font>
      <b/>
      <sz val="12"/>
      <color theme="3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17"/>
      </patternFill>
    </fill>
    <fill>
      <patternFill patternType="solid">
        <fgColor indexed="5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5D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</borders>
  <cellStyleXfs count="214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3" fillId="3" borderId="0"/>
    <xf numFmtId="43" fontId="2" fillId="0" borderId="0" applyFont="0" applyFill="0" applyBorder="0" applyAlignment="0" applyProtection="0"/>
    <xf numFmtId="0" fontId="9" fillId="7" borderId="0">
      <alignment vertical="top"/>
    </xf>
    <xf numFmtId="0" fontId="2" fillId="0" borderId="0"/>
    <xf numFmtId="0" fontId="3" fillId="8" borderId="0" applyAlignment="0"/>
    <xf numFmtId="0" fontId="3" fillId="0" borderId="13">
      <alignment vertical="top"/>
    </xf>
    <xf numFmtId="0" fontId="4" fillId="0" borderId="0"/>
    <xf numFmtId="167" fontId="3" fillId="0" borderId="20" applyFill="0"/>
    <xf numFmtId="167" fontId="3" fillId="0" borderId="20"/>
    <xf numFmtId="0" fontId="13" fillId="0" borderId="0"/>
    <xf numFmtId="167" fontId="2" fillId="3" borderId="0"/>
    <xf numFmtId="172" fontId="2" fillId="0" borderId="0"/>
    <xf numFmtId="167" fontId="3" fillId="3" borderId="0" applyBorder="0"/>
    <xf numFmtId="0" fontId="2" fillId="0" borderId="0"/>
    <xf numFmtId="0" fontId="4" fillId="0" borderId="0"/>
    <xf numFmtId="167" fontId="2" fillId="0" borderId="0"/>
    <xf numFmtId="9" fontId="41" fillId="0" borderId="0" applyFont="0" applyFill="0" applyBorder="0" applyAlignment="0" applyProtection="0"/>
    <xf numFmtId="0" fontId="2" fillId="0" borderId="0"/>
    <xf numFmtId="0" fontId="2" fillId="0" borderId="0"/>
    <xf numFmtId="38" fontId="54" fillId="0" borderId="0" applyFont="0" applyFill="0" applyBorder="0" applyAlignment="0" applyProtection="0">
      <alignment horizontal="right"/>
      <protection locked="0"/>
    </xf>
    <xf numFmtId="0" fontId="2" fillId="0" borderId="0" applyFont="0" applyFill="0" applyBorder="0" applyAlignment="0" applyProtection="0"/>
    <xf numFmtId="193" fontId="55" fillId="0" borderId="0" applyFont="0" applyFill="0" applyBorder="0" applyAlignment="0" applyProtection="0"/>
    <xf numFmtId="194" fontId="55" fillId="0" borderId="0" applyFont="0" applyFill="0" applyBorder="0" applyAlignment="0" applyProtection="0"/>
    <xf numFmtId="0" fontId="2" fillId="0" borderId="0"/>
    <xf numFmtId="9" fontId="56" fillId="0" borderId="0">
      <alignment horizontal="center"/>
    </xf>
    <xf numFmtId="0" fontId="57" fillId="0" borderId="13" applyNumberFormat="0" applyFill="0" applyAlignment="0" applyProtection="0"/>
    <xf numFmtId="195" fontId="58" fillId="0" borderId="20" applyAlignment="0" applyProtection="0"/>
    <xf numFmtId="0" fontId="59" fillId="0" borderId="7" applyNumberFormat="0" applyFont="0" applyFill="0" applyAlignment="0" applyProtection="0"/>
    <xf numFmtId="0" fontId="59" fillId="0" borderId="41" applyNumberFormat="0" applyFont="0" applyFill="0" applyAlignment="0" applyProtection="0"/>
    <xf numFmtId="196" fontId="55" fillId="0" borderId="0" applyFont="0" applyFill="0" applyBorder="0" applyAlignment="0" applyProtection="0"/>
    <xf numFmtId="197" fontId="8" fillId="0" borderId="0" applyFill="0" applyBorder="0" applyAlignment="0"/>
    <xf numFmtId="198" fontId="60" fillId="0" borderId="0" applyFill="0" applyBorder="0" applyAlignment="0"/>
    <xf numFmtId="199" fontId="2" fillId="0" borderId="0" applyFill="0" applyBorder="0" applyProtection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60" fillId="0" borderId="0" applyFont="0" applyFill="0" applyBorder="0" applyAlignment="0" applyProtection="0">
      <alignment horizontal="right"/>
    </xf>
    <xf numFmtId="43" fontId="12" fillId="0" borderId="0" applyFont="0" applyFill="0" applyBorder="0" applyAlignment="0" applyProtection="0"/>
    <xf numFmtId="3" fontId="61" fillId="0" borderId="0" applyFont="0" applyFill="0" applyBorder="0" applyAlignment="0" applyProtection="0"/>
    <xf numFmtId="0" fontId="62" fillId="0" borderId="0" applyNumberFormat="0" applyAlignment="0">
      <alignment horizontal="left"/>
    </xf>
    <xf numFmtId="0" fontId="63" fillId="0" borderId="0">
      <alignment horizontal="left"/>
    </xf>
    <xf numFmtId="0" fontId="64" fillId="0" borderId="0"/>
    <xf numFmtId="0" fontId="65" fillId="0" borderId="0">
      <alignment horizontal="left"/>
    </xf>
    <xf numFmtId="20" fontId="2" fillId="0" borderId="0" applyFont="0" applyFill="0" applyBorder="0" applyAlignment="0" applyProtection="0"/>
    <xf numFmtId="203" fontId="66" fillId="0" borderId="0" applyFont="0" applyFill="0" applyBorder="0" applyAlignment="0" applyProtection="0"/>
    <xf numFmtId="198" fontId="60" fillId="0" borderId="0" applyFill="0" applyBorder="0">
      <protection locked="0"/>
    </xf>
    <xf numFmtId="202" fontId="60" fillId="0" borderId="0" applyFill="0" applyBorder="0"/>
    <xf numFmtId="202" fontId="60" fillId="0" borderId="0" applyFill="0" applyBorder="0">
      <protection locked="0"/>
    </xf>
    <xf numFmtId="204" fontId="67" fillId="0" borderId="42">
      <protection locked="0"/>
    </xf>
    <xf numFmtId="205" fontId="60" fillId="0" borderId="0" applyFont="0" applyFill="0" applyBorder="0" applyAlignment="0" applyProtection="0">
      <alignment horizontal="right"/>
    </xf>
    <xf numFmtId="206" fontId="60" fillId="0" borderId="0" applyFont="0" applyFill="0" applyBorder="0" applyAlignment="0" applyProtection="0">
      <alignment horizontal="right"/>
    </xf>
    <xf numFmtId="207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204" fontId="54" fillId="0" borderId="0" applyFill="0" applyBorder="0">
      <alignment horizontal="right"/>
    </xf>
    <xf numFmtId="209" fontId="2" fillId="0" borderId="0" applyFont="0" applyFill="0" applyBorder="0" applyAlignment="0" applyProtection="0"/>
    <xf numFmtId="210" fontId="55" fillId="0" borderId="0" applyFont="0" applyFill="0" applyBorder="0" applyAlignment="0" applyProtection="0"/>
    <xf numFmtId="38" fontId="68" fillId="2" borderId="43"/>
    <xf numFmtId="211" fontId="60" fillId="0" borderId="0" applyFill="0" applyBorder="0"/>
    <xf numFmtId="212" fontId="60" fillId="0" borderId="0" applyFont="0" applyFill="0" applyBorder="0" applyAlignment="0" applyProtection="0"/>
    <xf numFmtId="15" fontId="5" fillId="0" borderId="0" applyFill="0" applyBorder="0">
      <protection locked="0"/>
    </xf>
    <xf numFmtId="15" fontId="5" fillId="0" borderId="0" applyFont="0" applyFill="0" applyBorder="0" applyAlignment="0" applyProtection="0">
      <protection locked="0"/>
    </xf>
    <xf numFmtId="1" fontId="2" fillId="0" borderId="0" applyFill="0" applyBorder="0">
      <alignment horizontal="right"/>
    </xf>
    <xf numFmtId="2" fontId="2" fillId="0" borderId="0" applyFill="0" applyBorder="0">
      <alignment horizontal="right"/>
    </xf>
    <xf numFmtId="2" fontId="5" fillId="0" borderId="0" applyFill="0" applyBorder="0">
      <protection locked="0"/>
    </xf>
    <xf numFmtId="185" fontId="2" fillId="0" borderId="0" applyFill="0" applyBorder="0">
      <alignment horizontal="right"/>
    </xf>
    <xf numFmtId="185" fontId="5" fillId="0" borderId="0" applyFill="0" applyBorder="0">
      <protection locked="0"/>
    </xf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5" fontId="60" fillId="0" borderId="44" applyNumberFormat="0" applyFont="0" applyFill="0" applyAlignment="0" applyProtection="0"/>
    <xf numFmtId="0" fontId="69" fillId="0" borderId="0" applyNumberFormat="0" applyAlignment="0">
      <alignment horizontal="left"/>
    </xf>
    <xf numFmtId="216" fontId="2" fillId="0" borderId="0" applyFont="0" applyFill="0" applyBorder="0" applyAlignment="0" applyProtection="0"/>
    <xf numFmtId="0" fontId="55" fillId="0" borderId="0" applyNumberFormat="0" applyFill="0" applyBorder="0" applyAlignment="0" applyProtection="0"/>
    <xf numFmtId="217" fontId="54" fillId="0" borderId="0" applyFill="0" applyBorder="0">
      <alignment horizontal="right"/>
    </xf>
    <xf numFmtId="218" fontId="54" fillId="0" borderId="0" applyFill="0" applyBorder="0">
      <alignment horizontal="right"/>
    </xf>
    <xf numFmtId="219" fontId="54" fillId="0" borderId="0" applyFill="0" applyBorder="0">
      <alignment horizontal="right"/>
    </xf>
    <xf numFmtId="2" fontId="61" fillId="0" borderId="0" applyFont="0" applyFill="0" applyBorder="0" applyAlignment="0" applyProtection="0"/>
    <xf numFmtId="0" fontId="70" fillId="0" borderId="0">
      <alignment horizontal="left"/>
    </xf>
    <xf numFmtId="0" fontId="71" fillId="0" borderId="0">
      <alignment horizontal="left"/>
    </xf>
    <xf numFmtId="0" fontId="72" fillId="0" borderId="0" applyFill="0" applyBorder="0" applyProtection="0">
      <alignment horizontal="left"/>
    </xf>
    <xf numFmtId="0" fontId="72" fillId="0" borderId="0">
      <alignment horizontal="left"/>
    </xf>
    <xf numFmtId="0" fontId="72" fillId="0" borderId="0" applyFill="0" applyBorder="0" applyProtection="0">
      <alignment horizontal="left"/>
    </xf>
    <xf numFmtId="220" fontId="66" fillId="0" borderId="0" applyFont="0" applyFill="0" applyBorder="0" applyAlignment="0" applyProtection="0"/>
    <xf numFmtId="189" fontId="2" fillId="0" borderId="0" applyFont="0" applyFill="0" applyBorder="0" applyAlignment="0" applyProtection="0">
      <alignment horizontal="center"/>
    </xf>
    <xf numFmtId="0" fontId="30" fillId="0" borderId="0"/>
    <xf numFmtId="38" fontId="30" fillId="19" borderId="0" applyNumberFormat="0" applyBorder="0" applyAlignment="0" applyProtection="0"/>
    <xf numFmtId="221" fontId="60" fillId="0" borderId="0" applyFont="0" applyFill="0" applyBorder="0" applyAlignment="0" applyProtection="0">
      <alignment horizontal="right"/>
    </xf>
    <xf numFmtId="0" fontId="73" fillId="0" borderId="0" applyProtection="0">
      <alignment horizontal="right"/>
    </xf>
    <xf numFmtId="222" fontId="74" fillId="0" borderId="0"/>
    <xf numFmtId="222" fontId="75" fillId="0" borderId="0"/>
    <xf numFmtId="0" fontId="75" fillId="0" borderId="0">
      <alignment horizontal="right"/>
    </xf>
    <xf numFmtId="0" fontId="76" fillId="0" borderId="0">
      <alignment horizontal="left"/>
    </xf>
    <xf numFmtId="0" fontId="73" fillId="0" borderId="0" applyProtection="0">
      <alignment horizontal="right"/>
    </xf>
    <xf numFmtId="0" fontId="17" fillId="0" borderId="29" applyNumberFormat="0" applyAlignment="0" applyProtection="0">
      <alignment horizontal="left" vertical="center"/>
    </xf>
    <xf numFmtId="0" fontId="17" fillId="0" borderId="17">
      <alignment horizontal="left" vertical="center"/>
    </xf>
    <xf numFmtId="0" fontId="77" fillId="0" borderId="0">
      <alignment horizontal="left"/>
    </xf>
    <xf numFmtId="0" fontId="78" fillId="0" borderId="10">
      <alignment horizontal="left" vertical="top"/>
    </xf>
    <xf numFmtId="0" fontId="79" fillId="0" borderId="0">
      <alignment horizontal="left"/>
    </xf>
    <xf numFmtId="0" fontId="80" fillId="0" borderId="10">
      <alignment horizontal="left" vertical="top"/>
    </xf>
    <xf numFmtId="0" fontId="81" fillId="0" borderId="0">
      <alignment horizontal="left"/>
    </xf>
    <xf numFmtId="38" fontId="24" fillId="0" borderId="0"/>
    <xf numFmtId="0" fontId="3" fillId="0" borderId="13" applyNumberFormat="0"/>
    <xf numFmtId="0" fontId="82" fillId="0" borderId="0"/>
    <xf numFmtId="0" fontId="24" fillId="0" borderId="0">
      <alignment horizontal="left"/>
    </xf>
    <xf numFmtId="223" fontId="3" fillId="0" borderId="0" applyProtection="0"/>
    <xf numFmtId="224" fontId="43" fillId="0" borderId="0" applyAlignment="0">
      <alignment horizontal="right"/>
      <protection hidden="1"/>
    </xf>
    <xf numFmtId="10" fontId="30" fillId="23" borderId="23" applyNumberFormat="0" applyBorder="0" applyAlignment="0" applyProtection="0"/>
    <xf numFmtId="1" fontId="30" fillId="0" borderId="0"/>
    <xf numFmtId="38" fontId="83" fillId="0" borderId="0"/>
    <xf numFmtId="38" fontId="84" fillId="0" borderId="0"/>
    <xf numFmtId="38" fontId="85" fillId="0" borderId="0"/>
    <xf numFmtId="38" fontId="86" fillId="0" borderId="0"/>
    <xf numFmtId="0" fontId="87" fillId="0" borderId="0"/>
    <xf numFmtId="0" fontId="87" fillId="0" borderId="0"/>
    <xf numFmtId="15" fontId="54" fillId="0" borderId="0" applyFill="0" applyBorder="0">
      <alignment horizontal="right"/>
    </xf>
    <xf numFmtId="0" fontId="88" fillId="0" borderId="0" applyNumberFormat="0" applyFill="0" applyBorder="0" applyAlignment="0" applyProtection="0">
      <alignment horizontal="right"/>
    </xf>
    <xf numFmtId="41" fontId="89" fillId="0" borderId="0" applyFont="0" applyFill="0" applyBorder="0" applyAlignment="0" applyProtection="0"/>
    <xf numFmtId="225" fontId="54" fillId="0" borderId="0" applyFill="0" applyBorder="0">
      <alignment horizontal="right"/>
    </xf>
    <xf numFmtId="226" fontId="90" fillId="0" borderId="0" applyFont="0" applyFill="0" applyBorder="0" applyAlignment="0" applyProtection="0"/>
    <xf numFmtId="227" fontId="91" fillId="0" borderId="0"/>
    <xf numFmtId="0" fontId="2" fillId="0" borderId="0"/>
    <xf numFmtId="0" fontId="5" fillId="0" borderId="0" applyFill="0" applyBorder="0">
      <protection locked="0"/>
    </xf>
    <xf numFmtId="0" fontId="79" fillId="0" borderId="0"/>
    <xf numFmtId="3" fontId="92" fillId="0" borderId="0"/>
    <xf numFmtId="0" fontId="93" fillId="0" borderId="0">
      <alignment horizontal="left"/>
    </xf>
    <xf numFmtId="228" fontId="2" fillId="0" borderId="0" applyFill="0" applyBorder="0">
      <alignment horizontal="center"/>
    </xf>
    <xf numFmtId="1" fontId="94" fillId="0" borderId="0" applyProtection="0">
      <alignment horizontal="right" vertical="center"/>
    </xf>
    <xf numFmtId="0" fontId="2" fillId="24" borderId="0" applyNumberFormat="0" applyFont="0" applyBorder="0" applyAlignment="0" applyProtection="0">
      <protection hidden="1"/>
    </xf>
    <xf numFmtId="9" fontId="95" fillId="0" borderId="0" applyFont="0" applyFill="0" applyBorder="0" applyAlignment="0" applyProtection="0"/>
    <xf numFmtId="10" fontId="95" fillId="0" borderId="0" applyFont="0" applyFill="0" applyBorder="0" applyAlignment="0" applyProtection="0"/>
    <xf numFmtId="10" fontId="2" fillId="0" borderId="0" applyFont="0" applyFill="0" applyBorder="0" applyAlignment="0" applyProtection="0"/>
    <xf numFmtId="201" fontId="60" fillId="0" borderId="0" applyFill="0" applyBorder="0">
      <protection locked="0"/>
    </xf>
    <xf numFmtId="201" fontId="60" fillId="0" borderId="0" applyFill="0" applyBorder="0"/>
    <xf numFmtId="9" fontId="92" fillId="0" borderId="0"/>
    <xf numFmtId="229" fontId="2" fillId="0" borderId="0"/>
    <xf numFmtId="227" fontId="96" fillId="0" borderId="0"/>
    <xf numFmtId="14" fontId="88" fillId="0" borderId="0" applyNumberFormat="0" applyFill="0" applyBorder="0" applyAlignment="0" applyProtection="0">
      <alignment horizontal="left"/>
    </xf>
    <xf numFmtId="0" fontId="71" fillId="0" borderId="45">
      <alignment vertical="center"/>
    </xf>
    <xf numFmtId="230" fontId="54" fillId="0" borderId="0" applyFont="0" applyFill="0" applyBorder="0" applyAlignment="0" applyProtection="0">
      <alignment horizontal="right"/>
    </xf>
    <xf numFmtId="0" fontId="97" fillId="0" borderId="0" applyFill="0" applyBorder="0" applyAlignment="0"/>
    <xf numFmtId="17" fontId="54" fillId="0" borderId="0" applyFill="0" applyBorder="0">
      <alignment horizontal="right"/>
    </xf>
    <xf numFmtId="231" fontId="30" fillId="0" borderId="0" applyAlignment="0" applyProtection="0"/>
    <xf numFmtId="232" fontId="38" fillId="0" borderId="0" applyFill="0" applyBorder="0" applyProtection="0"/>
    <xf numFmtId="192" fontId="30" fillId="0" borderId="0"/>
    <xf numFmtId="233" fontId="2" fillId="0" borderId="0"/>
    <xf numFmtId="0" fontId="17" fillId="0" borderId="0"/>
    <xf numFmtId="0" fontId="24" fillId="0" borderId="0"/>
    <xf numFmtId="15" fontId="2" fillId="0" borderId="0"/>
    <xf numFmtId="10" fontId="2" fillId="0" borderId="0"/>
    <xf numFmtId="233" fontId="3" fillId="19" borderId="22"/>
    <xf numFmtId="234" fontId="55" fillId="0" borderId="20" applyFont="0" applyFill="0" applyAlignment="0" applyProtection="0"/>
    <xf numFmtId="0" fontId="98" fillId="25" borderId="0"/>
    <xf numFmtId="40" fontId="99" fillId="0" borderId="0" applyBorder="0">
      <alignment horizontal="right"/>
    </xf>
    <xf numFmtId="0" fontId="100" fillId="0" borderId="0" applyBorder="0" applyProtection="0">
      <alignment vertical="center"/>
    </xf>
    <xf numFmtId="215" fontId="100" fillId="0" borderId="13" applyBorder="0" applyProtection="0">
      <alignment horizontal="right" vertical="center"/>
    </xf>
    <xf numFmtId="0" fontId="101" fillId="26" borderId="0" applyBorder="0" applyProtection="0">
      <alignment horizontal="centerContinuous" vertical="center"/>
    </xf>
    <xf numFmtId="0" fontId="101" fillId="17" borderId="13" applyBorder="0" applyProtection="0">
      <alignment horizontal="centerContinuous" vertical="center"/>
    </xf>
    <xf numFmtId="0" fontId="100" fillId="0" borderId="0" applyBorder="0" applyProtection="0">
      <alignment vertical="center"/>
    </xf>
    <xf numFmtId="0" fontId="72" fillId="0" borderId="0">
      <alignment horizontal="left"/>
    </xf>
    <xf numFmtId="0" fontId="79" fillId="0" borderId="0"/>
    <xf numFmtId="0" fontId="102" fillId="0" borderId="0" applyFill="0" applyBorder="0" applyProtection="0">
      <alignment horizontal="left"/>
    </xf>
    <xf numFmtId="0" fontId="72" fillId="0" borderId="10" applyFill="0" applyBorder="0" applyProtection="0">
      <alignment horizontal="left" vertical="top"/>
    </xf>
    <xf numFmtId="0" fontId="103" fillId="0" borderId="0"/>
    <xf numFmtId="0" fontId="103" fillId="0" borderId="0"/>
    <xf numFmtId="0" fontId="104" fillId="0" borderId="0"/>
    <xf numFmtId="0" fontId="104" fillId="0" borderId="0"/>
    <xf numFmtId="0" fontId="103" fillId="0" borderId="0"/>
    <xf numFmtId="0" fontId="103" fillId="0" borderId="0"/>
    <xf numFmtId="234" fontId="55" fillId="0" borderId="0" applyFont="0" applyFill="0" applyBorder="0" applyAlignment="0" applyProtection="0"/>
    <xf numFmtId="0" fontId="104" fillId="0" borderId="0"/>
    <xf numFmtId="0" fontId="103" fillId="0" borderId="0"/>
    <xf numFmtId="198" fontId="60" fillId="0" borderId="17" applyFill="0"/>
    <xf numFmtId="198" fontId="60" fillId="0" borderId="20" applyFill="0"/>
    <xf numFmtId="198" fontId="60" fillId="0" borderId="17" applyFill="0"/>
    <xf numFmtId="198" fontId="60" fillId="0" borderId="20" applyFill="0"/>
    <xf numFmtId="234" fontId="55" fillId="0" borderId="46" applyFont="0" applyFill="0" applyAlignment="0" applyProtection="0"/>
    <xf numFmtId="235" fontId="30" fillId="0" borderId="0">
      <alignment horizontal="center"/>
    </xf>
    <xf numFmtId="236" fontId="2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15" fillId="0" borderId="0" applyNumberFormat="0" applyFill="0" applyBorder="0"/>
    <xf numFmtId="0" fontId="93" fillId="0" borderId="0" applyNumberFormat="0" applyFill="0" applyBorder="0" applyAlignment="0"/>
    <xf numFmtId="238" fontId="105" fillId="0" borderId="13" applyBorder="0" applyProtection="0">
      <alignment horizontal="right"/>
    </xf>
    <xf numFmtId="239" fontId="54" fillId="0" borderId="0" applyFill="0" applyBorder="0">
      <alignment horizontal="right"/>
    </xf>
    <xf numFmtId="241" fontId="111" fillId="31" borderId="0"/>
    <xf numFmtId="242" fontId="112" fillId="0" borderId="0"/>
    <xf numFmtId="0" fontId="41" fillId="0" borderId="0"/>
    <xf numFmtId="43" fontId="2" fillId="0" borderId="0" applyFont="0" applyFill="0" applyBorder="0" applyAlignment="0" applyProtection="0"/>
    <xf numFmtId="167" fontId="3" fillId="0" borderId="53" applyFill="0"/>
    <xf numFmtId="167" fontId="3" fillId="0" borderId="53"/>
    <xf numFmtId="5" fontId="58" fillId="0" borderId="53" applyAlignment="0" applyProtection="0"/>
    <xf numFmtId="43" fontId="12" fillId="0" borderId="0" applyFont="0" applyFill="0" applyBorder="0" applyAlignment="0" applyProtection="0"/>
    <xf numFmtId="8" fontId="54" fillId="0" borderId="0" applyFill="0" applyBorder="0">
      <alignment horizontal="right"/>
    </xf>
    <xf numFmtId="0" fontId="17" fillId="0" borderId="50">
      <alignment horizontal="left" vertical="center"/>
    </xf>
    <xf numFmtId="10" fontId="30" fillId="23" borderId="55" applyNumberFormat="0" applyBorder="0" applyAlignment="0" applyProtection="0"/>
    <xf numFmtId="5" fontId="58" fillId="0" borderId="20" applyAlignment="0" applyProtection="0"/>
    <xf numFmtId="233" fontId="3" fillId="19" borderId="51"/>
    <xf numFmtId="234" fontId="55" fillId="0" borderId="53" applyFont="0" applyFill="0" applyAlignment="0" applyProtection="0"/>
    <xf numFmtId="198" fontId="60" fillId="0" borderId="50" applyFill="0"/>
    <xf numFmtId="198" fontId="60" fillId="0" borderId="53" applyFill="0"/>
    <xf numFmtId="198" fontId="60" fillId="0" borderId="50" applyFill="0"/>
    <xf numFmtId="198" fontId="60" fillId="0" borderId="53" applyFill="0"/>
    <xf numFmtId="0" fontId="41" fillId="0" borderId="0" applyNumberFormat="0" applyFill="0" applyBorder="0" applyProtection="0"/>
    <xf numFmtId="0" fontId="12" fillId="0" borderId="0"/>
    <xf numFmtId="9" fontId="12" fillId="0" borderId="0" applyFont="0" applyFill="0" applyBorder="0" applyAlignment="0" applyProtection="0"/>
    <xf numFmtId="248" fontId="41" fillId="0" borderId="0" applyFont="0" applyFill="0" applyBorder="0" applyAlignment="0" applyProtection="0"/>
    <xf numFmtId="0" fontId="2" fillId="0" borderId="0"/>
  </cellStyleXfs>
  <cellXfs count="1348">
    <xf numFmtId="0" fontId="0" fillId="0" borderId="0" xfId="0"/>
    <xf numFmtId="0" fontId="9" fillId="14" borderId="25" xfId="2" applyFont="1" applyFill="1" applyBorder="1" applyAlignment="1">
      <alignment horizontal="center" vertical="center" wrapText="1"/>
    </xf>
    <xf numFmtId="0" fontId="9" fillId="14" borderId="25" xfId="2" applyFont="1" applyFill="1" applyBorder="1" applyAlignment="1">
      <alignment horizontal="center" vertical="center" wrapText="1"/>
    </xf>
    <xf numFmtId="0" fontId="3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2" applyFont="1"/>
    <xf numFmtId="0" fontId="2" fillId="0" borderId="0" xfId="2"/>
    <xf numFmtId="0" fontId="2" fillId="0" borderId="7" xfId="2" applyBorder="1"/>
    <xf numFmtId="0" fontId="2" fillId="0" borderId="4" xfId="2" applyBorder="1"/>
    <xf numFmtId="167" fontId="2" fillId="0" borderId="0" xfId="2" applyNumberFormat="1"/>
    <xf numFmtId="0" fontId="4" fillId="0" borderId="0" xfId="2" applyFont="1"/>
    <xf numFmtId="0" fontId="2" fillId="0" borderId="0" xfId="2" applyAlignment="1">
      <alignment horizontal="center"/>
    </xf>
    <xf numFmtId="167" fontId="2" fillId="0" borderId="0" xfId="4" applyFont="1" applyFill="1"/>
    <xf numFmtId="167" fontId="6" fillId="0" borderId="0" xfId="2" applyNumberFormat="1" applyFont="1"/>
    <xf numFmtId="167" fontId="6" fillId="0" borderId="13" xfId="2" applyNumberFormat="1" applyFont="1" applyBorder="1"/>
    <xf numFmtId="167" fontId="2" fillId="0" borderId="13" xfId="2" applyNumberFormat="1" applyBorder="1"/>
    <xf numFmtId="167" fontId="2" fillId="0" borderId="21" xfId="2" applyNumberFormat="1" applyBorder="1"/>
    <xf numFmtId="0" fontId="2" fillId="0" borderId="10" xfId="2" applyBorder="1"/>
    <xf numFmtId="167" fontId="2" fillId="0" borderId="11" xfId="2" applyNumberFormat="1" applyBorder="1"/>
    <xf numFmtId="167" fontId="5" fillId="0" borderId="0" xfId="2" applyNumberFormat="1" applyFont="1"/>
    <xf numFmtId="167" fontId="5" fillId="0" borderId="11" xfId="2" applyNumberFormat="1" applyFont="1" applyBorder="1"/>
    <xf numFmtId="167" fontId="5" fillId="0" borderId="13" xfId="4" applyFont="1" applyFill="1" applyBorder="1"/>
    <xf numFmtId="167" fontId="2" fillId="0" borderId="13" xfId="4" applyFont="1" applyFill="1" applyBorder="1"/>
    <xf numFmtId="167" fontId="5" fillId="0" borderId="0" xfId="4" applyFont="1" applyFill="1"/>
    <xf numFmtId="170" fontId="6" fillId="0" borderId="0" xfId="2" applyNumberFormat="1" applyFont="1"/>
    <xf numFmtId="167" fontId="3" fillId="0" borderId="0" xfId="4" applyFill="1"/>
    <xf numFmtId="167" fontId="3" fillId="0" borderId="11" xfId="4" applyFill="1" applyBorder="1"/>
    <xf numFmtId="167" fontId="5" fillId="0" borderId="11" xfId="4" applyFont="1" applyFill="1" applyBorder="1"/>
    <xf numFmtId="167" fontId="2" fillId="0" borderId="14" xfId="4" applyFont="1" applyFill="1" applyBorder="1"/>
    <xf numFmtId="167" fontId="2" fillId="0" borderId="11" xfId="4" applyFont="1" applyFill="1" applyBorder="1"/>
    <xf numFmtId="0" fontId="2" fillId="0" borderId="13" xfId="2" applyBorder="1"/>
    <xf numFmtId="0" fontId="6" fillId="0" borderId="0" xfId="2" applyFont="1"/>
    <xf numFmtId="0" fontId="2" fillId="0" borderId="0" xfId="2" applyAlignment="1">
      <alignment horizontal="left" indent="1"/>
    </xf>
    <xf numFmtId="170" fontId="2" fillId="0" borderId="0" xfId="2" applyNumberFormat="1"/>
    <xf numFmtId="0" fontId="14" fillId="0" borderId="0" xfId="2" applyFont="1"/>
    <xf numFmtId="170" fontId="19" fillId="0" borderId="0" xfId="2" applyNumberFormat="1" applyFont="1"/>
    <xf numFmtId="0" fontId="2" fillId="0" borderId="0" xfId="2" applyAlignment="1">
      <alignment horizontal="right"/>
    </xf>
    <xf numFmtId="0" fontId="8" fillId="0" borderId="0" xfId="2" applyFont="1" applyAlignment="1">
      <alignment horizontal="center"/>
    </xf>
    <xf numFmtId="0" fontId="8" fillId="0" borderId="0" xfId="2" applyFont="1"/>
    <xf numFmtId="173" fontId="2" fillId="0" borderId="0" xfId="2" applyNumberFormat="1"/>
    <xf numFmtId="0" fontId="10" fillId="0" borderId="0" xfId="2" applyFont="1"/>
    <xf numFmtId="0" fontId="2" fillId="0" borderId="6" xfId="2" applyBorder="1"/>
    <xf numFmtId="0" fontId="3" fillId="0" borderId="7" xfId="2" applyFont="1" applyBorder="1" applyAlignment="1">
      <alignment horizontal="center"/>
    </xf>
    <xf numFmtId="0" fontId="2" fillId="0" borderId="5" xfId="2" applyBorder="1"/>
    <xf numFmtId="174" fontId="2" fillId="0" borderId="0" xfId="2" applyNumberFormat="1"/>
    <xf numFmtId="0" fontId="3" fillId="13" borderId="24" xfId="2" applyFont="1" applyFill="1" applyBorder="1"/>
    <xf numFmtId="0" fontId="20" fillId="13" borderId="20" xfId="2" applyFont="1" applyFill="1" applyBorder="1"/>
    <xf numFmtId="0" fontId="4" fillId="13" borderId="20" xfId="2" applyFont="1" applyFill="1" applyBorder="1"/>
    <xf numFmtId="175" fontId="4" fillId="13" borderId="20" xfId="2" applyNumberFormat="1" applyFont="1" applyFill="1" applyBorder="1"/>
    <xf numFmtId="0" fontId="4" fillId="13" borderId="20" xfId="2" applyFont="1" applyFill="1" applyBorder="1" applyAlignment="1">
      <alignment horizontal="center"/>
    </xf>
    <xf numFmtId="0" fontId="7" fillId="13" borderId="20" xfId="2" applyFont="1" applyFill="1" applyBorder="1" applyAlignment="1">
      <alignment horizontal="center"/>
    </xf>
    <xf numFmtId="0" fontId="7" fillId="13" borderId="21" xfId="2" applyFont="1" applyFill="1" applyBorder="1" applyAlignment="1">
      <alignment horizontal="center"/>
    </xf>
    <xf numFmtId="0" fontId="3" fillId="13" borderId="10" xfId="2" applyFont="1" applyFill="1" applyBorder="1"/>
    <xf numFmtId="0" fontId="20" fillId="13" borderId="0" xfId="2" applyFont="1" applyFill="1"/>
    <xf numFmtId="0" fontId="4" fillId="13" borderId="0" xfId="2" applyFont="1" applyFill="1"/>
    <xf numFmtId="175" fontId="4" fillId="13" borderId="0" xfId="2" applyNumberFormat="1" applyFont="1" applyFill="1"/>
    <xf numFmtId="0" fontId="7" fillId="13" borderId="0" xfId="2" applyFont="1" applyFill="1" applyAlignment="1">
      <alignment horizontal="center"/>
    </xf>
    <xf numFmtId="0" fontId="7" fillId="13" borderId="11" xfId="2" applyFont="1" applyFill="1" applyBorder="1" applyAlignment="1">
      <alignment horizontal="center"/>
    </xf>
    <xf numFmtId="0" fontId="6" fillId="13" borderId="0" xfId="2" applyFont="1" applyFill="1" applyAlignment="1">
      <alignment horizontal="center"/>
    </xf>
    <xf numFmtId="0" fontId="6" fillId="13" borderId="11" xfId="2" applyFont="1" applyFill="1" applyBorder="1" applyAlignment="1">
      <alignment horizontal="center"/>
    </xf>
    <xf numFmtId="0" fontId="10" fillId="14" borderId="9" xfId="2" applyFont="1" applyFill="1" applyBorder="1" applyAlignment="1">
      <alignment horizontal="left" indent="1"/>
    </xf>
    <xf numFmtId="0" fontId="10" fillId="14" borderId="2" xfId="2" applyFont="1" applyFill="1" applyBorder="1" applyAlignment="1">
      <alignment horizontal="left" indent="1"/>
    </xf>
    <xf numFmtId="0" fontId="20" fillId="14" borderId="2" xfId="2" applyFont="1" applyFill="1" applyBorder="1"/>
    <xf numFmtId="0" fontId="10" fillId="14" borderId="2" xfId="2" applyFont="1" applyFill="1" applyBorder="1"/>
    <xf numFmtId="0" fontId="20" fillId="0" borderId="0" xfId="2" applyFont="1"/>
    <xf numFmtId="10" fontId="6" fillId="0" borderId="0" xfId="2" applyNumberFormat="1" applyFont="1"/>
    <xf numFmtId="0" fontId="21" fillId="0" borderId="0" xfId="2" applyFont="1"/>
    <xf numFmtId="167" fontId="21" fillId="0" borderId="0" xfId="2" applyNumberFormat="1" applyFont="1"/>
    <xf numFmtId="0" fontId="22" fillId="0" borderId="0" xfId="2" applyFont="1" applyAlignment="1">
      <alignment horizontal="center"/>
    </xf>
    <xf numFmtId="165" fontId="2" fillId="0" borderId="0" xfId="2" applyNumberFormat="1"/>
    <xf numFmtId="0" fontId="12" fillId="0" borderId="0" xfId="2" applyFont="1"/>
    <xf numFmtId="0" fontId="10" fillId="14" borderId="0" xfId="2" applyFont="1" applyFill="1"/>
    <xf numFmtId="0" fontId="20" fillId="14" borderId="0" xfId="2" applyFont="1" applyFill="1"/>
    <xf numFmtId="0" fontId="10" fillId="14" borderId="0" xfId="2" applyFont="1" applyFill="1" applyAlignment="1">
      <alignment horizontal="center"/>
    </xf>
    <xf numFmtId="175" fontId="3" fillId="0" borderId="7" xfId="2" applyNumberFormat="1" applyFont="1" applyBorder="1" applyAlignment="1">
      <alignment horizontal="center"/>
    </xf>
    <xf numFmtId="167" fontId="3" fillId="0" borderId="0" xfId="15" applyNumberFormat="1" applyFont="1"/>
    <xf numFmtId="174" fontId="3" fillId="0" borderId="0" xfId="2" applyNumberFormat="1" applyFont="1" applyAlignment="1">
      <alignment horizontal="center"/>
    </xf>
    <xf numFmtId="0" fontId="2" fillId="0" borderId="20" xfId="2" applyBorder="1"/>
    <xf numFmtId="167" fontId="3" fillId="0" borderId="20" xfId="15" applyNumberFormat="1" applyFont="1" applyBorder="1"/>
    <xf numFmtId="174" fontId="2" fillId="0" borderId="0" xfId="2" applyNumberFormat="1" applyAlignment="1">
      <alignment horizontal="center"/>
    </xf>
    <xf numFmtId="0" fontId="2" fillId="0" borderId="0" xfId="2" applyAlignment="1">
      <alignment wrapText="1"/>
    </xf>
    <xf numFmtId="173" fontId="2" fillId="0" borderId="0" xfId="2" applyNumberFormat="1" applyAlignment="1">
      <alignment wrapText="1"/>
    </xf>
    <xf numFmtId="166" fontId="2" fillId="0" borderId="0" xfId="2" applyNumberFormat="1"/>
    <xf numFmtId="173" fontId="2" fillId="0" borderId="20" xfId="2" applyNumberFormat="1" applyBorder="1"/>
    <xf numFmtId="166" fontId="2" fillId="0" borderId="20" xfId="2" applyNumberFormat="1" applyBorder="1"/>
    <xf numFmtId="166" fontId="19" fillId="0" borderId="20" xfId="2" applyNumberFormat="1" applyFont="1" applyBorder="1"/>
    <xf numFmtId="173" fontId="2" fillId="0" borderId="0" xfId="2" applyNumberFormat="1" applyAlignment="1">
      <alignment horizontal="right"/>
    </xf>
    <xf numFmtId="167" fontId="2" fillId="0" borderId="20" xfId="2" applyNumberFormat="1" applyBorder="1"/>
    <xf numFmtId="167" fontId="3" fillId="0" borderId="0" xfId="2" applyNumberFormat="1" applyFont="1" applyAlignment="1">
      <alignment horizontal="center"/>
    </xf>
    <xf numFmtId="173" fontId="3" fillId="0" borderId="0" xfId="2" applyNumberFormat="1" applyFont="1" applyAlignment="1">
      <alignment horizontal="center"/>
    </xf>
    <xf numFmtId="173" fontId="2" fillId="0" borderId="13" xfId="2" applyNumberFormat="1" applyBorder="1"/>
    <xf numFmtId="177" fontId="2" fillId="0" borderId="0" xfId="2" applyNumberFormat="1"/>
    <xf numFmtId="175" fontId="2" fillId="0" borderId="0" xfId="2" applyNumberFormat="1"/>
    <xf numFmtId="177" fontId="6" fillId="0" borderId="0" xfId="2" applyNumberFormat="1" applyFont="1"/>
    <xf numFmtId="175" fontId="2" fillId="0" borderId="13" xfId="2" applyNumberFormat="1" applyBorder="1"/>
    <xf numFmtId="177" fontId="6" fillId="0" borderId="13" xfId="2" applyNumberFormat="1" applyFont="1" applyBorder="1"/>
    <xf numFmtId="177" fontId="2" fillId="0" borderId="13" xfId="2" applyNumberFormat="1" applyBorder="1"/>
    <xf numFmtId="175" fontId="2" fillId="0" borderId="0" xfId="2" applyNumberFormat="1" applyAlignment="1">
      <alignment horizontal="left"/>
    </xf>
    <xf numFmtId="167" fontId="3" fillId="0" borderId="0" xfId="16" applyFill="1" applyBorder="1"/>
    <xf numFmtId="176" fontId="2" fillId="0" borderId="0" xfId="2" applyNumberFormat="1"/>
    <xf numFmtId="167" fontId="3" fillId="0" borderId="13" xfId="16" applyFill="1" applyBorder="1"/>
    <xf numFmtId="0" fontId="4" fillId="0" borderId="0" xfId="10" applyAlignment="1">
      <alignment horizontal="center"/>
    </xf>
    <xf numFmtId="0" fontId="22" fillId="0" borderId="0" xfId="2" applyFont="1"/>
    <xf numFmtId="176" fontId="2" fillId="15" borderId="0" xfId="2" applyNumberFormat="1" applyFill="1" applyAlignment="1">
      <alignment horizontal="center"/>
    </xf>
    <xf numFmtId="0" fontId="17" fillId="13" borderId="28" xfId="2" applyFont="1" applyFill="1" applyBorder="1" applyAlignment="1">
      <alignment horizontal="left" indent="1"/>
    </xf>
    <xf numFmtId="0" fontId="23" fillId="13" borderId="29" xfId="2" applyFont="1" applyFill="1" applyBorder="1"/>
    <xf numFmtId="0" fontId="17" fillId="13" borderId="30" xfId="2" applyFont="1" applyFill="1" applyBorder="1" applyAlignment="1">
      <alignment horizontal="center"/>
    </xf>
    <xf numFmtId="0" fontId="17" fillId="13" borderId="31" xfId="2" applyFont="1" applyFill="1" applyBorder="1" applyAlignment="1">
      <alignment horizontal="center"/>
    </xf>
    <xf numFmtId="0" fontId="24" fillId="0" borderId="4" xfId="2" applyFont="1" applyBorder="1" applyAlignment="1">
      <alignment horizontal="left" indent="1"/>
    </xf>
    <xf numFmtId="0" fontId="2" fillId="0" borderId="11" xfId="2" applyBorder="1"/>
    <xf numFmtId="0" fontId="2" fillId="0" borderId="5" xfId="2" applyBorder="1" applyAlignment="1">
      <alignment horizontal="center"/>
    </xf>
    <xf numFmtId="0" fontId="2" fillId="0" borderId="4" xfId="2" applyBorder="1" applyAlignment="1">
      <alignment horizontal="left" indent="1"/>
    </xf>
    <xf numFmtId="0" fontId="2" fillId="0" borderId="8" xfId="2" applyBorder="1" applyAlignment="1">
      <alignment horizontal="center"/>
    </xf>
    <xf numFmtId="0" fontId="2" fillId="0" borderId="16" xfId="2" applyBorder="1" applyAlignment="1">
      <alignment horizontal="center"/>
    </xf>
    <xf numFmtId="0" fontId="2" fillId="0" borderId="6" xfId="2" applyBorder="1" applyAlignment="1">
      <alignment horizontal="left" indent="1"/>
    </xf>
    <xf numFmtId="0" fontId="2" fillId="0" borderId="8" xfId="2" applyBorder="1" applyAlignment="1">
      <alignment horizontal="right" indent="1"/>
    </xf>
    <xf numFmtId="0" fontId="2" fillId="0" borderId="16" xfId="2" applyBorder="1"/>
    <xf numFmtId="0" fontId="2" fillId="0" borderId="0" xfId="2" applyAlignment="1">
      <alignment horizontal="right" indent="1"/>
    </xf>
    <xf numFmtId="0" fontId="10" fillId="16" borderId="0" xfId="2" applyFont="1" applyFill="1" applyAlignment="1">
      <alignment horizontal="left"/>
    </xf>
    <xf numFmtId="0" fontId="10" fillId="16" borderId="0" xfId="2" applyFont="1" applyFill="1"/>
    <xf numFmtId="167" fontId="7" fillId="0" borderId="0" xfId="2" applyNumberFormat="1" applyFont="1" applyAlignment="1">
      <alignment horizontal="center"/>
    </xf>
    <xf numFmtId="167" fontId="4" fillId="0" borderId="0" xfId="2" applyNumberFormat="1" applyFont="1" applyAlignment="1">
      <alignment horizontal="center"/>
    </xf>
    <xf numFmtId="166" fontId="6" fillId="0" borderId="0" xfId="2" applyNumberFormat="1" applyFont="1"/>
    <xf numFmtId="174" fontId="2" fillId="0" borderId="13" xfId="2" applyNumberFormat="1" applyBorder="1"/>
    <xf numFmtId="0" fontId="13" fillId="13" borderId="21" xfId="2" applyFont="1" applyFill="1" applyBorder="1" applyAlignment="1">
      <alignment horizontal="center"/>
    </xf>
    <xf numFmtId="0" fontId="11" fillId="13" borderId="11" xfId="2" applyFont="1" applyFill="1" applyBorder="1" applyAlignment="1">
      <alignment horizontal="center"/>
    </xf>
    <xf numFmtId="0" fontId="18" fillId="13" borderId="11" xfId="2" applyFont="1" applyFill="1" applyBorder="1" applyAlignment="1">
      <alignment horizontal="center"/>
    </xf>
    <xf numFmtId="172" fontId="2" fillId="0" borderId="0" xfId="2" applyNumberFormat="1" applyAlignment="1">
      <alignment horizontal="center"/>
    </xf>
    <xf numFmtId="0" fontId="5" fillId="0" borderId="0" xfId="2" applyFont="1" applyAlignment="1">
      <alignment horizontal="center"/>
    </xf>
    <xf numFmtId="0" fontId="10" fillId="14" borderId="0" xfId="2" applyFont="1" applyFill="1" applyAlignment="1">
      <alignment horizontal="left" indent="1"/>
    </xf>
    <xf numFmtId="172" fontId="22" fillId="14" borderId="17" xfId="2" applyNumberFormat="1" applyFont="1" applyFill="1" applyBorder="1"/>
    <xf numFmtId="172" fontId="25" fillId="14" borderId="17" xfId="2" applyNumberFormat="1" applyFont="1" applyFill="1" applyBorder="1"/>
    <xf numFmtId="172" fontId="9" fillId="14" borderId="17" xfId="2" applyNumberFormat="1" applyFont="1" applyFill="1" applyBorder="1" applyAlignment="1">
      <alignment horizontal="center"/>
    </xf>
    <xf numFmtId="167" fontId="20" fillId="0" borderId="0" xfId="2" applyNumberFormat="1" applyFont="1"/>
    <xf numFmtId="167" fontId="12" fillId="0" borderId="0" xfId="2" applyNumberFormat="1" applyFont="1"/>
    <xf numFmtId="167" fontId="6" fillId="0" borderId="20" xfId="2" applyNumberFormat="1" applyFont="1" applyBorder="1"/>
    <xf numFmtId="172" fontId="12" fillId="0" borderId="0" xfId="2" applyNumberFormat="1" applyFont="1"/>
    <xf numFmtId="172" fontId="3" fillId="0" borderId="0" xfId="2" applyNumberFormat="1" applyFont="1" applyAlignment="1">
      <alignment horizontal="center"/>
    </xf>
    <xf numFmtId="0" fontId="26" fillId="0" borderId="0" xfId="2" applyFont="1"/>
    <xf numFmtId="0" fontId="27" fillId="0" borderId="0" xfId="2" applyFont="1"/>
    <xf numFmtId="0" fontId="12" fillId="0" borderId="20" xfId="2" applyFont="1" applyBorder="1"/>
    <xf numFmtId="167" fontId="12" fillId="0" borderId="20" xfId="2" applyNumberFormat="1" applyFont="1" applyBorder="1"/>
    <xf numFmtId="0" fontId="11" fillId="0" borderId="7" xfId="2" applyFont="1" applyBorder="1" applyAlignment="1">
      <alignment horizontal="center"/>
    </xf>
    <xf numFmtId="167" fontId="19" fillId="0" borderId="0" xfId="2" applyNumberFormat="1" applyFont="1"/>
    <xf numFmtId="0" fontId="22" fillId="0" borderId="0" xfId="17" applyFont="1"/>
    <xf numFmtId="0" fontId="2" fillId="0" borderId="0" xfId="17" applyAlignment="1">
      <alignment wrapText="1"/>
    </xf>
    <xf numFmtId="0" fontId="2" fillId="0" borderId="0" xfId="17"/>
    <xf numFmtId="10" fontId="5" fillId="4" borderId="0" xfId="3" applyNumberFormat="1" applyFont="1" applyFill="1" applyBorder="1" applyProtection="1">
      <protection locked="0"/>
    </xf>
    <xf numFmtId="179" fontId="12" fillId="0" borderId="0" xfId="2" applyNumberFormat="1" applyFont="1"/>
    <xf numFmtId="0" fontId="12" fillId="0" borderId="13" xfId="2" applyFont="1" applyBorder="1"/>
    <xf numFmtId="167" fontId="12" fillId="0" borderId="13" xfId="2" applyNumberFormat="1" applyFont="1" applyBorder="1"/>
    <xf numFmtId="167" fontId="6" fillId="0" borderId="0" xfId="17" applyNumberFormat="1" applyFont="1"/>
    <xf numFmtId="167" fontId="2" fillId="0" borderId="20" xfId="17" applyNumberFormat="1" applyBorder="1"/>
    <xf numFmtId="167" fontId="2" fillId="0" borderId="0" xfId="17" applyNumberFormat="1"/>
    <xf numFmtId="167" fontId="10" fillId="16" borderId="0" xfId="2" applyNumberFormat="1" applyFont="1" applyFill="1"/>
    <xf numFmtId="0" fontId="4" fillId="0" borderId="13" xfId="2" applyFont="1" applyBorder="1"/>
    <xf numFmtId="0" fontId="4" fillId="0" borderId="0" xfId="18" applyAlignment="1">
      <alignment horizontal="center"/>
    </xf>
    <xf numFmtId="167" fontId="3" fillId="0" borderId="0" xfId="2" applyNumberFormat="1" applyFont="1"/>
    <xf numFmtId="0" fontId="10" fillId="16" borderId="11" xfId="2" applyFont="1" applyFill="1" applyBorder="1"/>
    <xf numFmtId="0" fontId="8" fillId="0" borderId="13" xfId="2" applyFont="1" applyBorder="1"/>
    <xf numFmtId="0" fontId="4" fillId="0" borderId="13" xfId="2" applyFont="1" applyBorder="1" applyAlignment="1">
      <alignment horizontal="center"/>
    </xf>
    <xf numFmtId="0" fontId="10" fillId="16" borderId="20" xfId="2" applyFont="1" applyFill="1" applyBorder="1"/>
    <xf numFmtId="173" fontId="6" fillId="0" borderId="0" xfId="2" applyNumberFormat="1" applyFont="1"/>
    <xf numFmtId="180" fontId="2" fillId="0" borderId="0" xfId="2" applyNumberFormat="1"/>
    <xf numFmtId="180" fontId="6" fillId="0" borderId="0" xfId="2" applyNumberFormat="1" applyFont="1"/>
    <xf numFmtId="173" fontId="5" fillId="0" borderId="0" xfId="2" applyNumberFormat="1" applyFont="1"/>
    <xf numFmtId="173" fontId="6" fillId="0" borderId="13" xfId="2" applyNumberFormat="1" applyFont="1" applyBorder="1"/>
    <xf numFmtId="0" fontId="2" fillId="0" borderId="0" xfId="2" applyAlignment="1">
      <alignment horizontal="left"/>
    </xf>
    <xf numFmtId="2" fontId="6" fillId="0" borderId="0" xfId="2" applyNumberFormat="1" applyFont="1"/>
    <xf numFmtId="2" fontId="2" fillId="0" borderId="0" xfId="2" applyNumberFormat="1"/>
    <xf numFmtId="167" fontId="2" fillId="0" borderId="0" xfId="19"/>
    <xf numFmtId="0" fontId="28" fillId="0" borderId="0" xfId="2" applyFont="1"/>
    <xf numFmtId="0" fontId="9" fillId="14" borderId="0" xfId="2" applyFont="1" applyFill="1"/>
    <xf numFmtId="0" fontId="10" fillId="14" borderId="11" xfId="2" applyFont="1" applyFill="1" applyBorder="1" applyAlignment="1">
      <alignment horizontal="center"/>
    </xf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167" fontId="7" fillId="0" borderId="0" xfId="19" applyFont="1"/>
    <xf numFmtId="167" fontId="6" fillId="0" borderId="0" xfId="19" applyFont="1"/>
    <xf numFmtId="167" fontId="4" fillId="0" borderId="0" xfId="4" applyFont="1" applyFill="1"/>
    <xf numFmtId="172" fontId="7" fillId="0" borderId="0" xfId="2" applyNumberFormat="1" applyFont="1" applyAlignment="1">
      <alignment horizontal="center"/>
    </xf>
    <xf numFmtId="167" fontId="4" fillId="0" borderId="13" xfId="4" applyFont="1" applyFill="1" applyBorder="1"/>
    <xf numFmtId="167" fontId="19" fillId="0" borderId="20" xfId="2" applyNumberFormat="1" applyFont="1" applyBorder="1"/>
    <xf numFmtId="167" fontId="3" fillId="12" borderId="22" xfId="2" applyNumberFormat="1" applyFont="1" applyFill="1" applyBorder="1" applyAlignment="1">
      <alignment horizontal="center"/>
    </xf>
    <xf numFmtId="182" fontId="3" fillId="0" borderId="0" xfId="2" applyNumberFormat="1" applyFont="1"/>
    <xf numFmtId="167" fontId="2" fillId="0" borderId="0" xfId="2" applyNumberFormat="1" applyAlignment="1">
      <alignment horizontal="center"/>
    </xf>
    <xf numFmtId="167" fontId="10" fillId="16" borderId="11" xfId="2" applyNumberFormat="1" applyFont="1" applyFill="1" applyBorder="1"/>
    <xf numFmtId="0" fontId="18" fillId="0" borderId="0" xfId="2" applyFont="1"/>
    <xf numFmtId="167" fontId="6" fillId="0" borderId="0" xfId="4" applyFont="1" applyFill="1"/>
    <xf numFmtId="167" fontId="6" fillId="0" borderId="13" xfId="4" applyFont="1" applyFill="1" applyBorder="1"/>
    <xf numFmtId="0" fontId="10" fillId="16" borderId="24" xfId="2" applyFont="1" applyFill="1" applyBorder="1"/>
    <xf numFmtId="0" fontId="4" fillId="13" borderId="21" xfId="2" applyFont="1" applyFill="1" applyBorder="1" applyAlignment="1">
      <alignment horizontal="center"/>
    </xf>
    <xf numFmtId="0" fontId="4" fillId="13" borderId="0" xfId="2" applyFont="1" applyFill="1" applyAlignment="1">
      <alignment horizontal="center"/>
    </xf>
    <xf numFmtId="0" fontId="3" fillId="13" borderId="0" xfId="2" applyFont="1" applyFill="1" applyAlignment="1">
      <alignment horizontal="center"/>
    </xf>
    <xf numFmtId="0" fontId="3" fillId="13" borderId="11" xfId="2" applyFont="1" applyFill="1" applyBorder="1" applyAlignment="1">
      <alignment horizontal="center"/>
    </xf>
    <xf numFmtId="0" fontId="2" fillId="13" borderId="0" xfId="2" applyFill="1" applyAlignment="1">
      <alignment horizontal="center"/>
    </xf>
    <xf numFmtId="0" fontId="2" fillId="13" borderId="11" xfId="2" applyFill="1" applyBorder="1" applyAlignment="1">
      <alignment horizontal="center"/>
    </xf>
    <xf numFmtId="167" fontId="3" fillId="0" borderId="11" xfId="19" applyFont="1" applyBorder="1"/>
    <xf numFmtId="0" fontId="10" fillId="14" borderId="10" xfId="2" applyFont="1" applyFill="1" applyBorder="1" applyAlignment="1">
      <alignment horizontal="center"/>
    </xf>
    <xf numFmtId="0" fontId="10" fillId="20" borderId="0" xfId="2" applyFont="1" applyFill="1" applyAlignment="1">
      <alignment horizontal="left"/>
    </xf>
    <xf numFmtId="0" fontId="20" fillId="20" borderId="0" xfId="2" applyFont="1" applyFill="1"/>
    <xf numFmtId="0" fontId="4" fillId="20" borderId="0" xfId="2" applyFont="1" applyFill="1"/>
    <xf numFmtId="0" fontId="4" fillId="20" borderId="0" xfId="2" applyFont="1" applyFill="1" applyAlignment="1">
      <alignment horizontal="center"/>
    </xf>
    <xf numFmtId="0" fontId="4" fillId="20" borderId="10" xfId="2" applyFont="1" applyFill="1" applyBorder="1" applyAlignment="1">
      <alignment horizontal="center"/>
    </xf>
    <xf numFmtId="0" fontId="4" fillId="20" borderId="11" xfId="2" applyFont="1" applyFill="1" applyBorder="1" applyAlignment="1">
      <alignment horizontal="center"/>
    </xf>
    <xf numFmtId="167" fontId="2" fillId="0" borderId="10" xfId="2" applyNumberFormat="1" applyBorder="1"/>
    <xf numFmtId="167" fontId="2" fillId="0" borderId="12" xfId="2" applyNumberFormat="1" applyBorder="1"/>
    <xf numFmtId="167" fontId="2" fillId="0" borderId="14" xfId="2" applyNumberFormat="1" applyBorder="1"/>
    <xf numFmtId="0" fontId="10" fillId="9" borderId="0" xfId="2" applyFont="1" applyFill="1"/>
    <xf numFmtId="0" fontId="20" fillId="9" borderId="0" xfId="2" applyFont="1" applyFill="1"/>
    <xf numFmtId="0" fontId="3" fillId="9" borderId="0" xfId="2" applyFont="1" applyFill="1"/>
    <xf numFmtId="184" fontId="3" fillId="0" borderId="22" xfId="2" applyNumberFormat="1" applyFont="1" applyBorder="1" applyAlignment="1">
      <alignment horizontal="left"/>
    </xf>
    <xf numFmtId="17" fontId="18" fillId="0" borderId="0" xfId="13" applyNumberFormat="1" applyFont="1" applyAlignment="1">
      <alignment horizontal="center"/>
    </xf>
    <xf numFmtId="17" fontId="18" fillId="0" borderId="11" xfId="13" applyNumberFormat="1" applyFont="1" applyBorder="1" applyAlignment="1">
      <alignment horizontal="center"/>
    </xf>
    <xf numFmtId="17" fontId="13" fillId="0" borderId="11" xfId="13" applyNumberFormat="1" applyBorder="1" applyAlignment="1">
      <alignment horizontal="center"/>
    </xf>
    <xf numFmtId="17" fontId="13" fillId="0" borderId="0" xfId="13" applyNumberFormat="1" applyAlignment="1">
      <alignment horizontal="center"/>
    </xf>
    <xf numFmtId="164" fontId="2" fillId="0" borderId="0" xfId="2" applyNumberFormat="1"/>
    <xf numFmtId="164" fontId="2" fillId="0" borderId="11" xfId="2" applyNumberFormat="1" applyBorder="1"/>
    <xf numFmtId="167" fontId="2" fillId="0" borderId="11" xfId="19" applyBorder="1"/>
    <xf numFmtId="0" fontId="4" fillId="0" borderId="11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17" fontId="4" fillId="0" borderId="0" xfId="2" applyNumberFormat="1" applyFont="1" applyAlignment="1">
      <alignment horizontal="right"/>
    </xf>
    <xf numFmtId="17" fontId="4" fillId="0" borderId="11" xfId="2" applyNumberFormat="1" applyFont="1" applyBorder="1" applyAlignment="1">
      <alignment horizontal="right"/>
    </xf>
    <xf numFmtId="164" fontId="2" fillId="0" borderId="22" xfId="2" applyNumberFormat="1" applyBorder="1" applyAlignment="1">
      <alignment horizontal="left"/>
    </xf>
    <xf numFmtId="0" fontId="2" fillId="0" borderId="22" xfId="2" applyBorder="1" applyAlignment="1">
      <alignment horizontal="left"/>
    </xf>
    <xf numFmtId="10" fontId="2" fillId="0" borderId="0" xfId="2" applyNumberFormat="1"/>
    <xf numFmtId="10" fontId="2" fillId="0" borderId="11" xfId="2" applyNumberFormat="1" applyBorder="1"/>
    <xf numFmtId="10" fontId="6" fillId="0" borderId="11" xfId="2" applyNumberFormat="1" applyFont="1" applyBorder="1"/>
    <xf numFmtId="185" fontId="2" fillId="0" borderId="0" xfId="2" applyNumberFormat="1"/>
    <xf numFmtId="185" fontId="2" fillId="0" borderId="11" xfId="2" applyNumberFormat="1" applyBorder="1"/>
    <xf numFmtId="170" fontId="5" fillId="0" borderId="11" xfId="2" applyNumberFormat="1" applyFont="1" applyBorder="1"/>
    <xf numFmtId="0" fontId="20" fillId="0" borderId="0" xfId="13" applyFont="1"/>
    <xf numFmtId="186" fontId="2" fillId="0" borderId="0" xfId="2" applyNumberFormat="1"/>
    <xf numFmtId="0" fontId="20" fillId="0" borderId="0" xfId="2" applyFont="1" applyAlignment="1">
      <alignment horizontal="left"/>
    </xf>
    <xf numFmtId="0" fontId="3" fillId="0" borderId="13" xfId="2" applyFont="1" applyBorder="1" applyAlignment="1">
      <alignment horizontal="center"/>
    </xf>
    <xf numFmtId="0" fontId="4" fillId="0" borderId="25" xfId="2" applyFont="1" applyBorder="1"/>
    <xf numFmtId="10" fontId="2" fillId="6" borderId="24" xfId="2" applyNumberFormat="1" applyFill="1" applyBorder="1" applyAlignment="1">
      <alignment horizontal="left"/>
    </xf>
    <xf numFmtId="10" fontId="3" fillId="6" borderId="21" xfId="2" applyNumberFormat="1" applyFont="1" applyFill="1" applyBorder="1"/>
    <xf numFmtId="0" fontId="4" fillId="0" borderId="24" xfId="2" applyFont="1" applyBorder="1" applyAlignment="1">
      <alignment horizontal="center"/>
    </xf>
    <xf numFmtId="0" fontId="4" fillId="0" borderId="21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32" fillId="0" borderId="27" xfId="18" applyFont="1" applyBorder="1" applyAlignment="1">
      <alignment horizontal="center" wrapText="1"/>
    </xf>
    <xf numFmtId="0" fontId="32" fillId="0" borderId="12" xfId="18" applyFont="1" applyBorder="1" applyAlignment="1">
      <alignment horizontal="center" wrapText="1"/>
    </xf>
    <xf numFmtId="0" fontId="32" fillId="0" borderId="14" xfId="18" applyFont="1" applyBorder="1" applyAlignment="1">
      <alignment horizontal="center"/>
    </xf>
    <xf numFmtId="0" fontId="38" fillId="0" borderId="27" xfId="18" applyFont="1" applyBorder="1" applyAlignment="1">
      <alignment horizontal="center"/>
    </xf>
    <xf numFmtId="0" fontId="32" fillId="0" borderId="12" xfId="18" applyFont="1" applyBorder="1" applyAlignment="1">
      <alignment horizontal="center"/>
    </xf>
    <xf numFmtId="0" fontId="38" fillId="0" borderId="14" xfId="18" applyFont="1" applyBorder="1" applyAlignment="1">
      <alignment horizontal="center"/>
    </xf>
    <xf numFmtId="173" fontId="2" fillId="0" borderId="11" xfId="2" applyNumberFormat="1" applyBorder="1"/>
    <xf numFmtId="167" fontId="2" fillId="0" borderId="27" xfId="2" applyNumberFormat="1" applyBorder="1"/>
    <xf numFmtId="0" fontId="20" fillId="0" borderId="20" xfId="13" applyFont="1" applyBorder="1"/>
    <xf numFmtId="0" fontId="2" fillId="0" borderId="24" xfId="2" applyBorder="1"/>
    <xf numFmtId="0" fontId="2" fillId="0" borderId="21" xfId="2" applyBorder="1"/>
    <xf numFmtId="167" fontId="2" fillId="9" borderId="10" xfId="2" applyNumberFormat="1" applyFill="1" applyBorder="1"/>
    <xf numFmtId="167" fontId="2" fillId="9" borderId="0" xfId="2" applyNumberFormat="1" applyFill="1"/>
    <xf numFmtId="167" fontId="2" fillId="9" borderId="11" xfId="2" applyNumberFormat="1" applyFill="1" applyBorder="1"/>
    <xf numFmtId="167" fontId="2" fillId="0" borderId="24" xfId="2" applyNumberFormat="1" applyBorder="1"/>
    <xf numFmtId="167" fontId="2" fillId="0" borderId="10" xfId="4" applyFont="1" applyFill="1" applyBorder="1"/>
    <xf numFmtId="167" fontId="2" fillId="0" borderId="12" xfId="4" applyFont="1" applyFill="1" applyBorder="1"/>
    <xf numFmtId="173" fontId="2" fillId="0" borderId="10" xfId="2" applyNumberFormat="1" applyBorder="1"/>
    <xf numFmtId="0" fontId="10" fillId="0" borderId="11" xfId="2" applyFont="1" applyBorder="1"/>
    <xf numFmtId="0" fontId="10" fillId="0" borderId="10" xfId="2" applyFont="1" applyBorder="1"/>
    <xf numFmtId="167" fontId="3" fillId="0" borderId="13" xfId="4" applyFill="1" applyBorder="1"/>
    <xf numFmtId="167" fontId="3" fillId="0" borderId="14" xfId="4" applyFill="1" applyBorder="1"/>
    <xf numFmtId="167" fontId="5" fillId="0" borderId="10" xfId="2" applyNumberFormat="1" applyFont="1" applyBorder="1"/>
    <xf numFmtId="0" fontId="3" fillId="0" borderId="0" xfId="2" applyFont="1" applyAlignment="1">
      <alignment horizontal="center" wrapText="1"/>
    </xf>
    <xf numFmtId="11" fontId="2" fillId="0" borderId="0" xfId="2" applyNumberFormat="1"/>
    <xf numFmtId="10" fontId="2" fillId="0" borderId="10" xfId="2" applyNumberFormat="1" applyBorder="1"/>
    <xf numFmtId="10" fontId="13" fillId="0" borderId="0" xfId="2" applyNumberFormat="1" applyFont="1" applyAlignment="1">
      <alignment horizontal="center"/>
    </xf>
    <xf numFmtId="0" fontId="13" fillId="0" borderId="0" xfId="2" applyFont="1" applyAlignment="1">
      <alignment horizontal="center"/>
    </xf>
    <xf numFmtId="0" fontId="2" fillId="0" borderId="12" xfId="2" applyBorder="1"/>
    <xf numFmtId="0" fontId="2" fillId="0" borderId="13" xfId="2" applyBorder="1" applyAlignment="1">
      <alignment horizontal="right"/>
    </xf>
    <xf numFmtId="170" fontId="6" fillId="0" borderId="11" xfId="2" applyNumberFormat="1" applyFont="1" applyBorder="1"/>
    <xf numFmtId="171" fontId="6" fillId="0" borderId="0" xfId="2" applyNumberFormat="1" applyFont="1"/>
    <xf numFmtId="171" fontId="6" fillId="0" borderId="11" xfId="2" applyNumberFormat="1" applyFont="1" applyBorder="1"/>
    <xf numFmtId="0" fontId="16" fillId="0" borderId="0" xfId="2" applyFont="1"/>
    <xf numFmtId="0" fontId="20" fillId="0" borderId="0" xfId="2" applyFont="1" applyAlignment="1">
      <alignment vertical="top"/>
    </xf>
    <xf numFmtId="3" fontId="2" fillId="0" borderId="0" xfId="2" applyNumberFormat="1"/>
    <xf numFmtId="182" fontId="2" fillId="0" borderId="0" xfId="2" applyNumberFormat="1"/>
    <xf numFmtId="167" fontId="4" fillId="0" borderId="11" xfId="4" applyFont="1" applyFill="1" applyBorder="1"/>
    <xf numFmtId="0" fontId="10" fillId="16" borderId="24" xfId="2" applyFont="1" applyFill="1" applyBorder="1" applyAlignment="1">
      <alignment horizontal="left"/>
    </xf>
    <xf numFmtId="0" fontId="2" fillId="16" borderId="17" xfId="2" applyFill="1" applyBorder="1"/>
    <xf numFmtId="0" fontId="10" fillId="16" borderId="17" xfId="2" applyFont="1" applyFill="1" applyBorder="1"/>
    <xf numFmtId="171" fontId="2" fillId="0" borderId="0" xfId="2" applyNumberFormat="1"/>
    <xf numFmtId="171" fontId="2" fillId="0" borderId="13" xfId="2" applyNumberFormat="1" applyBorder="1"/>
    <xf numFmtId="0" fontId="4" fillId="0" borderId="19" xfId="2" applyFont="1" applyBorder="1"/>
    <xf numFmtId="0" fontId="3" fillId="0" borderId="17" xfId="2" applyFont="1" applyBorder="1" applyAlignment="1">
      <alignment horizontal="right"/>
    </xf>
    <xf numFmtId="170" fontId="3" fillId="0" borderId="22" xfId="2" applyNumberFormat="1" applyFont="1" applyBorder="1" applyAlignment="1">
      <alignment horizontal="center"/>
    </xf>
    <xf numFmtId="0" fontId="4" fillId="0" borderId="0" xfId="2" applyFont="1" applyAlignment="1">
      <alignment horizontal="right"/>
    </xf>
    <xf numFmtId="170" fontId="4" fillId="0" borderId="0" xfId="2" applyNumberFormat="1" applyFont="1" applyAlignment="1">
      <alignment horizontal="center"/>
    </xf>
    <xf numFmtId="180" fontId="6" fillId="0" borderId="13" xfId="2" applyNumberFormat="1" applyFont="1" applyBorder="1"/>
    <xf numFmtId="169" fontId="2" fillId="0" borderId="0" xfId="20" applyNumberFormat="1" applyFont="1"/>
    <xf numFmtId="0" fontId="33" fillId="13" borderId="20" xfId="2" applyFont="1" applyFill="1" applyBorder="1" applyAlignment="1">
      <alignment horizontal="center"/>
    </xf>
    <xf numFmtId="0" fontId="33" fillId="13" borderId="0" xfId="2" applyFont="1" applyFill="1" applyAlignment="1">
      <alignment horizontal="center"/>
    </xf>
    <xf numFmtId="0" fontId="19" fillId="13" borderId="0" xfId="2" applyFont="1" applyFill="1" applyAlignment="1">
      <alignment horizontal="center"/>
    </xf>
    <xf numFmtId="0" fontId="38" fillId="0" borderId="7" xfId="2" applyFont="1" applyBorder="1" applyAlignment="1">
      <alignment horizontal="center" wrapText="1"/>
    </xf>
    <xf numFmtId="0" fontId="0" fillId="0" borderId="0" xfId="0" applyAlignment="1">
      <alignment horizontal="left" indent="1"/>
    </xf>
    <xf numFmtId="0" fontId="45" fillId="0" borderId="1" xfId="2" applyFont="1" applyBorder="1"/>
    <xf numFmtId="17" fontId="2" fillId="0" borderId="2" xfId="2" applyNumberFormat="1" applyBorder="1"/>
    <xf numFmtId="0" fontId="2" fillId="0" borderId="2" xfId="2" applyBorder="1"/>
    <xf numFmtId="0" fontId="2" fillId="0" borderId="3" xfId="2" applyBorder="1"/>
    <xf numFmtId="0" fontId="49" fillId="0" borderId="4" xfId="2" applyFont="1" applyBorder="1" applyAlignment="1">
      <alignment horizontal="left" vertical="top" indent="1"/>
    </xf>
    <xf numFmtId="0" fontId="2" fillId="0" borderId="4" xfId="2" applyBorder="1" applyAlignment="1">
      <alignment horizontal="left" indent="4"/>
    </xf>
    <xf numFmtId="0" fontId="50" fillId="0" borderId="13" xfId="2" applyFont="1" applyBorder="1" applyAlignment="1">
      <alignment horizontal="center" wrapText="1"/>
    </xf>
    <xf numFmtId="0" fontId="21" fillId="0" borderId="0" xfId="0" applyFont="1" applyAlignment="1">
      <alignment horizontal="right"/>
    </xf>
    <xf numFmtId="0" fontId="2" fillId="0" borderId="8" xfId="2" applyBorder="1"/>
    <xf numFmtId="0" fontId="2" fillId="0" borderId="0" xfId="2" quotePrefix="1" applyAlignment="1">
      <alignment horizontal="center"/>
    </xf>
    <xf numFmtId="171" fontId="12" fillId="0" borderId="0" xfId="2" applyNumberFormat="1" applyFont="1"/>
    <xf numFmtId="171" fontId="12" fillId="0" borderId="20" xfId="2" applyNumberFormat="1" applyFont="1" applyBorder="1"/>
    <xf numFmtId="0" fontId="0" fillId="0" borderId="0" xfId="0" applyAlignment="1">
      <alignment horizontal="right"/>
    </xf>
    <xf numFmtId="171" fontId="0" fillId="0" borderId="0" xfId="0" applyNumberFormat="1"/>
    <xf numFmtId="171" fontId="44" fillId="0" borderId="0" xfId="2" applyNumberFormat="1" applyFont="1"/>
    <xf numFmtId="0" fontId="14" fillId="0" borderId="0" xfId="2" applyFont="1" applyAlignment="1">
      <alignment horizontal="center"/>
    </xf>
    <xf numFmtId="0" fontId="2" fillId="0" borderId="19" xfId="2" applyBorder="1" applyAlignment="1">
      <alignment horizontal="right"/>
    </xf>
    <xf numFmtId="183" fontId="3" fillId="0" borderId="19" xfId="2" applyNumberFormat="1" applyFont="1" applyBorder="1" applyAlignment="1">
      <alignment horizontal="left"/>
    </xf>
    <xf numFmtId="173" fontId="14" fillId="0" borderId="0" xfId="2" applyNumberFormat="1" applyFont="1"/>
    <xf numFmtId="0" fontId="42" fillId="14" borderId="0" xfId="2" applyFont="1" applyFill="1"/>
    <xf numFmtId="0" fontId="3" fillId="0" borderId="13" xfId="2" applyFont="1" applyBorder="1" applyAlignment="1">
      <alignment horizontal="center" wrapText="1"/>
    </xf>
    <xf numFmtId="0" fontId="3" fillId="0" borderId="0" xfId="2" quotePrefix="1" applyFont="1" applyAlignment="1">
      <alignment horizontal="center" wrapText="1"/>
    </xf>
    <xf numFmtId="0" fontId="30" fillId="0" borderId="13" xfId="2" quotePrefix="1" applyFont="1" applyBorder="1" applyAlignment="1">
      <alignment horizontal="center" wrapText="1"/>
    </xf>
    <xf numFmtId="0" fontId="3" fillId="0" borderId="0" xfId="2" applyFont="1" applyAlignment="1">
      <alignment horizontal="right"/>
    </xf>
    <xf numFmtId="0" fontId="22" fillId="0" borderId="0" xfId="2" applyFont="1" applyAlignment="1">
      <alignment horizontal="left"/>
    </xf>
    <xf numFmtId="179" fontId="3" fillId="0" borderId="0" xfId="2" applyNumberFormat="1" applyFont="1"/>
    <xf numFmtId="167" fontId="44" fillId="4" borderId="0" xfId="4" applyFont="1" applyFill="1"/>
    <xf numFmtId="0" fontId="3" fillId="27" borderId="0" xfId="2" applyFont="1" applyFill="1" applyAlignment="1">
      <alignment horizontal="left"/>
    </xf>
    <xf numFmtId="0" fontId="2" fillId="27" borderId="0" xfId="2" applyFill="1"/>
    <xf numFmtId="0" fontId="3" fillId="10" borderId="0" xfId="2" applyFont="1" applyFill="1" applyAlignment="1">
      <alignment horizontal="left"/>
    </xf>
    <xf numFmtId="0" fontId="3" fillId="10" borderId="0" xfId="2" applyFont="1" applyFill="1"/>
    <xf numFmtId="0" fontId="3" fillId="10" borderId="0" xfId="2" applyFont="1" applyFill="1" applyAlignment="1">
      <alignment horizontal="center"/>
    </xf>
    <xf numFmtId="0" fontId="3" fillId="28" borderId="0" xfId="2" applyFont="1" applyFill="1" applyAlignment="1">
      <alignment horizontal="left"/>
    </xf>
    <xf numFmtId="0" fontId="2" fillId="28" borderId="0" xfId="2" applyFill="1"/>
    <xf numFmtId="0" fontId="3" fillId="12" borderId="19" xfId="2" applyFont="1" applyFill="1" applyBorder="1"/>
    <xf numFmtId="0" fontId="3" fillId="12" borderId="22" xfId="2" applyFont="1" applyFill="1" applyBorder="1" applyAlignment="1">
      <alignment horizontal="center"/>
    </xf>
    <xf numFmtId="179" fontId="3" fillId="12" borderId="22" xfId="2" applyNumberFormat="1" applyFont="1" applyFill="1" applyBorder="1" applyAlignment="1">
      <alignment horizontal="center"/>
    </xf>
    <xf numFmtId="167" fontId="3" fillId="12" borderId="19" xfId="2" applyNumberFormat="1" applyFont="1" applyFill="1" applyBorder="1"/>
    <xf numFmtId="167" fontId="3" fillId="12" borderId="23" xfId="2" applyNumberFormat="1" applyFont="1" applyFill="1" applyBorder="1" applyAlignment="1">
      <alignment horizontal="center"/>
    </xf>
    <xf numFmtId="0" fontId="13" fillId="0" borderId="0" xfId="2" applyFont="1"/>
    <xf numFmtId="0" fontId="2" fillId="0" borderId="47" xfId="2" applyBorder="1" applyAlignment="1">
      <alignment vertical="top"/>
    </xf>
    <xf numFmtId="0" fontId="2" fillId="0" borderId="47" xfId="2" applyBorder="1" applyAlignment="1">
      <alignment vertical="top" wrapText="1"/>
    </xf>
    <xf numFmtId="0" fontId="2" fillId="0" borderId="48" xfId="2" applyBorder="1" applyAlignment="1">
      <alignment vertical="top"/>
    </xf>
    <xf numFmtId="0" fontId="2" fillId="0" borderId="48" xfId="2" applyBorder="1" applyAlignment="1">
      <alignment vertical="top" wrapText="1"/>
    </xf>
    <xf numFmtId="0" fontId="12" fillId="0" borderId="0" xfId="2" applyFont="1" applyAlignment="1">
      <alignment horizontal="center"/>
    </xf>
    <xf numFmtId="0" fontId="11" fillId="13" borderId="20" xfId="2" applyFont="1" applyFill="1" applyBorder="1"/>
    <xf numFmtId="0" fontId="11" fillId="13" borderId="0" xfId="2" applyFont="1" applyFill="1"/>
    <xf numFmtId="0" fontId="11" fillId="14" borderId="0" xfId="2" applyFont="1" applyFill="1"/>
    <xf numFmtId="0" fontId="11" fillId="0" borderId="0" xfId="2" applyFont="1"/>
    <xf numFmtId="0" fontId="11" fillId="16" borderId="0" xfId="2" applyFont="1" applyFill="1"/>
    <xf numFmtId="0" fontId="12" fillId="27" borderId="0" xfId="2" applyFont="1" applyFill="1"/>
    <xf numFmtId="0" fontId="11" fillId="16" borderId="20" xfId="2" applyFont="1" applyFill="1" applyBorder="1"/>
    <xf numFmtId="0" fontId="11" fillId="10" borderId="0" xfId="2" applyFont="1" applyFill="1"/>
    <xf numFmtId="0" fontId="12" fillId="28" borderId="0" xfId="2" applyFont="1" applyFill="1"/>
    <xf numFmtId="0" fontId="106" fillId="0" borderId="0" xfId="2" applyFont="1" applyAlignment="1">
      <alignment horizontal="left"/>
    </xf>
    <xf numFmtId="0" fontId="107" fillId="0" borderId="0" xfId="2" applyFont="1" applyAlignment="1">
      <alignment horizontal="left"/>
    </xf>
    <xf numFmtId="0" fontId="107" fillId="0" borderId="0" xfId="2" applyFont="1"/>
    <xf numFmtId="0" fontId="45" fillId="0" borderId="1" xfId="2" applyFont="1" applyBorder="1" applyAlignment="1">
      <alignment horizontal="left" indent="1"/>
    </xf>
    <xf numFmtId="0" fontId="18" fillId="4" borderId="4" xfId="2" applyFont="1" applyFill="1" applyBorder="1" applyAlignment="1">
      <alignment horizontal="left" indent="1"/>
    </xf>
    <xf numFmtId="0" fontId="6" fillId="0" borderId="4" xfId="2" applyFont="1" applyBorder="1" applyAlignment="1">
      <alignment horizontal="left" indent="1"/>
    </xf>
    <xf numFmtId="0" fontId="19" fillId="0" borderId="4" xfId="2" applyFont="1" applyBorder="1" applyAlignment="1">
      <alignment horizontal="left" indent="1"/>
    </xf>
    <xf numFmtId="0" fontId="14" fillId="0" borderId="4" xfId="2" quotePrefix="1" applyFont="1" applyBorder="1" applyAlignment="1">
      <alignment horizontal="left" indent="1"/>
    </xf>
    <xf numFmtId="0" fontId="2" fillId="0" borderId="20" xfId="2" applyBorder="1" applyAlignment="1">
      <alignment horizontal="left"/>
    </xf>
    <xf numFmtId="166" fontId="6" fillId="0" borderId="20" xfId="2" applyNumberFormat="1" applyFont="1" applyBorder="1"/>
    <xf numFmtId="165" fontId="0" fillId="0" borderId="0" xfId="0" applyNumberFormat="1"/>
    <xf numFmtId="173" fontId="2" fillId="0" borderId="14" xfId="2" applyNumberFormat="1" applyBorder="1"/>
    <xf numFmtId="173" fontId="5" fillId="0" borderId="12" xfId="2" applyNumberFormat="1" applyFont="1" applyBorder="1"/>
    <xf numFmtId="0" fontId="8" fillId="0" borderId="0" xfId="2" applyFont="1" applyAlignment="1">
      <alignment horizontal="left" indent="1"/>
    </xf>
    <xf numFmtId="0" fontId="3" fillId="0" borderId="0" xfId="2" applyFont="1" applyAlignment="1">
      <alignment horizontal="left"/>
    </xf>
    <xf numFmtId="0" fontId="2" fillId="0" borderId="0" xfId="2" applyAlignment="1">
      <alignment horizontal="left" indent="2"/>
    </xf>
    <xf numFmtId="0" fontId="2" fillId="0" borderId="13" xfId="2" applyBorder="1" applyAlignment="1">
      <alignment horizontal="left" indent="1"/>
    </xf>
    <xf numFmtId="0" fontId="2" fillId="0" borderId="0" xfId="2" applyAlignment="1">
      <alignment horizontal="left" wrapText="1" indent="1"/>
    </xf>
    <xf numFmtId="10" fontId="18" fillId="0" borderId="0" xfId="2" applyNumberFormat="1" applyFont="1"/>
    <xf numFmtId="183" fontId="3" fillId="0" borderId="0" xfId="2" applyNumberFormat="1" applyFont="1" applyAlignment="1">
      <alignment horizontal="left"/>
    </xf>
    <xf numFmtId="184" fontId="3" fillId="0" borderId="0" xfId="2" applyNumberFormat="1" applyFont="1" applyAlignment="1">
      <alignment horizontal="left"/>
    </xf>
    <xf numFmtId="0" fontId="10" fillId="14" borderId="0" xfId="2" applyFont="1" applyFill="1" applyAlignment="1">
      <alignment horizontal="right"/>
    </xf>
    <xf numFmtId="169" fontId="2" fillId="0" borderId="13" xfId="20" applyNumberFormat="1" applyFont="1" applyBorder="1"/>
    <xf numFmtId="173" fontId="19" fillId="0" borderId="0" xfId="2" applyNumberFormat="1" applyFont="1"/>
    <xf numFmtId="190" fontId="6" fillId="0" borderId="0" xfId="2" applyNumberFormat="1" applyFont="1"/>
    <xf numFmtId="0" fontId="7" fillId="0" borderId="0" xfId="2" applyFont="1" applyAlignment="1">
      <alignment horizontal="left"/>
    </xf>
    <xf numFmtId="190" fontId="30" fillId="0" borderId="0" xfId="2" applyNumberFormat="1" applyFont="1"/>
    <xf numFmtId="0" fontId="7" fillId="0" borderId="13" xfId="2" applyFont="1" applyBorder="1"/>
    <xf numFmtId="176" fontId="2" fillId="0" borderId="0" xfId="2" applyNumberFormat="1" applyAlignment="1">
      <alignment horizontal="center"/>
    </xf>
    <xf numFmtId="191" fontId="2" fillId="0" borderId="0" xfId="2" applyNumberFormat="1" applyAlignment="1">
      <alignment horizontal="center"/>
    </xf>
    <xf numFmtId="168" fontId="6" fillId="0" borderId="0" xfId="2" applyNumberFormat="1" applyFont="1"/>
    <xf numFmtId="10" fontId="18" fillId="0" borderId="11" xfId="2" applyNumberFormat="1" applyFont="1" applyBorder="1"/>
    <xf numFmtId="168" fontId="6" fillId="0" borderId="11" xfId="2" applyNumberFormat="1" applyFont="1" applyBorder="1"/>
    <xf numFmtId="43" fontId="2" fillId="0" borderId="0" xfId="2" applyNumberFormat="1"/>
    <xf numFmtId="43" fontId="2" fillId="0" borderId="11" xfId="2" applyNumberFormat="1" applyBorder="1"/>
    <xf numFmtId="0" fontId="4" fillId="13" borderId="24" xfId="2" applyFont="1" applyFill="1" applyBorder="1" applyAlignment="1">
      <alignment horizontal="center"/>
    </xf>
    <xf numFmtId="0" fontId="3" fillId="13" borderId="10" xfId="2" applyFont="1" applyFill="1" applyBorder="1" applyAlignment="1">
      <alignment horizontal="center"/>
    </xf>
    <xf numFmtId="0" fontId="2" fillId="13" borderId="10" xfId="2" applyFill="1" applyBorder="1" applyAlignment="1">
      <alignment horizontal="center"/>
    </xf>
    <xf numFmtId="17" fontId="18" fillId="0" borderId="10" xfId="13" applyNumberFormat="1" applyFont="1" applyBorder="1" applyAlignment="1">
      <alignment horizontal="center"/>
    </xf>
    <xf numFmtId="10" fontId="6" fillId="0" borderId="10" xfId="2" applyNumberFormat="1" applyFont="1" applyBorder="1"/>
    <xf numFmtId="164" fontId="2" fillId="0" borderId="10" xfId="2" applyNumberFormat="1" applyBorder="1"/>
    <xf numFmtId="167" fontId="2" fillId="0" borderId="10" xfId="19" applyBorder="1"/>
    <xf numFmtId="0" fontId="5" fillId="0" borderId="10" xfId="2" applyFont="1" applyBorder="1" applyAlignment="1">
      <alignment horizontal="center"/>
    </xf>
    <xf numFmtId="17" fontId="4" fillId="0" borderId="10" xfId="2" applyNumberFormat="1" applyFont="1" applyBorder="1" applyAlignment="1">
      <alignment horizontal="right"/>
    </xf>
    <xf numFmtId="185" fontId="2" fillId="0" borderId="10" xfId="2" applyNumberFormat="1" applyBorder="1"/>
    <xf numFmtId="167" fontId="3" fillId="0" borderId="12" xfId="4" applyFill="1" applyBorder="1"/>
    <xf numFmtId="167" fontId="3" fillId="0" borderId="10" xfId="4" applyFill="1" applyBorder="1"/>
    <xf numFmtId="43" fontId="2" fillId="0" borderId="10" xfId="2" applyNumberFormat="1" applyBorder="1"/>
    <xf numFmtId="167" fontId="5" fillId="0" borderId="10" xfId="4" applyFont="1" applyFill="1" applyBorder="1"/>
    <xf numFmtId="167" fontId="4" fillId="0" borderId="10" xfId="4" applyFont="1" applyFill="1" applyBorder="1"/>
    <xf numFmtId="168" fontId="18" fillId="0" borderId="0" xfId="2" applyNumberFormat="1" applyFont="1"/>
    <xf numFmtId="168" fontId="18" fillId="0" borderId="11" xfId="2" applyNumberFormat="1" applyFont="1" applyBorder="1"/>
    <xf numFmtId="167" fontId="5" fillId="29" borderId="0" xfId="4" applyFont="1" applyFill="1"/>
    <xf numFmtId="165" fontId="44" fillId="0" borderId="0" xfId="2" applyNumberFormat="1" applyFont="1"/>
    <xf numFmtId="165" fontId="19" fillId="0" borderId="0" xfId="2" applyNumberFormat="1" applyFont="1"/>
    <xf numFmtId="165" fontId="2" fillId="0" borderId="20" xfId="2" applyNumberFormat="1" applyBorder="1"/>
    <xf numFmtId="0" fontId="38" fillId="0" borderId="0" xfId="2" applyFont="1" applyAlignment="1">
      <alignment horizontal="center" wrapText="1"/>
    </xf>
    <xf numFmtId="0" fontId="11" fillId="0" borderId="0" xfId="2" applyFont="1" applyAlignment="1">
      <alignment horizontal="center"/>
    </xf>
    <xf numFmtId="167" fontId="22" fillId="0" borderId="0" xfId="2" applyNumberFormat="1" applyFont="1"/>
    <xf numFmtId="0" fontId="12" fillId="0" borderId="0" xfId="2" applyFont="1" applyAlignment="1">
      <alignment horizontal="left" indent="1"/>
    </xf>
    <xf numFmtId="0" fontId="12" fillId="0" borderId="0" xfId="2" applyFont="1" applyAlignment="1">
      <alignment horizontal="left" indent="2"/>
    </xf>
    <xf numFmtId="167" fontId="44" fillId="0" borderId="0" xfId="4" applyFont="1" applyFill="1"/>
    <xf numFmtId="170" fontId="2" fillId="0" borderId="13" xfId="2" applyNumberFormat="1" applyBorder="1"/>
    <xf numFmtId="0" fontId="110" fillId="0" borderId="0" xfId="0" applyFont="1"/>
    <xf numFmtId="167" fontId="2" fillId="0" borderId="54" xfId="2" applyNumberFormat="1" applyBorder="1"/>
    <xf numFmtId="167" fontId="2" fillId="0" borderId="53" xfId="2" applyNumberFormat="1" applyBorder="1"/>
    <xf numFmtId="0" fontId="0" fillId="0" borderId="11" xfId="0" applyBorder="1"/>
    <xf numFmtId="167" fontId="5" fillId="29" borderId="10" xfId="2" applyNumberFormat="1" applyFont="1" applyFill="1" applyBorder="1"/>
    <xf numFmtId="167" fontId="5" fillId="29" borderId="0" xfId="2" applyNumberFormat="1" applyFont="1" applyFill="1"/>
    <xf numFmtId="167" fontId="5" fillId="29" borderId="11" xfId="2" applyNumberFormat="1" applyFont="1" applyFill="1" applyBorder="1"/>
    <xf numFmtId="10" fontId="2" fillId="0" borderId="13" xfId="2" applyNumberFormat="1" applyBorder="1"/>
    <xf numFmtId="0" fontId="2" fillId="0" borderId="50" xfId="2" applyBorder="1"/>
    <xf numFmtId="10" fontId="2" fillId="0" borderId="50" xfId="2" applyNumberFormat="1" applyBorder="1"/>
    <xf numFmtId="170" fontId="2" fillId="0" borderId="50" xfId="2" applyNumberFormat="1" applyBorder="1"/>
    <xf numFmtId="0" fontId="8" fillId="30" borderId="0" xfId="2" applyFont="1" applyFill="1" applyAlignment="1">
      <alignment horizontal="center"/>
    </xf>
    <xf numFmtId="0" fontId="11" fillId="30" borderId="0" xfId="2" applyFont="1" applyFill="1"/>
    <xf numFmtId="0" fontId="8" fillId="30" borderId="0" xfId="2" applyFont="1" applyFill="1"/>
    <xf numFmtId="0" fontId="2" fillId="30" borderId="0" xfId="2" applyFill="1"/>
    <xf numFmtId="167" fontId="2" fillId="30" borderId="0" xfId="2" applyNumberFormat="1" applyFill="1"/>
    <xf numFmtId="243" fontId="2" fillId="30" borderId="0" xfId="2" applyNumberFormat="1" applyFill="1"/>
    <xf numFmtId="167" fontId="2" fillId="12" borderId="0" xfId="2" applyNumberFormat="1" applyFill="1"/>
    <xf numFmtId="167" fontId="6" fillId="12" borderId="0" xfId="2" applyNumberFormat="1" applyFont="1" applyFill="1"/>
    <xf numFmtId="167" fontId="6" fillId="12" borderId="13" xfId="2" applyNumberFormat="1" applyFont="1" applyFill="1" applyBorder="1"/>
    <xf numFmtId="167" fontId="6" fillId="13" borderId="0" xfId="2" applyNumberFormat="1" applyFont="1" applyFill="1"/>
    <xf numFmtId="0" fontId="44" fillId="0" borderId="0" xfId="2" applyFont="1" applyAlignment="1">
      <alignment horizontal="center"/>
    </xf>
    <xf numFmtId="171" fontId="2" fillId="0" borderId="0" xfId="2" applyNumberFormat="1" applyAlignment="1">
      <alignment horizontal="center"/>
    </xf>
    <xf numFmtId="0" fontId="2" fillId="0" borderId="53" xfId="2" applyBorder="1"/>
    <xf numFmtId="167" fontId="3" fillId="0" borderId="53" xfId="15" applyNumberFormat="1" applyFont="1" applyBorder="1"/>
    <xf numFmtId="175" fontId="2" fillId="0" borderId="53" xfId="2" applyNumberFormat="1" applyBorder="1"/>
    <xf numFmtId="177" fontId="2" fillId="0" borderId="53" xfId="2" applyNumberFormat="1" applyBorder="1"/>
    <xf numFmtId="173" fontId="2" fillId="0" borderId="53" xfId="2" applyNumberFormat="1" applyBorder="1"/>
    <xf numFmtId="169" fontId="2" fillId="0" borderId="53" xfId="20" applyNumberFormat="1" applyFont="1" applyBorder="1"/>
    <xf numFmtId="0" fontId="2" fillId="0" borderId="53" xfId="2" applyBorder="1" applyAlignment="1">
      <alignment horizontal="left" indent="1"/>
    </xf>
    <xf numFmtId="167" fontId="6" fillId="0" borderId="0" xfId="2" applyNumberFormat="1" applyFont="1" applyAlignment="1">
      <alignment horizontal="right"/>
    </xf>
    <xf numFmtId="168" fontId="18" fillId="4" borderId="0" xfId="2" applyNumberFormat="1" applyFont="1" applyFill="1" applyProtection="1">
      <protection locked="0"/>
    </xf>
    <xf numFmtId="168" fontId="18" fillId="4" borderId="11" xfId="2" applyNumberFormat="1" applyFont="1" applyFill="1" applyBorder="1" applyProtection="1">
      <protection locked="0"/>
    </xf>
    <xf numFmtId="164" fontId="5" fillId="4" borderId="11" xfId="2" applyNumberFormat="1" applyFont="1" applyFill="1" applyBorder="1" applyProtection="1">
      <protection locked="0"/>
    </xf>
    <xf numFmtId="164" fontId="5" fillId="4" borderId="10" xfId="2" applyNumberFormat="1" applyFont="1" applyFill="1" applyBorder="1" applyProtection="1">
      <protection locked="0"/>
    </xf>
    <xf numFmtId="164" fontId="5" fillId="4" borderId="0" xfId="2" applyNumberFormat="1" applyFont="1" applyFill="1" applyProtection="1">
      <protection locked="0"/>
    </xf>
    <xf numFmtId="0" fontId="17" fillId="13" borderId="29" xfId="2" applyFont="1" applyFill="1" applyBorder="1" applyAlignment="1">
      <alignment horizontal="left" indent="1"/>
    </xf>
    <xf numFmtId="0" fontId="24" fillId="0" borderId="0" xfId="2" applyFont="1" applyAlignment="1">
      <alignment horizontal="left" indent="1"/>
    </xf>
    <xf numFmtId="0" fontId="2" fillId="0" borderId="7" xfId="2" applyBorder="1" applyAlignment="1">
      <alignment horizontal="left" indent="1"/>
    </xf>
    <xf numFmtId="0" fontId="53" fillId="13" borderId="53" xfId="2" applyFont="1" applyFill="1" applyBorder="1" applyAlignment="1">
      <alignment horizontal="center"/>
    </xf>
    <xf numFmtId="244" fontId="53" fillId="13" borderId="53" xfId="2" applyNumberFormat="1" applyFont="1" applyFill="1" applyBorder="1" applyAlignment="1">
      <alignment horizontal="center"/>
    </xf>
    <xf numFmtId="244" fontId="53" fillId="13" borderId="0" xfId="2" applyNumberFormat="1" applyFont="1" applyFill="1" applyAlignment="1">
      <alignment horizontal="center"/>
    </xf>
    <xf numFmtId="1" fontId="2" fillId="13" borderId="0" xfId="2" applyNumberFormat="1" applyFill="1" applyAlignment="1">
      <alignment horizontal="center"/>
    </xf>
    <xf numFmtId="165" fontId="44" fillId="0" borderId="53" xfId="2" applyNumberFormat="1" applyFont="1" applyBorder="1"/>
    <xf numFmtId="166" fontId="2" fillId="0" borderId="53" xfId="2" applyNumberFormat="1" applyBorder="1"/>
    <xf numFmtId="165" fontId="2" fillId="0" borderId="53" xfId="2" applyNumberFormat="1" applyBorder="1"/>
    <xf numFmtId="190" fontId="2" fillId="0" borderId="0" xfId="2" applyNumberFormat="1"/>
    <xf numFmtId="166" fontId="113" fillId="0" borderId="20" xfId="2" applyNumberFormat="1" applyFont="1" applyBorder="1"/>
    <xf numFmtId="0" fontId="32" fillId="0" borderId="55" xfId="18" applyFont="1" applyBorder="1" applyAlignment="1">
      <alignment horizontal="center" wrapText="1"/>
    </xf>
    <xf numFmtId="167" fontId="2" fillId="13" borderId="0" xfId="2" applyNumberFormat="1" applyFill="1"/>
    <xf numFmtId="167" fontId="2" fillId="13" borderId="13" xfId="2" applyNumberFormat="1" applyFill="1" applyBorder="1"/>
    <xf numFmtId="167" fontId="2" fillId="35" borderId="0" xfId="2" applyNumberFormat="1" applyFill="1"/>
    <xf numFmtId="0" fontId="114" fillId="0" borderId="0" xfId="0" applyFont="1"/>
    <xf numFmtId="0" fontId="7" fillId="22" borderId="21" xfId="2" applyFont="1" applyFill="1" applyBorder="1" applyAlignment="1">
      <alignment horizontal="center"/>
    </xf>
    <xf numFmtId="0" fontId="7" fillId="22" borderId="11" xfId="2" applyFont="1" applyFill="1" applyBorder="1" applyAlignment="1">
      <alignment horizontal="center"/>
    </xf>
    <xf numFmtId="0" fontId="6" fillId="22" borderId="11" xfId="2" applyFont="1" applyFill="1" applyBorder="1" applyAlignment="1">
      <alignment horizontal="center"/>
    </xf>
    <xf numFmtId="173" fontId="2" fillId="13" borderId="13" xfId="2" applyNumberFormat="1" applyFill="1" applyBorder="1"/>
    <xf numFmtId="173" fontId="2" fillId="13" borderId="0" xfId="2" applyNumberFormat="1" applyFill="1"/>
    <xf numFmtId="171" fontId="2" fillId="0" borderId="53" xfId="2" applyNumberFormat="1" applyBorder="1"/>
    <xf numFmtId="171" fontId="2" fillId="0" borderId="11" xfId="2" applyNumberFormat="1" applyBorder="1"/>
    <xf numFmtId="3" fontId="0" fillId="0" borderId="0" xfId="0" applyNumberFormat="1"/>
    <xf numFmtId="3" fontId="0" fillId="0" borderId="11" xfId="0" applyNumberFormat="1" applyBorder="1"/>
    <xf numFmtId="9" fontId="6" fillId="0" borderId="0" xfId="2" applyNumberFormat="1" applyFont="1"/>
    <xf numFmtId="9" fontId="6" fillId="0" borderId="11" xfId="2" applyNumberFormat="1" applyFont="1" applyBorder="1"/>
    <xf numFmtId="245" fontId="46" fillId="0" borderId="0" xfId="0" applyNumberFormat="1" applyFont="1"/>
    <xf numFmtId="245" fontId="46" fillId="0" borderId="11" xfId="0" applyNumberFormat="1" applyFont="1" applyBorder="1"/>
    <xf numFmtId="0" fontId="10" fillId="14" borderId="57" xfId="2" applyFont="1" applyFill="1" applyBorder="1"/>
    <xf numFmtId="167" fontId="21" fillId="0" borderId="11" xfId="2" applyNumberFormat="1" applyFont="1" applyBorder="1"/>
    <xf numFmtId="166" fontId="19" fillId="0" borderId="0" xfId="2" applyNumberFormat="1" applyFont="1"/>
    <xf numFmtId="166" fontId="113" fillId="0" borderId="0" xfId="2" applyNumberFormat="1" applyFont="1"/>
    <xf numFmtId="0" fontId="17" fillId="36" borderId="0" xfId="2" applyFont="1" applyFill="1"/>
    <xf numFmtId="167" fontId="3" fillId="36" borderId="0" xfId="2" applyNumberFormat="1" applyFont="1" applyFill="1" applyAlignment="1">
      <alignment horizontal="center"/>
    </xf>
    <xf numFmtId="173" fontId="3" fillId="36" borderId="0" xfId="2" applyNumberFormat="1" applyFont="1" applyFill="1" applyAlignment="1">
      <alignment horizontal="center"/>
    </xf>
    <xf numFmtId="0" fontId="2" fillId="36" borderId="0" xfId="2" applyFill="1"/>
    <xf numFmtId="167" fontId="3" fillId="36" borderId="0" xfId="15" applyNumberFormat="1" applyFont="1" applyFill="1"/>
    <xf numFmtId="174" fontId="3" fillId="36" borderId="0" xfId="2" applyNumberFormat="1" applyFont="1" applyFill="1" applyAlignment="1">
      <alignment horizontal="center"/>
    </xf>
    <xf numFmtId="174" fontId="2" fillId="36" borderId="0" xfId="2" applyNumberFormat="1" applyFill="1" applyAlignment="1">
      <alignment horizontal="center"/>
    </xf>
    <xf numFmtId="167" fontId="30" fillId="0" borderId="0" xfId="4" applyFont="1" applyFill="1" applyAlignment="1">
      <alignment horizontal="right"/>
    </xf>
    <xf numFmtId="167" fontId="30" fillId="0" borderId="11" xfId="4" applyFont="1" applyFill="1" applyBorder="1" applyAlignment="1">
      <alignment horizontal="right"/>
    </xf>
    <xf numFmtId="180" fontId="6" fillId="11" borderId="0" xfId="2" applyNumberFormat="1" applyFont="1" applyFill="1"/>
    <xf numFmtId="0" fontId="2" fillId="37" borderId="0" xfId="2" applyFill="1"/>
    <xf numFmtId="0" fontId="2" fillId="32" borderId="0" xfId="2" applyFill="1"/>
    <xf numFmtId="0" fontId="28" fillId="32" borderId="0" xfId="2" applyFont="1" applyFill="1"/>
    <xf numFmtId="0" fontId="2" fillId="32" borderId="0" xfId="2" applyFill="1" applyAlignment="1">
      <alignment horizontal="right"/>
    </xf>
    <xf numFmtId="167" fontId="6" fillId="0" borderId="53" xfId="2" applyNumberFormat="1" applyFont="1" applyBorder="1"/>
    <xf numFmtId="167" fontId="5" fillId="29" borderId="11" xfId="4" applyFont="1" applyFill="1" applyBorder="1"/>
    <xf numFmtId="173" fontId="6" fillId="0" borderId="27" xfId="2" applyNumberFormat="1" applyFont="1" applyBorder="1"/>
    <xf numFmtId="173" fontId="2" fillId="0" borderId="54" xfId="2" applyNumberFormat="1" applyBorder="1"/>
    <xf numFmtId="10" fontId="19" fillId="0" borderId="11" xfId="2" applyNumberFormat="1" applyFont="1" applyBorder="1"/>
    <xf numFmtId="177" fontId="6" fillId="29" borderId="0" xfId="2" applyNumberFormat="1" applyFont="1" applyFill="1"/>
    <xf numFmtId="0" fontId="2" fillId="38" borderId="0" xfId="2" applyFill="1" applyAlignment="1">
      <alignment horizontal="center" wrapText="1"/>
    </xf>
    <xf numFmtId="246" fontId="46" fillId="0" borderId="0" xfId="0" applyNumberFormat="1" applyFont="1"/>
    <xf numFmtId="246" fontId="46" fillId="0" borderId="11" xfId="0" applyNumberFormat="1" applyFont="1" applyBorder="1"/>
    <xf numFmtId="10" fontId="44" fillId="0" borderId="0" xfId="2" applyNumberFormat="1" applyFont="1"/>
    <xf numFmtId="2" fontId="0" fillId="0" borderId="0" xfId="0" applyNumberFormat="1"/>
    <xf numFmtId="2" fontId="0" fillId="0" borderId="59" xfId="0" applyNumberFormat="1" applyBorder="1"/>
    <xf numFmtId="0" fontId="51" fillId="0" borderId="0" xfId="0" applyFont="1"/>
    <xf numFmtId="167" fontId="6" fillId="0" borderId="11" xfId="2" applyNumberFormat="1" applyFont="1" applyBorder="1"/>
    <xf numFmtId="167" fontId="2" fillId="0" borderId="52" xfId="2" applyNumberFormat="1" applyBorder="1"/>
    <xf numFmtId="0" fontId="2" fillId="0" borderId="60" xfId="2" applyBorder="1"/>
    <xf numFmtId="173" fontId="2" fillId="0" borderId="60" xfId="2" applyNumberFormat="1" applyBorder="1"/>
    <xf numFmtId="167" fontId="2" fillId="0" borderId="60" xfId="2" applyNumberFormat="1" applyBorder="1"/>
    <xf numFmtId="0" fontId="11" fillId="33" borderId="0" xfId="2" applyFont="1" applyFill="1"/>
    <xf numFmtId="0" fontId="2" fillId="33" borderId="0" xfId="2" applyFill="1"/>
    <xf numFmtId="0" fontId="8" fillId="35" borderId="0" xfId="2" applyFont="1" applyFill="1" applyAlignment="1">
      <alignment horizontal="center"/>
    </xf>
    <xf numFmtId="2" fontId="0" fillId="0" borderId="60" xfId="0" applyNumberFormat="1" applyBorder="1"/>
    <xf numFmtId="167" fontId="18" fillId="4" borderId="10" xfId="4" applyFont="1" applyFill="1" applyBorder="1" applyProtection="1">
      <protection locked="0"/>
    </xf>
    <xf numFmtId="167" fontId="18" fillId="4" borderId="0" xfId="4" applyFont="1" applyFill="1" applyProtection="1">
      <protection locked="0"/>
    </xf>
    <xf numFmtId="167" fontId="18" fillId="4" borderId="11" xfId="4" applyFont="1" applyFill="1" applyBorder="1" applyProtection="1">
      <protection locked="0"/>
    </xf>
    <xf numFmtId="169" fontId="2" fillId="0" borderId="0" xfId="2" applyNumberFormat="1"/>
    <xf numFmtId="164" fontId="46" fillId="0" borderId="0" xfId="0" applyNumberFormat="1" applyFont="1"/>
    <xf numFmtId="170" fontId="46" fillId="0" borderId="0" xfId="0" applyNumberFormat="1" applyFont="1"/>
    <xf numFmtId="164" fontId="0" fillId="0" borderId="0" xfId="0" applyNumberFormat="1"/>
    <xf numFmtId="164" fontId="0" fillId="0" borderId="60" xfId="0" applyNumberFormat="1" applyBorder="1"/>
    <xf numFmtId="167" fontId="6" fillId="45" borderId="0" xfId="2" applyNumberFormat="1" applyFont="1" applyFill="1"/>
    <xf numFmtId="167" fontId="6" fillId="45" borderId="13" xfId="2" applyNumberFormat="1" applyFont="1" applyFill="1" applyBorder="1"/>
    <xf numFmtId="173" fontId="2" fillId="0" borderId="61" xfId="2" applyNumberFormat="1" applyBorder="1"/>
    <xf numFmtId="173" fontId="44" fillId="0" borderId="0" xfId="2" applyNumberFormat="1" applyFont="1"/>
    <xf numFmtId="173" fontId="44" fillId="0" borderId="61" xfId="2" applyNumberFormat="1" applyFont="1" applyBorder="1"/>
    <xf numFmtId="167" fontId="44" fillId="0" borderId="0" xfId="2" applyNumberFormat="1" applyFont="1"/>
    <xf numFmtId="167" fontId="2" fillId="41" borderId="0" xfId="2" applyNumberFormat="1" applyFill="1"/>
    <xf numFmtId="167" fontId="2" fillId="35" borderId="61" xfId="2" applyNumberFormat="1" applyFill="1" applyBorder="1"/>
    <xf numFmtId="173" fontId="44" fillId="0" borderId="13" xfId="2" applyNumberFormat="1" applyFont="1" applyBorder="1"/>
    <xf numFmtId="167" fontId="7" fillId="0" borderId="0" xfId="2" applyNumberFormat="1" applyFont="1"/>
    <xf numFmtId="173" fontId="19" fillId="0" borderId="0" xfId="2" quotePrefix="1" applyNumberFormat="1" applyFont="1"/>
    <xf numFmtId="175" fontId="2" fillId="0" borderId="60" xfId="2" applyNumberFormat="1" applyBorder="1"/>
    <xf numFmtId="177" fontId="6" fillId="0" borderId="60" xfId="2" applyNumberFormat="1" applyFont="1" applyBorder="1"/>
    <xf numFmtId="177" fontId="6" fillId="29" borderId="60" xfId="2" applyNumberFormat="1" applyFont="1" applyFill="1" applyBorder="1"/>
    <xf numFmtId="169" fontId="0" fillId="0" borderId="0" xfId="20" applyNumberFormat="1" applyFont="1"/>
    <xf numFmtId="0" fontId="46" fillId="0" borderId="0" xfId="0" applyFont="1"/>
    <xf numFmtId="175" fontId="3" fillId="0" borderId="7" xfId="2" applyNumberFormat="1" applyFont="1" applyBorder="1" applyAlignment="1">
      <alignment horizontal="right"/>
    </xf>
    <xf numFmtId="168" fontId="6" fillId="0" borderId="0" xfId="3" applyNumberFormat="1" applyFont="1" applyFill="1" applyBorder="1" applyProtection="1"/>
    <xf numFmtId="168" fontId="6" fillId="0" borderId="10" xfId="3" applyNumberFormat="1" applyFont="1" applyFill="1" applyBorder="1" applyProtection="1"/>
    <xf numFmtId="10" fontId="44" fillId="0" borderId="10" xfId="2" applyNumberFormat="1" applyFont="1" applyBorder="1"/>
    <xf numFmtId="10" fontId="44" fillId="0" borderId="11" xfId="2" applyNumberFormat="1" applyFont="1" applyBorder="1"/>
    <xf numFmtId="252" fontId="6" fillId="0" borderId="10" xfId="20" applyNumberFormat="1" applyFont="1" applyBorder="1" applyProtection="1"/>
    <xf numFmtId="252" fontId="6" fillId="0" borderId="0" xfId="20" applyNumberFormat="1" applyFont="1" applyProtection="1"/>
    <xf numFmtId="252" fontId="6" fillId="0" borderId="11" xfId="20" applyNumberFormat="1" applyFont="1" applyBorder="1" applyProtection="1"/>
    <xf numFmtId="180" fontId="19" fillId="0" borderId="0" xfId="19" applyNumberFormat="1" applyFont="1"/>
    <xf numFmtId="180" fontId="33" fillId="0" borderId="11" xfId="19" applyNumberFormat="1" applyFont="1" applyBorder="1"/>
    <xf numFmtId="180" fontId="19" fillId="0" borderId="11" xfId="2" applyNumberFormat="1" applyFont="1" applyBorder="1"/>
    <xf numFmtId="10" fontId="0" fillId="0" borderId="0" xfId="3" applyNumberFormat="1" applyFont="1" applyBorder="1" applyProtection="1"/>
    <xf numFmtId="10" fontId="47" fillId="0" borderId="0" xfId="3" applyNumberFormat="1" applyFont="1" applyFill="1" applyBorder="1" applyProtection="1"/>
    <xf numFmtId="10" fontId="47" fillId="0" borderId="11" xfId="3" applyNumberFormat="1" applyFont="1" applyFill="1" applyBorder="1" applyProtection="1"/>
    <xf numFmtId="10" fontId="47" fillId="0" borderId="14" xfId="3" applyNumberFormat="1" applyFont="1" applyFill="1" applyBorder="1" applyProtection="1"/>
    <xf numFmtId="10" fontId="19" fillId="0" borderId="0" xfId="3" applyNumberFormat="1" applyFont="1" applyFill="1" applyBorder="1" applyProtection="1"/>
    <xf numFmtId="10" fontId="41" fillId="0" borderId="0" xfId="3" applyNumberFormat="1" applyFont="1" applyFill="1" applyBorder="1" applyProtection="1"/>
    <xf numFmtId="10" fontId="12" fillId="0" borderId="11" xfId="3" applyNumberFormat="1" applyFont="1" applyFill="1" applyBorder="1" applyProtection="1"/>
    <xf numFmtId="10" fontId="2" fillId="0" borderId="0" xfId="3" applyNumberFormat="1" applyFont="1" applyFill="1" applyBorder="1" applyProtection="1"/>
    <xf numFmtId="10" fontId="6" fillId="0" borderId="10" xfId="3" applyNumberFormat="1" applyFont="1" applyFill="1" applyBorder="1" applyProtection="1"/>
    <xf numFmtId="10" fontId="6" fillId="0" borderId="0" xfId="3" applyNumberFormat="1" applyFont="1" applyFill="1" applyBorder="1" applyProtection="1"/>
    <xf numFmtId="10" fontId="6" fillId="0" borderId="11" xfId="3" applyNumberFormat="1" applyFont="1" applyFill="1" applyBorder="1" applyProtection="1"/>
    <xf numFmtId="167" fontId="3" fillId="0" borderId="23" xfId="19" applyFont="1" applyBorder="1"/>
    <xf numFmtId="164" fontId="19" fillId="0" borderId="0" xfId="2" applyNumberFormat="1" applyFont="1"/>
    <xf numFmtId="164" fontId="19" fillId="0" borderId="11" xfId="2" applyNumberFormat="1" applyFont="1" applyBorder="1"/>
    <xf numFmtId="10" fontId="0" fillId="0" borderId="0" xfId="3" applyNumberFormat="1" applyFont="1" applyFill="1" applyBorder="1" applyProtection="1"/>
    <xf numFmtId="10" fontId="0" fillId="0" borderId="11" xfId="3" applyNumberFormat="1" applyFont="1" applyFill="1" applyBorder="1" applyProtection="1"/>
    <xf numFmtId="10" fontId="2" fillId="0" borderId="11" xfId="3" applyNumberFormat="1" applyFont="1" applyFill="1" applyBorder="1" applyProtection="1"/>
    <xf numFmtId="10" fontId="2" fillId="0" borderId="10" xfId="3" applyNumberFormat="1" applyFont="1" applyFill="1" applyBorder="1" applyProtection="1"/>
    <xf numFmtId="10" fontId="5" fillId="0" borderId="0" xfId="2" applyNumberFormat="1" applyFont="1"/>
    <xf numFmtId="173" fontId="5" fillId="0" borderId="26" xfId="2" applyNumberFormat="1" applyFont="1" applyBorder="1"/>
    <xf numFmtId="173" fontId="5" fillId="0" borderId="27" xfId="2" applyNumberFormat="1" applyFont="1" applyBorder="1"/>
    <xf numFmtId="173" fontId="2" fillId="0" borderId="26" xfId="2" applyNumberFormat="1" applyBorder="1"/>
    <xf numFmtId="173" fontId="19" fillId="0" borderId="10" xfId="2" applyNumberFormat="1" applyFont="1" applyBorder="1"/>
    <xf numFmtId="173" fontId="19" fillId="0" borderId="11" xfId="2" applyNumberFormat="1" applyFont="1" applyBorder="1"/>
    <xf numFmtId="173" fontId="12" fillId="0" borderId="10" xfId="2" applyNumberFormat="1" applyFont="1" applyBorder="1"/>
    <xf numFmtId="0" fontId="2" fillId="0" borderId="26" xfId="2" applyBorder="1"/>
    <xf numFmtId="173" fontId="44" fillId="0" borderId="26" xfId="2" applyNumberFormat="1" applyFont="1" applyBorder="1"/>
    <xf numFmtId="173" fontId="2" fillId="0" borderId="27" xfId="2" applyNumberFormat="1" applyBorder="1"/>
    <xf numFmtId="0" fontId="2" fillId="0" borderId="27" xfId="2" applyBorder="1"/>
    <xf numFmtId="2" fontId="2" fillId="0" borderId="24" xfId="2" applyNumberFormat="1" applyBorder="1"/>
    <xf numFmtId="2" fontId="2" fillId="0" borderId="20" xfId="2" applyNumberFormat="1" applyBorder="1"/>
    <xf numFmtId="167" fontId="2" fillId="0" borderId="26" xfId="2" applyNumberFormat="1" applyBorder="1"/>
    <xf numFmtId="2" fontId="2" fillId="0" borderId="10" xfId="2" applyNumberFormat="1" applyBorder="1"/>
    <xf numFmtId="173" fontId="2" fillId="0" borderId="12" xfId="2" applyNumberFormat="1" applyBorder="1"/>
    <xf numFmtId="0" fontId="2" fillId="0" borderId="19" xfId="2" applyBorder="1"/>
    <xf numFmtId="167" fontId="2" fillId="0" borderId="22" xfId="2" applyNumberFormat="1" applyBorder="1"/>
    <xf numFmtId="167" fontId="2" fillId="0" borderId="23" xfId="2" applyNumberFormat="1" applyBorder="1"/>
    <xf numFmtId="167" fontId="13" fillId="0" borderId="12" xfId="4" applyFont="1" applyFill="1" applyBorder="1"/>
    <xf numFmtId="167" fontId="13" fillId="0" borderId="61" xfId="4" applyFont="1" applyFill="1" applyBorder="1"/>
    <xf numFmtId="167" fontId="13" fillId="0" borderId="14" xfId="4" applyFont="1" applyFill="1" applyBorder="1"/>
    <xf numFmtId="167" fontId="2" fillId="0" borderId="19" xfId="2" applyNumberFormat="1" applyBorder="1"/>
    <xf numFmtId="167" fontId="2" fillId="0" borderId="17" xfId="2" applyNumberFormat="1" applyBorder="1"/>
    <xf numFmtId="167" fontId="18" fillId="0" borderId="49" xfId="2" applyNumberFormat="1" applyFont="1" applyBorder="1"/>
    <xf numFmtId="167" fontId="18" fillId="0" borderId="50" xfId="2" applyNumberFormat="1" applyFont="1" applyBorder="1"/>
    <xf numFmtId="167" fontId="18" fillId="0" borderId="51" xfId="2" applyNumberFormat="1" applyFont="1" applyBorder="1"/>
    <xf numFmtId="9" fontId="2" fillId="0" borderId="10" xfId="20" applyFont="1" applyBorder="1" applyProtection="1"/>
    <xf numFmtId="9" fontId="2" fillId="0" borderId="0" xfId="20" applyFont="1" applyBorder="1" applyProtection="1"/>
    <xf numFmtId="9" fontId="2" fillId="0" borderId="11" xfId="20" applyFont="1" applyBorder="1" applyProtection="1"/>
    <xf numFmtId="167" fontId="2" fillId="39" borderId="0" xfId="2" applyNumberFormat="1" applyFill="1"/>
    <xf numFmtId="167" fontId="6" fillId="35" borderId="11" xfId="4" applyFont="1" applyFill="1" applyBorder="1"/>
    <xf numFmtId="167" fontId="6" fillId="35" borderId="14" xfId="4" applyFont="1" applyFill="1" applyBorder="1"/>
    <xf numFmtId="167" fontId="44" fillId="29" borderId="0" xfId="2" applyNumberFormat="1" applyFont="1" applyFill="1"/>
    <xf numFmtId="167" fontId="44" fillId="29" borderId="11" xfId="2" applyNumberFormat="1" applyFont="1" applyFill="1" applyBorder="1"/>
    <xf numFmtId="10" fontId="6" fillId="0" borderId="0" xfId="3" applyNumberFormat="1" applyFont="1" applyFill="1" applyProtection="1"/>
    <xf numFmtId="174" fontId="2" fillId="0" borderId="0" xfId="5" applyNumberFormat="1" applyFont="1" applyFill="1" applyBorder="1" applyProtection="1"/>
    <xf numFmtId="174" fontId="2" fillId="0" borderId="11" xfId="5" applyNumberFormat="1" applyFont="1" applyFill="1" applyBorder="1" applyProtection="1"/>
    <xf numFmtId="174" fontId="5" fillId="0" borderId="10" xfId="4" applyNumberFormat="1" applyFont="1" applyFill="1" applyBorder="1"/>
    <xf numFmtId="174" fontId="5" fillId="0" borderId="11" xfId="4" applyNumberFormat="1" applyFont="1" applyFill="1" applyBorder="1"/>
    <xf numFmtId="187" fontId="19" fillId="0" borderId="0" xfId="5" applyNumberFormat="1" applyFont="1" applyFill="1" applyBorder="1" applyProtection="1"/>
    <xf numFmtId="187" fontId="19" fillId="0" borderId="11" xfId="5" applyNumberFormat="1" applyFont="1" applyFill="1" applyBorder="1" applyProtection="1"/>
    <xf numFmtId="187" fontId="19" fillId="0" borderId="10" xfId="5" applyNumberFormat="1" applyFont="1" applyFill="1" applyBorder="1" applyProtection="1"/>
    <xf numFmtId="0" fontId="3" fillId="0" borderId="0" xfId="1" applyFill="1" applyBorder="1" applyProtection="1"/>
    <xf numFmtId="10" fontId="8" fillId="0" borderId="0" xfId="3" applyNumberFormat="1" applyFont="1" applyFill="1" applyBorder="1" applyProtection="1"/>
    <xf numFmtId="10" fontId="8" fillId="0" borderId="11" xfId="3" applyNumberFormat="1" applyFont="1" applyFill="1" applyBorder="1" applyProtection="1"/>
    <xf numFmtId="10" fontId="8" fillId="0" borderId="10" xfId="3" applyNumberFormat="1" applyFont="1" applyFill="1" applyBorder="1" applyProtection="1"/>
    <xf numFmtId="171" fontId="2" fillId="0" borderId="11" xfId="4" applyNumberFormat="1" applyFont="1" applyFill="1" applyBorder="1"/>
    <xf numFmtId="171" fontId="2" fillId="0" borderId="10" xfId="4" applyNumberFormat="1" applyFont="1" applyFill="1" applyBorder="1"/>
    <xf numFmtId="167" fontId="12" fillId="0" borderId="0" xfId="4" applyFont="1" applyFill="1"/>
    <xf numFmtId="167" fontId="12" fillId="0" borderId="11" xfId="4" applyFont="1" applyFill="1" applyBorder="1"/>
    <xf numFmtId="167" fontId="12" fillId="0" borderId="13" xfId="4" applyFont="1" applyFill="1" applyBorder="1"/>
    <xf numFmtId="167" fontId="12" fillId="0" borderId="14" xfId="4" applyFont="1" applyFill="1" applyBorder="1"/>
    <xf numFmtId="167" fontId="2" fillId="0" borderId="49" xfId="2" applyNumberFormat="1" applyBorder="1"/>
    <xf numFmtId="167" fontId="2" fillId="0" borderId="50" xfId="2" applyNumberFormat="1" applyBorder="1"/>
    <xf numFmtId="167" fontId="2" fillId="0" borderId="51" xfId="2" applyNumberFormat="1" applyBorder="1"/>
    <xf numFmtId="245" fontId="21" fillId="0" borderId="0" xfId="0" applyNumberFormat="1" applyFont="1"/>
    <xf numFmtId="245" fontId="21" fillId="0" borderId="11" xfId="0" applyNumberFormat="1" applyFont="1" applyBorder="1"/>
    <xf numFmtId="246" fontId="2" fillId="0" borderId="53" xfId="2" applyNumberFormat="1" applyBorder="1"/>
    <xf numFmtId="246" fontId="2" fillId="0" borderId="54" xfId="2" applyNumberFormat="1" applyBorder="1"/>
    <xf numFmtId="17" fontId="4" fillId="4" borderId="23" xfId="2" applyNumberFormat="1" applyFont="1" applyFill="1" applyBorder="1" applyAlignment="1" applyProtection="1">
      <alignment horizontal="left"/>
      <protection locked="0"/>
    </xf>
    <xf numFmtId="170" fontId="5" fillId="4" borderId="11" xfId="2" applyNumberFormat="1" applyFont="1" applyFill="1" applyBorder="1" applyProtection="1">
      <protection locked="0"/>
    </xf>
    <xf numFmtId="185" fontId="44" fillId="4" borderId="0" xfId="2" applyNumberFormat="1" applyFont="1" applyFill="1" applyProtection="1">
      <protection locked="0"/>
    </xf>
    <xf numFmtId="173" fontId="18" fillId="4" borderId="25" xfId="2" applyNumberFormat="1" applyFont="1" applyFill="1" applyBorder="1" applyProtection="1">
      <protection locked="0"/>
    </xf>
    <xf numFmtId="173" fontId="18" fillId="4" borderId="26" xfId="2" applyNumberFormat="1" applyFont="1" applyFill="1" applyBorder="1" applyProtection="1">
      <protection locked="0"/>
    </xf>
    <xf numFmtId="173" fontId="18" fillId="4" borderId="27" xfId="2" applyNumberFormat="1" applyFont="1" applyFill="1" applyBorder="1" applyProtection="1">
      <protection locked="0"/>
    </xf>
    <xf numFmtId="173" fontId="44" fillId="4" borderId="26" xfId="2" applyNumberFormat="1" applyFont="1" applyFill="1" applyBorder="1" applyProtection="1">
      <protection locked="0"/>
    </xf>
    <xf numFmtId="173" fontId="44" fillId="4" borderId="52" xfId="2" applyNumberFormat="1" applyFont="1" applyFill="1" applyBorder="1" applyProtection="1">
      <protection locked="0"/>
    </xf>
    <xf numFmtId="173" fontId="44" fillId="4" borderId="11" xfId="2" applyNumberFormat="1" applyFont="1" applyFill="1" applyBorder="1" applyProtection="1">
      <protection locked="0"/>
    </xf>
    <xf numFmtId="173" fontId="5" fillId="4" borderId="25" xfId="2" applyNumberFormat="1" applyFont="1" applyFill="1" applyBorder="1" applyProtection="1">
      <protection locked="0"/>
    </xf>
    <xf numFmtId="173" fontId="44" fillId="4" borderId="10" xfId="2" applyNumberFormat="1" applyFont="1" applyFill="1" applyBorder="1" applyProtection="1">
      <protection locked="0"/>
    </xf>
    <xf numFmtId="173" fontId="5" fillId="4" borderId="26" xfId="2" applyNumberFormat="1" applyFont="1" applyFill="1" applyBorder="1" applyProtection="1">
      <protection locked="0"/>
    </xf>
    <xf numFmtId="173" fontId="2" fillId="4" borderId="26" xfId="2" applyNumberFormat="1" applyFill="1" applyBorder="1" applyProtection="1">
      <protection locked="0"/>
    </xf>
    <xf numFmtId="173" fontId="19" fillId="4" borderId="10" xfId="2" applyNumberFormat="1" applyFont="1" applyFill="1" applyBorder="1" applyProtection="1">
      <protection locked="0"/>
    </xf>
    <xf numFmtId="2" fontId="19" fillId="4" borderId="11" xfId="2" applyNumberFormat="1" applyFont="1" applyFill="1" applyBorder="1" applyProtection="1">
      <protection locked="0"/>
    </xf>
    <xf numFmtId="173" fontId="19" fillId="4" borderId="26" xfId="2" applyNumberFormat="1" applyFont="1" applyFill="1" applyBorder="1" applyProtection="1">
      <protection locked="0"/>
    </xf>
    <xf numFmtId="173" fontId="18" fillId="4" borderId="10" xfId="2" applyNumberFormat="1" applyFont="1" applyFill="1" applyBorder="1" applyProtection="1">
      <protection locked="0"/>
    </xf>
    <xf numFmtId="173" fontId="44" fillId="4" borderId="25" xfId="2" applyNumberFormat="1" applyFont="1" applyFill="1" applyBorder="1" applyProtection="1">
      <protection locked="0"/>
    </xf>
    <xf numFmtId="173" fontId="44" fillId="4" borderId="27" xfId="2" applyNumberFormat="1" applyFont="1" applyFill="1" applyBorder="1" applyProtection="1">
      <protection locked="0"/>
    </xf>
    <xf numFmtId="167" fontId="5" fillId="4" borderId="0" xfId="4" applyFont="1" applyFill="1" applyProtection="1">
      <protection locked="0"/>
    </xf>
    <xf numFmtId="167" fontId="5" fillId="4" borderId="13" xfId="4" applyFont="1" applyFill="1" applyBorder="1" applyProtection="1">
      <protection locked="0"/>
    </xf>
    <xf numFmtId="167" fontId="5" fillId="4" borderId="10" xfId="4" applyFont="1" applyFill="1" applyBorder="1" applyProtection="1">
      <protection locked="0"/>
    </xf>
    <xf numFmtId="167" fontId="5" fillId="4" borderId="11" xfId="4" applyFont="1" applyFill="1" applyBorder="1" applyProtection="1">
      <protection locked="0"/>
    </xf>
    <xf numFmtId="167" fontId="5" fillId="4" borderId="12" xfId="4" applyFont="1" applyFill="1" applyBorder="1" applyProtection="1">
      <protection locked="0"/>
    </xf>
    <xf numFmtId="167" fontId="5" fillId="4" borderId="14" xfId="4" applyFont="1" applyFill="1" applyBorder="1" applyProtection="1">
      <protection locked="0"/>
    </xf>
    <xf numFmtId="167" fontId="5" fillId="4" borderId="21" xfId="2" applyNumberFormat="1" applyFont="1" applyFill="1" applyBorder="1" applyProtection="1">
      <protection locked="0"/>
    </xf>
    <xf numFmtId="167" fontId="5" fillId="4" borderId="26" xfId="2" applyNumberFormat="1" applyFont="1" applyFill="1" applyBorder="1" applyProtection="1">
      <protection locked="0"/>
    </xf>
    <xf numFmtId="167" fontId="5" fillId="4" borderId="11" xfId="2" applyNumberFormat="1" applyFont="1" applyFill="1" applyBorder="1" applyProtection="1">
      <protection locked="0"/>
    </xf>
    <xf numFmtId="167" fontId="5" fillId="4" borderId="14" xfId="2" applyNumberFormat="1" applyFont="1" applyFill="1" applyBorder="1" applyProtection="1">
      <protection locked="0"/>
    </xf>
    <xf numFmtId="167" fontId="5" fillId="4" borderId="27" xfId="2" applyNumberFormat="1" applyFont="1" applyFill="1" applyBorder="1" applyProtection="1">
      <protection locked="0"/>
    </xf>
    <xf numFmtId="167" fontId="44" fillId="4" borderId="10" xfId="4" applyFont="1" applyFill="1" applyBorder="1" applyProtection="1">
      <protection locked="0"/>
    </xf>
    <xf numFmtId="167" fontId="44" fillId="4" borderId="0" xfId="4" applyFont="1" applyFill="1" applyProtection="1">
      <protection locked="0"/>
    </xf>
    <xf numFmtId="167" fontId="44" fillId="4" borderId="11" xfId="4" applyFont="1" applyFill="1" applyBorder="1" applyProtection="1">
      <protection locked="0"/>
    </xf>
    <xf numFmtId="167" fontId="6" fillId="4" borderId="12" xfId="4" applyFont="1" applyFill="1" applyBorder="1" applyProtection="1">
      <protection locked="0"/>
    </xf>
    <xf numFmtId="167" fontId="6" fillId="4" borderId="13" xfId="4" applyFont="1" applyFill="1" applyBorder="1" applyProtection="1">
      <protection locked="0"/>
    </xf>
    <xf numFmtId="167" fontId="6" fillId="4" borderId="14" xfId="4" applyFont="1" applyFill="1" applyBorder="1" applyProtection="1">
      <protection locked="0"/>
    </xf>
    <xf numFmtId="167" fontId="5" fillId="4" borderId="10" xfId="2" applyNumberFormat="1" applyFont="1" applyFill="1" applyBorder="1" applyProtection="1">
      <protection locked="0"/>
    </xf>
    <xf numFmtId="167" fontId="5" fillId="4" borderId="0" xfId="2" applyNumberFormat="1" applyFont="1" applyFill="1" applyProtection="1">
      <protection locked="0"/>
    </xf>
    <xf numFmtId="167" fontId="5" fillId="4" borderId="12" xfId="2" applyNumberFormat="1" applyFont="1" applyFill="1" applyBorder="1" applyProtection="1">
      <protection locked="0"/>
    </xf>
    <xf numFmtId="167" fontId="5" fillId="4" borderId="13" xfId="2" applyNumberFormat="1" applyFont="1" applyFill="1" applyBorder="1" applyProtection="1">
      <protection locked="0"/>
    </xf>
    <xf numFmtId="167" fontId="19" fillId="4" borderId="10" xfId="2" applyNumberFormat="1" applyFont="1" applyFill="1" applyBorder="1" applyProtection="1">
      <protection locked="0"/>
    </xf>
    <xf numFmtId="167" fontId="18" fillId="4" borderId="52" xfId="4" applyFont="1" applyFill="1" applyBorder="1" applyProtection="1">
      <protection locked="0"/>
    </xf>
    <xf numFmtId="167" fontId="18" fillId="4" borderId="58" xfId="4" applyFont="1" applyFill="1" applyBorder="1" applyProtection="1">
      <protection locked="0"/>
    </xf>
    <xf numFmtId="167" fontId="18" fillId="4" borderId="12" xfId="4" applyFont="1" applyFill="1" applyBorder="1" applyProtection="1">
      <protection locked="0"/>
    </xf>
    <xf numFmtId="167" fontId="18" fillId="4" borderId="13" xfId="4" applyFont="1" applyFill="1" applyBorder="1" applyProtection="1">
      <protection locked="0"/>
    </xf>
    <xf numFmtId="167" fontId="44" fillId="4" borderId="10" xfId="2" applyNumberFormat="1" applyFont="1" applyFill="1" applyBorder="1" applyProtection="1">
      <protection locked="0"/>
    </xf>
    <xf numFmtId="167" fontId="44" fillId="4" borderId="0" xfId="2" applyNumberFormat="1" applyFont="1" applyFill="1" applyProtection="1">
      <protection locked="0"/>
    </xf>
    <xf numFmtId="167" fontId="44" fillId="4" borderId="11" xfId="2" applyNumberFormat="1" applyFont="1" applyFill="1" applyBorder="1" applyProtection="1">
      <protection locked="0"/>
    </xf>
    <xf numFmtId="167" fontId="44" fillId="4" borderId="12" xfId="2" applyNumberFormat="1" applyFont="1" applyFill="1" applyBorder="1" applyProtection="1">
      <protection locked="0"/>
    </xf>
    <xf numFmtId="167" fontId="44" fillId="4" borderId="13" xfId="2" applyNumberFormat="1" applyFont="1" applyFill="1" applyBorder="1" applyProtection="1">
      <protection locked="0"/>
    </xf>
    <xf numFmtId="167" fontId="44" fillId="4" borderId="14" xfId="2" applyNumberFormat="1" applyFont="1" applyFill="1" applyBorder="1" applyProtection="1">
      <protection locked="0"/>
    </xf>
    <xf numFmtId="167" fontId="6" fillId="4" borderId="12" xfId="2" applyNumberFormat="1" applyFont="1" applyFill="1" applyBorder="1" applyProtection="1">
      <protection locked="0"/>
    </xf>
    <xf numFmtId="167" fontId="6" fillId="4" borderId="13" xfId="2" applyNumberFormat="1" applyFont="1" applyFill="1" applyBorder="1" applyProtection="1">
      <protection locked="0"/>
    </xf>
    <xf numFmtId="167" fontId="6" fillId="4" borderId="14" xfId="2" applyNumberFormat="1" applyFont="1" applyFill="1" applyBorder="1" applyProtection="1">
      <protection locked="0"/>
    </xf>
    <xf numFmtId="167" fontId="5" fillId="4" borderId="54" xfId="4" applyFont="1" applyFill="1" applyBorder="1" applyProtection="1">
      <protection locked="0"/>
    </xf>
    <xf numFmtId="167" fontId="2" fillId="4" borderId="10" xfId="4" applyFont="1" applyFill="1" applyBorder="1" applyProtection="1">
      <protection locked="0"/>
    </xf>
    <xf numFmtId="167" fontId="2" fillId="4" borderId="0" xfId="4" applyFont="1" applyFill="1" applyProtection="1">
      <protection locked="0"/>
    </xf>
    <xf numFmtId="167" fontId="2" fillId="4" borderId="11" xfId="4" applyFont="1" applyFill="1" applyBorder="1" applyProtection="1">
      <protection locked="0"/>
    </xf>
    <xf numFmtId="167" fontId="44" fillId="4" borderId="13" xfId="4" applyFont="1" applyFill="1" applyBorder="1" applyProtection="1">
      <protection locked="0"/>
    </xf>
    <xf numFmtId="167" fontId="44" fillId="4" borderId="14" xfId="4" applyFont="1" applyFill="1" applyBorder="1" applyProtection="1">
      <protection locked="0"/>
    </xf>
    <xf numFmtId="9" fontId="44" fillId="4" borderId="0" xfId="2" applyNumberFormat="1" applyFont="1" applyFill="1" applyProtection="1">
      <protection locked="0"/>
    </xf>
    <xf numFmtId="9" fontId="44" fillId="4" borderId="11" xfId="2" applyNumberFormat="1" applyFont="1" applyFill="1" applyBorder="1" applyProtection="1">
      <protection locked="0"/>
    </xf>
    <xf numFmtId="0" fontId="106" fillId="0" borderId="0" xfId="2" applyFont="1"/>
    <xf numFmtId="0" fontId="9" fillId="14" borderId="23" xfId="2" applyFont="1" applyFill="1" applyBorder="1" applyAlignment="1">
      <alignment horizontal="center" vertical="center" wrapText="1"/>
    </xf>
    <xf numFmtId="15" fontId="44" fillId="0" borderId="23" xfId="2" applyNumberFormat="1" applyFont="1" applyBorder="1" applyAlignment="1">
      <alignment horizontal="right" vertical="center" wrapText="1"/>
    </xf>
    <xf numFmtId="15" fontId="2" fillId="0" borderId="27" xfId="2" applyNumberFormat="1" applyBorder="1" applyAlignment="1">
      <alignment horizontal="right" wrapText="1"/>
    </xf>
    <xf numFmtId="15" fontId="44" fillId="0" borderId="23" xfId="2" quotePrefix="1" applyNumberFormat="1" applyFont="1" applyBorder="1" applyAlignment="1">
      <alignment horizontal="right" vertical="center" wrapText="1"/>
    </xf>
    <xf numFmtId="0" fontId="8" fillId="0" borderId="23" xfId="2" applyFont="1" applyBorder="1" applyAlignment="1">
      <alignment horizontal="left" indent="1"/>
    </xf>
    <xf numFmtId="10" fontId="8" fillId="0" borderId="23" xfId="3" applyNumberFormat="1" applyFont="1" applyFill="1" applyBorder="1" applyProtection="1"/>
    <xf numFmtId="10" fontId="5" fillId="0" borderId="23" xfId="3" applyNumberFormat="1" applyFont="1" applyFill="1" applyBorder="1" applyProtection="1"/>
    <xf numFmtId="168" fontId="0" fillId="0" borderId="0" xfId="3" applyNumberFormat="1" applyFont="1" applyAlignment="1" applyProtection="1">
      <alignment horizontal="right"/>
    </xf>
    <xf numFmtId="10" fontId="2" fillId="0" borderId="23" xfId="2" applyNumberFormat="1" applyBorder="1"/>
    <xf numFmtId="10" fontId="8" fillId="0" borderId="23" xfId="3" quotePrefix="1" applyNumberFormat="1" applyFont="1" applyFill="1" applyBorder="1" applyAlignment="1" applyProtection="1">
      <alignment horizontal="right"/>
    </xf>
    <xf numFmtId="168" fontId="8" fillId="0" borderId="23" xfId="3" applyNumberFormat="1" applyFont="1" applyFill="1" applyBorder="1" applyProtection="1"/>
    <xf numFmtId="168" fontId="5" fillId="0" borderId="23" xfId="3" applyNumberFormat="1" applyFont="1" applyFill="1" applyBorder="1" applyProtection="1"/>
    <xf numFmtId="168" fontId="2" fillId="0" borderId="23" xfId="3" applyNumberFormat="1" applyFont="1" applyFill="1" applyBorder="1" applyProtection="1"/>
    <xf numFmtId="168" fontId="19" fillId="0" borderId="23" xfId="3" applyNumberFormat="1" applyFont="1" applyFill="1" applyBorder="1" applyProtection="1"/>
    <xf numFmtId="0" fontId="8" fillId="0" borderId="23" xfId="2" quotePrefix="1" applyFont="1" applyBorder="1" applyAlignment="1">
      <alignment horizontal="left" indent="1"/>
    </xf>
    <xf numFmtId="0" fontId="8" fillId="5" borderId="23" xfId="2" quotePrefix="1" applyFont="1" applyFill="1" applyBorder="1" applyAlignment="1">
      <alignment horizontal="left" indent="1"/>
    </xf>
    <xf numFmtId="10" fontId="34" fillId="5" borderId="23" xfId="3" applyNumberFormat="1" applyFont="1" applyFill="1" applyBorder="1" applyProtection="1"/>
    <xf numFmtId="168" fontId="34" fillId="5" borderId="23" xfId="3" applyNumberFormat="1" applyFont="1" applyFill="1" applyBorder="1" applyProtection="1"/>
    <xf numFmtId="10" fontId="2" fillId="0" borderId="23" xfId="3" applyNumberFormat="1" applyFont="1" applyFill="1" applyBorder="1" applyProtection="1"/>
    <xf numFmtId="2" fontId="8" fillId="0" borderId="23" xfId="2" applyNumberFormat="1" applyFont="1" applyBorder="1"/>
    <xf numFmtId="2" fontId="5" fillId="0" borderId="23" xfId="2" applyNumberFormat="1" applyFont="1" applyBorder="1"/>
    <xf numFmtId="2" fontId="2" fillId="0" borderId="23" xfId="2" applyNumberFormat="1" applyBorder="1"/>
    <xf numFmtId="0" fontId="8" fillId="0" borderId="23" xfId="2" quotePrefix="1" applyFont="1" applyBorder="1" applyAlignment="1">
      <alignment horizontal="left"/>
    </xf>
    <xf numFmtId="9" fontId="5" fillId="0" borderId="23" xfId="3" applyFont="1" applyFill="1" applyBorder="1" applyProtection="1"/>
    <xf numFmtId="9" fontId="8" fillId="0" borderId="23" xfId="3" applyFont="1" applyFill="1" applyBorder="1" applyProtection="1"/>
    <xf numFmtId="9" fontId="2" fillId="0" borderId="23" xfId="3" applyFont="1" applyFill="1" applyBorder="1" applyProtection="1"/>
    <xf numFmtId="10" fontId="5" fillId="0" borderId="23" xfId="2" applyNumberFormat="1" applyFont="1" applyBorder="1"/>
    <xf numFmtId="169" fontId="5" fillId="0" borderId="23" xfId="3" applyNumberFormat="1" applyFont="1" applyFill="1" applyBorder="1" applyProtection="1"/>
    <xf numFmtId="169" fontId="2" fillId="0" borderId="23" xfId="3" applyNumberFormat="1" applyFont="1" applyFill="1" applyBorder="1" applyProtection="1"/>
    <xf numFmtId="169" fontId="8" fillId="0" borderId="23" xfId="3" applyNumberFormat="1" applyFont="1" applyFill="1" applyBorder="1" applyProtection="1"/>
    <xf numFmtId="0" fontId="8" fillId="0" borderId="23" xfId="2" applyFont="1" applyBorder="1" applyAlignment="1">
      <alignment horizontal="left"/>
    </xf>
    <xf numFmtId="10" fontId="2" fillId="0" borderId="0" xfId="3" applyNumberFormat="1" applyFont="1" applyFill="1" applyProtection="1"/>
    <xf numFmtId="0" fontId="34" fillId="5" borderId="23" xfId="2" quotePrefix="1" applyFont="1" applyFill="1" applyBorder="1" applyAlignment="1">
      <alignment horizontal="left"/>
    </xf>
    <xf numFmtId="10" fontId="3" fillId="5" borderId="23" xfId="3" applyNumberFormat="1" applyFont="1" applyFill="1" applyBorder="1" applyProtection="1"/>
    <xf numFmtId="10" fontId="34" fillId="0" borderId="23" xfId="3" applyNumberFormat="1" applyFont="1" applyFill="1" applyBorder="1" applyProtection="1"/>
    <xf numFmtId="0" fontId="35" fillId="0" borderId="0" xfId="2" applyFont="1"/>
    <xf numFmtId="0" fontId="8" fillId="0" borderId="33" xfId="2" quotePrefix="1" applyFont="1" applyBorder="1" applyAlignment="1">
      <alignment horizontal="left" indent="1"/>
    </xf>
    <xf numFmtId="168" fontId="2" fillId="0" borderId="34" xfId="3" applyNumberFormat="1" applyFont="1" applyFill="1" applyBorder="1" applyProtection="1"/>
    <xf numFmtId="168" fontId="2" fillId="0" borderId="35" xfId="2" applyNumberFormat="1" applyBorder="1"/>
    <xf numFmtId="168" fontId="2" fillId="0" borderId="36" xfId="2" applyNumberFormat="1" applyBorder="1"/>
    <xf numFmtId="168" fontId="19" fillId="0" borderId="34" xfId="3" applyNumberFormat="1" applyFont="1" applyFill="1" applyBorder="1" applyProtection="1"/>
    <xf numFmtId="168" fontId="6" fillId="0" borderId="35" xfId="2" applyNumberFormat="1" applyFont="1" applyBorder="1"/>
    <xf numFmtId="168" fontId="6" fillId="0" borderId="36" xfId="2" applyNumberFormat="1" applyFont="1" applyBorder="1"/>
    <xf numFmtId="0" fontId="8" fillId="0" borderId="37" xfId="2" quotePrefix="1" applyFont="1" applyBorder="1" applyAlignment="1">
      <alignment horizontal="left" indent="1"/>
    </xf>
    <xf numFmtId="168" fontId="2" fillId="0" borderId="38" xfId="2" applyNumberFormat="1" applyBorder="1"/>
    <xf numFmtId="168" fontId="2" fillId="0" borderId="39" xfId="2" applyNumberFormat="1" applyBorder="1"/>
    <xf numFmtId="168" fontId="2" fillId="0" borderId="40" xfId="2" applyNumberFormat="1" applyBorder="1"/>
    <xf numFmtId="168" fontId="2" fillId="0" borderId="0" xfId="2" applyNumberFormat="1"/>
    <xf numFmtId="0" fontId="9" fillId="14" borderId="25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0" xfId="0" applyFont="1" applyFill="1" applyBorder="1" applyAlignment="1">
      <alignment horizontal="center" vertical="center"/>
    </xf>
    <xf numFmtId="0" fontId="9" fillId="14" borderId="21" xfId="0" applyFont="1" applyFill="1" applyBorder="1" applyAlignment="1">
      <alignment horizontal="center" vertical="center"/>
    </xf>
    <xf numFmtId="0" fontId="14" fillId="0" borderId="0" xfId="2" applyFont="1" applyAlignment="1">
      <alignment horizontal="left" indent="1"/>
    </xf>
    <xf numFmtId="168" fontId="108" fillId="0" borderId="0" xfId="20" applyNumberFormat="1" applyFont="1" applyFill="1" applyBorder="1" applyAlignment="1" applyProtection="1">
      <alignment vertical="center"/>
    </xf>
    <xf numFmtId="0" fontId="2" fillId="0" borderId="26" xfId="0" applyFont="1" applyBorder="1" applyAlignment="1">
      <alignment horizontal="center"/>
    </xf>
    <xf numFmtId="168" fontId="5" fillId="0" borderId="10" xfId="20" applyNumberFormat="1" applyFont="1" applyFill="1" applyBorder="1" applyAlignment="1" applyProtection="1">
      <alignment vertical="center"/>
    </xf>
    <xf numFmtId="168" fontId="2" fillId="0" borderId="0" xfId="20" applyNumberFormat="1" applyFont="1" applyFill="1" applyBorder="1" applyAlignment="1" applyProtection="1">
      <alignment vertical="center"/>
    </xf>
    <xf numFmtId="168" fontId="6" fillId="0" borderId="0" xfId="20" applyNumberFormat="1" applyFont="1" applyFill="1" applyBorder="1" applyAlignment="1" applyProtection="1">
      <alignment vertical="center"/>
    </xf>
    <xf numFmtId="168" fontId="6" fillId="0" borderId="11" xfId="20" applyNumberFormat="1" applyFont="1" applyFill="1" applyBorder="1" applyAlignment="1" applyProtection="1">
      <alignment vertical="center"/>
    </xf>
    <xf numFmtId="168" fontId="2" fillId="0" borderId="10" xfId="20" applyNumberFormat="1" applyFont="1" applyFill="1" applyBorder="1" applyAlignment="1" applyProtection="1">
      <alignment vertical="center"/>
    </xf>
    <xf numFmtId="168" fontId="2" fillId="0" borderId="11" xfId="20" applyNumberFormat="1" applyFont="1" applyFill="1" applyBorder="1" applyAlignment="1" applyProtection="1">
      <alignment vertical="center"/>
    </xf>
    <xf numFmtId="168" fontId="5" fillId="13" borderId="10" xfId="20" applyNumberFormat="1" applyFont="1" applyFill="1" applyBorder="1" applyAlignment="1" applyProtection="1">
      <alignment vertical="center"/>
    </xf>
    <xf numFmtId="0" fontId="21" fillId="0" borderId="10" xfId="0" applyFont="1" applyBorder="1"/>
    <xf numFmtId="168" fontId="44" fillId="13" borderId="0" xfId="20" applyNumberFormat="1" applyFont="1" applyFill="1" applyBorder="1" applyAlignment="1" applyProtection="1">
      <alignment vertical="center"/>
    </xf>
    <xf numFmtId="168" fontId="2" fillId="0" borderId="0" xfId="20" applyNumberFormat="1" applyFont="1" applyFill="1" applyBorder="1" applyAlignment="1" applyProtection="1">
      <alignment horizontal="right" vertical="center"/>
    </xf>
    <xf numFmtId="168" fontId="2" fillId="0" borderId="11" xfId="20" applyNumberFormat="1" applyFont="1" applyFill="1" applyBorder="1" applyAlignment="1" applyProtection="1">
      <alignment horizontal="right" vertical="center"/>
    </xf>
    <xf numFmtId="168" fontId="6" fillId="0" borderId="10" xfId="20" applyNumberFormat="1" applyFont="1" applyFill="1" applyBorder="1" applyAlignment="1" applyProtection="1">
      <alignment vertical="center"/>
    </xf>
    <xf numFmtId="168" fontId="44" fillId="13" borderId="11" xfId="20" applyNumberFormat="1" applyFont="1" applyFill="1" applyBorder="1" applyAlignment="1" applyProtection="1">
      <alignment horizontal="right" vertical="center"/>
    </xf>
    <xf numFmtId="0" fontId="9" fillId="0" borderId="1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168" fontId="7" fillId="13" borderId="0" xfId="20" applyNumberFormat="1" applyFont="1" applyFill="1" applyBorder="1" applyAlignment="1" applyProtection="1">
      <alignment vertical="center"/>
    </xf>
    <xf numFmtId="168" fontId="7" fillId="13" borderId="11" xfId="20" applyNumberFormat="1" applyFont="1" applyFill="1" applyBorder="1" applyAlignment="1" applyProtection="1">
      <alignment horizontal="right" vertical="center"/>
    </xf>
    <xf numFmtId="168" fontId="6" fillId="13" borderId="10" xfId="20" applyNumberFormat="1" applyFont="1" applyFill="1" applyBorder="1" applyAlignment="1" applyProtection="1">
      <alignment vertical="center"/>
    </xf>
    <xf numFmtId="0" fontId="2" fillId="0" borderId="27" xfId="0" applyFont="1" applyBorder="1" applyAlignment="1">
      <alignment horizontal="center"/>
    </xf>
    <xf numFmtId="168" fontId="5" fillId="0" borderId="12" xfId="20" applyNumberFormat="1" applyFont="1" applyFill="1" applyBorder="1" applyAlignment="1" applyProtection="1">
      <alignment vertical="center"/>
    </xf>
    <xf numFmtId="168" fontId="6" fillId="0" borderId="13" xfId="20" applyNumberFormat="1" applyFont="1" applyFill="1" applyBorder="1" applyAlignment="1" applyProtection="1">
      <alignment vertical="center"/>
    </xf>
    <xf numFmtId="168" fontId="6" fillId="0" borderId="14" xfId="20" applyNumberFormat="1" applyFont="1" applyFill="1" applyBorder="1" applyAlignment="1" applyProtection="1">
      <alignment vertical="center"/>
    </xf>
    <xf numFmtId="168" fontId="2" fillId="0" borderId="12" xfId="20" applyNumberFormat="1" applyFont="1" applyFill="1" applyBorder="1" applyAlignment="1" applyProtection="1">
      <alignment vertical="center"/>
    </xf>
    <xf numFmtId="10" fontId="5" fillId="4" borderId="23" xfId="2" applyNumberFormat="1" applyFont="1" applyFill="1" applyBorder="1" applyProtection="1">
      <protection locked="0"/>
    </xf>
    <xf numFmtId="10" fontId="18" fillId="4" borderId="23" xfId="3" applyNumberFormat="1" applyFont="1" applyFill="1" applyBorder="1" applyProtection="1">
      <protection locked="0"/>
    </xf>
    <xf numFmtId="168" fontId="18" fillId="4" borderId="23" xfId="3" applyNumberFormat="1" applyFont="1" applyFill="1" applyBorder="1" applyProtection="1">
      <protection locked="0"/>
    </xf>
    <xf numFmtId="168" fontId="5" fillId="4" borderId="23" xfId="3" applyNumberFormat="1" applyFont="1" applyFill="1" applyBorder="1" applyProtection="1">
      <protection locked="0"/>
    </xf>
    <xf numFmtId="10" fontId="5" fillId="4" borderId="23" xfId="3" applyNumberFormat="1" applyFont="1" applyFill="1" applyBorder="1" applyProtection="1">
      <protection locked="0"/>
    </xf>
    <xf numFmtId="2" fontId="5" fillId="4" borderId="23" xfId="2" applyNumberFormat="1" applyFont="1" applyFill="1" applyBorder="1" applyProtection="1">
      <protection locked="0"/>
    </xf>
    <xf numFmtId="9" fontId="5" fillId="4" borderId="23" xfId="3" applyFont="1" applyFill="1" applyBorder="1" applyProtection="1">
      <protection locked="0"/>
    </xf>
    <xf numFmtId="169" fontId="5" fillId="4" borderId="23" xfId="3" applyNumberFormat="1" applyFont="1" applyFill="1" applyBorder="1" applyProtection="1">
      <protection locked="0"/>
    </xf>
    <xf numFmtId="0" fontId="122" fillId="9" borderId="0" xfId="0" applyFont="1" applyFill="1"/>
    <xf numFmtId="0" fontId="4" fillId="13" borderId="59" xfId="2" applyFont="1" applyFill="1" applyBorder="1" applyAlignment="1">
      <alignment horizontal="center"/>
    </xf>
    <xf numFmtId="164" fontId="46" fillId="0" borderId="11" xfId="0" applyNumberFormat="1" applyFont="1" applyBorder="1"/>
    <xf numFmtId="10" fontId="0" fillId="0" borderId="0" xfId="20" applyNumberFormat="1" applyFont="1" applyProtection="1"/>
    <xf numFmtId="10" fontId="0" fillId="0" borderId="11" xfId="20" applyNumberFormat="1" applyFont="1" applyBorder="1" applyProtection="1"/>
    <xf numFmtId="17" fontId="7" fillId="0" borderId="0" xfId="2" applyNumberFormat="1" applyFont="1" applyAlignment="1">
      <alignment horizontal="left"/>
    </xf>
    <xf numFmtId="170" fontId="46" fillId="0" borderId="11" xfId="0" applyNumberFormat="1" applyFont="1" applyBorder="1"/>
    <xf numFmtId="0" fontId="4" fillId="20" borderId="11" xfId="2" applyFont="1" applyFill="1" applyBorder="1"/>
    <xf numFmtId="164" fontId="0" fillId="0" borderId="11" xfId="0" applyNumberFormat="1" applyBorder="1"/>
    <xf numFmtId="2" fontId="0" fillId="0" borderId="11" xfId="0" applyNumberFormat="1" applyBorder="1"/>
    <xf numFmtId="164" fontId="0" fillId="0" borderId="59" xfId="0" applyNumberFormat="1" applyBorder="1"/>
    <xf numFmtId="185" fontId="0" fillId="0" borderId="0" xfId="0" applyNumberFormat="1"/>
    <xf numFmtId="185" fontId="0" fillId="0" borderId="11" xfId="0" applyNumberFormat="1" applyBorder="1"/>
    <xf numFmtId="0" fontId="3" fillId="20" borderId="0" xfId="2" applyFont="1" applyFill="1" applyAlignment="1">
      <alignment horizontal="center"/>
    </xf>
    <xf numFmtId="0" fontId="0" fillId="0" borderId="60" xfId="0" applyBorder="1"/>
    <xf numFmtId="0" fontId="0" fillId="0" borderId="59" xfId="0" applyBorder="1"/>
    <xf numFmtId="2" fontId="52" fillId="0" borderId="11" xfId="0" applyNumberFormat="1" applyFont="1" applyBorder="1"/>
    <xf numFmtId="0" fontId="0" fillId="34" borderId="0" xfId="0" applyFill="1"/>
    <xf numFmtId="2" fontId="0" fillId="34" borderId="0" xfId="0" applyNumberFormat="1" applyFill="1"/>
    <xf numFmtId="2" fontId="0" fillId="34" borderId="11" xfId="0" applyNumberFormat="1" applyFill="1" applyBorder="1"/>
    <xf numFmtId="2" fontId="1" fillId="0" borderId="60" xfId="0" applyNumberFormat="1" applyFont="1" applyBorder="1"/>
    <xf numFmtId="2" fontId="52" fillId="4" borderId="0" xfId="0" applyNumberFormat="1" applyFont="1" applyFill="1" applyProtection="1">
      <protection locked="0"/>
    </xf>
    <xf numFmtId="171" fontId="2" fillId="0" borderId="54" xfId="2" applyNumberFormat="1" applyBorder="1"/>
    <xf numFmtId="171" fontId="12" fillId="0" borderId="0" xfId="4" applyNumberFormat="1" applyFont="1" applyFill="1"/>
    <xf numFmtId="171" fontId="12" fillId="0" borderId="11" xfId="4" applyNumberFormat="1" applyFont="1" applyFill="1" applyBorder="1"/>
    <xf numFmtId="10" fontId="2" fillId="0" borderId="0" xfId="20" applyNumberFormat="1" applyFont="1" applyFill="1" applyBorder="1" applyProtection="1"/>
    <xf numFmtId="10" fontId="46" fillId="0" borderId="0" xfId="3" applyNumberFormat="1" applyFont="1" applyFill="1" applyBorder="1" applyProtection="1"/>
    <xf numFmtId="10" fontId="46" fillId="0" borderId="0" xfId="3" applyNumberFormat="1" applyFont="1" applyFill="1" applyProtection="1"/>
    <xf numFmtId="10" fontId="2" fillId="0" borderId="20" xfId="3" applyNumberFormat="1" applyFont="1" applyBorder="1" applyProtection="1"/>
    <xf numFmtId="167" fontId="33" fillId="0" borderId="20" xfId="2" applyNumberFormat="1" applyFont="1" applyBorder="1"/>
    <xf numFmtId="176" fontId="10" fillId="14" borderId="0" xfId="2" applyNumberFormat="1" applyFont="1" applyFill="1" applyAlignment="1">
      <alignment horizontal="center"/>
    </xf>
    <xf numFmtId="169" fontId="2" fillId="9" borderId="0" xfId="3" applyNumberFormat="1" applyFont="1" applyFill="1" applyBorder="1" applyProtection="1"/>
    <xf numFmtId="177" fontId="3" fillId="0" borderId="0" xfId="2" applyNumberFormat="1" applyFont="1"/>
    <xf numFmtId="169" fontId="2" fillId="9" borderId="13" xfId="3" applyNumberFormat="1" applyFont="1" applyFill="1" applyBorder="1" applyProtection="1"/>
    <xf numFmtId="167" fontId="3" fillId="0" borderId="13" xfId="15" applyNumberFormat="1" applyFont="1" applyBorder="1"/>
    <xf numFmtId="177" fontId="3" fillId="0" borderId="13" xfId="2" applyNumberFormat="1" applyFont="1" applyBorder="1"/>
    <xf numFmtId="177" fontId="3" fillId="0" borderId="53" xfId="2" applyNumberFormat="1" applyFont="1" applyBorder="1"/>
    <xf numFmtId="169" fontId="2" fillId="9" borderId="53" xfId="3" applyNumberFormat="1" applyFont="1" applyFill="1" applyBorder="1" applyProtection="1"/>
    <xf numFmtId="169" fontId="2" fillId="0" borderId="0" xfId="3" applyNumberFormat="1" applyFont="1" applyFill="1" applyBorder="1" applyProtection="1"/>
    <xf numFmtId="169" fontId="2" fillId="0" borderId="13" xfId="3" applyNumberFormat="1" applyFont="1" applyFill="1" applyBorder="1" applyProtection="1"/>
    <xf numFmtId="178" fontId="2" fillId="0" borderId="0" xfId="5" applyNumberFormat="1" applyFont="1" applyBorder="1" applyProtection="1"/>
    <xf numFmtId="178" fontId="2" fillId="0" borderId="53" xfId="5" applyNumberFormat="1" applyFont="1" applyBorder="1" applyProtection="1"/>
    <xf numFmtId="167" fontId="2" fillId="0" borderId="5" xfId="2" applyNumberFormat="1" applyBorder="1" applyAlignment="1">
      <alignment horizontal="right" indent="1"/>
    </xf>
    <xf numFmtId="167" fontId="2" fillId="0" borderId="32" xfId="2" applyNumberFormat="1" applyBorder="1"/>
    <xf numFmtId="176" fontId="2" fillId="0" borderId="5" xfId="2" applyNumberFormat="1" applyBorder="1"/>
    <xf numFmtId="167" fontId="2" fillId="0" borderId="32" xfId="2" applyNumberFormat="1" applyBorder="1" applyAlignment="1">
      <alignment horizontal="right" indent="1"/>
    </xf>
    <xf numFmtId="167" fontId="2" fillId="0" borderId="5" xfId="2" applyNumberFormat="1" applyBorder="1"/>
    <xf numFmtId="167" fontId="2" fillId="0" borderId="15" xfId="2" applyNumberFormat="1" applyBorder="1"/>
    <xf numFmtId="167" fontId="2" fillId="0" borderId="56" xfId="2" applyNumberFormat="1" applyBorder="1" applyAlignment="1">
      <alignment horizontal="right" indent="1"/>
    </xf>
    <xf numFmtId="167" fontId="2" fillId="0" borderId="56" xfId="2" applyNumberFormat="1" applyBorder="1"/>
    <xf numFmtId="0" fontId="2" fillId="9" borderId="0" xfId="0" applyFont="1" applyFill="1" applyAlignment="1">
      <alignment horizontal="left"/>
    </xf>
    <xf numFmtId="169" fontId="2" fillId="0" borderId="0" xfId="20" applyNumberFormat="1" applyFont="1" applyProtection="1"/>
    <xf numFmtId="164" fontId="0" fillId="9" borderId="0" xfId="0" applyNumberFormat="1" applyFill="1"/>
    <xf numFmtId="10" fontId="19" fillId="0" borderId="20" xfId="3" applyNumberFormat="1" applyFont="1" applyBorder="1" applyProtection="1"/>
    <xf numFmtId="10" fontId="19" fillId="0" borderId="53" xfId="3" applyNumberFormat="1" applyFont="1" applyBorder="1" applyProtection="1"/>
    <xf numFmtId="166" fontId="120" fillId="0" borderId="0" xfId="2" applyNumberFormat="1" applyFont="1"/>
    <xf numFmtId="166" fontId="120" fillId="0" borderId="20" xfId="2" applyNumberFormat="1" applyFont="1" applyBorder="1"/>
    <xf numFmtId="167" fontId="31" fillId="0" borderId="0" xfId="2" applyNumberFormat="1" applyFont="1" applyAlignment="1">
      <alignment horizontal="center"/>
    </xf>
    <xf numFmtId="0" fontId="106" fillId="0" borderId="0" xfId="0" applyFont="1"/>
    <xf numFmtId="0" fontId="17" fillId="0" borderId="0" xfId="2" applyFont="1"/>
    <xf numFmtId="0" fontId="12" fillId="0" borderId="0" xfId="0" applyFont="1"/>
    <xf numFmtId="0" fontId="109" fillId="0" borderId="0" xfId="0" applyFont="1"/>
    <xf numFmtId="0" fontId="121" fillId="0" borderId="0" xfId="2" applyFont="1"/>
    <xf numFmtId="0" fontId="10" fillId="43" borderId="2" xfId="2" applyFont="1" applyFill="1" applyBorder="1"/>
    <xf numFmtId="0" fontId="20" fillId="43" borderId="2" xfId="2" applyFont="1" applyFill="1" applyBorder="1"/>
    <xf numFmtId="249" fontId="12" fillId="0" borderId="0" xfId="212" applyNumberFormat="1" applyFont="1" applyProtection="1"/>
    <xf numFmtId="0" fontId="12" fillId="0" borderId="61" xfId="0" applyFont="1" applyBorder="1" applyAlignment="1">
      <alignment horizontal="right" wrapText="1"/>
    </xf>
    <xf numFmtId="249" fontId="109" fillId="0" borderId="0" xfId="212" applyNumberFormat="1" applyFont="1" applyProtection="1"/>
    <xf numFmtId="178" fontId="12" fillId="0" borderId="0" xfId="212" applyNumberFormat="1" applyFont="1" applyProtection="1"/>
    <xf numFmtId="250" fontId="6" fillId="0" borderId="0" xfId="212" applyNumberFormat="1" applyFont="1" applyProtection="1"/>
    <xf numFmtId="251" fontId="12" fillId="0" borderId="0" xfId="0" applyNumberFormat="1" applyFont="1"/>
    <xf numFmtId="249" fontId="109" fillId="0" borderId="0" xfId="212" applyNumberFormat="1" applyFont="1" applyFill="1" applyProtection="1"/>
    <xf numFmtId="250" fontId="12" fillId="0" borderId="46" xfId="0" applyNumberFormat="1" applyFont="1" applyBorder="1"/>
    <xf numFmtId="251" fontId="12" fillId="0" borderId="46" xfId="0" applyNumberFormat="1" applyFont="1" applyBorder="1"/>
    <xf numFmtId="0" fontId="9" fillId="43" borderId="2" xfId="2" applyFont="1" applyFill="1" applyBorder="1"/>
    <xf numFmtId="167" fontId="11" fillId="44" borderId="0" xfId="212" applyNumberFormat="1" applyFont="1" applyFill="1" applyProtection="1"/>
    <xf numFmtId="0" fontId="109" fillId="0" borderId="61" xfId="0" applyFont="1" applyBorder="1"/>
    <xf numFmtId="0" fontId="12" fillId="0" borderId="61" xfId="0" applyFont="1" applyBorder="1"/>
    <xf numFmtId="167" fontId="12" fillId="44" borderId="61" xfId="0" applyNumberFormat="1" applyFont="1" applyFill="1" applyBorder="1"/>
    <xf numFmtId="167" fontId="11" fillId="0" borderId="0" xfId="0" applyNumberFormat="1" applyFont="1"/>
    <xf numFmtId="0" fontId="3" fillId="0" borderId="61" xfId="0" applyFont="1" applyBorder="1"/>
    <xf numFmtId="4" fontId="6" fillId="0" borderId="0" xfId="212" applyNumberFormat="1" applyFont="1" applyFill="1" applyProtection="1"/>
    <xf numFmtId="10" fontId="12" fillId="0" borderId="0" xfId="20" applyNumberFormat="1" applyFont="1" applyFill="1" applyProtection="1"/>
    <xf numFmtId="10" fontId="11" fillId="0" borderId="0" xfId="20" applyNumberFormat="1" applyFont="1" applyFill="1" applyProtection="1"/>
    <xf numFmtId="171" fontId="12" fillId="0" borderId="0" xfId="0" applyNumberFormat="1" applyFont="1"/>
    <xf numFmtId="10" fontId="6" fillId="0" borderId="0" xfId="20" applyNumberFormat="1" applyFont="1" applyProtection="1"/>
    <xf numFmtId="252" fontId="12" fillId="0" borderId="0" xfId="0" applyNumberFormat="1" applyFont="1"/>
    <xf numFmtId="171" fontId="12" fillId="0" borderId="60" xfId="0" applyNumberFormat="1" applyFont="1" applyBorder="1"/>
    <xf numFmtId="171" fontId="12" fillId="0" borderId="46" xfId="0" applyNumberFormat="1" applyFont="1" applyBorder="1"/>
    <xf numFmtId="171" fontId="12" fillId="0" borderId="0" xfId="212" applyNumberFormat="1" applyFont="1" applyBorder="1" applyProtection="1"/>
    <xf numFmtId="171" fontId="12" fillId="0" borderId="0" xfId="212" applyNumberFormat="1" applyFont="1" applyProtection="1"/>
    <xf numFmtId="171" fontId="12" fillId="18" borderId="0" xfId="0" applyNumberFormat="1" applyFont="1" applyFill="1"/>
    <xf numFmtId="171" fontId="12" fillId="0" borderId="18" xfId="212" applyNumberFormat="1" applyFont="1" applyBorder="1" applyProtection="1"/>
    <xf numFmtId="0" fontId="3" fillId="0" borderId="0" xfId="2" applyFont="1" applyAlignment="1">
      <alignment wrapText="1"/>
    </xf>
    <xf numFmtId="171" fontId="109" fillId="0" borderId="0" xfId="0" applyNumberFormat="1" applyFont="1"/>
    <xf numFmtId="171" fontId="10" fillId="43" borderId="2" xfId="2" applyNumberFormat="1" applyFont="1" applyFill="1" applyBorder="1"/>
    <xf numFmtId="171" fontId="12" fillId="0" borderId="61" xfId="212" applyNumberFormat="1" applyFont="1" applyBorder="1" applyProtection="1"/>
    <xf numFmtId="0" fontId="2" fillId="0" borderId="61" xfId="2" applyBorder="1"/>
    <xf numFmtId="171" fontId="12" fillId="0" borderId="61" xfId="0" applyNumberFormat="1" applyFont="1" applyBorder="1"/>
    <xf numFmtId="0" fontId="10" fillId="43" borderId="0" xfId="2" applyFont="1" applyFill="1"/>
    <xf numFmtId="0" fontId="20" fillId="43" borderId="0" xfId="2" applyFont="1" applyFill="1"/>
    <xf numFmtId="171" fontId="10" fillId="43" borderId="0" xfId="2" applyNumberFormat="1" applyFont="1" applyFill="1"/>
    <xf numFmtId="171" fontId="3" fillId="0" borderId="7" xfId="2" applyNumberFormat="1" applyFont="1" applyBorder="1" applyAlignment="1">
      <alignment horizontal="center"/>
    </xf>
    <xf numFmtId="171" fontId="3" fillId="0" borderId="0" xfId="212" applyNumberFormat="1" applyFont="1" applyProtection="1"/>
    <xf numFmtId="171" fontId="3" fillId="0" borderId="61" xfId="212" applyNumberFormat="1" applyFont="1" applyBorder="1" applyProtection="1"/>
    <xf numFmtId="171" fontId="3" fillId="18" borderId="0" xfId="212" applyNumberFormat="1" applyFont="1" applyFill="1" applyProtection="1"/>
    <xf numFmtId="171" fontId="3" fillId="0" borderId="7" xfId="212" applyNumberFormat="1" applyFont="1" applyBorder="1" applyAlignment="1" applyProtection="1">
      <alignment horizontal="center"/>
    </xf>
    <xf numFmtId="171" fontId="3" fillId="22" borderId="7" xfId="2" applyNumberFormat="1" applyFont="1" applyFill="1" applyBorder="1" applyAlignment="1">
      <alignment horizontal="right"/>
    </xf>
    <xf numFmtId="171" fontId="11" fillId="0" borderId="0" xfId="212" applyNumberFormat="1" applyFont="1" applyProtection="1"/>
    <xf numFmtId="171" fontId="11" fillId="0" borderId="61" xfId="212" applyNumberFormat="1" applyFont="1" applyBorder="1" applyProtection="1"/>
    <xf numFmtId="0" fontId="10" fillId="14" borderId="52" xfId="2" applyFont="1" applyFill="1" applyBorder="1"/>
    <xf numFmtId="171" fontId="11" fillId="0" borderId="0" xfId="0" applyNumberFormat="1" applyFont="1"/>
    <xf numFmtId="250" fontId="18" fillId="4" borderId="0" xfId="212" applyNumberFormat="1" applyFont="1" applyFill="1" applyProtection="1">
      <protection locked="0"/>
    </xf>
    <xf numFmtId="10" fontId="10" fillId="14" borderId="0" xfId="20" applyNumberFormat="1" applyFont="1" applyFill="1" applyAlignment="1" applyProtection="1">
      <alignment horizontal="center"/>
    </xf>
    <xf numFmtId="10" fontId="10" fillId="14" borderId="11" xfId="20" applyNumberFormat="1" applyFont="1" applyFill="1" applyBorder="1" applyAlignment="1" applyProtection="1">
      <alignment horizontal="center"/>
    </xf>
    <xf numFmtId="10" fontId="10" fillId="14" borderId="0" xfId="20" applyNumberFormat="1" applyFont="1" applyFill="1" applyBorder="1" applyAlignment="1" applyProtection="1">
      <alignment horizontal="center"/>
    </xf>
    <xf numFmtId="0" fontId="38" fillId="12" borderId="0" xfId="2" applyFont="1" applyFill="1" applyAlignment="1">
      <alignment horizontal="center" wrapText="1"/>
    </xf>
    <xf numFmtId="167" fontId="2" fillId="41" borderId="13" xfId="2" applyNumberFormat="1" applyFill="1" applyBorder="1"/>
    <xf numFmtId="167" fontId="2" fillId="0" borderId="61" xfId="2" applyNumberFormat="1" applyBorder="1"/>
    <xf numFmtId="167" fontId="2" fillId="32" borderId="0" xfId="2" applyNumberFormat="1" applyFill="1"/>
    <xf numFmtId="167" fontId="19" fillId="0" borderId="13" xfId="2" applyNumberFormat="1" applyFont="1" applyBorder="1"/>
    <xf numFmtId="172" fontId="2" fillId="0" borderId="0" xfId="2" applyNumberFormat="1"/>
    <xf numFmtId="172" fontId="2" fillId="12" borderId="0" xfId="2" applyNumberFormat="1" applyFill="1"/>
    <xf numFmtId="167" fontId="2" fillId="45" borderId="0" xfId="2" applyNumberFormat="1" applyFill="1"/>
    <xf numFmtId="167" fontId="2" fillId="45" borderId="13" xfId="2" applyNumberFormat="1" applyFill="1" applyBorder="1"/>
    <xf numFmtId="247" fontId="2" fillId="0" borderId="0" xfId="2" applyNumberFormat="1"/>
    <xf numFmtId="167" fontId="29" fillId="0" borderId="0" xfId="2" applyNumberFormat="1" applyFont="1"/>
    <xf numFmtId="167" fontId="29" fillId="0" borderId="13" xfId="2" applyNumberFormat="1" applyFont="1" applyBorder="1"/>
    <xf numFmtId="167" fontId="6" fillId="0" borderId="61" xfId="2" applyNumberFormat="1" applyFont="1" applyBorder="1"/>
    <xf numFmtId="0" fontId="38" fillId="36" borderId="0" xfId="2" applyFont="1" applyFill="1" applyAlignment="1">
      <alignment horizontal="center" wrapText="1"/>
    </xf>
    <xf numFmtId="180" fontId="2" fillId="45" borderId="0" xfId="2" applyNumberFormat="1" applyFill="1"/>
    <xf numFmtId="180" fontId="2" fillId="12" borderId="0" xfId="2" applyNumberFormat="1" applyFill="1"/>
    <xf numFmtId="180" fontId="2" fillId="40" borderId="0" xfId="2" applyNumberFormat="1" applyFill="1"/>
    <xf numFmtId="180" fontId="2" fillId="33" borderId="0" xfId="2" applyNumberFormat="1" applyFill="1"/>
    <xf numFmtId="180" fontId="6" fillId="12" borderId="0" xfId="2" applyNumberFormat="1" applyFont="1" applyFill="1"/>
    <xf numFmtId="173" fontId="2" fillId="45" borderId="13" xfId="2" applyNumberFormat="1" applyFill="1" applyBorder="1"/>
    <xf numFmtId="180" fontId="2" fillId="12" borderId="13" xfId="2" applyNumberFormat="1" applyFill="1" applyBorder="1"/>
    <xf numFmtId="167" fontId="19" fillId="12" borderId="0" xfId="2" applyNumberFormat="1" applyFont="1" applyFill="1"/>
    <xf numFmtId="167" fontId="19" fillId="12" borderId="13" xfId="2" applyNumberFormat="1" applyFont="1" applyFill="1" applyBorder="1"/>
    <xf numFmtId="167" fontId="6" fillId="32" borderId="0" xfId="2" applyNumberFormat="1" applyFont="1" applyFill="1"/>
    <xf numFmtId="167" fontId="6" fillId="32" borderId="13" xfId="2" applyNumberFormat="1" applyFont="1" applyFill="1" applyBorder="1"/>
    <xf numFmtId="173" fontId="44" fillId="4" borderId="0" xfId="2" applyNumberFormat="1" applyFont="1" applyFill="1" applyProtection="1">
      <protection locked="0"/>
    </xf>
    <xf numFmtId="173" fontId="44" fillId="4" borderId="13" xfId="2" applyNumberFormat="1" applyFont="1" applyFill="1" applyBorder="1" applyProtection="1">
      <protection locked="0"/>
    </xf>
    <xf numFmtId="243" fontId="6" fillId="4" borderId="0" xfId="2" applyNumberFormat="1" applyFont="1" applyFill="1" applyProtection="1">
      <protection locked="0"/>
    </xf>
    <xf numFmtId="173" fontId="44" fillId="4" borderId="61" xfId="2" applyNumberFormat="1" applyFont="1" applyFill="1" applyBorder="1" applyProtection="1">
      <protection locked="0"/>
    </xf>
    <xf numFmtId="167" fontId="2" fillId="4" borderId="0" xfId="2" applyNumberFormat="1" applyFill="1" applyProtection="1">
      <protection locked="0"/>
    </xf>
    <xf numFmtId="167" fontId="2" fillId="4" borderId="61" xfId="2" applyNumberFormat="1" applyFill="1" applyBorder="1" applyProtection="1">
      <protection locked="0"/>
    </xf>
    <xf numFmtId="180" fontId="2" fillId="0" borderId="13" xfId="2" applyNumberFormat="1" applyBorder="1"/>
    <xf numFmtId="180" fontId="19" fillId="0" borderId="0" xfId="2" applyNumberFormat="1" applyFont="1"/>
    <xf numFmtId="0" fontId="10" fillId="17" borderId="0" xfId="2" applyFont="1" applyFill="1" applyAlignment="1">
      <alignment horizontal="left"/>
    </xf>
    <xf numFmtId="0" fontId="12" fillId="17" borderId="0" xfId="2" applyFont="1" applyFill="1"/>
    <xf numFmtId="0" fontId="3" fillId="17" borderId="0" xfId="2" applyFont="1" applyFill="1"/>
    <xf numFmtId="167" fontId="3" fillId="17" borderId="0" xfId="19" applyFont="1" applyFill="1"/>
    <xf numFmtId="0" fontId="2" fillId="17" borderId="0" xfId="2" applyFill="1"/>
    <xf numFmtId="0" fontId="4" fillId="17" borderId="0" xfId="18" applyFill="1" applyAlignment="1">
      <alignment horizontal="right"/>
    </xf>
    <xf numFmtId="167" fontId="3" fillId="17" borderId="0" xfId="4" applyFill="1"/>
    <xf numFmtId="170" fontId="2" fillId="17" borderId="0" xfId="2" applyNumberFormat="1" applyFill="1"/>
    <xf numFmtId="0" fontId="11" fillId="0" borderId="1" xfId="10" applyFont="1" applyBorder="1"/>
    <xf numFmtId="0" fontId="2" fillId="0" borderId="2" xfId="2" applyBorder="1" applyAlignment="1">
      <alignment horizontal="center"/>
    </xf>
    <xf numFmtId="0" fontId="2" fillId="0" borderId="3" xfId="2" applyBorder="1" applyAlignment="1">
      <alignment horizontal="center"/>
    </xf>
    <xf numFmtId="0" fontId="12" fillId="0" borderId="4" xfId="2" applyFont="1" applyBorder="1" applyAlignment="1">
      <alignment horizontal="center"/>
    </xf>
    <xf numFmtId="173" fontId="53" fillId="12" borderId="0" xfId="4" applyNumberFormat="1" applyFont="1" applyFill="1"/>
    <xf numFmtId="173" fontId="3" fillId="0" borderId="0" xfId="19" applyNumberFormat="1" applyFont="1"/>
    <xf numFmtId="173" fontId="3" fillId="0" borderId="19" xfId="19" applyNumberFormat="1" applyFont="1" applyBorder="1"/>
    <xf numFmtId="0" fontId="3" fillId="0" borderId="17" xfId="2" applyFont="1" applyBorder="1" applyAlignment="1">
      <alignment horizontal="left"/>
    </xf>
    <xf numFmtId="0" fontId="2" fillId="0" borderId="17" xfId="2" applyBorder="1" applyAlignment="1">
      <alignment horizontal="center"/>
    </xf>
    <xf numFmtId="0" fontId="2" fillId="0" borderId="22" xfId="2" applyBorder="1" applyAlignment="1">
      <alignment horizontal="center"/>
    </xf>
    <xf numFmtId="173" fontId="2" fillId="0" borderId="0" xfId="19" applyNumberFormat="1"/>
    <xf numFmtId="0" fontId="11" fillId="0" borderId="4" xfId="10" applyFont="1" applyBorder="1"/>
    <xf numFmtId="0" fontId="4" fillId="0" borderId="0" xfId="18"/>
    <xf numFmtId="169" fontId="2" fillId="0" borderId="0" xfId="3" applyNumberFormat="1" applyFont="1" applyBorder="1" applyAlignment="1" applyProtection="1">
      <alignment horizontal="center"/>
    </xf>
    <xf numFmtId="0" fontId="2" fillId="0" borderId="13" xfId="2" applyBorder="1" applyAlignment="1">
      <alignment horizontal="left"/>
    </xf>
    <xf numFmtId="169" fontId="2" fillId="0" borderId="13" xfId="3" applyNumberFormat="1" applyFont="1" applyBorder="1" applyAlignment="1" applyProtection="1">
      <alignment horizontal="center"/>
    </xf>
    <xf numFmtId="2" fontId="3" fillId="0" borderId="19" xfId="2" applyNumberFormat="1" applyFont="1" applyBorder="1" applyAlignment="1">
      <alignment horizontal="right"/>
    </xf>
    <xf numFmtId="0" fontId="12" fillId="0" borderId="6" xfId="2" applyFont="1" applyBorder="1" applyAlignment="1">
      <alignment horizontal="center"/>
    </xf>
    <xf numFmtId="0" fontId="2" fillId="0" borderId="7" xfId="2" applyBorder="1" applyAlignment="1">
      <alignment horizontal="left"/>
    </xf>
    <xf numFmtId="167" fontId="2" fillId="0" borderId="7" xfId="19" applyBorder="1"/>
    <xf numFmtId="169" fontId="2" fillId="0" borderId="7" xfId="3" applyNumberFormat="1" applyFont="1" applyBorder="1" applyAlignment="1" applyProtection="1">
      <alignment horizontal="center"/>
    </xf>
    <xf numFmtId="0" fontId="2" fillId="0" borderId="7" xfId="2" applyBorder="1" applyAlignment="1">
      <alignment horizontal="center"/>
    </xf>
    <xf numFmtId="181" fontId="5" fillId="0" borderId="0" xfId="2" applyNumberFormat="1" applyFont="1"/>
    <xf numFmtId="2" fontId="2" fillId="0" borderId="13" xfId="2" applyNumberFormat="1" applyBorder="1"/>
    <xf numFmtId="0" fontId="11" fillId="9" borderId="0" xfId="2" applyFont="1" applyFill="1" applyAlignment="1">
      <alignment horizontal="left"/>
    </xf>
    <xf numFmtId="0" fontId="4" fillId="9" borderId="0" xfId="2" applyFont="1" applyFill="1"/>
    <xf numFmtId="1" fontId="5" fillId="9" borderId="0" xfId="2" applyNumberFormat="1" applyFont="1" applyFill="1" applyAlignment="1">
      <alignment horizontal="center"/>
    </xf>
    <xf numFmtId="1" fontId="2" fillId="9" borderId="0" xfId="2" applyNumberFormat="1" applyFill="1" applyAlignment="1">
      <alignment horizontal="right"/>
    </xf>
    <xf numFmtId="172" fontId="2" fillId="0" borderId="0" xfId="4" applyNumberFormat="1" applyFont="1" applyFill="1"/>
    <xf numFmtId="172" fontId="2" fillId="0" borderId="0" xfId="19" applyNumberFormat="1"/>
    <xf numFmtId="167" fontId="3" fillId="0" borderId="0" xfId="19" applyFont="1"/>
    <xf numFmtId="167" fontId="5" fillId="0" borderId="13" xfId="19" applyFont="1" applyBorder="1"/>
    <xf numFmtId="8" fontId="2" fillId="0" borderId="0" xfId="2" applyNumberFormat="1" applyAlignment="1">
      <alignment horizontal="center"/>
    </xf>
    <xf numFmtId="0" fontId="11" fillId="0" borderId="0" xfId="13" applyFont="1"/>
    <xf numFmtId="9" fontId="5" fillId="4" borderId="0" xfId="3" applyFont="1" applyFill="1" applyBorder="1" applyProtection="1">
      <protection locked="0"/>
    </xf>
    <xf numFmtId="173" fontId="5" fillId="4" borderId="0" xfId="4" applyNumberFormat="1" applyFont="1" applyFill="1" applyProtection="1">
      <protection locked="0"/>
    </xf>
    <xf numFmtId="173" fontId="5" fillId="4" borderId="13" xfId="4" applyNumberFormat="1" applyFont="1" applyFill="1" applyBorder="1" applyProtection="1">
      <protection locked="0"/>
    </xf>
    <xf numFmtId="171" fontId="46" fillId="0" borderId="0" xfId="0" applyNumberFormat="1" applyFont="1"/>
    <xf numFmtId="0" fontId="2" fillId="0" borderId="53" xfId="2" applyBorder="1" applyAlignment="1">
      <alignment horizontal="left"/>
    </xf>
    <xf numFmtId="165" fontId="12" fillId="0" borderId="0" xfId="0" applyNumberFormat="1" applyFont="1"/>
    <xf numFmtId="171" fontId="6" fillId="0" borderId="61" xfId="2" applyNumberFormat="1" applyFont="1" applyBorder="1"/>
    <xf numFmtId="10" fontId="19" fillId="0" borderId="11" xfId="3" applyNumberFormat="1" applyFont="1" applyFill="1" applyBorder="1" applyProtection="1"/>
    <xf numFmtId="2" fontId="51" fillId="0" borderId="0" xfId="0" applyNumberFormat="1" applyFont="1" applyProtection="1">
      <protection locked="0"/>
    </xf>
    <xf numFmtId="2" fontId="51" fillId="0" borderId="11" xfId="0" applyNumberFormat="1" applyFont="1" applyBorder="1" applyProtection="1">
      <protection locked="0"/>
    </xf>
    <xf numFmtId="2" fontId="51" fillId="0" borderId="0" xfId="0" applyNumberFormat="1" applyFont="1"/>
    <xf numFmtId="2" fontId="51" fillId="0" borderId="11" xfId="0" applyNumberFormat="1" applyFont="1" applyBorder="1"/>
    <xf numFmtId="170" fontId="0" fillId="11" borderId="11" xfId="0" applyNumberFormat="1" applyFill="1" applyBorder="1"/>
    <xf numFmtId="170" fontId="118" fillId="11" borderId="11" xfId="0" applyNumberFormat="1" applyFont="1" applyFill="1" applyBorder="1"/>
    <xf numFmtId="167" fontId="44" fillId="40" borderId="59" xfId="4" applyFont="1" applyFill="1" applyBorder="1"/>
    <xf numFmtId="167" fontId="44" fillId="40" borderId="11" xfId="4" applyFont="1" applyFill="1" applyBorder="1"/>
    <xf numFmtId="167" fontId="44" fillId="40" borderId="14" xfId="4" applyFont="1" applyFill="1" applyBorder="1"/>
    <xf numFmtId="173" fontId="44" fillId="4" borderId="26" xfId="2" applyNumberFormat="1" applyFont="1" applyFill="1" applyBorder="1"/>
    <xf numFmtId="173" fontId="19" fillId="0" borderId="26" xfId="2" applyNumberFormat="1" applyFont="1" applyBorder="1"/>
    <xf numFmtId="164" fontId="6" fillId="0" borderId="0" xfId="0" applyNumberFormat="1" applyFont="1" applyProtection="1">
      <protection locked="0"/>
    </xf>
    <xf numFmtId="0" fontId="2" fillId="0" borderId="60" xfId="2" applyBorder="1" applyAlignment="1">
      <alignment horizontal="left"/>
    </xf>
    <xf numFmtId="0" fontId="6" fillId="0" borderId="20" xfId="2" applyFont="1" applyBorder="1" applyAlignment="1">
      <alignment horizontal="right" indent="1"/>
    </xf>
    <xf numFmtId="0" fontId="126" fillId="14" borderId="0" xfId="2" applyFont="1" applyFill="1" applyAlignment="1">
      <alignment horizontal="right"/>
    </xf>
    <xf numFmtId="165" fontId="12" fillId="0" borderId="0" xfId="0" applyNumberFormat="1" applyFont="1" applyAlignment="1">
      <alignment horizontal="right"/>
    </xf>
    <xf numFmtId="171" fontId="14" fillId="0" borderId="0" xfId="2" applyNumberFormat="1" applyFont="1" applyAlignment="1">
      <alignment horizontal="right"/>
    </xf>
    <xf numFmtId="164" fontId="44" fillId="4" borderId="11" xfId="2" applyNumberFormat="1" applyFont="1" applyFill="1" applyBorder="1" applyProtection="1">
      <protection locked="0"/>
    </xf>
    <xf numFmtId="245" fontId="119" fillId="42" borderId="0" xfId="0" applyNumberFormat="1" applyFont="1" applyFill="1"/>
    <xf numFmtId="245" fontId="21" fillId="42" borderId="0" xfId="0" applyNumberFormat="1" applyFont="1" applyFill="1"/>
    <xf numFmtId="245" fontId="21" fillId="42" borderId="11" xfId="0" applyNumberFormat="1" applyFont="1" applyFill="1" applyBorder="1"/>
    <xf numFmtId="0" fontId="123" fillId="0" borderId="0" xfId="2" applyFont="1"/>
    <xf numFmtId="0" fontId="127" fillId="0" borderId="0" xfId="2" applyFont="1" applyAlignment="1">
      <alignment horizontal="right"/>
    </xf>
    <xf numFmtId="245" fontId="48" fillId="42" borderId="0" xfId="0" applyNumberFormat="1" applyFont="1" applyFill="1" applyAlignment="1">
      <alignment horizontal="right"/>
    </xf>
    <xf numFmtId="0" fontId="115" fillId="0" borderId="0" xfId="2" applyFont="1" applyAlignment="1">
      <alignment horizontal="right"/>
    </xf>
    <xf numFmtId="245" fontId="48" fillId="42" borderId="11" xfId="0" applyNumberFormat="1" applyFont="1" applyFill="1" applyBorder="1" applyAlignment="1">
      <alignment horizontal="right"/>
    </xf>
    <xf numFmtId="245" fontId="128" fillId="42" borderId="0" xfId="0" applyNumberFormat="1" applyFont="1" applyFill="1"/>
    <xf numFmtId="9" fontId="2" fillId="0" borderId="0" xfId="2" applyNumberFormat="1" applyProtection="1">
      <protection locked="0"/>
    </xf>
    <xf numFmtId="0" fontId="24" fillId="46" borderId="0" xfId="2" applyFont="1" applyFill="1"/>
    <xf numFmtId="0" fontId="0" fillId="46" borderId="0" xfId="0" applyFill="1"/>
    <xf numFmtId="3" fontId="21" fillId="0" borderId="0" xfId="0" applyNumberFormat="1" applyFont="1" applyAlignment="1">
      <alignment horizontal="right"/>
    </xf>
    <xf numFmtId="3" fontId="21" fillId="0" borderId="11" xfId="0" applyNumberFormat="1" applyFont="1" applyBorder="1" applyAlignment="1">
      <alignment horizontal="right"/>
    </xf>
    <xf numFmtId="0" fontId="0" fillId="46" borderId="11" xfId="0" applyFill="1" applyBorder="1"/>
    <xf numFmtId="0" fontId="115" fillId="18" borderId="0" xfId="0" applyFont="1" applyFill="1"/>
    <xf numFmtId="0" fontId="115" fillId="18" borderId="0" xfId="0" applyFont="1" applyFill="1" applyAlignment="1">
      <alignment horizontal="right"/>
    </xf>
    <xf numFmtId="0" fontId="115" fillId="18" borderId="11" xfId="0" applyFont="1" applyFill="1" applyBorder="1"/>
    <xf numFmtId="168" fontId="6" fillId="0" borderId="0" xfId="20" applyNumberFormat="1" applyFont="1"/>
    <xf numFmtId="168" fontId="6" fillId="0" borderId="11" xfId="20" applyNumberFormat="1" applyFont="1" applyBorder="1"/>
    <xf numFmtId="168" fontId="6" fillId="0" borderId="0" xfId="20" applyNumberFormat="1" applyFont="1" applyFill="1"/>
    <xf numFmtId="171" fontId="38" fillId="0" borderId="0" xfId="2" applyNumberFormat="1" applyFont="1" applyAlignment="1">
      <alignment horizontal="right"/>
    </xf>
    <xf numFmtId="171" fontId="38" fillId="0" borderId="11" xfId="2" applyNumberFormat="1" applyFont="1" applyBorder="1" applyAlignment="1">
      <alignment horizontal="right"/>
    </xf>
    <xf numFmtId="0" fontId="38" fillId="0" borderId="0" xfId="2" applyFont="1" applyAlignment="1">
      <alignment horizontal="right"/>
    </xf>
    <xf numFmtId="0" fontId="2" fillId="0" borderId="62" xfId="2" applyBorder="1"/>
    <xf numFmtId="173" fontId="2" fillId="0" borderId="62" xfId="2" applyNumberFormat="1" applyBorder="1"/>
    <xf numFmtId="167" fontId="2" fillId="0" borderId="62" xfId="2" applyNumberFormat="1" applyBorder="1"/>
    <xf numFmtId="171" fontId="2" fillId="0" borderId="62" xfId="2" applyNumberFormat="1" applyBorder="1"/>
    <xf numFmtId="171" fontId="2" fillId="0" borderId="63" xfId="2" applyNumberFormat="1" applyBorder="1"/>
    <xf numFmtId="3" fontId="0" fillId="0" borderId="61" xfId="0" applyNumberFormat="1" applyBorder="1"/>
    <xf numFmtId="3" fontId="0" fillId="0" borderId="14" xfId="0" applyNumberFormat="1" applyBorder="1"/>
    <xf numFmtId="0" fontId="51" fillId="46" borderId="0" xfId="0" applyFont="1" applyFill="1"/>
    <xf numFmtId="0" fontId="51" fillId="46" borderId="11" xfId="0" applyFont="1" applyFill="1" applyBorder="1"/>
    <xf numFmtId="171" fontId="51" fillId="46" borderId="0" xfId="0" applyNumberFormat="1" applyFont="1" applyFill="1"/>
    <xf numFmtId="0" fontId="129" fillId="0" borderId="0" xfId="2" applyFont="1"/>
    <xf numFmtId="168" fontId="0" fillId="0" borderId="0" xfId="0" applyNumberFormat="1"/>
    <xf numFmtId="0" fontId="30" fillId="0" borderId="0" xfId="2" applyFont="1" applyAlignment="1">
      <alignment horizontal="right"/>
    </xf>
    <xf numFmtId="0" fontId="30" fillId="0" borderId="11" xfId="2" applyFont="1" applyBorder="1" applyAlignment="1">
      <alignment horizontal="right"/>
    </xf>
    <xf numFmtId="245" fontId="50" fillId="18" borderId="0" xfId="0" applyNumberFormat="1" applyFont="1" applyFill="1" applyAlignment="1">
      <alignment horizontal="right"/>
    </xf>
    <xf numFmtId="245" fontId="50" fillId="18" borderId="11" xfId="0" applyNumberFormat="1" applyFont="1" applyFill="1" applyBorder="1" applyAlignment="1">
      <alignment horizontal="right"/>
    </xf>
    <xf numFmtId="245" fontId="130" fillId="18" borderId="0" xfId="0" applyNumberFormat="1" applyFont="1" applyFill="1"/>
    <xf numFmtId="245" fontId="130" fillId="18" borderId="11" xfId="0" applyNumberFormat="1" applyFont="1" applyFill="1" applyBorder="1"/>
    <xf numFmtId="245" fontId="125" fillId="18" borderId="0" xfId="0" applyNumberFormat="1" applyFont="1" applyFill="1" applyAlignment="1">
      <alignment horizontal="right"/>
    </xf>
    <xf numFmtId="166" fontId="2" fillId="0" borderId="62" xfId="2" applyNumberFormat="1" applyBorder="1"/>
    <xf numFmtId="165" fontId="2" fillId="0" borderId="62" xfId="2" applyNumberFormat="1" applyBorder="1"/>
    <xf numFmtId="166" fontId="19" fillId="0" borderId="62" xfId="2" applyNumberFormat="1" applyFont="1" applyBorder="1"/>
    <xf numFmtId="0" fontId="2" fillId="0" borderId="62" xfId="2" applyBorder="1" applyAlignment="1">
      <alignment horizontal="left"/>
    </xf>
    <xf numFmtId="166" fontId="6" fillId="0" borderId="62" xfId="2" applyNumberFormat="1" applyFont="1" applyBorder="1"/>
    <xf numFmtId="165" fontId="12" fillId="0" borderId="61" xfId="0" applyNumberFormat="1" applyFont="1" applyBorder="1" applyAlignment="1">
      <alignment horizontal="right"/>
    </xf>
    <xf numFmtId="165" fontId="12" fillId="0" borderId="61" xfId="0" applyNumberFormat="1" applyFont="1" applyBorder="1"/>
    <xf numFmtId="167" fontId="2" fillId="0" borderId="63" xfId="2" applyNumberFormat="1" applyBorder="1"/>
    <xf numFmtId="10" fontId="46" fillId="0" borderId="11" xfId="3" applyNumberFormat="1" applyFont="1" applyFill="1" applyBorder="1" applyProtection="1"/>
    <xf numFmtId="10" fontId="2" fillId="0" borderId="63" xfId="3" applyNumberFormat="1" applyFont="1" applyBorder="1" applyProtection="1"/>
    <xf numFmtId="167" fontId="33" fillId="0" borderId="63" xfId="2" applyNumberFormat="1" applyFont="1" applyBorder="1"/>
    <xf numFmtId="166" fontId="2" fillId="0" borderId="11" xfId="2" applyNumberFormat="1" applyBorder="1"/>
    <xf numFmtId="166" fontId="2" fillId="0" borderId="63" xfId="2" applyNumberFormat="1" applyBorder="1"/>
    <xf numFmtId="166" fontId="6" fillId="0" borderId="11" xfId="2" applyNumberFormat="1" applyFont="1" applyBorder="1"/>
    <xf numFmtId="0" fontId="48" fillId="42" borderId="0" xfId="0" applyFont="1" applyFill="1" applyAlignment="1">
      <alignment horizontal="right"/>
    </xf>
    <xf numFmtId="17" fontId="116" fillId="0" borderId="0" xfId="2" applyNumberFormat="1" applyFont="1" applyAlignment="1">
      <alignment horizontal="left"/>
    </xf>
    <xf numFmtId="171" fontId="116" fillId="0" borderId="0" xfId="2" applyNumberFormat="1" applyFont="1" applyAlignment="1">
      <alignment horizontal="left"/>
    </xf>
    <xf numFmtId="0" fontId="48" fillId="42" borderId="11" xfId="0" applyFont="1" applyFill="1" applyBorder="1" applyAlignment="1">
      <alignment horizontal="right"/>
    </xf>
    <xf numFmtId="171" fontId="46" fillId="0" borderId="11" xfId="0" applyNumberFormat="1" applyFont="1" applyBorder="1"/>
    <xf numFmtId="171" fontId="0" fillId="0" borderId="11" xfId="0" applyNumberFormat="1" applyBorder="1"/>
    <xf numFmtId="0" fontId="131" fillId="42" borderId="0" xfId="2" applyFont="1" applyFill="1"/>
    <xf numFmtId="0" fontId="2" fillId="42" borderId="0" xfId="2" applyFill="1"/>
    <xf numFmtId="0" fontId="0" fillId="0" borderId="65" xfId="0" applyBorder="1"/>
    <xf numFmtId="171" fontId="12" fillId="0" borderId="11" xfId="2" applyNumberFormat="1" applyFont="1" applyBorder="1"/>
    <xf numFmtId="171" fontId="0" fillId="0" borderId="65" xfId="0" applyNumberFormat="1" applyBorder="1"/>
    <xf numFmtId="171" fontId="0" fillId="0" borderId="63" xfId="0" applyNumberFormat="1" applyBorder="1"/>
    <xf numFmtId="165" fontId="6" fillId="0" borderId="0" xfId="0" applyNumberFormat="1" applyFont="1"/>
    <xf numFmtId="165" fontId="6" fillId="0" borderId="61" xfId="0" applyNumberFormat="1" applyFont="1" applyBorder="1"/>
    <xf numFmtId="9" fontId="52" fillId="4" borderId="0" xfId="0" applyNumberFormat="1" applyFont="1" applyFill="1"/>
    <xf numFmtId="0" fontId="8" fillId="0" borderId="65" xfId="2" applyFont="1" applyBorder="1" applyAlignment="1">
      <alignment horizontal="left" indent="1"/>
    </xf>
    <xf numFmtId="0" fontId="2" fillId="0" borderId="65" xfId="2" applyBorder="1"/>
    <xf numFmtId="0" fontId="46" fillId="0" borderId="65" xfId="0" applyFont="1" applyBorder="1"/>
    <xf numFmtId="171" fontId="51" fillId="0" borderId="0" xfId="0" applyNumberFormat="1" applyFont="1"/>
    <xf numFmtId="171" fontId="51" fillId="0" borderId="65" xfId="0" applyNumberFormat="1" applyFont="1" applyBorder="1"/>
    <xf numFmtId="165" fontId="0" fillId="0" borderId="65" xfId="0" applyNumberFormat="1" applyBorder="1"/>
    <xf numFmtId="0" fontId="46" fillId="0" borderId="11" xfId="0" applyFont="1" applyBorder="1"/>
    <xf numFmtId="0" fontId="0" fillId="0" borderId="66" xfId="0" applyBorder="1"/>
    <xf numFmtId="171" fontId="51" fillId="0" borderId="66" xfId="0" applyNumberFormat="1" applyFont="1" applyBorder="1"/>
    <xf numFmtId="171" fontId="51" fillId="0" borderId="11" xfId="0" applyNumberFormat="1" applyFont="1" applyBorder="1"/>
    <xf numFmtId="0" fontId="46" fillId="0" borderId="66" xfId="0" applyFont="1" applyBorder="1"/>
    <xf numFmtId="165" fontId="0" fillId="0" borderId="11" xfId="0" applyNumberFormat="1" applyBorder="1"/>
    <xf numFmtId="165" fontId="0" fillId="0" borderId="66" xfId="0" applyNumberFormat="1" applyBorder="1"/>
    <xf numFmtId="0" fontId="0" fillId="0" borderId="11" xfId="0" applyBorder="1" applyAlignment="1">
      <alignment horizontal="right"/>
    </xf>
    <xf numFmtId="246" fontId="51" fillId="0" borderId="0" xfId="0" applyNumberFormat="1" applyFont="1"/>
    <xf numFmtId="246" fontId="51" fillId="0" borderId="11" xfId="0" applyNumberFormat="1" applyFont="1" applyBorder="1"/>
    <xf numFmtId="246" fontId="51" fillId="0" borderId="65" xfId="0" applyNumberFormat="1" applyFont="1" applyBorder="1"/>
    <xf numFmtId="246" fontId="51" fillId="0" borderId="66" xfId="0" applyNumberFormat="1" applyFont="1" applyBorder="1"/>
    <xf numFmtId="10" fontId="46" fillId="0" borderId="0" xfId="20" applyNumberFormat="1" applyFont="1"/>
    <xf numFmtId="10" fontId="46" fillId="0" borderId="0" xfId="20" applyNumberFormat="1" applyFont="1" applyBorder="1"/>
    <xf numFmtId="10" fontId="46" fillId="0" borderId="11" xfId="20" applyNumberFormat="1" applyFont="1" applyBorder="1"/>
    <xf numFmtId="0" fontId="20" fillId="42" borderId="0" xfId="2" applyFont="1" applyFill="1"/>
    <xf numFmtId="0" fontId="22" fillId="42" borderId="0" xfId="2" applyFont="1" applyFill="1"/>
    <xf numFmtId="245" fontId="30" fillId="18" borderId="0" xfId="0" applyNumberFormat="1" applyFont="1" applyFill="1" applyAlignment="1">
      <alignment horizontal="right"/>
    </xf>
    <xf numFmtId="245" fontId="30" fillId="18" borderId="11" xfId="0" applyNumberFormat="1" applyFont="1" applyFill="1" applyBorder="1" applyAlignment="1">
      <alignment horizontal="right"/>
    </xf>
    <xf numFmtId="166" fontId="3" fillId="0" borderId="0" xfId="2" applyNumberFormat="1" applyFont="1"/>
    <xf numFmtId="0" fontId="3" fillId="0" borderId="20" xfId="2" applyFont="1" applyBorder="1" applyAlignment="1">
      <alignment horizontal="left"/>
    </xf>
    <xf numFmtId="0" fontId="3" fillId="0" borderId="60" xfId="2" applyFont="1" applyBorder="1" applyAlignment="1">
      <alignment horizontal="left"/>
    </xf>
    <xf numFmtId="166" fontId="3" fillId="0" borderId="20" xfId="2" applyNumberFormat="1" applyFont="1" applyBorder="1"/>
    <xf numFmtId="171" fontId="46" fillId="4" borderId="0" xfId="0" applyNumberFormat="1" applyFont="1" applyFill="1"/>
    <xf numFmtId="0" fontId="0" fillId="0" borderId="68" xfId="0" applyBorder="1"/>
    <xf numFmtId="2" fontId="0" fillId="0" borderId="68" xfId="0" applyNumberFormat="1" applyBorder="1"/>
    <xf numFmtId="2" fontId="0" fillId="0" borderId="67" xfId="0" applyNumberFormat="1" applyBorder="1"/>
    <xf numFmtId="2" fontId="1" fillId="0" borderId="68" xfId="0" applyNumberFormat="1" applyFont="1" applyBorder="1"/>
    <xf numFmtId="2" fontId="1" fillId="0" borderId="0" xfId="0" applyNumberFormat="1" applyFont="1"/>
    <xf numFmtId="2" fontId="1" fillId="0" borderId="67" xfId="0" applyNumberFormat="1" applyFont="1" applyBorder="1"/>
    <xf numFmtId="171" fontId="46" fillId="4" borderId="11" xfId="0" applyNumberFormat="1" applyFont="1" applyFill="1" applyBorder="1"/>
    <xf numFmtId="0" fontId="124" fillId="0" borderId="61" xfId="0" applyFont="1" applyBorder="1" applyAlignment="1">
      <alignment horizontal="right" wrapText="1"/>
    </xf>
    <xf numFmtId="168" fontId="44" fillId="0" borderId="23" xfId="3" applyNumberFormat="1" applyFont="1" applyFill="1" applyBorder="1" applyProtection="1"/>
    <xf numFmtId="167" fontId="44" fillId="4" borderId="10" xfId="2" applyNumberFormat="1" applyFont="1" applyFill="1" applyBorder="1"/>
    <xf numFmtId="167" fontId="44" fillId="4" borderId="0" xfId="2" applyNumberFormat="1" applyFont="1" applyFill="1"/>
    <xf numFmtId="167" fontId="44" fillId="4" borderId="11" xfId="2" applyNumberFormat="1" applyFont="1" applyFill="1" applyBorder="1"/>
    <xf numFmtId="167" fontId="44" fillId="4" borderId="12" xfId="2" applyNumberFormat="1" applyFont="1" applyFill="1" applyBorder="1"/>
    <xf numFmtId="167" fontId="44" fillId="4" borderId="13" xfId="2" applyNumberFormat="1" applyFont="1" applyFill="1" applyBorder="1"/>
    <xf numFmtId="167" fontId="44" fillId="4" borderId="14" xfId="2" applyNumberFormat="1" applyFont="1" applyFill="1" applyBorder="1"/>
    <xf numFmtId="167" fontId="44" fillId="4" borderId="10" xfId="4" applyFont="1" applyFill="1" applyBorder="1"/>
    <xf numFmtId="167" fontId="44" fillId="4" borderId="11" xfId="4" applyFont="1" applyFill="1" applyBorder="1"/>
    <xf numFmtId="167" fontId="6" fillId="0" borderId="12" xfId="4" applyFont="1" applyFill="1" applyBorder="1"/>
    <xf numFmtId="167" fontId="6" fillId="0" borderId="14" xfId="4" applyFont="1" applyFill="1" applyBorder="1"/>
    <xf numFmtId="243" fontId="44" fillId="4" borderId="55" xfId="2" applyNumberFormat="1" applyFont="1" applyFill="1" applyBorder="1" applyProtection="1">
      <protection locked="0"/>
    </xf>
    <xf numFmtId="169" fontId="44" fillId="0" borderId="0" xfId="2" applyNumberFormat="1" applyFont="1"/>
    <xf numFmtId="2" fontId="51" fillId="0" borderId="60" xfId="0" applyNumberFormat="1" applyFont="1" applyBorder="1"/>
    <xf numFmtId="2" fontId="51" fillId="0" borderId="59" xfId="0" applyNumberFormat="1" applyFont="1" applyBorder="1" applyProtection="1">
      <protection locked="0"/>
    </xf>
    <xf numFmtId="168" fontId="18" fillId="4" borderId="0" xfId="2" applyNumberFormat="1" applyFont="1" applyFill="1"/>
    <xf numFmtId="0" fontId="41" fillId="0" borderId="0" xfId="0" applyFont="1"/>
    <xf numFmtId="9" fontId="6" fillId="29" borderId="0" xfId="2" applyNumberFormat="1" applyFont="1" applyFill="1"/>
    <xf numFmtId="10" fontId="52" fillId="0" borderId="0" xfId="3" applyNumberFormat="1" applyFont="1" applyFill="1" applyProtection="1"/>
    <xf numFmtId="10" fontId="52" fillId="0" borderId="11" xfId="3" applyNumberFormat="1" applyFont="1" applyFill="1" applyBorder="1" applyProtection="1"/>
    <xf numFmtId="0" fontId="52" fillId="46" borderId="0" xfId="0" applyFont="1" applyFill="1"/>
    <xf numFmtId="171" fontId="44" fillId="0" borderId="11" xfId="2" applyNumberFormat="1" applyFont="1" applyBorder="1"/>
    <xf numFmtId="171" fontId="2" fillId="0" borderId="69" xfId="2" applyNumberFormat="1" applyBorder="1"/>
    <xf numFmtId="171" fontId="2" fillId="0" borderId="70" xfId="2" applyNumberFormat="1" applyBorder="1"/>
    <xf numFmtId="171" fontId="46" fillId="4" borderId="64" xfId="0" applyNumberFormat="1" applyFont="1" applyFill="1" applyBorder="1"/>
    <xf numFmtId="171" fontId="44" fillId="4" borderId="0" xfId="2" applyNumberFormat="1" applyFont="1" applyFill="1"/>
    <xf numFmtId="171" fontId="44" fillId="4" borderId="11" xfId="2" applyNumberFormat="1" applyFont="1" applyFill="1" applyBorder="1"/>
    <xf numFmtId="168" fontId="52" fillId="0" borderId="0" xfId="0" applyNumberFormat="1" applyFont="1"/>
    <xf numFmtId="0" fontId="13" fillId="0" borderId="69" xfId="2" applyFont="1" applyBorder="1" applyAlignment="1">
      <alignment horizontal="center"/>
    </xf>
    <xf numFmtId="0" fontId="13" fillId="0" borderId="70" xfId="2" applyFont="1" applyBorder="1" applyAlignment="1">
      <alignment horizontal="center"/>
    </xf>
    <xf numFmtId="167" fontId="5" fillId="0" borderId="0" xfId="4" applyFont="1" applyFill="1" applyProtection="1">
      <protection locked="0"/>
    </xf>
    <xf numFmtId="0" fontId="3" fillId="0" borderId="11" xfId="2" applyFont="1" applyBorder="1" applyAlignment="1">
      <alignment horizontal="center"/>
    </xf>
    <xf numFmtId="173" fontId="3" fillId="0" borderId="0" xfId="2" applyNumberFormat="1" applyFont="1"/>
    <xf numFmtId="0" fontId="22" fillId="0" borderId="61" xfId="2" applyFont="1" applyBorder="1"/>
    <xf numFmtId="0" fontId="2" fillId="0" borderId="64" xfId="2" applyBorder="1"/>
    <xf numFmtId="167" fontId="5" fillId="0" borderId="10" xfId="4" applyFont="1" applyFill="1" applyBorder="1" applyProtection="1">
      <protection locked="0"/>
    </xf>
    <xf numFmtId="167" fontId="5" fillId="0" borderId="11" xfId="4" applyFont="1" applyFill="1" applyBorder="1" applyProtection="1">
      <protection locked="0"/>
    </xf>
    <xf numFmtId="0" fontId="20" fillId="0" borderId="69" xfId="13" applyFont="1" applyBorder="1"/>
    <xf numFmtId="0" fontId="2" fillId="0" borderId="69" xfId="2" applyBorder="1"/>
    <xf numFmtId="0" fontId="2" fillId="0" borderId="70" xfId="2" applyBorder="1"/>
    <xf numFmtId="0" fontId="2" fillId="0" borderId="52" xfId="2" applyBorder="1"/>
    <xf numFmtId="0" fontId="13" fillId="0" borderId="11" xfId="2" applyFont="1" applyBorder="1" applyAlignment="1">
      <alignment horizontal="center"/>
    </xf>
    <xf numFmtId="0" fontId="8" fillId="0" borderId="61" xfId="2" applyFont="1" applyBorder="1"/>
    <xf numFmtId="167" fontId="2" fillId="0" borderId="64" xfId="2" applyNumberFormat="1" applyBorder="1"/>
    <xf numFmtId="167" fontId="5" fillId="0" borderId="10" xfId="2" applyNumberFormat="1" applyFont="1" applyBorder="1" applyProtection="1">
      <protection locked="0"/>
    </xf>
    <xf numFmtId="167" fontId="5" fillId="0" borderId="11" xfId="2" applyNumberFormat="1" applyFont="1" applyBorder="1" applyProtection="1">
      <protection locked="0"/>
    </xf>
    <xf numFmtId="167" fontId="5" fillId="0" borderId="0" xfId="2" applyNumberFormat="1" applyFont="1" applyProtection="1">
      <protection locked="0"/>
    </xf>
    <xf numFmtId="167" fontId="3" fillId="0" borderId="10" xfId="2" applyNumberFormat="1" applyFont="1" applyBorder="1"/>
    <xf numFmtId="167" fontId="3" fillId="0" borderId="11" xfId="2" applyNumberFormat="1" applyFont="1" applyBorder="1"/>
    <xf numFmtId="10" fontId="13" fillId="0" borderId="10" xfId="2" applyNumberFormat="1" applyFont="1" applyBorder="1" applyAlignment="1">
      <alignment horizontal="center"/>
    </xf>
    <xf numFmtId="10" fontId="13" fillId="0" borderId="11" xfId="2" applyNumberFormat="1" applyFont="1" applyBorder="1" applyAlignment="1">
      <alignment horizontal="center"/>
    </xf>
    <xf numFmtId="167" fontId="44" fillId="0" borderId="10" xfId="4" applyFont="1" applyFill="1" applyBorder="1"/>
    <xf numFmtId="167" fontId="44" fillId="0" borderId="11" xfId="4" applyFont="1" applyFill="1" applyBorder="1"/>
    <xf numFmtId="9" fontId="5" fillId="0" borderId="11" xfId="3" applyFont="1" applyFill="1" applyBorder="1" applyProtection="1">
      <protection locked="0"/>
    </xf>
    <xf numFmtId="2" fontId="44" fillId="0" borderId="11" xfId="2" applyNumberFormat="1" applyFont="1" applyBorder="1" applyAlignment="1" applyProtection="1">
      <alignment horizontal="center"/>
      <protection locked="0"/>
    </xf>
    <xf numFmtId="2" fontId="44" fillId="0" borderId="10" xfId="2" applyNumberFormat="1" applyFont="1" applyBorder="1" applyAlignment="1" applyProtection="1">
      <alignment horizontal="center"/>
      <protection locked="0"/>
    </xf>
    <xf numFmtId="4" fontId="8" fillId="0" borderId="10" xfId="2" applyNumberFormat="1" applyFont="1" applyBorder="1"/>
    <xf numFmtId="4" fontId="8" fillId="0" borderId="11" xfId="2" applyNumberFormat="1" applyFont="1" applyBorder="1"/>
    <xf numFmtId="174" fontId="5" fillId="0" borderId="10" xfId="4" applyNumberFormat="1" applyFont="1" applyFill="1" applyBorder="1" applyProtection="1">
      <protection locked="0"/>
    </xf>
    <xf numFmtId="174" fontId="5" fillId="0" borderId="11" xfId="4" applyNumberFormat="1" applyFont="1" applyFill="1" applyBorder="1" applyProtection="1">
      <protection locked="0"/>
    </xf>
    <xf numFmtId="185" fontId="5" fillId="0" borderId="10" xfId="2" applyNumberFormat="1" applyFont="1" applyBorder="1" applyAlignment="1">
      <alignment horizontal="center"/>
    </xf>
    <xf numFmtId="167" fontId="4" fillId="0" borderId="10" xfId="4" applyFont="1" applyFill="1" applyBorder="1" applyProtection="1">
      <protection locked="0"/>
    </xf>
    <xf numFmtId="167" fontId="4" fillId="0" borderId="11" xfId="4" applyFont="1" applyFill="1" applyBorder="1" applyProtection="1">
      <protection locked="0"/>
    </xf>
    <xf numFmtId="187" fontId="2" fillId="0" borderId="0" xfId="5" applyNumberFormat="1" applyFont="1" applyFill="1" applyBorder="1" applyProtection="1"/>
    <xf numFmtId="187" fontId="2" fillId="0" borderId="11" xfId="5" applyNumberFormat="1" applyFont="1" applyFill="1" applyBorder="1" applyProtection="1"/>
    <xf numFmtId="187" fontId="44" fillId="0" borderId="10" xfId="5" applyNumberFormat="1" applyFont="1" applyFill="1" applyBorder="1" applyProtection="1"/>
    <xf numFmtId="187" fontId="44" fillId="0" borderId="0" xfId="5" applyNumberFormat="1" applyFont="1" applyFill="1" applyBorder="1" applyProtection="1"/>
    <xf numFmtId="187" fontId="44" fillId="0" borderId="11" xfId="5" applyNumberFormat="1" applyFont="1" applyFill="1" applyBorder="1" applyProtection="1"/>
    <xf numFmtId="240" fontId="2" fillId="0" borderId="10" xfId="2" applyNumberFormat="1" applyBorder="1"/>
    <xf numFmtId="4" fontId="2" fillId="0" borderId="10" xfId="2" applyNumberFormat="1" applyBorder="1"/>
    <xf numFmtId="4" fontId="2" fillId="0" borderId="11" xfId="2" applyNumberFormat="1" applyBorder="1"/>
    <xf numFmtId="165" fontId="2" fillId="0" borderId="11" xfId="2" applyNumberFormat="1" applyBorder="1" applyAlignment="1">
      <alignment horizontal="center"/>
    </xf>
    <xf numFmtId="165" fontId="2" fillId="0" borderId="10" xfId="2" applyNumberFormat="1" applyBorder="1" applyAlignment="1">
      <alignment horizontal="center"/>
    </xf>
    <xf numFmtId="188" fontId="5" fillId="0" borderId="10" xfId="4" applyNumberFormat="1" applyFont="1" applyFill="1" applyBorder="1" applyProtection="1">
      <protection locked="0"/>
    </xf>
    <xf numFmtId="11" fontId="5" fillId="0" borderId="11" xfId="4" applyNumberFormat="1" applyFont="1" applyFill="1" applyBorder="1" applyProtection="1">
      <protection locked="0"/>
    </xf>
    <xf numFmtId="11" fontId="5" fillId="0" borderId="10" xfId="4" applyNumberFormat="1" applyFont="1" applyFill="1" applyBorder="1" applyProtection="1">
      <protection locked="0"/>
    </xf>
    <xf numFmtId="10" fontId="5" fillId="0" borderId="10" xfId="3" applyNumberFormat="1" applyFont="1" applyFill="1" applyBorder="1" applyProtection="1">
      <protection locked="0"/>
    </xf>
    <xf numFmtId="10" fontId="5" fillId="0" borderId="0" xfId="3" applyNumberFormat="1" applyFont="1" applyFill="1" applyBorder="1" applyProtection="1">
      <protection locked="0"/>
    </xf>
    <xf numFmtId="10" fontId="5" fillId="0" borderId="11" xfId="3" applyNumberFormat="1" applyFont="1" applyFill="1" applyBorder="1" applyProtection="1">
      <protection locked="0"/>
    </xf>
    <xf numFmtId="170" fontId="6" fillId="0" borderId="10" xfId="2" applyNumberFormat="1" applyFont="1" applyBorder="1"/>
    <xf numFmtId="171" fontId="6" fillId="0" borderId="10" xfId="2" applyNumberFormat="1" applyFont="1" applyBorder="1"/>
    <xf numFmtId="171" fontId="8" fillId="0" borderId="11" xfId="2" applyNumberFormat="1" applyFont="1" applyBorder="1"/>
    <xf numFmtId="171" fontId="8" fillId="0" borderId="10" xfId="2" applyNumberFormat="1" applyFont="1" applyBorder="1"/>
    <xf numFmtId="9" fontId="5" fillId="0" borderId="0" xfId="3" applyFont="1" applyFill="1" applyBorder="1" applyProtection="1">
      <protection locked="0"/>
    </xf>
    <xf numFmtId="0" fontId="14" fillId="0" borderId="0" xfId="2" applyFont="1" applyAlignment="1">
      <alignment horizontal="left"/>
    </xf>
    <xf numFmtId="2" fontId="44" fillId="0" borderId="0" xfId="2" applyNumberFormat="1" applyFont="1" applyAlignment="1" applyProtection="1">
      <alignment horizontal="center"/>
      <protection locked="0"/>
    </xf>
    <xf numFmtId="4" fontId="8" fillId="0" borderId="0" xfId="2" applyNumberFormat="1" applyFont="1"/>
    <xf numFmtId="174" fontId="5" fillId="0" borderId="0" xfId="4" applyNumberFormat="1" applyFont="1" applyFill="1" applyProtection="1">
      <protection locked="0"/>
    </xf>
    <xf numFmtId="174" fontId="4" fillId="0" borderId="0" xfId="4" applyNumberFormat="1" applyFont="1" applyFill="1" applyProtection="1">
      <protection locked="0"/>
    </xf>
    <xf numFmtId="174" fontId="5" fillId="0" borderId="0" xfId="4" applyNumberFormat="1" applyFont="1" applyFill="1"/>
    <xf numFmtId="185" fontId="14" fillId="0" borderId="0" xfId="2" applyNumberFormat="1" applyFont="1" applyAlignment="1">
      <alignment horizontal="left"/>
    </xf>
    <xf numFmtId="169" fontId="6" fillId="0" borderId="0" xfId="3" applyNumberFormat="1" applyFont="1" applyFill="1" applyBorder="1" applyProtection="1"/>
    <xf numFmtId="169" fontId="44" fillId="0" borderId="0" xfId="3" applyNumberFormat="1" applyFont="1" applyFill="1" applyBorder="1" applyProtection="1"/>
    <xf numFmtId="169" fontId="44" fillId="0" borderId="11" xfId="3" applyNumberFormat="1" applyFont="1" applyFill="1" applyBorder="1" applyProtection="1"/>
    <xf numFmtId="169" fontId="44" fillId="0" borderId="10" xfId="3" applyNumberFormat="1" applyFont="1" applyFill="1" applyBorder="1" applyProtection="1"/>
    <xf numFmtId="167" fontId="4" fillId="0" borderId="0" xfId="4" applyFont="1" applyFill="1" applyProtection="1">
      <protection locked="0"/>
    </xf>
    <xf numFmtId="240" fontId="2" fillId="0" borderId="0" xfId="2" applyNumberFormat="1"/>
    <xf numFmtId="4" fontId="2" fillId="0" borderId="0" xfId="2" applyNumberFormat="1"/>
    <xf numFmtId="165" fontId="2" fillId="0" borderId="0" xfId="2" applyNumberFormat="1" applyAlignment="1">
      <alignment horizontal="center"/>
    </xf>
    <xf numFmtId="188" fontId="5" fillId="0" borderId="0" xfId="4" applyNumberFormat="1" applyFont="1" applyFill="1" applyProtection="1">
      <protection locked="0"/>
    </xf>
    <xf numFmtId="11" fontId="5" fillId="0" borderId="0" xfId="4" applyNumberFormat="1" applyFont="1" applyFill="1" applyProtection="1">
      <protection locked="0"/>
    </xf>
    <xf numFmtId="10" fontId="8" fillId="0" borderId="10" xfId="3" applyNumberFormat="1" applyFont="1" applyFill="1" applyBorder="1" applyProtection="1">
      <protection locked="0"/>
    </xf>
    <xf numFmtId="10" fontId="8" fillId="0" borderId="0" xfId="3" applyNumberFormat="1" applyFont="1" applyFill="1" applyBorder="1" applyProtection="1">
      <protection locked="0"/>
    </xf>
    <xf numFmtId="10" fontId="8" fillId="0" borderId="11" xfId="3" applyNumberFormat="1" applyFont="1" applyFill="1" applyBorder="1" applyProtection="1">
      <protection locked="0"/>
    </xf>
    <xf numFmtId="167" fontId="2" fillId="0" borderId="11" xfId="4" applyFont="1" applyFill="1" applyBorder="1" applyProtection="1">
      <protection locked="0"/>
    </xf>
    <xf numFmtId="171" fontId="8" fillId="0" borderId="0" xfId="2" applyNumberFormat="1" applyFont="1"/>
    <xf numFmtId="171" fontId="2" fillId="0" borderId="0" xfId="4" applyNumberFormat="1" applyFont="1" applyFill="1"/>
    <xf numFmtId="3" fontId="8" fillId="0" borderId="11" xfId="2" applyNumberFormat="1" applyFont="1" applyBorder="1"/>
    <xf numFmtId="3" fontId="8" fillId="0" borderId="10" xfId="2" applyNumberFormat="1" applyFont="1" applyBorder="1"/>
    <xf numFmtId="3" fontId="8" fillId="0" borderId="0" xfId="2" applyNumberFormat="1" applyFont="1"/>
    <xf numFmtId="0" fontId="13" fillId="0" borderId="0" xfId="13" applyAlignment="1">
      <alignment horizontal="center"/>
    </xf>
    <xf numFmtId="167" fontId="44" fillId="0" borderId="10" xfId="2" applyNumberFormat="1" applyFont="1" applyBorder="1" applyProtection="1">
      <protection locked="0"/>
    </xf>
    <xf numFmtId="167" fontId="44" fillId="0" borderId="0" xfId="2" applyNumberFormat="1" applyFont="1" applyProtection="1">
      <protection locked="0"/>
    </xf>
    <xf numFmtId="167" fontId="44" fillId="0" borderId="11" xfId="2" applyNumberFormat="1" applyFont="1" applyBorder="1" applyProtection="1">
      <protection locked="0"/>
    </xf>
    <xf numFmtId="252" fontId="130" fillId="0" borderId="0" xfId="20" applyNumberFormat="1" applyFont="1" applyFill="1" applyBorder="1" applyAlignment="1">
      <alignment horizontal="center"/>
    </xf>
    <xf numFmtId="190" fontId="130" fillId="0" borderId="0" xfId="2" applyNumberFormat="1" applyFont="1" applyAlignment="1">
      <alignment horizontal="center"/>
    </xf>
    <xf numFmtId="167" fontId="44" fillId="4" borderId="0" xfId="2" quotePrefix="1" applyNumberFormat="1" applyFont="1" applyFill="1" applyProtection="1">
      <protection locked="0"/>
    </xf>
    <xf numFmtId="170" fontId="44" fillId="0" borderId="0" xfId="2" applyNumberFormat="1" applyFont="1"/>
    <xf numFmtId="0" fontId="5" fillId="0" borderId="0" xfId="2" applyFont="1"/>
    <xf numFmtId="8" fontId="2" fillId="0" borderId="0" xfId="2" applyNumberFormat="1" applyAlignment="1">
      <alignment horizontal="right"/>
    </xf>
    <xf numFmtId="167" fontId="44" fillId="0" borderId="0" xfId="4" applyFont="1" applyFill="1" applyProtection="1">
      <protection locked="0"/>
    </xf>
    <xf numFmtId="171" fontId="44" fillId="0" borderId="0" xfId="2" applyNumberFormat="1" applyFont="1" applyProtection="1">
      <protection locked="0"/>
    </xf>
    <xf numFmtId="171" fontId="3" fillId="0" borderId="0" xfId="2" applyNumberFormat="1" applyFont="1" applyAlignment="1">
      <alignment horizontal="right"/>
    </xf>
    <xf numFmtId="170" fontId="3" fillId="0" borderId="0" xfId="2" applyNumberFormat="1" applyFont="1"/>
    <xf numFmtId="3" fontId="44" fillId="0" borderId="0" xfId="2" applyNumberFormat="1" applyFont="1" applyProtection="1">
      <protection locked="0"/>
    </xf>
    <xf numFmtId="171" fontId="18" fillId="0" borderId="0" xfId="2" applyNumberFormat="1" applyFont="1"/>
    <xf numFmtId="3" fontId="44" fillId="0" borderId="0" xfId="2" applyNumberFormat="1" applyFont="1" applyAlignment="1" applyProtection="1">
      <alignment horizontal="right"/>
      <protection locked="0"/>
    </xf>
    <xf numFmtId="0" fontId="8" fillId="0" borderId="0" xfId="2" applyFont="1" applyAlignment="1">
      <alignment horizontal="left"/>
    </xf>
    <xf numFmtId="167" fontId="2" fillId="0" borderId="0" xfId="4" applyFont="1" applyFill="1" applyProtection="1">
      <protection locked="0"/>
    </xf>
    <xf numFmtId="172" fontId="18" fillId="0" borderId="0" xfId="4" applyNumberFormat="1" applyFont="1" applyFill="1" applyProtection="1">
      <protection locked="0"/>
    </xf>
    <xf numFmtId="0" fontId="117" fillId="0" borderId="0" xfId="2" applyFont="1" applyAlignment="1">
      <alignment horizontal="left"/>
    </xf>
    <xf numFmtId="172" fontId="18" fillId="0" borderId="0" xfId="4" applyNumberFormat="1" applyFont="1" applyFill="1" applyAlignment="1" applyProtection="1">
      <alignment horizontal="right"/>
      <protection locked="0"/>
    </xf>
    <xf numFmtId="167" fontId="44" fillId="0" borderId="0" xfId="4" applyFont="1" applyFill="1" applyAlignment="1">
      <alignment horizontal="right"/>
    </xf>
    <xf numFmtId="170" fontId="2" fillId="0" borderId="0" xfId="2" applyNumberFormat="1" applyAlignment="1">
      <alignment horizontal="center"/>
    </xf>
    <xf numFmtId="167" fontId="2" fillId="0" borderId="0" xfId="19" applyProtection="1">
      <protection locked="0"/>
    </xf>
    <xf numFmtId="167" fontId="44" fillId="0" borderId="0" xfId="19" applyFont="1"/>
    <xf numFmtId="167" fontId="44" fillId="0" borderId="0" xfId="19" applyFont="1" applyAlignment="1">
      <alignment horizontal="right"/>
    </xf>
    <xf numFmtId="171" fontId="4" fillId="0" borderId="0" xfId="2" applyNumberFormat="1" applyFont="1"/>
    <xf numFmtId="10" fontId="3" fillId="0" borderId="0" xfId="20" applyNumberFormat="1" applyFont="1" applyFill="1" applyBorder="1" applyProtection="1"/>
    <xf numFmtId="0" fontId="4" fillId="0" borderId="0" xfId="2" applyFont="1" applyAlignment="1">
      <alignment horizontal="center" wrapText="1"/>
    </xf>
    <xf numFmtId="170" fontId="5" fillId="0" borderId="0" xfId="2" applyNumberFormat="1" applyFont="1" applyAlignment="1">
      <alignment horizontal="center"/>
    </xf>
    <xf numFmtId="0" fontId="5" fillId="0" borderId="0" xfId="2" applyFont="1" applyAlignment="1">
      <alignment horizontal="right"/>
    </xf>
    <xf numFmtId="170" fontId="19" fillId="0" borderId="0" xfId="2" applyNumberFormat="1" applyFont="1" applyAlignment="1">
      <alignment horizontal="center"/>
    </xf>
    <xf numFmtId="0" fontId="19" fillId="0" borderId="0" xfId="2" applyFont="1"/>
    <xf numFmtId="246" fontId="44" fillId="4" borderId="53" xfId="2" applyNumberFormat="1" applyFont="1" applyFill="1" applyBorder="1"/>
    <xf numFmtId="246" fontId="44" fillId="4" borderId="54" xfId="2" applyNumberFormat="1" applyFont="1" applyFill="1" applyBorder="1"/>
    <xf numFmtId="171" fontId="6" fillId="0" borderId="53" xfId="2" applyNumberFormat="1" applyFont="1" applyBorder="1"/>
    <xf numFmtId="171" fontId="6" fillId="0" borderId="54" xfId="2" applyNumberFormat="1" applyFont="1" applyBorder="1"/>
    <xf numFmtId="172" fontId="14" fillId="0" borderId="0" xfId="2" applyNumberFormat="1" applyFont="1" applyAlignment="1">
      <alignment horizontal="center"/>
    </xf>
    <xf numFmtId="171" fontId="44" fillId="0" borderId="69" xfId="2" applyNumberFormat="1" applyFont="1" applyBorder="1"/>
    <xf numFmtId="171" fontId="44" fillId="0" borderId="70" xfId="2" applyNumberFormat="1" applyFont="1" applyBorder="1"/>
    <xf numFmtId="246" fontId="119" fillId="0" borderId="0" xfId="0" applyNumberFormat="1" applyFont="1"/>
    <xf numFmtId="246" fontId="119" fillId="0" borderId="11" xfId="0" applyNumberFormat="1" applyFont="1" applyBorder="1"/>
    <xf numFmtId="246" fontId="119" fillId="0" borderId="0" xfId="0" applyNumberFormat="1" applyFont="1" applyProtection="1">
      <protection locked="0"/>
    </xf>
    <xf numFmtId="246" fontId="119" fillId="0" borderId="11" xfId="0" applyNumberFormat="1" applyFont="1" applyBorder="1" applyProtection="1">
      <protection locked="0"/>
    </xf>
    <xf numFmtId="246" fontId="44" fillId="4" borderId="53" xfId="2" applyNumberFormat="1" applyFont="1" applyFill="1" applyBorder="1" applyProtection="1">
      <protection locked="0"/>
    </xf>
    <xf numFmtId="2" fontId="52" fillId="4" borderId="11" xfId="0" applyNumberFormat="1" applyFont="1" applyFill="1" applyBorder="1" applyProtection="1">
      <protection locked="0"/>
    </xf>
    <xf numFmtId="2" fontId="52" fillId="4" borderId="59" xfId="0" applyNumberFormat="1" applyFont="1" applyFill="1" applyBorder="1" applyProtection="1">
      <protection locked="0"/>
    </xf>
    <xf numFmtId="171" fontId="52" fillId="4" borderId="0" xfId="0" applyNumberFormat="1" applyFont="1" applyFill="1" applyProtection="1">
      <protection locked="0"/>
    </xf>
    <xf numFmtId="171" fontId="52" fillId="4" borderId="11" xfId="0" applyNumberFormat="1" applyFont="1" applyFill="1" applyBorder="1" applyProtection="1">
      <protection locked="0"/>
    </xf>
    <xf numFmtId="0" fontId="9" fillId="14" borderId="26" xfId="2" applyFont="1" applyFill="1" applyBorder="1" applyAlignment="1">
      <alignment horizontal="center" vertical="center" wrapText="1"/>
    </xf>
    <xf numFmtId="0" fontId="9" fillId="14" borderId="27" xfId="2" applyFont="1" applyFill="1" applyBorder="1" applyAlignment="1">
      <alignment horizontal="center" vertical="center" wrapText="1"/>
    </xf>
    <xf numFmtId="10" fontId="13" fillId="10" borderId="19" xfId="2" applyNumberFormat="1" applyFont="1" applyFill="1" applyBorder="1" applyAlignment="1">
      <alignment horizontal="center"/>
    </xf>
    <xf numFmtId="10" fontId="13" fillId="10" borderId="17" xfId="2" applyNumberFormat="1" applyFont="1" applyFill="1" applyBorder="1" applyAlignment="1">
      <alignment horizontal="center"/>
    </xf>
    <xf numFmtId="10" fontId="13" fillId="10" borderId="22" xfId="2" applyNumberFormat="1" applyFont="1" applyFill="1" applyBorder="1" applyAlignment="1">
      <alignment horizontal="center"/>
    </xf>
    <xf numFmtId="10" fontId="13" fillId="0" borderId="52" xfId="2" applyNumberFormat="1" applyFont="1" applyBorder="1" applyAlignment="1">
      <alignment horizontal="center"/>
    </xf>
    <xf numFmtId="10" fontId="13" fillId="0" borderId="69" xfId="2" applyNumberFormat="1" applyFont="1" applyBorder="1" applyAlignment="1">
      <alignment horizontal="center"/>
    </xf>
    <xf numFmtId="10" fontId="13" fillId="0" borderId="70" xfId="2" applyNumberFormat="1" applyFont="1" applyBorder="1" applyAlignment="1">
      <alignment horizontal="center"/>
    </xf>
    <xf numFmtId="10" fontId="3" fillId="0" borderId="10" xfId="2" applyNumberFormat="1" applyFont="1" applyBorder="1" applyAlignment="1">
      <alignment horizontal="center"/>
    </xf>
    <xf numFmtId="10" fontId="3" fillId="0" borderId="0" xfId="2" applyNumberFormat="1" applyFont="1" applyAlignment="1">
      <alignment horizontal="center"/>
    </xf>
    <xf numFmtId="10" fontId="3" fillId="0" borderId="11" xfId="2" applyNumberFormat="1" applyFont="1" applyBorder="1" applyAlignment="1">
      <alignment horizontal="center"/>
    </xf>
    <xf numFmtId="10" fontId="13" fillId="0" borderId="10" xfId="2" applyNumberFormat="1" applyFont="1" applyBorder="1" applyAlignment="1">
      <alignment horizontal="center"/>
    </xf>
    <xf numFmtId="10" fontId="13" fillId="0" borderId="0" xfId="2" applyNumberFormat="1" applyFont="1" applyAlignment="1">
      <alignment horizontal="center"/>
    </xf>
    <xf numFmtId="10" fontId="13" fillId="0" borderId="11" xfId="2" applyNumberFormat="1" applyFont="1" applyBorder="1" applyAlignment="1">
      <alignment horizontal="center"/>
    </xf>
    <xf numFmtId="0" fontId="13" fillId="10" borderId="17" xfId="2" applyFont="1" applyFill="1" applyBorder="1" applyAlignment="1">
      <alignment horizontal="center"/>
    </xf>
    <xf numFmtId="0" fontId="13" fillId="10" borderId="22" xfId="2" applyFont="1" applyFill="1" applyBorder="1" applyAlignment="1">
      <alignment horizontal="center"/>
    </xf>
    <xf numFmtId="10" fontId="3" fillId="10" borderId="19" xfId="2" applyNumberFormat="1" applyFont="1" applyFill="1" applyBorder="1" applyAlignment="1">
      <alignment horizontal="center"/>
    </xf>
    <xf numFmtId="10" fontId="3" fillId="10" borderId="17" xfId="2" applyNumberFormat="1" applyFont="1" applyFill="1" applyBorder="1" applyAlignment="1">
      <alignment horizontal="center"/>
    </xf>
    <xf numFmtId="10" fontId="3" fillId="10" borderId="22" xfId="2" applyNumberFormat="1" applyFont="1" applyFill="1" applyBorder="1" applyAlignment="1">
      <alignment horizontal="center"/>
    </xf>
    <xf numFmtId="10" fontId="3" fillId="0" borderId="52" xfId="2" applyNumberFormat="1" applyFont="1" applyBorder="1" applyAlignment="1">
      <alignment horizontal="center"/>
    </xf>
    <xf numFmtId="10" fontId="3" fillId="0" borderId="69" xfId="2" applyNumberFormat="1" applyFont="1" applyBorder="1" applyAlignment="1">
      <alignment horizontal="center"/>
    </xf>
    <xf numFmtId="10" fontId="3" fillId="0" borderId="70" xfId="2" applyNumberFormat="1" applyFont="1" applyBorder="1" applyAlignment="1">
      <alignment horizontal="center"/>
    </xf>
    <xf numFmtId="10" fontId="13" fillId="10" borderId="49" xfId="2" applyNumberFormat="1" applyFont="1" applyFill="1" applyBorder="1" applyAlignment="1">
      <alignment horizontal="center"/>
    </xf>
    <xf numFmtId="10" fontId="13" fillId="10" borderId="50" xfId="2" applyNumberFormat="1" applyFont="1" applyFill="1" applyBorder="1" applyAlignment="1">
      <alignment horizontal="center"/>
    </xf>
    <xf numFmtId="10" fontId="13" fillId="10" borderId="51" xfId="2" applyNumberFormat="1" applyFont="1" applyFill="1" applyBorder="1" applyAlignment="1">
      <alignment horizontal="center"/>
    </xf>
    <xf numFmtId="10" fontId="3" fillId="21" borderId="49" xfId="2" applyNumberFormat="1" applyFont="1" applyFill="1" applyBorder="1" applyAlignment="1">
      <alignment horizontal="center"/>
    </xf>
    <xf numFmtId="10" fontId="3" fillId="21" borderId="50" xfId="2" applyNumberFormat="1" applyFont="1" applyFill="1" applyBorder="1" applyAlignment="1">
      <alignment horizontal="center"/>
    </xf>
    <xf numFmtId="10" fontId="3" fillId="21" borderId="51" xfId="2" applyNumberFormat="1" applyFont="1" applyFill="1" applyBorder="1" applyAlignment="1">
      <alignment horizontal="center"/>
    </xf>
    <xf numFmtId="0" fontId="3" fillId="21" borderId="49" xfId="2" applyFont="1" applyFill="1" applyBorder="1" applyAlignment="1">
      <alignment horizontal="center"/>
    </xf>
    <xf numFmtId="0" fontId="3" fillId="21" borderId="50" xfId="2" applyFont="1" applyFill="1" applyBorder="1" applyAlignment="1">
      <alignment horizontal="center"/>
    </xf>
    <xf numFmtId="0" fontId="13" fillId="0" borderId="69" xfId="2" applyFont="1" applyBorder="1" applyAlignment="1">
      <alignment horizontal="center"/>
    </xf>
    <xf numFmtId="0" fontId="13" fillId="10" borderId="19" xfId="2" applyFont="1" applyFill="1" applyBorder="1" applyAlignment="1">
      <alignment horizontal="center"/>
    </xf>
    <xf numFmtId="10" fontId="53" fillId="10" borderId="49" xfId="2" applyNumberFormat="1" applyFont="1" applyFill="1" applyBorder="1" applyAlignment="1">
      <alignment horizontal="center"/>
    </xf>
    <xf numFmtId="10" fontId="53" fillId="10" borderId="50" xfId="2" applyNumberFormat="1" applyFont="1" applyFill="1" applyBorder="1" applyAlignment="1">
      <alignment horizontal="center"/>
    </xf>
    <xf numFmtId="10" fontId="53" fillId="10" borderId="51" xfId="2" applyNumberFormat="1" applyFont="1" applyFill="1" applyBorder="1" applyAlignment="1">
      <alignment horizontal="center"/>
    </xf>
    <xf numFmtId="10" fontId="3" fillId="21" borderId="19" xfId="2" applyNumberFormat="1" applyFont="1" applyFill="1" applyBorder="1" applyAlignment="1">
      <alignment horizontal="center"/>
    </xf>
    <xf numFmtId="10" fontId="3" fillId="21" borderId="17" xfId="2" applyNumberFormat="1" applyFont="1" applyFill="1" applyBorder="1" applyAlignment="1">
      <alignment horizontal="center"/>
    </xf>
    <xf numFmtId="10" fontId="3" fillId="21" borderId="22" xfId="2" applyNumberFormat="1" applyFont="1" applyFill="1" applyBorder="1" applyAlignment="1">
      <alignment horizontal="center"/>
    </xf>
    <xf numFmtId="0" fontId="3" fillId="21" borderId="19" xfId="2" applyFont="1" applyFill="1" applyBorder="1" applyAlignment="1">
      <alignment horizontal="center"/>
    </xf>
    <xf numFmtId="0" fontId="3" fillId="21" borderId="17" xfId="2" applyFont="1" applyFill="1" applyBorder="1" applyAlignment="1">
      <alignment horizontal="center"/>
    </xf>
    <xf numFmtId="0" fontId="3" fillId="10" borderId="19" xfId="2" applyFont="1" applyFill="1" applyBorder="1" applyAlignment="1">
      <alignment horizontal="center"/>
    </xf>
    <xf numFmtId="0" fontId="3" fillId="10" borderId="17" xfId="2" applyFont="1" applyFill="1" applyBorder="1" applyAlignment="1">
      <alignment horizontal="center"/>
    </xf>
    <xf numFmtId="0" fontId="13" fillId="0" borderId="24" xfId="2" applyFont="1" applyBorder="1" applyAlignment="1">
      <alignment horizontal="center"/>
    </xf>
    <xf numFmtId="0" fontId="13" fillId="0" borderId="20" xfId="2" applyFont="1" applyBorder="1" applyAlignment="1">
      <alignment horizontal="center"/>
    </xf>
    <xf numFmtId="0" fontId="13" fillId="10" borderId="49" xfId="2" applyFont="1" applyFill="1" applyBorder="1" applyAlignment="1">
      <alignment horizontal="center"/>
    </xf>
    <xf numFmtId="0" fontId="13" fillId="10" borderId="50" xfId="2" applyFont="1" applyFill="1" applyBorder="1" applyAlignment="1">
      <alignment horizontal="center"/>
    </xf>
    <xf numFmtId="0" fontId="13" fillId="10" borderId="51" xfId="2" applyFont="1" applyFill="1" applyBorder="1" applyAlignment="1">
      <alignment horizontal="center"/>
    </xf>
    <xf numFmtId="10" fontId="3" fillId="9" borderId="10" xfId="2" applyNumberFormat="1" applyFont="1" applyFill="1" applyBorder="1" applyAlignment="1">
      <alignment horizontal="center"/>
    </xf>
    <xf numFmtId="10" fontId="3" fillId="9" borderId="0" xfId="2" applyNumberFormat="1" applyFont="1" applyFill="1" applyAlignment="1">
      <alignment horizontal="center"/>
    </xf>
    <xf numFmtId="10" fontId="3" fillId="9" borderId="11" xfId="2" applyNumberFormat="1" applyFont="1" applyFill="1" applyBorder="1" applyAlignment="1">
      <alignment horizontal="center"/>
    </xf>
    <xf numFmtId="0" fontId="13" fillId="21" borderId="12" xfId="2" applyFont="1" applyFill="1" applyBorder="1" applyAlignment="1">
      <alignment horizontal="center"/>
    </xf>
    <xf numFmtId="0" fontId="13" fillId="21" borderId="13" xfId="2" applyFont="1" applyFill="1" applyBorder="1" applyAlignment="1">
      <alignment horizontal="center"/>
    </xf>
    <xf numFmtId="0" fontId="13" fillId="21" borderId="14" xfId="2" applyFont="1" applyFill="1" applyBorder="1" applyAlignment="1">
      <alignment horizontal="center"/>
    </xf>
    <xf numFmtId="10" fontId="13" fillId="21" borderId="19" xfId="2" applyNumberFormat="1" applyFont="1" applyFill="1" applyBorder="1" applyAlignment="1">
      <alignment horizontal="center"/>
    </xf>
    <xf numFmtId="10" fontId="13" fillId="21" borderId="17" xfId="2" applyNumberFormat="1" applyFont="1" applyFill="1" applyBorder="1" applyAlignment="1">
      <alignment horizontal="center"/>
    </xf>
    <xf numFmtId="10" fontId="13" fillId="21" borderId="22" xfId="2" applyNumberFormat="1" applyFont="1" applyFill="1" applyBorder="1" applyAlignment="1">
      <alignment horizontal="center"/>
    </xf>
    <xf numFmtId="0" fontId="13" fillId="21" borderId="19" xfId="2" applyFont="1" applyFill="1" applyBorder="1" applyAlignment="1">
      <alignment horizontal="center"/>
    </xf>
    <xf numFmtId="0" fontId="13" fillId="21" borderId="17" xfId="2" applyFont="1" applyFill="1" applyBorder="1" applyAlignment="1">
      <alignment horizontal="center"/>
    </xf>
    <xf numFmtId="0" fontId="13" fillId="21" borderId="22" xfId="2" applyFont="1" applyFill="1" applyBorder="1" applyAlignment="1">
      <alignment horizontal="center"/>
    </xf>
    <xf numFmtId="0" fontId="13" fillId="0" borderId="0" xfId="2" applyFont="1" applyAlignment="1">
      <alignment horizontal="center"/>
    </xf>
    <xf numFmtId="0" fontId="13" fillId="0" borderId="11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3" fillId="0" borderId="11" xfId="2" applyFont="1" applyBorder="1" applyAlignment="1">
      <alignment horizontal="center"/>
    </xf>
    <xf numFmtId="10" fontId="13" fillId="21" borderId="12" xfId="2" applyNumberFormat="1" applyFont="1" applyFill="1" applyBorder="1" applyAlignment="1">
      <alignment horizontal="center"/>
    </xf>
    <xf numFmtId="10" fontId="13" fillId="21" borderId="13" xfId="2" applyNumberFormat="1" applyFont="1" applyFill="1" applyBorder="1" applyAlignment="1">
      <alignment horizontal="center"/>
    </xf>
    <xf numFmtId="10" fontId="13" fillId="21" borderId="14" xfId="2" applyNumberFormat="1" applyFont="1" applyFill="1" applyBorder="1" applyAlignment="1">
      <alignment horizontal="center"/>
    </xf>
    <xf numFmtId="0" fontId="20" fillId="0" borderId="10" xfId="2" applyFont="1" applyBorder="1" applyAlignment="1">
      <alignment horizontal="center"/>
    </xf>
    <xf numFmtId="0" fontId="20" fillId="0" borderId="0" xfId="2" applyFont="1" applyAlignment="1">
      <alignment horizontal="center"/>
    </xf>
    <xf numFmtId="0" fontId="20" fillId="0" borderId="11" xfId="2" applyFont="1" applyBorder="1" applyAlignment="1">
      <alignment horizontal="center"/>
    </xf>
    <xf numFmtId="0" fontId="3" fillId="10" borderId="22" xfId="2" applyFont="1" applyFill="1" applyBorder="1" applyAlignment="1">
      <alignment horizontal="center"/>
    </xf>
    <xf numFmtId="10" fontId="20" fillId="0" borderId="10" xfId="2" applyNumberFormat="1" applyFont="1" applyBorder="1" applyAlignment="1">
      <alignment horizontal="center"/>
    </xf>
    <xf numFmtId="10" fontId="20" fillId="0" borderId="0" xfId="2" applyNumberFormat="1" applyFont="1" applyAlignment="1">
      <alignment horizontal="center"/>
    </xf>
    <xf numFmtId="10" fontId="20" fillId="0" borderId="11" xfId="2" applyNumberFormat="1" applyFont="1" applyBorder="1" applyAlignment="1">
      <alignment horizontal="center"/>
    </xf>
    <xf numFmtId="0" fontId="13" fillId="0" borderId="52" xfId="2" applyFont="1" applyBorder="1" applyAlignment="1">
      <alignment horizontal="center"/>
    </xf>
    <xf numFmtId="0" fontId="13" fillId="0" borderId="70" xfId="2" applyFont="1" applyBorder="1" applyAlignment="1">
      <alignment horizontal="center"/>
    </xf>
    <xf numFmtId="0" fontId="3" fillId="0" borderId="10" xfId="2" applyFont="1" applyBorder="1" applyAlignment="1">
      <alignment horizontal="center"/>
    </xf>
    <xf numFmtId="0" fontId="13" fillId="0" borderId="10" xfId="2" applyFont="1" applyBorder="1" applyAlignment="1">
      <alignment horizontal="center"/>
    </xf>
    <xf numFmtId="0" fontId="3" fillId="21" borderId="51" xfId="2" applyFont="1" applyFill="1" applyBorder="1" applyAlignment="1">
      <alignment horizontal="center"/>
    </xf>
    <xf numFmtId="10" fontId="53" fillId="10" borderId="17" xfId="2" applyNumberFormat="1" applyFont="1" applyFill="1" applyBorder="1" applyAlignment="1">
      <alignment horizontal="center"/>
    </xf>
    <xf numFmtId="10" fontId="53" fillId="10" borderId="22" xfId="2" applyNumberFormat="1" applyFont="1" applyFill="1" applyBorder="1" applyAlignment="1">
      <alignment horizontal="center"/>
    </xf>
  </cellXfs>
  <cellStyles count="214">
    <cellStyle name="_x0013_" xfId="21" xr:uid="{00000000-0005-0000-0000-000000000000}"/>
    <cellStyle name=" 1" xfId="22" xr:uid="{00000000-0005-0000-0000-000001000000}"/>
    <cellStyle name="(Comma)" xfId="23" xr:uid="{00000000-0005-0000-0000-000002000000}"/>
    <cellStyle name="_284268_1" xfId="24" xr:uid="{00000000-0005-0000-0000-000003000000}"/>
    <cellStyle name="£ BP" xfId="25" xr:uid="{00000000-0005-0000-0000-000004000000}"/>
    <cellStyle name="¥ JY" xfId="26" xr:uid="{00000000-0005-0000-0000-000005000000}"/>
    <cellStyle name="=C:\WINNT35\SYSTEM32\COMMAND.COM" xfId="27" xr:uid="{00000000-0005-0000-0000-000006000000}"/>
    <cellStyle name="Blue" xfId="28" xr:uid="{00000000-0005-0000-0000-000007000000}"/>
    <cellStyle name="Bold/Border" xfId="29" xr:uid="{00000000-0005-0000-0000-000008000000}"/>
    <cellStyle name="Border" xfId="30" xr:uid="{00000000-0005-0000-0000-000009000000}"/>
    <cellStyle name="Border 2" xfId="197" xr:uid="{E38A677A-9BC5-4E2C-BBEB-EE26CD12BE59}"/>
    <cellStyle name="Border 3" xfId="202" xr:uid="{EFF6ADD5-885E-4D7F-A037-9D4A78AFC134}"/>
    <cellStyle name="Border Heavy" xfId="31" xr:uid="{00000000-0005-0000-0000-00000A000000}"/>
    <cellStyle name="Border Thin" xfId="32" xr:uid="{00000000-0005-0000-0000-00000B000000}"/>
    <cellStyle name="Bullet" xfId="33" xr:uid="{00000000-0005-0000-0000-00000C000000}"/>
    <cellStyle name="Calc Currency (0)" xfId="34" xr:uid="{00000000-0005-0000-0000-00000D000000}"/>
    <cellStyle name="Callum" xfId="35" xr:uid="{00000000-0005-0000-0000-00000E000000}"/>
    <cellStyle name="Cash" xfId="36" xr:uid="{00000000-0005-0000-0000-00000F000000}"/>
    <cellStyle name="ColLevel_1" xfId="1" builtinId="2" iLevel="0"/>
    <cellStyle name="Comma  - Style1" xfId="37" xr:uid="{00000000-0005-0000-0000-000011000000}"/>
    <cellStyle name="Comma  - Style2" xfId="38" xr:uid="{00000000-0005-0000-0000-000012000000}"/>
    <cellStyle name="Comma  - Style3" xfId="39" xr:uid="{00000000-0005-0000-0000-000013000000}"/>
    <cellStyle name="Comma  - Style4" xfId="40" xr:uid="{00000000-0005-0000-0000-000014000000}"/>
    <cellStyle name="Comma  - Style5" xfId="41" xr:uid="{00000000-0005-0000-0000-000015000000}"/>
    <cellStyle name="Comma  - Style6" xfId="42" xr:uid="{00000000-0005-0000-0000-000016000000}"/>
    <cellStyle name="Comma  - Style7" xfId="43" xr:uid="{00000000-0005-0000-0000-000017000000}"/>
    <cellStyle name="Comma  - Style8" xfId="44" xr:uid="{00000000-0005-0000-0000-000018000000}"/>
    <cellStyle name="Comma 0" xfId="45" xr:uid="{00000000-0005-0000-0000-000019000000}"/>
    <cellStyle name="Comma 2" xfId="5" xr:uid="{00000000-0005-0000-0000-00001A000000}"/>
    <cellStyle name="Comma 2 2" xfId="194" xr:uid="{168C543B-9DA0-4E27-AA99-019C9A972F05}"/>
    <cellStyle name="Comma 3" xfId="46" xr:uid="{00000000-0005-0000-0000-00001B000000}"/>
    <cellStyle name="Comma 3 2" xfId="198" xr:uid="{ED8CE91C-9E70-439F-8317-0E26E9802D08}"/>
    <cellStyle name="Comma 4" xfId="212" xr:uid="{3985C992-0B62-4A45-87C3-C5559ACFCBBE}"/>
    <cellStyle name="Comma0" xfId="47" xr:uid="{00000000-0005-0000-0000-00001C000000}"/>
    <cellStyle name="Copied" xfId="48" xr:uid="{00000000-0005-0000-0000-00001D000000}"/>
    <cellStyle name="Cover Date" xfId="49" xr:uid="{00000000-0005-0000-0000-00001E000000}"/>
    <cellStyle name="Cover Subtitle" xfId="50" xr:uid="{00000000-0005-0000-0000-00001F000000}"/>
    <cellStyle name="Cover Title" xfId="51" xr:uid="{00000000-0005-0000-0000-000020000000}"/>
    <cellStyle name="Currency [$0]" xfId="52" xr:uid="{00000000-0005-0000-0000-000021000000}"/>
    <cellStyle name="Currency [£0]" xfId="53" xr:uid="{00000000-0005-0000-0000-000022000000}"/>
    <cellStyle name="Currency [0] U" xfId="54" xr:uid="{00000000-0005-0000-0000-000023000000}"/>
    <cellStyle name="Currency [2]" xfId="55" xr:uid="{00000000-0005-0000-0000-000024000000}"/>
    <cellStyle name="Currency [2] U" xfId="56" xr:uid="{00000000-0005-0000-0000-000025000000}"/>
    <cellStyle name="Currency [2]_Book4" xfId="57" xr:uid="{00000000-0005-0000-0000-000026000000}"/>
    <cellStyle name="Currency 0" xfId="58" xr:uid="{00000000-0005-0000-0000-000027000000}"/>
    <cellStyle name="Currency 2" xfId="59" xr:uid="{00000000-0005-0000-0000-000028000000}"/>
    <cellStyle name="Currency Euro" xfId="60" xr:uid="{00000000-0005-0000-0000-000029000000}"/>
    <cellStyle name="Currency Pound" xfId="61" xr:uid="{00000000-0005-0000-0000-00002A000000}"/>
    <cellStyle name="Currency(Cents)" xfId="62" xr:uid="{00000000-0005-0000-0000-00002B000000}"/>
    <cellStyle name="Currency(Cents) 2" xfId="199" xr:uid="{AA312843-6591-4DA3-939C-A97231FBDF59}"/>
    <cellStyle name="Currency0" xfId="63" xr:uid="{00000000-0005-0000-0000-00002C000000}"/>
    <cellStyle name="Dash" xfId="64" xr:uid="{00000000-0005-0000-0000-00002D000000}"/>
    <cellStyle name="Data" xfId="65" xr:uid="{00000000-0005-0000-0000-00002E000000}"/>
    <cellStyle name="Date" xfId="66" xr:uid="{00000000-0005-0000-0000-00002F000000}"/>
    <cellStyle name="Date Aligned" xfId="67" xr:uid="{00000000-0005-0000-0000-000030000000}"/>
    <cellStyle name="Date U" xfId="68" xr:uid="{00000000-0005-0000-0000-000031000000}"/>
    <cellStyle name="Date_114901_2" xfId="69" xr:uid="{00000000-0005-0000-0000-000032000000}"/>
    <cellStyle name="Decimal [0]" xfId="70" xr:uid="{00000000-0005-0000-0000-000033000000}"/>
    <cellStyle name="Decimal [2]" xfId="71" xr:uid="{00000000-0005-0000-0000-000034000000}"/>
    <cellStyle name="Decimal [2] U" xfId="72" xr:uid="{00000000-0005-0000-0000-000035000000}"/>
    <cellStyle name="Decimal [4]" xfId="73" xr:uid="{00000000-0005-0000-0000-000036000000}"/>
    <cellStyle name="Decimal [4] U" xfId="74" xr:uid="{00000000-0005-0000-0000-000037000000}"/>
    <cellStyle name="Dezimal [0]_Übersichtstabelle_FM_24082001bu inc. EC" xfId="75" xr:uid="{00000000-0005-0000-0000-000038000000}"/>
    <cellStyle name="Dezimal_Übersichtstabelle_FM_24082001bu inc. EC" xfId="76" xr:uid="{00000000-0005-0000-0000-000039000000}"/>
    <cellStyle name="Dotted Line" xfId="77" xr:uid="{00000000-0005-0000-0000-00003A000000}"/>
    <cellStyle name="Entered" xfId="78" xr:uid="{00000000-0005-0000-0000-00003B000000}"/>
    <cellStyle name="ERA Header" xfId="6" xr:uid="{00000000-0005-0000-0000-00003C000000}"/>
    <cellStyle name="ERA MMS Input" xfId="14" xr:uid="{00000000-0005-0000-0000-00003D000000}"/>
    <cellStyle name="ERA MMS Total" xfId="12" xr:uid="{00000000-0005-0000-0000-00003E000000}"/>
    <cellStyle name="ERA MMS Total 2" xfId="196" xr:uid="{3B55B858-DB3A-40E6-BAB8-42E775A21CB8}"/>
    <cellStyle name="ERA Table Heading" xfId="8" xr:uid="{00000000-0005-0000-0000-00003F000000}"/>
    <cellStyle name="ERA Total" xfId="11" xr:uid="{00000000-0005-0000-0000-000040000000}"/>
    <cellStyle name="ERA Total 2" xfId="195" xr:uid="{9DBA8384-63AF-4557-927F-EA85FA5BDDFD}"/>
    <cellStyle name="Euro" xfId="79" xr:uid="{00000000-0005-0000-0000-000041000000}"/>
    <cellStyle name="EY House" xfId="80" xr:uid="{00000000-0005-0000-0000-000042000000}"/>
    <cellStyle name="Fix0" xfId="81" xr:uid="{00000000-0005-0000-0000-000043000000}"/>
    <cellStyle name="Fix2" xfId="82" xr:uid="{00000000-0005-0000-0000-000044000000}"/>
    <cellStyle name="Fix4" xfId="83" xr:uid="{00000000-0005-0000-0000-000045000000}"/>
    <cellStyle name="Fixed" xfId="84" xr:uid="{00000000-0005-0000-0000-000046000000}"/>
    <cellStyle name="Footer SBILogo1" xfId="85" xr:uid="{00000000-0005-0000-0000-000047000000}"/>
    <cellStyle name="Footer SBILogo2" xfId="86" xr:uid="{00000000-0005-0000-0000-000048000000}"/>
    <cellStyle name="Footnote" xfId="87" xr:uid="{00000000-0005-0000-0000-000049000000}"/>
    <cellStyle name="Footnote Reference" xfId="88" xr:uid="{00000000-0005-0000-0000-00004A000000}"/>
    <cellStyle name="Footnote_pldt" xfId="89" xr:uid="{00000000-0005-0000-0000-00004B000000}"/>
    <cellStyle name="fred" xfId="90" xr:uid="{00000000-0005-0000-0000-00004C000000}"/>
    <cellStyle name="Fred%" xfId="91" xr:uid="{00000000-0005-0000-0000-00004D000000}"/>
    <cellStyle name="General" xfId="92" xr:uid="{00000000-0005-0000-0000-00004E000000}"/>
    <cellStyle name="Grey" xfId="93" xr:uid="{00000000-0005-0000-0000-00004F000000}"/>
    <cellStyle name="Group Titles" xfId="10" xr:uid="{00000000-0005-0000-0000-000050000000}"/>
    <cellStyle name="Hard Percent" xfId="94" xr:uid="{00000000-0005-0000-0000-000051000000}"/>
    <cellStyle name="Header" xfId="95" xr:uid="{00000000-0005-0000-0000-000052000000}"/>
    <cellStyle name="Header - Page" xfId="96" xr:uid="{00000000-0005-0000-0000-000053000000}"/>
    <cellStyle name="Header - Title" xfId="97" xr:uid="{00000000-0005-0000-0000-000054000000}"/>
    <cellStyle name="Header - Year Row" xfId="98" xr:uid="{00000000-0005-0000-0000-000055000000}"/>
    <cellStyle name="Header Draft Stamp" xfId="99" xr:uid="{00000000-0005-0000-0000-000056000000}"/>
    <cellStyle name="Header_pldt" xfId="100" xr:uid="{00000000-0005-0000-0000-000057000000}"/>
    <cellStyle name="Header1" xfId="101" xr:uid="{00000000-0005-0000-0000-000058000000}"/>
    <cellStyle name="Header2" xfId="102" xr:uid="{00000000-0005-0000-0000-000059000000}"/>
    <cellStyle name="Header2 2" xfId="200" xr:uid="{1D234FF4-1B95-4B14-8F4B-35DE35160153}"/>
    <cellStyle name="Heading" xfId="18" xr:uid="{00000000-0005-0000-0000-00005A000000}"/>
    <cellStyle name="Heading 1 Above" xfId="103" xr:uid="{00000000-0005-0000-0000-00005B000000}"/>
    <cellStyle name="Heading 1+" xfId="104" xr:uid="{00000000-0005-0000-0000-00005C000000}"/>
    <cellStyle name="Heading 2 Below" xfId="105" xr:uid="{00000000-0005-0000-0000-00005D000000}"/>
    <cellStyle name="Heading 2+" xfId="106" xr:uid="{00000000-0005-0000-0000-00005E000000}"/>
    <cellStyle name="Heading 3+" xfId="107" xr:uid="{00000000-0005-0000-0000-00005F000000}"/>
    <cellStyle name="Heading1" xfId="108" xr:uid="{00000000-0005-0000-0000-000060000000}"/>
    <cellStyle name="Heading2" xfId="109" xr:uid="{00000000-0005-0000-0000-000061000000}"/>
    <cellStyle name="Heading3" xfId="110" xr:uid="{00000000-0005-0000-0000-000062000000}"/>
    <cellStyle name="Heading4" xfId="111" xr:uid="{00000000-0005-0000-0000-000063000000}"/>
    <cellStyle name="Headings" xfId="112" xr:uid="{00000000-0005-0000-0000-000064000000}"/>
    <cellStyle name="Hidden" xfId="113" xr:uid="{00000000-0005-0000-0000-000065000000}"/>
    <cellStyle name="Input [yellow]" xfId="114" xr:uid="{00000000-0005-0000-0000-000066000000}"/>
    <cellStyle name="Input [yellow] 2" xfId="201" xr:uid="{0C3B2CB1-0994-4BE5-820E-2945A2ED6242}"/>
    <cellStyle name="Input 3dp" xfId="4" xr:uid="{00000000-0005-0000-0000-000067000000}"/>
    <cellStyle name="Input-Nr" xfId="191" xr:uid="{26A9C227-94DF-4886-9A1F-95561921E9BE}"/>
    <cellStyle name="Inputs  3dp" xfId="16" xr:uid="{00000000-0005-0000-0000-000068000000}"/>
    <cellStyle name="Integer" xfId="115" xr:uid="{00000000-0005-0000-0000-000069000000}"/>
    <cellStyle name="KPMG Heading 1" xfId="116" xr:uid="{00000000-0005-0000-0000-00006A000000}"/>
    <cellStyle name="KPMG Heading 2" xfId="117" xr:uid="{00000000-0005-0000-0000-00006B000000}"/>
    <cellStyle name="KPMG Heading 3" xfId="118" xr:uid="{00000000-0005-0000-0000-00006C000000}"/>
    <cellStyle name="KPMG Heading 4" xfId="119" xr:uid="{00000000-0005-0000-0000-00006D000000}"/>
    <cellStyle name="KPMG Normal" xfId="120" xr:uid="{00000000-0005-0000-0000-00006E000000}"/>
    <cellStyle name="KPMG Normal Text" xfId="121" xr:uid="{00000000-0005-0000-0000-00006F000000}"/>
    <cellStyle name="Link-%" xfId="192" xr:uid="{A0120BAD-562C-485E-9051-CD801F6513CE}"/>
    <cellStyle name="LongDate" xfId="122" xr:uid="{00000000-0005-0000-0000-000070000000}"/>
    <cellStyle name="Macro" xfId="123" xr:uid="{00000000-0005-0000-0000-000071000000}"/>
    <cellStyle name="Milliers [0]_Dossier financier HECC" xfId="124" xr:uid="{00000000-0005-0000-0000-000072000000}"/>
    <cellStyle name="Millions" xfId="125" xr:uid="{00000000-0005-0000-0000-000073000000}"/>
    <cellStyle name="multiple" xfId="126" xr:uid="{00000000-0005-0000-0000-000074000000}"/>
    <cellStyle name="Normal" xfId="0" builtinId="0"/>
    <cellStyle name="Normal - Style1" xfId="127" xr:uid="{00000000-0005-0000-0000-000076000000}"/>
    <cellStyle name="Normal 13" xfId="213" xr:uid="{96950709-3B6C-4426-BEE3-09A82A2ACB27}"/>
    <cellStyle name="Normal 2" xfId="2" xr:uid="{00000000-0005-0000-0000-000077000000}"/>
    <cellStyle name="Normal 2 2" xfId="128" xr:uid="{00000000-0005-0000-0000-000078000000}"/>
    <cellStyle name="Normal 3" xfId="7" xr:uid="{00000000-0005-0000-0000-000079000000}"/>
    <cellStyle name="Normal 3dp 2" xfId="19" xr:uid="{00000000-0005-0000-0000-00007A000000}"/>
    <cellStyle name="Normal 4" xfId="209" xr:uid="{4025DB6E-4883-4839-B2E5-051C442749BD}"/>
    <cellStyle name="Normal 5" xfId="210" xr:uid="{C85E77BE-2EF9-43C2-AD89-20FEDCAFED83}"/>
    <cellStyle name="Normal 585" xfId="193" xr:uid="{B296C2C3-69E8-44CB-9D52-D1002BB8E3AF}"/>
    <cellStyle name="Normal U" xfId="129" xr:uid="{00000000-0005-0000-0000-00007B000000}"/>
    <cellStyle name="Normal_WE_n4476462_v2_AA2_REVISIONS_SUBMISSION_-_REVENUE_MODEL" xfId="17" xr:uid="{00000000-0005-0000-0000-00007C000000}"/>
    <cellStyle name="NormalGB" xfId="130" xr:uid="{00000000-0005-0000-0000-00007D000000}"/>
    <cellStyle name="Number" xfId="131" xr:uid="{00000000-0005-0000-0000-00007E000000}"/>
    <cellStyle name="Numbers 0dp" xfId="15" xr:uid="{00000000-0005-0000-0000-00007F000000}"/>
    <cellStyle name="OLELink" xfId="132" xr:uid="{00000000-0005-0000-0000-000080000000}"/>
    <cellStyle name="Output millions" xfId="133" xr:uid="{00000000-0005-0000-0000-000081000000}"/>
    <cellStyle name="Page Number" xfId="134" xr:uid="{00000000-0005-0000-0000-000082000000}"/>
    <cellStyle name="Page1" xfId="135" xr:uid="{00000000-0005-0000-0000-000083000000}"/>
    <cellStyle name="Percent" xfId="20" builtinId="5"/>
    <cellStyle name="Percent [0%]" xfId="136" xr:uid="{00000000-0005-0000-0000-000085000000}"/>
    <cellStyle name="Percent [0.00%]" xfId="137" xr:uid="{00000000-0005-0000-0000-000086000000}"/>
    <cellStyle name="Percent [2]" xfId="138" xr:uid="{00000000-0005-0000-0000-000087000000}"/>
    <cellStyle name="Percent [2] U" xfId="139" xr:uid="{00000000-0005-0000-0000-000088000000}"/>
    <cellStyle name="Percent [2]_Assumptions Book for Corporate Model" xfId="140" xr:uid="{00000000-0005-0000-0000-000089000000}"/>
    <cellStyle name="Percent 2" xfId="3" xr:uid="{00000000-0005-0000-0000-00008A000000}"/>
    <cellStyle name="Percent 3" xfId="211" xr:uid="{1E17A7A0-C850-4AFC-9819-31B9D641E3CD}"/>
    <cellStyle name="Proportion" xfId="141" xr:uid="{00000000-0005-0000-0000-00008B000000}"/>
    <cellStyle name="Ratio" xfId="142" xr:uid="{00000000-0005-0000-0000-00008C000000}"/>
    <cellStyle name="ratio - Style2" xfId="143" xr:uid="{00000000-0005-0000-0000-00008D000000}"/>
    <cellStyle name="RevList" xfId="144" xr:uid="{00000000-0005-0000-0000-00008E000000}"/>
    <cellStyle name="Salomon Logo" xfId="145" xr:uid="{00000000-0005-0000-0000-00008F000000}"/>
    <cellStyle name="SDate" xfId="146" xr:uid="{00000000-0005-0000-0000-000090000000}"/>
    <cellStyle name="Section Number" xfId="147" xr:uid="{00000000-0005-0000-0000-000091000000}"/>
    <cellStyle name="ShortDate" xfId="148" xr:uid="{00000000-0005-0000-0000-000092000000}"/>
    <cellStyle name="Standard" xfId="149" xr:uid="{00000000-0005-0000-0000-000093000000}"/>
    <cellStyle name="std" xfId="150" xr:uid="{00000000-0005-0000-0000-000094000000}"/>
    <cellStyle name="Style 1" xfId="151" xr:uid="{00000000-0005-0000-0000-000095000000}"/>
    <cellStyle name="style1" xfId="152" xr:uid="{00000000-0005-0000-0000-000096000000}"/>
    <cellStyle name="Style2" xfId="153" xr:uid="{00000000-0005-0000-0000-000097000000}"/>
    <cellStyle name="Style3" xfId="154" xr:uid="{00000000-0005-0000-0000-000098000000}"/>
    <cellStyle name="Style4" xfId="155" xr:uid="{00000000-0005-0000-0000-000099000000}"/>
    <cellStyle name="Style5" xfId="156" xr:uid="{00000000-0005-0000-0000-00009A000000}"/>
    <cellStyle name="style9" xfId="157" xr:uid="{00000000-0005-0000-0000-00009B000000}"/>
    <cellStyle name="style9 2" xfId="203" xr:uid="{9FF42A22-BD5C-4FE2-B64C-01DA8459824A}"/>
    <cellStyle name="Sub totals" xfId="158" xr:uid="{00000000-0005-0000-0000-00009C000000}"/>
    <cellStyle name="Sub totals 2" xfId="204" xr:uid="{2097ED56-CD54-4455-9D56-5480C51BE36B}"/>
    <cellStyle name="Subheading" xfId="159" xr:uid="{00000000-0005-0000-0000-00009D000000}"/>
    <cellStyle name="Subtotal" xfId="160" xr:uid="{00000000-0005-0000-0000-00009E000000}"/>
    <cellStyle name="Table Head" xfId="161" xr:uid="{00000000-0005-0000-0000-00009F000000}"/>
    <cellStyle name="Table Head Aligned" xfId="162" xr:uid="{00000000-0005-0000-0000-0000A0000000}"/>
    <cellStyle name="Table Head Blue" xfId="163" xr:uid="{00000000-0005-0000-0000-0000A1000000}"/>
    <cellStyle name="Table Head Green" xfId="164" xr:uid="{00000000-0005-0000-0000-0000A2000000}"/>
    <cellStyle name="Table Head_pldt" xfId="165" xr:uid="{00000000-0005-0000-0000-0000A3000000}"/>
    <cellStyle name="Table Heading" xfId="9" xr:uid="{00000000-0005-0000-0000-0000A4000000}"/>
    <cellStyle name="Table Source" xfId="166" xr:uid="{00000000-0005-0000-0000-0000A5000000}"/>
    <cellStyle name="Table Text" xfId="167" xr:uid="{00000000-0005-0000-0000-0000A6000000}"/>
    <cellStyle name="Table Title" xfId="168" xr:uid="{00000000-0005-0000-0000-0000A7000000}"/>
    <cellStyle name="Table Units" xfId="169" xr:uid="{00000000-0005-0000-0000-0000A8000000}"/>
    <cellStyle name="Text 1" xfId="170" xr:uid="{00000000-0005-0000-0000-0000A9000000}"/>
    <cellStyle name="Text 2" xfId="171" xr:uid="{00000000-0005-0000-0000-0000AA000000}"/>
    <cellStyle name="Text Head 1" xfId="172" xr:uid="{00000000-0005-0000-0000-0000AB000000}"/>
    <cellStyle name="Text Head 2" xfId="173" xr:uid="{00000000-0005-0000-0000-0000AC000000}"/>
    <cellStyle name="Text Indent 1" xfId="174" xr:uid="{00000000-0005-0000-0000-0000AD000000}"/>
    <cellStyle name="Text Indent 2" xfId="175" xr:uid="{00000000-0005-0000-0000-0000AE000000}"/>
    <cellStyle name="Text/Name" xfId="13" xr:uid="{00000000-0005-0000-0000-0000AF000000}"/>
    <cellStyle name="Thousands" xfId="176" xr:uid="{00000000-0005-0000-0000-0000B0000000}"/>
    <cellStyle name="TOC 1" xfId="177" xr:uid="{00000000-0005-0000-0000-0000B1000000}"/>
    <cellStyle name="TOC 2" xfId="178" xr:uid="{00000000-0005-0000-0000-0000B2000000}"/>
    <cellStyle name="Total 1" xfId="179" xr:uid="{00000000-0005-0000-0000-0000B3000000}"/>
    <cellStyle name="Total 1 2" xfId="205" xr:uid="{FEEB0B7D-0567-4D8B-82BE-16F774B36E3B}"/>
    <cellStyle name="Total 2" xfId="180" xr:uid="{00000000-0005-0000-0000-0000B4000000}"/>
    <cellStyle name="Total 2 2" xfId="206" xr:uid="{B41D1834-33A8-4B9E-A8C5-A268B206ABFF}"/>
    <cellStyle name="Total 3" xfId="181" xr:uid="{00000000-0005-0000-0000-0000B5000000}"/>
    <cellStyle name="Total 3 2" xfId="207" xr:uid="{1AA5BBFB-E027-4F7B-8139-D726D4DD01AC}"/>
    <cellStyle name="Total 4" xfId="182" xr:uid="{00000000-0005-0000-0000-0000B6000000}"/>
    <cellStyle name="Total 4 2" xfId="208" xr:uid="{EBDDDC15-63D6-4147-977B-0B6CC4AA9FBB}"/>
    <cellStyle name="Totals" xfId="183" xr:uid="{00000000-0005-0000-0000-0000B7000000}"/>
    <cellStyle name="Units" xfId="184" xr:uid="{00000000-0005-0000-0000-0000B8000000}"/>
    <cellStyle name="Währung [0]_Übersichtstabelle_FM_24082001bu inc. EC" xfId="185" xr:uid="{00000000-0005-0000-0000-0000B9000000}"/>
    <cellStyle name="Währung_Übersichtstabelle_FM_24082001bu inc. EC" xfId="186" xr:uid="{00000000-0005-0000-0000-0000BA000000}"/>
    <cellStyle name="Warning" xfId="187" xr:uid="{00000000-0005-0000-0000-0000BB000000}"/>
    <cellStyle name="Word_Formula" xfId="188" xr:uid="{00000000-0005-0000-0000-0000BC000000}"/>
    <cellStyle name="year" xfId="189" xr:uid="{00000000-0005-0000-0000-0000BD000000}"/>
    <cellStyle name="YR_MTH" xfId="190" xr:uid="{00000000-0005-0000-0000-0000BE000000}"/>
  </cellStyles>
  <dxfs count="7"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3333FF"/>
      <color rgb="FFCCFFCC"/>
      <color rgb="FFFFFFCC"/>
      <color rgb="FFFFCCFF"/>
      <color rgb="FFFF0000"/>
      <color rgb="FFFF00FF"/>
      <color rgb="FF99FF99"/>
      <color rgb="FFCCFF99"/>
      <color rgb="FFFF99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3345656</xdr:colOff>
      <xdr:row>10</xdr:row>
      <xdr:rowOff>59531</xdr:rowOff>
    </xdr:from>
    <xdr:to>
      <xdr:col>4</xdr:col>
      <xdr:colOff>726983</xdr:colOff>
      <xdr:row>13</xdr:row>
      <xdr:rowOff>0</xdr:rowOff>
    </xdr:to>
    <xdr:sp macro="[0]!Calculate_X_Factor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3940969" y="1952625"/>
          <a:ext cx="1608045" cy="504262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scene3d>
          <a:camera prst="orthographicFront"/>
          <a:lightRig rig="threePt" dir="t"/>
        </a:scene3d>
        <a:sp3d>
          <a:bevelT w="165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400" b="1">
              <a:solidFill>
                <a:sysClr val="windowText" lastClr="000000"/>
              </a:solidFill>
            </a:rPr>
            <a:t>Calculate</a:t>
          </a:r>
        </a:p>
      </xdr:txBody>
    </xdr:sp>
    <xdr:clientData/>
  </xdr:twoCellAnchor>
  <xdr:twoCellAnchor>
    <xdr:from>
      <xdr:col>39</xdr:col>
      <xdr:colOff>57146</xdr:colOff>
      <xdr:row>9</xdr:row>
      <xdr:rowOff>9523</xdr:rowOff>
    </xdr:from>
    <xdr:to>
      <xdr:col>42</xdr:col>
      <xdr:colOff>261937</xdr:colOff>
      <xdr:row>12</xdr:row>
      <xdr:rowOff>9524</xdr:rowOff>
    </xdr:to>
    <xdr:sp macro="" textlink="">
      <xdr:nvSpPr>
        <xdr:cNvPr id="3" name="Left Arrow Callou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1918271" y="1724023"/>
          <a:ext cx="2181229" cy="500064"/>
        </a:xfrm>
        <a:prstGeom prst="leftArrowCallout">
          <a:avLst>
            <a:gd name="adj1" fmla="val 25000"/>
            <a:gd name="adj2" fmla="val 25000"/>
            <a:gd name="adj3" fmla="val 25000"/>
            <a:gd name="adj4" fmla="val 82817"/>
          </a:avLst>
        </a:prstGeom>
        <a:solidFill>
          <a:srgbClr val="FFFF00"/>
        </a:solidFill>
        <a:ln w="19050">
          <a:solidFill>
            <a:schemeClr val="accent3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 b="0">
              <a:solidFill>
                <a:sysClr val="windowText" lastClr="000000"/>
              </a:solidFill>
            </a:rPr>
            <a:t>Update the Annual</a:t>
          </a:r>
          <a:r>
            <a:rPr lang="en-AU" sz="1100" b="0" baseline="0">
              <a:solidFill>
                <a:sysClr val="windowText" lastClr="000000"/>
              </a:solidFill>
            </a:rPr>
            <a:t> DRP. Then click "Calculate"</a:t>
          </a:r>
          <a:endParaRPr lang="en-AU" sz="11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39</xdr:col>
      <xdr:colOff>119063</xdr:colOff>
      <xdr:row>2699</xdr:row>
      <xdr:rowOff>101203</xdr:rowOff>
    </xdr:from>
    <xdr:to>
      <xdr:col>42</xdr:col>
      <xdr:colOff>464343</xdr:colOff>
      <xdr:row>2703</xdr:row>
      <xdr:rowOff>61911</xdr:rowOff>
    </xdr:to>
    <xdr:sp macro="" textlink="">
      <xdr:nvSpPr>
        <xdr:cNvPr id="5" name="Left Arrow Callout 3">
          <a:extLst>
            <a:ext uri="{FF2B5EF4-FFF2-40B4-BE49-F238E27FC236}">
              <a16:creationId xmlns:a16="http://schemas.microsoft.com/office/drawing/2014/main" id="{FC6EE66C-B761-4905-B139-F9E49CF12ED7}"/>
            </a:ext>
          </a:extLst>
        </xdr:cNvPr>
        <xdr:cNvSpPr/>
      </xdr:nvSpPr>
      <xdr:spPr>
        <a:xfrm>
          <a:off x="13454063" y="374683734"/>
          <a:ext cx="2321718" cy="627458"/>
        </a:xfrm>
        <a:prstGeom prst="leftArrowCallout">
          <a:avLst>
            <a:gd name="adj1" fmla="val 25000"/>
            <a:gd name="adj2" fmla="val 25000"/>
            <a:gd name="adj3" fmla="val 25000"/>
            <a:gd name="adj4" fmla="val 82817"/>
          </a:avLst>
        </a:prstGeom>
        <a:solidFill>
          <a:srgbClr val="FFFF00"/>
        </a:solidFill>
        <a:ln w="19050">
          <a:solidFill>
            <a:schemeClr val="accent3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 b="0">
              <a:solidFill>
                <a:sysClr val="windowText" lastClr="000000"/>
              </a:solidFill>
            </a:rPr>
            <a:t>Update these in nominal m$, for Rebateable Services</a:t>
          </a:r>
        </a:p>
      </xdr:txBody>
    </xdr:sp>
    <xdr:clientData/>
  </xdr:twoCellAnchor>
  <xdr:twoCellAnchor>
    <xdr:from>
      <xdr:col>39</xdr:col>
      <xdr:colOff>119060</xdr:colOff>
      <xdr:row>18</xdr:row>
      <xdr:rowOff>128587</xdr:rowOff>
    </xdr:from>
    <xdr:to>
      <xdr:col>42</xdr:col>
      <xdr:colOff>345279</xdr:colOff>
      <xdr:row>22</xdr:row>
      <xdr:rowOff>64295</xdr:rowOff>
    </xdr:to>
    <xdr:sp macro="" textlink="">
      <xdr:nvSpPr>
        <xdr:cNvPr id="4" name="Left Arrow Callout 3">
          <a:extLst>
            <a:ext uri="{FF2B5EF4-FFF2-40B4-BE49-F238E27FC236}">
              <a16:creationId xmlns:a16="http://schemas.microsoft.com/office/drawing/2014/main" id="{119731D3-84E4-462E-8439-4C1EDBF9D94C}"/>
            </a:ext>
          </a:extLst>
        </xdr:cNvPr>
        <xdr:cNvSpPr/>
      </xdr:nvSpPr>
      <xdr:spPr>
        <a:xfrm>
          <a:off x="13454060" y="3355181"/>
          <a:ext cx="2202657" cy="626270"/>
        </a:xfrm>
        <a:prstGeom prst="leftArrowCallout">
          <a:avLst>
            <a:gd name="adj1" fmla="val 25000"/>
            <a:gd name="adj2" fmla="val 25000"/>
            <a:gd name="adj3" fmla="val 25000"/>
            <a:gd name="adj4" fmla="val 82817"/>
          </a:avLst>
        </a:prstGeom>
        <a:solidFill>
          <a:srgbClr val="FFFF00"/>
        </a:solidFill>
        <a:ln w="19050">
          <a:solidFill>
            <a:schemeClr val="accent3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 b="0">
              <a:solidFill>
                <a:sysClr val="windowText" lastClr="000000"/>
              </a:solidFill>
            </a:rPr>
            <a:t>Update the actual September CPI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19050</xdr:colOff>
      <xdr:row>67</xdr:row>
      <xdr:rowOff>142875</xdr:rowOff>
    </xdr:from>
    <xdr:to>
      <xdr:col>42</xdr:col>
      <xdr:colOff>314325</xdr:colOff>
      <xdr:row>71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C291E7B-F61A-42F7-A90D-754701785C42}"/>
            </a:ext>
          </a:extLst>
        </xdr:cNvPr>
        <xdr:cNvSpPr txBox="1"/>
      </xdr:nvSpPr>
      <xdr:spPr>
        <a:xfrm>
          <a:off x="31156275" y="14239875"/>
          <a:ext cx="2238375" cy="561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000"/>
            <a:t>Proposed solution</a:t>
          </a:r>
        </a:p>
      </xdr:txBody>
    </xdr:sp>
    <xdr:clientData/>
  </xdr:twoCellAnchor>
  <xdr:twoCellAnchor>
    <xdr:from>
      <xdr:col>38</xdr:col>
      <xdr:colOff>352425</xdr:colOff>
      <xdr:row>63</xdr:row>
      <xdr:rowOff>190500</xdr:rowOff>
    </xdr:from>
    <xdr:to>
      <xdr:col>38</xdr:col>
      <xdr:colOff>600075</xdr:colOff>
      <xdr:row>71</xdr:row>
      <xdr:rowOff>0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3FEA6A3E-0685-4D8D-BA84-D183D86E2D95}"/>
            </a:ext>
          </a:extLst>
        </xdr:cNvPr>
        <xdr:cNvSpPr/>
      </xdr:nvSpPr>
      <xdr:spPr>
        <a:xfrm>
          <a:off x="30841950" y="13563600"/>
          <a:ext cx="247650" cy="12382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>
    <outlinePr summaryBelow="0"/>
    <pageSetUpPr fitToPage="1"/>
  </sheetPr>
  <dimension ref="A1:C30"/>
  <sheetViews>
    <sheetView showGridLines="0" tabSelected="1" zoomScaleNormal="100" workbookViewId="0"/>
  </sheetViews>
  <sheetFormatPr defaultColWidth="9" defaultRowHeight="12.75"/>
  <cols>
    <col min="1" max="1" width="2.5703125" style="6" customWidth="1"/>
    <col min="2" max="2" width="20" style="6" customWidth="1"/>
    <col min="3" max="3" width="150.5703125" style="6" customWidth="1"/>
    <col min="4" max="16384" width="9" style="6"/>
  </cols>
  <sheetData>
    <row r="1" spans="1:3" ht="23.25">
      <c r="A1" s="349" t="str">
        <f>Main!A1</f>
        <v>ERA, DBNGP Tariff Model, Final Decision, December 2025</v>
      </c>
    </row>
    <row r="2" spans="1:3" ht="21">
      <c r="A2" s="351" t="str">
        <f ca="1">MID(CELL("filename",A1),FIND("]",CELL("filename",A1))+1,256)</f>
        <v>Information</v>
      </c>
    </row>
    <row r="3" spans="1:3">
      <c r="A3" s="334" t="s">
        <v>390</v>
      </c>
    </row>
    <row r="4" spans="1:3">
      <c r="B4" s="6" t="s">
        <v>391</v>
      </c>
    </row>
    <row r="6" spans="1:3">
      <c r="A6" s="334" t="s">
        <v>503</v>
      </c>
      <c r="B6" s="186"/>
    </row>
    <row r="7" spans="1:3">
      <c r="B7" s="6" t="s">
        <v>434</v>
      </c>
    </row>
    <row r="8" spans="1:3">
      <c r="B8" s="6" t="s">
        <v>760</v>
      </c>
    </row>
    <row r="10" spans="1:3">
      <c r="B10" s="6" t="s">
        <v>676</v>
      </c>
    </row>
    <row r="11" spans="1:3">
      <c r="B11" s="6" t="s">
        <v>545</v>
      </c>
    </row>
    <row r="12" spans="1:3">
      <c r="B12" s="6" t="s">
        <v>438</v>
      </c>
    </row>
    <row r="14" spans="1:3">
      <c r="A14" s="334" t="s">
        <v>392</v>
      </c>
      <c r="B14" s="186"/>
    </row>
    <row r="16" spans="1:3" ht="15.75">
      <c r="B16" s="314" t="s">
        <v>393</v>
      </c>
      <c r="C16" s="314" t="s">
        <v>42</v>
      </c>
    </row>
    <row r="17" spans="2:3" ht="19.350000000000001" customHeight="1">
      <c r="B17" s="335" t="s">
        <v>394</v>
      </c>
      <c r="C17" s="336" t="s">
        <v>395</v>
      </c>
    </row>
    <row r="18" spans="2:3" ht="19.350000000000001" customHeight="1">
      <c r="B18" s="337" t="s">
        <v>29</v>
      </c>
      <c r="C18" s="338" t="s">
        <v>396</v>
      </c>
    </row>
    <row r="19" spans="2:3" ht="19.350000000000001" customHeight="1">
      <c r="B19" s="337" t="s">
        <v>43</v>
      </c>
      <c r="C19" s="338" t="s">
        <v>398</v>
      </c>
    </row>
    <row r="20" spans="2:3" ht="19.350000000000001" customHeight="1">
      <c r="B20" s="337" t="s">
        <v>640</v>
      </c>
      <c r="C20" s="338" t="s">
        <v>670</v>
      </c>
    </row>
    <row r="21" spans="2:3" ht="19.350000000000001" customHeight="1">
      <c r="B21" s="337" t="s">
        <v>41</v>
      </c>
      <c r="C21" s="338" t="s">
        <v>441</v>
      </c>
    </row>
    <row r="22" spans="2:3" ht="21.4" customHeight="1">
      <c r="B22" s="337" t="s">
        <v>399</v>
      </c>
      <c r="C22" s="338" t="s">
        <v>400</v>
      </c>
    </row>
    <row r="23" spans="2:3" ht="21.4" customHeight="1">
      <c r="B23" s="337" t="s">
        <v>549</v>
      </c>
      <c r="C23" s="338" t="s">
        <v>397</v>
      </c>
    </row>
    <row r="24" spans="2:3" ht="38.25">
      <c r="B24" s="337" t="s">
        <v>550</v>
      </c>
      <c r="C24" s="338" t="s">
        <v>748</v>
      </c>
    </row>
    <row r="25" spans="2:3" ht="21.4" customHeight="1">
      <c r="B25" s="337" t="s">
        <v>745</v>
      </c>
      <c r="C25" s="338" t="s">
        <v>749</v>
      </c>
    </row>
    <row r="26" spans="2:3" ht="21.4" customHeight="1">
      <c r="B26" s="337" t="s">
        <v>747</v>
      </c>
      <c r="C26" s="338" t="s">
        <v>750</v>
      </c>
    </row>
    <row r="27" spans="2:3" ht="25.5">
      <c r="B27" s="337" t="s">
        <v>602</v>
      </c>
      <c r="C27" s="338" t="s">
        <v>641</v>
      </c>
    </row>
    <row r="28" spans="2:3" ht="25.5">
      <c r="B28" s="337" t="s">
        <v>639</v>
      </c>
      <c r="C28" s="338" t="s">
        <v>671</v>
      </c>
    </row>
    <row r="29" spans="2:3" ht="25.5">
      <c r="B29" s="337" t="s">
        <v>44</v>
      </c>
      <c r="C29" s="338" t="s">
        <v>672</v>
      </c>
    </row>
    <row r="30" spans="2:3" ht="19.899999999999999" customHeight="1">
      <c r="B30" s="337" t="s">
        <v>32</v>
      </c>
      <c r="C30" s="338" t="s">
        <v>401</v>
      </c>
    </row>
  </sheetData>
  <sheetProtection algorithmName="SHA-512" hashValue="YYU64UutyvHawjE1WKQzcKpFM0/IVQ7eFiRiPCuWMcJV32XXdweXVwhURbDh0JyHxdewU/ROSzIAGjQz+uDG7Q==" saltValue="lxt+n/kbtXvm3yOZtDdieA==" spinCount="100000" sheet="1" objects="1" scenarios="1"/>
  <printOptions horizontalCentered="1"/>
  <pageMargins left="0.19685039370078741" right="0.19685039370078741" top="0.59055118110236227" bottom="0.59055118110236227" header="0.19685039370078741" footer="0.19685039370078741"/>
  <pageSetup paperSize="9" scale="83" orientation="landscape" r:id="rId1"/>
  <headerFooter>
    <oddHeader>&amp;R[ERA DBNGP Tariff Model - Public]</oddHeader>
    <oddFooter>&amp;L[&amp;A]&amp;C18 Dec 2025&amp;R&amp;P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outlinePr summaryBelow="0"/>
  </sheetPr>
  <dimension ref="A1:AQ235"/>
  <sheetViews>
    <sheetView showGridLines="0" zoomScale="80" zoomScaleNormal="80" workbookViewId="0">
      <pane xSplit="7" ySplit="8" topLeftCell="AL9" activePane="bottomRight" state="frozen"/>
      <selection pane="topRight" activeCell="H1" sqref="H1"/>
      <selection pane="bottomLeft" activeCell="A9" sqref="A9"/>
      <selection pane="bottomRight" activeCell="AK18" sqref="AK18"/>
    </sheetView>
  </sheetViews>
  <sheetFormatPr defaultColWidth="9" defaultRowHeight="12.75" outlineLevelRow="2" outlineLevelCol="1"/>
  <cols>
    <col min="1" max="1" width="4" style="11" customWidth="1"/>
    <col min="2" max="2" width="2" style="6" customWidth="1"/>
    <col min="3" max="3" width="30.28515625" style="6" customWidth="1"/>
    <col min="4" max="4" width="6" style="6" customWidth="1"/>
    <col min="5" max="5" width="10.85546875" style="6" customWidth="1"/>
    <col min="6" max="6" width="19.140625" style="6" customWidth="1"/>
    <col min="7" max="7" width="11.85546875" style="6" customWidth="1" collapsed="1"/>
    <col min="8" max="8" width="8.7109375" style="6" customWidth="1"/>
    <col min="9" max="20" width="11.28515625" style="6" hidden="1" customWidth="1" outlineLevel="1"/>
    <col min="21" max="21" width="11.28515625" style="6" hidden="1" customWidth="1" outlineLevel="1" collapsed="1"/>
    <col min="22" max="26" width="11.28515625" style="6" hidden="1" customWidth="1" outlineLevel="1"/>
    <col min="27" max="37" width="11.7109375" style="6" hidden="1" customWidth="1" outlineLevel="1"/>
    <col min="38" max="38" width="12.5703125" style="6" customWidth="1" collapsed="1"/>
    <col min="39" max="43" width="12.5703125" style="6" customWidth="1"/>
    <col min="44" max="49" width="9" style="6"/>
    <col min="50" max="50" width="20" style="6" bestFit="1" customWidth="1"/>
    <col min="51" max="16384" width="9" style="6"/>
  </cols>
  <sheetData>
    <row r="1" spans="1:43" ht="23.25">
      <c r="A1" s="349" t="str">
        <f>Main!A1</f>
        <v>ERA, DBNGP Tariff Model, Final Decision, December 2025</v>
      </c>
    </row>
    <row r="2" spans="1:43" ht="15.75">
      <c r="A2" s="464" t="str">
        <f ca="1">MID(CELL("filename",A1),FIND("]",CELL("filename",A1))+1,256)</f>
        <v>CoS_Tariff_Revenue</v>
      </c>
    </row>
    <row r="3" spans="1:43" s="11" customFormat="1">
      <c r="A3" s="11" t="s">
        <v>18</v>
      </c>
      <c r="B3" s="11">
        <f>COLUMN()</f>
        <v>2</v>
      </c>
      <c r="C3" s="11">
        <f>COLUMN()</f>
        <v>3</v>
      </c>
      <c r="D3" s="11">
        <f>COLUMN()</f>
        <v>4</v>
      </c>
      <c r="E3" s="11">
        <f>COLUMN()</f>
        <v>5</v>
      </c>
      <c r="F3" s="11">
        <f>COLUMN()</f>
        <v>6</v>
      </c>
      <c r="G3" s="11">
        <f>COLUMN()</f>
        <v>7</v>
      </c>
      <c r="H3" s="11">
        <f>COLUMN()</f>
        <v>8</v>
      </c>
      <c r="I3" s="11">
        <f>COLUMN()</f>
        <v>9</v>
      </c>
      <c r="J3" s="11">
        <f>COLUMN()</f>
        <v>10</v>
      </c>
      <c r="K3" s="11">
        <f>COLUMN()</f>
        <v>11</v>
      </c>
      <c r="L3" s="11">
        <f>COLUMN()</f>
        <v>12</v>
      </c>
      <c r="M3" s="11">
        <f>COLUMN()</f>
        <v>13</v>
      </c>
      <c r="N3" s="11">
        <f>COLUMN()</f>
        <v>14</v>
      </c>
      <c r="O3" s="11">
        <f>COLUMN()</f>
        <v>15</v>
      </c>
      <c r="P3" s="11">
        <f>COLUMN()</f>
        <v>16</v>
      </c>
      <c r="Q3" s="11">
        <f>COLUMN()</f>
        <v>17</v>
      </c>
      <c r="R3" s="11">
        <f>COLUMN()</f>
        <v>18</v>
      </c>
      <c r="S3" s="11">
        <f>COLUMN()</f>
        <v>19</v>
      </c>
      <c r="T3" s="11">
        <f>COLUMN()</f>
        <v>20</v>
      </c>
      <c r="U3" s="11">
        <f>COLUMN()</f>
        <v>21</v>
      </c>
      <c r="V3" s="11">
        <f>COLUMN()</f>
        <v>22</v>
      </c>
      <c r="W3" s="11">
        <f>COLUMN()</f>
        <v>23</v>
      </c>
      <c r="X3" s="11">
        <f>COLUMN()</f>
        <v>24</v>
      </c>
      <c r="Y3" s="11">
        <f>COLUMN()</f>
        <v>25</v>
      </c>
      <c r="Z3" s="11">
        <f>COLUMN()</f>
        <v>26</v>
      </c>
      <c r="AA3" s="11">
        <f>COLUMN()</f>
        <v>27</v>
      </c>
      <c r="AB3" s="11">
        <f>COLUMN()</f>
        <v>28</v>
      </c>
      <c r="AC3" s="11">
        <f>COLUMN()</f>
        <v>29</v>
      </c>
      <c r="AD3" s="11">
        <f>COLUMN()</f>
        <v>30</v>
      </c>
      <c r="AE3" s="11">
        <f>COLUMN()</f>
        <v>31</v>
      </c>
      <c r="AH3" s="11">
        <f>COLUMN()</f>
        <v>34</v>
      </c>
      <c r="AI3" s="11">
        <f>COLUMN()</f>
        <v>35</v>
      </c>
      <c r="AJ3" s="11">
        <f>COLUMN()</f>
        <v>36</v>
      </c>
      <c r="AK3" s="11">
        <f>COLUMN()</f>
        <v>37</v>
      </c>
      <c r="AL3" s="11">
        <f>COLUMN()</f>
        <v>38</v>
      </c>
      <c r="AM3" s="11">
        <f>COLUMN()</f>
        <v>39</v>
      </c>
      <c r="AN3" s="11">
        <f>COLUMN()</f>
        <v>40</v>
      </c>
      <c r="AO3" s="11">
        <f>COLUMN()</f>
        <v>41</v>
      </c>
      <c r="AP3" s="11">
        <f>COLUMN()</f>
        <v>42</v>
      </c>
      <c r="AQ3" s="11">
        <f>COLUMN()</f>
        <v>43</v>
      </c>
    </row>
    <row r="4" spans="1:43" s="11" customFormat="1"/>
    <row r="5" spans="1:43">
      <c r="A5" s="45" t="s">
        <v>54</v>
      </c>
      <c r="B5" s="46"/>
      <c r="C5" s="47"/>
      <c r="D5" s="47"/>
      <c r="E5" s="47"/>
      <c r="F5" s="47"/>
      <c r="G5" s="48"/>
      <c r="H5" s="49"/>
      <c r="I5" s="50" t="str">
        <f>Inputs!I$5</f>
        <v>AA1</v>
      </c>
      <c r="J5" s="50" t="str">
        <f>Inputs!J$5</f>
        <v>AA1</v>
      </c>
      <c r="K5" s="50" t="str">
        <f>Inputs!K$5</f>
        <v>AA1</v>
      </c>
      <c r="L5" s="50" t="str">
        <f>Inputs!L$5</f>
        <v>AA1</v>
      </c>
      <c r="M5" s="51" t="str">
        <f>Inputs!M$5</f>
        <v>AA1</v>
      </c>
      <c r="N5" s="50" t="str">
        <f>Inputs!N$5</f>
        <v>AA2</v>
      </c>
      <c r="O5" s="50" t="str">
        <f>Inputs!O$5</f>
        <v>AA2</v>
      </c>
      <c r="P5" s="50" t="str">
        <f>Inputs!P$5</f>
        <v>AA2</v>
      </c>
      <c r="Q5" s="50" t="str">
        <f>Inputs!Q$5</f>
        <v>AA2</v>
      </c>
      <c r="R5" s="50" t="str">
        <f>Inputs!R$5</f>
        <v>AA2</v>
      </c>
      <c r="S5" s="51" t="str">
        <f>Inputs!S$5</f>
        <v>AA2</v>
      </c>
      <c r="T5" s="50" t="str">
        <f>Inputs!T$5</f>
        <v>AA3</v>
      </c>
      <c r="U5" s="50" t="str">
        <f>Inputs!U$5</f>
        <v>AA3</v>
      </c>
      <c r="V5" s="50" t="str">
        <f>Inputs!V$5</f>
        <v>AA3</v>
      </c>
      <c r="W5" s="50" t="str">
        <f>Inputs!W$5</f>
        <v>AA3</v>
      </c>
      <c r="X5" s="51" t="str">
        <f>Inputs!X$5</f>
        <v>AA3</v>
      </c>
      <c r="Y5" s="290" t="str">
        <f>Z5</f>
        <v>AA4</v>
      </c>
      <c r="Z5" s="290" t="str">
        <f>AA5</f>
        <v>AA4</v>
      </c>
      <c r="AA5" s="50" t="str">
        <f>Inputs!Y$5</f>
        <v>AA4</v>
      </c>
      <c r="AB5" s="50" t="str">
        <f>Inputs!Z$5</f>
        <v>AA4</v>
      </c>
      <c r="AC5" s="50" t="str">
        <f>Inputs!AA$5</f>
        <v>AA4</v>
      </c>
      <c r="AD5" s="50" t="str">
        <f>Inputs!AB$5</f>
        <v>AA4</v>
      </c>
      <c r="AE5" s="51" t="str">
        <f>Inputs!AC$5</f>
        <v>AA4</v>
      </c>
      <c r="AF5" s="451" t="s">
        <v>510</v>
      </c>
      <c r="AG5" s="452">
        <f>AF6+1</f>
        <v>44378</v>
      </c>
      <c r="AH5" s="50" t="str">
        <f>Inputs!AD$5</f>
        <v>AA5</v>
      </c>
      <c r="AI5" s="50" t="str">
        <f>Inputs!AE$5</f>
        <v>AA5</v>
      </c>
      <c r="AJ5" s="50" t="str">
        <f>Inputs!AF$5</f>
        <v>AA5</v>
      </c>
      <c r="AK5" s="50" t="str">
        <f>Inputs!AG$5</f>
        <v>AA5</v>
      </c>
      <c r="AL5" s="51" t="str">
        <f>Inputs!AH$5</f>
        <v>AA5</v>
      </c>
      <c r="AM5" s="50" t="str">
        <f>Inputs!AI$5</f>
        <v>AA6</v>
      </c>
      <c r="AN5" s="50" t="str">
        <f>Inputs!AJ$5</f>
        <v>AA6</v>
      </c>
      <c r="AO5" s="50" t="str">
        <f>Inputs!AK$5</f>
        <v>AA6</v>
      </c>
      <c r="AP5" s="50" t="str">
        <f>Inputs!AL$5</f>
        <v>AA6</v>
      </c>
      <c r="AQ5" s="51" t="str">
        <f>Inputs!AM$5</f>
        <v>AA6</v>
      </c>
    </row>
    <row r="6" spans="1:43">
      <c r="A6" s="52" t="s">
        <v>23</v>
      </c>
      <c r="B6" s="53"/>
      <c r="C6" s="54"/>
      <c r="D6" s="54"/>
      <c r="E6" s="54"/>
      <c r="F6" s="54"/>
      <c r="G6" s="55"/>
      <c r="H6" s="56">
        <f>Inputs!H$6</f>
        <v>1999</v>
      </c>
      <c r="I6" s="56">
        <f>Inputs!I$6</f>
        <v>2000</v>
      </c>
      <c r="J6" s="56">
        <f>Inputs!J$6</f>
        <v>2001</v>
      </c>
      <c r="K6" s="56">
        <f>Inputs!K$6</f>
        <v>2002</v>
      </c>
      <c r="L6" s="56">
        <f>Inputs!L$6</f>
        <v>2003</v>
      </c>
      <c r="M6" s="57">
        <f>Inputs!M$6</f>
        <v>2004</v>
      </c>
      <c r="N6" s="56">
        <f>Inputs!N$6</f>
        <v>2005</v>
      </c>
      <c r="O6" s="56">
        <f>Inputs!O$6</f>
        <v>2006</v>
      </c>
      <c r="P6" s="56">
        <f>Inputs!P$6</f>
        <v>2007</v>
      </c>
      <c r="Q6" s="56">
        <f>Inputs!Q$6</f>
        <v>2008</v>
      </c>
      <c r="R6" s="56">
        <f>Inputs!R$6</f>
        <v>2009</v>
      </c>
      <c r="S6" s="57">
        <f>Inputs!S$6</f>
        <v>2010</v>
      </c>
      <c r="T6" s="56">
        <f>Inputs!T$6</f>
        <v>2011</v>
      </c>
      <c r="U6" s="56">
        <f>Inputs!U$6</f>
        <v>2012</v>
      </c>
      <c r="V6" s="56">
        <f>Inputs!V$6</f>
        <v>2013</v>
      </c>
      <c r="W6" s="56">
        <f>Inputs!W$6</f>
        <v>2014</v>
      </c>
      <c r="X6" s="57">
        <f>Inputs!X$6</f>
        <v>2015</v>
      </c>
      <c r="Y6" s="291">
        <f>Z6</f>
        <v>2016</v>
      </c>
      <c r="Z6" s="291">
        <f>AA6</f>
        <v>2016</v>
      </c>
      <c r="AA6" s="56">
        <f>Inputs!Y$6</f>
        <v>2016</v>
      </c>
      <c r="AB6" s="56">
        <f>Inputs!Z$6</f>
        <v>2017</v>
      </c>
      <c r="AC6" s="56">
        <f>Inputs!AA$6</f>
        <v>2018</v>
      </c>
      <c r="AD6" s="56">
        <f>Inputs!AB$6</f>
        <v>2019</v>
      </c>
      <c r="AE6" s="57">
        <f>Inputs!AC$6</f>
        <v>2020</v>
      </c>
      <c r="AF6" s="453">
        <v>44377</v>
      </c>
      <c r="AG6" s="453">
        <v>44561</v>
      </c>
      <c r="AH6" s="56">
        <f>Inputs!AD$6</f>
        <v>2021</v>
      </c>
      <c r="AI6" s="56">
        <f>Inputs!AE$6</f>
        <v>2022</v>
      </c>
      <c r="AJ6" s="56">
        <f>Inputs!AF$6</f>
        <v>2023</v>
      </c>
      <c r="AK6" s="56">
        <f>Inputs!AG$6</f>
        <v>2024</v>
      </c>
      <c r="AL6" s="57">
        <f>Inputs!AH$6</f>
        <v>2025</v>
      </c>
      <c r="AM6" s="56">
        <f>Inputs!AI$6</f>
        <v>2026</v>
      </c>
      <c r="AN6" s="56">
        <f>Inputs!AJ$6</f>
        <v>2027</v>
      </c>
      <c r="AO6" s="56">
        <f>Inputs!AK$6</f>
        <v>2028</v>
      </c>
      <c r="AP6" s="56">
        <f>Inputs!AL$6</f>
        <v>2029</v>
      </c>
      <c r="AQ6" s="57">
        <f>Inputs!AM$6</f>
        <v>2030</v>
      </c>
    </row>
    <row r="7" spans="1:43">
      <c r="A7" s="52" t="s">
        <v>55</v>
      </c>
      <c r="B7" s="53"/>
      <c r="C7" s="54"/>
      <c r="D7" s="54"/>
      <c r="E7" s="54"/>
      <c r="F7" s="54"/>
      <c r="G7" s="55"/>
      <c r="H7" s="58">
        <f>Inputs!H$7</f>
        <v>365</v>
      </c>
      <c r="I7" s="58">
        <f>Inputs!I$7</f>
        <v>366</v>
      </c>
      <c r="J7" s="58">
        <f>Inputs!J$7</f>
        <v>365</v>
      </c>
      <c r="K7" s="58">
        <f>Inputs!K$7</f>
        <v>365</v>
      </c>
      <c r="L7" s="58">
        <f>Inputs!L$7</f>
        <v>365</v>
      </c>
      <c r="M7" s="59">
        <f>Inputs!M$7</f>
        <v>366</v>
      </c>
      <c r="N7" s="58">
        <f>Inputs!N$7</f>
        <v>365</v>
      </c>
      <c r="O7" s="58">
        <f>Inputs!O$7</f>
        <v>365</v>
      </c>
      <c r="P7" s="58">
        <f>Inputs!P$7</f>
        <v>365</v>
      </c>
      <c r="Q7" s="58">
        <f>Inputs!Q$7</f>
        <v>366</v>
      </c>
      <c r="R7" s="58">
        <f>Inputs!R$7</f>
        <v>365</v>
      </c>
      <c r="S7" s="59">
        <f>Inputs!S$7</f>
        <v>365</v>
      </c>
      <c r="T7" s="58">
        <f>Inputs!T$7</f>
        <v>365</v>
      </c>
      <c r="U7" s="58">
        <f>Inputs!U$7</f>
        <v>366</v>
      </c>
      <c r="V7" s="58">
        <f>Inputs!V$7</f>
        <v>365</v>
      </c>
      <c r="W7" s="58">
        <f>Inputs!W$7</f>
        <v>365</v>
      </c>
      <c r="X7" s="59">
        <f>Inputs!X$7</f>
        <v>365</v>
      </c>
      <c r="Y7" s="292">
        <f>DATEVALUE("1/7/2016")-DATEVALUE("1/1/2016")</f>
        <v>182</v>
      </c>
      <c r="Z7" s="292">
        <f>AA7-Y7</f>
        <v>184</v>
      </c>
      <c r="AA7" s="58">
        <f>Inputs!Y$7</f>
        <v>366</v>
      </c>
      <c r="AB7" s="58">
        <f>Inputs!Z$7</f>
        <v>365</v>
      </c>
      <c r="AC7" s="58">
        <f>Inputs!AA$7</f>
        <v>365</v>
      </c>
      <c r="AD7" s="58">
        <f>Inputs!AB$7</f>
        <v>365</v>
      </c>
      <c r="AE7" s="59">
        <f>Inputs!AC$7</f>
        <v>366</v>
      </c>
      <c r="AF7" s="454">
        <f>AF6-DATEVALUE("31/12/2020")</f>
        <v>181</v>
      </c>
      <c r="AG7" s="194">
        <f>AG6-AF6</f>
        <v>184</v>
      </c>
      <c r="AH7" s="58">
        <f>Inputs!AD$7</f>
        <v>365</v>
      </c>
      <c r="AI7" s="58">
        <f>Inputs!AE$7</f>
        <v>365</v>
      </c>
      <c r="AJ7" s="58">
        <f>Inputs!AF$7</f>
        <v>365</v>
      </c>
      <c r="AK7" s="58">
        <f>Inputs!AG$7</f>
        <v>366</v>
      </c>
      <c r="AL7" s="59">
        <f>Inputs!AH$7</f>
        <v>365</v>
      </c>
      <c r="AM7" s="58">
        <f>Inputs!AI$7</f>
        <v>365</v>
      </c>
      <c r="AN7" s="58">
        <f>Inputs!AJ$7</f>
        <v>365</v>
      </c>
      <c r="AO7" s="58">
        <f>Inputs!AK$7</f>
        <v>366</v>
      </c>
      <c r="AP7" s="58">
        <f>Inputs!AL$7</f>
        <v>365</v>
      </c>
      <c r="AQ7" s="59">
        <f>Inputs!AM$7</f>
        <v>365</v>
      </c>
    </row>
    <row r="8" spans="1:43" ht="13.5" thickBot="1">
      <c r="A8" s="52" t="s">
        <v>24</v>
      </c>
      <c r="B8" s="53"/>
      <c r="C8" s="54"/>
      <c r="D8" s="54"/>
      <c r="E8" s="54"/>
      <c r="F8" s="54"/>
      <c r="G8" s="54"/>
      <c r="H8" s="56">
        <f>Inputs!H$8</f>
        <v>0</v>
      </c>
      <c r="I8" s="56">
        <f>Inputs!I$8</f>
        <v>1</v>
      </c>
      <c r="J8" s="56">
        <f>Inputs!J$8</f>
        <v>2</v>
      </c>
      <c r="K8" s="56">
        <f>Inputs!K$8</f>
        <v>3</v>
      </c>
      <c r="L8" s="56">
        <f>Inputs!L$8</f>
        <v>4</v>
      </c>
      <c r="M8" s="57">
        <f>Inputs!M$8</f>
        <v>5</v>
      </c>
      <c r="N8" s="56">
        <f>Inputs!N$8</f>
        <v>6</v>
      </c>
      <c r="O8" s="56">
        <f>Inputs!O$8</f>
        <v>7</v>
      </c>
      <c r="P8" s="56">
        <f>Inputs!P$8</f>
        <v>8</v>
      </c>
      <c r="Q8" s="56">
        <f>Inputs!Q$8</f>
        <v>9</v>
      </c>
      <c r="R8" s="56">
        <f>Inputs!R$8</f>
        <v>10</v>
      </c>
      <c r="S8" s="57">
        <f>Inputs!S$8</f>
        <v>11</v>
      </c>
      <c r="T8" s="56">
        <f>Inputs!T$8</f>
        <v>12</v>
      </c>
      <c r="U8" s="56">
        <f>Inputs!U$8</f>
        <v>13</v>
      </c>
      <c r="V8" s="56">
        <f>Inputs!V$8</f>
        <v>14</v>
      </c>
      <c r="W8" s="56">
        <f>Inputs!W$8</f>
        <v>15</v>
      </c>
      <c r="X8" s="57">
        <f>Inputs!X$8</f>
        <v>16</v>
      </c>
      <c r="Y8" s="56"/>
      <c r="Z8" s="56"/>
      <c r="AA8" s="56">
        <f>Inputs!Y$8</f>
        <v>17</v>
      </c>
      <c r="AB8" s="56">
        <f>Inputs!Z$8</f>
        <v>18</v>
      </c>
      <c r="AC8" s="56">
        <f>Inputs!AA$8</f>
        <v>19</v>
      </c>
      <c r="AD8" s="56">
        <f>Inputs!AB$8</f>
        <v>20</v>
      </c>
      <c r="AE8" s="57">
        <f>Inputs!AC$8</f>
        <v>21</v>
      </c>
      <c r="AF8" s="192"/>
      <c r="AG8" s="192"/>
      <c r="AH8" s="56">
        <f>Inputs!AD$8</f>
        <v>22</v>
      </c>
      <c r="AI8" s="56">
        <f>Inputs!AE$8</f>
        <v>23</v>
      </c>
      <c r="AJ8" s="56">
        <f>Inputs!AF$8</f>
        <v>24</v>
      </c>
      <c r="AK8" s="56">
        <f>Inputs!AG$8</f>
        <v>25</v>
      </c>
      <c r="AL8" s="57">
        <f>Inputs!AH$8</f>
        <v>26</v>
      </c>
      <c r="AM8" s="56">
        <f>Inputs!AI$8</f>
        <v>27</v>
      </c>
      <c r="AN8" s="56">
        <f>Inputs!AJ$8</f>
        <v>28</v>
      </c>
      <c r="AO8" s="56">
        <f>Inputs!AK$8</f>
        <v>29</v>
      </c>
      <c r="AP8" s="56">
        <f>Inputs!AL$8</f>
        <v>30</v>
      </c>
      <c r="AQ8" s="57">
        <f>Inputs!AM$8</f>
        <v>31</v>
      </c>
    </row>
    <row r="9" spans="1:43">
      <c r="A9" s="60" t="s">
        <v>56</v>
      </c>
      <c r="B9" s="61"/>
      <c r="C9" s="62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</row>
    <row r="10" spans="1:43" s="66" customFormat="1" ht="12.75" customHeight="1" outlineLevel="1">
      <c r="A10" s="11">
        <f>ROW()</f>
        <v>10</v>
      </c>
      <c r="B10" s="64" t="s">
        <v>57</v>
      </c>
      <c r="C10" s="6"/>
      <c r="D10" s="6"/>
      <c r="E10" s="6"/>
      <c r="F10" s="6"/>
      <c r="G10" s="6"/>
      <c r="H10" s="6"/>
      <c r="I10" s="6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343"/>
      <c r="AI10" s="343">
        <f t="shared" ref="AI10:AL10" si="0">AH6</f>
        <v>2021</v>
      </c>
      <c r="AJ10" s="343">
        <f t="shared" si="0"/>
        <v>2022</v>
      </c>
      <c r="AK10" s="343">
        <f t="shared" si="0"/>
        <v>2023</v>
      </c>
      <c r="AL10" s="343">
        <f t="shared" si="0"/>
        <v>2024</v>
      </c>
      <c r="AM10" s="343">
        <f>AL6</f>
        <v>2025</v>
      </c>
      <c r="AN10" s="343">
        <f t="shared" ref="AN10:AQ10" si="1">AM6</f>
        <v>2026</v>
      </c>
      <c r="AO10" s="343">
        <f t="shared" si="1"/>
        <v>2027</v>
      </c>
      <c r="AP10" s="343">
        <f t="shared" si="1"/>
        <v>2028</v>
      </c>
      <c r="AQ10" s="343">
        <f t="shared" si="1"/>
        <v>2029</v>
      </c>
    </row>
    <row r="11" spans="1:43" s="66" customFormat="1" ht="12.75" customHeight="1" outlineLevel="1">
      <c r="A11" s="11">
        <f>ROW()</f>
        <v>11</v>
      </c>
      <c r="B11" s="68"/>
      <c r="C11" s="6" t="s">
        <v>570</v>
      </c>
      <c r="D11" s="6"/>
      <c r="E11" s="6"/>
      <c r="F11" s="6"/>
      <c r="G11" s="6"/>
      <c r="H11" s="6"/>
      <c r="I11" s="65">
        <f>Inputs!I$32</f>
        <v>5.8017727639001038E-2</v>
      </c>
      <c r="J11" s="65">
        <f>Inputs!J$32</f>
        <v>3.1226199543031186E-2</v>
      </c>
      <c r="K11" s="65">
        <f>Inputs!K$32</f>
        <v>3.0280649926144765E-2</v>
      </c>
      <c r="L11" s="65">
        <f>Inputs!L$32</f>
        <v>2.3655913978494647E-2</v>
      </c>
      <c r="M11" s="65">
        <f>Inputs!M$32</f>
        <v>2.5910364145658171E-2</v>
      </c>
      <c r="N11" s="65">
        <f>Inputs!N$32</f>
        <v>2.7986348122866822E-2</v>
      </c>
      <c r="O11" s="65">
        <f>Inputs!O$32</f>
        <v>3.253652058432932E-2</v>
      </c>
      <c r="P11" s="65">
        <f>Inputs!P$32</f>
        <v>2.9581993569131715E-2</v>
      </c>
      <c r="Q11" s="65">
        <f>Inputs!Q$32</f>
        <v>3.6851967520299844E-2</v>
      </c>
      <c r="R11" s="65">
        <f>Inputs!R$32</f>
        <v>2.108433734939763E-2</v>
      </c>
      <c r="S11" s="65">
        <f>Inputs!S$32</f>
        <v>2.6548672566371723E-2</v>
      </c>
      <c r="T11" s="65">
        <f>Inputs!T$32</f>
        <v>3.1034482758620641E-2</v>
      </c>
      <c r="U11" s="65">
        <f>Inputs!U$32</f>
        <v>2.2044088176352838E-2</v>
      </c>
      <c r="V11" s="65">
        <f>Inputs!V$32</f>
        <v>2.7450980392156765E-2</v>
      </c>
      <c r="W11" s="65">
        <f>Inputs!W$32</f>
        <v>1.7175572519083859E-2</v>
      </c>
      <c r="X11" s="65">
        <f>Inputs!X$32</f>
        <v>1.6885553470919357E-2</v>
      </c>
      <c r="Y11" s="65"/>
      <c r="Z11" s="65"/>
      <c r="AA11" s="65">
        <f>Inputs!Y$32</f>
        <v>1.4760147601476037E-2</v>
      </c>
      <c r="AB11" s="65">
        <f>Inputs!Z$32</f>
        <v>1.9090909090909047E-2</v>
      </c>
      <c r="AC11" s="65">
        <f>Inputs!AA$32</f>
        <v>1.7841213202497874E-2</v>
      </c>
      <c r="AD11" s="65">
        <f>Inputs!AB$32</f>
        <v>1.8404907975460238E-2</v>
      </c>
      <c r="AE11" s="65">
        <f>Inputs!AC$32</f>
        <v>8.6058519793459354E-3</v>
      </c>
      <c r="AF11" s="65"/>
      <c r="AG11" s="65"/>
      <c r="AH11" s="65">
        <f>Inputs!AD$32</f>
        <v>3.4982935153583528E-2</v>
      </c>
      <c r="AI11" s="65">
        <f>Inputs!AE$32</f>
        <v>7.8318219291014124E-2</v>
      </c>
      <c r="AJ11" s="65">
        <f>Inputs!AF$32</f>
        <v>4.0519877675840865E-2</v>
      </c>
      <c r="AK11" s="65">
        <f>Inputs!AG$32</f>
        <v>2.4246877296105973E-2</v>
      </c>
      <c r="AL11" s="65">
        <f>Inputs!AH$32</f>
        <v>2.2100000000000002E-2</v>
      </c>
      <c r="AM11" s="65">
        <f>Inputs!AI$32</f>
        <v>2.2100000000000002E-2</v>
      </c>
      <c r="AN11" s="65">
        <f>Inputs!AJ$32</f>
        <v>2.2100000000000002E-2</v>
      </c>
      <c r="AO11" s="65">
        <f>Inputs!AK$32</f>
        <v>2.2100000000000002E-2</v>
      </c>
      <c r="AP11" s="65">
        <f>Inputs!AL$32</f>
        <v>2.2100000000000002E-2</v>
      </c>
      <c r="AQ11" s="65">
        <f>Inputs!AM$32</f>
        <v>2.2100000000000002E-2</v>
      </c>
    </row>
    <row r="12" spans="1:43" s="66" customFormat="1" ht="12.75" customHeight="1" outlineLevel="1">
      <c r="A12" s="11">
        <f>ROW()</f>
        <v>12</v>
      </c>
      <c r="B12" s="68"/>
      <c r="C12" s="6" t="str">
        <f>Inputs!C33</f>
        <v>Inflation Factor (convert 31/12/2024 $ to nominal $)</v>
      </c>
      <c r="D12" s="6"/>
      <c r="E12" s="6"/>
      <c r="F12" s="6"/>
      <c r="G12" s="6"/>
      <c r="H12" s="6"/>
      <c r="I12" s="24">
        <f>Inputs!I$33</f>
        <v>0.52397438296633614</v>
      </c>
      <c r="J12" s="24">
        <f>Inputs!J$33</f>
        <v>0.54033611160427963</v>
      </c>
      <c r="K12" s="24">
        <f>Inputs!K$33</f>
        <v>0.55669784024222313</v>
      </c>
      <c r="L12" s="24">
        <f>Inputs!L$33</f>
        <v>0.56986703646300696</v>
      </c>
      <c r="M12" s="24">
        <f>Inputs!M$33</f>
        <v>0.58463249889237046</v>
      </c>
      <c r="N12" s="24">
        <f>Inputs!N$33</f>
        <v>0.60099422753031384</v>
      </c>
      <c r="O12" s="24">
        <f>Inputs!O$33</f>
        <v>0.62054848858541711</v>
      </c>
      <c r="P12" s="24">
        <f>Inputs!P$33</f>
        <v>0.63890554998408533</v>
      </c>
      <c r="Q12" s="24">
        <f>Inputs!Q$33</f>
        <v>0.66245047656063805</v>
      </c>
      <c r="R12" s="24">
        <f>Inputs!R$33</f>
        <v>0.67641780588571176</v>
      </c>
      <c r="S12" s="24">
        <f>Inputs!S$33</f>
        <v>0.69437580073223515</v>
      </c>
      <c r="T12" s="24">
        <f>Inputs!T$33</f>
        <v>0.71592539454806303</v>
      </c>
      <c r="U12" s="24">
        <f>Inputs!U$33</f>
        <v>0.73170731707317072</v>
      </c>
      <c r="V12" s="24">
        <f>Inputs!V$33</f>
        <v>0.75179340028694397</v>
      </c>
      <c r="W12" s="24">
        <f>Inputs!W$33</f>
        <v>0.76470588235294112</v>
      </c>
      <c r="X12" s="24">
        <f>Inputs!X$33</f>
        <v>0.77761836441893828</v>
      </c>
      <c r="Y12" s="35">
        <f>AA12</f>
        <v>0.78909612625538017</v>
      </c>
      <c r="Z12" s="35">
        <f>AA12</f>
        <v>0.78909612625538017</v>
      </c>
      <c r="AA12" s="24">
        <f>Inputs!Y$33</f>
        <v>0.78909612625538017</v>
      </c>
      <c r="AB12" s="24">
        <f>Inputs!Z$33</f>
        <v>0.80416068866571011</v>
      </c>
      <c r="AC12" s="24">
        <f>Inputs!AA$33</f>
        <v>0.81850789096126253</v>
      </c>
      <c r="AD12" s="24">
        <f>Inputs!AB$33</f>
        <v>0.83357245337159258</v>
      </c>
      <c r="AE12" s="24">
        <f>Inputs!AC$33</f>
        <v>0.84074605451936868</v>
      </c>
      <c r="AF12" s="33">
        <f>$AH12</f>
        <v>0.87015781922525104</v>
      </c>
      <c r="AG12" s="33">
        <f>$AH12</f>
        <v>0.87015781922525104</v>
      </c>
      <c r="AH12" s="24">
        <f>Inputs!AD$33</f>
        <v>0.87015781922525104</v>
      </c>
      <c r="AI12" s="24">
        <f>Inputs!AE$33</f>
        <v>0.93830703012912486</v>
      </c>
      <c r="AJ12" s="24">
        <f>Inputs!AF$33</f>
        <v>0.97632711621233847</v>
      </c>
      <c r="AK12" s="24">
        <f>Inputs!AG$33</f>
        <v>1</v>
      </c>
      <c r="AL12" s="24">
        <f>Inputs!AH$33</f>
        <v>1.0221</v>
      </c>
      <c r="AM12" s="24">
        <f>Inputs!AI$33</f>
        <v>1.04468841</v>
      </c>
      <c r="AN12" s="24">
        <f>Inputs!AJ$33</f>
        <v>1.0677760238609999</v>
      </c>
      <c r="AO12" s="24">
        <f>Inputs!AK$33</f>
        <v>1.0913738739883281</v>
      </c>
      <c r="AP12" s="24">
        <f>Inputs!AL$33</f>
        <v>1.1154932366034702</v>
      </c>
      <c r="AQ12" s="24">
        <f>Inputs!AM$33</f>
        <v>1.1401456371324068</v>
      </c>
    </row>
    <row r="13" spans="1:43" s="66" customFormat="1" ht="12.75" customHeight="1" outlineLevel="1">
      <c r="A13" s="11">
        <f>ROW()</f>
        <v>13</v>
      </c>
      <c r="B13" s="68"/>
      <c r="C13" s="6" t="str">
        <f>Inputs!C34</f>
        <v>Inflation Factor (convert nominal to real 31/12/2024 $)</v>
      </c>
      <c r="D13" s="6"/>
      <c r="E13" s="6"/>
      <c r="F13" s="6"/>
      <c r="G13" s="6"/>
      <c r="H13" s="6"/>
      <c r="I13" s="24">
        <f>Inputs!I$34</f>
        <v>1.9084902478223771</v>
      </c>
      <c r="J13" s="24">
        <f>Inputs!J$34</f>
        <v>1.8506999227406065</v>
      </c>
      <c r="K13" s="24">
        <f>Inputs!K$34</f>
        <v>1.7963065916779792</v>
      </c>
      <c r="L13" s="24">
        <f>Inputs!L$34</f>
        <v>1.7547953048955047</v>
      </c>
      <c r="M13" s="24">
        <f>Inputs!M$34</f>
        <v>1.7104762425875639</v>
      </c>
      <c r="N13" s="24">
        <f>Inputs!N$34</f>
        <v>1.6639094922913558</v>
      </c>
      <c r="O13" s="24">
        <f>Inputs!O$34</f>
        <v>1.6114776176146504</v>
      </c>
      <c r="P13" s="24">
        <f>Inputs!P$34</f>
        <v>1.5651765742603259</v>
      </c>
      <c r="Q13" s="24">
        <f>Inputs!Q$34</f>
        <v>1.5095468044522782</v>
      </c>
      <c r="R13" s="24">
        <f>Inputs!R$34</f>
        <v>1.4783762214694878</v>
      </c>
      <c r="S13" s="24">
        <f>Inputs!S$34</f>
        <v>1.440142353672863</v>
      </c>
      <c r="T13" s="24">
        <f>Inputs!T$34</f>
        <v>1.3967935871743489</v>
      </c>
      <c r="U13" s="24">
        <f>Inputs!U$34</f>
        <v>1.3666666666666667</v>
      </c>
      <c r="V13" s="24">
        <f>Inputs!V$34</f>
        <v>1.3301526717557253</v>
      </c>
      <c r="W13" s="24">
        <f>Inputs!W$34</f>
        <v>1.3076923076923077</v>
      </c>
      <c r="X13" s="24">
        <f>Inputs!X$34</f>
        <v>1.2859778597785978</v>
      </c>
      <c r="Y13" s="35">
        <f>AA13</f>
        <v>1.2672727272727273</v>
      </c>
      <c r="Z13" s="35">
        <f>AA13</f>
        <v>1.2672727272727273</v>
      </c>
      <c r="AA13" s="24">
        <f>Inputs!Y$34</f>
        <v>1.2672727272727273</v>
      </c>
      <c r="AB13" s="24">
        <f>Inputs!Z$34</f>
        <v>1.2435325602140948</v>
      </c>
      <c r="AC13" s="24">
        <f>Inputs!AA$34</f>
        <v>1.2217353198948291</v>
      </c>
      <c r="AD13" s="24">
        <f>Inputs!AB$34</f>
        <v>1.199655765920826</v>
      </c>
      <c r="AE13" s="24">
        <f>Inputs!AC$34</f>
        <v>1.189419795221843</v>
      </c>
      <c r="AF13" s="33">
        <f>$AH13</f>
        <v>1.1492168178070898</v>
      </c>
      <c r="AG13" s="33">
        <f>$AH13</f>
        <v>1.1492168178070898</v>
      </c>
      <c r="AH13" s="24">
        <f>Inputs!AD$34</f>
        <v>1.1492168178070898</v>
      </c>
      <c r="AI13" s="24">
        <f>Inputs!AE$34</f>
        <v>1.0657492354740061</v>
      </c>
      <c r="AJ13" s="24">
        <f>Inputs!AF$34</f>
        <v>1.024246877296106</v>
      </c>
      <c r="AK13" s="24">
        <f>Inputs!AG$34</f>
        <v>1</v>
      </c>
      <c r="AL13" s="24">
        <f>Inputs!AH$34</f>
        <v>0.97837784952548679</v>
      </c>
      <c r="AM13" s="24">
        <f>Inputs!AI$34</f>
        <v>0.95722321644211594</v>
      </c>
      <c r="AN13" s="24">
        <f>Inputs!AJ$34</f>
        <v>0.93652599201850706</v>
      </c>
      <c r="AO13" s="24">
        <f>Inputs!AK$34</f>
        <v>0.91627628609579004</v>
      </c>
      <c r="AP13" s="24">
        <f>Inputs!AL$34</f>
        <v>0.89646442236159862</v>
      </c>
      <c r="AQ13" s="24">
        <f>Inputs!AM$34</f>
        <v>0.87708093372624862</v>
      </c>
    </row>
    <row r="14" spans="1:43" s="66" customFormat="1" ht="12.75" customHeight="1" outlineLevel="1">
      <c r="A14" s="11">
        <f>ROW()</f>
        <v>14</v>
      </c>
      <c r="B14" s="64" t="s">
        <v>59</v>
      </c>
      <c r="C14" s="6"/>
      <c r="D14" s="6"/>
      <c r="E14" s="6"/>
      <c r="F14" s="6"/>
      <c r="G14" s="6"/>
      <c r="H14" s="6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</row>
    <row r="15" spans="1:43" s="66" customFormat="1" ht="12.75" customHeight="1" outlineLevel="1">
      <c r="A15" s="11">
        <f>ROW()</f>
        <v>15</v>
      </c>
      <c r="B15" s="68"/>
      <c r="C15" s="6" t="s">
        <v>29</v>
      </c>
      <c r="D15" s="6"/>
      <c r="E15" s="6"/>
      <c r="F15" s="6"/>
      <c r="G15" s="6"/>
      <c r="H15" s="6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>
        <f>Inputs!AD$39</f>
        <v>2.3656945130993368E-2</v>
      </c>
      <c r="AI15" s="65">
        <f>Inputs!AE$39</f>
        <v>2.2786950074147105E-2</v>
      </c>
      <c r="AJ15" s="65">
        <f>Inputs!AF$39</f>
        <v>2.2346515076618889E-2</v>
      </c>
      <c r="AK15" s="65">
        <f>Inputs!AG$39</f>
        <v>2.2161641127038889E-2</v>
      </c>
      <c r="AL15" s="65">
        <f>Inputs!AH$39</f>
        <v>4.8011936209764183E-2</v>
      </c>
      <c r="AM15" s="65">
        <f>Inputs!AI$39</f>
        <v>4.8011936209764183E-2</v>
      </c>
      <c r="AN15" s="65">
        <f>Inputs!AJ$39</f>
        <v>4.8011936209764183E-2</v>
      </c>
      <c r="AO15" s="65">
        <f>Inputs!AK$39</f>
        <v>4.8011936209764183E-2</v>
      </c>
      <c r="AP15" s="65">
        <f>Inputs!AL$39</f>
        <v>4.8011936209764183E-2</v>
      </c>
      <c r="AQ15" s="65">
        <f>Inputs!AM$39</f>
        <v>4.8011936209764183E-2</v>
      </c>
    </row>
    <row r="16" spans="1:43" s="66" customFormat="1" ht="12.75" customHeight="1" outlineLevel="1">
      <c r="A16" s="11">
        <f>ROW()</f>
        <v>16</v>
      </c>
      <c r="B16" s="68"/>
      <c r="C16" s="6" t="s">
        <v>60</v>
      </c>
      <c r="D16" s="6"/>
      <c r="E16" s="6"/>
      <c r="F16" s="6"/>
      <c r="G16" s="6"/>
      <c r="H16" s="6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35"/>
      <c r="Z16" s="35"/>
      <c r="AA16" s="24"/>
      <c r="AB16" s="24"/>
      <c r="AC16" s="24"/>
      <c r="AD16" s="24"/>
      <c r="AE16" s="24"/>
      <c r="AF16" s="35"/>
      <c r="AG16" s="35"/>
      <c r="AH16" s="24"/>
      <c r="AI16" s="24"/>
      <c r="AJ16" s="24"/>
      <c r="AK16" s="24">
        <f>Inputs!AG$40</f>
        <v>1</v>
      </c>
      <c r="AL16" s="24">
        <f>Inputs!AH$40</f>
        <v>0.95418760555017723</v>
      </c>
      <c r="AM16" s="24">
        <f>Inputs!AI$40</f>
        <v>0.91047398658558065</v>
      </c>
      <c r="AN16" s="24">
        <f>Inputs!AJ$40</f>
        <v>0.8687629931758194</v>
      </c>
      <c r="AO16" s="24">
        <f>Inputs!AK$40</f>
        <v>0.82896288024904008</v>
      </c>
      <c r="AP16" s="24">
        <f>Inputs!AL$40</f>
        <v>0.79098610579480988</v>
      </c>
      <c r="AQ16" s="24">
        <f>Inputs!AM$40</f>
        <v>0.75474913831180879</v>
      </c>
    </row>
    <row r="17" spans="1:43" s="66" customFormat="1" ht="12.75" customHeight="1" outlineLevel="1">
      <c r="A17" s="11">
        <f>ROW()</f>
        <v>17</v>
      </c>
      <c r="B17" s="64" t="s">
        <v>61</v>
      </c>
      <c r="C17" s="6"/>
      <c r="D17" s="6"/>
      <c r="E17" s="6"/>
      <c r="F17" s="69"/>
      <c r="G17" s="6"/>
      <c r="H17" s="6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70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</row>
    <row r="18" spans="1:43" s="66" customFormat="1" ht="12.75" customHeight="1" outlineLevel="1">
      <c r="A18" s="11">
        <f>ROW()</f>
        <v>18</v>
      </c>
      <c r="B18" s="68"/>
      <c r="C18" s="6" t="s">
        <v>29</v>
      </c>
      <c r="D18" s="6"/>
      <c r="E18" s="6"/>
      <c r="F18" s="6"/>
      <c r="G18" s="6"/>
      <c r="H18" s="6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>
        <f>Inputs!AH$42</f>
        <v>7.1173E-2</v>
      </c>
      <c r="AM18" s="65">
        <f>Inputs!AI$42</f>
        <v>7.1173E-2</v>
      </c>
      <c r="AN18" s="65">
        <f>Inputs!AJ$42</f>
        <v>7.1173E-2</v>
      </c>
      <c r="AO18" s="65">
        <f>Inputs!AK$42</f>
        <v>7.1173E-2</v>
      </c>
      <c r="AP18" s="65">
        <f>Inputs!AL$42</f>
        <v>7.1173E-2</v>
      </c>
      <c r="AQ18" s="65">
        <f>Inputs!AM$42</f>
        <v>7.1173E-2</v>
      </c>
    </row>
    <row r="19" spans="1:43" s="66" customFormat="1" ht="12.75" customHeight="1" outlineLevel="1">
      <c r="A19" s="11">
        <f>ROW()</f>
        <v>19</v>
      </c>
      <c r="B19" s="68"/>
      <c r="C19" s="6" t="s">
        <v>60</v>
      </c>
      <c r="D19" s="6"/>
      <c r="E19" s="6"/>
      <c r="F19" s="6"/>
      <c r="G19" s="6"/>
      <c r="H19" s="6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35"/>
      <c r="Z19" s="35"/>
      <c r="AA19" s="24"/>
      <c r="AB19" s="24"/>
      <c r="AC19" s="24"/>
      <c r="AD19" s="24"/>
      <c r="AE19" s="24"/>
      <c r="AF19" s="35"/>
      <c r="AG19" s="35"/>
      <c r="AH19" s="24"/>
      <c r="AI19" s="24"/>
      <c r="AJ19" s="24"/>
      <c r="AK19" s="24">
        <f>Inputs!AG$43</f>
        <v>1</v>
      </c>
      <c r="AL19" s="24">
        <f>Inputs!AH$43</f>
        <v>0.93355601756205586</v>
      </c>
      <c r="AM19" s="24">
        <f>Inputs!AI$43</f>
        <v>0.87152683792632557</v>
      </c>
      <c r="AN19" s="24">
        <f>Inputs!AJ$43</f>
        <v>0.81361912401295178</v>
      </c>
      <c r="AO19" s="24">
        <f>Inputs!AK$43</f>
        <v>0.75955902922585972</v>
      </c>
      <c r="AP19" s="24">
        <f>Inputs!AL$43</f>
        <v>0.70909090242739481</v>
      </c>
      <c r="AQ19" s="24">
        <f>Inputs!AM$43</f>
        <v>0.66197607895960298</v>
      </c>
    </row>
    <row r="20" spans="1:43" s="66" customFormat="1" ht="12.75" customHeight="1" outlineLevel="1">
      <c r="A20" s="11">
        <f>ROW()</f>
        <v>20</v>
      </c>
      <c r="B20" s="68"/>
      <c r="C20" s="6"/>
      <c r="D20" s="6"/>
      <c r="E20" s="6"/>
      <c r="F20" s="6"/>
      <c r="G20" s="6"/>
      <c r="H20" s="6"/>
      <c r="I20" s="33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70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</row>
    <row r="21" spans="1:43">
      <c r="A21" s="71" t="str">
        <f>"Capital Base [m$ "&amp;Inputs!$E$33&amp;"]"</f>
        <v>Capital Base [m$ 31/12/2024]</v>
      </c>
      <c r="B21" s="71"/>
      <c r="C21" s="72"/>
      <c r="D21" s="71"/>
      <c r="E21" s="71"/>
      <c r="F21" s="71"/>
      <c r="G21" s="71"/>
      <c r="H21" s="71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 t="e">
        <f>#REF!</f>
        <v>#REF!</v>
      </c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</row>
    <row r="22" spans="1:43" outlineLevel="1">
      <c r="A22" s="11">
        <f>ROW()</f>
        <v>22</v>
      </c>
      <c r="B22" s="64" t="s">
        <v>67</v>
      </c>
      <c r="C22" s="10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1"/>
      <c r="Z22" s="91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</row>
    <row r="23" spans="1:43" outlineLevel="1">
      <c r="A23" s="11">
        <f>ROW()</f>
        <v>23</v>
      </c>
      <c r="B23" s="64"/>
      <c r="C23" s="6" t="s">
        <v>68</v>
      </c>
      <c r="D23" s="92"/>
      <c r="E23" s="92"/>
      <c r="F23" s="92"/>
      <c r="G23" s="92"/>
      <c r="H23" s="92"/>
      <c r="I23" s="93">
        <f>Asset!I16</f>
        <v>3129.7855985944493</v>
      </c>
      <c r="J23" s="93">
        <f>Asset!J16</f>
        <v>3063.1898255776346</v>
      </c>
      <c r="K23" s="93">
        <f>Asset!K16</f>
        <v>2992.5673207495629</v>
      </c>
      <c r="L23" s="93">
        <f>Asset!L16</f>
        <v>2917.5108605963642</v>
      </c>
      <c r="M23" s="93">
        <f>Asset!M16</f>
        <v>2840.8666177491905</v>
      </c>
      <c r="N23" s="93">
        <f>Asset!N16</f>
        <v>2768.1868143109591</v>
      </c>
      <c r="O23" s="93">
        <f>Asset!O16</f>
        <v>2769.3706956014712</v>
      </c>
      <c r="P23" s="93">
        <f>Asset!P16</f>
        <v>3312.4953160235709</v>
      </c>
      <c r="Q23" s="93">
        <f>Asset!Q16</f>
        <v>3240.2562786131484</v>
      </c>
      <c r="R23" s="93">
        <f>Asset!R16</f>
        <v>4093.9696074959529</v>
      </c>
      <c r="S23" s="93">
        <f>Asset!S16</f>
        <v>3993.0677468249432</v>
      </c>
      <c r="T23" s="93">
        <f>Asset!T16</f>
        <v>4823.4294756663239</v>
      </c>
      <c r="U23" s="93">
        <f>Asset!U16</f>
        <v>4895.1495924027295</v>
      </c>
      <c r="V23" s="93">
        <f>Asset!V16</f>
        <v>4803.836180938335</v>
      </c>
      <c r="W23" s="93">
        <f>Asset!W16</f>
        <v>4697.0735479895711</v>
      </c>
      <c r="X23" s="93">
        <f>Asset!X16</f>
        <v>4576.5900493902573</v>
      </c>
      <c r="Y23" s="93"/>
      <c r="Z23" s="93"/>
      <c r="AA23" s="93">
        <f>Asset!Y16</f>
        <v>4470.2986581161058</v>
      </c>
      <c r="AB23" s="93">
        <f>Asset!Z16</f>
        <v>4365.9114769981743</v>
      </c>
      <c r="AC23" s="93">
        <f>Asset!AA16</f>
        <v>4265.1502504853761</v>
      </c>
      <c r="AD23" s="93">
        <f>Asset!AB16</f>
        <v>4161.7625091076261</v>
      </c>
      <c r="AE23" s="501">
        <f>Asset!AC16</f>
        <v>4070.5880753181873</v>
      </c>
      <c r="AF23" s="501"/>
      <c r="AG23" s="501"/>
      <c r="AH23" s="501">
        <f>Asset!AD16</f>
        <v>3994.3834168159601</v>
      </c>
      <c r="AI23" s="501">
        <f>Asset!AE16</f>
        <v>3822.0368750773478</v>
      </c>
      <c r="AJ23" s="501">
        <f>Asset!AF16</f>
        <v>3729.4947984465971</v>
      </c>
      <c r="AK23" s="501">
        <f>Asset!AG16</f>
        <v>3640.7597927072666</v>
      </c>
      <c r="AL23" s="501">
        <f>Asset!AH16</f>
        <v>3540.9783092067919</v>
      </c>
      <c r="AM23" s="501">
        <f>Asset!AI16</f>
        <v>3438.0243531907936</v>
      </c>
      <c r="AN23" s="501">
        <f>Asset!AJ16</f>
        <v>3334.0454804334113</v>
      </c>
      <c r="AO23" s="501">
        <f>Asset!AK16</f>
        <v>3236.9787734444772</v>
      </c>
      <c r="AP23" s="501">
        <f>Asset!AL16</f>
        <v>3130.4747278482196</v>
      </c>
      <c r="AQ23" s="501">
        <f>Asset!AM16</f>
        <v>3018.3017945850415</v>
      </c>
    </row>
    <row r="24" spans="1:43" outlineLevel="1">
      <c r="A24" s="11">
        <f>ROW()</f>
        <v>24</v>
      </c>
      <c r="B24" s="64"/>
      <c r="C24" s="6" t="s">
        <v>31</v>
      </c>
      <c r="D24" s="92"/>
      <c r="E24" s="92"/>
      <c r="F24" s="92"/>
      <c r="G24" s="92"/>
      <c r="H24" s="92"/>
      <c r="I24" s="93">
        <f>Asset!I17</f>
        <v>9.6560030527748903</v>
      </c>
      <c r="J24" s="93">
        <f>Asset!J17</f>
        <v>6.0469990619337342</v>
      </c>
      <c r="K24" s="93">
        <f>Asset!K17</f>
        <v>2.2548180525612085</v>
      </c>
      <c r="L24" s="93">
        <f>Asset!L17</f>
        <v>1.3581266338963638</v>
      </c>
      <c r="M24" s="93">
        <f>Asset!M17</f>
        <v>5.7757743820219005</v>
      </c>
      <c r="N24" s="93">
        <f>Asset!N17</f>
        <v>86.806813177533485</v>
      </c>
      <c r="O24" s="93">
        <f>Asset!O17</f>
        <v>619.20719703293423</v>
      </c>
      <c r="P24" s="93">
        <f>Asset!P17</f>
        <v>8.1795264106410936</v>
      </c>
      <c r="Q24" s="93">
        <f>Asset!Q17</f>
        <v>947.11601487174516</v>
      </c>
      <c r="R24" s="93">
        <f>Asset!R17</f>
        <v>1.8949317401862844</v>
      </c>
      <c r="S24" s="93">
        <f>Asset!S17</f>
        <v>891.25572963140621</v>
      </c>
      <c r="T24" s="93">
        <f>Asset!T17</f>
        <v>204.32484921759936</v>
      </c>
      <c r="U24" s="93">
        <f>Asset!U17</f>
        <v>42.050819847828897</v>
      </c>
      <c r="V24" s="93">
        <f>Asset!V17</f>
        <v>27.632862734205997</v>
      </c>
      <c r="W24" s="93">
        <f>Asset!W17</f>
        <v>16.104561594116308</v>
      </c>
      <c r="X24" s="93">
        <f>Asset!X17</f>
        <v>28.884698751660519</v>
      </c>
      <c r="Y24" s="93"/>
      <c r="Z24" s="93"/>
      <c r="AA24" s="93">
        <f>Asset!Y17</f>
        <v>21.999573886999087</v>
      </c>
      <c r="AB24" s="93">
        <f>Asset!Z17</f>
        <v>28.81955072524573</v>
      </c>
      <c r="AC24" s="93">
        <f>Asset!AA17</f>
        <v>27.078998629561124</v>
      </c>
      <c r="AD24" s="93">
        <f>Asset!AB17</f>
        <v>31.69377626790757</v>
      </c>
      <c r="AE24" s="501">
        <f>Asset!AC17</f>
        <v>35.105202256194545</v>
      </c>
      <c r="AF24" s="501"/>
      <c r="AG24" s="501"/>
      <c r="AH24" s="501">
        <f>Asset!AD17</f>
        <v>42.503628645475061</v>
      </c>
      <c r="AI24" s="501">
        <f>Asset!AE17</f>
        <v>44.267680469391408</v>
      </c>
      <c r="AJ24" s="501">
        <f>Asset!AF17</f>
        <v>50.25996554421021</v>
      </c>
      <c r="AK24" s="501">
        <f>Asset!AG17</f>
        <v>39.545243593692675</v>
      </c>
      <c r="AL24" s="501">
        <f>Asset!AH17</f>
        <v>37.929297825386563</v>
      </c>
      <c r="AM24" s="501">
        <f>Asset!AI17</f>
        <v>53.440048956052799</v>
      </c>
      <c r="AN24" s="501">
        <f>Asset!AJ17</f>
        <v>64.65037191143918</v>
      </c>
      <c r="AO24" s="501">
        <f>Asset!AK17</f>
        <v>56.192854499103028</v>
      </c>
      <c r="AP24" s="501">
        <f>Asset!AL17</f>
        <v>49.356724476598195</v>
      </c>
      <c r="AQ24" s="501">
        <f>Asset!AM17</f>
        <v>34.56326584717403</v>
      </c>
    </row>
    <row r="25" spans="1:43" outlineLevel="1">
      <c r="A25" s="11">
        <f>ROW()</f>
        <v>25</v>
      </c>
      <c r="B25" s="64"/>
      <c r="C25" s="6" t="s">
        <v>6</v>
      </c>
      <c r="D25" s="92"/>
      <c r="E25" s="92"/>
      <c r="F25" s="92"/>
      <c r="G25" s="92"/>
      <c r="H25" s="92"/>
      <c r="I25" s="93">
        <f>Asset!I23</f>
        <v>-76.251776069589667</v>
      </c>
      <c r="J25" s="93">
        <f>Asset!J23</f>
        <v>-76.669503890005444</v>
      </c>
      <c r="K25" s="93">
        <f>Asset!K23</f>
        <v>-77.311278205760246</v>
      </c>
      <c r="L25" s="93">
        <f>Asset!L23</f>
        <v>-78.002369481070147</v>
      </c>
      <c r="M25" s="93">
        <f>Asset!M23</f>
        <v>-78.45557782025341</v>
      </c>
      <c r="N25" s="93">
        <f>Asset!N23</f>
        <v>-75.593253098182885</v>
      </c>
      <c r="O25" s="93">
        <f>Asset!O23</f>
        <v>-76.082576610834508</v>
      </c>
      <c r="P25" s="93">
        <f>Asset!P23</f>
        <v>-80.368123750497048</v>
      </c>
      <c r="Q25" s="93">
        <f>Asset!Q23</f>
        <v>-93.364572526946063</v>
      </c>
      <c r="R25" s="93">
        <f>Asset!R23</f>
        <v>-102.67509331673126</v>
      </c>
      <c r="S25" s="93">
        <f>Asset!S23</f>
        <v>-105.11195538057049</v>
      </c>
      <c r="T25" s="93">
        <f>Asset!T23</f>
        <v>-126.42971781866005</v>
      </c>
      <c r="U25" s="93">
        <f>Asset!U23</f>
        <v>-132.85681665741274</v>
      </c>
      <c r="V25" s="93">
        <f>Asset!V23</f>
        <v>-133.38467107420956</v>
      </c>
      <c r="W25" s="93">
        <f>Asset!W23</f>
        <v>-133.73634012133499</v>
      </c>
      <c r="X25" s="93">
        <f>Asset!X23</f>
        <v>-134.17345761477839</v>
      </c>
      <c r="Y25" s="93"/>
      <c r="Z25" s="93"/>
      <c r="AA25" s="93">
        <f>Asset!Y23</f>
        <v>-126.3867550049315</v>
      </c>
      <c r="AB25" s="93">
        <f>Asset!Z23</f>
        <v>-129.58077723804394</v>
      </c>
      <c r="AC25" s="93">
        <f>Asset!AA23</f>
        <v>-130.46674000731099</v>
      </c>
      <c r="AD25" s="93">
        <f>Asset!AB23</f>
        <v>-122.86821005734649</v>
      </c>
      <c r="AE25" s="501">
        <f>Asset!AC23</f>
        <v>-111.05923321996333</v>
      </c>
      <c r="AF25" s="501"/>
      <c r="AG25" s="501"/>
      <c r="AH25" s="501">
        <f>Asset!AD23</f>
        <v>-214.85017038408733</v>
      </c>
      <c r="AI25" s="501">
        <f>Asset!AE23</f>
        <v>-136.80975710014195</v>
      </c>
      <c r="AJ25" s="501">
        <f>Asset!AF23</f>
        <v>-138.99497128354054</v>
      </c>
      <c r="AK25" s="501">
        <f>Asset!AG23</f>
        <v>-139.32672709416755</v>
      </c>
      <c r="AL25" s="501">
        <f>Asset!AH23</f>
        <v>-140.88325384138506</v>
      </c>
      <c r="AM25" s="501">
        <f>Asset!AI23</f>
        <v>-157.41892171343474</v>
      </c>
      <c r="AN25" s="501">
        <f>Asset!AJ23</f>
        <v>-161.71707890037345</v>
      </c>
      <c r="AO25" s="501">
        <f>Asset!AK23</f>
        <v>-162.69690009536038</v>
      </c>
      <c r="AP25" s="501">
        <f>Asset!AL23</f>
        <v>-161.52965773977675</v>
      </c>
      <c r="AQ25" s="501">
        <f>Asset!AM23</f>
        <v>-164.04143236893876</v>
      </c>
    </row>
    <row r="26" spans="1:43" outlineLevel="1">
      <c r="A26" s="11">
        <f>ROW()</f>
        <v>26</v>
      </c>
      <c r="B26" s="64"/>
      <c r="C26" s="6" t="s">
        <v>69</v>
      </c>
      <c r="D26" s="92"/>
      <c r="E26" s="92"/>
      <c r="F26" s="92"/>
      <c r="G26" s="92"/>
      <c r="H26" s="92"/>
      <c r="I26" s="93">
        <f>Asset!I18</f>
        <v>0</v>
      </c>
      <c r="J26" s="93">
        <f>Asset!J18</f>
        <v>0</v>
      </c>
      <c r="K26" s="93">
        <f>Asset!K18</f>
        <v>0</v>
      </c>
      <c r="L26" s="93">
        <f>Asset!L18</f>
        <v>0</v>
      </c>
      <c r="M26" s="93">
        <f>Asset!M18</f>
        <v>0</v>
      </c>
      <c r="N26" s="93">
        <f>Asset!N18</f>
        <v>-10.029678788838602</v>
      </c>
      <c r="O26" s="93">
        <f>Asset!O18</f>
        <v>0</v>
      </c>
      <c r="P26" s="93">
        <f>Asset!P18</f>
        <v>-5.0440070566702321E-2</v>
      </c>
      <c r="Q26" s="93">
        <f>Asset!Q18</f>
        <v>-3.811346199469981E-2</v>
      </c>
      <c r="R26" s="93">
        <f>Asset!R18</f>
        <v>-0.12169909446469535</v>
      </c>
      <c r="S26" s="93">
        <f>Asset!S18</f>
        <v>-1.594892638442983E-2</v>
      </c>
      <c r="T26" s="93">
        <f>Asset!T18</f>
        <v>-6.1750146625346556</v>
      </c>
      <c r="U26" s="93">
        <f>Asset!U18</f>
        <v>-0.5074146548104348</v>
      </c>
      <c r="V26" s="93">
        <f>Asset!V18</f>
        <v>-1.0108246087615684</v>
      </c>
      <c r="W26" s="93">
        <f>Asset!W18</f>
        <v>-2.8517200720965712</v>
      </c>
      <c r="X26" s="93">
        <f>Asset!X18</f>
        <v>-1.0026324110327582</v>
      </c>
      <c r="Y26" s="93"/>
      <c r="Z26" s="93"/>
      <c r="AA26" s="93">
        <f>Asset!Y18</f>
        <v>0</v>
      </c>
      <c r="AB26" s="93">
        <f>Asset!Z18</f>
        <v>0</v>
      </c>
      <c r="AC26" s="93">
        <f>Asset!AA18</f>
        <v>0</v>
      </c>
      <c r="AD26" s="93">
        <f>Asset!AB18</f>
        <v>0</v>
      </c>
      <c r="AE26" s="501">
        <f>Asset!AC18</f>
        <v>0</v>
      </c>
      <c r="AF26" s="501"/>
      <c r="AG26" s="501"/>
      <c r="AH26" s="501">
        <f>Asset!AD18</f>
        <v>0</v>
      </c>
      <c r="AI26" s="501">
        <f>Asset!AE18</f>
        <v>0</v>
      </c>
      <c r="AJ26" s="501">
        <f>Asset!AF18</f>
        <v>0</v>
      </c>
      <c r="AK26" s="501">
        <f>Asset!AG18</f>
        <v>0</v>
      </c>
      <c r="AL26" s="501">
        <f>Asset!AH18</f>
        <v>0</v>
      </c>
      <c r="AM26" s="501">
        <f>Asset!AI18</f>
        <v>0</v>
      </c>
      <c r="AN26" s="501">
        <f>Asset!AJ18</f>
        <v>0</v>
      </c>
      <c r="AO26" s="501">
        <f>Asset!AK18</f>
        <v>0</v>
      </c>
      <c r="AP26" s="501">
        <f>Asset!AL18</f>
        <v>0</v>
      </c>
      <c r="AQ26" s="501">
        <f>Asset!AM18</f>
        <v>0</v>
      </c>
    </row>
    <row r="27" spans="1:43" outlineLevel="1">
      <c r="A27" s="11">
        <f>ROW()</f>
        <v>27</v>
      </c>
      <c r="B27" s="64"/>
      <c r="C27" s="511" t="s">
        <v>70</v>
      </c>
      <c r="D27" s="537"/>
      <c r="E27" s="537"/>
      <c r="F27" s="537"/>
      <c r="G27" s="537"/>
      <c r="H27" s="537"/>
      <c r="I27" s="538">
        <f>Asset!I25</f>
        <v>3063.1898255776346</v>
      </c>
      <c r="J27" s="538">
        <f>Asset!J25</f>
        <v>2992.5673207495629</v>
      </c>
      <c r="K27" s="538">
        <f>Asset!K25</f>
        <v>2917.5108605963642</v>
      </c>
      <c r="L27" s="538">
        <f>Asset!L25</f>
        <v>2840.8666177491905</v>
      </c>
      <c r="M27" s="538">
        <f>Asset!M25</f>
        <v>2768.1868143109591</v>
      </c>
      <c r="N27" s="538">
        <f>Asset!N25</f>
        <v>2769.3706956014712</v>
      </c>
      <c r="O27" s="538">
        <f>Asset!O25</f>
        <v>3312.4953160235709</v>
      </c>
      <c r="P27" s="538">
        <f>Asset!P25</f>
        <v>3240.2562786131484</v>
      </c>
      <c r="Q27" s="538">
        <f>Asset!Q25</f>
        <v>4093.9696074959529</v>
      </c>
      <c r="R27" s="538">
        <f>Asset!R25</f>
        <v>3993.0677468249432</v>
      </c>
      <c r="S27" s="538">
        <f>Asset!S25</f>
        <v>4823.4294756663239</v>
      </c>
      <c r="T27" s="538">
        <f>Asset!T25</f>
        <v>4895.1495924027295</v>
      </c>
      <c r="U27" s="538">
        <f>Asset!U25</f>
        <v>4803.836180938335</v>
      </c>
      <c r="V27" s="538">
        <f>Asset!V25</f>
        <v>4697.0735479895711</v>
      </c>
      <c r="W27" s="538">
        <f>Asset!W25</f>
        <v>4576.5900493902573</v>
      </c>
      <c r="X27" s="538">
        <f>Asset!X25</f>
        <v>4470.2986581161058</v>
      </c>
      <c r="Y27" s="538"/>
      <c r="Z27" s="538"/>
      <c r="AA27" s="538">
        <f>Asset!Y25</f>
        <v>4365.9114769981743</v>
      </c>
      <c r="AB27" s="538">
        <f>Asset!Z25</f>
        <v>4265.1502504853761</v>
      </c>
      <c r="AC27" s="538">
        <f>Asset!AA25</f>
        <v>4161.7625091076261</v>
      </c>
      <c r="AD27" s="538">
        <f>Asset!AB25</f>
        <v>4070.5880753181873</v>
      </c>
      <c r="AE27" s="539">
        <f>Asset!AC25</f>
        <v>3994.3834168159601</v>
      </c>
      <c r="AF27" s="539"/>
      <c r="AG27" s="539"/>
      <c r="AH27" s="539">
        <f>Asset!AD25</f>
        <v>3822.0368750773478</v>
      </c>
      <c r="AI27" s="539">
        <f>Asset!AE25</f>
        <v>3729.4947984465971</v>
      </c>
      <c r="AJ27" s="539">
        <f>Asset!AF25</f>
        <v>3640.7597927072666</v>
      </c>
      <c r="AK27" s="539">
        <f>Asset!AG25</f>
        <v>3540.9783092067919</v>
      </c>
      <c r="AL27" s="539">
        <f>Asset!AH25</f>
        <v>3438.0243531907936</v>
      </c>
      <c r="AM27" s="539">
        <f>Asset!AI25</f>
        <v>3334.0454804334113</v>
      </c>
      <c r="AN27" s="539">
        <f>Asset!AJ25</f>
        <v>3236.9787734444772</v>
      </c>
      <c r="AO27" s="539">
        <f>Asset!AK25</f>
        <v>3130.4747278482196</v>
      </c>
      <c r="AP27" s="539">
        <f>Asset!AL25</f>
        <v>3018.3017945850415</v>
      </c>
      <c r="AQ27" s="539">
        <f>Asset!AM25</f>
        <v>2888.8236280632768</v>
      </c>
    </row>
    <row r="28" spans="1:43">
      <c r="A28" s="71" t="s">
        <v>71</v>
      </c>
      <c r="B28" s="71"/>
      <c r="C28" s="72"/>
      <c r="D28" s="71"/>
      <c r="E28" s="71"/>
      <c r="F28" s="71"/>
      <c r="G28" s="71"/>
      <c r="H28" s="71"/>
      <c r="I28" s="811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</row>
    <row r="29" spans="1:43" outlineLevel="1">
      <c r="A29" s="11">
        <f>ROW()</f>
        <v>29</v>
      </c>
      <c r="B29" s="64" t="s">
        <v>67</v>
      </c>
      <c r="C29" s="10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</row>
    <row r="30" spans="1:43" outlineLevel="1">
      <c r="A30" s="11">
        <f>ROW()</f>
        <v>30</v>
      </c>
      <c r="B30" s="64"/>
      <c r="C30" s="6" t="s">
        <v>72</v>
      </c>
      <c r="I30" s="91">
        <f t="shared" ref="I30:X30" si="2">H36</f>
        <v>0</v>
      </c>
      <c r="J30" s="91">
        <f t="shared" si="2"/>
        <v>1605.0329987657999</v>
      </c>
      <c r="K30" s="91">
        <f t="shared" si="2"/>
        <v>1616.992189807856</v>
      </c>
      <c r="L30" s="91">
        <f t="shared" si="2"/>
        <v>1624.1719949772257</v>
      </c>
      <c r="M30" s="91">
        <f t="shared" si="2"/>
        <v>1618.9162404434171</v>
      </c>
      <c r="N30" s="91">
        <f t="shared" si="2"/>
        <v>1618.3719746515262</v>
      </c>
      <c r="O30" s="91">
        <f t="shared" si="2"/>
        <v>1664.375801948094</v>
      </c>
      <c r="P30" s="91">
        <f t="shared" si="2"/>
        <v>2055.5639618047007</v>
      </c>
      <c r="Q30" s="91">
        <f t="shared" si="2"/>
        <v>2070.2177197767192</v>
      </c>
      <c r="R30" s="91">
        <f t="shared" si="2"/>
        <v>2712.0521175104623</v>
      </c>
      <c r="S30" s="91">
        <f t="shared" si="2"/>
        <v>2700.982124060331</v>
      </c>
      <c r="T30" s="91">
        <f t="shared" si="2"/>
        <v>3349.2727044412686</v>
      </c>
      <c r="U30" s="91">
        <f t="shared" si="2"/>
        <v>3504.5619033127141</v>
      </c>
      <c r="V30" s="91">
        <f t="shared" si="2"/>
        <v>3515.0020836134158</v>
      </c>
      <c r="W30" s="91">
        <f t="shared" si="2"/>
        <v>3531.2288940409398</v>
      </c>
      <c r="X30" s="91">
        <f t="shared" si="2"/>
        <v>3499.7453318866669</v>
      </c>
      <c r="Y30" s="91"/>
      <c r="Z30" s="91"/>
      <c r="AA30" s="91">
        <f>X36</f>
        <v>3476.1863309884207</v>
      </c>
      <c r="AB30" s="91">
        <f>AA36</f>
        <v>3445.1238340731647</v>
      </c>
      <c r="AC30" s="91">
        <f>AB36</f>
        <v>3429.8661626930461</v>
      </c>
      <c r="AD30" s="91">
        <f>AC36</f>
        <v>3406.435454011335</v>
      </c>
      <c r="AE30" s="91">
        <f>AD36</f>
        <v>3393.1300886081303</v>
      </c>
      <c r="AF30" s="91"/>
      <c r="AG30" s="91"/>
      <c r="AH30" s="91">
        <f>AE36</f>
        <v>3358.2620979256135</v>
      </c>
      <c r="AI30" s="91">
        <f t="shared" ref="AI30:AM30" si="3">AH36</f>
        <v>3325.7752722157979</v>
      </c>
      <c r="AJ30" s="91">
        <f t="shared" si="3"/>
        <v>3499.4111882124457</v>
      </c>
      <c r="AK30" s="91">
        <f t="shared" si="3"/>
        <v>3554.572509235717</v>
      </c>
      <c r="AL30" s="91">
        <f t="shared" si="3"/>
        <v>3540.9783092067919</v>
      </c>
      <c r="AM30" s="91">
        <f t="shared" si="3"/>
        <v>3514.0046913963101</v>
      </c>
      <c r="AN30" s="91">
        <f t="shared" ref="AN30" si="4">AM36</f>
        <v>3483.0386718216664</v>
      </c>
      <c r="AO30" s="91">
        <f t="shared" ref="AO30" si="5">AN36</f>
        <v>3456.3683240310002</v>
      </c>
      <c r="AP30" s="91">
        <f t="shared" ref="AP30" si="6">AO36</f>
        <v>3416.5183311542683</v>
      </c>
      <c r="AQ30" s="91">
        <f t="shared" ref="AQ30" si="7">AP36</f>
        <v>3366.8952378877307</v>
      </c>
    </row>
    <row r="31" spans="1:43" outlineLevel="1">
      <c r="A31" s="11">
        <f>ROW()</f>
        <v>31</v>
      </c>
      <c r="B31" s="64"/>
      <c r="C31" s="6" t="s">
        <v>73</v>
      </c>
      <c r="I31" s="91">
        <f t="shared" ref="I31:X31" si="8">I30*I$11</f>
        <v>0</v>
      </c>
      <c r="J31" s="91">
        <f t="shared" si="8"/>
        <v>50.119080692610595</v>
      </c>
      <c r="K31" s="91">
        <f t="shared" si="8"/>
        <v>48.963574432881913</v>
      </c>
      <c r="L31" s="91">
        <f t="shared" si="8"/>
        <v>38.421272999461294</v>
      </c>
      <c r="M31" s="91">
        <f t="shared" si="8"/>
        <v>41.946709311208835</v>
      </c>
      <c r="N31" s="91">
        <f t="shared" si="8"/>
        <v>45.292321474889015</v>
      </c>
      <c r="O31" s="91">
        <f t="shared" si="8"/>
        <v>54.15299754014378</v>
      </c>
      <c r="P31" s="91">
        <f t="shared" si="8"/>
        <v>60.807679899045567</v>
      </c>
      <c r="Q31" s="91">
        <f t="shared" si="8"/>
        <v>76.291596169160854</v>
      </c>
      <c r="R31" s="91">
        <f t="shared" si="8"/>
        <v>57.18182175473877</v>
      </c>
      <c r="S31" s="91">
        <f t="shared" si="8"/>
        <v>71.707490019300934</v>
      </c>
      <c r="T31" s="91">
        <f t="shared" si="8"/>
        <v>103.94294599990127</v>
      </c>
      <c r="U31" s="91">
        <f t="shared" si="8"/>
        <v>77.254871616112396</v>
      </c>
      <c r="V31" s="91">
        <f t="shared" si="8"/>
        <v>96.490253275662056</v>
      </c>
      <c r="W31" s="91">
        <f t="shared" si="8"/>
        <v>60.650877951084453</v>
      </c>
      <c r="X31" s="91">
        <f t="shared" si="8"/>
        <v>59.095136936172722</v>
      </c>
      <c r="Y31" s="91"/>
      <c r="Z31" s="91"/>
      <c r="AA31" s="91">
        <f>AA30*AA$11</f>
        <v>51.30902333562252</v>
      </c>
      <c r="AB31" s="91">
        <f>AB30*AB$11</f>
        <v>65.770545923214812</v>
      </c>
      <c r="AC31" s="91">
        <f>AC30*AC$11</f>
        <v>61.192973464639898</v>
      </c>
      <c r="AD31" s="91">
        <f>AD30*AD$11</f>
        <v>62.695131055423737</v>
      </c>
      <c r="AE31" s="91">
        <f>AE30*AE$11</f>
        <v>29.200775289226527</v>
      </c>
      <c r="AF31" s="91"/>
      <c r="AG31" s="91"/>
      <c r="AH31" s="91">
        <f t="shared" ref="AH31:AL31" si="9">AH30*AH$11</f>
        <v>117.48186520046912</v>
      </c>
      <c r="AI31" s="91">
        <f t="shared" si="9"/>
        <v>260.46879708202903</v>
      </c>
      <c r="AJ31" s="91">
        <f t="shared" si="9"/>
        <v>141.79571328383724</v>
      </c>
      <c r="AK31" s="91">
        <f t="shared" si="9"/>
        <v>86.187283471549947</v>
      </c>
      <c r="AL31" s="91">
        <f t="shared" si="9"/>
        <v>78.255620633470102</v>
      </c>
      <c r="AM31" s="91">
        <f t="shared" ref="AM31" si="10">AM30*AM$11</f>
        <v>77.65950367985846</v>
      </c>
      <c r="AN31" s="91">
        <f t="shared" ref="AN31:AQ31" si="11">AN30*AN$11</f>
        <v>76.975154647258833</v>
      </c>
      <c r="AO31" s="91">
        <f t="shared" si="11"/>
        <v>76.385739961085108</v>
      </c>
      <c r="AP31" s="91">
        <f t="shared" si="11"/>
        <v>75.505055118509333</v>
      </c>
      <c r="AQ31" s="91">
        <f t="shared" si="11"/>
        <v>74.408384757318856</v>
      </c>
    </row>
    <row r="32" spans="1:43" outlineLevel="1">
      <c r="A32" s="11">
        <f>ROW()</f>
        <v>32</v>
      </c>
      <c r="B32" s="64"/>
      <c r="C32" s="6" t="s">
        <v>74</v>
      </c>
      <c r="D32" s="92"/>
      <c r="E32" s="92"/>
      <c r="F32" s="92"/>
      <c r="G32" s="92"/>
      <c r="H32" s="92"/>
      <c r="I32" s="91">
        <f t="shared" ref="I32:X32" si="12">SUM(I30:I31)</f>
        <v>0</v>
      </c>
      <c r="J32" s="91">
        <f t="shared" si="12"/>
        <v>1655.1520794584105</v>
      </c>
      <c r="K32" s="91">
        <f t="shared" si="12"/>
        <v>1665.9557642407378</v>
      </c>
      <c r="L32" s="91">
        <f t="shared" si="12"/>
        <v>1662.593267976687</v>
      </c>
      <c r="M32" s="91">
        <f t="shared" si="12"/>
        <v>1660.862949754626</v>
      </c>
      <c r="N32" s="91">
        <f t="shared" si="12"/>
        <v>1663.6642961264151</v>
      </c>
      <c r="O32" s="91">
        <f t="shared" si="12"/>
        <v>1718.5287994882378</v>
      </c>
      <c r="P32" s="91">
        <f t="shared" si="12"/>
        <v>2116.3716417037463</v>
      </c>
      <c r="Q32" s="91">
        <f t="shared" si="12"/>
        <v>2146.5093159458802</v>
      </c>
      <c r="R32" s="91">
        <f t="shared" si="12"/>
        <v>2769.2339392652011</v>
      </c>
      <c r="S32" s="91">
        <f t="shared" si="12"/>
        <v>2772.6896140796321</v>
      </c>
      <c r="T32" s="91">
        <f t="shared" si="12"/>
        <v>3453.2156504411701</v>
      </c>
      <c r="U32" s="91">
        <f t="shared" si="12"/>
        <v>3581.8167749288264</v>
      </c>
      <c r="V32" s="91">
        <f t="shared" si="12"/>
        <v>3611.4923368890777</v>
      </c>
      <c r="W32" s="91">
        <f t="shared" si="12"/>
        <v>3591.8797719920244</v>
      </c>
      <c r="X32" s="91">
        <f t="shared" si="12"/>
        <v>3558.8404688228397</v>
      </c>
      <c r="Y32" s="91"/>
      <c r="Z32" s="91"/>
      <c r="AA32" s="91">
        <f>SUM(AA30:AA31)</f>
        <v>3527.4953543240431</v>
      </c>
      <c r="AB32" s="91">
        <f>SUM(AB30:AB31)</f>
        <v>3510.8943799963795</v>
      </c>
      <c r="AC32" s="91">
        <f>SUM(AC30:AC31)</f>
        <v>3491.0591361576862</v>
      </c>
      <c r="AD32" s="91">
        <f>SUM(AD30:AD31)</f>
        <v>3469.1305850667586</v>
      </c>
      <c r="AE32" s="91">
        <f>SUM(AE30:AE31)</f>
        <v>3422.3308638973567</v>
      </c>
      <c r="AF32" s="91"/>
      <c r="AG32" s="91"/>
      <c r="AH32" s="91">
        <f t="shared" ref="AH32:AL32" si="13">SUM(AH30:AH31)</f>
        <v>3475.7439631260827</v>
      </c>
      <c r="AI32" s="91">
        <f t="shared" si="13"/>
        <v>3586.2440692978271</v>
      </c>
      <c r="AJ32" s="91">
        <f t="shared" si="13"/>
        <v>3641.2069014962831</v>
      </c>
      <c r="AK32" s="91">
        <f t="shared" si="13"/>
        <v>3640.759792707267</v>
      </c>
      <c r="AL32" s="91">
        <f t="shared" si="13"/>
        <v>3619.2339298402621</v>
      </c>
      <c r="AM32" s="91">
        <f t="shared" ref="AM32" si="14">SUM(AM30:AM31)</f>
        <v>3591.6641950761687</v>
      </c>
      <c r="AN32" s="91">
        <f t="shared" ref="AN32:AQ32" si="15">SUM(AN30:AN31)</f>
        <v>3560.0138264689253</v>
      </c>
      <c r="AO32" s="91">
        <f t="shared" si="15"/>
        <v>3532.7540639920853</v>
      </c>
      <c r="AP32" s="91">
        <f t="shared" si="15"/>
        <v>3492.0233862727778</v>
      </c>
      <c r="AQ32" s="91">
        <f t="shared" si="15"/>
        <v>3441.3036226450495</v>
      </c>
    </row>
    <row r="33" spans="1:43" outlineLevel="1">
      <c r="A33" s="11">
        <f>ROW()</f>
        <v>33</v>
      </c>
      <c r="B33" s="64"/>
      <c r="C33" s="6" t="s">
        <v>31</v>
      </c>
      <c r="D33" s="92"/>
      <c r="E33" s="92"/>
      <c r="F33" s="92"/>
      <c r="G33" s="92"/>
      <c r="H33" s="92"/>
      <c r="I33" s="91">
        <f t="shared" ref="I33:X33" si="16">I24*I$12</f>
        <v>5.0594982414987815</v>
      </c>
      <c r="J33" s="91">
        <f t="shared" si="16"/>
        <v>3.2674119600000004</v>
      </c>
      <c r="K33" s="91">
        <f t="shared" si="16"/>
        <v>1.2552523400000004</v>
      </c>
      <c r="L33" s="91">
        <f t="shared" si="16"/>
        <v>0.77395160000000007</v>
      </c>
      <c r="M33" s="91">
        <f t="shared" si="16"/>
        <v>3.3767054100000005</v>
      </c>
      <c r="N33" s="91">
        <f t="shared" si="16"/>
        <v>52.170393630000007</v>
      </c>
      <c r="O33" s="91">
        <f t="shared" si="16"/>
        <v>384.2480902399999</v>
      </c>
      <c r="P33" s="91">
        <f t="shared" si="16"/>
        <v>5.2259448199999996</v>
      </c>
      <c r="Q33" s="91">
        <f t="shared" si="16"/>
        <v>627.41745540999989</v>
      </c>
      <c r="R33" s="91">
        <f t="shared" si="16"/>
        <v>1.2817655700000001</v>
      </c>
      <c r="S33" s="91">
        <f t="shared" si="16"/>
        <v>618.86641092000013</v>
      </c>
      <c r="T33" s="91">
        <f t="shared" si="16"/>
        <v>146.28134829208332</v>
      </c>
      <c r="U33" s="91">
        <f t="shared" si="16"/>
        <v>30.768892571582118</v>
      </c>
      <c r="V33" s="91">
        <f t="shared" si="16"/>
        <v>20.774203834611107</v>
      </c>
      <c r="W33" s="91">
        <f t="shared" si="16"/>
        <v>12.315252983736</v>
      </c>
      <c r="X33" s="91">
        <f t="shared" si="16"/>
        <v>22.4612722</v>
      </c>
      <c r="Y33" s="91"/>
      <c r="Z33" s="91"/>
      <c r="AA33" s="91">
        <f t="shared" ref="AA33:AE35" si="17">AA24*AA$12</f>
        <v>17.359778533499995</v>
      </c>
      <c r="AB33" s="91">
        <f t="shared" si="17"/>
        <v>23.175549758249971</v>
      </c>
      <c r="AC33" s="91">
        <f t="shared" si="17"/>
        <v>22.164374057624993</v>
      </c>
      <c r="AD33" s="91">
        <f t="shared" si="17"/>
        <v>26.41905884025007</v>
      </c>
      <c r="AE33" s="91">
        <f t="shared" si="17"/>
        <v>29.514560290000002</v>
      </c>
      <c r="AF33" s="91"/>
      <c r="AG33" s="91"/>
      <c r="AH33" s="91">
        <f t="shared" ref="AH33:AQ33" si="18">AH24*AH$12</f>
        <v>36.984864811306487</v>
      </c>
      <c r="AI33" s="91">
        <f t="shared" si="18"/>
        <v>41.536675791939714</v>
      </c>
      <c r="AJ33" s="91">
        <f t="shared" si="18"/>
        <v>49.070167220710246</v>
      </c>
      <c r="AK33" s="91">
        <f t="shared" si="18"/>
        <v>39.545243593692675</v>
      </c>
      <c r="AL33" s="91">
        <f t="shared" si="18"/>
        <v>38.767535307327606</v>
      </c>
      <c r="AM33" s="91">
        <f t="shared" si="18"/>
        <v>55.828199774220955</v>
      </c>
      <c r="AN33" s="91">
        <f t="shared" si="18"/>
        <v>69.032117060731395</v>
      </c>
      <c r="AO33" s="91">
        <f t="shared" si="18"/>
        <v>61.327413305148525</v>
      </c>
      <c r="AP33" s="91">
        <f t="shared" si="18"/>
        <v>55.05709233454624</v>
      </c>
      <c r="AQ33" s="91">
        <f t="shared" si="18"/>
        <v>39.407156760702989</v>
      </c>
    </row>
    <row r="34" spans="1:43" outlineLevel="1">
      <c r="A34" s="11">
        <f>ROW()</f>
        <v>34</v>
      </c>
      <c r="B34" s="64"/>
      <c r="C34" s="6" t="s">
        <v>6</v>
      </c>
      <c r="D34" s="92"/>
      <c r="E34" s="92"/>
      <c r="F34" s="92"/>
      <c r="G34" s="92"/>
      <c r="H34" s="92"/>
      <c r="I34" s="91">
        <f t="shared" ref="I34:X34" si="19">I25*I$12</f>
        <v>-39.953977316150478</v>
      </c>
      <c r="J34" s="91">
        <f t="shared" si="19"/>
        <v>-41.427301610554736</v>
      </c>
      <c r="K34" s="91">
        <f t="shared" si="19"/>
        <v>-43.039021603512381</v>
      </c>
      <c r="L34" s="91">
        <f t="shared" si="19"/>
        <v>-44.450979133269939</v>
      </c>
      <c r="M34" s="91">
        <f t="shared" si="19"/>
        <v>-45.867680513099586</v>
      </c>
      <c r="N34" s="91">
        <f t="shared" si="19"/>
        <v>-45.431108752245926</v>
      </c>
      <c r="O34" s="91">
        <f t="shared" si="19"/>
        <v>-47.212927923537563</v>
      </c>
      <c r="P34" s="91">
        <f t="shared" si="19"/>
        <v>-51.347640306000351</v>
      </c>
      <c r="Q34" s="91">
        <f t="shared" si="19"/>
        <v>-61.849405564355671</v>
      </c>
      <c r="R34" s="91">
        <f t="shared" si="19"/>
        <v>-69.451261340414064</v>
      </c>
      <c r="S34" s="91">
        <f t="shared" si="19"/>
        <v>-72.987198183914614</v>
      </c>
      <c r="T34" s="91">
        <f t="shared" si="19"/>
        <v>-90.514245611924466</v>
      </c>
      <c r="U34" s="91">
        <f t="shared" si="19"/>
        <v>-97.21230487127761</v>
      </c>
      <c r="V34" s="91">
        <f t="shared" si="19"/>
        <v>-100.27771541303559</v>
      </c>
      <c r="W34" s="91">
        <f t="shared" si="19"/>
        <v>-102.26896597513851</v>
      </c>
      <c r="X34" s="91">
        <f t="shared" si="19"/>
        <v>-104.33574465883771</v>
      </c>
      <c r="Y34" s="91"/>
      <c r="Z34" s="91"/>
      <c r="AA34" s="91">
        <f t="shared" si="17"/>
        <v>-99.731298784379234</v>
      </c>
      <c r="AB34" s="91">
        <f t="shared" si="17"/>
        <v>-104.20376706158339</v>
      </c>
      <c r="AC34" s="91">
        <f t="shared" si="17"/>
        <v>-106.78805620397549</v>
      </c>
      <c r="AD34" s="91">
        <f t="shared" si="17"/>
        <v>-102.41955529887849</v>
      </c>
      <c r="AE34" s="91">
        <f t="shared" si="17"/>
        <v>-93.372612147630576</v>
      </c>
      <c r="AF34" s="91"/>
      <c r="AG34" s="91"/>
      <c r="AH34" s="91">
        <f t="shared" ref="AH34:AQ34" si="20">AH25*AH$12</f>
        <v>-186.95355572159104</v>
      </c>
      <c r="AI34" s="91">
        <f t="shared" si="20"/>
        <v>-128.36955687732114</v>
      </c>
      <c r="AJ34" s="91">
        <f t="shared" si="20"/>
        <v>-135.70455948127594</v>
      </c>
      <c r="AK34" s="91">
        <f t="shared" si="20"/>
        <v>-139.32672709416755</v>
      </c>
      <c r="AL34" s="91">
        <f t="shared" si="20"/>
        <v>-143.99677375127968</v>
      </c>
      <c r="AM34" s="91">
        <f t="shared" si="20"/>
        <v>-164.45372302872261</v>
      </c>
      <c r="AN34" s="91">
        <f t="shared" si="20"/>
        <v>-172.67761949865636</v>
      </c>
      <c r="AO34" s="91">
        <f t="shared" si="20"/>
        <v>-177.56314614296545</v>
      </c>
      <c r="AP34" s="91">
        <f t="shared" si="20"/>
        <v>-180.18524071959436</v>
      </c>
      <c r="AQ34" s="91">
        <f t="shared" si="20"/>
        <v>-187.0311234243963</v>
      </c>
    </row>
    <row r="35" spans="1:43" outlineLevel="1">
      <c r="A35" s="11">
        <f>ROW()</f>
        <v>35</v>
      </c>
      <c r="B35" s="64"/>
      <c r="C35" s="30" t="s">
        <v>69</v>
      </c>
      <c r="D35" s="94"/>
      <c r="E35" s="94"/>
      <c r="F35" s="94"/>
      <c r="G35" s="94"/>
      <c r="H35" s="94"/>
      <c r="I35" s="96">
        <f t="shared" ref="I35:X35" si="21">I26*I$12</f>
        <v>0</v>
      </c>
      <c r="J35" s="96">
        <f t="shared" si="21"/>
        <v>0</v>
      </c>
      <c r="K35" s="96">
        <f t="shared" si="21"/>
        <v>0</v>
      </c>
      <c r="L35" s="96">
        <f t="shared" si="21"/>
        <v>0</v>
      </c>
      <c r="M35" s="96">
        <f t="shared" si="21"/>
        <v>0</v>
      </c>
      <c r="N35" s="96">
        <f t="shared" si="21"/>
        <v>-6.0277790560752296</v>
      </c>
      <c r="O35" s="96">
        <f t="shared" si="21"/>
        <v>0</v>
      </c>
      <c r="P35" s="96">
        <f t="shared" si="21"/>
        <v>-3.222644102665502E-2</v>
      </c>
      <c r="Q35" s="96">
        <f t="shared" si="21"/>
        <v>-2.5248281061764657E-2</v>
      </c>
      <c r="R35" s="96">
        <f t="shared" si="21"/>
        <v>-8.2319434456087193E-2</v>
      </c>
      <c r="S35" s="96">
        <f t="shared" si="21"/>
        <v>-1.1074548529007935E-2</v>
      </c>
      <c r="T35" s="96">
        <f t="shared" si="21"/>
        <v>-4.4208498086151975</v>
      </c>
      <c r="U35" s="96">
        <f t="shared" si="21"/>
        <v>-0.37127901571495225</v>
      </c>
      <c r="V35" s="96">
        <f t="shared" si="21"/>
        <v>-0.75993126971457936</v>
      </c>
      <c r="W35" s="96">
        <f t="shared" si="21"/>
        <v>-2.1807271139562014</v>
      </c>
      <c r="X35" s="96">
        <f t="shared" si="21"/>
        <v>-0.77966537558071014</v>
      </c>
      <c r="Y35" s="96"/>
      <c r="Z35" s="96"/>
      <c r="AA35" s="96">
        <f t="shared" si="17"/>
        <v>0</v>
      </c>
      <c r="AB35" s="96">
        <f t="shared" si="17"/>
        <v>0</v>
      </c>
      <c r="AC35" s="96">
        <f t="shared" si="17"/>
        <v>0</v>
      </c>
      <c r="AD35" s="96">
        <f t="shared" si="17"/>
        <v>0</v>
      </c>
      <c r="AE35" s="96">
        <f t="shared" si="17"/>
        <v>0</v>
      </c>
      <c r="AF35" s="96"/>
      <c r="AG35" s="96"/>
      <c r="AH35" s="96">
        <f t="shared" ref="AH35:AQ35" si="22">AH26*AH$12</f>
        <v>0</v>
      </c>
      <c r="AI35" s="96">
        <f t="shared" si="22"/>
        <v>0</v>
      </c>
      <c r="AJ35" s="96">
        <f t="shared" si="22"/>
        <v>0</v>
      </c>
      <c r="AK35" s="96">
        <f t="shared" si="22"/>
        <v>0</v>
      </c>
      <c r="AL35" s="96">
        <f t="shared" si="22"/>
        <v>0</v>
      </c>
      <c r="AM35" s="96">
        <f t="shared" si="22"/>
        <v>0</v>
      </c>
      <c r="AN35" s="96">
        <f t="shared" si="22"/>
        <v>0</v>
      </c>
      <c r="AO35" s="96">
        <f t="shared" si="22"/>
        <v>0</v>
      </c>
      <c r="AP35" s="96">
        <f t="shared" si="22"/>
        <v>0</v>
      </c>
      <c r="AQ35" s="96">
        <f t="shared" si="22"/>
        <v>0</v>
      </c>
    </row>
    <row r="36" spans="1:43" outlineLevel="1">
      <c r="A36" s="11">
        <f>ROW()</f>
        <v>36</v>
      </c>
      <c r="B36" s="64"/>
      <c r="C36" s="6" t="s">
        <v>70</v>
      </c>
      <c r="D36" s="92"/>
      <c r="E36" s="92"/>
      <c r="F36" s="92"/>
      <c r="G36" s="92"/>
      <c r="H36" s="92"/>
      <c r="I36" s="91">
        <f t="shared" ref="I36:X36" si="23">I27*I$12</f>
        <v>1605.0329987657999</v>
      </c>
      <c r="J36" s="91">
        <f t="shared" si="23"/>
        <v>1616.992189807856</v>
      </c>
      <c r="K36" s="91">
        <f t="shared" si="23"/>
        <v>1624.1719949772257</v>
      </c>
      <c r="L36" s="91">
        <f t="shared" si="23"/>
        <v>1618.9162404434171</v>
      </c>
      <c r="M36" s="91">
        <f t="shared" si="23"/>
        <v>1618.3719746515262</v>
      </c>
      <c r="N36" s="91">
        <f t="shared" si="23"/>
        <v>1664.375801948094</v>
      </c>
      <c r="O36" s="91">
        <f t="shared" si="23"/>
        <v>2055.5639618047007</v>
      </c>
      <c r="P36" s="91">
        <f t="shared" si="23"/>
        <v>2070.2177197767192</v>
      </c>
      <c r="Q36" s="91">
        <f t="shared" si="23"/>
        <v>2712.0521175104623</v>
      </c>
      <c r="R36" s="91">
        <f t="shared" si="23"/>
        <v>2700.982124060331</v>
      </c>
      <c r="S36" s="91">
        <f t="shared" si="23"/>
        <v>3349.2727044412686</v>
      </c>
      <c r="T36" s="91">
        <f t="shared" si="23"/>
        <v>3504.5619033127141</v>
      </c>
      <c r="U36" s="91">
        <f t="shared" si="23"/>
        <v>3515.0020836134158</v>
      </c>
      <c r="V36" s="91">
        <f t="shared" si="23"/>
        <v>3531.2288940409398</v>
      </c>
      <c r="W36" s="91">
        <f t="shared" si="23"/>
        <v>3499.7453318866669</v>
      </c>
      <c r="X36" s="91">
        <f t="shared" si="23"/>
        <v>3476.1863309884207</v>
      </c>
      <c r="Y36" s="91"/>
      <c r="Z36" s="91"/>
      <c r="AA36" s="91">
        <f t="shared" ref="AA36:AE36" si="24">AA27*AA$12</f>
        <v>3445.1238340731647</v>
      </c>
      <c r="AB36" s="91">
        <f t="shared" si="24"/>
        <v>3429.8661626930461</v>
      </c>
      <c r="AC36" s="91">
        <f t="shared" si="24"/>
        <v>3406.435454011335</v>
      </c>
      <c r="AD36" s="91">
        <f t="shared" si="24"/>
        <v>3393.1300886081303</v>
      </c>
      <c r="AE36" s="91">
        <f t="shared" si="24"/>
        <v>3358.2620979256135</v>
      </c>
      <c r="AF36" s="91"/>
      <c r="AG36" s="91"/>
      <c r="AH36" s="91">
        <f t="shared" ref="AH36:AL36" si="25">AH27*AH$12</f>
        <v>3325.7752722157979</v>
      </c>
      <c r="AI36" s="91">
        <f t="shared" si="25"/>
        <v>3499.4111882124457</v>
      </c>
      <c r="AJ36" s="91">
        <f t="shared" si="25"/>
        <v>3554.572509235717</v>
      </c>
      <c r="AK36" s="91">
        <f t="shared" si="25"/>
        <v>3540.9783092067919</v>
      </c>
      <c r="AL36" s="91">
        <f t="shared" si="25"/>
        <v>3514.0046913963101</v>
      </c>
      <c r="AM36" s="91">
        <f t="shared" ref="AM36:AQ36" si="26">AM27*AM$12</f>
        <v>3483.0386718216664</v>
      </c>
      <c r="AN36" s="91">
        <f t="shared" si="26"/>
        <v>3456.3683240310002</v>
      </c>
      <c r="AO36" s="91">
        <f t="shared" si="26"/>
        <v>3416.5183311542683</v>
      </c>
      <c r="AP36" s="91">
        <f t="shared" si="26"/>
        <v>3366.8952378877307</v>
      </c>
      <c r="AQ36" s="91">
        <f t="shared" si="26"/>
        <v>3293.6796559813556</v>
      </c>
    </row>
    <row r="37" spans="1:43" outlineLevel="1">
      <c r="A37" s="11">
        <f>ROW()</f>
        <v>37</v>
      </c>
      <c r="B37" s="64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</row>
    <row r="38" spans="1:43">
      <c r="A38" s="71" t="s">
        <v>75</v>
      </c>
      <c r="B38" s="71"/>
      <c r="C38" s="72"/>
      <c r="D38" s="71"/>
      <c r="E38" s="71"/>
      <c r="F38" s="71"/>
      <c r="G38" s="71"/>
      <c r="H38" s="71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</row>
    <row r="39" spans="1:43" ht="13.5" outlineLevel="1" thickBot="1">
      <c r="A39" s="11">
        <f>ROW()</f>
        <v>39</v>
      </c>
      <c r="B39" s="64" t="s">
        <v>76</v>
      </c>
      <c r="F39" s="74" t="s">
        <v>681</v>
      </c>
      <c r="G39" s="74" t="s">
        <v>682</v>
      </c>
      <c r="H39" s="97" t="s">
        <v>77</v>
      </c>
    </row>
    <row r="40" spans="1:43" outlineLevel="1">
      <c r="A40" s="11">
        <f>ROW()</f>
        <v>40</v>
      </c>
      <c r="B40" s="64"/>
      <c r="C40" s="6" t="s">
        <v>78</v>
      </c>
      <c r="D40" s="812"/>
      <c r="E40" s="812"/>
      <c r="F40" s="75"/>
      <c r="G40" s="93"/>
      <c r="H40" s="98"/>
      <c r="S40" s="92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</row>
    <row r="41" spans="1:43" outlineLevel="1">
      <c r="A41" s="11">
        <f>ROW()</f>
        <v>41</v>
      </c>
      <c r="B41" s="64"/>
      <c r="C41" s="32" t="s">
        <v>675</v>
      </c>
      <c r="D41" s="812"/>
      <c r="E41" s="812"/>
      <c r="F41" s="75">
        <f>SUMPRODUCT($AK$19:$AQ$19,$AK41:$AQ41)</f>
        <v>27.086894337666809</v>
      </c>
      <c r="G41" s="157">
        <f>SUM(AM41:AQ41)</f>
        <v>35.888826425970123</v>
      </c>
      <c r="H41" s="98"/>
      <c r="S41" s="92"/>
      <c r="T41" s="93"/>
      <c r="U41" s="93"/>
      <c r="V41" s="93"/>
      <c r="W41" s="93"/>
      <c r="X41" s="93"/>
      <c r="Y41" s="93"/>
      <c r="Z41" s="9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>
        <f>Inputs!AI$2654</f>
        <v>5.07300691896</v>
      </c>
      <c r="AN41" s="13">
        <f>Inputs!AJ$2654</f>
        <v>9.4028356661199641</v>
      </c>
      <c r="AO41" s="13">
        <f>Inputs!AK$2654</f>
        <v>4.9177306761914066</v>
      </c>
      <c r="AP41" s="13">
        <f>Inputs!AL$2654</f>
        <v>7.6522836030998063</v>
      </c>
      <c r="AQ41" s="13">
        <f>Inputs!AM$2654</f>
        <v>8.842969561598947</v>
      </c>
    </row>
    <row r="42" spans="1:43" outlineLevel="1">
      <c r="A42" s="11">
        <f>ROW()</f>
        <v>42</v>
      </c>
      <c r="B42" s="64"/>
      <c r="C42" s="32" t="s">
        <v>402</v>
      </c>
      <c r="D42" s="812"/>
      <c r="E42" s="812"/>
      <c r="F42" s="75">
        <f>SUMPRODUCT($AK$19:$AQ$19,$AK42:$AQ42)</f>
        <v>118.90670229293863</v>
      </c>
      <c r="G42" s="157">
        <f>SUM(AM42:AQ42)</f>
        <v>158.42205381731111</v>
      </c>
      <c r="H42" s="98"/>
      <c r="S42" s="92"/>
      <c r="T42" s="93"/>
      <c r="U42" s="93"/>
      <c r="V42" s="93"/>
      <c r="W42" s="93"/>
      <c r="X42" s="93"/>
      <c r="Y42" s="93"/>
      <c r="Z42" s="9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>
        <f>Inputs!AI$2656</f>
        <v>22.653765779386433</v>
      </c>
      <c r="AN42" s="13">
        <f>Inputs!AJ$2656</f>
        <v>28.427282331198722</v>
      </c>
      <c r="AO42" s="13">
        <f>Inputs!AK$2656</f>
        <v>34.062931579359301</v>
      </c>
      <c r="AP42" s="13">
        <f>Inputs!AL$2656</f>
        <v>35.089115027830481</v>
      </c>
      <c r="AQ42" s="13">
        <f>Inputs!AM$2656</f>
        <v>38.188959099536149</v>
      </c>
    </row>
    <row r="43" spans="1:43" outlineLevel="1">
      <c r="A43" s="11">
        <f>ROW()</f>
        <v>43</v>
      </c>
      <c r="B43" s="64"/>
      <c r="C43" s="32" t="s">
        <v>79</v>
      </c>
      <c r="D43" s="812"/>
      <c r="E43" s="812"/>
      <c r="F43" s="75">
        <f>SUMPRODUCT($AK$19:$AQ$19,$AK43:$AQ43)</f>
        <v>357.60651599992741</v>
      </c>
      <c r="G43" s="157">
        <f t="shared" ref="G43:G55" si="27">SUM(AM43:AQ43)</f>
        <v>469.59074791140574</v>
      </c>
      <c r="H43" s="98"/>
      <c r="S43" s="92"/>
      <c r="T43" s="93"/>
      <c r="U43" s="93"/>
      <c r="V43" s="93"/>
      <c r="W43" s="93"/>
      <c r="X43" s="93"/>
      <c r="Y43" s="93"/>
      <c r="Z43" s="9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>
        <f>Inputs!AI$2657-AM41-AM42</f>
        <v>87.531410554156537</v>
      </c>
      <c r="AN43" s="13">
        <f>Inputs!AJ$2657-AN41-AN42</f>
        <v>95.864328680301668</v>
      </c>
      <c r="AO43" s="13">
        <f>Inputs!AK$2657-AO41-AO42</f>
        <v>97.261411399811962</v>
      </c>
      <c r="AP43" s="13">
        <f>Inputs!AL$2657-AP41-AP42</f>
        <v>92.925876825996284</v>
      </c>
      <c r="AQ43" s="13">
        <f>Inputs!AM$2657-AQ41-AQ42</f>
        <v>96.007720451139292</v>
      </c>
    </row>
    <row r="44" spans="1:43" outlineLevel="1">
      <c r="A44" s="11">
        <f>ROW()</f>
        <v>44</v>
      </c>
      <c r="B44" s="64"/>
      <c r="C44" s="6" t="s">
        <v>6</v>
      </c>
      <c r="D44" s="812"/>
      <c r="E44" s="812"/>
      <c r="F44" s="75">
        <f t="shared" ref="F44:F55" si="28">SUMPRODUCT($AK$19:$AQ$19,$AK44:$AQ44)</f>
        <v>670.26718231405914</v>
      </c>
      <c r="G44" s="813">
        <f t="shared" si="27"/>
        <v>881.91085281433516</v>
      </c>
      <c r="H44" s="98"/>
      <c r="S44" s="92"/>
      <c r="T44" s="93"/>
      <c r="U44" s="93"/>
      <c r="V44" s="93"/>
      <c r="W44" s="93"/>
      <c r="X44" s="93"/>
      <c r="Y44" s="93"/>
      <c r="Z44" s="93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>
        <f t="shared" ref="AM44:AQ44" si="29">-AM$34</f>
        <v>164.45372302872261</v>
      </c>
      <c r="AN44" s="91">
        <f t="shared" si="29"/>
        <v>172.67761949865636</v>
      </c>
      <c r="AO44" s="91">
        <f t="shared" si="29"/>
        <v>177.56314614296545</v>
      </c>
      <c r="AP44" s="91">
        <f t="shared" si="29"/>
        <v>180.18524071959436</v>
      </c>
      <c r="AQ44" s="91">
        <f t="shared" si="29"/>
        <v>187.0311234243963</v>
      </c>
    </row>
    <row r="45" spans="1:43" outlineLevel="1">
      <c r="A45" s="11">
        <f>ROW()</f>
        <v>45</v>
      </c>
      <c r="B45" s="64"/>
      <c r="C45" s="32" t="s">
        <v>387</v>
      </c>
      <c r="D45" s="812"/>
      <c r="E45" s="812"/>
      <c r="F45" s="75">
        <f t="shared" si="28"/>
        <v>-291.12679651862129</v>
      </c>
      <c r="G45" s="813">
        <f t="shared" si="27"/>
        <v>-380.93383816403059</v>
      </c>
      <c r="H45" s="98"/>
      <c r="S45" s="92"/>
      <c r="T45" s="93"/>
      <c r="U45" s="93"/>
      <c r="V45" s="93"/>
      <c r="W45" s="93"/>
      <c r="X45" s="93"/>
      <c r="Y45" s="93"/>
      <c r="Z45" s="93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>
        <f t="shared" ref="AM45:AQ45" si="30">-AM$31</f>
        <v>-77.65950367985846</v>
      </c>
      <c r="AN45" s="91">
        <f t="shared" si="30"/>
        <v>-76.975154647258833</v>
      </c>
      <c r="AO45" s="91">
        <f t="shared" si="30"/>
        <v>-76.385739961085108</v>
      </c>
      <c r="AP45" s="91">
        <f t="shared" si="30"/>
        <v>-75.505055118509333</v>
      </c>
      <c r="AQ45" s="91">
        <f t="shared" si="30"/>
        <v>-74.408384757318856</v>
      </c>
    </row>
    <row r="46" spans="1:43" outlineLevel="1">
      <c r="A46" s="11">
        <f>ROW()</f>
        <v>46</v>
      </c>
      <c r="B46" s="64"/>
      <c r="C46" s="6" t="s">
        <v>53</v>
      </c>
      <c r="D46" s="812"/>
      <c r="E46" s="812"/>
      <c r="F46" s="75">
        <f t="shared" si="28"/>
        <v>937.57318953030904</v>
      </c>
      <c r="G46" s="813">
        <f t="shared" si="27"/>
        <v>1226.7965639659976</v>
      </c>
      <c r="H46" s="98"/>
      <c r="S46" s="92"/>
      <c r="T46" s="93"/>
      <c r="U46" s="93"/>
      <c r="V46" s="93"/>
      <c r="W46" s="93"/>
      <c r="X46" s="93"/>
      <c r="Y46" s="93"/>
      <c r="Z46" s="93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>
        <f>AM$18*AM$30</f>
        <v>250.10225590074958</v>
      </c>
      <c r="AN46" s="91">
        <f>AN$18*AN$30</f>
        <v>247.89831138956347</v>
      </c>
      <c r="AO46" s="91">
        <f>AO$18*AO$30</f>
        <v>246.00010272625838</v>
      </c>
      <c r="AP46" s="91">
        <f>AP$18*AP$30</f>
        <v>243.16385918324272</v>
      </c>
      <c r="AQ46" s="91">
        <f>AQ$18*AQ$30</f>
        <v>239.63203476618347</v>
      </c>
    </row>
    <row r="47" spans="1:43" outlineLevel="1">
      <c r="A47" s="11">
        <f>ROW()</f>
        <v>47</v>
      </c>
      <c r="B47" s="64"/>
      <c r="C47" s="6" t="s">
        <v>80</v>
      </c>
      <c r="D47" s="812"/>
      <c r="E47" s="812"/>
      <c r="F47" s="75">
        <f t="shared" si="28"/>
        <v>168.85765108787044</v>
      </c>
      <c r="G47" s="813">
        <f t="shared" si="27"/>
        <v>225.10046173473933</v>
      </c>
      <c r="H47" s="98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>
        <f>-Tax_CoRE!AI47</f>
        <v>33.494031664933729</v>
      </c>
      <c r="AN47" s="93">
        <f>-Tax_CoRE!AJ47</f>
        <v>40.935761724315917</v>
      </c>
      <c r="AO47" s="93">
        <f>-Tax_CoRE!AK47</f>
        <v>41.977871281907532</v>
      </c>
      <c r="AP47" s="93">
        <f>-Tax_CoRE!AL47</f>
        <v>53.568750335132279</v>
      </c>
      <c r="AQ47" s="93">
        <f>-Tax_CoRE!AM47</f>
        <v>55.124046728449869</v>
      </c>
    </row>
    <row r="48" spans="1:43" outlineLevel="1">
      <c r="A48" s="11">
        <f>ROW()</f>
        <v>48</v>
      </c>
      <c r="B48" s="64"/>
      <c r="C48" s="6" t="s">
        <v>81</v>
      </c>
      <c r="D48" s="812"/>
      <c r="E48" s="812"/>
      <c r="F48" s="75">
        <f t="shared" si="28"/>
        <v>-84.428825543935218</v>
      </c>
      <c r="G48" s="813">
        <f t="shared" si="27"/>
        <v>-112.55023086736966</v>
      </c>
      <c r="H48" s="98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>
        <f>-Tax_CoRE!AI48</f>
        <v>-16.747015832466865</v>
      </c>
      <c r="AN48" s="93">
        <f>-Tax_CoRE!AJ48</f>
        <v>-20.467880862157958</v>
      </c>
      <c r="AO48" s="93">
        <f>-Tax_CoRE!AK48</f>
        <v>-20.988935640953766</v>
      </c>
      <c r="AP48" s="93">
        <f>-Tax_CoRE!AL48</f>
        <v>-26.784375167566139</v>
      </c>
      <c r="AQ48" s="93">
        <f>-Tax_CoRE!AM48</f>
        <v>-27.562023364224935</v>
      </c>
    </row>
    <row r="49" spans="1:43" outlineLevel="1">
      <c r="A49" s="11">
        <f>ROW()</f>
        <v>49</v>
      </c>
      <c r="B49" s="64"/>
      <c r="C49" s="6" t="s">
        <v>642</v>
      </c>
      <c r="D49" s="812"/>
      <c r="E49" s="812"/>
      <c r="F49" s="75">
        <f>SUMPRODUCT($AK$19:$AQ$19,$AK49:$AQ49)</f>
        <v>-30.938753793540918</v>
      </c>
      <c r="G49" s="157">
        <f t="shared" si="27"/>
        <v>-40.022804644365465</v>
      </c>
      <c r="H49" s="98"/>
      <c r="S49" s="92"/>
      <c r="T49" s="93"/>
      <c r="U49" s="93"/>
      <c r="V49" s="93"/>
      <c r="W49" s="93"/>
      <c r="X49" s="93"/>
      <c r="Y49" s="93"/>
      <c r="Z49" s="9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9">
        <f>AM87*AM12</f>
        <v>-3.7295516538653644</v>
      </c>
      <c r="AN49" s="9">
        <f>AN87*AN12</f>
        <v>-11.855622201693647</v>
      </c>
      <c r="AO49" s="9">
        <f>AO87*AO12</f>
        <v>-14.145300399651708</v>
      </c>
      <c r="AP49" s="9">
        <f>AP87*AP12</f>
        <v>-10.292330389154742</v>
      </c>
      <c r="AQ49" s="9">
        <f>AQ87*AQ12</f>
        <v>0</v>
      </c>
    </row>
    <row r="50" spans="1:43" outlineLevel="1">
      <c r="A50" s="11">
        <f>ROW()</f>
        <v>50</v>
      </c>
      <c r="B50" s="64"/>
      <c r="C50" s="30" t="s">
        <v>35</v>
      </c>
      <c r="D50" s="814"/>
      <c r="E50" s="814"/>
      <c r="F50" s="815">
        <f t="shared" si="28"/>
        <v>0</v>
      </c>
      <c r="G50" s="816">
        <f t="shared" si="27"/>
        <v>0</v>
      </c>
      <c r="H50" s="100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5"/>
      <c r="U50" s="95"/>
      <c r="V50" s="95"/>
      <c r="W50" s="95"/>
      <c r="X50" s="95"/>
      <c r="Y50" s="95"/>
      <c r="Z50" s="95"/>
      <c r="AA50" s="96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</row>
    <row r="51" spans="1:43" outlineLevel="1">
      <c r="A51" s="11">
        <f>ROW()</f>
        <v>51</v>
      </c>
      <c r="B51" s="64"/>
      <c r="C51" s="6" t="s">
        <v>76</v>
      </c>
      <c r="D51" s="812"/>
      <c r="E51" s="812"/>
      <c r="F51" s="75">
        <f t="shared" si="28"/>
        <v>1873.8037597066741</v>
      </c>
      <c r="G51" s="817">
        <f t="shared" si="27"/>
        <v>2464.2026329939931</v>
      </c>
      <c r="H51" s="75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>
        <f>SUM(AM40:AM50)</f>
        <v>465.17212268071825</v>
      </c>
      <c r="AN51" s="91">
        <f>SUM(AN40:AN50)</f>
        <v>485.90748157904568</v>
      </c>
      <c r="AO51" s="91">
        <f>SUM(AO40:AO50)</f>
        <v>490.26321780480345</v>
      </c>
      <c r="AP51" s="91">
        <f>SUM(AP40:AP50)</f>
        <v>500.00336501966564</v>
      </c>
      <c r="AQ51" s="91">
        <f>SUM(AQ40:AQ50)</f>
        <v>522.85644590976028</v>
      </c>
    </row>
    <row r="52" spans="1:43" outlineLevel="1">
      <c r="A52" s="11">
        <f>ROW()</f>
        <v>52</v>
      </c>
      <c r="B52" s="64"/>
      <c r="C52" s="6" t="s">
        <v>499</v>
      </c>
      <c r="D52" s="1120">
        <v>0.02</v>
      </c>
      <c r="E52" s="812"/>
      <c r="F52" s="75">
        <f t="shared" si="28"/>
        <v>-37.476075194133486</v>
      </c>
      <c r="G52" s="813">
        <f t="shared" si="27"/>
        <v>-49.284052659879862</v>
      </c>
      <c r="H52" s="75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>
        <f t="shared" ref="AM52:AQ52" si="31">-AM51*$D52</f>
        <v>-9.3034424536143643</v>
      </c>
      <c r="AN52" s="91">
        <f t="shared" si="31"/>
        <v>-9.7181496315809142</v>
      </c>
      <c r="AO52" s="91">
        <f t="shared" si="31"/>
        <v>-9.8052643560960693</v>
      </c>
      <c r="AP52" s="91">
        <f t="shared" si="31"/>
        <v>-10.000067300393313</v>
      </c>
      <c r="AQ52" s="91">
        <f t="shared" si="31"/>
        <v>-10.457128918195206</v>
      </c>
    </row>
    <row r="53" spans="1:43" outlineLevel="1">
      <c r="A53" s="11">
        <f>ROW()</f>
        <v>53</v>
      </c>
      <c r="B53" s="64"/>
      <c r="C53" s="6" t="s">
        <v>530</v>
      </c>
      <c r="D53" s="521">
        <f>D$52</f>
        <v>0.02</v>
      </c>
      <c r="E53" s="812"/>
      <c r="F53" s="75">
        <f t="shared" si="28"/>
        <v>2.3781340458587725</v>
      </c>
      <c r="G53" s="813">
        <f t="shared" si="27"/>
        <v>3.1684410763462219</v>
      </c>
      <c r="H53" s="75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>
        <f>$D52*Inputs!AI$2606</f>
        <v>0.45307531558772868</v>
      </c>
      <c r="AN53" s="91">
        <f>$D52*Inputs!AJ$2606</f>
        <v>0.56854564662397444</v>
      </c>
      <c r="AO53" s="91">
        <f>$D52*Inputs!AK$2606</f>
        <v>0.68125863158718603</v>
      </c>
      <c r="AP53" s="91">
        <f>$D52*Inputs!AL$2606</f>
        <v>0.70178230055660962</v>
      </c>
      <c r="AQ53" s="91">
        <f>$D52*Inputs!AM$2606</f>
        <v>0.76377918199072303</v>
      </c>
    </row>
    <row r="54" spans="1:43" outlineLevel="1">
      <c r="A54" s="11">
        <f>ROW()</f>
        <v>54</v>
      </c>
      <c r="B54" s="64"/>
      <c r="C54" s="435" t="s">
        <v>498</v>
      </c>
      <c r="D54" s="818"/>
      <c r="E54" s="818"/>
      <c r="F54" s="436">
        <f t="shared" si="28"/>
        <v>1838.7058185583992</v>
      </c>
      <c r="G54" s="817">
        <f t="shared" si="27"/>
        <v>2418.0870214104598</v>
      </c>
      <c r="H54" s="436"/>
      <c r="I54" s="437"/>
      <c r="J54" s="437"/>
      <c r="K54" s="437"/>
      <c r="L54" s="437"/>
      <c r="M54" s="437"/>
      <c r="N54" s="437"/>
      <c r="O54" s="437"/>
      <c r="P54" s="437"/>
      <c r="Q54" s="437"/>
      <c r="R54" s="437"/>
      <c r="S54" s="437"/>
      <c r="T54" s="438"/>
      <c r="U54" s="438"/>
      <c r="V54" s="438"/>
      <c r="W54" s="438"/>
      <c r="X54" s="438"/>
      <c r="Y54" s="438"/>
      <c r="Z54" s="438"/>
      <c r="AA54" s="438"/>
      <c r="AB54" s="438"/>
      <c r="AC54" s="438"/>
      <c r="AD54" s="438"/>
      <c r="AE54" s="438"/>
      <c r="AF54" s="438"/>
      <c r="AG54" s="438"/>
      <c r="AH54" s="438"/>
      <c r="AI54" s="438"/>
      <c r="AJ54" s="438"/>
      <c r="AK54" s="438"/>
      <c r="AL54" s="438"/>
      <c r="AM54" s="438">
        <f t="shared" ref="AM54:AQ54" si="32">SUM(AM51:AM53)</f>
        <v>456.32175554269162</v>
      </c>
      <c r="AN54" s="438">
        <f t="shared" si="32"/>
        <v>476.75787759408877</v>
      </c>
      <c r="AO54" s="438">
        <f t="shared" si="32"/>
        <v>481.13921208029456</v>
      </c>
      <c r="AP54" s="438">
        <f t="shared" si="32"/>
        <v>490.70508001982893</v>
      </c>
      <c r="AQ54" s="438">
        <f t="shared" si="32"/>
        <v>513.1630961735558</v>
      </c>
    </row>
    <row r="55" spans="1:43" outlineLevel="1">
      <c r="A55" s="11">
        <f>ROW()</f>
        <v>55</v>
      </c>
      <c r="B55" s="64"/>
      <c r="C55" s="6" t="s">
        <v>83</v>
      </c>
      <c r="F55" s="75">
        <f t="shared" si="28"/>
        <v>1838.7058185591713</v>
      </c>
      <c r="G55" s="813">
        <f t="shared" si="27"/>
        <v>2422.9391937671758</v>
      </c>
      <c r="H55" s="101"/>
      <c r="K55" s="34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>
        <f>AM93*AM$12</f>
        <v>442.1587059900142</v>
      </c>
      <c r="AN55" s="91">
        <f t="shared" ref="AN55:AQ55" si="33">AN93*AN$12</f>
        <v>470.27452830392065</v>
      </c>
      <c r="AO55" s="91">
        <f t="shared" si="33"/>
        <v>487.26865010901048</v>
      </c>
      <c r="AP55" s="91">
        <f t="shared" si="33"/>
        <v>493.69526282225814</v>
      </c>
      <c r="AQ55" s="91">
        <f t="shared" si="33"/>
        <v>529.54204654197213</v>
      </c>
    </row>
    <row r="56" spans="1:43" outlineLevel="1">
      <c r="A56" s="11">
        <f>ROW()</f>
        <v>56</v>
      </c>
      <c r="B56" s="102"/>
      <c r="C56" s="511" t="s">
        <v>65</v>
      </c>
      <c r="D56" s="511"/>
      <c r="E56" s="511"/>
      <c r="F56" s="103" t="str">
        <f>IF(ROUND(F54-F55,5)=0,"OK",F54-F55)</f>
        <v>OK</v>
      </c>
      <c r="G56" s="511"/>
      <c r="K56" s="34"/>
    </row>
    <row r="57" spans="1:43" outlineLevel="1" collapsed="1">
      <c r="A57" s="11">
        <f>ROW()</f>
        <v>57</v>
      </c>
      <c r="B57" s="102"/>
      <c r="F57" s="99"/>
      <c r="K57" s="34"/>
    </row>
    <row r="58" spans="1:43" ht="13.5" hidden="1" outlineLevel="2" thickBot="1">
      <c r="A58" s="310">
        <f>ROW()</f>
        <v>58</v>
      </c>
      <c r="B58" s="64" t="s">
        <v>76</v>
      </c>
      <c r="F58" s="74" t="s">
        <v>681</v>
      </c>
      <c r="G58" s="42"/>
      <c r="H58" s="97" t="s">
        <v>361</v>
      </c>
      <c r="AM58" s="42" t="s">
        <v>63</v>
      </c>
      <c r="AN58" s="42" t="s">
        <v>63</v>
      </c>
      <c r="AO58" s="42" t="s">
        <v>63</v>
      </c>
      <c r="AP58" s="42" t="s">
        <v>63</v>
      </c>
      <c r="AQ58" s="42" t="s">
        <v>63</v>
      </c>
    </row>
    <row r="59" spans="1:43" hidden="1" outlineLevel="2">
      <c r="A59" s="310">
        <f>ROW()</f>
        <v>59</v>
      </c>
      <c r="B59" s="64"/>
      <c r="C59" s="6" t="s">
        <v>78</v>
      </c>
      <c r="D59" s="819"/>
      <c r="E59" s="819"/>
      <c r="F59" s="75"/>
      <c r="G59" s="91"/>
      <c r="H59" s="98"/>
      <c r="S59" s="92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1"/>
      <c r="AN59" s="91"/>
      <c r="AO59" s="91"/>
      <c r="AP59" s="91"/>
      <c r="AQ59" s="91"/>
    </row>
    <row r="60" spans="1:43" hidden="1" outlineLevel="2">
      <c r="A60" s="310">
        <f>ROW()</f>
        <v>60</v>
      </c>
      <c r="B60" s="64"/>
      <c r="C60" s="32" t="s">
        <v>675</v>
      </c>
      <c r="D60" s="819"/>
      <c r="E60" s="819"/>
      <c r="F60" s="75">
        <f>SUM(AK60:AQ60)</f>
        <v>27.086894337666809</v>
      </c>
      <c r="G60" s="91"/>
      <c r="H60" s="98"/>
      <c r="S60" s="92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1">
        <f t="shared" ref="AM60:AQ68" si="34">AM41*AM$19</f>
        <v>4.4212616788595804</v>
      </c>
      <c r="AN60" s="91">
        <f t="shared" si="34"/>
        <v>7.6503269179062654</v>
      </c>
      <c r="AO60" s="91">
        <f t="shared" si="34"/>
        <v>3.7353067384021754</v>
      </c>
      <c r="AP60" s="91">
        <f t="shared" si="34"/>
        <v>5.426164685752398</v>
      </c>
      <c r="AQ60" s="91">
        <f t="shared" si="34"/>
        <v>5.85383431674639</v>
      </c>
    </row>
    <row r="61" spans="1:43" hidden="1" outlineLevel="2">
      <c r="A61" s="310">
        <f>ROW()</f>
        <v>61</v>
      </c>
      <c r="B61" s="64"/>
      <c r="C61" s="32" t="s">
        <v>402</v>
      </c>
      <c r="D61" s="819"/>
      <c r="E61" s="819"/>
      <c r="F61" s="75">
        <f>SUM(AK61:AQ61)</f>
        <v>118.90670229293863</v>
      </c>
      <c r="G61" s="91"/>
      <c r="H61" s="98"/>
      <c r="S61" s="92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1">
        <f t="shared" si="34"/>
        <v>19.743364856832262</v>
      </c>
      <c r="AN61" s="91">
        <f t="shared" si="34"/>
        <v>23.128980548378767</v>
      </c>
      <c r="AO61" s="91">
        <f t="shared" si="34"/>
        <v>25.872807243005031</v>
      </c>
      <c r="AP61" s="91">
        <f t="shared" si="34"/>
        <v>24.881372240462976</v>
      </c>
      <c r="AQ61" s="91">
        <f t="shared" si="34"/>
        <v>25.280177404259589</v>
      </c>
    </row>
    <row r="62" spans="1:43" hidden="1" outlineLevel="2">
      <c r="A62" s="310">
        <f>ROW()</f>
        <v>62</v>
      </c>
      <c r="B62" s="64"/>
      <c r="C62" s="32" t="s">
        <v>79</v>
      </c>
      <c r="D62" s="819"/>
      <c r="E62" s="819"/>
      <c r="F62" s="75">
        <f t="shared" ref="F62:F74" si="35">SUM(AK62:AQ62)</f>
        <v>357.60651599992741</v>
      </c>
      <c r="G62" s="91"/>
      <c r="H62" s="98"/>
      <c r="S62" s="92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1">
        <f t="shared" si="34"/>
        <v>76.285973459495054</v>
      </c>
      <c r="AN62" s="91">
        <f t="shared" si="34"/>
        <v>77.997051124956727</v>
      </c>
      <c r="AO62" s="91">
        <f t="shared" si="34"/>
        <v>73.875783223978146</v>
      </c>
      <c r="AP62" s="91">
        <f t="shared" si="34"/>
        <v>65.89289385740264</v>
      </c>
      <c r="AQ62" s="91">
        <f t="shared" si="34"/>
        <v>63.554814334094871</v>
      </c>
    </row>
    <row r="63" spans="1:43" hidden="1" outlineLevel="2">
      <c r="A63" s="310">
        <f>ROW()</f>
        <v>63</v>
      </c>
      <c r="B63" s="64"/>
      <c r="C63" s="6" t="s">
        <v>6</v>
      </c>
      <c r="D63" s="819"/>
      <c r="E63" s="819"/>
      <c r="F63" s="75">
        <f t="shared" si="35"/>
        <v>670.26718231405914</v>
      </c>
      <c r="G63" s="91"/>
      <c r="H63" s="98"/>
      <c r="S63" s="92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1">
        <f t="shared" si="34"/>
        <v>143.32583321643438</v>
      </c>
      <c r="AN63" s="91">
        <f t="shared" si="34"/>
        <v>140.49381351313858</v>
      </c>
      <c r="AO63" s="91">
        <f t="shared" si="34"/>
        <v>134.86969091064029</v>
      </c>
      <c r="AP63" s="91">
        <f t="shared" si="34"/>
        <v>127.76771494595454</v>
      </c>
      <c r="AQ63" s="91">
        <f t="shared" si="34"/>
        <v>123.81012972789141</v>
      </c>
    </row>
    <row r="64" spans="1:43" hidden="1" outlineLevel="2">
      <c r="A64" s="310">
        <f>ROW()</f>
        <v>64</v>
      </c>
      <c r="B64" s="64"/>
      <c r="C64" s="32" t="s">
        <v>387</v>
      </c>
      <c r="D64" s="819"/>
      <c r="E64" s="819"/>
      <c r="F64" s="75">
        <f t="shared" si="35"/>
        <v>-291.12679651862129</v>
      </c>
      <c r="G64" s="91"/>
      <c r="H64" s="98"/>
      <c r="S64" s="92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1">
        <f t="shared" si="34"/>
        <v>-67.682341677034884</v>
      </c>
      <c r="AN64" s="91">
        <f t="shared" si="34"/>
        <v>-62.628457894864226</v>
      </c>
      <c r="AO64" s="91">
        <f t="shared" si="34"/>
        <v>-58.019478491540767</v>
      </c>
      <c r="AP64" s="91">
        <f t="shared" si="34"/>
        <v>-53.53994767181397</v>
      </c>
      <c r="AQ64" s="91">
        <f t="shared" si="34"/>
        <v>-49.256570783367422</v>
      </c>
    </row>
    <row r="65" spans="1:43" hidden="1" outlineLevel="2">
      <c r="A65" s="310">
        <f>ROW()</f>
        <v>65</v>
      </c>
      <c r="B65" s="64"/>
      <c r="C65" s="6" t="s">
        <v>53</v>
      </c>
      <c r="D65" s="819"/>
      <c r="E65" s="819"/>
      <c r="F65" s="75">
        <f t="shared" si="35"/>
        <v>937.57318953030904</v>
      </c>
      <c r="G65" s="91"/>
      <c r="H65" s="98"/>
      <c r="S65" s="92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1">
        <f t="shared" si="34"/>
        <v>217.97082824342098</v>
      </c>
      <c r="AN65" s="91">
        <f t="shared" si="34"/>
        <v>201.69480695706659</v>
      </c>
      <c r="AO65" s="91">
        <f t="shared" si="34"/>
        <v>186.85159921621857</v>
      </c>
      <c r="AP65" s="91">
        <f t="shared" si="34"/>
        <v>172.42528034597353</v>
      </c>
      <c r="AQ65" s="91">
        <f t="shared" si="34"/>
        <v>158.63067476762939</v>
      </c>
    </row>
    <row r="66" spans="1:43" hidden="1" outlineLevel="2">
      <c r="A66" s="310">
        <f>ROW()</f>
        <v>66</v>
      </c>
      <c r="B66" s="64"/>
      <c r="C66" s="6" t="s">
        <v>80</v>
      </c>
      <c r="D66" s="819"/>
      <c r="E66" s="819"/>
      <c r="F66" s="75">
        <f t="shared" si="35"/>
        <v>168.85765108787044</v>
      </c>
      <c r="G66" s="91"/>
      <c r="H66" s="98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1">
        <f t="shared" si="34"/>
        <v>29.190947506343914</v>
      </c>
      <c r="AN66" s="91">
        <f t="shared" si="34"/>
        <v>33.306118594940834</v>
      </c>
      <c r="AO66" s="91">
        <f t="shared" si="34"/>
        <v>31.884671159853781</v>
      </c>
      <c r="AP66" s="91">
        <f t="shared" si="34"/>
        <v>37.985113517046756</v>
      </c>
      <c r="AQ66" s="91">
        <f t="shared" si="34"/>
        <v>36.490800309685177</v>
      </c>
    </row>
    <row r="67" spans="1:43" hidden="1" outlineLevel="2">
      <c r="A67" s="310">
        <f>ROW()</f>
        <v>67</v>
      </c>
      <c r="B67" s="64"/>
      <c r="C67" s="6" t="s">
        <v>81</v>
      </c>
      <c r="D67" s="819"/>
      <c r="E67" s="819"/>
      <c r="F67" s="75">
        <f t="shared" si="35"/>
        <v>-84.428825543935218</v>
      </c>
      <c r="G67" s="91"/>
      <c r="H67" s="98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1">
        <f t="shared" si="34"/>
        <v>-14.595473753171957</v>
      </c>
      <c r="AN67" s="91">
        <f t="shared" si="34"/>
        <v>-16.653059297470417</v>
      </c>
      <c r="AO67" s="91">
        <f t="shared" si="34"/>
        <v>-15.94233557992689</v>
      </c>
      <c r="AP67" s="91">
        <f t="shared" si="34"/>
        <v>-18.992556758523378</v>
      </c>
      <c r="AQ67" s="91">
        <f t="shared" si="34"/>
        <v>-18.245400154842589</v>
      </c>
    </row>
    <row r="68" spans="1:43" hidden="1" outlineLevel="2">
      <c r="A68" s="310">
        <f>ROW()</f>
        <v>68</v>
      </c>
      <c r="B68" s="64"/>
      <c r="C68" s="6" t="s">
        <v>642</v>
      </c>
      <c r="D68" s="819"/>
      <c r="E68" s="819"/>
      <c r="F68" s="75">
        <f t="shared" si="35"/>
        <v>-30.938753793540918</v>
      </c>
      <c r="G68" s="91"/>
      <c r="H68" s="98"/>
      <c r="S68" s="92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1">
        <f t="shared" si="34"/>
        <v>-3.2504043597761787</v>
      </c>
      <c r="AN68" s="91">
        <f t="shared" si="34"/>
        <v>-9.6459609503704886</v>
      </c>
      <c r="AO68" s="91">
        <f t="shared" si="34"/>
        <v>-10.744190639667616</v>
      </c>
      <c r="AP68" s="91">
        <f t="shared" si="34"/>
        <v>-7.2981978437266353</v>
      </c>
      <c r="AQ68" s="91">
        <f t="shared" si="34"/>
        <v>0</v>
      </c>
    </row>
    <row r="69" spans="1:43" hidden="1" outlineLevel="2">
      <c r="A69" s="310">
        <f>ROW()</f>
        <v>69</v>
      </c>
      <c r="B69" s="64"/>
      <c r="C69" s="30" t="s">
        <v>35</v>
      </c>
      <c r="D69" s="820"/>
      <c r="E69" s="820"/>
      <c r="F69" s="815">
        <f t="shared" si="35"/>
        <v>0</v>
      </c>
      <c r="G69" s="96"/>
      <c r="H69" s="100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6"/>
      <c r="AN69" s="96"/>
      <c r="AO69" s="96"/>
      <c r="AP69" s="96"/>
      <c r="AQ69" s="96"/>
    </row>
    <row r="70" spans="1:43" hidden="1" outlineLevel="2">
      <c r="A70" s="310">
        <f>ROW()</f>
        <v>70</v>
      </c>
      <c r="B70" s="64"/>
      <c r="C70" s="6" t="s">
        <v>82</v>
      </c>
      <c r="D70" s="819"/>
      <c r="E70" s="819"/>
      <c r="F70" s="75">
        <f t="shared" si="35"/>
        <v>1873.8037597066741</v>
      </c>
      <c r="G70" s="91"/>
      <c r="H70" s="75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>
        <f>AM51*AM$19</f>
        <v>405.40998917140314</v>
      </c>
      <c r="AN70" s="91">
        <f>AN51*AN$19</f>
        <v>395.34361951368265</v>
      </c>
      <c r="AO70" s="91">
        <f>AO51*AO$19</f>
        <v>372.38385378096274</v>
      </c>
      <c r="AP70" s="91">
        <f>AP51*AP$19</f>
        <v>354.54783731852882</v>
      </c>
      <c r="AQ70" s="91">
        <f>AQ51*AQ$19</f>
        <v>346.11845992209686</v>
      </c>
    </row>
    <row r="71" spans="1:43" hidden="1" outlineLevel="2">
      <c r="A71" s="310">
        <f>ROW()</f>
        <v>71</v>
      </c>
      <c r="B71" s="64"/>
      <c r="C71" s="6" t="s">
        <v>499</v>
      </c>
      <c r="D71" s="521">
        <f>D$52</f>
        <v>0.02</v>
      </c>
      <c r="E71" s="819"/>
      <c r="F71" s="75">
        <f t="shared" si="35"/>
        <v>-37.476075194133486</v>
      </c>
      <c r="G71" s="91"/>
      <c r="H71" s="75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>
        <f t="shared" ref="AM71:AQ71" si="36">-AM70*$D71</f>
        <v>-8.1081997834280628</v>
      </c>
      <c r="AN71" s="91">
        <f t="shared" si="36"/>
        <v>-7.9068723902736533</v>
      </c>
      <c r="AO71" s="91">
        <f t="shared" si="36"/>
        <v>-7.4476770756192545</v>
      </c>
      <c r="AP71" s="91">
        <f t="shared" si="36"/>
        <v>-7.0909567463705763</v>
      </c>
      <c r="AQ71" s="91">
        <f t="shared" si="36"/>
        <v>-6.9223691984419373</v>
      </c>
    </row>
    <row r="72" spans="1:43" hidden="1" outlineLevel="2">
      <c r="A72" s="310">
        <f>ROW()</f>
        <v>72</v>
      </c>
      <c r="B72" s="64"/>
      <c r="C72" s="6" t="s">
        <v>500</v>
      </c>
      <c r="D72" s="521">
        <f>D$52</f>
        <v>0.02</v>
      </c>
      <c r="E72" s="819"/>
      <c r="F72" s="75">
        <f t="shared" si="35"/>
        <v>2.3781340458587725</v>
      </c>
      <c r="G72" s="91"/>
      <c r="H72" s="75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3">
        <f>AM53*AM$19</f>
        <v>0.3948672971366452</v>
      </c>
      <c r="AN72" s="93">
        <f>AN53*AN$19</f>
        <v>0.46257961096757533</v>
      </c>
      <c r="AO72" s="93">
        <f>AO53*AO$19</f>
        <v>0.51745614486010061</v>
      </c>
      <c r="AP72" s="93">
        <f>AP53*AP$19</f>
        <v>0.49762744480925952</v>
      </c>
      <c r="AQ72" s="93">
        <f>AQ53*AQ$19</f>
        <v>0.50560354808519181</v>
      </c>
    </row>
    <row r="73" spans="1:43" hidden="1" outlineLevel="2">
      <c r="A73" s="310">
        <f>ROW()</f>
        <v>73</v>
      </c>
      <c r="B73" s="64"/>
      <c r="C73" s="435" t="s">
        <v>498</v>
      </c>
      <c r="D73" s="818"/>
      <c r="E73" s="818"/>
      <c r="F73" s="436">
        <f t="shared" si="35"/>
        <v>1838.7058185583996</v>
      </c>
      <c r="G73" s="438"/>
      <c r="H73" s="436"/>
      <c r="I73" s="437"/>
      <c r="J73" s="437"/>
      <c r="K73" s="437"/>
      <c r="L73" s="437"/>
      <c r="M73" s="437"/>
      <c r="N73" s="437"/>
      <c r="O73" s="437"/>
      <c r="P73" s="437"/>
      <c r="Q73" s="437"/>
      <c r="R73" s="437"/>
      <c r="S73" s="437"/>
      <c r="T73" s="438"/>
      <c r="U73" s="438"/>
      <c r="V73" s="438"/>
      <c r="W73" s="438"/>
      <c r="X73" s="438"/>
      <c r="Y73" s="438"/>
      <c r="Z73" s="438"/>
      <c r="AA73" s="438"/>
      <c r="AB73" s="438"/>
      <c r="AC73" s="438"/>
      <c r="AD73" s="438"/>
      <c r="AE73" s="438"/>
      <c r="AF73" s="438"/>
      <c r="AG73" s="438"/>
      <c r="AH73" s="438"/>
      <c r="AI73" s="438"/>
      <c r="AJ73" s="438"/>
      <c r="AK73" s="438"/>
      <c r="AL73" s="438"/>
      <c r="AM73" s="438">
        <f t="shared" ref="AM73:AQ73" si="37">SUM(AM70:AM72)</f>
        <v>397.69665668511175</v>
      </c>
      <c r="AN73" s="438">
        <f t="shared" si="37"/>
        <v>387.89932673437659</v>
      </c>
      <c r="AO73" s="438">
        <f t="shared" si="37"/>
        <v>365.45363285020358</v>
      </c>
      <c r="AP73" s="438">
        <f t="shared" si="37"/>
        <v>347.95450801696751</v>
      </c>
      <c r="AQ73" s="438">
        <f t="shared" si="37"/>
        <v>339.70169427174017</v>
      </c>
    </row>
    <row r="74" spans="1:43" hidden="1" outlineLevel="2">
      <c r="A74" s="310">
        <f>ROW()</f>
        <v>74</v>
      </c>
      <c r="B74" s="64"/>
      <c r="C74" s="30" t="s">
        <v>83</v>
      </c>
      <c r="D74" s="30"/>
      <c r="E74" s="30"/>
      <c r="F74" s="815">
        <f t="shared" si="35"/>
        <v>1838.7058185591713</v>
      </c>
      <c r="G74" s="91"/>
      <c r="H74" s="101"/>
      <c r="K74" s="34"/>
      <c r="AM74" s="91">
        <f t="shared" ref="AM74:AP74" si="38">AM55*AM$19</f>
        <v>385.35317889307294</v>
      </c>
      <c r="AN74" s="91">
        <f t="shared" si="38"/>
        <v>382.62434976424004</v>
      </c>
      <c r="AO74" s="91">
        <f t="shared" si="38"/>
        <v>370.10930284899513</v>
      </c>
      <c r="AP74" s="91">
        <f t="shared" si="38"/>
        <v>350.07481943876491</v>
      </c>
      <c r="AQ74" s="91">
        <f>AQ55*AQ$19</f>
        <v>350.54416761409828</v>
      </c>
    </row>
    <row r="75" spans="1:43" hidden="1" outlineLevel="2">
      <c r="A75" s="310">
        <f>ROW()</f>
        <v>75</v>
      </c>
      <c r="B75" s="102"/>
      <c r="C75" s="6" t="s">
        <v>65</v>
      </c>
      <c r="F75" s="103" t="str">
        <f>IF(ROUND(F73-F74,5)=0,"OK",F73-F74)</f>
        <v>OK</v>
      </c>
      <c r="K75" s="34"/>
    </row>
    <row r="76" spans="1:43" hidden="1" outlineLevel="2">
      <c r="A76" s="310">
        <f>ROW()</f>
        <v>76</v>
      </c>
      <c r="C76" s="102"/>
      <c r="F76" s="99"/>
      <c r="K76" s="34"/>
    </row>
    <row r="77" spans="1:43">
      <c r="A77" s="71" t="str">
        <f>"CHECK -- Cost of Service, Allowable Revenue [m$ "&amp;Inputs!$E$33&amp;"]"</f>
        <v>CHECK -- Cost of Service, Allowable Revenue [m$ 31/12/2024]</v>
      </c>
      <c r="B77" s="71"/>
      <c r="C77" s="72"/>
      <c r="D77" s="71"/>
      <c r="E77" s="71"/>
      <c r="F77" s="71"/>
      <c r="G77" s="73"/>
      <c r="H77" s="71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</row>
    <row r="78" spans="1:43" ht="13.5" outlineLevel="1" thickBot="1">
      <c r="A78" s="11">
        <f>ROW()</f>
        <v>78</v>
      </c>
      <c r="B78" s="64" t="s">
        <v>76</v>
      </c>
      <c r="F78" s="74" t="s">
        <v>681</v>
      </c>
      <c r="G78" s="74" t="s">
        <v>682</v>
      </c>
      <c r="H78" s="97" t="s">
        <v>84</v>
      </c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</row>
    <row r="79" spans="1:43" outlineLevel="1">
      <c r="A79" s="11">
        <f>ROW()</f>
        <v>79</v>
      </c>
      <c r="B79" s="64"/>
      <c r="C79" s="6" t="s">
        <v>78</v>
      </c>
      <c r="E79" s="812"/>
      <c r="F79" s="75"/>
      <c r="G79" s="93"/>
      <c r="H79" s="98"/>
      <c r="S79" s="92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</row>
    <row r="80" spans="1:43" outlineLevel="1">
      <c r="A80" s="11">
        <f>ROW()</f>
        <v>80</v>
      </c>
      <c r="B80" s="64"/>
      <c r="C80" s="32" t="s">
        <v>675</v>
      </c>
      <c r="E80" s="812"/>
      <c r="F80" s="75">
        <f>SUMPRODUCT($AK$16:$AQ$16,$AK80:$AQ80)</f>
        <v>27.086894337666806</v>
      </c>
      <c r="G80" s="157">
        <f>SUM(AM80:AQ80)</f>
        <v>32.783999999999999</v>
      </c>
      <c r="H80" s="98"/>
      <c r="S80" s="92"/>
      <c r="T80" s="93"/>
      <c r="U80" s="93"/>
      <c r="V80" s="93"/>
      <c r="W80" s="93"/>
      <c r="X80" s="93"/>
      <c r="Y80" s="93"/>
      <c r="Z80" s="9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>
        <f>Inputs!AI$2664</f>
        <v>4.8559999999999999</v>
      </c>
      <c r="AN80" s="13">
        <f>Inputs!AJ$2664</f>
        <v>8.8059999999999992</v>
      </c>
      <c r="AO80" s="13">
        <f>Inputs!AK$2664</f>
        <v>4.5060000000000002</v>
      </c>
      <c r="AP80" s="13">
        <f>Inputs!AL$2664</f>
        <v>6.86</v>
      </c>
      <c r="AQ80" s="13">
        <f>Inputs!AM$2664</f>
        <v>7.7560000000000002</v>
      </c>
    </row>
    <row r="81" spans="1:43" outlineLevel="1">
      <c r="A81" s="11">
        <f>ROW()</f>
        <v>81</v>
      </c>
      <c r="B81" s="64"/>
      <c r="C81" s="32" t="s">
        <v>402</v>
      </c>
      <c r="E81" s="812"/>
      <c r="F81" s="75">
        <f>SUMPRODUCT($AK$16:$AQ$16,$AK81:$AQ81)</f>
        <v>118.9067022929386</v>
      </c>
      <c r="G81" s="157">
        <f>SUM(AM81:AQ81)</f>
        <v>144.46960691021545</v>
      </c>
      <c r="H81" s="98"/>
      <c r="S81" s="92"/>
      <c r="T81" s="93"/>
      <c r="U81" s="93"/>
      <c r="V81" s="93"/>
      <c r="W81" s="93"/>
      <c r="X81" s="93"/>
      <c r="Y81" s="93"/>
      <c r="Z81" s="9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>
        <f>Inputs!AI$2666</f>
        <v>21.684710543870619</v>
      </c>
      <c r="AN81" s="13">
        <f>Inputs!AJ$2666</f>
        <v>26.622888785616063</v>
      </c>
      <c r="AO81" s="13">
        <f>Inputs!AK$2666</f>
        <v>31.211056441070344</v>
      </c>
      <c r="AP81" s="13">
        <f>Inputs!AL$2666</f>
        <v>31.456143234603744</v>
      </c>
      <c r="AQ81" s="13">
        <f>Inputs!AM$2666</f>
        <v>33.494807905054685</v>
      </c>
    </row>
    <row r="82" spans="1:43" outlineLevel="1">
      <c r="A82" s="11">
        <f>ROW()</f>
        <v>82</v>
      </c>
      <c r="B82" s="64"/>
      <c r="C82" s="32" t="s">
        <v>79</v>
      </c>
      <c r="E82" s="812"/>
      <c r="F82" s="75">
        <f t="shared" ref="F82:F93" si="39">SUMPRODUCT($AK$16:$AQ$16,$AK82:$AQ82)</f>
        <v>357.60651599992741</v>
      </c>
      <c r="G82" s="157">
        <f t="shared" ref="G82:G93" si="40">SUM(AM82:AQ82)</f>
        <v>430.19614227420305</v>
      </c>
      <c r="H82" s="98"/>
      <c r="S82" s="92"/>
      <c r="T82" s="93"/>
      <c r="U82" s="93"/>
      <c r="V82" s="93"/>
      <c r="W82" s="93"/>
      <c r="X82" s="93"/>
      <c r="Y82" s="93"/>
      <c r="Z82" s="9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>
        <f>Inputs!AI$2667-AM80-AM81</f>
        <v>83.787098350365099</v>
      </c>
      <c r="AN82" s="13">
        <f>Inputs!AJ$2667-AN80-AN81</f>
        <v>89.77943551650776</v>
      </c>
      <c r="AO82" s="13">
        <f>Inputs!AK$2667-AO80-AO81</f>
        <v>89.118324817854443</v>
      </c>
      <c r="AP82" s="13">
        <f>Inputs!AL$2667-AP80-AP81</f>
        <v>83.30474249126182</v>
      </c>
      <c r="AQ82" s="13">
        <f>Inputs!AM$2667-AQ80-AQ81</f>
        <v>84.206541098213918</v>
      </c>
    </row>
    <row r="83" spans="1:43" outlineLevel="1">
      <c r="A83" s="11">
        <f>ROW()</f>
        <v>83</v>
      </c>
      <c r="B83" s="64"/>
      <c r="C83" s="6" t="s">
        <v>6</v>
      </c>
      <c r="E83" s="812"/>
      <c r="F83" s="75">
        <f t="shared" si="39"/>
        <v>670.26718231405914</v>
      </c>
      <c r="G83" s="157">
        <f t="shared" si="40"/>
        <v>807.40399081788405</v>
      </c>
      <c r="H83" s="98"/>
      <c r="S83" s="92"/>
      <c r="T83" s="93"/>
      <c r="U83" s="93"/>
      <c r="V83" s="93"/>
      <c r="W83" s="93"/>
      <c r="X83" s="93"/>
      <c r="Y83" s="93"/>
      <c r="Z83" s="93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>
        <f>-AM25</f>
        <v>157.41892171343474</v>
      </c>
      <c r="AN83" s="91">
        <f>-AN25</f>
        <v>161.71707890037345</v>
      </c>
      <c r="AO83" s="91">
        <f>-AO25</f>
        <v>162.69690009536038</v>
      </c>
      <c r="AP83" s="91">
        <f>-AP25</f>
        <v>161.52965773977675</v>
      </c>
      <c r="AQ83" s="91">
        <f>-AQ25</f>
        <v>164.04143236893876</v>
      </c>
    </row>
    <row r="84" spans="1:43" outlineLevel="1">
      <c r="A84" s="11">
        <f>ROW()</f>
        <v>84</v>
      </c>
      <c r="B84" s="64"/>
      <c r="C84" s="6" t="s">
        <v>53</v>
      </c>
      <c r="E84" s="812"/>
      <c r="F84" s="75">
        <f t="shared" si="39"/>
        <v>646.44639301168741</v>
      </c>
      <c r="G84" s="157">
        <f t="shared" si="40"/>
        <v>775.76846940617202</v>
      </c>
      <c r="H84" s="98"/>
      <c r="S84" s="92"/>
      <c r="T84" s="93"/>
      <c r="U84" s="93"/>
      <c r="V84" s="93"/>
      <c r="W84" s="93"/>
      <c r="X84" s="93"/>
      <c r="Y84" s="93"/>
      <c r="Z84" s="93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>
        <f t="shared" ref="AM84:AQ84" si="41">AM$15*AM$23</f>
        <v>165.06620593301216</v>
      </c>
      <c r="AN84" s="91">
        <f t="shared" si="41"/>
        <v>160.07397892702153</v>
      </c>
      <c r="AO84" s="91">
        <f t="shared" si="41"/>
        <v>155.41361838297695</v>
      </c>
      <c r="AP84" s="91">
        <f t="shared" si="41"/>
        <v>150.30015293972761</v>
      </c>
      <c r="AQ84" s="91">
        <f t="shared" si="41"/>
        <v>144.91451322343377</v>
      </c>
    </row>
    <row r="85" spans="1:43" outlineLevel="1">
      <c r="A85" s="11">
        <f>ROW()</f>
        <v>85</v>
      </c>
      <c r="B85" s="64"/>
      <c r="C85" s="6" t="s">
        <v>80</v>
      </c>
      <c r="E85" s="812"/>
      <c r="F85" s="75">
        <f t="shared" si="39"/>
        <v>168.85765108787044</v>
      </c>
      <c r="G85" s="157">
        <f t="shared" si="40"/>
        <v>205.23272677738871</v>
      </c>
      <c r="H85" s="98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3"/>
      <c r="U85" s="93"/>
      <c r="V85" s="93"/>
      <c r="W85" s="93"/>
      <c r="X85" s="93"/>
      <c r="Y85" s="93"/>
      <c r="Z85" s="93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>
        <f t="shared" ref="AM85:AQ86" si="42">AM47*AM$13</f>
        <v>32.061264721921944</v>
      </c>
      <c r="AN85" s="91">
        <f t="shared" si="42"/>
        <v>38.337404857898193</v>
      </c>
      <c r="AO85" s="91">
        <f t="shared" si="42"/>
        <v>38.463327996393353</v>
      </c>
      <c r="AP85" s="91">
        <f t="shared" si="42"/>
        <v>48.022478825817053</v>
      </c>
      <c r="AQ85" s="91">
        <f t="shared" si="42"/>
        <v>48.34825037535817</v>
      </c>
    </row>
    <row r="86" spans="1:43" outlineLevel="1">
      <c r="A86" s="11">
        <f>ROW()</f>
        <v>86</v>
      </c>
      <c r="B86" s="64"/>
      <c r="C86" s="6" t="s">
        <v>81</v>
      </c>
      <c r="E86" s="812"/>
      <c r="F86" s="75">
        <f t="shared" si="39"/>
        <v>-84.428825543935218</v>
      </c>
      <c r="G86" s="157">
        <f t="shared" si="40"/>
        <v>-102.61636338869435</v>
      </c>
      <c r="H86" s="98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3"/>
      <c r="U86" s="93"/>
      <c r="V86" s="93"/>
      <c r="W86" s="93"/>
      <c r="X86" s="93"/>
      <c r="Y86" s="93"/>
      <c r="Z86" s="93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>
        <f t="shared" si="42"/>
        <v>-16.030632360960972</v>
      </c>
      <c r="AN86" s="91">
        <f t="shared" si="42"/>
        <v>-19.168702428949096</v>
      </c>
      <c r="AO86" s="91">
        <f t="shared" si="42"/>
        <v>-19.231663998196677</v>
      </c>
      <c r="AP86" s="91">
        <f t="shared" si="42"/>
        <v>-24.011239412908527</v>
      </c>
      <c r="AQ86" s="91">
        <f t="shared" si="42"/>
        <v>-24.174125187679085</v>
      </c>
    </row>
    <row r="87" spans="1:43" outlineLevel="1">
      <c r="A87" s="11">
        <f>ROW()</f>
        <v>87</v>
      </c>
      <c r="B87" s="64"/>
      <c r="C87" s="6" t="s">
        <v>642</v>
      </c>
      <c r="E87" s="812"/>
      <c r="F87" s="75">
        <f t="shared" si="39"/>
        <v>-30.938753793540911</v>
      </c>
      <c r="G87" s="157">
        <f t="shared" si="40"/>
        <v>-36.86082310640829</v>
      </c>
      <c r="H87" s="98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3"/>
      <c r="U87" s="93"/>
      <c r="V87" s="93"/>
      <c r="W87" s="93"/>
      <c r="X87" s="93"/>
      <c r="Y87" s="93"/>
      <c r="Z87" s="93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3">
        <f>IncentiveMechanism!AK63</f>
        <v>-3.5700134300000173</v>
      </c>
      <c r="AN87" s="93">
        <f>IncentiveMechanism!AL63</f>
        <v>-11.103098343437779</v>
      </c>
      <c r="AO87" s="93">
        <f>IncentiveMechanism!AM63</f>
        <v>-12.961003315902161</v>
      </c>
      <c r="AP87" s="93">
        <f>IncentiveMechanism!AN63</f>
        <v>-9.2267080170683329</v>
      </c>
      <c r="AQ87" s="93">
        <f>IncentiveMechanism!AO63</f>
        <v>0</v>
      </c>
    </row>
    <row r="88" spans="1:43" outlineLevel="1">
      <c r="A88" s="11">
        <f>ROW()</f>
        <v>88</v>
      </c>
      <c r="B88" s="64"/>
      <c r="C88" s="30" t="s">
        <v>35</v>
      </c>
      <c r="D88" s="30"/>
      <c r="E88" s="814"/>
      <c r="F88" s="815">
        <f t="shared" si="39"/>
        <v>0</v>
      </c>
      <c r="G88" s="816">
        <f t="shared" si="40"/>
        <v>0</v>
      </c>
      <c r="H88" s="100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5"/>
      <c r="U88" s="95"/>
      <c r="V88" s="95"/>
      <c r="W88" s="95"/>
      <c r="X88" s="95"/>
      <c r="Y88" s="95"/>
      <c r="Z88" s="95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</row>
    <row r="89" spans="1:43" outlineLevel="1">
      <c r="A89" s="11">
        <f>ROW()</f>
        <v>89</v>
      </c>
      <c r="B89" s="64"/>
      <c r="C89" s="6" t="s">
        <v>82</v>
      </c>
      <c r="E89" s="812"/>
      <c r="F89" s="75">
        <f t="shared" si="39"/>
        <v>1873.8037597066734</v>
      </c>
      <c r="G89" s="817">
        <f t="shared" si="40"/>
        <v>2256.3777496907605</v>
      </c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>
        <f>SUM(AM79:AM88)</f>
        <v>445.27355547164353</v>
      </c>
      <c r="AN89" s="91">
        <f>SUM(AN79:AN88)</f>
        <v>455.0649862150301</v>
      </c>
      <c r="AO89" s="91">
        <f>SUM(AO79:AO88)</f>
        <v>449.21656041955657</v>
      </c>
      <c r="AP89" s="91">
        <f>SUM(AP79:AP88)</f>
        <v>448.23522780121016</v>
      </c>
      <c r="AQ89" s="91">
        <f>SUM(AQ79:AQ88)</f>
        <v>458.58741978332023</v>
      </c>
    </row>
    <row r="90" spans="1:43" outlineLevel="1">
      <c r="A90" s="11">
        <f>ROW()</f>
        <v>90</v>
      </c>
      <c r="B90" s="64"/>
      <c r="C90" s="6" t="s">
        <v>499</v>
      </c>
      <c r="D90" s="521">
        <f>D$52</f>
        <v>0.02</v>
      </c>
      <c r="E90" s="812"/>
      <c r="F90" s="75">
        <f t="shared" si="39"/>
        <v>-37.476075194133472</v>
      </c>
      <c r="G90" s="813">
        <f t="shared" si="40"/>
        <v>-45.12755499381521</v>
      </c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>
        <f t="shared" ref="AM90:AQ90" si="43">-AM89*$D90</f>
        <v>-8.9054711094328702</v>
      </c>
      <c r="AN90" s="91">
        <f t="shared" si="43"/>
        <v>-9.1012997243006026</v>
      </c>
      <c r="AO90" s="91">
        <f t="shared" si="43"/>
        <v>-8.9843312083911311</v>
      </c>
      <c r="AP90" s="91">
        <f t="shared" si="43"/>
        <v>-8.9647045560242038</v>
      </c>
      <c r="AQ90" s="91">
        <f t="shared" si="43"/>
        <v>-9.1717483956664054</v>
      </c>
    </row>
    <row r="91" spans="1:43" outlineLevel="1">
      <c r="A91" s="11">
        <f>ROW()</f>
        <v>91</v>
      </c>
      <c r="B91" s="64"/>
      <c r="C91" s="6" t="s">
        <v>500</v>
      </c>
      <c r="D91" s="521">
        <f>D$52</f>
        <v>0.02</v>
      </c>
      <c r="E91" s="812"/>
      <c r="F91" s="75">
        <f t="shared" si="39"/>
        <v>2.3781340458587721</v>
      </c>
      <c r="G91" s="813">
        <f t="shared" si="40"/>
        <v>2.8893921382043093</v>
      </c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3"/>
      <c r="AI91" s="93"/>
      <c r="AJ91" s="93"/>
      <c r="AK91" s="93"/>
      <c r="AL91" s="93"/>
      <c r="AM91" s="93">
        <f>$D91*Inputs!AI$2616</f>
        <v>0.43369421087741239</v>
      </c>
      <c r="AN91" s="93">
        <f>$D91*Inputs!AJ$2616</f>
        <v>0.53245777571232122</v>
      </c>
      <c r="AO91" s="93">
        <f>$D91*Inputs!AK$2616</f>
        <v>0.6242211288214069</v>
      </c>
      <c r="AP91" s="93">
        <f>$D91*Inputs!AL$2616</f>
        <v>0.6291228646920749</v>
      </c>
      <c r="AQ91" s="93">
        <f>$D91*Inputs!AM$2616</f>
        <v>0.66989615810109371</v>
      </c>
    </row>
    <row r="92" spans="1:43" outlineLevel="1">
      <c r="A92" s="11">
        <f>ROW()</f>
        <v>92</v>
      </c>
      <c r="B92" s="64"/>
      <c r="C92" s="435" t="s">
        <v>498</v>
      </c>
      <c r="D92" s="818"/>
      <c r="E92" s="818"/>
      <c r="F92" s="436">
        <f t="shared" si="39"/>
        <v>1838.7058185583987</v>
      </c>
      <c r="G92" s="817">
        <f t="shared" si="40"/>
        <v>2214.1395868351497</v>
      </c>
      <c r="H92" s="436"/>
      <c r="I92" s="437"/>
      <c r="J92" s="437"/>
      <c r="K92" s="437"/>
      <c r="L92" s="437"/>
      <c r="M92" s="437"/>
      <c r="N92" s="437"/>
      <c r="O92" s="437"/>
      <c r="P92" s="437"/>
      <c r="Q92" s="437"/>
      <c r="R92" s="437"/>
      <c r="S92" s="437"/>
      <c r="T92" s="438"/>
      <c r="U92" s="438"/>
      <c r="V92" s="438"/>
      <c r="W92" s="438"/>
      <c r="X92" s="438"/>
      <c r="Y92" s="438"/>
      <c r="Z92" s="438"/>
      <c r="AA92" s="438"/>
      <c r="AB92" s="438"/>
      <c r="AC92" s="438"/>
      <c r="AD92" s="438"/>
      <c r="AE92" s="438"/>
      <c r="AF92" s="438"/>
      <c r="AG92" s="438"/>
      <c r="AH92" s="438"/>
      <c r="AI92" s="438"/>
      <c r="AJ92" s="438"/>
      <c r="AK92" s="438"/>
      <c r="AL92" s="438"/>
      <c r="AM92" s="438">
        <f t="shared" ref="AM92:AQ92" si="44">SUM(AM89:AM91)</f>
        <v>436.80177857308809</v>
      </c>
      <c r="AN92" s="438">
        <f t="shared" si="44"/>
        <v>446.49614426644183</v>
      </c>
      <c r="AO92" s="438">
        <f t="shared" si="44"/>
        <v>440.85645033998685</v>
      </c>
      <c r="AP92" s="438">
        <f t="shared" si="44"/>
        <v>439.89964610987801</v>
      </c>
      <c r="AQ92" s="438">
        <f t="shared" si="44"/>
        <v>450.08556754575494</v>
      </c>
    </row>
    <row r="93" spans="1:43" outlineLevel="1">
      <c r="A93" s="11">
        <f>ROW()</f>
        <v>93</v>
      </c>
      <c r="B93" s="64"/>
      <c r="C93" s="30" t="s">
        <v>83</v>
      </c>
      <c r="D93" s="30"/>
      <c r="E93" s="30"/>
      <c r="F93" s="815">
        <f t="shared" si="39"/>
        <v>1838.7058185591709</v>
      </c>
      <c r="G93" s="813">
        <f t="shared" si="40"/>
        <v>2217.1730781562583</v>
      </c>
      <c r="K93" s="34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>
        <f t="shared" ref="AM93:AQ93" si="45">AM223</f>
        <v>423.24457872564528</v>
      </c>
      <c r="AN93" s="91">
        <f t="shared" si="45"/>
        <v>440.42431914086478</v>
      </c>
      <c r="AO93" s="91">
        <f t="shared" si="45"/>
        <v>446.47270905279311</v>
      </c>
      <c r="AP93" s="91">
        <f t="shared" si="45"/>
        <v>442.58023860861329</v>
      </c>
      <c r="AQ93" s="91">
        <f t="shared" si="45"/>
        <v>464.45123262834147</v>
      </c>
    </row>
    <row r="94" spans="1:43" outlineLevel="1">
      <c r="A94" s="11">
        <f>ROW()</f>
        <v>94</v>
      </c>
      <c r="B94" s="102"/>
      <c r="C94" s="6" t="s">
        <v>65</v>
      </c>
      <c r="F94" s="103" t="str">
        <f>IF(ROUND(F92-F93,5)=0,"OK",F92-F93)</f>
        <v>OK</v>
      </c>
      <c r="G94" s="511"/>
      <c r="K94" s="34"/>
    </row>
    <row r="95" spans="1:43" outlineLevel="1" collapsed="1">
      <c r="A95" s="11">
        <f>ROW()</f>
        <v>95</v>
      </c>
      <c r="B95" s="102"/>
      <c r="F95" s="99"/>
      <c r="K95" s="34"/>
    </row>
    <row r="96" spans="1:43" ht="13.5" hidden="1" outlineLevel="2" thickBot="1">
      <c r="A96" s="310">
        <f>ROW()</f>
        <v>96</v>
      </c>
      <c r="B96" s="64" t="s">
        <v>76</v>
      </c>
      <c r="F96" s="74" t="s">
        <v>681</v>
      </c>
      <c r="G96" s="42"/>
      <c r="H96" s="97" t="s">
        <v>84</v>
      </c>
      <c r="AM96" s="42" t="s">
        <v>63</v>
      </c>
      <c r="AN96" s="42" t="s">
        <v>63</v>
      </c>
      <c r="AO96" s="42" t="s">
        <v>63</v>
      </c>
      <c r="AP96" s="42" t="s">
        <v>63</v>
      </c>
      <c r="AQ96" s="42" t="s">
        <v>63</v>
      </c>
    </row>
    <row r="97" spans="1:43" hidden="1" outlineLevel="2">
      <c r="A97" s="310">
        <f>ROW()</f>
        <v>97</v>
      </c>
      <c r="B97" s="64"/>
      <c r="C97" s="6" t="s">
        <v>78</v>
      </c>
      <c r="E97" s="819"/>
      <c r="F97" s="75"/>
      <c r="G97" s="91"/>
      <c r="H97" s="98"/>
      <c r="S97" s="92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1"/>
      <c r="AN97" s="91"/>
      <c r="AO97" s="91"/>
      <c r="AP97" s="91"/>
      <c r="AQ97" s="91"/>
    </row>
    <row r="98" spans="1:43" hidden="1" outlineLevel="2">
      <c r="A98" s="310">
        <f>ROW()</f>
        <v>98</v>
      </c>
      <c r="B98" s="64"/>
      <c r="C98" s="32" t="s">
        <v>675</v>
      </c>
      <c r="E98" s="819"/>
      <c r="F98" s="75">
        <f t="shared" ref="F98" si="46">SUM(AK98:AQ98)</f>
        <v>27.086894337666806</v>
      </c>
      <c r="G98" s="91"/>
      <c r="H98" s="98"/>
      <c r="S98" s="92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1">
        <f t="shared" ref="AM98:AQ105" si="47">AM80*AM$16</f>
        <v>4.4212616788595795</v>
      </c>
      <c r="AN98" s="91">
        <f t="shared" si="47"/>
        <v>7.6503269179062645</v>
      </c>
      <c r="AO98" s="91">
        <f t="shared" si="47"/>
        <v>3.735306738402175</v>
      </c>
      <c r="AP98" s="91">
        <f t="shared" si="47"/>
        <v>5.4261646857523962</v>
      </c>
      <c r="AQ98" s="91">
        <f t="shared" si="47"/>
        <v>5.8538343167463891</v>
      </c>
    </row>
    <row r="99" spans="1:43" hidden="1" outlineLevel="2">
      <c r="A99" s="310">
        <f>ROW()</f>
        <v>99</v>
      </c>
      <c r="B99" s="64"/>
      <c r="C99" s="32" t="s">
        <v>402</v>
      </c>
      <c r="E99" s="819"/>
      <c r="F99" s="75">
        <f t="shared" ref="F99:F111" si="48">SUM(AK99:AQ99)</f>
        <v>118.9067022929386</v>
      </c>
      <c r="G99" s="91"/>
      <c r="H99" s="98"/>
      <c r="S99" s="92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1">
        <f t="shared" si="47"/>
        <v>19.743364856832258</v>
      </c>
      <c r="AN99" s="91">
        <f t="shared" si="47"/>
        <v>23.128980548378767</v>
      </c>
      <c r="AO99" s="91">
        <f t="shared" si="47"/>
        <v>25.872807243005028</v>
      </c>
      <c r="AP99" s="91">
        <f t="shared" si="47"/>
        <v>24.881372240462969</v>
      </c>
      <c r="AQ99" s="91">
        <f t="shared" si="47"/>
        <v>25.280177404259586</v>
      </c>
    </row>
    <row r="100" spans="1:43" hidden="1" outlineLevel="2">
      <c r="A100" s="310">
        <f>ROW()</f>
        <v>100</v>
      </c>
      <c r="B100" s="64"/>
      <c r="C100" s="32" t="s">
        <v>79</v>
      </c>
      <c r="E100" s="819"/>
      <c r="F100" s="75">
        <f t="shared" si="48"/>
        <v>357.60651599992741</v>
      </c>
      <c r="G100" s="91"/>
      <c r="H100" s="98"/>
      <c r="S100" s="92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1">
        <f t="shared" si="47"/>
        <v>76.28597345949504</v>
      </c>
      <c r="AN100" s="91">
        <f t="shared" si="47"/>
        <v>77.997051124956755</v>
      </c>
      <c r="AO100" s="91">
        <f t="shared" si="47"/>
        <v>73.875783223978132</v>
      </c>
      <c r="AP100" s="91">
        <f t="shared" si="47"/>
        <v>65.892893857402612</v>
      </c>
      <c r="AQ100" s="91">
        <f t="shared" si="47"/>
        <v>63.554814334094871</v>
      </c>
    </row>
    <row r="101" spans="1:43" hidden="1" outlineLevel="2">
      <c r="A101" s="310">
        <f>ROW()</f>
        <v>101</v>
      </c>
      <c r="B101" s="64"/>
      <c r="C101" s="6" t="s">
        <v>6</v>
      </c>
      <c r="E101" s="819"/>
      <c r="F101" s="75">
        <f t="shared" si="48"/>
        <v>670.26718231405914</v>
      </c>
      <c r="G101" s="91"/>
      <c r="H101" s="98"/>
      <c r="S101" s="92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1">
        <f t="shared" si="47"/>
        <v>143.32583321643435</v>
      </c>
      <c r="AN101" s="91">
        <f t="shared" si="47"/>
        <v>140.49381351313858</v>
      </c>
      <c r="AO101" s="91">
        <f t="shared" si="47"/>
        <v>134.86969091064026</v>
      </c>
      <c r="AP101" s="91">
        <f t="shared" si="47"/>
        <v>127.76771494595448</v>
      </c>
      <c r="AQ101" s="91">
        <f t="shared" si="47"/>
        <v>123.81012972789138</v>
      </c>
    </row>
    <row r="102" spans="1:43" hidden="1" outlineLevel="2">
      <c r="A102" s="310">
        <f>ROW()</f>
        <v>102</v>
      </c>
      <c r="B102" s="64"/>
      <c r="C102" s="6" t="s">
        <v>53</v>
      </c>
      <c r="E102" s="819"/>
      <c r="F102" s="75">
        <f t="shared" si="48"/>
        <v>646.44639301168741</v>
      </c>
      <c r="G102" s="91"/>
      <c r="H102" s="98"/>
      <c r="S102" s="92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1">
        <f t="shared" si="47"/>
        <v>150.28848656638601</v>
      </c>
      <c r="AN102" s="91">
        <f t="shared" si="47"/>
        <v>139.06634906220225</v>
      </c>
      <c r="AO102" s="91">
        <f t="shared" si="47"/>
        <v>128.83212072467774</v>
      </c>
      <c r="AP102" s="91">
        <f t="shared" si="47"/>
        <v>118.88533267415949</v>
      </c>
      <c r="AQ102" s="91">
        <f t="shared" si="47"/>
        <v>109.37410398426186</v>
      </c>
    </row>
    <row r="103" spans="1:43" hidden="1" outlineLevel="2">
      <c r="A103" s="310">
        <f>ROW()</f>
        <v>103</v>
      </c>
      <c r="B103" s="64"/>
      <c r="C103" s="6" t="s">
        <v>80</v>
      </c>
      <c r="E103" s="819"/>
      <c r="F103" s="75">
        <f t="shared" si="48"/>
        <v>168.85765108787044</v>
      </c>
      <c r="G103" s="91"/>
      <c r="H103" s="98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1">
        <f t="shared" si="47"/>
        <v>29.19094750634391</v>
      </c>
      <c r="AN103" s="91">
        <f t="shared" si="47"/>
        <v>33.306118594940834</v>
      </c>
      <c r="AO103" s="91">
        <f t="shared" si="47"/>
        <v>31.884671159853774</v>
      </c>
      <c r="AP103" s="91">
        <f t="shared" si="47"/>
        <v>37.985113517046749</v>
      </c>
      <c r="AQ103" s="91">
        <f t="shared" si="47"/>
        <v>36.490800309685163</v>
      </c>
    </row>
    <row r="104" spans="1:43" hidden="1" outlineLevel="2">
      <c r="A104" s="310">
        <f>ROW()</f>
        <v>104</v>
      </c>
      <c r="B104" s="64"/>
      <c r="C104" s="6" t="s">
        <v>81</v>
      </c>
      <c r="E104" s="819"/>
      <c r="F104" s="75">
        <f t="shared" si="48"/>
        <v>-84.428825543935218</v>
      </c>
      <c r="G104" s="91"/>
      <c r="H104" s="98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1">
        <f t="shared" si="47"/>
        <v>-14.595473753171955</v>
      </c>
      <c r="AN104" s="91">
        <f t="shared" si="47"/>
        <v>-16.653059297470417</v>
      </c>
      <c r="AO104" s="91">
        <f t="shared" si="47"/>
        <v>-15.942335579926887</v>
      </c>
      <c r="AP104" s="91">
        <f t="shared" si="47"/>
        <v>-18.992556758523374</v>
      </c>
      <c r="AQ104" s="91">
        <f t="shared" si="47"/>
        <v>-18.245400154842581</v>
      </c>
    </row>
    <row r="105" spans="1:43" hidden="1" outlineLevel="2">
      <c r="A105" s="310">
        <f>ROW()</f>
        <v>105</v>
      </c>
      <c r="B105" s="64"/>
      <c r="C105" s="6" t="s">
        <v>642</v>
      </c>
      <c r="E105" s="819"/>
      <c r="F105" s="75">
        <f t="shared" si="48"/>
        <v>-30.938753793540911</v>
      </c>
      <c r="G105" s="91"/>
      <c r="H105" s="98"/>
      <c r="S105" s="92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1">
        <f t="shared" si="47"/>
        <v>-3.2504043597761787</v>
      </c>
      <c r="AN105" s="91">
        <f t="shared" si="47"/>
        <v>-9.6459609503704868</v>
      </c>
      <c r="AO105" s="91">
        <f t="shared" si="47"/>
        <v>-10.744190639667615</v>
      </c>
      <c r="AP105" s="91">
        <f t="shared" si="47"/>
        <v>-7.2981978437266326</v>
      </c>
      <c r="AQ105" s="91">
        <f t="shared" si="47"/>
        <v>0</v>
      </c>
    </row>
    <row r="106" spans="1:43" hidden="1" outlineLevel="2">
      <c r="A106" s="310">
        <f>ROW()</f>
        <v>106</v>
      </c>
      <c r="B106" s="64"/>
      <c r="C106" s="30" t="s">
        <v>35</v>
      </c>
      <c r="D106" s="30"/>
      <c r="E106" s="820"/>
      <c r="F106" s="815">
        <f t="shared" si="48"/>
        <v>0</v>
      </c>
      <c r="G106" s="96"/>
      <c r="H106" s="100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6"/>
      <c r="AN106" s="96"/>
      <c r="AO106" s="96"/>
      <c r="AP106" s="96"/>
      <c r="AQ106" s="96"/>
    </row>
    <row r="107" spans="1:43" hidden="1" outlineLevel="2">
      <c r="A107" s="310">
        <f>ROW()</f>
        <v>107</v>
      </c>
      <c r="B107" s="64"/>
      <c r="C107" s="6" t="s">
        <v>82</v>
      </c>
      <c r="E107" s="819"/>
      <c r="F107" s="75">
        <f t="shared" si="48"/>
        <v>1873.8037597066734</v>
      </c>
      <c r="G107" s="91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>
        <f>AM89*AM$16</f>
        <v>405.40998917140297</v>
      </c>
      <c r="AN107" s="91">
        <f>AN89*AN$16</f>
        <v>395.34361951368254</v>
      </c>
      <c r="AO107" s="91">
        <f>AO89*AO$16</f>
        <v>372.38385378096257</v>
      </c>
      <c r="AP107" s="91">
        <f>AP89*AP$16</f>
        <v>354.54783731852871</v>
      </c>
      <c r="AQ107" s="91">
        <f>AQ89*AQ$16</f>
        <v>346.11845992209669</v>
      </c>
    </row>
    <row r="108" spans="1:43" hidden="1" outlineLevel="2">
      <c r="A108" s="310">
        <f>ROW()</f>
        <v>108</v>
      </c>
      <c r="B108" s="64"/>
      <c r="C108" s="6" t="s">
        <v>499</v>
      </c>
      <c r="D108" s="521">
        <f>D$52</f>
        <v>0.02</v>
      </c>
      <c r="E108" s="819"/>
      <c r="F108" s="75">
        <f t="shared" si="48"/>
        <v>-37.476075194133472</v>
      </c>
      <c r="G108" s="91"/>
      <c r="H108" s="75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>
        <f t="shared" ref="AM108:AQ108" si="49">-AM107*$D108</f>
        <v>-8.1081997834280592</v>
      </c>
      <c r="AN108" s="91">
        <f t="shared" si="49"/>
        <v>-7.9068723902736506</v>
      </c>
      <c r="AO108" s="91">
        <f t="shared" si="49"/>
        <v>-7.4476770756192519</v>
      </c>
      <c r="AP108" s="91">
        <f t="shared" si="49"/>
        <v>-7.0909567463705745</v>
      </c>
      <c r="AQ108" s="91">
        <f t="shared" si="49"/>
        <v>-6.9223691984419338</v>
      </c>
    </row>
    <row r="109" spans="1:43" hidden="1" outlineLevel="2">
      <c r="A109" s="310">
        <f>ROW()</f>
        <v>109</v>
      </c>
      <c r="B109" s="64"/>
      <c r="C109" s="6" t="s">
        <v>500</v>
      </c>
      <c r="D109" s="521">
        <f>D$52</f>
        <v>0.02</v>
      </c>
      <c r="E109" s="819"/>
      <c r="F109" s="75">
        <f t="shared" si="48"/>
        <v>2.3781340458587721</v>
      </c>
      <c r="G109" s="91"/>
      <c r="H109" s="75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>
        <f>AM91*AM$16</f>
        <v>0.39486729713664515</v>
      </c>
      <c r="AN109" s="91">
        <f>AN91*AN$16</f>
        <v>0.46257961096757527</v>
      </c>
      <c r="AO109" s="91">
        <f>AO91*AO$16</f>
        <v>0.5174561448601005</v>
      </c>
      <c r="AP109" s="91">
        <f>AP91*AP$16</f>
        <v>0.49762744480925941</v>
      </c>
      <c r="AQ109" s="91">
        <f>AQ91*AQ$16</f>
        <v>0.5056035480851917</v>
      </c>
    </row>
    <row r="110" spans="1:43" hidden="1" outlineLevel="2">
      <c r="A110" s="310">
        <f>ROW()</f>
        <v>110</v>
      </c>
      <c r="B110" s="64"/>
      <c r="C110" s="435" t="s">
        <v>498</v>
      </c>
      <c r="D110" s="818"/>
      <c r="E110" s="818"/>
      <c r="F110" s="436">
        <f t="shared" si="48"/>
        <v>1838.7058185583987</v>
      </c>
      <c r="G110" s="438"/>
      <c r="H110" s="436"/>
      <c r="I110" s="437"/>
      <c r="J110" s="437"/>
      <c r="K110" s="437"/>
      <c r="L110" s="437"/>
      <c r="M110" s="437"/>
      <c r="N110" s="437"/>
      <c r="O110" s="437"/>
      <c r="P110" s="437"/>
      <c r="Q110" s="437"/>
      <c r="R110" s="437"/>
      <c r="S110" s="437"/>
      <c r="T110" s="438"/>
      <c r="U110" s="438"/>
      <c r="V110" s="438"/>
      <c r="W110" s="438"/>
      <c r="X110" s="438"/>
      <c r="Y110" s="438"/>
      <c r="Z110" s="438"/>
      <c r="AA110" s="438"/>
      <c r="AB110" s="438"/>
      <c r="AC110" s="438"/>
      <c r="AD110" s="438"/>
      <c r="AE110" s="438"/>
      <c r="AF110" s="438"/>
      <c r="AG110" s="438"/>
      <c r="AH110" s="438"/>
      <c r="AI110" s="438"/>
      <c r="AJ110" s="438"/>
      <c r="AK110" s="438"/>
      <c r="AL110" s="438"/>
      <c r="AM110" s="438">
        <f t="shared" ref="AM110:AQ110" si="50">SUM(AM107:AM109)</f>
        <v>397.69665668511158</v>
      </c>
      <c r="AN110" s="438">
        <f t="shared" si="50"/>
        <v>387.89932673437647</v>
      </c>
      <c r="AO110" s="438">
        <f t="shared" si="50"/>
        <v>365.45363285020341</v>
      </c>
      <c r="AP110" s="438">
        <f t="shared" si="50"/>
        <v>347.9545080169674</v>
      </c>
      <c r="AQ110" s="438">
        <f t="shared" si="50"/>
        <v>339.70169427174</v>
      </c>
    </row>
    <row r="111" spans="1:43" hidden="1" outlineLevel="2">
      <c r="A111" s="310">
        <f>ROW()</f>
        <v>111</v>
      </c>
      <c r="B111" s="64"/>
      <c r="C111" s="30" t="s">
        <v>83</v>
      </c>
      <c r="D111" s="30"/>
      <c r="E111" s="30"/>
      <c r="F111" s="815">
        <f t="shared" si="48"/>
        <v>1838.7058185591709</v>
      </c>
      <c r="G111" s="91"/>
      <c r="K111" s="34"/>
      <c r="AM111" s="91">
        <f>AM93*AM$16</f>
        <v>385.35317889307288</v>
      </c>
      <c r="AN111" s="91">
        <f>AN93*AN$16</f>
        <v>382.62434976424004</v>
      </c>
      <c r="AO111" s="91">
        <f>AO93*AO$16</f>
        <v>370.10930284899507</v>
      </c>
      <c r="AP111" s="91">
        <f>AP93*AP$16</f>
        <v>350.07481943876479</v>
      </c>
      <c r="AQ111" s="91">
        <f>AQ93*AQ$16</f>
        <v>350.54416761409817</v>
      </c>
    </row>
    <row r="112" spans="1:43" hidden="1" outlineLevel="2">
      <c r="A112" s="310">
        <f>ROW()</f>
        <v>112</v>
      </c>
      <c r="B112" s="102"/>
      <c r="C112" s="6" t="s">
        <v>65</v>
      </c>
      <c r="F112" s="103" t="str">
        <f>IF(ROUND(F110-F111,5)=0,"OK",F110-F111)</f>
        <v>OK</v>
      </c>
      <c r="K112" s="34"/>
    </row>
    <row r="113" spans="1:43" hidden="1" outlineLevel="2">
      <c r="A113" s="310">
        <f>ROW()</f>
        <v>113</v>
      </c>
      <c r="C113" s="102"/>
      <c r="F113" s="99"/>
      <c r="K113" s="34"/>
    </row>
    <row r="114" spans="1:43">
      <c r="A114" s="71" t="s">
        <v>85</v>
      </c>
      <c r="B114" s="71"/>
      <c r="C114" s="72"/>
      <c r="D114" s="71"/>
      <c r="E114" s="71"/>
      <c r="F114" s="71"/>
      <c r="G114" s="71"/>
      <c r="H114" s="71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</row>
    <row r="115" spans="1:43" ht="13.5" outlineLevel="1" thickBot="1">
      <c r="A115" s="11">
        <f>ROW()</f>
        <v>115</v>
      </c>
      <c r="B115" s="64" t="s">
        <v>49</v>
      </c>
      <c r="F115" s="74" t="s">
        <v>63</v>
      </c>
      <c r="H115" s="97" t="s">
        <v>77</v>
      </c>
    </row>
    <row r="116" spans="1:43" outlineLevel="1">
      <c r="A116" s="11">
        <f>ROW()</f>
        <v>116</v>
      </c>
      <c r="B116" s="64"/>
      <c r="C116" s="6" t="s">
        <v>83</v>
      </c>
      <c r="E116" s="821"/>
      <c r="F116" s="75">
        <f t="shared" ref="F116:F127" si="51">SUMPRODUCT($AK$19:$AQ$19,$AK116:$AQ116)</f>
        <v>1838.7058185591713</v>
      </c>
      <c r="H116" s="98"/>
      <c r="S116" s="92"/>
      <c r="T116" s="93"/>
      <c r="U116" s="93"/>
      <c r="V116" s="93"/>
      <c r="W116" s="93"/>
      <c r="X116" s="93"/>
      <c r="Y116" s="93"/>
      <c r="Z116" s="93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>
        <f t="shared" ref="AM116:AQ116" si="52">AM$55</f>
        <v>442.1587059900142</v>
      </c>
      <c r="AN116" s="91">
        <f t="shared" si="52"/>
        <v>470.27452830392065</v>
      </c>
      <c r="AO116" s="91">
        <f t="shared" si="52"/>
        <v>487.26865010901048</v>
      </c>
      <c r="AP116" s="91">
        <f t="shared" si="52"/>
        <v>493.69526282225814</v>
      </c>
      <c r="AQ116" s="91">
        <f t="shared" si="52"/>
        <v>529.54204654197213</v>
      </c>
    </row>
    <row r="117" spans="1:43" outlineLevel="1">
      <c r="A117" s="11">
        <f>ROW()</f>
        <v>117</v>
      </c>
      <c r="B117" s="64"/>
      <c r="C117" s="6" t="s">
        <v>36</v>
      </c>
      <c r="E117" s="821"/>
      <c r="F117" s="75">
        <f t="shared" si="51"/>
        <v>-503.60011263053286</v>
      </c>
      <c r="H117" s="98"/>
      <c r="S117" s="92"/>
      <c r="T117" s="93"/>
      <c r="U117" s="93"/>
      <c r="V117" s="93"/>
      <c r="W117" s="93"/>
      <c r="X117" s="93"/>
      <c r="Y117" s="93"/>
      <c r="Z117" s="93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>
        <f t="shared" ref="AM117" si="53">-(AM41+AM42+AM43)</f>
        <v>-115.25818325250297</v>
      </c>
      <c r="AN117" s="91">
        <f>-(AN41+AN42+AN43)</f>
        <v>-133.69444667762036</v>
      </c>
      <c r="AO117" s="91">
        <f t="shared" ref="AO117:AQ117" si="54">-(AO41+AO42+AO43)</f>
        <v>-136.24207365536267</v>
      </c>
      <c r="AP117" s="91">
        <f t="shared" si="54"/>
        <v>-135.66727545692657</v>
      </c>
      <c r="AQ117" s="91">
        <f t="shared" si="54"/>
        <v>-143.03964911227439</v>
      </c>
    </row>
    <row r="118" spans="1:43" outlineLevel="1">
      <c r="A118" s="11">
        <f>ROW()</f>
        <v>118</v>
      </c>
      <c r="B118" s="64"/>
      <c r="C118" s="6" t="s">
        <v>80</v>
      </c>
      <c r="E118" s="821"/>
      <c r="F118" s="75">
        <f t="shared" si="51"/>
        <v>-168.85765108787044</v>
      </c>
      <c r="H118" s="98"/>
      <c r="S118" s="92"/>
      <c r="T118" s="93"/>
      <c r="U118" s="93"/>
      <c r="V118" s="93"/>
      <c r="W118" s="93"/>
      <c r="X118" s="93"/>
      <c r="Y118" s="93"/>
      <c r="Z118" s="93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>
        <f t="shared" ref="AM118:AQ118" si="55">-AM$47</f>
        <v>-33.494031664933729</v>
      </c>
      <c r="AN118" s="91">
        <f t="shared" si="55"/>
        <v>-40.935761724315917</v>
      </c>
      <c r="AO118" s="91">
        <f t="shared" si="55"/>
        <v>-41.977871281907532</v>
      </c>
      <c r="AP118" s="91">
        <f t="shared" si="55"/>
        <v>-53.568750335132279</v>
      </c>
      <c r="AQ118" s="91">
        <f t="shared" si="55"/>
        <v>-55.124046728449869</v>
      </c>
    </row>
    <row r="119" spans="1:43" outlineLevel="1">
      <c r="A119" s="11">
        <f>ROW()</f>
        <v>119</v>
      </c>
      <c r="B119" s="64"/>
      <c r="C119" s="6" t="s">
        <v>81</v>
      </c>
      <c r="E119" s="821"/>
      <c r="F119" s="75">
        <f t="shared" si="51"/>
        <v>84.428825543935218</v>
      </c>
      <c r="H119" s="98"/>
      <c r="S119" s="92"/>
      <c r="T119" s="93"/>
      <c r="U119" s="93"/>
      <c r="V119" s="93"/>
      <c r="W119" s="93"/>
      <c r="X119" s="93"/>
      <c r="Y119" s="93"/>
      <c r="Z119" s="93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>
        <f t="shared" ref="AM119:AQ119" si="56">-AM$48</f>
        <v>16.747015832466865</v>
      </c>
      <c r="AN119" s="91">
        <f t="shared" si="56"/>
        <v>20.467880862157958</v>
      </c>
      <c r="AO119" s="91">
        <f t="shared" si="56"/>
        <v>20.988935640953766</v>
      </c>
      <c r="AP119" s="91">
        <f t="shared" si="56"/>
        <v>26.784375167566139</v>
      </c>
      <c r="AQ119" s="91">
        <f t="shared" si="56"/>
        <v>27.562023364224935</v>
      </c>
    </row>
    <row r="120" spans="1:43" outlineLevel="1">
      <c r="A120" s="11">
        <f>ROW()</f>
        <v>120</v>
      </c>
      <c r="B120" s="64"/>
      <c r="C120" s="6" t="s">
        <v>642</v>
      </c>
      <c r="E120" s="821"/>
      <c r="F120" s="75">
        <f t="shared" si="51"/>
        <v>30.938753793540918</v>
      </c>
      <c r="H120" s="98"/>
      <c r="S120" s="92"/>
      <c r="T120" s="93"/>
      <c r="U120" s="93"/>
      <c r="V120" s="93"/>
      <c r="W120" s="93"/>
      <c r="X120" s="93"/>
      <c r="Y120" s="93"/>
      <c r="Z120" s="93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>
        <f>-AM49</f>
        <v>3.7295516538653644</v>
      </c>
      <c r="AN120" s="91">
        <f t="shared" ref="AN120:AQ120" si="57">-AN49</f>
        <v>11.855622201693647</v>
      </c>
      <c r="AO120" s="91">
        <f t="shared" si="57"/>
        <v>14.145300399651708</v>
      </c>
      <c r="AP120" s="91">
        <f t="shared" si="57"/>
        <v>10.292330389154742</v>
      </c>
      <c r="AQ120" s="91">
        <f t="shared" si="57"/>
        <v>0</v>
      </c>
    </row>
    <row r="121" spans="1:43" outlineLevel="1">
      <c r="A121" s="11">
        <f>ROW()</f>
        <v>121</v>
      </c>
      <c r="B121" s="64"/>
      <c r="C121" s="6" t="s">
        <v>35</v>
      </c>
      <c r="E121" s="821"/>
      <c r="F121" s="75">
        <f t="shared" si="51"/>
        <v>0</v>
      </c>
      <c r="H121" s="98"/>
      <c r="S121" s="92"/>
      <c r="T121" s="93"/>
      <c r="U121" s="93"/>
      <c r="V121" s="93"/>
      <c r="W121" s="93"/>
      <c r="X121" s="93"/>
      <c r="Y121" s="93"/>
      <c r="Z121" s="93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</row>
    <row r="122" spans="1:43" outlineLevel="1">
      <c r="A122" s="11">
        <f>ROW()</f>
        <v>122</v>
      </c>
      <c r="B122" s="64"/>
      <c r="C122" s="6" t="s">
        <v>87</v>
      </c>
      <c r="E122" s="821"/>
      <c r="F122" s="75">
        <f t="shared" si="51"/>
        <v>-3280.5202253943203</v>
      </c>
      <c r="H122" s="98"/>
      <c r="S122" s="92"/>
      <c r="T122" s="93"/>
      <c r="U122" s="93"/>
      <c r="V122" s="93"/>
      <c r="W122" s="93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>
        <f>-AL36</f>
        <v>-3514.0046913963101</v>
      </c>
      <c r="AM122" s="91"/>
      <c r="AN122" s="91"/>
      <c r="AO122" s="91"/>
      <c r="AP122" s="91"/>
      <c r="AQ122" s="91"/>
    </row>
    <row r="123" spans="1:43" outlineLevel="1">
      <c r="A123" s="11">
        <f>ROW()</f>
        <v>123</v>
      </c>
      <c r="B123" s="64"/>
      <c r="C123" s="6" t="s">
        <v>31</v>
      </c>
      <c r="E123" s="821"/>
      <c r="F123" s="75">
        <f t="shared" si="51"/>
        <v>-216.53049394697786</v>
      </c>
      <c r="G123" s="92"/>
      <c r="H123" s="98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3"/>
      <c r="U123" s="93"/>
      <c r="V123" s="93"/>
      <c r="W123" s="93"/>
      <c r="X123" s="93"/>
      <c r="Y123" s="93"/>
      <c r="Z123" s="93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>
        <f t="shared" ref="AM123:AQ123" si="58">-AM$33</f>
        <v>-55.828199774220955</v>
      </c>
      <c r="AN123" s="91">
        <f t="shared" si="58"/>
        <v>-69.032117060731395</v>
      </c>
      <c r="AO123" s="91">
        <f t="shared" si="58"/>
        <v>-61.327413305148525</v>
      </c>
      <c r="AP123" s="91">
        <f t="shared" si="58"/>
        <v>-55.05709233454624</v>
      </c>
      <c r="AQ123" s="91">
        <f t="shared" si="58"/>
        <v>-39.407156760702989</v>
      </c>
    </row>
    <row r="124" spans="1:43" outlineLevel="1">
      <c r="A124" s="11">
        <f>ROW()</f>
        <v>124</v>
      </c>
      <c r="B124" s="64"/>
      <c r="C124" s="6" t="s">
        <v>88</v>
      </c>
      <c r="E124" s="821"/>
      <c r="F124" s="75">
        <f t="shared" si="51"/>
        <v>2180.337144015552</v>
      </c>
      <c r="H124" s="98"/>
      <c r="S124" s="92"/>
      <c r="T124" s="93"/>
      <c r="U124" s="93"/>
      <c r="V124" s="93"/>
      <c r="W124" s="93"/>
      <c r="X124" s="93"/>
      <c r="Y124" s="93"/>
      <c r="Z124" s="93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>
        <f>AQ36</f>
        <v>3293.6796559813556</v>
      </c>
    </row>
    <row r="125" spans="1:43" outlineLevel="1">
      <c r="A125" s="11">
        <f>ROW()</f>
        <v>125</v>
      </c>
      <c r="B125" s="64"/>
      <c r="C125" s="6" t="s">
        <v>505</v>
      </c>
      <c r="E125" s="821"/>
      <c r="F125" s="75">
        <f t="shared" si="51"/>
        <v>37.476075194133486</v>
      </c>
      <c r="G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>
        <f t="shared" ref="AM125:AQ126" si="59">-AM52</f>
        <v>9.3034424536143643</v>
      </c>
      <c r="AN125" s="91">
        <f t="shared" si="59"/>
        <v>9.7181496315809142</v>
      </c>
      <c r="AO125" s="91">
        <f t="shared" si="59"/>
        <v>9.8052643560960693</v>
      </c>
      <c r="AP125" s="91">
        <f t="shared" si="59"/>
        <v>10.000067300393313</v>
      </c>
      <c r="AQ125" s="91">
        <f t="shared" si="59"/>
        <v>10.457128918195206</v>
      </c>
    </row>
    <row r="126" spans="1:43" outlineLevel="1">
      <c r="A126" s="11">
        <f>ROW()</f>
        <v>126</v>
      </c>
      <c r="B126" s="64"/>
      <c r="C126" s="6" t="s">
        <v>506</v>
      </c>
      <c r="E126" s="821"/>
      <c r="F126" s="75">
        <f t="shared" si="51"/>
        <v>-2.3781340458587725</v>
      </c>
      <c r="G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>
        <f t="shared" si="59"/>
        <v>-0.45307531558772868</v>
      </c>
      <c r="AN126" s="91">
        <f t="shared" si="59"/>
        <v>-0.56854564662397444</v>
      </c>
      <c r="AO126" s="91">
        <f t="shared" si="59"/>
        <v>-0.68125863158718603</v>
      </c>
      <c r="AP126" s="91">
        <f t="shared" si="59"/>
        <v>-0.70178230055660962</v>
      </c>
      <c r="AQ126" s="91">
        <f t="shared" si="59"/>
        <v>-0.76377918199072303</v>
      </c>
    </row>
    <row r="127" spans="1:43" outlineLevel="1">
      <c r="A127" s="11">
        <f>ROW()</f>
        <v>127</v>
      </c>
      <c r="B127" s="64"/>
      <c r="C127" s="435" t="s">
        <v>89</v>
      </c>
      <c r="D127" s="435"/>
      <c r="E127" s="822"/>
      <c r="F127" s="436">
        <f t="shared" si="51"/>
        <v>7.7261574915610254E-10</v>
      </c>
      <c r="G127" s="437"/>
      <c r="H127" s="435"/>
      <c r="I127" s="437"/>
      <c r="J127" s="437"/>
      <c r="K127" s="437"/>
      <c r="L127" s="437"/>
      <c r="M127" s="437"/>
      <c r="N127" s="437"/>
      <c r="O127" s="437"/>
      <c r="P127" s="437"/>
      <c r="Q127" s="437"/>
      <c r="R127" s="437"/>
      <c r="S127" s="437"/>
      <c r="T127" s="438"/>
      <c r="U127" s="438"/>
      <c r="V127" s="438"/>
      <c r="W127" s="438"/>
      <c r="X127" s="438"/>
      <c r="Y127" s="438"/>
      <c r="Z127" s="438"/>
      <c r="AA127" s="438"/>
      <c r="AB127" s="438"/>
      <c r="AC127" s="438"/>
      <c r="AD127" s="438"/>
      <c r="AE127" s="438"/>
      <c r="AF127" s="438"/>
      <c r="AG127" s="438"/>
      <c r="AH127" s="438"/>
      <c r="AI127" s="438"/>
      <c r="AJ127" s="438"/>
      <c r="AK127" s="438"/>
      <c r="AL127" s="438">
        <f t="shared" ref="AL127" si="60">SUM(AL116:AL126)</f>
        <v>-3514.0046913963101</v>
      </c>
      <c r="AM127" s="438">
        <f t="shared" ref="AM127:AQ127" si="61">SUM(AM116:AM126)</f>
        <v>266.90522592271537</v>
      </c>
      <c r="AN127" s="438">
        <f t="shared" si="61"/>
        <v>268.08530989006147</v>
      </c>
      <c r="AO127" s="438">
        <f t="shared" si="61"/>
        <v>291.97953363170609</v>
      </c>
      <c r="AP127" s="438">
        <f t="shared" si="61"/>
        <v>295.77713525221066</v>
      </c>
      <c r="AQ127" s="438">
        <f t="shared" si="61"/>
        <v>3622.9062230223303</v>
      </c>
    </row>
    <row r="128" spans="1:43" outlineLevel="1">
      <c r="A128" s="11">
        <f>ROW()</f>
        <v>128</v>
      </c>
      <c r="C128" s="102"/>
    </row>
    <row r="129" spans="1:43" ht="13.5" outlineLevel="1" thickBot="1">
      <c r="A129" s="11">
        <f>ROW()</f>
        <v>129</v>
      </c>
      <c r="C129" s="102"/>
      <c r="F129" s="74" t="s">
        <v>381</v>
      </c>
      <c r="G129" s="11"/>
    </row>
    <row r="130" spans="1:43" outlineLevel="1">
      <c r="A130" s="11">
        <f>ROW()</f>
        <v>130</v>
      </c>
      <c r="C130" s="6" t="s">
        <v>380</v>
      </c>
      <c r="E130" s="36" t="s">
        <v>48</v>
      </c>
      <c r="F130" s="224">
        <f>IRR($AK130:$AQ130,0.05)</f>
        <v>7.1172999997684228E-2</v>
      </c>
      <c r="G130" s="377" t="str">
        <f>IF(Recalc_From_Year=Inputs!$Y$6,IF(ABS(F130-WACC!$O$36)&lt;0.00001,"OK","Check"),"")</f>
        <v/>
      </c>
      <c r="X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>
        <f t="shared" ref="AL130" si="62">AL127</f>
        <v>-3514.0046913963101</v>
      </c>
      <c r="AM130" s="91">
        <f t="shared" ref="AM130:AQ130" si="63">AM127</f>
        <v>266.90522592271537</v>
      </c>
      <c r="AN130" s="91">
        <f t="shared" si="63"/>
        <v>268.08530989006147</v>
      </c>
      <c r="AO130" s="91">
        <f t="shared" si="63"/>
        <v>291.97953363170609</v>
      </c>
      <c r="AP130" s="91">
        <f t="shared" si="63"/>
        <v>295.77713525221066</v>
      </c>
      <c r="AQ130" s="91">
        <f t="shared" si="63"/>
        <v>3622.9062230223303</v>
      </c>
    </row>
    <row r="131" spans="1:43" outlineLevel="1">
      <c r="A131" s="11">
        <f>ROW()</f>
        <v>131</v>
      </c>
      <c r="C131" s="6" t="str">
        <f>"Net Cash Flow [m$ "&amp;Inputs!$E$33&amp;"]"</f>
        <v>Net Cash Flow [m$ 31/12/2024]</v>
      </c>
      <c r="E131" s="36" t="s">
        <v>46</v>
      </c>
      <c r="F131" s="224">
        <f>IRR($AK131:$AQ131,0.05)</f>
        <v>4.8011936210940354E-2</v>
      </c>
      <c r="G131" s="377" t="str">
        <f>IF(Recalc_From_Year=Inputs!$Y$6,IF(ABS(F131-WACC!$O$37)&lt;0.00001,"OK","Check"),"")</f>
        <v/>
      </c>
      <c r="X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>
        <f t="shared" ref="AL131" si="64">AL130*AL$13</f>
        <v>-3438.0243531907936</v>
      </c>
      <c r="AM131" s="91">
        <f t="shared" ref="AM131:AQ131" si="65">AM130*AM$13</f>
        <v>255.48787884295123</v>
      </c>
      <c r="AN131" s="91">
        <f t="shared" si="65"/>
        <v>251.06886079037869</v>
      </c>
      <c r="AO131" s="91">
        <f t="shared" si="65"/>
        <v>267.53392269204051</v>
      </c>
      <c r="AP131" s="91">
        <f t="shared" si="65"/>
        <v>265.15367870164147</v>
      </c>
      <c r="AQ131" s="91">
        <f t="shared" si="65"/>
        <v>3177.5819728910624</v>
      </c>
    </row>
    <row r="132" spans="1:43" outlineLevel="1">
      <c r="A132" s="11">
        <f>ROW()</f>
        <v>132</v>
      </c>
      <c r="D132" s="32"/>
      <c r="X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</row>
    <row r="133" spans="1:43" outlineLevel="1">
      <c r="A133" s="11">
        <f>ROW()</f>
        <v>133</v>
      </c>
      <c r="C133" s="102"/>
    </row>
    <row r="134" spans="1:43" outlineLevel="1">
      <c r="A134" s="11">
        <f>ROW()</f>
        <v>134</v>
      </c>
      <c r="C134" s="102"/>
      <c r="D134" s="224"/>
      <c r="E134" s="224"/>
      <c r="F134" s="224"/>
    </row>
    <row r="135" spans="1:43" ht="13.5" outlineLevel="1" thickBot="1">
      <c r="A135" s="11">
        <f>ROW()</f>
        <v>135</v>
      </c>
      <c r="C135" s="102"/>
    </row>
    <row r="136" spans="1:43" ht="16.5" outlineLevel="1" thickBot="1">
      <c r="A136" s="11">
        <f>ROW()</f>
        <v>136</v>
      </c>
      <c r="C136" s="104" t="s">
        <v>85</v>
      </c>
      <c r="D136" s="105"/>
      <c r="E136" s="105"/>
      <c r="F136" s="106" t="s">
        <v>90</v>
      </c>
      <c r="AE136" s="104" t="s">
        <v>91</v>
      </c>
      <c r="AF136" s="448"/>
      <c r="AG136" s="448"/>
      <c r="AH136" s="105"/>
      <c r="AI136" s="105"/>
      <c r="AJ136" s="107" t="s">
        <v>92</v>
      </c>
      <c r="AK136" s="106" t="s">
        <v>93</v>
      </c>
    </row>
    <row r="137" spans="1:43" ht="18" outlineLevel="1">
      <c r="A137" s="11">
        <f>ROW()</f>
        <v>137</v>
      </c>
      <c r="C137" s="108"/>
      <c r="F137" s="43"/>
      <c r="AE137" s="108"/>
      <c r="AF137" s="449"/>
      <c r="AG137" s="449"/>
      <c r="AJ137" s="109"/>
      <c r="AK137" s="110" t="s">
        <v>27</v>
      </c>
    </row>
    <row r="138" spans="1:43" ht="13.5" outlineLevel="1" thickBot="1">
      <c r="A138" s="11">
        <f>ROW()</f>
        <v>138</v>
      </c>
      <c r="C138" s="111"/>
      <c r="F138" s="112" t="s">
        <v>63</v>
      </c>
      <c r="AE138" s="111"/>
      <c r="AF138" s="32"/>
      <c r="AG138" s="32"/>
      <c r="AJ138" s="113" t="s">
        <v>63</v>
      </c>
      <c r="AK138" s="112" t="s">
        <v>94</v>
      </c>
    </row>
    <row r="139" spans="1:43" outlineLevel="1">
      <c r="A139" s="11">
        <f>ROW()</f>
        <v>139</v>
      </c>
      <c r="C139" s="111" t="s">
        <v>86</v>
      </c>
      <c r="F139" s="823">
        <f>F116</f>
        <v>1838.7058185591713</v>
      </c>
      <c r="AE139" s="111" t="s">
        <v>507</v>
      </c>
      <c r="AF139" s="32"/>
      <c r="AG139" s="32"/>
      <c r="AJ139" s="18">
        <f>-F54</f>
        <v>-1838.7058185583992</v>
      </c>
      <c r="AK139" s="824">
        <f>ROUND(AJ139+F139,0.000001)</f>
        <v>0</v>
      </c>
    </row>
    <row r="140" spans="1:43" outlineLevel="1">
      <c r="A140" s="11">
        <f>ROW()</f>
        <v>140</v>
      </c>
      <c r="C140" s="111"/>
      <c r="F140" s="823"/>
      <c r="AE140" s="111"/>
      <c r="AF140" s="32"/>
      <c r="AG140" s="32"/>
      <c r="AJ140" s="18"/>
      <c r="AK140" s="825"/>
    </row>
    <row r="141" spans="1:43" outlineLevel="1">
      <c r="A141" s="11">
        <f>ROW()</f>
        <v>141</v>
      </c>
      <c r="C141" s="111" t="s">
        <v>87</v>
      </c>
      <c r="F141" s="823">
        <f>F122</f>
        <v>-3280.5202253943203</v>
      </c>
      <c r="AE141" s="111" t="s">
        <v>53</v>
      </c>
      <c r="AF141" s="32"/>
      <c r="AG141" s="32"/>
      <c r="AJ141" s="18">
        <f>F46</f>
        <v>937.57318953030904</v>
      </c>
      <c r="AK141" s="825"/>
    </row>
    <row r="142" spans="1:43" outlineLevel="1">
      <c r="A142" s="11">
        <f>ROW()</f>
        <v>142</v>
      </c>
      <c r="C142" s="111" t="s">
        <v>31</v>
      </c>
      <c r="F142" s="823">
        <f>F123</f>
        <v>-216.53049394697786</v>
      </c>
      <c r="AE142" s="111" t="s">
        <v>95</v>
      </c>
      <c r="AF142" s="32"/>
      <c r="AG142" s="32"/>
      <c r="AJ142" s="18">
        <f>F45</f>
        <v>-291.12679651862129</v>
      </c>
      <c r="AK142" s="825"/>
    </row>
    <row r="143" spans="1:43" outlineLevel="1">
      <c r="A143" s="11">
        <f>ROW()</f>
        <v>143</v>
      </c>
      <c r="C143" s="111" t="s">
        <v>88</v>
      </c>
      <c r="F143" s="823">
        <f>F124</f>
        <v>2180.337144015552</v>
      </c>
      <c r="AE143" s="111" t="s">
        <v>6</v>
      </c>
      <c r="AF143" s="32"/>
      <c r="AG143" s="32"/>
      <c r="AJ143" s="18">
        <f>F44</f>
        <v>670.26718231405914</v>
      </c>
      <c r="AK143" s="825"/>
    </row>
    <row r="144" spans="1:43" outlineLevel="1">
      <c r="A144" s="11">
        <f>ROW()</f>
        <v>144</v>
      </c>
      <c r="C144" s="111"/>
      <c r="F144" s="826">
        <f>SUM(F141:F143)</f>
        <v>-1316.7135753257462</v>
      </c>
      <c r="AE144" s="111"/>
      <c r="AF144" s="32"/>
      <c r="AG144" s="32"/>
      <c r="AJ144" s="16">
        <f>SUM(AJ141:AJ143)</f>
        <v>1316.7135753257469</v>
      </c>
      <c r="AK144" s="824">
        <f>ROUND(AJ144+F144,0.000001)</f>
        <v>0</v>
      </c>
    </row>
    <row r="145" spans="1:43" outlineLevel="1">
      <c r="A145" s="11">
        <f>ROW()</f>
        <v>145</v>
      </c>
      <c r="C145" s="111"/>
      <c r="F145" s="823"/>
      <c r="AE145" s="111"/>
      <c r="AF145" s="32"/>
      <c r="AG145" s="32"/>
      <c r="AJ145" s="18"/>
      <c r="AK145" s="825"/>
    </row>
    <row r="146" spans="1:43" outlineLevel="1">
      <c r="A146" s="11">
        <f>ROW()</f>
        <v>146</v>
      </c>
      <c r="C146" s="111" t="s">
        <v>36</v>
      </c>
      <c r="F146" s="823">
        <f>F117</f>
        <v>-503.60011263053286</v>
      </c>
      <c r="AE146" s="111" t="s">
        <v>36</v>
      </c>
      <c r="AF146" s="32"/>
      <c r="AG146" s="32"/>
      <c r="AJ146" s="18">
        <f>F41+F42+F43</f>
        <v>503.60011263053286</v>
      </c>
      <c r="AK146" s="827">
        <f t="shared" ref="AK146:AK151" si="66">ROUND(AJ146+F146,0.000001)</f>
        <v>0</v>
      </c>
    </row>
    <row r="147" spans="1:43" outlineLevel="1">
      <c r="A147" s="11">
        <f>ROW()</f>
        <v>147</v>
      </c>
      <c r="C147" s="111" t="s">
        <v>80</v>
      </c>
      <c r="F147" s="823">
        <f>F118</f>
        <v>-168.85765108787044</v>
      </c>
      <c r="AE147" s="111" t="s">
        <v>80</v>
      </c>
      <c r="AF147" s="32"/>
      <c r="AG147" s="32"/>
      <c r="AJ147" s="18">
        <f>F47</f>
        <v>168.85765108787044</v>
      </c>
      <c r="AK147" s="827">
        <f t="shared" si="66"/>
        <v>0</v>
      </c>
    </row>
    <row r="148" spans="1:43" outlineLevel="1">
      <c r="A148" s="11">
        <f>ROW()</f>
        <v>148</v>
      </c>
      <c r="C148" s="111" t="s">
        <v>81</v>
      </c>
      <c r="F148" s="823">
        <f>F119</f>
        <v>84.428825543935218</v>
      </c>
      <c r="AE148" s="111" t="s">
        <v>81</v>
      </c>
      <c r="AF148" s="32"/>
      <c r="AG148" s="32"/>
      <c r="AJ148" s="18">
        <f>F48</f>
        <v>-84.428825543935218</v>
      </c>
      <c r="AK148" s="827">
        <f t="shared" si="66"/>
        <v>0</v>
      </c>
    </row>
    <row r="149" spans="1:43" outlineLevel="1">
      <c r="A149" s="11">
        <f>ROW()</f>
        <v>149</v>
      </c>
      <c r="C149" s="111" t="s">
        <v>642</v>
      </c>
      <c r="F149" s="823">
        <f>F120</f>
        <v>30.938753793540918</v>
      </c>
      <c r="AE149" s="111" t="s">
        <v>642</v>
      </c>
      <c r="AF149" s="32"/>
      <c r="AG149" s="32"/>
      <c r="AJ149" s="18">
        <f>F49</f>
        <v>-30.938753793540918</v>
      </c>
      <c r="AK149" s="827">
        <f t="shared" si="66"/>
        <v>0</v>
      </c>
    </row>
    <row r="150" spans="1:43" outlineLevel="1">
      <c r="A150" s="11">
        <f>ROW()</f>
        <v>150</v>
      </c>
      <c r="C150" s="111" t="s">
        <v>35</v>
      </c>
      <c r="F150" s="823">
        <f>F121</f>
        <v>0</v>
      </c>
      <c r="AE150" s="111" t="s">
        <v>35</v>
      </c>
      <c r="AF150" s="32"/>
      <c r="AG150" s="32"/>
      <c r="AJ150" s="18">
        <f>F50</f>
        <v>0</v>
      </c>
      <c r="AK150" s="828">
        <f t="shared" si="66"/>
        <v>0</v>
      </c>
    </row>
    <row r="151" spans="1:43" outlineLevel="1">
      <c r="A151" s="11">
        <f>ROW()</f>
        <v>151</v>
      </c>
      <c r="C151" s="111"/>
      <c r="F151" s="826">
        <f>SUM(F146:F150)</f>
        <v>-557.0901843809271</v>
      </c>
      <c r="AE151" s="111"/>
      <c r="AF151" s="32"/>
      <c r="AG151" s="32"/>
      <c r="AJ151" s="16">
        <f>SUM(AJ146:AJ150)</f>
        <v>557.0901843809271</v>
      </c>
      <c r="AK151" s="824">
        <f t="shared" si="66"/>
        <v>0</v>
      </c>
    </row>
    <row r="152" spans="1:43" outlineLevel="1">
      <c r="A152" s="11">
        <f>ROW()</f>
        <v>152</v>
      </c>
      <c r="C152" s="111"/>
      <c r="F152" s="823"/>
      <c r="AE152" s="111"/>
      <c r="AF152" s="32"/>
      <c r="AG152" s="32"/>
      <c r="AJ152" s="18"/>
      <c r="AK152" s="827"/>
    </row>
    <row r="153" spans="1:43" outlineLevel="1">
      <c r="A153" s="11">
        <f>ROW()</f>
        <v>153</v>
      </c>
      <c r="C153" s="111" t="s">
        <v>505</v>
      </c>
      <c r="F153" s="823">
        <f>F125</f>
        <v>37.476075194133486</v>
      </c>
      <c r="AE153" s="111" t="s">
        <v>505</v>
      </c>
      <c r="AF153" s="32"/>
      <c r="AG153" s="32"/>
      <c r="AJ153" s="18">
        <f>F52</f>
        <v>-37.476075194133486</v>
      </c>
      <c r="AK153" s="827">
        <f>ROUND(AJ153+F153,0.000001)</f>
        <v>0</v>
      </c>
    </row>
    <row r="154" spans="1:43" outlineLevel="1">
      <c r="A154" s="11">
        <f>ROW()</f>
        <v>154</v>
      </c>
      <c r="C154" s="111" t="s">
        <v>506</v>
      </c>
      <c r="F154" s="823">
        <f>F126</f>
        <v>-2.3781340458587725</v>
      </c>
      <c r="AE154" s="111" t="s">
        <v>506</v>
      </c>
      <c r="AF154" s="32"/>
      <c r="AG154" s="32"/>
      <c r="AJ154" s="18">
        <f>F53</f>
        <v>2.3781340458587725</v>
      </c>
      <c r="AK154" s="828">
        <f>ROUND(AJ154+F154,0.000001)</f>
        <v>0</v>
      </c>
    </row>
    <row r="155" spans="1:43" outlineLevel="1">
      <c r="A155" s="11">
        <f>ROW()</f>
        <v>155</v>
      </c>
      <c r="C155" s="111"/>
      <c r="F155" s="829">
        <f>SUM(F153:F154)</f>
        <v>35.097941148274714</v>
      </c>
      <c r="AE155" s="111"/>
      <c r="AF155" s="32"/>
      <c r="AG155" s="32"/>
      <c r="AJ155" s="413">
        <f>SUM(AJ153:AJ154)</f>
        <v>-35.097941148274714</v>
      </c>
      <c r="AK155" s="830">
        <f>ROUND(AJ155+F155,0.000001)</f>
        <v>0</v>
      </c>
    </row>
    <row r="156" spans="1:43" outlineLevel="1">
      <c r="A156" s="11">
        <f>ROW()</f>
        <v>156</v>
      </c>
      <c r="C156" s="111"/>
      <c r="F156" s="823"/>
      <c r="AE156" s="111"/>
      <c r="AF156" s="32"/>
      <c r="AG156" s="32"/>
      <c r="AJ156" s="18"/>
      <c r="AK156" s="825"/>
    </row>
    <row r="157" spans="1:43" outlineLevel="1">
      <c r="A157" s="11">
        <f>ROW()</f>
        <v>157</v>
      </c>
      <c r="C157" s="111" t="s">
        <v>89</v>
      </c>
      <c r="F157" s="823">
        <f>ROUND(F139+F144+F151+F155,0.00001)</f>
        <v>0</v>
      </c>
      <c r="AE157" s="111"/>
      <c r="AF157" s="32"/>
      <c r="AG157" s="32"/>
      <c r="AJ157" s="18">
        <f>ROUND(AJ139+AJ144+AJ151+AJ155,0.00001)</f>
        <v>0</v>
      </c>
      <c r="AK157" s="827">
        <f>ROUND(AJ157+F157,0.000001)</f>
        <v>0</v>
      </c>
    </row>
    <row r="158" spans="1:43" ht="13.5" outlineLevel="1" thickBot="1">
      <c r="A158" s="11">
        <f>ROW()</f>
        <v>158</v>
      </c>
      <c r="C158" s="114"/>
      <c r="D158" s="7"/>
      <c r="E158" s="7"/>
      <c r="F158" s="115"/>
      <c r="AE158" s="114"/>
      <c r="AF158" s="450"/>
      <c r="AG158" s="450"/>
      <c r="AH158" s="7"/>
      <c r="AI158" s="7"/>
      <c r="AJ158" s="116"/>
      <c r="AK158" s="115"/>
    </row>
    <row r="159" spans="1:43" outlineLevel="1">
      <c r="A159" s="11">
        <f>ROW()</f>
        <v>159</v>
      </c>
      <c r="C159" s="102"/>
      <c r="D159" s="32"/>
      <c r="F159" s="117"/>
      <c r="T159" s="32"/>
      <c r="X159" s="117"/>
      <c r="Y159" s="117"/>
      <c r="Z159" s="117"/>
    </row>
    <row r="160" spans="1:43">
      <c r="A160" s="71" t="s">
        <v>744</v>
      </c>
      <c r="B160" s="71"/>
      <c r="C160" s="72"/>
      <c r="D160" s="71"/>
      <c r="E160" s="71"/>
      <c r="F160" s="71"/>
      <c r="G160" s="71"/>
      <c r="H160" s="71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</row>
    <row r="161" spans="1:43" outlineLevel="1">
      <c r="A161" s="11">
        <f>ROW()</f>
        <v>161</v>
      </c>
      <c r="C161" s="102"/>
    </row>
    <row r="162" spans="1:43" outlineLevel="1">
      <c r="A162" s="11">
        <f>ROW()</f>
        <v>162</v>
      </c>
      <c r="C162" s="6" t="s">
        <v>101</v>
      </c>
      <c r="D162" s="224"/>
      <c r="E162" s="224"/>
      <c r="F162" s="224"/>
      <c r="AH162" s="13"/>
      <c r="AI162" s="13"/>
      <c r="AJ162" s="13"/>
      <c r="AK162" s="13"/>
      <c r="AL162" s="13"/>
      <c r="AM162" s="13">
        <f>Tax_CoRE!AI21</f>
        <v>1932.7025802679707</v>
      </c>
      <c r="AN162" s="13">
        <f>Tax_CoRE!AJ21</f>
        <v>1915.6712695019166</v>
      </c>
      <c r="AO162" s="13">
        <f>Tax_CoRE!AK21</f>
        <v>1901.0025782170503</v>
      </c>
      <c r="AP162" s="13">
        <f>Tax_CoRE!AL21</f>
        <v>1879.0850821348477</v>
      </c>
      <c r="AQ162" s="13">
        <f>Tax_CoRE!AM21</f>
        <v>1851.792380838252</v>
      </c>
    </row>
    <row r="163" spans="1:43" outlineLevel="1">
      <c r="A163" s="11">
        <f>ROW()</f>
        <v>163</v>
      </c>
      <c r="C163" s="6" t="s">
        <v>487</v>
      </c>
      <c r="D163" s="224"/>
      <c r="E163" s="224"/>
      <c r="F163" s="224"/>
      <c r="AH163" s="91"/>
      <c r="AI163" s="91"/>
      <c r="AJ163" s="91"/>
      <c r="AK163" s="91"/>
      <c r="AL163" s="91"/>
      <c r="AM163" s="91">
        <f>AM55</f>
        <v>442.1587059900142</v>
      </c>
      <c r="AN163" s="91">
        <f>AN55</f>
        <v>470.27452830392065</v>
      </c>
      <c r="AO163" s="91">
        <f>AO55</f>
        <v>487.26865010901048</v>
      </c>
      <c r="AP163" s="91">
        <f>AP55</f>
        <v>493.69526282225814</v>
      </c>
      <c r="AQ163" s="91">
        <f>AQ55</f>
        <v>529.54204654197213</v>
      </c>
    </row>
    <row r="164" spans="1:43" outlineLevel="1">
      <c r="A164" s="11">
        <f>ROW()</f>
        <v>164</v>
      </c>
      <c r="C164" s="6" t="s">
        <v>124</v>
      </c>
      <c r="D164" s="224"/>
      <c r="E164" s="224"/>
      <c r="F164" s="224"/>
      <c r="AH164" s="13"/>
      <c r="AI164" s="13"/>
      <c r="AJ164" s="13"/>
      <c r="AK164" s="13"/>
      <c r="AL164" s="13"/>
      <c r="AM164" s="13">
        <f>-Tax_CoRE!AI40</f>
        <v>113.95214413259956</v>
      </c>
      <c r="AN164" s="13">
        <f>-Tax_CoRE!AJ40</f>
        <v>112.94797804983301</v>
      </c>
      <c r="AO164" s="13">
        <f>-Tax_CoRE!AK40</f>
        <v>112.0831120116773</v>
      </c>
      <c r="AP164" s="13">
        <f>-Tax_CoRE!AL40</f>
        <v>110.79085644267063</v>
      </c>
      <c r="AQ164" s="13">
        <f>-Tax_CoRE!AM40</f>
        <v>109.18167877422334</v>
      </c>
    </row>
    <row r="165" spans="1:43" outlineLevel="1">
      <c r="A165" s="11">
        <f>ROW()</f>
        <v>165</v>
      </c>
      <c r="C165" s="6" t="s">
        <v>36</v>
      </c>
      <c r="D165" s="224"/>
      <c r="E165" s="224"/>
      <c r="F165" s="224"/>
      <c r="AH165" s="91"/>
      <c r="AI165" s="91"/>
      <c r="AJ165" s="91"/>
      <c r="AK165" s="91"/>
      <c r="AL165" s="91"/>
      <c r="AM165" s="91">
        <f>SUM(AM41:AM43)</f>
        <v>115.25818325250297</v>
      </c>
      <c r="AN165" s="91">
        <f t="shared" ref="AN165:AQ165" si="67">SUM(AN41:AN43)</f>
        <v>133.69444667762036</v>
      </c>
      <c r="AO165" s="91">
        <f t="shared" si="67"/>
        <v>136.24207365536267</v>
      </c>
      <c r="AP165" s="91">
        <f t="shared" si="67"/>
        <v>135.66727545692657</v>
      </c>
      <c r="AQ165" s="91">
        <f t="shared" si="67"/>
        <v>143.03964911227439</v>
      </c>
    </row>
    <row r="166" spans="1:43" outlineLevel="1">
      <c r="A166" s="11">
        <f>ROW()</f>
        <v>166</v>
      </c>
      <c r="C166" s="6" t="s">
        <v>488</v>
      </c>
      <c r="D166" s="224"/>
      <c r="E166" s="224"/>
      <c r="F166" s="224"/>
      <c r="AH166" s="91"/>
      <c r="AI166" s="91"/>
      <c r="AJ166" s="91"/>
      <c r="AK166" s="91"/>
      <c r="AL166" s="91"/>
      <c r="AM166" s="91">
        <f>AM47</f>
        <v>33.494031664933729</v>
      </c>
      <c r="AN166" s="91">
        <f>AN47</f>
        <v>40.935761724315917</v>
      </c>
      <c r="AO166" s="91">
        <f>AO47</f>
        <v>41.977871281907532</v>
      </c>
      <c r="AP166" s="91">
        <f>AP47</f>
        <v>53.568750335132279</v>
      </c>
      <c r="AQ166" s="91">
        <f>AQ47</f>
        <v>55.124046728449869</v>
      </c>
    </row>
    <row r="167" spans="1:43" outlineLevel="1">
      <c r="A167" s="11">
        <f>ROW()</f>
        <v>167</v>
      </c>
      <c r="C167" s="30" t="s">
        <v>489</v>
      </c>
      <c r="D167" s="419"/>
      <c r="E167" s="419"/>
      <c r="F167" s="419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411"/>
      <c r="AI167" s="411"/>
      <c r="AJ167" s="411"/>
      <c r="AK167" s="411"/>
      <c r="AL167" s="411"/>
      <c r="AM167" s="411">
        <f t="shared" ref="AM167:AQ167" si="68">AM163-AM164-AM165-AM166</f>
        <v>179.45434693997788</v>
      </c>
      <c r="AN167" s="411">
        <f t="shared" si="68"/>
        <v>182.69634185215136</v>
      </c>
      <c r="AO167" s="411">
        <f t="shared" si="68"/>
        <v>196.96559316006295</v>
      </c>
      <c r="AP167" s="411">
        <f t="shared" si="68"/>
        <v>193.66838058752865</v>
      </c>
      <c r="AQ167" s="411">
        <f t="shared" si="68"/>
        <v>222.19667192702457</v>
      </c>
    </row>
    <row r="168" spans="1:43" outlineLevel="1">
      <c r="A168" s="11">
        <f>ROW()</f>
        <v>168</v>
      </c>
      <c r="C168" s="420" t="s">
        <v>490</v>
      </c>
      <c r="D168" s="421"/>
      <c r="E168" s="421"/>
      <c r="F168" s="421"/>
      <c r="G168" s="420"/>
      <c r="H168" s="420"/>
      <c r="I168" s="420"/>
      <c r="J168" s="420"/>
      <c r="K168" s="420"/>
      <c r="L168" s="420"/>
      <c r="M168" s="420"/>
      <c r="N168" s="420"/>
      <c r="O168" s="420"/>
      <c r="P168" s="420"/>
      <c r="Q168" s="420"/>
      <c r="R168" s="420"/>
      <c r="S168" s="420"/>
      <c r="T168" s="420"/>
      <c r="U168" s="420"/>
      <c r="V168" s="420"/>
      <c r="W168" s="420"/>
      <c r="X168" s="420"/>
      <c r="Y168" s="420"/>
      <c r="Z168" s="420"/>
      <c r="AA168" s="420"/>
      <c r="AB168" s="420"/>
      <c r="AC168" s="420"/>
      <c r="AD168" s="420"/>
      <c r="AE168" s="420"/>
      <c r="AF168" s="420"/>
      <c r="AG168" s="420"/>
      <c r="AH168" s="422"/>
      <c r="AI168" s="422"/>
      <c r="AJ168" s="422"/>
      <c r="AK168" s="422"/>
      <c r="AL168" s="422"/>
      <c r="AM168" s="422">
        <f t="shared" ref="AM168:AQ168" si="69">AM167+AM164</f>
        <v>293.40649107257741</v>
      </c>
      <c r="AN168" s="422">
        <f t="shared" si="69"/>
        <v>295.64431990198437</v>
      </c>
      <c r="AO168" s="422">
        <f t="shared" si="69"/>
        <v>309.04870517174027</v>
      </c>
      <c r="AP168" s="422">
        <f t="shared" si="69"/>
        <v>304.45923703019929</v>
      </c>
      <c r="AQ168" s="422">
        <f t="shared" si="69"/>
        <v>331.37835070124788</v>
      </c>
    </row>
    <row r="169" spans="1:43" outlineLevel="1">
      <c r="A169" s="11">
        <f>ROW()</f>
        <v>169</v>
      </c>
      <c r="D169" s="224"/>
      <c r="E169" s="224"/>
      <c r="F169" s="224"/>
    </row>
    <row r="170" spans="1:43" outlineLevel="1">
      <c r="A170" s="11">
        <f>ROW()</f>
        <v>170</v>
      </c>
      <c r="C170" s="831" t="s">
        <v>491</v>
      </c>
      <c r="D170" s="224"/>
      <c r="E170" s="224"/>
      <c r="F170" s="224"/>
      <c r="AH170" s="832"/>
      <c r="AI170" s="832"/>
      <c r="AJ170" s="832"/>
      <c r="AK170" s="832"/>
      <c r="AL170" s="832"/>
      <c r="AM170" s="832">
        <f t="shared" ref="AM170:AQ170" si="70">AM167/AM162</f>
        <v>9.2851506885811882E-2</v>
      </c>
      <c r="AN170" s="832">
        <f t="shared" si="70"/>
        <v>9.5369359430677925E-2</v>
      </c>
      <c r="AO170" s="832">
        <f t="shared" si="70"/>
        <v>0.10361142873609194</v>
      </c>
      <c r="AP170" s="832">
        <f t="shared" si="70"/>
        <v>0.1030652536326349</v>
      </c>
      <c r="AQ170" s="832">
        <f t="shared" si="70"/>
        <v>0.11999005624293727</v>
      </c>
    </row>
    <row r="171" spans="1:43" ht="15" outlineLevel="1">
      <c r="A171" s="11">
        <f>ROW()</f>
        <v>171</v>
      </c>
      <c r="C171" s="831" t="s">
        <v>492</v>
      </c>
      <c r="D171" s="224"/>
      <c r="E171" s="224"/>
      <c r="F171" s="224"/>
      <c r="AH171" s="833"/>
      <c r="AI171" s="833"/>
      <c r="AJ171" s="833"/>
      <c r="AK171" s="833"/>
      <c r="AL171" s="833"/>
      <c r="AM171" s="833">
        <f t="shared" ref="AM171:AQ171" si="71">AM168/AM164</f>
        <v>2.5748220299493192</v>
      </c>
      <c r="AN171" s="833">
        <f t="shared" si="71"/>
        <v>2.6175264489599375</v>
      </c>
      <c r="AO171" s="833">
        <f t="shared" si="71"/>
        <v>2.7573173123489134</v>
      </c>
      <c r="AP171" s="833">
        <f t="shared" si="71"/>
        <v>2.7480538268764398</v>
      </c>
      <c r="AQ171" s="833">
        <f t="shared" si="71"/>
        <v>3.035109502085096</v>
      </c>
    </row>
    <row r="172" spans="1:43" outlineLevel="1">
      <c r="A172" s="11">
        <f>ROW()</f>
        <v>172</v>
      </c>
      <c r="C172" s="102"/>
      <c r="D172" s="32"/>
      <c r="F172" s="117"/>
      <c r="T172" s="32"/>
      <c r="X172" s="117"/>
      <c r="Y172" s="117"/>
      <c r="Z172" s="117"/>
    </row>
    <row r="173" spans="1:43">
      <c r="A173" s="71" t="str">
        <f>"Cost of Service Tariff [m$ "&amp;Inputs!$E$33&amp;"] (Not used for Reference Tariff)"</f>
        <v>Cost of Service Tariff [m$ 31/12/2024] (Not used for Reference Tariff)</v>
      </c>
      <c r="B173" s="71"/>
      <c r="C173" s="72"/>
      <c r="D173" s="71"/>
      <c r="E173" s="71"/>
      <c r="F173" s="71"/>
      <c r="G173" s="71"/>
      <c r="H173" s="71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</row>
    <row r="174" spans="1:43" outlineLevel="1">
      <c r="A174" s="11">
        <f>ROW()</f>
        <v>174</v>
      </c>
    </row>
    <row r="175" spans="1:43" outlineLevel="1">
      <c r="A175" s="11">
        <f>ROW()</f>
        <v>175</v>
      </c>
      <c r="B175" s="64" t="str">
        <f>"Cost of Service Tariff [$/TJ OD]"</f>
        <v>Cost of Service Tariff [$/TJ OD]</v>
      </c>
      <c r="D175" s="32"/>
      <c r="F175" s="117"/>
      <c r="T175" s="32"/>
      <c r="X175" s="117"/>
      <c r="Y175" s="117"/>
      <c r="Z175" s="117"/>
    </row>
    <row r="176" spans="1:43" outlineLevel="1">
      <c r="A176" s="11">
        <f>ROW()</f>
        <v>176</v>
      </c>
      <c r="C176" s="6" t="s">
        <v>50</v>
      </c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>
        <f>1000*((AM51-AM42)/AM$7)/AM192</f>
        <v>2.0174083367597326</v>
      </c>
      <c r="AN176" s="44">
        <f>1000*((AN51-AN42)/AN$7)/AN192</f>
        <v>2.0117841330854453</v>
      </c>
      <c r="AO176" s="44">
        <f>1000*((AO51-AO42)/AO$7)/AO192</f>
        <v>1.9804027051503486</v>
      </c>
      <c r="AP176" s="44">
        <f>1000*((AP51-AP42)/AP$7)/AP192</f>
        <v>2.0370574403245385</v>
      </c>
      <c r="AQ176" s="44">
        <f>1000*((AQ51-AQ42)/AQ$7)/AQ192</f>
        <v>2.0242142213588661</v>
      </c>
    </row>
    <row r="177" spans="1:43" outlineLevel="1">
      <c r="A177" s="11">
        <f>ROW()</f>
        <v>177</v>
      </c>
      <c r="C177" s="30" t="s">
        <v>0</v>
      </c>
      <c r="D177" s="3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>
        <f>1000*(AM42/AM$7)/AM193</f>
        <v>0.12194431211340796</v>
      </c>
      <c r="AN177" s="123">
        <f>1000*(AN42/AN$7)/AN193</f>
        <v>0.13989492572523735</v>
      </c>
      <c r="AO177" s="123">
        <f>1000*(AO42/AO$7)/AO193</f>
        <v>0.16382889695827543</v>
      </c>
      <c r="AP177" s="123">
        <f>1000*(AP42/AP$7)/AP193</f>
        <v>0.16910079654033303</v>
      </c>
      <c r="AQ177" s="123">
        <f>1000*(AQ42/AQ$7)/AQ193</f>
        <v>0.17470491967760332</v>
      </c>
    </row>
    <row r="178" spans="1:43" outlineLevel="1">
      <c r="A178" s="11">
        <f>ROW()</f>
        <v>178</v>
      </c>
      <c r="C178" s="6" t="s">
        <v>1</v>
      </c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>
        <f t="shared" ref="AM178:AQ178" si="72">SUM(AM176:AM177)</f>
        <v>2.1393526488731407</v>
      </c>
      <c r="AN178" s="44">
        <f t="shared" si="72"/>
        <v>2.1516790588106827</v>
      </c>
      <c r="AO178" s="44">
        <f t="shared" si="72"/>
        <v>2.1442316021086238</v>
      </c>
      <c r="AP178" s="44">
        <f t="shared" si="72"/>
        <v>2.2061582368648716</v>
      </c>
      <c r="AQ178" s="44">
        <f t="shared" si="72"/>
        <v>2.1989191410364692</v>
      </c>
    </row>
    <row r="179" spans="1:43" outlineLevel="1">
      <c r="A179" s="11">
        <f>ROW()</f>
        <v>179</v>
      </c>
      <c r="C179" s="102"/>
      <c r="D179" s="32"/>
      <c r="F179" s="117"/>
      <c r="T179" s="32"/>
      <c r="X179" s="117"/>
      <c r="Y179" s="117"/>
      <c r="Z179" s="117"/>
    </row>
    <row r="180" spans="1:43" outlineLevel="1">
      <c r="A180" s="11">
        <f>ROW()</f>
        <v>180</v>
      </c>
      <c r="B180" s="64" t="str">
        <f>"Cost of Service Tariff [$/TJ "&amp;Inputs!$E$33&amp;"]"</f>
        <v>Cost of Service Tariff [$/TJ 31/12/2024]</v>
      </c>
      <c r="D180" s="32"/>
      <c r="F180" s="117"/>
      <c r="T180" s="32"/>
      <c r="X180" s="117"/>
      <c r="Y180" s="117"/>
      <c r="Z180" s="117"/>
    </row>
    <row r="181" spans="1:43" outlineLevel="1">
      <c r="A181" s="11">
        <f>ROW()</f>
        <v>181</v>
      </c>
      <c r="C181" s="6" t="s">
        <v>50</v>
      </c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>
        <f>1000*((AM89-AM81)/AM$7)/AM192</f>
        <v>1.9311100969902899</v>
      </c>
      <c r="AN181" s="44">
        <f>1000*((AN89-AN81)/AN$7)/AN192</f>
        <v>1.8840881309649389</v>
      </c>
      <c r="AO181" s="44">
        <f>1000*((AO89-AO81)/AO$7)/AO192</f>
        <v>1.8145960356492166</v>
      </c>
      <c r="AP181" s="44">
        <f>1000*((AP89-AP81)/AP$7)/AP192</f>
        <v>1.8261495215579344</v>
      </c>
      <c r="AQ181" s="44">
        <f>1000*((AQ89-AQ81)/AQ$7)/AQ192</f>
        <v>1.7753996993313852</v>
      </c>
    </row>
    <row r="182" spans="1:43" outlineLevel="1">
      <c r="A182" s="11">
        <f>ROW()</f>
        <v>182</v>
      </c>
      <c r="C182" s="30" t="s">
        <v>0</v>
      </c>
      <c r="D182" s="3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>
        <f>1000*(AM81/AM$7)/AM193</f>
        <v>0.11672792666801765</v>
      </c>
      <c r="AN182" s="123">
        <f>1000*(AN81/AN$7)/AN193</f>
        <v>0.13101523409318327</v>
      </c>
      <c r="AO182" s="123">
        <f>1000*(AO81/AO$7)/AO193</f>
        <v>0.15011253326009849</v>
      </c>
      <c r="AP182" s="123">
        <f>1000*(AP81/AP$7)/AP193</f>
        <v>0.15159284789141589</v>
      </c>
      <c r="AQ182" s="123">
        <f>1000*(AQ81/AQ$7)/AQ193</f>
        <v>0.1532303540774016</v>
      </c>
    </row>
    <row r="183" spans="1:43" outlineLevel="1">
      <c r="A183" s="11">
        <f>ROW()</f>
        <v>183</v>
      </c>
      <c r="C183" s="6" t="s">
        <v>1</v>
      </c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>
        <f t="shared" ref="AM183:AQ183" si="73">SUM(AM181:AM182)</f>
        <v>2.0478380236583074</v>
      </c>
      <c r="AN183" s="44">
        <f t="shared" si="73"/>
        <v>2.0151033650581223</v>
      </c>
      <c r="AO183" s="44">
        <f t="shared" si="73"/>
        <v>1.9647085689093151</v>
      </c>
      <c r="AP183" s="44">
        <f t="shared" si="73"/>
        <v>1.9777423694493503</v>
      </c>
      <c r="AQ183" s="44">
        <f t="shared" si="73"/>
        <v>1.9286300534087868</v>
      </c>
    </row>
    <row r="184" spans="1:43" outlineLevel="1">
      <c r="A184" s="11">
        <f>ROW()</f>
        <v>184</v>
      </c>
      <c r="C184" s="102"/>
      <c r="D184" s="32"/>
      <c r="F184" s="117"/>
      <c r="T184" s="32"/>
      <c r="X184" s="117"/>
      <c r="Y184" s="117"/>
      <c r="Z184" s="117"/>
    </row>
    <row r="185" spans="1:43">
      <c r="A185" s="71" t="s">
        <v>409</v>
      </c>
      <c r="B185" s="71"/>
      <c r="C185" s="72"/>
      <c r="D185" s="71"/>
      <c r="E185" s="71"/>
      <c r="F185" s="71"/>
      <c r="G185" s="71"/>
      <c r="H185" s="71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</row>
    <row r="186" spans="1:43" outlineLevel="1">
      <c r="A186" s="11">
        <f>ROW()</f>
        <v>186</v>
      </c>
    </row>
    <row r="187" spans="1:43" ht="24.75" outlineLevel="1" thickBot="1">
      <c r="A187" s="11">
        <f>ROW()</f>
        <v>187</v>
      </c>
      <c r="Z187" s="405"/>
      <c r="AA187" s="405"/>
      <c r="AB187" s="405"/>
      <c r="AC187" s="405"/>
      <c r="AD187" s="405"/>
      <c r="AE187" s="293"/>
      <c r="AF187" s="293"/>
      <c r="AG187" s="293"/>
      <c r="AH187" s="293"/>
      <c r="AI187" s="293"/>
      <c r="AJ187" s="293"/>
      <c r="AK187" s="293"/>
      <c r="AL187" s="293"/>
      <c r="AM187" s="293" t="s">
        <v>559</v>
      </c>
      <c r="AN187" s="293" t="s">
        <v>560</v>
      </c>
      <c r="AO187" s="293" t="s">
        <v>561</v>
      </c>
      <c r="AP187" s="293" t="s">
        <v>562</v>
      </c>
      <c r="AQ187" s="293" t="s">
        <v>563</v>
      </c>
    </row>
    <row r="188" spans="1:43" outlineLevel="1">
      <c r="A188" s="11">
        <f>ROW()</f>
        <v>188</v>
      </c>
      <c r="B188" s="64" t="s">
        <v>410</v>
      </c>
      <c r="Z188" s="373"/>
      <c r="AB188" s="373"/>
      <c r="AC188" s="373"/>
      <c r="AD188" s="373"/>
      <c r="AE188" s="373"/>
      <c r="AF188" s="373"/>
      <c r="AG188" s="458"/>
      <c r="AH188" s="373"/>
      <c r="AI188" s="373"/>
      <c r="AJ188" s="373"/>
      <c r="AK188" s="373"/>
      <c r="AL188" s="373"/>
      <c r="AM188" s="373">
        <f>X_Factor_1</f>
        <v>0.46005804357740165</v>
      </c>
      <c r="AN188" s="373">
        <f>X_Factor_2</f>
        <v>0</v>
      </c>
      <c r="AO188" s="373">
        <f>X_Factor_3</f>
        <v>0</v>
      </c>
      <c r="AP188" s="373">
        <f>X_Factor_4</f>
        <v>0</v>
      </c>
      <c r="AQ188" s="373">
        <f>X_Factor_5</f>
        <v>0</v>
      </c>
    </row>
    <row r="189" spans="1:43" outlineLevel="1">
      <c r="A189" s="11">
        <f>ROW()</f>
        <v>189</v>
      </c>
    </row>
    <row r="190" spans="1:43" outlineLevel="1">
      <c r="A190" s="11">
        <f>ROW()</f>
        <v>190</v>
      </c>
      <c r="AF190" s="832"/>
      <c r="AG190" s="832"/>
    </row>
    <row r="191" spans="1:43" ht="13.5" outlineLevel="1" thickBot="1">
      <c r="A191" s="11">
        <f>ROW()</f>
        <v>191</v>
      </c>
      <c r="B191" s="64" t="s">
        <v>62</v>
      </c>
      <c r="F191" s="542" t="s">
        <v>508</v>
      </c>
      <c r="H191" s="128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</row>
    <row r="192" spans="1:43" outlineLevel="1">
      <c r="A192" s="11">
        <f>ROW()</f>
        <v>192</v>
      </c>
      <c r="B192" s="64"/>
      <c r="C192" s="6" t="s">
        <v>50</v>
      </c>
      <c r="F192" s="75">
        <f>SUMPRODUCT($AK$16:$AQ$16,AK192:AQ192)</f>
        <v>2599.8464831507963</v>
      </c>
      <c r="H192" s="128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72"/>
      <c r="Z192" s="372"/>
      <c r="AA192" s="13"/>
      <c r="AB192" s="13"/>
      <c r="AC192" s="13"/>
      <c r="AD192" s="13"/>
      <c r="AE192" s="13"/>
      <c r="AF192" s="9"/>
      <c r="AG192" s="9"/>
      <c r="AH192" s="13"/>
      <c r="AI192" s="13"/>
      <c r="AJ192" s="13"/>
      <c r="AK192" s="13"/>
      <c r="AL192" s="13"/>
      <c r="AM192" s="13">
        <f>Load!AI$23</f>
        <v>600.95868442326139</v>
      </c>
      <c r="AN192" s="13">
        <f>Load!AJ$23</f>
        <v>623.01436236895563</v>
      </c>
      <c r="AO192" s="13">
        <f>Load!AK$23</f>
        <v>629.3916213237037</v>
      </c>
      <c r="AP192" s="13">
        <f>Load!AL$23</f>
        <v>625.28313929506999</v>
      </c>
      <c r="AQ192" s="13">
        <f>Load!AM$23</f>
        <v>655.98596938805827</v>
      </c>
    </row>
    <row r="193" spans="1:43" outlineLevel="1">
      <c r="A193" s="11">
        <f>ROW()</f>
        <v>193</v>
      </c>
      <c r="B193" s="64"/>
      <c r="C193" s="6" t="s">
        <v>0</v>
      </c>
      <c r="F193" s="75">
        <f>SUMPRODUCT($AK$16:$AQ$16,AK193:AQ193)</f>
        <v>2319.6607536339752</v>
      </c>
      <c r="H193" s="128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72"/>
      <c r="Z193" s="372"/>
      <c r="AA193" s="13"/>
      <c r="AB193" s="13"/>
      <c r="AC193" s="13"/>
      <c r="AD193" s="13"/>
      <c r="AE193" s="13"/>
      <c r="AF193" s="9"/>
      <c r="AG193" s="9"/>
      <c r="AH193" s="13"/>
      <c r="AI193" s="13"/>
      <c r="AJ193" s="13"/>
      <c r="AK193" s="13"/>
      <c r="AL193" s="13"/>
      <c r="AM193" s="13">
        <f>Load!AI$24</f>
        <v>508.96274413050082</v>
      </c>
      <c r="AN193" s="13">
        <f>Load!AJ$24</f>
        <v>556.7247338471916</v>
      </c>
      <c r="AO193" s="13">
        <f>Load!AK$24</f>
        <v>568.08121642295282</v>
      </c>
      <c r="AP193" s="13">
        <f>Load!AL$24</f>
        <v>568.50448777841211</v>
      </c>
      <c r="AQ193" s="13">
        <f>Load!AM$24</f>
        <v>598.88001664340959</v>
      </c>
    </row>
    <row r="194" spans="1:43" outlineLevel="1">
      <c r="A194" s="11">
        <f>ROW()</f>
        <v>194</v>
      </c>
      <c r="B194" s="64"/>
      <c r="C194" s="77" t="s">
        <v>1</v>
      </c>
      <c r="D194" s="77"/>
      <c r="E194" s="77"/>
      <c r="F194" s="436"/>
      <c r="G194" s="77"/>
      <c r="H194" s="378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9"/>
      <c r="Z194" s="9"/>
      <c r="AA194" s="9"/>
      <c r="AB194" s="9"/>
      <c r="AC194" s="9"/>
      <c r="AD194" s="9"/>
      <c r="AE194" s="87"/>
      <c r="AF194" s="87"/>
      <c r="AG194" s="87"/>
      <c r="AH194" s="87"/>
      <c r="AI194" s="87"/>
      <c r="AJ194" s="87"/>
      <c r="AK194" s="87"/>
      <c r="AL194" s="87"/>
      <c r="AM194" s="87">
        <f t="shared" ref="AM194:AQ194" si="74">SUM(AM192:AM193)</f>
        <v>1109.9214285537623</v>
      </c>
      <c r="AN194" s="87">
        <f t="shared" si="74"/>
        <v>1179.7390962161471</v>
      </c>
      <c r="AO194" s="87">
        <f t="shared" si="74"/>
        <v>1197.4728377466565</v>
      </c>
      <c r="AP194" s="87">
        <f t="shared" si="74"/>
        <v>1193.7876270734821</v>
      </c>
      <c r="AQ194" s="87">
        <f t="shared" si="74"/>
        <v>1254.8659860314679</v>
      </c>
    </row>
    <row r="195" spans="1:43" outlineLevel="1">
      <c r="A195" s="11">
        <f>ROW()</f>
        <v>195</v>
      </c>
      <c r="B195" s="64"/>
      <c r="E195" s="75"/>
      <c r="F195" s="76"/>
      <c r="G195" s="75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W195" s="39"/>
      <c r="X195" s="3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</row>
    <row r="196" spans="1:43" outlineLevel="1">
      <c r="A196" s="11">
        <f>ROW()</f>
        <v>196</v>
      </c>
      <c r="B196" s="64" t="s">
        <v>64</v>
      </c>
      <c r="E196" s="75"/>
      <c r="F196" s="76"/>
      <c r="G196" s="7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W196" s="39"/>
      <c r="X196" s="39"/>
      <c r="Z196" s="3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</row>
    <row r="197" spans="1:43" ht="15" outlineLevel="1">
      <c r="A197" s="11">
        <f>ROW()</f>
        <v>197</v>
      </c>
      <c r="B197" s="64"/>
      <c r="C197" s="6" t="s">
        <v>50</v>
      </c>
      <c r="E197" s="75"/>
      <c r="F197" s="76"/>
      <c r="G197" s="7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W197" s="39"/>
      <c r="X197" s="39"/>
      <c r="Y197" s="806"/>
      <c r="Z197" s="807"/>
      <c r="AA197" s="224"/>
      <c r="AB197" s="807"/>
      <c r="AC197" s="807"/>
      <c r="AD197" s="807"/>
      <c r="AE197" s="808"/>
      <c r="AF197" s="808"/>
      <c r="AG197" s="808"/>
      <c r="AH197" s="808"/>
      <c r="AI197" s="808"/>
      <c r="AJ197" s="808"/>
      <c r="AK197" s="808"/>
      <c r="AL197" s="808"/>
      <c r="AM197" s="1126">
        <v>0.92059979819915527</v>
      </c>
      <c r="AN197" s="1126">
        <v>0.92059979819915527</v>
      </c>
      <c r="AO197" s="1126">
        <v>0.92059979819915527</v>
      </c>
      <c r="AP197" s="1126">
        <v>0.92059979819915527</v>
      </c>
      <c r="AQ197" s="1126">
        <v>0.92059979819915527</v>
      </c>
    </row>
    <row r="198" spans="1:43" ht="15" outlineLevel="1">
      <c r="A198" s="11">
        <f>ROW()</f>
        <v>198</v>
      </c>
      <c r="B198" s="64"/>
      <c r="C198" s="6" t="s">
        <v>0</v>
      </c>
      <c r="E198" s="75"/>
      <c r="F198" s="76"/>
      <c r="G198" s="7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W198" s="39"/>
      <c r="X198" s="39"/>
      <c r="Y198" s="806"/>
      <c r="Z198" s="807"/>
      <c r="AA198" s="807"/>
      <c r="AB198" s="807"/>
      <c r="AC198" s="807"/>
      <c r="AD198" s="807"/>
      <c r="AE198" s="808"/>
      <c r="AF198" s="808"/>
      <c r="AG198" s="808"/>
      <c r="AH198" s="808"/>
      <c r="AI198" s="808"/>
      <c r="AJ198" s="808"/>
      <c r="AK198" s="808"/>
      <c r="AL198" s="808"/>
      <c r="AM198" s="1126">
        <v>7.9400201800844727E-2</v>
      </c>
      <c r="AN198" s="1126">
        <v>7.9400201800844727E-2</v>
      </c>
      <c r="AO198" s="1126">
        <v>7.9400201800844727E-2</v>
      </c>
      <c r="AP198" s="1126">
        <v>7.9400201800844727E-2</v>
      </c>
      <c r="AQ198" s="1126">
        <v>7.9400201800844727E-2</v>
      </c>
    </row>
    <row r="199" spans="1:43" outlineLevel="1">
      <c r="A199" s="11">
        <f>ROW()</f>
        <v>199</v>
      </c>
      <c r="B199" s="64"/>
      <c r="C199" s="6" t="s">
        <v>1</v>
      </c>
      <c r="E199" s="75"/>
      <c r="F199" s="76"/>
      <c r="G199" s="7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W199" s="39"/>
      <c r="X199" s="39"/>
      <c r="Y199" s="806"/>
      <c r="Z199" s="557"/>
      <c r="AA199" s="557"/>
      <c r="AB199" s="557"/>
      <c r="AC199" s="557"/>
      <c r="AD199" s="557"/>
      <c r="AE199" s="834"/>
      <c r="AF199" s="835"/>
      <c r="AG199" s="809"/>
      <c r="AH199" s="809"/>
      <c r="AI199" s="809"/>
      <c r="AJ199" s="809"/>
      <c r="AK199" s="809"/>
      <c r="AL199" s="809"/>
      <c r="AM199" s="809">
        <f t="shared" ref="AM199" si="75">SUM(AM197:AM198)</f>
        <v>1</v>
      </c>
      <c r="AN199" s="809">
        <f t="shared" ref="AN199:AQ199" si="76">SUM(AN197:AN198)</f>
        <v>1</v>
      </c>
      <c r="AO199" s="809">
        <f t="shared" si="76"/>
        <v>1</v>
      </c>
      <c r="AP199" s="809">
        <f t="shared" si="76"/>
        <v>1</v>
      </c>
      <c r="AQ199" s="809">
        <f t="shared" si="76"/>
        <v>1</v>
      </c>
    </row>
    <row r="200" spans="1:43" outlineLevel="1">
      <c r="A200" s="11">
        <f>ROW()</f>
        <v>200</v>
      </c>
      <c r="B200" s="88"/>
      <c r="C200" s="88"/>
      <c r="D200" s="88"/>
      <c r="E200" s="89"/>
      <c r="F200" s="88"/>
      <c r="G200" s="89"/>
      <c r="H200" s="89"/>
      <c r="I200" s="8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</row>
    <row r="201" spans="1:43" outlineLevel="1">
      <c r="A201" s="11">
        <f>ROW()</f>
        <v>201</v>
      </c>
      <c r="B201" s="88"/>
      <c r="C201" s="88"/>
      <c r="D201" s="88"/>
      <c r="E201" s="89"/>
      <c r="F201" s="88"/>
      <c r="G201" s="89"/>
      <c r="H201" s="89"/>
      <c r="I201" s="8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</row>
    <row r="202" spans="1:43" ht="15.75" outlineLevel="1">
      <c r="A202" s="11">
        <f>ROW()</f>
        <v>202</v>
      </c>
      <c r="B202" s="482" t="s">
        <v>722</v>
      </c>
      <c r="C202" s="483"/>
      <c r="D202" s="483"/>
      <c r="E202" s="484"/>
      <c r="F202" s="483"/>
      <c r="G202" s="484"/>
      <c r="H202" s="89"/>
      <c r="I202" s="8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</row>
    <row r="203" spans="1:43" outlineLevel="1">
      <c r="A203" s="11">
        <f>ROW()</f>
        <v>203</v>
      </c>
      <c r="B203" s="64" t="s">
        <v>404</v>
      </c>
      <c r="D203" s="39"/>
      <c r="E203" s="8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</row>
    <row r="204" spans="1:43" outlineLevel="1">
      <c r="A204" s="11">
        <f>ROW()</f>
        <v>204</v>
      </c>
      <c r="B204" s="64"/>
      <c r="C204" s="6" t="s">
        <v>406</v>
      </c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402"/>
      <c r="Z204" s="82"/>
      <c r="AA204" s="82"/>
      <c r="AB204" s="82"/>
      <c r="AC204" s="82"/>
      <c r="AD204" s="82"/>
      <c r="AE204" s="69"/>
      <c r="AF204" s="69"/>
      <c r="AG204" s="82"/>
      <c r="AH204" s="82"/>
      <c r="AI204" s="82"/>
      <c r="AJ204" s="82"/>
      <c r="AK204" s="82"/>
      <c r="AL204" s="402">
        <v>1.2878799999999999</v>
      </c>
      <c r="AM204" s="82">
        <f t="shared" ref="AM204:AQ205" si="77">AM216*AM$12</f>
        <v>1.878549552542643</v>
      </c>
      <c r="AN204" s="82">
        <f t="shared" si="77"/>
        <v>1.9200654976538352</v>
      </c>
      <c r="AO204" s="82">
        <f t="shared" si="77"/>
        <v>1.962498945151985</v>
      </c>
      <c r="AP204" s="82">
        <f t="shared" si="77"/>
        <v>2.005870171839844</v>
      </c>
      <c r="AQ204" s="82">
        <f t="shared" si="77"/>
        <v>2.0501999026375044</v>
      </c>
    </row>
    <row r="205" spans="1:43" outlineLevel="1">
      <c r="A205" s="11">
        <f>ROW()</f>
        <v>205</v>
      </c>
      <c r="B205" s="64"/>
      <c r="C205" s="6" t="s">
        <v>446</v>
      </c>
      <c r="E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402"/>
      <c r="Z205" s="82"/>
      <c r="AA205" s="82"/>
      <c r="AB205" s="82"/>
      <c r="AC205" s="82"/>
      <c r="AD205" s="82"/>
      <c r="AE205" s="69"/>
      <c r="AF205" s="69"/>
      <c r="AG205" s="82"/>
      <c r="AH205" s="82"/>
      <c r="AI205" s="82"/>
      <c r="AJ205" s="82"/>
      <c r="AK205" s="82"/>
      <c r="AL205" s="402">
        <v>7.9497000000000151E-2</v>
      </c>
      <c r="AM205" s="82">
        <f t="shared" si="77"/>
        <v>0.16202177521279984</v>
      </c>
      <c r="AN205" s="82">
        <f t="shared" si="77"/>
        <v>0.16560245644500268</v>
      </c>
      <c r="AO205" s="82">
        <f t="shared" si="77"/>
        <v>0.16926227073243727</v>
      </c>
      <c r="AP205" s="82">
        <f t="shared" si="77"/>
        <v>0.17300296691562414</v>
      </c>
      <c r="AQ205" s="82">
        <f t="shared" si="77"/>
        <v>0.17682633248445942</v>
      </c>
    </row>
    <row r="206" spans="1:43" outlineLevel="1">
      <c r="A206" s="11">
        <f>ROW()</f>
        <v>206</v>
      </c>
      <c r="B206" s="64"/>
      <c r="C206" s="435" t="s">
        <v>1</v>
      </c>
      <c r="D206" s="435"/>
      <c r="E206" s="439"/>
      <c r="F206" s="435"/>
      <c r="G206" s="439"/>
      <c r="H206" s="439"/>
      <c r="I206" s="439"/>
      <c r="J206" s="439"/>
      <c r="K206" s="439"/>
      <c r="L206" s="439"/>
      <c r="M206" s="439"/>
      <c r="N206" s="439"/>
      <c r="O206" s="439"/>
      <c r="P206" s="439"/>
      <c r="Q206" s="439"/>
      <c r="R206" s="439"/>
      <c r="S206" s="439"/>
      <c r="T206" s="439"/>
      <c r="U206" s="439"/>
      <c r="V206" s="439"/>
      <c r="W206" s="439"/>
      <c r="X206" s="439"/>
      <c r="Y206" s="455"/>
      <c r="Z206" s="456"/>
      <c r="AA206" s="456"/>
      <c r="AB206" s="456"/>
      <c r="AC206" s="456"/>
      <c r="AD206" s="456"/>
      <c r="AE206" s="457"/>
      <c r="AF206" s="457"/>
      <c r="AG206" s="456"/>
      <c r="AH206" s="456"/>
      <c r="AI206" s="456"/>
      <c r="AJ206" s="456"/>
      <c r="AK206" s="456"/>
      <c r="AL206" s="455">
        <v>1.3673770000000001</v>
      </c>
      <c r="AM206" s="456">
        <f t="shared" ref="AM206" si="78">SUM(AM204:AM205)</f>
        <v>2.0405713277554427</v>
      </c>
      <c r="AN206" s="456">
        <f t="shared" ref="AN206:AQ206" si="79">SUM(AN204:AN205)</f>
        <v>2.0856679540988377</v>
      </c>
      <c r="AO206" s="456">
        <f t="shared" si="79"/>
        <v>2.1317612158844224</v>
      </c>
      <c r="AP206" s="456">
        <f t="shared" si="79"/>
        <v>2.1788731387554683</v>
      </c>
      <c r="AQ206" s="456">
        <f t="shared" si="79"/>
        <v>2.2270262351219636</v>
      </c>
    </row>
    <row r="207" spans="1:43" outlineLevel="1">
      <c r="A207" s="11">
        <f>ROW()</f>
        <v>207</v>
      </c>
      <c r="B207" s="64"/>
      <c r="E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402"/>
      <c r="Z207" s="82"/>
      <c r="AA207" s="82"/>
      <c r="AB207" s="82"/>
      <c r="AC207" s="82"/>
      <c r="AD207" s="82"/>
      <c r="AE207" s="9"/>
      <c r="AF207" s="69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</row>
    <row r="208" spans="1:43" ht="13.5" outlineLevel="1" thickBot="1">
      <c r="A208" s="11">
        <f>ROW()</f>
        <v>208</v>
      </c>
      <c r="B208" s="64" t="s">
        <v>405</v>
      </c>
      <c r="E208" s="39"/>
      <c r="F208" s="542" t="s">
        <v>681</v>
      </c>
      <c r="G208" s="542" t="s">
        <v>682</v>
      </c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</row>
    <row r="209" spans="1:43" outlineLevel="1">
      <c r="A209" s="11">
        <f>ROW()</f>
        <v>209</v>
      </c>
      <c r="B209" s="64"/>
      <c r="C209" s="6" t="s">
        <v>50</v>
      </c>
      <c r="E209" s="39"/>
      <c r="F209" s="75">
        <f>SUMPRODUCT($AK$19:$AQ$19,AK209:AQ209)</f>
        <v>1707.3209246406957</v>
      </c>
      <c r="G209" s="75">
        <f>SUM(AM209:AQ209)</f>
        <v>2249.4448734152206</v>
      </c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9"/>
      <c r="Z209" s="9"/>
      <c r="AA209" s="143"/>
      <c r="AB209" s="9"/>
      <c r="AC209" s="9"/>
      <c r="AD209" s="9"/>
      <c r="AE209" s="9"/>
      <c r="AF209" s="9"/>
      <c r="AG209" s="9"/>
      <c r="AH209" s="143"/>
      <c r="AI209" s="9"/>
      <c r="AJ209" s="9"/>
      <c r="AK209" s="9"/>
      <c r="AL209" s="9"/>
      <c r="AM209" s="9">
        <f t="shared" ref="AM209:AQ210" si="80">IF(AM$204="","",AM192*(AM204*AM$7)/1000)</f>
        <v>412.05969371777553</v>
      </c>
      <c r="AN209" s="9">
        <f t="shared" si="80"/>
        <v>436.62335933051401</v>
      </c>
      <c r="AO209" s="9">
        <f t="shared" si="80"/>
        <v>452.07602381430735</v>
      </c>
      <c r="AP209" s="9">
        <f t="shared" si="80"/>
        <v>457.79643129422107</v>
      </c>
      <c r="AQ209" s="9">
        <f t="shared" si="80"/>
        <v>490.88936525840262</v>
      </c>
    </row>
    <row r="210" spans="1:43" outlineLevel="1">
      <c r="A210" s="11">
        <f>ROW()</f>
        <v>210</v>
      </c>
      <c r="B210" s="64"/>
      <c r="C210" s="6" t="s">
        <v>0</v>
      </c>
      <c r="E210" s="39"/>
      <c r="F210" s="75">
        <f t="shared" ref="F210:F211" si="81">SUMPRODUCT($AK$19:$AQ$19,AK210:AQ210)</f>
        <v>131.38489391847517</v>
      </c>
      <c r="G210" s="75">
        <f>SUM(AM210:AQ210)</f>
        <v>173.4943203519548</v>
      </c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9"/>
      <c r="Z210" s="9"/>
      <c r="AA210" s="143"/>
      <c r="AB210" s="9"/>
      <c r="AC210" s="9"/>
      <c r="AD210" s="9"/>
      <c r="AE210" s="9"/>
      <c r="AF210" s="9"/>
      <c r="AG210" s="9"/>
      <c r="AH210" s="143"/>
      <c r="AI210" s="9"/>
      <c r="AJ210" s="9"/>
      <c r="AK210" s="9"/>
      <c r="AL210" s="9"/>
      <c r="AM210" s="9">
        <f t="shared" si="80"/>
        <v>30.099012272238642</v>
      </c>
      <c r="AN210" s="9">
        <f t="shared" si="80"/>
        <v>33.65116897340662</v>
      </c>
      <c r="AO210" s="9">
        <f t="shared" si="80"/>
        <v>35.192626294703047</v>
      </c>
      <c r="AP210" s="9">
        <f t="shared" si="80"/>
        <v>35.89883152803705</v>
      </c>
      <c r="AQ210" s="9">
        <f t="shared" si="80"/>
        <v>38.652681283569436</v>
      </c>
    </row>
    <row r="211" spans="1:43" outlineLevel="1">
      <c r="A211" s="11">
        <f>ROW()</f>
        <v>211</v>
      </c>
      <c r="B211" s="64"/>
      <c r="C211" s="77" t="s">
        <v>52</v>
      </c>
      <c r="D211" s="77"/>
      <c r="E211" s="83"/>
      <c r="F211" s="78">
        <f t="shared" si="81"/>
        <v>1838.7058185591709</v>
      </c>
      <c r="G211" s="78">
        <f>SUM(AM211:AQ211)</f>
        <v>2422.9391937671753</v>
      </c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7"/>
      <c r="Z211" s="87"/>
      <c r="AA211" s="181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>
        <f t="shared" ref="AM211" si="82">SUM(AM209:AM210)</f>
        <v>442.1587059900142</v>
      </c>
      <c r="AN211" s="87">
        <f t="shared" ref="AN211:AQ211" si="83">SUM(AN209:AN210)</f>
        <v>470.27452830392065</v>
      </c>
      <c r="AO211" s="87">
        <f t="shared" si="83"/>
        <v>487.26865010901042</v>
      </c>
      <c r="AP211" s="87">
        <f t="shared" si="83"/>
        <v>493.69526282225809</v>
      </c>
      <c r="AQ211" s="87">
        <f t="shared" si="83"/>
        <v>529.54204654197201</v>
      </c>
    </row>
    <row r="212" spans="1:43" outlineLevel="1">
      <c r="A212" s="11">
        <f>ROW()</f>
        <v>212</v>
      </c>
      <c r="B212" s="64"/>
      <c r="C212" s="6" t="s">
        <v>66</v>
      </c>
      <c r="D212" s="5"/>
      <c r="E212" s="39"/>
      <c r="F212" s="103" t="str">
        <f>IF(ROUND(F211-F54,6)=0,"OK","Wrong")</f>
        <v>OK</v>
      </c>
      <c r="G212" s="39"/>
      <c r="H212" s="39"/>
      <c r="I212" s="39"/>
      <c r="J212" s="39"/>
      <c r="K212" s="39"/>
      <c r="L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</row>
    <row r="213" spans="1:43" outlineLevel="1">
      <c r="A213" s="11">
        <f>ROW()</f>
        <v>213</v>
      </c>
      <c r="B213" s="64"/>
      <c r="D213" s="5"/>
      <c r="E213" s="39"/>
      <c r="F213" s="377"/>
      <c r="G213" s="377"/>
      <c r="H213" s="39"/>
      <c r="I213" s="39"/>
      <c r="J213" s="39"/>
      <c r="K213" s="39"/>
      <c r="L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</row>
    <row r="214" spans="1:43" ht="15.75" outlineLevel="1">
      <c r="A214" s="11">
        <f>ROW()</f>
        <v>214</v>
      </c>
      <c r="B214" s="482" t="str">
        <f>"Real "&amp;TEXT(Inputs!$E$33,"dd/mm/yyyy")&amp;"$ Calculation"</f>
        <v>Real 31/12/2024$ Calculation</v>
      </c>
      <c r="C214" s="485"/>
      <c r="D214" s="485"/>
      <c r="E214" s="486"/>
      <c r="F214" s="487"/>
      <c r="G214" s="488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X214" s="39"/>
      <c r="Y214" s="39"/>
      <c r="Z214" s="3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</row>
    <row r="215" spans="1:43" ht="15.75" outlineLevel="1">
      <c r="A215" s="11">
        <f>ROW()</f>
        <v>215</v>
      </c>
      <c r="B215" s="1061" t="str">
        <f>"Forecast Full Haul Tariff [$ /GJ/day] [$ "&amp;TEXT(Inputs!$E$33,"dd/mm/yyyy")&amp;"]"</f>
        <v>Forecast Full Haul Tariff [$ /GJ/day] [$ 31/12/2024]</v>
      </c>
      <c r="C215" s="1062"/>
      <c r="D215" s="1062"/>
      <c r="E215" s="1062"/>
      <c r="F215" s="1062"/>
      <c r="G215" s="1062"/>
      <c r="H215" s="39"/>
      <c r="L215" s="80"/>
      <c r="M215" s="80"/>
      <c r="N215" s="80"/>
      <c r="O215" s="80"/>
      <c r="P215" s="80"/>
      <c r="Q215" s="80"/>
      <c r="R215" s="80"/>
      <c r="S215" s="81"/>
      <c r="T215" s="81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</row>
    <row r="216" spans="1:43" outlineLevel="1">
      <c r="A216" s="11">
        <f>ROW()</f>
        <v>216</v>
      </c>
      <c r="B216" s="64"/>
      <c r="C216" s="6" t="s">
        <v>406</v>
      </c>
      <c r="F216" s="39"/>
      <c r="H216" s="39"/>
      <c r="I216" s="39"/>
      <c r="L216" s="39"/>
      <c r="M216" s="39"/>
      <c r="N216" s="39"/>
      <c r="O216" s="39"/>
      <c r="P216" s="39"/>
      <c r="Q216" s="39"/>
      <c r="S216" s="39"/>
      <c r="T216" s="39"/>
      <c r="U216" s="39"/>
      <c r="Y216" s="403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36">
        <f>AL204*AL$13</f>
        <v>1.2600332648468839</v>
      </c>
      <c r="AM216" s="82">
        <f>AM$218*AM197</f>
        <v>1.7981912449307664</v>
      </c>
      <c r="AN216" s="82">
        <f>AN$218*AN197</f>
        <v>1.7981912449307664</v>
      </c>
      <c r="AO216" s="82">
        <f>AO$218*AO197</f>
        <v>1.7981912449307664</v>
      </c>
      <c r="AP216" s="82">
        <f>AP$218*AP197</f>
        <v>1.7981912449307664</v>
      </c>
      <c r="AQ216" s="82">
        <f>AQ$218*AQ197</f>
        <v>1.7981912449307664</v>
      </c>
    </row>
    <row r="217" spans="1:43" outlineLevel="1">
      <c r="A217" s="11">
        <f>ROW()</f>
        <v>217</v>
      </c>
      <c r="B217" s="64"/>
      <c r="C217" s="30" t="s">
        <v>446</v>
      </c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S217" s="39"/>
      <c r="T217" s="39"/>
      <c r="U217" s="39"/>
      <c r="X217" s="39"/>
      <c r="Y217" s="403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36">
        <f>AL205*AL$13</f>
        <v>7.7778103903727774E-2</v>
      </c>
      <c r="AM217" s="82">
        <f>AM$218*AM$198</f>
        <v>0.15509100480285776</v>
      </c>
      <c r="AN217" s="82">
        <f>AN$218*AN$198</f>
        <v>0.15509100480285776</v>
      </c>
      <c r="AO217" s="82">
        <f>AO$218*AO$198</f>
        <v>0.15509100480285776</v>
      </c>
      <c r="AP217" s="82">
        <f>AP$218*AP$198</f>
        <v>0.15509100480285776</v>
      </c>
      <c r="AQ217" s="82">
        <f>AQ$218*AQ$198</f>
        <v>0.15509100480285776</v>
      </c>
    </row>
    <row r="218" spans="1:43" outlineLevel="1">
      <c r="A218" s="11">
        <f>ROW()</f>
        <v>218</v>
      </c>
      <c r="B218" s="64"/>
      <c r="C218" s="77" t="s">
        <v>447</v>
      </c>
      <c r="D218" s="77"/>
      <c r="E218" s="77"/>
      <c r="F218" s="83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77"/>
      <c r="S218" s="84"/>
      <c r="T218" s="84"/>
      <c r="U218" s="84"/>
      <c r="V218" s="84"/>
      <c r="W218" s="84"/>
      <c r="X218" s="84"/>
      <c r="Y218" s="404"/>
      <c r="Z218" s="85"/>
      <c r="AA218" s="84"/>
      <c r="AB218" s="85"/>
      <c r="AC218" s="85"/>
      <c r="AD218" s="85"/>
      <c r="AE218" s="85"/>
      <c r="AF218" s="85"/>
      <c r="AG218" s="85"/>
      <c r="AH218" s="85"/>
      <c r="AI218" s="459"/>
      <c r="AJ218" s="85"/>
      <c r="AK218" s="85"/>
      <c r="AL218" s="837">
        <f>AL206*AL$13</f>
        <v>1.3378113687506117</v>
      </c>
      <c r="AM218" s="85">
        <f>AL218*(1+AM188)</f>
        <v>1.9532822497336242</v>
      </c>
      <c r="AN218" s="85">
        <f>AM218*(1+AN188)</f>
        <v>1.9532822497336242</v>
      </c>
      <c r="AO218" s="85">
        <f>AN218*(1+AO188)</f>
        <v>1.9532822497336242</v>
      </c>
      <c r="AP218" s="85">
        <f>AO218*(1+AP188)</f>
        <v>1.9532822497336242</v>
      </c>
      <c r="AQ218" s="85">
        <f>AP218*(1+AQ188)</f>
        <v>1.9532822497336242</v>
      </c>
    </row>
    <row r="219" spans="1:43" outlineLevel="1">
      <c r="A219" s="11">
        <f>ROW()</f>
        <v>219</v>
      </c>
      <c r="B219" s="64"/>
      <c r="F219" s="39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S219" s="82"/>
      <c r="T219" s="82"/>
      <c r="U219" s="82"/>
      <c r="V219" s="82"/>
      <c r="W219" s="82"/>
      <c r="X219" s="82"/>
      <c r="Y219" s="69"/>
      <c r="Z219" s="480"/>
      <c r="AA219" s="82"/>
      <c r="AB219" s="480"/>
      <c r="AC219" s="480"/>
      <c r="AD219" s="480"/>
      <c r="AE219" s="480"/>
      <c r="AF219" s="480"/>
      <c r="AG219" s="480"/>
      <c r="AH219" s="480"/>
      <c r="AI219" s="481"/>
      <c r="AJ219" s="480"/>
      <c r="AK219" s="480"/>
      <c r="AL219" s="480"/>
      <c r="AM219" s="480"/>
      <c r="AN219" s="480"/>
      <c r="AO219" s="480"/>
      <c r="AP219" s="480"/>
      <c r="AQ219" s="480"/>
    </row>
    <row r="220" spans="1:43" ht="13.5" outlineLevel="1" thickBot="1">
      <c r="A220" s="11">
        <f>ROW()</f>
        <v>220</v>
      </c>
      <c r="B220" s="64" t="str">
        <f>"Forecast Tariff Revenue [m$ "&amp;TEXT(Inputs!$E$33,"dd/mm/yyyy")&amp;"]"</f>
        <v>Forecast Tariff Revenue [m$ 31/12/2024]</v>
      </c>
      <c r="E220" s="39"/>
      <c r="F220" s="542" t="s">
        <v>681</v>
      </c>
      <c r="G220" s="542" t="s">
        <v>682</v>
      </c>
      <c r="H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</row>
    <row r="221" spans="1:43" outlineLevel="1">
      <c r="A221" s="11">
        <f>ROW()</f>
        <v>221</v>
      </c>
      <c r="B221" s="64"/>
      <c r="C221" s="6" t="s">
        <v>50</v>
      </c>
      <c r="E221" s="86"/>
      <c r="F221" s="75">
        <f>SUMPRODUCT($AK$16:$AQ$16,AK221:AQ221)</f>
        <v>1707.3209246406955</v>
      </c>
      <c r="G221" s="75">
        <f>SUM(AM221:AQ221)</f>
        <v>2058.5166864321709</v>
      </c>
      <c r="H221" s="86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86"/>
      <c r="V221" s="39"/>
      <c r="W221" s="39"/>
      <c r="X221" s="39"/>
      <c r="Y221" s="9"/>
      <c r="Z221" s="9"/>
      <c r="AA221" s="143"/>
      <c r="AB221" s="9"/>
      <c r="AC221" s="9"/>
      <c r="AD221" s="9"/>
      <c r="AE221" s="9"/>
      <c r="AF221" s="9"/>
      <c r="AG221" s="9"/>
      <c r="AH221" s="143"/>
      <c r="AI221" s="9"/>
      <c r="AJ221" s="9"/>
      <c r="AK221" s="9"/>
      <c r="AL221" s="9"/>
      <c r="AM221" s="9">
        <f t="shared" ref="AM221:AQ222" si="84">AM216*(AM$7*AM192)/1000</f>
        <v>394.43310538668226</v>
      </c>
      <c r="AN221" s="9">
        <f t="shared" si="84"/>
        <v>408.90912473546274</v>
      </c>
      <c r="AO221" s="9">
        <f t="shared" si="84"/>
        <v>414.22654013352553</v>
      </c>
      <c r="AP221" s="9">
        <f t="shared" si="84"/>
        <v>410.39821333937522</v>
      </c>
      <c r="AQ221" s="9">
        <f t="shared" si="84"/>
        <v>430.54970283712527</v>
      </c>
    </row>
    <row r="222" spans="1:43" outlineLevel="1">
      <c r="A222" s="11">
        <f>ROW()</f>
        <v>222</v>
      </c>
      <c r="B222" s="64"/>
      <c r="C222" s="30" t="s">
        <v>0</v>
      </c>
      <c r="E222" s="39"/>
      <c r="F222" s="75">
        <f t="shared" ref="F222:F223" si="85">SUMPRODUCT($AK$16:$AQ$16,AK222:AQ222)</f>
        <v>131.38489391847514</v>
      </c>
      <c r="G222" s="75">
        <f>SUM(AM222:AQ222)</f>
        <v>158.65639172408686</v>
      </c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9"/>
      <c r="Z222" s="9"/>
      <c r="AA222" s="143"/>
      <c r="AB222" s="9"/>
      <c r="AC222" s="9"/>
      <c r="AD222" s="9"/>
      <c r="AE222" s="9"/>
      <c r="AF222" s="9"/>
      <c r="AG222" s="9"/>
      <c r="AH222" s="143"/>
      <c r="AI222" s="9"/>
      <c r="AJ222" s="9"/>
      <c r="AK222" s="9"/>
      <c r="AL222" s="9"/>
      <c r="AM222" s="9">
        <f t="shared" si="84"/>
        <v>28.811473338962998</v>
      </c>
      <c r="AN222" s="9">
        <f t="shared" si="84"/>
        <v>31.515194405402042</v>
      </c>
      <c r="AO222" s="9">
        <f t="shared" si="84"/>
        <v>32.246168919267554</v>
      </c>
      <c r="AP222" s="9">
        <f t="shared" si="84"/>
        <v>32.182025269238082</v>
      </c>
      <c r="AQ222" s="9">
        <f t="shared" si="84"/>
        <v>33.901529791216177</v>
      </c>
    </row>
    <row r="223" spans="1:43" outlineLevel="1">
      <c r="A223" s="11">
        <f>ROW()</f>
        <v>223</v>
      </c>
      <c r="B223" s="64"/>
      <c r="C223" s="77" t="s">
        <v>105</v>
      </c>
      <c r="D223" s="77"/>
      <c r="E223" s="83"/>
      <c r="F223" s="78">
        <f t="shared" si="85"/>
        <v>1838.7058185591709</v>
      </c>
      <c r="G223" s="78">
        <f>SUM(AM223:AQ223)</f>
        <v>2217.1730781562583</v>
      </c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7"/>
      <c r="Z223" s="87"/>
      <c r="AA223" s="181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>
        <f t="shared" ref="AM223:AQ223" si="86">SUM(AM221:AM222)</f>
        <v>423.24457872564528</v>
      </c>
      <c r="AN223" s="87">
        <f t="shared" si="86"/>
        <v>440.42431914086478</v>
      </c>
      <c r="AO223" s="87">
        <f t="shared" si="86"/>
        <v>446.47270905279311</v>
      </c>
      <c r="AP223" s="87">
        <f t="shared" si="86"/>
        <v>442.58023860861329</v>
      </c>
      <c r="AQ223" s="87">
        <f t="shared" si="86"/>
        <v>464.45123262834147</v>
      </c>
    </row>
    <row r="224" spans="1:43" outlineLevel="1">
      <c r="A224" s="11">
        <f>ROW()</f>
        <v>224</v>
      </c>
      <c r="B224" s="64"/>
      <c r="C224" s="6" t="s">
        <v>65</v>
      </c>
      <c r="D224" s="5"/>
      <c r="F224" s="103" t="str">
        <f>IF(ROUND(F223-F92,6)=0,"OK","Wrong")</f>
        <v>OK</v>
      </c>
      <c r="I224" s="8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</row>
    <row r="225" spans="1:43" outlineLevel="1">
      <c r="A225" s="11">
        <f>ROW()</f>
        <v>225</v>
      </c>
      <c r="C225" s="102"/>
      <c r="D225" s="32"/>
      <c r="F225" s="117"/>
      <c r="T225" s="32"/>
      <c r="X225" s="117"/>
      <c r="Y225" s="117"/>
      <c r="Z225" s="117"/>
    </row>
    <row r="226" spans="1:43" ht="15.75" outlineLevel="1">
      <c r="A226" s="11">
        <f>ROW()</f>
        <v>226</v>
      </c>
      <c r="B226" s="1061" t="str">
        <f>"Forecast Part Haul Tariff [$ /GJ/day/km] [$ "&amp;TEXT(Inputs!$E$33,"dd/mm/yyyy")&amp;"]"</f>
        <v>Forecast Part Haul Tariff [$ /GJ/day/km] [$ 31/12/2024]</v>
      </c>
      <c r="C226" s="1062"/>
      <c r="D226" s="1062"/>
      <c r="E226" s="1062"/>
      <c r="F226" s="1062"/>
      <c r="G226" s="1062"/>
      <c r="H226" s="39"/>
      <c r="L226" s="80"/>
      <c r="M226" s="80"/>
      <c r="N226" s="80"/>
      <c r="O226" s="80"/>
      <c r="P226" s="80"/>
      <c r="Q226" s="80"/>
      <c r="R226" s="80"/>
      <c r="S226" s="81"/>
      <c r="T226" s="81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</row>
    <row r="227" spans="1:43" outlineLevel="1">
      <c r="A227" s="11">
        <f>ROW()</f>
        <v>227</v>
      </c>
      <c r="B227" s="64"/>
      <c r="C227" s="6" t="s">
        <v>406</v>
      </c>
      <c r="F227" s="117">
        <f>F229</f>
        <v>1399</v>
      </c>
      <c r="H227" s="39"/>
      <c r="I227" s="39"/>
      <c r="L227" s="39"/>
      <c r="M227" s="39"/>
      <c r="N227" s="39"/>
      <c r="O227" s="39"/>
      <c r="P227" s="39"/>
      <c r="Q227" s="39"/>
      <c r="S227" s="39"/>
      <c r="T227" s="39"/>
      <c r="U227" s="39"/>
      <c r="Y227" s="403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39"/>
      <c r="AM227" s="82">
        <f t="shared" ref="AM227:AQ228" si="87">AM216/$F227</f>
        <v>1.2853404181063378E-3</v>
      </c>
      <c r="AN227" s="82">
        <f t="shared" si="87"/>
        <v>1.2853404181063378E-3</v>
      </c>
      <c r="AO227" s="82">
        <f t="shared" si="87"/>
        <v>1.2853404181063378E-3</v>
      </c>
      <c r="AP227" s="82">
        <f t="shared" si="87"/>
        <v>1.2853404181063378E-3</v>
      </c>
      <c r="AQ227" s="82">
        <f t="shared" si="87"/>
        <v>1.2853404181063378E-3</v>
      </c>
    </row>
    <row r="228" spans="1:43" outlineLevel="1">
      <c r="A228" s="11">
        <f>ROW()</f>
        <v>228</v>
      </c>
      <c r="B228" s="64"/>
      <c r="C228" s="30" t="s">
        <v>446</v>
      </c>
      <c r="F228" s="117">
        <f>F229</f>
        <v>1399</v>
      </c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S228" s="39"/>
      <c r="T228" s="39"/>
      <c r="U228" s="39"/>
      <c r="X228" s="39"/>
      <c r="Y228" s="403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39"/>
      <c r="AM228" s="82">
        <f t="shared" si="87"/>
        <v>1.1085847376901912E-4</v>
      </c>
      <c r="AN228" s="82">
        <f t="shared" si="87"/>
        <v>1.1085847376901912E-4</v>
      </c>
      <c r="AO228" s="82">
        <f t="shared" si="87"/>
        <v>1.1085847376901912E-4</v>
      </c>
      <c r="AP228" s="82">
        <f t="shared" si="87"/>
        <v>1.1085847376901912E-4</v>
      </c>
      <c r="AQ228" s="82">
        <f t="shared" si="87"/>
        <v>1.1085847376901912E-4</v>
      </c>
    </row>
    <row r="229" spans="1:43" outlineLevel="1">
      <c r="A229" s="11">
        <f>ROW()</f>
        <v>229</v>
      </c>
      <c r="B229" s="64"/>
      <c r="C229" s="77" t="s">
        <v>447</v>
      </c>
      <c r="D229" s="77"/>
      <c r="E229" s="77"/>
      <c r="F229" s="993">
        <f>Total_km</f>
        <v>1399</v>
      </c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77"/>
      <c r="S229" s="84"/>
      <c r="T229" s="84"/>
      <c r="U229" s="84"/>
      <c r="V229" s="84"/>
      <c r="W229" s="84"/>
      <c r="X229" s="84"/>
      <c r="Y229" s="404"/>
      <c r="Z229" s="85"/>
      <c r="AA229" s="84"/>
      <c r="AB229" s="85"/>
      <c r="AC229" s="85"/>
      <c r="AD229" s="85"/>
      <c r="AE229" s="85"/>
      <c r="AF229" s="85"/>
      <c r="AG229" s="85"/>
      <c r="AH229" s="85"/>
      <c r="AI229" s="459"/>
      <c r="AJ229" s="85"/>
      <c r="AK229" s="85"/>
      <c r="AL229" s="84"/>
      <c r="AM229" s="456">
        <f t="shared" ref="AM229:AQ229" si="88">SUM(AM227:AM228)</f>
        <v>1.396198891875357E-3</v>
      </c>
      <c r="AN229" s="456">
        <f t="shared" si="88"/>
        <v>1.396198891875357E-3</v>
      </c>
      <c r="AO229" s="456">
        <f t="shared" si="88"/>
        <v>1.396198891875357E-3</v>
      </c>
      <c r="AP229" s="456">
        <f t="shared" si="88"/>
        <v>1.396198891875357E-3</v>
      </c>
      <c r="AQ229" s="456">
        <f t="shared" si="88"/>
        <v>1.396198891875357E-3</v>
      </c>
    </row>
    <row r="230" spans="1:43" outlineLevel="1">
      <c r="A230" s="11">
        <f>ROW()</f>
        <v>230</v>
      </c>
      <c r="B230" s="64"/>
      <c r="F230" s="39"/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S230" s="82"/>
      <c r="T230" s="82"/>
      <c r="U230" s="82"/>
      <c r="V230" s="82"/>
      <c r="W230" s="82"/>
      <c r="X230" s="82"/>
      <c r="Y230" s="69"/>
      <c r="Z230" s="480"/>
      <c r="AA230" s="82"/>
      <c r="AB230" s="480"/>
      <c r="AC230" s="480"/>
      <c r="AD230" s="480"/>
      <c r="AE230" s="480"/>
      <c r="AF230" s="480"/>
      <c r="AG230" s="480"/>
      <c r="AH230" s="480"/>
      <c r="AI230" s="481"/>
      <c r="AJ230" s="480"/>
      <c r="AK230" s="480"/>
      <c r="AL230" s="82"/>
      <c r="AM230" s="480"/>
      <c r="AN230" s="480"/>
      <c r="AO230" s="480"/>
      <c r="AP230" s="480"/>
      <c r="AQ230" s="480"/>
    </row>
    <row r="231" spans="1:43" ht="15.75" outlineLevel="1">
      <c r="A231" s="11">
        <f>ROW()</f>
        <v>231</v>
      </c>
      <c r="B231" s="1061" t="str">
        <f>"Forecast Back Haul Tariff [$ /GJ/day/km] [$ "&amp;TEXT(Inputs!$E$33,"dd/mm/yyyy")&amp;"]"</f>
        <v>Forecast Back Haul Tariff [$ /GJ/day/km] [$ 31/12/2024]</v>
      </c>
      <c r="C231" s="1062"/>
      <c r="D231" s="1062"/>
      <c r="E231" s="1062"/>
      <c r="F231" s="1062"/>
      <c r="G231" s="1062"/>
      <c r="H231" s="39"/>
      <c r="L231" s="80"/>
      <c r="M231" s="80"/>
      <c r="N231" s="80"/>
      <c r="O231" s="80"/>
      <c r="P231" s="80"/>
      <c r="Q231" s="80"/>
      <c r="R231" s="80"/>
      <c r="S231" s="81"/>
      <c r="T231" s="81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</row>
    <row r="232" spans="1:43" outlineLevel="1">
      <c r="A232" s="11">
        <f>ROW()</f>
        <v>232</v>
      </c>
      <c r="B232" s="64"/>
      <c r="C232" s="6" t="s">
        <v>406</v>
      </c>
      <c r="F232" s="117">
        <f>F234</f>
        <v>1399</v>
      </c>
      <c r="H232" s="39"/>
      <c r="I232" s="39"/>
      <c r="L232" s="39"/>
      <c r="M232" s="39"/>
      <c r="N232" s="39"/>
      <c r="O232" s="39"/>
      <c r="P232" s="39"/>
      <c r="Q232" s="39"/>
      <c r="S232" s="39"/>
      <c r="T232" s="39"/>
      <c r="U232" s="39"/>
      <c r="Y232" s="403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39"/>
      <c r="AM232" s="82">
        <f t="shared" ref="AM232:AQ233" si="89">AM227</f>
        <v>1.2853404181063378E-3</v>
      </c>
      <c r="AN232" s="82">
        <f t="shared" si="89"/>
        <v>1.2853404181063378E-3</v>
      </c>
      <c r="AO232" s="82">
        <f t="shared" si="89"/>
        <v>1.2853404181063378E-3</v>
      </c>
      <c r="AP232" s="82">
        <f t="shared" si="89"/>
        <v>1.2853404181063378E-3</v>
      </c>
      <c r="AQ232" s="82">
        <f t="shared" si="89"/>
        <v>1.2853404181063378E-3</v>
      </c>
    </row>
    <row r="233" spans="1:43" outlineLevel="1">
      <c r="A233" s="11">
        <f>ROW()</f>
        <v>233</v>
      </c>
      <c r="B233" s="64"/>
      <c r="C233" s="30" t="s">
        <v>446</v>
      </c>
      <c r="F233" s="117">
        <f>F234</f>
        <v>1399</v>
      </c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S233" s="39"/>
      <c r="T233" s="39"/>
      <c r="U233" s="39"/>
      <c r="X233" s="39"/>
      <c r="Y233" s="403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39"/>
      <c r="AM233" s="82">
        <f t="shared" si="89"/>
        <v>1.1085847376901912E-4</v>
      </c>
      <c r="AN233" s="82">
        <f t="shared" si="89"/>
        <v>1.1085847376901912E-4</v>
      </c>
      <c r="AO233" s="82">
        <f t="shared" si="89"/>
        <v>1.1085847376901912E-4</v>
      </c>
      <c r="AP233" s="82">
        <f t="shared" si="89"/>
        <v>1.1085847376901912E-4</v>
      </c>
      <c r="AQ233" s="82">
        <f t="shared" si="89"/>
        <v>1.1085847376901912E-4</v>
      </c>
    </row>
    <row r="234" spans="1:43" outlineLevel="1">
      <c r="A234" s="11">
        <f>ROW()</f>
        <v>234</v>
      </c>
      <c r="B234" s="64"/>
      <c r="C234" s="77" t="s">
        <v>447</v>
      </c>
      <c r="D234" s="77"/>
      <c r="E234" s="77"/>
      <c r="F234" s="993">
        <f>Total_km</f>
        <v>1399</v>
      </c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77"/>
      <c r="S234" s="84"/>
      <c r="T234" s="84"/>
      <c r="U234" s="84"/>
      <c r="V234" s="84"/>
      <c r="W234" s="84"/>
      <c r="X234" s="84"/>
      <c r="Y234" s="404"/>
      <c r="Z234" s="85"/>
      <c r="AA234" s="84"/>
      <c r="AB234" s="85"/>
      <c r="AC234" s="85"/>
      <c r="AD234" s="85"/>
      <c r="AE234" s="85"/>
      <c r="AF234" s="85"/>
      <c r="AG234" s="85"/>
      <c r="AH234" s="85"/>
      <c r="AI234" s="459"/>
      <c r="AJ234" s="85"/>
      <c r="AK234" s="85"/>
      <c r="AL234" s="84"/>
      <c r="AM234" s="456">
        <f t="shared" ref="AM234:AQ234" si="90">SUM(AM232:AM233)</f>
        <v>1.396198891875357E-3</v>
      </c>
      <c r="AN234" s="456">
        <f t="shared" si="90"/>
        <v>1.396198891875357E-3</v>
      </c>
      <c r="AO234" s="456">
        <f t="shared" si="90"/>
        <v>1.396198891875357E-3</v>
      </c>
      <c r="AP234" s="456">
        <f t="shared" si="90"/>
        <v>1.396198891875357E-3</v>
      </c>
      <c r="AQ234" s="456">
        <f t="shared" si="90"/>
        <v>1.396198891875357E-3</v>
      </c>
    </row>
    <row r="235" spans="1:43" outlineLevel="1">
      <c r="C235" s="102"/>
      <c r="D235" s="32"/>
      <c r="F235" s="117"/>
      <c r="T235" s="32"/>
      <c r="X235" s="117"/>
      <c r="Y235" s="117"/>
      <c r="Z235" s="117"/>
    </row>
  </sheetData>
  <sheetProtection algorithmName="SHA-512" hashValue="bniwMiEpESDtu+NN9qHaC+X8zxoXJmriWS+7AIDTeeGTLHPHtZqdu3l0hEFeaCYmiXGaN7baskTV+cO0eu5wyA==" saltValue="Ir1NFiZg35H/deqadUZqsQ==" spinCount="100000" sheet="1" objects="1" scenarios="1"/>
  <phoneticPr fontId="115" type="noConversion"/>
  <conditionalFormatting sqref="F56">
    <cfRule type="cellIs" dxfId="6" priority="5" operator="notEqual">
      <formula>"OK"</formula>
    </cfRule>
  </conditionalFormatting>
  <conditionalFormatting sqref="F75">
    <cfRule type="cellIs" dxfId="5" priority="6" operator="notEqual">
      <formula>"OK"</formula>
    </cfRule>
  </conditionalFormatting>
  <conditionalFormatting sqref="F94">
    <cfRule type="cellIs" dxfId="4" priority="4" operator="notEqual">
      <formula>"OK"</formula>
    </cfRule>
  </conditionalFormatting>
  <conditionalFormatting sqref="F112">
    <cfRule type="cellIs" dxfId="3" priority="7" operator="notEqual">
      <formula>"OK"</formula>
    </cfRule>
  </conditionalFormatting>
  <conditionalFormatting sqref="F212">
    <cfRule type="cellIs" dxfId="2" priority="2" operator="notEqual">
      <formula>"OK"</formula>
    </cfRule>
  </conditionalFormatting>
  <conditionalFormatting sqref="F224">
    <cfRule type="cellIs" dxfId="1" priority="3" operator="notEqual">
      <formula>"OK"</formula>
    </cfRule>
  </conditionalFormatting>
  <printOptions horizontalCentered="1"/>
  <pageMargins left="0.19685039370078741" right="0.19685039370078741" top="0.59055118110236227" bottom="0.59055118110236227" header="0.19685039370078741" footer="0.19685039370078741"/>
  <pageSetup paperSize="9" scale="65" orientation="landscape" cellComments="atEnd" r:id="rId1"/>
  <headerFooter>
    <oddHeader>&amp;R[ERA DBNGP Tariff Model - Public]</oddHeader>
    <oddFooter>&amp;L[&amp;A]&amp;C18 Dec 2025&amp;R&amp;P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>
    <outlinePr summaryBelow="0"/>
  </sheetPr>
  <dimension ref="A1:BV87"/>
  <sheetViews>
    <sheetView showGridLines="0" zoomScale="80" zoomScaleNormal="80" workbookViewId="0">
      <pane xSplit="7" ySplit="8" topLeftCell="U9" activePane="bottomRight" state="frozen"/>
      <selection pane="topRight" activeCell="H1" sqref="H1"/>
      <selection pane="bottomLeft" activeCell="A9" sqref="A9"/>
      <selection pane="bottomRight" activeCell="AC14" sqref="AC14"/>
    </sheetView>
  </sheetViews>
  <sheetFormatPr defaultColWidth="9" defaultRowHeight="12.75" outlineLevelRow="1" outlineLevelCol="1"/>
  <cols>
    <col min="1" max="1" width="6.7109375" style="11" customWidth="1"/>
    <col min="2" max="2" width="2" style="6" customWidth="1"/>
    <col min="3" max="3" width="35.28515625" style="6" customWidth="1"/>
    <col min="4" max="4" width="9" style="6"/>
    <col min="5" max="5" width="12.85546875" style="6" customWidth="1"/>
    <col min="6" max="6" width="14" style="6" bestFit="1" customWidth="1"/>
    <col min="7" max="7" width="4.7109375" style="6" customWidth="1" collapsed="1"/>
    <col min="8" max="23" width="11.28515625" style="6" hidden="1" customWidth="1" outlineLevel="1"/>
    <col min="24" max="24" width="11.28515625" style="6" hidden="1" customWidth="1" outlineLevel="1" collapsed="1"/>
    <col min="25" max="27" width="11.7109375" style="6" hidden="1" customWidth="1" outlineLevel="1"/>
    <col min="28" max="28" width="11.7109375" style="6" hidden="1" customWidth="1" outlineLevel="1" collapsed="1"/>
    <col min="29" max="34" width="11.7109375" style="6" hidden="1" customWidth="1" outlineLevel="1"/>
    <col min="35" max="35" width="11.7109375" style="6" customWidth="1" collapsed="1"/>
    <col min="36" max="39" width="11.7109375" style="6" customWidth="1"/>
    <col min="40" max="40" width="11.7109375" style="6" customWidth="1" collapsed="1"/>
    <col min="41" max="16384" width="9" style="6"/>
  </cols>
  <sheetData>
    <row r="1" spans="1:74" ht="23.25">
      <c r="A1" s="349" t="str">
        <f>Main!A1</f>
        <v>ERA, DBNGP Tariff Model, Final Decision, December 2025</v>
      </c>
    </row>
    <row r="2" spans="1:74" ht="15.75">
      <c r="A2" s="464" t="str">
        <f ca="1">MID(CELL("filename",A1),FIND("]",CELL("filename",A1))+1,256)</f>
        <v>Tax_CoRE</v>
      </c>
      <c r="AD2" s="433"/>
      <c r="AE2" s="11"/>
      <c r="AF2" s="11"/>
      <c r="AG2" s="11"/>
      <c r="AH2" s="11"/>
      <c r="AI2" s="433"/>
      <c r="AJ2" s="11"/>
      <c r="AK2" s="11"/>
      <c r="AL2" s="11"/>
      <c r="AM2" s="11"/>
      <c r="AN2" s="433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</row>
    <row r="3" spans="1:74" s="11" customFormat="1">
      <c r="A3" s="11" t="s">
        <v>18</v>
      </c>
      <c r="B3" s="11">
        <f>COLUMN()</f>
        <v>2</v>
      </c>
      <c r="C3" s="11">
        <f>COLUMN()</f>
        <v>3</v>
      </c>
      <c r="D3" s="11">
        <f>COLUMN()</f>
        <v>4</v>
      </c>
      <c r="E3" s="11">
        <f>COLUMN()</f>
        <v>5</v>
      </c>
      <c r="F3" s="11">
        <f>COLUMN()</f>
        <v>6</v>
      </c>
      <c r="G3" s="11">
        <f>COLUMN()</f>
        <v>7</v>
      </c>
      <c r="H3" s="11">
        <f>COLUMN()</f>
        <v>8</v>
      </c>
      <c r="I3" s="11">
        <f>COLUMN()</f>
        <v>9</v>
      </c>
      <c r="J3" s="11">
        <f>COLUMN()</f>
        <v>10</v>
      </c>
      <c r="K3" s="11">
        <f>COLUMN()</f>
        <v>11</v>
      </c>
      <c r="L3" s="11">
        <f>COLUMN()</f>
        <v>12</v>
      </c>
      <c r="M3" s="11">
        <f>COLUMN()</f>
        <v>13</v>
      </c>
      <c r="N3" s="11">
        <f>COLUMN()</f>
        <v>14</v>
      </c>
      <c r="Q3" s="11">
        <f>COLUMN()</f>
        <v>17</v>
      </c>
      <c r="R3" s="11">
        <f>COLUMN()</f>
        <v>18</v>
      </c>
      <c r="S3" s="11">
        <f>COLUMN()</f>
        <v>19</v>
      </c>
      <c r="T3" s="11">
        <f>COLUMN()</f>
        <v>20</v>
      </c>
      <c r="U3" s="11">
        <f>COLUMN()</f>
        <v>21</v>
      </c>
      <c r="V3" s="11">
        <f>COLUMN()</f>
        <v>22</v>
      </c>
      <c r="W3" s="11">
        <f>COLUMN()</f>
        <v>23</v>
      </c>
      <c r="X3" s="11">
        <f>COLUMN()</f>
        <v>24</v>
      </c>
      <c r="Y3" s="11">
        <f>COLUMN()</f>
        <v>25</v>
      </c>
      <c r="Z3" s="11">
        <f>COLUMN()</f>
        <v>26</v>
      </c>
      <c r="AA3" s="11">
        <f>COLUMN()</f>
        <v>27</v>
      </c>
      <c r="AB3" s="11">
        <f>COLUMN()</f>
        <v>28</v>
      </c>
      <c r="AC3" s="11">
        <f>COLUMN()</f>
        <v>29</v>
      </c>
      <c r="AD3" s="11">
        <f>COLUMN()</f>
        <v>30</v>
      </c>
      <c r="AE3" s="11">
        <f>COLUMN()</f>
        <v>31</v>
      </c>
      <c r="AF3" s="11">
        <f>COLUMN()</f>
        <v>32</v>
      </c>
      <c r="AG3" s="11">
        <f>COLUMN()</f>
        <v>33</v>
      </c>
      <c r="AH3" s="11">
        <f>COLUMN()</f>
        <v>34</v>
      </c>
      <c r="AI3" s="11">
        <f>COLUMN()</f>
        <v>35</v>
      </c>
      <c r="AJ3" s="11">
        <f>COLUMN()</f>
        <v>36</v>
      </c>
      <c r="AK3" s="11">
        <f>COLUMN()</f>
        <v>37</v>
      </c>
      <c r="AL3" s="11">
        <f>COLUMN()</f>
        <v>38</v>
      </c>
      <c r="AM3" s="11">
        <f>COLUMN()</f>
        <v>39</v>
      </c>
      <c r="AN3" s="11">
        <f>COLUMN()</f>
        <v>40</v>
      </c>
    </row>
    <row r="4" spans="1:74" s="11" customFormat="1"/>
    <row r="5" spans="1:74">
      <c r="A5" s="45" t="s">
        <v>54</v>
      </c>
      <c r="B5" s="46"/>
      <c r="C5" s="47"/>
      <c r="D5" s="47"/>
      <c r="E5" s="47"/>
      <c r="F5" s="47"/>
      <c r="G5" s="48"/>
      <c r="H5" s="49"/>
      <c r="I5" s="50" t="str">
        <f>Inputs!I$5</f>
        <v>AA1</v>
      </c>
      <c r="J5" s="50" t="str">
        <f>Inputs!J$5</f>
        <v>AA1</v>
      </c>
      <c r="K5" s="50" t="str">
        <f>Inputs!K$5</f>
        <v>AA1</v>
      </c>
      <c r="L5" s="50" t="str">
        <f>Inputs!L$5</f>
        <v>AA1</v>
      </c>
      <c r="M5" s="51" t="str">
        <f>Inputs!M$5</f>
        <v>AA1</v>
      </c>
      <c r="N5" s="50" t="str">
        <f>Inputs!N$5</f>
        <v>AA2</v>
      </c>
      <c r="O5" s="50" t="str">
        <f>Inputs!O$5</f>
        <v>AA2</v>
      </c>
      <c r="P5" s="50" t="str">
        <f>Inputs!P$5</f>
        <v>AA2</v>
      </c>
      <c r="Q5" s="50" t="str">
        <f>Inputs!Q$5</f>
        <v>AA2</v>
      </c>
      <c r="R5" s="50" t="str">
        <f>Inputs!R$5</f>
        <v>AA2</v>
      </c>
      <c r="S5" s="51" t="str">
        <f>Inputs!S$5</f>
        <v>AA2</v>
      </c>
      <c r="T5" s="50" t="str">
        <f>Inputs!T$5</f>
        <v>AA3</v>
      </c>
      <c r="U5" s="50" t="str">
        <f>Inputs!U$5</f>
        <v>AA3</v>
      </c>
      <c r="V5" s="50" t="str">
        <f>Inputs!V$5</f>
        <v>AA3</v>
      </c>
      <c r="W5" s="50" t="str">
        <f>Inputs!W$5</f>
        <v>AA3</v>
      </c>
      <c r="X5" s="51" t="str">
        <f>Inputs!X$5</f>
        <v>AA3</v>
      </c>
      <c r="Y5" s="50" t="str">
        <f>Inputs!Y$5</f>
        <v>AA4</v>
      </c>
      <c r="Z5" s="50" t="str">
        <f>Inputs!Z$5</f>
        <v>AA4</v>
      </c>
      <c r="AA5" s="50" t="str">
        <f>Inputs!AA$5</f>
        <v>AA4</v>
      </c>
      <c r="AB5" s="50" t="str">
        <f>Inputs!AB$5</f>
        <v>AA4</v>
      </c>
      <c r="AC5" s="51" t="str">
        <f>Inputs!AC$5</f>
        <v>AA4</v>
      </c>
      <c r="AD5" s="50" t="str">
        <f>Inputs!AD$5</f>
        <v>AA5</v>
      </c>
      <c r="AE5" s="50" t="str">
        <f>Inputs!AE$5</f>
        <v>AA5</v>
      </c>
      <c r="AF5" s="50" t="str">
        <f>Inputs!AF$5</f>
        <v>AA5</v>
      </c>
      <c r="AG5" s="50" t="str">
        <f>Inputs!AG$5</f>
        <v>AA5</v>
      </c>
      <c r="AH5" s="51" t="str">
        <f>Inputs!AH$5</f>
        <v>AA5</v>
      </c>
      <c r="AI5" s="50" t="str">
        <f>Inputs!AI$5</f>
        <v>AA6</v>
      </c>
      <c r="AJ5" s="50" t="str">
        <f>Inputs!AJ$5</f>
        <v>AA6</v>
      </c>
      <c r="AK5" s="50" t="str">
        <f>Inputs!AK$5</f>
        <v>AA6</v>
      </c>
      <c r="AL5" s="50" t="str">
        <f>Inputs!AL$5</f>
        <v>AA6</v>
      </c>
      <c r="AM5" s="51" t="str">
        <f>Inputs!AM$5</f>
        <v>AA6</v>
      </c>
      <c r="AN5" s="124" t="s">
        <v>558</v>
      </c>
    </row>
    <row r="6" spans="1:74">
      <c r="A6" s="52" t="s">
        <v>23</v>
      </c>
      <c r="B6" s="53"/>
      <c r="C6" s="54"/>
      <c r="D6" s="54"/>
      <c r="E6" s="54"/>
      <c r="F6" s="54"/>
      <c r="G6" s="55"/>
      <c r="H6" s="56">
        <f>Inputs!H$6</f>
        <v>1999</v>
      </c>
      <c r="I6" s="56">
        <f>Inputs!I$6</f>
        <v>2000</v>
      </c>
      <c r="J6" s="56">
        <f>Inputs!J$6</f>
        <v>2001</v>
      </c>
      <c r="K6" s="56">
        <f>Inputs!K$6</f>
        <v>2002</v>
      </c>
      <c r="L6" s="56">
        <f>Inputs!L$6</f>
        <v>2003</v>
      </c>
      <c r="M6" s="57">
        <f>Inputs!M$6</f>
        <v>2004</v>
      </c>
      <c r="N6" s="56">
        <f>Inputs!N$6</f>
        <v>2005</v>
      </c>
      <c r="O6" s="56">
        <f>Inputs!O$6</f>
        <v>2006</v>
      </c>
      <c r="P6" s="56">
        <f>Inputs!P$6</f>
        <v>2007</v>
      </c>
      <c r="Q6" s="56">
        <f>Inputs!Q$6</f>
        <v>2008</v>
      </c>
      <c r="R6" s="56">
        <f>Inputs!R$6</f>
        <v>2009</v>
      </c>
      <c r="S6" s="57">
        <f>Inputs!S$6</f>
        <v>2010</v>
      </c>
      <c r="T6" s="56">
        <f>Inputs!T$6</f>
        <v>2011</v>
      </c>
      <c r="U6" s="56">
        <f>Inputs!U$6</f>
        <v>2012</v>
      </c>
      <c r="V6" s="56">
        <f>Inputs!V$6</f>
        <v>2013</v>
      </c>
      <c r="W6" s="56">
        <f>Inputs!W$6</f>
        <v>2014</v>
      </c>
      <c r="X6" s="57">
        <f>Inputs!X$6</f>
        <v>2015</v>
      </c>
      <c r="Y6" s="56">
        <f>Inputs!Y$6</f>
        <v>2016</v>
      </c>
      <c r="Z6" s="56">
        <f>Inputs!Z$6</f>
        <v>2017</v>
      </c>
      <c r="AA6" s="56">
        <f>Inputs!AA$6</f>
        <v>2018</v>
      </c>
      <c r="AB6" s="56">
        <f>Inputs!AB$6</f>
        <v>2019</v>
      </c>
      <c r="AC6" s="57">
        <f>Inputs!AC$6</f>
        <v>2020</v>
      </c>
      <c r="AD6" s="56">
        <f>Inputs!AD$6</f>
        <v>2021</v>
      </c>
      <c r="AE6" s="56">
        <f>Inputs!AE$6</f>
        <v>2022</v>
      </c>
      <c r="AF6" s="56">
        <f>Inputs!AF$6</f>
        <v>2023</v>
      </c>
      <c r="AG6" s="56">
        <f>Inputs!AG$6</f>
        <v>2024</v>
      </c>
      <c r="AH6" s="57">
        <f>Inputs!AH$6</f>
        <v>2025</v>
      </c>
      <c r="AI6" s="56">
        <f>Inputs!AI$6</f>
        <v>2026</v>
      </c>
      <c r="AJ6" s="56">
        <f>Inputs!AJ$6</f>
        <v>2027</v>
      </c>
      <c r="AK6" s="56">
        <f>Inputs!AK$6</f>
        <v>2028</v>
      </c>
      <c r="AL6" s="56">
        <f>Inputs!AL$6</f>
        <v>2029</v>
      </c>
      <c r="AM6" s="57">
        <f>Inputs!AM$6</f>
        <v>2030</v>
      </c>
      <c r="AN6" s="125">
        <f>AM6+1</f>
        <v>2031</v>
      </c>
    </row>
    <row r="7" spans="1:74">
      <c r="A7" s="52" t="s">
        <v>55</v>
      </c>
      <c r="B7" s="53"/>
      <c r="C7" s="54"/>
      <c r="D7" s="54"/>
      <c r="E7" s="54"/>
      <c r="F7" s="54"/>
      <c r="G7" s="55"/>
      <c r="H7" s="58">
        <f>Inputs!H$7</f>
        <v>365</v>
      </c>
      <c r="I7" s="58">
        <f>Inputs!I$7</f>
        <v>366</v>
      </c>
      <c r="J7" s="58">
        <f>Inputs!J$7</f>
        <v>365</v>
      </c>
      <c r="K7" s="58">
        <f>Inputs!K$7</f>
        <v>365</v>
      </c>
      <c r="L7" s="58">
        <f>Inputs!L$7</f>
        <v>365</v>
      </c>
      <c r="M7" s="59">
        <f>Inputs!M$7</f>
        <v>366</v>
      </c>
      <c r="N7" s="58">
        <f>Inputs!N$7</f>
        <v>365</v>
      </c>
      <c r="O7" s="58">
        <f>Inputs!O$7</f>
        <v>365</v>
      </c>
      <c r="P7" s="58">
        <f>Inputs!P$7</f>
        <v>365</v>
      </c>
      <c r="Q7" s="58">
        <f>Inputs!Q$7</f>
        <v>366</v>
      </c>
      <c r="R7" s="58">
        <f>Inputs!R$7</f>
        <v>365</v>
      </c>
      <c r="S7" s="59">
        <f>Inputs!S$7</f>
        <v>365</v>
      </c>
      <c r="T7" s="58">
        <f>Inputs!T$7</f>
        <v>365</v>
      </c>
      <c r="U7" s="58">
        <f>Inputs!U$7</f>
        <v>366</v>
      </c>
      <c r="V7" s="58">
        <f>Inputs!V$7</f>
        <v>365</v>
      </c>
      <c r="W7" s="58">
        <f>Inputs!W$7</f>
        <v>365</v>
      </c>
      <c r="X7" s="59">
        <f>Inputs!X$7</f>
        <v>365</v>
      </c>
      <c r="Y7" s="58">
        <f>Inputs!Y$7</f>
        <v>366</v>
      </c>
      <c r="Z7" s="58">
        <f>Inputs!Z$7</f>
        <v>365</v>
      </c>
      <c r="AA7" s="58">
        <f>Inputs!AA$7</f>
        <v>365</v>
      </c>
      <c r="AB7" s="58">
        <f>Inputs!AB$7</f>
        <v>365</v>
      </c>
      <c r="AC7" s="59">
        <f>Inputs!AC$7</f>
        <v>366</v>
      </c>
      <c r="AD7" s="58">
        <f>Inputs!AD$7</f>
        <v>365</v>
      </c>
      <c r="AE7" s="58">
        <f>Inputs!AE$7</f>
        <v>365</v>
      </c>
      <c r="AF7" s="58">
        <f>Inputs!AF$7</f>
        <v>365</v>
      </c>
      <c r="AG7" s="58">
        <f>Inputs!AG$7</f>
        <v>366</v>
      </c>
      <c r="AH7" s="59">
        <f>Inputs!AH$7</f>
        <v>365</v>
      </c>
      <c r="AI7" s="58">
        <f>Inputs!AI$7</f>
        <v>365</v>
      </c>
      <c r="AJ7" s="58">
        <f>Inputs!AJ$7</f>
        <v>365</v>
      </c>
      <c r="AK7" s="58">
        <f>Inputs!AK$7</f>
        <v>366</v>
      </c>
      <c r="AL7" s="58">
        <f>Inputs!AL$7</f>
        <v>365</v>
      </c>
      <c r="AM7" s="59">
        <f>Inputs!AM$7</f>
        <v>365</v>
      </c>
      <c r="AN7" s="126">
        <v>365</v>
      </c>
    </row>
    <row r="8" spans="1:74" ht="13.5" thickBot="1">
      <c r="A8" s="52" t="s">
        <v>24</v>
      </c>
      <c r="B8" s="53"/>
      <c r="C8" s="54"/>
      <c r="D8" s="54"/>
      <c r="E8" s="54"/>
      <c r="F8" s="54"/>
      <c r="G8" s="54"/>
      <c r="H8" s="56">
        <f>Inputs!H$8</f>
        <v>0</v>
      </c>
      <c r="I8" s="56">
        <f>Inputs!I$8</f>
        <v>1</v>
      </c>
      <c r="J8" s="56">
        <f>Inputs!J$8</f>
        <v>2</v>
      </c>
      <c r="K8" s="56">
        <f>Inputs!K$8</f>
        <v>3</v>
      </c>
      <c r="L8" s="56">
        <f>Inputs!L$8</f>
        <v>4</v>
      </c>
      <c r="M8" s="57">
        <f>Inputs!M$8</f>
        <v>5</v>
      </c>
      <c r="N8" s="56">
        <f>Inputs!N$8</f>
        <v>6</v>
      </c>
      <c r="O8" s="56">
        <f>Inputs!O$8</f>
        <v>7</v>
      </c>
      <c r="P8" s="56">
        <f>Inputs!P$8</f>
        <v>8</v>
      </c>
      <c r="Q8" s="56">
        <f>Inputs!Q$8</f>
        <v>9</v>
      </c>
      <c r="R8" s="56">
        <f>Inputs!R$8</f>
        <v>10</v>
      </c>
      <c r="S8" s="57">
        <f>Inputs!S$8</f>
        <v>11</v>
      </c>
      <c r="T8" s="56">
        <f>Inputs!T$8</f>
        <v>12</v>
      </c>
      <c r="U8" s="56">
        <f>Inputs!U$8</f>
        <v>13</v>
      </c>
      <c r="V8" s="56">
        <f>Inputs!V$8</f>
        <v>14</v>
      </c>
      <c r="W8" s="56">
        <f>Inputs!W$8</f>
        <v>15</v>
      </c>
      <c r="X8" s="57">
        <f>Inputs!X$8</f>
        <v>16</v>
      </c>
      <c r="Y8" s="56">
        <f>Inputs!Y$8</f>
        <v>17</v>
      </c>
      <c r="Z8" s="56">
        <f>Inputs!Z$8</f>
        <v>18</v>
      </c>
      <c r="AA8" s="56">
        <f>Inputs!AA$8</f>
        <v>19</v>
      </c>
      <c r="AB8" s="56">
        <f>Inputs!AB$8</f>
        <v>20</v>
      </c>
      <c r="AC8" s="57">
        <f>Inputs!AC$8</f>
        <v>21</v>
      </c>
      <c r="AD8" s="56">
        <f>Inputs!AD$8</f>
        <v>22</v>
      </c>
      <c r="AE8" s="56">
        <f>Inputs!AE$8</f>
        <v>23</v>
      </c>
      <c r="AF8" s="56">
        <f>Inputs!AF$8</f>
        <v>24</v>
      </c>
      <c r="AG8" s="56">
        <f>Inputs!AG$8</f>
        <v>25</v>
      </c>
      <c r="AH8" s="57">
        <f>Inputs!AH$8</f>
        <v>26</v>
      </c>
      <c r="AI8" s="56">
        <f>Inputs!AI$8</f>
        <v>27</v>
      </c>
      <c r="AJ8" s="56">
        <f>Inputs!AJ$8</f>
        <v>28</v>
      </c>
      <c r="AK8" s="56">
        <f>Inputs!AK$8</f>
        <v>29</v>
      </c>
      <c r="AL8" s="56">
        <f>Inputs!AL$8</f>
        <v>30</v>
      </c>
      <c r="AM8" s="57">
        <f>Inputs!AM$8</f>
        <v>31</v>
      </c>
      <c r="AN8" s="125">
        <f>AM8+1</f>
        <v>32</v>
      </c>
    </row>
    <row r="9" spans="1:74">
      <c r="A9" s="60" t="s">
        <v>56</v>
      </c>
      <c r="B9" s="61"/>
      <c r="C9" s="62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</row>
    <row r="10" spans="1:74" s="66" customFormat="1" ht="12.75" customHeight="1" outlineLevel="1">
      <c r="A10" s="127">
        <f>ROW()</f>
        <v>10</v>
      </c>
      <c r="B10" s="64" t="s">
        <v>57</v>
      </c>
      <c r="C10" s="6"/>
      <c r="D10" s="6"/>
      <c r="E10" s="6"/>
      <c r="F10" s="6"/>
      <c r="G10" s="6"/>
      <c r="H10" s="6"/>
      <c r="I10" s="6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</row>
    <row r="11" spans="1:74" s="66" customFormat="1" ht="12.75" customHeight="1" outlineLevel="1">
      <c r="A11" s="127">
        <f>ROW()</f>
        <v>11</v>
      </c>
      <c r="B11" s="68"/>
      <c r="C11" s="6" t="s">
        <v>58</v>
      </c>
      <c r="D11" s="6"/>
      <c r="E11" s="6"/>
      <c r="F11" s="6"/>
      <c r="G11" s="6"/>
      <c r="H11" s="6"/>
      <c r="I11" s="6"/>
      <c r="J11" s="65"/>
      <c r="K11" s="65"/>
      <c r="L11" s="65"/>
      <c r="M11" s="65"/>
      <c r="N11" s="65"/>
      <c r="O11" s="65"/>
      <c r="P11" s="65"/>
      <c r="Q11" s="65"/>
      <c r="R11" s="65"/>
      <c r="S11" s="65">
        <f>Inputs!S$32</f>
        <v>2.6548672566371723E-2</v>
      </c>
      <c r="T11" s="65">
        <f>Inputs!T$32</f>
        <v>3.1034482758620641E-2</v>
      </c>
      <c r="U11" s="65">
        <f>Inputs!U$32</f>
        <v>2.2044088176352838E-2</v>
      </c>
      <c r="V11" s="65">
        <f>Inputs!V$32</f>
        <v>2.7450980392156765E-2</v>
      </c>
      <c r="W11" s="65">
        <f>Inputs!W$32</f>
        <v>1.7175572519083859E-2</v>
      </c>
      <c r="X11" s="65">
        <f>Inputs!X$32</f>
        <v>1.6885553470919357E-2</v>
      </c>
      <c r="Y11" s="65">
        <f>Inputs!Y$32</f>
        <v>1.4760147601476037E-2</v>
      </c>
      <c r="Z11" s="65">
        <f>Inputs!Z$32</f>
        <v>1.9090909090909047E-2</v>
      </c>
      <c r="AA11" s="65">
        <f>Inputs!AA$32</f>
        <v>1.7841213202497874E-2</v>
      </c>
      <c r="AB11" s="65">
        <f>Inputs!AB$32</f>
        <v>1.8404907975460238E-2</v>
      </c>
      <c r="AC11" s="65">
        <f>Inputs!AC$32</f>
        <v>8.6058519793459354E-3</v>
      </c>
      <c r="AD11" s="65">
        <f>Inputs!AD$32</f>
        <v>3.4982935153583528E-2</v>
      </c>
      <c r="AE11" s="65">
        <f>Inputs!AE$32</f>
        <v>7.8318219291014124E-2</v>
      </c>
      <c r="AF11" s="65">
        <f>Inputs!AF$32</f>
        <v>4.0519877675840865E-2</v>
      </c>
      <c r="AG11" s="65">
        <f>Inputs!AG$32</f>
        <v>2.4246877296105973E-2</v>
      </c>
      <c r="AH11" s="65">
        <f>Inputs!AH$32</f>
        <v>2.2100000000000002E-2</v>
      </c>
      <c r="AI11" s="65">
        <f>Inputs!AI$32</f>
        <v>2.2100000000000002E-2</v>
      </c>
      <c r="AJ11" s="65">
        <f>Inputs!AJ$32</f>
        <v>2.2100000000000002E-2</v>
      </c>
      <c r="AK11" s="65">
        <f>Inputs!AK$32</f>
        <v>2.2100000000000002E-2</v>
      </c>
      <c r="AL11" s="65">
        <f>Inputs!AL$32</f>
        <v>2.2100000000000002E-2</v>
      </c>
      <c r="AM11" s="65">
        <f>Inputs!AM$32</f>
        <v>2.2100000000000002E-2</v>
      </c>
      <c r="AN11" s="65"/>
    </row>
    <row r="12" spans="1:74" s="66" customFormat="1" ht="12.75" customHeight="1" outlineLevel="1">
      <c r="A12" s="127">
        <f>ROW()</f>
        <v>12</v>
      </c>
      <c r="B12" s="68"/>
      <c r="C12" s="6" t="str">
        <f>Inputs!C33</f>
        <v>Inflation Factor (convert 31/12/2024 $ to nominal $)</v>
      </c>
      <c r="D12" s="6"/>
      <c r="E12" s="6"/>
      <c r="F12" s="6"/>
      <c r="G12" s="6"/>
      <c r="H12" s="6"/>
      <c r="I12" s="6"/>
      <c r="J12" s="65"/>
      <c r="K12" s="65"/>
      <c r="L12" s="65"/>
      <c r="M12" s="65"/>
      <c r="N12" s="65"/>
      <c r="O12" s="65"/>
      <c r="P12" s="65"/>
      <c r="Q12" s="65"/>
      <c r="R12" s="65"/>
      <c r="S12" s="24">
        <f>Inputs!S$33</f>
        <v>0.69437580073223515</v>
      </c>
      <c r="T12" s="24">
        <f>Inputs!T$33</f>
        <v>0.71592539454806303</v>
      </c>
      <c r="U12" s="24">
        <f>Inputs!U$33</f>
        <v>0.73170731707317072</v>
      </c>
      <c r="V12" s="24">
        <f>Inputs!V$33</f>
        <v>0.75179340028694397</v>
      </c>
      <c r="W12" s="24">
        <f>Inputs!W$33</f>
        <v>0.76470588235294112</v>
      </c>
      <c r="X12" s="24">
        <f>Inputs!X$33</f>
        <v>0.77761836441893828</v>
      </c>
      <c r="Y12" s="24">
        <f>Inputs!Y$33</f>
        <v>0.78909612625538017</v>
      </c>
      <c r="Z12" s="24">
        <f>Inputs!Z$33</f>
        <v>0.80416068866571011</v>
      </c>
      <c r="AA12" s="24">
        <f>Inputs!AA$33</f>
        <v>0.81850789096126253</v>
      </c>
      <c r="AB12" s="24">
        <f>Inputs!AB$33</f>
        <v>0.83357245337159258</v>
      </c>
      <c r="AC12" s="24">
        <f>Inputs!AC$33</f>
        <v>0.84074605451936868</v>
      </c>
      <c r="AD12" s="24">
        <f>Inputs!AD$33</f>
        <v>0.87015781922525104</v>
      </c>
      <c r="AE12" s="24">
        <f>Inputs!AE$33</f>
        <v>0.93830703012912486</v>
      </c>
      <c r="AF12" s="24">
        <f>Inputs!AF$33</f>
        <v>0.97632711621233847</v>
      </c>
      <c r="AG12" s="24">
        <f>Inputs!AG$33</f>
        <v>1</v>
      </c>
      <c r="AH12" s="24">
        <f>Inputs!AH$33</f>
        <v>1.0221</v>
      </c>
      <c r="AI12" s="24">
        <f>Inputs!AI$33</f>
        <v>1.04468841</v>
      </c>
      <c r="AJ12" s="24">
        <f>Inputs!AJ$33</f>
        <v>1.0677760238609999</v>
      </c>
      <c r="AK12" s="24">
        <f>Inputs!AK$33</f>
        <v>1.0913738739883281</v>
      </c>
      <c r="AL12" s="24">
        <f>Inputs!AL$33</f>
        <v>1.1154932366034702</v>
      </c>
      <c r="AM12" s="24">
        <f>Inputs!AM$33</f>
        <v>1.1401456371324068</v>
      </c>
      <c r="AN12" s="24"/>
    </row>
    <row r="13" spans="1:74" s="66" customFormat="1" ht="12.75" customHeight="1" outlineLevel="1">
      <c r="A13" s="127">
        <f>ROW()</f>
        <v>13</v>
      </c>
      <c r="B13" s="64" t="s">
        <v>61</v>
      </c>
      <c r="C13" s="6"/>
      <c r="D13" s="6"/>
      <c r="E13" s="6"/>
      <c r="F13" s="69"/>
      <c r="G13" s="6"/>
      <c r="H13" s="6"/>
      <c r="I13" s="6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1"/>
      <c r="U13" s="11"/>
      <c r="V13" s="11"/>
      <c r="W13" s="11"/>
      <c r="X13" s="11"/>
      <c r="Y13" s="11"/>
      <c r="Z13" s="70"/>
      <c r="AB13" s="67"/>
      <c r="AC13" s="67"/>
      <c r="AD13" s="11"/>
      <c r="AE13" s="70"/>
      <c r="AG13" s="67"/>
      <c r="AH13" s="67"/>
      <c r="AI13" s="11"/>
      <c r="AJ13" s="70"/>
      <c r="AL13" s="67"/>
      <c r="AM13" s="67"/>
      <c r="AN13" s="67"/>
    </row>
    <row r="14" spans="1:74" s="66" customFormat="1" ht="12.75" customHeight="1" outlineLevel="1">
      <c r="A14" s="127">
        <f>ROW()</f>
        <v>14</v>
      </c>
      <c r="B14" s="68"/>
      <c r="C14" s="6" t="s">
        <v>29</v>
      </c>
      <c r="D14" s="6"/>
      <c r="E14" s="6"/>
      <c r="F14" s="6"/>
      <c r="G14" s="6"/>
      <c r="H14" s="6"/>
      <c r="I14" s="6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>
        <f>Inputs!AH$42</f>
        <v>7.1173E-2</v>
      </c>
      <c r="AI14" s="65">
        <f>Inputs!AI$42</f>
        <v>7.1173E-2</v>
      </c>
      <c r="AJ14" s="65">
        <f>Inputs!AJ$42</f>
        <v>7.1173E-2</v>
      </c>
      <c r="AK14" s="65">
        <f>Inputs!AK$42</f>
        <v>7.1173E-2</v>
      </c>
      <c r="AL14" s="65">
        <f>Inputs!AL$42</f>
        <v>7.1173E-2</v>
      </c>
      <c r="AM14" s="65">
        <f>Inputs!AM$42</f>
        <v>7.1173E-2</v>
      </c>
      <c r="AN14" s="65"/>
    </row>
    <row r="15" spans="1:74" s="66" customFormat="1" ht="12.75" customHeight="1" outlineLevel="1">
      <c r="A15" s="127">
        <f>ROW()</f>
        <v>15</v>
      </c>
      <c r="B15" s="68"/>
      <c r="C15" s="6" t="s">
        <v>60</v>
      </c>
      <c r="D15" s="6"/>
      <c r="E15" s="6"/>
      <c r="F15" s="6"/>
      <c r="G15" s="6"/>
      <c r="H15" s="6"/>
      <c r="I15" s="33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>
        <f>Inputs!AG$43</f>
        <v>1</v>
      </c>
      <c r="AH15" s="24">
        <f>Inputs!AH$43</f>
        <v>0.93355601756205586</v>
      </c>
      <c r="AI15" s="24">
        <f>Inputs!AI$43</f>
        <v>0.87152683792632557</v>
      </c>
      <c r="AJ15" s="24">
        <f>Inputs!AJ$43</f>
        <v>0.81361912401295178</v>
      </c>
      <c r="AK15" s="24">
        <f>Inputs!AK$43</f>
        <v>0.75955902922585972</v>
      </c>
      <c r="AL15" s="24">
        <f>Inputs!AL$43</f>
        <v>0.70909090242739481</v>
      </c>
      <c r="AM15" s="24">
        <f>Inputs!AM$43</f>
        <v>0.66197607895960298</v>
      </c>
      <c r="AN15" s="24"/>
    </row>
    <row r="16" spans="1:74" s="66" customFormat="1" ht="12.75" customHeight="1" outlineLevel="1">
      <c r="A16" s="127">
        <f>ROW()</f>
        <v>16</v>
      </c>
      <c r="B16" s="64" t="s">
        <v>15</v>
      </c>
      <c r="C16" s="6"/>
      <c r="D16" s="6"/>
      <c r="E16" s="6"/>
      <c r="F16" s="6"/>
      <c r="G16" s="6"/>
      <c r="H16" s="6"/>
      <c r="I16" s="3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65"/>
      <c r="Z16" s="65"/>
      <c r="AA16" s="65"/>
      <c r="AB16" s="65">
        <f>WACC!R$15</f>
        <v>4.6780000000000002E-2</v>
      </c>
      <c r="AC16" s="65">
        <f>WACC!S$15</f>
        <v>4.6649999999999997E-2</v>
      </c>
      <c r="AD16" s="65">
        <f>WACC!T15</f>
        <v>2.768E-2</v>
      </c>
      <c r="AE16" s="65">
        <f>WACC!U15</f>
        <v>2.6080000000000002E-2</v>
      </c>
      <c r="AF16" s="65">
        <f>WACC!V15</f>
        <v>2.5270000000000001E-2</v>
      </c>
      <c r="AG16" s="65">
        <f>WACC!W15</f>
        <v>2.4930000000000001E-2</v>
      </c>
      <c r="AH16" s="65">
        <f>WACC!X15</f>
        <v>2.4470000000000002E-2</v>
      </c>
      <c r="AI16" s="65">
        <f>WACC!Y15</f>
        <v>5.8960000000000005E-2</v>
      </c>
      <c r="AJ16" s="65">
        <f>WACC!Z15</f>
        <v>5.8960000000000005E-2</v>
      </c>
      <c r="AK16" s="65">
        <f>WACC!AA15</f>
        <v>5.8960000000000005E-2</v>
      </c>
      <c r="AL16" s="65">
        <f>WACC!AB15</f>
        <v>5.8960000000000005E-2</v>
      </c>
      <c r="AM16" s="65">
        <f>WACC!AC15</f>
        <v>5.8960000000000005E-2</v>
      </c>
      <c r="AN16" s="65"/>
    </row>
    <row r="17" spans="1:40" s="66" customFormat="1" ht="12.75" customHeight="1" outlineLevel="1">
      <c r="A17" s="127">
        <f>ROW()</f>
        <v>17</v>
      </c>
      <c r="B17" s="68"/>
      <c r="C17" s="6"/>
      <c r="D17" s="6"/>
      <c r="E17" s="6"/>
      <c r="F17" s="6"/>
      <c r="G17" s="6"/>
      <c r="H17" s="6"/>
      <c r="I17" s="33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70"/>
      <c r="AB17" s="67"/>
      <c r="AC17" s="67"/>
      <c r="AD17" s="24"/>
      <c r="AE17" s="70"/>
      <c r="AG17" s="67"/>
      <c r="AH17" s="67"/>
      <c r="AI17" s="24"/>
      <c r="AJ17" s="70"/>
      <c r="AL17" s="67"/>
      <c r="AM17" s="67"/>
      <c r="AN17" s="67"/>
    </row>
    <row r="18" spans="1:40" s="66" customFormat="1" ht="12.75" customHeight="1">
      <c r="A18" s="129" t="s">
        <v>98</v>
      </c>
      <c r="B18" s="129"/>
      <c r="C18" s="130"/>
      <c r="D18" s="131"/>
      <c r="E18" s="131"/>
      <c r="F18" s="132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</row>
    <row r="19" spans="1:40" s="66" customFormat="1" ht="12.75" customHeight="1" outlineLevel="1">
      <c r="A19" s="127">
        <f>ROW()</f>
        <v>19</v>
      </c>
      <c r="B19" s="133" t="s">
        <v>99</v>
      </c>
      <c r="C19" s="134"/>
      <c r="D19" s="134"/>
      <c r="E19" s="134"/>
      <c r="F19" s="121"/>
      <c r="G19" s="134"/>
      <c r="H19" s="134"/>
      <c r="I19" s="134"/>
      <c r="J19" s="134"/>
      <c r="K19" s="121"/>
      <c r="L19" s="121"/>
      <c r="M19" s="121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5"/>
      <c r="Z19" s="135"/>
      <c r="AA19" s="135"/>
      <c r="AB19" s="135"/>
      <c r="AC19" s="135"/>
      <c r="AD19" s="496">
        <f>Asset!AC25*AC$12</f>
        <v>3358.2620979256135</v>
      </c>
      <c r="AE19" s="496">
        <f>Asset!AD25*AD$12</f>
        <v>3325.7752722157979</v>
      </c>
      <c r="AF19" s="496">
        <f>Asset!AE25*AE$12</f>
        <v>3499.4111882124457</v>
      </c>
      <c r="AG19" s="496">
        <f>Asset!AF25*AF$12</f>
        <v>3554.572509235717</v>
      </c>
      <c r="AH19" s="496">
        <f>Asset!AG25*AG$12</f>
        <v>3540.9783092067919</v>
      </c>
      <c r="AI19" s="496">
        <f>Asset!AH25*AH$12</f>
        <v>3514.0046913963101</v>
      </c>
      <c r="AJ19" s="496">
        <f>Asset!AI25*AI$12</f>
        <v>3483.0386718216664</v>
      </c>
      <c r="AK19" s="496">
        <f>Asset!AJ25*AJ$12</f>
        <v>3456.3683240310002</v>
      </c>
      <c r="AL19" s="496">
        <f>Asset!AK25*AK$12</f>
        <v>3416.5183311542683</v>
      </c>
      <c r="AM19" s="496">
        <f>Asset!AL25*AL$12</f>
        <v>3366.8952378877307</v>
      </c>
      <c r="AN19" s="496">
        <f>Asset!AM25*AM$12</f>
        <v>3293.6796559813556</v>
      </c>
    </row>
    <row r="20" spans="1:40" s="66" customFormat="1" ht="12.75" customHeight="1" outlineLevel="1">
      <c r="A20" s="127">
        <f>ROW()</f>
        <v>20</v>
      </c>
      <c r="B20" s="133" t="s">
        <v>100</v>
      </c>
      <c r="C20" s="136"/>
      <c r="D20" s="136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13"/>
      <c r="Z20" s="13"/>
      <c r="AA20" s="13"/>
      <c r="AB20" s="13"/>
      <c r="AC20" s="13"/>
      <c r="AD20" s="13">
        <f>AD$19*WACC!T26</f>
        <v>1511.2179440665259</v>
      </c>
      <c r="AE20" s="13">
        <f>AE$19*WACC!U26</f>
        <v>1496.5988724971089</v>
      </c>
      <c r="AF20" s="13">
        <f>AF$19*WACC!V26</f>
        <v>1574.7350346956005</v>
      </c>
      <c r="AG20" s="13">
        <f>AG$19*WACC!W26</f>
        <v>1599.5576291560726</v>
      </c>
      <c r="AH20" s="13">
        <f>AH$19*WACC!X26</f>
        <v>1593.4402391430563</v>
      </c>
      <c r="AI20" s="13">
        <f>AI$19*WACC!Y26</f>
        <v>1581.3021111283394</v>
      </c>
      <c r="AJ20" s="13">
        <f>AJ$19*WACC!Z26</f>
        <v>1567.3674023197498</v>
      </c>
      <c r="AK20" s="13">
        <f>AK$19*WACC!AA26</f>
        <v>1555.3657458139498</v>
      </c>
      <c r="AL20" s="13">
        <f>AL$19*WACC!AB26</f>
        <v>1537.4332490194206</v>
      </c>
      <c r="AM20" s="13">
        <f>AM$19*WACC!AC26</f>
        <v>1515.1028570494786</v>
      </c>
      <c r="AN20" s="13"/>
    </row>
    <row r="21" spans="1:40" s="66" customFormat="1" ht="12.75" customHeight="1" outlineLevel="1">
      <c r="A21" s="127">
        <f>ROW()</f>
        <v>21</v>
      </c>
      <c r="B21" s="133" t="s">
        <v>101</v>
      </c>
      <c r="C21" s="136"/>
      <c r="D21" s="136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13"/>
      <c r="Z21" s="13"/>
      <c r="AA21" s="13"/>
      <c r="AB21" s="13"/>
      <c r="AC21" s="13"/>
      <c r="AD21" s="13">
        <f>AD$19*WACC!T25</f>
        <v>1847.0441538590876</v>
      </c>
      <c r="AE21" s="13">
        <f>AE$19*WACC!U25</f>
        <v>1829.176399718689</v>
      </c>
      <c r="AF21" s="13">
        <f>AF$19*WACC!V25</f>
        <v>1924.6761535168453</v>
      </c>
      <c r="AG21" s="13">
        <f>AG$19*WACC!W25</f>
        <v>1955.0148800796444</v>
      </c>
      <c r="AH21" s="13">
        <f>AH$19*WACC!X25</f>
        <v>1947.5380700637356</v>
      </c>
      <c r="AI21" s="13">
        <f>AI$19*WACC!Y25</f>
        <v>1932.7025802679707</v>
      </c>
      <c r="AJ21" s="13">
        <f>AJ$19*WACC!Z25</f>
        <v>1915.6712695019166</v>
      </c>
      <c r="AK21" s="13">
        <f>AK$19*WACC!AA25</f>
        <v>1901.0025782170503</v>
      </c>
      <c r="AL21" s="13">
        <f>AL$19*WACC!AB25</f>
        <v>1879.0850821348477</v>
      </c>
      <c r="AM21" s="13">
        <f>AM$19*WACC!AC25</f>
        <v>1851.792380838252</v>
      </c>
      <c r="AN21" s="13"/>
    </row>
    <row r="22" spans="1:40" s="66" customFormat="1" ht="12.75" customHeight="1" outlineLevel="1">
      <c r="A22" s="127">
        <f>ROW()</f>
        <v>22</v>
      </c>
      <c r="B22" s="137"/>
      <c r="C22" s="138" t="s">
        <v>102</v>
      </c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838" t="str">
        <f>IF(ROUND(AD19-AD20-AD21,8)=0,"OK","CHECK")</f>
        <v>OK</v>
      </c>
      <c r="AE22" s="838" t="str">
        <f t="shared" ref="AE22:AH22" si="0">IF(ROUND(AE19-AE20-AE21,8)=0,"OK","CHECK")</f>
        <v>OK</v>
      </c>
      <c r="AF22" s="838" t="str">
        <f t="shared" si="0"/>
        <v>OK</v>
      </c>
      <c r="AG22" s="838" t="str">
        <f t="shared" si="0"/>
        <v>OK</v>
      </c>
      <c r="AH22" s="838" t="str">
        <f t="shared" si="0"/>
        <v>OK</v>
      </c>
      <c r="AI22" s="838" t="str">
        <f>IF(ROUND(AI19-AI20-AI21,8)=0,"OK","CHECK")</f>
        <v>OK</v>
      </c>
      <c r="AJ22" s="838" t="str">
        <f t="shared" ref="AJ22:AM22" si="1">IF(ROUND(AJ19-AJ20-AJ21,8)=0,"OK","CHECK")</f>
        <v>OK</v>
      </c>
      <c r="AK22" s="838" t="str">
        <f t="shared" si="1"/>
        <v>OK</v>
      </c>
      <c r="AL22" s="838" t="str">
        <f t="shared" si="1"/>
        <v>OK</v>
      </c>
      <c r="AM22" s="838" t="str">
        <f t="shared" si="1"/>
        <v>OK</v>
      </c>
    </row>
    <row r="23" spans="1:40" s="66" customFormat="1" ht="12.75" customHeight="1">
      <c r="A23" s="129" t="s">
        <v>103</v>
      </c>
      <c r="B23" s="129"/>
      <c r="C23" s="130"/>
      <c r="D23" s="131"/>
      <c r="E23" s="131"/>
      <c r="F23" s="132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</row>
    <row r="24" spans="1:40" s="66" customFormat="1" ht="12.75" customHeight="1" outlineLevel="1" thickBot="1">
      <c r="A24" s="127">
        <f>ROW()</f>
        <v>24</v>
      </c>
      <c r="B24" s="133" t="s">
        <v>104</v>
      </c>
      <c r="C24" s="70"/>
      <c r="D24" s="70"/>
      <c r="E24" s="70"/>
      <c r="F24" s="142" t="s">
        <v>63</v>
      </c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134"/>
      <c r="Z24" s="134"/>
      <c r="AA24" s="70"/>
      <c r="AB24" s="70"/>
      <c r="AC24" s="70"/>
      <c r="AD24" s="134"/>
      <c r="AE24" s="134"/>
      <c r="AF24" s="70"/>
      <c r="AG24" s="70"/>
      <c r="AH24" s="70"/>
      <c r="AI24" s="134"/>
      <c r="AJ24" s="134"/>
      <c r="AK24" s="70"/>
      <c r="AL24" s="70"/>
      <c r="AM24" s="70"/>
      <c r="AN24" s="70"/>
    </row>
    <row r="25" spans="1:40" s="66" customFormat="1" ht="12.75" customHeight="1" outlineLevel="1">
      <c r="A25" s="127">
        <f>ROW()</f>
        <v>25</v>
      </c>
      <c r="B25" s="407"/>
      <c r="C25" s="343" t="s">
        <v>464</v>
      </c>
      <c r="D25" s="70"/>
      <c r="E25" s="70"/>
      <c r="F25" s="406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134"/>
      <c r="Z25" s="134"/>
      <c r="AA25" s="70"/>
      <c r="AB25" s="70"/>
      <c r="AC25" s="70"/>
      <c r="AD25" s="134"/>
      <c r="AE25" s="134"/>
      <c r="AF25" s="70"/>
      <c r="AG25" s="70"/>
      <c r="AH25" s="70"/>
      <c r="AI25" s="134"/>
      <c r="AJ25" s="134"/>
      <c r="AK25" s="70"/>
      <c r="AL25" s="70"/>
      <c r="AM25" s="70"/>
      <c r="AN25" s="70"/>
    </row>
    <row r="26" spans="1:40" s="66" customFormat="1" ht="12.75" customHeight="1" outlineLevel="1">
      <c r="A26" s="127">
        <f>ROW()</f>
        <v>26</v>
      </c>
      <c r="B26" s="407"/>
      <c r="C26" s="408" t="s">
        <v>36</v>
      </c>
      <c r="D26" s="70"/>
      <c r="E26" s="70"/>
      <c r="F26" s="406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134"/>
      <c r="Z26" s="134"/>
      <c r="AA26" s="70"/>
      <c r="AB26" s="70"/>
      <c r="AC26" s="70"/>
      <c r="AD26" s="134"/>
      <c r="AE26" s="134"/>
      <c r="AF26" s="70"/>
      <c r="AG26" s="70"/>
      <c r="AH26" s="70"/>
      <c r="AI26" s="134"/>
      <c r="AJ26" s="134"/>
      <c r="AK26" s="70"/>
      <c r="AL26" s="70"/>
      <c r="AM26" s="70"/>
      <c r="AN26" s="70"/>
    </row>
    <row r="27" spans="1:40" s="66" customFormat="1" ht="12.75" customHeight="1" outlineLevel="1">
      <c r="A27" s="127">
        <f>ROW()</f>
        <v>27</v>
      </c>
      <c r="B27" s="407"/>
      <c r="C27" s="409" t="s">
        <v>675</v>
      </c>
      <c r="D27" s="70"/>
      <c r="E27" s="70"/>
      <c r="F27" s="305">
        <f>SUMPRODUCT($AG$15:$AM$15,AG27:AM27)</f>
        <v>27.086894337666809</v>
      </c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134"/>
      <c r="Z27" s="134"/>
      <c r="AA27" s="70"/>
      <c r="AB27" s="70"/>
      <c r="AC27" s="70"/>
      <c r="AD27" s="134"/>
      <c r="AE27" s="134"/>
      <c r="AF27" s="70"/>
      <c r="AG27" s="70"/>
      <c r="AH27" s="70"/>
      <c r="AI27" s="13">
        <f>CoS_Tariff_Revenue!AM41</f>
        <v>5.07300691896</v>
      </c>
      <c r="AJ27" s="13">
        <f>CoS_Tariff_Revenue!AN41</f>
        <v>9.4028356661199641</v>
      </c>
      <c r="AK27" s="13">
        <f>CoS_Tariff_Revenue!AO41</f>
        <v>4.9177306761914066</v>
      </c>
      <c r="AL27" s="13">
        <f>CoS_Tariff_Revenue!AP41</f>
        <v>7.6522836030998063</v>
      </c>
      <c r="AM27" s="13">
        <f>CoS_Tariff_Revenue!AQ41</f>
        <v>8.842969561598947</v>
      </c>
      <c r="AN27" s="70"/>
    </row>
    <row r="28" spans="1:40" s="66" customFormat="1" ht="12.75" customHeight="1" outlineLevel="1">
      <c r="A28" s="127">
        <f>ROW()</f>
        <v>28</v>
      </c>
      <c r="B28" s="407"/>
      <c r="C28" s="409" t="s">
        <v>402</v>
      </c>
      <c r="D28" s="70"/>
      <c r="E28" s="70"/>
      <c r="F28" s="305">
        <f>SUMPRODUCT($AG$15:$AM$15,AG28:AM28)</f>
        <v>118.90670229293863</v>
      </c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134"/>
      <c r="Z28" s="134"/>
      <c r="AA28" s="70"/>
      <c r="AB28" s="70"/>
      <c r="AC28" s="70"/>
      <c r="AD28" s="13"/>
      <c r="AE28" s="13"/>
      <c r="AF28" s="13"/>
      <c r="AG28" s="13"/>
      <c r="AH28" s="13"/>
      <c r="AI28" s="13">
        <f>CoS_Tariff_Revenue!AM42</f>
        <v>22.653765779386433</v>
      </c>
      <c r="AJ28" s="13">
        <f>CoS_Tariff_Revenue!AN42</f>
        <v>28.427282331198722</v>
      </c>
      <c r="AK28" s="13">
        <f>CoS_Tariff_Revenue!AO42</f>
        <v>34.062931579359301</v>
      </c>
      <c r="AL28" s="13">
        <f>CoS_Tariff_Revenue!AP42</f>
        <v>35.089115027830481</v>
      </c>
      <c r="AM28" s="13">
        <f>CoS_Tariff_Revenue!AQ42</f>
        <v>38.188959099536149</v>
      </c>
    </row>
    <row r="29" spans="1:40" s="66" customFormat="1" ht="12.75" customHeight="1" outlineLevel="1">
      <c r="A29" s="127">
        <f>ROW()</f>
        <v>29</v>
      </c>
      <c r="B29" s="407"/>
      <c r="C29" s="409" t="s">
        <v>79</v>
      </c>
      <c r="D29" s="70"/>
      <c r="E29" s="70"/>
      <c r="F29" s="305">
        <f t="shared" ref="F29:F44" si="2">SUMPRODUCT($AG$15:$AM$15,AG29:AM29)</f>
        <v>357.60651599992741</v>
      </c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134"/>
      <c r="Z29" s="134"/>
      <c r="AA29" s="70"/>
      <c r="AB29" s="70"/>
      <c r="AC29" s="70"/>
      <c r="AD29" s="13"/>
      <c r="AE29" s="13"/>
      <c r="AF29" s="13"/>
      <c r="AG29" s="13"/>
      <c r="AH29" s="13"/>
      <c r="AI29" s="13">
        <f>CoS_Tariff_Revenue!AM43</f>
        <v>87.531410554156537</v>
      </c>
      <c r="AJ29" s="13">
        <f>CoS_Tariff_Revenue!AN43</f>
        <v>95.864328680301668</v>
      </c>
      <c r="AK29" s="13">
        <f>CoS_Tariff_Revenue!AO43</f>
        <v>97.261411399811962</v>
      </c>
      <c r="AL29" s="13">
        <f>CoS_Tariff_Revenue!AP43</f>
        <v>92.925876825996284</v>
      </c>
      <c r="AM29" s="13">
        <f>CoS_Tariff_Revenue!AQ43</f>
        <v>96.007720451139292</v>
      </c>
    </row>
    <row r="30" spans="1:40" s="66" customFormat="1" ht="12.75" customHeight="1" outlineLevel="1">
      <c r="A30" s="127">
        <f>ROW()</f>
        <v>30</v>
      </c>
      <c r="B30" s="407"/>
      <c r="C30" s="408" t="s">
        <v>465</v>
      </c>
      <c r="D30" s="70"/>
      <c r="E30" s="70"/>
      <c r="F30" s="305">
        <f t="shared" si="2"/>
        <v>670.26718231405914</v>
      </c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134"/>
      <c r="Z30" s="134"/>
      <c r="AA30" s="70"/>
      <c r="AB30" s="70"/>
      <c r="AC30" s="70"/>
      <c r="AD30" s="13"/>
      <c r="AE30" s="13"/>
      <c r="AF30" s="13"/>
      <c r="AG30" s="13"/>
      <c r="AH30" s="13"/>
      <c r="AI30" s="13">
        <f>CoS_Tariff_Revenue!AM44</f>
        <v>164.45372302872261</v>
      </c>
      <c r="AJ30" s="13">
        <f>CoS_Tariff_Revenue!AN44</f>
        <v>172.67761949865636</v>
      </c>
      <c r="AK30" s="13">
        <f>CoS_Tariff_Revenue!AO44</f>
        <v>177.56314614296545</v>
      </c>
      <c r="AL30" s="13">
        <f>CoS_Tariff_Revenue!AP44</f>
        <v>180.18524071959436</v>
      </c>
      <c r="AM30" s="13">
        <f>CoS_Tariff_Revenue!AQ44</f>
        <v>187.0311234243963</v>
      </c>
    </row>
    <row r="31" spans="1:40" s="66" customFormat="1" ht="12.75" customHeight="1" outlineLevel="1">
      <c r="A31" s="127">
        <f>ROW()</f>
        <v>31</v>
      </c>
      <c r="B31" s="407"/>
      <c r="C31" s="409" t="s">
        <v>387</v>
      </c>
      <c r="D31" s="70"/>
      <c r="E31" s="70"/>
      <c r="F31" s="305">
        <f t="shared" si="2"/>
        <v>-291.12679651862129</v>
      </c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134"/>
      <c r="Z31" s="134"/>
      <c r="AA31" s="70"/>
      <c r="AB31" s="70"/>
      <c r="AC31" s="70"/>
      <c r="AD31" s="13"/>
      <c r="AE31" s="13"/>
      <c r="AF31" s="13"/>
      <c r="AG31" s="13"/>
      <c r="AH31" s="13"/>
      <c r="AI31" s="13">
        <f>CoS_Tariff_Revenue!AM45</f>
        <v>-77.65950367985846</v>
      </c>
      <c r="AJ31" s="13">
        <f>CoS_Tariff_Revenue!AN45</f>
        <v>-76.975154647258833</v>
      </c>
      <c r="AK31" s="13">
        <f>CoS_Tariff_Revenue!AO45</f>
        <v>-76.385739961085108</v>
      </c>
      <c r="AL31" s="13">
        <f>CoS_Tariff_Revenue!AP45</f>
        <v>-75.505055118509333</v>
      </c>
      <c r="AM31" s="13">
        <f>CoS_Tariff_Revenue!AQ45</f>
        <v>-74.408384757318856</v>
      </c>
    </row>
    <row r="32" spans="1:40" s="66" customFormat="1" ht="12.75" customHeight="1" outlineLevel="1">
      <c r="A32" s="127">
        <f>ROW()</f>
        <v>32</v>
      </c>
      <c r="B32" s="407"/>
      <c r="C32" s="408" t="s">
        <v>53</v>
      </c>
      <c r="D32" s="70"/>
      <c r="E32" s="70"/>
      <c r="F32" s="305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134"/>
      <c r="Z32" s="134"/>
      <c r="AA32" s="70"/>
      <c r="AB32" s="70"/>
      <c r="AC32" s="70"/>
      <c r="AD32" s="13"/>
      <c r="AE32" s="13"/>
      <c r="AF32" s="13"/>
      <c r="AG32" s="13"/>
      <c r="AH32" s="13"/>
      <c r="AI32" s="13">
        <f>CoS_Tariff_Revenue!AM46</f>
        <v>250.10225590074958</v>
      </c>
      <c r="AJ32" s="13">
        <f>CoS_Tariff_Revenue!AN46</f>
        <v>247.89831138956347</v>
      </c>
      <c r="AK32" s="13">
        <f>CoS_Tariff_Revenue!AO46</f>
        <v>246.00010272625838</v>
      </c>
      <c r="AL32" s="13">
        <f>CoS_Tariff_Revenue!AP46</f>
        <v>243.16385918324272</v>
      </c>
      <c r="AM32" s="13">
        <f>CoS_Tariff_Revenue!AQ46</f>
        <v>239.63203476618347</v>
      </c>
    </row>
    <row r="33" spans="1:39" s="66" customFormat="1" ht="12.75" customHeight="1" outlineLevel="1">
      <c r="A33" s="127">
        <f>ROW()</f>
        <v>33</v>
      </c>
      <c r="B33" s="407"/>
      <c r="C33" s="408" t="s">
        <v>112</v>
      </c>
      <c r="D33" s="70"/>
      <c r="E33" s="70"/>
      <c r="F33" s="305">
        <f t="shared" si="2"/>
        <v>168.85765108787044</v>
      </c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134"/>
      <c r="Z33" s="134"/>
      <c r="AA33" s="70"/>
      <c r="AB33" s="70"/>
      <c r="AC33" s="70"/>
      <c r="AD33" s="134"/>
      <c r="AE33" s="134"/>
      <c r="AF33" s="134"/>
      <c r="AG33" s="134"/>
      <c r="AH33" s="134"/>
      <c r="AI33" s="134">
        <f>-AI47</f>
        <v>33.494031664933729</v>
      </c>
      <c r="AJ33" s="134">
        <f t="shared" ref="AJ33:AM33" si="3">-AJ47</f>
        <v>40.935761724315917</v>
      </c>
      <c r="AK33" s="134">
        <f t="shared" si="3"/>
        <v>41.977871281907532</v>
      </c>
      <c r="AL33" s="134">
        <f t="shared" si="3"/>
        <v>53.568750335132279</v>
      </c>
      <c r="AM33" s="134">
        <f t="shared" si="3"/>
        <v>55.124046728449869</v>
      </c>
    </row>
    <row r="34" spans="1:39" s="66" customFormat="1" ht="12.75" customHeight="1" outlineLevel="1">
      <c r="A34" s="127">
        <f>ROW()</f>
        <v>34</v>
      </c>
      <c r="B34" s="407"/>
      <c r="C34" s="408" t="s">
        <v>81</v>
      </c>
      <c r="D34" s="70"/>
      <c r="E34" s="70"/>
      <c r="F34" s="305">
        <f t="shared" si="2"/>
        <v>-84.428825543935218</v>
      </c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134"/>
      <c r="Z34" s="134"/>
      <c r="AA34" s="70"/>
      <c r="AB34" s="70"/>
      <c r="AC34" s="70"/>
      <c r="AD34" s="134"/>
      <c r="AE34" s="134"/>
      <c r="AF34" s="134"/>
      <c r="AG34" s="134"/>
      <c r="AH34" s="134"/>
      <c r="AI34" s="134">
        <f>-AI48</f>
        <v>-16.747015832466865</v>
      </c>
      <c r="AJ34" s="134">
        <f t="shared" ref="AJ34:AM34" si="4">-AJ48</f>
        <v>-20.467880862157958</v>
      </c>
      <c r="AK34" s="134">
        <f t="shared" si="4"/>
        <v>-20.988935640953766</v>
      </c>
      <c r="AL34" s="134">
        <f t="shared" si="4"/>
        <v>-26.784375167566139</v>
      </c>
      <c r="AM34" s="134">
        <f t="shared" si="4"/>
        <v>-27.562023364224935</v>
      </c>
    </row>
    <row r="35" spans="1:39" s="66" customFormat="1" ht="12.75" customHeight="1" outlineLevel="1">
      <c r="A35" s="127">
        <f>ROW()</f>
        <v>35</v>
      </c>
      <c r="B35" s="139"/>
      <c r="C35" s="77" t="s">
        <v>76</v>
      </c>
      <c r="D35" s="140"/>
      <c r="E35" s="140"/>
      <c r="F35" s="306">
        <f t="shared" si="2"/>
        <v>1904.7425135002152</v>
      </c>
      <c r="G35" s="306"/>
      <c r="H35" s="30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>
        <f>SUM(AI27:AI34)</f>
        <v>468.90167433458362</v>
      </c>
      <c r="AJ35" s="141">
        <f>SUM(AJ27:AJ34)</f>
        <v>497.7631037807393</v>
      </c>
      <c r="AK35" s="141">
        <f>SUM(AK27:AK34)</f>
        <v>504.40851820445516</v>
      </c>
      <c r="AL35" s="141">
        <f>SUM(AL27:AL34)</f>
        <v>510.29569540882039</v>
      </c>
      <c r="AM35" s="141">
        <f>SUM(AM27:AM34)</f>
        <v>522.85644590976028</v>
      </c>
    </row>
    <row r="36" spans="1:39" s="66" customFormat="1" ht="12.75" customHeight="1" outlineLevel="1">
      <c r="A36" s="127">
        <f>ROW()</f>
        <v>36</v>
      </c>
      <c r="B36" s="133" t="s">
        <v>106</v>
      </c>
      <c r="C36" s="70"/>
      <c r="D36" s="70"/>
      <c r="E36" s="70"/>
      <c r="F36" s="305"/>
      <c r="G36" s="305"/>
      <c r="H36" s="305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</row>
    <row r="37" spans="1:39" s="66" customFormat="1" ht="12.75" customHeight="1" outlineLevel="1">
      <c r="A37" s="127">
        <f>ROW()</f>
        <v>37</v>
      </c>
      <c r="B37" s="133"/>
      <c r="C37" s="6" t="s">
        <v>675</v>
      </c>
      <c r="D37" s="70"/>
      <c r="E37" s="70"/>
      <c r="F37" s="305">
        <f t="shared" ref="F37" si="5">SUMPRODUCT($AG$15:$AM$15,AG37:AM37)</f>
        <v>-27.086894337666809</v>
      </c>
      <c r="G37" s="305"/>
      <c r="H37" s="305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>
        <f>-Inputs!AI2654</f>
        <v>-5.07300691896</v>
      </c>
      <c r="AJ37" s="13">
        <f>-Inputs!AJ2654</f>
        <v>-9.4028356661199641</v>
      </c>
      <c r="AK37" s="13">
        <f>-Inputs!AK2654</f>
        <v>-4.9177306761914066</v>
      </c>
      <c r="AL37" s="13">
        <f>-Inputs!AL2654</f>
        <v>-7.6522836030998063</v>
      </c>
      <c r="AM37" s="13">
        <f>-Inputs!AM2654</f>
        <v>-8.842969561598947</v>
      </c>
    </row>
    <row r="38" spans="1:39" s="66" customFormat="1" ht="12.75" customHeight="1" outlineLevel="1">
      <c r="A38" s="127">
        <f>ROW()</f>
        <v>38</v>
      </c>
      <c r="B38" s="139"/>
      <c r="C38" s="6" t="s">
        <v>402</v>
      </c>
      <c r="D38" s="70"/>
      <c r="E38" s="70"/>
      <c r="F38" s="305">
        <f t="shared" si="2"/>
        <v>-118.90670229293863</v>
      </c>
      <c r="G38" s="305"/>
      <c r="H38" s="305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>
        <f>-Inputs!AI2656</f>
        <v>-22.653765779386433</v>
      </c>
      <c r="AJ38" s="13">
        <f>-Inputs!AJ2656</f>
        <v>-28.427282331198722</v>
      </c>
      <c r="AK38" s="13">
        <f>-Inputs!AK2656</f>
        <v>-34.062931579359301</v>
      </c>
      <c r="AL38" s="13">
        <f>-Inputs!AL2656</f>
        <v>-35.089115027830481</v>
      </c>
      <c r="AM38" s="13">
        <f>-Inputs!AM2656</f>
        <v>-38.188959099536149</v>
      </c>
    </row>
    <row r="39" spans="1:39" s="66" customFormat="1" ht="12.75" customHeight="1" outlineLevel="1">
      <c r="A39" s="127">
        <f>ROW()</f>
        <v>39</v>
      </c>
      <c r="B39" s="139"/>
      <c r="C39" s="6" t="s">
        <v>79</v>
      </c>
      <c r="D39" s="70"/>
      <c r="E39" s="70"/>
      <c r="F39" s="305">
        <f t="shared" si="2"/>
        <v>-357.60651599992741</v>
      </c>
      <c r="G39" s="305"/>
      <c r="H39" s="305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>
        <f>-Inputs!AI2657-AI37-AI38</f>
        <v>-87.531410554156537</v>
      </c>
      <c r="AJ39" s="13">
        <f>-Inputs!AJ2657-AJ37-AJ38</f>
        <v>-95.864328680301668</v>
      </c>
      <c r="AK39" s="13">
        <f>-Inputs!AK2657-AK37-AK38</f>
        <v>-97.261411399811962</v>
      </c>
      <c r="AL39" s="13">
        <f>-Inputs!AL2657-AL37-AL38</f>
        <v>-92.925876825996284</v>
      </c>
      <c r="AM39" s="13">
        <f>-Inputs!AM2657-AM37-AM38</f>
        <v>-96.007720451139292</v>
      </c>
    </row>
    <row r="40" spans="1:39" s="66" customFormat="1" ht="12.75" customHeight="1" outlineLevel="1">
      <c r="A40" s="127">
        <f>ROW()</f>
        <v>40</v>
      </c>
      <c r="B40" s="139"/>
      <c r="C40" s="70" t="s">
        <v>107</v>
      </c>
      <c r="D40" s="70"/>
      <c r="E40" s="70"/>
      <c r="F40" s="305">
        <f t="shared" si="2"/>
        <v>-427.17917454777614</v>
      </c>
      <c r="G40" s="305"/>
      <c r="H40" s="305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>
        <f>-AI21*AI$16</f>
        <v>-113.95214413259956</v>
      </c>
      <c r="AJ40" s="13">
        <f>-AJ21*AJ$16</f>
        <v>-112.94797804983301</v>
      </c>
      <c r="AK40" s="13">
        <f>-AK21*AK$16</f>
        <v>-112.0831120116773</v>
      </c>
      <c r="AL40" s="13">
        <f>-AL21*AL$16</f>
        <v>-110.79085644267063</v>
      </c>
      <c r="AM40" s="13">
        <f>-AM21*AM$16</f>
        <v>-109.18167877422334</v>
      </c>
    </row>
    <row r="41" spans="1:39" s="66" customFormat="1" ht="12.75" customHeight="1" outlineLevel="1">
      <c r="A41" s="127">
        <f>ROW()</f>
        <v>41</v>
      </c>
      <c r="B41" s="139"/>
      <c r="C41" s="70" t="s">
        <v>34</v>
      </c>
      <c r="D41" s="70"/>
      <c r="E41" s="70"/>
      <c r="F41" s="305">
        <f t="shared" si="2"/>
        <v>-411.10438936233788</v>
      </c>
      <c r="G41" s="305"/>
      <c r="H41" s="305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>
        <f>Tax_Asset!AI22</f>
        <v>-128.04457473303529</v>
      </c>
      <c r="AJ41" s="13">
        <f>Tax_Asset!AJ22</f>
        <v>-114.66813997223285</v>
      </c>
      <c r="AK41" s="13">
        <f>Tax_Asset!AK22</f>
        <v>-116.15709493105678</v>
      </c>
      <c r="AL41" s="13">
        <f>Tax_Asset!AL22</f>
        <v>-85.275062392115586</v>
      </c>
      <c r="AM41" s="13">
        <f>Tax_Asset!AM22</f>
        <v>-86.888295595096309</v>
      </c>
    </row>
    <row r="42" spans="1:39" s="66" customFormat="1" ht="12.75" customHeight="1" outlineLevel="1">
      <c r="A42" s="127">
        <f>ROW()</f>
        <v>42</v>
      </c>
      <c r="B42" s="139"/>
      <c r="C42" s="140" t="s">
        <v>108</v>
      </c>
      <c r="D42" s="140"/>
      <c r="E42" s="140"/>
      <c r="F42" s="306">
        <f t="shared" si="2"/>
        <v>-1341.8836765406468</v>
      </c>
      <c r="G42" s="306"/>
      <c r="H42" s="30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>
        <f>SUM(AI37:AI41)</f>
        <v>-357.25490211813781</v>
      </c>
      <c r="AJ42" s="141">
        <f t="shared" ref="AJ42:AM42" si="6">SUM(AJ37:AJ41)</f>
        <v>-361.31056469968621</v>
      </c>
      <c r="AK42" s="141">
        <f t="shared" si="6"/>
        <v>-364.48228059809674</v>
      </c>
      <c r="AL42" s="141">
        <f t="shared" si="6"/>
        <v>-331.73319429171283</v>
      </c>
      <c r="AM42" s="141">
        <f t="shared" si="6"/>
        <v>-339.10962348159404</v>
      </c>
    </row>
    <row r="43" spans="1:39" s="66" customFormat="1" ht="12.75" customHeight="1" outlineLevel="1">
      <c r="A43" s="127">
        <f>ROW()</f>
        <v>43</v>
      </c>
      <c r="B43" s="133" t="s">
        <v>80</v>
      </c>
      <c r="C43" s="136"/>
      <c r="D43" s="136"/>
      <c r="E43" s="70"/>
      <c r="F43" s="305"/>
      <c r="G43" s="305"/>
      <c r="H43" s="305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</row>
    <row r="44" spans="1:39" s="66" customFormat="1" ht="12.75" customHeight="1" outlineLevel="1">
      <c r="A44" s="127">
        <f>ROW()</f>
        <v>44</v>
      </c>
      <c r="B44" s="133"/>
      <c r="C44" s="70" t="s">
        <v>109</v>
      </c>
      <c r="D44" s="70"/>
      <c r="E44" s="70"/>
      <c r="F44" s="305">
        <f t="shared" si="2"/>
        <v>562.85883695956829</v>
      </c>
      <c r="G44" s="305"/>
      <c r="H44" s="305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>
        <f t="shared" ref="AI44:AM44" si="7">AI35+AI42</f>
        <v>111.64677221644581</v>
      </c>
      <c r="AJ44" s="134">
        <f t="shared" si="7"/>
        <v>136.45253908105309</v>
      </c>
      <c r="AK44" s="134">
        <f t="shared" si="7"/>
        <v>139.92623760635843</v>
      </c>
      <c r="AL44" s="134">
        <f t="shared" si="7"/>
        <v>178.56250111710756</v>
      </c>
      <c r="AM44" s="134">
        <f t="shared" si="7"/>
        <v>183.74682242816624</v>
      </c>
    </row>
    <row r="45" spans="1:39" s="66" customFormat="1" ht="12.75" customHeight="1" outlineLevel="1">
      <c r="A45" s="127">
        <f>ROW()</f>
        <v>45</v>
      </c>
      <c r="B45" s="133"/>
      <c r="C45" s="70" t="s">
        <v>110</v>
      </c>
      <c r="D45" s="70"/>
      <c r="E45" s="70"/>
      <c r="F45" s="305"/>
      <c r="G45" s="305"/>
      <c r="H45" s="305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>
        <f t="shared" ref="AI45:AM45" si="8">IF(AI46&lt;0,AI46,0)</f>
        <v>0</v>
      </c>
      <c r="AJ45" s="134">
        <f t="shared" si="8"/>
        <v>0</v>
      </c>
      <c r="AK45" s="134">
        <f t="shared" si="8"/>
        <v>0</v>
      </c>
      <c r="AL45" s="134">
        <f t="shared" si="8"/>
        <v>0</v>
      </c>
      <c r="AM45" s="134">
        <f t="shared" si="8"/>
        <v>0</v>
      </c>
    </row>
    <row r="46" spans="1:39" s="66" customFormat="1" ht="12.75" customHeight="1" outlineLevel="1">
      <c r="A46" s="127">
        <f>ROW()</f>
        <v>46</v>
      </c>
      <c r="B46" s="133"/>
      <c r="C46" s="70" t="s">
        <v>111</v>
      </c>
      <c r="D46" s="70"/>
      <c r="E46" s="70"/>
      <c r="F46" s="305"/>
      <c r="G46" s="305"/>
      <c r="H46" s="305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>
        <f t="shared" ref="AI46" si="9">AI44+AH45</f>
        <v>111.64677221644581</v>
      </c>
      <c r="AJ46" s="134">
        <f t="shared" ref="AJ46" si="10">AJ44+AI45</f>
        <v>136.45253908105309</v>
      </c>
      <c r="AK46" s="134">
        <f t="shared" ref="AK46" si="11">AK44+AJ45</f>
        <v>139.92623760635843</v>
      </c>
      <c r="AL46" s="134">
        <f t="shared" ref="AL46" si="12">AL44+AK45</f>
        <v>178.56250111710756</v>
      </c>
      <c r="AM46" s="134">
        <f t="shared" ref="AM46" si="13">AM44+AL45</f>
        <v>183.74682242816624</v>
      </c>
    </row>
    <row r="47" spans="1:39" s="66" customFormat="1" ht="12.75" customHeight="1" outlineLevel="1">
      <c r="A47" s="127">
        <f>ROW()</f>
        <v>47</v>
      </c>
      <c r="B47" s="139"/>
      <c r="C47" s="140" t="s">
        <v>112</v>
      </c>
      <c r="D47" s="140"/>
      <c r="E47" s="140"/>
      <c r="F47" s="306">
        <f t="shared" ref="F47:F49" si="14">SUMPRODUCT($AG$15:$AM$15,AG47:AM47)</f>
        <v>-168.85765108787044</v>
      </c>
      <c r="G47" s="306"/>
      <c r="H47" s="306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87">
        <f>-IF((SUM(AI27:AI32)+AI42+AH45)&gt;0,(SUM(AI27:AI32)+AI42+AH45)*WACC!Y$28/(1-(1-WACC!Y$29)*WACC!Y$28),0)</f>
        <v>-33.494031664933729</v>
      </c>
      <c r="AJ47" s="87">
        <f>-IF((SUM(AJ27:AJ32)+AJ42+AI45)&gt;0,(SUM(AJ27:AJ32)+AJ42+AI45)*WACC!Z$28/(1-(1-WACC!Z$29)*WACC!Z$28),0)</f>
        <v>-40.935761724315917</v>
      </c>
      <c r="AK47" s="87">
        <f>-IF((SUM(AK27:AK32)+AK42+AJ45)&gt;0,(SUM(AK27:AK32)+AK42+AJ45)*WACC!AA$28/(1-(1-WACC!AA$29)*WACC!AA$28),0)</f>
        <v>-41.977871281907532</v>
      </c>
      <c r="AL47" s="87">
        <f>-IF((SUM(AL27:AL32)+AL42+AK45)&gt;0,(SUM(AL27:AL32)+AL42+AK45)*WACC!AB$28/(1-(1-WACC!AB$29)*WACC!AB$28),0)</f>
        <v>-53.568750335132279</v>
      </c>
      <c r="AM47" s="87">
        <f>-IF((SUM(AM27:AM32)+AM42+AL45)&gt;0,(SUM(AM27:AM32)+AM42+AL45)*WACC!AC$28/(1-(1-WACC!AC$29)*WACC!AC$28),0)</f>
        <v>-55.124046728449869</v>
      </c>
    </row>
    <row r="48" spans="1:39" s="66" customFormat="1" ht="12.75" customHeight="1" outlineLevel="1">
      <c r="A48" s="127">
        <f>ROW()</f>
        <v>48</v>
      </c>
      <c r="B48" s="139"/>
      <c r="C48" s="70" t="s">
        <v>81</v>
      </c>
      <c r="D48" s="70"/>
      <c r="E48" s="70"/>
      <c r="F48" s="305">
        <f t="shared" si="14"/>
        <v>84.428825543935218</v>
      </c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>
        <f>-AI47*WACC!Y29</f>
        <v>16.747015832466865</v>
      </c>
      <c r="AJ48" s="134">
        <f>-AJ47*WACC!Z29</f>
        <v>20.467880862157958</v>
      </c>
      <c r="AK48" s="134">
        <f>-AK47*WACC!AA29</f>
        <v>20.988935640953766</v>
      </c>
      <c r="AL48" s="134">
        <f>-AL47*WACC!AB29</f>
        <v>26.784375167566139</v>
      </c>
      <c r="AM48" s="134">
        <f>-AM47*WACC!AC29</f>
        <v>27.562023364224935</v>
      </c>
    </row>
    <row r="49" spans="1:40" s="66" customFormat="1" ht="12.75" customHeight="1" outlineLevel="1">
      <c r="A49" s="127">
        <f>ROW()</f>
        <v>49</v>
      </c>
      <c r="B49" s="139"/>
      <c r="C49" s="140" t="s">
        <v>113</v>
      </c>
      <c r="D49" s="140"/>
      <c r="E49" s="140"/>
      <c r="F49" s="306">
        <f t="shared" si="14"/>
        <v>-84.428825543935218</v>
      </c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>
        <f>SUM(AI47:AI48)</f>
        <v>-16.747015832466865</v>
      </c>
      <c r="AJ49" s="141">
        <f t="shared" ref="AJ49:AM49" si="15">SUM(AJ47:AJ48)</f>
        <v>-20.467880862157958</v>
      </c>
      <c r="AK49" s="141">
        <f t="shared" si="15"/>
        <v>-20.988935640953766</v>
      </c>
      <c r="AL49" s="141">
        <f t="shared" si="15"/>
        <v>-26.784375167566139</v>
      </c>
      <c r="AM49" s="141">
        <f t="shared" si="15"/>
        <v>-27.562023364224935</v>
      </c>
    </row>
    <row r="50" spans="1:40">
      <c r="A50" s="127">
        <f>ROW()</f>
        <v>50</v>
      </c>
    </row>
    <row r="51" spans="1:40" s="66" customFormat="1" ht="12.75" customHeight="1">
      <c r="A51" s="129" t="s">
        <v>114</v>
      </c>
      <c r="B51" s="72"/>
      <c r="C51" s="71"/>
      <c r="D51" s="71"/>
      <c r="E51" s="71"/>
      <c r="F51" s="71"/>
      <c r="G51" s="71"/>
      <c r="H51" s="71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</row>
    <row r="52" spans="1:40" s="66" customFormat="1" ht="12.75" customHeight="1" outlineLevel="1">
      <c r="A52" s="127">
        <f>ROW()</f>
        <v>52</v>
      </c>
      <c r="B52" s="133" t="s">
        <v>654</v>
      </c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134"/>
      <c r="Z52" s="134"/>
      <c r="AA52" s="70"/>
      <c r="AB52" s="70"/>
      <c r="AC52" s="70"/>
      <c r="AD52" s="134"/>
      <c r="AE52" s="134"/>
      <c r="AF52" s="70"/>
      <c r="AG52" s="70"/>
      <c r="AH52" s="70"/>
      <c r="AI52" s="134"/>
      <c r="AJ52" s="134"/>
      <c r="AK52" s="70"/>
      <c r="AL52" s="70"/>
      <c r="AM52" s="70"/>
      <c r="AN52" s="70"/>
    </row>
    <row r="53" spans="1:40" s="66" customFormat="1" ht="12.75" customHeight="1" outlineLevel="1">
      <c r="A53" s="127">
        <f>ROW()</f>
        <v>53</v>
      </c>
      <c r="B53" s="144"/>
      <c r="C53" s="145" t="s">
        <v>115</v>
      </c>
      <c r="D53" s="146"/>
      <c r="E53" s="146"/>
      <c r="F53" s="562">
        <f>Inputs!AI2712</f>
        <v>0.9</v>
      </c>
      <c r="G53" s="70"/>
      <c r="H53" s="70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</row>
    <row r="54" spans="1:40" s="66" customFormat="1" ht="12.75" customHeight="1" outlineLevel="1">
      <c r="A54" s="127">
        <f>ROW()</f>
        <v>54</v>
      </c>
      <c r="B54" s="144"/>
      <c r="C54" s="145" t="s">
        <v>116</v>
      </c>
      <c r="D54" s="146"/>
      <c r="E54" s="146"/>
      <c r="F54" s="562">
        <f>Inputs!AI2713</f>
        <v>0.03</v>
      </c>
      <c r="G54" s="70"/>
      <c r="H54" s="70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</row>
    <row r="55" spans="1:40" s="66" customFormat="1" ht="12.75" customHeight="1" outlineLevel="1">
      <c r="A55" s="127">
        <f>ROW()</f>
        <v>55</v>
      </c>
      <c r="B55" s="144"/>
      <c r="C55" s="146" t="s">
        <v>117</v>
      </c>
      <c r="D55" s="146"/>
      <c r="E55" s="146"/>
      <c r="F55" s="562">
        <f>Inputs!AI2714</f>
        <v>0.01</v>
      </c>
      <c r="G55" s="70"/>
      <c r="H55" s="70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</row>
    <row r="56" spans="1:40" s="66" customFormat="1" ht="12.75" customHeight="1" outlineLevel="1">
      <c r="A56" s="127">
        <f>ROW()</f>
        <v>56</v>
      </c>
      <c r="B56" s="144"/>
      <c r="C56" s="146" t="s">
        <v>118</v>
      </c>
      <c r="D56" s="146"/>
      <c r="E56" s="146"/>
      <c r="F56" s="562">
        <f>Inputs!AI2715</f>
        <v>0.25</v>
      </c>
      <c r="G56" s="70"/>
      <c r="H56" s="70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</row>
    <row r="57" spans="1:40" s="66" customFormat="1" ht="12.75" customHeight="1" outlineLevel="1">
      <c r="A57" s="127">
        <f>ROW()</f>
        <v>57</v>
      </c>
      <c r="B57" s="139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s="66" customFormat="1" ht="12.75" customHeight="1" outlineLevel="1">
      <c r="A58" s="127">
        <f>ROW()</f>
        <v>58</v>
      </c>
      <c r="B58" s="133" t="s">
        <v>119</v>
      </c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134"/>
      <c r="Z58" s="134"/>
      <c r="AA58" s="70"/>
      <c r="AB58" s="70"/>
      <c r="AC58" s="70"/>
      <c r="AD58" s="134"/>
      <c r="AE58" s="134"/>
      <c r="AF58" s="70"/>
      <c r="AG58" s="70"/>
      <c r="AH58" s="70"/>
      <c r="AI58" s="134"/>
      <c r="AJ58" s="134"/>
      <c r="AK58" s="70"/>
      <c r="AL58" s="70"/>
      <c r="AM58" s="70"/>
      <c r="AN58" s="70"/>
    </row>
    <row r="59" spans="1:40" s="66" customFormat="1" ht="12.75" customHeight="1" outlineLevel="1">
      <c r="A59" s="127">
        <f>ROW()</f>
        <v>59</v>
      </c>
      <c r="B59" s="139"/>
      <c r="C59" s="70" t="s">
        <v>120</v>
      </c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>
        <f t="shared" ref="AI59:AM59" si="16">-AI47</f>
        <v>33.494031664933729</v>
      </c>
      <c r="AJ59" s="134">
        <f t="shared" si="16"/>
        <v>40.935761724315917</v>
      </c>
      <c r="AK59" s="134">
        <f t="shared" si="16"/>
        <v>41.977871281907532</v>
      </c>
      <c r="AL59" s="134">
        <f t="shared" si="16"/>
        <v>53.568750335132279</v>
      </c>
      <c r="AM59" s="134">
        <f t="shared" si="16"/>
        <v>55.124046728449869</v>
      </c>
    </row>
    <row r="60" spans="1:40" s="66" customFormat="1" ht="12.75" customHeight="1" outlineLevel="1">
      <c r="A60" s="127">
        <f>ROW()</f>
        <v>60</v>
      </c>
      <c r="B60" s="139"/>
      <c r="C60" s="70" t="s">
        <v>121</v>
      </c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>
        <f>(AI59/WACC!Y$28*(1-WACC!Y$28)*$F$53)</f>
        <v>70.337466496360832</v>
      </c>
      <c r="AJ60" s="13">
        <f>(AJ59/WACC!Z$28*(1-WACC!Z$28)*$F$53)</f>
        <v>85.96509962106343</v>
      </c>
      <c r="AK60" s="13">
        <f>(AK59/WACC!AA$28*(1-WACC!AA$28)*$F$53)</f>
        <v>88.153529692005833</v>
      </c>
      <c r="AL60" s="13">
        <f>(AL59/WACC!AB$28*(1-WACC!AB$28)*$F$53)</f>
        <v>112.49437570377779</v>
      </c>
      <c r="AM60" s="13">
        <f>(AM59/WACC!AC$28*(1-WACC!AC$28)*$F$53)</f>
        <v>115.76049812974472</v>
      </c>
    </row>
    <row r="61" spans="1:40" s="66" customFormat="1" ht="12.75" customHeight="1" outlineLevel="1">
      <c r="A61" s="127">
        <f>ROW()</f>
        <v>61</v>
      </c>
      <c r="B61" s="139"/>
      <c r="C61" s="70" t="s">
        <v>122</v>
      </c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>
        <f>AI60*$F$56</f>
        <v>17.584366624090208</v>
      </c>
      <c r="AJ61" s="134">
        <f t="shared" ref="AJ61:AM61" si="17">AJ60*$F$56</f>
        <v>21.491274905265858</v>
      </c>
      <c r="AK61" s="134">
        <f t="shared" si="17"/>
        <v>22.038382423001458</v>
      </c>
      <c r="AL61" s="134">
        <f t="shared" si="17"/>
        <v>28.123593925944448</v>
      </c>
      <c r="AM61" s="134">
        <f t="shared" si="17"/>
        <v>28.94012453243618</v>
      </c>
    </row>
    <row r="62" spans="1:40" s="66" customFormat="1" ht="12.75" customHeight="1" outlineLevel="1">
      <c r="A62" s="127">
        <f>ROW()</f>
        <v>62</v>
      </c>
      <c r="B62" s="139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148"/>
      <c r="Z62" s="70"/>
      <c r="AA62" s="70"/>
      <c r="AB62" s="70"/>
      <c r="AC62" s="70"/>
      <c r="AD62" s="148"/>
      <c r="AE62" s="70"/>
      <c r="AF62" s="70"/>
      <c r="AG62" s="70"/>
      <c r="AH62" s="70"/>
      <c r="AI62" s="148"/>
      <c r="AJ62" s="70"/>
      <c r="AK62" s="70"/>
      <c r="AL62" s="70"/>
      <c r="AM62" s="70"/>
    </row>
    <row r="63" spans="1:40" s="66" customFormat="1" ht="12.75" customHeight="1" outlineLevel="1">
      <c r="A63" s="127">
        <f>ROW()</f>
        <v>63</v>
      </c>
      <c r="B63" s="133" t="s">
        <v>123</v>
      </c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</row>
    <row r="64" spans="1:40" s="66" customFormat="1" ht="12.75" customHeight="1" outlineLevel="1">
      <c r="A64" s="127">
        <f>ROW()</f>
        <v>64</v>
      </c>
      <c r="B64" s="139"/>
      <c r="C64" s="70" t="s">
        <v>104</v>
      </c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>
        <f t="shared" ref="AI64:AM64" si="18">AI35</f>
        <v>468.90167433458362</v>
      </c>
      <c r="AJ64" s="134">
        <f t="shared" si="18"/>
        <v>497.7631037807393</v>
      </c>
      <c r="AK64" s="134">
        <f t="shared" si="18"/>
        <v>504.40851820445516</v>
      </c>
      <c r="AL64" s="134">
        <f t="shared" si="18"/>
        <v>510.29569540882039</v>
      </c>
      <c r="AM64" s="134">
        <f t="shared" si="18"/>
        <v>522.85644590976028</v>
      </c>
    </row>
    <row r="65" spans="1:39" s="66" customFormat="1" ht="12.75" customHeight="1" outlineLevel="1">
      <c r="A65" s="127">
        <f>ROW()</f>
        <v>65</v>
      </c>
      <c r="B65" s="139"/>
      <c r="C65" s="70" t="s">
        <v>36</v>
      </c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>
        <f t="shared" ref="AI65:AM65" si="19">AI42-AI66</f>
        <v>-243.30275798553825</v>
      </c>
      <c r="AJ65" s="134">
        <f t="shared" si="19"/>
        <v>-248.3625866498532</v>
      </c>
      <c r="AK65" s="134">
        <f t="shared" si="19"/>
        <v>-252.39916858641942</v>
      </c>
      <c r="AL65" s="134">
        <f t="shared" si="19"/>
        <v>-220.94233784904219</v>
      </c>
      <c r="AM65" s="134">
        <f t="shared" si="19"/>
        <v>-229.9279447073707</v>
      </c>
    </row>
    <row r="66" spans="1:39" s="66" customFormat="1" ht="12.75" customHeight="1" outlineLevel="1">
      <c r="A66" s="127">
        <f>ROW()</f>
        <v>66</v>
      </c>
      <c r="B66" s="139"/>
      <c r="C66" s="70" t="s">
        <v>124</v>
      </c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>
        <f t="shared" ref="AI66:AM66" si="20">AI40</f>
        <v>-113.95214413259956</v>
      </c>
      <c r="AJ66" s="134">
        <f t="shared" si="20"/>
        <v>-112.94797804983301</v>
      </c>
      <c r="AK66" s="134">
        <f t="shared" si="20"/>
        <v>-112.0831120116773</v>
      </c>
      <c r="AL66" s="134">
        <f t="shared" si="20"/>
        <v>-110.79085644267063</v>
      </c>
      <c r="AM66" s="134">
        <f t="shared" si="20"/>
        <v>-109.18167877422334</v>
      </c>
    </row>
    <row r="67" spans="1:39" s="66" customFormat="1" ht="12.75" customHeight="1" outlineLevel="1">
      <c r="A67" s="127">
        <f>ROW()</f>
        <v>67</v>
      </c>
      <c r="B67" s="139"/>
      <c r="C67" s="149" t="s">
        <v>80</v>
      </c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50"/>
      <c r="Z67" s="150"/>
      <c r="AA67" s="150"/>
      <c r="AB67" s="150"/>
      <c r="AC67" s="150"/>
      <c r="AD67" s="150"/>
      <c r="AE67" s="150"/>
      <c r="AF67" s="150"/>
      <c r="AG67" s="150"/>
      <c r="AH67" s="150"/>
      <c r="AI67" s="150">
        <f t="shared" ref="AI67:AM67" si="21">AI47</f>
        <v>-33.494031664933729</v>
      </c>
      <c r="AJ67" s="150">
        <f t="shared" si="21"/>
        <v>-40.935761724315917</v>
      </c>
      <c r="AK67" s="150">
        <f t="shared" si="21"/>
        <v>-41.977871281907532</v>
      </c>
      <c r="AL67" s="150">
        <f t="shared" si="21"/>
        <v>-53.568750335132279</v>
      </c>
      <c r="AM67" s="150">
        <f t="shared" si="21"/>
        <v>-55.124046728449869</v>
      </c>
    </row>
    <row r="68" spans="1:39" s="66" customFormat="1" ht="12.75" customHeight="1" outlineLevel="1">
      <c r="A68" s="127">
        <f>ROW()</f>
        <v>68</v>
      </c>
      <c r="B68" s="139"/>
      <c r="C68" s="70" t="s">
        <v>125</v>
      </c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>
        <f t="shared" ref="AI68:AM68" si="22">SUM(AI64:AI67)</f>
        <v>78.152740551512082</v>
      </c>
      <c r="AJ68" s="134">
        <f t="shared" si="22"/>
        <v>95.51677735673718</v>
      </c>
      <c r="AK68" s="134">
        <f t="shared" si="22"/>
        <v>97.948366324450888</v>
      </c>
      <c r="AL68" s="134">
        <f t="shared" si="22"/>
        <v>124.99375078197528</v>
      </c>
      <c r="AM68" s="134">
        <f t="shared" si="22"/>
        <v>128.62277569971639</v>
      </c>
    </row>
    <row r="69" spans="1:39" s="66" customFormat="1" ht="12.75" customHeight="1" outlineLevel="1">
      <c r="A69" s="127">
        <f>ROW()</f>
        <v>69</v>
      </c>
      <c r="B69" s="139"/>
      <c r="C69" s="70" t="s">
        <v>126</v>
      </c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>
        <f t="shared" ref="AI69:AM69" si="23">-AI60</f>
        <v>-70.337466496360832</v>
      </c>
      <c r="AJ69" s="134">
        <f t="shared" si="23"/>
        <v>-85.96509962106343</v>
      </c>
      <c r="AK69" s="134">
        <f t="shared" si="23"/>
        <v>-88.153529692005833</v>
      </c>
      <c r="AL69" s="134">
        <f t="shared" si="23"/>
        <v>-112.49437570377779</v>
      </c>
      <c r="AM69" s="134">
        <f t="shared" si="23"/>
        <v>-115.76049812974472</v>
      </c>
    </row>
    <row r="70" spans="1:39" s="66" customFormat="1" ht="12.75" customHeight="1" outlineLevel="1">
      <c r="A70" s="127">
        <f>ROW()</f>
        <v>70</v>
      </c>
      <c r="B70" s="139"/>
      <c r="C70" s="149" t="s">
        <v>127</v>
      </c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50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>
        <f t="shared" ref="AI70:AM70" si="24">AI61</f>
        <v>17.584366624090208</v>
      </c>
      <c r="AJ70" s="150">
        <f t="shared" si="24"/>
        <v>21.491274905265858</v>
      </c>
      <c r="AK70" s="150">
        <f t="shared" si="24"/>
        <v>22.038382423001458</v>
      </c>
      <c r="AL70" s="150">
        <f t="shared" si="24"/>
        <v>28.123593925944448</v>
      </c>
      <c r="AM70" s="150">
        <f t="shared" si="24"/>
        <v>28.94012453243618</v>
      </c>
    </row>
    <row r="71" spans="1:39" s="66" customFormat="1" ht="12.75" customHeight="1" outlineLevel="1">
      <c r="A71" s="127">
        <f>ROW()</f>
        <v>71</v>
      </c>
      <c r="B71" s="139"/>
      <c r="C71" s="70" t="s">
        <v>128</v>
      </c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>
        <f t="shared" ref="AI71:AM71" si="25">SUM(AI68:AI70)</f>
        <v>25.399640679241458</v>
      </c>
      <c r="AJ71" s="134">
        <f t="shared" si="25"/>
        <v>31.042952640939607</v>
      </c>
      <c r="AK71" s="134">
        <f t="shared" si="25"/>
        <v>31.833219055446513</v>
      </c>
      <c r="AL71" s="134">
        <f t="shared" si="25"/>
        <v>40.622969004141936</v>
      </c>
      <c r="AM71" s="134">
        <f t="shared" si="25"/>
        <v>41.802402102407846</v>
      </c>
    </row>
    <row r="72" spans="1:39" s="66" customFormat="1" ht="12.75" customHeight="1" outlineLevel="1">
      <c r="A72" s="127">
        <f>ROW()</f>
        <v>72</v>
      </c>
      <c r="B72" s="139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</row>
    <row r="73" spans="1:39" s="66" customFormat="1" ht="12.75" customHeight="1" outlineLevel="1">
      <c r="A73" s="127">
        <f>ROW()</f>
        <v>73</v>
      </c>
      <c r="B73" s="133" t="s">
        <v>129</v>
      </c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</row>
    <row r="74" spans="1:39" s="66" customFormat="1" ht="12.75" customHeight="1" outlineLevel="1">
      <c r="A74" s="127">
        <f>ROW()</f>
        <v>74</v>
      </c>
      <c r="B74" s="139"/>
      <c r="C74" s="70" t="s">
        <v>31</v>
      </c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>
        <f>Inputs!AI833</f>
        <v>55.828199774220955</v>
      </c>
      <c r="AJ74" s="151">
        <f>Inputs!AJ833</f>
        <v>69.032117060731409</v>
      </c>
      <c r="AK74" s="151">
        <f>Inputs!AK833</f>
        <v>61.327413305148525</v>
      </c>
      <c r="AL74" s="151">
        <f>Inputs!AL833</f>
        <v>55.05709233454624</v>
      </c>
      <c r="AM74" s="151">
        <f>Inputs!AM833</f>
        <v>39.407156760702982</v>
      </c>
    </row>
    <row r="75" spans="1:39" s="66" customFormat="1" ht="12.75" customHeight="1" outlineLevel="1">
      <c r="A75" s="127">
        <f>ROW()</f>
        <v>75</v>
      </c>
      <c r="B75" s="139"/>
      <c r="C75" s="70" t="s">
        <v>130</v>
      </c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>
        <f>(AJ19-AI19)*WACC!Y$25</f>
        <v>-17.031310766054048</v>
      </c>
      <c r="AJ75" s="151">
        <f>(AK19-AJ19)*WACC!Z$25</f>
        <v>-14.668691284866442</v>
      </c>
      <c r="AK75" s="151">
        <f>(AL19-AK19)*WACC!AA$25</f>
        <v>-21.917496082202547</v>
      </c>
      <c r="AL75" s="151">
        <f>(AM19-AL19)*WACC!AB$25</f>
        <v>-27.29270129659567</v>
      </c>
      <c r="AM75" s="151">
        <f>(AN19-AM19)*WACC!AC$25</f>
        <v>-40.268570048506291</v>
      </c>
    </row>
    <row r="76" spans="1:39" s="66" customFormat="1" ht="12.75" customHeight="1" outlineLevel="1">
      <c r="A76" s="127">
        <f>ROW()</f>
        <v>76</v>
      </c>
      <c r="B76" s="139"/>
      <c r="C76" s="140" t="s">
        <v>131</v>
      </c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>
        <f t="shared" ref="AI76:AM76" si="26">AI74-AI75</f>
        <v>72.859510540275011</v>
      </c>
      <c r="AJ76" s="152">
        <f t="shared" si="26"/>
        <v>83.700808345597849</v>
      </c>
      <c r="AK76" s="152">
        <f t="shared" si="26"/>
        <v>83.244909387351072</v>
      </c>
      <c r="AL76" s="152">
        <f t="shared" si="26"/>
        <v>82.349793631141907</v>
      </c>
      <c r="AM76" s="152">
        <f t="shared" si="26"/>
        <v>79.675726809209266</v>
      </c>
    </row>
    <row r="77" spans="1:39" s="66" customFormat="1" ht="12.75" customHeight="1" outlineLevel="1">
      <c r="A77" s="127">
        <f>ROW()</f>
        <v>77</v>
      </c>
      <c r="B77" s="139"/>
      <c r="C77" s="70" t="s">
        <v>132</v>
      </c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>
        <f t="shared" ref="AI77:AM77" si="27">AI71</f>
        <v>25.399640679241458</v>
      </c>
      <c r="AJ77" s="153">
        <f t="shared" si="27"/>
        <v>31.042952640939607</v>
      </c>
      <c r="AK77" s="153">
        <f t="shared" si="27"/>
        <v>31.833219055446513</v>
      </c>
      <c r="AL77" s="153">
        <f t="shared" si="27"/>
        <v>40.622969004141936</v>
      </c>
      <c r="AM77" s="153">
        <f t="shared" si="27"/>
        <v>41.802402102407846</v>
      </c>
    </row>
    <row r="78" spans="1:39" s="66" customFormat="1" ht="12.75" customHeight="1" outlineLevel="1">
      <c r="A78" s="127">
        <f>ROW()</f>
        <v>78</v>
      </c>
      <c r="B78" s="139"/>
      <c r="C78" s="140" t="s">
        <v>133</v>
      </c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>
        <f t="shared" ref="AI78:AM78" si="28">AI76-AI77</f>
        <v>47.459869861033553</v>
      </c>
      <c r="AJ78" s="152">
        <f t="shared" si="28"/>
        <v>52.657855704658246</v>
      </c>
      <c r="AK78" s="152">
        <f t="shared" si="28"/>
        <v>51.411690331904559</v>
      </c>
      <c r="AL78" s="152">
        <f t="shared" si="28"/>
        <v>41.726824626999971</v>
      </c>
      <c r="AM78" s="152">
        <f t="shared" si="28"/>
        <v>37.873324706801419</v>
      </c>
    </row>
    <row r="79" spans="1:39" s="66" customFormat="1" ht="12.75" customHeight="1" outlineLevel="1">
      <c r="A79" s="127">
        <f>ROW()</f>
        <v>79</v>
      </c>
      <c r="B79" s="139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</row>
    <row r="80" spans="1:39" s="66" customFormat="1" ht="12.75" customHeight="1" outlineLevel="1">
      <c r="A80" s="127">
        <f>ROW()</f>
        <v>80</v>
      </c>
      <c r="B80" s="133" t="s">
        <v>134</v>
      </c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</row>
    <row r="81" spans="1:40" s="66" customFormat="1" ht="12.75" customHeight="1" outlineLevel="1">
      <c r="A81" s="127">
        <f>ROW()</f>
        <v>81</v>
      </c>
      <c r="B81" s="139"/>
      <c r="C81" s="70" t="s">
        <v>135</v>
      </c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>
        <f>AI78*$F$54</f>
        <v>1.4237960958310065</v>
      </c>
      <c r="AJ81" s="134">
        <f t="shared" ref="AJ81:AM81" si="29">AJ78*$F$54</f>
        <v>1.5797356711397472</v>
      </c>
      <c r="AK81" s="134">
        <f t="shared" si="29"/>
        <v>1.5423507099571367</v>
      </c>
      <c r="AL81" s="134">
        <f t="shared" si="29"/>
        <v>1.2518047388099991</v>
      </c>
      <c r="AM81" s="134">
        <f t="shared" si="29"/>
        <v>1.1361997412040425</v>
      </c>
    </row>
    <row r="82" spans="1:40" s="66" customFormat="1" ht="12.75" customHeight="1" outlineLevel="1">
      <c r="A82" s="127">
        <f>ROW()</f>
        <v>82</v>
      </c>
      <c r="B82" s="139"/>
      <c r="C82" s="149" t="s">
        <v>136</v>
      </c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>
        <f>AI61*$F$55</f>
        <v>0.17584366624090209</v>
      </c>
      <c r="AJ82" s="150">
        <f t="shared" ref="AJ82:AM82" si="30">AJ61*$F$55</f>
        <v>0.21491274905265859</v>
      </c>
      <c r="AK82" s="150">
        <f t="shared" si="30"/>
        <v>0.2203838242300146</v>
      </c>
      <c r="AL82" s="150">
        <f t="shared" si="30"/>
        <v>0.28123593925944451</v>
      </c>
      <c r="AM82" s="150">
        <f t="shared" si="30"/>
        <v>0.28940124532436179</v>
      </c>
    </row>
    <row r="83" spans="1:40" s="66" customFormat="1" ht="12.75" customHeight="1" outlineLevel="1">
      <c r="A83" s="127">
        <f>ROW()</f>
        <v>83</v>
      </c>
      <c r="B83" s="139"/>
      <c r="C83" s="70" t="s">
        <v>137</v>
      </c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>
        <f>SUM(AI81:AI82)</f>
        <v>1.5996397620719085</v>
      </c>
      <c r="AJ83" s="134">
        <f t="shared" ref="AJ83:AM83" si="31">SUM(AJ81:AJ82)</f>
        <v>1.7946484201924058</v>
      </c>
      <c r="AK83" s="134">
        <f t="shared" si="31"/>
        <v>1.7627345341871514</v>
      </c>
      <c r="AL83" s="134">
        <f t="shared" si="31"/>
        <v>1.5330406780694437</v>
      </c>
      <c r="AM83" s="134">
        <f t="shared" si="31"/>
        <v>1.4256009865284043</v>
      </c>
    </row>
    <row r="84" spans="1:40" s="66" customFormat="1" ht="12.75" customHeight="1" outlineLevel="1">
      <c r="A84" s="127">
        <f>ROW()</f>
        <v>84</v>
      </c>
      <c r="B84" s="139"/>
      <c r="C84" s="70" t="s">
        <v>138</v>
      </c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>
        <f>MAX(0,SUM(AI81:AI82))</f>
        <v>1.5996397620719085</v>
      </c>
      <c r="AJ84" s="134">
        <f t="shared" ref="AJ84:AM84" si="32">MAX(0,SUM(AJ81:AJ82))</f>
        <v>1.7946484201924058</v>
      </c>
      <c r="AK84" s="134">
        <f t="shared" si="32"/>
        <v>1.7627345341871514</v>
      </c>
      <c r="AL84" s="134">
        <f t="shared" si="32"/>
        <v>1.5330406780694437</v>
      </c>
      <c r="AM84" s="134">
        <f t="shared" si="32"/>
        <v>1.4256009865284043</v>
      </c>
    </row>
    <row r="85" spans="1:40" s="66" customFormat="1" ht="12.75" customHeight="1" outlineLevel="1">
      <c r="A85" s="127">
        <f>ROW()</f>
        <v>85</v>
      </c>
      <c r="B85" s="139"/>
      <c r="C85" s="70" t="s">
        <v>139</v>
      </c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1224">
        <v>1.5996397620719081</v>
      </c>
      <c r="AJ85" s="1224">
        <v>1.794648420192408</v>
      </c>
      <c r="AK85" s="1224">
        <v>1.7627345341871425</v>
      </c>
      <c r="AL85" s="1224">
        <v>1.5330406780694534</v>
      </c>
      <c r="AM85" s="1224">
        <v>1.4256009865284012</v>
      </c>
    </row>
    <row r="86" spans="1:40" s="66" customFormat="1" ht="12.75" customHeight="1" outlineLevel="1">
      <c r="A86" s="127">
        <f>ROW()</f>
        <v>86</v>
      </c>
      <c r="B86" s="139"/>
      <c r="C86" s="70" t="str">
        <f>"Total Equity Raising Costs [Real " &amp; Inputs!$E$33 &amp; " $M]"</f>
        <v>Total Equity Raising Costs [Real 31/12/2024 $M]</v>
      </c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>
        <f>AI85/AI12</f>
        <v>1.531212318199173</v>
      </c>
      <c r="AJ86" s="9">
        <f>AJ85/AJ12</f>
        <v>1.6807348920451415</v>
      </c>
      <c r="AK86" s="9">
        <f>AK85/AK12</f>
        <v>1.6151518523577875</v>
      </c>
      <c r="AL86" s="9">
        <f>AL85/AL12</f>
        <v>1.3743164259223661</v>
      </c>
      <c r="AM86" s="9">
        <f>AM85/AM12</f>
        <v>1.2503674443853914</v>
      </c>
    </row>
    <row r="87" spans="1:40" s="66" customFormat="1" ht="12.75" customHeight="1">
      <c r="B87" s="139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</sheetData>
  <sheetProtection algorithmName="SHA-512" hashValue="ralyCHOoFtnBptaLZ6nzuRO8ktWY/BS3BJmERQHjcJP2RpE25FTIVIG8UBQuOPZP389EVCQpFt/kZ+2DYb10iQ==" saltValue="t7Vi77vDCRWFPyQpdKM+Jw==" spinCount="100000" sheet="1" objects="1" scenarios="1"/>
  <conditionalFormatting sqref="AD22:AM22">
    <cfRule type="cellIs" dxfId="0" priority="2" operator="notEqual">
      <formula>"OK"</formula>
    </cfRule>
  </conditionalFormatting>
  <printOptions horizontalCentered="1"/>
  <pageMargins left="0.19685039370078741" right="0.19685039370078741" top="0.59055118110236227" bottom="0.59055118110236227" header="0.19685039370078741" footer="0.19685039370078741"/>
  <pageSetup paperSize="9" scale="70" orientation="landscape" cellComments="atEnd" r:id="rId1"/>
  <headerFooter>
    <oddHeader>&amp;R[ERA DBNGP Tariff Model - Public]</oddHeader>
    <oddFooter>&amp;L[&amp;A]&amp;C18 Dec 2025&amp;R&amp;P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5D06A-2D2F-4EFE-8A58-6FAC2DE2D326}">
  <sheetPr codeName="Sheet51">
    <tabColor rgb="FF0070C0"/>
    <outlinePr summaryBelow="0"/>
  </sheetPr>
  <dimension ref="A1:AA77"/>
  <sheetViews>
    <sheetView showGridLines="0" zoomScale="80" zoomScaleNormal="80" workbookViewId="0">
      <selection activeCell="L2" sqref="L2"/>
    </sheetView>
  </sheetViews>
  <sheetFormatPr defaultColWidth="9" defaultRowHeight="14.25" outlineLevelCol="1"/>
  <cols>
    <col min="1" max="1" width="6.85546875" style="842" customWidth="1"/>
    <col min="2" max="3" width="2.5703125" style="842" customWidth="1"/>
    <col min="4" max="4" width="41.5703125" style="842" bestFit="1" customWidth="1"/>
    <col min="5" max="5" width="13" style="841" customWidth="1"/>
    <col min="6" max="7" width="9" style="841" customWidth="1" outlineLevel="1"/>
    <col min="8" max="8" width="4.140625" style="841" customWidth="1" outlineLevel="1"/>
    <col min="9" max="9" width="15.28515625" style="841" customWidth="1" outlineLevel="1"/>
    <col min="10" max="14" width="12" style="841" customWidth="1"/>
    <col min="15" max="15" width="18.5703125" style="841" customWidth="1"/>
    <col min="16" max="17" width="9" style="841"/>
    <col min="18" max="18" width="37.28515625" style="841" customWidth="1"/>
    <col min="19" max="19" width="9" style="841"/>
    <col min="20" max="26" width="9" style="842"/>
    <col min="27" max="27" width="15.85546875" style="842" customWidth="1"/>
    <col min="28" max="16384" width="9" style="842"/>
  </cols>
  <sheetData>
    <row r="1" spans="1:27" ht="23.25">
      <c r="A1" s="839" t="str">
        <f>Main!A1</f>
        <v>ERA, DBNGP Tariff Model, Final Decision, December 2025</v>
      </c>
      <c r="B1" s="840"/>
      <c r="C1" s="102"/>
      <c r="D1" s="6"/>
      <c r="E1" s="6"/>
      <c r="F1" s="6"/>
      <c r="G1" s="6"/>
      <c r="H1" s="6"/>
    </row>
    <row r="2" spans="1:27" ht="20.25">
      <c r="A2" s="843" t="s">
        <v>602</v>
      </c>
      <c r="B2" s="840"/>
      <c r="C2" s="102"/>
      <c r="D2" s="6"/>
      <c r="E2" s="6"/>
      <c r="F2" s="6"/>
      <c r="G2" s="6"/>
      <c r="H2" s="6"/>
    </row>
    <row r="3" spans="1:27" ht="15" thickBot="1">
      <c r="A3" s="11" t="s">
        <v>45</v>
      </c>
      <c r="B3" s="11"/>
      <c r="C3" s="68">
        <f>COLUMN()</f>
        <v>3</v>
      </c>
      <c r="D3" s="11">
        <f>COLUMN()</f>
        <v>4</v>
      </c>
      <c r="E3" s="11">
        <f>COLUMN()</f>
        <v>5</v>
      </c>
      <c r="F3" s="11">
        <f>COLUMN()</f>
        <v>6</v>
      </c>
      <c r="G3" s="11">
        <f>COLUMN()</f>
        <v>7</v>
      </c>
      <c r="H3" s="11">
        <f>COLUMN()</f>
        <v>8</v>
      </c>
      <c r="I3" s="11">
        <f>COLUMN()</f>
        <v>9</v>
      </c>
      <c r="J3" s="11">
        <f>COLUMN()</f>
        <v>10</v>
      </c>
      <c r="K3" s="11">
        <f>COLUMN()</f>
        <v>11</v>
      </c>
      <c r="L3" s="11">
        <f>COLUMN()</f>
        <v>12</v>
      </c>
      <c r="M3" s="11">
        <f>COLUMN()</f>
        <v>13</v>
      </c>
      <c r="N3" s="11">
        <f>COLUMN()</f>
        <v>14</v>
      </c>
    </row>
    <row r="4" spans="1:27">
      <c r="A4" s="844" t="s">
        <v>43</v>
      </c>
      <c r="B4" s="844"/>
      <c r="C4" s="845"/>
      <c r="D4" s="844"/>
      <c r="E4" s="844"/>
      <c r="F4" s="844"/>
      <c r="G4" s="844"/>
      <c r="H4" s="844"/>
      <c r="I4" s="844"/>
      <c r="J4" s="844"/>
      <c r="K4" s="844"/>
      <c r="L4" s="844"/>
      <c r="M4" s="844"/>
      <c r="N4" s="844"/>
    </row>
    <row r="5" spans="1:27" ht="72">
      <c r="A5" s="37">
        <f>ROW()</f>
        <v>5</v>
      </c>
      <c r="B5" s="37"/>
      <c r="C5" s="64" t="s">
        <v>594</v>
      </c>
      <c r="D5" s="6"/>
      <c r="E5" s="846"/>
      <c r="I5" s="847" t="s">
        <v>593</v>
      </c>
      <c r="J5" s="1107" t="s">
        <v>592</v>
      </c>
      <c r="K5" s="847" t="s">
        <v>605</v>
      </c>
      <c r="L5" s="847" t="s">
        <v>606</v>
      </c>
      <c r="M5" s="847" t="s">
        <v>607</v>
      </c>
    </row>
    <row r="6" spans="1:27">
      <c r="A6" s="37">
        <f>ROW()</f>
        <v>6</v>
      </c>
      <c r="D6" s="848" t="s">
        <v>2</v>
      </c>
      <c r="G6" s="849"/>
      <c r="I6" s="893">
        <v>0.23329542977606246</v>
      </c>
      <c r="J6" s="850">
        <f>Inputs!AC605</f>
        <v>8.7959769999999993E-2</v>
      </c>
      <c r="K6" s="851">
        <f t="shared" ref="K6:K15" si="0">J6-I6</f>
        <v>-0.14533565977606247</v>
      </c>
      <c r="L6" s="851">
        <f t="shared" ref="L6:L15" si="1">K6/$K$16*$G$42</f>
        <v>-1.7160385512712015E-2</v>
      </c>
      <c r="M6" s="851">
        <f>K6/$K$16*$G$45</f>
        <v>-2.0410902222457807E-2</v>
      </c>
    </row>
    <row r="7" spans="1:27">
      <c r="A7" s="37">
        <f>ROW()</f>
        <v>7</v>
      </c>
      <c r="D7" s="848" t="s">
        <v>3</v>
      </c>
      <c r="G7" s="849"/>
      <c r="I7" s="893">
        <v>2.473346616508687</v>
      </c>
      <c r="J7" s="850">
        <f>Inputs!AC606</f>
        <v>2.0724719599999997</v>
      </c>
      <c r="K7" s="851">
        <f t="shared" si="0"/>
        <v>-0.40087465650868737</v>
      </c>
      <c r="L7" s="851">
        <f t="shared" si="1"/>
        <v>-4.7332937137139673E-2</v>
      </c>
      <c r="M7" s="851">
        <f t="shared" ref="M7:M15" si="2">K7/$K$16*$G$45</f>
        <v>-5.6298732396905034E-2</v>
      </c>
    </row>
    <row r="8" spans="1:27">
      <c r="A8" s="37">
        <f>ROW()</f>
        <v>8</v>
      </c>
      <c r="D8" s="848" t="s">
        <v>4</v>
      </c>
      <c r="G8" s="849"/>
      <c r="I8" s="893">
        <v>8.362279378618986</v>
      </c>
      <c r="J8" s="850">
        <f>Inputs!AC607</f>
        <v>8.2567093700000012</v>
      </c>
      <c r="K8" s="851">
        <f t="shared" si="0"/>
        <v>-0.1055700086189848</v>
      </c>
      <c r="L8" s="851">
        <f t="shared" si="1"/>
        <v>-1.2465089774068598E-2</v>
      </c>
      <c r="M8" s="851">
        <f t="shared" si="2"/>
        <v>-1.482622452649456E-2</v>
      </c>
    </row>
    <row r="9" spans="1:27">
      <c r="A9" s="37">
        <f>ROW()</f>
        <v>9</v>
      </c>
      <c r="D9" s="848" t="s">
        <v>5</v>
      </c>
      <c r="G9" s="849"/>
      <c r="I9" s="893">
        <v>4.3769035965256871</v>
      </c>
      <c r="J9" s="850">
        <f>Inputs!AC608</f>
        <v>4.0108991900000026</v>
      </c>
      <c r="K9" s="851">
        <f t="shared" si="0"/>
        <v>-0.36600440652568444</v>
      </c>
      <c r="L9" s="851">
        <f t="shared" si="1"/>
        <v>-4.3215661765390011E-2</v>
      </c>
      <c r="M9" s="851">
        <f t="shared" si="2"/>
        <v>-5.1401563567366616E-2</v>
      </c>
    </row>
    <row r="10" spans="1:27">
      <c r="A10" s="37">
        <f>ROW()</f>
        <v>10</v>
      </c>
      <c r="D10" s="848" t="s">
        <v>473</v>
      </c>
      <c r="G10" s="849"/>
      <c r="I10" s="893">
        <v>5.0755406139396868</v>
      </c>
      <c r="J10" s="850">
        <f>Inputs!AC609</f>
        <v>4.4002969500000004</v>
      </c>
      <c r="K10" s="851">
        <f t="shared" si="0"/>
        <v>-0.67524366393968638</v>
      </c>
      <c r="L10" s="851">
        <f t="shared" si="1"/>
        <v>-7.9728826401417596E-2</v>
      </c>
      <c r="M10" s="851">
        <f t="shared" si="2"/>
        <v>-9.4831044371651976E-2</v>
      </c>
    </row>
    <row r="11" spans="1:27">
      <c r="A11" s="37">
        <f>ROW()</f>
        <v>11</v>
      </c>
      <c r="D11" s="848" t="s">
        <v>474</v>
      </c>
      <c r="G11" s="849"/>
      <c r="I11" s="893">
        <v>4.3077284419010615</v>
      </c>
      <c r="J11" s="850">
        <f>Inputs!AC610</f>
        <v>3.8696298499999995</v>
      </c>
      <c r="K11" s="851">
        <f t="shared" si="0"/>
        <v>-0.43809859190106204</v>
      </c>
      <c r="L11" s="851">
        <f t="shared" si="1"/>
        <v>-5.1728121929486448E-2</v>
      </c>
      <c r="M11" s="851">
        <f t="shared" si="2"/>
        <v>-6.1526452192580294E-2</v>
      </c>
    </row>
    <row r="12" spans="1:27">
      <c r="A12" s="37">
        <f>ROW()</f>
        <v>12</v>
      </c>
      <c r="D12" s="848" t="s">
        <v>477</v>
      </c>
      <c r="G12" s="849"/>
      <c r="I12" s="893">
        <v>6.4700575190297203</v>
      </c>
      <c r="J12" s="850">
        <f>Inputs!AC611</f>
        <v>6.8165931999999989</v>
      </c>
      <c r="K12" s="851">
        <f t="shared" si="0"/>
        <v>0.34653568097027865</v>
      </c>
      <c r="L12" s="851">
        <f t="shared" si="1"/>
        <v>4.091690840722087E-2</v>
      </c>
      <c r="M12" s="851">
        <f t="shared" si="2"/>
        <v>4.8667380818827551E-2</v>
      </c>
    </row>
    <row r="13" spans="1:27">
      <c r="A13" s="37">
        <f>ROW()</f>
        <v>13</v>
      </c>
      <c r="D13" s="852" t="s">
        <v>511</v>
      </c>
      <c r="G13" s="849"/>
      <c r="I13" s="893">
        <v>0</v>
      </c>
      <c r="J13" s="850">
        <f>Inputs!AC612</f>
        <v>0</v>
      </c>
      <c r="K13" s="851">
        <f t="shared" si="0"/>
        <v>0</v>
      </c>
      <c r="L13" s="851">
        <f t="shared" si="1"/>
        <v>0</v>
      </c>
      <c r="M13" s="851">
        <f t="shared" si="2"/>
        <v>0</v>
      </c>
    </row>
    <row r="14" spans="1:27">
      <c r="A14" s="37">
        <f>ROW()</f>
        <v>14</v>
      </c>
      <c r="D14" s="852" t="s">
        <v>212</v>
      </c>
      <c r="G14" s="849"/>
      <c r="I14" s="893">
        <v>0</v>
      </c>
      <c r="J14" s="850">
        <f>Inputs!AC616</f>
        <v>0</v>
      </c>
      <c r="K14" s="851">
        <f t="shared" si="0"/>
        <v>0</v>
      </c>
      <c r="L14" s="851">
        <f t="shared" si="1"/>
        <v>0</v>
      </c>
      <c r="M14" s="851">
        <f t="shared" si="2"/>
        <v>0</v>
      </c>
    </row>
    <row r="15" spans="1:27">
      <c r="A15" s="37">
        <f>ROW()</f>
        <v>15</v>
      </c>
      <c r="D15" s="852" t="s">
        <v>362</v>
      </c>
      <c r="G15" s="849"/>
      <c r="I15" s="893">
        <v>0</v>
      </c>
      <c r="J15" s="850">
        <f>Inputs!AC617</f>
        <v>0</v>
      </c>
      <c r="K15" s="851">
        <f t="shared" si="0"/>
        <v>0</v>
      </c>
      <c r="L15" s="851">
        <f t="shared" si="1"/>
        <v>0</v>
      </c>
      <c r="M15" s="851">
        <f t="shared" si="2"/>
        <v>0</v>
      </c>
    </row>
    <row r="16" spans="1:27" s="841" customFormat="1" ht="15" thickBot="1">
      <c r="A16" s="37">
        <f>ROW()</f>
        <v>16</v>
      </c>
      <c r="B16" s="842"/>
      <c r="C16" s="842"/>
      <c r="D16" s="842"/>
      <c r="I16" s="853">
        <f>SUM(I6:I15)</f>
        <v>31.29915159629989</v>
      </c>
      <c r="J16" s="853">
        <f>SUM(J6:J15)</f>
        <v>29.514560290000002</v>
      </c>
      <c r="K16" s="854">
        <f>SUM(K6:K15)</f>
        <v>-1.7845913062998888</v>
      </c>
      <c r="L16" s="854">
        <f>SUM(L6:L15)</f>
        <v>-0.21071411411299348</v>
      </c>
      <c r="M16" s="854">
        <f>SUM(M6:M15)</f>
        <v>-0.25062753845862873</v>
      </c>
      <c r="T16" s="842"/>
      <c r="U16" s="842"/>
      <c r="V16" s="842"/>
      <c r="W16" s="842"/>
      <c r="X16" s="842"/>
      <c r="Y16" s="842"/>
      <c r="Z16" s="842"/>
      <c r="AA16" s="842"/>
    </row>
    <row r="17" spans="1:27" s="841" customFormat="1" ht="15" thickTop="1">
      <c r="A17" s="37">
        <f>ROW()</f>
        <v>17</v>
      </c>
      <c r="B17" s="842"/>
      <c r="C17" s="842"/>
      <c r="D17" s="842"/>
      <c r="J17" s="846"/>
      <c r="T17" s="842"/>
      <c r="U17" s="842"/>
      <c r="V17" s="842"/>
      <c r="W17" s="842"/>
      <c r="X17" s="842"/>
      <c r="Y17" s="842"/>
      <c r="Z17" s="842"/>
      <c r="AA17" s="842"/>
    </row>
    <row r="18" spans="1:27" s="841" customFormat="1" ht="15" thickBot="1">
      <c r="A18" s="37">
        <f>ROW()</f>
        <v>18</v>
      </c>
      <c r="B18" s="842"/>
      <c r="C18" s="842"/>
      <c r="D18" s="842"/>
      <c r="J18" s="846"/>
      <c r="T18" s="842"/>
      <c r="U18" s="842"/>
      <c r="V18" s="842"/>
      <c r="W18" s="842"/>
      <c r="X18" s="842"/>
      <c r="Y18" s="842"/>
      <c r="Z18" s="842"/>
      <c r="AA18" s="842"/>
    </row>
    <row r="19" spans="1:27" s="841" customFormat="1">
      <c r="A19" s="37">
        <f>ROW()</f>
        <v>19</v>
      </c>
      <c r="B19" s="842"/>
      <c r="C19" s="842"/>
      <c r="D19" s="842"/>
      <c r="I19" s="855">
        <v>2020</v>
      </c>
      <c r="J19" s="855">
        <f>I19+1</f>
        <v>2021</v>
      </c>
      <c r="K19" s="855">
        <f t="shared" ref="K19:N19" si="3">J19+1</f>
        <v>2022</v>
      </c>
      <c r="L19" s="855">
        <f t="shared" si="3"/>
        <v>2023</v>
      </c>
      <c r="M19" s="855">
        <f t="shared" si="3"/>
        <v>2024</v>
      </c>
      <c r="N19" s="855">
        <f t="shared" si="3"/>
        <v>2025</v>
      </c>
      <c r="T19" s="842"/>
      <c r="U19" s="842"/>
      <c r="V19" s="842"/>
      <c r="W19" s="842"/>
      <c r="X19" s="842"/>
      <c r="Y19" s="842"/>
      <c r="Z19" s="842"/>
      <c r="AA19" s="842"/>
    </row>
    <row r="20" spans="1:27" s="841" customFormat="1">
      <c r="A20" s="37">
        <f>ROW()</f>
        <v>20</v>
      </c>
      <c r="B20" s="842"/>
      <c r="C20" s="64" t="s">
        <v>596</v>
      </c>
      <c r="D20" s="842"/>
      <c r="T20" s="842"/>
      <c r="U20" s="842"/>
      <c r="V20" s="842"/>
      <c r="W20" s="842"/>
      <c r="X20" s="842"/>
      <c r="Y20" s="842"/>
      <c r="Z20" s="842"/>
      <c r="AA20" s="842"/>
    </row>
    <row r="21" spans="1:27" s="841" customFormat="1">
      <c r="A21" s="37">
        <f>ROW()</f>
        <v>21</v>
      </c>
      <c r="B21" s="842"/>
      <c r="C21" s="842"/>
      <c r="D21" s="842" t="s">
        <v>595</v>
      </c>
      <c r="I21" s="856">
        <f>J16</f>
        <v>29.514560290000002</v>
      </c>
      <c r="T21" s="842"/>
      <c r="U21" s="842"/>
      <c r="V21" s="842"/>
      <c r="W21" s="842"/>
      <c r="X21" s="842"/>
      <c r="Y21" s="842"/>
      <c r="Z21" s="842"/>
      <c r="AA21" s="842"/>
    </row>
    <row r="22" spans="1:27" s="841" customFormat="1">
      <c r="A22" s="37">
        <f>ROW()</f>
        <v>22</v>
      </c>
      <c r="B22" s="842"/>
      <c r="C22" s="842"/>
      <c r="D22" s="857" t="s">
        <v>566</v>
      </c>
      <c r="E22" s="858"/>
      <c r="F22" s="858"/>
      <c r="G22" s="858"/>
      <c r="H22" s="858"/>
      <c r="I22" s="859"/>
      <c r="T22" s="842"/>
      <c r="U22" s="842"/>
      <c r="V22" s="842"/>
      <c r="W22" s="842"/>
      <c r="X22" s="842"/>
      <c r="Y22" s="842"/>
      <c r="Z22" s="842"/>
      <c r="AA22" s="842"/>
    </row>
    <row r="23" spans="1:27" s="841" customFormat="1">
      <c r="A23" s="37">
        <f>ROW()</f>
        <v>23</v>
      </c>
      <c r="B23" s="842"/>
      <c r="C23" s="842"/>
      <c r="D23" s="842" t="s">
        <v>567</v>
      </c>
      <c r="I23" s="860">
        <f>I21-I22</f>
        <v>29.514560290000002</v>
      </c>
      <c r="T23" s="842"/>
      <c r="U23" s="842"/>
      <c r="V23" s="842"/>
      <c r="W23" s="842"/>
      <c r="X23" s="842"/>
      <c r="Y23" s="842"/>
      <c r="Z23" s="842"/>
      <c r="AA23" s="842"/>
    </row>
    <row r="24" spans="1:27" s="841" customFormat="1">
      <c r="A24" s="37">
        <f>ROW()</f>
        <v>24</v>
      </c>
      <c r="B24" s="842"/>
      <c r="C24" s="842"/>
      <c r="D24" s="842"/>
      <c r="T24" s="842"/>
      <c r="U24" s="842"/>
      <c r="V24" s="842"/>
      <c r="W24" s="842"/>
      <c r="X24" s="842"/>
      <c r="Y24" s="842"/>
      <c r="Z24" s="842"/>
      <c r="AA24" s="842"/>
    </row>
    <row r="25" spans="1:27" s="841" customFormat="1">
      <c r="A25" s="37">
        <f>ROW()</f>
        <v>25</v>
      </c>
      <c r="B25" s="842"/>
      <c r="C25" s="64" t="s">
        <v>568</v>
      </c>
      <c r="D25" s="842"/>
      <c r="I25" s="861">
        <f>I$19</f>
        <v>2020</v>
      </c>
      <c r="J25" s="861">
        <f t="shared" ref="J25:N25" si="4">J$19</f>
        <v>2021</v>
      </c>
      <c r="K25" s="861">
        <f t="shared" si="4"/>
        <v>2022</v>
      </c>
      <c r="L25" s="861">
        <f t="shared" si="4"/>
        <v>2023</v>
      </c>
      <c r="M25" s="861">
        <f t="shared" si="4"/>
        <v>2024</v>
      </c>
      <c r="N25" s="861">
        <f t="shared" si="4"/>
        <v>2025</v>
      </c>
      <c r="T25" s="842"/>
      <c r="U25" s="842"/>
      <c r="V25" s="842"/>
      <c r="W25" s="842"/>
      <c r="X25" s="842"/>
      <c r="Y25" s="842"/>
      <c r="Z25" s="842"/>
      <c r="AA25" s="842"/>
    </row>
    <row r="26" spans="1:27" s="841" customFormat="1">
      <c r="A26" s="37">
        <f>ROW()</f>
        <v>26</v>
      </c>
      <c r="B26" s="842"/>
      <c r="C26" s="842"/>
      <c r="D26" s="842" t="s">
        <v>569</v>
      </c>
      <c r="I26" s="862">
        <f>Inputs!AC24</f>
        <v>117.2</v>
      </c>
      <c r="J26" s="862">
        <f>Inputs!AD24</f>
        <v>121.3</v>
      </c>
      <c r="K26" s="862">
        <f>Inputs!AE24</f>
        <v>130.80000000000001</v>
      </c>
      <c r="L26" s="862">
        <f>Inputs!AF24</f>
        <v>136.1</v>
      </c>
      <c r="M26" s="862">
        <f>Inputs!AG24</f>
        <v>139.4</v>
      </c>
      <c r="N26" s="862">
        <f>Inputs!AH24</f>
        <v>142.48074</v>
      </c>
      <c r="T26" s="842"/>
      <c r="U26" s="842"/>
      <c r="V26" s="842"/>
      <c r="W26" s="842"/>
      <c r="X26" s="842"/>
      <c r="Y26" s="842"/>
      <c r="Z26" s="842"/>
      <c r="AA26" s="842"/>
    </row>
    <row r="27" spans="1:27" s="841" customFormat="1">
      <c r="A27" s="37">
        <f>ROW()</f>
        <v>27</v>
      </c>
      <c r="B27" s="842"/>
      <c r="C27" s="842"/>
      <c r="D27" s="842" t="s">
        <v>570</v>
      </c>
      <c r="J27" s="863">
        <f>(J26-I26)/I26</f>
        <v>3.4982935153583569E-2</v>
      </c>
      <c r="K27" s="863">
        <f t="shared" ref="K27:N27" si="5">(K26-J26)/J26</f>
        <v>7.8318219291014138E-2</v>
      </c>
      <c r="L27" s="863">
        <f t="shared" si="5"/>
        <v>4.0519877675840844E-2</v>
      </c>
      <c r="M27" s="863">
        <f t="shared" si="5"/>
        <v>2.424687729610589E-2</v>
      </c>
      <c r="N27" s="863">
        <f t="shared" si="5"/>
        <v>2.2099999999999939E-2</v>
      </c>
      <c r="T27" s="842"/>
      <c r="U27" s="842"/>
      <c r="V27" s="842"/>
      <c r="W27" s="842"/>
      <c r="X27" s="842"/>
      <c r="Y27" s="842"/>
      <c r="Z27" s="842"/>
      <c r="AA27" s="842"/>
    </row>
    <row r="28" spans="1:27" s="841" customFormat="1">
      <c r="A28" s="37">
        <f>ROW()</f>
        <v>28</v>
      </c>
      <c r="B28" s="842"/>
      <c r="C28" s="842"/>
      <c r="D28" s="842"/>
      <c r="T28" s="842"/>
      <c r="U28" s="842"/>
      <c r="V28" s="842"/>
      <c r="W28" s="842"/>
      <c r="X28" s="842"/>
      <c r="Y28" s="842"/>
      <c r="Z28" s="842"/>
      <c r="AA28" s="842"/>
    </row>
    <row r="29" spans="1:27" s="841" customFormat="1">
      <c r="A29" s="37">
        <f>ROW()</f>
        <v>29</v>
      </c>
      <c r="B29" s="842"/>
      <c r="C29" s="64" t="s">
        <v>571</v>
      </c>
      <c r="D29" s="842"/>
      <c r="T29" s="842"/>
      <c r="U29" s="842"/>
      <c r="V29" s="842"/>
      <c r="W29" s="842"/>
      <c r="X29" s="842"/>
      <c r="Y29" s="842"/>
      <c r="Z29" s="842"/>
      <c r="AA29" s="842"/>
    </row>
    <row r="30" spans="1:27" s="841" customFormat="1">
      <c r="A30" s="37">
        <f>ROW()</f>
        <v>30</v>
      </c>
      <c r="B30" s="842"/>
      <c r="C30" s="842"/>
      <c r="D30" s="842" t="s">
        <v>572</v>
      </c>
      <c r="J30" s="864">
        <f>(1+J33)*(1+J27)-1</f>
        <v>5.9467469662026318E-2</v>
      </c>
      <c r="K30" s="864">
        <f t="shared" ref="K30:N30" si="6">(1+K33)*(1+K27)-1</f>
        <v>0.1028898027180416</v>
      </c>
      <c r="L30" s="864">
        <f t="shared" si="6"/>
        <v>6.3771870809845588E-2</v>
      </c>
      <c r="M30" s="864">
        <f t="shared" si="6"/>
        <v>4.6945869016232544E-2</v>
      </c>
      <c r="N30" s="864">
        <f t="shared" si="6"/>
        <v>4.4495762086010693E-2</v>
      </c>
      <c r="T30" s="842"/>
      <c r="U30" s="842"/>
      <c r="V30" s="842"/>
      <c r="W30" s="842"/>
      <c r="X30" s="842"/>
      <c r="Y30" s="842"/>
      <c r="Z30" s="842"/>
      <c r="AA30" s="842"/>
    </row>
    <row r="31" spans="1:27" s="841" customFormat="1">
      <c r="A31" s="37">
        <f>ROW()</f>
        <v>31</v>
      </c>
      <c r="B31" s="842"/>
      <c r="C31" s="842"/>
      <c r="D31" s="6" t="s">
        <v>60</v>
      </c>
      <c r="J31" s="865">
        <f>1/(1+J30)</f>
        <v>0.94387041474619637</v>
      </c>
      <c r="K31" s="865">
        <f>J31/(1+K30)</f>
        <v>0.85581570563083786</v>
      </c>
      <c r="L31" s="865">
        <f t="shared" ref="L31:N31" si="7">K31/(1+L30)</f>
        <v>0.80451056200546889</v>
      </c>
      <c r="M31" s="865">
        <f t="shared" si="7"/>
        <v>0.76843568116986882</v>
      </c>
      <c r="N31" s="865">
        <f t="shared" si="7"/>
        <v>0.73570014265562023</v>
      </c>
      <c r="T31" s="842"/>
      <c r="U31" s="842"/>
      <c r="V31" s="842"/>
      <c r="W31" s="842"/>
      <c r="X31" s="842"/>
      <c r="Y31" s="842"/>
      <c r="Z31" s="842"/>
      <c r="AA31" s="842"/>
    </row>
    <row r="32" spans="1:27" s="841" customFormat="1">
      <c r="A32" s="37">
        <f>ROW()</f>
        <v>32</v>
      </c>
      <c r="B32" s="842"/>
      <c r="C32" s="842"/>
      <c r="D32" s="842"/>
      <c r="T32" s="842"/>
      <c r="U32" s="842"/>
      <c r="V32" s="842"/>
      <c r="W32" s="842"/>
      <c r="X32" s="842"/>
      <c r="Y32" s="842"/>
      <c r="Z32" s="842"/>
      <c r="AA32" s="842"/>
    </row>
    <row r="33" spans="1:27" s="841" customFormat="1">
      <c r="A33" s="37">
        <f>ROW()</f>
        <v>33</v>
      </c>
      <c r="B33" s="842"/>
      <c r="C33" s="842"/>
      <c r="D33" s="842" t="s">
        <v>573</v>
      </c>
      <c r="J33" s="866">
        <f>WACC!T37</f>
        <v>2.3656945130993368E-2</v>
      </c>
      <c r="K33" s="866">
        <f>WACC!U37</f>
        <v>2.2786950074147105E-2</v>
      </c>
      <c r="L33" s="866">
        <f>WACC!V37</f>
        <v>2.2346515076618889E-2</v>
      </c>
      <c r="M33" s="866">
        <f>WACC!W37</f>
        <v>2.2161641127038889E-2</v>
      </c>
      <c r="N33" s="866">
        <f>WACC!X37</f>
        <v>2.1911517548195647E-2</v>
      </c>
      <c r="T33" s="842"/>
      <c r="U33" s="842"/>
      <c r="V33" s="842"/>
      <c r="W33" s="842"/>
      <c r="X33" s="842"/>
      <c r="Y33" s="842"/>
      <c r="Z33" s="842"/>
      <c r="AA33" s="842"/>
    </row>
    <row r="34" spans="1:27" s="841" customFormat="1">
      <c r="A34" s="37">
        <f>ROW()</f>
        <v>34</v>
      </c>
      <c r="B34" s="842"/>
      <c r="C34" s="842"/>
      <c r="D34" s="6" t="s">
        <v>60</v>
      </c>
      <c r="J34" s="865">
        <f>1/(1+J33)</f>
        <v>0.97688977225864859</v>
      </c>
      <c r="K34" s="865">
        <f>J34/(1+K33)</f>
        <v>0.95512537795660069</v>
      </c>
      <c r="L34" s="865">
        <f t="shared" ref="L34:N34" si="8">K34/(1+L33)</f>
        <v>0.93424818676573629</v>
      </c>
      <c r="M34" s="865">
        <f t="shared" si="8"/>
        <v>0.91399261053822278</v>
      </c>
      <c r="N34" s="865">
        <f t="shared" si="8"/>
        <v>0.89439505753991744</v>
      </c>
      <c r="T34" s="842"/>
      <c r="U34" s="842"/>
      <c r="V34" s="842"/>
      <c r="W34" s="842"/>
      <c r="X34" s="842"/>
      <c r="Y34" s="842"/>
      <c r="Z34" s="842"/>
      <c r="AA34" s="842"/>
    </row>
    <row r="35" spans="1:27" s="841" customFormat="1" ht="15" thickBot="1">
      <c r="A35" s="37">
        <f>ROW()</f>
        <v>35</v>
      </c>
      <c r="B35" s="842"/>
      <c r="C35" s="842"/>
      <c r="D35" s="842"/>
      <c r="J35" s="867"/>
      <c r="K35" s="867"/>
      <c r="L35" s="867"/>
      <c r="M35" s="867"/>
      <c r="N35" s="867"/>
      <c r="T35" s="842"/>
      <c r="U35" s="842"/>
      <c r="V35" s="842"/>
      <c r="W35" s="842"/>
      <c r="X35" s="842"/>
      <c r="Y35" s="842"/>
      <c r="Z35" s="842"/>
      <c r="AA35" s="842"/>
    </row>
    <row r="36" spans="1:27" s="841" customFormat="1">
      <c r="A36" s="855" t="s">
        <v>574</v>
      </c>
      <c r="B36" s="845"/>
      <c r="C36" s="845"/>
      <c r="D36" s="845"/>
      <c r="E36" s="844"/>
      <c r="F36" s="844"/>
      <c r="G36" s="844"/>
      <c r="H36" s="844"/>
      <c r="I36" s="855">
        <f>I$19</f>
        <v>2020</v>
      </c>
      <c r="J36" s="855">
        <f t="shared" ref="J36:N36" si="9">J$19</f>
        <v>2021</v>
      </c>
      <c r="K36" s="855">
        <f t="shared" si="9"/>
        <v>2022</v>
      </c>
      <c r="L36" s="855">
        <f t="shared" si="9"/>
        <v>2023</v>
      </c>
      <c r="M36" s="855">
        <f t="shared" si="9"/>
        <v>2024</v>
      </c>
      <c r="N36" s="855">
        <f t="shared" si="9"/>
        <v>2025</v>
      </c>
      <c r="T36" s="842"/>
      <c r="U36" s="842"/>
      <c r="V36" s="842"/>
      <c r="W36" s="842"/>
      <c r="X36" s="842"/>
      <c r="Y36" s="842"/>
      <c r="Z36" s="842"/>
      <c r="AA36" s="842"/>
    </row>
    <row r="37" spans="1:27" s="841" customFormat="1">
      <c r="A37" s="37">
        <f>ROW()</f>
        <v>37</v>
      </c>
      <c r="B37" s="842"/>
      <c r="C37" s="842"/>
      <c r="D37" s="6" t="s">
        <v>575</v>
      </c>
      <c r="E37" s="841" t="s">
        <v>597</v>
      </c>
      <c r="F37" s="865"/>
      <c r="G37" s="865"/>
      <c r="H37" s="865"/>
      <c r="I37" s="865">
        <f>K16</f>
        <v>-1.7845913062998888</v>
      </c>
      <c r="J37" s="865"/>
      <c r="K37" s="865"/>
      <c r="L37" s="865"/>
      <c r="M37" s="865"/>
      <c r="N37" s="865"/>
      <c r="T37" s="842"/>
      <c r="U37" s="842"/>
      <c r="V37" s="842"/>
      <c r="W37" s="842"/>
      <c r="X37" s="842"/>
      <c r="Y37" s="842"/>
      <c r="Z37" s="842"/>
      <c r="AA37" s="842"/>
    </row>
    <row r="38" spans="1:27" s="841" customFormat="1" ht="25.5">
      <c r="A38" s="37">
        <f>ROW()</f>
        <v>38</v>
      </c>
      <c r="B38" s="842"/>
      <c r="C38" s="842"/>
      <c r="D38" s="80" t="s">
        <v>683</v>
      </c>
      <c r="E38" s="841" t="s">
        <v>597</v>
      </c>
      <c r="F38" s="865"/>
      <c r="G38" s="865"/>
      <c r="H38" s="865"/>
      <c r="I38" s="865"/>
      <c r="J38" s="865"/>
      <c r="K38" s="865"/>
      <c r="L38" s="865"/>
      <c r="M38" s="865"/>
      <c r="N38" s="865"/>
      <c r="T38" s="842"/>
      <c r="U38" s="842"/>
      <c r="V38" s="842"/>
      <c r="W38" s="842"/>
      <c r="X38" s="842"/>
      <c r="Y38" s="842"/>
      <c r="Z38" s="842"/>
      <c r="AA38" s="842"/>
    </row>
    <row r="39" spans="1:27" s="841" customFormat="1">
      <c r="A39" s="37">
        <f>ROW()</f>
        <v>39</v>
      </c>
      <c r="B39" s="842"/>
      <c r="C39" s="842"/>
      <c r="D39" s="80" t="s">
        <v>576</v>
      </c>
      <c r="E39" s="841" t="s">
        <v>597</v>
      </c>
      <c r="F39" s="865"/>
      <c r="G39" s="865"/>
      <c r="H39" s="865"/>
      <c r="I39" s="868">
        <f>I37+I38</f>
        <v>-1.7845913062998888</v>
      </c>
      <c r="J39" s="865"/>
      <c r="K39" s="865"/>
      <c r="L39" s="865"/>
      <c r="M39" s="865"/>
      <c r="N39" s="865"/>
      <c r="T39" s="842"/>
      <c r="U39" s="842"/>
      <c r="V39" s="842"/>
      <c r="W39" s="842"/>
      <c r="X39" s="842"/>
      <c r="Y39" s="842"/>
      <c r="Z39" s="842"/>
      <c r="AA39" s="842"/>
    </row>
    <row r="40" spans="1:27" s="841" customFormat="1">
      <c r="A40" s="37">
        <f>ROW()</f>
        <v>40</v>
      </c>
      <c r="B40" s="842"/>
      <c r="C40" s="64"/>
      <c r="D40" s="6" t="s">
        <v>577</v>
      </c>
      <c r="E40" s="841" t="s">
        <v>597</v>
      </c>
      <c r="F40" s="865"/>
      <c r="G40" s="865"/>
      <c r="H40" s="865"/>
      <c r="I40" s="865"/>
      <c r="J40" s="865">
        <f>$I$39*J33</f>
        <v>-4.2217978614384248E-2</v>
      </c>
      <c r="K40" s="865">
        <f>$I$39*K33</f>
        <v>-4.0665392999412533E-2</v>
      </c>
      <c r="L40" s="865">
        <f>$I$39*L33</f>
        <v>-3.9879396531833464E-2</v>
      </c>
      <c r="M40" s="865">
        <f>$I$39*M33</f>
        <v>-3.9549472088651672E-2</v>
      </c>
      <c r="N40" s="865">
        <f>$I$39*N33</f>
        <v>-3.9103103724347409E-2</v>
      </c>
      <c r="T40" s="842"/>
      <c r="U40" s="842"/>
      <c r="V40" s="842"/>
      <c r="W40" s="842"/>
      <c r="X40" s="842"/>
      <c r="Y40" s="842"/>
      <c r="Z40" s="842"/>
      <c r="AA40" s="842"/>
    </row>
    <row r="41" spans="1:27" s="841" customFormat="1">
      <c r="A41" s="37">
        <f>ROW()</f>
        <v>41</v>
      </c>
      <c r="B41" s="842"/>
      <c r="C41" s="64"/>
      <c r="D41" s="6" t="s">
        <v>578</v>
      </c>
      <c r="E41" s="841" t="s">
        <v>597</v>
      </c>
      <c r="F41" s="865"/>
      <c r="G41" s="865"/>
      <c r="H41" s="865"/>
      <c r="I41" s="865"/>
      <c r="J41" s="865">
        <v>0</v>
      </c>
      <c r="K41" s="865">
        <f>K33*J42</f>
        <v>-9.6201897091738407E-4</v>
      </c>
      <c r="L41" s="865">
        <f>L33*SUM($J$42:K42)</f>
        <v>-1.8736522848063143E-3</v>
      </c>
      <c r="M41" s="865">
        <f>M33*SUM($J$42:L42)</f>
        <v>-2.7834675401289467E-3</v>
      </c>
      <c r="N41" s="865">
        <f>N33*SUM($J$42:M42)</f>
        <v>-3.6796313585114879E-3</v>
      </c>
      <c r="T41" s="842"/>
      <c r="U41" s="842"/>
      <c r="V41" s="842"/>
      <c r="W41" s="842"/>
      <c r="X41" s="842"/>
      <c r="Y41" s="842"/>
      <c r="Z41" s="842"/>
      <c r="AA41" s="842"/>
    </row>
    <row r="42" spans="1:27" s="841" customFormat="1" ht="15" thickBot="1">
      <c r="A42" s="37">
        <f>ROW()</f>
        <v>42</v>
      </c>
      <c r="B42" s="842"/>
      <c r="C42" s="64"/>
      <c r="D42" s="6" t="s">
        <v>579</v>
      </c>
      <c r="E42" s="841" t="s">
        <v>597</v>
      </c>
      <c r="F42" s="865"/>
      <c r="G42" s="869">
        <f>SUM(J42:N42)</f>
        <v>-0.21071411411299346</v>
      </c>
      <c r="H42" s="865"/>
      <c r="I42" s="865"/>
      <c r="J42" s="868">
        <f t="shared" ref="J42" si="10">SUM(J37:J41)</f>
        <v>-4.2217978614384248E-2</v>
      </c>
      <c r="K42" s="868">
        <f t="shared" ref="K42:N42" si="11">SUM(K40:K41)</f>
        <v>-4.1627411970329917E-2</v>
      </c>
      <c r="L42" s="868">
        <f t="shared" si="11"/>
        <v>-4.1753048816639778E-2</v>
      </c>
      <c r="M42" s="868">
        <f t="shared" si="11"/>
        <v>-4.2332939628780618E-2</v>
      </c>
      <c r="N42" s="868">
        <f t="shared" si="11"/>
        <v>-4.2782735082858896E-2</v>
      </c>
      <c r="T42" s="842"/>
      <c r="U42" s="842"/>
      <c r="V42" s="842"/>
      <c r="W42" s="842"/>
      <c r="X42" s="842"/>
      <c r="Y42" s="842"/>
      <c r="Z42" s="842"/>
      <c r="AA42" s="842"/>
    </row>
    <row r="43" spans="1:27" ht="15" thickTop="1">
      <c r="A43" s="37">
        <f>ROW()</f>
        <v>43</v>
      </c>
      <c r="C43" s="64"/>
      <c r="D43" s="6" t="s">
        <v>580</v>
      </c>
      <c r="E43" s="841" t="s">
        <v>597</v>
      </c>
      <c r="F43" s="865"/>
      <c r="G43" s="865"/>
      <c r="H43" s="865"/>
      <c r="I43" s="868">
        <f>I39</f>
        <v>-1.7845913062998888</v>
      </c>
      <c r="J43" s="870"/>
      <c r="K43" s="870"/>
      <c r="L43" s="870"/>
      <c r="M43" s="870"/>
      <c r="N43" s="870"/>
    </row>
    <row r="44" spans="1:27">
      <c r="A44" s="37">
        <f>ROW()</f>
        <v>44</v>
      </c>
      <c r="C44" s="64"/>
      <c r="D44" s="842" t="s">
        <v>599</v>
      </c>
      <c r="F44" s="871">
        <f>M26/I26</f>
        <v>1.189419795221843</v>
      </c>
      <c r="G44" s="865"/>
      <c r="H44" s="865"/>
      <c r="I44" s="865"/>
      <c r="J44" s="865"/>
      <c r="K44" s="865"/>
      <c r="L44" s="865"/>
      <c r="M44" s="865"/>
      <c r="N44" s="865"/>
    </row>
    <row r="45" spans="1:27" ht="15" thickBot="1">
      <c r="A45" s="37">
        <f>ROW()</f>
        <v>45</v>
      </c>
      <c r="C45" s="64"/>
      <c r="D45" s="6" t="s">
        <v>600</v>
      </c>
      <c r="E45" s="841" t="s">
        <v>598</v>
      </c>
      <c r="F45" s="871"/>
      <c r="G45" s="872">
        <f t="shared" ref="G45:G46" si="12">SUM(I45:N45)</f>
        <v>-0.25062753845862873</v>
      </c>
      <c r="H45" s="865"/>
      <c r="I45" s="865"/>
      <c r="J45" s="873">
        <f>J42*$F$44</f>
        <v>-5.0214899478201062E-2</v>
      </c>
      <c r="K45" s="873">
        <f>K42*$F$44</f>
        <v>-4.9512467821365105E-2</v>
      </c>
      <c r="L45" s="873">
        <f>L42*$F$44</f>
        <v>-4.9661902773375302E-2</v>
      </c>
      <c r="M45" s="873">
        <f>M42*$F$44</f>
        <v>-5.035163638440289E-2</v>
      </c>
      <c r="N45" s="873">
        <f>N42*$F$44</f>
        <v>-5.088663200128439E-2</v>
      </c>
    </row>
    <row r="46" spans="1:27" ht="15" thickBot="1">
      <c r="A46" s="37">
        <f>ROW()</f>
        <v>46</v>
      </c>
      <c r="C46" s="64"/>
      <c r="D46" s="6" t="s">
        <v>601</v>
      </c>
      <c r="E46" s="841" t="s">
        <v>598</v>
      </c>
      <c r="F46" s="865"/>
      <c r="G46" s="865">
        <f t="shared" si="12"/>
        <v>-2.1226282260938953</v>
      </c>
      <c r="H46" s="865"/>
      <c r="I46" s="873">
        <f>I43*$F$44</f>
        <v>-2.1226282260938953</v>
      </c>
      <c r="J46" s="865"/>
      <c r="K46" s="865"/>
      <c r="L46" s="865"/>
      <c r="M46" s="865"/>
      <c r="N46" s="865"/>
    </row>
    <row r="47" spans="1:27">
      <c r="A47" s="37">
        <f>ROW()</f>
        <v>47</v>
      </c>
      <c r="C47" s="64"/>
      <c r="F47" s="865"/>
      <c r="G47" s="865"/>
      <c r="H47" s="865"/>
      <c r="I47" s="865"/>
      <c r="J47" s="865"/>
      <c r="K47" s="865"/>
      <c r="L47" s="865"/>
      <c r="M47" s="865"/>
      <c r="N47" s="865"/>
    </row>
    <row r="48" spans="1:27" ht="26.25" thickBot="1">
      <c r="A48" s="37">
        <f>ROW()</f>
        <v>48</v>
      </c>
      <c r="D48" s="874" t="s">
        <v>581</v>
      </c>
      <c r="E48" s="841" t="s">
        <v>598</v>
      </c>
      <c r="F48" s="865"/>
      <c r="G48" s="869">
        <f>G45+G46</f>
        <v>-2.3732557645525238</v>
      </c>
      <c r="H48" s="865"/>
      <c r="I48" s="865"/>
      <c r="J48" s="865"/>
      <c r="K48" s="865"/>
      <c r="L48" s="865"/>
      <c r="M48" s="865"/>
      <c r="N48" s="865"/>
    </row>
    <row r="49" spans="1:27" ht="15.75" thickTop="1" thickBot="1">
      <c r="A49" s="37">
        <f>ROW()</f>
        <v>49</v>
      </c>
      <c r="F49" s="865"/>
      <c r="G49" s="865"/>
      <c r="H49" s="865"/>
      <c r="I49" s="865"/>
      <c r="J49" s="865"/>
      <c r="K49" s="865"/>
      <c r="L49" s="865"/>
      <c r="M49" s="865"/>
      <c r="N49" s="865"/>
      <c r="R49" s="874"/>
      <c r="U49" s="875"/>
    </row>
    <row r="50" spans="1:27">
      <c r="A50" s="844" t="s">
        <v>582</v>
      </c>
      <c r="B50" s="844"/>
      <c r="C50" s="845"/>
      <c r="D50" s="844"/>
      <c r="E50" s="844"/>
      <c r="F50" s="876"/>
      <c r="G50" s="876"/>
      <c r="H50" s="876"/>
      <c r="I50" s="855">
        <f>I$19</f>
        <v>2020</v>
      </c>
      <c r="J50" s="855">
        <f t="shared" ref="J50:N50" si="13">J$19</f>
        <v>2021</v>
      </c>
      <c r="K50" s="855">
        <f t="shared" si="13"/>
        <v>2022</v>
      </c>
      <c r="L50" s="855">
        <f t="shared" si="13"/>
        <v>2023</v>
      </c>
      <c r="M50" s="855">
        <f t="shared" si="13"/>
        <v>2024</v>
      </c>
      <c r="N50" s="855">
        <f t="shared" si="13"/>
        <v>2025</v>
      </c>
    </row>
    <row r="51" spans="1:27">
      <c r="A51" s="37">
        <f>ROW()</f>
        <v>51</v>
      </c>
      <c r="C51" s="64" t="s">
        <v>583</v>
      </c>
      <c r="D51" s="10"/>
      <c r="F51" s="865"/>
      <c r="G51" s="865"/>
      <c r="H51" s="865"/>
      <c r="I51" s="865"/>
      <c r="J51" s="865"/>
      <c r="K51" s="865"/>
      <c r="L51" s="865"/>
      <c r="M51" s="865"/>
      <c r="N51" s="865"/>
    </row>
    <row r="52" spans="1:27">
      <c r="A52" s="37">
        <f>ROW()</f>
        <v>52</v>
      </c>
      <c r="C52" s="64"/>
      <c r="D52" s="6" t="s">
        <v>72</v>
      </c>
      <c r="E52" s="841" t="s">
        <v>584</v>
      </c>
      <c r="F52" s="865"/>
      <c r="G52" s="865"/>
      <c r="H52" s="865"/>
      <c r="I52" s="865"/>
      <c r="J52" s="871">
        <f>I58</f>
        <v>-2.3732557645525238</v>
      </c>
      <c r="K52" s="871">
        <f t="shared" ref="K52:N52" si="14">J58</f>
        <v>-2.4562792170667334</v>
      </c>
      <c r="L52" s="871">
        <f t="shared" si="14"/>
        <v>-2.6486506314289264</v>
      </c>
      <c r="M52" s="871">
        <f t="shared" si="14"/>
        <v>-2.7559736310204652</v>
      </c>
      <c r="N52" s="871">
        <f t="shared" si="14"/>
        <v>-2.8227973854831219</v>
      </c>
    </row>
    <row r="53" spans="1:27">
      <c r="A53" s="37">
        <f>ROW()</f>
        <v>53</v>
      </c>
      <c r="C53" s="64"/>
      <c r="D53" s="6" t="s">
        <v>73</v>
      </c>
      <c r="E53" s="841" t="s">
        <v>584</v>
      </c>
      <c r="F53" s="865"/>
      <c r="G53" s="865"/>
      <c r="H53" s="865"/>
      <c r="I53" s="865"/>
      <c r="J53" s="877">
        <f>J52*J27</f>
        <v>-8.3023452514209339E-2</v>
      </c>
      <c r="K53" s="877">
        <f>K52*K27</f>
        <v>-0.19237141436219293</v>
      </c>
      <c r="L53" s="877">
        <f>L52*L27</f>
        <v>-0.10732299959153871</v>
      </c>
      <c r="M53" s="877">
        <f>M52*M27</f>
        <v>-6.6823754462656634E-2</v>
      </c>
      <c r="N53" s="877">
        <f>N52*N27</f>
        <v>-6.2383822219176821E-2</v>
      </c>
    </row>
    <row r="54" spans="1:27">
      <c r="A54" s="37">
        <f>ROW()</f>
        <v>54</v>
      </c>
      <c r="C54" s="64"/>
      <c r="D54" s="6" t="s">
        <v>74</v>
      </c>
      <c r="E54" s="841" t="s">
        <v>584</v>
      </c>
      <c r="F54" s="865"/>
      <c r="G54" s="865"/>
      <c r="H54" s="865"/>
      <c r="I54" s="865"/>
      <c r="J54" s="871">
        <f t="shared" ref="J54:N54" si="15">SUM(J52:J53)</f>
        <v>-2.4562792170667334</v>
      </c>
      <c r="K54" s="871">
        <f t="shared" si="15"/>
        <v>-2.6486506314289264</v>
      </c>
      <c r="L54" s="871">
        <f t="shared" si="15"/>
        <v>-2.7559736310204652</v>
      </c>
      <c r="M54" s="871">
        <f t="shared" si="15"/>
        <v>-2.8227973854831219</v>
      </c>
      <c r="N54" s="871">
        <f t="shared" si="15"/>
        <v>-2.8851812077022987</v>
      </c>
    </row>
    <row r="55" spans="1:27">
      <c r="A55" s="37">
        <f>ROW()</f>
        <v>55</v>
      </c>
      <c r="C55" s="64"/>
      <c r="D55" s="6" t="s">
        <v>31</v>
      </c>
      <c r="E55" s="841" t="s">
        <v>584</v>
      </c>
      <c r="F55" s="865"/>
      <c r="G55" s="865"/>
      <c r="H55" s="865"/>
      <c r="I55" s="865"/>
      <c r="J55" s="865"/>
      <c r="K55" s="865"/>
      <c r="L55" s="865"/>
      <c r="M55" s="865"/>
      <c r="N55" s="865"/>
    </row>
    <row r="56" spans="1:27">
      <c r="A56" s="37">
        <f>ROW()</f>
        <v>56</v>
      </c>
      <c r="C56" s="64"/>
      <c r="D56" s="6" t="s">
        <v>6</v>
      </c>
      <c r="E56" s="841" t="s">
        <v>584</v>
      </c>
      <c r="F56" s="865"/>
      <c r="G56" s="865"/>
      <c r="H56" s="865"/>
      <c r="I56" s="865"/>
      <c r="J56" s="865"/>
      <c r="K56" s="865"/>
      <c r="L56" s="865"/>
      <c r="M56" s="865"/>
      <c r="N56" s="865"/>
    </row>
    <row r="57" spans="1:27">
      <c r="A57" s="37">
        <f>ROW()</f>
        <v>57</v>
      </c>
      <c r="C57" s="64"/>
      <c r="D57" s="878" t="s">
        <v>69</v>
      </c>
      <c r="E57" s="858" t="s">
        <v>584</v>
      </c>
      <c r="F57" s="879"/>
      <c r="G57" s="879"/>
      <c r="H57" s="879"/>
      <c r="I57" s="879"/>
      <c r="J57" s="879"/>
      <c r="K57" s="879"/>
      <c r="L57" s="879"/>
      <c r="M57" s="879"/>
      <c r="N57" s="879"/>
    </row>
    <row r="58" spans="1:27">
      <c r="A58" s="37">
        <f>ROW()</f>
        <v>58</v>
      </c>
      <c r="C58" s="64"/>
      <c r="D58" s="6" t="s">
        <v>70</v>
      </c>
      <c r="E58" s="841" t="s">
        <v>584</v>
      </c>
      <c r="F58" s="865"/>
      <c r="G58" s="865"/>
      <c r="H58" s="865"/>
      <c r="I58" s="871">
        <f>G48</f>
        <v>-2.3732557645525238</v>
      </c>
      <c r="J58" s="871">
        <f t="shared" ref="J58:N58" si="16">SUM(J54:J57)</f>
        <v>-2.4562792170667334</v>
      </c>
      <c r="K58" s="871">
        <f t="shared" si="16"/>
        <v>-2.6486506314289264</v>
      </c>
      <c r="L58" s="871">
        <f t="shared" si="16"/>
        <v>-2.7559736310204652</v>
      </c>
      <c r="M58" s="871">
        <f t="shared" si="16"/>
        <v>-2.8227973854831219</v>
      </c>
      <c r="N58" s="871">
        <f t="shared" si="16"/>
        <v>-2.8851812077022987</v>
      </c>
    </row>
    <row r="59" spans="1:27" s="841" customFormat="1" ht="15" thickBot="1">
      <c r="A59" s="37">
        <f>ROW()</f>
        <v>59</v>
      </c>
      <c r="B59" s="842"/>
      <c r="C59" s="842"/>
      <c r="D59" s="842"/>
      <c r="F59" s="865"/>
      <c r="G59" s="865"/>
      <c r="H59" s="865"/>
      <c r="I59" s="865"/>
      <c r="J59" s="865"/>
      <c r="K59" s="865"/>
      <c r="L59" s="865"/>
      <c r="M59" s="865"/>
      <c r="N59" s="865"/>
      <c r="T59" s="842"/>
      <c r="U59" s="842"/>
      <c r="V59" s="842"/>
      <c r="W59" s="842"/>
      <c r="X59" s="842"/>
      <c r="Y59" s="842"/>
      <c r="Z59" s="842"/>
      <c r="AA59" s="842"/>
    </row>
    <row r="60" spans="1:27" s="841" customFormat="1">
      <c r="A60" s="844" t="s">
        <v>585</v>
      </c>
      <c r="B60" s="880"/>
      <c r="C60" s="881"/>
      <c r="D60" s="880"/>
      <c r="E60" s="880"/>
      <c r="F60" s="882"/>
      <c r="G60" s="882"/>
      <c r="H60" s="882"/>
      <c r="I60" s="855">
        <f>I$19</f>
        <v>2020</v>
      </c>
      <c r="J60" s="855">
        <f t="shared" ref="J60:N60" si="17">J$19</f>
        <v>2021</v>
      </c>
      <c r="K60" s="855">
        <f t="shared" si="17"/>
        <v>2022</v>
      </c>
      <c r="L60" s="855">
        <f t="shared" si="17"/>
        <v>2023</v>
      </c>
      <c r="M60" s="855">
        <f t="shared" si="17"/>
        <v>2024</v>
      </c>
      <c r="N60" s="855">
        <f t="shared" si="17"/>
        <v>2025</v>
      </c>
      <c r="T60" s="842"/>
      <c r="U60" s="842"/>
      <c r="V60" s="842"/>
      <c r="W60" s="842"/>
      <c r="X60" s="842"/>
      <c r="Y60" s="842"/>
      <c r="Z60" s="842"/>
      <c r="AA60" s="842"/>
    </row>
    <row r="61" spans="1:27" s="841" customFormat="1" ht="15" thickBot="1">
      <c r="A61" s="11">
        <f>ROW()</f>
        <v>61</v>
      </c>
      <c r="B61" s="11"/>
      <c r="C61" s="64" t="s">
        <v>76</v>
      </c>
      <c r="D61" s="6"/>
      <c r="E61" s="6"/>
      <c r="F61" s="883" t="s">
        <v>63</v>
      </c>
      <c r="G61" s="865"/>
      <c r="H61" s="865"/>
      <c r="I61" s="865"/>
      <c r="J61" s="865"/>
      <c r="K61" s="865"/>
      <c r="L61" s="865"/>
      <c r="M61" s="865"/>
      <c r="N61" s="865"/>
      <c r="T61" s="842"/>
      <c r="U61" s="842"/>
      <c r="V61" s="842"/>
      <c r="W61" s="842"/>
      <c r="X61" s="842"/>
      <c r="Y61" s="842"/>
      <c r="Z61" s="842"/>
      <c r="AA61" s="842"/>
    </row>
    <row r="62" spans="1:27" s="841" customFormat="1">
      <c r="A62" s="11">
        <f>ROW()</f>
        <v>62</v>
      </c>
      <c r="B62" s="11"/>
      <c r="C62" s="64"/>
      <c r="D62" s="6" t="s">
        <v>53</v>
      </c>
      <c r="E62" s="841" t="s">
        <v>584</v>
      </c>
      <c r="F62" s="884">
        <f>SUMPRODUCT($J$31:$N$31,J62:N62)</f>
        <v>-0.67721342764485126</v>
      </c>
      <c r="G62" s="871"/>
      <c r="H62" s="871"/>
      <c r="I62" s="871"/>
      <c r="J62" s="871">
        <f>J52*J30</f>
        <v>-0.14113151517875627</v>
      </c>
      <c r="K62" s="871">
        <f>K52*K30</f>
        <v>-0.25272608406442187</v>
      </c>
      <c r="L62" s="871">
        <f>L52*L30</f>
        <v>-0.16890940588790143</v>
      </c>
      <c r="M62" s="871">
        <f>M52*M30</f>
        <v>-0.12938157709407755</v>
      </c>
      <c r="N62" s="871">
        <f>N52*N30</f>
        <v>-0.12560252088147</v>
      </c>
      <c r="O62" s="865"/>
      <c r="T62" s="842"/>
      <c r="U62" s="842"/>
      <c r="V62" s="842"/>
      <c r="W62" s="842"/>
      <c r="X62" s="842"/>
      <c r="Y62" s="842"/>
      <c r="Z62" s="842"/>
      <c r="AA62" s="842"/>
    </row>
    <row r="63" spans="1:27" s="841" customFormat="1">
      <c r="A63" s="11">
        <f>ROW()</f>
        <v>63</v>
      </c>
      <c r="B63" s="11"/>
      <c r="C63" s="64"/>
      <c r="D63" s="878" t="s">
        <v>586</v>
      </c>
      <c r="E63" s="858" t="s">
        <v>584</v>
      </c>
      <c r="F63" s="885">
        <f t="shared" ref="F63:F64" si="18">SUMPRODUCT($J$31:$N$31,J63:N63)</f>
        <v>0.4265858891862227</v>
      </c>
      <c r="G63" s="877"/>
      <c r="H63" s="877"/>
      <c r="I63" s="877"/>
      <c r="J63" s="877">
        <f>-J53</f>
        <v>8.3023452514209339E-2</v>
      </c>
      <c r="K63" s="877">
        <f t="shared" ref="K63:N63" si="19">-K53</f>
        <v>0.19237141436219293</v>
      </c>
      <c r="L63" s="877">
        <f t="shared" si="19"/>
        <v>0.10732299959153871</v>
      </c>
      <c r="M63" s="877">
        <f t="shared" si="19"/>
        <v>6.6823754462656634E-2</v>
      </c>
      <c r="N63" s="877">
        <f t="shared" si="19"/>
        <v>6.2383822219176821E-2</v>
      </c>
      <c r="O63" s="865"/>
      <c r="T63" s="842"/>
      <c r="U63" s="842"/>
      <c r="V63" s="842"/>
      <c r="W63" s="842"/>
      <c r="X63" s="842"/>
      <c r="Y63" s="842"/>
      <c r="Z63" s="842"/>
      <c r="AA63" s="842"/>
    </row>
    <row r="64" spans="1:27" s="841" customFormat="1">
      <c r="A64" s="11">
        <f>ROW()</f>
        <v>64</v>
      </c>
      <c r="B64" s="11"/>
      <c r="C64" s="64"/>
      <c r="D64" s="6" t="s">
        <v>587</v>
      </c>
      <c r="E64" s="841" t="s">
        <v>584</v>
      </c>
      <c r="F64" s="886">
        <f t="shared" si="18"/>
        <v>-0.25062753845862856</v>
      </c>
      <c r="G64" s="871"/>
      <c r="H64" s="871"/>
      <c r="I64" s="871"/>
      <c r="J64" s="871">
        <f>SUM(J62:J63)</f>
        <v>-5.8108062664546933E-2</v>
      </c>
      <c r="K64" s="871">
        <f t="shared" ref="K64:N64" si="20">SUM(K62:K63)</f>
        <v>-6.0354669702228941E-2</v>
      </c>
      <c r="L64" s="871">
        <f t="shared" si="20"/>
        <v>-6.1586406296362722E-2</v>
      </c>
      <c r="M64" s="871">
        <f t="shared" si="20"/>
        <v>-6.2557822631420915E-2</v>
      </c>
      <c r="N64" s="871">
        <f t="shared" si="20"/>
        <v>-6.3218698662293182E-2</v>
      </c>
      <c r="O64" s="865"/>
      <c r="T64" s="842"/>
      <c r="U64" s="842"/>
      <c r="V64" s="842"/>
      <c r="W64" s="842"/>
      <c r="X64" s="842"/>
      <c r="Y64" s="842"/>
      <c r="Z64" s="842"/>
      <c r="AA64" s="842"/>
    </row>
    <row r="65" spans="1:27" s="841" customFormat="1">
      <c r="A65" s="11">
        <f>ROW()</f>
        <v>65</v>
      </c>
      <c r="B65" s="842"/>
      <c r="C65" s="842"/>
      <c r="D65" s="842"/>
      <c r="F65" s="871"/>
      <c r="G65" s="871"/>
      <c r="H65" s="871"/>
      <c r="I65" s="871"/>
      <c r="J65" s="871"/>
      <c r="K65" s="871"/>
      <c r="L65" s="871"/>
      <c r="M65" s="871"/>
      <c r="N65" s="871"/>
      <c r="T65" s="842"/>
      <c r="U65" s="842"/>
      <c r="V65" s="842"/>
      <c r="W65" s="842"/>
      <c r="X65" s="842"/>
      <c r="Y65" s="842"/>
      <c r="Z65" s="842"/>
      <c r="AA65" s="842"/>
    </row>
    <row r="66" spans="1:27" s="841" customFormat="1" ht="15" thickBot="1">
      <c r="A66" s="11">
        <f>ROW()</f>
        <v>66</v>
      </c>
      <c r="B66" s="842"/>
      <c r="C66" s="64" t="s">
        <v>76</v>
      </c>
      <c r="D66" s="842"/>
      <c r="F66" s="887" t="s">
        <v>63</v>
      </c>
      <c r="G66" s="871"/>
      <c r="H66" s="871"/>
      <c r="I66" s="871"/>
      <c r="J66" s="888" t="s">
        <v>63</v>
      </c>
      <c r="K66" s="888" t="s">
        <v>63</v>
      </c>
      <c r="L66" s="888" t="s">
        <v>63</v>
      </c>
      <c r="M66" s="888" t="s">
        <v>63</v>
      </c>
      <c r="N66" s="888" t="s">
        <v>63</v>
      </c>
      <c r="T66" s="842"/>
      <c r="U66" s="842"/>
      <c r="V66" s="842"/>
      <c r="W66" s="842"/>
      <c r="X66" s="842"/>
      <c r="Y66" s="842"/>
      <c r="Z66" s="842"/>
      <c r="AA66" s="842"/>
    </row>
    <row r="67" spans="1:27" s="841" customFormat="1">
      <c r="A67" s="11">
        <f>ROW()</f>
        <v>67</v>
      </c>
      <c r="B67" s="842"/>
      <c r="C67" s="842"/>
      <c r="D67" s="6" t="s">
        <v>588</v>
      </c>
      <c r="E67" s="841" t="s">
        <v>584</v>
      </c>
      <c r="F67" s="889">
        <f>SUM(J67:N67)</f>
        <v>-0.67721342764485126</v>
      </c>
      <c r="G67" s="871"/>
      <c r="H67" s="871"/>
      <c r="I67" s="871"/>
      <c r="J67" s="871">
        <f>J62*J$31</f>
        <v>-0.13320986176553179</v>
      </c>
      <c r="K67" s="871">
        <f t="shared" ref="K67:N68" si="21">K62*K$31</f>
        <v>-0.21628695196491166</v>
      </c>
      <c r="L67" s="871">
        <f t="shared" si="21"/>
        <v>-0.13588940105888545</v>
      </c>
      <c r="M67" s="871">
        <f t="shared" si="21"/>
        <v>-9.9421420325119372E-2</v>
      </c>
      <c r="N67" s="871">
        <f t="shared" si="21"/>
        <v>-9.2405792530403E-2</v>
      </c>
      <c r="T67" s="842"/>
      <c r="U67" s="842"/>
      <c r="V67" s="842"/>
      <c r="W67" s="842"/>
      <c r="X67" s="842"/>
      <c r="Y67" s="842"/>
      <c r="Z67" s="842"/>
      <c r="AA67" s="842"/>
    </row>
    <row r="68" spans="1:27" s="841" customFormat="1">
      <c r="A68" s="11">
        <f>ROW()</f>
        <v>68</v>
      </c>
      <c r="B68" s="842"/>
      <c r="C68" s="842"/>
      <c r="D68" s="878" t="s">
        <v>586</v>
      </c>
      <c r="E68" s="858" t="s">
        <v>584</v>
      </c>
      <c r="F68" s="890">
        <f t="shared" ref="F68:F69" si="22">SUM(J68:N68)</f>
        <v>0.4265858891862227</v>
      </c>
      <c r="G68" s="877"/>
      <c r="H68" s="877"/>
      <c r="I68" s="877"/>
      <c r="J68" s="877">
        <f>J63*J$31</f>
        <v>7.8363380558247903E-2</v>
      </c>
      <c r="K68" s="877">
        <f t="shared" si="21"/>
        <v>0.16463447772558243</v>
      </c>
      <c r="L68" s="877">
        <f t="shared" si="21"/>
        <v>8.6342486717501513E-2</v>
      </c>
      <c r="M68" s="877">
        <f t="shared" si="21"/>
        <v>5.1349757278839614E-2</v>
      </c>
      <c r="N68" s="877">
        <f t="shared" si="21"/>
        <v>4.5895786906051235E-2</v>
      </c>
      <c r="T68" s="842"/>
      <c r="U68" s="842"/>
      <c r="V68" s="842"/>
      <c r="W68" s="842"/>
      <c r="X68" s="842"/>
      <c r="Y68" s="842"/>
      <c r="Z68" s="842"/>
      <c r="AA68" s="842"/>
    </row>
    <row r="69" spans="1:27" s="841" customFormat="1">
      <c r="A69" s="11">
        <f>ROW()</f>
        <v>69</v>
      </c>
      <c r="B69" s="842"/>
      <c r="C69" s="842"/>
      <c r="D69" s="6" t="s">
        <v>587</v>
      </c>
      <c r="E69" s="841" t="s">
        <v>584</v>
      </c>
      <c r="F69" s="889">
        <f t="shared" si="22"/>
        <v>-0.25062753845862856</v>
      </c>
      <c r="G69" s="871"/>
      <c r="H69" s="871"/>
      <c r="I69" s="871"/>
      <c r="J69" s="871">
        <f>SUM(J67:J68)</f>
        <v>-5.4846481207283887E-2</v>
      </c>
      <c r="K69" s="871">
        <f t="shared" ref="K69:N69" si="23">SUM(K67:K68)</f>
        <v>-5.1652474239329227E-2</v>
      </c>
      <c r="L69" s="871">
        <f t="shared" si="23"/>
        <v>-4.9546914341383932E-2</v>
      </c>
      <c r="M69" s="871">
        <f t="shared" si="23"/>
        <v>-4.8071663046279758E-2</v>
      </c>
      <c r="N69" s="871">
        <f t="shared" si="23"/>
        <v>-4.6510005624351765E-2</v>
      </c>
      <c r="T69" s="842"/>
      <c r="U69" s="842"/>
      <c r="V69" s="842"/>
      <c r="W69" s="842"/>
      <c r="X69" s="842"/>
      <c r="Y69" s="842"/>
      <c r="Z69" s="842"/>
      <c r="AA69" s="842"/>
    </row>
    <row r="70" spans="1:27" s="841" customFormat="1">
      <c r="A70" s="11">
        <f>ROW()</f>
        <v>70</v>
      </c>
      <c r="B70" s="842"/>
      <c r="C70" s="842"/>
      <c r="D70" s="842"/>
      <c r="F70" s="865"/>
      <c r="G70" s="865"/>
      <c r="H70" s="865"/>
      <c r="I70" s="865"/>
      <c r="J70" s="865"/>
      <c r="K70" s="865"/>
      <c r="L70" s="865"/>
      <c r="M70" s="865"/>
      <c r="N70" s="865"/>
      <c r="T70" s="842"/>
      <c r="U70" s="842"/>
      <c r="V70" s="842"/>
      <c r="W70" s="842"/>
      <c r="X70" s="842"/>
      <c r="Y70" s="842"/>
      <c r="Z70" s="842"/>
      <c r="AA70" s="842"/>
    </row>
    <row r="71" spans="1:27" s="841" customFormat="1">
      <c r="A71" s="11">
        <f>ROW()</f>
        <v>71</v>
      </c>
      <c r="B71" s="842"/>
      <c r="C71" s="842"/>
      <c r="D71" s="842"/>
      <c r="F71" s="865"/>
      <c r="G71" s="865"/>
      <c r="H71" s="865"/>
      <c r="I71" s="865"/>
      <c r="J71" s="865"/>
      <c r="K71" s="865"/>
      <c r="L71" s="865"/>
      <c r="M71" s="865"/>
      <c r="N71" s="865"/>
      <c r="T71" s="842"/>
      <c r="U71" s="842"/>
      <c r="V71" s="842"/>
      <c r="W71" s="842"/>
      <c r="X71" s="842"/>
      <c r="Y71" s="842"/>
      <c r="Z71" s="842"/>
      <c r="AA71" s="842"/>
    </row>
    <row r="72" spans="1:27" s="841" customFormat="1">
      <c r="A72" s="891" t="s">
        <v>85</v>
      </c>
      <c r="B72" s="880"/>
      <c r="C72" s="881"/>
      <c r="D72" s="880"/>
      <c r="E72" s="880"/>
      <c r="F72" s="882"/>
      <c r="G72" s="882"/>
      <c r="H72" s="882"/>
      <c r="I72" s="882"/>
      <c r="J72" s="882"/>
      <c r="K72" s="882"/>
      <c r="L72" s="882"/>
      <c r="M72" s="882"/>
      <c r="N72" s="882"/>
      <c r="T72" s="842"/>
      <c r="U72" s="842"/>
      <c r="V72" s="842"/>
      <c r="W72" s="842"/>
      <c r="X72" s="842"/>
      <c r="Y72" s="842"/>
      <c r="Z72" s="842"/>
      <c r="AA72" s="842"/>
    </row>
    <row r="73" spans="1:27" s="841" customFormat="1" ht="15" thickBot="1">
      <c r="A73" s="11">
        <f>ROW()</f>
        <v>73</v>
      </c>
      <c r="B73" s="842"/>
      <c r="C73" s="64" t="s">
        <v>49</v>
      </c>
      <c r="D73" s="842"/>
      <c r="F73" s="883" t="s">
        <v>63</v>
      </c>
      <c r="G73" s="865"/>
      <c r="H73" s="865"/>
      <c r="I73" s="865"/>
      <c r="J73" s="865"/>
      <c r="K73" s="865"/>
      <c r="L73" s="865"/>
      <c r="M73" s="865"/>
      <c r="N73" s="865"/>
      <c r="T73" s="842"/>
      <c r="U73" s="842"/>
      <c r="V73" s="842"/>
      <c r="W73" s="842"/>
      <c r="X73" s="842"/>
      <c r="Y73" s="842"/>
      <c r="Z73" s="842"/>
      <c r="AA73" s="842"/>
    </row>
    <row r="74" spans="1:27" s="841" customFormat="1">
      <c r="A74" s="11">
        <f>ROW()</f>
        <v>74</v>
      </c>
      <c r="B74" s="842"/>
      <c r="C74" s="842"/>
      <c r="D74" s="842" t="s">
        <v>589</v>
      </c>
      <c r="E74" s="841" t="s">
        <v>584</v>
      </c>
      <c r="F74" s="884">
        <f>SUMPRODUCT($J$31:$N$31,J74:N74)+I74</f>
        <v>2.3732557645525238</v>
      </c>
      <c r="G74" s="865"/>
      <c r="H74" s="865"/>
      <c r="I74" s="865">
        <f>-I58</f>
        <v>2.3732557645525238</v>
      </c>
      <c r="J74" s="865"/>
      <c r="K74" s="865"/>
      <c r="L74" s="865"/>
      <c r="M74" s="865"/>
      <c r="N74" s="865"/>
      <c r="T74" s="842"/>
      <c r="U74" s="842"/>
      <c r="V74" s="842"/>
      <c r="W74" s="842"/>
      <c r="X74" s="842"/>
      <c r="Y74" s="842"/>
      <c r="Z74" s="842"/>
      <c r="AA74" s="842"/>
    </row>
    <row r="75" spans="1:27" s="841" customFormat="1">
      <c r="A75" s="11">
        <f>ROW()</f>
        <v>75</v>
      </c>
      <c r="B75" s="842"/>
      <c r="C75" s="842"/>
      <c r="D75" s="842" t="s">
        <v>590</v>
      </c>
      <c r="E75" s="841" t="s">
        <v>584</v>
      </c>
      <c r="F75" s="884">
        <f t="shared" ref="F75:F76" si="24">SUMPRODUCT($J$31:$N$31,J75:N75)+I75</f>
        <v>-0.25062753845862856</v>
      </c>
      <c r="G75" s="865"/>
      <c r="H75" s="865"/>
      <c r="I75" s="865"/>
      <c r="J75" s="865">
        <f>J64</f>
        <v>-5.8108062664546933E-2</v>
      </c>
      <c r="K75" s="865">
        <f t="shared" ref="K75:N75" si="25">K64</f>
        <v>-6.0354669702228941E-2</v>
      </c>
      <c r="L75" s="865">
        <f t="shared" si="25"/>
        <v>-6.1586406296362722E-2</v>
      </c>
      <c r="M75" s="865">
        <f t="shared" si="25"/>
        <v>-6.2557822631420915E-2</v>
      </c>
      <c r="N75" s="865">
        <f t="shared" si="25"/>
        <v>-6.3218698662293182E-2</v>
      </c>
      <c r="T75" s="842"/>
      <c r="U75" s="842"/>
      <c r="V75" s="842"/>
      <c r="W75" s="842"/>
      <c r="X75" s="842"/>
      <c r="Y75" s="842"/>
      <c r="Z75" s="842"/>
      <c r="AA75" s="842"/>
    </row>
    <row r="76" spans="1:27" s="841" customFormat="1">
      <c r="A76" s="11">
        <f>ROW()</f>
        <v>76</v>
      </c>
      <c r="B76" s="842"/>
      <c r="C76" s="842"/>
      <c r="D76" s="857" t="s">
        <v>591</v>
      </c>
      <c r="E76" s="858" t="s">
        <v>584</v>
      </c>
      <c r="F76" s="885">
        <f t="shared" si="24"/>
        <v>-2.1226282260938958</v>
      </c>
      <c r="G76" s="879"/>
      <c r="H76" s="879"/>
      <c r="I76" s="879"/>
      <c r="J76" s="879"/>
      <c r="K76" s="879"/>
      <c r="L76" s="879"/>
      <c r="M76" s="879"/>
      <c r="N76" s="879">
        <f>N58</f>
        <v>-2.8851812077022987</v>
      </c>
      <c r="T76" s="842"/>
      <c r="U76" s="842"/>
      <c r="V76" s="842"/>
      <c r="W76" s="842"/>
      <c r="X76" s="842"/>
      <c r="Y76" s="842"/>
      <c r="Z76" s="842"/>
      <c r="AA76" s="842"/>
    </row>
    <row r="77" spans="1:27" s="841" customFormat="1">
      <c r="A77" s="11">
        <f>ROW()</f>
        <v>77</v>
      </c>
      <c r="B77" s="842"/>
      <c r="C77" s="842"/>
      <c r="D77" s="842" t="s">
        <v>89</v>
      </c>
      <c r="E77" s="841" t="s">
        <v>584</v>
      </c>
      <c r="F77" s="892">
        <f>SUM(F74:F76)</f>
        <v>0</v>
      </c>
      <c r="G77" s="865"/>
      <c r="H77" s="865"/>
      <c r="I77" s="865"/>
      <c r="J77" s="865"/>
      <c r="K77" s="865"/>
      <c r="L77" s="865"/>
      <c r="M77" s="865"/>
      <c r="N77" s="865"/>
      <c r="T77" s="842"/>
      <c r="U77" s="842"/>
      <c r="V77" s="842"/>
      <c r="W77" s="842"/>
      <c r="X77" s="842"/>
      <c r="Y77" s="842"/>
      <c r="Z77" s="842"/>
      <c r="AA77" s="842"/>
    </row>
  </sheetData>
  <sheetProtection algorithmName="SHA-512" hashValue="VrKu1jQ9rTiEdaJpQXiDDRPTtahX1GWf5gE2m4wBQ6BtZb+a+yGficbV8T0QIASU/OW+PITU8roEe8vyGleIww==" saltValue="BINTtmKAp1S98H/JITPcow==" spinCount="100000" sheet="1" objects="1" scenarios="1"/>
  <printOptions horizontalCentered="1"/>
  <pageMargins left="0.39370078740157483" right="0.39370078740157483" top="0.78740157480314965" bottom="0.78740157480314965" header="0.31496062992125984" footer="0.31496062992125984"/>
  <pageSetup paperSize="9" scale="70" fitToHeight="2" orientation="landscape" r:id="rId1"/>
  <headerFooter>
    <oddHeader>&amp;R[ERA DBNGP Tariff Model - Public]</oddHeader>
    <oddFooter>&amp;L[&amp;A]&amp;C18 Dec 2025&amp;R&amp;P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232FB-BBEB-4840-A95D-98176D28E9E0}">
  <sheetPr codeName="Sheet60">
    <outlinePr summaryBelow="0"/>
  </sheetPr>
  <dimension ref="A1:BS3701"/>
  <sheetViews>
    <sheetView showGridLines="0" zoomScale="80" zoomScaleNormal="80" workbookViewId="0">
      <pane xSplit="6" ySplit="8" topLeftCell="AC135" activePane="bottomRight" state="frozen"/>
      <selection pane="topRight" activeCell="G1" sqref="G1"/>
      <selection pane="bottomLeft" activeCell="A9" sqref="A9"/>
      <selection pane="bottomRight" activeCell="E162" sqref="E162"/>
    </sheetView>
  </sheetViews>
  <sheetFormatPr defaultColWidth="9" defaultRowHeight="12.75" outlineLevelRow="3" outlineLevelCol="1"/>
  <cols>
    <col min="1" max="1" width="5.7109375" style="11" customWidth="1"/>
    <col min="2" max="2" width="2" style="70" customWidth="1"/>
    <col min="3" max="3" width="31.85546875" style="6" customWidth="1"/>
    <col min="4" max="4" width="5.85546875" style="6" bestFit="1" customWidth="1"/>
    <col min="5" max="5" width="12.7109375" style="6" customWidth="1"/>
    <col min="6" max="6" width="9.28515625" style="6" bestFit="1" customWidth="1"/>
    <col min="7" max="7" width="8" style="6" hidden="1" customWidth="1" outlineLevel="1"/>
    <col min="8" max="28" width="11.85546875" style="6" hidden="1" customWidth="1" outlineLevel="1"/>
    <col min="29" max="29" width="11.85546875" style="6" customWidth="1" collapsed="1"/>
    <col min="30" max="39" width="11.85546875" style="6" customWidth="1"/>
    <col min="40" max="49" width="17.42578125" style="6" bestFit="1" customWidth="1"/>
    <col min="50" max="51" width="9" style="6"/>
    <col min="52" max="52" width="17.42578125" style="6" bestFit="1" customWidth="1"/>
    <col min="53" max="16384" width="9" style="6"/>
  </cols>
  <sheetData>
    <row r="1" spans="1:39" ht="23.25">
      <c r="A1" s="349" t="str">
        <f>Main!A1</f>
        <v>ERA, DBNGP Tariff Model, Final Decision, December 2025</v>
      </c>
      <c r="I1" s="171"/>
    </row>
    <row r="2" spans="1:39" ht="39">
      <c r="A2" s="464" t="str">
        <f ca="1">MID(CELL("filename",A1),FIND("]",CELL("filename",A1))+1,256)</f>
        <v>Asset</v>
      </c>
      <c r="G2" s="493"/>
      <c r="H2" s="493"/>
      <c r="I2" s="494"/>
      <c r="J2" s="493"/>
      <c r="K2" s="493"/>
      <c r="L2" s="493"/>
      <c r="M2" s="493"/>
      <c r="N2" s="493"/>
      <c r="O2" s="493"/>
      <c r="P2" s="493"/>
      <c r="Q2" s="493"/>
      <c r="R2" s="493"/>
      <c r="S2" s="493"/>
      <c r="T2" s="493"/>
      <c r="U2" s="493"/>
      <c r="V2" s="493"/>
      <c r="W2" s="493"/>
      <c r="X2" s="493"/>
      <c r="Y2" s="493"/>
      <c r="Z2" s="493"/>
      <c r="AA2" s="493"/>
      <c r="AB2" s="495" t="s">
        <v>536</v>
      </c>
      <c r="AC2" s="502" t="s">
        <v>635</v>
      </c>
      <c r="AD2" s="492" t="s">
        <v>636</v>
      </c>
      <c r="AE2" s="492"/>
      <c r="AF2" s="492"/>
      <c r="AG2" s="492"/>
      <c r="AH2" s="493" t="s">
        <v>637</v>
      </c>
      <c r="AI2" s="493"/>
      <c r="AJ2" s="493"/>
      <c r="AK2" s="493"/>
      <c r="AL2" s="493"/>
      <c r="AM2" s="493"/>
    </row>
    <row r="3" spans="1:39" s="11" customFormat="1">
      <c r="A3" s="11" t="s">
        <v>18</v>
      </c>
      <c r="B3" s="339">
        <f>COLUMN()</f>
        <v>2</v>
      </c>
      <c r="C3" s="11">
        <f>COLUMN()</f>
        <v>3</v>
      </c>
      <c r="D3" s="11">
        <f>COLUMN()</f>
        <v>4</v>
      </c>
      <c r="E3" s="11">
        <f>COLUMN()</f>
        <v>5</v>
      </c>
      <c r="F3" s="11">
        <f>COLUMN()</f>
        <v>6</v>
      </c>
      <c r="G3" s="11">
        <f>COLUMN()</f>
        <v>7</v>
      </c>
      <c r="H3" s="11">
        <f>COLUMN()</f>
        <v>8</v>
      </c>
      <c r="I3" s="11">
        <f>COLUMN()</f>
        <v>9</v>
      </c>
      <c r="J3" s="11">
        <f>COLUMN()</f>
        <v>10</v>
      </c>
      <c r="K3" s="11">
        <f>COLUMN()</f>
        <v>11</v>
      </c>
      <c r="L3" s="11">
        <f>COLUMN()</f>
        <v>12</v>
      </c>
      <c r="M3" s="11">
        <f>COLUMN()</f>
        <v>13</v>
      </c>
      <c r="N3" s="11">
        <f>COLUMN()</f>
        <v>14</v>
      </c>
      <c r="O3" s="11">
        <f>COLUMN()</f>
        <v>15</v>
      </c>
      <c r="P3" s="11">
        <f>COLUMN()</f>
        <v>16</v>
      </c>
      <c r="Q3" s="11">
        <f>COLUMN()</f>
        <v>17</v>
      </c>
      <c r="R3" s="11">
        <f>COLUMN()</f>
        <v>18</v>
      </c>
      <c r="S3" s="11">
        <f>COLUMN()</f>
        <v>19</v>
      </c>
      <c r="T3" s="11">
        <f>COLUMN()</f>
        <v>20</v>
      </c>
      <c r="U3" s="11">
        <f>COLUMN()</f>
        <v>21</v>
      </c>
      <c r="V3" s="11">
        <f>COLUMN()</f>
        <v>22</v>
      </c>
      <c r="W3" s="11">
        <f>COLUMN()</f>
        <v>23</v>
      </c>
      <c r="X3" s="11">
        <f>COLUMN()</f>
        <v>24</v>
      </c>
      <c r="Y3" s="11">
        <f>COLUMN()</f>
        <v>25</v>
      </c>
      <c r="Z3" s="11">
        <f>COLUMN()</f>
        <v>26</v>
      </c>
      <c r="AA3" s="11">
        <f>COLUMN()</f>
        <v>27</v>
      </c>
      <c r="AB3" s="11">
        <f>COLUMN()</f>
        <v>28</v>
      </c>
      <c r="AC3" s="11">
        <f>COLUMN()</f>
        <v>29</v>
      </c>
      <c r="AD3" s="11">
        <f>COLUMN()</f>
        <v>30</v>
      </c>
      <c r="AE3" s="11">
        <f>COLUMN()</f>
        <v>31</v>
      </c>
      <c r="AF3" s="11">
        <f>COLUMN()</f>
        <v>32</v>
      </c>
      <c r="AG3" s="11">
        <f>COLUMN()</f>
        <v>33</v>
      </c>
      <c r="AH3" s="11">
        <f>COLUMN()</f>
        <v>34</v>
      </c>
      <c r="AI3" s="11">
        <f>COLUMN()</f>
        <v>35</v>
      </c>
      <c r="AJ3" s="11">
        <f>COLUMN()</f>
        <v>36</v>
      </c>
      <c r="AK3" s="11">
        <f>COLUMN()</f>
        <v>37</v>
      </c>
      <c r="AL3" s="11">
        <f>COLUMN()</f>
        <v>38</v>
      </c>
      <c r="AM3" s="11">
        <f>COLUMN()</f>
        <v>39</v>
      </c>
    </row>
    <row r="4" spans="1:39" s="11" customFormat="1">
      <c r="B4" s="339"/>
    </row>
    <row r="5" spans="1:39">
      <c r="A5" s="45" t="s">
        <v>54</v>
      </c>
      <c r="B5" s="340"/>
      <c r="C5" s="47"/>
      <c r="D5" s="47"/>
      <c r="E5" s="47"/>
      <c r="F5" s="47"/>
      <c r="G5" s="48"/>
      <c r="H5" s="49"/>
      <c r="I5" s="50" t="str">
        <f>Inputs!I$5</f>
        <v>AA1</v>
      </c>
      <c r="J5" s="50" t="str">
        <f>Inputs!J$5</f>
        <v>AA1</v>
      </c>
      <c r="K5" s="50" t="str">
        <f>Inputs!K$5</f>
        <v>AA1</v>
      </c>
      <c r="L5" s="50" t="str">
        <f>Inputs!L$5</f>
        <v>AA1</v>
      </c>
      <c r="M5" s="51" t="str">
        <f>Inputs!M$5</f>
        <v>AA1</v>
      </c>
      <c r="N5" s="50" t="str">
        <f>Inputs!N$5</f>
        <v>AA2</v>
      </c>
      <c r="O5" s="50" t="str">
        <f>Inputs!O$5</f>
        <v>AA2</v>
      </c>
      <c r="P5" s="50" t="str">
        <f>Inputs!P$5</f>
        <v>AA2</v>
      </c>
      <c r="Q5" s="50" t="str">
        <f>Inputs!Q$5</f>
        <v>AA2</v>
      </c>
      <c r="R5" s="50" t="str">
        <f>Inputs!R$5</f>
        <v>AA2</v>
      </c>
      <c r="S5" s="51" t="str">
        <f>Inputs!S$5</f>
        <v>AA2</v>
      </c>
      <c r="T5" s="50" t="str">
        <f>Inputs!T$5</f>
        <v>AA3</v>
      </c>
      <c r="U5" s="50" t="str">
        <f>Inputs!U$5</f>
        <v>AA3</v>
      </c>
      <c r="V5" s="50" t="str">
        <f>Inputs!V$5</f>
        <v>AA3</v>
      </c>
      <c r="W5" s="50" t="str">
        <f>Inputs!W$5</f>
        <v>AA3</v>
      </c>
      <c r="X5" s="51" t="str">
        <f>Inputs!X$5</f>
        <v>AA3</v>
      </c>
      <c r="Y5" s="50" t="str">
        <f>Inputs!Y$5</f>
        <v>AA4</v>
      </c>
      <c r="Z5" s="50" t="str">
        <f>Inputs!Z$5</f>
        <v>AA4</v>
      </c>
      <c r="AA5" s="50" t="str">
        <f>Inputs!AA$5</f>
        <v>AA4</v>
      </c>
      <c r="AB5" s="50" t="str">
        <f>Inputs!AB$5</f>
        <v>AA4</v>
      </c>
      <c r="AC5" s="465" t="str">
        <f>Inputs!AC$5</f>
        <v>AA4</v>
      </c>
      <c r="AD5" s="50" t="str">
        <f>Inputs!AD$5</f>
        <v>AA5</v>
      </c>
      <c r="AE5" s="50" t="str">
        <f>Inputs!AE$5</f>
        <v>AA5</v>
      </c>
      <c r="AF5" s="50" t="str">
        <f>Inputs!AF$5</f>
        <v>AA5</v>
      </c>
      <c r="AG5" s="50" t="str">
        <f>Inputs!AG$5</f>
        <v>AA5</v>
      </c>
      <c r="AH5" s="51" t="str">
        <f>Inputs!AH$5</f>
        <v>AA5</v>
      </c>
      <c r="AI5" s="50" t="str">
        <f>Inputs!AI$5</f>
        <v>AA6</v>
      </c>
      <c r="AJ5" s="50" t="str">
        <f>Inputs!AJ$5</f>
        <v>AA6</v>
      </c>
      <c r="AK5" s="50" t="str">
        <f>Inputs!AK$5</f>
        <v>AA6</v>
      </c>
      <c r="AL5" s="50" t="str">
        <f>Inputs!AL$5</f>
        <v>AA6</v>
      </c>
      <c r="AM5" s="51" t="str">
        <f>Inputs!AM$5</f>
        <v>AA6</v>
      </c>
    </row>
    <row r="6" spans="1:39">
      <c r="A6" s="52" t="s">
        <v>23</v>
      </c>
      <c r="B6" s="341"/>
      <c r="C6" s="54"/>
      <c r="D6" s="54"/>
      <c r="E6" s="54"/>
      <c r="F6" s="54"/>
      <c r="G6" s="55"/>
      <c r="H6" s="56">
        <f>Inputs!H$6</f>
        <v>1999</v>
      </c>
      <c r="I6" s="56">
        <f>Inputs!I$6</f>
        <v>2000</v>
      </c>
      <c r="J6" s="56">
        <f>Inputs!J$6</f>
        <v>2001</v>
      </c>
      <c r="K6" s="56">
        <f>Inputs!K$6</f>
        <v>2002</v>
      </c>
      <c r="L6" s="56">
        <f>Inputs!L$6</f>
        <v>2003</v>
      </c>
      <c r="M6" s="57">
        <f>Inputs!M$6</f>
        <v>2004</v>
      </c>
      <c r="N6" s="56">
        <f>Inputs!N$6</f>
        <v>2005</v>
      </c>
      <c r="O6" s="56">
        <f>Inputs!O$6</f>
        <v>2006</v>
      </c>
      <c r="P6" s="56">
        <f>Inputs!P$6</f>
        <v>2007</v>
      </c>
      <c r="Q6" s="56">
        <f>Inputs!Q$6</f>
        <v>2008</v>
      </c>
      <c r="R6" s="56">
        <f>Inputs!R$6</f>
        <v>2009</v>
      </c>
      <c r="S6" s="57">
        <f>Inputs!S$6</f>
        <v>2010</v>
      </c>
      <c r="T6" s="56">
        <f>Inputs!T$6</f>
        <v>2011</v>
      </c>
      <c r="U6" s="56">
        <f>Inputs!U$6</f>
        <v>2012</v>
      </c>
      <c r="V6" s="56">
        <f>Inputs!V$6</f>
        <v>2013</v>
      </c>
      <c r="W6" s="56">
        <f>Inputs!W$6</f>
        <v>2014</v>
      </c>
      <c r="X6" s="57">
        <f>Inputs!X$6</f>
        <v>2015</v>
      </c>
      <c r="Y6" s="56">
        <f>Inputs!Y$6</f>
        <v>2016</v>
      </c>
      <c r="Z6" s="56">
        <f>Inputs!Z$6</f>
        <v>2017</v>
      </c>
      <c r="AA6" s="56">
        <f>Inputs!AA$6</f>
        <v>2018</v>
      </c>
      <c r="AB6" s="56">
        <f>Inputs!AB$6</f>
        <v>2019</v>
      </c>
      <c r="AC6" s="466">
        <f>Inputs!AC$6</f>
        <v>2020</v>
      </c>
      <c r="AD6" s="56">
        <f>Inputs!AD$6</f>
        <v>2021</v>
      </c>
      <c r="AE6" s="56">
        <f>Inputs!AE$6</f>
        <v>2022</v>
      </c>
      <c r="AF6" s="56">
        <f>Inputs!AF$6</f>
        <v>2023</v>
      </c>
      <c r="AG6" s="56">
        <f>Inputs!AG$6</f>
        <v>2024</v>
      </c>
      <c r="AH6" s="57">
        <f>Inputs!AH$6</f>
        <v>2025</v>
      </c>
      <c r="AI6" s="56">
        <f>Inputs!AI$6</f>
        <v>2026</v>
      </c>
      <c r="AJ6" s="56">
        <f>Inputs!AJ$6</f>
        <v>2027</v>
      </c>
      <c r="AK6" s="56">
        <f>Inputs!AK$6</f>
        <v>2028</v>
      </c>
      <c r="AL6" s="56">
        <f>Inputs!AL$6</f>
        <v>2029</v>
      </c>
      <c r="AM6" s="57">
        <f>Inputs!AM$6</f>
        <v>2030</v>
      </c>
    </row>
    <row r="7" spans="1:39">
      <c r="A7" s="52" t="s">
        <v>55</v>
      </c>
      <c r="B7" s="341"/>
      <c r="C7" s="54"/>
      <c r="D7" s="54"/>
      <c r="E7" s="54"/>
      <c r="F7" s="54"/>
      <c r="G7" s="55"/>
      <c r="H7" s="58">
        <f>Inputs!H$7</f>
        <v>365</v>
      </c>
      <c r="I7" s="58">
        <f>Inputs!I$7</f>
        <v>366</v>
      </c>
      <c r="J7" s="58">
        <f>Inputs!J$7</f>
        <v>365</v>
      </c>
      <c r="K7" s="58">
        <f>Inputs!K$7</f>
        <v>365</v>
      </c>
      <c r="L7" s="58">
        <f>Inputs!L$7</f>
        <v>365</v>
      </c>
      <c r="M7" s="59">
        <f>Inputs!M$7</f>
        <v>366</v>
      </c>
      <c r="N7" s="58">
        <f>Inputs!N$7</f>
        <v>365</v>
      </c>
      <c r="O7" s="58">
        <f>Inputs!O$7</f>
        <v>365</v>
      </c>
      <c r="P7" s="58">
        <f>Inputs!P$7</f>
        <v>365</v>
      </c>
      <c r="Q7" s="58">
        <f>Inputs!Q$7</f>
        <v>366</v>
      </c>
      <c r="R7" s="58">
        <f>Inputs!R$7</f>
        <v>365</v>
      </c>
      <c r="S7" s="59">
        <f>Inputs!S$7</f>
        <v>365</v>
      </c>
      <c r="T7" s="58">
        <f>Inputs!T$7</f>
        <v>365</v>
      </c>
      <c r="U7" s="58">
        <f>Inputs!U$7</f>
        <v>366</v>
      </c>
      <c r="V7" s="58">
        <f>Inputs!V$7</f>
        <v>365</v>
      </c>
      <c r="W7" s="58">
        <f>Inputs!W$7</f>
        <v>365</v>
      </c>
      <c r="X7" s="59">
        <f>Inputs!X$7</f>
        <v>365</v>
      </c>
      <c r="Y7" s="58">
        <f>Inputs!Y$7</f>
        <v>366</v>
      </c>
      <c r="Z7" s="58">
        <f>Inputs!Z$7</f>
        <v>365</v>
      </c>
      <c r="AA7" s="58">
        <f>Inputs!AA$7</f>
        <v>365</v>
      </c>
      <c r="AB7" s="58">
        <f>Inputs!AB$7</f>
        <v>365</v>
      </c>
      <c r="AC7" s="467">
        <f>Inputs!AC$7</f>
        <v>366</v>
      </c>
      <c r="AD7" s="58">
        <f>Inputs!AD$7</f>
        <v>365</v>
      </c>
      <c r="AE7" s="58">
        <f>Inputs!AE$7</f>
        <v>365</v>
      </c>
      <c r="AF7" s="58">
        <f>Inputs!AF$7</f>
        <v>365</v>
      </c>
      <c r="AG7" s="58">
        <f>Inputs!AG$7</f>
        <v>366</v>
      </c>
      <c r="AH7" s="59">
        <f>Inputs!AH$7</f>
        <v>365</v>
      </c>
      <c r="AI7" s="58">
        <f>Inputs!AI$7</f>
        <v>365</v>
      </c>
      <c r="AJ7" s="58">
        <f>Inputs!AJ$7</f>
        <v>365</v>
      </c>
      <c r="AK7" s="58">
        <f>Inputs!AK$7</f>
        <v>366</v>
      </c>
      <c r="AL7" s="58">
        <f>Inputs!AL$7</f>
        <v>365</v>
      </c>
      <c r="AM7" s="59">
        <f>Inputs!AM$7</f>
        <v>365</v>
      </c>
    </row>
    <row r="8" spans="1:39">
      <c r="A8" s="52" t="s">
        <v>24</v>
      </c>
      <c r="B8" s="341"/>
      <c r="C8" s="54"/>
      <c r="D8" s="54"/>
      <c r="E8" s="54"/>
      <c r="F8" s="54"/>
      <c r="G8" s="54"/>
      <c r="H8" s="56">
        <f>Inputs!H$8</f>
        <v>0</v>
      </c>
      <c r="I8" s="56">
        <f>Inputs!I$8</f>
        <v>1</v>
      </c>
      <c r="J8" s="56">
        <f>Inputs!J$8</f>
        <v>2</v>
      </c>
      <c r="K8" s="56">
        <f>Inputs!K$8</f>
        <v>3</v>
      </c>
      <c r="L8" s="56">
        <f>Inputs!L$8</f>
        <v>4</v>
      </c>
      <c r="M8" s="57">
        <f>Inputs!M$8</f>
        <v>5</v>
      </c>
      <c r="N8" s="56">
        <f>Inputs!N$8</f>
        <v>6</v>
      </c>
      <c r="O8" s="56">
        <f>Inputs!O$8</f>
        <v>7</v>
      </c>
      <c r="P8" s="56">
        <f>Inputs!P$8</f>
        <v>8</v>
      </c>
      <c r="Q8" s="56">
        <f>Inputs!Q$8</f>
        <v>9</v>
      </c>
      <c r="R8" s="56">
        <f>Inputs!R$8</f>
        <v>10</v>
      </c>
      <c r="S8" s="57">
        <f>Inputs!S$8</f>
        <v>11</v>
      </c>
      <c r="T8" s="56">
        <f>Inputs!T$8</f>
        <v>12</v>
      </c>
      <c r="U8" s="56">
        <f>Inputs!U$8</f>
        <v>13</v>
      </c>
      <c r="V8" s="56">
        <f>Inputs!V$8</f>
        <v>14</v>
      </c>
      <c r="W8" s="56">
        <f>Inputs!W$8</f>
        <v>15</v>
      </c>
      <c r="X8" s="57">
        <f>Inputs!X$8</f>
        <v>16</v>
      </c>
      <c r="Y8" s="56">
        <f>Inputs!Y$8</f>
        <v>17</v>
      </c>
      <c r="Z8" s="56">
        <f>Inputs!Z$8</f>
        <v>18</v>
      </c>
      <c r="AA8" s="56">
        <f>Inputs!AA$8</f>
        <v>19</v>
      </c>
      <c r="AB8" s="56">
        <f>Inputs!AB$8</f>
        <v>20</v>
      </c>
      <c r="AC8" s="466">
        <f>Inputs!AC$8</f>
        <v>21</v>
      </c>
      <c r="AD8" s="56">
        <f>Inputs!AD$8</f>
        <v>22</v>
      </c>
      <c r="AE8" s="56">
        <f>Inputs!AE$8</f>
        <v>23</v>
      </c>
      <c r="AF8" s="56">
        <f>Inputs!AF$8</f>
        <v>24</v>
      </c>
      <c r="AG8" s="56">
        <f>Inputs!AG$8</f>
        <v>25</v>
      </c>
      <c r="AH8" s="57">
        <f>Inputs!AH$8</f>
        <v>26</v>
      </c>
      <c r="AI8" s="56">
        <f>Inputs!AI$8</f>
        <v>27</v>
      </c>
      <c r="AJ8" s="56">
        <f>Inputs!AJ$8</f>
        <v>28</v>
      </c>
      <c r="AK8" s="56">
        <f>Inputs!AK$8</f>
        <v>29</v>
      </c>
      <c r="AL8" s="56">
        <f>Inputs!AL$8</f>
        <v>30</v>
      </c>
      <c r="AM8" s="57">
        <f>Inputs!AM$8</f>
        <v>31</v>
      </c>
    </row>
    <row r="9" spans="1:39">
      <c r="A9" s="172" t="s">
        <v>56</v>
      </c>
      <c r="B9" s="342"/>
      <c r="C9" s="71"/>
      <c r="D9" s="71"/>
      <c r="E9" s="71"/>
      <c r="F9" s="71"/>
      <c r="G9" s="71"/>
      <c r="H9" s="71"/>
      <c r="I9" s="894"/>
      <c r="J9" s="894"/>
      <c r="K9" s="894"/>
      <c r="L9" s="894"/>
      <c r="M9" s="895"/>
      <c r="N9" s="896"/>
      <c r="O9" s="896"/>
      <c r="P9" s="896"/>
      <c r="Q9" s="896"/>
      <c r="R9" s="896"/>
      <c r="S9" s="895"/>
      <c r="T9" s="896"/>
      <c r="U9" s="896"/>
      <c r="V9" s="896"/>
      <c r="W9" s="896"/>
      <c r="X9" s="895"/>
      <c r="Y9" s="894"/>
      <c r="Z9" s="894"/>
      <c r="AA9" s="894"/>
      <c r="AB9" s="894"/>
      <c r="AC9" s="894"/>
      <c r="AD9" s="894"/>
      <c r="AE9" s="894"/>
      <c r="AF9" s="894"/>
      <c r="AG9" s="894"/>
      <c r="AH9" s="894"/>
      <c r="AI9" s="894"/>
      <c r="AJ9" s="894"/>
      <c r="AK9" s="894"/>
      <c r="AL9" s="894"/>
      <c r="AM9" s="894"/>
    </row>
    <row r="10" spans="1:39" s="10" customFormat="1" outlineLevel="1">
      <c r="A10" s="37">
        <f>ROW()</f>
        <v>10</v>
      </c>
      <c r="B10" s="343" t="s">
        <v>57</v>
      </c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</row>
    <row r="11" spans="1:39" outlineLevel="1">
      <c r="A11" s="37">
        <f>ROW()</f>
        <v>11</v>
      </c>
      <c r="C11" s="6" t="str">
        <f>"Inflation Factor (convert " &amp;Inputs!$E$33&amp; " $ to nominal $)"</f>
        <v>Inflation Factor (convert 31/12/2024 $ to nominal $)</v>
      </c>
      <c r="H11" s="176">
        <f>Inputs!H33</f>
        <v>0.4952415912118987</v>
      </c>
      <c r="I11" s="177">
        <f>Inputs!I33</f>
        <v>0.52397438296633614</v>
      </c>
      <c r="J11" s="177">
        <f>Inputs!J33</f>
        <v>0.54033611160427963</v>
      </c>
      <c r="K11" s="177">
        <f>Inputs!K33</f>
        <v>0.55669784024222313</v>
      </c>
      <c r="L11" s="177">
        <f>Inputs!L33</f>
        <v>0.56986703646300696</v>
      </c>
      <c r="M11" s="176">
        <f>Inputs!M33</f>
        <v>0.58463249889237046</v>
      </c>
      <c r="N11" s="177">
        <f>Inputs!N33</f>
        <v>0.60099422753031384</v>
      </c>
      <c r="O11" s="177">
        <f>Inputs!O33</f>
        <v>0.62054848858541711</v>
      </c>
      <c r="P11" s="177">
        <f>Inputs!P33</f>
        <v>0.63890554998408533</v>
      </c>
      <c r="Q11" s="177">
        <f>Inputs!Q33</f>
        <v>0.66245047656063805</v>
      </c>
      <c r="R11" s="177">
        <f>Inputs!R33</f>
        <v>0.67641780588571176</v>
      </c>
      <c r="S11" s="176">
        <f>Inputs!S33</f>
        <v>0.69437580073223515</v>
      </c>
      <c r="T11" s="177">
        <f>Inputs!T33</f>
        <v>0.71592539454806303</v>
      </c>
      <c r="U11" s="177">
        <f>Inputs!U33</f>
        <v>0.73170731707317072</v>
      </c>
      <c r="V11" s="177">
        <f>Inputs!V33</f>
        <v>0.75179340028694397</v>
      </c>
      <c r="W11" s="177">
        <f>Inputs!W33</f>
        <v>0.76470588235294112</v>
      </c>
      <c r="X11" s="176">
        <f>Inputs!X33</f>
        <v>0.77761836441893828</v>
      </c>
      <c r="Y11" s="177">
        <f>Inputs!Y33</f>
        <v>0.78909612625538017</v>
      </c>
      <c r="Z11" s="177">
        <f>Inputs!Z33</f>
        <v>0.80416068866571011</v>
      </c>
      <c r="AA11" s="177">
        <f>Inputs!AA33</f>
        <v>0.81850789096126253</v>
      </c>
      <c r="AB11" s="177">
        <f>Inputs!AB33</f>
        <v>0.83357245337159258</v>
      </c>
      <c r="AC11" s="177">
        <f>Inputs!AC33</f>
        <v>0.84074605451936868</v>
      </c>
      <c r="AD11" s="177">
        <f>Inputs!AD33</f>
        <v>0.87015781922525104</v>
      </c>
      <c r="AE11" s="177">
        <f>Inputs!AE33</f>
        <v>0.93830703012912486</v>
      </c>
      <c r="AF11" s="177">
        <f>Inputs!AF33</f>
        <v>0.97632711621233847</v>
      </c>
      <c r="AG11" s="177">
        <f>Inputs!AG33</f>
        <v>1</v>
      </c>
      <c r="AH11" s="177">
        <f>Inputs!AH33</f>
        <v>1.0221</v>
      </c>
      <c r="AI11" s="177">
        <f>Inputs!AI33</f>
        <v>1.04468841</v>
      </c>
      <c r="AJ11" s="177">
        <f>Inputs!AJ33</f>
        <v>1.0677760238609999</v>
      </c>
      <c r="AK11" s="177">
        <f>Inputs!AK33</f>
        <v>1.0913738739883281</v>
      </c>
      <c r="AL11" s="177">
        <f>Inputs!AL33</f>
        <v>1.1154932366034702</v>
      </c>
      <c r="AM11" s="177">
        <f>Inputs!AM33</f>
        <v>1.1401456371324068</v>
      </c>
    </row>
    <row r="12" spans="1:39" outlineLevel="1">
      <c r="A12" s="37">
        <f>ROW()</f>
        <v>12</v>
      </c>
      <c r="C12" s="6" t="str">
        <f>"Inflation Factor (convert nominal to real "&amp;Inputs!$E$33&amp;" $)"</f>
        <v>Inflation Factor (convert nominal to real 31/12/2024 $)</v>
      </c>
      <c r="E12" s="10"/>
      <c r="F12" s="10"/>
      <c r="H12" s="176">
        <f>Inputs!H34</f>
        <v>2.0192165152222254</v>
      </c>
      <c r="I12" s="177">
        <f>Inputs!I34</f>
        <v>1.9084902478223771</v>
      </c>
      <c r="J12" s="177">
        <f>Inputs!J34</f>
        <v>1.8506999227406065</v>
      </c>
      <c r="K12" s="177">
        <f>Inputs!K34</f>
        <v>1.7963065916779792</v>
      </c>
      <c r="L12" s="177">
        <f>Inputs!L34</f>
        <v>1.7547953048955047</v>
      </c>
      <c r="M12" s="176">
        <f>Inputs!M34</f>
        <v>1.7104762425875639</v>
      </c>
      <c r="N12" s="177">
        <f>Inputs!N34</f>
        <v>1.6639094922913558</v>
      </c>
      <c r="O12" s="177">
        <f>Inputs!O34</f>
        <v>1.6114776176146504</v>
      </c>
      <c r="P12" s="177">
        <f>Inputs!P34</f>
        <v>1.5651765742603259</v>
      </c>
      <c r="Q12" s="177">
        <f>Inputs!Q34</f>
        <v>1.5095468044522782</v>
      </c>
      <c r="R12" s="177">
        <f>Inputs!R34</f>
        <v>1.4783762214694878</v>
      </c>
      <c r="S12" s="176">
        <f>Inputs!S34</f>
        <v>1.440142353672863</v>
      </c>
      <c r="T12" s="177">
        <f>Inputs!T34</f>
        <v>1.3967935871743489</v>
      </c>
      <c r="U12" s="177">
        <f>Inputs!U34</f>
        <v>1.3666666666666667</v>
      </c>
      <c r="V12" s="177">
        <f>Inputs!V34</f>
        <v>1.3301526717557253</v>
      </c>
      <c r="W12" s="177">
        <f>Inputs!W34</f>
        <v>1.3076923076923077</v>
      </c>
      <c r="X12" s="176">
        <f>Inputs!X34</f>
        <v>1.2859778597785978</v>
      </c>
      <c r="Y12" s="177">
        <f>Inputs!Y34</f>
        <v>1.2672727272727273</v>
      </c>
      <c r="Z12" s="177">
        <f>Inputs!Z34</f>
        <v>1.2435325602140948</v>
      </c>
      <c r="AA12" s="177">
        <f>Inputs!AA34</f>
        <v>1.2217353198948291</v>
      </c>
      <c r="AB12" s="177">
        <f>Inputs!AB34</f>
        <v>1.199655765920826</v>
      </c>
      <c r="AC12" s="177">
        <f>Inputs!AC34</f>
        <v>1.189419795221843</v>
      </c>
      <c r="AD12" s="177">
        <f>Inputs!AD34</f>
        <v>1.1492168178070898</v>
      </c>
      <c r="AE12" s="177">
        <f>Inputs!AE34</f>
        <v>1.0657492354740061</v>
      </c>
      <c r="AF12" s="177">
        <f>Inputs!AF34</f>
        <v>1.024246877296106</v>
      </c>
      <c r="AG12" s="177">
        <f>Inputs!AG34</f>
        <v>1</v>
      </c>
      <c r="AH12" s="177">
        <f>Inputs!AH34</f>
        <v>0.97837784952548679</v>
      </c>
      <c r="AI12" s="177">
        <f>Inputs!AI34</f>
        <v>0.95722321644211594</v>
      </c>
      <c r="AJ12" s="177">
        <f>Inputs!AJ34</f>
        <v>0.93652599201850706</v>
      </c>
      <c r="AK12" s="177">
        <f>Inputs!AK34</f>
        <v>0.91627628609579004</v>
      </c>
      <c r="AL12" s="177">
        <f>Inputs!AL34</f>
        <v>0.89646442236159862</v>
      </c>
      <c r="AM12" s="177">
        <f>Inputs!AM34</f>
        <v>0.87708093372624862</v>
      </c>
    </row>
    <row r="13" spans="1:39">
      <c r="A13" s="118" t="str">
        <f>"DBNGP Asset Account Summary [m$ "&amp;TEXT(Inputs!$E$33,"dd/mm/yyyy")&amp;"]"</f>
        <v>DBNGP Asset Account Summary [m$ 31/12/2024]</v>
      </c>
      <c r="B13" s="344"/>
      <c r="C13" s="119"/>
      <c r="D13" s="119"/>
      <c r="E13" s="119"/>
      <c r="F13" s="119"/>
      <c r="G13" s="119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</row>
    <row r="14" spans="1:39" outlineLevel="1">
      <c r="A14" s="322" t="s">
        <v>193</v>
      </c>
      <c r="B14" s="345"/>
      <c r="C14" s="323"/>
      <c r="D14" s="323"/>
      <c r="E14" s="323"/>
      <c r="F14" s="323"/>
      <c r="G14" s="323"/>
      <c r="H14" s="323"/>
      <c r="I14" s="323"/>
      <c r="J14" s="323"/>
      <c r="K14" s="323"/>
      <c r="L14" s="323"/>
      <c r="M14" s="323"/>
      <c r="N14" s="323"/>
      <c r="O14" s="323"/>
      <c r="P14" s="323"/>
      <c r="Q14" s="323"/>
      <c r="R14" s="323"/>
      <c r="S14" s="323"/>
      <c r="T14" s="323"/>
      <c r="U14" s="323"/>
      <c r="V14" s="323"/>
      <c r="W14" s="323"/>
      <c r="X14" s="323"/>
      <c r="Y14" s="323"/>
      <c r="Z14" s="323"/>
      <c r="AA14" s="323"/>
      <c r="AB14" s="323"/>
      <c r="AC14" s="323"/>
      <c r="AD14" s="323"/>
      <c r="AE14" s="323"/>
      <c r="AF14" s="323"/>
      <c r="AG14" s="323"/>
      <c r="AH14" s="323"/>
      <c r="AI14" s="323"/>
      <c r="AJ14" s="323"/>
      <c r="AK14" s="323"/>
      <c r="AL14" s="323"/>
      <c r="AM14" s="323"/>
    </row>
    <row r="15" spans="1:39" outlineLevel="2">
      <c r="A15" s="11">
        <f>ROW()</f>
        <v>15</v>
      </c>
      <c r="B15" s="343" t="s">
        <v>194</v>
      </c>
      <c r="D15" s="39"/>
      <c r="E15" s="39"/>
      <c r="F15" s="39"/>
    </row>
    <row r="16" spans="1:39" outlineLevel="2">
      <c r="A16" s="11">
        <f>ROW()</f>
        <v>16</v>
      </c>
      <c r="C16" s="6" t="s">
        <v>68</v>
      </c>
      <c r="F16" s="39"/>
      <c r="G16" s="39"/>
      <c r="H16" s="9"/>
      <c r="I16" s="9">
        <f t="shared" ref="I16:AM16" si="0">I27+I34</f>
        <v>3129.7855985944493</v>
      </c>
      <c r="J16" s="9">
        <f t="shared" si="0"/>
        <v>3063.1898255776346</v>
      </c>
      <c r="K16" s="9">
        <f t="shared" si="0"/>
        <v>2992.5673207495629</v>
      </c>
      <c r="L16" s="9">
        <f t="shared" si="0"/>
        <v>2917.5108605963642</v>
      </c>
      <c r="M16" s="9">
        <f t="shared" si="0"/>
        <v>2840.8666177491905</v>
      </c>
      <c r="N16" s="9">
        <f t="shared" si="0"/>
        <v>2768.1868143109591</v>
      </c>
      <c r="O16" s="9">
        <f t="shared" si="0"/>
        <v>2769.3706956014712</v>
      </c>
      <c r="P16" s="9">
        <f t="shared" si="0"/>
        <v>3312.4953160235709</v>
      </c>
      <c r="Q16" s="9">
        <f t="shared" si="0"/>
        <v>3240.2562786131484</v>
      </c>
      <c r="R16" s="9">
        <f t="shared" si="0"/>
        <v>4093.9696074959529</v>
      </c>
      <c r="S16" s="9">
        <f t="shared" si="0"/>
        <v>3993.0677468249432</v>
      </c>
      <c r="T16" s="9">
        <f t="shared" si="0"/>
        <v>4823.4294756663239</v>
      </c>
      <c r="U16" s="9">
        <f t="shared" si="0"/>
        <v>4895.1495924027295</v>
      </c>
      <c r="V16" s="9">
        <f t="shared" si="0"/>
        <v>4803.836180938335</v>
      </c>
      <c r="W16" s="9">
        <f t="shared" si="0"/>
        <v>4697.0735479895711</v>
      </c>
      <c r="X16" s="9">
        <f t="shared" si="0"/>
        <v>4576.5900493902573</v>
      </c>
      <c r="Y16" s="9">
        <f t="shared" si="0"/>
        <v>4470.2986581161058</v>
      </c>
      <c r="Z16" s="9">
        <f t="shared" si="0"/>
        <v>4365.9114769981743</v>
      </c>
      <c r="AA16" s="9">
        <f t="shared" si="0"/>
        <v>4265.1502504853761</v>
      </c>
      <c r="AB16" s="9">
        <f t="shared" si="0"/>
        <v>4161.7625091076261</v>
      </c>
      <c r="AC16" s="9">
        <f t="shared" si="0"/>
        <v>4070.5880753181873</v>
      </c>
      <c r="AD16" s="9">
        <f t="shared" si="0"/>
        <v>3994.3834168159601</v>
      </c>
      <c r="AE16" s="9">
        <f t="shared" si="0"/>
        <v>3822.0368750773478</v>
      </c>
      <c r="AF16" s="9">
        <f t="shared" si="0"/>
        <v>3729.4947984465971</v>
      </c>
      <c r="AG16" s="9">
        <f t="shared" si="0"/>
        <v>3640.7597927072666</v>
      </c>
      <c r="AH16" s="9">
        <f t="shared" si="0"/>
        <v>3540.9783092067919</v>
      </c>
      <c r="AI16" s="9">
        <f t="shared" si="0"/>
        <v>3438.0243531907936</v>
      </c>
      <c r="AJ16" s="9">
        <f t="shared" si="0"/>
        <v>3334.0454804334113</v>
      </c>
      <c r="AK16" s="9">
        <f t="shared" si="0"/>
        <v>3236.9787734444772</v>
      </c>
      <c r="AL16" s="9">
        <f t="shared" si="0"/>
        <v>3130.4747278482196</v>
      </c>
      <c r="AM16" s="9">
        <f t="shared" si="0"/>
        <v>3018.3017945850415</v>
      </c>
    </row>
    <row r="17" spans="1:39" outlineLevel="2">
      <c r="A17" s="11">
        <f>ROW()</f>
        <v>17</v>
      </c>
      <c r="C17" s="6" t="s">
        <v>31</v>
      </c>
      <c r="F17" s="39"/>
      <c r="G17" s="39"/>
      <c r="H17" s="9"/>
      <c r="I17" s="9">
        <f t="shared" ref="I17:AM17" si="1">I28+I35</f>
        <v>9.6560030527748903</v>
      </c>
      <c r="J17" s="9">
        <f t="shared" si="1"/>
        <v>6.0469990619337342</v>
      </c>
      <c r="K17" s="9">
        <f t="shared" si="1"/>
        <v>2.2548180525612085</v>
      </c>
      <c r="L17" s="9">
        <f t="shared" si="1"/>
        <v>1.3581266338963638</v>
      </c>
      <c r="M17" s="9">
        <f t="shared" si="1"/>
        <v>5.7757743820219005</v>
      </c>
      <c r="N17" s="9">
        <f t="shared" si="1"/>
        <v>86.806813177533485</v>
      </c>
      <c r="O17" s="9">
        <f t="shared" si="1"/>
        <v>619.20719703293423</v>
      </c>
      <c r="P17" s="9">
        <f t="shared" si="1"/>
        <v>8.1795264106410936</v>
      </c>
      <c r="Q17" s="9">
        <f t="shared" si="1"/>
        <v>947.11601487174516</v>
      </c>
      <c r="R17" s="9">
        <f t="shared" si="1"/>
        <v>1.8949317401862844</v>
      </c>
      <c r="S17" s="9">
        <f t="shared" si="1"/>
        <v>891.25572963140621</v>
      </c>
      <c r="T17" s="9">
        <f t="shared" si="1"/>
        <v>204.32484921759936</v>
      </c>
      <c r="U17" s="9">
        <f t="shared" si="1"/>
        <v>42.050819847828897</v>
      </c>
      <c r="V17" s="9">
        <f t="shared" si="1"/>
        <v>27.632862734205997</v>
      </c>
      <c r="W17" s="9">
        <f t="shared" si="1"/>
        <v>16.104561594116308</v>
      </c>
      <c r="X17" s="9">
        <f t="shared" si="1"/>
        <v>28.884698751660519</v>
      </c>
      <c r="Y17" s="9">
        <f t="shared" si="1"/>
        <v>21.999573886999087</v>
      </c>
      <c r="Z17" s="9">
        <f t="shared" si="1"/>
        <v>28.81955072524573</v>
      </c>
      <c r="AA17" s="9">
        <f t="shared" si="1"/>
        <v>27.078998629561124</v>
      </c>
      <c r="AB17" s="9">
        <f t="shared" si="1"/>
        <v>31.69377626790757</v>
      </c>
      <c r="AC17" s="9">
        <f t="shared" si="1"/>
        <v>35.105202256194545</v>
      </c>
      <c r="AD17" s="9">
        <f t="shared" si="1"/>
        <v>42.503628645475061</v>
      </c>
      <c r="AE17" s="9">
        <f t="shared" si="1"/>
        <v>44.267680469391408</v>
      </c>
      <c r="AF17" s="9">
        <f t="shared" si="1"/>
        <v>50.25996554421021</v>
      </c>
      <c r="AG17" s="9">
        <f t="shared" si="1"/>
        <v>39.545243593692675</v>
      </c>
      <c r="AH17" s="9">
        <f t="shared" si="1"/>
        <v>37.929297825386563</v>
      </c>
      <c r="AI17" s="9">
        <f t="shared" si="1"/>
        <v>53.440048956052799</v>
      </c>
      <c r="AJ17" s="9">
        <f t="shared" si="1"/>
        <v>64.65037191143918</v>
      </c>
      <c r="AK17" s="9">
        <f t="shared" si="1"/>
        <v>56.192854499103028</v>
      </c>
      <c r="AL17" s="9">
        <f t="shared" si="1"/>
        <v>49.356724476598195</v>
      </c>
      <c r="AM17" s="9">
        <f t="shared" si="1"/>
        <v>34.56326584717403</v>
      </c>
    </row>
    <row r="18" spans="1:39" outlineLevel="2">
      <c r="A18" s="11">
        <f>ROW()</f>
        <v>18</v>
      </c>
      <c r="C18" s="6" t="s">
        <v>657</v>
      </c>
      <c r="F18" s="39"/>
      <c r="G18" s="39"/>
      <c r="H18" s="9"/>
      <c r="I18" s="9">
        <f t="shared" ref="I18:AK18" si="2">I29+I36</f>
        <v>0</v>
      </c>
      <c r="J18" s="9">
        <f t="shared" si="2"/>
        <v>0</v>
      </c>
      <c r="K18" s="9">
        <f t="shared" si="2"/>
        <v>0</v>
      </c>
      <c r="L18" s="9">
        <f t="shared" si="2"/>
        <v>0</v>
      </c>
      <c r="M18" s="9">
        <f t="shared" si="2"/>
        <v>0</v>
      </c>
      <c r="N18" s="9">
        <f t="shared" si="2"/>
        <v>-10.029678788838602</v>
      </c>
      <c r="O18" s="9">
        <f t="shared" si="2"/>
        <v>0</v>
      </c>
      <c r="P18" s="9">
        <f t="shared" si="2"/>
        <v>-5.0440070566702321E-2</v>
      </c>
      <c r="Q18" s="9">
        <f t="shared" si="2"/>
        <v>-3.811346199469981E-2</v>
      </c>
      <c r="R18" s="9">
        <f t="shared" si="2"/>
        <v>-0.12169909446469535</v>
      </c>
      <c r="S18" s="9">
        <f t="shared" si="2"/>
        <v>-1.594892638442983E-2</v>
      </c>
      <c r="T18" s="9">
        <f t="shared" si="2"/>
        <v>-6.1750146625346556</v>
      </c>
      <c r="U18" s="9">
        <f t="shared" si="2"/>
        <v>-0.5074146548104348</v>
      </c>
      <c r="V18" s="9">
        <f t="shared" si="2"/>
        <v>-1.0108246087615684</v>
      </c>
      <c r="W18" s="9">
        <f t="shared" si="2"/>
        <v>-2.8517200720965712</v>
      </c>
      <c r="X18" s="9">
        <f t="shared" si="2"/>
        <v>-1.0026324110327582</v>
      </c>
      <c r="Y18" s="9">
        <f t="shared" si="2"/>
        <v>0</v>
      </c>
      <c r="Z18" s="9">
        <f t="shared" si="2"/>
        <v>0</v>
      </c>
      <c r="AA18" s="9">
        <f t="shared" si="2"/>
        <v>0</v>
      </c>
      <c r="AB18" s="9">
        <f t="shared" si="2"/>
        <v>0</v>
      </c>
      <c r="AC18" s="9">
        <f t="shared" si="2"/>
        <v>0</v>
      </c>
      <c r="AD18" s="9">
        <f t="shared" si="2"/>
        <v>0</v>
      </c>
      <c r="AE18" s="9">
        <f t="shared" si="2"/>
        <v>0</v>
      </c>
      <c r="AF18" s="9">
        <f t="shared" si="2"/>
        <v>0</v>
      </c>
      <c r="AG18" s="9">
        <f t="shared" si="2"/>
        <v>0</v>
      </c>
      <c r="AH18" s="9">
        <f t="shared" si="2"/>
        <v>0</v>
      </c>
      <c r="AI18" s="9">
        <f t="shared" si="2"/>
        <v>0</v>
      </c>
      <c r="AJ18" s="9">
        <f t="shared" ref="AJ18" si="3">AJ29+AJ36</f>
        <v>0</v>
      </c>
      <c r="AK18" s="9">
        <f t="shared" si="2"/>
        <v>0</v>
      </c>
      <c r="AL18" s="9">
        <f t="shared" ref="AL18:AM18" si="4">AL29+AL36</f>
        <v>0</v>
      </c>
      <c r="AM18" s="9">
        <f t="shared" si="4"/>
        <v>0</v>
      </c>
    </row>
    <row r="19" spans="1:39" outlineLevel="2">
      <c r="A19" s="11">
        <f>ROW()</f>
        <v>19</v>
      </c>
      <c r="C19" s="6" t="s">
        <v>666</v>
      </c>
      <c r="F19" s="39"/>
      <c r="G19" s="3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>
        <f t="shared" ref="AH19:AH20" si="5">AH37</f>
        <v>-81.064696293941125</v>
      </c>
      <c r="AI19" s="9"/>
      <c r="AJ19" s="9"/>
      <c r="AK19" s="9"/>
      <c r="AL19" s="9"/>
      <c r="AM19" s="9">
        <f t="shared" ref="AM19" si="6">AM37</f>
        <v>-21.793825154146976</v>
      </c>
    </row>
    <row r="20" spans="1:39" outlineLevel="2">
      <c r="A20" s="11">
        <f>ROW()</f>
        <v>20</v>
      </c>
      <c r="C20" s="6" t="s">
        <v>655</v>
      </c>
      <c r="F20" s="39"/>
      <c r="G20" s="3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>
        <f t="shared" si="5"/>
        <v>81.064696293941125</v>
      </c>
      <c r="AI20" s="9"/>
      <c r="AJ20" s="9"/>
      <c r="AK20" s="9"/>
      <c r="AL20" s="9"/>
      <c r="AM20" s="9"/>
    </row>
    <row r="21" spans="1:39" outlineLevel="2">
      <c r="A21" s="11">
        <f>ROW()</f>
        <v>21</v>
      </c>
      <c r="C21" s="6" t="s">
        <v>656</v>
      </c>
      <c r="F21" s="39"/>
      <c r="G21" s="3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>
        <f t="shared" ref="AM21" si="7">AM39</f>
        <v>21.793825154146976</v>
      </c>
    </row>
    <row r="22" spans="1:39" outlineLevel="2">
      <c r="A22" s="11">
        <f>ROW()</f>
        <v>22</v>
      </c>
      <c r="C22" s="6" t="s">
        <v>667</v>
      </c>
      <c r="F22" s="39"/>
      <c r="G22" s="3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</row>
    <row r="23" spans="1:39" outlineLevel="2">
      <c r="A23" s="11">
        <f>ROW()</f>
        <v>23</v>
      </c>
      <c r="C23" s="6" t="s">
        <v>6</v>
      </c>
      <c r="F23" s="39"/>
      <c r="G23" s="39"/>
      <c r="H23" s="9"/>
      <c r="I23" s="9">
        <f t="shared" ref="I23:W23" si="8">I30+I41</f>
        <v>-76.251776069589667</v>
      </c>
      <c r="J23" s="9">
        <f t="shared" si="8"/>
        <v>-76.669503890005444</v>
      </c>
      <c r="K23" s="9">
        <f t="shared" si="8"/>
        <v>-77.311278205760246</v>
      </c>
      <c r="L23" s="9">
        <f t="shared" si="8"/>
        <v>-78.002369481070147</v>
      </c>
      <c r="M23" s="9">
        <f t="shared" si="8"/>
        <v>-78.45557782025341</v>
      </c>
      <c r="N23" s="9">
        <f t="shared" si="8"/>
        <v>-75.593253098182885</v>
      </c>
      <c r="O23" s="9">
        <f t="shared" si="8"/>
        <v>-76.082576610834508</v>
      </c>
      <c r="P23" s="9">
        <f t="shared" si="8"/>
        <v>-80.368123750497048</v>
      </c>
      <c r="Q23" s="9">
        <f t="shared" si="8"/>
        <v>-93.364572526946063</v>
      </c>
      <c r="R23" s="9">
        <f t="shared" si="8"/>
        <v>-102.67509331673126</v>
      </c>
      <c r="S23" s="9">
        <f t="shared" si="8"/>
        <v>-105.11195538057049</v>
      </c>
      <c r="T23" s="9">
        <f t="shared" si="8"/>
        <v>-126.42971781866005</v>
      </c>
      <c r="U23" s="9">
        <f t="shared" si="8"/>
        <v>-132.85681665741274</v>
      </c>
      <c r="V23" s="9">
        <f t="shared" si="8"/>
        <v>-133.38467107420956</v>
      </c>
      <c r="W23" s="9">
        <f t="shared" si="8"/>
        <v>-133.73634012133499</v>
      </c>
      <c r="X23" s="9">
        <f>X30+X41</f>
        <v>-134.17345761477839</v>
      </c>
      <c r="Y23" s="9">
        <f t="shared" ref="Y23:AM23" si="9">Y30+Y41</f>
        <v>-126.3867550049315</v>
      </c>
      <c r="Z23" s="9">
        <f t="shared" si="9"/>
        <v>-129.58077723804394</v>
      </c>
      <c r="AA23" s="9">
        <f t="shared" si="9"/>
        <v>-130.46674000731099</v>
      </c>
      <c r="AB23" s="9">
        <f t="shared" si="9"/>
        <v>-122.86821005734649</v>
      </c>
      <c r="AC23" s="9">
        <f t="shared" si="9"/>
        <v>-111.05923321996333</v>
      </c>
      <c r="AD23" s="9">
        <f t="shared" si="9"/>
        <v>-214.85017038408733</v>
      </c>
      <c r="AE23" s="9">
        <f t="shared" si="9"/>
        <v>-136.80975710014195</v>
      </c>
      <c r="AF23" s="9">
        <f t="shared" si="9"/>
        <v>-138.99497128354054</v>
      </c>
      <c r="AG23" s="9">
        <f t="shared" si="9"/>
        <v>-139.32672709416755</v>
      </c>
      <c r="AH23" s="9">
        <f t="shared" si="9"/>
        <v>-140.88325384138506</v>
      </c>
      <c r="AI23" s="9">
        <f t="shared" si="9"/>
        <v>-157.41892171343474</v>
      </c>
      <c r="AJ23" s="9">
        <f t="shared" si="9"/>
        <v>-161.71707890037345</v>
      </c>
      <c r="AK23" s="9">
        <f t="shared" si="9"/>
        <v>-162.69690009536038</v>
      </c>
      <c r="AL23" s="9">
        <f t="shared" si="9"/>
        <v>-161.52965773977675</v>
      </c>
      <c r="AM23" s="9">
        <f t="shared" si="9"/>
        <v>-164.04143236893876</v>
      </c>
    </row>
    <row r="24" spans="1:39" outlineLevel="2">
      <c r="A24" s="11">
        <f>ROW()</f>
        <v>24</v>
      </c>
      <c r="C24" s="30" t="s">
        <v>603</v>
      </c>
      <c r="D24" s="30"/>
      <c r="E24" s="30"/>
      <c r="F24" s="90"/>
      <c r="G24" s="90"/>
      <c r="H24" s="15"/>
      <c r="I24" s="15">
        <f t="shared" ref="I24:AM24" si="10">I125</f>
        <v>0</v>
      </c>
      <c r="J24" s="15">
        <f t="shared" si="10"/>
        <v>0</v>
      </c>
      <c r="K24" s="15">
        <f t="shared" si="10"/>
        <v>0</v>
      </c>
      <c r="L24" s="15">
        <f t="shared" si="10"/>
        <v>0</v>
      </c>
      <c r="M24" s="15">
        <f t="shared" si="10"/>
        <v>0</v>
      </c>
      <c r="N24" s="15">
        <f t="shared" si="10"/>
        <v>0</v>
      </c>
      <c r="O24" s="15">
        <f t="shared" si="10"/>
        <v>0</v>
      </c>
      <c r="P24" s="15">
        <f t="shared" si="10"/>
        <v>0</v>
      </c>
      <c r="Q24" s="15">
        <f t="shared" si="10"/>
        <v>0</v>
      </c>
      <c r="R24" s="15">
        <f t="shared" si="10"/>
        <v>0</v>
      </c>
      <c r="S24" s="15">
        <f t="shared" si="10"/>
        <v>0</v>
      </c>
      <c r="T24" s="15">
        <f t="shared" si="10"/>
        <v>0</v>
      </c>
      <c r="U24" s="15">
        <f t="shared" si="10"/>
        <v>0</v>
      </c>
      <c r="V24" s="15">
        <f t="shared" si="10"/>
        <v>0</v>
      </c>
      <c r="W24" s="15">
        <f t="shared" si="10"/>
        <v>0</v>
      </c>
      <c r="X24" s="15">
        <f t="shared" si="10"/>
        <v>0</v>
      </c>
      <c r="Y24" s="15">
        <f t="shared" si="10"/>
        <v>0</v>
      </c>
      <c r="Z24" s="15">
        <f t="shared" si="10"/>
        <v>0</v>
      </c>
      <c r="AA24" s="15">
        <f t="shared" si="10"/>
        <v>0</v>
      </c>
      <c r="AB24" s="15">
        <f t="shared" si="10"/>
        <v>0</v>
      </c>
      <c r="AC24" s="15">
        <f t="shared" si="10"/>
        <v>-0.25062753845862873</v>
      </c>
      <c r="AD24" s="15">
        <f t="shared" si="10"/>
        <v>0</v>
      </c>
      <c r="AE24" s="15">
        <f t="shared" si="10"/>
        <v>0</v>
      </c>
      <c r="AF24" s="15">
        <f t="shared" si="10"/>
        <v>0</v>
      </c>
      <c r="AG24" s="15">
        <f t="shared" si="10"/>
        <v>0</v>
      </c>
      <c r="AH24" s="15">
        <f t="shared" si="10"/>
        <v>0</v>
      </c>
      <c r="AI24" s="15">
        <f t="shared" si="10"/>
        <v>0</v>
      </c>
      <c r="AJ24" s="15">
        <f t="shared" si="10"/>
        <v>0</v>
      </c>
      <c r="AK24" s="15">
        <f t="shared" si="10"/>
        <v>0</v>
      </c>
      <c r="AL24" s="15">
        <f t="shared" si="10"/>
        <v>0</v>
      </c>
      <c r="AM24" s="15">
        <f t="shared" si="10"/>
        <v>0</v>
      </c>
    </row>
    <row r="25" spans="1:39" outlineLevel="2">
      <c r="A25" s="11">
        <f>ROW()</f>
        <v>25</v>
      </c>
      <c r="C25" s="6" t="s">
        <v>70</v>
      </c>
      <c r="F25" s="39"/>
      <c r="G25" s="39"/>
      <c r="H25" s="9">
        <f t="shared" ref="H25:AM25" si="11">H31+H43</f>
        <v>3129.7855985944493</v>
      </c>
      <c r="I25" s="9">
        <f t="shared" si="11"/>
        <v>3063.1898255776346</v>
      </c>
      <c r="J25" s="9">
        <f t="shared" si="11"/>
        <v>2992.5673207495629</v>
      </c>
      <c r="K25" s="9">
        <f t="shared" si="11"/>
        <v>2917.5108605963642</v>
      </c>
      <c r="L25" s="9">
        <f t="shared" si="11"/>
        <v>2840.8666177491905</v>
      </c>
      <c r="M25" s="9">
        <f t="shared" si="11"/>
        <v>2768.1868143109591</v>
      </c>
      <c r="N25" s="9">
        <f t="shared" si="11"/>
        <v>2769.3706956014712</v>
      </c>
      <c r="O25" s="9">
        <f t="shared" si="11"/>
        <v>3312.4953160235709</v>
      </c>
      <c r="P25" s="9">
        <f t="shared" si="11"/>
        <v>3240.2562786131484</v>
      </c>
      <c r="Q25" s="9">
        <f t="shared" si="11"/>
        <v>4093.9696074959529</v>
      </c>
      <c r="R25" s="9">
        <f t="shared" si="11"/>
        <v>3993.0677468249432</v>
      </c>
      <c r="S25" s="9">
        <f t="shared" si="11"/>
        <v>4823.4294756663239</v>
      </c>
      <c r="T25" s="9">
        <f t="shared" si="11"/>
        <v>4895.1495924027295</v>
      </c>
      <c r="U25" s="9">
        <f t="shared" si="11"/>
        <v>4803.836180938335</v>
      </c>
      <c r="V25" s="9">
        <f t="shared" si="11"/>
        <v>4697.0735479895711</v>
      </c>
      <c r="W25" s="9">
        <f t="shared" si="11"/>
        <v>4576.5900493902573</v>
      </c>
      <c r="X25" s="9">
        <f t="shared" si="11"/>
        <v>4470.2986581161058</v>
      </c>
      <c r="Y25" s="9">
        <f t="shared" si="11"/>
        <v>4365.9114769981743</v>
      </c>
      <c r="Z25" s="9">
        <f t="shared" si="11"/>
        <v>4265.1502504853761</v>
      </c>
      <c r="AA25" s="9">
        <f t="shared" si="11"/>
        <v>4161.7625091076261</v>
      </c>
      <c r="AB25" s="9">
        <f t="shared" si="11"/>
        <v>4070.5880753181873</v>
      </c>
      <c r="AC25" s="9">
        <f t="shared" si="11"/>
        <v>3994.3834168159601</v>
      </c>
      <c r="AD25" s="9">
        <f t="shared" si="11"/>
        <v>3822.0368750773478</v>
      </c>
      <c r="AE25" s="9">
        <f t="shared" si="11"/>
        <v>3729.4947984465971</v>
      </c>
      <c r="AF25" s="9">
        <f t="shared" si="11"/>
        <v>3640.7597927072666</v>
      </c>
      <c r="AG25" s="9">
        <f t="shared" si="11"/>
        <v>3540.9783092067919</v>
      </c>
      <c r="AH25" s="9">
        <f t="shared" si="11"/>
        <v>3438.0243531907936</v>
      </c>
      <c r="AI25" s="9">
        <f t="shared" si="11"/>
        <v>3334.0454804334113</v>
      </c>
      <c r="AJ25" s="9">
        <f t="shared" si="11"/>
        <v>3236.9787734444772</v>
      </c>
      <c r="AK25" s="9">
        <f t="shared" si="11"/>
        <v>3130.4747278482196</v>
      </c>
      <c r="AL25" s="9">
        <f t="shared" si="11"/>
        <v>3018.3017945850415</v>
      </c>
      <c r="AM25" s="9">
        <f t="shared" si="11"/>
        <v>2888.8236280632768</v>
      </c>
    </row>
    <row r="26" spans="1:39" outlineLevel="2">
      <c r="A26" s="11">
        <f>ROW()</f>
        <v>26</v>
      </c>
      <c r="B26" s="343" t="s">
        <v>195</v>
      </c>
      <c r="D26" s="39"/>
      <c r="E26" s="39"/>
      <c r="F26" s="39"/>
    </row>
    <row r="27" spans="1:39" outlineLevel="2">
      <c r="A27" s="11">
        <f>ROW()</f>
        <v>27</v>
      </c>
      <c r="C27" s="6" t="s">
        <v>192</v>
      </c>
      <c r="F27" s="4"/>
      <c r="G27" s="39"/>
      <c r="H27" s="39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9">
        <f t="shared" ref="T27" si="12">T162</f>
        <v>0</v>
      </c>
      <c r="U27" s="9">
        <f>U162</f>
        <v>27.15824901350582</v>
      </c>
      <c r="V27" s="9">
        <f t="shared" ref="V27:AM30" si="13">V162</f>
        <v>26.681788504496947</v>
      </c>
      <c r="W27" s="9">
        <f t="shared" si="13"/>
        <v>26.205327995488073</v>
      </c>
      <c r="X27" s="9">
        <f t="shared" si="13"/>
        <v>25.728867486479199</v>
      </c>
      <c r="Y27" s="9">
        <f t="shared" si="13"/>
        <v>25.252406977470326</v>
      </c>
      <c r="Z27" s="9">
        <f t="shared" si="13"/>
        <v>24.775946468461452</v>
      </c>
      <c r="AA27" s="9">
        <f t="shared" si="13"/>
        <v>24.299485959452578</v>
      </c>
      <c r="AB27" s="9">
        <f t="shared" si="13"/>
        <v>23.823025450443705</v>
      </c>
      <c r="AC27" s="9">
        <f t="shared" si="13"/>
        <v>23.346564941434831</v>
      </c>
      <c r="AD27" s="9">
        <f t="shared" si="13"/>
        <v>22.870104432425958</v>
      </c>
      <c r="AE27" s="9">
        <f t="shared" si="13"/>
        <v>22.325578136415817</v>
      </c>
      <c r="AF27" s="9">
        <f t="shared" si="13"/>
        <v>21.781051840405677</v>
      </c>
      <c r="AG27" s="9">
        <f t="shared" si="13"/>
        <v>21.236525544395537</v>
      </c>
      <c r="AH27" s="9">
        <f t="shared" si="13"/>
        <v>20.691999248385393</v>
      </c>
      <c r="AI27" s="9">
        <f t="shared" si="13"/>
        <v>20.147472952375253</v>
      </c>
      <c r="AJ27" s="9">
        <f t="shared" si="13"/>
        <v>19.602946656365113</v>
      </c>
      <c r="AK27" s="9">
        <f t="shared" si="13"/>
        <v>19.058420360354972</v>
      </c>
      <c r="AL27" s="9">
        <f t="shared" si="13"/>
        <v>18.513894064344832</v>
      </c>
      <c r="AM27" s="9">
        <f t="shared" si="13"/>
        <v>17.969367768334688</v>
      </c>
    </row>
    <row r="28" spans="1:39" outlineLevel="2">
      <c r="A28" s="11">
        <f>ROW()</f>
        <v>28</v>
      </c>
      <c r="C28" s="6" t="s">
        <v>31</v>
      </c>
      <c r="F28" s="179"/>
      <c r="G28" s="39"/>
      <c r="H28" s="9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9">
        <f>T163</f>
        <v>27.15824901350582</v>
      </c>
      <c r="U28" s="178">
        <f t="shared" ref="U28:AC28" si="14">U163</f>
        <v>0</v>
      </c>
      <c r="V28" s="178">
        <f t="shared" si="14"/>
        <v>0</v>
      </c>
      <c r="W28" s="178">
        <f t="shared" si="14"/>
        <v>0</v>
      </c>
      <c r="X28" s="178">
        <f t="shared" si="14"/>
        <v>0</v>
      </c>
      <c r="Y28" s="178">
        <f t="shared" si="14"/>
        <v>0</v>
      </c>
      <c r="Z28" s="178">
        <f t="shared" si="14"/>
        <v>0</v>
      </c>
      <c r="AA28" s="178">
        <f t="shared" si="14"/>
        <v>0</v>
      </c>
      <c r="AB28" s="178">
        <f t="shared" si="14"/>
        <v>0</v>
      </c>
      <c r="AC28" s="178">
        <f t="shared" si="14"/>
        <v>0</v>
      </c>
      <c r="AD28" s="178">
        <f t="shared" si="13"/>
        <v>0</v>
      </c>
      <c r="AE28" s="178">
        <f t="shared" si="13"/>
        <v>0</v>
      </c>
      <c r="AF28" s="178">
        <f t="shared" si="13"/>
        <v>0</v>
      </c>
      <c r="AG28" s="178">
        <f t="shared" si="13"/>
        <v>0</v>
      </c>
      <c r="AH28" s="178">
        <f t="shared" si="13"/>
        <v>0</v>
      </c>
      <c r="AI28" s="178">
        <f t="shared" si="13"/>
        <v>0</v>
      </c>
      <c r="AJ28" s="178">
        <f t="shared" si="13"/>
        <v>0</v>
      </c>
      <c r="AK28" s="178">
        <f t="shared" si="13"/>
        <v>0</v>
      </c>
      <c r="AL28" s="178">
        <f t="shared" si="13"/>
        <v>0</v>
      </c>
      <c r="AM28" s="178">
        <f t="shared" si="13"/>
        <v>0</v>
      </c>
    </row>
    <row r="29" spans="1:39" outlineLevel="2">
      <c r="A29" s="11">
        <f>ROW()</f>
        <v>29</v>
      </c>
      <c r="C29" s="6" t="s">
        <v>657</v>
      </c>
      <c r="F29" s="39"/>
      <c r="G29" s="39"/>
      <c r="H29" s="9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>
        <f t="shared" ref="T29:AC30" si="15">T164</f>
        <v>0</v>
      </c>
      <c r="U29" s="178">
        <f t="shared" si="15"/>
        <v>0</v>
      </c>
      <c r="V29" s="178">
        <f t="shared" si="15"/>
        <v>0</v>
      </c>
      <c r="W29" s="178">
        <f t="shared" si="15"/>
        <v>0</v>
      </c>
      <c r="X29" s="178">
        <f t="shared" si="15"/>
        <v>0</v>
      </c>
      <c r="Y29" s="178">
        <f t="shared" si="15"/>
        <v>0</v>
      </c>
      <c r="Z29" s="178">
        <f t="shared" si="15"/>
        <v>0</v>
      </c>
      <c r="AA29" s="178">
        <f t="shared" si="15"/>
        <v>0</v>
      </c>
      <c r="AB29" s="178">
        <f t="shared" si="15"/>
        <v>0</v>
      </c>
      <c r="AC29" s="178">
        <f t="shared" si="15"/>
        <v>0</v>
      </c>
      <c r="AD29" s="178">
        <f t="shared" si="13"/>
        <v>0</v>
      </c>
      <c r="AE29" s="178">
        <f t="shared" si="13"/>
        <v>0</v>
      </c>
      <c r="AF29" s="178">
        <f t="shared" si="13"/>
        <v>0</v>
      </c>
      <c r="AG29" s="178">
        <f t="shared" si="13"/>
        <v>0</v>
      </c>
      <c r="AH29" s="178">
        <f t="shared" si="13"/>
        <v>0</v>
      </c>
      <c r="AI29" s="178">
        <f t="shared" si="13"/>
        <v>0</v>
      </c>
      <c r="AJ29" s="178">
        <f t="shared" si="13"/>
        <v>0</v>
      </c>
      <c r="AK29" s="178">
        <f t="shared" si="13"/>
        <v>0</v>
      </c>
      <c r="AL29" s="178">
        <f t="shared" si="13"/>
        <v>0</v>
      </c>
      <c r="AM29" s="178">
        <f t="shared" si="13"/>
        <v>0</v>
      </c>
    </row>
    <row r="30" spans="1:39" outlineLevel="2">
      <c r="A30" s="11">
        <f>ROW()</f>
        <v>30</v>
      </c>
      <c r="C30" s="30" t="s">
        <v>6</v>
      </c>
      <c r="D30" s="30"/>
      <c r="E30" s="30"/>
      <c r="F30" s="90"/>
      <c r="G30" s="90"/>
      <c r="H30" s="9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>
        <f t="shared" si="15"/>
        <v>0</v>
      </c>
      <c r="U30" s="15">
        <f t="shared" si="15"/>
        <v>-0.47646050900887404</v>
      </c>
      <c r="V30" s="15">
        <f t="shared" si="15"/>
        <v>-0.47646050900887404</v>
      </c>
      <c r="W30" s="15">
        <f t="shared" si="15"/>
        <v>-0.47646050900887404</v>
      </c>
      <c r="X30" s="15">
        <f t="shared" si="15"/>
        <v>-0.47646050900887404</v>
      </c>
      <c r="Y30" s="15">
        <f t="shared" si="15"/>
        <v>-0.47646050900887404</v>
      </c>
      <c r="Z30" s="15">
        <f t="shared" si="15"/>
        <v>-0.4764605090088741</v>
      </c>
      <c r="AA30" s="15">
        <f t="shared" si="15"/>
        <v>-0.4764605090088741</v>
      </c>
      <c r="AB30" s="15">
        <f t="shared" si="15"/>
        <v>-0.4764605090088741</v>
      </c>
      <c r="AC30" s="15">
        <f t="shared" si="15"/>
        <v>-0.4764605090088741</v>
      </c>
      <c r="AD30" s="15">
        <f t="shared" si="13"/>
        <v>-0.5445262960101418</v>
      </c>
      <c r="AE30" s="15">
        <f t="shared" si="13"/>
        <v>-0.54452629601014191</v>
      </c>
      <c r="AF30" s="15">
        <f t="shared" si="13"/>
        <v>-0.54452629601014191</v>
      </c>
      <c r="AG30" s="15">
        <f t="shared" si="13"/>
        <v>-0.54452629601014202</v>
      </c>
      <c r="AH30" s="15">
        <f t="shared" si="13"/>
        <v>-0.54452629601014191</v>
      </c>
      <c r="AI30" s="15">
        <f t="shared" si="13"/>
        <v>-0.54452629601014202</v>
      </c>
      <c r="AJ30" s="15">
        <f t="shared" si="13"/>
        <v>-0.54452629601014202</v>
      </c>
      <c r="AK30" s="15">
        <f t="shared" si="13"/>
        <v>-0.54452629601014202</v>
      </c>
      <c r="AL30" s="15">
        <f t="shared" si="13"/>
        <v>-0.54452629601014213</v>
      </c>
      <c r="AM30" s="15">
        <f t="shared" si="13"/>
        <v>-0.54452629601014202</v>
      </c>
    </row>
    <row r="31" spans="1:39" outlineLevel="2">
      <c r="A31" s="11">
        <f>ROW()</f>
        <v>31</v>
      </c>
      <c r="C31" s="6" t="s">
        <v>70</v>
      </c>
      <c r="F31" s="39"/>
      <c r="G31" s="39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9">
        <f>SUM(T27:T30)</f>
        <v>27.15824901350582</v>
      </c>
      <c r="U31" s="9">
        <f>SUM(U27:U30)</f>
        <v>26.681788504496947</v>
      </c>
      <c r="V31" s="9">
        <f>SUM(V27:V30)</f>
        <v>26.205327995488073</v>
      </c>
      <c r="W31" s="9">
        <f>SUM(W27:W30)</f>
        <v>25.728867486479199</v>
      </c>
      <c r="X31" s="9">
        <f>SUM(X27:X30)</f>
        <v>25.252406977470326</v>
      </c>
      <c r="Y31" s="9">
        <f t="shared" ref="Y31:AM31" si="16">SUM(Y27:Y30)</f>
        <v>24.775946468461452</v>
      </c>
      <c r="Z31" s="9">
        <f t="shared" si="16"/>
        <v>24.299485959452578</v>
      </c>
      <c r="AA31" s="9">
        <f t="shared" si="16"/>
        <v>23.823025450443705</v>
      </c>
      <c r="AB31" s="9">
        <f t="shared" si="16"/>
        <v>23.346564941434831</v>
      </c>
      <c r="AC31" s="9">
        <f t="shared" si="16"/>
        <v>22.870104432425958</v>
      </c>
      <c r="AD31" s="9">
        <f t="shared" si="16"/>
        <v>22.325578136415817</v>
      </c>
      <c r="AE31" s="9">
        <f t="shared" si="16"/>
        <v>21.781051840405677</v>
      </c>
      <c r="AF31" s="9">
        <f t="shared" si="16"/>
        <v>21.236525544395537</v>
      </c>
      <c r="AG31" s="9">
        <f t="shared" si="16"/>
        <v>20.691999248385393</v>
      </c>
      <c r="AH31" s="9">
        <f t="shared" si="16"/>
        <v>20.147472952375253</v>
      </c>
      <c r="AI31" s="9">
        <f t="shared" si="16"/>
        <v>19.602946656365113</v>
      </c>
      <c r="AJ31" s="9">
        <f t="shared" si="16"/>
        <v>19.058420360354972</v>
      </c>
      <c r="AK31" s="9">
        <f t="shared" si="16"/>
        <v>18.513894064344832</v>
      </c>
      <c r="AL31" s="9">
        <f t="shared" si="16"/>
        <v>17.969367768334688</v>
      </c>
      <c r="AM31" s="9">
        <f t="shared" si="16"/>
        <v>17.424841472324545</v>
      </c>
    </row>
    <row r="32" spans="1:39" outlineLevel="1">
      <c r="A32" s="322" t="s">
        <v>196</v>
      </c>
      <c r="B32" s="345"/>
      <c r="C32" s="323"/>
      <c r="D32" s="323"/>
      <c r="E32" s="323"/>
      <c r="F32" s="323"/>
      <c r="G32" s="323"/>
      <c r="H32" s="323"/>
      <c r="I32" s="323"/>
      <c r="J32" s="323"/>
      <c r="K32" s="323"/>
      <c r="L32" s="323"/>
      <c r="M32" s="323"/>
      <c r="N32" s="323"/>
      <c r="O32" s="323"/>
      <c r="P32" s="323"/>
      <c r="Q32" s="323"/>
      <c r="R32" s="323"/>
      <c r="S32" s="323"/>
      <c r="T32" s="323"/>
      <c r="U32" s="323"/>
      <c r="V32" s="323"/>
      <c r="W32" s="323"/>
      <c r="X32" s="323"/>
      <c r="Y32" s="323"/>
      <c r="Z32" s="323"/>
      <c r="AA32" s="323"/>
      <c r="AB32" s="323"/>
      <c r="AC32" s="323"/>
      <c r="AD32" s="323"/>
      <c r="AE32" s="323"/>
      <c r="AF32" s="323"/>
      <c r="AG32" s="323"/>
      <c r="AH32" s="323"/>
      <c r="AI32" s="323"/>
      <c r="AJ32" s="323"/>
      <c r="AK32" s="323"/>
      <c r="AL32" s="323"/>
      <c r="AM32" s="323"/>
    </row>
    <row r="33" spans="1:39" outlineLevel="2">
      <c r="A33" s="11">
        <f>ROW()</f>
        <v>33</v>
      </c>
      <c r="B33" s="343" t="s">
        <v>96</v>
      </c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</row>
    <row r="34" spans="1:39" outlineLevel="2">
      <c r="A34" s="11">
        <f>ROW()</f>
        <v>34</v>
      </c>
      <c r="C34" s="6" t="s">
        <v>68</v>
      </c>
      <c r="F34" s="39"/>
      <c r="G34" s="39"/>
      <c r="H34" s="9"/>
      <c r="I34" s="9">
        <f>H43</f>
        <v>3129.7855985944493</v>
      </c>
      <c r="J34" s="9">
        <f t="shared" ref="J34:AM34" si="17">I43</f>
        <v>3063.1898255776346</v>
      </c>
      <c r="K34" s="9">
        <f t="shared" si="17"/>
        <v>2992.5673207495629</v>
      </c>
      <c r="L34" s="9">
        <f t="shared" si="17"/>
        <v>2917.5108605963642</v>
      </c>
      <c r="M34" s="9">
        <f t="shared" si="17"/>
        <v>2840.8666177491905</v>
      </c>
      <c r="N34" s="9">
        <f t="shared" si="17"/>
        <v>2768.1868143109591</v>
      </c>
      <c r="O34" s="9">
        <f t="shared" si="17"/>
        <v>2769.3706956014712</v>
      </c>
      <c r="P34" s="9">
        <f t="shared" si="17"/>
        <v>3312.4953160235709</v>
      </c>
      <c r="Q34" s="9">
        <f t="shared" si="17"/>
        <v>3240.2562786131484</v>
      </c>
      <c r="R34" s="9">
        <f t="shared" si="17"/>
        <v>4093.9696074959529</v>
      </c>
      <c r="S34" s="9">
        <f t="shared" si="17"/>
        <v>3993.0677468249432</v>
      </c>
      <c r="T34" s="9">
        <f t="shared" si="17"/>
        <v>4823.4294756663239</v>
      </c>
      <c r="U34" s="9">
        <f t="shared" si="17"/>
        <v>4867.9913433892234</v>
      </c>
      <c r="V34" s="9">
        <f t="shared" si="17"/>
        <v>4777.1543924338384</v>
      </c>
      <c r="W34" s="9">
        <f t="shared" si="17"/>
        <v>4670.8682199940831</v>
      </c>
      <c r="X34" s="9">
        <f t="shared" si="17"/>
        <v>4550.8611819037778</v>
      </c>
      <c r="Y34" s="9">
        <f t="shared" si="17"/>
        <v>4445.0462511386359</v>
      </c>
      <c r="Z34" s="9">
        <f t="shared" si="17"/>
        <v>4341.1355305297129</v>
      </c>
      <c r="AA34" s="9">
        <f t="shared" si="17"/>
        <v>4240.8507645259233</v>
      </c>
      <c r="AB34" s="9">
        <f t="shared" si="17"/>
        <v>4137.9394836571828</v>
      </c>
      <c r="AC34" s="9">
        <f t="shared" si="17"/>
        <v>4047.2415103767526</v>
      </c>
      <c r="AD34" s="9">
        <f t="shared" si="17"/>
        <v>3971.513312383534</v>
      </c>
      <c r="AE34" s="9">
        <f t="shared" si="17"/>
        <v>3799.7112969409318</v>
      </c>
      <c r="AF34" s="9">
        <f t="shared" si="17"/>
        <v>3707.7137466061913</v>
      </c>
      <c r="AG34" s="9">
        <f t="shared" si="17"/>
        <v>3619.523267162871</v>
      </c>
      <c r="AH34" s="9">
        <f t="shared" si="17"/>
        <v>3520.2863099584065</v>
      </c>
      <c r="AI34" s="9">
        <f t="shared" si="17"/>
        <v>3417.8768802384184</v>
      </c>
      <c r="AJ34" s="9">
        <f t="shared" si="17"/>
        <v>3314.4425337770463</v>
      </c>
      <c r="AK34" s="9">
        <f t="shared" si="17"/>
        <v>3217.9203530841223</v>
      </c>
      <c r="AL34" s="9">
        <f t="shared" si="17"/>
        <v>3111.9608337838749</v>
      </c>
      <c r="AM34" s="9">
        <f t="shared" si="17"/>
        <v>3000.3324268167066</v>
      </c>
    </row>
    <row r="35" spans="1:39" outlineLevel="2">
      <c r="A35" s="11">
        <f>ROW()</f>
        <v>35</v>
      </c>
      <c r="C35" s="6" t="s">
        <v>31</v>
      </c>
      <c r="F35" s="39"/>
      <c r="G35" s="39"/>
      <c r="H35" s="9"/>
      <c r="I35" s="9">
        <f>I80</f>
        <v>9.6560030527748903</v>
      </c>
      <c r="J35" s="9">
        <f t="shared" ref="J35:AM35" si="18">J80</f>
        <v>6.0469990619337342</v>
      </c>
      <c r="K35" s="9">
        <f t="shared" si="18"/>
        <v>2.2548180525612085</v>
      </c>
      <c r="L35" s="9">
        <f t="shared" si="18"/>
        <v>1.3581266338963638</v>
      </c>
      <c r="M35" s="9">
        <f t="shared" si="18"/>
        <v>5.7757743820219005</v>
      </c>
      <c r="N35" s="9">
        <f t="shared" si="18"/>
        <v>86.806813177533485</v>
      </c>
      <c r="O35" s="9">
        <f t="shared" si="18"/>
        <v>619.20719703293423</v>
      </c>
      <c r="P35" s="9">
        <f t="shared" si="18"/>
        <v>8.1795264106410936</v>
      </c>
      <c r="Q35" s="9">
        <f t="shared" si="18"/>
        <v>947.11601487174516</v>
      </c>
      <c r="R35" s="9">
        <f t="shared" si="18"/>
        <v>1.8949317401862844</v>
      </c>
      <c r="S35" s="9">
        <f t="shared" si="18"/>
        <v>891.25572963140621</v>
      </c>
      <c r="T35" s="9">
        <f t="shared" si="18"/>
        <v>177.16660020409356</v>
      </c>
      <c r="U35" s="9">
        <f t="shared" si="18"/>
        <v>42.050819847828897</v>
      </c>
      <c r="V35" s="9">
        <f t="shared" si="18"/>
        <v>27.632862734205997</v>
      </c>
      <c r="W35" s="9">
        <f t="shared" si="18"/>
        <v>16.104561594116308</v>
      </c>
      <c r="X35" s="9">
        <f t="shared" si="18"/>
        <v>28.884698751660519</v>
      </c>
      <c r="Y35" s="9">
        <f t="shared" si="18"/>
        <v>21.999573886999087</v>
      </c>
      <c r="Z35" s="9">
        <f t="shared" si="18"/>
        <v>28.81955072524573</v>
      </c>
      <c r="AA35" s="9">
        <f t="shared" si="18"/>
        <v>27.078998629561124</v>
      </c>
      <c r="AB35" s="9">
        <f t="shared" si="18"/>
        <v>31.69377626790757</v>
      </c>
      <c r="AC35" s="9">
        <f t="shared" si="18"/>
        <v>35.105202256194545</v>
      </c>
      <c r="AD35" s="9">
        <f t="shared" si="18"/>
        <v>42.503628645475061</v>
      </c>
      <c r="AE35" s="9">
        <f t="shared" si="18"/>
        <v>44.267680469391408</v>
      </c>
      <c r="AF35" s="9">
        <f t="shared" si="18"/>
        <v>50.25996554421021</v>
      </c>
      <c r="AG35" s="9">
        <f t="shared" si="18"/>
        <v>39.545243593692675</v>
      </c>
      <c r="AH35" s="9">
        <f t="shared" si="18"/>
        <v>37.929297825386563</v>
      </c>
      <c r="AI35" s="9">
        <f t="shared" si="18"/>
        <v>53.440048956052799</v>
      </c>
      <c r="AJ35" s="9">
        <f t="shared" si="18"/>
        <v>64.65037191143918</v>
      </c>
      <c r="AK35" s="9">
        <f t="shared" si="18"/>
        <v>56.192854499103028</v>
      </c>
      <c r="AL35" s="9">
        <f t="shared" si="18"/>
        <v>49.356724476598195</v>
      </c>
      <c r="AM35" s="9">
        <f t="shared" si="18"/>
        <v>34.56326584717403</v>
      </c>
    </row>
    <row r="36" spans="1:39" outlineLevel="2">
      <c r="A36" s="11">
        <f>ROW()</f>
        <v>36</v>
      </c>
      <c r="C36" s="6" t="s">
        <v>657</v>
      </c>
      <c r="F36" s="39"/>
      <c r="G36" s="39"/>
      <c r="H36" s="9"/>
      <c r="I36" s="9">
        <f>I95</f>
        <v>0</v>
      </c>
      <c r="J36" s="9">
        <f t="shared" ref="J36:AL36" si="19">J95</f>
        <v>0</v>
      </c>
      <c r="K36" s="9">
        <f t="shared" si="19"/>
        <v>0</v>
      </c>
      <c r="L36" s="9">
        <f t="shared" si="19"/>
        <v>0</v>
      </c>
      <c r="M36" s="9">
        <f t="shared" si="19"/>
        <v>0</v>
      </c>
      <c r="N36" s="9">
        <f t="shared" si="19"/>
        <v>-10.029678788838602</v>
      </c>
      <c r="O36" s="9">
        <f t="shared" si="19"/>
        <v>0</v>
      </c>
      <c r="P36" s="9">
        <f t="shared" si="19"/>
        <v>-5.0440070566702321E-2</v>
      </c>
      <c r="Q36" s="9">
        <f t="shared" si="19"/>
        <v>-3.811346199469981E-2</v>
      </c>
      <c r="R36" s="9">
        <f t="shared" si="19"/>
        <v>-0.12169909446469535</v>
      </c>
      <c r="S36" s="9">
        <f t="shared" si="19"/>
        <v>-1.594892638442983E-2</v>
      </c>
      <c r="T36" s="9">
        <f t="shared" si="19"/>
        <v>-6.1750146625346556</v>
      </c>
      <c r="U36" s="9">
        <f t="shared" si="19"/>
        <v>-0.5074146548104348</v>
      </c>
      <c r="V36" s="9">
        <f t="shared" si="19"/>
        <v>-1.0108246087615684</v>
      </c>
      <c r="W36" s="9">
        <f t="shared" si="19"/>
        <v>-2.8517200720965712</v>
      </c>
      <c r="X36" s="9">
        <f t="shared" si="19"/>
        <v>-1.0026324110327582</v>
      </c>
      <c r="Y36" s="9">
        <f t="shared" si="19"/>
        <v>0</v>
      </c>
      <c r="Z36" s="9">
        <f t="shared" si="19"/>
        <v>0</v>
      </c>
      <c r="AA36" s="9">
        <f t="shared" si="19"/>
        <v>0</v>
      </c>
      <c r="AB36" s="9">
        <f t="shared" si="19"/>
        <v>0</v>
      </c>
      <c r="AC36" s="9">
        <f t="shared" si="19"/>
        <v>0</v>
      </c>
      <c r="AD36" s="9">
        <f t="shared" si="19"/>
        <v>0</v>
      </c>
      <c r="AE36" s="9">
        <f t="shared" si="19"/>
        <v>0</v>
      </c>
      <c r="AF36" s="9">
        <f t="shared" si="19"/>
        <v>0</v>
      </c>
      <c r="AG36" s="9">
        <f t="shared" si="19"/>
        <v>0</v>
      </c>
      <c r="AH36" s="9">
        <f t="shared" si="19"/>
        <v>0</v>
      </c>
      <c r="AI36" s="9">
        <f t="shared" si="19"/>
        <v>0</v>
      </c>
      <c r="AJ36" s="9">
        <f t="shared" ref="AJ36" si="20">AJ95</f>
        <v>0</v>
      </c>
      <c r="AK36" s="9">
        <f t="shared" si="19"/>
        <v>0</v>
      </c>
      <c r="AL36" s="9">
        <f t="shared" si="19"/>
        <v>0</v>
      </c>
      <c r="AM36" s="9">
        <f t="shared" ref="AM36" si="21">AM95</f>
        <v>0</v>
      </c>
    </row>
    <row r="37" spans="1:39" outlineLevel="2">
      <c r="A37" s="11">
        <f>ROW()</f>
        <v>37</v>
      </c>
      <c r="C37" s="6" t="s">
        <v>666</v>
      </c>
      <c r="F37" s="39"/>
      <c r="G37" s="3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532">
        <f>AH155</f>
        <v>-81.064696293941125</v>
      </c>
      <c r="AI37" s="9"/>
      <c r="AJ37" s="9"/>
      <c r="AK37" s="9"/>
      <c r="AL37" s="9"/>
      <c r="AM37" s="532">
        <f>AM155</f>
        <v>-21.793825154146976</v>
      </c>
    </row>
    <row r="38" spans="1:39" outlineLevel="2">
      <c r="A38" s="11">
        <f>ROW()</f>
        <v>38</v>
      </c>
      <c r="C38" s="6" t="s">
        <v>655</v>
      </c>
      <c r="F38" s="39"/>
      <c r="G38" s="3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532">
        <f>AH135</f>
        <v>81.064696293941125</v>
      </c>
      <c r="AI38" s="9"/>
      <c r="AJ38" s="9"/>
      <c r="AK38" s="9"/>
      <c r="AL38" s="9"/>
      <c r="AM38" s="9"/>
    </row>
    <row r="39" spans="1:39" outlineLevel="2">
      <c r="A39" s="11">
        <f>ROW()</f>
        <v>39</v>
      </c>
      <c r="C39" s="6" t="s">
        <v>656</v>
      </c>
      <c r="F39" s="39"/>
      <c r="G39" s="3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532">
        <f>AM136</f>
        <v>21.793825154146976</v>
      </c>
    </row>
    <row r="40" spans="1:39" outlineLevel="2">
      <c r="A40" s="11">
        <f>ROW()</f>
        <v>40</v>
      </c>
      <c r="C40" s="6" t="s">
        <v>667</v>
      </c>
      <c r="F40" s="39"/>
      <c r="G40" s="3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</row>
    <row r="41" spans="1:39" outlineLevel="2">
      <c r="A41" s="11">
        <f>ROW()</f>
        <v>41</v>
      </c>
      <c r="C41" s="6" t="s">
        <v>6</v>
      </c>
      <c r="F41" s="39"/>
      <c r="G41" s="39"/>
      <c r="H41" s="9"/>
      <c r="I41" s="9">
        <f>I110</f>
        <v>-76.251776069589667</v>
      </c>
      <c r="J41" s="9">
        <f t="shared" ref="J41:AM41" si="22">J110</f>
        <v>-76.669503890005444</v>
      </c>
      <c r="K41" s="9">
        <f t="shared" si="22"/>
        <v>-77.311278205760246</v>
      </c>
      <c r="L41" s="9">
        <f t="shared" si="22"/>
        <v>-78.002369481070147</v>
      </c>
      <c r="M41" s="9">
        <f t="shared" si="22"/>
        <v>-78.45557782025341</v>
      </c>
      <c r="N41" s="9">
        <f t="shared" si="22"/>
        <v>-75.593253098182885</v>
      </c>
      <c r="O41" s="9">
        <f t="shared" si="22"/>
        <v>-76.082576610834508</v>
      </c>
      <c r="P41" s="9">
        <f t="shared" si="22"/>
        <v>-80.368123750497048</v>
      </c>
      <c r="Q41" s="9">
        <f t="shared" si="22"/>
        <v>-93.364572526946063</v>
      </c>
      <c r="R41" s="9">
        <f t="shared" si="22"/>
        <v>-102.67509331673126</v>
      </c>
      <c r="S41" s="9">
        <f t="shared" si="22"/>
        <v>-105.11195538057049</v>
      </c>
      <c r="T41" s="9">
        <f t="shared" si="22"/>
        <v>-126.42971781866005</v>
      </c>
      <c r="U41" s="9">
        <f t="shared" si="22"/>
        <v>-132.38035614840385</v>
      </c>
      <c r="V41" s="9">
        <f t="shared" si="22"/>
        <v>-132.90821056520068</v>
      </c>
      <c r="W41" s="9">
        <f t="shared" si="22"/>
        <v>-133.2598796123261</v>
      </c>
      <c r="X41" s="9">
        <f t="shared" si="22"/>
        <v>-133.6969971057695</v>
      </c>
      <c r="Y41" s="9">
        <f t="shared" si="22"/>
        <v>-125.91029449592263</v>
      </c>
      <c r="Z41" s="9">
        <f t="shared" si="22"/>
        <v>-129.10431672903505</v>
      </c>
      <c r="AA41" s="9">
        <f t="shared" si="22"/>
        <v>-129.9902794983021</v>
      </c>
      <c r="AB41" s="9">
        <f t="shared" si="22"/>
        <v>-122.39174954833761</v>
      </c>
      <c r="AC41" s="9">
        <f t="shared" si="22"/>
        <v>-110.58277271095446</v>
      </c>
      <c r="AD41" s="9">
        <f t="shared" si="22"/>
        <v>-214.3056440880772</v>
      </c>
      <c r="AE41" s="9">
        <f t="shared" si="22"/>
        <v>-136.26523080413182</v>
      </c>
      <c r="AF41" s="9">
        <f t="shared" si="22"/>
        <v>-138.4504449875304</v>
      </c>
      <c r="AG41" s="9">
        <f t="shared" si="22"/>
        <v>-138.78220079815742</v>
      </c>
      <c r="AH41" s="9">
        <f t="shared" si="22"/>
        <v>-140.33872754537492</v>
      </c>
      <c r="AI41" s="9">
        <f t="shared" si="22"/>
        <v>-156.87439541742461</v>
      </c>
      <c r="AJ41" s="9">
        <f t="shared" si="22"/>
        <v>-161.17255260436332</v>
      </c>
      <c r="AK41" s="9">
        <f t="shared" si="22"/>
        <v>-162.15237379935024</v>
      </c>
      <c r="AL41" s="9">
        <f t="shared" si="22"/>
        <v>-160.98513144376662</v>
      </c>
      <c r="AM41" s="9">
        <f t="shared" si="22"/>
        <v>-163.49690607292862</v>
      </c>
    </row>
    <row r="42" spans="1:39" outlineLevel="2">
      <c r="A42" s="11">
        <f>ROW()</f>
        <v>42</v>
      </c>
      <c r="C42" s="30" t="s">
        <v>603</v>
      </c>
      <c r="F42" s="39"/>
      <c r="G42" s="39"/>
      <c r="H42" s="9"/>
      <c r="I42" s="15">
        <f t="shared" ref="I42:AM42" si="23">I125</f>
        <v>0</v>
      </c>
      <c r="J42" s="15">
        <f t="shared" si="23"/>
        <v>0</v>
      </c>
      <c r="K42" s="15">
        <f t="shared" si="23"/>
        <v>0</v>
      </c>
      <c r="L42" s="15">
        <f t="shared" si="23"/>
        <v>0</v>
      </c>
      <c r="M42" s="15">
        <f t="shared" si="23"/>
        <v>0</v>
      </c>
      <c r="N42" s="15">
        <f t="shared" si="23"/>
        <v>0</v>
      </c>
      <c r="O42" s="15">
        <f t="shared" si="23"/>
        <v>0</v>
      </c>
      <c r="P42" s="15">
        <f t="shared" si="23"/>
        <v>0</v>
      </c>
      <c r="Q42" s="15">
        <f t="shared" si="23"/>
        <v>0</v>
      </c>
      <c r="R42" s="15">
        <f t="shared" si="23"/>
        <v>0</v>
      </c>
      <c r="S42" s="15">
        <f t="shared" si="23"/>
        <v>0</v>
      </c>
      <c r="T42" s="15">
        <f t="shared" si="23"/>
        <v>0</v>
      </c>
      <c r="U42" s="15">
        <f t="shared" si="23"/>
        <v>0</v>
      </c>
      <c r="V42" s="15">
        <f t="shared" si="23"/>
        <v>0</v>
      </c>
      <c r="W42" s="15">
        <f t="shared" si="23"/>
        <v>0</v>
      </c>
      <c r="X42" s="15">
        <f t="shared" si="23"/>
        <v>0</v>
      </c>
      <c r="Y42" s="15">
        <f t="shared" si="23"/>
        <v>0</v>
      </c>
      <c r="Z42" s="15">
        <f t="shared" si="23"/>
        <v>0</v>
      </c>
      <c r="AA42" s="15">
        <f t="shared" si="23"/>
        <v>0</v>
      </c>
      <c r="AB42" s="15">
        <f t="shared" si="23"/>
        <v>0</v>
      </c>
      <c r="AC42" s="15">
        <f t="shared" si="23"/>
        <v>-0.25062753845862873</v>
      </c>
      <c r="AD42" s="15">
        <f t="shared" si="23"/>
        <v>0</v>
      </c>
      <c r="AE42" s="15">
        <f t="shared" si="23"/>
        <v>0</v>
      </c>
      <c r="AF42" s="15">
        <f t="shared" si="23"/>
        <v>0</v>
      </c>
      <c r="AG42" s="15">
        <f t="shared" si="23"/>
        <v>0</v>
      </c>
      <c r="AH42" s="15">
        <f t="shared" si="23"/>
        <v>0</v>
      </c>
      <c r="AI42" s="15">
        <f t="shared" si="23"/>
        <v>0</v>
      </c>
      <c r="AJ42" s="15">
        <f t="shared" si="23"/>
        <v>0</v>
      </c>
      <c r="AK42" s="15">
        <f t="shared" si="23"/>
        <v>0</v>
      </c>
      <c r="AL42" s="15">
        <f t="shared" si="23"/>
        <v>0</v>
      </c>
      <c r="AM42" s="15">
        <f t="shared" si="23"/>
        <v>0</v>
      </c>
    </row>
    <row r="43" spans="1:39" outlineLevel="2">
      <c r="A43" s="11">
        <f>ROW()</f>
        <v>43</v>
      </c>
      <c r="C43" s="77" t="s">
        <v>70</v>
      </c>
      <c r="D43" s="77"/>
      <c r="E43" s="77"/>
      <c r="F43" s="83"/>
      <c r="G43" s="83"/>
      <c r="H43" s="87">
        <f>H140</f>
        <v>3129.7855985944493</v>
      </c>
      <c r="I43" s="87">
        <f t="shared" ref="I43:O43" si="24">SUM(I34:I42)</f>
        <v>3063.1898255776346</v>
      </c>
      <c r="J43" s="87">
        <f t="shared" si="24"/>
        <v>2992.5673207495629</v>
      </c>
      <c r="K43" s="87">
        <f t="shared" si="24"/>
        <v>2917.5108605963642</v>
      </c>
      <c r="L43" s="87">
        <f t="shared" si="24"/>
        <v>2840.8666177491905</v>
      </c>
      <c r="M43" s="87">
        <f t="shared" si="24"/>
        <v>2768.1868143109591</v>
      </c>
      <c r="N43" s="87">
        <f t="shared" si="24"/>
        <v>2769.3706956014712</v>
      </c>
      <c r="O43" s="87">
        <f t="shared" si="24"/>
        <v>3312.4953160235709</v>
      </c>
      <c r="P43" s="87">
        <f>SUM(P34:P42)</f>
        <v>3240.2562786131484</v>
      </c>
      <c r="Q43" s="87">
        <f t="shared" ref="Q43:AC43" si="25">SUM(Q34:Q42)</f>
        <v>4093.9696074959529</v>
      </c>
      <c r="R43" s="87">
        <f t="shared" si="25"/>
        <v>3993.0677468249432</v>
      </c>
      <c r="S43" s="181">
        <f>SUM(S34:S42)-S46</f>
        <v>4823.4294756663239</v>
      </c>
      <c r="T43" s="87">
        <f t="shared" si="25"/>
        <v>4867.9913433892234</v>
      </c>
      <c r="U43" s="87">
        <f t="shared" si="25"/>
        <v>4777.1543924338384</v>
      </c>
      <c r="V43" s="87">
        <f t="shared" si="25"/>
        <v>4670.8682199940831</v>
      </c>
      <c r="W43" s="87">
        <f t="shared" si="25"/>
        <v>4550.8611819037778</v>
      </c>
      <c r="X43" s="87">
        <f t="shared" si="25"/>
        <v>4445.0462511386359</v>
      </c>
      <c r="Y43" s="181">
        <f>SUM(Y34:Y42)-Y46</f>
        <v>4341.1355305297129</v>
      </c>
      <c r="Z43" s="87">
        <f t="shared" si="25"/>
        <v>4240.8507645259233</v>
      </c>
      <c r="AA43" s="87">
        <f t="shared" si="25"/>
        <v>4137.9394836571828</v>
      </c>
      <c r="AB43" s="87">
        <f t="shared" si="25"/>
        <v>4047.2415103767526</v>
      </c>
      <c r="AC43" s="87">
        <f t="shared" si="25"/>
        <v>3971.513312383534</v>
      </c>
      <c r="AD43" s="181">
        <f>SUM(AD34:AD42)-AD46</f>
        <v>3799.7112969409318</v>
      </c>
      <c r="AE43" s="87">
        <f t="shared" ref="AE43:AM43" si="26">SUM(AE34:AE42)</f>
        <v>3707.7137466061913</v>
      </c>
      <c r="AF43" s="87">
        <f t="shared" si="26"/>
        <v>3619.523267162871</v>
      </c>
      <c r="AG43" s="87">
        <f t="shared" si="26"/>
        <v>3520.2863099584065</v>
      </c>
      <c r="AH43" s="87">
        <f t="shared" si="26"/>
        <v>3417.8768802384184</v>
      </c>
      <c r="AI43" s="87">
        <f t="shared" si="26"/>
        <v>3314.4425337770463</v>
      </c>
      <c r="AJ43" s="87">
        <f t="shared" si="26"/>
        <v>3217.9203530841223</v>
      </c>
      <c r="AK43" s="87">
        <f t="shared" si="26"/>
        <v>3111.9608337838749</v>
      </c>
      <c r="AL43" s="87">
        <f t="shared" si="26"/>
        <v>3000.3324268167066</v>
      </c>
      <c r="AM43" s="87">
        <f t="shared" si="26"/>
        <v>2871.3987865909521</v>
      </c>
    </row>
    <row r="44" spans="1:39" outlineLevel="2">
      <c r="A44" s="11">
        <f>ROW()</f>
        <v>44</v>
      </c>
      <c r="F44" s="39"/>
      <c r="G44" s="182" t="s">
        <v>47</v>
      </c>
      <c r="H44" s="182" t="str">
        <f>IF(ROUND(H43-Inputs!H129,6)=0,"OK","Wrong")</f>
        <v>Wrong</v>
      </c>
      <c r="I44" s="182" t="str">
        <f>IF(ROUND(I43-Inputs!I129,6)=0,"OK","Wrong")</f>
        <v>Wrong</v>
      </c>
      <c r="J44" s="182" t="str">
        <f>IF(ROUND(J43-Inputs!J129,6)=0,"OK","Wrong")</f>
        <v>Wrong</v>
      </c>
      <c r="K44" s="182" t="str">
        <f>IF(ROUND(K43-Inputs!K129,6)=0,"OK","Wrong")</f>
        <v>Wrong</v>
      </c>
      <c r="L44" s="182" t="str">
        <f>IF(ROUND(L43-Inputs!L129,6)=0,"OK","Wrong")</f>
        <v>Wrong</v>
      </c>
      <c r="M44" s="182" t="str">
        <f>IF(ROUND(M43-Inputs!M129,6)=0,"OK","Wrong")</f>
        <v>Wrong</v>
      </c>
      <c r="N44" s="182" t="str">
        <f t="shared" ref="N44:AM44" si="27">IF(ROUND(N43-N244-N352,6)=0,"OK","Wrong")</f>
        <v>OK</v>
      </c>
      <c r="O44" s="182" t="str">
        <f t="shared" si="27"/>
        <v>OK</v>
      </c>
      <c r="P44" s="182" t="str">
        <f t="shared" si="27"/>
        <v>OK</v>
      </c>
      <c r="Q44" s="182" t="str">
        <f t="shared" si="27"/>
        <v>OK</v>
      </c>
      <c r="R44" s="182" t="str">
        <f t="shared" si="27"/>
        <v>OK</v>
      </c>
      <c r="S44" s="182" t="str">
        <f t="shared" si="27"/>
        <v>OK</v>
      </c>
      <c r="T44" s="182" t="str">
        <f t="shared" si="27"/>
        <v>OK</v>
      </c>
      <c r="U44" s="182" t="str">
        <f t="shared" si="27"/>
        <v>OK</v>
      </c>
      <c r="V44" s="182" t="str">
        <f t="shared" si="27"/>
        <v>OK</v>
      </c>
      <c r="W44" s="182" t="str">
        <f t="shared" si="27"/>
        <v>OK</v>
      </c>
      <c r="X44" s="182" t="str">
        <f t="shared" si="27"/>
        <v>OK</v>
      </c>
      <c r="Y44" s="182" t="str">
        <f t="shared" si="27"/>
        <v>OK</v>
      </c>
      <c r="Z44" s="182" t="str">
        <f t="shared" si="27"/>
        <v>OK</v>
      </c>
      <c r="AA44" s="182" t="str">
        <f t="shared" si="27"/>
        <v>OK</v>
      </c>
      <c r="AB44" s="182" t="str">
        <f t="shared" si="27"/>
        <v>OK</v>
      </c>
      <c r="AC44" s="182" t="str">
        <f t="shared" si="27"/>
        <v>OK</v>
      </c>
      <c r="AD44" s="182" t="str">
        <f t="shared" si="27"/>
        <v>OK</v>
      </c>
      <c r="AE44" s="182" t="str">
        <f t="shared" si="27"/>
        <v>OK</v>
      </c>
      <c r="AF44" s="182" t="str">
        <f t="shared" si="27"/>
        <v>OK</v>
      </c>
      <c r="AG44" s="182" t="str">
        <f t="shared" si="27"/>
        <v>OK</v>
      </c>
      <c r="AH44" s="182" t="str">
        <f t="shared" si="27"/>
        <v>OK</v>
      </c>
      <c r="AI44" s="182" t="str">
        <f t="shared" si="27"/>
        <v>OK</v>
      </c>
      <c r="AJ44" s="182" t="str">
        <f t="shared" si="27"/>
        <v>OK</v>
      </c>
      <c r="AK44" s="182" t="str">
        <f t="shared" si="27"/>
        <v>OK</v>
      </c>
      <c r="AL44" s="182" t="str">
        <f t="shared" si="27"/>
        <v>OK</v>
      </c>
      <c r="AM44" s="182" t="str">
        <f t="shared" si="27"/>
        <v>OK</v>
      </c>
    </row>
    <row r="45" spans="1:39" outlineLevel="2">
      <c r="A45" s="37">
        <f>ROW()</f>
        <v>45</v>
      </c>
      <c r="B45" s="343" t="s">
        <v>658</v>
      </c>
      <c r="F45" s="39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183"/>
      <c r="U45" s="157"/>
      <c r="V45" s="5"/>
      <c r="W45" s="5"/>
      <c r="X45" s="320"/>
      <c r="Y45" s="5"/>
      <c r="Z45" s="5"/>
      <c r="AA45" s="5"/>
      <c r="AB45" s="5"/>
      <c r="AC45" s="5"/>
      <c r="AD45" s="5"/>
      <c r="AE45" s="5"/>
      <c r="AF45" s="5"/>
      <c r="AG45" s="5"/>
      <c r="AH45" s="157"/>
      <c r="AI45" s="157"/>
      <c r="AJ45" s="5"/>
      <c r="AK45" s="5"/>
      <c r="AL45" s="5"/>
      <c r="AM45" s="5"/>
    </row>
    <row r="46" spans="1:39" outlineLevel="2">
      <c r="A46" s="37">
        <f>ROW()</f>
        <v>46</v>
      </c>
      <c r="C46" s="6" t="s">
        <v>658</v>
      </c>
      <c r="F46" s="4"/>
      <c r="G46" s="5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>
        <f>S155</f>
        <v>-44.233903516928542</v>
      </c>
      <c r="T46" s="88"/>
      <c r="U46" s="88"/>
      <c r="V46" s="88"/>
      <c r="W46" s="88"/>
      <c r="X46" s="88"/>
      <c r="Y46" s="88">
        <f>Y155</f>
        <v>0</v>
      </c>
      <c r="Z46" s="3"/>
      <c r="AA46" s="3"/>
      <c r="AB46" s="3"/>
      <c r="AC46" s="3"/>
      <c r="AD46" s="88"/>
      <c r="AE46" s="3"/>
      <c r="AF46" s="3"/>
      <c r="AG46" s="3"/>
      <c r="AH46" s="3"/>
      <c r="AI46" s="3"/>
      <c r="AJ46" s="3"/>
      <c r="AK46" s="3"/>
      <c r="AL46" s="3"/>
      <c r="AM46" s="3"/>
    </row>
    <row r="47" spans="1:39" outlineLevel="2">
      <c r="A47" s="37">
        <f>ROW()</f>
        <v>47</v>
      </c>
      <c r="C47" s="6" t="s">
        <v>197</v>
      </c>
      <c r="F47" s="13"/>
      <c r="G47" s="5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120">
        <f>S46*(1+WACC!M34)</f>
        <v>-46.786559078716003</v>
      </c>
      <c r="U47" s="88"/>
      <c r="V47" s="88"/>
      <c r="W47" s="88"/>
      <c r="X47" s="88"/>
      <c r="Y47" s="120"/>
      <c r="Z47" s="3"/>
      <c r="AA47" s="3"/>
      <c r="AB47" s="3"/>
      <c r="AC47" s="3"/>
      <c r="AD47" s="120"/>
      <c r="AE47" s="3"/>
      <c r="AF47" s="3"/>
      <c r="AG47" s="3"/>
      <c r="AH47" s="3"/>
      <c r="AI47" s="3"/>
      <c r="AJ47" s="3"/>
      <c r="AK47" s="3"/>
      <c r="AL47" s="3"/>
      <c r="AM47" s="3"/>
    </row>
    <row r="48" spans="1:39" outlineLevel="2">
      <c r="A48" s="37">
        <f>ROW()</f>
        <v>48</v>
      </c>
      <c r="B48" s="343"/>
      <c r="F48" s="4"/>
      <c r="G48" s="5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184"/>
      <c r="U48" s="88"/>
      <c r="V48" s="88"/>
      <c r="W48" s="88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>
      <c r="A49" s="118" t="str">
        <f>"DBNGP Asset Account [m$ "&amp;TEXT(Inputs!$E$33,"dd/mm/yyyy")&amp;"]"</f>
        <v>DBNGP Asset Account [m$ 31/12/2024]</v>
      </c>
      <c r="B49" s="344"/>
      <c r="C49" s="119"/>
      <c r="D49" s="119"/>
      <c r="E49" s="119"/>
      <c r="F49" s="119"/>
      <c r="G49" s="119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19"/>
      <c r="Y49" s="119"/>
      <c r="Z49" s="119"/>
      <c r="AA49" s="119"/>
      <c r="AB49" s="119"/>
      <c r="AC49" s="119"/>
      <c r="AD49" s="119"/>
      <c r="AE49" s="119"/>
      <c r="AF49" s="119"/>
      <c r="AG49" s="119"/>
      <c r="AH49" s="119"/>
      <c r="AI49" s="119"/>
      <c r="AJ49" s="119"/>
      <c r="AK49" s="119"/>
      <c r="AL49" s="119"/>
      <c r="AM49" s="119"/>
    </row>
    <row r="50" spans="1:39" ht="60" outlineLevel="1">
      <c r="A50" s="322" t="s">
        <v>198</v>
      </c>
      <c r="B50" s="345"/>
      <c r="C50" s="323"/>
      <c r="D50" s="323"/>
      <c r="E50" s="897" t="s">
        <v>638</v>
      </c>
      <c r="F50" s="323"/>
      <c r="G50" s="323"/>
      <c r="H50" s="323"/>
      <c r="I50" s="323"/>
      <c r="J50" s="323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  <c r="AA50" s="323"/>
      <c r="AB50" s="323"/>
      <c r="AC50" s="323"/>
      <c r="AD50" s="323"/>
      <c r="AE50" s="323"/>
      <c r="AF50" s="323"/>
      <c r="AG50" s="323"/>
      <c r="AH50" s="323"/>
      <c r="AI50" s="323"/>
      <c r="AJ50" s="323"/>
      <c r="AK50" s="323"/>
      <c r="AL50" s="323"/>
      <c r="AM50" s="323"/>
    </row>
    <row r="51" spans="1:39" outlineLevel="2">
      <c r="A51" s="11">
        <f>ROW()</f>
        <v>51</v>
      </c>
      <c r="B51" s="343" t="s">
        <v>68</v>
      </c>
      <c r="D51" s="39"/>
      <c r="E51" s="535">
        <f>Inputs!$E$31/Inputs!$AB$31</f>
        <v>1.1996557659208262</v>
      </c>
      <c r="F51" s="536" t="str">
        <f>"= Dec19 to "&amp;TEXT(Inputs!$E$30,"MmmYY") &amp;" inflation factor"</f>
        <v>= Dec19 to Dec24 inflation factor</v>
      </c>
      <c r="G51" s="3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</row>
    <row r="52" spans="1:39" outlineLevel="2">
      <c r="A52" s="11">
        <f>ROW()</f>
        <v>52</v>
      </c>
      <c r="C52" s="6" t="s">
        <v>2</v>
      </c>
      <c r="D52" s="39"/>
      <c r="E52" s="922">
        <v>2694.2906069767282</v>
      </c>
      <c r="F52" s="39"/>
      <c r="G52" s="39"/>
      <c r="H52" s="9"/>
      <c r="I52" s="9">
        <f t="shared" ref="I52:AB52" si="28">H127</f>
        <v>2550.5666301147503</v>
      </c>
      <c r="J52" s="9">
        <f t="shared" si="28"/>
        <v>2506.4159226568549</v>
      </c>
      <c r="K52" s="9">
        <f t="shared" si="28"/>
        <v>2459.6598307799586</v>
      </c>
      <c r="L52" s="9">
        <f t="shared" si="28"/>
        <v>2412.9548170328339</v>
      </c>
      <c r="M52" s="9">
        <f t="shared" si="28"/>
        <v>2366.1304281358903</v>
      </c>
      <c r="N52" s="9">
        <f t="shared" si="28"/>
        <v>2320.3582693171502</v>
      </c>
      <c r="O52" s="9">
        <f t="shared" si="28"/>
        <v>2285.8722697788098</v>
      </c>
      <c r="P52" s="9">
        <f t="shared" si="28"/>
        <v>2609.3548257653229</v>
      </c>
      <c r="Q52" s="9">
        <f t="shared" si="28"/>
        <v>2564.0439924655643</v>
      </c>
      <c r="R52" s="9">
        <f t="shared" si="28"/>
        <v>3255.7510873104711</v>
      </c>
      <c r="S52" s="9">
        <f t="shared" si="28"/>
        <v>3195.7395758625289</v>
      </c>
      <c r="T52" s="9">
        <f t="shared" si="28"/>
        <v>3858.192520920782</v>
      </c>
      <c r="U52" s="9">
        <f t="shared" si="28"/>
        <v>3849.1234855441039</v>
      </c>
      <c r="V52" s="9">
        <f t="shared" si="28"/>
        <v>3795.1635834151298</v>
      </c>
      <c r="W52" s="9">
        <f t="shared" si="28"/>
        <v>3727.4031444947614</v>
      </c>
      <c r="X52" s="9">
        <f t="shared" si="28"/>
        <v>3654.0791257036449</v>
      </c>
      <c r="Y52" s="9">
        <f t="shared" si="28"/>
        <v>3583.3165222563912</v>
      </c>
      <c r="Z52" s="9">
        <f t="shared" si="28"/>
        <v>3508.4432815993291</v>
      </c>
      <c r="AA52" s="9">
        <f t="shared" si="28"/>
        <v>3433.5024995146105</v>
      </c>
      <c r="AB52" s="9">
        <f t="shared" si="28"/>
        <v>3358.6200933479977</v>
      </c>
      <c r="AC52" s="532">
        <f t="shared" ref="AC52:AC60" si="29">AC186+AC264</f>
        <v>3232.2212617259561</v>
      </c>
      <c r="AD52" s="9">
        <f t="shared" ref="AD52:AM57" si="30">AC127</f>
        <v>3158.2666059186986</v>
      </c>
      <c r="AE52" s="9">
        <f t="shared" si="30"/>
        <v>3073.5938944068307</v>
      </c>
      <c r="AF52" s="9">
        <f t="shared" si="30"/>
        <v>2991.3829369070158</v>
      </c>
      <c r="AG52" s="9">
        <f t="shared" si="30"/>
        <v>2907.799677534088</v>
      </c>
      <c r="AH52" s="9">
        <f t="shared" si="30"/>
        <v>2823.14840044222</v>
      </c>
      <c r="AI52" s="9">
        <f t="shared" si="30"/>
        <v>2738.4756889303526</v>
      </c>
      <c r="AJ52" s="9">
        <f t="shared" si="30"/>
        <v>2653.8985134169884</v>
      </c>
      <c r="AK52" s="9">
        <f t="shared" si="30"/>
        <v>2569.3165938879179</v>
      </c>
      <c r="AL52" s="9">
        <f t="shared" si="30"/>
        <v>2484.72977030418</v>
      </c>
      <c r="AM52" s="9">
        <f t="shared" si="30"/>
        <v>2400.239075865783</v>
      </c>
    </row>
    <row r="53" spans="1:39" outlineLevel="2">
      <c r="A53" s="11">
        <f>ROW()</f>
        <v>53</v>
      </c>
      <c r="C53" s="6" t="s">
        <v>3</v>
      </c>
      <c r="D53" s="39"/>
      <c r="E53" s="922">
        <v>379.68199149927682</v>
      </c>
      <c r="F53" s="39"/>
      <c r="G53" s="39"/>
      <c r="H53" s="9"/>
      <c r="I53" s="9">
        <f t="shared" ref="I53:AB53" si="31">H128</f>
        <v>427.27364690935167</v>
      </c>
      <c r="J53" s="9">
        <f t="shared" si="31"/>
        <v>400.64499414934085</v>
      </c>
      <c r="K53" s="9">
        <f t="shared" si="31"/>
        <v>380.21694978539455</v>
      </c>
      <c r="L53" s="9">
        <f t="shared" si="31"/>
        <v>357.18990955354752</v>
      </c>
      <c r="M53" s="9">
        <f t="shared" si="31"/>
        <v>333.51224585334518</v>
      </c>
      <c r="N53" s="9">
        <f t="shared" si="31"/>
        <v>310.22667407393959</v>
      </c>
      <c r="O53" s="9">
        <f t="shared" si="31"/>
        <v>350.92762363448281</v>
      </c>
      <c r="P53" s="9">
        <f t="shared" si="31"/>
        <v>577.05321760530205</v>
      </c>
      <c r="Q53" s="9">
        <f t="shared" si="31"/>
        <v>551.78223542371256</v>
      </c>
      <c r="R53" s="9">
        <f t="shared" si="31"/>
        <v>711.06183820329522</v>
      </c>
      <c r="S53" s="9">
        <f t="shared" si="31"/>
        <v>676.5860109183285</v>
      </c>
      <c r="T53" s="9">
        <f t="shared" si="31"/>
        <v>826.31113973738388</v>
      </c>
      <c r="U53" s="9">
        <f t="shared" si="31"/>
        <v>824.33377135871581</v>
      </c>
      <c r="V53" s="9">
        <f t="shared" si="31"/>
        <v>789.23925698878224</v>
      </c>
      <c r="W53" s="9">
        <f t="shared" si="31"/>
        <v>749.85904150654437</v>
      </c>
      <c r="X53" s="9">
        <f t="shared" si="31"/>
        <v>706.98842751441282</v>
      </c>
      <c r="Y53" s="9">
        <f t="shared" si="31"/>
        <v>665.4069383610157</v>
      </c>
      <c r="Z53" s="9">
        <f t="shared" si="31"/>
        <v>621.5618561691299</v>
      </c>
      <c r="AA53" s="9">
        <f t="shared" si="31"/>
        <v>579.73356776992409</v>
      </c>
      <c r="AB53" s="9">
        <f t="shared" si="31"/>
        <v>534.98366791679575</v>
      </c>
      <c r="AC53" s="532">
        <f t="shared" si="29"/>
        <v>455.49685606870599</v>
      </c>
      <c r="AD53" s="9">
        <f t="shared" si="30"/>
        <v>432.80841253110788</v>
      </c>
      <c r="AE53" s="9">
        <f t="shared" si="30"/>
        <v>411.64625640593772</v>
      </c>
      <c r="AF53" s="9">
        <f t="shared" si="30"/>
        <v>391.25284366706921</v>
      </c>
      <c r="AG53" s="9">
        <f t="shared" si="30"/>
        <v>371.7551341341233</v>
      </c>
      <c r="AH53" s="9">
        <f t="shared" si="30"/>
        <v>348.63453442437748</v>
      </c>
      <c r="AI53" s="9">
        <f t="shared" si="30"/>
        <v>325.04447789742352</v>
      </c>
      <c r="AJ53" s="9">
        <f t="shared" si="30"/>
        <v>306.85051078659973</v>
      </c>
      <c r="AK53" s="9">
        <f t="shared" si="30"/>
        <v>287.54371644653651</v>
      </c>
      <c r="AL53" s="9">
        <f t="shared" si="30"/>
        <v>268.89584032645138</v>
      </c>
      <c r="AM53" s="9">
        <f t="shared" si="30"/>
        <v>247.95984814099083</v>
      </c>
    </row>
    <row r="54" spans="1:39" outlineLevel="2">
      <c r="A54" s="11">
        <f>ROW()</f>
        <v>54</v>
      </c>
      <c r="C54" s="6" t="s">
        <v>4</v>
      </c>
      <c r="D54" s="39"/>
      <c r="E54" s="922">
        <v>42.43423415668483</v>
      </c>
      <c r="F54" s="39"/>
      <c r="G54" s="39"/>
      <c r="H54" s="9"/>
      <c r="I54" s="9">
        <f t="shared" ref="I54:AB54" si="32">H129</f>
        <v>35.03977888418197</v>
      </c>
      <c r="J54" s="9">
        <f t="shared" si="32"/>
        <v>35.208875658381807</v>
      </c>
      <c r="K54" s="9">
        <f t="shared" si="32"/>
        <v>35.285602600418457</v>
      </c>
      <c r="L54" s="9">
        <f t="shared" si="32"/>
        <v>35.004625677107313</v>
      </c>
      <c r="M54" s="9">
        <f t="shared" si="32"/>
        <v>34.022868205468612</v>
      </c>
      <c r="N54" s="9">
        <f t="shared" si="32"/>
        <v>35.952231947734589</v>
      </c>
      <c r="O54" s="9">
        <f t="shared" si="32"/>
        <v>34.933248755077642</v>
      </c>
      <c r="P54" s="9">
        <f t="shared" si="32"/>
        <v>33.875673562134835</v>
      </c>
      <c r="Q54" s="9">
        <f t="shared" si="32"/>
        <v>32.775996943870851</v>
      </c>
      <c r="R54" s="9">
        <f t="shared" si="32"/>
        <v>31.671057514766755</v>
      </c>
      <c r="S54" s="9">
        <f t="shared" si="32"/>
        <v>30.678740431403909</v>
      </c>
      <c r="T54" s="9">
        <f t="shared" si="32"/>
        <v>36.850679710524808</v>
      </c>
      <c r="U54" s="9">
        <f t="shared" si="32"/>
        <v>36.175630087708605</v>
      </c>
      <c r="V54" s="9">
        <f t="shared" si="32"/>
        <v>37.524427509171765</v>
      </c>
      <c r="W54" s="9">
        <f t="shared" si="32"/>
        <v>37.600701707858924</v>
      </c>
      <c r="X54" s="9">
        <f t="shared" si="32"/>
        <v>35.692697807734334</v>
      </c>
      <c r="Y54" s="9">
        <f t="shared" si="32"/>
        <v>39.054927181331514</v>
      </c>
      <c r="Z54" s="9">
        <f t="shared" si="32"/>
        <v>43.570343290231719</v>
      </c>
      <c r="AA54" s="9">
        <f t="shared" si="32"/>
        <v>46.518660786325221</v>
      </c>
      <c r="AB54" s="9">
        <f t="shared" si="32"/>
        <v>53.304315757840591</v>
      </c>
      <c r="AC54" s="532">
        <f t="shared" si="29"/>
        <v>50.906473678501428</v>
      </c>
      <c r="AD54" s="9">
        <f t="shared" si="30"/>
        <v>59.322699896317076</v>
      </c>
      <c r="AE54" s="9">
        <f t="shared" si="30"/>
        <v>46.403742080433666</v>
      </c>
      <c r="AF54" s="9">
        <f t="shared" si="30"/>
        <v>47.443252078886282</v>
      </c>
      <c r="AG54" s="9">
        <f t="shared" si="30"/>
        <v>49.100747439689819</v>
      </c>
      <c r="AH54" s="9">
        <f t="shared" si="30"/>
        <v>50.47697838411176</v>
      </c>
      <c r="AI54" s="9">
        <f t="shared" si="30"/>
        <v>50.996617554377217</v>
      </c>
      <c r="AJ54" s="9">
        <f t="shared" si="30"/>
        <v>52.272909539841976</v>
      </c>
      <c r="AK54" s="9">
        <f t="shared" si="30"/>
        <v>53.183587707913745</v>
      </c>
      <c r="AL54" s="9">
        <f t="shared" si="30"/>
        <v>55.10765905031667</v>
      </c>
      <c r="AM54" s="9">
        <f t="shared" si="30"/>
        <v>56.112351844911579</v>
      </c>
    </row>
    <row r="55" spans="1:39" outlineLevel="2">
      <c r="A55" s="11">
        <f>ROW()</f>
        <v>55</v>
      </c>
      <c r="C55" s="6" t="s">
        <v>5</v>
      </c>
      <c r="D55" s="39"/>
      <c r="E55" s="922">
        <v>45.977041198471504</v>
      </c>
      <c r="F55" s="39"/>
      <c r="G55" s="39"/>
      <c r="H55" s="9"/>
      <c r="I55" s="9">
        <f t="shared" ref="I55:AB55" si="33">H130</f>
        <v>96.232300531874287</v>
      </c>
      <c r="J55" s="9">
        <f t="shared" si="33"/>
        <v>100.2467909587661</v>
      </c>
      <c r="K55" s="9">
        <f t="shared" si="33"/>
        <v>96.731695429500334</v>
      </c>
      <c r="L55" s="9">
        <f t="shared" si="33"/>
        <v>91.688266178584115</v>
      </c>
      <c r="M55" s="9">
        <f t="shared" si="33"/>
        <v>86.527833400194879</v>
      </c>
      <c r="N55" s="9">
        <f t="shared" si="33"/>
        <v>80.976396817843167</v>
      </c>
      <c r="O55" s="9">
        <f t="shared" si="33"/>
        <v>80.448823450392354</v>
      </c>
      <c r="P55" s="9">
        <f t="shared" si="33"/>
        <v>75.215996143627393</v>
      </c>
      <c r="Q55" s="9">
        <f t="shared" si="33"/>
        <v>71.84997405554536</v>
      </c>
      <c r="R55" s="9">
        <f t="shared" si="33"/>
        <v>73.544853201358364</v>
      </c>
      <c r="S55" s="9">
        <f t="shared" si="33"/>
        <v>67.14500818953745</v>
      </c>
      <c r="T55" s="9">
        <f t="shared" si="33"/>
        <v>78.004372526569284</v>
      </c>
      <c r="U55" s="9">
        <f t="shared" si="33"/>
        <v>130.06290723133151</v>
      </c>
      <c r="V55" s="9">
        <f t="shared" si="33"/>
        <v>124.99554482050996</v>
      </c>
      <c r="W55" s="9">
        <f t="shared" si="33"/>
        <v>124.32195422441025</v>
      </c>
      <c r="X55" s="9">
        <f t="shared" si="33"/>
        <v>122.67145878181198</v>
      </c>
      <c r="Y55" s="9">
        <f t="shared" si="33"/>
        <v>125.96293518961521</v>
      </c>
      <c r="Z55" s="9">
        <f t="shared" si="33"/>
        <v>124.53867298732003</v>
      </c>
      <c r="AA55" s="9">
        <f t="shared" si="33"/>
        <v>125.6432947959932</v>
      </c>
      <c r="AB55" s="9">
        <f t="shared" si="33"/>
        <v>122.783952398393</v>
      </c>
      <c r="AC55" s="532">
        <f t="shared" si="29"/>
        <v>58.677802385272344</v>
      </c>
      <c r="AD55" s="9">
        <f t="shared" si="30"/>
        <v>61.099765881812807</v>
      </c>
      <c r="AE55" s="9">
        <f t="shared" si="30"/>
        <v>54.037008332646209</v>
      </c>
      <c r="AF55" s="9">
        <f t="shared" si="30"/>
        <v>51.966716138702679</v>
      </c>
      <c r="AG55" s="9">
        <f t="shared" si="30"/>
        <v>47.733513195147275</v>
      </c>
      <c r="AH55" s="9">
        <f t="shared" si="30"/>
        <v>45.334361595755411</v>
      </c>
      <c r="AI55" s="9">
        <f t="shared" si="30"/>
        <v>18.575867939671515</v>
      </c>
      <c r="AJ55" s="9">
        <f t="shared" si="30"/>
        <v>16.721779425389794</v>
      </c>
      <c r="AK55" s="9">
        <f t="shared" si="30"/>
        <v>15.312516481444913</v>
      </c>
      <c r="AL55" s="9">
        <f t="shared" si="30"/>
        <v>13.765199529224425</v>
      </c>
      <c r="AM55" s="9">
        <f t="shared" si="30"/>
        <v>12.529458961175166</v>
      </c>
    </row>
    <row r="56" spans="1:39" outlineLevel="2">
      <c r="A56" s="11">
        <f>ROW()</f>
        <v>56</v>
      </c>
      <c r="C56" s="6" t="s">
        <v>473</v>
      </c>
      <c r="D56" s="39"/>
      <c r="E56" s="922">
        <v>28.165035632971634</v>
      </c>
      <c r="F56" s="39"/>
      <c r="G56" s="39"/>
      <c r="H56" s="9"/>
      <c r="I56" s="9">
        <f t="shared" ref="I56:AB56" si="34">H131</f>
        <v>0</v>
      </c>
      <c r="J56" s="9">
        <f t="shared" si="34"/>
        <v>0</v>
      </c>
      <c r="K56" s="9">
        <f t="shared" si="34"/>
        <v>0</v>
      </c>
      <c r="L56" s="9">
        <f t="shared" si="34"/>
        <v>0</v>
      </c>
      <c r="M56" s="9">
        <f t="shared" si="34"/>
        <v>0</v>
      </c>
      <c r="N56" s="9">
        <f t="shared" si="34"/>
        <v>0</v>
      </c>
      <c r="O56" s="9">
        <f t="shared" si="34"/>
        <v>0</v>
      </c>
      <c r="P56" s="9">
        <f t="shared" si="34"/>
        <v>0</v>
      </c>
      <c r="Q56" s="9">
        <f t="shared" si="34"/>
        <v>0</v>
      </c>
      <c r="R56" s="9">
        <f t="shared" si="34"/>
        <v>0</v>
      </c>
      <c r="S56" s="9">
        <f t="shared" si="34"/>
        <v>0</v>
      </c>
      <c r="T56" s="9">
        <f t="shared" si="34"/>
        <v>0</v>
      </c>
      <c r="U56" s="9">
        <f t="shared" si="34"/>
        <v>0</v>
      </c>
      <c r="V56" s="9">
        <f t="shared" si="34"/>
        <v>0</v>
      </c>
      <c r="W56" s="9">
        <f t="shared" si="34"/>
        <v>0</v>
      </c>
      <c r="X56" s="9">
        <f t="shared" si="34"/>
        <v>0</v>
      </c>
      <c r="Y56" s="9">
        <f t="shared" si="34"/>
        <v>0</v>
      </c>
      <c r="Z56" s="9">
        <f t="shared" si="34"/>
        <v>4.190297049981818</v>
      </c>
      <c r="AA56" s="9">
        <f t="shared" si="34"/>
        <v>7.2496267886463954</v>
      </c>
      <c r="AB56" s="9">
        <f t="shared" si="34"/>
        <v>10.873715744913266</v>
      </c>
      <c r="AC56" s="532">
        <f t="shared" si="29"/>
        <v>30.821456018881232</v>
      </c>
      <c r="AD56" s="9">
        <f t="shared" si="30"/>
        <v>34.958525974839077</v>
      </c>
      <c r="AE56" s="9">
        <f t="shared" si="30"/>
        <v>29.335801802443342</v>
      </c>
      <c r="AF56" s="9">
        <f t="shared" si="30"/>
        <v>29.091146722762879</v>
      </c>
      <c r="AG56" s="9">
        <f t="shared" si="30"/>
        <v>37.150111043120198</v>
      </c>
      <c r="AH56" s="9">
        <f t="shared" si="30"/>
        <v>35.64693850091475</v>
      </c>
      <c r="AI56" s="9">
        <f t="shared" si="30"/>
        <v>30.941158504551701</v>
      </c>
      <c r="AJ56" s="9">
        <f t="shared" si="30"/>
        <v>38.821297458539405</v>
      </c>
      <c r="AK56" s="9">
        <f t="shared" si="30"/>
        <v>36.862432949347884</v>
      </c>
      <c r="AL56" s="9">
        <f t="shared" si="30"/>
        <v>31.331511976396659</v>
      </c>
      <c r="AM56" s="9">
        <f t="shared" si="30"/>
        <v>32.260062481879665</v>
      </c>
    </row>
    <row r="57" spans="1:39" outlineLevel="2">
      <c r="A57" s="11">
        <f>ROW()</f>
        <v>57</v>
      </c>
      <c r="C57" s="6" t="s">
        <v>474</v>
      </c>
      <c r="D57" s="39"/>
      <c r="E57" s="922">
        <v>54.943681798073882</v>
      </c>
      <c r="F57" s="39"/>
      <c r="G57" s="39"/>
      <c r="H57" s="9"/>
      <c r="I57" s="9">
        <f t="shared" ref="I57:AB57" si="35">H132</f>
        <v>0</v>
      </c>
      <c r="J57" s="9">
        <f t="shared" si="35"/>
        <v>0</v>
      </c>
      <c r="K57" s="9">
        <f t="shared" si="35"/>
        <v>0</v>
      </c>
      <c r="L57" s="9">
        <f t="shared" si="35"/>
        <v>0</v>
      </c>
      <c r="M57" s="9">
        <f t="shared" si="35"/>
        <v>0</v>
      </c>
      <c r="N57" s="9">
        <f t="shared" si="35"/>
        <v>0</v>
      </c>
      <c r="O57" s="9">
        <f t="shared" si="35"/>
        <v>0</v>
      </c>
      <c r="P57" s="9">
        <f t="shared" si="35"/>
        <v>0</v>
      </c>
      <c r="Q57" s="9">
        <f t="shared" si="35"/>
        <v>0</v>
      </c>
      <c r="R57" s="9">
        <f t="shared" si="35"/>
        <v>0</v>
      </c>
      <c r="S57" s="9">
        <f t="shared" si="35"/>
        <v>0</v>
      </c>
      <c r="T57" s="9">
        <f t="shared" si="35"/>
        <v>0</v>
      </c>
      <c r="U57" s="9">
        <f t="shared" si="35"/>
        <v>0</v>
      </c>
      <c r="V57" s="9">
        <f t="shared" si="35"/>
        <v>0</v>
      </c>
      <c r="W57" s="9">
        <f t="shared" si="35"/>
        <v>0</v>
      </c>
      <c r="X57" s="9">
        <f t="shared" si="35"/>
        <v>0</v>
      </c>
      <c r="Y57" s="9">
        <f t="shared" si="35"/>
        <v>0</v>
      </c>
      <c r="Z57" s="9">
        <f t="shared" si="35"/>
        <v>1.0594790293070453</v>
      </c>
      <c r="AA57" s="9">
        <f t="shared" si="35"/>
        <v>2.9506741925503546</v>
      </c>
      <c r="AB57" s="9">
        <f t="shared" si="35"/>
        <v>8.8688566789294061</v>
      </c>
      <c r="AC57" s="532">
        <f t="shared" si="29"/>
        <v>65.913581634477623</v>
      </c>
      <c r="AD57" s="9">
        <f t="shared" si="30"/>
        <v>69.279003113891847</v>
      </c>
      <c r="AE57" s="9">
        <f t="shared" si="30"/>
        <v>68.920604328619916</v>
      </c>
      <c r="AF57" s="9">
        <f t="shared" si="30"/>
        <v>69.642528815907724</v>
      </c>
      <c r="AG57" s="9">
        <f t="shared" si="30"/>
        <v>70.956585268660135</v>
      </c>
      <c r="AH57" s="9">
        <f t="shared" si="30"/>
        <v>68.959112726662624</v>
      </c>
      <c r="AI57" s="9">
        <f t="shared" ref="AI57:AM57" si="36">AH132</f>
        <v>55.358945833188749</v>
      </c>
      <c r="AJ57" s="9">
        <f t="shared" si="36"/>
        <v>54.681917792661707</v>
      </c>
      <c r="AK57" s="9">
        <f t="shared" si="36"/>
        <v>54.51988596785818</v>
      </c>
      <c r="AL57" s="9">
        <f t="shared" si="36"/>
        <v>54.186068682145226</v>
      </c>
      <c r="AM57" s="9">
        <f t="shared" si="36"/>
        <v>53.679341459635779</v>
      </c>
    </row>
    <row r="58" spans="1:39" outlineLevel="2">
      <c r="A58" s="11">
        <f>ROW()</f>
        <v>58</v>
      </c>
      <c r="C58" s="6" t="s">
        <v>477</v>
      </c>
      <c r="D58" s="39"/>
      <c r="E58" s="922">
        <v>102.87460747189471</v>
      </c>
      <c r="F58" s="39"/>
      <c r="G58" s="39"/>
      <c r="H58" s="9"/>
      <c r="I58" s="9">
        <f t="shared" ref="I58:AB58" si="37">H133</f>
        <v>0</v>
      </c>
      <c r="J58" s="9">
        <f t="shared" si="37"/>
        <v>0</v>
      </c>
      <c r="K58" s="9">
        <f t="shared" si="37"/>
        <v>0</v>
      </c>
      <c r="L58" s="9">
        <f t="shared" si="37"/>
        <v>0</v>
      </c>
      <c r="M58" s="9">
        <f t="shared" si="37"/>
        <v>0</v>
      </c>
      <c r="N58" s="9">
        <f t="shared" si="37"/>
        <v>0</v>
      </c>
      <c r="O58" s="9">
        <f t="shared" si="37"/>
        <v>0</v>
      </c>
      <c r="P58" s="9">
        <f t="shared" si="37"/>
        <v>0</v>
      </c>
      <c r="Q58" s="9">
        <f t="shared" si="37"/>
        <v>0</v>
      </c>
      <c r="R58" s="9">
        <f t="shared" si="37"/>
        <v>0</v>
      </c>
      <c r="S58" s="9">
        <f t="shared" si="37"/>
        <v>0</v>
      </c>
      <c r="T58" s="9">
        <f t="shared" si="37"/>
        <v>0</v>
      </c>
      <c r="U58" s="9">
        <f t="shared" si="37"/>
        <v>0</v>
      </c>
      <c r="V58" s="9">
        <f t="shared" si="37"/>
        <v>0</v>
      </c>
      <c r="W58" s="9">
        <f t="shared" si="37"/>
        <v>0</v>
      </c>
      <c r="X58" s="9">
        <f t="shared" si="37"/>
        <v>0</v>
      </c>
      <c r="Y58" s="9">
        <f t="shared" si="37"/>
        <v>0</v>
      </c>
      <c r="Z58" s="9">
        <f t="shared" si="37"/>
        <v>6.6253126346713636</v>
      </c>
      <c r="AA58" s="9">
        <f t="shared" si="37"/>
        <v>14.370417499638357</v>
      </c>
      <c r="AB58" s="9">
        <f t="shared" si="37"/>
        <v>17.8871232255838</v>
      </c>
      <c r="AC58" s="532">
        <f t="shared" si="29"/>
        <v>122.85058486973652</v>
      </c>
      <c r="AD58" s="9">
        <f t="shared" ref="AD58:AH60" si="38">AC133</f>
        <v>125.68906966315174</v>
      </c>
      <c r="AE58" s="9">
        <f t="shared" si="38"/>
        <v>82.887634677285604</v>
      </c>
      <c r="AF58" s="9">
        <f t="shared" si="38"/>
        <v>91.380868402215995</v>
      </c>
      <c r="AG58" s="9">
        <f t="shared" si="38"/>
        <v>98.428732420957701</v>
      </c>
      <c r="AH58" s="9">
        <f t="shared" si="38"/>
        <v>109.17847796708509</v>
      </c>
      <c r="AI58" s="9">
        <f t="shared" ref="AI58:AM58" si="39">AH133</f>
        <v>74.197123178261137</v>
      </c>
      <c r="AJ58" s="9">
        <f t="shared" si="39"/>
        <v>80.636781284335612</v>
      </c>
      <c r="AK58" s="9">
        <f t="shared" si="39"/>
        <v>85.01028816943321</v>
      </c>
      <c r="AL58" s="9">
        <f t="shared" si="39"/>
        <v>88.324997412723263</v>
      </c>
      <c r="AM58" s="9">
        <f t="shared" si="39"/>
        <v>91.569103326922374</v>
      </c>
    </row>
    <row r="59" spans="1:39" outlineLevel="2">
      <c r="A59" s="11">
        <f>ROW()</f>
        <v>59</v>
      </c>
      <c r="C59" s="6" t="s">
        <v>511</v>
      </c>
      <c r="D59" s="39"/>
      <c r="E59" s="922">
        <v>5.0273156768361513</v>
      </c>
      <c r="F59" s="39"/>
      <c r="G59" s="39"/>
      <c r="H59" s="9"/>
      <c r="I59" s="9">
        <f t="shared" ref="I59:AB59" si="40">H134</f>
        <v>0</v>
      </c>
      <c r="J59" s="9">
        <f t="shared" si="40"/>
        <v>0</v>
      </c>
      <c r="K59" s="9">
        <f t="shared" si="40"/>
        <v>0</v>
      </c>
      <c r="L59" s="9">
        <f t="shared" si="40"/>
        <v>0</v>
      </c>
      <c r="M59" s="9">
        <f t="shared" si="40"/>
        <v>0</v>
      </c>
      <c r="N59" s="9">
        <f t="shared" si="40"/>
        <v>0</v>
      </c>
      <c r="O59" s="9">
        <f t="shared" si="40"/>
        <v>0</v>
      </c>
      <c r="P59" s="9">
        <f t="shared" si="40"/>
        <v>0</v>
      </c>
      <c r="Q59" s="9">
        <f t="shared" si="40"/>
        <v>0</v>
      </c>
      <c r="R59" s="9">
        <f t="shared" si="40"/>
        <v>0</v>
      </c>
      <c r="S59" s="9">
        <f t="shared" si="40"/>
        <v>0</v>
      </c>
      <c r="T59" s="9">
        <f t="shared" si="40"/>
        <v>0</v>
      </c>
      <c r="U59" s="9">
        <f t="shared" si="40"/>
        <v>4.2475664840806644</v>
      </c>
      <c r="V59" s="9">
        <f t="shared" si="40"/>
        <v>6.2369054094363676</v>
      </c>
      <c r="W59" s="9">
        <f t="shared" si="40"/>
        <v>7.4378028183181826</v>
      </c>
      <c r="X59" s="9">
        <f t="shared" si="40"/>
        <v>7.183114820029104</v>
      </c>
      <c r="Y59" s="9">
        <f t="shared" si="40"/>
        <v>7.0623916558166746</v>
      </c>
      <c r="Z59" s="9">
        <f t="shared" si="40"/>
        <v>6.8238420133403963</v>
      </c>
      <c r="AA59" s="9">
        <f t="shared" si="40"/>
        <v>6.559577421833815</v>
      </c>
      <c r="AB59" s="9">
        <f t="shared" si="40"/>
        <v>6.2953128303272337</v>
      </c>
      <c r="AC59" s="532">
        <f t="shared" si="29"/>
        <v>6.031048238820655</v>
      </c>
      <c r="AD59" s="9">
        <f t="shared" si="38"/>
        <v>5.7667836473140737</v>
      </c>
      <c r="AE59" s="9">
        <f t="shared" si="38"/>
        <v>6.2021211389239177</v>
      </c>
      <c r="AF59" s="9">
        <f t="shared" si="38"/>
        <v>7.1483165227399983</v>
      </c>
      <c r="AG59" s="9">
        <f t="shared" si="38"/>
        <v>6.684849197577714</v>
      </c>
      <c r="AH59" s="9">
        <f t="shared" si="38"/>
        <v>7.3497610078902991</v>
      </c>
      <c r="AI59" s="9">
        <f t="shared" ref="AI59:AM59" si="41">AH134</f>
        <v>10.211076466108565</v>
      </c>
      <c r="AJ59" s="9">
        <f t="shared" si="41"/>
        <v>11.405774113793322</v>
      </c>
      <c r="AK59" s="9">
        <f t="shared" si="41"/>
        <v>31.838587234296149</v>
      </c>
      <c r="AL59" s="9">
        <f t="shared" si="41"/>
        <v>46.224470419711025</v>
      </c>
      <c r="AM59" s="9">
        <f t="shared" si="41"/>
        <v>51.815660542479485</v>
      </c>
    </row>
    <row r="60" spans="1:39" outlineLevel="2">
      <c r="A60" s="11">
        <f>ROW()</f>
        <v>60</v>
      </c>
      <c r="C60" s="6" t="s">
        <v>655</v>
      </c>
      <c r="D60" s="39"/>
      <c r="E60" s="922"/>
      <c r="F60" s="39"/>
      <c r="G60" s="39"/>
      <c r="H60" s="9"/>
      <c r="I60" s="9">
        <f t="shared" ref="I60:AB60" si="42">H135</f>
        <v>0</v>
      </c>
      <c r="J60" s="9">
        <f t="shared" si="42"/>
        <v>0</v>
      </c>
      <c r="K60" s="9">
        <f t="shared" si="42"/>
        <v>0</v>
      </c>
      <c r="L60" s="9">
        <f t="shared" si="42"/>
        <v>0</v>
      </c>
      <c r="M60" s="9">
        <f t="shared" si="42"/>
        <v>0</v>
      </c>
      <c r="N60" s="9">
        <f t="shared" si="42"/>
        <v>0</v>
      </c>
      <c r="O60" s="9">
        <f t="shared" si="42"/>
        <v>0</v>
      </c>
      <c r="P60" s="9">
        <f t="shared" si="42"/>
        <v>0</v>
      </c>
      <c r="Q60" s="9">
        <f t="shared" si="42"/>
        <v>0</v>
      </c>
      <c r="R60" s="9">
        <f t="shared" si="42"/>
        <v>0</v>
      </c>
      <c r="S60" s="9">
        <f t="shared" si="42"/>
        <v>0</v>
      </c>
      <c r="T60" s="9">
        <f t="shared" si="42"/>
        <v>0</v>
      </c>
      <c r="U60" s="9">
        <f t="shared" si="42"/>
        <v>0</v>
      </c>
      <c r="V60" s="9">
        <f t="shared" si="42"/>
        <v>0</v>
      </c>
      <c r="W60" s="9">
        <f t="shared" si="42"/>
        <v>0</v>
      </c>
      <c r="X60" s="9">
        <f t="shared" si="42"/>
        <v>0</v>
      </c>
      <c r="Y60" s="9">
        <f t="shared" si="42"/>
        <v>0</v>
      </c>
      <c r="Z60" s="9">
        <f t="shared" si="42"/>
        <v>0</v>
      </c>
      <c r="AA60" s="9">
        <f t="shared" si="42"/>
        <v>0</v>
      </c>
      <c r="AB60" s="9">
        <f t="shared" si="42"/>
        <v>0</v>
      </c>
      <c r="AC60" s="532">
        <f t="shared" si="29"/>
        <v>0</v>
      </c>
      <c r="AD60" s="9">
        <f t="shared" si="38"/>
        <v>0</v>
      </c>
      <c r="AE60" s="9">
        <f t="shared" si="38"/>
        <v>0</v>
      </c>
      <c r="AF60" s="9">
        <f t="shared" si="38"/>
        <v>0</v>
      </c>
      <c r="AG60" s="9">
        <f t="shared" si="38"/>
        <v>0</v>
      </c>
      <c r="AH60" s="9">
        <f t="shared" si="38"/>
        <v>0</v>
      </c>
      <c r="AI60" s="9">
        <f t="shared" ref="AI60:AM60" si="43">AH135</f>
        <v>81.064696293941125</v>
      </c>
      <c r="AJ60" s="9">
        <f t="shared" si="43"/>
        <v>64.8517570351529</v>
      </c>
      <c r="AK60" s="9">
        <f t="shared" si="43"/>
        <v>48.638817776364675</v>
      </c>
      <c r="AL60" s="9">
        <f t="shared" si="43"/>
        <v>32.42587851757645</v>
      </c>
      <c r="AM60" s="9">
        <f t="shared" si="43"/>
        <v>16.212939258788225</v>
      </c>
    </row>
    <row r="61" spans="1:39" outlineLevel="2">
      <c r="A61" s="11">
        <f>ROW()</f>
        <v>61</v>
      </c>
      <c r="C61" s="6" t="s">
        <v>656</v>
      </c>
      <c r="D61" s="39"/>
      <c r="E61" s="922"/>
      <c r="F61" s="39"/>
      <c r="G61" s="3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532"/>
      <c r="AD61" s="9"/>
      <c r="AE61" s="9"/>
      <c r="AF61" s="9"/>
      <c r="AG61" s="9"/>
      <c r="AH61" s="9"/>
      <c r="AI61" s="9"/>
      <c r="AJ61" s="9"/>
      <c r="AK61" s="9"/>
      <c r="AL61" s="9"/>
      <c r="AM61" s="9">
        <f t="shared" ref="AM61" si="44">AL136</f>
        <v>0</v>
      </c>
    </row>
    <row r="62" spans="1:39" outlineLevel="2">
      <c r="A62" s="11">
        <f>ROW()</f>
        <v>62</v>
      </c>
      <c r="C62" s="6" t="s">
        <v>667</v>
      </c>
      <c r="D62" s="39"/>
      <c r="E62" s="922"/>
      <c r="F62" s="39"/>
      <c r="G62" s="3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532"/>
      <c r="AD62" s="9"/>
      <c r="AE62" s="9"/>
      <c r="AF62" s="9"/>
      <c r="AG62" s="9"/>
      <c r="AH62" s="9"/>
      <c r="AI62" s="9"/>
      <c r="AJ62" s="9"/>
      <c r="AK62" s="9"/>
      <c r="AL62" s="9"/>
      <c r="AM62" s="9"/>
    </row>
    <row r="63" spans="1:39" outlineLevel="2">
      <c r="A63" s="11">
        <f>ROW()</f>
        <v>63</v>
      </c>
      <c r="C63" s="6" t="s">
        <v>212</v>
      </c>
      <c r="D63" s="39"/>
      <c r="E63" s="922">
        <v>20.274520781156717</v>
      </c>
      <c r="F63" s="39"/>
      <c r="G63" s="39"/>
      <c r="H63" s="9"/>
      <c r="I63" s="9">
        <f t="shared" ref="I63:AB64" si="45">H138</f>
        <v>20.673242154291053</v>
      </c>
      <c r="J63" s="9">
        <f t="shared" si="45"/>
        <v>20.673242154291053</v>
      </c>
      <c r="K63" s="9">
        <f t="shared" si="45"/>
        <v>20.673242154291053</v>
      </c>
      <c r="L63" s="9">
        <f t="shared" si="45"/>
        <v>20.673242154291053</v>
      </c>
      <c r="M63" s="9">
        <f t="shared" si="45"/>
        <v>20.673242154291053</v>
      </c>
      <c r="N63" s="9">
        <f t="shared" si="45"/>
        <v>20.673242154291053</v>
      </c>
      <c r="O63" s="9">
        <f t="shared" si="45"/>
        <v>17.188729982707926</v>
      </c>
      <c r="P63" s="9">
        <f t="shared" si="45"/>
        <v>16.995602947182959</v>
      </c>
      <c r="Q63" s="9">
        <f t="shared" si="45"/>
        <v>19.80407972445418</v>
      </c>
      <c r="R63" s="9">
        <f t="shared" si="45"/>
        <v>21.94077126606021</v>
      </c>
      <c r="S63" s="9">
        <f t="shared" si="45"/>
        <v>22.918411423143439</v>
      </c>
      <c r="T63" s="9">
        <f t="shared" si="45"/>
        <v>24.070762771061812</v>
      </c>
      <c r="U63" s="9">
        <f t="shared" si="45"/>
        <v>24.047982683280512</v>
      </c>
      <c r="V63" s="9">
        <f t="shared" si="45"/>
        <v>23.994674290805403</v>
      </c>
      <c r="W63" s="9">
        <f t="shared" si="45"/>
        <v>24.24557524218616</v>
      </c>
      <c r="X63" s="9">
        <f t="shared" si="45"/>
        <v>24.246357276139864</v>
      </c>
      <c r="Y63" s="9">
        <f t="shared" si="45"/>
        <v>24.2425364944609</v>
      </c>
      <c r="Z63" s="9">
        <f t="shared" si="45"/>
        <v>24.32244575639627</v>
      </c>
      <c r="AA63" s="9">
        <f t="shared" si="45"/>
        <v>24.32244575639627</v>
      </c>
      <c r="AB63" s="9">
        <f t="shared" si="45"/>
        <v>24.32244575639627</v>
      </c>
      <c r="AC63" s="532">
        <f>AC197+AC275</f>
        <v>24.322445756396274</v>
      </c>
      <c r="AD63" s="9">
        <f t="shared" ref="AD63:AM64" si="46">AC138</f>
        <v>24.322445756396274</v>
      </c>
      <c r="AE63" s="9">
        <f t="shared" si="46"/>
        <v>24.322445756396274</v>
      </c>
      <c r="AF63" s="9">
        <f t="shared" si="46"/>
        <v>24.322445756396274</v>
      </c>
      <c r="AG63" s="9">
        <f t="shared" si="46"/>
        <v>24.322445756396274</v>
      </c>
      <c r="AH63" s="9">
        <f t="shared" si="46"/>
        <v>24.322445756396274</v>
      </c>
      <c r="AI63" s="9">
        <f t="shared" si="46"/>
        <v>24.322445756396274</v>
      </c>
      <c r="AJ63" s="9">
        <f t="shared" si="46"/>
        <v>24.322445756396274</v>
      </c>
      <c r="AK63" s="9">
        <f t="shared" si="46"/>
        <v>24.322445756396274</v>
      </c>
      <c r="AL63" s="9">
        <f t="shared" si="46"/>
        <v>24.322445756396274</v>
      </c>
      <c r="AM63" s="9">
        <f t="shared" si="46"/>
        <v>24.322445756396274</v>
      </c>
    </row>
    <row r="64" spans="1:39" outlineLevel="2">
      <c r="A64" s="11">
        <f>ROW()</f>
        <v>64</v>
      </c>
      <c r="C64" s="30" t="s">
        <v>362</v>
      </c>
      <c r="D64" s="90"/>
      <c r="E64" s="923">
        <v>-1.4699815641041715E-15</v>
      </c>
      <c r="F64" s="90"/>
      <c r="G64" s="90"/>
      <c r="H64" s="15"/>
      <c r="I64" s="15">
        <f t="shared" si="45"/>
        <v>0</v>
      </c>
      <c r="J64" s="15">
        <f t="shared" si="45"/>
        <v>0</v>
      </c>
      <c r="K64" s="15">
        <f t="shared" si="45"/>
        <v>0</v>
      </c>
      <c r="L64" s="15">
        <f t="shared" si="45"/>
        <v>0</v>
      </c>
      <c r="M64" s="15">
        <f t="shared" si="45"/>
        <v>0</v>
      </c>
      <c r="N64" s="15">
        <f t="shared" si="45"/>
        <v>0</v>
      </c>
      <c r="O64" s="15">
        <f t="shared" si="45"/>
        <v>0</v>
      </c>
      <c r="P64" s="15">
        <f t="shared" si="45"/>
        <v>0</v>
      </c>
      <c r="Q64" s="15">
        <f t="shared" si="45"/>
        <v>0</v>
      </c>
      <c r="R64" s="15">
        <f t="shared" si="45"/>
        <v>0</v>
      </c>
      <c r="S64" s="15">
        <f t="shared" si="45"/>
        <v>0</v>
      </c>
      <c r="T64" s="15">
        <f t="shared" si="45"/>
        <v>0</v>
      </c>
      <c r="U64" s="15">
        <f t="shared" si="45"/>
        <v>0</v>
      </c>
      <c r="V64" s="15">
        <f t="shared" si="45"/>
        <v>0</v>
      </c>
      <c r="W64" s="15">
        <f t="shared" si="45"/>
        <v>0</v>
      </c>
      <c r="X64" s="15">
        <f t="shared" si="45"/>
        <v>0</v>
      </c>
      <c r="Y64" s="15">
        <f t="shared" si="45"/>
        <v>0</v>
      </c>
      <c r="Z64" s="15">
        <f t="shared" si="45"/>
        <v>0</v>
      </c>
      <c r="AA64" s="15">
        <f t="shared" si="45"/>
        <v>-5.8782395305829474E-16</v>
      </c>
      <c r="AB64" s="15">
        <f t="shared" si="45"/>
        <v>-1.1756479061165897E-15</v>
      </c>
      <c r="AC64" s="898">
        <f>AC198+AC276</f>
        <v>-1.7634718591748839E-15</v>
      </c>
      <c r="AD64" s="15">
        <f t="shared" si="46"/>
        <v>-2.3512958122331786E-15</v>
      </c>
      <c r="AE64" s="15">
        <f t="shared" si="46"/>
        <v>2.3617880114096534</v>
      </c>
      <c r="AF64" s="15">
        <f t="shared" si="46"/>
        <v>4.0826915944897051</v>
      </c>
      <c r="AG64" s="15">
        <f t="shared" si="46"/>
        <v>5.5914711731057567</v>
      </c>
      <c r="AH64" s="15">
        <f t="shared" si="46"/>
        <v>7.2352991529873609</v>
      </c>
      <c r="AI64" s="15">
        <f t="shared" si="46"/>
        <v>8.6887818841405124</v>
      </c>
      <c r="AJ64" s="15">
        <f t="shared" si="46"/>
        <v>9.9788471673418631</v>
      </c>
      <c r="AK64" s="15">
        <f t="shared" si="46"/>
        <v>11.371480706607228</v>
      </c>
      <c r="AL64" s="15">
        <f t="shared" si="46"/>
        <v>12.646991808748105</v>
      </c>
      <c r="AM64" s="15">
        <f t="shared" si="46"/>
        <v>13.632139177738454</v>
      </c>
    </row>
    <row r="65" spans="1:39" outlineLevel="2">
      <c r="A65" s="11">
        <f>ROW()</f>
        <v>65</v>
      </c>
      <c r="C65" s="6" t="s">
        <v>1</v>
      </c>
      <c r="D65" s="39"/>
      <c r="E65" s="39"/>
      <c r="F65" s="39"/>
      <c r="G65" s="39"/>
      <c r="H65" s="9"/>
      <c r="I65" s="9">
        <f>SUM(I52:I64)</f>
        <v>3129.7855985944493</v>
      </c>
      <c r="J65" s="9">
        <f t="shared" ref="J65:AM65" si="47">SUM(J52:J64)</f>
        <v>3063.1898255776346</v>
      </c>
      <c r="K65" s="9">
        <f t="shared" si="47"/>
        <v>2992.5673207495629</v>
      </c>
      <c r="L65" s="9">
        <f t="shared" si="47"/>
        <v>2917.5108605963642</v>
      </c>
      <c r="M65" s="9">
        <f t="shared" si="47"/>
        <v>2840.86661774919</v>
      </c>
      <c r="N65" s="9">
        <f t="shared" si="47"/>
        <v>2768.1868143109587</v>
      </c>
      <c r="O65" s="9">
        <f t="shared" si="47"/>
        <v>2769.3706956014707</v>
      </c>
      <c r="P65" s="9">
        <f t="shared" si="47"/>
        <v>3312.49531602357</v>
      </c>
      <c r="Q65" s="9">
        <f t="shared" si="47"/>
        <v>3240.2562786131475</v>
      </c>
      <c r="R65" s="9">
        <f t="shared" si="47"/>
        <v>4093.969607495952</v>
      </c>
      <c r="S65" s="9">
        <f t="shared" si="47"/>
        <v>3993.0677468249423</v>
      </c>
      <c r="T65" s="9">
        <f t="shared" si="47"/>
        <v>4823.4294756663221</v>
      </c>
      <c r="U65" s="9">
        <f t="shared" si="47"/>
        <v>4867.9913433892207</v>
      </c>
      <c r="V65" s="9">
        <f t="shared" si="47"/>
        <v>4777.1543924338348</v>
      </c>
      <c r="W65" s="9">
        <f t="shared" si="47"/>
        <v>4670.8682199940804</v>
      </c>
      <c r="X65" s="9">
        <f t="shared" si="47"/>
        <v>4550.8611819037733</v>
      </c>
      <c r="Y65" s="9">
        <f t="shared" si="47"/>
        <v>4445.0462511386322</v>
      </c>
      <c r="Z65" s="9">
        <f t="shared" si="47"/>
        <v>4341.1355305297075</v>
      </c>
      <c r="AA65" s="9">
        <f t="shared" si="47"/>
        <v>4240.8507645259178</v>
      </c>
      <c r="AB65" s="9">
        <f t="shared" si="47"/>
        <v>4137.9394836571764</v>
      </c>
      <c r="AC65" s="461">
        <f t="shared" si="47"/>
        <v>4047.2415103767476</v>
      </c>
      <c r="AD65" s="9">
        <f t="shared" si="47"/>
        <v>3971.5133123835294</v>
      </c>
      <c r="AE65" s="9">
        <f t="shared" si="47"/>
        <v>3799.7112969409268</v>
      </c>
      <c r="AF65" s="9">
        <f t="shared" si="47"/>
        <v>3707.7137466061868</v>
      </c>
      <c r="AG65" s="9">
        <f t="shared" si="47"/>
        <v>3619.5232671628655</v>
      </c>
      <c r="AH65" s="9">
        <f t="shared" si="47"/>
        <v>3520.2863099584006</v>
      </c>
      <c r="AI65" s="9">
        <f t="shared" si="47"/>
        <v>3417.8768802384129</v>
      </c>
      <c r="AJ65" s="9">
        <f t="shared" si="47"/>
        <v>3314.4425337770408</v>
      </c>
      <c r="AK65" s="9">
        <f t="shared" si="47"/>
        <v>3217.9203530841164</v>
      </c>
      <c r="AL65" s="9">
        <f t="shared" si="47"/>
        <v>3111.9608337838695</v>
      </c>
      <c r="AM65" s="9">
        <f t="shared" si="47"/>
        <v>3000.3324268167007</v>
      </c>
    </row>
    <row r="66" spans="1:39" outlineLevel="2">
      <c r="A66" s="11">
        <f>ROW()</f>
        <v>66</v>
      </c>
      <c r="B66" s="343" t="s">
        <v>31</v>
      </c>
      <c r="D66" s="39"/>
      <c r="E66" s="39"/>
      <c r="F66" s="39"/>
      <c r="G66" s="39"/>
      <c r="H66" s="332" t="s">
        <v>47</v>
      </c>
      <c r="I66" s="182" t="str">
        <f t="shared" ref="I66:AM66" si="48">IF(ROUND(I65-I199-I277,6)=0,"OK","Wrong")</f>
        <v>OK</v>
      </c>
      <c r="J66" s="182" t="str">
        <f t="shared" si="48"/>
        <v>OK</v>
      </c>
      <c r="K66" s="182" t="str">
        <f t="shared" si="48"/>
        <v>OK</v>
      </c>
      <c r="L66" s="182" t="str">
        <f t="shared" si="48"/>
        <v>OK</v>
      </c>
      <c r="M66" s="182" t="str">
        <f t="shared" si="48"/>
        <v>OK</v>
      </c>
      <c r="N66" s="182" t="str">
        <f t="shared" si="48"/>
        <v>OK</v>
      </c>
      <c r="O66" s="182" t="str">
        <f t="shared" si="48"/>
        <v>OK</v>
      </c>
      <c r="P66" s="182" t="str">
        <f t="shared" si="48"/>
        <v>OK</v>
      </c>
      <c r="Q66" s="182" t="str">
        <f t="shared" si="48"/>
        <v>OK</v>
      </c>
      <c r="R66" s="182" t="str">
        <f t="shared" si="48"/>
        <v>OK</v>
      </c>
      <c r="S66" s="182" t="str">
        <f t="shared" si="48"/>
        <v>OK</v>
      </c>
      <c r="T66" s="182" t="str">
        <f t="shared" si="48"/>
        <v>OK</v>
      </c>
      <c r="U66" s="182" t="str">
        <f t="shared" si="48"/>
        <v>OK</v>
      </c>
      <c r="V66" s="182" t="str">
        <f t="shared" si="48"/>
        <v>OK</v>
      </c>
      <c r="W66" s="182" t="str">
        <f t="shared" si="48"/>
        <v>OK</v>
      </c>
      <c r="X66" s="182" t="str">
        <f t="shared" si="48"/>
        <v>OK</v>
      </c>
      <c r="Y66" s="182" t="str">
        <f t="shared" si="48"/>
        <v>OK</v>
      </c>
      <c r="Z66" s="182" t="str">
        <f t="shared" si="48"/>
        <v>OK</v>
      </c>
      <c r="AA66" s="182" t="str">
        <f t="shared" si="48"/>
        <v>OK</v>
      </c>
      <c r="AB66" s="182" t="str">
        <f t="shared" si="48"/>
        <v>OK</v>
      </c>
      <c r="AC66" s="182" t="str">
        <f t="shared" si="48"/>
        <v>OK</v>
      </c>
      <c r="AD66" s="182" t="str">
        <f t="shared" si="48"/>
        <v>OK</v>
      </c>
      <c r="AE66" s="182" t="str">
        <f t="shared" si="48"/>
        <v>OK</v>
      </c>
      <c r="AF66" s="182" t="str">
        <f t="shared" si="48"/>
        <v>OK</v>
      </c>
      <c r="AG66" s="182" t="str">
        <f t="shared" si="48"/>
        <v>OK</v>
      </c>
      <c r="AH66" s="182" t="str">
        <f t="shared" si="48"/>
        <v>OK</v>
      </c>
      <c r="AI66" s="182" t="str">
        <f t="shared" si="48"/>
        <v>OK</v>
      </c>
      <c r="AJ66" s="182" t="str">
        <f t="shared" si="48"/>
        <v>OK</v>
      </c>
      <c r="AK66" s="182" t="str">
        <f t="shared" si="48"/>
        <v>OK</v>
      </c>
      <c r="AL66" s="182" t="str">
        <f t="shared" si="48"/>
        <v>OK</v>
      </c>
      <c r="AM66" s="182" t="str">
        <f t="shared" si="48"/>
        <v>OK</v>
      </c>
    </row>
    <row r="67" spans="1:39" outlineLevel="2">
      <c r="A67" s="11">
        <f>ROW()</f>
        <v>67</v>
      </c>
      <c r="C67" s="6" t="s">
        <v>2</v>
      </c>
      <c r="D67" s="39"/>
      <c r="E67" s="39"/>
      <c r="F67" s="39"/>
      <c r="G67" s="39"/>
      <c r="H67" s="9"/>
      <c r="I67" s="9">
        <f t="shared" ref="I67:I75" si="49">I279</f>
        <v>2.6486802506319562</v>
      </c>
      <c r="J67" s="9">
        <f t="shared" ref="J67:AM72" si="50">J279</f>
        <v>5.5699590224762667E-2</v>
      </c>
      <c r="K67" s="9">
        <f t="shared" si="50"/>
        <v>0.11485458605727582</v>
      </c>
      <c r="L67" s="9">
        <f t="shared" si="50"/>
        <v>3.7096372745490972E-5</v>
      </c>
      <c r="M67" s="9">
        <f t="shared" si="50"/>
        <v>1.0625940247539445</v>
      </c>
      <c r="N67" s="9">
        <f t="shared" si="50"/>
        <v>12.368843392302056</v>
      </c>
      <c r="O67" s="9">
        <f t="shared" si="50"/>
        <v>370.44734959233955</v>
      </c>
      <c r="P67" s="9">
        <f t="shared" si="50"/>
        <v>1.7942983904718868</v>
      </c>
      <c r="Q67" s="9">
        <f t="shared" si="50"/>
        <v>745.02437933535566</v>
      </c>
      <c r="R67" s="9">
        <f t="shared" si="50"/>
        <v>0</v>
      </c>
      <c r="S67" s="9">
        <f t="shared" si="50"/>
        <v>705.61200356251777</v>
      </c>
      <c r="T67" s="9">
        <f t="shared" si="50"/>
        <v>64.412739246480484</v>
      </c>
      <c r="U67" s="9">
        <f t="shared" si="50"/>
        <v>19.961719725209299</v>
      </c>
      <c r="V67" s="9">
        <f t="shared" si="50"/>
        <v>6.2403907632670688</v>
      </c>
      <c r="W67" s="9">
        <f t="shared" si="50"/>
        <v>0.76229362794040945</v>
      </c>
      <c r="X67" s="9">
        <f t="shared" si="50"/>
        <v>3.3343043048339487</v>
      </c>
      <c r="Y67" s="9">
        <f t="shared" si="50"/>
        <v>0</v>
      </c>
      <c r="Z67" s="9">
        <f t="shared" si="50"/>
        <v>0</v>
      </c>
      <c r="AA67" s="9">
        <f t="shared" si="50"/>
        <v>0.10413261092681855</v>
      </c>
      <c r="AB67" s="9">
        <f t="shared" si="50"/>
        <v>1.0654315307659203E-2</v>
      </c>
      <c r="AC67" s="9">
        <f t="shared" si="50"/>
        <v>0.1046210916211604</v>
      </c>
      <c r="AD67" s="9">
        <f t="shared" si="50"/>
        <v>0</v>
      </c>
      <c r="AE67" s="9">
        <f t="shared" si="50"/>
        <v>2.4617540120527979</v>
      </c>
      <c r="AF67" s="9">
        <f t="shared" si="50"/>
        <v>1.0894521389399996</v>
      </c>
      <c r="AG67" s="9">
        <f t="shared" si="50"/>
        <v>2.1434419999999996E-2</v>
      </c>
      <c r="AH67" s="9">
        <f t="shared" si="50"/>
        <v>0</v>
      </c>
      <c r="AI67" s="9">
        <f t="shared" si="50"/>
        <v>0.186891634009896</v>
      </c>
      <c r="AJ67" s="9">
        <f t="shared" si="50"/>
        <v>0.18733905258171568</v>
      </c>
      <c r="AK67" s="9">
        <f t="shared" si="50"/>
        <v>0.18778754227359634</v>
      </c>
      <c r="AL67" s="9">
        <f t="shared" si="50"/>
        <v>0.28943985062280975</v>
      </c>
      <c r="AM67" s="9">
        <f t="shared" si="50"/>
        <v>0.18868774528072493</v>
      </c>
    </row>
    <row r="68" spans="1:39" outlineLevel="2">
      <c r="A68" s="11">
        <f>ROW()</f>
        <v>68</v>
      </c>
      <c r="C68" s="6" t="s">
        <v>3</v>
      </c>
      <c r="D68" s="39"/>
      <c r="E68" s="39"/>
      <c r="F68" s="39"/>
      <c r="G68" s="39"/>
      <c r="H68" s="9"/>
      <c r="I68" s="9">
        <f t="shared" si="49"/>
        <v>-3.809354280263463</v>
      </c>
      <c r="J68" s="9">
        <f t="shared" ref="J68:AH68" si="51">J280</f>
        <v>2.4558690442881921</v>
      </c>
      <c r="K68" s="9">
        <f t="shared" si="51"/>
        <v>0.14965957109470551</v>
      </c>
      <c r="L68" s="9">
        <f t="shared" si="51"/>
        <v>-0.20144678083595755</v>
      </c>
      <c r="M68" s="9">
        <f t="shared" si="51"/>
        <v>0.31381734738933148</v>
      </c>
      <c r="N68" s="9">
        <f t="shared" si="51"/>
        <v>68.580230710986442</v>
      </c>
      <c r="O68" s="9">
        <f t="shared" si="51"/>
        <v>247.68716193374991</v>
      </c>
      <c r="P68" s="9">
        <f t="shared" si="51"/>
        <v>0.21242338559021851</v>
      </c>
      <c r="Q68" s="9">
        <f t="shared" si="51"/>
        <v>191.45140421435073</v>
      </c>
      <c r="R68" s="9">
        <f t="shared" si="51"/>
        <v>0</v>
      </c>
      <c r="S68" s="9">
        <f t="shared" si="51"/>
        <v>159.50638424261598</v>
      </c>
      <c r="T68" s="9">
        <f t="shared" si="51"/>
        <v>42.724693771957568</v>
      </c>
      <c r="U68" s="9">
        <f t="shared" si="51"/>
        <v>11.337967035129099</v>
      </c>
      <c r="V68" s="9">
        <f t="shared" si="51"/>
        <v>7.3866115669013412</v>
      </c>
      <c r="W68" s="9">
        <f t="shared" si="51"/>
        <v>3.9988350262620513</v>
      </c>
      <c r="X68" s="9">
        <f t="shared" si="51"/>
        <v>5.7555537327675266</v>
      </c>
      <c r="Y68" s="9">
        <f t="shared" si="51"/>
        <v>3.055747288917273</v>
      </c>
      <c r="Z68" s="9">
        <f t="shared" si="51"/>
        <v>5.7418363620662358</v>
      </c>
      <c r="AA68" s="9">
        <f t="shared" si="51"/>
        <v>3.4779371221538118</v>
      </c>
      <c r="AB68" s="9">
        <f t="shared" si="51"/>
        <v>2.2958620814954815</v>
      </c>
      <c r="AC68" s="9">
        <f t="shared" si="51"/>
        <v>2.4650391742662112</v>
      </c>
      <c r="AD68" s="9">
        <f t="shared" si="51"/>
        <v>3.1758460709788769</v>
      </c>
      <c r="AE68" s="9">
        <f t="shared" si="51"/>
        <v>4.1455605337972017</v>
      </c>
      <c r="AF68" s="9">
        <f t="shared" si="51"/>
        <v>5.137415025120001</v>
      </c>
      <c r="AG68" s="9">
        <f t="shared" si="51"/>
        <v>1.6330694299999993</v>
      </c>
      <c r="AH68" s="9">
        <f t="shared" si="51"/>
        <v>1.2741120000000001</v>
      </c>
      <c r="AI68" s="9">
        <f t="shared" si="50"/>
        <v>6.627117054367039</v>
      </c>
      <c r="AJ68" s="9">
        <f t="shared" si="50"/>
        <v>5.7351937269398139</v>
      </c>
      <c r="AK68" s="9">
        <f t="shared" si="50"/>
        <v>6.5852850711492419</v>
      </c>
      <c r="AL68" s="9">
        <f t="shared" si="50"/>
        <v>4.5166785081454535</v>
      </c>
      <c r="AM68" s="9">
        <f t="shared" si="50"/>
        <v>4.0312223774007787</v>
      </c>
    </row>
    <row r="69" spans="1:39" outlineLevel="2">
      <c r="A69" s="11">
        <f>ROW()</f>
        <v>69</v>
      </c>
      <c r="C69" s="6" t="s">
        <v>4</v>
      </c>
      <c r="D69" s="39"/>
      <c r="E69" s="39"/>
      <c r="F69" s="39"/>
      <c r="G69" s="39"/>
      <c r="H69" s="9"/>
      <c r="I69" s="9">
        <f t="shared" si="49"/>
        <v>1.0910708969463683</v>
      </c>
      <c r="J69" s="9">
        <f t="shared" ref="J69:AH69" si="52">J281</f>
        <v>0.99870106478318543</v>
      </c>
      <c r="K69" s="9">
        <f t="shared" si="52"/>
        <v>0.64301641595061099</v>
      </c>
      <c r="L69" s="9">
        <f t="shared" si="52"/>
        <v>-5.5744915861723428E-2</v>
      </c>
      <c r="M69" s="9">
        <f t="shared" si="52"/>
        <v>2.8573955145581813</v>
      </c>
      <c r="N69" s="9">
        <f t="shared" si="52"/>
        <v>0</v>
      </c>
      <c r="O69" s="9">
        <f t="shared" si="52"/>
        <v>0</v>
      </c>
      <c r="P69" s="9">
        <f t="shared" si="52"/>
        <v>0</v>
      </c>
      <c r="Q69" s="9">
        <f t="shared" si="52"/>
        <v>0</v>
      </c>
      <c r="R69" s="9">
        <f t="shared" si="52"/>
        <v>0.11262234574125242</v>
      </c>
      <c r="S69" s="9">
        <f t="shared" si="52"/>
        <v>6.848649830517104</v>
      </c>
      <c r="T69" s="9">
        <f t="shared" si="52"/>
        <v>0.4883320314041017</v>
      </c>
      <c r="U69" s="9">
        <f t="shared" si="52"/>
        <v>2.5280047576861171</v>
      </c>
      <c r="V69" s="9">
        <f t="shared" si="52"/>
        <v>1.2694595565948674</v>
      </c>
      <c r="W69" s="9">
        <f t="shared" si="52"/>
        <v>1.5675272082292218</v>
      </c>
      <c r="X69" s="9">
        <f t="shared" si="52"/>
        <v>4.708357849464945</v>
      </c>
      <c r="Y69" s="9">
        <f t="shared" si="52"/>
        <v>4.1963997950590892</v>
      </c>
      <c r="Z69" s="9">
        <f t="shared" si="52"/>
        <v>4.3995150574261581</v>
      </c>
      <c r="AA69" s="9">
        <f t="shared" si="52"/>
        <v>8.3058836274820305</v>
      </c>
      <c r="AB69" s="9">
        <f t="shared" si="52"/>
        <v>6.4820541559047831</v>
      </c>
      <c r="AC69" s="9">
        <f t="shared" si="52"/>
        <v>9.8206935680716736</v>
      </c>
      <c r="AD69" s="9">
        <f t="shared" si="52"/>
        <v>4.6939217233385007</v>
      </c>
      <c r="AE69" s="9">
        <f t="shared" si="52"/>
        <v>2.8918723080620632</v>
      </c>
      <c r="AF69" s="9">
        <f t="shared" si="52"/>
        <v>3.5577304623000008</v>
      </c>
      <c r="AG69" s="9">
        <f t="shared" si="52"/>
        <v>3.3324905400000002</v>
      </c>
      <c r="AH69" s="9">
        <f t="shared" si="52"/>
        <v>2.5238360000000002</v>
      </c>
      <c r="AI69" s="9">
        <f t="shared" si="50"/>
        <v>3.6460648687241366</v>
      </c>
      <c r="AJ69" s="9">
        <f t="shared" si="50"/>
        <v>3.4019865469552881</v>
      </c>
      <c r="AK69" s="9">
        <f t="shared" si="50"/>
        <v>4.5287792728516258</v>
      </c>
      <c r="AL69" s="9">
        <f t="shared" si="50"/>
        <v>3.7603600341386545</v>
      </c>
      <c r="AM69" s="9">
        <f t="shared" si="50"/>
        <v>3.6882063165848025</v>
      </c>
    </row>
    <row r="70" spans="1:39" outlineLevel="2">
      <c r="A70" s="11">
        <f>ROW()</f>
        <v>70</v>
      </c>
      <c r="C70" s="6" t="s">
        <v>5</v>
      </c>
      <c r="D70" s="39"/>
      <c r="E70" s="39"/>
      <c r="F70" s="39"/>
      <c r="G70" s="39"/>
      <c r="H70" s="9"/>
      <c r="I70" s="9">
        <f t="shared" si="49"/>
        <v>9.7256061854600286</v>
      </c>
      <c r="J70" s="9">
        <f t="shared" ref="J70:AH70" si="53">J282</f>
        <v>2.536729362637594</v>
      </c>
      <c r="K70" s="9">
        <f t="shared" si="53"/>
        <v>1.347287479458616</v>
      </c>
      <c r="L70" s="9">
        <f t="shared" si="53"/>
        <v>1.6152812342212992</v>
      </c>
      <c r="M70" s="9">
        <f t="shared" si="53"/>
        <v>1.541967495320443</v>
      </c>
      <c r="N70" s="9">
        <f t="shared" si="53"/>
        <v>5.8577390742449831</v>
      </c>
      <c r="O70" s="9">
        <f t="shared" si="53"/>
        <v>1.2658125423697297</v>
      </c>
      <c r="P70" s="9">
        <f t="shared" si="53"/>
        <v>3.36432785730777</v>
      </c>
      <c r="Q70" s="9">
        <f t="shared" si="53"/>
        <v>8.5035397804327228</v>
      </c>
      <c r="R70" s="9">
        <f t="shared" si="53"/>
        <v>0.80466923736180351</v>
      </c>
      <c r="S70" s="9">
        <f t="shared" si="53"/>
        <v>18.329467683361838</v>
      </c>
      <c r="T70" s="9">
        <f t="shared" si="53"/>
        <v>65.316048757952018</v>
      </c>
      <c r="U70" s="9">
        <f t="shared" si="53"/>
        <v>6.0637795335457119</v>
      </c>
      <c r="V70" s="9">
        <f t="shared" si="53"/>
        <v>11.029328088643654</v>
      </c>
      <c r="W70" s="9">
        <f t="shared" si="53"/>
        <v>9.7638996779730451</v>
      </c>
      <c r="X70" s="9">
        <f t="shared" si="53"/>
        <v>14.944866751798873</v>
      </c>
      <c r="Y70" s="9">
        <f t="shared" si="53"/>
        <v>2.8474526545170447</v>
      </c>
      <c r="Z70" s="9">
        <f t="shared" si="53"/>
        <v>5.9825695388784554</v>
      </c>
      <c r="AA70" s="9">
        <f t="shared" si="53"/>
        <v>2.1320681004070985</v>
      </c>
      <c r="AB70" s="9">
        <f t="shared" si="53"/>
        <v>3.2107660591465135</v>
      </c>
      <c r="AC70" s="9">
        <f t="shared" si="53"/>
        <v>4.7706428932252596</v>
      </c>
      <c r="AD70" s="9">
        <f t="shared" si="53"/>
        <v>2.8603491277196538</v>
      </c>
      <c r="AE70" s="9">
        <f t="shared" si="53"/>
        <v>2.6857490909928448</v>
      </c>
      <c r="AF70" s="9">
        <f t="shared" si="53"/>
        <v>0.52804938852000005</v>
      </c>
      <c r="AG70" s="9">
        <f t="shared" si="53"/>
        <v>1.8114155400000007</v>
      </c>
      <c r="AH70" s="9">
        <f t="shared" si="53"/>
        <v>1.787763</v>
      </c>
      <c r="AI70" s="9">
        <f t="shared" si="50"/>
        <v>1.3524523622436559</v>
      </c>
      <c r="AJ70" s="9">
        <f t="shared" si="50"/>
        <v>1.6477779033531552</v>
      </c>
      <c r="AK70" s="9">
        <f t="shared" si="50"/>
        <v>1.0762447315250196</v>
      </c>
      <c r="AL70" s="9">
        <f t="shared" si="50"/>
        <v>1.2822387788080414</v>
      </c>
      <c r="AM70" s="9">
        <f t="shared" si="50"/>
        <v>1.0814039595121117</v>
      </c>
    </row>
    <row r="71" spans="1:39" outlineLevel="2">
      <c r="A71" s="11">
        <f>ROW()</f>
        <v>71</v>
      </c>
      <c r="C71" s="6" t="s">
        <v>473</v>
      </c>
      <c r="D71" s="39"/>
      <c r="E71" s="39"/>
      <c r="F71" s="39"/>
      <c r="G71" s="39"/>
      <c r="H71" s="9"/>
      <c r="I71" s="9">
        <f t="shared" si="49"/>
        <v>0</v>
      </c>
      <c r="J71" s="9">
        <f t="shared" ref="J71:AH71" si="54">J283</f>
        <v>0</v>
      </c>
      <c r="K71" s="9">
        <f t="shared" si="54"/>
        <v>0</v>
      </c>
      <c r="L71" s="9">
        <f t="shared" si="54"/>
        <v>0</v>
      </c>
      <c r="M71" s="9">
        <f t="shared" si="54"/>
        <v>0</v>
      </c>
      <c r="N71" s="9">
        <f t="shared" si="54"/>
        <v>0</v>
      </c>
      <c r="O71" s="9">
        <f t="shared" si="54"/>
        <v>0</v>
      </c>
      <c r="P71" s="9">
        <f t="shared" si="54"/>
        <v>0</v>
      </c>
      <c r="Q71" s="9">
        <f t="shared" si="54"/>
        <v>0</v>
      </c>
      <c r="R71" s="9">
        <f t="shared" si="54"/>
        <v>0</v>
      </c>
      <c r="S71" s="9">
        <f t="shared" si="54"/>
        <v>0</v>
      </c>
      <c r="T71" s="9">
        <f t="shared" si="54"/>
        <v>0</v>
      </c>
      <c r="U71" s="9">
        <f t="shared" si="54"/>
        <v>0</v>
      </c>
      <c r="V71" s="9">
        <f t="shared" si="54"/>
        <v>0</v>
      </c>
      <c r="W71" s="9">
        <f t="shared" si="54"/>
        <v>0</v>
      </c>
      <c r="X71" s="9">
        <f t="shared" si="54"/>
        <v>0</v>
      </c>
      <c r="Y71" s="9">
        <f t="shared" si="54"/>
        <v>4.190297049981818</v>
      </c>
      <c r="Z71" s="9">
        <f t="shared" si="54"/>
        <v>3.059329738664577</v>
      </c>
      <c r="AA71" s="9">
        <f t="shared" si="54"/>
        <v>3.6240889562668697</v>
      </c>
      <c r="AB71" s="9">
        <f t="shared" si="54"/>
        <v>3.0245548154541728</v>
      </c>
      <c r="AC71" s="9">
        <f t="shared" si="54"/>
        <v>5.2338002971843007</v>
      </c>
      <c r="AD71" s="9">
        <f t="shared" si="54"/>
        <v>14.820273680428629</v>
      </c>
      <c r="AE71" s="9">
        <f t="shared" si="54"/>
        <v>6.4931349436101238</v>
      </c>
      <c r="AF71" s="9">
        <f t="shared" si="54"/>
        <v>14.885526990262804</v>
      </c>
      <c r="AG71" s="9">
        <f t="shared" si="54"/>
        <v>5.1701568994999993</v>
      </c>
      <c r="AH71" s="9">
        <f t="shared" si="54"/>
        <v>9.1994319999999981</v>
      </c>
      <c r="AI71" s="9">
        <f t="shared" si="50"/>
        <v>17.07635320072275</v>
      </c>
      <c r="AJ71" s="9">
        <f t="shared" si="50"/>
        <v>11.082093788653708</v>
      </c>
      <c r="AK71" s="9">
        <f t="shared" si="50"/>
        <v>7.5308465023414026</v>
      </c>
      <c r="AL71" s="9">
        <f t="shared" si="50"/>
        <v>10.915701326525202</v>
      </c>
      <c r="AM71" s="9">
        <f t="shared" si="50"/>
        <v>6.6047234544801015</v>
      </c>
    </row>
    <row r="72" spans="1:39" outlineLevel="2">
      <c r="A72" s="11">
        <f>ROW()</f>
        <v>72</v>
      </c>
      <c r="C72" s="6" t="s">
        <v>474</v>
      </c>
      <c r="D72" s="39"/>
      <c r="E72" s="39"/>
      <c r="F72" s="39"/>
      <c r="G72" s="39"/>
      <c r="H72" s="9"/>
      <c r="I72" s="9">
        <f t="shared" si="49"/>
        <v>0</v>
      </c>
      <c r="J72" s="9">
        <f t="shared" ref="J72:AH72" si="55">J284</f>
        <v>0</v>
      </c>
      <c r="K72" s="9">
        <f t="shared" si="55"/>
        <v>0</v>
      </c>
      <c r="L72" s="9">
        <f t="shared" si="55"/>
        <v>0</v>
      </c>
      <c r="M72" s="9">
        <f t="shared" si="55"/>
        <v>0</v>
      </c>
      <c r="N72" s="9">
        <f t="shared" si="55"/>
        <v>0</v>
      </c>
      <c r="O72" s="9">
        <f t="shared" si="55"/>
        <v>0</v>
      </c>
      <c r="P72" s="9">
        <f t="shared" si="55"/>
        <v>0</v>
      </c>
      <c r="Q72" s="9">
        <f t="shared" si="55"/>
        <v>0</v>
      </c>
      <c r="R72" s="9">
        <f t="shared" si="55"/>
        <v>0</v>
      </c>
      <c r="S72" s="9">
        <f t="shared" si="55"/>
        <v>0</v>
      </c>
      <c r="T72" s="9">
        <f t="shared" si="55"/>
        <v>0</v>
      </c>
      <c r="U72" s="9">
        <f t="shared" si="55"/>
        <v>0</v>
      </c>
      <c r="V72" s="9">
        <f t="shared" si="55"/>
        <v>0</v>
      </c>
      <c r="W72" s="9">
        <f t="shared" si="55"/>
        <v>0</v>
      </c>
      <c r="X72" s="9">
        <f t="shared" si="55"/>
        <v>0</v>
      </c>
      <c r="Y72" s="9">
        <f t="shared" si="55"/>
        <v>1.0594790293070453</v>
      </c>
      <c r="Z72" s="9">
        <f t="shared" si="55"/>
        <v>1.8911951632433093</v>
      </c>
      <c r="AA72" s="9">
        <f t="shared" si="55"/>
        <v>5.9181824863790515</v>
      </c>
      <c r="AB72" s="9">
        <f t="shared" si="55"/>
        <v>8.8374278307527945</v>
      </c>
      <c r="AC72" s="9">
        <f t="shared" si="55"/>
        <v>4.6026143437713305</v>
      </c>
      <c r="AD72" s="9">
        <f t="shared" si="55"/>
        <v>4.7713463884598193</v>
      </c>
      <c r="AE72" s="9">
        <f t="shared" si="55"/>
        <v>6.1252242575234863</v>
      </c>
      <c r="AF72" s="9">
        <f t="shared" si="55"/>
        <v>6.9464855475</v>
      </c>
      <c r="AG72" s="9">
        <f t="shared" si="55"/>
        <v>3.8737209399999988</v>
      </c>
      <c r="AH72" s="9">
        <f t="shared" si="55"/>
        <v>3.0339830000000001</v>
      </c>
      <c r="AI72" s="9">
        <f t="shared" si="50"/>
        <v>4.8034983228627928</v>
      </c>
      <c r="AJ72" s="9">
        <f t="shared" si="50"/>
        <v>4.25439081899298</v>
      </c>
      <c r="AK72" s="9">
        <f t="shared" si="50"/>
        <v>3.8783998364219792</v>
      </c>
      <c r="AL72" s="9">
        <f t="shared" si="50"/>
        <v>3.7712762682251681</v>
      </c>
      <c r="AM72" s="9">
        <f t="shared" si="50"/>
        <v>3.6788596792668238</v>
      </c>
    </row>
    <row r="73" spans="1:39" outlineLevel="2">
      <c r="A73" s="11">
        <f>ROW()</f>
        <v>73</v>
      </c>
      <c r="C73" s="6" t="s">
        <v>477</v>
      </c>
      <c r="D73" s="39"/>
      <c r="E73" s="39"/>
      <c r="F73" s="39"/>
      <c r="G73" s="39"/>
      <c r="H73" s="9"/>
      <c r="I73" s="9">
        <f t="shared" si="49"/>
        <v>0</v>
      </c>
      <c r="J73" s="9">
        <f t="shared" ref="J73:AH73" si="56">J285</f>
        <v>0</v>
      </c>
      <c r="K73" s="9">
        <f t="shared" si="56"/>
        <v>0</v>
      </c>
      <c r="L73" s="9">
        <f t="shared" si="56"/>
        <v>0</v>
      </c>
      <c r="M73" s="9">
        <f t="shared" si="56"/>
        <v>0</v>
      </c>
      <c r="N73" s="9">
        <f t="shared" si="56"/>
        <v>0</v>
      </c>
      <c r="O73" s="9">
        <f t="shared" si="56"/>
        <v>0</v>
      </c>
      <c r="P73" s="9">
        <f t="shared" si="56"/>
        <v>0</v>
      </c>
      <c r="Q73" s="9">
        <f t="shared" si="56"/>
        <v>0</v>
      </c>
      <c r="R73" s="9">
        <f t="shared" si="56"/>
        <v>0</v>
      </c>
      <c r="S73" s="9">
        <f t="shared" si="56"/>
        <v>0</v>
      </c>
      <c r="T73" s="9">
        <f t="shared" si="56"/>
        <v>0</v>
      </c>
      <c r="U73" s="9">
        <f t="shared" si="56"/>
        <v>0</v>
      </c>
      <c r="V73" s="9">
        <f t="shared" si="56"/>
        <v>0</v>
      </c>
      <c r="W73" s="9">
        <f t="shared" si="56"/>
        <v>0</v>
      </c>
      <c r="X73" s="9">
        <f t="shared" si="56"/>
        <v>0</v>
      </c>
      <c r="Y73" s="9">
        <f t="shared" si="56"/>
        <v>6.6253126346713636</v>
      </c>
      <c r="Z73" s="9">
        <f t="shared" si="56"/>
        <v>7.7451048649669927</v>
      </c>
      <c r="AA73" s="9">
        <f t="shared" si="56"/>
        <v>3.5167057259454424</v>
      </c>
      <c r="AB73" s="9">
        <f t="shared" si="56"/>
        <v>7.8324570098461663</v>
      </c>
      <c r="AC73" s="9">
        <f t="shared" si="56"/>
        <v>8.1077908880546072</v>
      </c>
      <c r="AD73" s="9">
        <f t="shared" si="56"/>
        <v>9.2467870716812168</v>
      </c>
      <c r="AE73" s="9">
        <f t="shared" si="56"/>
        <v>16.523777994193491</v>
      </c>
      <c r="AF73" s="9">
        <f t="shared" si="56"/>
        <v>16.666820751420001</v>
      </c>
      <c r="AG73" s="9">
        <f t="shared" si="56"/>
        <v>20.927251670000004</v>
      </c>
      <c r="AH73" s="9">
        <f t="shared" si="56"/>
        <v>15.120002999999999</v>
      </c>
      <c r="AI73" s="9">
        <f t="shared" ref="AI73:AM73" si="57">AI285</f>
        <v>16.98659166789049</v>
      </c>
      <c r="AJ73" s="9">
        <f t="shared" si="57"/>
        <v>15.956568350235532</v>
      </c>
      <c r="AK73" s="9">
        <f t="shared" si="57"/>
        <v>15.718917056954842</v>
      </c>
      <c r="AL73" s="9">
        <f t="shared" si="57"/>
        <v>16.868534860964829</v>
      </c>
      <c r="AM73" s="9">
        <f t="shared" si="57"/>
        <v>12.877234891275599</v>
      </c>
    </row>
    <row r="74" spans="1:39" outlineLevel="2">
      <c r="A74" s="11">
        <f>ROW()</f>
        <v>74</v>
      </c>
      <c r="C74" s="6" t="s">
        <v>511</v>
      </c>
      <c r="D74" s="39"/>
      <c r="E74" s="39"/>
      <c r="F74" s="39"/>
      <c r="G74" s="39"/>
      <c r="H74" s="9"/>
      <c r="I74" s="9">
        <f t="shared" si="49"/>
        <v>0</v>
      </c>
      <c r="J74" s="9">
        <f t="shared" ref="J74:AH74" si="58">J286</f>
        <v>0</v>
      </c>
      <c r="K74" s="9">
        <f t="shared" si="58"/>
        <v>0</v>
      </c>
      <c r="L74" s="9">
        <f t="shared" si="58"/>
        <v>0</v>
      </c>
      <c r="M74" s="9">
        <f t="shared" si="58"/>
        <v>0</v>
      </c>
      <c r="N74" s="9">
        <f t="shared" si="58"/>
        <v>0</v>
      </c>
      <c r="O74" s="9">
        <f t="shared" si="58"/>
        <v>0</v>
      </c>
      <c r="P74" s="9">
        <f t="shared" si="58"/>
        <v>0</v>
      </c>
      <c r="Q74" s="9">
        <f t="shared" si="58"/>
        <v>0</v>
      </c>
      <c r="R74" s="9">
        <f t="shared" si="58"/>
        <v>0</v>
      </c>
      <c r="S74" s="9">
        <f t="shared" si="58"/>
        <v>0</v>
      </c>
      <c r="T74" s="9">
        <f t="shared" si="58"/>
        <v>4.2475664840806644</v>
      </c>
      <c r="U74" s="9">
        <f t="shared" si="58"/>
        <v>2.2126571887337754</v>
      </c>
      <c r="V74" s="9">
        <f t="shared" si="58"/>
        <v>1.4561718074183105</v>
      </c>
      <c r="W74" s="9">
        <f t="shared" si="58"/>
        <v>1.122401975787737E-2</v>
      </c>
      <c r="X74" s="9">
        <f t="shared" si="58"/>
        <v>0.14543689447418959</v>
      </c>
      <c r="Y74" s="9">
        <f t="shared" si="58"/>
        <v>2.4885434545454548E-2</v>
      </c>
      <c r="Z74" s="9">
        <f t="shared" si="58"/>
        <v>0</v>
      </c>
      <c r="AA74" s="9">
        <f t="shared" si="58"/>
        <v>0</v>
      </c>
      <c r="AB74" s="9">
        <f t="shared" si="58"/>
        <v>0</v>
      </c>
      <c r="AC74" s="9">
        <f t="shared" si="58"/>
        <v>0</v>
      </c>
      <c r="AD74" s="9">
        <f t="shared" si="58"/>
        <v>0.57331657145871384</v>
      </c>
      <c r="AE74" s="9">
        <f t="shared" si="58"/>
        <v>1.1578510198077518</v>
      </c>
      <c r="AF74" s="9">
        <f t="shared" si="58"/>
        <v>-0.16883556407999997</v>
      </c>
      <c r="AG74" s="9">
        <f t="shared" si="58"/>
        <v>0.98097903000000031</v>
      </c>
      <c r="AH74" s="9">
        <f t="shared" si="58"/>
        <v>3.3387870000000004</v>
      </c>
      <c r="AI74" s="9">
        <f t="shared" ref="AI74:AM74" si="59">AI286</f>
        <v>1.2298675270328641</v>
      </c>
      <c r="AJ74" s="9">
        <f t="shared" si="59"/>
        <v>20.704286831681852</v>
      </c>
      <c r="AK74" s="9">
        <f t="shared" si="59"/>
        <v>15.071442633227537</v>
      </c>
      <c r="AL74" s="9">
        <f t="shared" si="59"/>
        <v>6.5781784232456753</v>
      </c>
      <c r="AM74" s="9">
        <f t="shared" si="59"/>
        <v>1.1625599789876924</v>
      </c>
    </row>
    <row r="75" spans="1:39" outlineLevel="2">
      <c r="A75" s="11">
        <f>ROW()</f>
        <v>75</v>
      </c>
      <c r="C75" s="6" t="s">
        <v>655</v>
      </c>
      <c r="D75" s="39"/>
      <c r="E75" s="39"/>
      <c r="F75" s="39"/>
      <c r="G75" s="39"/>
      <c r="H75" s="9"/>
      <c r="I75" s="9">
        <f t="shared" si="49"/>
        <v>0</v>
      </c>
      <c r="J75" s="9">
        <f t="shared" ref="J75:AH75" si="60">J287</f>
        <v>0</v>
      </c>
      <c r="K75" s="9">
        <f t="shared" si="60"/>
        <v>0</v>
      </c>
      <c r="L75" s="9">
        <f t="shared" si="60"/>
        <v>0</v>
      </c>
      <c r="M75" s="9">
        <f t="shared" si="60"/>
        <v>0</v>
      </c>
      <c r="N75" s="9">
        <f t="shared" si="60"/>
        <v>0</v>
      </c>
      <c r="O75" s="9">
        <f t="shared" si="60"/>
        <v>0</v>
      </c>
      <c r="P75" s="9">
        <f t="shared" si="60"/>
        <v>0</v>
      </c>
      <c r="Q75" s="9">
        <f t="shared" si="60"/>
        <v>0</v>
      </c>
      <c r="R75" s="9">
        <f t="shared" si="60"/>
        <v>0</v>
      </c>
      <c r="S75" s="9">
        <f t="shared" si="60"/>
        <v>0</v>
      </c>
      <c r="T75" s="9">
        <f t="shared" si="60"/>
        <v>0</v>
      </c>
      <c r="U75" s="9">
        <f t="shared" si="60"/>
        <v>0</v>
      </c>
      <c r="V75" s="9">
        <f t="shared" si="60"/>
        <v>0</v>
      </c>
      <c r="W75" s="9">
        <f t="shared" si="60"/>
        <v>0</v>
      </c>
      <c r="X75" s="9">
        <f t="shared" si="60"/>
        <v>0</v>
      </c>
      <c r="Y75" s="9">
        <f t="shared" si="60"/>
        <v>0</v>
      </c>
      <c r="Z75" s="9">
        <f t="shared" si="60"/>
        <v>0</v>
      </c>
      <c r="AA75" s="9">
        <f t="shared" si="60"/>
        <v>0</v>
      </c>
      <c r="AB75" s="9">
        <f t="shared" si="60"/>
        <v>0</v>
      </c>
      <c r="AC75" s="9">
        <f t="shared" si="60"/>
        <v>0</v>
      </c>
      <c r="AD75" s="9">
        <f t="shared" si="60"/>
        <v>0</v>
      </c>
      <c r="AE75" s="9">
        <f t="shared" si="60"/>
        <v>0</v>
      </c>
      <c r="AF75" s="9">
        <f t="shared" si="60"/>
        <v>0</v>
      </c>
      <c r="AG75" s="9">
        <f t="shared" si="60"/>
        <v>0</v>
      </c>
      <c r="AH75" s="9">
        <f t="shared" si="60"/>
        <v>0</v>
      </c>
      <c r="AI75" s="9">
        <f t="shared" ref="AI75:AM75" si="61">AI287</f>
        <v>0</v>
      </c>
      <c r="AJ75" s="9">
        <f t="shared" si="61"/>
        <v>0</v>
      </c>
      <c r="AK75" s="9">
        <f t="shared" si="61"/>
        <v>0</v>
      </c>
      <c r="AL75" s="9">
        <f t="shared" si="61"/>
        <v>0</v>
      </c>
      <c r="AM75" s="9">
        <f t="shared" si="61"/>
        <v>0</v>
      </c>
    </row>
    <row r="76" spans="1:39" outlineLevel="2">
      <c r="A76" s="11">
        <f>ROW()</f>
        <v>76</v>
      </c>
      <c r="C76" s="6" t="s">
        <v>656</v>
      </c>
      <c r="D76" s="39"/>
      <c r="E76" s="39"/>
      <c r="F76" s="39"/>
      <c r="G76" s="3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</row>
    <row r="77" spans="1:39" outlineLevel="2">
      <c r="A77" s="11">
        <f>ROW()</f>
        <v>77</v>
      </c>
      <c r="C77" s="6" t="s">
        <v>667</v>
      </c>
      <c r="D77" s="39"/>
      <c r="E77" s="39"/>
      <c r="F77" s="39"/>
      <c r="G77" s="3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</row>
    <row r="78" spans="1:39" outlineLevel="2">
      <c r="A78" s="11">
        <f>ROW()</f>
        <v>78</v>
      </c>
      <c r="C78" s="6" t="s">
        <v>212</v>
      </c>
      <c r="D78" s="39"/>
      <c r="E78" s="39"/>
      <c r="F78" s="39"/>
      <c r="G78" s="39"/>
      <c r="H78" s="9"/>
      <c r="I78" s="9">
        <f t="shared" ref="I78:AH79" si="62">I290</f>
        <v>0</v>
      </c>
      <c r="J78" s="9">
        <f t="shared" si="62"/>
        <v>0</v>
      </c>
      <c r="K78" s="9">
        <f t="shared" si="62"/>
        <v>0</v>
      </c>
      <c r="L78" s="9">
        <f t="shared" si="62"/>
        <v>0</v>
      </c>
      <c r="M78" s="9">
        <f t="shared" si="62"/>
        <v>0</v>
      </c>
      <c r="N78" s="9">
        <f t="shared" si="62"/>
        <v>0</v>
      </c>
      <c r="O78" s="9">
        <f t="shared" si="62"/>
        <v>-0.19312703552496632</v>
      </c>
      <c r="P78" s="9">
        <f t="shared" si="62"/>
        <v>2.8084767772712191</v>
      </c>
      <c r="Q78" s="9">
        <f t="shared" si="62"/>
        <v>2.1366915416060319</v>
      </c>
      <c r="R78" s="9">
        <f t="shared" si="62"/>
        <v>0.97764015708322838</v>
      </c>
      <c r="S78" s="9">
        <f t="shared" si="62"/>
        <v>0.95922431239340755</v>
      </c>
      <c r="T78" s="9">
        <f t="shared" si="62"/>
        <v>-2.2780087781297826E-2</v>
      </c>
      <c r="U78" s="9">
        <f t="shared" si="62"/>
        <v>-5.3308392475107894E-2</v>
      </c>
      <c r="V78" s="9">
        <f t="shared" si="62"/>
        <v>0.25090095138075763</v>
      </c>
      <c r="W78" s="9">
        <f t="shared" si="62"/>
        <v>7.8203395370551973E-4</v>
      </c>
      <c r="X78" s="9">
        <f t="shared" si="62"/>
        <v>-3.8207816789660033E-3</v>
      </c>
      <c r="Y78" s="9">
        <f t="shared" si="62"/>
        <v>0</v>
      </c>
      <c r="Z78" s="9">
        <f t="shared" si="62"/>
        <v>0</v>
      </c>
      <c r="AA78" s="9">
        <f t="shared" si="62"/>
        <v>0</v>
      </c>
      <c r="AB78" s="9">
        <f t="shared" si="62"/>
        <v>0</v>
      </c>
      <c r="AC78" s="9">
        <f t="shared" si="62"/>
        <v>0</v>
      </c>
      <c r="AD78" s="9">
        <f t="shared" si="62"/>
        <v>0</v>
      </c>
      <c r="AE78" s="9">
        <f t="shared" si="62"/>
        <v>0</v>
      </c>
      <c r="AF78" s="9">
        <f t="shared" si="62"/>
        <v>0</v>
      </c>
      <c r="AG78" s="9">
        <f t="shared" si="62"/>
        <v>0</v>
      </c>
      <c r="AH78" s="9">
        <f t="shared" si="62"/>
        <v>0</v>
      </c>
      <c r="AI78" s="9">
        <f t="shared" ref="AI78:AM78" si="63">AI290</f>
        <v>0</v>
      </c>
      <c r="AJ78" s="9">
        <f t="shared" si="63"/>
        <v>0</v>
      </c>
      <c r="AK78" s="9">
        <f t="shared" si="63"/>
        <v>0</v>
      </c>
      <c r="AL78" s="9">
        <f t="shared" si="63"/>
        <v>0</v>
      </c>
      <c r="AM78" s="9">
        <f t="shared" si="63"/>
        <v>0</v>
      </c>
    </row>
    <row r="79" spans="1:39" outlineLevel="2">
      <c r="A79" s="11">
        <f>ROW()</f>
        <v>79</v>
      </c>
      <c r="C79" s="30" t="s">
        <v>362</v>
      </c>
      <c r="D79" s="90"/>
      <c r="E79" s="90"/>
      <c r="F79" s="90"/>
      <c r="G79" s="90"/>
      <c r="H79" s="15"/>
      <c r="I79" s="15">
        <f t="shared" si="62"/>
        <v>0</v>
      </c>
      <c r="J79" s="15">
        <f t="shared" si="62"/>
        <v>0</v>
      </c>
      <c r="K79" s="15">
        <f t="shared" si="62"/>
        <v>0</v>
      </c>
      <c r="L79" s="15">
        <f t="shared" si="62"/>
        <v>0</v>
      </c>
      <c r="M79" s="15">
        <f t="shared" si="62"/>
        <v>0</v>
      </c>
      <c r="N79" s="15">
        <f t="shared" si="62"/>
        <v>0</v>
      </c>
      <c r="O79" s="15">
        <f t="shared" si="62"/>
        <v>0</v>
      </c>
      <c r="P79" s="15">
        <f t="shared" si="62"/>
        <v>0</v>
      </c>
      <c r="Q79" s="15">
        <f t="shared" si="62"/>
        <v>0</v>
      </c>
      <c r="R79" s="15">
        <f t="shared" si="62"/>
        <v>0</v>
      </c>
      <c r="S79" s="15">
        <f t="shared" si="62"/>
        <v>0</v>
      </c>
      <c r="T79" s="15">
        <f t="shared" si="62"/>
        <v>0</v>
      </c>
      <c r="U79" s="15">
        <f t="shared" si="62"/>
        <v>0</v>
      </c>
      <c r="V79" s="15">
        <f t="shared" si="62"/>
        <v>0</v>
      </c>
      <c r="W79" s="15">
        <f t="shared" si="62"/>
        <v>0</v>
      </c>
      <c r="X79" s="15">
        <f t="shared" si="62"/>
        <v>0</v>
      </c>
      <c r="Y79" s="15">
        <f t="shared" si="62"/>
        <v>0</v>
      </c>
      <c r="Z79" s="15">
        <f t="shared" si="62"/>
        <v>0</v>
      </c>
      <c r="AA79" s="15">
        <f t="shared" si="62"/>
        <v>0</v>
      </c>
      <c r="AB79" s="15">
        <f t="shared" si="62"/>
        <v>0</v>
      </c>
      <c r="AC79" s="15">
        <f t="shared" si="62"/>
        <v>0</v>
      </c>
      <c r="AD79" s="15">
        <f t="shared" ref="AD79:AM79" si="64">AD291</f>
        <v>2.3617880114096534</v>
      </c>
      <c r="AE79" s="15">
        <f t="shared" si="64"/>
        <v>1.782756309351657</v>
      </c>
      <c r="AF79" s="15">
        <f t="shared" si="64"/>
        <v>1.6173208042273979</v>
      </c>
      <c r="AG79" s="15">
        <f t="shared" si="64"/>
        <v>1.7947251241926745</v>
      </c>
      <c r="AH79" s="15">
        <f t="shared" si="64"/>
        <v>1.6513818253865638</v>
      </c>
      <c r="AI79" s="15">
        <f t="shared" si="64"/>
        <v>1.531212318199173</v>
      </c>
      <c r="AJ79" s="15">
        <f t="shared" si="64"/>
        <v>1.6807348920451415</v>
      </c>
      <c r="AK79" s="15">
        <f t="shared" si="64"/>
        <v>1.6151518523577875</v>
      </c>
      <c r="AL79" s="15">
        <f t="shared" si="64"/>
        <v>1.3743164259223661</v>
      </c>
      <c r="AM79" s="15">
        <f t="shared" si="64"/>
        <v>1.2503674443853914</v>
      </c>
    </row>
    <row r="80" spans="1:39" outlineLevel="2">
      <c r="A80" s="11">
        <f>ROW()</f>
        <v>80</v>
      </c>
      <c r="C80" s="6" t="s">
        <v>1</v>
      </c>
      <c r="D80" s="39"/>
      <c r="E80" s="39"/>
      <c r="F80" s="39"/>
      <c r="G80" s="39"/>
      <c r="H80" s="9"/>
      <c r="I80" s="9">
        <f t="shared" ref="I80:AM80" si="65">SUM(I67:I79)</f>
        <v>9.6560030527748903</v>
      </c>
      <c r="J80" s="9">
        <f t="shared" si="65"/>
        <v>6.0469990619337342</v>
      </c>
      <c r="K80" s="9">
        <f t="shared" si="65"/>
        <v>2.2548180525612085</v>
      </c>
      <c r="L80" s="9">
        <f t="shared" si="65"/>
        <v>1.3581266338963638</v>
      </c>
      <c r="M80" s="9">
        <f t="shared" si="65"/>
        <v>5.7757743820219005</v>
      </c>
      <c r="N80" s="9">
        <f t="shared" si="65"/>
        <v>86.806813177533485</v>
      </c>
      <c r="O80" s="9">
        <f t="shared" si="65"/>
        <v>619.20719703293423</v>
      </c>
      <c r="P80" s="9">
        <f t="shared" si="65"/>
        <v>8.1795264106410936</v>
      </c>
      <c r="Q80" s="9">
        <f t="shared" si="65"/>
        <v>947.11601487174516</v>
      </c>
      <c r="R80" s="9">
        <f t="shared" si="65"/>
        <v>1.8949317401862844</v>
      </c>
      <c r="S80" s="9">
        <f t="shared" si="65"/>
        <v>891.25572963140621</v>
      </c>
      <c r="T80" s="9">
        <f t="shared" si="65"/>
        <v>177.16660020409356</v>
      </c>
      <c r="U80" s="9">
        <f t="shared" si="65"/>
        <v>42.050819847828897</v>
      </c>
      <c r="V80" s="9">
        <f t="shared" si="65"/>
        <v>27.632862734205997</v>
      </c>
      <c r="W80" s="9">
        <f t="shared" si="65"/>
        <v>16.104561594116308</v>
      </c>
      <c r="X80" s="9">
        <f t="shared" si="65"/>
        <v>28.884698751660519</v>
      </c>
      <c r="Y80" s="9">
        <f t="shared" si="65"/>
        <v>21.999573886999087</v>
      </c>
      <c r="Z80" s="9">
        <f t="shared" si="65"/>
        <v>28.81955072524573</v>
      </c>
      <c r="AA80" s="9">
        <f t="shared" si="65"/>
        <v>27.078998629561124</v>
      </c>
      <c r="AB80" s="9">
        <f t="shared" si="65"/>
        <v>31.69377626790757</v>
      </c>
      <c r="AC80" s="9">
        <f t="shared" si="65"/>
        <v>35.105202256194545</v>
      </c>
      <c r="AD80" s="9">
        <f t="shared" si="65"/>
        <v>42.503628645475061</v>
      </c>
      <c r="AE80" s="9">
        <f t="shared" si="65"/>
        <v>44.267680469391408</v>
      </c>
      <c r="AF80" s="9">
        <f t="shared" si="65"/>
        <v>50.25996554421021</v>
      </c>
      <c r="AG80" s="9">
        <f t="shared" si="65"/>
        <v>39.545243593692675</v>
      </c>
      <c r="AH80" s="9">
        <f t="shared" si="65"/>
        <v>37.929297825386563</v>
      </c>
      <c r="AI80" s="9">
        <f t="shared" si="65"/>
        <v>53.440048956052799</v>
      </c>
      <c r="AJ80" s="9">
        <f t="shared" si="65"/>
        <v>64.65037191143918</v>
      </c>
      <c r="AK80" s="9">
        <f t="shared" si="65"/>
        <v>56.192854499103028</v>
      </c>
      <c r="AL80" s="9">
        <f t="shared" si="65"/>
        <v>49.356724476598195</v>
      </c>
      <c r="AM80" s="9">
        <f t="shared" si="65"/>
        <v>34.56326584717403</v>
      </c>
    </row>
    <row r="81" spans="1:39" outlineLevel="2">
      <c r="A81" s="11">
        <f>ROW()</f>
        <v>81</v>
      </c>
      <c r="B81" s="343" t="s">
        <v>657</v>
      </c>
      <c r="D81" s="39"/>
      <c r="E81" s="39"/>
      <c r="F81" s="39"/>
      <c r="G81" s="39"/>
      <c r="H81" s="332" t="s">
        <v>47</v>
      </c>
      <c r="I81" s="182" t="str">
        <f>IF(ROUND(I80-Inputs!I848,6)=0,"OK","Wrong")</f>
        <v>OK</v>
      </c>
      <c r="J81" s="182" t="str">
        <f>IF(ROUND(J80-Inputs!J848,6)=0,"OK","Wrong")</f>
        <v>OK</v>
      </c>
      <c r="K81" s="182" t="str">
        <f>IF(ROUND(K80-Inputs!K848,6)=0,"OK","Wrong")</f>
        <v>OK</v>
      </c>
      <c r="L81" s="182" t="str">
        <f>IF(ROUND(L80-Inputs!L848,6)=0,"OK","Wrong")</f>
        <v>OK</v>
      </c>
      <c r="M81" s="182" t="str">
        <f>IF(ROUND(M80-Inputs!M848,6)=0,"OK","Wrong")</f>
        <v>OK</v>
      </c>
      <c r="N81" s="182" t="str">
        <f>IF(ROUND(N80-Inputs!N848,6)=0,"OK","Wrong")</f>
        <v>OK</v>
      </c>
      <c r="O81" s="182" t="str">
        <f>IF(ROUND(O80-Inputs!O848,6)=0,"OK","Wrong")</f>
        <v>OK</v>
      </c>
      <c r="P81" s="182" t="str">
        <f>IF(ROUND(P80-Inputs!P848,6)=0,"OK","Wrong")</f>
        <v>OK</v>
      </c>
      <c r="Q81" s="182" t="str">
        <f>IF(ROUND(Q80-Inputs!Q848,6)=0,"OK","Wrong")</f>
        <v>OK</v>
      </c>
      <c r="R81" s="182" t="str">
        <f>IF(ROUND(R80-Inputs!R848,6)=0,"OK","Wrong")</f>
        <v>OK</v>
      </c>
      <c r="S81" s="182" t="str">
        <f>IF(ROUND(S80-Inputs!S848,6)=0,"OK","Wrong")</f>
        <v>OK</v>
      </c>
      <c r="T81" s="182" t="str">
        <f>IF(ROUND(T80-Inputs!T848,6)=0,"OK","Wrong")</f>
        <v>OK</v>
      </c>
      <c r="U81" s="182" t="str">
        <f>IF(ROUND(U80-Inputs!U848,6)=0,"OK","Wrong")</f>
        <v>OK</v>
      </c>
      <c r="V81" s="182" t="str">
        <f>IF(ROUND(V80-Inputs!V848,6)=0,"OK","Wrong")</f>
        <v>OK</v>
      </c>
      <c r="W81" s="182" t="str">
        <f>IF(ROUND(W80-Inputs!W848,6)=0,"OK","Wrong")</f>
        <v>OK</v>
      </c>
      <c r="X81" s="182" t="str">
        <f>IF(ROUND(X80-Inputs!X848,6)=0,"OK","Wrong")</f>
        <v>OK</v>
      </c>
      <c r="Y81" s="182" t="str">
        <f>IF(ROUND(Y80-Inputs!Y848,6)=0,"OK","Wrong")</f>
        <v>OK</v>
      </c>
      <c r="Z81" s="182" t="str">
        <f>IF(ROUND(Z80-Inputs!Z848,6)=0,"OK","Wrong")</f>
        <v>OK</v>
      </c>
      <c r="AA81" s="182" t="str">
        <f>IF(ROUND(AA80-Inputs!AA848,6)=0,"OK","Wrong")</f>
        <v>OK</v>
      </c>
      <c r="AB81" s="182" t="str">
        <f>IF(ROUND(AB80-Inputs!AB848,6)=0,"OK","Wrong")</f>
        <v>OK</v>
      </c>
      <c r="AC81" s="182" t="str">
        <f>IF(ROUND(AC80-Inputs!AC848,6)=0,"OK","Wrong")</f>
        <v>OK</v>
      </c>
      <c r="AD81" s="182" t="str">
        <f>IF(ROUND(AD80-Inputs!AD848,6)=0,"OK","Wrong")</f>
        <v>OK</v>
      </c>
      <c r="AE81" s="182" t="str">
        <f>IF(ROUND(AE80-Inputs!AE848,6)=0,"OK","Wrong")</f>
        <v>OK</v>
      </c>
      <c r="AF81" s="182" t="str">
        <f>IF(ROUND(AF80-Inputs!AF848,6)=0,"OK","Wrong")</f>
        <v>OK</v>
      </c>
      <c r="AG81" s="182" t="str">
        <f>IF(ROUND(AG80-Inputs!AG848,6)=0,"OK","Wrong")</f>
        <v>OK</v>
      </c>
      <c r="AH81" s="182" t="str">
        <f>IF(ROUND(AH80-Inputs!AH848,6)=0,"OK","Wrong")</f>
        <v>OK</v>
      </c>
      <c r="AI81" s="182" t="str">
        <f>IF(ROUND(AI80-Inputs!AI848,6)=0,"OK","Wrong")</f>
        <v>OK</v>
      </c>
      <c r="AJ81" s="182" t="str">
        <f>IF(ROUND(AJ80-Inputs!AJ848,6)=0,"OK","Wrong")</f>
        <v>OK</v>
      </c>
      <c r="AK81" s="182" t="str">
        <f>IF(ROUND(AK80-Inputs!AK848,6)=0,"OK","Wrong")</f>
        <v>OK</v>
      </c>
      <c r="AL81" s="182" t="str">
        <f>IF(ROUND(AL80-Inputs!AL848,6)=0,"OK","Wrong")</f>
        <v>OK</v>
      </c>
      <c r="AM81" s="182" t="str">
        <f>IF(ROUND(AM80-Inputs!AM848,6)=0,"OK","Wrong")</f>
        <v>OK</v>
      </c>
    </row>
    <row r="82" spans="1:39" outlineLevel="2">
      <c r="A82" s="11">
        <f>ROW()</f>
        <v>82</v>
      </c>
      <c r="C82" s="6" t="s">
        <v>2</v>
      </c>
      <c r="D82" s="39"/>
      <c r="E82" s="39"/>
      <c r="F82" s="39"/>
      <c r="G82" s="39"/>
      <c r="H82" s="9"/>
      <c r="I82" s="9">
        <f t="shared" ref="I82:AM82" si="66">I201+I294</f>
        <v>0</v>
      </c>
      <c r="J82" s="9">
        <f t="shared" si="66"/>
        <v>0</v>
      </c>
      <c r="K82" s="9">
        <f t="shared" si="66"/>
        <v>0</v>
      </c>
      <c r="L82" s="9">
        <f t="shared" si="66"/>
        <v>0</v>
      </c>
      <c r="M82" s="9">
        <f t="shared" si="66"/>
        <v>0</v>
      </c>
      <c r="N82" s="9">
        <f t="shared" si="66"/>
        <v>0</v>
      </c>
      <c r="O82" s="9">
        <f t="shared" si="66"/>
        <v>0</v>
      </c>
      <c r="P82" s="9">
        <f t="shared" si="66"/>
        <v>0</v>
      </c>
      <c r="Q82" s="9">
        <f t="shared" si="66"/>
        <v>0</v>
      </c>
      <c r="R82" s="9">
        <f t="shared" si="66"/>
        <v>0</v>
      </c>
      <c r="S82" s="9">
        <f t="shared" si="66"/>
        <v>0</v>
      </c>
      <c r="T82" s="9">
        <f t="shared" si="66"/>
        <v>0</v>
      </c>
      <c r="U82" s="9">
        <f t="shared" si="66"/>
        <v>0</v>
      </c>
      <c r="V82" s="9">
        <f t="shared" si="66"/>
        <v>0</v>
      </c>
      <c r="W82" s="9">
        <f t="shared" si="66"/>
        <v>0</v>
      </c>
      <c r="X82" s="9">
        <f t="shared" si="66"/>
        <v>0</v>
      </c>
      <c r="Y82" s="9">
        <f t="shared" si="66"/>
        <v>0</v>
      </c>
      <c r="Z82" s="9">
        <f t="shared" si="66"/>
        <v>0</v>
      </c>
      <c r="AA82" s="9">
        <f t="shared" si="66"/>
        <v>0</v>
      </c>
      <c r="AB82" s="9">
        <f t="shared" si="66"/>
        <v>0</v>
      </c>
      <c r="AC82" s="9">
        <f t="shared" si="66"/>
        <v>0</v>
      </c>
      <c r="AD82" s="9">
        <f t="shared" si="66"/>
        <v>0</v>
      </c>
      <c r="AE82" s="9">
        <f t="shared" si="66"/>
        <v>0</v>
      </c>
      <c r="AF82" s="9">
        <f t="shared" si="66"/>
        <v>0</v>
      </c>
      <c r="AG82" s="9">
        <f t="shared" si="66"/>
        <v>0</v>
      </c>
      <c r="AH82" s="9">
        <f t="shared" si="66"/>
        <v>0</v>
      </c>
      <c r="AI82" s="9">
        <f t="shared" si="66"/>
        <v>0</v>
      </c>
      <c r="AJ82" s="9">
        <f t="shared" si="66"/>
        <v>0</v>
      </c>
      <c r="AK82" s="9">
        <f t="shared" si="66"/>
        <v>0</v>
      </c>
      <c r="AL82" s="9">
        <f t="shared" si="66"/>
        <v>0</v>
      </c>
      <c r="AM82" s="9">
        <f t="shared" si="66"/>
        <v>0</v>
      </c>
    </row>
    <row r="83" spans="1:39" outlineLevel="2">
      <c r="A83" s="11">
        <f>ROW()</f>
        <v>83</v>
      </c>
      <c r="C83" s="6" t="s">
        <v>3</v>
      </c>
      <c r="D83" s="39"/>
      <c r="E83" s="39"/>
      <c r="F83" s="39"/>
      <c r="G83" s="39"/>
      <c r="H83" s="9"/>
      <c r="I83" s="9">
        <f t="shared" ref="I83:AM83" si="67">I202+I295</f>
        <v>0</v>
      </c>
      <c r="J83" s="9">
        <f t="shared" si="67"/>
        <v>0</v>
      </c>
      <c r="K83" s="9">
        <f t="shared" si="67"/>
        <v>0</v>
      </c>
      <c r="L83" s="9">
        <f t="shared" si="67"/>
        <v>0</v>
      </c>
      <c r="M83" s="9">
        <f t="shared" si="67"/>
        <v>0</v>
      </c>
      <c r="N83" s="9">
        <f t="shared" si="67"/>
        <v>-6.4298656593644772</v>
      </c>
      <c r="O83" s="9">
        <f t="shared" si="67"/>
        <v>0</v>
      </c>
      <c r="P83" s="9">
        <f t="shared" si="67"/>
        <v>0</v>
      </c>
      <c r="Q83" s="9">
        <f t="shared" si="67"/>
        <v>0</v>
      </c>
      <c r="R83" s="9">
        <f t="shared" si="67"/>
        <v>0</v>
      </c>
      <c r="S83" s="9">
        <f t="shared" si="67"/>
        <v>0</v>
      </c>
      <c r="T83" s="9">
        <f t="shared" si="67"/>
        <v>-0.10719887686967731</v>
      </c>
      <c r="U83" s="9">
        <f t="shared" si="67"/>
        <v>0</v>
      </c>
      <c r="V83" s="9">
        <f t="shared" si="67"/>
        <v>-1.9208893771402349E-2</v>
      </c>
      <c r="W83" s="9">
        <f t="shared" si="67"/>
        <v>-2.3325126034543467E-2</v>
      </c>
      <c r="X83" s="9">
        <f t="shared" si="67"/>
        <v>-0.35688974542377921</v>
      </c>
      <c r="Y83" s="9">
        <f t="shared" si="67"/>
        <v>0</v>
      </c>
      <c r="Z83" s="9">
        <f t="shared" si="67"/>
        <v>0</v>
      </c>
      <c r="AA83" s="9">
        <f t="shared" si="67"/>
        <v>0</v>
      </c>
      <c r="AB83" s="9">
        <f t="shared" si="67"/>
        <v>0</v>
      </c>
      <c r="AC83" s="9">
        <f t="shared" si="67"/>
        <v>0</v>
      </c>
      <c r="AD83" s="9">
        <f t="shared" si="67"/>
        <v>0</v>
      </c>
      <c r="AE83" s="9">
        <f t="shared" si="67"/>
        <v>0</v>
      </c>
      <c r="AF83" s="9">
        <f t="shared" si="67"/>
        <v>0</v>
      </c>
      <c r="AG83" s="9">
        <f t="shared" si="67"/>
        <v>0</v>
      </c>
      <c r="AH83" s="9">
        <f t="shared" si="67"/>
        <v>0</v>
      </c>
      <c r="AI83" s="9">
        <f t="shared" si="67"/>
        <v>0</v>
      </c>
      <c r="AJ83" s="9">
        <f t="shared" si="67"/>
        <v>0</v>
      </c>
      <c r="AK83" s="9">
        <f t="shared" si="67"/>
        <v>0</v>
      </c>
      <c r="AL83" s="9">
        <f t="shared" si="67"/>
        <v>0</v>
      </c>
      <c r="AM83" s="9">
        <f t="shared" si="67"/>
        <v>0</v>
      </c>
    </row>
    <row r="84" spans="1:39" outlineLevel="2">
      <c r="A84" s="11">
        <f>ROW()</f>
        <v>84</v>
      </c>
      <c r="C84" s="6" t="s">
        <v>4</v>
      </c>
      <c r="D84" s="39"/>
      <c r="E84" s="39"/>
      <c r="F84" s="39"/>
      <c r="G84" s="39"/>
      <c r="H84" s="9"/>
      <c r="I84" s="9">
        <f t="shared" ref="I84:AM84" si="68">I203+I296</f>
        <v>0</v>
      </c>
      <c r="J84" s="9">
        <f t="shared" si="68"/>
        <v>0</v>
      </c>
      <c r="K84" s="9">
        <f t="shared" si="68"/>
        <v>0</v>
      </c>
      <c r="L84" s="9">
        <f t="shared" si="68"/>
        <v>0</v>
      </c>
      <c r="M84" s="9">
        <f t="shared" si="68"/>
        <v>0</v>
      </c>
      <c r="N84" s="9">
        <f t="shared" si="68"/>
        <v>0</v>
      </c>
      <c r="O84" s="9">
        <f t="shared" si="68"/>
        <v>0</v>
      </c>
      <c r="P84" s="9">
        <f t="shared" si="68"/>
        <v>0</v>
      </c>
      <c r="Q84" s="9">
        <f t="shared" si="68"/>
        <v>0</v>
      </c>
      <c r="R84" s="9">
        <f t="shared" si="68"/>
        <v>0</v>
      </c>
      <c r="S84" s="9">
        <f t="shared" si="68"/>
        <v>0</v>
      </c>
      <c r="T84" s="9">
        <f t="shared" si="68"/>
        <v>0</v>
      </c>
      <c r="U84" s="9">
        <f t="shared" si="68"/>
        <v>0</v>
      </c>
      <c r="V84" s="9">
        <f t="shared" si="68"/>
        <v>0</v>
      </c>
      <c r="W84" s="9">
        <f t="shared" si="68"/>
        <v>-2.2058741914660791</v>
      </c>
      <c r="X84" s="9">
        <f t="shared" si="68"/>
        <v>0</v>
      </c>
      <c r="Y84" s="9">
        <f t="shared" si="68"/>
        <v>0</v>
      </c>
      <c r="Z84" s="9">
        <f t="shared" si="68"/>
        <v>0</v>
      </c>
      <c r="AA84" s="9">
        <f t="shared" si="68"/>
        <v>0</v>
      </c>
      <c r="AB84" s="9">
        <f t="shared" si="68"/>
        <v>0</v>
      </c>
      <c r="AC84" s="9">
        <f t="shared" si="68"/>
        <v>0</v>
      </c>
      <c r="AD84" s="9">
        <f t="shared" si="68"/>
        <v>0</v>
      </c>
      <c r="AE84" s="9">
        <f t="shared" si="68"/>
        <v>0</v>
      </c>
      <c r="AF84" s="9">
        <f t="shared" si="68"/>
        <v>0</v>
      </c>
      <c r="AG84" s="9">
        <f t="shared" si="68"/>
        <v>0</v>
      </c>
      <c r="AH84" s="9">
        <f t="shared" si="68"/>
        <v>0</v>
      </c>
      <c r="AI84" s="9">
        <f t="shared" si="68"/>
        <v>0</v>
      </c>
      <c r="AJ84" s="9">
        <f t="shared" si="68"/>
        <v>0</v>
      </c>
      <c r="AK84" s="9">
        <f t="shared" si="68"/>
        <v>0</v>
      </c>
      <c r="AL84" s="9">
        <f t="shared" si="68"/>
        <v>0</v>
      </c>
      <c r="AM84" s="9">
        <f t="shared" si="68"/>
        <v>0</v>
      </c>
    </row>
    <row r="85" spans="1:39" outlineLevel="2">
      <c r="A85" s="11">
        <f>ROW()</f>
        <v>85</v>
      </c>
      <c r="C85" s="6" t="s">
        <v>5</v>
      </c>
      <c r="D85" s="39"/>
      <c r="E85" s="39"/>
      <c r="F85" s="39"/>
      <c r="G85" s="39"/>
      <c r="H85" s="9"/>
      <c r="I85" s="9">
        <f t="shared" ref="I85:AM85" si="69">I204+I297</f>
        <v>0</v>
      </c>
      <c r="J85" s="9">
        <f t="shared" si="69"/>
        <v>0</v>
      </c>
      <c r="K85" s="9">
        <f t="shared" si="69"/>
        <v>0</v>
      </c>
      <c r="L85" s="9">
        <f t="shared" si="69"/>
        <v>0</v>
      </c>
      <c r="M85" s="9">
        <f t="shared" si="69"/>
        <v>0</v>
      </c>
      <c r="N85" s="9">
        <f t="shared" si="69"/>
        <v>-0.11530095789099626</v>
      </c>
      <c r="O85" s="9">
        <f t="shared" si="69"/>
        <v>0</v>
      </c>
      <c r="P85" s="9">
        <f t="shared" si="69"/>
        <v>-5.0440070566702321E-2</v>
      </c>
      <c r="Q85" s="9">
        <f t="shared" si="69"/>
        <v>-3.811346199469981E-2</v>
      </c>
      <c r="R85" s="9">
        <f t="shared" si="69"/>
        <v>-0.12169909446469535</v>
      </c>
      <c r="S85" s="9">
        <f t="shared" si="69"/>
        <v>-1.594892638442983E-2</v>
      </c>
      <c r="T85" s="9">
        <f t="shared" si="69"/>
        <v>-6.0678157856649779</v>
      </c>
      <c r="U85" s="9">
        <f t="shared" si="69"/>
        <v>-0.5074146548104348</v>
      </c>
      <c r="V85" s="9">
        <f t="shared" si="69"/>
        <v>-0.99161571499016599</v>
      </c>
      <c r="W85" s="9">
        <f t="shared" si="69"/>
        <v>-0.62252075459594858</v>
      </c>
      <c r="X85" s="9">
        <f t="shared" si="69"/>
        <v>-0.64574266560897897</v>
      </c>
      <c r="Y85" s="9">
        <f t="shared" si="69"/>
        <v>0</v>
      </c>
      <c r="Z85" s="9">
        <f t="shared" si="69"/>
        <v>0</v>
      </c>
      <c r="AA85" s="9">
        <f t="shared" si="69"/>
        <v>0</v>
      </c>
      <c r="AB85" s="9">
        <f t="shared" si="69"/>
        <v>0</v>
      </c>
      <c r="AC85" s="9">
        <f t="shared" si="69"/>
        <v>0</v>
      </c>
      <c r="AD85" s="9">
        <f t="shared" si="69"/>
        <v>0</v>
      </c>
      <c r="AE85" s="9">
        <f t="shared" si="69"/>
        <v>0</v>
      </c>
      <c r="AF85" s="9">
        <f t="shared" si="69"/>
        <v>0</v>
      </c>
      <c r="AG85" s="9">
        <f t="shared" si="69"/>
        <v>0</v>
      </c>
      <c r="AH85" s="9">
        <f t="shared" si="69"/>
        <v>0</v>
      </c>
      <c r="AI85" s="9">
        <f t="shared" si="69"/>
        <v>0</v>
      </c>
      <c r="AJ85" s="9">
        <f t="shared" si="69"/>
        <v>0</v>
      </c>
      <c r="AK85" s="9">
        <f t="shared" si="69"/>
        <v>0</v>
      </c>
      <c r="AL85" s="9">
        <f t="shared" si="69"/>
        <v>0</v>
      </c>
      <c r="AM85" s="9">
        <f t="shared" si="69"/>
        <v>0</v>
      </c>
    </row>
    <row r="86" spans="1:39" outlineLevel="2">
      <c r="A86" s="11">
        <f>ROW()</f>
        <v>86</v>
      </c>
      <c r="C86" s="6" t="s">
        <v>473</v>
      </c>
      <c r="D86" s="39"/>
      <c r="E86" s="39"/>
      <c r="F86" s="39"/>
      <c r="G86" s="39"/>
      <c r="H86" s="9"/>
      <c r="I86" s="9">
        <f t="shared" ref="I86:AM86" si="70">I205+I298</f>
        <v>0</v>
      </c>
      <c r="J86" s="9">
        <f t="shared" si="70"/>
        <v>0</v>
      </c>
      <c r="K86" s="9">
        <f t="shared" si="70"/>
        <v>0</v>
      </c>
      <c r="L86" s="9">
        <f t="shared" si="70"/>
        <v>0</v>
      </c>
      <c r="M86" s="9">
        <f t="shared" si="70"/>
        <v>0</v>
      </c>
      <c r="N86" s="9">
        <f t="shared" si="70"/>
        <v>0</v>
      </c>
      <c r="O86" s="9">
        <f t="shared" si="70"/>
        <v>0</v>
      </c>
      <c r="P86" s="9">
        <f t="shared" si="70"/>
        <v>0</v>
      </c>
      <c r="Q86" s="9">
        <f t="shared" si="70"/>
        <v>0</v>
      </c>
      <c r="R86" s="9">
        <f t="shared" si="70"/>
        <v>0</v>
      </c>
      <c r="S86" s="9">
        <f t="shared" si="70"/>
        <v>0</v>
      </c>
      <c r="T86" s="9">
        <f t="shared" si="70"/>
        <v>0</v>
      </c>
      <c r="U86" s="9">
        <f t="shared" si="70"/>
        <v>0</v>
      </c>
      <c r="V86" s="9">
        <f t="shared" si="70"/>
        <v>0</v>
      </c>
      <c r="W86" s="9">
        <f t="shared" si="70"/>
        <v>0</v>
      </c>
      <c r="X86" s="9">
        <f t="shared" si="70"/>
        <v>0</v>
      </c>
      <c r="Y86" s="9">
        <f t="shared" si="70"/>
        <v>0</v>
      </c>
      <c r="Z86" s="9">
        <f t="shared" si="70"/>
        <v>0</v>
      </c>
      <c r="AA86" s="9">
        <f t="shared" si="70"/>
        <v>0</v>
      </c>
      <c r="AB86" s="9">
        <f t="shared" si="70"/>
        <v>0</v>
      </c>
      <c r="AC86" s="9">
        <f t="shared" si="70"/>
        <v>0</v>
      </c>
      <c r="AD86" s="9">
        <f t="shared" si="70"/>
        <v>0</v>
      </c>
      <c r="AE86" s="9">
        <f t="shared" si="70"/>
        <v>0</v>
      </c>
      <c r="AF86" s="9">
        <f t="shared" si="70"/>
        <v>0</v>
      </c>
      <c r="AG86" s="9">
        <f t="shared" si="70"/>
        <v>0</v>
      </c>
      <c r="AH86" s="9">
        <f t="shared" si="70"/>
        <v>0</v>
      </c>
      <c r="AI86" s="9">
        <f t="shared" si="70"/>
        <v>0</v>
      </c>
      <c r="AJ86" s="9">
        <f t="shared" si="70"/>
        <v>0</v>
      </c>
      <c r="AK86" s="9">
        <f t="shared" si="70"/>
        <v>0</v>
      </c>
      <c r="AL86" s="9">
        <f t="shared" si="70"/>
        <v>0</v>
      </c>
      <c r="AM86" s="9">
        <f t="shared" si="70"/>
        <v>0</v>
      </c>
    </row>
    <row r="87" spans="1:39" outlineLevel="2">
      <c r="A87" s="11">
        <f>ROW()</f>
        <v>87</v>
      </c>
      <c r="C87" s="6" t="s">
        <v>474</v>
      </c>
      <c r="D87" s="39"/>
      <c r="E87" s="39"/>
      <c r="F87" s="39"/>
      <c r="G87" s="39"/>
      <c r="H87" s="9"/>
      <c r="I87" s="9">
        <f t="shared" ref="I87:AM87" si="71">I206+I299</f>
        <v>0</v>
      </c>
      <c r="J87" s="9">
        <f t="shared" si="71"/>
        <v>0</v>
      </c>
      <c r="K87" s="9">
        <f t="shared" si="71"/>
        <v>0</v>
      </c>
      <c r="L87" s="9">
        <f t="shared" si="71"/>
        <v>0</v>
      </c>
      <c r="M87" s="9">
        <f t="shared" si="71"/>
        <v>0</v>
      </c>
      <c r="N87" s="9">
        <f t="shared" si="71"/>
        <v>0</v>
      </c>
      <c r="O87" s="9">
        <f t="shared" si="71"/>
        <v>0</v>
      </c>
      <c r="P87" s="9">
        <f t="shared" si="71"/>
        <v>0</v>
      </c>
      <c r="Q87" s="9">
        <f t="shared" si="71"/>
        <v>0</v>
      </c>
      <c r="R87" s="9">
        <f t="shared" si="71"/>
        <v>0</v>
      </c>
      <c r="S87" s="9">
        <f t="shared" si="71"/>
        <v>0</v>
      </c>
      <c r="T87" s="9">
        <f t="shared" si="71"/>
        <v>0</v>
      </c>
      <c r="U87" s="9">
        <f t="shared" si="71"/>
        <v>0</v>
      </c>
      <c r="V87" s="9">
        <f t="shared" si="71"/>
        <v>0</v>
      </c>
      <c r="W87" s="9">
        <f t="shared" si="71"/>
        <v>0</v>
      </c>
      <c r="X87" s="9">
        <f t="shared" si="71"/>
        <v>0</v>
      </c>
      <c r="Y87" s="9">
        <f t="shared" si="71"/>
        <v>0</v>
      </c>
      <c r="Z87" s="9">
        <f t="shared" si="71"/>
        <v>0</v>
      </c>
      <c r="AA87" s="9">
        <f t="shared" si="71"/>
        <v>0</v>
      </c>
      <c r="AB87" s="9">
        <f t="shared" si="71"/>
        <v>0</v>
      </c>
      <c r="AC87" s="9">
        <f t="shared" si="71"/>
        <v>0</v>
      </c>
      <c r="AD87" s="9">
        <f t="shared" si="71"/>
        <v>0</v>
      </c>
      <c r="AE87" s="9">
        <f t="shared" si="71"/>
        <v>0</v>
      </c>
      <c r="AF87" s="9">
        <f t="shared" si="71"/>
        <v>0</v>
      </c>
      <c r="AG87" s="9">
        <f t="shared" si="71"/>
        <v>0</v>
      </c>
      <c r="AH87" s="9">
        <f t="shared" si="71"/>
        <v>0</v>
      </c>
      <c r="AI87" s="9">
        <f t="shared" si="71"/>
        <v>0</v>
      </c>
      <c r="AJ87" s="9">
        <f t="shared" si="71"/>
        <v>0</v>
      </c>
      <c r="AK87" s="9">
        <f t="shared" si="71"/>
        <v>0</v>
      </c>
      <c r="AL87" s="9">
        <f t="shared" si="71"/>
        <v>0</v>
      </c>
      <c r="AM87" s="9">
        <f t="shared" si="71"/>
        <v>0</v>
      </c>
    </row>
    <row r="88" spans="1:39" outlineLevel="2">
      <c r="A88" s="11">
        <f>ROW()</f>
        <v>88</v>
      </c>
      <c r="C88" s="6" t="s">
        <v>477</v>
      </c>
      <c r="D88" s="39"/>
      <c r="E88" s="39"/>
      <c r="F88" s="39"/>
      <c r="G88" s="39"/>
      <c r="H88" s="9"/>
      <c r="I88" s="9">
        <f t="shared" ref="I88:AM88" si="72">I207+I300</f>
        <v>0</v>
      </c>
      <c r="J88" s="9">
        <f t="shared" si="72"/>
        <v>0</v>
      </c>
      <c r="K88" s="9">
        <f t="shared" si="72"/>
        <v>0</v>
      </c>
      <c r="L88" s="9">
        <f t="shared" si="72"/>
        <v>0</v>
      </c>
      <c r="M88" s="9">
        <f t="shared" si="72"/>
        <v>0</v>
      </c>
      <c r="N88" s="9">
        <f t="shared" si="72"/>
        <v>0</v>
      </c>
      <c r="O88" s="9">
        <f t="shared" si="72"/>
        <v>0</v>
      </c>
      <c r="P88" s="9">
        <f t="shared" si="72"/>
        <v>0</v>
      </c>
      <c r="Q88" s="9">
        <f t="shared" si="72"/>
        <v>0</v>
      </c>
      <c r="R88" s="9">
        <f t="shared" si="72"/>
        <v>0</v>
      </c>
      <c r="S88" s="9">
        <f t="shared" si="72"/>
        <v>0</v>
      </c>
      <c r="T88" s="9">
        <f t="shared" si="72"/>
        <v>0</v>
      </c>
      <c r="U88" s="9">
        <f t="shared" si="72"/>
        <v>0</v>
      </c>
      <c r="V88" s="9">
        <f t="shared" si="72"/>
        <v>0</v>
      </c>
      <c r="W88" s="9">
        <f t="shared" si="72"/>
        <v>0</v>
      </c>
      <c r="X88" s="9">
        <f t="shared" si="72"/>
        <v>0</v>
      </c>
      <c r="Y88" s="9">
        <f t="shared" si="72"/>
        <v>0</v>
      </c>
      <c r="Z88" s="9">
        <f t="shared" si="72"/>
        <v>0</v>
      </c>
      <c r="AA88" s="9">
        <f t="shared" si="72"/>
        <v>0</v>
      </c>
      <c r="AB88" s="9">
        <f t="shared" si="72"/>
        <v>0</v>
      </c>
      <c r="AC88" s="9">
        <f t="shared" si="72"/>
        <v>0</v>
      </c>
      <c r="AD88" s="9">
        <f t="shared" si="72"/>
        <v>0</v>
      </c>
      <c r="AE88" s="9">
        <f t="shared" si="72"/>
        <v>0</v>
      </c>
      <c r="AF88" s="9">
        <f t="shared" si="72"/>
        <v>0</v>
      </c>
      <c r="AG88" s="9">
        <f t="shared" si="72"/>
        <v>0</v>
      </c>
      <c r="AH88" s="9">
        <f t="shared" si="72"/>
        <v>0</v>
      </c>
      <c r="AI88" s="9">
        <f t="shared" si="72"/>
        <v>0</v>
      </c>
      <c r="AJ88" s="9">
        <f t="shared" si="72"/>
        <v>0</v>
      </c>
      <c r="AK88" s="9">
        <f t="shared" si="72"/>
        <v>0</v>
      </c>
      <c r="AL88" s="9">
        <f t="shared" si="72"/>
        <v>0</v>
      </c>
      <c r="AM88" s="9">
        <f t="shared" si="72"/>
        <v>0</v>
      </c>
    </row>
    <row r="89" spans="1:39" outlineLevel="2">
      <c r="A89" s="11">
        <f>ROW()</f>
        <v>89</v>
      </c>
      <c r="C89" s="6" t="s">
        <v>511</v>
      </c>
      <c r="D89" s="39"/>
      <c r="E89" s="39"/>
      <c r="F89" s="39"/>
      <c r="G89" s="39"/>
      <c r="H89" s="9"/>
      <c r="I89" s="9">
        <f t="shared" ref="I89:AM89" si="73">I208+I301</f>
        <v>0</v>
      </c>
      <c r="J89" s="9">
        <f t="shared" si="73"/>
        <v>0</v>
      </c>
      <c r="K89" s="9">
        <f t="shared" si="73"/>
        <v>0</v>
      </c>
      <c r="L89" s="9">
        <f t="shared" si="73"/>
        <v>0</v>
      </c>
      <c r="M89" s="9">
        <f t="shared" si="73"/>
        <v>0</v>
      </c>
      <c r="N89" s="9">
        <f t="shared" si="73"/>
        <v>0</v>
      </c>
      <c r="O89" s="9">
        <f t="shared" si="73"/>
        <v>0</v>
      </c>
      <c r="P89" s="9">
        <f t="shared" si="73"/>
        <v>0</v>
      </c>
      <c r="Q89" s="9">
        <f t="shared" si="73"/>
        <v>0</v>
      </c>
      <c r="R89" s="9">
        <f t="shared" si="73"/>
        <v>0</v>
      </c>
      <c r="S89" s="9">
        <f t="shared" si="73"/>
        <v>0</v>
      </c>
      <c r="T89" s="9">
        <f t="shared" si="73"/>
        <v>0</v>
      </c>
      <c r="U89" s="9">
        <f t="shared" si="73"/>
        <v>0</v>
      </c>
      <c r="V89" s="9">
        <f t="shared" si="73"/>
        <v>0</v>
      </c>
      <c r="W89" s="9">
        <f t="shared" si="73"/>
        <v>0</v>
      </c>
      <c r="X89" s="9">
        <f t="shared" si="73"/>
        <v>0</v>
      </c>
      <c r="Y89" s="9">
        <f t="shared" si="73"/>
        <v>0</v>
      </c>
      <c r="Z89" s="9">
        <f t="shared" si="73"/>
        <v>0</v>
      </c>
      <c r="AA89" s="9">
        <f t="shared" si="73"/>
        <v>0</v>
      </c>
      <c r="AB89" s="9">
        <f t="shared" si="73"/>
        <v>0</v>
      </c>
      <c r="AC89" s="9">
        <f t="shared" si="73"/>
        <v>0</v>
      </c>
      <c r="AD89" s="9">
        <f t="shared" si="73"/>
        <v>0</v>
      </c>
      <c r="AE89" s="9">
        <f t="shared" si="73"/>
        <v>0</v>
      </c>
      <c r="AF89" s="9">
        <f t="shared" si="73"/>
        <v>0</v>
      </c>
      <c r="AG89" s="9">
        <f t="shared" si="73"/>
        <v>0</v>
      </c>
      <c r="AH89" s="9">
        <f t="shared" si="73"/>
        <v>0</v>
      </c>
      <c r="AI89" s="9">
        <f t="shared" si="73"/>
        <v>0</v>
      </c>
      <c r="AJ89" s="9">
        <f t="shared" si="73"/>
        <v>0</v>
      </c>
      <c r="AK89" s="9">
        <f t="shared" si="73"/>
        <v>0</v>
      </c>
      <c r="AL89" s="9">
        <f t="shared" si="73"/>
        <v>0</v>
      </c>
      <c r="AM89" s="9">
        <f t="shared" si="73"/>
        <v>0</v>
      </c>
    </row>
    <row r="90" spans="1:39" outlineLevel="2">
      <c r="A90" s="11">
        <f>ROW()</f>
        <v>90</v>
      </c>
      <c r="C90" s="6" t="s">
        <v>655</v>
      </c>
      <c r="D90" s="39"/>
      <c r="E90" s="39"/>
      <c r="F90" s="39"/>
      <c r="G90" s="3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</row>
    <row r="91" spans="1:39" outlineLevel="2">
      <c r="A91" s="11">
        <f>ROW()</f>
        <v>91</v>
      </c>
      <c r="C91" s="6" t="s">
        <v>656</v>
      </c>
      <c r="D91" s="39"/>
      <c r="E91" s="39"/>
      <c r="F91" s="39"/>
      <c r="G91" s="3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</row>
    <row r="92" spans="1:39" outlineLevel="2">
      <c r="A92" s="11">
        <f>ROW()</f>
        <v>92</v>
      </c>
      <c r="C92" s="6" t="s">
        <v>667</v>
      </c>
      <c r="D92" s="39"/>
      <c r="E92" s="39"/>
      <c r="F92" s="39"/>
      <c r="G92" s="3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</row>
    <row r="93" spans="1:39" outlineLevel="2">
      <c r="A93" s="11">
        <f>ROW()</f>
        <v>93</v>
      </c>
      <c r="C93" s="6" t="s">
        <v>212</v>
      </c>
      <c r="D93" s="39"/>
      <c r="E93" s="39"/>
      <c r="F93" s="39"/>
      <c r="G93" s="39"/>
      <c r="H93" s="9"/>
      <c r="I93" s="9">
        <f t="shared" ref="I93:AM93" si="74">I212+I305</f>
        <v>0</v>
      </c>
      <c r="J93" s="9">
        <f t="shared" si="74"/>
        <v>0</v>
      </c>
      <c r="K93" s="9">
        <f t="shared" si="74"/>
        <v>0</v>
      </c>
      <c r="L93" s="9">
        <f t="shared" si="74"/>
        <v>0</v>
      </c>
      <c r="M93" s="9">
        <f t="shared" si="74"/>
        <v>0</v>
      </c>
      <c r="N93" s="9">
        <f t="shared" si="74"/>
        <v>-3.4845121715831278</v>
      </c>
      <c r="O93" s="9">
        <f t="shared" si="74"/>
        <v>0</v>
      </c>
      <c r="P93" s="9">
        <f t="shared" si="74"/>
        <v>0</v>
      </c>
      <c r="Q93" s="9">
        <f t="shared" si="74"/>
        <v>0</v>
      </c>
      <c r="R93" s="9">
        <f t="shared" si="74"/>
        <v>0</v>
      </c>
      <c r="S93" s="9">
        <f t="shared" si="74"/>
        <v>0</v>
      </c>
      <c r="T93" s="9">
        <f t="shared" si="74"/>
        <v>0</v>
      </c>
      <c r="U93" s="9">
        <f t="shared" si="74"/>
        <v>0</v>
      </c>
      <c r="V93" s="9">
        <f t="shared" si="74"/>
        <v>0</v>
      </c>
      <c r="W93" s="9">
        <f t="shared" si="74"/>
        <v>0</v>
      </c>
      <c r="X93" s="9">
        <f t="shared" si="74"/>
        <v>0</v>
      </c>
      <c r="Y93" s="9">
        <f t="shared" si="74"/>
        <v>0</v>
      </c>
      <c r="Z93" s="9">
        <f t="shared" si="74"/>
        <v>0</v>
      </c>
      <c r="AA93" s="9">
        <f t="shared" si="74"/>
        <v>0</v>
      </c>
      <c r="AB93" s="9">
        <f t="shared" si="74"/>
        <v>0</v>
      </c>
      <c r="AC93" s="9">
        <f t="shared" si="74"/>
        <v>0</v>
      </c>
      <c r="AD93" s="9">
        <f t="shared" si="74"/>
        <v>0</v>
      </c>
      <c r="AE93" s="9">
        <f t="shared" si="74"/>
        <v>0</v>
      </c>
      <c r="AF93" s="9">
        <f t="shared" si="74"/>
        <v>0</v>
      </c>
      <c r="AG93" s="9">
        <f t="shared" si="74"/>
        <v>0</v>
      </c>
      <c r="AH93" s="9">
        <f t="shared" si="74"/>
        <v>0</v>
      </c>
      <c r="AI93" s="9">
        <f t="shared" si="74"/>
        <v>0</v>
      </c>
      <c r="AJ93" s="9">
        <f t="shared" si="74"/>
        <v>0</v>
      </c>
      <c r="AK93" s="9">
        <f t="shared" si="74"/>
        <v>0</v>
      </c>
      <c r="AL93" s="9">
        <f t="shared" si="74"/>
        <v>0</v>
      </c>
      <c r="AM93" s="9">
        <f t="shared" si="74"/>
        <v>0</v>
      </c>
    </row>
    <row r="94" spans="1:39" outlineLevel="2">
      <c r="A94" s="11">
        <f>ROW()</f>
        <v>94</v>
      </c>
      <c r="C94" s="6" t="s">
        <v>362</v>
      </c>
      <c r="D94" s="39"/>
      <c r="E94" s="39"/>
      <c r="F94" s="39"/>
      <c r="G94" s="39"/>
      <c r="H94" s="9"/>
      <c r="I94" s="9">
        <f t="shared" ref="I94:AM94" si="75">I213+I306</f>
        <v>0</v>
      </c>
      <c r="J94" s="9">
        <f t="shared" si="75"/>
        <v>0</v>
      </c>
      <c r="K94" s="9">
        <f t="shared" si="75"/>
        <v>0</v>
      </c>
      <c r="L94" s="9">
        <f t="shared" si="75"/>
        <v>0</v>
      </c>
      <c r="M94" s="9">
        <f t="shared" si="75"/>
        <v>0</v>
      </c>
      <c r="N94" s="9">
        <f t="shared" si="75"/>
        <v>0</v>
      </c>
      <c r="O94" s="9">
        <f t="shared" si="75"/>
        <v>0</v>
      </c>
      <c r="P94" s="9">
        <f t="shared" si="75"/>
        <v>0</v>
      </c>
      <c r="Q94" s="9">
        <f t="shared" si="75"/>
        <v>0</v>
      </c>
      <c r="R94" s="9">
        <f t="shared" si="75"/>
        <v>0</v>
      </c>
      <c r="S94" s="9">
        <f t="shared" si="75"/>
        <v>0</v>
      </c>
      <c r="T94" s="9">
        <f t="shared" si="75"/>
        <v>0</v>
      </c>
      <c r="U94" s="9">
        <f t="shared" si="75"/>
        <v>0</v>
      </c>
      <c r="V94" s="9">
        <f t="shared" si="75"/>
        <v>0</v>
      </c>
      <c r="W94" s="9">
        <f t="shared" si="75"/>
        <v>0</v>
      </c>
      <c r="X94" s="9">
        <f t="shared" si="75"/>
        <v>0</v>
      </c>
      <c r="Y94" s="9">
        <f t="shared" si="75"/>
        <v>0</v>
      </c>
      <c r="Z94" s="9">
        <f t="shared" si="75"/>
        <v>0</v>
      </c>
      <c r="AA94" s="9">
        <f t="shared" si="75"/>
        <v>0</v>
      </c>
      <c r="AB94" s="9">
        <f t="shared" si="75"/>
        <v>0</v>
      </c>
      <c r="AC94" s="9">
        <f t="shared" si="75"/>
        <v>0</v>
      </c>
      <c r="AD94" s="9">
        <f t="shared" si="75"/>
        <v>0</v>
      </c>
      <c r="AE94" s="9">
        <f t="shared" si="75"/>
        <v>0</v>
      </c>
      <c r="AF94" s="9">
        <f t="shared" si="75"/>
        <v>0</v>
      </c>
      <c r="AG94" s="9">
        <f t="shared" si="75"/>
        <v>0</v>
      </c>
      <c r="AH94" s="9">
        <f t="shared" si="75"/>
        <v>0</v>
      </c>
      <c r="AI94" s="9">
        <f t="shared" si="75"/>
        <v>0</v>
      </c>
      <c r="AJ94" s="9">
        <f t="shared" si="75"/>
        <v>0</v>
      </c>
      <c r="AK94" s="9">
        <f t="shared" si="75"/>
        <v>0</v>
      </c>
      <c r="AL94" s="9">
        <f t="shared" si="75"/>
        <v>0</v>
      </c>
      <c r="AM94" s="9">
        <f t="shared" si="75"/>
        <v>0</v>
      </c>
    </row>
    <row r="95" spans="1:39" outlineLevel="2">
      <c r="A95" s="11">
        <f>ROW()</f>
        <v>95</v>
      </c>
      <c r="C95" s="77" t="s">
        <v>1</v>
      </c>
      <c r="D95" s="83"/>
      <c r="E95" s="83"/>
      <c r="F95" s="83"/>
      <c r="G95" s="83"/>
      <c r="H95" s="87"/>
      <c r="I95" s="87">
        <f>SUM(I82:I94)</f>
        <v>0</v>
      </c>
      <c r="J95" s="87">
        <f t="shared" ref="J95:AM95" si="76">SUM(J82:J94)</f>
        <v>0</v>
      </c>
      <c r="K95" s="87">
        <f t="shared" si="76"/>
        <v>0</v>
      </c>
      <c r="L95" s="87">
        <f t="shared" si="76"/>
        <v>0</v>
      </c>
      <c r="M95" s="87">
        <f t="shared" si="76"/>
        <v>0</v>
      </c>
      <c r="N95" s="87">
        <f t="shared" si="76"/>
        <v>-10.029678788838602</v>
      </c>
      <c r="O95" s="87">
        <f t="shared" si="76"/>
        <v>0</v>
      </c>
      <c r="P95" s="87">
        <f t="shared" si="76"/>
        <v>-5.0440070566702321E-2</v>
      </c>
      <c r="Q95" s="87">
        <f t="shared" si="76"/>
        <v>-3.811346199469981E-2</v>
      </c>
      <c r="R95" s="87">
        <f t="shared" si="76"/>
        <v>-0.12169909446469535</v>
      </c>
      <c r="S95" s="87">
        <f t="shared" si="76"/>
        <v>-1.594892638442983E-2</v>
      </c>
      <c r="T95" s="87">
        <f t="shared" si="76"/>
        <v>-6.1750146625346556</v>
      </c>
      <c r="U95" s="87">
        <f t="shared" si="76"/>
        <v>-0.5074146548104348</v>
      </c>
      <c r="V95" s="87">
        <f t="shared" si="76"/>
        <v>-1.0108246087615684</v>
      </c>
      <c r="W95" s="87">
        <f t="shared" si="76"/>
        <v>-2.8517200720965712</v>
      </c>
      <c r="X95" s="87">
        <f t="shared" si="76"/>
        <v>-1.0026324110327582</v>
      </c>
      <c r="Y95" s="87">
        <f t="shared" si="76"/>
        <v>0</v>
      </c>
      <c r="Z95" s="87">
        <f t="shared" si="76"/>
        <v>0</v>
      </c>
      <c r="AA95" s="87">
        <f t="shared" si="76"/>
        <v>0</v>
      </c>
      <c r="AB95" s="87">
        <f t="shared" si="76"/>
        <v>0</v>
      </c>
      <c r="AC95" s="87">
        <f t="shared" si="76"/>
        <v>0</v>
      </c>
      <c r="AD95" s="87">
        <f t="shared" si="76"/>
        <v>0</v>
      </c>
      <c r="AE95" s="87">
        <f t="shared" si="76"/>
        <v>0</v>
      </c>
      <c r="AF95" s="87">
        <f t="shared" si="76"/>
        <v>0</v>
      </c>
      <c r="AG95" s="87">
        <f t="shared" si="76"/>
        <v>0</v>
      </c>
      <c r="AH95" s="87">
        <f t="shared" si="76"/>
        <v>0</v>
      </c>
      <c r="AI95" s="87">
        <f t="shared" si="76"/>
        <v>0</v>
      </c>
      <c r="AJ95" s="87">
        <f t="shared" si="76"/>
        <v>0</v>
      </c>
      <c r="AK95" s="87">
        <f t="shared" si="76"/>
        <v>0</v>
      </c>
      <c r="AL95" s="87">
        <f t="shared" si="76"/>
        <v>0</v>
      </c>
      <c r="AM95" s="87">
        <f t="shared" si="76"/>
        <v>0</v>
      </c>
    </row>
    <row r="96" spans="1:39" outlineLevel="2">
      <c r="A96" s="11">
        <f>ROW()</f>
        <v>96</v>
      </c>
      <c r="B96" s="343" t="s">
        <v>6</v>
      </c>
      <c r="D96" s="39"/>
      <c r="E96" s="39"/>
      <c r="F96" s="39"/>
      <c r="G96" s="39"/>
      <c r="H96" s="332" t="s">
        <v>47</v>
      </c>
      <c r="I96" s="182" t="str">
        <f t="shared" ref="I96:AM96" si="77">IF(ROUND(I95-I214-I307,6)=0,"OK","Wrong")</f>
        <v>OK</v>
      </c>
      <c r="J96" s="182" t="str">
        <f t="shared" si="77"/>
        <v>OK</v>
      </c>
      <c r="K96" s="182" t="str">
        <f t="shared" si="77"/>
        <v>OK</v>
      </c>
      <c r="L96" s="182" t="str">
        <f t="shared" si="77"/>
        <v>OK</v>
      </c>
      <c r="M96" s="182" t="str">
        <f t="shared" si="77"/>
        <v>OK</v>
      </c>
      <c r="N96" s="182" t="str">
        <f t="shared" si="77"/>
        <v>OK</v>
      </c>
      <c r="O96" s="182" t="str">
        <f t="shared" si="77"/>
        <v>OK</v>
      </c>
      <c r="P96" s="182" t="str">
        <f t="shared" si="77"/>
        <v>OK</v>
      </c>
      <c r="Q96" s="182" t="str">
        <f t="shared" si="77"/>
        <v>OK</v>
      </c>
      <c r="R96" s="182" t="str">
        <f t="shared" si="77"/>
        <v>OK</v>
      </c>
      <c r="S96" s="182" t="str">
        <f t="shared" si="77"/>
        <v>OK</v>
      </c>
      <c r="T96" s="182" t="str">
        <f t="shared" si="77"/>
        <v>OK</v>
      </c>
      <c r="U96" s="182" t="str">
        <f t="shared" si="77"/>
        <v>OK</v>
      </c>
      <c r="V96" s="182" t="str">
        <f t="shared" si="77"/>
        <v>OK</v>
      </c>
      <c r="W96" s="182" t="str">
        <f t="shared" si="77"/>
        <v>OK</v>
      </c>
      <c r="X96" s="182" t="str">
        <f t="shared" si="77"/>
        <v>OK</v>
      </c>
      <c r="Y96" s="182" t="str">
        <f t="shared" si="77"/>
        <v>OK</v>
      </c>
      <c r="Z96" s="182" t="str">
        <f t="shared" si="77"/>
        <v>OK</v>
      </c>
      <c r="AA96" s="182" t="str">
        <f t="shared" si="77"/>
        <v>OK</v>
      </c>
      <c r="AB96" s="182" t="str">
        <f t="shared" si="77"/>
        <v>OK</v>
      </c>
      <c r="AC96" s="182" t="str">
        <f t="shared" si="77"/>
        <v>OK</v>
      </c>
      <c r="AD96" s="182" t="str">
        <f t="shared" si="77"/>
        <v>OK</v>
      </c>
      <c r="AE96" s="182" t="str">
        <f t="shared" si="77"/>
        <v>OK</v>
      </c>
      <c r="AF96" s="182" t="str">
        <f t="shared" si="77"/>
        <v>OK</v>
      </c>
      <c r="AG96" s="182" t="str">
        <f t="shared" si="77"/>
        <v>OK</v>
      </c>
      <c r="AH96" s="182" t="str">
        <f t="shared" si="77"/>
        <v>OK</v>
      </c>
      <c r="AI96" s="182" t="str">
        <f t="shared" si="77"/>
        <v>OK</v>
      </c>
      <c r="AJ96" s="182" t="str">
        <f t="shared" si="77"/>
        <v>OK</v>
      </c>
      <c r="AK96" s="182" t="str">
        <f t="shared" si="77"/>
        <v>OK</v>
      </c>
      <c r="AL96" s="182" t="str">
        <f t="shared" si="77"/>
        <v>OK</v>
      </c>
      <c r="AM96" s="182" t="str">
        <f t="shared" si="77"/>
        <v>OK</v>
      </c>
    </row>
    <row r="97" spans="1:39" outlineLevel="2">
      <c r="A97" s="11">
        <f>ROW()</f>
        <v>97</v>
      </c>
      <c r="C97" s="6" t="s">
        <v>2</v>
      </c>
      <c r="D97" s="39"/>
      <c r="E97" s="39"/>
      <c r="F97" s="39"/>
      <c r="G97" s="39"/>
      <c r="H97" s="9"/>
      <c r="I97" s="9">
        <f t="shared" ref="I97:AM97" si="78">I216+I309</f>
        <v>-46.799387708527526</v>
      </c>
      <c r="J97" s="9">
        <f t="shared" si="78"/>
        <v>-46.811791467121033</v>
      </c>
      <c r="K97" s="9">
        <f t="shared" si="78"/>
        <v>-46.819868333181923</v>
      </c>
      <c r="L97" s="9">
        <f t="shared" si="78"/>
        <v>-46.824425993316282</v>
      </c>
      <c r="M97" s="9">
        <f t="shared" si="78"/>
        <v>-46.83475284349413</v>
      </c>
      <c r="N97" s="9">
        <f t="shared" si="78"/>
        <v>-46.854842930642384</v>
      </c>
      <c r="O97" s="9">
        <f t="shared" si="78"/>
        <v>-46.964793605826365</v>
      </c>
      <c r="P97" s="9">
        <f t="shared" si="78"/>
        <v>-47.105131690230287</v>
      </c>
      <c r="Q97" s="9">
        <f t="shared" si="78"/>
        <v>-53.317284490448813</v>
      </c>
      <c r="R97" s="9">
        <f t="shared" si="78"/>
        <v>-60.011511447942382</v>
      </c>
      <c r="S97" s="9">
        <f t="shared" si="78"/>
        <v>-62.053642796775939</v>
      </c>
      <c r="T97" s="9">
        <f t="shared" si="78"/>
        <v>-73.481774623158969</v>
      </c>
      <c r="U97" s="9">
        <f t="shared" si="78"/>
        <v>-73.921621854183414</v>
      </c>
      <c r="V97" s="9">
        <f t="shared" si="78"/>
        <v>-74.00082968363543</v>
      </c>
      <c r="W97" s="9">
        <f t="shared" si="78"/>
        <v>-74.086312419056995</v>
      </c>
      <c r="X97" s="9">
        <f t="shared" si="78"/>
        <v>-74.096907752087589</v>
      </c>
      <c r="Y97" s="9">
        <f t="shared" si="78"/>
        <v>-74.873240657062098</v>
      </c>
      <c r="Z97" s="9">
        <f t="shared" si="78"/>
        <v>-74.940782084718478</v>
      </c>
      <c r="AA97" s="9">
        <f t="shared" si="78"/>
        <v>-74.98653877753938</v>
      </c>
      <c r="AB97" s="9">
        <f t="shared" si="78"/>
        <v>-75.016653892536709</v>
      </c>
      <c r="AC97" s="9">
        <f t="shared" si="78"/>
        <v>-74.0388659966559</v>
      </c>
      <c r="AD97" s="9">
        <f t="shared" si="78"/>
        <v>-84.672711511867661</v>
      </c>
      <c r="AE97" s="9">
        <f t="shared" si="78"/>
        <v>-84.672711511867661</v>
      </c>
      <c r="AF97" s="9">
        <f t="shared" si="78"/>
        <v>-84.672711511867647</v>
      </c>
      <c r="AG97" s="9">
        <f t="shared" si="78"/>
        <v>-84.672711511867647</v>
      </c>
      <c r="AH97" s="9">
        <f t="shared" si="78"/>
        <v>-84.672711511867647</v>
      </c>
      <c r="AI97" s="9">
        <f t="shared" si="78"/>
        <v>-84.764067147373993</v>
      </c>
      <c r="AJ97" s="9">
        <f t="shared" si="78"/>
        <v>-84.769258581652053</v>
      </c>
      <c r="AK97" s="9">
        <f t="shared" si="78"/>
        <v>-84.774611126011521</v>
      </c>
      <c r="AL97" s="9">
        <f t="shared" si="78"/>
        <v>-84.780134289019571</v>
      </c>
      <c r="AM97" s="9">
        <f t="shared" si="78"/>
        <v>-84.788905193583901</v>
      </c>
    </row>
    <row r="98" spans="1:39" outlineLevel="2">
      <c r="A98" s="11">
        <f>ROW()</f>
        <v>98</v>
      </c>
      <c r="C98" s="6" t="s">
        <v>3</v>
      </c>
      <c r="D98" s="39"/>
      <c r="E98" s="39"/>
      <c r="F98" s="39"/>
      <c r="G98" s="39"/>
      <c r="H98" s="9"/>
      <c r="I98" s="9">
        <f t="shared" ref="I98:AM98" si="79">I217+I310</f>
        <v>-22.819298479747395</v>
      </c>
      <c r="J98" s="9">
        <f t="shared" si="79"/>
        <v>-22.883913408234505</v>
      </c>
      <c r="K98" s="9">
        <f t="shared" si="79"/>
        <v>-23.17669980294173</v>
      </c>
      <c r="L98" s="9">
        <f t="shared" si="79"/>
        <v>-23.476216919366358</v>
      </c>
      <c r="M98" s="9">
        <f t="shared" si="79"/>
        <v>-23.599389126794915</v>
      </c>
      <c r="N98" s="9">
        <f t="shared" si="79"/>
        <v>-21.449415491078742</v>
      </c>
      <c r="O98" s="9">
        <f t="shared" si="79"/>
        <v>-21.561567962930649</v>
      </c>
      <c r="P98" s="9">
        <f t="shared" si="79"/>
        <v>-25.483405567179684</v>
      </c>
      <c r="Q98" s="9">
        <f t="shared" si="79"/>
        <v>-32.171801434768142</v>
      </c>
      <c r="R98" s="9">
        <f t="shared" si="79"/>
        <v>-34.475827284966769</v>
      </c>
      <c r="S98" s="9">
        <f t="shared" si="79"/>
        <v>-34.499218734744879</v>
      </c>
      <c r="T98" s="9">
        <f t="shared" si="79"/>
        <v>-44.594863273755962</v>
      </c>
      <c r="U98" s="9">
        <f t="shared" si="79"/>
        <v>-46.432481405062617</v>
      </c>
      <c r="V98" s="9">
        <f t="shared" si="79"/>
        <v>-46.747618155367832</v>
      </c>
      <c r="W98" s="9">
        <f t="shared" si="79"/>
        <v>-46.846123892359053</v>
      </c>
      <c r="X98" s="9">
        <f t="shared" si="79"/>
        <v>-46.980153140740882</v>
      </c>
      <c r="Y98" s="9">
        <f t="shared" si="79"/>
        <v>-46.90082948080304</v>
      </c>
      <c r="Z98" s="9">
        <f t="shared" si="79"/>
        <v>-47.570124761272034</v>
      </c>
      <c r="AA98" s="9">
        <f t="shared" si="79"/>
        <v>-48.227836975282159</v>
      </c>
      <c r="AB98" s="9">
        <f t="shared" si="79"/>
        <v>-40.465985321927732</v>
      </c>
      <c r="AC98" s="9">
        <f t="shared" si="79"/>
        <v>-25.09718397946747</v>
      </c>
      <c r="AD98" s="9">
        <f t="shared" si="79"/>
        <v>-24.338002196149052</v>
      </c>
      <c r="AE98" s="9">
        <f t="shared" si="79"/>
        <v>-24.538973272665693</v>
      </c>
      <c r="AF98" s="9">
        <f t="shared" si="79"/>
        <v>-24.63512455806589</v>
      </c>
      <c r="AG98" s="9">
        <f t="shared" si="79"/>
        <v>-24.753669139745782</v>
      </c>
      <c r="AH98" s="9">
        <f t="shared" si="79"/>
        <v>-24.864168526953964</v>
      </c>
      <c r="AI98" s="9">
        <f t="shared" si="79"/>
        <v>-24.821084165190801</v>
      </c>
      <c r="AJ98" s="9">
        <f t="shared" si="79"/>
        <v>-25.041988067003036</v>
      </c>
      <c r="AK98" s="9">
        <f t="shared" si="79"/>
        <v>-25.233161191234363</v>
      </c>
      <c r="AL98" s="9">
        <f t="shared" si="79"/>
        <v>-25.452670693606002</v>
      </c>
      <c r="AM98" s="9">
        <f t="shared" si="79"/>
        <v>-25.60322664387752</v>
      </c>
    </row>
    <row r="99" spans="1:39" outlineLevel="2">
      <c r="A99" s="11">
        <f>ROW()</f>
        <v>99</v>
      </c>
      <c r="C99" s="6" t="s">
        <v>4</v>
      </c>
      <c r="D99" s="39"/>
      <c r="E99" s="39"/>
      <c r="F99" s="39"/>
      <c r="G99" s="39"/>
      <c r="H99" s="9"/>
      <c r="I99" s="9">
        <f t="shared" ref="I99:AM99" si="80">I218+I311</f>
        <v>-0.92197412274653678</v>
      </c>
      <c r="J99" s="9">
        <f t="shared" si="80"/>
        <v>-0.92197412274653678</v>
      </c>
      <c r="K99" s="9">
        <f t="shared" si="80"/>
        <v>-0.92399333926175897</v>
      </c>
      <c r="L99" s="9">
        <f t="shared" si="80"/>
        <v>-0.92601255577698127</v>
      </c>
      <c r="M99" s="9">
        <f t="shared" si="80"/>
        <v>-0.92803177229220346</v>
      </c>
      <c r="N99" s="9">
        <f t="shared" si="80"/>
        <v>-1.0189831926569455</v>
      </c>
      <c r="O99" s="9">
        <f t="shared" si="80"/>
        <v>-1.0575751929428094</v>
      </c>
      <c r="P99" s="9">
        <f t="shared" si="80"/>
        <v>-1.099676618263985</v>
      </c>
      <c r="Q99" s="9">
        <f t="shared" si="80"/>
        <v>-1.1049394291040968</v>
      </c>
      <c r="R99" s="9">
        <f t="shared" si="80"/>
        <v>-1.1049394291040968</v>
      </c>
      <c r="S99" s="9">
        <f t="shared" si="80"/>
        <v>-1.1049394291040968</v>
      </c>
      <c r="T99" s="9">
        <f t="shared" si="80"/>
        <v>-1.1633816542202993</v>
      </c>
      <c r="U99" s="9">
        <f t="shared" si="80"/>
        <v>-1.1792073362229589</v>
      </c>
      <c r="V99" s="9">
        <f t="shared" si="80"/>
        <v>-1.1931853579077081</v>
      </c>
      <c r="W99" s="9">
        <f t="shared" si="80"/>
        <v>-1.2696569168877367</v>
      </c>
      <c r="X99" s="9">
        <f t="shared" si="80"/>
        <v>-1.3461284758677659</v>
      </c>
      <c r="Y99" s="9">
        <f t="shared" si="80"/>
        <v>0.31901631384111806</v>
      </c>
      <c r="Z99" s="9">
        <f t="shared" si="80"/>
        <v>-1.4511975613326547</v>
      </c>
      <c r="AA99" s="9">
        <f t="shared" si="80"/>
        <v>-1.5202286559666591</v>
      </c>
      <c r="AB99" s="9">
        <f t="shared" si="80"/>
        <v>-1.5420989988465692</v>
      </c>
      <c r="AC99" s="9">
        <f t="shared" si="80"/>
        <v>-1.3896411257295349</v>
      </c>
      <c r="AD99" s="9">
        <f t="shared" si="80"/>
        <v>-17.612879539221915</v>
      </c>
      <c r="AE99" s="9">
        <f t="shared" si="80"/>
        <v>-1.8523623096094475</v>
      </c>
      <c r="AF99" s="9">
        <f t="shared" si="80"/>
        <v>-1.9002351014964654</v>
      </c>
      <c r="AG99" s="9">
        <f t="shared" si="80"/>
        <v>-1.9562595955780586</v>
      </c>
      <c r="AH99" s="9">
        <f t="shared" si="80"/>
        <v>-2.0041968297345489</v>
      </c>
      <c r="AI99" s="9">
        <f t="shared" si="80"/>
        <v>-2.3697728832593796</v>
      </c>
      <c r="AJ99" s="9">
        <f t="shared" si="80"/>
        <v>-2.4913083788835175</v>
      </c>
      <c r="AK99" s="9">
        <f t="shared" si="80"/>
        <v>-2.604707930448694</v>
      </c>
      <c r="AL99" s="9">
        <f t="shared" si="80"/>
        <v>-2.7556672395437478</v>
      </c>
      <c r="AM99" s="9">
        <f t="shared" si="80"/>
        <v>-2.8810125740150365</v>
      </c>
    </row>
    <row r="100" spans="1:39" outlineLevel="2">
      <c r="A100" s="11">
        <f>ROW()</f>
        <v>100</v>
      </c>
      <c r="C100" s="6" t="s">
        <v>5</v>
      </c>
      <c r="D100" s="39"/>
      <c r="E100" s="39"/>
      <c r="F100" s="39"/>
      <c r="G100" s="39"/>
      <c r="H100" s="9"/>
      <c r="I100" s="9">
        <f t="shared" ref="I100:AM100" si="81">I219+I312</f>
        <v>-5.711115758568206</v>
      </c>
      <c r="J100" s="9">
        <f t="shared" si="81"/>
        <v>-6.0518248919033697</v>
      </c>
      <c r="K100" s="9">
        <f t="shared" si="81"/>
        <v>-6.3907167303748329</v>
      </c>
      <c r="L100" s="9">
        <f t="shared" si="81"/>
        <v>-6.7757140126105373</v>
      </c>
      <c r="M100" s="9">
        <f t="shared" si="81"/>
        <v>-7.093404077672167</v>
      </c>
      <c r="N100" s="9">
        <f t="shared" si="81"/>
        <v>-6.2700114838048053</v>
      </c>
      <c r="O100" s="9">
        <f t="shared" si="81"/>
        <v>-6.4986398491346966</v>
      </c>
      <c r="P100" s="9">
        <f t="shared" si="81"/>
        <v>-6.6799098748230925</v>
      </c>
      <c r="Q100" s="9">
        <f t="shared" si="81"/>
        <v>-6.770547172625017</v>
      </c>
      <c r="R100" s="9">
        <f t="shared" si="81"/>
        <v>-7.0828151547180154</v>
      </c>
      <c r="S100" s="9">
        <f t="shared" si="81"/>
        <v>-7.4541544199455849</v>
      </c>
      <c r="T100" s="9">
        <f t="shared" si="81"/>
        <v>-7.18969826752482</v>
      </c>
      <c r="U100" s="9">
        <f t="shared" si="81"/>
        <v>-10.623727289556797</v>
      </c>
      <c r="V100" s="9">
        <f t="shared" si="81"/>
        <v>-10.71130296975322</v>
      </c>
      <c r="W100" s="9">
        <f t="shared" si="81"/>
        <v>-10.791874365975374</v>
      </c>
      <c r="X100" s="9">
        <f t="shared" si="81"/>
        <v>-11.007647678386641</v>
      </c>
      <c r="Y100" s="9">
        <f t="shared" si="81"/>
        <v>-4.2717148568122347</v>
      </c>
      <c r="Z100" s="9">
        <f t="shared" si="81"/>
        <v>-4.8779477302052827</v>
      </c>
      <c r="AA100" s="9">
        <f t="shared" si="81"/>
        <v>-4.9914104980073022</v>
      </c>
      <c r="AB100" s="9">
        <f t="shared" si="81"/>
        <v>-5.1027467435200293</v>
      </c>
      <c r="AC100" s="9">
        <f t="shared" si="81"/>
        <v>-2.2972778331174259</v>
      </c>
      <c r="AD100" s="9">
        <f t="shared" si="81"/>
        <v>-9.9231066768862473</v>
      </c>
      <c r="AE100" s="9">
        <f t="shared" si="81"/>
        <v>-4.7560412849363747</v>
      </c>
      <c r="AF100" s="9">
        <f t="shared" si="81"/>
        <v>-4.761252332075407</v>
      </c>
      <c r="AG100" s="9">
        <f t="shared" si="81"/>
        <v>-4.2105671393918627</v>
      </c>
      <c r="AH100" s="9">
        <f t="shared" si="81"/>
        <v>-3.8259363871679333</v>
      </c>
      <c r="AI100" s="9">
        <f t="shared" si="81"/>
        <v>-3.2065408765253767</v>
      </c>
      <c r="AJ100" s="9">
        <f t="shared" si="81"/>
        <v>-3.0570408472980377</v>
      </c>
      <c r="AK100" s="9">
        <f t="shared" si="81"/>
        <v>-2.6235616837455078</v>
      </c>
      <c r="AL100" s="9">
        <f t="shared" si="81"/>
        <v>-2.5179793468573002</v>
      </c>
      <c r="AM100" s="9">
        <f t="shared" si="81"/>
        <v>-2.325126618823453</v>
      </c>
    </row>
    <row r="101" spans="1:39" outlineLevel="2">
      <c r="A101" s="11">
        <f>ROW()</f>
        <v>101</v>
      </c>
      <c r="C101" s="6" t="s">
        <v>473</v>
      </c>
      <c r="D101" s="39"/>
      <c r="E101" s="39"/>
      <c r="F101" s="39"/>
      <c r="G101" s="39"/>
      <c r="H101" s="9"/>
      <c r="I101" s="9">
        <f t="shared" ref="I101:AM101" si="82">I220+I313</f>
        <v>0</v>
      </c>
      <c r="J101" s="9">
        <f t="shared" si="82"/>
        <v>0</v>
      </c>
      <c r="K101" s="9">
        <f t="shared" si="82"/>
        <v>0</v>
      </c>
      <c r="L101" s="9">
        <f t="shared" si="82"/>
        <v>0</v>
      </c>
      <c r="M101" s="9">
        <f t="shared" si="82"/>
        <v>0</v>
      </c>
      <c r="N101" s="9">
        <f t="shared" si="82"/>
        <v>0</v>
      </c>
      <c r="O101" s="9">
        <f t="shared" si="82"/>
        <v>0</v>
      </c>
      <c r="P101" s="9">
        <f t="shared" si="82"/>
        <v>0</v>
      </c>
      <c r="Q101" s="9">
        <f t="shared" si="82"/>
        <v>0</v>
      </c>
      <c r="R101" s="9">
        <f t="shared" si="82"/>
        <v>0</v>
      </c>
      <c r="S101" s="9">
        <f t="shared" si="82"/>
        <v>0</v>
      </c>
      <c r="T101" s="9">
        <f t="shared" si="82"/>
        <v>0</v>
      </c>
      <c r="U101" s="9">
        <f t="shared" si="82"/>
        <v>0</v>
      </c>
      <c r="V101" s="9">
        <f t="shared" si="82"/>
        <v>0</v>
      </c>
      <c r="W101" s="9">
        <f t="shared" si="82"/>
        <v>0</v>
      </c>
      <c r="X101" s="9">
        <f t="shared" si="82"/>
        <v>0</v>
      </c>
      <c r="Y101" s="9">
        <f t="shared" si="82"/>
        <v>0</v>
      </c>
      <c r="Z101" s="9">
        <f t="shared" si="82"/>
        <v>0</v>
      </c>
      <c r="AA101" s="9">
        <f t="shared" si="82"/>
        <v>0</v>
      </c>
      <c r="AB101" s="9">
        <f t="shared" si="82"/>
        <v>0</v>
      </c>
      <c r="AC101" s="9">
        <f t="shared" si="82"/>
        <v>-1.0018992968548044</v>
      </c>
      <c r="AD101" s="9">
        <f t="shared" si="82"/>
        <v>-20.442997852824362</v>
      </c>
      <c r="AE101" s="9">
        <f t="shared" si="82"/>
        <v>-6.7377900232905876</v>
      </c>
      <c r="AF101" s="9">
        <f t="shared" si="82"/>
        <v>-6.8265626699054858</v>
      </c>
      <c r="AG101" s="9">
        <f t="shared" si="82"/>
        <v>-6.6733294417054498</v>
      </c>
      <c r="AH101" s="9">
        <f t="shared" si="82"/>
        <v>-7.2009524873200963</v>
      </c>
      <c r="AI101" s="9">
        <f t="shared" si="82"/>
        <v>-9.1962142467350478</v>
      </c>
      <c r="AJ101" s="9">
        <f t="shared" si="82"/>
        <v>-13.040958297845229</v>
      </c>
      <c r="AK101" s="9">
        <f t="shared" si="82"/>
        <v>-13.06176747529263</v>
      </c>
      <c r="AL101" s="9">
        <f t="shared" si="82"/>
        <v>-9.9871508210422011</v>
      </c>
      <c r="AM101" s="9">
        <f t="shared" si="82"/>
        <v>-11.160885363648612</v>
      </c>
    </row>
    <row r="102" spans="1:39" outlineLevel="2">
      <c r="A102" s="11">
        <f>ROW()</f>
        <v>102</v>
      </c>
      <c r="C102" s="6" t="s">
        <v>474</v>
      </c>
      <c r="D102" s="39"/>
      <c r="E102" s="39"/>
      <c r="F102" s="39"/>
      <c r="G102" s="39"/>
      <c r="H102" s="9"/>
      <c r="I102" s="9">
        <f t="shared" ref="I102:AM102" si="83">I221+I314</f>
        <v>0</v>
      </c>
      <c r="J102" s="9">
        <f t="shared" si="83"/>
        <v>0</v>
      </c>
      <c r="K102" s="9">
        <f t="shared" si="83"/>
        <v>0</v>
      </c>
      <c r="L102" s="9">
        <f t="shared" si="83"/>
        <v>0</v>
      </c>
      <c r="M102" s="9">
        <f t="shared" si="83"/>
        <v>0</v>
      </c>
      <c r="N102" s="9">
        <f t="shared" si="83"/>
        <v>0</v>
      </c>
      <c r="O102" s="9">
        <f t="shared" si="83"/>
        <v>0</v>
      </c>
      <c r="P102" s="9">
        <f t="shared" si="83"/>
        <v>0</v>
      </c>
      <c r="Q102" s="9">
        <f t="shared" si="83"/>
        <v>0</v>
      </c>
      <c r="R102" s="9">
        <f t="shared" si="83"/>
        <v>0</v>
      </c>
      <c r="S102" s="9">
        <f t="shared" si="83"/>
        <v>0</v>
      </c>
      <c r="T102" s="9">
        <f t="shared" si="83"/>
        <v>0</v>
      </c>
      <c r="U102" s="9">
        <f t="shared" si="83"/>
        <v>0</v>
      </c>
      <c r="V102" s="9">
        <f t="shared" si="83"/>
        <v>0</v>
      </c>
      <c r="W102" s="9">
        <f t="shared" si="83"/>
        <v>0</v>
      </c>
      <c r="X102" s="9">
        <f t="shared" si="83"/>
        <v>0</v>
      </c>
      <c r="Y102" s="9">
        <f t="shared" si="83"/>
        <v>0</v>
      </c>
      <c r="Z102" s="9">
        <f t="shared" si="83"/>
        <v>0</v>
      </c>
      <c r="AA102" s="9">
        <f t="shared" si="83"/>
        <v>0</v>
      </c>
      <c r="AB102" s="9">
        <f t="shared" si="83"/>
        <v>0</v>
      </c>
      <c r="AC102" s="9">
        <f t="shared" si="83"/>
        <v>-1.1756664121645324</v>
      </c>
      <c r="AD102" s="9">
        <f t="shared" si="83"/>
        <v>-5.1297451737317488</v>
      </c>
      <c r="AE102" s="9">
        <f t="shared" si="83"/>
        <v>-5.403299770235674</v>
      </c>
      <c r="AF102" s="9">
        <f t="shared" si="83"/>
        <v>-5.6324290947475948</v>
      </c>
      <c r="AG102" s="9">
        <f t="shared" si="83"/>
        <v>-5.8711934819975111</v>
      </c>
      <c r="AH102" s="9">
        <f t="shared" si="83"/>
        <v>-6.1019422023440066</v>
      </c>
      <c r="AI102" s="9">
        <f t="shared" si="83"/>
        <v>-5.480526363389834</v>
      </c>
      <c r="AJ102" s="9">
        <f t="shared" si="83"/>
        <v>-4.4164226437965093</v>
      </c>
      <c r="AK102" s="9">
        <f t="shared" si="83"/>
        <v>-4.2122171221349332</v>
      </c>
      <c r="AL102" s="9">
        <f t="shared" si="83"/>
        <v>-4.2780034907346121</v>
      </c>
      <c r="AM102" s="9">
        <f t="shared" si="83"/>
        <v>-4.4469096256401492</v>
      </c>
    </row>
    <row r="103" spans="1:39" outlineLevel="2">
      <c r="A103" s="11">
        <f>ROW()</f>
        <v>103</v>
      </c>
      <c r="C103" s="6" t="s">
        <v>477</v>
      </c>
      <c r="D103" s="39"/>
      <c r="E103" s="39"/>
      <c r="F103" s="39"/>
      <c r="G103" s="39"/>
      <c r="H103" s="9"/>
      <c r="I103" s="9">
        <f t="shared" ref="I103:AM103" si="84">I222+I315</f>
        <v>0</v>
      </c>
      <c r="J103" s="9">
        <f t="shared" si="84"/>
        <v>0</v>
      </c>
      <c r="K103" s="9">
        <f t="shared" si="84"/>
        <v>0</v>
      </c>
      <c r="L103" s="9">
        <f t="shared" si="84"/>
        <v>0</v>
      </c>
      <c r="M103" s="9">
        <f t="shared" si="84"/>
        <v>0</v>
      </c>
      <c r="N103" s="9">
        <f t="shared" si="84"/>
        <v>0</v>
      </c>
      <c r="O103" s="9">
        <f t="shared" si="84"/>
        <v>0</v>
      </c>
      <c r="P103" s="9">
        <f t="shared" si="84"/>
        <v>0</v>
      </c>
      <c r="Q103" s="9">
        <f t="shared" si="84"/>
        <v>0</v>
      </c>
      <c r="R103" s="9">
        <f t="shared" si="84"/>
        <v>0</v>
      </c>
      <c r="S103" s="9">
        <f t="shared" si="84"/>
        <v>0</v>
      </c>
      <c r="T103" s="9">
        <f t="shared" si="84"/>
        <v>0</v>
      </c>
      <c r="U103" s="9">
        <f t="shared" si="84"/>
        <v>0</v>
      </c>
      <c r="V103" s="9">
        <f t="shared" si="84"/>
        <v>0</v>
      </c>
      <c r="W103" s="9">
        <f t="shared" si="84"/>
        <v>0</v>
      </c>
      <c r="X103" s="9">
        <f t="shared" si="84"/>
        <v>0</v>
      </c>
      <c r="Y103" s="9">
        <f t="shared" si="84"/>
        <v>0</v>
      </c>
      <c r="Z103" s="9">
        <f t="shared" si="84"/>
        <v>0</v>
      </c>
      <c r="AA103" s="9">
        <f t="shared" si="84"/>
        <v>0</v>
      </c>
      <c r="AB103" s="9">
        <f t="shared" si="84"/>
        <v>0</v>
      </c>
      <c r="AC103" s="9">
        <f t="shared" si="84"/>
        <v>-5.3179734754582224</v>
      </c>
      <c r="AD103" s="9">
        <f t="shared" si="84"/>
        <v>-52.048222057547342</v>
      </c>
      <c r="AE103" s="9">
        <f t="shared" si="84"/>
        <v>-8.0305442692631068</v>
      </c>
      <c r="AF103" s="9">
        <f t="shared" si="84"/>
        <v>-9.6189567326783028</v>
      </c>
      <c r="AG103" s="9">
        <f t="shared" si="84"/>
        <v>-10.177506123872611</v>
      </c>
      <c r="AH103" s="9">
        <f t="shared" si="84"/>
        <v>-10.993448963971598</v>
      </c>
      <c r="AI103" s="9">
        <f t="shared" si="84"/>
        <v>-10.546933561816015</v>
      </c>
      <c r="AJ103" s="9">
        <f t="shared" si="84"/>
        <v>-11.583061465137927</v>
      </c>
      <c r="AK103" s="9">
        <f t="shared" si="84"/>
        <v>-12.404207813664781</v>
      </c>
      <c r="AL103" s="9">
        <f t="shared" si="84"/>
        <v>-13.624428946765722</v>
      </c>
      <c r="AM103" s="9">
        <f t="shared" si="84"/>
        <v>-14.528036731877588</v>
      </c>
    </row>
    <row r="104" spans="1:39" outlineLevel="2">
      <c r="A104" s="11">
        <f>ROW()</f>
        <v>104</v>
      </c>
      <c r="C104" s="6" t="s">
        <v>511</v>
      </c>
      <c r="D104" s="39"/>
      <c r="E104" s="39"/>
      <c r="F104" s="39"/>
      <c r="G104" s="39"/>
      <c r="H104" s="9"/>
      <c r="I104" s="9">
        <f t="shared" ref="I104:AM104" si="85">I223+I316</f>
        <v>0</v>
      </c>
      <c r="J104" s="9">
        <f t="shared" si="85"/>
        <v>0</v>
      </c>
      <c r="K104" s="9">
        <f t="shared" si="85"/>
        <v>0</v>
      </c>
      <c r="L104" s="9">
        <f t="shared" si="85"/>
        <v>0</v>
      </c>
      <c r="M104" s="9">
        <f t="shared" si="85"/>
        <v>0</v>
      </c>
      <c r="N104" s="9">
        <f t="shared" si="85"/>
        <v>0</v>
      </c>
      <c r="O104" s="9">
        <f t="shared" si="85"/>
        <v>0</v>
      </c>
      <c r="P104" s="9">
        <f t="shared" si="85"/>
        <v>0</v>
      </c>
      <c r="Q104" s="9">
        <f t="shared" si="85"/>
        <v>0</v>
      </c>
      <c r="R104" s="9">
        <f t="shared" si="85"/>
        <v>0</v>
      </c>
      <c r="S104" s="9">
        <f t="shared" si="85"/>
        <v>0</v>
      </c>
      <c r="T104" s="9">
        <f t="shared" si="85"/>
        <v>0</v>
      </c>
      <c r="U104" s="9">
        <f t="shared" si="85"/>
        <v>-0.22331826337807212</v>
      </c>
      <c r="V104" s="9">
        <f t="shared" si="85"/>
        <v>-0.25527439853649547</v>
      </c>
      <c r="W104" s="9">
        <f t="shared" si="85"/>
        <v>-0.26591201804695641</v>
      </c>
      <c r="X104" s="9">
        <f t="shared" si="85"/>
        <v>-0.26616005868661907</v>
      </c>
      <c r="Y104" s="9">
        <f t="shared" si="85"/>
        <v>-0.26343507702173247</v>
      </c>
      <c r="Z104" s="9">
        <f t="shared" si="85"/>
        <v>-0.26426459150658094</v>
      </c>
      <c r="AA104" s="9">
        <f t="shared" si="85"/>
        <v>-0.26426459150658094</v>
      </c>
      <c r="AB104" s="9">
        <f t="shared" si="85"/>
        <v>-0.26426459150658094</v>
      </c>
      <c r="AC104" s="9">
        <f t="shared" si="85"/>
        <v>-0.26426459150658105</v>
      </c>
      <c r="AD104" s="9">
        <f t="shared" si="85"/>
        <v>-0.13797907984887028</v>
      </c>
      <c r="AE104" s="9">
        <f t="shared" si="85"/>
        <v>-0.21165563599167098</v>
      </c>
      <c r="AF104" s="9">
        <f t="shared" si="85"/>
        <v>-0.29463176108228373</v>
      </c>
      <c r="AG104" s="9">
        <f t="shared" si="85"/>
        <v>-0.31606721968741514</v>
      </c>
      <c r="AH104" s="9">
        <f t="shared" si="85"/>
        <v>-0.47747154178173279</v>
      </c>
      <c r="AI104" s="9">
        <f t="shared" si="85"/>
        <v>-3.516987934810685E-2</v>
      </c>
      <c r="AJ104" s="9">
        <f t="shared" si="85"/>
        <v>-0.2714737111790268</v>
      </c>
      <c r="AK104" s="9">
        <f t="shared" si="85"/>
        <v>-0.68555944781266376</v>
      </c>
      <c r="AL104" s="9">
        <f t="shared" si="85"/>
        <v>-0.98698830047721453</v>
      </c>
      <c r="AM104" s="9">
        <f t="shared" si="85"/>
        <v>-1.1185518689421281</v>
      </c>
    </row>
    <row r="105" spans="1:39" outlineLevel="2">
      <c r="A105" s="11">
        <f>ROW()</f>
        <v>105</v>
      </c>
      <c r="C105" s="6" t="s">
        <v>655</v>
      </c>
      <c r="D105" s="39"/>
      <c r="E105" s="39"/>
      <c r="F105" s="39"/>
      <c r="G105" s="39"/>
      <c r="H105" s="9"/>
      <c r="I105" s="9">
        <f t="shared" ref="I105:AM105" si="86">I224+I317</f>
        <v>0</v>
      </c>
      <c r="J105" s="9">
        <f t="shared" si="86"/>
        <v>0</v>
      </c>
      <c r="K105" s="9">
        <f t="shared" si="86"/>
        <v>0</v>
      </c>
      <c r="L105" s="9">
        <f t="shared" si="86"/>
        <v>0</v>
      </c>
      <c r="M105" s="9">
        <f t="shared" si="86"/>
        <v>0</v>
      </c>
      <c r="N105" s="9">
        <f t="shared" si="86"/>
        <v>0</v>
      </c>
      <c r="O105" s="9">
        <f t="shared" si="86"/>
        <v>0</v>
      </c>
      <c r="P105" s="9">
        <f t="shared" si="86"/>
        <v>0</v>
      </c>
      <c r="Q105" s="9">
        <f t="shared" si="86"/>
        <v>0</v>
      </c>
      <c r="R105" s="9">
        <f t="shared" si="86"/>
        <v>0</v>
      </c>
      <c r="S105" s="9">
        <f t="shared" si="86"/>
        <v>0</v>
      </c>
      <c r="T105" s="9">
        <f t="shared" si="86"/>
        <v>0</v>
      </c>
      <c r="U105" s="9">
        <f t="shared" si="86"/>
        <v>0</v>
      </c>
      <c r="V105" s="9">
        <f t="shared" si="86"/>
        <v>0</v>
      </c>
      <c r="W105" s="9">
        <f t="shared" si="86"/>
        <v>0</v>
      </c>
      <c r="X105" s="9">
        <f t="shared" si="86"/>
        <v>0</v>
      </c>
      <c r="Y105" s="9">
        <f t="shared" si="86"/>
        <v>0</v>
      </c>
      <c r="Z105" s="9">
        <f t="shared" si="86"/>
        <v>0</v>
      </c>
      <c r="AA105" s="9">
        <f t="shared" si="86"/>
        <v>0</v>
      </c>
      <c r="AB105" s="9">
        <f t="shared" si="86"/>
        <v>0</v>
      </c>
      <c r="AC105" s="9">
        <f t="shared" si="86"/>
        <v>0</v>
      </c>
      <c r="AD105" s="9">
        <f t="shared" si="86"/>
        <v>0</v>
      </c>
      <c r="AE105" s="9">
        <f t="shared" si="86"/>
        <v>0</v>
      </c>
      <c r="AF105" s="9">
        <f t="shared" si="86"/>
        <v>0</v>
      </c>
      <c r="AG105" s="9">
        <f t="shared" si="86"/>
        <v>0</v>
      </c>
      <c r="AH105" s="9">
        <f t="shared" si="86"/>
        <v>0</v>
      </c>
      <c r="AI105" s="9">
        <f t="shared" si="86"/>
        <v>-16.212939258788225</v>
      </c>
      <c r="AJ105" s="9">
        <f t="shared" si="86"/>
        <v>-16.212939258788225</v>
      </c>
      <c r="AK105" s="9">
        <f t="shared" si="86"/>
        <v>-16.212939258788225</v>
      </c>
      <c r="AL105" s="9">
        <f t="shared" si="86"/>
        <v>-16.212939258788225</v>
      </c>
      <c r="AM105" s="9">
        <f t="shared" si="86"/>
        <v>-16.212939258788225</v>
      </c>
    </row>
    <row r="106" spans="1:39" outlineLevel="2">
      <c r="A106" s="11">
        <f>ROW()</f>
        <v>106</v>
      </c>
      <c r="C106" s="6" t="s">
        <v>656</v>
      </c>
      <c r="D106" s="39"/>
      <c r="E106" s="39"/>
      <c r="F106" s="39"/>
      <c r="G106" s="3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>
        <f t="shared" ref="Y106:AM107" si="87">Y225+Y318</f>
        <v>0</v>
      </c>
      <c r="Z106" s="9">
        <f t="shared" si="87"/>
        <v>0</v>
      </c>
      <c r="AA106" s="9">
        <f t="shared" si="87"/>
        <v>0</v>
      </c>
      <c r="AB106" s="9">
        <f t="shared" si="87"/>
        <v>0</v>
      </c>
      <c r="AC106" s="9">
        <f t="shared" si="87"/>
        <v>0</v>
      </c>
      <c r="AD106" s="9">
        <f t="shared" si="87"/>
        <v>0</v>
      </c>
      <c r="AE106" s="9">
        <f t="shared" si="87"/>
        <v>0</v>
      </c>
      <c r="AF106" s="9">
        <f t="shared" si="87"/>
        <v>0</v>
      </c>
      <c r="AG106" s="9">
        <f t="shared" si="87"/>
        <v>0</v>
      </c>
      <c r="AH106" s="9">
        <f t="shared" si="87"/>
        <v>0</v>
      </c>
      <c r="AI106" s="9">
        <f t="shared" si="87"/>
        <v>0</v>
      </c>
      <c r="AJ106" s="9">
        <f t="shared" si="87"/>
        <v>0</v>
      </c>
      <c r="AK106" s="9">
        <f t="shared" si="87"/>
        <v>0</v>
      </c>
      <c r="AL106" s="9">
        <f t="shared" si="87"/>
        <v>0</v>
      </c>
      <c r="AM106" s="9">
        <f t="shared" si="87"/>
        <v>0</v>
      </c>
    </row>
    <row r="107" spans="1:39" outlineLevel="2">
      <c r="A107" s="11">
        <f>ROW()</f>
        <v>107</v>
      </c>
      <c r="C107" s="6" t="s">
        <v>667</v>
      </c>
      <c r="D107" s="39"/>
      <c r="E107" s="39"/>
      <c r="F107" s="39"/>
      <c r="G107" s="3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>
        <f t="shared" si="87"/>
        <v>0</v>
      </c>
      <c r="Z107" s="9">
        <f t="shared" si="87"/>
        <v>0</v>
      </c>
      <c r="AA107" s="9">
        <f t="shared" si="87"/>
        <v>0</v>
      </c>
      <c r="AB107" s="9">
        <f t="shared" si="87"/>
        <v>0</v>
      </c>
      <c r="AC107" s="9">
        <f t="shared" si="87"/>
        <v>0</v>
      </c>
      <c r="AD107" s="9">
        <f t="shared" si="87"/>
        <v>0</v>
      </c>
      <c r="AE107" s="9">
        <f t="shared" si="87"/>
        <v>0</v>
      </c>
      <c r="AF107" s="9">
        <f t="shared" si="87"/>
        <v>0</v>
      </c>
      <c r="AG107" s="9">
        <f t="shared" si="87"/>
        <v>0</v>
      </c>
      <c r="AH107" s="9">
        <f t="shared" si="87"/>
        <v>0</v>
      </c>
      <c r="AI107" s="9">
        <f t="shared" si="87"/>
        <v>0</v>
      </c>
      <c r="AJ107" s="9">
        <f t="shared" si="87"/>
        <v>0</v>
      </c>
      <c r="AK107" s="9">
        <f t="shared" si="87"/>
        <v>0</v>
      </c>
      <c r="AL107" s="9">
        <f t="shared" si="87"/>
        <v>0</v>
      </c>
      <c r="AM107" s="9">
        <f t="shared" si="87"/>
        <v>0</v>
      </c>
    </row>
    <row r="108" spans="1:39" outlineLevel="2">
      <c r="A108" s="11">
        <f>ROW()</f>
        <v>108</v>
      </c>
      <c r="C108" s="6" t="s">
        <v>212</v>
      </c>
      <c r="D108" s="39"/>
      <c r="E108" s="39"/>
      <c r="F108" s="39"/>
      <c r="G108" s="39"/>
      <c r="H108" s="9"/>
      <c r="I108" s="9">
        <f t="shared" ref="I108:X108" si="88">I227+I320</f>
        <v>0</v>
      </c>
      <c r="J108" s="9">
        <f t="shared" si="88"/>
        <v>0</v>
      </c>
      <c r="K108" s="9">
        <f t="shared" si="88"/>
        <v>0</v>
      </c>
      <c r="L108" s="9">
        <f t="shared" si="88"/>
        <v>0</v>
      </c>
      <c r="M108" s="9">
        <f t="shared" si="88"/>
        <v>0</v>
      </c>
      <c r="N108" s="9">
        <f t="shared" si="88"/>
        <v>0</v>
      </c>
      <c r="O108" s="9">
        <f t="shared" si="88"/>
        <v>0</v>
      </c>
      <c r="P108" s="9">
        <f t="shared" si="88"/>
        <v>0</v>
      </c>
      <c r="Q108" s="9">
        <f t="shared" si="88"/>
        <v>0</v>
      </c>
      <c r="R108" s="9">
        <f t="shared" si="88"/>
        <v>0</v>
      </c>
      <c r="S108" s="9">
        <f t="shared" si="88"/>
        <v>0</v>
      </c>
      <c r="T108" s="9">
        <f t="shared" si="88"/>
        <v>0</v>
      </c>
      <c r="U108" s="9">
        <f t="shared" si="88"/>
        <v>0</v>
      </c>
      <c r="V108" s="9">
        <f t="shared" si="88"/>
        <v>0</v>
      </c>
      <c r="W108" s="9">
        <f t="shared" si="88"/>
        <v>0</v>
      </c>
      <c r="X108" s="9">
        <f t="shared" si="88"/>
        <v>0</v>
      </c>
      <c r="Y108" s="9">
        <f t="shared" ref="Y108:AM108" si="89">Y227+Y320</f>
        <v>7.990926193537172E-2</v>
      </c>
      <c r="Z108" s="9">
        <f t="shared" si="89"/>
        <v>0</v>
      </c>
      <c r="AA108" s="9">
        <f t="shared" si="89"/>
        <v>0</v>
      </c>
      <c r="AB108" s="9">
        <f t="shared" si="89"/>
        <v>0</v>
      </c>
      <c r="AC108" s="9">
        <f t="shared" si="89"/>
        <v>0</v>
      </c>
      <c r="AD108" s="9">
        <f t="shared" si="89"/>
        <v>0</v>
      </c>
      <c r="AE108" s="9">
        <f t="shared" si="89"/>
        <v>0</v>
      </c>
      <c r="AF108" s="9">
        <f t="shared" si="89"/>
        <v>0</v>
      </c>
      <c r="AG108" s="9">
        <f t="shared" si="89"/>
        <v>0</v>
      </c>
      <c r="AH108" s="9">
        <f t="shared" si="89"/>
        <v>0</v>
      </c>
      <c r="AI108" s="9">
        <f t="shared" si="89"/>
        <v>0</v>
      </c>
      <c r="AJ108" s="9">
        <f t="shared" si="89"/>
        <v>0</v>
      </c>
      <c r="AK108" s="9">
        <f t="shared" si="89"/>
        <v>0</v>
      </c>
      <c r="AL108" s="9">
        <f t="shared" si="89"/>
        <v>0</v>
      </c>
      <c r="AM108" s="9">
        <f t="shared" si="89"/>
        <v>0</v>
      </c>
    </row>
    <row r="109" spans="1:39" outlineLevel="2">
      <c r="A109" s="11">
        <f>ROW()</f>
        <v>109</v>
      </c>
      <c r="C109" s="30" t="s">
        <v>362</v>
      </c>
      <c r="D109" s="90"/>
      <c r="E109" s="90"/>
      <c r="F109" s="90"/>
      <c r="G109" s="90"/>
      <c r="H109" s="15"/>
      <c r="I109" s="15">
        <f t="shared" ref="I109:X109" si="90">I228+I321</f>
        <v>0</v>
      </c>
      <c r="J109" s="15">
        <f t="shared" si="90"/>
        <v>0</v>
      </c>
      <c r="K109" s="15">
        <f t="shared" si="90"/>
        <v>0</v>
      </c>
      <c r="L109" s="15">
        <f t="shared" si="90"/>
        <v>0</v>
      </c>
      <c r="M109" s="15">
        <f t="shared" si="90"/>
        <v>0</v>
      </c>
      <c r="N109" s="15">
        <f t="shared" si="90"/>
        <v>0</v>
      </c>
      <c r="O109" s="15">
        <f t="shared" si="90"/>
        <v>0</v>
      </c>
      <c r="P109" s="15">
        <f t="shared" si="90"/>
        <v>0</v>
      </c>
      <c r="Q109" s="15">
        <f t="shared" si="90"/>
        <v>0</v>
      </c>
      <c r="R109" s="15">
        <f t="shared" si="90"/>
        <v>0</v>
      </c>
      <c r="S109" s="15">
        <f t="shared" si="90"/>
        <v>0</v>
      </c>
      <c r="T109" s="15">
        <f t="shared" si="90"/>
        <v>0</v>
      </c>
      <c r="U109" s="15">
        <f t="shared" si="90"/>
        <v>0</v>
      </c>
      <c r="V109" s="15">
        <f t="shared" si="90"/>
        <v>0</v>
      </c>
      <c r="W109" s="15">
        <f t="shared" si="90"/>
        <v>0</v>
      </c>
      <c r="X109" s="15">
        <f t="shared" si="90"/>
        <v>0</v>
      </c>
      <c r="Y109" s="15">
        <f t="shared" ref="Y109:AM109" si="91">Y228+Y321</f>
        <v>0</v>
      </c>
      <c r="Z109" s="15">
        <f t="shared" si="91"/>
        <v>-5.8782395305829474E-16</v>
      </c>
      <c r="AA109" s="15">
        <f t="shared" si="91"/>
        <v>-5.8782395305829484E-16</v>
      </c>
      <c r="AB109" s="15">
        <f t="shared" si="91"/>
        <v>-5.8782395305829484E-16</v>
      </c>
      <c r="AC109" s="15">
        <f t="shared" si="91"/>
        <v>-5.8782395305829474E-16</v>
      </c>
      <c r="AD109" s="15">
        <f t="shared" si="91"/>
        <v>2.3512958122331786E-15</v>
      </c>
      <c r="AE109" s="15">
        <f t="shared" si="91"/>
        <v>-6.1852726271605915E-2</v>
      </c>
      <c r="AF109" s="15">
        <f t="shared" si="91"/>
        <v>-0.10854122561134633</v>
      </c>
      <c r="AG109" s="15">
        <f t="shared" si="91"/>
        <v>-0.1508971443110706</v>
      </c>
      <c r="AH109" s="15">
        <f t="shared" si="91"/>
        <v>-0.19789909423341226</v>
      </c>
      <c r="AI109" s="15">
        <f t="shared" si="91"/>
        <v>-0.24114703499782331</v>
      </c>
      <c r="AJ109" s="15">
        <f t="shared" si="91"/>
        <v>-0.28810135277977617</v>
      </c>
      <c r="AK109" s="15">
        <f t="shared" si="91"/>
        <v>-0.33964075021691098</v>
      </c>
      <c r="AL109" s="15">
        <f t="shared" si="91"/>
        <v>-0.38916905693201709</v>
      </c>
      <c r="AM109" s="15">
        <f t="shared" si="91"/>
        <v>-0.43131219373201934</v>
      </c>
    </row>
    <row r="110" spans="1:39" outlineLevel="2">
      <c r="A110" s="11">
        <f>ROW()</f>
        <v>110</v>
      </c>
      <c r="C110" s="6" t="s">
        <v>1</v>
      </c>
      <c r="D110" s="39"/>
      <c r="E110" s="39"/>
      <c r="F110" s="39"/>
      <c r="G110" s="39"/>
      <c r="H110" s="9"/>
      <c r="I110" s="9">
        <f>SUM(I97:I109)</f>
        <v>-76.251776069589667</v>
      </c>
      <c r="J110" s="9">
        <f t="shared" ref="J110:AM110" si="92">SUM(J97:J109)</f>
        <v>-76.669503890005444</v>
      </c>
      <c r="K110" s="9">
        <f t="shared" si="92"/>
        <v>-77.311278205760246</v>
      </c>
      <c r="L110" s="9">
        <f t="shared" si="92"/>
        <v>-78.002369481070147</v>
      </c>
      <c r="M110" s="9">
        <f t="shared" si="92"/>
        <v>-78.45557782025341</v>
      </c>
      <c r="N110" s="9">
        <f t="shared" si="92"/>
        <v>-75.593253098182885</v>
      </c>
      <c r="O110" s="9">
        <f t="shared" si="92"/>
        <v>-76.082576610834508</v>
      </c>
      <c r="P110" s="9">
        <f t="shared" si="92"/>
        <v>-80.368123750497048</v>
      </c>
      <c r="Q110" s="9">
        <f t="shared" si="92"/>
        <v>-93.364572526946063</v>
      </c>
      <c r="R110" s="9">
        <f t="shared" si="92"/>
        <v>-102.67509331673126</v>
      </c>
      <c r="S110" s="9">
        <f t="shared" si="92"/>
        <v>-105.11195538057049</v>
      </c>
      <c r="T110" s="9">
        <f t="shared" si="92"/>
        <v>-126.42971781866005</v>
      </c>
      <c r="U110" s="9">
        <f t="shared" si="92"/>
        <v>-132.38035614840385</v>
      </c>
      <c r="V110" s="9">
        <f t="shared" si="92"/>
        <v>-132.90821056520068</v>
      </c>
      <c r="W110" s="9">
        <f t="shared" si="92"/>
        <v>-133.2598796123261</v>
      </c>
      <c r="X110" s="9">
        <f t="shared" si="92"/>
        <v>-133.6969971057695</v>
      </c>
      <c r="Y110" s="9">
        <f t="shared" si="92"/>
        <v>-125.91029449592263</v>
      </c>
      <c r="Z110" s="9">
        <f t="shared" si="92"/>
        <v>-129.10431672903505</v>
      </c>
      <c r="AA110" s="9">
        <f t="shared" si="92"/>
        <v>-129.9902794983021</v>
      </c>
      <c r="AB110" s="9">
        <f t="shared" si="92"/>
        <v>-122.39174954833761</v>
      </c>
      <c r="AC110" s="9">
        <f t="shared" si="92"/>
        <v>-110.58277271095446</v>
      </c>
      <c r="AD110" s="9">
        <f t="shared" si="92"/>
        <v>-214.3056440880772</v>
      </c>
      <c r="AE110" s="9">
        <f t="shared" si="92"/>
        <v>-136.26523080413182</v>
      </c>
      <c r="AF110" s="9">
        <f t="shared" si="92"/>
        <v>-138.4504449875304</v>
      </c>
      <c r="AG110" s="9">
        <f t="shared" si="92"/>
        <v>-138.78220079815742</v>
      </c>
      <c r="AH110" s="9">
        <f t="shared" si="92"/>
        <v>-140.33872754537492</v>
      </c>
      <c r="AI110" s="9">
        <f t="shared" si="92"/>
        <v>-156.87439541742461</v>
      </c>
      <c r="AJ110" s="9">
        <f t="shared" si="92"/>
        <v>-161.17255260436332</v>
      </c>
      <c r="AK110" s="9">
        <f t="shared" si="92"/>
        <v>-162.15237379935024</v>
      </c>
      <c r="AL110" s="9">
        <f t="shared" si="92"/>
        <v>-160.98513144376662</v>
      </c>
      <c r="AM110" s="9">
        <f t="shared" si="92"/>
        <v>-163.49690607292862</v>
      </c>
    </row>
    <row r="111" spans="1:39" outlineLevel="2">
      <c r="A111" s="11">
        <f>ROW()</f>
        <v>111</v>
      </c>
      <c r="B111" s="514" t="s">
        <v>603</v>
      </c>
      <c r="C111" s="515"/>
      <c r="D111" s="39"/>
      <c r="E111" s="39"/>
      <c r="F111" s="39"/>
      <c r="G111" s="39"/>
      <c r="H111" s="332" t="s">
        <v>47</v>
      </c>
      <c r="I111" s="182" t="str">
        <f>IF(ROUND(I322+Inputs!I$1694,6)=0,"OK","Wrong")</f>
        <v>OK</v>
      </c>
      <c r="J111" s="182" t="str">
        <f>IF(ROUND(J322+Inputs!J$1694,6)=0,"OK","Wrong")</f>
        <v>OK</v>
      </c>
      <c r="K111" s="182" t="str">
        <f>IF(ROUND(K322+Inputs!K$1694,6)=0,"OK","Wrong")</f>
        <v>OK</v>
      </c>
      <c r="L111" s="182" t="str">
        <f>IF(ROUND(L322+Inputs!L$1694,6)=0,"OK","Wrong")</f>
        <v>OK</v>
      </c>
      <c r="M111" s="182" t="str">
        <f>IF(ROUND(M322+Inputs!M$1694,6)=0,"OK","Wrong")</f>
        <v>OK</v>
      </c>
      <c r="N111" s="182" t="str">
        <f>IF(ROUND(N322+Inputs!N$1694,6)=0,"OK","Wrong")</f>
        <v>OK</v>
      </c>
      <c r="O111" s="182" t="str">
        <f>IF(ROUND(O322+Inputs!O$1694,6)=0,"OK","Wrong")</f>
        <v>OK</v>
      </c>
      <c r="P111" s="182" t="str">
        <f>IF(ROUND(P322+Inputs!P$1694,6)=0,"OK","Wrong")</f>
        <v>OK</v>
      </c>
      <c r="Q111" s="182" t="str">
        <f>IF(ROUND(Q322+Inputs!Q$1694,6)=0,"OK","Wrong")</f>
        <v>OK</v>
      </c>
      <c r="R111" s="182" t="str">
        <f>IF(ROUND(R322+Inputs!R$1694,6)=0,"OK","Wrong")</f>
        <v>OK</v>
      </c>
      <c r="S111" s="182" t="str">
        <f>IF(ROUND(S322+Inputs!S$1694,6)=0,"OK","Wrong")</f>
        <v>OK</v>
      </c>
      <c r="T111" s="182" t="str">
        <f>IF(ROUND(T322+Inputs!T$1694,6)=0,"OK","Wrong")</f>
        <v>OK</v>
      </c>
      <c r="U111" s="182" t="str">
        <f>IF(ROUND(U322+Inputs!U$1694,6)=0,"OK","Wrong")</f>
        <v>OK</v>
      </c>
      <c r="V111" s="182" t="str">
        <f>IF(ROUND(V322+Inputs!V$1694,6)=0,"OK","Wrong")</f>
        <v>OK</v>
      </c>
      <c r="W111" s="182" t="str">
        <f>IF(ROUND(W322+Inputs!W$1694,6)=0,"OK","Wrong")</f>
        <v>OK</v>
      </c>
      <c r="X111" s="182" t="str">
        <f>IF(ROUND(X322+Inputs!X$1694,6)=0,"OK","Wrong")</f>
        <v>OK</v>
      </c>
      <c r="Y111" s="182" t="str">
        <f>IF(ROUND(Y322+Inputs!Y$1694,6)=0,"OK","Wrong")</f>
        <v>OK</v>
      </c>
      <c r="Z111" s="182" t="str">
        <f>IF(ROUND(Z322+Inputs!Z$1694,6)=0,"OK","Wrong")</f>
        <v>OK</v>
      </c>
      <c r="AA111" s="182" t="str">
        <f>IF(ROUND(AA322+Inputs!AA$1694,6)=0,"OK","Wrong")</f>
        <v>OK</v>
      </c>
      <c r="AB111" s="182" t="str">
        <f>IF(ROUND(AB322+Inputs!AB$1694,6)=0,"OK","Wrong")</f>
        <v>OK</v>
      </c>
      <c r="AC111" s="182" t="str">
        <f>IF(ROUND(AC322+Inputs!AC$1694,6)=0,"OK","Wrong")</f>
        <v>OK</v>
      </c>
      <c r="AD111" s="182" t="str">
        <f>IF(ROUND(AD322-(AD445+AD552+AD659+AD766+AD873+AD980+AD1087+AD1194+AD1301+AD1408+AD1515+AD1622+AD1729+AD1836+AD1943+AD2050+AD2157+AD2264+AD2371+AD2478+AD2585+AD2707+AD2814+AD2921+AD3028+AD3135),6)=0,"OK","Wrong")</f>
        <v>OK</v>
      </c>
      <c r="AE111" s="182" t="str">
        <f t="shared" ref="AE111:AH111" si="93">IF(ROUND(AE322-(AE445+AE552+AE659+AE766+AE873+AE980+AE1087+AE1194+AE1301+AE1408+AE1515+AE1622+AE1729+AE1836+AE1943+AE2050+AE2157+AE2264+AE2371+AE2478+AE2585+AE2707+AE2814+AE2921+AE3028+AE3135),6)=0,"OK","Wrong")</f>
        <v>OK</v>
      </c>
      <c r="AF111" s="182" t="str">
        <f t="shared" si="93"/>
        <v>OK</v>
      </c>
      <c r="AG111" s="182" t="str">
        <f t="shared" si="93"/>
        <v>OK</v>
      </c>
      <c r="AH111" s="182" t="str">
        <f t="shared" si="93"/>
        <v>OK</v>
      </c>
      <c r="AI111" s="182" t="str">
        <f t="shared" ref="AI111:AM111" si="94">IF(ROUND(AI322-(AI445+AI552+AI659+AI766+AI873+AI980+AI1087+AI1194+AI1301+AI1408+AI1515+AI1622+AI1729+AI1836+AI1943+AI2050+AI2157+AI2264+AI2371+AI2478+AI2585+AI2707+AI2814+AI2921+AI3028+AI3135+AI3242+AI3349+AI3456+AI3563+AI3670),6)=0,"OK","Wrong")</f>
        <v>OK</v>
      </c>
      <c r="AJ111" s="182" t="str">
        <f t="shared" si="94"/>
        <v>OK</v>
      </c>
      <c r="AK111" s="182" t="str">
        <f t="shared" si="94"/>
        <v>OK</v>
      </c>
      <c r="AL111" s="182" t="str">
        <f t="shared" si="94"/>
        <v>OK</v>
      </c>
      <c r="AM111" s="182" t="str">
        <f t="shared" si="94"/>
        <v>OK</v>
      </c>
    </row>
    <row r="112" spans="1:39" outlineLevel="2">
      <c r="A112" s="11">
        <f>ROW()</f>
        <v>112</v>
      </c>
      <c r="C112" s="6" t="s">
        <v>2</v>
      </c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9">
        <f>AC324</f>
        <v>-2.0410902222457807E-2</v>
      </c>
      <c r="AD112" s="9"/>
      <c r="AE112" s="9"/>
      <c r="AF112" s="9"/>
      <c r="AG112" s="9"/>
      <c r="AH112" s="9"/>
      <c r="AI112" s="9"/>
      <c r="AJ112" s="9"/>
      <c r="AK112" s="9"/>
      <c r="AL112" s="9"/>
      <c r="AM112" s="9"/>
    </row>
    <row r="113" spans="1:39" outlineLevel="2">
      <c r="A113" s="11">
        <f>ROW()</f>
        <v>113</v>
      </c>
      <c r="C113" s="6" t="s">
        <v>3</v>
      </c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9">
        <f t="shared" ref="AC113:AC124" si="95">AC325</f>
        <v>-5.6298732396905034E-2</v>
      </c>
      <c r="AD113" s="9"/>
      <c r="AE113" s="9"/>
      <c r="AF113" s="9"/>
      <c r="AG113" s="9"/>
      <c r="AH113" s="9"/>
      <c r="AI113" s="9"/>
      <c r="AJ113" s="9"/>
      <c r="AK113" s="9"/>
      <c r="AL113" s="9"/>
      <c r="AM113" s="9"/>
    </row>
    <row r="114" spans="1:39" outlineLevel="2">
      <c r="A114" s="11">
        <f>ROW()</f>
        <v>114</v>
      </c>
      <c r="C114" s="6" t="s">
        <v>4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9">
        <f t="shared" si="95"/>
        <v>-1.482622452649456E-2</v>
      </c>
      <c r="AD114" s="9"/>
      <c r="AE114" s="9"/>
      <c r="AF114" s="9"/>
      <c r="AG114" s="9"/>
      <c r="AH114" s="9"/>
      <c r="AI114" s="9"/>
      <c r="AJ114" s="9"/>
      <c r="AK114" s="9"/>
      <c r="AL114" s="9"/>
      <c r="AM114" s="9"/>
    </row>
    <row r="115" spans="1:39" outlineLevel="2">
      <c r="A115" s="11">
        <f>ROW()</f>
        <v>115</v>
      </c>
      <c r="C115" s="6" t="s">
        <v>5</v>
      </c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9">
        <f t="shared" si="95"/>
        <v>-5.1401563567366616E-2</v>
      </c>
      <c r="AD115" s="9"/>
      <c r="AE115" s="9"/>
      <c r="AF115" s="9"/>
      <c r="AG115" s="9"/>
      <c r="AH115" s="9"/>
      <c r="AI115" s="9"/>
      <c r="AJ115" s="9"/>
      <c r="AK115" s="9"/>
      <c r="AL115" s="9"/>
      <c r="AM115" s="9"/>
    </row>
    <row r="116" spans="1:39" outlineLevel="2">
      <c r="A116" s="11">
        <f>ROW()</f>
        <v>116</v>
      </c>
      <c r="C116" s="6" t="s">
        <v>473</v>
      </c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9">
        <f t="shared" si="95"/>
        <v>-9.4831044371651976E-2</v>
      </c>
      <c r="AD116" s="9"/>
      <c r="AE116" s="9"/>
      <c r="AF116" s="9"/>
      <c r="AG116" s="9"/>
      <c r="AH116" s="9"/>
      <c r="AI116" s="9"/>
      <c r="AJ116" s="9"/>
      <c r="AK116" s="9"/>
      <c r="AL116" s="9"/>
      <c r="AM116" s="9"/>
    </row>
    <row r="117" spans="1:39" outlineLevel="2">
      <c r="A117" s="11">
        <f>ROW()</f>
        <v>117</v>
      </c>
      <c r="C117" s="6" t="s">
        <v>474</v>
      </c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9">
        <f t="shared" si="95"/>
        <v>-6.1526452192580294E-2</v>
      </c>
      <c r="AD117" s="9"/>
      <c r="AE117" s="9"/>
      <c r="AF117" s="9"/>
      <c r="AG117" s="9"/>
      <c r="AH117" s="9"/>
      <c r="AI117" s="9"/>
      <c r="AJ117" s="9"/>
      <c r="AK117" s="9"/>
      <c r="AL117" s="9"/>
      <c r="AM117" s="9"/>
    </row>
    <row r="118" spans="1:39" outlineLevel="2">
      <c r="A118" s="11">
        <f>ROW()</f>
        <v>118</v>
      </c>
      <c r="C118" s="6" t="s">
        <v>477</v>
      </c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9">
        <f t="shared" si="95"/>
        <v>4.8667380818827551E-2</v>
      </c>
      <c r="AD118" s="9"/>
      <c r="AE118" s="9"/>
      <c r="AF118" s="9"/>
      <c r="AG118" s="9"/>
      <c r="AH118" s="9"/>
      <c r="AI118" s="9"/>
      <c r="AJ118" s="9"/>
      <c r="AK118" s="9"/>
      <c r="AL118" s="9"/>
      <c r="AM118" s="9"/>
    </row>
    <row r="119" spans="1:39" outlineLevel="2">
      <c r="A119" s="11">
        <f>ROW()</f>
        <v>119</v>
      </c>
      <c r="C119" s="6" t="s">
        <v>511</v>
      </c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9">
        <f t="shared" si="95"/>
        <v>0</v>
      </c>
      <c r="AD119" s="9"/>
      <c r="AE119" s="9"/>
      <c r="AF119" s="9"/>
      <c r="AG119" s="9"/>
      <c r="AH119" s="9"/>
      <c r="AI119" s="9"/>
      <c r="AJ119" s="9"/>
      <c r="AK119" s="9"/>
      <c r="AL119" s="9"/>
      <c r="AM119" s="9"/>
    </row>
    <row r="120" spans="1:39" outlineLevel="2">
      <c r="A120" s="11">
        <f>ROW()</f>
        <v>120</v>
      </c>
      <c r="C120" s="6" t="s">
        <v>655</v>
      </c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9">
        <f t="shared" si="95"/>
        <v>0</v>
      </c>
      <c r="AD120" s="9"/>
      <c r="AE120" s="9"/>
      <c r="AF120" s="9"/>
      <c r="AG120" s="9"/>
      <c r="AH120" s="9"/>
      <c r="AI120" s="9"/>
      <c r="AJ120" s="9"/>
      <c r="AK120" s="9"/>
      <c r="AL120" s="9"/>
      <c r="AM120" s="9"/>
    </row>
    <row r="121" spans="1:39" outlineLevel="2">
      <c r="A121" s="11">
        <f>ROW()</f>
        <v>121</v>
      </c>
      <c r="C121" s="6" t="s">
        <v>656</v>
      </c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9">
        <f t="shared" si="95"/>
        <v>0</v>
      </c>
      <c r="AD121" s="9"/>
      <c r="AE121" s="9"/>
      <c r="AF121" s="9"/>
      <c r="AG121" s="9"/>
      <c r="AH121" s="9"/>
      <c r="AI121" s="9"/>
      <c r="AJ121" s="9"/>
      <c r="AK121" s="9"/>
      <c r="AL121" s="9"/>
      <c r="AM121" s="9"/>
    </row>
    <row r="122" spans="1:39" outlineLevel="2">
      <c r="A122" s="11">
        <f>ROW()</f>
        <v>122</v>
      </c>
      <c r="C122" s="6" t="s">
        <v>667</v>
      </c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9">
        <f t="shared" si="95"/>
        <v>0</v>
      </c>
      <c r="AD122" s="9"/>
      <c r="AE122" s="9"/>
      <c r="AF122" s="9"/>
      <c r="AG122" s="9"/>
      <c r="AH122" s="9"/>
      <c r="AI122" s="9"/>
      <c r="AJ122" s="9"/>
      <c r="AK122" s="9"/>
      <c r="AL122" s="9"/>
      <c r="AM122" s="9"/>
    </row>
    <row r="123" spans="1:39" outlineLevel="2">
      <c r="A123" s="11">
        <f>ROW()</f>
        <v>123</v>
      </c>
      <c r="C123" s="6" t="s">
        <v>212</v>
      </c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9">
        <f t="shared" si="95"/>
        <v>0</v>
      </c>
      <c r="AD123" s="9"/>
      <c r="AE123" s="9"/>
      <c r="AF123" s="9"/>
      <c r="AG123" s="9"/>
      <c r="AH123" s="9"/>
      <c r="AI123" s="9"/>
      <c r="AJ123" s="9"/>
      <c r="AK123" s="9"/>
      <c r="AL123" s="9"/>
      <c r="AM123" s="9"/>
    </row>
    <row r="124" spans="1:39" outlineLevel="2">
      <c r="A124" s="11">
        <f>ROW()</f>
        <v>124</v>
      </c>
      <c r="C124" s="6" t="s">
        <v>362</v>
      </c>
      <c r="D124" s="39"/>
      <c r="E124" s="528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899">
        <f t="shared" si="95"/>
        <v>0</v>
      </c>
      <c r="AD124" s="9"/>
      <c r="AE124" s="9"/>
      <c r="AF124" s="9"/>
      <c r="AG124" s="9"/>
      <c r="AH124" s="9"/>
      <c r="AI124" s="9"/>
      <c r="AJ124" s="9"/>
      <c r="AK124" s="9"/>
      <c r="AL124" s="9"/>
      <c r="AM124" s="9"/>
    </row>
    <row r="125" spans="1:39" outlineLevel="2">
      <c r="A125" s="11">
        <f>ROW()</f>
        <v>125</v>
      </c>
      <c r="C125" s="511" t="s">
        <v>1</v>
      </c>
      <c r="D125" s="512"/>
      <c r="E125" s="39"/>
      <c r="F125" s="512"/>
      <c r="G125" s="512"/>
      <c r="H125" s="512"/>
      <c r="I125" s="512"/>
      <c r="J125" s="512"/>
      <c r="K125" s="512"/>
      <c r="L125" s="512"/>
      <c r="M125" s="512"/>
      <c r="N125" s="512"/>
      <c r="O125" s="512"/>
      <c r="P125" s="512"/>
      <c r="Q125" s="512"/>
      <c r="R125" s="512"/>
      <c r="S125" s="512"/>
      <c r="T125" s="512"/>
      <c r="U125" s="512"/>
      <c r="V125" s="512"/>
      <c r="W125" s="512"/>
      <c r="X125" s="512"/>
      <c r="Y125" s="512"/>
      <c r="Z125" s="512"/>
      <c r="AA125" s="512"/>
      <c r="AB125" s="512"/>
      <c r="AC125" s="9">
        <f t="shared" ref="AC125" si="96">SUM(AC112:AC124)</f>
        <v>-0.25062753845862873</v>
      </c>
      <c r="AD125" s="513"/>
      <c r="AE125" s="513"/>
      <c r="AF125" s="513"/>
      <c r="AG125" s="513"/>
      <c r="AH125" s="513"/>
      <c r="AI125" s="513"/>
      <c r="AJ125" s="513"/>
      <c r="AK125" s="513"/>
      <c r="AL125" s="513"/>
      <c r="AM125" s="513"/>
    </row>
    <row r="126" spans="1:39" outlineLevel="2">
      <c r="A126" s="11">
        <f>ROW()</f>
        <v>126</v>
      </c>
      <c r="B126" s="343" t="s">
        <v>70</v>
      </c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</row>
    <row r="127" spans="1:39" outlineLevel="2">
      <c r="A127" s="11">
        <f>ROW()</f>
        <v>127</v>
      </c>
      <c r="C127" s="6" t="s">
        <v>2</v>
      </c>
      <c r="D127" s="39"/>
      <c r="E127" s="39"/>
      <c r="F127" s="39"/>
      <c r="G127" s="39"/>
      <c r="H127" s="9">
        <f>H231</f>
        <v>2550.5666301147503</v>
      </c>
      <c r="I127" s="9">
        <f t="shared" ref="I127:R127" si="97">I52+I67+I82+I97</f>
        <v>2506.4159226568549</v>
      </c>
      <c r="J127" s="9">
        <f t="shared" si="97"/>
        <v>2459.6598307799586</v>
      </c>
      <c r="K127" s="9">
        <f t="shared" si="97"/>
        <v>2412.9548170328339</v>
      </c>
      <c r="L127" s="9">
        <f t="shared" si="97"/>
        <v>2366.1304281358903</v>
      </c>
      <c r="M127" s="9">
        <f t="shared" si="97"/>
        <v>2320.3582693171502</v>
      </c>
      <c r="N127" s="9">
        <f t="shared" si="97"/>
        <v>2285.8722697788098</v>
      </c>
      <c r="O127" s="9">
        <f t="shared" si="97"/>
        <v>2609.3548257653229</v>
      </c>
      <c r="P127" s="9">
        <f t="shared" si="97"/>
        <v>2564.0439924655643</v>
      </c>
      <c r="Q127" s="9">
        <f t="shared" si="97"/>
        <v>3255.7510873104711</v>
      </c>
      <c r="R127" s="9">
        <f t="shared" si="97"/>
        <v>3195.7395758625289</v>
      </c>
      <c r="S127" s="143">
        <f t="shared" ref="S127:S135" si="98">S52+S67+S82+S97-S142</f>
        <v>3858.192520920782</v>
      </c>
      <c r="T127" s="9">
        <f t="shared" ref="T127:X135" si="99">T52+T67+T82+T97</f>
        <v>3849.1234855441039</v>
      </c>
      <c r="U127" s="9">
        <f t="shared" si="99"/>
        <v>3795.1635834151298</v>
      </c>
      <c r="V127" s="9">
        <f t="shared" si="99"/>
        <v>3727.4031444947614</v>
      </c>
      <c r="W127" s="9">
        <f t="shared" si="99"/>
        <v>3654.0791257036449</v>
      </c>
      <c r="X127" s="9">
        <f t="shared" si="99"/>
        <v>3583.3165222563912</v>
      </c>
      <c r="Y127" s="143">
        <f t="shared" ref="Y127:Y135" si="100">MAX(Y52+Y67+Y82+Y97,0)</f>
        <v>3508.4432815993291</v>
      </c>
      <c r="Z127" s="9">
        <f t="shared" ref="Z127:AB135" si="101">Z52+Z67+Z82+Z97</f>
        <v>3433.5024995146105</v>
      </c>
      <c r="AA127" s="9">
        <f t="shared" si="101"/>
        <v>3358.6200933479977</v>
      </c>
      <c r="AB127" s="9">
        <f t="shared" si="101"/>
        <v>3283.6140937707687</v>
      </c>
      <c r="AC127" s="143">
        <f t="shared" ref="AC127:AC135" si="102">AC52+AC67+AC82+AC112+AC97</f>
        <v>3158.2666059186986</v>
      </c>
      <c r="AD127" s="9">
        <f t="shared" ref="AD127:AG135" si="103">AD52+AD67+AD82+AD97</f>
        <v>3073.5938944068307</v>
      </c>
      <c r="AE127" s="9">
        <f t="shared" si="103"/>
        <v>2991.3829369070158</v>
      </c>
      <c r="AF127" s="9">
        <f t="shared" si="103"/>
        <v>2907.799677534088</v>
      </c>
      <c r="AG127" s="9">
        <f t="shared" si="103"/>
        <v>2823.14840044222</v>
      </c>
      <c r="AH127" s="429">
        <f t="shared" ref="AH127:AH134" si="104">AH52+AH67+AH82+AH97+AH142</f>
        <v>2738.4756889303526</v>
      </c>
      <c r="AI127" s="9">
        <f t="shared" ref="AI127:AL135" si="105">AI52+AI67+AI82+AI97</f>
        <v>2653.8985134169884</v>
      </c>
      <c r="AJ127" s="9">
        <f t="shared" si="105"/>
        <v>2569.3165938879179</v>
      </c>
      <c r="AK127" s="9">
        <f t="shared" si="105"/>
        <v>2484.72977030418</v>
      </c>
      <c r="AL127" s="9">
        <f t="shared" si="105"/>
        <v>2400.239075865783</v>
      </c>
      <c r="AM127" s="429">
        <f t="shared" ref="AM127:AM134" si="106">AM52+AM67+AM82+AM97+AM142</f>
        <v>2315.6388584174797</v>
      </c>
    </row>
    <row r="128" spans="1:39" outlineLevel="2">
      <c r="A128" s="11">
        <f>ROW()</f>
        <v>128</v>
      </c>
      <c r="C128" s="6" t="s">
        <v>3</v>
      </c>
      <c r="D128" s="39"/>
      <c r="E128" s="39"/>
      <c r="F128" s="39"/>
      <c r="G128" s="39"/>
      <c r="H128" s="9">
        <f>H232</f>
        <v>427.27364690935167</v>
      </c>
      <c r="I128" s="9">
        <f t="shared" ref="I128:R128" si="107">I53+I68+I83+I98</f>
        <v>400.64499414934085</v>
      </c>
      <c r="J128" s="9">
        <f t="shared" si="107"/>
        <v>380.21694978539455</v>
      </c>
      <c r="K128" s="9">
        <f t="shared" si="107"/>
        <v>357.18990955354752</v>
      </c>
      <c r="L128" s="9">
        <f t="shared" si="107"/>
        <v>333.51224585334518</v>
      </c>
      <c r="M128" s="9">
        <f t="shared" si="107"/>
        <v>310.22667407393959</v>
      </c>
      <c r="N128" s="9">
        <f t="shared" si="107"/>
        <v>350.92762363448281</v>
      </c>
      <c r="O128" s="9">
        <f t="shared" si="107"/>
        <v>577.05321760530205</v>
      </c>
      <c r="P128" s="9">
        <f t="shared" si="107"/>
        <v>551.78223542371256</v>
      </c>
      <c r="Q128" s="9">
        <f t="shared" si="107"/>
        <v>711.06183820329522</v>
      </c>
      <c r="R128" s="9">
        <f t="shared" si="107"/>
        <v>676.5860109183285</v>
      </c>
      <c r="S128" s="143">
        <f t="shared" si="98"/>
        <v>826.31113973738388</v>
      </c>
      <c r="T128" s="9">
        <f t="shared" si="99"/>
        <v>824.33377135871581</v>
      </c>
      <c r="U128" s="9">
        <f t="shared" si="99"/>
        <v>789.23925698878224</v>
      </c>
      <c r="V128" s="9">
        <f t="shared" si="99"/>
        <v>749.85904150654437</v>
      </c>
      <c r="W128" s="9">
        <f t="shared" si="99"/>
        <v>706.98842751441282</v>
      </c>
      <c r="X128" s="9">
        <f t="shared" si="99"/>
        <v>665.4069383610157</v>
      </c>
      <c r="Y128" s="143">
        <f t="shared" si="100"/>
        <v>621.5618561691299</v>
      </c>
      <c r="Z128" s="9">
        <f t="shared" si="101"/>
        <v>579.73356776992409</v>
      </c>
      <c r="AA128" s="9">
        <f t="shared" si="101"/>
        <v>534.98366791679575</v>
      </c>
      <c r="AB128" s="9">
        <f t="shared" si="101"/>
        <v>496.81354467636345</v>
      </c>
      <c r="AC128" s="143">
        <f t="shared" si="102"/>
        <v>432.80841253110788</v>
      </c>
      <c r="AD128" s="9">
        <f t="shared" si="103"/>
        <v>411.64625640593772</v>
      </c>
      <c r="AE128" s="9">
        <f t="shared" si="103"/>
        <v>391.25284366706921</v>
      </c>
      <c r="AF128" s="9">
        <f t="shared" si="103"/>
        <v>371.7551341341233</v>
      </c>
      <c r="AG128" s="9">
        <f t="shared" si="103"/>
        <v>348.63453442437748</v>
      </c>
      <c r="AH128" s="429">
        <f t="shared" si="104"/>
        <v>325.04447789742352</v>
      </c>
      <c r="AI128" s="9">
        <f t="shared" si="105"/>
        <v>306.85051078659973</v>
      </c>
      <c r="AJ128" s="9">
        <f t="shared" si="105"/>
        <v>287.54371644653651</v>
      </c>
      <c r="AK128" s="9">
        <f t="shared" si="105"/>
        <v>268.89584032645138</v>
      </c>
      <c r="AL128" s="9">
        <f t="shared" si="105"/>
        <v>247.95984814099083</v>
      </c>
      <c r="AM128" s="429">
        <f t="shared" si="106"/>
        <v>226.38784387451409</v>
      </c>
    </row>
    <row r="129" spans="1:39" outlineLevel="2">
      <c r="A129" s="11">
        <f>ROW()</f>
        <v>129</v>
      </c>
      <c r="C129" s="6" t="s">
        <v>4</v>
      </c>
      <c r="D129" s="39"/>
      <c r="E129" s="39"/>
      <c r="F129" s="39"/>
      <c r="G129" s="39"/>
      <c r="H129" s="9">
        <f>H233</f>
        <v>35.03977888418197</v>
      </c>
      <c r="I129" s="9">
        <f t="shared" ref="I129:R129" si="108">I54+I69+I84+I99</f>
        <v>35.208875658381807</v>
      </c>
      <c r="J129" s="9">
        <f t="shared" si="108"/>
        <v>35.285602600418457</v>
      </c>
      <c r="K129" s="9">
        <f t="shared" si="108"/>
        <v>35.004625677107313</v>
      </c>
      <c r="L129" s="9">
        <f t="shared" si="108"/>
        <v>34.022868205468612</v>
      </c>
      <c r="M129" s="9">
        <f t="shared" si="108"/>
        <v>35.952231947734589</v>
      </c>
      <c r="N129" s="9">
        <f t="shared" si="108"/>
        <v>34.933248755077642</v>
      </c>
      <c r="O129" s="9">
        <f t="shared" si="108"/>
        <v>33.875673562134835</v>
      </c>
      <c r="P129" s="9">
        <f t="shared" si="108"/>
        <v>32.775996943870851</v>
      </c>
      <c r="Q129" s="9">
        <f t="shared" si="108"/>
        <v>31.671057514766755</v>
      </c>
      <c r="R129" s="9">
        <f t="shared" si="108"/>
        <v>30.678740431403909</v>
      </c>
      <c r="S129" s="143">
        <f t="shared" si="98"/>
        <v>36.850679710524808</v>
      </c>
      <c r="T129" s="9">
        <f t="shared" si="99"/>
        <v>36.175630087708605</v>
      </c>
      <c r="U129" s="9">
        <f t="shared" si="99"/>
        <v>37.524427509171765</v>
      </c>
      <c r="V129" s="9">
        <f t="shared" si="99"/>
        <v>37.600701707858924</v>
      </c>
      <c r="W129" s="9">
        <f t="shared" si="99"/>
        <v>35.692697807734334</v>
      </c>
      <c r="X129" s="9">
        <f t="shared" si="99"/>
        <v>39.054927181331514</v>
      </c>
      <c r="Y129" s="143">
        <f t="shared" si="100"/>
        <v>43.570343290231719</v>
      </c>
      <c r="Z129" s="9">
        <f t="shared" si="101"/>
        <v>46.518660786325221</v>
      </c>
      <c r="AA129" s="9">
        <f t="shared" si="101"/>
        <v>53.304315757840591</v>
      </c>
      <c r="AB129" s="9">
        <f t="shared" si="101"/>
        <v>58.244270914898806</v>
      </c>
      <c r="AC129" s="143">
        <f t="shared" si="102"/>
        <v>59.322699896317076</v>
      </c>
      <c r="AD129" s="9">
        <f t="shared" si="103"/>
        <v>46.403742080433666</v>
      </c>
      <c r="AE129" s="9">
        <f t="shared" si="103"/>
        <v>47.443252078886282</v>
      </c>
      <c r="AF129" s="9">
        <f t="shared" si="103"/>
        <v>49.100747439689819</v>
      </c>
      <c r="AG129" s="9">
        <f t="shared" si="103"/>
        <v>50.47697838411176</v>
      </c>
      <c r="AH129" s="429">
        <f t="shared" si="104"/>
        <v>50.996617554377217</v>
      </c>
      <c r="AI129" s="9">
        <f t="shared" si="105"/>
        <v>52.272909539841976</v>
      </c>
      <c r="AJ129" s="9">
        <f t="shared" si="105"/>
        <v>53.183587707913745</v>
      </c>
      <c r="AK129" s="9">
        <f t="shared" si="105"/>
        <v>55.10765905031667</v>
      </c>
      <c r="AL129" s="9">
        <f t="shared" si="105"/>
        <v>56.112351844911579</v>
      </c>
      <c r="AM129" s="429">
        <f t="shared" si="106"/>
        <v>56.919545587481345</v>
      </c>
    </row>
    <row r="130" spans="1:39" outlineLevel="2">
      <c r="A130" s="11">
        <f>ROW()</f>
        <v>130</v>
      </c>
      <c r="C130" s="6" t="s">
        <v>5</v>
      </c>
      <c r="D130" s="39"/>
      <c r="E130" s="39"/>
      <c r="F130" s="39"/>
      <c r="G130" s="39"/>
      <c r="H130" s="9">
        <f>H234</f>
        <v>96.232300531874287</v>
      </c>
      <c r="I130" s="9">
        <f t="shared" ref="I130:R130" si="109">I55+I70+I85+I100</f>
        <v>100.2467909587661</v>
      </c>
      <c r="J130" s="9">
        <f t="shared" si="109"/>
        <v>96.731695429500334</v>
      </c>
      <c r="K130" s="9">
        <f t="shared" si="109"/>
        <v>91.688266178584115</v>
      </c>
      <c r="L130" s="9">
        <f t="shared" si="109"/>
        <v>86.527833400194879</v>
      </c>
      <c r="M130" s="9">
        <f t="shared" si="109"/>
        <v>80.976396817843167</v>
      </c>
      <c r="N130" s="9">
        <f t="shared" si="109"/>
        <v>80.448823450392354</v>
      </c>
      <c r="O130" s="9">
        <f t="shared" si="109"/>
        <v>75.215996143627393</v>
      </c>
      <c r="P130" s="9">
        <f t="shared" si="109"/>
        <v>71.84997405554536</v>
      </c>
      <c r="Q130" s="9">
        <f t="shared" si="109"/>
        <v>73.544853201358364</v>
      </c>
      <c r="R130" s="9">
        <f t="shared" si="109"/>
        <v>67.14500818953745</v>
      </c>
      <c r="S130" s="143">
        <f t="shared" si="98"/>
        <v>78.004372526569284</v>
      </c>
      <c r="T130" s="9">
        <f t="shared" si="99"/>
        <v>130.06290723133151</v>
      </c>
      <c r="U130" s="9">
        <f t="shared" si="99"/>
        <v>124.99554482050996</v>
      </c>
      <c r="V130" s="9">
        <f t="shared" si="99"/>
        <v>124.32195422441025</v>
      </c>
      <c r="W130" s="9">
        <f t="shared" si="99"/>
        <v>122.67145878181198</v>
      </c>
      <c r="X130" s="9">
        <f t="shared" si="99"/>
        <v>125.96293518961521</v>
      </c>
      <c r="Y130" s="143">
        <f t="shared" si="100"/>
        <v>124.53867298732003</v>
      </c>
      <c r="Z130" s="9">
        <f t="shared" si="101"/>
        <v>125.6432947959932</v>
      </c>
      <c r="AA130" s="9">
        <f t="shared" si="101"/>
        <v>122.783952398393</v>
      </c>
      <c r="AB130" s="9">
        <f t="shared" si="101"/>
        <v>120.89197171401948</v>
      </c>
      <c r="AC130" s="143">
        <f t="shared" si="102"/>
        <v>61.099765881812807</v>
      </c>
      <c r="AD130" s="9">
        <f t="shared" si="103"/>
        <v>54.037008332646209</v>
      </c>
      <c r="AE130" s="9">
        <f t="shared" si="103"/>
        <v>51.966716138702679</v>
      </c>
      <c r="AF130" s="9">
        <f t="shared" si="103"/>
        <v>47.733513195147275</v>
      </c>
      <c r="AG130" s="9">
        <f t="shared" si="103"/>
        <v>45.334361595755411</v>
      </c>
      <c r="AH130" s="429">
        <f t="shared" si="104"/>
        <v>18.575867939671515</v>
      </c>
      <c r="AI130" s="9">
        <f t="shared" si="105"/>
        <v>16.721779425389794</v>
      </c>
      <c r="AJ130" s="9">
        <f t="shared" si="105"/>
        <v>15.312516481444913</v>
      </c>
      <c r="AK130" s="9">
        <f t="shared" si="105"/>
        <v>13.765199529224425</v>
      </c>
      <c r="AL130" s="9">
        <f t="shared" si="105"/>
        <v>12.529458961175166</v>
      </c>
      <c r="AM130" s="429">
        <f t="shared" si="106"/>
        <v>8.0215348268899742</v>
      </c>
    </row>
    <row r="131" spans="1:39" outlineLevel="2">
      <c r="A131" s="11">
        <f>ROW()</f>
        <v>131</v>
      </c>
      <c r="C131" s="6" t="s">
        <v>473</v>
      </c>
      <c r="D131" s="39"/>
      <c r="E131" s="39"/>
      <c r="F131" s="39"/>
      <c r="G131" s="39"/>
      <c r="H131" s="9"/>
      <c r="I131" s="9">
        <f t="shared" ref="I131:R131" si="110">I56+I71+I86+I101</f>
        <v>0</v>
      </c>
      <c r="J131" s="9">
        <f t="shared" si="110"/>
        <v>0</v>
      </c>
      <c r="K131" s="9">
        <f t="shared" si="110"/>
        <v>0</v>
      </c>
      <c r="L131" s="9">
        <f t="shared" si="110"/>
        <v>0</v>
      </c>
      <c r="M131" s="9">
        <f t="shared" si="110"/>
        <v>0</v>
      </c>
      <c r="N131" s="9">
        <f t="shared" si="110"/>
        <v>0</v>
      </c>
      <c r="O131" s="9">
        <f t="shared" si="110"/>
        <v>0</v>
      </c>
      <c r="P131" s="9">
        <f t="shared" si="110"/>
        <v>0</v>
      </c>
      <c r="Q131" s="9">
        <f t="shared" si="110"/>
        <v>0</v>
      </c>
      <c r="R131" s="9">
        <f t="shared" si="110"/>
        <v>0</v>
      </c>
      <c r="S131" s="143">
        <f t="shared" si="98"/>
        <v>0</v>
      </c>
      <c r="T131" s="9">
        <f t="shared" si="99"/>
        <v>0</v>
      </c>
      <c r="U131" s="9">
        <f t="shared" si="99"/>
        <v>0</v>
      </c>
      <c r="V131" s="9">
        <f t="shared" si="99"/>
        <v>0</v>
      </c>
      <c r="W131" s="9">
        <f t="shared" si="99"/>
        <v>0</v>
      </c>
      <c r="X131" s="9">
        <f t="shared" si="99"/>
        <v>0</v>
      </c>
      <c r="Y131" s="143">
        <f t="shared" si="100"/>
        <v>4.190297049981818</v>
      </c>
      <c r="Z131" s="9">
        <f t="shared" si="101"/>
        <v>7.2496267886463954</v>
      </c>
      <c r="AA131" s="9">
        <f t="shared" si="101"/>
        <v>10.873715744913266</v>
      </c>
      <c r="AB131" s="9">
        <f t="shared" si="101"/>
        <v>13.89827056036744</v>
      </c>
      <c r="AC131" s="143">
        <f t="shared" si="102"/>
        <v>34.958525974839077</v>
      </c>
      <c r="AD131" s="9">
        <f t="shared" si="103"/>
        <v>29.335801802443342</v>
      </c>
      <c r="AE131" s="9">
        <f t="shared" si="103"/>
        <v>29.091146722762879</v>
      </c>
      <c r="AF131" s="9">
        <f t="shared" si="103"/>
        <v>37.150111043120198</v>
      </c>
      <c r="AG131" s="9">
        <f t="shared" si="103"/>
        <v>35.64693850091475</v>
      </c>
      <c r="AH131" s="429">
        <f t="shared" si="104"/>
        <v>30.941158504551701</v>
      </c>
      <c r="AI131" s="9">
        <f t="shared" si="105"/>
        <v>38.821297458539405</v>
      </c>
      <c r="AJ131" s="9">
        <f t="shared" si="105"/>
        <v>36.862432949347884</v>
      </c>
      <c r="AK131" s="9">
        <f t="shared" si="105"/>
        <v>31.331511976396659</v>
      </c>
      <c r="AL131" s="9">
        <f t="shared" si="105"/>
        <v>32.260062481879665</v>
      </c>
      <c r="AM131" s="429">
        <f t="shared" si="106"/>
        <v>27.703900572711156</v>
      </c>
    </row>
    <row r="132" spans="1:39" outlineLevel="2">
      <c r="A132" s="11">
        <f>ROW()</f>
        <v>132</v>
      </c>
      <c r="C132" s="6" t="s">
        <v>474</v>
      </c>
      <c r="D132" s="39"/>
      <c r="E132" s="39"/>
      <c r="F132" s="39"/>
      <c r="G132" s="39"/>
      <c r="H132" s="9"/>
      <c r="I132" s="9">
        <f t="shared" ref="I132:R132" si="111">I57+I72+I87+I102</f>
        <v>0</v>
      </c>
      <c r="J132" s="9">
        <f t="shared" si="111"/>
        <v>0</v>
      </c>
      <c r="K132" s="9">
        <f t="shared" si="111"/>
        <v>0</v>
      </c>
      <c r="L132" s="9">
        <f t="shared" si="111"/>
        <v>0</v>
      </c>
      <c r="M132" s="9">
        <f t="shared" si="111"/>
        <v>0</v>
      </c>
      <c r="N132" s="9">
        <f t="shared" si="111"/>
        <v>0</v>
      </c>
      <c r="O132" s="9">
        <f t="shared" si="111"/>
        <v>0</v>
      </c>
      <c r="P132" s="9">
        <f t="shared" si="111"/>
        <v>0</v>
      </c>
      <c r="Q132" s="9">
        <f t="shared" si="111"/>
        <v>0</v>
      </c>
      <c r="R132" s="9">
        <f t="shared" si="111"/>
        <v>0</v>
      </c>
      <c r="S132" s="143">
        <f t="shared" si="98"/>
        <v>0</v>
      </c>
      <c r="T132" s="9">
        <f t="shared" si="99"/>
        <v>0</v>
      </c>
      <c r="U132" s="9">
        <f t="shared" si="99"/>
        <v>0</v>
      </c>
      <c r="V132" s="9">
        <f t="shared" si="99"/>
        <v>0</v>
      </c>
      <c r="W132" s="9">
        <f t="shared" si="99"/>
        <v>0</v>
      </c>
      <c r="X132" s="9">
        <f t="shared" si="99"/>
        <v>0</v>
      </c>
      <c r="Y132" s="143">
        <f t="shared" si="100"/>
        <v>1.0594790293070453</v>
      </c>
      <c r="Z132" s="9">
        <f t="shared" si="101"/>
        <v>2.9506741925503546</v>
      </c>
      <c r="AA132" s="9">
        <f t="shared" si="101"/>
        <v>8.8688566789294061</v>
      </c>
      <c r="AB132" s="9">
        <f t="shared" si="101"/>
        <v>17.706284509682199</v>
      </c>
      <c r="AC132" s="143">
        <f t="shared" si="102"/>
        <v>69.279003113891847</v>
      </c>
      <c r="AD132" s="9">
        <f t="shared" si="103"/>
        <v>68.920604328619916</v>
      </c>
      <c r="AE132" s="9">
        <f t="shared" si="103"/>
        <v>69.642528815907724</v>
      </c>
      <c r="AF132" s="9">
        <f t="shared" si="103"/>
        <v>70.956585268660135</v>
      </c>
      <c r="AG132" s="9">
        <f t="shared" si="103"/>
        <v>68.959112726662624</v>
      </c>
      <c r="AH132" s="429">
        <f t="shared" si="104"/>
        <v>55.358945833188749</v>
      </c>
      <c r="AI132" s="9">
        <f t="shared" si="105"/>
        <v>54.681917792661707</v>
      </c>
      <c r="AJ132" s="9">
        <f t="shared" si="105"/>
        <v>54.51988596785818</v>
      </c>
      <c r="AK132" s="9">
        <f t="shared" si="105"/>
        <v>54.186068682145226</v>
      </c>
      <c r="AL132" s="9">
        <f t="shared" si="105"/>
        <v>53.679341459635779</v>
      </c>
      <c r="AM132" s="429">
        <f t="shared" si="106"/>
        <v>37.588089799809104</v>
      </c>
    </row>
    <row r="133" spans="1:39" outlineLevel="2">
      <c r="A133" s="11">
        <f>ROW()</f>
        <v>133</v>
      </c>
      <c r="C133" s="6" t="s">
        <v>477</v>
      </c>
      <c r="D133" s="39"/>
      <c r="E133" s="39"/>
      <c r="F133" s="39"/>
      <c r="G133" s="39"/>
      <c r="H133" s="9"/>
      <c r="I133" s="9">
        <f t="shared" ref="I133:R133" si="112">I58+I73+I88+I103</f>
        <v>0</v>
      </c>
      <c r="J133" s="9">
        <f t="shared" si="112"/>
        <v>0</v>
      </c>
      <c r="K133" s="9">
        <f t="shared" si="112"/>
        <v>0</v>
      </c>
      <c r="L133" s="9">
        <f t="shared" si="112"/>
        <v>0</v>
      </c>
      <c r="M133" s="9">
        <f t="shared" si="112"/>
        <v>0</v>
      </c>
      <c r="N133" s="9">
        <f t="shared" si="112"/>
        <v>0</v>
      </c>
      <c r="O133" s="9">
        <f t="shared" si="112"/>
        <v>0</v>
      </c>
      <c r="P133" s="9">
        <f t="shared" si="112"/>
        <v>0</v>
      </c>
      <c r="Q133" s="9">
        <f t="shared" si="112"/>
        <v>0</v>
      </c>
      <c r="R133" s="9">
        <f t="shared" si="112"/>
        <v>0</v>
      </c>
      <c r="S133" s="143">
        <f t="shared" si="98"/>
        <v>0</v>
      </c>
      <c r="T133" s="9">
        <f t="shared" si="99"/>
        <v>0</v>
      </c>
      <c r="U133" s="9">
        <f t="shared" si="99"/>
        <v>0</v>
      </c>
      <c r="V133" s="9">
        <f t="shared" si="99"/>
        <v>0</v>
      </c>
      <c r="W133" s="9">
        <f t="shared" si="99"/>
        <v>0</v>
      </c>
      <c r="X133" s="9">
        <f t="shared" si="99"/>
        <v>0</v>
      </c>
      <c r="Y133" s="143">
        <f t="shared" si="100"/>
        <v>6.6253126346713636</v>
      </c>
      <c r="Z133" s="9">
        <f t="shared" si="101"/>
        <v>14.370417499638357</v>
      </c>
      <c r="AA133" s="9">
        <f t="shared" si="101"/>
        <v>17.8871232255838</v>
      </c>
      <c r="AB133" s="9">
        <f t="shared" si="101"/>
        <v>25.719580235429966</v>
      </c>
      <c r="AC133" s="143">
        <f t="shared" si="102"/>
        <v>125.68906966315174</v>
      </c>
      <c r="AD133" s="9">
        <f t="shared" si="103"/>
        <v>82.887634677285604</v>
      </c>
      <c r="AE133" s="9">
        <f t="shared" si="103"/>
        <v>91.380868402215995</v>
      </c>
      <c r="AF133" s="9">
        <f t="shared" si="103"/>
        <v>98.428732420957701</v>
      </c>
      <c r="AG133" s="9">
        <f t="shared" si="103"/>
        <v>109.17847796708509</v>
      </c>
      <c r="AH133" s="429">
        <f t="shared" si="104"/>
        <v>74.197123178261137</v>
      </c>
      <c r="AI133" s="9">
        <f t="shared" si="105"/>
        <v>80.636781284335612</v>
      </c>
      <c r="AJ133" s="9">
        <f t="shared" si="105"/>
        <v>85.01028816943321</v>
      </c>
      <c r="AK133" s="9">
        <f t="shared" si="105"/>
        <v>88.324997412723263</v>
      </c>
      <c r="AL133" s="9">
        <f t="shared" si="105"/>
        <v>91.569103326922374</v>
      </c>
      <c r="AM133" s="429">
        <f t="shared" si="106"/>
        <v>86.711879520600618</v>
      </c>
    </row>
    <row r="134" spans="1:39" outlineLevel="2">
      <c r="A134" s="11">
        <f>ROW()</f>
        <v>134</v>
      </c>
      <c r="C134" s="6" t="s">
        <v>511</v>
      </c>
      <c r="D134" s="39"/>
      <c r="E134" s="39"/>
      <c r="F134" s="39"/>
      <c r="G134" s="39"/>
      <c r="H134" s="9"/>
      <c r="I134" s="9">
        <f t="shared" ref="I134:R134" si="113">I59+I74+I89+I104</f>
        <v>0</v>
      </c>
      <c r="J134" s="9">
        <f t="shared" si="113"/>
        <v>0</v>
      </c>
      <c r="K134" s="9">
        <f t="shared" si="113"/>
        <v>0</v>
      </c>
      <c r="L134" s="9">
        <f t="shared" si="113"/>
        <v>0</v>
      </c>
      <c r="M134" s="9">
        <f t="shared" si="113"/>
        <v>0</v>
      </c>
      <c r="N134" s="9">
        <f t="shared" si="113"/>
        <v>0</v>
      </c>
      <c r="O134" s="9">
        <f t="shared" si="113"/>
        <v>0</v>
      </c>
      <c r="P134" s="9">
        <f t="shared" si="113"/>
        <v>0</v>
      </c>
      <c r="Q134" s="9">
        <f t="shared" si="113"/>
        <v>0</v>
      </c>
      <c r="R134" s="9">
        <f t="shared" si="113"/>
        <v>0</v>
      </c>
      <c r="S134" s="143">
        <f t="shared" si="98"/>
        <v>0</v>
      </c>
      <c r="T134" s="9">
        <f t="shared" si="99"/>
        <v>4.2475664840806644</v>
      </c>
      <c r="U134" s="9">
        <f t="shared" si="99"/>
        <v>6.2369054094363676</v>
      </c>
      <c r="V134" s="9">
        <f t="shared" si="99"/>
        <v>7.4378028183181826</v>
      </c>
      <c r="W134" s="9">
        <f t="shared" si="99"/>
        <v>7.183114820029104</v>
      </c>
      <c r="X134" s="9">
        <f t="shared" si="99"/>
        <v>7.0623916558166746</v>
      </c>
      <c r="Y134" s="143">
        <f t="shared" si="100"/>
        <v>6.8238420133403963</v>
      </c>
      <c r="Z134" s="9">
        <f t="shared" si="101"/>
        <v>6.559577421833815</v>
      </c>
      <c r="AA134" s="9">
        <f t="shared" si="101"/>
        <v>6.2953128303272337</v>
      </c>
      <c r="AB134" s="9">
        <f t="shared" si="101"/>
        <v>6.0310482388206523</v>
      </c>
      <c r="AC134" s="143">
        <f t="shared" si="102"/>
        <v>5.7667836473140737</v>
      </c>
      <c r="AD134" s="9">
        <f t="shared" si="103"/>
        <v>6.2021211389239177</v>
      </c>
      <c r="AE134" s="9">
        <f t="shared" si="103"/>
        <v>7.1483165227399983</v>
      </c>
      <c r="AF134" s="9">
        <f t="shared" si="103"/>
        <v>6.684849197577714</v>
      </c>
      <c r="AG134" s="9">
        <f t="shared" si="103"/>
        <v>7.3497610078902991</v>
      </c>
      <c r="AH134" s="429">
        <f t="shared" si="104"/>
        <v>10.211076466108565</v>
      </c>
      <c r="AI134" s="9">
        <f t="shared" si="105"/>
        <v>11.405774113793322</v>
      </c>
      <c r="AJ134" s="9">
        <f t="shared" si="105"/>
        <v>31.838587234296149</v>
      </c>
      <c r="AK134" s="9">
        <f t="shared" si="105"/>
        <v>46.224470419711025</v>
      </c>
      <c r="AL134" s="9">
        <f t="shared" si="105"/>
        <v>51.815660542479485</v>
      </c>
      <c r="AM134" s="429">
        <f t="shared" si="106"/>
        <v>51.859668652525052</v>
      </c>
    </row>
    <row r="135" spans="1:39" outlineLevel="2">
      <c r="A135" s="11">
        <f>ROW()</f>
        <v>135</v>
      </c>
      <c r="C135" s="6" t="s">
        <v>655</v>
      </c>
      <c r="D135" s="39"/>
      <c r="E135" s="39"/>
      <c r="F135" s="39"/>
      <c r="G135" s="39"/>
      <c r="H135" s="9"/>
      <c r="I135" s="9">
        <f t="shared" ref="I135:R135" si="114">I60+I75+I90+I105</f>
        <v>0</v>
      </c>
      <c r="J135" s="9">
        <f t="shared" si="114"/>
        <v>0</v>
      </c>
      <c r="K135" s="9">
        <f t="shared" si="114"/>
        <v>0</v>
      </c>
      <c r="L135" s="9">
        <f t="shared" si="114"/>
        <v>0</v>
      </c>
      <c r="M135" s="9">
        <f t="shared" si="114"/>
        <v>0</v>
      </c>
      <c r="N135" s="9">
        <f t="shared" si="114"/>
        <v>0</v>
      </c>
      <c r="O135" s="9">
        <f t="shared" si="114"/>
        <v>0</v>
      </c>
      <c r="P135" s="9">
        <f t="shared" si="114"/>
        <v>0</v>
      </c>
      <c r="Q135" s="9">
        <f t="shared" si="114"/>
        <v>0</v>
      </c>
      <c r="R135" s="9">
        <f t="shared" si="114"/>
        <v>0</v>
      </c>
      <c r="S135" s="143">
        <f t="shared" si="98"/>
        <v>0</v>
      </c>
      <c r="T135" s="9">
        <f t="shared" si="99"/>
        <v>0</v>
      </c>
      <c r="U135" s="9">
        <f t="shared" si="99"/>
        <v>0</v>
      </c>
      <c r="V135" s="9">
        <f t="shared" si="99"/>
        <v>0</v>
      </c>
      <c r="W135" s="9">
        <f t="shared" si="99"/>
        <v>0</v>
      </c>
      <c r="X135" s="9">
        <f t="shared" si="99"/>
        <v>0</v>
      </c>
      <c r="Y135" s="143">
        <f t="shared" si="100"/>
        <v>0</v>
      </c>
      <c r="Z135" s="9">
        <f t="shared" si="101"/>
        <v>0</v>
      </c>
      <c r="AA135" s="9">
        <f t="shared" si="101"/>
        <v>0</v>
      </c>
      <c r="AB135" s="9">
        <f t="shared" si="101"/>
        <v>0</v>
      </c>
      <c r="AC135" s="143">
        <f t="shared" si="102"/>
        <v>0</v>
      </c>
      <c r="AD135" s="9">
        <f t="shared" si="103"/>
        <v>0</v>
      </c>
      <c r="AE135" s="9">
        <f t="shared" si="103"/>
        <v>0</v>
      </c>
      <c r="AF135" s="9">
        <f t="shared" si="103"/>
        <v>0</v>
      </c>
      <c r="AG135" s="9">
        <f t="shared" si="103"/>
        <v>0</v>
      </c>
      <c r="AH135" s="900">
        <f>-AH155</f>
        <v>81.064696293941125</v>
      </c>
      <c r="AI135" s="9">
        <f t="shared" si="105"/>
        <v>64.8517570351529</v>
      </c>
      <c r="AJ135" s="9">
        <f t="shared" si="105"/>
        <v>48.638817776364675</v>
      </c>
      <c r="AK135" s="9">
        <f t="shared" si="105"/>
        <v>32.42587851757645</v>
      </c>
      <c r="AL135" s="9">
        <f t="shared" si="105"/>
        <v>16.212939258788225</v>
      </c>
      <c r="AM135" s="9">
        <f>AM60+AM75+AM90+AM105</f>
        <v>0</v>
      </c>
    </row>
    <row r="136" spans="1:39" outlineLevel="2">
      <c r="A136" s="11">
        <f>ROW()</f>
        <v>136</v>
      </c>
      <c r="C136" s="6" t="s">
        <v>656</v>
      </c>
      <c r="D136" s="39"/>
      <c r="E136" s="39"/>
      <c r="F136" s="39"/>
      <c r="G136" s="3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143"/>
      <c r="T136" s="9"/>
      <c r="U136" s="9"/>
      <c r="V136" s="9"/>
      <c r="W136" s="9"/>
      <c r="X136" s="9"/>
      <c r="Y136" s="143"/>
      <c r="Z136" s="9"/>
      <c r="AA136" s="9"/>
      <c r="AB136" s="9"/>
      <c r="AC136" s="143"/>
      <c r="AD136" s="9"/>
      <c r="AE136" s="9"/>
      <c r="AF136" s="9"/>
      <c r="AG136" s="9"/>
      <c r="AH136" s="9"/>
      <c r="AI136" s="9"/>
      <c r="AJ136" s="9"/>
      <c r="AK136" s="9"/>
      <c r="AL136" s="9"/>
      <c r="AM136" s="900">
        <f>-AM155</f>
        <v>21.793825154146976</v>
      </c>
    </row>
    <row r="137" spans="1:39" outlineLevel="2">
      <c r="A137" s="11">
        <f>ROW()</f>
        <v>137</v>
      </c>
      <c r="C137" s="6" t="s">
        <v>667</v>
      </c>
      <c r="D137" s="39"/>
      <c r="E137" s="39"/>
      <c r="F137" s="39"/>
      <c r="G137" s="3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143"/>
      <c r="T137" s="9"/>
      <c r="U137" s="9"/>
      <c r="V137" s="9"/>
      <c r="W137" s="9"/>
      <c r="X137" s="9"/>
      <c r="Y137" s="143"/>
      <c r="Z137" s="9"/>
      <c r="AA137" s="9"/>
      <c r="AB137" s="9"/>
      <c r="AC137" s="143"/>
      <c r="AD137" s="9"/>
      <c r="AE137" s="9"/>
      <c r="AF137" s="9"/>
      <c r="AG137" s="9"/>
      <c r="AH137" s="9"/>
      <c r="AI137" s="9"/>
      <c r="AJ137" s="9"/>
      <c r="AK137" s="9"/>
      <c r="AL137" s="9"/>
      <c r="AM137" s="9"/>
    </row>
    <row r="138" spans="1:39" outlineLevel="2">
      <c r="A138" s="11">
        <f>ROW()</f>
        <v>138</v>
      </c>
      <c r="C138" s="6" t="s">
        <v>212</v>
      </c>
      <c r="D138" s="39"/>
      <c r="E138" s="39"/>
      <c r="F138" s="39"/>
      <c r="G138" s="39"/>
      <c r="H138" s="9">
        <f t="shared" ref="H138:H139" si="115">H242</f>
        <v>20.673242154291053</v>
      </c>
      <c r="I138" s="9">
        <f t="shared" ref="I138:R138" si="116">I63+I78+I93+I108</f>
        <v>20.673242154291053</v>
      </c>
      <c r="J138" s="9">
        <f t="shared" si="116"/>
        <v>20.673242154291053</v>
      </c>
      <c r="K138" s="9">
        <f t="shared" si="116"/>
        <v>20.673242154291053</v>
      </c>
      <c r="L138" s="9">
        <f t="shared" si="116"/>
        <v>20.673242154291053</v>
      </c>
      <c r="M138" s="9">
        <f t="shared" si="116"/>
        <v>20.673242154291053</v>
      </c>
      <c r="N138" s="9">
        <f t="shared" si="116"/>
        <v>17.188729982707926</v>
      </c>
      <c r="O138" s="9">
        <f t="shared" si="116"/>
        <v>16.995602947182959</v>
      </c>
      <c r="P138" s="9">
        <f t="shared" si="116"/>
        <v>19.80407972445418</v>
      </c>
      <c r="Q138" s="9">
        <f t="shared" si="116"/>
        <v>21.94077126606021</v>
      </c>
      <c r="R138" s="9">
        <f t="shared" si="116"/>
        <v>22.918411423143439</v>
      </c>
      <c r="S138" s="143">
        <f>S63+S78+S93+S108-S153</f>
        <v>24.070762771061812</v>
      </c>
      <c r="T138" s="9">
        <f t="shared" ref="T138:X139" si="117">T63+T78+T93+T108</f>
        <v>24.047982683280512</v>
      </c>
      <c r="U138" s="9">
        <f t="shared" si="117"/>
        <v>23.994674290805403</v>
      </c>
      <c r="V138" s="9">
        <f t="shared" si="117"/>
        <v>24.24557524218616</v>
      </c>
      <c r="W138" s="9">
        <f t="shared" si="117"/>
        <v>24.246357276139864</v>
      </c>
      <c r="X138" s="9">
        <f t="shared" si="117"/>
        <v>24.2425364944609</v>
      </c>
      <c r="Y138" s="143">
        <f>MAX(Y63+Y78+Y93+Y108,0)</f>
        <v>24.32244575639627</v>
      </c>
      <c r="Z138" s="9">
        <f t="shared" ref="Z138:AB139" si="118">Z63+Z78+Z93+Z108</f>
        <v>24.32244575639627</v>
      </c>
      <c r="AA138" s="9">
        <f t="shared" si="118"/>
        <v>24.32244575639627</v>
      </c>
      <c r="AB138" s="9">
        <f t="shared" si="118"/>
        <v>24.32244575639627</v>
      </c>
      <c r="AC138" s="143">
        <f>AC63+AC78+AC93+AC123+AC108</f>
        <v>24.322445756396274</v>
      </c>
      <c r="AD138" s="9">
        <f t="shared" ref="AD138:AM138" si="119">AD63+AD78+AD93+AD108</f>
        <v>24.322445756396274</v>
      </c>
      <c r="AE138" s="9">
        <f t="shared" si="119"/>
        <v>24.322445756396274</v>
      </c>
      <c r="AF138" s="9">
        <f t="shared" si="119"/>
        <v>24.322445756396274</v>
      </c>
      <c r="AG138" s="9">
        <f t="shared" si="119"/>
        <v>24.322445756396274</v>
      </c>
      <c r="AH138" s="9">
        <f t="shared" si="119"/>
        <v>24.322445756396274</v>
      </c>
      <c r="AI138" s="9">
        <f t="shared" si="119"/>
        <v>24.322445756396274</v>
      </c>
      <c r="AJ138" s="9">
        <f t="shared" si="119"/>
        <v>24.322445756396274</v>
      </c>
      <c r="AK138" s="9">
        <f t="shared" si="119"/>
        <v>24.322445756396274</v>
      </c>
      <c r="AL138" s="9">
        <f t="shared" si="119"/>
        <v>24.322445756396274</v>
      </c>
      <c r="AM138" s="9">
        <f t="shared" si="119"/>
        <v>24.322445756396274</v>
      </c>
    </row>
    <row r="139" spans="1:39" outlineLevel="2">
      <c r="A139" s="11">
        <f>ROW()</f>
        <v>139</v>
      </c>
      <c r="C139" s="30" t="s">
        <v>362</v>
      </c>
      <c r="D139" s="90"/>
      <c r="E139" s="90"/>
      <c r="F139" s="90"/>
      <c r="G139" s="90"/>
      <c r="H139" s="15">
        <f t="shared" si="115"/>
        <v>0</v>
      </c>
      <c r="I139" s="15">
        <f t="shared" ref="I139:R139" si="120">I64+I79+I94+I109</f>
        <v>0</v>
      </c>
      <c r="J139" s="15">
        <f t="shared" si="120"/>
        <v>0</v>
      </c>
      <c r="K139" s="15">
        <f t="shared" si="120"/>
        <v>0</v>
      </c>
      <c r="L139" s="15">
        <f t="shared" si="120"/>
        <v>0</v>
      </c>
      <c r="M139" s="15">
        <f t="shared" si="120"/>
        <v>0</v>
      </c>
      <c r="N139" s="15">
        <f t="shared" si="120"/>
        <v>0</v>
      </c>
      <c r="O139" s="15">
        <f t="shared" si="120"/>
        <v>0</v>
      </c>
      <c r="P139" s="15">
        <f t="shared" si="120"/>
        <v>0</v>
      </c>
      <c r="Q139" s="15">
        <f t="shared" si="120"/>
        <v>0</v>
      </c>
      <c r="R139" s="15">
        <f t="shared" si="120"/>
        <v>0</v>
      </c>
      <c r="S139" s="901">
        <f>S64+S79+S94+S109-S154</f>
        <v>0</v>
      </c>
      <c r="T139" s="15">
        <f t="shared" si="117"/>
        <v>0</v>
      </c>
      <c r="U139" s="15">
        <f t="shared" si="117"/>
        <v>0</v>
      </c>
      <c r="V139" s="15">
        <f t="shared" si="117"/>
        <v>0</v>
      </c>
      <c r="W139" s="15">
        <f t="shared" si="117"/>
        <v>0</v>
      </c>
      <c r="X139" s="15">
        <f t="shared" si="117"/>
        <v>0</v>
      </c>
      <c r="Y139" s="901">
        <f>MAX(Y64+Y79+Y94+Y109,0)</f>
        <v>0</v>
      </c>
      <c r="Z139" s="15">
        <f t="shared" si="118"/>
        <v>-5.8782395305829474E-16</v>
      </c>
      <c r="AA139" s="15">
        <f t="shared" si="118"/>
        <v>-1.1756479061165897E-15</v>
      </c>
      <c r="AB139" s="15">
        <f t="shared" si="118"/>
        <v>-1.7634718591748845E-15</v>
      </c>
      <c r="AC139" s="901">
        <f>AC64+AC79+AC94+AC124+AC109</f>
        <v>-2.3512958122331786E-15</v>
      </c>
      <c r="AD139" s="15">
        <f t="shared" ref="AD139:AM139" si="121">AD64+AD79+AD94+AD109</f>
        <v>2.3617880114096534</v>
      </c>
      <c r="AE139" s="15">
        <f t="shared" si="121"/>
        <v>4.0826915944897051</v>
      </c>
      <c r="AF139" s="15">
        <f t="shared" si="121"/>
        <v>5.5914711731057567</v>
      </c>
      <c r="AG139" s="15">
        <f t="shared" si="121"/>
        <v>7.2352991529873609</v>
      </c>
      <c r="AH139" s="15">
        <f t="shared" si="121"/>
        <v>8.6887818841405124</v>
      </c>
      <c r="AI139" s="15">
        <f t="shared" si="121"/>
        <v>9.9788471673418631</v>
      </c>
      <c r="AJ139" s="15">
        <f t="shared" si="121"/>
        <v>11.371480706607228</v>
      </c>
      <c r="AK139" s="15">
        <f t="shared" si="121"/>
        <v>12.646991808748105</v>
      </c>
      <c r="AL139" s="15">
        <f t="shared" si="121"/>
        <v>13.632139177738454</v>
      </c>
      <c r="AM139" s="15">
        <f t="shared" si="121"/>
        <v>14.451194428391826</v>
      </c>
    </row>
    <row r="140" spans="1:39" outlineLevel="2">
      <c r="A140" s="11">
        <f>ROW()</f>
        <v>140</v>
      </c>
      <c r="C140" s="6" t="s">
        <v>1</v>
      </c>
      <c r="D140" s="39"/>
      <c r="E140" s="39"/>
      <c r="F140" s="39"/>
      <c r="G140" s="9"/>
      <c r="H140" s="9">
        <f t="shared" ref="H140:AM140" si="122">SUM(H127:H139)</f>
        <v>3129.7855985944493</v>
      </c>
      <c r="I140" s="9">
        <f t="shared" si="122"/>
        <v>3063.1898255776346</v>
      </c>
      <c r="J140" s="9">
        <f t="shared" si="122"/>
        <v>2992.5673207495629</v>
      </c>
      <c r="K140" s="9">
        <f t="shared" si="122"/>
        <v>2917.5108605963642</v>
      </c>
      <c r="L140" s="9">
        <f t="shared" si="122"/>
        <v>2840.86661774919</v>
      </c>
      <c r="M140" s="9">
        <f t="shared" si="122"/>
        <v>2768.1868143109587</v>
      </c>
      <c r="N140" s="9">
        <f t="shared" si="122"/>
        <v>2769.3706956014707</v>
      </c>
      <c r="O140" s="9">
        <f t="shared" si="122"/>
        <v>3312.49531602357</v>
      </c>
      <c r="P140" s="9">
        <f t="shared" si="122"/>
        <v>3240.2562786131475</v>
      </c>
      <c r="Q140" s="9">
        <f t="shared" si="122"/>
        <v>4093.969607495952</v>
      </c>
      <c r="R140" s="9">
        <f t="shared" si="122"/>
        <v>3993.0677468249423</v>
      </c>
      <c r="S140" s="9">
        <f t="shared" si="122"/>
        <v>4823.4294756663221</v>
      </c>
      <c r="T140" s="9">
        <f t="shared" si="122"/>
        <v>4867.9913433892207</v>
      </c>
      <c r="U140" s="9">
        <f t="shared" si="122"/>
        <v>4777.1543924338348</v>
      </c>
      <c r="V140" s="9">
        <f t="shared" si="122"/>
        <v>4670.8682199940804</v>
      </c>
      <c r="W140" s="9">
        <f t="shared" si="122"/>
        <v>4550.8611819037733</v>
      </c>
      <c r="X140" s="9">
        <f t="shared" si="122"/>
        <v>4445.0462511386322</v>
      </c>
      <c r="Y140" s="9">
        <f t="shared" si="122"/>
        <v>4341.1355305297075</v>
      </c>
      <c r="Z140" s="9">
        <f t="shared" si="122"/>
        <v>4240.8507645259178</v>
      </c>
      <c r="AA140" s="9">
        <f t="shared" si="122"/>
        <v>4137.9394836571764</v>
      </c>
      <c r="AB140" s="9">
        <f t="shared" si="122"/>
        <v>4047.2415103767466</v>
      </c>
      <c r="AC140" s="9">
        <f t="shared" si="122"/>
        <v>3971.5133123835294</v>
      </c>
      <c r="AD140" s="9">
        <f t="shared" si="122"/>
        <v>3799.7112969409268</v>
      </c>
      <c r="AE140" s="9">
        <f t="shared" si="122"/>
        <v>3707.7137466061868</v>
      </c>
      <c r="AF140" s="9">
        <f t="shared" si="122"/>
        <v>3619.5232671628655</v>
      </c>
      <c r="AG140" s="9">
        <f t="shared" si="122"/>
        <v>3520.2863099584006</v>
      </c>
      <c r="AH140" s="9">
        <f t="shared" si="122"/>
        <v>3417.8768802384129</v>
      </c>
      <c r="AI140" s="9">
        <f t="shared" si="122"/>
        <v>3314.4425337770408</v>
      </c>
      <c r="AJ140" s="9">
        <f t="shared" si="122"/>
        <v>3217.9203530841164</v>
      </c>
      <c r="AK140" s="9">
        <f t="shared" si="122"/>
        <v>3111.9608337838695</v>
      </c>
      <c r="AL140" s="9">
        <f t="shared" si="122"/>
        <v>3000.3324268167007</v>
      </c>
      <c r="AM140" s="9">
        <f t="shared" si="122"/>
        <v>2871.3987865909457</v>
      </c>
    </row>
    <row r="141" spans="1:39" outlineLevel="3">
      <c r="A141" s="11">
        <f>ROW()</f>
        <v>141</v>
      </c>
      <c r="B141" s="343" t="s">
        <v>658</v>
      </c>
      <c r="E141" s="4"/>
      <c r="G141" s="329" t="s">
        <v>47</v>
      </c>
      <c r="H141" s="332" t="str">
        <f>IF(ROUND(H140-Inputs!H129,6)=0,"OK","Wrong")</f>
        <v>Wrong</v>
      </c>
      <c r="I141" s="182" t="str">
        <f>IF(ROUND(I140-Inputs!I129,6)=0,"OK","Wrong")</f>
        <v>Wrong</v>
      </c>
      <c r="J141" s="182" t="str">
        <f>IF(ROUND(J140-Inputs!J129,6)=0,"OK","Wrong")</f>
        <v>Wrong</v>
      </c>
      <c r="K141" s="182" t="str">
        <f>IF(ROUND(K140-Inputs!K129,6)=0,"OK","Wrong")</f>
        <v>Wrong</v>
      </c>
      <c r="L141" s="182" t="str">
        <f>IF(ROUND(L140-Inputs!L129,6)=0,"OK","Wrong")</f>
        <v>Wrong</v>
      </c>
      <c r="M141" s="182" t="str">
        <f>IF(ROUND(M140-Inputs!M129,6)=0,"OK","Wrong")</f>
        <v>Wrong</v>
      </c>
      <c r="N141" s="182" t="str">
        <f t="shared" ref="N141:AM141" si="123">IF(ROUND(N140-N244-N352,6)=0,"OK","Wrong")</f>
        <v>OK</v>
      </c>
      <c r="O141" s="182" t="str">
        <f t="shared" si="123"/>
        <v>OK</v>
      </c>
      <c r="P141" s="182" t="str">
        <f t="shared" si="123"/>
        <v>OK</v>
      </c>
      <c r="Q141" s="182" t="str">
        <f t="shared" si="123"/>
        <v>OK</v>
      </c>
      <c r="R141" s="182" t="str">
        <f t="shared" si="123"/>
        <v>OK</v>
      </c>
      <c r="S141" s="182" t="str">
        <f t="shared" si="123"/>
        <v>OK</v>
      </c>
      <c r="T141" s="182" t="str">
        <f t="shared" si="123"/>
        <v>OK</v>
      </c>
      <c r="U141" s="182" t="str">
        <f t="shared" si="123"/>
        <v>OK</v>
      </c>
      <c r="V141" s="182" t="str">
        <f t="shared" si="123"/>
        <v>OK</v>
      </c>
      <c r="W141" s="182" t="str">
        <f t="shared" si="123"/>
        <v>OK</v>
      </c>
      <c r="X141" s="182" t="str">
        <f t="shared" si="123"/>
        <v>OK</v>
      </c>
      <c r="Y141" s="182" t="str">
        <f t="shared" si="123"/>
        <v>OK</v>
      </c>
      <c r="Z141" s="182" t="str">
        <f t="shared" si="123"/>
        <v>OK</v>
      </c>
      <c r="AA141" s="182" t="str">
        <f t="shared" si="123"/>
        <v>OK</v>
      </c>
      <c r="AB141" s="182" t="str">
        <f t="shared" si="123"/>
        <v>OK</v>
      </c>
      <c r="AC141" s="182" t="str">
        <f t="shared" si="123"/>
        <v>OK</v>
      </c>
      <c r="AD141" s="182" t="str">
        <f t="shared" si="123"/>
        <v>OK</v>
      </c>
      <c r="AE141" s="182" t="str">
        <f t="shared" si="123"/>
        <v>OK</v>
      </c>
      <c r="AF141" s="182" t="str">
        <f t="shared" si="123"/>
        <v>OK</v>
      </c>
      <c r="AG141" s="182" t="str">
        <f t="shared" si="123"/>
        <v>OK</v>
      </c>
      <c r="AH141" s="182" t="str">
        <f t="shared" si="123"/>
        <v>OK</v>
      </c>
      <c r="AI141" s="182" t="str">
        <f t="shared" si="123"/>
        <v>OK</v>
      </c>
      <c r="AJ141" s="182" t="str">
        <f t="shared" si="123"/>
        <v>OK</v>
      </c>
      <c r="AK141" s="182" t="str">
        <f t="shared" si="123"/>
        <v>OK</v>
      </c>
      <c r="AL141" s="182" t="str">
        <f t="shared" si="123"/>
        <v>OK</v>
      </c>
      <c r="AM141" s="182" t="str">
        <f t="shared" si="123"/>
        <v>OK</v>
      </c>
    </row>
    <row r="142" spans="1:39" outlineLevel="3">
      <c r="A142" s="11">
        <f>ROW()</f>
        <v>142</v>
      </c>
      <c r="C142" s="38" t="s">
        <v>2</v>
      </c>
      <c r="E142" s="4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>
        <f t="shared" ref="S142:S149" si="124">S246+S354</f>
        <v>-18.894584292511446</v>
      </c>
      <c r="T142" s="9"/>
      <c r="U142" s="9"/>
      <c r="V142" s="9"/>
      <c r="W142" s="9"/>
      <c r="X142" s="9"/>
      <c r="Y142" s="9">
        <f t="shared" ref="Y142:Y149" si="125">Y246+Y354</f>
        <v>0</v>
      </c>
      <c r="Z142" s="9"/>
      <c r="AA142" s="9"/>
      <c r="AB142" s="9"/>
      <c r="AC142" s="9"/>
      <c r="AD142" s="9"/>
      <c r="AE142" s="9"/>
      <c r="AF142" s="9"/>
      <c r="AG142" s="9"/>
      <c r="AH142" s="429">
        <f t="shared" ref="AH142:AH149" si="126">AH246+AH354</f>
        <v>0</v>
      </c>
      <c r="AI142" s="9"/>
      <c r="AJ142" s="9"/>
      <c r="AK142" s="9"/>
      <c r="AL142" s="9"/>
      <c r="AM142" s="429">
        <f t="shared" ref="AM142:AM149" si="127">AM246+AM354</f>
        <v>0</v>
      </c>
    </row>
    <row r="143" spans="1:39" outlineLevel="3">
      <c r="A143" s="11">
        <f>ROW()</f>
        <v>143</v>
      </c>
      <c r="C143" s="38" t="s">
        <v>3</v>
      </c>
      <c r="E143" s="4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>
        <f t="shared" si="124"/>
        <v>-24.717963311184235</v>
      </c>
      <c r="T143" s="9"/>
      <c r="U143" s="9"/>
      <c r="V143" s="9"/>
      <c r="W143" s="9"/>
      <c r="X143" s="9"/>
      <c r="Y143" s="9">
        <f t="shared" si="125"/>
        <v>0</v>
      </c>
      <c r="Z143" s="9"/>
      <c r="AA143" s="9"/>
      <c r="AB143" s="9"/>
      <c r="AC143" s="9"/>
      <c r="AD143" s="9"/>
      <c r="AE143" s="9"/>
      <c r="AF143" s="9"/>
      <c r="AG143" s="9"/>
      <c r="AH143" s="429">
        <f t="shared" si="126"/>
        <v>0</v>
      </c>
      <c r="AI143" s="9"/>
      <c r="AJ143" s="9"/>
      <c r="AK143" s="9"/>
      <c r="AL143" s="9"/>
      <c r="AM143" s="429">
        <f t="shared" si="127"/>
        <v>0</v>
      </c>
    </row>
    <row r="144" spans="1:39" outlineLevel="3">
      <c r="A144" s="11">
        <f>ROW()</f>
        <v>144</v>
      </c>
      <c r="C144" s="38" t="s">
        <v>4</v>
      </c>
      <c r="E144" s="4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>
        <f t="shared" si="124"/>
        <v>-0.42822887770789697</v>
      </c>
      <c r="T144" s="9"/>
      <c r="U144" s="9"/>
      <c r="V144" s="9"/>
      <c r="W144" s="9"/>
      <c r="X144" s="9"/>
      <c r="Y144" s="9">
        <f t="shared" si="125"/>
        <v>0</v>
      </c>
      <c r="Z144" s="9"/>
      <c r="AA144" s="9"/>
      <c r="AB144" s="9"/>
      <c r="AC144" s="9"/>
      <c r="AD144" s="9"/>
      <c r="AE144" s="9"/>
      <c r="AF144" s="9"/>
      <c r="AG144" s="9"/>
      <c r="AH144" s="429">
        <f t="shared" si="126"/>
        <v>0</v>
      </c>
      <c r="AI144" s="9"/>
      <c r="AJ144" s="9"/>
      <c r="AK144" s="9"/>
      <c r="AL144" s="9"/>
      <c r="AM144" s="429">
        <f t="shared" si="127"/>
        <v>-1.3877787807814457E-16</v>
      </c>
    </row>
    <row r="145" spans="1:39" outlineLevel="3">
      <c r="A145" s="11">
        <f>ROW()</f>
        <v>145</v>
      </c>
      <c r="C145" s="38" t="s">
        <v>5</v>
      </c>
      <c r="E145" s="4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>
        <f t="shared" si="124"/>
        <v>0</v>
      </c>
      <c r="T145" s="9"/>
      <c r="U145" s="9"/>
      <c r="V145" s="9"/>
      <c r="W145" s="9"/>
      <c r="X145" s="9"/>
      <c r="Y145" s="9">
        <f t="shared" si="125"/>
        <v>0</v>
      </c>
      <c r="Z145" s="9"/>
      <c r="AA145" s="9"/>
      <c r="AB145" s="9"/>
      <c r="AC145" s="9"/>
      <c r="AD145" s="9"/>
      <c r="AE145" s="9"/>
      <c r="AF145" s="9"/>
      <c r="AG145" s="9"/>
      <c r="AH145" s="429">
        <f t="shared" si="126"/>
        <v>-24.720320268915959</v>
      </c>
      <c r="AI145" s="9"/>
      <c r="AJ145" s="9"/>
      <c r="AK145" s="9"/>
      <c r="AL145" s="9"/>
      <c r="AM145" s="429">
        <f t="shared" si="127"/>
        <v>-3.2642014749738499</v>
      </c>
    </row>
    <row r="146" spans="1:39" outlineLevel="3">
      <c r="A146" s="11">
        <f>ROW()</f>
        <v>146</v>
      </c>
      <c r="C146" s="6" t="s">
        <v>473</v>
      </c>
      <c r="E146" s="4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>
        <f t="shared" si="124"/>
        <v>0</v>
      </c>
      <c r="T146" s="9"/>
      <c r="U146" s="9"/>
      <c r="V146" s="9"/>
      <c r="W146" s="9"/>
      <c r="X146" s="9"/>
      <c r="Y146" s="9">
        <f t="shared" si="125"/>
        <v>0</v>
      </c>
      <c r="Z146" s="9"/>
      <c r="AA146" s="9"/>
      <c r="AB146" s="9"/>
      <c r="AC146" s="9"/>
      <c r="AD146" s="9"/>
      <c r="AE146" s="9"/>
      <c r="AF146" s="9"/>
      <c r="AG146" s="9"/>
      <c r="AH146" s="429">
        <f t="shared" si="126"/>
        <v>-6.7042595090429487</v>
      </c>
      <c r="AI146" s="9"/>
      <c r="AJ146" s="9"/>
      <c r="AK146" s="9"/>
      <c r="AL146" s="9"/>
      <c r="AM146" s="429">
        <f t="shared" si="127"/>
        <v>0</v>
      </c>
    </row>
    <row r="147" spans="1:39" outlineLevel="3">
      <c r="A147" s="11">
        <f>ROW()</f>
        <v>147</v>
      </c>
      <c r="C147" s="6" t="s">
        <v>474</v>
      </c>
      <c r="E147" s="4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>
        <f t="shared" si="124"/>
        <v>0</v>
      </c>
      <c r="T147" s="9"/>
      <c r="U147" s="9"/>
      <c r="V147" s="9"/>
      <c r="W147" s="9"/>
      <c r="X147" s="9"/>
      <c r="Y147" s="9">
        <f t="shared" si="125"/>
        <v>0</v>
      </c>
      <c r="Z147" s="9"/>
      <c r="AA147" s="9"/>
      <c r="AB147" s="9"/>
      <c r="AC147" s="9"/>
      <c r="AD147" s="9"/>
      <c r="AE147" s="9"/>
      <c r="AF147" s="9"/>
      <c r="AG147" s="9"/>
      <c r="AH147" s="429">
        <f t="shared" si="126"/>
        <v>-10.532207691129875</v>
      </c>
      <c r="AI147" s="9"/>
      <c r="AJ147" s="9"/>
      <c r="AK147" s="9"/>
      <c r="AL147" s="9"/>
      <c r="AM147" s="429">
        <f t="shared" si="127"/>
        <v>-15.323201713453349</v>
      </c>
    </row>
    <row r="148" spans="1:39" outlineLevel="3">
      <c r="A148" s="11">
        <f>ROW()</f>
        <v>148</v>
      </c>
      <c r="C148" s="6" t="s">
        <v>477</v>
      </c>
      <c r="E148" s="4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>
        <f t="shared" si="124"/>
        <v>0</v>
      </c>
      <c r="T148" s="9"/>
      <c r="U148" s="9"/>
      <c r="V148" s="9"/>
      <c r="W148" s="9"/>
      <c r="X148" s="9"/>
      <c r="Y148" s="9">
        <f t="shared" si="125"/>
        <v>0</v>
      </c>
      <c r="Z148" s="9"/>
      <c r="AA148" s="9"/>
      <c r="AB148" s="9"/>
      <c r="AC148" s="9"/>
      <c r="AD148" s="9"/>
      <c r="AE148" s="9"/>
      <c r="AF148" s="9"/>
      <c r="AG148" s="9"/>
      <c r="AH148" s="429">
        <f t="shared" si="126"/>
        <v>-39.107908824852352</v>
      </c>
      <c r="AI148" s="9"/>
      <c r="AJ148" s="9"/>
      <c r="AK148" s="9"/>
      <c r="AL148" s="9"/>
      <c r="AM148" s="429">
        <f t="shared" si="127"/>
        <v>-3.2064219657197754</v>
      </c>
    </row>
    <row r="149" spans="1:39" outlineLevel="3">
      <c r="A149" s="11">
        <f>ROW()</f>
        <v>149</v>
      </c>
      <c r="C149" s="6" t="s">
        <v>511</v>
      </c>
      <c r="E149" s="4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>
        <f t="shared" si="124"/>
        <v>0</v>
      </c>
      <c r="T149" s="9"/>
      <c r="U149" s="9"/>
      <c r="V149" s="9"/>
      <c r="W149" s="9"/>
      <c r="X149" s="9"/>
      <c r="Y149" s="9">
        <f t="shared" si="125"/>
        <v>0</v>
      </c>
      <c r="Z149" s="9"/>
      <c r="AA149" s="9"/>
      <c r="AB149" s="9"/>
      <c r="AC149" s="9"/>
      <c r="AD149" s="9"/>
      <c r="AE149" s="9"/>
      <c r="AF149" s="9"/>
      <c r="AG149" s="9"/>
      <c r="AH149" s="429">
        <f t="shared" si="126"/>
        <v>0</v>
      </c>
      <c r="AI149" s="9"/>
      <c r="AJ149" s="9"/>
      <c r="AK149" s="9"/>
      <c r="AL149" s="9"/>
      <c r="AM149" s="429">
        <f t="shared" si="127"/>
        <v>0</v>
      </c>
    </row>
    <row r="150" spans="1:39" outlineLevel="3">
      <c r="A150" s="11">
        <f>ROW()</f>
        <v>150</v>
      </c>
      <c r="C150" s="6" t="s">
        <v>655</v>
      </c>
      <c r="E150" s="4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</row>
    <row r="151" spans="1:39" outlineLevel="3">
      <c r="A151" s="11">
        <f>ROW()</f>
        <v>151</v>
      </c>
      <c r="C151" s="6" t="s">
        <v>656</v>
      </c>
      <c r="E151" s="4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</row>
    <row r="152" spans="1:39" outlineLevel="3">
      <c r="A152" s="11">
        <f>ROW()</f>
        <v>152</v>
      </c>
      <c r="C152" s="6" t="s">
        <v>667</v>
      </c>
      <c r="E152" s="4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</row>
    <row r="153" spans="1:39" ht="13.5" customHeight="1" outlineLevel="3">
      <c r="A153" s="11">
        <f>ROW()</f>
        <v>153</v>
      </c>
      <c r="C153" s="38" t="s">
        <v>212</v>
      </c>
      <c r="E153" s="4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>
        <f>S257+S365</f>
        <v>-0.19312703552496632</v>
      </c>
      <c r="T153" s="9"/>
      <c r="U153" s="9"/>
      <c r="V153" s="9"/>
      <c r="W153" s="9"/>
      <c r="X153" s="9"/>
      <c r="Y153" s="9">
        <f>Y257+Y365</f>
        <v>0</v>
      </c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</row>
    <row r="154" spans="1:39" ht="13.5" customHeight="1" outlineLevel="3">
      <c r="A154" s="11">
        <f>ROW()</f>
        <v>154</v>
      </c>
      <c r="C154" s="159" t="s">
        <v>362</v>
      </c>
      <c r="D154" s="30"/>
      <c r="E154" s="160"/>
      <c r="F154" s="30"/>
      <c r="G154" s="30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>
        <f>S258+S366</f>
        <v>0</v>
      </c>
      <c r="T154" s="15"/>
      <c r="U154" s="15"/>
      <c r="V154" s="15"/>
      <c r="W154" s="15"/>
      <c r="X154" s="15"/>
      <c r="Y154" s="15">
        <f>Y258+Y366</f>
        <v>0</v>
      </c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</row>
    <row r="155" spans="1:39" outlineLevel="3">
      <c r="A155" s="11">
        <f>ROW()</f>
        <v>155</v>
      </c>
      <c r="C155" s="38" t="s">
        <v>1</v>
      </c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>
        <f>SUM(S142:S154)</f>
        <v>-44.233903516928542</v>
      </c>
      <c r="T155" s="9"/>
      <c r="U155" s="9"/>
      <c r="V155" s="9"/>
      <c r="W155" s="9"/>
      <c r="X155" s="9"/>
      <c r="Y155" s="9">
        <f>SUM(Y142:Y154)</f>
        <v>0</v>
      </c>
      <c r="Z155" s="9"/>
      <c r="AA155" s="9"/>
      <c r="AB155" s="9"/>
      <c r="AC155" s="9"/>
      <c r="AD155" s="9"/>
      <c r="AE155" s="9"/>
      <c r="AF155" s="9"/>
      <c r="AG155" s="9"/>
      <c r="AH155" s="9">
        <f>SUM(AH142:AH154)</f>
        <v>-81.064696293941125</v>
      </c>
      <c r="AI155" s="9"/>
      <c r="AJ155" s="9"/>
      <c r="AK155" s="9"/>
      <c r="AL155" s="9"/>
      <c r="AM155" s="9">
        <f>SUM(AM142:AM154)</f>
        <v>-21.793825154146976</v>
      </c>
    </row>
    <row r="156" spans="1:39" outlineLevel="2">
      <c r="A156" s="37">
        <f>ROW()</f>
        <v>156</v>
      </c>
      <c r="C156" s="38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</row>
    <row r="157" spans="1:39" outlineLevel="2">
      <c r="A157" s="423">
        <f>ROW()</f>
        <v>157</v>
      </c>
      <c r="B157" s="424" t="s">
        <v>493</v>
      </c>
      <c r="C157" s="425"/>
      <c r="D157" s="426"/>
      <c r="E157" s="426"/>
      <c r="F157" s="426"/>
      <c r="G157" s="426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  <c r="S157" s="427"/>
      <c r="T157" s="427"/>
      <c r="U157" s="427"/>
      <c r="V157" s="427"/>
      <c r="W157" s="427"/>
      <c r="X157" s="427"/>
      <c r="Y157" s="427"/>
      <c r="Z157" s="427"/>
      <c r="AA157" s="427"/>
      <c r="AB157" s="427"/>
      <c r="AC157" s="427"/>
      <c r="AD157" s="924">
        <f>Inputs!$D$96</f>
        <v>2063</v>
      </c>
      <c r="AE157" s="428">
        <f>AD157</f>
        <v>2063</v>
      </c>
      <c r="AF157" s="428">
        <f t="shared" ref="AF157:AH157" si="128">AE157</f>
        <v>2063</v>
      </c>
      <c r="AG157" s="428">
        <f t="shared" si="128"/>
        <v>2063</v>
      </c>
      <c r="AH157" s="428">
        <f t="shared" si="128"/>
        <v>2063</v>
      </c>
      <c r="AI157" s="428">
        <f>AH157</f>
        <v>2063</v>
      </c>
      <c r="AJ157" s="428">
        <f t="shared" ref="AJ157:AM157" si="129">AI157</f>
        <v>2063</v>
      </c>
      <c r="AK157" s="428">
        <f t="shared" si="129"/>
        <v>2063</v>
      </c>
      <c r="AL157" s="428">
        <f t="shared" si="129"/>
        <v>2063</v>
      </c>
      <c r="AM157" s="428">
        <f t="shared" si="129"/>
        <v>2063</v>
      </c>
    </row>
    <row r="158" spans="1:39">
      <c r="A158" s="118" t="str">
        <f>"BEP Asset Account [m$ "&amp;TEXT(Inputs!$E$33,"dd/mm/yyyy")&amp;"]"</f>
        <v>BEP Asset Account [m$ 31/12/2024]</v>
      </c>
      <c r="B158" s="344"/>
      <c r="C158" s="119"/>
      <c r="D158" s="119"/>
      <c r="E158" s="119"/>
      <c r="F158" s="119"/>
      <c r="G158" s="119"/>
      <c r="H158" s="154"/>
      <c r="I158" s="154"/>
      <c r="J158" s="154"/>
      <c r="K158" s="154"/>
      <c r="L158" s="154"/>
      <c r="M158" s="185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</row>
    <row r="159" spans="1:39" outlineLevel="1">
      <c r="A159" s="322" t="s">
        <v>199</v>
      </c>
      <c r="B159" s="345"/>
      <c r="C159" s="323"/>
      <c r="D159" s="323"/>
      <c r="E159" s="323"/>
      <c r="F159" s="323"/>
      <c r="G159" s="323"/>
      <c r="H159" s="323"/>
      <c r="I159" s="323"/>
      <c r="J159" s="323"/>
      <c r="K159" s="323"/>
      <c r="L159" s="323"/>
      <c r="M159" s="323"/>
      <c r="N159" s="323"/>
      <c r="O159" s="323"/>
      <c r="P159" s="323"/>
      <c r="Q159" s="323"/>
      <c r="R159" s="323"/>
      <c r="S159" s="323"/>
      <c r="T159" s="323"/>
      <c r="U159" s="323"/>
      <c r="V159" s="323"/>
      <c r="W159" s="323"/>
      <c r="X159" s="323"/>
      <c r="Y159" s="323"/>
      <c r="Z159" s="323"/>
      <c r="AA159" s="323"/>
      <c r="AB159" s="323"/>
      <c r="AC159" s="323"/>
      <c r="AD159" s="323"/>
      <c r="AE159" s="323"/>
      <c r="AF159" s="323"/>
      <c r="AG159" s="323"/>
      <c r="AH159" s="323"/>
      <c r="AI159" s="323"/>
      <c r="AJ159" s="323"/>
      <c r="AK159" s="323"/>
      <c r="AL159" s="323"/>
      <c r="AM159" s="323"/>
    </row>
    <row r="160" spans="1:39" outlineLevel="2">
      <c r="A160" s="11">
        <f>ROW()</f>
        <v>160</v>
      </c>
      <c r="B160" s="343" t="s">
        <v>195</v>
      </c>
      <c r="D160" s="39"/>
      <c r="E160" s="39"/>
      <c r="F160" s="39"/>
      <c r="AD160" s="428">
        <f>IF(Asset!AD$157="","",Asset!AD$157-AD$6)</f>
        <v>42</v>
      </c>
      <c r="AE160" s="6">
        <f>IF(AE157="","",AD160-1)</f>
        <v>41</v>
      </c>
      <c r="AF160" s="6">
        <f t="shared" ref="AF160:AH160" si="130">IF(AF157="","",AE160-1)</f>
        <v>40</v>
      </c>
      <c r="AG160" s="6">
        <f t="shared" si="130"/>
        <v>39</v>
      </c>
      <c r="AH160" s="6">
        <f t="shared" si="130"/>
        <v>38</v>
      </c>
      <c r="AI160" s="6">
        <f>IF(AI157="","",AH160-1)</f>
        <v>37</v>
      </c>
      <c r="AJ160" s="6">
        <f t="shared" ref="AJ160:AM160" si="131">IF(AJ157="","",AI160-1)</f>
        <v>36</v>
      </c>
      <c r="AK160" s="6">
        <f t="shared" si="131"/>
        <v>35</v>
      </c>
      <c r="AL160" s="6">
        <f t="shared" si="131"/>
        <v>34</v>
      </c>
      <c r="AM160" s="6">
        <f t="shared" si="131"/>
        <v>33</v>
      </c>
    </row>
    <row r="161" spans="1:39" outlineLevel="2">
      <c r="A161" s="11">
        <f>ROW()</f>
        <v>161</v>
      </c>
      <c r="B161" s="343"/>
      <c r="C161" s="6" t="s">
        <v>141</v>
      </c>
      <c r="D161" s="39"/>
      <c r="E161" s="39"/>
      <c r="F161" s="39"/>
      <c r="U161" s="179">
        <f>BEP!$D$24</f>
        <v>57</v>
      </c>
      <c r="V161" s="902">
        <f t="shared" ref="V161:AC161" si="132">U161-1</f>
        <v>56</v>
      </c>
      <c r="W161" s="902">
        <f t="shared" si="132"/>
        <v>55</v>
      </c>
      <c r="X161" s="902">
        <f t="shared" si="132"/>
        <v>54</v>
      </c>
      <c r="Y161" s="902">
        <f t="shared" si="132"/>
        <v>53</v>
      </c>
      <c r="Z161" s="902">
        <f t="shared" si="132"/>
        <v>52</v>
      </c>
      <c r="AA161" s="902">
        <f t="shared" si="132"/>
        <v>51</v>
      </c>
      <c r="AB161" s="902">
        <f t="shared" si="132"/>
        <v>50</v>
      </c>
      <c r="AC161" s="902">
        <f t="shared" si="132"/>
        <v>49</v>
      </c>
      <c r="AD161" s="903">
        <f>IF(AD$160="",AC161-1,MIN(AC161-1,AD$160))</f>
        <v>42</v>
      </c>
      <c r="AE161" s="902">
        <f t="shared" ref="AE161:AM161" si="133">AD161-1</f>
        <v>41</v>
      </c>
      <c r="AF161" s="902">
        <f t="shared" si="133"/>
        <v>40</v>
      </c>
      <c r="AG161" s="902">
        <f t="shared" si="133"/>
        <v>39</v>
      </c>
      <c r="AH161" s="902">
        <f t="shared" si="133"/>
        <v>38</v>
      </c>
      <c r="AI161" s="902">
        <f t="shared" si="133"/>
        <v>37</v>
      </c>
      <c r="AJ161" s="902">
        <f t="shared" si="133"/>
        <v>36</v>
      </c>
      <c r="AK161" s="902">
        <f t="shared" si="133"/>
        <v>35</v>
      </c>
      <c r="AL161" s="902">
        <f t="shared" si="133"/>
        <v>34</v>
      </c>
      <c r="AM161" s="902">
        <f t="shared" si="133"/>
        <v>33</v>
      </c>
    </row>
    <row r="162" spans="1:39" outlineLevel="2">
      <c r="A162" s="11">
        <f>ROW()</f>
        <v>162</v>
      </c>
      <c r="C162" s="6" t="s">
        <v>192</v>
      </c>
      <c r="E162" s="922">
        <v>19.461053416031042</v>
      </c>
      <c r="G162" s="39"/>
      <c r="H162" s="39"/>
      <c r="I162" s="178"/>
      <c r="J162" s="178"/>
      <c r="K162" s="178"/>
      <c r="L162" s="178"/>
      <c r="M162" s="178"/>
      <c r="N162" s="178"/>
      <c r="O162" s="178"/>
      <c r="P162" s="178"/>
      <c r="Q162" s="178"/>
      <c r="R162" s="178"/>
      <c r="S162" s="178"/>
      <c r="T162" s="9">
        <f>S166</f>
        <v>0</v>
      </c>
      <c r="U162" s="9">
        <f>T166</f>
        <v>27.15824901350582</v>
      </c>
      <c r="V162" s="9">
        <f>U166</f>
        <v>26.681788504496947</v>
      </c>
      <c r="W162" s="9">
        <f>V166</f>
        <v>26.205327995488073</v>
      </c>
      <c r="X162" s="9">
        <f>W166</f>
        <v>25.728867486479199</v>
      </c>
      <c r="Y162" s="9">
        <f t="shared" ref="Y162:AB162" si="134">X166</f>
        <v>25.252406977470326</v>
      </c>
      <c r="Z162" s="9">
        <f t="shared" si="134"/>
        <v>24.775946468461452</v>
      </c>
      <c r="AA162" s="9">
        <f t="shared" si="134"/>
        <v>24.299485959452578</v>
      </c>
      <c r="AB162" s="9">
        <f t="shared" si="134"/>
        <v>23.823025450443705</v>
      </c>
      <c r="AC162" s="9">
        <f t="shared" ref="AC162:AM162" si="135">AB166</f>
        <v>23.346564941434831</v>
      </c>
      <c r="AD162" s="9">
        <f t="shared" si="135"/>
        <v>22.870104432425958</v>
      </c>
      <c r="AE162" s="9">
        <f t="shared" si="135"/>
        <v>22.325578136415817</v>
      </c>
      <c r="AF162" s="9">
        <f t="shared" si="135"/>
        <v>21.781051840405677</v>
      </c>
      <c r="AG162" s="9">
        <f t="shared" si="135"/>
        <v>21.236525544395537</v>
      </c>
      <c r="AH162" s="9">
        <f t="shared" si="135"/>
        <v>20.691999248385393</v>
      </c>
      <c r="AI162" s="9">
        <f t="shared" si="135"/>
        <v>20.147472952375253</v>
      </c>
      <c r="AJ162" s="9">
        <f t="shared" si="135"/>
        <v>19.602946656365113</v>
      </c>
      <c r="AK162" s="9">
        <f t="shared" si="135"/>
        <v>19.058420360354972</v>
      </c>
      <c r="AL162" s="9">
        <f t="shared" si="135"/>
        <v>18.513894064344832</v>
      </c>
      <c r="AM162" s="9">
        <f t="shared" si="135"/>
        <v>17.969367768334688</v>
      </c>
    </row>
    <row r="163" spans="1:39" outlineLevel="2">
      <c r="A163" s="11">
        <f>ROW()</f>
        <v>163</v>
      </c>
      <c r="C163" s="6" t="s">
        <v>31</v>
      </c>
      <c r="E163" s="922"/>
      <c r="G163" s="39"/>
      <c r="H163" s="9"/>
      <c r="I163" s="178"/>
      <c r="J163" s="178"/>
      <c r="K163" s="178"/>
      <c r="L163" s="178"/>
      <c r="M163" s="178"/>
      <c r="N163" s="178"/>
      <c r="O163" s="178"/>
      <c r="P163" s="178"/>
      <c r="Q163" s="178"/>
      <c r="R163" s="178"/>
      <c r="S163" s="178"/>
      <c r="T163" s="187">
        <f>Inputs!$T$553</f>
        <v>27.15824901350582</v>
      </c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</row>
    <row r="164" spans="1:39" outlineLevel="2">
      <c r="A164" s="11">
        <f>ROW()</f>
        <v>164</v>
      </c>
      <c r="C164" s="6" t="s">
        <v>657</v>
      </c>
      <c r="E164" s="922">
        <v>0</v>
      </c>
      <c r="F164" s="39"/>
      <c r="G164" s="39"/>
      <c r="H164" s="9"/>
      <c r="I164" s="178"/>
      <c r="J164" s="178"/>
      <c r="K164" s="178"/>
      <c r="L164" s="178"/>
      <c r="M164" s="178"/>
      <c r="N164" s="178"/>
      <c r="O164" s="178"/>
      <c r="P164" s="178"/>
      <c r="Q164" s="178"/>
      <c r="R164" s="178"/>
      <c r="S164" s="178"/>
      <c r="T164" s="25"/>
      <c r="U164" s="187">
        <f>Inputs!U561</f>
        <v>0</v>
      </c>
      <c r="V164" s="187">
        <f>Inputs!V561</f>
        <v>0</v>
      </c>
      <c r="W164" s="187">
        <f>Inputs!W561</f>
        <v>0</v>
      </c>
      <c r="X164" s="187">
        <f>Inputs!X561</f>
        <v>0</v>
      </c>
      <c r="Y164" s="187">
        <f>Inputs!Y561</f>
        <v>0</v>
      </c>
      <c r="Z164" s="187">
        <f>Inputs!Z561</f>
        <v>0</v>
      </c>
      <c r="AA164" s="187">
        <f>Inputs!AA561</f>
        <v>0</v>
      </c>
      <c r="AB164" s="187">
        <f>Inputs!AB561</f>
        <v>0</v>
      </c>
      <c r="AC164" s="187">
        <f>Inputs!AC561</f>
        <v>0</v>
      </c>
      <c r="AD164" s="187">
        <f>Inputs!AD561</f>
        <v>0</v>
      </c>
      <c r="AE164" s="187">
        <f>Inputs!AE561</f>
        <v>0</v>
      </c>
      <c r="AF164" s="187">
        <f>Inputs!AF561</f>
        <v>0</v>
      </c>
      <c r="AG164" s="187">
        <f>Inputs!AG561</f>
        <v>0</v>
      </c>
      <c r="AH164" s="187">
        <f>Inputs!AH561</f>
        <v>0</v>
      </c>
      <c r="AI164" s="187">
        <f>Inputs!AI561</f>
        <v>0</v>
      </c>
      <c r="AJ164" s="187">
        <f>Inputs!AJ561</f>
        <v>0</v>
      </c>
      <c r="AK164" s="187">
        <f>Inputs!AK561</f>
        <v>0</v>
      </c>
      <c r="AL164" s="187">
        <f>Inputs!AL561</f>
        <v>0</v>
      </c>
      <c r="AM164" s="187">
        <f>Inputs!AM561</f>
        <v>0</v>
      </c>
    </row>
    <row r="165" spans="1:39" outlineLevel="2">
      <c r="A165" s="11">
        <f>ROW()</f>
        <v>165</v>
      </c>
      <c r="C165" s="30" t="s">
        <v>6</v>
      </c>
      <c r="D165" s="30"/>
      <c r="E165" s="925">
        <v>-0.39716435542920492</v>
      </c>
      <c r="F165" s="90"/>
      <c r="G165" s="90"/>
      <c r="H165" s="9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8">
        <f>Inputs!T557</f>
        <v>0</v>
      </c>
      <c r="U165" s="188">
        <f>Inputs!U557</f>
        <v>-0.47646050900887404</v>
      </c>
      <c r="V165" s="188">
        <f>Inputs!V557</f>
        <v>-0.47646050900887404</v>
      </c>
      <c r="W165" s="188">
        <f>Inputs!W557</f>
        <v>-0.47646050900887404</v>
      </c>
      <c r="X165" s="188">
        <f>Inputs!X557</f>
        <v>-0.47646050900887404</v>
      </c>
      <c r="Y165" s="15">
        <f t="shared" ref="Y165:AB165" si="136">-Y162/Y161</f>
        <v>-0.47646050900887404</v>
      </c>
      <c r="Z165" s="15">
        <f t="shared" si="136"/>
        <v>-0.4764605090088741</v>
      </c>
      <c r="AA165" s="15">
        <f t="shared" si="136"/>
        <v>-0.4764605090088741</v>
      </c>
      <c r="AB165" s="15">
        <f t="shared" si="136"/>
        <v>-0.4764605090088741</v>
      </c>
      <c r="AC165" s="15">
        <f t="shared" ref="AC165" si="137">-IF(AC161&lt;=0,AC162,AC162/AC161)</f>
        <v>-0.4764605090088741</v>
      </c>
      <c r="AD165" s="15">
        <f t="shared" ref="AD165:AM165" si="138">-IF(AD161&lt;=0,AD162,AD162/AD161)</f>
        <v>-0.5445262960101418</v>
      </c>
      <c r="AE165" s="15">
        <f t="shared" si="138"/>
        <v>-0.54452629601014191</v>
      </c>
      <c r="AF165" s="15">
        <f t="shared" si="138"/>
        <v>-0.54452629601014191</v>
      </c>
      <c r="AG165" s="15">
        <f t="shared" si="138"/>
        <v>-0.54452629601014202</v>
      </c>
      <c r="AH165" s="15">
        <f t="shared" si="138"/>
        <v>-0.54452629601014191</v>
      </c>
      <c r="AI165" s="15">
        <f t="shared" si="138"/>
        <v>-0.54452629601014202</v>
      </c>
      <c r="AJ165" s="15">
        <f t="shared" si="138"/>
        <v>-0.54452629601014202</v>
      </c>
      <c r="AK165" s="15">
        <f t="shared" si="138"/>
        <v>-0.54452629601014202</v>
      </c>
      <c r="AL165" s="15">
        <f t="shared" si="138"/>
        <v>-0.54452629601014213</v>
      </c>
      <c r="AM165" s="15">
        <f t="shared" si="138"/>
        <v>-0.54452629601014202</v>
      </c>
    </row>
    <row r="166" spans="1:39" outlineLevel="2">
      <c r="A166" s="11">
        <f>ROW()</f>
        <v>166</v>
      </c>
      <c r="C166" s="6" t="s">
        <v>70</v>
      </c>
      <c r="F166" s="39"/>
      <c r="G166" s="39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9">
        <f>SUM(T162:T165)</f>
        <v>27.15824901350582</v>
      </c>
      <c r="U166" s="9">
        <f>SUM(U162:U165)</f>
        <v>26.681788504496947</v>
      </c>
      <c r="V166" s="9">
        <f>SUM(V162:V165)</f>
        <v>26.205327995488073</v>
      </c>
      <c r="W166" s="9">
        <f>SUM(W162:W165)</f>
        <v>25.728867486479199</v>
      </c>
      <c r="X166" s="9">
        <f>SUM(X162:X165)</f>
        <v>25.252406977470326</v>
      </c>
      <c r="Y166" s="9">
        <f t="shared" ref="Y166:AM166" si="139">SUM(Y162:Y165)</f>
        <v>24.775946468461452</v>
      </c>
      <c r="Z166" s="9">
        <f t="shared" si="139"/>
        <v>24.299485959452578</v>
      </c>
      <c r="AA166" s="9">
        <f t="shared" si="139"/>
        <v>23.823025450443705</v>
      </c>
      <c r="AB166" s="9">
        <f t="shared" si="139"/>
        <v>23.346564941434831</v>
      </c>
      <c r="AC166" s="9">
        <f t="shared" si="139"/>
        <v>22.870104432425958</v>
      </c>
      <c r="AD166" s="9">
        <f t="shared" si="139"/>
        <v>22.325578136415817</v>
      </c>
      <c r="AE166" s="9">
        <f t="shared" si="139"/>
        <v>21.781051840405677</v>
      </c>
      <c r="AF166" s="9">
        <f t="shared" si="139"/>
        <v>21.236525544395537</v>
      </c>
      <c r="AG166" s="9">
        <f t="shared" si="139"/>
        <v>20.691999248385393</v>
      </c>
      <c r="AH166" s="601">
        <f t="shared" si="139"/>
        <v>20.147472952375253</v>
      </c>
      <c r="AI166" s="9">
        <f t="shared" si="139"/>
        <v>19.602946656365113</v>
      </c>
      <c r="AJ166" s="9">
        <f t="shared" si="139"/>
        <v>19.058420360354972</v>
      </c>
      <c r="AK166" s="9">
        <f t="shared" si="139"/>
        <v>18.513894064344832</v>
      </c>
      <c r="AL166" s="9">
        <f t="shared" si="139"/>
        <v>17.969367768334688</v>
      </c>
      <c r="AM166" s="9">
        <f t="shared" si="139"/>
        <v>17.424841472324545</v>
      </c>
    </row>
    <row r="167" spans="1:39" outlineLevel="2">
      <c r="A167" s="11">
        <f>ROW()</f>
        <v>167</v>
      </c>
      <c r="C167" s="38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</row>
    <row r="168" spans="1:39">
      <c r="A168" s="118" t="str">
        <f>"Opening Capital Base (OCB) [$m "&amp;TEXT(Inputs!$E$33,"dd/mm/yyyy")&amp;"]"</f>
        <v>Opening Capital Base (OCB) [$m 31/12/2024]</v>
      </c>
      <c r="B168" s="344"/>
      <c r="C168" s="119"/>
      <c r="D168" s="119"/>
      <c r="E168" s="119"/>
      <c r="F168" s="119"/>
      <c r="G168" s="119"/>
      <c r="H168" s="154"/>
      <c r="I168" s="154"/>
      <c r="J168" s="154"/>
      <c r="K168" s="154"/>
      <c r="L168" s="154"/>
      <c r="M168" s="185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</row>
    <row r="169" spans="1:39" ht="60" outlineLevel="1">
      <c r="A169" s="322" t="s">
        <v>200</v>
      </c>
      <c r="B169" s="345"/>
      <c r="C169" s="323"/>
      <c r="D169" s="323"/>
      <c r="E169" s="897" t="str">
        <f>E$50</f>
        <v>DBP Principled Approach in 2020 [m$ 31/12/2019]</v>
      </c>
      <c r="F169" s="323"/>
      <c r="G169" s="323"/>
      <c r="H169" s="323"/>
      <c r="I169" s="323"/>
      <c r="J169" s="323"/>
      <c r="K169" s="323"/>
      <c r="L169" s="323"/>
      <c r="M169" s="323"/>
      <c r="N169" s="323"/>
      <c r="O169" s="323"/>
      <c r="P169" s="323"/>
      <c r="Q169" s="323"/>
      <c r="R169" s="323"/>
      <c r="S169" s="323"/>
      <c r="T169" s="323"/>
      <c r="U169" s="323"/>
      <c r="V169" s="323"/>
      <c r="W169" s="323"/>
      <c r="X169" s="323"/>
      <c r="Y169" s="323"/>
      <c r="Z169" s="323"/>
      <c r="AA169" s="323"/>
      <c r="AB169" s="323"/>
      <c r="AC169" s="323"/>
      <c r="AD169" s="323"/>
      <c r="AE169" s="323"/>
      <c r="AF169" s="323"/>
      <c r="AG169" s="323"/>
      <c r="AH169" s="323"/>
      <c r="AI169" s="323"/>
      <c r="AJ169" s="323"/>
      <c r="AK169" s="323"/>
      <c r="AL169" s="323"/>
      <c r="AM169" s="323"/>
    </row>
    <row r="170" spans="1:39" outlineLevel="2">
      <c r="A170" s="11">
        <f>ROW()</f>
        <v>170</v>
      </c>
      <c r="B170" s="343" t="s">
        <v>141</v>
      </c>
      <c r="D170" s="39"/>
      <c r="E170" s="39"/>
      <c r="F170" s="39"/>
      <c r="G170" s="39"/>
      <c r="H170" s="39"/>
      <c r="I170" s="156" t="s">
        <v>141</v>
      </c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</row>
    <row r="171" spans="1:39" outlineLevel="2">
      <c r="A171" s="11">
        <f>ROW()</f>
        <v>171</v>
      </c>
      <c r="C171" s="6" t="s">
        <v>2</v>
      </c>
      <c r="D171" s="39"/>
      <c r="E171" s="39"/>
      <c r="F171" s="39"/>
      <c r="G171" s="39"/>
      <c r="H171" s="39"/>
      <c r="I171" s="13">
        <f>Inputs!D47</f>
        <v>54.5</v>
      </c>
      <c r="J171" s="9">
        <f>MAX(I171-1,0)</f>
        <v>53.5</v>
      </c>
      <c r="K171" s="9">
        <f t="shared" ref="K171:AC172" si="140">MAX(J171-1,0)</f>
        <v>52.5</v>
      </c>
      <c r="L171" s="9">
        <f t="shared" si="140"/>
        <v>51.5</v>
      </c>
      <c r="M171" s="9">
        <f t="shared" si="140"/>
        <v>50.5</v>
      </c>
      <c r="N171" s="9">
        <f t="shared" si="140"/>
        <v>49.5</v>
      </c>
      <c r="O171" s="9">
        <f t="shared" si="140"/>
        <v>48.5</v>
      </c>
      <c r="P171" s="9">
        <f t="shared" si="140"/>
        <v>47.5</v>
      </c>
      <c r="Q171" s="9">
        <f t="shared" si="140"/>
        <v>46.5</v>
      </c>
      <c r="R171" s="9">
        <f t="shared" si="140"/>
        <v>45.5</v>
      </c>
      <c r="S171" s="9">
        <f t="shared" si="140"/>
        <v>44.5</v>
      </c>
      <c r="T171" s="9">
        <f t="shared" si="140"/>
        <v>43.5</v>
      </c>
      <c r="U171" s="9">
        <f t="shared" si="140"/>
        <v>42.5</v>
      </c>
      <c r="V171" s="9">
        <f t="shared" si="140"/>
        <v>41.5</v>
      </c>
      <c r="W171" s="9">
        <f t="shared" si="140"/>
        <v>40.5</v>
      </c>
      <c r="X171" s="9">
        <f t="shared" si="140"/>
        <v>39.5</v>
      </c>
      <c r="Y171" s="9">
        <f t="shared" si="140"/>
        <v>38.5</v>
      </c>
      <c r="Z171" s="9">
        <f t="shared" si="140"/>
        <v>37.5</v>
      </c>
      <c r="AA171" s="9">
        <f t="shared" si="140"/>
        <v>36.5</v>
      </c>
      <c r="AB171" s="9">
        <f t="shared" si="140"/>
        <v>35.5</v>
      </c>
      <c r="AC171" s="9">
        <f t="shared" si="140"/>
        <v>34.5</v>
      </c>
      <c r="AD171" s="429">
        <f>IF(AD$160="",AC171-1,MIN(AC171-1,AD$160))</f>
        <v>33.5</v>
      </c>
      <c r="AE171" s="9">
        <f t="shared" ref="AE171:AM179" si="141">MAX(AD171-1,0)</f>
        <v>32.5</v>
      </c>
      <c r="AF171" s="9">
        <f t="shared" si="141"/>
        <v>31.5</v>
      </c>
      <c r="AG171" s="9">
        <f t="shared" si="141"/>
        <v>30.5</v>
      </c>
      <c r="AH171" s="9">
        <f t="shared" si="141"/>
        <v>29.5</v>
      </c>
      <c r="AI171" s="9">
        <f t="shared" si="141"/>
        <v>28.5</v>
      </c>
      <c r="AJ171" s="9">
        <f t="shared" si="141"/>
        <v>27.5</v>
      </c>
      <c r="AK171" s="9">
        <f t="shared" si="141"/>
        <v>26.5</v>
      </c>
      <c r="AL171" s="9">
        <f t="shared" si="141"/>
        <v>25.5</v>
      </c>
      <c r="AM171" s="9">
        <f t="shared" si="141"/>
        <v>24.5</v>
      </c>
    </row>
    <row r="172" spans="1:39" outlineLevel="2">
      <c r="A172" s="11">
        <f>ROW()</f>
        <v>172</v>
      </c>
      <c r="C172" s="6" t="s">
        <v>3</v>
      </c>
      <c r="D172" s="39"/>
      <c r="E172" s="39"/>
      <c r="F172" s="39"/>
      <c r="G172" s="39"/>
      <c r="H172" s="39"/>
      <c r="I172" s="13">
        <f>Inputs!D48</f>
        <v>19.600731411113347</v>
      </c>
      <c r="J172" s="9">
        <f t="shared" ref="J172:Y179" si="142">MAX(I172-1,0)</f>
        <v>18.600731411113347</v>
      </c>
      <c r="K172" s="9">
        <f t="shared" si="142"/>
        <v>17.600731411113347</v>
      </c>
      <c r="L172" s="9">
        <f t="shared" si="142"/>
        <v>16.600731411113347</v>
      </c>
      <c r="M172" s="9">
        <f t="shared" si="142"/>
        <v>15.600731411113347</v>
      </c>
      <c r="N172" s="9">
        <f t="shared" si="142"/>
        <v>14.600731411113347</v>
      </c>
      <c r="O172" s="9">
        <f t="shared" si="142"/>
        <v>13.600731411113347</v>
      </c>
      <c r="P172" s="9">
        <f t="shared" si="142"/>
        <v>12.600731411113347</v>
      </c>
      <c r="Q172" s="9">
        <f t="shared" si="142"/>
        <v>11.600731411113347</v>
      </c>
      <c r="R172" s="9">
        <f t="shared" si="142"/>
        <v>10.600731411113347</v>
      </c>
      <c r="S172" s="9">
        <f t="shared" si="142"/>
        <v>9.6007314111133475</v>
      </c>
      <c r="T172" s="9">
        <f t="shared" si="142"/>
        <v>8.6007314111133475</v>
      </c>
      <c r="U172" s="9">
        <f t="shared" si="142"/>
        <v>7.6007314111133475</v>
      </c>
      <c r="V172" s="9">
        <f t="shared" si="142"/>
        <v>6.6007314111133475</v>
      </c>
      <c r="W172" s="9">
        <f t="shared" si="142"/>
        <v>5.6007314111133475</v>
      </c>
      <c r="X172" s="9">
        <f t="shared" si="142"/>
        <v>4.6007314111133475</v>
      </c>
      <c r="Y172" s="9">
        <f t="shared" si="142"/>
        <v>3.6007314111133475</v>
      </c>
      <c r="Z172" s="9">
        <f t="shared" si="140"/>
        <v>2.6007314111133475</v>
      </c>
      <c r="AA172" s="9">
        <f t="shared" si="140"/>
        <v>1.6007314111133475</v>
      </c>
      <c r="AB172" s="9">
        <f t="shared" si="140"/>
        <v>0.60073141111334749</v>
      </c>
      <c r="AC172" s="9">
        <f t="shared" si="140"/>
        <v>0</v>
      </c>
      <c r="AD172" s="9">
        <f t="shared" ref="Z172:AD179" si="143">MAX(AC172-1,0)</f>
        <v>0</v>
      </c>
      <c r="AE172" s="9">
        <f t="shared" si="141"/>
        <v>0</v>
      </c>
      <c r="AF172" s="9">
        <f t="shared" si="141"/>
        <v>0</v>
      </c>
      <c r="AG172" s="9">
        <f t="shared" si="141"/>
        <v>0</v>
      </c>
      <c r="AH172" s="9">
        <f t="shared" si="141"/>
        <v>0</v>
      </c>
      <c r="AI172" s="9">
        <f t="shared" si="141"/>
        <v>0</v>
      </c>
      <c r="AJ172" s="9">
        <f t="shared" si="141"/>
        <v>0</v>
      </c>
      <c r="AK172" s="9">
        <f t="shared" si="141"/>
        <v>0</v>
      </c>
      <c r="AL172" s="9">
        <f t="shared" si="141"/>
        <v>0</v>
      </c>
      <c r="AM172" s="9">
        <f t="shared" si="141"/>
        <v>0</v>
      </c>
    </row>
    <row r="173" spans="1:39" outlineLevel="2">
      <c r="A173" s="11">
        <f>ROW()</f>
        <v>173</v>
      </c>
      <c r="C173" s="6" t="s">
        <v>4</v>
      </c>
      <c r="D173" s="39"/>
      <c r="E173" s="39"/>
      <c r="F173" s="39"/>
      <c r="G173" s="39"/>
      <c r="H173" s="39"/>
      <c r="I173" s="13">
        <f>Inputs!D49</f>
        <v>38.502251946708448</v>
      </c>
      <c r="J173" s="9">
        <f t="shared" si="142"/>
        <v>37.502251946708448</v>
      </c>
      <c r="K173" s="9">
        <f t="shared" si="142"/>
        <v>36.502251946708448</v>
      </c>
      <c r="L173" s="9">
        <f t="shared" si="142"/>
        <v>35.502251946708448</v>
      </c>
      <c r="M173" s="9">
        <f t="shared" si="142"/>
        <v>34.502251946708448</v>
      </c>
      <c r="N173" s="9">
        <f t="shared" si="142"/>
        <v>33.502251946708448</v>
      </c>
      <c r="O173" s="9">
        <f t="shared" si="142"/>
        <v>32.502251946708448</v>
      </c>
      <c r="P173" s="9">
        <f t="shared" si="142"/>
        <v>31.502251946708448</v>
      </c>
      <c r="Q173" s="9">
        <f t="shared" si="142"/>
        <v>30.502251946708448</v>
      </c>
      <c r="R173" s="9">
        <f t="shared" si="142"/>
        <v>29.502251946708448</v>
      </c>
      <c r="S173" s="9">
        <f t="shared" si="142"/>
        <v>28.502251946708448</v>
      </c>
      <c r="T173" s="9">
        <f t="shared" si="142"/>
        <v>27.502251946708448</v>
      </c>
      <c r="U173" s="9">
        <f t="shared" si="142"/>
        <v>26.502251946708448</v>
      </c>
      <c r="V173" s="9">
        <f t="shared" si="142"/>
        <v>25.502251946708448</v>
      </c>
      <c r="W173" s="9">
        <f t="shared" si="142"/>
        <v>24.502251946708448</v>
      </c>
      <c r="X173" s="9">
        <f t="shared" si="142"/>
        <v>23.502251946708448</v>
      </c>
      <c r="Y173" s="9">
        <f t="shared" si="142"/>
        <v>22.502251946708448</v>
      </c>
      <c r="Z173" s="9">
        <f t="shared" si="143"/>
        <v>21.502251946708448</v>
      </c>
      <c r="AA173" s="9">
        <f t="shared" si="143"/>
        <v>20.502251946708448</v>
      </c>
      <c r="AB173" s="9">
        <f t="shared" si="143"/>
        <v>19.502251946708448</v>
      </c>
      <c r="AC173" s="9">
        <f t="shared" si="143"/>
        <v>18.502251946708448</v>
      </c>
      <c r="AD173" s="429">
        <f>MAX(0,1)</f>
        <v>1</v>
      </c>
      <c r="AE173" s="9">
        <f t="shared" si="141"/>
        <v>0</v>
      </c>
      <c r="AF173" s="9">
        <f t="shared" si="141"/>
        <v>0</v>
      </c>
      <c r="AG173" s="9">
        <f t="shared" si="141"/>
        <v>0</v>
      </c>
      <c r="AH173" s="9">
        <f t="shared" si="141"/>
        <v>0</v>
      </c>
      <c r="AI173" s="9">
        <f t="shared" si="141"/>
        <v>0</v>
      </c>
      <c r="AJ173" s="9">
        <f t="shared" si="141"/>
        <v>0</v>
      </c>
      <c r="AK173" s="9">
        <f t="shared" si="141"/>
        <v>0</v>
      </c>
      <c r="AL173" s="9">
        <f t="shared" si="141"/>
        <v>0</v>
      </c>
      <c r="AM173" s="9">
        <f t="shared" si="141"/>
        <v>0</v>
      </c>
    </row>
    <row r="174" spans="1:39" outlineLevel="2">
      <c r="A174" s="11">
        <f>ROW()</f>
        <v>174</v>
      </c>
      <c r="C174" s="6" t="s">
        <v>5</v>
      </c>
      <c r="D174" s="39"/>
      <c r="E174" s="39"/>
      <c r="F174" s="39"/>
      <c r="G174" s="39"/>
      <c r="H174" s="39"/>
      <c r="I174" s="13">
        <f>Inputs!D50</f>
        <v>16.850000000000001</v>
      </c>
      <c r="J174" s="9">
        <f t="shared" si="142"/>
        <v>15.850000000000001</v>
      </c>
      <c r="K174" s="9">
        <f t="shared" si="142"/>
        <v>14.850000000000001</v>
      </c>
      <c r="L174" s="9">
        <f t="shared" si="142"/>
        <v>13.850000000000001</v>
      </c>
      <c r="M174" s="9">
        <f t="shared" si="142"/>
        <v>12.850000000000001</v>
      </c>
      <c r="N174" s="9">
        <f t="shared" si="142"/>
        <v>11.850000000000001</v>
      </c>
      <c r="O174" s="9">
        <f t="shared" si="142"/>
        <v>10.850000000000001</v>
      </c>
      <c r="P174" s="9">
        <f t="shared" si="142"/>
        <v>9.8500000000000014</v>
      </c>
      <c r="Q174" s="9">
        <f t="shared" si="142"/>
        <v>8.8500000000000014</v>
      </c>
      <c r="R174" s="9">
        <f t="shared" si="142"/>
        <v>7.8500000000000014</v>
      </c>
      <c r="S174" s="9">
        <f t="shared" si="142"/>
        <v>6.8500000000000014</v>
      </c>
      <c r="T174" s="9">
        <f t="shared" si="142"/>
        <v>5.8500000000000014</v>
      </c>
      <c r="U174" s="9">
        <f t="shared" si="142"/>
        <v>4.8500000000000014</v>
      </c>
      <c r="V174" s="9">
        <f t="shared" si="142"/>
        <v>3.8500000000000014</v>
      </c>
      <c r="W174" s="9">
        <f t="shared" si="142"/>
        <v>2.8500000000000014</v>
      </c>
      <c r="X174" s="9">
        <f t="shared" si="142"/>
        <v>1.8500000000000014</v>
      </c>
      <c r="Y174" s="9">
        <f t="shared" si="142"/>
        <v>0.85000000000000142</v>
      </c>
      <c r="Z174" s="9">
        <f t="shared" si="143"/>
        <v>0</v>
      </c>
      <c r="AA174" s="9">
        <f t="shared" si="143"/>
        <v>0</v>
      </c>
      <c r="AB174" s="9">
        <f t="shared" si="143"/>
        <v>0</v>
      </c>
      <c r="AC174" s="9">
        <f t="shared" si="143"/>
        <v>0</v>
      </c>
      <c r="AD174" s="9">
        <f t="shared" si="143"/>
        <v>0</v>
      </c>
      <c r="AE174" s="9">
        <f t="shared" si="141"/>
        <v>0</v>
      </c>
      <c r="AF174" s="9">
        <f t="shared" si="141"/>
        <v>0</v>
      </c>
      <c r="AG174" s="9">
        <f t="shared" si="141"/>
        <v>0</v>
      </c>
      <c r="AH174" s="9">
        <f t="shared" si="141"/>
        <v>0</v>
      </c>
      <c r="AI174" s="9">
        <f t="shared" si="141"/>
        <v>0</v>
      </c>
      <c r="AJ174" s="9">
        <f t="shared" si="141"/>
        <v>0</v>
      </c>
      <c r="AK174" s="9">
        <f t="shared" si="141"/>
        <v>0</v>
      </c>
      <c r="AL174" s="9">
        <f t="shared" si="141"/>
        <v>0</v>
      </c>
      <c r="AM174" s="9">
        <f t="shared" si="141"/>
        <v>0</v>
      </c>
    </row>
    <row r="175" spans="1:39" outlineLevel="2">
      <c r="A175" s="11">
        <f>ROW()</f>
        <v>175</v>
      </c>
      <c r="C175" s="6" t="s">
        <v>473</v>
      </c>
      <c r="D175" s="39"/>
      <c r="E175" s="39"/>
      <c r="F175" s="39"/>
      <c r="G175" s="39"/>
      <c r="H175" s="39"/>
      <c r="I175" s="13">
        <f>Inputs!D51</f>
        <v>0</v>
      </c>
      <c r="J175" s="9">
        <f t="shared" si="142"/>
        <v>0</v>
      </c>
      <c r="K175" s="9">
        <f t="shared" si="142"/>
        <v>0</v>
      </c>
      <c r="L175" s="9">
        <f t="shared" si="142"/>
        <v>0</v>
      </c>
      <c r="M175" s="9">
        <f t="shared" si="142"/>
        <v>0</v>
      </c>
      <c r="N175" s="9">
        <f t="shared" si="142"/>
        <v>0</v>
      </c>
      <c r="O175" s="9">
        <f t="shared" si="142"/>
        <v>0</v>
      </c>
      <c r="P175" s="9">
        <f t="shared" si="142"/>
        <v>0</v>
      </c>
      <c r="Q175" s="9">
        <f t="shared" si="142"/>
        <v>0</v>
      </c>
      <c r="R175" s="9">
        <f t="shared" si="142"/>
        <v>0</v>
      </c>
      <c r="S175" s="9">
        <f t="shared" si="142"/>
        <v>0</v>
      </c>
      <c r="T175" s="9">
        <f t="shared" si="142"/>
        <v>0</v>
      </c>
      <c r="U175" s="9">
        <f t="shared" si="142"/>
        <v>0</v>
      </c>
      <c r="V175" s="9">
        <f t="shared" si="142"/>
        <v>0</v>
      </c>
      <c r="W175" s="9">
        <f t="shared" si="142"/>
        <v>0</v>
      </c>
      <c r="X175" s="9">
        <f t="shared" si="142"/>
        <v>0</v>
      </c>
      <c r="Y175" s="9">
        <f t="shared" si="142"/>
        <v>0</v>
      </c>
      <c r="Z175" s="9">
        <f t="shared" si="143"/>
        <v>0</v>
      </c>
      <c r="AA175" s="9">
        <f t="shared" si="143"/>
        <v>0</v>
      </c>
      <c r="AB175" s="9">
        <f t="shared" si="143"/>
        <v>0</v>
      </c>
      <c r="AC175" s="9">
        <f t="shared" si="143"/>
        <v>0</v>
      </c>
      <c r="AD175" s="9">
        <f t="shared" si="143"/>
        <v>0</v>
      </c>
      <c r="AE175" s="9">
        <f t="shared" si="141"/>
        <v>0</v>
      </c>
      <c r="AF175" s="9">
        <f t="shared" si="141"/>
        <v>0</v>
      </c>
      <c r="AG175" s="9">
        <f t="shared" si="141"/>
        <v>0</v>
      </c>
      <c r="AH175" s="9">
        <f t="shared" si="141"/>
        <v>0</v>
      </c>
      <c r="AI175" s="9">
        <f t="shared" si="141"/>
        <v>0</v>
      </c>
      <c r="AJ175" s="9">
        <f t="shared" si="141"/>
        <v>0</v>
      </c>
      <c r="AK175" s="9">
        <f t="shared" si="141"/>
        <v>0</v>
      </c>
      <c r="AL175" s="9">
        <f t="shared" si="141"/>
        <v>0</v>
      </c>
      <c r="AM175" s="9">
        <f t="shared" si="141"/>
        <v>0</v>
      </c>
    </row>
    <row r="176" spans="1:39" outlineLevel="2">
      <c r="A176" s="11">
        <f>ROW()</f>
        <v>176</v>
      </c>
      <c r="C176" s="6" t="s">
        <v>474</v>
      </c>
      <c r="D176" s="39"/>
      <c r="E176" s="39"/>
      <c r="F176" s="39"/>
      <c r="G176" s="39"/>
      <c r="H176" s="39"/>
      <c r="I176" s="13">
        <f>Inputs!D52</f>
        <v>0</v>
      </c>
      <c r="J176" s="9">
        <f t="shared" si="142"/>
        <v>0</v>
      </c>
      <c r="K176" s="9">
        <f t="shared" si="142"/>
        <v>0</v>
      </c>
      <c r="L176" s="9">
        <f t="shared" si="142"/>
        <v>0</v>
      </c>
      <c r="M176" s="9">
        <f t="shared" si="142"/>
        <v>0</v>
      </c>
      <c r="N176" s="9">
        <f t="shared" si="142"/>
        <v>0</v>
      </c>
      <c r="O176" s="9">
        <f t="shared" si="142"/>
        <v>0</v>
      </c>
      <c r="P176" s="9">
        <f t="shared" si="142"/>
        <v>0</v>
      </c>
      <c r="Q176" s="9">
        <f t="shared" si="142"/>
        <v>0</v>
      </c>
      <c r="R176" s="9">
        <f t="shared" si="142"/>
        <v>0</v>
      </c>
      <c r="S176" s="9">
        <f t="shared" si="142"/>
        <v>0</v>
      </c>
      <c r="T176" s="9">
        <f t="shared" si="142"/>
        <v>0</v>
      </c>
      <c r="U176" s="9">
        <f t="shared" si="142"/>
        <v>0</v>
      </c>
      <c r="V176" s="9">
        <f t="shared" si="142"/>
        <v>0</v>
      </c>
      <c r="W176" s="9">
        <f t="shared" si="142"/>
        <v>0</v>
      </c>
      <c r="X176" s="9">
        <f t="shared" si="142"/>
        <v>0</v>
      </c>
      <c r="Y176" s="9">
        <f t="shared" si="142"/>
        <v>0</v>
      </c>
      <c r="Z176" s="9">
        <f t="shared" si="143"/>
        <v>0</v>
      </c>
      <c r="AA176" s="9">
        <f t="shared" si="143"/>
        <v>0</v>
      </c>
      <c r="AB176" s="9">
        <f t="shared" si="143"/>
        <v>0</v>
      </c>
      <c r="AC176" s="9">
        <f t="shared" si="143"/>
        <v>0</v>
      </c>
      <c r="AD176" s="9">
        <f t="shared" si="143"/>
        <v>0</v>
      </c>
      <c r="AE176" s="9">
        <f t="shared" si="141"/>
        <v>0</v>
      </c>
      <c r="AF176" s="9">
        <f t="shared" si="141"/>
        <v>0</v>
      </c>
      <c r="AG176" s="9">
        <f t="shared" si="141"/>
        <v>0</v>
      </c>
      <c r="AH176" s="9">
        <f t="shared" si="141"/>
        <v>0</v>
      </c>
      <c r="AI176" s="9">
        <f t="shared" si="141"/>
        <v>0</v>
      </c>
      <c r="AJ176" s="9">
        <f t="shared" si="141"/>
        <v>0</v>
      </c>
      <c r="AK176" s="9">
        <f t="shared" si="141"/>
        <v>0</v>
      </c>
      <c r="AL176" s="9">
        <f t="shared" si="141"/>
        <v>0</v>
      </c>
      <c r="AM176" s="9">
        <f t="shared" si="141"/>
        <v>0</v>
      </c>
    </row>
    <row r="177" spans="1:39" outlineLevel="2">
      <c r="A177" s="11">
        <f>ROW()</f>
        <v>177</v>
      </c>
      <c r="C177" s="6" t="s">
        <v>477</v>
      </c>
      <c r="D177" s="39"/>
      <c r="E177" s="39"/>
      <c r="F177" s="39"/>
      <c r="G177" s="39"/>
      <c r="H177" s="39"/>
      <c r="I177" s="13">
        <f>Inputs!D53</f>
        <v>0</v>
      </c>
      <c r="J177" s="9">
        <f t="shared" si="142"/>
        <v>0</v>
      </c>
      <c r="K177" s="9">
        <f t="shared" si="142"/>
        <v>0</v>
      </c>
      <c r="L177" s="9">
        <f t="shared" si="142"/>
        <v>0</v>
      </c>
      <c r="M177" s="9">
        <f t="shared" si="142"/>
        <v>0</v>
      </c>
      <c r="N177" s="9">
        <f t="shared" si="142"/>
        <v>0</v>
      </c>
      <c r="O177" s="9">
        <f t="shared" si="142"/>
        <v>0</v>
      </c>
      <c r="P177" s="9">
        <f t="shared" si="142"/>
        <v>0</v>
      </c>
      <c r="Q177" s="9">
        <f t="shared" si="142"/>
        <v>0</v>
      </c>
      <c r="R177" s="9">
        <f t="shared" si="142"/>
        <v>0</v>
      </c>
      <c r="S177" s="9">
        <f t="shared" si="142"/>
        <v>0</v>
      </c>
      <c r="T177" s="9">
        <f t="shared" si="142"/>
        <v>0</v>
      </c>
      <c r="U177" s="9">
        <f t="shared" si="142"/>
        <v>0</v>
      </c>
      <c r="V177" s="9">
        <f t="shared" si="142"/>
        <v>0</v>
      </c>
      <c r="W177" s="9">
        <f t="shared" si="142"/>
        <v>0</v>
      </c>
      <c r="X177" s="9">
        <f t="shared" si="142"/>
        <v>0</v>
      </c>
      <c r="Y177" s="9">
        <f t="shared" si="142"/>
        <v>0</v>
      </c>
      <c r="Z177" s="9">
        <f t="shared" si="143"/>
        <v>0</v>
      </c>
      <c r="AA177" s="9">
        <f t="shared" si="143"/>
        <v>0</v>
      </c>
      <c r="AB177" s="9">
        <f t="shared" si="143"/>
        <v>0</v>
      </c>
      <c r="AC177" s="9">
        <f t="shared" si="143"/>
        <v>0</v>
      </c>
      <c r="AD177" s="9">
        <f t="shared" si="143"/>
        <v>0</v>
      </c>
      <c r="AE177" s="9">
        <f t="shared" si="141"/>
        <v>0</v>
      </c>
      <c r="AF177" s="9">
        <f t="shared" si="141"/>
        <v>0</v>
      </c>
      <c r="AG177" s="9">
        <f t="shared" si="141"/>
        <v>0</v>
      </c>
      <c r="AH177" s="9">
        <f t="shared" si="141"/>
        <v>0</v>
      </c>
      <c r="AI177" s="9">
        <f t="shared" si="141"/>
        <v>0</v>
      </c>
      <c r="AJ177" s="9">
        <f t="shared" si="141"/>
        <v>0</v>
      </c>
      <c r="AK177" s="9">
        <f t="shared" si="141"/>
        <v>0</v>
      </c>
      <c r="AL177" s="9">
        <f t="shared" si="141"/>
        <v>0</v>
      </c>
      <c r="AM177" s="9">
        <f t="shared" si="141"/>
        <v>0</v>
      </c>
    </row>
    <row r="178" spans="1:39" outlineLevel="2">
      <c r="A178" s="11">
        <f>ROW()</f>
        <v>178</v>
      </c>
      <c r="C178" s="6" t="s">
        <v>511</v>
      </c>
      <c r="D178" s="39"/>
      <c r="E178" s="39"/>
      <c r="F178" s="39"/>
      <c r="G178" s="39"/>
      <c r="H178" s="39"/>
      <c r="I178" s="13">
        <f>Inputs!D54</f>
        <v>0</v>
      </c>
      <c r="J178" s="9">
        <f t="shared" si="142"/>
        <v>0</v>
      </c>
      <c r="K178" s="9">
        <f t="shared" si="142"/>
        <v>0</v>
      </c>
      <c r="L178" s="9">
        <f t="shared" si="142"/>
        <v>0</v>
      </c>
      <c r="M178" s="9">
        <f t="shared" si="142"/>
        <v>0</v>
      </c>
      <c r="N178" s="9">
        <f t="shared" si="142"/>
        <v>0</v>
      </c>
      <c r="O178" s="9">
        <f t="shared" si="142"/>
        <v>0</v>
      </c>
      <c r="P178" s="9">
        <f t="shared" si="142"/>
        <v>0</v>
      </c>
      <c r="Q178" s="9">
        <f t="shared" si="142"/>
        <v>0</v>
      </c>
      <c r="R178" s="9">
        <f t="shared" si="142"/>
        <v>0</v>
      </c>
      <c r="S178" s="9">
        <f t="shared" si="142"/>
        <v>0</v>
      </c>
      <c r="T178" s="9">
        <f t="shared" si="142"/>
        <v>0</v>
      </c>
      <c r="U178" s="9">
        <f t="shared" si="142"/>
        <v>0</v>
      </c>
      <c r="V178" s="9">
        <f t="shared" si="142"/>
        <v>0</v>
      </c>
      <c r="W178" s="9">
        <f t="shared" si="142"/>
        <v>0</v>
      </c>
      <c r="X178" s="9">
        <f t="shared" si="142"/>
        <v>0</v>
      </c>
      <c r="Y178" s="9">
        <f t="shared" si="142"/>
        <v>0</v>
      </c>
      <c r="Z178" s="9">
        <f t="shared" si="143"/>
        <v>0</v>
      </c>
      <c r="AA178" s="9">
        <f t="shared" si="143"/>
        <v>0</v>
      </c>
      <c r="AB178" s="9">
        <f t="shared" si="143"/>
        <v>0</v>
      </c>
      <c r="AC178" s="9">
        <f t="shared" si="143"/>
        <v>0</v>
      </c>
      <c r="AD178" s="9">
        <f t="shared" si="143"/>
        <v>0</v>
      </c>
      <c r="AE178" s="9">
        <f t="shared" si="141"/>
        <v>0</v>
      </c>
      <c r="AF178" s="9">
        <f t="shared" si="141"/>
        <v>0</v>
      </c>
      <c r="AG178" s="9">
        <f t="shared" si="141"/>
        <v>0</v>
      </c>
      <c r="AH178" s="9">
        <f t="shared" si="141"/>
        <v>0</v>
      </c>
      <c r="AI178" s="9">
        <f t="shared" si="141"/>
        <v>0</v>
      </c>
      <c r="AJ178" s="9">
        <f t="shared" si="141"/>
        <v>0</v>
      </c>
      <c r="AK178" s="9">
        <f t="shared" si="141"/>
        <v>0</v>
      </c>
      <c r="AL178" s="9">
        <f t="shared" si="141"/>
        <v>0</v>
      </c>
      <c r="AM178" s="9">
        <f t="shared" si="141"/>
        <v>0</v>
      </c>
    </row>
    <row r="179" spans="1:39" outlineLevel="2">
      <c r="A179" s="11">
        <f>ROW()</f>
        <v>179</v>
      </c>
      <c r="C179" s="6" t="s">
        <v>655</v>
      </c>
      <c r="D179" s="39"/>
      <c r="E179" s="39"/>
      <c r="F179" s="39"/>
      <c r="G179" s="39"/>
      <c r="H179" s="39"/>
      <c r="I179" s="13">
        <f>Inputs!D55</f>
        <v>0</v>
      </c>
      <c r="J179" s="9">
        <f t="shared" si="142"/>
        <v>0</v>
      </c>
      <c r="K179" s="9">
        <f t="shared" si="142"/>
        <v>0</v>
      </c>
      <c r="L179" s="9">
        <f t="shared" si="142"/>
        <v>0</v>
      </c>
      <c r="M179" s="9">
        <f t="shared" si="142"/>
        <v>0</v>
      </c>
      <c r="N179" s="9">
        <f t="shared" si="142"/>
        <v>0</v>
      </c>
      <c r="O179" s="9">
        <f t="shared" si="142"/>
        <v>0</v>
      </c>
      <c r="P179" s="9">
        <f t="shared" si="142"/>
        <v>0</v>
      </c>
      <c r="Q179" s="9">
        <f t="shared" si="142"/>
        <v>0</v>
      </c>
      <c r="R179" s="9">
        <f t="shared" si="142"/>
        <v>0</v>
      </c>
      <c r="S179" s="9">
        <f t="shared" si="142"/>
        <v>0</v>
      </c>
      <c r="T179" s="9">
        <f t="shared" si="142"/>
        <v>0</v>
      </c>
      <c r="U179" s="9">
        <f t="shared" si="142"/>
        <v>0</v>
      </c>
      <c r="V179" s="9">
        <f t="shared" si="142"/>
        <v>0</v>
      </c>
      <c r="W179" s="9">
        <f t="shared" si="142"/>
        <v>0</v>
      </c>
      <c r="X179" s="9">
        <f t="shared" si="142"/>
        <v>0</v>
      </c>
      <c r="Y179" s="9">
        <f t="shared" si="142"/>
        <v>0</v>
      </c>
      <c r="Z179" s="9">
        <f t="shared" si="143"/>
        <v>0</v>
      </c>
      <c r="AA179" s="9">
        <f t="shared" si="143"/>
        <v>0</v>
      </c>
      <c r="AB179" s="9">
        <f t="shared" si="143"/>
        <v>0</v>
      </c>
      <c r="AC179" s="9">
        <f t="shared" si="143"/>
        <v>0</v>
      </c>
      <c r="AD179" s="9">
        <f t="shared" si="143"/>
        <v>0</v>
      </c>
      <c r="AE179" s="9">
        <f t="shared" si="141"/>
        <v>0</v>
      </c>
      <c r="AF179" s="9">
        <f t="shared" si="141"/>
        <v>0</v>
      </c>
      <c r="AG179" s="9">
        <f t="shared" si="141"/>
        <v>0</v>
      </c>
      <c r="AH179" s="9">
        <f t="shared" si="141"/>
        <v>0</v>
      </c>
      <c r="AI179" s="9">
        <f t="shared" si="141"/>
        <v>0</v>
      </c>
      <c r="AJ179" s="9">
        <f t="shared" si="141"/>
        <v>0</v>
      </c>
      <c r="AK179" s="9">
        <f t="shared" si="141"/>
        <v>0</v>
      </c>
      <c r="AL179" s="9">
        <f t="shared" si="141"/>
        <v>0</v>
      </c>
      <c r="AM179" s="9">
        <f t="shared" si="141"/>
        <v>0</v>
      </c>
    </row>
    <row r="180" spans="1:39" outlineLevel="2">
      <c r="A180" s="11">
        <f>ROW()</f>
        <v>180</v>
      </c>
      <c r="C180" s="6" t="s">
        <v>656</v>
      </c>
      <c r="D180" s="39"/>
      <c r="E180" s="39"/>
      <c r="F180" s="39"/>
      <c r="G180" s="39"/>
      <c r="H180" s="39"/>
      <c r="I180" s="13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</row>
    <row r="181" spans="1:39" outlineLevel="2">
      <c r="A181" s="11">
        <f>ROW()</f>
        <v>181</v>
      </c>
      <c r="C181" s="6" t="s">
        <v>667</v>
      </c>
      <c r="D181" s="39"/>
      <c r="E181" s="39"/>
      <c r="F181" s="39"/>
      <c r="G181" s="39"/>
      <c r="H181" s="39"/>
      <c r="I181" s="13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</row>
    <row r="182" spans="1:39" outlineLevel="2">
      <c r="A182" s="11">
        <f>ROW()</f>
        <v>182</v>
      </c>
      <c r="C182" s="6" t="s">
        <v>212</v>
      </c>
      <c r="D182" s="39"/>
      <c r="E182" s="39"/>
      <c r="F182" s="39"/>
      <c r="G182" s="39"/>
      <c r="H182" s="39"/>
      <c r="I182" s="13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</row>
    <row r="183" spans="1:39" outlineLevel="2">
      <c r="A183" s="11">
        <f>ROW()</f>
        <v>183</v>
      </c>
      <c r="C183" s="30" t="s">
        <v>362</v>
      </c>
      <c r="D183" s="90"/>
      <c r="E183" s="90"/>
      <c r="F183" s="90"/>
      <c r="G183" s="90"/>
      <c r="H183" s="90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</row>
    <row r="184" spans="1:39" outlineLevel="2">
      <c r="A184" s="11">
        <f>ROW()</f>
        <v>184</v>
      </c>
      <c r="D184" s="39"/>
      <c r="E184" s="39"/>
      <c r="F184" s="39"/>
      <c r="G184" s="39"/>
      <c r="H184" s="3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</row>
    <row r="185" spans="1:39" outlineLevel="2">
      <c r="A185" s="11">
        <f>ROW()</f>
        <v>185</v>
      </c>
      <c r="B185" s="343" t="s">
        <v>68</v>
      </c>
      <c r="D185" s="39"/>
      <c r="E185" s="39"/>
      <c r="F185" s="39"/>
      <c r="G185" s="3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</row>
    <row r="186" spans="1:39" outlineLevel="2">
      <c r="A186" s="11">
        <f>ROW()</f>
        <v>186</v>
      </c>
      <c r="C186" s="6" t="s">
        <v>2</v>
      </c>
      <c r="D186" s="39"/>
      <c r="E186" s="922">
        <v>1345.868474782756</v>
      </c>
      <c r="F186" s="39"/>
      <c r="G186" s="39"/>
      <c r="H186" s="9"/>
      <c r="I186" s="9">
        <f t="shared" ref="I186:AB186" si="144">H231</f>
        <v>2550.5666301147503</v>
      </c>
      <c r="J186" s="9">
        <f t="shared" si="144"/>
        <v>2503.767242406223</v>
      </c>
      <c r="K186" s="9">
        <f t="shared" si="144"/>
        <v>2456.9678546976957</v>
      </c>
      <c r="L186" s="9">
        <f t="shared" si="144"/>
        <v>2410.1684669891683</v>
      </c>
      <c r="M186" s="9">
        <f t="shared" si="144"/>
        <v>2363.369079280641</v>
      </c>
      <c r="N186" s="9">
        <f t="shared" si="144"/>
        <v>2316.5696915721137</v>
      </c>
      <c r="O186" s="9">
        <f t="shared" si="144"/>
        <v>2269.7703038635864</v>
      </c>
      <c r="P186" s="9">
        <f t="shared" si="144"/>
        <v>2222.9709161550591</v>
      </c>
      <c r="Q186" s="9">
        <f t="shared" si="144"/>
        <v>2176.1715284465317</v>
      </c>
      <c r="R186" s="9">
        <f t="shared" si="144"/>
        <v>2129.3721407380044</v>
      </c>
      <c r="S186" s="9">
        <f t="shared" si="144"/>
        <v>2082.5727530294771</v>
      </c>
      <c r="T186" s="9">
        <f t="shared" si="144"/>
        <v>2035.7733653209496</v>
      </c>
      <c r="U186" s="9">
        <f t="shared" si="144"/>
        <v>1988.973977612422</v>
      </c>
      <c r="V186" s="9">
        <f t="shared" si="144"/>
        <v>1942.1745899038945</v>
      </c>
      <c r="W186" s="9">
        <f t="shared" si="144"/>
        <v>1895.3752021953669</v>
      </c>
      <c r="X186" s="9">
        <f t="shared" si="144"/>
        <v>1848.5758144868394</v>
      </c>
      <c r="Y186" s="9">
        <f t="shared" si="144"/>
        <v>1801.7764267783118</v>
      </c>
      <c r="Z186" s="9">
        <f t="shared" si="144"/>
        <v>1754.9770390697843</v>
      </c>
      <c r="AA186" s="9">
        <f t="shared" si="144"/>
        <v>1708.1776513612567</v>
      </c>
      <c r="AB186" s="9">
        <f t="shared" si="144"/>
        <v>1661.3782636527292</v>
      </c>
      <c r="AC186" s="904">
        <f t="shared" ref="AC186:AC198" si="145">$E186*$E$51</f>
        <v>1614.5788759442014</v>
      </c>
      <c r="AD186" s="9">
        <f t="shared" ref="AD186:AM191" si="146">AC231</f>
        <v>1567.7794882356739</v>
      </c>
      <c r="AE186" s="9">
        <f t="shared" si="146"/>
        <v>1520.9801005271463</v>
      </c>
      <c r="AF186" s="9">
        <f t="shared" si="146"/>
        <v>1474.1807128186188</v>
      </c>
      <c r="AG186" s="9">
        <f t="shared" si="146"/>
        <v>1427.3813251100912</v>
      </c>
      <c r="AH186" s="9">
        <f t="shared" si="146"/>
        <v>1380.5819374015637</v>
      </c>
      <c r="AI186" s="9">
        <f t="shared" si="146"/>
        <v>1333.7825496930361</v>
      </c>
      <c r="AJ186" s="9">
        <f t="shared" si="146"/>
        <v>1286.9831619845086</v>
      </c>
      <c r="AK186" s="9">
        <f t="shared" si="146"/>
        <v>1240.183774275981</v>
      </c>
      <c r="AL186" s="9">
        <f t="shared" si="146"/>
        <v>1193.3843865674535</v>
      </c>
      <c r="AM186" s="9">
        <f t="shared" si="146"/>
        <v>1146.5849988589259</v>
      </c>
    </row>
    <row r="187" spans="1:39" outlineLevel="2">
      <c r="A187" s="11">
        <f>ROW()</f>
        <v>187</v>
      </c>
      <c r="C187" s="6" t="s">
        <v>3</v>
      </c>
      <c r="D187" s="39"/>
      <c r="E187" s="922">
        <v>0</v>
      </c>
      <c r="F187" s="39"/>
      <c r="G187" s="39"/>
      <c r="H187" s="9"/>
      <c r="I187" s="9">
        <f t="shared" ref="I187:AB187" si="147">H232</f>
        <v>427.27364690935167</v>
      </c>
      <c r="J187" s="9">
        <f t="shared" si="147"/>
        <v>404.45434842960429</v>
      </c>
      <c r="K187" s="9">
        <f t="shared" si="147"/>
        <v>381.63504994985692</v>
      </c>
      <c r="L187" s="9">
        <f t="shared" si="147"/>
        <v>358.81575147010955</v>
      </c>
      <c r="M187" s="9">
        <f t="shared" si="147"/>
        <v>335.99645299036217</v>
      </c>
      <c r="N187" s="9">
        <f t="shared" si="147"/>
        <v>313.1771545106148</v>
      </c>
      <c r="O187" s="9">
        <f t="shared" si="147"/>
        <v>285.29787336017159</v>
      </c>
      <c r="P187" s="9">
        <f t="shared" si="147"/>
        <v>263.84845786909284</v>
      </c>
      <c r="Q187" s="9">
        <f t="shared" si="147"/>
        <v>242.39904237801409</v>
      </c>
      <c r="R187" s="9">
        <f t="shared" si="147"/>
        <v>220.94962688693533</v>
      </c>
      <c r="S187" s="9">
        <f t="shared" si="147"/>
        <v>199.50021139585658</v>
      </c>
      <c r="T187" s="9">
        <f t="shared" si="147"/>
        <v>178.05079590477783</v>
      </c>
      <c r="U187" s="9">
        <f t="shared" si="147"/>
        <v>157.34762270154826</v>
      </c>
      <c r="V187" s="9">
        <f t="shared" si="147"/>
        <v>136.6458024267387</v>
      </c>
      <c r="W187" s="9">
        <f t="shared" si="147"/>
        <v>115.94398215192913</v>
      </c>
      <c r="X187" s="9">
        <f t="shared" si="147"/>
        <v>95.242161877119571</v>
      </c>
      <c r="Y187" s="9">
        <f t="shared" si="147"/>
        <v>74.540341602310008</v>
      </c>
      <c r="Z187" s="9">
        <f t="shared" si="147"/>
        <v>53.838897064612034</v>
      </c>
      <c r="AA187" s="9">
        <f t="shared" si="147"/>
        <v>33.137452526914061</v>
      </c>
      <c r="AB187" s="9">
        <f t="shared" si="147"/>
        <v>12.436007989216087</v>
      </c>
      <c r="AC187" s="904">
        <f t="shared" si="145"/>
        <v>0</v>
      </c>
      <c r="AD187" s="9">
        <f t="shared" si="146"/>
        <v>0</v>
      </c>
      <c r="AE187" s="9">
        <f t="shared" si="146"/>
        <v>0</v>
      </c>
      <c r="AF187" s="9">
        <f t="shared" si="146"/>
        <v>0</v>
      </c>
      <c r="AG187" s="9">
        <f t="shared" si="146"/>
        <v>0</v>
      </c>
      <c r="AH187" s="9">
        <f t="shared" si="146"/>
        <v>0</v>
      </c>
      <c r="AI187" s="9">
        <f t="shared" si="146"/>
        <v>0</v>
      </c>
      <c r="AJ187" s="9">
        <f t="shared" si="146"/>
        <v>0</v>
      </c>
      <c r="AK187" s="9">
        <f t="shared" si="146"/>
        <v>0</v>
      </c>
      <c r="AL187" s="9">
        <f t="shared" si="146"/>
        <v>0</v>
      </c>
      <c r="AM187" s="9">
        <f t="shared" si="146"/>
        <v>0</v>
      </c>
    </row>
    <row r="188" spans="1:39" outlineLevel="2">
      <c r="A188" s="11">
        <f>ROW()</f>
        <v>188</v>
      </c>
      <c r="C188" s="6" t="s">
        <v>4</v>
      </c>
      <c r="D188" s="39"/>
      <c r="E188" s="922">
        <v>13.985694815797851</v>
      </c>
      <c r="F188" s="39"/>
      <c r="G188" s="39"/>
      <c r="H188" s="9"/>
      <c r="I188" s="9">
        <f t="shared" ref="I188:AB188" si="148">H233</f>
        <v>35.03977888418197</v>
      </c>
      <c r="J188" s="9">
        <f t="shared" si="148"/>
        <v>34.117804761435437</v>
      </c>
      <c r="K188" s="9">
        <f t="shared" si="148"/>
        <v>33.195830638688903</v>
      </c>
      <c r="L188" s="9">
        <f t="shared" si="148"/>
        <v>32.27385651594237</v>
      </c>
      <c r="M188" s="9">
        <f t="shared" si="148"/>
        <v>31.351882393195833</v>
      </c>
      <c r="N188" s="9">
        <f t="shared" si="148"/>
        <v>30.429908270449296</v>
      </c>
      <c r="O188" s="9">
        <f t="shared" si="148"/>
        <v>29.521613857319885</v>
      </c>
      <c r="P188" s="9">
        <f t="shared" si="148"/>
        <v>28.613319444190473</v>
      </c>
      <c r="Q188" s="9">
        <f t="shared" si="148"/>
        <v>27.705025031061062</v>
      </c>
      <c r="R188" s="9">
        <f t="shared" si="148"/>
        <v>26.796730617931651</v>
      </c>
      <c r="S188" s="9">
        <f t="shared" si="148"/>
        <v>25.88843620480224</v>
      </c>
      <c r="T188" s="9">
        <f t="shared" si="148"/>
        <v>24.980141791672828</v>
      </c>
      <c r="U188" s="9">
        <f t="shared" si="148"/>
        <v>24.071847378543413</v>
      </c>
      <c r="V188" s="9">
        <f t="shared" si="148"/>
        <v>23.163552965413999</v>
      </c>
      <c r="W188" s="9">
        <f t="shared" si="148"/>
        <v>22.255258552284584</v>
      </c>
      <c r="X188" s="9">
        <f t="shared" si="148"/>
        <v>21.313552182946825</v>
      </c>
      <c r="Y188" s="9">
        <f t="shared" si="148"/>
        <v>20.40525776981741</v>
      </c>
      <c r="Z188" s="9">
        <f t="shared" si="148"/>
        <v>19.498448183908291</v>
      </c>
      <c r="AA188" s="9">
        <f t="shared" si="148"/>
        <v>18.591638597999172</v>
      </c>
      <c r="AB188" s="9">
        <f t="shared" si="148"/>
        <v>17.684829012090052</v>
      </c>
      <c r="AC188" s="904">
        <f t="shared" si="145"/>
        <v>16.778019426180901</v>
      </c>
      <c r="AD188" s="9">
        <f t="shared" si="146"/>
        <v>15.87120984027178</v>
      </c>
      <c r="AE188" s="9">
        <f t="shared" si="146"/>
        <v>0</v>
      </c>
      <c r="AF188" s="9">
        <f t="shared" si="146"/>
        <v>0</v>
      </c>
      <c r="AG188" s="9">
        <f t="shared" si="146"/>
        <v>0</v>
      </c>
      <c r="AH188" s="9">
        <f t="shared" si="146"/>
        <v>0</v>
      </c>
      <c r="AI188" s="9">
        <f t="shared" si="146"/>
        <v>0</v>
      </c>
      <c r="AJ188" s="9">
        <f t="shared" si="146"/>
        <v>0</v>
      </c>
      <c r="AK188" s="9">
        <f t="shared" si="146"/>
        <v>0</v>
      </c>
      <c r="AL188" s="9">
        <f t="shared" si="146"/>
        <v>0</v>
      </c>
      <c r="AM188" s="9">
        <f t="shared" si="146"/>
        <v>0</v>
      </c>
    </row>
    <row r="189" spans="1:39" outlineLevel="2">
      <c r="A189" s="11">
        <f>ROW()</f>
        <v>189</v>
      </c>
      <c r="C189" s="6" t="s">
        <v>5</v>
      </c>
      <c r="D189" s="39"/>
      <c r="E189" s="922">
        <v>0</v>
      </c>
      <c r="F189" s="39"/>
      <c r="G189" s="39"/>
      <c r="H189" s="9"/>
      <c r="I189" s="9">
        <f t="shared" ref="I189:AB189" si="149">H234</f>
        <v>96.232300531874287</v>
      </c>
      <c r="J189" s="9">
        <f t="shared" si="149"/>
        <v>90.521184773306075</v>
      </c>
      <c r="K189" s="9">
        <f t="shared" si="149"/>
        <v>84.810069014737863</v>
      </c>
      <c r="L189" s="9">
        <f t="shared" si="149"/>
        <v>79.098953256169651</v>
      </c>
      <c r="M189" s="9">
        <f t="shared" si="149"/>
        <v>73.387837497601438</v>
      </c>
      <c r="N189" s="9">
        <f t="shared" si="149"/>
        <v>67.676721739033226</v>
      </c>
      <c r="O189" s="9">
        <f t="shared" si="149"/>
        <v>61.850305022574027</v>
      </c>
      <c r="P189" s="9">
        <f t="shared" si="149"/>
        <v>56.139189264005822</v>
      </c>
      <c r="Q189" s="9">
        <f t="shared" si="149"/>
        <v>50.377633434870916</v>
      </c>
      <c r="R189" s="9">
        <f t="shared" si="149"/>
        <v>44.628404214308013</v>
      </c>
      <c r="S189" s="9">
        <f t="shared" si="149"/>
        <v>38.795589361275113</v>
      </c>
      <c r="T189" s="9">
        <f t="shared" si="149"/>
        <v>33.068524676322475</v>
      </c>
      <c r="U189" s="9">
        <f t="shared" si="149"/>
        <v>24.992487839911146</v>
      </c>
      <c r="V189" s="9">
        <f t="shared" si="149"/>
        <v>19.305440557959393</v>
      </c>
      <c r="W189" s="9">
        <f t="shared" si="149"/>
        <v>13.606332490843307</v>
      </c>
      <c r="X189" s="9">
        <f t="shared" si="149"/>
        <v>7.9535932299334888</v>
      </c>
      <c r="Y189" s="9">
        <f t="shared" si="149"/>
        <v>2.3008539690236693</v>
      </c>
      <c r="Z189" s="9">
        <f t="shared" si="149"/>
        <v>0</v>
      </c>
      <c r="AA189" s="9">
        <f t="shared" si="149"/>
        <v>0</v>
      </c>
      <c r="AB189" s="9">
        <f t="shared" si="149"/>
        <v>0</v>
      </c>
      <c r="AC189" s="904">
        <f t="shared" si="145"/>
        <v>0</v>
      </c>
      <c r="AD189" s="9">
        <f t="shared" si="146"/>
        <v>0</v>
      </c>
      <c r="AE189" s="9">
        <f t="shared" si="146"/>
        <v>0</v>
      </c>
      <c r="AF189" s="9">
        <f t="shared" si="146"/>
        <v>0</v>
      </c>
      <c r="AG189" s="9">
        <f t="shared" si="146"/>
        <v>0</v>
      </c>
      <c r="AH189" s="9">
        <f t="shared" si="146"/>
        <v>0</v>
      </c>
      <c r="AI189" s="9">
        <f t="shared" si="146"/>
        <v>0</v>
      </c>
      <c r="AJ189" s="9">
        <f t="shared" si="146"/>
        <v>0</v>
      </c>
      <c r="AK189" s="9">
        <f t="shared" si="146"/>
        <v>0</v>
      </c>
      <c r="AL189" s="9">
        <f t="shared" si="146"/>
        <v>0</v>
      </c>
      <c r="AM189" s="9">
        <f t="shared" si="146"/>
        <v>0</v>
      </c>
    </row>
    <row r="190" spans="1:39" outlineLevel="2">
      <c r="A190" s="11">
        <f>ROW()</f>
        <v>190</v>
      </c>
      <c r="C190" s="6" t="s">
        <v>473</v>
      </c>
      <c r="D190" s="39"/>
      <c r="E190" s="922">
        <v>0</v>
      </c>
      <c r="F190" s="39"/>
      <c r="G190" s="39"/>
      <c r="H190" s="9"/>
      <c r="I190" s="9">
        <f t="shared" ref="I190:AB190" si="150">H235</f>
        <v>0</v>
      </c>
      <c r="J190" s="9">
        <f t="shared" si="150"/>
        <v>0</v>
      </c>
      <c r="K190" s="9">
        <f t="shared" si="150"/>
        <v>0</v>
      </c>
      <c r="L190" s="9">
        <f t="shared" si="150"/>
        <v>0</v>
      </c>
      <c r="M190" s="9">
        <f t="shared" si="150"/>
        <v>0</v>
      </c>
      <c r="N190" s="9">
        <f t="shared" si="150"/>
        <v>0</v>
      </c>
      <c r="O190" s="9">
        <f t="shared" si="150"/>
        <v>0</v>
      </c>
      <c r="P190" s="9">
        <f t="shared" si="150"/>
        <v>0</v>
      </c>
      <c r="Q190" s="9">
        <f t="shared" si="150"/>
        <v>0</v>
      </c>
      <c r="R190" s="9">
        <f t="shared" si="150"/>
        <v>0</v>
      </c>
      <c r="S190" s="9">
        <f t="shared" si="150"/>
        <v>0</v>
      </c>
      <c r="T190" s="9">
        <f t="shared" si="150"/>
        <v>0</v>
      </c>
      <c r="U190" s="9">
        <f t="shared" si="150"/>
        <v>0</v>
      </c>
      <c r="V190" s="9">
        <f t="shared" si="150"/>
        <v>0</v>
      </c>
      <c r="W190" s="9">
        <f t="shared" si="150"/>
        <v>0</v>
      </c>
      <c r="X190" s="9">
        <f t="shared" si="150"/>
        <v>0</v>
      </c>
      <c r="Y190" s="9">
        <f t="shared" si="150"/>
        <v>0</v>
      </c>
      <c r="Z190" s="9">
        <f t="shared" si="150"/>
        <v>0</v>
      </c>
      <c r="AA190" s="9">
        <f t="shared" si="150"/>
        <v>0</v>
      </c>
      <c r="AB190" s="9">
        <f t="shared" si="150"/>
        <v>0</v>
      </c>
      <c r="AC190" s="904">
        <f t="shared" si="145"/>
        <v>0</v>
      </c>
      <c r="AD190" s="9">
        <f t="shared" si="146"/>
        <v>0</v>
      </c>
      <c r="AE190" s="9">
        <f t="shared" si="146"/>
        <v>0</v>
      </c>
      <c r="AF190" s="9">
        <f t="shared" si="146"/>
        <v>0</v>
      </c>
      <c r="AG190" s="9">
        <f t="shared" si="146"/>
        <v>0</v>
      </c>
      <c r="AH190" s="9">
        <f t="shared" si="146"/>
        <v>0</v>
      </c>
      <c r="AI190" s="9">
        <f t="shared" si="146"/>
        <v>0</v>
      </c>
      <c r="AJ190" s="9">
        <f t="shared" si="146"/>
        <v>0</v>
      </c>
      <c r="AK190" s="9">
        <f t="shared" si="146"/>
        <v>0</v>
      </c>
      <c r="AL190" s="9">
        <f t="shared" si="146"/>
        <v>0</v>
      </c>
      <c r="AM190" s="9">
        <f t="shared" si="146"/>
        <v>0</v>
      </c>
    </row>
    <row r="191" spans="1:39" outlineLevel="2">
      <c r="A191" s="11">
        <f>ROW()</f>
        <v>191</v>
      </c>
      <c r="C191" s="6" t="s">
        <v>474</v>
      </c>
      <c r="D191" s="39"/>
      <c r="E191" s="922">
        <v>0</v>
      </c>
      <c r="F191" s="39"/>
      <c r="G191" s="39"/>
      <c r="H191" s="9"/>
      <c r="I191" s="9">
        <f t="shared" ref="I191:AB191" si="151">H236</f>
        <v>0</v>
      </c>
      <c r="J191" s="9">
        <f t="shared" si="151"/>
        <v>0</v>
      </c>
      <c r="K191" s="9">
        <f t="shared" si="151"/>
        <v>0</v>
      </c>
      <c r="L191" s="9">
        <f t="shared" si="151"/>
        <v>0</v>
      </c>
      <c r="M191" s="9">
        <f t="shared" si="151"/>
        <v>0</v>
      </c>
      <c r="N191" s="9">
        <f t="shared" si="151"/>
        <v>0</v>
      </c>
      <c r="O191" s="9">
        <f t="shared" si="151"/>
        <v>0</v>
      </c>
      <c r="P191" s="9">
        <f t="shared" si="151"/>
        <v>0</v>
      </c>
      <c r="Q191" s="9">
        <f t="shared" si="151"/>
        <v>0</v>
      </c>
      <c r="R191" s="9">
        <f t="shared" si="151"/>
        <v>0</v>
      </c>
      <c r="S191" s="9">
        <f t="shared" si="151"/>
        <v>0</v>
      </c>
      <c r="T191" s="9">
        <f t="shared" si="151"/>
        <v>0</v>
      </c>
      <c r="U191" s="9">
        <f t="shared" si="151"/>
        <v>0</v>
      </c>
      <c r="V191" s="9">
        <f t="shared" si="151"/>
        <v>0</v>
      </c>
      <c r="W191" s="9">
        <f t="shared" si="151"/>
        <v>0</v>
      </c>
      <c r="X191" s="9">
        <f t="shared" si="151"/>
        <v>0</v>
      </c>
      <c r="Y191" s="9">
        <f t="shared" si="151"/>
        <v>0</v>
      </c>
      <c r="Z191" s="9">
        <f t="shared" si="151"/>
        <v>0</v>
      </c>
      <c r="AA191" s="9">
        <f t="shared" si="151"/>
        <v>0</v>
      </c>
      <c r="AB191" s="9">
        <f t="shared" si="151"/>
        <v>0</v>
      </c>
      <c r="AC191" s="904">
        <f t="shared" si="145"/>
        <v>0</v>
      </c>
      <c r="AD191" s="9">
        <f t="shared" si="146"/>
        <v>0</v>
      </c>
      <c r="AE191" s="9">
        <f t="shared" si="146"/>
        <v>0</v>
      </c>
      <c r="AF191" s="9">
        <f t="shared" si="146"/>
        <v>0</v>
      </c>
      <c r="AG191" s="9">
        <f t="shared" si="146"/>
        <v>0</v>
      </c>
      <c r="AH191" s="9">
        <f t="shared" si="146"/>
        <v>0</v>
      </c>
      <c r="AI191" s="9">
        <f t="shared" ref="AI191:AM191" si="152">AH236</f>
        <v>0</v>
      </c>
      <c r="AJ191" s="9">
        <f t="shared" si="152"/>
        <v>0</v>
      </c>
      <c r="AK191" s="9">
        <f t="shared" si="152"/>
        <v>0</v>
      </c>
      <c r="AL191" s="9">
        <f t="shared" si="152"/>
        <v>0</v>
      </c>
      <c r="AM191" s="9">
        <f t="shared" si="152"/>
        <v>0</v>
      </c>
    </row>
    <row r="192" spans="1:39" outlineLevel="2">
      <c r="A192" s="11">
        <f>ROW()</f>
        <v>192</v>
      </c>
      <c r="C192" s="6" t="s">
        <v>477</v>
      </c>
      <c r="D192" s="39"/>
      <c r="E192" s="922">
        <v>0</v>
      </c>
      <c r="F192" s="39"/>
      <c r="G192" s="39"/>
      <c r="H192" s="9"/>
      <c r="I192" s="9">
        <f t="shared" ref="I192:AB192" si="153">H237</f>
        <v>0</v>
      </c>
      <c r="J192" s="9">
        <f t="shared" si="153"/>
        <v>0</v>
      </c>
      <c r="K192" s="9">
        <f t="shared" si="153"/>
        <v>0</v>
      </c>
      <c r="L192" s="9">
        <f t="shared" si="153"/>
        <v>0</v>
      </c>
      <c r="M192" s="9">
        <f t="shared" si="153"/>
        <v>0</v>
      </c>
      <c r="N192" s="9">
        <f t="shared" si="153"/>
        <v>0</v>
      </c>
      <c r="O192" s="9">
        <f t="shared" si="153"/>
        <v>0</v>
      </c>
      <c r="P192" s="9">
        <f t="shared" si="153"/>
        <v>0</v>
      </c>
      <c r="Q192" s="9">
        <f t="shared" si="153"/>
        <v>0</v>
      </c>
      <c r="R192" s="9">
        <f t="shared" si="153"/>
        <v>0</v>
      </c>
      <c r="S192" s="9">
        <f t="shared" si="153"/>
        <v>0</v>
      </c>
      <c r="T192" s="9">
        <f t="shared" si="153"/>
        <v>0</v>
      </c>
      <c r="U192" s="9">
        <f t="shared" si="153"/>
        <v>0</v>
      </c>
      <c r="V192" s="9">
        <f t="shared" si="153"/>
        <v>0</v>
      </c>
      <c r="W192" s="9">
        <f t="shared" si="153"/>
        <v>0</v>
      </c>
      <c r="X192" s="9">
        <f t="shared" si="153"/>
        <v>0</v>
      </c>
      <c r="Y192" s="9">
        <f t="shared" si="153"/>
        <v>0</v>
      </c>
      <c r="Z192" s="9">
        <f t="shared" si="153"/>
        <v>0</v>
      </c>
      <c r="AA192" s="9">
        <f t="shared" si="153"/>
        <v>0</v>
      </c>
      <c r="AB192" s="9">
        <f t="shared" si="153"/>
        <v>0</v>
      </c>
      <c r="AC192" s="904">
        <f t="shared" si="145"/>
        <v>0</v>
      </c>
      <c r="AD192" s="9">
        <f t="shared" ref="AD192:AH195" si="154">AC237</f>
        <v>0</v>
      </c>
      <c r="AE192" s="9">
        <f t="shared" si="154"/>
        <v>0</v>
      </c>
      <c r="AF192" s="9">
        <f t="shared" si="154"/>
        <v>0</v>
      </c>
      <c r="AG192" s="9">
        <f t="shared" si="154"/>
        <v>0</v>
      </c>
      <c r="AH192" s="9">
        <f t="shared" si="154"/>
        <v>0</v>
      </c>
      <c r="AI192" s="9">
        <f t="shared" ref="AI192:AM192" si="155">AH237</f>
        <v>0</v>
      </c>
      <c r="AJ192" s="9">
        <f t="shared" si="155"/>
        <v>0</v>
      </c>
      <c r="AK192" s="9">
        <f t="shared" si="155"/>
        <v>0</v>
      </c>
      <c r="AL192" s="9">
        <f t="shared" si="155"/>
        <v>0</v>
      </c>
      <c r="AM192" s="9">
        <f t="shared" si="155"/>
        <v>0</v>
      </c>
    </row>
    <row r="193" spans="1:39" outlineLevel="2">
      <c r="A193" s="11">
        <f>ROW()</f>
        <v>193</v>
      </c>
      <c r="C193" s="6" t="s">
        <v>511</v>
      </c>
      <c r="D193" s="39"/>
      <c r="E193" s="922">
        <v>0</v>
      </c>
      <c r="F193" s="39"/>
      <c r="G193" s="39"/>
      <c r="H193" s="9"/>
      <c r="I193" s="9">
        <f t="shared" ref="I193:AB193" si="156">H238</f>
        <v>0</v>
      </c>
      <c r="J193" s="9">
        <f t="shared" si="156"/>
        <v>0</v>
      </c>
      <c r="K193" s="9">
        <f t="shared" si="156"/>
        <v>0</v>
      </c>
      <c r="L193" s="9">
        <f t="shared" si="156"/>
        <v>0</v>
      </c>
      <c r="M193" s="9">
        <f t="shared" si="156"/>
        <v>0</v>
      </c>
      <c r="N193" s="9">
        <f t="shared" si="156"/>
        <v>0</v>
      </c>
      <c r="O193" s="9">
        <f t="shared" si="156"/>
        <v>0</v>
      </c>
      <c r="P193" s="9">
        <f t="shared" si="156"/>
        <v>0</v>
      </c>
      <c r="Q193" s="9">
        <f t="shared" si="156"/>
        <v>0</v>
      </c>
      <c r="R193" s="9">
        <f t="shared" si="156"/>
        <v>0</v>
      </c>
      <c r="S193" s="9">
        <f t="shared" si="156"/>
        <v>0</v>
      </c>
      <c r="T193" s="9">
        <f t="shared" si="156"/>
        <v>0</v>
      </c>
      <c r="U193" s="9">
        <f t="shared" si="156"/>
        <v>0</v>
      </c>
      <c r="V193" s="9">
        <f t="shared" si="156"/>
        <v>0</v>
      </c>
      <c r="W193" s="9">
        <f t="shared" si="156"/>
        <v>0</v>
      </c>
      <c r="X193" s="9">
        <f t="shared" si="156"/>
        <v>0</v>
      </c>
      <c r="Y193" s="9">
        <f t="shared" si="156"/>
        <v>0</v>
      </c>
      <c r="Z193" s="9">
        <f t="shared" si="156"/>
        <v>0</v>
      </c>
      <c r="AA193" s="9">
        <f t="shared" si="156"/>
        <v>0</v>
      </c>
      <c r="AB193" s="9">
        <f t="shared" si="156"/>
        <v>0</v>
      </c>
      <c r="AC193" s="904">
        <f t="shared" si="145"/>
        <v>0</v>
      </c>
      <c r="AD193" s="9">
        <f t="shared" si="154"/>
        <v>0</v>
      </c>
      <c r="AE193" s="9">
        <f t="shared" si="154"/>
        <v>0</v>
      </c>
      <c r="AF193" s="9">
        <f t="shared" si="154"/>
        <v>0</v>
      </c>
      <c r="AG193" s="9">
        <f t="shared" si="154"/>
        <v>0</v>
      </c>
      <c r="AH193" s="9">
        <f t="shared" si="154"/>
        <v>0</v>
      </c>
      <c r="AI193" s="9">
        <f t="shared" ref="AI193:AM193" si="157">AH238</f>
        <v>0</v>
      </c>
      <c r="AJ193" s="9">
        <f t="shared" si="157"/>
        <v>0</v>
      </c>
      <c r="AK193" s="9">
        <f t="shared" si="157"/>
        <v>0</v>
      </c>
      <c r="AL193" s="9">
        <f t="shared" si="157"/>
        <v>0</v>
      </c>
      <c r="AM193" s="9">
        <f t="shared" si="157"/>
        <v>0</v>
      </c>
    </row>
    <row r="194" spans="1:39" outlineLevel="2">
      <c r="A194" s="11">
        <f>ROW()</f>
        <v>194</v>
      </c>
      <c r="C194" s="6" t="s">
        <v>655</v>
      </c>
      <c r="D194" s="39"/>
      <c r="E194" s="922"/>
      <c r="F194" s="39"/>
      <c r="G194" s="39"/>
      <c r="H194" s="9"/>
      <c r="I194" s="9">
        <f t="shared" ref="I194:AB194" si="158">H239</f>
        <v>0</v>
      </c>
      <c r="J194" s="9">
        <f t="shared" si="158"/>
        <v>0</v>
      </c>
      <c r="K194" s="9">
        <f t="shared" si="158"/>
        <v>0</v>
      </c>
      <c r="L194" s="9">
        <f t="shared" si="158"/>
        <v>0</v>
      </c>
      <c r="M194" s="9">
        <f t="shared" si="158"/>
        <v>0</v>
      </c>
      <c r="N194" s="9">
        <f t="shared" si="158"/>
        <v>0</v>
      </c>
      <c r="O194" s="9">
        <f t="shared" si="158"/>
        <v>0</v>
      </c>
      <c r="P194" s="9">
        <f t="shared" si="158"/>
        <v>0</v>
      </c>
      <c r="Q194" s="9">
        <f t="shared" si="158"/>
        <v>0</v>
      </c>
      <c r="R194" s="9">
        <f t="shared" si="158"/>
        <v>0</v>
      </c>
      <c r="S194" s="9">
        <f t="shared" si="158"/>
        <v>0</v>
      </c>
      <c r="T194" s="9">
        <f t="shared" si="158"/>
        <v>0</v>
      </c>
      <c r="U194" s="9">
        <f t="shared" si="158"/>
        <v>0</v>
      </c>
      <c r="V194" s="9">
        <f t="shared" si="158"/>
        <v>0</v>
      </c>
      <c r="W194" s="9">
        <f t="shared" si="158"/>
        <v>0</v>
      </c>
      <c r="X194" s="9">
        <f t="shared" si="158"/>
        <v>0</v>
      </c>
      <c r="Y194" s="9">
        <f t="shared" si="158"/>
        <v>0</v>
      </c>
      <c r="Z194" s="9">
        <f t="shared" si="158"/>
        <v>0</v>
      </c>
      <c r="AA194" s="9">
        <f t="shared" si="158"/>
        <v>0</v>
      </c>
      <c r="AB194" s="9">
        <f t="shared" si="158"/>
        <v>0</v>
      </c>
      <c r="AC194" s="904">
        <f t="shared" si="145"/>
        <v>0</v>
      </c>
      <c r="AD194" s="9">
        <f t="shared" si="154"/>
        <v>0</v>
      </c>
      <c r="AE194" s="9">
        <f t="shared" si="154"/>
        <v>0</v>
      </c>
      <c r="AF194" s="9">
        <f t="shared" si="154"/>
        <v>0</v>
      </c>
      <c r="AG194" s="9">
        <f t="shared" si="154"/>
        <v>0</v>
      </c>
      <c r="AH194" s="9">
        <f t="shared" si="154"/>
        <v>0</v>
      </c>
      <c r="AI194" s="9">
        <f t="shared" ref="AI194:AM194" si="159">AH239</f>
        <v>0</v>
      </c>
      <c r="AJ194" s="9">
        <f t="shared" si="159"/>
        <v>0</v>
      </c>
      <c r="AK194" s="9">
        <f t="shared" si="159"/>
        <v>0</v>
      </c>
      <c r="AL194" s="9">
        <f t="shared" si="159"/>
        <v>0</v>
      </c>
      <c r="AM194" s="9">
        <f t="shared" si="159"/>
        <v>0</v>
      </c>
    </row>
    <row r="195" spans="1:39" outlineLevel="2">
      <c r="A195" s="11">
        <f>ROW()</f>
        <v>195</v>
      </c>
      <c r="C195" s="6" t="s">
        <v>656</v>
      </c>
      <c r="D195" s="39"/>
      <c r="E195" s="922"/>
      <c r="F195" s="39"/>
      <c r="G195" s="3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>
        <f>X240</f>
        <v>0</v>
      </c>
      <c r="Z195" s="9">
        <f>Y240</f>
        <v>0</v>
      </c>
      <c r="AA195" s="9">
        <f>Z240</f>
        <v>0</v>
      </c>
      <c r="AB195" s="9">
        <f>AA240</f>
        <v>0</v>
      </c>
      <c r="AC195" s="904">
        <f t="shared" si="145"/>
        <v>0</v>
      </c>
      <c r="AD195" s="9">
        <f t="shared" si="154"/>
        <v>0</v>
      </c>
      <c r="AE195" s="9">
        <f t="shared" si="154"/>
        <v>0</v>
      </c>
      <c r="AF195" s="9">
        <f t="shared" si="154"/>
        <v>0</v>
      </c>
      <c r="AG195" s="9">
        <f t="shared" si="154"/>
        <v>0</v>
      </c>
      <c r="AH195" s="9">
        <f t="shared" si="154"/>
        <v>0</v>
      </c>
      <c r="AI195" s="9">
        <f t="shared" ref="AI195:AM195" si="160">AH240</f>
        <v>0</v>
      </c>
      <c r="AJ195" s="9">
        <f t="shared" si="160"/>
        <v>0</v>
      </c>
      <c r="AK195" s="9">
        <f t="shared" si="160"/>
        <v>0</v>
      </c>
      <c r="AL195" s="9">
        <f t="shared" si="160"/>
        <v>0</v>
      </c>
      <c r="AM195" s="9">
        <f t="shared" si="160"/>
        <v>0</v>
      </c>
    </row>
    <row r="196" spans="1:39" outlineLevel="2">
      <c r="A196" s="11">
        <f>ROW()</f>
        <v>196</v>
      </c>
      <c r="C196" s="6" t="s">
        <v>667</v>
      </c>
      <c r="D196" s="39"/>
      <c r="E196" s="922"/>
      <c r="F196" s="39"/>
      <c r="G196" s="3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04"/>
      <c r="AD196" s="9"/>
      <c r="AE196" s="9"/>
      <c r="AF196" s="9"/>
      <c r="AG196" s="9"/>
      <c r="AH196" s="9"/>
      <c r="AI196" s="9"/>
      <c r="AJ196" s="9"/>
      <c r="AK196" s="9"/>
      <c r="AL196" s="9"/>
      <c r="AM196" s="9"/>
    </row>
    <row r="197" spans="1:39" outlineLevel="2">
      <c r="A197" s="11">
        <f>ROW()</f>
        <v>197</v>
      </c>
      <c r="C197" s="6" t="s">
        <v>212</v>
      </c>
      <c r="D197" s="39"/>
      <c r="E197" s="922">
        <v>14.328051822027694</v>
      </c>
      <c r="F197" s="39"/>
      <c r="G197" s="39"/>
      <c r="H197" s="9"/>
      <c r="I197" s="9">
        <f t="shared" ref="I197:AB198" si="161">H242</f>
        <v>20.673242154291053</v>
      </c>
      <c r="J197" s="9">
        <f t="shared" si="161"/>
        <v>20.673242154291053</v>
      </c>
      <c r="K197" s="9">
        <f t="shared" si="161"/>
        <v>20.673242154291053</v>
      </c>
      <c r="L197" s="9">
        <f t="shared" si="161"/>
        <v>20.673242154291053</v>
      </c>
      <c r="M197" s="9">
        <f t="shared" si="161"/>
        <v>20.673242154291053</v>
      </c>
      <c r="N197" s="9">
        <f t="shared" si="161"/>
        <v>20.673242154291053</v>
      </c>
      <c r="O197" s="9">
        <f t="shared" si="161"/>
        <v>17.188729982707926</v>
      </c>
      <c r="P197" s="9">
        <f t="shared" si="161"/>
        <v>17.188729982707926</v>
      </c>
      <c r="Q197" s="9">
        <f t="shared" si="161"/>
        <v>17.188729982707926</v>
      </c>
      <c r="R197" s="9">
        <f t="shared" si="161"/>
        <v>17.188729982707926</v>
      </c>
      <c r="S197" s="9">
        <f t="shared" si="161"/>
        <v>17.188729982707926</v>
      </c>
      <c r="T197" s="9">
        <f t="shared" si="161"/>
        <v>17.188729982707926</v>
      </c>
      <c r="U197" s="9">
        <f t="shared" si="161"/>
        <v>17.188729982707926</v>
      </c>
      <c r="V197" s="9">
        <f t="shared" si="161"/>
        <v>17.188729982707926</v>
      </c>
      <c r="W197" s="9">
        <f t="shared" si="161"/>
        <v>17.188729982707926</v>
      </c>
      <c r="X197" s="9">
        <f t="shared" si="161"/>
        <v>17.188729982707926</v>
      </c>
      <c r="Y197" s="9">
        <f t="shared" si="161"/>
        <v>17.188729982707926</v>
      </c>
      <c r="Z197" s="9">
        <f t="shared" si="161"/>
        <v>17.188729982707926</v>
      </c>
      <c r="AA197" s="9">
        <f t="shared" si="161"/>
        <v>17.188729982707926</v>
      </c>
      <c r="AB197" s="9">
        <f t="shared" si="161"/>
        <v>17.188729982707926</v>
      </c>
      <c r="AC197" s="904">
        <f t="shared" si="145"/>
        <v>17.188729982707923</v>
      </c>
      <c r="AD197" s="9">
        <f t="shared" ref="AD197:AM198" si="162">AC242</f>
        <v>17.188729982707923</v>
      </c>
      <c r="AE197" s="9">
        <f t="shared" si="162"/>
        <v>17.188729982707923</v>
      </c>
      <c r="AF197" s="9">
        <f t="shared" si="162"/>
        <v>17.188729982707923</v>
      </c>
      <c r="AG197" s="9">
        <f t="shared" si="162"/>
        <v>17.188729982707923</v>
      </c>
      <c r="AH197" s="9">
        <f t="shared" si="162"/>
        <v>17.188729982707923</v>
      </c>
      <c r="AI197" s="9">
        <f t="shared" si="162"/>
        <v>17.188729982707923</v>
      </c>
      <c r="AJ197" s="9">
        <f t="shared" si="162"/>
        <v>17.188729982707923</v>
      </c>
      <c r="AK197" s="9">
        <f t="shared" si="162"/>
        <v>17.188729982707923</v>
      </c>
      <c r="AL197" s="9">
        <f t="shared" si="162"/>
        <v>17.188729982707923</v>
      </c>
      <c r="AM197" s="9">
        <f t="shared" si="162"/>
        <v>17.188729982707923</v>
      </c>
    </row>
    <row r="198" spans="1:39" outlineLevel="2">
      <c r="A198" s="11">
        <f>ROW()</f>
        <v>198</v>
      </c>
      <c r="C198" s="30" t="s">
        <v>362</v>
      </c>
      <c r="D198" s="90"/>
      <c r="E198" s="925">
        <v>0</v>
      </c>
      <c r="F198" s="90"/>
      <c r="G198" s="90"/>
      <c r="H198" s="15"/>
      <c r="I198" s="15">
        <f t="shared" si="161"/>
        <v>0</v>
      </c>
      <c r="J198" s="15">
        <f t="shared" si="161"/>
        <v>0</v>
      </c>
      <c r="K198" s="15">
        <f t="shared" si="161"/>
        <v>0</v>
      </c>
      <c r="L198" s="15">
        <f t="shared" si="161"/>
        <v>0</v>
      </c>
      <c r="M198" s="15">
        <f t="shared" si="161"/>
        <v>0</v>
      </c>
      <c r="N198" s="15">
        <f t="shared" si="161"/>
        <v>0</v>
      </c>
      <c r="O198" s="15">
        <f t="shared" si="161"/>
        <v>0</v>
      </c>
      <c r="P198" s="15">
        <f t="shared" si="161"/>
        <v>0</v>
      </c>
      <c r="Q198" s="15">
        <f t="shared" si="161"/>
        <v>0</v>
      </c>
      <c r="R198" s="15">
        <f t="shared" si="161"/>
        <v>0</v>
      </c>
      <c r="S198" s="15">
        <f t="shared" si="161"/>
        <v>0</v>
      </c>
      <c r="T198" s="15">
        <f t="shared" si="161"/>
        <v>0</v>
      </c>
      <c r="U198" s="15">
        <f t="shared" si="161"/>
        <v>0</v>
      </c>
      <c r="V198" s="15">
        <f t="shared" si="161"/>
        <v>0</v>
      </c>
      <c r="W198" s="15">
        <f t="shared" si="161"/>
        <v>0</v>
      </c>
      <c r="X198" s="15">
        <f t="shared" si="161"/>
        <v>0</v>
      </c>
      <c r="Y198" s="15">
        <f t="shared" si="161"/>
        <v>0</v>
      </c>
      <c r="Z198" s="15">
        <f t="shared" si="161"/>
        <v>0</v>
      </c>
      <c r="AA198" s="15">
        <f t="shared" si="161"/>
        <v>0</v>
      </c>
      <c r="AB198" s="15">
        <f t="shared" si="161"/>
        <v>0</v>
      </c>
      <c r="AC198" s="905">
        <f t="shared" si="145"/>
        <v>0</v>
      </c>
      <c r="AD198" s="15">
        <f t="shared" si="162"/>
        <v>0</v>
      </c>
      <c r="AE198" s="15">
        <f t="shared" si="162"/>
        <v>0</v>
      </c>
      <c r="AF198" s="15">
        <f t="shared" si="162"/>
        <v>0</v>
      </c>
      <c r="AG198" s="15">
        <f t="shared" si="162"/>
        <v>0</v>
      </c>
      <c r="AH198" s="15">
        <f t="shared" si="162"/>
        <v>0</v>
      </c>
      <c r="AI198" s="15">
        <f t="shared" si="162"/>
        <v>0</v>
      </c>
      <c r="AJ198" s="15">
        <f t="shared" si="162"/>
        <v>0</v>
      </c>
      <c r="AK198" s="15">
        <f t="shared" si="162"/>
        <v>0</v>
      </c>
      <c r="AL198" s="15">
        <f t="shared" si="162"/>
        <v>0</v>
      </c>
      <c r="AM198" s="15">
        <f t="shared" si="162"/>
        <v>0</v>
      </c>
    </row>
    <row r="199" spans="1:39" outlineLevel="2">
      <c r="A199" s="11">
        <f>ROW()</f>
        <v>199</v>
      </c>
      <c r="C199" s="6" t="s">
        <v>1</v>
      </c>
      <c r="D199" s="39"/>
      <c r="E199" s="39">
        <f>SUM(E186:E198)</f>
        <v>1374.1822214205815</v>
      </c>
      <c r="F199" s="39"/>
      <c r="G199" s="39"/>
      <c r="H199" s="9"/>
      <c r="I199" s="9">
        <f t="shared" ref="I199:AM199" si="163">SUM(I186:I198)</f>
        <v>3129.7855985944493</v>
      </c>
      <c r="J199" s="9">
        <f t="shared" si="163"/>
        <v>3053.5338225248597</v>
      </c>
      <c r="K199" s="9">
        <f t="shared" si="163"/>
        <v>2977.2820464552701</v>
      </c>
      <c r="L199" s="9">
        <f t="shared" si="163"/>
        <v>2901.0302703856814</v>
      </c>
      <c r="M199" s="9">
        <f t="shared" si="163"/>
        <v>2824.7784943160918</v>
      </c>
      <c r="N199" s="9">
        <f t="shared" si="163"/>
        <v>2748.5267182465022</v>
      </c>
      <c r="O199" s="9">
        <f t="shared" si="163"/>
        <v>2663.6288260863603</v>
      </c>
      <c r="P199" s="9">
        <f t="shared" si="163"/>
        <v>2588.7606127150561</v>
      </c>
      <c r="Q199" s="9">
        <f t="shared" si="163"/>
        <v>2513.8419592731861</v>
      </c>
      <c r="R199" s="9">
        <f t="shared" si="163"/>
        <v>2438.9356324398873</v>
      </c>
      <c r="S199" s="9">
        <f t="shared" si="163"/>
        <v>2363.9457199741191</v>
      </c>
      <c r="T199" s="9">
        <f t="shared" si="163"/>
        <v>2289.0615576764308</v>
      </c>
      <c r="U199" s="9">
        <f t="shared" si="163"/>
        <v>2212.5746655151324</v>
      </c>
      <c r="V199" s="9">
        <f t="shared" si="163"/>
        <v>2138.4781158367146</v>
      </c>
      <c r="W199" s="9">
        <f t="shared" si="163"/>
        <v>2064.3695053731317</v>
      </c>
      <c r="X199" s="9">
        <f t="shared" si="163"/>
        <v>1990.2738517595469</v>
      </c>
      <c r="Y199" s="9">
        <f t="shared" si="163"/>
        <v>1916.2116101021707</v>
      </c>
      <c r="Z199" s="9">
        <f t="shared" si="163"/>
        <v>1845.5031143010124</v>
      </c>
      <c r="AA199" s="9">
        <f t="shared" si="163"/>
        <v>1777.0954724688779</v>
      </c>
      <c r="AB199" s="9">
        <f t="shared" si="163"/>
        <v>1708.687830636743</v>
      </c>
      <c r="AC199" s="9">
        <f t="shared" ref="AC199" si="164">SUM(AC186:AC198)</f>
        <v>1648.5456253530901</v>
      </c>
      <c r="AD199" s="9">
        <f t="shared" si="163"/>
        <v>1600.8394280586535</v>
      </c>
      <c r="AE199" s="9">
        <f t="shared" si="163"/>
        <v>1538.1688305098542</v>
      </c>
      <c r="AF199" s="9">
        <f t="shared" si="163"/>
        <v>1491.3694428013266</v>
      </c>
      <c r="AG199" s="9">
        <f t="shared" si="163"/>
        <v>1444.5700550927991</v>
      </c>
      <c r="AH199" s="9">
        <f t="shared" si="163"/>
        <v>1397.7706673842715</v>
      </c>
      <c r="AI199" s="9">
        <f t="shared" si="163"/>
        <v>1350.971279675744</v>
      </c>
      <c r="AJ199" s="9">
        <f t="shared" si="163"/>
        <v>1304.1718919672164</v>
      </c>
      <c r="AK199" s="9">
        <f t="shared" si="163"/>
        <v>1257.3725042586889</v>
      </c>
      <c r="AL199" s="9">
        <f t="shared" si="163"/>
        <v>1210.5731165501613</v>
      </c>
      <c r="AM199" s="9">
        <f t="shared" si="163"/>
        <v>1163.7737288416338</v>
      </c>
    </row>
    <row r="200" spans="1:39" outlineLevel="2">
      <c r="A200" s="11">
        <f>ROW()</f>
        <v>200</v>
      </c>
      <c r="B200" s="343" t="s">
        <v>657</v>
      </c>
      <c r="D200" s="39"/>
      <c r="E200" s="39"/>
      <c r="F200" s="39"/>
      <c r="G200" s="3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</row>
    <row r="201" spans="1:39" outlineLevel="2">
      <c r="A201" s="11">
        <f>ROW()</f>
        <v>201</v>
      </c>
      <c r="C201" s="6" t="s">
        <v>2</v>
      </c>
      <c r="D201" s="39"/>
      <c r="E201" s="922">
        <v>0</v>
      </c>
      <c r="F201" s="39"/>
      <c r="G201" s="39"/>
      <c r="H201" s="9"/>
      <c r="I201" s="13">
        <f>-Inputs!I331</f>
        <v>0</v>
      </c>
      <c r="J201" s="13">
        <f>-Inputs!J331</f>
        <v>0</v>
      </c>
      <c r="K201" s="13">
        <f>-Inputs!K331</f>
        <v>0</v>
      </c>
      <c r="L201" s="13">
        <f>-Inputs!L331</f>
        <v>0</v>
      </c>
      <c r="M201" s="13">
        <f>-Inputs!M331</f>
        <v>0</v>
      </c>
      <c r="N201" s="13">
        <f>-Inputs!N331</f>
        <v>0</v>
      </c>
      <c r="O201" s="13">
        <f>-Inputs!O331</f>
        <v>0</v>
      </c>
      <c r="P201" s="13">
        <f>-Inputs!P331</f>
        <v>0</v>
      </c>
      <c r="Q201" s="13">
        <f>-Inputs!Q331</f>
        <v>0</v>
      </c>
      <c r="R201" s="13">
        <f>-Inputs!R331</f>
        <v>0</v>
      </c>
      <c r="S201" s="13">
        <f>-Inputs!S331</f>
        <v>0</v>
      </c>
      <c r="T201" s="13">
        <f>-Inputs!T331</f>
        <v>0</v>
      </c>
      <c r="U201" s="13">
        <f>-Inputs!U331</f>
        <v>0</v>
      </c>
      <c r="V201" s="13">
        <f>-Inputs!V331</f>
        <v>0</v>
      </c>
      <c r="W201" s="13">
        <f>-Inputs!W331</f>
        <v>0</v>
      </c>
      <c r="X201" s="13">
        <f>-Inputs!X331</f>
        <v>0</v>
      </c>
      <c r="Y201" s="13">
        <f>-Inputs!Y331</f>
        <v>0</v>
      </c>
      <c r="Z201" s="13">
        <f>-Inputs!Z331</f>
        <v>0</v>
      </c>
      <c r="AA201" s="13">
        <f>-Inputs!AA331</f>
        <v>0</v>
      </c>
      <c r="AB201" s="13">
        <f>-Inputs!AB331</f>
        <v>0</v>
      </c>
      <c r="AC201" s="526">
        <f t="shared" ref="AC201:AC213" si="165">$E201*$E$51</f>
        <v>0</v>
      </c>
      <c r="AD201" s="13">
        <f>-Inputs!AD331</f>
        <v>0</v>
      </c>
      <c r="AE201" s="13">
        <f>-Inputs!AE331</f>
        <v>0</v>
      </c>
      <c r="AF201" s="13">
        <f>-Inputs!AF331</f>
        <v>0</v>
      </c>
      <c r="AG201" s="13">
        <f>-Inputs!AG331</f>
        <v>0</v>
      </c>
      <c r="AH201" s="13">
        <f>-Inputs!AH331</f>
        <v>0</v>
      </c>
      <c r="AI201" s="13">
        <f>-Inputs!AI331</f>
        <v>0</v>
      </c>
      <c r="AJ201" s="13">
        <f>-Inputs!AJ331</f>
        <v>0</v>
      </c>
      <c r="AK201" s="13">
        <f>-Inputs!AK331</f>
        <v>0</v>
      </c>
      <c r="AL201" s="13">
        <f>-Inputs!AL331</f>
        <v>0</v>
      </c>
      <c r="AM201" s="13">
        <f>-Inputs!AM331</f>
        <v>0</v>
      </c>
    </row>
    <row r="202" spans="1:39" outlineLevel="2">
      <c r="A202" s="11">
        <f>ROW()</f>
        <v>202</v>
      </c>
      <c r="C202" s="6" t="s">
        <v>3</v>
      </c>
      <c r="D202" s="39"/>
      <c r="E202" s="922">
        <v>0</v>
      </c>
      <c r="F202" s="39"/>
      <c r="G202" s="39"/>
      <c r="H202" s="9"/>
      <c r="I202" s="13">
        <f>-Inputs!I332</f>
        <v>0</v>
      </c>
      <c r="J202" s="13">
        <f>-Inputs!J332</f>
        <v>0</v>
      </c>
      <c r="K202" s="13">
        <f>-Inputs!K332</f>
        <v>0</v>
      </c>
      <c r="L202" s="13">
        <f>-Inputs!L332</f>
        <v>0</v>
      </c>
      <c r="M202" s="13">
        <f>-Inputs!M332</f>
        <v>0</v>
      </c>
      <c r="N202" s="13">
        <f>-Inputs!N332</f>
        <v>-6.4298656593644772</v>
      </c>
      <c r="O202" s="13">
        <f>-Inputs!O332</f>
        <v>0</v>
      </c>
      <c r="P202" s="13">
        <f>-Inputs!P332</f>
        <v>0</v>
      </c>
      <c r="Q202" s="13">
        <f>-Inputs!Q332</f>
        <v>0</v>
      </c>
      <c r="R202" s="13">
        <f>-Inputs!R332</f>
        <v>0</v>
      </c>
      <c r="S202" s="13">
        <f>-Inputs!S332</f>
        <v>0</v>
      </c>
      <c r="T202" s="13">
        <f>-Inputs!T332</f>
        <v>-1.3529284200062754E-3</v>
      </c>
      <c r="U202" s="13">
        <f>-Inputs!U332</f>
        <v>0</v>
      </c>
      <c r="V202" s="13">
        <f>-Inputs!V332</f>
        <v>0</v>
      </c>
      <c r="W202" s="13">
        <f>-Inputs!W332</f>
        <v>0</v>
      </c>
      <c r="X202" s="13">
        <f>-Inputs!X332</f>
        <v>0</v>
      </c>
      <c r="Y202" s="13">
        <f>-Inputs!Y332</f>
        <v>0</v>
      </c>
      <c r="Z202" s="13">
        <f>-Inputs!Z332</f>
        <v>0</v>
      </c>
      <c r="AA202" s="13">
        <f>-Inputs!AA332</f>
        <v>0</v>
      </c>
      <c r="AB202" s="13">
        <f>-Inputs!AB332</f>
        <v>0</v>
      </c>
      <c r="AC202" s="526">
        <f t="shared" si="165"/>
        <v>0</v>
      </c>
      <c r="AD202" s="13">
        <f>-Inputs!AD332</f>
        <v>0</v>
      </c>
      <c r="AE202" s="13">
        <f>-Inputs!AE332</f>
        <v>0</v>
      </c>
      <c r="AF202" s="13">
        <f>-Inputs!AF332</f>
        <v>0</v>
      </c>
      <c r="AG202" s="13">
        <f>-Inputs!AG332</f>
        <v>0</v>
      </c>
      <c r="AH202" s="13">
        <f>-Inputs!AH332</f>
        <v>0</v>
      </c>
      <c r="AI202" s="13">
        <f>-Inputs!AI332</f>
        <v>0</v>
      </c>
      <c r="AJ202" s="13">
        <f>-Inputs!AJ332</f>
        <v>0</v>
      </c>
      <c r="AK202" s="13">
        <f>-Inputs!AK332</f>
        <v>0</v>
      </c>
      <c r="AL202" s="13">
        <f>-Inputs!AL332</f>
        <v>0</v>
      </c>
      <c r="AM202" s="13">
        <f>-Inputs!AM332</f>
        <v>0</v>
      </c>
    </row>
    <row r="203" spans="1:39" outlineLevel="2">
      <c r="A203" s="11">
        <f>ROW()</f>
        <v>203</v>
      </c>
      <c r="C203" s="6" t="s">
        <v>4</v>
      </c>
      <c r="D203" s="39"/>
      <c r="E203" s="922">
        <v>0</v>
      </c>
      <c r="F203" s="39"/>
      <c r="G203" s="39"/>
      <c r="H203" s="9"/>
      <c r="I203" s="13">
        <f>-Inputs!I333</f>
        <v>0</v>
      </c>
      <c r="J203" s="13">
        <f>-Inputs!J333</f>
        <v>0</v>
      </c>
      <c r="K203" s="13">
        <f>-Inputs!K333</f>
        <v>0</v>
      </c>
      <c r="L203" s="13">
        <f>-Inputs!L333</f>
        <v>0</v>
      </c>
      <c r="M203" s="13">
        <f>-Inputs!M333</f>
        <v>0</v>
      </c>
      <c r="N203" s="13">
        <f>-Inputs!N333</f>
        <v>0</v>
      </c>
      <c r="O203" s="13">
        <f>-Inputs!O333</f>
        <v>0</v>
      </c>
      <c r="P203" s="13">
        <f>-Inputs!P333</f>
        <v>0</v>
      </c>
      <c r="Q203" s="13">
        <f>-Inputs!Q333</f>
        <v>0</v>
      </c>
      <c r="R203" s="13">
        <f>-Inputs!R333</f>
        <v>0</v>
      </c>
      <c r="S203" s="13">
        <f>-Inputs!S333</f>
        <v>0</v>
      </c>
      <c r="T203" s="13">
        <f>-Inputs!T333</f>
        <v>0</v>
      </c>
      <c r="U203" s="13">
        <f>-Inputs!U333</f>
        <v>0</v>
      </c>
      <c r="V203" s="13">
        <f>-Inputs!V333</f>
        <v>0</v>
      </c>
      <c r="W203" s="13">
        <f>-Inputs!W333</f>
        <v>-3.3411956208342648E-2</v>
      </c>
      <c r="X203" s="13">
        <f>-Inputs!X333</f>
        <v>0</v>
      </c>
      <c r="Y203" s="13">
        <f>-Inputs!Y333</f>
        <v>0</v>
      </c>
      <c r="Z203" s="13">
        <f>-Inputs!Z333</f>
        <v>0</v>
      </c>
      <c r="AA203" s="13">
        <f>-Inputs!AA333</f>
        <v>0</v>
      </c>
      <c r="AB203" s="13">
        <f>-Inputs!AB333</f>
        <v>0</v>
      </c>
      <c r="AC203" s="526">
        <f t="shared" si="165"/>
        <v>0</v>
      </c>
      <c r="AD203" s="13">
        <f>-Inputs!AD333</f>
        <v>0</v>
      </c>
      <c r="AE203" s="13">
        <f>-Inputs!AE333</f>
        <v>0</v>
      </c>
      <c r="AF203" s="13">
        <f>-Inputs!AF333</f>
        <v>0</v>
      </c>
      <c r="AG203" s="13">
        <f>-Inputs!AG333</f>
        <v>0</v>
      </c>
      <c r="AH203" s="13">
        <f>-Inputs!AH333</f>
        <v>0</v>
      </c>
      <c r="AI203" s="13">
        <f>-Inputs!AI333</f>
        <v>0</v>
      </c>
      <c r="AJ203" s="13">
        <f>-Inputs!AJ333</f>
        <v>0</v>
      </c>
      <c r="AK203" s="13">
        <f>-Inputs!AK333</f>
        <v>0</v>
      </c>
      <c r="AL203" s="13">
        <f>-Inputs!AL333</f>
        <v>0</v>
      </c>
      <c r="AM203" s="13">
        <f>-Inputs!AM333</f>
        <v>0</v>
      </c>
    </row>
    <row r="204" spans="1:39" outlineLevel="2">
      <c r="A204" s="11">
        <f>ROW()</f>
        <v>204</v>
      </c>
      <c r="C204" s="6" t="s">
        <v>5</v>
      </c>
      <c r="D204" s="39"/>
      <c r="E204" s="922">
        <v>0</v>
      </c>
      <c r="F204" s="39"/>
      <c r="G204" s="39"/>
      <c r="H204" s="9"/>
      <c r="I204" s="13">
        <f>-Inputs!I334</f>
        <v>0</v>
      </c>
      <c r="J204" s="13">
        <f>-Inputs!J334</f>
        <v>0</v>
      </c>
      <c r="K204" s="13">
        <f>-Inputs!K334</f>
        <v>0</v>
      </c>
      <c r="L204" s="13">
        <f>-Inputs!L334</f>
        <v>0</v>
      </c>
      <c r="M204" s="13">
        <f>-Inputs!M334</f>
        <v>0</v>
      </c>
      <c r="N204" s="13">
        <f>-Inputs!N334</f>
        <v>-0.11530095789099626</v>
      </c>
      <c r="O204" s="13">
        <f>-Inputs!O334</f>
        <v>0</v>
      </c>
      <c r="P204" s="13">
        <f>-Inputs!P334</f>
        <v>-5.0440070566702321E-2</v>
      </c>
      <c r="Q204" s="13">
        <f>-Inputs!Q334</f>
        <v>-3.811346199469981E-2</v>
      </c>
      <c r="R204" s="13">
        <f>-Inputs!R334</f>
        <v>-0.12169909446469535</v>
      </c>
      <c r="S204" s="13">
        <f>-Inputs!S334</f>
        <v>-1.594892638442983E-2</v>
      </c>
      <c r="T204" s="13">
        <f>-Inputs!T334</f>
        <v>-2.4232975755015125</v>
      </c>
      <c r="U204" s="13">
        <f>-Inputs!U334</f>
        <v>-3.4308021041932403E-2</v>
      </c>
      <c r="V204" s="13">
        <f>-Inputs!V334</f>
        <v>-4.636880620626653E-2</v>
      </c>
      <c r="W204" s="13">
        <f>-Inputs!W334</f>
        <v>0</v>
      </c>
      <c r="X204" s="13">
        <f>-Inputs!X334</f>
        <v>0</v>
      </c>
      <c r="Y204" s="13">
        <f>-Inputs!Y334</f>
        <v>0</v>
      </c>
      <c r="Z204" s="13">
        <f>-Inputs!Z334</f>
        <v>0</v>
      </c>
      <c r="AA204" s="13">
        <f>-Inputs!AA334</f>
        <v>0</v>
      </c>
      <c r="AB204" s="13">
        <f>-Inputs!AB334</f>
        <v>0</v>
      </c>
      <c r="AC204" s="526">
        <f t="shared" si="165"/>
        <v>0</v>
      </c>
      <c r="AD204" s="13">
        <f>-Inputs!AD334</f>
        <v>0</v>
      </c>
      <c r="AE204" s="13">
        <f>-Inputs!AE334</f>
        <v>0</v>
      </c>
      <c r="AF204" s="13">
        <f>-Inputs!AF334</f>
        <v>0</v>
      </c>
      <c r="AG204" s="13">
        <f>-Inputs!AG334</f>
        <v>0</v>
      </c>
      <c r="AH204" s="13">
        <f>-Inputs!AH334</f>
        <v>0</v>
      </c>
      <c r="AI204" s="13">
        <f>-Inputs!AI334</f>
        <v>0</v>
      </c>
      <c r="AJ204" s="13">
        <f>-Inputs!AJ334</f>
        <v>0</v>
      </c>
      <c r="AK204" s="13">
        <f>-Inputs!AK334</f>
        <v>0</v>
      </c>
      <c r="AL204" s="13">
        <f>-Inputs!AL334</f>
        <v>0</v>
      </c>
      <c r="AM204" s="13">
        <f>-Inputs!AM334</f>
        <v>0</v>
      </c>
    </row>
    <row r="205" spans="1:39" outlineLevel="2">
      <c r="A205" s="11">
        <f>ROW()</f>
        <v>205</v>
      </c>
      <c r="C205" s="6" t="s">
        <v>473</v>
      </c>
      <c r="D205" s="39"/>
      <c r="E205" s="922">
        <v>0</v>
      </c>
      <c r="F205" s="39"/>
      <c r="G205" s="39"/>
      <c r="H205" s="9"/>
      <c r="I205" s="13">
        <f>-Inputs!I335</f>
        <v>0</v>
      </c>
      <c r="J205" s="13">
        <f>-Inputs!J335</f>
        <v>0</v>
      </c>
      <c r="K205" s="13">
        <f>-Inputs!K335</f>
        <v>0</v>
      </c>
      <c r="L205" s="13">
        <f>-Inputs!L335</f>
        <v>0</v>
      </c>
      <c r="M205" s="13">
        <f>-Inputs!M335</f>
        <v>0</v>
      </c>
      <c r="N205" s="13">
        <f>-Inputs!N335</f>
        <v>0</v>
      </c>
      <c r="O205" s="13">
        <f>-Inputs!O335</f>
        <v>0</v>
      </c>
      <c r="P205" s="13">
        <f>-Inputs!P335</f>
        <v>0</v>
      </c>
      <c r="Q205" s="13">
        <f>-Inputs!Q335</f>
        <v>0</v>
      </c>
      <c r="R205" s="13">
        <f>-Inputs!R335</f>
        <v>0</v>
      </c>
      <c r="S205" s="13">
        <f>-Inputs!S335</f>
        <v>0</v>
      </c>
      <c r="T205" s="13">
        <f>-Inputs!T335</f>
        <v>0</v>
      </c>
      <c r="U205" s="13">
        <f>-Inputs!U335</f>
        <v>0</v>
      </c>
      <c r="V205" s="13">
        <f>-Inputs!V335</f>
        <v>0</v>
      </c>
      <c r="W205" s="13">
        <f>-Inputs!W335</f>
        <v>0</v>
      </c>
      <c r="X205" s="13">
        <f>-Inputs!X335</f>
        <v>0</v>
      </c>
      <c r="Y205" s="13">
        <f>-Inputs!Y335</f>
        <v>0</v>
      </c>
      <c r="Z205" s="13">
        <f>-Inputs!Z335</f>
        <v>0</v>
      </c>
      <c r="AA205" s="13">
        <f>-Inputs!AA335</f>
        <v>0</v>
      </c>
      <c r="AB205" s="13">
        <f>-Inputs!AB335</f>
        <v>0</v>
      </c>
      <c r="AC205" s="526">
        <f t="shared" si="165"/>
        <v>0</v>
      </c>
      <c r="AD205" s="13">
        <f>-Inputs!AD335</f>
        <v>0</v>
      </c>
      <c r="AE205" s="13">
        <f>-Inputs!AE335</f>
        <v>0</v>
      </c>
      <c r="AF205" s="13">
        <f>-Inputs!AF335</f>
        <v>0</v>
      </c>
      <c r="AG205" s="13">
        <f>-Inputs!AG335</f>
        <v>0</v>
      </c>
      <c r="AH205" s="13">
        <f>-Inputs!AH335</f>
        <v>0</v>
      </c>
      <c r="AI205" s="13">
        <f>-Inputs!AI335</f>
        <v>0</v>
      </c>
      <c r="AJ205" s="13">
        <f>-Inputs!AJ335</f>
        <v>0</v>
      </c>
      <c r="AK205" s="13">
        <f>-Inputs!AK335</f>
        <v>0</v>
      </c>
      <c r="AL205" s="13">
        <f>-Inputs!AL335</f>
        <v>0</v>
      </c>
      <c r="AM205" s="13">
        <f>-Inputs!AM335</f>
        <v>0</v>
      </c>
    </row>
    <row r="206" spans="1:39" outlineLevel="2">
      <c r="A206" s="11">
        <f>ROW()</f>
        <v>206</v>
      </c>
      <c r="C206" s="6" t="s">
        <v>474</v>
      </c>
      <c r="D206" s="39"/>
      <c r="E206" s="922">
        <v>0</v>
      </c>
      <c r="F206" s="39"/>
      <c r="G206" s="39"/>
      <c r="H206" s="9"/>
      <c r="I206" s="13">
        <f>-Inputs!I336</f>
        <v>0</v>
      </c>
      <c r="J206" s="13">
        <f>-Inputs!J336</f>
        <v>0</v>
      </c>
      <c r="K206" s="13">
        <f>-Inputs!K336</f>
        <v>0</v>
      </c>
      <c r="L206" s="13">
        <f>-Inputs!L336</f>
        <v>0</v>
      </c>
      <c r="M206" s="13">
        <f>-Inputs!M336</f>
        <v>0</v>
      </c>
      <c r="N206" s="13">
        <f>-Inputs!N336</f>
        <v>0</v>
      </c>
      <c r="O206" s="13">
        <f>-Inputs!O336</f>
        <v>0</v>
      </c>
      <c r="P206" s="13">
        <f>-Inputs!P336</f>
        <v>0</v>
      </c>
      <c r="Q206" s="13">
        <f>-Inputs!Q336</f>
        <v>0</v>
      </c>
      <c r="R206" s="13">
        <f>-Inputs!R336</f>
        <v>0</v>
      </c>
      <c r="S206" s="13">
        <f>-Inputs!S336</f>
        <v>0</v>
      </c>
      <c r="T206" s="13">
        <f>-Inputs!T336</f>
        <v>0</v>
      </c>
      <c r="U206" s="13">
        <f>-Inputs!U336</f>
        <v>0</v>
      </c>
      <c r="V206" s="13">
        <f>-Inputs!V336</f>
        <v>0</v>
      </c>
      <c r="W206" s="13">
        <f>-Inputs!W336</f>
        <v>0</v>
      </c>
      <c r="X206" s="13">
        <f>-Inputs!X336</f>
        <v>0</v>
      </c>
      <c r="Y206" s="13">
        <f>-Inputs!Y336</f>
        <v>0</v>
      </c>
      <c r="Z206" s="13">
        <f>-Inputs!Z336</f>
        <v>0</v>
      </c>
      <c r="AA206" s="13">
        <f>-Inputs!AA336</f>
        <v>0</v>
      </c>
      <c r="AB206" s="13">
        <f>-Inputs!AB336</f>
        <v>0</v>
      </c>
      <c r="AC206" s="526">
        <f t="shared" si="165"/>
        <v>0</v>
      </c>
      <c r="AD206" s="13">
        <f>-Inputs!AD336</f>
        <v>0</v>
      </c>
      <c r="AE206" s="13">
        <f>-Inputs!AE336</f>
        <v>0</v>
      </c>
      <c r="AF206" s="13">
        <f>-Inputs!AF336</f>
        <v>0</v>
      </c>
      <c r="AG206" s="13">
        <f>-Inputs!AG336</f>
        <v>0</v>
      </c>
      <c r="AH206" s="13">
        <f>-Inputs!AH336</f>
        <v>0</v>
      </c>
      <c r="AI206" s="13">
        <f>-Inputs!AI336</f>
        <v>0</v>
      </c>
      <c r="AJ206" s="13">
        <f>-Inputs!AJ336</f>
        <v>0</v>
      </c>
      <c r="AK206" s="13">
        <f>-Inputs!AK336</f>
        <v>0</v>
      </c>
      <c r="AL206" s="13">
        <f>-Inputs!AL336</f>
        <v>0</v>
      </c>
      <c r="AM206" s="13">
        <f>-Inputs!AM336</f>
        <v>0</v>
      </c>
    </row>
    <row r="207" spans="1:39" outlineLevel="2">
      <c r="A207" s="11">
        <f>ROW()</f>
        <v>207</v>
      </c>
      <c r="C207" s="6" t="s">
        <v>477</v>
      </c>
      <c r="D207" s="39"/>
      <c r="E207" s="922">
        <v>0</v>
      </c>
      <c r="F207" s="39"/>
      <c r="G207" s="39"/>
      <c r="H207" s="9"/>
      <c r="I207" s="13">
        <f>-Inputs!I337</f>
        <v>0</v>
      </c>
      <c r="J207" s="13">
        <f>-Inputs!J337</f>
        <v>0</v>
      </c>
      <c r="K207" s="13">
        <f>-Inputs!K337</f>
        <v>0</v>
      </c>
      <c r="L207" s="13">
        <f>-Inputs!L337</f>
        <v>0</v>
      </c>
      <c r="M207" s="13">
        <f>-Inputs!M337</f>
        <v>0</v>
      </c>
      <c r="N207" s="13">
        <f>-Inputs!N337</f>
        <v>0</v>
      </c>
      <c r="O207" s="13">
        <f>-Inputs!O337</f>
        <v>0</v>
      </c>
      <c r="P207" s="13">
        <f>-Inputs!P337</f>
        <v>0</v>
      </c>
      <c r="Q207" s="13">
        <f>-Inputs!Q337</f>
        <v>0</v>
      </c>
      <c r="R207" s="13">
        <f>-Inputs!R337</f>
        <v>0</v>
      </c>
      <c r="S207" s="13">
        <f>-Inputs!S337</f>
        <v>0</v>
      </c>
      <c r="T207" s="13">
        <f>-Inputs!T337</f>
        <v>0</v>
      </c>
      <c r="U207" s="13">
        <f>-Inputs!U337</f>
        <v>0</v>
      </c>
      <c r="V207" s="13">
        <f>-Inputs!V337</f>
        <v>0</v>
      </c>
      <c r="W207" s="13">
        <f>-Inputs!W337</f>
        <v>0</v>
      </c>
      <c r="X207" s="13">
        <f>-Inputs!X337</f>
        <v>0</v>
      </c>
      <c r="Y207" s="13">
        <f>-Inputs!Y337</f>
        <v>0</v>
      </c>
      <c r="Z207" s="13">
        <f>-Inputs!Z337</f>
        <v>0</v>
      </c>
      <c r="AA207" s="13">
        <f>-Inputs!AA337</f>
        <v>0</v>
      </c>
      <c r="AB207" s="13">
        <f>-Inputs!AB337</f>
        <v>0</v>
      </c>
      <c r="AC207" s="526">
        <f t="shared" si="165"/>
        <v>0</v>
      </c>
      <c r="AD207" s="13">
        <f>-Inputs!AD337</f>
        <v>0</v>
      </c>
      <c r="AE207" s="13">
        <f>-Inputs!AE337</f>
        <v>0</v>
      </c>
      <c r="AF207" s="13">
        <f>-Inputs!AF337</f>
        <v>0</v>
      </c>
      <c r="AG207" s="13">
        <f>-Inputs!AG337</f>
        <v>0</v>
      </c>
      <c r="AH207" s="13">
        <f>-Inputs!AH337</f>
        <v>0</v>
      </c>
      <c r="AI207" s="13">
        <f>-Inputs!AI337</f>
        <v>0</v>
      </c>
      <c r="AJ207" s="13">
        <f>-Inputs!AJ337</f>
        <v>0</v>
      </c>
      <c r="AK207" s="13">
        <f>-Inputs!AK337</f>
        <v>0</v>
      </c>
      <c r="AL207" s="13">
        <f>-Inputs!AL337</f>
        <v>0</v>
      </c>
      <c r="AM207" s="13">
        <f>-Inputs!AM337</f>
        <v>0</v>
      </c>
    </row>
    <row r="208" spans="1:39" outlineLevel="2">
      <c r="A208" s="11">
        <f>ROW()</f>
        <v>208</v>
      </c>
      <c r="C208" s="6" t="s">
        <v>511</v>
      </c>
      <c r="D208" s="39"/>
      <c r="E208" s="922">
        <v>0</v>
      </c>
      <c r="F208" s="39"/>
      <c r="G208" s="39"/>
      <c r="H208" s="9"/>
      <c r="I208" s="13">
        <f>-Inputs!I338</f>
        <v>0</v>
      </c>
      <c r="J208" s="13">
        <f>-Inputs!J338</f>
        <v>0</v>
      </c>
      <c r="K208" s="13">
        <f>-Inputs!K338</f>
        <v>0</v>
      </c>
      <c r="L208" s="13">
        <f>-Inputs!L338</f>
        <v>0</v>
      </c>
      <c r="M208" s="13">
        <f>-Inputs!M338</f>
        <v>0</v>
      </c>
      <c r="N208" s="13">
        <f>-Inputs!N338</f>
        <v>0</v>
      </c>
      <c r="O208" s="13">
        <f>-Inputs!O338</f>
        <v>0</v>
      </c>
      <c r="P208" s="13">
        <f>-Inputs!P338</f>
        <v>0</v>
      </c>
      <c r="Q208" s="13">
        <f>-Inputs!Q338</f>
        <v>0</v>
      </c>
      <c r="R208" s="13">
        <f>-Inputs!R338</f>
        <v>0</v>
      </c>
      <c r="S208" s="13">
        <f>-Inputs!S338</f>
        <v>0</v>
      </c>
      <c r="T208" s="13">
        <f>-Inputs!T338</f>
        <v>0</v>
      </c>
      <c r="U208" s="13">
        <f>-Inputs!U338</f>
        <v>0</v>
      </c>
      <c r="V208" s="13">
        <f>-Inputs!V338</f>
        <v>0</v>
      </c>
      <c r="W208" s="13">
        <f>-Inputs!W338</f>
        <v>0</v>
      </c>
      <c r="X208" s="13">
        <f>-Inputs!X338</f>
        <v>0</v>
      </c>
      <c r="Y208" s="13">
        <f>-Inputs!Y338</f>
        <v>0</v>
      </c>
      <c r="Z208" s="13">
        <f>-Inputs!Z338</f>
        <v>0</v>
      </c>
      <c r="AA208" s="13">
        <f>-Inputs!AA338</f>
        <v>0</v>
      </c>
      <c r="AB208" s="13">
        <f>-Inputs!AB338</f>
        <v>0</v>
      </c>
      <c r="AC208" s="526">
        <f t="shared" si="165"/>
        <v>0</v>
      </c>
      <c r="AD208" s="13">
        <f>-Inputs!AD338</f>
        <v>0</v>
      </c>
      <c r="AE208" s="13">
        <f>-Inputs!AE338</f>
        <v>0</v>
      </c>
      <c r="AF208" s="13">
        <f>-Inputs!AF338</f>
        <v>0</v>
      </c>
      <c r="AG208" s="13">
        <f>-Inputs!AG338</f>
        <v>0</v>
      </c>
      <c r="AH208" s="13">
        <f>-Inputs!AH338</f>
        <v>0</v>
      </c>
      <c r="AI208" s="13">
        <f>-Inputs!AI338</f>
        <v>0</v>
      </c>
      <c r="AJ208" s="13">
        <f>-Inputs!AJ338</f>
        <v>0</v>
      </c>
      <c r="AK208" s="13">
        <f>-Inputs!AK338</f>
        <v>0</v>
      </c>
      <c r="AL208" s="13">
        <f>-Inputs!AL338</f>
        <v>0</v>
      </c>
      <c r="AM208" s="13">
        <f>-Inputs!AM338</f>
        <v>0</v>
      </c>
    </row>
    <row r="209" spans="1:39" outlineLevel="2">
      <c r="A209" s="11">
        <f>ROW()</f>
        <v>209</v>
      </c>
      <c r="C209" s="6" t="s">
        <v>655</v>
      </c>
      <c r="D209" s="39"/>
      <c r="E209" s="922"/>
      <c r="F209" s="39"/>
      <c r="G209" s="39"/>
      <c r="H209" s="9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526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</row>
    <row r="210" spans="1:39" outlineLevel="2">
      <c r="A210" s="11">
        <f>ROW()</f>
        <v>210</v>
      </c>
      <c r="C210" s="6" t="s">
        <v>656</v>
      </c>
      <c r="D210" s="39"/>
      <c r="E210" s="922"/>
      <c r="F210" s="39"/>
      <c r="G210" s="39"/>
      <c r="H210" s="9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526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</row>
    <row r="211" spans="1:39" outlineLevel="2">
      <c r="A211" s="11">
        <f>ROW()</f>
        <v>211</v>
      </c>
      <c r="C211" s="6" t="s">
        <v>667</v>
      </c>
      <c r="D211" s="39"/>
      <c r="E211" s="922"/>
      <c r="F211" s="39"/>
      <c r="G211" s="39"/>
      <c r="H211" s="9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526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</row>
    <row r="212" spans="1:39" outlineLevel="2">
      <c r="A212" s="11">
        <f>ROW()</f>
        <v>212</v>
      </c>
      <c r="C212" s="6" t="s">
        <v>212</v>
      </c>
      <c r="D212" s="39"/>
      <c r="E212" s="922">
        <v>0</v>
      </c>
      <c r="F212" s="39"/>
      <c r="G212" s="39"/>
      <c r="H212" s="9"/>
      <c r="I212" s="13">
        <f>-Inputs!I342</f>
        <v>0</v>
      </c>
      <c r="J212" s="13">
        <f>-Inputs!J342</f>
        <v>0</v>
      </c>
      <c r="K212" s="13">
        <f>-Inputs!K342</f>
        <v>0</v>
      </c>
      <c r="L212" s="13">
        <f>-Inputs!L342</f>
        <v>0</v>
      </c>
      <c r="M212" s="13">
        <f>-Inputs!M342</f>
        <v>0</v>
      </c>
      <c r="N212" s="13">
        <f>-Inputs!N342</f>
        <v>-3.4845121715831278</v>
      </c>
      <c r="O212" s="13">
        <f>-Inputs!O342</f>
        <v>0</v>
      </c>
      <c r="P212" s="13">
        <f>-Inputs!P342</f>
        <v>0</v>
      </c>
      <c r="Q212" s="13">
        <f>-Inputs!Q342</f>
        <v>0</v>
      </c>
      <c r="R212" s="13">
        <f>-Inputs!R342</f>
        <v>0</v>
      </c>
      <c r="S212" s="13">
        <f>-Inputs!S342</f>
        <v>0</v>
      </c>
      <c r="T212" s="13">
        <f>-Inputs!T342</f>
        <v>0</v>
      </c>
      <c r="U212" s="13">
        <f>-Inputs!U342</f>
        <v>0</v>
      </c>
      <c r="V212" s="13">
        <f>-Inputs!V342</f>
        <v>0</v>
      </c>
      <c r="W212" s="13">
        <f>-Inputs!W342</f>
        <v>0</v>
      </c>
      <c r="X212" s="13">
        <f>-Inputs!X342</f>
        <v>0</v>
      </c>
      <c r="Y212" s="13">
        <f>-Inputs!Y342</f>
        <v>0</v>
      </c>
      <c r="Z212" s="13">
        <f>-Inputs!Z342</f>
        <v>0</v>
      </c>
      <c r="AA212" s="13">
        <f>-Inputs!AA342</f>
        <v>0</v>
      </c>
      <c r="AB212" s="13">
        <f>-Inputs!AB342</f>
        <v>0</v>
      </c>
      <c r="AC212" s="526">
        <f t="shared" si="165"/>
        <v>0</v>
      </c>
      <c r="AD212" s="13">
        <f>-Inputs!AD342</f>
        <v>0</v>
      </c>
      <c r="AE212" s="13">
        <f>-Inputs!AE342</f>
        <v>0</v>
      </c>
      <c r="AF212" s="13">
        <f>-Inputs!AF342</f>
        <v>0</v>
      </c>
      <c r="AG212" s="13">
        <f>-Inputs!AG342</f>
        <v>0</v>
      </c>
      <c r="AH212" s="13">
        <f>-Inputs!AH342</f>
        <v>0</v>
      </c>
      <c r="AI212" s="13">
        <f>-Inputs!AI342</f>
        <v>0</v>
      </c>
      <c r="AJ212" s="13">
        <f>-Inputs!AJ342</f>
        <v>0</v>
      </c>
      <c r="AK212" s="13">
        <f>-Inputs!AK342</f>
        <v>0</v>
      </c>
      <c r="AL212" s="13">
        <f>-Inputs!AL342</f>
        <v>0</v>
      </c>
      <c r="AM212" s="13">
        <f>-Inputs!AM342</f>
        <v>0</v>
      </c>
    </row>
    <row r="213" spans="1:39" outlineLevel="2">
      <c r="A213" s="11">
        <f>ROW()</f>
        <v>213</v>
      </c>
      <c r="C213" s="30" t="s">
        <v>362</v>
      </c>
      <c r="D213" s="90"/>
      <c r="E213" s="925">
        <v>0</v>
      </c>
      <c r="F213" s="90"/>
      <c r="G213" s="90"/>
      <c r="H213" s="15"/>
      <c r="I213" s="14">
        <f>-Inputs!I343</f>
        <v>0</v>
      </c>
      <c r="J213" s="14">
        <f>-Inputs!J343</f>
        <v>0</v>
      </c>
      <c r="K213" s="14">
        <f>-Inputs!K343</f>
        <v>0</v>
      </c>
      <c r="L213" s="14">
        <f>-Inputs!L343</f>
        <v>0</v>
      </c>
      <c r="M213" s="14">
        <f>-Inputs!M343</f>
        <v>0</v>
      </c>
      <c r="N213" s="14">
        <f>-Inputs!N343</f>
        <v>0</v>
      </c>
      <c r="O213" s="14">
        <f>-Inputs!O343</f>
        <v>0</v>
      </c>
      <c r="P213" s="14">
        <f>-Inputs!P343</f>
        <v>0</v>
      </c>
      <c r="Q213" s="14">
        <f>-Inputs!Q343</f>
        <v>0</v>
      </c>
      <c r="R213" s="14">
        <f>-Inputs!R343</f>
        <v>0</v>
      </c>
      <c r="S213" s="14">
        <f>-Inputs!S343</f>
        <v>0</v>
      </c>
      <c r="T213" s="14">
        <f>-Inputs!T343</f>
        <v>0</v>
      </c>
      <c r="U213" s="14">
        <f>-Inputs!U343</f>
        <v>0</v>
      </c>
      <c r="V213" s="14">
        <f>-Inputs!V343</f>
        <v>0</v>
      </c>
      <c r="W213" s="14">
        <f>-Inputs!W343</f>
        <v>0</v>
      </c>
      <c r="X213" s="14">
        <f>-Inputs!X343</f>
        <v>0</v>
      </c>
      <c r="Y213" s="14">
        <f>-Inputs!Y343</f>
        <v>0</v>
      </c>
      <c r="Z213" s="14">
        <f>-Inputs!Z343</f>
        <v>0</v>
      </c>
      <c r="AA213" s="14">
        <f>-Inputs!AA343</f>
        <v>0</v>
      </c>
      <c r="AB213" s="14">
        <f>-Inputs!AB343</f>
        <v>0</v>
      </c>
      <c r="AC213" s="527">
        <f t="shared" si="165"/>
        <v>0</v>
      </c>
      <c r="AD213" s="14">
        <f>-Inputs!AD343</f>
        <v>0</v>
      </c>
      <c r="AE213" s="14">
        <f>-Inputs!AE343</f>
        <v>0</v>
      </c>
      <c r="AF213" s="14">
        <f>-Inputs!AF343</f>
        <v>0</v>
      </c>
      <c r="AG213" s="14">
        <f>-Inputs!AG343</f>
        <v>0</v>
      </c>
      <c r="AH213" s="14">
        <f>-Inputs!AH343</f>
        <v>0</v>
      </c>
      <c r="AI213" s="14">
        <f>-Inputs!AI343</f>
        <v>0</v>
      </c>
      <c r="AJ213" s="14">
        <f>-Inputs!AJ343</f>
        <v>0</v>
      </c>
      <c r="AK213" s="14">
        <f>-Inputs!AK343</f>
        <v>0</v>
      </c>
      <c r="AL213" s="14">
        <f>-Inputs!AL343</f>
        <v>0</v>
      </c>
      <c r="AM213" s="14">
        <f>-Inputs!AM343</f>
        <v>0</v>
      </c>
    </row>
    <row r="214" spans="1:39" outlineLevel="2">
      <c r="A214" s="11">
        <f>ROW()</f>
        <v>214</v>
      </c>
      <c r="C214" s="6" t="s">
        <v>1</v>
      </c>
      <c r="D214" s="39"/>
      <c r="E214" s="39">
        <f>SUM(E201:E213)</f>
        <v>0</v>
      </c>
      <c r="F214" s="39"/>
      <c r="G214" s="39"/>
      <c r="H214" s="9"/>
      <c r="I214" s="9">
        <f t="shared" ref="I214:AM214" si="166">SUM(I201:I213)</f>
        <v>0</v>
      </c>
      <c r="J214" s="9">
        <f t="shared" si="166"/>
        <v>0</v>
      </c>
      <c r="K214" s="9">
        <f t="shared" si="166"/>
        <v>0</v>
      </c>
      <c r="L214" s="9">
        <f t="shared" si="166"/>
        <v>0</v>
      </c>
      <c r="M214" s="9">
        <f t="shared" si="166"/>
        <v>0</v>
      </c>
      <c r="N214" s="9">
        <f t="shared" si="166"/>
        <v>-10.029678788838602</v>
      </c>
      <c r="O214" s="9">
        <f t="shared" si="166"/>
        <v>0</v>
      </c>
      <c r="P214" s="9">
        <f t="shared" si="166"/>
        <v>-5.0440070566702321E-2</v>
      </c>
      <c r="Q214" s="9">
        <f t="shared" si="166"/>
        <v>-3.811346199469981E-2</v>
      </c>
      <c r="R214" s="9">
        <f t="shared" si="166"/>
        <v>-0.12169909446469535</v>
      </c>
      <c r="S214" s="9">
        <f t="shared" si="166"/>
        <v>-1.594892638442983E-2</v>
      </c>
      <c r="T214" s="9">
        <f t="shared" si="166"/>
        <v>-2.4246505039215189</v>
      </c>
      <c r="U214" s="9">
        <f t="shared" si="166"/>
        <v>-3.4308021041932403E-2</v>
      </c>
      <c r="V214" s="9">
        <f t="shared" si="166"/>
        <v>-4.636880620626653E-2</v>
      </c>
      <c r="W214" s="9">
        <f t="shared" si="166"/>
        <v>-3.3411956208342648E-2</v>
      </c>
      <c r="X214" s="9">
        <f t="shared" si="166"/>
        <v>0</v>
      </c>
      <c r="Y214" s="9">
        <f t="shared" si="166"/>
        <v>0</v>
      </c>
      <c r="Z214" s="9">
        <f t="shared" si="166"/>
        <v>0</v>
      </c>
      <c r="AA214" s="9">
        <f t="shared" si="166"/>
        <v>0</v>
      </c>
      <c r="AB214" s="9">
        <f t="shared" si="166"/>
        <v>0</v>
      </c>
      <c r="AC214" s="9">
        <f t="shared" ref="AC214" si="167">SUM(AC201:AC213)</f>
        <v>0</v>
      </c>
      <c r="AD214" s="9">
        <f t="shared" si="166"/>
        <v>0</v>
      </c>
      <c r="AE214" s="9">
        <f t="shared" si="166"/>
        <v>0</v>
      </c>
      <c r="AF214" s="9">
        <f t="shared" si="166"/>
        <v>0</v>
      </c>
      <c r="AG214" s="9">
        <f t="shared" si="166"/>
        <v>0</v>
      </c>
      <c r="AH214" s="9">
        <f t="shared" si="166"/>
        <v>0</v>
      </c>
      <c r="AI214" s="9">
        <f t="shared" si="166"/>
        <v>0</v>
      </c>
      <c r="AJ214" s="9">
        <f t="shared" si="166"/>
        <v>0</v>
      </c>
      <c r="AK214" s="9">
        <f t="shared" si="166"/>
        <v>0</v>
      </c>
      <c r="AL214" s="9">
        <f t="shared" si="166"/>
        <v>0</v>
      </c>
      <c r="AM214" s="9">
        <f t="shared" si="166"/>
        <v>0</v>
      </c>
    </row>
    <row r="215" spans="1:39" outlineLevel="2">
      <c r="A215" s="11">
        <f>ROW()</f>
        <v>215</v>
      </c>
      <c r="B215" s="343" t="s">
        <v>6</v>
      </c>
      <c r="D215" s="39"/>
      <c r="E215" s="39"/>
      <c r="F215" s="39"/>
      <c r="G215" s="39"/>
      <c r="H215" s="3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</row>
    <row r="216" spans="1:39" outlineLevel="2">
      <c r="A216" s="11">
        <f>ROW()</f>
        <v>216</v>
      </c>
      <c r="C216" s="6" t="s">
        <v>2</v>
      </c>
      <c r="D216" s="39"/>
      <c r="E216" s="922">
        <v>-39.0106804284856</v>
      </c>
      <c r="F216" s="39"/>
      <c r="G216" s="39"/>
      <c r="H216" s="39"/>
      <c r="I216" s="13">
        <f>-Inputs!I254</f>
        <v>-46.799387708527526</v>
      </c>
      <c r="J216" s="13">
        <f>-Inputs!J254</f>
        <v>-46.799387708527526</v>
      </c>
      <c r="K216" s="13">
        <f>-Inputs!K254</f>
        <v>-46.799387708527526</v>
      </c>
      <c r="L216" s="13">
        <f>-Inputs!L254</f>
        <v>-46.799387708527526</v>
      </c>
      <c r="M216" s="13">
        <f>-Inputs!M254</f>
        <v>-46.799387708527526</v>
      </c>
      <c r="N216" s="13">
        <f>-Inputs!N254</f>
        <v>-46.799387708527519</v>
      </c>
      <c r="O216" s="13">
        <f>-Inputs!O254</f>
        <v>-46.799387708527519</v>
      </c>
      <c r="P216" s="13">
        <f>-Inputs!P254</f>
        <v>-46.799387708527519</v>
      </c>
      <c r="Q216" s="13">
        <f>-Inputs!Q254</f>
        <v>-46.799387708527519</v>
      </c>
      <c r="R216" s="13">
        <f>-Inputs!R254</f>
        <v>-46.799387708527519</v>
      </c>
      <c r="S216" s="13">
        <f>-Inputs!S254</f>
        <v>-46.799387708527519</v>
      </c>
      <c r="T216" s="13">
        <f>-Inputs!T254</f>
        <v>-46.799387708527497</v>
      </c>
      <c r="U216" s="13">
        <f>-Inputs!U254</f>
        <v>-46.799387708527497</v>
      </c>
      <c r="V216" s="13">
        <f>-Inputs!V254</f>
        <v>-46.799387708527497</v>
      </c>
      <c r="W216" s="13">
        <f>-Inputs!W254</f>
        <v>-46.79938770852749</v>
      </c>
      <c r="X216" s="13">
        <f>-Inputs!X254</f>
        <v>-46.79938770852749</v>
      </c>
      <c r="Y216" s="13">
        <f>-Inputs!Y254</f>
        <v>-46.799387708527483</v>
      </c>
      <c r="Z216" s="13">
        <f>-Inputs!Z254</f>
        <v>-46.79938770852749</v>
      </c>
      <c r="AA216" s="13">
        <f>-Inputs!AA254</f>
        <v>-46.79938770852749</v>
      </c>
      <c r="AB216" s="13">
        <f>-Inputs!AB254</f>
        <v>-46.79938770852749</v>
      </c>
      <c r="AC216" s="526">
        <f t="shared" ref="AC216:AC228" si="168">$E216*$E$51</f>
        <v>-46.799387708527476</v>
      </c>
      <c r="AD216" s="13">
        <f>-Inputs!AD254</f>
        <v>-46.799387708527576</v>
      </c>
      <c r="AE216" s="13">
        <f>-Inputs!AE254</f>
        <v>-46.799387708527576</v>
      </c>
      <c r="AF216" s="13">
        <f>-Inputs!AF254</f>
        <v>-46.799387708527568</v>
      </c>
      <c r="AG216" s="13">
        <f>-Inputs!AG254</f>
        <v>-46.799387708527568</v>
      </c>
      <c r="AH216" s="13">
        <f>-Inputs!AH254</f>
        <v>-46.799387708527561</v>
      </c>
      <c r="AI216" s="9">
        <f t="shared" ref="AI216:AM216" si="169">IF(AI171&lt;=0,0,-MIN(IF(AI186/AI171&gt;AI186,AI186,AI186/AI171),AI186))</f>
        <v>-46.799387708527583</v>
      </c>
      <c r="AJ216" s="9">
        <f t="shared" si="169"/>
        <v>-46.799387708527583</v>
      </c>
      <c r="AK216" s="9">
        <f t="shared" si="169"/>
        <v>-46.799387708527583</v>
      </c>
      <c r="AL216" s="9">
        <f t="shared" si="169"/>
        <v>-46.79938770852759</v>
      </c>
      <c r="AM216" s="9">
        <f t="shared" si="169"/>
        <v>-46.79938770852759</v>
      </c>
    </row>
    <row r="217" spans="1:39" outlineLevel="2">
      <c r="A217" s="11">
        <f>ROW()</f>
        <v>217</v>
      </c>
      <c r="C217" s="6" t="s">
        <v>3</v>
      </c>
      <c r="D217" s="39"/>
      <c r="E217" s="922">
        <v>0</v>
      </c>
      <c r="F217" s="39"/>
      <c r="G217" s="39"/>
      <c r="H217" s="39"/>
      <c r="I217" s="13">
        <f>-Inputs!I255</f>
        <v>-22.819298479747395</v>
      </c>
      <c r="J217" s="13">
        <f>-Inputs!J255</f>
        <v>-22.819298479747395</v>
      </c>
      <c r="K217" s="13">
        <f>-Inputs!K255</f>
        <v>-22.819298479747395</v>
      </c>
      <c r="L217" s="13">
        <f>-Inputs!L255</f>
        <v>-22.819298479747395</v>
      </c>
      <c r="M217" s="13">
        <f>-Inputs!M255</f>
        <v>-22.819298479747395</v>
      </c>
      <c r="N217" s="13">
        <f>-Inputs!N255</f>
        <v>-21.449415491078742</v>
      </c>
      <c r="O217" s="13">
        <f>-Inputs!O255</f>
        <v>-21.449415491078742</v>
      </c>
      <c r="P217" s="13">
        <f>-Inputs!P255</f>
        <v>-21.449415491078742</v>
      </c>
      <c r="Q217" s="13">
        <f>-Inputs!Q255</f>
        <v>-21.449415491078742</v>
      </c>
      <c r="R217" s="13">
        <f>-Inputs!R255</f>
        <v>-21.449415491078742</v>
      </c>
      <c r="S217" s="13">
        <f>-Inputs!S255</f>
        <v>-21.449415491078742</v>
      </c>
      <c r="T217" s="13">
        <f>-Inputs!T255</f>
        <v>-20.70182027480956</v>
      </c>
      <c r="U217" s="13">
        <f>-Inputs!U255</f>
        <v>-20.70182027480956</v>
      </c>
      <c r="V217" s="13">
        <f>-Inputs!V255</f>
        <v>-20.70182027480956</v>
      </c>
      <c r="W217" s="13">
        <f>-Inputs!W255</f>
        <v>-20.70182027480956</v>
      </c>
      <c r="X217" s="13">
        <f>-Inputs!X255</f>
        <v>-20.701820274809563</v>
      </c>
      <c r="Y217" s="13">
        <f>-Inputs!Y255</f>
        <v>-20.701444537697974</v>
      </c>
      <c r="Z217" s="13">
        <f>-Inputs!Z255</f>
        <v>-20.70144453769797</v>
      </c>
      <c r="AA217" s="13">
        <f>-Inputs!AA255</f>
        <v>-20.701444537697974</v>
      </c>
      <c r="AB217" s="13">
        <f>-Inputs!AB255</f>
        <v>-12.436007989216133</v>
      </c>
      <c r="AC217" s="526">
        <f t="shared" si="168"/>
        <v>0</v>
      </c>
      <c r="AD217" s="13">
        <f>-Inputs!AD255</f>
        <v>0</v>
      </c>
      <c r="AE217" s="13">
        <f>-Inputs!AE255</f>
        <v>0</v>
      </c>
      <c r="AF217" s="13">
        <f>-Inputs!AF255</f>
        <v>0</v>
      </c>
      <c r="AG217" s="13">
        <f>-Inputs!AG255</f>
        <v>0</v>
      </c>
      <c r="AH217" s="13">
        <f>-Inputs!AH255</f>
        <v>0</v>
      </c>
      <c r="AI217" s="9">
        <f t="shared" ref="AI217:AM217" si="170">IF(AI172&lt;=0,0,-MIN(IF(AI187/AI172&gt;AI187,AI187,AI187/AI172),AI187))</f>
        <v>0</v>
      </c>
      <c r="AJ217" s="9">
        <f t="shared" si="170"/>
        <v>0</v>
      </c>
      <c r="AK217" s="9">
        <f t="shared" si="170"/>
        <v>0</v>
      </c>
      <c r="AL217" s="9">
        <f t="shared" si="170"/>
        <v>0</v>
      </c>
      <c r="AM217" s="9">
        <f t="shared" si="170"/>
        <v>0</v>
      </c>
    </row>
    <row r="218" spans="1:39" outlineLevel="2">
      <c r="A218" s="11">
        <f>ROW()</f>
        <v>218</v>
      </c>
      <c r="C218" s="6" t="s">
        <v>4</v>
      </c>
      <c r="D218" s="39"/>
      <c r="E218" s="922">
        <v>-0.75589149126714361</v>
      </c>
      <c r="F218" s="39"/>
      <c r="G218" s="39"/>
      <c r="H218" s="39"/>
      <c r="I218" s="13">
        <f>-Inputs!I256</f>
        <v>-0.92197412274653678</v>
      </c>
      <c r="J218" s="13">
        <f>-Inputs!J256</f>
        <v>-0.92197412274653678</v>
      </c>
      <c r="K218" s="13">
        <f>-Inputs!K256</f>
        <v>-0.92197412274653678</v>
      </c>
      <c r="L218" s="13">
        <f>-Inputs!L256</f>
        <v>-0.92197412274653678</v>
      </c>
      <c r="M218" s="13">
        <f>-Inputs!M256</f>
        <v>-0.92197412274653678</v>
      </c>
      <c r="N218" s="13">
        <f>-Inputs!N256</f>
        <v>-0.90829441312941295</v>
      </c>
      <c r="O218" s="13">
        <f>-Inputs!O256</f>
        <v>-0.90829441312941295</v>
      </c>
      <c r="P218" s="13">
        <f>-Inputs!P256</f>
        <v>-0.90829441312941295</v>
      </c>
      <c r="Q218" s="13">
        <f>-Inputs!Q256</f>
        <v>-0.90829441312941295</v>
      </c>
      <c r="R218" s="13">
        <f>-Inputs!R256</f>
        <v>-0.90829441312941295</v>
      </c>
      <c r="S218" s="13">
        <f>-Inputs!S256</f>
        <v>-0.90829441312941295</v>
      </c>
      <c r="T218" s="13">
        <f>-Inputs!T256</f>
        <v>-0.90829441312941328</v>
      </c>
      <c r="U218" s="13">
        <f>-Inputs!U256</f>
        <v>-0.90829441312941328</v>
      </c>
      <c r="V218" s="13">
        <f>-Inputs!V256</f>
        <v>-0.9082944131294135</v>
      </c>
      <c r="W218" s="13">
        <f>-Inputs!W256</f>
        <v>-0.90829441312941328</v>
      </c>
      <c r="X218" s="13">
        <f>-Inputs!X256</f>
        <v>-0.90829441312941328</v>
      </c>
      <c r="Y218" s="13">
        <f>-Inputs!Y256</f>
        <v>-0.90680958590912064</v>
      </c>
      <c r="Z218" s="13">
        <f>-Inputs!Z256</f>
        <v>-0.90680958590912064</v>
      </c>
      <c r="AA218" s="13">
        <f>-Inputs!AA256</f>
        <v>-0.90680958590912064</v>
      </c>
      <c r="AB218" s="13">
        <f>-Inputs!AB256</f>
        <v>-0.90680958590912064</v>
      </c>
      <c r="AC218" s="526">
        <f t="shared" si="168"/>
        <v>-0.90680958590912075</v>
      </c>
      <c r="AD218" s="13">
        <f>-Inputs!AD256</f>
        <v>-15.871209840271776</v>
      </c>
      <c r="AE218" s="13">
        <f>-Inputs!AE256</f>
        <v>0</v>
      </c>
      <c r="AF218" s="13">
        <f>-Inputs!AF256</f>
        <v>0</v>
      </c>
      <c r="AG218" s="13">
        <f>-Inputs!AG256</f>
        <v>0</v>
      </c>
      <c r="AH218" s="13">
        <f>-Inputs!AH256</f>
        <v>0</v>
      </c>
      <c r="AI218" s="9">
        <f t="shared" ref="AI218:AM218" si="171">IF(AI173&lt;=0,0,-MIN(IF(AI188/AI173&gt;AI188,AI188,AI188/AI173),AI188))</f>
        <v>0</v>
      </c>
      <c r="AJ218" s="9">
        <f t="shared" si="171"/>
        <v>0</v>
      </c>
      <c r="AK218" s="9">
        <f t="shared" si="171"/>
        <v>0</v>
      </c>
      <c r="AL218" s="9">
        <f t="shared" si="171"/>
        <v>0</v>
      </c>
      <c r="AM218" s="9">
        <f t="shared" si="171"/>
        <v>0</v>
      </c>
    </row>
    <row r="219" spans="1:39" outlineLevel="2">
      <c r="A219" s="11">
        <f>ROW()</f>
        <v>219</v>
      </c>
      <c r="C219" s="6" t="s">
        <v>5</v>
      </c>
      <c r="D219" s="39"/>
      <c r="E219" s="922">
        <v>0</v>
      </c>
      <c r="F219" s="39"/>
      <c r="G219" s="39"/>
      <c r="H219" s="39"/>
      <c r="I219" s="13">
        <f>-Inputs!I257</f>
        <v>-5.711115758568206</v>
      </c>
      <c r="J219" s="13">
        <f>-Inputs!J257</f>
        <v>-5.711115758568206</v>
      </c>
      <c r="K219" s="13">
        <f>-Inputs!K257</f>
        <v>-5.711115758568206</v>
      </c>
      <c r="L219" s="13">
        <f>-Inputs!L257</f>
        <v>-5.711115758568206</v>
      </c>
      <c r="M219" s="13">
        <f>-Inputs!M257</f>
        <v>-5.711115758568206</v>
      </c>
      <c r="N219" s="13">
        <f>-Inputs!N257</f>
        <v>-5.711115758568206</v>
      </c>
      <c r="O219" s="13">
        <f>-Inputs!O257</f>
        <v>-5.711115758568206</v>
      </c>
      <c r="P219" s="13">
        <f>-Inputs!P257</f>
        <v>-5.711115758568206</v>
      </c>
      <c r="Q219" s="13">
        <f>-Inputs!Q257</f>
        <v>-5.711115758568206</v>
      </c>
      <c r="R219" s="13">
        <f>-Inputs!R257</f>
        <v>-5.711115758568206</v>
      </c>
      <c r="S219" s="13">
        <f>-Inputs!S257</f>
        <v>-5.711115758568206</v>
      </c>
      <c r="T219" s="13">
        <f>-Inputs!T257</f>
        <v>-5.6527392609098195</v>
      </c>
      <c r="U219" s="13">
        <f>-Inputs!U257</f>
        <v>-5.6527392609098195</v>
      </c>
      <c r="V219" s="13">
        <f>-Inputs!V257</f>
        <v>-5.6527392609098186</v>
      </c>
      <c r="W219" s="13">
        <f>-Inputs!W257</f>
        <v>-5.6527392609098186</v>
      </c>
      <c r="X219" s="13">
        <f>-Inputs!X257</f>
        <v>-5.6527392609098195</v>
      </c>
      <c r="Y219" s="13">
        <f>-Inputs!Y257</f>
        <v>-2.3008539690236662</v>
      </c>
      <c r="Z219" s="13">
        <f>-Inputs!Z257</f>
        <v>0</v>
      </c>
      <c r="AA219" s="13">
        <f>-Inputs!AA257</f>
        <v>0</v>
      </c>
      <c r="AB219" s="13">
        <f>-Inputs!AB257</f>
        <v>0</v>
      </c>
      <c r="AC219" s="526">
        <f t="shared" si="168"/>
        <v>0</v>
      </c>
      <c r="AD219" s="13">
        <f>-Inputs!AD257</f>
        <v>0</v>
      </c>
      <c r="AE219" s="13">
        <f>-Inputs!AE257</f>
        <v>0</v>
      </c>
      <c r="AF219" s="13">
        <f>-Inputs!AF257</f>
        <v>0</v>
      </c>
      <c r="AG219" s="13">
        <f>-Inputs!AG257</f>
        <v>0</v>
      </c>
      <c r="AH219" s="13">
        <f>-Inputs!AH257</f>
        <v>0</v>
      </c>
      <c r="AI219" s="9">
        <f t="shared" ref="AI219:AM219" si="172">IF(AI174&lt;=0,0,-MIN(IF(AI189/AI174&gt;AI189,AI189,AI189/AI174),AI189))</f>
        <v>0</v>
      </c>
      <c r="AJ219" s="9">
        <f t="shared" si="172"/>
        <v>0</v>
      </c>
      <c r="AK219" s="9">
        <f t="shared" si="172"/>
        <v>0</v>
      </c>
      <c r="AL219" s="9">
        <f t="shared" si="172"/>
        <v>0</v>
      </c>
      <c r="AM219" s="9">
        <f t="shared" si="172"/>
        <v>0</v>
      </c>
    </row>
    <row r="220" spans="1:39" outlineLevel="2">
      <c r="A220" s="11">
        <f>ROW()</f>
        <v>220</v>
      </c>
      <c r="C220" s="6" t="s">
        <v>473</v>
      </c>
      <c r="D220" s="39"/>
      <c r="E220" s="922">
        <v>0</v>
      </c>
      <c r="F220" s="39"/>
      <c r="G220" s="39"/>
      <c r="H220" s="39"/>
      <c r="I220" s="13">
        <f>-Inputs!I258</f>
        <v>0</v>
      </c>
      <c r="J220" s="13">
        <f>-Inputs!J258</f>
        <v>0</v>
      </c>
      <c r="K220" s="13">
        <f>-Inputs!K258</f>
        <v>0</v>
      </c>
      <c r="L220" s="13">
        <f>-Inputs!L258</f>
        <v>0</v>
      </c>
      <c r="M220" s="13">
        <f>-Inputs!M258</f>
        <v>0</v>
      </c>
      <c r="N220" s="13">
        <f>-Inputs!N258</f>
        <v>0</v>
      </c>
      <c r="O220" s="13">
        <f>-Inputs!O258</f>
        <v>0</v>
      </c>
      <c r="P220" s="13">
        <f>-Inputs!P258</f>
        <v>0</v>
      </c>
      <c r="Q220" s="13">
        <f>-Inputs!Q258</f>
        <v>0</v>
      </c>
      <c r="R220" s="13">
        <f>-Inputs!R258</f>
        <v>0</v>
      </c>
      <c r="S220" s="13">
        <f>-Inputs!S258</f>
        <v>0</v>
      </c>
      <c r="T220" s="13">
        <f>-Inputs!T258</f>
        <v>0</v>
      </c>
      <c r="U220" s="13">
        <f>-Inputs!U258</f>
        <v>0</v>
      </c>
      <c r="V220" s="13">
        <f>-Inputs!V258</f>
        <v>0</v>
      </c>
      <c r="W220" s="13">
        <f>-Inputs!W258</f>
        <v>0</v>
      </c>
      <c r="X220" s="13">
        <f>-Inputs!X258</f>
        <v>0</v>
      </c>
      <c r="Y220" s="13">
        <f>-Inputs!Y258</f>
        <v>0</v>
      </c>
      <c r="Z220" s="13">
        <f>-Inputs!Z258</f>
        <v>0</v>
      </c>
      <c r="AA220" s="13">
        <f>-Inputs!AA258</f>
        <v>0</v>
      </c>
      <c r="AB220" s="13">
        <f>-Inputs!AB258</f>
        <v>0</v>
      </c>
      <c r="AC220" s="526">
        <f t="shared" si="168"/>
        <v>0</v>
      </c>
      <c r="AD220" s="13">
        <f>-Inputs!AD258</f>
        <v>0</v>
      </c>
      <c r="AE220" s="13">
        <f>-Inputs!AE258</f>
        <v>0</v>
      </c>
      <c r="AF220" s="13">
        <f>-Inputs!AF258</f>
        <v>0</v>
      </c>
      <c r="AG220" s="13">
        <f>-Inputs!AG258</f>
        <v>0</v>
      </c>
      <c r="AH220" s="13">
        <f>-Inputs!AH258</f>
        <v>0</v>
      </c>
      <c r="AI220" s="9">
        <f t="shared" ref="AI220:AM220" si="173">IF(AI175&lt;=0,0,-MIN(IF(AI190/AI175&gt;AI190,AI190,AI190/AI175),AI190))</f>
        <v>0</v>
      </c>
      <c r="AJ220" s="9">
        <f t="shared" si="173"/>
        <v>0</v>
      </c>
      <c r="AK220" s="9">
        <f t="shared" si="173"/>
        <v>0</v>
      </c>
      <c r="AL220" s="9">
        <f t="shared" si="173"/>
        <v>0</v>
      </c>
      <c r="AM220" s="9">
        <f t="shared" si="173"/>
        <v>0</v>
      </c>
    </row>
    <row r="221" spans="1:39" outlineLevel="2">
      <c r="A221" s="11">
        <f>ROW()</f>
        <v>221</v>
      </c>
      <c r="C221" s="6" t="s">
        <v>474</v>
      </c>
      <c r="D221" s="39"/>
      <c r="E221" s="922">
        <v>0</v>
      </c>
      <c r="F221" s="39"/>
      <c r="G221" s="39"/>
      <c r="H221" s="39"/>
      <c r="I221" s="13">
        <f>-Inputs!I259</f>
        <v>0</v>
      </c>
      <c r="J221" s="13">
        <f>-Inputs!J259</f>
        <v>0</v>
      </c>
      <c r="K221" s="13">
        <f>-Inputs!K259</f>
        <v>0</v>
      </c>
      <c r="L221" s="13">
        <f>-Inputs!L259</f>
        <v>0</v>
      </c>
      <c r="M221" s="13">
        <f>-Inputs!M259</f>
        <v>0</v>
      </c>
      <c r="N221" s="13">
        <f>-Inputs!N259</f>
        <v>0</v>
      </c>
      <c r="O221" s="13">
        <f>-Inputs!O259</f>
        <v>0</v>
      </c>
      <c r="P221" s="13">
        <f>-Inputs!P259</f>
        <v>0</v>
      </c>
      <c r="Q221" s="13">
        <f>-Inputs!Q259</f>
        <v>0</v>
      </c>
      <c r="R221" s="13">
        <f>-Inputs!R259</f>
        <v>0</v>
      </c>
      <c r="S221" s="13">
        <f>-Inputs!S259</f>
        <v>0</v>
      </c>
      <c r="T221" s="13">
        <f>-Inputs!T259</f>
        <v>0</v>
      </c>
      <c r="U221" s="13">
        <f>-Inputs!U259</f>
        <v>0</v>
      </c>
      <c r="V221" s="13">
        <f>-Inputs!V259</f>
        <v>0</v>
      </c>
      <c r="W221" s="13">
        <f>-Inputs!W259</f>
        <v>0</v>
      </c>
      <c r="X221" s="13">
        <f>-Inputs!X259</f>
        <v>0</v>
      </c>
      <c r="Y221" s="13">
        <f>-Inputs!Y259</f>
        <v>0</v>
      </c>
      <c r="Z221" s="13">
        <f>-Inputs!Z259</f>
        <v>0</v>
      </c>
      <c r="AA221" s="13">
        <f>-Inputs!AA259</f>
        <v>0</v>
      </c>
      <c r="AB221" s="13">
        <f>-Inputs!AB259</f>
        <v>0</v>
      </c>
      <c r="AC221" s="526">
        <f t="shared" si="168"/>
        <v>0</v>
      </c>
      <c r="AD221" s="13">
        <f>-Inputs!AD259</f>
        <v>0</v>
      </c>
      <c r="AE221" s="13">
        <f>-Inputs!AE259</f>
        <v>0</v>
      </c>
      <c r="AF221" s="13">
        <f>-Inputs!AF259</f>
        <v>0</v>
      </c>
      <c r="AG221" s="13">
        <f>-Inputs!AG259</f>
        <v>0</v>
      </c>
      <c r="AH221" s="13">
        <f>-Inputs!AH259</f>
        <v>0</v>
      </c>
      <c r="AI221" s="9">
        <f t="shared" ref="AI221:AM221" si="174">IF(AI176&lt;=0,0,-MIN(IF(AI191/AI176&gt;AI191,AI191,AI191/AI176),AI191))</f>
        <v>0</v>
      </c>
      <c r="AJ221" s="9">
        <f t="shared" si="174"/>
        <v>0</v>
      </c>
      <c r="AK221" s="9">
        <f t="shared" si="174"/>
        <v>0</v>
      </c>
      <c r="AL221" s="9">
        <f t="shared" si="174"/>
        <v>0</v>
      </c>
      <c r="AM221" s="9">
        <f t="shared" si="174"/>
        <v>0</v>
      </c>
    </row>
    <row r="222" spans="1:39" outlineLevel="2">
      <c r="A222" s="11">
        <f>ROW()</f>
        <v>222</v>
      </c>
      <c r="C222" s="6" t="s">
        <v>477</v>
      </c>
      <c r="D222" s="39"/>
      <c r="E222" s="922">
        <v>0</v>
      </c>
      <c r="F222" s="39"/>
      <c r="G222" s="39"/>
      <c r="H222" s="39"/>
      <c r="I222" s="13">
        <f>-Inputs!I260</f>
        <v>0</v>
      </c>
      <c r="J222" s="13">
        <f>-Inputs!J260</f>
        <v>0</v>
      </c>
      <c r="K222" s="13">
        <f>-Inputs!K260</f>
        <v>0</v>
      </c>
      <c r="L222" s="13">
        <f>-Inputs!L260</f>
        <v>0</v>
      </c>
      <c r="M222" s="13">
        <f>-Inputs!M260</f>
        <v>0</v>
      </c>
      <c r="N222" s="13">
        <f>-Inputs!N260</f>
        <v>0</v>
      </c>
      <c r="O222" s="13">
        <f>-Inputs!O260</f>
        <v>0</v>
      </c>
      <c r="P222" s="13">
        <f>-Inputs!P260</f>
        <v>0</v>
      </c>
      <c r="Q222" s="13">
        <f>-Inputs!Q260</f>
        <v>0</v>
      </c>
      <c r="R222" s="13">
        <f>-Inputs!R260</f>
        <v>0</v>
      </c>
      <c r="S222" s="13">
        <f>-Inputs!S260</f>
        <v>0</v>
      </c>
      <c r="T222" s="13">
        <f>-Inputs!T260</f>
        <v>0</v>
      </c>
      <c r="U222" s="13">
        <f>-Inputs!U260</f>
        <v>0</v>
      </c>
      <c r="V222" s="13">
        <f>-Inputs!V260</f>
        <v>0</v>
      </c>
      <c r="W222" s="13">
        <f>-Inputs!W260</f>
        <v>0</v>
      </c>
      <c r="X222" s="13">
        <f>-Inputs!X260</f>
        <v>0</v>
      </c>
      <c r="Y222" s="13">
        <f>-Inputs!Y260</f>
        <v>0</v>
      </c>
      <c r="Z222" s="13">
        <f>-Inputs!Z260</f>
        <v>0</v>
      </c>
      <c r="AA222" s="13">
        <f>-Inputs!AA260</f>
        <v>0</v>
      </c>
      <c r="AB222" s="13">
        <f>-Inputs!AB260</f>
        <v>0</v>
      </c>
      <c r="AC222" s="526">
        <f t="shared" si="168"/>
        <v>0</v>
      </c>
      <c r="AD222" s="13">
        <f>-Inputs!AD260</f>
        <v>0</v>
      </c>
      <c r="AE222" s="13">
        <f>-Inputs!AE260</f>
        <v>0</v>
      </c>
      <c r="AF222" s="13">
        <f>-Inputs!AF260</f>
        <v>0</v>
      </c>
      <c r="AG222" s="13">
        <f>-Inputs!AG260</f>
        <v>0</v>
      </c>
      <c r="AH222" s="13">
        <f>-Inputs!AH260</f>
        <v>0</v>
      </c>
      <c r="AI222" s="9">
        <f t="shared" ref="AI222:AM222" si="175">IF(AI177&lt;=0,0,-MIN(IF(AI192/AI177&gt;AI192,AI192,AI192/AI177),AI192))</f>
        <v>0</v>
      </c>
      <c r="AJ222" s="9">
        <f t="shared" si="175"/>
        <v>0</v>
      </c>
      <c r="AK222" s="9">
        <f t="shared" si="175"/>
        <v>0</v>
      </c>
      <c r="AL222" s="9">
        <f t="shared" si="175"/>
        <v>0</v>
      </c>
      <c r="AM222" s="9">
        <f t="shared" si="175"/>
        <v>0</v>
      </c>
    </row>
    <row r="223" spans="1:39" outlineLevel="2">
      <c r="A223" s="11">
        <f>ROW()</f>
        <v>223</v>
      </c>
      <c r="C223" s="6" t="s">
        <v>511</v>
      </c>
      <c r="D223" s="39"/>
      <c r="E223" s="922">
        <v>0</v>
      </c>
      <c r="F223" s="39"/>
      <c r="G223" s="39"/>
      <c r="H223" s="39"/>
      <c r="I223" s="13">
        <f>-Inputs!I261</f>
        <v>0</v>
      </c>
      <c r="J223" s="13">
        <f>-Inputs!J261</f>
        <v>0</v>
      </c>
      <c r="K223" s="13">
        <f>-Inputs!K261</f>
        <v>0</v>
      </c>
      <c r="L223" s="13">
        <f>-Inputs!L261</f>
        <v>0</v>
      </c>
      <c r="M223" s="13">
        <f>-Inputs!M261</f>
        <v>0</v>
      </c>
      <c r="N223" s="13">
        <f>-Inputs!N261</f>
        <v>0</v>
      </c>
      <c r="O223" s="13">
        <f>-Inputs!O261</f>
        <v>0</v>
      </c>
      <c r="P223" s="13">
        <f>-Inputs!P261</f>
        <v>0</v>
      </c>
      <c r="Q223" s="13">
        <f>-Inputs!Q261</f>
        <v>0</v>
      </c>
      <c r="R223" s="13">
        <f>-Inputs!R261</f>
        <v>0</v>
      </c>
      <c r="S223" s="13">
        <f>-Inputs!S261</f>
        <v>0</v>
      </c>
      <c r="T223" s="13">
        <f>-Inputs!T261</f>
        <v>0</v>
      </c>
      <c r="U223" s="13">
        <f>-Inputs!U261</f>
        <v>0</v>
      </c>
      <c r="V223" s="13">
        <f>-Inputs!V261</f>
        <v>0</v>
      </c>
      <c r="W223" s="13">
        <f>-Inputs!W261</f>
        <v>0</v>
      </c>
      <c r="X223" s="13">
        <f>-Inputs!X261</f>
        <v>0</v>
      </c>
      <c r="Y223" s="13">
        <f>-Inputs!Y261</f>
        <v>0</v>
      </c>
      <c r="Z223" s="13">
        <f>-Inputs!Z261</f>
        <v>0</v>
      </c>
      <c r="AA223" s="13">
        <f>-Inputs!AA261</f>
        <v>0</v>
      </c>
      <c r="AB223" s="13">
        <f>-Inputs!AB261</f>
        <v>0</v>
      </c>
      <c r="AC223" s="526">
        <f t="shared" si="168"/>
        <v>0</v>
      </c>
      <c r="AD223" s="13">
        <f>-Inputs!AD261</f>
        <v>0</v>
      </c>
      <c r="AE223" s="13">
        <f>-Inputs!AE261</f>
        <v>0</v>
      </c>
      <c r="AF223" s="13">
        <f>-Inputs!AF261</f>
        <v>0</v>
      </c>
      <c r="AG223" s="13">
        <f>-Inputs!AG261</f>
        <v>0</v>
      </c>
      <c r="AH223" s="13">
        <f>-Inputs!AH261</f>
        <v>0</v>
      </c>
      <c r="AI223" s="9">
        <f t="shared" ref="AI223:AM223" si="176">IF(AI178&lt;=0,0,-MIN(IF(AI193/AI178&gt;AI193,AI193,AI193/AI178),AI193))</f>
        <v>0</v>
      </c>
      <c r="AJ223" s="9">
        <f t="shared" si="176"/>
        <v>0</v>
      </c>
      <c r="AK223" s="9">
        <f t="shared" si="176"/>
        <v>0</v>
      </c>
      <c r="AL223" s="9">
        <f t="shared" si="176"/>
        <v>0</v>
      </c>
      <c r="AM223" s="9">
        <f t="shared" si="176"/>
        <v>0</v>
      </c>
    </row>
    <row r="224" spans="1:39" outlineLevel="2">
      <c r="A224" s="11">
        <f>ROW()</f>
        <v>224</v>
      </c>
      <c r="C224" s="6" t="s">
        <v>655</v>
      </c>
      <c r="D224" s="39"/>
      <c r="E224" s="922"/>
      <c r="F224" s="39"/>
      <c r="G224" s="39"/>
      <c r="H224" s="39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526"/>
      <c r="AD224" s="13"/>
      <c r="AE224" s="13"/>
      <c r="AF224" s="13"/>
      <c r="AG224" s="13"/>
      <c r="AH224" s="13"/>
      <c r="AI224" s="9">
        <f t="shared" ref="AI224:AM224" si="177">IF(AI179&lt;=0,0,-MIN(IF(AI194/AI179&gt;AI194,AI194,AI194/AI179),AI194))</f>
        <v>0</v>
      </c>
      <c r="AJ224" s="9">
        <f t="shared" si="177"/>
        <v>0</v>
      </c>
      <c r="AK224" s="9">
        <f t="shared" si="177"/>
        <v>0</v>
      </c>
      <c r="AL224" s="9">
        <f t="shared" si="177"/>
        <v>0</v>
      </c>
      <c r="AM224" s="9">
        <f t="shared" si="177"/>
        <v>0</v>
      </c>
    </row>
    <row r="225" spans="1:39" outlineLevel="2">
      <c r="A225" s="11">
        <f>ROW()</f>
        <v>225</v>
      </c>
      <c r="C225" s="6" t="s">
        <v>656</v>
      </c>
      <c r="D225" s="39"/>
      <c r="E225" s="922"/>
      <c r="F225" s="39"/>
      <c r="G225" s="39"/>
      <c r="H225" s="39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526"/>
      <c r="AD225" s="13"/>
      <c r="AE225" s="13"/>
      <c r="AF225" s="13"/>
      <c r="AG225" s="13"/>
      <c r="AH225" s="13"/>
      <c r="AI225" s="9"/>
      <c r="AJ225" s="9"/>
      <c r="AK225" s="9"/>
      <c r="AL225" s="9"/>
      <c r="AM225" s="9"/>
    </row>
    <row r="226" spans="1:39" outlineLevel="2">
      <c r="A226" s="11">
        <f>ROW()</f>
        <v>226</v>
      </c>
      <c r="C226" s="6" t="s">
        <v>667</v>
      </c>
      <c r="D226" s="39"/>
      <c r="E226" s="922"/>
      <c r="F226" s="39"/>
      <c r="G226" s="39"/>
      <c r="H226" s="39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526"/>
      <c r="AD226" s="13"/>
      <c r="AE226" s="13"/>
      <c r="AF226" s="13"/>
      <c r="AG226" s="13"/>
      <c r="AH226" s="13"/>
      <c r="AI226" s="9"/>
      <c r="AJ226" s="9"/>
      <c r="AK226" s="9"/>
      <c r="AL226" s="9"/>
      <c r="AM226" s="9"/>
    </row>
    <row r="227" spans="1:39" outlineLevel="2">
      <c r="A227" s="11">
        <f>ROW()</f>
        <v>227</v>
      </c>
      <c r="C227" s="6" t="s">
        <v>212</v>
      </c>
      <c r="D227" s="39"/>
      <c r="E227" s="922">
        <v>0</v>
      </c>
      <c r="F227" s="39"/>
      <c r="G227" s="39"/>
      <c r="H227" s="39"/>
      <c r="I227" s="13">
        <f>-Inputs!I265</f>
        <v>0</v>
      </c>
      <c r="J227" s="13">
        <f>-Inputs!J265</f>
        <v>0</v>
      </c>
      <c r="K227" s="13">
        <f>-Inputs!K265</f>
        <v>0</v>
      </c>
      <c r="L227" s="13">
        <f>-Inputs!L265</f>
        <v>0</v>
      </c>
      <c r="M227" s="13">
        <f>-Inputs!M265</f>
        <v>0</v>
      </c>
      <c r="N227" s="13">
        <f>-Inputs!N265</f>
        <v>0</v>
      </c>
      <c r="O227" s="13">
        <f>-Inputs!O265</f>
        <v>0</v>
      </c>
      <c r="P227" s="13">
        <f>-Inputs!P265</f>
        <v>0</v>
      </c>
      <c r="Q227" s="13">
        <f>-Inputs!Q265</f>
        <v>0</v>
      </c>
      <c r="R227" s="13">
        <f>-Inputs!R265</f>
        <v>0</v>
      </c>
      <c r="S227" s="13">
        <f>-Inputs!S265</f>
        <v>0</v>
      </c>
      <c r="T227" s="13">
        <f>-Inputs!T265</f>
        <v>0</v>
      </c>
      <c r="U227" s="13">
        <f>-Inputs!U265</f>
        <v>0</v>
      </c>
      <c r="V227" s="13">
        <f>-Inputs!V265</f>
        <v>0</v>
      </c>
      <c r="W227" s="13">
        <f>-Inputs!W265</f>
        <v>0</v>
      </c>
      <c r="X227" s="13">
        <f>-Inputs!X265</f>
        <v>0</v>
      </c>
      <c r="Y227" s="13">
        <f>-Inputs!Y265</f>
        <v>0</v>
      </c>
      <c r="Z227" s="13">
        <f>-Inputs!Z265</f>
        <v>0</v>
      </c>
      <c r="AA227" s="13">
        <f>-Inputs!AA265</f>
        <v>0</v>
      </c>
      <c r="AB227" s="13">
        <f>-Inputs!AB265</f>
        <v>0</v>
      </c>
      <c r="AC227" s="526">
        <f t="shared" si="168"/>
        <v>0</v>
      </c>
      <c r="AD227" s="13">
        <f>-Inputs!AD265</f>
        <v>0</v>
      </c>
      <c r="AE227" s="13">
        <f>-Inputs!AE265</f>
        <v>0</v>
      </c>
      <c r="AF227" s="13">
        <f>-Inputs!AF265</f>
        <v>0</v>
      </c>
      <c r="AG227" s="13">
        <f>-Inputs!AG265</f>
        <v>0</v>
      </c>
      <c r="AH227" s="13">
        <f>-Inputs!AH265</f>
        <v>0</v>
      </c>
      <c r="AI227" s="531">
        <v>0</v>
      </c>
      <c r="AJ227" s="531">
        <v>0</v>
      </c>
      <c r="AK227" s="531">
        <v>0</v>
      </c>
      <c r="AL227" s="531">
        <v>0</v>
      </c>
      <c r="AM227" s="531">
        <v>0</v>
      </c>
    </row>
    <row r="228" spans="1:39" outlineLevel="2">
      <c r="A228" s="11">
        <f>ROW()</f>
        <v>228</v>
      </c>
      <c r="C228" s="30" t="s">
        <v>362</v>
      </c>
      <c r="D228" s="90"/>
      <c r="E228" s="925">
        <v>0</v>
      </c>
      <c r="F228" s="90"/>
      <c r="G228" s="90"/>
      <c r="H228" s="90"/>
      <c r="I228" s="14">
        <f>-Inputs!I266</f>
        <v>0</v>
      </c>
      <c r="J228" s="14">
        <f>-Inputs!J266</f>
        <v>0</v>
      </c>
      <c r="K228" s="14">
        <f>-Inputs!K266</f>
        <v>0</v>
      </c>
      <c r="L228" s="14">
        <f>-Inputs!L266</f>
        <v>0</v>
      </c>
      <c r="M228" s="14">
        <f>-Inputs!M266</f>
        <v>0</v>
      </c>
      <c r="N228" s="14">
        <f>-Inputs!N266</f>
        <v>0</v>
      </c>
      <c r="O228" s="14">
        <f>-Inputs!O266</f>
        <v>0</v>
      </c>
      <c r="P228" s="14">
        <f>-Inputs!P266</f>
        <v>0</v>
      </c>
      <c r="Q228" s="14">
        <f>-Inputs!Q266</f>
        <v>0</v>
      </c>
      <c r="R228" s="14">
        <f>-Inputs!R266</f>
        <v>0</v>
      </c>
      <c r="S228" s="14">
        <f>-Inputs!S266</f>
        <v>0</v>
      </c>
      <c r="T228" s="14">
        <f>-Inputs!T266</f>
        <v>0</v>
      </c>
      <c r="U228" s="14">
        <f>-Inputs!U266</f>
        <v>0</v>
      </c>
      <c r="V228" s="14">
        <f>-Inputs!V266</f>
        <v>0</v>
      </c>
      <c r="W228" s="14">
        <f>-Inputs!W266</f>
        <v>0</v>
      </c>
      <c r="X228" s="14">
        <f>-Inputs!X266</f>
        <v>0</v>
      </c>
      <c r="Y228" s="14">
        <f>-Inputs!Y266</f>
        <v>0</v>
      </c>
      <c r="Z228" s="14">
        <f>-Inputs!Z266</f>
        <v>0</v>
      </c>
      <c r="AA228" s="14">
        <f>-Inputs!AA266</f>
        <v>0</v>
      </c>
      <c r="AB228" s="14">
        <f>-Inputs!AB266</f>
        <v>0</v>
      </c>
      <c r="AC228" s="527">
        <f t="shared" si="168"/>
        <v>0</v>
      </c>
      <c r="AD228" s="188">
        <f>-Inputs!AD266</f>
        <v>0</v>
      </c>
      <c r="AE228" s="188">
        <f>-Inputs!AE266</f>
        <v>0</v>
      </c>
      <c r="AF228" s="188">
        <f>-Inputs!AF266</f>
        <v>0</v>
      </c>
      <c r="AG228" s="188">
        <f>-Inputs!AG266</f>
        <v>0</v>
      </c>
      <c r="AH228" s="188">
        <f>-Inputs!AH266</f>
        <v>0</v>
      </c>
      <c r="AI228" s="21">
        <f t="shared" ref="AI228:AM228" si="178">IF(AI183&lt;=0,0,-MIN(IF(AI198/AI183&gt;AI198,AI198,AI198/AI183),AI198))</f>
        <v>0</v>
      </c>
      <c r="AJ228" s="21">
        <f t="shared" si="178"/>
        <v>0</v>
      </c>
      <c r="AK228" s="21">
        <f t="shared" si="178"/>
        <v>0</v>
      </c>
      <c r="AL228" s="21">
        <f t="shared" si="178"/>
        <v>0</v>
      </c>
      <c r="AM228" s="21">
        <f t="shared" si="178"/>
        <v>0</v>
      </c>
    </row>
    <row r="229" spans="1:39" outlineLevel="2">
      <c r="A229" s="11">
        <f>ROW()</f>
        <v>229</v>
      </c>
      <c r="C229" s="6" t="s">
        <v>1</v>
      </c>
      <c r="D229" s="39"/>
      <c r="E229" s="39">
        <f>SUM(E216:E228)</f>
        <v>-39.766571919752742</v>
      </c>
      <c r="F229" s="39"/>
      <c r="G229" s="39"/>
      <c r="H229" s="39"/>
      <c r="I229" s="9">
        <f t="shared" ref="I229:AM229" si="179">SUM(I216:I228)</f>
        <v>-76.251776069589667</v>
      </c>
      <c r="J229" s="9">
        <f t="shared" si="179"/>
        <v>-76.251776069589667</v>
      </c>
      <c r="K229" s="9">
        <f t="shared" si="179"/>
        <v>-76.251776069589667</v>
      </c>
      <c r="L229" s="9">
        <f t="shared" si="179"/>
        <v>-76.251776069589667</v>
      </c>
      <c r="M229" s="9">
        <f t="shared" si="179"/>
        <v>-76.251776069589667</v>
      </c>
      <c r="N229" s="9">
        <f t="shared" si="179"/>
        <v>-74.868213371303881</v>
      </c>
      <c r="O229" s="9">
        <f t="shared" si="179"/>
        <v>-74.868213371303881</v>
      </c>
      <c r="P229" s="9">
        <f t="shared" si="179"/>
        <v>-74.868213371303881</v>
      </c>
      <c r="Q229" s="9">
        <f t="shared" si="179"/>
        <v>-74.868213371303881</v>
      </c>
      <c r="R229" s="9">
        <f t="shared" si="179"/>
        <v>-74.868213371303881</v>
      </c>
      <c r="S229" s="9">
        <f t="shared" si="179"/>
        <v>-74.868213371303881</v>
      </c>
      <c r="T229" s="9">
        <f t="shared" si="179"/>
        <v>-74.062241657376291</v>
      </c>
      <c r="U229" s="9">
        <f t="shared" si="179"/>
        <v>-74.062241657376291</v>
      </c>
      <c r="V229" s="9">
        <f t="shared" si="179"/>
        <v>-74.062241657376291</v>
      </c>
      <c r="W229" s="9">
        <f t="shared" si="179"/>
        <v>-74.062241657376291</v>
      </c>
      <c r="X229" s="9">
        <f t="shared" si="179"/>
        <v>-74.062241657376291</v>
      </c>
      <c r="Y229" s="9">
        <f t="shared" si="179"/>
        <v>-70.708495801158236</v>
      </c>
      <c r="Z229" s="9">
        <f t="shared" si="179"/>
        <v>-68.407641832134573</v>
      </c>
      <c r="AA229" s="9">
        <f t="shared" si="179"/>
        <v>-68.407641832134573</v>
      </c>
      <c r="AB229" s="9">
        <f t="shared" si="179"/>
        <v>-60.14220528365275</v>
      </c>
      <c r="AC229" s="9">
        <f t="shared" si="179"/>
        <v>-47.706197294436599</v>
      </c>
      <c r="AD229" s="9">
        <f t="shared" si="179"/>
        <v>-62.67059754879935</v>
      </c>
      <c r="AE229" s="9">
        <f t="shared" si="179"/>
        <v>-46.799387708527576</v>
      </c>
      <c r="AF229" s="9">
        <f t="shared" si="179"/>
        <v>-46.799387708527568</v>
      </c>
      <c r="AG229" s="9">
        <f t="shared" si="179"/>
        <v>-46.799387708527568</v>
      </c>
      <c r="AH229" s="9">
        <f t="shared" si="179"/>
        <v>-46.799387708527561</v>
      </c>
      <c r="AI229" s="9">
        <f t="shared" si="179"/>
        <v>-46.799387708527583</v>
      </c>
      <c r="AJ229" s="9">
        <f t="shared" si="179"/>
        <v>-46.799387708527583</v>
      </c>
      <c r="AK229" s="9">
        <f t="shared" si="179"/>
        <v>-46.799387708527583</v>
      </c>
      <c r="AL229" s="9">
        <f t="shared" si="179"/>
        <v>-46.79938770852759</v>
      </c>
      <c r="AM229" s="9">
        <f t="shared" si="179"/>
        <v>-46.79938770852759</v>
      </c>
    </row>
    <row r="230" spans="1:39" outlineLevel="2">
      <c r="A230" s="11">
        <f>ROW()</f>
        <v>230</v>
      </c>
      <c r="B230" s="343" t="s">
        <v>70</v>
      </c>
      <c r="D230" s="39"/>
      <c r="E230" s="39"/>
      <c r="F230" s="39"/>
      <c r="G230" s="39"/>
      <c r="H230" s="332" t="s">
        <v>47</v>
      </c>
      <c r="I230" s="333" t="str">
        <f>IF(ROUND(I229+Inputs!I267,6)=0,"OK","Wrong")</f>
        <v>OK</v>
      </c>
      <c r="J230" s="333" t="str">
        <f>IF(ROUND(J229+Inputs!J267,6)=0,"OK","Wrong")</f>
        <v>OK</v>
      </c>
      <c r="K230" s="333" t="str">
        <f>IF(ROUND(K229+Inputs!K267,6)=0,"OK","Wrong")</f>
        <v>OK</v>
      </c>
      <c r="L230" s="333" t="str">
        <f>IF(ROUND(L229+Inputs!L267,6)=0,"OK","Wrong")</f>
        <v>OK</v>
      </c>
      <c r="M230" s="333" t="str">
        <f>IF(ROUND(M229+Inputs!M267,6)=0,"OK","Wrong")</f>
        <v>OK</v>
      </c>
      <c r="N230" s="333" t="str">
        <f>IF(ROUND(N229+Inputs!N267,6)=0,"OK","Wrong")</f>
        <v>OK</v>
      </c>
      <c r="O230" s="333" t="str">
        <f>IF(ROUND(O229+Inputs!O267,6)=0,"OK","Wrong")</f>
        <v>OK</v>
      </c>
      <c r="P230" s="333" t="str">
        <f>IF(ROUND(P229+Inputs!P267,6)=0,"OK","Wrong")</f>
        <v>OK</v>
      </c>
      <c r="Q230" s="333" t="str">
        <f>IF(ROUND(Q229+Inputs!Q267,6)=0,"OK","Wrong")</f>
        <v>OK</v>
      </c>
      <c r="R230" s="333" t="str">
        <f>IF(ROUND(R229+Inputs!R267,6)=0,"OK","Wrong")</f>
        <v>OK</v>
      </c>
      <c r="S230" s="333" t="str">
        <f>IF(ROUND(S229+Inputs!S267,6)=0,"OK","Wrong")</f>
        <v>OK</v>
      </c>
      <c r="T230" s="333" t="str">
        <f>IF(ROUND(T229+Inputs!T267,6)=0,"OK","Wrong")</f>
        <v>OK</v>
      </c>
      <c r="U230" s="333" t="str">
        <f>IF(ROUND(U229+Inputs!U267,6)=0,"OK","Wrong")</f>
        <v>OK</v>
      </c>
      <c r="V230" s="333" t="str">
        <f>IF(ROUND(V229+Inputs!V267,6)=0,"OK","Wrong")</f>
        <v>OK</v>
      </c>
      <c r="W230" s="333" t="str">
        <f>IF(ROUND(W229+Inputs!W267,6)=0,"OK","Wrong")</f>
        <v>OK</v>
      </c>
      <c r="X230" s="333" t="str">
        <f>IF(ROUND(X229+Inputs!X267,6)=0,"OK","Wrong")</f>
        <v>OK</v>
      </c>
      <c r="Y230" s="333" t="str">
        <f>IF(ROUND(Y229+Inputs!Y267,6)=0,"OK","Wrong")</f>
        <v>OK</v>
      </c>
      <c r="Z230" s="333" t="str">
        <f>IF(ROUND(Z229+Inputs!Z267,6)=0,"OK","Wrong")</f>
        <v>OK</v>
      </c>
      <c r="AA230" s="333" t="str">
        <f>IF(ROUND(AA229+Inputs!AA267,6)=0,"OK","Wrong")</f>
        <v>OK</v>
      </c>
      <c r="AB230" s="333" t="str">
        <f>IF(ROUND(AB229+Inputs!AB267,6)=0,"OK","Wrong")</f>
        <v>OK</v>
      </c>
      <c r="AC230" s="333" t="str">
        <f>IF(ROUND(AC229+Inputs!AC267,6)=0,"OK","Wrong")</f>
        <v>OK</v>
      </c>
      <c r="AD230" s="333" t="str">
        <f>IF(ROUND(AD229+Inputs!AD267,6)=0,"OK","Wrong")</f>
        <v>OK</v>
      </c>
      <c r="AE230" s="333" t="str">
        <f>IF(ROUND(AE229+Inputs!AE267,6)=0,"OK","Wrong")</f>
        <v>OK</v>
      </c>
      <c r="AF230" s="333" t="str">
        <f>IF(ROUND(AF229+Inputs!AF267,6)=0,"OK","Wrong")</f>
        <v>OK</v>
      </c>
      <c r="AG230" s="333" t="str">
        <f>IF(ROUND(AG229+Inputs!AG267,6)=0,"OK","Wrong")</f>
        <v>OK</v>
      </c>
      <c r="AH230" s="333" t="str">
        <f>IF(ROUND(AH229+Inputs!AH267,6)=0,"OK","Wrong")</f>
        <v>OK</v>
      </c>
    </row>
    <row r="231" spans="1:39" outlineLevel="2">
      <c r="A231" s="11">
        <f>ROW()</f>
        <v>231</v>
      </c>
      <c r="C231" s="6" t="s">
        <v>2</v>
      </c>
      <c r="D231" s="39"/>
      <c r="E231" s="922">
        <v>1306.8577943542705</v>
      </c>
      <c r="F231" s="39"/>
      <c r="G231" s="39"/>
      <c r="H231" s="135">
        <f>Inputs!H164</f>
        <v>2550.5666301147503</v>
      </c>
      <c r="I231" s="87">
        <f t="shared" ref="I231:R231" si="180">I186+I201+I216</f>
        <v>2503.767242406223</v>
      </c>
      <c r="J231" s="87">
        <f t="shared" si="180"/>
        <v>2456.9678546976957</v>
      </c>
      <c r="K231" s="87">
        <f t="shared" si="180"/>
        <v>2410.1684669891683</v>
      </c>
      <c r="L231" s="87">
        <f t="shared" si="180"/>
        <v>2363.369079280641</v>
      </c>
      <c r="M231" s="87">
        <f t="shared" si="180"/>
        <v>2316.5696915721137</v>
      </c>
      <c r="N231" s="87">
        <f t="shared" si="180"/>
        <v>2269.7703038635864</v>
      </c>
      <c r="O231" s="87">
        <f t="shared" si="180"/>
        <v>2222.9709161550591</v>
      </c>
      <c r="P231" s="87">
        <f t="shared" si="180"/>
        <v>2176.1715284465317</v>
      </c>
      <c r="Q231" s="87">
        <f t="shared" si="180"/>
        <v>2129.3721407380044</v>
      </c>
      <c r="R231" s="87">
        <f t="shared" si="180"/>
        <v>2082.5727530294771</v>
      </c>
      <c r="S231" s="181">
        <f t="shared" ref="S231:S238" si="181">(S186+S201+S216-S246)*(S186+S201+S216-S246&gt;0)</f>
        <v>2035.7733653209496</v>
      </c>
      <c r="T231" s="87">
        <f t="shared" ref="T231:AM231" si="182">T186+T201+T216</f>
        <v>1988.973977612422</v>
      </c>
      <c r="U231" s="87">
        <f t="shared" si="182"/>
        <v>1942.1745899038945</v>
      </c>
      <c r="V231" s="87">
        <f t="shared" si="182"/>
        <v>1895.3752021953669</v>
      </c>
      <c r="W231" s="87">
        <f t="shared" si="182"/>
        <v>1848.5758144868394</v>
      </c>
      <c r="X231" s="87">
        <f t="shared" si="182"/>
        <v>1801.7764267783118</v>
      </c>
      <c r="Y231" s="181">
        <f t="shared" si="182"/>
        <v>1754.9770390697843</v>
      </c>
      <c r="Z231" s="87">
        <f t="shared" si="182"/>
        <v>1708.1776513612567</v>
      </c>
      <c r="AA231" s="87">
        <f t="shared" si="182"/>
        <v>1661.3782636527292</v>
      </c>
      <c r="AB231" s="87">
        <f t="shared" si="182"/>
        <v>1614.5788759442016</v>
      </c>
      <c r="AC231" s="87">
        <f t="shared" si="182"/>
        <v>1567.7794882356739</v>
      </c>
      <c r="AD231" s="87">
        <f t="shared" si="182"/>
        <v>1520.9801005271463</v>
      </c>
      <c r="AE231" s="87">
        <f t="shared" si="182"/>
        <v>1474.1807128186188</v>
      </c>
      <c r="AF231" s="87">
        <f t="shared" si="182"/>
        <v>1427.3813251100912</v>
      </c>
      <c r="AG231" s="87">
        <f t="shared" si="182"/>
        <v>1380.5819374015637</v>
      </c>
      <c r="AH231" s="87">
        <f t="shared" si="182"/>
        <v>1333.7825496930361</v>
      </c>
      <c r="AI231" s="87">
        <f t="shared" si="182"/>
        <v>1286.9831619845086</v>
      </c>
      <c r="AJ231" s="87">
        <f t="shared" si="182"/>
        <v>1240.183774275981</v>
      </c>
      <c r="AK231" s="87">
        <f t="shared" si="182"/>
        <v>1193.3843865674535</v>
      </c>
      <c r="AL231" s="87">
        <f t="shared" si="182"/>
        <v>1146.5849988589259</v>
      </c>
      <c r="AM231" s="87">
        <f t="shared" si="182"/>
        <v>1099.7856111503984</v>
      </c>
    </row>
    <row r="232" spans="1:39" outlineLevel="2">
      <c r="A232" s="11">
        <f>ROW()</f>
        <v>232</v>
      </c>
      <c r="C232" s="6" t="s">
        <v>3</v>
      </c>
      <c r="D232" s="39"/>
      <c r="E232" s="922">
        <v>0</v>
      </c>
      <c r="F232" s="39"/>
      <c r="G232" s="39"/>
      <c r="H232" s="13">
        <f>Inputs!H165</f>
        <v>427.27364690935167</v>
      </c>
      <c r="I232" s="9">
        <f t="shared" ref="I232:R232" si="183">I187+I202+I217</f>
        <v>404.45434842960429</v>
      </c>
      <c r="J232" s="9">
        <f t="shared" si="183"/>
        <v>381.63504994985692</v>
      </c>
      <c r="K232" s="9">
        <f t="shared" si="183"/>
        <v>358.81575147010955</v>
      </c>
      <c r="L232" s="9">
        <f t="shared" si="183"/>
        <v>335.99645299036217</v>
      </c>
      <c r="M232" s="9">
        <f t="shared" si="183"/>
        <v>313.1771545106148</v>
      </c>
      <c r="N232" s="9">
        <f t="shared" si="183"/>
        <v>285.29787336017159</v>
      </c>
      <c r="O232" s="9">
        <f t="shared" si="183"/>
        <v>263.84845786909284</v>
      </c>
      <c r="P232" s="9">
        <f t="shared" si="183"/>
        <v>242.39904237801409</v>
      </c>
      <c r="Q232" s="9">
        <f t="shared" si="183"/>
        <v>220.94962688693533</v>
      </c>
      <c r="R232" s="9">
        <f t="shared" si="183"/>
        <v>199.50021139585658</v>
      </c>
      <c r="S232" s="143">
        <f t="shared" si="181"/>
        <v>178.05079590477783</v>
      </c>
      <c r="T232" s="9">
        <f t="shared" ref="T232:AM232" si="184">T187+T202+T217</f>
        <v>157.34762270154826</v>
      </c>
      <c r="U232" s="9">
        <f t="shared" si="184"/>
        <v>136.6458024267387</v>
      </c>
      <c r="V232" s="9">
        <f t="shared" si="184"/>
        <v>115.94398215192913</v>
      </c>
      <c r="W232" s="9">
        <f t="shared" si="184"/>
        <v>95.242161877119571</v>
      </c>
      <c r="X232" s="9">
        <f t="shared" si="184"/>
        <v>74.540341602310008</v>
      </c>
      <c r="Y232" s="143">
        <f t="shared" si="184"/>
        <v>53.838897064612034</v>
      </c>
      <c r="Z232" s="9">
        <f t="shared" si="184"/>
        <v>33.137452526914061</v>
      </c>
      <c r="AA232" s="9">
        <f t="shared" si="184"/>
        <v>12.436007989216087</v>
      </c>
      <c r="AB232" s="9">
        <f t="shared" si="184"/>
        <v>-4.6185277824406512E-14</v>
      </c>
      <c r="AC232" s="9">
        <f t="shared" si="184"/>
        <v>0</v>
      </c>
      <c r="AD232" s="9">
        <f t="shared" si="184"/>
        <v>0</v>
      </c>
      <c r="AE232" s="9">
        <f t="shared" si="184"/>
        <v>0</v>
      </c>
      <c r="AF232" s="9">
        <f t="shared" si="184"/>
        <v>0</v>
      </c>
      <c r="AG232" s="9">
        <f t="shared" si="184"/>
        <v>0</v>
      </c>
      <c r="AH232" s="9">
        <f t="shared" si="184"/>
        <v>0</v>
      </c>
      <c r="AI232" s="9">
        <f t="shared" si="184"/>
        <v>0</v>
      </c>
      <c r="AJ232" s="9">
        <f t="shared" si="184"/>
        <v>0</v>
      </c>
      <c r="AK232" s="9">
        <f t="shared" si="184"/>
        <v>0</v>
      </c>
      <c r="AL232" s="9">
        <f t="shared" si="184"/>
        <v>0</v>
      </c>
      <c r="AM232" s="9">
        <f t="shared" si="184"/>
        <v>0</v>
      </c>
    </row>
    <row r="233" spans="1:39" outlineLevel="2">
      <c r="A233" s="11">
        <f>ROW()</f>
        <v>233</v>
      </c>
      <c r="C233" s="6" t="s">
        <v>4</v>
      </c>
      <c r="D233" s="39"/>
      <c r="E233" s="922">
        <v>13.229803324530707</v>
      </c>
      <c r="F233" s="39"/>
      <c r="G233" s="39"/>
      <c r="H233" s="13">
        <f>Inputs!H166</f>
        <v>35.03977888418197</v>
      </c>
      <c r="I233" s="9">
        <f t="shared" ref="I233:R233" si="185">I188+I203+I218</f>
        <v>34.117804761435437</v>
      </c>
      <c r="J233" s="9">
        <f t="shared" si="185"/>
        <v>33.195830638688903</v>
      </c>
      <c r="K233" s="9">
        <f t="shared" si="185"/>
        <v>32.27385651594237</v>
      </c>
      <c r="L233" s="9">
        <f t="shared" si="185"/>
        <v>31.351882393195833</v>
      </c>
      <c r="M233" s="9">
        <f t="shared" si="185"/>
        <v>30.429908270449296</v>
      </c>
      <c r="N233" s="9">
        <f t="shared" si="185"/>
        <v>29.521613857319885</v>
      </c>
      <c r="O233" s="9">
        <f t="shared" si="185"/>
        <v>28.613319444190473</v>
      </c>
      <c r="P233" s="9">
        <f t="shared" si="185"/>
        <v>27.705025031061062</v>
      </c>
      <c r="Q233" s="9">
        <f t="shared" si="185"/>
        <v>26.796730617931651</v>
      </c>
      <c r="R233" s="9">
        <f t="shared" si="185"/>
        <v>25.88843620480224</v>
      </c>
      <c r="S233" s="143">
        <f t="shared" si="181"/>
        <v>24.980141791672828</v>
      </c>
      <c r="T233" s="9">
        <f t="shared" ref="T233:AM233" si="186">T188+T203+T218</f>
        <v>24.071847378543413</v>
      </c>
      <c r="U233" s="9">
        <f t="shared" si="186"/>
        <v>23.163552965413999</v>
      </c>
      <c r="V233" s="9">
        <f t="shared" si="186"/>
        <v>22.255258552284584</v>
      </c>
      <c r="W233" s="9">
        <f t="shared" si="186"/>
        <v>21.313552182946825</v>
      </c>
      <c r="X233" s="9">
        <f t="shared" si="186"/>
        <v>20.40525776981741</v>
      </c>
      <c r="Y233" s="143">
        <f t="shared" si="186"/>
        <v>19.498448183908291</v>
      </c>
      <c r="Z233" s="9">
        <f t="shared" si="186"/>
        <v>18.591638597999172</v>
      </c>
      <c r="AA233" s="9">
        <f t="shared" si="186"/>
        <v>17.684829012090052</v>
      </c>
      <c r="AB233" s="9">
        <f t="shared" si="186"/>
        <v>16.778019426180933</v>
      </c>
      <c r="AC233" s="9">
        <f t="shared" si="186"/>
        <v>15.87120984027178</v>
      </c>
      <c r="AD233" s="9">
        <f t="shared" si="186"/>
        <v>0</v>
      </c>
      <c r="AE233" s="9">
        <f t="shared" si="186"/>
        <v>0</v>
      </c>
      <c r="AF233" s="9">
        <f t="shared" si="186"/>
        <v>0</v>
      </c>
      <c r="AG233" s="9">
        <f t="shared" si="186"/>
        <v>0</v>
      </c>
      <c r="AH233" s="9">
        <f t="shared" si="186"/>
        <v>0</v>
      </c>
      <c r="AI233" s="9">
        <f t="shared" si="186"/>
        <v>0</v>
      </c>
      <c r="AJ233" s="9">
        <f t="shared" si="186"/>
        <v>0</v>
      </c>
      <c r="AK233" s="9">
        <f t="shared" si="186"/>
        <v>0</v>
      </c>
      <c r="AL233" s="9">
        <f t="shared" si="186"/>
        <v>0</v>
      </c>
      <c r="AM233" s="9">
        <f t="shared" si="186"/>
        <v>0</v>
      </c>
    </row>
    <row r="234" spans="1:39" outlineLevel="2">
      <c r="A234" s="11">
        <f>ROW()</f>
        <v>234</v>
      </c>
      <c r="C234" s="6" t="s">
        <v>5</v>
      </c>
      <c r="D234" s="39"/>
      <c r="E234" s="922">
        <v>0</v>
      </c>
      <c r="F234" s="39"/>
      <c r="G234" s="39"/>
      <c r="H234" s="13">
        <f>Inputs!H167</f>
        <v>96.232300531874287</v>
      </c>
      <c r="I234" s="9">
        <f t="shared" ref="I234:R234" si="187">I189+I204+I219</f>
        <v>90.521184773306075</v>
      </c>
      <c r="J234" s="9">
        <f t="shared" si="187"/>
        <v>84.810069014737863</v>
      </c>
      <c r="K234" s="9">
        <f t="shared" si="187"/>
        <v>79.098953256169651</v>
      </c>
      <c r="L234" s="9">
        <f t="shared" si="187"/>
        <v>73.387837497601438</v>
      </c>
      <c r="M234" s="9">
        <f t="shared" si="187"/>
        <v>67.676721739033226</v>
      </c>
      <c r="N234" s="9">
        <f t="shared" si="187"/>
        <v>61.850305022574027</v>
      </c>
      <c r="O234" s="9">
        <f t="shared" si="187"/>
        <v>56.139189264005822</v>
      </c>
      <c r="P234" s="9">
        <f t="shared" si="187"/>
        <v>50.377633434870916</v>
      </c>
      <c r="Q234" s="9">
        <f t="shared" si="187"/>
        <v>44.628404214308013</v>
      </c>
      <c r="R234" s="9">
        <f t="shared" si="187"/>
        <v>38.795589361275113</v>
      </c>
      <c r="S234" s="143">
        <f t="shared" si="181"/>
        <v>33.068524676322475</v>
      </c>
      <c r="T234" s="9">
        <f t="shared" ref="T234:AM234" si="188">T189+T204+T219</f>
        <v>24.992487839911146</v>
      </c>
      <c r="U234" s="9">
        <f t="shared" si="188"/>
        <v>19.305440557959393</v>
      </c>
      <c r="V234" s="9">
        <f t="shared" si="188"/>
        <v>13.606332490843307</v>
      </c>
      <c r="W234" s="9">
        <f t="shared" si="188"/>
        <v>7.9535932299334888</v>
      </c>
      <c r="X234" s="9">
        <f t="shared" si="188"/>
        <v>2.3008539690236693</v>
      </c>
      <c r="Y234" s="143">
        <f t="shared" si="188"/>
        <v>0</v>
      </c>
      <c r="Z234" s="9">
        <f t="shared" si="188"/>
        <v>0</v>
      </c>
      <c r="AA234" s="9">
        <f t="shared" si="188"/>
        <v>0</v>
      </c>
      <c r="AB234" s="9">
        <f t="shared" si="188"/>
        <v>0</v>
      </c>
      <c r="AC234" s="9">
        <f t="shared" si="188"/>
        <v>0</v>
      </c>
      <c r="AD234" s="9">
        <f t="shared" si="188"/>
        <v>0</v>
      </c>
      <c r="AE234" s="9">
        <f t="shared" si="188"/>
        <v>0</v>
      </c>
      <c r="AF234" s="9">
        <f t="shared" si="188"/>
        <v>0</v>
      </c>
      <c r="AG234" s="9">
        <f t="shared" si="188"/>
        <v>0</v>
      </c>
      <c r="AH234" s="9">
        <f t="shared" si="188"/>
        <v>0</v>
      </c>
      <c r="AI234" s="9">
        <f t="shared" si="188"/>
        <v>0</v>
      </c>
      <c r="AJ234" s="9">
        <f t="shared" si="188"/>
        <v>0</v>
      </c>
      <c r="AK234" s="9">
        <f t="shared" si="188"/>
        <v>0</v>
      </c>
      <c r="AL234" s="9">
        <f t="shared" si="188"/>
        <v>0</v>
      </c>
      <c r="AM234" s="9">
        <f t="shared" si="188"/>
        <v>0</v>
      </c>
    </row>
    <row r="235" spans="1:39" outlineLevel="2">
      <c r="A235" s="11">
        <f>ROW()</f>
        <v>235</v>
      </c>
      <c r="C235" s="6" t="s">
        <v>473</v>
      </c>
      <c r="D235" s="39"/>
      <c r="E235" s="922">
        <v>0</v>
      </c>
      <c r="F235" s="39"/>
      <c r="G235" s="39"/>
      <c r="H235" s="13">
        <f>Inputs!H168</f>
        <v>0</v>
      </c>
      <c r="I235" s="9">
        <f t="shared" ref="I235:R235" si="189">I190+I205+I220</f>
        <v>0</v>
      </c>
      <c r="J235" s="9">
        <f t="shared" si="189"/>
        <v>0</v>
      </c>
      <c r="K235" s="9">
        <f t="shared" si="189"/>
        <v>0</v>
      </c>
      <c r="L235" s="9">
        <f t="shared" si="189"/>
        <v>0</v>
      </c>
      <c r="M235" s="9">
        <f t="shared" si="189"/>
        <v>0</v>
      </c>
      <c r="N235" s="9">
        <f t="shared" si="189"/>
        <v>0</v>
      </c>
      <c r="O235" s="9">
        <f t="shared" si="189"/>
        <v>0</v>
      </c>
      <c r="P235" s="9">
        <f t="shared" si="189"/>
        <v>0</v>
      </c>
      <c r="Q235" s="9">
        <f t="shared" si="189"/>
        <v>0</v>
      </c>
      <c r="R235" s="9">
        <f t="shared" si="189"/>
        <v>0</v>
      </c>
      <c r="S235" s="143">
        <f t="shared" si="181"/>
        <v>0</v>
      </c>
      <c r="T235" s="9">
        <f t="shared" ref="T235:AM235" si="190">T190+T205+T220</f>
        <v>0</v>
      </c>
      <c r="U235" s="9">
        <f t="shared" si="190"/>
        <v>0</v>
      </c>
      <c r="V235" s="9">
        <f t="shared" si="190"/>
        <v>0</v>
      </c>
      <c r="W235" s="9">
        <f t="shared" si="190"/>
        <v>0</v>
      </c>
      <c r="X235" s="9">
        <f t="shared" si="190"/>
        <v>0</v>
      </c>
      <c r="Y235" s="143">
        <f t="shared" si="190"/>
        <v>0</v>
      </c>
      <c r="Z235" s="9">
        <f t="shared" si="190"/>
        <v>0</v>
      </c>
      <c r="AA235" s="9">
        <f t="shared" si="190"/>
        <v>0</v>
      </c>
      <c r="AB235" s="9">
        <f t="shared" si="190"/>
        <v>0</v>
      </c>
      <c r="AC235" s="9">
        <f t="shared" si="190"/>
        <v>0</v>
      </c>
      <c r="AD235" s="9">
        <f t="shared" si="190"/>
        <v>0</v>
      </c>
      <c r="AE235" s="9">
        <f t="shared" si="190"/>
        <v>0</v>
      </c>
      <c r="AF235" s="9">
        <f t="shared" si="190"/>
        <v>0</v>
      </c>
      <c r="AG235" s="9">
        <f t="shared" si="190"/>
        <v>0</v>
      </c>
      <c r="AH235" s="9">
        <f t="shared" si="190"/>
        <v>0</v>
      </c>
      <c r="AI235" s="9">
        <f t="shared" si="190"/>
        <v>0</v>
      </c>
      <c r="AJ235" s="9">
        <f t="shared" si="190"/>
        <v>0</v>
      </c>
      <c r="AK235" s="9">
        <f t="shared" si="190"/>
        <v>0</v>
      </c>
      <c r="AL235" s="9">
        <f t="shared" si="190"/>
        <v>0</v>
      </c>
      <c r="AM235" s="9">
        <f t="shared" si="190"/>
        <v>0</v>
      </c>
    </row>
    <row r="236" spans="1:39" outlineLevel="2">
      <c r="A236" s="11">
        <f>ROW()</f>
        <v>236</v>
      </c>
      <c r="C236" s="6" t="s">
        <v>474</v>
      </c>
      <c r="D236" s="39"/>
      <c r="E236" s="922">
        <v>0</v>
      </c>
      <c r="F236" s="39"/>
      <c r="G236" s="39"/>
      <c r="H236" s="13">
        <f>Inputs!H169</f>
        <v>0</v>
      </c>
      <c r="I236" s="9">
        <f t="shared" ref="I236:R236" si="191">I191+I206+I221</f>
        <v>0</v>
      </c>
      <c r="J236" s="9">
        <f t="shared" si="191"/>
        <v>0</v>
      </c>
      <c r="K236" s="9">
        <f t="shared" si="191"/>
        <v>0</v>
      </c>
      <c r="L236" s="9">
        <f t="shared" si="191"/>
        <v>0</v>
      </c>
      <c r="M236" s="9">
        <f t="shared" si="191"/>
        <v>0</v>
      </c>
      <c r="N236" s="9">
        <f t="shared" si="191"/>
        <v>0</v>
      </c>
      <c r="O236" s="9">
        <f t="shared" si="191"/>
        <v>0</v>
      </c>
      <c r="P236" s="9">
        <f t="shared" si="191"/>
        <v>0</v>
      </c>
      <c r="Q236" s="9">
        <f t="shared" si="191"/>
        <v>0</v>
      </c>
      <c r="R236" s="9">
        <f t="shared" si="191"/>
        <v>0</v>
      </c>
      <c r="S236" s="143">
        <f t="shared" si="181"/>
        <v>0</v>
      </c>
      <c r="T236" s="9">
        <f t="shared" ref="T236:AM236" si="192">T191+T206+T221</f>
        <v>0</v>
      </c>
      <c r="U236" s="9">
        <f t="shared" si="192"/>
        <v>0</v>
      </c>
      <c r="V236" s="9">
        <f t="shared" si="192"/>
        <v>0</v>
      </c>
      <c r="W236" s="9">
        <f t="shared" si="192"/>
        <v>0</v>
      </c>
      <c r="X236" s="9">
        <f t="shared" si="192"/>
        <v>0</v>
      </c>
      <c r="Y236" s="143">
        <f t="shared" si="192"/>
        <v>0</v>
      </c>
      <c r="Z236" s="9">
        <f t="shared" si="192"/>
        <v>0</v>
      </c>
      <c r="AA236" s="9">
        <f t="shared" si="192"/>
        <v>0</v>
      </c>
      <c r="AB236" s="9">
        <f t="shared" si="192"/>
        <v>0</v>
      </c>
      <c r="AC236" s="9">
        <f t="shared" si="192"/>
        <v>0</v>
      </c>
      <c r="AD236" s="9">
        <f t="shared" si="192"/>
        <v>0</v>
      </c>
      <c r="AE236" s="9">
        <f t="shared" si="192"/>
        <v>0</v>
      </c>
      <c r="AF236" s="9">
        <f t="shared" si="192"/>
        <v>0</v>
      </c>
      <c r="AG236" s="9">
        <f t="shared" si="192"/>
        <v>0</v>
      </c>
      <c r="AH236" s="9">
        <f t="shared" si="192"/>
        <v>0</v>
      </c>
      <c r="AI236" s="9">
        <f t="shared" si="192"/>
        <v>0</v>
      </c>
      <c r="AJ236" s="9">
        <f t="shared" si="192"/>
        <v>0</v>
      </c>
      <c r="AK236" s="9">
        <f t="shared" si="192"/>
        <v>0</v>
      </c>
      <c r="AL236" s="9">
        <f t="shared" si="192"/>
        <v>0</v>
      </c>
      <c r="AM236" s="9">
        <f t="shared" si="192"/>
        <v>0</v>
      </c>
    </row>
    <row r="237" spans="1:39" outlineLevel="2">
      <c r="A237" s="11">
        <f>ROW()</f>
        <v>237</v>
      </c>
      <c r="C237" s="6" t="s">
        <v>477</v>
      </c>
      <c r="D237" s="39"/>
      <c r="E237" s="922">
        <v>0</v>
      </c>
      <c r="F237" s="39"/>
      <c r="G237" s="39"/>
      <c r="H237" s="13">
        <f>Inputs!H170</f>
        <v>0</v>
      </c>
      <c r="I237" s="9">
        <f t="shared" ref="I237:R237" si="193">I192+I207+I222</f>
        <v>0</v>
      </c>
      <c r="J237" s="9">
        <f t="shared" si="193"/>
        <v>0</v>
      </c>
      <c r="K237" s="9">
        <f t="shared" si="193"/>
        <v>0</v>
      </c>
      <c r="L237" s="9">
        <f t="shared" si="193"/>
        <v>0</v>
      </c>
      <c r="M237" s="9">
        <f t="shared" si="193"/>
        <v>0</v>
      </c>
      <c r="N237" s="9">
        <f t="shared" si="193"/>
        <v>0</v>
      </c>
      <c r="O237" s="9">
        <f t="shared" si="193"/>
        <v>0</v>
      </c>
      <c r="P237" s="9">
        <f t="shared" si="193"/>
        <v>0</v>
      </c>
      <c r="Q237" s="9">
        <f t="shared" si="193"/>
        <v>0</v>
      </c>
      <c r="R237" s="9">
        <f t="shared" si="193"/>
        <v>0</v>
      </c>
      <c r="S237" s="143">
        <f t="shared" si="181"/>
        <v>0</v>
      </c>
      <c r="T237" s="9">
        <f t="shared" ref="T237:AM237" si="194">T192+T207+T222</f>
        <v>0</v>
      </c>
      <c r="U237" s="9">
        <f t="shared" si="194"/>
        <v>0</v>
      </c>
      <c r="V237" s="9">
        <f t="shared" si="194"/>
        <v>0</v>
      </c>
      <c r="W237" s="9">
        <f t="shared" si="194"/>
        <v>0</v>
      </c>
      <c r="X237" s="9">
        <f t="shared" si="194"/>
        <v>0</v>
      </c>
      <c r="Y237" s="143">
        <f t="shared" si="194"/>
        <v>0</v>
      </c>
      <c r="Z237" s="9">
        <f t="shared" si="194"/>
        <v>0</v>
      </c>
      <c r="AA237" s="9">
        <f t="shared" si="194"/>
        <v>0</v>
      </c>
      <c r="AB237" s="9">
        <f t="shared" si="194"/>
        <v>0</v>
      </c>
      <c r="AC237" s="9">
        <f t="shared" si="194"/>
        <v>0</v>
      </c>
      <c r="AD237" s="9">
        <f t="shared" si="194"/>
        <v>0</v>
      </c>
      <c r="AE237" s="9">
        <f t="shared" si="194"/>
        <v>0</v>
      </c>
      <c r="AF237" s="9">
        <f t="shared" si="194"/>
        <v>0</v>
      </c>
      <c r="AG237" s="9">
        <f t="shared" si="194"/>
        <v>0</v>
      </c>
      <c r="AH237" s="9">
        <f t="shared" si="194"/>
        <v>0</v>
      </c>
      <c r="AI237" s="9">
        <f t="shared" si="194"/>
        <v>0</v>
      </c>
      <c r="AJ237" s="9">
        <f t="shared" si="194"/>
        <v>0</v>
      </c>
      <c r="AK237" s="9">
        <f t="shared" si="194"/>
        <v>0</v>
      </c>
      <c r="AL237" s="9">
        <f t="shared" si="194"/>
        <v>0</v>
      </c>
      <c r="AM237" s="9">
        <f t="shared" si="194"/>
        <v>0</v>
      </c>
    </row>
    <row r="238" spans="1:39" outlineLevel="2">
      <c r="A238" s="11">
        <f>ROW()</f>
        <v>238</v>
      </c>
      <c r="C238" s="6" t="s">
        <v>511</v>
      </c>
      <c r="D238" s="39"/>
      <c r="E238" s="922">
        <v>0</v>
      </c>
      <c r="F238" s="39"/>
      <c r="G238" s="39"/>
      <c r="H238" s="13">
        <f>Inputs!H171</f>
        <v>0</v>
      </c>
      <c r="I238" s="9">
        <f t="shared" ref="I238:R238" si="195">I193+I208+I223</f>
        <v>0</v>
      </c>
      <c r="J238" s="9">
        <f t="shared" si="195"/>
        <v>0</v>
      </c>
      <c r="K238" s="9">
        <f t="shared" si="195"/>
        <v>0</v>
      </c>
      <c r="L238" s="9">
        <f t="shared" si="195"/>
        <v>0</v>
      </c>
      <c r="M238" s="9">
        <f t="shared" si="195"/>
        <v>0</v>
      </c>
      <c r="N238" s="9">
        <f t="shared" si="195"/>
        <v>0</v>
      </c>
      <c r="O238" s="9">
        <f t="shared" si="195"/>
        <v>0</v>
      </c>
      <c r="P238" s="9">
        <f t="shared" si="195"/>
        <v>0</v>
      </c>
      <c r="Q238" s="9">
        <f t="shared" si="195"/>
        <v>0</v>
      </c>
      <c r="R238" s="9">
        <f t="shared" si="195"/>
        <v>0</v>
      </c>
      <c r="S238" s="143">
        <f t="shared" si="181"/>
        <v>0</v>
      </c>
      <c r="T238" s="9">
        <f t="shared" ref="T238:AM238" si="196">T193+T208+T223</f>
        <v>0</v>
      </c>
      <c r="U238" s="9">
        <f t="shared" si="196"/>
        <v>0</v>
      </c>
      <c r="V238" s="9">
        <f t="shared" si="196"/>
        <v>0</v>
      </c>
      <c r="W238" s="9">
        <f t="shared" si="196"/>
        <v>0</v>
      </c>
      <c r="X238" s="9">
        <f t="shared" si="196"/>
        <v>0</v>
      </c>
      <c r="Y238" s="143">
        <f t="shared" si="196"/>
        <v>0</v>
      </c>
      <c r="Z238" s="9">
        <f t="shared" si="196"/>
        <v>0</v>
      </c>
      <c r="AA238" s="9">
        <f t="shared" si="196"/>
        <v>0</v>
      </c>
      <c r="AB238" s="9">
        <f t="shared" si="196"/>
        <v>0</v>
      </c>
      <c r="AC238" s="9">
        <f t="shared" si="196"/>
        <v>0</v>
      </c>
      <c r="AD238" s="9">
        <f t="shared" si="196"/>
        <v>0</v>
      </c>
      <c r="AE238" s="9">
        <f t="shared" si="196"/>
        <v>0</v>
      </c>
      <c r="AF238" s="9">
        <f t="shared" si="196"/>
        <v>0</v>
      </c>
      <c r="AG238" s="9">
        <f t="shared" si="196"/>
        <v>0</v>
      </c>
      <c r="AH238" s="9">
        <f t="shared" si="196"/>
        <v>0</v>
      </c>
      <c r="AI238" s="9">
        <f t="shared" si="196"/>
        <v>0</v>
      </c>
      <c r="AJ238" s="9">
        <f t="shared" si="196"/>
        <v>0</v>
      </c>
      <c r="AK238" s="9">
        <f t="shared" si="196"/>
        <v>0</v>
      </c>
      <c r="AL238" s="9">
        <f t="shared" si="196"/>
        <v>0</v>
      </c>
      <c r="AM238" s="9">
        <f t="shared" si="196"/>
        <v>0</v>
      </c>
    </row>
    <row r="239" spans="1:39" outlineLevel="2">
      <c r="A239" s="11">
        <f>ROW()</f>
        <v>239</v>
      </c>
      <c r="C239" s="6" t="s">
        <v>655</v>
      </c>
      <c r="D239" s="39"/>
      <c r="E239" s="922"/>
      <c r="F239" s="39"/>
      <c r="G239" s="39"/>
      <c r="H239" s="13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143"/>
      <c r="T239" s="9"/>
      <c r="U239" s="9"/>
      <c r="V239" s="9"/>
      <c r="W239" s="9"/>
      <c r="X239" s="9"/>
      <c r="Y239" s="143"/>
      <c r="Z239" s="9"/>
      <c r="AA239" s="9"/>
      <c r="AB239" s="9"/>
      <c r="AC239" s="9"/>
      <c r="AD239" s="9"/>
      <c r="AE239" s="9"/>
      <c r="AF239" s="9"/>
      <c r="AG239" s="9">
        <f t="shared" ref="AG239:AM239" si="197">AG194+AG209+AG224</f>
        <v>0</v>
      </c>
      <c r="AH239" s="9">
        <f t="shared" si="197"/>
        <v>0</v>
      </c>
      <c r="AI239" s="9">
        <f t="shared" si="197"/>
        <v>0</v>
      </c>
      <c r="AJ239" s="9">
        <f t="shared" si="197"/>
        <v>0</v>
      </c>
      <c r="AK239" s="9">
        <f t="shared" si="197"/>
        <v>0</v>
      </c>
      <c r="AL239" s="9">
        <f t="shared" si="197"/>
        <v>0</v>
      </c>
      <c r="AM239" s="9">
        <f t="shared" si="197"/>
        <v>0</v>
      </c>
    </row>
    <row r="240" spans="1:39" outlineLevel="2">
      <c r="A240" s="11">
        <f>ROW()</f>
        <v>240</v>
      </c>
      <c r="C240" s="6" t="s">
        <v>656</v>
      </c>
      <c r="D240" s="39"/>
      <c r="E240" s="922"/>
      <c r="F240" s="39"/>
      <c r="G240" s="39"/>
      <c r="H240" s="13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143"/>
      <c r="T240" s="9"/>
      <c r="U240" s="9"/>
      <c r="V240" s="9"/>
      <c r="W240" s="9"/>
      <c r="X240" s="9"/>
      <c r="Y240" s="143"/>
      <c r="Z240" s="9"/>
      <c r="AA240" s="9"/>
      <c r="AB240" s="9"/>
      <c r="AC240" s="9"/>
      <c r="AD240" s="9"/>
      <c r="AE240" s="9"/>
      <c r="AF240" s="9"/>
      <c r="AG240" s="9">
        <f t="shared" ref="AG240:AM240" si="198">AG195+AG210+AG225</f>
        <v>0</v>
      </c>
      <c r="AH240" s="9">
        <f t="shared" si="198"/>
        <v>0</v>
      </c>
      <c r="AI240" s="9">
        <f t="shared" si="198"/>
        <v>0</v>
      </c>
      <c r="AJ240" s="9">
        <f t="shared" si="198"/>
        <v>0</v>
      </c>
      <c r="AK240" s="9">
        <f t="shared" si="198"/>
        <v>0</v>
      </c>
      <c r="AL240" s="9">
        <f t="shared" si="198"/>
        <v>0</v>
      </c>
      <c r="AM240" s="9">
        <f t="shared" si="198"/>
        <v>0</v>
      </c>
    </row>
    <row r="241" spans="1:39" outlineLevel="2">
      <c r="A241" s="11">
        <f>ROW()</f>
        <v>241</v>
      </c>
      <c r="C241" s="6" t="s">
        <v>667</v>
      </c>
      <c r="D241" s="39"/>
      <c r="E241" s="922"/>
      <c r="F241" s="39"/>
      <c r="G241" s="39"/>
      <c r="H241" s="13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143"/>
      <c r="T241" s="9"/>
      <c r="U241" s="9"/>
      <c r="V241" s="9"/>
      <c r="W241" s="9"/>
      <c r="X241" s="9"/>
      <c r="Y241" s="143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</row>
    <row r="242" spans="1:39" outlineLevel="2">
      <c r="A242" s="11">
        <f>ROW()</f>
        <v>242</v>
      </c>
      <c r="C242" s="6" t="s">
        <v>212</v>
      </c>
      <c r="D242" s="39"/>
      <c r="E242" s="922">
        <v>14.328051822027694</v>
      </c>
      <c r="F242" s="39"/>
      <c r="G242" s="39"/>
      <c r="H242" s="13">
        <f>Inputs!H175</f>
        <v>20.673242154291053</v>
      </c>
      <c r="I242" s="9">
        <f t="shared" ref="I242:R242" si="199">I197+I212+I227</f>
        <v>20.673242154291053</v>
      </c>
      <c r="J242" s="9">
        <f t="shared" si="199"/>
        <v>20.673242154291053</v>
      </c>
      <c r="K242" s="9">
        <f t="shared" si="199"/>
        <v>20.673242154291053</v>
      </c>
      <c r="L242" s="9">
        <f t="shared" si="199"/>
        <v>20.673242154291053</v>
      </c>
      <c r="M242" s="9">
        <f t="shared" si="199"/>
        <v>20.673242154291053</v>
      </c>
      <c r="N242" s="9">
        <f t="shared" si="199"/>
        <v>17.188729982707926</v>
      </c>
      <c r="O242" s="9">
        <f t="shared" si="199"/>
        <v>17.188729982707926</v>
      </c>
      <c r="P242" s="9">
        <f t="shared" si="199"/>
        <v>17.188729982707926</v>
      </c>
      <c r="Q242" s="9">
        <f t="shared" si="199"/>
        <v>17.188729982707926</v>
      </c>
      <c r="R242" s="9">
        <f t="shared" si="199"/>
        <v>17.188729982707926</v>
      </c>
      <c r="S242" s="143">
        <f>(S197+S212+S227-S257)*(S197+S212+S227-S257&gt;0)</f>
        <v>17.188729982707926</v>
      </c>
      <c r="T242" s="9">
        <f t="shared" ref="T242:AM242" si="200">T197+T212+T227</f>
        <v>17.188729982707926</v>
      </c>
      <c r="U242" s="9">
        <f t="shared" si="200"/>
        <v>17.188729982707926</v>
      </c>
      <c r="V242" s="9">
        <f t="shared" si="200"/>
        <v>17.188729982707926</v>
      </c>
      <c r="W242" s="9">
        <f t="shared" si="200"/>
        <v>17.188729982707926</v>
      </c>
      <c r="X242" s="9">
        <f t="shared" si="200"/>
        <v>17.188729982707926</v>
      </c>
      <c r="Y242" s="143">
        <f t="shared" si="200"/>
        <v>17.188729982707926</v>
      </c>
      <c r="Z242" s="9">
        <f t="shared" si="200"/>
        <v>17.188729982707926</v>
      </c>
      <c r="AA242" s="9">
        <f t="shared" si="200"/>
        <v>17.188729982707926</v>
      </c>
      <c r="AB242" s="9">
        <f t="shared" si="200"/>
        <v>17.188729982707926</v>
      </c>
      <c r="AC242" s="9">
        <f t="shared" si="200"/>
        <v>17.188729982707923</v>
      </c>
      <c r="AD242" s="9">
        <f t="shared" si="200"/>
        <v>17.188729982707923</v>
      </c>
      <c r="AE242" s="9">
        <f t="shared" si="200"/>
        <v>17.188729982707923</v>
      </c>
      <c r="AF242" s="9">
        <f t="shared" si="200"/>
        <v>17.188729982707923</v>
      </c>
      <c r="AG242" s="9">
        <f t="shared" si="200"/>
        <v>17.188729982707923</v>
      </c>
      <c r="AH242" s="9">
        <f t="shared" si="200"/>
        <v>17.188729982707923</v>
      </c>
      <c r="AI242" s="9">
        <f t="shared" si="200"/>
        <v>17.188729982707923</v>
      </c>
      <c r="AJ242" s="9">
        <f t="shared" si="200"/>
        <v>17.188729982707923</v>
      </c>
      <c r="AK242" s="9">
        <f t="shared" si="200"/>
        <v>17.188729982707923</v>
      </c>
      <c r="AL242" s="9">
        <f t="shared" si="200"/>
        <v>17.188729982707923</v>
      </c>
      <c r="AM242" s="9">
        <f t="shared" si="200"/>
        <v>17.188729982707923</v>
      </c>
    </row>
    <row r="243" spans="1:39" outlineLevel="2">
      <c r="A243" s="11">
        <f>ROW()</f>
        <v>243</v>
      </c>
      <c r="C243" s="30" t="s">
        <v>362</v>
      </c>
      <c r="D243" s="90"/>
      <c r="E243" s="925">
        <v>0</v>
      </c>
      <c r="F243" s="90"/>
      <c r="G243" s="90"/>
      <c r="H243" s="14">
        <f>Inputs!H176</f>
        <v>0</v>
      </c>
      <c r="I243" s="15">
        <f t="shared" ref="I243:R243" si="201">I198+I213+I228</f>
        <v>0</v>
      </c>
      <c r="J243" s="15">
        <f t="shared" si="201"/>
        <v>0</v>
      </c>
      <c r="K243" s="15">
        <f t="shared" si="201"/>
        <v>0</v>
      </c>
      <c r="L243" s="15">
        <f t="shared" si="201"/>
        <v>0</v>
      </c>
      <c r="M243" s="15">
        <f t="shared" si="201"/>
        <v>0</v>
      </c>
      <c r="N243" s="15">
        <f t="shared" si="201"/>
        <v>0</v>
      </c>
      <c r="O243" s="15">
        <f t="shared" si="201"/>
        <v>0</v>
      </c>
      <c r="P243" s="15">
        <f t="shared" si="201"/>
        <v>0</v>
      </c>
      <c r="Q243" s="15">
        <f t="shared" si="201"/>
        <v>0</v>
      </c>
      <c r="R243" s="15">
        <f t="shared" si="201"/>
        <v>0</v>
      </c>
      <c r="S243" s="901">
        <f>(S198+S213+S228-S258)*(S198+S213+S228-S258&gt;0)</f>
        <v>0</v>
      </c>
      <c r="T243" s="15">
        <f t="shared" ref="T243:AM243" si="202">T198+T213+T228</f>
        <v>0</v>
      </c>
      <c r="U243" s="15">
        <f t="shared" si="202"/>
        <v>0</v>
      </c>
      <c r="V243" s="15">
        <f t="shared" si="202"/>
        <v>0</v>
      </c>
      <c r="W243" s="15">
        <f t="shared" si="202"/>
        <v>0</v>
      </c>
      <c r="X243" s="15">
        <f t="shared" si="202"/>
        <v>0</v>
      </c>
      <c r="Y243" s="901">
        <f t="shared" si="202"/>
        <v>0</v>
      </c>
      <c r="Z243" s="15">
        <f t="shared" si="202"/>
        <v>0</v>
      </c>
      <c r="AA243" s="15">
        <f t="shared" si="202"/>
        <v>0</v>
      </c>
      <c r="AB243" s="15">
        <f t="shared" si="202"/>
        <v>0</v>
      </c>
      <c r="AC243" s="15">
        <f t="shared" si="202"/>
        <v>0</v>
      </c>
      <c r="AD243" s="15">
        <f t="shared" si="202"/>
        <v>0</v>
      </c>
      <c r="AE243" s="15">
        <f t="shared" si="202"/>
        <v>0</v>
      </c>
      <c r="AF243" s="15">
        <f t="shared" si="202"/>
        <v>0</v>
      </c>
      <c r="AG243" s="15">
        <f t="shared" si="202"/>
        <v>0</v>
      </c>
      <c r="AH243" s="15">
        <f t="shared" si="202"/>
        <v>0</v>
      </c>
      <c r="AI243" s="15">
        <f t="shared" si="202"/>
        <v>0</v>
      </c>
      <c r="AJ243" s="15">
        <f t="shared" si="202"/>
        <v>0</v>
      </c>
      <c r="AK243" s="15">
        <f t="shared" si="202"/>
        <v>0</v>
      </c>
      <c r="AL243" s="15">
        <f t="shared" si="202"/>
        <v>0</v>
      </c>
      <c r="AM243" s="15">
        <f t="shared" si="202"/>
        <v>0</v>
      </c>
    </row>
    <row r="244" spans="1:39" outlineLevel="2">
      <c r="A244" s="11">
        <f>ROW()</f>
        <v>244</v>
      </c>
      <c r="C244" s="6" t="s">
        <v>1</v>
      </c>
      <c r="D244" s="39"/>
      <c r="E244" s="39">
        <f>SUM(E231:E243)</f>
        <v>1334.4156495008287</v>
      </c>
      <c r="F244" s="39"/>
      <c r="G244" s="39"/>
      <c r="H244" s="9">
        <f t="shared" ref="H244:AM244" si="203">SUM(H231:H243)</f>
        <v>3129.7855985944493</v>
      </c>
      <c r="I244" s="9">
        <f t="shared" si="203"/>
        <v>3053.5338225248597</v>
      </c>
      <c r="J244" s="9">
        <f t="shared" si="203"/>
        <v>2977.2820464552701</v>
      </c>
      <c r="K244" s="9">
        <f t="shared" si="203"/>
        <v>2901.0302703856814</v>
      </c>
      <c r="L244" s="9">
        <f t="shared" si="203"/>
        <v>2824.7784943160918</v>
      </c>
      <c r="M244" s="9">
        <f t="shared" si="203"/>
        <v>2748.5267182465022</v>
      </c>
      <c r="N244" s="9">
        <f t="shared" si="203"/>
        <v>2663.6288260863603</v>
      </c>
      <c r="O244" s="9">
        <f t="shared" si="203"/>
        <v>2588.7606127150561</v>
      </c>
      <c r="P244" s="9">
        <f t="shared" si="203"/>
        <v>2513.8419592731861</v>
      </c>
      <c r="Q244" s="9">
        <f t="shared" si="203"/>
        <v>2438.9356324398873</v>
      </c>
      <c r="R244" s="9">
        <f t="shared" si="203"/>
        <v>2363.9457199741191</v>
      </c>
      <c r="S244" s="9">
        <f t="shared" si="203"/>
        <v>2289.0615576764308</v>
      </c>
      <c r="T244" s="9">
        <f t="shared" si="203"/>
        <v>2212.5746655151324</v>
      </c>
      <c r="U244" s="9">
        <f t="shared" si="203"/>
        <v>2138.4781158367146</v>
      </c>
      <c r="V244" s="9">
        <f t="shared" si="203"/>
        <v>2064.3695053731317</v>
      </c>
      <c r="W244" s="9">
        <f t="shared" si="203"/>
        <v>1990.2738517595469</v>
      </c>
      <c r="X244" s="9">
        <f t="shared" si="203"/>
        <v>1916.2116101021707</v>
      </c>
      <c r="Y244" s="9">
        <f t="shared" si="203"/>
        <v>1845.5031143010124</v>
      </c>
      <c r="Z244" s="9">
        <f t="shared" si="203"/>
        <v>1777.0954724688779</v>
      </c>
      <c r="AA244" s="9">
        <f t="shared" si="203"/>
        <v>1708.687830636743</v>
      </c>
      <c r="AB244" s="9">
        <f t="shared" si="203"/>
        <v>1648.5456253530904</v>
      </c>
      <c r="AC244" s="9">
        <f t="shared" ref="AC244" si="204">SUM(AC231:AC243)</f>
        <v>1600.8394280586535</v>
      </c>
      <c r="AD244" s="9">
        <f t="shared" si="203"/>
        <v>1538.1688305098542</v>
      </c>
      <c r="AE244" s="9">
        <f t="shared" si="203"/>
        <v>1491.3694428013266</v>
      </c>
      <c r="AF244" s="9">
        <f t="shared" si="203"/>
        <v>1444.5700550927991</v>
      </c>
      <c r="AG244" s="9">
        <f t="shared" si="203"/>
        <v>1397.7706673842715</v>
      </c>
      <c r="AH244" s="9">
        <f t="shared" si="203"/>
        <v>1350.971279675744</v>
      </c>
      <c r="AI244" s="9">
        <f t="shared" si="203"/>
        <v>1304.1718919672164</v>
      </c>
      <c r="AJ244" s="9">
        <f t="shared" si="203"/>
        <v>1257.3725042586889</v>
      </c>
      <c r="AK244" s="9">
        <f t="shared" si="203"/>
        <v>1210.5731165501613</v>
      </c>
      <c r="AL244" s="9">
        <f t="shared" si="203"/>
        <v>1163.7737288416338</v>
      </c>
      <c r="AM244" s="9">
        <f t="shared" si="203"/>
        <v>1116.9743411331062</v>
      </c>
    </row>
    <row r="245" spans="1:39" outlineLevel="3">
      <c r="A245" s="11">
        <f>ROW()</f>
        <v>245</v>
      </c>
      <c r="B245" s="343" t="s">
        <v>658</v>
      </c>
      <c r="E245" s="4"/>
      <c r="G245" s="329" t="s">
        <v>47</v>
      </c>
      <c r="H245" s="330" t="str">
        <f>IF(ROUND(H244-Inputs!H207,6)=0,"OK","Wrong")</f>
        <v>Wrong</v>
      </c>
      <c r="I245" s="330" t="str">
        <f>IF(ROUND(I244-Inputs!I207,6)=0,"OK","Wrong")</f>
        <v>Wrong</v>
      </c>
      <c r="J245" s="330" t="str">
        <f>IF(ROUND(J244-Inputs!J207,6)=0,"OK","Wrong")</f>
        <v>Wrong</v>
      </c>
      <c r="K245" s="330" t="str">
        <f>IF(ROUND(K244-Inputs!K207,6)=0,"OK","Wrong")</f>
        <v>Wrong</v>
      </c>
      <c r="L245" s="330" t="str">
        <f>IF(ROUND(L244-Inputs!L207,6)=0,"OK","Wrong")</f>
        <v>Wrong</v>
      </c>
      <c r="M245" s="330" t="str">
        <f>IF(ROUND(M244-Inputs!M207,6)=0,"OK","Wrong")</f>
        <v>Wrong</v>
      </c>
    </row>
    <row r="246" spans="1:39" outlineLevel="3">
      <c r="A246" s="11">
        <f>ROW()</f>
        <v>246</v>
      </c>
      <c r="C246" s="38" t="s">
        <v>2</v>
      </c>
      <c r="E246" s="4"/>
      <c r="H246" s="13">
        <f>H244-Inputs!H207</f>
        <v>3129.7855985944493</v>
      </c>
      <c r="I246" s="13">
        <f>I244-Inputs!I207</f>
        <v>3053.5338225248597</v>
      </c>
      <c r="J246" s="13">
        <f>J244-Inputs!J207</f>
        <v>2977.2820464552701</v>
      </c>
      <c r="K246" s="13">
        <f>K244-Inputs!K207</f>
        <v>2901.0302703856814</v>
      </c>
      <c r="L246" s="13">
        <f>L244-Inputs!L207</f>
        <v>2824.7784943160918</v>
      </c>
      <c r="M246" s="13">
        <f>M244-Inputs!M207</f>
        <v>2748.5267182465022</v>
      </c>
      <c r="N246" s="9"/>
      <c r="O246" s="9"/>
      <c r="P246" s="9"/>
      <c r="Q246" s="9"/>
      <c r="R246" s="9"/>
      <c r="S246" s="9">
        <f>(S186+S201+S216)*(S186+S201+S216&lt;0)</f>
        <v>0</v>
      </c>
      <c r="T246" s="9"/>
      <c r="U246" s="9"/>
      <c r="V246" s="9"/>
      <c r="W246" s="9"/>
      <c r="X246" s="9"/>
      <c r="Y246" s="9"/>
      <c r="Z246" s="9"/>
      <c r="AA246" s="9"/>
      <c r="AB246" s="9"/>
      <c r="AC246" s="461"/>
      <c r="AD246" s="9"/>
      <c r="AE246" s="9"/>
      <c r="AF246" s="9"/>
      <c r="AG246" s="9"/>
      <c r="AH246" s="9"/>
      <c r="AI246" s="9"/>
      <c r="AJ246" s="9"/>
      <c r="AK246" s="9"/>
      <c r="AL246" s="9"/>
      <c r="AM246" s="9"/>
    </row>
    <row r="247" spans="1:39" outlineLevel="3">
      <c r="A247" s="11">
        <f>ROW()</f>
        <v>247</v>
      </c>
      <c r="C247" s="38" t="s">
        <v>3</v>
      </c>
      <c r="E247" s="4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>
        <f>(S187+S202+S217)*(S187+S202+S217&lt;0)</f>
        <v>0</v>
      </c>
      <c r="T247" s="9"/>
      <c r="U247" s="9"/>
      <c r="V247" s="9"/>
      <c r="W247" s="9"/>
      <c r="X247" s="9"/>
      <c r="Y247" s="9"/>
      <c r="Z247" s="9"/>
      <c r="AA247" s="9"/>
      <c r="AB247" s="9"/>
      <c r="AC247" s="461"/>
      <c r="AD247" s="9"/>
      <c r="AE247" s="9"/>
      <c r="AF247" s="9"/>
      <c r="AG247" s="9"/>
      <c r="AH247" s="9"/>
      <c r="AI247" s="9"/>
      <c r="AJ247" s="9"/>
      <c r="AK247" s="9"/>
      <c r="AL247" s="9"/>
      <c r="AM247" s="9"/>
    </row>
    <row r="248" spans="1:39" outlineLevel="3">
      <c r="A248" s="11">
        <f>ROW()</f>
        <v>248</v>
      </c>
      <c r="C248" s="38" t="s">
        <v>4</v>
      </c>
      <c r="E248" s="4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>
        <f>(S188+S203+S218)*(S188+S203+S218&lt;0)</f>
        <v>0</v>
      </c>
      <c r="T248" s="9"/>
      <c r="U248" s="9"/>
      <c r="V248" s="9"/>
      <c r="W248" s="9"/>
      <c r="X248" s="9"/>
      <c r="Y248" s="9"/>
      <c r="Z248" s="9"/>
      <c r="AA248" s="9"/>
      <c r="AB248" s="9"/>
      <c r="AC248" s="461"/>
      <c r="AD248" s="9"/>
      <c r="AE248" s="9"/>
      <c r="AF248" s="9"/>
      <c r="AG248" s="9"/>
      <c r="AH248" s="9"/>
      <c r="AI248" s="9"/>
      <c r="AJ248" s="9"/>
      <c r="AK248" s="9"/>
      <c r="AL248" s="9"/>
      <c r="AM248" s="9"/>
    </row>
    <row r="249" spans="1:39" outlineLevel="3">
      <c r="A249" s="11">
        <f>ROW()</f>
        <v>249</v>
      </c>
      <c r="C249" s="38" t="s">
        <v>5</v>
      </c>
      <c r="E249" s="4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>
        <f>(S189+S204+S219)*(S189+S204+S219&lt;0)</f>
        <v>0</v>
      </c>
      <c r="T249" s="9"/>
      <c r="U249" s="9"/>
      <c r="V249" s="9"/>
      <c r="W249" s="9"/>
      <c r="X249" s="9"/>
      <c r="Y249" s="9"/>
      <c r="Z249" s="9"/>
      <c r="AA249" s="9"/>
      <c r="AB249" s="9"/>
      <c r="AC249" s="461"/>
      <c r="AD249" s="9"/>
      <c r="AE249" s="9"/>
      <c r="AF249" s="9"/>
      <c r="AG249" s="9"/>
      <c r="AH249" s="9"/>
      <c r="AI249" s="9"/>
      <c r="AJ249" s="9"/>
      <c r="AK249" s="9"/>
      <c r="AL249" s="9"/>
      <c r="AM249" s="9"/>
    </row>
    <row r="250" spans="1:39" outlineLevel="3">
      <c r="A250" s="11">
        <f>ROW()</f>
        <v>250</v>
      </c>
      <c r="C250" s="38" t="s">
        <v>473</v>
      </c>
      <c r="E250" s="4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461"/>
      <c r="AD250" s="9"/>
      <c r="AE250" s="9"/>
      <c r="AF250" s="9"/>
      <c r="AG250" s="9"/>
      <c r="AH250" s="9"/>
      <c r="AI250" s="9"/>
      <c r="AJ250" s="9"/>
      <c r="AK250" s="9"/>
      <c r="AL250" s="9"/>
      <c r="AM250" s="9"/>
    </row>
    <row r="251" spans="1:39" outlineLevel="3">
      <c r="A251" s="11">
        <f>ROW()</f>
        <v>251</v>
      </c>
      <c r="C251" s="38" t="s">
        <v>474</v>
      </c>
      <c r="E251" s="4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461"/>
      <c r="AD251" s="9"/>
      <c r="AE251" s="9"/>
      <c r="AF251" s="9"/>
      <c r="AG251" s="9"/>
      <c r="AH251" s="9"/>
      <c r="AI251" s="9"/>
      <c r="AJ251" s="9"/>
      <c r="AK251" s="9"/>
      <c r="AL251" s="9"/>
      <c r="AM251" s="9"/>
    </row>
    <row r="252" spans="1:39" outlineLevel="3">
      <c r="A252" s="11">
        <f>ROW()</f>
        <v>252</v>
      </c>
      <c r="C252" s="38" t="s">
        <v>477</v>
      </c>
      <c r="E252" s="4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461"/>
      <c r="AD252" s="9"/>
      <c r="AE252" s="9"/>
      <c r="AF252" s="9"/>
      <c r="AG252" s="9"/>
      <c r="AH252" s="9"/>
      <c r="AI252" s="9"/>
      <c r="AJ252" s="9"/>
      <c r="AK252" s="9"/>
      <c r="AL252" s="9"/>
      <c r="AM252" s="9"/>
    </row>
    <row r="253" spans="1:39" outlineLevel="3">
      <c r="A253" s="11">
        <f>ROW()</f>
        <v>253</v>
      </c>
      <c r="C253" s="38" t="s">
        <v>511</v>
      </c>
      <c r="E253" s="4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461"/>
      <c r="AD253" s="9"/>
      <c r="AE253" s="9"/>
      <c r="AF253" s="9"/>
      <c r="AG253" s="9"/>
      <c r="AH253" s="9"/>
      <c r="AI253" s="9"/>
      <c r="AJ253" s="9"/>
      <c r="AK253" s="9"/>
      <c r="AL253" s="9"/>
      <c r="AM253" s="9"/>
    </row>
    <row r="254" spans="1:39" outlineLevel="3">
      <c r="A254" s="11">
        <f>ROW()</f>
        <v>254</v>
      </c>
      <c r="C254" s="38" t="s">
        <v>655</v>
      </c>
      <c r="E254" s="4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461"/>
      <c r="AD254" s="9"/>
      <c r="AE254" s="9"/>
      <c r="AF254" s="9"/>
      <c r="AG254" s="9"/>
      <c r="AH254" s="9"/>
      <c r="AI254" s="9"/>
      <c r="AJ254" s="9"/>
      <c r="AK254" s="9"/>
      <c r="AL254" s="9"/>
      <c r="AM254" s="9"/>
    </row>
    <row r="255" spans="1:39" outlineLevel="3">
      <c r="A255" s="11">
        <f>ROW()</f>
        <v>255</v>
      </c>
      <c r="C255" s="38" t="s">
        <v>656</v>
      </c>
      <c r="E255" s="4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461"/>
      <c r="AD255" s="9"/>
      <c r="AE255" s="9"/>
      <c r="AF255" s="9"/>
      <c r="AG255" s="9"/>
      <c r="AH255" s="9"/>
      <c r="AI255" s="9"/>
      <c r="AJ255" s="9"/>
      <c r="AK255" s="9"/>
      <c r="AL255" s="9"/>
      <c r="AM255" s="9"/>
    </row>
    <row r="256" spans="1:39" outlineLevel="3">
      <c r="A256" s="11">
        <f>ROW()</f>
        <v>256</v>
      </c>
      <c r="C256" s="38" t="s">
        <v>667</v>
      </c>
      <c r="E256" s="4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461"/>
      <c r="AD256" s="9"/>
      <c r="AE256" s="9"/>
      <c r="AF256" s="9"/>
      <c r="AG256" s="9"/>
      <c r="AH256" s="9"/>
      <c r="AI256" s="9"/>
      <c r="AJ256" s="9"/>
      <c r="AK256" s="9"/>
      <c r="AL256" s="9"/>
      <c r="AM256" s="9"/>
    </row>
    <row r="257" spans="1:39" ht="13.5" customHeight="1" outlineLevel="3">
      <c r="A257" s="11">
        <f>ROW()</f>
        <v>257</v>
      </c>
      <c r="C257" s="38" t="s">
        <v>212</v>
      </c>
      <c r="E257" s="4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>
        <f>(S197+S212+S227)*(S197+S212+S227&lt;0)</f>
        <v>0</v>
      </c>
      <c r="T257" s="9"/>
      <c r="U257" s="9"/>
      <c r="V257" s="9"/>
      <c r="W257" s="9"/>
      <c r="X257" s="9"/>
      <c r="Y257" s="9"/>
      <c r="Z257" s="9"/>
      <c r="AA257" s="9"/>
      <c r="AB257" s="9"/>
      <c r="AC257" s="461"/>
      <c r="AD257" s="9"/>
      <c r="AE257" s="9"/>
      <c r="AF257" s="9"/>
      <c r="AG257" s="9"/>
      <c r="AH257" s="9"/>
      <c r="AI257" s="9"/>
      <c r="AJ257" s="9"/>
      <c r="AK257" s="9"/>
      <c r="AL257" s="9"/>
      <c r="AM257" s="9"/>
    </row>
    <row r="258" spans="1:39" ht="13.5" customHeight="1" outlineLevel="3">
      <c r="A258" s="11">
        <f>ROW()</f>
        <v>258</v>
      </c>
      <c r="C258" s="159" t="s">
        <v>362</v>
      </c>
      <c r="D258" s="30"/>
      <c r="E258" s="160"/>
      <c r="F258" s="30"/>
      <c r="G258" s="30"/>
      <c r="H258" s="30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>
        <f>(S198+S213+S228)*(S198+S213+S228&lt;0)</f>
        <v>0</v>
      </c>
      <c r="T258" s="15"/>
      <c r="U258" s="15"/>
      <c r="V258" s="15"/>
      <c r="W258" s="15"/>
      <c r="X258" s="15"/>
      <c r="Y258" s="15"/>
      <c r="Z258" s="15"/>
      <c r="AA258" s="15"/>
      <c r="AB258" s="15"/>
      <c r="AC258" s="462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</row>
    <row r="259" spans="1:39" outlineLevel="3">
      <c r="A259" s="11">
        <f>ROW()</f>
        <v>259</v>
      </c>
      <c r="C259" s="38" t="s">
        <v>1</v>
      </c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>
        <f>SUM(S246:S257)</f>
        <v>0</v>
      </c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</row>
    <row r="260" spans="1:39" outlineLevel="2">
      <c r="A260" s="11">
        <f>ROW()</f>
        <v>260</v>
      </c>
      <c r="C260" s="38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</row>
    <row r="261" spans="1:39">
      <c r="A261" s="118" t="str">
        <f>"Total Capex Account [$m "&amp;TEXT(Inputs!$E$33,"dd/mm/yyyy")&amp;"]"</f>
        <v>Total Capex Account [$m 31/12/2024]</v>
      </c>
      <c r="B261" s="344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58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</row>
    <row r="262" spans="1:39" ht="60" outlineLevel="1">
      <c r="A262" s="322" t="s">
        <v>201</v>
      </c>
      <c r="B262" s="345"/>
      <c r="C262" s="323"/>
      <c r="D262" s="323"/>
      <c r="E262" s="897" t="str">
        <f>E$50</f>
        <v>DBP Principled Approach in 2020 [m$ 31/12/2019]</v>
      </c>
      <c r="F262" s="323"/>
      <c r="G262" s="323"/>
      <c r="H262" s="323"/>
      <c r="I262" s="323"/>
      <c r="J262" s="323"/>
      <c r="K262" s="323"/>
      <c r="L262" s="323"/>
      <c r="M262" s="323"/>
      <c r="N262" s="323"/>
      <c r="O262" s="323"/>
      <c r="P262" s="323"/>
      <c r="Q262" s="323"/>
      <c r="R262" s="323"/>
      <c r="S262" s="323"/>
      <c r="T262" s="323"/>
      <c r="U262" s="323"/>
      <c r="V262" s="323"/>
      <c r="W262" s="323"/>
      <c r="X262" s="323"/>
      <c r="Y262" s="323"/>
      <c r="Z262" s="323"/>
      <c r="AA262" s="323"/>
      <c r="AB262" s="323"/>
      <c r="AC262" s="323"/>
      <c r="AD262" s="323"/>
      <c r="AE262" s="323"/>
      <c r="AF262" s="323"/>
      <c r="AG262" s="323"/>
      <c r="AH262" s="323"/>
      <c r="AI262" s="323"/>
      <c r="AJ262" s="323"/>
      <c r="AK262" s="323"/>
      <c r="AL262" s="323"/>
      <c r="AM262" s="323"/>
    </row>
    <row r="263" spans="1:39" outlineLevel="2">
      <c r="A263" s="37">
        <f>ROW()</f>
        <v>263</v>
      </c>
      <c r="B263" s="343" t="s">
        <v>68</v>
      </c>
      <c r="E263" s="4"/>
    </row>
    <row r="264" spans="1:39" outlineLevel="2">
      <c r="A264" s="37">
        <f>ROW()</f>
        <v>264</v>
      </c>
      <c r="C264" s="38" t="s">
        <v>2</v>
      </c>
      <c r="E264" s="922">
        <v>1348.4221321939735</v>
      </c>
      <c r="F264" s="6">
        <v>1620.4111768380496</v>
      </c>
      <c r="I264" s="9">
        <f t="shared" ref="I264:S264" si="205">I387+I494+I601+I708+I815+I922+I1029+I1136+I1243+I1350+I1457+I1564+I1671+I1778+I1885+I1992</f>
        <v>0</v>
      </c>
      <c r="J264" s="9">
        <f t="shared" si="205"/>
        <v>2.6486802506319562</v>
      </c>
      <c r="K264" s="9">
        <f t="shared" si="205"/>
        <v>2.6919760822632108</v>
      </c>
      <c r="L264" s="9">
        <f t="shared" si="205"/>
        <v>2.78635004366609</v>
      </c>
      <c r="M264" s="9">
        <f t="shared" si="205"/>
        <v>2.76134885525008</v>
      </c>
      <c r="N264" s="9">
        <f t="shared" si="205"/>
        <v>3.7885777450374181</v>
      </c>
      <c r="O264" s="9">
        <f t="shared" si="205"/>
        <v>16.101965915224607</v>
      </c>
      <c r="P264" s="9">
        <f t="shared" si="205"/>
        <v>386.38390961026528</v>
      </c>
      <c r="Q264" s="9">
        <f t="shared" si="205"/>
        <v>387.87246401903445</v>
      </c>
      <c r="R264" s="9">
        <f t="shared" si="205"/>
        <v>1126.3789465724687</v>
      </c>
      <c r="S264" s="9">
        <f t="shared" si="205"/>
        <v>1113.1668228330539</v>
      </c>
      <c r="T264" s="9">
        <f t="shared" ref="T264:AB264" si="206">S339</f>
        <v>1822.4191555998348</v>
      </c>
      <c r="U264" s="9">
        <f t="shared" si="206"/>
        <v>1860.1495079316837</v>
      </c>
      <c r="V264" s="9">
        <f t="shared" si="206"/>
        <v>1852.9889935112371</v>
      </c>
      <c r="W264" s="9">
        <f t="shared" si="206"/>
        <v>1832.0279422993963</v>
      </c>
      <c r="X264" s="9">
        <f t="shared" si="206"/>
        <v>1805.5033112168071</v>
      </c>
      <c r="Y264" s="9">
        <f t="shared" si="206"/>
        <v>1781.540095478081</v>
      </c>
      <c r="Z264" s="9">
        <f t="shared" si="206"/>
        <v>1753.4662425295464</v>
      </c>
      <c r="AA264" s="9">
        <f t="shared" si="206"/>
        <v>1725.3248481533553</v>
      </c>
      <c r="AB264" s="9">
        <f t="shared" si="206"/>
        <v>1697.2418296952703</v>
      </c>
      <c r="AC264" s="532">
        <f t="shared" ref="AC264:AC276" si="207">(AC387+AC494+AC601+AC708+AC815+AC922) + (AC1029+AC1136+AC1243+AC1350+AC1457) + (AC1564+AC1671+AC1778+AC1885+AC1992) + (AC2099+AC2206+AC2313+AC2420+AC2527)</f>
        <v>1617.6423857817547</v>
      </c>
      <c r="AD264" s="9">
        <f t="shared" ref="AD264:AM269" si="208">AC339</f>
        <v>1590.487117683025</v>
      </c>
      <c r="AE264" s="9">
        <f t="shared" si="208"/>
        <v>1552.6137938796849</v>
      </c>
      <c r="AF264" s="9">
        <f t="shared" si="208"/>
        <v>1517.2022240883975</v>
      </c>
      <c r="AG264" s="9">
        <f t="shared" si="208"/>
        <v>1480.4183524239975</v>
      </c>
      <c r="AH264" s="9">
        <f t="shared" si="208"/>
        <v>1442.5664630406575</v>
      </c>
      <c r="AI264" s="9">
        <f t="shared" si="208"/>
        <v>1404.6931392373174</v>
      </c>
      <c r="AJ264" s="9">
        <f t="shared" si="208"/>
        <v>1366.915351432481</v>
      </c>
      <c r="AK264" s="9">
        <f t="shared" si="208"/>
        <v>1329.1328196119384</v>
      </c>
      <c r="AL264" s="9">
        <f t="shared" si="208"/>
        <v>1291.3453837367281</v>
      </c>
      <c r="AM264" s="9">
        <f t="shared" si="208"/>
        <v>1253.6540770068589</v>
      </c>
    </row>
    <row r="265" spans="1:39" outlineLevel="2">
      <c r="A265" s="37">
        <f>ROW()</f>
        <v>265</v>
      </c>
      <c r="C265" s="38" t="s">
        <v>3</v>
      </c>
      <c r="E265" s="922">
        <v>379.68199149927676</v>
      </c>
      <c r="F265" s="6">
        <v>456.26731272092002</v>
      </c>
      <c r="I265" s="9">
        <f t="shared" ref="I265:S265" si="209">I388+I495+I602+I709+I816+I923+I1030+I1137+I1244+I1351+I1458+I1565+I1672+I1779+I1886+I1993</f>
        <v>0</v>
      </c>
      <c r="J265" s="9">
        <f t="shared" si="209"/>
        <v>-3.809354280263463</v>
      </c>
      <c r="K265" s="9">
        <f t="shared" si="209"/>
        <v>-1.4181001644623823</v>
      </c>
      <c r="L265" s="9">
        <f t="shared" si="209"/>
        <v>-1.6258419165620106</v>
      </c>
      <c r="M265" s="9">
        <f t="shared" si="209"/>
        <v>-2.4842071370169316</v>
      </c>
      <c r="N265" s="9">
        <f t="shared" si="209"/>
        <v>-2.9504804366751198</v>
      </c>
      <c r="O265" s="9">
        <f t="shared" si="209"/>
        <v>65.62975027431132</v>
      </c>
      <c r="P265" s="9">
        <f t="shared" si="209"/>
        <v>313.20475973620933</v>
      </c>
      <c r="Q265" s="9">
        <f t="shared" si="209"/>
        <v>309.38319304569859</v>
      </c>
      <c r="R265" s="9">
        <f t="shared" si="209"/>
        <v>490.11221131635989</v>
      </c>
      <c r="S265" s="9">
        <f t="shared" si="209"/>
        <v>477.08579952247192</v>
      </c>
      <c r="T265" s="9">
        <f t="shared" ref="T265:AB265" si="210">S340</f>
        <v>648.26034383260594</v>
      </c>
      <c r="U265" s="9">
        <f t="shared" si="210"/>
        <v>666.98614865716752</v>
      </c>
      <c r="V265" s="9">
        <f t="shared" si="210"/>
        <v>652.59345456204346</v>
      </c>
      <c r="W265" s="9">
        <f t="shared" si="210"/>
        <v>633.9150593546151</v>
      </c>
      <c r="X265" s="9">
        <f t="shared" si="210"/>
        <v>611.74626563729316</v>
      </c>
      <c r="Y265" s="9">
        <f t="shared" si="210"/>
        <v>590.86659675870555</v>
      </c>
      <c r="Z265" s="9">
        <f t="shared" si="210"/>
        <v>567.72295910451771</v>
      </c>
      <c r="AA265" s="9">
        <f t="shared" si="210"/>
        <v>546.59611524300988</v>
      </c>
      <c r="AB265" s="9">
        <f t="shared" si="210"/>
        <v>522.5476599275795</v>
      </c>
      <c r="AC265" s="532">
        <f t="shared" si="207"/>
        <v>455.49685606870599</v>
      </c>
      <c r="AD265" s="9">
        <f t="shared" si="208"/>
        <v>432.80841253110788</v>
      </c>
      <c r="AE265" s="9">
        <f t="shared" si="208"/>
        <v>411.64625640593772</v>
      </c>
      <c r="AF265" s="9">
        <f t="shared" si="208"/>
        <v>391.25284366706921</v>
      </c>
      <c r="AG265" s="9">
        <f t="shared" si="208"/>
        <v>371.7551341341233</v>
      </c>
      <c r="AH265" s="9">
        <f t="shared" si="208"/>
        <v>348.63453442437748</v>
      </c>
      <c r="AI265" s="9">
        <f t="shared" si="208"/>
        <v>325.04447789742352</v>
      </c>
      <c r="AJ265" s="9">
        <f t="shared" si="208"/>
        <v>306.85051078659973</v>
      </c>
      <c r="AK265" s="9">
        <f t="shared" si="208"/>
        <v>287.54371644653651</v>
      </c>
      <c r="AL265" s="9">
        <f t="shared" si="208"/>
        <v>268.89584032645138</v>
      </c>
      <c r="AM265" s="9">
        <f t="shared" si="208"/>
        <v>247.95984814099083</v>
      </c>
    </row>
    <row r="266" spans="1:39" outlineLevel="2">
      <c r="A266" s="37">
        <f>ROW()</f>
        <v>266</v>
      </c>
      <c r="C266" s="38" t="s">
        <v>4</v>
      </c>
      <c r="E266" s="922">
        <v>28.448539340886978</v>
      </c>
      <c r="F266" s="6">
        <v>34.186869239297593</v>
      </c>
      <c r="I266" s="9">
        <f t="shared" ref="I266:S266" si="211">I389+I496+I603+I710+I817+I924+I1031+I1138+I1245+I1352+I1459+I1566+I1673+I1780+I1887+I1994</f>
        <v>0</v>
      </c>
      <c r="J266" s="9">
        <f t="shared" si="211"/>
        <v>1.0910708969463683</v>
      </c>
      <c r="K266" s="9">
        <f t="shared" si="211"/>
        <v>2.0897719617295536</v>
      </c>
      <c r="L266" s="9">
        <f t="shared" si="211"/>
        <v>2.7307691611649427</v>
      </c>
      <c r="M266" s="9">
        <f t="shared" si="211"/>
        <v>2.6709858122727743</v>
      </c>
      <c r="N266" s="9">
        <f t="shared" si="211"/>
        <v>5.5223236772852893</v>
      </c>
      <c r="O266" s="9">
        <f t="shared" si="211"/>
        <v>5.4116348977577564</v>
      </c>
      <c r="P266" s="9">
        <f t="shared" si="211"/>
        <v>5.2623541179443594</v>
      </c>
      <c r="Q266" s="9">
        <f t="shared" si="211"/>
        <v>5.0709719128097879</v>
      </c>
      <c r="R266" s="9">
        <f t="shared" si="211"/>
        <v>4.8743268968351048</v>
      </c>
      <c r="S266" s="9">
        <f t="shared" si="211"/>
        <v>4.7903042266016724</v>
      </c>
      <c r="T266" s="9">
        <f t="shared" ref="T266:AB266" si="212">S341</f>
        <v>11.870537918851991</v>
      </c>
      <c r="U266" s="9">
        <f t="shared" si="212"/>
        <v>12.103782709165207</v>
      </c>
      <c r="V266" s="9">
        <f t="shared" si="212"/>
        <v>14.360874543757779</v>
      </c>
      <c r="W266" s="9">
        <f t="shared" si="212"/>
        <v>15.345443155574353</v>
      </c>
      <c r="X266" s="9">
        <f t="shared" si="212"/>
        <v>14.379145624787514</v>
      </c>
      <c r="Y266" s="9">
        <f t="shared" si="212"/>
        <v>18.649669411514104</v>
      </c>
      <c r="Z266" s="9">
        <f t="shared" si="212"/>
        <v>24.071895106323431</v>
      </c>
      <c r="AA266" s="9">
        <f t="shared" si="212"/>
        <v>27.927022188326056</v>
      </c>
      <c r="AB266" s="9">
        <f t="shared" si="212"/>
        <v>35.61948674575055</v>
      </c>
      <c r="AC266" s="532">
        <f t="shared" si="207"/>
        <v>34.128454252320523</v>
      </c>
      <c r="AD266" s="9">
        <f t="shared" si="208"/>
        <v>43.451490056045287</v>
      </c>
      <c r="AE266" s="9">
        <f t="shared" si="208"/>
        <v>46.403742080433645</v>
      </c>
      <c r="AF266" s="9">
        <f t="shared" si="208"/>
        <v>47.44325207888626</v>
      </c>
      <c r="AG266" s="9">
        <f t="shared" si="208"/>
        <v>49.100747439689798</v>
      </c>
      <c r="AH266" s="9">
        <f t="shared" si="208"/>
        <v>50.476978384111739</v>
      </c>
      <c r="AI266" s="9">
        <f t="shared" si="208"/>
        <v>50.996617554377195</v>
      </c>
      <c r="AJ266" s="9">
        <f t="shared" si="208"/>
        <v>52.272909539841955</v>
      </c>
      <c r="AK266" s="9">
        <f t="shared" si="208"/>
        <v>53.183587707913723</v>
      </c>
      <c r="AL266" s="9">
        <f t="shared" si="208"/>
        <v>55.107659050316656</v>
      </c>
      <c r="AM266" s="9">
        <f t="shared" si="208"/>
        <v>56.112351844911565</v>
      </c>
    </row>
    <row r="267" spans="1:39" outlineLevel="2">
      <c r="A267" s="37">
        <f>ROW()</f>
        <v>267</v>
      </c>
      <c r="C267" s="38" t="s">
        <v>5</v>
      </c>
      <c r="E267" s="922">
        <v>45.97704119847149</v>
      </c>
      <c r="F267" s="6">
        <v>55.251029820110844</v>
      </c>
      <c r="I267" s="9">
        <f t="shared" ref="I267:S267" si="213">I390+I497+I604+I711+I818+I925+I1032+I1139+I1246+I1353+I1460+I1567+I1674+I1781+I1888+I1995</f>
        <v>0</v>
      </c>
      <c r="J267" s="9">
        <f t="shared" si="213"/>
        <v>9.7256061854600286</v>
      </c>
      <c r="K267" s="9">
        <f t="shared" si="213"/>
        <v>11.921626414762459</v>
      </c>
      <c r="L267" s="9">
        <f t="shared" si="213"/>
        <v>12.589312922414448</v>
      </c>
      <c r="M267" s="9">
        <f t="shared" si="213"/>
        <v>13.139995902593416</v>
      </c>
      <c r="N267" s="9">
        <f t="shared" si="213"/>
        <v>13.299675078809898</v>
      </c>
      <c r="O267" s="9">
        <f t="shared" si="213"/>
        <v>18.598518427818281</v>
      </c>
      <c r="P267" s="9">
        <f t="shared" si="213"/>
        <v>19.076806879621522</v>
      </c>
      <c r="Q267" s="9">
        <f t="shared" si="213"/>
        <v>21.472340620674405</v>
      </c>
      <c r="R267" s="9">
        <f t="shared" si="213"/>
        <v>28.916448987050316</v>
      </c>
      <c r="S267" s="9">
        <f t="shared" si="213"/>
        <v>28.349418828262316</v>
      </c>
      <c r="T267" s="9">
        <f t="shared" ref="T267:AB267" si="214">S342</f>
        <v>44.93584785024678</v>
      </c>
      <c r="U267" s="9">
        <f t="shared" si="214"/>
        <v>105.07041939142032</v>
      </c>
      <c r="V267" s="9">
        <f t="shared" si="214"/>
        <v>105.69010426255053</v>
      </c>
      <c r="W267" s="9">
        <f t="shared" si="214"/>
        <v>110.71562173356688</v>
      </c>
      <c r="X267" s="9">
        <f t="shared" si="214"/>
        <v>114.71786555187842</v>
      </c>
      <c r="Y267" s="9">
        <f t="shared" si="214"/>
        <v>123.66208122059149</v>
      </c>
      <c r="Z267" s="9">
        <f t="shared" si="214"/>
        <v>124.53867298731996</v>
      </c>
      <c r="AA267" s="9">
        <f t="shared" si="214"/>
        <v>125.64329479599314</v>
      </c>
      <c r="AB267" s="9">
        <f t="shared" si="214"/>
        <v>122.78395239839294</v>
      </c>
      <c r="AC267" s="532">
        <f t="shared" si="207"/>
        <v>58.677802385272344</v>
      </c>
      <c r="AD267" s="9">
        <f t="shared" si="208"/>
        <v>61.099765881812807</v>
      </c>
      <c r="AE267" s="9">
        <f t="shared" si="208"/>
        <v>54.037008332646209</v>
      </c>
      <c r="AF267" s="9">
        <f t="shared" si="208"/>
        <v>51.966716138702679</v>
      </c>
      <c r="AG267" s="9">
        <f t="shared" si="208"/>
        <v>47.733513195147275</v>
      </c>
      <c r="AH267" s="9">
        <f t="shared" si="208"/>
        <v>45.334361595755411</v>
      </c>
      <c r="AI267" s="9">
        <f t="shared" si="208"/>
        <v>18.575867939671515</v>
      </c>
      <c r="AJ267" s="9">
        <f t="shared" si="208"/>
        <v>16.721779425389794</v>
      </c>
      <c r="AK267" s="9">
        <f t="shared" si="208"/>
        <v>15.312516481444913</v>
      </c>
      <c r="AL267" s="9">
        <f t="shared" si="208"/>
        <v>13.765199529224425</v>
      </c>
      <c r="AM267" s="9">
        <f t="shared" si="208"/>
        <v>12.529458961175166</v>
      </c>
    </row>
    <row r="268" spans="1:39" outlineLevel="2">
      <c r="A268" s="37">
        <f>ROW()</f>
        <v>268</v>
      </c>
      <c r="C268" s="38" t="s">
        <v>473</v>
      </c>
      <c r="E268" s="922">
        <v>28.165035632971634</v>
      </c>
      <c r="F268" s="6">
        <v>33.846180247317321</v>
      </c>
      <c r="I268" s="9">
        <f t="shared" ref="I268:S268" si="215">I391+I498+I605+I712+I819+I926+I1033+I1140+I1247+I1354+I1461+I1568+I1675+I1782+I1889+I1996</f>
        <v>0</v>
      </c>
      <c r="J268" s="9">
        <f t="shared" si="215"/>
        <v>0</v>
      </c>
      <c r="K268" s="9">
        <f t="shared" si="215"/>
        <v>0</v>
      </c>
      <c r="L268" s="9">
        <f t="shared" si="215"/>
        <v>0</v>
      </c>
      <c r="M268" s="9">
        <f t="shared" si="215"/>
        <v>0</v>
      </c>
      <c r="N268" s="9">
        <f t="shared" si="215"/>
        <v>0</v>
      </c>
      <c r="O268" s="9">
        <f t="shared" si="215"/>
        <v>0</v>
      </c>
      <c r="P268" s="9">
        <f t="shared" si="215"/>
        <v>0</v>
      </c>
      <c r="Q268" s="9">
        <f t="shared" si="215"/>
        <v>0</v>
      </c>
      <c r="R268" s="9">
        <f t="shared" si="215"/>
        <v>0</v>
      </c>
      <c r="S268" s="9">
        <f t="shared" si="215"/>
        <v>0</v>
      </c>
      <c r="T268" s="9">
        <f t="shared" ref="T268:AB268" si="216">S343</f>
        <v>0</v>
      </c>
      <c r="U268" s="9">
        <f t="shared" si="216"/>
        <v>0</v>
      </c>
      <c r="V268" s="9">
        <f t="shared" si="216"/>
        <v>0</v>
      </c>
      <c r="W268" s="9">
        <f t="shared" si="216"/>
        <v>0</v>
      </c>
      <c r="X268" s="9">
        <f t="shared" si="216"/>
        <v>0</v>
      </c>
      <c r="Y268" s="9">
        <f t="shared" si="216"/>
        <v>0</v>
      </c>
      <c r="Z268" s="9">
        <f t="shared" si="216"/>
        <v>4.190297049981818</v>
      </c>
      <c r="AA268" s="9">
        <f t="shared" si="216"/>
        <v>7.2496267886463954</v>
      </c>
      <c r="AB268" s="9">
        <f t="shared" si="216"/>
        <v>10.873715744913266</v>
      </c>
      <c r="AC268" s="532">
        <f t="shared" si="207"/>
        <v>30.821456018881232</v>
      </c>
      <c r="AD268" s="9">
        <f t="shared" si="208"/>
        <v>34.958525974839077</v>
      </c>
      <c r="AE268" s="9">
        <f t="shared" si="208"/>
        <v>29.335801802443342</v>
      </c>
      <c r="AF268" s="9">
        <f t="shared" si="208"/>
        <v>29.091146722762879</v>
      </c>
      <c r="AG268" s="9">
        <f t="shared" si="208"/>
        <v>37.150111043120198</v>
      </c>
      <c r="AH268" s="9">
        <f t="shared" si="208"/>
        <v>35.64693850091475</v>
      </c>
      <c r="AI268" s="9">
        <f t="shared" si="208"/>
        <v>30.941158504551701</v>
      </c>
      <c r="AJ268" s="9">
        <f t="shared" si="208"/>
        <v>38.821297458539405</v>
      </c>
      <c r="AK268" s="9">
        <f t="shared" si="208"/>
        <v>36.862432949347884</v>
      </c>
      <c r="AL268" s="9">
        <f t="shared" si="208"/>
        <v>31.331511976396659</v>
      </c>
      <c r="AM268" s="9">
        <f t="shared" si="208"/>
        <v>32.260062481879665</v>
      </c>
    </row>
    <row r="269" spans="1:39" outlineLevel="2">
      <c r="A269" s="37">
        <f>ROW()</f>
        <v>269</v>
      </c>
      <c r="C269" s="38" t="s">
        <v>474</v>
      </c>
      <c r="E269" s="922">
        <v>54.943681798073882</v>
      </c>
      <c r="F269" s="6">
        <v>66.026323624169692</v>
      </c>
      <c r="I269" s="9">
        <f t="shared" ref="I269:S269" si="217">I392+I499+I606+I713+I820+I927+I1034+I1141+I1248+I1355+I1462+I1569+I1676+I1783+I1890+I1997</f>
        <v>0</v>
      </c>
      <c r="J269" s="9">
        <f t="shared" si="217"/>
        <v>0</v>
      </c>
      <c r="K269" s="9">
        <f t="shared" si="217"/>
        <v>0</v>
      </c>
      <c r="L269" s="9">
        <f t="shared" si="217"/>
        <v>0</v>
      </c>
      <c r="M269" s="9">
        <f t="shared" si="217"/>
        <v>0</v>
      </c>
      <c r="N269" s="9">
        <f t="shared" si="217"/>
        <v>0</v>
      </c>
      <c r="O269" s="9">
        <f t="shared" si="217"/>
        <v>0</v>
      </c>
      <c r="P269" s="9">
        <f t="shared" si="217"/>
        <v>0</v>
      </c>
      <c r="Q269" s="9">
        <f t="shared" si="217"/>
        <v>0</v>
      </c>
      <c r="R269" s="9">
        <f t="shared" si="217"/>
        <v>0</v>
      </c>
      <c r="S269" s="9">
        <f t="shared" si="217"/>
        <v>0</v>
      </c>
      <c r="T269" s="9">
        <f t="shared" ref="T269:AB269" si="218">S344</f>
        <v>0</v>
      </c>
      <c r="U269" s="9">
        <f t="shared" si="218"/>
        <v>0</v>
      </c>
      <c r="V269" s="9">
        <f t="shared" si="218"/>
        <v>0</v>
      </c>
      <c r="W269" s="9">
        <f t="shared" si="218"/>
        <v>0</v>
      </c>
      <c r="X269" s="9">
        <f t="shared" si="218"/>
        <v>0</v>
      </c>
      <c r="Y269" s="9">
        <f t="shared" si="218"/>
        <v>0</v>
      </c>
      <c r="Z269" s="9">
        <f t="shared" si="218"/>
        <v>1.0594790293070453</v>
      </c>
      <c r="AA269" s="9">
        <f t="shared" si="218"/>
        <v>2.9506741925503546</v>
      </c>
      <c r="AB269" s="9">
        <f t="shared" si="218"/>
        <v>8.8688566789294061</v>
      </c>
      <c r="AC269" s="532">
        <f t="shared" si="207"/>
        <v>65.913581634477623</v>
      </c>
      <c r="AD269" s="9">
        <f t="shared" si="208"/>
        <v>69.279003113891847</v>
      </c>
      <c r="AE269" s="9">
        <f t="shared" si="208"/>
        <v>68.920604328619916</v>
      </c>
      <c r="AF269" s="9">
        <f t="shared" si="208"/>
        <v>69.642528815907724</v>
      </c>
      <c r="AG269" s="9">
        <f t="shared" si="208"/>
        <v>70.956585268660135</v>
      </c>
      <c r="AH269" s="9">
        <f t="shared" si="208"/>
        <v>68.959112726662624</v>
      </c>
      <c r="AI269" s="9">
        <f t="shared" ref="AI269:AM269" si="219">AH344</f>
        <v>55.358945833188749</v>
      </c>
      <c r="AJ269" s="9">
        <f t="shared" si="219"/>
        <v>54.681917792661707</v>
      </c>
      <c r="AK269" s="9">
        <f t="shared" si="219"/>
        <v>54.51988596785818</v>
      </c>
      <c r="AL269" s="9">
        <f t="shared" si="219"/>
        <v>54.186068682145226</v>
      </c>
      <c r="AM269" s="9">
        <f t="shared" si="219"/>
        <v>53.679341459635779</v>
      </c>
    </row>
    <row r="270" spans="1:39" outlineLevel="2">
      <c r="A270" s="37">
        <f>ROW()</f>
        <v>270</v>
      </c>
      <c r="C270" s="38" t="s">
        <v>477</v>
      </c>
      <c r="E270" s="922">
        <v>102.87460747189471</v>
      </c>
      <c r="F270" s="6">
        <v>123.62535424203885</v>
      </c>
      <c r="I270" s="9">
        <f t="shared" ref="I270:S270" si="220">I393+I500+I607+I714+I821+I928+I1035+I1142+I1249+I1356+I1463+I1570+I1677+I1784+I1891+I1998</f>
        <v>0</v>
      </c>
      <c r="J270" s="9">
        <f t="shared" si="220"/>
        <v>0</v>
      </c>
      <c r="K270" s="9">
        <f t="shared" si="220"/>
        <v>0</v>
      </c>
      <c r="L270" s="9">
        <f t="shared" si="220"/>
        <v>0</v>
      </c>
      <c r="M270" s="9">
        <f t="shared" si="220"/>
        <v>0</v>
      </c>
      <c r="N270" s="9">
        <f t="shared" si="220"/>
        <v>0</v>
      </c>
      <c r="O270" s="9">
        <f t="shared" si="220"/>
        <v>0</v>
      </c>
      <c r="P270" s="9">
        <f t="shared" si="220"/>
        <v>0</v>
      </c>
      <c r="Q270" s="9">
        <f t="shared" si="220"/>
        <v>0</v>
      </c>
      <c r="R270" s="9">
        <f t="shared" si="220"/>
        <v>0</v>
      </c>
      <c r="S270" s="9">
        <f t="shared" si="220"/>
        <v>0</v>
      </c>
      <c r="T270" s="9">
        <f t="shared" ref="T270:AB270" si="221">S345</f>
        <v>0</v>
      </c>
      <c r="U270" s="9">
        <f t="shared" si="221"/>
        <v>0</v>
      </c>
      <c r="V270" s="9">
        <f t="shared" si="221"/>
        <v>0</v>
      </c>
      <c r="W270" s="9">
        <f t="shared" si="221"/>
        <v>0</v>
      </c>
      <c r="X270" s="9">
        <f t="shared" si="221"/>
        <v>0</v>
      </c>
      <c r="Y270" s="9">
        <f t="shared" si="221"/>
        <v>0</v>
      </c>
      <c r="Z270" s="9">
        <f t="shared" si="221"/>
        <v>6.6253126346713636</v>
      </c>
      <c r="AA270" s="9">
        <f t="shared" si="221"/>
        <v>14.370417499638357</v>
      </c>
      <c r="AB270" s="9">
        <f t="shared" si="221"/>
        <v>17.8871232255838</v>
      </c>
      <c r="AC270" s="532">
        <f t="shared" si="207"/>
        <v>122.85058486973652</v>
      </c>
      <c r="AD270" s="9">
        <f t="shared" ref="AD270:AH274" si="222">AC345</f>
        <v>125.68906966315173</v>
      </c>
      <c r="AE270" s="9">
        <f t="shared" si="222"/>
        <v>82.887634677285604</v>
      </c>
      <c r="AF270" s="9">
        <f t="shared" si="222"/>
        <v>91.380868402215995</v>
      </c>
      <c r="AG270" s="9">
        <f t="shared" si="222"/>
        <v>98.428732420957701</v>
      </c>
      <c r="AH270" s="9">
        <f t="shared" si="222"/>
        <v>109.17847796708509</v>
      </c>
      <c r="AI270" s="9">
        <f t="shared" ref="AI270:AM270" si="223">AH345</f>
        <v>74.197123178261137</v>
      </c>
      <c r="AJ270" s="9">
        <f t="shared" si="223"/>
        <v>80.636781284335612</v>
      </c>
      <c r="AK270" s="9">
        <f t="shared" si="223"/>
        <v>85.01028816943321</v>
      </c>
      <c r="AL270" s="9">
        <f t="shared" si="223"/>
        <v>88.324997412723263</v>
      </c>
      <c r="AM270" s="9">
        <f t="shared" si="223"/>
        <v>91.569103326922374</v>
      </c>
    </row>
    <row r="271" spans="1:39" outlineLevel="2">
      <c r="A271" s="37">
        <f>ROW()</f>
        <v>271</v>
      </c>
      <c r="C271" s="38" t="s">
        <v>511</v>
      </c>
      <c r="E271" s="922">
        <v>5.0273156768361513</v>
      </c>
      <c r="F271" s="6">
        <v>6.0413711090486446</v>
      </c>
      <c r="I271" s="9">
        <f t="shared" ref="I271:S271" si="224">I394+I501+I608+I715+I822+I929+I1036+I1143+I1250+I1357+I1464+I1571+I1678+I1785+I1892+I1999</f>
        <v>0</v>
      </c>
      <c r="J271" s="9">
        <f t="shared" si="224"/>
        <v>0</v>
      </c>
      <c r="K271" s="9">
        <f t="shared" si="224"/>
        <v>0</v>
      </c>
      <c r="L271" s="9">
        <f t="shared" si="224"/>
        <v>0</v>
      </c>
      <c r="M271" s="9">
        <f t="shared" si="224"/>
        <v>0</v>
      </c>
      <c r="N271" s="9">
        <f t="shared" si="224"/>
        <v>0</v>
      </c>
      <c r="O271" s="9">
        <f t="shared" si="224"/>
        <v>0</v>
      </c>
      <c r="P271" s="9">
        <f t="shared" si="224"/>
        <v>0</v>
      </c>
      <c r="Q271" s="9">
        <f t="shared" si="224"/>
        <v>0</v>
      </c>
      <c r="R271" s="9">
        <f t="shared" si="224"/>
        <v>0</v>
      </c>
      <c r="S271" s="9">
        <f t="shared" si="224"/>
        <v>0</v>
      </c>
      <c r="T271" s="9">
        <f t="shared" ref="T271:AB271" si="225">S346</f>
        <v>0</v>
      </c>
      <c r="U271" s="9">
        <f t="shared" si="225"/>
        <v>4.2475664840806644</v>
      </c>
      <c r="V271" s="9">
        <f t="shared" si="225"/>
        <v>6.2369054094363676</v>
      </c>
      <c r="W271" s="9">
        <f t="shared" si="225"/>
        <v>7.4378028183181826</v>
      </c>
      <c r="X271" s="9">
        <f t="shared" si="225"/>
        <v>7.183114820029104</v>
      </c>
      <c r="Y271" s="9">
        <f t="shared" si="225"/>
        <v>7.0623916558166746</v>
      </c>
      <c r="Z271" s="9">
        <f t="shared" si="225"/>
        <v>6.8238420133403963</v>
      </c>
      <c r="AA271" s="9">
        <f t="shared" si="225"/>
        <v>6.559577421833815</v>
      </c>
      <c r="AB271" s="9">
        <f t="shared" si="225"/>
        <v>6.2953128303272337</v>
      </c>
      <c r="AC271" s="532">
        <f t="shared" si="207"/>
        <v>6.031048238820655</v>
      </c>
      <c r="AD271" s="9">
        <f t="shared" si="222"/>
        <v>5.7667836473140737</v>
      </c>
      <c r="AE271" s="9">
        <f t="shared" si="222"/>
        <v>6.2021211389239177</v>
      </c>
      <c r="AF271" s="9">
        <f t="shared" si="222"/>
        <v>7.1483165227399983</v>
      </c>
      <c r="AG271" s="9">
        <f t="shared" si="222"/>
        <v>6.684849197577714</v>
      </c>
      <c r="AH271" s="9">
        <f t="shared" si="222"/>
        <v>7.3497610078902991</v>
      </c>
      <c r="AI271" s="9">
        <f t="shared" ref="AI271:AM271" si="226">AH346</f>
        <v>10.211076466108565</v>
      </c>
      <c r="AJ271" s="9">
        <f t="shared" si="226"/>
        <v>11.405774113793322</v>
      </c>
      <c r="AK271" s="9">
        <f t="shared" si="226"/>
        <v>31.838587234296149</v>
      </c>
      <c r="AL271" s="9">
        <f t="shared" si="226"/>
        <v>46.224470419711025</v>
      </c>
      <c r="AM271" s="9">
        <f t="shared" si="226"/>
        <v>51.815660542479485</v>
      </c>
    </row>
    <row r="272" spans="1:39" outlineLevel="2">
      <c r="A272" s="37">
        <f>ROW()</f>
        <v>272</v>
      </c>
      <c r="C272" s="38" t="s">
        <v>655</v>
      </c>
      <c r="E272" s="922"/>
      <c r="I272" s="9">
        <f t="shared" ref="I272:S272" si="227">I395+I502+I609+I716+I823+I930+I1037+I1144+I1251+I1358+I1465+I1572+I1679+I1786+I1893+I2000</f>
        <v>0</v>
      </c>
      <c r="J272" s="9">
        <f t="shared" si="227"/>
        <v>0</v>
      </c>
      <c r="K272" s="9">
        <f t="shared" si="227"/>
        <v>0</v>
      </c>
      <c r="L272" s="9">
        <f t="shared" si="227"/>
        <v>0</v>
      </c>
      <c r="M272" s="9">
        <f t="shared" si="227"/>
        <v>0</v>
      </c>
      <c r="N272" s="9">
        <f t="shared" si="227"/>
        <v>0</v>
      </c>
      <c r="O272" s="9">
        <f t="shared" si="227"/>
        <v>0</v>
      </c>
      <c r="P272" s="9">
        <f t="shared" si="227"/>
        <v>0</v>
      </c>
      <c r="Q272" s="9">
        <f t="shared" si="227"/>
        <v>0</v>
      </c>
      <c r="R272" s="9">
        <f t="shared" si="227"/>
        <v>0</v>
      </c>
      <c r="S272" s="9">
        <f t="shared" si="227"/>
        <v>0</v>
      </c>
      <c r="T272" s="9">
        <f t="shared" ref="T272:AB272" si="228">S347</f>
        <v>0</v>
      </c>
      <c r="U272" s="9">
        <f t="shared" si="228"/>
        <v>0</v>
      </c>
      <c r="V272" s="9">
        <f t="shared" si="228"/>
        <v>0</v>
      </c>
      <c r="W272" s="9">
        <f t="shared" si="228"/>
        <v>0</v>
      </c>
      <c r="X272" s="9">
        <f t="shared" si="228"/>
        <v>0</v>
      </c>
      <c r="Y272" s="9">
        <f t="shared" si="228"/>
        <v>0</v>
      </c>
      <c r="Z272" s="9">
        <f t="shared" si="228"/>
        <v>0</v>
      </c>
      <c r="AA272" s="9">
        <f t="shared" si="228"/>
        <v>0</v>
      </c>
      <c r="AB272" s="9">
        <f t="shared" si="228"/>
        <v>0</v>
      </c>
      <c r="AC272" s="532">
        <f t="shared" si="207"/>
        <v>0</v>
      </c>
      <c r="AD272" s="9">
        <f t="shared" si="222"/>
        <v>0</v>
      </c>
      <c r="AE272" s="9">
        <f t="shared" si="222"/>
        <v>0</v>
      </c>
      <c r="AF272" s="9">
        <f t="shared" si="222"/>
        <v>0</v>
      </c>
      <c r="AG272" s="9">
        <f t="shared" si="222"/>
        <v>0</v>
      </c>
      <c r="AH272" s="9">
        <f t="shared" si="222"/>
        <v>0</v>
      </c>
      <c r="AI272" s="9">
        <f t="shared" ref="AI272:AM272" si="229">AH347</f>
        <v>81.064696293941125</v>
      </c>
      <c r="AJ272" s="9">
        <f t="shared" si="229"/>
        <v>64.8517570351529</v>
      </c>
      <c r="AK272" s="9">
        <f t="shared" si="229"/>
        <v>48.638817776364675</v>
      </c>
      <c r="AL272" s="9">
        <f t="shared" si="229"/>
        <v>32.42587851757645</v>
      </c>
      <c r="AM272" s="9">
        <f t="shared" si="229"/>
        <v>16.212939258788225</v>
      </c>
    </row>
    <row r="273" spans="1:39" outlineLevel="2">
      <c r="A273" s="37">
        <f>ROW()</f>
        <v>273</v>
      </c>
      <c r="C273" s="38" t="s">
        <v>656</v>
      </c>
      <c r="E273" s="922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>
        <f>X348</f>
        <v>0</v>
      </c>
      <c r="Z273" s="9">
        <f>Y348</f>
        <v>0</v>
      </c>
      <c r="AA273" s="9">
        <f>Z348</f>
        <v>0</v>
      </c>
      <c r="AB273" s="9">
        <f>AA348</f>
        <v>0</v>
      </c>
      <c r="AC273" s="532">
        <f t="shared" si="207"/>
        <v>0</v>
      </c>
      <c r="AD273" s="9">
        <f t="shared" si="222"/>
        <v>0</v>
      </c>
      <c r="AE273" s="9">
        <f t="shared" si="222"/>
        <v>0</v>
      </c>
      <c r="AF273" s="9">
        <f t="shared" si="222"/>
        <v>0</v>
      </c>
      <c r="AG273" s="9">
        <f t="shared" si="222"/>
        <v>0</v>
      </c>
      <c r="AH273" s="9">
        <f t="shared" si="222"/>
        <v>0</v>
      </c>
      <c r="AI273" s="9">
        <f t="shared" ref="AI273:AM274" si="230">AH348</f>
        <v>0</v>
      </c>
      <c r="AJ273" s="9">
        <f t="shared" si="230"/>
        <v>0</v>
      </c>
      <c r="AK273" s="9">
        <f t="shared" si="230"/>
        <v>0</v>
      </c>
      <c r="AL273" s="9">
        <f t="shared" si="230"/>
        <v>0</v>
      </c>
      <c r="AM273" s="9">
        <f t="shared" si="230"/>
        <v>0</v>
      </c>
    </row>
    <row r="274" spans="1:39" outlineLevel="2">
      <c r="A274" s="37">
        <f>ROW()</f>
        <v>274</v>
      </c>
      <c r="C274" s="38" t="s">
        <v>667</v>
      </c>
      <c r="E274" s="922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532">
        <f t="shared" si="207"/>
        <v>0</v>
      </c>
      <c r="AD274" s="9">
        <f t="shared" si="222"/>
        <v>0</v>
      </c>
      <c r="AE274" s="9">
        <f t="shared" si="222"/>
        <v>0</v>
      </c>
      <c r="AF274" s="9">
        <f t="shared" si="222"/>
        <v>0</v>
      </c>
      <c r="AG274" s="9">
        <f t="shared" si="222"/>
        <v>0</v>
      </c>
      <c r="AH274" s="9">
        <f t="shared" si="222"/>
        <v>0</v>
      </c>
      <c r="AI274" s="9">
        <f t="shared" si="230"/>
        <v>0</v>
      </c>
      <c r="AJ274" s="9">
        <f t="shared" si="230"/>
        <v>0</v>
      </c>
      <c r="AK274" s="9">
        <f t="shared" si="230"/>
        <v>0</v>
      </c>
      <c r="AL274" s="9">
        <f t="shared" si="230"/>
        <v>0</v>
      </c>
      <c r="AM274" s="9">
        <f t="shared" si="230"/>
        <v>0</v>
      </c>
    </row>
    <row r="275" spans="1:39" ht="13.5" customHeight="1" outlineLevel="2">
      <c r="A275" s="37">
        <f>ROW()</f>
        <v>275</v>
      </c>
      <c r="C275" s="38" t="s">
        <v>212</v>
      </c>
      <c r="E275" s="922">
        <v>5.9464689591290272</v>
      </c>
      <c r="F275" s="6">
        <v>7.1459259930829129</v>
      </c>
      <c r="I275" s="9">
        <f t="shared" ref="I275:S275" si="231">I398+I505+I612+I719+I826+I933+I1040+I1147+I1254+I1361+I1468+I1575+I1682+I1789+I1896+I2003</f>
        <v>0</v>
      </c>
      <c r="J275" s="9">
        <f t="shared" si="231"/>
        <v>0</v>
      </c>
      <c r="K275" s="9">
        <f t="shared" si="231"/>
        <v>0</v>
      </c>
      <c r="L275" s="9">
        <f t="shared" si="231"/>
        <v>0</v>
      </c>
      <c r="M275" s="9">
        <f t="shared" si="231"/>
        <v>0</v>
      </c>
      <c r="N275" s="9">
        <f t="shared" si="231"/>
        <v>0</v>
      </c>
      <c r="O275" s="9">
        <f t="shared" si="231"/>
        <v>0</v>
      </c>
      <c r="P275" s="9">
        <f t="shared" si="231"/>
        <v>-0.19312703552496632</v>
      </c>
      <c r="Q275" s="9">
        <f t="shared" si="231"/>
        <v>2.615349741746253</v>
      </c>
      <c r="R275" s="9">
        <f t="shared" si="231"/>
        <v>4.7520412833522849</v>
      </c>
      <c r="S275" s="9">
        <f t="shared" si="231"/>
        <v>5.7296814404355132</v>
      </c>
      <c r="T275" s="9">
        <f t="shared" ref="T275:AI276" si="232">S350</f>
        <v>6.8820327883538877</v>
      </c>
      <c r="U275" s="9">
        <f t="shared" si="232"/>
        <v>6.8592527005725898</v>
      </c>
      <c r="V275" s="9">
        <f t="shared" si="232"/>
        <v>6.805944308097482</v>
      </c>
      <c r="W275" s="9">
        <f t="shared" si="232"/>
        <v>7.0568452594782398</v>
      </c>
      <c r="X275" s="9">
        <f t="shared" si="232"/>
        <v>7.0576272934319455</v>
      </c>
      <c r="Y275" s="9">
        <f t="shared" si="232"/>
        <v>7.0538065117529793</v>
      </c>
      <c r="Z275" s="9">
        <f t="shared" si="232"/>
        <v>7.1337157736883512</v>
      </c>
      <c r="AA275" s="9">
        <f t="shared" si="232"/>
        <v>7.1337157736883512</v>
      </c>
      <c r="AB275" s="9">
        <f t="shared" si="232"/>
        <v>7.1337157736883512</v>
      </c>
      <c r="AC275" s="532">
        <f t="shared" si="207"/>
        <v>7.1337157736883512</v>
      </c>
      <c r="AD275" s="9">
        <f t="shared" si="232"/>
        <v>7.1337157736883512</v>
      </c>
      <c r="AE275" s="9">
        <f t="shared" si="232"/>
        <v>7.1337157736883512</v>
      </c>
      <c r="AF275" s="9">
        <f t="shared" si="232"/>
        <v>7.1337157736883512</v>
      </c>
      <c r="AG275" s="9">
        <f t="shared" si="232"/>
        <v>7.1337157736883512</v>
      </c>
      <c r="AH275" s="9">
        <f t="shared" si="232"/>
        <v>7.1337157736883512</v>
      </c>
      <c r="AI275" s="9">
        <f t="shared" si="232"/>
        <v>7.1337157736883512</v>
      </c>
      <c r="AJ275" s="9">
        <f t="shared" ref="AJ275:AM276" si="233">AI350</f>
        <v>7.1337157736883512</v>
      </c>
      <c r="AK275" s="9">
        <f t="shared" si="233"/>
        <v>7.1337157736883512</v>
      </c>
      <c r="AL275" s="9">
        <f t="shared" si="233"/>
        <v>7.1337157736883512</v>
      </c>
      <c r="AM275" s="9">
        <f t="shared" si="233"/>
        <v>7.1337157736883512</v>
      </c>
    </row>
    <row r="276" spans="1:39" ht="13.5" customHeight="1" outlineLevel="2">
      <c r="A276" s="37">
        <f>ROW()</f>
        <v>276</v>
      </c>
      <c r="C276" s="159" t="s">
        <v>362</v>
      </c>
      <c r="D276" s="30"/>
      <c r="E276" s="925">
        <v>-1.4699815641041715E-15</v>
      </c>
      <c r="F276" s="30">
        <v>-1.766490255054361E-15</v>
      </c>
      <c r="G276" s="30"/>
      <c r="H276" s="30"/>
      <c r="I276" s="15">
        <f t="shared" ref="I276:S276" si="234">I399+I506+I613+I720+I827+I934+I1041+I1148+I1255+I1362+I1469+I1576+I1683+I1790+I1897+I2004</f>
        <v>0</v>
      </c>
      <c r="J276" s="15">
        <f t="shared" si="234"/>
        <v>0</v>
      </c>
      <c r="K276" s="15">
        <f t="shared" si="234"/>
        <v>0</v>
      </c>
      <c r="L276" s="15">
        <f t="shared" si="234"/>
        <v>0</v>
      </c>
      <c r="M276" s="15">
        <f t="shared" si="234"/>
        <v>0</v>
      </c>
      <c r="N276" s="15">
        <f t="shared" si="234"/>
        <v>0</v>
      </c>
      <c r="O276" s="15">
        <f t="shared" si="234"/>
        <v>0</v>
      </c>
      <c r="P276" s="15">
        <f t="shared" si="234"/>
        <v>0</v>
      </c>
      <c r="Q276" s="15">
        <f t="shared" si="234"/>
        <v>0</v>
      </c>
      <c r="R276" s="15">
        <f t="shared" si="234"/>
        <v>0</v>
      </c>
      <c r="S276" s="15">
        <f t="shared" si="234"/>
        <v>0</v>
      </c>
      <c r="T276" s="15">
        <f t="shared" si="232"/>
        <v>0</v>
      </c>
      <c r="U276" s="15">
        <f t="shared" si="232"/>
        <v>0</v>
      </c>
      <c r="V276" s="15">
        <f t="shared" si="232"/>
        <v>0</v>
      </c>
      <c r="W276" s="15">
        <f t="shared" si="232"/>
        <v>0</v>
      </c>
      <c r="X276" s="15">
        <f t="shared" si="232"/>
        <v>0</v>
      </c>
      <c r="Y276" s="15">
        <f t="shared" si="232"/>
        <v>0</v>
      </c>
      <c r="Z276" s="15">
        <f t="shared" si="232"/>
        <v>0</v>
      </c>
      <c r="AA276" s="15">
        <f t="shared" si="232"/>
        <v>-5.8782395305829474E-16</v>
      </c>
      <c r="AB276" s="15">
        <f t="shared" si="232"/>
        <v>-1.1756479061165897E-15</v>
      </c>
      <c r="AC276" s="898">
        <f t="shared" si="207"/>
        <v>-1.7634718591748839E-15</v>
      </c>
      <c r="AD276" s="15">
        <f t="shared" si="232"/>
        <v>-2.3512958122331786E-15</v>
      </c>
      <c r="AE276" s="15">
        <f t="shared" si="232"/>
        <v>2.3617880114096534</v>
      </c>
      <c r="AF276" s="15">
        <f t="shared" si="232"/>
        <v>4.0826915944897051</v>
      </c>
      <c r="AG276" s="15">
        <f t="shared" si="232"/>
        <v>5.5914711731057567</v>
      </c>
      <c r="AH276" s="15">
        <f t="shared" si="232"/>
        <v>7.2352991529873609</v>
      </c>
      <c r="AI276" s="15">
        <f t="shared" si="232"/>
        <v>8.6887818841405124</v>
      </c>
      <c r="AJ276" s="15">
        <f t="shared" si="233"/>
        <v>9.9788471673418631</v>
      </c>
      <c r="AK276" s="15">
        <f t="shared" si="233"/>
        <v>11.371480706607228</v>
      </c>
      <c r="AL276" s="15">
        <f t="shared" si="233"/>
        <v>12.646991808748105</v>
      </c>
      <c r="AM276" s="15">
        <f t="shared" si="233"/>
        <v>13.632139177738454</v>
      </c>
    </row>
    <row r="277" spans="1:39" outlineLevel="2">
      <c r="A277" s="37">
        <f>ROW()</f>
        <v>277</v>
      </c>
      <c r="C277" s="38" t="s">
        <v>1</v>
      </c>
      <c r="E277" s="9">
        <f t="shared" ref="E277" si="235">SUM(E264:E276)</f>
        <v>1999.4868137715143</v>
      </c>
      <c r="F277" s="6">
        <v>2402.8015438340367</v>
      </c>
      <c r="I277" s="9">
        <f t="shared" ref="I277:AM277" si="236">SUM(I264:I276)</f>
        <v>0</v>
      </c>
      <c r="J277" s="9">
        <f t="shared" si="236"/>
        <v>9.6560030527748903</v>
      </c>
      <c r="K277" s="9">
        <f t="shared" si="236"/>
        <v>15.28527429429284</v>
      </c>
      <c r="L277" s="9">
        <f t="shared" si="236"/>
        <v>16.48059021068347</v>
      </c>
      <c r="M277" s="9">
        <f t="shared" si="236"/>
        <v>16.088123433099337</v>
      </c>
      <c r="N277" s="9">
        <f t="shared" si="236"/>
        <v>19.660096064457484</v>
      </c>
      <c r="O277" s="9">
        <f t="shared" si="236"/>
        <v>105.74186951511196</v>
      </c>
      <c r="P277" s="9">
        <f t="shared" si="236"/>
        <v>723.73470330851546</v>
      </c>
      <c r="Q277" s="9">
        <f t="shared" si="236"/>
        <v>726.41431933996353</v>
      </c>
      <c r="R277" s="9">
        <f t="shared" si="236"/>
        <v>1655.0339750560663</v>
      </c>
      <c r="S277" s="9">
        <f t="shared" si="236"/>
        <v>1629.1220268508253</v>
      </c>
      <c r="T277" s="9">
        <f t="shared" si="236"/>
        <v>2534.3679179898936</v>
      </c>
      <c r="U277" s="9">
        <f t="shared" si="236"/>
        <v>2655.4166778740901</v>
      </c>
      <c r="V277" s="9">
        <f t="shared" si="236"/>
        <v>2638.676276597123</v>
      </c>
      <c r="W277" s="9">
        <f t="shared" si="236"/>
        <v>2606.4987146209492</v>
      </c>
      <c r="X277" s="9">
        <f t="shared" si="236"/>
        <v>2560.5873301442271</v>
      </c>
      <c r="Y277" s="9">
        <f t="shared" si="236"/>
        <v>2528.8346410364616</v>
      </c>
      <c r="Z277" s="9">
        <f t="shared" si="236"/>
        <v>2495.6324162286969</v>
      </c>
      <c r="AA277" s="9">
        <f t="shared" si="236"/>
        <v>2463.7552920570415</v>
      </c>
      <c r="AB277" s="9">
        <f t="shared" si="236"/>
        <v>2429.2516530204352</v>
      </c>
      <c r="AC277" s="9">
        <f t="shared" si="236"/>
        <v>2398.6958850236574</v>
      </c>
      <c r="AD277" s="9">
        <f t="shared" si="236"/>
        <v>2370.6738843248768</v>
      </c>
      <c r="AE277" s="9">
        <f t="shared" si="236"/>
        <v>2261.5424664310731</v>
      </c>
      <c r="AF277" s="9">
        <f t="shared" si="236"/>
        <v>2216.3443038048604</v>
      </c>
      <c r="AG277" s="9">
        <f t="shared" si="236"/>
        <v>2174.9532120700678</v>
      </c>
      <c r="AH277" s="9">
        <f t="shared" si="236"/>
        <v>2122.5156425741307</v>
      </c>
      <c r="AI277" s="9">
        <f t="shared" si="236"/>
        <v>2066.9056005626699</v>
      </c>
      <c r="AJ277" s="9">
        <f t="shared" si="236"/>
        <v>2010.270641809826</v>
      </c>
      <c r="AK277" s="9">
        <f t="shared" si="236"/>
        <v>1960.5478488254296</v>
      </c>
      <c r="AL277" s="9">
        <f t="shared" si="236"/>
        <v>1901.3877172337097</v>
      </c>
      <c r="AM277" s="9">
        <f t="shared" si="236"/>
        <v>1836.5586979750688</v>
      </c>
    </row>
    <row r="278" spans="1:39" outlineLevel="2">
      <c r="A278" s="37">
        <f>ROW()</f>
        <v>278</v>
      </c>
      <c r="B278" s="343" t="s">
        <v>31</v>
      </c>
      <c r="E278" s="39"/>
      <c r="H278" s="329" t="s">
        <v>47</v>
      </c>
      <c r="I278" s="331" t="str">
        <f t="shared" ref="I278:AH278" si="237">IF(ROUND(I277-(I400+I507+I614+I721+I828+I935+I1042+I1149+I1256+I1363+I1470+I1577+I1684+I1791+I1898+I2005+I2112+I2219+I2326+I2433+I2540+I2662+I2769+I2876+I2983+I3090),6)=0,"OK","Wrong")</f>
        <v>OK</v>
      </c>
      <c r="J278" s="331" t="str">
        <f t="shared" si="237"/>
        <v>OK</v>
      </c>
      <c r="K278" s="331" t="str">
        <f t="shared" si="237"/>
        <v>OK</v>
      </c>
      <c r="L278" s="331" t="str">
        <f t="shared" si="237"/>
        <v>OK</v>
      </c>
      <c r="M278" s="331" t="str">
        <f t="shared" si="237"/>
        <v>OK</v>
      </c>
      <c r="N278" s="331" t="str">
        <f t="shared" si="237"/>
        <v>OK</v>
      </c>
      <c r="O278" s="331" t="str">
        <f t="shared" si="237"/>
        <v>OK</v>
      </c>
      <c r="P278" s="331" t="str">
        <f t="shared" si="237"/>
        <v>OK</v>
      </c>
      <c r="Q278" s="331" t="str">
        <f t="shared" si="237"/>
        <v>OK</v>
      </c>
      <c r="R278" s="331" t="str">
        <f t="shared" si="237"/>
        <v>OK</v>
      </c>
      <c r="S278" s="331" t="str">
        <f t="shared" si="237"/>
        <v>OK</v>
      </c>
      <c r="T278" s="331" t="str">
        <f t="shared" si="237"/>
        <v>OK</v>
      </c>
      <c r="U278" s="331" t="str">
        <f t="shared" si="237"/>
        <v>OK</v>
      </c>
      <c r="V278" s="331" t="str">
        <f t="shared" si="237"/>
        <v>OK</v>
      </c>
      <c r="W278" s="331" t="str">
        <f t="shared" si="237"/>
        <v>OK</v>
      </c>
      <c r="X278" s="331" t="str">
        <f t="shared" si="237"/>
        <v>OK</v>
      </c>
      <c r="Y278" s="331" t="str">
        <f t="shared" si="237"/>
        <v>OK</v>
      </c>
      <c r="Z278" s="331" t="str">
        <f t="shared" si="237"/>
        <v>OK</v>
      </c>
      <c r="AA278" s="331" t="str">
        <f t="shared" si="237"/>
        <v>OK</v>
      </c>
      <c r="AB278" s="331" t="str">
        <f t="shared" si="237"/>
        <v>OK</v>
      </c>
      <c r="AC278" s="331" t="str">
        <f t="shared" si="237"/>
        <v>OK</v>
      </c>
      <c r="AD278" s="331" t="str">
        <f t="shared" si="237"/>
        <v>OK</v>
      </c>
      <c r="AE278" s="331" t="str">
        <f t="shared" si="237"/>
        <v>OK</v>
      </c>
      <c r="AF278" s="331" t="str">
        <f t="shared" si="237"/>
        <v>OK</v>
      </c>
      <c r="AG278" s="331" t="str">
        <f t="shared" si="237"/>
        <v>OK</v>
      </c>
      <c r="AH278" s="331" t="str">
        <f t="shared" si="237"/>
        <v>OK</v>
      </c>
      <c r="AI278" s="331" t="str">
        <f t="shared" ref="AI278:AM278" si="238">IF(ROUND(AI277-(AI400+AI507+AI614+AI721+AI828+AI935+AI1042+AI1149+AI1256+AI1363+AI1470+AI1577+AI1684+AI1791+AI1898+AI2005+AI2112+AI2219+AI2326+AI2433+AI2540+AI2662+AI2769+AI2876+AI2983+AI3090+AI3197+AI3304+AI3411+AI3518+AI3625),6)=0,"OK","Wrong")</f>
        <v>OK</v>
      </c>
      <c r="AJ278" s="331" t="str">
        <f t="shared" si="238"/>
        <v>OK</v>
      </c>
      <c r="AK278" s="331" t="str">
        <f t="shared" si="238"/>
        <v>OK</v>
      </c>
      <c r="AL278" s="331" t="str">
        <f t="shared" si="238"/>
        <v>OK</v>
      </c>
      <c r="AM278" s="331" t="str">
        <f t="shared" si="238"/>
        <v>OK</v>
      </c>
    </row>
    <row r="279" spans="1:39" outlineLevel="2">
      <c r="A279" s="37">
        <f>ROW()</f>
        <v>279</v>
      </c>
      <c r="C279" s="38" t="s">
        <v>2</v>
      </c>
      <c r="E279" s="922"/>
      <c r="I279" s="13">
        <f>Inputs!I835</f>
        <v>2.6486802506319562</v>
      </c>
      <c r="J279" s="13">
        <f>Inputs!J835</f>
        <v>5.5699590224762667E-2</v>
      </c>
      <c r="K279" s="13">
        <f>Inputs!K835</f>
        <v>0.11485458605727582</v>
      </c>
      <c r="L279" s="13">
        <f>Inputs!L835</f>
        <v>3.7096372745490972E-5</v>
      </c>
      <c r="M279" s="13">
        <f>Inputs!M835</f>
        <v>1.0625940247539445</v>
      </c>
      <c r="N279" s="13">
        <f>Inputs!N835</f>
        <v>12.368843392302056</v>
      </c>
      <c r="O279" s="13">
        <f>Inputs!O835</f>
        <v>370.44734959233955</v>
      </c>
      <c r="P279" s="13">
        <f>Inputs!P835</f>
        <v>1.7942983904718868</v>
      </c>
      <c r="Q279" s="13">
        <f>Inputs!Q835</f>
        <v>745.02437933535566</v>
      </c>
      <c r="R279" s="13">
        <f>Inputs!R835</f>
        <v>0</v>
      </c>
      <c r="S279" s="13">
        <f>Inputs!S835</f>
        <v>705.61200356251777</v>
      </c>
      <c r="T279" s="13">
        <f>Inputs!T835</f>
        <v>64.412739246480484</v>
      </c>
      <c r="U279" s="13">
        <f>Inputs!U835</f>
        <v>19.961719725209299</v>
      </c>
      <c r="V279" s="13">
        <f>Inputs!V835</f>
        <v>6.2403907632670688</v>
      </c>
      <c r="W279" s="13">
        <f>Inputs!W835</f>
        <v>0.76229362794040945</v>
      </c>
      <c r="X279" s="13">
        <f>Inputs!X835</f>
        <v>3.3343043048339487</v>
      </c>
      <c r="Y279" s="13">
        <f>Inputs!Y835</f>
        <v>0</v>
      </c>
      <c r="Z279" s="13">
        <f>Inputs!Z835</f>
        <v>0</v>
      </c>
      <c r="AA279" s="13">
        <f>Inputs!AA835</f>
        <v>0.10413261092681855</v>
      </c>
      <c r="AB279" s="13">
        <f>Inputs!AB835</f>
        <v>1.0654315307659203E-2</v>
      </c>
      <c r="AC279" s="13">
        <f>Inputs!AC835</f>
        <v>0.1046210916211604</v>
      </c>
      <c r="AD279" s="13">
        <f>Inputs!AD835</f>
        <v>0</v>
      </c>
      <c r="AE279" s="13">
        <f>Inputs!AE835</f>
        <v>2.4617540120527979</v>
      </c>
      <c r="AF279" s="13">
        <f>Inputs!AF835</f>
        <v>1.0894521389399996</v>
      </c>
      <c r="AG279" s="13">
        <f>Inputs!AG835</f>
        <v>2.1434419999999996E-2</v>
      </c>
      <c r="AH279" s="13">
        <f>Inputs!AH835</f>
        <v>0</v>
      </c>
      <c r="AI279" s="13">
        <f>Inputs!AI835</f>
        <v>0.186891634009896</v>
      </c>
      <c r="AJ279" s="13">
        <f>Inputs!AJ835</f>
        <v>0.18733905258171568</v>
      </c>
      <c r="AK279" s="13">
        <f>Inputs!AK835</f>
        <v>0.18778754227359634</v>
      </c>
      <c r="AL279" s="13">
        <f>Inputs!AL835</f>
        <v>0.28943985062280975</v>
      </c>
      <c r="AM279" s="13">
        <f>Inputs!AM835</f>
        <v>0.18868774528072493</v>
      </c>
    </row>
    <row r="280" spans="1:39" outlineLevel="2">
      <c r="A280" s="37">
        <f>ROW()</f>
        <v>280</v>
      </c>
      <c r="C280" s="38" t="s">
        <v>3</v>
      </c>
      <c r="E280" s="922"/>
      <c r="I280" s="13">
        <f>Inputs!I836</f>
        <v>-3.809354280263463</v>
      </c>
      <c r="J280" s="13">
        <f>Inputs!J836</f>
        <v>2.4558690442881921</v>
      </c>
      <c r="K280" s="13">
        <f>Inputs!K836</f>
        <v>0.14965957109470551</v>
      </c>
      <c r="L280" s="13">
        <f>Inputs!L836</f>
        <v>-0.20144678083595755</v>
      </c>
      <c r="M280" s="13">
        <f>Inputs!M836</f>
        <v>0.31381734738933148</v>
      </c>
      <c r="N280" s="13">
        <f>Inputs!N836</f>
        <v>68.580230710986442</v>
      </c>
      <c r="O280" s="13">
        <f>Inputs!O836</f>
        <v>247.68716193374991</v>
      </c>
      <c r="P280" s="13">
        <f>Inputs!P836</f>
        <v>0.21242338559021851</v>
      </c>
      <c r="Q280" s="13">
        <f>Inputs!Q836</f>
        <v>191.45140421435073</v>
      </c>
      <c r="R280" s="13">
        <f>Inputs!R836</f>
        <v>0</v>
      </c>
      <c r="S280" s="13">
        <f>Inputs!S836</f>
        <v>159.50638424261598</v>
      </c>
      <c r="T280" s="13">
        <f>Inputs!T836</f>
        <v>42.724693771957568</v>
      </c>
      <c r="U280" s="13">
        <f>Inputs!U836</f>
        <v>11.337967035129099</v>
      </c>
      <c r="V280" s="13">
        <f>Inputs!V836</f>
        <v>7.3866115669013412</v>
      </c>
      <c r="W280" s="13">
        <f>Inputs!W836</f>
        <v>3.9988350262620513</v>
      </c>
      <c r="X280" s="13">
        <f>Inputs!X836</f>
        <v>5.7555537327675266</v>
      </c>
      <c r="Y280" s="13">
        <f>Inputs!Y836</f>
        <v>3.055747288917273</v>
      </c>
      <c r="Z280" s="13">
        <f>Inputs!Z836</f>
        <v>5.7418363620662358</v>
      </c>
      <c r="AA280" s="13">
        <f>Inputs!AA836</f>
        <v>3.4779371221538118</v>
      </c>
      <c r="AB280" s="13">
        <f>Inputs!AB836</f>
        <v>2.2958620814954815</v>
      </c>
      <c r="AC280" s="13">
        <f>Inputs!AC836</f>
        <v>2.4650391742662112</v>
      </c>
      <c r="AD280" s="13">
        <f>Inputs!AD836</f>
        <v>3.1758460709788769</v>
      </c>
      <c r="AE280" s="13">
        <f>Inputs!AE836</f>
        <v>4.1455605337972017</v>
      </c>
      <c r="AF280" s="13">
        <f>Inputs!AF836</f>
        <v>5.137415025120001</v>
      </c>
      <c r="AG280" s="13">
        <f>Inputs!AG836</f>
        <v>1.6330694299999993</v>
      </c>
      <c r="AH280" s="13">
        <f>Inputs!AH836</f>
        <v>1.2741120000000001</v>
      </c>
      <c r="AI280" s="13">
        <f>Inputs!AI836</f>
        <v>6.627117054367039</v>
      </c>
      <c r="AJ280" s="13">
        <f>Inputs!AJ836</f>
        <v>5.7351937269398139</v>
      </c>
      <c r="AK280" s="13">
        <f>Inputs!AK836</f>
        <v>6.5852850711492419</v>
      </c>
      <c r="AL280" s="13">
        <f>Inputs!AL836</f>
        <v>4.5166785081454535</v>
      </c>
      <c r="AM280" s="13">
        <f>Inputs!AM836</f>
        <v>4.0312223774007787</v>
      </c>
    </row>
    <row r="281" spans="1:39" outlineLevel="2">
      <c r="A281" s="37">
        <f>ROW()</f>
        <v>281</v>
      </c>
      <c r="C281" s="38" t="s">
        <v>4</v>
      </c>
      <c r="E281" s="922"/>
      <c r="I281" s="13">
        <f>Inputs!I837</f>
        <v>1.0910708969463683</v>
      </c>
      <c r="J281" s="13">
        <f>Inputs!J837</f>
        <v>0.99870106478318543</v>
      </c>
      <c r="K281" s="13">
        <f>Inputs!K837</f>
        <v>0.64301641595061099</v>
      </c>
      <c r="L281" s="13">
        <f>Inputs!L837</f>
        <v>-5.5744915861723428E-2</v>
      </c>
      <c r="M281" s="13">
        <f>Inputs!M837</f>
        <v>2.8573955145581813</v>
      </c>
      <c r="N281" s="13">
        <f>Inputs!N837</f>
        <v>0</v>
      </c>
      <c r="O281" s="13">
        <f>Inputs!O837</f>
        <v>0</v>
      </c>
      <c r="P281" s="13">
        <f>Inputs!P837</f>
        <v>0</v>
      </c>
      <c r="Q281" s="13">
        <f>Inputs!Q837</f>
        <v>0</v>
      </c>
      <c r="R281" s="13">
        <f>Inputs!R837</f>
        <v>0.11262234574125242</v>
      </c>
      <c r="S281" s="13">
        <f>Inputs!S837</f>
        <v>6.848649830517104</v>
      </c>
      <c r="T281" s="13">
        <f>Inputs!T837</f>
        <v>0.4883320314041017</v>
      </c>
      <c r="U281" s="13">
        <f>Inputs!U837</f>
        <v>2.5280047576861171</v>
      </c>
      <c r="V281" s="13">
        <f>Inputs!V837</f>
        <v>1.2694595565948674</v>
      </c>
      <c r="W281" s="13">
        <f>Inputs!W837</f>
        <v>1.5675272082292218</v>
      </c>
      <c r="X281" s="13">
        <f>Inputs!X837</f>
        <v>4.708357849464945</v>
      </c>
      <c r="Y281" s="13">
        <f>Inputs!Y837</f>
        <v>4.1963997950590892</v>
      </c>
      <c r="Z281" s="13">
        <f>Inputs!Z837</f>
        <v>4.3995150574261581</v>
      </c>
      <c r="AA281" s="13">
        <f>Inputs!AA837</f>
        <v>8.3058836274820305</v>
      </c>
      <c r="AB281" s="13">
        <f>Inputs!AB837</f>
        <v>6.4820541559047831</v>
      </c>
      <c r="AC281" s="13">
        <f>Inputs!AC837</f>
        <v>9.8206935680716736</v>
      </c>
      <c r="AD281" s="13">
        <f>Inputs!AD837</f>
        <v>4.6939217233385007</v>
      </c>
      <c r="AE281" s="13">
        <f>Inputs!AE837</f>
        <v>2.8918723080620632</v>
      </c>
      <c r="AF281" s="13">
        <f>Inputs!AF837</f>
        <v>3.5577304623000008</v>
      </c>
      <c r="AG281" s="13">
        <f>Inputs!AG837</f>
        <v>3.3324905400000002</v>
      </c>
      <c r="AH281" s="13">
        <f>Inputs!AH837</f>
        <v>2.5238360000000002</v>
      </c>
      <c r="AI281" s="13">
        <f>Inputs!AI837</f>
        <v>3.6460648687241366</v>
      </c>
      <c r="AJ281" s="13">
        <f>Inputs!AJ837</f>
        <v>3.4019865469552881</v>
      </c>
      <c r="AK281" s="13">
        <f>Inputs!AK837</f>
        <v>4.5287792728516258</v>
      </c>
      <c r="AL281" s="13">
        <f>Inputs!AL837</f>
        <v>3.7603600341386545</v>
      </c>
      <c r="AM281" s="13">
        <f>Inputs!AM837</f>
        <v>3.6882063165848025</v>
      </c>
    </row>
    <row r="282" spans="1:39" outlineLevel="2">
      <c r="A282" s="37">
        <f>ROW()</f>
        <v>282</v>
      </c>
      <c r="C282" s="38" t="s">
        <v>5</v>
      </c>
      <c r="E282" s="922"/>
      <c r="I282" s="13">
        <f>Inputs!I838</f>
        <v>9.7256061854600286</v>
      </c>
      <c r="J282" s="13">
        <f>Inputs!J838</f>
        <v>2.536729362637594</v>
      </c>
      <c r="K282" s="13">
        <f>Inputs!K838</f>
        <v>1.347287479458616</v>
      </c>
      <c r="L282" s="13">
        <f>Inputs!L838</f>
        <v>1.6152812342212992</v>
      </c>
      <c r="M282" s="13">
        <f>Inputs!M838</f>
        <v>1.541967495320443</v>
      </c>
      <c r="N282" s="13">
        <f>Inputs!N838</f>
        <v>5.8577390742449831</v>
      </c>
      <c r="O282" s="13">
        <f>Inputs!O838</f>
        <v>1.2658125423697297</v>
      </c>
      <c r="P282" s="13">
        <f>Inputs!P838</f>
        <v>3.36432785730777</v>
      </c>
      <c r="Q282" s="13">
        <f>Inputs!Q838</f>
        <v>8.5035397804327228</v>
      </c>
      <c r="R282" s="13">
        <f>Inputs!R838</f>
        <v>0.80466923736180351</v>
      </c>
      <c r="S282" s="13">
        <f>Inputs!S838</f>
        <v>18.329467683361838</v>
      </c>
      <c r="T282" s="13">
        <f>Inputs!T838</f>
        <v>65.316048757952018</v>
      </c>
      <c r="U282" s="13">
        <f>Inputs!U838</f>
        <v>6.0637795335457119</v>
      </c>
      <c r="V282" s="13">
        <f>Inputs!V838</f>
        <v>11.029328088643654</v>
      </c>
      <c r="W282" s="13">
        <f>Inputs!W838</f>
        <v>9.7638996779730451</v>
      </c>
      <c r="X282" s="13">
        <f>Inputs!X838</f>
        <v>14.944866751798873</v>
      </c>
      <c r="Y282" s="13">
        <f>Inputs!Y838</f>
        <v>2.8474526545170447</v>
      </c>
      <c r="Z282" s="13">
        <f>Inputs!Z838</f>
        <v>5.9825695388784554</v>
      </c>
      <c r="AA282" s="13">
        <f>Inputs!AA838</f>
        <v>2.1320681004070985</v>
      </c>
      <c r="AB282" s="13">
        <f>Inputs!AB838</f>
        <v>3.2107660591465135</v>
      </c>
      <c r="AC282" s="13">
        <f>Inputs!AC838</f>
        <v>4.7706428932252596</v>
      </c>
      <c r="AD282" s="13">
        <f>Inputs!AD838</f>
        <v>2.8603491277196538</v>
      </c>
      <c r="AE282" s="13">
        <f>Inputs!AE838</f>
        <v>2.6857490909928448</v>
      </c>
      <c r="AF282" s="13">
        <f>Inputs!AF838</f>
        <v>0.52804938852000005</v>
      </c>
      <c r="AG282" s="13">
        <f>Inputs!AG838</f>
        <v>1.8114155400000007</v>
      </c>
      <c r="AH282" s="13">
        <f>Inputs!AH838</f>
        <v>1.787763</v>
      </c>
      <c r="AI282" s="13">
        <f>Inputs!AI838</f>
        <v>1.3524523622436559</v>
      </c>
      <c r="AJ282" s="13">
        <f>Inputs!AJ838</f>
        <v>1.6477779033531552</v>
      </c>
      <c r="AK282" s="13">
        <f>Inputs!AK838</f>
        <v>1.0762447315250196</v>
      </c>
      <c r="AL282" s="13">
        <f>Inputs!AL838</f>
        <v>1.2822387788080414</v>
      </c>
      <c r="AM282" s="13">
        <f>Inputs!AM838</f>
        <v>1.0814039595121117</v>
      </c>
    </row>
    <row r="283" spans="1:39" outlineLevel="2">
      <c r="A283" s="37">
        <f>ROW()</f>
        <v>283</v>
      </c>
      <c r="C283" s="38" t="s">
        <v>473</v>
      </c>
      <c r="E283" s="922"/>
      <c r="I283" s="13">
        <f>Inputs!I839</f>
        <v>0</v>
      </c>
      <c r="J283" s="13">
        <f>Inputs!J839</f>
        <v>0</v>
      </c>
      <c r="K283" s="13">
        <f>Inputs!K839</f>
        <v>0</v>
      </c>
      <c r="L283" s="13">
        <f>Inputs!L839</f>
        <v>0</v>
      </c>
      <c r="M283" s="13">
        <f>Inputs!M839</f>
        <v>0</v>
      </c>
      <c r="N283" s="13">
        <f>Inputs!N839</f>
        <v>0</v>
      </c>
      <c r="O283" s="13">
        <f>Inputs!O839</f>
        <v>0</v>
      </c>
      <c r="P283" s="13">
        <f>Inputs!P839</f>
        <v>0</v>
      </c>
      <c r="Q283" s="13">
        <f>Inputs!Q839</f>
        <v>0</v>
      </c>
      <c r="R283" s="13">
        <f>Inputs!R839</f>
        <v>0</v>
      </c>
      <c r="S283" s="13">
        <f>Inputs!S839</f>
        <v>0</v>
      </c>
      <c r="T283" s="13">
        <f>Inputs!T839</f>
        <v>0</v>
      </c>
      <c r="U283" s="13">
        <f>Inputs!U839</f>
        <v>0</v>
      </c>
      <c r="V283" s="13">
        <f>Inputs!V839</f>
        <v>0</v>
      </c>
      <c r="W283" s="13">
        <f>Inputs!W839</f>
        <v>0</v>
      </c>
      <c r="X283" s="13">
        <f>Inputs!X839</f>
        <v>0</v>
      </c>
      <c r="Y283" s="13">
        <f>Inputs!Y839</f>
        <v>4.190297049981818</v>
      </c>
      <c r="Z283" s="13">
        <f>Inputs!Z839</f>
        <v>3.059329738664577</v>
      </c>
      <c r="AA283" s="13">
        <f>Inputs!AA839</f>
        <v>3.6240889562668697</v>
      </c>
      <c r="AB283" s="13">
        <f>Inputs!AB839</f>
        <v>3.0245548154541728</v>
      </c>
      <c r="AC283" s="13">
        <f>Inputs!AC839</f>
        <v>5.2338002971843007</v>
      </c>
      <c r="AD283" s="13">
        <f>Inputs!AD839</f>
        <v>14.820273680428629</v>
      </c>
      <c r="AE283" s="13">
        <f>Inputs!AE839</f>
        <v>6.4931349436101238</v>
      </c>
      <c r="AF283" s="13">
        <f>Inputs!AF839</f>
        <v>14.885526990262804</v>
      </c>
      <c r="AG283" s="13">
        <f>Inputs!AG839</f>
        <v>5.1701568994999993</v>
      </c>
      <c r="AH283" s="13">
        <f>Inputs!AH839</f>
        <v>9.1994319999999981</v>
      </c>
      <c r="AI283" s="13">
        <f>Inputs!AI839</f>
        <v>17.07635320072275</v>
      </c>
      <c r="AJ283" s="13">
        <f>Inputs!AJ839</f>
        <v>11.082093788653708</v>
      </c>
      <c r="AK283" s="13">
        <f>Inputs!AK839</f>
        <v>7.5308465023414026</v>
      </c>
      <c r="AL283" s="13">
        <f>Inputs!AL839</f>
        <v>10.915701326525202</v>
      </c>
      <c r="AM283" s="13">
        <f>Inputs!AM839</f>
        <v>6.6047234544801015</v>
      </c>
    </row>
    <row r="284" spans="1:39" outlineLevel="2">
      <c r="A284" s="37">
        <f>ROW()</f>
        <v>284</v>
      </c>
      <c r="C284" s="38" t="s">
        <v>474</v>
      </c>
      <c r="E284" s="922"/>
      <c r="I284" s="13">
        <f>Inputs!I840</f>
        <v>0</v>
      </c>
      <c r="J284" s="13">
        <f>Inputs!J840</f>
        <v>0</v>
      </c>
      <c r="K284" s="13">
        <f>Inputs!K840</f>
        <v>0</v>
      </c>
      <c r="L284" s="13">
        <f>Inputs!L840</f>
        <v>0</v>
      </c>
      <c r="M284" s="13">
        <f>Inputs!M840</f>
        <v>0</v>
      </c>
      <c r="N284" s="13">
        <f>Inputs!N840</f>
        <v>0</v>
      </c>
      <c r="O284" s="13">
        <f>Inputs!O840</f>
        <v>0</v>
      </c>
      <c r="P284" s="13">
        <f>Inputs!P840</f>
        <v>0</v>
      </c>
      <c r="Q284" s="13">
        <f>Inputs!Q840</f>
        <v>0</v>
      </c>
      <c r="R284" s="13">
        <f>Inputs!R840</f>
        <v>0</v>
      </c>
      <c r="S284" s="13">
        <f>Inputs!S840</f>
        <v>0</v>
      </c>
      <c r="T284" s="13">
        <f>Inputs!T840</f>
        <v>0</v>
      </c>
      <c r="U284" s="13">
        <f>Inputs!U840</f>
        <v>0</v>
      </c>
      <c r="V284" s="13">
        <f>Inputs!V840</f>
        <v>0</v>
      </c>
      <c r="W284" s="13">
        <f>Inputs!W840</f>
        <v>0</v>
      </c>
      <c r="X284" s="13">
        <f>Inputs!X840</f>
        <v>0</v>
      </c>
      <c r="Y284" s="13">
        <f>Inputs!Y840</f>
        <v>1.0594790293070453</v>
      </c>
      <c r="Z284" s="13">
        <f>Inputs!Z840</f>
        <v>1.8911951632433093</v>
      </c>
      <c r="AA284" s="13">
        <f>Inputs!AA840</f>
        <v>5.9181824863790515</v>
      </c>
      <c r="AB284" s="13">
        <f>Inputs!AB840</f>
        <v>8.8374278307527945</v>
      </c>
      <c r="AC284" s="13">
        <f>Inputs!AC840</f>
        <v>4.6026143437713305</v>
      </c>
      <c r="AD284" s="13">
        <f>Inputs!AD840</f>
        <v>4.7713463884598193</v>
      </c>
      <c r="AE284" s="13">
        <f>Inputs!AE840</f>
        <v>6.1252242575234863</v>
      </c>
      <c r="AF284" s="13">
        <f>Inputs!AF840</f>
        <v>6.9464855475</v>
      </c>
      <c r="AG284" s="13">
        <f>Inputs!AG840</f>
        <v>3.8737209399999988</v>
      </c>
      <c r="AH284" s="13">
        <f>Inputs!AH840</f>
        <v>3.0339830000000001</v>
      </c>
      <c r="AI284" s="13">
        <f>Inputs!AI840</f>
        <v>4.8034983228627928</v>
      </c>
      <c r="AJ284" s="13">
        <f>Inputs!AJ840</f>
        <v>4.25439081899298</v>
      </c>
      <c r="AK284" s="13">
        <f>Inputs!AK840</f>
        <v>3.8783998364219792</v>
      </c>
      <c r="AL284" s="13">
        <f>Inputs!AL840</f>
        <v>3.7712762682251681</v>
      </c>
      <c r="AM284" s="13">
        <f>Inputs!AM840</f>
        <v>3.6788596792668238</v>
      </c>
    </row>
    <row r="285" spans="1:39" outlineLevel="2">
      <c r="A285" s="37">
        <f>ROW()</f>
        <v>285</v>
      </c>
      <c r="C285" s="38" t="s">
        <v>477</v>
      </c>
      <c r="E285" s="922"/>
      <c r="I285" s="13">
        <f>Inputs!I841</f>
        <v>0</v>
      </c>
      <c r="J285" s="13">
        <f>Inputs!J841</f>
        <v>0</v>
      </c>
      <c r="K285" s="13">
        <f>Inputs!K841</f>
        <v>0</v>
      </c>
      <c r="L285" s="13">
        <f>Inputs!L841</f>
        <v>0</v>
      </c>
      <c r="M285" s="13">
        <f>Inputs!M841</f>
        <v>0</v>
      </c>
      <c r="N285" s="13">
        <f>Inputs!N841</f>
        <v>0</v>
      </c>
      <c r="O285" s="13">
        <f>Inputs!O841</f>
        <v>0</v>
      </c>
      <c r="P285" s="13">
        <f>Inputs!P841</f>
        <v>0</v>
      </c>
      <c r="Q285" s="13">
        <f>Inputs!Q841</f>
        <v>0</v>
      </c>
      <c r="R285" s="13">
        <f>Inputs!R841</f>
        <v>0</v>
      </c>
      <c r="S285" s="13">
        <f>Inputs!S841</f>
        <v>0</v>
      </c>
      <c r="T285" s="13">
        <f>Inputs!T841</f>
        <v>0</v>
      </c>
      <c r="U285" s="13">
        <f>Inputs!U841</f>
        <v>0</v>
      </c>
      <c r="V285" s="13">
        <f>Inputs!V841</f>
        <v>0</v>
      </c>
      <c r="W285" s="13">
        <f>Inputs!W841</f>
        <v>0</v>
      </c>
      <c r="X285" s="13">
        <f>Inputs!X841</f>
        <v>0</v>
      </c>
      <c r="Y285" s="13">
        <f>Inputs!Y841</f>
        <v>6.6253126346713636</v>
      </c>
      <c r="Z285" s="13">
        <f>Inputs!Z841</f>
        <v>7.7451048649669927</v>
      </c>
      <c r="AA285" s="13">
        <f>Inputs!AA841</f>
        <v>3.5167057259454424</v>
      </c>
      <c r="AB285" s="13">
        <f>Inputs!AB841</f>
        <v>7.8324570098461663</v>
      </c>
      <c r="AC285" s="13">
        <f>Inputs!AC841</f>
        <v>8.1077908880546072</v>
      </c>
      <c r="AD285" s="13">
        <f>Inputs!AD841</f>
        <v>9.2467870716812168</v>
      </c>
      <c r="AE285" s="13">
        <f>Inputs!AE841</f>
        <v>16.523777994193491</v>
      </c>
      <c r="AF285" s="13">
        <f>Inputs!AF841</f>
        <v>16.666820751420001</v>
      </c>
      <c r="AG285" s="13">
        <f>Inputs!AG841</f>
        <v>20.927251670000004</v>
      </c>
      <c r="AH285" s="13">
        <f>Inputs!AH841</f>
        <v>15.120002999999999</v>
      </c>
      <c r="AI285" s="13">
        <f>Inputs!AI841</f>
        <v>16.98659166789049</v>
      </c>
      <c r="AJ285" s="13">
        <f>Inputs!AJ841</f>
        <v>15.956568350235532</v>
      </c>
      <c r="AK285" s="13">
        <f>Inputs!AK841</f>
        <v>15.718917056954842</v>
      </c>
      <c r="AL285" s="13">
        <f>Inputs!AL841</f>
        <v>16.868534860964829</v>
      </c>
      <c r="AM285" s="13">
        <f>Inputs!AM841</f>
        <v>12.877234891275599</v>
      </c>
    </row>
    <row r="286" spans="1:39" outlineLevel="2">
      <c r="A286" s="37">
        <f>ROW()</f>
        <v>286</v>
      </c>
      <c r="C286" s="38" t="s">
        <v>511</v>
      </c>
      <c r="E286" s="922"/>
      <c r="I286" s="13">
        <f>Inputs!I842</f>
        <v>0</v>
      </c>
      <c r="J286" s="13">
        <f>Inputs!J842</f>
        <v>0</v>
      </c>
      <c r="K286" s="13">
        <f>Inputs!K842</f>
        <v>0</v>
      </c>
      <c r="L286" s="13">
        <f>Inputs!L842</f>
        <v>0</v>
      </c>
      <c r="M286" s="13">
        <f>Inputs!M842</f>
        <v>0</v>
      </c>
      <c r="N286" s="13">
        <f>Inputs!N842</f>
        <v>0</v>
      </c>
      <c r="O286" s="13">
        <f>Inputs!O842</f>
        <v>0</v>
      </c>
      <c r="P286" s="13">
        <f>Inputs!P842</f>
        <v>0</v>
      </c>
      <c r="Q286" s="13">
        <f>Inputs!Q842</f>
        <v>0</v>
      </c>
      <c r="R286" s="13">
        <f>Inputs!R842</f>
        <v>0</v>
      </c>
      <c r="S286" s="13">
        <f>Inputs!S842</f>
        <v>0</v>
      </c>
      <c r="T286" s="13">
        <f>Inputs!T842</f>
        <v>4.2475664840806644</v>
      </c>
      <c r="U286" s="13">
        <f>Inputs!U842</f>
        <v>2.2126571887337754</v>
      </c>
      <c r="V286" s="13">
        <f>Inputs!V842</f>
        <v>1.4561718074183105</v>
      </c>
      <c r="W286" s="13">
        <f>Inputs!W842</f>
        <v>1.122401975787737E-2</v>
      </c>
      <c r="X286" s="13">
        <f>Inputs!X842</f>
        <v>0.14543689447418959</v>
      </c>
      <c r="Y286" s="13">
        <f>Inputs!Y842</f>
        <v>2.4885434545454548E-2</v>
      </c>
      <c r="Z286" s="13">
        <f>Inputs!Z842</f>
        <v>0</v>
      </c>
      <c r="AA286" s="13">
        <f>Inputs!AA842</f>
        <v>0</v>
      </c>
      <c r="AB286" s="13">
        <f>Inputs!AB842</f>
        <v>0</v>
      </c>
      <c r="AC286" s="13">
        <f>Inputs!AC842</f>
        <v>0</v>
      </c>
      <c r="AD286" s="13">
        <f>Inputs!AD842</f>
        <v>0.57331657145871384</v>
      </c>
      <c r="AE286" s="13">
        <f>Inputs!AE842</f>
        <v>1.1578510198077518</v>
      </c>
      <c r="AF286" s="13">
        <f>Inputs!AF842</f>
        <v>-0.16883556407999997</v>
      </c>
      <c r="AG286" s="13">
        <f>Inputs!AG842</f>
        <v>0.98097903000000031</v>
      </c>
      <c r="AH286" s="13">
        <f>Inputs!AH842</f>
        <v>3.3387870000000004</v>
      </c>
      <c r="AI286" s="13">
        <f>Inputs!AI842</f>
        <v>1.2298675270328641</v>
      </c>
      <c r="AJ286" s="13">
        <f>Inputs!AJ842</f>
        <v>20.704286831681852</v>
      </c>
      <c r="AK286" s="13">
        <f>Inputs!AK842</f>
        <v>15.071442633227537</v>
      </c>
      <c r="AL286" s="13">
        <f>Inputs!AL842</f>
        <v>6.5781784232456753</v>
      </c>
      <c r="AM286" s="13">
        <f>Inputs!AM842</f>
        <v>1.1625599789876924</v>
      </c>
    </row>
    <row r="287" spans="1:39" outlineLevel="2">
      <c r="A287" s="37">
        <f>ROW()</f>
        <v>287</v>
      </c>
      <c r="C287" s="38" t="s">
        <v>655</v>
      </c>
      <c r="E287" s="922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</row>
    <row r="288" spans="1:39" outlineLevel="2">
      <c r="A288" s="37">
        <f>ROW()</f>
        <v>288</v>
      </c>
      <c r="C288" s="38" t="s">
        <v>656</v>
      </c>
      <c r="E288" s="922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</row>
    <row r="289" spans="1:39" outlineLevel="2">
      <c r="A289" s="37">
        <f>ROW()</f>
        <v>289</v>
      </c>
      <c r="C289" s="38" t="s">
        <v>667</v>
      </c>
      <c r="E289" s="922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</row>
    <row r="290" spans="1:39" ht="13.5" customHeight="1" outlineLevel="2">
      <c r="A290" s="37">
        <f>ROW()</f>
        <v>290</v>
      </c>
      <c r="C290" s="38" t="s">
        <v>212</v>
      </c>
      <c r="E290" s="922"/>
      <c r="I290" s="13">
        <f>Inputs!I846</f>
        <v>0</v>
      </c>
      <c r="J290" s="13">
        <f>Inputs!J846</f>
        <v>0</v>
      </c>
      <c r="K290" s="13">
        <f>Inputs!K846</f>
        <v>0</v>
      </c>
      <c r="L290" s="13">
        <f>Inputs!L846</f>
        <v>0</v>
      </c>
      <c r="M290" s="13">
        <f>Inputs!M846</f>
        <v>0</v>
      </c>
      <c r="N290" s="13">
        <f>Inputs!N846</f>
        <v>0</v>
      </c>
      <c r="O290" s="13">
        <f>Inputs!O846</f>
        <v>-0.19312703552496632</v>
      </c>
      <c r="P290" s="13">
        <f>Inputs!P846</f>
        <v>2.8084767772712191</v>
      </c>
      <c r="Q290" s="13">
        <f>Inputs!Q846</f>
        <v>2.1366915416060319</v>
      </c>
      <c r="R290" s="13">
        <f>Inputs!R846</f>
        <v>0.97764015708322838</v>
      </c>
      <c r="S290" s="13">
        <f>Inputs!S846</f>
        <v>0.95922431239340755</v>
      </c>
      <c r="T290" s="13">
        <f>Inputs!T846</f>
        <v>-2.2780087781297826E-2</v>
      </c>
      <c r="U290" s="13">
        <f>Inputs!U846</f>
        <v>-5.3308392475107894E-2</v>
      </c>
      <c r="V290" s="13">
        <f>Inputs!V846</f>
        <v>0.25090095138075763</v>
      </c>
      <c r="W290" s="13">
        <f>Inputs!W846</f>
        <v>7.8203395370551973E-4</v>
      </c>
      <c r="X290" s="13">
        <f>Inputs!X846</f>
        <v>-3.8207816789660033E-3</v>
      </c>
      <c r="Y290" s="13">
        <f>Inputs!Y846</f>
        <v>0</v>
      </c>
      <c r="Z290" s="13">
        <f>Inputs!Z846</f>
        <v>0</v>
      </c>
      <c r="AA290" s="13">
        <f>Inputs!AA846</f>
        <v>0</v>
      </c>
      <c r="AB290" s="13">
        <f>Inputs!AB846</f>
        <v>0</v>
      </c>
      <c r="AC290" s="13">
        <f>Inputs!AC846</f>
        <v>0</v>
      </c>
      <c r="AD290" s="13">
        <f>Inputs!AD846</f>
        <v>0</v>
      </c>
      <c r="AE290" s="13">
        <f>Inputs!AE846</f>
        <v>0</v>
      </c>
      <c r="AF290" s="13">
        <f>Inputs!AF846</f>
        <v>0</v>
      </c>
      <c r="AG290" s="13">
        <f>Inputs!AG846</f>
        <v>0</v>
      </c>
      <c r="AH290" s="13">
        <f>Inputs!AH846</f>
        <v>0</v>
      </c>
      <c r="AI290" s="13">
        <f>Inputs!AI846</f>
        <v>0</v>
      </c>
      <c r="AJ290" s="13">
        <f>Inputs!AJ846</f>
        <v>0</v>
      </c>
      <c r="AK290" s="13">
        <f>Inputs!AK846</f>
        <v>0</v>
      </c>
      <c r="AL290" s="13">
        <f>Inputs!AL846</f>
        <v>0</v>
      </c>
      <c r="AM290" s="13">
        <f>Inputs!AM846</f>
        <v>0</v>
      </c>
    </row>
    <row r="291" spans="1:39" ht="13.5" customHeight="1" outlineLevel="2">
      <c r="A291" s="37">
        <f>ROW()</f>
        <v>291</v>
      </c>
      <c r="C291" s="159" t="s">
        <v>362</v>
      </c>
      <c r="D291" s="30"/>
      <c r="E291" s="925"/>
      <c r="F291" s="30"/>
      <c r="G291" s="30"/>
      <c r="H291" s="30"/>
      <c r="I291" s="14">
        <f>Inputs!I847</f>
        <v>0</v>
      </c>
      <c r="J291" s="14">
        <f>Inputs!J847</f>
        <v>0</v>
      </c>
      <c r="K291" s="14">
        <f>Inputs!K847</f>
        <v>0</v>
      </c>
      <c r="L291" s="14">
        <f>Inputs!L847</f>
        <v>0</v>
      </c>
      <c r="M291" s="14">
        <f>Inputs!M847</f>
        <v>0</v>
      </c>
      <c r="N291" s="14">
        <f>Inputs!N847</f>
        <v>0</v>
      </c>
      <c r="O291" s="14">
        <f>Inputs!O847</f>
        <v>0</v>
      </c>
      <c r="P291" s="14">
        <f>Inputs!P847</f>
        <v>0</v>
      </c>
      <c r="Q291" s="14">
        <f>Inputs!Q847</f>
        <v>0</v>
      </c>
      <c r="R291" s="14">
        <f>Inputs!R847</f>
        <v>0</v>
      </c>
      <c r="S291" s="14">
        <f>Inputs!S847</f>
        <v>0</v>
      </c>
      <c r="T291" s="14">
        <f>Inputs!T847</f>
        <v>0</v>
      </c>
      <c r="U291" s="14">
        <f>Inputs!U847</f>
        <v>0</v>
      </c>
      <c r="V291" s="14">
        <f>Inputs!V847</f>
        <v>0</v>
      </c>
      <c r="W291" s="14">
        <f>Inputs!W847</f>
        <v>0</v>
      </c>
      <c r="X291" s="14">
        <f>Inputs!X847</f>
        <v>0</v>
      </c>
      <c r="Y291" s="14">
        <f>Inputs!Y847</f>
        <v>0</v>
      </c>
      <c r="Z291" s="14">
        <f>Inputs!Z847</f>
        <v>0</v>
      </c>
      <c r="AA291" s="14">
        <f>Inputs!AA847</f>
        <v>0</v>
      </c>
      <c r="AB291" s="14">
        <f>Inputs!AB847</f>
        <v>0</v>
      </c>
      <c r="AC291" s="14">
        <f>Inputs!AC847</f>
        <v>0</v>
      </c>
      <c r="AD291" s="14">
        <f>Inputs!AD847</f>
        <v>2.3617880114096534</v>
      </c>
      <c r="AE291" s="14">
        <f>Inputs!AE847</f>
        <v>1.782756309351657</v>
      </c>
      <c r="AF291" s="14">
        <f>Inputs!AF847</f>
        <v>1.6173208042273979</v>
      </c>
      <c r="AG291" s="14">
        <f>Inputs!AG847</f>
        <v>1.7947251241926745</v>
      </c>
      <c r="AH291" s="14">
        <f>Inputs!AH847</f>
        <v>1.6513818253865638</v>
      </c>
      <c r="AI291" s="14">
        <f>Inputs!AI847</f>
        <v>1.531212318199173</v>
      </c>
      <c r="AJ291" s="14">
        <f>Inputs!AJ847</f>
        <v>1.6807348920451415</v>
      </c>
      <c r="AK291" s="14">
        <f>Inputs!AK847</f>
        <v>1.6151518523577875</v>
      </c>
      <c r="AL291" s="14">
        <f>Inputs!AL847</f>
        <v>1.3743164259223661</v>
      </c>
      <c r="AM291" s="14">
        <f>Inputs!AM847</f>
        <v>1.2503674443853914</v>
      </c>
    </row>
    <row r="292" spans="1:39" outlineLevel="2">
      <c r="A292" s="37">
        <f>ROW()</f>
        <v>292</v>
      </c>
      <c r="C292" s="38" t="s">
        <v>1</v>
      </c>
      <c r="E292" s="9"/>
      <c r="I292" s="9">
        <f t="shared" ref="I292:AM292" si="239">SUM(I279:I291)</f>
        <v>9.6560030527748903</v>
      </c>
      <c r="J292" s="9">
        <f t="shared" si="239"/>
        <v>6.0469990619337342</v>
      </c>
      <c r="K292" s="9">
        <f t="shared" si="239"/>
        <v>2.2548180525612085</v>
      </c>
      <c r="L292" s="9">
        <f t="shared" si="239"/>
        <v>1.3581266338963638</v>
      </c>
      <c r="M292" s="9">
        <f t="shared" si="239"/>
        <v>5.7757743820219005</v>
      </c>
      <c r="N292" s="9">
        <f t="shared" si="239"/>
        <v>86.806813177533485</v>
      </c>
      <c r="O292" s="9">
        <f t="shared" si="239"/>
        <v>619.20719703293423</v>
      </c>
      <c r="P292" s="9">
        <f t="shared" si="239"/>
        <v>8.1795264106410936</v>
      </c>
      <c r="Q292" s="9">
        <f t="shared" si="239"/>
        <v>947.11601487174516</v>
      </c>
      <c r="R292" s="9">
        <f t="shared" si="239"/>
        <v>1.8949317401862844</v>
      </c>
      <c r="S292" s="9">
        <f t="shared" si="239"/>
        <v>891.25572963140621</v>
      </c>
      <c r="T292" s="9">
        <f t="shared" si="239"/>
        <v>177.16660020409356</v>
      </c>
      <c r="U292" s="9">
        <f t="shared" si="239"/>
        <v>42.050819847828897</v>
      </c>
      <c r="V292" s="9">
        <f t="shared" si="239"/>
        <v>27.632862734205997</v>
      </c>
      <c r="W292" s="9">
        <f t="shared" si="239"/>
        <v>16.104561594116308</v>
      </c>
      <c r="X292" s="9">
        <f t="shared" si="239"/>
        <v>28.884698751660519</v>
      </c>
      <c r="Y292" s="9">
        <f t="shared" si="239"/>
        <v>21.999573886999087</v>
      </c>
      <c r="Z292" s="9">
        <f t="shared" si="239"/>
        <v>28.81955072524573</v>
      </c>
      <c r="AA292" s="9">
        <f t="shared" si="239"/>
        <v>27.078998629561124</v>
      </c>
      <c r="AB292" s="9">
        <f t="shared" si="239"/>
        <v>31.69377626790757</v>
      </c>
      <c r="AC292" s="9">
        <f t="shared" si="239"/>
        <v>35.105202256194545</v>
      </c>
      <c r="AD292" s="9">
        <f t="shared" si="239"/>
        <v>42.503628645475061</v>
      </c>
      <c r="AE292" s="9">
        <f t="shared" si="239"/>
        <v>44.267680469391408</v>
      </c>
      <c r="AF292" s="9">
        <f t="shared" si="239"/>
        <v>50.25996554421021</v>
      </c>
      <c r="AG292" s="9">
        <f t="shared" si="239"/>
        <v>39.545243593692675</v>
      </c>
      <c r="AH292" s="9">
        <f t="shared" si="239"/>
        <v>37.929297825386563</v>
      </c>
      <c r="AI292" s="9">
        <f t="shared" si="239"/>
        <v>53.440048956052799</v>
      </c>
      <c r="AJ292" s="9">
        <f t="shared" si="239"/>
        <v>64.65037191143918</v>
      </c>
      <c r="AK292" s="9">
        <f t="shared" si="239"/>
        <v>56.192854499103028</v>
      </c>
      <c r="AL292" s="9">
        <f t="shared" si="239"/>
        <v>49.356724476598195</v>
      </c>
      <c r="AM292" s="9">
        <f t="shared" si="239"/>
        <v>34.56326584717403</v>
      </c>
    </row>
    <row r="293" spans="1:39" outlineLevel="2">
      <c r="A293" s="37">
        <f>ROW()</f>
        <v>293</v>
      </c>
      <c r="B293" s="343" t="s">
        <v>657</v>
      </c>
      <c r="E293" s="39"/>
      <c r="H293" s="329" t="s">
        <v>47</v>
      </c>
      <c r="I293" s="330" t="str">
        <f>IF(ROUND(I292-Inputs!I848,6)=0,"OK","Wrong")</f>
        <v>OK</v>
      </c>
      <c r="J293" s="330" t="str">
        <f>IF(ROUND(J292-Inputs!J848,6)=0,"OK","Wrong")</f>
        <v>OK</v>
      </c>
      <c r="K293" s="330" t="str">
        <f>IF(ROUND(K292-Inputs!K848,6)=0,"OK","Wrong")</f>
        <v>OK</v>
      </c>
      <c r="L293" s="330" t="str">
        <f>IF(ROUND(L292-Inputs!L848,6)=0,"OK","Wrong")</f>
        <v>OK</v>
      </c>
      <c r="M293" s="330" t="str">
        <f>IF(ROUND(M292-Inputs!M848,6)=0,"OK","Wrong")</f>
        <v>OK</v>
      </c>
      <c r="N293" s="330" t="str">
        <f>IF(ROUND(N292-Inputs!N848,6)=0,"OK","Wrong")</f>
        <v>OK</v>
      </c>
      <c r="O293" s="330" t="str">
        <f>IF(ROUND(O292-Inputs!O848,6)=0,"OK","Wrong")</f>
        <v>OK</v>
      </c>
      <c r="P293" s="330" t="str">
        <f>IF(ROUND(P292-Inputs!P848,6)=0,"OK","Wrong")</f>
        <v>OK</v>
      </c>
      <c r="Q293" s="330" t="str">
        <f>IF(ROUND(Q292-Inputs!Q848,6)=0,"OK","Wrong")</f>
        <v>OK</v>
      </c>
      <c r="R293" s="330" t="str">
        <f>IF(ROUND(R292-Inputs!R848,6)=0,"OK","Wrong")</f>
        <v>OK</v>
      </c>
      <c r="S293" s="330" t="str">
        <f>IF(ROUND(S292-Inputs!S848,6)=0,"OK","Wrong")</f>
        <v>OK</v>
      </c>
      <c r="T293" s="330" t="str">
        <f>IF(ROUND(T292-Inputs!T848,6)=0,"OK","Wrong")</f>
        <v>OK</v>
      </c>
      <c r="U293" s="330" t="str">
        <f>IF(ROUND(U292-Inputs!U848,6)=0,"OK","Wrong")</f>
        <v>OK</v>
      </c>
      <c r="V293" s="330" t="str">
        <f>IF(ROUND(V292-Inputs!V848,6)=0,"OK","Wrong")</f>
        <v>OK</v>
      </c>
      <c r="W293" s="330" t="str">
        <f>IF(ROUND(W292-Inputs!W848,6)=0,"OK","Wrong")</f>
        <v>OK</v>
      </c>
      <c r="X293" s="330" t="str">
        <f>IF(ROUND(X292-Inputs!X848,6)=0,"OK","Wrong")</f>
        <v>OK</v>
      </c>
      <c r="Y293" s="330" t="str">
        <f>IF(ROUND(Y292-Inputs!Y848,6)=0,"OK","Wrong")</f>
        <v>OK</v>
      </c>
      <c r="Z293" s="330" t="str">
        <f>IF(ROUND(Z292-Inputs!Z848,6)=0,"OK","Wrong")</f>
        <v>OK</v>
      </c>
      <c r="AA293" s="330" t="str">
        <f>IF(ROUND(AA292-Inputs!AA848,6)=0,"OK","Wrong")</f>
        <v>OK</v>
      </c>
      <c r="AB293" s="330" t="str">
        <f>IF(ROUND(AB292-Inputs!AB848,6)=0,"OK","Wrong")</f>
        <v>OK</v>
      </c>
      <c r="AC293" s="330" t="str">
        <f>IF(ROUND(AC292-Inputs!AC848,6)=0,"OK","Wrong")</f>
        <v>OK</v>
      </c>
      <c r="AD293" s="330" t="str">
        <f>IF(ROUND(AD292-Inputs!AD848,6)=0,"OK","Wrong")</f>
        <v>OK</v>
      </c>
      <c r="AE293" s="330" t="str">
        <f>IF(ROUND(AE292-Inputs!AE848,6)=0,"OK","Wrong")</f>
        <v>OK</v>
      </c>
      <c r="AF293" s="330" t="str">
        <f>IF(ROUND(AF292-Inputs!AF848,6)=0,"OK","Wrong")</f>
        <v>OK</v>
      </c>
      <c r="AG293" s="330" t="str">
        <f>IF(ROUND(AG292-Inputs!AG848,6)=0,"OK","Wrong")</f>
        <v>OK</v>
      </c>
      <c r="AH293" s="330" t="str">
        <f>IF(ROUND(AH292-Inputs!AH848,6)=0,"OK","Wrong")</f>
        <v>OK</v>
      </c>
      <c r="AI293" s="330" t="str">
        <f>IF(ROUND(AI292-Inputs!AI848,6)=0,"OK","Wrong")</f>
        <v>OK</v>
      </c>
      <c r="AJ293" s="330" t="str">
        <f>IF(ROUND(AJ292-Inputs!AJ848,6)=0,"OK","Wrong")</f>
        <v>OK</v>
      </c>
      <c r="AK293" s="330" t="str">
        <f>IF(ROUND(AK292-Inputs!AK848,6)=0,"OK","Wrong")</f>
        <v>OK</v>
      </c>
      <c r="AL293" s="330" t="str">
        <f>IF(ROUND(AL292-Inputs!AL848,6)=0,"OK","Wrong")</f>
        <v>OK</v>
      </c>
      <c r="AM293" s="330" t="str">
        <f>IF(ROUND(AM292-Inputs!AM848,6)=0,"OK","Wrong")</f>
        <v>OK</v>
      </c>
    </row>
    <row r="294" spans="1:39" outlineLevel="2">
      <c r="A294" s="37">
        <f>ROW()</f>
        <v>294</v>
      </c>
      <c r="C294" s="6" t="s">
        <v>2</v>
      </c>
      <c r="D294" s="39"/>
      <c r="E294" s="922">
        <v>0</v>
      </c>
      <c r="F294" s="39"/>
      <c r="G294" s="39"/>
      <c r="H294" s="9"/>
      <c r="I294" s="13">
        <f>-Inputs!I2496</f>
        <v>0</v>
      </c>
      <c r="J294" s="13">
        <f>-Inputs!J2496</f>
        <v>0</v>
      </c>
      <c r="K294" s="13">
        <f>-Inputs!K2496</f>
        <v>0</v>
      </c>
      <c r="L294" s="13">
        <f>-Inputs!L2496</f>
        <v>0</v>
      </c>
      <c r="M294" s="13">
        <f>-Inputs!M2496</f>
        <v>0</v>
      </c>
      <c r="N294" s="13">
        <f>-Inputs!N2496</f>
        <v>0</v>
      </c>
      <c r="O294" s="13">
        <f>-Inputs!O2496</f>
        <v>0</v>
      </c>
      <c r="P294" s="13">
        <f>-Inputs!P2496</f>
        <v>0</v>
      </c>
      <c r="Q294" s="13">
        <f>-Inputs!Q2496</f>
        <v>0</v>
      </c>
      <c r="R294" s="13">
        <f>-Inputs!R2496</f>
        <v>0</v>
      </c>
      <c r="S294" s="13">
        <f>-Inputs!S2496</f>
        <v>0</v>
      </c>
      <c r="T294" s="13">
        <f>-Inputs!T2496</f>
        <v>0</v>
      </c>
      <c r="U294" s="13">
        <f>-Inputs!U2496</f>
        <v>0</v>
      </c>
      <c r="V294" s="13">
        <f>-Inputs!V2496</f>
        <v>0</v>
      </c>
      <c r="W294" s="13">
        <f>-Inputs!W2496</f>
        <v>0</v>
      </c>
      <c r="X294" s="13">
        <f>-Inputs!X2496</f>
        <v>0</v>
      </c>
      <c r="Y294" s="13">
        <f>-Inputs!Y2496</f>
        <v>0</v>
      </c>
      <c r="Z294" s="13">
        <f>-Inputs!Z2496</f>
        <v>0</v>
      </c>
      <c r="AA294" s="13">
        <f>-Inputs!AA2496</f>
        <v>0</v>
      </c>
      <c r="AB294" s="13">
        <f>-Inputs!AB2496</f>
        <v>0</v>
      </c>
      <c r="AC294" s="13">
        <f>-Inputs!AC2496</f>
        <v>0</v>
      </c>
      <c r="AD294" s="13">
        <f>-Inputs!AD2496</f>
        <v>0</v>
      </c>
      <c r="AE294" s="13">
        <f>-Inputs!AE2496</f>
        <v>0</v>
      </c>
      <c r="AF294" s="13">
        <f>-Inputs!AF2496</f>
        <v>0</v>
      </c>
      <c r="AG294" s="13">
        <f>-Inputs!AG2496</f>
        <v>0</v>
      </c>
      <c r="AH294" s="13">
        <f>-Inputs!AH2496</f>
        <v>0</v>
      </c>
      <c r="AI294" s="13">
        <f>-Inputs!AI2496</f>
        <v>0</v>
      </c>
      <c r="AJ294" s="13">
        <f>-Inputs!AJ2496</f>
        <v>0</v>
      </c>
      <c r="AK294" s="13">
        <f>-Inputs!AK2496</f>
        <v>0</v>
      </c>
      <c r="AL294" s="13">
        <f>-Inputs!AL2496</f>
        <v>0</v>
      </c>
      <c r="AM294" s="13">
        <f>-Inputs!AM2496</f>
        <v>0</v>
      </c>
    </row>
    <row r="295" spans="1:39" outlineLevel="2">
      <c r="A295" s="37">
        <f>ROW()</f>
        <v>295</v>
      </c>
      <c r="C295" s="6" t="s">
        <v>3</v>
      </c>
      <c r="D295" s="39"/>
      <c r="E295" s="922">
        <v>0</v>
      </c>
      <c r="F295" s="39"/>
      <c r="G295" s="39"/>
      <c r="H295" s="9"/>
      <c r="I295" s="13">
        <f>-Inputs!I2497</f>
        <v>0</v>
      </c>
      <c r="J295" s="13">
        <f>-Inputs!J2497</f>
        <v>0</v>
      </c>
      <c r="K295" s="13">
        <f>-Inputs!K2497</f>
        <v>0</v>
      </c>
      <c r="L295" s="13">
        <f>-Inputs!L2497</f>
        <v>0</v>
      </c>
      <c r="M295" s="13">
        <f>-Inputs!M2497</f>
        <v>0</v>
      </c>
      <c r="N295" s="13">
        <f>-Inputs!N2497</f>
        <v>0</v>
      </c>
      <c r="O295" s="13">
        <f>-Inputs!O2497</f>
        <v>0</v>
      </c>
      <c r="P295" s="13">
        <f>-Inputs!P2497</f>
        <v>0</v>
      </c>
      <c r="Q295" s="13">
        <f>-Inputs!Q2497</f>
        <v>0</v>
      </c>
      <c r="R295" s="13">
        <f>-Inputs!R2497</f>
        <v>0</v>
      </c>
      <c r="S295" s="13">
        <f>-Inputs!S2497</f>
        <v>0</v>
      </c>
      <c r="T295" s="13">
        <f>-Inputs!T2497</f>
        <v>-0.10584594844967105</v>
      </c>
      <c r="U295" s="13">
        <f>-Inputs!U2497</f>
        <v>0</v>
      </c>
      <c r="V295" s="13">
        <f>-Inputs!V2497</f>
        <v>-1.9208893771402349E-2</v>
      </c>
      <c r="W295" s="13">
        <f>-Inputs!W2497</f>
        <v>-2.3325126034543467E-2</v>
      </c>
      <c r="X295" s="13">
        <f>-Inputs!X2497</f>
        <v>-0.35688974542377921</v>
      </c>
      <c r="Y295" s="13">
        <f>-Inputs!Y2497</f>
        <v>0</v>
      </c>
      <c r="Z295" s="13">
        <f>-Inputs!Z2497</f>
        <v>0</v>
      </c>
      <c r="AA295" s="13">
        <f>-Inputs!AA2497</f>
        <v>0</v>
      </c>
      <c r="AB295" s="13">
        <f>-Inputs!AB2497</f>
        <v>0</v>
      </c>
      <c r="AC295" s="13">
        <f>-Inputs!AC2497</f>
        <v>0</v>
      </c>
      <c r="AD295" s="13">
        <f>-Inputs!AD2497</f>
        <v>0</v>
      </c>
      <c r="AE295" s="13">
        <f>-Inputs!AE2497</f>
        <v>0</v>
      </c>
      <c r="AF295" s="13">
        <f>-Inputs!AF2497</f>
        <v>0</v>
      </c>
      <c r="AG295" s="13">
        <f>-Inputs!AG2497</f>
        <v>0</v>
      </c>
      <c r="AH295" s="13">
        <f>-Inputs!AH2497</f>
        <v>0</v>
      </c>
      <c r="AI295" s="13">
        <f>-Inputs!AI2497</f>
        <v>0</v>
      </c>
      <c r="AJ295" s="13">
        <f>-Inputs!AJ2497</f>
        <v>0</v>
      </c>
      <c r="AK295" s="13">
        <f>-Inputs!AK2497</f>
        <v>0</v>
      </c>
      <c r="AL295" s="13">
        <f>-Inputs!AL2497</f>
        <v>0</v>
      </c>
      <c r="AM295" s="13">
        <f>-Inputs!AM2497</f>
        <v>0</v>
      </c>
    </row>
    <row r="296" spans="1:39" outlineLevel="2">
      <c r="A296" s="37">
        <f>ROW()</f>
        <v>296</v>
      </c>
      <c r="C296" s="6" t="s">
        <v>4</v>
      </c>
      <c r="D296" s="39"/>
      <c r="E296" s="922">
        <v>0</v>
      </c>
      <c r="F296" s="39"/>
      <c r="G296" s="39"/>
      <c r="H296" s="9"/>
      <c r="I296" s="13">
        <f>-Inputs!I2498</f>
        <v>0</v>
      </c>
      <c r="J296" s="13">
        <f>-Inputs!J2498</f>
        <v>0</v>
      </c>
      <c r="K296" s="13">
        <f>-Inputs!K2498</f>
        <v>0</v>
      </c>
      <c r="L296" s="13">
        <f>-Inputs!L2498</f>
        <v>0</v>
      </c>
      <c r="M296" s="13">
        <f>-Inputs!M2498</f>
        <v>0</v>
      </c>
      <c r="N296" s="13">
        <f>-Inputs!N2498</f>
        <v>0</v>
      </c>
      <c r="O296" s="13">
        <f>-Inputs!O2498</f>
        <v>0</v>
      </c>
      <c r="P296" s="13">
        <f>-Inputs!P2498</f>
        <v>0</v>
      </c>
      <c r="Q296" s="13">
        <f>-Inputs!Q2498</f>
        <v>0</v>
      </c>
      <c r="R296" s="13">
        <f>-Inputs!R2498</f>
        <v>0</v>
      </c>
      <c r="S296" s="13">
        <f>-Inputs!S2498</f>
        <v>0</v>
      </c>
      <c r="T296" s="13">
        <f>-Inputs!T2498</f>
        <v>0</v>
      </c>
      <c r="U296" s="13">
        <f>-Inputs!U2498</f>
        <v>0</v>
      </c>
      <c r="V296" s="13">
        <f>-Inputs!V2498</f>
        <v>0</v>
      </c>
      <c r="W296" s="13">
        <f>-Inputs!W2498</f>
        <v>-2.1724622352577363</v>
      </c>
      <c r="X296" s="13">
        <f>-Inputs!X2498</f>
        <v>0</v>
      </c>
      <c r="Y296" s="13">
        <f>-Inputs!Y2498</f>
        <v>0</v>
      </c>
      <c r="Z296" s="13">
        <f>-Inputs!Z2498</f>
        <v>0</v>
      </c>
      <c r="AA296" s="13">
        <f>-Inputs!AA2498</f>
        <v>0</v>
      </c>
      <c r="AB296" s="13">
        <f>-Inputs!AB2498</f>
        <v>0</v>
      </c>
      <c r="AC296" s="13">
        <f>-Inputs!AC2498</f>
        <v>0</v>
      </c>
      <c r="AD296" s="13">
        <f>-Inputs!AD2498</f>
        <v>0</v>
      </c>
      <c r="AE296" s="13">
        <f>-Inputs!AE2498</f>
        <v>0</v>
      </c>
      <c r="AF296" s="13">
        <f>-Inputs!AF2498</f>
        <v>0</v>
      </c>
      <c r="AG296" s="13">
        <f>-Inputs!AG2498</f>
        <v>0</v>
      </c>
      <c r="AH296" s="13">
        <f>-Inputs!AH2498</f>
        <v>0</v>
      </c>
      <c r="AI296" s="13">
        <f>-Inputs!AI2498</f>
        <v>0</v>
      </c>
      <c r="AJ296" s="13">
        <f>-Inputs!AJ2498</f>
        <v>0</v>
      </c>
      <c r="AK296" s="13">
        <f>-Inputs!AK2498</f>
        <v>0</v>
      </c>
      <c r="AL296" s="13">
        <f>-Inputs!AL2498</f>
        <v>0</v>
      </c>
      <c r="AM296" s="13">
        <f>-Inputs!AM2498</f>
        <v>0</v>
      </c>
    </row>
    <row r="297" spans="1:39" outlineLevel="2">
      <c r="A297" s="37">
        <f>ROW()</f>
        <v>297</v>
      </c>
      <c r="C297" s="6" t="s">
        <v>5</v>
      </c>
      <c r="D297" s="39"/>
      <c r="E297" s="922">
        <v>0</v>
      </c>
      <c r="F297" s="39"/>
      <c r="G297" s="39"/>
      <c r="H297" s="9"/>
      <c r="I297" s="13">
        <f>-Inputs!I2499</f>
        <v>0</v>
      </c>
      <c r="J297" s="13">
        <f>-Inputs!J2499</f>
        <v>0</v>
      </c>
      <c r="K297" s="13">
        <f>-Inputs!K2499</f>
        <v>0</v>
      </c>
      <c r="L297" s="13">
        <f>-Inputs!L2499</f>
        <v>0</v>
      </c>
      <c r="M297" s="13">
        <f>-Inputs!M2499</f>
        <v>0</v>
      </c>
      <c r="N297" s="13">
        <f>-Inputs!N2499</f>
        <v>0</v>
      </c>
      <c r="O297" s="13">
        <f>-Inputs!O2499</f>
        <v>0</v>
      </c>
      <c r="P297" s="13">
        <f>-Inputs!P2499</f>
        <v>0</v>
      </c>
      <c r="Q297" s="13">
        <f>-Inputs!Q2499</f>
        <v>0</v>
      </c>
      <c r="R297" s="13">
        <f>-Inputs!R2499</f>
        <v>0</v>
      </c>
      <c r="S297" s="13">
        <f>-Inputs!S2499</f>
        <v>0</v>
      </c>
      <c r="T297" s="13">
        <f>-Inputs!T2499</f>
        <v>-3.6445182101634659</v>
      </c>
      <c r="U297" s="13">
        <f>-Inputs!U2499</f>
        <v>-0.47310663376850237</v>
      </c>
      <c r="V297" s="13">
        <f>-Inputs!V2499</f>
        <v>-0.9452469087838995</v>
      </c>
      <c r="W297" s="13">
        <f>-Inputs!W2499</f>
        <v>-0.62252075459594858</v>
      </c>
      <c r="X297" s="13">
        <f>-Inputs!X2499</f>
        <v>-0.64574266560897897</v>
      </c>
      <c r="Y297" s="13">
        <f>-Inputs!Y2499</f>
        <v>0</v>
      </c>
      <c r="Z297" s="13">
        <f>-Inputs!Z2499</f>
        <v>0</v>
      </c>
      <c r="AA297" s="13">
        <f>-Inputs!AA2499</f>
        <v>0</v>
      </c>
      <c r="AB297" s="13">
        <f>-Inputs!AB2499</f>
        <v>0</v>
      </c>
      <c r="AC297" s="13">
        <f>-Inputs!AC2499</f>
        <v>0</v>
      </c>
      <c r="AD297" s="13">
        <f>-Inputs!AD2499</f>
        <v>0</v>
      </c>
      <c r="AE297" s="13">
        <f>-Inputs!AE2499</f>
        <v>0</v>
      </c>
      <c r="AF297" s="13">
        <f>-Inputs!AF2499</f>
        <v>0</v>
      </c>
      <c r="AG297" s="13">
        <f>-Inputs!AG2499</f>
        <v>0</v>
      </c>
      <c r="AH297" s="13">
        <f>-Inputs!AH2499</f>
        <v>0</v>
      </c>
      <c r="AI297" s="13">
        <f>-Inputs!AI2499</f>
        <v>0</v>
      </c>
      <c r="AJ297" s="13">
        <f>-Inputs!AJ2499</f>
        <v>0</v>
      </c>
      <c r="AK297" s="13">
        <f>-Inputs!AK2499</f>
        <v>0</v>
      </c>
      <c r="AL297" s="13">
        <f>-Inputs!AL2499</f>
        <v>0</v>
      </c>
      <c r="AM297" s="13">
        <f>-Inputs!AM2499</f>
        <v>0</v>
      </c>
    </row>
    <row r="298" spans="1:39" outlineLevel="2">
      <c r="A298" s="37">
        <f>ROW()</f>
        <v>298</v>
      </c>
      <c r="C298" s="6" t="s">
        <v>473</v>
      </c>
      <c r="D298" s="39"/>
      <c r="E298" s="922">
        <v>0</v>
      </c>
      <c r="F298" s="39"/>
      <c r="G298" s="39"/>
      <c r="H298" s="9"/>
      <c r="I298" s="13">
        <f>-Inputs!I2500</f>
        <v>0</v>
      </c>
      <c r="J298" s="13">
        <f>-Inputs!J2500</f>
        <v>0</v>
      </c>
      <c r="K298" s="13">
        <f>-Inputs!K2500</f>
        <v>0</v>
      </c>
      <c r="L298" s="13">
        <f>-Inputs!L2500</f>
        <v>0</v>
      </c>
      <c r="M298" s="13">
        <f>-Inputs!M2500</f>
        <v>0</v>
      </c>
      <c r="N298" s="13">
        <f>-Inputs!N2500</f>
        <v>0</v>
      </c>
      <c r="O298" s="13">
        <f>-Inputs!O2500</f>
        <v>0</v>
      </c>
      <c r="P298" s="13">
        <f>-Inputs!P2500</f>
        <v>0</v>
      </c>
      <c r="Q298" s="13">
        <f>-Inputs!Q2500</f>
        <v>0</v>
      </c>
      <c r="R298" s="13">
        <f>-Inputs!R2500</f>
        <v>0</v>
      </c>
      <c r="S298" s="13">
        <f>-Inputs!S2500</f>
        <v>0</v>
      </c>
      <c r="T298" s="13">
        <f>-Inputs!T2500</f>
        <v>0</v>
      </c>
      <c r="U298" s="13">
        <f>-Inputs!U2500</f>
        <v>0</v>
      </c>
      <c r="V298" s="13">
        <f>-Inputs!V2500</f>
        <v>0</v>
      </c>
      <c r="W298" s="13">
        <f>-Inputs!W2500</f>
        <v>0</v>
      </c>
      <c r="X298" s="13">
        <f>-Inputs!X2500</f>
        <v>0</v>
      </c>
      <c r="Y298" s="13">
        <f>-Inputs!Y2500</f>
        <v>0</v>
      </c>
      <c r="Z298" s="13">
        <f>-Inputs!Z2500</f>
        <v>0</v>
      </c>
      <c r="AA298" s="13">
        <f>-Inputs!AA2500</f>
        <v>0</v>
      </c>
      <c r="AB298" s="13">
        <f>-Inputs!AB2500</f>
        <v>0</v>
      </c>
      <c r="AC298" s="13">
        <f>-Inputs!AC2500</f>
        <v>0</v>
      </c>
      <c r="AD298" s="13">
        <f>-Inputs!AD2500</f>
        <v>0</v>
      </c>
      <c r="AE298" s="13">
        <f>-Inputs!AE2500</f>
        <v>0</v>
      </c>
      <c r="AF298" s="13">
        <f>-Inputs!AF2500</f>
        <v>0</v>
      </c>
      <c r="AG298" s="13">
        <f>-Inputs!AG2500</f>
        <v>0</v>
      </c>
      <c r="AH298" s="13">
        <f>-Inputs!AH2500</f>
        <v>0</v>
      </c>
      <c r="AI298" s="13">
        <f>-Inputs!AI2500</f>
        <v>0</v>
      </c>
      <c r="AJ298" s="13">
        <f>-Inputs!AJ2500</f>
        <v>0</v>
      </c>
      <c r="AK298" s="13">
        <f>-Inputs!AK2500</f>
        <v>0</v>
      </c>
      <c r="AL298" s="13">
        <f>-Inputs!AL2500</f>
        <v>0</v>
      </c>
      <c r="AM298" s="13">
        <f>-Inputs!AM2500</f>
        <v>0</v>
      </c>
    </row>
    <row r="299" spans="1:39" outlineLevel="2">
      <c r="A299" s="37">
        <f>ROW()</f>
        <v>299</v>
      </c>
      <c r="C299" s="6" t="s">
        <v>474</v>
      </c>
      <c r="D299" s="39"/>
      <c r="E299" s="922">
        <v>0</v>
      </c>
      <c r="F299" s="39"/>
      <c r="G299" s="39"/>
      <c r="H299" s="9"/>
      <c r="I299" s="13">
        <f>-Inputs!I2501</f>
        <v>0</v>
      </c>
      <c r="J299" s="13">
        <f>-Inputs!J2501</f>
        <v>0</v>
      </c>
      <c r="K299" s="13">
        <f>-Inputs!K2501</f>
        <v>0</v>
      </c>
      <c r="L299" s="13">
        <f>-Inputs!L2501</f>
        <v>0</v>
      </c>
      <c r="M299" s="13">
        <f>-Inputs!M2501</f>
        <v>0</v>
      </c>
      <c r="N299" s="13">
        <f>-Inputs!N2501</f>
        <v>0</v>
      </c>
      <c r="O299" s="13">
        <f>-Inputs!O2501</f>
        <v>0</v>
      </c>
      <c r="P299" s="13">
        <f>-Inputs!P2501</f>
        <v>0</v>
      </c>
      <c r="Q299" s="13">
        <f>-Inputs!Q2501</f>
        <v>0</v>
      </c>
      <c r="R299" s="13">
        <f>-Inputs!R2501</f>
        <v>0</v>
      </c>
      <c r="S299" s="13">
        <f>-Inputs!S2501</f>
        <v>0</v>
      </c>
      <c r="T299" s="13">
        <f>-Inputs!T2501</f>
        <v>0</v>
      </c>
      <c r="U299" s="13">
        <f>-Inputs!U2501</f>
        <v>0</v>
      </c>
      <c r="V299" s="13">
        <f>-Inputs!V2501</f>
        <v>0</v>
      </c>
      <c r="W299" s="13">
        <f>-Inputs!W2501</f>
        <v>0</v>
      </c>
      <c r="X299" s="13">
        <f>-Inputs!X2501</f>
        <v>0</v>
      </c>
      <c r="Y299" s="13">
        <f>-Inputs!Y2501</f>
        <v>0</v>
      </c>
      <c r="Z299" s="13">
        <f>-Inputs!Z2501</f>
        <v>0</v>
      </c>
      <c r="AA299" s="13">
        <f>-Inputs!AA2501</f>
        <v>0</v>
      </c>
      <c r="AB299" s="13">
        <f>-Inputs!AB2501</f>
        <v>0</v>
      </c>
      <c r="AC299" s="13">
        <f>-Inputs!AC2501</f>
        <v>0</v>
      </c>
      <c r="AD299" s="13">
        <f>-Inputs!AD2501</f>
        <v>0</v>
      </c>
      <c r="AE299" s="13">
        <f>-Inputs!AE2501</f>
        <v>0</v>
      </c>
      <c r="AF299" s="13">
        <f>-Inputs!AF2501</f>
        <v>0</v>
      </c>
      <c r="AG299" s="13">
        <f>-Inputs!AG2501</f>
        <v>0</v>
      </c>
      <c r="AH299" s="13">
        <f>-Inputs!AH2501</f>
        <v>0</v>
      </c>
      <c r="AI299" s="13">
        <f>-Inputs!AI2501</f>
        <v>0</v>
      </c>
      <c r="AJ299" s="13">
        <f>-Inputs!AJ2501</f>
        <v>0</v>
      </c>
      <c r="AK299" s="13">
        <f>-Inputs!AK2501</f>
        <v>0</v>
      </c>
      <c r="AL299" s="13">
        <f>-Inputs!AL2501</f>
        <v>0</v>
      </c>
      <c r="AM299" s="13">
        <f>-Inputs!AM2501</f>
        <v>0</v>
      </c>
    </row>
    <row r="300" spans="1:39" outlineLevel="2">
      <c r="A300" s="37">
        <f>ROW()</f>
        <v>300</v>
      </c>
      <c r="C300" s="6" t="s">
        <v>477</v>
      </c>
      <c r="D300" s="39"/>
      <c r="E300" s="922">
        <v>0</v>
      </c>
      <c r="F300" s="39"/>
      <c r="G300" s="39"/>
      <c r="H300" s="9"/>
      <c r="I300" s="13">
        <f>-Inputs!I2502</f>
        <v>0</v>
      </c>
      <c r="J300" s="13">
        <f>-Inputs!J2502</f>
        <v>0</v>
      </c>
      <c r="K300" s="13">
        <f>-Inputs!K2502</f>
        <v>0</v>
      </c>
      <c r="L300" s="13">
        <f>-Inputs!L2502</f>
        <v>0</v>
      </c>
      <c r="M300" s="13">
        <f>-Inputs!M2502</f>
        <v>0</v>
      </c>
      <c r="N300" s="13">
        <f>-Inputs!N2502</f>
        <v>0</v>
      </c>
      <c r="O300" s="13">
        <f>-Inputs!O2502</f>
        <v>0</v>
      </c>
      <c r="P300" s="13">
        <f>-Inputs!P2502</f>
        <v>0</v>
      </c>
      <c r="Q300" s="13">
        <f>-Inputs!Q2502</f>
        <v>0</v>
      </c>
      <c r="R300" s="13">
        <f>-Inputs!R2502</f>
        <v>0</v>
      </c>
      <c r="S300" s="13">
        <f>-Inputs!S2502</f>
        <v>0</v>
      </c>
      <c r="T300" s="13">
        <f>-Inputs!T2502</f>
        <v>0</v>
      </c>
      <c r="U300" s="13">
        <f>-Inputs!U2502</f>
        <v>0</v>
      </c>
      <c r="V300" s="13">
        <f>-Inputs!V2502</f>
        <v>0</v>
      </c>
      <c r="W300" s="13">
        <f>-Inputs!W2502</f>
        <v>0</v>
      </c>
      <c r="X300" s="13">
        <f>-Inputs!X2502</f>
        <v>0</v>
      </c>
      <c r="Y300" s="13">
        <f>-Inputs!Y2502</f>
        <v>0</v>
      </c>
      <c r="Z300" s="13">
        <f>-Inputs!Z2502</f>
        <v>0</v>
      </c>
      <c r="AA300" s="13">
        <f>-Inputs!AA2502</f>
        <v>0</v>
      </c>
      <c r="AB300" s="13">
        <f>-Inputs!AB2502</f>
        <v>0</v>
      </c>
      <c r="AC300" s="13">
        <f>-Inputs!AC2502</f>
        <v>0</v>
      </c>
      <c r="AD300" s="13">
        <f>-Inputs!AD2502</f>
        <v>0</v>
      </c>
      <c r="AE300" s="13">
        <f>-Inputs!AE2502</f>
        <v>0</v>
      </c>
      <c r="AF300" s="13">
        <f>-Inputs!AF2502</f>
        <v>0</v>
      </c>
      <c r="AG300" s="13">
        <f>-Inputs!AG2502</f>
        <v>0</v>
      </c>
      <c r="AH300" s="13">
        <f>-Inputs!AH2502</f>
        <v>0</v>
      </c>
      <c r="AI300" s="13">
        <f>-Inputs!AI2502</f>
        <v>0</v>
      </c>
      <c r="AJ300" s="13">
        <f>-Inputs!AJ2502</f>
        <v>0</v>
      </c>
      <c r="AK300" s="13">
        <f>-Inputs!AK2502</f>
        <v>0</v>
      </c>
      <c r="AL300" s="13">
        <f>-Inputs!AL2502</f>
        <v>0</v>
      </c>
      <c r="AM300" s="13">
        <f>-Inputs!AM2502</f>
        <v>0</v>
      </c>
    </row>
    <row r="301" spans="1:39" outlineLevel="2">
      <c r="A301" s="37">
        <f>ROW()</f>
        <v>301</v>
      </c>
      <c r="C301" s="6" t="s">
        <v>511</v>
      </c>
      <c r="D301" s="39"/>
      <c r="E301" s="922">
        <v>0</v>
      </c>
      <c r="F301" s="39"/>
      <c r="G301" s="39"/>
      <c r="H301" s="9"/>
      <c r="I301" s="13">
        <f>-Inputs!I2503</f>
        <v>0</v>
      </c>
      <c r="J301" s="13">
        <f>-Inputs!J2503</f>
        <v>0</v>
      </c>
      <c r="K301" s="13">
        <f>-Inputs!K2503</f>
        <v>0</v>
      </c>
      <c r="L301" s="13">
        <f>-Inputs!L2503</f>
        <v>0</v>
      </c>
      <c r="M301" s="13">
        <f>-Inputs!M2503</f>
        <v>0</v>
      </c>
      <c r="N301" s="13">
        <f>-Inputs!N2503</f>
        <v>0</v>
      </c>
      <c r="O301" s="13">
        <f>-Inputs!O2503</f>
        <v>0</v>
      </c>
      <c r="P301" s="13">
        <f>-Inputs!P2503</f>
        <v>0</v>
      </c>
      <c r="Q301" s="13">
        <f>-Inputs!Q2503</f>
        <v>0</v>
      </c>
      <c r="R301" s="13">
        <f>-Inputs!R2503</f>
        <v>0</v>
      </c>
      <c r="S301" s="13">
        <f>-Inputs!S2503</f>
        <v>0</v>
      </c>
      <c r="T301" s="13">
        <f>-Inputs!T2503</f>
        <v>0</v>
      </c>
      <c r="U301" s="13">
        <f>-Inputs!U2503</f>
        <v>0</v>
      </c>
      <c r="V301" s="13">
        <f>-Inputs!V2503</f>
        <v>0</v>
      </c>
      <c r="W301" s="13">
        <f>-Inputs!W2503</f>
        <v>0</v>
      </c>
      <c r="X301" s="13">
        <f>-Inputs!X2503</f>
        <v>0</v>
      </c>
      <c r="Y301" s="13">
        <f>-Inputs!Y2503</f>
        <v>0</v>
      </c>
      <c r="Z301" s="13">
        <f>-Inputs!Z2503</f>
        <v>0</v>
      </c>
      <c r="AA301" s="13">
        <f>-Inputs!AA2503</f>
        <v>0</v>
      </c>
      <c r="AB301" s="13">
        <f>-Inputs!AB2503</f>
        <v>0</v>
      </c>
      <c r="AC301" s="13">
        <f>-Inputs!AC2503</f>
        <v>0</v>
      </c>
      <c r="AD301" s="13">
        <f>-Inputs!AD2503</f>
        <v>0</v>
      </c>
      <c r="AE301" s="13">
        <f>-Inputs!AE2503</f>
        <v>0</v>
      </c>
      <c r="AF301" s="13">
        <f>-Inputs!AF2503</f>
        <v>0</v>
      </c>
      <c r="AG301" s="13">
        <f>-Inputs!AG2503</f>
        <v>0</v>
      </c>
      <c r="AH301" s="13">
        <f>-Inputs!AH2503</f>
        <v>0</v>
      </c>
      <c r="AI301" s="13">
        <f>-Inputs!AI2503</f>
        <v>0</v>
      </c>
      <c r="AJ301" s="13">
        <f>-Inputs!AJ2503</f>
        <v>0</v>
      </c>
      <c r="AK301" s="13">
        <f>-Inputs!AK2503</f>
        <v>0</v>
      </c>
      <c r="AL301" s="13">
        <f>-Inputs!AL2503</f>
        <v>0</v>
      </c>
      <c r="AM301" s="13">
        <f>-Inputs!AM2503</f>
        <v>0</v>
      </c>
    </row>
    <row r="302" spans="1:39" outlineLevel="2">
      <c r="A302" s="37">
        <f>ROW()</f>
        <v>302</v>
      </c>
      <c r="C302" s="6" t="s">
        <v>655</v>
      </c>
      <c r="D302" s="39"/>
      <c r="E302" s="922"/>
      <c r="F302" s="39"/>
      <c r="G302" s="39"/>
      <c r="H302" s="9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</row>
    <row r="303" spans="1:39" outlineLevel="2">
      <c r="A303" s="37">
        <f>ROW()</f>
        <v>303</v>
      </c>
      <c r="C303" s="6" t="s">
        <v>656</v>
      </c>
      <c r="D303" s="39"/>
      <c r="E303" s="922"/>
      <c r="F303" s="39"/>
      <c r="G303" s="39"/>
      <c r="H303" s="9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</row>
    <row r="304" spans="1:39" outlineLevel="2">
      <c r="A304" s="37">
        <f>ROW()</f>
        <v>304</v>
      </c>
      <c r="C304" s="6" t="s">
        <v>667</v>
      </c>
      <c r="D304" s="39"/>
      <c r="E304" s="922"/>
      <c r="F304" s="39"/>
      <c r="G304" s="39"/>
      <c r="H304" s="9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</row>
    <row r="305" spans="1:39" outlineLevel="2">
      <c r="A305" s="37">
        <f>ROW()</f>
        <v>305</v>
      </c>
      <c r="C305" s="6" t="s">
        <v>212</v>
      </c>
      <c r="D305" s="39"/>
      <c r="E305" s="922">
        <v>0</v>
      </c>
      <c r="F305" s="39"/>
      <c r="G305" s="39"/>
      <c r="H305" s="9"/>
      <c r="I305" s="13">
        <f>-Inputs!I2507</f>
        <v>0</v>
      </c>
      <c r="J305" s="13">
        <f>-Inputs!J2507</f>
        <v>0</v>
      </c>
      <c r="K305" s="13">
        <f>-Inputs!K2507</f>
        <v>0</v>
      </c>
      <c r="L305" s="13">
        <f>-Inputs!L2507</f>
        <v>0</v>
      </c>
      <c r="M305" s="13">
        <f>-Inputs!M2507</f>
        <v>0</v>
      </c>
      <c r="N305" s="13">
        <f>-Inputs!N2507</f>
        <v>0</v>
      </c>
      <c r="O305" s="13">
        <f>-Inputs!O2507</f>
        <v>0</v>
      </c>
      <c r="P305" s="13">
        <f>-Inputs!P2507</f>
        <v>0</v>
      </c>
      <c r="Q305" s="13">
        <f>-Inputs!Q2507</f>
        <v>0</v>
      </c>
      <c r="R305" s="13">
        <f>-Inputs!R2507</f>
        <v>0</v>
      </c>
      <c r="S305" s="13">
        <f>-Inputs!S2507</f>
        <v>0</v>
      </c>
      <c r="T305" s="13">
        <f>-Inputs!T2507</f>
        <v>0</v>
      </c>
      <c r="U305" s="13">
        <f>-Inputs!U2507</f>
        <v>0</v>
      </c>
      <c r="V305" s="13">
        <f>-Inputs!V2507</f>
        <v>0</v>
      </c>
      <c r="W305" s="13">
        <f>-Inputs!W2507</f>
        <v>0</v>
      </c>
      <c r="X305" s="13">
        <f>-Inputs!X2507</f>
        <v>0</v>
      </c>
      <c r="Y305" s="13">
        <f>-Inputs!Y2507</f>
        <v>0</v>
      </c>
      <c r="Z305" s="13">
        <f>-Inputs!Z2507</f>
        <v>0</v>
      </c>
      <c r="AA305" s="13">
        <f>-Inputs!AA2507</f>
        <v>0</v>
      </c>
      <c r="AB305" s="13">
        <f>-Inputs!AB2507</f>
        <v>0</v>
      </c>
      <c r="AC305" s="13">
        <f>-Inputs!AC2507</f>
        <v>0</v>
      </c>
      <c r="AD305" s="13">
        <f>-Inputs!AD2507</f>
        <v>0</v>
      </c>
      <c r="AE305" s="13">
        <f>-Inputs!AE2507</f>
        <v>0</v>
      </c>
      <c r="AF305" s="13">
        <f>-Inputs!AF2507</f>
        <v>0</v>
      </c>
      <c r="AG305" s="13">
        <f>-Inputs!AG2507</f>
        <v>0</v>
      </c>
      <c r="AH305" s="13">
        <f>-Inputs!AH2507</f>
        <v>0</v>
      </c>
      <c r="AI305" s="13">
        <f>-Inputs!AI2507</f>
        <v>0</v>
      </c>
      <c r="AJ305" s="13">
        <f>-Inputs!AJ2507</f>
        <v>0</v>
      </c>
      <c r="AK305" s="13">
        <f>-Inputs!AK2507</f>
        <v>0</v>
      </c>
      <c r="AL305" s="13">
        <f>-Inputs!AL2507</f>
        <v>0</v>
      </c>
      <c r="AM305" s="13">
        <f>-Inputs!AM2507</f>
        <v>0</v>
      </c>
    </row>
    <row r="306" spans="1:39" outlineLevel="2">
      <c r="A306" s="37">
        <f>ROW()</f>
        <v>306</v>
      </c>
      <c r="C306" s="30" t="s">
        <v>362</v>
      </c>
      <c r="D306" s="90"/>
      <c r="E306" s="925">
        <v>0</v>
      </c>
      <c r="F306" s="90"/>
      <c r="G306" s="90"/>
      <c r="H306" s="15"/>
      <c r="I306" s="14">
        <f>-Inputs!I2508</f>
        <v>0</v>
      </c>
      <c r="J306" s="14">
        <f>-Inputs!J2508</f>
        <v>0</v>
      </c>
      <c r="K306" s="14">
        <f>-Inputs!K2508</f>
        <v>0</v>
      </c>
      <c r="L306" s="14">
        <f>-Inputs!L2508</f>
        <v>0</v>
      </c>
      <c r="M306" s="14">
        <f>-Inputs!M2508</f>
        <v>0</v>
      </c>
      <c r="N306" s="14">
        <f>-Inputs!N2508</f>
        <v>0</v>
      </c>
      <c r="O306" s="14">
        <f>-Inputs!O2508</f>
        <v>0</v>
      </c>
      <c r="P306" s="14">
        <f>-Inputs!P2508</f>
        <v>0</v>
      </c>
      <c r="Q306" s="14">
        <f>-Inputs!Q2508</f>
        <v>0</v>
      </c>
      <c r="R306" s="14">
        <f>-Inputs!R2508</f>
        <v>0</v>
      </c>
      <c r="S306" s="14">
        <f>-Inputs!S2508</f>
        <v>0</v>
      </c>
      <c r="T306" s="14">
        <f>-Inputs!T2508</f>
        <v>0</v>
      </c>
      <c r="U306" s="14">
        <f>-Inputs!U2508</f>
        <v>0</v>
      </c>
      <c r="V306" s="14">
        <f>-Inputs!V2508</f>
        <v>0</v>
      </c>
      <c r="W306" s="14">
        <f>-Inputs!W2508</f>
        <v>0</v>
      </c>
      <c r="X306" s="14">
        <f>-Inputs!X2508</f>
        <v>0</v>
      </c>
      <c r="Y306" s="14">
        <f>-Inputs!Y2508</f>
        <v>0</v>
      </c>
      <c r="Z306" s="14">
        <f>-Inputs!Z2508</f>
        <v>0</v>
      </c>
      <c r="AA306" s="14">
        <f>-Inputs!AA2508</f>
        <v>0</v>
      </c>
      <c r="AB306" s="14">
        <f>-Inputs!AB2508</f>
        <v>0</v>
      </c>
      <c r="AC306" s="14">
        <f>-Inputs!AC2508</f>
        <v>0</v>
      </c>
      <c r="AD306" s="14">
        <f>-Inputs!AD2508</f>
        <v>0</v>
      </c>
      <c r="AE306" s="14">
        <f>-Inputs!AE2508</f>
        <v>0</v>
      </c>
      <c r="AF306" s="14">
        <f>-Inputs!AF2508</f>
        <v>0</v>
      </c>
      <c r="AG306" s="14">
        <f>-Inputs!AG2508</f>
        <v>0</v>
      </c>
      <c r="AH306" s="14">
        <f>-Inputs!AH2508</f>
        <v>0</v>
      </c>
      <c r="AI306" s="14">
        <f>-Inputs!AI2508</f>
        <v>0</v>
      </c>
      <c r="AJ306" s="14">
        <f>-Inputs!AJ2508</f>
        <v>0</v>
      </c>
      <c r="AK306" s="14">
        <f>-Inputs!AK2508</f>
        <v>0</v>
      </c>
      <c r="AL306" s="14">
        <f>-Inputs!AL2508</f>
        <v>0</v>
      </c>
      <c r="AM306" s="14">
        <f>-Inputs!AM2508</f>
        <v>0</v>
      </c>
    </row>
    <row r="307" spans="1:39" outlineLevel="2">
      <c r="A307" s="37">
        <f>ROW()</f>
        <v>307</v>
      </c>
      <c r="C307" s="6" t="s">
        <v>1</v>
      </c>
      <c r="D307" s="39"/>
      <c r="E307" s="9">
        <f t="shared" ref="E307" si="240">SUM(E294:E306)</f>
        <v>0</v>
      </c>
      <c r="F307" s="39"/>
      <c r="G307" s="39"/>
      <c r="H307" s="9"/>
      <c r="I307" s="9">
        <f t="shared" ref="I307:AG307" si="241">SUM(I294:I306)</f>
        <v>0</v>
      </c>
      <c r="J307" s="9">
        <f t="shared" si="241"/>
        <v>0</v>
      </c>
      <c r="K307" s="9">
        <f t="shared" si="241"/>
        <v>0</v>
      </c>
      <c r="L307" s="9">
        <f t="shared" si="241"/>
        <v>0</v>
      </c>
      <c r="M307" s="9">
        <f t="shared" si="241"/>
        <v>0</v>
      </c>
      <c r="N307" s="9">
        <f t="shared" si="241"/>
        <v>0</v>
      </c>
      <c r="O307" s="9">
        <f t="shared" si="241"/>
        <v>0</v>
      </c>
      <c r="P307" s="9">
        <f t="shared" si="241"/>
        <v>0</v>
      </c>
      <c r="Q307" s="9">
        <f t="shared" si="241"/>
        <v>0</v>
      </c>
      <c r="R307" s="9">
        <f t="shared" si="241"/>
        <v>0</v>
      </c>
      <c r="S307" s="9">
        <f t="shared" si="241"/>
        <v>0</v>
      </c>
      <c r="T307" s="9">
        <f t="shared" si="241"/>
        <v>-3.7503641586131371</v>
      </c>
      <c r="U307" s="9">
        <f t="shared" si="241"/>
        <v>-0.47310663376850237</v>
      </c>
      <c r="V307" s="9">
        <f t="shared" si="241"/>
        <v>-0.96445580255530183</v>
      </c>
      <c r="W307" s="9">
        <f t="shared" si="241"/>
        <v>-2.8183081158882284</v>
      </c>
      <c r="X307" s="9">
        <f t="shared" si="241"/>
        <v>-1.0026324110327582</v>
      </c>
      <c r="Y307" s="9">
        <f t="shared" si="241"/>
        <v>0</v>
      </c>
      <c r="Z307" s="9">
        <f t="shared" si="241"/>
        <v>0</v>
      </c>
      <c r="AA307" s="9">
        <f t="shared" si="241"/>
        <v>0</v>
      </c>
      <c r="AB307" s="9">
        <f t="shared" si="241"/>
        <v>0</v>
      </c>
      <c r="AC307" s="9">
        <f t="shared" si="241"/>
        <v>0</v>
      </c>
      <c r="AD307" s="9">
        <f t="shared" si="241"/>
        <v>0</v>
      </c>
      <c r="AE307" s="9">
        <f t="shared" si="241"/>
        <v>0</v>
      </c>
      <c r="AF307" s="9">
        <f t="shared" si="241"/>
        <v>0</v>
      </c>
      <c r="AG307" s="9">
        <f t="shared" si="241"/>
        <v>0</v>
      </c>
      <c r="AH307" s="9">
        <f t="shared" ref="AH307:AM307" si="242">SUM(AH294:AH306)</f>
        <v>0</v>
      </c>
      <c r="AI307" s="9">
        <f t="shared" si="242"/>
        <v>0</v>
      </c>
      <c r="AJ307" s="9">
        <f t="shared" si="242"/>
        <v>0</v>
      </c>
      <c r="AK307" s="9">
        <f t="shared" si="242"/>
        <v>0</v>
      </c>
      <c r="AL307" s="9">
        <f t="shared" si="242"/>
        <v>0</v>
      </c>
      <c r="AM307" s="9">
        <f t="shared" si="242"/>
        <v>0</v>
      </c>
    </row>
    <row r="308" spans="1:39" outlineLevel="2">
      <c r="A308" s="37">
        <f>ROW()</f>
        <v>308</v>
      </c>
      <c r="B308" s="343" t="s">
        <v>6</v>
      </c>
      <c r="E308" s="39"/>
      <c r="H308" s="329" t="s">
        <v>47</v>
      </c>
      <c r="I308" s="331" t="str">
        <f t="shared" ref="I308:AH308" si="243">IF(ROUND(I307-(I430+I537+I644+I751+I858+I965+I1072+I1179+I1286+I1393+I1500+I1607+I1714+I1821+I1928+I2035+I2142+I2249+I2356+I2463+I2570),5)&lt;0.00001,"OK","Wrong")</f>
        <v>OK</v>
      </c>
      <c r="J308" s="331" t="str">
        <f t="shared" si="243"/>
        <v>OK</v>
      </c>
      <c r="K308" s="331" t="str">
        <f t="shared" si="243"/>
        <v>OK</v>
      </c>
      <c r="L308" s="331" t="str">
        <f t="shared" si="243"/>
        <v>OK</v>
      </c>
      <c r="M308" s="331" t="str">
        <f t="shared" si="243"/>
        <v>OK</v>
      </c>
      <c r="N308" s="331" t="str">
        <f t="shared" si="243"/>
        <v>OK</v>
      </c>
      <c r="O308" s="331" t="str">
        <f t="shared" si="243"/>
        <v>OK</v>
      </c>
      <c r="P308" s="331" t="str">
        <f t="shared" si="243"/>
        <v>OK</v>
      </c>
      <c r="Q308" s="331" t="str">
        <f t="shared" si="243"/>
        <v>OK</v>
      </c>
      <c r="R308" s="331" t="str">
        <f t="shared" si="243"/>
        <v>OK</v>
      </c>
      <c r="S308" s="331" t="str">
        <f t="shared" si="243"/>
        <v>OK</v>
      </c>
      <c r="T308" s="331" t="str">
        <f t="shared" si="243"/>
        <v>OK</v>
      </c>
      <c r="U308" s="331" t="str">
        <f t="shared" si="243"/>
        <v>OK</v>
      </c>
      <c r="V308" s="331" t="str">
        <f t="shared" si="243"/>
        <v>OK</v>
      </c>
      <c r="W308" s="331" t="str">
        <f t="shared" si="243"/>
        <v>OK</v>
      </c>
      <c r="X308" s="331" t="str">
        <f t="shared" si="243"/>
        <v>OK</v>
      </c>
      <c r="Y308" s="331" t="str">
        <f t="shared" si="243"/>
        <v>OK</v>
      </c>
      <c r="Z308" s="331" t="str">
        <f t="shared" si="243"/>
        <v>OK</v>
      </c>
      <c r="AA308" s="331" t="str">
        <f t="shared" si="243"/>
        <v>OK</v>
      </c>
      <c r="AB308" s="331" t="str">
        <f t="shared" si="243"/>
        <v>OK</v>
      </c>
      <c r="AC308" s="331" t="str">
        <f t="shared" si="243"/>
        <v>OK</v>
      </c>
      <c r="AD308" s="331" t="str">
        <f t="shared" si="243"/>
        <v>OK</v>
      </c>
      <c r="AE308" s="331" t="str">
        <f t="shared" si="243"/>
        <v>OK</v>
      </c>
      <c r="AF308" s="331" t="str">
        <f t="shared" si="243"/>
        <v>OK</v>
      </c>
      <c r="AG308" s="331" t="str">
        <f t="shared" si="243"/>
        <v>OK</v>
      </c>
      <c r="AH308" s="331" t="str">
        <f t="shared" si="243"/>
        <v>OK</v>
      </c>
      <c r="AI308" s="331" t="str">
        <f t="shared" ref="AI308:AM308" si="244">IF(ROUND(AI307-(AI430+AI537+AI644+AI751+AI858+AI965+AI1072+AI1179+AI1286+AI1393+AI1500+AI1607+AI1714+AI1821+AI1928+AI2035+AI2142+AI2249+AI2356+AI2463+AI2570+AI2692+AI2799+AI2906+AI3013+AI3120+AI3227+AI3334+AI3441+AI3548+AI3655),5)&lt;0.00001,"OK","Wrong")</f>
        <v>OK</v>
      </c>
      <c r="AJ308" s="331" t="str">
        <f t="shared" si="244"/>
        <v>OK</v>
      </c>
      <c r="AK308" s="331" t="str">
        <f t="shared" si="244"/>
        <v>OK</v>
      </c>
      <c r="AL308" s="331" t="str">
        <f t="shared" si="244"/>
        <v>OK</v>
      </c>
      <c r="AM308" s="331" t="str">
        <f t="shared" si="244"/>
        <v>OK</v>
      </c>
    </row>
    <row r="309" spans="1:39" outlineLevel="2">
      <c r="A309" s="37">
        <f>ROW()</f>
        <v>309</v>
      </c>
      <c r="C309" s="38" t="s">
        <v>2</v>
      </c>
      <c r="E309" s="922">
        <v>-22.706078745197434</v>
      </c>
      <c r="I309" s="9">
        <f t="shared" ref="I309:W309" si="245">I432+I539+I646+I753+I860+I967+I1074+I1181+I1288+I1395+I1502+I1609+I1716+I1823+I1930+I2037</f>
        <v>0</v>
      </c>
      <c r="J309" s="9">
        <f t="shared" si="245"/>
        <v>-1.2403758593507954E-2</v>
      </c>
      <c r="K309" s="9">
        <f t="shared" si="245"/>
        <v>-2.0480624654396852E-2</v>
      </c>
      <c r="L309" s="9">
        <f t="shared" si="245"/>
        <v>-2.5038284788755593E-2</v>
      </c>
      <c r="M309" s="9">
        <f t="shared" si="245"/>
        <v>-3.5365134966606399E-2</v>
      </c>
      <c r="N309" s="9">
        <f t="shared" si="245"/>
        <v>-5.5455222114866934E-2</v>
      </c>
      <c r="O309" s="9">
        <f t="shared" si="245"/>
        <v>-0.16540589729884933</v>
      </c>
      <c r="P309" s="9">
        <f t="shared" si="245"/>
        <v>-0.30574398170276829</v>
      </c>
      <c r="Q309" s="9">
        <f t="shared" si="245"/>
        <v>-6.5178967819212952</v>
      </c>
      <c r="R309" s="9">
        <f t="shared" si="245"/>
        <v>-13.212123739414867</v>
      </c>
      <c r="S309" s="9">
        <f t="shared" si="245"/>
        <v>-15.254255088248421</v>
      </c>
      <c r="T309" s="9">
        <f t="shared" si="245"/>
        <v>-26.682386914631472</v>
      </c>
      <c r="U309" s="9">
        <f t="shared" si="245"/>
        <v>-27.12223414565592</v>
      </c>
      <c r="V309" s="9">
        <f t="shared" si="245"/>
        <v>-27.201441975107926</v>
      </c>
      <c r="W309" s="9">
        <f t="shared" si="245"/>
        <v>-27.286924710529508</v>
      </c>
      <c r="X309" s="9">
        <f t="shared" ref="X309:AB316" si="246">X432+X539+X646+X753+X860+X967+X1074+X1181+X1288+X1395+X1502+X1609+X1716+X1823+X1930+X2037+X2144+X2251+X2358+X2465+X2572</f>
        <v>-27.297520043560102</v>
      </c>
      <c r="Y309" s="9">
        <f t="shared" si="246"/>
        <v>-28.073852948534611</v>
      </c>
      <c r="Z309" s="9">
        <f t="shared" si="246"/>
        <v>-28.141394376190991</v>
      </c>
      <c r="AA309" s="9">
        <f t="shared" si="246"/>
        <v>-28.187151069011893</v>
      </c>
      <c r="AB309" s="9">
        <f t="shared" si="246"/>
        <v>-28.217266184009222</v>
      </c>
      <c r="AC309" s="904">
        <f t="shared" ref="AC309:AC321" si="247">$E309*$E$51</f>
        <v>-27.239478288128421</v>
      </c>
      <c r="AD309" s="9">
        <f t="shared" ref="AD309:AH316" si="248">(AD432+AD539+AD646+AD753+AD860)+(AD967+AD1074+AD1181+AD1288+AD1395+AD1502)+(AD1609+AD1716+AD1823+AD1930+AD2037)+(AD2144+AD2251+AD2358+AD2465+AD2572)+(AD2694+AD2801+AD2908+AD3015+AD3122)</f>
        <v>-37.873323803340085</v>
      </c>
      <c r="AE309" s="9">
        <f t="shared" si="248"/>
        <v>-37.873323803340085</v>
      </c>
      <c r="AF309" s="9">
        <f t="shared" si="248"/>
        <v>-37.873323803340085</v>
      </c>
      <c r="AG309" s="9">
        <f t="shared" si="248"/>
        <v>-37.873323803340085</v>
      </c>
      <c r="AH309" s="9">
        <f t="shared" si="248"/>
        <v>-37.873323803340078</v>
      </c>
      <c r="AI309" s="9">
        <f t="shared" ref="AI309:AM309" si="249">(AI432+AI539+AI646+AI753+AI860)+(AI967+AI1074+AI1181+AI1288+AI1395+AI1502)+(AI1609+AI1716+AI1823+AI1930+AI2037)+(AI2144+AI2251+AI2358+AI2465+AI2572)+(AI2694+AI2801+AI2908+AI3015+AI3122)+(AI3229+AI3336+AI3443+AI3550+AI3657)</f>
        <v>-37.96467943884641</v>
      </c>
      <c r="AJ309" s="9">
        <f t="shared" si="249"/>
        <v>-37.969870873124464</v>
      </c>
      <c r="AK309" s="9">
        <f t="shared" si="249"/>
        <v>-37.975223417483939</v>
      </c>
      <c r="AL309" s="9">
        <f t="shared" si="249"/>
        <v>-37.980746580491989</v>
      </c>
      <c r="AM309" s="9">
        <f t="shared" si="249"/>
        <v>-37.989517485056318</v>
      </c>
    </row>
    <row r="310" spans="1:39" outlineLevel="2">
      <c r="A310" s="37">
        <f>ROW()</f>
        <v>310</v>
      </c>
      <c r="C310" s="38" t="s">
        <v>3</v>
      </c>
      <c r="E310" s="922">
        <v>-20.920321222482926</v>
      </c>
      <c r="I310" s="9">
        <f t="shared" ref="I310:W310" si="250">I433+I540+I647+I754+I861+I968+I1075+I1182+I1289+I1396+I1503+I1610+I1717+I1824+I1931+I2038</f>
        <v>0</v>
      </c>
      <c r="J310" s="9">
        <f t="shared" si="250"/>
        <v>-6.4614928487111201E-2</v>
      </c>
      <c r="K310" s="9">
        <f t="shared" si="250"/>
        <v>-0.35740132319433388</v>
      </c>
      <c r="L310" s="9">
        <f t="shared" si="250"/>
        <v>-0.65691843961896379</v>
      </c>
      <c r="M310" s="9">
        <f t="shared" si="250"/>
        <v>-0.78009064704751951</v>
      </c>
      <c r="N310" s="9">
        <f t="shared" si="250"/>
        <v>0</v>
      </c>
      <c r="O310" s="9">
        <f t="shared" si="250"/>
        <v>-0.11215247185190573</v>
      </c>
      <c r="P310" s="9">
        <f t="shared" si="250"/>
        <v>-4.0339900761009426</v>
      </c>
      <c r="Q310" s="9">
        <f t="shared" si="250"/>
        <v>-10.722385943689398</v>
      </c>
      <c r="R310" s="9">
        <f t="shared" si="250"/>
        <v>-13.026411793888023</v>
      </c>
      <c r="S310" s="9">
        <f t="shared" si="250"/>
        <v>-13.049803243666139</v>
      </c>
      <c r="T310" s="9">
        <f t="shared" si="250"/>
        <v>-23.893042998946399</v>
      </c>
      <c r="U310" s="9">
        <f t="shared" si="250"/>
        <v>-25.730661130253061</v>
      </c>
      <c r="V310" s="9">
        <f t="shared" si="250"/>
        <v>-26.045797880558268</v>
      </c>
      <c r="W310" s="9">
        <f t="shared" si="250"/>
        <v>-26.144303617549493</v>
      </c>
      <c r="X310" s="9">
        <f t="shared" si="246"/>
        <v>-26.278332865931315</v>
      </c>
      <c r="Y310" s="9">
        <f t="shared" si="246"/>
        <v>-26.19938494310507</v>
      </c>
      <c r="Z310" s="9">
        <f t="shared" si="246"/>
        <v>-26.868680223574064</v>
      </c>
      <c r="AA310" s="9">
        <f t="shared" si="246"/>
        <v>-27.526392437584189</v>
      </c>
      <c r="AB310" s="9">
        <f t="shared" si="246"/>
        <v>-28.029977332711596</v>
      </c>
      <c r="AC310" s="904">
        <f t="shared" si="247"/>
        <v>-25.09718397946747</v>
      </c>
      <c r="AD310" s="9">
        <f t="shared" si="248"/>
        <v>-24.338002196149052</v>
      </c>
      <c r="AE310" s="9">
        <f t="shared" si="248"/>
        <v>-24.538973272665693</v>
      </c>
      <c r="AF310" s="9">
        <f t="shared" si="248"/>
        <v>-24.63512455806589</v>
      </c>
      <c r="AG310" s="9">
        <f t="shared" si="248"/>
        <v>-24.753669139745782</v>
      </c>
      <c r="AH310" s="9">
        <f t="shared" si="248"/>
        <v>-24.864168526953964</v>
      </c>
      <c r="AI310" s="9">
        <f t="shared" ref="AI310:AM310" si="251">(AI433+AI540+AI647+AI754+AI861)+(AI968+AI1075+AI1182+AI1289+AI1396+AI1503)+(AI1610+AI1717+AI1824+AI1931+AI2038)+(AI2145+AI2252+AI2359+AI2466+AI2573)+(AI2695+AI2802+AI2909+AI3016+AI3123)+(AI3230+AI3337+AI3444+AI3551+AI3658)</f>
        <v>-24.821084165190801</v>
      </c>
      <c r="AJ310" s="9">
        <f t="shared" si="251"/>
        <v>-25.041988067003036</v>
      </c>
      <c r="AK310" s="9">
        <f t="shared" si="251"/>
        <v>-25.233161191234363</v>
      </c>
      <c r="AL310" s="9">
        <f t="shared" si="251"/>
        <v>-25.452670693606002</v>
      </c>
      <c r="AM310" s="9">
        <f t="shared" si="251"/>
        <v>-25.60322664387752</v>
      </c>
    </row>
    <row r="311" spans="1:39" outlineLevel="2">
      <c r="A311" s="37">
        <f>ROW()</f>
        <v>311</v>
      </c>
      <c r="C311" s="38" t="s">
        <v>4</v>
      </c>
      <c r="E311" s="922">
        <v>-0.40247507121328635</v>
      </c>
      <c r="I311" s="9">
        <f t="shared" ref="I311:W311" si="252">I434+I541+I648+I755+I862+I969+I1076+I1183+I1290+I1397+I1504+I1611+I1718+I1825+I1932+I2039</f>
        <v>0</v>
      </c>
      <c r="J311" s="9">
        <f t="shared" si="252"/>
        <v>0</v>
      </c>
      <c r="K311" s="9">
        <f t="shared" si="252"/>
        <v>-2.019216515222225E-3</v>
      </c>
      <c r="L311" s="9">
        <f t="shared" si="252"/>
        <v>-4.03843303044445E-3</v>
      </c>
      <c r="M311" s="9">
        <f t="shared" si="252"/>
        <v>-6.0576495456666751E-3</v>
      </c>
      <c r="N311" s="9">
        <f t="shared" si="252"/>
        <v>-0.11068877952753245</v>
      </c>
      <c r="O311" s="9">
        <f t="shared" si="252"/>
        <v>-0.14928077981339646</v>
      </c>
      <c r="P311" s="9">
        <f t="shared" si="252"/>
        <v>-0.19138220513457216</v>
      </c>
      <c r="Q311" s="9">
        <f t="shared" si="252"/>
        <v>-0.1966450159746839</v>
      </c>
      <c r="R311" s="9">
        <f t="shared" si="252"/>
        <v>-0.1966450159746839</v>
      </c>
      <c r="S311" s="9">
        <f t="shared" si="252"/>
        <v>-0.1966450159746839</v>
      </c>
      <c r="T311" s="9">
        <f t="shared" si="252"/>
        <v>-0.25508724109088599</v>
      </c>
      <c r="U311" s="9">
        <f t="shared" si="252"/>
        <v>-0.27091292309354564</v>
      </c>
      <c r="V311" s="9">
        <f t="shared" si="252"/>
        <v>-0.28489094477829446</v>
      </c>
      <c r="W311" s="9">
        <f t="shared" si="252"/>
        <v>-0.36136250375832352</v>
      </c>
      <c r="X311" s="9">
        <f t="shared" si="246"/>
        <v>-0.43783406273835257</v>
      </c>
      <c r="Y311" s="9">
        <f t="shared" si="246"/>
        <v>1.2258258997502387</v>
      </c>
      <c r="Z311" s="9">
        <f t="shared" si="246"/>
        <v>-0.5443879754235339</v>
      </c>
      <c r="AA311" s="9">
        <f t="shared" si="246"/>
        <v>-0.61341907005753848</v>
      </c>
      <c r="AB311" s="9">
        <f t="shared" si="246"/>
        <v>-0.63528941293744845</v>
      </c>
      <c r="AC311" s="904">
        <f t="shared" si="247"/>
        <v>-0.4828315398204141</v>
      </c>
      <c r="AD311" s="9">
        <f t="shared" si="248"/>
        <v>-1.7416696989501377</v>
      </c>
      <c r="AE311" s="9">
        <f t="shared" si="248"/>
        <v>-1.8523623096094475</v>
      </c>
      <c r="AF311" s="9">
        <f t="shared" si="248"/>
        <v>-1.9002351014964654</v>
      </c>
      <c r="AG311" s="9">
        <f t="shared" si="248"/>
        <v>-1.9562595955780586</v>
      </c>
      <c r="AH311" s="9">
        <f t="shared" si="248"/>
        <v>-2.0041968297345489</v>
      </c>
      <c r="AI311" s="9">
        <f t="shared" ref="AI311:AM311" si="253">(AI434+AI541+AI648+AI755+AI862)+(AI969+AI1076+AI1183+AI1290+AI1397+AI1504)+(AI1611+AI1718+AI1825+AI1932+AI2039)+(AI2146+AI2253+AI2360+AI2467+AI2574)+(AI2696+AI2803+AI2910+AI3017+AI3124)+(AI3231+AI3338+AI3445+AI3552+AI3659)</f>
        <v>-2.3697728832593796</v>
      </c>
      <c r="AJ311" s="9">
        <f t="shared" si="253"/>
        <v>-2.4913083788835175</v>
      </c>
      <c r="AK311" s="9">
        <f t="shared" si="253"/>
        <v>-2.604707930448694</v>
      </c>
      <c r="AL311" s="9">
        <f t="shared" si="253"/>
        <v>-2.7556672395437478</v>
      </c>
      <c r="AM311" s="9">
        <f t="shared" si="253"/>
        <v>-2.8810125740150365</v>
      </c>
    </row>
    <row r="312" spans="1:39" outlineLevel="2">
      <c r="A312" s="37">
        <f>ROW()</f>
        <v>312</v>
      </c>
      <c r="C312" s="38" t="s">
        <v>5</v>
      </c>
      <c r="E312" s="922">
        <v>-1.9149475194278684</v>
      </c>
      <c r="I312" s="9">
        <f t="shared" ref="I312:W312" si="254">I435+I542+I649+I756+I863+I970+I1077+I1184+I1291+I1398+I1505+I1612+I1719+I1826+I1933+I2040</f>
        <v>0</v>
      </c>
      <c r="J312" s="9">
        <f t="shared" si="254"/>
        <v>-0.34070913333516334</v>
      </c>
      <c r="K312" s="9">
        <f t="shared" si="254"/>
        <v>-0.67960097180662671</v>
      </c>
      <c r="L312" s="9">
        <f t="shared" si="254"/>
        <v>-1.0645982540423309</v>
      </c>
      <c r="M312" s="9">
        <f t="shared" si="254"/>
        <v>-1.382288319103961</v>
      </c>
      <c r="N312" s="9">
        <f t="shared" si="254"/>
        <v>-0.55889572523659936</v>
      </c>
      <c r="O312" s="9">
        <f t="shared" si="254"/>
        <v>-0.78752409056649075</v>
      </c>
      <c r="P312" s="9">
        <f t="shared" si="254"/>
        <v>-0.96879411625488621</v>
      </c>
      <c r="Q312" s="9">
        <f t="shared" si="254"/>
        <v>-1.0594314140568106</v>
      </c>
      <c r="R312" s="9">
        <f t="shared" si="254"/>
        <v>-1.3716993961498092</v>
      </c>
      <c r="S312" s="9">
        <f t="shared" si="254"/>
        <v>-1.7430386613773792</v>
      </c>
      <c r="T312" s="9">
        <f t="shared" si="254"/>
        <v>-1.5369590066150005</v>
      </c>
      <c r="U312" s="9">
        <f t="shared" si="254"/>
        <v>-4.9709880286469783</v>
      </c>
      <c r="V312" s="9">
        <f t="shared" si="254"/>
        <v>-5.0585637088434012</v>
      </c>
      <c r="W312" s="9">
        <f t="shared" si="254"/>
        <v>-5.1391351050655549</v>
      </c>
      <c r="X312" s="9">
        <f t="shared" si="246"/>
        <v>-5.354908417476822</v>
      </c>
      <c r="Y312" s="9">
        <f t="shared" si="246"/>
        <v>-1.9708608877885689</v>
      </c>
      <c r="Z312" s="9">
        <f t="shared" si="246"/>
        <v>-4.8779477302052827</v>
      </c>
      <c r="AA312" s="9">
        <f t="shared" si="246"/>
        <v>-4.9914104980073022</v>
      </c>
      <c r="AB312" s="9">
        <f t="shared" si="246"/>
        <v>-5.1027467435200293</v>
      </c>
      <c r="AC312" s="904">
        <f t="shared" si="247"/>
        <v>-2.2972778331174259</v>
      </c>
      <c r="AD312" s="9">
        <f t="shared" si="248"/>
        <v>-9.9231066768862473</v>
      </c>
      <c r="AE312" s="9">
        <f t="shared" si="248"/>
        <v>-4.7560412849363747</v>
      </c>
      <c r="AF312" s="9">
        <f t="shared" si="248"/>
        <v>-4.761252332075407</v>
      </c>
      <c r="AG312" s="9">
        <f t="shared" si="248"/>
        <v>-4.2105671393918627</v>
      </c>
      <c r="AH312" s="9">
        <f t="shared" si="248"/>
        <v>-3.8259363871679333</v>
      </c>
      <c r="AI312" s="9">
        <f t="shared" ref="AI312:AM312" si="255">(AI435+AI542+AI649+AI756+AI863)+(AI970+AI1077+AI1184+AI1291+AI1398+AI1505)+(AI1612+AI1719+AI1826+AI1933+AI2040)+(AI2147+AI2254+AI2361+AI2468+AI2575)+(AI2697+AI2804+AI2911+AI3018+AI3125)+(AI3232+AI3339+AI3446+AI3553+AI3660)</f>
        <v>-3.2065408765253767</v>
      </c>
      <c r="AJ312" s="9">
        <f t="shared" si="255"/>
        <v>-3.0570408472980377</v>
      </c>
      <c r="AK312" s="9">
        <f t="shared" si="255"/>
        <v>-2.6235616837455078</v>
      </c>
      <c r="AL312" s="9">
        <f t="shared" si="255"/>
        <v>-2.5179793468573002</v>
      </c>
      <c r="AM312" s="9">
        <f t="shared" si="255"/>
        <v>-2.325126618823453</v>
      </c>
    </row>
    <row r="313" spans="1:39" outlineLevel="2">
      <c r="A313" s="37">
        <f>ROW()</f>
        <v>313</v>
      </c>
      <c r="C313" s="38" t="s">
        <v>473</v>
      </c>
      <c r="E313" s="922">
        <v>-0.83515565491053267</v>
      </c>
      <c r="I313" s="9">
        <f t="shared" ref="I313:W313" si="256">I436+I543+I650+I757+I864+I971+I1078+I1185+I1292+I1399+I1506+I1613+I1720+I1827+I1934+I2041</f>
        <v>0</v>
      </c>
      <c r="J313" s="9">
        <f t="shared" si="256"/>
        <v>0</v>
      </c>
      <c r="K313" s="9">
        <f t="shared" si="256"/>
        <v>0</v>
      </c>
      <c r="L313" s="9">
        <f t="shared" si="256"/>
        <v>0</v>
      </c>
      <c r="M313" s="9">
        <f t="shared" si="256"/>
        <v>0</v>
      </c>
      <c r="N313" s="9">
        <f t="shared" si="256"/>
        <v>0</v>
      </c>
      <c r="O313" s="9">
        <f t="shared" si="256"/>
        <v>0</v>
      </c>
      <c r="P313" s="9">
        <f t="shared" si="256"/>
        <v>0</v>
      </c>
      <c r="Q313" s="9">
        <f t="shared" si="256"/>
        <v>0</v>
      </c>
      <c r="R313" s="9">
        <f t="shared" si="256"/>
        <v>0</v>
      </c>
      <c r="S313" s="9">
        <f t="shared" si="256"/>
        <v>0</v>
      </c>
      <c r="T313" s="9">
        <f t="shared" si="256"/>
        <v>0</v>
      </c>
      <c r="U313" s="9">
        <f t="shared" si="256"/>
        <v>0</v>
      </c>
      <c r="V313" s="9">
        <f t="shared" si="256"/>
        <v>0</v>
      </c>
      <c r="W313" s="9">
        <f t="shared" si="256"/>
        <v>0</v>
      </c>
      <c r="X313" s="9">
        <f t="shared" si="246"/>
        <v>0</v>
      </c>
      <c r="Y313" s="9">
        <f t="shared" si="246"/>
        <v>0</v>
      </c>
      <c r="Z313" s="9">
        <f t="shared" si="246"/>
        <v>0</v>
      </c>
      <c r="AA313" s="9">
        <f t="shared" si="246"/>
        <v>0</v>
      </c>
      <c r="AB313" s="9">
        <f t="shared" si="246"/>
        <v>0</v>
      </c>
      <c r="AC313" s="904">
        <f t="shared" si="247"/>
        <v>-1.0018992968548044</v>
      </c>
      <c r="AD313" s="9">
        <f t="shared" si="248"/>
        <v>-20.442997852824362</v>
      </c>
      <c r="AE313" s="9">
        <f t="shared" si="248"/>
        <v>-6.7377900232905876</v>
      </c>
      <c r="AF313" s="9">
        <f t="shared" si="248"/>
        <v>-6.8265626699054858</v>
      </c>
      <c r="AG313" s="9">
        <f t="shared" si="248"/>
        <v>-6.6733294417054498</v>
      </c>
      <c r="AH313" s="9">
        <f t="shared" si="248"/>
        <v>-7.2009524873200963</v>
      </c>
      <c r="AI313" s="9">
        <f t="shared" ref="AI313:AM313" si="257">(AI436+AI543+AI650+AI757+AI864)+(AI971+AI1078+AI1185+AI1292+AI1399+AI1506)+(AI1613+AI1720+AI1827+AI1934+AI2041)+(AI2148+AI2255+AI2362+AI2469+AI2576)+(AI2698+AI2805+AI2912+AI3019+AI3126)+(AI3233+AI3340+AI3447+AI3554+AI3661)</f>
        <v>-9.1962142467350478</v>
      </c>
      <c r="AJ313" s="9">
        <f t="shared" si="257"/>
        <v>-13.040958297845229</v>
      </c>
      <c r="AK313" s="9">
        <f t="shared" si="257"/>
        <v>-13.06176747529263</v>
      </c>
      <c r="AL313" s="9">
        <f t="shared" si="257"/>
        <v>-9.9871508210422011</v>
      </c>
      <c r="AM313" s="9">
        <f t="shared" si="257"/>
        <v>-11.160885363648612</v>
      </c>
    </row>
    <row r="314" spans="1:39" outlineLevel="2">
      <c r="A314" s="37">
        <f>ROW()</f>
        <v>314</v>
      </c>
      <c r="C314" s="38" t="s">
        <v>474</v>
      </c>
      <c r="E314" s="922">
        <v>-0.98000313553456719</v>
      </c>
      <c r="I314" s="9">
        <f t="shared" ref="I314:W314" si="258">I437+I544+I651+I758+I865+I972+I1079+I1186+I1293+I1400+I1507+I1614+I1721+I1828+I1935+I2042</f>
        <v>0</v>
      </c>
      <c r="J314" s="9">
        <f t="shared" si="258"/>
        <v>0</v>
      </c>
      <c r="K314" s="9">
        <f t="shared" si="258"/>
        <v>0</v>
      </c>
      <c r="L314" s="9">
        <f t="shared" si="258"/>
        <v>0</v>
      </c>
      <c r="M314" s="9">
        <f t="shared" si="258"/>
        <v>0</v>
      </c>
      <c r="N314" s="9">
        <f t="shared" si="258"/>
        <v>0</v>
      </c>
      <c r="O314" s="9">
        <f t="shared" si="258"/>
        <v>0</v>
      </c>
      <c r="P314" s="9">
        <f t="shared" si="258"/>
        <v>0</v>
      </c>
      <c r="Q314" s="9">
        <f t="shared" si="258"/>
        <v>0</v>
      </c>
      <c r="R314" s="9">
        <f t="shared" si="258"/>
        <v>0</v>
      </c>
      <c r="S314" s="9">
        <f t="shared" si="258"/>
        <v>0</v>
      </c>
      <c r="T314" s="9">
        <f t="shared" si="258"/>
        <v>0</v>
      </c>
      <c r="U314" s="9">
        <f t="shared" si="258"/>
        <v>0</v>
      </c>
      <c r="V314" s="9">
        <f t="shared" si="258"/>
        <v>0</v>
      </c>
      <c r="W314" s="9">
        <f t="shared" si="258"/>
        <v>0</v>
      </c>
      <c r="X314" s="9">
        <f t="shared" si="246"/>
        <v>0</v>
      </c>
      <c r="Y314" s="9">
        <f t="shared" si="246"/>
        <v>0</v>
      </c>
      <c r="Z314" s="9">
        <f t="shared" si="246"/>
        <v>0</v>
      </c>
      <c r="AA314" s="9">
        <f t="shared" si="246"/>
        <v>0</v>
      </c>
      <c r="AB314" s="9">
        <f t="shared" si="246"/>
        <v>0</v>
      </c>
      <c r="AC314" s="904">
        <f t="shared" si="247"/>
        <v>-1.1756664121645324</v>
      </c>
      <c r="AD314" s="9">
        <f t="shared" si="248"/>
        <v>-5.1297451737317488</v>
      </c>
      <c r="AE314" s="9">
        <f t="shared" si="248"/>
        <v>-5.403299770235674</v>
      </c>
      <c r="AF314" s="9">
        <f t="shared" si="248"/>
        <v>-5.6324290947475948</v>
      </c>
      <c r="AG314" s="9">
        <f t="shared" si="248"/>
        <v>-5.8711934819975111</v>
      </c>
      <c r="AH314" s="9">
        <f t="shared" si="248"/>
        <v>-6.1019422023440066</v>
      </c>
      <c r="AI314" s="9">
        <f t="shared" ref="AI314:AM314" si="259">(AI437+AI544+AI651+AI758+AI865)+(AI972+AI1079+AI1186+AI1293+AI1400+AI1507)+(AI1614+AI1721+AI1828+AI1935+AI2042)+(AI2149+AI2256+AI2363+AI2470+AI2577)+(AI2699+AI2806+AI2913+AI3020+AI3127)+(AI3234+AI3341+AI3448+AI3555+AI3662)</f>
        <v>-5.480526363389834</v>
      </c>
      <c r="AJ314" s="9">
        <f t="shared" si="259"/>
        <v>-4.4164226437965093</v>
      </c>
      <c r="AK314" s="9">
        <f t="shared" si="259"/>
        <v>-4.2122171221349332</v>
      </c>
      <c r="AL314" s="9">
        <f t="shared" si="259"/>
        <v>-4.2780034907346121</v>
      </c>
      <c r="AM314" s="9">
        <f t="shared" si="259"/>
        <v>-4.4469096256401492</v>
      </c>
    </row>
    <row r="315" spans="1:39" outlineLevel="2">
      <c r="A315" s="37">
        <f>ROW()</f>
        <v>315</v>
      </c>
      <c r="C315" s="38" t="s">
        <v>477</v>
      </c>
      <c r="E315" s="922">
        <v>-4.4329161969027648</v>
      </c>
      <c r="I315" s="9">
        <f t="shared" ref="I315:W315" si="260">I438+I545+I652+I759+I866+I973+I1080+I1187+I1294+I1401+I1508+I1615+I1722+I1829+I1936+I2043</f>
        <v>0</v>
      </c>
      <c r="J315" s="9">
        <f t="shared" si="260"/>
        <v>0</v>
      </c>
      <c r="K315" s="9">
        <f t="shared" si="260"/>
        <v>0</v>
      </c>
      <c r="L315" s="9">
        <f t="shared" si="260"/>
        <v>0</v>
      </c>
      <c r="M315" s="9">
        <f t="shared" si="260"/>
        <v>0</v>
      </c>
      <c r="N315" s="9">
        <f t="shared" si="260"/>
        <v>0</v>
      </c>
      <c r="O315" s="9">
        <f t="shared" si="260"/>
        <v>0</v>
      </c>
      <c r="P315" s="9">
        <f t="shared" si="260"/>
        <v>0</v>
      </c>
      <c r="Q315" s="9">
        <f t="shared" si="260"/>
        <v>0</v>
      </c>
      <c r="R315" s="9">
        <f t="shared" si="260"/>
        <v>0</v>
      </c>
      <c r="S315" s="9">
        <f t="shared" si="260"/>
        <v>0</v>
      </c>
      <c r="T315" s="9">
        <f t="shared" si="260"/>
        <v>0</v>
      </c>
      <c r="U315" s="9">
        <f t="shared" si="260"/>
        <v>0</v>
      </c>
      <c r="V315" s="9">
        <f t="shared" si="260"/>
        <v>0</v>
      </c>
      <c r="W315" s="9">
        <f t="shared" si="260"/>
        <v>0</v>
      </c>
      <c r="X315" s="9">
        <f t="shared" si="246"/>
        <v>0</v>
      </c>
      <c r="Y315" s="9">
        <f t="shared" si="246"/>
        <v>0</v>
      </c>
      <c r="Z315" s="9">
        <f t="shared" si="246"/>
        <v>0</v>
      </c>
      <c r="AA315" s="9">
        <f t="shared" si="246"/>
        <v>0</v>
      </c>
      <c r="AB315" s="9">
        <f t="shared" si="246"/>
        <v>0</v>
      </c>
      <c r="AC315" s="904">
        <f t="shared" si="247"/>
        <v>-5.3179734754582224</v>
      </c>
      <c r="AD315" s="9">
        <f t="shared" si="248"/>
        <v>-52.048222057547342</v>
      </c>
      <c r="AE315" s="9">
        <f t="shared" si="248"/>
        <v>-8.0305442692631068</v>
      </c>
      <c r="AF315" s="9">
        <f t="shared" si="248"/>
        <v>-9.6189567326783028</v>
      </c>
      <c r="AG315" s="9">
        <f t="shared" si="248"/>
        <v>-10.177506123872611</v>
      </c>
      <c r="AH315" s="9">
        <f t="shared" si="248"/>
        <v>-10.993448963971598</v>
      </c>
      <c r="AI315" s="9">
        <f t="shared" ref="AI315:AM315" si="261">(AI438+AI545+AI652+AI759+AI866)+(AI973+AI1080+AI1187+AI1294+AI1401+AI1508)+(AI1615+AI1722+AI1829+AI1936+AI2043)+(AI2150+AI2257+AI2364+AI2471+AI2578)+(AI2700+AI2807+AI2914+AI3021+AI3128)+(AI3235+AI3342+AI3449+AI3556+AI3663)</f>
        <v>-10.546933561816015</v>
      </c>
      <c r="AJ315" s="9">
        <f t="shared" si="261"/>
        <v>-11.583061465137927</v>
      </c>
      <c r="AK315" s="9">
        <f t="shared" si="261"/>
        <v>-12.404207813664781</v>
      </c>
      <c r="AL315" s="9">
        <f t="shared" si="261"/>
        <v>-13.624428946765722</v>
      </c>
      <c r="AM315" s="9">
        <f t="shared" si="261"/>
        <v>-14.528036731877588</v>
      </c>
    </row>
    <row r="316" spans="1:39" outlineLevel="2">
      <c r="A316" s="37">
        <f>ROW()</f>
        <v>316</v>
      </c>
      <c r="C316" s="38" t="s">
        <v>511</v>
      </c>
      <c r="E316" s="922">
        <v>-0.22028368388138245</v>
      </c>
      <c r="I316" s="9">
        <f t="shared" ref="I316:W316" si="262">I439+I546+I653+I760+I867+I974+I1081+I1188+I1295+I1402+I1509+I1616+I1723+I1830+I1937+I2044</f>
        <v>0</v>
      </c>
      <c r="J316" s="9">
        <f t="shared" si="262"/>
        <v>0</v>
      </c>
      <c r="K316" s="9">
        <f t="shared" si="262"/>
        <v>0</v>
      </c>
      <c r="L316" s="9">
        <f t="shared" si="262"/>
        <v>0</v>
      </c>
      <c r="M316" s="9">
        <f t="shared" si="262"/>
        <v>0</v>
      </c>
      <c r="N316" s="9">
        <f t="shared" si="262"/>
        <v>0</v>
      </c>
      <c r="O316" s="9">
        <f t="shared" si="262"/>
        <v>0</v>
      </c>
      <c r="P316" s="9">
        <f t="shared" si="262"/>
        <v>0</v>
      </c>
      <c r="Q316" s="9">
        <f t="shared" si="262"/>
        <v>0</v>
      </c>
      <c r="R316" s="9">
        <f t="shared" si="262"/>
        <v>0</v>
      </c>
      <c r="S316" s="9">
        <f t="shared" si="262"/>
        <v>0</v>
      </c>
      <c r="T316" s="9">
        <f t="shared" si="262"/>
        <v>0</v>
      </c>
      <c r="U316" s="9">
        <f t="shared" si="262"/>
        <v>-0.22331826337807212</v>
      </c>
      <c r="V316" s="9">
        <f t="shared" si="262"/>
        <v>-0.25527439853649547</v>
      </c>
      <c r="W316" s="9">
        <f t="shared" si="262"/>
        <v>-0.26591201804695641</v>
      </c>
      <c r="X316" s="9">
        <f t="shared" si="246"/>
        <v>-0.26616005868661907</v>
      </c>
      <c r="Y316" s="9">
        <f t="shared" si="246"/>
        <v>-0.26343507702173247</v>
      </c>
      <c r="Z316" s="9">
        <f t="shared" si="246"/>
        <v>-0.26426459150658094</v>
      </c>
      <c r="AA316" s="9">
        <f t="shared" si="246"/>
        <v>-0.26426459150658094</v>
      </c>
      <c r="AB316" s="9">
        <f t="shared" si="246"/>
        <v>-0.26426459150658094</v>
      </c>
      <c r="AC316" s="904">
        <f t="shared" si="247"/>
        <v>-0.26426459150658105</v>
      </c>
      <c r="AD316" s="9">
        <f t="shared" si="248"/>
        <v>-0.13797907984887028</v>
      </c>
      <c r="AE316" s="9">
        <f t="shared" si="248"/>
        <v>-0.21165563599167098</v>
      </c>
      <c r="AF316" s="9">
        <f t="shared" si="248"/>
        <v>-0.29463176108228373</v>
      </c>
      <c r="AG316" s="9">
        <f t="shared" si="248"/>
        <v>-0.31606721968741514</v>
      </c>
      <c r="AH316" s="9">
        <f t="shared" si="248"/>
        <v>-0.47747154178173279</v>
      </c>
      <c r="AI316" s="9">
        <f t="shared" ref="AI316:AM316" si="263">(AI439+AI546+AI653+AI760+AI867)+(AI974+AI1081+AI1188+AI1295+AI1402+AI1509)+(AI1616+AI1723+AI1830+AI1937+AI2044)+(AI2151+AI2258+AI2365+AI2472+AI2579)+(AI2701+AI2808+AI2915+AI3022+AI3129)+(AI3236+AI3343+AI3450+AI3557+AI3664)</f>
        <v>-3.516987934810685E-2</v>
      </c>
      <c r="AJ316" s="9">
        <f t="shared" si="263"/>
        <v>-0.2714737111790268</v>
      </c>
      <c r="AK316" s="9">
        <f t="shared" si="263"/>
        <v>-0.68555944781266376</v>
      </c>
      <c r="AL316" s="9">
        <f t="shared" si="263"/>
        <v>-0.98698830047721453</v>
      </c>
      <c r="AM316" s="9">
        <f t="shared" si="263"/>
        <v>-1.1185518689421281</v>
      </c>
    </row>
    <row r="317" spans="1:39" outlineLevel="2">
      <c r="A317" s="37">
        <f>ROW()</f>
        <v>317</v>
      </c>
      <c r="C317" s="38" t="s">
        <v>655</v>
      </c>
      <c r="E317" s="922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04"/>
      <c r="AD317" s="9"/>
      <c r="AE317" s="9"/>
      <c r="AF317" s="9"/>
      <c r="AG317" s="9"/>
      <c r="AH317" s="9"/>
      <c r="AI317" s="9">
        <f t="shared" ref="AI317:AM317" si="264">(AI440+AI547+AI654+AI761+AI868)+(AI975+AI1082+AI1189+AI1296+AI1403+AI1510)+(AI1617+AI1724+AI1831+AI1938+AI2045)+(AI2152+AI2259+AI2366+AI2473+AI2580)+(AI2702+AI2809+AI2916+AI3023+AI3130)+(AI3237+AI3344+AI3451+AI3558+AI3665)</f>
        <v>-16.212939258788225</v>
      </c>
      <c r="AJ317" s="9">
        <f t="shared" si="264"/>
        <v>-16.212939258788225</v>
      </c>
      <c r="AK317" s="9">
        <f t="shared" si="264"/>
        <v>-16.212939258788225</v>
      </c>
      <c r="AL317" s="9">
        <f t="shared" si="264"/>
        <v>-16.212939258788225</v>
      </c>
      <c r="AM317" s="9">
        <f t="shared" si="264"/>
        <v>-16.212939258788225</v>
      </c>
    </row>
    <row r="318" spans="1:39" outlineLevel="2">
      <c r="A318" s="37">
        <f>ROW()</f>
        <v>318</v>
      </c>
      <c r="C318" s="38" t="s">
        <v>656</v>
      </c>
      <c r="E318" s="922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04"/>
      <c r="AD318" s="9"/>
      <c r="AE318" s="9"/>
      <c r="AF318" s="9"/>
      <c r="AG318" s="9"/>
      <c r="AH318" s="9"/>
      <c r="AI318" s="9">
        <f t="shared" ref="AI318:AM319" si="265">(AI441+AI548+AI655+AI762+AI869)+(AI976+AI1083+AI1190+AI1297+AI1404+AI1511)+(AI1618+AI1725+AI1832+AI1939+AI2046)+(AI2153+AI2260+AI2367+AI2474+AI2581)+(AI2703+AI2810+AI2917+AI3024+AI3131)+(AI3238+AI3345+AI3452+AI3559+AI3666)</f>
        <v>0</v>
      </c>
      <c r="AJ318" s="9">
        <f t="shared" si="265"/>
        <v>0</v>
      </c>
      <c r="AK318" s="9">
        <f t="shared" si="265"/>
        <v>0</v>
      </c>
      <c r="AL318" s="9">
        <f t="shared" si="265"/>
        <v>0</v>
      </c>
      <c r="AM318" s="9">
        <f t="shared" si="265"/>
        <v>0</v>
      </c>
    </row>
    <row r="319" spans="1:39" outlineLevel="2">
      <c r="A319" s="37">
        <f>ROW()</f>
        <v>319</v>
      </c>
      <c r="C319" s="38" t="s">
        <v>667</v>
      </c>
      <c r="E319" s="922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04"/>
      <c r="AD319" s="9"/>
      <c r="AE319" s="9"/>
      <c r="AF319" s="9"/>
      <c r="AG319" s="9"/>
      <c r="AH319" s="9"/>
      <c r="AI319" s="9">
        <f t="shared" si="265"/>
        <v>0</v>
      </c>
      <c r="AJ319" s="9">
        <f t="shared" si="265"/>
        <v>0</v>
      </c>
      <c r="AK319" s="9">
        <f t="shared" si="265"/>
        <v>0</v>
      </c>
      <c r="AL319" s="9">
        <f t="shared" si="265"/>
        <v>0</v>
      </c>
      <c r="AM319" s="9">
        <f t="shared" si="265"/>
        <v>0</v>
      </c>
    </row>
    <row r="320" spans="1:39" ht="13.5" customHeight="1" outlineLevel="2">
      <c r="A320" s="37">
        <f>ROW()</f>
        <v>320</v>
      </c>
      <c r="C320" s="38" t="s">
        <v>212</v>
      </c>
      <c r="E320" s="922">
        <v>0</v>
      </c>
      <c r="I320" s="9">
        <f t="shared" ref="I320:W320" si="266">I443+I550+I657+I764+I871+I978+I1085+I1192+I1299+I1406+I1513+I1620+I1727+I1834+I1941+I2048</f>
        <v>0</v>
      </c>
      <c r="J320" s="9">
        <f t="shared" si="266"/>
        <v>0</v>
      </c>
      <c r="K320" s="9">
        <f t="shared" si="266"/>
        <v>0</v>
      </c>
      <c r="L320" s="9">
        <f t="shared" si="266"/>
        <v>0</v>
      </c>
      <c r="M320" s="9">
        <f t="shared" si="266"/>
        <v>0</v>
      </c>
      <c r="N320" s="9">
        <f t="shared" si="266"/>
        <v>0</v>
      </c>
      <c r="O320" s="9">
        <f t="shared" si="266"/>
        <v>0</v>
      </c>
      <c r="P320" s="9">
        <f t="shared" si="266"/>
        <v>0</v>
      </c>
      <c r="Q320" s="9">
        <f t="shared" si="266"/>
        <v>0</v>
      </c>
      <c r="R320" s="9">
        <f t="shared" si="266"/>
        <v>0</v>
      </c>
      <c r="S320" s="9">
        <f t="shared" si="266"/>
        <v>0</v>
      </c>
      <c r="T320" s="9">
        <f t="shared" si="266"/>
        <v>0</v>
      </c>
      <c r="U320" s="9">
        <f t="shared" si="266"/>
        <v>0</v>
      </c>
      <c r="V320" s="9">
        <f t="shared" si="266"/>
        <v>0</v>
      </c>
      <c r="W320" s="9">
        <f t="shared" si="266"/>
        <v>0</v>
      </c>
      <c r="X320" s="9">
        <f t="shared" ref="X320:AB321" si="267">X443+X550+X657+X764+X871+X978+X1085+X1192+X1299+X1406+X1513+X1620+X1727+X1834+X1941+X2048+X2155+X2262+X2369+X2476+X2583</f>
        <v>0</v>
      </c>
      <c r="Y320" s="9">
        <f t="shared" si="267"/>
        <v>7.990926193537172E-2</v>
      </c>
      <c r="Z320" s="9">
        <f t="shared" si="267"/>
        <v>0</v>
      </c>
      <c r="AA320" s="9">
        <f t="shared" si="267"/>
        <v>0</v>
      </c>
      <c r="AB320" s="9">
        <f t="shared" si="267"/>
        <v>0</v>
      </c>
      <c r="AC320" s="904">
        <f t="shared" si="247"/>
        <v>0</v>
      </c>
      <c r="AD320" s="9">
        <f t="shared" ref="AD320:AH321" si="268">(AD443+AD550+AD657+AD764+AD871)+(AD978+AD1085+AD1192+AD1299+AD1406+AD1513)+(AD1620+AD1727+AD1834+AD1941+AD2048)+(AD2155+AD2262+AD2369+AD2476+AD2583)+(AD2705+AD2812+AD2919+AD3026+AD3133)</f>
        <v>0</v>
      </c>
      <c r="AE320" s="9">
        <f t="shared" si="268"/>
        <v>0</v>
      </c>
      <c r="AF320" s="9">
        <f t="shared" si="268"/>
        <v>0</v>
      </c>
      <c r="AG320" s="9">
        <f t="shared" si="268"/>
        <v>0</v>
      </c>
      <c r="AH320" s="9">
        <f t="shared" si="268"/>
        <v>0</v>
      </c>
      <c r="AI320" s="9">
        <f t="shared" ref="AI320:AM320" si="269">(AI443+AI550+AI657+AI764+AI871)+(AI978+AI1085+AI1192+AI1299+AI1406+AI1513)+(AI1620+AI1727+AI1834+AI1941+AI2048)+(AI2155+AI2262+AI2369+AI2476+AI2583)+(AI2705+AI2812+AI2919+AI3026+AI3133)+(AI3240+AI3347+AI3454+AI3561+AI3668)</f>
        <v>0</v>
      </c>
      <c r="AJ320" s="9">
        <f t="shared" si="269"/>
        <v>0</v>
      </c>
      <c r="AK320" s="9">
        <f t="shared" si="269"/>
        <v>0</v>
      </c>
      <c r="AL320" s="9">
        <f t="shared" si="269"/>
        <v>0</v>
      </c>
      <c r="AM320" s="9">
        <f t="shared" si="269"/>
        <v>0</v>
      </c>
    </row>
    <row r="321" spans="1:39" ht="13.5" customHeight="1" outlineLevel="2">
      <c r="A321" s="37">
        <f>ROW()</f>
        <v>321</v>
      </c>
      <c r="C321" s="159" t="s">
        <v>362</v>
      </c>
      <c r="D321" s="30"/>
      <c r="E321" s="925">
        <v>-4.899938547013906E-16</v>
      </c>
      <c r="F321" s="30"/>
      <c r="G321" s="30"/>
      <c r="H321" s="30"/>
      <c r="I321" s="15">
        <f t="shared" ref="I321:W321" si="270">I444+I551+I658+I765+I872+I979+I1086+I1193+I1300+I1407+I1514+I1621+I1728+I1835+I1942+I2049</f>
        <v>0</v>
      </c>
      <c r="J321" s="15">
        <f t="shared" si="270"/>
        <v>0</v>
      </c>
      <c r="K321" s="15">
        <f t="shared" si="270"/>
        <v>0</v>
      </c>
      <c r="L321" s="15">
        <f t="shared" si="270"/>
        <v>0</v>
      </c>
      <c r="M321" s="15">
        <f t="shared" si="270"/>
        <v>0</v>
      </c>
      <c r="N321" s="15">
        <f t="shared" si="270"/>
        <v>0</v>
      </c>
      <c r="O321" s="15">
        <f t="shared" si="270"/>
        <v>0</v>
      </c>
      <c r="P321" s="15">
        <f t="shared" si="270"/>
        <v>0</v>
      </c>
      <c r="Q321" s="15">
        <f t="shared" si="270"/>
        <v>0</v>
      </c>
      <c r="R321" s="15">
        <f t="shared" si="270"/>
        <v>0</v>
      </c>
      <c r="S321" s="15">
        <f t="shared" si="270"/>
        <v>0</v>
      </c>
      <c r="T321" s="15">
        <f t="shared" si="270"/>
        <v>0</v>
      </c>
      <c r="U321" s="15">
        <f t="shared" si="270"/>
        <v>0</v>
      </c>
      <c r="V321" s="15">
        <f t="shared" si="270"/>
        <v>0</v>
      </c>
      <c r="W321" s="15">
        <f t="shared" si="270"/>
        <v>0</v>
      </c>
      <c r="X321" s="15">
        <f t="shared" si="267"/>
        <v>0</v>
      </c>
      <c r="Y321" s="15">
        <f t="shared" si="267"/>
        <v>0</v>
      </c>
      <c r="Z321" s="15">
        <f t="shared" si="267"/>
        <v>-5.8782395305829474E-16</v>
      </c>
      <c r="AA321" s="15">
        <f t="shared" si="267"/>
        <v>-5.8782395305829484E-16</v>
      </c>
      <c r="AB321" s="15">
        <f t="shared" si="267"/>
        <v>-5.8782395305829484E-16</v>
      </c>
      <c r="AC321" s="905">
        <f t="shared" si="247"/>
        <v>-5.8782395305829474E-16</v>
      </c>
      <c r="AD321" s="899">
        <f t="shared" si="268"/>
        <v>2.3512958122331786E-15</v>
      </c>
      <c r="AE321" s="899">
        <f t="shared" si="268"/>
        <v>-6.1852726271605915E-2</v>
      </c>
      <c r="AF321" s="899">
        <f t="shared" si="268"/>
        <v>-0.10854122561134633</v>
      </c>
      <c r="AG321" s="899">
        <f t="shared" si="268"/>
        <v>-0.1508971443110706</v>
      </c>
      <c r="AH321" s="899">
        <f t="shared" si="268"/>
        <v>-0.19789909423341226</v>
      </c>
      <c r="AI321" s="15">
        <f t="shared" ref="AI321:AM321" si="271">(AI444+AI551+AI658+AI765+AI872)+(AI979+AI1086+AI1193+AI1300+AI1407+AI1514)+(AI1621+AI1728+AI1835+AI1942+AI2049)+(AI2156+AI2263+AI2370+AI2477+AI2584)+(AI2706+AI2813+AI2920+AI3027+AI3134)+(AI3241+AI3348+AI3455+AI3562+AI3669)</f>
        <v>-0.24114703499782331</v>
      </c>
      <c r="AJ321" s="15">
        <f t="shared" si="271"/>
        <v>-0.28810135277977617</v>
      </c>
      <c r="AK321" s="15">
        <f t="shared" si="271"/>
        <v>-0.33964075021691098</v>
      </c>
      <c r="AL321" s="15">
        <f t="shared" si="271"/>
        <v>-0.38916905693201709</v>
      </c>
      <c r="AM321" s="15">
        <f t="shared" si="271"/>
        <v>-0.43131219373201934</v>
      </c>
    </row>
    <row r="322" spans="1:39" outlineLevel="2">
      <c r="A322" s="37">
        <f>ROW()</f>
        <v>322</v>
      </c>
      <c r="C322" s="38" t="s">
        <v>1</v>
      </c>
      <c r="E322" s="9">
        <f t="shared" ref="E322" si="272">SUM(E309:E321)</f>
        <v>-52.412181229550761</v>
      </c>
      <c r="I322" s="9">
        <f t="shared" ref="I322:AM322" si="273">SUM(I309:I321)</f>
        <v>0</v>
      </c>
      <c r="J322" s="9">
        <f t="shared" si="273"/>
        <v>-0.41772782041578249</v>
      </c>
      <c r="K322" s="9">
        <f t="shared" si="273"/>
        <v>-1.0595021361705796</v>
      </c>
      <c r="L322" s="9">
        <f t="shared" si="273"/>
        <v>-1.7505934114804949</v>
      </c>
      <c r="M322" s="9">
        <f t="shared" si="273"/>
        <v>-2.2038017506637537</v>
      </c>
      <c r="N322" s="9">
        <f t="shared" si="273"/>
        <v>-0.72503972687899876</v>
      </c>
      <c r="O322" s="9">
        <f t="shared" si="273"/>
        <v>-1.2143632395306423</v>
      </c>
      <c r="P322" s="9">
        <f t="shared" si="273"/>
        <v>-5.4999103791931701</v>
      </c>
      <c r="Q322" s="9">
        <f t="shared" si="273"/>
        <v>-18.496359155642189</v>
      </c>
      <c r="R322" s="9">
        <f t="shared" si="273"/>
        <v>-27.806879945427383</v>
      </c>
      <c r="S322" s="9">
        <f t="shared" si="273"/>
        <v>-30.243742009266626</v>
      </c>
      <c r="T322" s="9">
        <f t="shared" si="273"/>
        <v>-52.367476161283754</v>
      </c>
      <c r="U322" s="9">
        <f t="shared" si="273"/>
        <v>-58.318114491027572</v>
      </c>
      <c r="V322" s="9">
        <f t="shared" si="273"/>
        <v>-58.845968907824385</v>
      </c>
      <c r="W322" s="9">
        <f t="shared" si="273"/>
        <v>-59.197637954949833</v>
      </c>
      <c r="X322" s="9">
        <f t="shared" si="273"/>
        <v>-59.634755448393207</v>
      </c>
      <c r="Y322" s="9">
        <f t="shared" si="273"/>
        <v>-55.201798694764371</v>
      </c>
      <c r="Z322" s="9">
        <f t="shared" si="273"/>
        <v>-60.696674896900454</v>
      </c>
      <c r="AA322" s="9">
        <f t="shared" si="273"/>
        <v>-61.582637666167507</v>
      </c>
      <c r="AB322" s="9">
        <f t="shared" si="273"/>
        <v>-62.249544264684872</v>
      </c>
      <c r="AC322" s="9">
        <f t="shared" si="273"/>
        <v>-62.876575416517873</v>
      </c>
      <c r="AD322" s="9">
        <f t="shared" si="273"/>
        <v>-151.63504653927782</v>
      </c>
      <c r="AE322" s="9">
        <f t="shared" si="273"/>
        <v>-89.465843095604257</v>
      </c>
      <c r="AF322" s="9">
        <f t="shared" si="273"/>
        <v>-91.651057279002856</v>
      </c>
      <c r="AG322" s="9">
        <f t="shared" si="273"/>
        <v>-91.982813089629857</v>
      </c>
      <c r="AH322" s="9">
        <f t="shared" si="273"/>
        <v>-93.539339836847375</v>
      </c>
      <c r="AI322" s="9">
        <f t="shared" si="273"/>
        <v>-110.07500770889702</v>
      </c>
      <c r="AJ322" s="9">
        <f t="shared" si="273"/>
        <v>-114.37316489583576</v>
      </c>
      <c r="AK322" s="9">
        <f t="shared" si="273"/>
        <v>-115.35298609082265</v>
      </c>
      <c r="AL322" s="9">
        <f t="shared" si="273"/>
        <v>-114.18574373523903</v>
      </c>
      <c r="AM322" s="9">
        <f t="shared" si="273"/>
        <v>-116.69751836440106</v>
      </c>
    </row>
    <row r="323" spans="1:39" outlineLevel="2">
      <c r="A323" s="37">
        <f>ROW()</f>
        <v>323</v>
      </c>
      <c r="B323" s="514" t="s">
        <v>603</v>
      </c>
      <c r="C323" s="515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</row>
    <row r="324" spans="1:39" outlineLevel="2">
      <c r="A324" s="37">
        <f>ROW()</f>
        <v>324</v>
      </c>
      <c r="C324" s="6" t="s">
        <v>2</v>
      </c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463">
        <f t="shared" ref="AC324:AC333" si="274">AC2587</f>
        <v>-2.0410902222457807E-2</v>
      </c>
      <c r="AD324" s="9"/>
      <c r="AE324" s="9"/>
      <c r="AF324" s="9"/>
      <c r="AG324" s="9"/>
      <c r="AH324" s="9"/>
      <c r="AI324" s="9"/>
      <c r="AJ324" s="9"/>
      <c r="AK324" s="9"/>
      <c r="AL324" s="9"/>
      <c r="AM324" s="9"/>
    </row>
    <row r="325" spans="1:39" outlineLevel="2">
      <c r="A325" s="37">
        <f>ROW()</f>
        <v>325</v>
      </c>
      <c r="C325" s="6" t="s">
        <v>3</v>
      </c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463">
        <f t="shared" si="274"/>
        <v>-5.6298732396905034E-2</v>
      </c>
      <c r="AD325" s="9"/>
      <c r="AE325" s="9"/>
      <c r="AF325" s="9"/>
      <c r="AG325" s="9"/>
      <c r="AH325" s="9"/>
      <c r="AI325" s="9"/>
      <c r="AJ325" s="9"/>
      <c r="AK325" s="9"/>
      <c r="AL325" s="9"/>
      <c r="AM325" s="9"/>
    </row>
    <row r="326" spans="1:39" outlineLevel="2">
      <c r="A326" s="37">
        <f>ROW()</f>
        <v>326</v>
      </c>
      <c r="C326" s="6" t="s">
        <v>4</v>
      </c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463">
        <f t="shared" si="274"/>
        <v>-1.482622452649456E-2</v>
      </c>
      <c r="AD326" s="9"/>
      <c r="AE326" s="9"/>
      <c r="AF326" s="9"/>
      <c r="AG326" s="9"/>
      <c r="AH326" s="9"/>
      <c r="AI326" s="9"/>
      <c r="AJ326" s="9"/>
      <c r="AK326" s="9"/>
      <c r="AL326" s="9"/>
      <c r="AM326" s="9"/>
    </row>
    <row r="327" spans="1:39" outlineLevel="2">
      <c r="A327" s="37">
        <f>ROW()</f>
        <v>327</v>
      </c>
      <c r="C327" s="6" t="s">
        <v>5</v>
      </c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463">
        <f t="shared" si="274"/>
        <v>-5.1401563567366616E-2</v>
      </c>
      <c r="AD327" s="9"/>
      <c r="AE327" s="9"/>
      <c r="AF327" s="9"/>
      <c r="AG327" s="9"/>
      <c r="AH327" s="9"/>
      <c r="AI327" s="9"/>
      <c r="AJ327" s="9"/>
      <c r="AK327" s="9"/>
      <c r="AL327" s="9"/>
      <c r="AM327" s="9"/>
    </row>
    <row r="328" spans="1:39" outlineLevel="2">
      <c r="A328" s="37">
        <f>ROW()</f>
        <v>328</v>
      </c>
      <c r="C328" s="6" t="s">
        <v>473</v>
      </c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463">
        <f t="shared" si="274"/>
        <v>-9.4831044371651976E-2</v>
      </c>
      <c r="AD328" s="9"/>
      <c r="AE328" s="9"/>
      <c r="AF328" s="9"/>
      <c r="AG328" s="9"/>
      <c r="AH328" s="9"/>
      <c r="AI328" s="9"/>
      <c r="AJ328" s="9"/>
      <c r="AK328" s="9"/>
      <c r="AL328" s="9"/>
      <c r="AM328" s="9"/>
    </row>
    <row r="329" spans="1:39" outlineLevel="2">
      <c r="A329" s="37">
        <f>ROW()</f>
        <v>329</v>
      </c>
      <c r="C329" s="6" t="s">
        <v>474</v>
      </c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463">
        <f t="shared" si="274"/>
        <v>-6.1526452192580294E-2</v>
      </c>
      <c r="AD329" s="9"/>
      <c r="AE329" s="9"/>
      <c r="AF329" s="9"/>
      <c r="AG329" s="9"/>
      <c r="AH329" s="9"/>
      <c r="AI329" s="9"/>
      <c r="AJ329" s="9"/>
      <c r="AK329" s="9"/>
      <c r="AL329" s="9"/>
      <c r="AM329" s="9"/>
    </row>
    <row r="330" spans="1:39" outlineLevel="2">
      <c r="A330" s="37">
        <f>ROW()</f>
        <v>330</v>
      </c>
      <c r="C330" s="6" t="s">
        <v>477</v>
      </c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463">
        <f t="shared" si="274"/>
        <v>4.8667380818827551E-2</v>
      </c>
      <c r="AD330" s="9"/>
      <c r="AE330" s="9"/>
      <c r="AF330" s="9"/>
      <c r="AG330" s="9"/>
      <c r="AH330" s="9"/>
      <c r="AI330" s="9"/>
      <c r="AJ330" s="9"/>
      <c r="AK330" s="9"/>
      <c r="AL330" s="9"/>
      <c r="AM330" s="9"/>
    </row>
    <row r="331" spans="1:39" outlineLevel="2">
      <c r="A331" s="37">
        <f>ROW()</f>
        <v>331</v>
      </c>
      <c r="C331" s="6" t="s">
        <v>511</v>
      </c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463">
        <f t="shared" si="274"/>
        <v>0</v>
      </c>
      <c r="AD331" s="9"/>
      <c r="AE331" s="9"/>
      <c r="AF331" s="9"/>
      <c r="AG331" s="9"/>
      <c r="AH331" s="9"/>
      <c r="AI331" s="9"/>
      <c r="AJ331" s="9"/>
      <c r="AK331" s="9"/>
      <c r="AL331" s="9"/>
      <c r="AM331" s="9"/>
    </row>
    <row r="332" spans="1:39" outlineLevel="2">
      <c r="A332" s="37">
        <f>ROW()</f>
        <v>332</v>
      </c>
      <c r="C332" s="6" t="s">
        <v>655</v>
      </c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463">
        <f t="shared" si="274"/>
        <v>0</v>
      </c>
      <c r="AD332" s="9"/>
      <c r="AE332" s="9"/>
      <c r="AF332" s="9"/>
      <c r="AG332" s="9"/>
      <c r="AH332" s="9"/>
      <c r="AI332" s="9"/>
      <c r="AJ332" s="9"/>
      <c r="AK332" s="9"/>
      <c r="AL332" s="9"/>
      <c r="AM332" s="9"/>
    </row>
    <row r="333" spans="1:39" outlineLevel="2">
      <c r="A333" s="37">
        <f>ROW()</f>
        <v>333</v>
      </c>
      <c r="C333" s="6" t="s">
        <v>656</v>
      </c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463">
        <f t="shared" si="274"/>
        <v>0</v>
      </c>
      <c r="AD333" s="9"/>
      <c r="AE333" s="9"/>
      <c r="AF333" s="9"/>
      <c r="AG333" s="9"/>
      <c r="AH333" s="9"/>
      <c r="AI333" s="9"/>
      <c r="AJ333" s="9"/>
      <c r="AK333" s="9"/>
      <c r="AL333" s="9"/>
      <c r="AM333" s="9"/>
    </row>
    <row r="334" spans="1:39" outlineLevel="2">
      <c r="A334" s="37">
        <f>ROW()</f>
        <v>334</v>
      </c>
      <c r="C334" s="6" t="s">
        <v>667</v>
      </c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463"/>
      <c r="AD334" s="9"/>
      <c r="AE334" s="9"/>
      <c r="AF334" s="9"/>
      <c r="AG334" s="9"/>
      <c r="AH334" s="9"/>
      <c r="AI334" s="9"/>
      <c r="AJ334" s="9"/>
      <c r="AK334" s="9"/>
      <c r="AL334" s="9"/>
      <c r="AM334" s="9"/>
    </row>
    <row r="335" spans="1:39" outlineLevel="2">
      <c r="A335" s="37">
        <f>ROW()</f>
        <v>335</v>
      </c>
      <c r="C335" s="6" t="s">
        <v>212</v>
      </c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463">
        <f t="shared" ref="AC335:AC336" si="275">AC2598</f>
        <v>0</v>
      </c>
      <c r="AD335" s="9"/>
      <c r="AE335" s="9"/>
      <c r="AF335" s="9"/>
      <c r="AG335" s="9"/>
      <c r="AH335" s="9"/>
      <c r="AI335" s="9"/>
      <c r="AJ335" s="9"/>
      <c r="AK335" s="9"/>
      <c r="AL335" s="9"/>
      <c r="AM335" s="9"/>
    </row>
    <row r="336" spans="1:39" outlineLevel="2">
      <c r="A336" s="37">
        <f>ROW()</f>
        <v>336</v>
      </c>
      <c r="C336" s="6" t="s">
        <v>362</v>
      </c>
      <c r="D336" s="39"/>
      <c r="E336" s="528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533">
        <f t="shared" si="275"/>
        <v>0</v>
      </c>
      <c r="AD336" s="9"/>
      <c r="AE336" s="9"/>
      <c r="AF336" s="9"/>
      <c r="AG336" s="9"/>
      <c r="AH336" s="9"/>
      <c r="AI336" s="9"/>
      <c r="AJ336" s="9"/>
      <c r="AK336" s="9"/>
      <c r="AL336" s="9"/>
      <c r="AM336" s="9"/>
    </row>
    <row r="337" spans="1:39" outlineLevel="2">
      <c r="A337" s="37">
        <f>ROW()</f>
        <v>337</v>
      </c>
      <c r="C337" s="511" t="s">
        <v>1</v>
      </c>
      <c r="D337" s="512"/>
      <c r="E337" s="39"/>
      <c r="F337" s="512"/>
      <c r="G337" s="512"/>
      <c r="H337" s="512"/>
      <c r="I337" s="512"/>
      <c r="J337" s="512"/>
      <c r="K337" s="512"/>
      <c r="L337" s="512"/>
      <c r="M337" s="512"/>
      <c r="N337" s="512"/>
      <c r="O337" s="512"/>
      <c r="P337" s="512"/>
      <c r="Q337" s="512"/>
      <c r="R337" s="512"/>
      <c r="S337" s="512"/>
      <c r="T337" s="512"/>
      <c r="U337" s="512"/>
      <c r="V337" s="512"/>
      <c r="W337" s="512"/>
      <c r="X337" s="512"/>
      <c r="Y337" s="512"/>
      <c r="Z337" s="512"/>
      <c r="AA337" s="512"/>
      <c r="AB337" s="512"/>
      <c r="AC337" s="9">
        <f t="shared" ref="AC337" si="276">SUM(AC324:AC336)</f>
        <v>-0.25062753845862873</v>
      </c>
      <c r="AD337" s="513"/>
      <c r="AE337" s="513"/>
      <c r="AF337" s="513"/>
      <c r="AG337" s="513"/>
      <c r="AH337" s="513"/>
      <c r="AI337" s="513"/>
      <c r="AJ337" s="513"/>
      <c r="AK337" s="513"/>
      <c r="AL337" s="513"/>
      <c r="AM337" s="513"/>
    </row>
    <row r="338" spans="1:39" outlineLevel="2">
      <c r="A338" s="37">
        <f>ROW()</f>
        <v>338</v>
      </c>
      <c r="B338" s="343" t="s">
        <v>70</v>
      </c>
      <c r="E338" s="39"/>
      <c r="H338" s="329" t="s">
        <v>47</v>
      </c>
      <c r="I338" s="330" t="str">
        <f>IF(ROUND(I322+Inputs!I$1694,6)=0,"OK","Wrong")</f>
        <v>OK</v>
      </c>
      <c r="J338" s="330" t="str">
        <f>IF(ROUND(J322+Inputs!J$1694,6)=0,"OK","Wrong")</f>
        <v>OK</v>
      </c>
      <c r="K338" s="330" t="str">
        <f>IF(ROUND(K322+Inputs!K$1694,6)=0,"OK","Wrong")</f>
        <v>OK</v>
      </c>
      <c r="L338" s="330" t="str">
        <f>IF(ROUND(L322+Inputs!L$1694,6)=0,"OK","Wrong")</f>
        <v>OK</v>
      </c>
      <c r="M338" s="330" t="str">
        <f>IF(ROUND(M322+Inputs!M$1694,6)=0,"OK","Wrong")</f>
        <v>OK</v>
      </c>
      <c r="N338" s="330" t="str">
        <f>IF(ROUND(N322+Inputs!N$1694,6)=0,"OK","Wrong")</f>
        <v>OK</v>
      </c>
      <c r="O338" s="330" t="str">
        <f>IF(ROUND(O322+Inputs!O$1694,6)=0,"OK","Wrong")</f>
        <v>OK</v>
      </c>
      <c r="P338" s="330" t="str">
        <f>IF(ROUND(P322+Inputs!P$1694,6)=0,"OK","Wrong")</f>
        <v>OK</v>
      </c>
      <c r="Q338" s="330" t="str">
        <f>IF(ROUND(Q322+Inputs!Q$1694,6)=0,"OK","Wrong")</f>
        <v>OK</v>
      </c>
      <c r="R338" s="330" t="str">
        <f>IF(ROUND(R322+Inputs!R$1694,6)=0,"OK","Wrong")</f>
        <v>OK</v>
      </c>
      <c r="S338" s="330" t="str">
        <f>IF(ROUND(S322+Inputs!S$1694,6)=0,"OK","Wrong")</f>
        <v>OK</v>
      </c>
      <c r="T338" s="330" t="str">
        <f>IF(ROUND(T322+Inputs!T$1694,6)=0,"OK","Wrong")</f>
        <v>OK</v>
      </c>
      <c r="U338" s="330" t="str">
        <f>IF(ROUND(U322+Inputs!U$1694,6)=0,"OK","Wrong")</f>
        <v>OK</v>
      </c>
      <c r="V338" s="330" t="str">
        <f>IF(ROUND(V322+Inputs!V$1694,6)=0,"OK","Wrong")</f>
        <v>OK</v>
      </c>
      <c r="W338" s="330" t="str">
        <f>IF(ROUND(W322+Inputs!W$1694,6)=0,"OK","Wrong")</f>
        <v>OK</v>
      </c>
      <c r="X338" s="330" t="str">
        <f>IF(ROUND(X322+Inputs!X$1694,6)=0,"OK","Wrong")</f>
        <v>OK</v>
      </c>
      <c r="Y338" s="330" t="str">
        <f>IF(ROUND(Y322+Inputs!Y$1694,6)=0,"OK","Wrong")</f>
        <v>OK</v>
      </c>
      <c r="Z338" s="330" t="str">
        <f>IF(ROUND(Z322+Inputs!Z$1694,6)=0,"OK","Wrong")</f>
        <v>OK</v>
      </c>
      <c r="AA338" s="330" t="str">
        <f>IF(ROUND(AA322+Inputs!AA$1694,6)=0,"OK","Wrong")</f>
        <v>OK</v>
      </c>
      <c r="AB338" s="330" t="str">
        <f>IF(ROUND(AB322+Inputs!AB$1694,6)=0,"OK","Wrong")</f>
        <v>OK</v>
      </c>
      <c r="AC338" s="330" t="str">
        <f>IF(ROUND(AC322+Inputs!AC$1694,6)=0,"OK","Wrong")</f>
        <v>OK</v>
      </c>
      <c r="AD338" s="330" t="str">
        <f t="shared" ref="AD338:AH338" si="277">IF(ROUND(AD322-(AD445+AD552+AD659+AD766+AD873+AD980+AD1087+AD1194+AD1301+AD1408+AD1515+AD1622+AD1729+AD1836+AD1943+AD2050+AD2157+AD2264+AD2371+AD2478+AD2585+AD2707+AD2814+AD2921+AD3028+AD3135),6)=0,"OK","Wrong")</f>
        <v>OK</v>
      </c>
      <c r="AE338" s="330" t="str">
        <f t="shared" si="277"/>
        <v>OK</v>
      </c>
      <c r="AF338" s="330" t="str">
        <f t="shared" si="277"/>
        <v>OK</v>
      </c>
      <c r="AG338" s="330" t="str">
        <f t="shared" si="277"/>
        <v>OK</v>
      </c>
      <c r="AH338" s="330" t="str">
        <f t="shared" si="277"/>
        <v>OK</v>
      </c>
      <c r="AI338" s="330" t="str">
        <f t="shared" ref="AI338:AM338" si="278">IF(ROUND(AI322-(AI445+AI552+AI659+AI766+AI873+AI980+AI1087+AI1194+AI1301+AI1408+AI1515+AI1622+AI1729+AI1836+AI1943+AI2050+AI2157+AI2264+AI2371+AI2478+AI2585+AI2707+AI2814+AI2921+AI3028+AI3135+AI3242+AI3349+AI3456+AI3563+AI3670),6)=0,"OK","Wrong")</f>
        <v>OK</v>
      </c>
      <c r="AJ338" s="330" t="str">
        <f t="shared" si="278"/>
        <v>OK</v>
      </c>
      <c r="AK338" s="330" t="str">
        <f t="shared" si="278"/>
        <v>OK</v>
      </c>
      <c r="AL338" s="330" t="str">
        <f t="shared" si="278"/>
        <v>OK</v>
      </c>
      <c r="AM338" s="330" t="str">
        <f t="shared" si="278"/>
        <v>OK</v>
      </c>
    </row>
    <row r="339" spans="1:39" outlineLevel="2">
      <c r="A339" s="37">
        <f>ROW()</f>
        <v>339</v>
      </c>
      <c r="C339" s="38" t="s">
        <v>2</v>
      </c>
      <c r="D339" s="99"/>
      <c r="E339" s="922">
        <v>1325.9466964836511</v>
      </c>
      <c r="F339" s="6">
        <v>1593.4030360340703</v>
      </c>
      <c r="I339" s="87">
        <f t="shared" ref="I339:R339" si="279">I264+I279+I294+I309</f>
        <v>2.6486802506319562</v>
      </c>
      <c r="J339" s="87">
        <f t="shared" si="279"/>
        <v>2.6919760822632108</v>
      </c>
      <c r="K339" s="87">
        <f t="shared" si="279"/>
        <v>2.78635004366609</v>
      </c>
      <c r="L339" s="87">
        <f t="shared" si="279"/>
        <v>2.76134885525008</v>
      </c>
      <c r="M339" s="87">
        <f t="shared" si="279"/>
        <v>3.7885777450374181</v>
      </c>
      <c r="N339" s="87">
        <f t="shared" si="279"/>
        <v>16.101965915224607</v>
      </c>
      <c r="O339" s="87">
        <f t="shared" si="279"/>
        <v>386.38390961026528</v>
      </c>
      <c r="P339" s="87">
        <f t="shared" si="279"/>
        <v>387.8724640190344</v>
      </c>
      <c r="Q339" s="87">
        <f t="shared" si="279"/>
        <v>1126.3789465724687</v>
      </c>
      <c r="R339" s="87">
        <f t="shared" si="279"/>
        <v>1113.1668228330539</v>
      </c>
      <c r="S339" s="907">
        <f t="shared" ref="S339:S346" si="280">S264+S279+S294+S309-S354</f>
        <v>1822.4191555998348</v>
      </c>
      <c r="T339" s="87">
        <f t="shared" ref="T339:X346" si="281">T264+T279+T294+T309</f>
        <v>1860.1495079316837</v>
      </c>
      <c r="U339" s="87">
        <f t="shared" si="281"/>
        <v>1852.9889935112371</v>
      </c>
      <c r="V339" s="87">
        <f t="shared" si="281"/>
        <v>1832.0279422993963</v>
      </c>
      <c r="W339" s="87">
        <f t="shared" si="281"/>
        <v>1805.5033112168071</v>
      </c>
      <c r="X339" s="87">
        <f t="shared" si="281"/>
        <v>1781.540095478081</v>
      </c>
      <c r="Y339" s="181">
        <f t="shared" ref="Y339:Y346" si="282">MAX(Y264+Y279+Y294+Y309,0)</f>
        <v>1753.4662425295464</v>
      </c>
      <c r="Z339" s="87">
        <f t="shared" ref="Z339:AB346" si="283">Z264+Z279+Z294+Z309</f>
        <v>1725.3248481533553</v>
      </c>
      <c r="AA339" s="87">
        <f t="shared" si="283"/>
        <v>1697.2418296952703</v>
      </c>
      <c r="AB339" s="87">
        <f t="shared" si="283"/>
        <v>1669.0352178265687</v>
      </c>
      <c r="AC339" s="87">
        <f>AC264+AC279+AC294+AC309+AC324</f>
        <v>1590.487117683025</v>
      </c>
      <c r="AD339" s="87">
        <f t="shared" ref="AD339:AG339" si="284">AD264+AD279+AD294+AD309</f>
        <v>1552.6137938796849</v>
      </c>
      <c r="AE339" s="87">
        <f t="shared" si="284"/>
        <v>1517.2022240883975</v>
      </c>
      <c r="AF339" s="87">
        <f t="shared" si="284"/>
        <v>1480.4183524239975</v>
      </c>
      <c r="AG339" s="87">
        <f t="shared" si="284"/>
        <v>1442.5664630406575</v>
      </c>
      <c r="AH339" s="532">
        <f t="shared" ref="AH339:AH346" si="285">AH264+AH279+AH294+AH309+AH354</f>
        <v>1404.6931392373174</v>
      </c>
      <c r="AI339" s="87">
        <f t="shared" ref="AI339:AL339" si="286">AI264+AI279+AI294+AI309</f>
        <v>1366.915351432481</v>
      </c>
      <c r="AJ339" s="87">
        <f t="shared" si="286"/>
        <v>1329.1328196119384</v>
      </c>
      <c r="AK339" s="87">
        <f t="shared" si="286"/>
        <v>1291.3453837367281</v>
      </c>
      <c r="AL339" s="87">
        <f t="shared" si="286"/>
        <v>1253.6540770068589</v>
      </c>
      <c r="AM339" s="532">
        <f t="shared" ref="AM339:AM346" si="287">AM264+AM279+AM294+AM309+AM354</f>
        <v>1215.8532472670834</v>
      </c>
    </row>
    <row r="340" spans="1:39" outlineLevel="2">
      <c r="A340" s="37">
        <f>ROW()</f>
        <v>340</v>
      </c>
      <c r="C340" s="38" t="s">
        <v>3</v>
      </c>
      <c r="E340" s="922">
        <v>361.20689678841882</v>
      </c>
      <c r="F340" s="6">
        <v>434.07405462308492</v>
      </c>
      <c r="I340" s="9">
        <f t="shared" ref="I340:R340" si="288">I265+I280+I295+I310</f>
        <v>-3.809354280263463</v>
      </c>
      <c r="J340" s="9">
        <f t="shared" si="288"/>
        <v>-1.4181001644623821</v>
      </c>
      <c r="K340" s="9">
        <f t="shared" si="288"/>
        <v>-1.6258419165620106</v>
      </c>
      <c r="L340" s="9">
        <f t="shared" si="288"/>
        <v>-2.4842071370169316</v>
      </c>
      <c r="M340" s="9">
        <f t="shared" si="288"/>
        <v>-2.9504804366751198</v>
      </c>
      <c r="N340" s="9">
        <f t="shared" si="288"/>
        <v>65.62975027431132</v>
      </c>
      <c r="O340" s="9">
        <f t="shared" si="288"/>
        <v>313.20475973620933</v>
      </c>
      <c r="P340" s="9">
        <f t="shared" si="288"/>
        <v>309.38319304569859</v>
      </c>
      <c r="Q340" s="9">
        <f t="shared" si="288"/>
        <v>490.11221131635995</v>
      </c>
      <c r="R340" s="9">
        <f t="shared" si="288"/>
        <v>477.08579952247186</v>
      </c>
      <c r="S340" s="907">
        <f t="shared" si="280"/>
        <v>648.26034383260594</v>
      </c>
      <c r="T340" s="9">
        <f t="shared" si="281"/>
        <v>666.98614865716752</v>
      </c>
      <c r="U340" s="9">
        <f t="shared" si="281"/>
        <v>652.59345456204346</v>
      </c>
      <c r="V340" s="9">
        <f t="shared" si="281"/>
        <v>633.9150593546151</v>
      </c>
      <c r="W340" s="9">
        <f t="shared" si="281"/>
        <v>611.74626563729316</v>
      </c>
      <c r="X340" s="9">
        <f t="shared" si="281"/>
        <v>590.86659675870555</v>
      </c>
      <c r="Y340" s="143">
        <f t="shared" si="282"/>
        <v>567.72295910451771</v>
      </c>
      <c r="Z340" s="9">
        <f t="shared" si="283"/>
        <v>546.59611524300988</v>
      </c>
      <c r="AA340" s="9">
        <f t="shared" si="283"/>
        <v>522.5476599275795</v>
      </c>
      <c r="AB340" s="9">
        <f t="shared" si="283"/>
        <v>496.81354467636334</v>
      </c>
      <c r="AC340" s="9">
        <f t="shared" ref="AC340:AC346" si="289">AC265+AC280+AC295+AC310+AC325</f>
        <v>432.80841253110788</v>
      </c>
      <c r="AD340" s="9">
        <f t="shared" ref="AD340:AG340" si="290">AD265+AD280+AD295+AD310</f>
        <v>411.64625640593772</v>
      </c>
      <c r="AE340" s="9">
        <f t="shared" si="290"/>
        <v>391.25284366706921</v>
      </c>
      <c r="AF340" s="9">
        <f t="shared" si="290"/>
        <v>371.7551341341233</v>
      </c>
      <c r="AG340" s="9">
        <f t="shared" si="290"/>
        <v>348.63453442437748</v>
      </c>
      <c r="AH340" s="532">
        <f t="shared" si="285"/>
        <v>325.04447789742352</v>
      </c>
      <c r="AI340" s="9">
        <f t="shared" ref="AI340:AL340" si="291">AI265+AI280+AI295+AI310</f>
        <v>306.85051078659973</v>
      </c>
      <c r="AJ340" s="9">
        <f t="shared" si="291"/>
        <v>287.54371644653651</v>
      </c>
      <c r="AK340" s="9">
        <f t="shared" si="291"/>
        <v>268.89584032645138</v>
      </c>
      <c r="AL340" s="9">
        <f t="shared" si="291"/>
        <v>247.95984814099083</v>
      </c>
      <c r="AM340" s="532">
        <f t="shared" si="287"/>
        <v>226.38784387451409</v>
      </c>
    </row>
    <row r="341" spans="1:39" outlineLevel="2">
      <c r="A341" s="37">
        <f>ROW()</f>
        <v>341</v>
      </c>
      <c r="C341" s="38" t="s">
        <v>4</v>
      </c>
      <c r="E341" s="922">
        <v>36.313270773498687</v>
      </c>
      <c r="F341" s="6">
        <v>43.666496131751217</v>
      </c>
      <c r="I341" s="9">
        <f t="shared" ref="I341:R341" si="292">I266+I281+I296+I311</f>
        <v>1.0910708969463683</v>
      </c>
      <c r="J341" s="9">
        <f t="shared" si="292"/>
        <v>2.0897719617295536</v>
      </c>
      <c r="K341" s="9">
        <f t="shared" si="292"/>
        <v>2.7307691611649423</v>
      </c>
      <c r="L341" s="9">
        <f t="shared" si="292"/>
        <v>2.6709858122727748</v>
      </c>
      <c r="M341" s="9">
        <f t="shared" si="292"/>
        <v>5.5223236772852893</v>
      </c>
      <c r="N341" s="9">
        <f t="shared" si="292"/>
        <v>5.4116348977577564</v>
      </c>
      <c r="O341" s="9">
        <f t="shared" si="292"/>
        <v>5.2623541179443603</v>
      </c>
      <c r="P341" s="9">
        <f t="shared" si="292"/>
        <v>5.070971912809787</v>
      </c>
      <c r="Q341" s="9">
        <f t="shared" si="292"/>
        <v>4.8743268968351039</v>
      </c>
      <c r="R341" s="9">
        <f t="shared" si="292"/>
        <v>4.7903042266016733</v>
      </c>
      <c r="S341" s="907">
        <f t="shared" si="280"/>
        <v>11.870537918851991</v>
      </c>
      <c r="T341" s="9">
        <f t="shared" si="281"/>
        <v>12.103782709165207</v>
      </c>
      <c r="U341" s="9">
        <f t="shared" si="281"/>
        <v>14.360874543757779</v>
      </c>
      <c r="V341" s="9">
        <f t="shared" si="281"/>
        <v>15.345443155574353</v>
      </c>
      <c r="W341" s="9">
        <f t="shared" si="281"/>
        <v>14.379145624787514</v>
      </c>
      <c r="X341" s="9">
        <f t="shared" si="281"/>
        <v>18.649669411514104</v>
      </c>
      <c r="Y341" s="143">
        <f t="shared" si="282"/>
        <v>24.071895106323431</v>
      </c>
      <c r="Z341" s="9">
        <f t="shared" si="283"/>
        <v>27.927022188326056</v>
      </c>
      <c r="AA341" s="9">
        <f t="shared" si="283"/>
        <v>35.61948674575055</v>
      </c>
      <c r="AB341" s="9">
        <f t="shared" si="283"/>
        <v>41.466251488717887</v>
      </c>
      <c r="AC341" s="9">
        <f t="shared" si="289"/>
        <v>43.451490056045287</v>
      </c>
      <c r="AD341" s="9">
        <f t="shared" ref="AD341:AG341" si="293">AD266+AD281+AD296+AD311</f>
        <v>46.403742080433645</v>
      </c>
      <c r="AE341" s="9">
        <f t="shared" si="293"/>
        <v>47.44325207888626</v>
      </c>
      <c r="AF341" s="9">
        <f t="shared" si="293"/>
        <v>49.100747439689798</v>
      </c>
      <c r="AG341" s="9">
        <f t="shared" si="293"/>
        <v>50.476978384111739</v>
      </c>
      <c r="AH341" s="532">
        <f t="shared" si="285"/>
        <v>50.996617554377195</v>
      </c>
      <c r="AI341" s="9">
        <f t="shared" ref="AI341:AL341" si="294">AI266+AI281+AI296+AI311</f>
        <v>52.272909539841955</v>
      </c>
      <c r="AJ341" s="9">
        <f t="shared" si="294"/>
        <v>53.183587707913723</v>
      </c>
      <c r="AK341" s="9">
        <f t="shared" si="294"/>
        <v>55.107659050316656</v>
      </c>
      <c r="AL341" s="9">
        <f t="shared" si="294"/>
        <v>56.112351844911565</v>
      </c>
      <c r="AM341" s="532">
        <f t="shared" si="287"/>
        <v>56.919545587481331</v>
      </c>
    </row>
    <row r="342" spans="1:39" outlineLevel="2">
      <c r="A342" s="37">
        <f>ROW()</f>
        <v>342</v>
      </c>
      <c r="C342" s="38" t="s">
        <v>5</v>
      </c>
      <c r="E342" s="922">
        <v>48.389235148668618</v>
      </c>
      <c r="F342" s="6">
        <v>58.164706355646636</v>
      </c>
      <c r="I342" s="9">
        <f t="shared" ref="I342:R342" si="295">I267+I282+I297+I312</f>
        <v>9.7256061854600286</v>
      </c>
      <c r="J342" s="9">
        <f t="shared" si="295"/>
        <v>11.921626414762459</v>
      </c>
      <c r="K342" s="9">
        <f t="shared" si="295"/>
        <v>12.589312922414448</v>
      </c>
      <c r="L342" s="9">
        <f t="shared" si="295"/>
        <v>13.139995902593418</v>
      </c>
      <c r="M342" s="9">
        <f t="shared" si="295"/>
        <v>13.299675078809898</v>
      </c>
      <c r="N342" s="9">
        <f t="shared" si="295"/>
        <v>18.598518427818281</v>
      </c>
      <c r="O342" s="9">
        <f t="shared" si="295"/>
        <v>19.076806879621518</v>
      </c>
      <c r="P342" s="9">
        <f t="shared" si="295"/>
        <v>21.472340620674405</v>
      </c>
      <c r="Q342" s="9">
        <f t="shared" si="295"/>
        <v>28.916448987050316</v>
      </c>
      <c r="R342" s="9">
        <f t="shared" si="295"/>
        <v>28.349418828262312</v>
      </c>
      <c r="S342" s="907">
        <f t="shared" si="280"/>
        <v>44.93584785024678</v>
      </c>
      <c r="T342" s="9">
        <f t="shared" si="281"/>
        <v>105.07041939142032</v>
      </c>
      <c r="U342" s="9">
        <f t="shared" si="281"/>
        <v>105.69010426255053</v>
      </c>
      <c r="V342" s="9">
        <f t="shared" si="281"/>
        <v>110.71562173356688</v>
      </c>
      <c r="W342" s="9">
        <f t="shared" si="281"/>
        <v>114.71786555187842</v>
      </c>
      <c r="X342" s="9">
        <f t="shared" si="281"/>
        <v>123.66208122059149</v>
      </c>
      <c r="Y342" s="143">
        <f t="shared" si="282"/>
        <v>124.53867298731996</v>
      </c>
      <c r="Z342" s="9">
        <f t="shared" si="283"/>
        <v>125.64329479599314</v>
      </c>
      <c r="AA342" s="9">
        <f t="shared" si="283"/>
        <v>122.78395239839294</v>
      </c>
      <c r="AB342" s="9">
        <f t="shared" si="283"/>
        <v>120.89197171401942</v>
      </c>
      <c r="AC342" s="9">
        <f t="shared" si="289"/>
        <v>61.099765881812807</v>
      </c>
      <c r="AD342" s="9">
        <f t="shared" ref="AD342:AG342" si="296">AD267+AD282+AD297+AD312</f>
        <v>54.037008332646209</v>
      </c>
      <c r="AE342" s="9">
        <f t="shared" si="296"/>
        <v>51.966716138702679</v>
      </c>
      <c r="AF342" s="9">
        <f t="shared" si="296"/>
        <v>47.733513195147275</v>
      </c>
      <c r="AG342" s="9">
        <f t="shared" si="296"/>
        <v>45.334361595755411</v>
      </c>
      <c r="AH342" s="532">
        <f t="shared" si="285"/>
        <v>18.575867939671515</v>
      </c>
      <c r="AI342" s="9">
        <f t="shared" ref="AI342:AL342" si="297">AI267+AI282+AI297+AI312</f>
        <v>16.721779425389794</v>
      </c>
      <c r="AJ342" s="9">
        <f t="shared" si="297"/>
        <v>15.312516481444913</v>
      </c>
      <c r="AK342" s="9">
        <f t="shared" si="297"/>
        <v>13.765199529224425</v>
      </c>
      <c r="AL342" s="9">
        <f t="shared" si="297"/>
        <v>12.529458961175166</v>
      </c>
      <c r="AM342" s="532">
        <f t="shared" si="287"/>
        <v>8.0215348268899742</v>
      </c>
    </row>
    <row r="343" spans="1:39" outlineLevel="2">
      <c r="A343" s="37">
        <f>ROW()</f>
        <v>343</v>
      </c>
      <c r="C343" s="38" t="s">
        <v>473</v>
      </c>
      <c r="E343" s="922">
        <v>32.347715483686102</v>
      </c>
      <c r="F343" s="6">
        <v>38.889847525226216</v>
      </c>
      <c r="I343" s="9">
        <f t="shared" ref="I343:R343" si="298">I268+I283+I298+I313</f>
        <v>0</v>
      </c>
      <c r="J343" s="9">
        <f t="shared" si="298"/>
        <v>0</v>
      </c>
      <c r="K343" s="9">
        <f t="shared" si="298"/>
        <v>0</v>
      </c>
      <c r="L343" s="9">
        <f t="shared" si="298"/>
        <v>0</v>
      </c>
      <c r="M343" s="9">
        <f t="shared" si="298"/>
        <v>0</v>
      </c>
      <c r="N343" s="9">
        <f t="shared" si="298"/>
        <v>0</v>
      </c>
      <c r="O343" s="9">
        <f t="shared" si="298"/>
        <v>0</v>
      </c>
      <c r="P343" s="9">
        <f t="shared" si="298"/>
        <v>0</v>
      </c>
      <c r="Q343" s="9">
        <f t="shared" si="298"/>
        <v>0</v>
      </c>
      <c r="R343" s="9">
        <f t="shared" si="298"/>
        <v>0</v>
      </c>
      <c r="S343" s="907">
        <f t="shared" si="280"/>
        <v>0</v>
      </c>
      <c r="T343" s="9">
        <f t="shared" si="281"/>
        <v>0</v>
      </c>
      <c r="U343" s="9">
        <f t="shared" si="281"/>
        <v>0</v>
      </c>
      <c r="V343" s="9">
        <f t="shared" si="281"/>
        <v>0</v>
      </c>
      <c r="W343" s="9">
        <f t="shared" si="281"/>
        <v>0</v>
      </c>
      <c r="X343" s="9">
        <f t="shared" si="281"/>
        <v>0</v>
      </c>
      <c r="Y343" s="143">
        <f t="shared" si="282"/>
        <v>4.190297049981818</v>
      </c>
      <c r="Z343" s="9">
        <f t="shared" si="283"/>
        <v>7.2496267886463954</v>
      </c>
      <c r="AA343" s="9">
        <f t="shared" si="283"/>
        <v>10.873715744913266</v>
      </c>
      <c r="AB343" s="9">
        <f t="shared" si="283"/>
        <v>13.89827056036744</v>
      </c>
      <c r="AC343" s="9">
        <f t="shared" si="289"/>
        <v>34.958525974839077</v>
      </c>
      <c r="AD343" s="9">
        <f t="shared" ref="AD343:AG343" si="299">AD268+AD283+AD298+AD313</f>
        <v>29.335801802443342</v>
      </c>
      <c r="AE343" s="9">
        <f t="shared" si="299"/>
        <v>29.091146722762879</v>
      </c>
      <c r="AF343" s="9">
        <f t="shared" si="299"/>
        <v>37.150111043120198</v>
      </c>
      <c r="AG343" s="9">
        <f t="shared" si="299"/>
        <v>35.64693850091475</v>
      </c>
      <c r="AH343" s="532">
        <f t="shared" si="285"/>
        <v>30.941158504551701</v>
      </c>
      <c r="AI343" s="9">
        <f t="shared" ref="AI343:AL343" si="300">AI268+AI283+AI298+AI313</f>
        <v>38.821297458539405</v>
      </c>
      <c r="AJ343" s="9">
        <f t="shared" si="300"/>
        <v>36.862432949347884</v>
      </c>
      <c r="AK343" s="9">
        <f t="shared" si="300"/>
        <v>31.331511976396659</v>
      </c>
      <c r="AL343" s="9">
        <f t="shared" si="300"/>
        <v>32.260062481879665</v>
      </c>
      <c r="AM343" s="532">
        <f t="shared" si="287"/>
        <v>27.703900572711156</v>
      </c>
    </row>
    <row r="344" spans="1:39" outlineLevel="2">
      <c r="A344" s="37">
        <f>ROW()</f>
        <v>344</v>
      </c>
      <c r="C344" s="38" t="s">
        <v>474</v>
      </c>
      <c r="E344" s="922">
        <v>58.222431447414316</v>
      </c>
      <c r="F344" s="6">
        <v>69.981112227052193</v>
      </c>
      <c r="I344" s="9">
        <f t="shared" ref="I344:R344" si="301">I269+I284+I299+I314</f>
        <v>0</v>
      </c>
      <c r="J344" s="9">
        <f t="shared" si="301"/>
        <v>0</v>
      </c>
      <c r="K344" s="9">
        <f t="shared" si="301"/>
        <v>0</v>
      </c>
      <c r="L344" s="9">
        <f t="shared" si="301"/>
        <v>0</v>
      </c>
      <c r="M344" s="9">
        <f t="shared" si="301"/>
        <v>0</v>
      </c>
      <c r="N344" s="9">
        <f t="shared" si="301"/>
        <v>0</v>
      </c>
      <c r="O344" s="9">
        <f t="shared" si="301"/>
        <v>0</v>
      </c>
      <c r="P344" s="9">
        <f t="shared" si="301"/>
        <v>0</v>
      </c>
      <c r="Q344" s="9">
        <f t="shared" si="301"/>
        <v>0</v>
      </c>
      <c r="R344" s="9">
        <f t="shared" si="301"/>
        <v>0</v>
      </c>
      <c r="S344" s="907">
        <f t="shared" si="280"/>
        <v>0</v>
      </c>
      <c r="T344" s="9">
        <f t="shared" si="281"/>
        <v>0</v>
      </c>
      <c r="U344" s="9">
        <f t="shared" si="281"/>
        <v>0</v>
      </c>
      <c r="V344" s="9">
        <f t="shared" si="281"/>
        <v>0</v>
      </c>
      <c r="W344" s="9">
        <f t="shared" si="281"/>
        <v>0</v>
      </c>
      <c r="X344" s="9">
        <f t="shared" si="281"/>
        <v>0</v>
      </c>
      <c r="Y344" s="143">
        <f t="shared" si="282"/>
        <v>1.0594790293070453</v>
      </c>
      <c r="Z344" s="9">
        <f t="shared" si="283"/>
        <v>2.9506741925503546</v>
      </c>
      <c r="AA344" s="9">
        <f t="shared" si="283"/>
        <v>8.8688566789294061</v>
      </c>
      <c r="AB344" s="9">
        <f t="shared" si="283"/>
        <v>17.706284509682199</v>
      </c>
      <c r="AC344" s="9">
        <f t="shared" si="289"/>
        <v>69.279003113891847</v>
      </c>
      <c r="AD344" s="9">
        <f t="shared" ref="AD344:AG344" si="302">AD269+AD284+AD299+AD314</f>
        <v>68.920604328619916</v>
      </c>
      <c r="AE344" s="9">
        <f t="shared" si="302"/>
        <v>69.642528815907724</v>
      </c>
      <c r="AF344" s="9">
        <f t="shared" si="302"/>
        <v>70.956585268660135</v>
      </c>
      <c r="AG344" s="9">
        <f t="shared" si="302"/>
        <v>68.959112726662624</v>
      </c>
      <c r="AH344" s="532">
        <f t="shared" si="285"/>
        <v>55.358945833188749</v>
      </c>
      <c r="AI344" s="9">
        <f t="shared" ref="AI344:AL344" si="303">AI269+AI284+AI299+AI314</f>
        <v>54.681917792661707</v>
      </c>
      <c r="AJ344" s="9">
        <f t="shared" si="303"/>
        <v>54.51988596785818</v>
      </c>
      <c r="AK344" s="9">
        <f t="shared" si="303"/>
        <v>54.186068682145226</v>
      </c>
      <c r="AL344" s="9">
        <f t="shared" si="303"/>
        <v>53.679341459635779</v>
      </c>
      <c r="AM344" s="532">
        <f t="shared" si="287"/>
        <v>37.588089799809104</v>
      </c>
    </row>
    <row r="345" spans="1:39" outlineLevel="2">
      <c r="A345" s="37">
        <f>ROW()</f>
        <v>345</v>
      </c>
      <c r="C345" s="38" t="s">
        <v>477</v>
      </c>
      <c r="E345" s="922">
        <v>104.83818906938613</v>
      </c>
      <c r="F345" s="6">
        <v>126.0070648767844</v>
      </c>
      <c r="I345" s="9">
        <f t="shared" ref="I345:R345" si="304">I270+I285+I300+I315</f>
        <v>0</v>
      </c>
      <c r="J345" s="9">
        <f t="shared" si="304"/>
        <v>0</v>
      </c>
      <c r="K345" s="9">
        <f t="shared" si="304"/>
        <v>0</v>
      </c>
      <c r="L345" s="9">
        <f t="shared" si="304"/>
        <v>0</v>
      </c>
      <c r="M345" s="9">
        <f t="shared" si="304"/>
        <v>0</v>
      </c>
      <c r="N345" s="9">
        <f t="shared" si="304"/>
        <v>0</v>
      </c>
      <c r="O345" s="9">
        <f t="shared" si="304"/>
        <v>0</v>
      </c>
      <c r="P345" s="9">
        <f t="shared" si="304"/>
        <v>0</v>
      </c>
      <c r="Q345" s="9">
        <f t="shared" si="304"/>
        <v>0</v>
      </c>
      <c r="R345" s="9">
        <f t="shared" si="304"/>
        <v>0</v>
      </c>
      <c r="S345" s="907">
        <f t="shared" si="280"/>
        <v>0</v>
      </c>
      <c r="T345" s="9">
        <f t="shared" si="281"/>
        <v>0</v>
      </c>
      <c r="U345" s="9">
        <f t="shared" si="281"/>
        <v>0</v>
      </c>
      <c r="V345" s="9">
        <f t="shared" si="281"/>
        <v>0</v>
      </c>
      <c r="W345" s="9">
        <f t="shared" si="281"/>
        <v>0</v>
      </c>
      <c r="X345" s="9">
        <f t="shared" si="281"/>
        <v>0</v>
      </c>
      <c r="Y345" s="143">
        <f t="shared" si="282"/>
        <v>6.6253126346713636</v>
      </c>
      <c r="Z345" s="9">
        <f t="shared" si="283"/>
        <v>14.370417499638357</v>
      </c>
      <c r="AA345" s="9">
        <f t="shared" si="283"/>
        <v>17.8871232255838</v>
      </c>
      <c r="AB345" s="9">
        <f t="shared" si="283"/>
        <v>25.719580235429966</v>
      </c>
      <c r="AC345" s="9">
        <f t="shared" si="289"/>
        <v>125.68906966315173</v>
      </c>
      <c r="AD345" s="9">
        <f t="shared" ref="AD345:AG345" si="305">AD270+AD285+AD300+AD315</f>
        <v>82.887634677285604</v>
      </c>
      <c r="AE345" s="9">
        <f t="shared" si="305"/>
        <v>91.380868402215995</v>
      </c>
      <c r="AF345" s="9">
        <f t="shared" si="305"/>
        <v>98.428732420957701</v>
      </c>
      <c r="AG345" s="9">
        <f t="shared" si="305"/>
        <v>109.17847796708509</v>
      </c>
      <c r="AH345" s="532">
        <f t="shared" si="285"/>
        <v>74.197123178261137</v>
      </c>
      <c r="AI345" s="9">
        <f t="shared" ref="AI345:AL345" si="306">AI270+AI285+AI300+AI315</f>
        <v>80.636781284335612</v>
      </c>
      <c r="AJ345" s="9">
        <f t="shared" si="306"/>
        <v>85.01028816943321</v>
      </c>
      <c r="AK345" s="9">
        <f t="shared" si="306"/>
        <v>88.324997412723263</v>
      </c>
      <c r="AL345" s="9">
        <f t="shared" si="306"/>
        <v>91.569103326922374</v>
      </c>
      <c r="AM345" s="532">
        <f t="shared" si="287"/>
        <v>86.711879520600618</v>
      </c>
    </row>
    <row r="346" spans="1:39" outlineLevel="2">
      <c r="A346" s="37">
        <f>ROW()</f>
        <v>346</v>
      </c>
      <c r="C346" s="38" t="s">
        <v>511</v>
      </c>
      <c r="E346" s="922">
        <v>4.8070319929547685</v>
      </c>
      <c r="F346" s="6">
        <v>5.7766541966558842</v>
      </c>
      <c r="I346" s="9">
        <f t="shared" ref="I346:R346" si="307">I271+I286+I301+I316</f>
        <v>0</v>
      </c>
      <c r="J346" s="9">
        <f t="shared" si="307"/>
        <v>0</v>
      </c>
      <c r="K346" s="9">
        <f t="shared" si="307"/>
        <v>0</v>
      </c>
      <c r="L346" s="9">
        <f t="shared" si="307"/>
        <v>0</v>
      </c>
      <c r="M346" s="9">
        <f t="shared" si="307"/>
        <v>0</v>
      </c>
      <c r="N346" s="9">
        <f t="shared" si="307"/>
        <v>0</v>
      </c>
      <c r="O346" s="9">
        <f t="shared" si="307"/>
        <v>0</v>
      </c>
      <c r="P346" s="9">
        <f t="shared" si="307"/>
        <v>0</v>
      </c>
      <c r="Q346" s="9">
        <f t="shared" si="307"/>
        <v>0</v>
      </c>
      <c r="R346" s="9">
        <f t="shared" si="307"/>
        <v>0</v>
      </c>
      <c r="S346" s="907">
        <f t="shared" si="280"/>
        <v>0</v>
      </c>
      <c r="T346" s="9">
        <f t="shared" si="281"/>
        <v>4.2475664840806644</v>
      </c>
      <c r="U346" s="9">
        <f t="shared" si="281"/>
        <v>6.2369054094363676</v>
      </c>
      <c r="V346" s="9">
        <f t="shared" si="281"/>
        <v>7.4378028183181826</v>
      </c>
      <c r="W346" s="9">
        <f t="shared" si="281"/>
        <v>7.183114820029104</v>
      </c>
      <c r="X346" s="9">
        <f t="shared" si="281"/>
        <v>7.0623916558166746</v>
      </c>
      <c r="Y346" s="143">
        <f t="shared" si="282"/>
        <v>6.8238420133403963</v>
      </c>
      <c r="Z346" s="9">
        <f t="shared" si="283"/>
        <v>6.559577421833815</v>
      </c>
      <c r="AA346" s="9">
        <f t="shared" si="283"/>
        <v>6.2953128303272337</v>
      </c>
      <c r="AB346" s="9">
        <f t="shared" si="283"/>
        <v>6.0310482388206523</v>
      </c>
      <c r="AC346" s="9">
        <f t="shared" si="289"/>
        <v>5.7667836473140737</v>
      </c>
      <c r="AD346" s="9">
        <f t="shared" ref="AD346:AG346" si="308">AD271+AD286+AD301+AD316</f>
        <v>6.2021211389239177</v>
      </c>
      <c r="AE346" s="9">
        <f t="shared" si="308"/>
        <v>7.1483165227399983</v>
      </c>
      <c r="AF346" s="9">
        <f t="shared" si="308"/>
        <v>6.684849197577714</v>
      </c>
      <c r="AG346" s="9">
        <f t="shared" si="308"/>
        <v>7.3497610078902991</v>
      </c>
      <c r="AH346" s="532">
        <f t="shared" si="285"/>
        <v>10.211076466108565</v>
      </c>
      <c r="AI346" s="9">
        <f t="shared" ref="AI346:AL347" si="309">AI271+AI286+AI301+AI316</f>
        <v>11.405774113793322</v>
      </c>
      <c r="AJ346" s="9">
        <f t="shared" si="309"/>
        <v>31.838587234296149</v>
      </c>
      <c r="AK346" s="9">
        <f t="shared" si="309"/>
        <v>46.224470419711025</v>
      </c>
      <c r="AL346" s="9">
        <f t="shared" si="309"/>
        <v>51.815660542479485</v>
      </c>
      <c r="AM346" s="532">
        <f t="shared" si="287"/>
        <v>51.859668652525052</v>
      </c>
    </row>
    <row r="347" spans="1:39" outlineLevel="2">
      <c r="A347" s="37">
        <f>ROW()</f>
        <v>347</v>
      </c>
      <c r="C347" s="38" t="s">
        <v>655</v>
      </c>
      <c r="E347" s="922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07"/>
      <c r="S347" s="9"/>
      <c r="T347" s="9"/>
      <c r="U347" s="9"/>
      <c r="V347" s="9"/>
      <c r="W347" s="9"/>
      <c r="X347" s="143"/>
      <c r="Y347" s="9"/>
      <c r="Z347" s="9"/>
      <c r="AA347" s="9"/>
      <c r="AB347" s="9"/>
      <c r="AC347" s="9"/>
      <c r="AD347" s="9"/>
      <c r="AE347" s="9"/>
      <c r="AF347" s="9"/>
      <c r="AG347" s="9"/>
      <c r="AH347" s="900">
        <f>-AH367</f>
        <v>81.064696293941125</v>
      </c>
      <c r="AI347" s="9">
        <f t="shared" si="309"/>
        <v>64.8517570351529</v>
      </c>
      <c r="AJ347" s="9">
        <f t="shared" si="309"/>
        <v>48.638817776364675</v>
      </c>
      <c r="AK347" s="9">
        <f t="shared" si="309"/>
        <v>32.42587851757645</v>
      </c>
      <c r="AL347" s="9">
        <f t="shared" si="309"/>
        <v>16.212939258788225</v>
      </c>
      <c r="AM347" s="9">
        <f t="shared" ref="AM347" si="310">AM272+AM287+AM302+AM317</f>
        <v>0</v>
      </c>
    </row>
    <row r="348" spans="1:39" outlineLevel="2">
      <c r="A348" s="37">
        <f>ROW()</f>
        <v>348</v>
      </c>
      <c r="C348" s="38" t="s">
        <v>656</v>
      </c>
      <c r="E348" s="922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07"/>
      <c r="S348" s="9"/>
      <c r="T348" s="9"/>
      <c r="U348" s="9"/>
      <c r="V348" s="9"/>
      <c r="W348" s="9"/>
      <c r="X348" s="143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00">
        <f>-AM367</f>
        <v>21.793825154146976</v>
      </c>
    </row>
    <row r="349" spans="1:39" outlineLevel="2">
      <c r="A349" s="37">
        <f>ROW()</f>
        <v>349</v>
      </c>
      <c r="C349" s="38" t="s">
        <v>667</v>
      </c>
      <c r="E349" s="922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07"/>
      <c r="S349" s="9"/>
      <c r="T349" s="9"/>
      <c r="U349" s="9"/>
      <c r="V349" s="9"/>
      <c r="W349" s="9"/>
      <c r="X349" s="143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</row>
    <row r="350" spans="1:39" ht="13.5" customHeight="1" outlineLevel="2">
      <c r="A350" s="37">
        <f>ROW()</f>
        <v>350</v>
      </c>
      <c r="C350" s="38" t="s">
        <v>212</v>
      </c>
      <c r="E350" s="922">
        <v>5.9464689591290272</v>
      </c>
      <c r="F350" s="6">
        <v>7.1459259930829129</v>
      </c>
      <c r="I350" s="9">
        <f t="shared" ref="I350:R350" si="311">I275+I290+I305+I320</f>
        <v>0</v>
      </c>
      <c r="J350" s="9">
        <f t="shared" si="311"/>
        <v>0</v>
      </c>
      <c r="K350" s="9">
        <f t="shared" si="311"/>
        <v>0</v>
      </c>
      <c r="L350" s="9">
        <f t="shared" si="311"/>
        <v>0</v>
      </c>
      <c r="M350" s="9">
        <f t="shared" si="311"/>
        <v>0</v>
      </c>
      <c r="N350" s="9">
        <f t="shared" si="311"/>
        <v>0</v>
      </c>
      <c r="O350" s="9">
        <f t="shared" si="311"/>
        <v>-0.19312703552496632</v>
      </c>
      <c r="P350" s="9">
        <f t="shared" si="311"/>
        <v>2.615349741746253</v>
      </c>
      <c r="Q350" s="9">
        <f t="shared" si="311"/>
        <v>4.7520412833522849</v>
      </c>
      <c r="R350" s="9">
        <f t="shared" si="311"/>
        <v>5.7296814404355132</v>
      </c>
      <c r="S350" s="907">
        <f>S275+S290+S305+S320-S365</f>
        <v>6.8820327883538877</v>
      </c>
      <c r="T350" s="9">
        <f t="shared" ref="T350:X351" si="312">T275+T290+T305+T320</f>
        <v>6.8592527005725898</v>
      </c>
      <c r="U350" s="9">
        <f t="shared" si="312"/>
        <v>6.805944308097482</v>
      </c>
      <c r="V350" s="9">
        <f t="shared" si="312"/>
        <v>7.0568452594782398</v>
      </c>
      <c r="W350" s="9">
        <f t="shared" si="312"/>
        <v>7.0576272934319455</v>
      </c>
      <c r="X350" s="9">
        <f t="shared" si="312"/>
        <v>7.0538065117529793</v>
      </c>
      <c r="Y350" s="143">
        <f>MAX(Y275+Y290+Y305+Y320,0)</f>
        <v>7.1337157736883512</v>
      </c>
      <c r="Z350" s="9">
        <f t="shared" ref="Z350:AB350" si="313">Z275+Z290+Z305+Z320</f>
        <v>7.1337157736883512</v>
      </c>
      <c r="AA350" s="9">
        <f t="shared" si="313"/>
        <v>7.1337157736883512</v>
      </c>
      <c r="AB350" s="9">
        <f t="shared" si="313"/>
        <v>7.1337157736883512</v>
      </c>
      <c r="AC350" s="9">
        <f t="shared" ref="AC350:AC351" si="314">AC275+AC290+AC305+AC320+AC335</f>
        <v>7.1337157736883512</v>
      </c>
      <c r="AD350" s="9">
        <f t="shared" ref="AD350:AG350" si="315">AD275+AD290+AD305+AD320</f>
        <v>7.1337157736883512</v>
      </c>
      <c r="AE350" s="9">
        <f t="shared" si="315"/>
        <v>7.1337157736883512</v>
      </c>
      <c r="AF350" s="9">
        <f t="shared" si="315"/>
        <v>7.1337157736883512</v>
      </c>
      <c r="AG350" s="9">
        <f t="shared" si="315"/>
        <v>7.1337157736883512</v>
      </c>
      <c r="AH350" s="9">
        <f>AH275+AH290+AH305+AH320-AH365</f>
        <v>7.1337157736883512</v>
      </c>
      <c r="AI350" s="9">
        <f t="shared" ref="AI350:AL350" si="316">AI275+AI290+AI305+AI320</f>
        <v>7.1337157736883512</v>
      </c>
      <c r="AJ350" s="9">
        <f t="shared" si="316"/>
        <v>7.1337157736883512</v>
      </c>
      <c r="AK350" s="9">
        <f t="shared" si="316"/>
        <v>7.1337157736883512</v>
      </c>
      <c r="AL350" s="9">
        <f t="shared" si="316"/>
        <v>7.1337157736883512</v>
      </c>
      <c r="AM350" s="9">
        <f>AM275+AM290+AM305+AM320-AM365</f>
        <v>7.1337157736883512</v>
      </c>
    </row>
    <row r="351" spans="1:39" ht="13.5" customHeight="1" outlineLevel="2">
      <c r="A351" s="37">
        <f>ROW()</f>
        <v>351</v>
      </c>
      <c r="C351" s="159" t="s">
        <v>362</v>
      </c>
      <c r="D351" s="30"/>
      <c r="E351" s="925">
        <v>-1.959975418805562E-15</v>
      </c>
      <c r="F351" s="30">
        <v>-2.3553203400724814E-15</v>
      </c>
      <c r="G351" s="30"/>
      <c r="H351" s="30"/>
      <c r="I351" s="15">
        <f t="shared" ref="I351:R351" si="317">I276+I291+I306+I321</f>
        <v>0</v>
      </c>
      <c r="J351" s="15">
        <f t="shared" si="317"/>
        <v>0</v>
      </c>
      <c r="K351" s="15">
        <f t="shared" si="317"/>
        <v>0</v>
      </c>
      <c r="L351" s="15">
        <f t="shared" si="317"/>
        <v>0</v>
      </c>
      <c r="M351" s="15">
        <f t="shared" si="317"/>
        <v>0</v>
      </c>
      <c r="N351" s="15">
        <f t="shared" si="317"/>
        <v>0</v>
      </c>
      <c r="O351" s="15">
        <f t="shared" si="317"/>
        <v>0</v>
      </c>
      <c r="P351" s="15">
        <f t="shared" si="317"/>
        <v>0</v>
      </c>
      <c r="Q351" s="15">
        <f t="shared" si="317"/>
        <v>0</v>
      </c>
      <c r="R351" s="15">
        <f t="shared" si="317"/>
        <v>0</v>
      </c>
      <c r="S351" s="908">
        <f>S276+S291+S306+S321-S366</f>
        <v>0</v>
      </c>
      <c r="T351" s="15">
        <f t="shared" si="312"/>
        <v>0</v>
      </c>
      <c r="U351" s="15">
        <f t="shared" si="312"/>
        <v>0</v>
      </c>
      <c r="V351" s="15">
        <f t="shared" si="312"/>
        <v>0</v>
      </c>
      <c r="W351" s="15">
        <f t="shared" si="312"/>
        <v>0</v>
      </c>
      <c r="X351" s="15">
        <f t="shared" si="312"/>
        <v>0</v>
      </c>
      <c r="Y351" s="901">
        <f>MAX(Y276+Y291+Y306+Y321,0)</f>
        <v>0</v>
      </c>
      <c r="Z351" s="15">
        <f t="shared" ref="Z351:AG351" si="318">Z276+Z291+Z306+Z321</f>
        <v>-5.8782395305829474E-16</v>
      </c>
      <c r="AA351" s="15">
        <f t="shared" si="318"/>
        <v>-1.1756479061165897E-15</v>
      </c>
      <c r="AB351" s="15">
        <f t="shared" si="318"/>
        <v>-1.7634718591748845E-15</v>
      </c>
      <c r="AC351" s="15">
        <f t="shared" si="314"/>
        <v>-2.3512958122331786E-15</v>
      </c>
      <c r="AD351" s="15">
        <f t="shared" si="318"/>
        <v>2.3617880114096534</v>
      </c>
      <c r="AE351" s="15">
        <f t="shared" si="318"/>
        <v>4.0826915944897051</v>
      </c>
      <c r="AF351" s="15">
        <f t="shared" si="318"/>
        <v>5.5914711731057567</v>
      </c>
      <c r="AG351" s="15">
        <f t="shared" si="318"/>
        <v>7.2352991529873609</v>
      </c>
      <c r="AH351" s="15">
        <f>AH276+AH291+AH306+AH321-AH366</f>
        <v>8.6887818841405124</v>
      </c>
      <c r="AI351" s="15">
        <f t="shared" ref="AI351:AL351" si="319">AI276+AI291+AI306+AI321</f>
        <v>9.9788471673418631</v>
      </c>
      <c r="AJ351" s="15">
        <f t="shared" si="319"/>
        <v>11.371480706607228</v>
      </c>
      <c r="AK351" s="15">
        <f t="shared" si="319"/>
        <v>12.646991808748105</v>
      </c>
      <c r="AL351" s="15">
        <f t="shared" si="319"/>
        <v>13.632139177738454</v>
      </c>
      <c r="AM351" s="15">
        <f>AM276+AM291+AM306+AM321-AM366</f>
        <v>14.451194428391826</v>
      </c>
    </row>
    <row r="352" spans="1:39" outlineLevel="2">
      <c r="A352" s="37">
        <f>ROW()</f>
        <v>352</v>
      </c>
      <c r="C352" s="38" t="s">
        <v>1</v>
      </c>
      <c r="E352" s="9">
        <f>SUM(E339:E351)</f>
        <v>1978.0179361468074</v>
      </c>
      <c r="I352" s="9">
        <f t="shared" ref="I352:AL352" si="320">SUM(I339:I351)</f>
        <v>9.6560030527748903</v>
      </c>
      <c r="J352" s="9">
        <f t="shared" si="320"/>
        <v>15.28527429429284</v>
      </c>
      <c r="K352" s="9">
        <f t="shared" si="320"/>
        <v>16.48059021068347</v>
      </c>
      <c r="L352" s="9">
        <f t="shared" si="320"/>
        <v>16.088123433099341</v>
      </c>
      <c r="M352" s="9">
        <f t="shared" si="320"/>
        <v>19.660096064457484</v>
      </c>
      <c r="N352" s="9">
        <f t="shared" si="320"/>
        <v>105.74186951511196</v>
      </c>
      <c r="O352" s="9">
        <f t="shared" si="320"/>
        <v>723.73470330851546</v>
      </c>
      <c r="P352" s="9">
        <f t="shared" si="320"/>
        <v>726.41431933996353</v>
      </c>
      <c r="Q352" s="9">
        <f t="shared" si="320"/>
        <v>1655.0339750560663</v>
      </c>
      <c r="R352" s="9">
        <f t="shared" si="320"/>
        <v>1629.1220268508253</v>
      </c>
      <c r="S352" s="9">
        <f t="shared" si="320"/>
        <v>2534.3679179898936</v>
      </c>
      <c r="T352" s="9">
        <f t="shared" si="320"/>
        <v>2655.4166778740901</v>
      </c>
      <c r="U352" s="9">
        <f t="shared" si="320"/>
        <v>2638.676276597123</v>
      </c>
      <c r="V352" s="9">
        <f t="shared" si="320"/>
        <v>2606.4987146209492</v>
      </c>
      <c r="W352" s="9">
        <f t="shared" si="320"/>
        <v>2560.5873301442271</v>
      </c>
      <c r="X352" s="9">
        <f t="shared" si="320"/>
        <v>2528.8346410364616</v>
      </c>
      <c r="Y352" s="9">
        <f t="shared" si="320"/>
        <v>2495.6324162286969</v>
      </c>
      <c r="Z352" s="9">
        <f t="shared" si="320"/>
        <v>2463.7552920570415</v>
      </c>
      <c r="AA352" s="9">
        <f t="shared" si="320"/>
        <v>2429.2516530204352</v>
      </c>
      <c r="AB352" s="9">
        <f t="shared" si="320"/>
        <v>2398.6958850236579</v>
      </c>
      <c r="AC352" s="9">
        <f t="shared" si="320"/>
        <v>2370.6738843248768</v>
      </c>
      <c r="AD352" s="9">
        <f t="shared" si="320"/>
        <v>2261.5424664310731</v>
      </c>
      <c r="AE352" s="9">
        <f t="shared" si="320"/>
        <v>2216.3443038048604</v>
      </c>
      <c r="AF352" s="9">
        <f t="shared" si="320"/>
        <v>2174.9532120700678</v>
      </c>
      <c r="AG352" s="9">
        <f t="shared" si="320"/>
        <v>2122.5156425741307</v>
      </c>
      <c r="AH352" s="9">
        <f t="shared" si="320"/>
        <v>2066.9056005626699</v>
      </c>
      <c r="AI352" s="9">
        <f t="shared" si="320"/>
        <v>2010.270641809826</v>
      </c>
      <c r="AJ352" s="9">
        <f t="shared" si="320"/>
        <v>1960.5478488254296</v>
      </c>
      <c r="AK352" s="9">
        <f t="shared" si="320"/>
        <v>1901.3877172337097</v>
      </c>
      <c r="AL352" s="9">
        <f t="shared" si="320"/>
        <v>1836.5586979750688</v>
      </c>
      <c r="AM352" s="9">
        <f t="shared" ref="AM352" si="321">SUM(AM339:AM351)</f>
        <v>1754.4244454578418</v>
      </c>
    </row>
    <row r="353" spans="1:39" outlineLevel="3">
      <c r="A353" s="37">
        <f>ROW()</f>
        <v>353</v>
      </c>
      <c r="B353" s="343" t="s">
        <v>658</v>
      </c>
      <c r="E353" s="4"/>
      <c r="H353" s="329" t="s">
        <v>47</v>
      </c>
      <c r="I353" s="331" t="str">
        <f t="shared" ref="I353:AH353" si="322">IF(ROUND(I352-(I460+I567+I674+I781+I888+I995+I1102+I1209+I1316+I1423+I1530+I1637+I1744+I1851+I1958+I2065+I2172+I2279+I2386+I2493+I2615+I2722+I2829+I2936+I3043+I3150),6)=0,"OK","Wrong")</f>
        <v>OK</v>
      </c>
      <c r="J353" s="331" t="str">
        <f t="shared" si="322"/>
        <v>OK</v>
      </c>
      <c r="K353" s="331" t="str">
        <f t="shared" si="322"/>
        <v>OK</v>
      </c>
      <c r="L353" s="331" t="str">
        <f t="shared" si="322"/>
        <v>OK</v>
      </c>
      <c r="M353" s="331" t="str">
        <f t="shared" si="322"/>
        <v>OK</v>
      </c>
      <c r="N353" s="331" t="str">
        <f t="shared" si="322"/>
        <v>OK</v>
      </c>
      <c r="O353" s="331" t="str">
        <f t="shared" si="322"/>
        <v>OK</v>
      </c>
      <c r="P353" s="331" t="str">
        <f t="shared" si="322"/>
        <v>OK</v>
      </c>
      <c r="Q353" s="331" t="str">
        <f t="shared" si="322"/>
        <v>OK</v>
      </c>
      <c r="R353" s="331" t="str">
        <f t="shared" si="322"/>
        <v>OK</v>
      </c>
      <c r="S353" s="331" t="str">
        <f t="shared" si="322"/>
        <v>OK</v>
      </c>
      <c r="T353" s="331" t="str">
        <f t="shared" si="322"/>
        <v>OK</v>
      </c>
      <c r="U353" s="331" t="str">
        <f t="shared" si="322"/>
        <v>OK</v>
      </c>
      <c r="V353" s="331" t="str">
        <f t="shared" si="322"/>
        <v>OK</v>
      </c>
      <c r="W353" s="331" t="str">
        <f t="shared" si="322"/>
        <v>OK</v>
      </c>
      <c r="X353" s="331" t="str">
        <f t="shared" si="322"/>
        <v>OK</v>
      </c>
      <c r="Y353" s="331" t="str">
        <f t="shared" si="322"/>
        <v>OK</v>
      </c>
      <c r="Z353" s="331" t="str">
        <f t="shared" si="322"/>
        <v>OK</v>
      </c>
      <c r="AA353" s="331" t="str">
        <f t="shared" si="322"/>
        <v>OK</v>
      </c>
      <c r="AB353" s="331" t="str">
        <f t="shared" si="322"/>
        <v>OK</v>
      </c>
      <c r="AC353" s="331" t="str">
        <f t="shared" si="322"/>
        <v>OK</v>
      </c>
      <c r="AD353" s="331" t="str">
        <f t="shared" si="322"/>
        <v>OK</v>
      </c>
      <c r="AE353" s="331" t="str">
        <f t="shared" si="322"/>
        <v>OK</v>
      </c>
      <c r="AF353" s="331" t="str">
        <f t="shared" si="322"/>
        <v>OK</v>
      </c>
      <c r="AG353" s="331" t="str">
        <f t="shared" si="322"/>
        <v>OK</v>
      </c>
      <c r="AH353" s="331" t="str">
        <f t="shared" si="322"/>
        <v>OK</v>
      </c>
      <c r="AI353" s="331" t="str">
        <f t="shared" ref="AI353:AM353" si="323">IF(ROUND(AI352-(AI460+AI567+AI674+AI781+AI888+AI995+AI1102+AI1209+AI1316+AI1423+AI1530+AI1637+AI1744+AI1851+AI1958+AI2065+AI2172+AI2279+AI2386+AI2493+AI2615+AI2722+AI2829+AI2936+AI3043+AI3150+AI3257+AI3364+AI3471+AI3578+AI3685),6)=0,"OK","Wrong")</f>
        <v>OK</v>
      </c>
      <c r="AJ353" s="331" t="str">
        <f t="shared" si="323"/>
        <v>OK</v>
      </c>
      <c r="AK353" s="331" t="str">
        <f t="shared" si="323"/>
        <v>OK</v>
      </c>
      <c r="AL353" s="331" t="str">
        <f t="shared" si="323"/>
        <v>OK</v>
      </c>
      <c r="AM353" s="331" t="str">
        <f t="shared" si="323"/>
        <v>OK</v>
      </c>
    </row>
    <row r="354" spans="1:39" outlineLevel="3">
      <c r="A354" s="37">
        <f>ROW()</f>
        <v>354</v>
      </c>
      <c r="C354" s="38" t="s">
        <v>2</v>
      </c>
      <c r="E354" s="4"/>
      <c r="I354" s="13"/>
      <c r="J354" s="13"/>
      <c r="K354" s="13"/>
      <c r="L354" s="13"/>
      <c r="M354" s="13"/>
      <c r="N354" s="9"/>
      <c r="O354" s="9"/>
      <c r="P354" s="9"/>
      <c r="Q354" s="9"/>
      <c r="R354" s="9"/>
      <c r="S354" s="9">
        <f t="shared" ref="S354:S361" si="324">S462+S569+S676+S783+S997+S1104+S1211+S1318+S1425+S1532+S1639+S1746+S1853+S1960+S2067</f>
        <v>-18.894584292511446</v>
      </c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429">
        <f t="shared" ref="AH354:AH361" si="325">(AH462+AH569+AH676+AH783+AH890)+(AH997+AH1104+AH1211+AH1318+AH1425+AH1532)+(AH1639+AH1746+AH1853+AH1960+AH2067)+(AH2174+AH2281+AH2388+AH2495+AH2617)+(AH2724+AH2831+AH2938+AH3045+AH3152)+(AH3259+AH3366+AH3473+AH3580+AH3687)</f>
        <v>0</v>
      </c>
      <c r="AI354" s="9"/>
      <c r="AJ354" s="9"/>
      <c r="AK354" s="9"/>
      <c r="AL354" s="9"/>
      <c r="AM354" s="429">
        <f t="shared" ref="AM354:AM361" si="326">(AM462+AM569+AM676+AM783+AM890)+(AM997+AM1104+AM1211+AM1318+AM1425+AM1532)+(AM1639+AM1746+AM1853+AM1960+AM2067)+(AM2174+AM2281+AM2388+AM2495+AM2617)+(AM2724+AM2831+AM2938+AM3045+AM3152)+(AM3259+AM3366+AM3473+AM3580+AM3687)</f>
        <v>0</v>
      </c>
    </row>
    <row r="355" spans="1:39" outlineLevel="3">
      <c r="A355" s="37">
        <f>ROW()</f>
        <v>355</v>
      </c>
      <c r="C355" s="38" t="s">
        <v>3</v>
      </c>
      <c r="E355" s="4"/>
      <c r="S355" s="9">
        <f t="shared" si="324"/>
        <v>-24.717963311184235</v>
      </c>
      <c r="Y355" s="9"/>
      <c r="AC355" s="9"/>
      <c r="AD355" s="9"/>
      <c r="AH355" s="429">
        <f t="shared" si="325"/>
        <v>0</v>
      </c>
      <c r="AM355" s="429">
        <f t="shared" si="326"/>
        <v>0</v>
      </c>
    </row>
    <row r="356" spans="1:39" outlineLevel="3">
      <c r="A356" s="37">
        <f>ROW()</f>
        <v>356</v>
      </c>
      <c r="C356" s="38" t="s">
        <v>4</v>
      </c>
      <c r="E356" s="4"/>
      <c r="S356" s="9">
        <f t="shared" si="324"/>
        <v>-0.42822887770789697</v>
      </c>
      <c r="Y356" s="9"/>
      <c r="AC356" s="9"/>
      <c r="AD356" s="9"/>
      <c r="AH356" s="429">
        <f t="shared" si="325"/>
        <v>0</v>
      </c>
      <c r="AM356" s="429">
        <f t="shared" si="326"/>
        <v>-1.3877787807814457E-16</v>
      </c>
    </row>
    <row r="357" spans="1:39" outlineLevel="3">
      <c r="A357" s="37">
        <f>ROW()</f>
        <v>357</v>
      </c>
      <c r="C357" s="38" t="s">
        <v>5</v>
      </c>
      <c r="E357" s="4"/>
      <c r="S357" s="9">
        <f t="shared" si="324"/>
        <v>0</v>
      </c>
      <c r="Y357" s="9"/>
      <c r="AC357" s="9"/>
      <c r="AD357" s="9"/>
      <c r="AH357" s="429">
        <f t="shared" si="325"/>
        <v>-24.720320268915959</v>
      </c>
      <c r="AM357" s="429">
        <f t="shared" si="326"/>
        <v>-3.2642014749738499</v>
      </c>
    </row>
    <row r="358" spans="1:39" outlineLevel="3">
      <c r="A358" s="37">
        <f>ROW()</f>
        <v>358</v>
      </c>
      <c r="C358" s="38" t="s">
        <v>473</v>
      </c>
      <c r="E358" s="4"/>
      <c r="S358" s="9">
        <f t="shared" si="324"/>
        <v>0</v>
      </c>
      <c r="Y358" s="9"/>
      <c r="AC358" s="9"/>
      <c r="AD358" s="9"/>
      <c r="AH358" s="429">
        <f t="shared" si="325"/>
        <v>-6.7042595090429487</v>
      </c>
      <c r="AM358" s="429">
        <f t="shared" si="326"/>
        <v>0</v>
      </c>
    </row>
    <row r="359" spans="1:39" outlineLevel="3">
      <c r="A359" s="37">
        <f>ROW()</f>
        <v>359</v>
      </c>
      <c r="C359" s="38" t="s">
        <v>474</v>
      </c>
      <c r="E359" s="4"/>
      <c r="S359" s="9">
        <f t="shared" si="324"/>
        <v>0</v>
      </c>
      <c r="Y359" s="9"/>
      <c r="AC359" s="9"/>
      <c r="AD359" s="9"/>
      <c r="AH359" s="429">
        <f t="shared" si="325"/>
        <v>-10.532207691129875</v>
      </c>
      <c r="AM359" s="429">
        <f t="shared" si="326"/>
        <v>-15.323201713453349</v>
      </c>
    </row>
    <row r="360" spans="1:39" outlineLevel="3">
      <c r="A360" s="37">
        <f>ROW()</f>
        <v>360</v>
      </c>
      <c r="C360" s="38" t="s">
        <v>477</v>
      </c>
      <c r="E360" s="4"/>
      <c r="S360" s="9">
        <f t="shared" si="324"/>
        <v>0</v>
      </c>
      <c r="Y360" s="9"/>
      <c r="AC360" s="9"/>
      <c r="AD360" s="9"/>
      <c r="AH360" s="429">
        <f t="shared" si="325"/>
        <v>-39.107908824852352</v>
      </c>
      <c r="AM360" s="429">
        <f t="shared" si="326"/>
        <v>-3.2064219657197754</v>
      </c>
    </row>
    <row r="361" spans="1:39" outlineLevel="3">
      <c r="A361" s="37">
        <f>ROW()</f>
        <v>361</v>
      </c>
      <c r="C361" s="38" t="s">
        <v>511</v>
      </c>
      <c r="E361" s="4"/>
      <c r="S361" s="9">
        <f t="shared" si="324"/>
        <v>0</v>
      </c>
      <c r="Y361" s="9"/>
      <c r="AC361" s="9"/>
      <c r="AD361" s="9"/>
      <c r="AH361" s="429">
        <f t="shared" si="325"/>
        <v>0</v>
      </c>
      <c r="AM361" s="429">
        <f t="shared" si="326"/>
        <v>0</v>
      </c>
    </row>
    <row r="362" spans="1:39" outlineLevel="3">
      <c r="A362" s="37">
        <f>ROW()</f>
        <v>362</v>
      </c>
      <c r="C362" s="38" t="s">
        <v>655</v>
      </c>
      <c r="E362" s="4"/>
      <c r="S362" s="9"/>
      <c r="Y362" s="9"/>
      <c r="AC362" s="9"/>
      <c r="AD362" s="9"/>
      <c r="AH362" s="13"/>
      <c r="AM362" s="13"/>
    </row>
    <row r="363" spans="1:39" outlineLevel="3">
      <c r="A363" s="37">
        <f>ROW()</f>
        <v>363</v>
      </c>
      <c r="C363" s="38" t="s">
        <v>656</v>
      </c>
      <c r="E363" s="4"/>
      <c r="S363" s="9"/>
      <c r="Y363" s="9"/>
      <c r="AC363" s="9"/>
      <c r="AD363" s="9"/>
      <c r="AH363" s="13"/>
      <c r="AM363" s="13"/>
    </row>
    <row r="364" spans="1:39" outlineLevel="3">
      <c r="A364" s="37">
        <f>ROW()</f>
        <v>364</v>
      </c>
      <c r="C364" s="38" t="s">
        <v>667</v>
      </c>
      <c r="E364" s="4"/>
      <c r="S364" s="9"/>
      <c r="Y364" s="9"/>
      <c r="AC364" s="9"/>
      <c r="AD364" s="9"/>
      <c r="AH364" s="13"/>
      <c r="AM364" s="13"/>
    </row>
    <row r="365" spans="1:39" ht="13.5" customHeight="1" outlineLevel="3">
      <c r="A365" s="37">
        <f>ROW()</f>
        <v>365</v>
      </c>
      <c r="C365" s="38" t="s">
        <v>212</v>
      </c>
      <c r="E365" s="4"/>
      <c r="S365" s="9">
        <f>S473+S580+S687+S794+S1008+S1115+S1222+S1329+S1436+S1543+S1650+S1757+S1864+S1971+S2078</f>
        <v>-0.19312703552496632</v>
      </c>
      <c r="Y365" s="9"/>
      <c r="AC365" s="9"/>
      <c r="AD365" s="9"/>
      <c r="AH365" s="13"/>
      <c r="AM365" s="13"/>
    </row>
    <row r="366" spans="1:39" ht="13.5" customHeight="1" outlineLevel="3">
      <c r="A366" s="37">
        <f>ROW()</f>
        <v>366</v>
      </c>
      <c r="C366" s="159" t="s">
        <v>362</v>
      </c>
      <c r="D366" s="30"/>
      <c r="E366" s="16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15">
        <f>S474+S581+S688+S795+S1009+S1116+S1223+S1330+S1437+S1544+S1651+S1758+S1865+S1972+S2079</f>
        <v>0</v>
      </c>
      <c r="T366" s="30"/>
      <c r="U366" s="30"/>
      <c r="V366" s="30"/>
      <c r="W366" s="30"/>
      <c r="X366" s="30"/>
      <c r="Y366" s="15"/>
      <c r="Z366" s="30"/>
      <c r="AA366" s="30"/>
      <c r="AB366" s="30"/>
      <c r="AC366" s="15"/>
      <c r="AD366" s="15"/>
      <c r="AE366" s="30"/>
      <c r="AF366" s="30"/>
      <c r="AG366" s="30"/>
      <c r="AH366" s="909"/>
      <c r="AI366" s="30"/>
      <c r="AJ366" s="30"/>
      <c r="AK366" s="30"/>
      <c r="AL366" s="30"/>
      <c r="AM366" s="909"/>
    </row>
    <row r="367" spans="1:39" outlineLevel="3">
      <c r="A367" s="37">
        <f>ROW()</f>
        <v>367</v>
      </c>
      <c r="C367" s="38" t="s">
        <v>1</v>
      </c>
      <c r="S367" s="9">
        <f t="shared" ref="S367" si="327">SUM(S354:S366)</f>
        <v>-44.233903516928542</v>
      </c>
      <c r="Y367" s="9"/>
      <c r="AC367" s="9"/>
      <c r="AD367" s="9"/>
      <c r="AH367" s="9">
        <f t="shared" ref="AH367" si="328">SUM(AH354:AH366)</f>
        <v>-81.064696293941125</v>
      </c>
      <c r="AM367" s="9">
        <f t="shared" ref="AM367" si="329">SUM(AM354:AM366)</f>
        <v>-21.793825154146976</v>
      </c>
    </row>
    <row r="368" spans="1:39" outlineLevel="2">
      <c r="A368" s="37">
        <f>ROW()</f>
        <v>368</v>
      </c>
      <c r="C368" s="38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</row>
    <row r="369" spans="1:39" s="10" customFormat="1">
      <c r="A369" s="189" t="str">
        <f>"Capex Account [m$ "&amp;TEXT(Inputs!$E$33,"dd/mm/yyyy")&amp;"]"</f>
        <v>Capex Account [m$ 31/12/2024]</v>
      </c>
      <c r="B369" s="346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19"/>
      <c r="Z369" s="119"/>
      <c r="AA369" s="119"/>
      <c r="AB369" s="119"/>
      <c r="AC369" s="119"/>
      <c r="AD369" s="119"/>
      <c r="AE369" s="119"/>
      <c r="AF369" s="119"/>
      <c r="AG369" s="119"/>
      <c r="AH369" s="119"/>
      <c r="AI369" s="119"/>
      <c r="AJ369" s="119"/>
      <c r="AK369" s="119"/>
      <c r="AL369" s="119"/>
      <c r="AM369" s="119"/>
    </row>
    <row r="370" spans="1:39" s="10" customFormat="1" ht="60" outlineLevel="1">
      <c r="A370" s="324" t="s">
        <v>140</v>
      </c>
      <c r="B370" s="347"/>
      <c r="C370" s="325"/>
      <c r="D370" s="325"/>
      <c r="E370" s="910" t="str">
        <f>E$50</f>
        <v>DBP Principled Approach in 2020 [m$ 31/12/2019]</v>
      </c>
      <c r="F370" s="325"/>
      <c r="G370" s="325"/>
      <c r="H370" s="326"/>
      <c r="I370" s="326"/>
      <c r="J370" s="326"/>
      <c r="K370" s="326"/>
      <c r="L370" s="326"/>
      <c r="M370" s="326"/>
      <c r="N370" s="326"/>
      <c r="O370" s="326"/>
      <c r="P370" s="326"/>
      <c r="Q370" s="326"/>
      <c r="R370" s="326"/>
      <c r="S370" s="326"/>
      <c r="T370" s="326"/>
      <c r="U370" s="326"/>
      <c r="V370" s="326"/>
      <c r="W370" s="326"/>
      <c r="X370" s="326"/>
      <c r="Y370" s="326"/>
      <c r="Z370" s="326"/>
      <c r="AA370" s="326"/>
      <c r="AB370" s="326"/>
      <c r="AC370" s="326"/>
      <c r="AD370" s="326"/>
      <c r="AE370" s="326"/>
      <c r="AF370" s="326"/>
      <c r="AG370" s="326"/>
      <c r="AH370" s="326"/>
      <c r="AI370" s="326"/>
      <c r="AJ370" s="326"/>
      <c r="AK370" s="326"/>
      <c r="AL370" s="326"/>
      <c r="AM370" s="326"/>
    </row>
    <row r="371" spans="1:39" outlineLevel="2">
      <c r="A371" s="11">
        <f>ROW()</f>
        <v>371</v>
      </c>
      <c r="B371" s="343" t="s">
        <v>141</v>
      </c>
      <c r="D371" s="39"/>
      <c r="E371" s="39"/>
      <c r="F371" s="39"/>
      <c r="G371" s="39"/>
      <c r="H371" s="39"/>
      <c r="I371" s="39"/>
      <c r="J371" s="156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428">
        <f>IF(Asset!AD$157="","",Asset!AD$157-AD$6)</f>
        <v>42</v>
      </c>
      <c r="AE371" s="39"/>
      <c r="AF371" s="39"/>
      <c r="AG371" s="39"/>
      <c r="AH371" s="39"/>
      <c r="AI371" s="39"/>
      <c r="AJ371" s="39"/>
      <c r="AK371" s="39"/>
      <c r="AL371" s="39"/>
      <c r="AM371" s="39"/>
    </row>
    <row r="372" spans="1:39" outlineLevel="2">
      <c r="A372" s="11">
        <f>ROW()</f>
        <v>372</v>
      </c>
      <c r="C372" s="6" t="s">
        <v>2</v>
      </c>
      <c r="D372" s="39"/>
      <c r="E372" s="922">
        <v>51</v>
      </c>
      <c r="F372" s="39"/>
      <c r="G372" s="39"/>
      <c r="H372" s="39"/>
      <c r="I372" s="9"/>
      <c r="J372" s="162">
        <f>Inputs!$D$64</f>
        <v>70</v>
      </c>
      <c r="K372" s="163">
        <f t="shared" ref="K372:Z376" si="330">MAX(0,J372-1)</f>
        <v>69</v>
      </c>
      <c r="L372" s="163">
        <f t="shared" si="330"/>
        <v>68</v>
      </c>
      <c r="M372" s="163">
        <f t="shared" si="330"/>
        <v>67</v>
      </c>
      <c r="N372" s="163">
        <f t="shared" si="330"/>
        <v>66</v>
      </c>
      <c r="O372" s="163">
        <f t="shared" si="330"/>
        <v>65</v>
      </c>
      <c r="P372" s="163">
        <f t="shared" si="330"/>
        <v>64</v>
      </c>
      <c r="Q372" s="163">
        <f t="shared" si="330"/>
        <v>63</v>
      </c>
      <c r="R372" s="163">
        <f t="shared" si="330"/>
        <v>62</v>
      </c>
      <c r="S372" s="163">
        <f t="shared" si="330"/>
        <v>61</v>
      </c>
      <c r="T372" s="163">
        <f t="shared" si="330"/>
        <v>60</v>
      </c>
      <c r="U372" s="163">
        <f t="shared" si="330"/>
        <v>59</v>
      </c>
      <c r="V372" s="163">
        <f t="shared" si="330"/>
        <v>58</v>
      </c>
      <c r="W372" s="163">
        <f t="shared" si="330"/>
        <v>57</v>
      </c>
      <c r="X372" s="163">
        <f t="shared" si="330"/>
        <v>56</v>
      </c>
      <c r="Y372" s="163">
        <f t="shared" si="330"/>
        <v>55</v>
      </c>
      <c r="Z372" s="163">
        <f t="shared" si="330"/>
        <v>54</v>
      </c>
      <c r="AA372" s="163">
        <f t="shared" ref="AA372:AM380" si="331">MAX(0,Z372-1)</f>
        <v>53</v>
      </c>
      <c r="AB372" s="163">
        <f t="shared" si="331"/>
        <v>52</v>
      </c>
      <c r="AC372" s="911">
        <f>$E372</f>
        <v>51</v>
      </c>
      <c r="AD372" s="912">
        <f>IF(AC372&gt;0,IF(AD$160="",AC372-1,MIN(AC372-1,AD$160)),0)</f>
        <v>42</v>
      </c>
      <c r="AE372" s="163">
        <f t="shared" si="331"/>
        <v>41</v>
      </c>
      <c r="AF372" s="163">
        <f t="shared" si="331"/>
        <v>40</v>
      </c>
      <c r="AG372" s="163">
        <f t="shared" si="331"/>
        <v>39</v>
      </c>
      <c r="AH372" s="163">
        <f t="shared" si="331"/>
        <v>38</v>
      </c>
      <c r="AI372" s="163">
        <f t="shared" si="331"/>
        <v>37</v>
      </c>
      <c r="AJ372" s="163">
        <f t="shared" si="331"/>
        <v>36</v>
      </c>
      <c r="AK372" s="163">
        <f t="shared" si="331"/>
        <v>35</v>
      </c>
      <c r="AL372" s="163">
        <f t="shared" si="331"/>
        <v>34</v>
      </c>
      <c r="AM372" s="163">
        <f t="shared" si="331"/>
        <v>33</v>
      </c>
    </row>
    <row r="373" spans="1:39" outlineLevel="2">
      <c r="A373" s="11">
        <f>ROW()</f>
        <v>373</v>
      </c>
      <c r="C373" s="6" t="s">
        <v>3</v>
      </c>
      <c r="D373" s="39"/>
      <c r="E373" s="922">
        <v>11</v>
      </c>
      <c r="F373" s="39"/>
      <c r="G373" s="39"/>
      <c r="H373" s="39"/>
      <c r="I373" s="9"/>
      <c r="J373" s="162">
        <f>Inputs!$D$65</f>
        <v>30</v>
      </c>
      <c r="K373" s="163">
        <f t="shared" si="330"/>
        <v>29</v>
      </c>
      <c r="L373" s="163">
        <f t="shared" si="330"/>
        <v>28</v>
      </c>
      <c r="M373" s="163">
        <f t="shared" si="330"/>
        <v>27</v>
      </c>
      <c r="N373" s="163">
        <f t="shared" si="330"/>
        <v>26</v>
      </c>
      <c r="O373" s="163">
        <f t="shared" si="330"/>
        <v>25</v>
      </c>
      <c r="P373" s="163">
        <f t="shared" si="330"/>
        <v>24</v>
      </c>
      <c r="Q373" s="163">
        <f t="shared" si="330"/>
        <v>23</v>
      </c>
      <c r="R373" s="163">
        <f t="shared" si="330"/>
        <v>22</v>
      </c>
      <c r="S373" s="163">
        <f t="shared" si="330"/>
        <v>21</v>
      </c>
      <c r="T373" s="163">
        <f t="shared" si="330"/>
        <v>20</v>
      </c>
      <c r="U373" s="163">
        <f t="shared" si="330"/>
        <v>19</v>
      </c>
      <c r="V373" s="163">
        <f t="shared" si="330"/>
        <v>18</v>
      </c>
      <c r="W373" s="163">
        <f t="shared" si="330"/>
        <v>17</v>
      </c>
      <c r="X373" s="163">
        <f t="shared" si="330"/>
        <v>16</v>
      </c>
      <c r="Y373" s="163">
        <f t="shared" si="330"/>
        <v>15</v>
      </c>
      <c r="Z373" s="163">
        <f t="shared" si="330"/>
        <v>14</v>
      </c>
      <c r="AA373" s="163">
        <f t="shared" si="331"/>
        <v>13</v>
      </c>
      <c r="AB373" s="163">
        <f t="shared" si="331"/>
        <v>12</v>
      </c>
      <c r="AC373" s="911">
        <f t="shared" ref="AC373:AC384" si="332">$E373</f>
        <v>11</v>
      </c>
      <c r="AD373" s="912">
        <f>IF(AC373&gt;0,IF(AD$160="",AC373-1,MIN(AC373-1,AD$160)),0)</f>
        <v>10</v>
      </c>
      <c r="AE373" s="163">
        <f t="shared" si="331"/>
        <v>9</v>
      </c>
      <c r="AF373" s="163">
        <f t="shared" si="331"/>
        <v>8</v>
      </c>
      <c r="AG373" s="163">
        <f t="shared" si="331"/>
        <v>7</v>
      </c>
      <c r="AH373" s="163">
        <f t="shared" si="331"/>
        <v>6</v>
      </c>
      <c r="AI373" s="163">
        <f t="shared" si="331"/>
        <v>5</v>
      </c>
      <c r="AJ373" s="163">
        <f t="shared" si="331"/>
        <v>4</v>
      </c>
      <c r="AK373" s="163">
        <f t="shared" si="331"/>
        <v>3</v>
      </c>
      <c r="AL373" s="163">
        <f t="shared" si="331"/>
        <v>2</v>
      </c>
      <c r="AM373" s="163">
        <f t="shared" si="331"/>
        <v>1</v>
      </c>
    </row>
    <row r="374" spans="1:39" outlineLevel="2">
      <c r="A374" s="11">
        <f>ROW()</f>
        <v>374</v>
      </c>
      <c r="C374" s="6" t="s">
        <v>4</v>
      </c>
      <c r="D374" s="39"/>
      <c r="E374" s="922">
        <v>11</v>
      </c>
      <c r="F374" s="39"/>
      <c r="G374" s="39"/>
      <c r="H374" s="39"/>
      <c r="I374" s="9"/>
      <c r="J374" s="162">
        <f>Inputs!$D$66</f>
        <v>50</v>
      </c>
      <c r="K374" s="163">
        <f t="shared" si="330"/>
        <v>49</v>
      </c>
      <c r="L374" s="163">
        <f t="shared" si="330"/>
        <v>48</v>
      </c>
      <c r="M374" s="163">
        <f t="shared" si="330"/>
        <v>47</v>
      </c>
      <c r="N374" s="163">
        <f t="shared" si="330"/>
        <v>46</v>
      </c>
      <c r="O374" s="163">
        <f t="shared" si="330"/>
        <v>45</v>
      </c>
      <c r="P374" s="163">
        <f t="shared" si="330"/>
        <v>44</v>
      </c>
      <c r="Q374" s="163">
        <f t="shared" si="330"/>
        <v>43</v>
      </c>
      <c r="R374" s="163">
        <f t="shared" si="330"/>
        <v>42</v>
      </c>
      <c r="S374" s="163">
        <f t="shared" si="330"/>
        <v>41</v>
      </c>
      <c r="T374" s="163">
        <f t="shared" si="330"/>
        <v>40</v>
      </c>
      <c r="U374" s="163">
        <f t="shared" si="330"/>
        <v>39</v>
      </c>
      <c r="V374" s="163">
        <f t="shared" si="330"/>
        <v>38</v>
      </c>
      <c r="W374" s="163">
        <f t="shared" si="330"/>
        <v>37</v>
      </c>
      <c r="X374" s="163">
        <f t="shared" si="330"/>
        <v>36</v>
      </c>
      <c r="Y374" s="163">
        <f t="shared" si="330"/>
        <v>35</v>
      </c>
      <c r="Z374" s="163">
        <f t="shared" si="330"/>
        <v>34</v>
      </c>
      <c r="AA374" s="163">
        <f t="shared" si="331"/>
        <v>33</v>
      </c>
      <c r="AB374" s="163">
        <f t="shared" si="331"/>
        <v>32</v>
      </c>
      <c r="AC374" s="911">
        <f t="shared" si="332"/>
        <v>11</v>
      </c>
      <c r="AD374" s="913">
        <f>IF(AD371="",MAX(0,AC374-1),Inputs!$D$82-(AC$6-LEFT($A370,4)))</f>
        <v>10</v>
      </c>
      <c r="AE374" s="163">
        <f t="shared" si="331"/>
        <v>9</v>
      </c>
      <c r="AF374" s="163">
        <f t="shared" si="331"/>
        <v>8</v>
      </c>
      <c r="AG374" s="163">
        <f t="shared" si="331"/>
        <v>7</v>
      </c>
      <c r="AH374" s="163">
        <f t="shared" si="331"/>
        <v>6</v>
      </c>
      <c r="AI374" s="163">
        <f t="shared" si="331"/>
        <v>5</v>
      </c>
      <c r="AJ374" s="163">
        <f t="shared" si="331"/>
        <v>4</v>
      </c>
      <c r="AK374" s="163">
        <f t="shared" si="331"/>
        <v>3</v>
      </c>
      <c r="AL374" s="163">
        <f t="shared" si="331"/>
        <v>2</v>
      </c>
      <c r="AM374" s="163">
        <f t="shared" si="331"/>
        <v>1</v>
      </c>
    </row>
    <row r="375" spans="1:39" outlineLevel="2">
      <c r="A375" s="11">
        <f>ROW()</f>
        <v>375</v>
      </c>
      <c r="C375" s="6" t="s">
        <v>5</v>
      </c>
      <c r="D375" s="39"/>
      <c r="E375" s="922">
        <v>11</v>
      </c>
      <c r="F375" s="39"/>
      <c r="G375" s="39"/>
      <c r="H375" s="39"/>
      <c r="I375" s="9"/>
      <c r="J375" s="162">
        <f>Inputs!$D$67</f>
        <v>30</v>
      </c>
      <c r="K375" s="163">
        <f t="shared" si="330"/>
        <v>29</v>
      </c>
      <c r="L375" s="163">
        <f t="shared" si="330"/>
        <v>28</v>
      </c>
      <c r="M375" s="163">
        <f t="shared" si="330"/>
        <v>27</v>
      </c>
      <c r="N375" s="163">
        <f t="shared" si="330"/>
        <v>26</v>
      </c>
      <c r="O375" s="163">
        <f t="shared" si="330"/>
        <v>25</v>
      </c>
      <c r="P375" s="163">
        <f t="shared" si="330"/>
        <v>24</v>
      </c>
      <c r="Q375" s="163">
        <f t="shared" si="330"/>
        <v>23</v>
      </c>
      <c r="R375" s="163">
        <f t="shared" si="330"/>
        <v>22</v>
      </c>
      <c r="S375" s="163">
        <f t="shared" si="330"/>
        <v>21</v>
      </c>
      <c r="T375" s="163">
        <f t="shared" si="330"/>
        <v>20</v>
      </c>
      <c r="U375" s="163">
        <f t="shared" si="330"/>
        <v>19</v>
      </c>
      <c r="V375" s="163">
        <f t="shared" si="330"/>
        <v>18</v>
      </c>
      <c r="W375" s="163">
        <f t="shared" si="330"/>
        <v>17</v>
      </c>
      <c r="X375" s="163">
        <f t="shared" si="330"/>
        <v>16</v>
      </c>
      <c r="Y375" s="163">
        <f t="shared" si="330"/>
        <v>15</v>
      </c>
      <c r="Z375" s="163">
        <f t="shared" si="330"/>
        <v>14</v>
      </c>
      <c r="AA375" s="163">
        <f t="shared" si="331"/>
        <v>13</v>
      </c>
      <c r="AB375" s="163">
        <f t="shared" si="331"/>
        <v>12</v>
      </c>
      <c r="AC375" s="911">
        <f t="shared" si="332"/>
        <v>11</v>
      </c>
      <c r="AD375" s="912">
        <f>IF(AC375&gt;0,IF(AD$160="",AC375-1,MIN(AC375-1,AD$160)),0)</f>
        <v>10</v>
      </c>
      <c r="AE375" s="163">
        <f t="shared" si="331"/>
        <v>9</v>
      </c>
      <c r="AF375" s="163">
        <f t="shared" si="331"/>
        <v>8</v>
      </c>
      <c r="AG375" s="163">
        <f t="shared" si="331"/>
        <v>7</v>
      </c>
      <c r="AH375" s="163">
        <f t="shared" si="331"/>
        <v>6</v>
      </c>
      <c r="AI375" s="163">
        <f t="shared" si="331"/>
        <v>5</v>
      </c>
      <c r="AJ375" s="163">
        <f t="shared" si="331"/>
        <v>4</v>
      </c>
      <c r="AK375" s="163">
        <f t="shared" si="331"/>
        <v>3</v>
      </c>
      <c r="AL375" s="163">
        <f t="shared" si="331"/>
        <v>2</v>
      </c>
      <c r="AM375" s="163">
        <f t="shared" si="331"/>
        <v>1</v>
      </c>
    </row>
    <row r="376" spans="1:39" outlineLevel="2">
      <c r="A376" s="11">
        <f>ROW()</f>
        <v>376</v>
      </c>
      <c r="C376" s="6" t="s">
        <v>473</v>
      </c>
      <c r="D376" s="39"/>
      <c r="E376" s="922">
        <v>0</v>
      </c>
      <c r="F376" s="39"/>
      <c r="G376" s="39"/>
      <c r="H376" s="39"/>
      <c r="I376" s="9"/>
      <c r="J376" s="162">
        <f>Inputs!$D$68</f>
        <v>0</v>
      </c>
      <c r="K376" s="163">
        <f>MAX(0,J376-1)</f>
        <v>0</v>
      </c>
      <c r="L376" s="163">
        <f t="shared" si="330"/>
        <v>0</v>
      </c>
      <c r="M376" s="163">
        <f t="shared" si="330"/>
        <v>0</v>
      </c>
      <c r="N376" s="163">
        <f t="shared" si="330"/>
        <v>0</v>
      </c>
      <c r="O376" s="163">
        <f t="shared" si="330"/>
        <v>0</v>
      </c>
      <c r="P376" s="163">
        <f t="shared" si="330"/>
        <v>0</v>
      </c>
      <c r="Q376" s="163">
        <f t="shared" si="330"/>
        <v>0</v>
      </c>
      <c r="R376" s="163">
        <f t="shared" si="330"/>
        <v>0</v>
      </c>
      <c r="S376" s="163">
        <f t="shared" si="330"/>
        <v>0</v>
      </c>
      <c r="T376" s="163">
        <f t="shared" si="330"/>
        <v>0</v>
      </c>
      <c r="U376" s="163">
        <f t="shared" si="330"/>
        <v>0</v>
      </c>
      <c r="V376" s="163">
        <f t="shared" si="330"/>
        <v>0</v>
      </c>
      <c r="W376" s="163">
        <f t="shared" si="330"/>
        <v>0</v>
      </c>
      <c r="X376" s="163">
        <f t="shared" si="330"/>
        <v>0</v>
      </c>
      <c r="Y376" s="163">
        <f t="shared" si="330"/>
        <v>0</v>
      </c>
      <c r="Z376" s="163">
        <f t="shared" si="330"/>
        <v>0</v>
      </c>
      <c r="AA376" s="163">
        <f t="shared" si="331"/>
        <v>0</v>
      </c>
      <c r="AB376" s="163">
        <f t="shared" si="331"/>
        <v>0</v>
      </c>
      <c r="AC376" s="911">
        <f t="shared" si="332"/>
        <v>0</v>
      </c>
      <c r="AD376" s="163">
        <f t="shared" ref="AD376:AD378" si="333">MAX(0,AC376-1)</f>
        <v>0</v>
      </c>
      <c r="AE376" s="163">
        <f t="shared" si="331"/>
        <v>0</v>
      </c>
      <c r="AF376" s="163">
        <f t="shared" si="331"/>
        <v>0</v>
      </c>
      <c r="AG376" s="163">
        <f t="shared" si="331"/>
        <v>0</v>
      </c>
      <c r="AH376" s="163">
        <f t="shared" si="331"/>
        <v>0</v>
      </c>
      <c r="AI376" s="163">
        <f t="shared" si="331"/>
        <v>0</v>
      </c>
      <c r="AJ376" s="163">
        <f t="shared" si="331"/>
        <v>0</v>
      </c>
      <c r="AK376" s="163">
        <f t="shared" si="331"/>
        <v>0</v>
      </c>
      <c r="AL376" s="163">
        <f t="shared" si="331"/>
        <v>0</v>
      </c>
      <c r="AM376" s="163">
        <f t="shared" si="331"/>
        <v>0</v>
      </c>
    </row>
    <row r="377" spans="1:39" outlineLevel="2">
      <c r="A377" s="11">
        <f>ROW()</f>
        <v>377</v>
      </c>
      <c r="C377" s="6" t="s">
        <v>474</v>
      </c>
      <c r="D377" s="39"/>
      <c r="E377" s="922">
        <v>0</v>
      </c>
      <c r="F377" s="39"/>
      <c r="G377" s="39"/>
      <c r="H377" s="39"/>
      <c r="I377" s="9"/>
      <c r="J377" s="162">
        <f>Inputs!$D$69</f>
        <v>0</v>
      </c>
      <c r="K377" s="163">
        <f t="shared" ref="K377:Z379" si="334">MAX(0,J377-1)</f>
        <v>0</v>
      </c>
      <c r="L377" s="163">
        <f t="shared" si="334"/>
        <v>0</v>
      </c>
      <c r="M377" s="163">
        <f t="shared" si="334"/>
        <v>0</v>
      </c>
      <c r="N377" s="163">
        <f t="shared" si="334"/>
        <v>0</v>
      </c>
      <c r="O377" s="163">
        <f t="shared" si="334"/>
        <v>0</v>
      </c>
      <c r="P377" s="163">
        <f t="shared" si="334"/>
        <v>0</v>
      </c>
      <c r="Q377" s="163">
        <f t="shared" si="334"/>
        <v>0</v>
      </c>
      <c r="R377" s="163">
        <f t="shared" si="334"/>
        <v>0</v>
      </c>
      <c r="S377" s="163">
        <f t="shared" si="334"/>
        <v>0</v>
      </c>
      <c r="T377" s="163">
        <f t="shared" si="334"/>
        <v>0</v>
      </c>
      <c r="U377" s="163">
        <f t="shared" si="334"/>
        <v>0</v>
      </c>
      <c r="V377" s="163">
        <f t="shared" si="334"/>
        <v>0</v>
      </c>
      <c r="W377" s="163">
        <f t="shared" si="334"/>
        <v>0</v>
      </c>
      <c r="X377" s="163">
        <f t="shared" si="334"/>
        <v>0</v>
      </c>
      <c r="Y377" s="163">
        <f t="shared" si="334"/>
        <v>0</v>
      </c>
      <c r="Z377" s="163">
        <f t="shared" si="334"/>
        <v>0</v>
      </c>
      <c r="AA377" s="163">
        <f t="shared" si="331"/>
        <v>0</v>
      </c>
      <c r="AB377" s="163">
        <f t="shared" si="331"/>
        <v>0</v>
      </c>
      <c r="AC377" s="911">
        <f t="shared" si="332"/>
        <v>0</v>
      </c>
      <c r="AD377" s="163">
        <f t="shared" si="333"/>
        <v>0</v>
      </c>
      <c r="AE377" s="163">
        <f t="shared" si="331"/>
        <v>0</v>
      </c>
      <c r="AF377" s="163">
        <f t="shared" si="331"/>
        <v>0</v>
      </c>
      <c r="AG377" s="163">
        <f t="shared" si="331"/>
        <v>0</v>
      </c>
      <c r="AH377" s="163">
        <f t="shared" si="331"/>
        <v>0</v>
      </c>
      <c r="AI377" s="163">
        <f t="shared" si="331"/>
        <v>0</v>
      </c>
      <c r="AJ377" s="163">
        <f t="shared" si="331"/>
        <v>0</v>
      </c>
      <c r="AK377" s="163">
        <f t="shared" si="331"/>
        <v>0</v>
      </c>
      <c r="AL377" s="163">
        <f t="shared" si="331"/>
        <v>0</v>
      </c>
      <c r="AM377" s="163">
        <f t="shared" si="331"/>
        <v>0</v>
      </c>
    </row>
    <row r="378" spans="1:39" outlineLevel="2">
      <c r="A378" s="11">
        <f>ROW()</f>
        <v>378</v>
      </c>
      <c r="C378" s="6" t="s">
        <v>477</v>
      </c>
      <c r="D378" s="39"/>
      <c r="E378" s="922">
        <v>0</v>
      </c>
      <c r="F378" s="39"/>
      <c r="G378" s="39"/>
      <c r="H378" s="39"/>
      <c r="I378" s="9"/>
      <c r="J378" s="162">
        <f>Inputs!$D$70</f>
        <v>0</v>
      </c>
      <c r="K378" s="163">
        <f t="shared" si="334"/>
        <v>0</v>
      </c>
      <c r="L378" s="163">
        <f t="shared" si="334"/>
        <v>0</v>
      </c>
      <c r="M378" s="163">
        <f t="shared" si="334"/>
        <v>0</v>
      </c>
      <c r="N378" s="163">
        <f t="shared" si="334"/>
        <v>0</v>
      </c>
      <c r="O378" s="163">
        <f t="shared" si="334"/>
        <v>0</v>
      </c>
      <c r="P378" s="163">
        <f t="shared" si="334"/>
        <v>0</v>
      </c>
      <c r="Q378" s="163">
        <f t="shared" si="334"/>
        <v>0</v>
      </c>
      <c r="R378" s="163">
        <f t="shared" si="334"/>
        <v>0</v>
      </c>
      <c r="S378" s="163">
        <f t="shared" si="334"/>
        <v>0</v>
      </c>
      <c r="T378" s="163">
        <f t="shared" si="334"/>
        <v>0</v>
      </c>
      <c r="U378" s="163">
        <f t="shared" si="334"/>
        <v>0</v>
      </c>
      <c r="V378" s="163">
        <f t="shared" si="334"/>
        <v>0</v>
      </c>
      <c r="W378" s="163">
        <f t="shared" si="334"/>
        <v>0</v>
      </c>
      <c r="X378" s="163">
        <f t="shared" si="334"/>
        <v>0</v>
      </c>
      <c r="Y378" s="163">
        <f t="shared" si="334"/>
        <v>0</v>
      </c>
      <c r="Z378" s="163">
        <f t="shared" si="334"/>
        <v>0</v>
      </c>
      <c r="AA378" s="163">
        <f t="shared" si="331"/>
        <v>0</v>
      </c>
      <c r="AB378" s="163">
        <f t="shared" si="331"/>
        <v>0</v>
      </c>
      <c r="AC378" s="911">
        <f t="shared" si="332"/>
        <v>0</v>
      </c>
      <c r="AD378" s="163">
        <f t="shared" si="333"/>
        <v>0</v>
      </c>
      <c r="AE378" s="163">
        <f t="shared" si="331"/>
        <v>0</v>
      </c>
      <c r="AF378" s="163">
        <f t="shared" si="331"/>
        <v>0</v>
      </c>
      <c r="AG378" s="163">
        <f t="shared" si="331"/>
        <v>0</v>
      </c>
      <c r="AH378" s="163">
        <f t="shared" si="331"/>
        <v>0</v>
      </c>
      <c r="AI378" s="163">
        <f t="shared" si="331"/>
        <v>0</v>
      </c>
      <c r="AJ378" s="163">
        <f t="shared" si="331"/>
        <v>0</v>
      </c>
      <c r="AK378" s="163">
        <f t="shared" si="331"/>
        <v>0</v>
      </c>
      <c r="AL378" s="163">
        <f t="shared" si="331"/>
        <v>0</v>
      </c>
      <c r="AM378" s="163">
        <f t="shared" si="331"/>
        <v>0</v>
      </c>
    </row>
    <row r="379" spans="1:39" outlineLevel="2">
      <c r="A379" s="11">
        <f>ROW()</f>
        <v>379</v>
      </c>
      <c r="C379" s="6" t="s">
        <v>511</v>
      </c>
      <c r="D379" s="39"/>
      <c r="E379" s="922">
        <v>11</v>
      </c>
      <c r="F379" s="39"/>
      <c r="G379" s="39"/>
      <c r="H379" s="39"/>
      <c r="I379" s="9"/>
      <c r="J379" s="162">
        <f>Inputs!$D$71</f>
        <v>30</v>
      </c>
      <c r="K379" s="163">
        <f t="shared" si="334"/>
        <v>29</v>
      </c>
      <c r="L379" s="163">
        <f t="shared" si="334"/>
        <v>28</v>
      </c>
      <c r="M379" s="163">
        <f t="shared" si="334"/>
        <v>27</v>
      </c>
      <c r="N379" s="163">
        <f t="shared" si="334"/>
        <v>26</v>
      </c>
      <c r="O379" s="163">
        <f t="shared" si="334"/>
        <v>25</v>
      </c>
      <c r="P379" s="163">
        <f t="shared" si="334"/>
        <v>24</v>
      </c>
      <c r="Q379" s="163">
        <f t="shared" si="334"/>
        <v>23</v>
      </c>
      <c r="R379" s="163">
        <f t="shared" si="334"/>
        <v>22</v>
      </c>
      <c r="S379" s="163">
        <f t="shared" si="334"/>
        <v>21</v>
      </c>
      <c r="T379" s="163">
        <f t="shared" si="334"/>
        <v>20</v>
      </c>
      <c r="U379" s="163">
        <f t="shared" si="334"/>
        <v>19</v>
      </c>
      <c r="V379" s="163">
        <f t="shared" si="334"/>
        <v>18</v>
      </c>
      <c r="W379" s="163">
        <f t="shared" si="334"/>
        <v>17</v>
      </c>
      <c r="X379" s="163">
        <f t="shared" si="334"/>
        <v>16</v>
      </c>
      <c r="Y379" s="163">
        <f t="shared" si="334"/>
        <v>15</v>
      </c>
      <c r="Z379" s="163">
        <f t="shared" si="334"/>
        <v>14</v>
      </c>
      <c r="AA379" s="163">
        <f t="shared" si="331"/>
        <v>13</v>
      </c>
      <c r="AB379" s="163">
        <f t="shared" si="331"/>
        <v>12</v>
      </c>
      <c r="AC379" s="911">
        <f t="shared" si="332"/>
        <v>11</v>
      </c>
      <c r="AD379" s="914">
        <f>Inputs!$D$87-(Inputs!$G$71-AC379+1)</f>
        <v>30</v>
      </c>
      <c r="AE379" s="163">
        <f t="shared" si="331"/>
        <v>29</v>
      </c>
      <c r="AF379" s="163">
        <f t="shared" si="331"/>
        <v>28</v>
      </c>
      <c r="AG379" s="163">
        <f t="shared" si="331"/>
        <v>27</v>
      </c>
      <c r="AH379" s="163">
        <f t="shared" si="331"/>
        <v>26</v>
      </c>
      <c r="AI379" s="163">
        <f t="shared" si="331"/>
        <v>25</v>
      </c>
      <c r="AJ379" s="163">
        <f t="shared" si="331"/>
        <v>24</v>
      </c>
      <c r="AK379" s="163">
        <f t="shared" si="331"/>
        <v>23</v>
      </c>
      <c r="AL379" s="163">
        <f t="shared" si="331"/>
        <v>22</v>
      </c>
      <c r="AM379" s="163">
        <f t="shared" si="331"/>
        <v>21</v>
      </c>
    </row>
    <row r="380" spans="1:39" outlineLevel="2">
      <c r="A380" s="11">
        <f>ROW()</f>
        <v>380</v>
      </c>
      <c r="C380" s="6" t="s">
        <v>655</v>
      </c>
      <c r="D380" s="39"/>
      <c r="E380" s="922"/>
      <c r="F380" s="39"/>
      <c r="G380" s="39"/>
      <c r="H380" s="39"/>
      <c r="I380" s="9"/>
      <c r="J380" s="162"/>
      <c r="K380" s="163"/>
      <c r="L380" s="163"/>
      <c r="M380" s="163"/>
      <c r="N380" s="163"/>
      <c r="O380" s="163"/>
      <c r="P380" s="163"/>
      <c r="Q380" s="163"/>
      <c r="R380" s="163"/>
      <c r="S380" s="163"/>
      <c r="T380" s="163"/>
      <c r="U380" s="163"/>
      <c r="V380" s="163"/>
      <c r="W380" s="163"/>
      <c r="X380" s="163"/>
      <c r="Y380" s="163"/>
      <c r="Z380" s="163"/>
      <c r="AA380" s="163"/>
      <c r="AB380" s="163"/>
      <c r="AC380" s="911"/>
      <c r="AD380" s="163"/>
      <c r="AE380" s="163"/>
      <c r="AF380" s="163"/>
      <c r="AG380" s="163"/>
      <c r="AH380" s="163"/>
      <c r="AI380" s="915">
        <f>Inputs!$D$88</f>
        <v>5</v>
      </c>
      <c r="AJ380" s="163">
        <f t="shared" si="331"/>
        <v>4</v>
      </c>
      <c r="AK380" s="163">
        <f t="shared" si="331"/>
        <v>3</v>
      </c>
      <c r="AL380" s="163">
        <f t="shared" si="331"/>
        <v>2</v>
      </c>
      <c r="AM380" s="163">
        <f t="shared" si="331"/>
        <v>1</v>
      </c>
    </row>
    <row r="381" spans="1:39" outlineLevel="2">
      <c r="A381" s="11">
        <f>ROW()</f>
        <v>381</v>
      </c>
      <c r="C381" s="6" t="s">
        <v>656</v>
      </c>
      <c r="D381" s="39"/>
      <c r="E381" s="922"/>
      <c r="F381" s="39"/>
      <c r="G381" s="39"/>
      <c r="H381" s="39"/>
      <c r="I381" s="9"/>
      <c r="J381" s="162"/>
      <c r="K381" s="163"/>
      <c r="L381" s="163"/>
      <c r="M381" s="163"/>
      <c r="N381" s="163"/>
      <c r="O381" s="163"/>
      <c r="P381" s="163"/>
      <c r="Q381" s="163"/>
      <c r="R381" s="163"/>
      <c r="S381" s="163"/>
      <c r="T381" s="163"/>
      <c r="U381" s="163"/>
      <c r="V381" s="163"/>
      <c r="W381" s="163"/>
      <c r="X381" s="163"/>
      <c r="Y381" s="163"/>
      <c r="Z381" s="163"/>
      <c r="AA381" s="163"/>
      <c r="AB381" s="163"/>
      <c r="AC381" s="911"/>
      <c r="AD381" s="163"/>
      <c r="AE381" s="163"/>
      <c r="AF381" s="163"/>
      <c r="AG381" s="163"/>
      <c r="AH381" s="163"/>
      <c r="AI381" s="163"/>
      <c r="AJ381" s="163"/>
      <c r="AK381" s="163"/>
      <c r="AL381" s="163"/>
      <c r="AM381" s="163"/>
    </row>
    <row r="382" spans="1:39" outlineLevel="2">
      <c r="A382" s="11">
        <f>ROW()</f>
        <v>382</v>
      </c>
      <c r="C382" s="6" t="s">
        <v>667</v>
      </c>
      <c r="D382" s="39"/>
      <c r="E382" s="922"/>
      <c r="F382" s="39"/>
      <c r="G382" s="39"/>
      <c r="H382" s="39"/>
      <c r="I382" s="9"/>
      <c r="J382" s="162"/>
      <c r="K382" s="163"/>
      <c r="L382" s="163"/>
      <c r="M382" s="163"/>
      <c r="N382" s="163"/>
      <c r="O382" s="163"/>
      <c r="P382" s="163"/>
      <c r="Q382" s="163"/>
      <c r="R382" s="163"/>
      <c r="S382" s="163"/>
      <c r="T382" s="163"/>
      <c r="U382" s="163"/>
      <c r="V382" s="163"/>
      <c r="W382" s="163"/>
      <c r="X382" s="163"/>
      <c r="Y382" s="163"/>
      <c r="Z382" s="163"/>
      <c r="AA382" s="163"/>
      <c r="AB382" s="163"/>
      <c r="AC382" s="911"/>
      <c r="AD382" s="163"/>
      <c r="AE382" s="163"/>
      <c r="AF382" s="163"/>
      <c r="AG382" s="163"/>
      <c r="AH382" s="163"/>
      <c r="AI382" s="163"/>
      <c r="AJ382" s="163"/>
      <c r="AK382" s="163"/>
      <c r="AL382" s="163"/>
      <c r="AM382" s="163"/>
    </row>
    <row r="383" spans="1:39" outlineLevel="2">
      <c r="A383" s="11">
        <f>ROW()</f>
        <v>383</v>
      </c>
      <c r="C383" s="6" t="s">
        <v>212</v>
      </c>
      <c r="D383" s="39"/>
      <c r="E383" s="922">
        <v>0</v>
      </c>
      <c r="F383" s="39"/>
      <c r="G383" s="39"/>
      <c r="H383" s="39"/>
      <c r="I383" s="13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04">
        <f t="shared" si="332"/>
        <v>0</v>
      </c>
      <c r="AD383" s="9"/>
      <c r="AE383" s="9"/>
      <c r="AF383" s="9"/>
      <c r="AG383" s="9"/>
      <c r="AH383" s="9"/>
      <c r="AI383" s="9"/>
      <c r="AJ383" s="9"/>
      <c r="AK383" s="9"/>
      <c r="AL383" s="9"/>
      <c r="AM383" s="9"/>
    </row>
    <row r="384" spans="1:39" outlineLevel="2">
      <c r="A384" s="11">
        <f>ROW()</f>
        <v>384</v>
      </c>
      <c r="C384" s="30" t="s">
        <v>362</v>
      </c>
      <c r="D384" s="90"/>
      <c r="E384" s="923">
        <v>43.598995281445561</v>
      </c>
      <c r="F384" s="90"/>
      <c r="G384" s="90"/>
      <c r="H384" s="90"/>
      <c r="I384" s="15"/>
      <c r="J384" s="166">
        <f>Inputs!$D$76</f>
        <v>62.598995281445561</v>
      </c>
      <c r="K384" s="90">
        <f t="shared" ref="K384:AM384" si="335">MAX(0,J384-1)</f>
        <v>61.598995281445561</v>
      </c>
      <c r="L384" s="90">
        <f t="shared" si="335"/>
        <v>60.598995281445561</v>
      </c>
      <c r="M384" s="90">
        <f t="shared" si="335"/>
        <v>59.598995281445561</v>
      </c>
      <c r="N384" s="90">
        <f t="shared" si="335"/>
        <v>58.598995281445561</v>
      </c>
      <c r="O384" s="90">
        <f t="shared" si="335"/>
        <v>57.598995281445561</v>
      </c>
      <c r="P384" s="90">
        <f t="shared" si="335"/>
        <v>56.598995281445561</v>
      </c>
      <c r="Q384" s="90">
        <f t="shared" si="335"/>
        <v>55.598995281445561</v>
      </c>
      <c r="R384" s="90">
        <f t="shared" si="335"/>
        <v>54.598995281445561</v>
      </c>
      <c r="S384" s="90">
        <f t="shared" si="335"/>
        <v>53.598995281445561</v>
      </c>
      <c r="T384" s="90">
        <f t="shared" si="335"/>
        <v>52.598995281445561</v>
      </c>
      <c r="U384" s="90">
        <f t="shared" si="335"/>
        <v>51.598995281445561</v>
      </c>
      <c r="V384" s="90">
        <f t="shared" si="335"/>
        <v>50.598995281445561</v>
      </c>
      <c r="W384" s="90">
        <f t="shared" si="335"/>
        <v>49.598995281445561</v>
      </c>
      <c r="X384" s="90">
        <f t="shared" si="335"/>
        <v>48.598995281445561</v>
      </c>
      <c r="Y384" s="90">
        <f t="shared" si="335"/>
        <v>47.598995281445561</v>
      </c>
      <c r="Z384" s="90">
        <f t="shared" si="335"/>
        <v>46.598995281445561</v>
      </c>
      <c r="AA384" s="90">
        <f t="shared" si="335"/>
        <v>45.598995281445561</v>
      </c>
      <c r="AB384" s="90">
        <f t="shared" si="335"/>
        <v>44.598995281445561</v>
      </c>
      <c r="AC384" s="916">
        <f t="shared" si="332"/>
        <v>43.598995281445561</v>
      </c>
      <c r="AD384" s="917">
        <f>IF(AC384&gt;0,IF(AD$160="",AC384-1,MIN(AC384-1,AD$160)),0)</f>
        <v>42</v>
      </c>
      <c r="AE384" s="90">
        <f t="shared" si="335"/>
        <v>41</v>
      </c>
      <c r="AF384" s="90">
        <f t="shared" si="335"/>
        <v>40</v>
      </c>
      <c r="AG384" s="90">
        <f t="shared" si="335"/>
        <v>39</v>
      </c>
      <c r="AH384" s="90">
        <f t="shared" si="335"/>
        <v>38</v>
      </c>
      <c r="AI384" s="90">
        <f t="shared" si="335"/>
        <v>37</v>
      </c>
      <c r="AJ384" s="90">
        <f t="shared" si="335"/>
        <v>36</v>
      </c>
      <c r="AK384" s="90">
        <f t="shared" si="335"/>
        <v>35</v>
      </c>
      <c r="AL384" s="90">
        <f t="shared" si="335"/>
        <v>34</v>
      </c>
      <c r="AM384" s="90">
        <f t="shared" si="335"/>
        <v>33</v>
      </c>
    </row>
    <row r="385" spans="1:39" outlineLevel="2">
      <c r="A385" s="11">
        <f>ROW()</f>
        <v>385</v>
      </c>
      <c r="D385" s="39"/>
      <c r="E385" s="39"/>
      <c r="F385" s="39"/>
      <c r="G385" s="39"/>
      <c r="H385" s="3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</row>
    <row r="386" spans="1:39" outlineLevel="2">
      <c r="A386" s="11">
        <f>ROW()</f>
        <v>386</v>
      </c>
      <c r="B386" s="343" t="s">
        <v>68</v>
      </c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</row>
    <row r="387" spans="1:39" outlineLevel="2">
      <c r="A387" s="11">
        <f>ROW()</f>
        <v>387</v>
      </c>
      <c r="C387" s="6" t="s">
        <v>2</v>
      </c>
      <c r="D387" s="39"/>
      <c r="E387" s="922">
        <v>1.680673919712661</v>
      </c>
      <c r="F387" s="39"/>
      <c r="G387" s="39"/>
      <c r="H387" s="39"/>
      <c r="I387" s="9">
        <f t="shared" ref="I387:AB394" si="336">H447</f>
        <v>0</v>
      </c>
      <c r="J387" s="9">
        <f t="shared" si="336"/>
        <v>2.6486802506319562</v>
      </c>
      <c r="K387" s="9">
        <f t="shared" si="336"/>
        <v>2.6362764920384483</v>
      </c>
      <c r="L387" s="9">
        <f t="shared" si="336"/>
        <v>2.6238727334449403</v>
      </c>
      <c r="M387" s="9">
        <f t="shared" si="336"/>
        <v>2.6114689748514324</v>
      </c>
      <c r="N387" s="9">
        <f t="shared" si="336"/>
        <v>2.5990652162579244</v>
      </c>
      <c r="O387" s="9">
        <f t="shared" si="336"/>
        <v>2.5612269269631822</v>
      </c>
      <c r="P387" s="9">
        <f t="shared" si="336"/>
        <v>2.52338863766844</v>
      </c>
      <c r="Q387" s="9">
        <f t="shared" si="336"/>
        <v>2.4855503483736978</v>
      </c>
      <c r="R387" s="9">
        <f t="shared" si="336"/>
        <v>2.4477120590789556</v>
      </c>
      <c r="S387" s="9">
        <f t="shared" si="336"/>
        <v>2.4098737697842134</v>
      </c>
      <c r="T387" s="9">
        <f t="shared" si="336"/>
        <v>2.3720354804894712</v>
      </c>
      <c r="U387" s="9">
        <f t="shared" si="336"/>
        <v>2.3325015558146465</v>
      </c>
      <c r="V387" s="9">
        <f t="shared" si="336"/>
        <v>2.2929676311398217</v>
      </c>
      <c r="W387" s="9">
        <f t="shared" si="336"/>
        <v>2.253433706464997</v>
      </c>
      <c r="X387" s="9">
        <f t="shared" si="336"/>
        <v>2.2138997817901722</v>
      </c>
      <c r="Y387" s="9">
        <f t="shared" si="336"/>
        <v>2.1743658571153475</v>
      </c>
      <c r="Z387" s="9">
        <f t="shared" si="336"/>
        <v>2.1348319324405227</v>
      </c>
      <c r="AA387" s="9">
        <f t="shared" si="336"/>
        <v>2.095298007765698</v>
      </c>
      <c r="AB387" s="9">
        <f t="shared" si="336"/>
        <v>2.0557640830908732</v>
      </c>
      <c r="AC387" s="526">
        <f t="shared" ref="AC387:AC399" si="337">$E387*$E$51</f>
        <v>2.0162301584160494</v>
      </c>
      <c r="AD387" s="9">
        <f t="shared" ref="AD387:AM392" si="338">AC447</f>
        <v>1.9766962337412248</v>
      </c>
      <c r="AE387" s="9">
        <f t="shared" si="338"/>
        <v>1.9296320376997671</v>
      </c>
      <c r="AF387" s="9">
        <f t="shared" si="338"/>
        <v>1.8825678416583094</v>
      </c>
      <c r="AG387" s="9">
        <f t="shared" si="338"/>
        <v>1.8355036456168516</v>
      </c>
      <c r="AH387" s="9">
        <f t="shared" si="338"/>
        <v>1.7884394495753939</v>
      </c>
      <c r="AI387" s="9">
        <f t="shared" si="338"/>
        <v>1.7413752535339362</v>
      </c>
      <c r="AJ387" s="9">
        <f t="shared" si="338"/>
        <v>1.6943110574924785</v>
      </c>
      <c r="AK387" s="9">
        <f t="shared" si="338"/>
        <v>1.6472468614510207</v>
      </c>
      <c r="AL387" s="9">
        <f t="shared" si="338"/>
        <v>1.600182665409563</v>
      </c>
      <c r="AM387" s="9">
        <f t="shared" si="338"/>
        <v>1.5531184693681053</v>
      </c>
    </row>
    <row r="388" spans="1:39" outlineLevel="2">
      <c r="A388" s="11">
        <f>ROW()</f>
        <v>388</v>
      </c>
      <c r="C388" s="6" t="s">
        <v>3</v>
      </c>
      <c r="D388" s="39"/>
      <c r="E388" s="922">
        <v>0</v>
      </c>
      <c r="F388" s="39"/>
      <c r="G388" s="39"/>
      <c r="H388" s="39"/>
      <c r="I388" s="9">
        <f t="shared" si="336"/>
        <v>0</v>
      </c>
      <c r="J388" s="9">
        <f t="shared" si="336"/>
        <v>-3.809354280263463</v>
      </c>
      <c r="K388" s="9">
        <f t="shared" si="336"/>
        <v>-3.8739692087505744</v>
      </c>
      <c r="L388" s="9">
        <f t="shared" si="336"/>
        <v>-3.9385841372376857</v>
      </c>
      <c r="M388" s="9">
        <f t="shared" si="336"/>
        <v>-4.0031990657247967</v>
      </c>
      <c r="N388" s="9">
        <f t="shared" si="336"/>
        <v>-4.0678139942119076</v>
      </c>
      <c r="O388" s="9">
        <f t="shared" si="336"/>
        <v>-4.0678139942119076</v>
      </c>
      <c r="P388" s="9">
        <f t="shared" si="336"/>
        <v>-4.0678139942119076</v>
      </c>
      <c r="Q388" s="9">
        <f t="shared" si="336"/>
        <v>-4.0678139942119076</v>
      </c>
      <c r="R388" s="9">
        <f t="shared" si="336"/>
        <v>-4.0678139942119076</v>
      </c>
      <c r="S388" s="9">
        <f t="shared" si="336"/>
        <v>-4.0678139942119076</v>
      </c>
      <c r="T388" s="9">
        <f t="shared" si="336"/>
        <v>0</v>
      </c>
      <c r="U388" s="9">
        <f t="shared" si="336"/>
        <v>0</v>
      </c>
      <c r="V388" s="9">
        <f t="shared" si="336"/>
        <v>0</v>
      </c>
      <c r="W388" s="9">
        <f t="shared" si="336"/>
        <v>0</v>
      </c>
      <c r="X388" s="9">
        <f t="shared" si="336"/>
        <v>0</v>
      </c>
      <c r="Y388" s="9">
        <f t="shared" si="336"/>
        <v>0</v>
      </c>
      <c r="Z388" s="9">
        <f t="shared" si="336"/>
        <v>0</v>
      </c>
      <c r="AA388" s="9">
        <f t="shared" si="336"/>
        <v>0</v>
      </c>
      <c r="AB388" s="9">
        <f t="shared" si="336"/>
        <v>0</v>
      </c>
      <c r="AC388" s="526">
        <f t="shared" si="337"/>
        <v>0</v>
      </c>
      <c r="AD388" s="9">
        <f t="shared" si="338"/>
        <v>0</v>
      </c>
      <c r="AE388" s="9">
        <f t="shared" si="338"/>
        <v>0</v>
      </c>
      <c r="AF388" s="9">
        <f t="shared" si="338"/>
        <v>0</v>
      </c>
      <c r="AG388" s="9">
        <f t="shared" si="338"/>
        <v>0</v>
      </c>
      <c r="AH388" s="9">
        <f t="shared" si="338"/>
        <v>0</v>
      </c>
      <c r="AI388" s="9">
        <f t="shared" si="338"/>
        <v>0</v>
      </c>
      <c r="AJ388" s="9">
        <f t="shared" si="338"/>
        <v>0</v>
      </c>
      <c r="AK388" s="9">
        <f t="shared" si="338"/>
        <v>0</v>
      </c>
      <c r="AL388" s="9">
        <f t="shared" si="338"/>
        <v>0</v>
      </c>
      <c r="AM388" s="9">
        <f t="shared" si="338"/>
        <v>0</v>
      </c>
    </row>
    <row r="389" spans="1:39" outlineLevel="2">
      <c r="A389" s="11">
        <f>ROW()</f>
        <v>389</v>
      </c>
      <c r="C389" s="6" t="s">
        <v>4</v>
      </c>
      <c r="D389" s="39"/>
      <c r="E389" s="922">
        <v>0.62026989146029055</v>
      </c>
      <c r="F389" s="39"/>
      <c r="G389" s="39"/>
      <c r="H389" s="39"/>
      <c r="I389" s="9">
        <f t="shared" si="336"/>
        <v>0</v>
      </c>
      <c r="J389" s="9">
        <f t="shared" si="336"/>
        <v>1.0910708969463683</v>
      </c>
      <c r="K389" s="9">
        <f t="shared" si="336"/>
        <v>1.0910708969463683</v>
      </c>
      <c r="L389" s="9">
        <f t="shared" si="336"/>
        <v>1.0910708969463683</v>
      </c>
      <c r="M389" s="9">
        <f t="shared" si="336"/>
        <v>1.0910708969463683</v>
      </c>
      <c r="N389" s="9">
        <f t="shared" si="336"/>
        <v>1.0910708969463683</v>
      </c>
      <c r="O389" s="9">
        <f t="shared" si="336"/>
        <v>1.0692494790074409</v>
      </c>
      <c r="P389" s="9">
        <f t="shared" si="336"/>
        <v>1.0474280610685136</v>
      </c>
      <c r="Q389" s="9">
        <f t="shared" si="336"/>
        <v>1.0256066431295863</v>
      </c>
      <c r="R389" s="9">
        <f t="shared" si="336"/>
        <v>1.0037852251906589</v>
      </c>
      <c r="S389" s="9">
        <f t="shared" si="336"/>
        <v>0.9819638072517316</v>
      </c>
      <c r="T389" s="9">
        <f t="shared" si="336"/>
        <v>0.96014238931280427</v>
      </c>
      <c r="U389" s="9">
        <f t="shared" si="336"/>
        <v>0.93613882957998418</v>
      </c>
      <c r="V389" s="9">
        <f t="shared" si="336"/>
        <v>0.91213526984716409</v>
      </c>
      <c r="W389" s="9">
        <f t="shared" si="336"/>
        <v>0.888131710114344</v>
      </c>
      <c r="X389" s="9">
        <f t="shared" si="336"/>
        <v>0.86412815038152391</v>
      </c>
      <c r="Y389" s="9">
        <f t="shared" si="336"/>
        <v>0.84012459064870382</v>
      </c>
      <c r="Z389" s="9">
        <f t="shared" si="336"/>
        <v>0.81612103091588373</v>
      </c>
      <c r="AA389" s="9">
        <f t="shared" si="336"/>
        <v>0.79211747118306364</v>
      </c>
      <c r="AB389" s="9">
        <f t="shared" si="336"/>
        <v>0.76811391145024355</v>
      </c>
      <c r="AC389" s="526">
        <f t="shared" si="337"/>
        <v>0.74411035171742257</v>
      </c>
      <c r="AD389" s="9">
        <f t="shared" si="338"/>
        <v>0.72010679198460248</v>
      </c>
      <c r="AE389" s="9">
        <f t="shared" si="338"/>
        <v>0.64809611278614221</v>
      </c>
      <c r="AF389" s="9">
        <f t="shared" si="338"/>
        <v>0.57608543358768194</v>
      </c>
      <c r="AG389" s="9">
        <f t="shared" si="338"/>
        <v>0.50407475438922167</v>
      </c>
      <c r="AH389" s="9">
        <f t="shared" si="338"/>
        <v>0.43206407519076145</v>
      </c>
      <c r="AI389" s="9">
        <f t="shared" si="338"/>
        <v>0.36005339599230124</v>
      </c>
      <c r="AJ389" s="9">
        <f t="shared" si="338"/>
        <v>0.28804271679384102</v>
      </c>
      <c r="AK389" s="9">
        <f t="shared" si="338"/>
        <v>0.21603203759538081</v>
      </c>
      <c r="AL389" s="9">
        <f t="shared" si="338"/>
        <v>0.1440213583969206</v>
      </c>
      <c r="AM389" s="9">
        <f t="shared" si="338"/>
        <v>7.2010679198460367E-2</v>
      </c>
    </row>
    <row r="390" spans="1:39" outlineLevel="2">
      <c r="A390" s="11">
        <f>ROW()</f>
        <v>390</v>
      </c>
      <c r="C390" s="6" t="s">
        <v>5</v>
      </c>
      <c r="D390" s="39"/>
      <c r="E390" s="922">
        <v>2.4714886449156479</v>
      </c>
      <c r="F390" s="39"/>
      <c r="G390" s="39"/>
      <c r="H390" s="39"/>
      <c r="I390" s="9">
        <f t="shared" si="336"/>
        <v>0</v>
      </c>
      <c r="J390" s="9">
        <f t="shared" si="336"/>
        <v>9.7256061854600286</v>
      </c>
      <c r="K390" s="9">
        <f t="shared" si="336"/>
        <v>9.3848970521248649</v>
      </c>
      <c r="L390" s="9">
        <f t="shared" si="336"/>
        <v>9.0441879187897012</v>
      </c>
      <c r="M390" s="9">
        <f t="shared" si="336"/>
        <v>8.7034787854545375</v>
      </c>
      <c r="N390" s="9">
        <f t="shared" si="336"/>
        <v>8.3627696521193737</v>
      </c>
      <c r="O390" s="9">
        <f t="shared" si="336"/>
        <v>8.0385827792707065</v>
      </c>
      <c r="P390" s="9">
        <f t="shared" si="336"/>
        <v>7.7143959064220393</v>
      </c>
      <c r="Q390" s="9">
        <f t="shared" si="336"/>
        <v>7.3902090335733721</v>
      </c>
      <c r="R390" s="9">
        <f t="shared" si="336"/>
        <v>7.0660221607247049</v>
      </c>
      <c r="S390" s="9">
        <f t="shared" si="336"/>
        <v>6.7418352878760377</v>
      </c>
      <c r="T390" s="9">
        <f t="shared" si="336"/>
        <v>6.4176484150273705</v>
      </c>
      <c r="U390" s="9">
        <f t="shared" si="336"/>
        <v>5.3266236874794393</v>
      </c>
      <c r="V390" s="9">
        <f t="shared" si="336"/>
        <v>5.0057412667280712</v>
      </c>
      <c r="W390" s="9">
        <f t="shared" si="336"/>
        <v>4.6848588459767031</v>
      </c>
      <c r="X390" s="9">
        <f t="shared" si="336"/>
        <v>4.363976425225335</v>
      </c>
      <c r="Y390" s="9">
        <f t="shared" si="336"/>
        <v>4.0430940044739669</v>
      </c>
      <c r="Z390" s="9">
        <f t="shared" si="336"/>
        <v>3.7735544041757025</v>
      </c>
      <c r="AA390" s="9">
        <f t="shared" si="336"/>
        <v>3.5040148038774381</v>
      </c>
      <c r="AB390" s="9">
        <f t="shared" si="336"/>
        <v>3.2344752035791737</v>
      </c>
      <c r="AC390" s="526">
        <f t="shared" si="337"/>
        <v>2.9649356032809067</v>
      </c>
      <c r="AD390" s="9">
        <f t="shared" si="338"/>
        <v>2.6953960029826423</v>
      </c>
      <c r="AE390" s="9">
        <f t="shared" si="338"/>
        <v>2.4258564026843779</v>
      </c>
      <c r="AF390" s="9">
        <f t="shared" si="338"/>
        <v>2.1563168023861135</v>
      </c>
      <c r="AG390" s="9">
        <f t="shared" si="338"/>
        <v>1.8867772020878493</v>
      </c>
      <c r="AH390" s="9">
        <f t="shared" si="338"/>
        <v>1.6172376017895851</v>
      </c>
      <c r="AI390" s="9">
        <f t="shared" si="338"/>
        <v>1.3476980014913209</v>
      </c>
      <c r="AJ390" s="9">
        <f t="shared" si="338"/>
        <v>1.0781584011930567</v>
      </c>
      <c r="AK390" s="9">
        <f t="shared" si="338"/>
        <v>0.80861880089479254</v>
      </c>
      <c r="AL390" s="9">
        <f t="shared" si="338"/>
        <v>0.53907920059652836</v>
      </c>
      <c r="AM390" s="9">
        <f t="shared" si="338"/>
        <v>0.26953960029826424</v>
      </c>
    </row>
    <row r="391" spans="1:39" outlineLevel="2">
      <c r="A391" s="11">
        <f>ROW()</f>
        <v>391</v>
      </c>
      <c r="C391" s="6" t="s">
        <v>473</v>
      </c>
      <c r="D391" s="39"/>
      <c r="E391" s="922">
        <v>0</v>
      </c>
      <c r="F391" s="39"/>
      <c r="G391" s="39"/>
      <c r="H391" s="39"/>
      <c r="I391" s="9">
        <f t="shared" si="336"/>
        <v>0</v>
      </c>
      <c r="J391" s="9">
        <f t="shared" si="336"/>
        <v>0</v>
      </c>
      <c r="K391" s="9">
        <f t="shared" si="336"/>
        <v>0</v>
      </c>
      <c r="L391" s="9">
        <f t="shared" si="336"/>
        <v>0</v>
      </c>
      <c r="M391" s="9">
        <f t="shared" si="336"/>
        <v>0</v>
      </c>
      <c r="N391" s="9">
        <f t="shared" si="336"/>
        <v>0</v>
      </c>
      <c r="O391" s="9">
        <f t="shared" si="336"/>
        <v>0</v>
      </c>
      <c r="P391" s="9">
        <f t="shared" si="336"/>
        <v>0</v>
      </c>
      <c r="Q391" s="9">
        <f t="shared" si="336"/>
        <v>0</v>
      </c>
      <c r="R391" s="9">
        <f t="shared" si="336"/>
        <v>0</v>
      </c>
      <c r="S391" s="9">
        <f t="shared" si="336"/>
        <v>0</v>
      </c>
      <c r="T391" s="9">
        <f t="shared" si="336"/>
        <v>0</v>
      </c>
      <c r="U391" s="9">
        <f t="shared" si="336"/>
        <v>0</v>
      </c>
      <c r="V391" s="9">
        <f t="shared" si="336"/>
        <v>0</v>
      </c>
      <c r="W391" s="9">
        <f t="shared" si="336"/>
        <v>0</v>
      </c>
      <c r="X391" s="9">
        <f t="shared" si="336"/>
        <v>0</v>
      </c>
      <c r="Y391" s="9">
        <f t="shared" si="336"/>
        <v>0</v>
      </c>
      <c r="Z391" s="9">
        <f t="shared" si="336"/>
        <v>0</v>
      </c>
      <c r="AA391" s="9">
        <f t="shared" si="336"/>
        <v>0</v>
      </c>
      <c r="AB391" s="9">
        <f t="shared" si="336"/>
        <v>0</v>
      </c>
      <c r="AC391" s="526">
        <f t="shared" si="337"/>
        <v>0</v>
      </c>
      <c r="AD391" s="9">
        <f t="shared" si="338"/>
        <v>0</v>
      </c>
      <c r="AE391" s="9">
        <f t="shared" si="338"/>
        <v>0</v>
      </c>
      <c r="AF391" s="9">
        <f t="shared" si="338"/>
        <v>0</v>
      </c>
      <c r="AG391" s="9">
        <f t="shared" si="338"/>
        <v>0</v>
      </c>
      <c r="AH391" s="9">
        <f t="shared" si="338"/>
        <v>0</v>
      </c>
      <c r="AI391" s="9">
        <f t="shared" si="338"/>
        <v>0</v>
      </c>
      <c r="AJ391" s="9">
        <f t="shared" si="338"/>
        <v>0</v>
      </c>
      <c r="AK391" s="9">
        <f t="shared" si="338"/>
        <v>0</v>
      </c>
      <c r="AL391" s="9">
        <f t="shared" si="338"/>
        <v>0</v>
      </c>
      <c r="AM391" s="9">
        <f t="shared" si="338"/>
        <v>0</v>
      </c>
    </row>
    <row r="392" spans="1:39" outlineLevel="2">
      <c r="A392" s="11">
        <f>ROW()</f>
        <v>392</v>
      </c>
      <c r="C392" s="6" t="s">
        <v>474</v>
      </c>
      <c r="D392" s="39"/>
      <c r="E392" s="922">
        <v>0</v>
      </c>
      <c r="F392" s="39"/>
      <c r="G392" s="39"/>
      <c r="H392" s="39"/>
      <c r="I392" s="9">
        <f t="shared" si="336"/>
        <v>0</v>
      </c>
      <c r="J392" s="9">
        <f t="shared" si="336"/>
        <v>0</v>
      </c>
      <c r="K392" s="9">
        <f t="shared" si="336"/>
        <v>0</v>
      </c>
      <c r="L392" s="9">
        <f t="shared" si="336"/>
        <v>0</v>
      </c>
      <c r="M392" s="9">
        <f t="shared" si="336"/>
        <v>0</v>
      </c>
      <c r="N392" s="9">
        <f t="shared" si="336"/>
        <v>0</v>
      </c>
      <c r="O392" s="9">
        <f t="shared" si="336"/>
        <v>0</v>
      </c>
      <c r="P392" s="9">
        <f t="shared" si="336"/>
        <v>0</v>
      </c>
      <c r="Q392" s="9">
        <f t="shared" si="336"/>
        <v>0</v>
      </c>
      <c r="R392" s="9">
        <f t="shared" si="336"/>
        <v>0</v>
      </c>
      <c r="S392" s="9">
        <f t="shared" si="336"/>
        <v>0</v>
      </c>
      <c r="T392" s="9">
        <f t="shared" si="336"/>
        <v>0</v>
      </c>
      <c r="U392" s="9">
        <f t="shared" si="336"/>
        <v>0</v>
      </c>
      <c r="V392" s="9">
        <f t="shared" si="336"/>
        <v>0</v>
      </c>
      <c r="W392" s="9">
        <f t="shared" si="336"/>
        <v>0</v>
      </c>
      <c r="X392" s="9">
        <f t="shared" si="336"/>
        <v>0</v>
      </c>
      <c r="Y392" s="9">
        <f t="shared" si="336"/>
        <v>0</v>
      </c>
      <c r="Z392" s="9">
        <f t="shared" si="336"/>
        <v>0</v>
      </c>
      <c r="AA392" s="9">
        <f t="shared" si="336"/>
        <v>0</v>
      </c>
      <c r="AB392" s="9">
        <f t="shared" si="336"/>
        <v>0</v>
      </c>
      <c r="AC392" s="526">
        <f t="shared" si="337"/>
        <v>0</v>
      </c>
      <c r="AD392" s="9">
        <f t="shared" si="338"/>
        <v>0</v>
      </c>
      <c r="AE392" s="9">
        <f t="shared" si="338"/>
        <v>0</v>
      </c>
      <c r="AF392" s="9">
        <f t="shared" si="338"/>
        <v>0</v>
      </c>
      <c r="AG392" s="9">
        <f t="shared" si="338"/>
        <v>0</v>
      </c>
      <c r="AH392" s="9">
        <f t="shared" si="338"/>
        <v>0</v>
      </c>
      <c r="AI392" s="9">
        <f t="shared" ref="AI392:AM392" si="339">AH452</f>
        <v>0</v>
      </c>
      <c r="AJ392" s="9">
        <f t="shared" si="339"/>
        <v>0</v>
      </c>
      <c r="AK392" s="9">
        <f t="shared" si="339"/>
        <v>0</v>
      </c>
      <c r="AL392" s="9">
        <f t="shared" si="339"/>
        <v>0</v>
      </c>
      <c r="AM392" s="9">
        <f t="shared" si="339"/>
        <v>0</v>
      </c>
    </row>
    <row r="393" spans="1:39" outlineLevel="2">
      <c r="A393" s="11">
        <f>ROW()</f>
        <v>393</v>
      </c>
      <c r="C393" s="6" t="s">
        <v>477</v>
      </c>
      <c r="D393" s="39"/>
      <c r="E393" s="922">
        <v>0</v>
      </c>
      <c r="F393" s="39"/>
      <c r="G393" s="39"/>
      <c r="H393" s="39"/>
      <c r="I393" s="9">
        <f t="shared" si="336"/>
        <v>0</v>
      </c>
      <c r="J393" s="9">
        <f t="shared" si="336"/>
        <v>0</v>
      </c>
      <c r="K393" s="9">
        <f t="shared" si="336"/>
        <v>0</v>
      </c>
      <c r="L393" s="9">
        <f t="shared" si="336"/>
        <v>0</v>
      </c>
      <c r="M393" s="9">
        <f t="shared" si="336"/>
        <v>0</v>
      </c>
      <c r="N393" s="9">
        <f t="shared" si="336"/>
        <v>0</v>
      </c>
      <c r="O393" s="9">
        <f t="shared" si="336"/>
        <v>0</v>
      </c>
      <c r="P393" s="9">
        <f t="shared" si="336"/>
        <v>0</v>
      </c>
      <c r="Q393" s="9">
        <f t="shared" si="336"/>
        <v>0</v>
      </c>
      <c r="R393" s="9">
        <f t="shared" si="336"/>
        <v>0</v>
      </c>
      <c r="S393" s="9">
        <f t="shared" si="336"/>
        <v>0</v>
      </c>
      <c r="T393" s="9">
        <f t="shared" si="336"/>
        <v>0</v>
      </c>
      <c r="U393" s="9">
        <f t="shared" si="336"/>
        <v>0</v>
      </c>
      <c r="V393" s="9">
        <f t="shared" si="336"/>
        <v>0</v>
      </c>
      <c r="W393" s="9">
        <f t="shared" si="336"/>
        <v>0</v>
      </c>
      <c r="X393" s="9">
        <f t="shared" si="336"/>
        <v>0</v>
      </c>
      <c r="Y393" s="9">
        <f t="shared" si="336"/>
        <v>0</v>
      </c>
      <c r="Z393" s="9">
        <f t="shared" si="336"/>
        <v>0</v>
      </c>
      <c r="AA393" s="9">
        <f t="shared" si="336"/>
        <v>0</v>
      </c>
      <c r="AB393" s="9">
        <f t="shared" si="336"/>
        <v>0</v>
      </c>
      <c r="AC393" s="526">
        <f t="shared" si="337"/>
        <v>0</v>
      </c>
      <c r="AD393" s="9">
        <f t="shared" ref="AD393:AH394" si="340">AC453</f>
        <v>0</v>
      </c>
      <c r="AE393" s="9">
        <f t="shared" si="340"/>
        <v>0</v>
      </c>
      <c r="AF393" s="9">
        <f t="shared" si="340"/>
        <v>0</v>
      </c>
      <c r="AG393" s="9">
        <f t="shared" si="340"/>
        <v>0</v>
      </c>
      <c r="AH393" s="9">
        <f t="shared" si="340"/>
        <v>0</v>
      </c>
      <c r="AI393" s="9">
        <f t="shared" ref="AI393:AM393" si="341">AH453</f>
        <v>0</v>
      </c>
      <c r="AJ393" s="9">
        <f t="shared" si="341"/>
        <v>0</v>
      </c>
      <c r="AK393" s="9">
        <f t="shared" si="341"/>
        <v>0</v>
      </c>
      <c r="AL393" s="9">
        <f t="shared" si="341"/>
        <v>0</v>
      </c>
      <c r="AM393" s="9">
        <f t="shared" si="341"/>
        <v>0</v>
      </c>
    </row>
    <row r="394" spans="1:39" outlineLevel="2">
      <c r="A394" s="11">
        <f>ROW()</f>
        <v>394</v>
      </c>
      <c r="C394" s="6" t="s">
        <v>511</v>
      </c>
      <c r="D394" s="39"/>
      <c r="E394" s="922">
        <v>0</v>
      </c>
      <c r="F394" s="39"/>
      <c r="G394" s="39"/>
      <c r="H394" s="39"/>
      <c r="I394" s="9">
        <f t="shared" si="336"/>
        <v>0</v>
      </c>
      <c r="J394" s="9">
        <f t="shared" si="336"/>
        <v>0</v>
      </c>
      <c r="K394" s="9">
        <f t="shared" si="336"/>
        <v>0</v>
      </c>
      <c r="L394" s="9">
        <f t="shared" si="336"/>
        <v>0</v>
      </c>
      <c r="M394" s="9">
        <f t="shared" si="336"/>
        <v>0</v>
      </c>
      <c r="N394" s="9">
        <f t="shared" si="336"/>
        <v>0</v>
      </c>
      <c r="O394" s="9">
        <f t="shared" si="336"/>
        <v>0</v>
      </c>
      <c r="P394" s="9">
        <f t="shared" si="336"/>
        <v>0</v>
      </c>
      <c r="Q394" s="9">
        <f t="shared" si="336"/>
        <v>0</v>
      </c>
      <c r="R394" s="9">
        <f t="shared" si="336"/>
        <v>0</v>
      </c>
      <c r="S394" s="9">
        <f t="shared" si="336"/>
        <v>0</v>
      </c>
      <c r="T394" s="9">
        <f t="shared" si="336"/>
        <v>0</v>
      </c>
      <c r="U394" s="9">
        <f t="shared" si="336"/>
        <v>0</v>
      </c>
      <c r="V394" s="9">
        <f t="shared" si="336"/>
        <v>0</v>
      </c>
      <c r="W394" s="9">
        <f t="shared" si="336"/>
        <v>0</v>
      </c>
      <c r="X394" s="9">
        <f t="shared" si="336"/>
        <v>0</v>
      </c>
      <c r="Y394" s="9">
        <f t="shared" si="336"/>
        <v>0</v>
      </c>
      <c r="Z394" s="9">
        <f t="shared" si="336"/>
        <v>0</v>
      </c>
      <c r="AA394" s="9">
        <f t="shared" si="336"/>
        <v>0</v>
      </c>
      <c r="AB394" s="9">
        <f t="shared" si="336"/>
        <v>0</v>
      </c>
      <c r="AC394" s="526">
        <f t="shared" si="337"/>
        <v>0</v>
      </c>
      <c r="AD394" s="9">
        <f t="shared" si="340"/>
        <v>0</v>
      </c>
      <c r="AE394" s="9">
        <f t="shared" si="340"/>
        <v>0</v>
      </c>
      <c r="AF394" s="9">
        <f t="shared" si="340"/>
        <v>0</v>
      </c>
      <c r="AG394" s="9">
        <f t="shared" si="340"/>
        <v>0</v>
      </c>
      <c r="AH394" s="9">
        <f t="shared" si="340"/>
        <v>0</v>
      </c>
      <c r="AI394" s="9">
        <f t="shared" ref="AI394:AM394" si="342">AH454</f>
        <v>0</v>
      </c>
      <c r="AJ394" s="9">
        <f t="shared" si="342"/>
        <v>0</v>
      </c>
      <c r="AK394" s="9">
        <f t="shared" si="342"/>
        <v>0</v>
      </c>
      <c r="AL394" s="9">
        <f t="shared" si="342"/>
        <v>0</v>
      </c>
      <c r="AM394" s="9">
        <f t="shared" si="342"/>
        <v>0</v>
      </c>
    </row>
    <row r="395" spans="1:39" outlineLevel="2">
      <c r="A395" s="11">
        <f>ROW()</f>
        <v>395</v>
      </c>
      <c r="C395" s="6" t="s">
        <v>655</v>
      </c>
      <c r="D395" s="39"/>
      <c r="E395" s="922"/>
      <c r="F395" s="39"/>
      <c r="G395" s="39"/>
      <c r="H395" s="3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526"/>
      <c r="AD395" s="9"/>
      <c r="AE395" s="9"/>
      <c r="AF395" s="9"/>
      <c r="AG395" s="9"/>
      <c r="AH395" s="9"/>
      <c r="AI395" s="9">
        <f t="shared" ref="AI395:AM395" si="343">AH455</f>
        <v>0</v>
      </c>
      <c r="AJ395" s="9">
        <f t="shared" si="343"/>
        <v>0</v>
      </c>
      <c r="AK395" s="9">
        <f t="shared" si="343"/>
        <v>0</v>
      </c>
      <c r="AL395" s="9">
        <f t="shared" si="343"/>
        <v>0</v>
      </c>
      <c r="AM395" s="9">
        <f t="shared" si="343"/>
        <v>0</v>
      </c>
    </row>
    <row r="396" spans="1:39" outlineLevel="2">
      <c r="A396" s="11">
        <f>ROW()</f>
        <v>396</v>
      </c>
      <c r="C396" s="6" t="s">
        <v>656</v>
      </c>
      <c r="D396" s="39"/>
      <c r="E396" s="922"/>
      <c r="F396" s="39"/>
      <c r="G396" s="39"/>
      <c r="H396" s="3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526"/>
      <c r="AD396" s="9"/>
      <c r="AE396" s="9"/>
      <c r="AF396" s="9"/>
      <c r="AG396" s="9"/>
      <c r="AH396" s="9"/>
      <c r="AI396" s="9"/>
      <c r="AJ396" s="9"/>
      <c r="AK396" s="9"/>
      <c r="AL396" s="9"/>
      <c r="AM396" s="9"/>
    </row>
    <row r="397" spans="1:39" outlineLevel="2">
      <c r="A397" s="11">
        <f>ROW()</f>
        <v>397</v>
      </c>
      <c r="C397" s="6" t="s">
        <v>667</v>
      </c>
      <c r="D397" s="39"/>
      <c r="E397" s="922"/>
      <c r="F397" s="39"/>
      <c r="G397" s="39"/>
      <c r="H397" s="3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526"/>
      <c r="AD397" s="9"/>
      <c r="AE397" s="9"/>
      <c r="AF397" s="9"/>
      <c r="AG397" s="9"/>
      <c r="AH397" s="9"/>
      <c r="AI397" s="9"/>
      <c r="AJ397" s="9"/>
      <c r="AK397" s="9"/>
      <c r="AL397" s="9"/>
      <c r="AM397" s="9"/>
    </row>
    <row r="398" spans="1:39" outlineLevel="2">
      <c r="A398" s="11">
        <f>ROW()</f>
        <v>398</v>
      </c>
      <c r="C398" s="6" t="s">
        <v>212</v>
      </c>
      <c r="D398" s="39"/>
      <c r="E398" s="922">
        <v>0</v>
      </c>
      <c r="F398" s="39"/>
      <c r="G398" s="39"/>
      <c r="H398" s="39"/>
      <c r="I398" s="9">
        <f t="shared" ref="I398:X399" si="344">H458</f>
        <v>0</v>
      </c>
      <c r="J398" s="9">
        <f t="shared" si="344"/>
        <v>0</v>
      </c>
      <c r="K398" s="9">
        <f t="shared" si="344"/>
        <v>0</v>
      </c>
      <c r="L398" s="9">
        <f t="shared" si="344"/>
        <v>0</v>
      </c>
      <c r="M398" s="9">
        <f t="shared" si="344"/>
        <v>0</v>
      </c>
      <c r="N398" s="9">
        <f t="shared" si="344"/>
        <v>0</v>
      </c>
      <c r="O398" s="9">
        <f t="shared" si="344"/>
        <v>0</v>
      </c>
      <c r="P398" s="9">
        <f t="shared" si="344"/>
        <v>0</v>
      </c>
      <c r="Q398" s="9">
        <f t="shared" si="344"/>
        <v>0</v>
      </c>
      <c r="R398" s="9">
        <f t="shared" si="344"/>
        <v>0</v>
      </c>
      <c r="S398" s="9">
        <f t="shared" si="344"/>
        <v>0</v>
      </c>
      <c r="T398" s="9">
        <f t="shared" si="344"/>
        <v>0</v>
      </c>
      <c r="U398" s="9">
        <f t="shared" si="344"/>
        <v>0</v>
      </c>
      <c r="V398" s="9">
        <f t="shared" si="344"/>
        <v>0</v>
      </c>
      <c r="W398" s="9">
        <f t="shared" si="344"/>
        <v>0</v>
      </c>
      <c r="X398" s="9">
        <f t="shared" si="344"/>
        <v>0</v>
      </c>
      <c r="Y398" s="9">
        <f t="shared" ref="Y398:AM399" si="345">X458</f>
        <v>0</v>
      </c>
      <c r="Z398" s="9">
        <f t="shared" si="345"/>
        <v>0</v>
      </c>
      <c r="AA398" s="9">
        <f t="shared" si="345"/>
        <v>0</v>
      </c>
      <c r="AB398" s="9">
        <f t="shared" si="345"/>
        <v>0</v>
      </c>
      <c r="AC398" s="526">
        <f t="shared" si="337"/>
        <v>0</v>
      </c>
      <c r="AD398" s="9">
        <f t="shared" ref="AD398:AD399" si="346">AC458</f>
        <v>0</v>
      </c>
      <c r="AE398" s="9">
        <f t="shared" si="345"/>
        <v>0</v>
      </c>
      <c r="AF398" s="9">
        <f t="shared" si="345"/>
        <v>0</v>
      </c>
      <c r="AG398" s="9">
        <f t="shared" si="345"/>
        <v>0</v>
      </c>
      <c r="AH398" s="9">
        <f t="shared" si="345"/>
        <v>0</v>
      </c>
      <c r="AI398" s="9">
        <f t="shared" si="345"/>
        <v>0</v>
      </c>
      <c r="AJ398" s="9">
        <f t="shared" si="345"/>
        <v>0</v>
      </c>
      <c r="AK398" s="9">
        <f t="shared" si="345"/>
        <v>0</v>
      </c>
      <c r="AL398" s="9">
        <f t="shared" si="345"/>
        <v>0</v>
      </c>
      <c r="AM398" s="9">
        <f t="shared" si="345"/>
        <v>0</v>
      </c>
    </row>
    <row r="399" spans="1:39" outlineLevel="2">
      <c r="A399" s="11">
        <f>ROW()</f>
        <v>399</v>
      </c>
      <c r="C399" s="30" t="s">
        <v>362</v>
      </c>
      <c r="D399" s="90"/>
      <c r="E399" s="925">
        <v>0</v>
      </c>
      <c r="F399" s="90"/>
      <c r="G399" s="90"/>
      <c r="H399" s="90"/>
      <c r="I399" s="15">
        <f t="shared" si="344"/>
        <v>0</v>
      </c>
      <c r="J399" s="15">
        <f t="shared" si="344"/>
        <v>0</v>
      </c>
      <c r="K399" s="15">
        <f t="shared" si="344"/>
        <v>0</v>
      </c>
      <c r="L399" s="15">
        <f t="shared" si="344"/>
        <v>0</v>
      </c>
      <c r="M399" s="15">
        <f t="shared" si="344"/>
        <v>0</v>
      </c>
      <c r="N399" s="15">
        <f t="shared" si="344"/>
        <v>0</v>
      </c>
      <c r="O399" s="15">
        <f t="shared" si="344"/>
        <v>0</v>
      </c>
      <c r="P399" s="15">
        <f t="shared" si="344"/>
        <v>0</v>
      </c>
      <c r="Q399" s="15">
        <f t="shared" si="344"/>
        <v>0</v>
      </c>
      <c r="R399" s="15">
        <f t="shared" si="344"/>
        <v>0</v>
      </c>
      <c r="S399" s="15">
        <f t="shared" si="344"/>
        <v>0</v>
      </c>
      <c r="T399" s="15">
        <f t="shared" si="344"/>
        <v>0</v>
      </c>
      <c r="U399" s="15">
        <f t="shared" si="344"/>
        <v>0</v>
      </c>
      <c r="V399" s="15">
        <f t="shared" si="344"/>
        <v>0</v>
      </c>
      <c r="W399" s="15">
        <f t="shared" si="344"/>
        <v>0</v>
      </c>
      <c r="X399" s="15">
        <f t="shared" si="344"/>
        <v>0</v>
      </c>
      <c r="Y399" s="15">
        <f t="shared" si="345"/>
        <v>0</v>
      </c>
      <c r="Z399" s="15">
        <f t="shared" si="345"/>
        <v>0</v>
      </c>
      <c r="AA399" s="15">
        <f t="shared" si="345"/>
        <v>0</v>
      </c>
      <c r="AB399" s="15">
        <f t="shared" si="345"/>
        <v>0</v>
      </c>
      <c r="AC399" s="527">
        <f t="shared" si="337"/>
        <v>0</v>
      </c>
      <c r="AD399" s="15">
        <f t="shared" si="346"/>
        <v>0</v>
      </c>
      <c r="AE399" s="15">
        <f t="shared" si="345"/>
        <v>0</v>
      </c>
      <c r="AF399" s="15">
        <f t="shared" si="345"/>
        <v>0</v>
      </c>
      <c r="AG399" s="15">
        <f t="shared" si="345"/>
        <v>0</v>
      </c>
      <c r="AH399" s="15">
        <f t="shared" si="345"/>
        <v>0</v>
      </c>
      <c r="AI399" s="15">
        <f t="shared" si="345"/>
        <v>0</v>
      </c>
      <c r="AJ399" s="15">
        <f t="shared" si="345"/>
        <v>0</v>
      </c>
      <c r="AK399" s="15">
        <f t="shared" si="345"/>
        <v>0</v>
      </c>
      <c r="AL399" s="15">
        <f t="shared" si="345"/>
        <v>0</v>
      </c>
      <c r="AM399" s="15">
        <f t="shared" si="345"/>
        <v>0</v>
      </c>
    </row>
    <row r="400" spans="1:39" outlineLevel="2">
      <c r="A400" s="11">
        <f>ROW()</f>
        <v>400</v>
      </c>
      <c r="C400" s="6" t="s">
        <v>1</v>
      </c>
      <c r="D400" s="39"/>
      <c r="E400" s="39">
        <f>SUM(E387:E399)</f>
        <v>4.7724324560886</v>
      </c>
      <c r="F400" s="39"/>
      <c r="G400" s="39"/>
      <c r="H400" s="39"/>
      <c r="I400" s="9">
        <f t="shared" ref="I400:AM400" si="347">SUM(I387:I399)</f>
        <v>0</v>
      </c>
      <c r="J400" s="9">
        <f t="shared" si="347"/>
        <v>9.6560030527748903</v>
      </c>
      <c r="K400" s="9">
        <f t="shared" si="347"/>
        <v>9.2382752323591077</v>
      </c>
      <c r="L400" s="9">
        <f t="shared" si="347"/>
        <v>8.8205474119433234</v>
      </c>
      <c r="M400" s="9">
        <f t="shared" si="347"/>
        <v>8.4028195915275408</v>
      </c>
      <c r="N400" s="9">
        <f t="shared" si="347"/>
        <v>7.9850917711117591</v>
      </c>
      <c r="O400" s="9">
        <f t="shared" si="347"/>
        <v>7.6012451910294221</v>
      </c>
      <c r="P400" s="9">
        <f t="shared" si="347"/>
        <v>7.2173986109470851</v>
      </c>
      <c r="Q400" s="9">
        <f t="shared" si="347"/>
        <v>6.8335520308647482</v>
      </c>
      <c r="R400" s="9">
        <f t="shared" si="347"/>
        <v>6.4497054507824121</v>
      </c>
      <c r="S400" s="9">
        <f t="shared" si="347"/>
        <v>6.0658588707000751</v>
      </c>
      <c r="T400" s="9">
        <f t="shared" si="347"/>
        <v>9.7498262848296449</v>
      </c>
      <c r="U400" s="9">
        <f t="shared" si="347"/>
        <v>8.5952640728740697</v>
      </c>
      <c r="V400" s="9">
        <f t="shared" si="347"/>
        <v>8.2108441677150559</v>
      </c>
      <c r="W400" s="9">
        <f t="shared" si="347"/>
        <v>7.8264242625560438</v>
      </c>
      <c r="X400" s="9">
        <f t="shared" si="347"/>
        <v>7.4420043573970309</v>
      </c>
      <c r="Y400" s="9">
        <f t="shared" si="347"/>
        <v>7.057584452238018</v>
      </c>
      <c r="Z400" s="9">
        <f t="shared" si="347"/>
        <v>6.7245073675321088</v>
      </c>
      <c r="AA400" s="9">
        <f t="shared" si="347"/>
        <v>6.3914302828261995</v>
      </c>
      <c r="AB400" s="9">
        <f t="shared" si="347"/>
        <v>6.0583531981202903</v>
      </c>
      <c r="AC400" s="9">
        <f t="shared" si="347"/>
        <v>5.7252761134143784</v>
      </c>
      <c r="AD400" s="9">
        <f t="shared" si="347"/>
        <v>5.39219902870847</v>
      </c>
      <c r="AE400" s="9">
        <f t="shared" si="347"/>
        <v>5.0035845531702874</v>
      </c>
      <c r="AF400" s="9">
        <f t="shared" si="347"/>
        <v>4.6149700776321048</v>
      </c>
      <c r="AG400" s="9">
        <f t="shared" si="347"/>
        <v>4.2263556020939221</v>
      </c>
      <c r="AH400" s="9">
        <f t="shared" si="347"/>
        <v>3.8377411265557404</v>
      </c>
      <c r="AI400" s="9">
        <f t="shared" si="347"/>
        <v>3.4491266510175587</v>
      </c>
      <c r="AJ400" s="9">
        <f t="shared" si="347"/>
        <v>3.060512175479376</v>
      </c>
      <c r="AK400" s="9">
        <f t="shared" si="347"/>
        <v>2.6718976999411943</v>
      </c>
      <c r="AL400" s="9">
        <f t="shared" si="347"/>
        <v>2.2832832244030117</v>
      </c>
      <c r="AM400" s="9">
        <f t="shared" si="347"/>
        <v>1.8946687488648297</v>
      </c>
    </row>
    <row r="401" spans="1:39" outlineLevel="2">
      <c r="A401" s="11">
        <f>ROW()</f>
        <v>401</v>
      </c>
      <c r="B401" s="343" t="s">
        <v>31</v>
      </c>
      <c r="D401" s="39"/>
      <c r="E401" s="39"/>
      <c r="F401" s="39"/>
      <c r="G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</row>
    <row r="402" spans="1:39" outlineLevel="2">
      <c r="A402" s="11">
        <f>ROW()</f>
        <v>402</v>
      </c>
      <c r="C402" s="6" t="s">
        <v>2</v>
      </c>
      <c r="D402" s="39"/>
      <c r="E402" s="922">
        <v>0</v>
      </c>
      <c r="F402" s="39"/>
      <c r="G402" s="39"/>
      <c r="I402" s="39">
        <f>I$279</f>
        <v>2.6486802506319562</v>
      </c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</row>
    <row r="403" spans="1:39" outlineLevel="2">
      <c r="A403" s="11">
        <f>ROW()</f>
        <v>403</v>
      </c>
      <c r="C403" s="6" t="s">
        <v>3</v>
      </c>
      <c r="D403" s="39"/>
      <c r="E403" s="922">
        <v>0</v>
      </c>
      <c r="F403" s="39"/>
      <c r="G403" s="39"/>
      <c r="I403" s="39">
        <f>I$280</f>
        <v>-3.809354280263463</v>
      </c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</row>
    <row r="404" spans="1:39" outlineLevel="2">
      <c r="A404" s="11">
        <f>ROW()</f>
        <v>404</v>
      </c>
      <c r="C404" s="6" t="s">
        <v>4</v>
      </c>
      <c r="D404" s="39"/>
      <c r="E404" s="922">
        <v>0</v>
      </c>
      <c r="F404" s="39"/>
      <c r="G404" s="39"/>
      <c r="I404" s="39">
        <f>I$281</f>
        <v>1.0910708969463683</v>
      </c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</row>
    <row r="405" spans="1:39" outlineLevel="2">
      <c r="A405" s="11">
        <f>ROW()</f>
        <v>405</v>
      </c>
      <c r="C405" s="6" t="s">
        <v>5</v>
      </c>
      <c r="D405" s="39"/>
      <c r="E405" s="922">
        <v>0</v>
      </c>
      <c r="F405" s="39"/>
      <c r="G405" s="39"/>
      <c r="I405" s="39">
        <f>I$282</f>
        <v>9.7256061854600286</v>
      </c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</row>
    <row r="406" spans="1:39" outlineLevel="2">
      <c r="A406" s="11">
        <f>ROW()</f>
        <v>406</v>
      </c>
      <c r="C406" s="6" t="s">
        <v>473</v>
      </c>
      <c r="D406" s="39"/>
      <c r="E406" s="922">
        <v>0</v>
      </c>
      <c r="F406" s="39"/>
      <c r="G406" s="39"/>
      <c r="I406" s="39">
        <f>I$283</f>
        <v>0</v>
      </c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</row>
    <row r="407" spans="1:39" outlineLevel="2">
      <c r="A407" s="11">
        <f>ROW()</f>
        <v>407</v>
      </c>
      <c r="C407" s="6" t="s">
        <v>474</v>
      </c>
      <c r="D407" s="39"/>
      <c r="E407" s="922">
        <v>0</v>
      </c>
      <c r="F407" s="39"/>
      <c r="G407" s="39"/>
      <c r="I407" s="39">
        <f>I$284</f>
        <v>0</v>
      </c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</row>
    <row r="408" spans="1:39" outlineLevel="2">
      <c r="A408" s="11">
        <f>ROW()</f>
        <v>408</v>
      </c>
      <c r="C408" s="6" t="s">
        <v>477</v>
      </c>
      <c r="D408" s="39"/>
      <c r="E408" s="922">
        <v>0</v>
      </c>
      <c r="F408" s="39"/>
      <c r="G408" s="39"/>
      <c r="I408" s="39">
        <f>I$285</f>
        <v>0</v>
      </c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</row>
    <row r="409" spans="1:39" outlineLevel="2">
      <c r="A409" s="11">
        <f>ROW()</f>
        <v>409</v>
      </c>
      <c r="C409" s="6" t="s">
        <v>511</v>
      </c>
      <c r="D409" s="39"/>
      <c r="E409" s="922">
        <v>0</v>
      </c>
      <c r="F409" s="39"/>
      <c r="G409" s="39"/>
      <c r="I409" s="39">
        <f>I$286</f>
        <v>0</v>
      </c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</row>
    <row r="410" spans="1:39" outlineLevel="2">
      <c r="A410" s="11">
        <f>ROW()</f>
        <v>410</v>
      </c>
      <c r="C410" s="6" t="s">
        <v>655</v>
      </c>
      <c r="D410" s="39"/>
      <c r="E410" s="922"/>
      <c r="F410" s="39"/>
      <c r="G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</row>
    <row r="411" spans="1:39" outlineLevel="2">
      <c r="A411" s="11">
        <f>ROW()</f>
        <v>411</v>
      </c>
      <c r="C411" s="6" t="s">
        <v>656</v>
      </c>
      <c r="D411" s="39"/>
      <c r="E411" s="922"/>
      <c r="F411" s="39"/>
      <c r="G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</row>
    <row r="412" spans="1:39" outlineLevel="2">
      <c r="A412" s="11">
        <f>ROW()</f>
        <v>412</v>
      </c>
      <c r="C412" s="6" t="s">
        <v>667</v>
      </c>
      <c r="D412" s="39"/>
      <c r="E412" s="922"/>
      <c r="F412" s="39"/>
      <c r="G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</row>
    <row r="413" spans="1:39" outlineLevel="2">
      <c r="A413" s="11">
        <f>ROW()</f>
        <v>413</v>
      </c>
      <c r="C413" s="6" t="s">
        <v>212</v>
      </c>
      <c r="D413" s="39"/>
      <c r="E413" s="922">
        <v>0</v>
      </c>
      <c r="F413" s="39"/>
      <c r="G413" s="39"/>
      <c r="I413" s="39">
        <f>I$290</f>
        <v>0</v>
      </c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</row>
    <row r="414" spans="1:39" outlineLevel="2">
      <c r="A414" s="11">
        <f>ROW()</f>
        <v>414</v>
      </c>
      <c r="C414" s="30" t="s">
        <v>362</v>
      </c>
      <c r="D414" s="90"/>
      <c r="E414" s="925">
        <v>0</v>
      </c>
      <c r="F414" s="90"/>
      <c r="G414" s="90"/>
      <c r="H414" s="90"/>
      <c r="I414" s="90">
        <f>I$291</f>
        <v>0</v>
      </c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  <c r="AJ414" s="90"/>
      <c r="AK414" s="90"/>
      <c r="AL414" s="90"/>
      <c r="AM414" s="90"/>
    </row>
    <row r="415" spans="1:39" outlineLevel="2">
      <c r="A415" s="11">
        <f>ROW()</f>
        <v>415</v>
      </c>
      <c r="C415" s="6" t="s">
        <v>1</v>
      </c>
      <c r="D415" s="39"/>
      <c r="E415" s="39">
        <f>SUM(E402:E414)</f>
        <v>0</v>
      </c>
      <c r="F415" s="39"/>
      <c r="G415" s="39"/>
      <c r="H415" s="39"/>
      <c r="I415" s="9">
        <f t="shared" ref="I415" si="348">SUM(I402:I414)</f>
        <v>9.6560030527748903</v>
      </c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</row>
    <row r="416" spans="1:39" outlineLevel="2">
      <c r="A416" s="11">
        <f>ROW()</f>
        <v>416</v>
      </c>
      <c r="B416" s="343" t="s">
        <v>657</v>
      </c>
      <c r="D416" s="39"/>
      <c r="E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</row>
    <row r="417" spans="1:39" outlineLevel="2">
      <c r="A417" s="11">
        <f>ROW()</f>
        <v>417</v>
      </c>
      <c r="C417" s="6" t="s">
        <v>2</v>
      </c>
      <c r="D417" s="39"/>
      <c r="E417" s="922">
        <v>0</v>
      </c>
      <c r="F417" s="31"/>
      <c r="G417" s="39"/>
      <c r="H417" s="39"/>
      <c r="I417" s="39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>
        <f>-Inputs!T2106</f>
        <v>0</v>
      </c>
      <c r="U417" s="13">
        <f>-Inputs!U2106</f>
        <v>0</v>
      </c>
      <c r="V417" s="13">
        <f>-Inputs!V2106</f>
        <v>0</v>
      </c>
      <c r="W417" s="13">
        <f>-Inputs!W2106</f>
        <v>0</v>
      </c>
      <c r="X417" s="13">
        <f>-Inputs!X2106</f>
        <v>0</v>
      </c>
      <c r="Y417" s="13">
        <f>-Inputs!Y2106</f>
        <v>0</v>
      </c>
      <c r="Z417" s="13">
        <f>-Inputs!Z2106</f>
        <v>0</v>
      </c>
      <c r="AA417" s="13">
        <f>-Inputs!AA2106</f>
        <v>0</v>
      </c>
      <c r="AB417" s="13">
        <f>-Inputs!AB2106</f>
        <v>0</v>
      </c>
      <c r="AC417" s="526">
        <f t="shared" ref="AC417:AC429" si="349">$E417*$E$51</f>
        <v>0</v>
      </c>
      <c r="AD417" s="13">
        <f>-Inputs!AD2106</f>
        <v>0</v>
      </c>
      <c r="AE417" s="13">
        <f>-Inputs!AE2106</f>
        <v>0</v>
      </c>
      <c r="AF417" s="13">
        <f>-Inputs!AF2106</f>
        <v>0</v>
      </c>
      <c r="AG417" s="13">
        <f>-Inputs!AG2106</f>
        <v>0</v>
      </c>
      <c r="AH417" s="13">
        <f>-Inputs!AH2106</f>
        <v>0</v>
      </c>
      <c r="AI417" s="13">
        <f>-Inputs!AI2106</f>
        <v>0</v>
      </c>
      <c r="AJ417" s="13">
        <f>-Inputs!AJ2106</f>
        <v>0</v>
      </c>
      <c r="AK417" s="13">
        <f>-Inputs!AK2106</f>
        <v>0</v>
      </c>
      <c r="AL417" s="13">
        <f>-Inputs!AL2106</f>
        <v>0</v>
      </c>
      <c r="AM417" s="13">
        <f>-Inputs!AM2106</f>
        <v>0</v>
      </c>
    </row>
    <row r="418" spans="1:39" outlineLevel="2">
      <c r="A418" s="11">
        <f>ROW()</f>
        <v>418</v>
      </c>
      <c r="C418" s="6" t="s">
        <v>3</v>
      </c>
      <c r="D418" s="39"/>
      <c r="E418" s="922">
        <v>0</v>
      </c>
      <c r="F418" s="31"/>
      <c r="G418" s="39"/>
      <c r="H418" s="39"/>
      <c r="I418" s="39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>
        <f>-Inputs!T2107</f>
        <v>0</v>
      </c>
      <c r="U418" s="13">
        <f>-Inputs!U2107</f>
        <v>0</v>
      </c>
      <c r="V418" s="13">
        <f>-Inputs!V2107</f>
        <v>0</v>
      </c>
      <c r="W418" s="13">
        <f>-Inputs!W2107</f>
        <v>0</v>
      </c>
      <c r="X418" s="13">
        <f>-Inputs!X2107</f>
        <v>0</v>
      </c>
      <c r="Y418" s="13">
        <f>-Inputs!Y2107</f>
        <v>0</v>
      </c>
      <c r="Z418" s="13">
        <f>-Inputs!Z2107</f>
        <v>0</v>
      </c>
      <c r="AA418" s="13">
        <f>-Inputs!AA2107</f>
        <v>0</v>
      </c>
      <c r="AB418" s="13">
        <f>-Inputs!AB2107</f>
        <v>0</v>
      </c>
      <c r="AC418" s="526">
        <f t="shared" si="349"/>
        <v>0</v>
      </c>
      <c r="AD418" s="13">
        <f>-Inputs!AD2107</f>
        <v>0</v>
      </c>
      <c r="AE418" s="13">
        <f>-Inputs!AE2107</f>
        <v>0</v>
      </c>
      <c r="AF418" s="13">
        <f>-Inputs!AF2107</f>
        <v>0</v>
      </c>
      <c r="AG418" s="13">
        <f>-Inputs!AG2107</f>
        <v>0</v>
      </c>
      <c r="AH418" s="13">
        <f>-Inputs!AH2107</f>
        <v>0</v>
      </c>
      <c r="AI418" s="13">
        <f>-Inputs!AI2107</f>
        <v>0</v>
      </c>
      <c r="AJ418" s="13">
        <f>-Inputs!AJ2107</f>
        <v>0</v>
      </c>
      <c r="AK418" s="13">
        <f>-Inputs!AK2107</f>
        <v>0</v>
      </c>
      <c r="AL418" s="13">
        <f>-Inputs!AL2107</f>
        <v>0</v>
      </c>
      <c r="AM418" s="13">
        <f>-Inputs!AM2107</f>
        <v>0</v>
      </c>
    </row>
    <row r="419" spans="1:39" outlineLevel="2">
      <c r="A419" s="11">
        <f>ROW()</f>
        <v>419</v>
      </c>
      <c r="C419" s="6" t="s">
        <v>4</v>
      </c>
      <c r="D419" s="39"/>
      <c r="E419" s="922">
        <v>0</v>
      </c>
      <c r="F419" s="31"/>
      <c r="G419" s="39"/>
      <c r="H419" s="39"/>
      <c r="I419" s="39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>
        <f>-Inputs!T2108</f>
        <v>0</v>
      </c>
      <c r="U419" s="13">
        <f>-Inputs!U2108</f>
        <v>0</v>
      </c>
      <c r="V419" s="13">
        <f>-Inputs!V2108</f>
        <v>0</v>
      </c>
      <c r="W419" s="13">
        <f>-Inputs!W2108</f>
        <v>0</v>
      </c>
      <c r="X419" s="13">
        <f>-Inputs!X2108</f>
        <v>0</v>
      </c>
      <c r="Y419" s="13">
        <f>-Inputs!Y2108</f>
        <v>0</v>
      </c>
      <c r="Z419" s="13">
        <f>-Inputs!Z2108</f>
        <v>0</v>
      </c>
      <c r="AA419" s="13">
        <f>-Inputs!AA2108</f>
        <v>0</v>
      </c>
      <c r="AB419" s="13">
        <f>-Inputs!AB2108</f>
        <v>0</v>
      </c>
      <c r="AC419" s="526">
        <f t="shared" si="349"/>
        <v>0</v>
      </c>
      <c r="AD419" s="13">
        <f>-Inputs!AD2108</f>
        <v>0</v>
      </c>
      <c r="AE419" s="13">
        <f>-Inputs!AE2108</f>
        <v>0</v>
      </c>
      <c r="AF419" s="13">
        <f>-Inputs!AF2108</f>
        <v>0</v>
      </c>
      <c r="AG419" s="13">
        <f>-Inputs!AG2108</f>
        <v>0</v>
      </c>
      <c r="AH419" s="13">
        <f>-Inputs!AH2108</f>
        <v>0</v>
      </c>
      <c r="AI419" s="13">
        <f>-Inputs!AI2108</f>
        <v>0</v>
      </c>
      <c r="AJ419" s="13">
        <f>-Inputs!AJ2108</f>
        <v>0</v>
      </c>
      <c r="AK419" s="13">
        <f>-Inputs!AK2108</f>
        <v>0</v>
      </c>
      <c r="AL419" s="13">
        <f>-Inputs!AL2108</f>
        <v>0</v>
      </c>
      <c r="AM419" s="13">
        <f>-Inputs!AM2108</f>
        <v>0</v>
      </c>
    </row>
    <row r="420" spans="1:39" outlineLevel="2">
      <c r="A420" s="11">
        <f>ROW()</f>
        <v>420</v>
      </c>
      <c r="C420" s="6" t="s">
        <v>5</v>
      </c>
      <c r="D420" s="39"/>
      <c r="E420" s="922">
        <v>0</v>
      </c>
      <c r="F420" s="31"/>
      <c r="G420" s="39"/>
      <c r="H420" s="39"/>
      <c r="I420" s="39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>
        <f>-Inputs!T2109</f>
        <v>-0.77014230679656315</v>
      </c>
      <c r="U420" s="13">
        <f>-Inputs!U2109</f>
        <v>0</v>
      </c>
      <c r="V420" s="13">
        <f>-Inputs!V2109</f>
        <v>0</v>
      </c>
      <c r="W420" s="13">
        <f>-Inputs!W2109</f>
        <v>0</v>
      </c>
      <c r="X420" s="13">
        <f>-Inputs!X2109</f>
        <v>0</v>
      </c>
      <c r="Y420" s="13">
        <f>-Inputs!Y2109</f>
        <v>0</v>
      </c>
      <c r="Z420" s="13">
        <f>-Inputs!Z2109</f>
        <v>0</v>
      </c>
      <c r="AA420" s="13">
        <f>-Inputs!AA2109</f>
        <v>0</v>
      </c>
      <c r="AB420" s="13">
        <f>-Inputs!AB2109</f>
        <v>0</v>
      </c>
      <c r="AC420" s="526">
        <f t="shared" si="349"/>
        <v>0</v>
      </c>
      <c r="AD420" s="13">
        <f>-Inputs!AD2109</f>
        <v>0</v>
      </c>
      <c r="AE420" s="13">
        <f>-Inputs!AE2109</f>
        <v>0</v>
      </c>
      <c r="AF420" s="13">
        <f>-Inputs!AF2109</f>
        <v>0</v>
      </c>
      <c r="AG420" s="13">
        <f>-Inputs!AG2109</f>
        <v>0</v>
      </c>
      <c r="AH420" s="13">
        <f>-Inputs!AH2109</f>
        <v>0</v>
      </c>
      <c r="AI420" s="13">
        <f>-Inputs!AI2109</f>
        <v>0</v>
      </c>
      <c r="AJ420" s="13">
        <f>-Inputs!AJ2109</f>
        <v>0</v>
      </c>
      <c r="AK420" s="13">
        <f>-Inputs!AK2109</f>
        <v>0</v>
      </c>
      <c r="AL420" s="13">
        <f>-Inputs!AL2109</f>
        <v>0</v>
      </c>
      <c r="AM420" s="13">
        <f>-Inputs!AM2109</f>
        <v>0</v>
      </c>
    </row>
    <row r="421" spans="1:39" outlineLevel="2">
      <c r="A421" s="11">
        <f>ROW()</f>
        <v>421</v>
      </c>
      <c r="C421" s="6" t="s">
        <v>473</v>
      </c>
      <c r="D421" s="39"/>
      <c r="E421" s="922">
        <v>0</v>
      </c>
      <c r="F421" s="31"/>
      <c r="G421" s="39"/>
      <c r="H421" s="39"/>
      <c r="I421" s="39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>
        <f>-Inputs!T2110</f>
        <v>0</v>
      </c>
      <c r="U421" s="13">
        <f>-Inputs!U2110</f>
        <v>0</v>
      </c>
      <c r="V421" s="13">
        <f>-Inputs!V2110</f>
        <v>0</v>
      </c>
      <c r="W421" s="13">
        <f>-Inputs!W2110</f>
        <v>0</v>
      </c>
      <c r="X421" s="13">
        <f>-Inputs!X2110</f>
        <v>0</v>
      </c>
      <c r="Y421" s="13">
        <f>-Inputs!Y2110</f>
        <v>0</v>
      </c>
      <c r="Z421" s="13">
        <f>-Inputs!Z2110</f>
        <v>0</v>
      </c>
      <c r="AA421" s="13">
        <f>-Inputs!AA2110</f>
        <v>0</v>
      </c>
      <c r="AB421" s="13">
        <f>-Inputs!AB2110</f>
        <v>0</v>
      </c>
      <c r="AC421" s="526">
        <f t="shared" si="349"/>
        <v>0</v>
      </c>
      <c r="AD421" s="13">
        <f>-Inputs!AD2110</f>
        <v>0</v>
      </c>
      <c r="AE421" s="13">
        <f>-Inputs!AE2110</f>
        <v>0</v>
      </c>
      <c r="AF421" s="13">
        <f>-Inputs!AF2110</f>
        <v>0</v>
      </c>
      <c r="AG421" s="13">
        <f>-Inputs!AG2110</f>
        <v>0</v>
      </c>
      <c r="AH421" s="13">
        <f>-Inputs!AH2110</f>
        <v>0</v>
      </c>
      <c r="AI421" s="13">
        <f>-Inputs!AI2110</f>
        <v>0</v>
      </c>
      <c r="AJ421" s="13">
        <f>-Inputs!AJ2110</f>
        <v>0</v>
      </c>
      <c r="AK421" s="13">
        <f>-Inputs!AK2110</f>
        <v>0</v>
      </c>
      <c r="AL421" s="13">
        <f>-Inputs!AL2110</f>
        <v>0</v>
      </c>
      <c r="AM421" s="13">
        <f>-Inputs!AM2110</f>
        <v>0</v>
      </c>
    </row>
    <row r="422" spans="1:39" outlineLevel="2">
      <c r="A422" s="11">
        <f>ROW()</f>
        <v>422</v>
      </c>
      <c r="C422" s="6" t="s">
        <v>474</v>
      </c>
      <c r="D422" s="39"/>
      <c r="E422" s="922">
        <v>0</v>
      </c>
      <c r="F422" s="31"/>
      <c r="G422" s="39"/>
      <c r="H422" s="39"/>
      <c r="I422" s="39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>
        <f>-Inputs!T2111</f>
        <v>0</v>
      </c>
      <c r="U422" s="13">
        <f>-Inputs!U2111</f>
        <v>0</v>
      </c>
      <c r="V422" s="13">
        <f>-Inputs!V2111</f>
        <v>0</v>
      </c>
      <c r="W422" s="13">
        <f>-Inputs!W2111</f>
        <v>0</v>
      </c>
      <c r="X422" s="13">
        <f>-Inputs!X2111</f>
        <v>0</v>
      </c>
      <c r="Y422" s="13">
        <f>-Inputs!Y2111</f>
        <v>0</v>
      </c>
      <c r="Z422" s="13">
        <f>-Inputs!Z2111</f>
        <v>0</v>
      </c>
      <c r="AA422" s="13">
        <f>-Inputs!AA2111</f>
        <v>0</v>
      </c>
      <c r="AB422" s="13">
        <f>-Inputs!AB2111</f>
        <v>0</v>
      </c>
      <c r="AC422" s="526">
        <f t="shared" si="349"/>
        <v>0</v>
      </c>
      <c r="AD422" s="13">
        <f>-Inputs!AD2111</f>
        <v>0</v>
      </c>
      <c r="AE422" s="13">
        <f>-Inputs!AE2111</f>
        <v>0</v>
      </c>
      <c r="AF422" s="13">
        <f>-Inputs!AF2111</f>
        <v>0</v>
      </c>
      <c r="AG422" s="13">
        <f>-Inputs!AG2111</f>
        <v>0</v>
      </c>
      <c r="AH422" s="13">
        <f>-Inputs!AH2111</f>
        <v>0</v>
      </c>
      <c r="AI422" s="13">
        <f>-Inputs!AI2111</f>
        <v>0</v>
      </c>
      <c r="AJ422" s="13">
        <f>-Inputs!AJ2111</f>
        <v>0</v>
      </c>
      <c r="AK422" s="13">
        <f>-Inputs!AK2111</f>
        <v>0</v>
      </c>
      <c r="AL422" s="13">
        <f>-Inputs!AL2111</f>
        <v>0</v>
      </c>
      <c r="AM422" s="13">
        <f>-Inputs!AM2111</f>
        <v>0</v>
      </c>
    </row>
    <row r="423" spans="1:39" outlineLevel="2">
      <c r="A423" s="11">
        <f>ROW()</f>
        <v>423</v>
      </c>
      <c r="C423" s="6" t="s">
        <v>477</v>
      </c>
      <c r="D423" s="39"/>
      <c r="E423" s="922">
        <v>0</v>
      </c>
      <c r="F423" s="31"/>
      <c r="G423" s="39"/>
      <c r="H423" s="39"/>
      <c r="I423" s="39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>
        <f>-Inputs!T2112</f>
        <v>0</v>
      </c>
      <c r="U423" s="13">
        <f>-Inputs!U2112</f>
        <v>0</v>
      </c>
      <c r="V423" s="13">
        <f>-Inputs!V2112</f>
        <v>0</v>
      </c>
      <c r="W423" s="13">
        <f>-Inputs!W2112</f>
        <v>0</v>
      </c>
      <c r="X423" s="13">
        <f>-Inputs!X2112</f>
        <v>0</v>
      </c>
      <c r="Y423" s="13">
        <f>-Inputs!Y2112</f>
        <v>0</v>
      </c>
      <c r="Z423" s="13">
        <f>-Inputs!Z2112</f>
        <v>0</v>
      </c>
      <c r="AA423" s="13">
        <f>-Inputs!AA2112</f>
        <v>0</v>
      </c>
      <c r="AB423" s="13">
        <f>-Inputs!AB2112</f>
        <v>0</v>
      </c>
      <c r="AC423" s="526">
        <f t="shared" si="349"/>
        <v>0</v>
      </c>
      <c r="AD423" s="13">
        <f>-Inputs!AD2112</f>
        <v>0</v>
      </c>
      <c r="AE423" s="13">
        <f>-Inputs!AE2112</f>
        <v>0</v>
      </c>
      <c r="AF423" s="13">
        <f>-Inputs!AF2112</f>
        <v>0</v>
      </c>
      <c r="AG423" s="13">
        <f>-Inputs!AG2112</f>
        <v>0</v>
      </c>
      <c r="AH423" s="13">
        <f>-Inputs!AH2112</f>
        <v>0</v>
      </c>
      <c r="AI423" s="13">
        <f>-Inputs!AI2112</f>
        <v>0</v>
      </c>
      <c r="AJ423" s="13">
        <f>-Inputs!AJ2112</f>
        <v>0</v>
      </c>
      <c r="AK423" s="13">
        <f>-Inputs!AK2112</f>
        <v>0</v>
      </c>
      <c r="AL423" s="13">
        <f>-Inputs!AL2112</f>
        <v>0</v>
      </c>
      <c r="AM423" s="13">
        <f>-Inputs!AM2112</f>
        <v>0</v>
      </c>
    </row>
    <row r="424" spans="1:39" outlineLevel="2">
      <c r="A424" s="11">
        <f>ROW()</f>
        <v>424</v>
      </c>
      <c r="C424" s="6" t="s">
        <v>511</v>
      </c>
      <c r="D424" s="39"/>
      <c r="E424" s="922">
        <v>0</v>
      </c>
      <c r="F424" s="31"/>
      <c r="G424" s="39"/>
      <c r="H424" s="39"/>
      <c r="I424" s="39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>
        <f>-Inputs!T2113</f>
        <v>0</v>
      </c>
      <c r="U424" s="13">
        <f>-Inputs!U2113</f>
        <v>0</v>
      </c>
      <c r="V424" s="13">
        <f>-Inputs!V2113</f>
        <v>0</v>
      </c>
      <c r="W424" s="13">
        <f>-Inputs!W2113</f>
        <v>0</v>
      </c>
      <c r="X424" s="13">
        <f>-Inputs!X2113</f>
        <v>0</v>
      </c>
      <c r="Y424" s="13">
        <f>-Inputs!Y2113</f>
        <v>0</v>
      </c>
      <c r="Z424" s="13">
        <f>-Inputs!Z2113</f>
        <v>0</v>
      </c>
      <c r="AA424" s="13">
        <f>-Inputs!AA2113</f>
        <v>0</v>
      </c>
      <c r="AB424" s="13">
        <f>-Inputs!AB2113</f>
        <v>0</v>
      </c>
      <c r="AC424" s="526">
        <f t="shared" si="349"/>
        <v>0</v>
      </c>
      <c r="AD424" s="13">
        <f>-Inputs!AD2113</f>
        <v>0</v>
      </c>
      <c r="AE424" s="13">
        <f>-Inputs!AE2113</f>
        <v>0</v>
      </c>
      <c r="AF424" s="13">
        <f>-Inputs!AF2113</f>
        <v>0</v>
      </c>
      <c r="AG424" s="13">
        <f>-Inputs!AG2113</f>
        <v>0</v>
      </c>
      <c r="AH424" s="13">
        <f>-Inputs!AH2113</f>
        <v>0</v>
      </c>
      <c r="AI424" s="13">
        <f>-Inputs!AI2113</f>
        <v>0</v>
      </c>
      <c r="AJ424" s="13">
        <f>-Inputs!AJ2113</f>
        <v>0</v>
      </c>
      <c r="AK424" s="13">
        <f>-Inputs!AK2113</f>
        <v>0</v>
      </c>
      <c r="AL424" s="13">
        <f>-Inputs!AL2113</f>
        <v>0</v>
      </c>
      <c r="AM424" s="13">
        <f>-Inputs!AM2113</f>
        <v>0</v>
      </c>
    </row>
    <row r="425" spans="1:39" outlineLevel="2">
      <c r="A425" s="11">
        <f>ROW()</f>
        <v>425</v>
      </c>
      <c r="C425" s="6" t="s">
        <v>655</v>
      </c>
      <c r="D425" s="39"/>
      <c r="E425" s="922"/>
      <c r="F425" s="31"/>
      <c r="G425" s="39"/>
      <c r="H425" s="39"/>
      <c r="I425" s="39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526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</row>
    <row r="426" spans="1:39" outlineLevel="2">
      <c r="A426" s="11">
        <f>ROW()</f>
        <v>426</v>
      </c>
      <c r="C426" s="6" t="s">
        <v>656</v>
      </c>
      <c r="D426" s="39"/>
      <c r="E426" s="922"/>
      <c r="F426" s="31"/>
      <c r="G426" s="39"/>
      <c r="H426" s="39"/>
      <c r="I426" s="39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526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</row>
    <row r="427" spans="1:39" outlineLevel="2">
      <c r="A427" s="11">
        <f>ROW()</f>
        <v>427</v>
      </c>
      <c r="C427" s="6" t="s">
        <v>667</v>
      </c>
      <c r="D427" s="39"/>
      <c r="E427" s="922"/>
      <c r="F427" s="31"/>
      <c r="G427" s="39"/>
      <c r="H427" s="39"/>
      <c r="I427" s="39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526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</row>
    <row r="428" spans="1:39" outlineLevel="2">
      <c r="A428" s="11">
        <f>ROW()</f>
        <v>428</v>
      </c>
      <c r="C428" s="6" t="s">
        <v>212</v>
      </c>
      <c r="D428" s="39"/>
      <c r="E428" s="922">
        <v>0</v>
      </c>
      <c r="F428" s="31"/>
      <c r="G428" s="39"/>
      <c r="H428" s="39"/>
      <c r="I428" s="39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>
        <f>-Inputs!T2117</f>
        <v>0</v>
      </c>
      <c r="U428" s="13">
        <f>-Inputs!U2117</f>
        <v>0</v>
      </c>
      <c r="V428" s="13">
        <f>-Inputs!V2117</f>
        <v>0</v>
      </c>
      <c r="W428" s="13">
        <f>-Inputs!W2117</f>
        <v>0</v>
      </c>
      <c r="X428" s="13">
        <f>-Inputs!X2117</f>
        <v>0</v>
      </c>
      <c r="Y428" s="13">
        <f>-Inputs!Y2117</f>
        <v>0</v>
      </c>
      <c r="Z428" s="13">
        <f>-Inputs!Z2117</f>
        <v>0</v>
      </c>
      <c r="AA428" s="13">
        <f>-Inputs!AA2117</f>
        <v>0</v>
      </c>
      <c r="AB428" s="13">
        <f>-Inputs!AB2117</f>
        <v>0</v>
      </c>
      <c r="AC428" s="526">
        <f t="shared" si="349"/>
        <v>0</v>
      </c>
      <c r="AD428" s="13">
        <f>-Inputs!AD2117</f>
        <v>0</v>
      </c>
      <c r="AE428" s="13">
        <f>-Inputs!AE2117</f>
        <v>0</v>
      </c>
      <c r="AF428" s="13">
        <f>-Inputs!AF2117</f>
        <v>0</v>
      </c>
      <c r="AG428" s="13">
        <f>-Inputs!AG2117</f>
        <v>0</v>
      </c>
      <c r="AH428" s="13">
        <f>-Inputs!AH2117</f>
        <v>0</v>
      </c>
      <c r="AI428" s="13">
        <f>-Inputs!AI2117</f>
        <v>0</v>
      </c>
      <c r="AJ428" s="13">
        <f>-Inputs!AJ2117</f>
        <v>0</v>
      </c>
      <c r="AK428" s="13">
        <f>-Inputs!AK2117</f>
        <v>0</v>
      </c>
      <c r="AL428" s="13">
        <f>-Inputs!AL2117</f>
        <v>0</v>
      </c>
      <c r="AM428" s="13">
        <f>-Inputs!AM2117</f>
        <v>0</v>
      </c>
    </row>
    <row r="429" spans="1:39" outlineLevel="2">
      <c r="A429" s="11">
        <f>ROW()</f>
        <v>429</v>
      </c>
      <c r="C429" s="6" t="s">
        <v>362</v>
      </c>
      <c r="D429" s="39"/>
      <c r="E429" s="925">
        <v>0</v>
      </c>
      <c r="F429" s="39"/>
      <c r="G429" s="39"/>
      <c r="H429" s="39"/>
      <c r="I429" s="39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>
        <f>-Inputs!T2118</f>
        <v>0</v>
      </c>
      <c r="U429" s="13">
        <f>-Inputs!U2118</f>
        <v>0</v>
      </c>
      <c r="V429" s="13">
        <f>-Inputs!V2118</f>
        <v>0</v>
      </c>
      <c r="W429" s="13">
        <f>-Inputs!W2118</f>
        <v>0</v>
      </c>
      <c r="X429" s="13">
        <f>-Inputs!X2118</f>
        <v>0</v>
      </c>
      <c r="Y429" s="13">
        <f>-Inputs!Y2118</f>
        <v>0</v>
      </c>
      <c r="Z429" s="13">
        <f>-Inputs!Z2118</f>
        <v>0</v>
      </c>
      <c r="AA429" s="13">
        <f>-Inputs!AA2118</f>
        <v>0</v>
      </c>
      <c r="AB429" s="13">
        <f>-Inputs!AB2118</f>
        <v>0</v>
      </c>
      <c r="AC429" s="527">
        <f t="shared" si="349"/>
        <v>0</v>
      </c>
      <c r="AD429" s="13">
        <f>-Inputs!AD2118</f>
        <v>0</v>
      </c>
      <c r="AE429" s="13">
        <f>-Inputs!AE2118</f>
        <v>0</v>
      </c>
      <c r="AF429" s="13">
        <f>-Inputs!AF2118</f>
        <v>0</v>
      </c>
      <c r="AG429" s="13">
        <f>-Inputs!AG2118</f>
        <v>0</v>
      </c>
      <c r="AH429" s="13">
        <f>-Inputs!AH2118</f>
        <v>0</v>
      </c>
      <c r="AI429" s="13">
        <f>-Inputs!AI2118</f>
        <v>0</v>
      </c>
      <c r="AJ429" s="13">
        <f>-Inputs!AJ2118</f>
        <v>0</v>
      </c>
      <c r="AK429" s="13">
        <f>-Inputs!AK2118</f>
        <v>0</v>
      </c>
      <c r="AL429" s="13">
        <f>-Inputs!AL2118</f>
        <v>0</v>
      </c>
      <c r="AM429" s="13">
        <f>-Inputs!AM2118</f>
        <v>0</v>
      </c>
    </row>
    <row r="430" spans="1:39" outlineLevel="2">
      <c r="A430" s="11">
        <f>ROW()</f>
        <v>430</v>
      </c>
      <c r="C430" s="77" t="s">
        <v>1</v>
      </c>
      <c r="D430" s="83"/>
      <c r="E430" s="512">
        <f>SUM(E417:E429)</f>
        <v>0</v>
      </c>
      <c r="F430" s="83"/>
      <c r="G430" s="83"/>
      <c r="H430" s="87"/>
      <c r="I430" s="87">
        <f t="shared" ref="I430:AH430" si="350">SUM(I417:I429)</f>
        <v>0</v>
      </c>
      <c r="J430" s="87">
        <f t="shared" si="350"/>
        <v>0</v>
      </c>
      <c r="K430" s="87">
        <f t="shared" si="350"/>
        <v>0</v>
      </c>
      <c r="L430" s="87">
        <f t="shared" si="350"/>
        <v>0</v>
      </c>
      <c r="M430" s="87">
        <f t="shared" si="350"/>
        <v>0</v>
      </c>
      <c r="N430" s="87">
        <f t="shared" si="350"/>
        <v>0</v>
      </c>
      <c r="O430" s="87">
        <f t="shared" si="350"/>
        <v>0</v>
      </c>
      <c r="P430" s="87">
        <f t="shared" si="350"/>
        <v>0</v>
      </c>
      <c r="Q430" s="87">
        <f t="shared" si="350"/>
        <v>0</v>
      </c>
      <c r="R430" s="87">
        <f t="shared" si="350"/>
        <v>0</v>
      </c>
      <c r="S430" s="87">
        <f t="shared" si="350"/>
        <v>0</v>
      </c>
      <c r="T430" s="87">
        <f t="shared" si="350"/>
        <v>-0.77014230679656315</v>
      </c>
      <c r="U430" s="87">
        <f t="shared" si="350"/>
        <v>0</v>
      </c>
      <c r="V430" s="87">
        <f t="shared" si="350"/>
        <v>0</v>
      </c>
      <c r="W430" s="87">
        <f t="shared" si="350"/>
        <v>0</v>
      </c>
      <c r="X430" s="87">
        <f t="shared" si="350"/>
        <v>0</v>
      </c>
      <c r="Y430" s="87">
        <f t="shared" si="350"/>
        <v>0</v>
      </c>
      <c r="Z430" s="87">
        <f t="shared" si="350"/>
        <v>0</v>
      </c>
      <c r="AA430" s="87">
        <f t="shared" si="350"/>
        <v>0</v>
      </c>
      <c r="AB430" s="87">
        <f t="shared" si="350"/>
        <v>0</v>
      </c>
      <c r="AC430" s="87">
        <f t="shared" si="350"/>
        <v>0</v>
      </c>
      <c r="AD430" s="414">
        <f t="shared" si="350"/>
        <v>0</v>
      </c>
      <c r="AE430" s="87">
        <f t="shared" si="350"/>
        <v>0</v>
      </c>
      <c r="AF430" s="87">
        <f t="shared" si="350"/>
        <v>0</v>
      </c>
      <c r="AG430" s="87">
        <f t="shared" si="350"/>
        <v>0</v>
      </c>
      <c r="AH430" s="87">
        <f t="shared" si="350"/>
        <v>0</v>
      </c>
      <c r="AI430" s="87">
        <f t="shared" ref="AI430:AJ430" si="351">SUM(AI417:AI429)</f>
        <v>0</v>
      </c>
      <c r="AJ430" s="87">
        <f t="shared" si="351"/>
        <v>0</v>
      </c>
      <c r="AK430" s="87">
        <f t="shared" ref="AK430" si="352">SUM(AK417:AK429)</f>
        <v>0</v>
      </c>
      <c r="AL430" s="87">
        <f t="shared" ref="AL430:AM430" si="353">SUM(AL417:AL429)</f>
        <v>0</v>
      </c>
      <c r="AM430" s="87">
        <f t="shared" si="353"/>
        <v>0</v>
      </c>
    </row>
    <row r="431" spans="1:39" outlineLevel="2">
      <c r="A431" s="11">
        <f>ROW()</f>
        <v>431</v>
      </c>
      <c r="B431" s="343" t="s">
        <v>6</v>
      </c>
      <c r="D431" s="39"/>
      <c r="E431" s="39"/>
      <c r="G431" s="39"/>
    </row>
    <row r="432" spans="1:39" outlineLevel="2">
      <c r="A432" s="11">
        <f>ROW()</f>
        <v>432</v>
      </c>
      <c r="C432" s="6" t="s">
        <v>2</v>
      </c>
      <c r="D432" s="39"/>
      <c r="E432" s="922">
        <v>-3.2954390582601238E-2</v>
      </c>
      <c r="G432" s="39"/>
      <c r="I432" s="13">
        <f>-Inputs!I1291</f>
        <v>0</v>
      </c>
      <c r="J432" s="13">
        <f>-Inputs!J1291</f>
        <v>-1.2403758593507954E-2</v>
      </c>
      <c r="K432" s="13">
        <f>-Inputs!K1291</f>
        <v>-1.2403758593507954E-2</v>
      </c>
      <c r="L432" s="13">
        <f>-Inputs!L1291</f>
        <v>-1.2403758593507954E-2</v>
      </c>
      <c r="M432" s="13">
        <f>-Inputs!M1291</f>
        <v>-1.2403758593507954E-2</v>
      </c>
      <c r="N432" s="13">
        <f>-Inputs!N1291</f>
        <v>-3.7838289294742235E-2</v>
      </c>
      <c r="O432" s="13">
        <f>-Inputs!O1291</f>
        <v>-3.7838289294742235E-2</v>
      </c>
      <c r="P432" s="13">
        <f>-Inputs!P1291</f>
        <v>-3.7838289294742235E-2</v>
      </c>
      <c r="Q432" s="13">
        <f>-Inputs!Q1291</f>
        <v>-3.7838289294742235E-2</v>
      </c>
      <c r="R432" s="13">
        <f>-Inputs!R1291</f>
        <v>-3.7838289294742235E-2</v>
      </c>
      <c r="S432" s="13">
        <f>-Inputs!S1291</f>
        <v>-3.7838289294742235E-2</v>
      </c>
      <c r="T432" s="13">
        <f>-Inputs!T1291</f>
        <v>-3.9533924674824535E-2</v>
      </c>
      <c r="U432" s="13">
        <f>-Inputs!U1291</f>
        <v>-3.9533924674824535E-2</v>
      </c>
      <c r="V432" s="13">
        <f>-Inputs!V1291</f>
        <v>-3.9533924674824535E-2</v>
      </c>
      <c r="W432" s="13">
        <f>-Inputs!W1291</f>
        <v>-3.9533924674824542E-2</v>
      </c>
      <c r="X432" s="13">
        <f>-Inputs!X1291</f>
        <v>-3.9533924674824542E-2</v>
      </c>
      <c r="Y432" s="13">
        <f>-Inputs!Y1291</f>
        <v>-3.9533924674824548E-2</v>
      </c>
      <c r="Z432" s="13">
        <f>-Inputs!Z1291</f>
        <v>-3.9533924674824548E-2</v>
      </c>
      <c r="AA432" s="13">
        <f>-Inputs!AA1291</f>
        <v>-3.9533924674824548E-2</v>
      </c>
      <c r="AB432" s="13">
        <f>-Inputs!AB1291</f>
        <v>-3.9533924674824548E-2</v>
      </c>
      <c r="AC432" s="526">
        <f t="shared" ref="AC432:AC444" si="354">$E432*$E$51</f>
        <v>-3.9533924674824548E-2</v>
      </c>
      <c r="AD432" s="13">
        <f>-Inputs!AD1291</f>
        <v>-4.7064196041457729E-2</v>
      </c>
      <c r="AE432" s="13">
        <f>-Inputs!AE1291</f>
        <v>-4.7064196041457729E-2</v>
      </c>
      <c r="AF432" s="13">
        <f>-Inputs!AF1291</f>
        <v>-4.7064196041457729E-2</v>
      </c>
      <c r="AG432" s="13">
        <f>-Inputs!AG1291</f>
        <v>-4.7064196041457729E-2</v>
      </c>
      <c r="AH432" s="13">
        <f>-Inputs!AH1291</f>
        <v>-4.7064196041457729E-2</v>
      </c>
      <c r="AI432" s="9">
        <f t="shared" ref="AI432:AM432" si="355">-IF(AI372=0,0,IF(AI387&lt;0,AI387,IF(AI372=0,AI387,MIN((AI387/AI372)*(AI387&gt;0),AI387,-AH432))))</f>
        <v>-4.7064196041457729E-2</v>
      </c>
      <c r="AJ432" s="9">
        <f t="shared" si="355"/>
        <v>-4.7064196041457729E-2</v>
      </c>
      <c r="AK432" s="9">
        <f t="shared" si="355"/>
        <v>-4.7064196041457729E-2</v>
      </c>
      <c r="AL432" s="9">
        <f t="shared" si="355"/>
        <v>-4.7064196041457729E-2</v>
      </c>
      <c r="AM432" s="9">
        <f t="shared" si="355"/>
        <v>-4.7064196041457729E-2</v>
      </c>
    </row>
    <row r="433" spans="1:39" outlineLevel="2">
      <c r="A433" s="11">
        <f>ROW()</f>
        <v>433</v>
      </c>
      <c r="C433" s="6" t="s">
        <v>3</v>
      </c>
      <c r="D433" s="39"/>
      <c r="E433" s="922">
        <v>0</v>
      </c>
      <c r="G433" s="39"/>
      <c r="I433" s="13">
        <f>-Inputs!I1292</f>
        <v>0</v>
      </c>
      <c r="J433" s="13">
        <f>-Inputs!J1292</f>
        <v>-6.4614928487111201E-2</v>
      </c>
      <c r="K433" s="13">
        <f>-Inputs!K1292</f>
        <v>-6.4614928487111201E-2</v>
      </c>
      <c r="L433" s="13">
        <f>-Inputs!L1292</f>
        <v>-6.4614928487111201E-2</v>
      </c>
      <c r="M433" s="13">
        <f>-Inputs!M1292</f>
        <v>-6.4614928487111201E-2</v>
      </c>
      <c r="N433" s="13">
        <f>-Inputs!N1292</f>
        <v>0</v>
      </c>
      <c r="O433" s="13">
        <f>-Inputs!O1292</f>
        <v>0</v>
      </c>
      <c r="P433" s="13">
        <f>-Inputs!P1292</f>
        <v>0</v>
      </c>
      <c r="Q433" s="13">
        <f>-Inputs!Q1292</f>
        <v>0</v>
      </c>
      <c r="R433" s="13">
        <f>-Inputs!R1292</f>
        <v>0</v>
      </c>
      <c r="S433" s="13">
        <f>-Inputs!S1292</f>
        <v>0</v>
      </c>
      <c r="T433" s="13">
        <f>-Inputs!T1292</f>
        <v>0</v>
      </c>
      <c r="U433" s="13">
        <f>-Inputs!U1292</f>
        <v>0</v>
      </c>
      <c r="V433" s="13">
        <f>-Inputs!V1292</f>
        <v>0</v>
      </c>
      <c r="W433" s="13">
        <f>-Inputs!W1292</f>
        <v>0</v>
      </c>
      <c r="X433" s="13">
        <f>-Inputs!X1292</f>
        <v>0</v>
      </c>
      <c r="Y433" s="13">
        <f>-Inputs!Y1292</f>
        <v>0</v>
      </c>
      <c r="Z433" s="13">
        <f>-Inputs!Z1292</f>
        <v>0</v>
      </c>
      <c r="AA433" s="13">
        <f>-Inputs!AA1292</f>
        <v>0</v>
      </c>
      <c r="AB433" s="13">
        <f>-Inputs!AB1292</f>
        <v>0</v>
      </c>
      <c r="AC433" s="526">
        <f t="shared" si="354"/>
        <v>0</v>
      </c>
      <c r="AD433" s="13">
        <f>-Inputs!AD1292</f>
        <v>0</v>
      </c>
      <c r="AE433" s="13">
        <f>-Inputs!AE1292</f>
        <v>0</v>
      </c>
      <c r="AF433" s="13">
        <f>-Inputs!AF1292</f>
        <v>0</v>
      </c>
      <c r="AG433" s="13">
        <f>-Inputs!AG1292</f>
        <v>0</v>
      </c>
      <c r="AH433" s="13">
        <f>-Inputs!AH1292</f>
        <v>0</v>
      </c>
      <c r="AI433" s="9">
        <f t="shared" ref="AI433:AM433" si="356">-IF(AI373=0,0,IF(AI388&lt;0,AI388,IF(AI373=0,AI388,MIN((AI388/AI373)*(AI388&gt;0),AI388,-AH433))))</f>
        <v>0</v>
      </c>
      <c r="AJ433" s="9">
        <f t="shared" si="356"/>
        <v>0</v>
      </c>
      <c r="AK433" s="9">
        <f t="shared" si="356"/>
        <v>0</v>
      </c>
      <c r="AL433" s="9">
        <f t="shared" si="356"/>
        <v>0</v>
      </c>
      <c r="AM433" s="9">
        <f t="shared" si="356"/>
        <v>0</v>
      </c>
    </row>
    <row r="434" spans="1:39" outlineLevel="2">
      <c r="A434" s="11">
        <f>ROW()</f>
        <v>434</v>
      </c>
      <c r="C434" s="6" t="s">
        <v>4</v>
      </c>
      <c r="D434" s="39"/>
      <c r="E434" s="922">
        <v>-2.0008706176138431E-2</v>
      </c>
      <c r="G434" s="39"/>
      <c r="I434" s="13">
        <f>-Inputs!I1293</f>
        <v>0</v>
      </c>
      <c r="J434" s="13">
        <f>-Inputs!J1293</f>
        <v>0</v>
      </c>
      <c r="K434" s="13">
        <f>-Inputs!K1293</f>
        <v>0</v>
      </c>
      <c r="L434" s="13">
        <f>-Inputs!L1293</f>
        <v>0</v>
      </c>
      <c r="M434" s="13">
        <f>-Inputs!M1293</f>
        <v>0</v>
      </c>
      <c r="N434" s="13">
        <f>-Inputs!N1293</f>
        <v>-2.1821417938927366E-2</v>
      </c>
      <c r="O434" s="13">
        <f>-Inputs!O1293</f>
        <v>-2.1821417938927366E-2</v>
      </c>
      <c r="P434" s="13">
        <f>-Inputs!P1293</f>
        <v>-2.1821417938927366E-2</v>
      </c>
      <c r="Q434" s="13">
        <f>-Inputs!Q1293</f>
        <v>-2.1821417938927366E-2</v>
      </c>
      <c r="R434" s="13">
        <f>-Inputs!R1293</f>
        <v>-2.1821417938927366E-2</v>
      </c>
      <c r="S434" s="13">
        <f>-Inputs!S1293</f>
        <v>-2.1821417938927366E-2</v>
      </c>
      <c r="T434" s="13">
        <f>-Inputs!T1293</f>
        <v>-2.4003559732820111E-2</v>
      </c>
      <c r="U434" s="13">
        <f>-Inputs!U1293</f>
        <v>-2.4003559732820114E-2</v>
      </c>
      <c r="V434" s="13">
        <f>-Inputs!V1293</f>
        <v>-2.4003559732820111E-2</v>
      </c>
      <c r="W434" s="13">
        <f>-Inputs!W1293</f>
        <v>-2.4003559732820114E-2</v>
      </c>
      <c r="X434" s="13">
        <f>-Inputs!X1293</f>
        <v>-2.4003559732820114E-2</v>
      </c>
      <c r="Y434" s="13">
        <f>-Inputs!Y1293</f>
        <v>-2.4003559732820111E-2</v>
      </c>
      <c r="Z434" s="13">
        <f>-Inputs!Z1293</f>
        <v>-2.4003559732820114E-2</v>
      </c>
      <c r="AA434" s="13">
        <f>-Inputs!AA1293</f>
        <v>-2.4003559732820114E-2</v>
      </c>
      <c r="AB434" s="13">
        <f>-Inputs!AB1293</f>
        <v>-2.4003559732820114E-2</v>
      </c>
      <c r="AC434" s="526">
        <f t="shared" si="354"/>
        <v>-2.4003559732820118E-2</v>
      </c>
      <c r="AD434" s="13">
        <f>-Inputs!AD1293</f>
        <v>-7.2010679198460228E-2</v>
      </c>
      <c r="AE434" s="13">
        <f>-Inputs!AE1293</f>
        <v>-7.2010679198460228E-2</v>
      </c>
      <c r="AF434" s="13">
        <f>-Inputs!AF1293</f>
        <v>-7.2010679198460228E-2</v>
      </c>
      <c r="AG434" s="13">
        <f>-Inputs!AG1293</f>
        <v>-7.2010679198460228E-2</v>
      </c>
      <c r="AH434" s="13">
        <f>-Inputs!AH1293</f>
        <v>-7.2010679198460228E-2</v>
      </c>
      <c r="AI434" s="9">
        <f t="shared" ref="AI434:AM434" si="357">-IF(AI374=0,0,IF(AI389&lt;0,AI389,IF(AI374=0,AI389,MIN((AI389/AI374)*(AI389&gt;0),AI389,-AH434))))</f>
        <v>-7.2010679198460228E-2</v>
      </c>
      <c r="AJ434" s="9">
        <f t="shared" si="357"/>
        <v>-7.2010679198460228E-2</v>
      </c>
      <c r="AK434" s="9">
        <f t="shared" si="357"/>
        <v>-7.2010679198460228E-2</v>
      </c>
      <c r="AL434" s="9">
        <f t="shared" si="357"/>
        <v>-7.2010679198460228E-2</v>
      </c>
      <c r="AM434" s="9">
        <f t="shared" si="357"/>
        <v>-7.2010679198460228E-2</v>
      </c>
    </row>
    <row r="435" spans="1:39" outlineLevel="2">
      <c r="A435" s="11">
        <f>ROW()</f>
        <v>435</v>
      </c>
      <c r="C435" s="6" t="s">
        <v>5</v>
      </c>
      <c r="D435" s="39"/>
      <c r="E435" s="922">
        <v>-0.22468078590142268</v>
      </c>
      <c r="G435" s="39"/>
      <c r="I435" s="13">
        <f>-Inputs!I1294</f>
        <v>0</v>
      </c>
      <c r="J435" s="13">
        <f>-Inputs!J1294</f>
        <v>-0.34070913333516334</v>
      </c>
      <c r="K435" s="13">
        <f>-Inputs!K1294</f>
        <v>-0.34070913333516334</v>
      </c>
      <c r="L435" s="13">
        <f>-Inputs!L1294</f>
        <v>-0.34070913333516334</v>
      </c>
      <c r="M435" s="13">
        <f>-Inputs!M1294</f>
        <v>-0.34070913333516334</v>
      </c>
      <c r="N435" s="13">
        <f>-Inputs!N1294</f>
        <v>-0.3241868728486676</v>
      </c>
      <c r="O435" s="13">
        <f>-Inputs!O1294</f>
        <v>-0.3241868728486676</v>
      </c>
      <c r="P435" s="13">
        <f>-Inputs!P1294</f>
        <v>-0.3241868728486676</v>
      </c>
      <c r="Q435" s="13">
        <f>-Inputs!Q1294</f>
        <v>-0.3241868728486676</v>
      </c>
      <c r="R435" s="13">
        <f>-Inputs!R1294</f>
        <v>-0.3241868728486676</v>
      </c>
      <c r="S435" s="13">
        <f>-Inputs!S1294</f>
        <v>-0.3241868728486676</v>
      </c>
      <c r="T435" s="13">
        <f>-Inputs!T1294</f>
        <v>-0.3208824207513683</v>
      </c>
      <c r="U435" s="13">
        <f>-Inputs!U1294</f>
        <v>-0.32088242075136836</v>
      </c>
      <c r="V435" s="13">
        <f>-Inputs!V1294</f>
        <v>-0.32088242075136836</v>
      </c>
      <c r="W435" s="13">
        <f>-Inputs!W1294</f>
        <v>-0.32088242075136836</v>
      </c>
      <c r="X435" s="13">
        <f>-Inputs!X1294</f>
        <v>-0.32088242075136836</v>
      </c>
      <c r="Y435" s="13">
        <f>-Inputs!Y1294</f>
        <v>-0.2695396002982644</v>
      </c>
      <c r="Z435" s="13">
        <f>-Inputs!Z1294</f>
        <v>-0.2695396002982644</v>
      </c>
      <c r="AA435" s="13">
        <f>-Inputs!AA1294</f>
        <v>-0.2695396002982644</v>
      </c>
      <c r="AB435" s="13">
        <f>-Inputs!AB1294</f>
        <v>-0.2695396002982644</v>
      </c>
      <c r="AC435" s="526">
        <f t="shared" si="354"/>
        <v>-0.2695396002982644</v>
      </c>
      <c r="AD435" s="13">
        <f>-Inputs!AD1294</f>
        <v>-0.26953960029826418</v>
      </c>
      <c r="AE435" s="13">
        <f>-Inputs!AE1294</f>
        <v>-0.26953960029826418</v>
      </c>
      <c r="AF435" s="13">
        <f>-Inputs!AF1294</f>
        <v>-0.26953960029826418</v>
      </c>
      <c r="AG435" s="13">
        <f>-Inputs!AG1294</f>
        <v>-0.26953960029826418</v>
      </c>
      <c r="AH435" s="13">
        <f>-Inputs!AH1294</f>
        <v>-0.26953960029826413</v>
      </c>
      <c r="AI435" s="9">
        <f t="shared" ref="AI435:AM435" si="358">-IF(AI375=0,0,IF(AI390&lt;0,AI390,IF(AI375=0,AI390,MIN((AI390/AI375)*(AI390&gt;0),AI390,-AH435))))</f>
        <v>-0.26953960029826413</v>
      </c>
      <c r="AJ435" s="9">
        <f t="shared" si="358"/>
        <v>-0.26953960029826413</v>
      </c>
      <c r="AK435" s="9">
        <f t="shared" si="358"/>
        <v>-0.26953960029826413</v>
      </c>
      <c r="AL435" s="9">
        <f t="shared" si="358"/>
        <v>-0.26953960029826413</v>
      </c>
      <c r="AM435" s="9">
        <f t="shared" si="358"/>
        <v>-0.26953960029826413</v>
      </c>
    </row>
    <row r="436" spans="1:39" outlineLevel="2">
      <c r="A436" s="11">
        <f>ROW()</f>
        <v>436</v>
      </c>
      <c r="C436" s="6" t="s">
        <v>473</v>
      </c>
      <c r="D436" s="39"/>
      <c r="E436" s="922">
        <v>0</v>
      </c>
      <c r="G436" s="39"/>
      <c r="I436" s="13">
        <f>-Inputs!I1295</f>
        <v>0</v>
      </c>
      <c r="J436" s="13">
        <f>-Inputs!J1295</f>
        <v>0</v>
      </c>
      <c r="K436" s="13">
        <f>-Inputs!K1295</f>
        <v>0</v>
      </c>
      <c r="L436" s="13">
        <f>-Inputs!L1295</f>
        <v>0</v>
      </c>
      <c r="M436" s="13">
        <f>-Inputs!M1295</f>
        <v>0</v>
      </c>
      <c r="N436" s="13">
        <f>-Inputs!N1295</f>
        <v>0</v>
      </c>
      <c r="O436" s="13">
        <f>-Inputs!O1295</f>
        <v>0</v>
      </c>
      <c r="P436" s="13">
        <f>-Inputs!P1295</f>
        <v>0</v>
      </c>
      <c r="Q436" s="13">
        <f>-Inputs!Q1295</f>
        <v>0</v>
      </c>
      <c r="R436" s="13">
        <f>-Inputs!R1295</f>
        <v>0</v>
      </c>
      <c r="S436" s="13">
        <f>-Inputs!S1295</f>
        <v>0</v>
      </c>
      <c r="T436" s="13">
        <f>-Inputs!T1295</f>
        <v>0</v>
      </c>
      <c r="U436" s="13">
        <f>-Inputs!U1295</f>
        <v>0</v>
      </c>
      <c r="V436" s="13">
        <f>-Inputs!V1295</f>
        <v>0</v>
      </c>
      <c r="W436" s="13">
        <f>-Inputs!W1295</f>
        <v>0</v>
      </c>
      <c r="X436" s="13">
        <f>-Inputs!X1295</f>
        <v>0</v>
      </c>
      <c r="Y436" s="13">
        <f>-Inputs!Y1295</f>
        <v>0</v>
      </c>
      <c r="Z436" s="13">
        <f>-Inputs!Z1295</f>
        <v>0</v>
      </c>
      <c r="AA436" s="13">
        <f>-Inputs!AA1295</f>
        <v>0</v>
      </c>
      <c r="AB436" s="13">
        <f>-Inputs!AB1295</f>
        <v>0</v>
      </c>
      <c r="AC436" s="526">
        <f t="shared" si="354"/>
        <v>0</v>
      </c>
      <c r="AD436" s="13">
        <f>-Inputs!AD1295</f>
        <v>0</v>
      </c>
      <c r="AE436" s="13">
        <f>-Inputs!AE1295</f>
        <v>0</v>
      </c>
      <c r="AF436" s="13">
        <f>-Inputs!AF1295</f>
        <v>0</v>
      </c>
      <c r="AG436" s="13">
        <f>-Inputs!AG1295</f>
        <v>0</v>
      </c>
      <c r="AH436" s="13">
        <f>-Inputs!AH1295</f>
        <v>0</v>
      </c>
      <c r="AI436" s="9">
        <f t="shared" ref="AI436:AM436" si="359">-IF(AI376=0,0,IF(AI391&lt;0,AI391,IF(AI376=0,AI391,MIN((AI391/AI376)*(AI391&gt;0),AI391,-AH436))))</f>
        <v>0</v>
      </c>
      <c r="AJ436" s="9">
        <f t="shared" si="359"/>
        <v>0</v>
      </c>
      <c r="AK436" s="9">
        <f t="shared" si="359"/>
        <v>0</v>
      </c>
      <c r="AL436" s="9">
        <f t="shared" si="359"/>
        <v>0</v>
      </c>
      <c r="AM436" s="9">
        <f t="shared" si="359"/>
        <v>0</v>
      </c>
    </row>
    <row r="437" spans="1:39" outlineLevel="2">
      <c r="A437" s="11">
        <f>ROW()</f>
        <v>437</v>
      </c>
      <c r="C437" s="6" t="s">
        <v>474</v>
      </c>
      <c r="D437" s="39"/>
      <c r="E437" s="922">
        <v>0</v>
      </c>
      <c r="G437" s="39"/>
      <c r="I437" s="13">
        <f>-Inputs!I1296</f>
        <v>0</v>
      </c>
      <c r="J437" s="13">
        <f>-Inputs!J1296</f>
        <v>0</v>
      </c>
      <c r="K437" s="13">
        <f>-Inputs!K1296</f>
        <v>0</v>
      </c>
      <c r="L437" s="13">
        <f>-Inputs!L1296</f>
        <v>0</v>
      </c>
      <c r="M437" s="13">
        <f>-Inputs!M1296</f>
        <v>0</v>
      </c>
      <c r="N437" s="13">
        <f>-Inputs!N1296</f>
        <v>0</v>
      </c>
      <c r="O437" s="13">
        <f>-Inputs!O1296</f>
        <v>0</v>
      </c>
      <c r="P437" s="13">
        <f>-Inputs!P1296</f>
        <v>0</v>
      </c>
      <c r="Q437" s="13">
        <f>-Inputs!Q1296</f>
        <v>0</v>
      </c>
      <c r="R437" s="13">
        <f>-Inputs!R1296</f>
        <v>0</v>
      </c>
      <c r="S437" s="13">
        <f>-Inputs!S1296</f>
        <v>0</v>
      </c>
      <c r="T437" s="13">
        <f>-Inputs!T1296</f>
        <v>0</v>
      </c>
      <c r="U437" s="13">
        <f>-Inputs!U1296</f>
        <v>0</v>
      </c>
      <c r="V437" s="13">
        <f>-Inputs!V1296</f>
        <v>0</v>
      </c>
      <c r="W437" s="13">
        <f>-Inputs!W1296</f>
        <v>0</v>
      </c>
      <c r="X437" s="13">
        <f>-Inputs!X1296</f>
        <v>0</v>
      </c>
      <c r="Y437" s="13">
        <f>-Inputs!Y1296</f>
        <v>0</v>
      </c>
      <c r="Z437" s="13">
        <f>-Inputs!Z1296</f>
        <v>0</v>
      </c>
      <c r="AA437" s="13">
        <f>-Inputs!AA1296</f>
        <v>0</v>
      </c>
      <c r="AB437" s="13">
        <f>-Inputs!AB1296</f>
        <v>0</v>
      </c>
      <c r="AC437" s="526">
        <f t="shared" si="354"/>
        <v>0</v>
      </c>
      <c r="AD437" s="13">
        <f>-Inputs!AD1296</f>
        <v>0</v>
      </c>
      <c r="AE437" s="13">
        <f>-Inputs!AE1296</f>
        <v>0</v>
      </c>
      <c r="AF437" s="13">
        <f>-Inputs!AF1296</f>
        <v>0</v>
      </c>
      <c r="AG437" s="13">
        <f>-Inputs!AG1296</f>
        <v>0</v>
      </c>
      <c r="AH437" s="13">
        <f>-Inputs!AH1296</f>
        <v>0</v>
      </c>
      <c r="AI437" s="9">
        <f t="shared" ref="AI437:AM437" si="360">-IF(AI377=0,0,IF(AI392&lt;0,AI392,IF(AI377=0,AI392,MIN((AI392/AI377)*(AI392&gt;0),AI392,-AH437))))</f>
        <v>0</v>
      </c>
      <c r="AJ437" s="9">
        <f t="shared" si="360"/>
        <v>0</v>
      </c>
      <c r="AK437" s="9">
        <f t="shared" si="360"/>
        <v>0</v>
      </c>
      <c r="AL437" s="9">
        <f t="shared" si="360"/>
        <v>0</v>
      </c>
      <c r="AM437" s="9">
        <f t="shared" si="360"/>
        <v>0</v>
      </c>
    </row>
    <row r="438" spans="1:39" outlineLevel="2">
      <c r="A438" s="11">
        <f>ROW()</f>
        <v>438</v>
      </c>
      <c r="C438" s="6" t="s">
        <v>477</v>
      </c>
      <c r="D438" s="39"/>
      <c r="E438" s="922">
        <v>0</v>
      </c>
      <c r="G438" s="39"/>
      <c r="I438" s="13">
        <f>-Inputs!I1297</f>
        <v>0</v>
      </c>
      <c r="J438" s="13">
        <f>-Inputs!J1297</f>
        <v>0</v>
      </c>
      <c r="K438" s="13">
        <f>-Inputs!K1297</f>
        <v>0</v>
      </c>
      <c r="L438" s="13">
        <f>-Inputs!L1297</f>
        <v>0</v>
      </c>
      <c r="M438" s="13">
        <f>-Inputs!M1297</f>
        <v>0</v>
      </c>
      <c r="N438" s="13">
        <f>-Inputs!N1297</f>
        <v>0</v>
      </c>
      <c r="O438" s="13">
        <f>-Inputs!O1297</f>
        <v>0</v>
      </c>
      <c r="P438" s="13">
        <f>-Inputs!P1297</f>
        <v>0</v>
      </c>
      <c r="Q438" s="13">
        <f>-Inputs!Q1297</f>
        <v>0</v>
      </c>
      <c r="R438" s="13">
        <f>-Inputs!R1297</f>
        <v>0</v>
      </c>
      <c r="S438" s="13">
        <f>-Inputs!S1297</f>
        <v>0</v>
      </c>
      <c r="T438" s="13">
        <f>-Inputs!T1297</f>
        <v>0</v>
      </c>
      <c r="U438" s="13">
        <f>-Inputs!U1297</f>
        <v>0</v>
      </c>
      <c r="V438" s="13">
        <f>-Inputs!V1297</f>
        <v>0</v>
      </c>
      <c r="W438" s="13">
        <f>-Inputs!W1297</f>
        <v>0</v>
      </c>
      <c r="X438" s="13">
        <f>-Inputs!X1297</f>
        <v>0</v>
      </c>
      <c r="Y438" s="13">
        <f>-Inputs!Y1297</f>
        <v>0</v>
      </c>
      <c r="Z438" s="13">
        <f>-Inputs!Z1297</f>
        <v>0</v>
      </c>
      <c r="AA438" s="13">
        <f>-Inputs!AA1297</f>
        <v>0</v>
      </c>
      <c r="AB438" s="13">
        <f>-Inputs!AB1297</f>
        <v>0</v>
      </c>
      <c r="AC438" s="526">
        <f t="shared" si="354"/>
        <v>0</v>
      </c>
      <c r="AD438" s="13">
        <f>-Inputs!AD1297</f>
        <v>0</v>
      </c>
      <c r="AE438" s="13">
        <f>-Inputs!AE1297</f>
        <v>0</v>
      </c>
      <c r="AF438" s="13">
        <f>-Inputs!AF1297</f>
        <v>0</v>
      </c>
      <c r="AG438" s="13">
        <f>-Inputs!AG1297</f>
        <v>0</v>
      </c>
      <c r="AH438" s="13">
        <f>-Inputs!AH1297</f>
        <v>0</v>
      </c>
      <c r="AI438" s="9">
        <f t="shared" ref="AI438:AM438" si="361">-IF(AI378=0,0,IF(AI393&lt;0,AI393,IF(AI378=0,AI393,MIN((AI393/AI378)*(AI393&gt;0),AI393,-AH438))))</f>
        <v>0</v>
      </c>
      <c r="AJ438" s="9">
        <f t="shared" si="361"/>
        <v>0</v>
      </c>
      <c r="AK438" s="9">
        <f t="shared" si="361"/>
        <v>0</v>
      </c>
      <c r="AL438" s="9">
        <f t="shared" si="361"/>
        <v>0</v>
      </c>
      <c r="AM438" s="9">
        <f t="shared" si="361"/>
        <v>0</v>
      </c>
    </row>
    <row r="439" spans="1:39" outlineLevel="2">
      <c r="A439" s="11">
        <f>ROW()</f>
        <v>439</v>
      </c>
      <c r="C439" s="6" t="s">
        <v>511</v>
      </c>
      <c r="D439" s="39"/>
      <c r="E439" s="922">
        <v>0</v>
      </c>
      <c r="G439" s="39"/>
      <c r="I439" s="13">
        <f>-Inputs!I1298</f>
        <v>0</v>
      </c>
      <c r="J439" s="13">
        <f>-Inputs!J1298</f>
        <v>0</v>
      </c>
      <c r="K439" s="13">
        <f>-Inputs!K1298</f>
        <v>0</v>
      </c>
      <c r="L439" s="13">
        <f>-Inputs!L1298</f>
        <v>0</v>
      </c>
      <c r="M439" s="13">
        <f>-Inputs!M1298</f>
        <v>0</v>
      </c>
      <c r="N439" s="13">
        <f>-Inputs!N1298</f>
        <v>0</v>
      </c>
      <c r="O439" s="13">
        <f>-Inputs!O1298</f>
        <v>0</v>
      </c>
      <c r="P439" s="13">
        <f>-Inputs!P1298</f>
        <v>0</v>
      </c>
      <c r="Q439" s="13">
        <f>-Inputs!Q1298</f>
        <v>0</v>
      </c>
      <c r="R439" s="13">
        <f>-Inputs!R1298</f>
        <v>0</v>
      </c>
      <c r="S439" s="13">
        <f>-Inputs!S1298</f>
        <v>0</v>
      </c>
      <c r="T439" s="13">
        <f>-Inputs!T1298</f>
        <v>0</v>
      </c>
      <c r="U439" s="13">
        <f>-Inputs!U1298</f>
        <v>0</v>
      </c>
      <c r="V439" s="13">
        <f>-Inputs!V1298</f>
        <v>0</v>
      </c>
      <c r="W439" s="13">
        <f>-Inputs!W1298</f>
        <v>0</v>
      </c>
      <c r="X439" s="13">
        <f>-Inputs!X1298</f>
        <v>0</v>
      </c>
      <c r="Y439" s="13">
        <f>-Inputs!Y1298</f>
        <v>0</v>
      </c>
      <c r="Z439" s="13">
        <f>-Inputs!Z1298</f>
        <v>0</v>
      </c>
      <c r="AA439" s="13">
        <f>-Inputs!AA1298</f>
        <v>0</v>
      </c>
      <c r="AB439" s="13">
        <f>-Inputs!AB1298</f>
        <v>0</v>
      </c>
      <c r="AC439" s="526">
        <f t="shared" si="354"/>
        <v>0</v>
      </c>
      <c r="AD439" s="13">
        <f>-Inputs!AD1298</f>
        <v>0</v>
      </c>
      <c r="AE439" s="13">
        <f>-Inputs!AE1298</f>
        <v>0</v>
      </c>
      <c r="AF439" s="13">
        <f>-Inputs!AF1298</f>
        <v>0</v>
      </c>
      <c r="AG439" s="13">
        <f>-Inputs!AG1298</f>
        <v>0</v>
      </c>
      <c r="AH439" s="13">
        <f>-Inputs!AH1298</f>
        <v>0</v>
      </c>
      <c r="AI439" s="9">
        <f t="shared" ref="AI439:AM439" si="362">-IF(AI379=0,0,IF(AI394&lt;0,AI394,IF(AI379=0,AI394,MIN((AI394/AI379)*(AI394&gt;0),AI394,-AH439))))</f>
        <v>0</v>
      </c>
      <c r="AJ439" s="9">
        <f t="shared" si="362"/>
        <v>0</v>
      </c>
      <c r="AK439" s="9">
        <f t="shared" si="362"/>
        <v>0</v>
      </c>
      <c r="AL439" s="9">
        <f t="shared" si="362"/>
        <v>0</v>
      </c>
      <c r="AM439" s="9">
        <f t="shared" si="362"/>
        <v>0</v>
      </c>
    </row>
    <row r="440" spans="1:39" outlineLevel="2">
      <c r="A440" s="11">
        <f>ROW()</f>
        <v>440</v>
      </c>
      <c r="C440" s="6" t="s">
        <v>655</v>
      </c>
      <c r="D440" s="39"/>
      <c r="E440" s="922"/>
      <c r="G440" s="39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526"/>
      <c r="AD440" s="13"/>
      <c r="AE440" s="13"/>
      <c r="AF440" s="13"/>
      <c r="AG440" s="13"/>
      <c r="AH440" s="13"/>
      <c r="AI440" s="9">
        <f t="shared" ref="AI440:AM440" si="363">-IF(AI380=0,AI395,IF(AI395&lt;0,AI395,IF(AI380=0,AI395,MIN((AI395/AI380)*(AI395&gt;0),AI395))))</f>
        <v>0</v>
      </c>
      <c r="AJ440" s="9">
        <f t="shared" si="363"/>
        <v>0</v>
      </c>
      <c r="AK440" s="9">
        <f t="shared" si="363"/>
        <v>0</v>
      </c>
      <c r="AL440" s="9">
        <f t="shared" si="363"/>
        <v>0</v>
      </c>
      <c r="AM440" s="9">
        <f t="shared" si="363"/>
        <v>0</v>
      </c>
    </row>
    <row r="441" spans="1:39" outlineLevel="2">
      <c r="A441" s="11">
        <f>ROW()</f>
        <v>441</v>
      </c>
      <c r="C441" s="6" t="s">
        <v>656</v>
      </c>
      <c r="D441" s="39"/>
      <c r="E441" s="922"/>
      <c r="G441" s="39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526"/>
      <c r="AD441" s="13"/>
      <c r="AE441" s="13"/>
      <c r="AF441" s="13"/>
      <c r="AG441" s="13"/>
      <c r="AH441" s="13"/>
      <c r="AI441" s="9"/>
      <c r="AJ441" s="9"/>
      <c r="AK441" s="9"/>
      <c r="AL441" s="9"/>
      <c r="AM441" s="9"/>
    </row>
    <row r="442" spans="1:39" outlineLevel="2">
      <c r="A442" s="11">
        <f>ROW()</f>
        <v>442</v>
      </c>
      <c r="C442" s="6" t="s">
        <v>667</v>
      </c>
      <c r="D442" s="39"/>
      <c r="E442" s="922"/>
      <c r="G442" s="39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526"/>
      <c r="AD442" s="13"/>
      <c r="AE442" s="13"/>
      <c r="AF442" s="13"/>
      <c r="AG442" s="13"/>
      <c r="AH442" s="13"/>
      <c r="AI442" s="9"/>
      <c r="AJ442" s="9"/>
      <c r="AK442" s="9"/>
      <c r="AL442" s="9"/>
      <c r="AM442" s="9"/>
    </row>
    <row r="443" spans="1:39" outlineLevel="2">
      <c r="A443" s="11">
        <f>ROW()</f>
        <v>443</v>
      </c>
      <c r="C443" s="6" t="s">
        <v>212</v>
      </c>
      <c r="D443" s="39"/>
      <c r="E443" s="922">
        <v>0</v>
      </c>
      <c r="G443" s="39"/>
      <c r="I443" s="13">
        <f>-Inputs!I1302</f>
        <v>0</v>
      </c>
      <c r="J443" s="13">
        <f>-Inputs!J1302</f>
        <v>0</v>
      </c>
      <c r="K443" s="13">
        <f>-Inputs!K1302</f>
        <v>0</v>
      </c>
      <c r="L443" s="13">
        <f>-Inputs!L1302</f>
        <v>0</v>
      </c>
      <c r="M443" s="13">
        <f>-Inputs!M1302</f>
        <v>0</v>
      </c>
      <c r="N443" s="13">
        <f>-Inputs!N1302</f>
        <v>0</v>
      </c>
      <c r="O443" s="13">
        <f>-Inputs!O1302</f>
        <v>0</v>
      </c>
      <c r="P443" s="13">
        <f>-Inputs!P1302</f>
        <v>0</v>
      </c>
      <c r="Q443" s="13">
        <f>-Inputs!Q1302</f>
        <v>0</v>
      </c>
      <c r="R443" s="13">
        <f>-Inputs!R1302</f>
        <v>0</v>
      </c>
      <c r="S443" s="13">
        <f>-Inputs!S1302</f>
        <v>0</v>
      </c>
      <c r="T443" s="13">
        <f>-Inputs!T1302</f>
        <v>0</v>
      </c>
      <c r="U443" s="13">
        <f>-Inputs!U1302</f>
        <v>0</v>
      </c>
      <c r="V443" s="13">
        <f>-Inputs!V1302</f>
        <v>0</v>
      </c>
      <c r="W443" s="13">
        <f>-Inputs!W1302</f>
        <v>0</v>
      </c>
      <c r="X443" s="13">
        <f>-Inputs!X1302</f>
        <v>0</v>
      </c>
      <c r="Y443" s="13">
        <f>-Inputs!Y1302</f>
        <v>0</v>
      </c>
      <c r="Z443" s="13">
        <f>-Inputs!Z1302</f>
        <v>0</v>
      </c>
      <c r="AA443" s="13">
        <f>-Inputs!AA1302</f>
        <v>0</v>
      </c>
      <c r="AB443" s="13">
        <f>-Inputs!AB1302</f>
        <v>0</v>
      </c>
      <c r="AC443" s="526">
        <f t="shared" si="354"/>
        <v>0</v>
      </c>
      <c r="AD443" s="13">
        <f>-Inputs!AD1302</f>
        <v>0</v>
      </c>
      <c r="AE443" s="13">
        <f>-Inputs!AE1302</f>
        <v>0</v>
      </c>
      <c r="AF443" s="13">
        <f>-Inputs!AF1302</f>
        <v>0</v>
      </c>
      <c r="AG443" s="13">
        <f>-Inputs!AG1302</f>
        <v>0</v>
      </c>
      <c r="AH443" s="13">
        <f>-Inputs!AH1302</f>
        <v>0</v>
      </c>
      <c r="AI443" s="531">
        <v>0</v>
      </c>
      <c r="AJ443" s="531">
        <v>0</v>
      </c>
      <c r="AK443" s="531">
        <v>0</v>
      </c>
      <c r="AL443" s="531">
        <v>0</v>
      </c>
      <c r="AM443" s="531">
        <v>0</v>
      </c>
    </row>
    <row r="444" spans="1:39" outlineLevel="2">
      <c r="A444" s="11">
        <f>ROW()</f>
        <v>444</v>
      </c>
      <c r="C444" s="30" t="s">
        <v>362</v>
      </c>
      <c r="D444" s="90"/>
      <c r="E444" s="925">
        <v>0</v>
      </c>
      <c r="F444" s="90"/>
      <c r="G444" s="90"/>
      <c r="H444" s="30"/>
      <c r="I444" s="14">
        <f>-Inputs!I1303</f>
        <v>0</v>
      </c>
      <c r="J444" s="14">
        <f>-Inputs!J1303</f>
        <v>0</v>
      </c>
      <c r="K444" s="14">
        <f>-Inputs!K1303</f>
        <v>0</v>
      </c>
      <c r="L444" s="14">
        <f>-Inputs!L1303</f>
        <v>0</v>
      </c>
      <c r="M444" s="14">
        <f>-Inputs!M1303</f>
        <v>0</v>
      </c>
      <c r="N444" s="14">
        <f>-Inputs!N1303</f>
        <v>0</v>
      </c>
      <c r="O444" s="14">
        <f>-Inputs!O1303</f>
        <v>0</v>
      </c>
      <c r="P444" s="14">
        <f>-Inputs!P1303</f>
        <v>0</v>
      </c>
      <c r="Q444" s="14">
        <f>-Inputs!Q1303</f>
        <v>0</v>
      </c>
      <c r="R444" s="14">
        <f>-Inputs!R1303</f>
        <v>0</v>
      </c>
      <c r="S444" s="14">
        <f>-Inputs!S1303</f>
        <v>0</v>
      </c>
      <c r="T444" s="14">
        <f>-Inputs!T1303</f>
        <v>0</v>
      </c>
      <c r="U444" s="14">
        <f>-Inputs!U1303</f>
        <v>0</v>
      </c>
      <c r="V444" s="14">
        <f>-Inputs!V1303</f>
        <v>0</v>
      </c>
      <c r="W444" s="14">
        <f>-Inputs!W1303</f>
        <v>0</v>
      </c>
      <c r="X444" s="14">
        <f>-Inputs!X1303</f>
        <v>0</v>
      </c>
      <c r="Y444" s="14">
        <f>-Inputs!Y1303</f>
        <v>0</v>
      </c>
      <c r="Z444" s="14">
        <f>-Inputs!Z1303</f>
        <v>0</v>
      </c>
      <c r="AA444" s="14">
        <f>-Inputs!AA1303</f>
        <v>0</v>
      </c>
      <c r="AB444" s="14">
        <f>-Inputs!AB1303</f>
        <v>0</v>
      </c>
      <c r="AC444" s="527">
        <f t="shared" si="354"/>
        <v>0</v>
      </c>
      <c r="AD444" s="14">
        <f>-Inputs!AD1303</f>
        <v>0</v>
      </c>
      <c r="AE444" s="14">
        <f>-Inputs!AE1303</f>
        <v>0</v>
      </c>
      <c r="AF444" s="14">
        <f>-Inputs!AF1303</f>
        <v>0</v>
      </c>
      <c r="AG444" s="14">
        <f>-Inputs!AG1303</f>
        <v>0</v>
      </c>
      <c r="AH444" s="14">
        <f>-Inputs!AH1303</f>
        <v>0</v>
      </c>
      <c r="AI444" s="21">
        <f t="shared" ref="AI444:AM444" si="364">-IF(AI384=0,0,IF(AI399&lt;0,AI399,IF(AI384=0,AI399,MIN((AI399/AI384)*(AI399&gt;0),MIN(-AH444,AI399)))))</f>
        <v>0</v>
      </c>
      <c r="AJ444" s="21">
        <f t="shared" si="364"/>
        <v>0</v>
      </c>
      <c r="AK444" s="21">
        <f t="shared" si="364"/>
        <v>0</v>
      </c>
      <c r="AL444" s="21">
        <f t="shared" si="364"/>
        <v>0</v>
      </c>
      <c r="AM444" s="21">
        <f t="shared" si="364"/>
        <v>0</v>
      </c>
    </row>
    <row r="445" spans="1:39" outlineLevel="2">
      <c r="A445" s="11">
        <f>ROW()</f>
        <v>445</v>
      </c>
      <c r="C445" s="6" t="s">
        <v>1</v>
      </c>
      <c r="D445" s="39"/>
      <c r="E445" s="39">
        <f>SUM(E432:E444)</f>
        <v>-0.27764388266016238</v>
      </c>
      <c r="F445" s="39"/>
      <c r="G445" s="39"/>
      <c r="I445" s="9">
        <f t="shared" ref="I445:AI445" si="365">SUM(I432:I444)</f>
        <v>0</v>
      </c>
      <c r="J445" s="9">
        <f t="shared" si="365"/>
        <v>-0.41772782041578249</v>
      </c>
      <c r="K445" s="9">
        <f t="shared" si="365"/>
        <v>-0.41772782041578249</v>
      </c>
      <c r="L445" s="9">
        <f t="shared" si="365"/>
        <v>-0.41772782041578249</v>
      </c>
      <c r="M445" s="9">
        <f t="shared" si="365"/>
        <v>-0.41772782041578249</v>
      </c>
      <c r="N445" s="9">
        <f t="shared" si="365"/>
        <v>-0.38384658008233719</v>
      </c>
      <c r="O445" s="9">
        <f t="shared" si="365"/>
        <v>-0.38384658008233719</v>
      </c>
      <c r="P445" s="9">
        <f t="shared" si="365"/>
        <v>-0.38384658008233719</v>
      </c>
      <c r="Q445" s="9">
        <f t="shared" si="365"/>
        <v>-0.38384658008233719</v>
      </c>
      <c r="R445" s="9">
        <f t="shared" si="365"/>
        <v>-0.38384658008233719</v>
      </c>
      <c r="S445" s="9">
        <f t="shared" si="365"/>
        <v>-0.38384658008233719</v>
      </c>
      <c r="T445" s="9">
        <f t="shared" si="365"/>
        <v>-0.38441990515901292</v>
      </c>
      <c r="U445" s="9">
        <f t="shared" si="365"/>
        <v>-0.38441990515901303</v>
      </c>
      <c r="V445" s="9">
        <f t="shared" si="365"/>
        <v>-0.38441990515901303</v>
      </c>
      <c r="W445" s="9">
        <f t="shared" si="365"/>
        <v>-0.38441990515901303</v>
      </c>
      <c r="X445" s="9">
        <f t="shared" si="365"/>
        <v>-0.38441990515901303</v>
      </c>
      <c r="Y445" s="9">
        <f t="shared" si="365"/>
        <v>-0.33307708470590908</v>
      </c>
      <c r="Z445" s="9">
        <f t="shared" si="365"/>
        <v>-0.33307708470590908</v>
      </c>
      <c r="AA445" s="9">
        <f t="shared" si="365"/>
        <v>-0.33307708470590908</v>
      </c>
      <c r="AB445" s="9">
        <f t="shared" si="365"/>
        <v>-0.33307708470590908</v>
      </c>
      <c r="AC445" s="9">
        <f t="shared" si="365"/>
        <v>-0.33307708470590908</v>
      </c>
      <c r="AD445" s="9">
        <f t="shared" si="365"/>
        <v>-0.38861447553818212</v>
      </c>
      <c r="AE445" s="9">
        <f t="shared" si="365"/>
        <v>-0.38861447553818212</v>
      </c>
      <c r="AF445" s="9">
        <f t="shared" si="365"/>
        <v>-0.38861447553818212</v>
      </c>
      <c r="AG445" s="9">
        <f t="shared" si="365"/>
        <v>-0.38861447553818212</v>
      </c>
      <c r="AH445" s="9">
        <f t="shared" si="365"/>
        <v>-0.38861447553818207</v>
      </c>
      <c r="AI445" s="9">
        <f t="shared" si="365"/>
        <v>-0.38861447553818207</v>
      </c>
      <c r="AJ445" s="9">
        <f t="shared" ref="AJ445:AM445" si="366">SUM(AJ432:AJ444)</f>
        <v>-0.38861447553818207</v>
      </c>
      <c r="AK445" s="9">
        <f t="shared" si="366"/>
        <v>-0.38861447553818207</v>
      </c>
      <c r="AL445" s="9">
        <f t="shared" si="366"/>
        <v>-0.38861447553818207</v>
      </c>
      <c r="AM445" s="9">
        <f t="shared" si="366"/>
        <v>-0.38861447553818207</v>
      </c>
    </row>
    <row r="446" spans="1:39" outlineLevel="2">
      <c r="A446" s="11">
        <f>ROW()</f>
        <v>446</v>
      </c>
      <c r="B446" s="343" t="s">
        <v>70</v>
      </c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</row>
    <row r="447" spans="1:39" outlineLevel="2">
      <c r="A447" s="11">
        <f>ROW()</f>
        <v>447</v>
      </c>
      <c r="C447" s="6" t="s">
        <v>2</v>
      </c>
      <c r="D447" s="39"/>
      <c r="E447" s="922">
        <v>1.6477195291300597</v>
      </c>
      <c r="F447" s="39"/>
      <c r="G447" s="39"/>
      <c r="H447" s="39"/>
      <c r="I447" s="9">
        <f t="shared" ref="I447:R447" si="367">I387+I402+I417+I432</f>
        <v>2.6486802506319562</v>
      </c>
      <c r="J447" s="9">
        <f t="shared" si="367"/>
        <v>2.6362764920384483</v>
      </c>
      <c r="K447" s="9">
        <f t="shared" si="367"/>
        <v>2.6238727334449403</v>
      </c>
      <c r="L447" s="9">
        <f t="shared" si="367"/>
        <v>2.6114689748514324</v>
      </c>
      <c r="M447" s="9">
        <f t="shared" si="367"/>
        <v>2.5990652162579244</v>
      </c>
      <c r="N447" s="9">
        <f t="shared" si="367"/>
        <v>2.5612269269631822</v>
      </c>
      <c r="O447" s="9">
        <f t="shared" si="367"/>
        <v>2.52338863766844</v>
      </c>
      <c r="P447" s="9">
        <f t="shared" si="367"/>
        <v>2.4855503483736978</v>
      </c>
      <c r="Q447" s="9">
        <f t="shared" si="367"/>
        <v>2.4477120590789556</v>
      </c>
      <c r="R447" s="9">
        <f t="shared" si="367"/>
        <v>2.4098737697842134</v>
      </c>
      <c r="S447" s="143">
        <f t="shared" ref="S447:S454" si="368">(S387+S402+S417+S432-S462)*(S387+S402+S417+S432-S462&gt;0)</f>
        <v>2.3720354804894712</v>
      </c>
      <c r="T447" s="9">
        <f t="shared" ref="T447:X454" si="369">T387+T402+T417+T432</f>
        <v>2.3325015558146465</v>
      </c>
      <c r="U447" s="9">
        <f t="shared" si="369"/>
        <v>2.2929676311398217</v>
      </c>
      <c r="V447" s="9">
        <f t="shared" si="369"/>
        <v>2.253433706464997</v>
      </c>
      <c r="W447" s="9">
        <f t="shared" si="369"/>
        <v>2.2138997817901722</v>
      </c>
      <c r="X447" s="9">
        <f t="shared" si="369"/>
        <v>2.1743658571153475</v>
      </c>
      <c r="Y447" s="143">
        <f t="shared" ref="Y447:Y454" si="370">MAX(Y387+Y402+Y417+Y432,0)</f>
        <v>2.1348319324405227</v>
      </c>
      <c r="Z447" s="9">
        <f t="shared" ref="Z447:AG454" si="371">Z387+Z402+Z417+Z432</f>
        <v>2.095298007765698</v>
      </c>
      <c r="AA447" s="9">
        <f t="shared" si="371"/>
        <v>2.0557640830908732</v>
      </c>
      <c r="AB447" s="9">
        <f t="shared" si="371"/>
        <v>2.0162301584160485</v>
      </c>
      <c r="AC447" s="9">
        <f t="shared" si="371"/>
        <v>1.9766962337412248</v>
      </c>
      <c r="AD447" s="9">
        <f t="shared" si="371"/>
        <v>1.9296320376997671</v>
      </c>
      <c r="AE447" s="9">
        <f t="shared" si="371"/>
        <v>1.8825678416583094</v>
      </c>
      <c r="AF447" s="9">
        <f t="shared" si="371"/>
        <v>1.8355036456168516</v>
      </c>
      <c r="AG447" s="9">
        <f t="shared" si="371"/>
        <v>1.7884394495753939</v>
      </c>
      <c r="AH447" s="532">
        <f t="shared" ref="AH447:AH454" si="372">AH387+AH402+AH417+AH432+AH462</f>
        <v>1.7413752535339362</v>
      </c>
      <c r="AI447" s="9">
        <f t="shared" ref="AI447:AL447" si="373">AI387+AI402+AI417+AI432</f>
        <v>1.6943110574924785</v>
      </c>
      <c r="AJ447" s="9">
        <f t="shared" si="373"/>
        <v>1.6472468614510207</v>
      </c>
      <c r="AK447" s="9">
        <f t="shared" si="373"/>
        <v>1.600182665409563</v>
      </c>
      <c r="AL447" s="9">
        <f t="shared" si="373"/>
        <v>1.5531184693681053</v>
      </c>
      <c r="AM447" s="532">
        <f t="shared" ref="AM447:AM454" si="374">AM387+AM402+AM417+AM432+AM462</f>
        <v>1.5060542733266475</v>
      </c>
    </row>
    <row r="448" spans="1:39" outlineLevel="2">
      <c r="A448" s="11">
        <f>ROW()</f>
        <v>448</v>
      </c>
      <c r="C448" s="6" t="s">
        <v>3</v>
      </c>
      <c r="D448" s="39"/>
      <c r="E448" s="922">
        <v>0</v>
      </c>
      <c r="F448" s="39"/>
      <c r="G448" s="39"/>
      <c r="H448" s="39"/>
      <c r="I448" s="9">
        <f t="shared" ref="I448:R448" si="375">I388+I403+I418+I433</f>
        <v>-3.809354280263463</v>
      </c>
      <c r="J448" s="9">
        <f t="shared" si="375"/>
        <v>-3.8739692087505744</v>
      </c>
      <c r="K448" s="9">
        <f t="shared" si="375"/>
        <v>-3.9385841372376857</v>
      </c>
      <c r="L448" s="9">
        <f t="shared" si="375"/>
        <v>-4.0031990657247967</v>
      </c>
      <c r="M448" s="9">
        <f t="shared" si="375"/>
        <v>-4.0678139942119076</v>
      </c>
      <c r="N448" s="9">
        <f t="shared" si="375"/>
        <v>-4.0678139942119076</v>
      </c>
      <c r="O448" s="9">
        <f t="shared" si="375"/>
        <v>-4.0678139942119076</v>
      </c>
      <c r="P448" s="9">
        <f t="shared" si="375"/>
        <v>-4.0678139942119076</v>
      </c>
      <c r="Q448" s="9">
        <f t="shared" si="375"/>
        <v>-4.0678139942119076</v>
      </c>
      <c r="R448" s="9">
        <f t="shared" si="375"/>
        <v>-4.0678139942119076</v>
      </c>
      <c r="S448" s="143">
        <f t="shared" si="368"/>
        <v>0</v>
      </c>
      <c r="T448" s="9">
        <f t="shared" si="369"/>
        <v>0</v>
      </c>
      <c r="U448" s="9">
        <f t="shared" si="369"/>
        <v>0</v>
      </c>
      <c r="V448" s="9">
        <f t="shared" si="369"/>
        <v>0</v>
      </c>
      <c r="W448" s="9">
        <f t="shared" si="369"/>
        <v>0</v>
      </c>
      <c r="X448" s="9">
        <f t="shared" si="369"/>
        <v>0</v>
      </c>
      <c r="Y448" s="143">
        <f t="shared" si="370"/>
        <v>0</v>
      </c>
      <c r="Z448" s="9">
        <f t="shared" si="371"/>
        <v>0</v>
      </c>
      <c r="AA448" s="9">
        <f t="shared" si="371"/>
        <v>0</v>
      </c>
      <c r="AB448" s="9">
        <f t="shared" si="371"/>
        <v>0</v>
      </c>
      <c r="AC448" s="9">
        <f t="shared" si="371"/>
        <v>0</v>
      </c>
      <c r="AD448" s="9">
        <f t="shared" si="371"/>
        <v>0</v>
      </c>
      <c r="AE448" s="9">
        <f t="shared" si="371"/>
        <v>0</v>
      </c>
      <c r="AF448" s="9">
        <f t="shared" si="371"/>
        <v>0</v>
      </c>
      <c r="AG448" s="9">
        <f t="shared" si="371"/>
        <v>0</v>
      </c>
      <c r="AH448" s="532">
        <f t="shared" si="372"/>
        <v>0</v>
      </c>
      <c r="AI448" s="9">
        <f t="shared" ref="AI448:AL448" si="376">AI388+AI403+AI418+AI433</f>
        <v>0</v>
      </c>
      <c r="AJ448" s="9">
        <f t="shared" si="376"/>
        <v>0</v>
      </c>
      <c r="AK448" s="9">
        <f t="shared" si="376"/>
        <v>0</v>
      </c>
      <c r="AL448" s="9">
        <f t="shared" si="376"/>
        <v>0</v>
      </c>
      <c r="AM448" s="532">
        <f t="shared" si="374"/>
        <v>0</v>
      </c>
    </row>
    <row r="449" spans="1:39" outlineLevel="2">
      <c r="A449" s="11">
        <f>ROW()</f>
        <v>449</v>
      </c>
      <c r="C449" s="6" t="s">
        <v>4</v>
      </c>
      <c r="D449" s="39"/>
      <c r="E449" s="922">
        <v>0.60026118528415207</v>
      </c>
      <c r="F449" s="39"/>
      <c r="G449" s="39"/>
      <c r="H449" s="39"/>
      <c r="I449" s="9">
        <f t="shared" ref="I449:R449" si="377">I389+I404+I419+I434</f>
        <v>1.0910708969463683</v>
      </c>
      <c r="J449" s="9">
        <f t="shared" si="377"/>
        <v>1.0910708969463683</v>
      </c>
      <c r="K449" s="9">
        <f t="shared" si="377"/>
        <v>1.0910708969463683</v>
      </c>
      <c r="L449" s="9">
        <f t="shared" si="377"/>
        <v>1.0910708969463683</v>
      </c>
      <c r="M449" s="9">
        <f t="shared" si="377"/>
        <v>1.0910708969463683</v>
      </c>
      <c r="N449" s="9">
        <f t="shared" si="377"/>
        <v>1.0692494790074409</v>
      </c>
      <c r="O449" s="9">
        <f t="shared" si="377"/>
        <v>1.0474280610685136</v>
      </c>
      <c r="P449" s="9">
        <f t="shared" si="377"/>
        <v>1.0256066431295863</v>
      </c>
      <c r="Q449" s="9">
        <f t="shared" si="377"/>
        <v>1.0037852251906589</v>
      </c>
      <c r="R449" s="9">
        <f t="shared" si="377"/>
        <v>0.9819638072517316</v>
      </c>
      <c r="S449" s="143">
        <f t="shared" si="368"/>
        <v>0.96014238931280427</v>
      </c>
      <c r="T449" s="9">
        <f t="shared" si="369"/>
        <v>0.93613882957998418</v>
      </c>
      <c r="U449" s="9">
        <f t="shared" si="369"/>
        <v>0.91213526984716409</v>
      </c>
      <c r="V449" s="9">
        <f t="shared" si="369"/>
        <v>0.888131710114344</v>
      </c>
      <c r="W449" s="9">
        <f t="shared" si="369"/>
        <v>0.86412815038152391</v>
      </c>
      <c r="X449" s="9">
        <f t="shared" si="369"/>
        <v>0.84012459064870382</v>
      </c>
      <c r="Y449" s="143">
        <f t="shared" si="370"/>
        <v>0.81612103091588373</v>
      </c>
      <c r="Z449" s="9">
        <f t="shared" si="371"/>
        <v>0.79211747118306364</v>
      </c>
      <c r="AA449" s="9">
        <f t="shared" si="371"/>
        <v>0.76811391145024355</v>
      </c>
      <c r="AB449" s="9">
        <f t="shared" si="371"/>
        <v>0.74411035171742346</v>
      </c>
      <c r="AC449" s="9">
        <f t="shared" si="371"/>
        <v>0.72010679198460248</v>
      </c>
      <c r="AD449" s="9">
        <f t="shared" si="371"/>
        <v>0.64809611278614221</v>
      </c>
      <c r="AE449" s="9">
        <f t="shared" si="371"/>
        <v>0.57608543358768194</v>
      </c>
      <c r="AF449" s="9">
        <f t="shared" si="371"/>
        <v>0.50407475438922167</v>
      </c>
      <c r="AG449" s="9">
        <f t="shared" si="371"/>
        <v>0.43206407519076145</v>
      </c>
      <c r="AH449" s="532">
        <f t="shared" si="372"/>
        <v>0.36005339599230124</v>
      </c>
      <c r="AI449" s="9">
        <f t="shared" ref="AI449:AL449" si="378">AI389+AI404+AI419+AI434</f>
        <v>0.28804271679384102</v>
      </c>
      <c r="AJ449" s="9">
        <f t="shared" si="378"/>
        <v>0.21603203759538081</v>
      </c>
      <c r="AK449" s="9">
        <f t="shared" si="378"/>
        <v>0.1440213583969206</v>
      </c>
      <c r="AL449" s="9">
        <f t="shared" si="378"/>
        <v>7.2010679198460367E-2</v>
      </c>
      <c r="AM449" s="532">
        <f t="shared" si="374"/>
        <v>0</v>
      </c>
    </row>
    <row r="450" spans="1:39" outlineLevel="2">
      <c r="A450" s="11">
        <f>ROW()</f>
        <v>450</v>
      </c>
      <c r="C450" s="6" t="s">
        <v>5</v>
      </c>
      <c r="D450" s="39"/>
      <c r="E450" s="922">
        <v>2.2468078590142251</v>
      </c>
      <c r="F450" s="39"/>
      <c r="G450" s="39"/>
      <c r="H450" s="39"/>
      <c r="I450" s="9">
        <f t="shared" ref="I450:R450" si="379">I390+I405+I420+I435</f>
        <v>9.7256061854600286</v>
      </c>
      <c r="J450" s="9">
        <f t="shared" si="379"/>
        <v>9.3848970521248649</v>
      </c>
      <c r="K450" s="9">
        <f t="shared" si="379"/>
        <v>9.0441879187897012</v>
      </c>
      <c r="L450" s="9">
        <f t="shared" si="379"/>
        <v>8.7034787854545375</v>
      </c>
      <c r="M450" s="9">
        <f t="shared" si="379"/>
        <v>8.3627696521193737</v>
      </c>
      <c r="N450" s="9">
        <f t="shared" si="379"/>
        <v>8.0385827792707065</v>
      </c>
      <c r="O450" s="9">
        <f t="shared" si="379"/>
        <v>7.7143959064220393</v>
      </c>
      <c r="P450" s="9">
        <f t="shared" si="379"/>
        <v>7.3902090335733721</v>
      </c>
      <c r="Q450" s="9">
        <f t="shared" si="379"/>
        <v>7.0660221607247049</v>
      </c>
      <c r="R450" s="9">
        <f t="shared" si="379"/>
        <v>6.7418352878760377</v>
      </c>
      <c r="S450" s="143">
        <f t="shared" si="368"/>
        <v>6.4176484150273705</v>
      </c>
      <c r="T450" s="9">
        <f t="shared" si="369"/>
        <v>5.3266236874794393</v>
      </c>
      <c r="U450" s="9">
        <f t="shared" si="369"/>
        <v>5.0057412667280712</v>
      </c>
      <c r="V450" s="9">
        <f t="shared" si="369"/>
        <v>4.6848588459767031</v>
      </c>
      <c r="W450" s="9">
        <f t="shared" si="369"/>
        <v>4.363976425225335</v>
      </c>
      <c r="X450" s="9">
        <f t="shared" si="369"/>
        <v>4.0430940044739669</v>
      </c>
      <c r="Y450" s="143">
        <f t="shared" si="370"/>
        <v>3.7735544041757025</v>
      </c>
      <c r="Z450" s="9">
        <f t="shared" si="371"/>
        <v>3.5040148038774381</v>
      </c>
      <c r="AA450" s="9">
        <f t="shared" si="371"/>
        <v>3.2344752035791737</v>
      </c>
      <c r="AB450" s="9">
        <f t="shared" si="371"/>
        <v>2.9649356032809093</v>
      </c>
      <c r="AC450" s="9">
        <f t="shared" si="371"/>
        <v>2.6953960029826423</v>
      </c>
      <c r="AD450" s="9">
        <f t="shared" si="371"/>
        <v>2.4258564026843779</v>
      </c>
      <c r="AE450" s="9">
        <f t="shared" si="371"/>
        <v>2.1563168023861135</v>
      </c>
      <c r="AF450" s="9">
        <f t="shared" si="371"/>
        <v>1.8867772020878493</v>
      </c>
      <c r="AG450" s="9">
        <f t="shared" si="371"/>
        <v>1.6172376017895851</v>
      </c>
      <c r="AH450" s="532">
        <f t="shared" si="372"/>
        <v>1.3476980014913209</v>
      </c>
      <c r="AI450" s="9">
        <f t="shared" ref="AI450:AL450" si="380">AI390+AI405+AI420+AI435</f>
        <v>1.0781584011930567</v>
      </c>
      <c r="AJ450" s="9">
        <f t="shared" si="380"/>
        <v>0.80861880089479254</v>
      </c>
      <c r="AK450" s="9">
        <f t="shared" si="380"/>
        <v>0.53907920059652836</v>
      </c>
      <c r="AL450" s="9">
        <f t="shared" si="380"/>
        <v>0.26953960029826424</v>
      </c>
      <c r="AM450" s="532">
        <f t="shared" si="374"/>
        <v>0</v>
      </c>
    </row>
    <row r="451" spans="1:39" outlineLevel="2">
      <c r="A451" s="11">
        <f>ROW()</f>
        <v>451</v>
      </c>
      <c r="C451" s="6" t="s">
        <v>473</v>
      </c>
      <c r="D451" s="39"/>
      <c r="E451" s="922">
        <v>0</v>
      </c>
      <c r="F451" s="39"/>
      <c r="G451" s="39"/>
      <c r="H451" s="39"/>
      <c r="I451" s="9">
        <f t="shared" ref="I451:R451" si="381">I391+I406+I421+I436</f>
        <v>0</v>
      </c>
      <c r="J451" s="9">
        <f t="shared" si="381"/>
        <v>0</v>
      </c>
      <c r="K451" s="9">
        <f t="shared" si="381"/>
        <v>0</v>
      </c>
      <c r="L451" s="9">
        <f t="shared" si="381"/>
        <v>0</v>
      </c>
      <c r="M451" s="9">
        <f t="shared" si="381"/>
        <v>0</v>
      </c>
      <c r="N451" s="9">
        <f t="shared" si="381"/>
        <v>0</v>
      </c>
      <c r="O451" s="9">
        <f t="shared" si="381"/>
        <v>0</v>
      </c>
      <c r="P451" s="9">
        <f t="shared" si="381"/>
        <v>0</v>
      </c>
      <c r="Q451" s="9">
        <f t="shared" si="381"/>
        <v>0</v>
      </c>
      <c r="R451" s="9">
        <f t="shared" si="381"/>
        <v>0</v>
      </c>
      <c r="S451" s="143">
        <f t="shared" si="368"/>
        <v>0</v>
      </c>
      <c r="T451" s="9">
        <f t="shared" si="369"/>
        <v>0</v>
      </c>
      <c r="U451" s="9">
        <f t="shared" si="369"/>
        <v>0</v>
      </c>
      <c r="V451" s="9">
        <f t="shared" si="369"/>
        <v>0</v>
      </c>
      <c r="W451" s="9">
        <f t="shared" si="369"/>
        <v>0</v>
      </c>
      <c r="X451" s="9">
        <f t="shared" si="369"/>
        <v>0</v>
      </c>
      <c r="Y451" s="143">
        <f t="shared" si="370"/>
        <v>0</v>
      </c>
      <c r="Z451" s="9">
        <f t="shared" si="371"/>
        <v>0</v>
      </c>
      <c r="AA451" s="9">
        <f t="shared" si="371"/>
        <v>0</v>
      </c>
      <c r="AB451" s="9">
        <f t="shared" si="371"/>
        <v>0</v>
      </c>
      <c r="AC451" s="9">
        <f t="shared" si="371"/>
        <v>0</v>
      </c>
      <c r="AD451" s="9">
        <f t="shared" si="371"/>
        <v>0</v>
      </c>
      <c r="AE451" s="9">
        <f t="shared" si="371"/>
        <v>0</v>
      </c>
      <c r="AF451" s="9">
        <f t="shared" si="371"/>
        <v>0</v>
      </c>
      <c r="AG451" s="9">
        <f t="shared" si="371"/>
        <v>0</v>
      </c>
      <c r="AH451" s="532">
        <f t="shared" si="372"/>
        <v>0</v>
      </c>
      <c r="AI451" s="9">
        <f t="shared" ref="AI451:AL451" si="382">AI391+AI406+AI421+AI436</f>
        <v>0</v>
      </c>
      <c r="AJ451" s="9">
        <f t="shared" si="382"/>
        <v>0</v>
      </c>
      <c r="AK451" s="9">
        <f t="shared" si="382"/>
        <v>0</v>
      </c>
      <c r="AL451" s="9">
        <f t="shared" si="382"/>
        <v>0</v>
      </c>
      <c r="AM451" s="532">
        <f t="shared" si="374"/>
        <v>0</v>
      </c>
    </row>
    <row r="452" spans="1:39" outlineLevel="2">
      <c r="A452" s="11">
        <f>ROW()</f>
        <v>452</v>
      </c>
      <c r="C452" s="6" t="s">
        <v>474</v>
      </c>
      <c r="D452" s="39"/>
      <c r="E452" s="922">
        <v>0</v>
      </c>
      <c r="F452" s="39"/>
      <c r="G452" s="39"/>
      <c r="H452" s="39"/>
      <c r="I452" s="9">
        <f t="shared" ref="I452:R452" si="383">I392+I407+I422+I437</f>
        <v>0</v>
      </c>
      <c r="J452" s="9">
        <f t="shared" si="383"/>
        <v>0</v>
      </c>
      <c r="K452" s="9">
        <f t="shared" si="383"/>
        <v>0</v>
      </c>
      <c r="L452" s="9">
        <f t="shared" si="383"/>
        <v>0</v>
      </c>
      <c r="M452" s="9">
        <f t="shared" si="383"/>
        <v>0</v>
      </c>
      <c r="N452" s="9">
        <f t="shared" si="383"/>
        <v>0</v>
      </c>
      <c r="O452" s="9">
        <f t="shared" si="383"/>
        <v>0</v>
      </c>
      <c r="P452" s="9">
        <f t="shared" si="383"/>
        <v>0</v>
      </c>
      <c r="Q452" s="9">
        <f t="shared" si="383"/>
        <v>0</v>
      </c>
      <c r="R452" s="9">
        <f t="shared" si="383"/>
        <v>0</v>
      </c>
      <c r="S452" s="143">
        <f t="shared" si="368"/>
        <v>0</v>
      </c>
      <c r="T452" s="9">
        <f t="shared" si="369"/>
        <v>0</v>
      </c>
      <c r="U452" s="9">
        <f t="shared" si="369"/>
        <v>0</v>
      </c>
      <c r="V452" s="9">
        <f t="shared" si="369"/>
        <v>0</v>
      </c>
      <c r="W452" s="9">
        <f t="shared" si="369"/>
        <v>0</v>
      </c>
      <c r="X452" s="9">
        <f t="shared" si="369"/>
        <v>0</v>
      </c>
      <c r="Y452" s="143">
        <f t="shared" si="370"/>
        <v>0</v>
      </c>
      <c r="Z452" s="9">
        <f t="shared" si="371"/>
        <v>0</v>
      </c>
      <c r="AA452" s="9">
        <f t="shared" si="371"/>
        <v>0</v>
      </c>
      <c r="AB452" s="9">
        <f t="shared" si="371"/>
        <v>0</v>
      </c>
      <c r="AC452" s="9">
        <f t="shared" si="371"/>
        <v>0</v>
      </c>
      <c r="AD452" s="9">
        <f t="shared" si="371"/>
        <v>0</v>
      </c>
      <c r="AE452" s="9">
        <f t="shared" si="371"/>
        <v>0</v>
      </c>
      <c r="AF452" s="9">
        <f t="shared" si="371"/>
        <v>0</v>
      </c>
      <c r="AG452" s="9">
        <f t="shared" si="371"/>
        <v>0</v>
      </c>
      <c r="AH452" s="532">
        <f t="shared" si="372"/>
        <v>0</v>
      </c>
      <c r="AI452" s="9">
        <f t="shared" ref="AI452:AL452" si="384">AI392+AI407+AI422+AI437</f>
        <v>0</v>
      </c>
      <c r="AJ452" s="9">
        <f t="shared" si="384"/>
        <v>0</v>
      </c>
      <c r="AK452" s="9">
        <f t="shared" si="384"/>
        <v>0</v>
      </c>
      <c r="AL452" s="9">
        <f t="shared" si="384"/>
        <v>0</v>
      </c>
      <c r="AM452" s="532">
        <f t="shared" si="374"/>
        <v>0</v>
      </c>
    </row>
    <row r="453" spans="1:39" outlineLevel="2">
      <c r="A453" s="11">
        <f>ROW()</f>
        <v>453</v>
      </c>
      <c r="C453" s="6" t="s">
        <v>477</v>
      </c>
      <c r="D453" s="39"/>
      <c r="E453" s="922">
        <v>0</v>
      </c>
      <c r="F453" s="39"/>
      <c r="G453" s="39"/>
      <c r="H453" s="39"/>
      <c r="I453" s="9">
        <f t="shared" ref="I453:R453" si="385">I393+I408+I423+I438</f>
        <v>0</v>
      </c>
      <c r="J453" s="9">
        <f t="shared" si="385"/>
        <v>0</v>
      </c>
      <c r="K453" s="9">
        <f t="shared" si="385"/>
        <v>0</v>
      </c>
      <c r="L453" s="9">
        <f t="shared" si="385"/>
        <v>0</v>
      </c>
      <c r="M453" s="9">
        <f t="shared" si="385"/>
        <v>0</v>
      </c>
      <c r="N453" s="9">
        <f t="shared" si="385"/>
        <v>0</v>
      </c>
      <c r="O453" s="9">
        <f t="shared" si="385"/>
        <v>0</v>
      </c>
      <c r="P453" s="9">
        <f t="shared" si="385"/>
        <v>0</v>
      </c>
      <c r="Q453" s="9">
        <f t="shared" si="385"/>
        <v>0</v>
      </c>
      <c r="R453" s="9">
        <f t="shared" si="385"/>
        <v>0</v>
      </c>
      <c r="S453" s="143">
        <f t="shared" si="368"/>
        <v>0</v>
      </c>
      <c r="T453" s="9">
        <f t="shared" si="369"/>
        <v>0</v>
      </c>
      <c r="U453" s="9">
        <f t="shared" si="369"/>
        <v>0</v>
      </c>
      <c r="V453" s="9">
        <f t="shared" si="369"/>
        <v>0</v>
      </c>
      <c r="W453" s="9">
        <f t="shared" si="369"/>
        <v>0</v>
      </c>
      <c r="X453" s="9">
        <f t="shared" si="369"/>
        <v>0</v>
      </c>
      <c r="Y453" s="143">
        <f t="shared" si="370"/>
        <v>0</v>
      </c>
      <c r="Z453" s="9">
        <f t="shared" si="371"/>
        <v>0</v>
      </c>
      <c r="AA453" s="9">
        <f t="shared" si="371"/>
        <v>0</v>
      </c>
      <c r="AB453" s="9">
        <f t="shared" si="371"/>
        <v>0</v>
      </c>
      <c r="AC453" s="9">
        <f t="shared" si="371"/>
        <v>0</v>
      </c>
      <c r="AD453" s="9">
        <f t="shared" si="371"/>
        <v>0</v>
      </c>
      <c r="AE453" s="9">
        <f t="shared" si="371"/>
        <v>0</v>
      </c>
      <c r="AF453" s="9">
        <f t="shared" si="371"/>
        <v>0</v>
      </c>
      <c r="AG453" s="9">
        <f t="shared" si="371"/>
        <v>0</v>
      </c>
      <c r="AH453" s="532">
        <f t="shared" si="372"/>
        <v>0</v>
      </c>
      <c r="AI453" s="9">
        <f t="shared" ref="AI453:AL453" si="386">AI393+AI408+AI423+AI438</f>
        <v>0</v>
      </c>
      <c r="AJ453" s="9">
        <f t="shared" si="386"/>
        <v>0</v>
      </c>
      <c r="AK453" s="9">
        <f t="shared" si="386"/>
        <v>0</v>
      </c>
      <c r="AL453" s="9">
        <f t="shared" si="386"/>
        <v>0</v>
      </c>
      <c r="AM453" s="532">
        <f t="shared" si="374"/>
        <v>0</v>
      </c>
    </row>
    <row r="454" spans="1:39" outlineLevel="2">
      <c r="A454" s="11">
        <f>ROW()</f>
        <v>454</v>
      </c>
      <c r="C454" s="6" t="s">
        <v>511</v>
      </c>
      <c r="D454" s="39"/>
      <c r="E454" s="922">
        <v>0</v>
      </c>
      <c r="F454" s="39"/>
      <c r="G454" s="39"/>
      <c r="H454" s="39"/>
      <c r="I454" s="9">
        <f t="shared" ref="I454:R454" si="387">I394+I409+I424+I439</f>
        <v>0</v>
      </c>
      <c r="J454" s="9">
        <f t="shared" si="387"/>
        <v>0</v>
      </c>
      <c r="K454" s="9">
        <f t="shared" si="387"/>
        <v>0</v>
      </c>
      <c r="L454" s="9">
        <f t="shared" si="387"/>
        <v>0</v>
      </c>
      <c r="M454" s="9">
        <f t="shared" si="387"/>
        <v>0</v>
      </c>
      <c r="N454" s="9">
        <f t="shared" si="387"/>
        <v>0</v>
      </c>
      <c r="O454" s="9">
        <f t="shared" si="387"/>
        <v>0</v>
      </c>
      <c r="P454" s="9">
        <f t="shared" si="387"/>
        <v>0</v>
      </c>
      <c r="Q454" s="9">
        <f t="shared" si="387"/>
        <v>0</v>
      </c>
      <c r="R454" s="9">
        <f t="shared" si="387"/>
        <v>0</v>
      </c>
      <c r="S454" s="143">
        <f t="shared" si="368"/>
        <v>0</v>
      </c>
      <c r="T454" s="9">
        <f t="shared" si="369"/>
        <v>0</v>
      </c>
      <c r="U454" s="9">
        <f t="shared" si="369"/>
        <v>0</v>
      </c>
      <c r="V454" s="9">
        <f t="shared" si="369"/>
        <v>0</v>
      </c>
      <c r="W454" s="9">
        <f t="shared" si="369"/>
        <v>0</v>
      </c>
      <c r="X454" s="9">
        <f t="shared" si="369"/>
        <v>0</v>
      </c>
      <c r="Y454" s="143">
        <f t="shared" si="370"/>
        <v>0</v>
      </c>
      <c r="Z454" s="9">
        <f t="shared" si="371"/>
        <v>0</v>
      </c>
      <c r="AA454" s="9">
        <f t="shared" si="371"/>
        <v>0</v>
      </c>
      <c r="AB454" s="9">
        <f t="shared" si="371"/>
        <v>0</v>
      </c>
      <c r="AC454" s="9">
        <f t="shared" si="371"/>
        <v>0</v>
      </c>
      <c r="AD454" s="9">
        <f t="shared" si="371"/>
        <v>0</v>
      </c>
      <c r="AE454" s="9">
        <f t="shared" si="371"/>
        <v>0</v>
      </c>
      <c r="AF454" s="9">
        <f t="shared" si="371"/>
        <v>0</v>
      </c>
      <c r="AG454" s="9">
        <f t="shared" si="371"/>
        <v>0</v>
      </c>
      <c r="AH454" s="532">
        <f t="shared" si="372"/>
        <v>0</v>
      </c>
      <c r="AI454" s="9">
        <f t="shared" ref="AI454:AL454" si="388">AI394+AI409+AI424+AI439</f>
        <v>0</v>
      </c>
      <c r="AJ454" s="9">
        <f t="shared" si="388"/>
        <v>0</v>
      </c>
      <c r="AK454" s="9">
        <f t="shared" si="388"/>
        <v>0</v>
      </c>
      <c r="AL454" s="9">
        <f t="shared" si="388"/>
        <v>0</v>
      </c>
      <c r="AM454" s="532">
        <f t="shared" si="374"/>
        <v>0</v>
      </c>
    </row>
    <row r="455" spans="1:39" outlineLevel="2">
      <c r="A455" s="11">
        <f>ROW()</f>
        <v>455</v>
      </c>
      <c r="C455" s="6" t="s">
        <v>655</v>
      </c>
      <c r="D455" s="39"/>
      <c r="E455" s="922"/>
      <c r="F455" s="39"/>
      <c r="G455" s="39"/>
      <c r="H455" s="3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143"/>
      <c r="T455" s="9"/>
      <c r="U455" s="9"/>
      <c r="V455" s="9"/>
      <c r="W455" s="9"/>
      <c r="X455" s="9"/>
      <c r="Y455" s="143"/>
      <c r="Z455" s="9"/>
      <c r="AA455" s="9"/>
      <c r="AB455" s="9"/>
      <c r="AC455" s="9"/>
      <c r="AD455" s="9"/>
      <c r="AE455" s="9"/>
      <c r="AF455" s="9"/>
      <c r="AG455" s="9"/>
      <c r="AH455" s="429">
        <f>-AH475</f>
        <v>0</v>
      </c>
      <c r="AI455" s="9">
        <f t="shared" ref="AI455:AM455" si="389">AI395+AI410+AI425+AI440</f>
        <v>0</v>
      </c>
      <c r="AJ455" s="9">
        <f t="shared" si="389"/>
        <v>0</v>
      </c>
      <c r="AK455" s="9">
        <f t="shared" si="389"/>
        <v>0</v>
      </c>
      <c r="AL455" s="9">
        <f t="shared" si="389"/>
        <v>0</v>
      </c>
      <c r="AM455" s="9">
        <f t="shared" si="389"/>
        <v>0</v>
      </c>
    </row>
    <row r="456" spans="1:39" outlineLevel="2">
      <c r="A456" s="11">
        <f>ROW()</f>
        <v>456</v>
      </c>
      <c r="C456" s="6" t="s">
        <v>656</v>
      </c>
      <c r="D456" s="39"/>
      <c r="E456" s="922"/>
      <c r="F456" s="39"/>
      <c r="G456" s="39"/>
      <c r="H456" s="3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143"/>
      <c r="T456" s="9"/>
      <c r="U456" s="9"/>
      <c r="V456" s="9"/>
      <c r="W456" s="9"/>
      <c r="X456" s="9"/>
      <c r="Y456" s="143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429">
        <f>-AM475</f>
        <v>2.4980018054066022E-16</v>
      </c>
    </row>
    <row r="457" spans="1:39" outlineLevel="2">
      <c r="A457" s="11">
        <f>ROW()</f>
        <v>457</v>
      </c>
      <c r="C457" s="6" t="s">
        <v>667</v>
      </c>
      <c r="D457" s="39"/>
      <c r="E457" s="922"/>
      <c r="F457" s="39"/>
      <c r="G457" s="39"/>
      <c r="H457" s="3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143"/>
      <c r="T457" s="9"/>
      <c r="U457" s="9"/>
      <c r="V457" s="9"/>
      <c r="W457" s="9"/>
      <c r="X457" s="9"/>
      <c r="Y457" s="143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</row>
    <row r="458" spans="1:39" outlineLevel="2">
      <c r="A458" s="11">
        <f>ROW()</f>
        <v>458</v>
      </c>
      <c r="C458" s="6" t="s">
        <v>212</v>
      </c>
      <c r="D458" s="39"/>
      <c r="E458" s="922">
        <v>0</v>
      </c>
      <c r="F458" s="39"/>
      <c r="G458" s="39"/>
      <c r="H458" s="39"/>
      <c r="I458" s="9">
        <f t="shared" ref="I458:R458" si="390">I398+I413+I428+I443</f>
        <v>0</v>
      </c>
      <c r="J458" s="9">
        <f t="shared" si="390"/>
        <v>0</v>
      </c>
      <c r="K458" s="9">
        <f t="shared" si="390"/>
        <v>0</v>
      </c>
      <c r="L458" s="9">
        <f t="shared" si="390"/>
        <v>0</v>
      </c>
      <c r="M458" s="9">
        <f t="shared" si="390"/>
        <v>0</v>
      </c>
      <c r="N458" s="9">
        <f t="shared" si="390"/>
        <v>0</v>
      </c>
      <c r="O458" s="9">
        <f t="shared" si="390"/>
        <v>0</v>
      </c>
      <c r="P458" s="9">
        <f t="shared" si="390"/>
        <v>0</v>
      </c>
      <c r="Q458" s="9">
        <f t="shared" si="390"/>
        <v>0</v>
      </c>
      <c r="R458" s="9">
        <f t="shared" si="390"/>
        <v>0</v>
      </c>
      <c r="S458" s="143">
        <f t="shared" ref="S458" si="391">(S398+S413+S428+S443-S473)*(S398+S413+S428+S443-S473&gt;0)</f>
        <v>0</v>
      </c>
      <c r="T458" s="9">
        <f t="shared" ref="T458:X459" si="392">T398+T413+T428+T443</f>
        <v>0</v>
      </c>
      <c r="U458" s="9">
        <f t="shared" si="392"/>
        <v>0</v>
      </c>
      <c r="V458" s="9">
        <f t="shared" si="392"/>
        <v>0</v>
      </c>
      <c r="W458" s="9">
        <f t="shared" si="392"/>
        <v>0</v>
      </c>
      <c r="X458" s="9">
        <f t="shared" si="392"/>
        <v>0</v>
      </c>
      <c r="Y458" s="143">
        <f>MAX(Y398+Y413+Y428+Y443,0)</f>
        <v>0</v>
      </c>
      <c r="Z458" s="9">
        <f t="shared" ref="Z458:AM458" si="393">Z398+Z413+Z428+Z443</f>
        <v>0</v>
      </c>
      <c r="AA458" s="9">
        <f t="shared" si="393"/>
        <v>0</v>
      </c>
      <c r="AB458" s="9">
        <f t="shared" si="393"/>
        <v>0</v>
      </c>
      <c r="AC458" s="9">
        <f t="shared" si="393"/>
        <v>0</v>
      </c>
      <c r="AD458" s="9">
        <f t="shared" si="393"/>
        <v>0</v>
      </c>
      <c r="AE458" s="9">
        <f t="shared" si="393"/>
        <v>0</v>
      </c>
      <c r="AF458" s="9">
        <f t="shared" si="393"/>
        <v>0</v>
      </c>
      <c r="AG458" s="9">
        <f t="shared" si="393"/>
        <v>0</v>
      </c>
      <c r="AH458" s="9">
        <f t="shared" si="393"/>
        <v>0</v>
      </c>
      <c r="AI458" s="9">
        <f t="shared" si="393"/>
        <v>0</v>
      </c>
      <c r="AJ458" s="9">
        <f t="shared" si="393"/>
        <v>0</v>
      </c>
      <c r="AK458" s="9">
        <f t="shared" si="393"/>
        <v>0</v>
      </c>
      <c r="AL458" s="9">
        <f t="shared" si="393"/>
        <v>0</v>
      </c>
      <c r="AM458" s="9">
        <f t="shared" si="393"/>
        <v>0</v>
      </c>
    </row>
    <row r="459" spans="1:39" outlineLevel="2">
      <c r="A459" s="11">
        <f>ROW()</f>
        <v>459</v>
      </c>
      <c r="C459" s="30" t="s">
        <v>362</v>
      </c>
      <c r="D459" s="90"/>
      <c r="E459" s="925">
        <v>0</v>
      </c>
      <c r="F459" s="90"/>
      <c r="G459" s="90"/>
      <c r="H459" s="90"/>
      <c r="I459" s="15">
        <f t="shared" ref="I459:R459" si="394">I399+I414+I429+I444</f>
        <v>0</v>
      </c>
      <c r="J459" s="15">
        <f t="shared" si="394"/>
        <v>0</v>
      </c>
      <c r="K459" s="15">
        <f t="shared" si="394"/>
        <v>0</v>
      </c>
      <c r="L459" s="15">
        <f t="shared" si="394"/>
        <v>0</v>
      </c>
      <c r="M459" s="15">
        <f t="shared" si="394"/>
        <v>0</v>
      </c>
      <c r="N459" s="15">
        <f t="shared" si="394"/>
        <v>0</v>
      </c>
      <c r="O459" s="15">
        <f t="shared" si="394"/>
        <v>0</v>
      </c>
      <c r="P459" s="15">
        <f t="shared" si="394"/>
        <v>0</v>
      </c>
      <c r="Q459" s="15">
        <f t="shared" si="394"/>
        <v>0</v>
      </c>
      <c r="R459" s="15">
        <f t="shared" si="394"/>
        <v>0</v>
      </c>
      <c r="S459" s="901">
        <f>(S399+S414+S429+S444-S474)*(S399+S414+S429+S444-S474&gt;0)</f>
        <v>0</v>
      </c>
      <c r="T459" s="15">
        <f t="shared" si="392"/>
        <v>0</v>
      </c>
      <c r="U459" s="15">
        <f t="shared" si="392"/>
        <v>0</v>
      </c>
      <c r="V459" s="15">
        <f t="shared" si="392"/>
        <v>0</v>
      </c>
      <c r="W459" s="15">
        <f t="shared" si="392"/>
        <v>0</v>
      </c>
      <c r="X459" s="15">
        <f t="shared" si="392"/>
        <v>0</v>
      </c>
      <c r="Y459" s="901">
        <f>MAX(Y399+Y414+Y429+Y444,0)</f>
        <v>0</v>
      </c>
      <c r="Z459" s="15">
        <f t="shared" ref="Z459:AM459" si="395">Z399+Z414+Z429+Z444</f>
        <v>0</v>
      </c>
      <c r="AA459" s="15">
        <f t="shared" si="395"/>
        <v>0</v>
      </c>
      <c r="AB459" s="15">
        <f t="shared" si="395"/>
        <v>0</v>
      </c>
      <c r="AC459" s="15">
        <f t="shared" si="395"/>
        <v>0</v>
      </c>
      <c r="AD459" s="15">
        <f t="shared" si="395"/>
        <v>0</v>
      </c>
      <c r="AE459" s="15">
        <f t="shared" si="395"/>
        <v>0</v>
      </c>
      <c r="AF459" s="15">
        <f t="shared" si="395"/>
        <v>0</v>
      </c>
      <c r="AG459" s="15">
        <f t="shared" si="395"/>
        <v>0</v>
      </c>
      <c r="AH459" s="15">
        <f t="shared" si="395"/>
        <v>0</v>
      </c>
      <c r="AI459" s="15">
        <f t="shared" si="395"/>
        <v>0</v>
      </c>
      <c r="AJ459" s="15">
        <f t="shared" si="395"/>
        <v>0</v>
      </c>
      <c r="AK459" s="15">
        <f t="shared" si="395"/>
        <v>0</v>
      </c>
      <c r="AL459" s="15">
        <f t="shared" si="395"/>
        <v>0</v>
      </c>
      <c r="AM459" s="15">
        <f t="shared" si="395"/>
        <v>0</v>
      </c>
    </row>
    <row r="460" spans="1:39" outlineLevel="2">
      <c r="A460" s="11">
        <f>ROW()</f>
        <v>460</v>
      </c>
      <c r="C460" s="6" t="s">
        <v>1</v>
      </c>
      <c r="D460" s="39"/>
      <c r="E460" s="39">
        <f>SUM(E447:E459)</f>
        <v>4.494788573428437</v>
      </c>
      <c r="F460" s="39"/>
      <c r="G460" s="39"/>
      <c r="H460" s="39"/>
      <c r="I460" s="9">
        <f t="shared" ref="I460:AM460" si="396">SUM(I447:I459)</f>
        <v>9.6560030527748903</v>
      </c>
      <c r="J460" s="9">
        <f t="shared" si="396"/>
        <v>9.2382752323591077</v>
      </c>
      <c r="K460" s="9">
        <f t="shared" si="396"/>
        <v>8.8205474119433234</v>
      </c>
      <c r="L460" s="9">
        <f t="shared" si="396"/>
        <v>8.4028195915275408</v>
      </c>
      <c r="M460" s="9">
        <f t="shared" si="396"/>
        <v>7.9850917711117591</v>
      </c>
      <c r="N460" s="9">
        <f t="shared" si="396"/>
        <v>7.6012451910294221</v>
      </c>
      <c r="O460" s="9">
        <f t="shared" si="396"/>
        <v>7.2173986109470851</v>
      </c>
      <c r="P460" s="9">
        <f t="shared" si="396"/>
        <v>6.8335520308647482</v>
      </c>
      <c r="Q460" s="9">
        <f t="shared" si="396"/>
        <v>6.4497054507824121</v>
      </c>
      <c r="R460" s="9">
        <f t="shared" si="396"/>
        <v>6.0658588707000751</v>
      </c>
      <c r="S460" s="9">
        <f t="shared" si="396"/>
        <v>9.7498262848296449</v>
      </c>
      <c r="T460" s="9">
        <f t="shared" si="396"/>
        <v>8.5952640728740697</v>
      </c>
      <c r="U460" s="9">
        <f t="shared" si="396"/>
        <v>8.2108441677150559</v>
      </c>
      <c r="V460" s="9">
        <f t="shared" si="396"/>
        <v>7.8264242625560438</v>
      </c>
      <c r="W460" s="9">
        <f t="shared" si="396"/>
        <v>7.4420043573970309</v>
      </c>
      <c r="X460" s="9">
        <f t="shared" si="396"/>
        <v>7.057584452238018</v>
      </c>
      <c r="Y460" s="9">
        <f t="shared" si="396"/>
        <v>6.7245073675321088</v>
      </c>
      <c r="Z460" s="9">
        <f t="shared" si="396"/>
        <v>6.3914302828261995</v>
      </c>
      <c r="AA460" s="9">
        <f t="shared" si="396"/>
        <v>6.0583531981202903</v>
      </c>
      <c r="AB460" s="9">
        <f t="shared" si="396"/>
        <v>5.725276113414381</v>
      </c>
      <c r="AC460" s="9">
        <f t="shared" si="396"/>
        <v>5.39219902870847</v>
      </c>
      <c r="AD460" s="9">
        <f t="shared" si="396"/>
        <v>5.0035845531702874</v>
      </c>
      <c r="AE460" s="9">
        <f t="shared" si="396"/>
        <v>4.6149700776321048</v>
      </c>
      <c r="AF460" s="9">
        <f t="shared" si="396"/>
        <v>4.2263556020939221</v>
      </c>
      <c r="AG460" s="9">
        <f t="shared" si="396"/>
        <v>3.8377411265557404</v>
      </c>
      <c r="AH460" s="9">
        <f t="shared" si="396"/>
        <v>3.4491266510175587</v>
      </c>
      <c r="AI460" s="9">
        <f t="shared" si="396"/>
        <v>3.060512175479376</v>
      </c>
      <c r="AJ460" s="9">
        <f t="shared" si="396"/>
        <v>2.6718976999411943</v>
      </c>
      <c r="AK460" s="9">
        <f t="shared" si="396"/>
        <v>2.2832832244030117</v>
      </c>
      <c r="AL460" s="9">
        <f t="shared" si="396"/>
        <v>1.8946687488648297</v>
      </c>
      <c r="AM460" s="9">
        <f t="shared" si="396"/>
        <v>1.5060542733266478</v>
      </c>
    </row>
    <row r="461" spans="1:39" outlineLevel="3">
      <c r="A461" s="11">
        <f>ROW()</f>
        <v>461</v>
      </c>
      <c r="B461" s="343" t="s">
        <v>658</v>
      </c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</row>
    <row r="462" spans="1:39" outlineLevel="3">
      <c r="A462" s="11">
        <f>ROW()</f>
        <v>462</v>
      </c>
      <c r="C462" s="6" t="s">
        <v>2</v>
      </c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9">
        <f t="shared" ref="S462:S469" si="397">(S387+S402+S432)*(S387+S402+S432&lt;0)</f>
        <v>0</v>
      </c>
      <c r="T462" s="39"/>
      <c r="U462" s="39"/>
      <c r="V462" s="39"/>
      <c r="W462" s="39"/>
      <c r="X462" s="39"/>
      <c r="Y462" s="9"/>
      <c r="Z462" s="39"/>
      <c r="AA462" s="39"/>
      <c r="AB462" s="39"/>
      <c r="AC462" s="432"/>
      <c r="AD462" s="9"/>
      <c r="AE462" s="39"/>
      <c r="AF462" s="39"/>
      <c r="AG462" s="39"/>
      <c r="AH462" s="429">
        <f t="shared" ref="AH462:AH469" si="398">IF(C462="Non-Depreciable",0,IF(AND(ROUND(AH372,2)=0,AH387&lt;&gt;0),-AH387,IF(ROUND(AH372,2)=1,-(AH387+AH432),0)))</f>
        <v>0</v>
      </c>
      <c r="AI462" s="39"/>
      <c r="AJ462" s="39"/>
      <c r="AK462" s="39"/>
      <c r="AL462" s="39"/>
      <c r="AM462" s="429">
        <f t="shared" ref="AM462:AM469" si="399">IF(H462="Non-Depreciable",0,IF(AND(ROUND(AM372,2)=0,AM387&lt;&gt;0),-AM387,IF(ROUND(AM372,2)=1,-(AM387+AM432),0)))</f>
        <v>0</v>
      </c>
    </row>
    <row r="463" spans="1:39" outlineLevel="3">
      <c r="A463" s="11">
        <f>ROW()</f>
        <v>463</v>
      </c>
      <c r="C463" s="6" t="s">
        <v>3</v>
      </c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9">
        <f t="shared" si="397"/>
        <v>-4.0678139942119076</v>
      </c>
      <c r="T463" s="39"/>
      <c r="U463" s="39"/>
      <c r="V463" s="39"/>
      <c r="W463" s="39"/>
      <c r="X463" s="39"/>
      <c r="Y463" s="9"/>
      <c r="Z463" s="39"/>
      <c r="AA463" s="39"/>
      <c r="AB463" s="39"/>
      <c r="AC463" s="432"/>
      <c r="AD463" s="9"/>
      <c r="AE463" s="39"/>
      <c r="AF463" s="39"/>
      <c r="AG463" s="39"/>
      <c r="AH463" s="429">
        <f t="shared" si="398"/>
        <v>0</v>
      </c>
      <c r="AI463" s="39"/>
      <c r="AJ463" s="39"/>
      <c r="AK463" s="39"/>
      <c r="AL463" s="39"/>
      <c r="AM463" s="429">
        <f t="shared" si="399"/>
        <v>0</v>
      </c>
    </row>
    <row r="464" spans="1:39" outlineLevel="3">
      <c r="A464" s="11">
        <f>ROW()</f>
        <v>464</v>
      </c>
      <c r="C464" s="6" t="s">
        <v>4</v>
      </c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9">
        <f t="shared" si="397"/>
        <v>0</v>
      </c>
      <c r="T464" s="39"/>
      <c r="U464" s="39"/>
      <c r="V464" s="39"/>
      <c r="W464" s="39"/>
      <c r="X464" s="39"/>
      <c r="Y464" s="9"/>
      <c r="Z464" s="39"/>
      <c r="AA464" s="39"/>
      <c r="AB464" s="39"/>
      <c r="AC464" s="432"/>
      <c r="AD464" s="9"/>
      <c r="AE464" s="39"/>
      <c r="AF464" s="39"/>
      <c r="AG464" s="39"/>
      <c r="AH464" s="429">
        <f t="shared" si="398"/>
        <v>0</v>
      </c>
      <c r="AI464" s="39"/>
      <c r="AJ464" s="39"/>
      <c r="AK464" s="39"/>
      <c r="AL464" s="39"/>
      <c r="AM464" s="429">
        <f t="shared" si="399"/>
        <v>-1.3877787807814457E-16</v>
      </c>
    </row>
    <row r="465" spans="1:39" outlineLevel="3">
      <c r="A465" s="11">
        <f>ROW()</f>
        <v>465</v>
      </c>
      <c r="C465" s="6" t="s">
        <v>5</v>
      </c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9">
        <f t="shared" si="397"/>
        <v>0</v>
      </c>
      <c r="T465" s="39"/>
      <c r="U465" s="39"/>
      <c r="V465" s="39"/>
      <c r="W465" s="39"/>
      <c r="X465" s="39"/>
      <c r="Y465" s="9"/>
      <c r="Z465" s="39"/>
      <c r="AA465" s="39"/>
      <c r="AB465" s="39"/>
      <c r="AC465" s="432"/>
      <c r="AD465" s="9"/>
      <c r="AE465" s="39"/>
      <c r="AF465" s="39"/>
      <c r="AG465" s="39"/>
      <c r="AH465" s="429">
        <f t="shared" si="398"/>
        <v>0</v>
      </c>
      <c r="AI465" s="39"/>
      <c r="AJ465" s="39"/>
      <c r="AK465" s="39"/>
      <c r="AL465" s="39"/>
      <c r="AM465" s="429">
        <f t="shared" si="399"/>
        <v>-1.1102230246251565E-16</v>
      </c>
    </row>
    <row r="466" spans="1:39" outlineLevel="3">
      <c r="A466" s="11">
        <f>ROW()</f>
        <v>466</v>
      </c>
      <c r="C466" s="6" t="s">
        <v>473</v>
      </c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9">
        <f t="shared" si="397"/>
        <v>0</v>
      </c>
      <c r="T466" s="39"/>
      <c r="U466" s="39"/>
      <c r="V466" s="39"/>
      <c r="W466" s="39"/>
      <c r="X466" s="39"/>
      <c r="Y466" s="9"/>
      <c r="Z466" s="39"/>
      <c r="AA466" s="39"/>
      <c r="AB466" s="39"/>
      <c r="AC466" s="432"/>
      <c r="AD466" s="9"/>
      <c r="AE466" s="39"/>
      <c r="AF466" s="39"/>
      <c r="AG466" s="39"/>
      <c r="AH466" s="429">
        <f t="shared" si="398"/>
        <v>0</v>
      </c>
      <c r="AI466" s="39"/>
      <c r="AJ466" s="39"/>
      <c r="AK466" s="39"/>
      <c r="AL466" s="39"/>
      <c r="AM466" s="429">
        <f t="shared" si="399"/>
        <v>0</v>
      </c>
    </row>
    <row r="467" spans="1:39" outlineLevel="3">
      <c r="A467" s="11">
        <f>ROW()</f>
        <v>467</v>
      </c>
      <c r="C467" s="6" t="s">
        <v>474</v>
      </c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9">
        <f t="shared" si="397"/>
        <v>0</v>
      </c>
      <c r="T467" s="39"/>
      <c r="U467" s="39"/>
      <c r="V467" s="39"/>
      <c r="W467" s="39"/>
      <c r="X467" s="39"/>
      <c r="Y467" s="9"/>
      <c r="Z467" s="39"/>
      <c r="AA467" s="39"/>
      <c r="AB467" s="39"/>
      <c r="AC467" s="432"/>
      <c r="AD467" s="9"/>
      <c r="AE467" s="39"/>
      <c r="AF467" s="39"/>
      <c r="AG467" s="39"/>
      <c r="AH467" s="429">
        <f t="shared" si="398"/>
        <v>0</v>
      </c>
      <c r="AI467" s="39"/>
      <c r="AJ467" s="39"/>
      <c r="AK467" s="39"/>
      <c r="AL467" s="39"/>
      <c r="AM467" s="429">
        <f t="shared" si="399"/>
        <v>0</v>
      </c>
    </row>
    <row r="468" spans="1:39" outlineLevel="3">
      <c r="A468" s="11">
        <f>ROW()</f>
        <v>468</v>
      </c>
      <c r="C468" s="6" t="s">
        <v>477</v>
      </c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9">
        <f t="shared" si="397"/>
        <v>0</v>
      </c>
      <c r="T468" s="39"/>
      <c r="U468" s="39"/>
      <c r="V468" s="39"/>
      <c r="W468" s="39"/>
      <c r="X468" s="39"/>
      <c r="Y468" s="9"/>
      <c r="Z468" s="39"/>
      <c r="AA468" s="39"/>
      <c r="AB468" s="39"/>
      <c r="AC468" s="432"/>
      <c r="AD468" s="9"/>
      <c r="AE468" s="39"/>
      <c r="AF468" s="39"/>
      <c r="AG468" s="39"/>
      <c r="AH468" s="429">
        <f t="shared" si="398"/>
        <v>0</v>
      </c>
      <c r="AI468" s="39"/>
      <c r="AJ468" s="39"/>
      <c r="AK468" s="39"/>
      <c r="AL468" s="39"/>
      <c r="AM468" s="429">
        <f t="shared" si="399"/>
        <v>0</v>
      </c>
    </row>
    <row r="469" spans="1:39" outlineLevel="3">
      <c r="A469" s="11">
        <f>ROW()</f>
        <v>469</v>
      </c>
      <c r="C469" s="6" t="s">
        <v>511</v>
      </c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9">
        <f t="shared" si="397"/>
        <v>0</v>
      </c>
      <c r="T469" s="39"/>
      <c r="U469" s="39"/>
      <c r="V469" s="39"/>
      <c r="W469" s="39"/>
      <c r="X469" s="39"/>
      <c r="Y469" s="9"/>
      <c r="Z469" s="39"/>
      <c r="AA469" s="39"/>
      <c r="AB469" s="39"/>
      <c r="AC469" s="432"/>
      <c r="AD469" s="9"/>
      <c r="AE469" s="39"/>
      <c r="AF469" s="39"/>
      <c r="AG469" s="39"/>
      <c r="AH469" s="429">
        <f t="shared" si="398"/>
        <v>0</v>
      </c>
      <c r="AI469" s="39"/>
      <c r="AJ469" s="39"/>
      <c r="AK469" s="39"/>
      <c r="AL469" s="39"/>
      <c r="AM469" s="429">
        <f t="shared" si="399"/>
        <v>0</v>
      </c>
    </row>
    <row r="470" spans="1:39" outlineLevel="3">
      <c r="A470" s="11">
        <f>ROW()</f>
        <v>470</v>
      </c>
      <c r="C470" s="6" t="s">
        <v>655</v>
      </c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9"/>
      <c r="T470" s="39"/>
      <c r="U470" s="39"/>
      <c r="V470" s="39"/>
      <c r="W470" s="39"/>
      <c r="X470" s="39"/>
      <c r="Y470" s="9"/>
      <c r="Z470" s="39"/>
      <c r="AA470" s="39"/>
      <c r="AB470" s="39"/>
      <c r="AC470" s="432"/>
      <c r="AD470" s="9"/>
      <c r="AE470" s="39"/>
      <c r="AF470" s="39"/>
      <c r="AG470" s="39"/>
      <c r="AH470" s="13"/>
      <c r="AI470" s="39"/>
      <c r="AJ470" s="39"/>
      <c r="AK470" s="39"/>
      <c r="AL470" s="39"/>
      <c r="AM470" s="13"/>
    </row>
    <row r="471" spans="1:39" outlineLevel="3">
      <c r="A471" s="11">
        <f>ROW()</f>
        <v>471</v>
      </c>
      <c r="C471" s="6" t="s">
        <v>656</v>
      </c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9"/>
      <c r="T471" s="39"/>
      <c r="U471" s="39"/>
      <c r="V471" s="39"/>
      <c r="W471" s="39"/>
      <c r="X471" s="39"/>
      <c r="Y471" s="9"/>
      <c r="Z471" s="39"/>
      <c r="AA471" s="39"/>
      <c r="AB471" s="39"/>
      <c r="AC471" s="432"/>
      <c r="AD471" s="9"/>
      <c r="AE471" s="39"/>
      <c r="AF471" s="39"/>
      <c r="AG471" s="39"/>
      <c r="AH471" s="13"/>
      <c r="AI471" s="39"/>
      <c r="AJ471" s="39"/>
      <c r="AK471" s="39"/>
      <c r="AL471" s="39"/>
      <c r="AM471" s="13"/>
    </row>
    <row r="472" spans="1:39" outlineLevel="3">
      <c r="A472" s="11">
        <f>ROW()</f>
        <v>472</v>
      </c>
      <c r="C472" s="6" t="s">
        <v>667</v>
      </c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9"/>
      <c r="T472" s="39"/>
      <c r="U472" s="39"/>
      <c r="V472" s="39"/>
      <c r="W472" s="39"/>
      <c r="X472" s="39"/>
      <c r="Y472" s="9"/>
      <c r="Z472" s="39"/>
      <c r="AA472" s="39"/>
      <c r="AB472" s="39"/>
      <c r="AC472" s="432"/>
      <c r="AD472" s="9"/>
      <c r="AE472" s="39"/>
      <c r="AF472" s="39"/>
      <c r="AG472" s="39"/>
      <c r="AH472" s="13"/>
      <c r="AI472" s="39"/>
      <c r="AJ472" s="39"/>
      <c r="AK472" s="39"/>
      <c r="AL472" s="39"/>
      <c r="AM472" s="13"/>
    </row>
    <row r="473" spans="1:39" outlineLevel="3">
      <c r="A473" s="11">
        <f>ROW()</f>
        <v>473</v>
      </c>
      <c r="C473" s="6" t="s">
        <v>212</v>
      </c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9">
        <f t="shared" ref="S473" si="400">(S398+S413+S443)*(S398+S413+S443&lt;0)</f>
        <v>0</v>
      </c>
      <c r="T473" s="39"/>
      <c r="U473" s="39"/>
      <c r="V473" s="39"/>
      <c r="W473" s="39"/>
      <c r="X473" s="39"/>
      <c r="Y473" s="9"/>
      <c r="Z473" s="39"/>
      <c r="AA473" s="39"/>
      <c r="AB473" s="39"/>
      <c r="AC473" s="432"/>
      <c r="AD473" s="9"/>
      <c r="AE473" s="39"/>
      <c r="AF473" s="39"/>
      <c r="AG473" s="39"/>
      <c r="AH473" s="13"/>
      <c r="AI473" s="39"/>
      <c r="AJ473" s="39"/>
      <c r="AK473" s="39"/>
      <c r="AL473" s="39"/>
      <c r="AM473" s="13"/>
    </row>
    <row r="474" spans="1:39" outlineLevel="3">
      <c r="A474" s="11">
        <f>ROW()</f>
        <v>474</v>
      </c>
      <c r="C474" s="6" t="s">
        <v>362</v>
      </c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9">
        <f>(S399+S414+S444)*(S399+S414+S444&lt;0)</f>
        <v>0</v>
      </c>
      <c r="T474" s="39"/>
      <c r="U474" s="39"/>
      <c r="V474" s="39"/>
      <c r="W474" s="39"/>
      <c r="X474" s="39"/>
      <c r="Y474" s="9"/>
      <c r="Z474" s="39"/>
      <c r="AA474" s="39"/>
      <c r="AB474" s="39"/>
      <c r="AC474" s="432"/>
      <c r="AD474" s="9"/>
      <c r="AE474" s="39"/>
      <c r="AF474" s="39"/>
      <c r="AG474" s="39"/>
      <c r="AH474" s="909"/>
      <c r="AI474" s="90"/>
      <c r="AJ474" s="90"/>
      <c r="AK474" s="90"/>
      <c r="AL474" s="90"/>
      <c r="AM474" s="909"/>
    </row>
    <row r="475" spans="1:39" outlineLevel="3">
      <c r="A475" s="11">
        <f>ROW()</f>
        <v>475</v>
      </c>
      <c r="C475" s="511" t="s">
        <v>1</v>
      </c>
      <c r="D475" s="512"/>
      <c r="E475" s="512"/>
      <c r="F475" s="512"/>
      <c r="G475" s="512"/>
      <c r="H475" s="512"/>
      <c r="I475" s="512"/>
      <c r="J475" s="512"/>
      <c r="K475" s="512"/>
      <c r="L475" s="512"/>
      <c r="M475" s="512"/>
      <c r="N475" s="512"/>
      <c r="O475" s="512"/>
      <c r="P475" s="512"/>
      <c r="Q475" s="512"/>
      <c r="R475" s="512"/>
      <c r="S475" s="513">
        <f t="shared" ref="S475" si="401">SUM(S462:S474)</f>
        <v>-4.0678139942119076</v>
      </c>
      <c r="T475" s="512"/>
      <c r="U475" s="512"/>
      <c r="V475" s="512"/>
      <c r="W475" s="512"/>
      <c r="X475" s="512"/>
      <c r="Y475" s="513"/>
      <c r="Z475" s="512"/>
      <c r="AA475" s="512"/>
      <c r="AB475" s="512"/>
      <c r="AC475" s="87">
        <f t="shared" ref="AC475" si="402">SUM(AC462:AC474)</f>
        <v>0</v>
      </c>
      <c r="AD475" s="513"/>
      <c r="AE475" s="512"/>
      <c r="AF475" s="512"/>
      <c r="AG475" s="512"/>
      <c r="AH475" s="87">
        <f t="shared" ref="AH475" si="403">SUM(AH462:AH474)</f>
        <v>0</v>
      </c>
      <c r="AI475" s="512"/>
      <c r="AJ475" s="512"/>
      <c r="AK475" s="512"/>
      <c r="AL475" s="512"/>
      <c r="AM475" s="87">
        <f t="shared" ref="AM475" si="404">SUM(AM462:AM474)</f>
        <v>-2.4980018054066022E-16</v>
      </c>
    </row>
    <row r="476" spans="1:39" outlineLevel="2">
      <c r="A476" s="11">
        <f>ROW()</f>
        <v>476</v>
      </c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</row>
    <row r="477" spans="1:39" s="10" customFormat="1" ht="60" outlineLevel="1">
      <c r="A477" s="324" t="s">
        <v>142</v>
      </c>
      <c r="B477" s="347"/>
      <c r="C477" s="325"/>
      <c r="D477" s="325"/>
      <c r="E477" s="910" t="str">
        <f>E$50</f>
        <v>DBP Principled Approach in 2020 [m$ 31/12/2019]</v>
      </c>
      <c r="F477" s="325"/>
      <c r="G477" s="325"/>
      <c r="H477" s="326"/>
      <c r="I477" s="326"/>
      <c r="J477" s="326"/>
      <c r="K477" s="326"/>
      <c r="L477" s="326"/>
      <c r="M477" s="326"/>
      <c r="N477" s="326"/>
      <c r="O477" s="326"/>
      <c r="P477" s="326"/>
      <c r="Q477" s="326"/>
      <c r="R477" s="326"/>
      <c r="S477" s="326"/>
      <c r="T477" s="326"/>
      <c r="U477" s="326"/>
      <c r="V477" s="326"/>
      <c r="W477" s="326"/>
      <c r="X477" s="326"/>
      <c r="Y477" s="326"/>
      <c r="Z477" s="326"/>
      <c r="AA477" s="326"/>
      <c r="AB477" s="326"/>
      <c r="AC477" s="326"/>
      <c r="AD477" s="326"/>
      <c r="AE477" s="326"/>
      <c r="AF477" s="326"/>
      <c r="AG477" s="326"/>
      <c r="AH477" s="326"/>
      <c r="AI477" s="326"/>
      <c r="AJ477" s="326"/>
      <c r="AK477" s="326"/>
      <c r="AL477" s="326"/>
      <c r="AM477" s="326"/>
    </row>
    <row r="478" spans="1:39" outlineLevel="2">
      <c r="A478" s="11">
        <f>ROW()</f>
        <v>478</v>
      </c>
      <c r="B478" s="343" t="s">
        <v>141</v>
      </c>
      <c r="D478" s="39"/>
      <c r="E478" s="39"/>
      <c r="F478" s="39"/>
      <c r="G478" s="39"/>
      <c r="H478" s="39"/>
      <c r="I478" s="39"/>
      <c r="J478" s="156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428">
        <f>IF(Asset!AD$157="","",Asset!AD$157-AD$6)</f>
        <v>42</v>
      </c>
      <c r="AE478" s="39"/>
      <c r="AF478" s="39"/>
      <c r="AG478" s="39"/>
      <c r="AH478" s="39"/>
      <c r="AI478" s="39"/>
      <c r="AJ478" s="39"/>
      <c r="AK478" s="39"/>
      <c r="AL478" s="39"/>
      <c r="AM478" s="39"/>
    </row>
    <row r="479" spans="1:39" outlineLevel="2">
      <c r="A479" s="11">
        <f>ROW()</f>
        <v>479</v>
      </c>
      <c r="C479" s="6" t="s">
        <v>2</v>
      </c>
      <c r="D479" s="39"/>
      <c r="E479" s="922">
        <v>52</v>
      </c>
      <c r="F479" s="39"/>
      <c r="G479" s="39"/>
      <c r="H479" s="39"/>
      <c r="I479" s="9"/>
      <c r="J479" s="9"/>
      <c r="K479" s="162">
        <f>Inputs!$D$64</f>
        <v>70</v>
      </c>
      <c r="L479" s="163">
        <f t="shared" ref="L479:AA486" si="405">MAX(0,K479-1)</f>
        <v>69</v>
      </c>
      <c r="M479" s="163">
        <f t="shared" si="405"/>
        <v>68</v>
      </c>
      <c r="N479" s="163">
        <f t="shared" si="405"/>
        <v>67</v>
      </c>
      <c r="O479" s="163">
        <f t="shared" si="405"/>
        <v>66</v>
      </c>
      <c r="P479" s="163">
        <f t="shared" si="405"/>
        <v>65</v>
      </c>
      <c r="Q479" s="163">
        <f t="shared" si="405"/>
        <v>64</v>
      </c>
      <c r="R479" s="163">
        <f t="shared" si="405"/>
        <v>63</v>
      </c>
      <c r="S479" s="163">
        <f t="shared" si="405"/>
        <v>62</v>
      </c>
      <c r="T479" s="163">
        <f t="shared" si="405"/>
        <v>61</v>
      </c>
      <c r="U479" s="163">
        <f t="shared" si="405"/>
        <v>60</v>
      </c>
      <c r="V479" s="163">
        <f t="shared" si="405"/>
        <v>59</v>
      </c>
      <c r="W479" s="163">
        <f t="shared" si="405"/>
        <v>58</v>
      </c>
      <c r="X479" s="163">
        <f t="shared" si="405"/>
        <v>57</v>
      </c>
      <c r="Y479" s="163">
        <f t="shared" si="405"/>
        <v>56</v>
      </c>
      <c r="Z479" s="163">
        <f t="shared" si="405"/>
        <v>55</v>
      </c>
      <c r="AA479" s="163">
        <f t="shared" si="405"/>
        <v>54</v>
      </c>
      <c r="AB479" s="163">
        <f t="shared" ref="AB479:AB486" si="406">MAX(0,AA479-1)</f>
        <v>53</v>
      </c>
      <c r="AC479" s="911">
        <f>$E479</f>
        <v>52</v>
      </c>
      <c r="AD479" s="912">
        <f>IF(AC479&gt;0,IF(AD$160="",AC479-1,MIN(AC479-1,AD$160)),0)</f>
        <v>42</v>
      </c>
      <c r="AE479" s="163">
        <f t="shared" ref="AE479:AM487" si="407">MAX(0,AD479-1)</f>
        <v>41</v>
      </c>
      <c r="AF479" s="163">
        <f t="shared" si="407"/>
        <v>40</v>
      </c>
      <c r="AG479" s="163">
        <f t="shared" si="407"/>
        <v>39</v>
      </c>
      <c r="AH479" s="163">
        <f t="shared" si="407"/>
        <v>38</v>
      </c>
      <c r="AI479" s="163">
        <f t="shared" si="407"/>
        <v>37</v>
      </c>
      <c r="AJ479" s="163">
        <f t="shared" si="407"/>
        <v>36</v>
      </c>
      <c r="AK479" s="163">
        <f t="shared" si="407"/>
        <v>35</v>
      </c>
      <c r="AL479" s="163">
        <f t="shared" si="407"/>
        <v>34</v>
      </c>
      <c r="AM479" s="163">
        <f t="shared" si="407"/>
        <v>33</v>
      </c>
    </row>
    <row r="480" spans="1:39" outlineLevel="2">
      <c r="A480" s="11">
        <f>ROW()</f>
        <v>480</v>
      </c>
      <c r="C480" s="6" t="s">
        <v>3</v>
      </c>
      <c r="D480" s="39"/>
      <c r="E480" s="922">
        <v>12</v>
      </c>
      <c r="F480" s="39"/>
      <c r="G480" s="39"/>
      <c r="H480" s="39"/>
      <c r="I480" s="9"/>
      <c r="J480" s="9"/>
      <c r="K480" s="162">
        <f>Inputs!$D$65</f>
        <v>30</v>
      </c>
      <c r="L480" s="163">
        <f t="shared" si="405"/>
        <v>29</v>
      </c>
      <c r="M480" s="163">
        <f t="shared" si="405"/>
        <v>28</v>
      </c>
      <c r="N480" s="163">
        <f t="shared" si="405"/>
        <v>27</v>
      </c>
      <c r="O480" s="163">
        <f t="shared" si="405"/>
        <v>26</v>
      </c>
      <c r="P480" s="163">
        <f t="shared" si="405"/>
        <v>25</v>
      </c>
      <c r="Q480" s="163">
        <f t="shared" si="405"/>
        <v>24</v>
      </c>
      <c r="R480" s="163">
        <f t="shared" si="405"/>
        <v>23</v>
      </c>
      <c r="S480" s="163">
        <f t="shared" si="405"/>
        <v>22</v>
      </c>
      <c r="T480" s="163">
        <f t="shared" si="405"/>
        <v>21</v>
      </c>
      <c r="U480" s="163">
        <f t="shared" si="405"/>
        <v>20</v>
      </c>
      <c r="V480" s="163">
        <f t="shared" si="405"/>
        <v>19</v>
      </c>
      <c r="W480" s="163">
        <f t="shared" si="405"/>
        <v>18</v>
      </c>
      <c r="X480" s="163">
        <f t="shared" si="405"/>
        <v>17</v>
      </c>
      <c r="Y480" s="163">
        <f t="shared" si="405"/>
        <v>16</v>
      </c>
      <c r="Z480" s="163">
        <f t="shared" si="405"/>
        <v>15</v>
      </c>
      <c r="AA480" s="163">
        <f t="shared" si="405"/>
        <v>14</v>
      </c>
      <c r="AB480" s="163">
        <f t="shared" si="406"/>
        <v>13</v>
      </c>
      <c r="AC480" s="911">
        <f t="shared" ref="AC480:AC491" si="408">$E480</f>
        <v>12</v>
      </c>
      <c r="AD480" s="912">
        <f>IF(AC480&gt;0,IF(AD$160="",AC480-1,MIN(AC480-1,AD$160)),0)</f>
        <v>11</v>
      </c>
      <c r="AE480" s="163">
        <f t="shared" si="407"/>
        <v>10</v>
      </c>
      <c r="AF480" s="163">
        <f t="shared" si="407"/>
        <v>9</v>
      </c>
      <c r="AG480" s="163">
        <f t="shared" si="407"/>
        <v>8</v>
      </c>
      <c r="AH480" s="163">
        <f t="shared" si="407"/>
        <v>7</v>
      </c>
      <c r="AI480" s="163">
        <f t="shared" si="407"/>
        <v>6</v>
      </c>
      <c r="AJ480" s="163">
        <f t="shared" si="407"/>
        <v>5</v>
      </c>
      <c r="AK480" s="163">
        <f t="shared" si="407"/>
        <v>4</v>
      </c>
      <c r="AL480" s="163">
        <f t="shared" si="407"/>
        <v>3</v>
      </c>
      <c r="AM480" s="163">
        <f t="shared" si="407"/>
        <v>2</v>
      </c>
    </row>
    <row r="481" spans="1:39" outlineLevel="2">
      <c r="A481" s="11">
        <f>ROW()</f>
        <v>481</v>
      </c>
      <c r="C481" s="6" t="s">
        <v>4</v>
      </c>
      <c r="D481" s="39"/>
      <c r="E481" s="922">
        <v>12</v>
      </c>
      <c r="F481" s="39"/>
      <c r="G481" s="39"/>
      <c r="H481" s="39"/>
      <c r="I481" s="9"/>
      <c r="J481" s="9"/>
      <c r="K481" s="162">
        <f>Inputs!$D$66</f>
        <v>50</v>
      </c>
      <c r="L481" s="163">
        <f t="shared" si="405"/>
        <v>49</v>
      </c>
      <c r="M481" s="163">
        <f t="shared" si="405"/>
        <v>48</v>
      </c>
      <c r="N481" s="163">
        <f t="shared" si="405"/>
        <v>47</v>
      </c>
      <c r="O481" s="163">
        <f t="shared" si="405"/>
        <v>46</v>
      </c>
      <c r="P481" s="163">
        <f t="shared" si="405"/>
        <v>45</v>
      </c>
      <c r="Q481" s="163">
        <f t="shared" si="405"/>
        <v>44</v>
      </c>
      <c r="R481" s="163">
        <f t="shared" si="405"/>
        <v>43</v>
      </c>
      <c r="S481" s="163">
        <f t="shared" si="405"/>
        <v>42</v>
      </c>
      <c r="T481" s="163">
        <f t="shared" si="405"/>
        <v>41</v>
      </c>
      <c r="U481" s="163">
        <f t="shared" si="405"/>
        <v>40</v>
      </c>
      <c r="V481" s="163">
        <f t="shared" si="405"/>
        <v>39</v>
      </c>
      <c r="W481" s="163">
        <f t="shared" si="405"/>
        <v>38</v>
      </c>
      <c r="X481" s="163">
        <f t="shared" si="405"/>
        <v>37</v>
      </c>
      <c r="Y481" s="163">
        <f t="shared" si="405"/>
        <v>36</v>
      </c>
      <c r="Z481" s="163">
        <f t="shared" si="405"/>
        <v>35</v>
      </c>
      <c r="AA481" s="163">
        <f t="shared" si="405"/>
        <v>34</v>
      </c>
      <c r="AB481" s="163">
        <f t="shared" si="406"/>
        <v>33</v>
      </c>
      <c r="AC481" s="911">
        <f t="shared" si="408"/>
        <v>12</v>
      </c>
      <c r="AD481" s="913">
        <f>IF(AD478="",MAX(0,AC481-1),Inputs!$D$82-(AC$6-LEFT($A477,4)))</f>
        <v>11</v>
      </c>
      <c r="AE481" s="163">
        <f t="shared" si="407"/>
        <v>10</v>
      </c>
      <c r="AF481" s="163">
        <f t="shared" si="407"/>
        <v>9</v>
      </c>
      <c r="AG481" s="163">
        <f t="shared" si="407"/>
        <v>8</v>
      </c>
      <c r="AH481" s="163">
        <f t="shared" si="407"/>
        <v>7</v>
      </c>
      <c r="AI481" s="163">
        <f t="shared" si="407"/>
        <v>6</v>
      </c>
      <c r="AJ481" s="163">
        <f t="shared" si="407"/>
        <v>5</v>
      </c>
      <c r="AK481" s="163">
        <f t="shared" si="407"/>
        <v>4</v>
      </c>
      <c r="AL481" s="163">
        <f t="shared" si="407"/>
        <v>3</v>
      </c>
      <c r="AM481" s="163">
        <f t="shared" si="407"/>
        <v>2</v>
      </c>
    </row>
    <row r="482" spans="1:39" outlineLevel="2">
      <c r="A482" s="11">
        <f>ROW()</f>
        <v>482</v>
      </c>
      <c r="C482" s="6" t="s">
        <v>5</v>
      </c>
      <c r="D482" s="39"/>
      <c r="E482" s="922">
        <v>12</v>
      </c>
      <c r="F482" s="39"/>
      <c r="G482" s="39"/>
      <c r="H482" s="39"/>
      <c r="I482" s="9"/>
      <c r="J482" s="9"/>
      <c r="K482" s="162">
        <f>Inputs!$D$67</f>
        <v>30</v>
      </c>
      <c r="L482" s="163">
        <f t="shared" si="405"/>
        <v>29</v>
      </c>
      <c r="M482" s="163">
        <f t="shared" si="405"/>
        <v>28</v>
      </c>
      <c r="N482" s="163">
        <f t="shared" si="405"/>
        <v>27</v>
      </c>
      <c r="O482" s="163">
        <f t="shared" si="405"/>
        <v>26</v>
      </c>
      <c r="P482" s="163">
        <f t="shared" si="405"/>
        <v>25</v>
      </c>
      <c r="Q482" s="163">
        <f t="shared" si="405"/>
        <v>24</v>
      </c>
      <c r="R482" s="163">
        <f t="shared" si="405"/>
        <v>23</v>
      </c>
      <c r="S482" s="163">
        <f t="shared" si="405"/>
        <v>22</v>
      </c>
      <c r="T482" s="163">
        <f t="shared" si="405"/>
        <v>21</v>
      </c>
      <c r="U482" s="163">
        <f t="shared" si="405"/>
        <v>20</v>
      </c>
      <c r="V482" s="163">
        <f t="shared" si="405"/>
        <v>19</v>
      </c>
      <c r="W482" s="163">
        <f t="shared" si="405"/>
        <v>18</v>
      </c>
      <c r="X482" s="163">
        <f t="shared" si="405"/>
        <v>17</v>
      </c>
      <c r="Y482" s="163">
        <f t="shared" si="405"/>
        <v>16</v>
      </c>
      <c r="Z482" s="163">
        <f t="shared" si="405"/>
        <v>15</v>
      </c>
      <c r="AA482" s="163">
        <f t="shared" si="405"/>
        <v>14</v>
      </c>
      <c r="AB482" s="163">
        <f t="shared" si="406"/>
        <v>13</v>
      </c>
      <c r="AC482" s="911">
        <f t="shared" si="408"/>
        <v>12</v>
      </c>
      <c r="AD482" s="912">
        <f>IF(AC482&gt;0,IF(AD$160="",AC482-1,MIN(AC482-1,AD$160)),0)</f>
        <v>11</v>
      </c>
      <c r="AE482" s="163">
        <f t="shared" si="407"/>
        <v>10</v>
      </c>
      <c r="AF482" s="163">
        <f t="shared" si="407"/>
        <v>9</v>
      </c>
      <c r="AG482" s="163">
        <f t="shared" si="407"/>
        <v>8</v>
      </c>
      <c r="AH482" s="163">
        <f t="shared" si="407"/>
        <v>7</v>
      </c>
      <c r="AI482" s="163">
        <f t="shared" si="407"/>
        <v>6</v>
      </c>
      <c r="AJ482" s="163">
        <f t="shared" si="407"/>
        <v>5</v>
      </c>
      <c r="AK482" s="163">
        <f t="shared" si="407"/>
        <v>4</v>
      </c>
      <c r="AL482" s="163">
        <f t="shared" si="407"/>
        <v>3</v>
      </c>
      <c r="AM482" s="163">
        <f t="shared" si="407"/>
        <v>2</v>
      </c>
    </row>
    <row r="483" spans="1:39" outlineLevel="2">
      <c r="A483" s="11">
        <f>ROW()</f>
        <v>483</v>
      </c>
      <c r="C483" s="6" t="s">
        <v>473</v>
      </c>
      <c r="D483" s="39"/>
      <c r="E483" s="922">
        <v>0</v>
      </c>
      <c r="F483" s="39"/>
      <c r="G483" s="39"/>
      <c r="H483" s="39"/>
      <c r="I483" s="9"/>
      <c r="J483" s="9"/>
      <c r="K483" s="162">
        <f>Inputs!$D$68</f>
        <v>0</v>
      </c>
      <c r="L483" s="163">
        <f>MAX(0,K483-1)</f>
        <v>0</v>
      </c>
      <c r="M483" s="163">
        <f t="shared" si="405"/>
        <v>0</v>
      </c>
      <c r="N483" s="163">
        <f t="shared" si="405"/>
        <v>0</v>
      </c>
      <c r="O483" s="163">
        <f t="shared" si="405"/>
        <v>0</v>
      </c>
      <c r="P483" s="163">
        <f t="shared" si="405"/>
        <v>0</v>
      </c>
      <c r="Q483" s="163">
        <f t="shared" si="405"/>
        <v>0</v>
      </c>
      <c r="R483" s="163">
        <f t="shared" si="405"/>
        <v>0</v>
      </c>
      <c r="S483" s="163">
        <f t="shared" si="405"/>
        <v>0</v>
      </c>
      <c r="T483" s="163">
        <f t="shared" si="405"/>
        <v>0</v>
      </c>
      <c r="U483" s="163">
        <f t="shared" si="405"/>
        <v>0</v>
      </c>
      <c r="V483" s="163">
        <f t="shared" si="405"/>
        <v>0</v>
      </c>
      <c r="W483" s="163">
        <f t="shared" si="405"/>
        <v>0</v>
      </c>
      <c r="X483" s="163">
        <f t="shared" si="405"/>
        <v>0</v>
      </c>
      <c r="Y483" s="163">
        <f t="shared" si="405"/>
        <v>0</v>
      </c>
      <c r="Z483" s="163">
        <f t="shared" si="405"/>
        <v>0</v>
      </c>
      <c r="AA483" s="163">
        <f t="shared" si="405"/>
        <v>0</v>
      </c>
      <c r="AB483" s="163">
        <f t="shared" si="406"/>
        <v>0</v>
      </c>
      <c r="AC483" s="911">
        <f t="shared" si="408"/>
        <v>0</v>
      </c>
      <c r="AD483" s="163">
        <f t="shared" ref="AD483:AD485" si="409">MAX(0,AC483-1)</f>
        <v>0</v>
      </c>
      <c r="AE483" s="163">
        <f t="shared" si="407"/>
        <v>0</v>
      </c>
      <c r="AF483" s="163">
        <f t="shared" si="407"/>
        <v>0</v>
      </c>
      <c r="AG483" s="163">
        <f t="shared" si="407"/>
        <v>0</v>
      </c>
      <c r="AH483" s="163">
        <f t="shared" si="407"/>
        <v>0</v>
      </c>
      <c r="AI483" s="163">
        <f t="shared" si="407"/>
        <v>0</v>
      </c>
      <c r="AJ483" s="163">
        <f t="shared" si="407"/>
        <v>0</v>
      </c>
      <c r="AK483" s="163">
        <f t="shared" si="407"/>
        <v>0</v>
      </c>
      <c r="AL483" s="163">
        <f t="shared" si="407"/>
        <v>0</v>
      </c>
      <c r="AM483" s="163">
        <f t="shared" si="407"/>
        <v>0</v>
      </c>
    </row>
    <row r="484" spans="1:39" outlineLevel="2">
      <c r="A484" s="11">
        <f>ROW()</f>
        <v>484</v>
      </c>
      <c r="C484" s="6" t="s">
        <v>474</v>
      </c>
      <c r="D484" s="39"/>
      <c r="E484" s="922">
        <v>0</v>
      </c>
      <c r="F484" s="39"/>
      <c r="G484" s="39"/>
      <c r="H484" s="39"/>
      <c r="I484" s="9"/>
      <c r="J484" s="9"/>
      <c r="K484" s="162">
        <f>Inputs!$D$69</f>
        <v>0</v>
      </c>
      <c r="L484" s="163">
        <f t="shared" ref="L484:L486" si="410">MAX(0,K484-1)</f>
        <v>0</v>
      </c>
      <c r="M484" s="163">
        <f t="shared" si="405"/>
        <v>0</v>
      </c>
      <c r="N484" s="163">
        <f t="shared" si="405"/>
        <v>0</v>
      </c>
      <c r="O484" s="163">
        <f t="shared" si="405"/>
        <v>0</v>
      </c>
      <c r="P484" s="163">
        <f t="shared" si="405"/>
        <v>0</v>
      </c>
      <c r="Q484" s="163">
        <f t="shared" si="405"/>
        <v>0</v>
      </c>
      <c r="R484" s="163">
        <f t="shared" si="405"/>
        <v>0</v>
      </c>
      <c r="S484" s="163">
        <f t="shared" si="405"/>
        <v>0</v>
      </c>
      <c r="T484" s="163">
        <f t="shared" si="405"/>
        <v>0</v>
      </c>
      <c r="U484" s="163">
        <f t="shared" si="405"/>
        <v>0</v>
      </c>
      <c r="V484" s="163">
        <f t="shared" si="405"/>
        <v>0</v>
      </c>
      <c r="W484" s="163">
        <f t="shared" si="405"/>
        <v>0</v>
      </c>
      <c r="X484" s="163">
        <f t="shared" si="405"/>
        <v>0</v>
      </c>
      <c r="Y484" s="163">
        <f t="shared" si="405"/>
        <v>0</v>
      </c>
      <c r="Z484" s="163">
        <f t="shared" si="405"/>
        <v>0</v>
      </c>
      <c r="AA484" s="163">
        <f t="shared" si="405"/>
        <v>0</v>
      </c>
      <c r="AB484" s="163">
        <f t="shared" si="406"/>
        <v>0</v>
      </c>
      <c r="AC484" s="911">
        <f t="shared" si="408"/>
        <v>0</v>
      </c>
      <c r="AD484" s="163">
        <f t="shared" si="409"/>
        <v>0</v>
      </c>
      <c r="AE484" s="163">
        <f t="shared" si="407"/>
        <v>0</v>
      </c>
      <c r="AF484" s="163">
        <f t="shared" si="407"/>
        <v>0</v>
      </c>
      <c r="AG484" s="163">
        <f t="shared" si="407"/>
        <v>0</v>
      </c>
      <c r="AH484" s="163">
        <f t="shared" si="407"/>
        <v>0</v>
      </c>
      <c r="AI484" s="163">
        <f t="shared" si="407"/>
        <v>0</v>
      </c>
      <c r="AJ484" s="163">
        <f t="shared" si="407"/>
        <v>0</v>
      </c>
      <c r="AK484" s="163">
        <f t="shared" si="407"/>
        <v>0</v>
      </c>
      <c r="AL484" s="163">
        <f t="shared" si="407"/>
        <v>0</v>
      </c>
      <c r="AM484" s="163">
        <f t="shared" si="407"/>
        <v>0</v>
      </c>
    </row>
    <row r="485" spans="1:39" outlineLevel="2">
      <c r="A485" s="11">
        <f>ROW()</f>
        <v>485</v>
      </c>
      <c r="C485" s="6" t="s">
        <v>477</v>
      </c>
      <c r="D485" s="39"/>
      <c r="E485" s="922">
        <v>0</v>
      </c>
      <c r="F485" s="39"/>
      <c r="G485" s="39"/>
      <c r="H485" s="39"/>
      <c r="I485" s="9"/>
      <c r="J485" s="9"/>
      <c r="K485" s="162">
        <f>Inputs!$D$70</f>
        <v>0</v>
      </c>
      <c r="L485" s="163">
        <f t="shared" si="410"/>
        <v>0</v>
      </c>
      <c r="M485" s="163">
        <f t="shared" si="405"/>
        <v>0</v>
      </c>
      <c r="N485" s="163">
        <f t="shared" si="405"/>
        <v>0</v>
      </c>
      <c r="O485" s="163">
        <f t="shared" si="405"/>
        <v>0</v>
      </c>
      <c r="P485" s="163">
        <f t="shared" si="405"/>
        <v>0</v>
      </c>
      <c r="Q485" s="163">
        <f t="shared" si="405"/>
        <v>0</v>
      </c>
      <c r="R485" s="163">
        <f t="shared" si="405"/>
        <v>0</v>
      </c>
      <c r="S485" s="163">
        <f t="shared" si="405"/>
        <v>0</v>
      </c>
      <c r="T485" s="163">
        <f t="shared" si="405"/>
        <v>0</v>
      </c>
      <c r="U485" s="163">
        <f t="shared" si="405"/>
        <v>0</v>
      </c>
      <c r="V485" s="163">
        <f t="shared" si="405"/>
        <v>0</v>
      </c>
      <c r="W485" s="163">
        <f t="shared" si="405"/>
        <v>0</v>
      </c>
      <c r="X485" s="163">
        <f t="shared" si="405"/>
        <v>0</v>
      </c>
      <c r="Y485" s="163">
        <f t="shared" si="405"/>
        <v>0</v>
      </c>
      <c r="Z485" s="163">
        <f t="shared" si="405"/>
        <v>0</v>
      </c>
      <c r="AA485" s="163">
        <f t="shared" si="405"/>
        <v>0</v>
      </c>
      <c r="AB485" s="163">
        <f t="shared" si="406"/>
        <v>0</v>
      </c>
      <c r="AC485" s="911">
        <f t="shared" si="408"/>
        <v>0</v>
      </c>
      <c r="AD485" s="163">
        <f t="shared" si="409"/>
        <v>0</v>
      </c>
      <c r="AE485" s="163">
        <f t="shared" si="407"/>
        <v>0</v>
      </c>
      <c r="AF485" s="163">
        <f t="shared" si="407"/>
        <v>0</v>
      </c>
      <c r="AG485" s="163">
        <f t="shared" si="407"/>
        <v>0</v>
      </c>
      <c r="AH485" s="163">
        <f t="shared" si="407"/>
        <v>0</v>
      </c>
      <c r="AI485" s="163">
        <f t="shared" si="407"/>
        <v>0</v>
      </c>
      <c r="AJ485" s="163">
        <f t="shared" si="407"/>
        <v>0</v>
      </c>
      <c r="AK485" s="163">
        <f t="shared" si="407"/>
        <v>0</v>
      </c>
      <c r="AL485" s="163">
        <f t="shared" si="407"/>
        <v>0</v>
      </c>
      <c r="AM485" s="163">
        <f t="shared" si="407"/>
        <v>0</v>
      </c>
    </row>
    <row r="486" spans="1:39" outlineLevel="2">
      <c r="A486" s="11">
        <f>ROW()</f>
        <v>486</v>
      </c>
      <c r="C486" s="6" t="s">
        <v>511</v>
      </c>
      <c r="D486" s="39"/>
      <c r="E486" s="922">
        <v>12</v>
      </c>
      <c r="F486" s="39"/>
      <c r="G486" s="39"/>
      <c r="H486" s="39"/>
      <c r="I486" s="9"/>
      <c r="J486" s="9"/>
      <c r="K486" s="162">
        <f>Inputs!$D$71</f>
        <v>30</v>
      </c>
      <c r="L486" s="163">
        <f t="shared" si="410"/>
        <v>29</v>
      </c>
      <c r="M486" s="163">
        <f t="shared" si="405"/>
        <v>28</v>
      </c>
      <c r="N486" s="163">
        <f t="shared" si="405"/>
        <v>27</v>
      </c>
      <c r="O486" s="163">
        <f t="shared" si="405"/>
        <v>26</v>
      </c>
      <c r="P486" s="163">
        <f t="shared" si="405"/>
        <v>25</v>
      </c>
      <c r="Q486" s="163">
        <f t="shared" si="405"/>
        <v>24</v>
      </c>
      <c r="R486" s="163">
        <f t="shared" si="405"/>
        <v>23</v>
      </c>
      <c r="S486" s="163">
        <f t="shared" si="405"/>
        <v>22</v>
      </c>
      <c r="T486" s="163">
        <f t="shared" si="405"/>
        <v>21</v>
      </c>
      <c r="U486" s="163">
        <f t="shared" si="405"/>
        <v>20</v>
      </c>
      <c r="V486" s="163">
        <f t="shared" si="405"/>
        <v>19</v>
      </c>
      <c r="W486" s="163">
        <f t="shared" si="405"/>
        <v>18</v>
      </c>
      <c r="X486" s="163">
        <f t="shared" si="405"/>
        <v>17</v>
      </c>
      <c r="Y486" s="163">
        <f t="shared" si="405"/>
        <v>16</v>
      </c>
      <c r="Z486" s="163">
        <f t="shared" si="405"/>
        <v>15</v>
      </c>
      <c r="AA486" s="163">
        <f t="shared" si="405"/>
        <v>14</v>
      </c>
      <c r="AB486" s="163">
        <f t="shared" si="406"/>
        <v>13</v>
      </c>
      <c r="AC486" s="911">
        <f t="shared" si="408"/>
        <v>12</v>
      </c>
      <c r="AD486" s="914">
        <f>Inputs!$D$87-(Inputs!$G$71-AC486+1)</f>
        <v>31</v>
      </c>
      <c r="AE486" s="163">
        <f t="shared" si="407"/>
        <v>30</v>
      </c>
      <c r="AF486" s="163">
        <f t="shared" si="407"/>
        <v>29</v>
      </c>
      <c r="AG486" s="163">
        <f t="shared" si="407"/>
        <v>28</v>
      </c>
      <c r="AH486" s="163">
        <f t="shared" si="407"/>
        <v>27</v>
      </c>
      <c r="AI486" s="163">
        <f t="shared" si="407"/>
        <v>26</v>
      </c>
      <c r="AJ486" s="163">
        <f t="shared" si="407"/>
        <v>25</v>
      </c>
      <c r="AK486" s="163">
        <f t="shared" si="407"/>
        <v>24</v>
      </c>
      <c r="AL486" s="163">
        <f t="shared" si="407"/>
        <v>23</v>
      </c>
      <c r="AM486" s="163">
        <f t="shared" si="407"/>
        <v>22</v>
      </c>
    </row>
    <row r="487" spans="1:39" outlineLevel="2">
      <c r="A487" s="11">
        <f>ROW()</f>
        <v>487</v>
      </c>
      <c r="C487" s="6" t="s">
        <v>655</v>
      </c>
      <c r="D487" s="39"/>
      <c r="E487" s="922"/>
      <c r="F487" s="39"/>
      <c r="G487" s="39"/>
      <c r="H487" s="39"/>
      <c r="I487" s="9"/>
      <c r="J487" s="9"/>
      <c r="K487" s="162"/>
      <c r="L487" s="163"/>
      <c r="M487" s="163"/>
      <c r="N487" s="163"/>
      <c r="O487" s="163"/>
      <c r="P487" s="163"/>
      <c r="Q487" s="163"/>
      <c r="R487" s="163"/>
      <c r="S487" s="163"/>
      <c r="T487" s="163"/>
      <c r="U487" s="163"/>
      <c r="V487" s="163"/>
      <c r="W487" s="163"/>
      <c r="X487" s="163"/>
      <c r="Y487" s="163"/>
      <c r="Z487" s="163"/>
      <c r="AA487" s="163"/>
      <c r="AB487" s="163"/>
      <c r="AC487" s="911"/>
      <c r="AD487" s="163"/>
      <c r="AE487" s="163"/>
      <c r="AF487" s="163"/>
      <c r="AG487" s="163"/>
      <c r="AH487" s="163"/>
      <c r="AI487" s="915">
        <f>Inputs!$D$88</f>
        <v>5</v>
      </c>
      <c r="AJ487" s="163">
        <f t="shared" si="407"/>
        <v>4</v>
      </c>
      <c r="AK487" s="163">
        <f t="shared" si="407"/>
        <v>3</v>
      </c>
      <c r="AL487" s="163">
        <f t="shared" si="407"/>
        <v>2</v>
      </c>
      <c r="AM487" s="163">
        <f t="shared" si="407"/>
        <v>1</v>
      </c>
    </row>
    <row r="488" spans="1:39" outlineLevel="2">
      <c r="A488" s="11">
        <f>ROW()</f>
        <v>488</v>
      </c>
      <c r="C488" s="6" t="s">
        <v>656</v>
      </c>
      <c r="D488" s="39"/>
      <c r="E488" s="922"/>
      <c r="F488" s="39"/>
      <c r="G488" s="39"/>
      <c r="H488" s="39"/>
      <c r="I488" s="9"/>
      <c r="J488" s="9"/>
      <c r="K488" s="162"/>
      <c r="L488" s="163"/>
      <c r="M488" s="163"/>
      <c r="N488" s="163"/>
      <c r="O488" s="163"/>
      <c r="P488" s="163"/>
      <c r="Q488" s="163"/>
      <c r="R488" s="163"/>
      <c r="S488" s="163"/>
      <c r="T488" s="163"/>
      <c r="U488" s="163"/>
      <c r="V488" s="163"/>
      <c r="W488" s="163"/>
      <c r="X488" s="163"/>
      <c r="Y488" s="163"/>
      <c r="Z488" s="163"/>
      <c r="AA488" s="163"/>
      <c r="AB488" s="163"/>
      <c r="AC488" s="911"/>
      <c r="AD488" s="163"/>
      <c r="AE488" s="163"/>
      <c r="AF488" s="163"/>
      <c r="AG488" s="163"/>
      <c r="AH488" s="163"/>
      <c r="AI488" s="9"/>
      <c r="AJ488" s="163"/>
      <c r="AK488" s="163"/>
      <c r="AL488" s="163"/>
      <c r="AM488" s="163"/>
    </row>
    <row r="489" spans="1:39" outlineLevel="2">
      <c r="A489" s="11">
        <f>ROW()</f>
        <v>489</v>
      </c>
      <c r="C489" s="6" t="s">
        <v>667</v>
      </c>
      <c r="D489" s="39"/>
      <c r="E489" s="922"/>
      <c r="F489" s="39"/>
      <c r="G489" s="39"/>
      <c r="H489" s="39"/>
      <c r="I489" s="9"/>
      <c r="J489" s="9"/>
      <c r="K489" s="162"/>
      <c r="L489" s="163"/>
      <c r="M489" s="163"/>
      <c r="N489" s="163"/>
      <c r="O489" s="163"/>
      <c r="P489" s="163"/>
      <c r="Q489" s="163"/>
      <c r="R489" s="163"/>
      <c r="S489" s="163"/>
      <c r="T489" s="163"/>
      <c r="U489" s="163"/>
      <c r="V489" s="163"/>
      <c r="W489" s="163"/>
      <c r="X489" s="163"/>
      <c r="Y489" s="163"/>
      <c r="Z489" s="163"/>
      <c r="AA489" s="163"/>
      <c r="AB489" s="163"/>
      <c r="AC489" s="911"/>
      <c r="AD489" s="163"/>
      <c r="AE489" s="163"/>
      <c r="AF489" s="163"/>
      <c r="AG489" s="163"/>
      <c r="AH489" s="163"/>
      <c r="AI489" s="9"/>
      <c r="AJ489" s="163"/>
      <c r="AK489" s="163"/>
      <c r="AL489" s="163"/>
      <c r="AM489" s="163"/>
    </row>
    <row r="490" spans="1:39" outlineLevel="2">
      <c r="A490" s="11">
        <f>ROW()</f>
        <v>490</v>
      </c>
      <c r="C490" s="6" t="s">
        <v>212</v>
      </c>
      <c r="D490" s="39"/>
      <c r="E490" s="922">
        <v>0</v>
      </c>
      <c r="F490" s="39"/>
      <c r="G490" s="39"/>
      <c r="H490" s="39"/>
      <c r="I490" s="13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04">
        <f t="shared" si="408"/>
        <v>0</v>
      </c>
      <c r="AD490" s="9"/>
      <c r="AE490" s="9"/>
      <c r="AF490" s="9"/>
      <c r="AG490" s="9"/>
      <c r="AH490" s="9"/>
      <c r="AI490" s="9"/>
      <c r="AJ490" s="9"/>
      <c r="AK490" s="9"/>
      <c r="AL490" s="9"/>
      <c r="AM490" s="9"/>
    </row>
    <row r="491" spans="1:39" outlineLevel="2">
      <c r="A491" s="11">
        <f>ROW()</f>
        <v>491</v>
      </c>
      <c r="C491" s="30" t="s">
        <v>362</v>
      </c>
      <c r="D491" s="90"/>
      <c r="E491" s="923">
        <v>44.598995281445561</v>
      </c>
      <c r="F491" s="90"/>
      <c r="G491" s="90"/>
      <c r="H491" s="90"/>
      <c r="I491" s="15"/>
      <c r="J491" s="15"/>
      <c r="K491" s="166">
        <f>Inputs!$D$76</f>
        <v>62.598995281445561</v>
      </c>
      <c r="L491" s="90">
        <f t="shared" ref="L491:AB491" si="411">MAX(0,K491-1)</f>
        <v>61.598995281445561</v>
      </c>
      <c r="M491" s="90">
        <f t="shared" si="411"/>
        <v>60.598995281445561</v>
      </c>
      <c r="N491" s="90">
        <f t="shared" si="411"/>
        <v>59.598995281445561</v>
      </c>
      <c r="O491" s="90">
        <f t="shared" si="411"/>
        <v>58.598995281445561</v>
      </c>
      <c r="P491" s="90">
        <f t="shared" si="411"/>
        <v>57.598995281445561</v>
      </c>
      <c r="Q491" s="90">
        <f t="shared" si="411"/>
        <v>56.598995281445561</v>
      </c>
      <c r="R491" s="90">
        <f t="shared" si="411"/>
        <v>55.598995281445561</v>
      </c>
      <c r="S491" s="90">
        <f t="shared" si="411"/>
        <v>54.598995281445561</v>
      </c>
      <c r="T491" s="90">
        <f t="shared" si="411"/>
        <v>53.598995281445561</v>
      </c>
      <c r="U491" s="90">
        <f t="shared" si="411"/>
        <v>52.598995281445561</v>
      </c>
      <c r="V491" s="90">
        <f t="shared" si="411"/>
        <v>51.598995281445561</v>
      </c>
      <c r="W491" s="90">
        <f t="shared" si="411"/>
        <v>50.598995281445561</v>
      </c>
      <c r="X491" s="90">
        <f t="shared" si="411"/>
        <v>49.598995281445561</v>
      </c>
      <c r="Y491" s="90">
        <f t="shared" si="411"/>
        <v>48.598995281445561</v>
      </c>
      <c r="Z491" s="90">
        <f t="shared" si="411"/>
        <v>47.598995281445561</v>
      </c>
      <c r="AA491" s="90">
        <f t="shared" si="411"/>
        <v>46.598995281445561</v>
      </c>
      <c r="AB491" s="90">
        <f t="shared" si="411"/>
        <v>45.598995281445561</v>
      </c>
      <c r="AC491" s="916">
        <f t="shared" si="408"/>
        <v>44.598995281445561</v>
      </c>
      <c r="AD491" s="917">
        <f>IF(AC491&gt;0,IF(AD$160="",AC491-1,MIN(AC491-1,AD$160)),0)</f>
        <v>42</v>
      </c>
      <c r="AE491" s="90">
        <f t="shared" ref="AE491:AM491" si="412">MAX(0,AD491-1)</f>
        <v>41</v>
      </c>
      <c r="AF491" s="90">
        <f t="shared" si="412"/>
        <v>40</v>
      </c>
      <c r="AG491" s="90">
        <f t="shared" si="412"/>
        <v>39</v>
      </c>
      <c r="AH491" s="90">
        <f t="shared" si="412"/>
        <v>38</v>
      </c>
      <c r="AI491" s="90">
        <f t="shared" si="412"/>
        <v>37</v>
      </c>
      <c r="AJ491" s="90">
        <f t="shared" si="412"/>
        <v>36</v>
      </c>
      <c r="AK491" s="90">
        <f t="shared" si="412"/>
        <v>35</v>
      </c>
      <c r="AL491" s="90">
        <f t="shared" si="412"/>
        <v>34</v>
      </c>
      <c r="AM491" s="90">
        <f t="shared" si="412"/>
        <v>33</v>
      </c>
    </row>
    <row r="492" spans="1:39" outlineLevel="2">
      <c r="A492" s="11">
        <f>ROW()</f>
        <v>492</v>
      </c>
      <c r="D492" s="39"/>
      <c r="E492" s="39"/>
      <c r="F492" s="39"/>
      <c r="G492" s="39"/>
      <c r="H492" s="3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</row>
    <row r="493" spans="1:39" outlineLevel="2">
      <c r="A493" s="11">
        <f>ROW()</f>
        <v>493</v>
      </c>
      <c r="B493" s="343" t="s">
        <v>68</v>
      </c>
      <c r="D493" s="39"/>
      <c r="E493" s="39"/>
      <c r="F493" s="39"/>
      <c r="G493" s="39"/>
      <c r="H493" s="165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</row>
    <row r="494" spans="1:39" outlineLevel="2">
      <c r="A494" s="11">
        <f>ROW()</f>
        <v>494</v>
      </c>
      <c r="C494" s="6" t="s">
        <v>2</v>
      </c>
      <c r="D494" s="39"/>
      <c r="E494" s="922">
        <v>1.896891899075093E-2</v>
      </c>
      <c r="F494" s="39"/>
      <c r="G494" s="39"/>
      <c r="H494" s="39"/>
      <c r="I494" s="9"/>
      <c r="J494" s="9">
        <f t="shared" ref="J494:AB501" si="413">I554</f>
        <v>0</v>
      </c>
      <c r="K494" s="9">
        <f t="shared" si="413"/>
        <v>5.5699590224762667E-2</v>
      </c>
      <c r="L494" s="9">
        <f t="shared" si="413"/>
        <v>4.7622724163873767E-2</v>
      </c>
      <c r="M494" s="9">
        <f t="shared" si="413"/>
        <v>3.9545858102984867E-2</v>
      </c>
      <c r="N494" s="9">
        <f t="shared" si="413"/>
        <v>3.1468992042095967E-2</v>
      </c>
      <c r="O494" s="9">
        <f t="shared" si="413"/>
        <v>3.0673283610313642E-2</v>
      </c>
      <c r="P494" s="9">
        <f t="shared" si="413"/>
        <v>2.9877575178531318E-2</v>
      </c>
      <c r="Q494" s="9">
        <f t="shared" si="413"/>
        <v>2.9081866746748994E-2</v>
      </c>
      <c r="R494" s="9">
        <f t="shared" si="413"/>
        <v>2.828615831496667E-2</v>
      </c>
      <c r="S494" s="9">
        <f t="shared" si="413"/>
        <v>2.7490449883184345E-2</v>
      </c>
      <c r="T494" s="9">
        <f t="shared" si="413"/>
        <v>2.6694741451402021E-2</v>
      </c>
      <c r="U494" s="9">
        <f t="shared" si="413"/>
        <v>2.6257122739083955E-2</v>
      </c>
      <c r="V494" s="9">
        <f t="shared" si="413"/>
        <v>2.5819504026765888E-2</v>
      </c>
      <c r="W494" s="9">
        <f t="shared" si="413"/>
        <v>2.5381885314447822E-2</v>
      </c>
      <c r="X494" s="9">
        <f t="shared" si="413"/>
        <v>2.4944266602129755E-2</v>
      </c>
      <c r="Y494" s="9">
        <f t="shared" si="413"/>
        <v>2.4506647889811689E-2</v>
      </c>
      <c r="Z494" s="9">
        <f t="shared" si="413"/>
        <v>2.4069029177493623E-2</v>
      </c>
      <c r="AA494" s="9">
        <f t="shared" si="413"/>
        <v>2.3631410465175556E-2</v>
      </c>
      <c r="AB494" s="9">
        <f t="shared" si="413"/>
        <v>2.319379175285749E-2</v>
      </c>
      <c r="AC494" s="526">
        <f t="shared" ref="AC494:AC506" si="414">$E494*$E$51</f>
        <v>2.2756173040539413E-2</v>
      </c>
      <c r="AD494" s="9">
        <f t="shared" ref="AD494:AM499" si="415">AC554</f>
        <v>2.2318554328221347E-2</v>
      </c>
      <c r="AE494" s="9">
        <f t="shared" si="415"/>
        <v>2.1787160177549409E-2</v>
      </c>
      <c r="AF494" s="9">
        <f t="shared" si="415"/>
        <v>2.1255766026877471E-2</v>
      </c>
      <c r="AG494" s="9">
        <f t="shared" si="415"/>
        <v>2.0724371876205534E-2</v>
      </c>
      <c r="AH494" s="9">
        <f t="shared" si="415"/>
        <v>2.0192977725533596E-2</v>
      </c>
      <c r="AI494" s="9">
        <f t="shared" si="415"/>
        <v>1.9661583574861658E-2</v>
      </c>
      <c r="AJ494" s="9">
        <f t="shared" si="415"/>
        <v>1.913018942418972E-2</v>
      </c>
      <c r="AK494" s="9">
        <f t="shared" si="415"/>
        <v>1.8598795273517783E-2</v>
      </c>
      <c r="AL494" s="9">
        <f t="shared" si="415"/>
        <v>1.8067401122845845E-2</v>
      </c>
      <c r="AM494" s="9">
        <f t="shared" si="415"/>
        <v>1.7536006972173907E-2</v>
      </c>
    </row>
    <row r="495" spans="1:39" outlineLevel="2">
      <c r="A495" s="11">
        <f>ROW()</f>
        <v>495</v>
      </c>
      <c r="C495" s="6" t="s">
        <v>3</v>
      </c>
      <c r="D495" s="39"/>
      <c r="E495" s="922">
        <v>0.75141072248965024</v>
      </c>
      <c r="F495" s="39"/>
      <c r="G495" s="39"/>
      <c r="H495" s="39"/>
      <c r="I495" s="9"/>
      <c r="J495" s="9">
        <f t="shared" si="413"/>
        <v>0</v>
      </c>
      <c r="K495" s="9">
        <f t="shared" si="413"/>
        <v>2.4558690442881921</v>
      </c>
      <c r="L495" s="9">
        <f t="shared" si="413"/>
        <v>2.1630826495809696</v>
      </c>
      <c r="M495" s="9">
        <f t="shared" si="413"/>
        <v>1.870296254873747</v>
      </c>
      <c r="N495" s="9">
        <f t="shared" si="413"/>
        <v>1.5775098601665243</v>
      </c>
      <c r="O495" s="9">
        <f t="shared" si="413"/>
        <v>1.5775098601665243</v>
      </c>
      <c r="P495" s="9">
        <f t="shared" si="413"/>
        <v>1.5775098601665243</v>
      </c>
      <c r="Q495" s="9">
        <f t="shared" si="413"/>
        <v>1.5775098601665243</v>
      </c>
      <c r="R495" s="9">
        <f t="shared" si="413"/>
        <v>1.5775098601665243</v>
      </c>
      <c r="S495" s="9">
        <f t="shared" si="413"/>
        <v>1.5775098601665243</v>
      </c>
      <c r="T495" s="9">
        <f t="shared" si="413"/>
        <v>1.5775098601665243</v>
      </c>
      <c r="U495" s="9">
        <f t="shared" si="413"/>
        <v>1.5023903430157375</v>
      </c>
      <c r="V495" s="9">
        <f t="shared" si="413"/>
        <v>1.4272708258649507</v>
      </c>
      <c r="W495" s="9">
        <f t="shared" si="413"/>
        <v>1.3521513087141639</v>
      </c>
      <c r="X495" s="9">
        <f t="shared" si="413"/>
        <v>1.2770317915633771</v>
      </c>
      <c r="Y495" s="9">
        <f t="shared" si="413"/>
        <v>1.2019122744125903</v>
      </c>
      <c r="Z495" s="9">
        <f t="shared" si="413"/>
        <v>1.1267927572618035</v>
      </c>
      <c r="AA495" s="9">
        <f t="shared" si="413"/>
        <v>1.0516732401110167</v>
      </c>
      <c r="AB495" s="9">
        <f t="shared" si="413"/>
        <v>0.97655372296022991</v>
      </c>
      <c r="AC495" s="526">
        <f t="shared" si="414"/>
        <v>0.90143420580944278</v>
      </c>
      <c r="AD495" s="9">
        <f t="shared" si="415"/>
        <v>0.82631468865865598</v>
      </c>
      <c r="AE495" s="9">
        <f t="shared" si="415"/>
        <v>0.75119517150786908</v>
      </c>
      <c r="AF495" s="9">
        <f t="shared" si="415"/>
        <v>0.67607565435708217</v>
      </c>
      <c r="AG495" s="9">
        <f t="shared" si="415"/>
        <v>0.60095613720629526</v>
      </c>
      <c r="AH495" s="9">
        <f t="shared" si="415"/>
        <v>0.52583662005550835</v>
      </c>
      <c r="AI495" s="9">
        <f t="shared" si="415"/>
        <v>0.45071710290472145</v>
      </c>
      <c r="AJ495" s="9">
        <f t="shared" si="415"/>
        <v>0.37559758575393454</v>
      </c>
      <c r="AK495" s="9">
        <f t="shared" si="415"/>
        <v>0.30047806860314763</v>
      </c>
      <c r="AL495" s="9">
        <f t="shared" si="415"/>
        <v>0.22535855145236075</v>
      </c>
      <c r="AM495" s="9">
        <f t="shared" si="415"/>
        <v>0.15023903430157387</v>
      </c>
    </row>
    <row r="496" spans="1:39" outlineLevel="2">
      <c r="A496" s="11">
        <f>ROW()</f>
        <v>496</v>
      </c>
      <c r="C496" s="6" t="s">
        <v>4</v>
      </c>
      <c r="D496" s="39"/>
      <c r="E496" s="922">
        <v>0.56783722407957749</v>
      </c>
      <c r="F496" s="39"/>
      <c r="G496" s="39"/>
      <c r="H496" s="39"/>
      <c r="I496" s="9"/>
      <c r="J496" s="9">
        <f t="shared" si="413"/>
        <v>0</v>
      </c>
      <c r="K496" s="9">
        <f t="shared" si="413"/>
        <v>0.99870106478318543</v>
      </c>
      <c r="L496" s="9">
        <f t="shared" si="413"/>
        <v>0.99668184826796324</v>
      </c>
      <c r="M496" s="9">
        <f t="shared" si="413"/>
        <v>0.99466263175274106</v>
      </c>
      <c r="N496" s="9">
        <f t="shared" si="413"/>
        <v>0.99264341523751887</v>
      </c>
      <c r="O496" s="9">
        <f t="shared" si="413"/>
        <v>0.97266939394185514</v>
      </c>
      <c r="P496" s="9">
        <f t="shared" si="413"/>
        <v>0.95269537264619142</v>
      </c>
      <c r="Q496" s="9">
        <f t="shared" si="413"/>
        <v>0.93272135135052769</v>
      </c>
      <c r="R496" s="9">
        <f t="shared" si="413"/>
        <v>0.91274733005486397</v>
      </c>
      <c r="S496" s="9">
        <f t="shared" si="413"/>
        <v>0.89277330875920025</v>
      </c>
      <c r="T496" s="9">
        <f t="shared" si="413"/>
        <v>0.87279928746353652</v>
      </c>
      <c r="U496" s="9">
        <f t="shared" si="413"/>
        <v>0.85151149996442588</v>
      </c>
      <c r="V496" s="9">
        <f t="shared" si="413"/>
        <v>0.83022371246531523</v>
      </c>
      <c r="W496" s="9">
        <f t="shared" si="413"/>
        <v>0.80893592496620459</v>
      </c>
      <c r="X496" s="9">
        <f t="shared" si="413"/>
        <v>0.78764813746709395</v>
      </c>
      <c r="Y496" s="9">
        <f t="shared" si="413"/>
        <v>0.7663603499679833</v>
      </c>
      <c r="Z496" s="9">
        <f t="shared" si="413"/>
        <v>0.74507256246887266</v>
      </c>
      <c r="AA496" s="9">
        <f t="shared" si="413"/>
        <v>0.72378477496976201</v>
      </c>
      <c r="AB496" s="9">
        <f t="shared" si="413"/>
        <v>0.70249698747065137</v>
      </c>
      <c r="AC496" s="526">
        <f t="shared" si="414"/>
        <v>0.68120919997154139</v>
      </c>
      <c r="AD496" s="9">
        <f t="shared" si="415"/>
        <v>0.65992141247243075</v>
      </c>
      <c r="AE496" s="9">
        <f t="shared" si="415"/>
        <v>0.59992855679311885</v>
      </c>
      <c r="AF496" s="9">
        <f t="shared" si="415"/>
        <v>0.53993570111380695</v>
      </c>
      <c r="AG496" s="9">
        <f t="shared" si="415"/>
        <v>0.47994284543449506</v>
      </c>
      <c r="AH496" s="9">
        <f t="shared" si="415"/>
        <v>0.41994998975518316</v>
      </c>
      <c r="AI496" s="9">
        <f t="shared" si="415"/>
        <v>0.35995713407587127</v>
      </c>
      <c r="AJ496" s="9">
        <f t="shared" si="415"/>
        <v>0.29996427839655937</v>
      </c>
      <c r="AK496" s="9">
        <f t="shared" si="415"/>
        <v>0.2399714227172475</v>
      </c>
      <c r="AL496" s="9">
        <f t="shared" si="415"/>
        <v>0.17997856703793563</v>
      </c>
      <c r="AM496" s="9">
        <f t="shared" si="415"/>
        <v>0.11998571135862376</v>
      </c>
    </row>
    <row r="497" spans="1:39" outlineLevel="2">
      <c r="A497" s="11">
        <f>ROW()</f>
        <v>497</v>
      </c>
      <c r="C497" s="6" t="s">
        <v>5</v>
      </c>
      <c r="D497" s="39"/>
      <c r="E497" s="922">
        <v>0.47985500729980779</v>
      </c>
      <c r="F497" s="39"/>
      <c r="G497" s="39"/>
      <c r="H497" s="39"/>
      <c r="I497" s="9"/>
      <c r="J497" s="9">
        <f t="shared" si="413"/>
        <v>0</v>
      </c>
      <c r="K497" s="9">
        <f t="shared" si="413"/>
        <v>2.536729362637594</v>
      </c>
      <c r="L497" s="9">
        <f t="shared" si="413"/>
        <v>2.1978375241661308</v>
      </c>
      <c r="M497" s="9">
        <f t="shared" si="413"/>
        <v>1.8589456856946676</v>
      </c>
      <c r="N497" s="9">
        <f t="shared" si="413"/>
        <v>1.5200538472232044</v>
      </c>
      <c r="O497" s="9">
        <f t="shared" si="413"/>
        <v>1.4354962018019513</v>
      </c>
      <c r="P497" s="9">
        <f t="shared" si="413"/>
        <v>1.3509385563806982</v>
      </c>
      <c r="Q497" s="9">
        <f t="shared" si="413"/>
        <v>1.266380910959445</v>
      </c>
      <c r="R497" s="9">
        <f t="shared" si="413"/>
        <v>1.1818232655381919</v>
      </c>
      <c r="S497" s="9">
        <f t="shared" si="413"/>
        <v>1.0972656201169388</v>
      </c>
      <c r="T497" s="9">
        <f t="shared" si="413"/>
        <v>1.0127079746956857</v>
      </c>
      <c r="U497" s="9">
        <f t="shared" si="413"/>
        <v>0.96044452550248571</v>
      </c>
      <c r="V497" s="9">
        <f t="shared" si="413"/>
        <v>0.91222033623126264</v>
      </c>
      <c r="W497" s="9">
        <f t="shared" si="413"/>
        <v>0.86399614696003957</v>
      </c>
      <c r="X497" s="9">
        <f t="shared" si="413"/>
        <v>0.8157719576888165</v>
      </c>
      <c r="Y497" s="9">
        <f t="shared" si="413"/>
        <v>0.76754776841759342</v>
      </c>
      <c r="Z497" s="9">
        <f t="shared" si="413"/>
        <v>0.71957603289149386</v>
      </c>
      <c r="AA497" s="9">
        <f t="shared" si="413"/>
        <v>0.67160429736539429</v>
      </c>
      <c r="AB497" s="9">
        <f t="shared" si="413"/>
        <v>0.62363256183929472</v>
      </c>
      <c r="AC497" s="526">
        <f t="shared" si="414"/>
        <v>0.5756608263131946</v>
      </c>
      <c r="AD497" s="9">
        <f t="shared" si="415"/>
        <v>0.52768909078709503</v>
      </c>
      <c r="AE497" s="9">
        <f t="shared" si="415"/>
        <v>0.47971735526099546</v>
      </c>
      <c r="AF497" s="9">
        <f t="shared" si="415"/>
        <v>0.43174561973489589</v>
      </c>
      <c r="AG497" s="9">
        <f t="shared" si="415"/>
        <v>0.38377388420879632</v>
      </c>
      <c r="AH497" s="9">
        <f t="shared" si="415"/>
        <v>0.33580214868269675</v>
      </c>
      <c r="AI497" s="9">
        <f t="shared" si="415"/>
        <v>0.28783041315659719</v>
      </c>
      <c r="AJ497" s="9">
        <f t="shared" si="415"/>
        <v>0.23985867763049765</v>
      </c>
      <c r="AK497" s="9">
        <f t="shared" si="415"/>
        <v>0.19188694210439811</v>
      </c>
      <c r="AL497" s="9">
        <f t="shared" si="415"/>
        <v>0.14391520657829859</v>
      </c>
      <c r="AM497" s="9">
        <f t="shared" si="415"/>
        <v>9.5943471052199067E-2</v>
      </c>
    </row>
    <row r="498" spans="1:39" outlineLevel="2">
      <c r="A498" s="11">
        <f>ROW()</f>
        <v>498</v>
      </c>
      <c r="C498" s="6" t="s">
        <v>473</v>
      </c>
      <c r="D498" s="39"/>
      <c r="E498" s="922">
        <v>0</v>
      </c>
      <c r="F498" s="39"/>
      <c r="G498" s="39"/>
      <c r="H498" s="39"/>
      <c r="I498" s="9"/>
      <c r="J498" s="9">
        <f t="shared" si="413"/>
        <v>0</v>
      </c>
      <c r="K498" s="9">
        <f t="shared" si="413"/>
        <v>0</v>
      </c>
      <c r="L498" s="9">
        <f t="shared" si="413"/>
        <v>0</v>
      </c>
      <c r="M498" s="9">
        <f t="shared" si="413"/>
        <v>0</v>
      </c>
      <c r="N498" s="9">
        <f t="shared" si="413"/>
        <v>0</v>
      </c>
      <c r="O498" s="9">
        <f t="shared" si="413"/>
        <v>0</v>
      </c>
      <c r="P498" s="9">
        <f t="shared" si="413"/>
        <v>0</v>
      </c>
      <c r="Q498" s="9">
        <f t="shared" si="413"/>
        <v>0</v>
      </c>
      <c r="R498" s="9">
        <f t="shared" si="413"/>
        <v>0</v>
      </c>
      <c r="S498" s="9">
        <f t="shared" si="413"/>
        <v>0</v>
      </c>
      <c r="T498" s="9">
        <f t="shared" si="413"/>
        <v>0</v>
      </c>
      <c r="U498" s="9">
        <f t="shared" si="413"/>
        <v>0</v>
      </c>
      <c r="V498" s="9">
        <f t="shared" si="413"/>
        <v>0</v>
      </c>
      <c r="W498" s="9">
        <f t="shared" si="413"/>
        <v>0</v>
      </c>
      <c r="X498" s="9">
        <f t="shared" si="413"/>
        <v>0</v>
      </c>
      <c r="Y498" s="9">
        <f t="shared" si="413"/>
        <v>0</v>
      </c>
      <c r="Z498" s="9">
        <f t="shared" si="413"/>
        <v>0</v>
      </c>
      <c r="AA498" s="9">
        <f t="shared" si="413"/>
        <v>0</v>
      </c>
      <c r="AB498" s="9">
        <f t="shared" si="413"/>
        <v>0</v>
      </c>
      <c r="AC498" s="526">
        <f t="shared" si="414"/>
        <v>0</v>
      </c>
      <c r="AD498" s="9">
        <f t="shared" si="415"/>
        <v>0</v>
      </c>
      <c r="AE498" s="9">
        <f t="shared" si="415"/>
        <v>0</v>
      </c>
      <c r="AF498" s="9">
        <f t="shared" si="415"/>
        <v>0</v>
      </c>
      <c r="AG498" s="9">
        <f t="shared" si="415"/>
        <v>0</v>
      </c>
      <c r="AH498" s="9">
        <f t="shared" si="415"/>
        <v>0</v>
      </c>
      <c r="AI498" s="9">
        <f t="shared" si="415"/>
        <v>0</v>
      </c>
      <c r="AJ498" s="9">
        <f t="shared" si="415"/>
        <v>0</v>
      </c>
      <c r="AK498" s="9">
        <f t="shared" si="415"/>
        <v>0</v>
      </c>
      <c r="AL498" s="9">
        <f t="shared" si="415"/>
        <v>0</v>
      </c>
      <c r="AM498" s="9">
        <f t="shared" si="415"/>
        <v>0</v>
      </c>
    </row>
    <row r="499" spans="1:39" outlineLevel="2">
      <c r="A499" s="11">
        <f>ROW()</f>
        <v>499</v>
      </c>
      <c r="C499" s="6" t="s">
        <v>474</v>
      </c>
      <c r="D499" s="39"/>
      <c r="E499" s="922">
        <v>0</v>
      </c>
      <c r="F499" s="39"/>
      <c r="G499" s="39"/>
      <c r="H499" s="39"/>
      <c r="I499" s="9"/>
      <c r="J499" s="9">
        <f t="shared" si="413"/>
        <v>0</v>
      </c>
      <c r="K499" s="9">
        <f t="shared" si="413"/>
        <v>0</v>
      </c>
      <c r="L499" s="9">
        <f t="shared" si="413"/>
        <v>0</v>
      </c>
      <c r="M499" s="9">
        <f t="shared" si="413"/>
        <v>0</v>
      </c>
      <c r="N499" s="9">
        <f t="shared" si="413"/>
        <v>0</v>
      </c>
      <c r="O499" s="9">
        <f t="shared" si="413"/>
        <v>0</v>
      </c>
      <c r="P499" s="9">
        <f t="shared" si="413"/>
        <v>0</v>
      </c>
      <c r="Q499" s="9">
        <f t="shared" si="413"/>
        <v>0</v>
      </c>
      <c r="R499" s="9">
        <f t="shared" si="413"/>
        <v>0</v>
      </c>
      <c r="S499" s="9">
        <f t="shared" si="413"/>
        <v>0</v>
      </c>
      <c r="T499" s="9">
        <f t="shared" si="413"/>
        <v>0</v>
      </c>
      <c r="U499" s="9">
        <f t="shared" si="413"/>
        <v>0</v>
      </c>
      <c r="V499" s="9">
        <f t="shared" si="413"/>
        <v>0</v>
      </c>
      <c r="W499" s="9">
        <f t="shared" si="413"/>
        <v>0</v>
      </c>
      <c r="X499" s="9">
        <f t="shared" si="413"/>
        <v>0</v>
      </c>
      <c r="Y499" s="9">
        <f t="shared" si="413"/>
        <v>0</v>
      </c>
      <c r="Z499" s="9">
        <f t="shared" si="413"/>
        <v>0</v>
      </c>
      <c r="AA499" s="9">
        <f t="shared" si="413"/>
        <v>0</v>
      </c>
      <c r="AB499" s="9">
        <f t="shared" si="413"/>
        <v>0</v>
      </c>
      <c r="AC499" s="526">
        <f t="shared" si="414"/>
        <v>0</v>
      </c>
      <c r="AD499" s="9">
        <f t="shared" si="415"/>
        <v>0</v>
      </c>
      <c r="AE499" s="9">
        <f t="shared" si="415"/>
        <v>0</v>
      </c>
      <c r="AF499" s="9">
        <f t="shared" si="415"/>
        <v>0</v>
      </c>
      <c r="AG499" s="9">
        <f t="shared" si="415"/>
        <v>0</v>
      </c>
      <c r="AH499" s="9">
        <f t="shared" si="415"/>
        <v>0</v>
      </c>
      <c r="AI499" s="9">
        <f t="shared" ref="AI499:AM499" si="416">AH559</f>
        <v>0</v>
      </c>
      <c r="AJ499" s="9">
        <f t="shared" si="416"/>
        <v>0</v>
      </c>
      <c r="AK499" s="9">
        <f t="shared" si="416"/>
        <v>0</v>
      </c>
      <c r="AL499" s="9">
        <f t="shared" si="416"/>
        <v>0</v>
      </c>
      <c r="AM499" s="9">
        <f t="shared" si="416"/>
        <v>0</v>
      </c>
    </row>
    <row r="500" spans="1:39" outlineLevel="2">
      <c r="A500" s="11">
        <f>ROW()</f>
        <v>500</v>
      </c>
      <c r="C500" s="6" t="s">
        <v>477</v>
      </c>
      <c r="D500" s="39"/>
      <c r="E500" s="922">
        <v>0</v>
      </c>
      <c r="F500" s="39"/>
      <c r="G500" s="39"/>
      <c r="H500" s="39"/>
      <c r="I500" s="9"/>
      <c r="J500" s="9">
        <f t="shared" si="413"/>
        <v>0</v>
      </c>
      <c r="K500" s="9">
        <f t="shared" si="413"/>
        <v>0</v>
      </c>
      <c r="L500" s="9">
        <f t="shared" si="413"/>
        <v>0</v>
      </c>
      <c r="M500" s="9">
        <f t="shared" si="413"/>
        <v>0</v>
      </c>
      <c r="N500" s="9">
        <f t="shared" si="413"/>
        <v>0</v>
      </c>
      <c r="O500" s="9">
        <f t="shared" si="413"/>
        <v>0</v>
      </c>
      <c r="P500" s="9">
        <f t="shared" si="413"/>
        <v>0</v>
      </c>
      <c r="Q500" s="9">
        <f t="shared" si="413"/>
        <v>0</v>
      </c>
      <c r="R500" s="9">
        <f t="shared" si="413"/>
        <v>0</v>
      </c>
      <c r="S500" s="9">
        <f t="shared" si="413"/>
        <v>0</v>
      </c>
      <c r="T500" s="9">
        <f t="shared" si="413"/>
        <v>0</v>
      </c>
      <c r="U500" s="9">
        <f t="shared" si="413"/>
        <v>0</v>
      </c>
      <c r="V500" s="9">
        <f t="shared" si="413"/>
        <v>0</v>
      </c>
      <c r="W500" s="9">
        <f t="shared" si="413"/>
        <v>0</v>
      </c>
      <c r="X500" s="9">
        <f t="shared" si="413"/>
        <v>0</v>
      </c>
      <c r="Y500" s="9">
        <f t="shared" si="413"/>
        <v>0</v>
      </c>
      <c r="Z500" s="9">
        <f t="shared" si="413"/>
        <v>0</v>
      </c>
      <c r="AA500" s="9">
        <f t="shared" si="413"/>
        <v>0</v>
      </c>
      <c r="AB500" s="9">
        <f t="shared" si="413"/>
        <v>0</v>
      </c>
      <c r="AC500" s="526">
        <f t="shared" si="414"/>
        <v>0</v>
      </c>
      <c r="AD500" s="9">
        <f t="shared" ref="AD500:AM501" si="417">AC560</f>
        <v>0</v>
      </c>
      <c r="AE500" s="9">
        <f t="shared" si="417"/>
        <v>0</v>
      </c>
      <c r="AF500" s="9">
        <f t="shared" si="417"/>
        <v>0</v>
      </c>
      <c r="AG500" s="9">
        <f t="shared" si="417"/>
        <v>0</v>
      </c>
      <c r="AH500" s="9">
        <f t="shared" si="417"/>
        <v>0</v>
      </c>
      <c r="AI500" s="9">
        <f t="shared" si="417"/>
        <v>0</v>
      </c>
      <c r="AJ500" s="9">
        <f t="shared" si="417"/>
        <v>0</v>
      </c>
      <c r="AK500" s="9">
        <f t="shared" si="417"/>
        <v>0</v>
      </c>
      <c r="AL500" s="9">
        <f t="shared" si="417"/>
        <v>0</v>
      </c>
      <c r="AM500" s="9">
        <f t="shared" si="417"/>
        <v>0</v>
      </c>
    </row>
    <row r="501" spans="1:39" outlineLevel="2">
      <c r="A501" s="11">
        <f>ROW()</f>
        <v>501</v>
      </c>
      <c r="C501" s="6" t="s">
        <v>511</v>
      </c>
      <c r="D501" s="39"/>
      <c r="E501" s="922">
        <v>0</v>
      </c>
      <c r="F501" s="39"/>
      <c r="G501" s="39"/>
      <c r="H501" s="39"/>
      <c r="I501" s="9"/>
      <c r="J501" s="9">
        <f t="shared" si="413"/>
        <v>0</v>
      </c>
      <c r="K501" s="9">
        <f t="shared" si="413"/>
        <v>0</v>
      </c>
      <c r="L501" s="9">
        <f t="shared" si="413"/>
        <v>0</v>
      </c>
      <c r="M501" s="9">
        <f t="shared" si="413"/>
        <v>0</v>
      </c>
      <c r="N501" s="9">
        <f t="shared" si="413"/>
        <v>0</v>
      </c>
      <c r="O501" s="9">
        <f t="shared" si="413"/>
        <v>0</v>
      </c>
      <c r="P501" s="9">
        <f t="shared" si="413"/>
        <v>0</v>
      </c>
      <c r="Q501" s="9">
        <f t="shared" si="413"/>
        <v>0</v>
      </c>
      <c r="R501" s="9">
        <f t="shared" si="413"/>
        <v>0</v>
      </c>
      <c r="S501" s="9">
        <f t="shared" si="413"/>
        <v>0</v>
      </c>
      <c r="T501" s="9">
        <f t="shared" si="413"/>
        <v>0</v>
      </c>
      <c r="U501" s="9">
        <f t="shared" si="413"/>
        <v>0</v>
      </c>
      <c r="V501" s="9">
        <f t="shared" si="413"/>
        <v>0</v>
      </c>
      <c r="W501" s="9">
        <f t="shared" si="413"/>
        <v>0</v>
      </c>
      <c r="X501" s="9">
        <f t="shared" si="413"/>
        <v>0</v>
      </c>
      <c r="Y501" s="9">
        <f t="shared" si="413"/>
        <v>0</v>
      </c>
      <c r="Z501" s="9">
        <f t="shared" si="413"/>
        <v>0</v>
      </c>
      <c r="AA501" s="9">
        <f t="shared" si="413"/>
        <v>0</v>
      </c>
      <c r="AB501" s="9">
        <f t="shared" si="413"/>
        <v>0</v>
      </c>
      <c r="AC501" s="526">
        <f t="shared" si="414"/>
        <v>0</v>
      </c>
      <c r="AD501" s="9">
        <f t="shared" si="417"/>
        <v>0</v>
      </c>
      <c r="AE501" s="9">
        <f t="shared" si="417"/>
        <v>0</v>
      </c>
      <c r="AF501" s="9">
        <f t="shared" si="417"/>
        <v>0</v>
      </c>
      <c r="AG501" s="9">
        <f t="shared" si="417"/>
        <v>0</v>
      </c>
      <c r="AH501" s="9">
        <f t="shared" si="417"/>
        <v>0</v>
      </c>
      <c r="AI501" s="9">
        <f t="shared" si="417"/>
        <v>0</v>
      </c>
      <c r="AJ501" s="9">
        <f t="shared" si="417"/>
        <v>0</v>
      </c>
      <c r="AK501" s="9">
        <f t="shared" si="417"/>
        <v>0</v>
      </c>
      <c r="AL501" s="9">
        <f t="shared" si="417"/>
        <v>0</v>
      </c>
      <c r="AM501" s="9">
        <f t="shared" si="417"/>
        <v>0</v>
      </c>
    </row>
    <row r="502" spans="1:39" outlineLevel="2">
      <c r="A502" s="11">
        <f>ROW()</f>
        <v>502</v>
      </c>
      <c r="C502" s="6" t="s">
        <v>655</v>
      </c>
      <c r="D502" s="39"/>
      <c r="E502" s="922"/>
      <c r="F502" s="39"/>
      <c r="G502" s="39"/>
      <c r="H502" s="3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526"/>
      <c r="AD502" s="9"/>
      <c r="AE502" s="9"/>
      <c r="AF502" s="9"/>
      <c r="AG502" s="9"/>
      <c r="AH502" s="9"/>
      <c r="AI502" s="9">
        <f t="shared" ref="AI502:AI503" si="418">AH562</f>
        <v>0</v>
      </c>
      <c r="AJ502" s="9">
        <f t="shared" ref="AJ502:AJ503" si="419">AI562</f>
        <v>0</v>
      </c>
      <c r="AK502" s="9">
        <f t="shared" ref="AK502:AK503" si="420">AJ562</f>
        <v>0</v>
      </c>
      <c r="AL502" s="9">
        <f t="shared" ref="AL502:AL503" si="421">AK562</f>
        <v>0</v>
      </c>
      <c r="AM502" s="9">
        <f t="shared" ref="AM502:AM503" si="422">AL562</f>
        <v>0</v>
      </c>
    </row>
    <row r="503" spans="1:39" outlineLevel="2">
      <c r="A503" s="11">
        <f>ROW()</f>
        <v>503</v>
      </c>
      <c r="C503" s="6" t="s">
        <v>656</v>
      </c>
      <c r="D503" s="39"/>
      <c r="E503" s="922"/>
      <c r="F503" s="39"/>
      <c r="G503" s="39"/>
      <c r="H503" s="3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526"/>
      <c r="AD503" s="9"/>
      <c r="AE503" s="9"/>
      <c r="AF503" s="9"/>
      <c r="AG503" s="9"/>
      <c r="AH503" s="9"/>
      <c r="AI503" s="9">
        <f t="shared" si="418"/>
        <v>0</v>
      </c>
      <c r="AJ503" s="9">
        <f t="shared" si="419"/>
        <v>0</v>
      </c>
      <c r="AK503" s="9">
        <f t="shared" si="420"/>
        <v>0</v>
      </c>
      <c r="AL503" s="9">
        <f t="shared" si="421"/>
        <v>0</v>
      </c>
      <c r="AM503" s="9">
        <f t="shared" si="422"/>
        <v>0</v>
      </c>
    </row>
    <row r="504" spans="1:39" outlineLevel="2">
      <c r="A504" s="11">
        <f>ROW()</f>
        <v>504</v>
      </c>
      <c r="C504" s="6" t="s">
        <v>667</v>
      </c>
      <c r="D504" s="39"/>
      <c r="E504" s="922"/>
      <c r="F504" s="39"/>
      <c r="G504" s="39"/>
      <c r="H504" s="3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526"/>
      <c r="AD504" s="9"/>
      <c r="AE504" s="9"/>
      <c r="AF504" s="9"/>
      <c r="AG504" s="9"/>
      <c r="AH504" s="9"/>
      <c r="AI504" s="9">
        <f t="shared" ref="AI504" si="423">AH564</f>
        <v>0</v>
      </c>
      <c r="AJ504" s="9">
        <f t="shared" ref="AJ504" si="424">AI564</f>
        <v>0</v>
      </c>
      <c r="AK504" s="9">
        <f t="shared" ref="AK504" si="425">AJ564</f>
        <v>0</v>
      </c>
      <c r="AL504" s="9">
        <f t="shared" ref="AL504" si="426">AK564</f>
        <v>0</v>
      </c>
      <c r="AM504" s="9">
        <f t="shared" ref="AM504" si="427">AL564</f>
        <v>0</v>
      </c>
    </row>
    <row r="505" spans="1:39" outlineLevel="2">
      <c r="A505" s="11">
        <f>ROW()</f>
        <v>505</v>
      </c>
      <c r="C505" s="6" t="s">
        <v>212</v>
      </c>
      <c r="D505" s="39"/>
      <c r="E505" s="922">
        <v>0</v>
      </c>
      <c r="F505" s="39"/>
      <c r="G505" s="39"/>
      <c r="H505" s="39"/>
      <c r="I505" s="9"/>
      <c r="J505" s="9">
        <f t="shared" ref="J505:Y506" si="428">I565</f>
        <v>0</v>
      </c>
      <c r="K505" s="9">
        <f t="shared" si="428"/>
        <v>0</v>
      </c>
      <c r="L505" s="9">
        <f t="shared" si="428"/>
        <v>0</v>
      </c>
      <c r="M505" s="9">
        <f t="shared" si="428"/>
        <v>0</v>
      </c>
      <c r="N505" s="9">
        <f t="shared" si="428"/>
        <v>0</v>
      </c>
      <c r="O505" s="9">
        <f t="shared" si="428"/>
        <v>0</v>
      </c>
      <c r="P505" s="9">
        <f t="shared" si="428"/>
        <v>0</v>
      </c>
      <c r="Q505" s="9">
        <f t="shared" si="428"/>
        <v>0</v>
      </c>
      <c r="R505" s="9">
        <f t="shared" si="428"/>
        <v>0</v>
      </c>
      <c r="S505" s="9">
        <f t="shared" si="428"/>
        <v>0</v>
      </c>
      <c r="T505" s="9">
        <f t="shared" si="428"/>
        <v>0</v>
      </c>
      <c r="U505" s="9">
        <f t="shared" si="428"/>
        <v>0</v>
      </c>
      <c r="V505" s="9">
        <f t="shared" si="428"/>
        <v>0</v>
      </c>
      <c r="W505" s="9">
        <f t="shared" si="428"/>
        <v>0</v>
      </c>
      <c r="X505" s="9">
        <f t="shared" si="428"/>
        <v>0</v>
      </c>
      <c r="Y505" s="9">
        <f t="shared" si="428"/>
        <v>0</v>
      </c>
      <c r="Z505" s="9">
        <f t="shared" ref="Z505:AB506" si="429">Y565</f>
        <v>0</v>
      </c>
      <c r="AA505" s="9">
        <f t="shared" si="429"/>
        <v>0</v>
      </c>
      <c r="AB505" s="9">
        <f t="shared" si="429"/>
        <v>0</v>
      </c>
      <c r="AC505" s="526">
        <f t="shared" si="414"/>
        <v>0</v>
      </c>
      <c r="AD505" s="9">
        <f t="shared" ref="AD505:AM506" si="430">AC565</f>
        <v>0</v>
      </c>
      <c r="AE505" s="9">
        <f t="shared" si="430"/>
        <v>0</v>
      </c>
      <c r="AF505" s="9">
        <f t="shared" si="430"/>
        <v>0</v>
      </c>
      <c r="AG505" s="9">
        <f t="shared" si="430"/>
        <v>0</v>
      </c>
      <c r="AH505" s="9">
        <f t="shared" si="430"/>
        <v>0</v>
      </c>
      <c r="AI505" s="9">
        <f t="shared" si="430"/>
        <v>0</v>
      </c>
      <c r="AJ505" s="9">
        <f t="shared" si="430"/>
        <v>0</v>
      </c>
      <c r="AK505" s="9">
        <f t="shared" si="430"/>
        <v>0</v>
      </c>
      <c r="AL505" s="9">
        <f t="shared" si="430"/>
        <v>0</v>
      </c>
      <c r="AM505" s="9">
        <f t="shared" si="430"/>
        <v>0</v>
      </c>
    </row>
    <row r="506" spans="1:39" outlineLevel="2">
      <c r="A506" s="11">
        <f>ROW()</f>
        <v>506</v>
      </c>
      <c r="C506" s="30" t="s">
        <v>362</v>
      </c>
      <c r="D506" s="90"/>
      <c r="E506" s="925">
        <v>0</v>
      </c>
      <c r="F506" s="90"/>
      <c r="G506" s="90"/>
      <c r="H506" s="90"/>
      <c r="I506" s="15"/>
      <c r="J506" s="15">
        <f t="shared" si="428"/>
        <v>0</v>
      </c>
      <c r="K506" s="15">
        <f t="shared" si="428"/>
        <v>0</v>
      </c>
      <c r="L506" s="15">
        <f t="shared" si="428"/>
        <v>0</v>
      </c>
      <c r="M506" s="15">
        <f t="shared" si="428"/>
        <v>0</v>
      </c>
      <c r="N506" s="15">
        <f t="shared" si="428"/>
        <v>0</v>
      </c>
      <c r="O506" s="15">
        <f t="shared" si="428"/>
        <v>0</v>
      </c>
      <c r="P506" s="15">
        <f t="shared" si="428"/>
        <v>0</v>
      </c>
      <c r="Q506" s="15">
        <f t="shared" si="428"/>
        <v>0</v>
      </c>
      <c r="R506" s="15">
        <f t="shared" si="428"/>
        <v>0</v>
      </c>
      <c r="S506" s="15">
        <f t="shared" si="428"/>
        <v>0</v>
      </c>
      <c r="T506" s="15">
        <f t="shared" si="428"/>
        <v>0</v>
      </c>
      <c r="U506" s="15">
        <f t="shared" si="428"/>
        <v>0</v>
      </c>
      <c r="V506" s="15">
        <f t="shared" si="428"/>
        <v>0</v>
      </c>
      <c r="W506" s="15">
        <f t="shared" si="428"/>
        <v>0</v>
      </c>
      <c r="X506" s="15">
        <f t="shared" si="428"/>
        <v>0</v>
      </c>
      <c r="Y506" s="15">
        <f t="shared" si="428"/>
        <v>0</v>
      </c>
      <c r="Z506" s="15">
        <f t="shared" si="429"/>
        <v>0</v>
      </c>
      <c r="AA506" s="15">
        <f t="shared" si="429"/>
        <v>0</v>
      </c>
      <c r="AB506" s="15">
        <f t="shared" si="429"/>
        <v>0</v>
      </c>
      <c r="AC506" s="527">
        <f t="shared" si="414"/>
        <v>0</v>
      </c>
      <c r="AD506" s="15">
        <f t="shared" si="430"/>
        <v>0</v>
      </c>
      <c r="AE506" s="15">
        <f t="shared" si="430"/>
        <v>0</v>
      </c>
      <c r="AF506" s="15">
        <f t="shared" si="430"/>
        <v>0</v>
      </c>
      <c r="AG506" s="15">
        <f t="shared" si="430"/>
        <v>0</v>
      </c>
      <c r="AH506" s="15">
        <f t="shared" si="430"/>
        <v>0</v>
      </c>
      <c r="AI506" s="15">
        <f t="shared" si="430"/>
        <v>0</v>
      </c>
      <c r="AJ506" s="15">
        <f t="shared" si="430"/>
        <v>0</v>
      </c>
      <c r="AK506" s="15">
        <f t="shared" si="430"/>
        <v>0</v>
      </c>
      <c r="AL506" s="15">
        <f t="shared" si="430"/>
        <v>0</v>
      </c>
      <c r="AM506" s="15">
        <f t="shared" si="430"/>
        <v>0</v>
      </c>
    </row>
    <row r="507" spans="1:39" outlineLevel="2">
      <c r="A507" s="11">
        <f>ROW()</f>
        <v>507</v>
      </c>
      <c r="C507" s="6" t="s">
        <v>1</v>
      </c>
      <c r="D507" s="39"/>
      <c r="E507" s="39">
        <v>1.8180718728597864</v>
      </c>
      <c r="F507" s="39"/>
      <c r="G507" s="39"/>
      <c r="H507" s="39"/>
      <c r="I507" s="9"/>
      <c r="J507" s="9">
        <f t="shared" ref="J507:AM507" si="431">SUM(J494:J506)</f>
        <v>0</v>
      </c>
      <c r="K507" s="9">
        <f t="shared" si="431"/>
        <v>6.0469990619337342</v>
      </c>
      <c r="L507" s="9">
        <f t="shared" si="431"/>
        <v>5.4052247461789378</v>
      </c>
      <c r="M507" s="9">
        <f t="shared" si="431"/>
        <v>4.7634504304241405</v>
      </c>
      <c r="N507" s="9">
        <f t="shared" si="431"/>
        <v>4.1216761146693432</v>
      </c>
      <c r="O507" s="9">
        <f t="shared" si="431"/>
        <v>4.0163487395206445</v>
      </c>
      <c r="P507" s="9">
        <f t="shared" si="431"/>
        <v>3.9110213643719454</v>
      </c>
      <c r="Q507" s="9">
        <f t="shared" si="431"/>
        <v>3.8056939892232458</v>
      </c>
      <c r="R507" s="9">
        <f t="shared" si="431"/>
        <v>3.700366614074547</v>
      </c>
      <c r="S507" s="9">
        <f t="shared" si="431"/>
        <v>3.5950392389258474</v>
      </c>
      <c r="T507" s="9">
        <f t="shared" si="431"/>
        <v>3.4897118637771487</v>
      </c>
      <c r="U507" s="9">
        <f t="shared" si="431"/>
        <v>3.3406034912217333</v>
      </c>
      <c r="V507" s="9">
        <f t="shared" si="431"/>
        <v>3.1955343785882944</v>
      </c>
      <c r="W507" s="9">
        <f t="shared" si="431"/>
        <v>3.0504652659548559</v>
      </c>
      <c r="X507" s="9">
        <f t="shared" si="431"/>
        <v>2.9053961533214174</v>
      </c>
      <c r="Y507" s="9">
        <f t="shared" si="431"/>
        <v>2.760327040687979</v>
      </c>
      <c r="Z507" s="9">
        <f t="shared" si="431"/>
        <v>2.6155103817996639</v>
      </c>
      <c r="AA507" s="9">
        <f t="shared" si="431"/>
        <v>2.4706937229113488</v>
      </c>
      <c r="AB507" s="9">
        <f t="shared" si="431"/>
        <v>2.3258770640230337</v>
      </c>
      <c r="AC507" s="9">
        <f t="shared" si="431"/>
        <v>2.1810604051347182</v>
      </c>
      <c r="AD507" s="9">
        <f t="shared" si="431"/>
        <v>2.0362437462464031</v>
      </c>
      <c r="AE507" s="9">
        <f t="shared" si="431"/>
        <v>1.8526282437395329</v>
      </c>
      <c r="AF507" s="9">
        <f t="shared" si="431"/>
        <v>1.6690127412326625</v>
      </c>
      <c r="AG507" s="9">
        <f t="shared" si="431"/>
        <v>1.4853972387257921</v>
      </c>
      <c r="AH507" s="9">
        <f t="shared" ref="AH507" si="432">SUM(AH494:AH506)</f>
        <v>1.3017817362189219</v>
      </c>
      <c r="AI507" s="9">
        <f t="shared" si="431"/>
        <v>1.1181662337120515</v>
      </c>
      <c r="AJ507" s="9">
        <f t="shared" si="431"/>
        <v>0.93455073120518128</v>
      </c>
      <c r="AK507" s="9">
        <f t="shared" si="431"/>
        <v>0.75093522869831109</v>
      </c>
      <c r="AL507" s="9">
        <f t="shared" si="431"/>
        <v>0.56731972619144089</v>
      </c>
      <c r="AM507" s="9">
        <f t="shared" si="431"/>
        <v>0.38370422368457063</v>
      </c>
    </row>
    <row r="508" spans="1:39" outlineLevel="2">
      <c r="A508" s="11">
        <f>ROW()</f>
        <v>508</v>
      </c>
      <c r="B508" s="343" t="s">
        <v>31</v>
      </c>
      <c r="D508" s="39"/>
      <c r="E508" s="39"/>
      <c r="F508" s="39"/>
      <c r="G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</row>
    <row r="509" spans="1:39" outlineLevel="2">
      <c r="A509" s="11">
        <f>ROW()</f>
        <v>509</v>
      </c>
      <c r="C509" s="6" t="s">
        <v>2</v>
      </c>
      <c r="D509" s="39"/>
      <c r="E509" s="922"/>
      <c r="F509" s="39"/>
      <c r="G509" s="39"/>
      <c r="I509" s="39"/>
      <c r="J509" s="39">
        <f>J$279</f>
        <v>5.5699590224762667E-2</v>
      </c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</row>
    <row r="510" spans="1:39" outlineLevel="2">
      <c r="A510" s="11">
        <f>ROW()</f>
        <v>510</v>
      </c>
      <c r="C510" s="6" t="s">
        <v>3</v>
      </c>
      <c r="D510" s="39"/>
      <c r="E510" s="922"/>
      <c r="F510" s="39"/>
      <c r="G510" s="39"/>
      <c r="I510" s="39"/>
      <c r="J510" s="39">
        <f>J$280</f>
        <v>2.4558690442881921</v>
      </c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</row>
    <row r="511" spans="1:39" outlineLevel="2">
      <c r="A511" s="11">
        <f>ROW()</f>
        <v>511</v>
      </c>
      <c r="C511" s="6" t="s">
        <v>4</v>
      </c>
      <c r="D511" s="39"/>
      <c r="E511" s="922"/>
      <c r="F511" s="39"/>
      <c r="G511" s="39"/>
      <c r="I511" s="39"/>
      <c r="J511" s="39">
        <f>J$281</f>
        <v>0.99870106478318543</v>
      </c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</row>
    <row r="512" spans="1:39" outlineLevel="2">
      <c r="A512" s="11">
        <f>ROW()</f>
        <v>512</v>
      </c>
      <c r="C512" s="6" t="s">
        <v>5</v>
      </c>
      <c r="D512" s="39"/>
      <c r="E512" s="922"/>
      <c r="F512" s="39"/>
      <c r="G512" s="39"/>
      <c r="I512" s="39"/>
      <c r="J512" s="39">
        <f>J$282</f>
        <v>2.536729362637594</v>
      </c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</row>
    <row r="513" spans="1:39" outlineLevel="2">
      <c r="A513" s="11">
        <f>ROW()</f>
        <v>513</v>
      </c>
      <c r="C513" s="6" t="s">
        <v>473</v>
      </c>
      <c r="D513" s="39"/>
      <c r="E513" s="922"/>
      <c r="F513" s="39"/>
      <c r="G513" s="39"/>
      <c r="I513" s="39"/>
      <c r="J513" s="39">
        <f>J$283</f>
        <v>0</v>
      </c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</row>
    <row r="514" spans="1:39" outlineLevel="2">
      <c r="A514" s="11">
        <f>ROW()</f>
        <v>514</v>
      </c>
      <c r="C514" s="6" t="s">
        <v>474</v>
      </c>
      <c r="D514" s="39"/>
      <c r="E514" s="922"/>
      <c r="F514" s="39"/>
      <c r="G514" s="39"/>
      <c r="I514" s="39"/>
      <c r="J514" s="39">
        <f>J$284</f>
        <v>0</v>
      </c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</row>
    <row r="515" spans="1:39" outlineLevel="2">
      <c r="A515" s="11">
        <f>ROW()</f>
        <v>515</v>
      </c>
      <c r="C515" s="6" t="s">
        <v>477</v>
      </c>
      <c r="D515" s="39"/>
      <c r="E515" s="922"/>
      <c r="F515" s="39"/>
      <c r="G515" s="39"/>
      <c r="I515" s="39"/>
      <c r="J515" s="39">
        <f>J$285</f>
        <v>0</v>
      </c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</row>
    <row r="516" spans="1:39" outlineLevel="2">
      <c r="A516" s="11">
        <f>ROW()</f>
        <v>516</v>
      </c>
      <c r="C516" s="6" t="s">
        <v>511</v>
      </c>
      <c r="D516" s="39"/>
      <c r="E516" s="922"/>
      <c r="F516" s="39"/>
      <c r="G516" s="39"/>
      <c r="I516" s="39"/>
      <c r="J516" s="39">
        <f>J$286</f>
        <v>0</v>
      </c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</row>
    <row r="517" spans="1:39" outlineLevel="2">
      <c r="A517" s="11">
        <f>ROW()</f>
        <v>517</v>
      </c>
      <c r="C517" s="6" t="s">
        <v>655</v>
      </c>
      <c r="D517" s="39"/>
      <c r="E517" s="922"/>
      <c r="F517" s="39"/>
      <c r="G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</row>
    <row r="518" spans="1:39" outlineLevel="2">
      <c r="A518" s="11">
        <f>ROW()</f>
        <v>518</v>
      </c>
      <c r="C518" s="6" t="s">
        <v>656</v>
      </c>
      <c r="D518" s="39"/>
      <c r="E518" s="922"/>
      <c r="F518" s="39"/>
      <c r="G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</row>
    <row r="519" spans="1:39" outlineLevel="2">
      <c r="A519" s="11">
        <f>ROW()</f>
        <v>519</v>
      </c>
      <c r="C519" s="6" t="s">
        <v>667</v>
      </c>
      <c r="D519" s="39"/>
      <c r="E519" s="922"/>
      <c r="F519" s="39"/>
      <c r="G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</row>
    <row r="520" spans="1:39" outlineLevel="2">
      <c r="A520" s="11">
        <f>ROW()</f>
        <v>520</v>
      </c>
      <c r="C520" s="6" t="s">
        <v>212</v>
      </c>
      <c r="D520" s="39"/>
      <c r="E520" s="922"/>
      <c r="F520" s="39"/>
      <c r="G520" s="39"/>
      <c r="I520" s="39"/>
      <c r="J520" s="39">
        <f>J$290</f>
        <v>0</v>
      </c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</row>
    <row r="521" spans="1:39" outlineLevel="2">
      <c r="A521" s="11">
        <f>ROW()</f>
        <v>521</v>
      </c>
      <c r="C521" s="30" t="s">
        <v>362</v>
      </c>
      <c r="D521" s="90"/>
      <c r="E521" s="925"/>
      <c r="F521" s="90"/>
      <c r="G521" s="90"/>
      <c r="H521" s="90"/>
      <c r="I521" s="90"/>
      <c r="J521" s="90">
        <f>J$291</f>
        <v>0</v>
      </c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  <c r="AC521" s="90"/>
      <c r="AD521" s="90"/>
      <c r="AE521" s="90"/>
      <c r="AF521" s="90"/>
      <c r="AG521" s="90"/>
      <c r="AH521" s="90"/>
      <c r="AI521" s="90"/>
      <c r="AJ521" s="90"/>
      <c r="AK521" s="90"/>
      <c r="AL521" s="90"/>
      <c r="AM521" s="90"/>
    </row>
    <row r="522" spans="1:39" outlineLevel="2">
      <c r="A522" s="11">
        <f>ROW()</f>
        <v>522</v>
      </c>
      <c r="C522" s="6" t="s">
        <v>1</v>
      </c>
      <c r="D522" s="39"/>
      <c r="E522" s="39"/>
      <c r="F522" s="39"/>
      <c r="G522" s="39"/>
      <c r="H522" s="39"/>
      <c r="I522" s="9"/>
      <c r="J522" s="9">
        <f t="shared" ref="J522" si="433">SUM(J509:J521)</f>
        <v>6.0469990619337342</v>
      </c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</row>
    <row r="523" spans="1:39" outlineLevel="2">
      <c r="A523" s="11">
        <f>ROW()</f>
        <v>523</v>
      </c>
      <c r="B523" s="343" t="s">
        <v>657</v>
      </c>
      <c r="D523" s="39"/>
      <c r="E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</row>
    <row r="524" spans="1:39" outlineLevel="2">
      <c r="A524" s="11">
        <f>ROW()</f>
        <v>524</v>
      </c>
      <c r="C524" s="6" t="s">
        <v>2</v>
      </c>
      <c r="D524" s="39"/>
      <c r="E524" s="922">
        <v>0</v>
      </c>
      <c r="F524" s="31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13">
        <f>-Inputs!T2121</f>
        <v>0</v>
      </c>
      <c r="U524" s="13">
        <f>-Inputs!U2121</f>
        <v>0</v>
      </c>
      <c r="V524" s="13">
        <f>-Inputs!V2121</f>
        <v>0</v>
      </c>
      <c r="W524" s="13">
        <f>-Inputs!W2121</f>
        <v>0</v>
      </c>
      <c r="X524" s="13">
        <f>-Inputs!X2121</f>
        <v>0</v>
      </c>
      <c r="Y524" s="13">
        <f>-Inputs!Y2121</f>
        <v>0</v>
      </c>
      <c r="Z524" s="13">
        <f>-Inputs!Z2121</f>
        <v>0</v>
      </c>
      <c r="AA524" s="13">
        <f>-Inputs!AA2121</f>
        <v>0</v>
      </c>
      <c r="AB524" s="13">
        <f>-Inputs!AB2121</f>
        <v>0</v>
      </c>
      <c r="AC524" s="526">
        <f t="shared" ref="AC524:AC536" si="434">$E524*$E$51</f>
        <v>0</v>
      </c>
      <c r="AD524" s="13">
        <f>-Inputs!AD2121</f>
        <v>0</v>
      </c>
      <c r="AE524" s="13">
        <f>-Inputs!AE2121</f>
        <v>0</v>
      </c>
      <c r="AF524" s="13">
        <f>-Inputs!AF2121</f>
        <v>0</v>
      </c>
      <c r="AG524" s="13">
        <f>-Inputs!AG2121</f>
        <v>0</v>
      </c>
      <c r="AH524" s="13">
        <f>-Inputs!AH2121</f>
        <v>0</v>
      </c>
      <c r="AI524" s="13">
        <f>-Inputs!AI2121</f>
        <v>0</v>
      </c>
      <c r="AJ524" s="13">
        <f>-Inputs!AJ2121</f>
        <v>0</v>
      </c>
      <c r="AK524" s="13">
        <f>-Inputs!AK2121</f>
        <v>0</v>
      </c>
      <c r="AL524" s="13">
        <f>-Inputs!AL2121</f>
        <v>0</v>
      </c>
      <c r="AM524" s="13">
        <f>-Inputs!AM2121</f>
        <v>0</v>
      </c>
    </row>
    <row r="525" spans="1:39" outlineLevel="2">
      <c r="A525" s="11">
        <f>ROW()</f>
        <v>525</v>
      </c>
      <c r="C525" s="6" t="s">
        <v>3</v>
      </c>
      <c r="D525" s="39"/>
      <c r="E525" s="922">
        <v>0</v>
      </c>
      <c r="F525" s="31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13">
        <f>-Inputs!T2122</f>
        <v>0</v>
      </c>
      <c r="U525" s="13">
        <f>-Inputs!U2122</f>
        <v>0</v>
      </c>
      <c r="V525" s="13">
        <f>-Inputs!V2122</f>
        <v>0</v>
      </c>
      <c r="W525" s="13">
        <f>-Inputs!W2122</f>
        <v>0</v>
      </c>
      <c r="X525" s="13">
        <f>-Inputs!X2122</f>
        <v>0</v>
      </c>
      <c r="Y525" s="13">
        <f>-Inputs!Y2122</f>
        <v>0</v>
      </c>
      <c r="Z525" s="13">
        <f>-Inputs!Z2122</f>
        <v>0</v>
      </c>
      <c r="AA525" s="13">
        <f>-Inputs!AA2122</f>
        <v>0</v>
      </c>
      <c r="AB525" s="13">
        <f>-Inputs!AB2122</f>
        <v>0</v>
      </c>
      <c r="AC525" s="526">
        <f t="shared" si="434"/>
        <v>0</v>
      </c>
      <c r="AD525" s="13">
        <f>-Inputs!AD2122</f>
        <v>0</v>
      </c>
      <c r="AE525" s="13">
        <f>-Inputs!AE2122</f>
        <v>0</v>
      </c>
      <c r="AF525" s="13">
        <f>-Inputs!AF2122</f>
        <v>0</v>
      </c>
      <c r="AG525" s="13">
        <f>-Inputs!AG2122</f>
        <v>0</v>
      </c>
      <c r="AH525" s="13">
        <f>-Inputs!AH2122</f>
        <v>0</v>
      </c>
      <c r="AI525" s="13">
        <f>-Inputs!AI2122</f>
        <v>0</v>
      </c>
      <c r="AJ525" s="13">
        <f>-Inputs!AJ2122</f>
        <v>0</v>
      </c>
      <c r="AK525" s="13">
        <f>-Inputs!AK2122</f>
        <v>0</v>
      </c>
      <c r="AL525" s="13">
        <f>-Inputs!AL2122</f>
        <v>0</v>
      </c>
      <c r="AM525" s="13">
        <f>-Inputs!AM2122</f>
        <v>0</v>
      </c>
    </row>
    <row r="526" spans="1:39" outlineLevel="2">
      <c r="A526" s="11">
        <f>ROW()</f>
        <v>526</v>
      </c>
      <c r="C526" s="6" t="s">
        <v>4</v>
      </c>
      <c r="D526" s="39"/>
      <c r="E526" s="922">
        <v>0</v>
      </c>
      <c r="F526" s="31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13">
        <f>-Inputs!T2123</f>
        <v>0</v>
      </c>
      <c r="U526" s="13">
        <f>-Inputs!U2123</f>
        <v>0</v>
      </c>
      <c r="V526" s="13">
        <f>-Inputs!V2123</f>
        <v>0</v>
      </c>
      <c r="W526" s="13">
        <f>-Inputs!W2123</f>
        <v>0</v>
      </c>
      <c r="X526" s="13">
        <f>-Inputs!X2123</f>
        <v>0</v>
      </c>
      <c r="Y526" s="13">
        <f>-Inputs!Y2123</f>
        <v>0</v>
      </c>
      <c r="Z526" s="13">
        <f>-Inputs!Z2123</f>
        <v>0</v>
      </c>
      <c r="AA526" s="13">
        <f>-Inputs!AA2123</f>
        <v>0</v>
      </c>
      <c r="AB526" s="13">
        <f>-Inputs!AB2123</f>
        <v>0</v>
      </c>
      <c r="AC526" s="526">
        <f t="shared" si="434"/>
        <v>0</v>
      </c>
      <c r="AD526" s="13">
        <f>-Inputs!AD2123</f>
        <v>0</v>
      </c>
      <c r="AE526" s="13">
        <f>-Inputs!AE2123</f>
        <v>0</v>
      </c>
      <c r="AF526" s="13">
        <f>-Inputs!AF2123</f>
        <v>0</v>
      </c>
      <c r="AG526" s="13">
        <f>-Inputs!AG2123</f>
        <v>0</v>
      </c>
      <c r="AH526" s="13">
        <f>-Inputs!AH2123</f>
        <v>0</v>
      </c>
      <c r="AI526" s="13">
        <f>-Inputs!AI2123</f>
        <v>0</v>
      </c>
      <c r="AJ526" s="13">
        <f>-Inputs!AJ2123</f>
        <v>0</v>
      </c>
      <c r="AK526" s="13">
        <f>-Inputs!AK2123</f>
        <v>0</v>
      </c>
      <c r="AL526" s="13">
        <f>-Inputs!AL2123</f>
        <v>0</v>
      </c>
      <c r="AM526" s="13">
        <f>-Inputs!AM2123</f>
        <v>0</v>
      </c>
    </row>
    <row r="527" spans="1:39" outlineLevel="2">
      <c r="A527" s="11">
        <f>ROW()</f>
        <v>527</v>
      </c>
      <c r="C527" s="6" t="s">
        <v>5</v>
      </c>
      <c r="D527" s="39"/>
      <c r="E527" s="922">
        <v>0</v>
      </c>
      <c r="F527" s="31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13">
        <f>-Inputs!T2124</f>
        <v>-4.0392599219768932E-3</v>
      </c>
      <c r="U527" s="13">
        <f>-Inputs!U2124</f>
        <v>0</v>
      </c>
      <c r="V527" s="13">
        <f>-Inputs!V2124</f>
        <v>0</v>
      </c>
      <c r="W527" s="13">
        <f>-Inputs!W2124</f>
        <v>0</v>
      </c>
      <c r="X527" s="13">
        <f>-Inputs!X2124</f>
        <v>0</v>
      </c>
      <c r="Y527" s="13">
        <f>-Inputs!Y2124</f>
        <v>0</v>
      </c>
      <c r="Z527" s="13">
        <f>-Inputs!Z2124</f>
        <v>0</v>
      </c>
      <c r="AA527" s="13">
        <f>-Inputs!AA2124</f>
        <v>0</v>
      </c>
      <c r="AB527" s="13">
        <f>-Inputs!AB2124</f>
        <v>0</v>
      </c>
      <c r="AC527" s="526">
        <f t="shared" si="434"/>
        <v>0</v>
      </c>
      <c r="AD527" s="13">
        <f>-Inputs!AD2124</f>
        <v>0</v>
      </c>
      <c r="AE527" s="13">
        <f>-Inputs!AE2124</f>
        <v>0</v>
      </c>
      <c r="AF527" s="13">
        <f>-Inputs!AF2124</f>
        <v>0</v>
      </c>
      <c r="AG527" s="13">
        <f>-Inputs!AG2124</f>
        <v>0</v>
      </c>
      <c r="AH527" s="13">
        <f>-Inputs!AH2124</f>
        <v>0</v>
      </c>
      <c r="AI527" s="13">
        <f>-Inputs!AI2124</f>
        <v>0</v>
      </c>
      <c r="AJ527" s="13">
        <f>-Inputs!AJ2124</f>
        <v>0</v>
      </c>
      <c r="AK527" s="13">
        <f>-Inputs!AK2124</f>
        <v>0</v>
      </c>
      <c r="AL527" s="13">
        <f>-Inputs!AL2124</f>
        <v>0</v>
      </c>
      <c r="AM527" s="13">
        <f>-Inputs!AM2124</f>
        <v>0</v>
      </c>
    </row>
    <row r="528" spans="1:39" outlineLevel="2">
      <c r="A528" s="11">
        <f>ROW()</f>
        <v>528</v>
      </c>
      <c r="C528" s="6" t="s">
        <v>473</v>
      </c>
      <c r="D528" s="39"/>
      <c r="E528" s="922">
        <v>0</v>
      </c>
      <c r="F528" s="31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13">
        <f>-Inputs!T2125</f>
        <v>0</v>
      </c>
      <c r="U528" s="13">
        <f>-Inputs!U2125</f>
        <v>0</v>
      </c>
      <c r="V528" s="13">
        <f>-Inputs!V2125</f>
        <v>0</v>
      </c>
      <c r="W528" s="13">
        <f>-Inputs!W2125</f>
        <v>0</v>
      </c>
      <c r="X528" s="13">
        <f>-Inputs!X2125</f>
        <v>0</v>
      </c>
      <c r="Y528" s="13">
        <f>-Inputs!Y2125</f>
        <v>0</v>
      </c>
      <c r="Z528" s="13">
        <f>-Inputs!Z2125</f>
        <v>0</v>
      </c>
      <c r="AA528" s="13">
        <f>-Inputs!AA2125</f>
        <v>0</v>
      </c>
      <c r="AB528" s="13">
        <f>-Inputs!AB2125</f>
        <v>0</v>
      </c>
      <c r="AC528" s="526">
        <f t="shared" si="434"/>
        <v>0</v>
      </c>
      <c r="AD528" s="13">
        <f>-Inputs!AD2125</f>
        <v>0</v>
      </c>
      <c r="AE528" s="13">
        <f>-Inputs!AE2125</f>
        <v>0</v>
      </c>
      <c r="AF528" s="13">
        <f>-Inputs!AF2125</f>
        <v>0</v>
      </c>
      <c r="AG528" s="13">
        <f>-Inputs!AG2125</f>
        <v>0</v>
      </c>
      <c r="AH528" s="13">
        <f>-Inputs!AH2125</f>
        <v>0</v>
      </c>
      <c r="AI528" s="13">
        <f>-Inputs!AI2125</f>
        <v>0</v>
      </c>
      <c r="AJ528" s="13">
        <f>-Inputs!AJ2125</f>
        <v>0</v>
      </c>
      <c r="AK528" s="13">
        <f>-Inputs!AK2125</f>
        <v>0</v>
      </c>
      <c r="AL528" s="13">
        <f>-Inputs!AL2125</f>
        <v>0</v>
      </c>
      <c r="AM528" s="13">
        <f>-Inputs!AM2125</f>
        <v>0</v>
      </c>
    </row>
    <row r="529" spans="1:39" outlineLevel="2">
      <c r="A529" s="11">
        <f>ROW()</f>
        <v>529</v>
      </c>
      <c r="C529" s="6" t="s">
        <v>474</v>
      </c>
      <c r="D529" s="39"/>
      <c r="E529" s="922">
        <v>0</v>
      </c>
      <c r="F529" s="31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13">
        <f>-Inputs!T2126</f>
        <v>0</v>
      </c>
      <c r="U529" s="13">
        <f>-Inputs!U2126</f>
        <v>0</v>
      </c>
      <c r="V529" s="13">
        <f>-Inputs!V2126</f>
        <v>0</v>
      </c>
      <c r="W529" s="13">
        <f>-Inputs!W2126</f>
        <v>0</v>
      </c>
      <c r="X529" s="13">
        <f>-Inputs!X2126</f>
        <v>0</v>
      </c>
      <c r="Y529" s="13">
        <f>-Inputs!Y2126</f>
        <v>0</v>
      </c>
      <c r="Z529" s="13">
        <f>-Inputs!Z2126</f>
        <v>0</v>
      </c>
      <c r="AA529" s="13">
        <f>-Inputs!AA2126</f>
        <v>0</v>
      </c>
      <c r="AB529" s="13">
        <f>-Inputs!AB2126</f>
        <v>0</v>
      </c>
      <c r="AC529" s="526">
        <f t="shared" si="434"/>
        <v>0</v>
      </c>
      <c r="AD529" s="13">
        <f>-Inputs!AD2126</f>
        <v>0</v>
      </c>
      <c r="AE529" s="13">
        <f>-Inputs!AE2126</f>
        <v>0</v>
      </c>
      <c r="AF529" s="13">
        <f>-Inputs!AF2126</f>
        <v>0</v>
      </c>
      <c r="AG529" s="13">
        <f>-Inputs!AG2126</f>
        <v>0</v>
      </c>
      <c r="AH529" s="13">
        <f>-Inputs!AH2126</f>
        <v>0</v>
      </c>
      <c r="AI529" s="13">
        <f>-Inputs!AI2126</f>
        <v>0</v>
      </c>
      <c r="AJ529" s="13">
        <f>-Inputs!AJ2126</f>
        <v>0</v>
      </c>
      <c r="AK529" s="13">
        <f>-Inputs!AK2126</f>
        <v>0</v>
      </c>
      <c r="AL529" s="13">
        <f>-Inputs!AL2126</f>
        <v>0</v>
      </c>
      <c r="AM529" s="13">
        <f>-Inputs!AM2126</f>
        <v>0</v>
      </c>
    </row>
    <row r="530" spans="1:39" outlineLevel="2">
      <c r="A530" s="11">
        <f>ROW()</f>
        <v>530</v>
      </c>
      <c r="C530" s="6" t="s">
        <v>477</v>
      </c>
      <c r="D530" s="39"/>
      <c r="E530" s="922">
        <v>0</v>
      </c>
      <c r="F530" s="31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13">
        <f>-Inputs!T2127</f>
        <v>0</v>
      </c>
      <c r="U530" s="13">
        <f>-Inputs!U2127</f>
        <v>0</v>
      </c>
      <c r="V530" s="13">
        <f>-Inputs!V2127</f>
        <v>0</v>
      </c>
      <c r="W530" s="13">
        <f>-Inputs!W2127</f>
        <v>0</v>
      </c>
      <c r="X530" s="13">
        <f>-Inputs!X2127</f>
        <v>0</v>
      </c>
      <c r="Y530" s="13">
        <f>-Inputs!Y2127</f>
        <v>0</v>
      </c>
      <c r="Z530" s="13">
        <f>-Inputs!Z2127</f>
        <v>0</v>
      </c>
      <c r="AA530" s="13">
        <f>-Inputs!AA2127</f>
        <v>0</v>
      </c>
      <c r="AB530" s="13">
        <f>-Inputs!AB2127</f>
        <v>0</v>
      </c>
      <c r="AC530" s="526">
        <f t="shared" si="434"/>
        <v>0</v>
      </c>
      <c r="AD530" s="13">
        <f>-Inputs!AD2127</f>
        <v>0</v>
      </c>
      <c r="AE530" s="13">
        <f>-Inputs!AE2127</f>
        <v>0</v>
      </c>
      <c r="AF530" s="13">
        <f>-Inputs!AF2127</f>
        <v>0</v>
      </c>
      <c r="AG530" s="13">
        <f>-Inputs!AG2127</f>
        <v>0</v>
      </c>
      <c r="AH530" s="13">
        <f>-Inputs!AH2127</f>
        <v>0</v>
      </c>
      <c r="AI530" s="13">
        <f>-Inputs!AI2127</f>
        <v>0</v>
      </c>
      <c r="AJ530" s="13">
        <f>-Inputs!AJ2127</f>
        <v>0</v>
      </c>
      <c r="AK530" s="13">
        <f>-Inputs!AK2127</f>
        <v>0</v>
      </c>
      <c r="AL530" s="13">
        <f>-Inputs!AL2127</f>
        <v>0</v>
      </c>
      <c r="AM530" s="13">
        <f>-Inputs!AM2127</f>
        <v>0</v>
      </c>
    </row>
    <row r="531" spans="1:39" outlineLevel="2">
      <c r="A531" s="11">
        <f>ROW()</f>
        <v>531</v>
      </c>
      <c r="C531" s="6" t="s">
        <v>511</v>
      </c>
      <c r="D531" s="39"/>
      <c r="E531" s="922">
        <v>0</v>
      </c>
      <c r="F531" s="31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13">
        <f>-Inputs!T2128</f>
        <v>0</v>
      </c>
      <c r="U531" s="13">
        <f>-Inputs!U2128</f>
        <v>0</v>
      </c>
      <c r="V531" s="13">
        <f>-Inputs!V2128</f>
        <v>0</v>
      </c>
      <c r="W531" s="13">
        <f>-Inputs!W2128</f>
        <v>0</v>
      </c>
      <c r="X531" s="13">
        <f>-Inputs!X2128</f>
        <v>0</v>
      </c>
      <c r="Y531" s="13">
        <f>-Inputs!Y2128</f>
        <v>0</v>
      </c>
      <c r="Z531" s="13">
        <f>-Inputs!Z2128</f>
        <v>0</v>
      </c>
      <c r="AA531" s="13">
        <f>-Inputs!AA2128</f>
        <v>0</v>
      </c>
      <c r="AB531" s="13">
        <f>-Inputs!AB2128</f>
        <v>0</v>
      </c>
      <c r="AC531" s="526">
        <f t="shared" si="434"/>
        <v>0</v>
      </c>
      <c r="AD531" s="13">
        <f>-Inputs!AD2128</f>
        <v>0</v>
      </c>
      <c r="AE531" s="13">
        <f>-Inputs!AE2128</f>
        <v>0</v>
      </c>
      <c r="AF531" s="13">
        <f>-Inputs!AF2128</f>
        <v>0</v>
      </c>
      <c r="AG531" s="13">
        <f>-Inputs!AG2128</f>
        <v>0</v>
      </c>
      <c r="AH531" s="13">
        <f>-Inputs!AH2128</f>
        <v>0</v>
      </c>
      <c r="AI531" s="13">
        <f>-Inputs!AI2128</f>
        <v>0</v>
      </c>
      <c r="AJ531" s="13">
        <f>-Inputs!AJ2128</f>
        <v>0</v>
      </c>
      <c r="AK531" s="13">
        <f>-Inputs!AK2128</f>
        <v>0</v>
      </c>
      <c r="AL531" s="13">
        <f>-Inputs!AL2128</f>
        <v>0</v>
      </c>
      <c r="AM531" s="13">
        <f>-Inputs!AM2128</f>
        <v>0</v>
      </c>
    </row>
    <row r="532" spans="1:39" outlineLevel="2">
      <c r="A532" s="11">
        <f>ROW()</f>
        <v>532</v>
      </c>
      <c r="C532" s="6" t="s">
        <v>655</v>
      </c>
      <c r="D532" s="39"/>
      <c r="E532" s="922"/>
      <c r="F532" s="31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13"/>
      <c r="U532" s="13"/>
      <c r="V532" s="13"/>
      <c r="W532" s="13"/>
      <c r="X532" s="13"/>
      <c r="Y532" s="13"/>
      <c r="Z532" s="13"/>
      <c r="AA532" s="13"/>
      <c r="AB532" s="13"/>
      <c r="AC532" s="526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</row>
    <row r="533" spans="1:39" outlineLevel="2">
      <c r="A533" s="11">
        <f>ROW()</f>
        <v>533</v>
      </c>
      <c r="C533" s="6" t="s">
        <v>656</v>
      </c>
      <c r="D533" s="39"/>
      <c r="E533" s="922"/>
      <c r="F533" s="31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13"/>
      <c r="U533" s="13"/>
      <c r="V533" s="13"/>
      <c r="W533" s="13"/>
      <c r="X533" s="13"/>
      <c r="Y533" s="13"/>
      <c r="Z533" s="13"/>
      <c r="AA533" s="13"/>
      <c r="AB533" s="13"/>
      <c r="AC533" s="526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</row>
    <row r="534" spans="1:39" outlineLevel="2">
      <c r="A534" s="11">
        <f>ROW()</f>
        <v>534</v>
      </c>
      <c r="C534" s="6" t="s">
        <v>667</v>
      </c>
      <c r="D534" s="39"/>
      <c r="E534" s="922"/>
      <c r="F534" s="31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13"/>
      <c r="U534" s="13"/>
      <c r="V534" s="13"/>
      <c r="W534" s="13"/>
      <c r="X534" s="13"/>
      <c r="Y534" s="13"/>
      <c r="Z534" s="13"/>
      <c r="AA534" s="13"/>
      <c r="AB534" s="13"/>
      <c r="AC534" s="526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</row>
    <row r="535" spans="1:39" outlineLevel="2">
      <c r="A535" s="11">
        <f>ROW()</f>
        <v>535</v>
      </c>
      <c r="C535" s="6" t="s">
        <v>212</v>
      </c>
      <c r="D535" s="39"/>
      <c r="E535" s="922">
        <v>0</v>
      </c>
      <c r="F535" s="31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13">
        <f>-Inputs!T2132</f>
        <v>0</v>
      </c>
      <c r="U535" s="13">
        <f>-Inputs!U2132</f>
        <v>0</v>
      </c>
      <c r="V535" s="13">
        <f>-Inputs!V2132</f>
        <v>0</v>
      </c>
      <c r="W535" s="13">
        <f>-Inputs!W2132</f>
        <v>0</v>
      </c>
      <c r="X535" s="13">
        <f>-Inputs!X2132</f>
        <v>0</v>
      </c>
      <c r="Y535" s="13">
        <f>-Inputs!Y2132</f>
        <v>0</v>
      </c>
      <c r="Z535" s="13">
        <f>-Inputs!Z2132</f>
        <v>0</v>
      </c>
      <c r="AA535" s="13">
        <f>-Inputs!AA2132</f>
        <v>0</v>
      </c>
      <c r="AB535" s="13">
        <f>-Inputs!AB2132</f>
        <v>0</v>
      </c>
      <c r="AC535" s="526">
        <f t="shared" si="434"/>
        <v>0</v>
      </c>
      <c r="AD535" s="13">
        <f>-Inputs!AD2132</f>
        <v>0</v>
      </c>
      <c r="AE535" s="13">
        <f>-Inputs!AE2132</f>
        <v>0</v>
      </c>
      <c r="AF535" s="13">
        <f>-Inputs!AF2132</f>
        <v>0</v>
      </c>
      <c r="AG535" s="13">
        <f>-Inputs!AG2132</f>
        <v>0</v>
      </c>
      <c r="AH535" s="13">
        <f>-Inputs!AH2132</f>
        <v>0</v>
      </c>
      <c r="AI535" s="13">
        <f>-Inputs!AI2132</f>
        <v>0</v>
      </c>
      <c r="AJ535" s="13">
        <f>-Inputs!AJ2132</f>
        <v>0</v>
      </c>
      <c r="AK535" s="13">
        <f>-Inputs!AK2132</f>
        <v>0</v>
      </c>
      <c r="AL535" s="13">
        <f>-Inputs!AL2132</f>
        <v>0</v>
      </c>
      <c r="AM535" s="13">
        <f>-Inputs!AM2132</f>
        <v>0</v>
      </c>
    </row>
    <row r="536" spans="1:39" outlineLevel="2">
      <c r="A536" s="11">
        <f>ROW()</f>
        <v>536</v>
      </c>
      <c r="C536" s="30" t="s">
        <v>362</v>
      </c>
      <c r="D536" s="90"/>
      <c r="E536" s="925">
        <v>0</v>
      </c>
      <c r="F536" s="90"/>
      <c r="G536" s="90"/>
      <c r="H536" s="90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13">
        <f>-Inputs!T2133</f>
        <v>0</v>
      </c>
      <c r="U536" s="13">
        <f>-Inputs!U2133</f>
        <v>0</v>
      </c>
      <c r="V536" s="13">
        <f>-Inputs!V2133</f>
        <v>0</v>
      </c>
      <c r="W536" s="13">
        <f>-Inputs!W2133</f>
        <v>0</v>
      </c>
      <c r="X536" s="13">
        <f>-Inputs!X2133</f>
        <v>0</v>
      </c>
      <c r="Y536" s="13">
        <f>-Inputs!Y2133</f>
        <v>0</v>
      </c>
      <c r="Z536" s="13">
        <f>-Inputs!Z2133</f>
        <v>0</v>
      </c>
      <c r="AA536" s="13">
        <f>-Inputs!AA2133</f>
        <v>0</v>
      </c>
      <c r="AB536" s="13">
        <f>-Inputs!AB2133</f>
        <v>0</v>
      </c>
      <c r="AC536" s="527">
        <f t="shared" si="434"/>
        <v>0</v>
      </c>
      <c r="AD536" s="13">
        <f>-Inputs!AD2133</f>
        <v>0</v>
      </c>
      <c r="AE536" s="13">
        <f>-Inputs!AE2133</f>
        <v>0</v>
      </c>
      <c r="AF536" s="13">
        <f>-Inputs!AF2133</f>
        <v>0</v>
      </c>
      <c r="AG536" s="13">
        <f>-Inputs!AG2133</f>
        <v>0</v>
      </c>
      <c r="AH536" s="13">
        <f>-Inputs!AH2133</f>
        <v>0</v>
      </c>
      <c r="AI536" s="13">
        <f>-Inputs!AI2133</f>
        <v>0</v>
      </c>
      <c r="AJ536" s="13">
        <f>-Inputs!AJ2133</f>
        <v>0</v>
      </c>
      <c r="AK536" s="13">
        <f>-Inputs!AK2133</f>
        <v>0</v>
      </c>
      <c r="AL536" s="13">
        <f>-Inputs!AL2133</f>
        <v>0</v>
      </c>
      <c r="AM536" s="13">
        <f>-Inputs!AM2133</f>
        <v>0</v>
      </c>
    </row>
    <row r="537" spans="1:39" outlineLevel="2">
      <c r="A537" s="11">
        <f>ROW()</f>
        <v>537</v>
      </c>
      <c r="C537" s="6" t="s">
        <v>1</v>
      </c>
      <c r="D537" s="39"/>
      <c r="E537" s="39">
        <v>0</v>
      </c>
      <c r="F537" s="39"/>
      <c r="G537" s="39"/>
      <c r="H537" s="39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>
        <f t="shared" ref="T537:AH537" si="435">SUM(T524:T536)</f>
        <v>-4.0392599219768932E-3</v>
      </c>
      <c r="U537" s="87">
        <f t="shared" si="435"/>
        <v>0</v>
      </c>
      <c r="V537" s="87">
        <f t="shared" si="435"/>
        <v>0</v>
      </c>
      <c r="W537" s="87">
        <f t="shared" si="435"/>
        <v>0</v>
      </c>
      <c r="X537" s="87">
        <f t="shared" si="435"/>
        <v>0</v>
      </c>
      <c r="Y537" s="87">
        <f t="shared" si="435"/>
        <v>0</v>
      </c>
      <c r="Z537" s="87">
        <f t="shared" si="435"/>
        <v>0</v>
      </c>
      <c r="AA537" s="87">
        <f t="shared" si="435"/>
        <v>0</v>
      </c>
      <c r="AB537" s="87">
        <f t="shared" si="435"/>
        <v>0</v>
      </c>
      <c r="AC537" s="87">
        <f t="shared" si="435"/>
        <v>0</v>
      </c>
      <c r="AD537" s="414">
        <f t="shared" si="435"/>
        <v>0</v>
      </c>
      <c r="AE537" s="87">
        <f t="shared" si="435"/>
        <v>0</v>
      </c>
      <c r="AF537" s="87">
        <f t="shared" si="435"/>
        <v>0</v>
      </c>
      <c r="AG537" s="87">
        <f t="shared" si="435"/>
        <v>0</v>
      </c>
      <c r="AH537" s="87">
        <f t="shared" si="435"/>
        <v>0</v>
      </c>
      <c r="AI537" s="87">
        <f t="shared" ref="AI537:AJ537" si="436">SUM(AI524:AI536)</f>
        <v>0</v>
      </c>
      <c r="AJ537" s="87">
        <f t="shared" si="436"/>
        <v>0</v>
      </c>
      <c r="AK537" s="87">
        <f t="shared" ref="AK537:AL537" si="437">SUM(AK524:AK536)</f>
        <v>0</v>
      </c>
      <c r="AL537" s="87">
        <f t="shared" si="437"/>
        <v>0</v>
      </c>
      <c r="AM537" s="87">
        <f t="shared" ref="AM537" si="438">SUM(AM524:AM536)</f>
        <v>0</v>
      </c>
    </row>
    <row r="538" spans="1:39" outlineLevel="2">
      <c r="A538" s="11">
        <f>ROW()</f>
        <v>538</v>
      </c>
      <c r="B538" s="343" t="s">
        <v>6</v>
      </c>
      <c r="D538" s="39"/>
      <c r="E538" s="39"/>
      <c r="G538" s="39"/>
    </row>
    <row r="539" spans="1:39" outlineLevel="2">
      <c r="A539" s="11">
        <f>ROW()</f>
        <v>539</v>
      </c>
      <c r="C539" s="6" t="s">
        <v>2</v>
      </c>
      <c r="D539" s="39"/>
      <c r="E539" s="922">
        <v>-3.6478690366828742E-4</v>
      </c>
      <c r="G539" s="39"/>
      <c r="I539" s="13"/>
      <c r="J539" s="13"/>
      <c r="K539" s="13">
        <f>-Inputs!K1306</f>
        <v>-8.0768660608889001E-3</v>
      </c>
      <c r="L539" s="13">
        <f>-Inputs!L1306</f>
        <v>-8.0768660608889001E-3</v>
      </c>
      <c r="M539" s="13">
        <f>-Inputs!M1306</f>
        <v>-8.0768660608889001E-3</v>
      </c>
      <c r="N539" s="13">
        <f>-Inputs!N1306</f>
        <v>-7.9570843178232377E-4</v>
      </c>
      <c r="O539" s="13">
        <f>-Inputs!O1306</f>
        <v>-7.9570843178232377E-4</v>
      </c>
      <c r="P539" s="13">
        <f>-Inputs!P1306</f>
        <v>-7.9570843178232377E-4</v>
      </c>
      <c r="Q539" s="13">
        <f>-Inputs!Q1306</f>
        <v>-7.9570843178232377E-4</v>
      </c>
      <c r="R539" s="13">
        <f>-Inputs!R1306</f>
        <v>-7.9570843178232377E-4</v>
      </c>
      <c r="S539" s="13">
        <f>-Inputs!S1306</f>
        <v>-7.9570843178232377E-4</v>
      </c>
      <c r="T539" s="13">
        <f>-Inputs!T1306</f>
        <v>-4.3761871231806578E-4</v>
      </c>
      <c r="U539" s="13">
        <f>-Inputs!U1306</f>
        <v>-4.3761871231806578E-4</v>
      </c>
      <c r="V539" s="13">
        <f>-Inputs!V1306</f>
        <v>-4.3761871231806572E-4</v>
      </c>
      <c r="W539" s="13">
        <f>-Inputs!W1306</f>
        <v>-4.3761871231806572E-4</v>
      </c>
      <c r="X539" s="13">
        <f>-Inputs!X1306</f>
        <v>-4.3761871231806561E-4</v>
      </c>
      <c r="Y539" s="13">
        <f>-Inputs!Y1306</f>
        <v>-4.3761871231806599E-4</v>
      </c>
      <c r="Z539" s="13">
        <f>-Inputs!Z1306</f>
        <v>-4.3761871231806599E-4</v>
      </c>
      <c r="AA539" s="13">
        <f>-Inputs!AA1306</f>
        <v>-4.3761871231806599E-4</v>
      </c>
      <c r="AB539" s="13">
        <f>-Inputs!AB1306</f>
        <v>-4.3761871231806599E-4</v>
      </c>
      <c r="AC539" s="526">
        <f t="shared" ref="AC539:AC551" si="439">$E539*$E$51</f>
        <v>-4.3761871231806599E-4</v>
      </c>
      <c r="AD539" s="13">
        <f>-Inputs!AD1306</f>
        <v>-5.3139415067193676E-4</v>
      </c>
      <c r="AE539" s="13">
        <f>-Inputs!AE1306</f>
        <v>-5.3139415067193676E-4</v>
      </c>
      <c r="AF539" s="13">
        <f>-Inputs!AF1306</f>
        <v>-5.3139415067193676E-4</v>
      </c>
      <c r="AG539" s="13">
        <f>-Inputs!AG1306</f>
        <v>-5.3139415067193687E-4</v>
      </c>
      <c r="AH539" s="13">
        <f>-Inputs!AH1306</f>
        <v>-5.3139415067193698E-4</v>
      </c>
      <c r="AI539" s="9">
        <f t="shared" ref="AI539:AM539" si="440">-IF(AI479=0,0,IF(AI494&lt;0,AI494,IF(AI479=0,AI494,MIN((AI494/AI479)*(AI494&gt;0),AI494,-AH539))))</f>
        <v>-5.3139415067193665E-4</v>
      </c>
      <c r="AJ539" s="9">
        <f t="shared" si="440"/>
        <v>-5.3139415067193665E-4</v>
      </c>
      <c r="AK539" s="9">
        <f t="shared" si="440"/>
        <v>-5.3139415067193665E-4</v>
      </c>
      <c r="AL539" s="9">
        <f t="shared" si="440"/>
        <v>-5.3139415067193665E-4</v>
      </c>
      <c r="AM539" s="9">
        <f t="shared" si="440"/>
        <v>-5.3139415067193654E-4</v>
      </c>
    </row>
    <row r="540" spans="1:39" outlineLevel="2">
      <c r="A540" s="11">
        <f>ROW()</f>
        <v>540</v>
      </c>
      <c r="C540" s="6" t="s">
        <v>3</v>
      </c>
      <c r="D540" s="39"/>
      <c r="E540" s="922">
        <v>-6.2617560207470807E-2</v>
      </c>
      <c r="G540" s="39"/>
      <c r="I540" s="13"/>
      <c r="J540" s="13"/>
      <c r="K540" s="13">
        <f>-Inputs!K1307</f>
        <v>-0.29278639470722267</v>
      </c>
      <c r="L540" s="13">
        <f>-Inputs!L1307</f>
        <v>-0.29278639470722267</v>
      </c>
      <c r="M540" s="13">
        <f>-Inputs!M1307</f>
        <v>-0.29278639470722267</v>
      </c>
      <c r="N540" s="13">
        <f>-Inputs!N1307</f>
        <v>0</v>
      </c>
      <c r="O540" s="13">
        <f>-Inputs!O1307</f>
        <v>0</v>
      </c>
      <c r="P540" s="13">
        <f>-Inputs!P1307</f>
        <v>0</v>
      </c>
      <c r="Q540" s="13">
        <f>-Inputs!Q1307</f>
        <v>0</v>
      </c>
      <c r="R540" s="13">
        <f>-Inputs!R1307</f>
        <v>0</v>
      </c>
      <c r="S540" s="13">
        <f>-Inputs!S1307</f>
        <v>0</v>
      </c>
      <c r="T540" s="13">
        <f>-Inputs!T1307</f>
        <v>-7.5119517150786838E-2</v>
      </c>
      <c r="U540" s="13">
        <f>-Inputs!U1307</f>
        <v>-7.5119517150786838E-2</v>
      </c>
      <c r="V540" s="13">
        <f>-Inputs!V1307</f>
        <v>-7.5119517150786838E-2</v>
      </c>
      <c r="W540" s="13">
        <f>-Inputs!W1307</f>
        <v>-7.5119517150786838E-2</v>
      </c>
      <c r="X540" s="13">
        <f>-Inputs!X1307</f>
        <v>-7.5119517150786824E-2</v>
      </c>
      <c r="Y540" s="13">
        <f>-Inputs!Y1307</f>
        <v>-7.5119517150786852E-2</v>
      </c>
      <c r="Z540" s="13">
        <f>-Inputs!Z1307</f>
        <v>-7.5119517150786852E-2</v>
      </c>
      <c r="AA540" s="13">
        <f>-Inputs!AA1307</f>
        <v>-7.5119517150786838E-2</v>
      </c>
      <c r="AB540" s="13">
        <f>-Inputs!AB1307</f>
        <v>-7.5119517150786838E-2</v>
      </c>
      <c r="AC540" s="526">
        <f t="shared" si="439"/>
        <v>-7.5119517150786838E-2</v>
      </c>
      <c r="AD540" s="13">
        <f>-Inputs!AD1307</f>
        <v>-7.5119517150786894E-2</v>
      </c>
      <c r="AE540" s="13">
        <f>-Inputs!AE1307</f>
        <v>-7.5119517150786894E-2</v>
      </c>
      <c r="AF540" s="13">
        <f>-Inputs!AF1307</f>
        <v>-7.511951715078688E-2</v>
      </c>
      <c r="AG540" s="13">
        <f>-Inputs!AG1307</f>
        <v>-7.511951715078688E-2</v>
      </c>
      <c r="AH540" s="13">
        <f>-Inputs!AH1307</f>
        <v>-7.511951715078688E-2</v>
      </c>
      <c r="AI540" s="9">
        <f t="shared" ref="AI540:AM540" si="441">-IF(AI480=0,0,IF(AI495&lt;0,AI495,IF(AI480=0,AI495,MIN((AI495/AI480)*(AI495&gt;0),AI495,-AH540))))</f>
        <v>-7.511951715078688E-2</v>
      </c>
      <c r="AJ540" s="9">
        <f t="shared" si="441"/>
        <v>-7.511951715078688E-2</v>
      </c>
      <c r="AK540" s="9">
        <f t="shared" si="441"/>
        <v>-7.511951715078688E-2</v>
      </c>
      <c r="AL540" s="9">
        <f t="shared" si="441"/>
        <v>-7.511951715078688E-2</v>
      </c>
      <c r="AM540" s="9">
        <f t="shared" si="441"/>
        <v>-7.511951715078688E-2</v>
      </c>
    </row>
    <row r="541" spans="1:39" outlineLevel="2">
      <c r="A541" s="11">
        <f>ROW()</f>
        <v>541</v>
      </c>
      <c r="C541" s="6" t="s">
        <v>4</v>
      </c>
      <c r="D541" s="39"/>
      <c r="E541" s="922">
        <v>-1.7744913252486783E-2</v>
      </c>
      <c r="G541" s="39"/>
      <c r="I541" s="13"/>
      <c r="J541" s="13"/>
      <c r="K541" s="13">
        <f>-Inputs!K1308</f>
        <v>-2.019216515222225E-3</v>
      </c>
      <c r="L541" s="13">
        <f>-Inputs!L1308</f>
        <v>-2.019216515222225E-3</v>
      </c>
      <c r="M541" s="13">
        <f>-Inputs!M1308</f>
        <v>-2.019216515222225E-3</v>
      </c>
      <c r="N541" s="13">
        <f>-Inputs!N1308</f>
        <v>-1.997402129566371E-2</v>
      </c>
      <c r="O541" s="13">
        <f>-Inputs!O1308</f>
        <v>-1.997402129566371E-2</v>
      </c>
      <c r="P541" s="13">
        <f>-Inputs!P1308</f>
        <v>-1.997402129566371E-2</v>
      </c>
      <c r="Q541" s="13">
        <f>-Inputs!Q1308</f>
        <v>-1.997402129566371E-2</v>
      </c>
      <c r="R541" s="13">
        <f>-Inputs!R1308</f>
        <v>-1.997402129566371E-2</v>
      </c>
      <c r="S541" s="13">
        <f>-Inputs!S1308</f>
        <v>-1.997402129566371E-2</v>
      </c>
      <c r="T541" s="13">
        <f>-Inputs!T1308</f>
        <v>-2.1287787499110634E-2</v>
      </c>
      <c r="U541" s="13">
        <f>-Inputs!U1308</f>
        <v>-2.128778749911063E-2</v>
      </c>
      <c r="V541" s="13">
        <f>-Inputs!V1308</f>
        <v>-2.128778749911063E-2</v>
      </c>
      <c r="W541" s="13">
        <f>-Inputs!W1308</f>
        <v>-2.128778749911063E-2</v>
      </c>
      <c r="X541" s="13">
        <f>-Inputs!X1308</f>
        <v>-2.128778749911063E-2</v>
      </c>
      <c r="Y541" s="13">
        <f>-Inputs!Y1308</f>
        <v>-2.1287787499110651E-2</v>
      </c>
      <c r="Z541" s="13">
        <f>-Inputs!Z1308</f>
        <v>-2.1287787499110651E-2</v>
      </c>
      <c r="AA541" s="13">
        <f>-Inputs!AA1308</f>
        <v>-2.1287787499110651E-2</v>
      </c>
      <c r="AB541" s="13">
        <f>-Inputs!AB1308</f>
        <v>-2.1287787499110651E-2</v>
      </c>
      <c r="AC541" s="526">
        <f t="shared" si="439"/>
        <v>-2.1287787499110651E-2</v>
      </c>
      <c r="AD541" s="13">
        <f>-Inputs!AD1308</f>
        <v>-5.9992855679311882E-2</v>
      </c>
      <c r="AE541" s="13">
        <f>-Inputs!AE1308</f>
        <v>-5.9992855679311875E-2</v>
      </c>
      <c r="AF541" s="13">
        <f>-Inputs!AF1308</f>
        <v>-5.9992855679311882E-2</v>
      </c>
      <c r="AG541" s="13">
        <f>-Inputs!AG1308</f>
        <v>-5.9992855679311882E-2</v>
      </c>
      <c r="AH541" s="13">
        <f>-Inputs!AH1308</f>
        <v>-5.9992855679311875E-2</v>
      </c>
      <c r="AI541" s="9">
        <f t="shared" ref="AI541:AM541" si="442">-IF(AI481=0,0,IF(AI496&lt;0,AI496,IF(AI481=0,AI496,MIN((AI496/AI481)*(AI496&gt;0),AI496,-AH541))))</f>
        <v>-5.9992855679311875E-2</v>
      </c>
      <c r="AJ541" s="9">
        <f t="shared" si="442"/>
        <v>-5.9992855679311875E-2</v>
      </c>
      <c r="AK541" s="9">
        <f t="shared" si="442"/>
        <v>-5.9992855679311875E-2</v>
      </c>
      <c r="AL541" s="9">
        <f t="shared" si="442"/>
        <v>-5.9992855679311875E-2</v>
      </c>
      <c r="AM541" s="9">
        <f t="shared" si="442"/>
        <v>-5.9992855679311875E-2</v>
      </c>
    </row>
    <row r="542" spans="1:39" outlineLevel="2">
      <c r="A542" s="11">
        <f>ROW()</f>
        <v>542</v>
      </c>
      <c r="C542" s="6" t="s">
        <v>5</v>
      </c>
      <c r="D542" s="39"/>
      <c r="E542" s="922">
        <v>-3.9987917274983957E-2</v>
      </c>
      <c r="G542" s="39"/>
      <c r="I542" s="13"/>
      <c r="J542" s="13"/>
      <c r="K542" s="13">
        <f>-Inputs!K1309</f>
        <v>-0.33889183847146331</v>
      </c>
      <c r="L542" s="13">
        <f>-Inputs!L1309</f>
        <v>-0.33889183847146331</v>
      </c>
      <c r="M542" s="13">
        <f>-Inputs!M1309</f>
        <v>-0.33889183847146331</v>
      </c>
      <c r="N542" s="13">
        <f>-Inputs!N1309</f>
        <v>-8.455764542125313E-2</v>
      </c>
      <c r="O542" s="13">
        <f>-Inputs!O1309</f>
        <v>-8.455764542125313E-2</v>
      </c>
      <c r="P542" s="13">
        <f>-Inputs!P1309</f>
        <v>-8.455764542125313E-2</v>
      </c>
      <c r="Q542" s="13">
        <f>-Inputs!Q1309</f>
        <v>-8.455764542125313E-2</v>
      </c>
      <c r="R542" s="13">
        <f>-Inputs!R1309</f>
        <v>-8.455764542125313E-2</v>
      </c>
      <c r="S542" s="13">
        <f>-Inputs!S1309</f>
        <v>-8.455764542125313E-2</v>
      </c>
      <c r="T542" s="13">
        <f>-Inputs!T1309</f>
        <v>-4.82241892712231E-2</v>
      </c>
      <c r="U542" s="13">
        <f>-Inputs!U1309</f>
        <v>-4.82241892712231E-2</v>
      </c>
      <c r="V542" s="13">
        <f>-Inputs!V1309</f>
        <v>-4.8224189271223086E-2</v>
      </c>
      <c r="W542" s="13">
        <f>-Inputs!W1309</f>
        <v>-4.8224189271223086E-2</v>
      </c>
      <c r="X542" s="13">
        <f>-Inputs!X1309</f>
        <v>-4.8224189271223079E-2</v>
      </c>
      <c r="Y542" s="13">
        <f>-Inputs!Y1309</f>
        <v>-4.7971735526099527E-2</v>
      </c>
      <c r="Z542" s="13">
        <f>-Inputs!Z1309</f>
        <v>-4.7971735526099527E-2</v>
      </c>
      <c r="AA542" s="13">
        <f>-Inputs!AA1309</f>
        <v>-4.7971735526099527E-2</v>
      </c>
      <c r="AB542" s="13">
        <f>-Inputs!AB1309</f>
        <v>-4.797173552609952E-2</v>
      </c>
      <c r="AC542" s="526">
        <f t="shared" si="439"/>
        <v>-4.797173552609952E-2</v>
      </c>
      <c r="AD542" s="13">
        <f>-Inputs!AD1309</f>
        <v>-4.7971735526099547E-2</v>
      </c>
      <c r="AE542" s="13">
        <f>-Inputs!AE1309</f>
        <v>-4.7971735526099547E-2</v>
      </c>
      <c r="AF542" s="13">
        <f>-Inputs!AF1309</f>
        <v>-4.7971735526099554E-2</v>
      </c>
      <c r="AG542" s="13">
        <f>-Inputs!AG1309</f>
        <v>-4.7971735526099554E-2</v>
      </c>
      <c r="AH542" s="13">
        <f>-Inputs!AH1309</f>
        <v>-4.7971735526099561E-2</v>
      </c>
      <c r="AI542" s="9">
        <f t="shared" ref="AI542:AM542" si="443">-IF(AI482=0,0,IF(AI497&lt;0,AI497,IF(AI482=0,AI497,MIN((AI497/AI482)*(AI497&gt;0),AI497,-AH542))))</f>
        <v>-4.7971735526099533E-2</v>
      </c>
      <c r="AJ542" s="9">
        <f t="shared" si="443"/>
        <v>-4.7971735526099527E-2</v>
      </c>
      <c r="AK542" s="9">
        <f t="shared" si="443"/>
        <v>-4.7971735526099527E-2</v>
      </c>
      <c r="AL542" s="9">
        <f t="shared" si="443"/>
        <v>-4.7971735526099527E-2</v>
      </c>
      <c r="AM542" s="9">
        <f t="shared" si="443"/>
        <v>-4.7971735526099527E-2</v>
      </c>
    </row>
    <row r="543" spans="1:39" outlineLevel="2">
      <c r="A543" s="11">
        <f>ROW()</f>
        <v>543</v>
      </c>
      <c r="C543" s="6" t="s">
        <v>473</v>
      </c>
      <c r="D543" s="39"/>
      <c r="E543" s="922">
        <v>0</v>
      </c>
      <c r="G543" s="39"/>
      <c r="I543" s="13"/>
      <c r="J543" s="13"/>
      <c r="K543" s="13">
        <f>-Inputs!K1310</f>
        <v>0</v>
      </c>
      <c r="L543" s="13">
        <f>-Inputs!L1310</f>
        <v>0</v>
      </c>
      <c r="M543" s="13">
        <f>-Inputs!M1310</f>
        <v>0</v>
      </c>
      <c r="N543" s="13">
        <f>-Inputs!N1310</f>
        <v>0</v>
      </c>
      <c r="O543" s="13">
        <f>-Inputs!O1310</f>
        <v>0</v>
      </c>
      <c r="P543" s="13">
        <f>-Inputs!P1310</f>
        <v>0</v>
      </c>
      <c r="Q543" s="13">
        <f>-Inputs!Q1310</f>
        <v>0</v>
      </c>
      <c r="R543" s="13">
        <f>-Inputs!R1310</f>
        <v>0</v>
      </c>
      <c r="S543" s="13">
        <f>-Inputs!S1310</f>
        <v>0</v>
      </c>
      <c r="T543" s="13">
        <f>-Inputs!T1310</f>
        <v>0</v>
      </c>
      <c r="U543" s="13">
        <f>-Inputs!U1310</f>
        <v>0</v>
      </c>
      <c r="V543" s="13">
        <f>-Inputs!V1310</f>
        <v>0</v>
      </c>
      <c r="W543" s="13">
        <f>-Inputs!W1310</f>
        <v>0</v>
      </c>
      <c r="X543" s="13">
        <f>-Inputs!X1310</f>
        <v>0</v>
      </c>
      <c r="Y543" s="13">
        <f>-Inputs!Y1310</f>
        <v>0</v>
      </c>
      <c r="Z543" s="13">
        <f>-Inputs!Z1310</f>
        <v>0</v>
      </c>
      <c r="AA543" s="13">
        <f>-Inputs!AA1310</f>
        <v>0</v>
      </c>
      <c r="AB543" s="13">
        <f>-Inputs!AB1310</f>
        <v>0</v>
      </c>
      <c r="AC543" s="526">
        <f t="shared" si="439"/>
        <v>0</v>
      </c>
      <c r="AD543" s="13">
        <f>-Inputs!AD1310</f>
        <v>0</v>
      </c>
      <c r="AE543" s="13">
        <f>-Inputs!AE1310</f>
        <v>0</v>
      </c>
      <c r="AF543" s="13">
        <f>-Inputs!AF1310</f>
        <v>0</v>
      </c>
      <c r="AG543" s="13">
        <f>-Inputs!AG1310</f>
        <v>0</v>
      </c>
      <c r="AH543" s="13">
        <f>-Inputs!AH1310</f>
        <v>0</v>
      </c>
      <c r="AI543" s="9">
        <f t="shared" ref="AI543:AM543" si="444">-IF(AI483=0,0,IF(AI498&lt;0,AI498,IF(AI483=0,AI498,MIN((AI498/AI483)*(AI498&gt;0),AI498,-AH543))))</f>
        <v>0</v>
      </c>
      <c r="AJ543" s="9">
        <f t="shared" si="444"/>
        <v>0</v>
      </c>
      <c r="AK543" s="9">
        <f t="shared" si="444"/>
        <v>0</v>
      </c>
      <c r="AL543" s="9">
        <f t="shared" si="444"/>
        <v>0</v>
      </c>
      <c r="AM543" s="9">
        <f t="shared" si="444"/>
        <v>0</v>
      </c>
    </row>
    <row r="544" spans="1:39" outlineLevel="2">
      <c r="A544" s="11">
        <f>ROW()</f>
        <v>544</v>
      </c>
      <c r="C544" s="6" t="s">
        <v>474</v>
      </c>
      <c r="D544" s="39"/>
      <c r="E544" s="922">
        <v>0</v>
      </c>
      <c r="G544" s="39"/>
      <c r="I544" s="13"/>
      <c r="J544" s="13"/>
      <c r="K544" s="13">
        <f>-Inputs!K1311</f>
        <v>0</v>
      </c>
      <c r="L544" s="13">
        <f>-Inputs!L1311</f>
        <v>0</v>
      </c>
      <c r="M544" s="13">
        <f>-Inputs!M1311</f>
        <v>0</v>
      </c>
      <c r="N544" s="13">
        <f>-Inputs!N1311</f>
        <v>0</v>
      </c>
      <c r="O544" s="13">
        <f>-Inputs!O1311</f>
        <v>0</v>
      </c>
      <c r="P544" s="13">
        <f>-Inputs!P1311</f>
        <v>0</v>
      </c>
      <c r="Q544" s="13">
        <f>-Inputs!Q1311</f>
        <v>0</v>
      </c>
      <c r="R544" s="13">
        <f>-Inputs!R1311</f>
        <v>0</v>
      </c>
      <c r="S544" s="13">
        <f>-Inputs!S1311</f>
        <v>0</v>
      </c>
      <c r="T544" s="13">
        <f>-Inputs!T1311</f>
        <v>0</v>
      </c>
      <c r="U544" s="13">
        <f>-Inputs!U1311</f>
        <v>0</v>
      </c>
      <c r="V544" s="13">
        <f>-Inputs!V1311</f>
        <v>0</v>
      </c>
      <c r="W544" s="13">
        <f>-Inputs!W1311</f>
        <v>0</v>
      </c>
      <c r="X544" s="13">
        <f>-Inputs!X1311</f>
        <v>0</v>
      </c>
      <c r="Y544" s="13">
        <f>-Inputs!Y1311</f>
        <v>0</v>
      </c>
      <c r="Z544" s="13">
        <f>-Inputs!Z1311</f>
        <v>0</v>
      </c>
      <c r="AA544" s="13">
        <f>-Inputs!AA1311</f>
        <v>0</v>
      </c>
      <c r="AB544" s="13">
        <f>-Inputs!AB1311</f>
        <v>0</v>
      </c>
      <c r="AC544" s="526">
        <f t="shared" si="439"/>
        <v>0</v>
      </c>
      <c r="AD544" s="13">
        <f>-Inputs!AD1311</f>
        <v>0</v>
      </c>
      <c r="AE544" s="13">
        <f>-Inputs!AE1311</f>
        <v>0</v>
      </c>
      <c r="AF544" s="13">
        <f>-Inputs!AF1311</f>
        <v>0</v>
      </c>
      <c r="AG544" s="13">
        <f>-Inputs!AG1311</f>
        <v>0</v>
      </c>
      <c r="AH544" s="13">
        <f>-Inputs!AH1311</f>
        <v>0</v>
      </c>
      <c r="AI544" s="9">
        <f t="shared" ref="AI544:AM544" si="445">-IF(AI484=0,0,IF(AI499&lt;0,AI499,IF(AI484=0,AI499,MIN((AI499/AI484)*(AI499&gt;0),AI499,-AH544))))</f>
        <v>0</v>
      </c>
      <c r="AJ544" s="9">
        <f t="shared" si="445"/>
        <v>0</v>
      </c>
      <c r="AK544" s="9">
        <f t="shared" si="445"/>
        <v>0</v>
      </c>
      <c r="AL544" s="9">
        <f t="shared" si="445"/>
        <v>0</v>
      </c>
      <c r="AM544" s="9">
        <f t="shared" si="445"/>
        <v>0</v>
      </c>
    </row>
    <row r="545" spans="1:39" outlineLevel="2">
      <c r="A545" s="11">
        <f>ROW()</f>
        <v>545</v>
      </c>
      <c r="C545" s="6" t="s">
        <v>477</v>
      </c>
      <c r="D545" s="39"/>
      <c r="E545" s="922">
        <v>0</v>
      </c>
      <c r="G545" s="39"/>
      <c r="I545" s="13"/>
      <c r="J545" s="13"/>
      <c r="K545" s="13">
        <f>-Inputs!K1312</f>
        <v>0</v>
      </c>
      <c r="L545" s="13">
        <f>-Inputs!L1312</f>
        <v>0</v>
      </c>
      <c r="M545" s="13">
        <f>-Inputs!M1312</f>
        <v>0</v>
      </c>
      <c r="N545" s="13">
        <f>-Inputs!N1312</f>
        <v>0</v>
      </c>
      <c r="O545" s="13">
        <f>-Inputs!O1312</f>
        <v>0</v>
      </c>
      <c r="P545" s="13">
        <f>-Inputs!P1312</f>
        <v>0</v>
      </c>
      <c r="Q545" s="13">
        <f>-Inputs!Q1312</f>
        <v>0</v>
      </c>
      <c r="R545" s="13">
        <f>-Inputs!R1312</f>
        <v>0</v>
      </c>
      <c r="S545" s="13">
        <f>-Inputs!S1312</f>
        <v>0</v>
      </c>
      <c r="T545" s="13">
        <f>-Inputs!T1312</f>
        <v>0</v>
      </c>
      <c r="U545" s="13">
        <f>-Inputs!U1312</f>
        <v>0</v>
      </c>
      <c r="V545" s="13">
        <f>-Inputs!V1312</f>
        <v>0</v>
      </c>
      <c r="W545" s="13">
        <f>-Inputs!W1312</f>
        <v>0</v>
      </c>
      <c r="X545" s="13">
        <f>-Inputs!X1312</f>
        <v>0</v>
      </c>
      <c r="Y545" s="13">
        <f>-Inputs!Y1312</f>
        <v>0</v>
      </c>
      <c r="Z545" s="13">
        <f>-Inputs!Z1312</f>
        <v>0</v>
      </c>
      <c r="AA545" s="13">
        <f>-Inputs!AA1312</f>
        <v>0</v>
      </c>
      <c r="AB545" s="13">
        <f>-Inputs!AB1312</f>
        <v>0</v>
      </c>
      <c r="AC545" s="526">
        <f t="shared" si="439"/>
        <v>0</v>
      </c>
      <c r="AD545" s="13">
        <f>-Inputs!AD1312</f>
        <v>0</v>
      </c>
      <c r="AE545" s="13">
        <f>-Inputs!AE1312</f>
        <v>0</v>
      </c>
      <c r="AF545" s="13">
        <f>-Inputs!AF1312</f>
        <v>0</v>
      </c>
      <c r="AG545" s="13">
        <f>-Inputs!AG1312</f>
        <v>0</v>
      </c>
      <c r="AH545" s="13">
        <f>-Inputs!AH1312</f>
        <v>0</v>
      </c>
      <c r="AI545" s="9">
        <f t="shared" ref="AI545:AM545" si="446">-IF(AI485=0,0,IF(AI500&lt;0,AI500,IF(AI485=0,AI500,MIN((AI500/AI485)*(AI500&gt;0),AI500,-AH545))))</f>
        <v>0</v>
      </c>
      <c r="AJ545" s="9">
        <f t="shared" si="446"/>
        <v>0</v>
      </c>
      <c r="AK545" s="9">
        <f t="shared" si="446"/>
        <v>0</v>
      </c>
      <c r="AL545" s="9">
        <f t="shared" si="446"/>
        <v>0</v>
      </c>
      <c r="AM545" s="9">
        <f t="shared" si="446"/>
        <v>0</v>
      </c>
    </row>
    <row r="546" spans="1:39" outlineLevel="2">
      <c r="A546" s="11">
        <f>ROW()</f>
        <v>546</v>
      </c>
      <c r="C546" s="6" t="s">
        <v>511</v>
      </c>
      <c r="D546" s="39"/>
      <c r="E546" s="922">
        <v>0</v>
      </c>
      <c r="G546" s="39"/>
      <c r="I546" s="13"/>
      <c r="J546" s="13"/>
      <c r="K546" s="13">
        <f>-Inputs!K1313</f>
        <v>0</v>
      </c>
      <c r="L546" s="13">
        <f>-Inputs!L1313</f>
        <v>0</v>
      </c>
      <c r="M546" s="13">
        <f>-Inputs!M1313</f>
        <v>0</v>
      </c>
      <c r="N546" s="13">
        <f>-Inputs!N1313</f>
        <v>0</v>
      </c>
      <c r="O546" s="13">
        <f>-Inputs!O1313</f>
        <v>0</v>
      </c>
      <c r="P546" s="13">
        <f>-Inputs!P1313</f>
        <v>0</v>
      </c>
      <c r="Q546" s="13">
        <f>-Inputs!Q1313</f>
        <v>0</v>
      </c>
      <c r="R546" s="13">
        <f>-Inputs!R1313</f>
        <v>0</v>
      </c>
      <c r="S546" s="13">
        <f>-Inputs!S1313</f>
        <v>0</v>
      </c>
      <c r="T546" s="13">
        <f>-Inputs!T1313</f>
        <v>0</v>
      </c>
      <c r="U546" s="13">
        <f>-Inputs!U1313</f>
        <v>0</v>
      </c>
      <c r="V546" s="13">
        <f>-Inputs!V1313</f>
        <v>0</v>
      </c>
      <c r="W546" s="13">
        <f>-Inputs!W1313</f>
        <v>0</v>
      </c>
      <c r="X546" s="13">
        <f>-Inputs!X1313</f>
        <v>0</v>
      </c>
      <c r="Y546" s="13">
        <f>-Inputs!Y1313</f>
        <v>0</v>
      </c>
      <c r="Z546" s="13">
        <f>-Inputs!Z1313</f>
        <v>0</v>
      </c>
      <c r="AA546" s="13">
        <f>-Inputs!AA1313</f>
        <v>0</v>
      </c>
      <c r="AB546" s="13">
        <f>-Inputs!AB1313</f>
        <v>0</v>
      </c>
      <c r="AC546" s="526">
        <f t="shared" si="439"/>
        <v>0</v>
      </c>
      <c r="AD546" s="13">
        <f>-Inputs!AD1313</f>
        <v>0</v>
      </c>
      <c r="AE546" s="13">
        <f>-Inputs!AE1313</f>
        <v>0</v>
      </c>
      <c r="AF546" s="13">
        <f>-Inputs!AF1313</f>
        <v>0</v>
      </c>
      <c r="AG546" s="13">
        <f>-Inputs!AG1313</f>
        <v>0</v>
      </c>
      <c r="AH546" s="13">
        <f>-Inputs!AH1313</f>
        <v>0</v>
      </c>
      <c r="AI546" s="9">
        <f t="shared" ref="AI546:AM546" si="447">-IF(AI486=0,0,IF(AI501&lt;0,AI501,IF(AI486=0,AI501,MIN((AI501/AI486)*(AI501&gt;0),AI501,-AH546))))</f>
        <v>0</v>
      </c>
      <c r="AJ546" s="9">
        <f t="shared" si="447"/>
        <v>0</v>
      </c>
      <c r="AK546" s="9">
        <f t="shared" si="447"/>
        <v>0</v>
      </c>
      <c r="AL546" s="9">
        <f t="shared" si="447"/>
        <v>0</v>
      </c>
      <c r="AM546" s="9">
        <f t="shared" si="447"/>
        <v>0</v>
      </c>
    </row>
    <row r="547" spans="1:39" outlineLevel="2">
      <c r="A547" s="11">
        <f>ROW()</f>
        <v>547</v>
      </c>
      <c r="C547" s="6" t="s">
        <v>655</v>
      </c>
      <c r="D547" s="39"/>
      <c r="E547" s="922"/>
      <c r="G547" s="39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526"/>
      <c r="AD547" s="13"/>
      <c r="AE547" s="13"/>
      <c r="AF547" s="13"/>
      <c r="AG547" s="13"/>
      <c r="AH547" s="13"/>
      <c r="AI547" s="9">
        <f t="shared" ref="AI547:AM547" si="448">-IF(AI487=0,AI502,IF(AI502&lt;0,AI502,IF(AI487=0,AI502,MIN((AI502/AI487)*(AI502&gt;0),AI502))))</f>
        <v>0</v>
      </c>
      <c r="AJ547" s="9">
        <f t="shared" si="448"/>
        <v>0</v>
      </c>
      <c r="AK547" s="9">
        <f t="shared" si="448"/>
        <v>0</v>
      </c>
      <c r="AL547" s="9">
        <f t="shared" si="448"/>
        <v>0</v>
      </c>
      <c r="AM547" s="9">
        <f t="shared" si="448"/>
        <v>0</v>
      </c>
    </row>
    <row r="548" spans="1:39" outlineLevel="2">
      <c r="A548" s="11">
        <f>ROW()</f>
        <v>548</v>
      </c>
      <c r="C548" s="6" t="s">
        <v>656</v>
      </c>
      <c r="D548" s="39"/>
      <c r="E548" s="922"/>
      <c r="G548" s="39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526"/>
      <c r="AD548" s="13"/>
      <c r="AE548" s="13"/>
      <c r="AF548" s="13"/>
      <c r="AG548" s="13"/>
      <c r="AH548" s="13"/>
      <c r="AI548" s="9"/>
      <c r="AJ548" s="9"/>
      <c r="AK548" s="9"/>
      <c r="AL548" s="9"/>
      <c r="AM548" s="9"/>
    </row>
    <row r="549" spans="1:39" outlineLevel="2">
      <c r="A549" s="11">
        <f>ROW()</f>
        <v>549</v>
      </c>
      <c r="C549" s="6" t="s">
        <v>667</v>
      </c>
      <c r="D549" s="39"/>
      <c r="E549" s="922"/>
      <c r="G549" s="39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526"/>
      <c r="AD549" s="13"/>
      <c r="AE549" s="13"/>
      <c r="AF549" s="13"/>
      <c r="AG549" s="13"/>
      <c r="AH549" s="13"/>
      <c r="AI549" s="9"/>
      <c r="AJ549" s="9"/>
      <c r="AK549" s="9"/>
      <c r="AL549" s="9"/>
      <c r="AM549" s="9"/>
    </row>
    <row r="550" spans="1:39" outlineLevel="2">
      <c r="A550" s="11">
        <f>ROW()</f>
        <v>550</v>
      </c>
      <c r="C550" s="6" t="s">
        <v>212</v>
      </c>
      <c r="D550" s="39"/>
      <c r="E550" s="922">
        <v>0</v>
      </c>
      <c r="G550" s="39"/>
      <c r="I550" s="13"/>
      <c r="J550" s="13"/>
      <c r="K550" s="13">
        <f>-Inputs!K1317</f>
        <v>0</v>
      </c>
      <c r="L550" s="13">
        <f>-Inputs!L1317</f>
        <v>0</v>
      </c>
      <c r="M550" s="13">
        <f>-Inputs!M1317</f>
        <v>0</v>
      </c>
      <c r="N550" s="13">
        <f>-Inputs!N1317</f>
        <v>0</v>
      </c>
      <c r="O550" s="13">
        <f>-Inputs!O1317</f>
        <v>0</v>
      </c>
      <c r="P550" s="13">
        <f>-Inputs!P1317</f>
        <v>0</v>
      </c>
      <c r="Q550" s="13">
        <f>-Inputs!Q1317</f>
        <v>0</v>
      </c>
      <c r="R550" s="13">
        <f>-Inputs!R1317</f>
        <v>0</v>
      </c>
      <c r="S550" s="13">
        <f>-Inputs!S1317</f>
        <v>0</v>
      </c>
      <c r="T550" s="13">
        <f>-Inputs!T1317</f>
        <v>0</v>
      </c>
      <c r="U550" s="13">
        <f>-Inputs!U1317</f>
        <v>0</v>
      </c>
      <c r="V550" s="13">
        <f>-Inputs!V1317</f>
        <v>0</v>
      </c>
      <c r="W550" s="13">
        <f>-Inputs!W1317</f>
        <v>0</v>
      </c>
      <c r="X550" s="13">
        <f>-Inputs!X1317</f>
        <v>0</v>
      </c>
      <c r="Y550" s="13">
        <f>-Inputs!Y1317</f>
        <v>0</v>
      </c>
      <c r="Z550" s="13">
        <f>-Inputs!Z1317</f>
        <v>0</v>
      </c>
      <c r="AA550" s="13">
        <f>-Inputs!AA1317</f>
        <v>0</v>
      </c>
      <c r="AB550" s="13">
        <f>-Inputs!AB1317</f>
        <v>0</v>
      </c>
      <c r="AC550" s="526">
        <f t="shared" si="439"/>
        <v>0</v>
      </c>
      <c r="AD550" s="13">
        <f>-Inputs!AD1317</f>
        <v>0</v>
      </c>
      <c r="AE550" s="13">
        <f>-Inputs!AE1317</f>
        <v>0</v>
      </c>
      <c r="AF550" s="13">
        <f>-Inputs!AF1317</f>
        <v>0</v>
      </c>
      <c r="AG550" s="13">
        <f>-Inputs!AG1317</f>
        <v>0</v>
      </c>
      <c r="AH550" s="13">
        <f>-Inputs!AH1317</f>
        <v>0</v>
      </c>
      <c r="AI550" s="531">
        <v>0</v>
      </c>
      <c r="AJ550" s="531">
        <v>0</v>
      </c>
      <c r="AK550" s="531">
        <v>0</v>
      </c>
      <c r="AL550" s="531">
        <v>0</v>
      </c>
      <c r="AM550" s="531">
        <v>0</v>
      </c>
    </row>
    <row r="551" spans="1:39" outlineLevel="2">
      <c r="A551" s="11">
        <f>ROW()</f>
        <v>551</v>
      </c>
      <c r="C551" s="30" t="s">
        <v>362</v>
      </c>
      <c r="D551" s="90"/>
      <c r="E551" s="925">
        <v>0</v>
      </c>
      <c r="F551" s="90"/>
      <c r="G551" s="90"/>
      <c r="H551" s="30"/>
      <c r="I551" s="14"/>
      <c r="J551" s="14"/>
      <c r="K551" s="14">
        <f>-Inputs!K1318</f>
        <v>0</v>
      </c>
      <c r="L551" s="14">
        <f>-Inputs!L1318</f>
        <v>0</v>
      </c>
      <c r="M551" s="14">
        <f>-Inputs!M1318</f>
        <v>0</v>
      </c>
      <c r="N551" s="14">
        <f>-Inputs!N1318</f>
        <v>0</v>
      </c>
      <c r="O551" s="14">
        <f>-Inputs!O1318</f>
        <v>0</v>
      </c>
      <c r="P551" s="14">
        <f>-Inputs!P1318</f>
        <v>0</v>
      </c>
      <c r="Q551" s="14">
        <f>-Inputs!Q1318</f>
        <v>0</v>
      </c>
      <c r="R551" s="14">
        <f>-Inputs!R1318</f>
        <v>0</v>
      </c>
      <c r="S551" s="14">
        <f>-Inputs!S1318</f>
        <v>0</v>
      </c>
      <c r="T551" s="14">
        <f>-Inputs!T1318</f>
        <v>0</v>
      </c>
      <c r="U551" s="14">
        <f>-Inputs!U1318</f>
        <v>0</v>
      </c>
      <c r="V551" s="14">
        <f>-Inputs!V1318</f>
        <v>0</v>
      </c>
      <c r="W551" s="14">
        <f>-Inputs!W1318</f>
        <v>0</v>
      </c>
      <c r="X551" s="14">
        <f>-Inputs!X1318</f>
        <v>0</v>
      </c>
      <c r="Y551" s="14">
        <f>-Inputs!Y1318</f>
        <v>0</v>
      </c>
      <c r="Z551" s="14">
        <f>-Inputs!Z1318</f>
        <v>0</v>
      </c>
      <c r="AA551" s="14">
        <f>-Inputs!AA1318</f>
        <v>0</v>
      </c>
      <c r="AB551" s="14">
        <f>-Inputs!AB1318</f>
        <v>0</v>
      </c>
      <c r="AC551" s="527">
        <f t="shared" si="439"/>
        <v>0</v>
      </c>
      <c r="AD551" s="14">
        <f>-Inputs!AD1318</f>
        <v>0</v>
      </c>
      <c r="AE551" s="14">
        <f>-Inputs!AE1318</f>
        <v>0</v>
      </c>
      <c r="AF551" s="14">
        <f>-Inputs!AF1318</f>
        <v>0</v>
      </c>
      <c r="AG551" s="14">
        <f>-Inputs!AG1318</f>
        <v>0</v>
      </c>
      <c r="AH551" s="14">
        <f>-Inputs!AH1318</f>
        <v>0</v>
      </c>
      <c r="AI551" s="21">
        <f t="shared" ref="AI551:AM551" si="449">-IF(AI491=0,0,IF(AI506&lt;0,AI506,IF(AI491=0,AI506,MIN((AI506/AI491)*(AI506&gt;0),MIN(-AH551,AI506)))))</f>
        <v>0</v>
      </c>
      <c r="AJ551" s="21">
        <f t="shared" si="449"/>
        <v>0</v>
      </c>
      <c r="AK551" s="21">
        <f t="shared" si="449"/>
        <v>0</v>
      </c>
      <c r="AL551" s="21">
        <f t="shared" si="449"/>
        <v>0</v>
      </c>
      <c r="AM551" s="21">
        <f t="shared" si="449"/>
        <v>0</v>
      </c>
    </row>
    <row r="552" spans="1:39" outlineLevel="2">
      <c r="A552" s="11">
        <f>ROW()</f>
        <v>552</v>
      </c>
      <c r="C552" s="6" t="s">
        <v>1</v>
      </c>
      <c r="D552" s="39"/>
      <c r="E552" s="39">
        <v>-0.12071517763860984</v>
      </c>
      <c r="F552" s="39"/>
      <c r="G552" s="39"/>
      <c r="I552" s="9"/>
      <c r="J552" s="9"/>
      <c r="K552" s="9">
        <f t="shared" ref="K552" si="450">SUM(K539:K551)</f>
        <v>-0.64177431575479715</v>
      </c>
      <c r="L552" s="9">
        <f t="shared" ref="L552:AI552" si="451">SUM(L539:L551)</f>
        <v>-0.64177431575479715</v>
      </c>
      <c r="M552" s="9">
        <f t="shared" si="451"/>
        <v>-0.64177431575479715</v>
      </c>
      <c r="N552" s="9">
        <f t="shared" si="451"/>
        <v>-0.10532737514869916</v>
      </c>
      <c r="O552" s="9">
        <f t="shared" si="451"/>
        <v>-0.10532737514869916</v>
      </c>
      <c r="P552" s="9">
        <f t="shared" si="451"/>
        <v>-0.10532737514869916</v>
      </c>
      <c r="Q552" s="9">
        <f t="shared" si="451"/>
        <v>-0.10532737514869916</v>
      </c>
      <c r="R552" s="9">
        <f t="shared" si="451"/>
        <v>-0.10532737514869916</v>
      </c>
      <c r="S552" s="9">
        <f t="shared" si="451"/>
        <v>-0.10532737514869916</v>
      </c>
      <c r="T552" s="9">
        <f t="shared" si="451"/>
        <v>-0.14506911263343863</v>
      </c>
      <c r="U552" s="9">
        <f t="shared" si="451"/>
        <v>-0.14506911263343863</v>
      </c>
      <c r="V552" s="9">
        <f t="shared" si="451"/>
        <v>-0.14506911263343863</v>
      </c>
      <c r="W552" s="9">
        <f t="shared" si="451"/>
        <v>-0.14506911263343863</v>
      </c>
      <c r="X552" s="9">
        <f t="shared" si="451"/>
        <v>-0.14506911263343861</v>
      </c>
      <c r="Y552" s="9">
        <f t="shared" si="451"/>
        <v>-0.14481665888831508</v>
      </c>
      <c r="Z552" s="9">
        <f t="shared" si="451"/>
        <v>-0.14481665888831508</v>
      </c>
      <c r="AA552" s="9">
        <f t="shared" si="451"/>
        <v>-0.14481665888831508</v>
      </c>
      <c r="AB552" s="9">
        <f t="shared" si="451"/>
        <v>-0.14481665888831508</v>
      </c>
      <c r="AC552" s="9">
        <f t="shared" si="451"/>
        <v>-0.14481665888831508</v>
      </c>
      <c r="AD552" s="9">
        <f t="shared" si="451"/>
        <v>-0.18361550250687025</v>
      </c>
      <c r="AE552" s="9">
        <f t="shared" si="451"/>
        <v>-0.18361550250687025</v>
      </c>
      <c r="AF552" s="9">
        <f t="shared" si="451"/>
        <v>-0.18361550250687025</v>
      </c>
      <c r="AG552" s="9">
        <f t="shared" si="451"/>
        <v>-0.18361550250687025</v>
      </c>
      <c r="AH552" s="9">
        <f t="shared" si="451"/>
        <v>-0.18361550250687025</v>
      </c>
      <c r="AI552" s="9">
        <f t="shared" si="451"/>
        <v>-0.18361550250687023</v>
      </c>
      <c r="AJ552" s="9">
        <f t="shared" ref="AJ552:AM552" si="452">SUM(AJ539:AJ551)</f>
        <v>-0.1836155025068702</v>
      </c>
      <c r="AK552" s="9">
        <f t="shared" si="452"/>
        <v>-0.1836155025068702</v>
      </c>
      <c r="AL552" s="9">
        <f t="shared" si="452"/>
        <v>-0.1836155025068702</v>
      </c>
      <c r="AM552" s="9">
        <f t="shared" si="452"/>
        <v>-0.1836155025068702</v>
      </c>
    </row>
    <row r="553" spans="1:39" outlineLevel="2">
      <c r="A553" s="11">
        <f>ROW()</f>
        <v>553</v>
      </c>
      <c r="B553" s="343" t="s">
        <v>70</v>
      </c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</row>
    <row r="554" spans="1:39" outlineLevel="2">
      <c r="A554" s="11">
        <f>ROW()</f>
        <v>554</v>
      </c>
      <c r="C554" s="6" t="s">
        <v>2</v>
      </c>
      <c r="D554" s="39"/>
      <c r="E554" s="922">
        <v>1.8604132087082642E-2</v>
      </c>
      <c r="F554" s="39"/>
      <c r="G554" s="39"/>
      <c r="H554" s="39"/>
      <c r="I554" s="9"/>
      <c r="J554" s="9">
        <f t="shared" ref="J554:R554" si="453">J494+J509+J524+J539</f>
        <v>5.5699590224762667E-2</v>
      </c>
      <c r="K554" s="9">
        <f t="shared" si="453"/>
        <v>4.7622724163873767E-2</v>
      </c>
      <c r="L554" s="9">
        <f t="shared" si="453"/>
        <v>3.9545858102984867E-2</v>
      </c>
      <c r="M554" s="9">
        <f t="shared" si="453"/>
        <v>3.1468992042095967E-2</v>
      </c>
      <c r="N554" s="9">
        <f t="shared" si="453"/>
        <v>3.0673283610313642E-2</v>
      </c>
      <c r="O554" s="9">
        <f t="shared" si="453"/>
        <v>2.9877575178531318E-2</v>
      </c>
      <c r="P554" s="9">
        <f t="shared" si="453"/>
        <v>2.9081866746748994E-2</v>
      </c>
      <c r="Q554" s="9">
        <f t="shared" si="453"/>
        <v>2.828615831496667E-2</v>
      </c>
      <c r="R554" s="9">
        <f t="shared" si="453"/>
        <v>2.7490449883184345E-2</v>
      </c>
      <c r="S554" s="143">
        <f t="shared" ref="S554:S561" si="454">(S494+S509+S524+S539-S569)*(S494+S509+S524+S539-S569&gt;0)</f>
        <v>2.6694741451402021E-2</v>
      </c>
      <c r="T554" s="9">
        <f t="shared" ref="T554:X561" si="455">T494+T509+T524+T539</f>
        <v>2.6257122739083955E-2</v>
      </c>
      <c r="U554" s="9">
        <f t="shared" si="455"/>
        <v>2.5819504026765888E-2</v>
      </c>
      <c r="V554" s="9">
        <f t="shared" si="455"/>
        <v>2.5381885314447822E-2</v>
      </c>
      <c r="W554" s="9">
        <f t="shared" si="455"/>
        <v>2.4944266602129755E-2</v>
      </c>
      <c r="X554" s="9">
        <f t="shared" si="455"/>
        <v>2.4506647889811689E-2</v>
      </c>
      <c r="Y554" s="143">
        <f t="shared" ref="Y554:Y561" si="456">MAX(Y494+Y509+Y524+Y539,0)</f>
        <v>2.4069029177493623E-2</v>
      </c>
      <c r="Z554" s="9">
        <f t="shared" ref="Z554:AG561" si="457">Z494+Z509+Z524+Z539</f>
        <v>2.3631410465175556E-2</v>
      </c>
      <c r="AA554" s="9">
        <f t="shared" si="457"/>
        <v>2.319379175285749E-2</v>
      </c>
      <c r="AB554" s="9">
        <f t="shared" si="457"/>
        <v>2.2756173040539424E-2</v>
      </c>
      <c r="AC554" s="9">
        <f t="shared" si="457"/>
        <v>2.2318554328221347E-2</v>
      </c>
      <c r="AD554" s="9">
        <f t="shared" si="457"/>
        <v>2.1787160177549409E-2</v>
      </c>
      <c r="AE554" s="9">
        <f t="shared" si="457"/>
        <v>2.1255766026877471E-2</v>
      </c>
      <c r="AF554" s="9">
        <f t="shared" si="457"/>
        <v>2.0724371876205534E-2</v>
      </c>
      <c r="AG554" s="9">
        <f t="shared" si="457"/>
        <v>2.0192977725533596E-2</v>
      </c>
      <c r="AH554" s="532">
        <f t="shared" ref="AH554:AH561" si="458">AH494+AH509+AH524+AH539+AH569</f>
        <v>1.9661583574861658E-2</v>
      </c>
      <c r="AI554" s="9">
        <f t="shared" ref="AI554:AL554" si="459">AI494+AI509+AI524+AI539</f>
        <v>1.913018942418972E-2</v>
      </c>
      <c r="AJ554" s="9">
        <f t="shared" si="459"/>
        <v>1.8598795273517783E-2</v>
      </c>
      <c r="AK554" s="9">
        <f t="shared" si="459"/>
        <v>1.8067401122845845E-2</v>
      </c>
      <c r="AL554" s="9">
        <f t="shared" si="459"/>
        <v>1.7536006972173907E-2</v>
      </c>
      <c r="AM554" s="532">
        <f t="shared" ref="AM554:AM561" si="460">AM494+AM509+AM524+AM539+AM569</f>
        <v>1.7004612821501969E-2</v>
      </c>
    </row>
    <row r="555" spans="1:39" outlineLevel="2">
      <c r="A555" s="11">
        <f>ROW()</f>
        <v>555</v>
      </c>
      <c r="C555" s="6" t="s">
        <v>3</v>
      </c>
      <c r="D555" s="39"/>
      <c r="E555" s="922">
        <v>0.68879316228217946</v>
      </c>
      <c r="F555" s="39"/>
      <c r="G555" s="39"/>
      <c r="H555" s="39"/>
      <c r="I555" s="9"/>
      <c r="J555" s="9">
        <f t="shared" ref="J555:R555" si="461">J495+J510+J525+J540</f>
        <v>2.4558690442881921</v>
      </c>
      <c r="K555" s="9">
        <f t="shared" si="461"/>
        <v>2.1630826495809696</v>
      </c>
      <c r="L555" s="9">
        <f t="shared" si="461"/>
        <v>1.870296254873747</v>
      </c>
      <c r="M555" s="9">
        <f t="shared" si="461"/>
        <v>1.5775098601665243</v>
      </c>
      <c r="N555" s="9">
        <f t="shared" si="461"/>
        <v>1.5775098601665243</v>
      </c>
      <c r="O555" s="9">
        <f t="shared" si="461"/>
        <v>1.5775098601665243</v>
      </c>
      <c r="P555" s="9">
        <f t="shared" si="461"/>
        <v>1.5775098601665243</v>
      </c>
      <c r="Q555" s="9">
        <f t="shared" si="461"/>
        <v>1.5775098601665243</v>
      </c>
      <c r="R555" s="9">
        <f t="shared" si="461"/>
        <v>1.5775098601665243</v>
      </c>
      <c r="S555" s="143">
        <f t="shared" si="454"/>
        <v>1.5775098601665243</v>
      </c>
      <c r="T555" s="9">
        <f t="shared" si="455"/>
        <v>1.5023903430157375</v>
      </c>
      <c r="U555" s="9">
        <f t="shared" si="455"/>
        <v>1.4272708258649507</v>
      </c>
      <c r="V555" s="9">
        <f t="shared" si="455"/>
        <v>1.3521513087141639</v>
      </c>
      <c r="W555" s="9">
        <f t="shared" si="455"/>
        <v>1.2770317915633771</v>
      </c>
      <c r="X555" s="9">
        <f t="shared" si="455"/>
        <v>1.2019122744125903</v>
      </c>
      <c r="Y555" s="143">
        <f t="shared" si="456"/>
        <v>1.1267927572618035</v>
      </c>
      <c r="Z555" s="9">
        <f t="shared" si="457"/>
        <v>1.0516732401110167</v>
      </c>
      <c r="AA555" s="9">
        <f t="shared" si="457"/>
        <v>0.97655372296022991</v>
      </c>
      <c r="AB555" s="9">
        <f t="shared" si="457"/>
        <v>0.90143420580944311</v>
      </c>
      <c r="AC555" s="9">
        <f t="shared" si="457"/>
        <v>0.82631468865865598</v>
      </c>
      <c r="AD555" s="9">
        <f t="shared" si="457"/>
        <v>0.75119517150786908</v>
      </c>
      <c r="AE555" s="9">
        <f t="shared" si="457"/>
        <v>0.67607565435708217</v>
      </c>
      <c r="AF555" s="9">
        <f t="shared" si="457"/>
        <v>0.60095613720629526</v>
      </c>
      <c r="AG555" s="9">
        <f t="shared" si="457"/>
        <v>0.52583662005550835</v>
      </c>
      <c r="AH555" s="532">
        <f t="shared" si="458"/>
        <v>0.45071710290472145</v>
      </c>
      <c r="AI555" s="9">
        <f t="shared" ref="AI555:AL555" si="462">AI495+AI510+AI525+AI540</f>
        <v>0.37559758575393454</v>
      </c>
      <c r="AJ555" s="9">
        <f t="shared" si="462"/>
        <v>0.30047806860314763</v>
      </c>
      <c r="AK555" s="9">
        <f t="shared" si="462"/>
        <v>0.22535855145236075</v>
      </c>
      <c r="AL555" s="9">
        <f t="shared" si="462"/>
        <v>0.15023903430157387</v>
      </c>
      <c r="AM555" s="532">
        <f t="shared" si="460"/>
        <v>7.5119517150786991E-2</v>
      </c>
    </row>
    <row r="556" spans="1:39" outlineLevel="2">
      <c r="A556" s="11">
        <f>ROW()</f>
        <v>556</v>
      </c>
      <c r="C556" s="6" t="s">
        <v>4</v>
      </c>
      <c r="D556" s="39"/>
      <c r="E556" s="922">
        <v>0.55009231082709076</v>
      </c>
      <c r="F556" s="39"/>
      <c r="G556" s="39"/>
      <c r="H556" s="39"/>
      <c r="I556" s="9"/>
      <c r="J556" s="9">
        <f t="shared" ref="J556:R556" si="463">J496+J511+J526+J541</f>
        <v>0.99870106478318543</v>
      </c>
      <c r="K556" s="9">
        <f t="shared" si="463"/>
        <v>0.99668184826796324</v>
      </c>
      <c r="L556" s="9">
        <f t="shared" si="463"/>
        <v>0.99466263175274106</v>
      </c>
      <c r="M556" s="9">
        <f t="shared" si="463"/>
        <v>0.99264341523751887</v>
      </c>
      <c r="N556" s="9">
        <f t="shared" si="463"/>
        <v>0.97266939394185514</v>
      </c>
      <c r="O556" s="9">
        <f t="shared" si="463"/>
        <v>0.95269537264619142</v>
      </c>
      <c r="P556" s="9">
        <f t="shared" si="463"/>
        <v>0.93272135135052769</v>
      </c>
      <c r="Q556" s="9">
        <f t="shared" si="463"/>
        <v>0.91274733005486397</v>
      </c>
      <c r="R556" s="9">
        <f t="shared" si="463"/>
        <v>0.89277330875920025</v>
      </c>
      <c r="S556" s="143">
        <f t="shared" si="454"/>
        <v>0.87279928746353652</v>
      </c>
      <c r="T556" s="9">
        <f t="shared" si="455"/>
        <v>0.85151149996442588</v>
      </c>
      <c r="U556" s="9">
        <f t="shared" si="455"/>
        <v>0.83022371246531523</v>
      </c>
      <c r="V556" s="9">
        <f t="shared" si="455"/>
        <v>0.80893592496620459</v>
      </c>
      <c r="W556" s="9">
        <f t="shared" si="455"/>
        <v>0.78764813746709395</v>
      </c>
      <c r="X556" s="9">
        <f t="shared" si="455"/>
        <v>0.7663603499679833</v>
      </c>
      <c r="Y556" s="143">
        <f t="shared" si="456"/>
        <v>0.74507256246887266</v>
      </c>
      <c r="Z556" s="9">
        <f t="shared" si="457"/>
        <v>0.72378477496976201</v>
      </c>
      <c r="AA556" s="9">
        <f t="shared" si="457"/>
        <v>0.70249698747065137</v>
      </c>
      <c r="AB556" s="9">
        <f t="shared" si="457"/>
        <v>0.68120919997154072</v>
      </c>
      <c r="AC556" s="9">
        <f t="shared" si="457"/>
        <v>0.65992141247243075</v>
      </c>
      <c r="AD556" s="9">
        <f t="shared" si="457"/>
        <v>0.59992855679311885</v>
      </c>
      <c r="AE556" s="9">
        <f t="shared" si="457"/>
        <v>0.53993570111380695</v>
      </c>
      <c r="AF556" s="9">
        <f t="shared" si="457"/>
        <v>0.47994284543449506</v>
      </c>
      <c r="AG556" s="9">
        <f t="shared" si="457"/>
        <v>0.41994998975518316</v>
      </c>
      <c r="AH556" s="532">
        <f t="shared" si="458"/>
        <v>0.35995713407587127</v>
      </c>
      <c r="AI556" s="9">
        <f t="shared" ref="AI556:AL556" si="464">AI496+AI511+AI526+AI541</f>
        <v>0.29996427839655937</v>
      </c>
      <c r="AJ556" s="9">
        <f t="shared" si="464"/>
        <v>0.2399714227172475</v>
      </c>
      <c r="AK556" s="9">
        <f t="shared" si="464"/>
        <v>0.17997856703793563</v>
      </c>
      <c r="AL556" s="9">
        <f t="shared" si="464"/>
        <v>0.11998571135862376</v>
      </c>
      <c r="AM556" s="532">
        <f t="shared" si="460"/>
        <v>5.9992855679311889E-2</v>
      </c>
    </row>
    <row r="557" spans="1:39" outlineLevel="2">
      <c r="A557" s="11">
        <f>ROW()</f>
        <v>557</v>
      </c>
      <c r="C557" s="6" t="s">
        <v>5</v>
      </c>
      <c r="D557" s="39"/>
      <c r="E557" s="922">
        <v>0.43986709002482383</v>
      </c>
      <c r="F557" s="39"/>
      <c r="G557" s="39"/>
      <c r="H557" s="39"/>
      <c r="I557" s="9"/>
      <c r="J557" s="9">
        <f t="shared" ref="J557:R557" si="465">J497+J512+J527+J542</f>
        <v>2.536729362637594</v>
      </c>
      <c r="K557" s="9">
        <f t="shared" si="465"/>
        <v>2.1978375241661308</v>
      </c>
      <c r="L557" s="9">
        <f t="shared" si="465"/>
        <v>1.8589456856946676</v>
      </c>
      <c r="M557" s="9">
        <f t="shared" si="465"/>
        <v>1.5200538472232044</v>
      </c>
      <c r="N557" s="9">
        <f t="shared" si="465"/>
        <v>1.4354962018019513</v>
      </c>
      <c r="O557" s="9">
        <f t="shared" si="465"/>
        <v>1.3509385563806982</v>
      </c>
      <c r="P557" s="9">
        <f t="shared" si="465"/>
        <v>1.266380910959445</v>
      </c>
      <c r="Q557" s="9">
        <f t="shared" si="465"/>
        <v>1.1818232655381919</v>
      </c>
      <c r="R557" s="9">
        <f t="shared" si="465"/>
        <v>1.0972656201169388</v>
      </c>
      <c r="S557" s="143">
        <f t="shared" si="454"/>
        <v>1.0127079746956857</v>
      </c>
      <c r="T557" s="9">
        <f t="shared" si="455"/>
        <v>0.96044452550248571</v>
      </c>
      <c r="U557" s="9">
        <f t="shared" si="455"/>
        <v>0.91222033623126264</v>
      </c>
      <c r="V557" s="9">
        <f t="shared" si="455"/>
        <v>0.86399614696003957</v>
      </c>
      <c r="W557" s="9">
        <f t="shared" si="455"/>
        <v>0.8157719576888165</v>
      </c>
      <c r="X557" s="9">
        <f t="shared" si="455"/>
        <v>0.76754776841759342</v>
      </c>
      <c r="Y557" s="143">
        <f t="shared" si="456"/>
        <v>0.71957603289149386</v>
      </c>
      <c r="Z557" s="9">
        <f t="shared" si="457"/>
        <v>0.67160429736539429</v>
      </c>
      <c r="AA557" s="9">
        <f t="shared" si="457"/>
        <v>0.62363256183929472</v>
      </c>
      <c r="AB557" s="9">
        <f t="shared" si="457"/>
        <v>0.57566082631319515</v>
      </c>
      <c r="AC557" s="9">
        <f t="shared" si="457"/>
        <v>0.52768909078709503</v>
      </c>
      <c r="AD557" s="9">
        <f t="shared" si="457"/>
        <v>0.47971735526099546</v>
      </c>
      <c r="AE557" s="9">
        <f t="shared" si="457"/>
        <v>0.43174561973489589</v>
      </c>
      <c r="AF557" s="9">
        <f t="shared" si="457"/>
        <v>0.38377388420879632</v>
      </c>
      <c r="AG557" s="9">
        <f t="shared" si="457"/>
        <v>0.33580214868269675</v>
      </c>
      <c r="AH557" s="532">
        <f t="shared" si="458"/>
        <v>0.28783041315659719</v>
      </c>
      <c r="AI557" s="9">
        <f t="shared" ref="AI557:AL557" si="466">AI497+AI512+AI527+AI542</f>
        <v>0.23985867763049765</v>
      </c>
      <c r="AJ557" s="9">
        <f t="shared" si="466"/>
        <v>0.19188694210439811</v>
      </c>
      <c r="AK557" s="9">
        <f t="shared" si="466"/>
        <v>0.14391520657829859</v>
      </c>
      <c r="AL557" s="9">
        <f t="shared" si="466"/>
        <v>9.5943471052199067E-2</v>
      </c>
      <c r="AM557" s="532">
        <f t="shared" si="460"/>
        <v>4.797173552609954E-2</v>
      </c>
    </row>
    <row r="558" spans="1:39" outlineLevel="2">
      <c r="A558" s="11">
        <f>ROW()</f>
        <v>558</v>
      </c>
      <c r="C558" s="6" t="s">
        <v>473</v>
      </c>
      <c r="D558" s="39"/>
      <c r="E558" s="922">
        <v>0</v>
      </c>
      <c r="F558" s="39"/>
      <c r="G558" s="39"/>
      <c r="H558" s="39"/>
      <c r="I558" s="9"/>
      <c r="J558" s="9">
        <f t="shared" ref="J558:R558" si="467">J498+J513+J528+J543</f>
        <v>0</v>
      </c>
      <c r="K558" s="9">
        <f t="shared" si="467"/>
        <v>0</v>
      </c>
      <c r="L558" s="9">
        <f t="shared" si="467"/>
        <v>0</v>
      </c>
      <c r="M558" s="9">
        <f t="shared" si="467"/>
        <v>0</v>
      </c>
      <c r="N558" s="9">
        <f t="shared" si="467"/>
        <v>0</v>
      </c>
      <c r="O558" s="9">
        <f t="shared" si="467"/>
        <v>0</v>
      </c>
      <c r="P558" s="9">
        <f t="shared" si="467"/>
        <v>0</v>
      </c>
      <c r="Q558" s="9">
        <f t="shared" si="467"/>
        <v>0</v>
      </c>
      <c r="R558" s="9">
        <f t="shared" si="467"/>
        <v>0</v>
      </c>
      <c r="S558" s="143">
        <f t="shared" si="454"/>
        <v>0</v>
      </c>
      <c r="T558" s="9">
        <f t="shared" si="455"/>
        <v>0</v>
      </c>
      <c r="U558" s="9">
        <f t="shared" si="455"/>
        <v>0</v>
      </c>
      <c r="V558" s="9">
        <f t="shared" si="455"/>
        <v>0</v>
      </c>
      <c r="W558" s="9">
        <f t="shared" si="455"/>
        <v>0</v>
      </c>
      <c r="X558" s="9">
        <f t="shared" si="455"/>
        <v>0</v>
      </c>
      <c r="Y558" s="143">
        <f t="shared" si="456"/>
        <v>0</v>
      </c>
      <c r="Z558" s="9">
        <f t="shared" si="457"/>
        <v>0</v>
      </c>
      <c r="AA558" s="9">
        <f t="shared" si="457"/>
        <v>0</v>
      </c>
      <c r="AB558" s="9">
        <f t="shared" si="457"/>
        <v>0</v>
      </c>
      <c r="AC558" s="9">
        <f t="shared" si="457"/>
        <v>0</v>
      </c>
      <c r="AD558" s="9">
        <f t="shared" si="457"/>
        <v>0</v>
      </c>
      <c r="AE558" s="9">
        <f t="shared" si="457"/>
        <v>0</v>
      </c>
      <c r="AF558" s="9">
        <f t="shared" si="457"/>
        <v>0</v>
      </c>
      <c r="AG558" s="9">
        <f t="shared" si="457"/>
        <v>0</v>
      </c>
      <c r="AH558" s="532">
        <f t="shared" si="458"/>
        <v>0</v>
      </c>
      <c r="AI558" s="9">
        <f t="shared" ref="AI558:AL558" si="468">AI498+AI513+AI528+AI543</f>
        <v>0</v>
      </c>
      <c r="AJ558" s="9">
        <f t="shared" si="468"/>
        <v>0</v>
      </c>
      <c r="AK558" s="9">
        <f t="shared" si="468"/>
        <v>0</v>
      </c>
      <c r="AL558" s="9">
        <f t="shared" si="468"/>
        <v>0</v>
      </c>
      <c r="AM558" s="532">
        <f t="shared" si="460"/>
        <v>0</v>
      </c>
    </row>
    <row r="559" spans="1:39" outlineLevel="2">
      <c r="A559" s="11">
        <f>ROW()</f>
        <v>559</v>
      </c>
      <c r="C559" s="6" t="s">
        <v>474</v>
      </c>
      <c r="D559" s="39"/>
      <c r="E559" s="922">
        <v>0</v>
      </c>
      <c r="F559" s="39"/>
      <c r="G559" s="39"/>
      <c r="H559" s="39"/>
      <c r="I559" s="9"/>
      <c r="J559" s="9">
        <f t="shared" ref="J559:R559" si="469">J499+J514+J529+J544</f>
        <v>0</v>
      </c>
      <c r="K559" s="9">
        <f t="shared" si="469"/>
        <v>0</v>
      </c>
      <c r="L559" s="9">
        <f t="shared" si="469"/>
        <v>0</v>
      </c>
      <c r="M559" s="9">
        <f t="shared" si="469"/>
        <v>0</v>
      </c>
      <c r="N559" s="9">
        <f t="shared" si="469"/>
        <v>0</v>
      </c>
      <c r="O559" s="9">
        <f t="shared" si="469"/>
        <v>0</v>
      </c>
      <c r="P559" s="9">
        <f t="shared" si="469"/>
        <v>0</v>
      </c>
      <c r="Q559" s="9">
        <f t="shared" si="469"/>
        <v>0</v>
      </c>
      <c r="R559" s="9">
        <f t="shared" si="469"/>
        <v>0</v>
      </c>
      <c r="S559" s="143">
        <f t="shared" si="454"/>
        <v>0</v>
      </c>
      <c r="T559" s="9">
        <f t="shared" si="455"/>
        <v>0</v>
      </c>
      <c r="U559" s="9">
        <f t="shared" si="455"/>
        <v>0</v>
      </c>
      <c r="V559" s="9">
        <f t="shared" si="455"/>
        <v>0</v>
      </c>
      <c r="W559" s="9">
        <f t="shared" si="455"/>
        <v>0</v>
      </c>
      <c r="X559" s="9">
        <f t="shared" si="455"/>
        <v>0</v>
      </c>
      <c r="Y559" s="143">
        <f t="shared" si="456"/>
        <v>0</v>
      </c>
      <c r="Z559" s="9">
        <f t="shared" si="457"/>
        <v>0</v>
      </c>
      <c r="AA559" s="9">
        <f t="shared" si="457"/>
        <v>0</v>
      </c>
      <c r="AB559" s="9">
        <f t="shared" si="457"/>
        <v>0</v>
      </c>
      <c r="AC559" s="9">
        <f t="shared" si="457"/>
        <v>0</v>
      </c>
      <c r="AD559" s="9">
        <f t="shared" si="457"/>
        <v>0</v>
      </c>
      <c r="AE559" s="9">
        <f t="shared" si="457"/>
        <v>0</v>
      </c>
      <c r="AF559" s="9">
        <f t="shared" si="457"/>
        <v>0</v>
      </c>
      <c r="AG559" s="9">
        <f t="shared" si="457"/>
        <v>0</v>
      </c>
      <c r="AH559" s="532">
        <f t="shared" si="458"/>
        <v>0</v>
      </c>
      <c r="AI559" s="9">
        <f t="shared" ref="AI559:AL559" si="470">AI499+AI514+AI529+AI544</f>
        <v>0</v>
      </c>
      <c r="AJ559" s="9">
        <f t="shared" si="470"/>
        <v>0</v>
      </c>
      <c r="AK559" s="9">
        <f t="shared" si="470"/>
        <v>0</v>
      </c>
      <c r="AL559" s="9">
        <f t="shared" si="470"/>
        <v>0</v>
      </c>
      <c r="AM559" s="532">
        <f t="shared" si="460"/>
        <v>0</v>
      </c>
    </row>
    <row r="560" spans="1:39" outlineLevel="2">
      <c r="A560" s="11">
        <f>ROW()</f>
        <v>560</v>
      </c>
      <c r="C560" s="6" t="s">
        <v>477</v>
      </c>
      <c r="D560" s="39"/>
      <c r="E560" s="922">
        <v>0</v>
      </c>
      <c r="F560" s="39"/>
      <c r="G560" s="39"/>
      <c r="H560" s="39"/>
      <c r="I560" s="9"/>
      <c r="J560" s="9">
        <f t="shared" ref="J560:R560" si="471">J500+J515+J530+J545</f>
        <v>0</v>
      </c>
      <c r="K560" s="9">
        <f t="shared" si="471"/>
        <v>0</v>
      </c>
      <c r="L560" s="9">
        <f t="shared" si="471"/>
        <v>0</v>
      </c>
      <c r="M560" s="9">
        <f t="shared" si="471"/>
        <v>0</v>
      </c>
      <c r="N560" s="9">
        <f t="shared" si="471"/>
        <v>0</v>
      </c>
      <c r="O560" s="9">
        <f t="shared" si="471"/>
        <v>0</v>
      </c>
      <c r="P560" s="9">
        <f t="shared" si="471"/>
        <v>0</v>
      </c>
      <c r="Q560" s="9">
        <f t="shared" si="471"/>
        <v>0</v>
      </c>
      <c r="R560" s="9">
        <f t="shared" si="471"/>
        <v>0</v>
      </c>
      <c r="S560" s="143">
        <f t="shared" si="454"/>
        <v>0</v>
      </c>
      <c r="T560" s="9">
        <f t="shared" si="455"/>
        <v>0</v>
      </c>
      <c r="U560" s="9">
        <f t="shared" si="455"/>
        <v>0</v>
      </c>
      <c r="V560" s="9">
        <f t="shared" si="455"/>
        <v>0</v>
      </c>
      <c r="W560" s="9">
        <f t="shared" si="455"/>
        <v>0</v>
      </c>
      <c r="X560" s="9">
        <f t="shared" si="455"/>
        <v>0</v>
      </c>
      <c r="Y560" s="143">
        <f t="shared" si="456"/>
        <v>0</v>
      </c>
      <c r="Z560" s="9">
        <f t="shared" si="457"/>
        <v>0</v>
      </c>
      <c r="AA560" s="9">
        <f t="shared" si="457"/>
        <v>0</v>
      </c>
      <c r="AB560" s="9">
        <f t="shared" si="457"/>
        <v>0</v>
      </c>
      <c r="AC560" s="9">
        <f t="shared" si="457"/>
        <v>0</v>
      </c>
      <c r="AD560" s="9">
        <f t="shared" si="457"/>
        <v>0</v>
      </c>
      <c r="AE560" s="9">
        <f t="shared" si="457"/>
        <v>0</v>
      </c>
      <c r="AF560" s="9">
        <f t="shared" si="457"/>
        <v>0</v>
      </c>
      <c r="AG560" s="9">
        <f t="shared" si="457"/>
        <v>0</v>
      </c>
      <c r="AH560" s="532">
        <f t="shared" si="458"/>
        <v>0</v>
      </c>
      <c r="AI560" s="9">
        <f t="shared" ref="AI560:AL560" si="472">AI500+AI515+AI530+AI545</f>
        <v>0</v>
      </c>
      <c r="AJ560" s="9">
        <f t="shared" si="472"/>
        <v>0</v>
      </c>
      <c r="AK560" s="9">
        <f t="shared" si="472"/>
        <v>0</v>
      </c>
      <c r="AL560" s="9">
        <f t="shared" si="472"/>
        <v>0</v>
      </c>
      <c r="AM560" s="532">
        <f t="shared" si="460"/>
        <v>0</v>
      </c>
    </row>
    <row r="561" spans="1:39" outlineLevel="2">
      <c r="A561" s="11">
        <f>ROW()</f>
        <v>561</v>
      </c>
      <c r="C561" s="6" t="s">
        <v>511</v>
      </c>
      <c r="D561" s="39"/>
      <c r="E561" s="922">
        <v>0</v>
      </c>
      <c r="F561" s="39"/>
      <c r="G561" s="39"/>
      <c r="H561" s="39"/>
      <c r="I561" s="9"/>
      <c r="J561" s="9">
        <f t="shared" ref="J561:R561" si="473">J501+J516+J531+J546</f>
        <v>0</v>
      </c>
      <c r="K561" s="9">
        <f t="shared" si="473"/>
        <v>0</v>
      </c>
      <c r="L561" s="9">
        <f t="shared" si="473"/>
        <v>0</v>
      </c>
      <c r="M561" s="9">
        <f t="shared" si="473"/>
        <v>0</v>
      </c>
      <c r="N561" s="9">
        <f t="shared" si="473"/>
        <v>0</v>
      </c>
      <c r="O561" s="9">
        <f t="shared" si="473"/>
        <v>0</v>
      </c>
      <c r="P561" s="9">
        <f t="shared" si="473"/>
        <v>0</v>
      </c>
      <c r="Q561" s="9">
        <f t="shared" si="473"/>
        <v>0</v>
      </c>
      <c r="R561" s="9">
        <f t="shared" si="473"/>
        <v>0</v>
      </c>
      <c r="S561" s="143">
        <f t="shared" si="454"/>
        <v>0</v>
      </c>
      <c r="T561" s="9">
        <f t="shared" si="455"/>
        <v>0</v>
      </c>
      <c r="U561" s="9">
        <f t="shared" si="455"/>
        <v>0</v>
      </c>
      <c r="V561" s="9">
        <f t="shared" si="455"/>
        <v>0</v>
      </c>
      <c r="W561" s="9">
        <f t="shared" si="455"/>
        <v>0</v>
      </c>
      <c r="X561" s="9">
        <f t="shared" si="455"/>
        <v>0</v>
      </c>
      <c r="Y561" s="143">
        <f t="shared" si="456"/>
        <v>0</v>
      </c>
      <c r="Z561" s="9">
        <f t="shared" si="457"/>
        <v>0</v>
      </c>
      <c r="AA561" s="9">
        <f t="shared" si="457"/>
        <v>0</v>
      </c>
      <c r="AB561" s="9">
        <f t="shared" si="457"/>
        <v>0</v>
      </c>
      <c r="AC561" s="9">
        <f t="shared" si="457"/>
        <v>0</v>
      </c>
      <c r="AD561" s="9">
        <f t="shared" si="457"/>
        <v>0</v>
      </c>
      <c r="AE561" s="9">
        <f t="shared" si="457"/>
        <v>0</v>
      </c>
      <c r="AF561" s="9">
        <f t="shared" si="457"/>
        <v>0</v>
      </c>
      <c r="AG561" s="9">
        <f t="shared" si="457"/>
        <v>0</v>
      </c>
      <c r="AH561" s="532">
        <f t="shared" si="458"/>
        <v>0</v>
      </c>
      <c r="AI561" s="9">
        <f t="shared" ref="AI561:AL561" si="474">AI501+AI516+AI531+AI546</f>
        <v>0</v>
      </c>
      <c r="AJ561" s="9">
        <f t="shared" si="474"/>
        <v>0</v>
      </c>
      <c r="AK561" s="9">
        <f t="shared" si="474"/>
        <v>0</v>
      </c>
      <c r="AL561" s="9">
        <f t="shared" si="474"/>
        <v>0</v>
      </c>
      <c r="AM561" s="532">
        <f t="shared" si="460"/>
        <v>0</v>
      </c>
    </row>
    <row r="562" spans="1:39" outlineLevel="2">
      <c r="A562" s="11">
        <f>ROW()</f>
        <v>562</v>
      </c>
      <c r="C562" s="6" t="s">
        <v>655</v>
      </c>
      <c r="D562" s="39"/>
      <c r="E562" s="922"/>
      <c r="F562" s="39"/>
      <c r="G562" s="39"/>
      <c r="H562" s="3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143"/>
      <c r="T562" s="9"/>
      <c r="U562" s="9"/>
      <c r="V562" s="9"/>
      <c r="W562" s="9"/>
      <c r="X562" s="9"/>
      <c r="Y562" s="143"/>
      <c r="Z562" s="9"/>
      <c r="AA562" s="9"/>
      <c r="AB562" s="9"/>
      <c r="AC562" s="9"/>
      <c r="AD562" s="9"/>
      <c r="AE562" s="9"/>
      <c r="AF562" s="9"/>
      <c r="AG562" s="9"/>
      <c r="AH562" s="429">
        <f>-AH582</f>
        <v>0</v>
      </c>
      <c r="AI562" s="9">
        <f t="shared" ref="AI562:AM562" si="475">AI502+AI517-AI537+AI547</f>
        <v>0</v>
      </c>
      <c r="AJ562" s="9">
        <f t="shared" si="475"/>
        <v>0</v>
      </c>
      <c r="AK562" s="9">
        <f t="shared" si="475"/>
        <v>0</v>
      </c>
      <c r="AL562" s="9">
        <f t="shared" si="475"/>
        <v>0</v>
      </c>
      <c r="AM562" s="9">
        <f t="shared" si="475"/>
        <v>0</v>
      </c>
    </row>
    <row r="563" spans="1:39" outlineLevel="2">
      <c r="A563" s="11">
        <f>ROW()</f>
        <v>563</v>
      </c>
      <c r="C563" s="6" t="s">
        <v>656</v>
      </c>
      <c r="D563" s="39"/>
      <c r="E563" s="922"/>
      <c r="F563" s="39"/>
      <c r="G563" s="39"/>
      <c r="H563" s="3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143"/>
      <c r="T563" s="9"/>
      <c r="U563" s="9"/>
      <c r="V563" s="9"/>
      <c r="W563" s="9"/>
      <c r="X563" s="9"/>
      <c r="Y563" s="143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429">
        <f>-AM582</f>
        <v>0</v>
      </c>
    </row>
    <row r="564" spans="1:39" outlineLevel="2">
      <c r="A564" s="11">
        <f>ROW()</f>
        <v>564</v>
      </c>
      <c r="C564" s="6" t="s">
        <v>667</v>
      </c>
      <c r="D564" s="39"/>
      <c r="E564" s="922"/>
      <c r="F564" s="39"/>
      <c r="G564" s="39"/>
      <c r="H564" s="3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143"/>
      <c r="T564" s="9"/>
      <c r="U564" s="9"/>
      <c r="V564" s="9"/>
      <c r="W564" s="9"/>
      <c r="X564" s="9"/>
      <c r="Y564" s="143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</row>
    <row r="565" spans="1:39" outlineLevel="2">
      <c r="A565" s="11">
        <f>ROW()</f>
        <v>565</v>
      </c>
      <c r="C565" s="6" t="s">
        <v>212</v>
      </c>
      <c r="D565" s="39"/>
      <c r="E565" s="922">
        <v>0</v>
      </c>
      <c r="F565" s="39"/>
      <c r="G565" s="39"/>
      <c r="H565" s="39"/>
      <c r="I565" s="9"/>
      <c r="J565" s="9">
        <f t="shared" ref="J565:R565" si="476">J505+J520+J535+J550</f>
        <v>0</v>
      </c>
      <c r="K565" s="9">
        <f t="shared" si="476"/>
        <v>0</v>
      </c>
      <c r="L565" s="9">
        <f t="shared" si="476"/>
        <v>0</v>
      </c>
      <c r="M565" s="9">
        <f t="shared" si="476"/>
        <v>0</v>
      </c>
      <c r="N565" s="9">
        <f t="shared" si="476"/>
        <v>0</v>
      </c>
      <c r="O565" s="9">
        <f t="shared" si="476"/>
        <v>0</v>
      </c>
      <c r="P565" s="9">
        <f t="shared" si="476"/>
        <v>0</v>
      </c>
      <c r="Q565" s="9">
        <f t="shared" si="476"/>
        <v>0</v>
      </c>
      <c r="R565" s="9">
        <f t="shared" si="476"/>
        <v>0</v>
      </c>
      <c r="S565" s="143">
        <f t="shared" ref="S565" si="477">(S505+S520+S535+S550-S580)*(S505+S520+S535+S550-S580&gt;0)</f>
        <v>0</v>
      </c>
      <c r="T565" s="9">
        <f t="shared" ref="T565:X566" si="478">T505+T520+T535+T550</f>
        <v>0</v>
      </c>
      <c r="U565" s="9">
        <f t="shared" si="478"/>
        <v>0</v>
      </c>
      <c r="V565" s="9">
        <f t="shared" si="478"/>
        <v>0</v>
      </c>
      <c r="W565" s="9">
        <f t="shared" si="478"/>
        <v>0</v>
      </c>
      <c r="X565" s="9">
        <f t="shared" si="478"/>
        <v>0</v>
      </c>
      <c r="Y565" s="143">
        <f>MAX(Y505+Y520+Y535+Y550,0)</f>
        <v>0</v>
      </c>
      <c r="Z565" s="9">
        <f t="shared" ref="Z565:AM565" si="479">Z505+Z520+Z535+Z550</f>
        <v>0</v>
      </c>
      <c r="AA565" s="9">
        <f t="shared" si="479"/>
        <v>0</v>
      </c>
      <c r="AB565" s="9">
        <f t="shared" si="479"/>
        <v>0</v>
      </c>
      <c r="AC565" s="9">
        <f t="shared" si="479"/>
        <v>0</v>
      </c>
      <c r="AD565" s="9">
        <f t="shared" si="479"/>
        <v>0</v>
      </c>
      <c r="AE565" s="9">
        <f t="shared" si="479"/>
        <v>0</v>
      </c>
      <c r="AF565" s="9">
        <f t="shared" si="479"/>
        <v>0</v>
      </c>
      <c r="AG565" s="9">
        <f t="shared" si="479"/>
        <v>0</v>
      </c>
      <c r="AH565" s="9">
        <f t="shared" si="479"/>
        <v>0</v>
      </c>
      <c r="AI565" s="9">
        <f t="shared" si="479"/>
        <v>0</v>
      </c>
      <c r="AJ565" s="9">
        <f t="shared" si="479"/>
        <v>0</v>
      </c>
      <c r="AK565" s="9">
        <f t="shared" si="479"/>
        <v>0</v>
      </c>
      <c r="AL565" s="9">
        <f t="shared" si="479"/>
        <v>0</v>
      </c>
      <c r="AM565" s="9">
        <f t="shared" si="479"/>
        <v>0</v>
      </c>
    </row>
    <row r="566" spans="1:39" outlineLevel="2">
      <c r="A566" s="11">
        <f>ROW()</f>
        <v>566</v>
      </c>
      <c r="C566" s="30" t="s">
        <v>362</v>
      </c>
      <c r="D566" s="90"/>
      <c r="E566" s="925">
        <v>0</v>
      </c>
      <c r="F566" s="90"/>
      <c r="G566" s="90"/>
      <c r="H566" s="90"/>
      <c r="I566" s="15"/>
      <c r="J566" s="15">
        <f t="shared" ref="J566:R566" si="480">J506+J521+J536+J551</f>
        <v>0</v>
      </c>
      <c r="K566" s="15">
        <f t="shared" si="480"/>
        <v>0</v>
      </c>
      <c r="L566" s="15">
        <f t="shared" si="480"/>
        <v>0</v>
      </c>
      <c r="M566" s="15">
        <f t="shared" si="480"/>
        <v>0</v>
      </c>
      <c r="N566" s="15">
        <f t="shared" si="480"/>
        <v>0</v>
      </c>
      <c r="O566" s="15">
        <f t="shared" si="480"/>
        <v>0</v>
      </c>
      <c r="P566" s="15">
        <f t="shared" si="480"/>
        <v>0</v>
      </c>
      <c r="Q566" s="15">
        <f t="shared" si="480"/>
        <v>0</v>
      </c>
      <c r="R566" s="15">
        <f t="shared" si="480"/>
        <v>0</v>
      </c>
      <c r="S566" s="901">
        <f>(S506+S521+S536+S551-S581)*(S506+S521+S536+S551-S581&gt;0)</f>
        <v>0</v>
      </c>
      <c r="T566" s="15">
        <f t="shared" si="478"/>
        <v>0</v>
      </c>
      <c r="U566" s="15">
        <f t="shared" si="478"/>
        <v>0</v>
      </c>
      <c r="V566" s="15">
        <f t="shared" si="478"/>
        <v>0</v>
      </c>
      <c r="W566" s="15">
        <f t="shared" si="478"/>
        <v>0</v>
      </c>
      <c r="X566" s="15">
        <f t="shared" si="478"/>
        <v>0</v>
      </c>
      <c r="Y566" s="901">
        <f>MAX(Y506+Y521+Y536+Y551,0)</f>
        <v>0</v>
      </c>
      <c r="Z566" s="15">
        <f t="shared" ref="Z566:AM566" si="481">Z506+Z521+Z536+Z551</f>
        <v>0</v>
      </c>
      <c r="AA566" s="15">
        <f t="shared" si="481"/>
        <v>0</v>
      </c>
      <c r="AB566" s="15">
        <f t="shared" si="481"/>
        <v>0</v>
      </c>
      <c r="AC566" s="15">
        <f t="shared" si="481"/>
        <v>0</v>
      </c>
      <c r="AD566" s="15">
        <f t="shared" si="481"/>
        <v>0</v>
      </c>
      <c r="AE566" s="15">
        <f t="shared" si="481"/>
        <v>0</v>
      </c>
      <c r="AF566" s="15">
        <f t="shared" si="481"/>
        <v>0</v>
      </c>
      <c r="AG566" s="15">
        <f t="shared" si="481"/>
        <v>0</v>
      </c>
      <c r="AH566" s="15">
        <f t="shared" si="481"/>
        <v>0</v>
      </c>
      <c r="AI566" s="15">
        <f t="shared" si="481"/>
        <v>0</v>
      </c>
      <c r="AJ566" s="15">
        <f t="shared" si="481"/>
        <v>0</v>
      </c>
      <c r="AK566" s="15">
        <f t="shared" si="481"/>
        <v>0</v>
      </c>
      <c r="AL566" s="15">
        <f t="shared" si="481"/>
        <v>0</v>
      </c>
      <c r="AM566" s="15">
        <f t="shared" si="481"/>
        <v>0</v>
      </c>
    </row>
    <row r="567" spans="1:39" outlineLevel="2">
      <c r="A567" s="11">
        <f>ROW()</f>
        <v>567</v>
      </c>
      <c r="C567" s="6" t="s">
        <v>1</v>
      </c>
      <c r="D567" s="39"/>
      <c r="E567" s="39">
        <v>1.6973566952211767</v>
      </c>
      <c r="F567" s="39"/>
      <c r="G567" s="39"/>
      <c r="H567" s="39"/>
      <c r="I567" s="9"/>
      <c r="J567" s="9">
        <f t="shared" ref="J567" si="482">SUM(J554:J566)</f>
        <v>6.0469990619337342</v>
      </c>
      <c r="K567" s="9">
        <f t="shared" ref="K567:AL567" si="483">SUM(K554:K566)</f>
        <v>5.4052247461789378</v>
      </c>
      <c r="L567" s="9">
        <f t="shared" si="483"/>
        <v>4.7634504304241405</v>
      </c>
      <c r="M567" s="9">
        <f t="shared" si="483"/>
        <v>4.1216761146693432</v>
      </c>
      <c r="N567" s="9">
        <f t="shared" si="483"/>
        <v>4.0163487395206445</v>
      </c>
      <c r="O567" s="9">
        <f t="shared" si="483"/>
        <v>3.9110213643719454</v>
      </c>
      <c r="P567" s="9">
        <f t="shared" si="483"/>
        <v>3.8056939892232458</v>
      </c>
      <c r="Q567" s="9">
        <f t="shared" si="483"/>
        <v>3.700366614074547</v>
      </c>
      <c r="R567" s="9">
        <f t="shared" si="483"/>
        <v>3.5950392389258474</v>
      </c>
      <c r="S567" s="9">
        <f t="shared" si="483"/>
        <v>3.4897118637771487</v>
      </c>
      <c r="T567" s="9">
        <f t="shared" si="483"/>
        <v>3.3406034912217333</v>
      </c>
      <c r="U567" s="9">
        <f t="shared" si="483"/>
        <v>3.1955343785882944</v>
      </c>
      <c r="V567" s="9">
        <f t="shared" si="483"/>
        <v>3.0504652659548559</v>
      </c>
      <c r="W567" s="9">
        <f t="shared" si="483"/>
        <v>2.9053961533214174</v>
      </c>
      <c r="X567" s="9">
        <f t="shared" si="483"/>
        <v>2.760327040687979</v>
      </c>
      <c r="Y567" s="9">
        <f t="shared" si="483"/>
        <v>2.6155103817996639</v>
      </c>
      <c r="Z567" s="9">
        <f t="shared" si="483"/>
        <v>2.4706937229113488</v>
      </c>
      <c r="AA567" s="9">
        <f t="shared" si="483"/>
        <v>2.3258770640230337</v>
      </c>
      <c r="AB567" s="9">
        <f t="shared" si="483"/>
        <v>2.1810604051347187</v>
      </c>
      <c r="AC567" s="9">
        <f t="shared" si="483"/>
        <v>2.0362437462464031</v>
      </c>
      <c r="AD567" s="9">
        <f t="shared" si="483"/>
        <v>1.8526282437395329</v>
      </c>
      <c r="AE567" s="9">
        <f t="shared" si="483"/>
        <v>1.6690127412326625</v>
      </c>
      <c r="AF567" s="9">
        <f t="shared" si="483"/>
        <v>1.4853972387257921</v>
      </c>
      <c r="AG567" s="9">
        <f t="shared" si="483"/>
        <v>1.3017817362189219</v>
      </c>
      <c r="AH567" s="9">
        <f t="shared" si="483"/>
        <v>1.1181662337120515</v>
      </c>
      <c r="AI567" s="9">
        <f t="shared" si="483"/>
        <v>0.93455073120518128</v>
      </c>
      <c r="AJ567" s="9">
        <f t="shared" si="483"/>
        <v>0.75093522869831109</v>
      </c>
      <c r="AK567" s="9">
        <f t="shared" si="483"/>
        <v>0.56731972619144089</v>
      </c>
      <c r="AL567" s="9">
        <f t="shared" si="483"/>
        <v>0.38370422368457063</v>
      </c>
      <c r="AM567" s="9">
        <f t="shared" ref="AM567" si="484">SUM(AM554:AM566)</f>
        <v>0.20008872117770038</v>
      </c>
    </row>
    <row r="568" spans="1:39" outlineLevel="3">
      <c r="A568" s="11">
        <f>ROW()</f>
        <v>568</v>
      </c>
      <c r="B568" s="343" t="s">
        <v>658</v>
      </c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</row>
    <row r="569" spans="1:39" outlineLevel="3">
      <c r="A569" s="11">
        <f>ROW()</f>
        <v>569</v>
      </c>
      <c r="C569" s="6" t="s">
        <v>2</v>
      </c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9">
        <f t="shared" ref="S569:S576" si="485">(S494+S509+S539)*(S494+S509+S539&lt;0)</f>
        <v>0</v>
      </c>
      <c r="T569" s="39"/>
      <c r="U569" s="39"/>
      <c r="V569" s="39"/>
      <c r="W569" s="39"/>
      <c r="X569" s="39"/>
      <c r="Y569" s="9"/>
      <c r="Z569" s="39"/>
      <c r="AA569" s="39"/>
      <c r="AB569" s="39"/>
      <c r="AC569" s="432"/>
      <c r="AD569" s="9"/>
      <c r="AE569" s="39"/>
      <c r="AF569" s="39"/>
      <c r="AG569" s="39"/>
      <c r="AH569" s="430">
        <f t="shared" ref="AH569:AH576" si="486">IF(C524="Non-Depreciable",0,IF(AND(ROUND(AH479,2)=0,AH494&lt;&gt;0),-AH494,IF(ROUND(AH479,2)=1,-(AH494+AH539),0)))</f>
        <v>0</v>
      </c>
      <c r="AI569" s="39"/>
      <c r="AJ569" s="39"/>
      <c r="AK569" s="39"/>
      <c r="AL569" s="39"/>
      <c r="AM569" s="430">
        <f t="shared" ref="AM569:AM576" si="487">IF(H524="Non-Depreciable",0,IF(AND(ROUND(AM479,2)=0,AM494&lt;&gt;0),-AM494,IF(ROUND(AM479,2)=1,-(AM494+AM539),0)))</f>
        <v>0</v>
      </c>
    </row>
    <row r="570" spans="1:39" outlineLevel="3">
      <c r="A570" s="11">
        <f>ROW()</f>
        <v>570</v>
      </c>
      <c r="C570" s="6" t="s">
        <v>3</v>
      </c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9">
        <f t="shared" si="485"/>
        <v>0</v>
      </c>
      <c r="T570" s="39"/>
      <c r="U570" s="39"/>
      <c r="V570" s="39"/>
      <c r="W570" s="39"/>
      <c r="X570" s="39"/>
      <c r="Y570" s="9"/>
      <c r="Z570" s="39"/>
      <c r="AA570" s="39"/>
      <c r="AB570" s="39"/>
      <c r="AC570" s="432"/>
      <c r="AD570" s="9"/>
      <c r="AE570" s="39"/>
      <c r="AF570" s="39"/>
      <c r="AG570" s="39"/>
      <c r="AH570" s="430">
        <f t="shared" si="486"/>
        <v>0</v>
      </c>
      <c r="AI570" s="39"/>
      <c r="AJ570" s="39"/>
      <c r="AK570" s="39"/>
      <c r="AL570" s="39"/>
      <c r="AM570" s="430">
        <f t="shared" si="487"/>
        <v>0</v>
      </c>
    </row>
    <row r="571" spans="1:39" outlineLevel="3">
      <c r="A571" s="11">
        <f>ROW()</f>
        <v>571</v>
      </c>
      <c r="C571" s="6" t="s">
        <v>4</v>
      </c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9">
        <f t="shared" si="485"/>
        <v>0</v>
      </c>
      <c r="T571" s="39"/>
      <c r="U571" s="39"/>
      <c r="V571" s="39"/>
      <c r="W571" s="39"/>
      <c r="X571" s="39"/>
      <c r="Y571" s="9"/>
      <c r="Z571" s="39"/>
      <c r="AA571" s="39"/>
      <c r="AB571" s="39"/>
      <c r="AC571" s="432"/>
      <c r="AD571" s="9"/>
      <c r="AE571" s="39"/>
      <c r="AF571" s="39"/>
      <c r="AG571" s="39"/>
      <c r="AH571" s="430">
        <f t="shared" si="486"/>
        <v>0</v>
      </c>
      <c r="AI571" s="39"/>
      <c r="AJ571" s="39"/>
      <c r="AK571" s="39"/>
      <c r="AL571" s="39"/>
      <c r="AM571" s="430">
        <f t="shared" si="487"/>
        <v>0</v>
      </c>
    </row>
    <row r="572" spans="1:39" outlineLevel="3">
      <c r="A572" s="11">
        <f>ROW()</f>
        <v>572</v>
      </c>
      <c r="C572" s="6" t="s">
        <v>5</v>
      </c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9">
        <f t="shared" si="485"/>
        <v>0</v>
      </c>
      <c r="T572" s="39"/>
      <c r="U572" s="39"/>
      <c r="V572" s="39"/>
      <c r="W572" s="39"/>
      <c r="X572" s="39"/>
      <c r="Y572" s="9"/>
      <c r="Z572" s="39"/>
      <c r="AA572" s="39"/>
      <c r="AB572" s="39"/>
      <c r="AC572" s="432"/>
      <c r="AD572" s="9"/>
      <c r="AE572" s="39"/>
      <c r="AF572" s="39"/>
      <c r="AG572" s="39"/>
      <c r="AH572" s="430">
        <f t="shared" si="486"/>
        <v>0</v>
      </c>
      <c r="AI572" s="39"/>
      <c r="AJ572" s="39"/>
      <c r="AK572" s="39"/>
      <c r="AL572" s="39"/>
      <c r="AM572" s="430">
        <f t="shared" si="487"/>
        <v>0</v>
      </c>
    </row>
    <row r="573" spans="1:39" outlineLevel="3">
      <c r="A573" s="11">
        <f>ROW()</f>
        <v>573</v>
      </c>
      <c r="C573" s="6" t="s">
        <v>473</v>
      </c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9">
        <f t="shared" si="485"/>
        <v>0</v>
      </c>
      <c r="T573" s="39"/>
      <c r="U573" s="39"/>
      <c r="V573" s="39"/>
      <c r="W573" s="39"/>
      <c r="X573" s="39"/>
      <c r="Y573" s="9"/>
      <c r="Z573" s="39"/>
      <c r="AA573" s="39"/>
      <c r="AB573" s="39"/>
      <c r="AC573" s="432"/>
      <c r="AD573" s="9"/>
      <c r="AE573" s="39"/>
      <c r="AF573" s="39"/>
      <c r="AG573" s="39"/>
      <c r="AH573" s="430">
        <f t="shared" si="486"/>
        <v>0</v>
      </c>
      <c r="AI573" s="39"/>
      <c r="AJ573" s="39"/>
      <c r="AK573" s="39"/>
      <c r="AL573" s="39"/>
      <c r="AM573" s="430">
        <f t="shared" si="487"/>
        <v>0</v>
      </c>
    </row>
    <row r="574" spans="1:39" outlineLevel="3">
      <c r="A574" s="11">
        <f>ROW()</f>
        <v>574</v>
      </c>
      <c r="C574" s="6" t="s">
        <v>474</v>
      </c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9">
        <f t="shared" si="485"/>
        <v>0</v>
      </c>
      <c r="T574" s="39"/>
      <c r="U574" s="39"/>
      <c r="V574" s="39"/>
      <c r="W574" s="39"/>
      <c r="X574" s="39"/>
      <c r="Y574" s="9"/>
      <c r="Z574" s="39"/>
      <c r="AA574" s="39"/>
      <c r="AB574" s="39"/>
      <c r="AC574" s="432"/>
      <c r="AD574" s="9"/>
      <c r="AE574" s="39"/>
      <c r="AF574" s="39"/>
      <c r="AG574" s="39"/>
      <c r="AH574" s="430">
        <f t="shared" si="486"/>
        <v>0</v>
      </c>
      <c r="AI574" s="39"/>
      <c r="AJ574" s="39"/>
      <c r="AK574" s="39"/>
      <c r="AL574" s="39"/>
      <c r="AM574" s="430">
        <f t="shared" si="487"/>
        <v>0</v>
      </c>
    </row>
    <row r="575" spans="1:39" outlineLevel="3">
      <c r="A575" s="11">
        <f>ROW()</f>
        <v>575</v>
      </c>
      <c r="C575" s="6" t="s">
        <v>477</v>
      </c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9">
        <f t="shared" si="485"/>
        <v>0</v>
      </c>
      <c r="T575" s="39"/>
      <c r="U575" s="39"/>
      <c r="V575" s="39"/>
      <c r="W575" s="39"/>
      <c r="X575" s="39"/>
      <c r="Y575" s="9"/>
      <c r="Z575" s="39"/>
      <c r="AA575" s="39"/>
      <c r="AB575" s="39"/>
      <c r="AC575" s="432"/>
      <c r="AD575" s="9"/>
      <c r="AE575" s="39"/>
      <c r="AF575" s="39"/>
      <c r="AG575" s="39"/>
      <c r="AH575" s="430">
        <f t="shared" si="486"/>
        <v>0</v>
      </c>
      <c r="AI575" s="39"/>
      <c r="AJ575" s="39"/>
      <c r="AK575" s="39"/>
      <c r="AL575" s="39"/>
      <c r="AM575" s="430">
        <f t="shared" si="487"/>
        <v>0</v>
      </c>
    </row>
    <row r="576" spans="1:39" outlineLevel="3">
      <c r="A576" s="11">
        <f>ROW()</f>
        <v>576</v>
      </c>
      <c r="C576" s="6" t="s">
        <v>511</v>
      </c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9">
        <f t="shared" si="485"/>
        <v>0</v>
      </c>
      <c r="T576" s="39"/>
      <c r="U576" s="39"/>
      <c r="V576" s="39"/>
      <c r="W576" s="39"/>
      <c r="X576" s="39"/>
      <c r="Y576" s="9"/>
      <c r="Z576" s="39"/>
      <c r="AA576" s="39"/>
      <c r="AB576" s="39"/>
      <c r="AC576" s="432"/>
      <c r="AD576" s="9"/>
      <c r="AE576" s="39"/>
      <c r="AF576" s="39"/>
      <c r="AG576" s="39"/>
      <c r="AH576" s="430">
        <f t="shared" si="486"/>
        <v>0</v>
      </c>
      <c r="AI576" s="39"/>
      <c r="AJ576" s="39"/>
      <c r="AK576" s="39"/>
      <c r="AL576" s="39"/>
      <c r="AM576" s="430">
        <f t="shared" si="487"/>
        <v>0</v>
      </c>
    </row>
    <row r="577" spans="1:71" outlineLevel="3">
      <c r="A577" s="11">
        <f>ROW()</f>
        <v>577</v>
      </c>
      <c r="C577" s="6" t="s">
        <v>655</v>
      </c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9"/>
      <c r="T577" s="39"/>
      <c r="U577" s="39"/>
      <c r="V577" s="39"/>
      <c r="W577" s="39"/>
      <c r="X577" s="39"/>
      <c r="Y577" s="9"/>
      <c r="Z577" s="39"/>
      <c r="AA577" s="39"/>
      <c r="AB577" s="39"/>
      <c r="AC577" s="432"/>
      <c r="AD577" s="9"/>
      <c r="AE577" s="39"/>
      <c r="AF577" s="39"/>
      <c r="AG577" s="39"/>
      <c r="AH577" s="39"/>
      <c r="AI577" s="39"/>
      <c r="AJ577" s="39"/>
      <c r="AK577" s="39"/>
      <c r="AL577" s="39"/>
      <c r="AM577" s="39"/>
    </row>
    <row r="578" spans="1:71" outlineLevel="3">
      <c r="A578" s="11">
        <f>ROW()</f>
        <v>578</v>
      </c>
      <c r="C578" s="6" t="s">
        <v>656</v>
      </c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9"/>
      <c r="T578" s="39"/>
      <c r="U578" s="39"/>
      <c r="V578" s="39"/>
      <c r="W578" s="39"/>
      <c r="X578" s="39"/>
      <c r="Y578" s="9"/>
      <c r="Z578" s="39"/>
      <c r="AA578" s="39"/>
      <c r="AB578" s="39"/>
      <c r="AC578" s="432"/>
      <c r="AD578" s="9"/>
      <c r="AE578" s="39"/>
      <c r="AF578" s="39"/>
      <c r="AG578" s="39"/>
      <c r="AH578" s="39"/>
      <c r="AI578" s="39"/>
      <c r="AJ578" s="39"/>
      <c r="AK578" s="39"/>
      <c r="AL578" s="39"/>
      <c r="AM578" s="39"/>
    </row>
    <row r="579" spans="1:71" outlineLevel="3">
      <c r="A579" s="11">
        <f>ROW()</f>
        <v>579</v>
      </c>
      <c r="C579" s="6" t="s">
        <v>667</v>
      </c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9"/>
      <c r="T579" s="39"/>
      <c r="U579" s="39"/>
      <c r="V579" s="39"/>
      <c r="W579" s="39"/>
      <c r="X579" s="39"/>
      <c r="Y579" s="9"/>
      <c r="Z579" s="39"/>
      <c r="AA579" s="39"/>
      <c r="AB579" s="39"/>
      <c r="AC579" s="432"/>
      <c r="AD579" s="9"/>
      <c r="AE579" s="39"/>
      <c r="AF579" s="39"/>
      <c r="AG579" s="39"/>
      <c r="AH579" s="39"/>
      <c r="AI579" s="39"/>
      <c r="AJ579" s="39"/>
      <c r="AK579" s="39"/>
      <c r="AL579" s="39"/>
      <c r="AM579" s="39"/>
    </row>
    <row r="580" spans="1:71" outlineLevel="3">
      <c r="A580" s="11">
        <f>ROW()</f>
        <v>580</v>
      </c>
      <c r="C580" s="6" t="s">
        <v>212</v>
      </c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9">
        <f t="shared" ref="S580" si="488">(S505+S520+S550)*(S505+S520+S550&lt;0)</f>
        <v>0</v>
      </c>
      <c r="T580" s="39"/>
      <c r="U580" s="39"/>
      <c r="V580" s="39"/>
      <c r="W580" s="39"/>
      <c r="X580" s="39"/>
      <c r="Y580" s="9"/>
      <c r="Z580" s="39"/>
      <c r="AA580" s="39"/>
      <c r="AB580" s="39"/>
      <c r="AC580" s="432"/>
      <c r="AD580" s="9"/>
      <c r="AE580" s="39"/>
      <c r="AF580" s="39"/>
      <c r="AG580" s="39"/>
      <c r="AH580" s="13"/>
      <c r="AI580" s="39"/>
      <c r="AJ580" s="39"/>
      <c r="AK580" s="39"/>
      <c r="AL580" s="39"/>
      <c r="AM580" s="13"/>
    </row>
    <row r="581" spans="1:71" outlineLevel="3">
      <c r="A581" s="11">
        <f>ROW()</f>
        <v>581</v>
      </c>
      <c r="C581" s="30" t="s">
        <v>362</v>
      </c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15">
        <f>(S506+S521+S551)*(S506+S521+S551&lt;0)</f>
        <v>0</v>
      </c>
      <c r="T581" s="90"/>
      <c r="U581" s="90"/>
      <c r="V581" s="90"/>
      <c r="W581" s="90"/>
      <c r="X581" s="90"/>
      <c r="Y581" s="15"/>
      <c r="Z581" s="90"/>
      <c r="AA581" s="90"/>
      <c r="AB581" s="90"/>
      <c r="AC581" s="432"/>
      <c r="AD581" s="9"/>
      <c r="AE581" s="90"/>
      <c r="AF581" s="90"/>
      <c r="AG581" s="90"/>
      <c r="AH581" s="909"/>
      <c r="AI581" s="90"/>
      <c r="AJ581" s="90"/>
      <c r="AK581" s="90"/>
      <c r="AL581" s="90"/>
      <c r="AM581" s="909"/>
    </row>
    <row r="582" spans="1:71" outlineLevel="3">
      <c r="A582" s="11">
        <f>ROW()</f>
        <v>582</v>
      </c>
      <c r="C582" s="6" t="s">
        <v>1</v>
      </c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9">
        <f t="shared" ref="S582" si="489">SUM(S569:S581)</f>
        <v>0</v>
      </c>
      <c r="T582" s="39"/>
      <c r="U582" s="39"/>
      <c r="V582" s="39"/>
      <c r="W582" s="39"/>
      <c r="X582" s="39"/>
      <c r="Y582" s="9"/>
      <c r="Z582" s="39"/>
      <c r="AA582" s="39"/>
      <c r="AB582" s="39"/>
      <c r="AC582" s="512"/>
      <c r="AD582" s="513"/>
      <c r="AE582" s="39"/>
      <c r="AF582" s="39"/>
      <c r="AG582" s="39"/>
      <c r="AH582" s="87">
        <f t="shared" ref="AH582" si="490">SUM(AH569:AH581)</f>
        <v>0</v>
      </c>
      <c r="AI582" s="39"/>
      <c r="AJ582" s="39"/>
      <c r="AK582" s="39"/>
      <c r="AL582" s="39"/>
      <c r="AM582" s="87">
        <f t="shared" ref="AM582" si="491">SUM(AM569:AM581)</f>
        <v>0</v>
      </c>
    </row>
    <row r="583" spans="1:71" outlineLevel="2">
      <c r="A583" s="11">
        <f>ROW()</f>
        <v>583</v>
      </c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</row>
    <row r="584" spans="1:71" s="10" customFormat="1" ht="60" outlineLevel="1">
      <c r="A584" s="324" t="s">
        <v>143</v>
      </c>
      <c r="B584" s="347"/>
      <c r="C584" s="325"/>
      <c r="D584" s="325"/>
      <c r="E584" s="910" t="str">
        <f>E$50</f>
        <v>DBP Principled Approach in 2020 [m$ 31/12/2019]</v>
      </c>
      <c r="F584" s="325"/>
      <c r="G584" s="325"/>
      <c r="H584" s="326"/>
      <c r="I584" s="326"/>
      <c r="J584" s="326"/>
      <c r="K584" s="326"/>
      <c r="L584" s="326"/>
      <c r="M584" s="326"/>
      <c r="N584" s="326"/>
      <c r="O584" s="326"/>
      <c r="P584" s="326"/>
      <c r="Q584" s="326"/>
      <c r="R584" s="326"/>
      <c r="S584" s="326"/>
      <c r="T584" s="326"/>
      <c r="U584" s="326"/>
      <c r="V584" s="326"/>
      <c r="W584" s="326"/>
      <c r="X584" s="326"/>
      <c r="Y584" s="326"/>
      <c r="Z584" s="326"/>
      <c r="AA584" s="326"/>
      <c r="AB584" s="326"/>
      <c r="AC584" s="326"/>
      <c r="AD584" s="326"/>
      <c r="AE584" s="326"/>
      <c r="AF584" s="326"/>
      <c r="AG584" s="326"/>
      <c r="AH584" s="326"/>
      <c r="AI584" s="326"/>
      <c r="AJ584" s="326"/>
      <c r="AK584" s="326"/>
      <c r="AL584" s="326"/>
      <c r="AM584" s="32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</row>
    <row r="585" spans="1:71" outlineLevel="2">
      <c r="A585" s="11">
        <f>ROW()</f>
        <v>585</v>
      </c>
      <c r="B585" s="343" t="s">
        <v>141</v>
      </c>
      <c r="D585" s="39"/>
      <c r="E585" s="39"/>
      <c r="F585" s="39"/>
      <c r="G585" s="39"/>
      <c r="H585" s="39"/>
      <c r="I585" s="39"/>
      <c r="J585" s="156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428">
        <f>IF(Asset!AD$157="","",Asset!AD$157-AD$6)</f>
        <v>42</v>
      </c>
      <c r="AE585" s="39"/>
      <c r="AF585" s="39"/>
      <c r="AG585" s="39"/>
      <c r="AH585" s="39"/>
      <c r="AI585" s="39"/>
      <c r="AJ585" s="39"/>
      <c r="AK585" s="39"/>
      <c r="AL585" s="39"/>
      <c r="AM585" s="39"/>
    </row>
    <row r="586" spans="1:71" outlineLevel="2">
      <c r="A586" s="11">
        <f>ROW()</f>
        <v>586</v>
      </c>
      <c r="C586" s="6" t="s">
        <v>2</v>
      </c>
      <c r="D586" s="39"/>
      <c r="E586" s="922">
        <v>53</v>
      </c>
      <c r="F586" s="39"/>
      <c r="G586" s="39"/>
      <c r="H586" s="39"/>
      <c r="I586" s="9"/>
      <c r="J586" s="39"/>
      <c r="K586" s="9"/>
      <c r="L586" s="162">
        <f>Inputs!$D$64</f>
        <v>70</v>
      </c>
      <c r="M586" s="163">
        <f t="shared" ref="M586:AB593" si="492">MAX(0,L586-1)</f>
        <v>69</v>
      </c>
      <c r="N586" s="163">
        <f t="shared" si="492"/>
        <v>68</v>
      </c>
      <c r="O586" s="163">
        <f t="shared" si="492"/>
        <v>67</v>
      </c>
      <c r="P586" s="163">
        <f t="shared" si="492"/>
        <v>66</v>
      </c>
      <c r="Q586" s="163">
        <f t="shared" si="492"/>
        <v>65</v>
      </c>
      <c r="R586" s="163">
        <f t="shared" si="492"/>
        <v>64</v>
      </c>
      <c r="S586" s="163">
        <f t="shared" si="492"/>
        <v>63</v>
      </c>
      <c r="T586" s="163">
        <f t="shared" si="492"/>
        <v>62</v>
      </c>
      <c r="U586" s="163">
        <f t="shared" si="492"/>
        <v>61</v>
      </c>
      <c r="V586" s="163">
        <f t="shared" si="492"/>
        <v>60</v>
      </c>
      <c r="W586" s="163">
        <f t="shared" si="492"/>
        <v>59</v>
      </c>
      <c r="X586" s="163">
        <f t="shared" si="492"/>
        <v>58</v>
      </c>
      <c r="Y586" s="163">
        <f t="shared" si="492"/>
        <v>57</v>
      </c>
      <c r="Z586" s="163">
        <f t="shared" si="492"/>
        <v>56</v>
      </c>
      <c r="AA586" s="163">
        <f t="shared" si="492"/>
        <v>55</v>
      </c>
      <c r="AB586" s="163">
        <f t="shared" si="492"/>
        <v>54</v>
      </c>
      <c r="AC586" s="911">
        <f>$E586</f>
        <v>53</v>
      </c>
      <c r="AD586" s="912">
        <f>IF(AC586&gt;0,IF(AD$160="",AC586-1,MIN(AC586-1,AD$160)),0)</f>
        <v>42</v>
      </c>
      <c r="AE586" s="163">
        <f t="shared" ref="AE586:AM594" si="493">MAX(0,AD586-1)</f>
        <v>41</v>
      </c>
      <c r="AF586" s="163">
        <f t="shared" si="493"/>
        <v>40</v>
      </c>
      <c r="AG586" s="163">
        <f t="shared" si="493"/>
        <v>39</v>
      </c>
      <c r="AH586" s="163">
        <f t="shared" si="493"/>
        <v>38</v>
      </c>
      <c r="AI586" s="163">
        <f t="shared" si="493"/>
        <v>37</v>
      </c>
      <c r="AJ586" s="163">
        <f t="shared" si="493"/>
        <v>36</v>
      </c>
      <c r="AK586" s="163">
        <f t="shared" si="493"/>
        <v>35</v>
      </c>
      <c r="AL586" s="163">
        <f t="shared" si="493"/>
        <v>34</v>
      </c>
      <c r="AM586" s="163">
        <f t="shared" si="493"/>
        <v>33</v>
      </c>
    </row>
    <row r="587" spans="1:71" outlineLevel="2">
      <c r="A587" s="11">
        <f>ROW()</f>
        <v>587</v>
      </c>
      <c r="C587" s="6" t="s">
        <v>3</v>
      </c>
      <c r="D587" s="39"/>
      <c r="E587" s="922">
        <v>13</v>
      </c>
      <c r="F587" s="39"/>
      <c r="G587" s="39"/>
      <c r="H587" s="39"/>
      <c r="I587" s="9"/>
      <c r="J587" s="39"/>
      <c r="K587" s="9"/>
      <c r="L587" s="162">
        <f>Inputs!$D$65</f>
        <v>30</v>
      </c>
      <c r="M587" s="163">
        <f t="shared" si="492"/>
        <v>29</v>
      </c>
      <c r="N587" s="163">
        <f t="shared" si="492"/>
        <v>28</v>
      </c>
      <c r="O587" s="163">
        <f t="shared" si="492"/>
        <v>27</v>
      </c>
      <c r="P587" s="163">
        <f t="shared" si="492"/>
        <v>26</v>
      </c>
      <c r="Q587" s="163">
        <f t="shared" si="492"/>
        <v>25</v>
      </c>
      <c r="R587" s="163">
        <f t="shared" si="492"/>
        <v>24</v>
      </c>
      <c r="S587" s="163">
        <f t="shared" si="492"/>
        <v>23</v>
      </c>
      <c r="T587" s="163">
        <f t="shared" si="492"/>
        <v>22</v>
      </c>
      <c r="U587" s="163">
        <f t="shared" si="492"/>
        <v>21</v>
      </c>
      <c r="V587" s="163">
        <f t="shared" si="492"/>
        <v>20</v>
      </c>
      <c r="W587" s="163">
        <f t="shared" si="492"/>
        <v>19</v>
      </c>
      <c r="X587" s="163">
        <f t="shared" si="492"/>
        <v>18</v>
      </c>
      <c r="Y587" s="163">
        <f t="shared" si="492"/>
        <v>17</v>
      </c>
      <c r="Z587" s="163">
        <f t="shared" si="492"/>
        <v>16</v>
      </c>
      <c r="AA587" s="163">
        <f t="shared" si="492"/>
        <v>15</v>
      </c>
      <c r="AB587" s="163">
        <f t="shared" si="492"/>
        <v>14</v>
      </c>
      <c r="AC587" s="911">
        <f t="shared" ref="AC587:AC598" si="494">$E587</f>
        <v>13</v>
      </c>
      <c r="AD587" s="912">
        <f>IF(AC587&gt;0,IF(AD$160="",AC587-1,MIN(AC587-1,AD$160)),0)</f>
        <v>12</v>
      </c>
      <c r="AE587" s="163">
        <f t="shared" si="493"/>
        <v>11</v>
      </c>
      <c r="AF587" s="163">
        <f t="shared" si="493"/>
        <v>10</v>
      </c>
      <c r="AG587" s="163">
        <f t="shared" si="493"/>
        <v>9</v>
      </c>
      <c r="AH587" s="163">
        <f t="shared" si="493"/>
        <v>8</v>
      </c>
      <c r="AI587" s="163">
        <f t="shared" si="493"/>
        <v>7</v>
      </c>
      <c r="AJ587" s="163">
        <f t="shared" si="493"/>
        <v>6</v>
      </c>
      <c r="AK587" s="163">
        <f t="shared" si="493"/>
        <v>5</v>
      </c>
      <c r="AL587" s="163">
        <f t="shared" si="493"/>
        <v>4</v>
      </c>
      <c r="AM587" s="163">
        <f t="shared" si="493"/>
        <v>3</v>
      </c>
    </row>
    <row r="588" spans="1:71" outlineLevel="2">
      <c r="A588" s="11">
        <f>ROW()</f>
        <v>588</v>
      </c>
      <c r="C588" s="6" t="s">
        <v>4</v>
      </c>
      <c r="D588" s="39"/>
      <c r="E588" s="922">
        <v>13</v>
      </c>
      <c r="F588" s="39"/>
      <c r="G588" s="39"/>
      <c r="H588" s="39"/>
      <c r="I588" s="9"/>
      <c r="J588" s="39"/>
      <c r="K588" s="9"/>
      <c r="L588" s="162">
        <f>Inputs!$D$66</f>
        <v>50</v>
      </c>
      <c r="M588" s="163">
        <f t="shared" si="492"/>
        <v>49</v>
      </c>
      <c r="N588" s="163">
        <f t="shared" si="492"/>
        <v>48</v>
      </c>
      <c r="O588" s="163">
        <f t="shared" si="492"/>
        <v>47</v>
      </c>
      <c r="P588" s="163">
        <f t="shared" si="492"/>
        <v>46</v>
      </c>
      <c r="Q588" s="163">
        <f t="shared" si="492"/>
        <v>45</v>
      </c>
      <c r="R588" s="163">
        <f t="shared" si="492"/>
        <v>44</v>
      </c>
      <c r="S588" s="163">
        <f t="shared" si="492"/>
        <v>43</v>
      </c>
      <c r="T588" s="163">
        <f t="shared" si="492"/>
        <v>42</v>
      </c>
      <c r="U588" s="163">
        <f t="shared" si="492"/>
        <v>41</v>
      </c>
      <c r="V588" s="163">
        <f t="shared" si="492"/>
        <v>40</v>
      </c>
      <c r="W588" s="163">
        <f t="shared" si="492"/>
        <v>39</v>
      </c>
      <c r="X588" s="163">
        <f t="shared" si="492"/>
        <v>38</v>
      </c>
      <c r="Y588" s="163">
        <f t="shared" si="492"/>
        <v>37</v>
      </c>
      <c r="Z588" s="163">
        <f t="shared" si="492"/>
        <v>36</v>
      </c>
      <c r="AA588" s="163">
        <f t="shared" si="492"/>
        <v>35</v>
      </c>
      <c r="AB588" s="163">
        <f t="shared" si="492"/>
        <v>34</v>
      </c>
      <c r="AC588" s="911">
        <f t="shared" si="494"/>
        <v>13</v>
      </c>
      <c r="AD588" s="913">
        <f>IF(AD585="",MAX(0,AC588-1),Inputs!$D$82-(AC$6-LEFT($A584,4)))</f>
        <v>12</v>
      </c>
      <c r="AE588" s="163">
        <f t="shared" si="493"/>
        <v>11</v>
      </c>
      <c r="AF588" s="163">
        <f t="shared" si="493"/>
        <v>10</v>
      </c>
      <c r="AG588" s="163">
        <f t="shared" si="493"/>
        <v>9</v>
      </c>
      <c r="AH588" s="163">
        <f t="shared" si="493"/>
        <v>8</v>
      </c>
      <c r="AI588" s="163">
        <f t="shared" si="493"/>
        <v>7</v>
      </c>
      <c r="AJ588" s="163">
        <f t="shared" si="493"/>
        <v>6</v>
      </c>
      <c r="AK588" s="163">
        <f t="shared" si="493"/>
        <v>5</v>
      </c>
      <c r="AL588" s="163">
        <f t="shared" si="493"/>
        <v>4</v>
      </c>
      <c r="AM588" s="163">
        <f t="shared" si="493"/>
        <v>3</v>
      </c>
    </row>
    <row r="589" spans="1:71" outlineLevel="2">
      <c r="A589" s="11">
        <f>ROW()</f>
        <v>589</v>
      </c>
      <c r="C589" s="6" t="s">
        <v>5</v>
      </c>
      <c r="D589" s="39"/>
      <c r="E589" s="922">
        <v>13</v>
      </c>
      <c r="F589" s="39"/>
      <c r="G589" s="39"/>
      <c r="H589" s="39"/>
      <c r="I589" s="9"/>
      <c r="J589" s="39"/>
      <c r="K589" s="9"/>
      <c r="L589" s="162">
        <f>Inputs!$D$67</f>
        <v>30</v>
      </c>
      <c r="M589" s="163">
        <f t="shared" si="492"/>
        <v>29</v>
      </c>
      <c r="N589" s="163">
        <f t="shared" si="492"/>
        <v>28</v>
      </c>
      <c r="O589" s="163">
        <f t="shared" si="492"/>
        <v>27</v>
      </c>
      <c r="P589" s="163">
        <f t="shared" si="492"/>
        <v>26</v>
      </c>
      <c r="Q589" s="163">
        <f t="shared" si="492"/>
        <v>25</v>
      </c>
      <c r="R589" s="163">
        <f t="shared" si="492"/>
        <v>24</v>
      </c>
      <c r="S589" s="163">
        <f t="shared" si="492"/>
        <v>23</v>
      </c>
      <c r="T589" s="163">
        <f t="shared" si="492"/>
        <v>22</v>
      </c>
      <c r="U589" s="163">
        <f t="shared" si="492"/>
        <v>21</v>
      </c>
      <c r="V589" s="163">
        <f t="shared" si="492"/>
        <v>20</v>
      </c>
      <c r="W589" s="163">
        <f t="shared" si="492"/>
        <v>19</v>
      </c>
      <c r="X589" s="163">
        <f t="shared" si="492"/>
        <v>18</v>
      </c>
      <c r="Y589" s="163">
        <f t="shared" si="492"/>
        <v>17</v>
      </c>
      <c r="Z589" s="163">
        <f t="shared" si="492"/>
        <v>16</v>
      </c>
      <c r="AA589" s="163">
        <f t="shared" si="492"/>
        <v>15</v>
      </c>
      <c r="AB589" s="163">
        <f t="shared" si="492"/>
        <v>14</v>
      </c>
      <c r="AC589" s="911">
        <f t="shared" si="494"/>
        <v>13</v>
      </c>
      <c r="AD589" s="912">
        <f>IF(AC589&gt;0,IF(AD$160="",AC589-1,MIN(AC589-1,AD$160)),0)</f>
        <v>12</v>
      </c>
      <c r="AE589" s="163">
        <f t="shared" si="493"/>
        <v>11</v>
      </c>
      <c r="AF589" s="163">
        <f t="shared" si="493"/>
        <v>10</v>
      </c>
      <c r="AG589" s="163">
        <f t="shared" si="493"/>
        <v>9</v>
      </c>
      <c r="AH589" s="163">
        <f t="shared" si="493"/>
        <v>8</v>
      </c>
      <c r="AI589" s="163">
        <f t="shared" si="493"/>
        <v>7</v>
      </c>
      <c r="AJ589" s="163">
        <f t="shared" si="493"/>
        <v>6</v>
      </c>
      <c r="AK589" s="163">
        <f t="shared" si="493"/>
        <v>5</v>
      </c>
      <c r="AL589" s="163">
        <f t="shared" si="493"/>
        <v>4</v>
      </c>
      <c r="AM589" s="163">
        <f t="shared" si="493"/>
        <v>3</v>
      </c>
    </row>
    <row r="590" spans="1:71" outlineLevel="2">
      <c r="A590" s="11">
        <f>ROW()</f>
        <v>590</v>
      </c>
      <c r="C590" s="6" t="s">
        <v>473</v>
      </c>
      <c r="D590" s="39"/>
      <c r="E590" s="922">
        <v>0</v>
      </c>
      <c r="F590" s="39"/>
      <c r="G590" s="39"/>
      <c r="H590" s="39"/>
      <c r="I590" s="9"/>
      <c r="J590" s="39"/>
      <c r="K590" s="9"/>
      <c r="L590" s="162">
        <f>Inputs!$D$68</f>
        <v>0</v>
      </c>
      <c r="M590" s="163">
        <f>MAX(0,L590-1)</f>
        <v>0</v>
      </c>
      <c r="N590" s="163">
        <f t="shared" si="492"/>
        <v>0</v>
      </c>
      <c r="O590" s="163">
        <f t="shared" si="492"/>
        <v>0</v>
      </c>
      <c r="P590" s="163">
        <f t="shared" si="492"/>
        <v>0</v>
      </c>
      <c r="Q590" s="163">
        <f t="shared" si="492"/>
        <v>0</v>
      </c>
      <c r="R590" s="163">
        <f t="shared" si="492"/>
        <v>0</v>
      </c>
      <c r="S590" s="163">
        <f t="shared" si="492"/>
        <v>0</v>
      </c>
      <c r="T590" s="163">
        <f t="shared" si="492"/>
        <v>0</v>
      </c>
      <c r="U590" s="163">
        <f t="shared" si="492"/>
        <v>0</v>
      </c>
      <c r="V590" s="163">
        <f t="shared" si="492"/>
        <v>0</v>
      </c>
      <c r="W590" s="163">
        <f t="shared" si="492"/>
        <v>0</v>
      </c>
      <c r="X590" s="163">
        <f t="shared" si="492"/>
        <v>0</v>
      </c>
      <c r="Y590" s="163">
        <f t="shared" si="492"/>
        <v>0</v>
      </c>
      <c r="Z590" s="163">
        <f t="shared" si="492"/>
        <v>0</v>
      </c>
      <c r="AA590" s="163">
        <f t="shared" si="492"/>
        <v>0</v>
      </c>
      <c r="AB590" s="163">
        <f t="shared" si="492"/>
        <v>0</v>
      </c>
      <c r="AC590" s="911">
        <f t="shared" si="494"/>
        <v>0</v>
      </c>
      <c r="AD590" s="163">
        <f t="shared" ref="AD590:AD592" si="495">MAX(0,AC590-1)</f>
        <v>0</v>
      </c>
      <c r="AE590" s="163">
        <f t="shared" si="493"/>
        <v>0</v>
      </c>
      <c r="AF590" s="163">
        <f t="shared" si="493"/>
        <v>0</v>
      </c>
      <c r="AG590" s="163">
        <f t="shared" si="493"/>
        <v>0</v>
      </c>
      <c r="AH590" s="163">
        <f t="shared" si="493"/>
        <v>0</v>
      </c>
      <c r="AI590" s="163">
        <f t="shared" si="493"/>
        <v>0</v>
      </c>
      <c r="AJ590" s="163">
        <f t="shared" si="493"/>
        <v>0</v>
      </c>
      <c r="AK590" s="163">
        <f t="shared" si="493"/>
        <v>0</v>
      </c>
      <c r="AL590" s="163">
        <f t="shared" si="493"/>
        <v>0</v>
      </c>
      <c r="AM590" s="163">
        <f t="shared" si="493"/>
        <v>0</v>
      </c>
    </row>
    <row r="591" spans="1:71" outlineLevel="2">
      <c r="A591" s="11">
        <f>ROW()</f>
        <v>591</v>
      </c>
      <c r="C591" s="6" t="s">
        <v>474</v>
      </c>
      <c r="D591" s="39"/>
      <c r="E591" s="922">
        <v>0</v>
      </c>
      <c r="F591" s="39"/>
      <c r="G591" s="39"/>
      <c r="H591" s="39"/>
      <c r="I591" s="9"/>
      <c r="J591" s="39"/>
      <c r="K591" s="9"/>
      <c r="L591" s="162">
        <f>Inputs!$D$69</f>
        <v>0</v>
      </c>
      <c r="M591" s="163">
        <f t="shared" ref="M591:M593" si="496">MAX(0,L591-1)</f>
        <v>0</v>
      </c>
      <c r="N591" s="163">
        <f t="shared" si="492"/>
        <v>0</v>
      </c>
      <c r="O591" s="163">
        <f t="shared" si="492"/>
        <v>0</v>
      </c>
      <c r="P591" s="163">
        <f t="shared" si="492"/>
        <v>0</v>
      </c>
      <c r="Q591" s="163">
        <f t="shared" si="492"/>
        <v>0</v>
      </c>
      <c r="R591" s="163">
        <f t="shared" si="492"/>
        <v>0</v>
      </c>
      <c r="S591" s="163">
        <f t="shared" si="492"/>
        <v>0</v>
      </c>
      <c r="T591" s="163">
        <f t="shared" si="492"/>
        <v>0</v>
      </c>
      <c r="U591" s="163">
        <f t="shared" si="492"/>
        <v>0</v>
      </c>
      <c r="V591" s="163">
        <f t="shared" si="492"/>
        <v>0</v>
      </c>
      <c r="W591" s="163">
        <f t="shared" si="492"/>
        <v>0</v>
      </c>
      <c r="X591" s="163">
        <f t="shared" si="492"/>
        <v>0</v>
      </c>
      <c r="Y591" s="163">
        <f t="shared" si="492"/>
        <v>0</v>
      </c>
      <c r="Z591" s="163">
        <f t="shared" si="492"/>
        <v>0</v>
      </c>
      <c r="AA591" s="163">
        <f t="shared" si="492"/>
        <v>0</v>
      </c>
      <c r="AB591" s="163">
        <f t="shared" si="492"/>
        <v>0</v>
      </c>
      <c r="AC591" s="911">
        <f t="shared" si="494"/>
        <v>0</v>
      </c>
      <c r="AD591" s="163">
        <f t="shared" si="495"/>
        <v>0</v>
      </c>
      <c r="AE591" s="163">
        <f t="shared" si="493"/>
        <v>0</v>
      </c>
      <c r="AF591" s="163">
        <f t="shared" si="493"/>
        <v>0</v>
      </c>
      <c r="AG591" s="163">
        <f t="shared" si="493"/>
        <v>0</v>
      </c>
      <c r="AH591" s="163">
        <f t="shared" si="493"/>
        <v>0</v>
      </c>
      <c r="AI591" s="163">
        <f t="shared" si="493"/>
        <v>0</v>
      </c>
      <c r="AJ591" s="163">
        <f t="shared" si="493"/>
        <v>0</v>
      </c>
      <c r="AK591" s="163">
        <f t="shared" si="493"/>
        <v>0</v>
      </c>
      <c r="AL591" s="163">
        <f t="shared" si="493"/>
        <v>0</v>
      </c>
      <c r="AM591" s="163">
        <f t="shared" si="493"/>
        <v>0</v>
      </c>
    </row>
    <row r="592" spans="1:71" outlineLevel="2">
      <c r="A592" s="11">
        <f>ROW()</f>
        <v>592</v>
      </c>
      <c r="C592" s="6" t="s">
        <v>477</v>
      </c>
      <c r="D592" s="39"/>
      <c r="E592" s="922">
        <v>0</v>
      </c>
      <c r="F592" s="39"/>
      <c r="G592" s="39"/>
      <c r="H592" s="39"/>
      <c r="I592" s="9"/>
      <c r="J592" s="39"/>
      <c r="K592" s="9"/>
      <c r="L592" s="162">
        <f>Inputs!$D$70</f>
        <v>0</v>
      </c>
      <c r="M592" s="163">
        <f t="shared" si="496"/>
        <v>0</v>
      </c>
      <c r="N592" s="163">
        <f t="shared" si="492"/>
        <v>0</v>
      </c>
      <c r="O592" s="163">
        <f t="shared" si="492"/>
        <v>0</v>
      </c>
      <c r="P592" s="163">
        <f t="shared" si="492"/>
        <v>0</v>
      </c>
      <c r="Q592" s="163">
        <f t="shared" si="492"/>
        <v>0</v>
      </c>
      <c r="R592" s="163">
        <f t="shared" si="492"/>
        <v>0</v>
      </c>
      <c r="S592" s="163">
        <f t="shared" si="492"/>
        <v>0</v>
      </c>
      <c r="T592" s="163">
        <f t="shared" si="492"/>
        <v>0</v>
      </c>
      <c r="U592" s="163">
        <f t="shared" si="492"/>
        <v>0</v>
      </c>
      <c r="V592" s="163">
        <f t="shared" si="492"/>
        <v>0</v>
      </c>
      <c r="W592" s="163">
        <f t="shared" si="492"/>
        <v>0</v>
      </c>
      <c r="X592" s="163">
        <f t="shared" si="492"/>
        <v>0</v>
      </c>
      <c r="Y592" s="163">
        <f t="shared" si="492"/>
        <v>0</v>
      </c>
      <c r="Z592" s="163">
        <f t="shared" si="492"/>
        <v>0</v>
      </c>
      <c r="AA592" s="163">
        <f t="shared" si="492"/>
        <v>0</v>
      </c>
      <c r="AB592" s="163">
        <f t="shared" si="492"/>
        <v>0</v>
      </c>
      <c r="AC592" s="911">
        <f t="shared" si="494"/>
        <v>0</v>
      </c>
      <c r="AD592" s="163">
        <f t="shared" si="495"/>
        <v>0</v>
      </c>
      <c r="AE592" s="163">
        <f t="shared" si="493"/>
        <v>0</v>
      </c>
      <c r="AF592" s="163">
        <f t="shared" si="493"/>
        <v>0</v>
      </c>
      <c r="AG592" s="163">
        <f t="shared" si="493"/>
        <v>0</v>
      </c>
      <c r="AH592" s="163">
        <f t="shared" si="493"/>
        <v>0</v>
      </c>
      <c r="AI592" s="163">
        <f t="shared" si="493"/>
        <v>0</v>
      </c>
      <c r="AJ592" s="163">
        <f t="shared" si="493"/>
        <v>0</v>
      </c>
      <c r="AK592" s="163">
        <f t="shared" si="493"/>
        <v>0</v>
      </c>
      <c r="AL592" s="163">
        <f t="shared" si="493"/>
        <v>0</v>
      </c>
      <c r="AM592" s="163">
        <f t="shared" si="493"/>
        <v>0</v>
      </c>
    </row>
    <row r="593" spans="1:39" outlineLevel="2">
      <c r="A593" s="11">
        <f>ROW()</f>
        <v>593</v>
      </c>
      <c r="C593" s="6" t="s">
        <v>511</v>
      </c>
      <c r="D593" s="39"/>
      <c r="E593" s="922">
        <v>13</v>
      </c>
      <c r="F593" s="39"/>
      <c r="G593" s="39"/>
      <c r="H593" s="39"/>
      <c r="I593" s="9"/>
      <c r="J593" s="39"/>
      <c r="K593" s="9"/>
      <c r="L593" s="162">
        <f>Inputs!$D$71</f>
        <v>30</v>
      </c>
      <c r="M593" s="163">
        <f t="shared" si="496"/>
        <v>29</v>
      </c>
      <c r="N593" s="163">
        <f t="shared" si="492"/>
        <v>28</v>
      </c>
      <c r="O593" s="163">
        <f t="shared" si="492"/>
        <v>27</v>
      </c>
      <c r="P593" s="163">
        <f t="shared" si="492"/>
        <v>26</v>
      </c>
      <c r="Q593" s="163">
        <f t="shared" si="492"/>
        <v>25</v>
      </c>
      <c r="R593" s="163">
        <f t="shared" si="492"/>
        <v>24</v>
      </c>
      <c r="S593" s="163">
        <f t="shared" si="492"/>
        <v>23</v>
      </c>
      <c r="T593" s="163">
        <f t="shared" si="492"/>
        <v>22</v>
      </c>
      <c r="U593" s="163">
        <f t="shared" si="492"/>
        <v>21</v>
      </c>
      <c r="V593" s="163">
        <f t="shared" si="492"/>
        <v>20</v>
      </c>
      <c r="W593" s="163">
        <f t="shared" si="492"/>
        <v>19</v>
      </c>
      <c r="X593" s="163">
        <f t="shared" si="492"/>
        <v>18</v>
      </c>
      <c r="Y593" s="163">
        <f t="shared" si="492"/>
        <v>17</v>
      </c>
      <c r="Z593" s="163">
        <f t="shared" si="492"/>
        <v>16</v>
      </c>
      <c r="AA593" s="163">
        <f t="shared" si="492"/>
        <v>15</v>
      </c>
      <c r="AB593" s="163">
        <f t="shared" si="492"/>
        <v>14</v>
      </c>
      <c r="AC593" s="911">
        <f t="shared" si="494"/>
        <v>13</v>
      </c>
      <c r="AD593" s="914">
        <f>Inputs!$D$87-(Inputs!$G$71-AC593+1)</f>
        <v>32</v>
      </c>
      <c r="AE593" s="163">
        <f t="shared" si="493"/>
        <v>31</v>
      </c>
      <c r="AF593" s="163">
        <f t="shared" si="493"/>
        <v>30</v>
      </c>
      <c r="AG593" s="163">
        <f t="shared" si="493"/>
        <v>29</v>
      </c>
      <c r="AH593" s="163">
        <f t="shared" si="493"/>
        <v>28</v>
      </c>
      <c r="AI593" s="163">
        <f t="shared" si="493"/>
        <v>27</v>
      </c>
      <c r="AJ593" s="163">
        <f t="shared" si="493"/>
        <v>26</v>
      </c>
      <c r="AK593" s="163">
        <f t="shared" si="493"/>
        <v>25</v>
      </c>
      <c r="AL593" s="163">
        <f t="shared" si="493"/>
        <v>24</v>
      </c>
      <c r="AM593" s="163">
        <f t="shared" si="493"/>
        <v>23</v>
      </c>
    </row>
    <row r="594" spans="1:39" outlineLevel="2">
      <c r="A594" s="11">
        <f>ROW()</f>
        <v>594</v>
      </c>
      <c r="C594" s="6" t="s">
        <v>655</v>
      </c>
      <c r="D594" s="39"/>
      <c r="E594" s="922"/>
      <c r="F594" s="39"/>
      <c r="G594" s="39"/>
      <c r="H594" s="39"/>
      <c r="I594" s="9"/>
      <c r="J594" s="39"/>
      <c r="K594" s="9"/>
      <c r="L594" s="162"/>
      <c r="M594" s="163"/>
      <c r="N594" s="163"/>
      <c r="O594" s="163"/>
      <c r="P594" s="163"/>
      <c r="Q594" s="163"/>
      <c r="R594" s="163"/>
      <c r="S594" s="163"/>
      <c r="T594" s="163"/>
      <c r="U594" s="163"/>
      <c r="V594" s="163"/>
      <c r="W594" s="163"/>
      <c r="X594" s="163"/>
      <c r="Y594" s="163"/>
      <c r="Z594" s="163"/>
      <c r="AA594" s="163"/>
      <c r="AB594" s="163"/>
      <c r="AC594" s="911"/>
      <c r="AD594" s="163"/>
      <c r="AE594" s="163"/>
      <c r="AF594" s="163"/>
      <c r="AG594" s="163"/>
      <c r="AH594" s="163"/>
      <c r="AI594" s="915">
        <f>Inputs!$D$88</f>
        <v>5</v>
      </c>
      <c r="AJ594" s="163">
        <f t="shared" si="493"/>
        <v>4</v>
      </c>
      <c r="AK594" s="163">
        <f t="shared" si="493"/>
        <v>3</v>
      </c>
      <c r="AL594" s="163">
        <f t="shared" si="493"/>
        <v>2</v>
      </c>
      <c r="AM594" s="163">
        <f t="shared" si="493"/>
        <v>1</v>
      </c>
    </row>
    <row r="595" spans="1:39" outlineLevel="2">
      <c r="A595" s="11">
        <f>ROW()</f>
        <v>595</v>
      </c>
      <c r="C595" s="6" t="s">
        <v>656</v>
      </c>
      <c r="D595" s="39"/>
      <c r="E595" s="922"/>
      <c r="F595" s="39"/>
      <c r="G595" s="39"/>
      <c r="H595" s="39"/>
      <c r="I595" s="9"/>
      <c r="J595" s="39"/>
      <c r="K595" s="9"/>
      <c r="L595" s="162"/>
      <c r="M595" s="163"/>
      <c r="N595" s="163"/>
      <c r="O595" s="163"/>
      <c r="P595" s="163"/>
      <c r="Q595" s="163"/>
      <c r="R595" s="163"/>
      <c r="S595" s="163"/>
      <c r="T595" s="163"/>
      <c r="U595" s="163"/>
      <c r="V595" s="163"/>
      <c r="W595" s="163"/>
      <c r="X595" s="163"/>
      <c r="Y595" s="163"/>
      <c r="Z595" s="163"/>
      <c r="AA595" s="163"/>
      <c r="AB595" s="163"/>
      <c r="AC595" s="911"/>
      <c r="AD595" s="163"/>
      <c r="AE595" s="163"/>
      <c r="AF595" s="163"/>
      <c r="AG595" s="163"/>
      <c r="AH595" s="163"/>
      <c r="AI595" s="163"/>
      <c r="AJ595" s="163"/>
      <c r="AK595" s="163"/>
      <c r="AL595" s="163"/>
      <c r="AM595" s="163"/>
    </row>
    <row r="596" spans="1:39" outlineLevel="2">
      <c r="A596" s="11">
        <f>ROW()</f>
        <v>596</v>
      </c>
      <c r="C596" s="6" t="s">
        <v>667</v>
      </c>
      <c r="D596" s="39"/>
      <c r="E596" s="922"/>
      <c r="F596" s="39"/>
      <c r="G596" s="39"/>
      <c r="H596" s="39"/>
      <c r="I596" s="9"/>
      <c r="J596" s="39"/>
      <c r="K596" s="9"/>
      <c r="L596" s="162"/>
      <c r="M596" s="163"/>
      <c r="N596" s="163"/>
      <c r="O596" s="163"/>
      <c r="P596" s="163"/>
      <c r="Q596" s="163"/>
      <c r="R596" s="163"/>
      <c r="S596" s="163"/>
      <c r="T596" s="163"/>
      <c r="U596" s="163"/>
      <c r="V596" s="163"/>
      <c r="W596" s="163"/>
      <c r="X596" s="163"/>
      <c r="Y596" s="163"/>
      <c r="Z596" s="163"/>
      <c r="AA596" s="163"/>
      <c r="AB596" s="163"/>
      <c r="AC596" s="911"/>
      <c r="AD596" s="163"/>
      <c r="AE596" s="163"/>
      <c r="AF596" s="163"/>
      <c r="AG596" s="163"/>
      <c r="AH596" s="163"/>
      <c r="AI596" s="163"/>
      <c r="AJ596" s="163"/>
      <c r="AK596" s="163"/>
      <c r="AL596" s="163"/>
      <c r="AM596" s="163"/>
    </row>
    <row r="597" spans="1:39" outlineLevel="2">
      <c r="A597" s="11">
        <f>ROW()</f>
        <v>597</v>
      </c>
      <c r="C597" s="6" t="s">
        <v>212</v>
      </c>
      <c r="D597" s="39"/>
      <c r="E597" s="922">
        <v>0</v>
      </c>
      <c r="F597" s="39"/>
      <c r="G597" s="39"/>
      <c r="H597" s="39"/>
      <c r="I597" s="13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04">
        <f t="shared" si="494"/>
        <v>0</v>
      </c>
      <c r="AD597" s="9"/>
      <c r="AE597" s="9"/>
      <c r="AF597" s="9"/>
      <c r="AG597" s="9"/>
      <c r="AH597" s="9"/>
      <c r="AI597" s="9"/>
      <c r="AJ597" s="9"/>
      <c r="AK597" s="9"/>
      <c r="AL597" s="9"/>
      <c r="AM597" s="9"/>
    </row>
    <row r="598" spans="1:39" outlineLevel="2">
      <c r="A598" s="11">
        <f>ROW()</f>
        <v>598</v>
      </c>
      <c r="C598" s="30" t="s">
        <v>362</v>
      </c>
      <c r="D598" s="90"/>
      <c r="E598" s="923">
        <v>45.598995281445561</v>
      </c>
      <c r="F598" s="90"/>
      <c r="G598" s="90"/>
      <c r="H598" s="90"/>
      <c r="I598" s="15"/>
      <c r="J598" s="90"/>
      <c r="K598" s="15"/>
      <c r="L598" s="166">
        <f>Inputs!$D$76</f>
        <v>62.598995281445561</v>
      </c>
      <c r="M598" s="90">
        <f t="shared" ref="M598:AB598" si="497">MAX(0,L598-1)</f>
        <v>61.598995281445561</v>
      </c>
      <c r="N598" s="90">
        <f t="shared" si="497"/>
        <v>60.598995281445561</v>
      </c>
      <c r="O598" s="90">
        <f t="shared" si="497"/>
        <v>59.598995281445561</v>
      </c>
      <c r="P598" s="90">
        <f t="shared" si="497"/>
        <v>58.598995281445561</v>
      </c>
      <c r="Q598" s="90">
        <f t="shared" si="497"/>
        <v>57.598995281445561</v>
      </c>
      <c r="R598" s="90">
        <f t="shared" si="497"/>
        <v>56.598995281445561</v>
      </c>
      <c r="S598" s="90">
        <f t="shared" si="497"/>
        <v>55.598995281445561</v>
      </c>
      <c r="T598" s="90">
        <f t="shared" si="497"/>
        <v>54.598995281445561</v>
      </c>
      <c r="U598" s="90">
        <f t="shared" si="497"/>
        <v>53.598995281445561</v>
      </c>
      <c r="V598" s="90">
        <f t="shared" si="497"/>
        <v>52.598995281445561</v>
      </c>
      <c r="W598" s="90">
        <f t="shared" si="497"/>
        <v>51.598995281445561</v>
      </c>
      <c r="X598" s="90">
        <f t="shared" si="497"/>
        <v>50.598995281445561</v>
      </c>
      <c r="Y598" s="90">
        <f t="shared" si="497"/>
        <v>49.598995281445561</v>
      </c>
      <c r="Z598" s="90">
        <f t="shared" si="497"/>
        <v>48.598995281445561</v>
      </c>
      <c r="AA598" s="90">
        <f t="shared" si="497"/>
        <v>47.598995281445561</v>
      </c>
      <c r="AB598" s="90">
        <f t="shared" si="497"/>
        <v>46.598995281445561</v>
      </c>
      <c r="AC598" s="916">
        <f t="shared" si="494"/>
        <v>45.598995281445561</v>
      </c>
      <c r="AD598" s="917">
        <f>IF(AC598&gt;0,IF(AD$160="",AC598-1,MIN(AC598-1,AD$160)),0)</f>
        <v>42</v>
      </c>
      <c r="AE598" s="90">
        <f t="shared" ref="AE598:AM598" si="498">MAX(0,AD598-1)</f>
        <v>41</v>
      </c>
      <c r="AF598" s="90">
        <f t="shared" si="498"/>
        <v>40</v>
      </c>
      <c r="AG598" s="90">
        <f t="shared" si="498"/>
        <v>39</v>
      </c>
      <c r="AH598" s="90">
        <f t="shared" si="498"/>
        <v>38</v>
      </c>
      <c r="AI598" s="90">
        <f t="shared" si="498"/>
        <v>37</v>
      </c>
      <c r="AJ598" s="90">
        <f t="shared" si="498"/>
        <v>36</v>
      </c>
      <c r="AK598" s="90">
        <f t="shared" si="498"/>
        <v>35</v>
      </c>
      <c r="AL598" s="90">
        <f t="shared" si="498"/>
        <v>34</v>
      </c>
      <c r="AM598" s="90">
        <f t="shared" si="498"/>
        <v>33</v>
      </c>
    </row>
    <row r="599" spans="1:39" outlineLevel="2">
      <c r="A599" s="11">
        <f>ROW()</f>
        <v>599</v>
      </c>
      <c r="D599" s="39"/>
      <c r="E599" s="39"/>
      <c r="F599" s="39"/>
      <c r="G599" s="39"/>
      <c r="H599" s="3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</row>
    <row r="600" spans="1:39" outlineLevel="2">
      <c r="A600" s="11">
        <f>ROW()</f>
        <v>600</v>
      </c>
      <c r="B600" s="343" t="s">
        <v>68</v>
      </c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</row>
    <row r="601" spans="1:39" outlineLevel="2">
      <c r="A601" s="11">
        <f>ROW()</f>
        <v>601</v>
      </c>
      <c r="C601" s="6" t="s">
        <v>2</v>
      </c>
      <c r="D601" s="39"/>
      <c r="E601" s="922">
        <v>6.8331605891320035E-2</v>
      </c>
      <c r="F601" s="39"/>
      <c r="G601" s="39"/>
      <c r="H601" s="39"/>
      <c r="I601" s="9"/>
      <c r="J601" s="9"/>
      <c r="K601" s="9">
        <f t="shared" ref="K601:AB608" si="499">J661</f>
        <v>0</v>
      </c>
      <c r="L601" s="9">
        <f t="shared" si="499"/>
        <v>0.11485458605727582</v>
      </c>
      <c r="M601" s="9">
        <f t="shared" si="499"/>
        <v>0.11029692592291708</v>
      </c>
      <c r="N601" s="9">
        <f t="shared" si="499"/>
        <v>0.10573926578855834</v>
      </c>
      <c r="O601" s="9">
        <f t="shared" si="499"/>
        <v>0.10409848598774012</v>
      </c>
      <c r="P601" s="9">
        <f t="shared" si="499"/>
        <v>0.10245770618692189</v>
      </c>
      <c r="Q601" s="9">
        <f t="shared" si="499"/>
        <v>0.10081692638610366</v>
      </c>
      <c r="R601" s="9">
        <f t="shared" si="499"/>
        <v>9.9176146585285438E-2</v>
      </c>
      <c r="S601" s="9">
        <f t="shared" si="499"/>
        <v>9.7535366784467212E-2</v>
      </c>
      <c r="T601" s="9">
        <f t="shared" si="499"/>
        <v>9.5894586983648986E-2</v>
      </c>
      <c r="U601" s="9">
        <f t="shared" si="499"/>
        <v>9.4347900096815943E-2</v>
      </c>
      <c r="V601" s="9">
        <f t="shared" si="499"/>
        <v>9.28012132099829E-2</v>
      </c>
      <c r="W601" s="9">
        <f t="shared" si="499"/>
        <v>9.1254526323149857E-2</v>
      </c>
      <c r="X601" s="9">
        <f t="shared" si="499"/>
        <v>8.9707839436316814E-2</v>
      </c>
      <c r="Y601" s="9">
        <f t="shared" si="499"/>
        <v>8.8161152549483771E-2</v>
      </c>
      <c r="Z601" s="9">
        <f t="shared" si="499"/>
        <v>8.6614465662650728E-2</v>
      </c>
      <c r="AA601" s="9">
        <f t="shared" si="499"/>
        <v>8.5067778775817685E-2</v>
      </c>
      <c r="AB601" s="9">
        <f t="shared" si="499"/>
        <v>8.3521091888984642E-2</v>
      </c>
      <c r="AC601" s="526">
        <f t="shared" ref="AC601:AC613" si="500">$E601*$E$51</f>
        <v>8.1974405002151585E-2</v>
      </c>
      <c r="AD601" s="9">
        <f t="shared" ref="AD601:AM606" si="501">AC661</f>
        <v>8.0427718115318542E-2</v>
      </c>
      <c r="AE601" s="9">
        <f t="shared" si="501"/>
        <v>7.8512772445906195E-2</v>
      </c>
      <c r="AF601" s="9">
        <f t="shared" si="501"/>
        <v>7.6597826776493849E-2</v>
      </c>
      <c r="AG601" s="9">
        <f t="shared" si="501"/>
        <v>7.4682881107081503E-2</v>
      </c>
      <c r="AH601" s="9">
        <f t="shared" si="501"/>
        <v>7.2767935437669157E-2</v>
      </c>
      <c r="AI601" s="9">
        <f t="shared" si="501"/>
        <v>7.085298976825681E-2</v>
      </c>
      <c r="AJ601" s="9">
        <f t="shared" si="501"/>
        <v>6.8938044098844464E-2</v>
      </c>
      <c r="AK601" s="9">
        <f t="shared" si="501"/>
        <v>6.7023098429432118E-2</v>
      </c>
      <c r="AL601" s="9">
        <f t="shared" si="501"/>
        <v>6.5108152760019772E-2</v>
      </c>
      <c r="AM601" s="9">
        <f t="shared" si="501"/>
        <v>6.3193207090607426E-2</v>
      </c>
    </row>
    <row r="602" spans="1:39" outlineLevel="2">
      <c r="A602" s="11">
        <f>ROW()</f>
        <v>602</v>
      </c>
      <c r="C602" s="6" t="s">
        <v>3</v>
      </c>
      <c r="D602" s="39"/>
      <c r="E602" s="922">
        <v>0</v>
      </c>
      <c r="F602" s="39"/>
      <c r="G602" s="39"/>
      <c r="H602" s="39"/>
      <c r="I602" s="9"/>
      <c r="J602" s="9"/>
      <c r="K602" s="9">
        <f t="shared" si="499"/>
        <v>0</v>
      </c>
      <c r="L602" s="9">
        <f t="shared" si="499"/>
        <v>0.14965957109470551</v>
      </c>
      <c r="M602" s="9">
        <f t="shared" si="499"/>
        <v>-0.1498575453299244</v>
      </c>
      <c r="N602" s="9">
        <f t="shared" si="499"/>
        <v>-0.44937466175455432</v>
      </c>
      <c r="O602" s="9">
        <f t="shared" si="499"/>
        <v>-0.44937466175455432</v>
      </c>
      <c r="P602" s="9">
        <f t="shared" si="499"/>
        <v>-0.44937466175455432</v>
      </c>
      <c r="Q602" s="9">
        <f t="shared" si="499"/>
        <v>-0.44937466175455432</v>
      </c>
      <c r="R602" s="9">
        <f t="shared" si="499"/>
        <v>-0.44937466175455432</v>
      </c>
      <c r="S602" s="9">
        <f t="shared" si="499"/>
        <v>-0.44937466175455432</v>
      </c>
      <c r="T602" s="9">
        <f t="shared" si="499"/>
        <v>0</v>
      </c>
      <c r="U602" s="9">
        <f t="shared" si="499"/>
        <v>0</v>
      </c>
      <c r="V602" s="9">
        <f t="shared" si="499"/>
        <v>0</v>
      </c>
      <c r="W602" s="9">
        <f t="shared" si="499"/>
        <v>0</v>
      </c>
      <c r="X602" s="9">
        <f t="shared" si="499"/>
        <v>0</v>
      </c>
      <c r="Y602" s="9">
        <f t="shared" si="499"/>
        <v>0</v>
      </c>
      <c r="Z602" s="9">
        <f t="shared" si="499"/>
        <v>0</v>
      </c>
      <c r="AA602" s="9">
        <f t="shared" si="499"/>
        <v>0</v>
      </c>
      <c r="AB602" s="9">
        <f t="shared" si="499"/>
        <v>0</v>
      </c>
      <c r="AC602" s="526">
        <f t="shared" si="500"/>
        <v>0</v>
      </c>
      <c r="AD602" s="9">
        <f t="shared" si="501"/>
        <v>0</v>
      </c>
      <c r="AE602" s="9">
        <f t="shared" si="501"/>
        <v>0</v>
      </c>
      <c r="AF602" s="9">
        <f t="shared" si="501"/>
        <v>0</v>
      </c>
      <c r="AG602" s="9">
        <f t="shared" si="501"/>
        <v>0</v>
      </c>
      <c r="AH602" s="9">
        <f t="shared" si="501"/>
        <v>0</v>
      </c>
      <c r="AI602" s="9">
        <f t="shared" si="501"/>
        <v>0</v>
      </c>
      <c r="AJ602" s="9">
        <f t="shared" si="501"/>
        <v>0</v>
      </c>
      <c r="AK602" s="9">
        <f t="shared" si="501"/>
        <v>0</v>
      </c>
      <c r="AL602" s="9">
        <f t="shared" si="501"/>
        <v>0</v>
      </c>
      <c r="AM602" s="9">
        <f t="shared" si="501"/>
        <v>0</v>
      </c>
    </row>
    <row r="603" spans="1:39" outlineLevel="2">
      <c r="A603" s="11">
        <f>ROW()</f>
        <v>603</v>
      </c>
      <c r="C603" s="6" t="s">
        <v>4</v>
      </c>
      <c r="D603" s="39"/>
      <c r="E603" s="922">
        <v>2.2204460492503131E-16</v>
      </c>
      <c r="F603" s="39"/>
      <c r="G603" s="39"/>
      <c r="H603" s="39"/>
      <c r="I603" s="9"/>
      <c r="J603" s="9"/>
      <c r="K603" s="9">
        <f t="shared" si="499"/>
        <v>0</v>
      </c>
      <c r="L603" s="9">
        <f t="shared" si="499"/>
        <v>0.64301641595061099</v>
      </c>
      <c r="M603" s="9">
        <f t="shared" si="499"/>
        <v>0.6409971994353888</v>
      </c>
      <c r="N603" s="9">
        <f t="shared" si="499"/>
        <v>0.63897798292016661</v>
      </c>
      <c r="O603" s="9">
        <f t="shared" si="499"/>
        <v>0.62611765460115443</v>
      </c>
      <c r="P603" s="9">
        <f t="shared" si="499"/>
        <v>0.61325732628214225</v>
      </c>
      <c r="Q603" s="9">
        <f t="shared" si="499"/>
        <v>0.60039699796313006</v>
      </c>
      <c r="R603" s="9">
        <f t="shared" si="499"/>
        <v>0.58753666964411788</v>
      </c>
      <c r="S603" s="9">
        <f t="shared" si="499"/>
        <v>0.5746763413251057</v>
      </c>
      <c r="T603" s="9">
        <f t="shared" si="499"/>
        <v>0.56181601300609352</v>
      </c>
      <c r="U603" s="9">
        <f t="shared" si="499"/>
        <v>0.54843944126785316</v>
      </c>
      <c r="V603" s="9">
        <f t="shared" si="499"/>
        <v>0.53506286952961279</v>
      </c>
      <c r="W603" s="9">
        <f t="shared" si="499"/>
        <v>0.52168629779137243</v>
      </c>
      <c r="X603" s="9">
        <f t="shared" si="499"/>
        <v>-1.6641525092046043</v>
      </c>
      <c r="Y603" s="9">
        <f t="shared" si="499"/>
        <v>-1.6775290809428447</v>
      </c>
      <c r="Z603" s="9">
        <f t="shared" si="499"/>
        <v>6.6613381477509392E-16</v>
      </c>
      <c r="AA603" s="9">
        <f t="shared" si="499"/>
        <v>6.6613381477509392E-16</v>
      </c>
      <c r="AB603" s="9">
        <f t="shared" si="499"/>
        <v>6.6613381477509392E-16</v>
      </c>
      <c r="AC603" s="526">
        <f t="shared" si="500"/>
        <v>2.663770905899257E-16</v>
      </c>
      <c r="AD603" s="9">
        <f t="shared" si="501"/>
        <v>2.663770905899257E-16</v>
      </c>
      <c r="AE603" s="9">
        <f t="shared" si="501"/>
        <v>2.4417899970743189E-16</v>
      </c>
      <c r="AF603" s="9">
        <f t="shared" si="501"/>
        <v>2.2198090882493808E-16</v>
      </c>
      <c r="AG603" s="9">
        <f t="shared" si="501"/>
        <v>1.9978281794244427E-16</v>
      </c>
      <c r="AH603" s="9">
        <f t="shared" si="501"/>
        <v>1.7758472705995047E-16</v>
      </c>
      <c r="AI603" s="9">
        <f t="shared" si="501"/>
        <v>1.5538663617745666E-16</v>
      </c>
      <c r="AJ603" s="9">
        <f t="shared" si="501"/>
        <v>1.3318854529496285E-16</v>
      </c>
      <c r="AK603" s="9">
        <f t="shared" si="501"/>
        <v>1.1099045441246904E-16</v>
      </c>
      <c r="AL603" s="9">
        <f t="shared" si="501"/>
        <v>8.8792363529975233E-17</v>
      </c>
      <c r="AM603" s="9">
        <f t="shared" si="501"/>
        <v>6.6594272647481425E-17</v>
      </c>
    </row>
    <row r="604" spans="1:39" outlineLevel="2">
      <c r="A604" s="11">
        <f>ROW()</f>
        <v>604</v>
      </c>
      <c r="C604" s="6" t="s">
        <v>5</v>
      </c>
      <c r="D604" s="39"/>
      <c r="E604" s="922">
        <v>0.13467395450991848</v>
      </c>
      <c r="F604" s="39"/>
      <c r="G604" s="39"/>
      <c r="H604" s="39"/>
      <c r="I604" s="9"/>
      <c r="J604" s="9"/>
      <c r="K604" s="9">
        <f t="shared" si="499"/>
        <v>0</v>
      </c>
      <c r="L604" s="9">
        <f t="shared" si="499"/>
        <v>1.347287479458616</v>
      </c>
      <c r="M604" s="9">
        <f t="shared" si="499"/>
        <v>0.96229019722291187</v>
      </c>
      <c r="N604" s="9">
        <f t="shared" si="499"/>
        <v>0.57729291498720769</v>
      </c>
      <c r="O604" s="9">
        <f t="shared" si="499"/>
        <v>0.53238333233858715</v>
      </c>
      <c r="P604" s="9">
        <f t="shared" si="499"/>
        <v>0.4874737496899666</v>
      </c>
      <c r="Q604" s="9">
        <f t="shared" si="499"/>
        <v>0.44256416704134605</v>
      </c>
      <c r="R604" s="9">
        <f t="shared" si="499"/>
        <v>0.3976545843927255</v>
      </c>
      <c r="S604" s="9">
        <f t="shared" si="499"/>
        <v>0.35274500174410495</v>
      </c>
      <c r="T604" s="9">
        <f t="shared" si="499"/>
        <v>0.3078354190954844</v>
      </c>
      <c r="U604" s="9">
        <f t="shared" si="499"/>
        <v>0.26724396564549424</v>
      </c>
      <c r="V604" s="9">
        <f t="shared" si="499"/>
        <v>0.25325144659569948</v>
      </c>
      <c r="W604" s="9">
        <f t="shared" si="499"/>
        <v>0.23925892754590475</v>
      </c>
      <c r="X604" s="9">
        <f t="shared" si="499"/>
        <v>0.22526640849611002</v>
      </c>
      <c r="Y604" s="9">
        <f t="shared" si="499"/>
        <v>0.21127388944631528</v>
      </c>
      <c r="Z604" s="9">
        <f t="shared" si="499"/>
        <v>0.19884601359653203</v>
      </c>
      <c r="AA604" s="9">
        <f t="shared" si="499"/>
        <v>0.18641813774674879</v>
      </c>
      <c r="AB604" s="9">
        <f t="shared" si="499"/>
        <v>0.17399026189696554</v>
      </c>
      <c r="AC604" s="526">
        <f t="shared" si="500"/>
        <v>0.16156238604718276</v>
      </c>
      <c r="AD604" s="9">
        <f t="shared" si="501"/>
        <v>0.14913451019739951</v>
      </c>
      <c r="AE604" s="9">
        <f t="shared" si="501"/>
        <v>0.13670663434761621</v>
      </c>
      <c r="AF604" s="9">
        <f t="shared" si="501"/>
        <v>0.12427875849783292</v>
      </c>
      <c r="AG604" s="9">
        <f t="shared" si="501"/>
        <v>0.11185088264804963</v>
      </c>
      <c r="AH604" s="9">
        <f t="shared" si="501"/>
        <v>9.9423006798266336E-2</v>
      </c>
      <c r="AI604" s="9">
        <f t="shared" si="501"/>
        <v>8.6995130948483046E-2</v>
      </c>
      <c r="AJ604" s="9">
        <f t="shared" si="501"/>
        <v>7.4567255098699756E-2</v>
      </c>
      <c r="AK604" s="9">
        <f t="shared" si="501"/>
        <v>6.2139379248916465E-2</v>
      </c>
      <c r="AL604" s="9">
        <f t="shared" si="501"/>
        <v>4.9711503399133175E-2</v>
      </c>
      <c r="AM604" s="9">
        <f t="shared" si="501"/>
        <v>3.7283627549349885E-2</v>
      </c>
    </row>
    <row r="605" spans="1:39" outlineLevel="2">
      <c r="A605" s="11">
        <f>ROW()</f>
        <v>605</v>
      </c>
      <c r="C605" s="6" t="s">
        <v>473</v>
      </c>
      <c r="D605" s="39"/>
      <c r="E605" s="922">
        <v>0</v>
      </c>
      <c r="F605" s="39"/>
      <c r="G605" s="39"/>
      <c r="H605" s="39"/>
      <c r="I605" s="9"/>
      <c r="J605" s="9"/>
      <c r="K605" s="9">
        <f t="shared" si="499"/>
        <v>0</v>
      </c>
      <c r="L605" s="9">
        <f t="shared" si="499"/>
        <v>0</v>
      </c>
      <c r="M605" s="9">
        <f t="shared" si="499"/>
        <v>0</v>
      </c>
      <c r="N605" s="9">
        <f t="shared" si="499"/>
        <v>0</v>
      </c>
      <c r="O605" s="9">
        <f t="shared" si="499"/>
        <v>0</v>
      </c>
      <c r="P605" s="9">
        <f t="shared" si="499"/>
        <v>0</v>
      </c>
      <c r="Q605" s="9">
        <f t="shared" si="499"/>
        <v>0</v>
      </c>
      <c r="R605" s="9">
        <f t="shared" si="499"/>
        <v>0</v>
      </c>
      <c r="S605" s="9">
        <f t="shared" si="499"/>
        <v>0</v>
      </c>
      <c r="T605" s="9">
        <f t="shared" si="499"/>
        <v>0</v>
      </c>
      <c r="U605" s="9">
        <f t="shared" si="499"/>
        <v>0</v>
      </c>
      <c r="V605" s="9">
        <f t="shared" si="499"/>
        <v>0</v>
      </c>
      <c r="W605" s="9">
        <f t="shared" si="499"/>
        <v>0</v>
      </c>
      <c r="X605" s="9">
        <f t="shared" si="499"/>
        <v>0</v>
      </c>
      <c r="Y605" s="9">
        <f t="shared" si="499"/>
        <v>0</v>
      </c>
      <c r="Z605" s="9">
        <f t="shared" si="499"/>
        <v>0</v>
      </c>
      <c r="AA605" s="9">
        <f t="shared" si="499"/>
        <v>0</v>
      </c>
      <c r="AB605" s="9">
        <f t="shared" si="499"/>
        <v>0</v>
      </c>
      <c r="AC605" s="526">
        <f t="shared" si="500"/>
        <v>0</v>
      </c>
      <c r="AD605" s="9">
        <f t="shared" si="501"/>
        <v>0</v>
      </c>
      <c r="AE605" s="9">
        <f t="shared" si="501"/>
        <v>0</v>
      </c>
      <c r="AF605" s="9">
        <f t="shared" si="501"/>
        <v>0</v>
      </c>
      <c r="AG605" s="9">
        <f t="shared" si="501"/>
        <v>0</v>
      </c>
      <c r="AH605" s="9">
        <f t="shared" si="501"/>
        <v>0</v>
      </c>
      <c r="AI605" s="9">
        <f t="shared" si="501"/>
        <v>0</v>
      </c>
      <c r="AJ605" s="9">
        <f t="shared" si="501"/>
        <v>0</v>
      </c>
      <c r="AK605" s="9">
        <f t="shared" si="501"/>
        <v>0</v>
      </c>
      <c r="AL605" s="9">
        <f t="shared" si="501"/>
        <v>0</v>
      </c>
      <c r="AM605" s="9">
        <f t="shared" si="501"/>
        <v>0</v>
      </c>
    </row>
    <row r="606" spans="1:39" outlineLevel="2">
      <c r="A606" s="11">
        <f>ROW()</f>
        <v>606</v>
      </c>
      <c r="C606" s="6" t="s">
        <v>474</v>
      </c>
      <c r="D606" s="39"/>
      <c r="E606" s="922">
        <v>0</v>
      </c>
      <c r="F606" s="39"/>
      <c r="G606" s="39"/>
      <c r="H606" s="39"/>
      <c r="I606" s="9"/>
      <c r="J606" s="9"/>
      <c r="K606" s="9">
        <f t="shared" si="499"/>
        <v>0</v>
      </c>
      <c r="L606" s="9">
        <f t="shared" si="499"/>
        <v>0</v>
      </c>
      <c r="M606" s="9">
        <f t="shared" si="499"/>
        <v>0</v>
      </c>
      <c r="N606" s="9">
        <f t="shared" si="499"/>
        <v>0</v>
      </c>
      <c r="O606" s="9">
        <f t="shared" si="499"/>
        <v>0</v>
      </c>
      <c r="P606" s="9">
        <f t="shared" si="499"/>
        <v>0</v>
      </c>
      <c r="Q606" s="9">
        <f t="shared" si="499"/>
        <v>0</v>
      </c>
      <c r="R606" s="9">
        <f t="shared" si="499"/>
        <v>0</v>
      </c>
      <c r="S606" s="9">
        <f t="shared" si="499"/>
        <v>0</v>
      </c>
      <c r="T606" s="9">
        <f t="shared" si="499"/>
        <v>0</v>
      </c>
      <c r="U606" s="9">
        <f t="shared" si="499"/>
        <v>0</v>
      </c>
      <c r="V606" s="9">
        <f t="shared" si="499"/>
        <v>0</v>
      </c>
      <c r="W606" s="9">
        <f t="shared" si="499"/>
        <v>0</v>
      </c>
      <c r="X606" s="9">
        <f t="shared" si="499"/>
        <v>0</v>
      </c>
      <c r="Y606" s="9">
        <f t="shared" si="499"/>
        <v>0</v>
      </c>
      <c r="Z606" s="9">
        <f t="shared" si="499"/>
        <v>0</v>
      </c>
      <c r="AA606" s="9">
        <f t="shared" si="499"/>
        <v>0</v>
      </c>
      <c r="AB606" s="9">
        <f t="shared" si="499"/>
        <v>0</v>
      </c>
      <c r="AC606" s="526">
        <f t="shared" si="500"/>
        <v>0</v>
      </c>
      <c r="AD606" s="9">
        <f t="shared" si="501"/>
        <v>0</v>
      </c>
      <c r="AE606" s="9">
        <f t="shared" si="501"/>
        <v>0</v>
      </c>
      <c r="AF606" s="9">
        <f t="shared" si="501"/>
        <v>0</v>
      </c>
      <c r="AG606" s="9">
        <f t="shared" si="501"/>
        <v>0</v>
      </c>
      <c r="AH606" s="9">
        <f t="shared" si="501"/>
        <v>0</v>
      </c>
      <c r="AI606" s="9">
        <f t="shared" ref="AI606:AM606" si="502">AH666</f>
        <v>0</v>
      </c>
      <c r="AJ606" s="9">
        <f t="shared" si="502"/>
        <v>0</v>
      </c>
      <c r="AK606" s="9">
        <f t="shared" si="502"/>
        <v>0</v>
      </c>
      <c r="AL606" s="9">
        <f t="shared" si="502"/>
        <v>0</v>
      </c>
      <c r="AM606" s="9">
        <f t="shared" si="502"/>
        <v>0</v>
      </c>
    </row>
    <row r="607" spans="1:39" outlineLevel="2">
      <c r="A607" s="11">
        <f>ROW()</f>
        <v>607</v>
      </c>
      <c r="C607" s="6" t="s">
        <v>477</v>
      </c>
      <c r="D607" s="39"/>
      <c r="E607" s="922">
        <v>0</v>
      </c>
      <c r="F607" s="39"/>
      <c r="G607" s="39"/>
      <c r="H607" s="39"/>
      <c r="I607" s="9"/>
      <c r="J607" s="9"/>
      <c r="K607" s="9">
        <f t="shared" si="499"/>
        <v>0</v>
      </c>
      <c r="L607" s="9">
        <f t="shared" si="499"/>
        <v>0</v>
      </c>
      <c r="M607" s="9">
        <f t="shared" si="499"/>
        <v>0</v>
      </c>
      <c r="N607" s="9">
        <f t="shared" si="499"/>
        <v>0</v>
      </c>
      <c r="O607" s="9">
        <f t="shared" si="499"/>
        <v>0</v>
      </c>
      <c r="P607" s="9">
        <f t="shared" si="499"/>
        <v>0</v>
      </c>
      <c r="Q607" s="9">
        <f t="shared" si="499"/>
        <v>0</v>
      </c>
      <c r="R607" s="9">
        <f t="shared" si="499"/>
        <v>0</v>
      </c>
      <c r="S607" s="9">
        <f t="shared" si="499"/>
        <v>0</v>
      </c>
      <c r="T607" s="9">
        <f t="shared" si="499"/>
        <v>0</v>
      </c>
      <c r="U607" s="9">
        <f t="shared" si="499"/>
        <v>0</v>
      </c>
      <c r="V607" s="9">
        <f t="shared" si="499"/>
        <v>0</v>
      </c>
      <c r="W607" s="9">
        <f t="shared" si="499"/>
        <v>0</v>
      </c>
      <c r="X607" s="9">
        <f t="shared" si="499"/>
        <v>0</v>
      </c>
      <c r="Y607" s="9">
        <f t="shared" si="499"/>
        <v>0</v>
      </c>
      <c r="Z607" s="9">
        <f t="shared" si="499"/>
        <v>0</v>
      </c>
      <c r="AA607" s="9">
        <f t="shared" si="499"/>
        <v>0</v>
      </c>
      <c r="AB607" s="9">
        <f t="shared" si="499"/>
        <v>0</v>
      </c>
      <c r="AC607" s="526">
        <f t="shared" si="500"/>
        <v>0</v>
      </c>
      <c r="AD607" s="9">
        <f t="shared" ref="AD607:AM610" si="503">AC667</f>
        <v>0</v>
      </c>
      <c r="AE607" s="9">
        <f t="shared" si="503"/>
        <v>0</v>
      </c>
      <c r="AF607" s="9">
        <f t="shared" si="503"/>
        <v>0</v>
      </c>
      <c r="AG607" s="9">
        <f t="shared" si="503"/>
        <v>0</v>
      </c>
      <c r="AH607" s="9">
        <f t="shared" si="503"/>
        <v>0</v>
      </c>
      <c r="AI607" s="9">
        <f t="shared" si="503"/>
        <v>0</v>
      </c>
      <c r="AJ607" s="9">
        <f t="shared" si="503"/>
        <v>0</v>
      </c>
      <c r="AK607" s="9">
        <f t="shared" si="503"/>
        <v>0</v>
      </c>
      <c r="AL607" s="9">
        <f t="shared" si="503"/>
        <v>0</v>
      </c>
      <c r="AM607" s="9">
        <f t="shared" si="503"/>
        <v>0</v>
      </c>
    </row>
    <row r="608" spans="1:39" outlineLevel="2">
      <c r="A608" s="11">
        <f>ROW()</f>
        <v>608</v>
      </c>
      <c r="C608" s="6" t="s">
        <v>511</v>
      </c>
      <c r="D608" s="39"/>
      <c r="E608" s="922">
        <v>0</v>
      </c>
      <c r="F608" s="39"/>
      <c r="G608" s="39"/>
      <c r="H608" s="39"/>
      <c r="I608" s="9"/>
      <c r="J608" s="9"/>
      <c r="K608" s="9">
        <f t="shared" si="499"/>
        <v>0</v>
      </c>
      <c r="L608" s="9">
        <f t="shared" si="499"/>
        <v>0</v>
      </c>
      <c r="M608" s="9">
        <f t="shared" si="499"/>
        <v>0</v>
      </c>
      <c r="N608" s="9">
        <f t="shared" si="499"/>
        <v>0</v>
      </c>
      <c r="O608" s="9">
        <f t="shared" si="499"/>
        <v>0</v>
      </c>
      <c r="P608" s="9">
        <f t="shared" si="499"/>
        <v>0</v>
      </c>
      <c r="Q608" s="9">
        <f t="shared" si="499"/>
        <v>0</v>
      </c>
      <c r="R608" s="9">
        <f t="shared" si="499"/>
        <v>0</v>
      </c>
      <c r="S608" s="9">
        <f t="shared" si="499"/>
        <v>0</v>
      </c>
      <c r="T608" s="9">
        <f t="shared" si="499"/>
        <v>0</v>
      </c>
      <c r="U608" s="9">
        <f t="shared" si="499"/>
        <v>0</v>
      </c>
      <c r="V608" s="9">
        <f t="shared" si="499"/>
        <v>0</v>
      </c>
      <c r="W608" s="9">
        <f t="shared" si="499"/>
        <v>0</v>
      </c>
      <c r="X608" s="9">
        <f t="shared" si="499"/>
        <v>0</v>
      </c>
      <c r="Y608" s="9">
        <f t="shared" si="499"/>
        <v>0</v>
      </c>
      <c r="Z608" s="9">
        <f t="shared" si="499"/>
        <v>0</v>
      </c>
      <c r="AA608" s="9">
        <f t="shared" si="499"/>
        <v>0</v>
      </c>
      <c r="AB608" s="9">
        <f t="shared" si="499"/>
        <v>0</v>
      </c>
      <c r="AC608" s="526">
        <f t="shared" si="500"/>
        <v>0</v>
      </c>
      <c r="AD608" s="9">
        <f t="shared" si="503"/>
        <v>0</v>
      </c>
      <c r="AE608" s="9">
        <f t="shared" si="503"/>
        <v>0</v>
      </c>
      <c r="AF608" s="9">
        <f t="shared" si="503"/>
        <v>0</v>
      </c>
      <c r="AG608" s="9">
        <f t="shared" si="503"/>
        <v>0</v>
      </c>
      <c r="AH608" s="9">
        <f t="shared" si="503"/>
        <v>0</v>
      </c>
      <c r="AI608" s="9">
        <f t="shared" si="503"/>
        <v>0</v>
      </c>
      <c r="AJ608" s="9">
        <f t="shared" si="503"/>
        <v>0</v>
      </c>
      <c r="AK608" s="9">
        <f t="shared" si="503"/>
        <v>0</v>
      </c>
      <c r="AL608" s="9">
        <f t="shared" si="503"/>
        <v>0</v>
      </c>
      <c r="AM608" s="9">
        <f t="shared" si="503"/>
        <v>0</v>
      </c>
    </row>
    <row r="609" spans="1:39" outlineLevel="2">
      <c r="A609" s="11">
        <f>ROW()</f>
        <v>609</v>
      </c>
      <c r="C609" s="6" t="s">
        <v>655</v>
      </c>
      <c r="D609" s="39"/>
      <c r="E609" s="922"/>
      <c r="F609" s="39"/>
      <c r="G609" s="39"/>
      <c r="H609" s="3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526"/>
      <c r="AD609" s="9"/>
      <c r="AE609" s="9"/>
      <c r="AF609" s="9"/>
      <c r="AG609" s="9"/>
      <c r="AH609" s="9">
        <f t="shared" si="503"/>
        <v>0</v>
      </c>
      <c r="AI609" s="9">
        <f t="shared" si="503"/>
        <v>0</v>
      </c>
      <c r="AJ609" s="9">
        <f t="shared" si="503"/>
        <v>0</v>
      </c>
      <c r="AK609" s="9">
        <f t="shared" si="503"/>
        <v>0</v>
      </c>
      <c r="AL609" s="9">
        <f t="shared" si="503"/>
        <v>0</v>
      </c>
      <c r="AM609" s="9">
        <f t="shared" si="503"/>
        <v>0</v>
      </c>
    </row>
    <row r="610" spans="1:39" outlineLevel="2">
      <c r="A610" s="11">
        <f>ROW()</f>
        <v>610</v>
      </c>
      <c r="C610" s="6" t="s">
        <v>656</v>
      </c>
      <c r="D610" s="39"/>
      <c r="E610" s="922"/>
      <c r="F610" s="39"/>
      <c r="G610" s="39"/>
      <c r="H610" s="3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526"/>
      <c r="AD610" s="9"/>
      <c r="AE610" s="9"/>
      <c r="AF610" s="9"/>
      <c r="AG610" s="9"/>
      <c r="AH610" s="9"/>
      <c r="AI610" s="9">
        <f t="shared" si="503"/>
        <v>0</v>
      </c>
      <c r="AJ610" s="9">
        <f t="shared" si="503"/>
        <v>0</v>
      </c>
      <c r="AK610" s="9">
        <f t="shared" si="503"/>
        <v>0</v>
      </c>
      <c r="AL610" s="9">
        <f t="shared" si="503"/>
        <v>0</v>
      </c>
      <c r="AM610" s="9">
        <f t="shared" si="503"/>
        <v>0</v>
      </c>
    </row>
    <row r="611" spans="1:39" outlineLevel="2">
      <c r="A611" s="11">
        <f>ROW()</f>
        <v>611</v>
      </c>
      <c r="C611" s="6" t="s">
        <v>667</v>
      </c>
      <c r="D611" s="39"/>
      <c r="E611" s="922"/>
      <c r="F611" s="39"/>
      <c r="G611" s="39"/>
      <c r="H611" s="3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526"/>
      <c r="AD611" s="9"/>
      <c r="AE611" s="9"/>
      <c r="AF611" s="9"/>
      <c r="AG611" s="9"/>
      <c r="AH611" s="9"/>
      <c r="AI611" s="9">
        <f t="shared" ref="AI611" si="504">AH671</f>
        <v>0</v>
      </c>
      <c r="AJ611" s="9">
        <f t="shared" ref="AJ611" si="505">AI671</f>
        <v>0</v>
      </c>
      <c r="AK611" s="9">
        <f t="shared" ref="AK611" si="506">AJ671</f>
        <v>0</v>
      </c>
      <c r="AL611" s="9">
        <f t="shared" ref="AL611" si="507">AK671</f>
        <v>0</v>
      </c>
      <c r="AM611" s="9">
        <f t="shared" ref="AM611" si="508">AL671</f>
        <v>0</v>
      </c>
    </row>
    <row r="612" spans="1:39" outlineLevel="2">
      <c r="A612" s="11">
        <f>ROW()</f>
        <v>612</v>
      </c>
      <c r="C612" s="6" t="s">
        <v>212</v>
      </c>
      <c r="D612" s="39"/>
      <c r="E612" s="922">
        <v>0</v>
      </c>
      <c r="F612" s="39"/>
      <c r="G612" s="39"/>
      <c r="H612" s="39"/>
      <c r="I612" s="9"/>
      <c r="J612" s="9"/>
      <c r="K612" s="9">
        <f t="shared" ref="K612:Z613" si="509">J672</f>
        <v>0</v>
      </c>
      <c r="L612" s="9">
        <f t="shared" si="509"/>
        <v>0</v>
      </c>
      <c r="M612" s="9">
        <f t="shared" si="509"/>
        <v>0</v>
      </c>
      <c r="N612" s="9">
        <f t="shared" si="509"/>
        <v>0</v>
      </c>
      <c r="O612" s="9">
        <f t="shared" si="509"/>
        <v>0</v>
      </c>
      <c r="P612" s="9">
        <f t="shared" si="509"/>
        <v>0</v>
      </c>
      <c r="Q612" s="9">
        <f t="shared" si="509"/>
        <v>0</v>
      </c>
      <c r="R612" s="9">
        <f t="shared" si="509"/>
        <v>0</v>
      </c>
      <c r="S612" s="9">
        <f t="shared" si="509"/>
        <v>0</v>
      </c>
      <c r="T612" s="9">
        <f t="shared" si="509"/>
        <v>0</v>
      </c>
      <c r="U612" s="9">
        <f t="shared" si="509"/>
        <v>0</v>
      </c>
      <c r="V612" s="9">
        <f t="shared" si="509"/>
        <v>0</v>
      </c>
      <c r="W612" s="9">
        <f t="shared" si="509"/>
        <v>0</v>
      </c>
      <c r="X612" s="9">
        <f t="shared" si="509"/>
        <v>0</v>
      </c>
      <c r="Y612" s="9">
        <f t="shared" si="509"/>
        <v>0</v>
      </c>
      <c r="Z612" s="9">
        <f t="shared" si="509"/>
        <v>0</v>
      </c>
      <c r="AA612" s="9">
        <f t="shared" ref="AA612:AB613" si="510">Z672</f>
        <v>0</v>
      </c>
      <c r="AB612" s="9">
        <f t="shared" si="510"/>
        <v>0</v>
      </c>
      <c r="AC612" s="526">
        <f t="shared" si="500"/>
        <v>0</v>
      </c>
      <c r="AD612" s="9">
        <f t="shared" ref="AD612:AM613" si="511">AC672</f>
        <v>0</v>
      </c>
      <c r="AE612" s="9">
        <f t="shared" si="511"/>
        <v>0</v>
      </c>
      <c r="AF612" s="9">
        <f t="shared" si="511"/>
        <v>0</v>
      </c>
      <c r="AG612" s="9">
        <f t="shared" si="511"/>
        <v>0</v>
      </c>
      <c r="AH612" s="9">
        <f t="shared" si="511"/>
        <v>0</v>
      </c>
      <c r="AI612" s="9">
        <f t="shared" si="511"/>
        <v>0</v>
      </c>
      <c r="AJ612" s="9">
        <f t="shared" si="511"/>
        <v>0</v>
      </c>
      <c r="AK612" s="9">
        <f t="shared" si="511"/>
        <v>0</v>
      </c>
      <c r="AL612" s="9">
        <f t="shared" si="511"/>
        <v>0</v>
      </c>
      <c r="AM612" s="9">
        <f t="shared" si="511"/>
        <v>0</v>
      </c>
    </row>
    <row r="613" spans="1:39" outlineLevel="2">
      <c r="A613" s="11">
        <f>ROW()</f>
        <v>613</v>
      </c>
      <c r="C613" s="30" t="s">
        <v>362</v>
      </c>
      <c r="D613" s="90"/>
      <c r="E613" s="925">
        <v>0</v>
      </c>
      <c r="F613" s="90"/>
      <c r="G613" s="90"/>
      <c r="H613" s="90"/>
      <c r="I613" s="15"/>
      <c r="J613" s="15"/>
      <c r="K613" s="15">
        <f t="shared" si="509"/>
        <v>0</v>
      </c>
      <c r="L613" s="15">
        <f t="shared" si="509"/>
        <v>0</v>
      </c>
      <c r="M613" s="15">
        <f t="shared" si="509"/>
        <v>0</v>
      </c>
      <c r="N613" s="15">
        <f t="shared" si="509"/>
        <v>0</v>
      </c>
      <c r="O613" s="15">
        <f t="shared" si="509"/>
        <v>0</v>
      </c>
      <c r="P613" s="15">
        <f t="shared" si="509"/>
        <v>0</v>
      </c>
      <c r="Q613" s="15">
        <f t="shared" si="509"/>
        <v>0</v>
      </c>
      <c r="R613" s="15">
        <f t="shared" si="509"/>
        <v>0</v>
      </c>
      <c r="S613" s="15">
        <f t="shared" si="509"/>
        <v>0</v>
      </c>
      <c r="T613" s="15">
        <f t="shared" si="509"/>
        <v>0</v>
      </c>
      <c r="U613" s="15">
        <f t="shared" si="509"/>
        <v>0</v>
      </c>
      <c r="V613" s="15">
        <f t="shared" si="509"/>
        <v>0</v>
      </c>
      <c r="W613" s="15">
        <f t="shared" si="509"/>
        <v>0</v>
      </c>
      <c r="X613" s="15">
        <f t="shared" si="509"/>
        <v>0</v>
      </c>
      <c r="Y613" s="15">
        <f t="shared" si="509"/>
        <v>0</v>
      </c>
      <c r="Z613" s="15">
        <f t="shared" si="509"/>
        <v>0</v>
      </c>
      <c r="AA613" s="15">
        <f t="shared" si="510"/>
        <v>0</v>
      </c>
      <c r="AB613" s="15">
        <f t="shared" si="510"/>
        <v>0</v>
      </c>
      <c r="AC613" s="527">
        <f t="shared" si="500"/>
        <v>0</v>
      </c>
      <c r="AD613" s="15">
        <f t="shared" si="511"/>
        <v>0</v>
      </c>
      <c r="AE613" s="15">
        <f t="shared" si="511"/>
        <v>0</v>
      </c>
      <c r="AF613" s="15">
        <f t="shared" si="511"/>
        <v>0</v>
      </c>
      <c r="AG613" s="15">
        <f t="shared" si="511"/>
        <v>0</v>
      </c>
      <c r="AH613" s="15">
        <f t="shared" si="511"/>
        <v>0</v>
      </c>
      <c r="AI613" s="15">
        <f t="shared" si="511"/>
        <v>0</v>
      </c>
      <c r="AJ613" s="15">
        <f t="shared" si="511"/>
        <v>0</v>
      </c>
      <c r="AK613" s="15">
        <f t="shared" si="511"/>
        <v>0</v>
      </c>
      <c r="AL613" s="15">
        <f t="shared" si="511"/>
        <v>0</v>
      </c>
      <c r="AM613" s="15">
        <f t="shared" si="511"/>
        <v>0</v>
      </c>
    </row>
    <row r="614" spans="1:39" outlineLevel="2">
      <c r="A614" s="11">
        <f>ROW()</f>
        <v>614</v>
      </c>
      <c r="C614" s="6" t="s">
        <v>1</v>
      </c>
      <c r="D614" s="39"/>
      <c r="E614" s="39">
        <v>0.20300556040123874</v>
      </c>
      <c r="F614" s="39"/>
      <c r="G614" s="39"/>
      <c r="H614" s="39"/>
      <c r="I614" s="9"/>
      <c r="J614" s="9"/>
      <c r="K614" s="9">
        <f t="shared" ref="K614:AM614" si="512">SUM(K601:K613)</f>
        <v>0</v>
      </c>
      <c r="L614" s="9">
        <f t="shared" si="512"/>
        <v>2.2548180525612085</v>
      </c>
      <c r="M614" s="9">
        <f t="shared" si="512"/>
        <v>1.5637267772512935</v>
      </c>
      <c r="N614" s="9">
        <f t="shared" si="512"/>
        <v>0.87263550194137829</v>
      </c>
      <c r="O614" s="9">
        <f t="shared" si="512"/>
        <v>0.81322481117292744</v>
      </c>
      <c r="P614" s="9">
        <f t="shared" si="512"/>
        <v>0.75381412040447637</v>
      </c>
      <c r="Q614" s="9">
        <f t="shared" si="512"/>
        <v>0.69440342963602553</v>
      </c>
      <c r="R614" s="9">
        <f t="shared" si="512"/>
        <v>0.63499273886757446</v>
      </c>
      <c r="S614" s="9">
        <f t="shared" si="512"/>
        <v>0.57558204809912361</v>
      </c>
      <c r="T614" s="9">
        <f t="shared" si="512"/>
        <v>0.96554601908522686</v>
      </c>
      <c r="U614" s="9">
        <f t="shared" si="512"/>
        <v>0.91003130701016333</v>
      </c>
      <c r="V614" s="9">
        <f t="shared" si="512"/>
        <v>0.88111552933529524</v>
      </c>
      <c r="W614" s="9">
        <f t="shared" si="512"/>
        <v>0.85219975166042705</v>
      </c>
      <c r="X614" s="9">
        <f t="shared" si="512"/>
        <v>-1.3491782612721774</v>
      </c>
      <c r="Y614" s="9">
        <f t="shared" si="512"/>
        <v>-1.3780940389470455</v>
      </c>
      <c r="Z614" s="9">
        <f t="shared" si="512"/>
        <v>0.28546047925918344</v>
      </c>
      <c r="AA614" s="9">
        <f t="shared" si="512"/>
        <v>0.27148591652256715</v>
      </c>
      <c r="AB614" s="9">
        <f t="shared" si="512"/>
        <v>0.25751135378595086</v>
      </c>
      <c r="AC614" s="9">
        <f t="shared" si="512"/>
        <v>0.24353679104933462</v>
      </c>
      <c r="AD614" s="9">
        <f t="shared" si="512"/>
        <v>0.22956222831271833</v>
      </c>
      <c r="AE614" s="9">
        <f t="shared" si="512"/>
        <v>0.21521940679352264</v>
      </c>
      <c r="AF614" s="9">
        <f t="shared" si="512"/>
        <v>0.200876585274327</v>
      </c>
      <c r="AG614" s="9">
        <f t="shared" si="512"/>
        <v>0.18653376375513131</v>
      </c>
      <c r="AH614" s="9">
        <f t="shared" ref="AH614" si="513">SUM(AH601:AH613)</f>
        <v>0.17219094223593567</v>
      </c>
      <c r="AI614" s="9">
        <f t="shared" si="512"/>
        <v>0.15784812071674001</v>
      </c>
      <c r="AJ614" s="9">
        <f t="shared" si="512"/>
        <v>0.14350529919754434</v>
      </c>
      <c r="AK614" s="9">
        <f t="shared" si="512"/>
        <v>0.12916247767834871</v>
      </c>
      <c r="AL614" s="9">
        <f t="shared" si="512"/>
        <v>0.11481965615915303</v>
      </c>
      <c r="AM614" s="9">
        <f t="shared" si="512"/>
        <v>0.10047683463995738</v>
      </c>
    </row>
    <row r="615" spans="1:39" outlineLevel="2">
      <c r="A615" s="11">
        <f>ROW()</f>
        <v>615</v>
      </c>
      <c r="B615" s="343" t="s">
        <v>31</v>
      </c>
      <c r="D615" s="39"/>
      <c r="E615" s="39"/>
      <c r="F615" s="39"/>
      <c r="G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</row>
    <row r="616" spans="1:39" outlineLevel="2">
      <c r="A616" s="11">
        <f>ROW()</f>
        <v>616</v>
      </c>
      <c r="C616" s="6" t="s">
        <v>2</v>
      </c>
      <c r="D616" s="39"/>
      <c r="E616" s="922"/>
      <c r="F616" s="39"/>
      <c r="G616" s="39"/>
      <c r="I616" s="39"/>
      <c r="J616" s="39"/>
      <c r="K616" s="39">
        <f>K$279</f>
        <v>0.11485458605727582</v>
      </c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</row>
    <row r="617" spans="1:39" outlineLevel="2">
      <c r="A617" s="11">
        <f>ROW()</f>
        <v>617</v>
      </c>
      <c r="C617" s="6" t="s">
        <v>3</v>
      </c>
      <c r="D617" s="39"/>
      <c r="E617" s="922"/>
      <c r="F617" s="39"/>
      <c r="G617" s="39"/>
      <c r="I617" s="39"/>
      <c r="J617" s="39"/>
      <c r="K617" s="39">
        <f>K$280</f>
        <v>0.14965957109470551</v>
      </c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</row>
    <row r="618" spans="1:39" outlineLevel="2">
      <c r="A618" s="11">
        <f>ROW()</f>
        <v>618</v>
      </c>
      <c r="C618" s="6" t="s">
        <v>4</v>
      </c>
      <c r="D618" s="39"/>
      <c r="E618" s="922"/>
      <c r="F618" s="39"/>
      <c r="G618" s="39"/>
      <c r="I618" s="39"/>
      <c r="J618" s="39"/>
      <c r="K618" s="39">
        <f>K$281</f>
        <v>0.64301641595061099</v>
      </c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</row>
    <row r="619" spans="1:39" outlineLevel="2">
      <c r="A619" s="11">
        <f>ROW()</f>
        <v>619</v>
      </c>
      <c r="C619" s="6" t="s">
        <v>5</v>
      </c>
      <c r="D619" s="39"/>
      <c r="E619" s="922"/>
      <c r="F619" s="39"/>
      <c r="G619" s="39"/>
      <c r="I619" s="39"/>
      <c r="J619" s="39"/>
      <c r="K619" s="39">
        <f>K$282</f>
        <v>1.347287479458616</v>
      </c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</row>
    <row r="620" spans="1:39" outlineLevel="2">
      <c r="A620" s="11">
        <f>ROW()</f>
        <v>620</v>
      </c>
      <c r="C620" s="6" t="s">
        <v>473</v>
      </c>
      <c r="D620" s="39"/>
      <c r="E620" s="922"/>
      <c r="F620" s="39"/>
      <c r="G620" s="39"/>
      <c r="I620" s="39"/>
      <c r="J620" s="39"/>
      <c r="K620" s="39">
        <f>K$283</f>
        <v>0</v>
      </c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</row>
    <row r="621" spans="1:39" outlineLevel="2">
      <c r="A621" s="11">
        <f>ROW()</f>
        <v>621</v>
      </c>
      <c r="C621" s="6" t="s">
        <v>474</v>
      </c>
      <c r="D621" s="39"/>
      <c r="E621" s="922"/>
      <c r="F621" s="39"/>
      <c r="G621" s="39"/>
      <c r="I621" s="39"/>
      <c r="J621" s="39"/>
      <c r="K621" s="39">
        <f>K$284</f>
        <v>0</v>
      </c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</row>
    <row r="622" spans="1:39" outlineLevel="2">
      <c r="A622" s="11">
        <f>ROW()</f>
        <v>622</v>
      </c>
      <c r="C622" s="6" t="s">
        <v>477</v>
      </c>
      <c r="D622" s="39"/>
      <c r="E622" s="922"/>
      <c r="F622" s="39"/>
      <c r="G622" s="39"/>
      <c r="I622" s="39"/>
      <c r="J622" s="39"/>
      <c r="K622" s="39">
        <f>K$285</f>
        <v>0</v>
      </c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</row>
    <row r="623" spans="1:39" outlineLevel="2">
      <c r="A623" s="11">
        <f>ROW()</f>
        <v>623</v>
      </c>
      <c r="C623" s="6" t="s">
        <v>511</v>
      </c>
      <c r="D623" s="39"/>
      <c r="E623" s="922"/>
      <c r="F623" s="39"/>
      <c r="G623" s="39"/>
      <c r="I623" s="39"/>
      <c r="J623" s="39"/>
      <c r="K623" s="39">
        <f>K$286</f>
        <v>0</v>
      </c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</row>
    <row r="624" spans="1:39" outlineLevel="2">
      <c r="A624" s="11">
        <f>ROW()</f>
        <v>624</v>
      </c>
      <c r="C624" s="6" t="s">
        <v>655</v>
      </c>
      <c r="D624" s="39"/>
      <c r="E624" s="922"/>
      <c r="F624" s="39"/>
      <c r="G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</row>
    <row r="625" spans="1:39" outlineLevel="2">
      <c r="A625" s="11">
        <f>ROW()</f>
        <v>625</v>
      </c>
      <c r="C625" s="6" t="s">
        <v>656</v>
      </c>
      <c r="D625" s="39"/>
      <c r="E625" s="922"/>
      <c r="F625" s="39"/>
      <c r="G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</row>
    <row r="626" spans="1:39" outlineLevel="2">
      <c r="A626" s="11">
        <f>ROW()</f>
        <v>626</v>
      </c>
      <c r="C626" s="6" t="s">
        <v>667</v>
      </c>
      <c r="D626" s="39"/>
      <c r="E626" s="922"/>
      <c r="F626" s="39"/>
      <c r="G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</row>
    <row r="627" spans="1:39" outlineLevel="2">
      <c r="A627" s="11">
        <f>ROW()</f>
        <v>627</v>
      </c>
      <c r="C627" s="6" t="s">
        <v>212</v>
      </c>
      <c r="D627" s="39"/>
      <c r="E627" s="922"/>
      <c r="F627" s="39"/>
      <c r="G627" s="39"/>
      <c r="I627" s="39"/>
      <c r="J627" s="39"/>
      <c r="K627" s="39">
        <f>K$290</f>
        <v>0</v>
      </c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</row>
    <row r="628" spans="1:39" outlineLevel="2">
      <c r="A628" s="11">
        <f>ROW()</f>
        <v>628</v>
      </c>
      <c r="C628" s="30" t="s">
        <v>362</v>
      </c>
      <c r="D628" s="90"/>
      <c r="E628" s="925"/>
      <c r="F628" s="90"/>
      <c r="G628" s="90"/>
      <c r="H628" s="90"/>
      <c r="I628" s="90"/>
      <c r="J628" s="90"/>
      <c r="K628" s="90">
        <f>K$291</f>
        <v>0</v>
      </c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  <c r="AC628" s="90"/>
      <c r="AD628" s="90"/>
      <c r="AE628" s="90"/>
      <c r="AF628" s="90"/>
      <c r="AG628" s="90"/>
      <c r="AH628" s="90"/>
      <c r="AI628" s="90"/>
      <c r="AJ628" s="90"/>
      <c r="AK628" s="90"/>
      <c r="AL628" s="90"/>
      <c r="AM628" s="90"/>
    </row>
    <row r="629" spans="1:39" outlineLevel="2">
      <c r="A629" s="11">
        <f>ROW()</f>
        <v>629</v>
      </c>
      <c r="C629" s="6" t="s">
        <v>1</v>
      </c>
      <c r="D629" s="39"/>
      <c r="E629" s="39"/>
      <c r="F629" s="39"/>
      <c r="G629" s="39"/>
      <c r="H629" s="39"/>
      <c r="I629" s="9"/>
      <c r="J629" s="39"/>
      <c r="K629" s="9">
        <f t="shared" ref="K629" si="514">SUM(K616:K628)</f>
        <v>2.2548180525612085</v>
      </c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</row>
    <row r="630" spans="1:39" outlineLevel="2">
      <c r="A630" s="11">
        <f>ROW()</f>
        <v>630</v>
      </c>
      <c r="B630" s="343" t="s">
        <v>657</v>
      </c>
      <c r="D630" s="39"/>
      <c r="E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</row>
    <row r="631" spans="1:39" outlineLevel="2">
      <c r="A631" s="11">
        <f>ROW()</f>
        <v>631</v>
      </c>
      <c r="C631" s="6" t="s">
        <v>2</v>
      </c>
      <c r="D631" s="39"/>
      <c r="E631" s="922">
        <v>0</v>
      </c>
      <c r="F631" s="31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13">
        <f>-Inputs!T2136</f>
        <v>0</v>
      </c>
      <c r="U631" s="13">
        <f>-Inputs!U2136</f>
        <v>0</v>
      </c>
      <c r="V631" s="13">
        <f>-Inputs!V2136</f>
        <v>0</v>
      </c>
      <c r="W631" s="13">
        <f>-Inputs!W2136</f>
        <v>0</v>
      </c>
      <c r="X631" s="13">
        <f>-Inputs!X2136</f>
        <v>0</v>
      </c>
      <c r="Y631" s="13">
        <f>-Inputs!Y2136</f>
        <v>0</v>
      </c>
      <c r="Z631" s="13">
        <f>-Inputs!Z2136</f>
        <v>0</v>
      </c>
      <c r="AA631" s="13">
        <f>-Inputs!AA2136</f>
        <v>0</v>
      </c>
      <c r="AB631" s="13">
        <f>-Inputs!AB2136</f>
        <v>0</v>
      </c>
      <c r="AC631" s="526">
        <f t="shared" ref="AC631:AC643" si="515">$E631*$E$51</f>
        <v>0</v>
      </c>
      <c r="AD631" s="13">
        <f>-Inputs!AD2136</f>
        <v>0</v>
      </c>
      <c r="AE631" s="13">
        <f>-Inputs!AE2136</f>
        <v>0</v>
      </c>
      <c r="AF631" s="13">
        <f>-Inputs!AF2136</f>
        <v>0</v>
      </c>
      <c r="AG631" s="13">
        <f>-Inputs!AG2136</f>
        <v>0</v>
      </c>
      <c r="AH631" s="13">
        <f>-Inputs!AH2136</f>
        <v>0</v>
      </c>
      <c r="AI631" s="13">
        <f>-Inputs!AI2136</f>
        <v>0</v>
      </c>
      <c r="AJ631" s="13">
        <f>-Inputs!AJ2136</f>
        <v>0</v>
      </c>
      <c r="AK631" s="13">
        <f>-Inputs!AK2136</f>
        <v>0</v>
      </c>
      <c r="AL631" s="13">
        <f>-Inputs!AL2136</f>
        <v>0</v>
      </c>
      <c r="AM631" s="13">
        <f>-Inputs!AM2136</f>
        <v>0</v>
      </c>
    </row>
    <row r="632" spans="1:39" outlineLevel="2">
      <c r="A632" s="11">
        <f>ROW()</f>
        <v>632</v>
      </c>
      <c r="C632" s="6" t="s">
        <v>3</v>
      </c>
      <c r="D632" s="39"/>
      <c r="E632" s="922">
        <v>0</v>
      </c>
      <c r="F632" s="31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13">
        <f>-Inputs!T2137</f>
        <v>0</v>
      </c>
      <c r="U632" s="13">
        <f>-Inputs!U2137</f>
        <v>0</v>
      </c>
      <c r="V632" s="13">
        <f>-Inputs!V2137</f>
        <v>0</v>
      </c>
      <c r="W632" s="13">
        <f>-Inputs!W2137</f>
        <v>0</v>
      </c>
      <c r="X632" s="13">
        <f>-Inputs!X2137</f>
        <v>0</v>
      </c>
      <c r="Y632" s="13">
        <f>-Inputs!Y2137</f>
        <v>0</v>
      </c>
      <c r="Z632" s="13">
        <f>-Inputs!Z2137</f>
        <v>0</v>
      </c>
      <c r="AA632" s="13">
        <f>-Inputs!AA2137</f>
        <v>0</v>
      </c>
      <c r="AB632" s="13">
        <f>-Inputs!AB2137</f>
        <v>0</v>
      </c>
      <c r="AC632" s="526">
        <f t="shared" si="515"/>
        <v>0</v>
      </c>
      <c r="AD632" s="13">
        <f>-Inputs!AD2137</f>
        <v>0</v>
      </c>
      <c r="AE632" s="13">
        <f>-Inputs!AE2137</f>
        <v>0</v>
      </c>
      <c r="AF632" s="13">
        <f>-Inputs!AF2137</f>
        <v>0</v>
      </c>
      <c r="AG632" s="13">
        <f>-Inputs!AG2137</f>
        <v>0</v>
      </c>
      <c r="AH632" s="13">
        <f>-Inputs!AH2137</f>
        <v>0</v>
      </c>
      <c r="AI632" s="13">
        <f>-Inputs!AI2137</f>
        <v>0</v>
      </c>
      <c r="AJ632" s="13">
        <f>-Inputs!AJ2137</f>
        <v>0</v>
      </c>
      <c r="AK632" s="13">
        <f>-Inputs!AK2137</f>
        <v>0</v>
      </c>
      <c r="AL632" s="13">
        <f>-Inputs!AL2137</f>
        <v>0</v>
      </c>
      <c r="AM632" s="13">
        <f>-Inputs!AM2137</f>
        <v>0</v>
      </c>
    </row>
    <row r="633" spans="1:39" outlineLevel="2">
      <c r="A633" s="11">
        <f>ROW()</f>
        <v>633</v>
      </c>
      <c r="C633" s="6" t="s">
        <v>4</v>
      </c>
      <c r="D633" s="39"/>
      <c r="E633" s="922">
        <v>0</v>
      </c>
      <c r="F633" s="31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13">
        <f>-Inputs!T2138</f>
        <v>0</v>
      </c>
      <c r="U633" s="13">
        <f>-Inputs!U2138</f>
        <v>0</v>
      </c>
      <c r="V633" s="13">
        <f>-Inputs!V2138</f>
        <v>0</v>
      </c>
      <c r="W633" s="13">
        <f>-Inputs!W2138</f>
        <v>-2.1724622352577363</v>
      </c>
      <c r="X633" s="13">
        <f>-Inputs!X2138</f>
        <v>0</v>
      </c>
      <c r="Y633" s="13">
        <f>-Inputs!Y2138</f>
        <v>0</v>
      </c>
      <c r="Z633" s="13">
        <f>-Inputs!Z2138</f>
        <v>0</v>
      </c>
      <c r="AA633" s="13">
        <f>-Inputs!AA2138</f>
        <v>0</v>
      </c>
      <c r="AB633" s="13">
        <f>-Inputs!AB2138</f>
        <v>0</v>
      </c>
      <c r="AC633" s="526">
        <f t="shared" si="515"/>
        <v>0</v>
      </c>
      <c r="AD633" s="13">
        <f>-Inputs!AD2138</f>
        <v>0</v>
      </c>
      <c r="AE633" s="13">
        <f>-Inputs!AE2138</f>
        <v>0</v>
      </c>
      <c r="AF633" s="13">
        <f>-Inputs!AF2138</f>
        <v>0</v>
      </c>
      <c r="AG633" s="13">
        <f>-Inputs!AG2138</f>
        <v>0</v>
      </c>
      <c r="AH633" s="13">
        <f>-Inputs!AH2138</f>
        <v>0</v>
      </c>
      <c r="AI633" s="13">
        <f>-Inputs!AI2138</f>
        <v>0</v>
      </c>
      <c r="AJ633" s="13">
        <f>-Inputs!AJ2138</f>
        <v>0</v>
      </c>
      <c r="AK633" s="13">
        <f>-Inputs!AK2138</f>
        <v>0</v>
      </c>
      <c r="AL633" s="13">
        <f>-Inputs!AL2138</f>
        <v>0</v>
      </c>
      <c r="AM633" s="13">
        <f>-Inputs!AM2138</f>
        <v>0</v>
      </c>
    </row>
    <row r="634" spans="1:39" outlineLevel="2">
      <c r="A634" s="11">
        <f>ROW()</f>
        <v>634</v>
      </c>
      <c r="C634" s="6" t="s">
        <v>5</v>
      </c>
      <c r="D634" s="39"/>
      <c r="E634" s="922">
        <v>0</v>
      </c>
      <c r="F634" s="31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13">
        <f>-Inputs!T2139</f>
        <v>-2.6598934400195375E-2</v>
      </c>
      <c r="U634" s="13">
        <f>-Inputs!U2139</f>
        <v>0</v>
      </c>
      <c r="V634" s="13">
        <f>-Inputs!V2139</f>
        <v>0</v>
      </c>
      <c r="W634" s="13">
        <f>-Inputs!W2139</f>
        <v>0</v>
      </c>
      <c r="X634" s="13">
        <f>-Inputs!X2139</f>
        <v>0</v>
      </c>
      <c r="Y634" s="13">
        <f>-Inputs!Y2139</f>
        <v>0</v>
      </c>
      <c r="Z634" s="13">
        <f>-Inputs!Z2139</f>
        <v>0</v>
      </c>
      <c r="AA634" s="13">
        <f>-Inputs!AA2139</f>
        <v>0</v>
      </c>
      <c r="AB634" s="13">
        <f>-Inputs!AB2139</f>
        <v>0</v>
      </c>
      <c r="AC634" s="526">
        <f t="shared" si="515"/>
        <v>0</v>
      </c>
      <c r="AD634" s="13">
        <f>-Inputs!AD2139</f>
        <v>0</v>
      </c>
      <c r="AE634" s="13">
        <f>-Inputs!AE2139</f>
        <v>0</v>
      </c>
      <c r="AF634" s="13">
        <f>-Inputs!AF2139</f>
        <v>0</v>
      </c>
      <c r="AG634" s="13">
        <f>-Inputs!AG2139</f>
        <v>0</v>
      </c>
      <c r="AH634" s="13">
        <f>-Inputs!AH2139</f>
        <v>0</v>
      </c>
      <c r="AI634" s="13">
        <f>-Inputs!AI2139</f>
        <v>0</v>
      </c>
      <c r="AJ634" s="13">
        <f>-Inputs!AJ2139</f>
        <v>0</v>
      </c>
      <c r="AK634" s="13">
        <f>-Inputs!AK2139</f>
        <v>0</v>
      </c>
      <c r="AL634" s="13">
        <f>-Inputs!AL2139</f>
        <v>0</v>
      </c>
      <c r="AM634" s="13">
        <f>-Inputs!AM2139</f>
        <v>0</v>
      </c>
    </row>
    <row r="635" spans="1:39" outlineLevel="2">
      <c r="A635" s="11">
        <f>ROW()</f>
        <v>635</v>
      </c>
      <c r="C635" s="6" t="s">
        <v>473</v>
      </c>
      <c r="D635" s="39"/>
      <c r="E635" s="922">
        <v>0</v>
      </c>
      <c r="F635" s="31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13">
        <f>-Inputs!T2140</f>
        <v>0</v>
      </c>
      <c r="U635" s="13">
        <f>-Inputs!U2140</f>
        <v>0</v>
      </c>
      <c r="V635" s="13">
        <f>-Inputs!V2140</f>
        <v>0</v>
      </c>
      <c r="W635" s="13">
        <f>-Inputs!W2140</f>
        <v>0</v>
      </c>
      <c r="X635" s="13">
        <f>-Inputs!X2140</f>
        <v>0</v>
      </c>
      <c r="Y635" s="13">
        <f>-Inputs!Y2140</f>
        <v>0</v>
      </c>
      <c r="Z635" s="13">
        <f>-Inputs!Z2140</f>
        <v>0</v>
      </c>
      <c r="AA635" s="13">
        <f>-Inputs!AA2140</f>
        <v>0</v>
      </c>
      <c r="AB635" s="13">
        <f>-Inputs!AB2140</f>
        <v>0</v>
      </c>
      <c r="AC635" s="526">
        <f t="shared" si="515"/>
        <v>0</v>
      </c>
      <c r="AD635" s="13">
        <f>-Inputs!AD2140</f>
        <v>0</v>
      </c>
      <c r="AE635" s="13">
        <f>-Inputs!AE2140</f>
        <v>0</v>
      </c>
      <c r="AF635" s="13">
        <f>-Inputs!AF2140</f>
        <v>0</v>
      </c>
      <c r="AG635" s="13">
        <f>-Inputs!AG2140</f>
        <v>0</v>
      </c>
      <c r="AH635" s="13">
        <f>-Inputs!AH2140</f>
        <v>0</v>
      </c>
      <c r="AI635" s="13">
        <f>-Inputs!AI2140</f>
        <v>0</v>
      </c>
      <c r="AJ635" s="13">
        <f>-Inputs!AJ2140</f>
        <v>0</v>
      </c>
      <c r="AK635" s="13">
        <f>-Inputs!AK2140</f>
        <v>0</v>
      </c>
      <c r="AL635" s="13">
        <f>-Inputs!AL2140</f>
        <v>0</v>
      </c>
      <c r="AM635" s="13">
        <f>-Inputs!AM2140</f>
        <v>0</v>
      </c>
    </row>
    <row r="636" spans="1:39" outlineLevel="2">
      <c r="A636" s="11">
        <f>ROW()</f>
        <v>636</v>
      </c>
      <c r="C636" s="6" t="s">
        <v>474</v>
      </c>
      <c r="D636" s="39"/>
      <c r="E636" s="922">
        <v>0</v>
      </c>
      <c r="F636" s="31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13">
        <f>-Inputs!T2141</f>
        <v>0</v>
      </c>
      <c r="U636" s="13">
        <f>-Inputs!U2141</f>
        <v>0</v>
      </c>
      <c r="V636" s="13">
        <f>-Inputs!V2141</f>
        <v>0</v>
      </c>
      <c r="W636" s="13">
        <f>-Inputs!W2141</f>
        <v>0</v>
      </c>
      <c r="X636" s="13">
        <f>-Inputs!X2141</f>
        <v>0</v>
      </c>
      <c r="Y636" s="13">
        <f>-Inputs!Y2141</f>
        <v>0</v>
      </c>
      <c r="Z636" s="13">
        <f>-Inputs!Z2141</f>
        <v>0</v>
      </c>
      <c r="AA636" s="13">
        <f>-Inputs!AA2141</f>
        <v>0</v>
      </c>
      <c r="AB636" s="13">
        <f>-Inputs!AB2141</f>
        <v>0</v>
      </c>
      <c r="AC636" s="526">
        <f t="shared" si="515"/>
        <v>0</v>
      </c>
      <c r="AD636" s="13">
        <f>-Inputs!AD2141</f>
        <v>0</v>
      </c>
      <c r="AE636" s="13">
        <f>-Inputs!AE2141</f>
        <v>0</v>
      </c>
      <c r="AF636" s="13">
        <f>-Inputs!AF2141</f>
        <v>0</v>
      </c>
      <c r="AG636" s="13">
        <f>-Inputs!AG2141</f>
        <v>0</v>
      </c>
      <c r="AH636" s="13">
        <f>-Inputs!AH2141</f>
        <v>0</v>
      </c>
      <c r="AI636" s="13">
        <f>-Inputs!AI2141</f>
        <v>0</v>
      </c>
      <c r="AJ636" s="13">
        <f>-Inputs!AJ2141</f>
        <v>0</v>
      </c>
      <c r="AK636" s="13">
        <f>-Inputs!AK2141</f>
        <v>0</v>
      </c>
      <c r="AL636" s="13">
        <f>-Inputs!AL2141</f>
        <v>0</v>
      </c>
      <c r="AM636" s="13">
        <f>-Inputs!AM2141</f>
        <v>0</v>
      </c>
    </row>
    <row r="637" spans="1:39" outlineLevel="2">
      <c r="A637" s="11">
        <f>ROW()</f>
        <v>637</v>
      </c>
      <c r="C637" s="6" t="s">
        <v>477</v>
      </c>
      <c r="D637" s="39"/>
      <c r="E637" s="922">
        <v>0</v>
      </c>
      <c r="F637" s="31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13">
        <f>-Inputs!T2142</f>
        <v>0</v>
      </c>
      <c r="U637" s="13">
        <f>-Inputs!U2142</f>
        <v>0</v>
      </c>
      <c r="V637" s="13">
        <f>-Inputs!V2142</f>
        <v>0</v>
      </c>
      <c r="W637" s="13">
        <f>-Inputs!W2142</f>
        <v>0</v>
      </c>
      <c r="X637" s="13">
        <f>-Inputs!X2142</f>
        <v>0</v>
      </c>
      <c r="Y637" s="13">
        <f>-Inputs!Y2142</f>
        <v>0</v>
      </c>
      <c r="Z637" s="13">
        <f>-Inputs!Z2142</f>
        <v>0</v>
      </c>
      <c r="AA637" s="13">
        <f>-Inputs!AA2142</f>
        <v>0</v>
      </c>
      <c r="AB637" s="13">
        <f>-Inputs!AB2142</f>
        <v>0</v>
      </c>
      <c r="AC637" s="526">
        <f t="shared" si="515"/>
        <v>0</v>
      </c>
      <c r="AD637" s="13">
        <f>-Inputs!AD2142</f>
        <v>0</v>
      </c>
      <c r="AE637" s="13">
        <f>-Inputs!AE2142</f>
        <v>0</v>
      </c>
      <c r="AF637" s="13">
        <f>-Inputs!AF2142</f>
        <v>0</v>
      </c>
      <c r="AG637" s="13">
        <f>-Inputs!AG2142</f>
        <v>0</v>
      </c>
      <c r="AH637" s="13">
        <f>-Inputs!AH2142</f>
        <v>0</v>
      </c>
      <c r="AI637" s="13">
        <f>-Inputs!AI2142</f>
        <v>0</v>
      </c>
      <c r="AJ637" s="13">
        <f>-Inputs!AJ2142</f>
        <v>0</v>
      </c>
      <c r="AK637" s="13">
        <f>-Inputs!AK2142</f>
        <v>0</v>
      </c>
      <c r="AL637" s="13">
        <f>-Inputs!AL2142</f>
        <v>0</v>
      </c>
      <c r="AM637" s="13">
        <f>-Inputs!AM2142</f>
        <v>0</v>
      </c>
    </row>
    <row r="638" spans="1:39" outlineLevel="2">
      <c r="A638" s="11">
        <f>ROW()</f>
        <v>638</v>
      </c>
      <c r="C638" s="6" t="s">
        <v>511</v>
      </c>
      <c r="D638" s="39"/>
      <c r="E638" s="922">
        <v>0</v>
      </c>
      <c r="F638" s="31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13">
        <f>-Inputs!T2143</f>
        <v>0</v>
      </c>
      <c r="U638" s="13">
        <f>-Inputs!U2143</f>
        <v>0</v>
      </c>
      <c r="V638" s="13">
        <f>-Inputs!V2143</f>
        <v>0</v>
      </c>
      <c r="W638" s="13">
        <f>-Inputs!W2143</f>
        <v>0</v>
      </c>
      <c r="X638" s="13">
        <f>-Inputs!X2143</f>
        <v>0</v>
      </c>
      <c r="Y638" s="13">
        <f>-Inputs!Y2143</f>
        <v>0</v>
      </c>
      <c r="Z638" s="13">
        <f>-Inputs!Z2143</f>
        <v>0</v>
      </c>
      <c r="AA638" s="13">
        <f>-Inputs!AA2143</f>
        <v>0</v>
      </c>
      <c r="AB638" s="13">
        <f>-Inputs!AB2143</f>
        <v>0</v>
      </c>
      <c r="AC638" s="526">
        <f t="shared" si="515"/>
        <v>0</v>
      </c>
      <c r="AD638" s="13">
        <f>-Inputs!AD2143</f>
        <v>0</v>
      </c>
      <c r="AE638" s="13">
        <f>-Inputs!AE2143</f>
        <v>0</v>
      </c>
      <c r="AF638" s="13">
        <f>-Inputs!AF2143</f>
        <v>0</v>
      </c>
      <c r="AG638" s="13">
        <f>-Inputs!AG2143</f>
        <v>0</v>
      </c>
      <c r="AH638" s="13">
        <f>-Inputs!AH2143</f>
        <v>0</v>
      </c>
      <c r="AI638" s="13">
        <f>-Inputs!AI2143</f>
        <v>0</v>
      </c>
      <c r="AJ638" s="13">
        <f>-Inputs!AJ2143</f>
        <v>0</v>
      </c>
      <c r="AK638" s="13">
        <f>-Inputs!AK2143</f>
        <v>0</v>
      </c>
      <c r="AL638" s="13">
        <f>-Inputs!AL2143</f>
        <v>0</v>
      </c>
      <c r="AM638" s="13">
        <f>-Inputs!AM2143</f>
        <v>0</v>
      </c>
    </row>
    <row r="639" spans="1:39" outlineLevel="2">
      <c r="A639" s="11">
        <f>ROW()</f>
        <v>639</v>
      </c>
      <c r="C639" s="6" t="s">
        <v>655</v>
      </c>
      <c r="D639" s="39"/>
      <c r="E639" s="922"/>
      <c r="F639" s="31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13"/>
      <c r="U639" s="13"/>
      <c r="V639" s="13"/>
      <c r="W639" s="13"/>
      <c r="X639" s="13"/>
      <c r="Y639" s="13"/>
      <c r="Z639" s="13"/>
      <c r="AA639" s="13"/>
      <c r="AB639" s="13"/>
      <c r="AC639" s="526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</row>
    <row r="640" spans="1:39" outlineLevel="2">
      <c r="A640" s="11">
        <f>ROW()</f>
        <v>640</v>
      </c>
      <c r="C640" s="6" t="s">
        <v>656</v>
      </c>
      <c r="D640" s="39"/>
      <c r="E640" s="922"/>
      <c r="F640" s="31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13"/>
      <c r="U640" s="13"/>
      <c r="V640" s="13"/>
      <c r="W640" s="13"/>
      <c r="X640" s="13"/>
      <c r="Y640" s="13"/>
      <c r="Z640" s="13"/>
      <c r="AA640" s="13"/>
      <c r="AB640" s="13"/>
      <c r="AC640" s="526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</row>
    <row r="641" spans="1:39" outlineLevel="2">
      <c r="A641" s="11">
        <f>ROW()</f>
        <v>641</v>
      </c>
      <c r="C641" s="6" t="s">
        <v>667</v>
      </c>
      <c r="D641" s="39"/>
      <c r="E641" s="922"/>
      <c r="F641" s="31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13"/>
      <c r="U641" s="13"/>
      <c r="V641" s="13"/>
      <c r="W641" s="13"/>
      <c r="X641" s="13"/>
      <c r="Y641" s="13"/>
      <c r="Z641" s="13"/>
      <c r="AA641" s="13"/>
      <c r="AB641" s="13"/>
      <c r="AC641" s="526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</row>
    <row r="642" spans="1:39" outlineLevel="2">
      <c r="A642" s="11">
        <f>ROW()</f>
        <v>642</v>
      </c>
      <c r="C642" s="6" t="s">
        <v>212</v>
      </c>
      <c r="D642" s="39"/>
      <c r="E642" s="922">
        <v>0</v>
      </c>
      <c r="F642" s="31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13">
        <f>-Inputs!T2147</f>
        <v>0</v>
      </c>
      <c r="U642" s="13">
        <f>-Inputs!U2147</f>
        <v>0</v>
      </c>
      <c r="V642" s="13">
        <f>-Inputs!V2147</f>
        <v>0</v>
      </c>
      <c r="W642" s="13">
        <f>-Inputs!W2147</f>
        <v>0</v>
      </c>
      <c r="X642" s="13">
        <f>-Inputs!X2147</f>
        <v>0</v>
      </c>
      <c r="Y642" s="13">
        <f>-Inputs!Y2147</f>
        <v>0</v>
      </c>
      <c r="Z642" s="13">
        <f>-Inputs!Z2147</f>
        <v>0</v>
      </c>
      <c r="AA642" s="13">
        <f>-Inputs!AA2147</f>
        <v>0</v>
      </c>
      <c r="AB642" s="13">
        <f>-Inputs!AB2147</f>
        <v>0</v>
      </c>
      <c r="AC642" s="526">
        <f t="shared" si="515"/>
        <v>0</v>
      </c>
      <c r="AD642" s="13">
        <f>-Inputs!AD2147</f>
        <v>0</v>
      </c>
      <c r="AE642" s="13">
        <f>-Inputs!AE2147</f>
        <v>0</v>
      </c>
      <c r="AF642" s="13">
        <f>-Inputs!AF2147</f>
        <v>0</v>
      </c>
      <c r="AG642" s="13">
        <f>-Inputs!AG2147</f>
        <v>0</v>
      </c>
      <c r="AH642" s="13">
        <f>-Inputs!AH2147</f>
        <v>0</v>
      </c>
      <c r="AI642" s="13">
        <f>-Inputs!AI2147</f>
        <v>0</v>
      </c>
      <c r="AJ642" s="13">
        <f>-Inputs!AJ2147</f>
        <v>0</v>
      </c>
      <c r="AK642" s="13">
        <f>-Inputs!AK2147</f>
        <v>0</v>
      </c>
      <c r="AL642" s="13">
        <f>-Inputs!AL2147</f>
        <v>0</v>
      </c>
      <c r="AM642" s="13">
        <f>-Inputs!AM2147</f>
        <v>0</v>
      </c>
    </row>
    <row r="643" spans="1:39" outlineLevel="2">
      <c r="A643" s="11">
        <f>ROW()</f>
        <v>643</v>
      </c>
      <c r="C643" s="30" t="s">
        <v>362</v>
      </c>
      <c r="D643" s="90"/>
      <c r="E643" s="925">
        <v>0</v>
      </c>
      <c r="F643" s="90"/>
      <c r="G643" s="90"/>
      <c r="H643" s="90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13">
        <f>-Inputs!T2148</f>
        <v>0</v>
      </c>
      <c r="U643" s="13">
        <f>-Inputs!U2148</f>
        <v>0</v>
      </c>
      <c r="V643" s="13">
        <f>-Inputs!V2148</f>
        <v>0</v>
      </c>
      <c r="W643" s="13">
        <f>-Inputs!W2148</f>
        <v>0</v>
      </c>
      <c r="X643" s="13">
        <f>-Inputs!X2148</f>
        <v>0</v>
      </c>
      <c r="Y643" s="13">
        <f>-Inputs!Y2148</f>
        <v>0</v>
      </c>
      <c r="Z643" s="13">
        <f>-Inputs!Z2148</f>
        <v>0</v>
      </c>
      <c r="AA643" s="13">
        <f>-Inputs!AA2148</f>
        <v>0</v>
      </c>
      <c r="AB643" s="13">
        <f>-Inputs!AB2148</f>
        <v>0</v>
      </c>
      <c r="AC643" s="527">
        <f t="shared" si="515"/>
        <v>0</v>
      </c>
      <c r="AD643" s="13">
        <f>-Inputs!AD2148</f>
        <v>0</v>
      </c>
      <c r="AE643" s="13">
        <f>-Inputs!AE2148</f>
        <v>0</v>
      </c>
      <c r="AF643" s="13">
        <f>-Inputs!AF2148</f>
        <v>0</v>
      </c>
      <c r="AG643" s="13">
        <f>-Inputs!AG2148</f>
        <v>0</v>
      </c>
      <c r="AH643" s="13">
        <f>-Inputs!AH2148</f>
        <v>0</v>
      </c>
      <c r="AI643" s="13">
        <f>-Inputs!AI2148</f>
        <v>0</v>
      </c>
      <c r="AJ643" s="13">
        <f>-Inputs!AJ2148</f>
        <v>0</v>
      </c>
      <c r="AK643" s="13">
        <f>-Inputs!AK2148</f>
        <v>0</v>
      </c>
      <c r="AL643" s="13">
        <f>-Inputs!AL2148</f>
        <v>0</v>
      </c>
      <c r="AM643" s="13">
        <f>-Inputs!AM2148</f>
        <v>0</v>
      </c>
    </row>
    <row r="644" spans="1:39" outlineLevel="2">
      <c r="A644" s="11">
        <f>ROW()</f>
        <v>644</v>
      </c>
      <c r="C644" s="6" t="s">
        <v>1</v>
      </c>
      <c r="D644" s="39"/>
      <c r="E644" s="39">
        <v>0</v>
      </c>
      <c r="F644" s="39"/>
      <c r="G644" s="39"/>
      <c r="H644" s="39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>
        <f t="shared" ref="T644:AG644" si="516">SUM(T631:T643)</f>
        <v>-2.6598934400195375E-2</v>
      </c>
      <c r="U644" s="87">
        <f t="shared" si="516"/>
        <v>0</v>
      </c>
      <c r="V644" s="87">
        <f t="shared" si="516"/>
        <v>0</v>
      </c>
      <c r="W644" s="87">
        <f t="shared" si="516"/>
        <v>-2.1724622352577363</v>
      </c>
      <c r="X644" s="87">
        <f t="shared" si="516"/>
        <v>0</v>
      </c>
      <c r="Y644" s="87">
        <f t="shared" si="516"/>
        <v>0</v>
      </c>
      <c r="Z644" s="87">
        <f t="shared" si="516"/>
        <v>0</v>
      </c>
      <c r="AA644" s="87">
        <f t="shared" si="516"/>
        <v>0</v>
      </c>
      <c r="AB644" s="87">
        <f t="shared" si="516"/>
        <v>0</v>
      </c>
      <c r="AC644" s="87">
        <f t="shared" si="516"/>
        <v>0</v>
      </c>
      <c r="AD644" s="414">
        <f t="shared" si="516"/>
        <v>0</v>
      </c>
      <c r="AE644" s="87">
        <f t="shared" si="516"/>
        <v>0</v>
      </c>
      <c r="AF644" s="87">
        <f t="shared" si="516"/>
        <v>0</v>
      </c>
      <c r="AG644" s="87">
        <f t="shared" si="516"/>
        <v>0</v>
      </c>
      <c r="AH644" s="87">
        <f t="shared" ref="AH644:AM644" si="517">SUM(AH631:AH643)</f>
        <v>0</v>
      </c>
      <c r="AI644" s="87">
        <f t="shared" si="517"/>
        <v>0</v>
      </c>
      <c r="AJ644" s="87">
        <f t="shared" si="517"/>
        <v>0</v>
      </c>
      <c r="AK644" s="87">
        <f t="shared" si="517"/>
        <v>0</v>
      </c>
      <c r="AL644" s="87">
        <f t="shared" si="517"/>
        <v>0</v>
      </c>
      <c r="AM644" s="87">
        <f t="shared" si="517"/>
        <v>0</v>
      </c>
    </row>
    <row r="645" spans="1:39" outlineLevel="2">
      <c r="A645" s="11">
        <f>ROW()</f>
        <v>645</v>
      </c>
      <c r="B645" s="343" t="s">
        <v>6</v>
      </c>
      <c r="D645" s="39"/>
      <c r="E645" s="39"/>
      <c r="G645" s="39"/>
    </row>
    <row r="646" spans="1:39" outlineLevel="2">
      <c r="A646" s="11">
        <f>ROW()</f>
        <v>646</v>
      </c>
      <c r="C646" s="6" t="s">
        <v>2</v>
      </c>
      <c r="D646" s="39"/>
      <c r="E646" s="922">
        <v>-1.2892755828550935E-3</v>
      </c>
      <c r="F646" s="31"/>
      <c r="G646" s="39"/>
      <c r="I646" s="13"/>
      <c r="J646" s="13"/>
      <c r="K646" s="13"/>
      <c r="L646" s="13">
        <f>-Inputs!L1321</f>
        <v>-4.5576601343587401E-3</v>
      </c>
      <c r="M646" s="13">
        <f>-Inputs!M1321</f>
        <v>-4.5576601343587401E-3</v>
      </c>
      <c r="N646" s="13">
        <f>-Inputs!N1321</f>
        <v>-1.6407798008182262E-3</v>
      </c>
      <c r="O646" s="13">
        <f>-Inputs!O1321</f>
        <v>-1.6407798008182262E-3</v>
      </c>
      <c r="P646" s="13">
        <f>-Inputs!P1321</f>
        <v>-1.6407798008182262E-3</v>
      </c>
      <c r="Q646" s="13">
        <f>-Inputs!Q1321</f>
        <v>-1.6407798008182262E-3</v>
      </c>
      <c r="R646" s="13">
        <f>-Inputs!R1321</f>
        <v>-1.6407798008182262E-3</v>
      </c>
      <c r="S646" s="13">
        <f>-Inputs!S1321</f>
        <v>-1.6407798008182262E-3</v>
      </c>
      <c r="T646" s="13">
        <f>-Inputs!T1321</f>
        <v>-1.5466868868330491E-3</v>
      </c>
      <c r="U646" s="13">
        <f>-Inputs!U1321</f>
        <v>-1.5466868868330491E-3</v>
      </c>
      <c r="V646" s="13">
        <f>-Inputs!V1321</f>
        <v>-1.5466868868330491E-3</v>
      </c>
      <c r="W646" s="13">
        <f>-Inputs!W1321</f>
        <v>-1.5466868868330493E-3</v>
      </c>
      <c r="X646" s="13">
        <f>-Inputs!X1321</f>
        <v>-1.5466868868330493E-3</v>
      </c>
      <c r="Y646" s="13">
        <f>-Inputs!Y1321</f>
        <v>-1.5466868868330473E-3</v>
      </c>
      <c r="Z646" s="13">
        <f>-Inputs!Z1321</f>
        <v>-1.5466868868330471E-3</v>
      </c>
      <c r="AA646" s="13">
        <f>-Inputs!AA1321</f>
        <v>-1.5466868868330471E-3</v>
      </c>
      <c r="AB646" s="13">
        <f>-Inputs!AB1321</f>
        <v>-1.5466868868330469E-3</v>
      </c>
      <c r="AC646" s="526">
        <f t="shared" ref="AC646:AC658" si="518">$E646*$E$51</f>
        <v>-1.5466868868330469E-3</v>
      </c>
      <c r="AD646" s="13">
        <f>-Inputs!AD1321</f>
        <v>-1.914945669412346E-3</v>
      </c>
      <c r="AE646" s="13">
        <f>-Inputs!AE1321</f>
        <v>-1.914945669412346E-3</v>
      </c>
      <c r="AF646" s="13">
        <f>-Inputs!AF1321</f>
        <v>-1.9149456694123462E-3</v>
      </c>
      <c r="AG646" s="13">
        <f>-Inputs!AG1321</f>
        <v>-1.9149456694123462E-3</v>
      </c>
      <c r="AH646" s="13">
        <f>-Inputs!AH1321</f>
        <v>-1.9149456694123462E-3</v>
      </c>
      <c r="AI646" s="9">
        <f t="shared" ref="AI646:AM646" si="519">-IF(AI586=0,0,IF(AI601&lt;0,AI601,IF(AI586=0,AI601,MIN((AI601/AI586)*(AI601&gt;0),AI601,-AH646))))</f>
        <v>-1.9149456694123462E-3</v>
      </c>
      <c r="AJ646" s="9">
        <f t="shared" si="519"/>
        <v>-1.9149456694123462E-3</v>
      </c>
      <c r="AK646" s="9">
        <f t="shared" si="519"/>
        <v>-1.9149456694123462E-3</v>
      </c>
      <c r="AL646" s="9">
        <f t="shared" si="519"/>
        <v>-1.9149456694123462E-3</v>
      </c>
      <c r="AM646" s="9">
        <f t="shared" si="519"/>
        <v>-1.9149456694123462E-3</v>
      </c>
    </row>
    <row r="647" spans="1:39" outlineLevel="2">
      <c r="A647" s="11">
        <f>ROW()</f>
        <v>647</v>
      </c>
      <c r="C647" s="6" t="s">
        <v>3</v>
      </c>
      <c r="D647" s="39"/>
      <c r="E647" s="922">
        <v>0</v>
      </c>
      <c r="F647" s="31"/>
      <c r="G647" s="39"/>
      <c r="I647" s="13"/>
      <c r="J647" s="13"/>
      <c r="K647" s="13"/>
      <c r="L647" s="13">
        <f>-Inputs!L1322</f>
        <v>-0.29951711642462991</v>
      </c>
      <c r="M647" s="13">
        <f>-Inputs!M1322</f>
        <v>-0.29951711642462991</v>
      </c>
      <c r="N647" s="13">
        <f>-Inputs!N1322</f>
        <v>0</v>
      </c>
      <c r="O647" s="13">
        <f>-Inputs!O1322</f>
        <v>0</v>
      </c>
      <c r="P647" s="13">
        <f>-Inputs!P1322</f>
        <v>0</v>
      </c>
      <c r="Q647" s="13">
        <f>-Inputs!Q1322</f>
        <v>0</v>
      </c>
      <c r="R647" s="13">
        <f>-Inputs!R1322</f>
        <v>0</v>
      </c>
      <c r="S647" s="13">
        <f>-Inputs!S1322</f>
        <v>0</v>
      </c>
      <c r="T647" s="13">
        <f>-Inputs!T1322</f>
        <v>0</v>
      </c>
      <c r="U647" s="13">
        <f>-Inputs!U1322</f>
        <v>0</v>
      </c>
      <c r="V647" s="13">
        <f>-Inputs!V1322</f>
        <v>0</v>
      </c>
      <c r="W647" s="13">
        <f>-Inputs!W1322</f>
        <v>0</v>
      </c>
      <c r="X647" s="13">
        <f>-Inputs!X1322</f>
        <v>0</v>
      </c>
      <c r="Y647" s="13">
        <f>-Inputs!Y1322</f>
        <v>0</v>
      </c>
      <c r="Z647" s="13">
        <f>-Inputs!Z1322</f>
        <v>0</v>
      </c>
      <c r="AA647" s="13">
        <f>-Inputs!AA1322</f>
        <v>0</v>
      </c>
      <c r="AB647" s="13">
        <f>-Inputs!AB1322</f>
        <v>0</v>
      </c>
      <c r="AC647" s="526">
        <f t="shared" si="518"/>
        <v>0</v>
      </c>
      <c r="AD647" s="13">
        <f>-Inputs!AD1322</f>
        <v>0</v>
      </c>
      <c r="AE647" s="13">
        <f>-Inputs!AE1322</f>
        <v>0</v>
      </c>
      <c r="AF647" s="13">
        <f>-Inputs!AF1322</f>
        <v>0</v>
      </c>
      <c r="AG647" s="13">
        <f>-Inputs!AG1322</f>
        <v>0</v>
      </c>
      <c r="AH647" s="13">
        <f>-Inputs!AH1322</f>
        <v>0</v>
      </c>
      <c r="AI647" s="9">
        <f t="shared" ref="AI647:AM647" si="520">-IF(AI587=0,0,IF(AI602&lt;0,AI602,IF(AI587=0,AI602,MIN((AI602/AI587)*(AI602&gt;0),AI602,-AH647))))</f>
        <v>0</v>
      </c>
      <c r="AJ647" s="9">
        <f t="shared" si="520"/>
        <v>0</v>
      </c>
      <c r="AK647" s="9">
        <f t="shared" si="520"/>
        <v>0</v>
      </c>
      <c r="AL647" s="9">
        <f t="shared" si="520"/>
        <v>0</v>
      </c>
      <c r="AM647" s="9">
        <f t="shared" si="520"/>
        <v>0</v>
      </c>
    </row>
    <row r="648" spans="1:39" outlineLevel="2">
      <c r="A648" s="11">
        <f>ROW()</f>
        <v>648</v>
      </c>
      <c r="C648" s="6" t="s">
        <v>4</v>
      </c>
      <c r="D648" s="39"/>
      <c r="E648" s="922">
        <v>0</v>
      </c>
      <c r="F648" s="31"/>
      <c r="G648" s="39"/>
      <c r="I648" s="13"/>
      <c r="J648" s="13"/>
      <c r="K648" s="13"/>
      <c r="L648" s="13">
        <f>-Inputs!L1323</f>
        <v>-2.019216515222225E-3</v>
      </c>
      <c r="M648" s="13">
        <f>-Inputs!M1323</f>
        <v>-2.019216515222225E-3</v>
      </c>
      <c r="N648" s="13">
        <f>-Inputs!N1323</f>
        <v>-1.286032831901222E-2</v>
      </c>
      <c r="O648" s="13">
        <f>-Inputs!O1323</f>
        <v>-1.286032831901222E-2</v>
      </c>
      <c r="P648" s="13">
        <f>-Inputs!P1323</f>
        <v>-1.286032831901222E-2</v>
      </c>
      <c r="Q648" s="13">
        <f>-Inputs!Q1323</f>
        <v>-1.286032831901222E-2</v>
      </c>
      <c r="R648" s="13">
        <f>-Inputs!R1323</f>
        <v>-1.286032831901222E-2</v>
      </c>
      <c r="S648" s="13">
        <f>-Inputs!S1323</f>
        <v>-1.286032831901222E-2</v>
      </c>
      <c r="T648" s="13">
        <f>-Inputs!T1323</f>
        <v>-1.3376571738240318E-2</v>
      </c>
      <c r="U648" s="13">
        <f>-Inputs!U1323</f>
        <v>-1.3376571738240318E-2</v>
      </c>
      <c r="V648" s="13">
        <f>-Inputs!V1323</f>
        <v>-1.3376571738240318E-2</v>
      </c>
      <c r="W648" s="13">
        <f>-Inputs!W1323</f>
        <v>-1.3376571738240318E-2</v>
      </c>
      <c r="X648" s="13">
        <f>-Inputs!X1323</f>
        <v>-1.3376571738240318E-2</v>
      </c>
      <c r="Y648" s="13">
        <f>-Inputs!Y1323</f>
        <v>1.6775290809428454</v>
      </c>
      <c r="Z648" s="13">
        <f>-Inputs!Z1323</f>
        <v>0</v>
      </c>
      <c r="AA648" s="13">
        <f>-Inputs!AA1323</f>
        <v>0</v>
      </c>
      <c r="AB648" s="13">
        <f>-Inputs!AB1323</f>
        <v>0</v>
      </c>
      <c r="AC648" s="526">
        <f t="shared" si="518"/>
        <v>0</v>
      </c>
      <c r="AD648" s="13">
        <f>-Inputs!AD1323</f>
        <v>-2.2198090882493805E-17</v>
      </c>
      <c r="AE648" s="13">
        <f>-Inputs!AE1323</f>
        <v>-2.2198090882493805E-17</v>
      </c>
      <c r="AF648" s="13">
        <f>-Inputs!AF1323</f>
        <v>-2.2198090882493805E-17</v>
      </c>
      <c r="AG648" s="13">
        <f>-Inputs!AG1323</f>
        <v>-2.2198090882493802E-17</v>
      </c>
      <c r="AH648" s="13">
        <f>-Inputs!AH1323</f>
        <v>-2.2198090882493802E-17</v>
      </c>
      <c r="AI648" s="9">
        <f t="shared" ref="AI648:AM648" si="521">-IF(AI588=0,0,IF(AI603&lt;0,AI603,IF(AI588=0,AI603,MIN((AI603/AI588)*(AI603&gt;0),AI603,-AH648))))</f>
        <v>-2.2198090882493802E-17</v>
      </c>
      <c r="AJ648" s="9">
        <f t="shared" si="521"/>
        <v>-2.2198090882493802E-17</v>
      </c>
      <c r="AK648" s="9">
        <f t="shared" si="521"/>
        <v>-2.2198090882493802E-17</v>
      </c>
      <c r="AL648" s="9">
        <f t="shared" si="521"/>
        <v>-2.2198090882493802E-17</v>
      </c>
      <c r="AM648" s="9">
        <f t="shared" si="521"/>
        <v>-2.2198090882493802E-17</v>
      </c>
    </row>
    <row r="649" spans="1:39" outlineLevel="2">
      <c r="A649" s="11">
        <f>ROW()</f>
        <v>649</v>
      </c>
      <c r="C649" s="6" t="s">
        <v>5</v>
      </c>
      <c r="D649" s="39"/>
      <c r="E649" s="922">
        <v>-1.0359534962301395E-2</v>
      </c>
      <c r="F649" s="31"/>
      <c r="G649" s="39"/>
      <c r="I649" s="13"/>
      <c r="J649" s="13"/>
      <c r="K649" s="13"/>
      <c r="L649" s="13">
        <f>-Inputs!L1324</f>
        <v>-0.38499728223570417</v>
      </c>
      <c r="M649" s="13">
        <f>-Inputs!M1324</f>
        <v>-0.38499728223570417</v>
      </c>
      <c r="N649" s="13">
        <f>-Inputs!N1324</f>
        <v>-4.4909582648620536E-2</v>
      </c>
      <c r="O649" s="13">
        <f>-Inputs!O1324</f>
        <v>-4.4909582648620536E-2</v>
      </c>
      <c r="P649" s="13">
        <f>-Inputs!P1324</f>
        <v>-4.4909582648620536E-2</v>
      </c>
      <c r="Q649" s="13">
        <f>-Inputs!Q1324</f>
        <v>-4.4909582648620536E-2</v>
      </c>
      <c r="R649" s="13">
        <f>-Inputs!R1324</f>
        <v>-4.4909582648620536E-2</v>
      </c>
      <c r="S649" s="13">
        <f>-Inputs!S1324</f>
        <v>-4.4909582648620536E-2</v>
      </c>
      <c r="T649" s="13">
        <f>-Inputs!T1324</f>
        <v>-1.3992519049794747E-2</v>
      </c>
      <c r="U649" s="13">
        <f>-Inputs!U1324</f>
        <v>-1.3992519049794743E-2</v>
      </c>
      <c r="V649" s="13">
        <f>-Inputs!V1324</f>
        <v>-1.3992519049794743E-2</v>
      </c>
      <c r="W649" s="13">
        <f>-Inputs!W1324</f>
        <v>-1.3992519049794743E-2</v>
      </c>
      <c r="X649" s="13">
        <f>-Inputs!X1324</f>
        <v>-1.3992519049794743E-2</v>
      </c>
      <c r="Y649" s="13">
        <f>-Inputs!Y1324</f>
        <v>-1.2427875849783254E-2</v>
      </c>
      <c r="Z649" s="13">
        <f>-Inputs!Z1324</f>
        <v>-1.2427875849783254E-2</v>
      </c>
      <c r="AA649" s="13">
        <f>-Inputs!AA1324</f>
        <v>-1.2427875849783254E-2</v>
      </c>
      <c r="AB649" s="13">
        <f>-Inputs!AB1324</f>
        <v>-1.2427875849783257E-2</v>
      </c>
      <c r="AC649" s="526">
        <f t="shared" si="518"/>
        <v>-1.2427875849783257E-2</v>
      </c>
      <c r="AD649" s="13">
        <f>-Inputs!AD1324</f>
        <v>-1.2427875849783292E-2</v>
      </c>
      <c r="AE649" s="13">
        <f>-Inputs!AE1324</f>
        <v>-1.2427875849783292E-2</v>
      </c>
      <c r="AF649" s="13">
        <f>-Inputs!AF1324</f>
        <v>-1.2427875849783292E-2</v>
      </c>
      <c r="AG649" s="13">
        <f>-Inputs!AG1324</f>
        <v>-1.2427875849783292E-2</v>
      </c>
      <c r="AH649" s="13">
        <f>-Inputs!AH1324</f>
        <v>-1.2427875849783292E-2</v>
      </c>
      <c r="AI649" s="9">
        <f t="shared" ref="AI649:AM649" si="522">-IF(AI589=0,0,IF(AI604&lt;0,AI604,IF(AI589=0,AI604,MIN((AI604/AI589)*(AI604&gt;0),AI604,-AH649))))</f>
        <v>-1.2427875849783292E-2</v>
      </c>
      <c r="AJ649" s="9">
        <f t="shared" si="522"/>
        <v>-1.2427875849783292E-2</v>
      </c>
      <c r="AK649" s="9">
        <f t="shared" si="522"/>
        <v>-1.2427875849783292E-2</v>
      </c>
      <c r="AL649" s="9">
        <f t="shared" si="522"/>
        <v>-1.2427875849783292E-2</v>
      </c>
      <c r="AM649" s="9">
        <f t="shared" si="522"/>
        <v>-1.2427875849783292E-2</v>
      </c>
    </row>
    <row r="650" spans="1:39" outlineLevel="2">
      <c r="A650" s="11">
        <f>ROW()</f>
        <v>650</v>
      </c>
      <c r="C650" s="6" t="s">
        <v>473</v>
      </c>
      <c r="D650" s="39"/>
      <c r="E650" s="922">
        <v>0</v>
      </c>
      <c r="F650" s="31"/>
      <c r="G650" s="39"/>
      <c r="I650" s="13"/>
      <c r="J650" s="13"/>
      <c r="K650" s="13"/>
      <c r="L650" s="13">
        <f>-Inputs!L1325</f>
        <v>0</v>
      </c>
      <c r="M650" s="13">
        <f>-Inputs!M1325</f>
        <v>0</v>
      </c>
      <c r="N650" s="13">
        <f>-Inputs!N1325</f>
        <v>0</v>
      </c>
      <c r="O650" s="13">
        <f>-Inputs!O1325</f>
        <v>0</v>
      </c>
      <c r="P650" s="13">
        <f>-Inputs!P1325</f>
        <v>0</v>
      </c>
      <c r="Q650" s="13">
        <f>-Inputs!Q1325</f>
        <v>0</v>
      </c>
      <c r="R650" s="13">
        <f>-Inputs!R1325</f>
        <v>0</v>
      </c>
      <c r="S650" s="13">
        <f>-Inputs!S1325</f>
        <v>0</v>
      </c>
      <c r="T650" s="13">
        <f>-Inputs!T1325</f>
        <v>0</v>
      </c>
      <c r="U650" s="13">
        <f>-Inputs!U1325</f>
        <v>0</v>
      </c>
      <c r="V650" s="13">
        <f>-Inputs!V1325</f>
        <v>0</v>
      </c>
      <c r="W650" s="13">
        <f>-Inputs!W1325</f>
        <v>0</v>
      </c>
      <c r="X650" s="13">
        <f>-Inputs!X1325</f>
        <v>0</v>
      </c>
      <c r="Y650" s="13">
        <f>-Inputs!Y1325</f>
        <v>0</v>
      </c>
      <c r="Z650" s="13">
        <f>-Inputs!Z1325</f>
        <v>0</v>
      </c>
      <c r="AA650" s="13">
        <f>-Inputs!AA1325</f>
        <v>0</v>
      </c>
      <c r="AB650" s="13">
        <f>-Inputs!AB1325</f>
        <v>0</v>
      </c>
      <c r="AC650" s="526">
        <f t="shared" si="518"/>
        <v>0</v>
      </c>
      <c r="AD650" s="13">
        <f>-Inputs!AD1325</f>
        <v>0</v>
      </c>
      <c r="AE650" s="13">
        <f>-Inputs!AE1325</f>
        <v>0</v>
      </c>
      <c r="AF650" s="13">
        <f>-Inputs!AF1325</f>
        <v>0</v>
      </c>
      <c r="AG650" s="13">
        <f>-Inputs!AG1325</f>
        <v>0</v>
      </c>
      <c r="AH650" s="13">
        <f>-Inputs!AH1325</f>
        <v>0</v>
      </c>
      <c r="AI650" s="9">
        <f t="shared" ref="AI650:AM650" si="523">-IF(AI590=0,0,IF(AI605&lt;0,AI605,IF(AI590=0,AI605,MIN((AI605/AI590)*(AI605&gt;0),AI605,-AH650))))</f>
        <v>0</v>
      </c>
      <c r="AJ650" s="9">
        <f t="shared" si="523"/>
        <v>0</v>
      </c>
      <c r="AK650" s="9">
        <f t="shared" si="523"/>
        <v>0</v>
      </c>
      <c r="AL650" s="9">
        <f t="shared" si="523"/>
        <v>0</v>
      </c>
      <c r="AM650" s="9">
        <f t="shared" si="523"/>
        <v>0</v>
      </c>
    </row>
    <row r="651" spans="1:39" outlineLevel="2">
      <c r="A651" s="11">
        <f>ROW()</f>
        <v>651</v>
      </c>
      <c r="C651" s="6" t="s">
        <v>474</v>
      </c>
      <c r="D651" s="39"/>
      <c r="E651" s="922">
        <v>0</v>
      </c>
      <c r="F651" s="31"/>
      <c r="G651" s="39"/>
      <c r="I651" s="13"/>
      <c r="J651" s="13"/>
      <c r="K651" s="13"/>
      <c r="L651" s="13">
        <f>-Inputs!L1326</f>
        <v>0</v>
      </c>
      <c r="M651" s="13">
        <f>-Inputs!M1326</f>
        <v>0</v>
      </c>
      <c r="N651" s="13">
        <f>-Inputs!N1326</f>
        <v>0</v>
      </c>
      <c r="O651" s="13">
        <f>-Inputs!O1326</f>
        <v>0</v>
      </c>
      <c r="P651" s="13">
        <f>-Inputs!P1326</f>
        <v>0</v>
      </c>
      <c r="Q651" s="13">
        <f>-Inputs!Q1326</f>
        <v>0</v>
      </c>
      <c r="R651" s="13">
        <f>-Inputs!R1326</f>
        <v>0</v>
      </c>
      <c r="S651" s="13">
        <f>-Inputs!S1326</f>
        <v>0</v>
      </c>
      <c r="T651" s="13">
        <f>-Inputs!T1326</f>
        <v>0</v>
      </c>
      <c r="U651" s="13">
        <f>-Inputs!U1326</f>
        <v>0</v>
      </c>
      <c r="V651" s="13">
        <f>-Inputs!V1326</f>
        <v>0</v>
      </c>
      <c r="W651" s="13">
        <f>-Inputs!W1326</f>
        <v>0</v>
      </c>
      <c r="X651" s="13">
        <f>-Inputs!X1326</f>
        <v>0</v>
      </c>
      <c r="Y651" s="13">
        <f>-Inputs!Y1326</f>
        <v>0</v>
      </c>
      <c r="Z651" s="13">
        <f>-Inputs!Z1326</f>
        <v>0</v>
      </c>
      <c r="AA651" s="13">
        <f>-Inputs!AA1326</f>
        <v>0</v>
      </c>
      <c r="AB651" s="13">
        <f>-Inputs!AB1326</f>
        <v>0</v>
      </c>
      <c r="AC651" s="526">
        <f t="shared" si="518"/>
        <v>0</v>
      </c>
      <c r="AD651" s="13">
        <f>-Inputs!AD1326</f>
        <v>0</v>
      </c>
      <c r="AE651" s="13">
        <f>-Inputs!AE1326</f>
        <v>0</v>
      </c>
      <c r="AF651" s="13">
        <f>-Inputs!AF1326</f>
        <v>0</v>
      </c>
      <c r="AG651" s="13">
        <f>-Inputs!AG1326</f>
        <v>0</v>
      </c>
      <c r="AH651" s="13">
        <f>-Inputs!AH1326</f>
        <v>0</v>
      </c>
      <c r="AI651" s="9">
        <f t="shared" ref="AI651:AM651" si="524">-IF(AI591=0,0,IF(AI606&lt;0,AI606,IF(AI591=0,AI606,MIN((AI606/AI591)*(AI606&gt;0),AI606,-AH651))))</f>
        <v>0</v>
      </c>
      <c r="AJ651" s="9">
        <f t="shared" si="524"/>
        <v>0</v>
      </c>
      <c r="AK651" s="9">
        <f t="shared" si="524"/>
        <v>0</v>
      </c>
      <c r="AL651" s="9">
        <f t="shared" si="524"/>
        <v>0</v>
      </c>
      <c r="AM651" s="9">
        <f t="shared" si="524"/>
        <v>0</v>
      </c>
    </row>
    <row r="652" spans="1:39" outlineLevel="2">
      <c r="A652" s="11">
        <f>ROW()</f>
        <v>652</v>
      </c>
      <c r="C652" s="6" t="s">
        <v>477</v>
      </c>
      <c r="D652" s="39"/>
      <c r="E652" s="922">
        <v>0</v>
      </c>
      <c r="F652" s="31"/>
      <c r="G652" s="39"/>
      <c r="I652" s="13"/>
      <c r="J652" s="13"/>
      <c r="K652" s="13"/>
      <c r="L652" s="13">
        <f>-Inputs!L1327</f>
        <v>0</v>
      </c>
      <c r="M652" s="13">
        <f>-Inputs!M1327</f>
        <v>0</v>
      </c>
      <c r="N652" s="13">
        <f>-Inputs!N1327</f>
        <v>0</v>
      </c>
      <c r="O652" s="13">
        <f>-Inputs!O1327</f>
        <v>0</v>
      </c>
      <c r="P652" s="13">
        <f>-Inputs!P1327</f>
        <v>0</v>
      </c>
      <c r="Q652" s="13">
        <f>-Inputs!Q1327</f>
        <v>0</v>
      </c>
      <c r="R652" s="13">
        <f>-Inputs!R1327</f>
        <v>0</v>
      </c>
      <c r="S652" s="13">
        <f>-Inputs!S1327</f>
        <v>0</v>
      </c>
      <c r="T652" s="13">
        <f>-Inputs!T1327</f>
        <v>0</v>
      </c>
      <c r="U652" s="13">
        <f>-Inputs!U1327</f>
        <v>0</v>
      </c>
      <c r="V652" s="13">
        <f>-Inputs!V1327</f>
        <v>0</v>
      </c>
      <c r="W652" s="13">
        <f>-Inputs!W1327</f>
        <v>0</v>
      </c>
      <c r="X652" s="13">
        <f>-Inputs!X1327</f>
        <v>0</v>
      </c>
      <c r="Y652" s="13">
        <f>-Inputs!Y1327</f>
        <v>0</v>
      </c>
      <c r="Z652" s="13">
        <f>-Inputs!Z1327</f>
        <v>0</v>
      </c>
      <c r="AA652" s="13">
        <f>-Inputs!AA1327</f>
        <v>0</v>
      </c>
      <c r="AB652" s="13">
        <f>-Inputs!AB1327</f>
        <v>0</v>
      </c>
      <c r="AC652" s="526">
        <f t="shared" si="518"/>
        <v>0</v>
      </c>
      <c r="AD652" s="13">
        <f>-Inputs!AD1327</f>
        <v>0</v>
      </c>
      <c r="AE652" s="13">
        <f>-Inputs!AE1327</f>
        <v>0</v>
      </c>
      <c r="AF652" s="13">
        <f>-Inputs!AF1327</f>
        <v>0</v>
      </c>
      <c r="AG652" s="13">
        <f>-Inputs!AG1327</f>
        <v>0</v>
      </c>
      <c r="AH652" s="13">
        <f>-Inputs!AH1327</f>
        <v>0</v>
      </c>
      <c r="AI652" s="9">
        <f t="shared" ref="AI652:AM652" si="525">-IF(AI592=0,0,IF(AI607&lt;0,AI607,IF(AI592=0,AI607,MIN((AI607/AI592)*(AI607&gt;0),AI607,-AH652))))</f>
        <v>0</v>
      </c>
      <c r="AJ652" s="9">
        <f t="shared" si="525"/>
        <v>0</v>
      </c>
      <c r="AK652" s="9">
        <f t="shared" si="525"/>
        <v>0</v>
      </c>
      <c r="AL652" s="9">
        <f t="shared" si="525"/>
        <v>0</v>
      </c>
      <c r="AM652" s="9">
        <f t="shared" si="525"/>
        <v>0</v>
      </c>
    </row>
    <row r="653" spans="1:39" outlineLevel="2">
      <c r="A653" s="11">
        <f>ROW()</f>
        <v>653</v>
      </c>
      <c r="C653" s="6" t="s">
        <v>511</v>
      </c>
      <c r="D653" s="39"/>
      <c r="E653" s="922">
        <v>0</v>
      </c>
      <c r="F653" s="31"/>
      <c r="G653" s="39"/>
      <c r="I653" s="13"/>
      <c r="J653" s="13"/>
      <c r="K653" s="13"/>
      <c r="L653" s="13">
        <f>-Inputs!L1328</f>
        <v>0</v>
      </c>
      <c r="M653" s="13">
        <f>-Inputs!M1328</f>
        <v>0</v>
      </c>
      <c r="N653" s="13">
        <f>-Inputs!N1328</f>
        <v>0</v>
      </c>
      <c r="O653" s="13">
        <f>-Inputs!O1328</f>
        <v>0</v>
      </c>
      <c r="P653" s="13">
        <f>-Inputs!P1328</f>
        <v>0</v>
      </c>
      <c r="Q653" s="13">
        <f>-Inputs!Q1328</f>
        <v>0</v>
      </c>
      <c r="R653" s="13">
        <f>-Inputs!R1328</f>
        <v>0</v>
      </c>
      <c r="S653" s="13">
        <f>-Inputs!S1328</f>
        <v>0</v>
      </c>
      <c r="T653" s="13">
        <f>-Inputs!T1328</f>
        <v>0</v>
      </c>
      <c r="U653" s="13">
        <f>-Inputs!U1328</f>
        <v>0</v>
      </c>
      <c r="V653" s="13">
        <f>-Inputs!V1328</f>
        <v>0</v>
      </c>
      <c r="W653" s="13">
        <f>-Inputs!W1328</f>
        <v>0</v>
      </c>
      <c r="X653" s="13">
        <f>-Inputs!X1328</f>
        <v>0</v>
      </c>
      <c r="Y653" s="13">
        <f>-Inputs!Y1328</f>
        <v>0</v>
      </c>
      <c r="Z653" s="13">
        <f>-Inputs!Z1328</f>
        <v>0</v>
      </c>
      <c r="AA653" s="13">
        <f>-Inputs!AA1328</f>
        <v>0</v>
      </c>
      <c r="AB653" s="13">
        <f>-Inputs!AB1328</f>
        <v>0</v>
      </c>
      <c r="AC653" s="526">
        <f t="shared" si="518"/>
        <v>0</v>
      </c>
      <c r="AD653" s="13">
        <f>-Inputs!AD1328</f>
        <v>0</v>
      </c>
      <c r="AE653" s="13">
        <f>-Inputs!AE1328</f>
        <v>0</v>
      </c>
      <c r="AF653" s="13">
        <f>-Inputs!AF1328</f>
        <v>0</v>
      </c>
      <c r="AG653" s="13">
        <f>-Inputs!AG1328</f>
        <v>0</v>
      </c>
      <c r="AH653" s="13">
        <f>-Inputs!AH1328</f>
        <v>0</v>
      </c>
      <c r="AI653" s="9">
        <f t="shared" ref="AI653:AM653" si="526">-IF(AI593=0,0,IF(AI608&lt;0,AI608,IF(AI593=0,AI608,MIN((AI608/AI593)*(AI608&gt;0),AI608,-AH653))))</f>
        <v>0</v>
      </c>
      <c r="AJ653" s="9">
        <f t="shared" si="526"/>
        <v>0</v>
      </c>
      <c r="AK653" s="9">
        <f t="shared" si="526"/>
        <v>0</v>
      </c>
      <c r="AL653" s="9">
        <f t="shared" si="526"/>
        <v>0</v>
      </c>
      <c r="AM653" s="9">
        <f t="shared" si="526"/>
        <v>0</v>
      </c>
    </row>
    <row r="654" spans="1:39" outlineLevel="2">
      <c r="A654" s="11">
        <f>ROW()</f>
        <v>654</v>
      </c>
      <c r="C654" s="6" t="s">
        <v>655</v>
      </c>
      <c r="D654" s="39"/>
      <c r="E654" s="922"/>
      <c r="F654" s="31"/>
      <c r="G654" s="39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526"/>
      <c r="AD654" s="13"/>
      <c r="AE654" s="13"/>
      <c r="AF654" s="13"/>
      <c r="AG654" s="13"/>
      <c r="AH654" s="13"/>
      <c r="AI654" s="9">
        <f t="shared" ref="AI654:AM654" si="527">-IF(AI594=0,AI609,IF(AI609&lt;0,AI609,IF(AI594=0,AI609,MIN((AI609/AI594)*(AI609&gt;0),AI609))))</f>
        <v>0</v>
      </c>
      <c r="AJ654" s="9">
        <f t="shared" si="527"/>
        <v>0</v>
      </c>
      <c r="AK654" s="9">
        <f t="shared" si="527"/>
        <v>0</v>
      </c>
      <c r="AL654" s="9">
        <f t="shared" si="527"/>
        <v>0</v>
      </c>
      <c r="AM654" s="9">
        <f t="shared" si="527"/>
        <v>0</v>
      </c>
    </row>
    <row r="655" spans="1:39" outlineLevel="2">
      <c r="A655" s="11">
        <f>ROW()</f>
        <v>655</v>
      </c>
      <c r="C655" s="6" t="s">
        <v>656</v>
      </c>
      <c r="D655" s="39"/>
      <c r="E655" s="922"/>
      <c r="F655" s="31"/>
      <c r="G655" s="39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526"/>
      <c r="AD655" s="13"/>
      <c r="AE655" s="13"/>
      <c r="AF655" s="13"/>
      <c r="AG655" s="13"/>
      <c r="AH655" s="13"/>
      <c r="AI655" s="9"/>
      <c r="AJ655" s="9"/>
      <c r="AK655" s="9"/>
      <c r="AL655" s="9"/>
      <c r="AM655" s="9"/>
    </row>
    <row r="656" spans="1:39" outlineLevel="2">
      <c r="A656" s="11">
        <f>ROW()</f>
        <v>656</v>
      </c>
      <c r="C656" s="6" t="s">
        <v>667</v>
      </c>
      <c r="D656" s="39"/>
      <c r="E656" s="922"/>
      <c r="F656" s="31"/>
      <c r="G656" s="39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526"/>
      <c r="AD656" s="13"/>
      <c r="AE656" s="13"/>
      <c r="AF656" s="13"/>
      <c r="AG656" s="13"/>
      <c r="AH656" s="13"/>
      <c r="AI656" s="9"/>
      <c r="AJ656" s="9"/>
      <c r="AK656" s="9"/>
      <c r="AL656" s="9"/>
      <c r="AM656" s="9"/>
    </row>
    <row r="657" spans="1:39" outlineLevel="2">
      <c r="A657" s="11">
        <f>ROW()</f>
        <v>657</v>
      </c>
      <c r="C657" s="6" t="s">
        <v>212</v>
      </c>
      <c r="D657" s="39"/>
      <c r="E657" s="922">
        <v>0</v>
      </c>
      <c r="F657" s="31"/>
      <c r="G657" s="39"/>
      <c r="I657" s="13"/>
      <c r="J657" s="13"/>
      <c r="K657" s="13"/>
      <c r="L657" s="13">
        <f>-Inputs!L1332</f>
        <v>0</v>
      </c>
      <c r="M657" s="13">
        <f>-Inputs!M1332</f>
        <v>0</v>
      </c>
      <c r="N657" s="13">
        <f>-Inputs!N1332</f>
        <v>0</v>
      </c>
      <c r="O657" s="13">
        <f>-Inputs!O1332</f>
        <v>0</v>
      </c>
      <c r="P657" s="13">
        <f>-Inputs!P1332</f>
        <v>0</v>
      </c>
      <c r="Q657" s="13">
        <f>-Inputs!Q1332</f>
        <v>0</v>
      </c>
      <c r="R657" s="13">
        <f>-Inputs!R1332</f>
        <v>0</v>
      </c>
      <c r="S657" s="13">
        <f>-Inputs!S1332</f>
        <v>0</v>
      </c>
      <c r="T657" s="13">
        <f>-Inputs!T1332</f>
        <v>0</v>
      </c>
      <c r="U657" s="13">
        <f>-Inputs!U1332</f>
        <v>0</v>
      </c>
      <c r="V657" s="13">
        <f>-Inputs!V1332</f>
        <v>0</v>
      </c>
      <c r="W657" s="13">
        <f>-Inputs!W1332</f>
        <v>0</v>
      </c>
      <c r="X657" s="13">
        <f>-Inputs!X1332</f>
        <v>0</v>
      </c>
      <c r="Y657" s="13">
        <f>-Inputs!Y1332</f>
        <v>0</v>
      </c>
      <c r="Z657" s="13">
        <f>-Inputs!Z1332</f>
        <v>0</v>
      </c>
      <c r="AA657" s="13">
        <f>-Inputs!AA1332</f>
        <v>0</v>
      </c>
      <c r="AB657" s="13">
        <f>-Inputs!AB1332</f>
        <v>0</v>
      </c>
      <c r="AC657" s="526">
        <f t="shared" si="518"/>
        <v>0</v>
      </c>
      <c r="AD657" s="13">
        <f>-Inputs!AD1332</f>
        <v>0</v>
      </c>
      <c r="AE657" s="13">
        <f>-Inputs!AE1332</f>
        <v>0</v>
      </c>
      <c r="AF657" s="13">
        <f>-Inputs!AF1332</f>
        <v>0</v>
      </c>
      <c r="AG657" s="13">
        <f>-Inputs!AG1332</f>
        <v>0</v>
      </c>
      <c r="AH657" s="13">
        <f>-Inputs!AH1332</f>
        <v>0</v>
      </c>
      <c r="AI657" s="531">
        <v>0</v>
      </c>
      <c r="AJ657" s="531">
        <v>0</v>
      </c>
      <c r="AK657" s="531">
        <v>0</v>
      </c>
      <c r="AL657" s="531">
        <v>0</v>
      </c>
      <c r="AM657" s="531">
        <v>0</v>
      </c>
    </row>
    <row r="658" spans="1:39" outlineLevel="2">
      <c r="A658" s="11">
        <f>ROW()</f>
        <v>658</v>
      </c>
      <c r="C658" s="30" t="s">
        <v>362</v>
      </c>
      <c r="D658" s="90"/>
      <c r="E658" s="925">
        <v>0</v>
      </c>
      <c r="F658" s="90"/>
      <c r="G658" s="90"/>
      <c r="H658" s="30"/>
      <c r="I658" s="14"/>
      <c r="J658" s="14"/>
      <c r="K658" s="14"/>
      <c r="L658" s="14">
        <f>-Inputs!L1333</f>
        <v>0</v>
      </c>
      <c r="M658" s="14">
        <f>-Inputs!M1333</f>
        <v>0</v>
      </c>
      <c r="N658" s="14">
        <f>-Inputs!N1333</f>
        <v>0</v>
      </c>
      <c r="O658" s="14">
        <f>-Inputs!O1333</f>
        <v>0</v>
      </c>
      <c r="P658" s="14">
        <f>-Inputs!P1333</f>
        <v>0</v>
      </c>
      <c r="Q658" s="14">
        <f>-Inputs!Q1333</f>
        <v>0</v>
      </c>
      <c r="R658" s="14">
        <f>-Inputs!R1333</f>
        <v>0</v>
      </c>
      <c r="S658" s="14">
        <f>-Inputs!S1333</f>
        <v>0</v>
      </c>
      <c r="T658" s="14">
        <f>-Inputs!T1333</f>
        <v>0</v>
      </c>
      <c r="U658" s="14">
        <f>-Inputs!U1333</f>
        <v>0</v>
      </c>
      <c r="V658" s="14">
        <f>-Inputs!V1333</f>
        <v>0</v>
      </c>
      <c r="W658" s="14">
        <f>-Inputs!W1333</f>
        <v>0</v>
      </c>
      <c r="X658" s="14">
        <f>-Inputs!X1333</f>
        <v>0</v>
      </c>
      <c r="Y658" s="14">
        <f>-Inputs!Y1333</f>
        <v>0</v>
      </c>
      <c r="Z658" s="14">
        <f>-Inputs!Z1333</f>
        <v>0</v>
      </c>
      <c r="AA658" s="14">
        <f>-Inputs!AA1333</f>
        <v>0</v>
      </c>
      <c r="AB658" s="14">
        <f>-Inputs!AB1333</f>
        <v>0</v>
      </c>
      <c r="AC658" s="527">
        <f t="shared" si="518"/>
        <v>0</v>
      </c>
      <c r="AD658" s="14">
        <f>-Inputs!AD1333</f>
        <v>0</v>
      </c>
      <c r="AE658" s="14">
        <f>-Inputs!AE1333</f>
        <v>0</v>
      </c>
      <c r="AF658" s="14">
        <f>-Inputs!AF1333</f>
        <v>0</v>
      </c>
      <c r="AG658" s="14">
        <f>-Inputs!AG1333</f>
        <v>0</v>
      </c>
      <c r="AH658" s="14">
        <f>-Inputs!AH1333</f>
        <v>0</v>
      </c>
      <c r="AI658" s="21">
        <f t="shared" ref="AI658:AM658" si="528">-IF(AI598=0,0,IF(AI613&lt;0,AI613,IF(AI598=0,AI613,MIN((AI613/AI598)*(AI613&gt;0),MIN(-AH658,AI613)))))</f>
        <v>0</v>
      </c>
      <c r="AJ658" s="21">
        <f t="shared" si="528"/>
        <v>0</v>
      </c>
      <c r="AK658" s="21">
        <f t="shared" si="528"/>
        <v>0</v>
      </c>
      <c r="AL658" s="21">
        <f t="shared" si="528"/>
        <v>0</v>
      </c>
      <c r="AM658" s="21">
        <f t="shared" si="528"/>
        <v>0</v>
      </c>
    </row>
    <row r="659" spans="1:39" outlineLevel="2">
      <c r="A659" s="11">
        <f>ROW()</f>
        <v>659</v>
      </c>
      <c r="C659" s="6" t="s">
        <v>1</v>
      </c>
      <c r="D659" s="39"/>
      <c r="E659" s="39">
        <v>-1.1648810545156488E-2</v>
      </c>
      <c r="F659" s="39"/>
      <c r="G659" s="39"/>
      <c r="I659" s="9"/>
      <c r="J659" s="9"/>
      <c r="K659" s="9"/>
      <c r="L659" s="9">
        <f t="shared" ref="L659" si="529">SUM(L646:L658)</f>
        <v>-0.6910912753099151</v>
      </c>
      <c r="M659" s="9">
        <f t="shared" ref="M659:AI659" si="530">SUM(M646:M658)</f>
        <v>-0.6910912753099151</v>
      </c>
      <c r="N659" s="9">
        <f t="shared" si="530"/>
        <v>-5.9410690768450986E-2</v>
      </c>
      <c r="O659" s="9">
        <f t="shared" si="530"/>
        <v>-5.9410690768450986E-2</v>
      </c>
      <c r="P659" s="9">
        <f t="shared" si="530"/>
        <v>-5.9410690768450986E-2</v>
      </c>
      <c r="Q659" s="9">
        <f t="shared" si="530"/>
        <v>-5.9410690768450986E-2</v>
      </c>
      <c r="R659" s="9">
        <f t="shared" si="530"/>
        <v>-5.9410690768450986E-2</v>
      </c>
      <c r="S659" s="9">
        <f t="shared" si="530"/>
        <v>-5.9410690768450986E-2</v>
      </c>
      <c r="T659" s="9">
        <f t="shared" si="530"/>
        <v>-2.8915777674868113E-2</v>
      </c>
      <c r="U659" s="9">
        <f t="shared" si="530"/>
        <v>-2.8915777674868109E-2</v>
      </c>
      <c r="V659" s="9">
        <f t="shared" si="530"/>
        <v>-2.8915777674868109E-2</v>
      </c>
      <c r="W659" s="9">
        <f t="shared" si="530"/>
        <v>-2.8915777674868109E-2</v>
      </c>
      <c r="X659" s="9">
        <f t="shared" si="530"/>
        <v>-2.8915777674868109E-2</v>
      </c>
      <c r="Y659" s="9">
        <f t="shared" si="530"/>
        <v>1.663554518206229</v>
      </c>
      <c r="Z659" s="9">
        <f t="shared" si="530"/>
        <v>-1.39745627366163E-2</v>
      </c>
      <c r="AA659" s="9">
        <f t="shared" si="530"/>
        <v>-1.39745627366163E-2</v>
      </c>
      <c r="AB659" s="9">
        <f t="shared" si="530"/>
        <v>-1.3974562736616304E-2</v>
      </c>
      <c r="AC659" s="9">
        <f t="shared" si="530"/>
        <v>-1.3974562736616304E-2</v>
      </c>
      <c r="AD659" s="9">
        <f t="shared" si="530"/>
        <v>-1.4342821519195661E-2</v>
      </c>
      <c r="AE659" s="9">
        <f t="shared" si="530"/>
        <v>-1.4342821519195661E-2</v>
      </c>
      <c r="AF659" s="9">
        <f t="shared" si="530"/>
        <v>-1.4342821519195661E-2</v>
      </c>
      <c r="AG659" s="9">
        <f t="shared" si="530"/>
        <v>-1.4342821519195661E-2</v>
      </c>
      <c r="AH659" s="9">
        <f t="shared" si="530"/>
        <v>-1.4342821519195661E-2</v>
      </c>
      <c r="AI659" s="9">
        <f t="shared" si="530"/>
        <v>-1.4342821519195661E-2</v>
      </c>
      <c r="AJ659" s="9">
        <f t="shared" ref="AJ659:AM659" si="531">SUM(AJ646:AJ658)</f>
        <v>-1.4342821519195661E-2</v>
      </c>
      <c r="AK659" s="9">
        <f t="shared" si="531"/>
        <v>-1.4342821519195661E-2</v>
      </c>
      <c r="AL659" s="9">
        <f t="shared" si="531"/>
        <v>-1.4342821519195661E-2</v>
      </c>
      <c r="AM659" s="9">
        <f t="shared" si="531"/>
        <v>-1.4342821519195661E-2</v>
      </c>
    </row>
    <row r="660" spans="1:39" outlineLevel="2">
      <c r="A660" s="11">
        <f>ROW()</f>
        <v>660</v>
      </c>
      <c r="B660" s="343" t="s">
        <v>70</v>
      </c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</row>
    <row r="661" spans="1:39" outlineLevel="2">
      <c r="A661" s="11">
        <f>ROW()</f>
        <v>661</v>
      </c>
      <c r="C661" s="6" t="s">
        <v>2</v>
      </c>
      <c r="D661" s="39"/>
      <c r="E661" s="922">
        <v>6.7042330308464945E-2</v>
      </c>
      <c r="F661" s="39"/>
      <c r="G661" s="39"/>
      <c r="H661" s="39"/>
      <c r="I661" s="9"/>
      <c r="J661" s="9"/>
      <c r="K661" s="9">
        <f t="shared" ref="K661:R668" si="532">K601+K616+K631+K646</f>
        <v>0.11485458605727582</v>
      </c>
      <c r="L661" s="9">
        <f t="shared" si="532"/>
        <v>0.11029692592291708</v>
      </c>
      <c r="M661" s="9">
        <f t="shared" si="532"/>
        <v>0.10573926578855834</v>
      </c>
      <c r="N661" s="9">
        <f t="shared" si="532"/>
        <v>0.10409848598774012</v>
      </c>
      <c r="O661" s="9">
        <f t="shared" si="532"/>
        <v>0.10245770618692189</v>
      </c>
      <c r="P661" s="9">
        <f t="shared" si="532"/>
        <v>0.10081692638610366</v>
      </c>
      <c r="Q661" s="9">
        <f t="shared" si="532"/>
        <v>9.9176146585285438E-2</v>
      </c>
      <c r="R661" s="9">
        <f t="shared" si="532"/>
        <v>9.7535366784467212E-2</v>
      </c>
      <c r="S661" s="143">
        <f t="shared" ref="S661:S668" si="533">(S601+S616+S631+S646-S676)*(S601+S616+S631+S646-S676&gt;0)</f>
        <v>9.5894586983648986E-2</v>
      </c>
      <c r="T661" s="9">
        <f t="shared" ref="T661:X668" si="534">T601+T616+T631+T646</f>
        <v>9.4347900096815943E-2</v>
      </c>
      <c r="U661" s="9">
        <f t="shared" si="534"/>
        <v>9.28012132099829E-2</v>
      </c>
      <c r="V661" s="9">
        <f t="shared" si="534"/>
        <v>9.1254526323149857E-2</v>
      </c>
      <c r="W661" s="9">
        <f t="shared" si="534"/>
        <v>8.9707839436316814E-2</v>
      </c>
      <c r="X661" s="9">
        <f t="shared" si="534"/>
        <v>8.8161152549483771E-2</v>
      </c>
      <c r="Y661" s="143">
        <f t="shared" ref="Y661:Y668" si="535">MAX(Y601+Y616+Y631+Y646,0)</f>
        <v>8.6614465662650728E-2</v>
      </c>
      <c r="Z661" s="9">
        <f t="shared" ref="Z661:AG668" si="536">Z601+Z616+Z631+Z646</f>
        <v>8.5067778775817685E-2</v>
      </c>
      <c r="AA661" s="9">
        <f t="shared" si="536"/>
        <v>8.3521091888984642E-2</v>
      </c>
      <c r="AB661" s="9">
        <f t="shared" si="536"/>
        <v>8.1974405002151599E-2</v>
      </c>
      <c r="AC661" s="9">
        <f t="shared" si="536"/>
        <v>8.0427718115318542E-2</v>
      </c>
      <c r="AD661" s="9">
        <f t="shared" si="536"/>
        <v>7.8512772445906195E-2</v>
      </c>
      <c r="AE661" s="9">
        <f t="shared" si="536"/>
        <v>7.6597826776493849E-2</v>
      </c>
      <c r="AF661" s="9">
        <f t="shared" si="536"/>
        <v>7.4682881107081503E-2</v>
      </c>
      <c r="AG661" s="9">
        <f t="shared" si="536"/>
        <v>7.2767935437669157E-2</v>
      </c>
      <c r="AH661" s="532">
        <f t="shared" ref="AH661:AH668" si="537">AH601+AH616+AH631+AH646+AH676</f>
        <v>7.085298976825681E-2</v>
      </c>
      <c r="AI661" s="9">
        <f t="shared" ref="AI661:AL661" si="538">AI601+AI616+AI631+AI646</f>
        <v>6.8938044098844464E-2</v>
      </c>
      <c r="AJ661" s="9">
        <f t="shared" si="538"/>
        <v>6.7023098429432118E-2</v>
      </c>
      <c r="AK661" s="9">
        <f t="shared" si="538"/>
        <v>6.5108152760019772E-2</v>
      </c>
      <c r="AL661" s="9">
        <f t="shared" si="538"/>
        <v>6.3193207090607426E-2</v>
      </c>
      <c r="AM661" s="532">
        <f t="shared" ref="AM661:AM668" si="539">AM601+AM616+AM631+AM646+AM676</f>
        <v>6.1278261421195079E-2</v>
      </c>
    </row>
    <row r="662" spans="1:39" outlineLevel="2">
      <c r="A662" s="11">
        <f>ROW()</f>
        <v>662</v>
      </c>
      <c r="C662" s="6" t="s">
        <v>3</v>
      </c>
      <c r="D662" s="39"/>
      <c r="E662" s="922">
        <v>0</v>
      </c>
      <c r="F662" s="39"/>
      <c r="G662" s="39"/>
      <c r="H662" s="39"/>
      <c r="I662" s="9"/>
      <c r="J662" s="9"/>
      <c r="K662" s="9">
        <f t="shared" si="532"/>
        <v>0.14965957109470551</v>
      </c>
      <c r="L662" s="9">
        <f t="shared" si="532"/>
        <v>-0.1498575453299244</v>
      </c>
      <c r="M662" s="9">
        <f t="shared" si="532"/>
        <v>-0.44937466175455432</v>
      </c>
      <c r="N662" s="9">
        <f t="shared" si="532"/>
        <v>-0.44937466175455432</v>
      </c>
      <c r="O662" s="9">
        <f t="shared" si="532"/>
        <v>-0.44937466175455432</v>
      </c>
      <c r="P662" s="9">
        <f t="shared" si="532"/>
        <v>-0.44937466175455432</v>
      </c>
      <c r="Q662" s="9">
        <f t="shared" si="532"/>
        <v>-0.44937466175455432</v>
      </c>
      <c r="R662" s="9">
        <f t="shared" si="532"/>
        <v>-0.44937466175455432</v>
      </c>
      <c r="S662" s="143">
        <f t="shared" si="533"/>
        <v>0</v>
      </c>
      <c r="T662" s="9">
        <f t="shared" si="534"/>
        <v>0</v>
      </c>
      <c r="U662" s="9">
        <f t="shared" si="534"/>
        <v>0</v>
      </c>
      <c r="V662" s="9">
        <f t="shared" si="534"/>
        <v>0</v>
      </c>
      <c r="W662" s="9">
        <f t="shared" si="534"/>
        <v>0</v>
      </c>
      <c r="X662" s="9">
        <f t="shared" si="534"/>
        <v>0</v>
      </c>
      <c r="Y662" s="143">
        <f t="shared" si="535"/>
        <v>0</v>
      </c>
      <c r="Z662" s="9">
        <f t="shared" si="536"/>
        <v>0</v>
      </c>
      <c r="AA662" s="9">
        <f t="shared" si="536"/>
        <v>0</v>
      </c>
      <c r="AB662" s="9">
        <f t="shared" si="536"/>
        <v>0</v>
      </c>
      <c r="AC662" s="9">
        <f t="shared" si="536"/>
        <v>0</v>
      </c>
      <c r="AD662" s="9">
        <f t="shared" si="536"/>
        <v>0</v>
      </c>
      <c r="AE662" s="9">
        <f t="shared" si="536"/>
        <v>0</v>
      </c>
      <c r="AF662" s="9">
        <f t="shared" si="536"/>
        <v>0</v>
      </c>
      <c r="AG662" s="9">
        <f t="shared" si="536"/>
        <v>0</v>
      </c>
      <c r="AH662" s="532">
        <f t="shared" si="537"/>
        <v>0</v>
      </c>
      <c r="AI662" s="9">
        <f t="shared" ref="AI662:AL662" si="540">AI602+AI617+AI632+AI647</f>
        <v>0</v>
      </c>
      <c r="AJ662" s="9">
        <f t="shared" si="540"/>
        <v>0</v>
      </c>
      <c r="AK662" s="9">
        <f t="shared" si="540"/>
        <v>0</v>
      </c>
      <c r="AL662" s="9">
        <f t="shared" si="540"/>
        <v>0</v>
      </c>
      <c r="AM662" s="532">
        <f t="shared" si="539"/>
        <v>0</v>
      </c>
    </row>
    <row r="663" spans="1:39" outlineLevel="2">
      <c r="A663" s="11">
        <f>ROW()</f>
        <v>663</v>
      </c>
      <c r="C663" s="6" t="s">
        <v>4</v>
      </c>
      <c r="D663" s="39"/>
      <c r="E663" s="922">
        <v>2.2204460492503131E-16</v>
      </c>
      <c r="F663" s="39"/>
      <c r="G663" s="39"/>
      <c r="H663" s="39"/>
      <c r="I663" s="9"/>
      <c r="J663" s="9"/>
      <c r="K663" s="9">
        <f t="shared" si="532"/>
        <v>0.64301641595061099</v>
      </c>
      <c r="L663" s="9">
        <f t="shared" si="532"/>
        <v>0.6409971994353888</v>
      </c>
      <c r="M663" s="9">
        <f t="shared" si="532"/>
        <v>0.63897798292016661</v>
      </c>
      <c r="N663" s="9">
        <f t="shared" si="532"/>
        <v>0.62611765460115443</v>
      </c>
      <c r="O663" s="9">
        <f t="shared" si="532"/>
        <v>0.61325732628214225</v>
      </c>
      <c r="P663" s="9">
        <f t="shared" si="532"/>
        <v>0.60039699796313006</v>
      </c>
      <c r="Q663" s="9">
        <f t="shared" si="532"/>
        <v>0.58753666964411788</v>
      </c>
      <c r="R663" s="9">
        <f t="shared" si="532"/>
        <v>0.5746763413251057</v>
      </c>
      <c r="S663" s="143">
        <f t="shared" si="533"/>
        <v>0.56181601300609352</v>
      </c>
      <c r="T663" s="9">
        <f t="shared" si="534"/>
        <v>0.54843944126785316</v>
      </c>
      <c r="U663" s="9">
        <f t="shared" si="534"/>
        <v>0.53506286952961279</v>
      </c>
      <c r="V663" s="9">
        <f t="shared" si="534"/>
        <v>0.52168629779137243</v>
      </c>
      <c r="W663" s="9">
        <f t="shared" si="534"/>
        <v>-1.6641525092046043</v>
      </c>
      <c r="X663" s="9">
        <f t="shared" si="534"/>
        <v>-1.6775290809428447</v>
      </c>
      <c r="Y663" s="143">
        <f t="shared" si="535"/>
        <v>6.6613381477509392E-16</v>
      </c>
      <c r="Z663" s="9">
        <f t="shared" si="536"/>
        <v>6.6613381477509392E-16</v>
      </c>
      <c r="AA663" s="9">
        <f t="shared" si="536"/>
        <v>6.6613381477509392E-16</v>
      </c>
      <c r="AB663" s="9">
        <f t="shared" si="536"/>
        <v>6.6613381477509392E-16</v>
      </c>
      <c r="AC663" s="9">
        <f t="shared" si="536"/>
        <v>2.663770905899257E-16</v>
      </c>
      <c r="AD663" s="9">
        <f t="shared" si="536"/>
        <v>2.4417899970743189E-16</v>
      </c>
      <c r="AE663" s="9">
        <f t="shared" si="536"/>
        <v>2.2198090882493808E-16</v>
      </c>
      <c r="AF663" s="9">
        <f t="shared" si="536"/>
        <v>1.9978281794244427E-16</v>
      </c>
      <c r="AG663" s="9">
        <f t="shared" si="536"/>
        <v>1.7758472705995047E-16</v>
      </c>
      <c r="AH663" s="532">
        <f t="shared" si="537"/>
        <v>1.5538663617745666E-16</v>
      </c>
      <c r="AI663" s="9">
        <f t="shared" ref="AI663:AL663" si="541">AI603+AI618+AI633+AI648</f>
        <v>1.3318854529496285E-16</v>
      </c>
      <c r="AJ663" s="9">
        <f t="shared" si="541"/>
        <v>1.1099045441246904E-16</v>
      </c>
      <c r="AK663" s="9">
        <f t="shared" si="541"/>
        <v>8.8792363529975233E-17</v>
      </c>
      <c r="AL663" s="9">
        <f t="shared" si="541"/>
        <v>6.6594272647481425E-17</v>
      </c>
      <c r="AM663" s="532">
        <f t="shared" si="539"/>
        <v>4.4396181764987623E-17</v>
      </c>
    </row>
    <row r="664" spans="1:39" outlineLevel="2">
      <c r="A664" s="11">
        <f>ROW()</f>
        <v>664</v>
      </c>
      <c r="C664" s="6" t="s">
        <v>5</v>
      </c>
      <c r="D664" s="39"/>
      <c r="E664" s="922">
        <v>0.12431441954761709</v>
      </c>
      <c r="F664" s="39"/>
      <c r="G664" s="39"/>
      <c r="H664" s="39"/>
      <c r="I664" s="9"/>
      <c r="J664" s="9"/>
      <c r="K664" s="9">
        <f t="shared" si="532"/>
        <v>1.347287479458616</v>
      </c>
      <c r="L664" s="9">
        <f t="shared" si="532"/>
        <v>0.96229019722291187</v>
      </c>
      <c r="M664" s="9">
        <f t="shared" si="532"/>
        <v>0.57729291498720769</v>
      </c>
      <c r="N664" s="9">
        <f t="shared" si="532"/>
        <v>0.53238333233858715</v>
      </c>
      <c r="O664" s="9">
        <f t="shared" si="532"/>
        <v>0.4874737496899666</v>
      </c>
      <c r="P664" s="9">
        <f t="shared" si="532"/>
        <v>0.44256416704134605</v>
      </c>
      <c r="Q664" s="9">
        <f t="shared" si="532"/>
        <v>0.3976545843927255</v>
      </c>
      <c r="R664" s="9">
        <f t="shared" si="532"/>
        <v>0.35274500174410495</v>
      </c>
      <c r="S664" s="143">
        <f t="shared" si="533"/>
        <v>0.3078354190954844</v>
      </c>
      <c r="T664" s="9">
        <f t="shared" si="534"/>
        <v>0.26724396564549424</v>
      </c>
      <c r="U664" s="9">
        <f t="shared" si="534"/>
        <v>0.25325144659569948</v>
      </c>
      <c r="V664" s="9">
        <f t="shared" si="534"/>
        <v>0.23925892754590475</v>
      </c>
      <c r="W664" s="9">
        <f t="shared" si="534"/>
        <v>0.22526640849611002</v>
      </c>
      <c r="X664" s="9">
        <f t="shared" si="534"/>
        <v>0.21127388944631528</v>
      </c>
      <c r="Y664" s="143">
        <f t="shared" si="535"/>
        <v>0.19884601359653203</v>
      </c>
      <c r="Z664" s="9">
        <f t="shared" si="536"/>
        <v>0.18641813774674879</v>
      </c>
      <c r="AA664" s="9">
        <f t="shared" si="536"/>
        <v>0.17399026189696554</v>
      </c>
      <c r="AB664" s="9">
        <f t="shared" si="536"/>
        <v>0.16156238604718229</v>
      </c>
      <c r="AC664" s="9">
        <f t="shared" si="536"/>
        <v>0.14913451019739951</v>
      </c>
      <c r="AD664" s="9">
        <f t="shared" si="536"/>
        <v>0.13670663434761621</v>
      </c>
      <c r="AE664" s="9">
        <f t="shared" si="536"/>
        <v>0.12427875849783292</v>
      </c>
      <c r="AF664" s="9">
        <f t="shared" si="536"/>
        <v>0.11185088264804963</v>
      </c>
      <c r="AG664" s="9">
        <f t="shared" si="536"/>
        <v>9.9423006798266336E-2</v>
      </c>
      <c r="AH664" s="532">
        <f t="shared" si="537"/>
        <v>8.6995130948483046E-2</v>
      </c>
      <c r="AI664" s="9">
        <f t="shared" ref="AI664:AL664" si="542">AI604+AI619+AI634+AI649</f>
        <v>7.4567255098699756E-2</v>
      </c>
      <c r="AJ664" s="9">
        <f t="shared" si="542"/>
        <v>6.2139379248916465E-2</v>
      </c>
      <c r="AK664" s="9">
        <f t="shared" si="542"/>
        <v>4.9711503399133175E-2</v>
      </c>
      <c r="AL664" s="9">
        <f t="shared" si="542"/>
        <v>3.7283627549349885E-2</v>
      </c>
      <c r="AM664" s="532">
        <f t="shared" si="539"/>
        <v>2.4855751699566594E-2</v>
      </c>
    </row>
    <row r="665" spans="1:39" outlineLevel="2">
      <c r="A665" s="11">
        <f>ROW()</f>
        <v>665</v>
      </c>
      <c r="C665" s="6" t="s">
        <v>473</v>
      </c>
      <c r="D665" s="39"/>
      <c r="E665" s="922">
        <v>0</v>
      </c>
      <c r="F665" s="39"/>
      <c r="G665" s="39"/>
      <c r="H665" s="39"/>
      <c r="I665" s="9"/>
      <c r="J665" s="9"/>
      <c r="K665" s="9">
        <f t="shared" si="532"/>
        <v>0</v>
      </c>
      <c r="L665" s="9">
        <f t="shared" si="532"/>
        <v>0</v>
      </c>
      <c r="M665" s="9">
        <f t="shared" si="532"/>
        <v>0</v>
      </c>
      <c r="N665" s="9">
        <f t="shared" si="532"/>
        <v>0</v>
      </c>
      <c r="O665" s="9">
        <f t="shared" si="532"/>
        <v>0</v>
      </c>
      <c r="P665" s="9">
        <f t="shared" si="532"/>
        <v>0</v>
      </c>
      <c r="Q665" s="9">
        <f t="shared" si="532"/>
        <v>0</v>
      </c>
      <c r="R665" s="9">
        <f t="shared" si="532"/>
        <v>0</v>
      </c>
      <c r="S665" s="143">
        <f t="shared" si="533"/>
        <v>0</v>
      </c>
      <c r="T665" s="9">
        <f t="shared" si="534"/>
        <v>0</v>
      </c>
      <c r="U665" s="9">
        <f t="shared" si="534"/>
        <v>0</v>
      </c>
      <c r="V665" s="9">
        <f t="shared" si="534"/>
        <v>0</v>
      </c>
      <c r="W665" s="9">
        <f t="shared" si="534"/>
        <v>0</v>
      </c>
      <c r="X665" s="9">
        <f t="shared" si="534"/>
        <v>0</v>
      </c>
      <c r="Y665" s="143">
        <f t="shared" si="535"/>
        <v>0</v>
      </c>
      <c r="Z665" s="9">
        <f t="shared" si="536"/>
        <v>0</v>
      </c>
      <c r="AA665" s="9">
        <f t="shared" si="536"/>
        <v>0</v>
      </c>
      <c r="AB665" s="9">
        <f t="shared" si="536"/>
        <v>0</v>
      </c>
      <c r="AC665" s="9">
        <f t="shared" si="536"/>
        <v>0</v>
      </c>
      <c r="AD665" s="9">
        <f t="shared" si="536"/>
        <v>0</v>
      </c>
      <c r="AE665" s="9">
        <f t="shared" si="536"/>
        <v>0</v>
      </c>
      <c r="AF665" s="9">
        <f t="shared" si="536"/>
        <v>0</v>
      </c>
      <c r="AG665" s="9">
        <f t="shared" si="536"/>
        <v>0</v>
      </c>
      <c r="AH665" s="532">
        <f t="shared" si="537"/>
        <v>0</v>
      </c>
      <c r="AI665" s="9">
        <f t="shared" ref="AI665:AL665" si="543">AI605+AI620+AI635+AI650</f>
        <v>0</v>
      </c>
      <c r="AJ665" s="9">
        <f t="shared" si="543"/>
        <v>0</v>
      </c>
      <c r="AK665" s="9">
        <f t="shared" si="543"/>
        <v>0</v>
      </c>
      <c r="AL665" s="9">
        <f t="shared" si="543"/>
        <v>0</v>
      </c>
      <c r="AM665" s="532">
        <f t="shared" si="539"/>
        <v>0</v>
      </c>
    </row>
    <row r="666" spans="1:39" outlineLevel="2">
      <c r="A666" s="11">
        <f>ROW()</f>
        <v>666</v>
      </c>
      <c r="C666" s="6" t="s">
        <v>474</v>
      </c>
      <c r="D666" s="39"/>
      <c r="E666" s="922">
        <v>0</v>
      </c>
      <c r="F666" s="39"/>
      <c r="G666" s="39"/>
      <c r="H666" s="39"/>
      <c r="I666" s="9"/>
      <c r="J666" s="9"/>
      <c r="K666" s="9">
        <f t="shared" si="532"/>
        <v>0</v>
      </c>
      <c r="L666" s="9">
        <f t="shared" si="532"/>
        <v>0</v>
      </c>
      <c r="M666" s="9">
        <f t="shared" si="532"/>
        <v>0</v>
      </c>
      <c r="N666" s="9">
        <f t="shared" si="532"/>
        <v>0</v>
      </c>
      <c r="O666" s="9">
        <f t="shared" si="532"/>
        <v>0</v>
      </c>
      <c r="P666" s="9">
        <f t="shared" si="532"/>
        <v>0</v>
      </c>
      <c r="Q666" s="9">
        <f t="shared" si="532"/>
        <v>0</v>
      </c>
      <c r="R666" s="9">
        <f t="shared" si="532"/>
        <v>0</v>
      </c>
      <c r="S666" s="143">
        <f t="shared" si="533"/>
        <v>0</v>
      </c>
      <c r="T666" s="9">
        <f t="shared" si="534"/>
        <v>0</v>
      </c>
      <c r="U666" s="9">
        <f t="shared" si="534"/>
        <v>0</v>
      </c>
      <c r="V666" s="9">
        <f t="shared" si="534"/>
        <v>0</v>
      </c>
      <c r="W666" s="9">
        <f t="shared" si="534"/>
        <v>0</v>
      </c>
      <c r="X666" s="9">
        <f t="shared" si="534"/>
        <v>0</v>
      </c>
      <c r="Y666" s="143">
        <f t="shared" si="535"/>
        <v>0</v>
      </c>
      <c r="Z666" s="9">
        <f t="shared" si="536"/>
        <v>0</v>
      </c>
      <c r="AA666" s="9">
        <f t="shared" si="536"/>
        <v>0</v>
      </c>
      <c r="AB666" s="9">
        <f t="shared" si="536"/>
        <v>0</v>
      </c>
      <c r="AC666" s="9">
        <f t="shared" si="536"/>
        <v>0</v>
      </c>
      <c r="AD666" s="9">
        <f t="shared" si="536"/>
        <v>0</v>
      </c>
      <c r="AE666" s="9">
        <f t="shared" si="536"/>
        <v>0</v>
      </c>
      <c r="AF666" s="9">
        <f t="shared" si="536"/>
        <v>0</v>
      </c>
      <c r="AG666" s="9">
        <f t="shared" si="536"/>
        <v>0</v>
      </c>
      <c r="AH666" s="532">
        <f t="shared" si="537"/>
        <v>0</v>
      </c>
      <c r="AI666" s="9">
        <f t="shared" ref="AI666:AL666" si="544">AI606+AI621+AI636+AI651</f>
        <v>0</v>
      </c>
      <c r="AJ666" s="9">
        <f t="shared" si="544"/>
        <v>0</v>
      </c>
      <c r="AK666" s="9">
        <f t="shared" si="544"/>
        <v>0</v>
      </c>
      <c r="AL666" s="9">
        <f t="shared" si="544"/>
        <v>0</v>
      </c>
      <c r="AM666" s="532">
        <f t="shared" si="539"/>
        <v>0</v>
      </c>
    </row>
    <row r="667" spans="1:39" outlineLevel="2">
      <c r="A667" s="11">
        <f>ROW()</f>
        <v>667</v>
      </c>
      <c r="C667" s="6" t="s">
        <v>477</v>
      </c>
      <c r="D667" s="39"/>
      <c r="E667" s="922">
        <v>0</v>
      </c>
      <c r="F667" s="39"/>
      <c r="G667" s="39"/>
      <c r="H667" s="39"/>
      <c r="I667" s="9"/>
      <c r="J667" s="9"/>
      <c r="K667" s="9">
        <f t="shared" si="532"/>
        <v>0</v>
      </c>
      <c r="L667" s="9">
        <f t="shared" si="532"/>
        <v>0</v>
      </c>
      <c r="M667" s="9">
        <f t="shared" si="532"/>
        <v>0</v>
      </c>
      <c r="N667" s="9">
        <f t="shared" si="532"/>
        <v>0</v>
      </c>
      <c r="O667" s="9">
        <f t="shared" si="532"/>
        <v>0</v>
      </c>
      <c r="P667" s="9">
        <f t="shared" si="532"/>
        <v>0</v>
      </c>
      <c r="Q667" s="9">
        <f t="shared" si="532"/>
        <v>0</v>
      </c>
      <c r="R667" s="9">
        <f t="shared" si="532"/>
        <v>0</v>
      </c>
      <c r="S667" s="143">
        <f t="shared" si="533"/>
        <v>0</v>
      </c>
      <c r="T667" s="9">
        <f t="shared" si="534"/>
        <v>0</v>
      </c>
      <c r="U667" s="9">
        <f t="shared" si="534"/>
        <v>0</v>
      </c>
      <c r="V667" s="9">
        <f t="shared" si="534"/>
        <v>0</v>
      </c>
      <c r="W667" s="9">
        <f t="shared" si="534"/>
        <v>0</v>
      </c>
      <c r="X667" s="9">
        <f t="shared" si="534"/>
        <v>0</v>
      </c>
      <c r="Y667" s="143">
        <f t="shared" si="535"/>
        <v>0</v>
      </c>
      <c r="Z667" s="9">
        <f t="shared" si="536"/>
        <v>0</v>
      </c>
      <c r="AA667" s="9">
        <f t="shared" si="536"/>
        <v>0</v>
      </c>
      <c r="AB667" s="9">
        <f t="shared" si="536"/>
        <v>0</v>
      </c>
      <c r="AC667" s="9">
        <f t="shared" si="536"/>
        <v>0</v>
      </c>
      <c r="AD667" s="9">
        <f t="shared" si="536"/>
        <v>0</v>
      </c>
      <c r="AE667" s="9">
        <f t="shared" si="536"/>
        <v>0</v>
      </c>
      <c r="AF667" s="9">
        <f t="shared" si="536"/>
        <v>0</v>
      </c>
      <c r="AG667" s="9">
        <f t="shared" si="536"/>
        <v>0</v>
      </c>
      <c r="AH667" s="532">
        <f t="shared" si="537"/>
        <v>0</v>
      </c>
      <c r="AI667" s="9">
        <f t="shared" ref="AI667:AL667" si="545">AI607+AI622+AI637+AI652</f>
        <v>0</v>
      </c>
      <c r="AJ667" s="9">
        <f t="shared" si="545"/>
        <v>0</v>
      </c>
      <c r="AK667" s="9">
        <f t="shared" si="545"/>
        <v>0</v>
      </c>
      <c r="AL667" s="9">
        <f t="shared" si="545"/>
        <v>0</v>
      </c>
      <c r="AM667" s="532">
        <f t="shared" si="539"/>
        <v>0</v>
      </c>
    </row>
    <row r="668" spans="1:39" outlineLevel="2">
      <c r="A668" s="11">
        <f>ROW()</f>
        <v>668</v>
      </c>
      <c r="C668" s="6" t="s">
        <v>511</v>
      </c>
      <c r="D668" s="39"/>
      <c r="E668" s="922">
        <v>0</v>
      </c>
      <c r="F668" s="39"/>
      <c r="G668" s="39"/>
      <c r="H668" s="39"/>
      <c r="I668" s="9"/>
      <c r="J668" s="9"/>
      <c r="K668" s="9">
        <f t="shared" si="532"/>
        <v>0</v>
      </c>
      <c r="L668" s="9">
        <f t="shared" si="532"/>
        <v>0</v>
      </c>
      <c r="M668" s="9">
        <f t="shared" si="532"/>
        <v>0</v>
      </c>
      <c r="N668" s="9">
        <f t="shared" si="532"/>
        <v>0</v>
      </c>
      <c r="O668" s="9">
        <f t="shared" si="532"/>
        <v>0</v>
      </c>
      <c r="P668" s="9">
        <f t="shared" si="532"/>
        <v>0</v>
      </c>
      <c r="Q668" s="9">
        <f t="shared" si="532"/>
        <v>0</v>
      </c>
      <c r="R668" s="9">
        <f t="shared" si="532"/>
        <v>0</v>
      </c>
      <c r="S668" s="143">
        <f t="shared" si="533"/>
        <v>0</v>
      </c>
      <c r="T668" s="9">
        <f t="shared" si="534"/>
        <v>0</v>
      </c>
      <c r="U668" s="9">
        <f t="shared" si="534"/>
        <v>0</v>
      </c>
      <c r="V668" s="9">
        <f t="shared" si="534"/>
        <v>0</v>
      </c>
      <c r="W668" s="9">
        <f t="shared" si="534"/>
        <v>0</v>
      </c>
      <c r="X668" s="9">
        <f t="shared" si="534"/>
        <v>0</v>
      </c>
      <c r="Y668" s="143">
        <f t="shared" si="535"/>
        <v>0</v>
      </c>
      <c r="Z668" s="9">
        <f t="shared" si="536"/>
        <v>0</v>
      </c>
      <c r="AA668" s="9">
        <f t="shared" si="536"/>
        <v>0</v>
      </c>
      <c r="AB668" s="9">
        <f t="shared" si="536"/>
        <v>0</v>
      </c>
      <c r="AC668" s="9">
        <f t="shared" si="536"/>
        <v>0</v>
      </c>
      <c r="AD668" s="9">
        <f t="shared" si="536"/>
        <v>0</v>
      </c>
      <c r="AE668" s="9">
        <f t="shared" si="536"/>
        <v>0</v>
      </c>
      <c r="AF668" s="9">
        <f t="shared" si="536"/>
        <v>0</v>
      </c>
      <c r="AG668" s="9">
        <f t="shared" si="536"/>
        <v>0</v>
      </c>
      <c r="AH668" s="532">
        <f t="shared" si="537"/>
        <v>0</v>
      </c>
      <c r="AI668" s="9">
        <f t="shared" ref="AI668:AL668" si="546">AI608+AI623+AI638+AI653</f>
        <v>0</v>
      </c>
      <c r="AJ668" s="9">
        <f t="shared" si="546"/>
        <v>0</v>
      </c>
      <c r="AK668" s="9">
        <f t="shared" si="546"/>
        <v>0</v>
      </c>
      <c r="AL668" s="9">
        <f t="shared" si="546"/>
        <v>0</v>
      </c>
      <c r="AM668" s="532">
        <f t="shared" si="539"/>
        <v>0</v>
      </c>
    </row>
    <row r="669" spans="1:39" outlineLevel="2">
      <c r="A669" s="11">
        <f>ROW()</f>
        <v>669</v>
      </c>
      <c r="C669" s="6" t="s">
        <v>655</v>
      </c>
      <c r="D669" s="39"/>
      <c r="E669" s="922"/>
      <c r="F669" s="39"/>
      <c r="G669" s="39"/>
      <c r="H669" s="3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143"/>
      <c r="T669" s="9"/>
      <c r="U669" s="9"/>
      <c r="V669" s="9"/>
      <c r="W669" s="9"/>
      <c r="X669" s="9"/>
      <c r="Y669" s="143"/>
      <c r="Z669" s="9"/>
      <c r="AA669" s="9"/>
      <c r="AB669" s="9"/>
      <c r="AC669" s="9"/>
      <c r="AD669" s="9"/>
      <c r="AE669" s="9"/>
      <c r="AF669" s="9"/>
      <c r="AG669" s="9"/>
      <c r="AH669" s="429">
        <f>-AH689</f>
        <v>0</v>
      </c>
      <c r="AI669" s="9">
        <f>AI609+AI624-AI644+AI654</f>
        <v>0</v>
      </c>
      <c r="AJ669" s="9">
        <f t="shared" ref="AJ669:AM669" si="547">AJ609+AJ624-AJ644+AJ654</f>
        <v>0</v>
      </c>
      <c r="AK669" s="9">
        <f t="shared" si="547"/>
        <v>0</v>
      </c>
      <c r="AL669" s="9">
        <f t="shared" si="547"/>
        <v>0</v>
      </c>
      <c r="AM669" s="9">
        <f t="shared" si="547"/>
        <v>0</v>
      </c>
    </row>
    <row r="670" spans="1:39" outlineLevel="2">
      <c r="A670" s="11">
        <f>ROW()</f>
        <v>670</v>
      </c>
      <c r="C670" s="6" t="s">
        <v>656</v>
      </c>
      <c r="D670" s="39"/>
      <c r="E670" s="922"/>
      <c r="F670" s="39"/>
      <c r="G670" s="39"/>
      <c r="H670" s="3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143"/>
      <c r="T670" s="9"/>
      <c r="U670" s="9"/>
      <c r="V670" s="9"/>
      <c r="W670" s="9"/>
      <c r="X670" s="9"/>
      <c r="Y670" s="143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429">
        <f>-AM689</f>
        <v>0</v>
      </c>
    </row>
    <row r="671" spans="1:39" outlineLevel="2">
      <c r="A671" s="11">
        <f>ROW()</f>
        <v>671</v>
      </c>
      <c r="C671" s="6" t="s">
        <v>667</v>
      </c>
      <c r="D671" s="39"/>
      <c r="E671" s="922"/>
      <c r="F671" s="39"/>
      <c r="G671" s="39"/>
      <c r="H671" s="3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143"/>
      <c r="T671" s="9"/>
      <c r="U671" s="9"/>
      <c r="V671" s="9"/>
      <c r="W671" s="9"/>
      <c r="X671" s="9"/>
      <c r="Y671" s="143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</row>
    <row r="672" spans="1:39" outlineLevel="2">
      <c r="A672" s="11">
        <f>ROW()</f>
        <v>672</v>
      </c>
      <c r="C672" s="6" t="s">
        <v>212</v>
      </c>
      <c r="D672" s="39"/>
      <c r="E672" s="922">
        <v>0</v>
      </c>
      <c r="F672" s="39"/>
      <c r="G672" s="39"/>
      <c r="H672" s="39"/>
      <c r="I672" s="9"/>
      <c r="J672" s="9"/>
      <c r="K672" s="9">
        <f t="shared" ref="K672:R673" si="548">K612+K627+K642+K657</f>
        <v>0</v>
      </c>
      <c r="L672" s="9">
        <f t="shared" si="548"/>
        <v>0</v>
      </c>
      <c r="M672" s="9">
        <f t="shared" si="548"/>
        <v>0</v>
      </c>
      <c r="N672" s="9">
        <f t="shared" si="548"/>
        <v>0</v>
      </c>
      <c r="O672" s="9">
        <f t="shared" si="548"/>
        <v>0</v>
      </c>
      <c r="P672" s="9">
        <f t="shared" si="548"/>
        <v>0</v>
      </c>
      <c r="Q672" s="9">
        <f t="shared" si="548"/>
        <v>0</v>
      </c>
      <c r="R672" s="9">
        <f t="shared" si="548"/>
        <v>0</v>
      </c>
      <c r="S672" s="143">
        <f t="shared" ref="S672" si="549">(S612+S627+S642+S657-S687)*(S612+S627+S642+S657-S687&gt;0)</f>
        <v>0</v>
      </c>
      <c r="T672" s="9">
        <f t="shared" ref="T672:X673" si="550">T612+T627+T642+T657</f>
        <v>0</v>
      </c>
      <c r="U672" s="9">
        <f t="shared" si="550"/>
        <v>0</v>
      </c>
      <c r="V672" s="9">
        <f t="shared" si="550"/>
        <v>0</v>
      </c>
      <c r="W672" s="9">
        <f t="shared" si="550"/>
        <v>0</v>
      </c>
      <c r="X672" s="9">
        <f t="shared" si="550"/>
        <v>0</v>
      </c>
      <c r="Y672" s="143">
        <f>MAX(Y612+Y627+Y642+Y657,0)</f>
        <v>0</v>
      </c>
      <c r="Z672" s="9">
        <f t="shared" ref="Z672:AM672" si="551">Z612+Z627+Z642+Z657</f>
        <v>0</v>
      </c>
      <c r="AA672" s="9">
        <f t="shared" si="551"/>
        <v>0</v>
      </c>
      <c r="AB672" s="9">
        <f t="shared" si="551"/>
        <v>0</v>
      </c>
      <c r="AC672" s="9">
        <f t="shared" si="551"/>
        <v>0</v>
      </c>
      <c r="AD672" s="9">
        <f t="shared" si="551"/>
        <v>0</v>
      </c>
      <c r="AE672" s="9">
        <f t="shared" si="551"/>
        <v>0</v>
      </c>
      <c r="AF672" s="9">
        <f t="shared" si="551"/>
        <v>0</v>
      </c>
      <c r="AG672" s="9">
        <f t="shared" si="551"/>
        <v>0</v>
      </c>
      <c r="AH672" s="9">
        <f t="shared" si="551"/>
        <v>0</v>
      </c>
      <c r="AI672" s="9">
        <f t="shared" si="551"/>
        <v>0</v>
      </c>
      <c r="AJ672" s="9">
        <f t="shared" si="551"/>
        <v>0</v>
      </c>
      <c r="AK672" s="9">
        <f t="shared" si="551"/>
        <v>0</v>
      </c>
      <c r="AL672" s="9">
        <f t="shared" si="551"/>
        <v>0</v>
      </c>
      <c r="AM672" s="9">
        <f t="shared" si="551"/>
        <v>0</v>
      </c>
    </row>
    <row r="673" spans="1:39" outlineLevel="2">
      <c r="A673" s="11">
        <f>ROW()</f>
        <v>673</v>
      </c>
      <c r="C673" s="30" t="s">
        <v>362</v>
      </c>
      <c r="D673" s="90"/>
      <c r="E673" s="925">
        <v>0</v>
      </c>
      <c r="F673" s="90"/>
      <c r="G673" s="90"/>
      <c r="H673" s="90"/>
      <c r="I673" s="15"/>
      <c r="J673" s="15"/>
      <c r="K673" s="15">
        <f t="shared" si="548"/>
        <v>0</v>
      </c>
      <c r="L673" s="15">
        <f t="shared" si="548"/>
        <v>0</v>
      </c>
      <c r="M673" s="15">
        <f t="shared" si="548"/>
        <v>0</v>
      </c>
      <c r="N673" s="15">
        <f t="shared" si="548"/>
        <v>0</v>
      </c>
      <c r="O673" s="15">
        <f t="shared" si="548"/>
        <v>0</v>
      </c>
      <c r="P673" s="15">
        <f t="shared" si="548"/>
        <v>0</v>
      </c>
      <c r="Q673" s="15">
        <f t="shared" si="548"/>
        <v>0</v>
      </c>
      <c r="R673" s="15">
        <f t="shared" si="548"/>
        <v>0</v>
      </c>
      <c r="S673" s="901">
        <f>(S613+S628+S643+S658-S688)*(S613+S628+S643+S658-S688&gt;0)</f>
        <v>0</v>
      </c>
      <c r="T673" s="15">
        <f t="shared" si="550"/>
        <v>0</v>
      </c>
      <c r="U673" s="15">
        <f t="shared" si="550"/>
        <v>0</v>
      </c>
      <c r="V673" s="15">
        <f t="shared" si="550"/>
        <v>0</v>
      </c>
      <c r="W673" s="15">
        <f t="shared" si="550"/>
        <v>0</v>
      </c>
      <c r="X673" s="15">
        <f t="shared" si="550"/>
        <v>0</v>
      </c>
      <c r="Y673" s="901">
        <f>MAX(Y613+Y628+Y643+Y658,0)</f>
        <v>0</v>
      </c>
      <c r="Z673" s="15">
        <f t="shared" ref="Z673:AM673" si="552">Z613+Z628+Z643+Z658</f>
        <v>0</v>
      </c>
      <c r="AA673" s="15">
        <f t="shared" si="552"/>
        <v>0</v>
      </c>
      <c r="AB673" s="15">
        <f t="shared" si="552"/>
        <v>0</v>
      </c>
      <c r="AC673" s="15">
        <f t="shared" si="552"/>
        <v>0</v>
      </c>
      <c r="AD673" s="15">
        <f t="shared" si="552"/>
        <v>0</v>
      </c>
      <c r="AE673" s="15">
        <f t="shared" si="552"/>
        <v>0</v>
      </c>
      <c r="AF673" s="15">
        <f t="shared" si="552"/>
        <v>0</v>
      </c>
      <c r="AG673" s="15">
        <f t="shared" si="552"/>
        <v>0</v>
      </c>
      <c r="AH673" s="15">
        <f t="shared" si="552"/>
        <v>0</v>
      </c>
      <c r="AI673" s="15">
        <f t="shared" si="552"/>
        <v>0</v>
      </c>
      <c r="AJ673" s="15">
        <f t="shared" si="552"/>
        <v>0</v>
      </c>
      <c r="AK673" s="15">
        <f t="shared" si="552"/>
        <v>0</v>
      </c>
      <c r="AL673" s="15">
        <f t="shared" si="552"/>
        <v>0</v>
      </c>
      <c r="AM673" s="15">
        <f t="shared" si="552"/>
        <v>0</v>
      </c>
    </row>
    <row r="674" spans="1:39" outlineLevel="2">
      <c r="A674" s="11">
        <f>ROW()</f>
        <v>674</v>
      </c>
      <c r="C674" s="6" t="s">
        <v>1</v>
      </c>
      <c r="D674" s="39"/>
      <c r="E674" s="39">
        <f>SUM(E661:E673)</f>
        <v>0.19135674985608225</v>
      </c>
      <c r="F674" s="39"/>
      <c r="G674" s="39"/>
      <c r="H674" s="39"/>
      <c r="I674" s="9"/>
      <c r="J674" s="9"/>
      <c r="K674" s="9">
        <f t="shared" ref="K674:AM674" si="553">SUM(K661:K673)</f>
        <v>2.2548180525612085</v>
      </c>
      <c r="L674" s="9">
        <f t="shared" si="553"/>
        <v>1.5637267772512935</v>
      </c>
      <c r="M674" s="9">
        <f t="shared" si="553"/>
        <v>0.87263550194137829</v>
      </c>
      <c r="N674" s="9">
        <f t="shared" si="553"/>
        <v>0.81322481117292744</v>
      </c>
      <c r="O674" s="9">
        <f t="shared" si="553"/>
        <v>0.75381412040447637</v>
      </c>
      <c r="P674" s="9">
        <f t="shared" si="553"/>
        <v>0.69440342963602553</v>
      </c>
      <c r="Q674" s="9">
        <f t="shared" si="553"/>
        <v>0.63499273886757446</v>
      </c>
      <c r="R674" s="9">
        <f t="shared" si="553"/>
        <v>0.57558204809912361</v>
      </c>
      <c r="S674" s="9">
        <f t="shared" si="553"/>
        <v>0.96554601908522686</v>
      </c>
      <c r="T674" s="9">
        <f t="shared" si="553"/>
        <v>0.91003130701016333</v>
      </c>
      <c r="U674" s="9">
        <f t="shared" si="553"/>
        <v>0.88111552933529524</v>
      </c>
      <c r="V674" s="9">
        <f t="shared" si="553"/>
        <v>0.85219975166042705</v>
      </c>
      <c r="W674" s="9">
        <f t="shared" si="553"/>
        <v>-1.3491782612721774</v>
      </c>
      <c r="X674" s="9">
        <f t="shared" si="553"/>
        <v>-1.3780940389470455</v>
      </c>
      <c r="Y674" s="9">
        <f t="shared" si="553"/>
        <v>0.28546047925918344</v>
      </c>
      <c r="Z674" s="9">
        <f t="shared" si="553"/>
        <v>0.27148591652256715</v>
      </c>
      <c r="AA674" s="9">
        <f t="shared" si="553"/>
        <v>0.25751135378595086</v>
      </c>
      <c r="AB674" s="9">
        <f t="shared" si="553"/>
        <v>0.24353679104933457</v>
      </c>
      <c r="AC674" s="9">
        <f t="shared" si="553"/>
        <v>0.22956222831271833</v>
      </c>
      <c r="AD674" s="9">
        <f t="shared" si="553"/>
        <v>0.21521940679352264</v>
      </c>
      <c r="AE674" s="9">
        <f t="shared" si="553"/>
        <v>0.200876585274327</v>
      </c>
      <c r="AF674" s="9">
        <f t="shared" si="553"/>
        <v>0.18653376375513131</v>
      </c>
      <c r="AG674" s="9">
        <f t="shared" si="553"/>
        <v>0.17219094223593567</v>
      </c>
      <c r="AH674" s="9">
        <f t="shared" ref="AH674" si="554">SUM(AH661:AH673)</f>
        <v>0.15784812071674001</v>
      </c>
      <c r="AI674" s="9">
        <f t="shared" si="553"/>
        <v>0.14350529919754434</v>
      </c>
      <c r="AJ674" s="9">
        <f t="shared" si="553"/>
        <v>0.12916247767834871</v>
      </c>
      <c r="AK674" s="9">
        <f t="shared" si="553"/>
        <v>0.11481965615915303</v>
      </c>
      <c r="AL674" s="9">
        <f t="shared" si="553"/>
        <v>0.10047683463995738</v>
      </c>
      <c r="AM674" s="9">
        <f t="shared" si="553"/>
        <v>8.6134013120761715E-2</v>
      </c>
    </row>
    <row r="675" spans="1:39" outlineLevel="3">
      <c r="A675" s="11">
        <f>ROW()</f>
        <v>675</v>
      </c>
      <c r="B675" s="343" t="s">
        <v>658</v>
      </c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</row>
    <row r="676" spans="1:39" outlineLevel="3">
      <c r="A676" s="11">
        <f>ROW()</f>
        <v>676</v>
      </c>
      <c r="C676" s="6" t="s">
        <v>2</v>
      </c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9">
        <f t="shared" ref="S676:S683" si="555">(S601+S616+S646)*(S601+S616+S646&lt;0)</f>
        <v>0</v>
      </c>
      <c r="T676" s="39"/>
      <c r="U676" s="39"/>
      <c r="V676" s="39"/>
      <c r="W676" s="39"/>
      <c r="X676" s="39"/>
      <c r="Y676" s="9"/>
      <c r="Z676" s="39"/>
      <c r="AA676" s="39"/>
      <c r="AB676" s="39"/>
      <c r="AC676" s="432"/>
      <c r="AD676" s="9"/>
      <c r="AE676" s="39"/>
      <c r="AF676" s="39"/>
      <c r="AG676" s="39"/>
      <c r="AH676" s="430">
        <f t="shared" ref="AH676:AH683" si="556">IF(C631="Non-Depreciable",0,IF(AND(ROUND(AH586,2)=0,AH601&lt;&gt;0),-AH601,IF(ROUND(AH586,2)=1,-(AH601+AH646),0)))</f>
        <v>0</v>
      </c>
      <c r="AI676" s="39"/>
      <c r="AJ676" s="39"/>
      <c r="AK676" s="39"/>
      <c r="AL676" s="39"/>
      <c r="AM676" s="430">
        <f t="shared" ref="AM676:AM683" si="557">IF(H631="Non-Depreciable",0,IF(AND(ROUND(AM586,2)=0,AM601&lt;&gt;0),-AM601,IF(ROUND(AM586,2)=1,-(AM601+AM646),0)))</f>
        <v>0</v>
      </c>
    </row>
    <row r="677" spans="1:39" outlineLevel="3">
      <c r="A677" s="11">
        <f>ROW()</f>
        <v>677</v>
      </c>
      <c r="C677" s="6" t="s">
        <v>3</v>
      </c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9">
        <f t="shared" si="555"/>
        <v>-0.44937466175455432</v>
      </c>
      <c r="T677" s="39"/>
      <c r="U677" s="39"/>
      <c r="V677" s="39"/>
      <c r="W677" s="39"/>
      <c r="X677" s="39"/>
      <c r="Y677" s="9"/>
      <c r="Z677" s="39"/>
      <c r="AA677" s="39"/>
      <c r="AB677" s="39"/>
      <c r="AC677" s="432"/>
      <c r="AD677" s="9"/>
      <c r="AE677" s="39"/>
      <c r="AF677" s="39"/>
      <c r="AG677" s="39"/>
      <c r="AH677" s="430">
        <f t="shared" si="556"/>
        <v>0</v>
      </c>
      <c r="AI677" s="39"/>
      <c r="AJ677" s="39"/>
      <c r="AK677" s="39"/>
      <c r="AL677" s="39"/>
      <c r="AM677" s="430">
        <f t="shared" si="557"/>
        <v>0</v>
      </c>
    </row>
    <row r="678" spans="1:39" outlineLevel="3">
      <c r="A678" s="11">
        <f>ROW()</f>
        <v>678</v>
      </c>
      <c r="C678" s="6" t="s">
        <v>4</v>
      </c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9">
        <f t="shared" si="555"/>
        <v>0</v>
      </c>
      <c r="T678" s="39"/>
      <c r="U678" s="39"/>
      <c r="V678" s="39"/>
      <c r="W678" s="39"/>
      <c r="X678" s="39"/>
      <c r="Y678" s="9"/>
      <c r="Z678" s="39"/>
      <c r="AA678" s="39"/>
      <c r="AB678" s="39"/>
      <c r="AC678" s="432"/>
      <c r="AD678" s="9"/>
      <c r="AE678" s="39"/>
      <c r="AF678" s="39"/>
      <c r="AG678" s="39"/>
      <c r="AH678" s="430">
        <f t="shared" si="556"/>
        <v>0</v>
      </c>
      <c r="AI678" s="39"/>
      <c r="AJ678" s="39"/>
      <c r="AK678" s="39"/>
      <c r="AL678" s="39"/>
      <c r="AM678" s="430">
        <f t="shared" si="557"/>
        <v>0</v>
      </c>
    </row>
    <row r="679" spans="1:39" outlineLevel="3">
      <c r="A679" s="11">
        <f>ROW()</f>
        <v>679</v>
      </c>
      <c r="C679" s="6" t="s">
        <v>5</v>
      </c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9">
        <f t="shared" si="555"/>
        <v>0</v>
      </c>
      <c r="T679" s="39"/>
      <c r="U679" s="39"/>
      <c r="V679" s="39"/>
      <c r="W679" s="39"/>
      <c r="X679" s="39"/>
      <c r="Y679" s="9"/>
      <c r="Z679" s="39"/>
      <c r="AA679" s="39"/>
      <c r="AB679" s="39"/>
      <c r="AC679" s="432"/>
      <c r="AD679" s="9"/>
      <c r="AE679" s="39"/>
      <c r="AF679" s="39"/>
      <c r="AG679" s="39"/>
      <c r="AH679" s="430">
        <f t="shared" si="556"/>
        <v>0</v>
      </c>
      <c r="AI679" s="39"/>
      <c r="AJ679" s="39"/>
      <c r="AK679" s="39"/>
      <c r="AL679" s="39"/>
      <c r="AM679" s="430">
        <f t="shared" si="557"/>
        <v>0</v>
      </c>
    </row>
    <row r="680" spans="1:39" outlineLevel="3">
      <c r="A680" s="11">
        <f>ROW()</f>
        <v>680</v>
      </c>
      <c r="C680" s="6" t="s">
        <v>473</v>
      </c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9">
        <f t="shared" si="555"/>
        <v>0</v>
      </c>
      <c r="T680" s="39"/>
      <c r="U680" s="39"/>
      <c r="V680" s="39"/>
      <c r="W680" s="39"/>
      <c r="X680" s="39"/>
      <c r="Y680" s="9"/>
      <c r="Z680" s="39"/>
      <c r="AA680" s="39"/>
      <c r="AB680" s="39"/>
      <c r="AC680" s="432"/>
      <c r="AD680" s="9"/>
      <c r="AE680" s="39"/>
      <c r="AF680" s="39"/>
      <c r="AG680" s="39"/>
      <c r="AH680" s="430">
        <f t="shared" si="556"/>
        <v>0</v>
      </c>
      <c r="AI680" s="39"/>
      <c r="AJ680" s="39"/>
      <c r="AK680" s="39"/>
      <c r="AL680" s="39"/>
      <c r="AM680" s="430">
        <f t="shared" si="557"/>
        <v>0</v>
      </c>
    </row>
    <row r="681" spans="1:39" outlineLevel="3">
      <c r="A681" s="11">
        <f>ROW()</f>
        <v>681</v>
      </c>
      <c r="C681" s="6" t="s">
        <v>474</v>
      </c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9">
        <f t="shared" si="555"/>
        <v>0</v>
      </c>
      <c r="T681" s="39"/>
      <c r="U681" s="39"/>
      <c r="V681" s="39"/>
      <c r="W681" s="39"/>
      <c r="X681" s="39"/>
      <c r="Y681" s="9"/>
      <c r="Z681" s="39"/>
      <c r="AA681" s="39"/>
      <c r="AB681" s="39"/>
      <c r="AC681" s="432"/>
      <c r="AD681" s="9"/>
      <c r="AE681" s="39"/>
      <c r="AF681" s="39"/>
      <c r="AG681" s="39"/>
      <c r="AH681" s="430">
        <f t="shared" si="556"/>
        <v>0</v>
      </c>
      <c r="AI681" s="39"/>
      <c r="AJ681" s="39"/>
      <c r="AK681" s="39"/>
      <c r="AL681" s="39"/>
      <c r="AM681" s="430">
        <f t="shared" si="557"/>
        <v>0</v>
      </c>
    </row>
    <row r="682" spans="1:39" outlineLevel="3">
      <c r="A682" s="11">
        <f>ROW()</f>
        <v>682</v>
      </c>
      <c r="C682" s="6" t="s">
        <v>477</v>
      </c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9">
        <f t="shared" si="555"/>
        <v>0</v>
      </c>
      <c r="T682" s="39"/>
      <c r="U682" s="39"/>
      <c r="V682" s="39"/>
      <c r="W682" s="39"/>
      <c r="X682" s="39"/>
      <c r="Y682" s="9"/>
      <c r="Z682" s="39"/>
      <c r="AA682" s="39"/>
      <c r="AB682" s="39"/>
      <c r="AC682" s="432"/>
      <c r="AD682" s="9"/>
      <c r="AE682" s="39"/>
      <c r="AF682" s="39"/>
      <c r="AG682" s="39"/>
      <c r="AH682" s="430">
        <f t="shared" si="556"/>
        <v>0</v>
      </c>
      <c r="AI682" s="39"/>
      <c r="AJ682" s="39"/>
      <c r="AK682" s="39"/>
      <c r="AL682" s="39"/>
      <c r="AM682" s="430">
        <f t="shared" si="557"/>
        <v>0</v>
      </c>
    </row>
    <row r="683" spans="1:39" outlineLevel="3">
      <c r="A683" s="11">
        <f>ROW()</f>
        <v>683</v>
      </c>
      <c r="C683" s="6" t="s">
        <v>511</v>
      </c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9">
        <f t="shared" si="555"/>
        <v>0</v>
      </c>
      <c r="T683" s="39"/>
      <c r="U683" s="39"/>
      <c r="V683" s="39"/>
      <c r="W683" s="39"/>
      <c r="X683" s="39"/>
      <c r="Y683" s="9"/>
      <c r="Z683" s="39"/>
      <c r="AA683" s="39"/>
      <c r="AB683" s="39"/>
      <c r="AC683" s="432"/>
      <c r="AD683" s="9"/>
      <c r="AE683" s="39"/>
      <c r="AF683" s="39"/>
      <c r="AG683" s="39"/>
      <c r="AH683" s="430">
        <f t="shared" si="556"/>
        <v>0</v>
      </c>
      <c r="AI683" s="39"/>
      <c r="AJ683" s="39"/>
      <c r="AK683" s="39"/>
      <c r="AL683" s="39"/>
      <c r="AM683" s="430">
        <f t="shared" si="557"/>
        <v>0</v>
      </c>
    </row>
    <row r="684" spans="1:39" outlineLevel="3">
      <c r="A684" s="11">
        <f>ROW()</f>
        <v>684</v>
      </c>
      <c r="C684" s="6" t="s">
        <v>655</v>
      </c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9"/>
      <c r="T684" s="39"/>
      <c r="U684" s="39"/>
      <c r="V684" s="39"/>
      <c r="W684" s="39"/>
      <c r="X684" s="39"/>
      <c r="Y684" s="9"/>
      <c r="Z684" s="39"/>
      <c r="AA684" s="39"/>
      <c r="AB684" s="39"/>
      <c r="AC684" s="432"/>
      <c r="AD684" s="9"/>
      <c r="AE684" s="39"/>
      <c r="AF684" s="39"/>
      <c r="AG684" s="39"/>
      <c r="AH684" s="39"/>
      <c r="AI684" s="39"/>
      <c r="AJ684" s="39"/>
      <c r="AK684" s="39"/>
      <c r="AL684" s="39"/>
      <c r="AM684" s="39"/>
    </row>
    <row r="685" spans="1:39" outlineLevel="3">
      <c r="A685" s="11">
        <f>ROW()</f>
        <v>685</v>
      </c>
      <c r="C685" s="6" t="s">
        <v>656</v>
      </c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9"/>
      <c r="T685" s="39"/>
      <c r="U685" s="39"/>
      <c r="V685" s="39"/>
      <c r="W685" s="39"/>
      <c r="X685" s="39"/>
      <c r="Y685" s="9"/>
      <c r="Z685" s="39"/>
      <c r="AA685" s="39"/>
      <c r="AB685" s="39"/>
      <c r="AC685" s="432"/>
      <c r="AD685" s="9"/>
      <c r="AE685" s="39"/>
      <c r="AF685" s="39"/>
      <c r="AG685" s="39"/>
      <c r="AH685" s="39"/>
      <c r="AI685" s="39"/>
      <c r="AJ685" s="39"/>
      <c r="AK685" s="39"/>
      <c r="AL685" s="39"/>
      <c r="AM685" s="39"/>
    </row>
    <row r="686" spans="1:39" outlineLevel="3">
      <c r="A686" s="11">
        <f>ROW()</f>
        <v>686</v>
      </c>
      <c r="C686" s="6" t="s">
        <v>667</v>
      </c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9"/>
      <c r="T686" s="39"/>
      <c r="U686" s="39"/>
      <c r="V686" s="39"/>
      <c r="W686" s="39"/>
      <c r="X686" s="39"/>
      <c r="Y686" s="9"/>
      <c r="Z686" s="39"/>
      <c r="AA686" s="39"/>
      <c r="AB686" s="39"/>
      <c r="AC686" s="432"/>
      <c r="AD686" s="9"/>
      <c r="AE686" s="39"/>
      <c r="AF686" s="39"/>
      <c r="AG686" s="39"/>
      <c r="AH686" s="39"/>
      <c r="AI686" s="39"/>
      <c r="AJ686" s="39"/>
      <c r="AK686" s="39"/>
      <c r="AL686" s="39"/>
      <c r="AM686" s="39"/>
    </row>
    <row r="687" spans="1:39" outlineLevel="3">
      <c r="A687" s="11">
        <f>ROW()</f>
        <v>687</v>
      </c>
      <c r="C687" s="6" t="s">
        <v>212</v>
      </c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9">
        <f t="shared" ref="S687" si="558">(S612+S627+S657)*(S612+S627+S657&lt;0)</f>
        <v>0</v>
      </c>
      <c r="T687" s="39"/>
      <c r="U687" s="39"/>
      <c r="V687" s="39"/>
      <c r="W687" s="39"/>
      <c r="X687" s="39"/>
      <c r="Y687" s="9"/>
      <c r="Z687" s="39"/>
      <c r="AA687" s="39"/>
      <c r="AB687" s="39"/>
      <c r="AC687" s="432"/>
      <c r="AD687" s="9"/>
      <c r="AE687" s="39"/>
      <c r="AF687" s="39"/>
      <c r="AG687" s="39"/>
      <c r="AH687" s="13"/>
      <c r="AI687" s="39"/>
      <c r="AJ687" s="39"/>
      <c r="AK687" s="39"/>
      <c r="AL687" s="39"/>
      <c r="AM687" s="13"/>
    </row>
    <row r="688" spans="1:39" outlineLevel="3">
      <c r="A688" s="11">
        <f>ROW()</f>
        <v>688</v>
      </c>
      <c r="C688" s="30" t="s">
        <v>362</v>
      </c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15">
        <f>(S613+S628+S658)*(S613+S628+S658&lt;0)</f>
        <v>0</v>
      </c>
      <c r="T688" s="90"/>
      <c r="U688" s="90"/>
      <c r="V688" s="90"/>
      <c r="W688" s="90"/>
      <c r="X688" s="90"/>
      <c r="Y688" s="15"/>
      <c r="Z688" s="90"/>
      <c r="AA688" s="90"/>
      <c r="AB688" s="90"/>
      <c r="AC688" s="432"/>
      <c r="AD688" s="9"/>
      <c r="AE688" s="90"/>
      <c r="AF688" s="90"/>
      <c r="AG688" s="90"/>
      <c r="AH688" s="909"/>
      <c r="AI688" s="90"/>
      <c r="AJ688" s="90"/>
      <c r="AK688" s="90"/>
      <c r="AL688" s="90"/>
      <c r="AM688" s="909"/>
    </row>
    <row r="689" spans="1:71" outlineLevel="3">
      <c r="A689" s="11">
        <f>ROW()</f>
        <v>689</v>
      </c>
      <c r="C689" s="6" t="s">
        <v>1</v>
      </c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9">
        <f t="shared" ref="S689" si="559">SUM(S676:S688)</f>
        <v>-0.44937466175455432</v>
      </c>
      <c r="T689" s="39"/>
      <c r="U689" s="39"/>
      <c r="V689" s="39"/>
      <c r="W689" s="39"/>
      <c r="X689" s="39"/>
      <c r="Y689" s="9"/>
      <c r="Z689" s="39"/>
      <c r="AA689" s="39"/>
      <c r="AB689" s="39"/>
      <c r="AC689" s="512"/>
      <c r="AD689" s="513"/>
      <c r="AE689" s="39"/>
      <c r="AF689" s="39"/>
      <c r="AG689" s="39"/>
      <c r="AH689" s="87">
        <f t="shared" ref="AH689" si="560">SUM(AH676:AH688)</f>
        <v>0</v>
      </c>
      <c r="AI689" s="39"/>
      <c r="AJ689" s="39"/>
      <c r="AK689" s="39"/>
      <c r="AL689" s="39"/>
      <c r="AM689" s="87">
        <f t="shared" ref="AM689" si="561">SUM(AM676:AM688)</f>
        <v>0</v>
      </c>
    </row>
    <row r="690" spans="1:71" outlineLevel="2">
      <c r="A690" s="11">
        <f>ROW()</f>
        <v>690</v>
      </c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</row>
    <row r="691" spans="1:71" s="10" customFormat="1" ht="60" outlineLevel="1">
      <c r="A691" s="324" t="s">
        <v>144</v>
      </c>
      <c r="B691" s="347"/>
      <c r="C691" s="325"/>
      <c r="D691" s="325"/>
      <c r="E691" s="910" t="str">
        <f>E$50</f>
        <v>DBP Principled Approach in 2020 [m$ 31/12/2019]</v>
      </c>
      <c r="F691" s="325"/>
      <c r="G691" s="325"/>
      <c r="H691" s="326"/>
      <c r="I691" s="326"/>
      <c r="J691" s="326"/>
      <c r="K691" s="326"/>
      <c r="L691" s="326"/>
      <c r="M691" s="326"/>
      <c r="N691" s="326"/>
      <c r="O691" s="326"/>
      <c r="P691" s="326"/>
      <c r="Q691" s="326"/>
      <c r="R691" s="326"/>
      <c r="S691" s="326"/>
      <c r="T691" s="326"/>
      <c r="U691" s="326"/>
      <c r="V691" s="326"/>
      <c r="W691" s="326"/>
      <c r="X691" s="326"/>
      <c r="Y691" s="326"/>
      <c r="Z691" s="326"/>
      <c r="AA691" s="326"/>
      <c r="AB691" s="326"/>
      <c r="AC691" s="326"/>
      <c r="AD691" s="326"/>
      <c r="AE691" s="326"/>
      <c r="AF691" s="326"/>
      <c r="AG691" s="326"/>
      <c r="AH691" s="326"/>
      <c r="AI691" s="326"/>
      <c r="AJ691" s="326"/>
      <c r="AK691" s="326"/>
      <c r="AL691" s="326"/>
      <c r="AM691" s="32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</row>
    <row r="692" spans="1:71" outlineLevel="2">
      <c r="A692" s="11">
        <f>ROW()</f>
        <v>692</v>
      </c>
      <c r="B692" s="343" t="s">
        <v>141</v>
      </c>
      <c r="D692" s="39"/>
      <c r="E692" s="39"/>
      <c r="F692" s="39"/>
      <c r="G692" s="39"/>
      <c r="H692" s="39"/>
      <c r="I692" s="39"/>
      <c r="J692" s="156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428">
        <f>IF(Asset!AD$157="","",Asset!AD$157-AD$6)</f>
        <v>42</v>
      </c>
      <c r="AE692" s="39"/>
      <c r="AF692" s="39"/>
      <c r="AG692" s="39"/>
      <c r="AH692" s="39"/>
      <c r="AI692" s="39"/>
      <c r="AJ692" s="39"/>
      <c r="AK692" s="39"/>
      <c r="AL692" s="39"/>
      <c r="AM692" s="39"/>
    </row>
    <row r="693" spans="1:71" outlineLevel="2">
      <c r="A693" s="11">
        <f>ROW()</f>
        <v>693</v>
      </c>
      <c r="C693" s="6" t="s">
        <v>2</v>
      </c>
      <c r="D693" s="39"/>
      <c r="E693" s="922">
        <v>54</v>
      </c>
      <c r="F693" s="39"/>
      <c r="G693" s="39"/>
      <c r="H693" s="39"/>
      <c r="I693" s="9"/>
      <c r="J693" s="39"/>
      <c r="K693" s="163"/>
      <c r="L693" s="9"/>
      <c r="M693" s="162">
        <f>Inputs!$D$64</f>
        <v>70</v>
      </c>
      <c r="N693" s="163">
        <f t="shared" ref="N693:AB700" si="562">MAX(0,M693-1)</f>
        <v>69</v>
      </c>
      <c r="O693" s="163">
        <f t="shared" si="562"/>
        <v>68</v>
      </c>
      <c r="P693" s="163">
        <f t="shared" si="562"/>
        <v>67</v>
      </c>
      <c r="Q693" s="163">
        <f t="shared" si="562"/>
        <v>66</v>
      </c>
      <c r="R693" s="163">
        <f t="shared" si="562"/>
        <v>65</v>
      </c>
      <c r="S693" s="163">
        <f t="shared" si="562"/>
        <v>64</v>
      </c>
      <c r="T693" s="163">
        <f t="shared" si="562"/>
        <v>63</v>
      </c>
      <c r="U693" s="163">
        <f t="shared" si="562"/>
        <v>62</v>
      </c>
      <c r="V693" s="163">
        <f t="shared" si="562"/>
        <v>61</v>
      </c>
      <c r="W693" s="163">
        <f t="shared" si="562"/>
        <v>60</v>
      </c>
      <c r="X693" s="163">
        <f t="shared" si="562"/>
        <v>59</v>
      </c>
      <c r="Y693" s="163">
        <f t="shared" si="562"/>
        <v>58</v>
      </c>
      <c r="Z693" s="163">
        <f t="shared" si="562"/>
        <v>57</v>
      </c>
      <c r="AA693" s="163">
        <f t="shared" si="562"/>
        <v>56</v>
      </c>
      <c r="AB693" s="163">
        <f t="shared" si="562"/>
        <v>55</v>
      </c>
      <c r="AC693" s="911">
        <f>$E693</f>
        <v>54</v>
      </c>
      <c r="AD693" s="912">
        <f>IF(AC693&gt;0,IF(AD$160="",AC693-1,MIN(AC693-1,AD$160)),0)</f>
        <v>42</v>
      </c>
      <c r="AE693" s="163">
        <f t="shared" ref="AE693:AM701" si="563">MAX(0,AD693-1)</f>
        <v>41</v>
      </c>
      <c r="AF693" s="163">
        <f t="shared" si="563"/>
        <v>40</v>
      </c>
      <c r="AG693" s="163">
        <f t="shared" si="563"/>
        <v>39</v>
      </c>
      <c r="AH693" s="163">
        <f t="shared" si="563"/>
        <v>38</v>
      </c>
      <c r="AI693" s="163">
        <f t="shared" si="563"/>
        <v>37</v>
      </c>
      <c r="AJ693" s="163">
        <f t="shared" si="563"/>
        <v>36</v>
      </c>
      <c r="AK693" s="163">
        <f t="shared" si="563"/>
        <v>35</v>
      </c>
      <c r="AL693" s="163">
        <f t="shared" si="563"/>
        <v>34</v>
      </c>
      <c r="AM693" s="163">
        <f t="shared" si="563"/>
        <v>33</v>
      </c>
    </row>
    <row r="694" spans="1:71" outlineLevel="2">
      <c r="A694" s="11">
        <f>ROW()</f>
        <v>694</v>
      </c>
      <c r="C694" s="6" t="s">
        <v>3</v>
      </c>
      <c r="D694" s="39"/>
      <c r="E694" s="922">
        <v>14</v>
      </c>
      <c r="F694" s="39"/>
      <c r="G694" s="39"/>
      <c r="H694" s="39"/>
      <c r="I694" s="9"/>
      <c r="J694" s="39"/>
      <c r="K694" s="163"/>
      <c r="L694" s="9"/>
      <c r="M694" s="162">
        <f>Inputs!$D$65</f>
        <v>30</v>
      </c>
      <c r="N694" s="163">
        <f t="shared" si="562"/>
        <v>29</v>
      </c>
      <c r="O694" s="163">
        <f t="shared" si="562"/>
        <v>28</v>
      </c>
      <c r="P694" s="163">
        <f t="shared" si="562"/>
        <v>27</v>
      </c>
      <c r="Q694" s="163">
        <f t="shared" si="562"/>
        <v>26</v>
      </c>
      <c r="R694" s="163">
        <f t="shared" si="562"/>
        <v>25</v>
      </c>
      <c r="S694" s="163">
        <f t="shared" si="562"/>
        <v>24</v>
      </c>
      <c r="T694" s="163">
        <f t="shared" si="562"/>
        <v>23</v>
      </c>
      <c r="U694" s="163">
        <f t="shared" si="562"/>
        <v>22</v>
      </c>
      <c r="V694" s="163">
        <f t="shared" si="562"/>
        <v>21</v>
      </c>
      <c r="W694" s="163">
        <f t="shared" si="562"/>
        <v>20</v>
      </c>
      <c r="X694" s="163">
        <f t="shared" si="562"/>
        <v>19</v>
      </c>
      <c r="Y694" s="163">
        <f t="shared" si="562"/>
        <v>18</v>
      </c>
      <c r="Z694" s="163">
        <f t="shared" si="562"/>
        <v>17</v>
      </c>
      <c r="AA694" s="163">
        <f t="shared" si="562"/>
        <v>16</v>
      </c>
      <c r="AB694" s="163">
        <f t="shared" si="562"/>
        <v>15</v>
      </c>
      <c r="AC694" s="911">
        <f t="shared" ref="AC694:AC705" si="564">$E694</f>
        <v>14</v>
      </c>
      <c r="AD694" s="912">
        <f>IF(AC694&gt;0,IF(AD$160="",AC694-1,MIN(AC694-1,AD$160)),0)</f>
        <v>13</v>
      </c>
      <c r="AE694" s="163">
        <f t="shared" si="563"/>
        <v>12</v>
      </c>
      <c r="AF694" s="163">
        <f t="shared" si="563"/>
        <v>11</v>
      </c>
      <c r="AG694" s="163">
        <f t="shared" si="563"/>
        <v>10</v>
      </c>
      <c r="AH694" s="163">
        <f t="shared" si="563"/>
        <v>9</v>
      </c>
      <c r="AI694" s="163">
        <f t="shared" si="563"/>
        <v>8</v>
      </c>
      <c r="AJ694" s="163">
        <f t="shared" si="563"/>
        <v>7</v>
      </c>
      <c r="AK694" s="163">
        <f t="shared" si="563"/>
        <v>6</v>
      </c>
      <c r="AL694" s="163">
        <f t="shared" si="563"/>
        <v>5</v>
      </c>
      <c r="AM694" s="163">
        <f t="shared" si="563"/>
        <v>4</v>
      </c>
    </row>
    <row r="695" spans="1:71" outlineLevel="2">
      <c r="A695" s="11">
        <f>ROW()</f>
        <v>695</v>
      </c>
      <c r="C695" s="6" t="s">
        <v>4</v>
      </c>
      <c r="D695" s="39"/>
      <c r="E695" s="922">
        <v>14</v>
      </c>
      <c r="F695" s="39"/>
      <c r="G695" s="39"/>
      <c r="H695" s="39"/>
      <c r="I695" s="9"/>
      <c r="J695" s="39"/>
      <c r="K695" s="163"/>
      <c r="L695" s="9"/>
      <c r="M695" s="162">
        <f>Inputs!$D$66</f>
        <v>50</v>
      </c>
      <c r="N695" s="163">
        <f t="shared" si="562"/>
        <v>49</v>
      </c>
      <c r="O695" s="163">
        <f t="shared" si="562"/>
        <v>48</v>
      </c>
      <c r="P695" s="163">
        <f t="shared" si="562"/>
        <v>47</v>
      </c>
      <c r="Q695" s="163">
        <f t="shared" si="562"/>
        <v>46</v>
      </c>
      <c r="R695" s="163">
        <f t="shared" si="562"/>
        <v>45</v>
      </c>
      <c r="S695" s="163">
        <f t="shared" si="562"/>
        <v>44</v>
      </c>
      <c r="T695" s="163">
        <f t="shared" si="562"/>
        <v>43</v>
      </c>
      <c r="U695" s="163">
        <f t="shared" si="562"/>
        <v>42</v>
      </c>
      <c r="V695" s="163">
        <f t="shared" si="562"/>
        <v>41</v>
      </c>
      <c r="W695" s="163">
        <f t="shared" si="562"/>
        <v>40</v>
      </c>
      <c r="X695" s="163">
        <f t="shared" si="562"/>
        <v>39</v>
      </c>
      <c r="Y695" s="163">
        <f t="shared" si="562"/>
        <v>38</v>
      </c>
      <c r="Z695" s="163">
        <f t="shared" si="562"/>
        <v>37</v>
      </c>
      <c r="AA695" s="163">
        <f t="shared" si="562"/>
        <v>36</v>
      </c>
      <c r="AB695" s="163">
        <f t="shared" si="562"/>
        <v>35</v>
      </c>
      <c r="AC695" s="911">
        <f t="shared" si="564"/>
        <v>14</v>
      </c>
      <c r="AD695" s="913">
        <f>IF(AD692="",MAX(0,AC695-1),Inputs!$D$82-(AC$6-LEFT($A691,4)))</f>
        <v>13</v>
      </c>
      <c r="AE695" s="163">
        <f t="shared" si="563"/>
        <v>12</v>
      </c>
      <c r="AF695" s="163">
        <f t="shared" si="563"/>
        <v>11</v>
      </c>
      <c r="AG695" s="163">
        <f t="shared" si="563"/>
        <v>10</v>
      </c>
      <c r="AH695" s="163">
        <f t="shared" si="563"/>
        <v>9</v>
      </c>
      <c r="AI695" s="163">
        <f t="shared" si="563"/>
        <v>8</v>
      </c>
      <c r="AJ695" s="163">
        <f t="shared" si="563"/>
        <v>7</v>
      </c>
      <c r="AK695" s="163">
        <f t="shared" si="563"/>
        <v>6</v>
      </c>
      <c r="AL695" s="163">
        <f t="shared" si="563"/>
        <v>5</v>
      </c>
      <c r="AM695" s="163">
        <f t="shared" si="563"/>
        <v>4</v>
      </c>
    </row>
    <row r="696" spans="1:71" outlineLevel="2">
      <c r="A696" s="11">
        <f>ROW()</f>
        <v>696</v>
      </c>
      <c r="C696" s="6" t="s">
        <v>5</v>
      </c>
      <c r="D696" s="39"/>
      <c r="E696" s="922">
        <v>14</v>
      </c>
      <c r="F696" s="39"/>
      <c r="G696" s="39"/>
      <c r="H696" s="39"/>
      <c r="I696" s="9"/>
      <c r="J696" s="39"/>
      <c r="K696" s="163"/>
      <c r="L696" s="9"/>
      <c r="M696" s="162">
        <f>Inputs!$D$67</f>
        <v>30</v>
      </c>
      <c r="N696" s="163">
        <f t="shared" si="562"/>
        <v>29</v>
      </c>
      <c r="O696" s="163">
        <f t="shared" si="562"/>
        <v>28</v>
      </c>
      <c r="P696" s="163">
        <f t="shared" si="562"/>
        <v>27</v>
      </c>
      <c r="Q696" s="163">
        <f t="shared" si="562"/>
        <v>26</v>
      </c>
      <c r="R696" s="163">
        <f t="shared" si="562"/>
        <v>25</v>
      </c>
      <c r="S696" s="163">
        <f t="shared" si="562"/>
        <v>24</v>
      </c>
      <c r="T696" s="163">
        <f t="shared" si="562"/>
        <v>23</v>
      </c>
      <c r="U696" s="163">
        <f t="shared" si="562"/>
        <v>22</v>
      </c>
      <c r="V696" s="163">
        <f t="shared" si="562"/>
        <v>21</v>
      </c>
      <c r="W696" s="163">
        <f t="shared" si="562"/>
        <v>20</v>
      </c>
      <c r="X696" s="163">
        <f t="shared" si="562"/>
        <v>19</v>
      </c>
      <c r="Y696" s="163">
        <f t="shared" si="562"/>
        <v>18</v>
      </c>
      <c r="Z696" s="163">
        <f t="shared" si="562"/>
        <v>17</v>
      </c>
      <c r="AA696" s="163">
        <f t="shared" si="562"/>
        <v>16</v>
      </c>
      <c r="AB696" s="163">
        <f t="shared" si="562"/>
        <v>15</v>
      </c>
      <c r="AC696" s="911">
        <f t="shared" si="564"/>
        <v>14</v>
      </c>
      <c r="AD696" s="912">
        <f>IF(AC696&gt;0,IF(AD$160="",AC696-1,MIN(AC696-1,AD$160)),0)</f>
        <v>13</v>
      </c>
      <c r="AE696" s="163">
        <f t="shared" si="563"/>
        <v>12</v>
      </c>
      <c r="AF696" s="163">
        <f t="shared" si="563"/>
        <v>11</v>
      </c>
      <c r="AG696" s="163">
        <f t="shared" si="563"/>
        <v>10</v>
      </c>
      <c r="AH696" s="163">
        <f t="shared" si="563"/>
        <v>9</v>
      </c>
      <c r="AI696" s="163">
        <f t="shared" si="563"/>
        <v>8</v>
      </c>
      <c r="AJ696" s="163">
        <f t="shared" si="563"/>
        <v>7</v>
      </c>
      <c r="AK696" s="163">
        <f t="shared" si="563"/>
        <v>6</v>
      </c>
      <c r="AL696" s="163">
        <f t="shared" si="563"/>
        <v>5</v>
      </c>
      <c r="AM696" s="163">
        <f t="shared" si="563"/>
        <v>4</v>
      </c>
    </row>
    <row r="697" spans="1:71" outlineLevel="2">
      <c r="A697" s="11">
        <f>ROW()</f>
        <v>697</v>
      </c>
      <c r="C697" s="6" t="s">
        <v>473</v>
      </c>
      <c r="D697" s="39"/>
      <c r="E697" s="922">
        <v>0</v>
      </c>
      <c r="F697" s="39"/>
      <c r="G697" s="39"/>
      <c r="H697" s="39"/>
      <c r="I697" s="9"/>
      <c r="J697" s="39"/>
      <c r="K697" s="163"/>
      <c r="L697" s="9"/>
      <c r="M697" s="162">
        <f>Inputs!$D$68</f>
        <v>0</v>
      </c>
      <c r="N697" s="163">
        <f>MAX(0,M697-1)</f>
        <v>0</v>
      </c>
      <c r="O697" s="163">
        <f t="shared" si="562"/>
        <v>0</v>
      </c>
      <c r="P697" s="163">
        <f t="shared" si="562"/>
        <v>0</v>
      </c>
      <c r="Q697" s="163">
        <f t="shared" si="562"/>
        <v>0</v>
      </c>
      <c r="R697" s="163">
        <f t="shared" si="562"/>
        <v>0</v>
      </c>
      <c r="S697" s="163">
        <f t="shared" si="562"/>
        <v>0</v>
      </c>
      <c r="T697" s="163">
        <f t="shared" si="562"/>
        <v>0</v>
      </c>
      <c r="U697" s="163">
        <f t="shared" si="562"/>
        <v>0</v>
      </c>
      <c r="V697" s="163">
        <f t="shared" si="562"/>
        <v>0</v>
      </c>
      <c r="W697" s="163">
        <f t="shared" si="562"/>
        <v>0</v>
      </c>
      <c r="X697" s="163">
        <f t="shared" si="562"/>
        <v>0</v>
      </c>
      <c r="Y697" s="163">
        <f t="shared" si="562"/>
        <v>0</v>
      </c>
      <c r="Z697" s="163">
        <f t="shared" si="562"/>
        <v>0</v>
      </c>
      <c r="AA697" s="163">
        <f t="shared" si="562"/>
        <v>0</v>
      </c>
      <c r="AB697" s="163">
        <f t="shared" si="562"/>
        <v>0</v>
      </c>
      <c r="AC697" s="911">
        <f t="shared" si="564"/>
        <v>0</v>
      </c>
      <c r="AD697" s="163">
        <f t="shared" ref="AD697:AD699" si="565">MAX(0,AC697-1)</f>
        <v>0</v>
      </c>
      <c r="AE697" s="163">
        <f t="shared" si="563"/>
        <v>0</v>
      </c>
      <c r="AF697" s="163">
        <f t="shared" si="563"/>
        <v>0</v>
      </c>
      <c r="AG697" s="163">
        <f t="shared" si="563"/>
        <v>0</v>
      </c>
      <c r="AH697" s="163">
        <f t="shared" si="563"/>
        <v>0</v>
      </c>
      <c r="AI697" s="163">
        <f t="shared" si="563"/>
        <v>0</v>
      </c>
      <c r="AJ697" s="163">
        <f t="shared" si="563"/>
        <v>0</v>
      </c>
      <c r="AK697" s="163">
        <f t="shared" si="563"/>
        <v>0</v>
      </c>
      <c r="AL697" s="163">
        <f t="shared" si="563"/>
        <v>0</v>
      </c>
      <c r="AM697" s="163">
        <f t="shared" si="563"/>
        <v>0</v>
      </c>
    </row>
    <row r="698" spans="1:71" outlineLevel="2">
      <c r="A698" s="11">
        <f>ROW()</f>
        <v>698</v>
      </c>
      <c r="C698" s="6" t="s">
        <v>474</v>
      </c>
      <c r="D698" s="39"/>
      <c r="E698" s="922">
        <v>0</v>
      </c>
      <c r="F698" s="39"/>
      <c r="G698" s="39"/>
      <c r="H698" s="39"/>
      <c r="I698" s="9"/>
      <c r="J698" s="39"/>
      <c r="K698" s="163"/>
      <c r="L698" s="9"/>
      <c r="M698" s="162">
        <f>Inputs!$D$69</f>
        <v>0</v>
      </c>
      <c r="N698" s="163">
        <f t="shared" ref="N698:N700" si="566">MAX(0,M698-1)</f>
        <v>0</v>
      </c>
      <c r="O698" s="163">
        <f t="shared" si="562"/>
        <v>0</v>
      </c>
      <c r="P698" s="163">
        <f t="shared" si="562"/>
        <v>0</v>
      </c>
      <c r="Q698" s="163">
        <f t="shared" si="562"/>
        <v>0</v>
      </c>
      <c r="R698" s="163">
        <f t="shared" si="562"/>
        <v>0</v>
      </c>
      <c r="S698" s="163">
        <f t="shared" si="562"/>
        <v>0</v>
      </c>
      <c r="T698" s="163">
        <f t="shared" si="562"/>
        <v>0</v>
      </c>
      <c r="U698" s="163">
        <f t="shared" si="562"/>
        <v>0</v>
      </c>
      <c r="V698" s="163">
        <f t="shared" si="562"/>
        <v>0</v>
      </c>
      <c r="W698" s="163">
        <f t="shared" si="562"/>
        <v>0</v>
      </c>
      <c r="X698" s="163">
        <f t="shared" si="562"/>
        <v>0</v>
      </c>
      <c r="Y698" s="163">
        <f t="shared" si="562"/>
        <v>0</v>
      </c>
      <c r="Z698" s="163">
        <f t="shared" si="562"/>
        <v>0</v>
      </c>
      <c r="AA698" s="163">
        <f t="shared" si="562"/>
        <v>0</v>
      </c>
      <c r="AB698" s="163">
        <f t="shared" si="562"/>
        <v>0</v>
      </c>
      <c r="AC698" s="911">
        <f t="shared" si="564"/>
        <v>0</v>
      </c>
      <c r="AD698" s="163">
        <f t="shared" si="565"/>
        <v>0</v>
      </c>
      <c r="AE698" s="163">
        <f t="shared" si="563"/>
        <v>0</v>
      </c>
      <c r="AF698" s="163">
        <f t="shared" si="563"/>
        <v>0</v>
      </c>
      <c r="AG698" s="163">
        <f t="shared" si="563"/>
        <v>0</v>
      </c>
      <c r="AH698" s="163">
        <f t="shared" si="563"/>
        <v>0</v>
      </c>
      <c r="AI698" s="163">
        <f t="shared" si="563"/>
        <v>0</v>
      </c>
      <c r="AJ698" s="163">
        <f t="shared" si="563"/>
        <v>0</v>
      </c>
      <c r="AK698" s="163">
        <f t="shared" si="563"/>
        <v>0</v>
      </c>
      <c r="AL698" s="163">
        <f t="shared" si="563"/>
        <v>0</v>
      </c>
      <c r="AM698" s="163">
        <f t="shared" si="563"/>
        <v>0</v>
      </c>
    </row>
    <row r="699" spans="1:71" outlineLevel="2">
      <c r="A699" s="11">
        <f>ROW()</f>
        <v>699</v>
      </c>
      <c r="C699" s="6" t="s">
        <v>477</v>
      </c>
      <c r="D699" s="39"/>
      <c r="E699" s="922">
        <v>0</v>
      </c>
      <c r="F699" s="39"/>
      <c r="G699" s="39"/>
      <c r="H699" s="39"/>
      <c r="I699" s="9"/>
      <c r="J699" s="39"/>
      <c r="K699" s="163"/>
      <c r="L699" s="9"/>
      <c r="M699" s="162">
        <f>Inputs!$D$70</f>
        <v>0</v>
      </c>
      <c r="N699" s="163">
        <f t="shared" si="566"/>
        <v>0</v>
      </c>
      <c r="O699" s="163">
        <f t="shared" si="562"/>
        <v>0</v>
      </c>
      <c r="P699" s="163">
        <f t="shared" si="562"/>
        <v>0</v>
      </c>
      <c r="Q699" s="163">
        <f t="shared" si="562"/>
        <v>0</v>
      </c>
      <c r="R699" s="163">
        <f t="shared" si="562"/>
        <v>0</v>
      </c>
      <c r="S699" s="163">
        <f t="shared" si="562"/>
        <v>0</v>
      </c>
      <c r="T699" s="163">
        <f t="shared" si="562"/>
        <v>0</v>
      </c>
      <c r="U699" s="163">
        <f t="shared" si="562"/>
        <v>0</v>
      </c>
      <c r="V699" s="163">
        <f t="shared" si="562"/>
        <v>0</v>
      </c>
      <c r="W699" s="163">
        <f t="shared" si="562"/>
        <v>0</v>
      </c>
      <c r="X699" s="163">
        <f t="shared" si="562"/>
        <v>0</v>
      </c>
      <c r="Y699" s="163">
        <f t="shared" si="562"/>
        <v>0</v>
      </c>
      <c r="Z699" s="163">
        <f t="shared" si="562"/>
        <v>0</v>
      </c>
      <c r="AA699" s="163">
        <f t="shared" si="562"/>
        <v>0</v>
      </c>
      <c r="AB699" s="163">
        <f t="shared" si="562"/>
        <v>0</v>
      </c>
      <c r="AC699" s="911">
        <f t="shared" si="564"/>
        <v>0</v>
      </c>
      <c r="AD699" s="163">
        <f t="shared" si="565"/>
        <v>0</v>
      </c>
      <c r="AE699" s="163">
        <f t="shared" si="563"/>
        <v>0</v>
      </c>
      <c r="AF699" s="163">
        <f t="shared" si="563"/>
        <v>0</v>
      </c>
      <c r="AG699" s="163">
        <f t="shared" si="563"/>
        <v>0</v>
      </c>
      <c r="AH699" s="163">
        <f t="shared" si="563"/>
        <v>0</v>
      </c>
      <c r="AI699" s="163">
        <f t="shared" si="563"/>
        <v>0</v>
      </c>
      <c r="AJ699" s="163">
        <f t="shared" si="563"/>
        <v>0</v>
      </c>
      <c r="AK699" s="163">
        <f t="shared" si="563"/>
        <v>0</v>
      </c>
      <c r="AL699" s="163">
        <f t="shared" si="563"/>
        <v>0</v>
      </c>
      <c r="AM699" s="163">
        <f t="shared" si="563"/>
        <v>0</v>
      </c>
    </row>
    <row r="700" spans="1:71" outlineLevel="2">
      <c r="A700" s="11">
        <f>ROW()</f>
        <v>700</v>
      </c>
      <c r="C700" s="6" t="s">
        <v>511</v>
      </c>
      <c r="D700" s="39"/>
      <c r="E700" s="922">
        <v>14</v>
      </c>
      <c r="F700" s="39"/>
      <c r="G700" s="39"/>
      <c r="H700" s="39"/>
      <c r="I700" s="9"/>
      <c r="J700" s="39"/>
      <c r="K700" s="163"/>
      <c r="L700" s="9"/>
      <c r="M700" s="162">
        <f>Inputs!$D$71</f>
        <v>30</v>
      </c>
      <c r="N700" s="163">
        <f t="shared" si="566"/>
        <v>29</v>
      </c>
      <c r="O700" s="163">
        <f t="shared" si="562"/>
        <v>28</v>
      </c>
      <c r="P700" s="163">
        <f t="shared" si="562"/>
        <v>27</v>
      </c>
      <c r="Q700" s="163">
        <f t="shared" si="562"/>
        <v>26</v>
      </c>
      <c r="R700" s="163">
        <f t="shared" si="562"/>
        <v>25</v>
      </c>
      <c r="S700" s="163">
        <f t="shared" si="562"/>
        <v>24</v>
      </c>
      <c r="T700" s="163">
        <f t="shared" si="562"/>
        <v>23</v>
      </c>
      <c r="U700" s="163">
        <f t="shared" si="562"/>
        <v>22</v>
      </c>
      <c r="V700" s="163">
        <f t="shared" si="562"/>
        <v>21</v>
      </c>
      <c r="W700" s="163">
        <f t="shared" si="562"/>
        <v>20</v>
      </c>
      <c r="X700" s="163">
        <f t="shared" si="562"/>
        <v>19</v>
      </c>
      <c r="Y700" s="163">
        <f t="shared" si="562"/>
        <v>18</v>
      </c>
      <c r="Z700" s="163">
        <f t="shared" si="562"/>
        <v>17</v>
      </c>
      <c r="AA700" s="163">
        <f t="shared" si="562"/>
        <v>16</v>
      </c>
      <c r="AB700" s="163">
        <f t="shared" si="562"/>
        <v>15</v>
      </c>
      <c r="AC700" s="911">
        <f t="shared" si="564"/>
        <v>14</v>
      </c>
      <c r="AD700" s="914">
        <f>Inputs!$D$87-(Inputs!$G$71-AC700+1)</f>
        <v>33</v>
      </c>
      <c r="AE700" s="163">
        <f t="shared" si="563"/>
        <v>32</v>
      </c>
      <c r="AF700" s="163">
        <f t="shared" si="563"/>
        <v>31</v>
      </c>
      <c r="AG700" s="163">
        <f t="shared" si="563"/>
        <v>30</v>
      </c>
      <c r="AH700" s="163">
        <f t="shared" si="563"/>
        <v>29</v>
      </c>
      <c r="AI700" s="163">
        <f t="shared" si="563"/>
        <v>28</v>
      </c>
      <c r="AJ700" s="163">
        <f t="shared" si="563"/>
        <v>27</v>
      </c>
      <c r="AK700" s="163">
        <f t="shared" si="563"/>
        <v>26</v>
      </c>
      <c r="AL700" s="163">
        <f t="shared" si="563"/>
        <v>25</v>
      </c>
      <c r="AM700" s="163">
        <f t="shared" si="563"/>
        <v>24</v>
      </c>
    </row>
    <row r="701" spans="1:71" outlineLevel="2">
      <c r="A701" s="11">
        <f>ROW()</f>
        <v>701</v>
      </c>
      <c r="C701" s="6" t="s">
        <v>655</v>
      </c>
      <c r="D701" s="39"/>
      <c r="E701" s="922"/>
      <c r="F701" s="39"/>
      <c r="G701" s="39"/>
      <c r="H701" s="39"/>
      <c r="I701" s="9"/>
      <c r="J701" s="39"/>
      <c r="K701" s="163"/>
      <c r="L701" s="9"/>
      <c r="M701" s="162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911"/>
      <c r="AD701" s="163"/>
      <c r="AE701" s="163"/>
      <c r="AF701" s="163"/>
      <c r="AG701" s="163"/>
      <c r="AH701" s="163"/>
      <c r="AI701" s="915">
        <f>Inputs!$D$88</f>
        <v>5</v>
      </c>
      <c r="AJ701" s="163">
        <f t="shared" si="563"/>
        <v>4</v>
      </c>
      <c r="AK701" s="163">
        <f t="shared" si="563"/>
        <v>3</v>
      </c>
      <c r="AL701" s="163">
        <f t="shared" si="563"/>
        <v>2</v>
      </c>
      <c r="AM701" s="163">
        <f t="shared" si="563"/>
        <v>1</v>
      </c>
    </row>
    <row r="702" spans="1:71" outlineLevel="2">
      <c r="A702" s="11">
        <f>ROW()</f>
        <v>702</v>
      </c>
      <c r="C702" s="6" t="s">
        <v>656</v>
      </c>
      <c r="D702" s="39"/>
      <c r="E702" s="922"/>
      <c r="F702" s="39"/>
      <c r="G702" s="39"/>
      <c r="H702" s="39"/>
      <c r="I702" s="9"/>
      <c r="J702" s="39"/>
      <c r="K702" s="163"/>
      <c r="L702" s="9"/>
      <c r="M702" s="162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911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</row>
    <row r="703" spans="1:71" outlineLevel="2">
      <c r="A703" s="11">
        <f>ROW()</f>
        <v>703</v>
      </c>
      <c r="C703" s="6" t="s">
        <v>667</v>
      </c>
      <c r="D703" s="39"/>
      <c r="E703" s="922"/>
      <c r="F703" s="39"/>
      <c r="G703" s="39"/>
      <c r="H703" s="39"/>
      <c r="I703" s="9"/>
      <c r="J703" s="39"/>
      <c r="K703" s="163"/>
      <c r="L703" s="9"/>
      <c r="M703" s="162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911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</row>
    <row r="704" spans="1:71" outlineLevel="2">
      <c r="A704" s="11">
        <f>ROW()</f>
        <v>704</v>
      </c>
      <c r="C704" s="6" t="s">
        <v>212</v>
      </c>
      <c r="D704" s="39"/>
      <c r="E704" s="922">
        <v>0</v>
      </c>
      <c r="F704" s="39"/>
      <c r="G704" s="39"/>
      <c r="H704" s="39"/>
      <c r="I704" s="13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04">
        <f t="shared" si="564"/>
        <v>0</v>
      </c>
      <c r="AD704" s="9"/>
      <c r="AE704" s="9"/>
      <c r="AF704" s="9"/>
      <c r="AG704" s="9"/>
      <c r="AH704" s="9"/>
      <c r="AI704" s="9"/>
      <c r="AJ704" s="9"/>
      <c r="AK704" s="9"/>
      <c r="AL704" s="9"/>
      <c r="AM704" s="9"/>
    </row>
    <row r="705" spans="1:39" outlineLevel="2">
      <c r="A705" s="11">
        <f>ROW()</f>
        <v>705</v>
      </c>
      <c r="C705" s="30" t="s">
        <v>362</v>
      </c>
      <c r="D705" s="90"/>
      <c r="E705" s="923">
        <v>46.598995281445561</v>
      </c>
      <c r="F705" s="90"/>
      <c r="G705" s="90"/>
      <c r="H705" s="90"/>
      <c r="I705" s="15"/>
      <c r="J705" s="90"/>
      <c r="K705" s="15"/>
      <c r="L705" s="15"/>
      <c r="M705" s="166">
        <f>Inputs!$D$76</f>
        <v>62.598995281445561</v>
      </c>
      <c r="N705" s="90">
        <f t="shared" ref="N705:AB705" si="567">MAX(0,M705-1)</f>
        <v>61.598995281445561</v>
      </c>
      <c r="O705" s="90">
        <f t="shared" si="567"/>
        <v>60.598995281445561</v>
      </c>
      <c r="P705" s="90">
        <f t="shared" si="567"/>
        <v>59.598995281445561</v>
      </c>
      <c r="Q705" s="90">
        <f t="shared" si="567"/>
        <v>58.598995281445561</v>
      </c>
      <c r="R705" s="90">
        <f t="shared" si="567"/>
        <v>57.598995281445561</v>
      </c>
      <c r="S705" s="90">
        <f t="shared" si="567"/>
        <v>56.598995281445561</v>
      </c>
      <c r="T705" s="90">
        <f t="shared" si="567"/>
        <v>55.598995281445561</v>
      </c>
      <c r="U705" s="90">
        <f t="shared" si="567"/>
        <v>54.598995281445561</v>
      </c>
      <c r="V705" s="90">
        <f t="shared" si="567"/>
        <v>53.598995281445561</v>
      </c>
      <c r="W705" s="90">
        <f t="shared" si="567"/>
        <v>52.598995281445561</v>
      </c>
      <c r="X705" s="90">
        <f t="shared" si="567"/>
        <v>51.598995281445561</v>
      </c>
      <c r="Y705" s="90">
        <f t="shared" si="567"/>
        <v>50.598995281445561</v>
      </c>
      <c r="Z705" s="90">
        <f t="shared" si="567"/>
        <v>49.598995281445561</v>
      </c>
      <c r="AA705" s="90">
        <f t="shared" si="567"/>
        <v>48.598995281445561</v>
      </c>
      <c r="AB705" s="90">
        <f t="shared" si="567"/>
        <v>47.598995281445561</v>
      </c>
      <c r="AC705" s="916">
        <f t="shared" si="564"/>
        <v>46.598995281445561</v>
      </c>
      <c r="AD705" s="917">
        <f>IF(AC705&gt;0,IF(AD$160="",AC705-1,MIN(AC705-1,AD$160)),0)</f>
        <v>42</v>
      </c>
      <c r="AE705" s="90">
        <f t="shared" ref="AE705:AM705" si="568">MAX(0,AD705-1)</f>
        <v>41</v>
      </c>
      <c r="AF705" s="90">
        <f t="shared" si="568"/>
        <v>40</v>
      </c>
      <c r="AG705" s="90">
        <f t="shared" si="568"/>
        <v>39</v>
      </c>
      <c r="AH705" s="90">
        <f t="shared" si="568"/>
        <v>38</v>
      </c>
      <c r="AI705" s="90">
        <f t="shared" si="568"/>
        <v>37</v>
      </c>
      <c r="AJ705" s="90">
        <f t="shared" si="568"/>
        <v>36</v>
      </c>
      <c r="AK705" s="90">
        <f t="shared" si="568"/>
        <v>35</v>
      </c>
      <c r="AL705" s="90">
        <f t="shared" si="568"/>
        <v>34</v>
      </c>
      <c r="AM705" s="90">
        <f t="shared" si="568"/>
        <v>33</v>
      </c>
    </row>
    <row r="706" spans="1:39" outlineLevel="2">
      <c r="A706" s="11">
        <f>ROW()</f>
        <v>706</v>
      </c>
      <c r="D706" s="39"/>
      <c r="E706" s="39"/>
      <c r="F706" s="39"/>
      <c r="G706" s="39"/>
      <c r="H706" s="3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</row>
    <row r="707" spans="1:39" outlineLevel="2">
      <c r="A707" s="11">
        <f>ROW()</f>
        <v>707</v>
      </c>
      <c r="B707" s="343" t="s">
        <v>68</v>
      </c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</row>
    <row r="708" spans="1:39" outlineLevel="2">
      <c r="A708" s="11">
        <f>ROW()</f>
        <v>708</v>
      </c>
      <c r="C708" s="6" t="s">
        <v>2</v>
      </c>
      <c r="D708" s="39"/>
      <c r="E708" s="922">
        <v>0</v>
      </c>
      <c r="F708" s="39"/>
      <c r="G708" s="39"/>
      <c r="H708" s="39"/>
      <c r="I708" s="39"/>
      <c r="J708" s="39"/>
      <c r="K708" s="39"/>
      <c r="L708" s="9">
        <f t="shared" ref="L708:AB715" si="569">K768</f>
        <v>0</v>
      </c>
      <c r="M708" s="9">
        <f t="shared" si="569"/>
        <v>3.7096372745490972E-5</v>
      </c>
      <c r="N708" s="9">
        <f t="shared" si="569"/>
        <v>-1.0289753805105316E-2</v>
      </c>
      <c r="O708" s="9">
        <f t="shared" si="569"/>
        <v>-1.0290283753287395E-2</v>
      </c>
      <c r="P708" s="9">
        <f t="shared" si="569"/>
        <v>-1.0290813701469474E-2</v>
      </c>
      <c r="Q708" s="9">
        <f t="shared" si="569"/>
        <v>-1.0291343649651553E-2</v>
      </c>
      <c r="R708" s="9">
        <f t="shared" si="569"/>
        <v>-1.0291873597833632E-2</v>
      </c>
      <c r="S708" s="9">
        <f t="shared" si="569"/>
        <v>-1.029240354601571E-2</v>
      </c>
      <c r="T708" s="9">
        <f t="shared" si="569"/>
        <v>0</v>
      </c>
      <c r="U708" s="9">
        <f t="shared" si="569"/>
        <v>0</v>
      </c>
      <c r="V708" s="9">
        <f t="shared" si="569"/>
        <v>0</v>
      </c>
      <c r="W708" s="9">
        <f t="shared" si="569"/>
        <v>0</v>
      </c>
      <c r="X708" s="9">
        <f t="shared" si="569"/>
        <v>0</v>
      </c>
      <c r="Y708" s="9">
        <f t="shared" si="569"/>
        <v>0</v>
      </c>
      <c r="Z708" s="9">
        <f t="shared" si="569"/>
        <v>0</v>
      </c>
      <c r="AA708" s="9">
        <f t="shared" si="569"/>
        <v>0</v>
      </c>
      <c r="AB708" s="9">
        <f t="shared" si="569"/>
        <v>0</v>
      </c>
      <c r="AC708" s="526">
        <f t="shared" ref="AC708:AC720" si="570">$E708*$E$51</f>
        <v>0</v>
      </c>
      <c r="AD708" s="9">
        <f t="shared" ref="AD708:AM713" si="571">AC768</f>
        <v>0</v>
      </c>
      <c r="AE708" s="9">
        <f t="shared" si="571"/>
        <v>0</v>
      </c>
      <c r="AF708" s="9">
        <f t="shared" si="571"/>
        <v>0</v>
      </c>
      <c r="AG708" s="9">
        <f t="shared" si="571"/>
        <v>0</v>
      </c>
      <c r="AH708" s="9">
        <f t="shared" si="571"/>
        <v>0</v>
      </c>
      <c r="AI708" s="9">
        <f t="shared" si="571"/>
        <v>0</v>
      </c>
      <c r="AJ708" s="9">
        <f t="shared" si="571"/>
        <v>0</v>
      </c>
      <c r="AK708" s="9">
        <f t="shared" si="571"/>
        <v>0</v>
      </c>
      <c r="AL708" s="9">
        <f t="shared" si="571"/>
        <v>0</v>
      </c>
      <c r="AM708" s="9">
        <f t="shared" si="571"/>
        <v>0</v>
      </c>
    </row>
    <row r="709" spans="1:39" outlineLevel="2">
      <c r="A709" s="11">
        <f>ROW()</f>
        <v>709</v>
      </c>
      <c r="C709" s="6" t="s">
        <v>3</v>
      </c>
      <c r="D709" s="39"/>
      <c r="E709" s="922">
        <v>0</v>
      </c>
      <c r="F709" s="39"/>
      <c r="G709" s="39"/>
      <c r="H709" s="39"/>
      <c r="I709" s="39"/>
      <c r="J709" s="39"/>
      <c r="K709" s="39"/>
      <c r="L709" s="9">
        <f t="shared" si="569"/>
        <v>0</v>
      </c>
      <c r="M709" s="9">
        <f t="shared" si="569"/>
        <v>-0.20144678083595755</v>
      </c>
      <c r="N709" s="9">
        <f t="shared" si="569"/>
        <v>-0.3246189882645133</v>
      </c>
      <c r="O709" s="9">
        <f t="shared" si="569"/>
        <v>-0.3246189882645133</v>
      </c>
      <c r="P709" s="9">
        <f t="shared" si="569"/>
        <v>-0.3246189882645133</v>
      </c>
      <c r="Q709" s="9">
        <f t="shared" si="569"/>
        <v>-0.3246189882645133</v>
      </c>
      <c r="R709" s="9">
        <f t="shared" si="569"/>
        <v>-0.3246189882645133</v>
      </c>
      <c r="S709" s="9">
        <f t="shared" si="569"/>
        <v>-0.3246189882645133</v>
      </c>
      <c r="T709" s="9">
        <f t="shared" si="569"/>
        <v>0</v>
      </c>
      <c r="U709" s="9">
        <f t="shared" si="569"/>
        <v>0</v>
      </c>
      <c r="V709" s="9">
        <f t="shared" si="569"/>
        <v>0</v>
      </c>
      <c r="W709" s="9">
        <f t="shared" si="569"/>
        <v>0</v>
      </c>
      <c r="X709" s="9">
        <f t="shared" si="569"/>
        <v>0</v>
      </c>
      <c r="Y709" s="9">
        <f t="shared" si="569"/>
        <v>0</v>
      </c>
      <c r="Z709" s="9">
        <f t="shared" si="569"/>
        <v>0</v>
      </c>
      <c r="AA709" s="9">
        <f t="shared" si="569"/>
        <v>0</v>
      </c>
      <c r="AB709" s="9">
        <f t="shared" si="569"/>
        <v>0</v>
      </c>
      <c r="AC709" s="526">
        <f t="shared" si="570"/>
        <v>0</v>
      </c>
      <c r="AD709" s="9">
        <f t="shared" si="571"/>
        <v>0</v>
      </c>
      <c r="AE709" s="9">
        <f t="shared" si="571"/>
        <v>0</v>
      </c>
      <c r="AF709" s="9">
        <f t="shared" si="571"/>
        <v>0</v>
      </c>
      <c r="AG709" s="9">
        <f t="shared" si="571"/>
        <v>0</v>
      </c>
      <c r="AH709" s="9">
        <f t="shared" si="571"/>
        <v>0</v>
      </c>
      <c r="AI709" s="9">
        <f t="shared" si="571"/>
        <v>0</v>
      </c>
      <c r="AJ709" s="9">
        <f t="shared" si="571"/>
        <v>0</v>
      </c>
      <c r="AK709" s="9">
        <f t="shared" si="571"/>
        <v>0</v>
      </c>
      <c r="AL709" s="9">
        <f t="shared" si="571"/>
        <v>0</v>
      </c>
      <c r="AM709" s="9">
        <f t="shared" si="571"/>
        <v>0</v>
      </c>
    </row>
    <row r="710" spans="1:39" outlineLevel="2">
      <c r="A710" s="11">
        <f>ROW()</f>
        <v>710</v>
      </c>
      <c r="C710" s="6" t="s">
        <v>4</v>
      </c>
      <c r="D710" s="39"/>
      <c r="E710" s="922">
        <v>0</v>
      </c>
      <c r="F710" s="39"/>
      <c r="G710" s="39"/>
      <c r="H710" s="39"/>
      <c r="I710" s="39"/>
      <c r="J710" s="39"/>
      <c r="K710" s="39"/>
      <c r="L710" s="9">
        <f t="shared" si="569"/>
        <v>0</v>
      </c>
      <c r="M710" s="9">
        <f t="shared" si="569"/>
        <v>-5.5744915861723428E-2</v>
      </c>
      <c r="N710" s="9">
        <f t="shared" si="569"/>
        <v>-5.7764132376945651E-2</v>
      </c>
      <c r="O710" s="9">
        <f t="shared" si="569"/>
        <v>-5.664923405971118E-2</v>
      </c>
      <c r="P710" s="9">
        <f t="shared" si="569"/>
        <v>-5.5534335742476709E-2</v>
      </c>
      <c r="Q710" s="9">
        <f t="shared" si="569"/>
        <v>-5.4419437425242238E-2</v>
      </c>
      <c r="R710" s="9">
        <f t="shared" si="569"/>
        <v>-5.3304539108007767E-2</v>
      </c>
      <c r="S710" s="9">
        <f t="shared" si="569"/>
        <v>-5.2189640790773296E-2</v>
      </c>
      <c r="T710" s="9">
        <f t="shared" si="569"/>
        <v>0</v>
      </c>
      <c r="U710" s="9">
        <f t="shared" si="569"/>
        <v>0</v>
      </c>
      <c r="V710" s="9">
        <f t="shared" si="569"/>
        <v>0</v>
      </c>
      <c r="W710" s="9">
        <f t="shared" si="569"/>
        <v>0</v>
      </c>
      <c r="X710" s="9">
        <f t="shared" si="569"/>
        <v>0</v>
      </c>
      <c r="Y710" s="9">
        <f t="shared" si="569"/>
        <v>0</v>
      </c>
      <c r="Z710" s="9">
        <f t="shared" si="569"/>
        <v>0</v>
      </c>
      <c r="AA710" s="9">
        <f t="shared" si="569"/>
        <v>0</v>
      </c>
      <c r="AB710" s="9">
        <f t="shared" si="569"/>
        <v>0</v>
      </c>
      <c r="AC710" s="526">
        <f t="shared" si="570"/>
        <v>0</v>
      </c>
      <c r="AD710" s="9">
        <f t="shared" si="571"/>
        <v>0</v>
      </c>
      <c r="AE710" s="9">
        <f t="shared" si="571"/>
        <v>0</v>
      </c>
      <c r="AF710" s="9">
        <f t="shared" si="571"/>
        <v>0</v>
      </c>
      <c r="AG710" s="9">
        <f t="shared" si="571"/>
        <v>0</v>
      </c>
      <c r="AH710" s="9">
        <f t="shared" si="571"/>
        <v>0</v>
      </c>
      <c r="AI710" s="9">
        <f t="shared" si="571"/>
        <v>0</v>
      </c>
      <c r="AJ710" s="9">
        <f t="shared" si="571"/>
        <v>0</v>
      </c>
      <c r="AK710" s="9">
        <f t="shared" si="571"/>
        <v>0</v>
      </c>
      <c r="AL710" s="9">
        <f t="shared" si="571"/>
        <v>0</v>
      </c>
      <c r="AM710" s="9">
        <f t="shared" si="571"/>
        <v>0</v>
      </c>
    </row>
    <row r="711" spans="1:39" outlineLevel="2">
      <c r="A711" s="11">
        <f>ROW()</f>
        <v>711</v>
      </c>
      <c r="C711" s="6" t="s">
        <v>5</v>
      </c>
      <c r="D711" s="39"/>
      <c r="E711" s="922">
        <v>0.49447115327263047</v>
      </c>
      <c r="F711" s="39"/>
      <c r="G711" s="39"/>
      <c r="H711" s="39"/>
      <c r="I711" s="39"/>
      <c r="J711" s="39"/>
      <c r="K711" s="39"/>
      <c r="L711" s="9">
        <f t="shared" si="569"/>
        <v>0</v>
      </c>
      <c r="M711" s="9">
        <f t="shared" si="569"/>
        <v>1.6152812342212992</v>
      </c>
      <c r="N711" s="9">
        <f t="shared" si="569"/>
        <v>1.2975911691596691</v>
      </c>
      <c r="O711" s="9">
        <f t="shared" si="569"/>
        <v>1.2437484613522924</v>
      </c>
      <c r="P711" s="9">
        <f t="shared" si="569"/>
        <v>1.1899057535449158</v>
      </c>
      <c r="Q711" s="9">
        <f t="shared" si="569"/>
        <v>1.1360630457375391</v>
      </c>
      <c r="R711" s="9">
        <f t="shared" si="569"/>
        <v>1.0822203379301625</v>
      </c>
      <c r="S711" s="9">
        <f t="shared" si="569"/>
        <v>1.0283776301227858</v>
      </c>
      <c r="T711" s="9">
        <f t="shared" si="569"/>
        <v>0.97453492231540917</v>
      </c>
      <c r="U711" s="9">
        <f t="shared" si="569"/>
        <v>0.93216383873647835</v>
      </c>
      <c r="V711" s="9">
        <f t="shared" si="569"/>
        <v>0.88979275515754752</v>
      </c>
      <c r="W711" s="9">
        <f t="shared" si="569"/>
        <v>0.8474216715786167</v>
      </c>
      <c r="X711" s="9">
        <f t="shared" si="569"/>
        <v>0.80505058799968587</v>
      </c>
      <c r="Y711" s="9">
        <f t="shared" si="569"/>
        <v>0.76267950442075505</v>
      </c>
      <c r="Z711" s="9">
        <f t="shared" si="569"/>
        <v>0.72030842084182423</v>
      </c>
      <c r="AA711" s="9">
        <f t="shared" si="569"/>
        <v>0.6779373372628934</v>
      </c>
      <c r="AB711" s="9">
        <f t="shared" si="569"/>
        <v>0.63556625368396258</v>
      </c>
      <c r="AC711" s="526">
        <f t="shared" si="570"/>
        <v>0.59319517010503175</v>
      </c>
      <c r="AD711" s="9">
        <f t="shared" si="571"/>
        <v>0.55082408652610093</v>
      </c>
      <c r="AE711" s="9">
        <f t="shared" si="571"/>
        <v>0.50845300294717011</v>
      </c>
      <c r="AF711" s="9">
        <f t="shared" si="571"/>
        <v>0.46608191936823928</v>
      </c>
      <c r="AG711" s="9">
        <f t="shared" si="571"/>
        <v>0.42371083578930846</v>
      </c>
      <c r="AH711" s="9">
        <f t="shared" si="571"/>
        <v>0.38133975221037764</v>
      </c>
      <c r="AI711" s="9">
        <f t="shared" si="571"/>
        <v>0.33896866863144681</v>
      </c>
      <c r="AJ711" s="9">
        <f t="shared" si="571"/>
        <v>0.29659758505251599</v>
      </c>
      <c r="AK711" s="9">
        <f t="shared" si="571"/>
        <v>0.25422650147358516</v>
      </c>
      <c r="AL711" s="9">
        <f t="shared" si="571"/>
        <v>0.21185541789465434</v>
      </c>
      <c r="AM711" s="9">
        <f t="shared" si="571"/>
        <v>0.16948433431572352</v>
      </c>
    </row>
    <row r="712" spans="1:39" outlineLevel="2">
      <c r="A712" s="11">
        <f>ROW()</f>
        <v>712</v>
      </c>
      <c r="C712" s="6" t="s">
        <v>473</v>
      </c>
      <c r="D712" s="39"/>
      <c r="E712" s="922">
        <v>0</v>
      </c>
      <c r="F712" s="39"/>
      <c r="G712" s="39"/>
      <c r="H712" s="39"/>
      <c r="I712" s="39"/>
      <c r="J712" s="39"/>
      <c r="K712" s="39"/>
      <c r="L712" s="9">
        <f t="shared" si="569"/>
        <v>0</v>
      </c>
      <c r="M712" s="9">
        <f t="shared" si="569"/>
        <v>0</v>
      </c>
      <c r="N712" s="9">
        <f t="shared" si="569"/>
        <v>0</v>
      </c>
      <c r="O712" s="9">
        <f t="shared" si="569"/>
        <v>0</v>
      </c>
      <c r="P712" s="9">
        <f t="shared" si="569"/>
        <v>0</v>
      </c>
      <c r="Q712" s="9">
        <f t="shared" si="569"/>
        <v>0</v>
      </c>
      <c r="R712" s="9">
        <f t="shared" si="569"/>
        <v>0</v>
      </c>
      <c r="S712" s="9">
        <f t="shared" si="569"/>
        <v>0</v>
      </c>
      <c r="T712" s="9">
        <f t="shared" si="569"/>
        <v>0</v>
      </c>
      <c r="U712" s="9">
        <f t="shared" si="569"/>
        <v>0</v>
      </c>
      <c r="V712" s="9">
        <f t="shared" si="569"/>
        <v>0</v>
      </c>
      <c r="W712" s="9">
        <f t="shared" si="569"/>
        <v>0</v>
      </c>
      <c r="X712" s="9">
        <f t="shared" si="569"/>
        <v>0</v>
      </c>
      <c r="Y712" s="9">
        <f t="shared" si="569"/>
        <v>0</v>
      </c>
      <c r="Z712" s="9">
        <f t="shared" si="569"/>
        <v>0</v>
      </c>
      <c r="AA712" s="9">
        <f t="shared" si="569"/>
        <v>0</v>
      </c>
      <c r="AB712" s="9">
        <f t="shared" si="569"/>
        <v>0</v>
      </c>
      <c r="AC712" s="526">
        <f t="shared" si="570"/>
        <v>0</v>
      </c>
      <c r="AD712" s="9">
        <f t="shared" si="571"/>
        <v>0</v>
      </c>
      <c r="AE712" s="9">
        <f t="shared" si="571"/>
        <v>0</v>
      </c>
      <c r="AF712" s="9">
        <f t="shared" si="571"/>
        <v>0</v>
      </c>
      <c r="AG712" s="9">
        <f t="shared" si="571"/>
        <v>0</v>
      </c>
      <c r="AH712" s="9">
        <f t="shared" si="571"/>
        <v>0</v>
      </c>
      <c r="AI712" s="9">
        <f t="shared" si="571"/>
        <v>0</v>
      </c>
      <c r="AJ712" s="9">
        <f t="shared" si="571"/>
        <v>0</v>
      </c>
      <c r="AK712" s="9">
        <f t="shared" si="571"/>
        <v>0</v>
      </c>
      <c r="AL712" s="9">
        <f t="shared" si="571"/>
        <v>0</v>
      </c>
      <c r="AM712" s="9">
        <f t="shared" si="571"/>
        <v>0</v>
      </c>
    </row>
    <row r="713" spans="1:39" outlineLevel="2">
      <c r="A713" s="11">
        <f>ROW()</f>
        <v>713</v>
      </c>
      <c r="C713" s="6" t="s">
        <v>474</v>
      </c>
      <c r="D713" s="39"/>
      <c r="E713" s="922">
        <v>0</v>
      </c>
      <c r="F713" s="39"/>
      <c r="G713" s="39"/>
      <c r="H713" s="39"/>
      <c r="I713" s="39"/>
      <c r="J713" s="39"/>
      <c r="K713" s="39"/>
      <c r="L713" s="9">
        <f t="shared" si="569"/>
        <v>0</v>
      </c>
      <c r="M713" s="9">
        <f t="shared" si="569"/>
        <v>0</v>
      </c>
      <c r="N713" s="9">
        <f t="shared" si="569"/>
        <v>0</v>
      </c>
      <c r="O713" s="9">
        <f t="shared" si="569"/>
        <v>0</v>
      </c>
      <c r="P713" s="9">
        <f t="shared" si="569"/>
        <v>0</v>
      </c>
      <c r="Q713" s="9">
        <f t="shared" si="569"/>
        <v>0</v>
      </c>
      <c r="R713" s="9">
        <f t="shared" si="569"/>
        <v>0</v>
      </c>
      <c r="S713" s="9">
        <f t="shared" si="569"/>
        <v>0</v>
      </c>
      <c r="T713" s="9">
        <f t="shared" si="569"/>
        <v>0</v>
      </c>
      <c r="U713" s="9">
        <f t="shared" si="569"/>
        <v>0</v>
      </c>
      <c r="V713" s="9">
        <f t="shared" si="569"/>
        <v>0</v>
      </c>
      <c r="W713" s="9">
        <f t="shared" si="569"/>
        <v>0</v>
      </c>
      <c r="X713" s="9">
        <f t="shared" si="569"/>
        <v>0</v>
      </c>
      <c r="Y713" s="9">
        <f t="shared" si="569"/>
        <v>0</v>
      </c>
      <c r="Z713" s="9">
        <f t="shared" si="569"/>
        <v>0</v>
      </c>
      <c r="AA713" s="9">
        <f t="shared" si="569"/>
        <v>0</v>
      </c>
      <c r="AB713" s="9">
        <f t="shared" si="569"/>
        <v>0</v>
      </c>
      <c r="AC713" s="526">
        <f t="shared" si="570"/>
        <v>0</v>
      </c>
      <c r="AD713" s="9">
        <f t="shared" si="571"/>
        <v>0</v>
      </c>
      <c r="AE713" s="9">
        <f t="shared" si="571"/>
        <v>0</v>
      </c>
      <c r="AF713" s="9">
        <f t="shared" si="571"/>
        <v>0</v>
      </c>
      <c r="AG713" s="9">
        <f t="shared" si="571"/>
        <v>0</v>
      </c>
      <c r="AH713" s="9">
        <f t="shared" si="571"/>
        <v>0</v>
      </c>
      <c r="AI713" s="9">
        <f t="shared" ref="AI713:AM713" si="572">AH773</f>
        <v>0</v>
      </c>
      <c r="AJ713" s="9">
        <f t="shared" si="572"/>
        <v>0</v>
      </c>
      <c r="AK713" s="9">
        <f t="shared" si="572"/>
        <v>0</v>
      </c>
      <c r="AL713" s="9">
        <f t="shared" si="572"/>
        <v>0</v>
      </c>
      <c r="AM713" s="9">
        <f t="shared" si="572"/>
        <v>0</v>
      </c>
    </row>
    <row r="714" spans="1:39" outlineLevel="2">
      <c r="A714" s="11">
        <f>ROW()</f>
        <v>714</v>
      </c>
      <c r="C714" s="6" t="s">
        <v>477</v>
      </c>
      <c r="D714" s="39"/>
      <c r="E714" s="922">
        <v>0</v>
      </c>
      <c r="F714" s="39"/>
      <c r="G714" s="39"/>
      <c r="H714" s="39"/>
      <c r="I714" s="39"/>
      <c r="J714" s="39"/>
      <c r="K714" s="39"/>
      <c r="L714" s="9">
        <f t="shared" si="569"/>
        <v>0</v>
      </c>
      <c r="M714" s="9">
        <f t="shared" si="569"/>
        <v>0</v>
      </c>
      <c r="N714" s="9">
        <f t="shared" si="569"/>
        <v>0</v>
      </c>
      <c r="O714" s="9">
        <f t="shared" si="569"/>
        <v>0</v>
      </c>
      <c r="P714" s="9">
        <f t="shared" si="569"/>
        <v>0</v>
      </c>
      <c r="Q714" s="9">
        <f t="shared" si="569"/>
        <v>0</v>
      </c>
      <c r="R714" s="9">
        <f t="shared" si="569"/>
        <v>0</v>
      </c>
      <c r="S714" s="9">
        <f t="shared" si="569"/>
        <v>0</v>
      </c>
      <c r="T714" s="9">
        <f t="shared" si="569"/>
        <v>0</v>
      </c>
      <c r="U714" s="9">
        <f t="shared" si="569"/>
        <v>0</v>
      </c>
      <c r="V714" s="9">
        <f t="shared" si="569"/>
        <v>0</v>
      </c>
      <c r="W714" s="9">
        <f t="shared" si="569"/>
        <v>0</v>
      </c>
      <c r="X714" s="9">
        <f t="shared" si="569"/>
        <v>0</v>
      </c>
      <c r="Y714" s="9">
        <f t="shared" si="569"/>
        <v>0</v>
      </c>
      <c r="Z714" s="9">
        <f t="shared" si="569"/>
        <v>0</v>
      </c>
      <c r="AA714" s="9">
        <f t="shared" si="569"/>
        <v>0</v>
      </c>
      <c r="AB714" s="9">
        <f t="shared" si="569"/>
        <v>0</v>
      </c>
      <c r="AC714" s="526">
        <f t="shared" si="570"/>
        <v>0</v>
      </c>
      <c r="AD714" s="9">
        <f t="shared" ref="AD714:AM717" si="573">AC774</f>
        <v>0</v>
      </c>
      <c r="AE714" s="9">
        <f t="shared" si="573"/>
        <v>0</v>
      </c>
      <c r="AF714" s="9">
        <f t="shared" si="573"/>
        <v>0</v>
      </c>
      <c r="AG714" s="9">
        <f t="shared" si="573"/>
        <v>0</v>
      </c>
      <c r="AH714" s="9">
        <f t="shared" si="573"/>
        <v>0</v>
      </c>
      <c r="AI714" s="9">
        <f t="shared" si="573"/>
        <v>0</v>
      </c>
      <c r="AJ714" s="9">
        <f t="shared" si="573"/>
        <v>0</v>
      </c>
      <c r="AK714" s="9">
        <f t="shared" si="573"/>
        <v>0</v>
      </c>
      <c r="AL714" s="9">
        <f t="shared" si="573"/>
        <v>0</v>
      </c>
      <c r="AM714" s="9">
        <f t="shared" si="573"/>
        <v>0</v>
      </c>
    </row>
    <row r="715" spans="1:39" outlineLevel="2">
      <c r="A715" s="11">
        <f>ROW()</f>
        <v>715</v>
      </c>
      <c r="C715" s="6" t="s">
        <v>511</v>
      </c>
      <c r="D715" s="39"/>
      <c r="E715" s="922">
        <v>0</v>
      </c>
      <c r="F715" s="39"/>
      <c r="G715" s="39"/>
      <c r="H715" s="39"/>
      <c r="I715" s="39"/>
      <c r="J715" s="39"/>
      <c r="K715" s="39"/>
      <c r="L715" s="9">
        <f t="shared" si="569"/>
        <v>0</v>
      </c>
      <c r="M715" s="9">
        <f t="shared" si="569"/>
        <v>0</v>
      </c>
      <c r="N715" s="9">
        <f t="shared" si="569"/>
        <v>0</v>
      </c>
      <c r="O715" s="9">
        <f t="shared" si="569"/>
        <v>0</v>
      </c>
      <c r="P715" s="9">
        <f t="shared" si="569"/>
        <v>0</v>
      </c>
      <c r="Q715" s="9">
        <f t="shared" si="569"/>
        <v>0</v>
      </c>
      <c r="R715" s="9">
        <f t="shared" si="569"/>
        <v>0</v>
      </c>
      <c r="S715" s="9">
        <f t="shared" si="569"/>
        <v>0</v>
      </c>
      <c r="T715" s="9">
        <f t="shared" si="569"/>
        <v>0</v>
      </c>
      <c r="U715" s="9">
        <f t="shared" si="569"/>
        <v>0</v>
      </c>
      <c r="V715" s="9">
        <f t="shared" si="569"/>
        <v>0</v>
      </c>
      <c r="W715" s="9">
        <f t="shared" si="569"/>
        <v>0</v>
      </c>
      <c r="X715" s="9">
        <f t="shared" si="569"/>
        <v>0</v>
      </c>
      <c r="Y715" s="9">
        <f t="shared" si="569"/>
        <v>0</v>
      </c>
      <c r="Z715" s="9">
        <f t="shared" si="569"/>
        <v>0</v>
      </c>
      <c r="AA715" s="9">
        <f t="shared" si="569"/>
        <v>0</v>
      </c>
      <c r="AB715" s="9">
        <f t="shared" si="569"/>
        <v>0</v>
      </c>
      <c r="AC715" s="526">
        <f t="shared" si="570"/>
        <v>0</v>
      </c>
      <c r="AD715" s="9">
        <f t="shared" si="573"/>
        <v>0</v>
      </c>
      <c r="AE715" s="9">
        <f t="shared" si="573"/>
        <v>0</v>
      </c>
      <c r="AF715" s="9">
        <f t="shared" si="573"/>
        <v>0</v>
      </c>
      <c r="AG715" s="9">
        <f t="shared" si="573"/>
        <v>0</v>
      </c>
      <c r="AH715" s="9">
        <f t="shared" si="573"/>
        <v>0</v>
      </c>
      <c r="AI715" s="9">
        <f t="shared" si="573"/>
        <v>0</v>
      </c>
      <c r="AJ715" s="9">
        <f t="shared" si="573"/>
        <v>0</v>
      </c>
      <c r="AK715" s="9">
        <f t="shared" si="573"/>
        <v>0</v>
      </c>
      <c r="AL715" s="9">
        <f t="shared" si="573"/>
        <v>0</v>
      </c>
      <c r="AM715" s="9">
        <f t="shared" si="573"/>
        <v>0</v>
      </c>
    </row>
    <row r="716" spans="1:39" outlineLevel="2">
      <c r="A716" s="11">
        <f>ROW()</f>
        <v>716</v>
      </c>
      <c r="C716" s="6" t="s">
        <v>655</v>
      </c>
      <c r="D716" s="39"/>
      <c r="E716" s="922"/>
      <c r="F716" s="39"/>
      <c r="G716" s="39"/>
      <c r="H716" s="39"/>
      <c r="I716" s="39"/>
      <c r="J716" s="39"/>
      <c r="K716" s="3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526"/>
      <c r="AD716" s="9"/>
      <c r="AE716" s="9"/>
      <c r="AF716" s="9"/>
      <c r="AG716" s="9"/>
      <c r="AH716" s="9"/>
      <c r="AI716" s="9">
        <f t="shared" si="573"/>
        <v>0</v>
      </c>
      <c r="AJ716" s="9">
        <f t="shared" si="573"/>
        <v>0</v>
      </c>
      <c r="AK716" s="9">
        <f t="shared" si="573"/>
        <v>0</v>
      </c>
      <c r="AL716" s="9">
        <f t="shared" si="573"/>
        <v>0</v>
      </c>
      <c r="AM716" s="9">
        <f t="shared" si="573"/>
        <v>0</v>
      </c>
    </row>
    <row r="717" spans="1:39" outlineLevel="2">
      <c r="A717" s="11">
        <f>ROW()</f>
        <v>717</v>
      </c>
      <c r="C717" s="6" t="s">
        <v>656</v>
      </c>
      <c r="D717" s="39"/>
      <c r="E717" s="922"/>
      <c r="F717" s="39"/>
      <c r="G717" s="39"/>
      <c r="H717" s="39"/>
      <c r="I717" s="39"/>
      <c r="J717" s="39"/>
      <c r="K717" s="3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526"/>
      <c r="AD717" s="9"/>
      <c r="AE717" s="9"/>
      <c r="AF717" s="9"/>
      <c r="AG717" s="9"/>
      <c r="AH717" s="9"/>
      <c r="AI717" s="9">
        <f t="shared" si="573"/>
        <v>0</v>
      </c>
      <c r="AJ717" s="9">
        <f t="shared" si="573"/>
        <v>0</v>
      </c>
      <c r="AK717" s="9">
        <f t="shared" si="573"/>
        <v>0</v>
      </c>
      <c r="AL717" s="9">
        <f t="shared" si="573"/>
        <v>0</v>
      </c>
      <c r="AM717" s="9">
        <f t="shared" si="573"/>
        <v>0</v>
      </c>
    </row>
    <row r="718" spans="1:39" outlineLevel="2">
      <c r="A718" s="11">
        <f>ROW()</f>
        <v>718</v>
      </c>
      <c r="C718" s="6" t="s">
        <v>667</v>
      </c>
      <c r="D718" s="39"/>
      <c r="E718" s="922"/>
      <c r="F718" s="39"/>
      <c r="G718" s="39"/>
      <c r="H718" s="39"/>
      <c r="I718" s="39"/>
      <c r="J718" s="39"/>
      <c r="K718" s="3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526"/>
      <c r="AD718" s="9"/>
      <c r="AE718" s="9"/>
      <c r="AF718" s="9"/>
      <c r="AG718" s="9"/>
      <c r="AH718" s="9"/>
      <c r="AI718" s="9">
        <f t="shared" ref="AI718" si="574">AH778</f>
        <v>0</v>
      </c>
      <c r="AJ718" s="9">
        <f t="shared" ref="AJ718" si="575">AI778</f>
        <v>0</v>
      </c>
      <c r="AK718" s="9">
        <f t="shared" ref="AK718" si="576">AJ778</f>
        <v>0</v>
      </c>
      <c r="AL718" s="9">
        <f t="shared" ref="AL718" si="577">AK778</f>
        <v>0</v>
      </c>
      <c r="AM718" s="9">
        <f t="shared" ref="AM718" si="578">AL778</f>
        <v>0</v>
      </c>
    </row>
    <row r="719" spans="1:39" outlineLevel="2">
      <c r="A719" s="11">
        <f>ROW()</f>
        <v>719</v>
      </c>
      <c r="C719" s="6" t="s">
        <v>212</v>
      </c>
      <c r="D719" s="39"/>
      <c r="E719" s="922">
        <v>0</v>
      </c>
      <c r="F719" s="39"/>
      <c r="G719" s="39"/>
      <c r="H719" s="39"/>
      <c r="I719" s="39"/>
      <c r="J719" s="39"/>
      <c r="K719" s="39"/>
      <c r="L719" s="9">
        <f t="shared" ref="L719:AA720" si="579">K779</f>
        <v>0</v>
      </c>
      <c r="M719" s="9">
        <f t="shared" si="579"/>
        <v>0</v>
      </c>
      <c r="N719" s="9">
        <f t="shared" si="579"/>
        <v>0</v>
      </c>
      <c r="O719" s="9">
        <f t="shared" si="579"/>
        <v>0</v>
      </c>
      <c r="P719" s="9">
        <f t="shared" si="579"/>
        <v>0</v>
      </c>
      <c r="Q719" s="9">
        <f t="shared" si="579"/>
        <v>0</v>
      </c>
      <c r="R719" s="9">
        <f t="shared" si="579"/>
        <v>0</v>
      </c>
      <c r="S719" s="9">
        <f t="shared" si="579"/>
        <v>0</v>
      </c>
      <c r="T719" s="9">
        <f t="shared" si="579"/>
        <v>0</v>
      </c>
      <c r="U719" s="9">
        <f t="shared" si="579"/>
        <v>0</v>
      </c>
      <c r="V719" s="9">
        <f t="shared" si="579"/>
        <v>0</v>
      </c>
      <c r="W719" s="9">
        <f t="shared" si="579"/>
        <v>0</v>
      </c>
      <c r="X719" s="9">
        <f t="shared" si="579"/>
        <v>0</v>
      </c>
      <c r="Y719" s="9">
        <f t="shared" si="579"/>
        <v>0</v>
      </c>
      <c r="Z719" s="9">
        <f t="shared" si="579"/>
        <v>0</v>
      </c>
      <c r="AA719" s="9">
        <f t="shared" si="579"/>
        <v>0</v>
      </c>
      <c r="AB719" s="9">
        <f t="shared" ref="AB719:AB720" si="580">AA779</f>
        <v>0</v>
      </c>
      <c r="AC719" s="526">
        <f t="shared" si="570"/>
        <v>0</v>
      </c>
      <c r="AD719" s="9">
        <f t="shared" ref="AD719:AM720" si="581">AC779</f>
        <v>0</v>
      </c>
      <c r="AE719" s="9">
        <f t="shared" si="581"/>
        <v>0</v>
      </c>
      <c r="AF719" s="9">
        <f t="shared" si="581"/>
        <v>0</v>
      </c>
      <c r="AG719" s="9">
        <f t="shared" si="581"/>
        <v>0</v>
      </c>
      <c r="AH719" s="9">
        <f t="shared" si="581"/>
        <v>0</v>
      </c>
      <c r="AI719" s="9">
        <f t="shared" si="581"/>
        <v>0</v>
      </c>
      <c r="AJ719" s="9">
        <f t="shared" si="581"/>
        <v>0</v>
      </c>
      <c r="AK719" s="9">
        <f t="shared" si="581"/>
        <v>0</v>
      </c>
      <c r="AL719" s="9">
        <f t="shared" si="581"/>
        <v>0</v>
      </c>
      <c r="AM719" s="9">
        <f t="shared" si="581"/>
        <v>0</v>
      </c>
    </row>
    <row r="720" spans="1:39" outlineLevel="2">
      <c r="A720" s="11">
        <f>ROW()</f>
        <v>720</v>
      </c>
      <c r="C720" s="30" t="s">
        <v>362</v>
      </c>
      <c r="D720" s="90"/>
      <c r="E720" s="925">
        <v>0</v>
      </c>
      <c r="F720" s="90"/>
      <c r="G720" s="90"/>
      <c r="H720" s="90"/>
      <c r="I720" s="90"/>
      <c r="J720" s="90"/>
      <c r="K720" s="90"/>
      <c r="L720" s="15">
        <f t="shared" si="579"/>
        <v>0</v>
      </c>
      <c r="M720" s="15">
        <f t="shared" si="579"/>
        <v>0</v>
      </c>
      <c r="N720" s="15">
        <f t="shared" si="579"/>
        <v>0</v>
      </c>
      <c r="O720" s="15">
        <f t="shared" si="579"/>
        <v>0</v>
      </c>
      <c r="P720" s="15">
        <f t="shared" si="579"/>
        <v>0</v>
      </c>
      <c r="Q720" s="15">
        <f t="shared" si="579"/>
        <v>0</v>
      </c>
      <c r="R720" s="15">
        <f t="shared" si="579"/>
        <v>0</v>
      </c>
      <c r="S720" s="15">
        <f t="shared" si="579"/>
        <v>0</v>
      </c>
      <c r="T720" s="15">
        <f t="shared" si="579"/>
        <v>0</v>
      </c>
      <c r="U720" s="15">
        <f t="shared" si="579"/>
        <v>0</v>
      </c>
      <c r="V720" s="15">
        <f t="shared" si="579"/>
        <v>0</v>
      </c>
      <c r="W720" s="15">
        <f t="shared" si="579"/>
        <v>0</v>
      </c>
      <c r="X720" s="15">
        <f t="shared" si="579"/>
        <v>0</v>
      </c>
      <c r="Y720" s="15">
        <f t="shared" si="579"/>
        <v>0</v>
      </c>
      <c r="Z720" s="15">
        <f t="shared" si="579"/>
        <v>0</v>
      </c>
      <c r="AA720" s="15">
        <f t="shared" si="579"/>
        <v>0</v>
      </c>
      <c r="AB720" s="15">
        <f t="shared" si="580"/>
        <v>0</v>
      </c>
      <c r="AC720" s="527">
        <f t="shared" si="570"/>
        <v>0</v>
      </c>
      <c r="AD720" s="15">
        <f t="shared" si="581"/>
        <v>0</v>
      </c>
      <c r="AE720" s="15">
        <f t="shared" si="581"/>
        <v>0</v>
      </c>
      <c r="AF720" s="15">
        <f t="shared" si="581"/>
        <v>0</v>
      </c>
      <c r="AG720" s="15">
        <f t="shared" si="581"/>
        <v>0</v>
      </c>
      <c r="AH720" s="15">
        <f t="shared" si="581"/>
        <v>0</v>
      </c>
      <c r="AI720" s="15">
        <f t="shared" si="581"/>
        <v>0</v>
      </c>
      <c r="AJ720" s="15">
        <f t="shared" si="581"/>
        <v>0</v>
      </c>
      <c r="AK720" s="15">
        <f t="shared" si="581"/>
        <v>0</v>
      </c>
      <c r="AL720" s="15">
        <f t="shared" si="581"/>
        <v>0</v>
      </c>
      <c r="AM720" s="15">
        <f t="shared" si="581"/>
        <v>0</v>
      </c>
    </row>
    <row r="721" spans="1:39" outlineLevel="2">
      <c r="A721" s="11">
        <f>ROW()</f>
        <v>721</v>
      </c>
      <c r="C721" s="6" t="s">
        <v>1</v>
      </c>
      <c r="D721" s="39"/>
      <c r="E721" s="39">
        <v>0.49447115327263047</v>
      </c>
      <c r="F721" s="39"/>
      <c r="G721" s="39"/>
      <c r="H721" s="39"/>
      <c r="I721" s="39"/>
      <c r="J721" s="39"/>
      <c r="K721" s="39"/>
      <c r="L721" s="9">
        <f t="shared" ref="L721:AM721" si="582">SUM(L708:L720)</f>
        <v>0</v>
      </c>
      <c r="M721" s="9">
        <f t="shared" si="582"/>
        <v>1.3581266338963638</v>
      </c>
      <c r="N721" s="9">
        <f t="shared" si="582"/>
        <v>0.90491829471310481</v>
      </c>
      <c r="O721" s="9">
        <f t="shared" si="582"/>
        <v>0.85218995527478059</v>
      </c>
      <c r="P721" s="9">
        <f t="shared" si="582"/>
        <v>0.79946161583645636</v>
      </c>
      <c r="Q721" s="9">
        <f t="shared" si="582"/>
        <v>0.74673327639813203</v>
      </c>
      <c r="R721" s="9">
        <f t="shared" si="582"/>
        <v>0.69400493695980781</v>
      </c>
      <c r="S721" s="9">
        <f t="shared" si="582"/>
        <v>0.64127659752148358</v>
      </c>
      <c r="T721" s="9">
        <f t="shared" si="582"/>
        <v>0.97453492231540917</v>
      </c>
      <c r="U721" s="9">
        <f t="shared" si="582"/>
        <v>0.93216383873647835</v>
      </c>
      <c r="V721" s="9">
        <f t="shared" si="582"/>
        <v>0.88979275515754752</v>
      </c>
      <c r="W721" s="9">
        <f t="shared" si="582"/>
        <v>0.8474216715786167</v>
      </c>
      <c r="X721" s="9">
        <f t="shared" si="582"/>
        <v>0.80505058799968587</v>
      </c>
      <c r="Y721" s="9">
        <f t="shared" si="582"/>
        <v>0.76267950442075505</v>
      </c>
      <c r="Z721" s="9">
        <f t="shared" si="582"/>
        <v>0.72030842084182423</v>
      </c>
      <c r="AA721" s="9">
        <f t="shared" si="582"/>
        <v>0.6779373372628934</v>
      </c>
      <c r="AB721" s="9">
        <f t="shared" si="582"/>
        <v>0.63556625368396258</v>
      </c>
      <c r="AC721" s="9">
        <f t="shared" si="582"/>
        <v>0.59319517010503175</v>
      </c>
      <c r="AD721" s="9">
        <f t="shared" si="582"/>
        <v>0.55082408652610093</v>
      </c>
      <c r="AE721" s="9">
        <f t="shared" si="582"/>
        <v>0.50845300294717011</v>
      </c>
      <c r="AF721" s="9">
        <f t="shared" si="582"/>
        <v>0.46608191936823928</v>
      </c>
      <c r="AG721" s="9">
        <f t="shared" si="582"/>
        <v>0.42371083578930846</v>
      </c>
      <c r="AH721" s="9">
        <f t="shared" ref="AH721" si="583">SUM(AH708:AH720)</f>
        <v>0.38133975221037764</v>
      </c>
      <c r="AI721" s="9">
        <f t="shared" si="582"/>
        <v>0.33896866863144681</v>
      </c>
      <c r="AJ721" s="9">
        <f t="shared" si="582"/>
        <v>0.29659758505251599</v>
      </c>
      <c r="AK721" s="9">
        <f t="shared" si="582"/>
        <v>0.25422650147358516</v>
      </c>
      <c r="AL721" s="9">
        <f t="shared" si="582"/>
        <v>0.21185541789465434</v>
      </c>
      <c r="AM721" s="9">
        <f t="shared" si="582"/>
        <v>0.16948433431572352</v>
      </c>
    </row>
    <row r="722" spans="1:39" outlineLevel="2">
      <c r="A722" s="11">
        <f>ROW()</f>
        <v>722</v>
      </c>
      <c r="B722" s="343" t="s">
        <v>31</v>
      </c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</row>
    <row r="723" spans="1:39" outlineLevel="2">
      <c r="A723" s="11">
        <f>ROW()</f>
        <v>723</v>
      </c>
      <c r="C723" s="6" t="s">
        <v>2</v>
      </c>
      <c r="D723" s="39"/>
      <c r="E723" s="922"/>
      <c r="F723" s="39"/>
      <c r="G723" s="39"/>
      <c r="H723" s="39"/>
      <c r="I723" s="39"/>
      <c r="J723" s="39"/>
      <c r="K723" s="39"/>
      <c r="L723" s="39">
        <f>L$279</f>
        <v>3.7096372745490972E-5</v>
      </c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</row>
    <row r="724" spans="1:39" outlineLevel="2">
      <c r="A724" s="11">
        <f>ROW()</f>
        <v>724</v>
      </c>
      <c r="C724" s="6" t="s">
        <v>3</v>
      </c>
      <c r="D724" s="39"/>
      <c r="E724" s="922"/>
      <c r="F724" s="39"/>
      <c r="G724" s="39"/>
      <c r="H724" s="39"/>
      <c r="I724" s="39"/>
      <c r="J724" s="39"/>
      <c r="K724" s="39"/>
      <c r="L724" s="39">
        <f>L$280</f>
        <v>-0.20144678083595755</v>
      </c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</row>
    <row r="725" spans="1:39" outlineLevel="2">
      <c r="A725" s="11">
        <f>ROW()</f>
        <v>725</v>
      </c>
      <c r="C725" s="6" t="s">
        <v>4</v>
      </c>
      <c r="D725" s="39"/>
      <c r="E725" s="922"/>
      <c r="F725" s="39"/>
      <c r="G725" s="39"/>
      <c r="H725" s="39"/>
      <c r="I725" s="39"/>
      <c r="J725" s="39"/>
      <c r="K725" s="39"/>
      <c r="L725" s="39">
        <f>L$281</f>
        <v>-5.5744915861723428E-2</v>
      </c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</row>
    <row r="726" spans="1:39" outlineLevel="2">
      <c r="A726" s="11">
        <f>ROW()</f>
        <v>726</v>
      </c>
      <c r="C726" s="6" t="s">
        <v>5</v>
      </c>
      <c r="D726" s="39"/>
      <c r="E726" s="922"/>
      <c r="F726" s="39"/>
      <c r="G726" s="39"/>
      <c r="H726" s="39"/>
      <c r="I726" s="39"/>
      <c r="J726" s="39"/>
      <c r="K726" s="39"/>
      <c r="L726" s="39">
        <f>L$282</f>
        <v>1.6152812342212992</v>
      </c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</row>
    <row r="727" spans="1:39" outlineLevel="2">
      <c r="A727" s="11">
        <f>ROW()</f>
        <v>727</v>
      </c>
      <c r="C727" s="6" t="s">
        <v>473</v>
      </c>
      <c r="D727" s="39"/>
      <c r="E727" s="922"/>
      <c r="F727" s="39"/>
      <c r="G727" s="39"/>
      <c r="H727" s="39"/>
      <c r="I727" s="39"/>
      <c r="J727" s="39"/>
      <c r="K727" s="39"/>
      <c r="L727" s="39">
        <f>L$283</f>
        <v>0</v>
      </c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</row>
    <row r="728" spans="1:39" outlineLevel="2">
      <c r="A728" s="11">
        <f>ROW()</f>
        <v>728</v>
      </c>
      <c r="C728" s="6" t="s">
        <v>474</v>
      </c>
      <c r="D728" s="39"/>
      <c r="E728" s="922"/>
      <c r="F728" s="39"/>
      <c r="G728" s="39"/>
      <c r="H728" s="39"/>
      <c r="I728" s="39"/>
      <c r="J728" s="39"/>
      <c r="K728" s="39"/>
      <c r="L728" s="39">
        <f>L$284</f>
        <v>0</v>
      </c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</row>
    <row r="729" spans="1:39" outlineLevel="2">
      <c r="A729" s="11">
        <f>ROW()</f>
        <v>729</v>
      </c>
      <c r="C729" s="6" t="s">
        <v>477</v>
      </c>
      <c r="D729" s="39"/>
      <c r="E729" s="922"/>
      <c r="F729" s="39"/>
      <c r="G729" s="39"/>
      <c r="H729" s="39"/>
      <c r="I729" s="39"/>
      <c r="J729" s="39"/>
      <c r="K729" s="39"/>
      <c r="L729" s="39">
        <f>L$285</f>
        <v>0</v>
      </c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</row>
    <row r="730" spans="1:39" outlineLevel="2">
      <c r="A730" s="11">
        <f>ROW()</f>
        <v>730</v>
      </c>
      <c r="C730" s="6" t="s">
        <v>511</v>
      </c>
      <c r="D730" s="39"/>
      <c r="E730" s="922"/>
      <c r="F730" s="39"/>
      <c r="G730" s="39"/>
      <c r="H730" s="39"/>
      <c r="I730" s="39"/>
      <c r="J730" s="39"/>
      <c r="K730" s="39"/>
      <c r="L730" s="39">
        <f>L$286</f>
        <v>0</v>
      </c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</row>
    <row r="731" spans="1:39" outlineLevel="2">
      <c r="A731" s="11">
        <f>ROW()</f>
        <v>731</v>
      </c>
      <c r="C731" s="6" t="s">
        <v>655</v>
      </c>
      <c r="D731" s="39"/>
      <c r="E731" s="922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</row>
    <row r="732" spans="1:39" outlineLevel="2">
      <c r="A732" s="11">
        <f>ROW()</f>
        <v>732</v>
      </c>
      <c r="C732" s="6" t="s">
        <v>656</v>
      </c>
      <c r="D732" s="39"/>
      <c r="E732" s="922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</row>
    <row r="733" spans="1:39" outlineLevel="2">
      <c r="A733" s="11">
        <f>ROW()</f>
        <v>733</v>
      </c>
      <c r="C733" s="6" t="s">
        <v>667</v>
      </c>
      <c r="D733" s="39"/>
      <c r="E733" s="922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</row>
    <row r="734" spans="1:39" outlineLevel="2">
      <c r="A734" s="11">
        <f>ROW()</f>
        <v>734</v>
      </c>
      <c r="C734" s="6" t="s">
        <v>212</v>
      </c>
      <c r="D734" s="39"/>
      <c r="E734" s="922"/>
      <c r="F734" s="39"/>
      <c r="G734" s="39"/>
      <c r="H734" s="39"/>
      <c r="I734" s="39"/>
      <c r="J734" s="39"/>
      <c r="K734" s="39"/>
      <c r="L734" s="39">
        <f>L$290</f>
        <v>0</v>
      </c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</row>
    <row r="735" spans="1:39" outlineLevel="2">
      <c r="A735" s="11">
        <f>ROW()</f>
        <v>735</v>
      </c>
      <c r="C735" s="30" t="s">
        <v>362</v>
      </c>
      <c r="D735" s="90"/>
      <c r="E735" s="925"/>
      <c r="F735" s="90"/>
      <c r="G735" s="90"/>
      <c r="H735" s="90"/>
      <c r="I735" s="90"/>
      <c r="J735" s="90"/>
      <c r="K735" s="90"/>
      <c r="L735" s="90">
        <f>L$291</f>
        <v>0</v>
      </c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  <c r="AC735" s="90"/>
      <c r="AD735" s="90"/>
      <c r="AE735" s="90"/>
      <c r="AF735" s="90"/>
      <c r="AG735" s="90"/>
      <c r="AH735" s="90"/>
      <c r="AI735" s="90"/>
      <c r="AJ735" s="90"/>
      <c r="AK735" s="90"/>
      <c r="AL735" s="90"/>
      <c r="AM735" s="90"/>
    </row>
    <row r="736" spans="1:39" outlineLevel="2">
      <c r="A736" s="11">
        <f>ROW()</f>
        <v>736</v>
      </c>
      <c r="C736" s="6" t="s">
        <v>1</v>
      </c>
      <c r="D736" s="39"/>
      <c r="E736" s="39"/>
      <c r="F736" s="39"/>
      <c r="G736" s="39"/>
      <c r="H736" s="39"/>
      <c r="I736" s="39"/>
      <c r="J736" s="39"/>
      <c r="K736" s="39"/>
      <c r="L736" s="9">
        <f t="shared" ref="L736" si="584">SUM(L723:L735)</f>
        <v>1.3581266338963638</v>
      </c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</row>
    <row r="737" spans="1:39" outlineLevel="2">
      <c r="A737" s="11">
        <f>ROW()</f>
        <v>737</v>
      </c>
      <c r="B737" s="343" t="s">
        <v>657</v>
      </c>
      <c r="D737" s="39"/>
      <c r="E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</row>
    <row r="738" spans="1:39" outlineLevel="2">
      <c r="A738" s="11">
        <f>ROW()</f>
        <v>738</v>
      </c>
      <c r="C738" s="6" t="s">
        <v>2</v>
      </c>
      <c r="D738" s="39"/>
      <c r="E738" s="922">
        <v>0</v>
      </c>
      <c r="F738" s="31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13">
        <f>-Inputs!T2151</f>
        <v>0</v>
      </c>
      <c r="U738" s="13">
        <f>-Inputs!U2151</f>
        <v>0</v>
      </c>
      <c r="V738" s="13">
        <f>-Inputs!V2151</f>
        <v>0</v>
      </c>
      <c r="W738" s="13">
        <f>-Inputs!W2151</f>
        <v>0</v>
      </c>
      <c r="X738" s="13">
        <f>-Inputs!X2151</f>
        <v>0</v>
      </c>
      <c r="Y738" s="13">
        <f>-Inputs!Y2151</f>
        <v>0</v>
      </c>
      <c r="Z738" s="13">
        <f>-Inputs!Z2151</f>
        <v>0</v>
      </c>
      <c r="AA738" s="13">
        <f>-Inputs!AA2151</f>
        <v>0</v>
      </c>
      <c r="AB738" s="13">
        <f>-Inputs!AB2151</f>
        <v>0</v>
      </c>
      <c r="AC738" s="526">
        <f t="shared" ref="AC738:AC750" si="585">$E738*$E$51</f>
        <v>0</v>
      </c>
      <c r="AD738" s="13">
        <f>-Inputs!AD2151</f>
        <v>0</v>
      </c>
      <c r="AE738" s="13">
        <f>-Inputs!AE2151</f>
        <v>0</v>
      </c>
      <c r="AF738" s="13">
        <f>-Inputs!AF2151</f>
        <v>0</v>
      </c>
      <c r="AG738" s="13">
        <f>-Inputs!AG2151</f>
        <v>0</v>
      </c>
      <c r="AH738" s="13">
        <f>-Inputs!AH2151</f>
        <v>0</v>
      </c>
      <c r="AI738" s="13">
        <f>-Inputs!AI2151</f>
        <v>0</v>
      </c>
      <c r="AJ738" s="13">
        <f>-Inputs!AJ2151</f>
        <v>0</v>
      </c>
      <c r="AK738" s="13">
        <f>-Inputs!AK2151</f>
        <v>0</v>
      </c>
      <c r="AL738" s="13">
        <f>-Inputs!AL2151</f>
        <v>0</v>
      </c>
      <c r="AM738" s="13">
        <f>-Inputs!AM2151</f>
        <v>0</v>
      </c>
    </row>
    <row r="739" spans="1:39" outlineLevel="2">
      <c r="A739" s="11">
        <f>ROW()</f>
        <v>739</v>
      </c>
      <c r="C739" s="6" t="s">
        <v>3</v>
      </c>
      <c r="D739" s="39"/>
      <c r="E739" s="922">
        <v>0</v>
      </c>
      <c r="F739" s="31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13">
        <f>-Inputs!T2152</f>
        <v>0</v>
      </c>
      <c r="U739" s="13">
        <f>-Inputs!U2152</f>
        <v>0</v>
      </c>
      <c r="V739" s="13">
        <f>-Inputs!V2152</f>
        <v>0</v>
      </c>
      <c r="W739" s="13">
        <f>-Inputs!W2152</f>
        <v>0</v>
      </c>
      <c r="X739" s="13">
        <f>-Inputs!X2152</f>
        <v>0</v>
      </c>
      <c r="Y739" s="13">
        <f>-Inputs!Y2152</f>
        <v>0</v>
      </c>
      <c r="Z739" s="13">
        <f>-Inputs!Z2152</f>
        <v>0</v>
      </c>
      <c r="AA739" s="13">
        <f>-Inputs!AA2152</f>
        <v>0</v>
      </c>
      <c r="AB739" s="13">
        <f>-Inputs!AB2152</f>
        <v>0</v>
      </c>
      <c r="AC739" s="526">
        <f t="shared" si="585"/>
        <v>0</v>
      </c>
      <c r="AD739" s="13">
        <f>-Inputs!AD2152</f>
        <v>0</v>
      </c>
      <c r="AE739" s="13">
        <f>-Inputs!AE2152</f>
        <v>0</v>
      </c>
      <c r="AF739" s="13">
        <f>-Inputs!AF2152</f>
        <v>0</v>
      </c>
      <c r="AG739" s="13">
        <f>-Inputs!AG2152</f>
        <v>0</v>
      </c>
      <c r="AH739" s="13">
        <f>-Inputs!AH2152</f>
        <v>0</v>
      </c>
      <c r="AI739" s="13">
        <f>-Inputs!AI2152</f>
        <v>0</v>
      </c>
      <c r="AJ739" s="13">
        <f>-Inputs!AJ2152</f>
        <v>0</v>
      </c>
      <c r="AK739" s="13">
        <f>-Inputs!AK2152</f>
        <v>0</v>
      </c>
      <c r="AL739" s="13">
        <f>-Inputs!AL2152</f>
        <v>0</v>
      </c>
      <c r="AM739" s="13">
        <f>-Inputs!AM2152</f>
        <v>0</v>
      </c>
    </row>
    <row r="740" spans="1:39" outlineLevel="2">
      <c r="A740" s="11">
        <f>ROW()</f>
        <v>740</v>
      </c>
      <c r="C740" s="6" t="s">
        <v>4</v>
      </c>
      <c r="D740" s="39"/>
      <c r="E740" s="922">
        <v>0</v>
      </c>
      <c r="F740" s="31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13">
        <f>-Inputs!T2153</f>
        <v>0</v>
      </c>
      <c r="U740" s="13">
        <f>-Inputs!U2153</f>
        <v>0</v>
      </c>
      <c r="V740" s="13">
        <f>-Inputs!V2153</f>
        <v>0</v>
      </c>
      <c r="W740" s="13">
        <f>-Inputs!W2153</f>
        <v>0</v>
      </c>
      <c r="X740" s="13">
        <f>-Inputs!X2153</f>
        <v>0</v>
      </c>
      <c r="Y740" s="13">
        <f>-Inputs!Y2153</f>
        <v>0</v>
      </c>
      <c r="Z740" s="13">
        <f>-Inputs!Z2153</f>
        <v>0</v>
      </c>
      <c r="AA740" s="13">
        <f>-Inputs!AA2153</f>
        <v>0</v>
      </c>
      <c r="AB740" s="13">
        <f>-Inputs!AB2153</f>
        <v>0</v>
      </c>
      <c r="AC740" s="526">
        <f t="shared" si="585"/>
        <v>0</v>
      </c>
      <c r="AD740" s="13">
        <f>-Inputs!AD2153</f>
        <v>0</v>
      </c>
      <c r="AE740" s="13">
        <f>-Inputs!AE2153</f>
        <v>0</v>
      </c>
      <c r="AF740" s="13">
        <f>-Inputs!AF2153</f>
        <v>0</v>
      </c>
      <c r="AG740" s="13">
        <f>-Inputs!AG2153</f>
        <v>0</v>
      </c>
      <c r="AH740" s="13">
        <f>-Inputs!AH2153</f>
        <v>0</v>
      </c>
      <c r="AI740" s="13">
        <f>-Inputs!AI2153</f>
        <v>0</v>
      </c>
      <c r="AJ740" s="13">
        <f>-Inputs!AJ2153</f>
        <v>0</v>
      </c>
      <c r="AK740" s="13">
        <f>-Inputs!AK2153</f>
        <v>0</v>
      </c>
      <c r="AL740" s="13">
        <f>-Inputs!AL2153</f>
        <v>0</v>
      </c>
      <c r="AM740" s="13">
        <f>-Inputs!AM2153</f>
        <v>0</v>
      </c>
    </row>
    <row r="741" spans="1:39" outlineLevel="2">
      <c r="A741" s="11">
        <f>ROW()</f>
        <v>741</v>
      </c>
      <c r="C741" s="6" t="s">
        <v>5</v>
      </c>
      <c r="D741" s="39"/>
      <c r="E741" s="922">
        <v>0</v>
      </c>
      <c r="F741" s="31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13">
        <f>-Inputs!T2154</f>
        <v>0</v>
      </c>
      <c r="U741" s="13">
        <f>-Inputs!U2154</f>
        <v>0</v>
      </c>
      <c r="V741" s="13">
        <f>-Inputs!V2154</f>
        <v>0</v>
      </c>
      <c r="W741" s="13">
        <f>-Inputs!W2154</f>
        <v>0</v>
      </c>
      <c r="X741" s="13">
        <f>-Inputs!X2154</f>
        <v>0</v>
      </c>
      <c r="Y741" s="13">
        <f>-Inputs!Y2154</f>
        <v>0</v>
      </c>
      <c r="Z741" s="13">
        <f>-Inputs!Z2154</f>
        <v>0</v>
      </c>
      <c r="AA741" s="13">
        <f>-Inputs!AA2154</f>
        <v>0</v>
      </c>
      <c r="AB741" s="13">
        <f>-Inputs!AB2154</f>
        <v>0</v>
      </c>
      <c r="AC741" s="526">
        <f t="shared" si="585"/>
        <v>0</v>
      </c>
      <c r="AD741" s="13">
        <f>-Inputs!AD2154</f>
        <v>0</v>
      </c>
      <c r="AE741" s="13">
        <f>-Inputs!AE2154</f>
        <v>0</v>
      </c>
      <c r="AF741" s="13">
        <f>-Inputs!AF2154</f>
        <v>0</v>
      </c>
      <c r="AG741" s="13">
        <f>-Inputs!AG2154</f>
        <v>0</v>
      </c>
      <c r="AH741" s="13">
        <f>-Inputs!AH2154</f>
        <v>0</v>
      </c>
      <c r="AI741" s="13">
        <f>-Inputs!AI2154</f>
        <v>0</v>
      </c>
      <c r="AJ741" s="13">
        <f>-Inputs!AJ2154</f>
        <v>0</v>
      </c>
      <c r="AK741" s="13">
        <f>-Inputs!AK2154</f>
        <v>0</v>
      </c>
      <c r="AL741" s="13">
        <f>-Inputs!AL2154</f>
        <v>0</v>
      </c>
      <c r="AM741" s="13">
        <f>-Inputs!AM2154</f>
        <v>0</v>
      </c>
    </row>
    <row r="742" spans="1:39" outlineLevel="2">
      <c r="A742" s="11">
        <f>ROW()</f>
        <v>742</v>
      </c>
      <c r="C742" s="6" t="s">
        <v>473</v>
      </c>
      <c r="D742" s="39"/>
      <c r="E742" s="922">
        <v>0</v>
      </c>
      <c r="F742" s="31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13">
        <f>-Inputs!T2155</f>
        <v>0</v>
      </c>
      <c r="U742" s="13">
        <f>-Inputs!U2155</f>
        <v>0</v>
      </c>
      <c r="V742" s="13">
        <f>-Inputs!V2155</f>
        <v>0</v>
      </c>
      <c r="W742" s="13">
        <f>-Inputs!W2155</f>
        <v>0</v>
      </c>
      <c r="X742" s="13">
        <f>-Inputs!X2155</f>
        <v>0</v>
      </c>
      <c r="Y742" s="13">
        <f>-Inputs!Y2155</f>
        <v>0</v>
      </c>
      <c r="Z742" s="13">
        <f>-Inputs!Z2155</f>
        <v>0</v>
      </c>
      <c r="AA742" s="13">
        <f>-Inputs!AA2155</f>
        <v>0</v>
      </c>
      <c r="AB742" s="13">
        <f>-Inputs!AB2155</f>
        <v>0</v>
      </c>
      <c r="AC742" s="526">
        <f t="shared" si="585"/>
        <v>0</v>
      </c>
      <c r="AD742" s="13">
        <f>-Inputs!AD2155</f>
        <v>0</v>
      </c>
      <c r="AE742" s="13">
        <f>-Inputs!AE2155</f>
        <v>0</v>
      </c>
      <c r="AF742" s="13">
        <f>-Inputs!AF2155</f>
        <v>0</v>
      </c>
      <c r="AG742" s="13">
        <f>-Inputs!AG2155</f>
        <v>0</v>
      </c>
      <c r="AH742" s="13">
        <f>-Inputs!AH2155</f>
        <v>0</v>
      </c>
      <c r="AI742" s="13">
        <f>-Inputs!AI2155</f>
        <v>0</v>
      </c>
      <c r="AJ742" s="13">
        <f>-Inputs!AJ2155</f>
        <v>0</v>
      </c>
      <c r="AK742" s="13">
        <f>-Inputs!AK2155</f>
        <v>0</v>
      </c>
      <c r="AL742" s="13">
        <f>-Inputs!AL2155</f>
        <v>0</v>
      </c>
      <c r="AM742" s="13">
        <f>-Inputs!AM2155</f>
        <v>0</v>
      </c>
    </row>
    <row r="743" spans="1:39" outlineLevel="2">
      <c r="A743" s="11">
        <f>ROW()</f>
        <v>743</v>
      </c>
      <c r="C743" s="6" t="s">
        <v>474</v>
      </c>
      <c r="D743" s="39"/>
      <c r="E743" s="922">
        <v>0</v>
      </c>
      <c r="F743" s="31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13">
        <f>-Inputs!T2156</f>
        <v>0</v>
      </c>
      <c r="U743" s="13">
        <f>-Inputs!U2156</f>
        <v>0</v>
      </c>
      <c r="V743" s="13">
        <f>-Inputs!V2156</f>
        <v>0</v>
      </c>
      <c r="W743" s="13">
        <f>-Inputs!W2156</f>
        <v>0</v>
      </c>
      <c r="X743" s="13">
        <f>-Inputs!X2156</f>
        <v>0</v>
      </c>
      <c r="Y743" s="13">
        <f>-Inputs!Y2156</f>
        <v>0</v>
      </c>
      <c r="Z743" s="13">
        <f>-Inputs!Z2156</f>
        <v>0</v>
      </c>
      <c r="AA743" s="13">
        <f>-Inputs!AA2156</f>
        <v>0</v>
      </c>
      <c r="AB743" s="13">
        <f>-Inputs!AB2156</f>
        <v>0</v>
      </c>
      <c r="AC743" s="526">
        <f t="shared" si="585"/>
        <v>0</v>
      </c>
      <c r="AD743" s="13">
        <f>-Inputs!AD2156</f>
        <v>0</v>
      </c>
      <c r="AE743" s="13">
        <f>-Inputs!AE2156</f>
        <v>0</v>
      </c>
      <c r="AF743" s="13">
        <f>-Inputs!AF2156</f>
        <v>0</v>
      </c>
      <c r="AG743" s="13">
        <f>-Inputs!AG2156</f>
        <v>0</v>
      </c>
      <c r="AH743" s="13">
        <f>-Inputs!AH2156</f>
        <v>0</v>
      </c>
      <c r="AI743" s="13">
        <f>-Inputs!AI2156</f>
        <v>0</v>
      </c>
      <c r="AJ743" s="13">
        <f>-Inputs!AJ2156</f>
        <v>0</v>
      </c>
      <c r="AK743" s="13">
        <f>-Inputs!AK2156</f>
        <v>0</v>
      </c>
      <c r="AL743" s="13">
        <f>-Inputs!AL2156</f>
        <v>0</v>
      </c>
      <c r="AM743" s="13">
        <f>-Inputs!AM2156</f>
        <v>0</v>
      </c>
    </row>
    <row r="744" spans="1:39" outlineLevel="2">
      <c r="A744" s="11">
        <f>ROW()</f>
        <v>744</v>
      </c>
      <c r="C744" s="6" t="s">
        <v>477</v>
      </c>
      <c r="D744" s="39"/>
      <c r="E744" s="922">
        <v>0</v>
      </c>
      <c r="F744" s="31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13">
        <f>-Inputs!T2157</f>
        <v>0</v>
      </c>
      <c r="U744" s="13">
        <f>-Inputs!U2157</f>
        <v>0</v>
      </c>
      <c r="V744" s="13">
        <f>-Inputs!V2157</f>
        <v>0</v>
      </c>
      <c r="W744" s="13">
        <f>-Inputs!W2157</f>
        <v>0</v>
      </c>
      <c r="X744" s="13">
        <f>-Inputs!X2157</f>
        <v>0</v>
      </c>
      <c r="Y744" s="13">
        <f>-Inputs!Y2157</f>
        <v>0</v>
      </c>
      <c r="Z744" s="13">
        <f>-Inputs!Z2157</f>
        <v>0</v>
      </c>
      <c r="AA744" s="13">
        <f>-Inputs!AA2157</f>
        <v>0</v>
      </c>
      <c r="AB744" s="13">
        <f>-Inputs!AB2157</f>
        <v>0</v>
      </c>
      <c r="AC744" s="526">
        <f t="shared" si="585"/>
        <v>0</v>
      </c>
      <c r="AD744" s="13">
        <f>-Inputs!AD2157</f>
        <v>0</v>
      </c>
      <c r="AE744" s="13">
        <f>-Inputs!AE2157</f>
        <v>0</v>
      </c>
      <c r="AF744" s="13">
        <f>-Inputs!AF2157</f>
        <v>0</v>
      </c>
      <c r="AG744" s="13">
        <f>-Inputs!AG2157</f>
        <v>0</v>
      </c>
      <c r="AH744" s="13">
        <f>-Inputs!AH2157</f>
        <v>0</v>
      </c>
      <c r="AI744" s="13">
        <f>-Inputs!AI2157</f>
        <v>0</v>
      </c>
      <c r="AJ744" s="13">
        <f>-Inputs!AJ2157</f>
        <v>0</v>
      </c>
      <c r="AK744" s="13">
        <f>-Inputs!AK2157</f>
        <v>0</v>
      </c>
      <c r="AL744" s="13">
        <f>-Inputs!AL2157</f>
        <v>0</v>
      </c>
      <c r="AM744" s="13">
        <f>-Inputs!AM2157</f>
        <v>0</v>
      </c>
    </row>
    <row r="745" spans="1:39" outlineLevel="2">
      <c r="A745" s="11">
        <f>ROW()</f>
        <v>745</v>
      </c>
      <c r="C745" s="6" t="s">
        <v>511</v>
      </c>
      <c r="D745" s="39"/>
      <c r="E745" s="922">
        <v>0</v>
      </c>
      <c r="F745" s="31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13">
        <f>-Inputs!T2158</f>
        <v>0</v>
      </c>
      <c r="U745" s="13">
        <f>-Inputs!U2158</f>
        <v>0</v>
      </c>
      <c r="V745" s="13">
        <f>-Inputs!V2158</f>
        <v>0</v>
      </c>
      <c r="W745" s="13">
        <f>-Inputs!W2158</f>
        <v>0</v>
      </c>
      <c r="X745" s="13">
        <f>-Inputs!X2158</f>
        <v>0</v>
      </c>
      <c r="Y745" s="13">
        <f>-Inputs!Y2158</f>
        <v>0</v>
      </c>
      <c r="Z745" s="13">
        <f>-Inputs!Z2158</f>
        <v>0</v>
      </c>
      <c r="AA745" s="13">
        <f>-Inputs!AA2158</f>
        <v>0</v>
      </c>
      <c r="AB745" s="13">
        <f>-Inputs!AB2158</f>
        <v>0</v>
      </c>
      <c r="AC745" s="526">
        <f t="shared" si="585"/>
        <v>0</v>
      </c>
      <c r="AD745" s="13">
        <f>-Inputs!AD2158</f>
        <v>0</v>
      </c>
      <c r="AE745" s="13">
        <f>-Inputs!AE2158</f>
        <v>0</v>
      </c>
      <c r="AF745" s="13">
        <f>-Inputs!AF2158</f>
        <v>0</v>
      </c>
      <c r="AG745" s="13">
        <f>-Inputs!AG2158</f>
        <v>0</v>
      </c>
      <c r="AH745" s="13">
        <f>-Inputs!AH2158</f>
        <v>0</v>
      </c>
      <c r="AI745" s="13">
        <f>-Inputs!AI2158</f>
        <v>0</v>
      </c>
      <c r="AJ745" s="13">
        <f>-Inputs!AJ2158</f>
        <v>0</v>
      </c>
      <c r="AK745" s="13">
        <f>-Inputs!AK2158</f>
        <v>0</v>
      </c>
      <c r="AL745" s="13">
        <f>-Inputs!AL2158</f>
        <v>0</v>
      </c>
      <c r="AM745" s="13">
        <f>-Inputs!AM2158</f>
        <v>0</v>
      </c>
    </row>
    <row r="746" spans="1:39" outlineLevel="2">
      <c r="A746" s="11">
        <f>ROW()</f>
        <v>746</v>
      </c>
      <c r="C746" s="6" t="s">
        <v>655</v>
      </c>
      <c r="D746" s="39"/>
      <c r="E746" s="922"/>
      <c r="F746" s="31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13"/>
      <c r="U746" s="13"/>
      <c r="V746" s="13"/>
      <c r="W746" s="13"/>
      <c r="X746" s="13"/>
      <c r="Y746" s="13"/>
      <c r="Z746" s="13"/>
      <c r="AA746" s="13"/>
      <c r="AB746" s="13"/>
      <c r="AC746" s="526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</row>
    <row r="747" spans="1:39" outlineLevel="2">
      <c r="A747" s="11">
        <f>ROW()</f>
        <v>747</v>
      </c>
      <c r="C747" s="6" t="s">
        <v>656</v>
      </c>
      <c r="D747" s="39"/>
      <c r="E747" s="922"/>
      <c r="F747" s="31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13"/>
      <c r="U747" s="13"/>
      <c r="V747" s="13"/>
      <c r="W747" s="13"/>
      <c r="X747" s="13"/>
      <c r="Y747" s="13"/>
      <c r="Z747" s="13"/>
      <c r="AA747" s="13"/>
      <c r="AB747" s="13"/>
      <c r="AC747" s="526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</row>
    <row r="748" spans="1:39" outlineLevel="2">
      <c r="A748" s="11">
        <f>ROW()</f>
        <v>748</v>
      </c>
      <c r="C748" s="6" t="s">
        <v>667</v>
      </c>
      <c r="D748" s="39"/>
      <c r="E748" s="922"/>
      <c r="F748" s="31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13"/>
      <c r="U748" s="13"/>
      <c r="V748" s="13"/>
      <c r="W748" s="13"/>
      <c r="X748" s="13"/>
      <c r="Y748" s="13"/>
      <c r="Z748" s="13"/>
      <c r="AA748" s="13"/>
      <c r="AB748" s="13"/>
      <c r="AC748" s="526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</row>
    <row r="749" spans="1:39" outlineLevel="2">
      <c r="A749" s="11">
        <f>ROW()</f>
        <v>749</v>
      </c>
      <c r="C749" s="6" t="s">
        <v>212</v>
      </c>
      <c r="D749" s="39"/>
      <c r="E749" s="922">
        <v>0</v>
      </c>
      <c r="F749" s="31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13">
        <f>-Inputs!T2162</f>
        <v>0</v>
      </c>
      <c r="U749" s="13">
        <f>-Inputs!U2162</f>
        <v>0</v>
      </c>
      <c r="V749" s="13">
        <f>-Inputs!V2162</f>
        <v>0</v>
      </c>
      <c r="W749" s="13">
        <f>-Inputs!W2162</f>
        <v>0</v>
      </c>
      <c r="X749" s="13">
        <f>-Inputs!X2162</f>
        <v>0</v>
      </c>
      <c r="Y749" s="13">
        <f>-Inputs!Y2162</f>
        <v>0</v>
      </c>
      <c r="Z749" s="13">
        <f>-Inputs!Z2162</f>
        <v>0</v>
      </c>
      <c r="AA749" s="13">
        <f>-Inputs!AA2162</f>
        <v>0</v>
      </c>
      <c r="AB749" s="13">
        <f>-Inputs!AB2162</f>
        <v>0</v>
      </c>
      <c r="AC749" s="526">
        <f t="shared" si="585"/>
        <v>0</v>
      </c>
      <c r="AD749" s="13">
        <f>-Inputs!AD2162</f>
        <v>0</v>
      </c>
      <c r="AE749" s="13">
        <f>-Inputs!AE2162</f>
        <v>0</v>
      </c>
      <c r="AF749" s="13">
        <f>-Inputs!AF2162</f>
        <v>0</v>
      </c>
      <c r="AG749" s="13">
        <f>-Inputs!AG2162</f>
        <v>0</v>
      </c>
      <c r="AH749" s="13">
        <f>-Inputs!AH2162</f>
        <v>0</v>
      </c>
      <c r="AI749" s="13">
        <f>-Inputs!AI2162</f>
        <v>0</v>
      </c>
      <c r="AJ749" s="13">
        <f>-Inputs!AJ2162</f>
        <v>0</v>
      </c>
      <c r="AK749" s="13">
        <f>-Inputs!AK2162</f>
        <v>0</v>
      </c>
      <c r="AL749" s="13">
        <f>-Inputs!AL2162</f>
        <v>0</v>
      </c>
      <c r="AM749" s="13">
        <f>-Inputs!AM2162</f>
        <v>0</v>
      </c>
    </row>
    <row r="750" spans="1:39" outlineLevel="2">
      <c r="A750" s="11">
        <f>ROW()</f>
        <v>750</v>
      </c>
      <c r="C750" s="30" t="s">
        <v>362</v>
      </c>
      <c r="D750" s="90"/>
      <c r="E750" s="925">
        <v>0</v>
      </c>
      <c r="F750" s="90"/>
      <c r="G750" s="90"/>
      <c r="H750" s="90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13">
        <f>-Inputs!T2163</f>
        <v>0</v>
      </c>
      <c r="U750" s="13">
        <f>-Inputs!U2163</f>
        <v>0</v>
      </c>
      <c r="V750" s="13">
        <f>-Inputs!V2163</f>
        <v>0</v>
      </c>
      <c r="W750" s="13">
        <f>-Inputs!W2163</f>
        <v>0</v>
      </c>
      <c r="X750" s="13">
        <f>-Inputs!X2163</f>
        <v>0</v>
      </c>
      <c r="Y750" s="13">
        <f>-Inputs!Y2163</f>
        <v>0</v>
      </c>
      <c r="Z750" s="13">
        <f>-Inputs!Z2163</f>
        <v>0</v>
      </c>
      <c r="AA750" s="13">
        <f>-Inputs!AA2163</f>
        <v>0</v>
      </c>
      <c r="AB750" s="13">
        <f>-Inputs!AB2163</f>
        <v>0</v>
      </c>
      <c r="AC750" s="527">
        <f t="shared" si="585"/>
        <v>0</v>
      </c>
      <c r="AD750" s="13">
        <f>-Inputs!AD2163</f>
        <v>0</v>
      </c>
      <c r="AE750" s="13">
        <f>-Inputs!AE2163</f>
        <v>0</v>
      </c>
      <c r="AF750" s="13">
        <f>-Inputs!AF2163</f>
        <v>0</v>
      </c>
      <c r="AG750" s="13">
        <f>-Inputs!AG2163</f>
        <v>0</v>
      </c>
      <c r="AH750" s="13">
        <f>-Inputs!AH2163</f>
        <v>0</v>
      </c>
      <c r="AI750" s="13">
        <f>-Inputs!AI2163</f>
        <v>0</v>
      </c>
      <c r="AJ750" s="13">
        <f>-Inputs!AJ2163</f>
        <v>0</v>
      </c>
      <c r="AK750" s="13">
        <f>-Inputs!AK2163</f>
        <v>0</v>
      </c>
      <c r="AL750" s="13">
        <f>-Inputs!AL2163</f>
        <v>0</v>
      </c>
      <c r="AM750" s="13">
        <f>-Inputs!AM2163</f>
        <v>0</v>
      </c>
    </row>
    <row r="751" spans="1:39" outlineLevel="2">
      <c r="A751" s="11">
        <f>ROW()</f>
        <v>751</v>
      </c>
      <c r="C751" s="6" t="s">
        <v>1</v>
      </c>
      <c r="D751" s="39"/>
      <c r="E751" s="39">
        <v>0</v>
      </c>
      <c r="F751" s="39"/>
      <c r="G751" s="39"/>
      <c r="H751" s="39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>
        <f t="shared" ref="T751:AG751" si="586">SUM(T738:T750)</f>
        <v>0</v>
      </c>
      <c r="U751" s="87">
        <f t="shared" si="586"/>
        <v>0</v>
      </c>
      <c r="V751" s="87">
        <f t="shared" si="586"/>
        <v>0</v>
      </c>
      <c r="W751" s="87">
        <f t="shared" si="586"/>
        <v>0</v>
      </c>
      <c r="X751" s="87">
        <f t="shared" si="586"/>
        <v>0</v>
      </c>
      <c r="Y751" s="87">
        <f t="shared" si="586"/>
        <v>0</v>
      </c>
      <c r="Z751" s="87">
        <f t="shared" si="586"/>
        <v>0</v>
      </c>
      <c r="AA751" s="87">
        <f t="shared" si="586"/>
        <v>0</v>
      </c>
      <c r="AB751" s="87">
        <f t="shared" si="586"/>
        <v>0</v>
      </c>
      <c r="AC751" s="87">
        <f t="shared" si="586"/>
        <v>0</v>
      </c>
      <c r="AD751" s="414">
        <f t="shared" si="586"/>
        <v>0</v>
      </c>
      <c r="AE751" s="87">
        <f t="shared" si="586"/>
        <v>0</v>
      </c>
      <c r="AF751" s="87">
        <f t="shared" si="586"/>
        <v>0</v>
      </c>
      <c r="AG751" s="87">
        <f t="shared" si="586"/>
        <v>0</v>
      </c>
      <c r="AH751" s="87">
        <f t="shared" ref="AH751:AM751" si="587">SUM(AH738:AH750)</f>
        <v>0</v>
      </c>
      <c r="AI751" s="87">
        <f t="shared" si="587"/>
        <v>0</v>
      </c>
      <c r="AJ751" s="87">
        <f t="shared" si="587"/>
        <v>0</v>
      </c>
      <c r="AK751" s="87">
        <f t="shared" si="587"/>
        <v>0</v>
      </c>
      <c r="AL751" s="87">
        <f t="shared" si="587"/>
        <v>0</v>
      </c>
      <c r="AM751" s="87">
        <f t="shared" si="587"/>
        <v>0</v>
      </c>
    </row>
    <row r="752" spans="1:39" outlineLevel="2">
      <c r="A752" s="11">
        <f>ROW()</f>
        <v>752</v>
      </c>
      <c r="B752" s="343" t="s">
        <v>6</v>
      </c>
      <c r="D752" s="39"/>
      <c r="E752" s="39"/>
      <c r="G752" s="39"/>
      <c r="H752" s="39"/>
      <c r="I752" s="39"/>
      <c r="J752" s="39"/>
      <c r="K752" s="39"/>
    </row>
    <row r="753" spans="1:39" outlineLevel="2">
      <c r="A753" s="11">
        <f>ROW()</f>
        <v>753</v>
      </c>
      <c r="C753" s="6" t="s">
        <v>2</v>
      </c>
      <c r="D753" s="39"/>
      <c r="E753" s="922">
        <v>0</v>
      </c>
      <c r="G753" s="39"/>
      <c r="H753" s="39"/>
      <c r="I753" s="39"/>
      <c r="J753" s="39"/>
      <c r="K753" s="39"/>
      <c r="L753" s="13"/>
      <c r="M753" s="13">
        <f>-Inputs!M1336</f>
        <v>-1.0326850177850807E-2</v>
      </c>
      <c r="N753" s="13">
        <f>-Inputs!N1336</f>
        <v>-5.2994818207844253E-7</v>
      </c>
      <c r="O753" s="13">
        <f>-Inputs!O1336</f>
        <v>-5.2994818207844253E-7</v>
      </c>
      <c r="P753" s="13">
        <f>-Inputs!P1336</f>
        <v>-5.2994818207844253E-7</v>
      </c>
      <c r="Q753" s="13">
        <f>-Inputs!Q1336</f>
        <v>-5.2994818207844253E-7</v>
      </c>
      <c r="R753" s="13">
        <f>-Inputs!R1336</f>
        <v>-5.2994818207844253E-7</v>
      </c>
      <c r="S753" s="13">
        <f>-Inputs!S1336</f>
        <v>-5.2994818207844253E-7</v>
      </c>
      <c r="T753" s="13">
        <f>-Inputs!T1336</f>
        <v>0</v>
      </c>
      <c r="U753" s="13">
        <f>-Inputs!U1336</f>
        <v>0</v>
      </c>
      <c r="V753" s="13">
        <f>-Inputs!V1336</f>
        <v>0</v>
      </c>
      <c r="W753" s="13">
        <f>-Inputs!W1336</f>
        <v>0</v>
      </c>
      <c r="X753" s="13">
        <f>-Inputs!X1336</f>
        <v>0</v>
      </c>
      <c r="Y753" s="13">
        <f>-Inputs!Y1336</f>
        <v>0</v>
      </c>
      <c r="Z753" s="13">
        <f>-Inputs!Z1336</f>
        <v>0</v>
      </c>
      <c r="AA753" s="13">
        <f>-Inputs!AA1336</f>
        <v>0</v>
      </c>
      <c r="AB753" s="13">
        <f>-Inputs!AB1336</f>
        <v>0</v>
      </c>
      <c r="AC753" s="526">
        <f t="shared" ref="AC753:AC765" si="588">$E753*$E$51</f>
        <v>0</v>
      </c>
      <c r="AD753" s="13">
        <f>-Inputs!AD1336</f>
        <v>0</v>
      </c>
      <c r="AE753" s="13">
        <f>-Inputs!AE1336</f>
        <v>0</v>
      </c>
      <c r="AF753" s="13">
        <f>-Inputs!AF1336</f>
        <v>0</v>
      </c>
      <c r="AG753" s="13">
        <f>-Inputs!AG1336</f>
        <v>0</v>
      </c>
      <c r="AH753" s="13">
        <f>-Inputs!AH1336</f>
        <v>0</v>
      </c>
      <c r="AI753" s="9">
        <f t="shared" ref="AI753:AM753" si="589">-IF(AI693=0,0,IF(AI708&lt;0,AI708,IF(AI693=0,AI708,MIN((AI708/AI693)*(AI708&gt;0),AI708,-AH753))))</f>
        <v>0</v>
      </c>
      <c r="AJ753" s="9">
        <f t="shared" si="589"/>
        <v>0</v>
      </c>
      <c r="AK753" s="9">
        <f t="shared" si="589"/>
        <v>0</v>
      </c>
      <c r="AL753" s="9">
        <f t="shared" si="589"/>
        <v>0</v>
      </c>
      <c r="AM753" s="9">
        <f t="shared" si="589"/>
        <v>0</v>
      </c>
    </row>
    <row r="754" spans="1:39" outlineLevel="2">
      <c r="A754" s="11">
        <f>ROW()</f>
        <v>754</v>
      </c>
      <c r="C754" s="6" t="s">
        <v>3</v>
      </c>
      <c r="D754" s="39"/>
      <c r="E754" s="922">
        <v>0</v>
      </c>
      <c r="G754" s="39"/>
      <c r="H754" s="39"/>
      <c r="I754" s="39"/>
      <c r="J754" s="39"/>
      <c r="K754" s="39"/>
      <c r="L754" s="13"/>
      <c r="M754" s="13">
        <f>-Inputs!M1337</f>
        <v>-0.12317220742855577</v>
      </c>
      <c r="N754" s="13">
        <f>-Inputs!N1337</f>
        <v>0</v>
      </c>
      <c r="O754" s="13">
        <f>-Inputs!O1337</f>
        <v>0</v>
      </c>
      <c r="P754" s="13">
        <f>-Inputs!P1337</f>
        <v>0</v>
      </c>
      <c r="Q754" s="13">
        <f>-Inputs!Q1337</f>
        <v>0</v>
      </c>
      <c r="R754" s="13">
        <f>-Inputs!R1337</f>
        <v>0</v>
      </c>
      <c r="S754" s="13">
        <f>-Inputs!S1337</f>
        <v>0</v>
      </c>
      <c r="T754" s="13">
        <f>-Inputs!T1337</f>
        <v>0</v>
      </c>
      <c r="U754" s="13">
        <f>-Inputs!U1337</f>
        <v>0</v>
      </c>
      <c r="V754" s="13">
        <f>-Inputs!V1337</f>
        <v>0</v>
      </c>
      <c r="W754" s="13">
        <f>-Inputs!W1337</f>
        <v>0</v>
      </c>
      <c r="X754" s="13">
        <f>-Inputs!X1337</f>
        <v>0</v>
      </c>
      <c r="Y754" s="13">
        <f>-Inputs!Y1337</f>
        <v>0</v>
      </c>
      <c r="Z754" s="13">
        <f>-Inputs!Z1337</f>
        <v>0</v>
      </c>
      <c r="AA754" s="13">
        <f>-Inputs!AA1337</f>
        <v>0</v>
      </c>
      <c r="AB754" s="13">
        <f>-Inputs!AB1337</f>
        <v>0</v>
      </c>
      <c r="AC754" s="526">
        <f t="shared" si="588"/>
        <v>0</v>
      </c>
      <c r="AD754" s="13">
        <f>-Inputs!AD1337</f>
        <v>0</v>
      </c>
      <c r="AE754" s="13">
        <f>-Inputs!AE1337</f>
        <v>0</v>
      </c>
      <c r="AF754" s="13">
        <f>-Inputs!AF1337</f>
        <v>0</v>
      </c>
      <c r="AG754" s="13">
        <f>-Inputs!AG1337</f>
        <v>0</v>
      </c>
      <c r="AH754" s="13">
        <f>-Inputs!AH1337</f>
        <v>0</v>
      </c>
      <c r="AI754" s="9">
        <f t="shared" ref="AI754:AM754" si="590">-IF(AI694=0,0,IF(AI709&lt;0,AI709,IF(AI694=0,AI709,MIN((AI709/AI694)*(AI709&gt;0),AI709,-AH754))))</f>
        <v>0</v>
      </c>
      <c r="AJ754" s="9">
        <f t="shared" si="590"/>
        <v>0</v>
      </c>
      <c r="AK754" s="9">
        <f t="shared" si="590"/>
        <v>0</v>
      </c>
      <c r="AL754" s="9">
        <f t="shared" si="590"/>
        <v>0</v>
      </c>
      <c r="AM754" s="9">
        <f t="shared" si="590"/>
        <v>0</v>
      </c>
    </row>
    <row r="755" spans="1:39" outlineLevel="2">
      <c r="A755" s="11">
        <f>ROW()</f>
        <v>755</v>
      </c>
      <c r="C755" s="6" t="s">
        <v>4</v>
      </c>
      <c r="D755" s="39"/>
      <c r="E755" s="922">
        <v>0</v>
      </c>
      <c r="G755" s="39"/>
      <c r="H755" s="39"/>
      <c r="I755" s="39"/>
      <c r="J755" s="39"/>
      <c r="K755" s="39"/>
      <c r="L755" s="13"/>
      <c r="M755" s="13">
        <f>-Inputs!M1338</f>
        <v>-2.0192165152222255E-3</v>
      </c>
      <c r="N755" s="13">
        <f>-Inputs!N1338</f>
        <v>1.1148983172344687E-3</v>
      </c>
      <c r="O755" s="13">
        <f>-Inputs!O1338</f>
        <v>1.1148983172344687E-3</v>
      </c>
      <c r="P755" s="13">
        <f>-Inputs!P1338</f>
        <v>1.1148983172344687E-3</v>
      </c>
      <c r="Q755" s="13">
        <f>-Inputs!Q1338</f>
        <v>1.1148983172344687E-3</v>
      </c>
      <c r="R755" s="13">
        <f>-Inputs!R1338</f>
        <v>1.1148983172344687E-3</v>
      </c>
      <c r="S755" s="13">
        <f>-Inputs!S1338</f>
        <v>1.1148983172344687E-3</v>
      </c>
      <c r="T755" s="13">
        <f>-Inputs!T1338</f>
        <v>0</v>
      </c>
      <c r="U755" s="13">
        <f>-Inputs!U1338</f>
        <v>0</v>
      </c>
      <c r="V755" s="13">
        <f>-Inputs!V1338</f>
        <v>0</v>
      </c>
      <c r="W755" s="13">
        <f>-Inputs!W1338</f>
        <v>0</v>
      </c>
      <c r="X755" s="13">
        <f>-Inputs!X1338</f>
        <v>0</v>
      </c>
      <c r="Y755" s="13">
        <f>-Inputs!Y1338</f>
        <v>0</v>
      </c>
      <c r="Z755" s="13">
        <f>-Inputs!Z1338</f>
        <v>0</v>
      </c>
      <c r="AA755" s="13">
        <f>-Inputs!AA1338</f>
        <v>0</v>
      </c>
      <c r="AB755" s="13">
        <f>-Inputs!AB1338</f>
        <v>0</v>
      </c>
      <c r="AC755" s="526">
        <f t="shared" si="588"/>
        <v>0</v>
      </c>
      <c r="AD755" s="13">
        <f>-Inputs!AD1338</f>
        <v>0</v>
      </c>
      <c r="AE755" s="13">
        <f>-Inputs!AE1338</f>
        <v>0</v>
      </c>
      <c r="AF755" s="13">
        <f>-Inputs!AF1338</f>
        <v>0</v>
      </c>
      <c r="AG755" s="13">
        <f>-Inputs!AG1338</f>
        <v>0</v>
      </c>
      <c r="AH755" s="13">
        <f>-Inputs!AH1338</f>
        <v>0</v>
      </c>
      <c r="AI755" s="9">
        <f t="shared" ref="AI755:AM755" si="591">-IF(AI695=0,0,IF(AI710&lt;0,AI710,IF(AI695=0,AI710,MIN((AI710/AI695)*(AI710&gt;0),AI710,-AH755))))</f>
        <v>0</v>
      </c>
      <c r="AJ755" s="9">
        <f t="shared" si="591"/>
        <v>0</v>
      </c>
      <c r="AK755" s="9">
        <f t="shared" si="591"/>
        <v>0</v>
      </c>
      <c r="AL755" s="9">
        <f t="shared" si="591"/>
        <v>0</v>
      </c>
      <c r="AM755" s="9">
        <f t="shared" si="591"/>
        <v>0</v>
      </c>
    </row>
    <row r="756" spans="1:39" outlineLevel="2">
      <c r="A756" s="11">
        <f>ROW()</f>
        <v>756</v>
      </c>
      <c r="C756" s="6" t="s">
        <v>5</v>
      </c>
      <c r="D756" s="39"/>
      <c r="E756" s="922">
        <v>-3.5319368090902165E-2</v>
      </c>
      <c r="G756" s="39"/>
      <c r="H756" s="39"/>
      <c r="I756" s="39"/>
      <c r="J756" s="39"/>
      <c r="K756" s="39"/>
      <c r="L756" s="13"/>
      <c r="M756" s="13">
        <f>-Inputs!M1339</f>
        <v>-0.31769006506163011</v>
      </c>
      <c r="N756" s="13">
        <f>-Inputs!N1339</f>
        <v>-5.3842707807376648E-2</v>
      </c>
      <c r="O756" s="13">
        <f>-Inputs!O1339</f>
        <v>-5.3842707807376648E-2</v>
      </c>
      <c r="P756" s="13">
        <f>-Inputs!P1339</f>
        <v>-5.3842707807376648E-2</v>
      </c>
      <c r="Q756" s="13">
        <f>-Inputs!Q1339</f>
        <v>-5.3842707807376648E-2</v>
      </c>
      <c r="R756" s="13">
        <f>-Inputs!R1339</f>
        <v>-5.3842707807376648E-2</v>
      </c>
      <c r="S756" s="13">
        <f>-Inputs!S1339</f>
        <v>-5.3842707807376648E-2</v>
      </c>
      <c r="T756" s="13">
        <f>-Inputs!T1339</f>
        <v>-4.2371083578930858E-2</v>
      </c>
      <c r="U756" s="13">
        <f>-Inputs!U1339</f>
        <v>-4.2371083578930865E-2</v>
      </c>
      <c r="V756" s="13">
        <f>-Inputs!V1339</f>
        <v>-4.2371083578930865E-2</v>
      </c>
      <c r="W756" s="13">
        <f>-Inputs!W1339</f>
        <v>-4.2371083578930872E-2</v>
      </c>
      <c r="X756" s="13">
        <f>-Inputs!X1339</f>
        <v>-4.2371083578930872E-2</v>
      </c>
      <c r="Y756" s="13">
        <f>-Inputs!Y1339</f>
        <v>-4.2371083578930831E-2</v>
      </c>
      <c r="Z756" s="13">
        <f>-Inputs!Z1339</f>
        <v>-4.2371083578930824E-2</v>
      </c>
      <c r="AA756" s="13">
        <f>-Inputs!AA1339</f>
        <v>-4.2371083578930824E-2</v>
      </c>
      <c r="AB756" s="13">
        <f>-Inputs!AB1339</f>
        <v>-4.2371083578930824E-2</v>
      </c>
      <c r="AC756" s="526">
        <f t="shared" si="588"/>
        <v>-4.2371083578930824E-2</v>
      </c>
      <c r="AD756" s="13">
        <f>-Inputs!AD1339</f>
        <v>-4.2371083578930838E-2</v>
      </c>
      <c r="AE756" s="13">
        <f>-Inputs!AE1339</f>
        <v>-4.2371083578930831E-2</v>
      </c>
      <c r="AF756" s="13">
        <f>-Inputs!AF1339</f>
        <v>-4.2371083578930831E-2</v>
      </c>
      <c r="AG756" s="13">
        <f>-Inputs!AG1339</f>
        <v>-4.2371083578930831E-2</v>
      </c>
      <c r="AH756" s="13">
        <f>-Inputs!AH1339</f>
        <v>-4.2371083578930824E-2</v>
      </c>
      <c r="AI756" s="9">
        <f t="shared" ref="AI756:AM756" si="592">-IF(AI696=0,0,IF(AI711&lt;0,AI711,IF(AI696=0,AI711,MIN((AI711/AI696)*(AI711&gt;0),AI711,-AH756))))</f>
        <v>-4.2371083578930824E-2</v>
      </c>
      <c r="AJ756" s="9">
        <f t="shared" si="592"/>
        <v>-4.2371083578930824E-2</v>
      </c>
      <c r="AK756" s="9">
        <f t="shared" si="592"/>
        <v>-4.2371083578930824E-2</v>
      </c>
      <c r="AL756" s="9">
        <f t="shared" si="592"/>
        <v>-4.2371083578930824E-2</v>
      </c>
      <c r="AM756" s="9">
        <f t="shared" si="592"/>
        <v>-4.2371083578930824E-2</v>
      </c>
    </row>
    <row r="757" spans="1:39" outlineLevel="2">
      <c r="A757" s="11">
        <f>ROW()</f>
        <v>757</v>
      </c>
      <c r="C757" s="6" t="s">
        <v>473</v>
      </c>
      <c r="D757" s="39"/>
      <c r="E757" s="922">
        <v>0</v>
      </c>
      <c r="G757" s="39"/>
      <c r="H757" s="39"/>
      <c r="I757" s="39"/>
      <c r="J757" s="39"/>
      <c r="K757" s="39"/>
      <c r="L757" s="13"/>
      <c r="M757" s="13">
        <f>-Inputs!M1340</f>
        <v>0</v>
      </c>
      <c r="N757" s="13">
        <f>-Inputs!N1340</f>
        <v>0</v>
      </c>
      <c r="O757" s="13">
        <f>-Inputs!O1340</f>
        <v>0</v>
      </c>
      <c r="P757" s="13">
        <f>-Inputs!P1340</f>
        <v>0</v>
      </c>
      <c r="Q757" s="13">
        <f>-Inputs!Q1340</f>
        <v>0</v>
      </c>
      <c r="R757" s="13">
        <f>-Inputs!R1340</f>
        <v>0</v>
      </c>
      <c r="S757" s="13">
        <f>-Inputs!S1340</f>
        <v>0</v>
      </c>
      <c r="T757" s="13">
        <f>-Inputs!T1340</f>
        <v>0</v>
      </c>
      <c r="U757" s="13">
        <f>-Inputs!U1340</f>
        <v>0</v>
      </c>
      <c r="V757" s="13">
        <f>-Inputs!V1340</f>
        <v>0</v>
      </c>
      <c r="W757" s="13">
        <f>-Inputs!W1340</f>
        <v>0</v>
      </c>
      <c r="X757" s="13">
        <f>-Inputs!X1340</f>
        <v>0</v>
      </c>
      <c r="Y757" s="13">
        <f>-Inputs!Y1340</f>
        <v>0</v>
      </c>
      <c r="Z757" s="13">
        <f>-Inputs!Z1340</f>
        <v>0</v>
      </c>
      <c r="AA757" s="13">
        <f>-Inputs!AA1340</f>
        <v>0</v>
      </c>
      <c r="AB757" s="13">
        <f>-Inputs!AB1340</f>
        <v>0</v>
      </c>
      <c r="AC757" s="526">
        <f t="shared" si="588"/>
        <v>0</v>
      </c>
      <c r="AD757" s="13">
        <f>-Inputs!AD1340</f>
        <v>0</v>
      </c>
      <c r="AE757" s="13">
        <f>-Inputs!AE1340</f>
        <v>0</v>
      </c>
      <c r="AF757" s="13">
        <f>-Inputs!AF1340</f>
        <v>0</v>
      </c>
      <c r="AG757" s="13">
        <f>-Inputs!AG1340</f>
        <v>0</v>
      </c>
      <c r="AH757" s="13">
        <f>-Inputs!AH1340</f>
        <v>0</v>
      </c>
      <c r="AI757" s="9">
        <f t="shared" ref="AI757:AM757" si="593">-IF(AI697=0,0,IF(AI712&lt;0,AI712,IF(AI697=0,AI712,MIN((AI712/AI697)*(AI712&gt;0),AI712,-AH757))))</f>
        <v>0</v>
      </c>
      <c r="AJ757" s="9">
        <f t="shared" si="593"/>
        <v>0</v>
      </c>
      <c r="AK757" s="9">
        <f t="shared" si="593"/>
        <v>0</v>
      </c>
      <c r="AL757" s="9">
        <f t="shared" si="593"/>
        <v>0</v>
      </c>
      <c r="AM757" s="9">
        <f t="shared" si="593"/>
        <v>0</v>
      </c>
    </row>
    <row r="758" spans="1:39" outlineLevel="2">
      <c r="A758" s="11">
        <f>ROW()</f>
        <v>758</v>
      </c>
      <c r="C758" s="6" t="s">
        <v>474</v>
      </c>
      <c r="D758" s="39"/>
      <c r="E758" s="922">
        <v>0</v>
      </c>
      <c r="G758" s="39"/>
      <c r="H758" s="39"/>
      <c r="I758" s="39"/>
      <c r="J758" s="39"/>
      <c r="K758" s="39"/>
      <c r="L758" s="13"/>
      <c r="M758" s="13">
        <f>-Inputs!M1341</f>
        <v>0</v>
      </c>
      <c r="N758" s="13">
        <f>-Inputs!N1341</f>
        <v>0</v>
      </c>
      <c r="O758" s="13">
        <f>-Inputs!O1341</f>
        <v>0</v>
      </c>
      <c r="P758" s="13">
        <f>-Inputs!P1341</f>
        <v>0</v>
      </c>
      <c r="Q758" s="13">
        <f>-Inputs!Q1341</f>
        <v>0</v>
      </c>
      <c r="R758" s="13">
        <f>-Inputs!R1341</f>
        <v>0</v>
      </c>
      <c r="S758" s="13">
        <f>-Inputs!S1341</f>
        <v>0</v>
      </c>
      <c r="T758" s="13">
        <f>-Inputs!T1341</f>
        <v>0</v>
      </c>
      <c r="U758" s="13">
        <f>-Inputs!U1341</f>
        <v>0</v>
      </c>
      <c r="V758" s="13">
        <f>-Inputs!V1341</f>
        <v>0</v>
      </c>
      <c r="W758" s="13">
        <f>-Inputs!W1341</f>
        <v>0</v>
      </c>
      <c r="X758" s="13">
        <f>-Inputs!X1341</f>
        <v>0</v>
      </c>
      <c r="Y758" s="13">
        <f>-Inputs!Y1341</f>
        <v>0</v>
      </c>
      <c r="Z758" s="13">
        <f>-Inputs!Z1341</f>
        <v>0</v>
      </c>
      <c r="AA758" s="13">
        <f>-Inputs!AA1341</f>
        <v>0</v>
      </c>
      <c r="AB758" s="13">
        <f>-Inputs!AB1341</f>
        <v>0</v>
      </c>
      <c r="AC758" s="526">
        <f t="shared" si="588"/>
        <v>0</v>
      </c>
      <c r="AD758" s="13">
        <f>-Inputs!AD1341</f>
        <v>0</v>
      </c>
      <c r="AE758" s="13">
        <f>-Inputs!AE1341</f>
        <v>0</v>
      </c>
      <c r="AF758" s="13">
        <f>-Inputs!AF1341</f>
        <v>0</v>
      </c>
      <c r="AG758" s="13">
        <f>-Inputs!AG1341</f>
        <v>0</v>
      </c>
      <c r="AH758" s="13">
        <f>-Inputs!AH1341</f>
        <v>0</v>
      </c>
      <c r="AI758" s="9">
        <f t="shared" ref="AI758:AM758" si="594">-IF(AI698=0,0,IF(AI713&lt;0,AI713,IF(AI698=0,AI713,MIN((AI713/AI698)*(AI713&gt;0),AI713,-AH758))))</f>
        <v>0</v>
      </c>
      <c r="AJ758" s="9">
        <f t="shared" si="594"/>
        <v>0</v>
      </c>
      <c r="AK758" s="9">
        <f t="shared" si="594"/>
        <v>0</v>
      </c>
      <c r="AL758" s="9">
        <f t="shared" si="594"/>
        <v>0</v>
      </c>
      <c r="AM758" s="9">
        <f t="shared" si="594"/>
        <v>0</v>
      </c>
    </row>
    <row r="759" spans="1:39" outlineLevel="2">
      <c r="A759" s="11">
        <f>ROW()</f>
        <v>759</v>
      </c>
      <c r="C759" s="6" t="s">
        <v>477</v>
      </c>
      <c r="D759" s="39"/>
      <c r="E759" s="922">
        <v>0</v>
      </c>
      <c r="G759" s="39"/>
      <c r="H759" s="39"/>
      <c r="I759" s="39"/>
      <c r="J759" s="39"/>
      <c r="K759" s="39"/>
      <c r="L759" s="13"/>
      <c r="M759" s="13">
        <f>-Inputs!M1342</f>
        <v>0</v>
      </c>
      <c r="N759" s="13">
        <f>-Inputs!N1342</f>
        <v>0</v>
      </c>
      <c r="O759" s="13">
        <f>-Inputs!O1342</f>
        <v>0</v>
      </c>
      <c r="P759" s="13">
        <f>-Inputs!P1342</f>
        <v>0</v>
      </c>
      <c r="Q759" s="13">
        <f>-Inputs!Q1342</f>
        <v>0</v>
      </c>
      <c r="R759" s="13">
        <f>-Inputs!R1342</f>
        <v>0</v>
      </c>
      <c r="S759" s="13">
        <f>-Inputs!S1342</f>
        <v>0</v>
      </c>
      <c r="T759" s="13">
        <f>-Inputs!T1342</f>
        <v>0</v>
      </c>
      <c r="U759" s="13">
        <f>-Inputs!U1342</f>
        <v>0</v>
      </c>
      <c r="V759" s="13">
        <f>-Inputs!V1342</f>
        <v>0</v>
      </c>
      <c r="W759" s="13">
        <f>-Inputs!W1342</f>
        <v>0</v>
      </c>
      <c r="X759" s="13">
        <f>-Inputs!X1342</f>
        <v>0</v>
      </c>
      <c r="Y759" s="13">
        <f>-Inputs!Y1342</f>
        <v>0</v>
      </c>
      <c r="Z759" s="13">
        <f>-Inputs!Z1342</f>
        <v>0</v>
      </c>
      <c r="AA759" s="13">
        <f>-Inputs!AA1342</f>
        <v>0</v>
      </c>
      <c r="AB759" s="13">
        <f>-Inputs!AB1342</f>
        <v>0</v>
      </c>
      <c r="AC759" s="526">
        <f t="shared" si="588"/>
        <v>0</v>
      </c>
      <c r="AD759" s="13">
        <f>-Inputs!AD1342</f>
        <v>0</v>
      </c>
      <c r="AE759" s="13">
        <f>-Inputs!AE1342</f>
        <v>0</v>
      </c>
      <c r="AF759" s="13">
        <f>-Inputs!AF1342</f>
        <v>0</v>
      </c>
      <c r="AG759" s="13">
        <f>-Inputs!AG1342</f>
        <v>0</v>
      </c>
      <c r="AH759" s="13">
        <f>-Inputs!AH1342</f>
        <v>0</v>
      </c>
      <c r="AI759" s="9">
        <f t="shared" ref="AI759:AM759" si="595">-IF(AI699=0,0,IF(AI714&lt;0,AI714,IF(AI699=0,AI714,MIN((AI714/AI699)*(AI714&gt;0),AI714,-AH759))))</f>
        <v>0</v>
      </c>
      <c r="AJ759" s="9">
        <f t="shared" si="595"/>
        <v>0</v>
      </c>
      <c r="AK759" s="9">
        <f t="shared" si="595"/>
        <v>0</v>
      </c>
      <c r="AL759" s="9">
        <f t="shared" si="595"/>
        <v>0</v>
      </c>
      <c r="AM759" s="9">
        <f t="shared" si="595"/>
        <v>0</v>
      </c>
    </row>
    <row r="760" spans="1:39" outlineLevel="2">
      <c r="A760" s="11">
        <f>ROW()</f>
        <v>760</v>
      </c>
      <c r="C760" s="6" t="s">
        <v>511</v>
      </c>
      <c r="D760" s="39"/>
      <c r="E760" s="922">
        <v>0</v>
      </c>
      <c r="G760" s="39"/>
      <c r="H760" s="39"/>
      <c r="I760" s="39"/>
      <c r="J760" s="39"/>
      <c r="K760" s="39"/>
      <c r="L760" s="13"/>
      <c r="M760" s="13">
        <f>-Inputs!M1343</f>
        <v>0</v>
      </c>
      <c r="N760" s="13">
        <f>-Inputs!N1343</f>
        <v>0</v>
      </c>
      <c r="O760" s="13">
        <f>-Inputs!O1343</f>
        <v>0</v>
      </c>
      <c r="P760" s="13">
        <f>-Inputs!P1343</f>
        <v>0</v>
      </c>
      <c r="Q760" s="13">
        <f>-Inputs!Q1343</f>
        <v>0</v>
      </c>
      <c r="R760" s="13">
        <f>-Inputs!R1343</f>
        <v>0</v>
      </c>
      <c r="S760" s="13">
        <f>-Inputs!S1343</f>
        <v>0</v>
      </c>
      <c r="T760" s="13">
        <f>-Inputs!T1343</f>
        <v>0</v>
      </c>
      <c r="U760" s="13">
        <f>-Inputs!U1343</f>
        <v>0</v>
      </c>
      <c r="V760" s="13">
        <f>-Inputs!V1343</f>
        <v>0</v>
      </c>
      <c r="W760" s="13">
        <f>-Inputs!W1343</f>
        <v>0</v>
      </c>
      <c r="X760" s="13">
        <f>-Inputs!X1343</f>
        <v>0</v>
      </c>
      <c r="Y760" s="13">
        <f>-Inputs!Y1343</f>
        <v>0</v>
      </c>
      <c r="Z760" s="13">
        <f>-Inputs!Z1343</f>
        <v>0</v>
      </c>
      <c r="AA760" s="13">
        <f>-Inputs!AA1343</f>
        <v>0</v>
      </c>
      <c r="AB760" s="13">
        <f>-Inputs!AB1343</f>
        <v>0</v>
      </c>
      <c r="AC760" s="526">
        <f t="shared" si="588"/>
        <v>0</v>
      </c>
      <c r="AD760" s="13">
        <f>-Inputs!AD1343</f>
        <v>0</v>
      </c>
      <c r="AE760" s="13">
        <f>-Inputs!AE1343</f>
        <v>0</v>
      </c>
      <c r="AF760" s="13">
        <f>-Inputs!AF1343</f>
        <v>0</v>
      </c>
      <c r="AG760" s="13">
        <f>-Inputs!AG1343</f>
        <v>0</v>
      </c>
      <c r="AH760" s="13">
        <f>-Inputs!AH1343</f>
        <v>0</v>
      </c>
      <c r="AI760" s="9">
        <f t="shared" ref="AI760:AM760" si="596">-IF(AI700=0,0,IF(AI715&lt;0,AI715,IF(AI700=0,AI715,MIN((AI715/AI700)*(AI715&gt;0),AI715,-AH760))))</f>
        <v>0</v>
      </c>
      <c r="AJ760" s="9">
        <f t="shared" si="596"/>
        <v>0</v>
      </c>
      <c r="AK760" s="9">
        <f t="shared" si="596"/>
        <v>0</v>
      </c>
      <c r="AL760" s="9">
        <f t="shared" si="596"/>
        <v>0</v>
      </c>
      <c r="AM760" s="9">
        <f t="shared" si="596"/>
        <v>0</v>
      </c>
    </row>
    <row r="761" spans="1:39" outlineLevel="2">
      <c r="A761" s="11">
        <f>ROW()</f>
        <v>761</v>
      </c>
      <c r="C761" s="6" t="s">
        <v>655</v>
      </c>
      <c r="D761" s="39"/>
      <c r="E761" s="922"/>
      <c r="G761" s="39"/>
      <c r="H761" s="39"/>
      <c r="I761" s="39"/>
      <c r="J761" s="39"/>
      <c r="K761" s="39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526"/>
      <c r="AD761" s="13"/>
      <c r="AE761" s="13"/>
      <c r="AF761" s="13"/>
      <c r="AG761" s="13"/>
      <c r="AH761" s="13"/>
      <c r="AI761" s="9">
        <f t="shared" ref="AI761:AM761" si="597">-IF(AI701=0,AI716,IF(AI716&lt;0,AI716,IF(AI701=0,AI716,MIN((AI716/AI701)*(AI716&gt;0),AI716))))</f>
        <v>0</v>
      </c>
      <c r="AJ761" s="9">
        <f t="shared" si="597"/>
        <v>0</v>
      </c>
      <c r="AK761" s="9">
        <f t="shared" si="597"/>
        <v>0</v>
      </c>
      <c r="AL761" s="9">
        <f t="shared" si="597"/>
        <v>0</v>
      </c>
      <c r="AM761" s="9">
        <f t="shared" si="597"/>
        <v>0</v>
      </c>
    </row>
    <row r="762" spans="1:39" outlineLevel="2">
      <c r="A762" s="11">
        <f>ROW()</f>
        <v>762</v>
      </c>
      <c r="C762" s="6" t="s">
        <v>656</v>
      </c>
      <c r="D762" s="39"/>
      <c r="E762" s="922"/>
      <c r="G762" s="39"/>
      <c r="H762" s="39"/>
      <c r="I762" s="39"/>
      <c r="J762" s="39"/>
      <c r="K762" s="39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526"/>
      <c r="AD762" s="13"/>
      <c r="AE762" s="13"/>
      <c r="AF762" s="13"/>
      <c r="AG762" s="13"/>
      <c r="AH762" s="13"/>
      <c r="AI762" s="9"/>
      <c r="AJ762" s="9"/>
      <c r="AK762" s="9"/>
      <c r="AL762" s="9"/>
      <c r="AM762" s="9"/>
    </row>
    <row r="763" spans="1:39" outlineLevel="2">
      <c r="A763" s="11">
        <f>ROW()</f>
        <v>763</v>
      </c>
      <c r="C763" s="6" t="s">
        <v>667</v>
      </c>
      <c r="D763" s="39"/>
      <c r="E763" s="922"/>
      <c r="G763" s="39"/>
      <c r="H763" s="39"/>
      <c r="I763" s="39"/>
      <c r="J763" s="39"/>
      <c r="K763" s="39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526"/>
      <c r="AD763" s="13"/>
      <c r="AE763" s="13"/>
      <c r="AF763" s="13"/>
      <c r="AG763" s="13"/>
      <c r="AH763" s="13"/>
      <c r="AI763" s="9"/>
      <c r="AJ763" s="9"/>
      <c r="AK763" s="9"/>
      <c r="AL763" s="9"/>
      <c r="AM763" s="9"/>
    </row>
    <row r="764" spans="1:39" outlineLevel="2">
      <c r="A764" s="11">
        <f>ROW()</f>
        <v>764</v>
      </c>
      <c r="C764" s="6" t="s">
        <v>212</v>
      </c>
      <c r="D764" s="39"/>
      <c r="E764" s="922">
        <v>0</v>
      </c>
      <c r="G764" s="39"/>
      <c r="H764" s="39"/>
      <c r="I764" s="39"/>
      <c r="J764" s="39"/>
      <c r="K764" s="39"/>
      <c r="L764" s="13"/>
      <c r="M764" s="13">
        <f>-Inputs!M1347</f>
        <v>0</v>
      </c>
      <c r="N764" s="13">
        <f>-Inputs!N1347</f>
        <v>0</v>
      </c>
      <c r="O764" s="13">
        <f>-Inputs!O1347</f>
        <v>0</v>
      </c>
      <c r="P764" s="13">
        <f>-Inputs!P1347</f>
        <v>0</v>
      </c>
      <c r="Q764" s="13">
        <f>-Inputs!Q1347</f>
        <v>0</v>
      </c>
      <c r="R764" s="13">
        <f>-Inputs!R1347</f>
        <v>0</v>
      </c>
      <c r="S764" s="13">
        <f>-Inputs!S1347</f>
        <v>0</v>
      </c>
      <c r="T764" s="13">
        <f>-Inputs!T1347</f>
        <v>0</v>
      </c>
      <c r="U764" s="13">
        <f>-Inputs!U1347</f>
        <v>0</v>
      </c>
      <c r="V764" s="13">
        <f>-Inputs!V1347</f>
        <v>0</v>
      </c>
      <c r="W764" s="13">
        <f>-Inputs!W1347</f>
        <v>0</v>
      </c>
      <c r="X764" s="13">
        <f>-Inputs!X1347</f>
        <v>0</v>
      </c>
      <c r="Y764" s="13">
        <f>-Inputs!Y1347</f>
        <v>0</v>
      </c>
      <c r="Z764" s="13">
        <f>-Inputs!Z1347</f>
        <v>0</v>
      </c>
      <c r="AA764" s="13">
        <f>-Inputs!AA1347</f>
        <v>0</v>
      </c>
      <c r="AB764" s="13">
        <f>-Inputs!AB1347</f>
        <v>0</v>
      </c>
      <c r="AC764" s="526">
        <f t="shared" si="588"/>
        <v>0</v>
      </c>
      <c r="AD764" s="13">
        <f>-Inputs!AD1347</f>
        <v>0</v>
      </c>
      <c r="AE764" s="13">
        <f>-Inputs!AE1347</f>
        <v>0</v>
      </c>
      <c r="AF764" s="13">
        <f>-Inputs!AF1347</f>
        <v>0</v>
      </c>
      <c r="AG764" s="13">
        <f>-Inputs!AG1347</f>
        <v>0</v>
      </c>
      <c r="AH764" s="13">
        <f>-Inputs!AH1347</f>
        <v>0</v>
      </c>
      <c r="AI764" s="531">
        <v>0</v>
      </c>
      <c r="AJ764" s="531">
        <v>0</v>
      </c>
      <c r="AK764" s="531">
        <v>0</v>
      </c>
      <c r="AL764" s="531">
        <v>0</v>
      </c>
      <c r="AM764" s="531">
        <v>0</v>
      </c>
    </row>
    <row r="765" spans="1:39" outlineLevel="2">
      <c r="A765" s="11">
        <f>ROW()</f>
        <v>765</v>
      </c>
      <c r="C765" s="30" t="s">
        <v>362</v>
      </c>
      <c r="D765" s="90"/>
      <c r="E765" s="925">
        <v>0</v>
      </c>
      <c r="F765" s="90"/>
      <c r="G765" s="90"/>
      <c r="H765" s="90"/>
      <c r="I765" s="90"/>
      <c r="J765" s="90"/>
      <c r="K765" s="90"/>
      <c r="L765" s="14"/>
      <c r="M765" s="14">
        <f>-Inputs!M1348</f>
        <v>0</v>
      </c>
      <c r="N765" s="14">
        <f>-Inputs!N1348</f>
        <v>0</v>
      </c>
      <c r="O765" s="14">
        <f>-Inputs!O1348</f>
        <v>0</v>
      </c>
      <c r="P765" s="14">
        <f>-Inputs!P1348</f>
        <v>0</v>
      </c>
      <c r="Q765" s="14">
        <f>-Inputs!Q1348</f>
        <v>0</v>
      </c>
      <c r="R765" s="14">
        <f>-Inputs!R1348</f>
        <v>0</v>
      </c>
      <c r="S765" s="14">
        <f>-Inputs!S1348</f>
        <v>0</v>
      </c>
      <c r="T765" s="14">
        <f>-Inputs!T1348</f>
        <v>0</v>
      </c>
      <c r="U765" s="14">
        <f>-Inputs!U1348</f>
        <v>0</v>
      </c>
      <c r="V765" s="14">
        <f>-Inputs!V1348</f>
        <v>0</v>
      </c>
      <c r="W765" s="14">
        <f>-Inputs!W1348</f>
        <v>0</v>
      </c>
      <c r="X765" s="14">
        <f>-Inputs!X1348</f>
        <v>0</v>
      </c>
      <c r="Y765" s="14">
        <f>-Inputs!Y1348</f>
        <v>0</v>
      </c>
      <c r="Z765" s="14">
        <f>-Inputs!Z1348</f>
        <v>0</v>
      </c>
      <c r="AA765" s="14">
        <f>-Inputs!AA1348</f>
        <v>0</v>
      </c>
      <c r="AB765" s="14">
        <f>-Inputs!AB1348</f>
        <v>0</v>
      </c>
      <c r="AC765" s="527">
        <f t="shared" si="588"/>
        <v>0</v>
      </c>
      <c r="AD765" s="14">
        <f>-Inputs!AD1348</f>
        <v>0</v>
      </c>
      <c r="AE765" s="14">
        <f>-Inputs!AE1348</f>
        <v>0</v>
      </c>
      <c r="AF765" s="14">
        <f>-Inputs!AF1348</f>
        <v>0</v>
      </c>
      <c r="AG765" s="14">
        <f>-Inputs!AG1348</f>
        <v>0</v>
      </c>
      <c r="AH765" s="14">
        <f>-Inputs!AH1348</f>
        <v>0</v>
      </c>
      <c r="AI765" s="21">
        <f t="shared" ref="AI765:AM765" si="598">-IF(AI705=0,0,IF(AI720&lt;0,AI720,IF(AI705=0,AI720,MIN((AI720/AI705)*(AI720&gt;0),MIN(-AH765,AI720)))))</f>
        <v>0</v>
      </c>
      <c r="AJ765" s="21">
        <f t="shared" si="598"/>
        <v>0</v>
      </c>
      <c r="AK765" s="21">
        <f t="shared" si="598"/>
        <v>0</v>
      </c>
      <c r="AL765" s="21">
        <f t="shared" si="598"/>
        <v>0</v>
      </c>
      <c r="AM765" s="21">
        <f t="shared" si="598"/>
        <v>0</v>
      </c>
    </row>
    <row r="766" spans="1:39" outlineLevel="2">
      <c r="A766" s="11">
        <f>ROW()</f>
        <v>766</v>
      </c>
      <c r="C766" s="6" t="s">
        <v>1</v>
      </c>
      <c r="D766" s="39"/>
      <c r="E766" s="39">
        <v>-3.5319368090902165E-2</v>
      </c>
      <c r="F766" s="39"/>
      <c r="G766" s="39"/>
      <c r="H766" s="39"/>
      <c r="I766" s="39"/>
      <c r="J766" s="39"/>
      <c r="K766" s="39"/>
      <c r="L766" s="9"/>
      <c r="M766" s="9">
        <f t="shared" ref="M766" si="599">SUM(M753:M765)</f>
        <v>-0.45320833918325887</v>
      </c>
      <c r="N766" s="9">
        <f t="shared" ref="N766:AI766" si="600">SUM(N753:N765)</f>
        <v>-5.2728339438324258E-2</v>
      </c>
      <c r="O766" s="9">
        <f t="shared" si="600"/>
        <v>-5.2728339438324258E-2</v>
      </c>
      <c r="P766" s="9">
        <f t="shared" si="600"/>
        <v>-5.2728339438324258E-2</v>
      </c>
      <c r="Q766" s="9">
        <f t="shared" si="600"/>
        <v>-5.2728339438324258E-2</v>
      </c>
      <c r="R766" s="9">
        <f t="shared" si="600"/>
        <v>-5.2728339438324258E-2</v>
      </c>
      <c r="S766" s="9">
        <f t="shared" si="600"/>
        <v>-5.2728339438324258E-2</v>
      </c>
      <c r="T766" s="9">
        <f t="shared" si="600"/>
        <v>-4.2371083578930858E-2</v>
      </c>
      <c r="U766" s="9">
        <f t="shared" si="600"/>
        <v>-4.2371083578930865E-2</v>
      </c>
      <c r="V766" s="9">
        <f t="shared" si="600"/>
        <v>-4.2371083578930865E-2</v>
      </c>
      <c r="W766" s="9">
        <f t="shared" si="600"/>
        <v>-4.2371083578930872E-2</v>
      </c>
      <c r="X766" s="9">
        <f t="shared" si="600"/>
        <v>-4.2371083578930872E-2</v>
      </c>
      <c r="Y766" s="9">
        <f t="shared" si="600"/>
        <v>-4.2371083578930831E-2</v>
      </c>
      <c r="Z766" s="9">
        <f t="shared" si="600"/>
        <v>-4.2371083578930824E-2</v>
      </c>
      <c r="AA766" s="9">
        <f t="shared" si="600"/>
        <v>-4.2371083578930824E-2</v>
      </c>
      <c r="AB766" s="9">
        <f t="shared" si="600"/>
        <v>-4.2371083578930824E-2</v>
      </c>
      <c r="AC766" s="9">
        <f t="shared" si="600"/>
        <v>-4.2371083578930824E-2</v>
      </c>
      <c r="AD766" s="9">
        <f t="shared" si="600"/>
        <v>-4.2371083578930838E-2</v>
      </c>
      <c r="AE766" s="9">
        <f t="shared" si="600"/>
        <v>-4.2371083578930831E-2</v>
      </c>
      <c r="AF766" s="9">
        <f t="shared" si="600"/>
        <v>-4.2371083578930831E-2</v>
      </c>
      <c r="AG766" s="9">
        <f t="shared" si="600"/>
        <v>-4.2371083578930831E-2</v>
      </c>
      <c r="AH766" s="9">
        <f t="shared" si="600"/>
        <v>-4.2371083578930824E-2</v>
      </c>
      <c r="AI766" s="9">
        <f t="shared" si="600"/>
        <v>-4.2371083578930824E-2</v>
      </c>
      <c r="AJ766" s="9">
        <f t="shared" ref="AJ766:AM766" si="601">SUM(AJ753:AJ765)</f>
        <v>-4.2371083578930824E-2</v>
      </c>
      <c r="AK766" s="9">
        <f t="shared" si="601"/>
        <v>-4.2371083578930824E-2</v>
      </c>
      <c r="AL766" s="9">
        <f t="shared" si="601"/>
        <v>-4.2371083578930824E-2</v>
      </c>
      <c r="AM766" s="9">
        <f t="shared" si="601"/>
        <v>-4.2371083578930824E-2</v>
      </c>
    </row>
    <row r="767" spans="1:39" outlineLevel="2">
      <c r="A767" s="11">
        <f>ROW()</f>
        <v>767</v>
      </c>
      <c r="B767" s="343" t="s">
        <v>70</v>
      </c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</row>
    <row r="768" spans="1:39" outlineLevel="2">
      <c r="A768" s="11">
        <f>ROW()</f>
        <v>768</v>
      </c>
      <c r="C768" s="6" t="s">
        <v>2</v>
      </c>
      <c r="D768" s="39"/>
      <c r="E768" s="922">
        <v>0</v>
      </c>
      <c r="F768" s="39"/>
      <c r="G768" s="39"/>
      <c r="H768" s="39"/>
      <c r="I768" s="39"/>
      <c r="J768" s="39"/>
      <c r="K768" s="39"/>
      <c r="L768" s="9">
        <f t="shared" ref="L768:R775" si="602">L708+L723+L738+L753</f>
        <v>3.7096372745490972E-5</v>
      </c>
      <c r="M768" s="9">
        <f t="shared" si="602"/>
        <v>-1.0289753805105316E-2</v>
      </c>
      <c r="N768" s="9">
        <f t="shared" si="602"/>
        <v>-1.0290283753287395E-2</v>
      </c>
      <c r="O768" s="9">
        <f t="shared" si="602"/>
        <v>-1.0290813701469474E-2</v>
      </c>
      <c r="P768" s="9">
        <f t="shared" si="602"/>
        <v>-1.0291343649651553E-2</v>
      </c>
      <c r="Q768" s="9">
        <f t="shared" si="602"/>
        <v>-1.0291873597833632E-2</v>
      </c>
      <c r="R768" s="9">
        <f t="shared" si="602"/>
        <v>-1.029240354601571E-2</v>
      </c>
      <c r="S768" s="143">
        <f t="shared" ref="S768:S775" si="603">(S708+S723+S738+S753-S783)*(S708+S723+S738+S753-S783&gt;0)</f>
        <v>0</v>
      </c>
      <c r="T768" s="9">
        <f t="shared" ref="T768:X775" si="604">T708+T723+T738+T753</f>
        <v>0</v>
      </c>
      <c r="U768" s="9">
        <f t="shared" si="604"/>
        <v>0</v>
      </c>
      <c r="V768" s="9">
        <f t="shared" si="604"/>
        <v>0</v>
      </c>
      <c r="W768" s="9">
        <f t="shared" si="604"/>
        <v>0</v>
      </c>
      <c r="X768" s="9">
        <f t="shared" si="604"/>
        <v>0</v>
      </c>
      <c r="Y768" s="143">
        <f t="shared" ref="Y768:Y775" si="605">MAX(Y708+Y723+Y738+Y753,0)</f>
        <v>0</v>
      </c>
      <c r="Z768" s="9">
        <f t="shared" ref="Z768:AG775" si="606">Z708+Z723+Z738+Z753</f>
        <v>0</v>
      </c>
      <c r="AA768" s="9">
        <f t="shared" si="606"/>
        <v>0</v>
      </c>
      <c r="AB768" s="9">
        <f t="shared" si="606"/>
        <v>0</v>
      </c>
      <c r="AC768" s="9">
        <f t="shared" si="606"/>
        <v>0</v>
      </c>
      <c r="AD768" s="9">
        <f t="shared" si="606"/>
        <v>0</v>
      </c>
      <c r="AE768" s="9">
        <f t="shared" si="606"/>
        <v>0</v>
      </c>
      <c r="AF768" s="9">
        <f t="shared" si="606"/>
        <v>0</v>
      </c>
      <c r="AG768" s="9">
        <f t="shared" si="606"/>
        <v>0</v>
      </c>
      <c r="AH768" s="532">
        <f t="shared" ref="AH768:AH775" si="607">AH708+AH723+AH738+AH753+AH783</f>
        <v>0</v>
      </c>
      <c r="AI768" s="9">
        <f t="shared" ref="AI768:AL768" si="608">AI708+AI723+AI738+AI753</f>
        <v>0</v>
      </c>
      <c r="AJ768" s="9">
        <f t="shared" si="608"/>
        <v>0</v>
      </c>
      <c r="AK768" s="9">
        <f t="shared" si="608"/>
        <v>0</v>
      </c>
      <c r="AL768" s="9">
        <f t="shared" si="608"/>
        <v>0</v>
      </c>
      <c r="AM768" s="532">
        <f t="shared" ref="AM768:AM775" si="609">AM708+AM723+AM738+AM753+AM783</f>
        <v>0</v>
      </c>
    </row>
    <row r="769" spans="1:39" outlineLevel="2">
      <c r="A769" s="11">
        <f>ROW()</f>
        <v>769</v>
      </c>
      <c r="C769" s="6" t="s">
        <v>3</v>
      </c>
      <c r="D769" s="39"/>
      <c r="E769" s="922">
        <v>0</v>
      </c>
      <c r="F769" s="39"/>
      <c r="G769" s="39"/>
      <c r="H769" s="39"/>
      <c r="I769" s="39"/>
      <c r="J769" s="39"/>
      <c r="K769" s="39"/>
      <c r="L769" s="9">
        <f t="shared" si="602"/>
        <v>-0.20144678083595755</v>
      </c>
      <c r="M769" s="9">
        <f t="shared" si="602"/>
        <v>-0.3246189882645133</v>
      </c>
      <c r="N769" s="9">
        <f t="shared" si="602"/>
        <v>-0.3246189882645133</v>
      </c>
      <c r="O769" s="9">
        <f t="shared" si="602"/>
        <v>-0.3246189882645133</v>
      </c>
      <c r="P769" s="9">
        <f t="shared" si="602"/>
        <v>-0.3246189882645133</v>
      </c>
      <c r="Q769" s="9">
        <f t="shared" si="602"/>
        <v>-0.3246189882645133</v>
      </c>
      <c r="R769" s="9">
        <f t="shared" si="602"/>
        <v>-0.3246189882645133</v>
      </c>
      <c r="S769" s="143">
        <f t="shared" si="603"/>
        <v>0</v>
      </c>
      <c r="T769" s="9">
        <f t="shared" si="604"/>
        <v>0</v>
      </c>
      <c r="U769" s="9">
        <f t="shared" si="604"/>
        <v>0</v>
      </c>
      <c r="V769" s="9">
        <f t="shared" si="604"/>
        <v>0</v>
      </c>
      <c r="W769" s="9">
        <f t="shared" si="604"/>
        <v>0</v>
      </c>
      <c r="X769" s="9">
        <f t="shared" si="604"/>
        <v>0</v>
      </c>
      <c r="Y769" s="143">
        <f t="shared" si="605"/>
        <v>0</v>
      </c>
      <c r="Z769" s="9">
        <f t="shared" si="606"/>
        <v>0</v>
      </c>
      <c r="AA769" s="9">
        <f t="shared" si="606"/>
        <v>0</v>
      </c>
      <c r="AB769" s="9">
        <f t="shared" si="606"/>
        <v>0</v>
      </c>
      <c r="AC769" s="9">
        <f t="shared" si="606"/>
        <v>0</v>
      </c>
      <c r="AD769" s="9">
        <f t="shared" si="606"/>
        <v>0</v>
      </c>
      <c r="AE769" s="9">
        <f t="shared" si="606"/>
        <v>0</v>
      </c>
      <c r="AF769" s="9">
        <f t="shared" si="606"/>
        <v>0</v>
      </c>
      <c r="AG769" s="9">
        <f t="shared" si="606"/>
        <v>0</v>
      </c>
      <c r="AH769" s="532">
        <f t="shared" si="607"/>
        <v>0</v>
      </c>
      <c r="AI769" s="9">
        <f t="shared" ref="AI769:AL769" si="610">AI709+AI724+AI739+AI754</f>
        <v>0</v>
      </c>
      <c r="AJ769" s="9">
        <f t="shared" si="610"/>
        <v>0</v>
      </c>
      <c r="AK769" s="9">
        <f t="shared" si="610"/>
        <v>0</v>
      </c>
      <c r="AL769" s="9">
        <f t="shared" si="610"/>
        <v>0</v>
      </c>
      <c r="AM769" s="532">
        <f t="shared" si="609"/>
        <v>0</v>
      </c>
    </row>
    <row r="770" spans="1:39" outlineLevel="2">
      <c r="A770" s="11">
        <f>ROW()</f>
        <v>770</v>
      </c>
      <c r="C770" s="6" t="s">
        <v>4</v>
      </c>
      <c r="D770" s="39"/>
      <c r="E770" s="922">
        <v>0</v>
      </c>
      <c r="F770" s="39"/>
      <c r="G770" s="39"/>
      <c r="H770" s="39"/>
      <c r="I770" s="39"/>
      <c r="J770" s="39"/>
      <c r="K770" s="39"/>
      <c r="L770" s="9">
        <f t="shared" si="602"/>
        <v>-5.5744915861723428E-2</v>
      </c>
      <c r="M770" s="9">
        <f t="shared" si="602"/>
        <v>-5.7764132376945651E-2</v>
      </c>
      <c r="N770" s="9">
        <f t="shared" si="602"/>
        <v>-5.664923405971118E-2</v>
      </c>
      <c r="O770" s="9">
        <f t="shared" si="602"/>
        <v>-5.5534335742476709E-2</v>
      </c>
      <c r="P770" s="9">
        <f t="shared" si="602"/>
        <v>-5.4419437425242238E-2</v>
      </c>
      <c r="Q770" s="9">
        <f t="shared" si="602"/>
        <v>-5.3304539108007767E-2</v>
      </c>
      <c r="R770" s="9">
        <f t="shared" si="602"/>
        <v>-5.2189640790773296E-2</v>
      </c>
      <c r="S770" s="143">
        <f t="shared" si="603"/>
        <v>0</v>
      </c>
      <c r="T770" s="9">
        <f t="shared" si="604"/>
        <v>0</v>
      </c>
      <c r="U770" s="9">
        <f t="shared" si="604"/>
        <v>0</v>
      </c>
      <c r="V770" s="9">
        <f t="shared" si="604"/>
        <v>0</v>
      </c>
      <c r="W770" s="9">
        <f t="shared" si="604"/>
        <v>0</v>
      </c>
      <c r="X770" s="9">
        <f t="shared" si="604"/>
        <v>0</v>
      </c>
      <c r="Y770" s="143">
        <f t="shared" si="605"/>
        <v>0</v>
      </c>
      <c r="Z770" s="9">
        <f t="shared" si="606"/>
        <v>0</v>
      </c>
      <c r="AA770" s="9">
        <f t="shared" si="606"/>
        <v>0</v>
      </c>
      <c r="AB770" s="9">
        <f t="shared" si="606"/>
        <v>0</v>
      </c>
      <c r="AC770" s="9">
        <f t="shared" si="606"/>
        <v>0</v>
      </c>
      <c r="AD770" s="9">
        <f t="shared" si="606"/>
        <v>0</v>
      </c>
      <c r="AE770" s="9">
        <f t="shared" si="606"/>
        <v>0</v>
      </c>
      <c r="AF770" s="9">
        <f t="shared" si="606"/>
        <v>0</v>
      </c>
      <c r="AG770" s="9">
        <f t="shared" si="606"/>
        <v>0</v>
      </c>
      <c r="AH770" s="532">
        <f t="shared" si="607"/>
        <v>0</v>
      </c>
      <c r="AI770" s="9">
        <f t="shared" ref="AI770:AL770" si="611">AI710+AI725+AI740+AI755</f>
        <v>0</v>
      </c>
      <c r="AJ770" s="9">
        <f t="shared" si="611"/>
        <v>0</v>
      </c>
      <c r="AK770" s="9">
        <f t="shared" si="611"/>
        <v>0</v>
      </c>
      <c r="AL770" s="9">
        <f t="shared" si="611"/>
        <v>0</v>
      </c>
      <c r="AM770" s="532">
        <f t="shared" si="609"/>
        <v>0</v>
      </c>
    </row>
    <row r="771" spans="1:39" outlineLevel="2">
      <c r="A771" s="11">
        <f>ROW()</f>
        <v>771</v>
      </c>
      <c r="C771" s="6" t="s">
        <v>5</v>
      </c>
      <c r="D771" s="39"/>
      <c r="E771" s="922">
        <v>0.45915178518172828</v>
      </c>
      <c r="F771" s="39"/>
      <c r="G771" s="39"/>
      <c r="H771" s="39"/>
      <c r="I771" s="39"/>
      <c r="J771" s="39"/>
      <c r="K771" s="39"/>
      <c r="L771" s="9">
        <f t="shared" si="602"/>
        <v>1.6152812342212992</v>
      </c>
      <c r="M771" s="9">
        <f t="shared" si="602"/>
        <v>1.2975911691596691</v>
      </c>
      <c r="N771" s="9">
        <f t="shared" si="602"/>
        <v>1.2437484613522924</v>
      </c>
      <c r="O771" s="9">
        <f t="shared" si="602"/>
        <v>1.1899057535449158</v>
      </c>
      <c r="P771" s="9">
        <f t="shared" si="602"/>
        <v>1.1360630457375391</v>
      </c>
      <c r="Q771" s="9">
        <f t="shared" si="602"/>
        <v>1.0822203379301625</v>
      </c>
      <c r="R771" s="9">
        <f t="shared" si="602"/>
        <v>1.0283776301227858</v>
      </c>
      <c r="S771" s="143">
        <f t="shared" si="603"/>
        <v>0.97453492231540917</v>
      </c>
      <c r="T771" s="9">
        <f t="shared" si="604"/>
        <v>0.93216383873647835</v>
      </c>
      <c r="U771" s="9">
        <f t="shared" si="604"/>
        <v>0.88979275515754752</v>
      </c>
      <c r="V771" s="9">
        <f t="shared" si="604"/>
        <v>0.8474216715786167</v>
      </c>
      <c r="W771" s="9">
        <f t="shared" si="604"/>
        <v>0.80505058799968587</v>
      </c>
      <c r="X771" s="9">
        <f t="shared" si="604"/>
        <v>0.76267950442075505</v>
      </c>
      <c r="Y771" s="143">
        <f t="shared" si="605"/>
        <v>0.72030842084182423</v>
      </c>
      <c r="Z771" s="9">
        <f t="shared" si="606"/>
        <v>0.6779373372628934</v>
      </c>
      <c r="AA771" s="9">
        <f t="shared" si="606"/>
        <v>0.63556625368396258</v>
      </c>
      <c r="AB771" s="9">
        <f t="shared" si="606"/>
        <v>0.59319517010503175</v>
      </c>
      <c r="AC771" s="9">
        <f t="shared" si="606"/>
        <v>0.55082408652610093</v>
      </c>
      <c r="AD771" s="9">
        <f t="shared" si="606"/>
        <v>0.50845300294717011</v>
      </c>
      <c r="AE771" s="9">
        <f t="shared" si="606"/>
        <v>0.46608191936823928</v>
      </c>
      <c r="AF771" s="9">
        <f t="shared" si="606"/>
        <v>0.42371083578930846</v>
      </c>
      <c r="AG771" s="9">
        <f t="shared" si="606"/>
        <v>0.38133975221037764</v>
      </c>
      <c r="AH771" s="532">
        <f t="shared" si="607"/>
        <v>0.33896866863144681</v>
      </c>
      <c r="AI771" s="9">
        <f t="shared" ref="AI771:AL771" si="612">AI711+AI726+AI741+AI756</f>
        <v>0.29659758505251599</v>
      </c>
      <c r="AJ771" s="9">
        <f t="shared" si="612"/>
        <v>0.25422650147358516</v>
      </c>
      <c r="AK771" s="9">
        <f t="shared" si="612"/>
        <v>0.21185541789465434</v>
      </c>
      <c r="AL771" s="9">
        <f t="shared" si="612"/>
        <v>0.16948433431572352</v>
      </c>
      <c r="AM771" s="532">
        <f t="shared" si="609"/>
        <v>0.12711325073679269</v>
      </c>
    </row>
    <row r="772" spans="1:39" outlineLevel="2">
      <c r="A772" s="11">
        <f>ROW()</f>
        <v>772</v>
      </c>
      <c r="C772" s="6" t="s">
        <v>473</v>
      </c>
      <c r="D772" s="39"/>
      <c r="E772" s="922">
        <v>0</v>
      </c>
      <c r="F772" s="39"/>
      <c r="G772" s="39"/>
      <c r="H772" s="39"/>
      <c r="I772" s="39"/>
      <c r="J772" s="39"/>
      <c r="K772" s="39"/>
      <c r="L772" s="9">
        <f t="shared" si="602"/>
        <v>0</v>
      </c>
      <c r="M772" s="9">
        <f t="shared" si="602"/>
        <v>0</v>
      </c>
      <c r="N772" s="9">
        <f t="shared" si="602"/>
        <v>0</v>
      </c>
      <c r="O772" s="9">
        <f t="shared" si="602"/>
        <v>0</v>
      </c>
      <c r="P772" s="9">
        <f t="shared" si="602"/>
        <v>0</v>
      </c>
      <c r="Q772" s="9">
        <f t="shared" si="602"/>
        <v>0</v>
      </c>
      <c r="R772" s="9">
        <f t="shared" si="602"/>
        <v>0</v>
      </c>
      <c r="S772" s="143">
        <f t="shared" si="603"/>
        <v>0</v>
      </c>
      <c r="T772" s="9">
        <f t="shared" si="604"/>
        <v>0</v>
      </c>
      <c r="U772" s="9">
        <f t="shared" si="604"/>
        <v>0</v>
      </c>
      <c r="V772" s="9">
        <f t="shared" si="604"/>
        <v>0</v>
      </c>
      <c r="W772" s="9">
        <f t="shared" si="604"/>
        <v>0</v>
      </c>
      <c r="X772" s="9">
        <f t="shared" si="604"/>
        <v>0</v>
      </c>
      <c r="Y772" s="143">
        <f t="shared" si="605"/>
        <v>0</v>
      </c>
      <c r="Z772" s="9">
        <f t="shared" si="606"/>
        <v>0</v>
      </c>
      <c r="AA772" s="9">
        <f t="shared" si="606"/>
        <v>0</v>
      </c>
      <c r="AB772" s="9">
        <f t="shared" si="606"/>
        <v>0</v>
      </c>
      <c r="AC772" s="9">
        <f t="shared" si="606"/>
        <v>0</v>
      </c>
      <c r="AD772" s="9">
        <f t="shared" si="606"/>
        <v>0</v>
      </c>
      <c r="AE772" s="9">
        <f t="shared" si="606"/>
        <v>0</v>
      </c>
      <c r="AF772" s="9">
        <f t="shared" si="606"/>
        <v>0</v>
      </c>
      <c r="AG772" s="9">
        <f t="shared" si="606"/>
        <v>0</v>
      </c>
      <c r="AH772" s="532">
        <f t="shared" si="607"/>
        <v>0</v>
      </c>
      <c r="AI772" s="9">
        <f t="shared" ref="AI772:AL772" si="613">AI712+AI727+AI742+AI757</f>
        <v>0</v>
      </c>
      <c r="AJ772" s="9">
        <f t="shared" si="613"/>
        <v>0</v>
      </c>
      <c r="AK772" s="9">
        <f t="shared" si="613"/>
        <v>0</v>
      </c>
      <c r="AL772" s="9">
        <f t="shared" si="613"/>
        <v>0</v>
      </c>
      <c r="AM772" s="532">
        <f t="shared" si="609"/>
        <v>0</v>
      </c>
    </row>
    <row r="773" spans="1:39" outlineLevel="2">
      <c r="A773" s="11">
        <f>ROW()</f>
        <v>773</v>
      </c>
      <c r="C773" s="6" t="s">
        <v>474</v>
      </c>
      <c r="D773" s="39"/>
      <c r="E773" s="922">
        <v>0</v>
      </c>
      <c r="F773" s="39"/>
      <c r="G773" s="39"/>
      <c r="H773" s="39"/>
      <c r="I773" s="39"/>
      <c r="J773" s="39"/>
      <c r="K773" s="39"/>
      <c r="L773" s="9">
        <f t="shared" si="602"/>
        <v>0</v>
      </c>
      <c r="M773" s="9">
        <f t="shared" si="602"/>
        <v>0</v>
      </c>
      <c r="N773" s="9">
        <f t="shared" si="602"/>
        <v>0</v>
      </c>
      <c r="O773" s="9">
        <f t="shared" si="602"/>
        <v>0</v>
      </c>
      <c r="P773" s="9">
        <f t="shared" si="602"/>
        <v>0</v>
      </c>
      <c r="Q773" s="9">
        <f t="shared" si="602"/>
        <v>0</v>
      </c>
      <c r="R773" s="9">
        <f t="shared" si="602"/>
        <v>0</v>
      </c>
      <c r="S773" s="143">
        <f t="shared" si="603"/>
        <v>0</v>
      </c>
      <c r="T773" s="9">
        <f t="shared" si="604"/>
        <v>0</v>
      </c>
      <c r="U773" s="9">
        <f t="shared" si="604"/>
        <v>0</v>
      </c>
      <c r="V773" s="9">
        <f t="shared" si="604"/>
        <v>0</v>
      </c>
      <c r="W773" s="9">
        <f t="shared" si="604"/>
        <v>0</v>
      </c>
      <c r="X773" s="9">
        <f t="shared" si="604"/>
        <v>0</v>
      </c>
      <c r="Y773" s="143">
        <f t="shared" si="605"/>
        <v>0</v>
      </c>
      <c r="Z773" s="9">
        <f t="shared" si="606"/>
        <v>0</v>
      </c>
      <c r="AA773" s="9">
        <f t="shared" si="606"/>
        <v>0</v>
      </c>
      <c r="AB773" s="9">
        <f t="shared" si="606"/>
        <v>0</v>
      </c>
      <c r="AC773" s="9">
        <f t="shared" si="606"/>
        <v>0</v>
      </c>
      <c r="AD773" s="9">
        <f t="shared" si="606"/>
        <v>0</v>
      </c>
      <c r="AE773" s="9">
        <f t="shared" si="606"/>
        <v>0</v>
      </c>
      <c r="AF773" s="9">
        <f t="shared" si="606"/>
        <v>0</v>
      </c>
      <c r="AG773" s="9">
        <f t="shared" si="606"/>
        <v>0</v>
      </c>
      <c r="AH773" s="532">
        <f t="shared" si="607"/>
        <v>0</v>
      </c>
      <c r="AI773" s="9">
        <f t="shared" ref="AI773:AL773" si="614">AI713+AI728+AI743+AI758</f>
        <v>0</v>
      </c>
      <c r="AJ773" s="9">
        <f t="shared" si="614"/>
        <v>0</v>
      </c>
      <c r="AK773" s="9">
        <f t="shared" si="614"/>
        <v>0</v>
      </c>
      <c r="AL773" s="9">
        <f t="shared" si="614"/>
        <v>0</v>
      </c>
      <c r="AM773" s="532">
        <f t="shared" si="609"/>
        <v>0</v>
      </c>
    </row>
    <row r="774" spans="1:39" outlineLevel="2">
      <c r="A774" s="11">
        <f>ROW()</f>
        <v>774</v>
      </c>
      <c r="C774" s="6" t="s">
        <v>477</v>
      </c>
      <c r="D774" s="39"/>
      <c r="E774" s="922">
        <v>0</v>
      </c>
      <c r="F774" s="39"/>
      <c r="G774" s="39"/>
      <c r="H774" s="39"/>
      <c r="I774" s="39"/>
      <c r="J774" s="39"/>
      <c r="K774" s="39"/>
      <c r="L774" s="9">
        <f t="shared" si="602"/>
        <v>0</v>
      </c>
      <c r="M774" s="9">
        <f t="shared" si="602"/>
        <v>0</v>
      </c>
      <c r="N774" s="9">
        <f t="shared" si="602"/>
        <v>0</v>
      </c>
      <c r="O774" s="9">
        <f t="shared" si="602"/>
        <v>0</v>
      </c>
      <c r="P774" s="9">
        <f t="shared" si="602"/>
        <v>0</v>
      </c>
      <c r="Q774" s="9">
        <f t="shared" si="602"/>
        <v>0</v>
      </c>
      <c r="R774" s="9">
        <f t="shared" si="602"/>
        <v>0</v>
      </c>
      <c r="S774" s="143">
        <f t="shared" si="603"/>
        <v>0</v>
      </c>
      <c r="T774" s="9">
        <f t="shared" si="604"/>
        <v>0</v>
      </c>
      <c r="U774" s="9">
        <f t="shared" si="604"/>
        <v>0</v>
      </c>
      <c r="V774" s="9">
        <f t="shared" si="604"/>
        <v>0</v>
      </c>
      <c r="W774" s="9">
        <f t="shared" si="604"/>
        <v>0</v>
      </c>
      <c r="X774" s="9">
        <f t="shared" si="604"/>
        <v>0</v>
      </c>
      <c r="Y774" s="143">
        <f t="shared" si="605"/>
        <v>0</v>
      </c>
      <c r="Z774" s="9">
        <f t="shared" si="606"/>
        <v>0</v>
      </c>
      <c r="AA774" s="9">
        <f t="shared" si="606"/>
        <v>0</v>
      </c>
      <c r="AB774" s="9">
        <f t="shared" si="606"/>
        <v>0</v>
      </c>
      <c r="AC774" s="9">
        <f t="shared" si="606"/>
        <v>0</v>
      </c>
      <c r="AD774" s="9">
        <f t="shared" si="606"/>
        <v>0</v>
      </c>
      <c r="AE774" s="9">
        <f t="shared" si="606"/>
        <v>0</v>
      </c>
      <c r="AF774" s="9">
        <f t="shared" si="606"/>
        <v>0</v>
      </c>
      <c r="AG774" s="9">
        <f t="shared" si="606"/>
        <v>0</v>
      </c>
      <c r="AH774" s="532">
        <f t="shared" si="607"/>
        <v>0</v>
      </c>
      <c r="AI774" s="9">
        <f t="shared" ref="AI774:AL774" si="615">AI714+AI729+AI744+AI759</f>
        <v>0</v>
      </c>
      <c r="AJ774" s="9">
        <f t="shared" si="615"/>
        <v>0</v>
      </c>
      <c r="AK774" s="9">
        <f t="shared" si="615"/>
        <v>0</v>
      </c>
      <c r="AL774" s="9">
        <f t="shared" si="615"/>
        <v>0</v>
      </c>
      <c r="AM774" s="532">
        <f t="shared" si="609"/>
        <v>0</v>
      </c>
    </row>
    <row r="775" spans="1:39" outlineLevel="2">
      <c r="A775" s="11">
        <f>ROW()</f>
        <v>775</v>
      </c>
      <c r="C775" s="6" t="s">
        <v>511</v>
      </c>
      <c r="D775" s="39"/>
      <c r="E775" s="922">
        <v>0</v>
      </c>
      <c r="F775" s="39"/>
      <c r="G775" s="39"/>
      <c r="H775" s="39"/>
      <c r="I775" s="39"/>
      <c r="J775" s="39"/>
      <c r="K775" s="39"/>
      <c r="L775" s="9">
        <f t="shared" si="602"/>
        <v>0</v>
      </c>
      <c r="M775" s="9">
        <f t="shared" si="602"/>
        <v>0</v>
      </c>
      <c r="N775" s="9">
        <f t="shared" si="602"/>
        <v>0</v>
      </c>
      <c r="O775" s="9">
        <f t="shared" si="602"/>
        <v>0</v>
      </c>
      <c r="P775" s="9">
        <f t="shared" si="602"/>
        <v>0</v>
      </c>
      <c r="Q775" s="9">
        <f t="shared" si="602"/>
        <v>0</v>
      </c>
      <c r="R775" s="9">
        <f t="shared" si="602"/>
        <v>0</v>
      </c>
      <c r="S775" s="143">
        <f t="shared" si="603"/>
        <v>0</v>
      </c>
      <c r="T775" s="9">
        <f t="shared" si="604"/>
        <v>0</v>
      </c>
      <c r="U775" s="9">
        <f t="shared" si="604"/>
        <v>0</v>
      </c>
      <c r="V775" s="9">
        <f t="shared" si="604"/>
        <v>0</v>
      </c>
      <c r="W775" s="9">
        <f t="shared" si="604"/>
        <v>0</v>
      </c>
      <c r="X775" s="9">
        <f t="shared" si="604"/>
        <v>0</v>
      </c>
      <c r="Y775" s="143">
        <f t="shared" si="605"/>
        <v>0</v>
      </c>
      <c r="Z775" s="9">
        <f t="shared" si="606"/>
        <v>0</v>
      </c>
      <c r="AA775" s="9">
        <f t="shared" si="606"/>
        <v>0</v>
      </c>
      <c r="AB775" s="9">
        <f t="shared" si="606"/>
        <v>0</v>
      </c>
      <c r="AC775" s="9">
        <f t="shared" si="606"/>
        <v>0</v>
      </c>
      <c r="AD775" s="9">
        <f t="shared" si="606"/>
        <v>0</v>
      </c>
      <c r="AE775" s="9">
        <f t="shared" si="606"/>
        <v>0</v>
      </c>
      <c r="AF775" s="9">
        <f t="shared" si="606"/>
        <v>0</v>
      </c>
      <c r="AG775" s="9">
        <f t="shared" si="606"/>
        <v>0</v>
      </c>
      <c r="AH775" s="532">
        <f t="shared" si="607"/>
        <v>0</v>
      </c>
      <c r="AI775" s="9">
        <f t="shared" ref="AI775:AL775" si="616">AI715+AI730+AI745+AI760</f>
        <v>0</v>
      </c>
      <c r="AJ775" s="9">
        <f t="shared" si="616"/>
        <v>0</v>
      </c>
      <c r="AK775" s="9">
        <f t="shared" si="616"/>
        <v>0</v>
      </c>
      <c r="AL775" s="9">
        <f t="shared" si="616"/>
        <v>0</v>
      </c>
      <c r="AM775" s="532">
        <f t="shared" si="609"/>
        <v>0</v>
      </c>
    </row>
    <row r="776" spans="1:39" outlineLevel="2">
      <c r="A776" s="11">
        <f>ROW()</f>
        <v>776</v>
      </c>
      <c r="C776" s="6" t="s">
        <v>655</v>
      </c>
      <c r="D776" s="39"/>
      <c r="E776" s="922"/>
      <c r="F776" s="39"/>
      <c r="G776" s="39"/>
      <c r="H776" s="39"/>
      <c r="I776" s="39"/>
      <c r="J776" s="39"/>
      <c r="K776" s="39"/>
      <c r="L776" s="9"/>
      <c r="M776" s="9"/>
      <c r="N776" s="9"/>
      <c r="O776" s="9"/>
      <c r="P776" s="9"/>
      <c r="Q776" s="9"/>
      <c r="R776" s="9"/>
      <c r="S776" s="143"/>
      <c r="T776" s="9"/>
      <c r="U776" s="9"/>
      <c r="V776" s="9"/>
      <c r="W776" s="9"/>
      <c r="X776" s="9"/>
      <c r="Y776" s="143"/>
      <c r="Z776" s="9"/>
      <c r="AA776" s="9"/>
      <c r="AB776" s="9"/>
      <c r="AC776" s="9"/>
      <c r="AD776" s="9"/>
      <c r="AE776" s="9"/>
      <c r="AF776" s="9"/>
      <c r="AG776" s="9"/>
      <c r="AH776" s="429">
        <f>-AH796</f>
        <v>0</v>
      </c>
      <c r="AI776" s="9">
        <f>AI716+AI731-AI751+AI761</f>
        <v>0</v>
      </c>
      <c r="AJ776" s="9">
        <f t="shared" ref="AJ776:AM776" si="617">AJ716+AJ731-AJ751+AJ761</f>
        <v>0</v>
      </c>
      <c r="AK776" s="9">
        <f t="shared" si="617"/>
        <v>0</v>
      </c>
      <c r="AL776" s="9">
        <f t="shared" si="617"/>
        <v>0</v>
      </c>
      <c r="AM776" s="9">
        <f t="shared" si="617"/>
        <v>0</v>
      </c>
    </row>
    <row r="777" spans="1:39" outlineLevel="2">
      <c r="A777" s="11">
        <f>ROW()</f>
        <v>777</v>
      </c>
      <c r="C777" s="6" t="s">
        <v>656</v>
      </c>
      <c r="D777" s="39"/>
      <c r="E777" s="922"/>
      <c r="F777" s="39"/>
      <c r="G777" s="39"/>
      <c r="H777" s="39"/>
      <c r="I777" s="39"/>
      <c r="J777" s="39"/>
      <c r="K777" s="39"/>
      <c r="L777" s="9"/>
      <c r="M777" s="9"/>
      <c r="N777" s="9"/>
      <c r="O777" s="9"/>
      <c r="P777" s="9"/>
      <c r="Q777" s="9"/>
      <c r="R777" s="9"/>
      <c r="S777" s="143"/>
      <c r="T777" s="9"/>
      <c r="U777" s="9"/>
      <c r="V777" s="9"/>
      <c r="W777" s="9"/>
      <c r="X777" s="9"/>
      <c r="Y777" s="143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429">
        <f>-AM796</f>
        <v>0</v>
      </c>
    </row>
    <row r="778" spans="1:39" outlineLevel="2">
      <c r="A778" s="11">
        <f>ROW()</f>
        <v>778</v>
      </c>
      <c r="C778" s="6" t="s">
        <v>667</v>
      </c>
      <c r="D778" s="39"/>
      <c r="E778" s="922"/>
      <c r="F778" s="39"/>
      <c r="G778" s="39"/>
      <c r="H778" s="39"/>
      <c r="I778" s="39"/>
      <c r="J778" s="39"/>
      <c r="K778" s="39"/>
      <c r="L778" s="9"/>
      <c r="M778" s="9"/>
      <c r="N778" s="9"/>
      <c r="O778" s="9"/>
      <c r="P778" s="9"/>
      <c r="Q778" s="9"/>
      <c r="R778" s="9"/>
      <c r="S778" s="143"/>
      <c r="T778" s="9"/>
      <c r="U778" s="9"/>
      <c r="V778" s="9"/>
      <c r="W778" s="9"/>
      <c r="X778" s="9"/>
      <c r="Y778" s="143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</row>
    <row r="779" spans="1:39" outlineLevel="2">
      <c r="A779" s="11">
        <f>ROW()</f>
        <v>779</v>
      </c>
      <c r="C779" s="6" t="s">
        <v>212</v>
      </c>
      <c r="D779" s="39"/>
      <c r="E779" s="922">
        <v>0</v>
      </c>
      <c r="F779" s="39"/>
      <c r="G779" s="39"/>
      <c r="H779" s="39"/>
      <c r="I779" s="39"/>
      <c r="J779" s="39"/>
      <c r="K779" s="39"/>
      <c r="L779" s="9">
        <f t="shared" ref="L779:R780" si="618">L719+L734+L749+L764</f>
        <v>0</v>
      </c>
      <c r="M779" s="9">
        <f t="shared" si="618"/>
        <v>0</v>
      </c>
      <c r="N779" s="9">
        <f t="shared" si="618"/>
        <v>0</v>
      </c>
      <c r="O779" s="9">
        <f t="shared" si="618"/>
        <v>0</v>
      </c>
      <c r="P779" s="9">
        <f t="shared" si="618"/>
        <v>0</v>
      </c>
      <c r="Q779" s="9">
        <f t="shared" si="618"/>
        <v>0</v>
      </c>
      <c r="R779" s="9">
        <f t="shared" si="618"/>
        <v>0</v>
      </c>
      <c r="S779" s="143">
        <f t="shared" ref="S779" si="619">(S719+S734+S749+S764-S794)*(S719+S734+S749+S764-S794&gt;0)</f>
        <v>0</v>
      </c>
      <c r="T779" s="9">
        <f t="shared" ref="T779:X780" si="620">T719+T734+T749+T764</f>
        <v>0</v>
      </c>
      <c r="U779" s="9">
        <f t="shared" si="620"/>
        <v>0</v>
      </c>
      <c r="V779" s="9">
        <f t="shared" si="620"/>
        <v>0</v>
      </c>
      <c r="W779" s="9">
        <f t="shared" si="620"/>
        <v>0</v>
      </c>
      <c r="X779" s="9">
        <f t="shared" si="620"/>
        <v>0</v>
      </c>
      <c r="Y779" s="143">
        <f>MAX(Y719+Y734+Y749+Y764,0)</f>
        <v>0</v>
      </c>
      <c r="Z779" s="9">
        <f t="shared" ref="Z779:AM779" si="621">Z719+Z734+Z749+Z764</f>
        <v>0</v>
      </c>
      <c r="AA779" s="9">
        <f t="shared" si="621"/>
        <v>0</v>
      </c>
      <c r="AB779" s="9">
        <f t="shared" si="621"/>
        <v>0</v>
      </c>
      <c r="AC779" s="9">
        <f t="shared" si="621"/>
        <v>0</v>
      </c>
      <c r="AD779" s="9">
        <f t="shared" si="621"/>
        <v>0</v>
      </c>
      <c r="AE779" s="9">
        <f t="shared" si="621"/>
        <v>0</v>
      </c>
      <c r="AF779" s="9">
        <f t="shared" si="621"/>
        <v>0</v>
      </c>
      <c r="AG779" s="9">
        <f t="shared" si="621"/>
        <v>0</v>
      </c>
      <c r="AH779" s="9">
        <f t="shared" si="621"/>
        <v>0</v>
      </c>
      <c r="AI779" s="9">
        <f t="shared" si="621"/>
        <v>0</v>
      </c>
      <c r="AJ779" s="9">
        <f t="shared" si="621"/>
        <v>0</v>
      </c>
      <c r="AK779" s="9">
        <f t="shared" si="621"/>
        <v>0</v>
      </c>
      <c r="AL779" s="9">
        <f t="shared" si="621"/>
        <v>0</v>
      </c>
      <c r="AM779" s="9">
        <f t="shared" si="621"/>
        <v>0</v>
      </c>
    </row>
    <row r="780" spans="1:39" outlineLevel="2">
      <c r="A780" s="11">
        <f>ROW()</f>
        <v>780</v>
      </c>
      <c r="C780" s="30" t="s">
        <v>362</v>
      </c>
      <c r="D780" s="90"/>
      <c r="E780" s="925">
        <v>0</v>
      </c>
      <c r="F780" s="90"/>
      <c r="G780" s="90"/>
      <c r="H780" s="90"/>
      <c r="I780" s="90"/>
      <c r="J780" s="90"/>
      <c r="K780" s="90"/>
      <c r="L780" s="15">
        <f t="shared" si="618"/>
        <v>0</v>
      </c>
      <c r="M780" s="15">
        <f t="shared" si="618"/>
        <v>0</v>
      </c>
      <c r="N780" s="15">
        <f t="shared" si="618"/>
        <v>0</v>
      </c>
      <c r="O780" s="15">
        <f t="shared" si="618"/>
        <v>0</v>
      </c>
      <c r="P780" s="15">
        <f t="shared" si="618"/>
        <v>0</v>
      </c>
      <c r="Q780" s="15">
        <f t="shared" si="618"/>
        <v>0</v>
      </c>
      <c r="R780" s="15">
        <f t="shared" si="618"/>
        <v>0</v>
      </c>
      <c r="S780" s="901">
        <f>(S720+S735+S750+S765-S795)*(S720+S735+S750+S765-S795&gt;0)</f>
        <v>0</v>
      </c>
      <c r="T780" s="15">
        <f t="shared" si="620"/>
        <v>0</v>
      </c>
      <c r="U780" s="15">
        <f t="shared" si="620"/>
        <v>0</v>
      </c>
      <c r="V780" s="15">
        <f t="shared" si="620"/>
        <v>0</v>
      </c>
      <c r="W780" s="15">
        <f t="shared" si="620"/>
        <v>0</v>
      </c>
      <c r="X780" s="15">
        <f t="shared" si="620"/>
        <v>0</v>
      </c>
      <c r="Y780" s="901">
        <f>MAX(Y720+Y735+Y750+Y765,0)</f>
        <v>0</v>
      </c>
      <c r="Z780" s="15">
        <f t="shared" ref="Z780:AM780" si="622">Z720+Z735+Z750+Z765</f>
        <v>0</v>
      </c>
      <c r="AA780" s="15">
        <f t="shared" si="622"/>
        <v>0</v>
      </c>
      <c r="AB780" s="15">
        <f t="shared" si="622"/>
        <v>0</v>
      </c>
      <c r="AC780" s="15">
        <f t="shared" si="622"/>
        <v>0</v>
      </c>
      <c r="AD780" s="15">
        <f t="shared" si="622"/>
        <v>0</v>
      </c>
      <c r="AE780" s="15">
        <f t="shared" si="622"/>
        <v>0</v>
      </c>
      <c r="AF780" s="15">
        <f t="shared" si="622"/>
        <v>0</v>
      </c>
      <c r="AG780" s="15">
        <f t="shared" si="622"/>
        <v>0</v>
      </c>
      <c r="AH780" s="15">
        <f t="shared" si="622"/>
        <v>0</v>
      </c>
      <c r="AI780" s="15">
        <f t="shared" si="622"/>
        <v>0</v>
      </c>
      <c r="AJ780" s="15">
        <f t="shared" si="622"/>
        <v>0</v>
      </c>
      <c r="AK780" s="15">
        <f t="shared" si="622"/>
        <v>0</v>
      </c>
      <c r="AL780" s="15">
        <f t="shared" si="622"/>
        <v>0</v>
      </c>
      <c r="AM780" s="15">
        <f t="shared" si="622"/>
        <v>0</v>
      </c>
    </row>
    <row r="781" spans="1:39" outlineLevel="2">
      <c r="A781" s="11">
        <f>ROW()</f>
        <v>781</v>
      </c>
      <c r="C781" s="6" t="s">
        <v>1</v>
      </c>
      <c r="D781" s="39"/>
      <c r="E781" s="39">
        <f>SUM(E768:E780)</f>
        <v>0.45915178518172828</v>
      </c>
      <c r="F781" s="39"/>
      <c r="G781" s="39"/>
      <c r="H781" s="39"/>
      <c r="I781" s="39"/>
      <c r="J781" s="39"/>
      <c r="K781" s="39"/>
      <c r="L781" s="9">
        <f t="shared" ref="L781:AM781" si="623">SUM(L768:L780)</f>
        <v>1.3581266338963638</v>
      </c>
      <c r="M781" s="9">
        <f t="shared" si="623"/>
        <v>0.90491829471310481</v>
      </c>
      <c r="N781" s="9">
        <f t="shared" si="623"/>
        <v>0.85218995527478059</v>
      </c>
      <c r="O781" s="9">
        <f t="shared" si="623"/>
        <v>0.79946161583645636</v>
      </c>
      <c r="P781" s="9">
        <f t="shared" si="623"/>
        <v>0.74673327639813203</v>
      </c>
      <c r="Q781" s="9">
        <f t="shared" si="623"/>
        <v>0.69400493695980781</v>
      </c>
      <c r="R781" s="9">
        <f t="shared" si="623"/>
        <v>0.64127659752148358</v>
      </c>
      <c r="S781" s="9">
        <f t="shared" si="623"/>
        <v>0.97453492231540917</v>
      </c>
      <c r="T781" s="9">
        <f t="shared" si="623"/>
        <v>0.93216383873647835</v>
      </c>
      <c r="U781" s="9">
        <f t="shared" si="623"/>
        <v>0.88979275515754752</v>
      </c>
      <c r="V781" s="9">
        <f t="shared" si="623"/>
        <v>0.8474216715786167</v>
      </c>
      <c r="W781" s="9">
        <f t="shared" si="623"/>
        <v>0.80505058799968587</v>
      </c>
      <c r="X781" s="9">
        <f t="shared" si="623"/>
        <v>0.76267950442075505</v>
      </c>
      <c r="Y781" s="9">
        <f t="shared" si="623"/>
        <v>0.72030842084182423</v>
      </c>
      <c r="Z781" s="9">
        <f t="shared" si="623"/>
        <v>0.6779373372628934</v>
      </c>
      <c r="AA781" s="9">
        <f t="shared" si="623"/>
        <v>0.63556625368396258</v>
      </c>
      <c r="AB781" s="9">
        <f t="shared" si="623"/>
        <v>0.59319517010503175</v>
      </c>
      <c r="AC781" s="9">
        <f t="shared" si="623"/>
        <v>0.55082408652610093</v>
      </c>
      <c r="AD781" s="9">
        <f t="shared" si="623"/>
        <v>0.50845300294717011</v>
      </c>
      <c r="AE781" s="9">
        <f t="shared" si="623"/>
        <v>0.46608191936823928</v>
      </c>
      <c r="AF781" s="9">
        <f t="shared" si="623"/>
        <v>0.42371083578930846</v>
      </c>
      <c r="AG781" s="9">
        <f t="shared" si="623"/>
        <v>0.38133975221037764</v>
      </c>
      <c r="AH781" s="9">
        <f t="shared" si="623"/>
        <v>0.33896866863144681</v>
      </c>
      <c r="AI781" s="9">
        <f t="shared" si="623"/>
        <v>0.29659758505251599</v>
      </c>
      <c r="AJ781" s="9">
        <f t="shared" si="623"/>
        <v>0.25422650147358516</v>
      </c>
      <c r="AK781" s="9">
        <f t="shared" si="623"/>
        <v>0.21185541789465434</v>
      </c>
      <c r="AL781" s="9">
        <f t="shared" si="623"/>
        <v>0.16948433431572352</v>
      </c>
      <c r="AM781" s="9">
        <f t="shared" si="623"/>
        <v>0.12711325073679269</v>
      </c>
    </row>
    <row r="782" spans="1:39" outlineLevel="3">
      <c r="A782" s="11">
        <f>ROW()</f>
        <v>782</v>
      </c>
      <c r="B782" s="343" t="s">
        <v>658</v>
      </c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</row>
    <row r="783" spans="1:39" outlineLevel="3">
      <c r="A783" s="11">
        <f>ROW()</f>
        <v>783</v>
      </c>
      <c r="C783" s="6" t="s">
        <v>2</v>
      </c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9">
        <f t="shared" ref="S783:S790" si="624">(S708+S723+S753)*(S708+S723+S753&lt;0)</f>
        <v>-1.0292933494197789E-2</v>
      </c>
      <c r="T783" s="39"/>
      <c r="U783" s="39"/>
      <c r="V783" s="39"/>
      <c r="W783" s="39"/>
      <c r="X783" s="39"/>
      <c r="Y783" s="9"/>
      <c r="Z783" s="39"/>
      <c r="AA783" s="39"/>
      <c r="AB783" s="39"/>
      <c r="AC783" s="432"/>
      <c r="AD783" s="9"/>
      <c r="AE783" s="39"/>
      <c r="AF783" s="39"/>
      <c r="AG783" s="39"/>
      <c r="AH783" s="430">
        <f t="shared" ref="AH783:AH790" si="625">IF(C738="Non-Depreciable",0,IF(AND(ROUND(AH693,2)=0,AH708&lt;&gt;0),-AH708,IF(ROUND(AH693,2)=1,-(AH708+AH753),0)))</f>
        <v>0</v>
      </c>
      <c r="AI783" s="39"/>
      <c r="AJ783" s="39"/>
      <c r="AK783" s="39"/>
      <c r="AL783" s="39"/>
      <c r="AM783" s="430">
        <f t="shared" ref="AM783:AM790" si="626">IF(H738="Non-Depreciable",0,IF(AND(ROUND(AM693,2)=0,AM708&lt;&gt;0),-AM708,IF(ROUND(AM693,2)=1,-(AM708+AM753),0)))</f>
        <v>0</v>
      </c>
    </row>
    <row r="784" spans="1:39" outlineLevel="3">
      <c r="A784" s="11">
        <f>ROW()</f>
        <v>784</v>
      </c>
      <c r="C784" s="6" t="s">
        <v>3</v>
      </c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9">
        <f t="shared" si="624"/>
        <v>-0.3246189882645133</v>
      </c>
      <c r="T784" s="39"/>
      <c r="U784" s="39"/>
      <c r="V784" s="39"/>
      <c r="W784" s="39"/>
      <c r="X784" s="39"/>
      <c r="Y784" s="9"/>
      <c r="Z784" s="39"/>
      <c r="AA784" s="39"/>
      <c r="AB784" s="39"/>
      <c r="AC784" s="432"/>
      <c r="AD784" s="9"/>
      <c r="AE784" s="39"/>
      <c r="AF784" s="39"/>
      <c r="AG784" s="39"/>
      <c r="AH784" s="430">
        <f t="shared" si="625"/>
        <v>0</v>
      </c>
      <c r="AI784" s="39"/>
      <c r="AJ784" s="39"/>
      <c r="AK784" s="39"/>
      <c r="AL784" s="39"/>
      <c r="AM784" s="430">
        <f t="shared" si="626"/>
        <v>0</v>
      </c>
    </row>
    <row r="785" spans="1:71" outlineLevel="3">
      <c r="A785" s="11">
        <f>ROW()</f>
        <v>785</v>
      </c>
      <c r="C785" s="6" t="s">
        <v>4</v>
      </c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9">
        <f t="shared" si="624"/>
        <v>-5.1074742473538826E-2</v>
      </c>
      <c r="T785" s="39"/>
      <c r="U785" s="39"/>
      <c r="V785" s="39"/>
      <c r="W785" s="39"/>
      <c r="X785" s="39"/>
      <c r="Y785" s="9"/>
      <c r="Z785" s="39"/>
      <c r="AA785" s="39"/>
      <c r="AB785" s="39"/>
      <c r="AC785" s="432"/>
      <c r="AD785" s="9"/>
      <c r="AE785" s="39"/>
      <c r="AF785" s="39"/>
      <c r="AG785" s="39"/>
      <c r="AH785" s="430">
        <f t="shared" si="625"/>
        <v>0</v>
      </c>
      <c r="AI785" s="39"/>
      <c r="AJ785" s="39"/>
      <c r="AK785" s="39"/>
      <c r="AL785" s="39"/>
      <c r="AM785" s="430">
        <f t="shared" si="626"/>
        <v>0</v>
      </c>
    </row>
    <row r="786" spans="1:71" outlineLevel="3">
      <c r="A786" s="11">
        <f>ROW()</f>
        <v>786</v>
      </c>
      <c r="C786" s="6" t="s">
        <v>5</v>
      </c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9">
        <f t="shared" si="624"/>
        <v>0</v>
      </c>
      <c r="T786" s="39"/>
      <c r="U786" s="39"/>
      <c r="V786" s="39"/>
      <c r="W786" s="39"/>
      <c r="X786" s="39"/>
      <c r="Y786" s="9"/>
      <c r="Z786" s="39"/>
      <c r="AA786" s="39"/>
      <c r="AB786" s="39"/>
      <c r="AC786" s="432"/>
      <c r="AD786" s="9"/>
      <c r="AE786" s="39"/>
      <c r="AF786" s="39"/>
      <c r="AG786" s="39"/>
      <c r="AH786" s="430">
        <f t="shared" si="625"/>
        <v>0</v>
      </c>
      <c r="AI786" s="39"/>
      <c r="AJ786" s="39"/>
      <c r="AK786" s="39"/>
      <c r="AL786" s="39"/>
      <c r="AM786" s="430">
        <f t="shared" si="626"/>
        <v>0</v>
      </c>
    </row>
    <row r="787" spans="1:71" outlineLevel="3">
      <c r="A787" s="11">
        <f>ROW()</f>
        <v>787</v>
      </c>
      <c r="C787" s="6" t="s">
        <v>473</v>
      </c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9">
        <f t="shared" si="624"/>
        <v>0</v>
      </c>
      <c r="T787" s="39"/>
      <c r="U787" s="39"/>
      <c r="V787" s="39"/>
      <c r="W787" s="39"/>
      <c r="X787" s="39"/>
      <c r="Y787" s="9"/>
      <c r="Z787" s="39"/>
      <c r="AA787" s="39"/>
      <c r="AB787" s="39"/>
      <c r="AC787" s="432"/>
      <c r="AD787" s="9"/>
      <c r="AE787" s="39"/>
      <c r="AF787" s="39"/>
      <c r="AG787" s="39"/>
      <c r="AH787" s="430">
        <f t="shared" si="625"/>
        <v>0</v>
      </c>
      <c r="AI787" s="39"/>
      <c r="AJ787" s="39"/>
      <c r="AK787" s="39"/>
      <c r="AL787" s="39"/>
      <c r="AM787" s="430">
        <f t="shared" si="626"/>
        <v>0</v>
      </c>
    </row>
    <row r="788" spans="1:71" outlineLevel="3">
      <c r="A788" s="11">
        <f>ROW()</f>
        <v>788</v>
      </c>
      <c r="C788" s="6" t="s">
        <v>474</v>
      </c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9">
        <f t="shared" si="624"/>
        <v>0</v>
      </c>
      <c r="T788" s="39"/>
      <c r="U788" s="39"/>
      <c r="V788" s="39"/>
      <c r="W788" s="39"/>
      <c r="X788" s="39"/>
      <c r="Y788" s="9"/>
      <c r="Z788" s="39"/>
      <c r="AA788" s="39"/>
      <c r="AB788" s="39"/>
      <c r="AC788" s="432"/>
      <c r="AD788" s="9"/>
      <c r="AE788" s="39"/>
      <c r="AF788" s="39"/>
      <c r="AG788" s="39"/>
      <c r="AH788" s="430">
        <f t="shared" si="625"/>
        <v>0</v>
      </c>
      <c r="AI788" s="39"/>
      <c r="AJ788" s="39"/>
      <c r="AK788" s="39"/>
      <c r="AL788" s="39"/>
      <c r="AM788" s="430">
        <f t="shared" si="626"/>
        <v>0</v>
      </c>
    </row>
    <row r="789" spans="1:71" outlineLevel="3">
      <c r="A789" s="11">
        <f>ROW()</f>
        <v>789</v>
      </c>
      <c r="C789" s="6" t="s">
        <v>477</v>
      </c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9">
        <f t="shared" si="624"/>
        <v>0</v>
      </c>
      <c r="T789" s="39"/>
      <c r="U789" s="39"/>
      <c r="V789" s="39"/>
      <c r="W789" s="39"/>
      <c r="X789" s="39"/>
      <c r="Y789" s="9"/>
      <c r="Z789" s="39"/>
      <c r="AA789" s="39"/>
      <c r="AB789" s="39"/>
      <c r="AC789" s="432"/>
      <c r="AD789" s="9"/>
      <c r="AE789" s="39"/>
      <c r="AF789" s="39"/>
      <c r="AG789" s="39"/>
      <c r="AH789" s="430">
        <f t="shared" si="625"/>
        <v>0</v>
      </c>
      <c r="AI789" s="39"/>
      <c r="AJ789" s="39"/>
      <c r="AK789" s="39"/>
      <c r="AL789" s="39"/>
      <c r="AM789" s="430">
        <f t="shared" si="626"/>
        <v>0</v>
      </c>
    </row>
    <row r="790" spans="1:71" outlineLevel="3">
      <c r="A790" s="11">
        <f>ROW()</f>
        <v>790</v>
      </c>
      <c r="C790" s="6" t="s">
        <v>511</v>
      </c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9">
        <f t="shared" si="624"/>
        <v>0</v>
      </c>
      <c r="T790" s="39"/>
      <c r="U790" s="39"/>
      <c r="V790" s="39"/>
      <c r="W790" s="39"/>
      <c r="X790" s="39"/>
      <c r="Y790" s="9"/>
      <c r="Z790" s="39"/>
      <c r="AA790" s="39"/>
      <c r="AB790" s="39"/>
      <c r="AC790" s="432"/>
      <c r="AD790" s="9"/>
      <c r="AE790" s="39"/>
      <c r="AF790" s="39"/>
      <c r="AG790" s="39"/>
      <c r="AH790" s="430">
        <f t="shared" si="625"/>
        <v>0</v>
      </c>
      <c r="AI790" s="39"/>
      <c r="AJ790" s="39"/>
      <c r="AK790" s="39"/>
      <c r="AL790" s="39"/>
      <c r="AM790" s="430">
        <f t="shared" si="626"/>
        <v>0</v>
      </c>
    </row>
    <row r="791" spans="1:71" outlineLevel="3">
      <c r="A791" s="11">
        <f>ROW()</f>
        <v>791</v>
      </c>
      <c r="C791" s="6" t="s">
        <v>655</v>
      </c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9"/>
      <c r="T791" s="39"/>
      <c r="U791" s="39"/>
      <c r="V791" s="39"/>
      <c r="W791" s="39"/>
      <c r="X791" s="39"/>
      <c r="Y791" s="9"/>
      <c r="Z791" s="39"/>
      <c r="AA791" s="39"/>
      <c r="AB791" s="39"/>
      <c r="AC791" s="432"/>
      <c r="AD791" s="9"/>
      <c r="AE791" s="39"/>
      <c r="AF791" s="39"/>
      <c r="AG791" s="39"/>
      <c r="AH791" s="39"/>
      <c r="AI791" s="39"/>
      <c r="AJ791" s="39"/>
      <c r="AK791" s="39"/>
      <c r="AL791" s="39"/>
      <c r="AM791" s="39"/>
    </row>
    <row r="792" spans="1:71" outlineLevel="3">
      <c r="A792" s="11">
        <f>ROW()</f>
        <v>792</v>
      </c>
      <c r="C792" s="6" t="s">
        <v>656</v>
      </c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9"/>
      <c r="T792" s="39"/>
      <c r="U792" s="39"/>
      <c r="V792" s="39"/>
      <c r="W792" s="39"/>
      <c r="X792" s="39"/>
      <c r="Y792" s="9"/>
      <c r="Z792" s="39"/>
      <c r="AA792" s="39"/>
      <c r="AB792" s="39"/>
      <c r="AC792" s="432"/>
      <c r="AD792" s="9"/>
      <c r="AE792" s="39"/>
      <c r="AF792" s="39"/>
      <c r="AG792" s="39"/>
      <c r="AH792" s="39"/>
      <c r="AI792" s="39"/>
      <c r="AJ792" s="39"/>
      <c r="AK792" s="39"/>
      <c r="AL792" s="39"/>
      <c r="AM792" s="39"/>
    </row>
    <row r="793" spans="1:71" outlineLevel="3">
      <c r="A793" s="11">
        <f>ROW()</f>
        <v>793</v>
      </c>
      <c r="C793" s="6" t="s">
        <v>667</v>
      </c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9"/>
      <c r="T793" s="39"/>
      <c r="U793" s="39"/>
      <c r="V793" s="39"/>
      <c r="W793" s="39"/>
      <c r="X793" s="39"/>
      <c r="Y793" s="9"/>
      <c r="Z793" s="39"/>
      <c r="AA793" s="39"/>
      <c r="AB793" s="39"/>
      <c r="AC793" s="432"/>
      <c r="AD793" s="9"/>
      <c r="AE793" s="39"/>
      <c r="AF793" s="39"/>
      <c r="AG793" s="39"/>
      <c r="AH793" s="39"/>
      <c r="AI793" s="39"/>
      <c r="AJ793" s="39"/>
      <c r="AK793" s="39"/>
      <c r="AL793" s="39"/>
      <c r="AM793" s="39"/>
    </row>
    <row r="794" spans="1:71" outlineLevel="3">
      <c r="A794" s="11">
        <f>ROW()</f>
        <v>794</v>
      </c>
      <c r="C794" s="6" t="s">
        <v>212</v>
      </c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9">
        <f t="shared" ref="S794" si="627">(S719+S734+S764)*(S719+S734+S764&lt;0)</f>
        <v>0</v>
      </c>
      <c r="T794" s="39"/>
      <c r="U794" s="39"/>
      <c r="V794" s="39"/>
      <c r="W794" s="39"/>
      <c r="X794" s="39"/>
      <c r="Y794" s="9"/>
      <c r="Z794" s="39"/>
      <c r="AA794" s="39"/>
      <c r="AB794" s="39"/>
      <c r="AC794" s="432"/>
      <c r="AD794" s="9"/>
      <c r="AE794" s="39"/>
      <c r="AF794" s="39"/>
      <c r="AG794" s="39"/>
      <c r="AH794" s="13"/>
      <c r="AI794" s="39"/>
      <c r="AJ794" s="39"/>
      <c r="AK794" s="39"/>
      <c r="AL794" s="39"/>
      <c r="AM794" s="13"/>
    </row>
    <row r="795" spans="1:71" outlineLevel="3">
      <c r="A795" s="11">
        <f>ROW()</f>
        <v>795</v>
      </c>
      <c r="C795" s="30" t="s">
        <v>362</v>
      </c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15">
        <f>(S720+S735+S765)*(S720+S735+S765&lt;0)</f>
        <v>0</v>
      </c>
      <c r="T795" s="90"/>
      <c r="U795" s="90"/>
      <c r="V795" s="90"/>
      <c r="W795" s="90"/>
      <c r="X795" s="90"/>
      <c r="Y795" s="15"/>
      <c r="Z795" s="90"/>
      <c r="AA795" s="90"/>
      <c r="AB795" s="90"/>
      <c r="AC795" s="432"/>
      <c r="AD795" s="9"/>
      <c r="AE795" s="90"/>
      <c r="AF795" s="90"/>
      <c r="AG795" s="90"/>
      <c r="AH795" s="909"/>
      <c r="AI795" s="90"/>
      <c r="AJ795" s="90"/>
      <c r="AK795" s="90"/>
      <c r="AL795" s="90"/>
      <c r="AM795" s="909"/>
    </row>
    <row r="796" spans="1:71" outlineLevel="3" collapsed="1">
      <c r="A796" s="11">
        <f>ROW()</f>
        <v>796</v>
      </c>
      <c r="C796" s="6" t="s">
        <v>1</v>
      </c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9">
        <f t="shared" ref="S796" si="628">SUM(S783:S795)</f>
        <v>-0.38598666423224992</v>
      </c>
      <c r="T796" s="39"/>
      <c r="U796" s="39"/>
      <c r="V796" s="39"/>
      <c r="W796" s="39"/>
      <c r="X796" s="39"/>
      <c r="Y796" s="9"/>
      <c r="Z796" s="39"/>
      <c r="AA796" s="39"/>
      <c r="AB796" s="39"/>
      <c r="AC796" s="512"/>
      <c r="AD796" s="513"/>
      <c r="AE796" s="39"/>
      <c r="AF796" s="39"/>
      <c r="AG796" s="39"/>
      <c r="AH796" s="87">
        <f t="shared" ref="AH796" si="629">SUM(AH783:AH795)</f>
        <v>0</v>
      </c>
      <c r="AI796" s="39"/>
      <c r="AJ796" s="39"/>
      <c r="AK796" s="39"/>
      <c r="AL796" s="39"/>
      <c r="AM796" s="87">
        <f t="shared" ref="AM796" si="630">SUM(AM783:AM795)</f>
        <v>0</v>
      </c>
    </row>
    <row r="797" spans="1:71" outlineLevel="2">
      <c r="A797" s="11">
        <f>ROW()</f>
        <v>797</v>
      </c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</row>
    <row r="798" spans="1:71" s="10" customFormat="1" ht="60" outlineLevel="1">
      <c r="A798" s="324" t="s">
        <v>145</v>
      </c>
      <c r="B798" s="347"/>
      <c r="C798" s="325"/>
      <c r="D798" s="325"/>
      <c r="E798" s="910" t="str">
        <f>E$50</f>
        <v>DBP Principled Approach in 2020 [m$ 31/12/2019]</v>
      </c>
      <c r="F798" s="325"/>
      <c r="G798" s="325"/>
      <c r="H798" s="326"/>
      <c r="I798" s="326"/>
      <c r="J798" s="326"/>
      <c r="K798" s="326"/>
      <c r="L798" s="326"/>
      <c r="M798" s="326"/>
      <c r="N798" s="326"/>
      <c r="O798" s="326"/>
      <c r="P798" s="326"/>
      <c r="Q798" s="326"/>
      <c r="R798" s="326"/>
      <c r="S798" s="326"/>
      <c r="T798" s="326"/>
      <c r="U798" s="326"/>
      <c r="V798" s="326"/>
      <c r="W798" s="326"/>
      <c r="X798" s="326"/>
      <c r="Y798" s="326"/>
      <c r="Z798" s="326"/>
      <c r="AA798" s="326"/>
      <c r="AB798" s="326"/>
      <c r="AC798" s="326"/>
      <c r="AD798" s="326"/>
      <c r="AE798" s="326"/>
      <c r="AF798" s="326"/>
      <c r="AG798" s="326"/>
      <c r="AH798" s="326"/>
      <c r="AI798" s="326"/>
      <c r="AJ798" s="326"/>
      <c r="AK798" s="326"/>
      <c r="AL798" s="326"/>
      <c r="AM798" s="32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</row>
    <row r="799" spans="1:71" outlineLevel="2">
      <c r="A799" s="11">
        <f>ROW()</f>
        <v>799</v>
      </c>
      <c r="B799" s="343" t="s">
        <v>141</v>
      </c>
      <c r="D799" s="39"/>
      <c r="E799" s="39"/>
      <c r="F799" s="39"/>
      <c r="G799" s="39"/>
      <c r="H799" s="39"/>
      <c r="I799" s="39"/>
      <c r="J799" s="156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428">
        <f>IF(Asset!AD$157="","",Asset!AD$157-AD$6)</f>
        <v>42</v>
      </c>
      <c r="AE799" s="39"/>
      <c r="AF799" s="39"/>
      <c r="AG799" s="39"/>
      <c r="AH799" s="39"/>
      <c r="AI799" s="39"/>
      <c r="AJ799" s="39"/>
      <c r="AK799" s="39"/>
      <c r="AL799" s="39"/>
      <c r="AM799" s="39"/>
    </row>
    <row r="800" spans="1:71" outlineLevel="2">
      <c r="A800" s="11">
        <f>ROW()</f>
        <v>800</v>
      </c>
      <c r="C800" s="6" t="s">
        <v>2</v>
      </c>
      <c r="D800" s="39"/>
      <c r="E800" s="922">
        <v>55</v>
      </c>
      <c r="F800" s="39"/>
      <c r="G800" s="39"/>
      <c r="H800" s="39"/>
      <c r="I800" s="9"/>
      <c r="J800" s="39"/>
      <c r="K800" s="163"/>
      <c r="L800" s="163"/>
      <c r="M800" s="9"/>
      <c r="N800" s="162">
        <f>Inputs!$D$64</f>
        <v>70</v>
      </c>
      <c r="O800" s="163">
        <f t="shared" ref="O800:AB807" si="631">MAX(0,N800-1)</f>
        <v>69</v>
      </c>
      <c r="P800" s="163">
        <f t="shared" si="631"/>
        <v>68</v>
      </c>
      <c r="Q800" s="163">
        <f t="shared" si="631"/>
        <v>67</v>
      </c>
      <c r="R800" s="163">
        <f t="shared" si="631"/>
        <v>66</v>
      </c>
      <c r="S800" s="163">
        <f t="shared" si="631"/>
        <v>65</v>
      </c>
      <c r="T800" s="163">
        <f t="shared" si="631"/>
        <v>64</v>
      </c>
      <c r="U800" s="163">
        <f t="shared" si="631"/>
        <v>63</v>
      </c>
      <c r="V800" s="163">
        <f t="shared" si="631"/>
        <v>62</v>
      </c>
      <c r="W800" s="163">
        <f t="shared" si="631"/>
        <v>61</v>
      </c>
      <c r="X800" s="163">
        <f t="shared" si="631"/>
        <v>60</v>
      </c>
      <c r="Y800" s="163">
        <f t="shared" si="631"/>
        <v>59</v>
      </c>
      <c r="Z800" s="163">
        <f t="shared" si="631"/>
        <v>58</v>
      </c>
      <c r="AA800" s="163">
        <f t="shared" si="631"/>
        <v>57</v>
      </c>
      <c r="AB800" s="163">
        <f t="shared" si="631"/>
        <v>56</v>
      </c>
      <c r="AC800" s="911">
        <f>$E800</f>
        <v>55</v>
      </c>
      <c r="AD800" s="912">
        <f>IF(AC800&gt;0,IF(AD$160="",AC800-1,MIN(AC800-1,AD$160)),0)</f>
        <v>42</v>
      </c>
      <c r="AE800" s="163">
        <f t="shared" ref="AE800:AM808" si="632">MAX(0,AD800-1)</f>
        <v>41</v>
      </c>
      <c r="AF800" s="163">
        <f t="shared" si="632"/>
        <v>40</v>
      </c>
      <c r="AG800" s="163">
        <f t="shared" si="632"/>
        <v>39</v>
      </c>
      <c r="AH800" s="163">
        <f t="shared" si="632"/>
        <v>38</v>
      </c>
      <c r="AI800" s="163">
        <f t="shared" si="632"/>
        <v>37</v>
      </c>
      <c r="AJ800" s="163">
        <f t="shared" si="632"/>
        <v>36</v>
      </c>
      <c r="AK800" s="163">
        <f t="shared" si="632"/>
        <v>35</v>
      </c>
      <c r="AL800" s="163">
        <f t="shared" si="632"/>
        <v>34</v>
      </c>
      <c r="AM800" s="163">
        <f t="shared" si="632"/>
        <v>33</v>
      </c>
    </row>
    <row r="801" spans="1:39" outlineLevel="2">
      <c r="A801" s="11">
        <f>ROW()</f>
        <v>801</v>
      </c>
      <c r="C801" s="6" t="s">
        <v>3</v>
      </c>
      <c r="D801" s="39"/>
      <c r="E801" s="922">
        <v>15</v>
      </c>
      <c r="F801" s="39"/>
      <c r="G801" s="39"/>
      <c r="H801" s="39"/>
      <c r="I801" s="9"/>
      <c r="J801" s="39"/>
      <c r="K801" s="163"/>
      <c r="L801" s="163"/>
      <c r="M801" s="9"/>
      <c r="N801" s="162">
        <f>Inputs!$D$65</f>
        <v>30</v>
      </c>
      <c r="O801" s="163">
        <f t="shared" si="631"/>
        <v>29</v>
      </c>
      <c r="P801" s="163">
        <f t="shared" si="631"/>
        <v>28</v>
      </c>
      <c r="Q801" s="163">
        <f t="shared" si="631"/>
        <v>27</v>
      </c>
      <c r="R801" s="163">
        <f t="shared" si="631"/>
        <v>26</v>
      </c>
      <c r="S801" s="163">
        <f t="shared" si="631"/>
        <v>25</v>
      </c>
      <c r="T801" s="163">
        <f t="shared" si="631"/>
        <v>24</v>
      </c>
      <c r="U801" s="163">
        <f t="shared" si="631"/>
        <v>23</v>
      </c>
      <c r="V801" s="163">
        <f t="shared" si="631"/>
        <v>22</v>
      </c>
      <c r="W801" s="163">
        <f t="shared" si="631"/>
        <v>21</v>
      </c>
      <c r="X801" s="163">
        <f t="shared" si="631"/>
        <v>20</v>
      </c>
      <c r="Y801" s="163">
        <f t="shared" si="631"/>
        <v>19</v>
      </c>
      <c r="Z801" s="163">
        <f t="shared" si="631"/>
        <v>18</v>
      </c>
      <c r="AA801" s="163">
        <f t="shared" si="631"/>
        <v>17</v>
      </c>
      <c r="AB801" s="163">
        <f t="shared" si="631"/>
        <v>16</v>
      </c>
      <c r="AC801" s="911">
        <f t="shared" ref="AC801:AC812" si="633">$E801</f>
        <v>15</v>
      </c>
      <c r="AD801" s="912">
        <f>IF(AC801&gt;0,IF(AD$160="",AC801-1,MIN(AC801-1,AD$160)),0)</f>
        <v>14</v>
      </c>
      <c r="AE801" s="163">
        <f t="shared" si="632"/>
        <v>13</v>
      </c>
      <c r="AF801" s="163">
        <f t="shared" si="632"/>
        <v>12</v>
      </c>
      <c r="AG801" s="163">
        <f t="shared" si="632"/>
        <v>11</v>
      </c>
      <c r="AH801" s="163">
        <f t="shared" si="632"/>
        <v>10</v>
      </c>
      <c r="AI801" s="163">
        <f t="shared" si="632"/>
        <v>9</v>
      </c>
      <c r="AJ801" s="163">
        <f t="shared" si="632"/>
        <v>8</v>
      </c>
      <c r="AK801" s="163">
        <f t="shared" si="632"/>
        <v>7</v>
      </c>
      <c r="AL801" s="163">
        <f t="shared" si="632"/>
        <v>6</v>
      </c>
      <c r="AM801" s="163">
        <f t="shared" si="632"/>
        <v>5</v>
      </c>
    </row>
    <row r="802" spans="1:39" outlineLevel="2">
      <c r="A802" s="11">
        <f>ROW()</f>
        <v>802</v>
      </c>
      <c r="C802" s="6" t="s">
        <v>4</v>
      </c>
      <c r="D802" s="39"/>
      <c r="E802" s="922">
        <v>15</v>
      </c>
      <c r="F802" s="39"/>
      <c r="G802" s="39"/>
      <c r="H802" s="39"/>
      <c r="I802" s="9"/>
      <c r="J802" s="39"/>
      <c r="K802" s="163"/>
      <c r="L802" s="163"/>
      <c r="M802" s="9"/>
      <c r="N802" s="162">
        <f>Inputs!$D$66</f>
        <v>50</v>
      </c>
      <c r="O802" s="163">
        <f t="shared" si="631"/>
        <v>49</v>
      </c>
      <c r="P802" s="163">
        <f t="shared" si="631"/>
        <v>48</v>
      </c>
      <c r="Q802" s="163">
        <f t="shared" si="631"/>
        <v>47</v>
      </c>
      <c r="R802" s="163">
        <f t="shared" si="631"/>
        <v>46</v>
      </c>
      <c r="S802" s="163">
        <f t="shared" si="631"/>
        <v>45</v>
      </c>
      <c r="T802" s="163">
        <f t="shared" si="631"/>
        <v>44</v>
      </c>
      <c r="U802" s="163">
        <f t="shared" si="631"/>
        <v>43</v>
      </c>
      <c r="V802" s="163">
        <f t="shared" si="631"/>
        <v>42</v>
      </c>
      <c r="W802" s="163">
        <f t="shared" si="631"/>
        <v>41</v>
      </c>
      <c r="X802" s="163">
        <f t="shared" si="631"/>
        <v>40</v>
      </c>
      <c r="Y802" s="163">
        <f t="shared" si="631"/>
        <v>39</v>
      </c>
      <c r="Z802" s="163">
        <f t="shared" si="631"/>
        <v>38</v>
      </c>
      <c r="AA802" s="163">
        <f t="shared" si="631"/>
        <v>37</v>
      </c>
      <c r="AB802" s="163">
        <f t="shared" si="631"/>
        <v>36</v>
      </c>
      <c r="AC802" s="911">
        <f t="shared" si="633"/>
        <v>15</v>
      </c>
      <c r="AD802" s="913">
        <f>IF(AD799="",MAX(0,AC802-1),Inputs!$D$82-(AC$6-LEFT($A798,4)))</f>
        <v>14</v>
      </c>
      <c r="AE802" s="163">
        <f t="shared" si="632"/>
        <v>13</v>
      </c>
      <c r="AF802" s="163">
        <f t="shared" si="632"/>
        <v>12</v>
      </c>
      <c r="AG802" s="163">
        <f t="shared" si="632"/>
        <v>11</v>
      </c>
      <c r="AH802" s="163">
        <f t="shared" si="632"/>
        <v>10</v>
      </c>
      <c r="AI802" s="163">
        <f t="shared" si="632"/>
        <v>9</v>
      </c>
      <c r="AJ802" s="163">
        <f t="shared" si="632"/>
        <v>8</v>
      </c>
      <c r="AK802" s="163">
        <f t="shared" si="632"/>
        <v>7</v>
      </c>
      <c r="AL802" s="163">
        <f t="shared" si="632"/>
        <v>6</v>
      </c>
      <c r="AM802" s="163">
        <f t="shared" si="632"/>
        <v>5</v>
      </c>
    </row>
    <row r="803" spans="1:39" outlineLevel="2">
      <c r="A803" s="11">
        <f>ROW()</f>
        <v>803</v>
      </c>
      <c r="C803" s="6" t="s">
        <v>5</v>
      </c>
      <c r="D803" s="39"/>
      <c r="E803" s="922">
        <v>15</v>
      </c>
      <c r="F803" s="39"/>
      <c r="G803" s="39"/>
      <c r="H803" s="39"/>
      <c r="I803" s="9"/>
      <c r="J803" s="39"/>
      <c r="K803" s="163"/>
      <c r="L803" s="163"/>
      <c r="M803" s="9"/>
      <c r="N803" s="162">
        <f>Inputs!$D$67</f>
        <v>30</v>
      </c>
      <c r="O803" s="163">
        <f t="shared" si="631"/>
        <v>29</v>
      </c>
      <c r="P803" s="163">
        <f t="shared" si="631"/>
        <v>28</v>
      </c>
      <c r="Q803" s="163">
        <f t="shared" si="631"/>
        <v>27</v>
      </c>
      <c r="R803" s="163">
        <f t="shared" si="631"/>
        <v>26</v>
      </c>
      <c r="S803" s="163">
        <f t="shared" si="631"/>
        <v>25</v>
      </c>
      <c r="T803" s="163">
        <f t="shared" si="631"/>
        <v>24</v>
      </c>
      <c r="U803" s="163">
        <f t="shared" si="631"/>
        <v>23</v>
      </c>
      <c r="V803" s="163">
        <f t="shared" si="631"/>
        <v>22</v>
      </c>
      <c r="W803" s="163">
        <f t="shared" si="631"/>
        <v>21</v>
      </c>
      <c r="X803" s="163">
        <f t="shared" si="631"/>
        <v>20</v>
      </c>
      <c r="Y803" s="163">
        <f t="shared" si="631"/>
        <v>19</v>
      </c>
      <c r="Z803" s="163">
        <f t="shared" si="631"/>
        <v>18</v>
      </c>
      <c r="AA803" s="163">
        <f t="shared" si="631"/>
        <v>17</v>
      </c>
      <c r="AB803" s="163">
        <f t="shared" si="631"/>
        <v>16</v>
      </c>
      <c r="AC803" s="911">
        <f t="shared" si="633"/>
        <v>15</v>
      </c>
      <c r="AD803" s="912">
        <f>IF(AC803&gt;0,IF(AD$160="",AC803-1,MIN(AC803-1,AD$160)),0)</f>
        <v>14</v>
      </c>
      <c r="AE803" s="163">
        <f t="shared" si="632"/>
        <v>13</v>
      </c>
      <c r="AF803" s="163">
        <f t="shared" si="632"/>
        <v>12</v>
      </c>
      <c r="AG803" s="163">
        <f t="shared" si="632"/>
        <v>11</v>
      </c>
      <c r="AH803" s="163">
        <f t="shared" si="632"/>
        <v>10</v>
      </c>
      <c r="AI803" s="163">
        <f t="shared" si="632"/>
        <v>9</v>
      </c>
      <c r="AJ803" s="163">
        <f t="shared" si="632"/>
        <v>8</v>
      </c>
      <c r="AK803" s="163">
        <f t="shared" si="632"/>
        <v>7</v>
      </c>
      <c r="AL803" s="163">
        <f t="shared" si="632"/>
        <v>6</v>
      </c>
      <c r="AM803" s="163">
        <f t="shared" si="632"/>
        <v>5</v>
      </c>
    </row>
    <row r="804" spans="1:39" outlineLevel="2">
      <c r="A804" s="11">
        <f>ROW()</f>
        <v>804</v>
      </c>
      <c r="C804" s="6" t="s">
        <v>473</v>
      </c>
      <c r="D804" s="39"/>
      <c r="E804" s="922">
        <v>0</v>
      </c>
      <c r="F804" s="39"/>
      <c r="G804" s="39"/>
      <c r="H804" s="39"/>
      <c r="I804" s="9"/>
      <c r="J804" s="39"/>
      <c r="K804" s="163"/>
      <c r="L804" s="163"/>
      <c r="M804" s="9"/>
      <c r="N804" s="162">
        <f>Inputs!$D$68</f>
        <v>0</v>
      </c>
      <c r="O804" s="163">
        <f>MAX(0,N804-1)</f>
        <v>0</v>
      </c>
      <c r="P804" s="163">
        <f t="shared" si="631"/>
        <v>0</v>
      </c>
      <c r="Q804" s="163">
        <f t="shared" si="631"/>
        <v>0</v>
      </c>
      <c r="R804" s="163">
        <f t="shared" si="631"/>
        <v>0</v>
      </c>
      <c r="S804" s="163">
        <f t="shared" si="631"/>
        <v>0</v>
      </c>
      <c r="T804" s="163">
        <f t="shared" si="631"/>
        <v>0</v>
      </c>
      <c r="U804" s="163">
        <f t="shared" si="631"/>
        <v>0</v>
      </c>
      <c r="V804" s="163">
        <f t="shared" si="631"/>
        <v>0</v>
      </c>
      <c r="W804" s="163">
        <f t="shared" si="631"/>
        <v>0</v>
      </c>
      <c r="X804" s="163">
        <f t="shared" si="631"/>
        <v>0</v>
      </c>
      <c r="Y804" s="163">
        <f t="shared" si="631"/>
        <v>0</v>
      </c>
      <c r="Z804" s="163">
        <f t="shared" si="631"/>
        <v>0</v>
      </c>
      <c r="AA804" s="163">
        <f t="shared" si="631"/>
        <v>0</v>
      </c>
      <c r="AB804" s="163">
        <f t="shared" si="631"/>
        <v>0</v>
      </c>
      <c r="AC804" s="911">
        <f t="shared" si="633"/>
        <v>0</v>
      </c>
      <c r="AD804" s="163">
        <f t="shared" ref="AD804:AD806" si="634">MAX(0,AC804-1)</f>
        <v>0</v>
      </c>
      <c r="AE804" s="163">
        <f t="shared" si="632"/>
        <v>0</v>
      </c>
      <c r="AF804" s="163">
        <f t="shared" si="632"/>
        <v>0</v>
      </c>
      <c r="AG804" s="163">
        <f t="shared" si="632"/>
        <v>0</v>
      </c>
      <c r="AH804" s="163">
        <f t="shared" si="632"/>
        <v>0</v>
      </c>
      <c r="AI804" s="163">
        <f t="shared" si="632"/>
        <v>0</v>
      </c>
      <c r="AJ804" s="163">
        <f t="shared" si="632"/>
        <v>0</v>
      </c>
      <c r="AK804" s="163">
        <f t="shared" si="632"/>
        <v>0</v>
      </c>
      <c r="AL804" s="163">
        <f t="shared" si="632"/>
        <v>0</v>
      </c>
      <c r="AM804" s="163">
        <f t="shared" si="632"/>
        <v>0</v>
      </c>
    </row>
    <row r="805" spans="1:39" outlineLevel="2">
      <c r="A805" s="11">
        <f>ROW()</f>
        <v>805</v>
      </c>
      <c r="C805" s="6" t="s">
        <v>474</v>
      </c>
      <c r="D805" s="39"/>
      <c r="E805" s="922">
        <v>0</v>
      </c>
      <c r="F805" s="39"/>
      <c r="G805" s="39"/>
      <c r="H805" s="39"/>
      <c r="I805" s="9"/>
      <c r="J805" s="39"/>
      <c r="K805" s="163"/>
      <c r="L805" s="163"/>
      <c r="M805" s="9"/>
      <c r="N805" s="162">
        <f>Inputs!$D$69</f>
        <v>0</v>
      </c>
      <c r="O805" s="163">
        <f t="shared" ref="O805:O807" si="635">MAX(0,N805-1)</f>
        <v>0</v>
      </c>
      <c r="P805" s="163">
        <f t="shared" si="631"/>
        <v>0</v>
      </c>
      <c r="Q805" s="163">
        <f t="shared" si="631"/>
        <v>0</v>
      </c>
      <c r="R805" s="163">
        <f t="shared" si="631"/>
        <v>0</v>
      </c>
      <c r="S805" s="163">
        <f t="shared" si="631"/>
        <v>0</v>
      </c>
      <c r="T805" s="163">
        <f t="shared" si="631"/>
        <v>0</v>
      </c>
      <c r="U805" s="163">
        <f t="shared" si="631"/>
        <v>0</v>
      </c>
      <c r="V805" s="163">
        <f t="shared" si="631"/>
        <v>0</v>
      </c>
      <c r="W805" s="163">
        <f t="shared" si="631"/>
        <v>0</v>
      </c>
      <c r="X805" s="163">
        <f t="shared" si="631"/>
        <v>0</v>
      </c>
      <c r="Y805" s="163">
        <f t="shared" si="631"/>
        <v>0</v>
      </c>
      <c r="Z805" s="163">
        <f t="shared" si="631"/>
        <v>0</v>
      </c>
      <c r="AA805" s="163">
        <f t="shared" si="631"/>
        <v>0</v>
      </c>
      <c r="AB805" s="163">
        <f t="shared" si="631"/>
        <v>0</v>
      </c>
      <c r="AC805" s="911">
        <f t="shared" si="633"/>
        <v>0</v>
      </c>
      <c r="AD805" s="163">
        <f t="shared" si="634"/>
        <v>0</v>
      </c>
      <c r="AE805" s="163">
        <f t="shared" si="632"/>
        <v>0</v>
      </c>
      <c r="AF805" s="163">
        <f t="shared" si="632"/>
        <v>0</v>
      </c>
      <c r="AG805" s="163">
        <f t="shared" si="632"/>
        <v>0</v>
      </c>
      <c r="AH805" s="163">
        <f t="shared" si="632"/>
        <v>0</v>
      </c>
      <c r="AI805" s="163">
        <f t="shared" si="632"/>
        <v>0</v>
      </c>
      <c r="AJ805" s="163">
        <f t="shared" si="632"/>
        <v>0</v>
      </c>
      <c r="AK805" s="163">
        <f t="shared" si="632"/>
        <v>0</v>
      </c>
      <c r="AL805" s="163">
        <f t="shared" si="632"/>
        <v>0</v>
      </c>
      <c r="AM805" s="163">
        <f t="shared" si="632"/>
        <v>0</v>
      </c>
    </row>
    <row r="806" spans="1:39" outlineLevel="2">
      <c r="A806" s="11">
        <f>ROW()</f>
        <v>806</v>
      </c>
      <c r="C806" s="6" t="s">
        <v>477</v>
      </c>
      <c r="D806" s="39"/>
      <c r="E806" s="922">
        <v>0</v>
      </c>
      <c r="F806" s="39"/>
      <c r="G806" s="39"/>
      <c r="H806" s="39"/>
      <c r="I806" s="9"/>
      <c r="J806" s="39"/>
      <c r="K806" s="163"/>
      <c r="L806" s="163"/>
      <c r="M806" s="9"/>
      <c r="N806" s="162">
        <f>Inputs!$D$70</f>
        <v>0</v>
      </c>
      <c r="O806" s="163">
        <f t="shared" si="635"/>
        <v>0</v>
      </c>
      <c r="P806" s="163">
        <f t="shared" si="631"/>
        <v>0</v>
      </c>
      <c r="Q806" s="163">
        <f t="shared" si="631"/>
        <v>0</v>
      </c>
      <c r="R806" s="163">
        <f t="shared" si="631"/>
        <v>0</v>
      </c>
      <c r="S806" s="163">
        <f t="shared" si="631"/>
        <v>0</v>
      </c>
      <c r="T806" s="163">
        <f t="shared" si="631"/>
        <v>0</v>
      </c>
      <c r="U806" s="163">
        <f t="shared" si="631"/>
        <v>0</v>
      </c>
      <c r="V806" s="163">
        <f t="shared" si="631"/>
        <v>0</v>
      </c>
      <c r="W806" s="163">
        <f t="shared" si="631"/>
        <v>0</v>
      </c>
      <c r="X806" s="163">
        <f t="shared" si="631"/>
        <v>0</v>
      </c>
      <c r="Y806" s="163">
        <f t="shared" si="631"/>
        <v>0</v>
      </c>
      <c r="Z806" s="163">
        <f t="shared" si="631"/>
        <v>0</v>
      </c>
      <c r="AA806" s="163">
        <f t="shared" si="631"/>
        <v>0</v>
      </c>
      <c r="AB806" s="163">
        <f t="shared" si="631"/>
        <v>0</v>
      </c>
      <c r="AC806" s="911">
        <f t="shared" si="633"/>
        <v>0</v>
      </c>
      <c r="AD806" s="163">
        <f t="shared" si="634"/>
        <v>0</v>
      </c>
      <c r="AE806" s="163">
        <f t="shared" si="632"/>
        <v>0</v>
      </c>
      <c r="AF806" s="163">
        <f t="shared" si="632"/>
        <v>0</v>
      </c>
      <c r="AG806" s="163">
        <f t="shared" si="632"/>
        <v>0</v>
      </c>
      <c r="AH806" s="163">
        <f t="shared" si="632"/>
        <v>0</v>
      </c>
      <c r="AI806" s="163">
        <f t="shared" si="632"/>
        <v>0</v>
      </c>
      <c r="AJ806" s="163">
        <f t="shared" si="632"/>
        <v>0</v>
      </c>
      <c r="AK806" s="163">
        <f t="shared" si="632"/>
        <v>0</v>
      </c>
      <c r="AL806" s="163">
        <f t="shared" si="632"/>
        <v>0</v>
      </c>
      <c r="AM806" s="163">
        <f t="shared" si="632"/>
        <v>0</v>
      </c>
    </row>
    <row r="807" spans="1:39" outlineLevel="2">
      <c r="A807" s="11">
        <f>ROW()</f>
        <v>807</v>
      </c>
      <c r="C807" s="6" t="s">
        <v>511</v>
      </c>
      <c r="D807" s="39"/>
      <c r="E807" s="922">
        <v>15</v>
      </c>
      <c r="F807" s="39"/>
      <c r="G807" s="39"/>
      <c r="H807" s="39"/>
      <c r="I807" s="9"/>
      <c r="J807" s="39"/>
      <c r="K807" s="163"/>
      <c r="L807" s="163"/>
      <c r="M807" s="9"/>
      <c r="N807" s="162">
        <f>Inputs!$D$71</f>
        <v>30</v>
      </c>
      <c r="O807" s="163">
        <f t="shared" si="635"/>
        <v>29</v>
      </c>
      <c r="P807" s="163">
        <f t="shared" si="631"/>
        <v>28</v>
      </c>
      <c r="Q807" s="163">
        <f t="shared" si="631"/>
        <v>27</v>
      </c>
      <c r="R807" s="163">
        <f t="shared" si="631"/>
        <v>26</v>
      </c>
      <c r="S807" s="163">
        <f t="shared" si="631"/>
        <v>25</v>
      </c>
      <c r="T807" s="163">
        <f t="shared" si="631"/>
        <v>24</v>
      </c>
      <c r="U807" s="163">
        <f t="shared" si="631"/>
        <v>23</v>
      </c>
      <c r="V807" s="163">
        <f t="shared" si="631"/>
        <v>22</v>
      </c>
      <c r="W807" s="163">
        <f t="shared" si="631"/>
        <v>21</v>
      </c>
      <c r="X807" s="163">
        <f t="shared" si="631"/>
        <v>20</v>
      </c>
      <c r="Y807" s="163">
        <f t="shared" si="631"/>
        <v>19</v>
      </c>
      <c r="Z807" s="163">
        <f t="shared" si="631"/>
        <v>18</v>
      </c>
      <c r="AA807" s="163">
        <f t="shared" si="631"/>
        <v>17</v>
      </c>
      <c r="AB807" s="163">
        <f t="shared" si="631"/>
        <v>16</v>
      </c>
      <c r="AC807" s="911">
        <f t="shared" si="633"/>
        <v>15</v>
      </c>
      <c r="AD807" s="914">
        <f>Inputs!$D$87-(Inputs!$G$71-AC807+1)</f>
        <v>34</v>
      </c>
      <c r="AE807" s="163">
        <f t="shared" si="632"/>
        <v>33</v>
      </c>
      <c r="AF807" s="163">
        <f t="shared" si="632"/>
        <v>32</v>
      </c>
      <c r="AG807" s="163">
        <f t="shared" si="632"/>
        <v>31</v>
      </c>
      <c r="AH807" s="163">
        <f t="shared" si="632"/>
        <v>30</v>
      </c>
      <c r="AI807" s="163">
        <f t="shared" si="632"/>
        <v>29</v>
      </c>
      <c r="AJ807" s="163">
        <f t="shared" si="632"/>
        <v>28</v>
      </c>
      <c r="AK807" s="163">
        <f t="shared" si="632"/>
        <v>27</v>
      </c>
      <c r="AL807" s="163">
        <f t="shared" si="632"/>
        <v>26</v>
      </c>
      <c r="AM807" s="163">
        <f t="shared" si="632"/>
        <v>25</v>
      </c>
    </row>
    <row r="808" spans="1:39" outlineLevel="2">
      <c r="A808" s="11">
        <f>ROW()</f>
        <v>808</v>
      </c>
      <c r="C808" s="6" t="s">
        <v>655</v>
      </c>
      <c r="D808" s="39"/>
      <c r="E808" s="922"/>
      <c r="F808" s="39"/>
      <c r="G808" s="39"/>
      <c r="H808" s="39"/>
      <c r="I808" s="9"/>
      <c r="J808" s="39"/>
      <c r="K808" s="163"/>
      <c r="L808" s="163"/>
      <c r="M808" s="9"/>
      <c r="N808" s="162"/>
      <c r="O808" s="163"/>
      <c r="P808" s="163"/>
      <c r="Q808" s="163"/>
      <c r="R808" s="163"/>
      <c r="S808" s="163"/>
      <c r="T808" s="163"/>
      <c r="U808" s="163"/>
      <c r="V808" s="163"/>
      <c r="W808" s="163"/>
      <c r="X808" s="163"/>
      <c r="Y808" s="163"/>
      <c r="Z808" s="163"/>
      <c r="AA808" s="163"/>
      <c r="AB808" s="163"/>
      <c r="AC808" s="911"/>
      <c r="AD808" s="163"/>
      <c r="AE808" s="163"/>
      <c r="AF808" s="163"/>
      <c r="AG808" s="163"/>
      <c r="AH808" s="163"/>
      <c r="AI808" s="915">
        <f>Inputs!$D$88</f>
        <v>5</v>
      </c>
      <c r="AJ808" s="163">
        <f t="shared" si="632"/>
        <v>4</v>
      </c>
      <c r="AK808" s="163">
        <f t="shared" si="632"/>
        <v>3</v>
      </c>
      <c r="AL808" s="163">
        <f t="shared" si="632"/>
        <v>2</v>
      </c>
      <c r="AM808" s="163">
        <f t="shared" si="632"/>
        <v>1</v>
      </c>
    </row>
    <row r="809" spans="1:39" outlineLevel="2">
      <c r="A809" s="11">
        <f>ROW()</f>
        <v>809</v>
      </c>
      <c r="C809" s="6" t="s">
        <v>656</v>
      </c>
      <c r="D809" s="39"/>
      <c r="E809" s="922"/>
      <c r="F809" s="39"/>
      <c r="G809" s="39"/>
      <c r="H809" s="39"/>
      <c r="I809" s="9"/>
      <c r="J809" s="39"/>
      <c r="K809" s="163"/>
      <c r="L809" s="163"/>
      <c r="M809" s="9"/>
      <c r="N809" s="162"/>
      <c r="O809" s="163"/>
      <c r="P809" s="163"/>
      <c r="Q809" s="163"/>
      <c r="R809" s="163"/>
      <c r="S809" s="163"/>
      <c r="T809" s="163"/>
      <c r="U809" s="163"/>
      <c r="V809" s="163"/>
      <c r="W809" s="163"/>
      <c r="X809" s="163"/>
      <c r="Y809" s="163"/>
      <c r="Z809" s="163"/>
      <c r="AA809" s="163"/>
      <c r="AB809" s="163"/>
      <c r="AC809" s="911"/>
      <c r="AD809" s="163"/>
      <c r="AE809" s="163"/>
      <c r="AF809" s="163"/>
      <c r="AG809" s="163"/>
      <c r="AH809" s="163"/>
      <c r="AI809" s="163"/>
      <c r="AJ809" s="163"/>
      <c r="AK809" s="163"/>
      <c r="AL809" s="163"/>
      <c r="AM809" s="163"/>
    </row>
    <row r="810" spans="1:39" outlineLevel="2">
      <c r="A810" s="11">
        <f>ROW()</f>
        <v>810</v>
      </c>
      <c r="C810" s="6" t="s">
        <v>667</v>
      </c>
      <c r="D810" s="39"/>
      <c r="E810" s="922"/>
      <c r="F810" s="39"/>
      <c r="G810" s="39"/>
      <c r="H810" s="39"/>
      <c r="I810" s="9"/>
      <c r="J810" s="39"/>
      <c r="K810" s="163"/>
      <c r="L810" s="163"/>
      <c r="M810" s="9"/>
      <c r="N810" s="162"/>
      <c r="O810" s="163"/>
      <c r="P810" s="163"/>
      <c r="Q810" s="163"/>
      <c r="R810" s="163"/>
      <c r="S810" s="163"/>
      <c r="T810" s="163"/>
      <c r="U810" s="163"/>
      <c r="V810" s="163"/>
      <c r="W810" s="163"/>
      <c r="X810" s="163"/>
      <c r="Y810" s="163"/>
      <c r="Z810" s="163"/>
      <c r="AA810" s="163"/>
      <c r="AB810" s="163"/>
      <c r="AC810" s="911"/>
      <c r="AD810" s="163"/>
      <c r="AE810" s="163"/>
      <c r="AF810" s="163"/>
      <c r="AG810" s="163"/>
      <c r="AH810" s="163"/>
      <c r="AI810" s="163"/>
      <c r="AJ810" s="163"/>
      <c r="AK810" s="163"/>
      <c r="AL810" s="163"/>
      <c r="AM810" s="163"/>
    </row>
    <row r="811" spans="1:39" outlineLevel="2">
      <c r="A811" s="11">
        <f>ROW()</f>
        <v>811</v>
      </c>
      <c r="C811" s="6" t="s">
        <v>212</v>
      </c>
      <c r="D811" s="39"/>
      <c r="E811" s="922">
        <v>0</v>
      </c>
      <c r="F811" s="39"/>
      <c r="G811" s="39"/>
      <c r="H811" s="39"/>
      <c r="I811" s="13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04">
        <f t="shared" si="633"/>
        <v>0</v>
      </c>
      <c r="AD811" s="9"/>
      <c r="AE811" s="9"/>
      <c r="AF811" s="9"/>
      <c r="AG811" s="9"/>
      <c r="AH811" s="9"/>
      <c r="AI811" s="9"/>
      <c r="AJ811" s="9"/>
      <c r="AK811" s="9"/>
      <c r="AL811" s="9"/>
      <c r="AM811" s="9"/>
    </row>
    <row r="812" spans="1:39" outlineLevel="2">
      <c r="A812" s="11">
        <f>ROW()</f>
        <v>812</v>
      </c>
      <c r="C812" s="30" t="s">
        <v>362</v>
      </c>
      <c r="D812" s="90"/>
      <c r="E812" s="923">
        <v>47.598995281445561</v>
      </c>
      <c r="F812" s="90"/>
      <c r="G812" s="90"/>
      <c r="H812" s="90"/>
      <c r="I812" s="15"/>
      <c r="J812" s="90"/>
      <c r="K812" s="15"/>
      <c r="L812" s="15"/>
      <c r="M812" s="15"/>
      <c r="N812" s="166">
        <f>Inputs!$D$76</f>
        <v>62.598995281445561</v>
      </c>
      <c r="O812" s="90">
        <f t="shared" ref="O812:AB812" si="636">MAX(0,N812-1)</f>
        <v>61.598995281445561</v>
      </c>
      <c r="P812" s="90">
        <f t="shared" si="636"/>
        <v>60.598995281445561</v>
      </c>
      <c r="Q812" s="90">
        <f t="shared" si="636"/>
        <v>59.598995281445561</v>
      </c>
      <c r="R812" s="90">
        <f t="shared" si="636"/>
        <v>58.598995281445561</v>
      </c>
      <c r="S812" s="90">
        <f t="shared" si="636"/>
        <v>57.598995281445561</v>
      </c>
      <c r="T812" s="90">
        <f t="shared" si="636"/>
        <v>56.598995281445561</v>
      </c>
      <c r="U812" s="90">
        <f t="shared" si="636"/>
        <v>55.598995281445561</v>
      </c>
      <c r="V812" s="90">
        <f t="shared" si="636"/>
        <v>54.598995281445561</v>
      </c>
      <c r="W812" s="90">
        <f t="shared" si="636"/>
        <v>53.598995281445561</v>
      </c>
      <c r="X812" s="90">
        <f t="shared" si="636"/>
        <v>52.598995281445561</v>
      </c>
      <c r="Y812" s="90">
        <f t="shared" si="636"/>
        <v>51.598995281445561</v>
      </c>
      <c r="Z812" s="90">
        <f t="shared" si="636"/>
        <v>50.598995281445561</v>
      </c>
      <c r="AA812" s="90">
        <f t="shared" si="636"/>
        <v>49.598995281445561</v>
      </c>
      <c r="AB812" s="90">
        <f t="shared" si="636"/>
        <v>48.598995281445561</v>
      </c>
      <c r="AC812" s="916">
        <f t="shared" si="633"/>
        <v>47.598995281445561</v>
      </c>
      <c r="AD812" s="917">
        <f>IF(AC812&gt;0,IF(AD$160="",AC812-1,MIN(AC812-1,AD$160)),0)</f>
        <v>42</v>
      </c>
      <c r="AE812" s="90">
        <f t="shared" ref="AE812:AM812" si="637">MAX(0,AD812-1)</f>
        <v>41</v>
      </c>
      <c r="AF812" s="90">
        <f t="shared" si="637"/>
        <v>40</v>
      </c>
      <c r="AG812" s="90">
        <f t="shared" si="637"/>
        <v>39</v>
      </c>
      <c r="AH812" s="90">
        <f t="shared" si="637"/>
        <v>38</v>
      </c>
      <c r="AI812" s="90">
        <f t="shared" si="637"/>
        <v>37</v>
      </c>
      <c r="AJ812" s="90">
        <f t="shared" si="637"/>
        <v>36</v>
      </c>
      <c r="AK812" s="90">
        <f t="shared" si="637"/>
        <v>35</v>
      </c>
      <c r="AL812" s="90">
        <f t="shared" si="637"/>
        <v>34</v>
      </c>
      <c r="AM812" s="90">
        <f t="shared" si="637"/>
        <v>33</v>
      </c>
    </row>
    <row r="813" spans="1:39" outlineLevel="2">
      <c r="A813" s="11">
        <f>ROW()</f>
        <v>813</v>
      </c>
      <c r="D813" s="39"/>
      <c r="E813" s="39"/>
      <c r="F813" s="39"/>
      <c r="G813" s="39"/>
      <c r="H813" s="3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</row>
    <row r="814" spans="1:39" outlineLevel="2">
      <c r="A814" s="11">
        <f>ROW()</f>
        <v>814</v>
      </c>
      <c r="B814" s="343" t="s">
        <v>68</v>
      </c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</row>
    <row r="815" spans="1:39" outlineLevel="2">
      <c r="A815" s="11">
        <f>ROW()</f>
        <v>815</v>
      </c>
      <c r="C815" s="6" t="s">
        <v>2</v>
      </c>
      <c r="D815" s="39"/>
      <c r="E815" s="922">
        <v>0.69594572783382391</v>
      </c>
      <c r="F815" s="39"/>
      <c r="G815" s="39"/>
      <c r="H815" s="39"/>
      <c r="I815" s="39"/>
      <c r="J815" s="39"/>
      <c r="K815" s="39"/>
      <c r="L815" s="39"/>
      <c r="M815" s="9">
        <f t="shared" ref="M815:AB822" si="638">L875</f>
        <v>0</v>
      </c>
      <c r="N815" s="9">
        <f t="shared" si="638"/>
        <v>1.0625940247539445</v>
      </c>
      <c r="O815" s="9">
        <f t="shared" si="638"/>
        <v>1.0474141101146024</v>
      </c>
      <c r="P815" s="9">
        <f t="shared" si="638"/>
        <v>1.0322341954752603</v>
      </c>
      <c r="Q815" s="9">
        <f t="shared" si="638"/>
        <v>1.0170542808359182</v>
      </c>
      <c r="R815" s="9">
        <f t="shared" si="638"/>
        <v>1.0018743661965761</v>
      </c>
      <c r="S815" s="9">
        <f t="shared" si="638"/>
        <v>0.98669445155723401</v>
      </c>
      <c r="T815" s="9">
        <f t="shared" si="638"/>
        <v>0.97151453691789191</v>
      </c>
      <c r="U815" s="9">
        <f t="shared" si="638"/>
        <v>0.95633462227854982</v>
      </c>
      <c r="V815" s="9">
        <f t="shared" si="638"/>
        <v>0.94115470763920772</v>
      </c>
      <c r="W815" s="9">
        <f t="shared" si="638"/>
        <v>0.92597479299986563</v>
      </c>
      <c r="X815" s="9">
        <f t="shared" si="638"/>
        <v>0.91079487836052353</v>
      </c>
      <c r="Y815" s="9">
        <f t="shared" si="638"/>
        <v>0.89561496372118143</v>
      </c>
      <c r="Z815" s="9">
        <f t="shared" si="638"/>
        <v>0.88043504908183934</v>
      </c>
      <c r="AA815" s="9">
        <f t="shared" si="638"/>
        <v>0.86525513444249724</v>
      </c>
      <c r="AB815" s="9">
        <f t="shared" si="638"/>
        <v>0.85007521980315515</v>
      </c>
      <c r="AC815" s="526">
        <f t="shared" ref="AC815:AC827" si="639">$E815*$E$51</f>
        <v>0.83489530516381294</v>
      </c>
      <c r="AD815" s="9">
        <f t="shared" ref="AD815:AM820" si="640">AC875</f>
        <v>0.81971539052447084</v>
      </c>
      <c r="AE815" s="9">
        <f t="shared" si="640"/>
        <v>0.80019835741674539</v>
      </c>
      <c r="AF815" s="9">
        <f t="shared" si="640"/>
        <v>0.78068132430901993</v>
      </c>
      <c r="AG815" s="9">
        <f t="shared" si="640"/>
        <v>0.76116429120129447</v>
      </c>
      <c r="AH815" s="9">
        <f t="shared" si="640"/>
        <v>0.74164725809356902</v>
      </c>
      <c r="AI815" s="9">
        <f t="shared" si="640"/>
        <v>0.72213022498584356</v>
      </c>
      <c r="AJ815" s="9">
        <f t="shared" si="640"/>
        <v>0.7026131918781181</v>
      </c>
      <c r="AK815" s="9">
        <f t="shared" si="640"/>
        <v>0.68309615877039265</v>
      </c>
      <c r="AL815" s="9">
        <f t="shared" si="640"/>
        <v>0.66357912566266719</v>
      </c>
      <c r="AM815" s="9">
        <f t="shared" si="640"/>
        <v>0.64406209255494173</v>
      </c>
    </row>
    <row r="816" spans="1:39" outlineLevel="2">
      <c r="A816" s="11">
        <f>ROW()</f>
        <v>816</v>
      </c>
      <c r="C816" s="6" t="s">
        <v>3</v>
      </c>
      <c r="D816" s="39"/>
      <c r="E816" s="922">
        <v>0.16349343510868147</v>
      </c>
      <c r="F816" s="39"/>
      <c r="G816" s="39"/>
      <c r="H816" s="39"/>
      <c r="I816" s="39"/>
      <c r="J816" s="39"/>
      <c r="K816" s="39"/>
      <c r="L816" s="39"/>
      <c r="M816" s="9">
        <f t="shared" si="638"/>
        <v>0</v>
      </c>
      <c r="N816" s="9">
        <f t="shared" si="638"/>
        <v>0.31381734738933148</v>
      </c>
      <c r="O816" s="9">
        <f t="shared" si="638"/>
        <v>0.31381734738933148</v>
      </c>
      <c r="P816" s="9">
        <f t="shared" si="638"/>
        <v>0.31381734738933148</v>
      </c>
      <c r="Q816" s="9">
        <f t="shared" si="638"/>
        <v>0.31381734738933148</v>
      </c>
      <c r="R816" s="9">
        <f t="shared" si="638"/>
        <v>0.31381734738933148</v>
      </c>
      <c r="S816" s="9">
        <f t="shared" si="638"/>
        <v>0.31381734738933148</v>
      </c>
      <c r="T816" s="9">
        <f t="shared" si="638"/>
        <v>0.31381734738933148</v>
      </c>
      <c r="U816" s="9">
        <f t="shared" si="638"/>
        <v>0.30074162458144266</v>
      </c>
      <c r="V816" s="9">
        <f t="shared" si="638"/>
        <v>0.28766590177355383</v>
      </c>
      <c r="W816" s="9">
        <f t="shared" si="638"/>
        <v>0.27459017896566501</v>
      </c>
      <c r="X816" s="9">
        <f t="shared" si="638"/>
        <v>0.26151445615777619</v>
      </c>
      <c r="Y816" s="9">
        <f t="shared" si="638"/>
        <v>0.24843873334988736</v>
      </c>
      <c r="Z816" s="9">
        <f t="shared" si="638"/>
        <v>0.23536301054199854</v>
      </c>
      <c r="AA816" s="9">
        <f t="shared" si="638"/>
        <v>0.22228728773410972</v>
      </c>
      <c r="AB816" s="9">
        <f t="shared" si="638"/>
        <v>0.20921156492622089</v>
      </c>
      <c r="AC816" s="526">
        <f t="shared" si="639"/>
        <v>0.19613584211833218</v>
      </c>
      <c r="AD816" s="9">
        <f t="shared" si="640"/>
        <v>0.18306011931044336</v>
      </c>
      <c r="AE816" s="9">
        <f t="shared" si="640"/>
        <v>0.16998439650255454</v>
      </c>
      <c r="AF816" s="9">
        <f t="shared" si="640"/>
        <v>0.15690867369466571</v>
      </c>
      <c r="AG816" s="9">
        <f t="shared" si="640"/>
        <v>0.14383295088677689</v>
      </c>
      <c r="AH816" s="9">
        <f t="shared" si="640"/>
        <v>0.13075722807888807</v>
      </c>
      <c r="AI816" s="9">
        <f t="shared" si="640"/>
        <v>0.11768150527099926</v>
      </c>
      <c r="AJ816" s="9">
        <f t="shared" si="640"/>
        <v>0.10460578246311045</v>
      </c>
      <c r="AK816" s="9">
        <f t="shared" si="640"/>
        <v>9.1530059655221638E-2</v>
      </c>
      <c r="AL816" s="9">
        <f t="shared" si="640"/>
        <v>7.8454336847332828E-2</v>
      </c>
      <c r="AM816" s="9">
        <f t="shared" si="640"/>
        <v>6.5378614039444019E-2</v>
      </c>
    </row>
    <row r="817" spans="1:39" outlineLevel="2">
      <c r="A817" s="11">
        <f>ROW()</f>
        <v>817</v>
      </c>
      <c r="C817" s="6" t="s">
        <v>4</v>
      </c>
      <c r="D817" s="39"/>
      <c r="E817" s="922">
        <v>1.6672923325262734</v>
      </c>
      <c r="F817" s="39"/>
      <c r="G817" s="39"/>
      <c r="H817" s="39"/>
      <c r="I817" s="39"/>
      <c r="J817" s="39"/>
      <c r="K817" s="39"/>
      <c r="L817" s="39"/>
      <c r="M817" s="9">
        <f t="shared" si="638"/>
        <v>0</v>
      </c>
      <c r="N817" s="9">
        <f t="shared" si="638"/>
        <v>2.8573955145581813</v>
      </c>
      <c r="O817" s="9">
        <f t="shared" si="638"/>
        <v>2.8002476042670175</v>
      </c>
      <c r="P817" s="9">
        <f t="shared" si="638"/>
        <v>2.7430996939758536</v>
      </c>
      <c r="Q817" s="9">
        <f t="shared" si="638"/>
        <v>2.6859517836846898</v>
      </c>
      <c r="R817" s="9">
        <f t="shared" si="638"/>
        <v>2.6288038733935259</v>
      </c>
      <c r="S817" s="9">
        <f t="shared" si="638"/>
        <v>2.5716559631023621</v>
      </c>
      <c r="T817" s="9">
        <f t="shared" si="638"/>
        <v>2.5145080528111983</v>
      </c>
      <c r="U817" s="9">
        <f t="shared" si="638"/>
        <v>2.4573601425200344</v>
      </c>
      <c r="V817" s="9">
        <f t="shared" si="638"/>
        <v>2.4002122322288706</v>
      </c>
      <c r="W817" s="9">
        <f t="shared" si="638"/>
        <v>2.3430643219377068</v>
      </c>
      <c r="X817" s="9">
        <f t="shared" si="638"/>
        <v>2.2859164116465429</v>
      </c>
      <c r="Y817" s="9">
        <f t="shared" si="638"/>
        <v>2.2287685013553791</v>
      </c>
      <c r="Z817" s="9">
        <f t="shared" si="638"/>
        <v>2.1716205910642152</v>
      </c>
      <c r="AA817" s="9">
        <f t="shared" si="638"/>
        <v>2.1144726807730514</v>
      </c>
      <c r="AB817" s="9">
        <f t="shared" si="638"/>
        <v>2.0573247704818876</v>
      </c>
      <c r="AC817" s="526">
        <f t="shared" si="639"/>
        <v>2.0001768601907273</v>
      </c>
      <c r="AD817" s="9">
        <f t="shared" si="640"/>
        <v>1.9430289498995637</v>
      </c>
      <c r="AE817" s="9">
        <f t="shared" si="640"/>
        <v>1.8042411677638805</v>
      </c>
      <c r="AF817" s="9">
        <f t="shared" si="640"/>
        <v>1.6654533856281974</v>
      </c>
      <c r="AG817" s="9">
        <f t="shared" si="640"/>
        <v>1.5266656034925143</v>
      </c>
      <c r="AH817" s="9">
        <f t="shared" si="640"/>
        <v>1.3878778213568312</v>
      </c>
      <c r="AI817" s="9">
        <f t="shared" si="640"/>
        <v>1.2490900392211481</v>
      </c>
      <c r="AJ817" s="9">
        <f t="shared" si="640"/>
        <v>1.110302257085465</v>
      </c>
      <c r="AK817" s="9">
        <f t="shared" si="640"/>
        <v>0.97151447494978194</v>
      </c>
      <c r="AL817" s="9">
        <f t="shared" si="640"/>
        <v>0.83272669281409883</v>
      </c>
      <c r="AM817" s="9">
        <f t="shared" si="640"/>
        <v>0.69393891067841573</v>
      </c>
    </row>
    <row r="818" spans="1:39" outlineLevel="2">
      <c r="A818" s="11">
        <f>ROW()</f>
        <v>818</v>
      </c>
      <c r="C818" s="6" t="s">
        <v>5</v>
      </c>
      <c r="D818" s="39"/>
      <c r="E818" s="922">
        <v>0.52330924984545879</v>
      </c>
      <c r="F818" s="39"/>
      <c r="G818" s="39"/>
      <c r="H818" s="39"/>
      <c r="I818" s="39"/>
      <c r="J818" s="39"/>
      <c r="K818" s="39"/>
      <c r="L818" s="39"/>
      <c r="M818" s="9">
        <f t="shared" si="638"/>
        <v>0</v>
      </c>
      <c r="N818" s="9">
        <f t="shared" si="638"/>
        <v>1.541967495320443</v>
      </c>
      <c r="O818" s="9">
        <f t="shared" si="638"/>
        <v>1.4905685788097616</v>
      </c>
      <c r="P818" s="9">
        <f t="shared" si="638"/>
        <v>1.4391696622990802</v>
      </c>
      <c r="Q818" s="9">
        <f t="shared" si="638"/>
        <v>1.3877707457883988</v>
      </c>
      <c r="R818" s="9">
        <f t="shared" si="638"/>
        <v>1.3363718292777174</v>
      </c>
      <c r="S818" s="9">
        <f t="shared" si="638"/>
        <v>1.284972912767036</v>
      </c>
      <c r="T818" s="9">
        <f t="shared" si="638"/>
        <v>1.2335739962563546</v>
      </c>
      <c r="U818" s="9">
        <f t="shared" si="638"/>
        <v>1.0007975473626818</v>
      </c>
      <c r="V818" s="9">
        <f t="shared" si="638"/>
        <v>0.94939863085200038</v>
      </c>
      <c r="W818" s="9">
        <f t="shared" si="638"/>
        <v>0.89799971434131898</v>
      </c>
      <c r="X818" s="9">
        <f t="shared" si="638"/>
        <v>0.84660079783063757</v>
      </c>
      <c r="Y818" s="9">
        <f t="shared" si="638"/>
        <v>0.79520188131995617</v>
      </c>
      <c r="Z818" s="9">
        <f t="shared" si="638"/>
        <v>0.75334915072416897</v>
      </c>
      <c r="AA818" s="9">
        <f t="shared" si="638"/>
        <v>0.71149642012838177</v>
      </c>
      <c r="AB818" s="9">
        <f t="shared" si="638"/>
        <v>0.66964368953259457</v>
      </c>
      <c r="AC818" s="526">
        <f t="shared" si="639"/>
        <v>0.62779095893680692</v>
      </c>
      <c r="AD818" s="9">
        <f t="shared" si="640"/>
        <v>0.58593822834101972</v>
      </c>
      <c r="AE818" s="9">
        <f t="shared" si="640"/>
        <v>0.54408549774523263</v>
      </c>
      <c r="AF818" s="9">
        <f t="shared" si="640"/>
        <v>0.50223276714944554</v>
      </c>
      <c r="AG818" s="9">
        <f t="shared" si="640"/>
        <v>0.46038003655365844</v>
      </c>
      <c r="AH818" s="9">
        <f t="shared" si="640"/>
        <v>0.41852730595787135</v>
      </c>
      <c r="AI818" s="9">
        <f t="shared" si="640"/>
        <v>0.37667457536208426</v>
      </c>
      <c r="AJ818" s="9">
        <f t="shared" si="640"/>
        <v>0.33482184476629717</v>
      </c>
      <c r="AK818" s="9">
        <f t="shared" si="640"/>
        <v>0.29296911417051008</v>
      </c>
      <c r="AL818" s="9">
        <f t="shared" si="640"/>
        <v>0.25111638357472299</v>
      </c>
      <c r="AM818" s="9">
        <f t="shared" si="640"/>
        <v>0.20926365297893587</v>
      </c>
    </row>
    <row r="819" spans="1:39" outlineLevel="2">
      <c r="A819" s="11">
        <f>ROW()</f>
        <v>819</v>
      </c>
      <c r="C819" s="6" t="s">
        <v>473</v>
      </c>
      <c r="D819" s="39"/>
      <c r="E819" s="922">
        <v>0</v>
      </c>
      <c r="F819" s="39"/>
      <c r="G819" s="39"/>
      <c r="H819" s="39"/>
      <c r="I819" s="39"/>
      <c r="J819" s="39"/>
      <c r="K819" s="39"/>
      <c r="L819" s="39"/>
      <c r="M819" s="9">
        <f t="shared" si="638"/>
        <v>0</v>
      </c>
      <c r="N819" s="9">
        <f t="shared" si="638"/>
        <v>0</v>
      </c>
      <c r="O819" s="9">
        <f t="shared" si="638"/>
        <v>0</v>
      </c>
      <c r="P819" s="9">
        <f t="shared" si="638"/>
        <v>0</v>
      </c>
      <c r="Q819" s="9">
        <f t="shared" si="638"/>
        <v>0</v>
      </c>
      <c r="R819" s="9">
        <f t="shared" si="638"/>
        <v>0</v>
      </c>
      <c r="S819" s="9">
        <f t="shared" si="638"/>
        <v>0</v>
      </c>
      <c r="T819" s="9">
        <f t="shared" si="638"/>
        <v>0</v>
      </c>
      <c r="U819" s="9">
        <f t="shared" si="638"/>
        <v>0</v>
      </c>
      <c r="V819" s="9">
        <f t="shared" si="638"/>
        <v>0</v>
      </c>
      <c r="W819" s="9">
        <f t="shared" si="638"/>
        <v>0</v>
      </c>
      <c r="X819" s="9">
        <f t="shared" si="638"/>
        <v>0</v>
      </c>
      <c r="Y819" s="9">
        <f t="shared" si="638"/>
        <v>0</v>
      </c>
      <c r="Z819" s="9">
        <f t="shared" si="638"/>
        <v>0</v>
      </c>
      <c r="AA819" s="9">
        <f t="shared" si="638"/>
        <v>0</v>
      </c>
      <c r="AB819" s="9">
        <f t="shared" si="638"/>
        <v>0</v>
      </c>
      <c r="AC819" s="526">
        <f t="shared" si="639"/>
        <v>0</v>
      </c>
      <c r="AD819" s="9">
        <f t="shared" si="640"/>
        <v>0</v>
      </c>
      <c r="AE819" s="9">
        <f t="shared" si="640"/>
        <v>0</v>
      </c>
      <c r="AF819" s="9">
        <f t="shared" si="640"/>
        <v>0</v>
      </c>
      <c r="AG819" s="9">
        <f t="shared" si="640"/>
        <v>0</v>
      </c>
      <c r="AH819" s="9">
        <f t="shared" si="640"/>
        <v>0</v>
      </c>
      <c r="AI819" s="9">
        <f t="shared" si="640"/>
        <v>0</v>
      </c>
      <c r="AJ819" s="9">
        <f t="shared" si="640"/>
        <v>0</v>
      </c>
      <c r="AK819" s="9">
        <f t="shared" si="640"/>
        <v>0</v>
      </c>
      <c r="AL819" s="9">
        <f t="shared" si="640"/>
        <v>0</v>
      </c>
      <c r="AM819" s="9">
        <f t="shared" si="640"/>
        <v>0</v>
      </c>
    </row>
    <row r="820" spans="1:39" outlineLevel="2">
      <c r="A820" s="11">
        <f>ROW()</f>
        <v>820</v>
      </c>
      <c r="C820" s="6" t="s">
        <v>474</v>
      </c>
      <c r="D820" s="39"/>
      <c r="E820" s="922">
        <v>0</v>
      </c>
      <c r="F820" s="39"/>
      <c r="G820" s="39"/>
      <c r="H820" s="39"/>
      <c r="I820" s="39"/>
      <c r="J820" s="39"/>
      <c r="K820" s="39"/>
      <c r="L820" s="39"/>
      <c r="M820" s="9">
        <f t="shared" si="638"/>
        <v>0</v>
      </c>
      <c r="N820" s="9">
        <f t="shared" si="638"/>
        <v>0</v>
      </c>
      <c r="O820" s="9">
        <f t="shared" si="638"/>
        <v>0</v>
      </c>
      <c r="P820" s="9">
        <f t="shared" si="638"/>
        <v>0</v>
      </c>
      <c r="Q820" s="9">
        <f t="shared" si="638"/>
        <v>0</v>
      </c>
      <c r="R820" s="9">
        <f t="shared" si="638"/>
        <v>0</v>
      </c>
      <c r="S820" s="9">
        <f t="shared" si="638"/>
        <v>0</v>
      </c>
      <c r="T820" s="9">
        <f t="shared" si="638"/>
        <v>0</v>
      </c>
      <c r="U820" s="9">
        <f t="shared" si="638"/>
        <v>0</v>
      </c>
      <c r="V820" s="9">
        <f t="shared" si="638"/>
        <v>0</v>
      </c>
      <c r="W820" s="9">
        <f t="shared" si="638"/>
        <v>0</v>
      </c>
      <c r="X820" s="9">
        <f t="shared" si="638"/>
        <v>0</v>
      </c>
      <c r="Y820" s="9">
        <f t="shared" si="638"/>
        <v>0</v>
      </c>
      <c r="Z820" s="9">
        <f t="shared" si="638"/>
        <v>0</v>
      </c>
      <c r="AA820" s="9">
        <f t="shared" si="638"/>
        <v>0</v>
      </c>
      <c r="AB820" s="9">
        <f t="shared" si="638"/>
        <v>0</v>
      </c>
      <c r="AC820" s="526">
        <f t="shared" si="639"/>
        <v>0</v>
      </c>
      <c r="AD820" s="9">
        <f t="shared" si="640"/>
        <v>0</v>
      </c>
      <c r="AE820" s="9">
        <f t="shared" si="640"/>
        <v>0</v>
      </c>
      <c r="AF820" s="9">
        <f t="shared" si="640"/>
        <v>0</v>
      </c>
      <c r="AG820" s="9">
        <f t="shared" si="640"/>
        <v>0</v>
      </c>
      <c r="AH820" s="9">
        <f t="shared" si="640"/>
        <v>0</v>
      </c>
      <c r="AI820" s="9">
        <f t="shared" ref="AI820:AM820" si="641">AH880</f>
        <v>0</v>
      </c>
      <c r="AJ820" s="9">
        <f t="shared" si="641"/>
        <v>0</v>
      </c>
      <c r="AK820" s="9">
        <f t="shared" si="641"/>
        <v>0</v>
      </c>
      <c r="AL820" s="9">
        <f t="shared" si="641"/>
        <v>0</v>
      </c>
      <c r="AM820" s="9">
        <f t="shared" si="641"/>
        <v>0</v>
      </c>
    </row>
    <row r="821" spans="1:39" outlineLevel="2">
      <c r="A821" s="11">
        <f>ROW()</f>
        <v>821</v>
      </c>
      <c r="C821" s="6" t="s">
        <v>477</v>
      </c>
      <c r="D821" s="39"/>
      <c r="E821" s="922">
        <v>0</v>
      </c>
      <c r="F821" s="39"/>
      <c r="G821" s="39"/>
      <c r="H821" s="39"/>
      <c r="I821" s="39"/>
      <c r="J821" s="39"/>
      <c r="K821" s="39"/>
      <c r="L821" s="39"/>
      <c r="M821" s="9">
        <f t="shared" si="638"/>
        <v>0</v>
      </c>
      <c r="N821" s="9">
        <f t="shared" si="638"/>
        <v>0</v>
      </c>
      <c r="O821" s="9">
        <f t="shared" si="638"/>
        <v>0</v>
      </c>
      <c r="P821" s="9">
        <f t="shared" si="638"/>
        <v>0</v>
      </c>
      <c r="Q821" s="9">
        <f t="shared" si="638"/>
        <v>0</v>
      </c>
      <c r="R821" s="9">
        <f t="shared" si="638"/>
        <v>0</v>
      </c>
      <c r="S821" s="9">
        <f t="shared" si="638"/>
        <v>0</v>
      </c>
      <c r="T821" s="9">
        <f t="shared" si="638"/>
        <v>0</v>
      </c>
      <c r="U821" s="9">
        <f t="shared" si="638"/>
        <v>0</v>
      </c>
      <c r="V821" s="9">
        <f t="shared" si="638"/>
        <v>0</v>
      </c>
      <c r="W821" s="9">
        <f t="shared" si="638"/>
        <v>0</v>
      </c>
      <c r="X821" s="9">
        <f t="shared" si="638"/>
        <v>0</v>
      </c>
      <c r="Y821" s="9">
        <f t="shared" si="638"/>
        <v>0</v>
      </c>
      <c r="Z821" s="9">
        <f t="shared" si="638"/>
        <v>0</v>
      </c>
      <c r="AA821" s="9">
        <f t="shared" si="638"/>
        <v>0</v>
      </c>
      <c r="AB821" s="9">
        <f t="shared" si="638"/>
        <v>0</v>
      </c>
      <c r="AC821" s="526">
        <f t="shared" si="639"/>
        <v>0</v>
      </c>
      <c r="AD821" s="9">
        <f t="shared" ref="AD821:AM824" si="642">AC881</f>
        <v>0</v>
      </c>
      <c r="AE821" s="9">
        <f t="shared" si="642"/>
        <v>0</v>
      </c>
      <c r="AF821" s="9">
        <f t="shared" si="642"/>
        <v>0</v>
      </c>
      <c r="AG821" s="9">
        <f t="shared" si="642"/>
        <v>0</v>
      </c>
      <c r="AH821" s="9">
        <f t="shared" si="642"/>
        <v>0</v>
      </c>
      <c r="AI821" s="9">
        <f t="shared" si="642"/>
        <v>0</v>
      </c>
      <c r="AJ821" s="9">
        <f t="shared" si="642"/>
        <v>0</v>
      </c>
      <c r="AK821" s="9">
        <f t="shared" si="642"/>
        <v>0</v>
      </c>
      <c r="AL821" s="9">
        <f t="shared" si="642"/>
        <v>0</v>
      </c>
      <c r="AM821" s="9">
        <f t="shared" si="642"/>
        <v>0</v>
      </c>
    </row>
    <row r="822" spans="1:39" outlineLevel="2">
      <c r="A822" s="11">
        <f>ROW()</f>
        <v>822</v>
      </c>
      <c r="C822" s="6" t="s">
        <v>511</v>
      </c>
      <c r="D822" s="39"/>
      <c r="E822" s="922">
        <v>0</v>
      </c>
      <c r="F822" s="39"/>
      <c r="G822" s="39"/>
      <c r="H822" s="39"/>
      <c r="I822" s="39"/>
      <c r="J822" s="39"/>
      <c r="K822" s="39"/>
      <c r="L822" s="39"/>
      <c r="M822" s="9">
        <f t="shared" si="638"/>
        <v>0</v>
      </c>
      <c r="N822" s="9">
        <f t="shared" si="638"/>
        <v>0</v>
      </c>
      <c r="O822" s="9">
        <f t="shared" si="638"/>
        <v>0</v>
      </c>
      <c r="P822" s="9">
        <f t="shared" si="638"/>
        <v>0</v>
      </c>
      <c r="Q822" s="9">
        <f t="shared" si="638"/>
        <v>0</v>
      </c>
      <c r="R822" s="9">
        <f t="shared" si="638"/>
        <v>0</v>
      </c>
      <c r="S822" s="9">
        <f t="shared" si="638"/>
        <v>0</v>
      </c>
      <c r="T822" s="9">
        <f t="shared" si="638"/>
        <v>0</v>
      </c>
      <c r="U822" s="9">
        <f t="shared" si="638"/>
        <v>0</v>
      </c>
      <c r="V822" s="9">
        <f t="shared" si="638"/>
        <v>0</v>
      </c>
      <c r="W822" s="9">
        <f t="shared" si="638"/>
        <v>0</v>
      </c>
      <c r="X822" s="9">
        <f t="shared" si="638"/>
        <v>0</v>
      </c>
      <c r="Y822" s="9">
        <f t="shared" si="638"/>
        <v>0</v>
      </c>
      <c r="Z822" s="9">
        <f t="shared" si="638"/>
        <v>0</v>
      </c>
      <c r="AA822" s="9">
        <f t="shared" si="638"/>
        <v>0</v>
      </c>
      <c r="AB822" s="9">
        <f t="shared" si="638"/>
        <v>0</v>
      </c>
      <c r="AC822" s="526">
        <f t="shared" si="639"/>
        <v>0</v>
      </c>
      <c r="AD822" s="9">
        <f t="shared" si="642"/>
        <v>0</v>
      </c>
      <c r="AE822" s="9">
        <f t="shared" si="642"/>
        <v>0</v>
      </c>
      <c r="AF822" s="9">
        <f t="shared" si="642"/>
        <v>0</v>
      </c>
      <c r="AG822" s="9">
        <f t="shared" si="642"/>
        <v>0</v>
      </c>
      <c r="AH822" s="9">
        <f t="shared" si="642"/>
        <v>0</v>
      </c>
      <c r="AI822" s="9">
        <f t="shared" si="642"/>
        <v>0</v>
      </c>
      <c r="AJ822" s="9">
        <f t="shared" si="642"/>
        <v>0</v>
      </c>
      <c r="AK822" s="9">
        <f t="shared" si="642"/>
        <v>0</v>
      </c>
      <c r="AL822" s="9">
        <f t="shared" si="642"/>
        <v>0</v>
      </c>
      <c r="AM822" s="9">
        <f t="shared" si="642"/>
        <v>0</v>
      </c>
    </row>
    <row r="823" spans="1:39" outlineLevel="2">
      <c r="A823" s="11">
        <f>ROW()</f>
        <v>823</v>
      </c>
      <c r="C823" s="6" t="s">
        <v>655</v>
      </c>
      <c r="D823" s="39"/>
      <c r="E823" s="922"/>
      <c r="F823" s="39"/>
      <c r="G823" s="39"/>
      <c r="H823" s="39"/>
      <c r="I823" s="39"/>
      <c r="J823" s="39"/>
      <c r="K823" s="39"/>
      <c r="L823" s="3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526"/>
      <c r="AD823" s="9"/>
      <c r="AE823" s="9"/>
      <c r="AF823" s="9"/>
      <c r="AG823" s="9"/>
      <c r="AH823" s="9"/>
      <c r="AI823" s="9">
        <f t="shared" si="642"/>
        <v>0</v>
      </c>
      <c r="AJ823" s="9">
        <f t="shared" si="642"/>
        <v>0</v>
      </c>
      <c r="AK823" s="9">
        <f t="shared" si="642"/>
        <v>0</v>
      </c>
      <c r="AL823" s="9">
        <f t="shared" si="642"/>
        <v>0</v>
      </c>
      <c r="AM823" s="9">
        <f t="shared" si="642"/>
        <v>0</v>
      </c>
    </row>
    <row r="824" spans="1:39" outlineLevel="2">
      <c r="A824" s="11">
        <f>ROW()</f>
        <v>824</v>
      </c>
      <c r="C824" s="6" t="s">
        <v>656</v>
      </c>
      <c r="D824" s="39"/>
      <c r="E824" s="922"/>
      <c r="F824" s="39"/>
      <c r="G824" s="39"/>
      <c r="H824" s="39"/>
      <c r="I824" s="39"/>
      <c r="J824" s="39"/>
      <c r="K824" s="39"/>
      <c r="L824" s="3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526"/>
      <c r="AD824" s="9"/>
      <c r="AE824" s="9"/>
      <c r="AF824" s="9"/>
      <c r="AG824" s="9"/>
      <c r="AH824" s="9"/>
      <c r="AI824" s="9">
        <f t="shared" si="642"/>
        <v>0</v>
      </c>
      <c r="AJ824" s="9">
        <f t="shared" si="642"/>
        <v>0</v>
      </c>
      <c r="AK824" s="9">
        <f t="shared" si="642"/>
        <v>0</v>
      </c>
      <c r="AL824" s="9">
        <f t="shared" si="642"/>
        <v>0</v>
      </c>
      <c r="AM824" s="9">
        <f t="shared" si="642"/>
        <v>0</v>
      </c>
    </row>
    <row r="825" spans="1:39" outlineLevel="2">
      <c r="A825" s="11">
        <f>ROW()</f>
        <v>825</v>
      </c>
      <c r="C825" s="6" t="s">
        <v>667</v>
      </c>
      <c r="D825" s="39"/>
      <c r="E825" s="922"/>
      <c r="F825" s="39"/>
      <c r="G825" s="39"/>
      <c r="H825" s="39"/>
      <c r="I825" s="39"/>
      <c r="J825" s="39"/>
      <c r="K825" s="39"/>
      <c r="L825" s="3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526"/>
      <c r="AD825" s="9"/>
      <c r="AE825" s="9"/>
      <c r="AF825" s="9"/>
      <c r="AG825" s="9"/>
      <c r="AH825" s="9"/>
      <c r="AI825" s="9">
        <f t="shared" ref="AI825" si="643">AH885</f>
        <v>0</v>
      </c>
      <c r="AJ825" s="9">
        <f t="shared" ref="AJ825" si="644">AI885</f>
        <v>0</v>
      </c>
      <c r="AK825" s="9">
        <f t="shared" ref="AK825" si="645">AJ885</f>
        <v>0</v>
      </c>
      <c r="AL825" s="9">
        <f t="shared" ref="AL825" si="646">AK885</f>
        <v>0</v>
      </c>
      <c r="AM825" s="9">
        <f t="shared" ref="AM825" si="647">AL885</f>
        <v>0</v>
      </c>
    </row>
    <row r="826" spans="1:39" outlineLevel="2">
      <c r="A826" s="11">
        <f>ROW()</f>
        <v>826</v>
      </c>
      <c r="C826" s="6" t="s">
        <v>212</v>
      </c>
      <c r="D826" s="39"/>
      <c r="E826" s="922">
        <v>0</v>
      </c>
      <c r="F826" s="39"/>
      <c r="G826" s="39"/>
      <c r="H826" s="39"/>
      <c r="I826" s="39"/>
      <c r="J826" s="39"/>
      <c r="K826" s="39"/>
      <c r="L826" s="39"/>
      <c r="M826" s="9">
        <f t="shared" ref="M826:AB827" si="648">L886</f>
        <v>0</v>
      </c>
      <c r="N826" s="9">
        <f t="shared" si="648"/>
        <v>0</v>
      </c>
      <c r="O826" s="9">
        <f t="shared" si="648"/>
        <v>0</v>
      </c>
      <c r="P826" s="9">
        <f t="shared" si="648"/>
        <v>0</v>
      </c>
      <c r="Q826" s="9">
        <f t="shared" si="648"/>
        <v>0</v>
      </c>
      <c r="R826" s="9">
        <f t="shared" si="648"/>
        <v>0</v>
      </c>
      <c r="S826" s="9">
        <f t="shared" si="648"/>
        <v>0</v>
      </c>
      <c r="T826" s="9">
        <f t="shared" si="648"/>
        <v>0</v>
      </c>
      <c r="U826" s="9">
        <f t="shared" si="648"/>
        <v>0</v>
      </c>
      <c r="V826" s="9">
        <f t="shared" si="648"/>
        <v>0</v>
      </c>
      <c r="W826" s="9">
        <f t="shared" si="648"/>
        <v>0</v>
      </c>
      <c r="X826" s="9">
        <f t="shared" si="648"/>
        <v>0</v>
      </c>
      <c r="Y826" s="9">
        <f t="shared" si="648"/>
        <v>0</v>
      </c>
      <c r="Z826" s="9">
        <f t="shared" si="648"/>
        <v>0</v>
      </c>
      <c r="AA826" s="9">
        <f t="shared" si="648"/>
        <v>0</v>
      </c>
      <c r="AB826" s="9">
        <f t="shared" si="648"/>
        <v>0</v>
      </c>
      <c r="AC826" s="526">
        <f t="shared" si="639"/>
        <v>0</v>
      </c>
      <c r="AD826" s="9">
        <f t="shared" ref="AD826:AM827" si="649">AC886</f>
        <v>0</v>
      </c>
      <c r="AE826" s="9">
        <f t="shared" si="649"/>
        <v>0</v>
      </c>
      <c r="AF826" s="9">
        <f t="shared" si="649"/>
        <v>0</v>
      </c>
      <c r="AG826" s="9">
        <f t="shared" si="649"/>
        <v>0</v>
      </c>
      <c r="AH826" s="9">
        <f t="shared" si="649"/>
        <v>0</v>
      </c>
      <c r="AI826" s="9">
        <f t="shared" si="649"/>
        <v>0</v>
      </c>
      <c r="AJ826" s="9">
        <f t="shared" si="649"/>
        <v>0</v>
      </c>
      <c r="AK826" s="9">
        <f t="shared" si="649"/>
        <v>0</v>
      </c>
      <c r="AL826" s="9">
        <f t="shared" si="649"/>
        <v>0</v>
      </c>
      <c r="AM826" s="9">
        <f t="shared" si="649"/>
        <v>0</v>
      </c>
    </row>
    <row r="827" spans="1:39" outlineLevel="2">
      <c r="A827" s="11">
        <f>ROW()</f>
        <v>827</v>
      </c>
      <c r="C827" s="30" t="s">
        <v>362</v>
      </c>
      <c r="D827" s="90"/>
      <c r="E827" s="925">
        <v>0</v>
      </c>
      <c r="F827" s="90"/>
      <c r="G827" s="90"/>
      <c r="H827" s="90"/>
      <c r="I827" s="90"/>
      <c r="J827" s="90"/>
      <c r="K827" s="90"/>
      <c r="L827" s="90"/>
      <c r="M827" s="15">
        <f t="shared" si="648"/>
        <v>0</v>
      </c>
      <c r="N827" s="15">
        <f t="shared" si="648"/>
        <v>0</v>
      </c>
      <c r="O827" s="15">
        <f t="shared" si="648"/>
        <v>0</v>
      </c>
      <c r="P827" s="15">
        <f t="shared" si="648"/>
        <v>0</v>
      </c>
      <c r="Q827" s="15">
        <f t="shared" si="648"/>
        <v>0</v>
      </c>
      <c r="R827" s="15">
        <f t="shared" si="648"/>
        <v>0</v>
      </c>
      <c r="S827" s="15">
        <f t="shared" si="648"/>
        <v>0</v>
      </c>
      <c r="T827" s="15">
        <f t="shared" si="648"/>
        <v>0</v>
      </c>
      <c r="U827" s="15">
        <f t="shared" si="648"/>
        <v>0</v>
      </c>
      <c r="V827" s="15">
        <f t="shared" si="648"/>
        <v>0</v>
      </c>
      <c r="W827" s="15">
        <f t="shared" si="648"/>
        <v>0</v>
      </c>
      <c r="X827" s="15">
        <f t="shared" si="648"/>
        <v>0</v>
      </c>
      <c r="Y827" s="15">
        <f t="shared" si="648"/>
        <v>0</v>
      </c>
      <c r="Z827" s="15">
        <f t="shared" si="648"/>
        <v>0</v>
      </c>
      <c r="AA827" s="15">
        <f t="shared" si="648"/>
        <v>0</v>
      </c>
      <c r="AB827" s="15">
        <f t="shared" si="648"/>
        <v>0</v>
      </c>
      <c r="AC827" s="527">
        <f t="shared" si="639"/>
        <v>0</v>
      </c>
      <c r="AD827" s="15">
        <f t="shared" si="649"/>
        <v>0</v>
      </c>
      <c r="AE827" s="15">
        <f t="shared" si="649"/>
        <v>0</v>
      </c>
      <c r="AF827" s="15">
        <f t="shared" si="649"/>
        <v>0</v>
      </c>
      <c r="AG827" s="15">
        <f t="shared" si="649"/>
        <v>0</v>
      </c>
      <c r="AH827" s="15">
        <f t="shared" si="649"/>
        <v>0</v>
      </c>
      <c r="AI827" s="15">
        <f t="shared" si="649"/>
        <v>0</v>
      </c>
      <c r="AJ827" s="15">
        <f t="shared" si="649"/>
        <v>0</v>
      </c>
      <c r="AK827" s="15">
        <f t="shared" si="649"/>
        <v>0</v>
      </c>
      <c r="AL827" s="15">
        <f t="shared" si="649"/>
        <v>0</v>
      </c>
      <c r="AM827" s="15">
        <f t="shared" si="649"/>
        <v>0</v>
      </c>
    </row>
    <row r="828" spans="1:39" outlineLevel="2">
      <c r="A828" s="11">
        <f>ROW()</f>
        <v>828</v>
      </c>
      <c r="C828" s="6" t="s">
        <v>1</v>
      </c>
      <c r="D828" s="39"/>
      <c r="E828" s="39">
        <v>3.0500407453142375</v>
      </c>
      <c r="F828" s="39"/>
      <c r="G828" s="39"/>
      <c r="H828" s="39"/>
      <c r="I828" s="39"/>
      <c r="J828" s="39"/>
      <c r="K828" s="39"/>
      <c r="L828" s="39"/>
      <c r="M828" s="9">
        <f t="shared" ref="M828:AM828" si="650">SUM(M815:M827)</f>
        <v>0</v>
      </c>
      <c r="N828" s="9">
        <f t="shared" si="650"/>
        <v>5.7757743820219005</v>
      </c>
      <c r="O828" s="9">
        <f t="shared" si="650"/>
        <v>5.6520476405807125</v>
      </c>
      <c r="P828" s="9">
        <f t="shared" si="650"/>
        <v>5.5283208991395254</v>
      </c>
      <c r="Q828" s="9">
        <f t="shared" si="650"/>
        <v>5.4045941576983383</v>
      </c>
      <c r="R828" s="9">
        <f t="shared" si="650"/>
        <v>5.2808674162571512</v>
      </c>
      <c r="S828" s="9">
        <f t="shared" si="650"/>
        <v>5.1571406748159632</v>
      </c>
      <c r="T828" s="9">
        <f t="shared" si="650"/>
        <v>5.0334139333747761</v>
      </c>
      <c r="U828" s="9">
        <f t="shared" si="650"/>
        <v>4.7152339367427087</v>
      </c>
      <c r="V828" s="9">
        <f t="shared" si="650"/>
        <v>4.5784314724936328</v>
      </c>
      <c r="W828" s="9">
        <f t="shared" si="650"/>
        <v>4.441629008244556</v>
      </c>
      <c r="X828" s="9">
        <f t="shared" si="650"/>
        <v>4.30482654399548</v>
      </c>
      <c r="Y828" s="9">
        <f t="shared" si="650"/>
        <v>4.1680240797464041</v>
      </c>
      <c r="Z828" s="9">
        <f t="shared" si="650"/>
        <v>4.0407678014122226</v>
      </c>
      <c r="AA828" s="9">
        <f t="shared" si="650"/>
        <v>3.9135115230780402</v>
      </c>
      <c r="AB828" s="9">
        <f t="shared" si="650"/>
        <v>3.7862552447438578</v>
      </c>
      <c r="AC828" s="9">
        <f t="shared" si="650"/>
        <v>3.6589989664096794</v>
      </c>
      <c r="AD828" s="9">
        <f t="shared" si="650"/>
        <v>3.5317426880754974</v>
      </c>
      <c r="AE828" s="9">
        <f t="shared" si="650"/>
        <v>3.318509419428413</v>
      </c>
      <c r="AF828" s="9">
        <f t="shared" si="650"/>
        <v>3.1052761507813287</v>
      </c>
      <c r="AG828" s="9">
        <f t="shared" si="650"/>
        <v>2.8920428821342443</v>
      </c>
      <c r="AH828" s="9">
        <f t="shared" ref="AH828" si="651">SUM(AH815:AH827)</f>
        <v>2.67880961348716</v>
      </c>
      <c r="AI828" s="9">
        <f t="shared" si="650"/>
        <v>2.4655763448400752</v>
      </c>
      <c r="AJ828" s="9">
        <f t="shared" si="650"/>
        <v>2.2523430761929908</v>
      </c>
      <c r="AK828" s="9">
        <f t="shared" si="650"/>
        <v>2.0391098075459064</v>
      </c>
      <c r="AL828" s="9">
        <f t="shared" si="650"/>
        <v>1.8258765388988218</v>
      </c>
      <c r="AM828" s="9">
        <f t="shared" si="650"/>
        <v>1.6126432702517373</v>
      </c>
    </row>
    <row r="829" spans="1:39" outlineLevel="2">
      <c r="A829" s="11">
        <f>ROW()</f>
        <v>829</v>
      </c>
      <c r="B829" s="343" t="s">
        <v>31</v>
      </c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</row>
    <row r="830" spans="1:39" outlineLevel="2">
      <c r="A830" s="11">
        <f>ROW()</f>
        <v>830</v>
      </c>
      <c r="C830" s="6" t="s">
        <v>2</v>
      </c>
      <c r="D830" s="39"/>
      <c r="E830" s="922"/>
      <c r="F830" s="39"/>
      <c r="G830" s="39"/>
      <c r="H830" s="39"/>
      <c r="I830" s="39"/>
      <c r="J830" s="39"/>
      <c r="K830" s="39"/>
      <c r="L830" s="39"/>
      <c r="M830" s="39">
        <f>M$279</f>
        <v>1.0625940247539445</v>
      </c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</row>
    <row r="831" spans="1:39" outlineLevel="2">
      <c r="A831" s="11">
        <f>ROW()</f>
        <v>831</v>
      </c>
      <c r="C831" s="6" t="s">
        <v>3</v>
      </c>
      <c r="D831" s="39"/>
      <c r="E831" s="922"/>
      <c r="F831" s="39"/>
      <c r="G831" s="39"/>
      <c r="H831" s="39"/>
      <c r="I831" s="39"/>
      <c r="J831" s="39"/>
      <c r="K831" s="39"/>
      <c r="L831" s="39"/>
      <c r="M831" s="39">
        <f>M$280</f>
        <v>0.31381734738933148</v>
      </c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</row>
    <row r="832" spans="1:39" outlineLevel="2">
      <c r="A832" s="11">
        <f>ROW()</f>
        <v>832</v>
      </c>
      <c r="C832" s="6" t="s">
        <v>4</v>
      </c>
      <c r="D832" s="39"/>
      <c r="E832" s="922"/>
      <c r="F832" s="39"/>
      <c r="G832" s="39"/>
      <c r="H832" s="39"/>
      <c r="I832" s="39"/>
      <c r="J832" s="39"/>
      <c r="K832" s="39"/>
      <c r="L832" s="39"/>
      <c r="M832" s="39">
        <f>M$281</f>
        <v>2.8573955145581813</v>
      </c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</row>
    <row r="833" spans="1:39" outlineLevel="2">
      <c r="A833" s="11">
        <f>ROW()</f>
        <v>833</v>
      </c>
      <c r="C833" s="6" t="s">
        <v>5</v>
      </c>
      <c r="D833" s="39"/>
      <c r="E833" s="922"/>
      <c r="F833" s="39"/>
      <c r="G833" s="39"/>
      <c r="H833" s="39"/>
      <c r="I833" s="39"/>
      <c r="J833" s="39"/>
      <c r="K833" s="39"/>
      <c r="L833" s="39"/>
      <c r="M833" s="39">
        <f>M$282</f>
        <v>1.541967495320443</v>
      </c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</row>
    <row r="834" spans="1:39" outlineLevel="2">
      <c r="A834" s="11">
        <f>ROW()</f>
        <v>834</v>
      </c>
      <c r="C834" s="6" t="s">
        <v>473</v>
      </c>
      <c r="D834" s="39"/>
      <c r="E834" s="922"/>
      <c r="F834" s="39"/>
      <c r="G834" s="39"/>
      <c r="H834" s="39"/>
      <c r="I834" s="39"/>
      <c r="J834" s="39"/>
      <c r="K834" s="39"/>
      <c r="L834" s="39"/>
      <c r="M834" s="39">
        <f>M$283</f>
        <v>0</v>
      </c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</row>
    <row r="835" spans="1:39" outlineLevel="2">
      <c r="A835" s="11">
        <f>ROW()</f>
        <v>835</v>
      </c>
      <c r="C835" s="6" t="s">
        <v>474</v>
      </c>
      <c r="D835" s="39"/>
      <c r="E835" s="922"/>
      <c r="F835" s="39"/>
      <c r="G835" s="39"/>
      <c r="H835" s="39"/>
      <c r="I835" s="39"/>
      <c r="J835" s="39"/>
      <c r="K835" s="39"/>
      <c r="L835" s="39"/>
      <c r="M835" s="39">
        <f>M$284</f>
        <v>0</v>
      </c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</row>
    <row r="836" spans="1:39" outlineLevel="2">
      <c r="A836" s="11">
        <f>ROW()</f>
        <v>836</v>
      </c>
      <c r="C836" s="6" t="s">
        <v>477</v>
      </c>
      <c r="D836" s="39"/>
      <c r="E836" s="922"/>
      <c r="F836" s="39"/>
      <c r="G836" s="39"/>
      <c r="H836" s="39"/>
      <c r="I836" s="39"/>
      <c r="J836" s="39"/>
      <c r="K836" s="39"/>
      <c r="L836" s="39"/>
      <c r="M836" s="39">
        <f>M$285</f>
        <v>0</v>
      </c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</row>
    <row r="837" spans="1:39" outlineLevel="2">
      <c r="A837" s="11">
        <f>ROW()</f>
        <v>837</v>
      </c>
      <c r="C837" s="6" t="s">
        <v>511</v>
      </c>
      <c r="D837" s="39"/>
      <c r="E837" s="922"/>
      <c r="F837" s="39"/>
      <c r="G837" s="39"/>
      <c r="H837" s="39"/>
      <c r="I837" s="39"/>
      <c r="J837" s="39"/>
      <c r="K837" s="39"/>
      <c r="L837" s="39"/>
      <c r="M837" s="39">
        <f>M$286</f>
        <v>0</v>
      </c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</row>
    <row r="838" spans="1:39" outlineLevel="2">
      <c r="A838" s="11">
        <f>ROW()</f>
        <v>838</v>
      </c>
      <c r="C838" s="6" t="s">
        <v>655</v>
      </c>
      <c r="D838" s="39"/>
      <c r="E838" s="922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</row>
    <row r="839" spans="1:39" outlineLevel="2">
      <c r="A839" s="11">
        <f>ROW()</f>
        <v>839</v>
      </c>
      <c r="C839" s="6" t="s">
        <v>656</v>
      </c>
      <c r="D839" s="39"/>
      <c r="E839" s="922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</row>
    <row r="840" spans="1:39" outlineLevel="2">
      <c r="A840" s="11">
        <f>ROW()</f>
        <v>840</v>
      </c>
      <c r="C840" s="6" t="s">
        <v>667</v>
      </c>
      <c r="D840" s="39"/>
      <c r="E840" s="922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</row>
    <row r="841" spans="1:39" outlineLevel="2">
      <c r="A841" s="11">
        <f>ROW()</f>
        <v>841</v>
      </c>
      <c r="C841" s="6" t="s">
        <v>212</v>
      </c>
      <c r="D841" s="39"/>
      <c r="E841" s="922"/>
      <c r="F841" s="39"/>
      <c r="G841" s="39"/>
      <c r="H841" s="39"/>
      <c r="I841" s="39"/>
      <c r="J841" s="39"/>
      <c r="K841" s="39"/>
      <c r="L841" s="39"/>
      <c r="M841" s="39">
        <f>M$290</f>
        <v>0</v>
      </c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</row>
    <row r="842" spans="1:39" outlineLevel="2">
      <c r="A842" s="11">
        <f>ROW()</f>
        <v>842</v>
      </c>
      <c r="C842" s="30" t="s">
        <v>362</v>
      </c>
      <c r="D842" s="90"/>
      <c r="E842" s="925"/>
      <c r="F842" s="90"/>
      <c r="G842" s="90"/>
      <c r="H842" s="90"/>
      <c r="I842" s="90"/>
      <c r="J842" s="90"/>
      <c r="K842" s="90"/>
      <c r="L842" s="90"/>
      <c r="M842" s="90">
        <f>M$291</f>
        <v>0</v>
      </c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  <c r="AC842" s="90"/>
      <c r="AD842" s="90"/>
      <c r="AE842" s="90"/>
      <c r="AF842" s="90"/>
      <c r="AG842" s="90"/>
      <c r="AH842" s="90"/>
      <c r="AI842" s="90"/>
      <c r="AJ842" s="90"/>
      <c r="AK842" s="90"/>
      <c r="AL842" s="90"/>
      <c r="AM842" s="90"/>
    </row>
    <row r="843" spans="1:39" outlineLevel="2">
      <c r="A843" s="11">
        <f>ROW()</f>
        <v>843</v>
      </c>
      <c r="C843" s="6" t="s">
        <v>1</v>
      </c>
      <c r="D843" s="39"/>
      <c r="E843" s="39"/>
      <c r="F843" s="39"/>
      <c r="G843" s="39"/>
      <c r="H843" s="39"/>
      <c r="I843" s="39"/>
      <c r="J843" s="39"/>
      <c r="K843" s="39"/>
      <c r="L843" s="39"/>
      <c r="M843" s="9">
        <f t="shared" ref="M843" si="652">SUM(M830:M842)</f>
        <v>5.7757743820219005</v>
      </c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</row>
    <row r="844" spans="1:39" outlineLevel="2">
      <c r="A844" s="11">
        <f>ROW()</f>
        <v>844</v>
      </c>
      <c r="B844" s="343" t="s">
        <v>657</v>
      </c>
      <c r="D844" s="39"/>
      <c r="E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</row>
    <row r="845" spans="1:39" outlineLevel="2">
      <c r="A845" s="11">
        <f>ROW()</f>
        <v>845</v>
      </c>
      <c r="C845" s="6" t="s">
        <v>2</v>
      </c>
      <c r="D845" s="39"/>
      <c r="E845" s="922">
        <v>0</v>
      </c>
      <c r="F845" s="31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13">
        <f>-Inputs!T2166</f>
        <v>0</v>
      </c>
      <c r="U845" s="13">
        <f>-Inputs!U2166</f>
        <v>0</v>
      </c>
      <c r="V845" s="13">
        <f>-Inputs!V2166</f>
        <v>0</v>
      </c>
      <c r="W845" s="13">
        <f>-Inputs!W2166</f>
        <v>0</v>
      </c>
      <c r="X845" s="13">
        <f>-Inputs!X2166</f>
        <v>0</v>
      </c>
      <c r="Y845" s="13">
        <f>-Inputs!Y2166</f>
        <v>0</v>
      </c>
      <c r="Z845" s="13">
        <f>-Inputs!Z2166</f>
        <v>0</v>
      </c>
      <c r="AA845" s="13">
        <f>-Inputs!AA2166</f>
        <v>0</v>
      </c>
      <c r="AB845" s="13">
        <f>-Inputs!AB2166</f>
        <v>0</v>
      </c>
      <c r="AC845" s="526">
        <f t="shared" ref="AC845:AC857" si="653">$E845*$E$51</f>
        <v>0</v>
      </c>
      <c r="AD845" s="13">
        <f>-Inputs!AD2166</f>
        <v>0</v>
      </c>
      <c r="AE845" s="13">
        <f>-Inputs!AE2166</f>
        <v>0</v>
      </c>
      <c r="AF845" s="13">
        <f>-Inputs!AF2166</f>
        <v>0</v>
      </c>
      <c r="AG845" s="13">
        <f>-Inputs!AG2166</f>
        <v>0</v>
      </c>
      <c r="AH845" s="13">
        <f>-Inputs!AH2166</f>
        <v>0</v>
      </c>
      <c r="AI845" s="13">
        <f>-Inputs!AI2166</f>
        <v>0</v>
      </c>
      <c r="AJ845" s="13">
        <f>-Inputs!AJ2166</f>
        <v>0</v>
      </c>
      <c r="AK845" s="13">
        <f>-Inputs!AK2166</f>
        <v>0</v>
      </c>
      <c r="AL845" s="13">
        <f>-Inputs!AL2166</f>
        <v>0</v>
      </c>
      <c r="AM845" s="13">
        <f>-Inputs!AM2166</f>
        <v>0</v>
      </c>
    </row>
    <row r="846" spans="1:39" outlineLevel="2">
      <c r="A846" s="11">
        <f>ROW()</f>
        <v>846</v>
      </c>
      <c r="C846" s="6" t="s">
        <v>3</v>
      </c>
      <c r="D846" s="39"/>
      <c r="E846" s="922">
        <v>0</v>
      </c>
      <c r="F846" s="31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13">
        <f>-Inputs!T2167</f>
        <v>0</v>
      </c>
      <c r="U846" s="13">
        <f>-Inputs!U2167</f>
        <v>0</v>
      </c>
      <c r="V846" s="13">
        <f>-Inputs!V2167</f>
        <v>0</v>
      </c>
      <c r="W846" s="13">
        <f>-Inputs!W2167</f>
        <v>0</v>
      </c>
      <c r="X846" s="13">
        <f>-Inputs!X2167</f>
        <v>0</v>
      </c>
      <c r="Y846" s="13">
        <f>-Inputs!Y2167</f>
        <v>0</v>
      </c>
      <c r="Z846" s="13">
        <f>-Inputs!Z2167</f>
        <v>0</v>
      </c>
      <c r="AA846" s="13">
        <f>-Inputs!AA2167</f>
        <v>0</v>
      </c>
      <c r="AB846" s="13">
        <f>-Inputs!AB2167</f>
        <v>0</v>
      </c>
      <c r="AC846" s="526">
        <f t="shared" si="653"/>
        <v>0</v>
      </c>
      <c r="AD846" s="13">
        <f>-Inputs!AD2167</f>
        <v>0</v>
      </c>
      <c r="AE846" s="13">
        <f>-Inputs!AE2167</f>
        <v>0</v>
      </c>
      <c r="AF846" s="13">
        <f>-Inputs!AF2167</f>
        <v>0</v>
      </c>
      <c r="AG846" s="13">
        <f>-Inputs!AG2167</f>
        <v>0</v>
      </c>
      <c r="AH846" s="13">
        <f>-Inputs!AH2167</f>
        <v>0</v>
      </c>
      <c r="AI846" s="13">
        <f>-Inputs!AI2167</f>
        <v>0</v>
      </c>
      <c r="AJ846" s="13">
        <f>-Inputs!AJ2167</f>
        <v>0</v>
      </c>
      <c r="AK846" s="13">
        <f>-Inputs!AK2167</f>
        <v>0</v>
      </c>
      <c r="AL846" s="13">
        <f>-Inputs!AL2167</f>
        <v>0</v>
      </c>
      <c r="AM846" s="13">
        <f>-Inputs!AM2167</f>
        <v>0</v>
      </c>
    </row>
    <row r="847" spans="1:39" outlineLevel="2">
      <c r="A847" s="11">
        <f>ROW()</f>
        <v>847</v>
      </c>
      <c r="C847" s="6" t="s">
        <v>4</v>
      </c>
      <c r="D847" s="39"/>
      <c r="E847" s="922">
        <v>0</v>
      </c>
      <c r="F847" s="31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13">
        <f>-Inputs!T2168</f>
        <v>0</v>
      </c>
      <c r="U847" s="13">
        <f>-Inputs!U2168</f>
        <v>0</v>
      </c>
      <c r="V847" s="13">
        <f>-Inputs!V2168</f>
        <v>0</v>
      </c>
      <c r="W847" s="13">
        <f>-Inputs!W2168</f>
        <v>0</v>
      </c>
      <c r="X847" s="13">
        <f>-Inputs!X2168</f>
        <v>0</v>
      </c>
      <c r="Y847" s="13">
        <f>-Inputs!Y2168</f>
        <v>0</v>
      </c>
      <c r="Z847" s="13">
        <f>-Inputs!Z2168</f>
        <v>0</v>
      </c>
      <c r="AA847" s="13">
        <f>-Inputs!AA2168</f>
        <v>0</v>
      </c>
      <c r="AB847" s="13">
        <f>-Inputs!AB2168</f>
        <v>0</v>
      </c>
      <c r="AC847" s="526">
        <f t="shared" si="653"/>
        <v>0</v>
      </c>
      <c r="AD847" s="13">
        <f>-Inputs!AD2168</f>
        <v>0</v>
      </c>
      <c r="AE847" s="13">
        <f>-Inputs!AE2168</f>
        <v>0</v>
      </c>
      <c r="AF847" s="13">
        <f>-Inputs!AF2168</f>
        <v>0</v>
      </c>
      <c r="AG847" s="13">
        <f>-Inputs!AG2168</f>
        <v>0</v>
      </c>
      <c r="AH847" s="13">
        <f>-Inputs!AH2168</f>
        <v>0</v>
      </c>
      <c r="AI847" s="13">
        <f>-Inputs!AI2168</f>
        <v>0</v>
      </c>
      <c r="AJ847" s="13">
        <f>-Inputs!AJ2168</f>
        <v>0</v>
      </c>
      <c r="AK847" s="13">
        <f>-Inputs!AK2168</f>
        <v>0</v>
      </c>
      <c r="AL847" s="13">
        <f>-Inputs!AL2168</f>
        <v>0</v>
      </c>
      <c r="AM847" s="13">
        <f>-Inputs!AM2168</f>
        <v>0</v>
      </c>
    </row>
    <row r="848" spans="1:39" outlineLevel="2">
      <c r="A848" s="11">
        <f>ROW()</f>
        <v>848</v>
      </c>
      <c r="C848" s="6" t="s">
        <v>5</v>
      </c>
      <c r="D848" s="39"/>
      <c r="E848" s="922">
        <v>0</v>
      </c>
      <c r="F848" s="31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13">
        <f>-Inputs!T2169</f>
        <v>-0.18137753238299129</v>
      </c>
      <c r="U848" s="13">
        <f>-Inputs!U2169</f>
        <v>0</v>
      </c>
      <c r="V848" s="13">
        <f>-Inputs!V2169</f>
        <v>0</v>
      </c>
      <c r="W848" s="13">
        <f>-Inputs!W2169</f>
        <v>0</v>
      </c>
      <c r="X848" s="13">
        <f>-Inputs!X2169</f>
        <v>0</v>
      </c>
      <c r="Y848" s="13">
        <f>-Inputs!Y2169</f>
        <v>0</v>
      </c>
      <c r="Z848" s="13">
        <f>-Inputs!Z2169</f>
        <v>0</v>
      </c>
      <c r="AA848" s="13">
        <f>-Inputs!AA2169</f>
        <v>0</v>
      </c>
      <c r="AB848" s="13">
        <f>-Inputs!AB2169</f>
        <v>0</v>
      </c>
      <c r="AC848" s="526">
        <f t="shared" si="653"/>
        <v>0</v>
      </c>
      <c r="AD848" s="13">
        <f>-Inputs!AD2169</f>
        <v>0</v>
      </c>
      <c r="AE848" s="13">
        <f>-Inputs!AE2169</f>
        <v>0</v>
      </c>
      <c r="AF848" s="13">
        <f>-Inputs!AF2169</f>
        <v>0</v>
      </c>
      <c r="AG848" s="13">
        <f>-Inputs!AG2169</f>
        <v>0</v>
      </c>
      <c r="AH848" s="13">
        <f>-Inputs!AH2169</f>
        <v>0</v>
      </c>
      <c r="AI848" s="13">
        <f>-Inputs!AI2169</f>
        <v>0</v>
      </c>
      <c r="AJ848" s="13">
        <f>-Inputs!AJ2169</f>
        <v>0</v>
      </c>
      <c r="AK848" s="13">
        <f>-Inputs!AK2169</f>
        <v>0</v>
      </c>
      <c r="AL848" s="13">
        <f>-Inputs!AL2169</f>
        <v>0</v>
      </c>
      <c r="AM848" s="13">
        <f>-Inputs!AM2169</f>
        <v>0</v>
      </c>
    </row>
    <row r="849" spans="1:39" outlineLevel="2">
      <c r="A849" s="11">
        <f>ROW()</f>
        <v>849</v>
      </c>
      <c r="C849" s="6" t="s">
        <v>473</v>
      </c>
      <c r="D849" s="39"/>
      <c r="E849" s="922">
        <v>0</v>
      </c>
      <c r="F849" s="31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13">
        <f>-Inputs!T2170</f>
        <v>0</v>
      </c>
      <c r="U849" s="13">
        <f>-Inputs!U2170</f>
        <v>0</v>
      </c>
      <c r="V849" s="13">
        <f>-Inputs!V2170</f>
        <v>0</v>
      </c>
      <c r="W849" s="13">
        <f>-Inputs!W2170</f>
        <v>0</v>
      </c>
      <c r="X849" s="13">
        <f>-Inputs!X2170</f>
        <v>0</v>
      </c>
      <c r="Y849" s="13">
        <f>-Inputs!Y2170</f>
        <v>0</v>
      </c>
      <c r="Z849" s="13">
        <f>-Inputs!Z2170</f>
        <v>0</v>
      </c>
      <c r="AA849" s="13">
        <f>-Inputs!AA2170</f>
        <v>0</v>
      </c>
      <c r="AB849" s="13">
        <f>-Inputs!AB2170</f>
        <v>0</v>
      </c>
      <c r="AC849" s="526">
        <f t="shared" si="653"/>
        <v>0</v>
      </c>
      <c r="AD849" s="13">
        <f>-Inputs!AD2170</f>
        <v>0</v>
      </c>
      <c r="AE849" s="13">
        <f>-Inputs!AE2170</f>
        <v>0</v>
      </c>
      <c r="AF849" s="13">
        <f>-Inputs!AF2170</f>
        <v>0</v>
      </c>
      <c r="AG849" s="13">
        <f>-Inputs!AG2170</f>
        <v>0</v>
      </c>
      <c r="AH849" s="13">
        <f>-Inputs!AH2170</f>
        <v>0</v>
      </c>
      <c r="AI849" s="13">
        <f>-Inputs!AI2170</f>
        <v>0</v>
      </c>
      <c r="AJ849" s="13">
        <f>-Inputs!AJ2170</f>
        <v>0</v>
      </c>
      <c r="AK849" s="13">
        <f>-Inputs!AK2170</f>
        <v>0</v>
      </c>
      <c r="AL849" s="13">
        <f>-Inputs!AL2170</f>
        <v>0</v>
      </c>
      <c r="AM849" s="13">
        <f>-Inputs!AM2170</f>
        <v>0</v>
      </c>
    </row>
    <row r="850" spans="1:39" outlineLevel="2">
      <c r="A850" s="11">
        <f>ROW()</f>
        <v>850</v>
      </c>
      <c r="C850" s="6" t="s">
        <v>474</v>
      </c>
      <c r="D850" s="39"/>
      <c r="E850" s="922">
        <v>0</v>
      </c>
      <c r="F850" s="31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13">
        <f>-Inputs!T2171</f>
        <v>0</v>
      </c>
      <c r="U850" s="13">
        <f>-Inputs!U2171</f>
        <v>0</v>
      </c>
      <c r="V850" s="13">
        <f>-Inputs!V2171</f>
        <v>0</v>
      </c>
      <c r="W850" s="13">
        <f>-Inputs!W2171</f>
        <v>0</v>
      </c>
      <c r="X850" s="13">
        <f>-Inputs!X2171</f>
        <v>0</v>
      </c>
      <c r="Y850" s="13">
        <f>-Inputs!Y2171</f>
        <v>0</v>
      </c>
      <c r="Z850" s="13">
        <f>-Inputs!Z2171</f>
        <v>0</v>
      </c>
      <c r="AA850" s="13">
        <f>-Inputs!AA2171</f>
        <v>0</v>
      </c>
      <c r="AB850" s="13">
        <f>-Inputs!AB2171</f>
        <v>0</v>
      </c>
      <c r="AC850" s="526">
        <f t="shared" si="653"/>
        <v>0</v>
      </c>
      <c r="AD850" s="13">
        <f>-Inputs!AD2171</f>
        <v>0</v>
      </c>
      <c r="AE850" s="13">
        <f>-Inputs!AE2171</f>
        <v>0</v>
      </c>
      <c r="AF850" s="13">
        <f>-Inputs!AF2171</f>
        <v>0</v>
      </c>
      <c r="AG850" s="13">
        <f>-Inputs!AG2171</f>
        <v>0</v>
      </c>
      <c r="AH850" s="13">
        <f>-Inputs!AH2171</f>
        <v>0</v>
      </c>
      <c r="AI850" s="13">
        <f>-Inputs!AI2171</f>
        <v>0</v>
      </c>
      <c r="AJ850" s="13">
        <f>-Inputs!AJ2171</f>
        <v>0</v>
      </c>
      <c r="AK850" s="13">
        <f>-Inputs!AK2171</f>
        <v>0</v>
      </c>
      <c r="AL850" s="13">
        <f>-Inputs!AL2171</f>
        <v>0</v>
      </c>
      <c r="AM850" s="13">
        <f>-Inputs!AM2171</f>
        <v>0</v>
      </c>
    </row>
    <row r="851" spans="1:39" outlineLevel="2">
      <c r="A851" s="11">
        <f>ROW()</f>
        <v>851</v>
      </c>
      <c r="C851" s="6" t="s">
        <v>477</v>
      </c>
      <c r="D851" s="39"/>
      <c r="E851" s="922">
        <v>0</v>
      </c>
      <c r="F851" s="31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13">
        <f>-Inputs!T2172</f>
        <v>0</v>
      </c>
      <c r="U851" s="13">
        <f>-Inputs!U2172</f>
        <v>0</v>
      </c>
      <c r="V851" s="13">
        <f>-Inputs!V2172</f>
        <v>0</v>
      </c>
      <c r="W851" s="13">
        <f>-Inputs!W2172</f>
        <v>0</v>
      </c>
      <c r="X851" s="13">
        <f>-Inputs!X2172</f>
        <v>0</v>
      </c>
      <c r="Y851" s="13">
        <f>-Inputs!Y2172</f>
        <v>0</v>
      </c>
      <c r="Z851" s="13">
        <f>-Inputs!Z2172</f>
        <v>0</v>
      </c>
      <c r="AA851" s="13">
        <f>-Inputs!AA2172</f>
        <v>0</v>
      </c>
      <c r="AB851" s="13">
        <f>-Inputs!AB2172</f>
        <v>0</v>
      </c>
      <c r="AC851" s="526">
        <f t="shared" si="653"/>
        <v>0</v>
      </c>
      <c r="AD851" s="13">
        <f>-Inputs!AD2172</f>
        <v>0</v>
      </c>
      <c r="AE851" s="13">
        <f>-Inputs!AE2172</f>
        <v>0</v>
      </c>
      <c r="AF851" s="13">
        <f>-Inputs!AF2172</f>
        <v>0</v>
      </c>
      <c r="AG851" s="13">
        <f>-Inputs!AG2172</f>
        <v>0</v>
      </c>
      <c r="AH851" s="13">
        <f>-Inputs!AH2172</f>
        <v>0</v>
      </c>
      <c r="AI851" s="13">
        <f>-Inputs!AI2172</f>
        <v>0</v>
      </c>
      <c r="AJ851" s="13">
        <f>-Inputs!AJ2172</f>
        <v>0</v>
      </c>
      <c r="AK851" s="13">
        <f>-Inputs!AK2172</f>
        <v>0</v>
      </c>
      <c r="AL851" s="13">
        <f>-Inputs!AL2172</f>
        <v>0</v>
      </c>
      <c r="AM851" s="13">
        <f>-Inputs!AM2172</f>
        <v>0</v>
      </c>
    </row>
    <row r="852" spans="1:39" outlineLevel="2">
      <c r="A852" s="11">
        <f>ROW()</f>
        <v>852</v>
      </c>
      <c r="C852" s="6" t="s">
        <v>511</v>
      </c>
      <c r="D852" s="39"/>
      <c r="E852" s="922">
        <v>0</v>
      </c>
      <c r="F852" s="31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13">
        <f>-Inputs!T2173</f>
        <v>0</v>
      </c>
      <c r="U852" s="13">
        <f>-Inputs!U2173</f>
        <v>0</v>
      </c>
      <c r="V852" s="13">
        <f>-Inputs!V2173</f>
        <v>0</v>
      </c>
      <c r="W852" s="13">
        <f>-Inputs!W2173</f>
        <v>0</v>
      </c>
      <c r="X852" s="13">
        <f>-Inputs!X2173</f>
        <v>0</v>
      </c>
      <c r="Y852" s="13">
        <f>-Inputs!Y2173</f>
        <v>0</v>
      </c>
      <c r="Z852" s="13">
        <f>-Inputs!Z2173</f>
        <v>0</v>
      </c>
      <c r="AA852" s="13">
        <f>-Inputs!AA2173</f>
        <v>0</v>
      </c>
      <c r="AB852" s="13">
        <f>-Inputs!AB2173</f>
        <v>0</v>
      </c>
      <c r="AC852" s="526">
        <f t="shared" si="653"/>
        <v>0</v>
      </c>
      <c r="AD852" s="13">
        <f>-Inputs!AD2173</f>
        <v>0</v>
      </c>
      <c r="AE852" s="13">
        <f>-Inputs!AE2173</f>
        <v>0</v>
      </c>
      <c r="AF852" s="13">
        <f>-Inputs!AF2173</f>
        <v>0</v>
      </c>
      <c r="AG852" s="13">
        <f>-Inputs!AG2173</f>
        <v>0</v>
      </c>
      <c r="AH852" s="13">
        <f>-Inputs!AH2173</f>
        <v>0</v>
      </c>
      <c r="AI852" s="13">
        <f>-Inputs!AI2173</f>
        <v>0</v>
      </c>
      <c r="AJ852" s="13">
        <f>-Inputs!AJ2173</f>
        <v>0</v>
      </c>
      <c r="AK852" s="13">
        <f>-Inputs!AK2173</f>
        <v>0</v>
      </c>
      <c r="AL852" s="13">
        <f>-Inputs!AL2173</f>
        <v>0</v>
      </c>
      <c r="AM852" s="13">
        <f>-Inputs!AM2173</f>
        <v>0</v>
      </c>
    </row>
    <row r="853" spans="1:39" outlineLevel="2">
      <c r="A853" s="11">
        <f>ROW()</f>
        <v>853</v>
      </c>
      <c r="C853" s="6" t="s">
        <v>655</v>
      </c>
      <c r="D853" s="39"/>
      <c r="E853" s="922"/>
      <c r="F853" s="31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13"/>
      <c r="U853" s="13"/>
      <c r="V853" s="13"/>
      <c r="W853" s="13"/>
      <c r="X853" s="13"/>
      <c r="Y853" s="13"/>
      <c r="Z853" s="13"/>
      <c r="AA853" s="13"/>
      <c r="AB853" s="13"/>
      <c r="AC853" s="526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</row>
    <row r="854" spans="1:39" outlineLevel="2">
      <c r="A854" s="11">
        <f>ROW()</f>
        <v>854</v>
      </c>
      <c r="C854" s="6" t="s">
        <v>656</v>
      </c>
      <c r="D854" s="39"/>
      <c r="E854" s="922"/>
      <c r="F854" s="31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13"/>
      <c r="U854" s="13"/>
      <c r="V854" s="13"/>
      <c r="W854" s="13"/>
      <c r="X854" s="13"/>
      <c r="Y854" s="13"/>
      <c r="Z854" s="13"/>
      <c r="AA854" s="13"/>
      <c r="AB854" s="13"/>
      <c r="AC854" s="526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</row>
    <row r="855" spans="1:39" outlineLevel="2">
      <c r="A855" s="11">
        <f>ROW()</f>
        <v>855</v>
      </c>
      <c r="C855" s="6" t="s">
        <v>667</v>
      </c>
      <c r="D855" s="39"/>
      <c r="E855" s="922"/>
      <c r="F855" s="31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13"/>
      <c r="U855" s="13"/>
      <c r="V855" s="13"/>
      <c r="W855" s="13"/>
      <c r="X855" s="13"/>
      <c r="Y855" s="13"/>
      <c r="Z855" s="13"/>
      <c r="AA855" s="13"/>
      <c r="AB855" s="13"/>
      <c r="AC855" s="526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</row>
    <row r="856" spans="1:39" outlineLevel="2">
      <c r="A856" s="11">
        <f>ROW()</f>
        <v>856</v>
      </c>
      <c r="C856" s="6" t="s">
        <v>212</v>
      </c>
      <c r="D856" s="39"/>
      <c r="E856" s="922">
        <v>0</v>
      </c>
      <c r="F856" s="31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13">
        <f>-Inputs!T2177</f>
        <v>0</v>
      </c>
      <c r="U856" s="13">
        <f>-Inputs!U2177</f>
        <v>0</v>
      </c>
      <c r="V856" s="13">
        <f>-Inputs!V2177</f>
        <v>0</v>
      </c>
      <c r="W856" s="13">
        <f>-Inputs!W2177</f>
        <v>0</v>
      </c>
      <c r="X856" s="13">
        <f>-Inputs!X2177</f>
        <v>0</v>
      </c>
      <c r="Y856" s="13">
        <f>-Inputs!Y2177</f>
        <v>0</v>
      </c>
      <c r="Z856" s="13">
        <f>-Inputs!Z2177</f>
        <v>0</v>
      </c>
      <c r="AA856" s="13">
        <f>-Inputs!AA2177</f>
        <v>0</v>
      </c>
      <c r="AB856" s="13">
        <f>-Inputs!AB2177</f>
        <v>0</v>
      </c>
      <c r="AC856" s="526">
        <f t="shared" si="653"/>
        <v>0</v>
      </c>
      <c r="AD856" s="13">
        <f>-Inputs!AD2177</f>
        <v>0</v>
      </c>
      <c r="AE856" s="13">
        <f>-Inputs!AE2177</f>
        <v>0</v>
      </c>
      <c r="AF856" s="13">
        <f>-Inputs!AF2177</f>
        <v>0</v>
      </c>
      <c r="AG856" s="13">
        <f>-Inputs!AG2177</f>
        <v>0</v>
      </c>
      <c r="AH856" s="13">
        <f>-Inputs!AH2177</f>
        <v>0</v>
      </c>
      <c r="AI856" s="13">
        <f>-Inputs!AI2177</f>
        <v>0</v>
      </c>
      <c r="AJ856" s="13">
        <f>-Inputs!AJ2177</f>
        <v>0</v>
      </c>
      <c r="AK856" s="13">
        <f>-Inputs!AK2177</f>
        <v>0</v>
      </c>
      <c r="AL856" s="13">
        <f>-Inputs!AL2177</f>
        <v>0</v>
      </c>
      <c r="AM856" s="13">
        <f>-Inputs!AM2177</f>
        <v>0</v>
      </c>
    </row>
    <row r="857" spans="1:39" outlineLevel="2">
      <c r="A857" s="11">
        <f>ROW()</f>
        <v>857</v>
      </c>
      <c r="C857" s="30" t="s">
        <v>362</v>
      </c>
      <c r="D857" s="90"/>
      <c r="E857" s="925">
        <v>0</v>
      </c>
      <c r="F857" s="90"/>
      <c r="G857" s="90"/>
      <c r="H857" s="90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13">
        <f>-Inputs!T2178</f>
        <v>0</v>
      </c>
      <c r="U857" s="13">
        <f>-Inputs!U2178</f>
        <v>0</v>
      </c>
      <c r="V857" s="13">
        <f>-Inputs!V2178</f>
        <v>0</v>
      </c>
      <c r="W857" s="13">
        <f>-Inputs!W2178</f>
        <v>0</v>
      </c>
      <c r="X857" s="13">
        <f>-Inputs!X2178</f>
        <v>0</v>
      </c>
      <c r="Y857" s="13">
        <f>-Inputs!Y2178</f>
        <v>0</v>
      </c>
      <c r="Z857" s="13">
        <f>-Inputs!Z2178</f>
        <v>0</v>
      </c>
      <c r="AA857" s="13">
        <f>-Inputs!AA2178</f>
        <v>0</v>
      </c>
      <c r="AB857" s="13">
        <f>-Inputs!AB2178</f>
        <v>0</v>
      </c>
      <c r="AC857" s="527">
        <f t="shared" si="653"/>
        <v>0</v>
      </c>
      <c r="AD857" s="13">
        <f>-Inputs!AD2178</f>
        <v>0</v>
      </c>
      <c r="AE857" s="13">
        <f>-Inputs!AE2178</f>
        <v>0</v>
      </c>
      <c r="AF857" s="13">
        <f>-Inputs!AF2178</f>
        <v>0</v>
      </c>
      <c r="AG857" s="13">
        <f>-Inputs!AG2178</f>
        <v>0</v>
      </c>
      <c r="AH857" s="13">
        <f>-Inputs!AH2178</f>
        <v>0</v>
      </c>
      <c r="AI857" s="13">
        <f>-Inputs!AI2178</f>
        <v>0</v>
      </c>
      <c r="AJ857" s="13">
        <f>-Inputs!AJ2178</f>
        <v>0</v>
      </c>
      <c r="AK857" s="13">
        <f>-Inputs!AK2178</f>
        <v>0</v>
      </c>
      <c r="AL857" s="13">
        <f>-Inputs!AL2178</f>
        <v>0</v>
      </c>
      <c r="AM857" s="13">
        <f>-Inputs!AM2178</f>
        <v>0</v>
      </c>
    </row>
    <row r="858" spans="1:39" outlineLevel="2">
      <c r="A858" s="11">
        <f>ROW()</f>
        <v>858</v>
      </c>
      <c r="C858" s="6" t="s">
        <v>1</v>
      </c>
      <c r="D858" s="39"/>
      <c r="E858" s="39">
        <v>0</v>
      </c>
      <c r="F858" s="39"/>
      <c r="G858" s="39"/>
      <c r="H858" s="39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>
        <f t="shared" ref="T858:AG858" si="654">SUM(T845:T857)</f>
        <v>-0.18137753238299129</v>
      </c>
      <c r="U858" s="87">
        <f t="shared" si="654"/>
        <v>0</v>
      </c>
      <c r="V858" s="87">
        <f t="shared" si="654"/>
        <v>0</v>
      </c>
      <c r="W858" s="87">
        <f t="shared" si="654"/>
        <v>0</v>
      </c>
      <c r="X858" s="87">
        <f t="shared" si="654"/>
        <v>0</v>
      </c>
      <c r="Y858" s="87">
        <f t="shared" si="654"/>
        <v>0</v>
      </c>
      <c r="Z858" s="87">
        <f t="shared" si="654"/>
        <v>0</v>
      </c>
      <c r="AA858" s="87">
        <f t="shared" si="654"/>
        <v>0</v>
      </c>
      <c r="AB858" s="87">
        <f t="shared" si="654"/>
        <v>0</v>
      </c>
      <c r="AC858" s="87">
        <f t="shared" si="654"/>
        <v>0</v>
      </c>
      <c r="AD858" s="414">
        <f t="shared" si="654"/>
        <v>0</v>
      </c>
      <c r="AE858" s="87">
        <f t="shared" si="654"/>
        <v>0</v>
      </c>
      <c r="AF858" s="87">
        <f t="shared" si="654"/>
        <v>0</v>
      </c>
      <c r="AG858" s="87">
        <f t="shared" si="654"/>
        <v>0</v>
      </c>
      <c r="AH858" s="87">
        <f t="shared" ref="AH858:AM858" si="655">SUM(AH845:AH857)</f>
        <v>0</v>
      </c>
      <c r="AI858" s="87">
        <f t="shared" si="655"/>
        <v>0</v>
      </c>
      <c r="AJ858" s="87">
        <f t="shared" si="655"/>
        <v>0</v>
      </c>
      <c r="AK858" s="87">
        <f t="shared" si="655"/>
        <v>0</v>
      </c>
      <c r="AL858" s="87">
        <f t="shared" si="655"/>
        <v>0</v>
      </c>
      <c r="AM858" s="87">
        <f t="shared" si="655"/>
        <v>0</v>
      </c>
    </row>
    <row r="859" spans="1:39" outlineLevel="2">
      <c r="A859" s="11">
        <f>ROW()</f>
        <v>859</v>
      </c>
      <c r="B859" s="343" t="s">
        <v>6</v>
      </c>
      <c r="D859" s="39"/>
      <c r="E859" s="39"/>
      <c r="G859" s="39"/>
      <c r="H859" s="39"/>
      <c r="I859" s="39"/>
      <c r="J859" s="39"/>
      <c r="K859" s="39"/>
      <c r="L859" s="39"/>
    </row>
    <row r="860" spans="1:39" outlineLevel="2">
      <c r="A860" s="11">
        <f>ROW()</f>
        <v>860</v>
      </c>
      <c r="C860" s="6" t="s">
        <v>2</v>
      </c>
      <c r="D860" s="39"/>
      <c r="E860" s="922">
        <v>-1.2653558687887718E-2</v>
      </c>
      <c r="F860" s="31"/>
      <c r="G860" s="39"/>
      <c r="H860" s="39"/>
      <c r="I860" s="39"/>
      <c r="J860" s="39"/>
      <c r="K860" s="39"/>
      <c r="L860" s="39"/>
      <c r="M860" s="13"/>
      <c r="N860" s="13">
        <f>-Inputs!N1351</f>
        <v>-1.5179914639342066E-2</v>
      </c>
      <c r="O860" s="13">
        <f>-Inputs!O1351</f>
        <v>-1.5179914639342066E-2</v>
      </c>
      <c r="P860" s="13">
        <f>-Inputs!P1351</f>
        <v>-1.5179914639342066E-2</v>
      </c>
      <c r="Q860" s="13">
        <f>-Inputs!Q1351</f>
        <v>-1.5179914639342066E-2</v>
      </c>
      <c r="R860" s="13">
        <f>-Inputs!R1351</f>
        <v>-1.5179914639342066E-2</v>
      </c>
      <c r="S860" s="13">
        <f>-Inputs!S1351</f>
        <v>-1.5179914639342066E-2</v>
      </c>
      <c r="T860" s="13">
        <f>-Inputs!T1351</f>
        <v>-1.5179914639342061E-2</v>
      </c>
      <c r="U860" s="13">
        <f>-Inputs!U1351</f>
        <v>-1.5179914639342061E-2</v>
      </c>
      <c r="V860" s="13">
        <f>-Inputs!V1351</f>
        <v>-1.5179914639342059E-2</v>
      </c>
      <c r="W860" s="13">
        <f>-Inputs!W1351</f>
        <v>-1.5179914639342059E-2</v>
      </c>
      <c r="X860" s="13">
        <f>-Inputs!X1351</f>
        <v>-1.5179914639342056E-2</v>
      </c>
      <c r="Y860" s="13">
        <f>-Inputs!Y1351</f>
        <v>-1.5179914639342065E-2</v>
      </c>
      <c r="Z860" s="13">
        <f>-Inputs!Z1351</f>
        <v>-1.5179914639342063E-2</v>
      </c>
      <c r="AA860" s="13">
        <f>-Inputs!AA1351</f>
        <v>-1.5179914639342059E-2</v>
      </c>
      <c r="AB860" s="13">
        <f>-Inputs!AB1351</f>
        <v>-1.5179914639342063E-2</v>
      </c>
      <c r="AC860" s="526">
        <f t="shared" ref="AC860:AC872" si="656">$E860*$E$51</f>
        <v>-1.5179914639342065E-2</v>
      </c>
      <c r="AD860" s="13">
        <f>-Inputs!AD1351</f>
        <v>-1.9517033107725495E-2</v>
      </c>
      <c r="AE860" s="13">
        <f>-Inputs!AE1351</f>
        <v>-1.9517033107725495E-2</v>
      </c>
      <c r="AF860" s="13">
        <f>-Inputs!AF1351</f>
        <v>-1.9517033107725488E-2</v>
      </c>
      <c r="AG860" s="13">
        <f>-Inputs!AG1351</f>
        <v>-1.9517033107725488E-2</v>
      </c>
      <c r="AH860" s="13">
        <f>-Inputs!AH1351</f>
        <v>-1.9517033107725488E-2</v>
      </c>
      <c r="AI860" s="9">
        <f t="shared" ref="AI860:AM860" si="657">-IF(AI800=0,0,IF(AI815&lt;0,AI815,IF(AI800=0,AI815,MIN((AI815/AI800)*(AI815&gt;0),AI815,-AH860))))</f>
        <v>-1.9517033107725488E-2</v>
      </c>
      <c r="AJ860" s="9">
        <f t="shared" si="657"/>
        <v>-1.9517033107725488E-2</v>
      </c>
      <c r="AK860" s="9">
        <f t="shared" si="657"/>
        <v>-1.9517033107725488E-2</v>
      </c>
      <c r="AL860" s="9">
        <f t="shared" si="657"/>
        <v>-1.9517033107725488E-2</v>
      </c>
      <c r="AM860" s="9">
        <f t="shared" si="657"/>
        <v>-1.9517033107725488E-2</v>
      </c>
    </row>
    <row r="861" spans="1:39" outlineLevel="2">
      <c r="A861" s="11">
        <f>ROW()</f>
        <v>861</v>
      </c>
      <c r="C861" s="6" t="s">
        <v>3</v>
      </c>
      <c r="D861" s="39"/>
      <c r="E861" s="922">
        <v>-1.0899562340578763E-2</v>
      </c>
      <c r="F861" s="31"/>
      <c r="G861" s="39"/>
      <c r="H861" s="39"/>
      <c r="I861" s="39"/>
      <c r="J861" s="39"/>
      <c r="K861" s="39"/>
      <c r="L861" s="39"/>
      <c r="M861" s="13"/>
      <c r="N861" s="13">
        <f>-Inputs!N1352</f>
        <v>0</v>
      </c>
      <c r="O861" s="13">
        <f>-Inputs!O1352</f>
        <v>0</v>
      </c>
      <c r="P861" s="13">
        <f>-Inputs!P1352</f>
        <v>0</v>
      </c>
      <c r="Q861" s="13">
        <f>-Inputs!Q1352</f>
        <v>0</v>
      </c>
      <c r="R861" s="13">
        <f>-Inputs!R1352</f>
        <v>0</v>
      </c>
      <c r="S861" s="13">
        <f>-Inputs!S1352</f>
        <v>0</v>
      </c>
      <c r="T861" s="13">
        <f>-Inputs!T1352</f>
        <v>-1.3075722807888813E-2</v>
      </c>
      <c r="U861" s="13">
        <f>-Inputs!U1352</f>
        <v>-1.3075722807888813E-2</v>
      </c>
      <c r="V861" s="13">
        <f>-Inputs!V1352</f>
        <v>-1.3075722807888816E-2</v>
      </c>
      <c r="W861" s="13">
        <f>-Inputs!W1352</f>
        <v>-1.3075722807888816E-2</v>
      </c>
      <c r="X861" s="13">
        <f>-Inputs!X1352</f>
        <v>-1.3075722807888816E-2</v>
      </c>
      <c r="Y861" s="13">
        <f>-Inputs!Y1352</f>
        <v>-1.3075722807888809E-2</v>
      </c>
      <c r="Z861" s="13">
        <f>-Inputs!Z1352</f>
        <v>-1.3075722807888809E-2</v>
      </c>
      <c r="AA861" s="13">
        <f>-Inputs!AA1352</f>
        <v>-1.3075722807888809E-2</v>
      </c>
      <c r="AB861" s="13">
        <f>-Inputs!AB1352</f>
        <v>-1.3075722807888809E-2</v>
      </c>
      <c r="AC861" s="526">
        <f t="shared" si="656"/>
        <v>-1.3075722807888809E-2</v>
      </c>
      <c r="AD861" s="13">
        <f>-Inputs!AD1352</f>
        <v>-1.3075722807888809E-2</v>
      </c>
      <c r="AE861" s="13">
        <f>-Inputs!AE1352</f>
        <v>-1.3075722807888809E-2</v>
      </c>
      <c r="AF861" s="13">
        <f>-Inputs!AF1352</f>
        <v>-1.3075722807888813E-2</v>
      </c>
      <c r="AG861" s="13">
        <f>-Inputs!AG1352</f>
        <v>-1.3075722807888813E-2</v>
      </c>
      <c r="AH861" s="13">
        <f>-Inputs!AH1352</f>
        <v>-1.3075722807888813E-2</v>
      </c>
      <c r="AI861" s="9">
        <f t="shared" ref="AI861:AM861" si="658">-IF(AI801=0,0,IF(AI816&lt;0,AI816,IF(AI801=0,AI816,MIN((AI816/AI801)*(AI816&gt;0),AI816,-AH861))))</f>
        <v>-1.3075722807888806E-2</v>
      </c>
      <c r="AJ861" s="9">
        <f t="shared" si="658"/>
        <v>-1.3075722807888806E-2</v>
      </c>
      <c r="AK861" s="9">
        <f t="shared" si="658"/>
        <v>-1.3075722807888806E-2</v>
      </c>
      <c r="AL861" s="9">
        <f t="shared" si="658"/>
        <v>-1.3075722807888804E-2</v>
      </c>
      <c r="AM861" s="9">
        <f t="shared" si="658"/>
        <v>-1.3075722807888804E-2</v>
      </c>
    </row>
    <row r="862" spans="1:39" outlineLevel="2">
      <c r="A862" s="11">
        <f>ROW()</f>
        <v>862</v>
      </c>
      <c r="C862" s="6" t="s">
        <v>4</v>
      </c>
      <c r="D862" s="39"/>
      <c r="E862" s="922">
        <v>-4.7636923786464933E-2</v>
      </c>
      <c r="F862" s="31"/>
      <c r="G862" s="39"/>
      <c r="H862" s="39"/>
      <c r="I862" s="39"/>
      <c r="J862" s="39"/>
      <c r="K862" s="39"/>
      <c r="L862" s="39"/>
      <c r="M862" s="13"/>
      <c r="N862" s="13">
        <f>-Inputs!N1353</f>
        <v>-5.7147910291163624E-2</v>
      </c>
      <c r="O862" s="13">
        <f>-Inputs!O1353</f>
        <v>-5.7147910291163624E-2</v>
      </c>
      <c r="P862" s="13">
        <f>-Inputs!P1353</f>
        <v>-5.7147910291163624E-2</v>
      </c>
      <c r="Q862" s="13">
        <f>-Inputs!Q1353</f>
        <v>-5.7147910291163624E-2</v>
      </c>
      <c r="R862" s="13">
        <f>-Inputs!R1353</f>
        <v>-5.7147910291163624E-2</v>
      </c>
      <c r="S862" s="13">
        <f>-Inputs!S1353</f>
        <v>-5.7147910291163624E-2</v>
      </c>
      <c r="T862" s="13">
        <f>-Inputs!T1353</f>
        <v>-5.7147910291163638E-2</v>
      </c>
      <c r="U862" s="13">
        <f>-Inputs!U1353</f>
        <v>-5.7147910291163638E-2</v>
      </c>
      <c r="V862" s="13">
        <f>-Inputs!V1353</f>
        <v>-5.7147910291163638E-2</v>
      </c>
      <c r="W862" s="13">
        <f>-Inputs!W1353</f>
        <v>-5.7147910291163638E-2</v>
      </c>
      <c r="X862" s="13">
        <f>-Inputs!X1353</f>
        <v>-5.7147910291163645E-2</v>
      </c>
      <c r="Y862" s="13">
        <f>-Inputs!Y1353</f>
        <v>-5.7147910291163617E-2</v>
      </c>
      <c r="Z862" s="13">
        <f>-Inputs!Z1353</f>
        <v>-5.7147910291163617E-2</v>
      </c>
      <c r="AA862" s="13">
        <f>-Inputs!AA1353</f>
        <v>-5.7147910291163617E-2</v>
      </c>
      <c r="AB862" s="13">
        <f>-Inputs!AB1353</f>
        <v>-5.7147910291163617E-2</v>
      </c>
      <c r="AC862" s="526">
        <f t="shared" si="656"/>
        <v>-5.7147910291163617E-2</v>
      </c>
      <c r="AD862" s="13">
        <f>-Inputs!AD1353</f>
        <v>-0.1387877821356831</v>
      </c>
      <c r="AE862" s="13">
        <f>-Inputs!AE1353</f>
        <v>-0.1387877821356831</v>
      </c>
      <c r="AF862" s="13">
        <f>-Inputs!AF1353</f>
        <v>-0.1387877821356831</v>
      </c>
      <c r="AG862" s="13">
        <f>-Inputs!AG1353</f>
        <v>-0.1387877821356831</v>
      </c>
      <c r="AH862" s="13">
        <f>-Inputs!AH1353</f>
        <v>-0.1387877821356831</v>
      </c>
      <c r="AI862" s="9">
        <f t="shared" ref="AI862:AM862" si="659">-IF(AI802=0,0,IF(AI817&lt;0,AI817,IF(AI802=0,AI817,MIN((AI817/AI802)*(AI817&gt;0),AI817,-AH862))))</f>
        <v>-0.1387877821356831</v>
      </c>
      <c r="AJ862" s="9">
        <f t="shared" si="659"/>
        <v>-0.1387877821356831</v>
      </c>
      <c r="AK862" s="9">
        <f t="shared" si="659"/>
        <v>-0.1387877821356831</v>
      </c>
      <c r="AL862" s="9">
        <f t="shared" si="659"/>
        <v>-0.1387877821356831</v>
      </c>
      <c r="AM862" s="9">
        <f t="shared" si="659"/>
        <v>-0.1387877821356831</v>
      </c>
    </row>
    <row r="863" spans="1:39" outlineLevel="2">
      <c r="A863" s="11">
        <f>ROW()</f>
        <v>863</v>
      </c>
      <c r="C863" s="6" t="s">
        <v>5</v>
      </c>
      <c r="D863" s="39"/>
      <c r="E863" s="922">
        <v>-3.4887283323030607E-2</v>
      </c>
      <c r="F863" s="31"/>
      <c r="G863" s="39"/>
      <c r="H863" s="39"/>
      <c r="I863" s="39"/>
      <c r="J863" s="39"/>
      <c r="K863" s="39"/>
      <c r="L863" s="39"/>
      <c r="M863" s="13"/>
      <c r="N863" s="13">
        <f>-Inputs!N1354</f>
        <v>-5.1398916510681431E-2</v>
      </c>
      <c r="O863" s="13">
        <f>-Inputs!O1354</f>
        <v>-5.1398916510681431E-2</v>
      </c>
      <c r="P863" s="13">
        <f>-Inputs!P1354</f>
        <v>-5.1398916510681431E-2</v>
      </c>
      <c r="Q863" s="13">
        <f>-Inputs!Q1354</f>
        <v>-5.1398916510681431E-2</v>
      </c>
      <c r="R863" s="13">
        <f>-Inputs!R1354</f>
        <v>-5.1398916510681431E-2</v>
      </c>
      <c r="S863" s="13">
        <f>-Inputs!S1354</f>
        <v>-5.1398916510681431E-2</v>
      </c>
      <c r="T863" s="13">
        <f>-Inputs!T1354</f>
        <v>-5.1398916510681444E-2</v>
      </c>
      <c r="U863" s="13">
        <f>-Inputs!U1354</f>
        <v>-5.1398916510681444E-2</v>
      </c>
      <c r="V863" s="13">
        <f>-Inputs!V1354</f>
        <v>-5.1398916510681451E-2</v>
      </c>
      <c r="W863" s="13">
        <f>-Inputs!W1354</f>
        <v>-5.1398916510681451E-2</v>
      </c>
      <c r="X863" s="13">
        <f>-Inputs!X1354</f>
        <v>-5.1398916510681451E-2</v>
      </c>
      <c r="Y863" s="13">
        <f>-Inputs!Y1354</f>
        <v>-4.1852730595787146E-2</v>
      </c>
      <c r="Z863" s="13">
        <f>-Inputs!Z1354</f>
        <v>-4.1852730595787146E-2</v>
      </c>
      <c r="AA863" s="13">
        <f>-Inputs!AA1354</f>
        <v>-4.1852730595787146E-2</v>
      </c>
      <c r="AB863" s="13">
        <f>-Inputs!AB1354</f>
        <v>-4.1852730595787146E-2</v>
      </c>
      <c r="AC863" s="526">
        <f t="shared" si="656"/>
        <v>-4.1852730595787153E-2</v>
      </c>
      <c r="AD863" s="13">
        <f>-Inputs!AD1354</f>
        <v>-4.1852730595787119E-2</v>
      </c>
      <c r="AE863" s="13">
        <f>-Inputs!AE1354</f>
        <v>-4.1852730595787119E-2</v>
      </c>
      <c r="AF863" s="13">
        <f>-Inputs!AF1354</f>
        <v>-4.1852730595787119E-2</v>
      </c>
      <c r="AG863" s="13">
        <f>-Inputs!AG1354</f>
        <v>-4.1852730595787119E-2</v>
      </c>
      <c r="AH863" s="13">
        <f>-Inputs!AH1354</f>
        <v>-4.1852730595787112E-2</v>
      </c>
      <c r="AI863" s="9">
        <f t="shared" ref="AI863:AM863" si="660">-IF(AI803=0,0,IF(AI818&lt;0,AI818,IF(AI803=0,AI818,MIN((AI818/AI803)*(AI818&gt;0),AI818,-AH863))))</f>
        <v>-4.1852730595787112E-2</v>
      </c>
      <c r="AJ863" s="9">
        <f t="shared" si="660"/>
        <v>-4.1852730595787112E-2</v>
      </c>
      <c r="AK863" s="9">
        <f t="shared" si="660"/>
        <v>-4.1852730595787112E-2</v>
      </c>
      <c r="AL863" s="9">
        <f t="shared" si="660"/>
        <v>-4.1852730595787112E-2</v>
      </c>
      <c r="AM863" s="9">
        <f t="shared" si="660"/>
        <v>-4.1852730595787112E-2</v>
      </c>
    </row>
    <row r="864" spans="1:39" outlineLevel="2">
      <c r="A864" s="11">
        <f>ROW()</f>
        <v>864</v>
      </c>
      <c r="C864" s="6" t="s">
        <v>473</v>
      </c>
      <c r="D864" s="39"/>
      <c r="E864" s="922">
        <v>0</v>
      </c>
      <c r="F864" s="31"/>
      <c r="G864" s="39"/>
      <c r="H864" s="39"/>
      <c r="I864" s="39"/>
      <c r="J864" s="39"/>
      <c r="K864" s="39"/>
      <c r="L864" s="39"/>
      <c r="M864" s="13"/>
      <c r="N864" s="13">
        <f>-Inputs!N1355</f>
        <v>0</v>
      </c>
      <c r="O864" s="13">
        <f>-Inputs!O1355</f>
        <v>0</v>
      </c>
      <c r="P864" s="13">
        <f>-Inputs!P1355</f>
        <v>0</v>
      </c>
      <c r="Q864" s="13">
        <f>-Inputs!Q1355</f>
        <v>0</v>
      </c>
      <c r="R864" s="13">
        <f>-Inputs!R1355</f>
        <v>0</v>
      </c>
      <c r="S864" s="13">
        <f>-Inputs!S1355</f>
        <v>0</v>
      </c>
      <c r="T864" s="13">
        <f>-Inputs!T1355</f>
        <v>0</v>
      </c>
      <c r="U864" s="13">
        <f>-Inputs!U1355</f>
        <v>0</v>
      </c>
      <c r="V864" s="13">
        <f>-Inputs!V1355</f>
        <v>0</v>
      </c>
      <c r="W864" s="13">
        <f>-Inputs!W1355</f>
        <v>0</v>
      </c>
      <c r="X864" s="13">
        <f>-Inputs!X1355</f>
        <v>0</v>
      </c>
      <c r="Y864" s="13">
        <f>-Inputs!Y1355</f>
        <v>0</v>
      </c>
      <c r="Z864" s="13">
        <f>-Inputs!Z1355</f>
        <v>0</v>
      </c>
      <c r="AA864" s="13">
        <f>-Inputs!AA1355</f>
        <v>0</v>
      </c>
      <c r="AB864" s="13">
        <f>-Inputs!AB1355</f>
        <v>0</v>
      </c>
      <c r="AC864" s="526">
        <f t="shared" si="656"/>
        <v>0</v>
      </c>
      <c r="AD864" s="13">
        <f>-Inputs!AD1355</f>
        <v>0</v>
      </c>
      <c r="AE864" s="13">
        <f>-Inputs!AE1355</f>
        <v>0</v>
      </c>
      <c r="AF864" s="13">
        <f>-Inputs!AF1355</f>
        <v>0</v>
      </c>
      <c r="AG864" s="13">
        <f>-Inputs!AG1355</f>
        <v>0</v>
      </c>
      <c r="AH864" s="13">
        <f>-Inputs!AH1355</f>
        <v>0</v>
      </c>
      <c r="AI864" s="9">
        <f t="shared" ref="AI864:AM864" si="661">-IF(AI804=0,0,IF(AI819&lt;0,AI819,IF(AI804=0,AI819,MIN((AI819/AI804)*(AI819&gt;0),AI819,-AH864))))</f>
        <v>0</v>
      </c>
      <c r="AJ864" s="9">
        <f t="shared" si="661"/>
        <v>0</v>
      </c>
      <c r="AK864" s="9">
        <f t="shared" si="661"/>
        <v>0</v>
      </c>
      <c r="AL864" s="9">
        <f t="shared" si="661"/>
        <v>0</v>
      </c>
      <c r="AM864" s="9">
        <f t="shared" si="661"/>
        <v>0</v>
      </c>
    </row>
    <row r="865" spans="1:39" outlineLevel="2">
      <c r="A865" s="11">
        <f>ROW()</f>
        <v>865</v>
      </c>
      <c r="C865" s="6" t="s">
        <v>474</v>
      </c>
      <c r="D865" s="39"/>
      <c r="E865" s="922">
        <v>0</v>
      </c>
      <c r="F865" s="31"/>
      <c r="G865" s="39"/>
      <c r="H865" s="39"/>
      <c r="I865" s="39"/>
      <c r="J865" s="39"/>
      <c r="K865" s="39"/>
      <c r="L865" s="39"/>
      <c r="M865" s="13"/>
      <c r="N865" s="13">
        <f>-Inputs!N1356</f>
        <v>0</v>
      </c>
      <c r="O865" s="13">
        <f>-Inputs!O1356</f>
        <v>0</v>
      </c>
      <c r="P865" s="13">
        <f>-Inputs!P1356</f>
        <v>0</v>
      </c>
      <c r="Q865" s="13">
        <f>-Inputs!Q1356</f>
        <v>0</v>
      </c>
      <c r="R865" s="13">
        <f>-Inputs!R1356</f>
        <v>0</v>
      </c>
      <c r="S865" s="13">
        <f>-Inputs!S1356</f>
        <v>0</v>
      </c>
      <c r="T865" s="13">
        <f>-Inputs!T1356</f>
        <v>0</v>
      </c>
      <c r="U865" s="13">
        <f>-Inputs!U1356</f>
        <v>0</v>
      </c>
      <c r="V865" s="13">
        <f>-Inputs!V1356</f>
        <v>0</v>
      </c>
      <c r="W865" s="13">
        <f>-Inputs!W1356</f>
        <v>0</v>
      </c>
      <c r="X865" s="13">
        <f>-Inputs!X1356</f>
        <v>0</v>
      </c>
      <c r="Y865" s="13">
        <f>-Inputs!Y1356</f>
        <v>0</v>
      </c>
      <c r="Z865" s="13">
        <f>-Inputs!Z1356</f>
        <v>0</v>
      </c>
      <c r="AA865" s="13">
        <f>-Inputs!AA1356</f>
        <v>0</v>
      </c>
      <c r="AB865" s="13">
        <f>-Inputs!AB1356</f>
        <v>0</v>
      </c>
      <c r="AC865" s="526">
        <f t="shared" si="656"/>
        <v>0</v>
      </c>
      <c r="AD865" s="13">
        <f>-Inputs!AD1356</f>
        <v>0</v>
      </c>
      <c r="AE865" s="13">
        <f>-Inputs!AE1356</f>
        <v>0</v>
      </c>
      <c r="AF865" s="13">
        <f>-Inputs!AF1356</f>
        <v>0</v>
      </c>
      <c r="AG865" s="13">
        <f>-Inputs!AG1356</f>
        <v>0</v>
      </c>
      <c r="AH865" s="13">
        <f>-Inputs!AH1356</f>
        <v>0</v>
      </c>
      <c r="AI865" s="9">
        <f t="shared" ref="AI865:AM865" si="662">-IF(AI805=0,0,IF(AI820&lt;0,AI820,IF(AI805=0,AI820,MIN((AI820/AI805)*(AI820&gt;0),AI820,-AH865))))</f>
        <v>0</v>
      </c>
      <c r="AJ865" s="9">
        <f t="shared" si="662"/>
        <v>0</v>
      </c>
      <c r="AK865" s="9">
        <f t="shared" si="662"/>
        <v>0</v>
      </c>
      <c r="AL865" s="9">
        <f t="shared" si="662"/>
        <v>0</v>
      </c>
      <c r="AM865" s="9">
        <f t="shared" si="662"/>
        <v>0</v>
      </c>
    </row>
    <row r="866" spans="1:39" outlineLevel="2">
      <c r="A866" s="11">
        <f>ROW()</f>
        <v>866</v>
      </c>
      <c r="C866" s="6" t="s">
        <v>477</v>
      </c>
      <c r="D866" s="39"/>
      <c r="E866" s="922">
        <v>0</v>
      </c>
      <c r="F866" s="31"/>
      <c r="G866" s="39"/>
      <c r="H866" s="39"/>
      <c r="I866" s="39"/>
      <c r="J866" s="39"/>
      <c r="K866" s="39"/>
      <c r="L866" s="39"/>
      <c r="M866" s="13"/>
      <c r="N866" s="13">
        <f>-Inputs!N1357</f>
        <v>0</v>
      </c>
      <c r="O866" s="13">
        <f>-Inputs!O1357</f>
        <v>0</v>
      </c>
      <c r="P866" s="13">
        <f>-Inputs!P1357</f>
        <v>0</v>
      </c>
      <c r="Q866" s="13">
        <f>-Inputs!Q1357</f>
        <v>0</v>
      </c>
      <c r="R866" s="13">
        <f>-Inputs!R1357</f>
        <v>0</v>
      </c>
      <c r="S866" s="13">
        <f>-Inputs!S1357</f>
        <v>0</v>
      </c>
      <c r="T866" s="13">
        <f>-Inputs!T1357</f>
        <v>0</v>
      </c>
      <c r="U866" s="13">
        <f>-Inputs!U1357</f>
        <v>0</v>
      </c>
      <c r="V866" s="13">
        <f>-Inputs!V1357</f>
        <v>0</v>
      </c>
      <c r="W866" s="13">
        <f>-Inputs!W1357</f>
        <v>0</v>
      </c>
      <c r="X866" s="13">
        <f>-Inputs!X1357</f>
        <v>0</v>
      </c>
      <c r="Y866" s="13">
        <f>-Inputs!Y1357</f>
        <v>0</v>
      </c>
      <c r="Z866" s="13">
        <f>-Inputs!Z1357</f>
        <v>0</v>
      </c>
      <c r="AA866" s="13">
        <f>-Inputs!AA1357</f>
        <v>0</v>
      </c>
      <c r="AB866" s="13">
        <f>-Inputs!AB1357</f>
        <v>0</v>
      </c>
      <c r="AC866" s="526">
        <f t="shared" si="656"/>
        <v>0</v>
      </c>
      <c r="AD866" s="13">
        <f>-Inputs!AD1357</f>
        <v>0</v>
      </c>
      <c r="AE866" s="13">
        <f>-Inputs!AE1357</f>
        <v>0</v>
      </c>
      <c r="AF866" s="13">
        <f>-Inputs!AF1357</f>
        <v>0</v>
      </c>
      <c r="AG866" s="13">
        <f>-Inputs!AG1357</f>
        <v>0</v>
      </c>
      <c r="AH866" s="13">
        <f>-Inputs!AH1357</f>
        <v>0</v>
      </c>
      <c r="AI866" s="9">
        <f t="shared" ref="AI866:AM866" si="663">-IF(AI806=0,0,IF(AI821&lt;0,AI821,IF(AI806=0,AI821,MIN((AI821/AI806)*(AI821&gt;0),AI821,-AH866))))</f>
        <v>0</v>
      </c>
      <c r="AJ866" s="9">
        <f t="shared" si="663"/>
        <v>0</v>
      </c>
      <c r="AK866" s="9">
        <f t="shared" si="663"/>
        <v>0</v>
      </c>
      <c r="AL866" s="9">
        <f t="shared" si="663"/>
        <v>0</v>
      </c>
      <c r="AM866" s="9">
        <f t="shared" si="663"/>
        <v>0</v>
      </c>
    </row>
    <row r="867" spans="1:39" outlineLevel="2">
      <c r="A867" s="11">
        <f>ROW()</f>
        <v>867</v>
      </c>
      <c r="C867" s="6" t="s">
        <v>511</v>
      </c>
      <c r="D867" s="39"/>
      <c r="E867" s="922">
        <v>0</v>
      </c>
      <c r="F867" s="31"/>
      <c r="G867" s="39"/>
      <c r="H867" s="39"/>
      <c r="I867" s="39"/>
      <c r="J867" s="39"/>
      <c r="K867" s="39"/>
      <c r="L867" s="39"/>
      <c r="M867" s="13"/>
      <c r="N867" s="13">
        <f>-Inputs!N1358</f>
        <v>0</v>
      </c>
      <c r="O867" s="13">
        <f>-Inputs!O1358</f>
        <v>0</v>
      </c>
      <c r="P867" s="13">
        <f>-Inputs!P1358</f>
        <v>0</v>
      </c>
      <c r="Q867" s="13">
        <f>-Inputs!Q1358</f>
        <v>0</v>
      </c>
      <c r="R867" s="13">
        <f>-Inputs!R1358</f>
        <v>0</v>
      </c>
      <c r="S867" s="13">
        <f>-Inputs!S1358</f>
        <v>0</v>
      </c>
      <c r="T867" s="13">
        <f>-Inputs!T1358</f>
        <v>0</v>
      </c>
      <c r="U867" s="13">
        <f>-Inputs!U1358</f>
        <v>0</v>
      </c>
      <c r="V867" s="13">
        <f>-Inputs!V1358</f>
        <v>0</v>
      </c>
      <c r="W867" s="13">
        <f>-Inputs!W1358</f>
        <v>0</v>
      </c>
      <c r="X867" s="13">
        <f>-Inputs!X1358</f>
        <v>0</v>
      </c>
      <c r="Y867" s="13">
        <f>-Inputs!Y1358</f>
        <v>0</v>
      </c>
      <c r="Z867" s="13">
        <f>-Inputs!Z1358</f>
        <v>0</v>
      </c>
      <c r="AA867" s="13">
        <f>-Inputs!AA1358</f>
        <v>0</v>
      </c>
      <c r="AB867" s="13">
        <f>-Inputs!AB1358</f>
        <v>0</v>
      </c>
      <c r="AC867" s="526">
        <f t="shared" si="656"/>
        <v>0</v>
      </c>
      <c r="AD867" s="13">
        <f>-Inputs!AD1358</f>
        <v>0</v>
      </c>
      <c r="AE867" s="13">
        <f>-Inputs!AE1358</f>
        <v>0</v>
      </c>
      <c r="AF867" s="13">
        <f>-Inputs!AF1358</f>
        <v>0</v>
      </c>
      <c r="AG867" s="13">
        <f>-Inputs!AG1358</f>
        <v>0</v>
      </c>
      <c r="AH867" s="13">
        <f>-Inputs!AH1358</f>
        <v>0</v>
      </c>
      <c r="AI867" s="9">
        <f t="shared" ref="AI867:AM867" si="664">-IF(AI807=0,0,IF(AI822&lt;0,AI822,IF(AI807=0,AI822,MIN((AI822/AI807)*(AI822&gt;0),AI822,-AH867))))</f>
        <v>0</v>
      </c>
      <c r="AJ867" s="9">
        <f t="shared" si="664"/>
        <v>0</v>
      </c>
      <c r="AK867" s="9">
        <f t="shared" si="664"/>
        <v>0</v>
      </c>
      <c r="AL867" s="9">
        <f t="shared" si="664"/>
        <v>0</v>
      </c>
      <c r="AM867" s="9">
        <f t="shared" si="664"/>
        <v>0</v>
      </c>
    </row>
    <row r="868" spans="1:39" outlineLevel="2">
      <c r="A868" s="11">
        <f>ROW()</f>
        <v>868</v>
      </c>
      <c r="C868" s="6" t="s">
        <v>655</v>
      </c>
      <c r="D868" s="39"/>
      <c r="E868" s="922"/>
      <c r="F868" s="31"/>
      <c r="G868" s="39"/>
      <c r="H868" s="39"/>
      <c r="I868" s="39"/>
      <c r="J868" s="39"/>
      <c r="K868" s="39"/>
      <c r="L868" s="39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526"/>
      <c r="AD868" s="13"/>
      <c r="AE868" s="13"/>
      <c r="AF868" s="13"/>
      <c r="AG868" s="13"/>
      <c r="AH868" s="13"/>
      <c r="AI868" s="9">
        <f t="shared" ref="AI868:AM868" si="665">-IF(AI808=0,AI823,IF(AI823&lt;0,AI823,IF(AI808=0,AI823,MIN((AI823/AI808)*(AI823&gt;0),AI823))))</f>
        <v>0</v>
      </c>
      <c r="AJ868" s="9">
        <f t="shared" si="665"/>
        <v>0</v>
      </c>
      <c r="AK868" s="9">
        <f t="shared" si="665"/>
        <v>0</v>
      </c>
      <c r="AL868" s="9">
        <f t="shared" si="665"/>
        <v>0</v>
      </c>
      <c r="AM868" s="9">
        <f t="shared" si="665"/>
        <v>0</v>
      </c>
    </row>
    <row r="869" spans="1:39" outlineLevel="2">
      <c r="A869" s="11">
        <f>ROW()</f>
        <v>869</v>
      </c>
      <c r="C869" s="6" t="s">
        <v>656</v>
      </c>
      <c r="D869" s="39"/>
      <c r="E869" s="922"/>
      <c r="F869" s="31"/>
      <c r="G869" s="39"/>
      <c r="H869" s="39"/>
      <c r="I869" s="39"/>
      <c r="J869" s="39"/>
      <c r="K869" s="39"/>
      <c r="L869" s="39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526"/>
      <c r="AD869" s="13"/>
      <c r="AE869" s="13"/>
      <c r="AF869" s="13"/>
      <c r="AG869" s="13"/>
      <c r="AH869" s="13"/>
      <c r="AI869" s="9"/>
      <c r="AJ869" s="9"/>
      <c r="AK869" s="9"/>
      <c r="AL869" s="9"/>
      <c r="AM869" s="9"/>
    </row>
    <row r="870" spans="1:39" outlineLevel="2">
      <c r="A870" s="11">
        <f>ROW()</f>
        <v>870</v>
      </c>
      <c r="C870" s="6" t="s">
        <v>667</v>
      </c>
      <c r="D870" s="39"/>
      <c r="E870" s="922"/>
      <c r="F870" s="31"/>
      <c r="G870" s="39"/>
      <c r="H870" s="39"/>
      <c r="I870" s="39"/>
      <c r="J870" s="39"/>
      <c r="K870" s="39"/>
      <c r="L870" s="39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526"/>
      <c r="AD870" s="13"/>
      <c r="AE870" s="13"/>
      <c r="AF870" s="13"/>
      <c r="AG870" s="13"/>
      <c r="AH870" s="13"/>
      <c r="AI870" s="9"/>
      <c r="AJ870" s="9"/>
      <c r="AK870" s="9"/>
      <c r="AL870" s="9"/>
      <c r="AM870" s="9"/>
    </row>
    <row r="871" spans="1:39" outlineLevel="2">
      <c r="A871" s="11">
        <f>ROW()</f>
        <v>871</v>
      </c>
      <c r="C871" s="6" t="s">
        <v>212</v>
      </c>
      <c r="D871" s="39"/>
      <c r="E871" s="922">
        <v>0</v>
      </c>
      <c r="F871" s="31"/>
      <c r="G871" s="39"/>
      <c r="H871" s="39"/>
      <c r="I871" s="39"/>
      <c r="J871" s="39"/>
      <c r="K871" s="39"/>
      <c r="L871" s="39"/>
      <c r="M871" s="13"/>
      <c r="N871" s="13">
        <f>-Inputs!N1362</f>
        <v>0</v>
      </c>
      <c r="O871" s="13">
        <f>-Inputs!O1362</f>
        <v>0</v>
      </c>
      <c r="P871" s="13">
        <f>-Inputs!P1362</f>
        <v>0</v>
      </c>
      <c r="Q871" s="13">
        <f>-Inputs!Q1362</f>
        <v>0</v>
      </c>
      <c r="R871" s="13">
        <f>-Inputs!R1362</f>
        <v>0</v>
      </c>
      <c r="S871" s="13">
        <f>-Inputs!S1362</f>
        <v>0</v>
      </c>
      <c r="T871" s="13">
        <f>-Inputs!T1362</f>
        <v>0</v>
      </c>
      <c r="U871" s="13">
        <f>-Inputs!U1362</f>
        <v>0</v>
      </c>
      <c r="V871" s="13">
        <f>-Inputs!V1362</f>
        <v>0</v>
      </c>
      <c r="W871" s="13">
        <f>-Inputs!W1362</f>
        <v>0</v>
      </c>
      <c r="X871" s="13">
        <f>-Inputs!X1362</f>
        <v>0</v>
      </c>
      <c r="Y871" s="13">
        <f>-Inputs!Y1362</f>
        <v>0</v>
      </c>
      <c r="Z871" s="13">
        <f>-Inputs!Z1362</f>
        <v>0</v>
      </c>
      <c r="AA871" s="13">
        <f>-Inputs!AA1362</f>
        <v>0</v>
      </c>
      <c r="AB871" s="13">
        <f>-Inputs!AB1362</f>
        <v>0</v>
      </c>
      <c r="AC871" s="526">
        <f t="shared" si="656"/>
        <v>0</v>
      </c>
      <c r="AD871" s="13">
        <f>-Inputs!AD1362</f>
        <v>0</v>
      </c>
      <c r="AE871" s="13">
        <f>-Inputs!AE1362</f>
        <v>0</v>
      </c>
      <c r="AF871" s="13">
        <f>-Inputs!AF1362</f>
        <v>0</v>
      </c>
      <c r="AG871" s="13">
        <f>-Inputs!AG1362</f>
        <v>0</v>
      </c>
      <c r="AH871" s="13">
        <f>-Inputs!AH1362</f>
        <v>0</v>
      </c>
      <c r="AI871" s="531">
        <v>0</v>
      </c>
      <c r="AJ871" s="531">
        <v>0</v>
      </c>
      <c r="AK871" s="531">
        <v>0</v>
      </c>
      <c r="AL871" s="531">
        <v>0</v>
      </c>
      <c r="AM871" s="531">
        <v>0</v>
      </c>
    </row>
    <row r="872" spans="1:39" outlineLevel="2">
      <c r="A872" s="11">
        <f>ROW()</f>
        <v>872</v>
      </c>
      <c r="C872" s="30" t="s">
        <v>362</v>
      </c>
      <c r="D872" s="90"/>
      <c r="E872" s="925">
        <v>0</v>
      </c>
      <c r="F872" s="90"/>
      <c r="G872" s="90"/>
      <c r="H872" s="90"/>
      <c r="I872" s="90"/>
      <c r="J872" s="90"/>
      <c r="K872" s="90"/>
      <c r="L872" s="90"/>
      <c r="M872" s="14"/>
      <c r="N872" s="14">
        <f>-Inputs!N1363</f>
        <v>0</v>
      </c>
      <c r="O872" s="14">
        <f>-Inputs!O1363</f>
        <v>0</v>
      </c>
      <c r="P872" s="14">
        <f>-Inputs!P1363</f>
        <v>0</v>
      </c>
      <c r="Q872" s="14">
        <f>-Inputs!Q1363</f>
        <v>0</v>
      </c>
      <c r="R872" s="14">
        <f>-Inputs!R1363</f>
        <v>0</v>
      </c>
      <c r="S872" s="14">
        <f>-Inputs!S1363</f>
        <v>0</v>
      </c>
      <c r="T872" s="14">
        <f>-Inputs!T1363</f>
        <v>0</v>
      </c>
      <c r="U872" s="14">
        <f>-Inputs!U1363</f>
        <v>0</v>
      </c>
      <c r="V872" s="14">
        <f>-Inputs!V1363</f>
        <v>0</v>
      </c>
      <c r="W872" s="14">
        <f>-Inputs!W1363</f>
        <v>0</v>
      </c>
      <c r="X872" s="14">
        <f>-Inputs!X1363</f>
        <v>0</v>
      </c>
      <c r="Y872" s="14">
        <f>-Inputs!Y1363</f>
        <v>0</v>
      </c>
      <c r="Z872" s="14">
        <f>-Inputs!Z1363</f>
        <v>0</v>
      </c>
      <c r="AA872" s="14">
        <f>-Inputs!AA1363</f>
        <v>0</v>
      </c>
      <c r="AB872" s="14">
        <f>-Inputs!AB1363</f>
        <v>0</v>
      </c>
      <c r="AC872" s="527">
        <f t="shared" si="656"/>
        <v>0</v>
      </c>
      <c r="AD872" s="14">
        <f>-Inputs!AD1363</f>
        <v>0</v>
      </c>
      <c r="AE872" s="14">
        <f>-Inputs!AE1363</f>
        <v>0</v>
      </c>
      <c r="AF872" s="14">
        <f>-Inputs!AF1363</f>
        <v>0</v>
      </c>
      <c r="AG872" s="14">
        <f>-Inputs!AG1363</f>
        <v>0</v>
      </c>
      <c r="AH872" s="14">
        <f>-Inputs!AH1363</f>
        <v>0</v>
      </c>
      <c r="AI872" s="21">
        <f t="shared" ref="AI872:AM872" si="666">-IF(AI812=0,0,IF(AI827&lt;0,AI827,IF(AI812=0,AI827,MIN((AI827/AI812)*(AI827&gt;0),MIN(-AH872,AI827)))))</f>
        <v>0</v>
      </c>
      <c r="AJ872" s="21">
        <f t="shared" si="666"/>
        <v>0</v>
      </c>
      <c r="AK872" s="21">
        <f t="shared" si="666"/>
        <v>0</v>
      </c>
      <c r="AL872" s="21">
        <f t="shared" si="666"/>
        <v>0</v>
      </c>
      <c r="AM872" s="21">
        <f t="shared" si="666"/>
        <v>0</v>
      </c>
    </row>
    <row r="873" spans="1:39" outlineLevel="2">
      <c r="A873" s="11">
        <f>ROW()</f>
        <v>873</v>
      </c>
      <c r="C873" s="6" t="s">
        <v>1</v>
      </c>
      <c r="D873" s="39"/>
      <c r="E873" s="39">
        <v>-0.10607732813796202</v>
      </c>
      <c r="F873" s="39"/>
      <c r="G873" s="39"/>
      <c r="H873" s="39"/>
      <c r="I873" s="39"/>
      <c r="J873" s="39"/>
      <c r="K873" s="39"/>
      <c r="L873" s="39"/>
      <c r="M873" s="9"/>
      <c r="N873" s="9">
        <f t="shared" ref="N873" si="667">SUM(N860:N872)</f>
        <v>-0.12372674144118712</v>
      </c>
      <c r="O873" s="9">
        <f t="shared" ref="O873:AI873" si="668">SUM(O860:O872)</f>
        <v>-0.12372674144118712</v>
      </c>
      <c r="P873" s="9">
        <f t="shared" si="668"/>
        <v>-0.12372674144118712</v>
      </c>
      <c r="Q873" s="9">
        <f t="shared" si="668"/>
        <v>-0.12372674144118712</v>
      </c>
      <c r="R873" s="9">
        <f t="shared" si="668"/>
        <v>-0.12372674144118712</v>
      </c>
      <c r="S873" s="9">
        <f t="shared" si="668"/>
        <v>-0.12372674144118712</v>
      </c>
      <c r="T873" s="9">
        <f t="shared" si="668"/>
        <v>-0.13680246424907594</v>
      </c>
      <c r="U873" s="9">
        <f t="shared" si="668"/>
        <v>-0.13680246424907594</v>
      </c>
      <c r="V873" s="9">
        <f t="shared" si="668"/>
        <v>-0.13680246424907597</v>
      </c>
      <c r="W873" s="9">
        <f t="shared" si="668"/>
        <v>-0.13680246424907597</v>
      </c>
      <c r="X873" s="9">
        <f t="shared" si="668"/>
        <v>-0.13680246424907597</v>
      </c>
      <c r="Y873" s="9">
        <f t="shared" si="668"/>
        <v>-0.12725627833418163</v>
      </c>
      <c r="Z873" s="9">
        <f t="shared" si="668"/>
        <v>-0.12725627833418163</v>
      </c>
      <c r="AA873" s="9">
        <f t="shared" si="668"/>
        <v>-0.12725627833418163</v>
      </c>
      <c r="AB873" s="9">
        <f t="shared" si="668"/>
        <v>-0.12725627833418163</v>
      </c>
      <c r="AC873" s="9">
        <f t="shared" si="668"/>
        <v>-0.12725627833418166</v>
      </c>
      <c r="AD873" s="9">
        <f t="shared" si="668"/>
        <v>-0.21323326864708453</v>
      </c>
      <c r="AE873" s="9">
        <f t="shared" si="668"/>
        <v>-0.21323326864708453</v>
      </c>
      <c r="AF873" s="9">
        <f t="shared" si="668"/>
        <v>-0.21323326864708453</v>
      </c>
      <c r="AG873" s="9">
        <f t="shared" si="668"/>
        <v>-0.21323326864708453</v>
      </c>
      <c r="AH873" s="9">
        <f t="shared" si="668"/>
        <v>-0.21323326864708453</v>
      </c>
      <c r="AI873" s="9">
        <f t="shared" si="668"/>
        <v>-0.2132332686470845</v>
      </c>
      <c r="AJ873" s="9">
        <f t="shared" ref="AJ873:AM873" si="669">SUM(AJ860:AJ872)</f>
        <v>-0.2132332686470845</v>
      </c>
      <c r="AK873" s="9">
        <f t="shared" si="669"/>
        <v>-0.2132332686470845</v>
      </c>
      <c r="AL873" s="9">
        <f t="shared" si="669"/>
        <v>-0.2132332686470845</v>
      </c>
      <c r="AM873" s="9">
        <f t="shared" si="669"/>
        <v>-0.2132332686470845</v>
      </c>
    </row>
    <row r="874" spans="1:39" outlineLevel="2">
      <c r="A874" s="11">
        <f>ROW()</f>
        <v>874</v>
      </c>
      <c r="B874" s="343" t="s">
        <v>70</v>
      </c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</row>
    <row r="875" spans="1:39" outlineLevel="2">
      <c r="A875" s="11">
        <f>ROW()</f>
        <v>875</v>
      </c>
      <c r="C875" s="6" t="s">
        <v>2</v>
      </c>
      <c r="D875" s="39"/>
      <c r="E875" s="922">
        <v>0.68329216914593616</v>
      </c>
      <c r="F875" s="39"/>
      <c r="G875" s="39"/>
      <c r="H875" s="39"/>
      <c r="I875" s="39"/>
      <c r="J875" s="39"/>
      <c r="K875" s="39"/>
      <c r="L875" s="39"/>
      <c r="M875" s="9">
        <f t="shared" ref="M875:R882" si="670">M815+M830+M845+M860</f>
        <v>1.0625940247539445</v>
      </c>
      <c r="N875" s="9">
        <f t="shared" si="670"/>
        <v>1.0474141101146024</v>
      </c>
      <c r="O875" s="9">
        <f t="shared" si="670"/>
        <v>1.0322341954752603</v>
      </c>
      <c r="P875" s="9">
        <f t="shared" si="670"/>
        <v>1.0170542808359182</v>
      </c>
      <c r="Q875" s="9">
        <f t="shared" si="670"/>
        <v>1.0018743661965761</v>
      </c>
      <c r="R875" s="9">
        <f t="shared" si="670"/>
        <v>0.98669445155723401</v>
      </c>
      <c r="S875" s="143">
        <f t="shared" ref="S875:S882" si="671">(S815+S830+S845+S860-S890)*(S815+S830+S845+S860-S890&gt;0)</f>
        <v>0.97151453691789191</v>
      </c>
      <c r="T875" s="9">
        <f t="shared" ref="T875:X882" si="672">T815+T830+T845+T860</f>
        <v>0.95633462227854982</v>
      </c>
      <c r="U875" s="9">
        <f t="shared" si="672"/>
        <v>0.94115470763920772</v>
      </c>
      <c r="V875" s="9">
        <f t="shared" si="672"/>
        <v>0.92597479299986563</v>
      </c>
      <c r="W875" s="9">
        <f t="shared" si="672"/>
        <v>0.91079487836052353</v>
      </c>
      <c r="X875" s="9">
        <f t="shared" si="672"/>
        <v>0.89561496372118143</v>
      </c>
      <c r="Y875" s="143">
        <f t="shared" ref="Y875:Y882" si="673">MAX(Y815+Y830+Y845+Y860,0)</f>
        <v>0.88043504908183934</v>
      </c>
      <c r="Z875" s="9">
        <f t="shared" ref="Z875:AG882" si="674">Z815+Z830+Z845+Z860</f>
        <v>0.86525513444249724</v>
      </c>
      <c r="AA875" s="9">
        <f t="shared" si="674"/>
        <v>0.85007521980315515</v>
      </c>
      <c r="AB875" s="9">
        <f t="shared" si="674"/>
        <v>0.83489530516381305</v>
      </c>
      <c r="AC875" s="9">
        <f t="shared" si="674"/>
        <v>0.81971539052447084</v>
      </c>
      <c r="AD875" s="9">
        <f t="shared" si="674"/>
        <v>0.80019835741674539</v>
      </c>
      <c r="AE875" s="9">
        <f t="shared" si="674"/>
        <v>0.78068132430901993</v>
      </c>
      <c r="AF875" s="9">
        <f t="shared" si="674"/>
        <v>0.76116429120129447</v>
      </c>
      <c r="AG875" s="9">
        <f t="shared" si="674"/>
        <v>0.74164725809356902</v>
      </c>
      <c r="AH875" s="532">
        <f t="shared" ref="AH875:AH882" si="675">AH815+AH830+AH845+AH860+AH890</f>
        <v>0.72213022498584356</v>
      </c>
      <c r="AI875" s="9">
        <f t="shared" ref="AI875:AL875" si="676">AI815+AI830+AI845+AI860</f>
        <v>0.7026131918781181</v>
      </c>
      <c r="AJ875" s="9">
        <f t="shared" si="676"/>
        <v>0.68309615877039265</v>
      </c>
      <c r="AK875" s="9">
        <f t="shared" si="676"/>
        <v>0.66357912566266719</v>
      </c>
      <c r="AL875" s="9">
        <f t="shared" si="676"/>
        <v>0.64406209255494173</v>
      </c>
      <c r="AM875" s="532">
        <f t="shared" ref="AM875:AM882" si="677">AM815+AM830+AM845+AM860+AM890</f>
        <v>0.62454505944721628</v>
      </c>
    </row>
    <row r="876" spans="1:39" outlineLevel="2">
      <c r="A876" s="11">
        <f>ROW()</f>
        <v>876</v>
      </c>
      <c r="C876" s="6" t="s">
        <v>3</v>
      </c>
      <c r="D876" s="39"/>
      <c r="E876" s="922">
        <v>0.15259387276810271</v>
      </c>
      <c r="F876" s="39"/>
      <c r="G876" s="39"/>
      <c r="H876" s="39"/>
      <c r="I876" s="39"/>
      <c r="J876" s="39"/>
      <c r="K876" s="39"/>
      <c r="L876" s="39"/>
      <c r="M876" s="9">
        <f t="shared" si="670"/>
        <v>0.31381734738933148</v>
      </c>
      <c r="N876" s="9">
        <f t="shared" si="670"/>
        <v>0.31381734738933148</v>
      </c>
      <c r="O876" s="9">
        <f t="shared" si="670"/>
        <v>0.31381734738933148</v>
      </c>
      <c r="P876" s="9">
        <f t="shared" si="670"/>
        <v>0.31381734738933148</v>
      </c>
      <c r="Q876" s="9">
        <f t="shared" si="670"/>
        <v>0.31381734738933148</v>
      </c>
      <c r="R876" s="9">
        <f t="shared" si="670"/>
        <v>0.31381734738933148</v>
      </c>
      <c r="S876" s="143">
        <f t="shared" si="671"/>
        <v>0.31381734738933148</v>
      </c>
      <c r="T876" s="9">
        <f t="shared" si="672"/>
        <v>0.30074162458144266</v>
      </c>
      <c r="U876" s="9">
        <f t="shared" si="672"/>
        <v>0.28766590177355383</v>
      </c>
      <c r="V876" s="9">
        <f t="shared" si="672"/>
        <v>0.27459017896566501</v>
      </c>
      <c r="W876" s="9">
        <f t="shared" si="672"/>
        <v>0.26151445615777619</v>
      </c>
      <c r="X876" s="9">
        <f t="shared" si="672"/>
        <v>0.24843873334988736</v>
      </c>
      <c r="Y876" s="143">
        <f t="shared" si="673"/>
        <v>0.23536301054199854</v>
      </c>
      <c r="Z876" s="9">
        <f t="shared" si="674"/>
        <v>0.22228728773410972</v>
      </c>
      <c r="AA876" s="9">
        <f t="shared" si="674"/>
        <v>0.20921156492622089</v>
      </c>
      <c r="AB876" s="9">
        <f t="shared" si="674"/>
        <v>0.19613584211833207</v>
      </c>
      <c r="AC876" s="9">
        <f t="shared" si="674"/>
        <v>0.18306011931044336</v>
      </c>
      <c r="AD876" s="9">
        <f t="shared" si="674"/>
        <v>0.16998439650255454</v>
      </c>
      <c r="AE876" s="9">
        <f t="shared" si="674"/>
        <v>0.15690867369466571</v>
      </c>
      <c r="AF876" s="9">
        <f t="shared" si="674"/>
        <v>0.14383295088677689</v>
      </c>
      <c r="AG876" s="9">
        <f t="shared" si="674"/>
        <v>0.13075722807888807</v>
      </c>
      <c r="AH876" s="532">
        <f t="shared" si="675"/>
        <v>0.11768150527099926</v>
      </c>
      <c r="AI876" s="9">
        <f t="shared" ref="AI876:AL876" si="678">AI816+AI831+AI846+AI861</f>
        <v>0.10460578246311045</v>
      </c>
      <c r="AJ876" s="9">
        <f t="shared" si="678"/>
        <v>9.1530059655221638E-2</v>
      </c>
      <c r="AK876" s="9">
        <f t="shared" si="678"/>
        <v>7.8454336847332828E-2</v>
      </c>
      <c r="AL876" s="9">
        <f t="shared" si="678"/>
        <v>6.5378614039444019E-2</v>
      </c>
      <c r="AM876" s="532">
        <f t="shared" si="677"/>
        <v>5.2302891231555217E-2</v>
      </c>
    </row>
    <row r="877" spans="1:39" outlineLevel="2">
      <c r="A877" s="11">
        <f>ROW()</f>
        <v>877</v>
      </c>
      <c r="C877" s="6" t="s">
        <v>4</v>
      </c>
      <c r="D877" s="39"/>
      <c r="E877" s="922">
        <v>1.6196554087398085</v>
      </c>
      <c r="F877" s="39"/>
      <c r="G877" s="39"/>
      <c r="H877" s="39"/>
      <c r="I877" s="39"/>
      <c r="J877" s="39"/>
      <c r="K877" s="39"/>
      <c r="L877" s="39"/>
      <c r="M877" s="9">
        <f t="shared" si="670"/>
        <v>2.8573955145581813</v>
      </c>
      <c r="N877" s="9">
        <f t="shared" si="670"/>
        <v>2.8002476042670175</v>
      </c>
      <c r="O877" s="9">
        <f t="shared" si="670"/>
        <v>2.7430996939758536</v>
      </c>
      <c r="P877" s="9">
        <f t="shared" si="670"/>
        <v>2.6859517836846898</v>
      </c>
      <c r="Q877" s="9">
        <f t="shared" si="670"/>
        <v>2.6288038733935259</v>
      </c>
      <c r="R877" s="9">
        <f t="shared" si="670"/>
        <v>2.5716559631023621</v>
      </c>
      <c r="S877" s="143">
        <f t="shared" si="671"/>
        <v>2.5145080528111983</v>
      </c>
      <c r="T877" s="9">
        <f t="shared" si="672"/>
        <v>2.4573601425200344</v>
      </c>
      <c r="U877" s="9">
        <f t="shared" si="672"/>
        <v>2.4002122322288706</v>
      </c>
      <c r="V877" s="9">
        <f t="shared" si="672"/>
        <v>2.3430643219377068</v>
      </c>
      <c r="W877" s="9">
        <f t="shared" si="672"/>
        <v>2.2859164116465429</v>
      </c>
      <c r="X877" s="9">
        <f t="shared" si="672"/>
        <v>2.2287685013553791</v>
      </c>
      <c r="Y877" s="143">
        <f t="shared" si="673"/>
        <v>2.1716205910642152</v>
      </c>
      <c r="Z877" s="9">
        <f t="shared" si="674"/>
        <v>2.1144726807730514</v>
      </c>
      <c r="AA877" s="9">
        <f t="shared" si="674"/>
        <v>2.0573247704818876</v>
      </c>
      <c r="AB877" s="9">
        <f t="shared" si="674"/>
        <v>2.0001768601907237</v>
      </c>
      <c r="AC877" s="9">
        <f t="shared" si="674"/>
        <v>1.9430289498995637</v>
      </c>
      <c r="AD877" s="9">
        <f t="shared" si="674"/>
        <v>1.8042411677638805</v>
      </c>
      <c r="AE877" s="9">
        <f t="shared" si="674"/>
        <v>1.6654533856281974</v>
      </c>
      <c r="AF877" s="9">
        <f t="shared" si="674"/>
        <v>1.5266656034925143</v>
      </c>
      <c r="AG877" s="9">
        <f t="shared" si="674"/>
        <v>1.3878778213568312</v>
      </c>
      <c r="AH877" s="532">
        <f t="shared" si="675"/>
        <v>1.2490900392211481</v>
      </c>
      <c r="AI877" s="9">
        <f t="shared" ref="AI877:AL877" si="679">AI817+AI832+AI847+AI862</f>
        <v>1.110302257085465</v>
      </c>
      <c r="AJ877" s="9">
        <f t="shared" si="679"/>
        <v>0.97151447494978194</v>
      </c>
      <c r="AK877" s="9">
        <f t="shared" si="679"/>
        <v>0.83272669281409883</v>
      </c>
      <c r="AL877" s="9">
        <f t="shared" si="679"/>
        <v>0.69393891067841573</v>
      </c>
      <c r="AM877" s="532">
        <f t="shared" si="677"/>
        <v>0.55515112854273263</v>
      </c>
    </row>
    <row r="878" spans="1:39" outlineLevel="2">
      <c r="A878" s="11">
        <f>ROW()</f>
        <v>878</v>
      </c>
      <c r="C878" s="6" t="s">
        <v>5</v>
      </c>
      <c r="D878" s="39"/>
      <c r="E878" s="922">
        <v>0.4884219665224282</v>
      </c>
      <c r="F878" s="39"/>
      <c r="G878" s="39"/>
      <c r="H878" s="39"/>
      <c r="I878" s="39"/>
      <c r="J878" s="39"/>
      <c r="K878" s="39"/>
      <c r="L878" s="39"/>
      <c r="M878" s="9">
        <f t="shared" si="670"/>
        <v>1.541967495320443</v>
      </c>
      <c r="N878" s="9">
        <f t="shared" si="670"/>
        <v>1.4905685788097616</v>
      </c>
      <c r="O878" s="9">
        <f t="shared" si="670"/>
        <v>1.4391696622990802</v>
      </c>
      <c r="P878" s="9">
        <f t="shared" si="670"/>
        <v>1.3877707457883988</v>
      </c>
      <c r="Q878" s="9">
        <f t="shared" si="670"/>
        <v>1.3363718292777174</v>
      </c>
      <c r="R878" s="9">
        <f t="shared" si="670"/>
        <v>1.284972912767036</v>
      </c>
      <c r="S878" s="143">
        <f t="shared" si="671"/>
        <v>1.2335739962563546</v>
      </c>
      <c r="T878" s="9">
        <f t="shared" si="672"/>
        <v>1.0007975473626818</v>
      </c>
      <c r="U878" s="9">
        <f t="shared" si="672"/>
        <v>0.94939863085200038</v>
      </c>
      <c r="V878" s="9">
        <f t="shared" si="672"/>
        <v>0.89799971434131898</v>
      </c>
      <c r="W878" s="9">
        <f t="shared" si="672"/>
        <v>0.84660079783063757</v>
      </c>
      <c r="X878" s="9">
        <f t="shared" si="672"/>
        <v>0.79520188131995617</v>
      </c>
      <c r="Y878" s="143">
        <f t="shared" si="673"/>
        <v>0.75334915072416897</v>
      </c>
      <c r="Z878" s="9">
        <f t="shared" si="674"/>
        <v>0.71149642012838177</v>
      </c>
      <c r="AA878" s="9">
        <f t="shared" si="674"/>
        <v>0.66964368953259457</v>
      </c>
      <c r="AB878" s="9">
        <f t="shared" si="674"/>
        <v>0.62779095893680736</v>
      </c>
      <c r="AC878" s="9">
        <f t="shared" si="674"/>
        <v>0.58593822834101972</v>
      </c>
      <c r="AD878" s="9">
        <f t="shared" si="674"/>
        <v>0.54408549774523263</v>
      </c>
      <c r="AE878" s="9">
        <f t="shared" si="674"/>
        <v>0.50223276714944554</v>
      </c>
      <c r="AF878" s="9">
        <f t="shared" si="674"/>
        <v>0.46038003655365844</v>
      </c>
      <c r="AG878" s="9">
        <f t="shared" si="674"/>
        <v>0.41852730595787135</v>
      </c>
      <c r="AH878" s="532">
        <f t="shared" si="675"/>
        <v>0.37667457536208426</v>
      </c>
      <c r="AI878" s="9">
        <f t="shared" ref="AI878:AL878" si="680">AI818+AI833+AI848+AI863</f>
        <v>0.33482184476629717</v>
      </c>
      <c r="AJ878" s="9">
        <f t="shared" si="680"/>
        <v>0.29296911417051008</v>
      </c>
      <c r="AK878" s="9">
        <f t="shared" si="680"/>
        <v>0.25111638357472299</v>
      </c>
      <c r="AL878" s="9">
        <f t="shared" si="680"/>
        <v>0.20926365297893587</v>
      </c>
      <c r="AM878" s="532">
        <f t="shared" si="677"/>
        <v>0.16741092238314875</v>
      </c>
    </row>
    <row r="879" spans="1:39" outlineLevel="2">
      <c r="A879" s="11">
        <f>ROW()</f>
        <v>879</v>
      </c>
      <c r="C879" s="6" t="s">
        <v>473</v>
      </c>
      <c r="D879" s="39"/>
      <c r="E879" s="922">
        <v>0</v>
      </c>
      <c r="F879" s="39"/>
      <c r="G879" s="39"/>
      <c r="H879" s="39"/>
      <c r="I879" s="39"/>
      <c r="J879" s="39"/>
      <c r="K879" s="39"/>
      <c r="L879" s="39"/>
      <c r="M879" s="9">
        <f t="shared" si="670"/>
        <v>0</v>
      </c>
      <c r="N879" s="9">
        <f t="shared" si="670"/>
        <v>0</v>
      </c>
      <c r="O879" s="9">
        <f t="shared" si="670"/>
        <v>0</v>
      </c>
      <c r="P879" s="9">
        <f t="shared" si="670"/>
        <v>0</v>
      </c>
      <c r="Q879" s="9">
        <f t="shared" si="670"/>
        <v>0</v>
      </c>
      <c r="R879" s="9">
        <f t="shared" si="670"/>
        <v>0</v>
      </c>
      <c r="S879" s="143">
        <f t="shared" si="671"/>
        <v>0</v>
      </c>
      <c r="T879" s="9">
        <f t="shared" si="672"/>
        <v>0</v>
      </c>
      <c r="U879" s="9">
        <f t="shared" si="672"/>
        <v>0</v>
      </c>
      <c r="V879" s="9">
        <f t="shared" si="672"/>
        <v>0</v>
      </c>
      <c r="W879" s="9">
        <f t="shared" si="672"/>
        <v>0</v>
      </c>
      <c r="X879" s="9">
        <f t="shared" si="672"/>
        <v>0</v>
      </c>
      <c r="Y879" s="143">
        <f t="shared" si="673"/>
        <v>0</v>
      </c>
      <c r="Z879" s="9">
        <f t="shared" si="674"/>
        <v>0</v>
      </c>
      <c r="AA879" s="9">
        <f t="shared" si="674"/>
        <v>0</v>
      </c>
      <c r="AB879" s="9">
        <f t="shared" si="674"/>
        <v>0</v>
      </c>
      <c r="AC879" s="9">
        <f t="shared" si="674"/>
        <v>0</v>
      </c>
      <c r="AD879" s="9">
        <f t="shared" si="674"/>
        <v>0</v>
      </c>
      <c r="AE879" s="9">
        <f t="shared" si="674"/>
        <v>0</v>
      </c>
      <c r="AF879" s="9">
        <f t="shared" si="674"/>
        <v>0</v>
      </c>
      <c r="AG879" s="9">
        <f t="shared" si="674"/>
        <v>0</v>
      </c>
      <c r="AH879" s="532">
        <f t="shared" si="675"/>
        <v>0</v>
      </c>
      <c r="AI879" s="9">
        <f t="shared" ref="AI879:AL879" si="681">AI819+AI834+AI849+AI864</f>
        <v>0</v>
      </c>
      <c r="AJ879" s="9">
        <f t="shared" si="681"/>
        <v>0</v>
      </c>
      <c r="AK879" s="9">
        <f t="shared" si="681"/>
        <v>0</v>
      </c>
      <c r="AL879" s="9">
        <f t="shared" si="681"/>
        <v>0</v>
      </c>
      <c r="AM879" s="532">
        <f t="shared" si="677"/>
        <v>0</v>
      </c>
    </row>
    <row r="880" spans="1:39" outlineLevel="2">
      <c r="A880" s="11">
        <f>ROW()</f>
        <v>880</v>
      </c>
      <c r="C880" s="6" t="s">
        <v>474</v>
      </c>
      <c r="D880" s="39"/>
      <c r="E880" s="922">
        <v>0</v>
      </c>
      <c r="F880" s="39"/>
      <c r="G880" s="39"/>
      <c r="H880" s="39"/>
      <c r="I880" s="39"/>
      <c r="J880" s="39"/>
      <c r="K880" s="39"/>
      <c r="L880" s="39"/>
      <c r="M880" s="9">
        <f t="shared" si="670"/>
        <v>0</v>
      </c>
      <c r="N880" s="9">
        <f t="shared" si="670"/>
        <v>0</v>
      </c>
      <c r="O880" s="9">
        <f t="shared" si="670"/>
        <v>0</v>
      </c>
      <c r="P880" s="9">
        <f t="shared" si="670"/>
        <v>0</v>
      </c>
      <c r="Q880" s="9">
        <f t="shared" si="670"/>
        <v>0</v>
      </c>
      <c r="R880" s="9">
        <f t="shared" si="670"/>
        <v>0</v>
      </c>
      <c r="S880" s="143">
        <f t="shared" si="671"/>
        <v>0</v>
      </c>
      <c r="T880" s="9">
        <f t="shared" si="672"/>
        <v>0</v>
      </c>
      <c r="U880" s="9">
        <f t="shared" si="672"/>
        <v>0</v>
      </c>
      <c r="V880" s="9">
        <f t="shared" si="672"/>
        <v>0</v>
      </c>
      <c r="W880" s="9">
        <f t="shared" si="672"/>
        <v>0</v>
      </c>
      <c r="X880" s="9">
        <f t="shared" si="672"/>
        <v>0</v>
      </c>
      <c r="Y880" s="143">
        <f t="shared" si="673"/>
        <v>0</v>
      </c>
      <c r="Z880" s="9">
        <f t="shared" si="674"/>
        <v>0</v>
      </c>
      <c r="AA880" s="9">
        <f t="shared" si="674"/>
        <v>0</v>
      </c>
      <c r="AB880" s="9">
        <f t="shared" si="674"/>
        <v>0</v>
      </c>
      <c r="AC880" s="9">
        <f t="shared" si="674"/>
        <v>0</v>
      </c>
      <c r="AD880" s="9">
        <f t="shared" si="674"/>
        <v>0</v>
      </c>
      <c r="AE880" s="9">
        <f t="shared" si="674"/>
        <v>0</v>
      </c>
      <c r="AF880" s="9">
        <f t="shared" si="674"/>
        <v>0</v>
      </c>
      <c r="AG880" s="9">
        <f t="shared" si="674"/>
        <v>0</v>
      </c>
      <c r="AH880" s="532">
        <f t="shared" si="675"/>
        <v>0</v>
      </c>
      <c r="AI880" s="9">
        <f t="shared" ref="AI880:AL880" si="682">AI820+AI835+AI850+AI865</f>
        <v>0</v>
      </c>
      <c r="AJ880" s="9">
        <f t="shared" si="682"/>
        <v>0</v>
      </c>
      <c r="AK880" s="9">
        <f t="shared" si="682"/>
        <v>0</v>
      </c>
      <c r="AL880" s="9">
        <f t="shared" si="682"/>
        <v>0</v>
      </c>
      <c r="AM880" s="532">
        <f t="shared" si="677"/>
        <v>0</v>
      </c>
    </row>
    <row r="881" spans="1:39" outlineLevel="2">
      <c r="A881" s="11">
        <f>ROW()</f>
        <v>881</v>
      </c>
      <c r="C881" s="6" t="s">
        <v>477</v>
      </c>
      <c r="D881" s="39"/>
      <c r="E881" s="922">
        <v>0</v>
      </c>
      <c r="F881" s="39"/>
      <c r="G881" s="39"/>
      <c r="H881" s="39"/>
      <c r="I881" s="39"/>
      <c r="J881" s="39"/>
      <c r="K881" s="39"/>
      <c r="L881" s="39"/>
      <c r="M881" s="9">
        <f t="shared" si="670"/>
        <v>0</v>
      </c>
      <c r="N881" s="9">
        <f t="shared" si="670"/>
        <v>0</v>
      </c>
      <c r="O881" s="9">
        <f t="shared" si="670"/>
        <v>0</v>
      </c>
      <c r="P881" s="9">
        <f t="shared" si="670"/>
        <v>0</v>
      </c>
      <c r="Q881" s="9">
        <f t="shared" si="670"/>
        <v>0</v>
      </c>
      <c r="R881" s="9">
        <f t="shared" si="670"/>
        <v>0</v>
      </c>
      <c r="S881" s="143">
        <f t="shared" si="671"/>
        <v>0</v>
      </c>
      <c r="T881" s="9">
        <f t="shared" si="672"/>
        <v>0</v>
      </c>
      <c r="U881" s="9">
        <f t="shared" si="672"/>
        <v>0</v>
      </c>
      <c r="V881" s="9">
        <f t="shared" si="672"/>
        <v>0</v>
      </c>
      <c r="W881" s="9">
        <f t="shared" si="672"/>
        <v>0</v>
      </c>
      <c r="X881" s="9">
        <f t="shared" si="672"/>
        <v>0</v>
      </c>
      <c r="Y881" s="143">
        <f t="shared" si="673"/>
        <v>0</v>
      </c>
      <c r="Z881" s="9">
        <f t="shared" si="674"/>
        <v>0</v>
      </c>
      <c r="AA881" s="9">
        <f t="shared" si="674"/>
        <v>0</v>
      </c>
      <c r="AB881" s="9">
        <f t="shared" si="674"/>
        <v>0</v>
      </c>
      <c r="AC881" s="9">
        <f t="shared" si="674"/>
        <v>0</v>
      </c>
      <c r="AD881" s="9">
        <f t="shared" si="674"/>
        <v>0</v>
      </c>
      <c r="AE881" s="9">
        <f t="shared" si="674"/>
        <v>0</v>
      </c>
      <c r="AF881" s="9">
        <f t="shared" si="674"/>
        <v>0</v>
      </c>
      <c r="AG881" s="9">
        <f t="shared" si="674"/>
        <v>0</v>
      </c>
      <c r="AH881" s="532">
        <f t="shared" si="675"/>
        <v>0</v>
      </c>
      <c r="AI881" s="9">
        <f t="shared" ref="AI881:AL881" si="683">AI821+AI836+AI851+AI866</f>
        <v>0</v>
      </c>
      <c r="AJ881" s="9">
        <f t="shared" si="683"/>
        <v>0</v>
      </c>
      <c r="AK881" s="9">
        <f t="shared" si="683"/>
        <v>0</v>
      </c>
      <c r="AL881" s="9">
        <f t="shared" si="683"/>
        <v>0</v>
      </c>
      <c r="AM881" s="532">
        <f t="shared" si="677"/>
        <v>0</v>
      </c>
    </row>
    <row r="882" spans="1:39" outlineLevel="2">
      <c r="A882" s="11">
        <f>ROW()</f>
        <v>882</v>
      </c>
      <c r="C882" s="6" t="s">
        <v>511</v>
      </c>
      <c r="D882" s="39"/>
      <c r="E882" s="922">
        <v>0</v>
      </c>
      <c r="F882" s="39"/>
      <c r="G882" s="39"/>
      <c r="H882" s="39"/>
      <c r="I882" s="39"/>
      <c r="J882" s="39"/>
      <c r="K882" s="39"/>
      <c r="L882" s="39"/>
      <c r="M882" s="9">
        <f t="shared" si="670"/>
        <v>0</v>
      </c>
      <c r="N882" s="9">
        <f t="shared" si="670"/>
        <v>0</v>
      </c>
      <c r="O882" s="9">
        <f t="shared" si="670"/>
        <v>0</v>
      </c>
      <c r="P882" s="9">
        <f t="shared" si="670"/>
        <v>0</v>
      </c>
      <c r="Q882" s="9">
        <f t="shared" si="670"/>
        <v>0</v>
      </c>
      <c r="R882" s="9">
        <f t="shared" si="670"/>
        <v>0</v>
      </c>
      <c r="S882" s="143">
        <f t="shared" si="671"/>
        <v>0</v>
      </c>
      <c r="T882" s="9">
        <f t="shared" si="672"/>
        <v>0</v>
      </c>
      <c r="U882" s="9">
        <f t="shared" si="672"/>
        <v>0</v>
      </c>
      <c r="V882" s="9">
        <f t="shared" si="672"/>
        <v>0</v>
      </c>
      <c r="W882" s="9">
        <f t="shared" si="672"/>
        <v>0</v>
      </c>
      <c r="X882" s="9">
        <f t="shared" si="672"/>
        <v>0</v>
      </c>
      <c r="Y882" s="143">
        <f t="shared" si="673"/>
        <v>0</v>
      </c>
      <c r="Z882" s="9">
        <f t="shared" si="674"/>
        <v>0</v>
      </c>
      <c r="AA882" s="9">
        <f t="shared" si="674"/>
        <v>0</v>
      </c>
      <c r="AB882" s="9">
        <f t="shared" si="674"/>
        <v>0</v>
      </c>
      <c r="AC882" s="9">
        <f t="shared" si="674"/>
        <v>0</v>
      </c>
      <c r="AD882" s="9">
        <f t="shared" si="674"/>
        <v>0</v>
      </c>
      <c r="AE882" s="9">
        <f t="shared" si="674"/>
        <v>0</v>
      </c>
      <c r="AF882" s="9">
        <f t="shared" si="674"/>
        <v>0</v>
      </c>
      <c r="AG882" s="9">
        <f t="shared" si="674"/>
        <v>0</v>
      </c>
      <c r="AH882" s="532">
        <f t="shared" si="675"/>
        <v>0</v>
      </c>
      <c r="AI882" s="9">
        <f t="shared" ref="AI882:AL882" si="684">AI822+AI837+AI852+AI867</f>
        <v>0</v>
      </c>
      <c r="AJ882" s="9">
        <f t="shared" si="684"/>
        <v>0</v>
      </c>
      <c r="AK882" s="9">
        <f t="shared" si="684"/>
        <v>0</v>
      </c>
      <c r="AL882" s="9">
        <f t="shared" si="684"/>
        <v>0</v>
      </c>
      <c r="AM882" s="532">
        <f t="shared" si="677"/>
        <v>0</v>
      </c>
    </row>
    <row r="883" spans="1:39" outlineLevel="2">
      <c r="A883" s="11">
        <f>ROW()</f>
        <v>883</v>
      </c>
      <c r="C883" s="6" t="s">
        <v>655</v>
      </c>
      <c r="D883" s="39"/>
      <c r="E883" s="922"/>
      <c r="F883" s="39"/>
      <c r="G883" s="39"/>
      <c r="H883" s="39"/>
      <c r="I883" s="39"/>
      <c r="J883" s="39"/>
      <c r="K883" s="39"/>
      <c r="L883" s="39"/>
      <c r="M883" s="9"/>
      <c r="N883" s="9"/>
      <c r="O883" s="9"/>
      <c r="P883" s="9"/>
      <c r="Q883" s="9"/>
      <c r="R883" s="9"/>
      <c r="S883" s="143"/>
      <c r="T883" s="9"/>
      <c r="U883" s="9"/>
      <c r="V883" s="9"/>
      <c r="W883" s="9"/>
      <c r="X883" s="9"/>
      <c r="Y883" s="143"/>
      <c r="Z883" s="9"/>
      <c r="AA883" s="9"/>
      <c r="AB883" s="9"/>
      <c r="AC883" s="9"/>
      <c r="AD883" s="9"/>
      <c r="AE883" s="9"/>
      <c r="AF883" s="9"/>
      <c r="AG883" s="9"/>
      <c r="AH883" s="429">
        <f>-AH903</f>
        <v>0</v>
      </c>
      <c r="AI883" s="9">
        <f t="shared" ref="AI883:AM883" si="685">AI823+AI838-AI858+AI868</f>
        <v>0</v>
      </c>
      <c r="AJ883" s="9">
        <f t="shared" si="685"/>
        <v>0</v>
      </c>
      <c r="AK883" s="9">
        <f t="shared" si="685"/>
        <v>0</v>
      </c>
      <c r="AL883" s="9">
        <f t="shared" si="685"/>
        <v>0</v>
      </c>
      <c r="AM883" s="9">
        <f t="shared" si="685"/>
        <v>0</v>
      </c>
    </row>
    <row r="884" spans="1:39" outlineLevel="2">
      <c r="A884" s="11">
        <f>ROW()</f>
        <v>884</v>
      </c>
      <c r="C884" s="6" t="s">
        <v>656</v>
      </c>
      <c r="D884" s="39"/>
      <c r="E884" s="922"/>
      <c r="F884" s="39"/>
      <c r="G884" s="39"/>
      <c r="H884" s="39"/>
      <c r="I884" s="39"/>
      <c r="J884" s="39"/>
      <c r="K884" s="39"/>
      <c r="L884" s="39"/>
      <c r="M884" s="9"/>
      <c r="N884" s="9"/>
      <c r="O884" s="9"/>
      <c r="P884" s="9"/>
      <c r="Q884" s="9"/>
      <c r="R884" s="9"/>
      <c r="S884" s="143"/>
      <c r="T884" s="9"/>
      <c r="U884" s="9"/>
      <c r="V884" s="9"/>
      <c r="W884" s="9"/>
      <c r="X884" s="9"/>
      <c r="Y884" s="143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429">
        <f>-AM903</f>
        <v>0</v>
      </c>
    </row>
    <row r="885" spans="1:39" outlineLevel="2">
      <c r="A885" s="11">
        <f>ROW()</f>
        <v>885</v>
      </c>
      <c r="C885" s="6" t="s">
        <v>667</v>
      </c>
      <c r="D885" s="39"/>
      <c r="E885" s="922"/>
      <c r="F885" s="39"/>
      <c r="G885" s="39"/>
      <c r="H885" s="39"/>
      <c r="I885" s="39"/>
      <c r="J885" s="39"/>
      <c r="K885" s="39"/>
      <c r="L885" s="39"/>
      <c r="M885" s="9"/>
      <c r="N885" s="9"/>
      <c r="O885" s="9"/>
      <c r="P885" s="9"/>
      <c r="Q885" s="9"/>
      <c r="R885" s="9"/>
      <c r="S885" s="143"/>
      <c r="T885" s="9"/>
      <c r="U885" s="9"/>
      <c r="V885" s="9"/>
      <c r="W885" s="9"/>
      <c r="X885" s="9"/>
      <c r="Y885" s="143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</row>
    <row r="886" spans="1:39" outlineLevel="2">
      <c r="A886" s="11">
        <f>ROW()</f>
        <v>886</v>
      </c>
      <c r="C886" s="6" t="s">
        <v>212</v>
      </c>
      <c r="D886" s="39"/>
      <c r="E886" s="922">
        <v>0</v>
      </c>
      <c r="F886" s="39"/>
      <c r="G886" s="39"/>
      <c r="H886" s="39"/>
      <c r="I886" s="39"/>
      <c r="J886" s="39"/>
      <c r="K886" s="39"/>
      <c r="L886" s="39"/>
      <c r="M886" s="9">
        <f t="shared" ref="M886:R887" si="686">M826+M841+M856+M871</f>
        <v>0</v>
      </c>
      <c r="N886" s="9">
        <f t="shared" si="686"/>
        <v>0</v>
      </c>
      <c r="O886" s="9">
        <f t="shared" si="686"/>
        <v>0</v>
      </c>
      <c r="P886" s="9">
        <f t="shared" si="686"/>
        <v>0</v>
      </c>
      <c r="Q886" s="9">
        <f t="shared" si="686"/>
        <v>0</v>
      </c>
      <c r="R886" s="9">
        <f t="shared" si="686"/>
        <v>0</v>
      </c>
      <c r="S886" s="143">
        <f t="shared" ref="S886" si="687">(S826+S841+S856+S871-S901)*(S826+S841+S856+S871-S901&gt;0)</f>
        <v>0</v>
      </c>
      <c r="T886" s="9">
        <f t="shared" ref="T886:X887" si="688">T826+T841+T856+T871</f>
        <v>0</v>
      </c>
      <c r="U886" s="9">
        <f t="shared" si="688"/>
        <v>0</v>
      </c>
      <c r="V886" s="9">
        <f t="shared" si="688"/>
        <v>0</v>
      </c>
      <c r="W886" s="9">
        <f t="shared" si="688"/>
        <v>0</v>
      </c>
      <c r="X886" s="9">
        <f t="shared" si="688"/>
        <v>0</v>
      </c>
      <c r="Y886" s="143">
        <f>MAX(Y826+Y841+Y856+Y871,0)</f>
        <v>0</v>
      </c>
      <c r="Z886" s="9">
        <f t="shared" ref="Z886:AM886" si="689">Z826+Z841+Z856+Z871</f>
        <v>0</v>
      </c>
      <c r="AA886" s="9">
        <f t="shared" si="689"/>
        <v>0</v>
      </c>
      <c r="AB886" s="9">
        <f t="shared" si="689"/>
        <v>0</v>
      </c>
      <c r="AC886" s="9">
        <f t="shared" si="689"/>
        <v>0</v>
      </c>
      <c r="AD886" s="9">
        <f t="shared" si="689"/>
        <v>0</v>
      </c>
      <c r="AE886" s="9">
        <f t="shared" si="689"/>
        <v>0</v>
      </c>
      <c r="AF886" s="9">
        <f t="shared" si="689"/>
        <v>0</v>
      </c>
      <c r="AG886" s="9">
        <f t="shared" si="689"/>
        <v>0</v>
      </c>
      <c r="AH886" s="9">
        <f t="shared" si="689"/>
        <v>0</v>
      </c>
      <c r="AI886" s="9">
        <f t="shared" si="689"/>
        <v>0</v>
      </c>
      <c r="AJ886" s="9">
        <f t="shared" si="689"/>
        <v>0</v>
      </c>
      <c r="AK886" s="9">
        <f t="shared" si="689"/>
        <v>0</v>
      </c>
      <c r="AL886" s="9">
        <f t="shared" si="689"/>
        <v>0</v>
      </c>
      <c r="AM886" s="9">
        <f t="shared" si="689"/>
        <v>0</v>
      </c>
    </row>
    <row r="887" spans="1:39" outlineLevel="2">
      <c r="A887" s="11">
        <f>ROW()</f>
        <v>887</v>
      </c>
      <c r="C887" s="30" t="s">
        <v>362</v>
      </c>
      <c r="D887" s="90"/>
      <c r="E887" s="925">
        <v>0</v>
      </c>
      <c r="F887" s="90"/>
      <c r="G887" s="90"/>
      <c r="H887" s="90"/>
      <c r="I887" s="90"/>
      <c r="J887" s="90"/>
      <c r="K887" s="90"/>
      <c r="L887" s="90"/>
      <c r="M887" s="15">
        <f t="shared" si="686"/>
        <v>0</v>
      </c>
      <c r="N887" s="15">
        <f t="shared" si="686"/>
        <v>0</v>
      </c>
      <c r="O887" s="15">
        <f t="shared" si="686"/>
        <v>0</v>
      </c>
      <c r="P887" s="15">
        <f t="shared" si="686"/>
        <v>0</v>
      </c>
      <c r="Q887" s="15">
        <f t="shared" si="686"/>
        <v>0</v>
      </c>
      <c r="R887" s="15">
        <f t="shared" si="686"/>
        <v>0</v>
      </c>
      <c r="S887" s="901">
        <f>(S827+S842+S857+S872-S902)*(S827+S842+S857+S872-S902&gt;0)</f>
        <v>0</v>
      </c>
      <c r="T887" s="15">
        <f t="shared" si="688"/>
        <v>0</v>
      </c>
      <c r="U887" s="15">
        <f t="shared" si="688"/>
        <v>0</v>
      </c>
      <c r="V887" s="15">
        <f t="shared" si="688"/>
        <v>0</v>
      </c>
      <c r="W887" s="15">
        <f t="shared" si="688"/>
        <v>0</v>
      </c>
      <c r="X887" s="15">
        <f t="shared" si="688"/>
        <v>0</v>
      </c>
      <c r="Y887" s="901">
        <f>MAX(Y827+Y842+Y857+Y872,0)</f>
        <v>0</v>
      </c>
      <c r="Z887" s="15">
        <f t="shared" ref="Z887:AM887" si="690">Z827+Z842+Z857+Z872</f>
        <v>0</v>
      </c>
      <c r="AA887" s="15">
        <f t="shared" si="690"/>
        <v>0</v>
      </c>
      <c r="AB887" s="15">
        <f t="shared" si="690"/>
        <v>0</v>
      </c>
      <c r="AC887" s="15">
        <f t="shared" si="690"/>
        <v>0</v>
      </c>
      <c r="AD887" s="15">
        <f t="shared" si="690"/>
        <v>0</v>
      </c>
      <c r="AE887" s="15">
        <f t="shared" si="690"/>
        <v>0</v>
      </c>
      <c r="AF887" s="15">
        <f t="shared" si="690"/>
        <v>0</v>
      </c>
      <c r="AG887" s="15">
        <f t="shared" si="690"/>
        <v>0</v>
      </c>
      <c r="AH887" s="15">
        <f t="shared" si="690"/>
        <v>0</v>
      </c>
      <c r="AI887" s="15">
        <f t="shared" si="690"/>
        <v>0</v>
      </c>
      <c r="AJ887" s="15">
        <f t="shared" si="690"/>
        <v>0</v>
      </c>
      <c r="AK887" s="15">
        <f t="shared" si="690"/>
        <v>0</v>
      </c>
      <c r="AL887" s="15">
        <f t="shared" si="690"/>
        <v>0</v>
      </c>
      <c r="AM887" s="15">
        <f t="shared" si="690"/>
        <v>0</v>
      </c>
    </row>
    <row r="888" spans="1:39" outlineLevel="2">
      <c r="A888" s="11">
        <f>ROW()</f>
        <v>888</v>
      </c>
      <c r="C888" s="6" t="s">
        <v>1</v>
      </c>
      <c r="D888" s="39"/>
      <c r="E888" s="39">
        <f>SUM(E875:E887)</f>
        <v>2.9439634171762754</v>
      </c>
      <c r="F888" s="39"/>
      <c r="G888" s="39"/>
      <c r="H888" s="39"/>
      <c r="I888" s="39"/>
      <c r="J888" s="39"/>
      <c r="K888" s="39"/>
      <c r="L888" s="39"/>
      <c r="M888" s="9">
        <f t="shared" ref="M888:AG888" si="691">SUM(M875:M887)</f>
        <v>5.7757743820219005</v>
      </c>
      <c r="N888" s="9">
        <f t="shared" si="691"/>
        <v>5.6520476405807125</v>
      </c>
      <c r="O888" s="9">
        <f t="shared" si="691"/>
        <v>5.5283208991395254</v>
      </c>
      <c r="P888" s="9">
        <f t="shared" si="691"/>
        <v>5.4045941576983383</v>
      </c>
      <c r="Q888" s="9">
        <f t="shared" si="691"/>
        <v>5.2808674162571512</v>
      </c>
      <c r="R888" s="9">
        <f t="shared" si="691"/>
        <v>5.1571406748159632</v>
      </c>
      <c r="S888" s="9">
        <f t="shared" si="691"/>
        <v>5.0334139333747761</v>
      </c>
      <c r="T888" s="9">
        <f t="shared" si="691"/>
        <v>4.7152339367427087</v>
      </c>
      <c r="U888" s="9">
        <f t="shared" si="691"/>
        <v>4.5784314724936328</v>
      </c>
      <c r="V888" s="9">
        <f t="shared" si="691"/>
        <v>4.441629008244556</v>
      </c>
      <c r="W888" s="9">
        <f t="shared" si="691"/>
        <v>4.30482654399548</v>
      </c>
      <c r="X888" s="9">
        <f t="shared" si="691"/>
        <v>4.1680240797464041</v>
      </c>
      <c r="Y888" s="9">
        <f t="shared" si="691"/>
        <v>4.0407678014122226</v>
      </c>
      <c r="Z888" s="9">
        <f t="shared" si="691"/>
        <v>3.9135115230780402</v>
      </c>
      <c r="AA888" s="9">
        <f t="shared" si="691"/>
        <v>3.7862552447438578</v>
      </c>
      <c r="AB888" s="9">
        <f t="shared" si="691"/>
        <v>3.6589989664096763</v>
      </c>
      <c r="AC888" s="9">
        <f t="shared" si="691"/>
        <v>3.5317426880754974</v>
      </c>
      <c r="AD888" s="9">
        <f t="shared" si="691"/>
        <v>3.318509419428413</v>
      </c>
      <c r="AE888" s="9">
        <f t="shared" si="691"/>
        <v>3.1052761507813287</v>
      </c>
      <c r="AF888" s="9">
        <f t="shared" si="691"/>
        <v>2.8920428821342443</v>
      </c>
      <c r="AG888" s="9">
        <f t="shared" si="691"/>
        <v>2.67880961348716</v>
      </c>
      <c r="AH888" s="9">
        <f t="shared" ref="AH888:AM888" si="692">SUM(AH875:AH887)</f>
        <v>2.4655763448400752</v>
      </c>
      <c r="AI888" s="9">
        <f t="shared" si="692"/>
        <v>2.2523430761929908</v>
      </c>
      <c r="AJ888" s="9">
        <f t="shared" si="692"/>
        <v>2.0391098075459064</v>
      </c>
      <c r="AK888" s="9">
        <f t="shared" si="692"/>
        <v>1.8258765388988218</v>
      </c>
      <c r="AL888" s="9">
        <f t="shared" si="692"/>
        <v>1.6126432702517373</v>
      </c>
      <c r="AM888" s="9">
        <f t="shared" si="692"/>
        <v>1.3994100016046529</v>
      </c>
    </row>
    <row r="889" spans="1:39" outlineLevel="3">
      <c r="A889" s="11">
        <f>ROW()</f>
        <v>889</v>
      </c>
      <c r="B889" s="343" t="s">
        <v>658</v>
      </c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</row>
    <row r="890" spans="1:39" outlineLevel="3">
      <c r="A890" s="11">
        <f>ROW()</f>
        <v>890</v>
      </c>
      <c r="C890" s="6" t="s">
        <v>2</v>
      </c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9">
        <f t="shared" ref="S890:S897" si="693">(S815+S830+S860)*(S815+S830+S860&lt;0)</f>
        <v>0</v>
      </c>
      <c r="T890" s="39"/>
      <c r="U890" s="39"/>
      <c r="V890" s="39"/>
      <c r="W890" s="39"/>
      <c r="X890" s="39"/>
      <c r="Y890" s="9"/>
      <c r="Z890" s="39"/>
      <c r="AA890" s="39"/>
      <c r="AB890" s="39"/>
      <c r="AC890" s="432"/>
      <c r="AD890" s="9"/>
      <c r="AE890" s="39"/>
      <c r="AF890" s="39"/>
      <c r="AG890" s="39"/>
      <c r="AH890" s="430">
        <f t="shared" ref="AH890:AH897" si="694">IF(C845="Non-Depreciable",0,IF(AND(ROUND(AH800,2)=0,AH815&lt;&gt;0),-AH815,IF(ROUND(AH800,2)=1,-(AH815+AH860),0)))</f>
        <v>0</v>
      </c>
      <c r="AI890" s="39"/>
      <c r="AJ890" s="39"/>
      <c r="AK890" s="39"/>
      <c r="AL890" s="39"/>
      <c r="AM890" s="430">
        <f t="shared" ref="AM890:AM897" si="695">IF(H845="Non-Depreciable",0,IF(AND(ROUND(AM800,2)=0,AM815&lt;&gt;0),-AM815,IF(ROUND(AM800,2)=1,-(AM815+AM860),0)))</f>
        <v>0</v>
      </c>
    </row>
    <row r="891" spans="1:39" outlineLevel="3">
      <c r="A891" s="11">
        <f>ROW()</f>
        <v>891</v>
      </c>
      <c r="C891" s="6" t="s">
        <v>3</v>
      </c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9">
        <f t="shared" si="693"/>
        <v>0</v>
      </c>
      <c r="T891" s="39"/>
      <c r="U891" s="39"/>
      <c r="V891" s="39"/>
      <c r="W891" s="39"/>
      <c r="X891" s="39"/>
      <c r="Y891" s="9"/>
      <c r="Z891" s="39"/>
      <c r="AA891" s="39"/>
      <c r="AB891" s="39"/>
      <c r="AC891" s="432"/>
      <c r="AD891" s="9"/>
      <c r="AE891" s="39"/>
      <c r="AF891" s="39"/>
      <c r="AG891" s="39"/>
      <c r="AH891" s="430">
        <f t="shared" si="694"/>
        <v>0</v>
      </c>
      <c r="AI891" s="39"/>
      <c r="AJ891" s="39"/>
      <c r="AK891" s="39"/>
      <c r="AL891" s="39"/>
      <c r="AM891" s="430">
        <f t="shared" si="695"/>
        <v>0</v>
      </c>
    </row>
    <row r="892" spans="1:39" outlineLevel="3">
      <c r="A892" s="11">
        <f>ROW()</f>
        <v>892</v>
      </c>
      <c r="C892" s="6" t="s">
        <v>4</v>
      </c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9">
        <f t="shared" si="693"/>
        <v>0</v>
      </c>
      <c r="T892" s="39"/>
      <c r="U892" s="39"/>
      <c r="V892" s="39"/>
      <c r="W892" s="39"/>
      <c r="X892" s="39"/>
      <c r="Y892" s="9"/>
      <c r="Z892" s="39"/>
      <c r="AA892" s="39"/>
      <c r="AB892" s="39"/>
      <c r="AC892" s="432"/>
      <c r="AD892" s="9"/>
      <c r="AE892" s="39"/>
      <c r="AF892" s="39"/>
      <c r="AG892" s="39"/>
      <c r="AH892" s="430">
        <f t="shared" si="694"/>
        <v>0</v>
      </c>
      <c r="AI892" s="39"/>
      <c r="AJ892" s="39"/>
      <c r="AK892" s="39"/>
      <c r="AL892" s="39"/>
      <c r="AM892" s="430">
        <f t="shared" si="695"/>
        <v>0</v>
      </c>
    </row>
    <row r="893" spans="1:39" outlineLevel="3">
      <c r="A893" s="11">
        <f>ROW()</f>
        <v>893</v>
      </c>
      <c r="C893" s="6" t="s">
        <v>5</v>
      </c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9">
        <f t="shared" si="693"/>
        <v>0</v>
      </c>
      <c r="T893" s="39"/>
      <c r="U893" s="39"/>
      <c r="V893" s="39"/>
      <c r="W893" s="39"/>
      <c r="X893" s="39"/>
      <c r="Y893" s="9"/>
      <c r="Z893" s="39"/>
      <c r="AA893" s="39"/>
      <c r="AB893" s="39"/>
      <c r="AC893" s="432"/>
      <c r="AD893" s="9"/>
      <c r="AE893" s="39"/>
      <c r="AF893" s="39"/>
      <c r="AG893" s="39"/>
      <c r="AH893" s="430">
        <f t="shared" si="694"/>
        <v>0</v>
      </c>
      <c r="AI893" s="39"/>
      <c r="AJ893" s="39"/>
      <c r="AK893" s="39"/>
      <c r="AL893" s="39"/>
      <c r="AM893" s="430">
        <f t="shared" si="695"/>
        <v>0</v>
      </c>
    </row>
    <row r="894" spans="1:39" outlineLevel="3">
      <c r="A894" s="11">
        <f>ROW()</f>
        <v>894</v>
      </c>
      <c r="C894" s="6" t="s">
        <v>473</v>
      </c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9">
        <f t="shared" si="693"/>
        <v>0</v>
      </c>
      <c r="T894" s="39"/>
      <c r="U894" s="39"/>
      <c r="V894" s="39"/>
      <c r="W894" s="39"/>
      <c r="X894" s="39"/>
      <c r="Y894" s="9"/>
      <c r="Z894" s="39"/>
      <c r="AA894" s="39"/>
      <c r="AB894" s="39"/>
      <c r="AC894" s="432"/>
      <c r="AD894" s="9"/>
      <c r="AE894" s="39"/>
      <c r="AF894" s="39"/>
      <c r="AG894" s="39"/>
      <c r="AH894" s="430">
        <f t="shared" si="694"/>
        <v>0</v>
      </c>
      <c r="AI894" s="39"/>
      <c r="AJ894" s="39"/>
      <c r="AK894" s="39"/>
      <c r="AL894" s="39"/>
      <c r="AM894" s="430">
        <f t="shared" si="695"/>
        <v>0</v>
      </c>
    </row>
    <row r="895" spans="1:39" outlineLevel="3">
      <c r="A895" s="11">
        <f>ROW()</f>
        <v>895</v>
      </c>
      <c r="C895" s="6" t="s">
        <v>474</v>
      </c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9">
        <f t="shared" si="693"/>
        <v>0</v>
      </c>
      <c r="T895" s="39"/>
      <c r="U895" s="39"/>
      <c r="V895" s="39"/>
      <c r="W895" s="39"/>
      <c r="X895" s="39"/>
      <c r="Y895" s="9"/>
      <c r="Z895" s="39"/>
      <c r="AA895" s="39"/>
      <c r="AB895" s="39"/>
      <c r="AC895" s="432"/>
      <c r="AD895" s="9"/>
      <c r="AE895" s="39"/>
      <c r="AF895" s="39"/>
      <c r="AG895" s="39"/>
      <c r="AH895" s="430">
        <f t="shared" si="694"/>
        <v>0</v>
      </c>
      <c r="AI895" s="39"/>
      <c r="AJ895" s="39"/>
      <c r="AK895" s="39"/>
      <c r="AL895" s="39"/>
      <c r="AM895" s="430">
        <f t="shared" si="695"/>
        <v>0</v>
      </c>
    </row>
    <row r="896" spans="1:39" outlineLevel="3">
      <c r="A896" s="11">
        <f>ROW()</f>
        <v>896</v>
      </c>
      <c r="C896" s="6" t="s">
        <v>477</v>
      </c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9">
        <f t="shared" si="693"/>
        <v>0</v>
      </c>
      <c r="T896" s="39"/>
      <c r="U896" s="39"/>
      <c r="V896" s="39"/>
      <c r="W896" s="39"/>
      <c r="X896" s="39"/>
      <c r="Y896" s="9"/>
      <c r="Z896" s="39"/>
      <c r="AA896" s="39"/>
      <c r="AB896" s="39"/>
      <c r="AC896" s="432"/>
      <c r="AD896" s="9"/>
      <c r="AE896" s="39"/>
      <c r="AF896" s="39"/>
      <c r="AG896" s="39"/>
      <c r="AH896" s="430">
        <f t="shared" si="694"/>
        <v>0</v>
      </c>
      <c r="AI896" s="39"/>
      <c r="AJ896" s="39"/>
      <c r="AK896" s="39"/>
      <c r="AL896" s="39"/>
      <c r="AM896" s="430">
        <f t="shared" si="695"/>
        <v>0</v>
      </c>
    </row>
    <row r="897" spans="1:71" outlineLevel="3">
      <c r="A897" s="11">
        <f>ROW()</f>
        <v>897</v>
      </c>
      <c r="C897" s="6" t="s">
        <v>511</v>
      </c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9">
        <f t="shared" si="693"/>
        <v>0</v>
      </c>
      <c r="T897" s="39"/>
      <c r="U897" s="39"/>
      <c r="V897" s="39"/>
      <c r="W897" s="39"/>
      <c r="X897" s="39"/>
      <c r="Y897" s="9"/>
      <c r="Z897" s="39"/>
      <c r="AA897" s="39"/>
      <c r="AB897" s="39"/>
      <c r="AC897" s="432"/>
      <c r="AD897" s="9"/>
      <c r="AE897" s="39"/>
      <c r="AF897" s="39"/>
      <c r="AG897" s="39"/>
      <c r="AH897" s="430">
        <f t="shared" si="694"/>
        <v>0</v>
      </c>
      <c r="AI897" s="39"/>
      <c r="AJ897" s="39"/>
      <c r="AK897" s="39"/>
      <c r="AL897" s="39"/>
      <c r="AM897" s="430">
        <f t="shared" si="695"/>
        <v>0</v>
      </c>
    </row>
    <row r="898" spans="1:71" outlineLevel="3">
      <c r="A898" s="11">
        <f>ROW()</f>
        <v>898</v>
      </c>
      <c r="C898" s="6" t="s">
        <v>655</v>
      </c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9"/>
      <c r="T898" s="39"/>
      <c r="U898" s="39"/>
      <c r="V898" s="39"/>
      <c r="W898" s="39"/>
      <c r="X898" s="39"/>
      <c r="Y898" s="9"/>
      <c r="Z898" s="39"/>
      <c r="AA898" s="39"/>
      <c r="AB898" s="39"/>
      <c r="AC898" s="432"/>
      <c r="AD898" s="9"/>
      <c r="AE898" s="39"/>
      <c r="AF898" s="39"/>
      <c r="AG898" s="39"/>
      <c r="AH898" s="39"/>
      <c r="AI898" s="39"/>
      <c r="AJ898" s="39"/>
      <c r="AK898" s="39"/>
      <c r="AL898" s="39"/>
      <c r="AM898" s="39"/>
    </row>
    <row r="899" spans="1:71" outlineLevel="3">
      <c r="A899" s="11">
        <f>ROW()</f>
        <v>899</v>
      </c>
      <c r="C899" s="6" t="s">
        <v>656</v>
      </c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9"/>
      <c r="T899" s="39"/>
      <c r="U899" s="39"/>
      <c r="V899" s="39"/>
      <c r="W899" s="39"/>
      <c r="X899" s="39"/>
      <c r="Y899" s="9"/>
      <c r="Z899" s="39"/>
      <c r="AA899" s="39"/>
      <c r="AB899" s="39"/>
      <c r="AC899" s="432"/>
      <c r="AD899" s="9"/>
      <c r="AE899" s="39"/>
      <c r="AF899" s="39"/>
      <c r="AG899" s="39"/>
      <c r="AH899" s="39"/>
      <c r="AI899" s="39"/>
      <c r="AJ899" s="39"/>
      <c r="AK899" s="39"/>
      <c r="AL899" s="39"/>
      <c r="AM899" s="39"/>
    </row>
    <row r="900" spans="1:71" outlineLevel="3">
      <c r="A900" s="11">
        <f>ROW()</f>
        <v>900</v>
      </c>
      <c r="C900" s="6" t="s">
        <v>667</v>
      </c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9"/>
      <c r="T900" s="39"/>
      <c r="U900" s="39"/>
      <c r="V900" s="39"/>
      <c r="W900" s="39"/>
      <c r="X900" s="39"/>
      <c r="Y900" s="9"/>
      <c r="Z900" s="39"/>
      <c r="AA900" s="39"/>
      <c r="AB900" s="39"/>
      <c r="AC900" s="432"/>
      <c r="AD900" s="9"/>
      <c r="AE900" s="39"/>
      <c r="AF900" s="39"/>
      <c r="AG900" s="39"/>
      <c r="AH900" s="39"/>
      <c r="AI900" s="39"/>
      <c r="AJ900" s="39"/>
      <c r="AK900" s="39"/>
      <c r="AL900" s="39"/>
      <c r="AM900" s="39"/>
    </row>
    <row r="901" spans="1:71" outlineLevel="3">
      <c r="A901" s="11">
        <f>ROW()</f>
        <v>901</v>
      </c>
      <c r="C901" s="6" t="s">
        <v>212</v>
      </c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9">
        <f t="shared" ref="S901" si="696">(S826+S841+S871)*(S826+S841+S871&lt;0)</f>
        <v>0</v>
      </c>
      <c r="T901" s="39"/>
      <c r="U901" s="39"/>
      <c r="V901" s="39"/>
      <c r="W901" s="39"/>
      <c r="X901" s="39"/>
      <c r="Y901" s="9"/>
      <c r="Z901" s="39"/>
      <c r="AA901" s="39"/>
      <c r="AB901" s="39"/>
      <c r="AC901" s="432"/>
      <c r="AD901" s="9"/>
      <c r="AE901" s="39"/>
      <c r="AF901" s="39"/>
      <c r="AG901" s="39"/>
      <c r="AH901" s="13"/>
      <c r="AI901" s="39"/>
      <c r="AJ901" s="39"/>
      <c r="AK901" s="39"/>
      <c r="AL901" s="39"/>
      <c r="AM901" s="13"/>
    </row>
    <row r="902" spans="1:71" outlineLevel="3">
      <c r="A902" s="11">
        <f>ROW()</f>
        <v>902</v>
      </c>
      <c r="C902" s="30" t="s">
        <v>362</v>
      </c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15">
        <f>(S827+S842+S872)*(S827+S842+S872&lt;0)</f>
        <v>0</v>
      </c>
      <c r="T902" s="90"/>
      <c r="U902" s="90"/>
      <c r="V902" s="90"/>
      <c r="W902" s="90"/>
      <c r="X902" s="90"/>
      <c r="Y902" s="15"/>
      <c r="Z902" s="90"/>
      <c r="AA902" s="90"/>
      <c r="AB902" s="90"/>
      <c r="AC902" s="432"/>
      <c r="AD902" s="9"/>
      <c r="AE902" s="90"/>
      <c r="AF902" s="90"/>
      <c r="AG902" s="90"/>
      <c r="AH902" s="909"/>
      <c r="AI902" s="90"/>
      <c r="AJ902" s="90"/>
      <c r="AK902" s="90"/>
      <c r="AL902" s="90"/>
      <c r="AM902" s="909"/>
    </row>
    <row r="903" spans="1:71" outlineLevel="3">
      <c r="A903" s="11">
        <f>ROW()</f>
        <v>903</v>
      </c>
      <c r="C903" s="6" t="s">
        <v>1</v>
      </c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9">
        <f t="shared" ref="S903" si="697">SUM(S890:S902)</f>
        <v>0</v>
      </c>
      <c r="T903" s="39"/>
      <c r="U903" s="39"/>
      <c r="V903" s="39"/>
      <c r="W903" s="39"/>
      <c r="X903" s="39"/>
      <c r="Y903" s="9"/>
      <c r="Z903" s="39"/>
      <c r="AA903" s="39"/>
      <c r="AB903" s="39"/>
      <c r="AC903" s="512"/>
      <c r="AD903" s="513"/>
      <c r="AE903" s="39"/>
      <c r="AF903" s="39"/>
      <c r="AG903" s="39"/>
      <c r="AH903" s="87">
        <f t="shared" ref="AH903" si="698">SUM(AH890:AH902)</f>
        <v>0</v>
      </c>
      <c r="AI903" s="39"/>
      <c r="AJ903" s="39"/>
      <c r="AK903" s="39"/>
      <c r="AL903" s="39"/>
      <c r="AM903" s="87">
        <f t="shared" ref="AM903" si="699">SUM(AM890:AM902)</f>
        <v>0</v>
      </c>
    </row>
    <row r="904" spans="1:71" outlineLevel="2">
      <c r="A904" s="11">
        <f>ROW()</f>
        <v>904</v>
      </c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</row>
    <row r="905" spans="1:71" s="10" customFormat="1" ht="60" outlineLevel="1">
      <c r="A905" s="324" t="s">
        <v>146</v>
      </c>
      <c r="B905" s="347"/>
      <c r="C905" s="325"/>
      <c r="D905" s="325"/>
      <c r="E905" s="910" t="str">
        <f>E$50</f>
        <v>DBP Principled Approach in 2020 [m$ 31/12/2019]</v>
      </c>
      <c r="F905" s="325"/>
      <c r="G905" s="325"/>
      <c r="H905" s="326"/>
      <c r="I905" s="326"/>
      <c r="J905" s="326"/>
      <c r="K905" s="326"/>
      <c r="L905" s="326"/>
      <c r="M905" s="326"/>
      <c r="N905" s="326"/>
      <c r="O905" s="326"/>
      <c r="P905" s="326"/>
      <c r="Q905" s="326"/>
      <c r="R905" s="326"/>
      <c r="S905" s="326"/>
      <c r="T905" s="326"/>
      <c r="U905" s="326"/>
      <c r="V905" s="326"/>
      <c r="W905" s="326"/>
      <c r="X905" s="326"/>
      <c r="Y905" s="326"/>
      <c r="Z905" s="326"/>
      <c r="AA905" s="326"/>
      <c r="AB905" s="326"/>
      <c r="AC905" s="326"/>
      <c r="AD905" s="326"/>
      <c r="AE905" s="326"/>
      <c r="AF905" s="326"/>
      <c r="AG905" s="326"/>
      <c r="AH905" s="326"/>
      <c r="AI905" s="326"/>
      <c r="AJ905" s="326"/>
      <c r="AK905" s="326"/>
      <c r="AL905" s="326"/>
      <c r="AM905" s="32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</row>
    <row r="906" spans="1:71" outlineLevel="2">
      <c r="A906" s="11">
        <f>ROW()</f>
        <v>906</v>
      </c>
      <c r="B906" s="343" t="s">
        <v>141</v>
      </c>
      <c r="D906" s="39"/>
      <c r="E906" s="39"/>
      <c r="F906" s="39"/>
      <c r="G906" s="39"/>
      <c r="H906" s="39"/>
      <c r="I906" s="39"/>
      <c r="J906" s="156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428">
        <f>IF(Asset!AD$157="","",Asset!AD$157-AD$6)</f>
        <v>42</v>
      </c>
      <c r="AE906" s="39"/>
      <c r="AF906" s="39"/>
      <c r="AG906" s="39"/>
      <c r="AH906" s="39"/>
      <c r="AI906" s="39"/>
      <c r="AJ906" s="39"/>
      <c r="AK906" s="39"/>
      <c r="AL906" s="39"/>
      <c r="AM906" s="39"/>
    </row>
    <row r="907" spans="1:71" outlineLevel="2">
      <c r="A907" s="11">
        <f>ROW()</f>
        <v>907</v>
      </c>
      <c r="C907" s="6" t="s">
        <v>2</v>
      </c>
      <c r="D907" s="39"/>
      <c r="E907" s="922">
        <v>56</v>
      </c>
      <c r="F907" s="39"/>
      <c r="G907" s="39"/>
      <c r="H907" s="39"/>
      <c r="I907" s="9"/>
      <c r="J907" s="39"/>
      <c r="K907" s="163"/>
      <c r="L907" s="163"/>
      <c r="M907" s="163"/>
      <c r="N907" s="9"/>
      <c r="O907" s="162">
        <f>Inputs!$D$64</f>
        <v>70</v>
      </c>
      <c r="P907" s="163">
        <f t="shared" ref="P907:AB914" si="700">MAX(0,O907-1)</f>
        <v>69</v>
      </c>
      <c r="Q907" s="163">
        <f t="shared" si="700"/>
        <v>68</v>
      </c>
      <c r="R907" s="163">
        <f t="shared" si="700"/>
        <v>67</v>
      </c>
      <c r="S907" s="163">
        <f t="shared" si="700"/>
        <v>66</v>
      </c>
      <c r="T907" s="163">
        <f t="shared" si="700"/>
        <v>65</v>
      </c>
      <c r="U907" s="163">
        <f t="shared" si="700"/>
        <v>64</v>
      </c>
      <c r="V907" s="163">
        <f t="shared" si="700"/>
        <v>63</v>
      </c>
      <c r="W907" s="163">
        <f t="shared" si="700"/>
        <v>62</v>
      </c>
      <c r="X907" s="163">
        <f t="shared" si="700"/>
        <v>61</v>
      </c>
      <c r="Y907" s="163">
        <f t="shared" si="700"/>
        <v>60</v>
      </c>
      <c r="Z907" s="163">
        <f t="shared" si="700"/>
        <v>59</v>
      </c>
      <c r="AA907" s="163">
        <f t="shared" si="700"/>
        <v>58</v>
      </c>
      <c r="AB907" s="163">
        <f t="shared" si="700"/>
        <v>57</v>
      </c>
      <c r="AC907" s="911">
        <f>$E907</f>
        <v>56</v>
      </c>
      <c r="AD907" s="912">
        <f>IF(AC907&gt;0,IF(AD$160="",AC907-1,MIN(AC907-1,AD$160)),0)</f>
        <v>42</v>
      </c>
      <c r="AE907" s="163">
        <f t="shared" ref="AE907:AM915" si="701">MAX(0,AD907-1)</f>
        <v>41</v>
      </c>
      <c r="AF907" s="163">
        <f t="shared" si="701"/>
        <v>40</v>
      </c>
      <c r="AG907" s="163">
        <f t="shared" si="701"/>
        <v>39</v>
      </c>
      <c r="AH907" s="163">
        <f t="shared" si="701"/>
        <v>38</v>
      </c>
      <c r="AI907" s="163">
        <f t="shared" si="701"/>
        <v>37</v>
      </c>
      <c r="AJ907" s="163">
        <f t="shared" si="701"/>
        <v>36</v>
      </c>
      <c r="AK907" s="163">
        <f t="shared" si="701"/>
        <v>35</v>
      </c>
      <c r="AL907" s="163">
        <f t="shared" si="701"/>
        <v>34</v>
      </c>
      <c r="AM907" s="163">
        <f t="shared" si="701"/>
        <v>33</v>
      </c>
    </row>
    <row r="908" spans="1:71" outlineLevel="2">
      <c r="A908" s="11">
        <f>ROW()</f>
        <v>908</v>
      </c>
      <c r="C908" s="6" t="s">
        <v>3</v>
      </c>
      <c r="D908" s="39"/>
      <c r="E908" s="922">
        <v>16</v>
      </c>
      <c r="F908" s="39"/>
      <c r="G908" s="39"/>
      <c r="H908" s="39"/>
      <c r="I908" s="9"/>
      <c r="J908" s="39"/>
      <c r="K908" s="163"/>
      <c r="L908" s="163"/>
      <c r="M908" s="163"/>
      <c r="N908" s="9"/>
      <c r="O908" s="162">
        <f>Inputs!$D$65</f>
        <v>30</v>
      </c>
      <c r="P908" s="163">
        <f t="shared" si="700"/>
        <v>29</v>
      </c>
      <c r="Q908" s="163">
        <f t="shared" si="700"/>
        <v>28</v>
      </c>
      <c r="R908" s="163">
        <f t="shared" si="700"/>
        <v>27</v>
      </c>
      <c r="S908" s="163">
        <f t="shared" si="700"/>
        <v>26</v>
      </c>
      <c r="T908" s="163">
        <f t="shared" si="700"/>
        <v>25</v>
      </c>
      <c r="U908" s="163">
        <f t="shared" si="700"/>
        <v>24</v>
      </c>
      <c r="V908" s="163">
        <f t="shared" si="700"/>
        <v>23</v>
      </c>
      <c r="W908" s="163">
        <f t="shared" si="700"/>
        <v>22</v>
      </c>
      <c r="X908" s="163">
        <f t="shared" si="700"/>
        <v>21</v>
      </c>
      <c r="Y908" s="163">
        <f t="shared" si="700"/>
        <v>20</v>
      </c>
      <c r="Z908" s="163">
        <f t="shared" si="700"/>
        <v>19</v>
      </c>
      <c r="AA908" s="163">
        <f t="shared" si="700"/>
        <v>18</v>
      </c>
      <c r="AB908" s="163">
        <f t="shared" si="700"/>
        <v>17</v>
      </c>
      <c r="AC908" s="911">
        <f t="shared" ref="AC908:AC919" si="702">$E908</f>
        <v>16</v>
      </c>
      <c r="AD908" s="912">
        <f>IF(AC908&gt;0,IF(AD$160="",AC908-1,MIN(AC908-1,AD$160)),0)</f>
        <v>15</v>
      </c>
      <c r="AE908" s="163">
        <f t="shared" si="701"/>
        <v>14</v>
      </c>
      <c r="AF908" s="163">
        <f t="shared" si="701"/>
        <v>13</v>
      </c>
      <c r="AG908" s="163">
        <f t="shared" si="701"/>
        <v>12</v>
      </c>
      <c r="AH908" s="163">
        <f t="shared" si="701"/>
        <v>11</v>
      </c>
      <c r="AI908" s="163">
        <f t="shared" si="701"/>
        <v>10</v>
      </c>
      <c r="AJ908" s="163">
        <f t="shared" si="701"/>
        <v>9</v>
      </c>
      <c r="AK908" s="163">
        <f t="shared" si="701"/>
        <v>8</v>
      </c>
      <c r="AL908" s="163">
        <f t="shared" si="701"/>
        <v>7</v>
      </c>
      <c r="AM908" s="163">
        <f t="shared" si="701"/>
        <v>6</v>
      </c>
    </row>
    <row r="909" spans="1:71" outlineLevel="2">
      <c r="A909" s="11">
        <f>ROW()</f>
        <v>909</v>
      </c>
      <c r="C909" s="6" t="s">
        <v>4</v>
      </c>
      <c r="D909" s="39"/>
      <c r="E909" s="922">
        <v>16</v>
      </c>
      <c r="F909" s="39"/>
      <c r="G909" s="39"/>
      <c r="H909" s="39"/>
      <c r="I909" s="9"/>
      <c r="J909" s="39"/>
      <c r="K909" s="163"/>
      <c r="L909" s="163"/>
      <c r="M909" s="163"/>
      <c r="N909" s="9"/>
      <c r="O909" s="162">
        <f>Inputs!$D$66</f>
        <v>50</v>
      </c>
      <c r="P909" s="163">
        <f t="shared" si="700"/>
        <v>49</v>
      </c>
      <c r="Q909" s="163">
        <f t="shared" si="700"/>
        <v>48</v>
      </c>
      <c r="R909" s="163">
        <f t="shared" si="700"/>
        <v>47</v>
      </c>
      <c r="S909" s="163">
        <f t="shared" si="700"/>
        <v>46</v>
      </c>
      <c r="T909" s="163">
        <f t="shared" si="700"/>
        <v>45</v>
      </c>
      <c r="U909" s="163">
        <f t="shared" si="700"/>
        <v>44</v>
      </c>
      <c r="V909" s="163">
        <f t="shared" si="700"/>
        <v>43</v>
      </c>
      <c r="W909" s="163">
        <f t="shared" si="700"/>
        <v>42</v>
      </c>
      <c r="X909" s="163">
        <f t="shared" si="700"/>
        <v>41</v>
      </c>
      <c r="Y909" s="163">
        <f t="shared" si="700"/>
        <v>40</v>
      </c>
      <c r="Z909" s="163">
        <f t="shared" si="700"/>
        <v>39</v>
      </c>
      <c r="AA909" s="163">
        <f t="shared" si="700"/>
        <v>38</v>
      </c>
      <c r="AB909" s="163">
        <f t="shared" si="700"/>
        <v>37</v>
      </c>
      <c r="AC909" s="911">
        <f t="shared" si="702"/>
        <v>16</v>
      </c>
      <c r="AD909" s="913">
        <f>IF(AD906="",MAX(0,AC909-1),Inputs!$D$82-(AC$6-LEFT($A905,4)))</f>
        <v>15</v>
      </c>
      <c r="AE909" s="163">
        <f t="shared" si="701"/>
        <v>14</v>
      </c>
      <c r="AF909" s="163">
        <f t="shared" si="701"/>
        <v>13</v>
      </c>
      <c r="AG909" s="163">
        <f t="shared" si="701"/>
        <v>12</v>
      </c>
      <c r="AH909" s="163">
        <f t="shared" si="701"/>
        <v>11</v>
      </c>
      <c r="AI909" s="163">
        <f t="shared" si="701"/>
        <v>10</v>
      </c>
      <c r="AJ909" s="163">
        <f t="shared" si="701"/>
        <v>9</v>
      </c>
      <c r="AK909" s="163">
        <f t="shared" si="701"/>
        <v>8</v>
      </c>
      <c r="AL909" s="163">
        <f t="shared" si="701"/>
        <v>7</v>
      </c>
      <c r="AM909" s="163">
        <f t="shared" si="701"/>
        <v>6</v>
      </c>
    </row>
    <row r="910" spans="1:71" outlineLevel="2">
      <c r="A910" s="11">
        <f>ROW()</f>
        <v>910</v>
      </c>
      <c r="C910" s="6" t="s">
        <v>5</v>
      </c>
      <c r="D910" s="39"/>
      <c r="E910" s="922">
        <v>0</v>
      </c>
      <c r="F910" s="39"/>
      <c r="G910" s="39"/>
      <c r="H910" s="39"/>
      <c r="I910" s="9"/>
      <c r="J910" s="39"/>
      <c r="K910" s="163"/>
      <c r="L910" s="163"/>
      <c r="M910" s="163"/>
      <c r="N910" s="9"/>
      <c r="O910" s="162">
        <f>Inputs!$D$67</f>
        <v>30</v>
      </c>
      <c r="P910" s="163">
        <f t="shared" si="700"/>
        <v>29</v>
      </c>
      <c r="Q910" s="163">
        <f t="shared" si="700"/>
        <v>28</v>
      </c>
      <c r="R910" s="163">
        <f t="shared" si="700"/>
        <v>27</v>
      </c>
      <c r="S910" s="163">
        <f t="shared" si="700"/>
        <v>26</v>
      </c>
      <c r="T910" s="163">
        <f t="shared" si="700"/>
        <v>25</v>
      </c>
      <c r="U910" s="163">
        <f t="shared" si="700"/>
        <v>24</v>
      </c>
      <c r="V910" s="163">
        <f t="shared" si="700"/>
        <v>23</v>
      </c>
      <c r="W910" s="163">
        <f t="shared" si="700"/>
        <v>22</v>
      </c>
      <c r="X910" s="163">
        <f t="shared" si="700"/>
        <v>21</v>
      </c>
      <c r="Y910" s="163">
        <f t="shared" si="700"/>
        <v>20</v>
      </c>
      <c r="Z910" s="163">
        <f t="shared" si="700"/>
        <v>19</v>
      </c>
      <c r="AA910" s="163">
        <f t="shared" si="700"/>
        <v>18</v>
      </c>
      <c r="AB910" s="163">
        <f t="shared" si="700"/>
        <v>17</v>
      </c>
      <c r="AC910" s="911">
        <f t="shared" si="702"/>
        <v>0</v>
      </c>
      <c r="AD910" s="912">
        <f>IF(AC910&gt;0,IF(AD$160="",AC910-1,MIN(AC910-1,AD$160)),0)</f>
        <v>0</v>
      </c>
      <c r="AE910" s="163">
        <f t="shared" si="701"/>
        <v>0</v>
      </c>
      <c r="AF910" s="163">
        <f t="shared" si="701"/>
        <v>0</v>
      </c>
      <c r="AG910" s="163">
        <f t="shared" si="701"/>
        <v>0</v>
      </c>
      <c r="AH910" s="163">
        <f t="shared" si="701"/>
        <v>0</v>
      </c>
      <c r="AI910" s="163">
        <f t="shared" si="701"/>
        <v>0</v>
      </c>
      <c r="AJ910" s="163">
        <f t="shared" si="701"/>
        <v>0</v>
      </c>
      <c r="AK910" s="163">
        <f t="shared" si="701"/>
        <v>0</v>
      </c>
      <c r="AL910" s="163">
        <f t="shared" si="701"/>
        <v>0</v>
      </c>
      <c r="AM910" s="163">
        <f t="shared" si="701"/>
        <v>0</v>
      </c>
    </row>
    <row r="911" spans="1:71" outlineLevel="2">
      <c r="A911" s="11">
        <f>ROW()</f>
        <v>911</v>
      </c>
      <c r="C911" s="6" t="s">
        <v>473</v>
      </c>
      <c r="D911" s="39"/>
      <c r="E911" s="922">
        <v>0</v>
      </c>
      <c r="F911" s="39"/>
      <c r="G911" s="39"/>
      <c r="H911" s="39"/>
      <c r="I911" s="9"/>
      <c r="J911" s="39"/>
      <c r="K911" s="163"/>
      <c r="L911" s="163"/>
      <c r="M911" s="163"/>
      <c r="N911" s="9"/>
      <c r="O911" s="162">
        <f>Inputs!$D$68</f>
        <v>0</v>
      </c>
      <c r="P911" s="163">
        <f>MAX(0,O911-1)</f>
        <v>0</v>
      </c>
      <c r="Q911" s="163">
        <f t="shared" si="700"/>
        <v>0</v>
      </c>
      <c r="R911" s="163">
        <f t="shared" si="700"/>
        <v>0</v>
      </c>
      <c r="S911" s="163">
        <f t="shared" si="700"/>
        <v>0</v>
      </c>
      <c r="T911" s="163">
        <f t="shared" si="700"/>
        <v>0</v>
      </c>
      <c r="U911" s="163">
        <f t="shared" si="700"/>
        <v>0</v>
      </c>
      <c r="V911" s="163">
        <f t="shared" si="700"/>
        <v>0</v>
      </c>
      <c r="W911" s="163">
        <f t="shared" si="700"/>
        <v>0</v>
      </c>
      <c r="X911" s="163">
        <f t="shared" si="700"/>
        <v>0</v>
      </c>
      <c r="Y911" s="163">
        <f t="shared" si="700"/>
        <v>0</v>
      </c>
      <c r="Z911" s="163">
        <f t="shared" si="700"/>
        <v>0</v>
      </c>
      <c r="AA911" s="163">
        <f t="shared" si="700"/>
        <v>0</v>
      </c>
      <c r="AB911" s="163">
        <f t="shared" si="700"/>
        <v>0</v>
      </c>
      <c r="AC911" s="911">
        <f t="shared" si="702"/>
        <v>0</v>
      </c>
      <c r="AD911" s="163">
        <f t="shared" ref="AD911:AD913" si="703">MAX(0,AC911-1)</f>
        <v>0</v>
      </c>
      <c r="AE911" s="163">
        <f t="shared" si="701"/>
        <v>0</v>
      </c>
      <c r="AF911" s="163">
        <f t="shared" si="701"/>
        <v>0</v>
      </c>
      <c r="AG911" s="163">
        <f t="shared" si="701"/>
        <v>0</v>
      </c>
      <c r="AH911" s="163">
        <f t="shared" si="701"/>
        <v>0</v>
      </c>
      <c r="AI911" s="163">
        <f t="shared" si="701"/>
        <v>0</v>
      </c>
      <c r="AJ911" s="163">
        <f t="shared" si="701"/>
        <v>0</v>
      </c>
      <c r="AK911" s="163">
        <f t="shared" si="701"/>
        <v>0</v>
      </c>
      <c r="AL911" s="163">
        <f t="shared" si="701"/>
        <v>0</v>
      </c>
      <c r="AM911" s="163">
        <f t="shared" si="701"/>
        <v>0</v>
      </c>
    </row>
    <row r="912" spans="1:71" outlineLevel="2">
      <c r="A912" s="11">
        <f>ROW()</f>
        <v>912</v>
      </c>
      <c r="C912" s="6" t="s">
        <v>474</v>
      </c>
      <c r="D912" s="39"/>
      <c r="E912" s="922">
        <v>1</v>
      </c>
      <c r="F912" s="39"/>
      <c r="G912" s="39"/>
      <c r="H912" s="39"/>
      <c r="I912" s="9"/>
      <c r="J912" s="39"/>
      <c r="K912" s="163"/>
      <c r="L912" s="163"/>
      <c r="M912" s="163"/>
      <c r="N912" s="9"/>
      <c r="O912" s="162">
        <f>Inputs!$D$69</f>
        <v>0</v>
      </c>
      <c r="P912" s="163">
        <f t="shared" ref="P912:P914" si="704">MAX(0,O912-1)</f>
        <v>0</v>
      </c>
      <c r="Q912" s="163">
        <f t="shared" si="700"/>
        <v>0</v>
      </c>
      <c r="R912" s="163">
        <f t="shared" si="700"/>
        <v>0</v>
      </c>
      <c r="S912" s="163">
        <f t="shared" si="700"/>
        <v>0</v>
      </c>
      <c r="T912" s="163">
        <f t="shared" si="700"/>
        <v>0</v>
      </c>
      <c r="U912" s="163">
        <f t="shared" si="700"/>
        <v>0</v>
      </c>
      <c r="V912" s="163">
        <f t="shared" si="700"/>
        <v>0</v>
      </c>
      <c r="W912" s="163">
        <f t="shared" si="700"/>
        <v>0</v>
      </c>
      <c r="X912" s="163">
        <f t="shared" si="700"/>
        <v>0</v>
      </c>
      <c r="Y912" s="163">
        <f t="shared" si="700"/>
        <v>0</v>
      </c>
      <c r="Z912" s="163">
        <f t="shared" si="700"/>
        <v>0</v>
      </c>
      <c r="AA912" s="163">
        <f t="shared" si="700"/>
        <v>0</v>
      </c>
      <c r="AB912" s="163">
        <f t="shared" si="700"/>
        <v>0</v>
      </c>
      <c r="AC912" s="911">
        <f t="shared" si="702"/>
        <v>1</v>
      </c>
      <c r="AD912" s="163">
        <f t="shared" si="703"/>
        <v>0</v>
      </c>
      <c r="AE912" s="163">
        <f t="shared" si="701"/>
        <v>0</v>
      </c>
      <c r="AF912" s="163">
        <f t="shared" si="701"/>
        <v>0</v>
      </c>
      <c r="AG912" s="163">
        <f t="shared" si="701"/>
        <v>0</v>
      </c>
      <c r="AH912" s="163">
        <f t="shared" si="701"/>
        <v>0</v>
      </c>
      <c r="AI912" s="163">
        <f t="shared" si="701"/>
        <v>0</v>
      </c>
      <c r="AJ912" s="163">
        <f t="shared" si="701"/>
        <v>0</v>
      </c>
      <c r="AK912" s="163">
        <f t="shared" si="701"/>
        <v>0</v>
      </c>
      <c r="AL912" s="163">
        <f t="shared" si="701"/>
        <v>0</v>
      </c>
      <c r="AM912" s="163">
        <f t="shared" si="701"/>
        <v>0</v>
      </c>
    </row>
    <row r="913" spans="1:39" outlineLevel="2">
      <c r="A913" s="11">
        <f>ROW()</f>
        <v>913</v>
      </c>
      <c r="C913" s="6" t="s">
        <v>477</v>
      </c>
      <c r="D913" s="39"/>
      <c r="E913" s="922">
        <v>0</v>
      </c>
      <c r="F913" s="39"/>
      <c r="G913" s="39"/>
      <c r="H913" s="39"/>
      <c r="I913" s="9"/>
      <c r="J913" s="39"/>
      <c r="K913" s="163"/>
      <c r="L913" s="163"/>
      <c r="M913" s="163"/>
      <c r="N913" s="9"/>
      <c r="O913" s="162">
        <f>Inputs!$D$70</f>
        <v>0</v>
      </c>
      <c r="P913" s="163">
        <f t="shared" si="704"/>
        <v>0</v>
      </c>
      <c r="Q913" s="163">
        <f t="shared" si="700"/>
        <v>0</v>
      </c>
      <c r="R913" s="163">
        <f t="shared" si="700"/>
        <v>0</v>
      </c>
      <c r="S913" s="163">
        <f t="shared" si="700"/>
        <v>0</v>
      </c>
      <c r="T913" s="163">
        <f t="shared" si="700"/>
        <v>0</v>
      </c>
      <c r="U913" s="163">
        <f t="shared" si="700"/>
        <v>0</v>
      </c>
      <c r="V913" s="163">
        <f t="shared" si="700"/>
        <v>0</v>
      </c>
      <c r="W913" s="163">
        <f t="shared" si="700"/>
        <v>0</v>
      </c>
      <c r="X913" s="163">
        <f t="shared" si="700"/>
        <v>0</v>
      </c>
      <c r="Y913" s="163">
        <f t="shared" si="700"/>
        <v>0</v>
      </c>
      <c r="Z913" s="163">
        <f t="shared" si="700"/>
        <v>0</v>
      </c>
      <c r="AA913" s="163">
        <f t="shared" si="700"/>
        <v>0</v>
      </c>
      <c r="AB913" s="163">
        <f t="shared" si="700"/>
        <v>0</v>
      </c>
      <c r="AC913" s="911">
        <f t="shared" si="702"/>
        <v>0</v>
      </c>
      <c r="AD913" s="163">
        <f t="shared" si="703"/>
        <v>0</v>
      </c>
      <c r="AE913" s="163">
        <f t="shared" si="701"/>
        <v>0</v>
      </c>
      <c r="AF913" s="163">
        <f t="shared" si="701"/>
        <v>0</v>
      </c>
      <c r="AG913" s="163">
        <f t="shared" si="701"/>
        <v>0</v>
      </c>
      <c r="AH913" s="163">
        <f t="shared" si="701"/>
        <v>0</v>
      </c>
      <c r="AI913" s="163">
        <f t="shared" si="701"/>
        <v>0</v>
      </c>
      <c r="AJ913" s="163">
        <f t="shared" si="701"/>
        <v>0</v>
      </c>
      <c r="AK913" s="163">
        <f t="shared" si="701"/>
        <v>0</v>
      </c>
      <c r="AL913" s="163">
        <f t="shared" si="701"/>
        <v>0</v>
      </c>
      <c r="AM913" s="163">
        <f t="shared" si="701"/>
        <v>0</v>
      </c>
    </row>
    <row r="914" spans="1:39" outlineLevel="2">
      <c r="A914" s="11">
        <f>ROW()</f>
        <v>914</v>
      </c>
      <c r="C914" s="6" t="s">
        <v>511</v>
      </c>
      <c r="D914" s="39"/>
      <c r="E914" s="922">
        <v>16</v>
      </c>
      <c r="F914" s="39"/>
      <c r="G914" s="39"/>
      <c r="H914" s="39"/>
      <c r="I914" s="9"/>
      <c r="J914" s="39"/>
      <c r="K914" s="163"/>
      <c r="L914" s="163"/>
      <c r="M914" s="163"/>
      <c r="N914" s="9"/>
      <c r="O914" s="162">
        <f>Inputs!$D$71</f>
        <v>30</v>
      </c>
      <c r="P914" s="163">
        <f t="shared" si="704"/>
        <v>29</v>
      </c>
      <c r="Q914" s="163">
        <f t="shared" si="700"/>
        <v>28</v>
      </c>
      <c r="R914" s="163">
        <f t="shared" si="700"/>
        <v>27</v>
      </c>
      <c r="S914" s="163">
        <f t="shared" si="700"/>
        <v>26</v>
      </c>
      <c r="T914" s="163">
        <f t="shared" si="700"/>
        <v>25</v>
      </c>
      <c r="U914" s="163">
        <f t="shared" si="700"/>
        <v>24</v>
      </c>
      <c r="V914" s="163">
        <f t="shared" si="700"/>
        <v>23</v>
      </c>
      <c r="W914" s="163">
        <f t="shared" si="700"/>
        <v>22</v>
      </c>
      <c r="X914" s="163">
        <f t="shared" si="700"/>
        <v>21</v>
      </c>
      <c r="Y914" s="163">
        <f t="shared" si="700"/>
        <v>20</v>
      </c>
      <c r="Z914" s="163">
        <f t="shared" si="700"/>
        <v>19</v>
      </c>
      <c r="AA914" s="163">
        <f t="shared" si="700"/>
        <v>18</v>
      </c>
      <c r="AB914" s="163">
        <f t="shared" si="700"/>
        <v>17</v>
      </c>
      <c r="AC914" s="911">
        <f t="shared" si="702"/>
        <v>16</v>
      </c>
      <c r="AD914" s="914">
        <f>Inputs!$D$87-(Inputs!$G$71-AC914+1)</f>
        <v>35</v>
      </c>
      <c r="AE914" s="163">
        <f t="shared" si="701"/>
        <v>34</v>
      </c>
      <c r="AF914" s="163">
        <f t="shared" si="701"/>
        <v>33</v>
      </c>
      <c r="AG914" s="163">
        <f t="shared" si="701"/>
        <v>32</v>
      </c>
      <c r="AH914" s="163">
        <f t="shared" si="701"/>
        <v>31</v>
      </c>
      <c r="AI914" s="163">
        <f t="shared" si="701"/>
        <v>30</v>
      </c>
      <c r="AJ914" s="163">
        <f t="shared" si="701"/>
        <v>29</v>
      </c>
      <c r="AK914" s="163">
        <f t="shared" si="701"/>
        <v>28</v>
      </c>
      <c r="AL914" s="163">
        <f t="shared" si="701"/>
        <v>27</v>
      </c>
      <c r="AM914" s="163">
        <f t="shared" si="701"/>
        <v>26</v>
      </c>
    </row>
    <row r="915" spans="1:39" outlineLevel="2">
      <c r="A915" s="11">
        <f>ROW()</f>
        <v>915</v>
      </c>
      <c r="C915" s="6" t="s">
        <v>655</v>
      </c>
      <c r="D915" s="39"/>
      <c r="E915" s="922"/>
      <c r="F915" s="39"/>
      <c r="G915" s="39"/>
      <c r="H915" s="39"/>
      <c r="I915" s="9"/>
      <c r="J915" s="39"/>
      <c r="K915" s="163"/>
      <c r="L915" s="163"/>
      <c r="M915" s="163"/>
      <c r="N915" s="9"/>
      <c r="O915" s="162"/>
      <c r="P915" s="163"/>
      <c r="Q915" s="163"/>
      <c r="R915" s="163"/>
      <c r="S915" s="163"/>
      <c r="T915" s="163"/>
      <c r="U915" s="163"/>
      <c r="V915" s="163"/>
      <c r="W915" s="163"/>
      <c r="X915" s="163"/>
      <c r="Y915" s="163"/>
      <c r="Z915" s="163"/>
      <c r="AA915" s="163"/>
      <c r="AB915" s="163"/>
      <c r="AC915" s="911"/>
      <c r="AD915" s="163"/>
      <c r="AE915" s="163"/>
      <c r="AF915" s="163"/>
      <c r="AG915" s="163"/>
      <c r="AH915" s="163"/>
      <c r="AI915" s="915">
        <f>Inputs!$D$88</f>
        <v>5</v>
      </c>
      <c r="AJ915" s="163">
        <f t="shared" si="701"/>
        <v>4</v>
      </c>
      <c r="AK915" s="163">
        <f t="shared" si="701"/>
        <v>3</v>
      </c>
      <c r="AL915" s="163">
        <f t="shared" si="701"/>
        <v>2</v>
      </c>
      <c r="AM915" s="163">
        <f t="shared" si="701"/>
        <v>1</v>
      </c>
    </row>
    <row r="916" spans="1:39" outlineLevel="2">
      <c r="A916" s="11">
        <f>ROW()</f>
        <v>916</v>
      </c>
      <c r="C916" s="6" t="s">
        <v>656</v>
      </c>
      <c r="D916" s="39"/>
      <c r="E916" s="922"/>
      <c r="F916" s="39"/>
      <c r="G916" s="39"/>
      <c r="H916" s="39"/>
      <c r="I916" s="9"/>
      <c r="J916" s="39"/>
      <c r="K916" s="163"/>
      <c r="L916" s="163"/>
      <c r="M916" s="163"/>
      <c r="N916" s="9"/>
      <c r="O916" s="162"/>
      <c r="P916" s="163"/>
      <c r="Q916" s="163"/>
      <c r="R916" s="163"/>
      <c r="S916" s="163"/>
      <c r="T916" s="163"/>
      <c r="U916" s="163"/>
      <c r="V916" s="163"/>
      <c r="W916" s="163"/>
      <c r="X916" s="163"/>
      <c r="Y916" s="163"/>
      <c r="Z916" s="163"/>
      <c r="AA916" s="163"/>
      <c r="AB916" s="163"/>
      <c r="AC916" s="911"/>
      <c r="AD916" s="163"/>
      <c r="AE916" s="163"/>
      <c r="AF916" s="163"/>
      <c r="AG916" s="163"/>
      <c r="AH916" s="163"/>
      <c r="AI916" s="163"/>
      <c r="AJ916" s="163"/>
      <c r="AK916" s="163"/>
      <c r="AL916" s="163"/>
      <c r="AM916" s="163"/>
    </row>
    <row r="917" spans="1:39" outlineLevel="2">
      <c r="A917" s="11">
        <f>ROW()</f>
        <v>917</v>
      </c>
      <c r="C917" s="6" t="s">
        <v>667</v>
      </c>
      <c r="D917" s="39"/>
      <c r="E917" s="922"/>
      <c r="F917" s="39"/>
      <c r="G917" s="39"/>
      <c r="H917" s="39"/>
      <c r="I917" s="9"/>
      <c r="J917" s="39"/>
      <c r="K917" s="163"/>
      <c r="L917" s="163"/>
      <c r="M917" s="163"/>
      <c r="N917" s="9"/>
      <c r="O917" s="162"/>
      <c r="P917" s="163"/>
      <c r="Q917" s="163"/>
      <c r="R917" s="163"/>
      <c r="S917" s="163"/>
      <c r="T917" s="163"/>
      <c r="U917" s="163"/>
      <c r="V917" s="163"/>
      <c r="W917" s="163"/>
      <c r="X917" s="163"/>
      <c r="Y917" s="163"/>
      <c r="Z917" s="163"/>
      <c r="AA917" s="163"/>
      <c r="AB917" s="163"/>
      <c r="AC917" s="911"/>
      <c r="AD917" s="163"/>
      <c r="AE917" s="163"/>
      <c r="AF917" s="163"/>
      <c r="AG917" s="163"/>
      <c r="AH917" s="163"/>
      <c r="AI917" s="163"/>
      <c r="AJ917" s="163"/>
      <c r="AK917" s="163"/>
      <c r="AL917" s="163"/>
      <c r="AM917" s="163"/>
    </row>
    <row r="918" spans="1:39" outlineLevel="2">
      <c r="A918" s="11">
        <f>ROW()</f>
        <v>918</v>
      </c>
      <c r="C918" s="6" t="s">
        <v>212</v>
      </c>
      <c r="D918" s="39"/>
      <c r="E918" s="922">
        <v>0</v>
      </c>
      <c r="F918" s="39"/>
      <c r="G918" s="39"/>
      <c r="H918" s="39"/>
      <c r="I918" s="13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04">
        <f t="shared" si="702"/>
        <v>0</v>
      </c>
      <c r="AD918" s="9"/>
      <c r="AE918" s="9"/>
      <c r="AF918" s="9"/>
      <c r="AG918" s="9"/>
      <c r="AH918" s="9"/>
      <c r="AI918" s="9"/>
      <c r="AJ918" s="9"/>
      <c r="AK918" s="9"/>
      <c r="AL918" s="9"/>
      <c r="AM918" s="9"/>
    </row>
    <row r="919" spans="1:39" outlineLevel="2">
      <c r="A919" s="11">
        <f>ROW()</f>
        <v>919</v>
      </c>
      <c r="C919" s="30" t="s">
        <v>362</v>
      </c>
      <c r="D919" s="90"/>
      <c r="E919" s="923">
        <v>48.598995281445561</v>
      </c>
      <c r="F919" s="90"/>
      <c r="G919" s="90"/>
      <c r="H919" s="90"/>
      <c r="I919" s="15"/>
      <c r="J919" s="90"/>
      <c r="K919" s="15"/>
      <c r="L919" s="15"/>
      <c r="M919" s="15"/>
      <c r="N919" s="15"/>
      <c r="O919" s="166">
        <f>Inputs!$D$76</f>
        <v>62.598995281445561</v>
      </c>
      <c r="P919" s="90">
        <f t="shared" ref="P919:AB919" si="705">MAX(0,O919-1)</f>
        <v>61.598995281445561</v>
      </c>
      <c r="Q919" s="90">
        <f t="shared" si="705"/>
        <v>60.598995281445561</v>
      </c>
      <c r="R919" s="90">
        <f t="shared" si="705"/>
        <v>59.598995281445561</v>
      </c>
      <c r="S919" s="90">
        <f t="shared" si="705"/>
        <v>58.598995281445561</v>
      </c>
      <c r="T919" s="90">
        <f t="shared" si="705"/>
        <v>57.598995281445561</v>
      </c>
      <c r="U919" s="90">
        <f t="shared" si="705"/>
        <v>56.598995281445561</v>
      </c>
      <c r="V919" s="90">
        <f t="shared" si="705"/>
        <v>55.598995281445561</v>
      </c>
      <c r="W919" s="90">
        <f t="shared" si="705"/>
        <v>54.598995281445561</v>
      </c>
      <c r="X919" s="90">
        <f t="shared" si="705"/>
        <v>53.598995281445561</v>
      </c>
      <c r="Y919" s="90">
        <f t="shared" si="705"/>
        <v>52.598995281445561</v>
      </c>
      <c r="Z919" s="90">
        <f t="shared" si="705"/>
        <v>51.598995281445561</v>
      </c>
      <c r="AA919" s="90">
        <f t="shared" si="705"/>
        <v>50.598995281445561</v>
      </c>
      <c r="AB919" s="90">
        <f t="shared" si="705"/>
        <v>49.598995281445561</v>
      </c>
      <c r="AC919" s="916">
        <f t="shared" si="702"/>
        <v>48.598995281445561</v>
      </c>
      <c r="AD919" s="917">
        <f>IF(AC919&gt;0,IF(AD$160="",AC919-1,MIN(AC919-1,AD$160)),0)</f>
        <v>42</v>
      </c>
      <c r="AE919" s="90">
        <f t="shared" ref="AE919:AM919" si="706">MAX(0,AD919-1)</f>
        <v>41</v>
      </c>
      <c r="AF919" s="90">
        <f t="shared" si="706"/>
        <v>40</v>
      </c>
      <c r="AG919" s="90">
        <f t="shared" si="706"/>
        <v>39</v>
      </c>
      <c r="AH919" s="90">
        <f t="shared" si="706"/>
        <v>38</v>
      </c>
      <c r="AI919" s="90">
        <f t="shared" si="706"/>
        <v>37</v>
      </c>
      <c r="AJ919" s="90">
        <f t="shared" si="706"/>
        <v>36</v>
      </c>
      <c r="AK919" s="90">
        <f t="shared" si="706"/>
        <v>35</v>
      </c>
      <c r="AL919" s="90">
        <f t="shared" si="706"/>
        <v>34</v>
      </c>
      <c r="AM919" s="90">
        <f t="shared" si="706"/>
        <v>33</v>
      </c>
    </row>
    <row r="920" spans="1:39" outlineLevel="2">
      <c r="A920" s="11">
        <f>ROW()</f>
        <v>920</v>
      </c>
      <c r="D920" s="39"/>
      <c r="E920" s="39"/>
      <c r="F920" s="39"/>
      <c r="G920" s="39"/>
      <c r="H920" s="3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</row>
    <row r="921" spans="1:39" outlineLevel="2">
      <c r="A921" s="11">
        <f>ROW()</f>
        <v>921</v>
      </c>
      <c r="B921" s="343" t="s">
        <v>68</v>
      </c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</row>
    <row r="922" spans="1:39" outlineLevel="2">
      <c r="A922" s="11">
        <f>ROW()</f>
        <v>922</v>
      </c>
      <c r="C922" s="6" t="s">
        <v>2</v>
      </c>
      <c r="D922" s="39"/>
      <c r="E922" s="922">
        <v>8.4879353884341491</v>
      </c>
      <c r="F922" s="39"/>
      <c r="G922" s="39"/>
      <c r="H922" s="39"/>
      <c r="I922" s="39"/>
      <c r="J922" s="39"/>
      <c r="K922" s="39"/>
      <c r="L922" s="39"/>
      <c r="M922" s="39"/>
      <c r="N922" s="9">
        <f t="shared" ref="N922:AB929" si="707">M982</f>
        <v>0</v>
      </c>
      <c r="O922" s="9">
        <f t="shared" si="707"/>
        <v>12.368843392302056</v>
      </c>
      <c r="P922" s="9">
        <f t="shared" si="707"/>
        <v>12.258892717118073</v>
      </c>
      <c r="Q922" s="9">
        <f t="shared" si="707"/>
        <v>12.14894204193409</v>
      </c>
      <c r="R922" s="9">
        <f t="shared" si="707"/>
        <v>12.038991366750107</v>
      </c>
      <c r="S922" s="9">
        <f t="shared" si="707"/>
        <v>11.929040691566124</v>
      </c>
      <c r="T922" s="9">
        <f t="shared" si="707"/>
        <v>11.819090016382141</v>
      </c>
      <c r="U922" s="9">
        <f t="shared" si="707"/>
        <v>11.637257862283954</v>
      </c>
      <c r="V922" s="9">
        <f t="shared" si="707"/>
        <v>11.455425708185768</v>
      </c>
      <c r="W922" s="9">
        <f t="shared" si="707"/>
        <v>11.273593554087581</v>
      </c>
      <c r="X922" s="9">
        <f t="shared" si="707"/>
        <v>11.091761399989394</v>
      </c>
      <c r="Y922" s="9">
        <f t="shared" si="707"/>
        <v>10.909929245891208</v>
      </c>
      <c r="Z922" s="9">
        <f t="shared" si="707"/>
        <v>10.728097091793021</v>
      </c>
      <c r="AA922" s="9">
        <f t="shared" si="707"/>
        <v>10.546264937694835</v>
      </c>
      <c r="AB922" s="9">
        <f t="shared" si="707"/>
        <v>10.364432783596648</v>
      </c>
      <c r="AC922" s="526">
        <f t="shared" ref="AC922:AC934" si="708">$E922*$E$51</f>
        <v>10.182600629498454</v>
      </c>
      <c r="AD922" s="9">
        <f t="shared" ref="AD922:AM927" si="709">AC982</f>
        <v>10.000768475400267</v>
      </c>
      <c r="AE922" s="9">
        <f t="shared" si="709"/>
        <v>9.7626549402716893</v>
      </c>
      <c r="AF922" s="9">
        <f t="shared" si="709"/>
        <v>9.5245414051431112</v>
      </c>
      <c r="AG922" s="9">
        <f t="shared" si="709"/>
        <v>9.2864278700145331</v>
      </c>
      <c r="AH922" s="9">
        <f t="shared" si="709"/>
        <v>9.0483143348859549</v>
      </c>
      <c r="AI922" s="9">
        <f t="shared" si="709"/>
        <v>8.8102007997573768</v>
      </c>
      <c r="AJ922" s="9">
        <f t="shared" si="709"/>
        <v>8.5720872646287987</v>
      </c>
      <c r="AK922" s="9">
        <f t="shared" si="709"/>
        <v>8.3339737295002205</v>
      </c>
      <c r="AL922" s="9">
        <f t="shared" si="709"/>
        <v>8.0958601943716424</v>
      </c>
      <c r="AM922" s="9">
        <f t="shared" si="709"/>
        <v>7.8577466592430643</v>
      </c>
    </row>
    <row r="923" spans="1:39" outlineLevel="2">
      <c r="A923" s="11">
        <f>ROW()</f>
        <v>923</v>
      </c>
      <c r="C923" s="6" t="s">
        <v>3</v>
      </c>
      <c r="D923" s="39"/>
      <c r="E923" s="922">
        <v>35.82763935369757</v>
      </c>
      <c r="F923" s="39"/>
      <c r="G923" s="39"/>
      <c r="H923" s="39"/>
      <c r="I923" s="39"/>
      <c r="J923" s="39"/>
      <c r="K923" s="39"/>
      <c r="L923" s="39"/>
      <c r="M923" s="39"/>
      <c r="N923" s="9">
        <f t="shared" si="707"/>
        <v>0</v>
      </c>
      <c r="O923" s="9">
        <f t="shared" si="707"/>
        <v>68.580230710986442</v>
      </c>
      <c r="P923" s="9">
        <f t="shared" si="707"/>
        <v>68.468078239134542</v>
      </c>
      <c r="Q923" s="9">
        <f t="shared" si="707"/>
        <v>68.355925767282642</v>
      </c>
      <c r="R923" s="9">
        <f t="shared" si="707"/>
        <v>68.243773295430742</v>
      </c>
      <c r="S923" s="9">
        <f t="shared" si="707"/>
        <v>68.131620823578842</v>
      </c>
      <c r="T923" s="9">
        <f t="shared" si="707"/>
        <v>68.019468351726943</v>
      </c>
      <c r="U923" s="9">
        <f t="shared" si="707"/>
        <v>65.298689617657871</v>
      </c>
      <c r="V923" s="9">
        <f t="shared" si="707"/>
        <v>62.577910883588793</v>
      </c>
      <c r="W923" s="9">
        <f t="shared" si="707"/>
        <v>59.857132149519714</v>
      </c>
      <c r="X923" s="9">
        <f t="shared" si="707"/>
        <v>57.136353415450635</v>
      </c>
      <c r="Y923" s="9">
        <f t="shared" si="707"/>
        <v>54.415574681381557</v>
      </c>
      <c r="Z923" s="9">
        <f t="shared" si="707"/>
        <v>51.694795947312478</v>
      </c>
      <c r="AA923" s="9">
        <f t="shared" si="707"/>
        <v>48.9740172132434</v>
      </c>
      <c r="AB923" s="9">
        <f t="shared" si="707"/>
        <v>46.253238479174321</v>
      </c>
      <c r="AC923" s="526">
        <f t="shared" si="708"/>
        <v>42.980834129995195</v>
      </c>
      <c r="AD923" s="9">
        <f t="shared" si="709"/>
        <v>40.294531996870496</v>
      </c>
      <c r="AE923" s="9">
        <f t="shared" si="709"/>
        <v>37.608229863745798</v>
      </c>
      <c r="AF923" s="9">
        <f t="shared" si="709"/>
        <v>34.9219277306211</v>
      </c>
      <c r="AG923" s="9">
        <f t="shared" si="709"/>
        <v>32.235625597496401</v>
      </c>
      <c r="AH923" s="9">
        <f t="shared" si="709"/>
        <v>29.549323464371703</v>
      </c>
      <c r="AI923" s="9">
        <f t="shared" si="709"/>
        <v>26.863021331247005</v>
      </c>
      <c r="AJ923" s="9">
        <f t="shared" si="709"/>
        <v>24.176719198122306</v>
      </c>
      <c r="AK923" s="9">
        <f t="shared" si="709"/>
        <v>21.490417064997608</v>
      </c>
      <c r="AL923" s="9">
        <f t="shared" si="709"/>
        <v>18.80411493187291</v>
      </c>
      <c r="AM923" s="9">
        <f t="shared" si="709"/>
        <v>16.117812798748211</v>
      </c>
    </row>
    <row r="924" spans="1:39" outlineLevel="2">
      <c r="A924" s="11">
        <f>ROW()</f>
        <v>924</v>
      </c>
      <c r="C924" s="6" t="s">
        <v>4</v>
      </c>
      <c r="D924" s="39"/>
      <c r="E924" s="922">
        <v>0</v>
      </c>
      <c r="F924" s="39"/>
      <c r="G924" s="39"/>
      <c r="H924" s="39"/>
      <c r="I924" s="39"/>
      <c r="J924" s="39"/>
      <c r="K924" s="39"/>
      <c r="L924" s="39"/>
      <c r="M924" s="39"/>
      <c r="N924" s="9">
        <f t="shared" si="707"/>
        <v>0</v>
      </c>
      <c r="O924" s="9">
        <f t="shared" si="707"/>
        <v>0</v>
      </c>
      <c r="P924" s="9">
        <f t="shared" si="707"/>
        <v>-3.8592000285864021E-2</v>
      </c>
      <c r="Q924" s="9">
        <f t="shared" si="707"/>
        <v>-7.7184000571728043E-2</v>
      </c>
      <c r="R924" s="9">
        <f t="shared" si="707"/>
        <v>-0.11577600085759207</v>
      </c>
      <c r="S924" s="9">
        <f t="shared" si="707"/>
        <v>-0.15436800114345609</v>
      </c>
      <c r="T924" s="9">
        <f t="shared" si="707"/>
        <v>0</v>
      </c>
      <c r="U924" s="9">
        <f t="shared" si="707"/>
        <v>0</v>
      </c>
      <c r="V924" s="9">
        <f t="shared" si="707"/>
        <v>0</v>
      </c>
      <c r="W924" s="9">
        <f t="shared" si="707"/>
        <v>0</v>
      </c>
      <c r="X924" s="9">
        <f t="shared" si="707"/>
        <v>0</v>
      </c>
      <c r="Y924" s="9">
        <f t="shared" si="707"/>
        <v>0</v>
      </c>
      <c r="Z924" s="9">
        <f t="shared" si="707"/>
        <v>0</v>
      </c>
      <c r="AA924" s="9">
        <f t="shared" si="707"/>
        <v>0</v>
      </c>
      <c r="AB924" s="9">
        <f t="shared" si="707"/>
        <v>0</v>
      </c>
      <c r="AC924" s="526">
        <f t="shared" si="708"/>
        <v>0</v>
      </c>
      <c r="AD924" s="9">
        <f t="shared" si="709"/>
        <v>0</v>
      </c>
      <c r="AE924" s="9">
        <f t="shared" si="709"/>
        <v>0</v>
      </c>
      <c r="AF924" s="9">
        <f t="shared" si="709"/>
        <v>0</v>
      </c>
      <c r="AG924" s="9">
        <f t="shared" si="709"/>
        <v>0</v>
      </c>
      <c r="AH924" s="9">
        <f t="shared" si="709"/>
        <v>0</v>
      </c>
      <c r="AI924" s="9">
        <f t="shared" si="709"/>
        <v>0</v>
      </c>
      <c r="AJ924" s="9">
        <f t="shared" si="709"/>
        <v>0</v>
      </c>
      <c r="AK924" s="9">
        <f t="shared" si="709"/>
        <v>0</v>
      </c>
      <c r="AL924" s="9">
        <f t="shared" si="709"/>
        <v>0</v>
      </c>
      <c r="AM924" s="9">
        <f t="shared" si="709"/>
        <v>0</v>
      </c>
    </row>
    <row r="925" spans="1:39" outlineLevel="2">
      <c r="A925" s="11">
        <f>ROW()</f>
        <v>925</v>
      </c>
      <c r="C925" s="6" t="s">
        <v>5</v>
      </c>
      <c r="D925" s="39"/>
      <c r="E925" s="922">
        <v>0.16221480362074889</v>
      </c>
      <c r="F925" s="39"/>
      <c r="G925" s="39"/>
      <c r="H925" s="39"/>
      <c r="I925" s="39"/>
      <c r="J925" s="39"/>
      <c r="K925" s="39"/>
      <c r="L925" s="39"/>
      <c r="M925" s="39"/>
      <c r="N925" s="9">
        <f t="shared" si="707"/>
        <v>0</v>
      </c>
      <c r="O925" s="9">
        <f t="shared" si="707"/>
        <v>5.8577390742449831</v>
      </c>
      <c r="P925" s="9">
        <f t="shared" si="707"/>
        <v>5.6291107089150918</v>
      </c>
      <c r="Q925" s="9">
        <f t="shared" si="707"/>
        <v>5.4004823435852005</v>
      </c>
      <c r="R925" s="9">
        <f t="shared" si="707"/>
        <v>5.1718539782553092</v>
      </c>
      <c r="S925" s="9">
        <f t="shared" si="707"/>
        <v>4.943225612925418</v>
      </c>
      <c r="T925" s="9">
        <f t="shared" si="707"/>
        <v>4.7145972475955267</v>
      </c>
      <c r="U925" s="9">
        <f t="shared" si="707"/>
        <v>4.5260133576917054</v>
      </c>
      <c r="V925" s="9">
        <f t="shared" si="707"/>
        <v>4.2422749964462847</v>
      </c>
      <c r="W925" s="9">
        <f t="shared" si="707"/>
        <v>4.0536911065424635</v>
      </c>
      <c r="X925" s="9">
        <f t="shared" si="707"/>
        <v>3.8651072166386422</v>
      </c>
      <c r="Y925" s="9">
        <f t="shared" si="707"/>
        <v>3.676523326734821</v>
      </c>
      <c r="Z925" s="9">
        <f t="shared" si="707"/>
        <v>3.4926971603980799</v>
      </c>
      <c r="AA925" s="9">
        <f t="shared" si="707"/>
        <v>3.3088709940613388</v>
      </c>
      <c r="AB925" s="9">
        <f t="shared" si="707"/>
        <v>3.1250448277245977</v>
      </c>
      <c r="AC925" s="526">
        <f t="shared" si="708"/>
        <v>0.19460192448134592</v>
      </c>
      <c r="AD925" s="9">
        <f t="shared" si="709"/>
        <v>0.18243930420126178</v>
      </c>
      <c r="AE925" s="9">
        <f t="shared" si="709"/>
        <v>0</v>
      </c>
      <c r="AF925" s="9">
        <f t="shared" si="709"/>
        <v>0</v>
      </c>
      <c r="AG925" s="9">
        <f t="shared" si="709"/>
        <v>0</v>
      </c>
      <c r="AH925" s="9">
        <f t="shared" si="709"/>
        <v>0</v>
      </c>
      <c r="AI925" s="9">
        <f t="shared" si="709"/>
        <v>0</v>
      </c>
      <c r="AJ925" s="9">
        <f t="shared" si="709"/>
        <v>0</v>
      </c>
      <c r="AK925" s="9">
        <f t="shared" si="709"/>
        <v>0</v>
      </c>
      <c r="AL925" s="9">
        <f t="shared" si="709"/>
        <v>0</v>
      </c>
      <c r="AM925" s="9">
        <f t="shared" si="709"/>
        <v>0</v>
      </c>
    </row>
    <row r="926" spans="1:39" outlineLevel="2">
      <c r="A926" s="11">
        <f>ROW()</f>
        <v>926</v>
      </c>
      <c r="C926" s="6" t="s">
        <v>473</v>
      </c>
      <c r="D926" s="39"/>
      <c r="E926" s="922">
        <v>1.4554008883734109</v>
      </c>
      <c r="F926" s="39"/>
      <c r="G926" s="39"/>
      <c r="H926" s="39"/>
      <c r="I926" s="39"/>
      <c r="J926" s="39"/>
      <c r="K926" s="39"/>
      <c r="L926" s="39"/>
      <c r="M926" s="39"/>
      <c r="N926" s="9">
        <f t="shared" si="707"/>
        <v>0</v>
      </c>
      <c r="O926" s="9">
        <f t="shared" si="707"/>
        <v>0</v>
      </c>
      <c r="P926" s="9">
        <f t="shared" si="707"/>
        <v>0</v>
      </c>
      <c r="Q926" s="9">
        <f t="shared" si="707"/>
        <v>0</v>
      </c>
      <c r="R926" s="9">
        <f t="shared" si="707"/>
        <v>0</v>
      </c>
      <c r="S926" s="9">
        <f t="shared" si="707"/>
        <v>0</v>
      </c>
      <c r="T926" s="9">
        <f t="shared" si="707"/>
        <v>0</v>
      </c>
      <c r="U926" s="9">
        <f t="shared" si="707"/>
        <v>0</v>
      </c>
      <c r="V926" s="9">
        <f t="shared" si="707"/>
        <v>0</v>
      </c>
      <c r="W926" s="9">
        <f t="shared" si="707"/>
        <v>0</v>
      </c>
      <c r="X926" s="9">
        <f t="shared" si="707"/>
        <v>0</v>
      </c>
      <c r="Y926" s="9">
        <f t="shared" si="707"/>
        <v>0</v>
      </c>
      <c r="Z926" s="9">
        <f t="shared" si="707"/>
        <v>0</v>
      </c>
      <c r="AA926" s="9">
        <f t="shared" si="707"/>
        <v>0</v>
      </c>
      <c r="AB926" s="9">
        <f t="shared" si="707"/>
        <v>0</v>
      </c>
      <c r="AC926" s="526">
        <f t="shared" si="708"/>
        <v>1.7459800674634551</v>
      </c>
      <c r="AD926" s="9">
        <f t="shared" si="709"/>
        <v>1.6368563132469891</v>
      </c>
      <c r="AE926" s="9">
        <f t="shared" si="709"/>
        <v>0</v>
      </c>
      <c r="AF926" s="9">
        <f t="shared" si="709"/>
        <v>0</v>
      </c>
      <c r="AG926" s="9">
        <f t="shared" si="709"/>
        <v>0</v>
      </c>
      <c r="AH926" s="9">
        <f t="shared" si="709"/>
        <v>0</v>
      </c>
      <c r="AI926" s="9">
        <f t="shared" si="709"/>
        <v>0</v>
      </c>
      <c r="AJ926" s="9">
        <f t="shared" si="709"/>
        <v>0</v>
      </c>
      <c r="AK926" s="9">
        <f t="shared" si="709"/>
        <v>0</v>
      </c>
      <c r="AL926" s="9">
        <f t="shared" si="709"/>
        <v>0</v>
      </c>
      <c r="AM926" s="9">
        <f t="shared" si="709"/>
        <v>0</v>
      </c>
    </row>
    <row r="927" spans="1:39" outlineLevel="2">
      <c r="A927" s="11">
        <f>ROW()</f>
        <v>927</v>
      </c>
      <c r="C927" s="6" t="s">
        <v>474</v>
      </c>
      <c r="D927" s="39"/>
      <c r="E927" s="922">
        <v>0</v>
      </c>
      <c r="F927" s="39"/>
      <c r="G927" s="39"/>
      <c r="H927" s="39"/>
      <c r="I927" s="39"/>
      <c r="J927" s="39"/>
      <c r="K927" s="39"/>
      <c r="L927" s="39"/>
      <c r="M927" s="39"/>
      <c r="N927" s="9">
        <f t="shared" si="707"/>
        <v>0</v>
      </c>
      <c r="O927" s="9">
        <f t="shared" si="707"/>
        <v>0</v>
      </c>
      <c r="P927" s="9">
        <f t="shared" si="707"/>
        <v>0</v>
      </c>
      <c r="Q927" s="9">
        <f t="shared" si="707"/>
        <v>0</v>
      </c>
      <c r="R927" s="9">
        <f t="shared" si="707"/>
        <v>0</v>
      </c>
      <c r="S927" s="9">
        <f t="shared" si="707"/>
        <v>0</v>
      </c>
      <c r="T927" s="9">
        <f t="shared" si="707"/>
        <v>0</v>
      </c>
      <c r="U927" s="9">
        <f t="shared" si="707"/>
        <v>0</v>
      </c>
      <c r="V927" s="9">
        <f t="shared" si="707"/>
        <v>0</v>
      </c>
      <c r="W927" s="9">
        <f t="shared" si="707"/>
        <v>0</v>
      </c>
      <c r="X927" s="9">
        <f t="shared" si="707"/>
        <v>0</v>
      </c>
      <c r="Y927" s="9">
        <f t="shared" si="707"/>
        <v>0</v>
      </c>
      <c r="Z927" s="9">
        <f t="shared" si="707"/>
        <v>0</v>
      </c>
      <c r="AA927" s="9">
        <f t="shared" si="707"/>
        <v>0</v>
      </c>
      <c r="AB927" s="9">
        <f t="shared" si="707"/>
        <v>0</v>
      </c>
      <c r="AC927" s="526">
        <f t="shared" si="708"/>
        <v>0</v>
      </c>
      <c r="AD927" s="9">
        <f t="shared" si="709"/>
        <v>0</v>
      </c>
      <c r="AE927" s="9">
        <f t="shared" si="709"/>
        <v>0</v>
      </c>
      <c r="AF927" s="9">
        <f t="shared" si="709"/>
        <v>0</v>
      </c>
      <c r="AG927" s="9">
        <f t="shared" si="709"/>
        <v>0</v>
      </c>
      <c r="AH927" s="9">
        <f t="shared" si="709"/>
        <v>0</v>
      </c>
      <c r="AI927" s="9">
        <f t="shared" ref="AI927:AM927" si="710">AH987</f>
        <v>0</v>
      </c>
      <c r="AJ927" s="9">
        <f t="shared" si="710"/>
        <v>0</v>
      </c>
      <c r="AK927" s="9">
        <f t="shared" si="710"/>
        <v>0</v>
      </c>
      <c r="AL927" s="9">
        <f t="shared" si="710"/>
        <v>0</v>
      </c>
      <c r="AM927" s="9">
        <f t="shared" si="710"/>
        <v>0</v>
      </c>
    </row>
    <row r="928" spans="1:39" outlineLevel="2">
      <c r="A928" s="11">
        <f>ROW()</f>
        <v>928</v>
      </c>
      <c r="C928" s="6" t="s">
        <v>477</v>
      </c>
      <c r="D928" s="39"/>
      <c r="E928" s="922">
        <v>1.2939230808111009</v>
      </c>
      <c r="F928" s="39"/>
      <c r="G928" s="39"/>
      <c r="H928" s="39"/>
      <c r="I928" s="39"/>
      <c r="J928" s="39"/>
      <c r="K928" s="39"/>
      <c r="L928" s="39"/>
      <c r="M928" s="39"/>
      <c r="N928" s="9">
        <f t="shared" si="707"/>
        <v>0</v>
      </c>
      <c r="O928" s="9">
        <f t="shared" si="707"/>
        <v>0</v>
      </c>
      <c r="P928" s="9">
        <f t="shared" si="707"/>
        <v>0</v>
      </c>
      <c r="Q928" s="9">
        <f t="shared" si="707"/>
        <v>0</v>
      </c>
      <c r="R928" s="9">
        <f t="shared" si="707"/>
        <v>0</v>
      </c>
      <c r="S928" s="9">
        <f t="shared" si="707"/>
        <v>0</v>
      </c>
      <c r="T928" s="9">
        <f t="shared" si="707"/>
        <v>0</v>
      </c>
      <c r="U928" s="9">
        <f t="shared" si="707"/>
        <v>0</v>
      </c>
      <c r="V928" s="9">
        <f t="shared" si="707"/>
        <v>0</v>
      </c>
      <c r="W928" s="9">
        <f t="shared" si="707"/>
        <v>0</v>
      </c>
      <c r="X928" s="9">
        <f t="shared" si="707"/>
        <v>0</v>
      </c>
      <c r="Y928" s="9">
        <f t="shared" si="707"/>
        <v>0</v>
      </c>
      <c r="Z928" s="9">
        <f t="shared" si="707"/>
        <v>0</v>
      </c>
      <c r="AA928" s="9">
        <f t="shared" si="707"/>
        <v>0</v>
      </c>
      <c r="AB928" s="9">
        <f t="shared" si="707"/>
        <v>0</v>
      </c>
      <c r="AC928" s="526">
        <f t="shared" si="708"/>
        <v>1.5522622845530762</v>
      </c>
      <c r="AD928" s="9">
        <f t="shared" ref="AD928:AM931" si="711">AC988</f>
        <v>1.4552458917685089</v>
      </c>
      <c r="AE928" s="9">
        <f t="shared" si="711"/>
        <v>0</v>
      </c>
      <c r="AF928" s="9">
        <f t="shared" si="711"/>
        <v>0</v>
      </c>
      <c r="AG928" s="9">
        <f t="shared" si="711"/>
        <v>0</v>
      </c>
      <c r="AH928" s="9">
        <f t="shared" si="711"/>
        <v>0</v>
      </c>
      <c r="AI928" s="9">
        <f t="shared" si="711"/>
        <v>0</v>
      </c>
      <c r="AJ928" s="9">
        <f t="shared" si="711"/>
        <v>0</v>
      </c>
      <c r="AK928" s="9">
        <f t="shared" si="711"/>
        <v>0</v>
      </c>
      <c r="AL928" s="9">
        <f t="shared" si="711"/>
        <v>0</v>
      </c>
      <c r="AM928" s="9">
        <f t="shared" si="711"/>
        <v>0</v>
      </c>
    </row>
    <row r="929" spans="1:39" outlineLevel="2">
      <c r="A929" s="11">
        <f>ROW()</f>
        <v>929</v>
      </c>
      <c r="C929" s="6" t="s">
        <v>511</v>
      </c>
      <c r="D929" s="39"/>
      <c r="E929" s="922">
        <v>0</v>
      </c>
      <c r="F929" s="39"/>
      <c r="G929" s="39"/>
      <c r="H929" s="39"/>
      <c r="I929" s="39"/>
      <c r="J929" s="39"/>
      <c r="K929" s="39"/>
      <c r="L929" s="39"/>
      <c r="M929" s="39"/>
      <c r="N929" s="9">
        <f t="shared" si="707"/>
        <v>0</v>
      </c>
      <c r="O929" s="9">
        <f t="shared" si="707"/>
        <v>0</v>
      </c>
      <c r="P929" s="9">
        <f t="shared" si="707"/>
        <v>0</v>
      </c>
      <c r="Q929" s="9">
        <f t="shared" si="707"/>
        <v>0</v>
      </c>
      <c r="R929" s="9">
        <f t="shared" si="707"/>
        <v>0</v>
      </c>
      <c r="S929" s="9">
        <f t="shared" si="707"/>
        <v>0</v>
      </c>
      <c r="T929" s="9">
        <f t="shared" si="707"/>
        <v>0</v>
      </c>
      <c r="U929" s="9">
        <f t="shared" si="707"/>
        <v>0</v>
      </c>
      <c r="V929" s="9">
        <f t="shared" si="707"/>
        <v>0</v>
      </c>
      <c r="W929" s="9">
        <f t="shared" si="707"/>
        <v>0</v>
      </c>
      <c r="X929" s="9">
        <f t="shared" si="707"/>
        <v>0</v>
      </c>
      <c r="Y929" s="9">
        <f t="shared" si="707"/>
        <v>0</v>
      </c>
      <c r="Z929" s="9">
        <f t="shared" si="707"/>
        <v>0</v>
      </c>
      <c r="AA929" s="9">
        <f t="shared" si="707"/>
        <v>0</v>
      </c>
      <c r="AB929" s="9">
        <f t="shared" si="707"/>
        <v>0</v>
      </c>
      <c r="AC929" s="526">
        <f t="shared" si="708"/>
        <v>0</v>
      </c>
      <c r="AD929" s="9">
        <f t="shared" si="711"/>
        <v>0</v>
      </c>
      <c r="AE929" s="9">
        <f t="shared" si="711"/>
        <v>0</v>
      </c>
      <c r="AF929" s="9">
        <f t="shared" si="711"/>
        <v>0</v>
      </c>
      <c r="AG929" s="9">
        <f t="shared" si="711"/>
        <v>0</v>
      </c>
      <c r="AH929" s="9">
        <f t="shared" si="711"/>
        <v>0</v>
      </c>
      <c r="AI929" s="9">
        <f t="shared" si="711"/>
        <v>0</v>
      </c>
      <c r="AJ929" s="9">
        <f t="shared" si="711"/>
        <v>0</v>
      </c>
      <c r="AK929" s="9">
        <f t="shared" si="711"/>
        <v>0</v>
      </c>
      <c r="AL929" s="9">
        <f t="shared" si="711"/>
        <v>0</v>
      </c>
      <c r="AM929" s="9">
        <f t="shared" si="711"/>
        <v>0</v>
      </c>
    </row>
    <row r="930" spans="1:39" outlineLevel="2">
      <c r="A930" s="11">
        <f>ROW()</f>
        <v>930</v>
      </c>
      <c r="C930" s="6" t="s">
        <v>655</v>
      </c>
      <c r="D930" s="39"/>
      <c r="E930" s="922"/>
      <c r="F930" s="39"/>
      <c r="G930" s="39"/>
      <c r="H930" s="39"/>
      <c r="I930" s="39"/>
      <c r="J930" s="39"/>
      <c r="K930" s="39"/>
      <c r="L930" s="39"/>
      <c r="M930" s="3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526"/>
      <c r="AD930" s="9"/>
      <c r="AE930" s="9"/>
      <c r="AF930" s="9"/>
      <c r="AG930" s="9"/>
      <c r="AH930" s="9"/>
      <c r="AI930" s="9">
        <f t="shared" si="711"/>
        <v>0</v>
      </c>
      <c r="AJ930" s="9">
        <f t="shared" si="711"/>
        <v>0</v>
      </c>
      <c r="AK930" s="9">
        <f t="shared" si="711"/>
        <v>0</v>
      </c>
      <c r="AL930" s="9">
        <f t="shared" si="711"/>
        <v>0</v>
      </c>
      <c r="AM930" s="9">
        <f t="shared" si="711"/>
        <v>0</v>
      </c>
    </row>
    <row r="931" spans="1:39" outlineLevel="2">
      <c r="A931" s="11">
        <f>ROW()</f>
        <v>931</v>
      </c>
      <c r="C931" s="6" t="s">
        <v>656</v>
      </c>
      <c r="D931" s="39"/>
      <c r="E931" s="922"/>
      <c r="F931" s="39"/>
      <c r="G931" s="39"/>
      <c r="H931" s="39"/>
      <c r="I931" s="39"/>
      <c r="J931" s="39"/>
      <c r="K931" s="39"/>
      <c r="L931" s="39"/>
      <c r="M931" s="3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526"/>
      <c r="AD931" s="9"/>
      <c r="AE931" s="9"/>
      <c r="AF931" s="9"/>
      <c r="AG931" s="9"/>
      <c r="AH931" s="9"/>
      <c r="AI931" s="9">
        <f t="shared" si="711"/>
        <v>0</v>
      </c>
      <c r="AJ931" s="9">
        <f t="shared" si="711"/>
        <v>0</v>
      </c>
      <c r="AK931" s="9">
        <f t="shared" si="711"/>
        <v>0</v>
      </c>
      <c r="AL931" s="9">
        <f t="shared" si="711"/>
        <v>0</v>
      </c>
      <c r="AM931" s="9">
        <f t="shared" si="711"/>
        <v>0</v>
      </c>
    </row>
    <row r="932" spans="1:39" outlineLevel="2">
      <c r="A932" s="11">
        <f>ROW()</f>
        <v>932</v>
      </c>
      <c r="C932" s="6" t="s">
        <v>667</v>
      </c>
      <c r="D932" s="39"/>
      <c r="E932" s="922"/>
      <c r="F932" s="39"/>
      <c r="G932" s="39"/>
      <c r="H932" s="39"/>
      <c r="I932" s="39"/>
      <c r="J932" s="39"/>
      <c r="K932" s="39"/>
      <c r="L932" s="39"/>
      <c r="M932" s="3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526"/>
      <c r="AD932" s="9"/>
      <c r="AE932" s="9"/>
      <c r="AF932" s="9"/>
      <c r="AG932" s="9"/>
      <c r="AH932" s="9"/>
      <c r="AI932" s="9">
        <f t="shared" ref="AI932" si="712">AH992</f>
        <v>0</v>
      </c>
      <c r="AJ932" s="9">
        <f t="shared" ref="AJ932" si="713">AI992</f>
        <v>0</v>
      </c>
      <c r="AK932" s="9">
        <f t="shared" ref="AK932" si="714">AJ992</f>
        <v>0</v>
      </c>
      <c r="AL932" s="9">
        <f t="shared" ref="AL932" si="715">AK992</f>
        <v>0</v>
      </c>
      <c r="AM932" s="9">
        <f t="shared" ref="AM932" si="716">AL992</f>
        <v>0</v>
      </c>
    </row>
    <row r="933" spans="1:39" outlineLevel="2">
      <c r="A933" s="11">
        <f>ROW()</f>
        <v>933</v>
      </c>
      <c r="C933" s="6" t="s">
        <v>212</v>
      </c>
      <c r="D933" s="39"/>
      <c r="E933" s="922">
        <v>0</v>
      </c>
      <c r="F933" s="39"/>
      <c r="G933" s="39"/>
      <c r="H933" s="39"/>
      <c r="I933" s="39"/>
      <c r="J933" s="39"/>
      <c r="K933" s="39"/>
      <c r="L933" s="39"/>
      <c r="M933" s="39"/>
      <c r="N933" s="9">
        <f t="shared" ref="N933:AB934" si="717">M993</f>
        <v>0</v>
      </c>
      <c r="O933" s="9">
        <f t="shared" si="717"/>
        <v>0</v>
      </c>
      <c r="P933" s="9">
        <f t="shared" si="717"/>
        <v>0</v>
      </c>
      <c r="Q933" s="9">
        <f t="shared" si="717"/>
        <v>0</v>
      </c>
      <c r="R933" s="9">
        <f t="shared" si="717"/>
        <v>0</v>
      </c>
      <c r="S933" s="9">
        <f t="shared" si="717"/>
        <v>0</v>
      </c>
      <c r="T933" s="9">
        <f t="shared" si="717"/>
        <v>0</v>
      </c>
      <c r="U933" s="9">
        <f t="shared" si="717"/>
        <v>0</v>
      </c>
      <c r="V933" s="9">
        <f t="shared" si="717"/>
        <v>0</v>
      </c>
      <c r="W933" s="9">
        <f t="shared" si="717"/>
        <v>0</v>
      </c>
      <c r="X933" s="9">
        <f t="shared" si="717"/>
        <v>0</v>
      </c>
      <c r="Y933" s="9">
        <f t="shared" si="717"/>
        <v>0</v>
      </c>
      <c r="Z933" s="9">
        <f t="shared" si="717"/>
        <v>0</v>
      </c>
      <c r="AA933" s="9">
        <f t="shared" si="717"/>
        <v>0</v>
      </c>
      <c r="AB933" s="9">
        <f t="shared" si="717"/>
        <v>0</v>
      </c>
      <c r="AC933" s="526">
        <f t="shared" si="708"/>
        <v>0</v>
      </c>
      <c r="AD933" s="9">
        <f t="shared" ref="AD933:AM934" si="718">AC993</f>
        <v>0</v>
      </c>
      <c r="AE933" s="9">
        <f t="shared" si="718"/>
        <v>0</v>
      </c>
      <c r="AF933" s="9">
        <f t="shared" si="718"/>
        <v>0</v>
      </c>
      <c r="AG933" s="9">
        <f t="shared" si="718"/>
        <v>0</v>
      </c>
      <c r="AH933" s="9">
        <f t="shared" si="718"/>
        <v>0</v>
      </c>
      <c r="AI933" s="9">
        <f t="shared" si="718"/>
        <v>0</v>
      </c>
      <c r="AJ933" s="9">
        <f t="shared" si="718"/>
        <v>0</v>
      </c>
      <c r="AK933" s="9">
        <f t="shared" si="718"/>
        <v>0</v>
      </c>
      <c r="AL933" s="9">
        <f t="shared" si="718"/>
        <v>0</v>
      </c>
      <c r="AM933" s="9">
        <f t="shared" si="718"/>
        <v>0</v>
      </c>
    </row>
    <row r="934" spans="1:39" outlineLevel="2">
      <c r="A934" s="11">
        <f>ROW()</f>
        <v>934</v>
      </c>
      <c r="C934" s="30" t="s">
        <v>362</v>
      </c>
      <c r="D934" s="90"/>
      <c r="E934" s="925">
        <v>0</v>
      </c>
      <c r="F934" s="90"/>
      <c r="G934" s="90"/>
      <c r="H934" s="90"/>
      <c r="I934" s="90"/>
      <c r="J934" s="90"/>
      <c r="K934" s="90"/>
      <c r="L934" s="90"/>
      <c r="M934" s="90"/>
      <c r="N934" s="15">
        <f t="shared" si="717"/>
        <v>0</v>
      </c>
      <c r="O934" s="15">
        <f t="shared" si="717"/>
        <v>0</v>
      </c>
      <c r="P934" s="15">
        <f t="shared" si="717"/>
        <v>0</v>
      </c>
      <c r="Q934" s="15">
        <f t="shared" si="717"/>
        <v>0</v>
      </c>
      <c r="R934" s="15">
        <f t="shared" si="717"/>
        <v>0</v>
      </c>
      <c r="S934" s="15">
        <f t="shared" si="717"/>
        <v>0</v>
      </c>
      <c r="T934" s="15">
        <f t="shared" si="717"/>
        <v>0</v>
      </c>
      <c r="U934" s="15">
        <f t="shared" si="717"/>
        <v>0</v>
      </c>
      <c r="V934" s="15">
        <f t="shared" si="717"/>
        <v>0</v>
      </c>
      <c r="W934" s="15">
        <f t="shared" si="717"/>
        <v>0</v>
      </c>
      <c r="X934" s="15">
        <f t="shared" si="717"/>
        <v>0</v>
      </c>
      <c r="Y934" s="15">
        <f t="shared" si="717"/>
        <v>0</v>
      </c>
      <c r="Z934" s="15">
        <f t="shared" si="717"/>
        <v>0</v>
      </c>
      <c r="AA934" s="15">
        <f t="shared" si="717"/>
        <v>0</v>
      </c>
      <c r="AB934" s="15">
        <f t="shared" si="717"/>
        <v>0</v>
      </c>
      <c r="AC934" s="527">
        <f t="shared" si="708"/>
        <v>0</v>
      </c>
      <c r="AD934" s="15">
        <f t="shared" si="718"/>
        <v>0</v>
      </c>
      <c r="AE934" s="15">
        <f t="shared" si="718"/>
        <v>0</v>
      </c>
      <c r="AF934" s="15">
        <f t="shared" si="718"/>
        <v>0</v>
      </c>
      <c r="AG934" s="15">
        <f t="shared" si="718"/>
        <v>0</v>
      </c>
      <c r="AH934" s="15">
        <f t="shared" si="718"/>
        <v>0</v>
      </c>
      <c r="AI934" s="15">
        <f t="shared" si="718"/>
        <v>0</v>
      </c>
      <c r="AJ934" s="15">
        <f t="shared" si="718"/>
        <v>0</v>
      </c>
      <c r="AK934" s="15">
        <f t="shared" si="718"/>
        <v>0</v>
      </c>
      <c r="AL934" s="15">
        <f t="shared" si="718"/>
        <v>0</v>
      </c>
      <c r="AM934" s="15">
        <f t="shared" si="718"/>
        <v>0</v>
      </c>
    </row>
    <row r="935" spans="1:39" outlineLevel="2">
      <c r="A935" s="11">
        <f>ROW()</f>
        <v>935</v>
      </c>
      <c r="C935" s="6" t="s">
        <v>1</v>
      </c>
      <c r="D935" s="39"/>
      <c r="E935" s="39">
        <v>47.227113514936974</v>
      </c>
      <c r="F935" s="39"/>
      <c r="G935" s="39"/>
      <c r="H935" s="39"/>
      <c r="I935" s="39"/>
      <c r="J935" s="39"/>
      <c r="K935" s="39"/>
      <c r="L935" s="39"/>
      <c r="M935" s="39"/>
      <c r="N935" s="9">
        <f t="shared" ref="N935:AM935" si="719">SUM(N922:N934)</f>
        <v>0</v>
      </c>
      <c r="O935" s="9">
        <f t="shared" si="719"/>
        <v>86.806813177533485</v>
      </c>
      <c r="P935" s="9">
        <f t="shared" si="719"/>
        <v>86.317489664881847</v>
      </c>
      <c r="Q935" s="9">
        <f t="shared" si="719"/>
        <v>85.828166152230196</v>
      </c>
      <c r="R935" s="9">
        <f t="shared" si="719"/>
        <v>85.338842639578573</v>
      </c>
      <c r="S935" s="9">
        <f t="shared" si="719"/>
        <v>84.849519126926936</v>
      </c>
      <c r="T935" s="9">
        <f t="shared" si="719"/>
        <v>84.553155615704611</v>
      </c>
      <c r="U935" s="9">
        <f t="shared" si="719"/>
        <v>81.461960837633541</v>
      </c>
      <c r="V935" s="9">
        <f t="shared" si="719"/>
        <v>78.275611588220841</v>
      </c>
      <c r="W935" s="9">
        <f t="shared" si="719"/>
        <v>75.184416810149756</v>
      </c>
      <c r="X935" s="9">
        <f t="shared" si="719"/>
        <v>72.093222032078671</v>
      </c>
      <c r="Y935" s="9">
        <f t="shared" si="719"/>
        <v>69.002027254007587</v>
      </c>
      <c r="Z935" s="9">
        <f t="shared" si="719"/>
        <v>65.915590199503583</v>
      </c>
      <c r="AA935" s="9">
        <f t="shared" si="719"/>
        <v>62.829153144999573</v>
      </c>
      <c r="AB935" s="9">
        <f t="shared" si="719"/>
        <v>59.74271609049557</v>
      </c>
      <c r="AC935" s="9">
        <f t="shared" si="719"/>
        <v>56.656279035991524</v>
      </c>
      <c r="AD935" s="9">
        <f t="shared" si="719"/>
        <v>53.569841981487521</v>
      </c>
      <c r="AE935" s="9">
        <f t="shared" si="719"/>
        <v>47.370884804017486</v>
      </c>
      <c r="AF935" s="9">
        <f t="shared" si="719"/>
        <v>44.446469135764211</v>
      </c>
      <c r="AG935" s="9">
        <f t="shared" si="719"/>
        <v>41.522053467510936</v>
      </c>
      <c r="AH935" s="9">
        <f t="shared" ref="AH935" si="720">SUM(AH922:AH934)</f>
        <v>38.597637799257654</v>
      </c>
      <c r="AI935" s="9">
        <f t="shared" si="719"/>
        <v>35.67322213100438</v>
      </c>
      <c r="AJ935" s="9">
        <f t="shared" si="719"/>
        <v>32.748806462751105</v>
      </c>
      <c r="AK935" s="9">
        <f t="shared" si="719"/>
        <v>29.82439079449783</v>
      </c>
      <c r="AL935" s="9">
        <f t="shared" si="719"/>
        <v>26.899975126244552</v>
      </c>
      <c r="AM935" s="9">
        <f t="shared" si="719"/>
        <v>23.975559457991274</v>
      </c>
    </row>
    <row r="936" spans="1:39" outlineLevel="2">
      <c r="A936" s="11">
        <f>ROW()</f>
        <v>936</v>
      </c>
      <c r="B936" s="343" t="s">
        <v>31</v>
      </c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</row>
    <row r="937" spans="1:39" outlineLevel="2">
      <c r="A937" s="11">
        <f>ROW()</f>
        <v>937</v>
      </c>
      <c r="C937" s="6" t="s">
        <v>2</v>
      </c>
      <c r="D937" s="39"/>
      <c r="E937" s="922"/>
      <c r="F937" s="39"/>
      <c r="G937" s="39"/>
      <c r="H937" s="39"/>
      <c r="I937" s="39"/>
      <c r="J937" s="39"/>
      <c r="K937" s="39"/>
      <c r="L937" s="39"/>
      <c r="M937" s="39"/>
      <c r="N937" s="39">
        <f>N$279</f>
        <v>12.368843392302056</v>
      </c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</row>
    <row r="938" spans="1:39" outlineLevel="2">
      <c r="A938" s="11">
        <f>ROW()</f>
        <v>938</v>
      </c>
      <c r="C938" s="6" t="s">
        <v>3</v>
      </c>
      <c r="D938" s="39"/>
      <c r="E938" s="922"/>
      <c r="F938" s="39"/>
      <c r="G938" s="39"/>
      <c r="H938" s="39"/>
      <c r="I938" s="39"/>
      <c r="J938" s="39"/>
      <c r="K938" s="39"/>
      <c r="L938" s="39"/>
      <c r="M938" s="39"/>
      <c r="N938" s="39">
        <f>N$280</f>
        <v>68.580230710986442</v>
      </c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</row>
    <row r="939" spans="1:39" outlineLevel="2">
      <c r="A939" s="11">
        <f>ROW()</f>
        <v>939</v>
      </c>
      <c r="C939" s="6" t="s">
        <v>4</v>
      </c>
      <c r="D939" s="39"/>
      <c r="E939" s="922"/>
      <c r="F939" s="39"/>
      <c r="G939" s="39"/>
      <c r="H939" s="39"/>
      <c r="I939" s="39"/>
      <c r="J939" s="39"/>
      <c r="K939" s="39"/>
      <c r="L939" s="39"/>
      <c r="M939" s="39"/>
      <c r="N939" s="39">
        <f>N$281</f>
        <v>0</v>
      </c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</row>
    <row r="940" spans="1:39" outlineLevel="2">
      <c r="A940" s="11">
        <f>ROW()</f>
        <v>940</v>
      </c>
      <c r="C940" s="6" t="s">
        <v>5</v>
      </c>
      <c r="D940" s="39"/>
      <c r="E940" s="922"/>
      <c r="F940" s="39"/>
      <c r="G940" s="39"/>
      <c r="H940" s="39"/>
      <c r="I940" s="39"/>
      <c r="J940" s="39"/>
      <c r="K940" s="39"/>
      <c r="L940" s="39"/>
      <c r="M940" s="39"/>
      <c r="N940" s="39">
        <f>N$282</f>
        <v>5.8577390742449831</v>
      </c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</row>
    <row r="941" spans="1:39" outlineLevel="2">
      <c r="A941" s="11">
        <f>ROW()</f>
        <v>941</v>
      </c>
      <c r="C941" s="6" t="s">
        <v>473</v>
      </c>
      <c r="D941" s="39"/>
      <c r="E941" s="922"/>
      <c r="F941" s="39"/>
      <c r="G941" s="39"/>
      <c r="H941" s="39"/>
      <c r="I941" s="39"/>
      <c r="J941" s="39"/>
      <c r="K941" s="39"/>
      <c r="L941" s="39"/>
      <c r="M941" s="39"/>
      <c r="N941" s="39">
        <f>N$283</f>
        <v>0</v>
      </c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</row>
    <row r="942" spans="1:39" outlineLevel="2">
      <c r="A942" s="11">
        <f>ROW()</f>
        <v>942</v>
      </c>
      <c r="C942" s="6" t="s">
        <v>474</v>
      </c>
      <c r="D942" s="39"/>
      <c r="E942" s="922"/>
      <c r="F942" s="39"/>
      <c r="G942" s="39"/>
      <c r="H942" s="39"/>
      <c r="I942" s="39"/>
      <c r="J942" s="39"/>
      <c r="K942" s="39"/>
      <c r="L942" s="39"/>
      <c r="M942" s="39"/>
      <c r="N942" s="39">
        <f>N$284</f>
        <v>0</v>
      </c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</row>
    <row r="943" spans="1:39" outlineLevel="2">
      <c r="A943" s="11">
        <f>ROW()</f>
        <v>943</v>
      </c>
      <c r="C943" s="6" t="s">
        <v>477</v>
      </c>
      <c r="D943" s="39"/>
      <c r="E943" s="922"/>
      <c r="F943" s="39"/>
      <c r="G943" s="39"/>
      <c r="H943" s="39"/>
      <c r="I943" s="39"/>
      <c r="J943" s="39"/>
      <c r="K943" s="39"/>
      <c r="L943" s="39"/>
      <c r="M943" s="39"/>
      <c r="N943" s="39">
        <f>N$285</f>
        <v>0</v>
      </c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</row>
    <row r="944" spans="1:39" outlineLevel="2">
      <c r="A944" s="11">
        <f>ROW()</f>
        <v>944</v>
      </c>
      <c r="C944" s="6" t="s">
        <v>511</v>
      </c>
      <c r="D944" s="39"/>
      <c r="E944" s="922"/>
      <c r="F944" s="39"/>
      <c r="G944" s="39"/>
      <c r="H944" s="39"/>
      <c r="I944" s="39"/>
      <c r="J944" s="39"/>
      <c r="K944" s="39"/>
      <c r="L944" s="39"/>
      <c r="M944" s="39"/>
      <c r="N944" s="39">
        <f>N$286</f>
        <v>0</v>
      </c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</row>
    <row r="945" spans="1:39" outlineLevel="2">
      <c r="A945" s="11">
        <f>ROW()</f>
        <v>945</v>
      </c>
      <c r="C945" s="6" t="s">
        <v>655</v>
      </c>
      <c r="D945" s="39"/>
      <c r="E945" s="922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</row>
    <row r="946" spans="1:39" outlineLevel="2">
      <c r="A946" s="11">
        <f>ROW()</f>
        <v>946</v>
      </c>
      <c r="C946" s="6" t="s">
        <v>656</v>
      </c>
      <c r="D946" s="39"/>
      <c r="E946" s="922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</row>
    <row r="947" spans="1:39" outlineLevel="2">
      <c r="A947" s="11">
        <f>ROW()</f>
        <v>947</v>
      </c>
      <c r="C947" s="6" t="s">
        <v>667</v>
      </c>
      <c r="D947" s="39"/>
      <c r="E947" s="922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</row>
    <row r="948" spans="1:39" outlineLevel="2">
      <c r="A948" s="11">
        <f>ROW()</f>
        <v>948</v>
      </c>
      <c r="C948" s="6" t="s">
        <v>212</v>
      </c>
      <c r="D948" s="39"/>
      <c r="E948" s="922"/>
      <c r="F948" s="39"/>
      <c r="G948" s="39"/>
      <c r="H948" s="39"/>
      <c r="I948" s="39"/>
      <c r="J948" s="39"/>
      <c r="K948" s="39"/>
      <c r="L948" s="39"/>
      <c r="M948" s="39"/>
      <c r="N948" s="39">
        <f>N$290</f>
        <v>0</v>
      </c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</row>
    <row r="949" spans="1:39" outlineLevel="2">
      <c r="A949" s="11">
        <f>ROW()</f>
        <v>949</v>
      </c>
      <c r="C949" s="30" t="s">
        <v>362</v>
      </c>
      <c r="D949" s="90"/>
      <c r="E949" s="925"/>
      <c r="F949" s="90"/>
      <c r="G949" s="90"/>
      <c r="H949" s="90"/>
      <c r="I949" s="90"/>
      <c r="J949" s="90"/>
      <c r="K949" s="90"/>
      <c r="L949" s="90"/>
      <c r="M949" s="90"/>
      <c r="N949" s="90">
        <f>N$291</f>
        <v>0</v>
      </c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  <c r="AC949" s="90"/>
      <c r="AD949" s="90"/>
      <c r="AE949" s="90"/>
      <c r="AF949" s="90"/>
      <c r="AG949" s="90"/>
      <c r="AH949" s="90"/>
      <c r="AI949" s="90"/>
      <c r="AJ949" s="90"/>
      <c r="AK949" s="90"/>
      <c r="AL949" s="90"/>
      <c r="AM949" s="90"/>
    </row>
    <row r="950" spans="1:39" outlineLevel="2">
      <c r="A950" s="11">
        <f>ROW()</f>
        <v>950</v>
      </c>
      <c r="C950" s="6" t="s">
        <v>1</v>
      </c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9">
        <f t="shared" ref="N950" si="721">SUM(N937:N949)</f>
        <v>86.806813177533485</v>
      </c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</row>
    <row r="951" spans="1:39" outlineLevel="2">
      <c r="A951" s="11">
        <f>ROW()</f>
        <v>951</v>
      </c>
      <c r="B951" s="343" t="s">
        <v>657</v>
      </c>
      <c r="D951" s="39"/>
      <c r="E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</row>
    <row r="952" spans="1:39" outlineLevel="2">
      <c r="A952" s="11">
        <f>ROW()</f>
        <v>952</v>
      </c>
      <c r="C952" s="6" t="s">
        <v>2</v>
      </c>
      <c r="D952" s="39"/>
      <c r="E952" s="922">
        <v>0</v>
      </c>
      <c r="F952" s="31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13">
        <f>-Inputs!T2181</f>
        <v>0</v>
      </c>
      <c r="U952" s="13">
        <f>-Inputs!U2181</f>
        <v>0</v>
      </c>
      <c r="V952" s="13">
        <f>-Inputs!V2181</f>
        <v>0</v>
      </c>
      <c r="W952" s="13">
        <f>-Inputs!W2181</f>
        <v>0</v>
      </c>
      <c r="X952" s="13">
        <f>-Inputs!X2181</f>
        <v>0</v>
      </c>
      <c r="Y952" s="13">
        <f>-Inputs!Y2181</f>
        <v>0</v>
      </c>
      <c r="Z952" s="13">
        <f>-Inputs!Z2181</f>
        <v>0</v>
      </c>
      <c r="AA952" s="13">
        <f>-Inputs!AA2181</f>
        <v>0</v>
      </c>
      <c r="AB952" s="13">
        <f>-Inputs!AB2181</f>
        <v>0</v>
      </c>
      <c r="AC952" s="526">
        <f t="shared" ref="AC952:AC964" si="722">$E952*$E$51</f>
        <v>0</v>
      </c>
      <c r="AD952" s="13">
        <f>-Inputs!AD2181</f>
        <v>0</v>
      </c>
      <c r="AE952" s="13">
        <f>-Inputs!AE2181</f>
        <v>0</v>
      </c>
      <c r="AF952" s="13">
        <f>-Inputs!AF2181</f>
        <v>0</v>
      </c>
      <c r="AG952" s="13">
        <f>-Inputs!AG2181</f>
        <v>0</v>
      </c>
      <c r="AH952" s="13">
        <f>-Inputs!AH2181</f>
        <v>0</v>
      </c>
      <c r="AI952" s="13">
        <f>-Inputs!AI2181</f>
        <v>0</v>
      </c>
      <c r="AJ952" s="13">
        <f>-Inputs!AJ2181</f>
        <v>0</v>
      </c>
      <c r="AK952" s="13">
        <f>-Inputs!AK2181</f>
        <v>0</v>
      </c>
      <c r="AL952" s="13">
        <f>-Inputs!AL2181</f>
        <v>0</v>
      </c>
      <c r="AM952" s="13">
        <f>-Inputs!AM2181</f>
        <v>0</v>
      </c>
    </row>
    <row r="953" spans="1:39" outlineLevel="2">
      <c r="A953" s="11">
        <f>ROW()</f>
        <v>953</v>
      </c>
      <c r="C953" s="6" t="s">
        <v>3</v>
      </c>
      <c r="D953" s="39"/>
      <c r="E953" s="922">
        <v>0</v>
      </c>
      <c r="F953" s="31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13">
        <f>-Inputs!T2182</f>
        <v>0</v>
      </c>
      <c r="U953" s="13">
        <f>-Inputs!U2182</f>
        <v>0</v>
      </c>
      <c r="V953" s="13">
        <f>-Inputs!V2182</f>
        <v>0</v>
      </c>
      <c r="W953" s="13">
        <f>-Inputs!W2182</f>
        <v>0</v>
      </c>
      <c r="X953" s="13">
        <f>-Inputs!X2182</f>
        <v>0</v>
      </c>
      <c r="Y953" s="13">
        <f>-Inputs!Y2182</f>
        <v>0</v>
      </c>
      <c r="Z953" s="13">
        <f>-Inputs!Z2182</f>
        <v>0</v>
      </c>
      <c r="AA953" s="13">
        <f>-Inputs!AA2182</f>
        <v>0</v>
      </c>
      <c r="AB953" s="13">
        <f>-Inputs!AB2182</f>
        <v>0</v>
      </c>
      <c r="AC953" s="526">
        <f t="shared" si="722"/>
        <v>0</v>
      </c>
      <c r="AD953" s="13">
        <f>-Inputs!AD2182</f>
        <v>0</v>
      </c>
      <c r="AE953" s="13">
        <f>-Inputs!AE2182</f>
        <v>0</v>
      </c>
      <c r="AF953" s="13">
        <f>-Inputs!AF2182</f>
        <v>0</v>
      </c>
      <c r="AG953" s="13">
        <f>-Inputs!AG2182</f>
        <v>0</v>
      </c>
      <c r="AH953" s="13">
        <f>-Inputs!AH2182</f>
        <v>0</v>
      </c>
      <c r="AI953" s="13">
        <f>-Inputs!AI2182</f>
        <v>0</v>
      </c>
      <c r="AJ953" s="13">
        <f>-Inputs!AJ2182</f>
        <v>0</v>
      </c>
      <c r="AK953" s="13">
        <f>-Inputs!AK2182</f>
        <v>0</v>
      </c>
      <c r="AL953" s="13">
        <f>-Inputs!AL2182</f>
        <v>0</v>
      </c>
      <c r="AM953" s="13">
        <f>-Inputs!AM2182</f>
        <v>0</v>
      </c>
    </row>
    <row r="954" spans="1:39" outlineLevel="2">
      <c r="A954" s="11">
        <f>ROW()</f>
        <v>954</v>
      </c>
      <c r="C954" s="6" t="s">
        <v>4</v>
      </c>
      <c r="D954" s="39"/>
      <c r="E954" s="922">
        <v>0</v>
      </c>
      <c r="F954" s="31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13">
        <f>-Inputs!T2183</f>
        <v>0</v>
      </c>
      <c r="U954" s="13">
        <f>-Inputs!U2183</f>
        <v>0</v>
      </c>
      <c r="V954" s="13">
        <f>-Inputs!V2183</f>
        <v>0</v>
      </c>
      <c r="W954" s="13">
        <f>-Inputs!W2183</f>
        <v>0</v>
      </c>
      <c r="X954" s="13">
        <f>-Inputs!X2183</f>
        <v>0</v>
      </c>
      <c r="Y954" s="13">
        <f>-Inputs!Y2183</f>
        <v>0</v>
      </c>
      <c r="Z954" s="13">
        <f>-Inputs!Z2183</f>
        <v>0</v>
      </c>
      <c r="AA954" s="13">
        <f>-Inputs!AA2183</f>
        <v>0</v>
      </c>
      <c r="AB954" s="13">
        <f>-Inputs!AB2183</f>
        <v>0</v>
      </c>
      <c r="AC954" s="526">
        <f t="shared" si="722"/>
        <v>0</v>
      </c>
      <c r="AD954" s="13">
        <f>-Inputs!AD2183</f>
        <v>0</v>
      </c>
      <c r="AE954" s="13">
        <f>-Inputs!AE2183</f>
        <v>0</v>
      </c>
      <c r="AF954" s="13">
        <f>-Inputs!AF2183</f>
        <v>0</v>
      </c>
      <c r="AG954" s="13">
        <f>-Inputs!AG2183</f>
        <v>0</v>
      </c>
      <c r="AH954" s="13">
        <f>-Inputs!AH2183</f>
        <v>0</v>
      </c>
      <c r="AI954" s="13">
        <f>-Inputs!AI2183</f>
        <v>0</v>
      </c>
      <c r="AJ954" s="13">
        <f>-Inputs!AJ2183</f>
        <v>0</v>
      </c>
      <c r="AK954" s="13">
        <f>-Inputs!AK2183</f>
        <v>0</v>
      </c>
      <c r="AL954" s="13">
        <f>-Inputs!AL2183</f>
        <v>0</v>
      </c>
      <c r="AM954" s="13">
        <f>-Inputs!AM2183</f>
        <v>0</v>
      </c>
    </row>
    <row r="955" spans="1:39" outlineLevel="2">
      <c r="A955" s="11">
        <f>ROW()</f>
        <v>955</v>
      </c>
      <c r="C955" s="6" t="s">
        <v>5</v>
      </c>
      <c r="D955" s="39"/>
      <c r="E955" s="922">
        <v>0</v>
      </c>
      <c r="F955" s="31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13">
        <f>-Inputs!T2184</f>
        <v>0</v>
      </c>
      <c r="U955" s="13">
        <f>-Inputs!U2184</f>
        <v>-9.5154471341599559E-2</v>
      </c>
      <c r="V955" s="13">
        <f>-Inputs!V2184</f>
        <v>0</v>
      </c>
      <c r="W955" s="13">
        <f>-Inputs!W2184</f>
        <v>0</v>
      </c>
      <c r="X955" s="13">
        <f>-Inputs!X2184</f>
        <v>0</v>
      </c>
      <c r="Y955" s="13">
        <f>-Inputs!Y2184</f>
        <v>0</v>
      </c>
      <c r="Z955" s="13">
        <f>-Inputs!Z2184</f>
        <v>0</v>
      </c>
      <c r="AA955" s="13">
        <f>-Inputs!AA2184</f>
        <v>0</v>
      </c>
      <c r="AB955" s="13">
        <f>-Inputs!AB2184</f>
        <v>0</v>
      </c>
      <c r="AC955" s="526">
        <f t="shared" si="722"/>
        <v>0</v>
      </c>
      <c r="AD955" s="13">
        <f>-Inputs!AD2184</f>
        <v>0</v>
      </c>
      <c r="AE955" s="13">
        <f>-Inputs!AE2184</f>
        <v>0</v>
      </c>
      <c r="AF955" s="13">
        <f>-Inputs!AF2184</f>
        <v>0</v>
      </c>
      <c r="AG955" s="13">
        <f>-Inputs!AG2184</f>
        <v>0</v>
      </c>
      <c r="AH955" s="13">
        <f>-Inputs!AH2184</f>
        <v>0</v>
      </c>
      <c r="AI955" s="13">
        <f>-Inputs!AI2184</f>
        <v>0</v>
      </c>
      <c r="AJ955" s="13">
        <f>-Inputs!AJ2184</f>
        <v>0</v>
      </c>
      <c r="AK955" s="13">
        <f>-Inputs!AK2184</f>
        <v>0</v>
      </c>
      <c r="AL955" s="13">
        <f>-Inputs!AL2184</f>
        <v>0</v>
      </c>
      <c r="AM955" s="13">
        <f>-Inputs!AM2184</f>
        <v>0</v>
      </c>
    </row>
    <row r="956" spans="1:39" outlineLevel="2">
      <c r="A956" s="11">
        <f>ROW()</f>
        <v>956</v>
      </c>
      <c r="C956" s="6" t="s">
        <v>473</v>
      </c>
      <c r="D956" s="39"/>
      <c r="E956" s="922">
        <v>0</v>
      </c>
      <c r="F956" s="31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13">
        <f>-Inputs!T2185</f>
        <v>0</v>
      </c>
      <c r="U956" s="13">
        <f>-Inputs!U2185</f>
        <v>0</v>
      </c>
      <c r="V956" s="13">
        <f>-Inputs!V2185</f>
        <v>0</v>
      </c>
      <c r="W956" s="13">
        <f>-Inputs!W2185</f>
        <v>0</v>
      </c>
      <c r="X956" s="13">
        <f>-Inputs!X2185</f>
        <v>0</v>
      </c>
      <c r="Y956" s="13">
        <f>-Inputs!Y2185</f>
        <v>0</v>
      </c>
      <c r="Z956" s="13">
        <f>-Inputs!Z2185</f>
        <v>0</v>
      </c>
      <c r="AA956" s="13">
        <f>-Inputs!AA2185</f>
        <v>0</v>
      </c>
      <c r="AB956" s="13">
        <f>-Inputs!AB2185</f>
        <v>0</v>
      </c>
      <c r="AC956" s="526">
        <f t="shared" si="722"/>
        <v>0</v>
      </c>
      <c r="AD956" s="13">
        <f>-Inputs!AD2185</f>
        <v>0</v>
      </c>
      <c r="AE956" s="13">
        <f>-Inputs!AE2185</f>
        <v>0</v>
      </c>
      <c r="AF956" s="13">
        <f>-Inputs!AF2185</f>
        <v>0</v>
      </c>
      <c r="AG956" s="13">
        <f>-Inputs!AG2185</f>
        <v>0</v>
      </c>
      <c r="AH956" s="13">
        <f>-Inputs!AH2185</f>
        <v>0</v>
      </c>
      <c r="AI956" s="13">
        <f>-Inputs!AI2185</f>
        <v>0</v>
      </c>
      <c r="AJ956" s="13">
        <f>-Inputs!AJ2185</f>
        <v>0</v>
      </c>
      <c r="AK956" s="13">
        <f>-Inputs!AK2185</f>
        <v>0</v>
      </c>
      <c r="AL956" s="13">
        <f>-Inputs!AL2185</f>
        <v>0</v>
      </c>
      <c r="AM956" s="13">
        <f>-Inputs!AM2185</f>
        <v>0</v>
      </c>
    </row>
    <row r="957" spans="1:39" outlineLevel="2">
      <c r="A957" s="11">
        <f>ROW()</f>
        <v>957</v>
      </c>
      <c r="C957" s="6" t="s">
        <v>474</v>
      </c>
      <c r="D957" s="39"/>
      <c r="E957" s="922">
        <v>0</v>
      </c>
      <c r="F957" s="31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13">
        <f>-Inputs!T2186</f>
        <v>0</v>
      </c>
      <c r="U957" s="13">
        <f>-Inputs!U2186</f>
        <v>0</v>
      </c>
      <c r="V957" s="13">
        <f>-Inputs!V2186</f>
        <v>0</v>
      </c>
      <c r="W957" s="13">
        <f>-Inputs!W2186</f>
        <v>0</v>
      </c>
      <c r="X957" s="13">
        <f>-Inputs!X2186</f>
        <v>0</v>
      </c>
      <c r="Y957" s="13">
        <f>-Inputs!Y2186</f>
        <v>0</v>
      </c>
      <c r="Z957" s="13">
        <f>-Inputs!Z2186</f>
        <v>0</v>
      </c>
      <c r="AA957" s="13">
        <f>-Inputs!AA2186</f>
        <v>0</v>
      </c>
      <c r="AB957" s="13">
        <f>-Inputs!AB2186</f>
        <v>0</v>
      </c>
      <c r="AC957" s="526">
        <f t="shared" si="722"/>
        <v>0</v>
      </c>
      <c r="AD957" s="13">
        <f>-Inputs!AD2186</f>
        <v>0</v>
      </c>
      <c r="AE957" s="13">
        <f>-Inputs!AE2186</f>
        <v>0</v>
      </c>
      <c r="AF957" s="13">
        <f>-Inputs!AF2186</f>
        <v>0</v>
      </c>
      <c r="AG957" s="13">
        <f>-Inputs!AG2186</f>
        <v>0</v>
      </c>
      <c r="AH957" s="13">
        <f>-Inputs!AH2186</f>
        <v>0</v>
      </c>
      <c r="AI957" s="13">
        <f>-Inputs!AI2186</f>
        <v>0</v>
      </c>
      <c r="AJ957" s="13">
        <f>-Inputs!AJ2186</f>
        <v>0</v>
      </c>
      <c r="AK957" s="13">
        <f>-Inputs!AK2186</f>
        <v>0</v>
      </c>
      <c r="AL957" s="13">
        <f>-Inputs!AL2186</f>
        <v>0</v>
      </c>
      <c r="AM957" s="13">
        <f>-Inputs!AM2186</f>
        <v>0</v>
      </c>
    </row>
    <row r="958" spans="1:39" outlineLevel="2">
      <c r="A958" s="11">
        <f>ROW()</f>
        <v>958</v>
      </c>
      <c r="C958" s="6" t="s">
        <v>477</v>
      </c>
      <c r="D958" s="39"/>
      <c r="E958" s="922">
        <v>0</v>
      </c>
      <c r="F958" s="31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13">
        <f>-Inputs!T2187</f>
        <v>0</v>
      </c>
      <c r="U958" s="13">
        <f>-Inputs!U2187</f>
        <v>0</v>
      </c>
      <c r="V958" s="13">
        <f>-Inputs!V2187</f>
        <v>0</v>
      </c>
      <c r="W958" s="13">
        <f>-Inputs!W2187</f>
        <v>0</v>
      </c>
      <c r="X958" s="13">
        <f>-Inputs!X2187</f>
        <v>0</v>
      </c>
      <c r="Y958" s="13">
        <f>-Inputs!Y2187</f>
        <v>0</v>
      </c>
      <c r="Z958" s="13">
        <f>-Inputs!Z2187</f>
        <v>0</v>
      </c>
      <c r="AA958" s="13">
        <f>-Inputs!AA2187</f>
        <v>0</v>
      </c>
      <c r="AB958" s="13">
        <f>-Inputs!AB2187</f>
        <v>0</v>
      </c>
      <c r="AC958" s="526">
        <f t="shared" si="722"/>
        <v>0</v>
      </c>
      <c r="AD958" s="13">
        <f>-Inputs!AD2187</f>
        <v>0</v>
      </c>
      <c r="AE958" s="13">
        <f>-Inputs!AE2187</f>
        <v>0</v>
      </c>
      <c r="AF958" s="13">
        <f>-Inputs!AF2187</f>
        <v>0</v>
      </c>
      <c r="AG958" s="13">
        <f>-Inputs!AG2187</f>
        <v>0</v>
      </c>
      <c r="AH958" s="13">
        <f>-Inputs!AH2187</f>
        <v>0</v>
      </c>
      <c r="AI958" s="13">
        <f>-Inputs!AI2187</f>
        <v>0</v>
      </c>
      <c r="AJ958" s="13">
        <f>-Inputs!AJ2187</f>
        <v>0</v>
      </c>
      <c r="AK958" s="13">
        <f>-Inputs!AK2187</f>
        <v>0</v>
      </c>
      <c r="AL958" s="13">
        <f>-Inputs!AL2187</f>
        <v>0</v>
      </c>
      <c r="AM958" s="13">
        <f>-Inputs!AM2187</f>
        <v>0</v>
      </c>
    </row>
    <row r="959" spans="1:39" outlineLevel="2">
      <c r="A959" s="11">
        <f>ROW()</f>
        <v>959</v>
      </c>
      <c r="C959" s="6" t="s">
        <v>511</v>
      </c>
      <c r="D959" s="39"/>
      <c r="E959" s="922">
        <v>0</v>
      </c>
      <c r="F959" s="31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13">
        <f>-Inputs!T2188</f>
        <v>0</v>
      </c>
      <c r="U959" s="13">
        <f>-Inputs!U2188</f>
        <v>0</v>
      </c>
      <c r="V959" s="13">
        <f>-Inputs!V2188</f>
        <v>0</v>
      </c>
      <c r="W959" s="13">
        <f>-Inputs!W2188</f>
        <v>0</v>
      </c>
      <c r="X959" s="13">
        <f>-Inputs!X2188</f>
        <v>0</v>
      </c>
      <c r="Y959" s="13">
        <f>-Inputs!Y2188</f>
        <v>0</v>
      </c>
      <c r="Z959" s="13">
        <f>-Inputs!Z2188</f>
        <v>0</v>
      </c>
      <c r="AA959" s="13">
        <f>-Inputs!AA2188</f>
        <v>0</v>
      </c>
      <c r="AB959" s="13">
        <f>-Inputs!AB2188</f>
        <v>0</v>
      </c>
      <c r="AC959" s="526">
        <f t="shared" si="722"/>
        <v>0</v>
      </c>
      <c r="AD959" s="13">
        <f>-Inputs!AD2188</f>
        <v>0</v>
      </c>
      <c r="AE959" s="13">
        <f>-Inputs!AE2188</f>
        <v>0</v>
      </c>
      <c r="AF959" s="13">
        <f>-Inputs!AF2188</f>
        <v>0</v>
      </c>
      <c r="AG959" s="13">
        <f>-Inputs!AG2188</f>
        <v>0</v>
      </c>
      <c r="AH959" s="13">
        <f>-Inputs!AH2188</f>
        <v>0</v>
      </c>
      <c r="AI959" s="13">
        <f>-Inputs!AI2188</f>
        <v>0</v>
      </c>
      <c r="AJ959" s="13">
        <f>-Inputs!AJ2188</f>
        <v>0</v>
      </c>
      <c r="AK959" s="13">
        <f>-Inputs!AK2188</f>
        <v>0</v>
      </c>
      <c r="AL959" s="13">
        <f>-Inputs!AL2188</f>
        <v>0</v>
      </c>
      <c r="AM959" s="13">
        <f>-Inputs!AM2188</f>
        <v>0</v>
      </c>
    </row>
    <row r="960" spans="1:39" outlineLevel="2">
      <c r="A960" s="11">
        <f>ROW()</f>
        <v>960</v>
      </c>
      <c r="C960" s="6" t="s">
        <v>655</v>
      </c>
      <c r="D960" s="39"/>
      <c r="E960" s="922"/>
      <c r="F960" s="31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13"/>
      <c r="U960" s="13"/>
      <c r="V960" s="13"/>
      <c r="W960" s="13"/>
      <c r="X960" s="13"/>
      <c r="Y960" s="13"/>
      <c r="Z960" s="13"/>
      <c r="AA960" s="13"/>
      <c r="AB960" s="13"/>
      <c r="AC960" s="526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</row>
    <row r="961" spans="1:39" outlineLevel="2">
      <c r="A961" s="11">
        <f>ROW()</f>
        <v>961</v>
      </c>
      <c r="C961" s="6" t="s">
        <v>656</v>
      </c>
      <c r="D961" s="39"/>
      <c r="E961" s="922"/>
      <c r="F961" s="31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13"/>
      <c r="U961" s="13"/>
      <c r="V961" s="13"/>
      <c r="W961" s="13"/>
      <c r="X961" s="13"/>
      <c r="Y961" s="13"/>
      <c r="Z961" s="13"/>
      <c r="AA961" s="13"/>
      <c r="AB961" s="13"/>
      <c r="AC961" s="526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</row>
    <row r="962" spans="1:39" outlineLevel="2">
      <c r="A962" s="11">
        <f>ROW()</f>
        <v>962</v>
      </c>
      <c r="C962" s="6" t="s">
        <v>667</v>
      </c>
      <c r="D962" s="39"/>
      <c r="E962" s="922"/>
      <c r="F962" s="31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13"/>
      <c r="U962" s="13"/>
      <c r="V962" s="13"/>
      <c r="W962" s="13"/>
      <c r="X962" s="13"/>
      <c r="Y962" s="13"/>
      <c r="Z962" s="13"/>
      <c r="AA962" s="13"/>
      <c r="AB962" s="13"/>
      <c r="AC962" s="526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</row>
    <row r="963" spans="1:39" outlineLevel="2">
      <c r="A963" s="11">
        <f>ROW()</f>
        <v>963</v>
      </c>
      <c r="C963" s="6" t="s">
        <v>212</v>
      </c>
      <c r="D963" s="39"/>
      <c r="E963" s="922">
        <v>0</v>
      </c>
      <c r="F963" s="31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13">
        <f>-Inputs!T2192</f>
        <v>0</v>
      </c>
      <c r="U963" s="13">
        <f>-Inputs!U2192</f>
        <v>0</v>
      </c>
      <c r="V963" s="13">
        <f>-Inputs!V2192</f>
        <v>0</v>
      </c>
      <c r="W963" s="13">
        <f>-Inputs!W2192</f>
        <v>0</v>
      </c>
      <c r="X963" s="13">
        <f>-Inputs!X2192</f>
        <v>0</v>
      </c>
      <c r="Y963" s="13">
        <f>-Inputs!Y2192</f>
        <v>0</v>
      </c>
      <c r="Z963" s="13">
        <f>-Inputs!Z2192</f>
        <v>0</v>
      </c>
      <c r="AA963" s="13">
        <f>-Inputs!AA2192</f>
        <v>0</v>
      </c>
      <c r="AB963" s="13">
        <f>-Inputs!AB2192</f>
        <v>0</v>
      </c>
      <c r="AC963" s="526">
        <f t="shared" si="722"/>
        <v>0</v>
      </c>
      <c r="AD963" s="13">
        <f>-Inputs!AD2192</f>
        <v>0</v>
      </c>
      <c r="AE963" s="13">
        <f>-Inputs!AE2192</f>
        <v>0</v>
      </c>
      <c r="AF963" s="13">
        <f>-Inputs!AF2192</f>
        <v>0</v>
      </c>
      <c r="AG963" s="13">
        <f>-Inputs!AG2192</f>
        <v>0</v>
      </c>
      <c r="AH963" s="13">
        <f>-Inputs!AH2192</f>
        <v>0</v>
      </c>
      <c r="AI963" s="13">
        <f>-Inputs!AI2192</f>
        <v>0</v>
      </c>
      <c r="AJ963" s="13">
        <f>-Inputs!AJ2192</f>
        <v>0</v>
      </c>
      <c r="AK963" s="13">
        <f>-Inputs!AK2192</f>
        <v>0</v>
      </c>
      <c r="AL963" s="13">
        <f>-Inputs!AL2192</f>
        <v>0</v>
      </c>
      <c r="AM963" s="13">
        <f>-Inputs!AM2192</f>
        <v>0</v>
      </c>
    </row>
    <row r="964" spans="1:39" outlineLevel="2">
      <c r="A964" s="11">
        <f>ROW()</f>
        <v>964</v>
      </c>
      <c r="C964" s="30" t="s">
        <v>362</v>
      </c>
      <c r="D964" s="90"/>
      <c r="E964" s="925">
        <v>0</v>
      </c>
      <c r="F964" s="90"/>
      <c r="G964" s="90"/>
      <c r="H964" s="90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13">
        <f>-Inputs!T2193</f>
        <v>0</v>
      </c>
      <c r="U964" s="13">
        <f>-Inputs!U2193</f>
        <v>0</v>
      </c>
      <c r="V964" s="13">
        <f>-Inputs!V2193</f>
        <v>0</v>
      </c>
      <c r="W964" s="13">
        <f>-Inputs!W2193</f>
        <v>0</v>
      </c>
      <c r="X964" s="13">
        <f>-Inputs!X2193</f>
        <v>0</v>
      </c>
      <c r="Y964" s="13">
        <f>-Inputs!Y2193</f>
        <v>0</v>
      </c>
      <c r="Z964" s="13">
        <f>-Inputs!Z2193</f>
        <v>0</v>
      </c>
      <c r="AA964" s="13">
        <f>-Inputs!AA2193</f>
        <v>0</v>
      </c>
      <c r="AB964" s="13">
        <f>-Inputs!AB2193</f>
        <v>0</v>
      </c>
      <c r="AC964" s="527">
        <f t="shared" si="722"/>
        <v>0</v>
      </c>
      <c r="AD964" s="13">
        <f>-Inputs!AD2193</f>
        <v>0</v>
      </c>
      <c r="AE964" s="13">
        <f>-Inputs!AE2193</f>
        <v>0</v>
      </c>
      <c r="AF964" s="13">
        <f>-Inputs!AF2193</f>
        <v>0</v>
      </c>
      <c r="AG964" s="13">
        <f>-Inputs!AG2193</f>
        <v>0</v>
      </c>
      <c r="AH964" s="13">
        <f>-Inputs!AH2193</f>
        <v>0</v>
      </c>
      <c r="AI964" s="13">
        <f>-Inputs!AI2193</f>
        <v>0</v>
      </c>
      <c r="AJ964" s="13">
        <f>-Inputs!AJ2193</f>
        <v>0</v>
      </c>
      <c r="AK964" s="13">
        <f>-Inputs!AK2193</f>
        <v>0</v>
      </c>
      <c r="AL964" s="13">
        <f>-Inputs!AL2193</f>
        <v>0</v>
      </c>
      <c r="AM964" s="13">
        <f>-Inputs!AM2193</f>
        <v>0</v>
      </c>
    </row>
    <row r="965" spans="1:39" outlineLevel="2">
      <c r="A965" s="11">
        <f>ROW()</f>
        <v>965</v>
      </c>
      <c r="C965" s="6" t="s">
        <v>1</v>
      </c>
      <c r="D965" s="39"/>
      <c r="E965" s="39">
        <v>0</v>
      </c>
      <c r="F965" s="39"/>
      <c r="G965" s="39"/>
      <c r="H965" s="39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>
        <f t="shared" ref="T965:AG965" si="723">SUM(T952:T964)</f>
        <v>0</v>
      </c>
      <c r="U965" s="87">
        <f t="shared" si="723"/>
        <v>-9.5154471341599559E-2</v>
      </c>
      <c r="V965" s="87">
        <f t="shared" si="723"/>
        <v>0</v>
      </c>
      <c r="W965" s="87">
        <f t="shared" si="723"/>
        <v>0</v>
      </c>
      <c r="X965" s="87">
        <f t="shared" si="723"/>
        <v>0</v>
      </c>
      <c r="Y965" s="87">
        <f t="shared" si="723"/>
        <v>0</v>
      </c>
      <c r="Z965" s="87">
        <f t="shared" si="723"/>
        <v>0</v>
      </c>
      <c r="AA965" s="87">
        <f t="shared" si="723"/>
        <v>0</v>
      </c>
      <c r="AB965" s="87">
        <f t="shared" si="723"/>
        <v>0</v>
      </c>
      <c r="AC965" s="87">
        <f t="shared" si="723"/>
        <v>0</v>
      </c>
      <c r="AD965" s="414">
        <f t="shared" si="723"/>
        <v>0</v>
      </c>
      <c r="AE965" s="87">
        <f t="shared" si="723"/>
        <v>0</v>
      </c>
      <c r="AF965" s="87">
        <f t="shared" si="723"/>
        <v>0</v>
      </c>
      <c r="AG965" s="87">
        <f t="shared" si="723"/>
        <v>0</v>
      </c>
      <c r="AH965" s="87">
        <f t="shared" ref="AH965" si="724">SUM(AH952:AH964)</f>
        <v>0</v>
      </c>
      <c r="AI965" s="87">
        <f t="shared" ref="AI965:AL965" si="725">SUM(AI952:AI964)</f>
        <v>0</v>
      </c>
      <c r="AJ965" s="87">
        <f t="shared" si="725"/>
        <v>0</v>
      </c>
      <c r="AK965" s="87">
        <f t="shared" si="725"/>
        <v>0</v>
      </c>
      <c r="AL965" s="87">
        <f t="shared" si="725"/>
        <v>0</v>
      </c>
      <c r="AM965" s="87">
        <f t="shared" ref="AM965" si="726">SUM(AM952:AM964)</f>
        <v>0</v>
      </c>
    </row>
    <row r="966" spans="1:39" outlineLevel="2">
      <c r="A966" s="11">
        <f>ROW()</f>
        <v>966</v>
      </c>
      <c r="B966" s="343" t="s">
        <v>6</v>
      </c>
      <c r="D966" s="39"/>
      <c r="E966" s="39"/>
      <c r="G966" s="39"/>
      <c r="H966" s="39"/>
      <c r="I966" s="39"/>
      <c r="J966" s="39"/>
      <c r="K966" s="39"/>
      <c r="L966" s="39"/>
      <c r="M966" s="39"/>
    </row>
    <row r="967" spans="1:39" outlineLevel="2">
      <c r="A967" s="11">
        <f>ROW()</f>
        <v>967</v>
      </c>
      <c r="C967" s="6" t="s">
        <v>2</v>
      </c>
      <c r="D967" s="39"/>
      <c r="E967" s="922">
        <v>-0.15157027479346702</v>
      </c>
      <c r="G967" s="39"/>
      <c r="H967" s="39"/>
      <c r="I967" s="39"/>
      <c r="J967" s="39"/>
      <c r="K967" s="39"/>
      <c r="L967" s="39"/>
      <c r="M967" s="39"/>
      <c r="N967" s="13"/>
      <c r="O967" s="13">
        <f>-Inputs!O1366</f>
        <v>-0.1099506751839824</v>
      </c>
      <c r="P967" s="13">
        <f>-Inputs!P1366</f>
        <v>-0.1099506751839824</v>
      </c>
      <c r="Q967" s="13">
        <f>-Inputs!Q1366</f>
        <v>-0.1099506751839824</v>
      </c>
      <c r="R967" s="13">
        <f>-Inputs!R1366</f>
        <v>-0.1099506751839824</v>
      </c>
      <c r="S967" s="13">
        <f>-Inputs!S1366</f>
        <v>-0.1099506751839824</v>
      </c>
      <c r="T967" s="13">
        <f>-Inputs!T1366</f>
        <v>-0.18183215409818682</v>
      </c>
      <c r="U967" s="13">
        <f>-Inputs!U1366</f>
        <v>-0.18183215409818682</v>
      </c>
      <c r="V967" s="13">
        <f>-Inputs!V1366</f>
        <v>-0.18183215409818682</v>
      </c>
      <c r="W967" s="13">
        <f>-Inputs!W1366</f>
        <v>-0.18183215409818682</v>
      </c>
      <c r="X967" s="13">
        <f>-Inputs!X1366</f>
        <v>-0.18183215409818682</v>
      </c>
      <c r="Y967" s="13">
        <f>-Inputs!Y1366</f>
        <v>-0.18183215409818684</v>
      </c>
      <c r="Z967" s="13">
        <f>-Inputs!Z1366</f>
        <v>-0.18183215409818682</v>
      </c>
      <c r="AA967" s="13">
        <f>-Inputs!AA1366</f>
        <v>-0.18183215409818682</v>
      </c>
      <c r="AB967" s="13">
        <f>-Inputs!AB1366</f>
        <v>-0.18183215409818676</v>
      </c>
      <c r="AC967" s="526">
        <f t="shared" ref="AC967:AC979" si="727">$E967*$E$51</f>
        <v>-0.18183215409818679</v>
      </c>
      <c r="AD967" s="13">
        <f>-Inputs!AD1366</f>
        <v>-0.23811353512857775</v>
      </c>
      <c r="AE967" s="13">
        <f>-Inputs!AE1366</f>
        <v>-0.2381135351285778</v>
      </c>
      <c r="AF967" s="13">
        <f>-Inputs!AF1366</f>
        <v>-0.2381135351285778</v>
      </c>
      <c r="AG967" s="13">
        <f>-Inputs!AG1366</f>
        <v>-0.2381135351285778</v>
      </c>
      <c r="AH967" s="13">
        <f>-Inputs!AH1366</f>
        <v>-0.23811353512857775</v>
      </c>
      <c r="AI967" s="9">
        <f t="shared" ref="AI967:AM967" si="728">-IF(AI907=0,0,IF(AI922&lt;0,AI922,IF(AI907=0,AI922,MIN((AI922/AI907)*(AI922&gt;0),AI922,-AH967))))</f>
        <v>-0.23811353512857775</v>
      </c>
      <c r="AJ967" s="9">
        <f t="shared" si="728"/>
        <v>-0.23811353512857775</v>
      </c>
      <c r="AK967" s="9">
        <f t="shared" si="728"/>
        <v>-0.23811353512857772</v>
      </c>
      <c r="AL967" s="9">
        <f t="shared" si="728"/>
        <v>-0.23811353512857772</v>
      </c>
      <c r="AM967" s="9">
        <f t="shared" si="728"/>
        <v>-0.23811353512857769</v>
      </c>
    </row>
    <row r="968" spans="1:39" outlineLevel="2">
      <c r="A968" s="11">
        <f>ROW()</f>
        <v>968</v>
      </c>
      <c r="C968" s="6" t="s">
        <v>3</v>
      </c>
      <c r="D968" s="39"/>
      <c r="E968" s="922">
        <v>-2.2392274596060986</v>
      </c>
      <c r="G968" s="39"/>
      <c r="H968" s="39"/>
      <c r="I968" s="39"/>
      <c r="J968" s="39"/>
      <c r="K968" s="39"/>
      <c r="L968" s="39"/>
      <c r="M968" s="39"/>
      <c r="N968" s="13"/>
      <c r="O968" s="13">
        <f>-Inputs!O1367</f>
        <v>-0.11215247185190573</v>
      </c>
      <c r="P968" s="13">
        <f>-Inputs!P1367</f>
        <v>-0.11215247185190573</v>
      </c>
      <c r="Q968" s="13">
        <f>-Inputs!Q1367</f>
        <v>-0.11215247185190573</v>
      </c>
      <c r="R968" s="13">
        <f>-Inputs!R1367</f>
        <v>-0.11215247185190573</v>
      </c>
      <c r="S968" s="13">
        <f>-Inputs!S1367</f>
        <v>-0.11215247185190573</v>
      </c>
      <c r="T968" s="13">
        <f>-Inputs!T1367</f>
        <v>-2.7207787340690772</v>
      </c>
      <c r="U968" s="13">
        <f>-Inputs!U1367</f>
        <v>-2.7207787340690772</v>
      </c>
      <c r="V968" s="13">
        <f>-Inputs!V1367</f>
        <v>-2.7207787340690768</v>
      </c>
      <c r="W968" s="13">
        <f>-Inputs!W1367</f>
        <v>-2.7207787340690763</v>
      </c>
      <c r="X968" s="13">
        <f>-Inputs!X1367</f>
        <v>-2.7207787340690763</v>
      </c>
      <c r="Y968" s="13">
        <f>-Inputs!Y1367</f>
        <v>-2.7207787340690763</v>
      </c>
      <c r="Z968" s="13">
        <f>-Inputs!Z1367</f>
        <v>-2.7207787340690763</v>
      </c>
      <c r="AA968" s="13">
        <f>-Inputs!AA1367</f>
        <v>-2.7207787340690763</v>
      </c>
      <c r="AB968" s="13">
        <f>-Inputs!AB1367</f>
        <v>-2.7207787340690763</v>
      </c>
      <c r="AC968" s="526">
        <f t="shared" si="727"/>
        <v>-2.6863021331247001</v>
      </c>
      <c r="AD968" s="13">
        <f>-Inputs!AD1367</f>
        <v>-2.6863021331246992</v>
      </c>
      <c r="AE968" s="13">
        <f>-Inputs!AE1367</f>
        <v>-2.6863021331246992</v>
      </c>
      <c r="AF968" s="13">
        <f>-Inputs!AF1367</f>
        <v>-2.6863021331246992</v>
      </c>
      <c r="AG968" s="13">
        <f>-Inputs!AG1367</f>
        <v>-2.6863021331246992</v>
      </c>
      <c r="AH968" s="13">
        <f>-Inputs!AH1367</f>
        <v>-2.6863021331246992</v>
      </c>
      <c r="AI968" s="9">
        <f t="shared" ref="AI968:AM968" si="729">-IF(AI908=0,0,IF(AI923&lt;0,AI923,IF(AI908=0,AI923,MIN((AI923/AI908)*(AI923&gt;0),AI923,-AH968))))</f>
        <v>-2.6863021331246992</v>
      </c>
      <c r="AJ968" s="9">
        <f t="shared" si="729"/>
        <v>-2.6863021331246992</v>
      </c>
      <c r="AK968" s="9">
        <f t="shared" si="729"/>
        <v>-2.6863021331246992</v>
      </c>
      <c r="AL968" s="9">
        <f t="shared" si="729"/>
        <v>-2.6863021331246992</v>
      </c>
      <c r="AM968" s="9">
        <f t="shared" si="729"/>
        <v>-2.6863021331246992</v>
      </c>
    </row>
    <row r="969" spans="1:39" outlineLevel="2">
      <c r="A969" s="11">
        <f>ROW()</f>
        <v>969</v>
      </c>
      <c r="C969" s="6" t="s">
        <v>4</v>
      </c>
      <c r="D969" s="39"/>
      <c r="E969" s="922">
        <v>0</v>
      </c>
      <c r="G969" s="39"/>
      <c r="H969" s="39"/>
      <c r="I969" s="39"/>
      <c r="J969" s="39"/>
      <c r="K969" s="39"/>
      <c r="L969" s="39"/>
      <c r="M969" s="39"/>
      <c r="N969" s="13"/>
      <c r="O969" s="13">
        <f>-Inputs!O1368</f>
        <v>-3.8592000285864021E-2</v>
      </c>
      <c r="P969" s="13">
        <f>-Inputs!P1368</f>
        <v>-3.8592000285864021E-2</v>
      </c>
      <c r="Q969" s="13">
        <f>-Inputs!Q1368</f>
        <v>-3.8592000285864021E-2</v>
      </c>
      <c r="R969" s="13">
        <f>-Inputs!R1368</f>
        <v>-3.8592000285864021E-2</v>
      </c>
      <c r="S969" s="13">
        <f>-Inputs!S1368</f>
        <v>-3.8592000285864021E-2</v>
      </c>
      <c r="T969" s="13">
        <f>-Inputs!T1368</f>
        <v>0</v>
      </c>
      <c r="U969" s="13">
        <f>-Inputs!U1368</f>
        <v>0</v>
      </c>
      <c r="V969" s="13">
        <f>-Inputs!V1368</f>
        <v>0</v>
      </c>
      <c r="W969" s="13">
        <f>-Inputs!W1368</f>
        <v>0</v>
      </c>
      <c r="X969" s="13">
        <f>-Inputs!X1368</f>
        <v>0</v>
      </c>
      <c r="Y969" s="13">
        <f>-Inputs!Y1368</f>
        <v>0</v>
      </c>
      <c r="Z969" s="13">
        <f>-Inputs!Z1368</f>
        <v>0</v>
      </c>
      <c r="AA969" s="13">
        <f>-Inputs!AA1368</f>
        <v>0</v>
      </c>
      <c r="AB969" s="13">
        <f>-Inputs!AB1368</f>
        <v>0</v>
      </c>
      <c r="AC969" s="526">
        <f t="shared" si="727"/>
        <v>0</v>
      </c>
      <c r="AD969" s="13">
        <f>-Inputs!AD1368</f>
        <v>0</v>
      </c>
      <c r="AE969" s="13">
        <f>-Inputs!AE1368</f>
        <v>0</v>
      </c>
      <c r="AF969" s="13">
        <f>-Inputs!AF1368</f>
        <v>0</v>
      </c>
      <c r="AG969" s="13">
        <f>-Inputs!AG1368</f>
        <v>0</v>
      </c>
      <c r="AH969" s="13">
        <f>-Inputs!AH1368</f>
        <v>0</v>
      </c>
      <c r="AI969" s="9">
        <f t="shared" ref="AI969:AM969" si="730">-IF(AI909=0,0,IF(AI924&lt;0,AI924,IF(AI909=0,AI924,MIN((AI924/AI909)*(AI924&gt;0),AI924,-AH969))))</f>
        <v>0</v>
      </c>
      <c r="AJ969" s="9">
        <f t="shared" si="730"/>
        <v>0</v>
      </c>
      <c r="AK969" s="9">
        <f t="shared" si="730"/>
        <v>0</v>
      </c>
      <c r="AL969" s="9">
        <f t="shared" si="730"/>
        <v>0</v>
      </c>
      <c r="AM969" s="9">
        <f t="shared" si="730"/>
        <v>0</v>
      </c>
    </row>
    <row r="970" spans="1:39" outlineLevel="2">
      <c r="A970" s="11">
        <f>ROW()</f>
        <v>970</v>
      </c>
      <c r="C970" s="6" t="s">
        <v>5</v>
      </c>
      <c r="D970" s="39"/>
      <c r="E970" s="922">
        <v>-1.0138425226296812E-2</v>
      </c>
      <c r="G970" s="39"/>
      <c r="H970" s="39"/>
      <c r="I970" s="39"/>
      <c r="J970" s="39"/>
      <c r="K970" s="39"/>
      <c r="L970" s="39"/>
      <c r="M970" s="39"/>
      <c r="N970" s="13"/>
      <c r="O970" s="13">
        <f>-Inputs!O1369</f>
        <v>-0.22862836532989136</v>
      </c>
      <c r="P970" s="13">
        <f>-Inputs!P1369</f>
        <v>-0.22862836532989136</v>
      </c>
      <c r="Q970" s="13">
        <f>-Inputs!Q1369</f>
        <v>-0.22862836532989136</v>
      </c>
      <c r="R970" s="13">
        <f>-Inputs!R1369</f>
        <v>-0.22862836532989136</v>
      </c>
      <c r="S970" s="13">
        <f>-Inputs!S1369</f>
        <v>-0.22862836532989136</v>
      </c>
      <c r="T970" s="13">
        <f>-Inputs!T1369</f>
        <v>-0.18858388990382105</v>
      </c>
      <c r="U970" s="13">
        <f>-Inputs!U1369</f>
        <v>-0.18858388990382105</v>
      </c>
      <c r="V970" s="13">
        <f>-Inputs!V1369</f>
        <v>-0.18858388990382105</v>
      </c>
      <c r="W970" s="13">
        <f>-Inputs!W1369</f>
        <v>-0.18858388990382105</v>
      </c>
      <c r="X970" s="13">
        <f>-Inputs!X1369</f>
        <v>-0.18858388990382108</v>
      </c>
      <c r="Y970" s="13">
        <f>-Inputs!Y1369</f>
        <v>-0.18382616633674112</v>
      </c>
      <c r="Z970" s="13">
        <f>-Inputs!Z1369</f>
        <v>-0.18382616633674115</v>
      </c>
      <c r="AA970" s="13">
        <f>-Inputs!AA1369</f>
        <v>-0.18382616633674115</v>
      </c>
      <c r="AB970" s="13">
        <f>-Inputs!AB1369</f>
        <v>-0.18382616633674118</v>
      </c>
      <c r="AC970" s="526">
        <f t="shared" si="727"/>
        <v>-1.2162620280084128E-2</v>
      </c>
      <c r="AD970" s="13">
        <f>-Inputs!AD1369</f>
        <v>-0.18243930420126175</v>
      </c>
      <c r="AE970" s="13">
        <f>-Inputs!AE1369</f>
        <v>0</v>
      </c>
      <c r="AF970" s="13">
        <f>-Inputs!AF1369</f>
        <v>0</v>
      </c>
      <c r="AG970" s="13">
        <f>-Inputs!AG1369</f>
        <v>0</v>
      </c>
      <c r="AH970" s="13">
        <f>-Inputs!AH1369</f>
        <v>0</v>
      </c>
      <c r="AI970" s="9">
        <f t="shared" ref="AI970:AM970" si="731">-IF(AI910=0,0,IF(AI925&lt;0,AI925,IF(AI910=0,AI925,MIN((AI925/AI910)*(AI925&gt;0),AI925,-AH970))))</f>
        <v>0</v>
      </c>
      <c r="AJ970" s="9">
        <f t="shared" si="731"/>
        <v>0</v>
      </c>
      <c r="AK970" s="9">
        <f t="shared" si="731"/>
        <v>0</v>
      </c>
      <c r="AL970" s="9">
        <f t="shared" si="731"/>
        <v>0</v>
      </c>
      <c r="AM970" s="9">
        <f t="shared" si="731"/>
        <v>0</v>
      </c>
    </row>
    <row r="971" spans="1:39" outlineLevel="2">
      <c r="A971" s="11">
        <f>ROW()</f>
        <v>971</v>
      </c>
      <c r="C971" s="6" t="s">
        <v>473</v>
      </c>
      <c r="D971" s="39"/>
      <c r="E971" s="922">
        <v>-9.096255552333822E-2</v>
      </c>
      <c r="G971" s="39"/>
      <c r="H971" s="39"/>
      <c r="I971" s="39"/>
      <c r="J971" s="39"/>
      <c r="K971" s="39"/>
      <c r="L971" s="39"/>
      <c r="M971" s="39"/>
      <c r="N971" s="13"/>
      <c r="O971" s="13">
        <f>-Inputs!O1370</f>
        <v>0</v>
      </c>
      <c r="P971" s="13">
        <f>-Inputs!P1370</f>
        <v>0</v>
      </c>
      <c r="Q971" s="13">
        <f>-Inputs!Q1370</f>
        <v>0</v>
      </c>
      <c r="R971" s="13">
        <f>-Inputs!R1370</f>
        <v>0</v>
      </c>
      <c r="S971" s="13">
        <f>-Inputs!S1370</f>
        <v>0</v>
      </c>
      <c r="T971" s="13">
        <f>-Inputs!T1370</f>
        <v>0</v>
      </c>
      <c r="U971" s="13">
        <f>-Inputs!U1370</f>
        <v>0</v>
      </c>
      <c r="V971" s="13">
        <f>-Inputs!V1370</f>
        <v>0</v>
      </c>
      <c r="W971" s="13">
        <f>-Inputs!W1370</f>
        <v>0</v>
      </c>
      <c r="X971" s="13">
        <f>-Inputs!X1370</f>
        <v>0</v>
      </c>
      <c r="Y971" s="13">
        <f>-Inputs!Y1370</f>
        <v>0</v>
      </c>
      <c r="Z971" s="13">
        <f>-Inputs!Z1370</f>
        <v>0</v>
      </c>
      <c r="AA971" s="13">
        <f>-Inputs!AA1370</f>
        <v>0</v>
      </c>
      <c r="AB971" s="13">
        <f>-Inputs!AB1370</f>
        <v>0</v>
      </c>
      <c r="AC971" s="526">
        <f t="shared" si="727"/>
        <v>-0.109123754216466</v>
      </c>
      <c r="AD971" s="13">
        <f>-Inputs!AD1370</f>
        <v>-1.6368563132469889</v>
      </c>
      <c r="AE971" s="13">
        <f>-Inputs!AE1370</f>
        <v>0</v>
      </c>
      <c r="AF971" s="13">
        <f>-Inputs!AF1370</f>
        <v>0</v>
      </c>
      <c r="AG971" s="13">
        <f>-Inputs!AG1370</f>
        <v>0</v>
      </c>
      <c r="AH971" s="13">
        <f>-Inputs!AH1370</f>
        <v>0</v>
      </c>
      <c r="AI971" s="9">
        <f t="shared" ref="AI971:AM971" si="732">-IF(AI911=0,0,IF(AI926&lt;0,AI926,IF(AI911=0,AI926,MIN((AI926/AI911)*(AI926&gt;0),AI926,-AH971))))</f>
        <v>0</v>
      </c>
      <c r="AJ971" s="9">
        <f t="shared" si="732"/>
        <v>0</v>
      </c>
      <c r="AK971" s="9">
        <f t="shared" si="732"/>
        <v>0</v>
      </c>
      <c r="AL971" s="9">
        <f t="shared" si="732"/>
        <v>0</v>
      </c>
      <c r="AM971" s="9">
        <f t="shared" si="732"/>
        <v>0</v>
      </c>
    </row>
    <row r="972" spans="1:39" outlineLevel="2">
      <c r="A972" s="11">
        <f>ROW()</f>
        <v>972</v>
      </c>
      <c r="C972" s="6" t="s">
        <v>474</v>
      </c>
      <c r="D972" s="39"/>
      <c r="E972" s="922">
        <v>0</v>
      </c>
      <c r="G972" s="39"/>
      <c r="H972" s="39"/>
      <c r="I972" s="39"/>
      <c r="J972" s="39"/>
      <c r="K972" s="39"/>
      <c r="L972" s="39"/>
      <c r="M972" s="39"/>
      <c r="N972" s="13"/>
      <c r="O972" s="13">
        <f>-Inputs!O1371</f>
        <v>0</v>
      </c>
      <c r="P972" s="13">
        <f>-Inputs!P1371</f>
        <v>0</v>
      </c>
      <c r="Q972" s="13">
        <f>-Inputs!Q1371</f>
        <v>0</v>
      </c>
      <c r="R972" s="13">
        <f>-Inputs!R1371</f>
        <v>0</v>
      </c>
      <c r="S972" s="13">
        <f>-Inputs!S1371</f>
        <v>0</v>
      </c>
      <c r="T972" s="13">
        <f>-Inputs!T1371</f>
        <v>0</v>
      </c>
      <c r="U972" s="13">
        <f>-Inputs!U1371</f>
        <v>0</v>
      </c>
      <c r="V972" s="13">
        <f>-Inputs!V1371</f>
        <v>0</v>
      </c>
      <c r="W972" s="13">
        <f>-Inputs!W1371</f>
        <v>0</v>
      </c>
      <c r="X972" s="13">
        <f>-Inputs!X1371</f>
        <v>0</v>
      </c>
      <c r="Y972" s="13">
        <f>-Inputs!Y1371</f>
        <v>0</v>
      </c>
      <c r="Z972" s="13">
        <f>-Inputs!Z1371</f>
        <v>0</v>
      </c>
      <c r="AA972" s="13">
        <f>-Inputs!AA1371</f>
        <v>0</v>
      </c>
      <c r="AB972" s="13">
        <f>-Inputs!AB1371</f>
        <v>0</v>
      </c>
      <c r="AC972" s="526">
        <f t="shared" si="727"/>
        <v>0</v>
      </c>
      <c r="AD972" s="13">
        <f>-Inputs!AD1371</f>
        <v>0</v>
      </c>
      <c r="AE972" s="13">
        <f>-Inputs!AE1371</f>
        <v>0</v>
      </c>
      <c r="AF972" s="13">
        <f>-Inputs!AF1371</f>
        <v>0</v>
      </c>
      <c r="AG972" s="13">
        <f>-Inputs!AG1371</f>
        <v>0</v>
      </c>
      <c r="AH972" s="13">
        <f>-Inputs!AH1371</f>
        <v>0</v>
      </c>
      <c r="AI972" s="9">
        <f t="shared" ref="AI972:AM972" si="733">-IF(AI912=0,0,IF(AI927&lt;0,AI927,IF(AI912=0,AI927,MIN((AI927/AI912)*(AI927&gt;0),AI927,-AH972))))</f>
        <v>0</v>
      </c>
      <c r="AJ972" s="9">
        <f t="shared" si="733"/>
        <v>0</v>
      </c>
      <c r="AK972" s="9">
        <f t="shared" si="733"/>
        <v>0</v>
      </c>
      <c r="AL972" s="9">
        <f t="shared" si="733"/>
        <v>0</v>
      </c>
      <c r="AM972" s="9">
        <f t="shared" si="733"/>
        <v>0</v>
      </c>
    </row>
    <row r="973" spans="1:39" outlineLevel="2">
      <c r="A973" s="11">
        <f>ROW()</f>
        <v>973</v>
      </c>
      <c r="C973" s="6" t="s">
        <v>477</v>
      </c>
      <c r="D973" s="39"/>
      <c r="E973" s="922">
        <v>-8.0870192550693873E-2</v>
      </c>
      <c r="G973" s="39"/>
      <c r="H973" s="39"/>
      <c r="I973" s="39"/>
      <c r="J973" s="39"/>
      <c r="K973" s="39"/>
      <c r="L973" s="39"/>
      <c r="M973" s="39"/>
      <c r="N973" s="13"/>
      <c r="O973" s="13">
        <f>-Inputs!O1372</f>
        <v>0</v>
      </c>
      <c r="P973" s="13">
        <f>-Inputs!P1372</f>
        <v>0</v>
      </c>
      <c r="Q973" s="13">
        <f>-Inputs!Q1372</f>
        <v>0</v>
      </c>
      <c r="R973" s="13">
        <f>-Inputs!R1372</f>
        <v>0</v>
      </c>
      <c r="S973" s="13">
        <f>-Inputs!S1372</f>
        <v>0</v>
      </c>
      <c r="T973" s="13">
        <f>-Inputs!T1372</f>
        <v>0</v>
      </c>
      <c r="U973" s="13">
        <f>-Inputs!U1372</f>
        <v>0</v>
      </c>
      <c r="V973" s="13">
        <f>-Inputs!V1372</f>
        <v>0</v>
      </c>
      <c r="W973" s="13">
        <f>-Inputs!W1372</f>
        <v>0</v>
      </c>
      <c r="X973" s="13">
        <f>-Inputs!X1372</f>
        <v>0</v>
      </c>
      <c r="Y973" s="13">
        <f>-Inputs!Y1372</f>
        <v>0</v>
      </c>
      <c r="Z973" s="13">
        <f>-Inputs!Z1372</f>
        <v>0</v>
      </c>
      <c r="AA973" s="13">
        <f>-Inputs!AA1372</f>
        <v>0</v>
      </c>
      <c r="AB973" s="13">
        <f>-Inputs!AB1372</f>
        <v>0</v>
      </c>
      <c r="AC973" s="526">
        <f t="shared" si="727"/>
        <v>-9.7016392784567348E-2</v>
      </c>
      <c r="AD973" s="13">
        <f>-Inputs!AD1372</f>
        <v>-1.4552458917685089</v>
      </c>
      <c r="AE973" s="13">
        <f>-Inputs!AE1372</f>
        <v>0</v>
      </c>
      <c r="AF973" s="13">
        <f>-Inputs!AF1372</f>
        <v>0</v>
      </c>
      <c r="AG973" s="13">
        <f>-Inputs!AG1372</f>
        <v>0</v>
      </c>
      <c r="AH973" s="13">
        <f>-Inputs!AH1372</f>
        <v>0</v>
      </c>
      <c r="AI973" s="9">
        <f t="shared" ref="AI973:AM973" si="734">-IF(AI913=0,0,IF(AI928&lt;0,AI928,IF(AI913=0,AI928,MIN((AI928/AI913)*(AI928&gt;0),AI928,-AH973))))</f>
        <v>0</v>
      </c>
      <c r="AJ973" s="9">
        <f t="shared" si="734"/>
        <v>0</v>
      </c>
      <c r="AK973" s="9">
        <f t="shared" si="734"/>
        <v>0</v>
      </c>
      <c r="AL973" s="9">
        <f t="shared" si="734"/>
        <v>0</v>
      </c>
      <c r="AM973" s="9">
        <f t="shared" si="734"/>
        <v>0</v>
      </c>
    </row>
    <row r="974" spans="1:39" outlineLevel="2">
      <c r="A974" s="11">
        <f>ROW()</f>
        <v>974</v>
      </c>
      <c r="C974" s="6" t="s">
        <v>511</v>
      </c>
      <c r="D974" s="39"/>
      <c r="E974" s="922">
        <v>0</v>
      </c>
      <c r="G974" s="39"/>
      <c r="H974" s="39"/>
      <c r="I974" s="39"/>
      <c r="J974" s="39"/>
      <c r="K974" s="39"/>
      <c r="L974" s="39"/>
      <c r="M974" s="39"/>
      <c r="N974" s="13"/>
      <c r="O974" s="13">
        <f>-Inputs!O1373</f>
        <v>0</v>
      </c>
      <c r="P974" s="13">
        <f>-Inputs!P1373</f>
        <v>0</v>
      </c>
      <c r="Q974" s="13">
        <f>-Inputs!Q1373</f>
        <v>0</v>
      </c>
      <c r="R974" s="13">
        <f>-Inputs!R1373</f>
        <v>0</v>
      </c>
      <c r="S974" s="13">
        <f>-Inputs!S1373</f>
        <v>0</v>
      </c>
      <c r="T974" s="13">
        <f>-Inputs!T1373</f>
        <v>0</v>
      </c>
      <c r="U974" s="13">
        <f>-Inputs!U1373</f>
        <v>0</v>
      </c>
      <c r="V974" s="13">
        <f>-Inputs!V1373</f>
        <v>0</v>
      </c>
      <c r="W974" s="13">
        <f>-Inputs!W1373</f>
        <v>0</v>
      </c>
      <c r="X974" s="13">
        <f>-Inputs!X1373</f>
        <v>0</v>
      </c>
      <c r="Y974" s="13">
        <f>-Inputs!Y1373</f>
        <v>0</v>
      </c>
      <c r="Z974" s="13">
        <f>-Inputs!Z1373</f>
        <v>0</v>
      </c>
      <c r="AA974" s="13">
        <f>-Inputs!AA1373</f>
        <v>0</v>
      </c>
      <c r="AB974" s="13">
        <f>-Inputs!AB1373</f>
        <v>0</v>
      </c>
      <c r="AC974" s="526">
        <f t="shared" si="727"/>
        <v>0</v>
      </c>
      <c r="AD974" s="13">
        <f>-Inputs!AD1373</f>
        <v>0</v>
      </c>
      <c r="AE974" s="13">
        <f>-Inputs!AE1373</f>
        <v>0</v>
      </c>
      <c r="AF974" s="13">
        <f>-Inputs!AF1373</f>
        <v>0</v>
      </c>
      <c r="AG974" s="13">
        <f>-Inputs!AG1373</f>
        <v>0</v>
      </c>
      <c r="AH974" s="13">
        <f>-Inputs!AH1373</f>
        <v>0</v>
      </c>
      <c r="AI974" s="9">
        <f t="shared" ref="AI974:AM974" si="735">-IF(AI914=0,0,IF(AI929&lt;0,AI929,IF(AI914=0,AI929,MIN((AI929/AI914)*(AI929&gt;0),AI929,-AH974))))</f>
        <v>0</v>
      </c>
      <c r="AJ974" s="9">
        <f t="shared" si="735"/>
        <v>0</v>
      </c>
      <c r="AK974" s="9">
        <f t="shared" si="735"/>
        <v>0</v>
      </c>
      <c r="AL974" s="9">
        <f t="shared" si="735"/>
        <v>0</v>
      </c>
      <c r="AM974" s="9">
        <f t="shared" si="735"/>
        <v>0</v>
      </c>
    </row>
    <row r="975" spans="1:39" outlineLevel="2">
      <c r="A975" s="11">
        <f>ROW()</f>
        <v>975</v>
      </c>
      <c r="C975" s="6" t="s">
        <v>655</v>
      </c>
      <c r="D975" s="39"/>
      <c r="E975" s="922"/>
      <c r="G975" s="39"/>
      <c r="H975" s="39"/>
      <c r="I975" s="39"/>
      <c r="J975" s="39"/>
      <c r="K975" s="39"/>
      <c r="L975" s="39"/>
      <c r="M975" s="39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526"/>
      <c r="AD975" s="13"/>
      <c r="AE975" s="13"/>
      <c r="AF975" s="13"/>
      <c r="AG975" s="13"/>
      <c r="AH975" s="13"/>
      <c r="AI975" s="9">
        <f t="shared" ref="AI975:AM975" si="736">-IF(AI915=0,AI930,IF(AI930&lt;0,AI930,IF(AI915=0,AI930,MIN((AI930/AI915)*(AI930&gt;0),AI930))))</f>
        <v>0</v>
      </c>
      <c r="AJ975" s="9">
        <f t="shared" si="736"/>
        <v>0</v>
      </c>
      <c r="AK975" s="9">
        <f t="shared" si="736"/>
        <v>0</v>
      </c>
      <c r="AL975" s="9">
        <f t="shared" si="736"/>
        <v>0</v>
      </c>
      <c r="AM975" s="9">
        <f t="shared" si="736"/>
        <v>0</v>
      </c>
    </row>
    <row r="976" spans="1:39" outlineLevel="2">
      <c r="A976" s="11">
        <f>ROW()</f>
        <v>976</v>
      </c>
      <c r="C976" s="6" t="s">
        <v>656</v>
      </c>
      <c r="D976" s="39"/>
      <c r="E976" s="922"/>
      <c r="G976" s="39"/>
      <c r="H976" s="39"/>
      <c r="I976" s="39"/>
      <c r="J976" s="39"/>
      <c r="K976" s="39"/>
      <c r="L976" s="39"/>
      <c r="M976" s="39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526"/>
      <c r="AD976" s="13"/>
      <c r="AE976" s="13"/>
      <c r="AF976" s="13"/>
      <c r="AG976" s="13"/>
      <c r="AH976" s="13"/>
      <c r="AI976" s="9"/>
      <c r="AJ976" s="9"/>
      <c r="AK976" s="9"/>
      <c r="AL976" s="9"/>
      <c r="AM976" s="9"/>
    </row>
    <row r="977" spans="1:39" outlineLevel="2">
      <c r="A977" s="11">
        <f>ROW()</f>
        <v>977</v>
      </c>
      <c r="C977" s="6" t="s">
        <v>667</v>
      </c>
      <c r="D977" s="39"/>
      <c r="E977" s="922"/>
      <c r="G977" s="39"/>
      <c r="H977" s="39"/>
      <c r="I977" s="39"/>
      <c r="J977" s="39"/>
      <c r="K977" s="39"/>
      <c r="L977" s="39"/>
      <c r="M977" s="39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526"/>
      <c r="AD977" s="13"/>
      <c r="AE977" s="13"/>
      <c r="AF977" s="13"/>
      <c r="AG977" s="13"/>
      <c r="AH977" s="13"/>
      <c r="AI977" s="9"/>
      <c r="AJ977" s="9"/>
      <c r="AK977" s="9"/>
      <c r="AL977" s="9"/>
      <c r="AM977" s="9"/>
    </row>
    <row r="978" spans="1:39" outlineLevel="2">
      <c r="A978" s="11">
        <f>ROW()</f>
        <v>978</v>
      </c>
      <c r="C978" s="6" t="s">
        <v>212</v>
      </c>
      <c r="D978" s="39"/>
      <c r="E978" s="922">
        <v>0</v>
      </c>
      <c r="G978" s="39"/>
      <c r="H978" s="39"/>
      <c r="I978" s="39"/>
      <c r="J978" s="39"/>
      <c r="K978" s="39"/>
      <c r="L978" s="39"/>
      <c r="M978" s="39"/>
      <c r="N978" s="13"/>
      <c r="O978" s="13">
        <f>-Inputs!O1377</f>
        <v>0</v>
      </c>
      <c r="P978" s="13">
        <f>-Inputs!P1377</f>
        <v>0</v>
      </c>
      <c r="Q978" s="13">
        <f>-Inputs!Q1377</f>
        <v>0</v>
      </c>
      <c r="R978" s="13">
        <f>-Inputs!R1377</f>
        <v>0</v>
      </c>
      <c r="S978" s="13">
        <f>-Inputs!S1377</f>
        <v>0</v>
      </c>
      <c r="T978" s="13">
        <f>-Inputs!T1377</f>
        <v>0</v>
      </c>
      <c r="U978" s="13">
        <f>-Inputs!U1377</f>
        <v>0</v>
      </c>
      <c r="V978" s="13">
        <f>-Inputs!V1377</f>
        <v>0</v>
      </c>
      <c r="W978" s="13">
        <f>-Inputs!W1377</f>
        <v>0</v>
      </c>
      <c r="X978" s="13">
        <f>-Inputs!X1377</f>
        <v>0</v>
      </c>
      <c r="Y978" s="13">
        <f>-Inputs!Y1377</f>
        <v>0</v>
      </c>
      <c r="Z978" s="13">
        <f>-Inputs!Z1377</f>
        <v>0</v>
      </c>
      <c r="AA978" s="13">
        <f>-Inputs!AA1377</f>
        <v>0</v>
      </c>
      <c r="AB978" s="13">
        <f>-Inputs!AB1377</f>
        <v>0</v>
      </c>
      <c r="AC978" s="526">
        <f t="shared" si="727"/>
        <v>0</v>
      </c>
      <c r="AD978" s="13">
        <f>-Inputs!AD1377</f>
        <v>0</v>
      </c>
      <c r="AE978" s="13">
        <f>-Inputs!AE1377</f>
        <v>0</v>
      </c>
      <c r="AF978" s="13">
        <f>-Inputs!AF1377</f>
        <v>0</v>
      </c>
      <c r="AG978" s="13">
        <f>-Inputs!AG1377</f>
        <v>0</v>
      </c>
      <c r="AH978" s="13">
        <f>-Inputs!AH1377</f>
        <v>0</v>
      </c>
      <c r="AI978" s="531">
        <v>0</v>
      </c>
      <c r="AJ978" s="531">
        <v>0</v>
      </c>
      <c r="AK978" s="531">
        <v>0</v>
      </c>
      <c r="AL978" s="531">
        <v>0</v>
      </c>
      <c r="AM978" s="531">
        <v>0</v>
      </c>
    </row>
    <row r="979" spans="1:39" outlineLevel="2">
      <c r="A979" s="11">
        <f>ROW()</f>
        <v>979</v>
      </c>
      <c r="C979" s="30" t="s">
        <v>362</v>
      </c>
      <c r="D979" s="90"/>
      <c r="E979" s="925">
        <v>0</v>
      </c>
      <c r="F979" s="90"/>
      <c r="G979" s="90"/>
      <c r="H979" s="90"/>
      <c r="I979" s="90"/>
      <c r="J979" s="90"/>
      <c r="K979" s="90"/>
      <c r="L979" s="90"/>
      <c r="M979" s="90"/>
      <c r="N979" s="14"/>
      <c r="O979" s="14">
        <f>-Inputs!O1378</f>
        <v>0</v>
      </c>
      <c r="P979" s="14">
        <f>-Inputs!P1378</f>
        <v>0</v>
      </c>
      <c r="Q979" s="14">
        <f>-Inputs!Q1378</f>
        <v>0</v>
      </c>
      <c r="R979" s="14">
        <f>-Inputs!R1378</f>
        <v>0</v>
      </c>
      <c r="S979" s="14">
        <f>-Inputs!S1378</f>
        <v>0</v>
      </c>
      <c r="T979" s="14">
        <f>-Inputs!T1378</f>
        <v>0</v>
      </c>
      <c r="U979" s="14">
        <f>-Inputs!U1378</f>
        <v>0</v>
      </c>
      <c r="V979" s="14">
        <f>-Inputs!V1378</f>
        <v>0</v>
      </c>
      <c r="W979" s="14">
        <f>-Inputs!W1378</f>
        <v>0</v>
      </c>
      <c r="X979" s="14">
        <f>-Inputs!X1378</f>
        <v>0</v>
      </c>
      <c r="Y979" s="14">
        <f>-Inputs!Y1378</f>
        <v>0</v>
      </c>
      <c r="Z979" s="14">
        <f>-Inputs!Z1378</f>
        <v>0</v>
      </c>
      <c r="AA979" s="14">
        <f>-Inputs!AA1378</f>
        <v>0</v>
      </c>
      <c r="AB979" s="14">
        <f>-Inputs!AB1378</f>
        <v>0</v>
      </c>
      <c r="AC979" s="527">
        <f t="shared" si="727"/>
        <v>0</v>
      </c>
      <c r="AD979" s="14">
        <f>-Inputs!AD1378</f>
        <v>0</v>
      </c>
      <c r="AE979" s="14">
        <f>-Inputs!AE1378</f>
        <v>0</v>
      </c>
      <c r="AF979" s="14">
        <f>-Inputs!AF1378</f>
        <v>0</v>
      </c>
      <c r="AG979" s="14">
        <f>-Inputs!AG1378</f>
        <v>0</v>
      </c>
      <c r="AH979" s="14">
        <f>-Inputs!AH1378</f>
        <v>0</v>
      </c>
      <c r="AI979" s="21">
        <f t="shared" ref="AI979:AM979" si="737">-IF(AI919=0,0,IF(AI934&lt;0,AI934,IF(AI919=0,AI934,MIN((AI934/AI919)*(AI934&gt;0),MIN(-AH979,AI934)))))</f>
        <v>0</v>
      </c>
      <c r="AJ979" s="21">
        <f t="shared" si="737"/>
        <v>0</v>
      </c>
      <c r="AK979" s="21">
        <f t="shared" si="737"/>
        <v>0</v>
      </c>
      <c r="AL979" s="21">
        <f t="shared" si="737"/>
        <v>0</v>
      </c>
      <c r="AM979" s="21">
        <f t="shared" si="737"/>
        <v>0</v>
      </c>
    </row>
    <row r="980" spans="1:39" outlineLevel="2">
      <c r="A980" s="11">
        <f>ROW()</f>
        <v>980</v>
      </c>
      <c r="C980" s="6" t="s">
        <v>1</v>
      </c>
      <c r="D980" s="39"/>
      <c r="E980" s="39">
        <v>-2.5727689076998947</v>
      </c>
      <c r="F980" s="39"/>
      <c r="G980" s="39"/>
      <c r="H980" s="39"/>
      <c r="I980" s="39"/>
      <c r="J980" s="39"/>
      <c r="K980" s="39"/>
      <c r="L980" s="39"/>
      <c r="M980" s="39"/>
      <c r="N980" s="9"/>
      <c r="O980" s="9">
        <f t="shared" ref="O980" si="738">SUM(O967:O979)</f>
        <v>-0.48932351265164353</v>
      </c>
      <c r="P980" s="9">
        <f t="shared" ref="P980:AI980" si="739">SUM(P967:P979)</f>
        <v>-0.48932351265164353</v>
      </c>
      <c r="Q980" s="9">
        <f t="shared" si="739"/>
        <v>-0.48932351265164353</v>
      </c>
      <c r="R980" s="9">
        <f t="shared" si="739"/>
        <v>-0.48932351265164353</v>
      </c>
      <c r="S980" s="9">
        <f t="shared" si="739"/>
        <v>-0.48932351265164353</v>
      </c>
      <c r="T980" s="9">
        <f t="shared" si="739"/>
        <v>-3.0911947780710851</v>
      </c>
      <c r="U980" s="9">
        <f t="shared" si="739"/>
        <v>-3.0911947780710851</v>
      </c>
      <c r="V980" s="9">
        <f t="shared" si="739"/>
        <v>-3.0911947780710847</v>
      </c>
      <c r="W980" s="9">
        <f t="shared" si="739"/>
        <v>-3.0911947780710842</v>
      </c>
      <c r="X980" s="9">
        <f t="shared" si="739"/>
        <v>-3.0911947780710842</v>
      </c>
      <c r="Y980" s="9">
        <f t="shared" si="739"/>
        <v>-3.0864370545040041</v>
      </c>
      <c r="Z980" s="9">
        <f t="shared" si="739"/>
        <v>-3.0864370545040041</v>
      </c>
      <c r="AA980" s="9">
        <f t="shared" si="739"/>
        <v>-3.0864370545040041</v>
      </c>
      <c r="AB980" s="9">
        <f t="shared" si="739"/>
        <v>-3.0864370545040041</v>
      </c>
      <c r="AC980" s="9">
        <f t="shared" si="739"/>
        <v>-3.0864370545040045</v>
      </c>
      <c r="AD980" s="9">
        <f t="shared" si="739"/>
        <v>-6.1989571774700369</v>
      </c>
      <c r="AE980" s="9">
        <f t="shared" si="739"/>
        <v>-2.9244156682532769</v>
      </c>
      <c r="AF980" s="9">
        <f t="shared" si="739"/>
        <v>-2.9244156682532769</v>
      </c>
      <c r="AG980" s="9">
        <f t="shared" si="739"/>
        <v>-2.9244156682532769</v>
      </c>
      <c r="AH980" s="9">
        <f t="shared" si="739"/>
        <v>-2.9244156682532769</v>
      </c>
      <c r="AI980" s="9">
        <f t="shared" si="739"/>
        <v>-2.9244156682532769</v>
      </c>
      <c r="AJ980" s="9">
        <f t="shared" ref="AJ980:AM980" si="740">SUM(AJ967:AJ979)</f>
        <v>-2.9244156682532769</v>
      </c>
      <c r="AK980" s="9">
        <f t="shared" si="740"/>
        <v>-2.9244156682532769</v>
      </c>
      <c r="AL980" s="9">
        <f t="shared" si="740"/>
        <v>-2.9244156682532769</v>
      </c>
      <c r="AM980" s="9">
        <f t="shared" si="740"/>
        <v>-2.9244156682532769</v>
      </c>
    </row>
    <row r="981" spans="1:39" outlineLevel="2">
      <c r="A981" s="11">
        <f>ROW()</f>
        <v>981</v>
      </c>
      <c r="B981" s="343" t="s">
        <v>70</v>
      </c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</row>
    <row r="982" spans="1:39" outlineLevel="2">
      <c r="A982" s="11">
        <f>ROW()</f>
        <v>982</v>
      </c>
      <c r="C982" s="6" t="s">
        <v>2</v>
      </c>
      <c r="D982" s="39"/>
      <c r="E982" s="922">
        <v>8.3363651136406816</v>
      </c>
      <c r="F982" s="39"/>
      <c r="G982" s="39"/>
      <c r="H982" s="39"/>
      <c r="I982" s="39"/>
      <c r="J982" s="39"/>
      <c r="K982" s="39"/>
      <c r="L982" s="39"/>
      <c r="M982" s="39"/>
      <c r="N982" s="9">
        <f t="shared" ref="N982:R989" si="741">N922+N937+N952+N967</f>
        <v>12.368843392302056</v>
      </c>
      <c r="O982" s="9">
        <f t="shared" si="741"/>
        <v>12.258892717118073</v>
      </c>
      <c r="P982" s="9">
        <f t="shared" si="741"/>
        <v>12.14894204193409</v>
      </c>
      <c r="Q982" s="9">
        <f t="shared" si="741"/>
        <v>12.038991366750107</v>
      </c>
      <c r="R982" s="9">
        <f t="shared" si="741"/>
        <v>11.929040691566124</v>
      </c>
      <c r="S982" s="143">
        <f t="shared" ref="S982:S989" si="742">(S922+S937+S952+S967-S997)*(S922+S937+S952+S967-S997&gt;0)</f>
        <v>11.819090016382141</v>
      </c>
      <c r="T982" s="9">
        <f t="shared" ref="T982:X989" si="743">T922+T937+T952+T967</f>
        <v>11.637257862283954</v>
      </c>
      <c r="U982" s="9">
        <f t="shared" si="743"/>
        <v>11.455425708185768</v>
      </c>
      <c r="V982" s="9">
        <f t="shared" si="743"/>
        <v>11.273593554087581</v>
      </c>
      <c r="W982" s="9">
        <f t="shared" si="743"/>
        <v>11.091761399989394</v>
      </c>
      <c r="X982" s="9">
        <f t="shared" si="743"/>
        <v>10.909929245891208</v>
      </c>
      <c r="Y982" s="143">
        <f t="shared" ref="Y982:Y989" si="744">MAX(Y922+Y937+Y952+Y967,0)</f>
        <v>10.728097091793021</v>
      </c>
      <c r="Z982" s="9">
        <f t="shared" ref="Z982:AG989" si="745">Z922+Z937+Z952+Z967</f>
        <v>10.546264937694835</v>
      </c>
      <c r="AA982" s="9">
        <f t="shared" si="745"/>
        <v>10.364432783596648</v>
      </c>
      <c r="AB982" s="9">
        <f t="shared" si="745"/>
        <v>10.182600629498461</v>
      </c>
      <c r="AC982" s="9">
        <f t="shared" si="745"/>
        <v>10.000768475400267</v>
      </c>
      <c r="AD982" s="9">
        <f t="shared" si="745"/>
        <v>9.7626549402716893</v>
      </c>
      <c r="AE982" s="9">
        <f t="shared" si="745"/>
        <v>9.5245414051431112</v>
      </c>
      <c r="AF982" s="9">
        <f t="shared" si="745"/>
        <v>9.2864278700145331</v>
      </c>
      <c r="AG982" s="9">
        <f t="shared" si="745"/>
        <v>9.0483143348859549</v>
      </c>
      <c r="AH982" s="532">
        <f t="shared" ref="AH982:AH989" si="746">AH922+AH937+AH952+AH967+AH997</f>
        <v>8.8102007997573768</v>
      </c>
      <c r="AI982" s="9">
        <f t="shared" ref="AI982:AL982" si="747">AI922+AI937+AI952+AI967</f>
        <v>8.5720872646287987</v>
      </c>
      <c r="AJ982" s="9">
        <f t="shared" si="747"/>
        <v>8.3339737295002205</v>
      </c>
      <c r="AK982" s="9">
        <f t="shared" si="747"/>
        <v>8.0958601943716424</v>
      </c>
      <c r="AL982" s="9">
        <f t="shared" si="747"/>
        <v>7.8577466592430643</v>
      </c>
      <c r="AM982" s="532">
        <f t="shared" ref="AM982:AM989" si="748">AM922+AM937+AM952+AM967+AM997</f>
        <v>7.6196331241144861</v>
      </c>
    </row>
    <row r="983" spans="1:39" outlineLevel="2">
      <c r="A983" s="11">
        <f>ROW()</f>
        <v>983</v>
      </c>
      <c r="C983" s="6" t="s">
        <v>3</v>
      </c>
      <c r="D983" s="39"/>
      <c r="E983" s="922">
        <v>33.588411894091472</v>
      </c>
      <c r="F983" s="39"/>
      <c r="G983" s="39"/>
      <c r="H983" s="39"/>
      <c r="I983" s="39"/>
      <c r="J983" s="39"/>
      <c r="K983" s="39"/>
      <c r="L983" s="39"/>
      <c r="M983" s="39"/>
      <c r="N983" s="9">
        <f t="shared" si="741"/>
        <v>68.580230710986442</v>
      </c>
      <c r="O983" s="9">
        <f t="shared" si="741"/>
        <v>68.468078239134542</v>
      </c>
      <c r="P983" s="9">
        <f t="shared" si="741"/>
        <v>68.355925767282642</v>
      </c>
      <c r="Q983" s="9">
        <f t="shared" si="741"/>
        <v>68.243773295430742</v>
      </c>
      <c r="R983" s="9">
        <f t="shared" si="741"/>
        <v>68.131620823578842</v>
      </c>
      <c r="S983" s="143">
        <f t="shared" si="742"/>
        <v>68.019468351726943</v>
      </c>
      <c r="T983" s="9">
        <f t="shared" si="743"/>
        <v>65.298689617657871</v>
      </c>
      <c r="U983" s="9">
        <f t="shared" si="743"/>
        <v>62.577910883588793</v>
      </c>
      <c r="V983" s="9">
        <f t="shared" si="743"/>
        <v>59.857132149519714</v>
      </c>
      <c r="W983" s="9">
        <f t="shared" si="743"/>
        <v>57.136353415450635</v>
      </c>
      <c r="X983" s="9">
        <f t="shared" si="743"/>
        <v>54.415574681381557</v>
      </c>
      <c r="Y983" s="143">
        <f t="shared" si="744"/>
        <v>51.694795947312478</v>
      </c>
      <c r="Z983" s="9">
        <f t="shared" si="745"/>
        <v>48.9740172132434</v>
      </c>
      <c r="AA983" s="9">
        <f t="shared" si="745"/>
        <v>46.253238479174321</v>
      </c>
      <c r="AB983" s="9">
        <f t="shared" si="745"/>
        <v>43.532459745105243</v>
      </c>
      <c r="AC983" s="9">
        <f t="shared" si="745"/>
        <v>40.294531996870496</v>
      </c>
      <c r="AD983" s="9">
        <f t="shared" si="745"/>
        <v>37.608229863745798</v>
      </c>
      <c r="AE983" s="9">
        <f t="shared" si="745"/>
        <v>34.9219277306211</v>
      </c>
      <c r="AF983" s="9">
        <f t="shared" si="745"/>
        <v>32.235625597496401</v>
      </c>
      <c r="AG983" s="9">
        <f t="shared" si="745"/>
        <v>29.549323464371703</v>
      </c>
      <c r="AH983" s="532">
        <f t="shared" si="746"/>
        <v>26.863021331247005</v>
      </c>
      <c r="AI983" s="9">
        <f t="shared" ref="AI983:AL983" si="749">AI923+AI938+AI953+AI968</f>
        <v>24.176719198122306</v>
      </c>
      <c r="AJ983" s="9">
        <f t="shared" si="749"/>
        <v>21.490417064997608</v>
      </c>
      <c r="AK983" s="9">
        <f t="shared" si="749"/>
        <v>18.80411493187291</v>
      </c>
      <c r="AL983" s="9">
        <f t="shared" si="749"/>
        <v>16.117812798748211</v>
      </c>
      <c r="AM983" s="532">
        <f t="shared" si="748"/>
        <v>13.431510665623513</v>
      </c>
    </row>
    <row r="984" spans="1:39" outlineLevel="2">
      <c r="A984" s="11">
        <f>ROW()</f>
        <v>984</v>
      </c>
      <c r="C984" s="6" t="s">
        <v>4</v>
      </c>
      <c r="D984" s="39"/>
      <c r="E984" s="922">
        <v>0</v>
      </c>
      <c r="F984" s="39"/>
      <c r="G984" s="39"/>
      <c r="H984" s="39"/>
      <c r="I984" s="39"/>
      <c r="J984" s="39"/>
      <c r="K984" s="39"/>
      <c r="L984" s="39"/>
      <c r="M984" s="39"/>
      <c r="N984" s="9">
        <f t="shared" si="741"/>
        <v>0</v>
      </c>
      <c r="O984" s="9">
        <f t="shared" si="741"/>
        <v>-3.8592000285864021E-2</v>
      </c>
      <c r="P984" s="9">
        <f t="shared" si="741"/>
        <v>-7.7184000571728043E-2</v>
      </c>
      <c r="Q984" s="9">
        <f t="shared" si="741"/>
        <v>-0.11577600085759207</v>
      </c>
      <c r="R984" s="9">
        <f t="shared" si="741"/>
        <v>-0.15436800114345609</v>
      </c>
      <c r="S984" s="143">
        <f t="shared" si="742"/>
        <v>0</v>
      </c>
      <c r="T984" s="9">
        <f t="shared" si="743"/>
        <v>0</v>
      </c>
      <c r="U984" s="9">
        <f t="shared" si="743"/>
        <v>0</v>
      </c>
      <c r="V984" s="9">
        <f t="shared" si="743"/>
        <v>0</v>
      </c>
      <c r="W984" s="9">
        <f t="shared" si="743"/>
        <v>0</v>
      </c>
      <c r="X984" s="9">
        <f t="shared" si="743"/>
        <v>0</v>
      </c>
      <c r="Y984" s="143">
        <f t="shared" si="744"/>
        <v>0</v>
      </c>
      <c r="Z984" s="9">
        <f t="shared" si="745"/>
        <v>0</v>
      </c>
      <c r="AA984" s="9">
        <f t="shared" si="745"/>
        <v>0</v>
      </c>
      <c r="AB984" s="9">
        <f t="shared" si="745"/>
        <v>0</v>
      </c>
      <c r="AC984" s="9">
        <f t="shared" si="745"/>
        <v>0</v>
      </c>
      <c r="AD984" s="9">
        <f t="shared" si="745"/>
        <v>0</v>
      </c>
      <c r="AE984" s="9">
        <f t="shared" si="745"/>
        <v>0</v>
      </c>
      <c r="AF984" s="9">
        <f t="shared" si="745"/>
        <v>0</v>
      </c>
      <c r="AG984" s="9">
        <f t="shared" si="745"/>
        <v>0</v>
      </c>
      <c r="AH984" s="532">
        <f t="shared" si="746"/>
        <v>0</v>
      </c>
      <c r="AI984" s="9">
        <f t="shared" ref="AI984:AL984" si="750">AI924+AI939+AI954+AI969</f>
        <v>0</v>
      </c>
      <c r="AJ984" s="9">
        <f t="shared" si="750"/>
        <v>0</v>
      </c>
      <c r="AK984" s="9">
        <f t="shared" si="750"/>
        <v>0</v>
      </c>
      <c r="AL984" s="9">
        <f t="shared" si="750"/>
        <v>0</v>
      </c>
      <c r="AM984" s="532">
        <f t="shared" si="748"/>
        <v>0</v>
      </c>
    </row>
    <row r="985" spans="1:39" outlineLevel="2">
      <c r="A985" s="11">
        <f>ROW()</f>
        <v>985</v>
      </c>
      <c r="C985" s="6" t="s">
        <v>5</v>
      </c>
      <c r="D985" s="39"/>
      <c r="E985" s="922">
        <v>0.15207637839445207</v>
      </c>
      <c r="F985" s="39"/>
      <c r="G985" s="39"/>
      <c r="H985" s="39"/>
      <c r="I985" s="39"/>
      <c r="J985" s="39"/>
      <c r="K985" s="39"/>
      <c r="L985" s="39"/>
      <c r="M985" s="39"/>
      <c r="N985" s="9">
        <f t="shared" si="741"/>
        <v>5.8577390742449831</v>
      </c>
      <c r="O985" s="9">
        <f t="shared" si="741"/>
        <v>5.6291107089150918</v>
      </c>
      <c r="P985" s="9">
        <f t="shared" si="741"/>
        <v>5.4004823435852005</v>
      </c>
      <c r="Q985" s="9">
        <f t="shared" si="741"/>
        <v>5.1718539782553092</v>
      </c>
      <c r="R985" s="9">
        <f t="shared" si="741"/>
        <v>4.943225612925418</v>
      </c>
      <c r="S985" s="143">
        <f t="shared" si="742"/>
        <v>4.7145972475955267</v>
      </c>
      <c r="T985" s="9">
        <f t="shared" si="743"/>
        <v>4.5260133576917054</v>
      </c>
      <c r="U985" s="9">
        <f t="shared" si="743"/>
        <v>4.2422749964462847</v>
      </c>
      <c r="V985" s="9">
        <f t="shared" si="743"/>
        <v>4.0536911065424635</v>
      </c>
      <c r="W985" s="9">
        <f t="shared" si="743"/>
        <v>3.8651072166386422</v>
      </c>
      <c r="X985" s="9">
        <f t="shared" si="743"/>
        <v>3.676523326734821</v>
      </c>
      <c r="Y985" s="143">
        <f t="shared" si="744"/>
        <v>3.4926971603980799</v>
      </c>
      <c r="Z985" s="9">
        <f t="shared" si="745"/>
        <v>3.3088709940613388</v>
      </c>
      <c r="AA985" s="9">
        <f t="shared" si="745"/>
        <v>3.1250448277245977</v>
      </c>
      <c r="AB985" s="9">
        <f t="shared" si="745"/>
        <v>2.9412186613878566</v>
      </c>
      <c r="AC985" s="9">
        <f t="shared" si="745"/>
        <v>0.18243930420126178</v>
      </c>
      <c r="AD985" s="9">
        <f t="shared" si="745"/>
        <v>0</v>
      </c>
      <c r="AE985" s="9">
        <f t="shared" si="745"/>
        <v>0</v>
      </c>
      <c r="AF985" s="9">
        <f t="shared" si="745"/>
        <v>0</v>
      </c>
      <c r="AG985" s="9">
        <f t="shared" si="745"/>
        <v>0</v>
      </c>
      <c r="AH985" s="532">
        <f t="shared" si="746"/>
        <v>0</v>
      </c>
      <c r="AI985" s="9">
        <f t="shared" ref="AI985:AL985" si="751">AI925+AI940+AI955+AI970</f>
        <v>0</v>
      </c>
      <c r="AJ985" s="9">
        <f t="shared" si="751"/>
        <v>0</v>
      </c>
      <c r="AK985" s="9">
        <f t="shared" si="751"/>
        <v>0</v>
      </c>
      <c r="AL985" s="9">
        <f t="shared" si="751"/>
        <v>0</v>
      </c>
      <c r="AM985" s="532">
        <f t="shared" si="748"/>
        <v>0</v>
      </c>
    </row>
    <row r="986" spans="1:39" outlineLevel="2">
      <c r="A986" s="11">
        <f>ROW()</f>
        <v>986</v>
      </c>
      <c r="C986" s="6" t="s">
        <v>473</v>
      </c>
      <c r="D986" s="39"/>
      <c r="E986" s="922">
        <v>1.3644383328500727</v>
      </c>
      <c r="F986" s="39"/>
      <c r="G986" s="39"/>
      <c r="H986" s="39"/>
      <c r="I986" s="39"/>
      <c r="J986" s="39"/>
      <c r="K986" s="39"/>
      <c r="L986" s="39"/>
      <c r="M986" s="39"/>
      <c r="N986" s="9">
        <f t="shared" si="741"/>
        <v>0</v>
      </c>
      <c r="O986" s="9">
        <f t="shared" si="741"/>
        <v>0</v>
      </c>
      <c r="P986" s="9">
        <f t="shared" si="741"/>
        <v>0</v>
      </c>
      <c r="Q986" s="9">
        <f t="shared" si="741"/>
        <v>0</v>
      </c>
      <c r="R986" s="9">
        <f t="shared" si="741"/>
        <v>0</v>
      </c>
      <c r="S986" s="143">
        <f t="shared" si="742"/>
        <v>0</v>
      </c>
      <c r="T986" s="9">
        <f t="shared" si="743"/>
        <v>0</v>
      </c>
      <c r="U986" s="9">
        <f t="shared" si="743"/>
        <v>0</v>
      </c>
      <c r="V986" s="9">
        <f t="shared" si="743"/>
        <v>0</v>
      </c>
      <c r="W986" s="9">
        <f t="shared" si="743"/>
        <v>0</v>
      </c>
      <c r="X986" s="9">
        <f t="shared" si="743"/>
        <v>0</v>
      </c>
      <c r="Y986" s="143">
        <f t="shared" si="744"/>
        <v>0</v>
      </c>
      <c r="Z986" s="9">
        <f t="shared" si="745"/>
        <v>0</v>
      </c>
      <c r="AA986" s="9">
        <f t="shared" si="745"/>
        <v>0</v>
      </c>
      <c r="AB986" s="9">
        <f t="shared" si="745"/>
        <v>0</v>
      </c>
      <c r="AC986" s="9">
        <f t="shared" si="745"/>
        <v>1.6368563132469891</v>
      </c>
      <c r="AD986" s="9">
        <f t="shared" si="745"/>
        <v>0</v>
      </c>
      <c r="AE986" s="9">
        <f t="shared" si="745"/>
        <v>0</v>
      </c>
      <c r="AF986" s="9">
        <f t="shared" si="745"/>
        <v>0</v>
      </c>
      <c r="AG986" s="9">
        <f t="shared" si="745"/>
        <v>0</v>
      </c>
      <c r="AH986" s="532">
        <f t="shared" si="746"/>
        <v>0</v>
      </c>
      <c r="AI986" s="9">
        <f t="shared" ref="AI986:AL986" si="752">AI926+AI941+AI956+AI971</f>
        <v>0</v>
      </c>
      <c r="AJ986" s="9">
        <f t="shared" si="752"/>
        <v>0</v>
      </c>
      <c r="AK986" s="9">
        <f t="shared" si="752"/>
        <v>0</v>
      </c>
      <c r="AL986" s="9">
        <f t="shared" si="752"/>
        <v>0</v>
      </c>
      <c r="AM986" s="532">
        <f t="shared" si="748"/>
        <v>0</v>
      </c>
    </row>
    <row r="987" spans="1:39" outlineLevel="2">
      <c r="A987" s="11">
        <f>ROW()</f>
        <v>987</v>
      </c>
      <c r="C987" s="6" t="s">
        <v>474</v>
      </c>
      <c r="D987" s="39"/>
      <c r="E987" s="922">
        <v>0</v>
      </c>
      <c r="F987" s="39"/>
      <c r="G987" s="39"/>
      <c r="H987" s="39"/>
      <c r="I987" s="39"/>
      <c r="J987" s="39"/>
      <c r="K987" s="39"/>
      <c r="L987" s="39"/>
      <c r="M987" s="39"/>
      <c r="N987" s="9">
        <f t="shared" si="741"/>
        <v>0</v>
      </c>
      <c r="O987" s="9">
        <f t="shared" si="741"/>
        <v>0</v>
      </c>
      <c r="P987" s="9">
        <f t="shared" si="741"/>
        <v>0</v>
      </c>
      <c r="Q987" s="9">
        <f t="shared" si="741"/>
        <v>0</v>
      </c>
      <c r="R987" s="9">
        <f t="shared" si="741"/>
        <v>0</v>
      </c>
      <c r="S987" s="143">
        <f t="shared" si="742"/>
        <v>0</v>
      </c>
      <c r="T987" s="9">
        <f t="shared" si="743"/>
        <v>0</v>
      </c>
      <c r="U987" s="9">
        <f t="shared" si="743"/>
        <v>0</v>
      </c>
      <c r="V987" s="9">
        <f t="shared" si="743"/>
        <v>0</v>
      </c>
      <c r="W987" s="9">
        <f t="shared" si="743"/>
        <v>0</v>
      </c>
      <c r="X987" s="9">
        <f t="shared" si="743"/>
        <v>0</v>
      </c>
      <c r="Y987" s="143">
        <f t="shared" si="744"/>
        <v>0</v>
      </c>
      <c r="Z987" s="9">
        <f t="shared" si="745"/>
        <v>0</v>
      </c>
      <c r="AA987" s="9">
        <f t="shared" si="745"/>
        <v>0</v>
      </c>
      <c r="AB987" s="9">
        <f t="shared" si="745"/>
        <v>0</v>
      </c>
      <c r="AC987" s="9">
        <f t="shared" si="745"/>
        <v>0</v>
      </c>
      <c r="AD987" s="9">
        <f t="shared" si="745"/>
        <v>0</v>
      </c>
      <c r="AE987" s="9">
        <f t="shared" si="745"/>
        <v>0</v>
      </c>
      <c r="AF987" s="9">
        <f t="shared" si="745"/>
        <v>0</v>
      </c>
      <c r="AG987" s="9">
        <f t="shared" si="745"/>
        <v>0</v>
      </c>
      <c r="AH987" s="532">
        <f t="shared" si="746"/>
        <v>0</v>
      </c>
      <c r="AI987" s="9">
        <f t="shared" ref="AI987:AL987" si="753">AI927+AI942+AI957+AI972</f>
        <v>0</v>
      </c>
      <c r="AJ987" s="9">
        <f t="shared" si="753"/>
        <v>0</v>
      </c>
      <c r="AK987" s="9">
        <f t="shared" si="753"/>
        <v>0</v>
      </c>
      <c r="AL987" s="9">
        <f t="shared" si="753"/>
        <v>0</v>
      </c>
      <c r="AM987" s="532">
        <f t="shared" si="748"/>
        <v>0</v>
      </c>
    </row>
    <row r="988" spans="1:39" outlineLevel="2">
      <c r="A988" s="11">
        <f>ROW()</f>
        <v>988</v>
      </c>
      <c r="C988" s="6" t="s">
        <v>477</v>
      </c>
      <c r="D988" s="39"/>
      <c r="E988" s="922">
        <v>1.213052888260407</v>
      </c>
      <c r="F988" s="39"/>
      <c r="G988" s="39"/>
      <c r="H988" s="39"/>
      <c r="I988" s="39"/>
      <c r="J988" s="39"/>
      <c r="K988" s="39"/>
      <c r="L988" s="39"/>
      <c r="M988" s="39"/>
      <c r="N988" s="9">
        <f t="shared" si="741"/>
        <v>0</v>
      </c>
      <c r="O988" s="9">
        <f t="shared" si="741"/>
        <v>0</v>
      </c>
      <c r="P988" s="9">
        <f t="shared" si="741"/>
        <v>0</v>
      </c>
      <c r="Q988" s="9">
        <f t="shared" si="741"/>
        <v>0</v>
      </c>
      <c r="R988" s="9">
        <f t="shared" si="741"/>
        <v>0</v>
      </c>
      <c r="S988" s="143">
        <f t="shared" si="742"/>
        <v>0</v>
      </c>
      <c r="T988" s="9">
        <f t="shared" si="743"/>
        <v>0</v>
      </c>
      <c r="U988" s="9">
        <f t="shared" si="743"/>
        <v>0</v>
      </c>
      <c r="V988" s="9">
        <f t="shared" si="743"/>
        <v>0</v>
      </c>
      <c r="W988" s="9">
        <f t="shared" si="743"/>
        <v>0</v>
      </c>
      <c r="X988" s="9">
        <f t="shared" si="743"/>
        <v>0</v>
      </c>
      <c r="Y988" s="143">
        <f t="shared" si="744"/>
        <v>0</v>
      </c>
      <c r="Z988" s="9">
        <f t="shared" si="745"/>
        <v>0</v>
      </c>
      <c r="AA988" s="9">
        <f t="shared" si="745"/>
        <v>0</v>
      </c>
      <c r="AB988" s="9">
        <f t="shared" si="745"/>
        <v>0</v>
      </c>
      <c r="AC988" s="9">
        <f t="shared" si="745"/>
        <v>1.4552458917685089</v>
      </c>
      <c r="AD988" s="9">
        <f t="shared" si="745"/>
        <v>0</v>
      </c>
      <c r="AE988" s="9">
        <f t="shared" si="745"/>
        <v>0</v>
      </c>
      <c r="AF988" s="9">
        <f t="shared" si="745"/>
        <v>0</v>
      </c>
      <c r="AG988" s="9">
        <f t="shared" si="745"/>
        <v>0</v>
      </c>
      <c r="AH988" s="532">
        <f t="shared" si="746"/>
        <v>0</v>
      </c>
      <c r="AI988" s="9">
        <f t="shared" ref="AI988:AL988" si="754">AI928+AI943+AI958+AI973</f>
        <v>0</v>
      </c>
      <c r="AJ988" s="9">
        <f t="shared" si="754"/>
        <v>0</v>
      </c>
      <c r="AK988" s="9">
        <f t="shared" si="754"/>
        <v>0</v>
      </c>
      <c r="AL988" s="9">
        <f t="shared" si="754"/>
        <v>0</v>
      </c>
      <c r="AM988" s="532">
        <f t="shared" si="748"/>
        <v>0</v>
      </c>
    </row>
    <row r="989" spans="1:39" outlineLevel="2">
      <c r="A989" s="11">
        <f>ROW()</f>
        <v>989</v>
      </c>
      <c r="C989" s="6" t="s">
        <v>511</v>
      </c>
      <c r="D989" s="39"/>
      <c r="E989" s="922">
        <v>0</v>
      </c>
      <c r="F989" s="39"/>
      <c r="G989" s="39"/>
      <c r="H989" s="39"/>
      <c r="I989" s="39"/>
      <c r="J989" s="39"/>
      <c r="K989" s="39"/>
      <c r="L989" s="39"/>
      <c r="M989" s="39"/>
      <c r="N989" s="9">
        <f t="shared" si="741"/>
        <v>0</v>
      </c>
      <c r="O989" s="9">
        <f t="shared" si="741"/>
        <v>0</v>
      </c>
      <c r="P989" s="9">
        <f t="shared" si="741"/>
        <v>0</v>
      </c>
      <c r="Q989" s="9">
        <f t="shared" si="741"/>
        <v>0</v>
      </c>
      <c r="R989" s="9">
        <f t="shared" si="741"/>
        <v>0</v>
      </c>
      <c r="S989" s="143">
        <f t="shared" si="742"/>
        <v>0</v>
      </c>
      <c r="T989" s="9">
        <f t="shared" si="743"/>
        <v>0</v>
      </c>
      <c r="U989" s="9">
        <f t="shared" si="743"/>
        <v>0</v>
      </c>
      <c r="V989" s="9">
        <f t="shared" si="743"/>
        <v>0</v>
      </c>
      <c r="W989" s="9">
        <f t="shared" si="743"/>
        <v>0</v>
      </c>
      <c r="X989" s="9">
        <f t="shared" si="743"/>
        <v>0</v>
      </c>
      <c r="Y989" s="143">
        <f t="shared" si="744"/>
        <v>0</v>
      </c>
      <c r="Z989" s="9">
        <f t="shared" si="745"/>
        <v>0</v>
      </c>
      <c r="AA989" s="9">
        <f t="shared" si="745"/>
        <v>0</v>
      </c>
      <c r="AB989" s="9">
        <f t="shared" si="745"/>
        <v>0</v>
      </c>
      <c r="AC989" s="9">
        <f t="shared" si="745"/>
        <v>0</v>
      </c>
      <c r="AD989" s="9">
        <f t="shared" si="745"/>
        <v>0</v>
      </c>
      <c r="AE989" s="9">
        <f t="shared" si="745"/>
        <v>0</v>
      </c>
      <c r="AF989" s="9">
        <f t="shared" si="745"/>
        <v>0</v>
      </c>
      <c r="AG989" s="9">
        <f t="shared" si="745"/>
        <v>0</v>
      </c>
      <c r="AH989" s="532">
        <f t="shared" si="746"/>
        <v>0</v>
      </c>
      <c r="AI989" s="9">
        <f t="shared" ref="AI989:AL989" si="755">AI929+AI944+AI959+AI974</f>
        <v>0</v>
      </c>
      <c r="AJ989" s="9">
        <f t="shared" si="755"/>
        <v>0</v>
      </c>
      <c r="AK989" s="9">
        <f t="shared" si="755"/>
        <v>0</v>
      </c>
      <c r="AL989" s="9">
        <f t="shared" si="755"/>
        <v>0</v>
      </c>
      <c r="AM989" s="532">
        <f t="shared" si="748"/>
        <v>0</v>
      </c>
    </row>
    <row r="990" spans="1:39" outlineLevel="2">
      <c r="A990" s="11">
        <f>ROW()</f>
        <v>990</v>
      </c>
      <c r="C990" s="6" t="s">
        <v>655</v>
      </c>
      <c r="D990" s="39"/>
      <c r="E990" s="922"/>
      <c r="F990" s="39"/>
      <c r="G990" s="39"/>
      <c r="H990" s="39"/>
      <c r="I990" s="39"/>
      <c r="J990" s="39"/>
      <c r="K990" s="39"/>
      <c r="L990" s="39"/>
      <c r="M990" s="39"/>
      <c r="N990" s="9"/>
      <c r="O990" s="9"/>
      <c r="P990" s="9"/>
      <c r="Q990" s="9"/>
      <c r="R990" s="9"/>
      <c r="S990" s="143"/>
      <c r="T990" s="9"/>
      <c r="U990" s="9"/>
      <c r="V990" s="9"/>
      <c r="W990" s="9"/>
      <c r="X990" s="9"/>
      <c r="Y990" s="143"/>
      <c r="Z990" s="9"/>
      <c r="AA990" s="9"/>
      <c r="AB990" s="9"/>
      <c r="AC990" s="9"/>
      <c r="AD990" s="9"/>
      <c r="AE990" s="9"/>
      <c r="AF990" s="9"/>
      <c r="AG990" s="9"/>
      <c r="AH990" s="429">
        <f>-AH1010</f>
        <v>0</v>
      </c>
      <c r="AI990" s="9">
        <f t="shared" ref="AI990:AM990" si="756">AI930+AI945-AI965+AI975</f>
        <v>0</v>
      </c>
      <c r="AJ990" s="9">
        <f t="shared" si="756"/>
        <v>0</v>
      </c>
      <c r="AK990" s="9">
        <f t="shared" si="756"/>
        <v>0</v>
      </c>
      <c r="AL990" s="9">
        <f t="shared" si="756"/>
        <v>0</v>
      </c>
      <c r="AM990" s="9">
        <f t="shared" si="756"/>
        <v>0</v>
      </c>
    </row>
    <row r="991" spans="1:39" outlineLevel="2">
      <c r="A991" s="11">
        <f>ROW()</f>
        <v>991</v>
      </c>
      <c r="C991" s="6" t="s">
        <v>656</v>
      </c>
      <c r="D991" s="39"/>
      <c r="E991" s="922"/>
      <c r="F991" s="39"/>
      <c r="G991" s="39"/>
      <c r="H991" s="39"/>
      <c r="I991" s="39"/>
      <c r="J991" s="39"/>
      <c r="K991" s="39"/>
      <c r="L991" s="39"/>
      <c r="M991" s="39"/>
      <c r="N991" s="9"/>
      <c r="O991" s="9"/>
      <c r="P991" s="9"/>
      <c r="Q991" s="9"/>
      <c r="R991" s="9"/>
      <c r="S991" s="143"/>
      <c r="T991" s="9"/>
      <c r="U991" s="9"/>
      <c r="V991" s="9"/>
      <c r="W991" s="9"/>
      <c r="X991" s="9"/>
      <c r="Y991" s="143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429">
        <f>-AM1010</f>
        <v>0</v>
      </c>
    </row>
    <row r="992" spans="1:39" outlineLevel="2">
      <c r="A992" s="11">
        <f>ROW()</f>
        <v>992</v>
      </c>
      <c r="C992" s="6" t="s">
        <v>667</v>
      </c>
      <c r="D992" s="39"/>
      <c r="E992" s="922"/>
      <c r="F992" s="39"/>
      <c r="G992" s="39"/>
      <c r="H992" s="39"/>
      <c r="I992" s="39"/>
      <c r="J992" s="39"/>
      <c r="K992" s="39"/>
      <c r="L992" s="39"/>
      <c r="M992" s="39"/>
      <c r="N992" s="9"/>
      <c r="O992" s="9"/>
      <c r="P992" s="9"/>
      <c r="Q992" s="9"/>
      <c r="R992" s="9"/>
      <c r="S992" s="143"/>
      <c r="T992" s="9"/>
      <c r="U992" s="9"/>
      <c r="V992" s="9"/>
      <c r="W992" s="9"/>
      <c r="X992" s="9"/>
      <c r="Y992" s="143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</row>
    <row r="993" spans="1:39" outlineLevel="2">
      <c r="A993" s="11">
        <f>ROW()</f>
        <v>993</v>
      </c>
      <c r="C993" s="6" t="s">
        <v>212</v>
      </c>
      <c r="D993" s="39"/>
      <c r="E993" s="922">
        <v>0</v>
      </c>
      <c r="F993" s="39"/>
      <c r="G993" s="39"/>
      <c r="H993" s="39"/>
      <c r="I993" s="39"/>
      <c r="J993" s="39"/>
      <c r="K993" s="39"/>
      <c r="L993" s="39"/>
      <c r="M993" s="39"/>
      <c r="N993" s="9">
        <f t="shared" ref="N993:R994" si="757">N933+N948+N963+N978</f>
        <v>0</v>
      </c>
      <c r="O993" s="9">
        <f t="shared" si="757"/>
        <v>0</v>
      </c>
      <c r="P993" s="9">
        <f t="shared" si="757"/>
        <v>0</v>
      </c>
      <c r="Q993" s="9">
        <f t="shared" si="757"/>
        <v>0</v>
      </c>
      <c r="R993" s="9">
        <f t="shared" si="757"/>
        <v>0</v>
      </c>
      <c r="S993" s="143">
        <f t="shared" ref="S993" si="758">(S933+S948+S963+S978-S1008)*(S933+S948+S963+S978-S1008&gt;0)</f>
        <v>0</v>
      </c>
      <c r="T993" s="9">
        <f t="shared" ref="T993:X994" si="759">T933+T948+T963+T978</f>
        <v>0</v>
      </c>
      <c r="U993" s="9">
        <f t="shared" si="759"/>
        <v>0</v>
      </c>
      <c r="V993" s="9">
        <f t="shared" si="759"/>
        <v>0</v>
      </c>
      <c r="W993" s="9">
        <f t="shared" si="759"/>
        <v>0</v>
      </c>
      <c r="X993" s="9">
        <f t="shared" si="759"/>
        <v>0</v>
      </c>
      <c r="Y993" s="143">
        <f>MAX(Y933+Y948+Y963+Y978,0)</f>
        <v>0</v>
      </c>
      <c r="Z993" s="9">
        <f t="shared" ref="Z993:AM993" si="760">Z933+Z948+Z963+Z978</f>
        <v>0</v>
      </c>
      <c r="AA993" s="9">
        <f t="shared" si="760"/>
        <v>0</v>
      </c>
      <c r="AB993" s="9">
        <f t="shared" si="760"/>
        <v>0</v>
      </c>
      <c r="AC993" s="9">
        <f t="shared" si="760"/>
        <v>0</v>
      </c>
      <c r="AD993" s="9">
        <f t="shared" si="760"/>
        <v>0</v>
      </c>
      <c r="AE993" s="9">
        <f t="shared" si="760"/>
        <v>0</v>
      </c>
      <c r="AF993" s="9">
        <f t="shared" si="760"/>
        <v>0</v>
      </c>
      <c r="AG993" s="9">
        <f t="shared" si="760"/>
        <v>0</v>
      </c>
      <c r="AH993" s="9">
        <f t="shared" si="760"/>
        <v>0</v>
      </c>
      <c r="AI993" s="9">
        <f t="shared" si="760"/>
        <v>0</v>
      </c>
      <c r="AJ993" s="9">
        <f t="shared" si="760"/>
        <v>0</v>
      </c>
      <c r="AK993" s="9">
        <f t="shared" si="760"/>
        <v>0</v>
      </c>
      <c r="AL993" s="9">
        <f t="shared" si="760"/>
        <v>0</v>
      </c>
      <c r="AM993" s="9">
        <f t="shared" si="760"/>
        <v>0</v>
      </c>
    </row>
    <row r="994" spans="1:39" outlineLevel="2">
      <c r="A994" s="11">
        <f>ROW()</f>
        <v>994</v>
      </c>
      <c r="C994" s="30" t="s">
        <v>362</v>
      </c>
      <c r="D994" s="90"/>
      <c r="E994" s="925">
        <v>0</v>
      </c>
      <c r="F994" s="90"/>
      <c r="G994" s="90"/>
      <c r="H994" s="90"/>
      <c r="I994" s="90"/>
      <c r="J994" s="90"/>
      <c r="K994" s="90"/>
      <c r="L994" s="90"/>
      <c r="M994" s="90"/>
      <c r="N994" s="15">
        <f t="shared" si="757"/>
        <v>0</v>
      </c>
      <c r="O994" s="15">
        <f t="shared" si="757"/>
        <v>0</v>
      </c>
      <c r="P994" s="15">
        <f t="shared" si="757"/>
        <v>0</v>
      </c>
      <c r="Q994" s="15">
        <f t="shared" si="757"/>
        <v>0</v>
      </c>
      <c r="R994" s="15">
        <f t="shared" si="757"/>
        <v>0</v>
      </c>
      <c r="S994" s="901">
        <f>(S934+S949+S964+S979-S1009)*(S934+S949+S964+S979-S1009&gt;0)</f>
        <v>0</v>
      </c>
      <c r="T994" s="15">
        <f t="shared" si="759"/>
        <v>0</v>
      </c>
      <c r="U994" s="15">
        <f t="shared" si="759"/>
        <v>0</v>
      </c>
      <c r="V994" s="15">
        <f t="shared" si="759"/>
        <v>0</v>
      </c>
      <c r="W994" s="15">
        <f t="shared" si="759"/>
        <v>0</v>
      </c>
      <c r="X994" s="15">
        <f t="shared" si="759"/>
        <v>0</v>
      </c>
      <c r="Y994" s="901">
        <f>MAX(Y934+Y949+Y964+Y979,0)</f>
        <v>0</v>
      </c>
      <c r="Z994" s="15">
        <f t="shared" ref="Z994:AM994" si="761">Z934+Z949+Z964+Z979</f>
        <v>0</v>
      </c>
      <c r="AA994" s="15">
        <f t="shared" si="761"/>
        <v>0</v>
      </c>
      <c r="AB994" s="15">
        <f t="shared" si="761"/>
        <v>0</v>
      </c>
      <c r="AC994" s="15">
        <f t="shared" si="761"/>
        <v>0</v>
      </c>
      <c r="AD994" s="15">
        <f t="shared" si="761"/>
        <v>0</v>
      </c>
      <c r="AE994" s="15">
        <f t="shared" si="761"/>
        <v>0</v>
      </c>
      <c r="AF994" s="15">
        <f t="shared" si="761"/>
        <v>0</v>
      </c>
      <c r="AG994" s="15">
        <f t="shared" si="761"/>
        <v>0</v>
      </c>
      <c r="AH994" s="15">
        <f t="shared" si="761"/>
        <v>0</v>
      </c>
      <c r="AI994" s="15">
        <f t="shared" si="761"/>
        <v>0</v>
      </c>
      <c r="AJ994" s="15">
        <f t="shared" si="761"/>
        <v>0</v>
      </c>
      <c r="AK994" s="15">
        <f t="shared" si="761"/>
        <v>0</v>
      </c>
      <c r="AL994" s="15">
        <f t="shared" si="761"/>
        <v>0</v>
      </c>
      <c r="AM994" s="15">
        <f t="shared" si="761"/>
        <v>0</v>
      </c>
    </row>
    <row r="995" spans="1:39" outlineLevel="2">
      <c r="A995" s="11">
        <f>ROW()</f>
        <v>995</v>
      </c>
      <c r="C995" s="6" t="s">
        <v>1</v>
      </c>
      <c r="D995" s="39"/>
      <c r="E995" s="39">
        <f>SUM(E982:E994)</f>
        <v>44.654344607237086</v>
      </c>
      <c r="F995" s="39"/>
      <c r="G995" s="39"/>
      <c r="H995" s="39"/>
      <c r="I995" s="39"/>
      <c r="J995" s="39"/>
      <c r="K995" s="39"/>
      <c r="L995" s="39"/>
      <c r="M995" s="39"/>
      <c r="N995" s="9">
        <f t="shared" ref="N995:AG995" si="762">SUM(N982:N994)</f>
        <v>86.806813177533485</v>
      </c>
      <c r="O995" s="9">
        <f t="shared" si="762"/>
        <v>86.317489664881847</v>
      </c>
      <c r="P995" s="9">
        <f t="shared" si="762"/>
        <v>85.828166152230196</v>
      </c>
      <c r="Q995" s="9">
        <f t="shared" si="762"/>
        <v>85.338842639578573</v>
      </c>
      <c r="R995" s="9">
        <f t="shared" si="762"/>
        <v>84.849519126926936</v>
      </c>
      <c r="S995" s="9">
        <f t="shared" si="762"/>
        <v>84.553155615704611</v>
      </c>
      <c r="T995" s="9">
        <f t="shared" si="762"/>
        <v>81.461960837633541</v>
      </c>
      <c r="U995" s="9">
        <f t="shared" si="762"/>
        <v>78.275611588220841</v>
      </c>
      <c r="V995" s="9">
        <f t="shared" si="762"/>
        <v>75.184416810149756</v>
      </c>
      <c r="W995" s="9">
        <f t="shared" si="762"/>
        <v>72.093222032078671</v>
      </c>
      <c r="X995" s="9">
        <f t="shared" si="762"/>
        <v>69.002027254007587</v>
      </c>
      <c r="Y995" s="9">
        <f t="shared" si="762"/>
        <v>65.915590199503583</v>
      </c>
      <c r="Z995" s="9">
        <f t="shared" si="762"/>
        <v>62.829153144999573</v>
      </c>
      <c r="AA995" s="9">
        <f t="shared" si="762"/>
        <v>59.74271609049557</v>
      </c>
      <c r="AB995" s="9">
        <f t="shared" si="762"/>
        <v>56.65627903599156</v>
      </c>
      <c r="AC995" s="9">
        <f t="shared" si="762"/>
        <v>53.569841981487521</v>
      </c>
      <c r="AD995" s="9">
        <f t="shared" si="762"/>
        <v>47.370884804017486</v>
      </c>
      <c r="AE995" s="9">
        <f t="shared" si="762"/>
        <v>44.446469135764211</v>
      </c>
      <c r="AF995" s="9">
        <f t="shared" si="762"/>
        <v>41.522053467510936</v>
      </c>
      <c r="AG995" s="9">
        <f t="shared" si="762"/>
        <v>38.597637799257654</v>
      </c>
      <c r="AH995" s="9">
        <f t="shared" ref="AH995:AM995" si="763">SUM(AH982:AH994)</f>
        <v>35.67322213100438</v>
      </c>
      <c r="AI995" s="9">
        <f t="shared" si="763"/>
        <v>32.748806462751105</v>
      </c>
      <c r="AJ995" s="9">
        <f t="shared" si="763"/>
        <v>29.82439079449783</v>
      </c>
      <c r="AK995" s="9">
        <f t="shared" si="763"/>
        <v>26.899975126244552</v>
      </c>
      <c r="AL995" s="9">
        <f t="shared" si="763"/>
        <v>23.975559457991274</v>
      </c>
      <c r="AM995" s="9">
        <f t="shared" si="763"/>
        <v>21.051143789737999</v>
      </c>
    </row>
    <row r="996" spans="1:39" outlineLevel="3">
      <c r="A996" s="11">
        <f>ROW()</f>
        <v>996</v>
      </c>
      <c r="B996" s="343" t="s">
        <v>658</v>
      </c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</row>
    <row r="997" spans="1:39" outlineLevel="3">
      <c r="A997" s="11">
        <f>ROW()</f>
        <v>997</v>
      </c>
      <c r="C997" s="6" t="s">
        <v>2</v>
      </c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9">
        <f t="shared" ref="S997:S1004" si="764">(S922+S937+S967)*(S922+S937+S967&lt;0)</f>
        <v>0</v>
      </c>
      <c r="T997" s="39"/>
      <c r="U997" s="39"/>
      <c r="V997" s="39"/>
      <c r="W997" s="39"/>
      <c r="X997" s="39"/>
      <c r="Y997" s="9"/>
      <c r="Z997" s="39"/>
      <c r="AA997" s="39"/>
      <c r="AB997" s="39"/>
      <c r="AC997" s="432"/>
      <c r="AD997" s="9"/>
      <c r="AE997" s="39"/>
      <c r="AF997" s="39"/>
      <c r="AG997" s="39"/>
      <c r="AH997" s="430">
        <f t="shared" ref="AH997:AH1004" si="765">IF(C952="Non-Depreciable",0,IF(AND(ROUND(AH907,2)=0,AH922&lt;&gt;0),-AH922,IF(ROUND(AH907,2)=1,-(AH922+AH967),0)))</f>
        <v>0</v>
      </c>
      <c r="AI997" s="39"/>
      <c r="AJ997" s="39"/>
      <c r="AK997" s="39"/>
      <c r="AL997" s="39"/>
      <c r="AM997" s="430">
        <f t="shared" ref="AM997:AM1004" si="766">IF(H952="Non-Depreciable",0,IF(AND(ROUND(AM907,2)=0,AM922&lt;&gt;0),-AM922,IF(ROUND(AM907,2)=1,-(AM922+AM967),0)))</f>
        <v>0</v>
      </c>
    </row>
    <row r="998" spans="1:39" outlineLevel="3">
      <c r="A998" s="11">
        <f>ROW()</f>
        <v>998</v>
      </c>
      <c r="C998" s="6" t="s">
        <v>3</v>
      </c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9">
        <f t="shared" si="764"/>
        <v>0</v>
      </c>
      <c r="T998" s="39"/>
      <c r="U998" s="39"/>
      <c r="V998" s="39"/>
      <c r="W998" s="39"/>
      <c r="X998" s="39"/>
      <c r="Y998" s="9"/>
      <c r="Z998" s="39"/>
      <c r="AA998" s="39"/>
      <c r="AB998" s="39"/>
      <c r="AC998" s="432"/>
      <c r="AD998" s="9"/>
      <c r="AE998" s="39"/>
      <c r="AF998" s="39"/>
      <c r="AG998" s="39"/>
      <c r="AH998" s="430">
        <f t="shared" si="765"/>
        <v>0</v>
      </c>
      <c r="AI998" s="39"/>
      <c r="AJ998" s="39"/>
      <c r="AK998" s="39"/>
      <c r="AL998" s="39"/>
      <c r="AM998" s="430">
        <f t="shared" si="766"/>
        <v>0</v>
      </c>
    </row>
    <row r="999" spans="1:39" outlineLevel="3">
      <c r="A999" s="11">
        <f>ROW()</f>
        <v>999</v>
      </c>
      <c r="C999" s="6" t="s">
        <v>4</v>
      </c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9">
        <f t="shared" si="764"/>
        <v>-0.1929600014293201</v>
      </c>
      <c r="T999" s="39"/>
      <c r="U999" s="39"/>
      <c r="V999" s="39"/>
      <c r="W999" s="39"/>
      <c r="X999" s="39"/>
      <c r="Y999" s="9"/>
      <c r="Z999" s="39"/>
      <c r="AA999" s="39"/>
      <c r="AB999" s="39"/>
      <c r="AC999" s="432"/>
      <c r="AD999" s="9"/>
      <c r="AE999" s="39"/>
      <c r="AF999" s="39"/>
      <c r="AG999" s="39"/>
      <c r="AH999" s="430">
        <f t="shared" si="765"/>
        <v>0</v>
      </c>
      <c r="AI999" s="39"/>
      <c r="AJ999" s="39"/>
      <c r="AK999" s="39"/>
      <c r="AL999" s="39"/>
      <c r="AM999" s="430">
        <f t="shared" si="766"/>
        <v>0</v>
      </c>
    </row>
    <row r="1000" spans="1:39" outlineLevel="3">
      <c r="A1000" s="11">
        <f>ROW()</f>
        <v>1000</v>
      </c>
      <c r="C1000" s="6" t="s">
        <v>5</v>
      </c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9">
        <f t="shared" si="764"/>
        <v>0</v>
      </c>
      <c r="T1000" s="39"/>
      <c r="U1000" s="39"/>
      <c r="V1000" s="39"/>
      <c r="W1000" s="39"/>
      <c r="X1000" s="39"/>
      <c r="Y1000" s="9"/>
      <c r="Z1000" s="39"/>
      <c r="AA1000" s="39"/>
      <c r="AB1000" s="39"/>
      <c r="AC1000" s="432"/>
      <c r="AD1000" s="9"/>
      <c r="AE1000" s="39"/>
      <c r="AF1000" s="39"/>
      <c r="AG1000" s="39"/>
      <c r="AH1000" s="430">
        <f t="shared" si="765"/>
        <v>0</v>
      </c>
      <c r="AI1000" s="39"/>
      <c r="AJ1000" s="39"/>
      <c r="AK1000" s="39"/>
      <c r="AL1000" s="39"/>
      <c r="AM1000" s="430">
        <f t="shared" si="766"/>
        <v>0</v>
      </c>
    </row>
    <row r="1001" spans="1:39" outlineLevel="3">
      <c r="A1001" s="11">
        <f>ROW()</f>
        <v>1001</v>
      </c>
      <c r="C1001" s="6" t="s">
        <v>473</v>
      </c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9">
        <f t="shared" si="764"/>
        <v>0</v>
      </c>
      <c r="T1001" s="39"/>
      <c r="U1001" s="39"/>
      <c r="V1001" s="39"/>
      <c r="W1001" s="39"/>
      <c r="X1001" s="39"/>
      <c r="Y1001" s="9"/>
      <c r="Z1001" s="39"/>
      <c r="AA1001" s="39"/>
      <c r="AB1001" s="39"/>
      <c r="AC1001" s="432"/>
      <c r="AD1001" s="9"/>
      <c r="AE1001" s="39"/>
      <c r="AF1001" s="39"/>
      <c r="AG1001" s="39"/>
      <c r="AH1001" s="430">
        <f t="shared" si="765"/>
        <v>0</v>
      </c>
      <c r="AI1001" s="39"/>
      <c r="AJ1001" s="39"/>
      <c r="AK1001" s="39"/>
      <c r="AL1001" s="39"/>
      <c r="AM1001" s="430">
        <f t="shared" si="766"/>
        <v>0</v>
      </c>
    </row>
    <row r="1002" spans="1:39" outlineLevel="3">
      <c r="A1002" s="11">
        <f>ROW()</f>
        <v>1002</v>
      </c>
      <c r="C1002" s="6" t="s">
        <v>474</v>
      </c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9">
        <f t="shared" si="764"/>
        <v>0</v>
      </c>
      <c r="T1002" s="39"/>
      <c r="U1002" s="39"/>
      <c r="V1002" s="39"/>
      <c r="W1002" s="39"/>
      <c r="X1002" s="39"/>
      <c r="Y1002" s="9"/>
      <c r="Z1002" s="39"/>
      <c r="AA1002" s="39"/>
      <c r="AB1002" s="39"/>
      <c r="AC1002" s="432"/>
      <c r="AD1002" s="9"/>
      <c r="AE1002" s="39"/>
      <c r="AF1002" s="39"/>
      <c r="AG1002" s="39"/>
      <c r="AH1002" s="430">
        <f t="shared" si="765"/>
        <v>0</v>
      </c>
      <c r="AI1002" s="39"/>
      <c r="AJ1002" s="39"/>
      <c r="AK1002" s="39"/>
      <c r="AL1002" s="39"/>
      <c r="AM1002" s="430">
        <f t="shared" si="766"/>
        <v>0</v>
      </c>
    </row>
    <row r="1003" spans="1:39" outlineLevel="3">
      <c r="A1003" s="11">
        <f>ROW()</f>
        <v>1003</v>
      </c>
      <c r="C1003" s="6" t="s">
        <v>477</v>
      </c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9">
        <f t="shared" si="764"/>
        <v>0</v>
      </c>
      <c r="T1003" s="39"/>
      <c r="U1003" s="39"/>
      <c r="V1003" s="39"/>
      <c r="W1003" s="39"/>
      <c r="X1003" s="39"/>
      <c r="Y1003" s="9"/>
      <c r="Z1003" s="39"/>
      <c r="AA1003" s="39"/>
      <c r="AB1003" s="39"/>
      <c r="AC1003" s="432"/>
      <c r="AD1003" s="9"/>
      <c r="AE1003" s="39"/>
      <c r="AF1003" s="39"/>
      <c r="AG1003" s="39"/>
      <c r="AH1003" s="430">
        <f t="shared" si="765"/>
        <v>0</v>
      </c>
      <c r="AI1003" s="39"/>
      <c r="AJ1003" s="39"/>
      <c r="AK1003" s="39"/>
      <c r="AL1003" s="39"/>
      <c r="AM1003" s="430">
        <f t="shared" si="766"/>
        <v>0</v>
      </c>
    </row>
    <row r="1004" spans="1:39" outlineLevel="3">
      <c r="A1004" s="11">
        <f>ROW()</f>
        <v>1004</v>
      </c>
      <c r="C1004" s="6" t="s">
        <v>511</v>
      </c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9">
        <f t="shared" si="764"/>
        <v>0</v>
      </c>
      <c r="T1004" s="39"/>
      <c r="U1004" s="39"/>
      <c r="V1004" s="39"/>
      <c r="W1004" s="39"/>
      <c r="X1004" s="39"/>
      <c r="Y1004" s="9"/>
      <c r="Z1004" s="39"/>
      <c r="AA1004" s="39"/>
      <c r="AB1004" s="39"/>
      <c r="AC1004" s="432"/>
      <c r="AD1004" s="9"/>
      <c r="AE1004" s="39"/>
      <c r="AF1004" s="39"/>
      <c r="AG1004" s="39"/>
      <c r="AH1004" s="430">
        <f t="shared" si="765"/>
        <v>0</v>
      </c>
      <c r="AI1004" s="39"/>
      <c r="AJ1004" s="39"/>
      <c r="AK1004" s="39"/>
      <c r="AL1004" s="39"/>
      <c r="AM1004" s="430">
        <f t="shared" si="766"/>
        <v>0</v>
      </c>
    </row>
    <row r="1005" spans="1:39" outlineLevel="3">
      <c r="A1005" s="11">
        <f>ROW()</f>
        <v>1005</v>
      </c>
      <c r="C1005" s="6" t="s">
        <v>655</v>
      </c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9"/>
      <c r="T1005" s="39"/>
      <c r="U1005" s="39"/>
      <c r="V1005" s="39"/>
      <c r="W1005" s="39"/>
      <c r="X1005" s="39"/>
      <c r="Y1005" s="9"/>
      <c r="Z1005" s="39"/>
      <c r="AA1005" s="39"/>
      <c r="AB1005" s="39"/>
      <c r="AC1005" s="432"/>
      <c r="AD1005" s="9"/>
      <c r="AE1005" s="39"/>
      <c r="AF1005" s="39"/>
      <c r="AG1005" s="39"/>
      <c r="AH1005" s="39"/>
      <c r="AI1005" s="39"/>
      <c r="AJ1005" s="39"/>
      <c r="AK1005" s="39"/>
      <c r="AL1005" s="39"/>
      <c r="AM1005" s="39"/>
    </row>
    <row r="1006" spans="1:39" outlineLevel="3">
      <c r="A1006" s="11">
        <f>ROW()</f>
        <v>1006</v>
      </c>
      <c r="C1006" s="6" t="s">
        <v>656</v>
      </c>
      <c r="D1006" s="39"/>
      <c r="E1006" s="39"/>
      <c r="F1006" s="39"/>
      <c r="G1006" s="39"/>
      <c r="H1006" s="39"/>
      <c r="I1006" s="39"/>
      <c r="J1006" s="39"/>
      <c r="K1006" s="39"/>
      <c r="L1006" s="39"/>
      <c r="M1006" s="39"/>
      <c r="N1006" s="39"/>
      <c r="O1006" s="39"/>
      <c r="P1006" s="39"/>
      <c r="Q1006" s="39"/>
      <c r="R1006" s="39"/>
      <c r="S1006" s="9"/>
      <c r="T1006" s="39"/>
      <c r="U1006" s="39"/>
      <c r="V1006" s="39"/>
      <c r="W1006" s="39"/>
      <c r="X1006" s="39"/>
      <c r="Y1006" s="9"/>
      <c r="Z1006" s="39"/>
      <c r="AA1006" s="39"/>
      <c r="AB1006" s="39"/>
      <c r="AC1006" s="432"/>
      <c r="AD1006" s="9"/>
      <c r="AE1006" s="39"/>
      <c r="AF1006" s="39"/>
      <c r="AG1006" s="39"/>
      <c r="AH1006" s="39"/>
      <c r="AI1006" s="39"/>
      <c r="AJ1006" s="39"/>
      <c r="AK1006" s="39"/>
      <c r="AL1006" s="39"/>
      <c r="AM1006" s="39"/>
    </row>
    <row r="1007" spans="1:39" outlineLevel="3">
      <c r="A1007" s="11">
        <f>ROW()</f>
        <v>1007</v>
      </c>
      <c r="C1007" s="6" t="s">
        <v>667</v>
      </c>
      <c r="D1007" s="39"/>
      <c r="E1007" s="39"/>
      <c r="F1007" s="39"/>
      <c r="G1007" s="39"/>
      <c r="H1007" s="39"/>
      <c r="I1007" s="39"/>
      <c r="J1007" s="39"/>
      <c r="K1007" s="39"/>
      <c r="L1007" s="39"/>
      <c r="M1007" s="39"/>
      <c r="N1007" s="39"/>
      <c r="O1007" s="39"/>
      <c r="P1007" s="39"/>
      <c r="Q1007" s="39"/>
      <c r="R1007" s="39"/>
      <c r="S1007" s="9"/>
      <c r="T1007" s="39"/>
      <c r="U1007" s="39"/>
      <c r="V1007" s="39"/>
      <c r="W1007" s="39"/>
      <c r="X1007" s="39"/>
      <c r="Y1007" s="9"/>
      <c r="Z1007" s="39"/>
      <c r="AA1007" s="39"/>
      <c r="AB1007" s="39"/>
      <c r="AC1007" s="432"/>
      <c r="AD1007" s="9"/>
      <c r="AE1007" s="39"/>
      <c r="AF1007" s="39"/>
      <c r="AG1007" s="39"/>
      <c r="AH1007" s="39"/>
      <c r="AI1007" s="39"/>
      <c r="AJ1007" s="39"/>
      <c r="AK1007" s="39"/>
      <c r="AL1007" s="39"/>
      <c r="AM1007" s="39"/>
    </row>
    <row r="1008" spans="1:39" outlineLevel="3">
      <c r="A1008" s="11">
        <f>ROW()</f>
        <v>1008</v>
      </c>
      <c r="C1008" s="6" t="s">
        <v>212</v>
      </c>
      <c r="D1008" s="39"/>
      <c r="E1008" s="39"/>
      <c r="F1008" s="39"/>
      <c r="G1008" s="39"/>
      <c r="H1008" s="39"/>
      <c r="I1008" s="39"/>
      <c r="J1008" s="39"/>
      <c r="K1008" s="39"/>
      <c r="L1008" s="39"/>
      <c r="M1008" s="39"/>
      <c r="N1008" s="39"/>
      <c r="O1008" s="39"/>
      <c r="P1008" s="39"/>
      <c r="Q1008" s="39"/>
      <c r="R1008" s="39"/>
      <c r="S1008" s="9">
        <f t="shared" ref="S1008" si="767">(S933+S948+S978)*(S933+S948+S978&lt;0)</f>
        <v>0</v>
      </c>
      <c r="T1008" s="39"/>
      <c r="U1008" s="39"/>
      <c r="V1008" s="39"/>
      <c r="W1008" s="39"/>
      <c r="X1008" s="39"/>
      <c r="Y1008" s="9"/>
      <c r="Z1008" s="39"/>
      <c r="AA1008" s="39"/>
      <c r="AB1008" s="39"/>
      <c r="AC1008" s="432"/>
      <c r="AD1008" s="9"/>
      <c r="AE1008" s="39"/>
      <c r="AF1008" s="39"/>
      <c r="AG1008" s="39"/>
      <c r="AH1008" s="13"/>
      <c r="AI1008" s="39"/>
      <c r="AJ1008" s="39"/>
      <c r="AK1008" s="39"/>
      <c r="AL1008" s="39"/>
      <c r="AM1008" s="13"/>
    </row>
    <row r="1009" spans="1:71" outlineLevel="3">
      <c r="A1009" s="11">
        <f>ROW()</f>
        <v>1009</v>
      </c>
      <c r="C1009" s="30" t="s">
        <v>362</v>
      </c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15">
        <f>(S934+S949+S979)*(S934+S949+S979&lt;0)</f>
        <v>0</v>
      </c>
      <c r="T1009" s="90"/>
      <c r="U1009" s="90"/>
      <c r="V1009" s="90"/>
      <c r="W1009" s="90"/>
      <c r="X1009" s="90"/>
      <c r="Y1009" s="15"/>
      <c r="Z1009" s="90"/>
      <c r="AA1009" s="90"/>
      <c r="AB1009" s="90"/>
      <c r="AC1009" s="432"/>
      <c r="AD1009" s="9"/>
      <c r="AE1009" s="90"/>
      <c r="AF1009" s="90"/>
      <c r="AG1009" s="90"/>
      <c r="AH1009" s="909"/>
      <c r="AI1009" s="90"/>
      <c r="AJ1009" s="90"/>
      <c r="AK1009" s="90"/>
      <c r="AL1009" s="90"/>
      <c r="AM1009" s="909"/>
    </row>
    <row r="1010" spans="1:71" outlineLevel="3">
      <c r="A1010" s="11">
        <f>ROW()</f>
        <v>1010</v>
      </c>
      <c r="C1010" s="6" t="s">
        <v>1</v>
      </c>
      <c r="D1010" s="39"/>
      <c r="E1010" s="39"/>
      <c r="F1010" s="39"/>
      <c r="G1010" s="39"/>
      <c r="H1010" s="39"/>
      <c r="I1010" s="39"/>
      <c r="J1010" s="39"/>
      <c r="K1010" s="39"/>
      <c r="L1010" s="39"/>
      <c r="M1010" s="39"/>
      <c r="N1010" s="39"/>
      <c r="O1010" s="39"/>
      <c r="P1010" s="39"/>
      <c r="Q1010" s="39"/>
      <c r="R1010" s="39"/>
      <c r="S1010" s="9">
        <f t="shared" ref="S1010" si="768">SUM(S997:S1009)</f>
        <v>-0.1929600014293201</v>
      </c>
      <c r="T1010" s="39"/>
      <c r="U1010" s="39"/>
      <c r="V1010" s="39"/>
      <c r="W1010" s="39"/>
      <c r="X1010" s="39"/>
      <c r="Y1010" s="9"/>
      <c r="Z1010" s="39"/>
      <c r="AA1010" s="39"/>
      <c r="AB1010" s="39"/>
      <c r="AC1010" s="512"/>
      <c r="AD1010" s="513"/>
      <c r="AE1010" s="39"/>
      <c r="AF1010" s="39"/>
      <c r="AG1010" s="39"/>
      <c r="AH1010" s="87">
        <f t="shared" ref="AH1010" si="769">SUM(AH997:AH1009)</f>
        <v>0</v>
      </c>
      <c r="AI1010" s="39"/>
      <c r="AJ1010" s="39"/>
      <c r="AK1010" s="39"/>
      <c r="AL1010" s="39"/>
      <c r="AM1010" s="87">
        <f t="shared" ref="AM1010" si="770">SUM(AM997:AM1009)</f>
        <v>0</v>
      </c>
    </row>
    <row r="1011" spans="1:71" outlineLevel="2">
      <c r="A1011" s="11">
        <f>ROW()</f>
        <v>1011</v>
      </c>
      <c r="D1011" s="39"/>
      <c r="E1011" s="39"/>
      <c r="F1011" s="39"/>
      <c r="G1011" s="39"/>
      <c r="H1011" s="39"/>
      <c r="I1011" s="39"/>
      <c r="J1011" s="39"/>
      <c r="K1011" s="39"/>
      <c r="L1011" s="39"/>
      <c r="M1011" s="39"/>
      <c r="N1011" s="39"/>
      <c r="O1011" s="39"/>
      <c r="P1011" s="39"/>
      <c r="Q1011" s="39"/>
      <c r="R1011" s="39"/>
      <c r="S1011" s="39"/>
      <c r="T1011" s="39"/>
      <c r="U1011" s="39"/>
      <c r="V1011" s="39"/>
      <c r="W1011" s="39"/>
      <c r="X1011" s="39"/>
      <c r="Y1011" s="39"/>
      <c r="Z1011" s="39"/>
      <c r="AA1011" s="39"/>
      <c r="AB1011" s="39"/>
      <c r="AC1011" s="39"/>
      <c r="AD1011" s="39"/>
      <c r="AE1011" s="39"/>
      <c r="AF1011" s="39"/>
      <c r="AG1011" s="39"/>
      <c r="AH1011" s="39"/>
      <c r="AI1011" s="39"/>
      <c r="AJ1011" s="39"/>
      <c r="AK1011" s="39"/>
      <c r="AL1011" s="39"/>
      <c r="AM1011" s="39"/>
    </row>
    <row r="1012" spans="1:71" s="10" customFormat="1" ht="60" outlineLevel="1">
      <c r="A1012" s="324" t="s">
        <v>147</v>
      </c>
      <c r="B1012" s="347"/>
      <c r="C1012" s="325"/>
      <c r="D1012" s="325"/>
      <c r="E1012" s="910" t="str">
        <f>E$50</f>
        <v>DBP Principled Approach in 2020 [m$ 31/12/2019]</v>
      </c>
      <c r="F1012" s="325"/>
      <c r="G1012" s="325"/>
      <c r="H1012" s="326"/>
      <c r="I1012" s="326"/>
      <c r="J1012" s="326"/>
      <c r="K1012" s="326"/>
      <c r="L1012" s="326"/>
      <c r="M1012" s="326"/>
      <c r="N1012" s="326"/>
      <c r="O1012" s="326"/>
      <c r="P1012" s="326"/>
      <c r="Q1012" s="326"/>
      <c r="R1012" s="326"/>
      <c r="S1012" s="326"/>
      <c r="T1012" s="326"/>
      <c r="U1012" s="326"/>
      <c r="V1012" s="326"/>
      <c r="W1012" s="326"/>
      <c r="X1012" s="326"/>
      <c r="Y1012" s="326"/>
      <c r="Z1012" s="326"/>
      <c r="AA1012" s="326"/>
      <c r="AB1012" s="326"/>
      <c r="AC1012" s="326"/>
      <c r="AD1012" s="326"/>
      <c r="AE1012" s="326"/>
      <c r="AF1012" s="326"/>
      <c r="AG1012" s="326"/>
      <c r="AH1012" s="326"/>
      <c r="AI1012" s="326"/>
      <c r="AJ1012" s="326"/>
      <c r="AK1012" s="326"/>
      <c r="AL1012" s="326"/>
      <c r="AM1012" s="32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</row>
    <row r="1013" spans="1:71" outlineLevel="2">
      <c r="A1013" s="11">
        <f>ROW()</f>
        <v>1013</v>
      </c>
      <c r="B1013" s="343" t="s">
        <v>141</v>
      </c>
      <c r="D1013" s="39"/>
      <c r="E1013" s="39"/>
      <c r="F1013" s="39"/>
      <c r="G1013" s="39"/>
      <c r="H1013" s="39"/>
      <c r="I1013" s="39"/>
      <c r="J1013" s="156"/>
      <c r="K1013" s="39"/>
      <c r="L1013" s="39"/>
      <c r="M1013" s="39"/>
      <c r="N1013" s="39"/>
      <c r="O1013" s="39"/>
      <c r="P1013" s="39"/>
      <c r="Q1013" s="39"/>
      <c r="R1013" s="39"/>
      <c r="S1013" s="39"/>
      <c r="T1013" s="39"/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428">
        <f>IF(Asset!AD$157="","",Asset!AD$157-AD$6)</f>
        <v>42</v>
      </c>
      <c r="AE1013" s="39"/>
      <c r="AF1013" s="39"/>
      <c r="AG1013" s="39"/>
      <c r="AH1013" s="39"/>
      <c r="AI1013" s="39"/>
      <c r="AJ1013" s="39"/>
      <c r="AK1013" s="39"/>
      <c r="AL1013" s="39"/>
      <c r="AM1013" s="39"/>
    </row>
    <row r="1014" spans="1:71" outlineLevel="2">
      <c r="A1014" s="11">
        <f>ROW()</f>
        <v>1014</v>
      </c>
      <c r="C1014" s="6" t="s">
        <v>2</v>
      </c>
      <c r="D1014" s="39"/>
      <c r="E1014" s="922">
        <v>57</v>
      </c>
      <c r="F1014" s="39"/>
      <c r="G1014" s="39"/>
      <c r="H1014" s="39"/>
      <c r="I1014" s="9"/>
      <c r="J1014" s="39"/>
      <c r="K1014" s="163"/>
      <c r="L1014" s="163"/>
      <c r="M1014" s="163"/>
      <c r="N1014" s="163"/>
      <c r="O1014" s="9"/>
      <c r="P1014" s="162">
        <f>Inputs!$D$64</f>
        <v>70</v>
      </c>
      <c r="Q1014" s="163">
        <f t="shared" ref="Q1014:AB1021" si="771">MAX(0,P1014-1)</f>
        <v>69</v>
      </c>
      <c r="R1014" s="163">
        <f t="shared" si="771"/>
        <v>68</v>
      </c>
      <c r="S1014" s="163">
        <f t="shared" si="771"/>
        <v>67</v>
      </c>
      <c r="T1014" s="163">
        <f t="shared" si="771"/>
        <v>66</v>
      </c>
      <c r="U1014" s="163">
        <f t="shared" si="771"/>
        <v>65</v>
      </c>
      <c r="V1014" s="163">
        <f t="shared" si="771"/>
        <v>64</v>
      </c>
      <c r="W1014" s="163">
        <f t="shared" si="771"/>
        <v>63</v>
      </c>
      <c r="X1014" s="163">
        <f t="shared" si="771"/>
        <v>62</v>
      </c>
      <c r="Y1014" s="163">
        <f t="shared" si="771"/>
        <v>61</v>
      </c>
      <c r="Z1014" s="163">
        <f t="shared" si="771"/>
        <v>60</v>
      </c>
      <c r="AA1014" s="163">
        <f t="shared" si="771"/>
        <v>59</v>
      </c>
      <c r="AB1014" s="163">
        <f t="shared" si="771"/>
        <v>58</v>
      </c>
      <c r="AC1014" s="911">
        <f>$E1014</f>
        <v>57</v>
      </c>
      <c r="AD1014" s="912">
        <f>IF(AC1014&gt;0,IF(AD$160="",AC1014-1,MIN(AC1014-1,AD$160)),0)</f>
        <v>42</v>
      </c>
      <c r="AE1014" s="163">
        <f t="shared" ref="AE1014:AM1022" si="772">MAX(0,AD1014-1)</f>
        <v>41</v>
      </c>
      <c r="AF1014" s="163">
        <f t="shared" si="772"/>
        <v>40</v>
      </c>
      <c r="AG1014" s="163">
        <f t="shared" si="772"/>
        <v>39</v>
      </c>
      <c r="AH1014" s="163">
        <f t="shared" si="772"/>
        <v>38</v>
      </c>
      <c r="AI1014" s="163">
        <f t="shared" si="772"/>
        <v>37</v>
      </c>
      <c r="AJ1014" s="163">
        <f t="shared" si="772"/>
        <v>36</v>
      </c>
      <c r="AK1014" s="163">
        <f t="shared" si="772"/>
        <v>35</v>
      </c>
      <c r="AL1014" s="163">
        <f t="shared" si="772"/>
        <v>34</v>
      </c>
      <c r="AM1014" s="163">
        <f t="shared" si="772"/>
        <v>33</v>
      </c>
    </row>
    <row r="1015" spans="1:71" outlineLevel="2">
      <c r="A1015" s="11">
        <f>ROW()</f>
        <v>1015</v>
      </c>
      <c r="C1015" s="6" t="s">
        <v>3</v>
      </c>
      <c r="D1015" s="39"/>
      <c r="E1015" s="922">
        <v>17</v>
      </c>
      <c r="F1015" s="39"/>
      <c r="G1015" s="39"/>
      <c r="H1015" s="39"/>
      <c r="I1015" s="9"/>
      <c r="J1015" s="39"/>
      <c r="K1015" s="163"/>
      <c r="L1015" s="163"/>
      <c r="M1015" s="163"/>
      <c r="N1015" s="163"/>
      <c r="O1015" s="9"/>
      <c r="P1015" s="162">
        <f>Inputs!$D$65</f>
        <v>30</v>
      </c>
      <c r="Q1015" s="163">
        <f t="shared" si="771"/>
        <v>29</v>
      </c>
      <c r="R1015" s="163">
        <f t="shared" si="771"/>
        <v>28</v>
      </c>
      <c r="S1015" s="163">
        <f t="shared" si="771"/>
        <v>27</v>
      </c>
      <c r="T1015" s="163">
        <f t="shared" si="771"/>
        <v>26</v>
      </c>
      <c r="U1015" s="163">
        <f t="shared" si="771"/>
        <v>25</v>
      </c>
      <c r="V1015" s="163">
        <f t="shared" si="771"/>
        <v>24</v>
      </c>
      <c r="W1015" s="163">
        <f t="shared" si="771"/>
        <v>23</v>
      </c>
      <c r="X1015" s="163">
        <f t="shared" si="771"/>
        <v>22</v>
      </c>
      <c r="Y1015" s="163">
        <f t="shared" si="771"/>
        <v>21</v>
      </c>
      <c r="Z1015" s="163">
        <f t="shared" si="771"/>
        <v>20</v>
      </c>
      <c r="AA1015" s="163">
        <f t="shared" si="771"/>
        <v>19</v>
      </c>
      <c r="AB1015" s="163">
        <f t="shared" si="771"/>
        <v>18</v>
      </c>
      <c r="AC1015" s="911">
        <f t="shared" ref="AC1015:AC1026" si="773">$E1015</f>
        <v>17</v>
      </c>
      <c r="AD1015" s="912">
        <f>IF(AC1015&gt;0,IF(AD$160="",AC1015-1,MIN(AC1015-1,AD$160)),0)</f>
        <v>16</v>
      </c>
      <c r="AE1015" s="163">
        <f t="shared" si="772"/>
        <v>15</v>
      </c>
      <c r="AF1015" s="163">
        <f t="shared" si="772"/>
        <v>14</v>
      </c>
      <c r="AG1015" s="163">
        <f t="shared" si="772"/>
        <v>13</v>
      </c>
      <c r="AH1015" s="163">
        <f t="shared" si="772"/>
        <v>12</v>
      </c>
      <c r="AI1015" s="163">
        <f t="shared" si="772"/>
        <v>11</v>
      </c>
      <c r="AJ1015" s="163">
        <f t="shared" si="772"/>
        <v>10</v>
      </c>
      <c r="AK1015" s="163">
        <f t="shared" si="772"/>
        <v>9</v>
      </c>
      <c r="AL1015" s="163">
        <f t="shared" si="772"/>
        <v>8</v>
      </c>
      <c r="AM1015" s="163">
        <f t="shared" si="772"/>
        <v>7</v>
      </c>
    </row>
    <row r="1016" spans="1:71" outlineLevel="2">
      <c r="A1016" s="11">
        <f>ROW()</f>
        <v>1016</v>
      </c>
      <c r="C1016" s="6" t="s">
        <v>4</v>
      </c>
      <c r="D1016" s="39"/>
      <c r="E1016" s="922">
        <v>17</v>
      </c>
      <c r="F1016" s="39"/>
      <c r="G1016" s="39"/>
      <c r="H1016" s="39"/>
      <c r="I1016" s="9"/>
      <c r="J1016" s="39"/>
      <c r="K1016" s="163"/>
      <c r="L1016" s="163"/>
      <c r="M1016" s="163"/>
      <c r="N1016" s="163"/>
      <c r="O1016" s="9"/>
      <c r="P1016" s="162">
        <f>Inputs!$D$66</f>
        <v>50</v>
      </c>
      <c r="Q1016" s="163">
        <f t="shared" si="771"/>
        <v>49</v>
      </c>
      <c r="R1016" s="163">
        <f t="shared" si="771"/>
        <v>48</v>
      </c>
      <c r="S1016" s="163">
        <f t="shared" si="771"/>
        <v>47</v>
      </c>
      <c r="T1016" s="163">
        <f t="shared" si="771"/>
        <v>46</v>
      </c>
      <c r="U1016" s="163">
        <f t="shared" si="771"/>
        <v>45</v>
      </c>
      <c r="V1016" s="163">
        <f t="shared" si="771"/>
        <v>44</v>
      </c>
      <c r="W1016" s="163">
        <f t="shared" si="771"/>
        <v>43</v>
      </c>
      <c r="X1016" s="163">
        <f t="shared" si="771"/>
        <v>42</v>
      </c>
      <c r="Y1016" s="163">
        <f t="shared" si="771"/>
        <v>41</v>
      </c>
      <c r="Z1016" s="163">
        <f t="shared" si="771"/>
        <v>40</v>
      </c>
      <c r="AA1016" s="163">
        <f t="shared" si="771"/>
        <v>39</v>
      </c>
      <c r="AB1016" s="163">
        <f t="shared" si="771"/>
        <v>38</v>
      </c>
      <c r="AC1016" s="911">
        <f t="shared" si="773"/>
        <v>17</v>
      </c>
      <c r="AD1016" s="913">
        <f>IF(AD1013="",MAX(0,AC1016-1),Inputs!$D$82-(AC$6-LEFT($A1012,4)))</f>
        <v>16</v>
      </c>
      <c r="AE1016" s="163">
        <f t="shared" si="772"/>
        <v>15</v>
      </c>
      <c r="AF1016" s="163">
        <f t="shared" si="772"/>
        <v>14</v>
      </c>
      <c r="AG1016" s="163">
        <f t="shared" si="772"/>
        <v>13</v>
      </c>
      <c r="AH1016" s="163">
        <f t="shared" si="772"/>
        <v>12</v>
      </c>
      <c r="AI1016" s="163">
        <f t="shared" si="772"/>
        <v>11</v>
      </c>
      <c r="AJ1016" s="163">
        <f t="shared" si="772"/>
        <v>10</v>
      </c>
      <c r="AK1016" s="163">
        <f t="shared" si="772"/>
        <v>9</v>
      </c>
      <c r="AL1016" s="163">
        <f t="shared" si="772"/>
        <v>8</v>
      </c>
      <c r="AM1016" s="163">
        <f t="shared" si="772"/>
        <v>7</v>
      </c>
    </row>
    <row r="1017" spans="1:71" outlineLevel="2">
      <c r="A1017" s="11">
        <f>ROW()</f>
        <v>1017</v>
      </c>
      <c r="C1017" s="6" t="s">
        <v>5</v>
      </c>
      <c r="D1017" s="39"/>
      <c r="E1017" s="922">
        <v>0</v>
      </c>
      <c r="F1017" s="39"/>
      <c r="G1017" s="39"/>
      <c r="H1017" s="39"/>
      <c r="I1017" s="9"/>
      <c r="J1017" s="39"/>
      <c r="K1017" s="163"/>
      <c r="L1017" s="163"/>
      <c r="M1017" s="163"/>
      <c r="N1017" s="163"/>
      <c r="O1017" s="9"/>
      <c r="P1017" s="162">
        <f>Inputs!$D$67</f>
        <v>30</v>
      </c>
      <c r="Q1017" s="163">
        <f t="shared" si="771"/>
        <v>29</v>
      </c>
      <c r="R1017" s="163">
        <f t="shared" si="771"/>
        <v>28</v>
      </c>
      <c r="S1017" s="163">
        <f t="shared" si="771"/>
        <v>27</v>
      </c>
      <c r="T1017" s="163">
        <f t="shared" si="771"/>
        <v>26</v>
      </c>
      <c r="U1017" s="163">
        <f t="shared" si="771"/>
        <v>25</v>
      </c>
      <c r="V1017" s="163">
        <f t="shared" si="771"/>
        <v>24</v>
      </c>
      <c r="W1017" s="163">
        <f t="shared" si="771"/>
        <v>23</v>
      </c>
      <c r="X1017" s="163">
        <f t="shared" si="771"/>
        <v>22</v>
      </c>
      <c r="Y1017" s="163">
        <f t="shared" si="771"/>
        <v>21</v>
      </c>
      <c r="Z1017" s="163">
        <f t="shared" si="771"/>
        <v>20</v>
      </c>
      <c r="AA1017" s="163">
        <f t="shared" si="771"/>
        <v>19</v>
      </c>
      <c r="AB1017" s="163">
        <f t="shared" si="771"/>
        <v>18</v>
      </c>
      <c r="AC1017" s="911">
        <f t="shared" si="773"/>
        <v>0</v>
      </c>
      <c r="AD1017" s="912">
        <f>IF(AC1017&gt;0,IF(AD$160="",AC1017-1,MIN(AC1017-1,AD$160)),0)</f>
        <v>0</v>
      </c>
      <c r="AE1017" s="163">
        <f t="shared" si="772"/>
        <v>0</v>
      </c>
      <c r="AF1017" s="163">
        <f t="shared" si="772"/>
        <v>0</v>
      </c>
      <c r="AG1017" s="163">
        <f t="shared" si="772"/>
        <v>0</v>
      </c>
      <c r="AH1017" s="163">
        <f t="shared" si="772"/>
        <v>0</v>
      </c>
      <c r="AI1017" s="163">
        <f t="shared" si="772"/>
        <v>0</v>
      </c>
      <c r="AJ1017" s="163">
        <f t="shared" si="772"/>
        <v>0</v>
      </c>
      <c r="AK1017" s="163">
        <f t="shared" si="772"/>
        <v>0</v>
      </c>
      <c r="AL1017" s="163">
        <f t="shared" si="772"/>
        <v>0</v>
      </c>
      <c r="AM1017" s="163">
        <f t="shared" si="772"/>
        <v>0</v>
      </c>
    </row>
    <row r="1018" spans="1:71" outlineLevel="2">
      <c r="A1018" s="11">
        <f>ROW()</f>
        <v>1018</v>
      </c>
      <c r="C1018" s="6" t="s">
        <v>473</v>
      </c>
      <c r="D1018" s="39"/>
      <c r="E1018" s="922">
        <v>0</v>
      </c>
      <c r="F1018" s="39"/>
      <c r="G1018" s="39"/>
      <c r="H1018" s="39"/>
      <c r="I1018" s="9"/>
      <c r="J1018" s="39"/>
      <c r="K1018" s="163"/>
      <c r="L1018" s="163"/>
      <c r="M1018" s="163"/>
      <c r="N1018" s="163"/>
      <c r="O1018" s="9"/>
      <c r="P1018" s="162">
        <f>Inputs!$D$68</f>
        <v>0</v>
      </c>
      <c r="Q1018" s="163">
        <f>MAX(0,P1018-1)</f>
        <v>0</v>
      </c>
      <c r="R1018" s="163">
        <f t="shared" si="771"/>
        <v>0</v>
      </c>
      <c r="S1018" s="163">
        <f t="shared" si="771"/>
        <v>0</v>
      </c>
      <c r="T1018" s="163">
        <f t="shared" si="771"/>
        <v>0</v>
      </c>
      <c r="U1018" s="163">
        <f t="shared" si="771"/>
        <v>0</v>
      </c>
      <c r="V1018" s="163">
        <f t="shared" si="771"/>
        <v>0</v>
      </c>
      <c r="W1018" s="163">
        <f t="shared" si="771"/>
        <v>0</v>
      </c>
      <c r="X1018" s="163">
        <f t="shared" si="771"/>
        <v>0</v>
      </c>
      <c r="Y1018" s="163">
        <f t="shared" si="771"/>
        <v>0</v>
      </c>
      <c r="Z1018" s="163">
        <f t="shared" si="771"/>
        <v>0</v>
      </c>
      <c r="AA1018" s="163">
        <f t="shared" si="771"/>
        <v>0</v>
      </c>
      <c r="AB1018" s="163">
        <f t="shared" si="771"/>
        <v>0</v>
      </c>
      <c r="AC1018" s="911">
        <f t="shared" si="773"/>
        <v>0</v>
      </c>
      <c r="AD1018" s="163">
        <f t="shared" ref="AD1018:AD1020" si="774">MAX(0,AC1018-1)</f>
        <v>0</v>
      </c>
      <c r="AE1018" s="163">
        <f t="shared" si="772"/>
        <v>0</v>
      </c>
      <c r="AF1018" s="163">
        <f t="shared" si="772"/>
        <v>0</v>
      </c>
      <c r="AG1018" s="163">
        <f t="shared" si="772"/>
        <v>0</v>
      </c>
      <c r="AH1018" s="163">
        <f t="shared" si="772"/>
        <v>0</v>
      </c>
      <c r="AI1018" s="163">
        <f t="shared" si="772"/>
        <v>0</v>
      </c>
      <c r="AJ1018" s="163">
        <f t="shared" si="772"/>
        <v>0</v>
      </c>
      <c r="AK1018" s="163">
        <f t="shared" si="772"/>
        <v>0</v>
      </c>
      <c r="AL1018" s="163">
        <f t="shared" si="772"/>
        <v>0</v>
      </c>
      <c r="AM1018" s="163">
        <f t="shared" si="772"/>
        <v>0</v>
      </c>
    </row>
    <row r="1019" spans="1:71" outlineLevel="2">
      <c r="A1019" s="11">
        <f>ROW()</f>
        <v>1019</v>
      </c>
      <c r="C1019" s="6" t="s">
        <v>474</v>
      </c>
      <c r="D1019" s="39"/>
      <c r="E1019" s="922">
        <v>2</v>
      </c>
      <c r="F1019" s="39"/>
      <c r="G1019" s="39"/>
      <c r="H1019" s="39"/>
      <c r="I1019" s="9"/>
      <c r="J1019" s="39"/>
      <c r="K1019" s="163"/>
      <c r="L1019" s="163"/>
      <c r="M1019" s="163"/>
      <c r="N1019" s="163"/>
      <c r="O1019" s="9"/>
      <c r="P1019" s="162">
        <f>Inputs!$D$69</f>
        <v>0</v>
      </c>
      <c r="Q1019" s="163">
        <f t="shared" ref="Q1019:Q1021" si="775">MAX(0,P1019-1)</f>
        <v>0</v>
      </c>
      <c r="R1019" s="163">
        <f t="shared" si="771"/>
        <v>0</v>
      </c>
      <c r="S1019" s="163">
        <f t="shared" si="771"/>
        <v>0</v>
      </c>
      <c r="T1019" s="163">
        <f t="shared" si="771"/>
        <v>0</v>
      </c>
      <c r="U1019" s="163">
        <f t="shared" si="771"/>
        <v>0</v>
      </c>
      <c r="V1019" s="163">
        <f t="shared" si="771"/>
        <v>0</v>
      </c>
      <c r="W1019" s="163">
        <f t="shared" si="771"/>
        <v>0</v>
      </c>
      <c r="X1019" s="163">
        <f t="shared" si="771"/>
        <v>0</v>
      </c>
      <c r="Y1019" s="163">
        <f t="shared" si="771"/>
        <v>0</v>
      </c>
      <c r="Z1019" s="163">
        <f t="shared" si="771"/>
        <v>0</v>
      </c>
      <c r="AA1019" s="163">
        <f t="shared" si="771"/>
        <v>0</v>
      </c>
      <c r="AB1019" s="163">
        <f t="shared" si="771"/>
        <v>0</v>
      </c>
      <c r="AC1019" s="911">
        <f t="shared" si="773"/>
        <v>2</v>
      </c>
      <c r="AD1019" s="163">
        <f t="shared" si="774"/>
        <v>1</v>
      </c>
      <c r="AE1019" s="163">
        <f t="shared" si="772"/>
        <v>0</v>
      </c>
      <c r="AF1019" s="163">
        <f t="shared" si="772"/>
        <v>0</v>
      </c>
      <c r="AG1019" s="163">
        <f t="shared" si="772"/>
        <v>0</v>
      </c>
      <c r="AH1019" s="163">
        <f t="shared" si="772"/>
        <v>0</v>
      </c>
      <c r="AI1019" s="163">
        <f t="shared" si="772"/>
        <v>0</v>
      </c>
      <c r="AJ1019" s="163">
        <f t="shared" si="772"/>
        <v>0</v>
      </c>
      <c r="AK1019" s="163">
        <f t="shared" si="772"/>
        <v>0</v>
      </c>
      <c r="AL1019" s="163">
        <f t="shared" si="772"/>
        <v>0</v>
      </c>
      <c r="AM1019" s="163">
        <f t="shared" si="772"/>
        <v>0</v>
      </c>
    </row>
    <row r="1020" spans="1:71" outlineLevel="2">
      <c r="A1020" s="11">
        <f>ROW()</f>
        <v>1020</v>
      </c>
      <c r="C1020" s="6" t="s">
        <v>477</v>
      </c>
      <c r="D1020" s="39"/>
      <c r="E1020" s="922">
        <v>0</v>
      </c>
      <c r="F1020" s="39"/>
      <c r="G1020" s="39"/>
      <c r="H1020" s="39"/>
      <c r="I1020" s="9"/>
      <c r="J1020" s="39"/>
      <c r="K1020" s="163"/>
      <c r="L1020" s="163"/>
      <c r="M1020" s="163"/>
      <c r="N1020" s="163"/>
      <c r="O1020" s="9"/>
      <c r="P1020" s="162">
        <f>Inputs!$D$70</f>
        <v>0</v>
      </c>
      <c r="Q1020" s="163">
        <f t="shared" si="775"/>
        <v>0</v>
      </c>
      <c r="R1020" s="163">
        <f t="shared" si="771"/>
        <v>0</v>
      </c>
      <c r="S1020" s="163">
        <f t="shared" si="771"/>
        <v>0</v>
      </c>
      <c r="T1020" s="163">
        <f t="shared" si="771"/>
        <v>0</v>
      </c>
      <c r="U1020" s="163">
        <f t="shared" si="771"/>
        <v>0</v>
      </c>
      <c r="V1020" s="163">
        <f t="shared" si="771"/>
        <v>0</v>
      </c>
      <c r="W1020" s="163">
        <f t="shared" si="771"/>
        <v>0</v>
      </c>
      <c r="X1020" s="163">
        <f t="shared" si="771"/>
        <v>0</v>
      </c>
      <c r="Y1020" s="163">
        <f t="shared" si="771"/>
        <v>0</v>
      </c>
      <c r="Z1020" s="163">
        <f t="shared" si="771"/>
        <v>0</v>
      </c>
      <c r="AA1020" s="163">
        <f t="shared" si="771"/>
        <v>0</v>
      </c>
      <c r="AB1020" s="163">
        <f t="shared" si="771"/>
        <v>0</v>
      </c>
      <c r="AC1020" s="911">
        <f t="shared" si="773"/>
        <v>0</v>
      </c>
      <c r="AD1020" s="163">
        <f t="shared" si="774"/>
        <v>0</v>
      </c>
      <c r="AE1020" s="163">
        <f t="shared" si="772"/>
        <v>0</v>
      </c>
      <c r="AF1020" s="163">
        <f t="shared" si="772"/>
        <v>0</v>
      </c>
      <c r="AG1020" s="163">
        <f t="shared" si="772"/>
        <v>0</v>
      </c>
      <c r="AH1020" s="163">
        <f t="shared" si="772"/>
        <v>0</v>
      </c>
      <c r="AI1020" s="163">
        <f t="shared" si="772"/>
        <v>0</v>
      </c>
      <c r="AJ1020" s="163">
        <f t="shared" si="772"/>
        <v>0</v>
      </c>
      <c r="AK1020" s="163">
        <f t="shared" si="772"/>
        <v>0</v>
      </c>
      <c r="AL1020" s="163">
        <f t="shared" si="772"/>
        <v>0</v>
      </c>
      <c r="AM1020" s="163">
        <f t="shared" si="772"/>
        <v>0</v>
      </c>
    </row>
    <row r="1021" spans="1:71" outlineLevel="2">
      <c r="A1021" s="11">
        <f>ROW()</f>
        <v>1021</v>
      </c>
      <c r="C1021" s="6" t="s">
        <v>511</v>
      </c>
      <c r="D1021" s="39"/>
      <c r="E1021" s="922">
        <v>17</v>
      </c>
      <c r="F1021" s="39"/>
      <c r="G1021" s="39"/>
      <c r="H1021" s="39"/>
      <c r="I1021" s="9"/>
      <c r="J1021" s="39"/>
      <c r="K1021" s="163"/>
      <c r="L1021" s="163"/>
      <c r="M1021" s="163"/>
      <c r="N1021" s="163"/>
      <c r="O1021" s="9"/>
      <c r="P1021" s="162">
        <f>Inputs!$D$71</f>
        <v>30</v>
      </c>
      <c r="Q1021" s="163">
        <f t="shared" si="775"/>
        <v>29</v>
      </c>
      <c r="R1021" s="163">
        <f t="shared" si="771"/>
        <v>28</v>
      </c>
      <c r="S1021" s="163">
        <f t="shared" si="771"/>
        <v>27</v>
      </c>
      <c r="T1021" s="163">
        <f t="shared" si="771"/>
        <v>26</v>
      </c>
      <c r="U1021" s="163">
        <f t="shared" si="771"/>
        <v>25</v>
      </c>
      <c r="V1021" s="163">
        <f t="shared" si="771"/>
        <v>24</v>
      </c>
      <c r="W1021" s="163">
        <f t="shared" si="771"/>
        <v>23</v>
      </c>
      <c r="X1021" s="163">
        <f t="shared" si="771"/>
        <v>22</v>
      </c>
      <c r="Y1021" s="163">
        <f t="shared" si="771"/>
        <v>21</v>
      </c>
      <c r="Z1021" s="163">
        <f t="shared" si="771"/>
        <v>20</v>
      </c>
      <c r="AA1021" s="163">
        <f t="shared" si="771"/>
        <v>19</v>
      </c>
      <c r="AB1021" s="163">
        <f t="shared" si="771"/>
        <v>18</v>
      </c>
      <c r="AC1021" s="911">
        <f t="shared" si="773"/>
        <v>17</v>
      </c>
      <c r="AD1021" s="914">
        <f>Inputs!$D$87-(Inputs!$G$71-AC1021+1)</f>
        <v>36</v>
      </c>
      <c r="AE1021" s="163">
        <f t="shared" si="772"/>
        <v>35</v>
      </c>
      <c r="AF1021" s="163">
        <f t="shared" si="772"/>
        <v>34</v>
      </c>
      <c r="AG1021" s="163">
        <f t="shared" si="772"/>
        <v>33</v>
      </c>
      <c r="AH1021" s="163">
        <f t="shared" si="772"/>
        <v>32</v>
      </c>
      <c r="AI1021" s="163">
        <f t="shared" si="772"/>
        <v>31</v>
      </c>
      <c r="AJ1021" s="163">
        <f t="shared" si="772"/>
        <v>30</v>
      </c>
      <c r="AK1021" s="163">
        <f t="shared" si="772"/>
        <v>29</v>
      </c>
      <c r="AL1021" s="163">
        <f t="shared" si="772"/>
        <v>28</v>
      </c>
      <c r="AM1021" s="163">
        <f t="shared" si="772"/>
        <v>27</v>
      </c>
    </row>
    <row r="1022" spans="1:71" outlineLevel="2">
      <c r="A1022" s="11">
        <f>ROW()</f>
        <v>1022</v>
      </c>
      <c r="C1022" s="6" t="s">
        <v>655</v>
      </c>
      <c r="D1022" s="39"/>
      <c r="E1022" s="922"/>
      <c r="F1022" s="39"/>
      <c r="G1022" s="39"/>
      <c r="H1022" s="39"/>
      <c r="I1022" s="9"/>
      <c r="J1022" s="39"/>
      <c r="K1022" s="163"/>
      <c r="L1022" s="163"/>
      <c r="M1022" s="163"/>
      <c r="N1022" s="163"/>
      <c r="O1022" s="9"/>
      <c r="P1022" s="162"/>
      <c r="Q1022" s="163"/>
      <c r="R1022" s="163"/>
      <c r="S1022" s="163"/>
      <c r="T1022" s="163"/>
      <c r="U1022" s="163"/>
      <c r="V1022" s="163"/>
      <c r="W1022" s="163"/>
      <c r="X1022" s="163"/>
      <c r="Y1022" s="163"/>
      <c r="Z1022" s="163"/>
      <c r="AA1022" s="163"/>
      <c r="AB1022" s="163"/>
      <c r="AC1022" s="911"/>
      <c r="AD1022" s="163"/>
      <c r="AE1022" s="163"/>
      <c r="AF1022" s="163"/>
      <c r="AG1022" s="163"/>
      <c r="AH1022" s="163"/>
      <c r="AI1022" s="915">
        <f>Inputs!$D$88</f>
        <v>5</v>
      </c>
      <c r="AJ1022" s="163">
        <f t="shared" si="772"/>
        <v>4</v>
      </c>
      <c r="AK1022" s="163">
        <f t="shared" si="772"/>
        <v>3</v>
      </c>
      <c r="AL1022" s="163">
        <f t="shared" si="772"/>
        <v>2</v>
      </c>
      <c r="AM1022" s="163">
        <f t="shared" si="772"/>
        <v>1</v>
      </c>
    </row>
    <row r="1023" spans="1:71" outlineLevel="2">
      <c r="A1023" s="11">
        <f>ROW()</f>
        <v>1023</v>
      </c>
      <c r="C1023" s="6" t="s">
        <v>656</v>
      </c>
      <c r="D1023" s="39"/>
      <c r="E1023" s="922"/>
      <c r="F1023" s="39"/>
      <c r="G1023" s="39"/>
      <c r="H1023" s="39"/>
      <c r="I1023" s="9"/>
      <c r="J1023" s="39"/>
      <c r="K1023" s="163"/>
      <c r="L1023" s="163"/>
      <c r="M1023" s="163"/>
      <c r="N1023" s="163"/>
      <c r="O1023" s="9"/>
      <c r="P1023" s="162"/>
      <c r="Q1023" s="163"/>
      <c r="R1023" s="163"/>
      <c r="S1023" s="163"/>
      <c r="T1023" s="163"/>
      <c r="U1023" s="163"/>
      <c r="V1023" s="163"/>
      <c r="W1023" s="163"/>
      <c r="X1023" s="163"/>
      <c r="Y1023" s="163"/>
      <c r="Z1023" s="163"/>
      <c r="AA1023" s="163"/>
      <c r="AB1023" s="163"/>
      <c r="AC1023" s="911"/>
      <c r="AD1023" s="163"/>
      <c r="AE1023" s="163"/>
      <c r="AF1023" s="163"/>
      <c r="AG1023" s="163"/>
      <c r="AH1023" s="163"/>
      <c r="AI1023" s="163"/>
      <c r="AJ1023" s="163"/>
      <c r="AK1023" s="163"/>
      <c r="AL1023" s="163"/>
      <c r="AM1023" s="163"/>
    </row>
    <row r="1024" spans="1:71" outlineLevel="2">
      <c r="A1024" s="11">
        <f>ROW()</f>
        <v>1024</v>
      </c>
      <c r="C1024" s="6" t="s">
        <v>667</v>
      </c>
      <c r="D1024" s="39"/>
      <c r="E1024" s="922"/>
      <c r="F1024" s="39"/>
      <c r="G1024" s="39"/>
      <c r="H1024" s="39"/>
      <c r="I1024" s="9"/>
      <c r="J1024" s="39"/>
      <c r="K1024" s="163"/>
      <c r="L1024" s="163"/>
      <c r="M1024" s="163"/>
      <c r="N1024" s="163"/>
      <c r="O1024" s="9"/>
      <c r="P1024" s="162"/>
      <c r="Q1024" s="163"/>
      <c r="R1024" s="163"/>
      <c r="S1024" s="163"/>
      <c r="T1024" s="163"/>
      <c r="U1024" s="163"/>
      <c r="V1024" s="163"/>
      <c r="W1024" s="163"/>
      <c r="X1024" s="163"/>
      <c r="Y1024" s="163"/>
      <c r="Z1024" s="163"/>
      <c r="AA1024" s="163"/>
      <c r="AB1024" s="163"/>
      <c r="AC1024" s="911"/>
      <c r="AD1024" s="163"/>
      <c r="AE1024" s="163"/>
      <c r="AF1024" s="163"/>
      <c r="AG1024" s="163"/>
      <c r="AH1024" s="163"/>
      <c r="AI1024" s="163"/>
      <c r="AJ1024" s="163"/>
      <c r="AK1024" s="163"/>
      <c r="AL1024" s="163"/>
      <c r="AM1024" s="163"/>
    </row>
    <row r="1025" spans="1:39" outlineLevel="2">
      <c r="A1025" s="11">
        <f>ROW()</f>
        <v>1025</v>
      </c>
      <c r="C1025" s="6" t="s">
        <v>212</v>
      </c>
      <c r="D1025" s="39"/>
      <c r="E1025" s="922">
        <v>0</v>
      </c>
      <c r="F1025" s="39"/>
      <c r="G1025" s="39"/>
      <c r="H1025" s="39"/>
      <c r="I1025" s="13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04">
        <f t="shared" si="773"/>
        <v>0</v>
      </c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</row>
    <row r="1026" spans="1:39" outlineLevel="2">
      <c r="A1026" s="11">
        <f>ROW()</f>
        <v>1026</v>
      </c>
      <c r="C1026" s="30" t="s">
        <v>362</v>
      </c>
      <c r="D1026" s="90"/>
      <c r="E1026" s="923">
        <v>49.598995281445561</v>
      </c>
      <c r="F1026" s="90"/>
      <c r="G1026" s="90"/>
      <c r="H1026" s="90"/>
      <c r="I1026" s="15"/>
      <c r="J1026" s="90"/>
      <c r="K1026" s="15"/>
      <c r="L1026" s="15"/>
      <c r="M1026" s="15"/>
      <c r="N1026" s="15"/>
      <c r="O1026" s="15"/>
      <c r="P1026" s="166">
        <f>Inputs!$D$76</f>
        <v>62.598995281445561</v>
      </c>
      <c r="Q1026" s="90">
        <f t="shared" ref="Q1026:AB1026" si="776">MAX(0,P1026-1)</f>
        <v>61.598995281445561</v>
      </c>
      <c r="R1026" s="90">
        <f t="shared" si="776"/>
        <v>60.598995281445561</v>
      </c>
      <c r="S1026" s="90">
        <f t="shared" si="776"/>
        <v>59.598995281445561</v>
      </c>
      <c r="T1026" s="90">
        <f t="shared" si="776"/>
        <v>58.598995281445561</v>
      </c>
      <c r="U1026" s="90">
        <f t="shared" si="776"/>
        <v>57.598995281445561</v>
      </c>
      <c r="V1026" s="90">
        <f t="shared" si="776"/>
        <v>56.598995281445561</v>
      </c>
      <c r="W1026" s="90">
        <f t="shared" si="776"/>
        <v>55.598995281445561</v>
      </c>
      <c r="X1026" s="90">
        <f t="shared" si="776"/>
        <v>54.598995281445561</v>
      </c>
      <c r="Y1026" s="90">
        <f t="shared" si="776"/>
        <v>53.598995281445561</v>
      </c>
      <c r="Z1026" s="90">
        <f t="shared" si="776"/>
        <v>52.598995281445561</v>
      </c>
      <c r="AA1026" s="90">
        <f t="shared" si="776"/>
        <v>51.598995281445561</v>
      </c>
      <c r="AB1026" s="90">
        <f t="shared" si="776"/>
        <v>50.598995281445561</v>
      </c>
      <c r="AC1026" s="916">
        <f t="shared" si="773"/>
        <v>49.598995281445561</v>
      </c>
      <c r="AD1026" s="917">
        <f>IF(AC1026&gt;0,IF(AD$160="",AC1026-1,MIN(AC1026-1,AD$160)),0)</f>
        <v>42</v>
      </c>
      <c r="AE1026" s="90">
        <f t="shared" ref="AE1026:AM1026" si="777">MAX(0,AD1026-1)</f>
        <v>41</v>
      </c>
      <c r="AF1026" s="90">
        <f t="shared" si="777"/>
        <v>40</v>
      </c>
      <c r="AG1026" s="90">
        <f t="shared" si="777"/>
        <v>39</v>
      </c>
      <c r="AH1026" s="90">
        <f t="shared" si="777"/>
        <v>38</v>
      </c>
      <c r="AI1026" s="90">
        <f t="shared" si="777"/>
        <v>37</v>
      </c>
      <c r="AJ1026" s="90">
        <f t="shared" si="777"/>
        <v>36</v>
      </c>
      <c r="AK1026" s="90">
        <f t="shared" si="777"/>
        <v>35</v>
      </c>
      <c r="AL1026" s="90">
        <f t="shared" si="777"/>
        <v>34</v>
      </c>
      <c r="AM1026" s="90">
        <f t="shared" si="777"/>
        <v>33</v>
      </c>
    </row>
    <row r="1027" spans="1:39" outlineLevel="2">
      <c r="A1027" s="11">
        <f>ROW()</f>
        <v>1027</v>
      </c>
      <c r="D1027" s="39"/>
      <c r="E1027" s="39"/>
      <c r="F1027" s="39"/>
      <c r="G1027" s="39"/>
      <c r="H1027" s="3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</row>
    <row r="1028" spans="1:39" outlineLevel="2">
      <c r="A1028" s="11">
        <f>ROW()</f>
        <v>1028</v>
      </c>
      <c r="B1028" s="343" t="s">
        <v>68</v>
      </c>
      <c r="D1028" s="39"/>
      <c r="E1028" s="39"/>
      <c r="F1028" s="39"/>
      <c r="G1028" s="39"/>
      <c r="H1028" s="39"/>
      <c r="I1028" s="39"/>
      <c r="J1028" s="39"/>
      <c r="K1028" s="39"/>
      <c r="L1028" s="39"/>
      <c r="M1028" s="39"/>
      <c r="N1028" s="39"/>
      <c r="O1028" s="39"/>
      <c r="P1028" s="39"/>
      <c r="Q1028" s="39"/>
      <c r="R1028" s="39"/>
      <c r="S1028" s="39"/>
      <c r="T1028" s="39"/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F1028" s="39"/>
      <c r="AG1028" s="39"/>
      <c r="AH1028" s="39"/>
      <c r="AI1028" s="39"/>
      <c r="AJ1028" s="39"/>
      <c r="AK1028" s="39"/>
      <c r="AL1028" s="39"/>
      <c r="AM1028" s="39"/>
    </row>
    <row r="1029" spans="1:39" outlineLevel="2">
      <c r="A1029" s="11">
        <f>ROW()</f>
        <v>1029</v>
      </c>
      <c r="C1029" s="6" t="s">
        <v>2</v>
      </c>
      <c r="D1029" s="39"/>
      <c r="E1029" s="922">
        <v>266.28221753586149</v>
      </c>
      <c r="F1029" s="39"/>
      <c r="G1029" s="39"/>
      <c r="H1029" s="39"/>
      <c r="I1029" s="39"/>
      <c r="J1029" s="39"/>
      <c r="K1029" s="39"/>
      <c r="L1029" s="39"/>
      <c r="M1029" s="39"/>
      <c r="N1029" s="39"/>
      <c r="O1029" s="9">
        <f t="shared" ref="O1029:AB1036" si="778">N1089</f>
        <v>0</v>
      </c>
      <c r="P1029" s="9">
        <f t="shared" si="778"/>
        <v>370.44734959233955</v>
      </c>
      <c r="Q1029" s="9">
        <f t="shared" si="778"/>
        <v>370.30701150793561</v>
      </c>
      <c r="R1029" s="9">
        <f t="shared" si="778"/>
        <v>370.16667342353168</v>
      </c>
      <c r="S1029" s="9">
        <f t="shared" si="778"/>
        <v>370.02633533912774</v>
      </c>
      <c r="T1029" s="9">
        <f t="shared" si="778"/>
        <v>369.8859972547238</v>
      </c>
      <c r="U1029" s="9">
        <f t="shared" si="778"/>
        <v>364.28166396298559</v>
      </c>
      <c r="V1029" s="9">
        <f t="shared" si="778"/>
        <v>358.67733067124732</v>
      </c>
      <c r="W1029" s="9">
        <f t="shared" si="778"/>
        <v>353.07299737950905</v>
      </c>
      <c r="X1029" s="9">
        <f t="shared" si="778"/>
        <v>347.46866408777078</v>
      </c>
      <c r="Y1029" s="9">
        <f t="shared" si="778"/>
        <v>341.8643307960325</v>
      </c>
      <c r="Z1029" s="9">
        <f t="shared" si="778"/>
        <v>336.25999750429423</v>
      </c>
      <c r="AA1029" s="9">
        <f t="shared" si="778"/>
        <v>330.65566421255596</v>
      </c>
      <c r="AB1029" s="9">
        <f t="shared" si="778"/>
        <v>325.05133092081769</v>
      </c>
      <c r="AC1029" s="526">
        <f t="shared" ref="AC1029:AC1041" si="779">$E1029*$E$51</f>
        <v>319.44699762907999</v>
      </c>
      <c r="AD1029" s="9">
        <f t="shared" ref="AD1029:AM1034" si="780">AC1089</f>
        <v>313.84266433734172</v>
      </c>
      <c r="AE1029" s="9">
        <f t="shared" si="780"/>
        <v>306.37021994835737</v>
      </c>
      <c r="AF1029" s="9">
        <f t="shared" si="780"/>
        <v>298.89777555937303</v>
      </c>
      <c r="AG1029" s="9">
        <f t="shared" si="780"/>
        <v>291.42533117038869</v>
      </c>
      <c r="AH1029" s="9">
        <f t="shared" si="780"/>
        <v>283.95288678140435</v>
      </c>
      <c r="AI1029" s="9">
        <f t="shared" si="780"/>
        <v>276.48044239242</v>
      </c>
      <c r="AJ1029" s="9">
        <f t="shared" si="780"/>
        <v>269.00799800343566</v>
      </c>
      <c r="AK1029" s="9">
        <f t="shared" si="780"/>
        <v>261.53555361445132</v>
      </c>
      <c r="AL1029" s="9">
        <f t="shared" si="780"/>
        <v>254.063109225467</v>
      </c>
      <c r="AM1029" s="9">
        <f t="shared" si="780"/>
        <v>246.59066483648269</v>
      </c>
    </row>
    <row r="1030" spans="1:39" outlineLevel="2">
      <c r="A1030" s="11">
        <f>ROW()</f>
        <v>1030</v>
      </c>
      <c r="C1030" s="6" t="s">
        <v>3</v>
      </c>
      <c r="D1030" s="39"/>
      <c r="E1030" s="922">
        <v>125.49268066367483</v>
      </c>
      <c r="F1030" s="39"/>
      <c r="G1030" s="39"/>
      <c r="H1030" s="39"/>
      <c r="I1030" s="39"/>
      <c r="J1030" s="39"/>
      <c r="K1030" s="39"/>
      <c r="L1030" s="39"/>
      <c r="M1030" s="39"/>
      <c r="N1030" s="39"/>
      <c r="O1030" s="9">
        <f t="shared" si="778"/>
        <v>0</v>
      </c>
      <c r="P1030" s="9">
        <f t="shared" si="778"/>
        <v>247.68716193374991</v>
      </c>
      <c r="Q1030" s="9">
        <f t="shared" si="778"/>
        <v>243.76532432950086</v>
      </c>
      <c r="R1030" s="9">
        <f t="shared" si="778"/>
        <v>239.84348672525181</v>
      </c>
      <c r="S1030" s="9">
        <f t="shared" si="778"/>
        <v>235.92164912100276</v>
      </c>
      <c r="T1030" s="9">
        <f t="shared" si="778"/>
        <v>231.99981151675371</v>
      </c>
      <c r="U1030" s="9">
        <f t="shared" si="778"/>
        <v>222.97089589458272</v>
      </c>
      <c r="V1030" s="9">
        <f t="shared" si="778"/>
        <v>214.04782622086142</v>
      </c>
      <c r="W1030" s="9">
        <f t="shared" si="778"/>
        <v>205.12475654714012</v>
      </c>
      <c r="X1030" s="9">
        <f t="shared" si="778"/>
        <v>196.20168687341882</v>
      </c>
      <c r="Y1030" s="9">
        <f t="shared" si="778"/>
        <v>187.27861719969752</v>
      </c>
      <c r="Z1030" s="9">
        <f t="shared" si="778"/>
        <v>178.36058780923574</v>
      </c>
      <c r="AA1030" s="9">
        <f t="shared" si="778"/>
        <v>169.44255841877396</v>
      </c>
      <c r="AB1030" s="9">
        <f t="shared" si="778"/>
        <v>160.52452902831217</v>
      </c>
      <c r="AC1030" s="526">
        <f t="shared" si="779"/>
        <v>150.54801793903849</v>
      </c>
      <c r="AD1030" s="9">
        <f t="shared" si="780"/>
        <v>141.69225217791856</v>
      </c>
      <c r="AE1030" s="9">
        <f t="shared" si="780"/>
        <v>132.83648641679866</v>
      </c>
      <c r="AF1030" s="9">
        <f t="shared" si="780"/>
        <v>123.98072065567875</v>
      </c>
      <c r="AG1030" s="9">
        <f t="shared" si="780"/>
        <v>115.12495489455884</v>
      </c>
      <c r="AH1030" s="9">
        <f t="shared" si="780"/>
        <v>106.26918913343893</v>
      </c>
      <c r="AI1030" s="9">
        <f t="shared" si="780"/>
        <v>97.413423372319016</v>
      </c>
      <c r="AJ1030" s="9">
        <f t="shared" si="780"/>
        <v>88.557657611199105</v>
      </c>
      <c r="AK1030" s="9">
        <f t="shared" si="780"/>
        <v>79.701891850079193</v>
      </c>
      <c r="AL1030" s="9">
        <f t="shared" si="780"/>
        <v>70.846126088959281</v>
      </c>
      <c r="AM1030" s="9">
        <f t="shared" si="780"/>
        <v>61.990360327839369</v>
      </c>
    </row>
    <row r="1031" spans="1:39" outlineLevel="2">
      <c r="A1031" s="11">
        <f>ROW()</f>
        <v>1031</v>
      </c>
      <c r="C1031" s="6" t="s">
        <v>4</v>
      </c>
      <c r="D1031" s="39"/>
      <c r="E1031" s="922">
        <v>0</v>
      </c>
      <c r="F1031" s="39"/>
      <c r="G1031" s="39"/>
      <c r="H1031" s="39"/>
      <c r="I1031" s="39"/>
      <c r="J1031" s="39"/>
      <c r="K1031" s="39"/>
      <c r="L1031" s="39"/>
      <c r="M1031" s="39"/>
      <c r="N1031" s="39"/>
      <c r="O1031" s="9">
        <f t="shared" si="778"/>
        <v>0</v>
      </c>
      <c r="P1031" s="9">
        <f t="shared" si="778"/>
        <v>0</v>
      </c>
      <c r="Q1031" s="9">
        <f t="shared" si="778"/>
        <v>-4.2101425321175709E-2</v>
      </c>
      <c r="R1031" s="9">
        <f t="shared" si="778"/>
        <v>-8.4202850642351418E-2</v>
      </c>
      <c r="S1031" s="9">
        <f t="shared" si="778"/>
        <v>-0.12630427596352711</v>
      </c>
      <c r="T1031" s="9">
        <f t="shared" si="778"/>
        <v>0</v>
      </c>
      <c r="U1031" s="9">
        <f t="shared" si="778"/>
        <v>0</v>
      </c>
      <c r="V1031" s="9">
        <f t="shared" si="778"/>
        <v>0</v>
      </c>
      <c r="W1031" s="9">
        <f t="shared" si="778"/>
        <v>0</v>
      </c>
      <c r="X1031" s="9">
        <f t="shared" si="778"/>
        <v>0</v>
      </c>
      <c r="Y1031" s="9">
        <f t="shared" si="778"/>
        <v>0</v>
      </c>
      <c r="Z1031" s="9">
        <f t="shared" si="778"/>
        <v>0</v>
      </c>
      <c r="AA1031" s="9">
        <f t="shared" si="778"/>
        <v>0</v>
      </c>
      <c r="AB1031" s="9">
        <f t="shared" si="778"/>
        <v>0</v>
      </c>
      <c r="AC1031" s="526">
        <f t="shared" si="779"/>
        <v>0</v>
      </c>
      <c r="AD1031" s="9">
        <f t="shared" si="780"/>
        <v>0</v>
      </c>
      <c r="AE1031" s="9">
        <f t="shared" si="780"/>
        <v>0</v>
      </c>
      <c r="AF1031" s="9">
        <f t="shared" si="780"/>
        <v>0</v>
      </c>
      <c r="AG1031" s="9">
        <f t="shared" si="780"/>
        <v>0</v>
      </c>
      <c r="AH1031" s="9">
        <f t="shared" si="780"/>
        <v>0</v>
      </c>
      <c r="AI1031" s="9">
        <f t="shared" si="780"/>
        <v>0</v>
      </c>
      <c r="AJ1031" s="9">
        <f t="shared" si="780"/>
        <v>0</v>
      </c>
      <c r="AK1031" s="9">
        <f t="shared" si="780"/>
        <v>0</v>
      </c>
      <c r="AL1031" s="9">
        <f t="shared" si="780"/>
        <v>0</v>
      </c>
      <c r="AM1031" s="9">
        <f t="shared" si="780"/>
        <v>0</v>
      </c>
    </row>
    <row r="1032" spans="1:39" outlineLevel="2">
      <c r="A1032" s="11">
        <f>ROW()</f>
        <v>1032</v>
      </c>
      <c r="C1032" s="6" t="s">
        <v>5</v>
      </c>
      <c r="D1032" s="39"/>
      <c r="E1032" s="922">
        <v>0</v>
      </c>
      <c r="F1032" s="39"/>
      <c r="G1032" s="39"/>
      <c r="H1032" s="39"/>
      <c r="I1032" s="39"/>
      <c r="J1032" s="39"/>
      <c r="K1032" s="39"/>
      <c r="L1032" s="39"/>
      <c r="M1032" s="39"/>
      <c r="N1032" s="39"/>
      <c r="O1032" s="9">
        <f t="shared" si="778"/>
        <v>0</v>
      </c>
      <c r="P1032" s="9">
        <f t="shared" si="778"/>
        <v>1.2658125423697297</v>
      </c>
      <c r="Q1032" s="9">
        <f t="shared" si="778"/>
        <v>1.0845425166813343</v>
      </c>
      <c r="R1032" s="9">
        <f t="shared" si="778"/>
        <v>0.90327249099293883</v>
      </c>
      <c r="S1032" s="9">
        <f t="shared" si="778"/>
        <v>0.72200246530454337</v>
      </c>
      <c r="T1032" s="9">
        <f t="shared" si="778"/>
        <v>0.54073243961614792</v>
      </c>
      <c r="U1032" s="9">
        <f t="shared" si="778"/>
        <v>-1.8859413848818645</v>
      </c>
      <c r="V1032" s="9">
        <f t="shared" si="778"/>
        <v>-2.0192300361371154</v>
      </c>
      <c r="W1032" s="9">
        <f t="shared" si="778"/>
        <v>-2.4919146779943318</v>
      </c>
      <c r="X1032" s="9">
        <f t="shared" si="778"/>
        <v>-2.7844484313897269</v>
      </c>
      <c r="Y1032" s="9">
        <f t="shared" si="778"/>
        <v>-2.8052458329134247</v>
      </c>
      <c r="Z1032" s="9">
        <f t="shared" si="778"/>
        <v>8.8817841970012523E-16</v>
      </c>
      <c r="AA1032" s="9">
        <f t="shared" si="778"/>
        <v>8.8817841970012523E-16</v>
      </c>
      <c r="AB1032" s="9">
        <f t="shared" si="778"/>
        <v>8.8817841970012523E-16</v>
      </c>
      <c r="AC1032" s="526">
        <f t="shared" si="779"/>
        <v>0</v>
      </c>
      <c r="AD1032" s="9">
        <f t="shared" si="780"/>
        <v>0</v>
      </c>
      <c r="AE1032" s="9">
        <f t="shared" si="780"/>
        <v>0</v>
      </c>
      <c r="AF1032" s="9">
        <f t="shared" si="780"/>
        <v>0</v>
      </c>
      <c r="AG1032" s="9">
        <f t="shared" si="780"/>
        <v>0</v>
      </c>
      <c r="AH1032" s="9">
        <f t="shared" si="780"/>
        <v>0</v>
      </c>
      <c r="AI1032" s="9">
        <f t="shared" si="780"/>
        <v>0</v>
      </c>
      <c r="AJ1032" s="9">
        <f t="shared" si="780"/>
        <v>0</v>
      </c>
      <c r="AK1032" s="9">
        <f t="shared" si="780"/>
        <v>0</v>
      </c>
      <c r="AL1032" s="9">
        <f t="shared" si="780"/>
        <v>0</v>
      </c>
      <c r="AM1032" s="9">
        <f t="shared" si="780"/>
        <v>0</v>
      </c>
    </row>
    <row r="1033" spans="1:39" outlineLevel="2">
      <c r="A1033" s="11">
        <f>ROW()</f>
        <v>1033</v>
      </c>
      <c r="C1033" s="6" t="s">
        <v>473</v>
      </c>
      <c r="D1033" s="39"/>
      <c r="E1033" s="922">
        <v>0</v>
      </c>
      <c r="F1033" s="39"/>
      <c r="G1033" s="39"/>
      <c r="H1033" s="39"/>
      <c r="I1033" s="39"/>
      <c r="J1033" s="39"/>
      <c r="K1033" s="39"/>
      <c r="L1033" s="39"/>
      <c r="M1033" s="39"/>
      <c r="N1033" s="39"/>
      <c r="O1033" s="9">
        <f t="shared" si="778"/>
        <v>0</v>
      </c>
      <c r="P1033" s="9">
        <f t="shared" si="778"/>
        <v>0</v>
      </c>
      <c r="Q1033" s="9">
        <f t="shared" si="778"/>
        <v>0</v>
      </c>
      <c r="R1033" s="9">
        <f t="shared" si="778"/>
        <v>0</v>
      </c>
      <c r="S1033" s="9">
        <f t="shared" si="778"/>
        <v>0</v>
      </c>
      <c r="T1033" s="9">
        <f t="shared" si="778"/>
        <v>0</v>
      </c>
      <c r="U1033" s="9">
        <f t="shared" si="778"/>
        <v>0</v>
      </c>
      <c r="V1033" s="9">
        <f t="shared" si="778"/>
        <v>0</v>
      </c>
      <c r="W1033" s="9">
        <f t="shared" si="778"/>
        <v>0</v>
      </c>
      <c r="X1033" s="9">
        <f t="shared" si="778"/>
        <v>0</v>
      </c>
      <c r="Y1033" s="9">
        <f t="shared" si="778"/>
        <v>0</v>
      </c>
      <c r="Z1033" s="9">
        <f t="shared" si="778"/>
        <v>0</v>
      </c>
      <c r="AA1033" s="9">
        <f t="shared" si="778"/>
        <v>0</v>
      </c>
      <c r="AB1033" s="9">
        <f t="shared" si="778"/>
        <v>0</v>
      </c>
      <c r="AC1033" s="526">
        <f t="shared" si="779"/>
        <v>0</v>
      </c>
      <c r="AD1033" s="9">
        <f t="shared" si="780"/>
        <v>0</v>
      </c>
      <c r="AE1033" s="9">
        <f t="shared" si="780"/>
        <v>0</v>
      </c>
      <c r="AF1033" s="9">
        <f t="shared" si="780"/>
        <v>0</v>
      </c>
      <c r="AG1033" s="9">
        <f t="shared" si="780"/>
        <v>0</v>
      </c>
      <c r="AH1033" s="9">
        <f t="shared" si="780"/>
        <v>0</v>
      </c>
      <c r="AI1033" s="9">
        <f t="shared" si="780"/>
        <v>0</v>
      </c>
      <c r="AJ1033" s="9">
        <f t="shared" si="780"/>
        <v>0</v>
      </c>
      <c r="AK1033" s="9">
        <f t="shared" si="780"/>
        <v>0</v>
      </c>
      <c r="AL1033" s="9">
        <f t="shared" si="780"/>
        <v>0</v>
      </c>
      <c r="AM1033" s="9">
        <f t="shared" si="780"/>
        <v>0</v>
      </c>
    </row>
    <row r="1034" spans="1:39" outlineLevel="2">
      <c r="A1034" s="11">
        <f>ROW()</f>
        <v>1034</v>
      </c>
      <c r="C1034" s="6" t="s">
        <v>474</v>
      </c>
      <c r="D1034" s="39"/>
      <c r="E1034" s="922">
        <v>0</v>
      </c>
      <c r="F1034" s="39"/>
      <c r="G1034" s="39"/>
      <c r="H1034" s="39"/>
      <c r="I1034" s="39"/>
      <c r="J1034" s="39"/>
      <c r="K1034" s="39"/>
      <c r="L1034" s="39"/>
      <c r="M1034" s="39"/>
      <c r="N1034" s="39"/>
      <c r="O1034" s="9">
        <f t="shared" si="778"/>
        <v>0</v>
      </c>
      <c r="P1034" s="9">
        <f t="shared" si="778"/>
        <v>0</v>
      </c>
      <c r="Q1034" s="9">
        <f t="shared" si="778"/>
        <v>0</v>
      </c>
      <c r="R1034" s="9">
        <f t="shared" si="778"/>
        <v>0</v>
      </c>
      <c r="S1034" s="9">
        <f t="shared" si="778"/>
        <v>0</v>
      </c>
      <c r="T1034" s="9">
        <f t="shared" si="778"/>
        <v>0</v>
      </c>
      <c r="U1034" s="9">
        <f t="shared" si="778"/>
        <v>0</v>
      </c>
      <c r="V1034" s="9">
        <f t="shared" si="778"/>
        <v>0</v>
      </c>
      <c r="W1034" s="9">
        <f t="shared" si="778"/>
        <v>0</v>
      </c>
      <c r="X1034" s="9">
        <f t="shared" si="778"/>
        <v>0</v>
      </c>
      <c r="Y1034" s="9">
        <f t="shared" si="778"/>
        <v>0</v>
      </c>
      <c r="Z1034" s="9">
        <f t="shared" si="778"/>
        <v>0</v>
      </c>
      <c r="AA1034" s="9">
        <f t="shared" si="778"/>
        <v>0</v>
      </c>
      <c r="AB1034" s="9">
        <f t="shared" si="778"/>
        <v>0</v>
      </c>
      <c r="AC1034" s="526">
        <f t="shared" si="779"/>
        <v>0</v>
      </c>
      <c r="AD1034" s="9">
        <f t="shared" si="780"/>
        <v>0</v>
      </c>
      <c r="AE1034" s="9">
        <f t="shared" si="780"/>
        <v>0</v>
      </c>
      <c r="AF1034" s="9">
        <f t="shared" si="780"/>
        <v>0</v>
      </c>
      <c r="AG1034" s="9">
        <f t="shared" si="780"/>
        <v>0</v>
      </c>
      <c r="AH1034" s="9">
        <f t="shared" si="780"/>
        <v>0</v>
      </c>
      <c r="AI1034" s="9">
        <f t="shared" ref="AI1034:AM1034" si="781">AH1094</f>
        <v>0</v>
      </c>
      <c r="AJ1034" s="9">
        <f t="shared" si="781"/>
        <v>0</v>
      </c>
      <c r="AK1034" s="9">
        <f t="shared" si="781"/>
        <v>0</v>
      </c>
      <c r="AL1034" s="9">
        <f t="shared" si="781"/>
        <v>0</v>
      </c>
      <c r="AM1034" s="9">
        <f t="shared" si="781"/>
        <v>0</v>
      </c>
    </row>
    <row r="1035" spans="1:39" outlineLevel="2">
      <c r="A1035" s="11">
        <f>ROW()</f>
        <v>1035</v>
      </c>
      <c r="C1035" s="6" t="s">
        <v>477</v>
      </c>
      <c r="D1035" s="39"/>
      <c r="E1035" s="922">
        <v>0.88232118652759994</v>
      </c>
      <c r="F1035" s="39"/>
      <c r="G1035" s="39"/>
      <c r="H1035" s="39"/>
      <c r="I1035" s="39"/>
      <c r="J1035" s="39"/>
      <c r="K1035" s="39"/>
      <c r="L1035" s="39"/>
      <c r="M1035" s="39"/>
      <c r="N1035" s="39"/>
      <c r="O1035" s="9">
        <f t="shared" si="778"/>
        <v>0</v>
      </c>
      <c r="P1035" s="9">
        <f t="shared" si="778"/>
        <v>0</v>
      </c>
      <c r="Q1035" s="9">
        <f t="shared" si="778"/>
        <v>0</v>
      </c>
      <c r="R1035" s="9">
        <f t="shared" si="778"/>
        <v>0</v>
      </c>
      <c r="S1035" s="9">
        <f t="shared" si="778"/>
        <v>0</v>
      </c>
      <c r="T1035" s="9">
        <f t="shared" si="778"/>
        <v>0</v>
      </c>
      <c r="U1035" s="9">
        <f t="shared" si="778"/>
        <v>0</v>
      </c>
      <c r="V1035" s="9">
        <f t="shared" si="778"/>
        <v>0</v>
      </c>
      <c r="W1035" s="9">
        <f t="shared" si="778"/>
        <v>0</v>
      </c>
      <c r="X1035" s="9">
        <f t="shared" si="778"/>
        <v>0</v>
      </c>
      <c r="Y1035" s="9">
        <f t="shared" si="778"/>
        <v>0</v>
      </c>
      <c r="Z1035" s="9">
        <f t="shared" si="778"/>
        <v>0</v>
      </c>
      <c r="AA1035" s="9">
        <f t="shared" si="778"/>
        <v>0</v>
      </c>
      <c r="AB1035" s="9">
        <f t="shared" si="778"/>
        <v>0</v>
      </c>
      <c r="AC1035" s="526">
        <f t="shared" si="779"/>
        <v>1.0584816988119401</v>
      </c>
      <c r="AD1035" s="9">
        <f t="shared" ref="AD1035:AM1038" si="782">AC1095</f>
        <v>0.9962180694700612</v>
      </c>
      <c r="AE1035" s="9">
        <f t="shared" si="782"/>
        <v>0</v>
      </c>
      <c r="AF1035" s="9">
        <f t="shared" si="782"/>
        <v>0</v>
      </c>
      <c r="AG1035" s="9">
        <f t="shared" si="782"/>
        <v>0</v>
      </c>
      <c r="AH1035" s="9">
        <f t="shared" si="782"/>
        <v>0</v>
      </c>
      <c r="AI1035" s="9">
        <f t="shared" si="782"/>
        <v>0</v>
      </c>
      <c r="AJ1035" s="9">
        <f t="shared" si="782"/>
        <v>0</v>
      </c>
      <c r="AK1035" s="9">
        <f t="shared" si="782"/>
        <v>0</v>
      </c>
      <c r="AL1035" s="9">
        <f t="shared" si="782"/>
        <v>0</v>
      </c>
      <c r="AM1035" s="9">
        <f t="shared" si="782"/>
        <v>0</v>
      </c>
    </row>
    <row r="1036" spans="1:39" outlineLevel="2">
      <c r="A1036" s="11">
        <f>ROW()</f>
        <v>1036</v>
      </c>
      <c r="C1036" s="6" t="s">
        <v>511</v>
      </c>
      <c r="D1036" s="39"/>
      <c r="E1036" s="922">
        <v>0</v>
      </c>
      <c r="F1036" s="39"/>
      <c r="G1036" s="39"/>
      <c r="H1036" s="39"/>
      <c r="I1036" s="39"/>
      <c r="J1036" s="39"/>
      <c r="K1036" s="39"/>
      <c r="L1036" s="39"/>
      <c r="M1036" s="39"/>
      <c r="N1036" s="39"/>
      <c r="O1036" s="9">
        <f t="shared" si="778"/>
        <v>0</v>
      </c>
      <c r="P1036" s="9">
        <f t="shared" si="778"/>
        <v>0</v>
      </c>
      <c r="Q1036" s="9">
        <f t="shared" si="778"/>
        <v>0</v>
      </c>
      <c r="R1036" s="9">
        <f t="shared" si="778"/>
        <v>0</v>
      </c>
      <c r="S1036" s="9">
        <f t="shared" si="778"/>
        <v>0</v>
      </c>
      <c r="T1036" s="9">
        <f t="shared" si="778"/>
        <v>0</v>
      </c>
      <c r="U1036" s="9">
        <f t="shared" si="778"/>
        <v>0</v>
      </c>
      <c r="V1036" s="9">
        <f t="shared" si="778"/>
        <v>0</v>
      </c>
      <c r="W1036" s="9">
        <f t="shared" si="778"/>
        <v>0</v>
      </c>
      <c r="X1036" s="9">
        <f t="shared" si="778"/>
        <v>0</v>
      </c>
      <c r="Y1036" s="9">
        <f t="shared" si="778"/>
        <v>0</v>
      </c>
      <c r="Z1036" s="9">
        <f t="shared" si="778"/>
        <v>0</v>
      </c>
      <c r="AA1036" s="9">
        <f t="shared" si="778"/>
        <v>0</v>
      </c>
      <c r="AB1036" s="9">
        <f t="shared" si="778"/>
        <v>0</v>
      </c>
      <c r="AC1036" s="526">
        <f t="shared" si="779"/>
        <v>0</v>
      </c>
      <c r="AD1036" s="9">
        <f t="shared" si="782"/>
        <v>0</v>
      </c>
      <c r="AE1036" s="9">
        <f t="shared" si="782"/>
        <v>0</v>
      </c>
      <c r="AF1036" s="9">
        <f t="shared" si="782"/>
        <v>0</v>
      </c>
      <c r="AG1036" s="9">
        <f t="shared" si="782"/>
        <v>0</v>
      </c>
      <c r="AH1036" s="9">
        <f t="shared" si="782"/>
        <v>0</v>
      </c>
      <c r="AI1036" s="9">
        <f t="shared" si="782"/>
        <v>0</v>
      </c>
      <c r="AJ1036" s="9">
        <f t="shared" si="782"/>
        <v>0</v>
      </c>
      <c r="AK1036" s="9">
        <f t="shared" si="782"/>
        <v>0</v>
      </c>
      <c r="AL1036" s="9">
        <f t="shared" si="782"/>
        <v>0</v>
      </c>
      <c r="AM1036" s="9">
        <f t="shared" si="782"/>
        <v>0</v>
      </c>
    </row>
    <row r="1037" spans="1:39" outlineLevel="2">
      <c r="A1037" s="11">
        <f>ROW()</f>
        <v>1037</v>
      </c>
      <c r="C1037" s="6" t="s">
        <v>655</v>
      </c>
      <c r="D1037" s="39"/>
      <c r="E1037" s="922"/>
      <c r="F1037" s="39"/>
      <c r="G1037" s="39"/>
      <c r="H1037" s="39"/>
      <c r="I1037" s="39"/>
      <c r="J1037" s="39"/>
      <c r="K1037" s="39"/>
      <c r="L1037" s="39"/>
      <c r="M1037" s="39"/>
      <c r="N1037" s="3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526"/>
      <c r="AD1037" s="9"/>
      <c r="AE1037" s="9"/>
      <c r="AF1037" s="9"/>
      <c r="AG1037" s="9"/>
      <c r="AH1037" s="9"/>
      <c r="AI1037" s="9">
        <f t="shared" si="782"/>
        <v>0</v>
      </c>
      <c r="AJ1037" s="9">
        <f t="shared" si="782"/>
        <v>0</v>
      </c>
      <c r="AK1037" s="9">
        <f t="shared" si="782"/>
        <v>0</v>
      </c>
      <c r="AL1037" s="9">
        <f t="shared" si="782"/>
        <v>0</v>
      </c>
      <c r="AM1037" s="9">
        <f t="shared" si="782"/>
        <v>0</v>
      </c>
    </row>
    <row r="1038" spans="1:39" outlineLevel="2">
      <c r="A1038" s="11">
        <f>ROW()</f>
        <v>1038</v>
      </c>
      <c r="C1038" s="6" t="s">
        <v>656</v>
      </c>
      <c r="D1038" s="39"/>
      <c r="E1038" s="922"/>
      <c r="F1038" s="39"/>
      <c r="G1038" s="39"/>
      <c r="H1038" s="39"/>
      <c r="I1038" s="39"/>
      <c r="J1038" s="39"/>
      <c r="K1038" s="39"/>
      <c r="L1038" s="39"/>
      <c r="M1038" s="39"/>
      <c r="N1038" s="3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526"/>
      <c r="AD1038" s="9"/>
      <c r="AE1038" s="9"/>
      <c r="AF1038" s="9"/>
      <c r="AG1038" s="9"/>
      <c r="AH1038" s="9"/>
      <c r="AI1038" s="9">
        <f t="shared" si="782"/>
        <v>0</v>
      </c>
      <c r="AJ1038" s="9">
        <f t="shared" si="782"/>
        <v>0</v>
      </c>
      <c r="AK1038" s="9">
        <f t="shared" si="782"/>
        <v>0</v>
      </c>
      <c r="AL1038" s="9">
        <f t="shared" si="782"/>
        <v>0</v>
      </c>
      <c r="AM1038" s="9">
        <f t="shared" si="782"/>
        <v>0</v>
      </c>
    </row>
    <row r="1039" spans="1:39" outlineLevel="2">
      <c r="A1039" s="11">
        <f>ROW()</f>
        <v>1039</v>
      </c>
      <c r="C1039" s="6" t="s">
        <v>667</v>
      </c>
      <c r="D1039" s="39"/>
      <c r="E1039" s="922"/>
      <c r="F1039" s="39"/>
      <c r="G1039" s="39"/>
      <c r="H1039" s="39"/>
      <c r="I1039" s="39"/>
      <c r="J1039" s="39"/>
      <c r="K1039" s="39"/>
      <c r="L1039" s="39"/>
      <c r="M1039" s="39"/>
      <c r="N1039" s="3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526"/>
      <c r="AD1039" s="9"/>
      <c r="AE1039" s="9"/>
      <c r="AF1039" s="9"/>
      <c r="AG1039" s="9"/>
      <c r="AH1039" s="9"/>
      <c r="AI1039" s="9">
        <f t="shared" ref="AI1039" si="783">AH1099</f>
        <v>0</v>
      </c>
      <c r="AJ1039" s="9">
        <f t="shared" ref="AJ1039" si="784">AI1099</f>
        <v>0</v>
      </c>
      <c r="AK1039" s="9">
        <f t="shared" ref="AK1039" si="785">AJ1099</f>
        <v>0</v>
      </c>
      <c r="AL1039" s="9">
        <f t="shared" ref="AL1039" si="786">AK1099</f>
        <v>0</v>
      </c>
      <c r="AM1039" s="9">
        <f t="shared" ref="AM1039" si="787">AL1099</f>
        <v>0</v>
      </c>
    </row>
    <row r="1040" spans="1:39" outlineLevel="2">
      <c r="A1040" s="11">
        <f>ROW()</f>
        <v>1040</v>
      </c>
      <c r="C1040" s="6" t="s">
        <v>212</v>
      </c>
      <c r="D1040" s="39"/>
      <c r="E1040" s="922">
        <v>0</v>
      </c>
      <c r="F1040" s="39"/>
      <c r="G1040" s="39"/>
      <c r="H1040" s="39"/>
      <c r="I1040" s="39"/>
      <c r="J1040" s="39"/>
      <c r="K1040" s="39"/>
      <c r="L1040" s="39"/>
      <c r="M1040" s="39"/>
      <c r="N1040" s="39"/>
      <c r="O1040" s="9">
        <f t="shared" ref="O1040:AB1041" si="788">N1100</f>
        <v>0</v>
      </c>
      <c r="P1040" s="9">
        <f t="shared" si="788"/>
        <v>-0.19312703552496632</v>
      </c>
      <c r="Q1040" s="9">
        <f t="shared" si="788"/>
        <v>-0.19312703552496632</v>
      </c>
      <c r="R1040" s="9">
        <f t="shared" si="788"/>
        <v>-0.19312703552496632</v>
      </c>
      <c r="S1040" s="9">
        <f t="shared" si="788"/>
        <v>-0.19312703552496632</v>
      </c>
      <c r="T1040" s="9">
        <f t="shared" si="788"/>
        <v>0</v>
      </c>
      <c r="U1040" s="9">
        <f t="shared" si="788"/>
        <v>0</v>
      </c>
      <c r="V1040" s="9">
        <f t="shared" si="788"/>
        <v>0</v>
      </c>
      <c r="W1040" s="9">
        <f t="shared" si="788"/>
        <v>0</v>
      </c>
      <c r="X1040" s="9">
        <f t="shared" si="788"/>
        <v>0</v>
      </c>
      <c r="Y1040" s="9">
        <f t="shared" si="788"/>
        <v>0</v>
      </c>
      <c r="Z1040" s="9">
        <f t="shared" si="788"/>
        <v>0</v>
      </c>
      <c r="AA1040" s="9">
        <f t="shared" si="788"/>
        <v>0</v>
      </c>
      <c r="AB1040" s="9">
        <f t="shared" si="788"/>
        <v>0</v>
      </c>
      <c r="AC1040" s="526">
        <f t="shared" si="779"/>
        <v>0</v>
      </c>
      <c r="AD1040" s="9">
        <f t="shared" ref="AD1040:AM1041" si="789">AC1100</f>
        <v>0</v>
      </c>
      <c r="AE1040" s="9">
        <f t="shared" si="789"/>
        <v>0</v>
      </c>
      <c r="AF1040" s="9">
        <f t="shared" si="789"/>
        <v>0</v>
      </c>
      <c r="AG1040" s="9">
        <f t="shared" si="789"/>
        <v>0</v>
      </c>
      <c r="AH1040" s="9">
        <f t="shared" si="789"/>
        <v>0</v>
      </c>
      <c r="AI1040" s="9">
        <f t="shared" si="789"/>
        <v>0</v>
      </c>
      <c r="AJ1040" s="9">
        <f t="shared" si="789"/>
        <v>0</v>
      </c>
      <c r="AK1040" s="9">
        <f t="shared" si="789"/>
        <v>0</v>
      </c>
      <c r="AL1040" s="9">
        <f t="shared" si="789"/>
        <v>0</v>
      </c>
      <c r="AM1040" s="9">
        <f t="shared" si="789"/>
        <v>0</v>
      </c>
    </row>
    <row r="1041" spans="1:39" outlineLevel="2">
      <c r="A1041" s="11">
        <f>ROW()</f>
        <v>1041</v>
      </c>
      <c r="C1041" s="30" t="s">
        <v>362</v>
      </c>
      <c r="D1041" s="90"/>
      <c r="E1041" s="925">
        <v>0</v>
      </c>
      <c r="F1041" s="90"/>
      <c r="G1041" s="90"/>
      <c r="H1041" s="90"/>
      <c r="I1041" s="90"/>
      <c r="J1041" s="90"/>
      <c r="K1041" s="90"/>
      <c r="L1041" s="90"/>
      <c r="M1041" s="90"/>
      <c r="N1041" s="90"/>
      <c r="O1041" s="15">
        <f t="shared" si="788"/>
        <v>0</v>
      </c>
      <c r="P1041" s="15">
        <f t="shared" si="788"/>
        <v>0</v>
      </c>
      <c r="Q1041" s="15">
        <f t="shared" si="788"/>
        <v>0</v>
      </c>
      <c r="R1041" s="15">
        <f t="shared" si="788"/>
        <v>0</v>
      </c>
      <c r="S1041" s="15">
        <f t="shared" si="788"/>
        <v>0</v>
      </c>
      <c r="T1041" s="15">
        <f t="shared" si="788"/>
        <v>0</v>
      </c>
      <c r="U1041" s="15">
        <f t="shared" si="788"/>
        <v>0</v>
      </c>
      <c r="V1041" s="15">
        <f t="shared" si="788"/>
        <v>0</v>
      </c>
      <c r="W1041" s="15">
        <f t="shared" si="788"/>
        <v>0</v>
      </c>
      <c r="X1041" s="15">
        <f t="shared" si="788"/>
        <v>0</v>
      </c>
      <c r="Y1041" s="15">
        <f t="shared" si="788"/>
        <v>0</v>
      </c>
      <c r="Z1041" s="15">
        <f t="shared" si="788"/>
        <v>0</v>
      </c>
      <c r="AA1041" s="15">
        <f t="shared" si="788"/>
        <v>0</v>
      </c>
      <c r="AB1041" s="15">
        <f t="shared" si="788"/>
        <v>0</v>
      </c>
      <c r="AC1041" s="527">
        <f t="shared" si="779"/>
        <v>0</v>
      </c>
      <c r="AD1041" s="15">
        <f t="shared" si="789"/>
        <v>0</v>
      </c>
      <c r="AE1041" s="15">
        <f t="shared" si="789"/>
        <v>0</v>
      </c>
      <c r="AF1041" s="15">
        <f t="shared" si="789"/>
        <v>0</v>
      </c>
      <c r="AG1041" s="15">
        <f t="shared" si="789"/>
        <v>0</v>
      </c>
      <c r="AH1041" s="15">
        <f t="shared" si="789"/>
        <v>0</v>
      </c>
      <c r="AI1041" s="15">
        <f t="shared" si="789"/>
        <v>0</v>
      </c>
      <c r="AJ1041" s="15">
        <f t="shared" si="789"/>
        <v>0</v>
      </c>
      <c r="AK1041" s="15">
        <f t="shared" si="789"/>
        <v>0</v>
      </c>
      <c r="AL1041" s="15">
        <f t="shared" si="789"/>
        <v>0</v>
      </c>
      <c r="AM1041" s="15">
        <f t="shared" si="789"/>
        <v>0</v>
      </c>
    </row>
    <row r="1042" spans="1:39" outlineLevel="2">
      <c r="A1042" s="11">
        <f>ROW()</f>
        <v>1042</v>
      </c>
      <c r="C1042" s="6" t="s">
        <v>1</v>
      </c>
      <c r="D1042" s="39"/>
      <c r="E1042" s="39">
        <v>392.6572193860639</v>
      </c>
      <c r="F1042" s="39"/>
      <c r="G1042" s="39"/>
      <c r="H1042" s="39"/>
      <c r="I1042" s="39"/>
      <c r="J1042" s="39"/>
      <c r="K1042" s="39"/>
      <c r="L1042" s="39"/>
      <c r="M1042" s="39"/>
      <c r="N1042" s="39"/>
      <c r="O1042" s="9">
        <f t="shared" ref="O1042:AM1042" si="790">SUM(O1029:O1041)</f>
        <v>0</v>
      </c>
      <c r="P1042" s="9">
        <f t="shared" si="790"/>
        <v>619.20719703293423</v>
      </c>
      <c r="Q1042" s="9">
        <f t="shared" si="790"/>
        <v>614.92164989327159</v>
      </c>
      <c r="R1042" s="9">
        <f t="shared" si="790"/>
        <v>610.63610275360907</v>
      </c>
      <c r="S1042" s="9">
        <f t="shared" si="790"/>
        <v>606.35055561394654</v>
      </c>
      <c r="T1042" s="9">
        <f t="shared" si="790"/>
        <v>602.42654121109365</v>
      </c>
      <c r="U1042" s="9">
        <f t="shared" si="790"/>
        <v>585.36661847268635</v>
      </c>
      <c r="V1042" s="9">
        <f t="shared" si="790"/>
        <v>570.70592685597171</v>
      </c>
      <c r="W1042" s="9">
        <f t="shared" si="790"/>
        <v>555.7058392486548</v>
      </c>
      <c r="X1042" s="9">
        <f t="shared" si="790"/>
        <v>540.88590252979986</v>
      </c>
      <c r="Y1042" s="9">
        <f t="shared" si="790"/>
        <v>526.33770216281664</v>
      </c>
      <c r="Z1042" s="9">
        <f t="shared" si="790"/>
        <v>514.62058531353</v>
      </c>
      <c r="AA1042" s="9">
        <f t="shared" si="790"/>
        <v>500.09822263132992</v>
      </c>
      <c r="AB1042" s="9">
        <f t="shared" si="790"/>
        <v>485.57585994912984</v>
      </c>
      <c r="AC1042" s="9">
        <f t="shared" si="790"/>
        <v>471.05349726693038</v>
      </c>
      <c r="AD1042" s="9">
        <f t="shared" si="790"/>
        <v>456.53113458473035</v>
      </c>
      <c r="AE1042" s="9">
        <f t="shared" si="790"/>
        <v>439.20670636515604</v>
      </c>
      <c r="AF1042" s="9">
        <f t="shared" si="790"/>
        <v>422.87849621505177</v>
      </c>
      <c r="AG1042" s="9">
        <f t="shared" si="790"/>
        <v>406.5502860649475</v>
      </c>
      <c r="AH1042" s="9">
        <f t="shared" ref="AH1042" si="791">SUM(AH1029:AH1041)</f>
        <v>390.22207591484329</v>
      </c>
      <c r="AI1042" s="9">
        <f t="shared" si="790"/>
        <v>373.89386576473902</v>
      </c>
      <c r="AJ1042" s="9">
        <f t="shared" si="790"/>
        <v>357.56565561463475</v>
      </c>
      <c r="AK1042" s="9">
        <f t="shared" si="790"/>
        <v>341.23744546453054</v>
      </c>
      <c r="AL1042" s="9">
        <f t="shared" si="790"/>
        <v>324.90923531442627</v>
      </c>
      <c r="AM1042" s="9">
        <f t="shared" si="790"/>
        <v>308.58102516432206</v>
      </c>
    </row>
    <row r="1043" spans="1:39" outlineLevel="2">
      <c r="A1043" s="11">
        <f>ROW()</f>
        <v>1043</v>
      </c>
      <c r="B1043" s="343" t="s">
        <v>31</v>
      </c>
      <c r="D1043" s="39"/>
      <c r="E1043" s="39"/>
      <c r="F1043" s="39"/>
      <c r="G1043" s="39"/>
      <c r="H1043" s="39"/>
      <c r="I1043" s="39"/>
      <c r="J1043" s="39"/>
      <c r="K1043" s="39"/>
      <c r="L1043" s="39"/>
      <c r="M1043" s="39"/>
      <c r="N1043" s="39"/>
      <c r="O1043" s="39"/>
      <c r="P1043" s="39"/>
      <c r="Q1043" s="39"/>
      <c r="R1043" s="39"/>
      <c r="S1043" s="39"/>
      <c r="T1043" s="39"/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9"/>
      <c r="AF1043" s="39"/>
      <c r="AG1043" s="39"/>
      <c r="AH1043" s="39"/>
      <c r="AI1043" s="39"/>
      <c r="AJ1043" s="39"/>
      <c r="AK1043" s="39"/>
      <c r="AL1043" s="39"/>
      <c r="AM1043" s="39"/>
    </row>
    <row r="1044" spans="1:39" outlineLevel="2">
      <c r="A1044" s="11">
        <f>ROW()</f>
        <v>1044</v>
      </c>
      <c r="C1044" s="6" t="s">
        <v>2</v>
      </c>
      <c r="D1044" s="39"/>
      <c r="E1044" s="922"/>
      <c r="F1044" s="39"/>
      <c r="G1044" s="39"/>
      <c r="H1044" s="39"/>
      <c r="I1044" s="39"/>
      <c r="J1044" s="39"/>
      <c r="K1044" s="39"/>
      <c r="L1044" s="39"/>
      <c r="M1044" s="39"/>
      <c r="N1044" s="39"/>
      <c r="O1044" s="39">
        <f>O$279</f>
        <v>370.44734959233955</v>
      </c>
      <c r="P1044" s="39"/>
      <c r="Q1044" s="39"/>
      <c r="R1044" s="39"/>
      <c r="S1044" s="39"/>
      <c r="T1044" s="39"/>
      <c r="U1044" s="39"/>
      <c r="V1044" s="39"/>
      <c r="W1044" s="39"/>
      <c r="X1044" s="39"/>
      <c r="Y1044" s="39"/>
      <c r="Z1044" s="39"/>
      <c r="AA1044" s="39"/>
      <c r="AB1044" s="39"/>
      <c r="AC1044" s="39"/>
      <c r="AD1044" s="39"/>
      <c r="AE1044" s="39"/>
      <c r="AF1044" s="39"/>
      <c r="AG1044" s="39"/>
      <c r="AH1044" s="39"/>
      <c r="AI1044" s="39"/>
      <c r="AJ1044" s="39"/>
      <c r="AK1044" s="39"/>
      <c r="AL1044" s="39"/>
      <c r="AM1044" s="39"/>
    </row>
    <row r="1045" spans="1:39" outlineLevel="2">
      <c r="A1045" s="11">
        <f>ROW()</f>
        <v>1045</v>
      </c>
      <c r="C1045" s="6" t="s">
        <v>3</v>
      </c>
      <c r="D1045" s="39"/>
      <c r="E1045" s="922"/>
      <c r="F1045" s="39"/>
      <c r="G1045" s="39"/>
      <c r="H1045" s="39"/>
      <c r="I1045" s="39"/>
      <c r="J1045" s="39"/>
      <c r="K1045" s="39"/>
      <c r="L1045" s="39"/>
      <c r="M1045" s="39"/>
      <c r="N1045" s="39"/>
      <c r="O1045" s="39">
        <f>O$280</f>
        <v>247.68716193374991</v>
      </c>
      <c r="P1045" s="39"/>
      <c r="Q1045" s="39"/>
      <c r="R1045" s="39"/>
      <c r="S1045" s="39"/>
      <c r="T1045" s="39"/>
      <c r="U1045" s="39"/>
      <c r="V1045" s="39"/>
      <c r="W1045" s="39"/>
      <c r="X1045" s="39"/>
      <c r="Y1045" s="39"/>
      <c r="Z1045" s="39"/>
      <c r="AA1045" s="39"/>
      <c r="AB1045" s="39"/>
      <c r="AC1045" s="39"/>
      <c r="AD1045" s="39"/>
      <c r="AE1045" s="39"/>
      <c r="AF1045" s="39"/>
      <c r="AG1045" s="39"/>
      <c r="AH1045" s="39"/>
      <c r="AI1045" s="39"/>
      <c r="AJ1045" s="39"/>
      <c r="AK1045" s="39"/>
      <c r="AL1045" s="39"/>
      <c r="AM1045" s="39"/>
    </row>
    <row r="1046" spans="1:39" outlineLevel="2">
      <c r="A1046" s="11">
        <f>ROW()</f>
        <v>1046</v>
      </c>
      <c r="C1046" s="6" t="s">
        <v>4</v>
      </c>
      <c r="D1046" s="39"/>
      <c r="E1046" s="922"/>
      <c r="F1046" s="39"/>
      <c r="G1046" s="39"/>
      <c r="H1046" s="39"/>
      <c r="I1046" s="39"/>
      <c r="J1046" s="39"/>
      <c r="K1046" s="39"/>
      <c r="L1046" s="39"/>
      <c r="M1046" s="39"/>
      <c r="N1046" s="39"/>
      <c r="O1046" s="39">
        <f>O$281</f>
        <v>0</v>
      </c>
      <c r="P1046" s="39"/>
      <c r="Q1046" s="39"/>
      <c r="R1046" s="39"/>
      <c r="S1046" s="39"/>
      <c r="T1046" s="39"/>
      <c r="U1046" s="39"/>
      <c r="V1046" s="39"/>
      <c r="W1046" s="39"/>
      <c r="X1046" s="39"/>
      <c r="Y1046" s="39"/>
      <c r="Z1046" s="39"/>
      <c r="AA1046" s="39"/>
      <c r="AB1046" s="39"/>
      <c r="AC1046" s="39"/>
      <c r="AD1046" s="39"/>
      <c r="AE1046" s="39"/>
      <c r="AF1046" s="39"/>
      <c r="AG1046" s="39"/>
      <c r="AH1046" s="39"/>
      <c r="AI1046" s="39"/>
      <c r="AJ1046" s="39"/>
      <c r="AK1046" s="39"/>
      <c r="AL1046" s="39"/>
      <c r="AM1046" s="39"/>
    </row>
    <row r="1047" spans="1:39" outlineLevel="2">
      <c r="A1047" s="11">
        <f>ROW()</f>
        <v>1047</v>
      </c>
      <c r="C1047" s="6" t="s">
        <v>5</v>
      </c>
      <c r="D1047" s="39"/>
      <c r="E1047" s="922"/>
      <c r="F1047" s="39"/>
      <c r="G1047" s="39"/>
      <c r="H1047" s="39"/>
      <c r="I1047" s="39"/>
      <c r="J1047" s="39"/>
      <c r="K1047" s="39"/>
      <c r="L1047" s="39"/>
      <c r="M1047" s="39"/>
      <c r="N1047" s="39"/>
      <c r="O1047" s="39">
        <f>O$282</f>
        <v>1.2658125423697297</v>
      </c>
      <c r="P1047" s="39"/>
      <c r="Q1047" s="39"/>
      <c r="R1047" s="39"/>
      <c r="S1047" s="39"/>
      <c r="T1047" s="39"/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9"/>
      <c r="AF1047" s="39"/>
      <c r="AG1047" s="39"/>
      <c r="AH1047" s="39"/>
      <c r="AI1047" s="39"/>
      <c r="AJ1047" s="39"/>
      <c r="AK1047" s="39"/>
      <c r="AL1047" s="39"/>
      <c r="AM1047" s="39"/>
    </row>
    <row r="1048" spans="1:39" outlineLevel="2">
      <c r="A1048" s="11">
        <f>ROW()</f>
        <v>1048</v>
      </c>
      <c r="C1048" s="6" t="s">
        <v>473</v>
      </c>
      <c r="D1048" s="39"/>
      <c r="E1048" s="922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>
        <f>O$283</f>
        <v>0</v>
      </c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</row>
    <row r="1049" spans="1:39" outlineLevel="2">
      <c r="A1049" s="11">
        <f>ROW()</f>
        <v>1049</v>
      </c>
      <c r="C1049" s="6" t="s">
        <v>474</v>
      </c>
      <c r="D1049" s="39"/>
      <c r="E1049" s="922"/>
      <c r="F1049" s="39"/>
      <c r="G1049" s="39"/>
      <c r="H1049" s="39"/>
      <c r="I1049" s="39"/>
      <c r="J1049" s="39"/>
      <c r="K1049" s="39"/>
      <c r="L1049" s="39"/>
      <c r="M1049" s="39"/>
      <c r="N1049" s="39"/>
      <c r="O1049" s="39">
        <f>O$284</f>
        <v>0</v>
      </c>
      <c r="P1049" s="39"/>
      <c r="Q1049" s="39"/>
      <c r="R1049" s="39"/>
      <c r="S1049" s="39"/>
      <c r="T1049" s="39"/>
      <c r="U1049" s="39"/>
      <c r="V1049" s="39"/>
      <c r="W1049" s="39"/>
      <c r="X1049" s="39"/>
      <c r="Y1049" s="39"/>
      <c r="Z1049" s="39"/>
      <c r="AA1049" s="39"/>
      <c r="AB1049" s="39"/>
      <c r="AC1049" s="39"/>
      <c r="AD1049" s="39"/>
      <c r="AE1049" s="39"/>
      <c r="AF1049" s="39"/>
      <c r="AG1049" s="39"/>
      <c r="AH1049" s="39"/>
      <c r="AI1049" s="39"/>
      <c r="AJ1049" s="39"/>
      <c r="AK1049" s="39"/>
      <c r="AL1049" s="39"/>
      <c r="AM1049" s="39"/>
    </row>
    <row r="1050" spans="1:39" outlineLevel="2">
      <c r="A1050" s="11">
        <f>ROW()</f>
        <v>1050</v>
      </c>
      <c r="C1050" s="6" t="s">
        <v>477</v>
      </c>
      <c r="D1050" s="39"/>
      <c r="E1050" s="922"/>
      <c r="F1050" s="39"/>
      <c r="G1050" s="39"/>
      <c r="H1050" s="39"/>
      <c r="I1050" s="39"/>
      <c r="J1050" s="39"/>
      <c r="K1050" s="39"/>
      <c r="L1050" s="39"/>
      <c r="M1050" s="39"/>
      <c r="N1050" s="39"/>
      <c r="O1050" s="39">
        <f>O$285</f>
        <v>0</v>
      </c>
      <c r="P1050" s="39"/>
      <c r="Q1050" s="39"/>
      <c r="R1050" s="39"/>
      <c r="S1050" s="39"/>
      <c r="T1050" s="39"/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F1050" s="39"/>
      <c r="AG1050" s="39"/>
      <c r="AH1050" s="39"/>
      <c r="AI1050" s="39"/>
      <c r="AJ1050" s="39"/>
      <c r="AK1050" s="39"/>
      <c r="AL1050" s="39"/>
      <c r="AM1050" s="39"/>
    </row>
    <row r="1051" spans="1:39" outlineLevel="2">
      <c r="A1051" s="11">
        <f>ROW()</f>
        <v>1051</v>
      </c>
      <c r="C1051" s="6" t="s">
        <v>511</v>
      </c>
      <c r="D1051" s="39"/>
      <c r="E1051" s="922"/>
      <c r="F1051" s="39"/>
      <c r="G1051" s="39"/>
      <c r="H1051" s="39"/>
      <c r="I1051" s="39"/>
      <c r="J1051" s="39"/>
      <c r="K1051" s="39"/>
      <c r="L1051" s="39"/>
      <c r="M1051" s="39"/>
      <c r="N1051" s="39"/>
      <c r="O1051" s="39">
        <f>O$286</f>
        <v>0</v>
      </c>
      <c r="P1051" s="39"/>
      <c r="Q1051" s="39"/>
      <c r="R1051" s="39"/>
      <c r="S1051" s="39"/>
      <c r="T1051" s="39"/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39"/>
      <c r="AE1051" s="39"/>
      <c r="AF1051" s="39"/>
      <c r="AG1051" s="39"/>
      <c r="AH1051" s="39"/>
      <c r="AI1051" s="39"/>
      <c r="AJ1051" s="39"/>
      <c r="AK1051" s="39"/>
      <c r="AL1051" s="39"/>
      <c r="AM1051" s="39"/>
    </row>
    <row r="1052" spans="1:39" outlineLevel="2">
      <c r="A1052" s="11">
        <f>ROW()</f>
        <v>1052</v>
      </c>
      <c r="C1052" s="6" t="s">
        <v>655</v>
      </c>
      <c r="D1052" s="39"/>
      <c r="E1052" s="922"/>
      <c r="F1052" s="39"/>
      <c r="G1052" s="39"/>
      <c r="H1052" s="39"/>
      <c r="I1052" s="39"/>
      <c r="J1052" s="39"/>
      <c r="K1052" s="39"/>
      <c r="L1052" s="39"/>
      <c r="M1052" s="39"/>
      <c r="N1052" s="39"/>
      <c r="O1052" s="39"/>
      <c r="P1052" s="39"/>
      <c r="Q1052" s="39"/>
      <c r="R1052" s="39"/>
      <c r="S1052" s="39"/>
      <c r="T1052" s="39"/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F1052" s="39"/>
      <c r="AG1052" s="39"/>
      <c r="AH1052" s="39"/>
      <c r="AI1052" s="39"/>
      <c r="AJ1052" s="39"/>
      <c r="AK1052" s="39"/>
      <c r="AL1052" s="39"/>
      <c r="AM1052" s="39"/>
    </row>
    <row r="1053" spans="1:39" outlineLevel="2">
      <c r="A1053" s="11">
        <f>ROW()</f>
        <v>1053</v>
      </c>
      <c r="C1053" s="6" t="s">
        <v>656</v>
      </c>
      <c r="D1053" s="39"/>
      <c r="E1053" s="922"/>
      <c r="F1053" s="39"/>
      <c r="G1053" s="39"/>
      <c r="H1053" s="39"/>
      <c r="I1053" s="39"/>
      <c r="J1053" s="39"/>
      <c r="K1053" s="39"/>
      <c r="L1053" s="39"/>
      <c r="M1053" s="39"/>
      <c r="N1053" s="39"/>
      <c r="O1053" s="39"/>
      <c r="P1053" s="39"/>
      <c r="Q1053" s="39"/>
      <c r="R1053" s="39"/>
      <c r="S1053" s="39"/>
      <c r="T1053" s="39"/>
      <c r="U1053" s="39"/>
      <c r="V1053" s="39"/>
      <c r="W1053" s="39"/>
      <c r="X1053" s="39"/>
      <c r="Y1053" s="39"/>
      <c r="Z1053" s="39"/>
      <c r="AA1053" s="39"/>
      <c r="AB1053" s="39"/>
      <c r="AC1053" s="39"/>
      <c r="AD1053" s="39"/>
      <c r="AE1053" s="39"/>
      <c r="AF1053" s="39"/>
      <c r="AG1053" s="39"/>
      <c r="AH1053" s="39"/>
      <c r="AI1053" s="39"/>
      <c r="AJ1053" s="39"/>
      <c r="AK1053" s="39"/>
      <c r="AL1053" s="39"/>
      <c r="AM1053" s="39"/>
    </row>
    <row r="1054" spans="1:39" outlineLevel="2">
      <c r="A1054" s="11">
        <f>ROW()</f>
        <v>1054</v>
      </c>
      <c r="C1054" s="6" t="s">
        <v>667</v>
      </c>
      <c r="D1054" s="39"/>
      <c r="E1054" s="922"/>
      <c r="F1054" s="39"/>
      <c r="G1054" s="39"/>
      <c r="H1054" s="39"/>
      <c r="I1054" s="39"/>
      <c r="J1054" s="39"/>
      <c r="K1054" s="39"/>
      <c r="L1054" s="39"/>
      <c r="M1054" s="39"/>
      <c r="N1054" s="39"/>
      <c r="O1054" s="39"/>
      <c r="P1054" s="39"/>
      <c r="Q1054" s="39"/>
      <c r="R1054" s="39"/>
      <c r="S1054" s="39"/>
      <c r="T1054" s="39"/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F1054" s="39"/>
      <c r="AG1054" s="39"/>
      <c r="AH1054" s="39"/>
      <c r="AI1054" s="39"/>
      <c r="AJ1054" s="39"/>
      <c r="AK1054" s="39"/>
      <c r="AL1054" s="39"/>
      <c r="AM1054" s="39"/>
    </row>
    <row r="1055" spans="1:39" outlineLevel="2">
      <c r="A1055" s="11">
        <f>ROW()</f>
        <v>1055</v>
      </c>
      <c r="C1055" s="6" t="s">
        <v>212</v>
      </c>
      <c r="D1055" s="39"/>
      <c r="E1055" s="922"/>
      <c r="F1055" s="39"/>
      <c r="G1055" s="39"/>
      <c r="H1055" s="39"/>
      <c r="I1055" s="39"/>
      <c r="J1055" s="39"/>
      <c r="K1055" s="39"/>
      <c r="L1055" s="39"/>
      <c r="M1055" s="39"/>
      <c r="N1055" s="39"/>
      <c r="O1055" s="39">
        <f>O$290</f>
        <v>-0.19312703552496632</v>
      </c>
      <c r="P1055" s="39"/>
      <c r="Q1055" s="39"/>
      <c r="R1055" s="39"/>
      <c r="S1055" s="39"/>
      <c r="T1055" s="39"/>
      <c r="U1055" s="39"/>
      <c r="V1055" s="39"/>
      <c r="W1055" s="39"/>
      <c r="X1055" s="39"/>
      <c r="Y1055" s="39"/>
      <c r="Z1055" s="39"/>
      <c r="AA1055" s="39"/>
      <c r="AB1055" s="39"/>
      <c r="AC1055" s="39"/>
      <c r="AD1055" s="39"/>
      <c r="AE1055" s="39"/>
      <c r="AF1055" s="39"/>
      <c r="AG1055" s="39"/>
      <c r="AH1055" s="39"/>
      <c r="AI1055" s="39"/>
      <c r="AJ1055" s="39"/>
      <c r="AK1055" s="39"/>
      <c r="AL1055" s="39"/>
      <c r="AM1055" s="39"/>
    </row>
    <row r="1056" spans="1:39" outlineLevel="2">
      <c r="A1056" s="11">
        <f>ROW()</f>
        <v>1056</v>
      </c>
      <c r="C1056" s="30" t="s">
        <v>362</v>
      </c>
      <c r="D1056" s="90"/>
      <c r="E1056" s="925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>
        <f>O$291</f>
        <v>0</v>
      </c>
      <c r="P1056" s="90"/>
      <c r="Q1056" s="90"/>
      <c r="R1056" s="90"/>
      <c r="S1056" s="90"/>
      <c r="T1056" s="90"/>
      <c r="U1056" s="90"/>
      <c r="V1056" s="90"/>
      <c r="W1056" s="90"/>
      <c r="X1056" s="90"/>
      <c r="Y1056" s="90"/>
      <c r="Z1056" s="90"/>
      <c r="AA1056" s="90"/>
      <c r="AB1056" s="90"/>
      <c r="AC1056" s="90"/>
      <c r="AD1056" s="90"/>
      <c r="AE1056" s="90"/>
      <c r="AF1056" s="90"/>
      <c r="AG1056" s="90"/>
      <c r="AH1056" s="90"/>
      <c r="AI1056" s="90"/>
      <c r="AJ1056" s="90"/>
      <c r="AK1056" s="90"/>
      <c r="AL1056" s="90"/>
      <c r="AM1056" s="90"/>
    </row>
    <row r="1057" spans="1:39" outlineLevel="2">
      <c r="A1057" s="11">
        <f>ROW()</f>
        <v>1057</v>
      </c>
      <c r="C1057" s="6" t="s">
        <v>1</v>
      </c>
      <c r="D1057" s="39"/>
      <c r="E1057" s="39"/>
      <c r="F1057" s="39"/>
      <c r="G1057" s="39"/>
      <c r="H1057" s="39"/>
      <c r="I1057" s="39"/>
      <c r="J1057" s="39"/>
      <c r="K1057" s="39"/>
      <c r="L1057" s="39"/>
      <c r="M1057" s="39"/>
      <c r="N1057" s="39"/>
      <c r="O1057" s="9">
        <f t="shared" ref="O1057" si="792">SUM(O1044:O1056)</f>
        <v>619.20719703293423</v>
      </c>
      <c r="P1057" s="39"/>
      <c r="Q1057" s="39"/>
      <c r="R1057" s="39"/>
      <c r="S1057" s="39"/>
      <c r="T1057" s="39"/>
      <c r="U1057" s="39"/>
      <c r="V1057" s="39"/>
      <c r="W1057" s="39"/>
      <c r="X1057" s="39"/>
      <c r="Y1057" s="39"/>
      <c r="Z1057" s="39"/>
      <c r="AA1057" s="39"/>
      <c r="AB1057" s="39"/>
      <c r="AC1057" s="39"/>
      <c r="AD1057" s="39"/>
      <c r="AE1057" s="39"/>
      <c r="AF1057" s="39"/>
      <c r="AG1057" s="39"/>
      <c r="AH1057" s="39"/>
      <c r="AI1057" s="39"/>
      <c r="AJ1057" s="39"/>
      <c r="AK1057" s="39"/>
      <c r="AL1057" s="39"/>
      <c r="AM1057" s="39"/>
    </row>
    <row r="1058" spans="1:39" outlineLevel="2">
      <c r="A1058" s="11">
        <f>ROW()</f>
        <v>1058</v>
      </c>
      <c r="B1058" s="343" t="s">
        <v>657</v>
      </c>
      <c r="D1058" s="39"/>
      <c r="E1058" s="39"/>
      <c r="G1058" s="39"/>
      <c r="H1058" s="39"/>
      <c r="I1058" s="39"/>
      <c r="J1058" s="39"/>
      <c r="K1058" s="39"/>
      <c r="L1058" s="39"/>
      <c r="M1058" s="39"/>
      <c r="N1058" s="39"/>
      <c r="O1058" s="39"/>
      <c r="P1058" s="39"/>
      <c r="Q1058" s="39"/>
      <c r="R1058" s="39"/>
      <c r="S1058" s="39"/>
      <c r="T1058" s="39"/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39"/>
      <c r="AE1058" s="39"/>
      <c r="AF1058" s="39"/>
      <c r="AG1058" s="39"/>
      <c r="AH1058" s="39"/>
      <c r="AI1058" s="39"/>
      <c r="AJ1058" s="39"/>
      <c r="AK1058" s="39"/>
      <c r="AL1058" s="39"/>
    </row>
    <row r="1059" spans="1:39" outlineLevel="2">
      <c r="A1059" s="11">
        <f>ROW()</f>
        <v>1059</v>
      </c>
      <c r="C1059" s="6" t="s">
        <v>2</v>
      </c>
      <c r="D1059" s="39"/>
      <c r="E1059" s="922">
        <v>0</v>
      </c>
      <c r="F1059" s="31"/>
      <c r="G1059" s="39"/>
      <c r="H1059" s="39"/>
      <c r="I1059" s="39"/>
      <c r="J1059" s="39"/>
      <c r="K1059" s="39"/>
      <c r="L1059" s="39"/>
      <c r="M1059" s="39"/>
      <c r="N1059" s="39"/>
      <c r="O1059" s="39"/>
      <c r="P1059" s="39"/>
      <c r="Q1059" s="39"/>
      <c r="R1059" s="39"/>
      <c r="S1059" s="39"/>
      <c r="T1059" s="13">
        <f>-Inputs!T2196</f>
        <v>0</v>
      </c>
      <c r="U1059" s="13">
        <f>-Inputs!U2196</f>
        <v>0</v>
      </c>
      <c r="V1059" s="13">
        <f>-Inputs!V2196</f>
        <v>0</v>
      </c>
      <c r="W1059" s="13">
        <f>-Inputs!W2196</f>
        <v>0</v>
      </c>
      <c r="X1059" s="13">
        <f>-Inputs!X2196</f>
        <v>0</v>
      </c>
      <c r="Y1059" s="13">
        <f>-Inputs!Y2196</f>
        <v>0</v>
      </c>
      <c r="Z1059" s="13">
        <f>-Inputs!Z2196</f>
        <v>0</v>
      </c>
      <c r="AA1059" s="13">
        <f>-Inputs!AA2196</f>
        <v>0</v>
      </c>
      <c r="AB1059" s="13">
        <f>-Inputs!AB2196</f>
        <v>0</v>
      </c>
      <c r="AC1059" s="526">
        <f t="shared" ref="AC1059:AC1071" si="793">$E1059*$E$51</f>
        <v>0</v>
      </c>
      <c r="AD1059" s="13">
        <f>-Inputs!AD2196</f>
        <v>0</v>
      </c>
      <c r="AE1059" s="13">
        <f>-Inputs!AE2196</f>
        <v>0</v>
      </c>
      <c r="AF1059" s="13">
        <f>-Inputs!AF2196</f>
        <v>0</v>
      </c>
      <c r="AG1059" s="13">
        <f>-Inputs!AG2196</f>
        <v>0</v>
      </c>
      <c r="AH1059" s="13">
        <f>-Inputs!AH2196</f>
        <v>0</v>
      </c>
      <c r="AI1059" s="13">
        <f>-Inputs!AI2196</f>
        <v>0</v>
      </c>
      <c r="AJ1059" s="13">
        <f>-Inputs!AJ2196</f>
        <v>0</v>
      </c>
      <c r="AK1059" s="13">
        <f>-Inputs!AK2196</f>
        <v>0</v>
      </c>
      <c r="AL1059" s="13">
        <f>-Inputs!AL2196</f>
        <v>0</v>
      </c>
      <c r="AM1059" s="13">
        <f>-Inputs!AM2196</f>
        <v>0</v>
      </c>
    </row>
    <row r="1060" spans="1:39" outlineLevel="2">
      <c r="A1060" s="11">
        <f>ROW()</f>
        <v>1060</v>
      </c>
      <c r="C1060" s="6" t="s">
        <v>3</v>
      </c>
      <c r="D1060" s="39"/>
      <c r="E1060" s="922">
        <v>0</v>
      </c>
      <c r="F1060" s="31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13">
        <f>-Inputs!T2197</f>
        <v>-0.10584594844967105</v>
      </c>
      <c r="U1060" s="13">
        <f>-Inputs!U2197</f>
        <v>0</v>
      </c>
      <c r="V1060" s="13">
        <f>-Inputs!V2197</f>
        <v>0</v>
      </c>
      <c r="W1060" s="13">
        <f>-Inputs!W2197</f>
        <v>0</v>
      </c>
      <c r="X1060" s="13">
        <f>-Inputs!X2197</f>
        <v>0</v>
      </c>
      <c r="Y1060" s="13">
        <f>-Inputs!Y2197</f>
        <v>0</v>
      </c>
      <c r="Z1060" s="13">
        <f>-Inputs!Z2197</f>
        <v>0</v>
      </c>
      <c r="AA1060" s="13">
        <f>-Inputs!AA2197</f>
        <v>0</v>
      </c>
      <c r="AB1060" s="13">
        <f>-Inputs!AB2197</f>
        <v>0</v>
      </c>
      <c r="AC1060" s="526">
        <f t="shared" si="793"/>
        <v>0</v>
      </c>
      <c r="AD1060" s="13">
        <f>-Inputs!AD2197</f>
        <v>0</v>
      </c>
      <c r="AE1060" s="13">
        <f>-Inputs!AE2197</f>
        <v>0</v>
      </c>
      <c r="AF1060" s="13">
        <f>-Inputs!AF2197</f>
        <v>0</v>
      </c>
      <c r="AG1060" s="13">
        <f>-Inputs!AG2197</f>
        <v>0</v>
      </c>
      <c r="AH1060" s="13">
        <f>-Inputs!AH2197</f>
        <v>0</v>
      </c>
      <c r="AI1060" s="13">
        <f>-Inputs!AI2197</f>
        <v>0</v>
      </c>
      <c r="AJ1060" s="13">
        <f>-Inputs!AJ2197</f>
        <v>0</v>
      </c>
      <c r="AK1060" s="13">
        <f>-Inputs!AK2197</f>
        <v>0</v>
      </c>
      <c r="AL1060" s="13">
        <f>-Inputs!AL2197</f>
        <v>0</v>
      </c>
      <c r="AM1060" s="13">
        <f>-Inputs!AM2197</f>
        <v>0</v>
      </c>
    </row>
    <row r="1061" spans="1:39" outlineLevel="2">
      <c r="A1061" s="11">
        <f>ROW()</f>
        <v>1061</v>
      </c>
      <c r="C1061" s="6" t="s">
        <v>4</v>
      </c>
      <c r="D1061" s="39"/>
      <c r="E1061" s="922">
        <v>0</v>
      </c>
      <c r="F1061" s="31"/>
      <c r="G1061" s="39"/>
      <c r="H1061" s="39"/>
      <c r="I1061" s="39"/>
      <c r="J1061" s="39"/>
      <c r="K1061" s="39"/>
      <c r="L1061" s="39"/>
      <c r="M1061" s="39"/>
      <c r="N1061" s="39"/>
      <c r="O1061" s="39"/>
      <c r="P1061" s="39"/>
      <c r="Q1061" s="39"/>
      <c r="R1061" s="39"/>
      <c r="S1061" s="39"/>
      <c r="T1061" s="13">
        <f>-Inputs!T2198</f>
        <v>0</v>
      </c>
      <c r="U1061" s="13">
        <f>-Inputs!U2198</f>
        <v>0</v>
      </c>
      <c r="V1061" s="13">
        <f>-Inputs!V2198</f>
        <v>0</v>
      </c>
      <c r="W1061" s="13">
        <f>-Inputs!W2198</f>
        <v>0</v>
      </c>
      <c r="X1061" s="13">
        <f>-Inputs!X2198</f>
        <v>0</v>
      </c>
      <c r="Y1061" s="13">
        <f>-Inputs!Y2198</f>
        <v>0</v>
      </c>
      <c r="Z1061" s="13">
        <f>-Inputs!Z2198</f>
        <v>0</v>
      </c>
      <c r="AA1061" s="13">
        <f>-Inputs!AA2198</f>
        <v>0</v>
      </c>
      <c r="AB1061" s="13">
        <f>-Inputs!AB2198</f>
        <v>0</v>
      </c>
      <c r="AC1061" s="526">
        <f t="shared" si="793"/>
        <v>0</v>
      </c>
      <c r="AD1061" s="13">
        <f>-Inputs!AD2198</f>
        <v>0</v>
      </c>
      <c r="AE1061" s="13">
        <f>-Inputs!AE2198</f>
        <v>0</v>
      </c>
      <c r="AF1061" s="13">
        <f>-Inputs!AF2198</f>
        <v>0</v>
      </c>
      <c r="AG1061" s="13">
        <f>-Inputs!AG2198</f>
        <v>0</v>
      </c>
      <c r="AH1061" s="13">
        <f>-Inputs!AH2198</f>
        <v>0</v>
      </c>
      <c r="AI1061" s="13">
        <f>-Inputs!AI2198</f>
        <v>0</v>
      </c>
      <c r="AJ1061" s="13">
        <f>-Inputs!AJ2198</f>
        <v>0</v>
      </c>
      <c r="AK1061" s="13">
        <f>-Inputs!AK2198</f>
        <v>0</v>
      </c>
      <c r="AL1061" s="13">
        <f>-Inputs!AL2198</f>
        <v>0</v>
      </c>
      <c r="AM1061" s="13">
        <f>-Inputs!AM2198</f>
        <v>0</v>
      </c>
    </row>
    <row r="1062" spans="1:39" outlineLevel="2">
      <c r="A1062" s="11">
        <f>ROW()</f>
        <v>1062</v>
      </c>
      <c r="C1062" s="6" t="s">
        <v>5</v>
      </c>
      <c r="D1062" s="39"/>
      <c r="E1062" s="922">
        <v>0</v>
      </c>
      <c r="F1062" s="31"/>
      <c r="G1062" s="39"/>
      <c r="H1062" s="39"/>
      <c r="I1062" s="39"/>
      <c r="J1062" s="39"/>
      <c r="K1062" s="39"/>
      <c r="L1062" s="39"/>
      <c r="M1062" s="39"/>
      <c r="N1062" s="39"/>
      <c r="O1062" s="39"/>
      <c r="P1062" s="39"/>
      <c r="Q1062" s="39"/>
      <c r="R1062" s="39"/>
      <c r="S1062" s="39"/>
      <c r="T1062" s="13">
        <f>-Inputs!T2199</f>
        <v>-2.4058764229743144</v>
      </c>
      <c r="U1062" s="13">
        <f>-Inputs!U2199</f>
        <v>-0.11249124973155317</v>
      </c>
      <c r="V1062" s="13">
        <f>-Inputs!V2199</f>
        <v>-0.45188724033351868</v>
      </c>
      <c r="W1062" s="13">
        <f>-Inputs!W2199</f>
        <v>-0.27173635187169737</v>
      </c>
      <c r="X1062" s="13">
        <f>-Inputs!X2199</f>
        <v>0</v>
      </c>
      <c r="Y1062" s="13">
        <f>-Inputs!Y2199</f>
        <v>0</v>
      </c>
      <c r="Z1062" s="13">
        <f>-Inputs!Z2199</f>
        <v>0</v>
      </c>
      <c r="AA1062" s="13">
        <f>-Inputs!AA2199</f>
        <v>0</v>
      </c>
      <c r="AB1062" s="13">
        <f>-Inputs!AB2199</f>
        <v>0</v>
      </c>
      <c r="AC1062" s="526">
        <f t="shared" si="793"/>
        <v>0</v>
      </c>
      <c r="AD1062" s="13">
        <f>-Inputs!AD2199</f>
        <v>0</v>
      </c>
      <c r="AE1062" s="13">
        <f>-Inputs!AE2199</f>
        <v>0</v>
      </c>
      <c r="AF1062" s="13">
        <f>-Inputs!AF2199</f>
        <v>0</v>
      </c>
      <c r="AG1062" s="13">
        <f>-Inputs!AG2199</f>
        <v>0</v>
      </c>
      <c r="AH1062" s="13">
        <f>-Inputs!AH2199</f>
        <v>0</v>
      </c>
      <c r="AI1062" s="13">
        <f>-Inputs!AI2199</f>
        <v>0</v>
      </c>
      <c r="AJ1062" s="13">
        <f>-Inputs!AJ2199</f>
        <v>0</v>
      </c>
      <c r="AK1062" s="13">
        <f>-Inputs!AK2199</f>
        <v>0</v>
      </c>
      <c r="AL1062" s="13">
        <f>-Inputs!AL2199</f>
        <v>0</v>
      </c>
      <c r="AM1062" s="13">
        <f>-Inputs!AM2199</f>
        <v>0</v>
      </c>
    </row>
    <row r="1063" spans="1:39" outlineLevel="2">
      <c r="A1063" s="11">
        <f>ROW()</f>
        <v>1063</v>
      </c>
      <c r="C1063" s="6" t="s">
        <v>473</v>
      </c>
      <c r="D1063" s="39"/>
      <c r="E1063" s="922">
        <v>0</v>
      </c>
      <c r="F1063" s="31"/>
      <c r="G1063" s="39"/>
      <c r="H1063" s="39"/>
      <c r="I1063" s="39"/>
      <c r="J1063" s="39"/>
      <c r="K1063" s="39"/>
      <c r="L1063" s="39"/>
      <c r="M1063" s="39"/>
      <c r="N1063" s="39"/>
      <c r="O1063" s="39"/>
      <c r="P1063" s="39"/>
      <c r="Q1063" s="39"/>
      <c r="R1063" s="39"/>
      <c r="S1063" s="39"/>
      <c r="T1063" s="13">
        <f>-Inputs!T2200</f>
        <v>0</v>
      </c>
      <c r="U1063" s="13">
        <f>-Inputs!U2200</f>
        <v>0</v>
      </c>
      <c r="V1063" s="13">
        <f>-Inputs!V2200</f>
        <v>0</v>
      </c>
      <c r="W1063" s="13">
        <f>-Inputs!W2200</f>
        <v>0</v>
      </c>
      <c r="X1063" s="13">
        <f>-Inputs!X2200</f>
        <v>0</v>
      </c>
      <c r="Y1063" s="13">
        <f>-Inputs!Y2200</f>
        <v>0</v>
      </c>
      <c r="Z1063" s="13">
        <f>-Inputs!Z2200</f>
        <v>0</v>
      </c>
      <c r="AA1063" s="13">
        <f>-Inputs!AA2200</f>
        <v>0</v>
      </c>
      <c r="AB1063" s="13">
        <f>-Inputs!AB2200</f>
        <v>0</v>
      </c>
      <c r="AC1063" s="526">
        <f t="shared" si="793"/>
        <v>0</v>
      </c>
      <c r="AD1063" s="13">
        <f>-Inputs!AD2200</f>
        <v>0</v>
      </c>
      <c r="AE1063" s="13">
        <f>-Inputs!AE2200</f>
        <v>0</v>
      </c>
      <c r="AF1063" s="13">
        <f>-Inputs!AF2200</f>
        <v>0</v>
      </c>
      <c r="AG1063" s="13">
        <f>-Inputs!AG2200</f>
        <v>0</v>
      </c>
      <c r="AH1063" s="13">
        <f>-Inputs!AH2200</f>
        <v>0</v>
      </c>
      <c r="AI1063" s="13">
        <f>-Inputs!AI2200</f>
        <v>0</v>
      </c>
      <c r="AJ1063" s="13">
        <f>-Inputs!AJ2200</f>
        <v>0</v>
      </c>
      <c r="AK1063" s="13">
        <f>-Inputs!AK2200</f>
        <v>0</v>
      </c>
      <c r="AL1063" s="13">
        <f>-Inputs!AL2200</f>
        <v>0</v>
      </c>
      <c r="AM1063" s="13">
        <f>-Inputs!AM2200</f>
        <v>0</v>
      </c>
    </row>
    <row r="1064" spans="1:39" outlineLevel="2">
      <c r="A1064" s="11">
        <f>ROW()</f>
        <v>1064</v>
      </c>
      <c r="C1064" s="6" t="s">
        <v>474</v>
      </c>
      <c r="D1064" s="39"/>
      <c r="E1064" s="922">
        <v>0</v>
      </c>
      <c r="F1064" s="31"/>
      <c r="G1064" s="39"/>
      <c r="H1064" s="39"/>
      <c r="I1064" s="39"/>
      <c r="J1064" s="39"/>
      <c r="K1064" s="39"/>
      <c r="L1064" s="39"/>
      <c r="M1064" s="39"/>
      <c r="N1064" s="39"/>
      <c r="O1064" s="39"/>
      <c r="P1064" s="39"/>
      <c r="Q1064" s="39"/>
      <c r="R1064" s="39"/>
      <c r="S1064" s="39"/>
      <c r="T1064" s="13">
        <f>-Inputs!T2201</f>
        <v>0</v>
      </c>
      <c r="U1064" s="13">
        <f>-Inputs!U2201</f>
        <v>0</v>
      </c>
      <c r="V1064" s="13">
        <f>-Inputs!V2201</f>
        <v>0</v>
      </c>
      <c r="W1064" s="13">
        <f>-Inputs!W2201</f>
        <v>0</v>
      </c>
      <c r="X1064" s="13">
        <f>-Inputs!X2201</f>
        <v>0</v>
      </c>
      <c r="Y1064" s="13">
        <f>-Inputs!Y2201</f>
        <v>0</v>
      </c>
      <c r="Z1064" s="13">
        <f>-Inputs!Z2201</f>
        <v>0</v>
      </c>
      <c r="AA1064" s="13">
        <f>-Inputs!AA2201</f>
        <v>0</v>
      </c>
      <c r="AB1064" s="13">
        <f>-Inputs!AB2201</f>
        <v>0</v>
      </c>
      <c r="AC1064" s="526">
        <f t="shared" si="793"/>
        <v>0</v>
      </c>
      <c r="AD1064" s="13">
        <f>-Inputs!AD2201</f>
        <v>0</v>
      </c>
      <c r="AE1064" s="13">
        <f>-Inputs!AE2201</f>
        <v>0</v>
      </c>
      <c r="AF1064" s="13">
        <f>-Inputs!AF2201</f>
        <v>0</v>
      </c>
      <c r="AG1064" s="13">
        <f>-Inputs!AG2201</f>
        <v>0</v>
      </c>
      <c r="AH1064" s="13">
        <f>-Inputs!AH2201</f>
        <v>0</v>
      </c>
      <c r="AI1064" s="13">
        <f>-Inputs!AI2201</f>
        <v>0</v>
      </c>
      <c r="AJ1064" s="13">
        <f>-Inputs!AJ2201</f>
        <v>0</v>
      </c>
      <c r="AK1064" s="13">
        <f>-Inputs!AK2201</f>
        <v>0</v>
      </c>
      <c r="AL1064" s="13">
        <f>-Inputs!AL2201</f>
        <v>0</v>
      </c>
      <c r="AM1064" s="13">
        <f>-Inputs!AM2201</f>
        <v>0</v>
      </c>
    </row>
    <row r="1065" spans="1:39" outlineLevel="2">
      <c r="A1065" s="11">
        <f>ROW()</f>
        <v>1065</v>
      </c>
      <c r="C1065" s="6" t="s">
        <v>477</v>
      </c>
      <c r="D1065" s="39"/>
      <c r="E1065" s="922">
        <v>0</v>
      </c>
      <c r="F1065" s="31"/>
      <c r="G1065" s="39"/>
      <c r="H1065" s="39"/>
      <c r="I1065" s="39"/>
      <c r="J1065" s="39"/>
      <c r="K1065" s="39"/>
      <c r="L1065" s="39"/>
      <c r="M1065" s="39"/>
      <c r="N1065" s="39"/>
      <c r="O1065" s="39"/>
      <c r="P1065" s="39"/>
      <c r="Q1065" s="39"/>
      <c r="R1065" s="39"/>
      <c r="S1065" s="39"/>
      <c r="T1065" s="13">
        <f>-Inputs!T2202</f>
        <v>0</v>
      </c>
      <c r="U1065" s="13">
        <f>-Inputs!U2202</f>
        <v>0</v>
      </c>
      <c r="V1065" s="13">
        <f>-Inputs!V2202</f>
        <v>0</v>
      </c>
      <c r="W1065" s="13">
        <f>-Inputs!W2202</f>
        <v>0</v>
      </c>
      <c r="X1065" s="13">
        <f>-Inputs!X2202</f>
        <v>0</v>
      </c>
      <c r="Y1065" s="13">
        <f>-Inputs!Y2202</f>
        <v>0</v>
      </c>
      <c r="Z1065" s="13">
        <f>-Inputs!Z2202</f>
        <v>0</v>
      </c>
      <c r="AA1065" s="13">
        <f>-Inputs!AA2202</f>
        <v>0</v>
      </c>
      <c r="AB1065" s="13">
        <f>-Inputs!AB2202</f>
        <v>0</v>
      </c>
      <c r="AC1065" s="526">
        <f t="shared" si="793"/>
        <v>0</v>
      </c>
      <c r="AD1065" s="13">
        <f>-Inputs!AD2202</f>
        <v>0</v>
      </c>
      <c r="AE1065" s="13">
        <f>-Inputs!AE2202</f>
        <v>0</v>
      </c>
      <c r="AF1065" s="13">
        <f>-Inputs!AF2202</f>
        <v>0</v>
      </c>
      <c r="AG1065" s="13">
        <f>-Inputs!AG2202</f>
        <v>0</v>
      </c>
      <c r="AH1065" s="13">
        <f>-Inputs!AH2202</f>
        <v>0</v>
      </c>
      <c r="AI1065" s="13">
        <f>-Inputs!AI2202</f>
        <v>0</v>
      </c>
      <c r="AJ1065" s="13">
        <f>-Inputs!AJ2202</f>
        <v>0</v>
      </c>
      <c r="AK1065" s="13">
        <f>-Inputs!AK2202</f>
        <v>0</v>
      </c>
      <c r="AL1065" s="13">
        <f>-Inputs!AL2202</f>
        <v>0</v>
      </c>
      <c r="AM1065" s="13">
        <f>-Inputs!AM2202</f>
        <v>0</v>
      </c>
    </row>
    <row r="1066" spans="1:39" outlineLevel="2">
      <c r="A1066" s="11">
        <f>ROW()</f>
        <v>1066</v>
      </c>
      <c r="C1066" s="6" t="s">
        <v>511</v>
      </c>
      <c r="D1066" s="39"/>
      <c r="E1066" s="922">
        <v>0</v>
      </c>
      <c r="F1066" s="31"/>
      <c r="G1066" s="39"/>
      <c r="H1066" s="39"/>
      <c r="I1066" s="39"/>
      <c r="J1066" s="39"/>
      <c r="K1066" s="39"/>
      <c r="L1066" s="39"/>
      <c r="M1066" s="39"/>
      <c r="N1066" s="39"/>
      <c r="O1066" s="39"/>
      <c r="P1066" s="39"/>
      <c r="Q1066" s="39"/>
      <c r="R1066" s="39"/>
      <c r="S1066" s="39"/>
      <c r="T1066" s="13">
        <f>-Inputs!T2203</f>
        <v>0</v>
      </c>
      <c r="U1066" s="13">
        <f>-Inputs!U2203</f>
        <v>0</v>
      </c>
      <c r="V1066" s="13">
        <f>-Inputs!V2203</f>
        <v>0</v>
      </c>
      <c r="W1066" s="13">
        <f>-Inputs!W2203</f>
        <v>0</v>
      </c>
      <c r="X1066" s="13">
        <f>-Inputs!X2203</f>
        <v>0</v>
      </c>
      <c r="Y1066" s="13">
        <f>-Inputs!Y2203</f>
        <v>0</v>
      </c>
      <c r="Z1066" s="13">
        <f>-Inputs!Z2203</f>
        <v>0</v>
      </c>
      <c r="AA1066" s="13">
        <f>-Inputs!AA2203</f>
        <v>0</v>
      </c>
      <c r="AB1066" s="13">
        <f>-Inputs!AB2203</f>
        <v>0</v>
      </c>
      <c r="AC1066" s="526">
        <f t="shared" si="793"/>
        <v>0</v>
      </c>
      <c r="AD1066" s="13">
        <f>-Inputs!AD2203</f>
        <v>0</v>
      </c>
      <c r="AE1066" s="13">
        <f>-Inputs!AE2203</f>
        <v>0</v>
      </c>
      <c r="AF1066" s="13">
        <f>-Inputs!AF2203</f>
        <v>0</v>
      </c>
      <c r="AG1066" s="13">
        <f>-Inputs!AG2203</f>
        <v>0</v>
      </c>
      <c r="AH1066" s="13">
        <f>-Inputs!AH2203</f>
        <v>0</v>
      </c>
      <c r="AI1066" s="13">
        <f>-Inputs!AI2203</f>
        <v>0</v>
      </c>
      <c r="AJ1066" s="13">
        <f>-Inputs!AJ2203</f>
        <v>0</v>
      </c>
      <c r="AK1066" s="13">
        <f>-Inputs!AK2203</f>
        <v>0</v>
      </c>
      <c r="AL1066" s="13">
        <f>-Inputs!AL2203</f>
        <v>0</v>
      </c>
      <c r="AM1066" s="13">
        <f>-Inputs!AM2203</f>
        <v>0</v>
      </c>
    </row>
    <row r="1067" spans="1:39" outlineLevel="2">
      <c r="A1067" s="11">
        <f>ROW()</f>
        <v>1067</v>
      </c>
      <c r="C1067" s="6" t="s">
        <v>655</v>
      </c>
      <c r="D1067" s="39"/>
      <c r="E1067" s="922"/>
      <c r="F1067" s="31"/>
      <c r="G1067" s="39"/>
      <c r="H1067" s="39"/>
      <c r="I1067" s="39"/>
      <c r="J1067" s="39"/>
      <c r="K1067" s="39"/>
      <c r="L1067" s="39"/>
      <c r="M1067" s="39"/>
      <c r="N1067" s="39"/>
      <c r="O1067" s="39"/>
      <c r="P1067" s="39"/>
      <c r="Q1067" s="39"/>
      <c r="R1067" s="39"/>
      <c r="S1067" s="39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526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</row>
    <row r="1068" spans="1:39" outlineLevel="2">
      <c r="A1068" s="11">
        <f>ROW()</f>
        <v>1068</v>
      </c>
      <c r="C1068" s="6" t="s">
        <v>656</v>
      </c>
      <c r="D1068" s="39"/>
      <c r="E1068" s="922"/>
      <c r="F1068" s="31"/>
      <c r="G1068" s="39"/>
      <c r="H1068" s="39"/>
      <c r="I1068" s="39"/>
      <c r="J1068" s="39"/>
      <c r="K1068" s="39"/>
      <c r="L1068" s="39"/>
      <c r="M1068" s="39"/>
      <c r="N1068" s="39"/>
      <c r="O1068" s="39"/>
      <c r="P1068" s="39"/>
      <c r="Q1068" s="39"/>
      <c r="R1068" s="39"/>
      <c r="S1068" s="39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526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</row>
    <row r="1069" spans="1:39" outlineLevel="2">
      <c r="A1069" s="11">
        <f>ROW()</f>
        <v>1069</v>
      </c>
      <c r="C1069" s="6" t="s">
        <v>667</v>
      </c>
      <c r="D1069" s="39"/>
      <c r="E1069" s="922"/>
      <c r="F1069" s="31"/>
      <c r="G1069" s="39"/>
      <c r="H1069" s="39"/>
      <c r="I1069" s="39"/>
      <c r="J1069" s="39"/>
      <c r="K1069" s="39"/>
      <c r="L1069" s="39"/>
      <c r="M1069" s="39"/>
      <c r="N1069" s="39"/>
      <c r="O1069" s="39"/>
      <c r="P1069" s="39"/>
      <c r="Q1069" s="39"/>
      <c r="R1069" s="39"/>
      <c r="S1069" s="39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526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</row>
    <row r="1070" spans="1:39" outlineLevel="2">
      <c r="A1070" s="11">
        <f>ROW()</f>
        <v>1070</v>
      </c>
      <c r="C1070" s="6" t="s">
        <v>212</v>
      </c>
      <c r="D1070" s="39"/>
      <c r="E1070" s="922">
        <v>0</v>
      </c>
      <c r="F1070" s="31"/>
      <c r="G1070" s="39"/>
      <c r="H1070" s="39"/>
      <c r="I1070" s="39"/>
      <c r="J1070" s="39"/>
      <c r="K1070" s="39"/>
      <c r="L1070" s="39"/>
      <c r="M1070" s="39"/>
      <c r="N1070" s="39"/>
      <c r="O1070" s="39"/>
      <c r="P1070" s="39"/>
      <c r="Q1070" s="39"/>
      <c r="R1070" s="39"/>
      <c r="S1070" s="39"/>
      <c r="T1070" s="13">
        <f>-Inputs!T2207</f>
        <v>0</v>
      </c>
      <c r="U1070" s="13">
        <f>-Inputs!U2207</f>
        <v>0</v>
      </c>
      <c r="V1070" s="13">
        <f>-Inputs!V2207</f>
        <v>0</v>
      </c>
      <c r="W1070" s="13">
        <f>-Inputs!W2207</f>
        <v>0</v>
      </c>
      <c r="X1070" s="13">
        <f>-Inputs!X2207</f>
        <v>0</v>
      </c>
      <c r="Y1070" s="13">
        <f>-Inputs!Y2207</f>
        <v>0</v>
      </c>
      <c r="Z1070" s="13">
        <f>-Inputs!Z2207</f>
        <v>0</v>
      </c>
      <c r="AA1070" s="13">
        <f>-Inputs!AA2207</f>
        <v>0</v>
      </c>
      <c r="AB1070" s="13">
        <f>-Inputs!AB2207</f>
        <v>0</v>
      </c>
      <c r="AC1070" s="526">
        <f t="shared" si="793"/>
        <v>0</v>
      </c>
      <c r="AD1070" s="13">
        <f>-Inputs!AD2207</f>
        <v>0</v>
      </c>
      <c r="AE1070" s="13">
        <f>-Inputs!AE2207</f>
        <v>0</v>
      </c>
      <c r="AF1070" s="13">
        <f>-Inputs!AF2207</f>
        <v>0</v>
      </c>
      <c r="AG1070" s="13">
        <f>-Inputs!AG2207</f>
        <v>0</v>
      </c>
      <c r="AH1070" s="13">
        <f>-Inputs!AH2207</f>
        <v>0</v>
      </c>
      <c r="AI1070" s="13">
        <f>-Inputs!AI2207</f>
        <v>0</v>
      </c>
      <c r="AJ1070" s="13">
        <f>-Inputs!AJ2207</f>
        <v>0</v>
      </c>
      <c r="AK1070" s="13">
        <f>-Inputs!AK2207</f>
        <v>0</v>
      </c>
      <c r="AL1070" s="13">
        <f>-Inputs!AL2207</f>
        <v>0</v>
      </c>
      <c r="AM1070" s="13">
        <f>-Inputs!AM2207</f>
        <v>0</v>
      </c>
    </row>
    <row r="1071" spans="1:39" outlineLevel="2">
      <c r="A1071" s="11">
        <f>ROW()</f>
        <v>1071</v>
      </c>
      <c r="C1071" s="30" t="s">
        <v>362</v>
      </c>
      <c r="D1071" s="90"/>
      <c r="E1071" s="925">
        <v>0</v>
      </c>
      <c r="F1071" s="90"/>
      <c r="G1071" s="90"/>
      <c r="H1071" s="90"/>
      <c r="I1071" s="39"/>
      <c r="J1071" s="39"/>
      <c r="K1071" s="39"/>
      <c r="L1071" s="39"/>
      <c r="M1071" s="39"/>
      <c r="N1071" s="39"/>
      <c r="O1071" s="39"/>
      <c r="P1071" s="39"/>
      <c r="Q1071" s="39"/>
      <c r="R1071" s="39"/>
      <c r="S1071" s="39"/>
      <c r="T1071" s="13">
        <f>-Inputs!T2208</f>
        <v>0</v>
      </c>
      <c r="U1071" s="13">
        <f>-Inputs!U2208</f>
        <v>0</v>
      </c>
      <c r="V1071" s="13">
        <f>-Inputs!V2208</f>
        <v>0</v>
      </c>
      <c r="W1071" s="13">
        <f>-Inputs!W2208</f>
        <v>0</v>
      </c>
      <c r="X1071" s="13">
        <f>-Inputs!X2208</f>
        <v>0</v>
      </c>
      <c r="Y1071" s="13">
        <f>-Inputs!Y2208</f>
        <v>0</v>
      </c>
      <c r="Z1071" s="13">
        <f>-Inputs!Z2208</f>
        <v>0</v>
      </c>
      <c r="AA1071" s="13">
        <f>-Inputs!AA2208</f>
        <v>0</v>
      </c>
      <c r="AB1071" s="13">
        <f>-Inputs!AB2208</f>
        <v>0</v>
      </c>
      <c r="AC1071" s="527">
        <f t="shared" si="793"/>
        <v>0</v>
      </c>
      <c r="AD1071" s="13">
        <f>-Inputs!AD2208</f>
        <v>0</v>
      </c>
      <c r="AE1071" s="13">
        <f>-Inputs!AE2208</f>
        <v>0</v>
      </c>
      <c r="AF1071" s="13">
        <f>-Inputs!AF2208</f>
        <v>0</v>
      </c>
      <c r="AG1071" s="13">
        <f>-Inputs!AG2208</f>
        <v>0</v>
      </c>
      <c r="AH1071" s="13">
        <f>-Inputs!AH2208</f>
        <v>0</v>
      </c>
      <c r="AI1071" s="13">
        <f>-Inputs!AI2208</f>
        <v>0</v>
      </c>
      <c r="AJ1071" s="13">
        <f>-Inputs!AJ2208</f>
        <v>0</v>
      </c>
      <c r="AK1071" s="13">
        <f>-Inputs!AK2208</f>
        <v>0</v>
      </c>
      <c r="AL1071" s="13">
        <f>-Inputs!AL2208</f>
        <v>0</v>
      </c>
      <c r="AM1071" s="13">
        <f>-Inputs!AM2208</f>
        <v>0</v>
      </c>
    </row>
    <row r="1072" spans="1:39" outlineLevel="2">
      <c r="A1072" s="11">
        <f>ROW()</f>
        <v>1072</v>
      </c>
      <c r="C1072" s="6" t="s">
        <v>1</v>
      </c>
      <c r="D1072" s="39"/>
      <c r="E1072" s="39">
        <v>0</v>
      </c>
      <c r="F1072" s="39"/>
      <c r="G1072" s="39"/>
      <c r="H1072" s="39"/>
      <c r="I1072" s="87"/>
      <c r="J1072" s="87"/>
      <c r="K1072" s="87"/>
      <c r="L1072" s="87"/>
      <c r="M1072" s="87"/>
      <c r="N1072" s="87"/>
      <c r="O1072" s="87"/>
      <c r="P1072" s="87"/>
      <c r="Q1072" s="87"/>
      <c r="R1072" s="87"/>
      <c r="S1072" s="87"/>
      <c r="T1072" s="87">
        <f t="shared" ref="T1072:AG1072" si="794">SUM(T1059:T1071)</f>
        <v>-2.5117223714239856</v>
      </c>
      <c r="U1072" s="87">
        <f t="shared" si="794"/>
        <v>-0.11249124973155317</v>
      </c>
      <c r="V1072" s="87">
        <f t="shared" si="794"/>
        <v>-0.45188724033351868</v>
      </c>
      <c r="W1072" s="87">
        <f t="shared" si="794"/>
        <v>-0.27173635187169737</v>
      </c>
      <c r="X1072" s="87">
        <f t="shared" si="794"/>
        <v>0</v>
      </c>
      <c r="Y1072" s="87">
        <f t="shared" si="794"/>
        <v>0</v>
      </c>
      <c r="Z1072" s="87">
        <f t="shared" si="794"/>
        <v>0</v>
      </c>
      <c r="AA1072" s="87">
        <f t="shared" si="794"/>
        <v>0</v>
      </c>
      <c r="AB1072" s="87">
        <f t="shared" si="794"/>
        <v>0</v>
      </c>
      <c r="AC1072" s="87">
        <f t="shared" si="794"/>
        <v>0</v>
      </c>
      <c r="AD1072" s="414">
        <f t="shared" si="794"/>
        <v>0</v>
      </c>
      <c r="AE1072" s="87">
        <f t="shared" si="794"/>
        <v>0</v>
      </c>
      <c r="AF1072" s="87">
        <f t="shared" si="794"/>
        <v>0</v>
      </c>
      <c r="AG1072" s="87">
        <f t="shared" si="794"/>
        <v>0</v>
      </c>
      <c r="AH1072" s="87">
        <f t="shared" ref="AH1072:AM1072" si="795">SUM(AH1059:AH1071)</f>
        <v>0</v>
      </c>
      <c r="AI1072" s="87">
        <f t="shared" si="795"/>
        <v>0</v>
      </c>
      <c r="AJ1072" s="87">
        <f t="shared" si="795"/>
        <v>0</v>
      </c>
      <c r="AK1072" s="87">
        <f t="shared" si="795"/>
        <v>0</v>
      </c>
      <c r="AL1072" s="87">
        <f t="shared" si="795"/>
        <v>0</v>
      </c>
      <c r="AM1072" s="87">
        <f t="shared" si="795"/>
        <v>0</v>
      </c>
    </row>
    <row r="1073" spans="1:39" outlineLevel="2">
      <c r="A1073" s="11">
        <f>ROW()</f>
        <v>1073</v>
      </c>
      <c r="B1073" s="343" t="s">
        <v>6</v>
      </c>
      <c r="D1073" s="39"/>
      <c r="E1073" s="39"/>
      <c r="G1073" s="39"/>
      <c r="H1073" s="39"/>
      <c r="I1073" s="39"/>
      <c r="J1073" s="39"/>
      <c r="K1073" s="39"/>
      <c r="L1073" s="39"/>
      <c r="M1073" s="39"/>
      <c r="N1073" s="39"/>
    </row>
    <row r="1074" spans="1:39" outlineLevel="2">
      <c r="A1074" s="11">
        <f>ROW()</f>
        <v>1074</v>
      </c>
      <c r="C1074" s="6" t="s">
        <v>2</v>
      </c>
      <c r="D1074" s="39"/>
      <c r="E1074" s="922">
        <v>-4.6716178515063396</v>
      </c>
      <c r="G1074" s="39"/>
      <c r="H1074" s="39"/>
      <c r="I1074" s="39"/>
      <c r="J1074" s="39"/>
      <c r="K1074" s="39"/>
      <c r="L1074" s="39"/>
      <c r="M1074" s="39"/>
      <c r="N1074" s="39"/>
      <c r="O1074" s="13"/>
      <c r="P1074" s="13">
        <f>-Inputs!P1381</f>
        <v>-0.14033808440391898</v>
      </c>
      <c r="Q1074" s="13">
        <f>-Inputs!Q1381</f>
        <v>-0.14033808440391898</v>
      </c>
      <c r="R1074" s="13">
        <f>-Inputs!R1381</f>
        <v>-0.14033808440391898</v>
      </c>
      <c r="S1074" s="13">
        <f>-Inputs!S1381</f>
        <v>-0.14033808440391898</v>
      </c>
      <c r="T1074" s="13">
        <f>-Inputs!T1381</f>
        <v>-5.6043332917382429</v>
      </c>
      <c r="U1074" s="13">
        <f>-Inputs!U1381</f>
        <v>-5.6043332917382429</v>
      </c>
      <c r="V1074" s="13">
        <f>-Inputs!V1381</f>
        <v>-5.6043332917382429</v>
      </c>
      <c r="W1074" s="13">
        <f>-Inputs!W1381</f>
        <v>-5.6043332917382429</v>
      </c>
      <c r="X1074" s="13">
        <f>-Inputs!X1381</f>
        <v>-5.6043332917382429</v>
      </c>
      <c r="Y1074" s="13">
        <f>-Inputs!Y1381</f>
        <v>-5.6043332917382429</v>
      </c>
      <c r="Z1074" s="13">
        <f>-Inputs!Z1381</f>
        <v>-5.6043332917382429</v>
      </c>
      <c r="AA1074" s="13">
        <f>-Inputs!AA1381</f>
        <v>-5.6043332917382429</v>
      </c>
      <c r="AB1074" s="13">
        <f>-Inputs!AB1381</f>
        <v>-5.6043332917382429</v>
      </c>
      <c r="AC1074" s="526">
        <f t="shared" ref="AC1074:AC1086" si="796">$E1074*$E$51</f>
        <v>-5.6043332917382429</v>
      </c>
      <c r="AD1074" s="13">
        <f>-Inputs!AD1381</f>
        <v>-7.4724443889843268</v>
      </c>
      <c r="AE1074" s="9">
        <f>-Inputs!AE1381</f>
        <v>-7.4724443889843268</v>
      </c>
      <c r="AF1074" s="9">
        <f>-Inputs!AF1381</f>
        <v>-7.4724443889843268</v>
      </c>
      <c r="AG1074" s="9">
        <f>-Inputs!AG1381</f>
        <v>-7.4724443889843268</v>
      </c>
      <c r="AH1074" s="9">
        <f>-Inputs!AH1381</f>
        <v>-7.4724443889843268</v>
      </c>
      <c r="AI1074" s="9">
        <f t="shared" ref="AI1074:AM1074" si="797">-IF(AI1014=0,0,IF(AI1029&lt;0,AI1029,IF(AI1014=0,AI1029,MIN((AI1029/AI1014)*(AI1029&gt;0),AI1029,-AH1074))))</f>
        <v>-7.4724443889843242</v>
      </c>
      <c r="AJ1074" s="9">
        <f t="shared" si="797"/>
        <v>-7.4724443889843242</v>
      </c>
      <c r="AK1074" s="9">
        <f t="shared" si="797"/>
        <v>-7.4724443889843233</v>
      </c>
      <c r="AL1074" s="9">
        <f t="shared" si="797"/>
        <v>-7.4724443889843233</v>
      </c>
      <c r="AM1074" s="9">
        <f t="shared" si="797"/>
        <v>-7.4724443889843233</v>
      </c>
    </row>
    <row r="1075" spans="1:39" outlineLevel="2">
      <c r="A1075" s="11">
        <f>ROW()</f>
        <v>1075</v>
      </c>
      <c r="C1075" s="6" t="s">
        <v>3</v>
      </c>
      <c r="D1075" s="39"/>
      <c r="E1075" s="922">
        <v>-7.3819223919808747</v>
      </c>
      <c r="G1075" s="39"/>
      <c r="H1075" s="39"/>
      <c r="I1075" s="39"/>
      <c r="J1075" s="39"/>
      <c r="K1075" s="39"/>
      <c r="L1075" s="39"/>
      <c r="M1075" s="39"/>
      <c r="N1075" s="39"/>
      <c r="O1075" s="13"/>
      <c r="P1075" s="13">
        <f>-Inputs!P1382</f>
        <v>-3.9218376042490366</v>
      </c>
      <c r="Q1075" s="13">
        <f>-Inputs!Q1382</f>
        <v>-3.9218376042490366</v>
      </c>
      <c r="R1075" s="13">
        <f>-Inputs!R1382</f>
        <v>-3.9218376042490366</v>
      </c>
      <c r="S1075" s="13">
        <f>-Inputs!S1382</f>
        <v>-3.9218376042490366</v>
      </c>
      <c r="T1075" s="13">
        <f>-Inputs!T1382</f>
        <v>-8.9230696737213027</v>
      </c>
      <c r="U1075" s="13">
        <f>-Inputs!U1382</f>
        <v>-8.9230696737213027</v>
      </c>
      <c r="V1075" s="13">
        <f>-Inputs!V1382</f>
        <v>-8.9230696737213027</v>
      </c>
      <c r="W1075" s="13">
        <f>-Inputs!W1382</f>
        <v>-8.9230696737213027</v>
      </c>
      <c r="X1075" s="13">
        <f>-Inputs!X1382</f>
        <v>-8.9230696737213027</v>
      </c>
      <c r="Y1075" s="13">
        <f>-Inputs!Y1382</f>
        <v>-8.9180293904617951</v>
      </c>
      <c r="Z1075" s="13">
        <f>-Inputs!Z1382</f>
        <v>-8.9180293904617951</v>
      </c>
      <c r="AA1075" s="13">
        <f>-Inputs!AA1382</f>
        <v>-8.9180293904617951</v>
      </c>
      <c r="AB1075" s="13">
        <f>-Inputs!AB1382</f>
        <v>-8.9180293904617951</v>
      </c>
      <c r="AC1075" s="526">
        <f t="shared" si="796"/>
        <v>-8.8557657611199136</v>
      </c>
      <c r="AD1075" s="13">
        <f>-Inputs!AD1382</f>
        <v>-8.8557657611199101</v>
      </c>
      <c r="AE1075" s="9">
        <f>-Inputs!AE1382</f>
        <v>-8.8557657611199083</v>
      </c>
      <c r="AF1075" s="9">
        <f>-Inputs!AF1382</f>
        <v>-8.8557657611199101</v>
      </c>
      <c r="AG1075" s="9">
        <f>-Inputs!AG1382</f>
        <v>-8.8557657611199101</v>
      </c>
      <c r="AH1075" s="9">
        <f>-Inputs!AH1382</f>
        <v>-8.8557657611199101</v>
      </c>
      <c r="AI1075" s="9">
        <f t="shared" ref="AI1075:AM1075" si="798">-IF(AI1015=0,0,IF(AI1030&lt;0,AI1030,IF(AI1015=0,AI1030,MIN((AI1030/AI1015)*(AI1030&gt;0),AI1030,-AH1075))))</f>
        <v>-8.8557657611199101</v>
      </c>
      <c r="AJ1075" s="9">
        <f t="shared" si="798"/>
        <v>-8.8557657611199101</v>
      </c>
      <c r="AK1075" s="9">
        <f t="shared" si="798"/>
        <v>-8.8557657611199101</v>
      </c>
      <c r="AL1075" s="9">
        <f t="shared" si="798"/>
        <v>-8.8557657611199101</v>
      </c>
      <c r="AM1075" s="9">
        <f t="shared" si="798"/>
        <v>-8.8557657611199101</v>
      </c>
    </row>
    <row r="1076" spans="1:39" outlineLevel="2">
      <c r="A1076" s="11">
        <f>ROW()</f>
        <v>1076</v>
      </c>
      <c r="C1076" s="6" t="s">
        <v>4</v>
      </c>
      <c r="D1076" s="39"/>
      <c r="E1076" s="922">
        <v>0</v>
      </c>
      <c r="G1076" s="39"/>
      <c r="H1076" s="39"/>
      <c r="I1076" s="39"/>
      <c r="J1076" s="39"/>
      <c r="K1076" s="39"/>
      <c r="L1076" s="39"/>
      <c r="M1076" s="39"/>
      <c r="N1076" s="39"/>
      <c r="O1076" s="13"/>
      <c r="P1076" s="13">
        <f>-Inputs!P1383</f>
        <v>-4.2101425321175709E-2</v>
      </c>
      <c r="Q1076" s="13">
        <f>-Inputs!Q1383</f>
        <v>-4.2101425321175709E-2</v>
      </c>
      <c r="R1076" s="13">
        <f>-Inputs!R1383</f>
        <v>-4.2101425321175709E-2</v>
      </c>
      <c r="S1076" s="13">
        <f>-Inputs!S1383</f>
        <v>-4.2101425321175709E-2</v>
      </c>
      <c r="T1076" s="13">
        <f>-Inputs!T1383</f>
        <v>0</v>
      </c>
      <c r="U1076" s="13">
        <f>-Inputs!U1383</f>
        <v>0</v>
      </c>
      <c r="V1076" s="13">
        <f>-Inputs!V1383</f>
        <v>0</v>
      </c>
      <c r="W1076" s="13">
        <f>-Inputs!W1383</f>
        <v>0</v>
      </c>
      <c r="X1076" s="13">
        <f>-Inputs!X1383</f>
        <v>0</v>
      </c>
      <c r="Y1076" s="13">
        <f>-Inputs!Y1383</f>
        <v>0</v>
      </c>
      <c r="Z1076" s="13">
        <f>-Inputs!Z1383</f>
        <v>0</v>
      </c>
      <c r="AA1076" s="13">
        <f>-Inputs!AA1383</f>
        <v>0</v>
      </c>
      <c r="AB1076" s="13">
        <f>-Inputs!AB1383</f>
        <v>0</v>
      </c>
      <c r="AC1076" s="526">
        <f t="shared" si="796"/>
        <v>0</v>
      </c>
      <c r="AD1076" s="13">
        <f>-Inputs!AD1383</f>
        <v>0</v>
      </c>
      <c r="AE1076" s="9">
        <f>-Inputs!AE1383</f>
        <v>0</v>
      </c>
      <c r="AF1076" s="9">
        <f>-Inputs!AF1383</f>
        <v>0</v>
      </c>
      <c r="AG1076" s="9">
        <f>-Inputs!AG1383</f>
        <v>0</v>
      </c>
      <c r="AH1076" s="9">
        <f>-Inputs!AH1383</f>
        <v>0</v>
      </c>
      <c r="AI1076" s="9">
        <f t="shared" ref="AI1076:AM1076" si="799">-IF(AI1016=0,0,IF(AI1031&lt;0,AI1031,IF(AI1016=0,AI1031,MIN((AI1031/AI1016)*(AI1031&gt;0),AI1031,-AH1076))))</f>
        <v>0</v>
      </c>
      <c r="AJ1076" s="9">
        <f t="shared" si="799"/>
        <v>0</v>
      </c>
      <c r="AK1076" s="9">
        <f t="shared" si="799"/>
        <v>0</v>
      </c>
      <c r="AL1076" s="9">
        <f t="shared" si="799"/>
        <v>0</v>
      </c>
      <c r="AM1076" s="9">
        <f t="shared" si="799"/>
        <v>0</v>
      </c>
    </row>
    <row r="1077" spans="1:39" outlineLevel="2">
      <c r="A1077" s="11">
        <f>ROW()</f>
        <v>1077</v>
      </c>
      <c r="C1077" s="6" t="s">
        <v>5</v>
      </c>
      <c r="D1077" s="39"/>
      <c r="E1077" s="922">
        <v>0</v>
      </c>
      <c r="G1077" s="39"/>
      <c r="H1077" s="39"/>
      <c r="I1077" s="39"/>
      <c r="J1077" s="39"/>
      <c r="K1077" s="39"/>
      <c r="L1077" s="39"/>
      <c r="M1077" s="39"/>
      <c r="N1077" s="39"/>
      <c r="O1077" s="13"/>
      <c r="P1077" s="13">
        <f>-Inputs!P1384</f>
        <v>-0.18127002568839545</v>
      </c>
      <c r="Q1077" s="13">
        <f>-Inputs!Q1384</f>
        <v>-0.18127002568839545</v>
      </c>
      <c r="R1077" s="13">
        <f>-Inputs!R1384</f>
        <v>-0.18127002568839545</v>
      </c>
      <c r="S1077" s="13">
        <f>-Inputs!S1384</f>
        <v>-0.18127002568839545</v>
      </c>
      <c r="T1077" s="13">
        <f>-Inputs!T1384</f>
        <v>-2.0797401523698005E-2</v>
      </c>
      <c r="U1077" s="13">
        <f>-Inputs!U1384</f>
        <v>-2.0797401523698002E-2</v>
      </c>
      <c r="V1077" s="13">
        <f>-Inputs!V1384</f>
        <v>-2.0797401523698002E-2</v>
      </c>
      <c r="W1077" s="13">
        <f>-Inputs!W1384</f>
        <v>-2.0797401523697998E-2</v>
      </c>
      <c r="X1077" s="13">
        <f>-Inputs!X1384</f>
        <v>-2.0797401523697998E-2</v>
      </c>
      <c r="Y1077" s="13">
        <f>-Inputs!Y1384</f>
        <v>2.8052458329134256</v>
      </c>
      <c r="Z1077" s="13">
        <f>-Inputs!Z1384</f>
        <v>0</v>
      </c>
      <c r="AA1077" s="13">
        <f>-Inputs!AA1384</f>
        <v>0</v>
      </c>
      <c r="AB1077" s="13">
        <f>-Inputs!AB1384</f>
        <v>0</v>
      </c>
      <c r="AC1077" s="526">
        <f t="shared" si="796"/>
        <v>0</v>
      </c>
      <c r="AD1077" s="13">
        <f>-Inputs!AD1384</f>
        <v>0</v>
      </c>
      <c r="AE1077" s="9">
        <f>-Inputs!AE1384</f>
        <v>0</v>
      </c>
      <c r="AF1077" s="9">
        <f>-Inputs!AF1384</f>
        <v>0</v>
      </c>
      <c r="AG1077" s="9">
        <f>-Inputs!AG1384</f>
        <v>0</v>
      </c>
      <c r="AH1077" s="9">
        <f>-Inputs!AH1384</f>
        <v>0</v>
      </c>
      <c r="AI1077" s="9">
        <f t="shared" ref="AI1077:AM1077" si="800">-IF(AI1017=0,0,IF(AI1032&lt;0,AI1032,IF(AI1017=0,AI1032,MIN((AI1032/AI1017)*(AI1032&gt;0),AI1032,-AH1077))))</f>
        <v>0</v>
      </c>
      <c r="AJ1077" s="9">
        <f t="shared" si="800"/>
        <v>0</v>
      </c>
      <c r="AK1077" s="9">
        <f t="shared" si="800"/>
        <v>0</v>
      </c>
      <c r="AL1077" s="9">
        <f t="shared" si="800"/>
        <v>0</v>
      </c>
      <c r="AM1077" s="9">
        <f t="shared" si="800"/>
        <v>0</v>
      </c>
    </row>
    <row r="1078" spans="1:39" outlineLevel="2">
      <c r="A1078" s="11">
        <f>ROW()</f>
        <v>1078</v>
      </c>
      <c r="C1078" s="6" t="s">
        <v>473</v>
      </c>
      <c r="D1078" s="39"/>
      <c r="E1078" s="922">
        <v>0</v>
      </c>
      <c r="G1078" s="39"/>
      <c r="H1078" s="39"/>
      <c r="I1078" s="39"/>
      <c r="J1078" s="39"/>
      <c r="K1078" s="39"/>
      <c r="L1078" s="39"/>
      <c r="M1078" s="39"/>
      <c r="N1078" s="39"/>
      <c r="O1078" s="13"/>
      <c r="P1078" s="13">
        <f>-Inputs!P1385</f>
        <v>0</v>
      </c>
      <c r="Q1078" s="13">
        <f>-Inputs!Q1385</f>
        <v>0</v>
      </c>
      <c r="R1078" s="13">
        <f>-Inputs!R1385</f>
        <v>0</v>
      </c>
      <c r="S1078" s="13">
        <f>-Inputs!S1385</f>
        <v>0</v>
      </c>
      <c r="T1078" s="13">
        <f>-Inputs!T1385</f>
        <v>0</v>
      </c>
      <c r="U1078" s="13">
        <f>-Inputs!U1385</f>
        <v>0</v>
      </c>
      <c r="V1078" s="13">
        <f>-Inputs!V1385</f>
        <v>0</v>
      </c>
      <c r="W1078" s="13">
        <f>-Inputs!W1385</f>
        <v>0</v>
      </c>
      <c r="X1078" s="13">
        <f>-Inputs!X1385</f>
        <v>0</v>
      </c>
      <c r="Y1078" s="13">
        <f>-Inputs!Y1385</f>
        <v>0</v>
      </c>
      <c r="Z1078" s="13">
        <f>-Inputs!Z1385</f>
        <v>0</v>
      </c>
      <c r="AA1078" s="13">
        <f>-Inputs!AA1385</f>
        <v>0</v>
      </c>
      <c r="AB1078" s="13">
        <f>-Inputs!AB1385</f>
        <v>0</v>
      </c>
      <c r="AC1078" s="526">
        <f t="shared" si="796"/>
        <v>0</v>
      </c>
      <c r="AD1078" s="13">
        <f>-Inputs!AD1385</f>
        <v>0</v>
      </c>
      <c r="AE1078" s="9">
        <f>-Inputs!AE1385</f>
        <v>0</v>
      </c>
      <c r="AF1078" s="9">
        <f>-Inputs!AF1385</f>
        <v>0</v>
      </c>
      <c r="AG1078" s="9">
        <f>-Inputs!AG1385</f>
        <v>0</v>
      </c>
      <c r="AH1078" s="9">
        <f>-Inputs!AH1385</f>
        <v>0</v>
      </c>
      <c r="AI1078" s="9">
        <f t="shared" ref="AI1078:AM1078" si="801">-IF(AI1018=0,0,IF(AI1033&lt;0,AI1033,IF(AI1018=0,AI1033,MIN((AI1033/AI1018)*(AI1033&gt;0),AI1033,-AH1078))))</f>
        <v>0</v>
      </c>
      <c r="AJ1078" s="9">
        <f t="shared" si="801"/>
        <v>0</v>
      </c>
      <c r="AK1078" s="9">
        <f t="shared" si="801"/>
        <v>0</v>
      </c>
      <c r="AL1078" s="9">
        <f t="shared" si="801"/>
        <v>0</v>
      </c>
      <c r="AM1078" s="9">
        <f t="shared" si="801"/>
        <v>0</v>
      </c>
    </row>
    <row r="1079" spans="1:39" outlineLevel="2">
      <c r="A1079" s="11">
        <f>ROW()</f>
        <v>1079</v>
      </c>
      <c r="C1079" s="6" t="s">
        <v>474</v>
      </c>
      <c r="D1079" s="39"/>
      <c r="E1079" s="922">
        <v>0</v>
      </c>
      <c r="G1079" s="39"/>
      <c r="H1079" s="39"/>
      <c r="I1079" s="39"/>
      <c r="J1079" s="39"/>
      <c r="K1079" s="39"/>
      <c r="L1079" s="39"/>
      <c r="M1079" s="39"/>
      <c r="N1079" s="39"/>
      <c r="O1079" s="13"/>
      <c r="P1079" s="13">
        <f>-Inputs!P1386</f>
        <v>0</v>
      </c>
      <c r="Q1079" s="13">
        <f>-Inputs!Q1386</f>
        <v>0</v>
      </c>
      <c r="R1079" s="13">
        <f>-Inputs!R1386</f>
        <v>0</v>
      </c>
      <c r="S1079" s="13">
        <f>-Inputs!S1386</f>
        <v>0</v>
      </c>
      <c r="T1079" s="13">
        <f>-Inputs!T1386</f>
        <v>0</v>
      </c>
      <c r="U1079" s="13">
        <f>-Inputs!U1386</f>
        <v>0</v>
      </c>
      <c r="V1079" s="13">
        <f>-Inputs!V1386</f>
        <v>0</v>
      </c>
      <c r="W1079" s="13">
        <f>-Inputs!W1386</f>
        <v>0</v>
      </c>
      <c r="X1079" s="13">
        <f>-Inputs!X1386</f>
        <v>0</v>
      </c>
      <c r="Y1079" s="13">
        <f>-Inputs!Y1386</f>
        <v>0</v>
      </c>
      <c r="Z1079" s="13">
        <f>-Inputs!Z1386</f>
        <v>0</v>
      </c>
      <c r="AA1079" s="13">
        <f>-Inputs!AA1386</f>
        <v>0</v>
      </c>
      <c r="AB1079" s="13">
        <f>-Inputs!AB1386</f>
        <v>0</v>
      </c>
      <c r="AC1079" s="526">
        <f t="shared" si="796"/>
        <v>0</v>
      </c>
      <c r="AD1079" s="13">
        <f>-Inputs!AD1386</f>
        <v>0</v>
      </c>
      <c r="AE1079" s="9">
        <f>-Inputs!AE1386</f>
        <v>0</v>
      </c>
      <c r="AF1079" s="9">
        <f>-Inputs!AF1386</f>
        <v>0</v>
      </c>
      <c r="AG1079" s="9">
        <f>-Inputs!AG1386</f>
        <v>0</v>
      </c>
      <c r="AH1079" s="9">
        <f>-Inputs!AH1386</f>
        <v>0</v>
      </c>
      <c r="AI1079" s="9">
        <f t="shared" ref="AI1079:AM1079" si="802">-IF(AI1019=0,0,IF(AI1034&lt;0,AI1034,IF(AI1019=0,AI1034,MIN((AI1034/AI1019)*(AI1034&gt;0),AI1034,-AH1079))))</f>
        <v>0</v>
      </c>
      <c r="AJ1079" s="9">
        <f t="shared" si="802"/>
        <v>0</v>
      </c>
      <c r="AK1079" s="9">
        <f t="shared" si="802"/>
        <v>0</v>
      </c>
      <c r="AL1079" s="9">
        <f t="shared" si="802"/>
        <v>0</v>
      </c>
      <c r="AM1079" s="9">
        <f t="shared" si="802"/>
        <v>0</v>
      </c>
    </row>
    <row r="1080" spans="1:39" outlineLevel="2">
      <c r="A1080" s="11">
        <f>ROW()</f>
        <v>1080</v>
      </c>
      <c r="C1080" s="6" t="s">
        <v>477</v>
      </c>
      <c r="D1080" s="39"/>
      <c r="E1080" s="922">
        <v>-5.1901246266329477E-2</v>
      </c>
      <c r="G1080" s="39"/>
      <c r="H1080" s="39"/>
      <c r="I1080" s="39"/>
      <c r="J1080" s="39"/>
      <c r="K1080" s="39"/>
      <c r="L1080" s="39"/>
      <c r="M1080" s="39"/>
      <c r="N1080" s="39"/>
      <c r="O1080" s="13"/>
      <c r="P1080" s="13">
        <f>-Inputs!P1387</f>
        <v>0</v>
      </c>
      <c r="Q1080" s="13">
        <f>-Inputs!Q1387</f>
        <v>0</v>
      </c>
      <c r="R1080" s="13">
        <f>-Inputs!R1387</f>
        <v>0</v>
      </c>
      <c r="S1080" s="13">
        <f>-Inputs!S1387</f>
        <v>0</v>
      </c>
      <c r="T1080" s="13">
        <f>-Inputs!T1387</f>
        <v>0</v>
      </c>
      <c r="U1080" s="13">
        <f>-Inputs!U1387</f>
        <v>0</v>
      </c>
      <c r="V1080" s="13">
        <f>-Inputs!V1387</f>
        <v>0</v>
      </c>
      <c r="W1080" s="13">
        <f>-Inputs!W1387</f>
        <v>0</v>
      </c>
      <c r="X1080" s="13">
        <f>-Inputs!X1387</f>
        <v>0</v>
      </c>
      <c r="Y1080" s="13">
        <f>-Inputs!Y1387</f>
        <v>0</v>
      </c>
      <c r="Z1080" s="13">
        <f>-Inputs!Z1387</f>
        <v>0</v>
      </c>
      <c r="AA1080" s="13">
        <f>-Inputs!AA1387</f>
        <v>0</v>
      </c>
      <c r="AB1080" s="13">
        <f>-Inputs!AB1387</f>
        <v>0</v>
      </c>
      <c r="AC1080" s="526">
        <f t="shared" si="796"/>
        <v>-6.2263629341878915E-2</v>
      </c>
      <c r="AD1080" s="13">
        <f>-Inputs!AD1387</f>
        <v>-0.99621806947006097</v>
      </c>
      <c r="AE1080" s="9">
        <f>-Inputs!AE1387</f>
        <v>0</v>
      </c>
      <c r="AF1080" s="9">
        <f>-Inputs!AF1387</f>
        <v>0</v>
      </c>
      <c r="AG1080" s="9">
        <f>-Inputs!AG1387</f>
        <v>0</v>
      </c>
      <c r="AH1080" s="9">
        <f>-Inputs!AH1387</f>
        <v>0</v>
      </c>
      <c r="AI1080" s="9">
        <f t="shared" ref="AI1080:AM1080" si="803">-IF(AI1020=0,0,IF(AI1035&lt;0,AI1035,IF(AI1020=0,AI1035,MIN((AI1035/AI1020)*(AI1035&gt;0),AI1035,-AH1080))))</f>
        <v>0</v>
      </c>
      <c r="AJ1080" s="9">
        <f t="shared" si="803"/>
        <v>0</v>
      </c>
      <c r="AK1080" s="9">
        <f t="shared" si="803"/>
        <v>0</v>
      </c>
      <c r="AL1080" s="9">
        <f t="shared" si="803"/>
        <v>0</v>
      </c>
      <c r="AM1080" s="9">
        <f t="shared" si="803"/>
        <v>0</v>
      </c>
    </row>
    <row r="1081" spans="1:39" outlineLevel="2">
      <c r="A1081" s="11">
        <f>ROW()</f>
        <v>1081</v>
      </c>
      <c r="C1081" s="6" t="s">
        <v>511</v>
      </c>
      <c r="D1081" s="39"/>
      <c r="E1081" s="922">
        <v>0</v>
      </c>
      <c r="G1081" s="39"/>
      <c r="H1081" s="39"/>
      <c r="I1081" s="39"/>
      <c r="J1081" s="39"/>
      <c r="K1081" s="39"/>
      <c r="L1081" s="39"/>
      <c r="M1081" s="39"/>
      <c r="N1081" s="39"/>
      <c r="O1081" s="13"/>
      <c r="P1081" s="13">
        <f>-Inputs!P1388</f>
        <v>0</v>
      </c>
      <c r="Q1081" s="13">
        <f>-Inputs!Q1388</f>
        <v>0</v>
      </c>
      <c r="R1081" s="13">
        <f>-Inputs!R1388</f>
        <v>0</v>
      </c>
      <c r="S1081" s="13">
        <f>-Inputs!S1388</f>
        <v>0</v>
      </c>
      <c r="T1081" s="13">
        <f>-Inputs!T1388</f>
        <v>0</v>
      </c>
      <c r="U1081" s="13">
        <f>-Inputs!U1388</f>
        <v>0</v>
      </c>
      <c r="V1081" s="13">
        <f>-Inputs!V1388</f>
        <v>0</v>
      </c>
      <c r="W1081" s="13">
        <f>-Inputs!W1388</f>
        <v>0</v>
      </c>
      <c r="X1081" s="13">
        <f>-Inputs!X1388</f>
        <v>0</v>
      </c>
      <c r="Y1081" s="13">
        <f>-Inputs!Y1388</f>
        <v>0</v>
      </c>
      <c r="Z1081" s="13">
        <f>-Inputs!Z1388</f>
        <v>0</v>
      </c>
      <c r="AA1081" s="13">
        <f>-Inputs!AA1388</f>
        <v>0</v>
      </c>
      <c r="AB1081" s="13">
        <f>-Inputs!AB1388</f>
        <v>0</v>
      </c>
      <c r="AC1081" s="526">
        <f t="shared" si="796"/>
        <v>0</v>
      </c>
      <c r="AD1081" s="13">
        <f>-Inputs!AD1388</f>
        <v>0</v>
      </c>
      <c r="AE1081" s="9">
        <f>-Inputs!AE1388</f>
        <v>0</v>
      </c>
      <c r="AF1081" s="9">
        <f>-Inputs!AF1388</f>
        <v>0</v>
      </c>
      <c r="AG1081" s="9">
        <f>-Inputs!AG1388</f>
        <v>0</v>
      </c>
      <c r="AH1081" s="9">
        <f>-Inputs!AH1388</f>
        <v>0</v>
      </c>
      <c r="AI1081" s="9">
        <f t="shared" ref="AI1081:AM1081" si="804">-IF(AI1021=0,0,IF(AI1036&lt;0,AI1036,IF(AI1021=0,AI1036,MIN((AI1036/AI1021)*(AI1036&gt;0),AI1036,-AH1081))))</f>
        <v>0</v>
      </c>
      <c r="AJ1081" s="9">
        <f t="shared" si="804"/>
        <v>0</v>
      </c>
      <c r="AK1081" s="9">
        <f t="shared" si="804"/>
        <v>0</v>
      </c>
      <c r="AL1081" s="9">
        <f t="shared" si="804"/>
        <v>0</v>
      </c>
      <c r="AM1081" s="9">
        <f t="shared" si="804"/>
        <v>0</v>
      </c>
    </row>
    <row r="1082" spans="1:39" outlineLevel="2">
      <c r="A1082" s="11">
        <f>ROW()</f>
        <v>1082</v>
      </c>
      <c r="C1082" s="6" t="s">
        <v>655</v>
      </c>
      <c r="D1082" s="39"/>
      <c r="E1082" s="922"/>
      <c r="G1082" s="39"/>
      <c r="H1082" s="39"/>
      <c r="I1082" s="39"/>
      <c r="J1082" s="39"/>
      <c r="K1082" s="39"/>
      <c r="L1082" s="39"/>
      <c r="M1082" s="39"/>
      <c r="N1082" s="39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526"/>
      <c r="AD1082" s="13"/>
      <c r="AE1082" s="9"/>
      <c r="AF1082" s="9"/>
      <c r="AG1082" s="9"/>
      <c r="AH1082" s="9"/>
      <c r="AI1082" s="9">
        <f t="shared" ref="AI1082:AM1082" si="805">-IF(AI1022=0,AI1037,IF(AI1037&lt;0,AI1037,IF(AI1022=0,AI1037,MIN((AI1037/AI1022)*(AI1037&gt;0),AI1037))))</f>
        <v>0</v>
      </c>
      <c r="AJ1082" s="9">
        <f t="shared" si="805"/>
        <v>0</v>
      </c>
      <c r="AK1082" s="9">
        <f t="shared" si="805"/>
        <v>0</v>
      </c>
      <c r="AL1082" s="9">
        <f t="shared" si="805"/>
        <v>0</v>
      </c>
      <c r="AM1082" s="9">
        <f t="shared" si="805"/>
        <v>0</v>
      </c>
    </row>
    <row r="1083" spans="1:39" outlineLevel="2">
      <c r="A1083" s="11">
        <f>ROW()</f>
        <v>1083</v>
      </c>
      <c r="C1083" s="6" t="s">
        <v>656</v>
      </c>
      <c r="D1083" s="39"/>
      <c r="E1083" s="922"/>
      <c r="G1083" s="39"/>
      <c r="H1083" s="39"/>
      <c r="I1083" s="39"/>
      <c r="J1083" s="39"/>
      <c r="K1083" s="39"/>
      <c r="L1083" s="39"/>
      <c r="M1083" s="39"/>
      <c r="N1083" s="39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526"/>
      <c r="AD1083" s="13"/>
      <c r="AE1083" s="9"/>
      <c r="AF1083" s="9"/>
      <c r="AG1083" s="9"/>
      <c r="AH1083" s="9"/>
      <c r="AI1083" s="9"/>
      <c r="AJ1083" s="9"/>
      <c r="AK1083" s="9"/>
      <c r="AL1083" s="9"/>
      <c r="AM1083" s="9"/>
    </row>
    <row r="1084" spans="1:39" outlineLevel="2">
      <c r="A1084" s="11">
        <f>ROW()</f>
        <v>1084</v>
      </c>
      <c r="C1084" s="6" t="s">
        <v>667</v>
      </c>
      <c r="D1084" s="39"/>
      <c r="E1084" s="922"/>
      <c r="G1084" s="39"/>
      <c r="H1084" s="39"/>
      <c r="I1084" s="39"/>
      <c r="J1084" s="39"/>
      <c r="K1084" s="39"/>
      <c r="L1084" s="39"/>
      <c r="M1084" s="39"/>
      <c r="N1084" s="39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526"/>
      <c r="AD1084" s="13"/>
      <c r="AE1084" s="9"/>
      <c r="AF1084" s="9"/>
      <c r="AG1084" s="9"/>
      <c r="AH1084" s="9"/>
      <c r="AI1084" s="9"/>
      <c r="AJ1084" s="9"/>
      <c r="AK1084" s="9"/>
      <c r="AL1084" s="9"/>
      <c r="AM1084" s="9"/>
    </row>
    <row r="1085" spans="1:39" outlineLevel="2">
      <c r="A1085" s="11">
        <f>ROW()</f>
        <v>1085</v>
      </c>
      <c r="C1085" s="6" t="s">
        <v>212</v>
      </c>
      <c r="D1085" s="39"/>
      <c r="E1085" s="922">
        <v>0</v>
      </c>
      <c r="G1085" s="39"/>
      <c r="H1085" s="39"/>
      <c r="I1085" s="39"/>
      <c r="J1085" s="39"/>
      <c r="K1085" s="39"/>
      <c r="L1085" s="39"/>
      <c r="M1085" s="39"/>
      <c r="N1085" s="39"/>
      <c r="O1085" s="13"/>
      <c r="P1085" s="13">
        <f>-Inputs!P1392</f>
        <v>0</v>
      </c>
      <c r="Q1085" s="13">
        <f>-Inputs!Q1392</f>
        <v>0</v>
      </c>
      <c r="R1085" s="13">
        <f>-Inputs!R1392</f>
        <v>0</v>
      </c>
      <c r="S1085" s="13">
        <f>-Inputs!S1392</f>
        <v>0</v>
      </c>
      <c r="T1085" s="13">
        <f>-Inputs!T1392</f>
        <v>0</v>
      </c>
      <c r="U1085" s="13">
        <f>-Inputs!U1392</f>
        <v>0</v>
      </c>
      <c r="V1085" s="13">
        <f>-Inputs!V1392</f>
        <v>0</v>
      </c>
      <c r="W1085" s="13">
        <f>-Inputs!W1392</f>
        <v>0</v>
      </c>
      <c r="X1085" s="13">
        <f>-Inputs!X1392</f>
        <v>0</v>
      </c>
      <c r="Y1085" s="13">
        <f>-Inputs!Y1392</f>
        <v>0</v>
      </c>
      <c r="Z1085" s="13">
        <f>-Inputs!Z1392</f>
        <v>0</v>
      </c>
      <c r="AA1085" s="13">
        <f>-Inputs!AA1392</f>
        <v>0</v>
      </c>
      <c r="AB1085" s="13">
        <f>-Inputs!AB1392</f>
        <v>0</v>
      </c>
      <c r="AC1085" s="526">
        <f t="shared" si="796"/>
        <v>0</v>
      </c>
      <c r="AD1085" s="13">
        <f>-Inputs!AD1392</f>
        <v>0</v>
      </c>
      <c r="AE1085" s="9">
        <f>-Inputs!AE1392</f>
        <v>0</v>
      </c>
      <c r="AF1085" s="9">
        <f>-Inputs!AF1392</f>
        <v>0</v>
      </c>
      <c r="AG1085" s="9">
        <f>-Inputs!AG1392</f>
        <v>0</v>
      </c>
      <c r="AH1085" s="9">
        <f>-Inputs!AH1392</f>
        <v>0</v>
      </c>
      <c r="AI1085" s="531">
        <v>0</v>
      </c>
      <c r="AJ1085" s="531">
        <v>0</v>
      </c>
      <c r="AK1085" s="531">
        <v>0</v>
      </c>
      <c r="AL1085" s="531">
        <v>0</v>
      </c>
      <c r="AM1085" s="531">
        <v>0</v>
      </c>
    </row>
    <row r="1086" spans="1:39" outlineLevel="2">
      <c r="A1086" s="11">
        <f>ROW()</f>
        <v>1086</v>
      </c>
      <c r="C1086" s="30" t="s">
        <v>362</v>
      </c>
      <c r="D1086" s="90"/>
      <c r="E1086" s="925">
        <v>0</v>
      </c>
      <c r="F1086" s="90"/>
      <c r="G1086" s="90"/>
      <c r="H1086" s="90"/>
      <c r="I1086" s="90"/>
      <c r="J1086" s="90"/>
      <c r="K1086" s="90"/>
      <c r="L1086" s="90"/>
      <c r="M1086" s="90"/>
      <c r="N1086" s="90"/>
      <c r="O1086" s="14"/>
      <c r="P1086" s="14">
        <f>-Inputs!P1393</f>
        <v>0</v>
      </c>
      <c r="Q1086" s="14">
        <f>-Inputs!Q1393</f>
        <v>0</v>
      </c>
      <c r="R1086" s="14">
        <f>-Inputs!R1393</f>
        <v>0</v>
      </c>
      <c r="S1086" s="14">
        <f>-Inputs!S1393</f>
        <v>0</v>
      </c>
      <c r="T1086" s="14">
        <f>-Inputs!T1393</f>
        <v>0</v>
      </c>
      <c r="U1086" s="14">
        <f>-Inputs!U1393</f>
        <v>0</v>
      </c>
      <c r="V1086" s="14">
        <f>-Inputs!V1393</f>
        <v>0</v>
      </c>
      <c r="W1086" s="14">
        <f>-Inputs!W1393</f>
        <v>0</v>
      </c>
      <c r="X1086" s="14">
        <f>-Inputs!X1393</f>
        <v>0</v>
      </c>
      <c r="Y1086" s="14">
        <f>-Inputs!Y1393</f>
        <v>0</v>
      </c>
      <c r="Z1086" s="14">
        <f>-Inputs!Z1393</f>
        <v>0</v>
      </c>
      <c r="AA1086" s="14">
        <f>-Inputs!AA1393</f>
        <v>0</v>
      </c>
      <c r="AB1086" s="14">
        <f>-Inputs!AB1393</f>
        <v>0</v>
      </c>
      <c r="AC1086" s="527">
        <f t="shared" si="796"/>
        <v>0</v>
      </c>
      <c r="AD1086" s="14">
        <f>-Inputs!AD1393</f>
        <v>0</v>
      </c>
      <c r="AE1086" s="21">
        <f>-Inputs!AE1393</f>
        <v>0</v>
      </c>
      <c r="AF1086" s="21">
        <f>-Inputs!AF1393</f>
        <v>0</v>
      </c>
      <c r="AG1086" s="21">
        <f>-Inputs!AG1393</f>
        <v>0</v>
      </c>
      <c r="AH1086" s="21">
        <f>-Inputs!AH1393</f>
        <v>0</v>
      </c>
      <c r="AI1086" s="21">
        <f t="shared" ref="AI1086:AM1086" si="806">-IF(AI1026=0,0,IF(AI1041&lt;0,AI1041,IF(AI1026=0,AI1041,MIN((AI1041/AI1026)*(AI1041&gt;0),MIN(-AH1086,AI1041)))))</f>
        <v>0</v>
      </c>
      <c r="AJ1086" s="21">
        <f t="shared" si="806"/>
        <v>0</v>
      </c>
      <c r="AK1086" s="21">
        <f t="shared" si="806"/>
        <v>0</v>
      </c>
      <c r="AL1086" s="21">
        <f t="shared" si="806"/>
        <v>0</v>
      </c>
      <c r="AM1086" s="21">
        <f t="shared" si="806"/>
        <v>0</v>
      </c>
    </row>
    <row r="1087" spans="1:39" outlineLevel="2">
      <c r="A1087" s="11">
        <f>ROW()</f>
        <v>1087</v>
      </c>
      <c r="C1087" s="6" t="s">
        <v>1</v>
      </c>
      <c r="D1087" s="39"/>
      <c r="E1087" s="39">
        <v>-12.105441489753543</v>
      </c>
      <c r="F1087" s="39"/>
      <c r="G1087" s="39"/>
      <c r="H1087" s="39"/>
      <c r="I1087" s="39"/>
      <c r="J1087" s="39"/>
      <c r="K1087" s="39"/>
      <c r="L1087" s="39"/>
      <c r="M1087" s="39"/>
      <c r="N1087" s="39"/>
      <c r="O1087" s="9"/>
      <c r="P1087" s="9">
        <f t="shared" ref="P1087" si="807">SUM(P1074:P1086)</f>
        <v>-4.2855471396625262</v>
      </c>
      <c r="Q1087" s="9">
        <f t="shared" ref="Q1087:AI1087" si="808">SUM(Q1074:Q1086)</f>
        <v>-4.2855471396625262</v>
      </c>
      <c r="R1087" s="9">
        <f t="shared" si="808"/>
        <v>-4.2855471396625262</v>
      </c>
      <c r="S1087" s="9">
        <f t="shared" si="808"/>
        <v>-4.2855471396625262</v>
      </c>
      <c r="T1087" s="9">
        <f t="shared" si="808"/>
        <v>-14.548200366983243</v>
      </c>
      <c r="U1087" s="9">
        <f t="shared" si="808"/>
        <v>-14.548200366983243</v>
      </c>
      <c r="V1087" s="9">
        <f t="shared" si="808"/>
        <v>-14.548200366983243</v>
      </c>
      <c r="W1087" s="9">
        <f t="shared" si="808"/>
        <v>-14.548200366983243</v>
      </c>
      <c r="X1087" s="9">
        <f t="shared" si="808"/>
        <v>-14.548200366983243</v>
      </c>
      <c r="Y1087" s="9">
        <f t="shared" si="808"/>
        <v>-11.717116849286612</v>
      </c>
      <c r="Z1087" s="9">
        <f t="shared" si="808"/>
        <v>-14.522362682200038</v>
      </c>
      <c r="AA1087" s="9">
        <f t="shared" si="808"/>
        <v>-14.522362682200038</v>
      </c>
      <c r="AB1087" s="9">
        <f t="shared" si="808"/>
        <v>-14.522362682200038</v>
      </c>
      <c r="AC1087" s="9">
        <f t="shared" si="808"/>
        <v>-14.522362682200036</v>
      </c>
      <c r="AD1087" s="9">
        <f t="shared" si="808"/>
        <v>-17.324428219574298</v>
      </c>
      <c r="AE1087" s="9">
        <f t="shared" si="808"/>
        <v>-16.328210150104233</v>
      </c>
      <c r="AF1087" s="9">
        <f t="shared" si="808"/>
        <v>-16.328210150104237</v>
      </c>
      <c r="AG1087" s="9">
        <f t="shared" si="808"/>
        <v>-16.328210150104237</v>
      </c>
      <c r="AH1087" s="9">
        <f t="shared" si="808"/>
        <v>-16.328210150104237</v>
      </c>
      <c r="AI1087" s="9">
        <f t="shared" si="808"/>
        <v>-16.328210150104233</v>
      </c>
      <c r="AJ1087" s="9">
        <f t="shared" ref="AJ1087:AM1087" si="809">SUM(AJ1074:AJ1086)</f>
        <v>-16.328210150104233</v>
      </c>
      <c r="AK1087" s="9">
        <f t="shared" si="809"/>
        <v>-16.328210150104233</v>
      </c>
      <c r="AL1087" s="9">
        <f t="shared" si="809"/>
        <v>-16.328210150104233</v>
      </c>
      <c r="AM1087" s="9">
        <f t="shared" si="809"/>
        <v>-16.328210150104233</v>
      </c>
    </row>
    <row r="1088" spans="1:39" outlineLevel="2">
      <c r="A1088" s="11">
        <f>ROW()</f>
        <v>1088</v>
      </c>
      <c r="B1088" s="343" t="s">
        <v>70</v>
      </c>
      <c r="D1088" s="39"/>
      <c r="E1088" s="39"/>
      <c r="F1088" s="39"/>
      <c r="G1088" s="39"/>
      <c r="H1088" s="39"/>
      <c r="I1088" s="39"/>
      <c r="J1088" s="39"/>
      <c r="K1088" s="39"/>
      <c r="L1088" s="39"/>
      <c r="M1088" s="39"/>
      <c r="N1088" s="39"/>
      <c r="O1088" s="39"/>
      <c r="P1088" s="39"/>
      <c r="Q1088" s="39"/>
      <c r="R1088" s="39"/>
      <c r="S1088" s="39"/>
      <c r="T1088" s="39"/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F1088" s="39"/>
      <c r="AG1088" s="39"/>
      <c r="AH1088" s="39"/>
      <c r="AI1088" s="39"/>
      <c r="AJ1088" s="39"/>
      <c r="AK1088" s="39"/>
      <c r="AL1088" s="39"/>
      <c r="AM1088" s="39"/>
    </row>
    <row r="1089" spans="1:39" outlineLevel="2">
      <c r="A1089" s="11">
        <f>ROW()</f>
        <v>1089</v>
      </c>
      <c r="C1089" s="6" t="s">
        <v>2</v>
      </c>
      <c r="D1089" s="39"/>
      <c r="E1089" s="922">
        <v>261.61059968435518</v>
      </c>
      <c r="F1089" s="39"/>
      <c r="G1089" s="39"/>
      <c r="H1089" s="39"/>
      <c r="I1089" s="39"/>
      <c r="J1089" s="39"/>
      <c r="K1089" s="39"/>
      <c r="L1089" s="39"/>
      <c r="M1089" s="39"/>
      <c r="N1089" s="39"/>
      <c r="O1089" s="9">
        <f t="shared" ref="O1089:R1096" si="810">O1029+O1044+O1059+O1074</f>
        <v>370.44734959233955</v>
      </c>
      <c r="P1089" s="9">
        <f t="shared" si="810"/>
        <v>370.30701150793561</v>
      </c>
      <c r="Q1089" s="9">
        <f t="shared" si="810"/>
        <v>370.16667342353168</v>
      </c>
      <c r="R1089" s="9">
        <f t="shared" si="810"/>
        <v>370.02633533912774</v>
      </c>
      <c r="S1089" s="143">
        <f t="shared" ref="S1089:S1096" si="811">(S1029+S1044+S1059+S1074-S1104)*(S1029+S1044+S1059+S1074-S1104&gt;0)</f>
        <v>369.8859972547238</v>
      </c>
      <c r="T1089" s="9">
        <f t="shared" ref="T1089:X1096" si="812">T1029+T1044+T1059+T1074</f>
        <v>364.28166396298559</v>
      </c>
      <c r="U1089" s="9">
        <f t="shared" si="812"/>
        <v>358.67733067124732</v>
      </c>
      <c r="V1089" s="9">
        <f t="shared" si="812"/>
        <v>353.07299737950905</v>
      </c>
      <c r="W1089" s="9">
        <f t="shared" si="812"/>
        <v>347.46866408777078</v>
      </c>
      <c r="X1089" s="9">
        <f t="shared" si="812"/>
        <v>341.8643307960325</v>
      </c>
      <c r="Y1089" s="143">
        <f t="shared" ref="Y1089:Y1096" si="813">MAX(Y1029+Y1044+Y1059+Y1074,0)</f>
        <v>336.25999750429423</v>
      </c>
      <c r="Z1089" s="9">
        <f t="shared" ref="Z1089:AG1096" si="814">Z1029+Z1044+Z1059+Z1074</f>
        <v>330.65566421255596</v>
      </c>
      <c r="AA1089" s="9">
        <f t="shared" si="814"/>
        <v>325.05133092081769</v>
      </c>
      <c r="AB1089" s="9">
        <f t="shared" si="814"/>
        <v>319.44699762907942</v>
      </c>
      <c r="AC1089" s="9">
        <f t="shared" si="814"/>
        <v>313.84266433734172</v>
      </c>
      <c r="AD1089" s="9">
        <f t="shared" si="814"/>
        <v>306.37021994835737</v>
      </c>
      <c r="AE1089" s="9">
        <f t="shared" si="814"/>
        <v>298.89777555937303</v>
      </c>
      <c r="AF1089" s="9">
        <f t="shared" si="814"/>
        <v>291.42533117038869</v>
      </c>
      <c r="AG1089" s="9">
        <f t="shared" si="814"/>
        <v>283.95288678140435</v>
      </c>
      <c r="AH1089" s="532">
        <f t="shared" ref="AH1089:AH1096" si="815">AH1029+AH1044+AH1059+AH1074+AH1104</f>
        <v>276.48044239242</v>
      </c>
      <c r="AI1089" s="9">
        <f t="shared" ref="AI1089:AL1089" si="816">AI1029+AI1044+AI1059+AI1074</f>
        <v>269.00799800343566</v>
      </c>
      <c r="AJ1089" s="9">
        <f t="shared" si="816"/>
        <v>261.53555361445132</v>
      </c>
      <c r="AK1089" s="9">
        <f t="shared" si="816"/>
        <v>254.063109225467</v>
      </c>
      <c r="AL1089" s="9">
        <f t="shared" si="816"/>
        <v>246.59066483648269</v>
      </c>
      <c r="AM1089" s="532">
        <f t="shared" ref="AM1089:AM1096" si="817">AM1029+AM1044+AM1059+AM1074+AM1104</f>
        <v>239.11822044749837</v>
      </c>
    </row>
    <row r="1090" spans="1:39" outlineLevel="2">
      <c r="A1090" s="11">
        <f>ROW()</f>
        <v>1090</v>
      </c>
      <c r="C1090" s="6" t="s">
        <v>3</v>
      </c>
      <c r="D1090" s="39"/>
      <c r="E1090" s="922">
        <v>118.11075827169395</v>
      </c>
      <c r="F1090" s="39"/>
      <c r="G1090" s="39"/>
      <c r="H1090" s="39"/>
      <c r="I1090" s="39"/>
      <c r="J1090" s="39"/>
      <c r="K1090" s="39"/>
      <c r="L1090" s="39"/>
      <c r="M1090" s="39"/>
      <c r="N1090" s="39"/>
      <c r="O1090" s="9">
        <f t="shared" si="810"/>
        <v>247.68716193374991</v>
      </c>
      <c r="P1090" s="9">
        <f t="shared" si="810"/>
        <v>243.76532432950086</v>
      </c>
      <c r="Q1090" s="9">
        <f t="shared" si="810"/>
        <v>239.84348672525181</v>
      </c>
      <c r="R1090" s="9">
        <f t="shared" si="810"/>
        <v>235.92164912100276</v>
      </c>
      <c r="S1090" s="143">
        <f t="shared" si="811"/>
        <v>231.99981151675371</v>
      </c>
      <c r="T1090" s="9">
        <f t="shared" si="812"/>
        <v>222.97089589458272</v>
      </c>
      <c r="U1090" s="9">
        <f t="shared" si="812"/>
        <v>214.04782622086142</v>
      </c>
      <c r="V1090" s="9">
        <f t="shared" si="812"/>
        <v>205.12475654714012</v>
      </c>
      <c r="W1090" s="9">
        <f t="shared" si="812"/>
        <v>196.20168687341882</v>
      </c>
      <c r="X1090" s="9">
        <f t="shared" si="812"/>
        <v>187.27861719969752</v>
      </c>
      <c r="Y1090" s="143">
        <f t="shared" si="813"/>
        <v>178.36058780923574</v>
      </c>
      <c r="Z1090" s="9">
        <f t="shared" si="814"/>
        <v>169.44255841877396</v>
      </c>
      <c r="AA1090" s="9">
        <f t="shared" si="814"/>
        <v>160.52452902831217</v>
      </c>
      <c r="AB1090" s="9">
        <f t="shared" si="814"/>
        <v>151.60649963785039</v>
      </c>
      <c r="AC1090" s="9">
        <f t="shared" si="814"/>
        <v>141.69225217791856</v>
      </c>
      <c r="AD1090" s="9">
        <f t="shared" si="814"/>
        <v>132.83648641679866</v>
      </c>
      <c r="AE1090" s="9">
        <f t="shared" si="814"/>
        <v>123.98072065567875</v>
      </c>
      <c r="AF1090" s="9">
        <f t="shared" si="814"/>
        <v>115.12495489455884</v>
      </c>
      <c r="AG1090" s="9">
        <f t="shared" si="814"/>
        <v>106.26918913343893</v>
      </c>
      <c r="AH1090" s="532">
        <f t="shared" si="815"/>
        <v>97.413423372319016</v>
      </c>
      <c r="AI1090" s="9">
        <f t="shared" ref="AI1090:AL1090" si="818">AI1030+AI1045+AI1060+AI1075</f>
        <v>88.557657611199105</v>
      </c>
      <c r="AJ1090" s="9">
        <f t="shared" si="818"/>
        <v>79.701891850079193</v>
      </c>
      <c r="AK1090" s="9">
        <f t="shared" si="818"/>
        <v>70.846126088959281</v>
      </c>
      <c r="AL1090" s="9">
        <f t="shared" si="818"/>
        <v>61.990360327839369</v>
      </c>
      <c r="AM1090" s="532">
        <f t="shared" si="817"/>
        <v>53.134594566719457</v>
      </c>
    </row>
    <row r="1091" spans="1:39" outlineLevel="2">
      <c r="A1091" s="11">
        <f>ROW()</f>
        <v>1091</v>
      </c>
      <c r="C1091" s="6" t="s">
        <v>4</v>
      </c>
      <c r="D1091" s="39"/>
      <c r="E1091" s="922">
        <v>0</v>
      </c>
      <c r="F1091" s="39"/>
      <c r="G1091" s="39"/>
      <c r="H1091" s="39"/>
      <c r="I1091" s="39"/>
      <c r="J1091" s="39"/>
      <c r="K1091" s="39"/>
      <c r="L1091" s="39"/>
      <c r="M1091" s="39"/>
      <c r="N1091" s="39"/>
      <c r="O1091" s="9">
        <f t="shared" si="810"/>
        <v>0</v>
      </c>
      <c r="P1091" s="9">
        <f t="shared" si="810"/>
        <v>-4.2101425321175709E-2</v>
      </c>
      <c r="Q1091" s="9">
        <f t="shared" si="810"/>
        <v>-8.4202850642351418E-2</v>
      </c>
      <c r="R1091" s="9">
        <f t="shared" si="810"/>
        <v>-0.12630427596352711</v>
      </c>
      <c r="S1091" s="143">
        <f t="shared" si="811"/>
        <v>0</v>
      </c>
      <c r="T1091" s="9">
        <f t="shared" si="812"/>
        <v>0</v>
      </c>
      <c r="U1091" s="9">
        <f t="shared" si="812"/>
        <v>0</v>
      </c>
      <c r="V1091" s="9">
        <f t="shared" si="812"/>
        <v>0</v>
      </c>
      <c r="W1091" s="9">
        <f t="shared" si="812"/>
        <v>0</v>
      </c>
      <c r="X1091" s="9">
        <f t="shared" si="812"/>
        <v>0</v>
      </c>
      <c r="Y1091" s="143">
        <f t="shared" si="813"/>
        <v>0</v>
      </c>
      <c r="Z1091" s="9">
        <f t="shared" si="814"/>
        <v>0</v>
      </c>
      <c r="AA1091" s="9">
        <f t="shared" si="814"/>
        <v>0</v>
      </c>
      <c r="AB1091" s="9">
        <f t="shared" si="814"/>
        <v>0</v>
      </c>
      <c r="AC1091" s="9">
        <f t="shared" si="814"/>
        <v>0</v>
      </c>
      <c r="AD1091" s="9">
        <f t="shared" si="814"/>
        <v>0</v>
      </c>
      <c r="AE1091" s="9">
        <f t="shared" si="814"/>
        <v>0</v>
      </c>
      <c r="AF1091" s="9">
        <f t="shared" si="814"/>
        <v>0</v>
      </c>
      <c r="AG1091" s="9">
        <f t="shared" si="814"/>
        <v>0</v>
      </c>
      <c r="AH1091" s="532">
        <f t="shared" si="815"/>
        <v>0</v>
      </c>
      <c r="AI1091" s="9">
        <f t="shared" ref="AI1091:AL1091" si="819">AI1031+AI1046+AI1061+AI1076</f>
        <v>0</v>
      </c>
      <c r="AJ1091" s="9">
        <f t="shared" si="819"/>
        <v>0</v>
      </c>
      <c r="AK1091" s="9">
        <f t="shared" si="819"/>
        <v>0</v>
      </c>
      <c r="AL1091" s="9">
        <f t="shared" si="819"/>
        <v>0</v>
      </c>
      <c r="AM1091" s="532">
        <f t="shared" si="817"/>
        <v>0</v>
      </c>
    </row>
    <row r="1092" spans="1:39" outlineLevel="2">
      <c r="A1092" s="11">
        <f>ROW()</f>
        <v>1092</v>
      </c>
      <c r="C1092" s="6" t="s">
        <v>5</v>
      </c>
      <c r="D1092" s="39"/>
      <c r="E1092" s="922">
        <v>0</v>
      </c>
      <c r="F1092" s="39"/>
      <c r="G1092" s="39"/>
      <c r="H1092" s="39"/>
      <c r="I1092" s="39"/>
      <c r="J1092" s="39"/>
      <c r="K1092" s="39"/>
      <c r="L1092" s="39"/>
      <c r="M1092" s="39"/>
      <c r="N1092" s="39"/>
      <c r="O1092" s="9">
        <f t="shared" si="810"/>
        <v>1.2658125423697297</v>
      </c>
      <c r="P1092" s="9">
        <f t="shared" si="810"/>
        <v>1.0845425166813343</v>
      </c>
      <c r="Q1092" s="9">
        <f t="shared" si="810"/>
        <v>0.90327249099293883</v>
      </c>
      <c r="R1092" s="9">
        <f t="shared" si="810"/>
        <v>0.72200246530454337</v>
      </c>
      <c r="S1092" s="143">
        <f t="shared" si="811"/>
        <v>0.54073243961614792</v>
      </c>
      <c r="T1092" s="9">
        <f t="shared" si="812"/>
        <v>-1.8859413848818645</v>
      </c>
      <c r="U1092" s="9">
        <f t="shared" si="812"/>
        <v>-2.0192300361371154</v>
      </c>
      <c r="V1092" s="9">
        <f t="shared" si="812"/>
        <v>-2.4919146779943318</v>
      </c>
      <c r="W1092" s="9">
        <f t="shared" si="812"/>
        <v>-2.7844484313897269</v>
      </c>
      <c r="X1092" s="9">
        <f t="shared" si="812"/>
        <v>-2.8052458329134247</v>
      </c>
      <c r="Y1092" s="143">
        <f t="shared" si="813"/>
        <v>8.8817841970012523E-16</v>
      </c>
      <c r="Z1092" s="9">
        <f t="shared" si="814"/>
        <v>8.8817841970012523E-16</v>
      </c>
      <c r="AA1092" s="9">
        <f t="shared" si="814"/>
        <v>8.8817841970012523E-16</v>
      </c>
      <c r="AB1092" s="9">
        <f t="shared" si="814"/>
        <v>8.8817841970012523E-16</v>
      </c>
      <c r="AC1092" s="9">
        <f t="shared" si="814"/>
        <v>0</v>
      </c>
      <c r="AD1092" s="9">
        <f t="shared" si="814"/>
        <v>0</v>
      </c>
      <c r="AE1092" s="9">
        <f t="shared" si="814"/>
        <v>0</v>
      </c>
      <c r="AF1092" s="9">
        <f t="shared" si="814"/>
        <v>0</v>
      </c>
      <c r="AG1092" s="9">
        <f t="shared" si="814"/>
        <v>0</v>
      </c>
      <c r="AH1092" s="532">
        <f t="shared" si="815"/>
        <v>0</v>
      </c>
      <c r="AI1092" s="9">
        <f t="shared" ref="AI1092:AL1092" si="820">AI1032+AI1047+AI1062+AI1077</f>
        <v>0</v>
      </c>
      <c r="AJ1092" s="9">
        <f t="shared" si="820"/>
        <v>0</v>
      </c>
      <c r="AK1092" s="9">
        <f t="shared" si="820"/>
        <v>0</v>
      </c>
      <c r="AL1092" s="9">
        <f t="shared" si="820"/>
        <v>0</v>
      </c>
      <c r="AM1092" s="532">
        <f t="shared" si="817"/>
        <v>0</v>
      </c>
    </row>
    <row r="1093" spans="1:39" outlineLevel="2">
      <c r="A1093" s="11">
        <f>ROW()</f>
        <v>1093</v>
      </c>
      <c r="C1093" s="6" t="s">
        <v>473</v>
      </c>
      <c r="D1093" s="39"/>
      <c r="E1093" s="922">
        <v>0</v>
      </c>
      <c r="F1093" s="39"/>
      <c r="G1093" s="39"/>
      <c r="H1093" s="39"/>
      <c r="I1093" s="39"/>
      <c r="J1093" s="39"/>
      <c r="K1093" s="39"/>
      <c r="L1093" s="39"/>
      <c r="M1093" s="39"/>
      <c r="N1093" s="39"/>
      <c r="O1093" s="9">
        <f t="shared" si="810"/>
        <v>0</v>
      </c>
      <c r="P1093" s="9">
        <f t="shared" si="810"/>
        <v>0</v>
      </c>
      <c r="Q1093" s="9">
        <f t="shared" si="810"/>
        <v>0</v>
      </c>
      <c r="R1093" s="9">
        <f t="shared" si="810"/>
        <v>0</v>
      </c>
      <c r="S1093" s="143">
        <f t="shared" si="811"/>
        <v>0</v>
      </c>
      <c r="T1093" s="9">
        <f t="shared" si="812"/>
        <v>0</v>
      </c>
      <c r="U1093" s="9">
        <f t="shared" si="812"/>
        <v>0</v>
      </c>
      <c r="V1093" s="9">
        <f t="shared" si="812"/>
        <v>0</v>
      </c>
      <c r="W1093" s="9">
        <f t="shared" si="812"/>
        <v>0</v>
      </c>
      <c r="X1093" s="9">
        <f t="shared" si="812"/>
        <v>0</v>
      </c>
      <c r="Y1093" s="143">
        <f t="shared" si="813"/>
        <v>0</v>
      </c>
      <c r="Z1093" s="9">
        <f t="shared" si="814"/>
        <v>0</v>
      </c>
      <c r="AA1093" s="9">
        <f t="shared" si="814"/>
        <v>0</v>
      </c>
      <c r="AB1093" s="9">
        <f t="shared" si="814"/>
        <v>0</v>
      </c>
      <c r="AC1093" s="9">
        <f t="shared" si="814"/>
        <v>0</v>
      </c>
      <c r="AD1093" s="9">
        <f t="shared" si="814"/>
        <v>0</v>
      </c>
      <c r="AE1093" s="9">
        <f t="shared" si="814"/>
        <v>0</v>
      </c>
      <c r="AF1093" s="9">
        <f t="shared" si="814"/>
        <v>0</v>
      </c>
      <c r="AG1093" s="9">
        <f t="shared" si="814"/>
        <v>0</v>
      </c>
      <c r="AH1093" s="532">
        <f t="shared" si="815"/>
        <v>0</v>
      </c>
      <c r="AI1093" s="9">
        <f t="shared" ref="AI1093:AL1093" si="821">AI1033+AI1048+AI1063+AI1078</f>
        <v>0</v>
      </c>
      <c r="AJ1093" s="9">
        <f t="shared" si="821"/>
        <v>0</v>
      </c>
      <c r="AK1093" s="9">
        <f t="shared" si="821"/>
        <v>0</v>
      </c>
      <c r="AL1093" s="9">
        <f t="shared" si="821"/>
        <v>0</v>
      </c>
      <c r="AM1093" s="532">
        <f t="shared" si="817"/>
        <v>0</v>
      </c>
    </row>
    <row r="1094" spans="1:39" outlineLevel="2">
      <c r="A1094" s="11">
        <f>ROW()</f>
        <v>1094</v>
      </c>
      <c r="C1094" s="6" t="s">
        <v>474</v>
      </c>
      <c r="D1094" s="39"/>
      <c r="E1094" s="922">
        <v>0</v>
      </c>
      <c r="F1094" s="39"/>
      <c r="G1094" s="39"/>
      <c r="H1094" s="39"/>
      <c r="I1094" s="39"/>
      <c r="J1094" s="39"/>
      <c r="K1094" s="39"/>
      <c r="L1094" s="39"/>
      <c r="M1094" s="39"/>
      <c r="N1094" s="39"/>
      <c r="O1094" s="9">
        <f t="shared" si="810"/>
        <v>0</v>
      </c>
      <c r="P1094" s="9">
        <f t="shared" si="810"/>
        <v>0</v>
      </c>
      <c r="Q1094" s="9">
        <f t="shared" si="810"/>
        <v>0</v>
      </c>
      <c r="R1094" s="9">
        <f t="shared" si="810"/>
        <v>0</v>
      </c>
      <c r="S1094" s="143">
        <f t="shared" si="811"/>
        <v>0</v>
      </c>
      <c r="T1094" s="9">
        <f t="shared" si="812"/>
        <v>0</v>
      </c>
      <c r="U1094" s="9">
        <f t="shared" si="812"/>
        <v>0</v>
      </c>
      <c r="V1094" s="9">
        <f t="shared" si="812"/>
        <v>0</v>
      </c>
      <c r="W1094" s="9">
        <f t="shared" si="812"/>
        <v>0</v>
      </c>
      <c r="X1094" s="9">
        <f t="shared" si="812"/>
        <v>0</v>
      </c>
      <c r="Y1094" s="143">
        <f t="shared" si="813"/>
        <v>0</v>
      </c>
      <c r="Z1094" s="9">
        <f t="shared" si="814"/>
        <v>0</v>
      </c>
      <c r="AA1094" s="9">
        <f t="shared" si="814"/>
        <v>0</v>
      </c>
      <c r="AB1094" s="9">
        <f t="shared" si="814"/>
        <v>0</v>
      </c>
      <c r="AC1094" s="9">
        <f t="shared" si="814"/>
        <v>0</v>
      </c>
      <c r="AD1094" s="9">
        <f t="shared" si="814"/>
        <v>0</v>
      </c>
      <c r="AE1094" s="9">
        <f t="shared" si="814"/>
        <v>0</v>
      </c>
      <c r="AF1094" s="9">
        <f t="shared" si="814"/>
        <v>0</v>
      </c>
      <c r="AG1094" s="9">
        <f t="shared" si="814"/>
        <v>0</v>
      </c>
      <c r="AH1094" s="532">
        <f t="shared" si="815"/>
        <v>0</v>
      </c>
      <c r="AI1094" s="9">
        <f t="shared" ref="AI1094:AL1094" si="822">AI1034+AI1049+AI1064+AI1079</f>
        <v>0</v>
      </c>
      <c r="AJ1094" s="9">
        <f t="shared" si="822"/>
        <v>0</v>
      </c>
      <c r="AK1094" s="9">
        <f t="shared" si="822"/>
        <v>0</v>
      </c>
      <c r="AL1094" s="9">
        <f t="shared" si="822"/>
        <v>0</v>
      </c>
      <c r="AM1094" s="532">
        <f t="shared" si="817"/>
        <v>0</v>
      </c>
    </row>
    <row r="1095" spans="1:39" outlineLevel="2">
      <c r="A1095" s="11">
        <f>ROW()</f>
        <v>1095</v>
      </c>
      <c r="C1095" s="6" t="s">
        <v>477</v>
      </c>
      <c r="D1095" s="39"/>
      <c r="E1095" s="922">
        <v>0.83041994026127042</v>
      </c>
      <c r="F1095" s="39"/>
      <c r="G1095" s="39"/>
      <c r="H1095" s="39"/>
      <c r="I1095" s="39"/>
      <c r="J1095" s="39"/>
      <c r="K1095" s="39"/>
      <c r="L1095" s="39"/>
      <c r="M1095" s="39"/>
      <c r="N1095" s="39"/>
      <c r="O1095" s="9">
        <f t="shared" si="810"/>
        <v>0</v>
      </c>
      <c r="P1095" s="9">
        <f t="shared" si="810"/>
        <v>0</v>
      </c>
      <c r="Q1095" s="9">
        <f t="shared" si="810"/>
        <v>0</v>
      </c>
      <c r="R1095" s="9">
        <f t="shared" si="810"/>
        <v>0</v>
      </c>
      <c r="S1095" s="143">
        <f t="shared" si="811"/>
        <v>0</v>
      </c>
      <c r="T1095" s="9">
        <f t="shared" si="812"/>
        <v>0</v>
      </c>
      <c r="U1095" s="9">
        <f t="shared" si="812"/>
        <v>0</v>
      </c>
      <c r="V1095" s="9">
        <f t="shared" si="812"/>
        <v>0</v>
      </c>
      <c r="W1095" s="9">
        <f t="shared" si="812"/>
        <v>0</v>
      </c>
      <c r="X1095" s="9">
        <f t="shared" si="812"/>
        <v>0</v>
      </c>
      <c r="Y1095" s="143">
        <f t="shared" si="813"/>
        <v>0</v>
      </c>
      <c r="Z1095" s="9">
        <f t="shared" si="814"/>
        <v>0</v>
      </c>
      <c r="AA1095" s="9">
        <f t="shared" si="814"/>
        <v>0</v>
      </c>
      <c r="AB1095" s="9">
        <f t="shared" si="814"/>
        <v>0</v>
      </c>
      <c r="AC1095" s="9">
        <f t="shared" si="814"/>
        <v>0.9962180694700612</v>
      </c>
      <c r="AD1095" s="9">
        <f t="shared" si="814"/>
        <v>0</v>
      </c>
      <c r="AE1095" s="9">
        <f t="shared" si="814"/>
        <v>0</v>
      </c>
      <c r="AF1095" s="9">
        <f t="shared" si="814"/>
        <v>0</v>
      </c>
      <c r="AG1095" s="9">
        <f t="shared" si="814"/>
        <v>0</v>
      </c>
      <c r="AH1095" s="532">
        <f t="shared" si="815"/>
        <v>0</v>
      </c>
      <c r="AI1095" s="9">
        <f t="shared" ref="AI1095:AL1095" si="823">AI1035+AI1050+AI1065+AI1080</f>
        <v>0</v>
      </c>
      <c r="AJ1095" s="9">
        <f t="shared" si="823"/>
        <v>0</v>
      </c>
      <c r="AK1095" s="9">
        <f t="shared" si="823"/>
        <v>0</v>
      </c>
      <c r="AL1095" s="9">
        <f t="shared" si="823"/>
        <v>0</v>
      </c>
      <c r="AM1095" s="532">
        <f t="shared" si="817"/>
        <v>0</v>
      </c>
    </row>
    <row r="1096" spans="1:39" outlineLevel="2">
      <c r="A1096" s="11">
        <f>ROW()</f>
        <v>1096</v>
      </c>
      <c r="C1096" s="6" t="s">
        <v>511</v>
      </c>
      <c r="D1096" s="39"/>
      <c r="E1096" s="922">
        <v>0</v>
      </c>
      <c r="F1096" s="39"/>
      <c r="G1096" s="39"/>
      <c r="H1096" s="39"/>
      <c r="I1096" s="39"/>
      <c r="J1096" s="39"/>
      <c r="K1096" s="39"/>
      <c r="L1096" s="39"/>
      <c r="M1096" s="39"/>
      <c r="N1096" s="39"/>
      <c r="O1096" s="9">
        <f t="shared" si="810"/>
        <v>0</v>
      </c>
      <c r="P1096" s="9">
        <f t="shared" si="810"/>
        <v>0</v>
      </c>
      <c r="Q1096" s="9">
        <f t="shared" si="810"/>
        <v>0</v>
      </c>
      <c r="R1096" s="9">
        <f t="shared" si="810"/>
        <v>0</v>
      </c>
      <c r="S1096" s="143">
        <f t="shared" si="811"/>
        <v>0</v>
      </c>
      <c r="T1096" s="9">
        <f t="shared" si="812"/>
        <v>0</v>
      </c>
      <c r="U1096" s="9">
        <f t="shared" si="812"/>
        <v>0</v>
      </c>
      <c r="V1096" s="9">
        <f t="shared" si="812"/>
        <v>0</v>
      </c>
      <c r="W1096" s="9">
        <f t="shared" si="812"/>
        <v>0</v>
      </c>
      <c r="X1096" s="9">
        <f t="shared" si="812"/>
        <v>0</v>
      </c>
      <c r="Y1096" s="143">
        <f t="shared" si="813"/>
        <v>0</v>
      </c>
      <c r="Z1096" s="9">
        <f t="shared" si="814"/>
        <v>0</v>
      </c>
      <c r="AA1096" s="9">
        <f t="shared" si="814"/>
        <v>0</v>
      </c>
      <c r="AB1096" s="9">
        <f t="shared" si="814"/>
        <v>0</v>
      </c>
      <c r="AC1096" s="9">
        <f t="shared" si="814"/>
        <v>0</v>
      </c>
      <c r="AD1096" s="9">
        <f t="shared" si="814"/>
        <v>0</v>
      </c>
      <c r="AE1096" s="9">
        <f t="shared" si="814"/>
        <v>0</v>
      </c>
      <c r="AF1096" s="9">
        <f t="shared" si="814"/>
        <v>0</v>
      </c>
      <c r="AG1096" s="9">
        <f t="shared" si="814"/>
        <v>0</v>
      </c>
      <c r="AH1096" s="532">
        <f t="shared" si="815"/>
        <v>0</v>
      </c>
      <c r="AI1096" s="9">
        <f t="shared" ref="AI1096:AL1096" si="824">AI1036+AI1051+AI1066+AI1081</f>
        <v>0</v>
      </c>
      <c r="AJ1096" s="9">
        <f t="shared" si="824"/>
        <v>0</v>
      </c>
      <c r="AK1096" s="9">
        <f t="shared" si="824"/>
        <v>0</v>
      </c>
      <c r="AL1096" s="9">
        <f t="shared" si="824"/>
        <v>0</v>
      </c>
      <c r="AM1096" s="532">
        <f t="shared" si="817"/>
        <v>0</v>
      </c>
    </row>
    <row r="1097" spans="1:39" outlineLevel="2">
      <c r="A1097" s="11">
        <f>ROW()</f>
        <v>1097</v>
      </c>
      <c r="C1097" s="6" t="s">
        <v>655</v>
      </c>
      <c r="D1097" s="39"/>
      <c r="E1097" s="922"/>
      <c r="F1097" s="39"/>
      <c r="G1097" s="39"/>
      <c r="H1097" s="39"/>
      <c r="I1097" s="39"/>
      <c r="J1097" s="39"/>
      <c r="K1097" s="39"/>
      <c r="L1097" s="39"/>
      <c r="M1097" s="39"/>
      <c r="N1097" s="39"/>
      <c r="O1097" s="9"/>
      <c r="P1097" s="9"/>
      <c r="Q1097" s="9"/>
      <c r="R1097" s="9"/>
      <c r="S1097" s="143"/>
      <c r="T1097" s="9"/>
      <c r="U1097" s="9"/>
      <c r="V1097" s="9"/>
      <c r="W1097" s="9"/>
      <c r="X1097" s="9"/>
      <c r="Y1097" s="143"/>
      <c r="Z1097" s="9"/>
      <c r="AA1097" s="9"/>
      <c r="AB1097" s="9"/>
      <c r="AC1097" s="9"/>
      <c r="AD1097" s="9"/>
      <c r="AE1097" s="9"/>
      <c r="AF1097" s="9"/>
      <c r="AG1097" s="9"/>
      <c r="AH1097" s="429">
        <f>-AH1117</f>
        <v>0</v>
      </c>
      <c r="AI1097" s="9">
        <f t="shared" ref="AI1097:AM1097" si="825">AI1037+AI1052-AI1072+AI1082</f>
        <v>0</v>
      </c>
      <c r="AJ1097" s="9">
        <f t="shared" si="825"/>
        <v>0</v>
      </c>
      <c r="AK1097" s="9">
        <f t="shared" si="825"/>
        <v>0</v>
      </c>
      <c r="AL1097" s="9">
        <f t="shared" si="825"/>
        <v>0</v>
      </c>
      <c r="AM1097" s="9">
        <f t="shared" si="825"/>
        <v>0</v>
      </c>
    </row>
    <row r="1098" spans="1:39" outlineLevel="2">
      <c r="A1098" s="11">
        <f>ROW()</f>
        <v>1098</v>
      </c>
      <c r="C1098" s="6" t="s">
        <v>656</v>
      </c>
      <c r="D1098" s="39"/>
      <c r="E1098" s="922"/>
      <c r="F1098" s="39"/>
      <c r="G1098" s="39"/>
      <c r="H1098" s="39"/>
      <c r="I1098" s="39"/>
      <c r="J1098" s="39"/>
      <c r="K1098" s="39"/>
      <c r="L1098" s="39"/>
      <c r="M1098" s="39"/>
      <c r="N1098" s="39"/>
      <c r="O1098" s="9"/>
      <c r="P1098" s="9"/>
      <c r="Q1098" s="9"/>
      <c r="R1098" s="9"/>
      <c r="S1098" s="143"/>
      <c r="T1098" s="9"/>
      <c r="U1098" s="9"/>
      <c r="V1098" s="9"/>
      <c r="W1098" s="9"/>
      <c r="X1098" s="9"/>
      <c r="Y1098" s="143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429">
        <f>-AM1117</f>
        <v>0</v>
      </c>
    </row>
    <row r="1099" spans="1:39" outlineLevel="2">
      <c r="A1099" s="11">
        <f>ROW()</f>
        <v>1099</v>
      </c>
      <c r="C1099" s="6" t="s">
        <v>667</v>
      </c>
      <c r="D1099" s="39"/>
      <c r="E1099" s="922"/>
      <c r="F1099" s="39"/>
      <c r="G1099" s="39"/>
      <c r="H1099" s="39"/>
      <c r="I1099" s="39"/>
      <c r="J1099" s="39"/>
      <c r="K1099" s="39"/>
      <c r="L1099" s="39"/>
      <c r="M1099" s="39"/>
      <c r="N1099" s="39"/>
      <c r="O1099" s="9"/>
      <c r="P1099" s="9"/>
      <c r="Q1099" s="9"/>
      <c r="R1099" s="9"/>
      <c r="S1099" s="143"/>
      <c r="T1099" s="9"/>
      <c r="U1099" s="9"/>
      <c r="V1099" s="9"/>
      <c r="W1099" s="9"/>
      <c r="X1099" s="9"/>
      <c r="Y1099" s="143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</row>
    <row r="1100" spans="1:39" outlineLevel="2">
      <c r="A1100" s="11">
        <f>ROW()</f>
        <v>1100</v>
      </c>
      <c r="C1100" s="6" t="s">
        <v>212</v>
      </c>
      <c r="D1100" s="39"/>
      <c r="E1100" s="922">
        <v>0</v>
      </c>
      <c r="F1100" s="39"/>
      <c r="G1100" s="39"/>
      <c r="H1100" s="39"/>
      <c r="I1100" s="39"/>
      <c r="J1100" s="39"/>
      <c r="K1100" s="39"/>
      <c r="L1100" s="39"/>
      <c r="M1100" s="39"/>
      <c r="N1100" s="39"/>
      <c r="O1100" s="9">
        <f t="shared" ref="O1100:R1101" si="826">O1040+O1055+O1070+O1085</f>
        <v>-0.19312703552496632</v>
      </c>
      <c r="P1100" s="9">
        <f t="shared" si="826"/>
        <v>-0.19312703552496632</v>
      </c>
      <c r="Q1100" s="9">
        <f t="shared" si="826"/>
        <v>-0.19312703552496632</v>
      </c>
      <c r="R1100" s="9">
        <f t="shared" si="826"/>
        <v>-0.19312703552496632</v>
      </c>
      <c r="S1100" s="143">
        <f t="shared" ref="S1100" si="827">(S1040+S1055+S1070+S1085-S1115)*(S1040+S1055+S1070+S1085-S1115&gt;0)</f>
        <v>0</v>
      </c>
      <c r="T1100" s="9">
        <f t="shared" ref="T1100:X1101" si="828">T1040+T1055+T1070+T1085</f>
        <v>0</v>
      </c>
      <c r="U1100" s="9">
        <f t="shared" si="828"/>
        <v>0</v>
      </c>
      <c r="V1100" s="9">
        <f t="shared" si="828"/>
        <v>0</v>
      </c>
      <c r="W1100" s="9">
        <f t="shared" si="828"/>
        <v>0</v>
      </c>
      <c r="X1100" s="9">
        <f t="shared" si="828"/>
        <v>0</v>
      </c>
      <c r="Y1100" s="143">
        <f>MAX(Y1040+Y1055+Y1070+Y1085,0)</f>
        <v>0</v>
      </c>
      <c r="Z1100" s="9">
        <f t="shared" ref="Z1100:AM1100" si="829">Z1040+Z1055+Z1070+Z1085</f>
        <v>0</v>
      </c>
      <c r="AA1100" s="9">
        <f t="shared" si="829"/>
        <v>0</v>
      </c>
      <c r="AB1100" s="9">
        <f t="shared" si="829"/>
        <v>0</v>
      </c>
      <c r="AC1100" s="9">
        <f t="shared" si="829"/>
        <v>0</v>
      </c>
      <c r="AD1100" s="9">
        <f t="shared" si="829"/>
        <v>0</v>
      </c>
      <c r="AE1100" s="9">
        <f t="shared" si="829"/>
        <v>0</v>
      </c>
      <c r="AF1100" s="9">
        <f t="shared" si="829"/>
        <v>0</v>
      </c>
      <c r="AG1100" s="9">
        <f t="shared" si="829"/>
        <v>0</v>
      </c>
      <c r="AH1100" s="9">
        <f t="shared" si="829"/>
        <v>0</v>
      </c>
      <c r="AI1100" s="9">
        <f t="shared" si="829"/>
        <v>0</v>
      </c>
      <c r="AJ1100" s="9">
        <f t="shared" si="829"/>
        <v>0</v>
      </c>
      <c r="AK1100" s="9">
        <f t="shared" si="829"/>
        <v>0</v>
      </c>
      <c r="AL1100" s="9">
        <f t="shared" si="829"/>
        <v>0</v>
      </c>
      <c r="AM1100" s="9">
        <f t="shared" si="829"/>
        <v>0</v>
      </c>
    </row>
    <row r="1101" spans="1:39" outlineLevel="2">
      <c r="A1101" s="11">
        <f>ROW()</f>
        <v>1101</v>
      </c>
      <c r="C1101" s="30" t="s">
        <v>362</v>
      </c>
      <c r="D1101" s="90"/>
      <c r="E1101" s="925">
        <v>0</v>
      </c>
      <c r="F1101" s="90"/>
      <c r="G1101" s="90"/>
      <c r="H1101" s="90"/>
      <c r="I1101" s="90"/>
      <c r="J1101" s="90"/>
      <c r="K1101" s="90"/>
      <c r="L1101" s="90"/>
      <c r="M1101" s="90"/>
      <c r="N1101" s="90"/>
      <c r="O1101" s="15">
        <f t="shared" si="826"/>
        <v>0</v>
      </c>
      <c r="P1101" s="15">
        <f t="shared" si="826"/>
        <v>0</v>
      </c>
      <c r="Q1101" s="15">
        <f t="shared" si="826"/>
        <v>0</v>
      </c>
      <c r="R1101" s="15">
        <f t="shared" si="826"/>
        <v>0</v>
      </c>
      <c r="S1101" s="901">
        <f>(S1041+S1056+S1071+S1086-S1116)*(S1041+S1056+S1071+S1086-S1116&gt;0)</f>
        <v>0</v>
      </c>
      <c r="T1101" s="15">
        <f t="shared" si="828"/>
        <v>0</v>
      </c>
      <c r="U1101" s="15">
        <f t="shared" si="828"/>
        <v>0</v>
      </c>
      <c r="V1101" s="15">
        <f t="shared" si="828"/>
        <v>0</v>
      </c>
      <c r="W1101" s="15">
        <f t="shared" si="828"/>
        <v>0</v>
      </c>
      <c r="X1101" s="15">
        <f t="shared" si="828"/>
        <v>0</v>
      </c>
      <c r="Y1101" s="901">
        <f>MAX(Y1041+Y1056+Y1071+Y1086,0)</f>
        <v>0</v>
      </c>
      <c r="Z1101" s="15">
        <f t="shared" ref="Z1101:AM1101" si="830">Z1041+Z1056+Z1071+Z1086</f>
        <v>0</v>
      </c>
      <c r="AA1101" s="15">
        <f t="shared" si="830"/>
        <v>0</v>
      </c>
      <c r="AB1101" s="15">
        <f t="shared" si="830"/>
        <v>0</v>
      </c>
      <c r="AC1101" s="15">
        <f t="shared" si="830"/>
        <v>0</v>
      </c>
      <c r="AD1101" s="15">
        <f t="shared" si="830"/>
        <v>0</v>
      </c>
      <c r="AE1101" s="15">
        <f t="shared" si="830"/>
        <v>0</v>
      </c>
      <c r="AF1101" s="15">
        <f t="shared" si="830"/>
        <v>0</v>
      </c>
      <c r="AG1101" s="15">
        <f t="shared" si="830"/>
        <v>0</v>
      </c>
      <c r="AH1101" s="15">
        <f t="shared" si="830"/>
        <v>0</v>
      </c>
      <c r="AI1101" s="15">
        <f t="shared" si="830"/>
        <v>0</v>
      </c>
      <c r="AJ1101" s="15">
        <f t="shared" si="830"/>
        <v>0</v>
      </c>
      <c r="AK1101" s="15">
        <f t="shared" si="830"/>
        <v>0</v>
      </c>
      <c r="AL1101" s="15">
        <f t="shared" si="830"/>
        <v>0</v>
      </c>
      <c r="AM1101" s="15">
        <f t="shared" si="830"/>
        <v>0</v>
      </c>
    </row>
    <row r="1102" spans="1:39" outlineLevel="2">
      <c r="A1102" s="11">
        <f>ROW()</f>
        <v>1102</v>
      </c>
      <c r="C1102" s="6" t="s">
        <v>1</v>
      </c>
      <c r="D1102" s="39"/>
      <c r="E1102" s="39">
        <f>SUM(E1089:E1101)</f>
        <v>380.5517778963104</v>
      </c>
      <c r="F1102" s="39"/>
      <c r="G1102" s="39"/>
      <c r="H1102" s="39"/>
      <c r="I1102" s="39"/>
      <c r="J1102" s="39"/>
      <c r="K1102" s="39"/>
      <c r="L1102" s="39"/>
      <c r="M1102" s="39"/>
      <c r="N1102" s="39"/>
      <c r="O1102" s="9">
        <f t="shared" ref="O1102:AG1102" si="831">SUM(O1089:O1101)</f>
        <v>619.20719703293423</v>
      </c>
      <c r="P1102" s="9">
        <f t="shared" si="831"/>
        <v>614.92164989327159</v>
      </c>
      <c r="Q1102" s="9">
        <f t="shared" si="831"/>
        <v>610.63610275360907</v>
      </c>
      <c r="R1102" s="9">
        <f t="shared" si="831"/>
        <v>606.35055561394654</v>
      </c>
      <c r="S1102" s="9">
        <f t="shared" si="831"/>
        <v>602.42654121109365</v>
      </c>
      <c r="T1102" s="9">
        <f t="shared" si="831"/>
        <v>585.36661847268635</v>
      </c>
      <c r="U1102" s="9">
        <f t="shared" si="831"/>
        <v>570.70592685597171</v>
      </c>
      <c r="V1102" s="9">
        <f t="shared" si="831"/>
        <v>555.7058392486548</v>
      </c>
      <c r="W1102" s="9">
        <f t="shared" si="831"/>
        <v>540.88590252979986</v>
      </c>
      <c r="X1102" s="9">
        <f t="shared" si="831"/>
        <v>526.33770216281664</v>
      </c>
      <c r="Y1102" s="9">
        <f t="shared" si="831"/>
        <v>514.62058531353</v>
      </c>
      <c r="Z1102" s="9">
        <f t="shared" si="831"/>
        <v>500.09822263132992</v>
      </c>
      <c r="AA1102" s="9">
        <f t="shared" si="831"/>
        <v>485.57585994912984</v>
      </c>
      <c r="AB1102" s="9">
        <f t="shared" si="831"/>
        <v>471.05349726692981</v>
      </c>
      <c r="AC1102" s="9">
        <f t="shared" si="831"/>
        <v>456.53113458473035</v>
      </c>
      <c r="AD1102" s="9">
        <f t="shared" si="831"/>
        <v>439.20670636515604</v>
      </c>
      <c r="AE1102" s="9">
        <f t="shared" si="831"/>
        <v>422.87849621505177</v>
      </c>
      <c r="AF1102" s="9">
        <f t="shared" si="831"/>
        <v>406.5502860649475</v>
      </c>
      <c r="AG1102" s="9">
        <f t="shared" si="831"/>
        <v>390.22207591484329</v>
      </c>
      <c r="AH1102" s="9">
        <f t="shared" ref="AH1102:AM1102" si="832">SUM(AH1089:AH1101)</f>
        <v>373.89386576473902</v>
      </c>
      <c r="AI1102" s="9">
        <f t="shared" si="832"/>
        <v>357.56565561463475</v>
      </c>
      <c r="AJ1102" s="9">
        <f t="shared" si="832"/>
        <v>341.23744546453054</v>
      </c>
      <c r="AK1102" s="9">
        <f t="shared" si="832"/>
        <v>324.90923531442627</v>
      </c>
      <c r="AL1102" s="9">
        <f t="shared" si="832"/>
        <v>308.58102516432206</v>
      </c>
      <c r="AM1102" s="9">
        <f t="shared" si="832"/>
        <v>292.25281501421784</v>
      </c>
    </row>
    <row r="1103" spans="1:39" outlineLevel="3">
      <c r="A1103" s="11">
        <f>ROW()</f>
        <v>1103</v>
      </c>
      <c r="B1103" s="343" t="s">
        <v>658</v>
      </c>
      <c r="D1103" s="39"/>
      <c r="E1103" s="39"/>
      <c r="F1103" s="39"/>
      <c r="G1103" s="39"/>
      <c r="H1103" s="39"/>
      <c r="I1103" s="39"/>
      <c r="J1103" s="39"/>
      <c r="K1103" s="39"/>
      <c r="L1103" s="39"/>
      <c r="M1103" s="39"/>
      <c r="N1103" s="39"/>
      <c r="O1103" s="39"/>
      <c r="P1103" s="39"/>
      <c r="Q1103" s="39"/>
      <c r="R1103" s="39"/>
      <c r="S1103" s="39"/>
      <c r="T1103" s="39"/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F1103" s="39"/>
      <c r="AG1103" s="39"/>
      <c r="AH1103" s="39"/>
      <c r="AI1103" s="39"/>
      <c r="AJ1103" s="39"/>
      <c r="AK1103" s="39"/>
      <c r="AL1103" s="39"/>
      <c r="AM1103" s="39"/>
    </row>
    <row r="1104" spans="1:39" outlineLevel="3">
      <c r="A1104" s="11">
        <f>ROW()</f>
        <v>1104</v>
      </c>
      <c r="C1104" s="6" t="s">
        <v>2</v>
      </c>
      <c r="D1104" s="39"/>
      <c r="E1104" s="39"/>
      <c r="F1104" s="39"/>
      <c r="G1104" s="39"/>
      <c r="H1104" s="39"/>
      <c r="I1104" s="39"/>
      <c r="J1104" s="39"/>
      <c r="K1104" s="39"/>
      <c r="L1104" s="39"/>
      <c r="M1104" s="39"/>
      <c r="N1104" s="39"/>
      <c r="O1104" s="39"/>
      <c r="P1104" s="39"/>
      <c r="Q1104" s="39"/>
      <c r="R1104" s="39"/>
      <c r="S1104" s="9">
        <f t="shared" ref="S1104:S1111" si="833">(S1029+S1044+S1074)*(S1029+S1044+S1074&lt;0)</f>
        <v>0</v>
      </c>
      <c r="T1104" s="39"/>
      <c r="U1104" s="39"/>
      <c r="V1104" s="39"/>
      <c r="W1104" s="39"/>
      <c r="X1104" s="39"/>
      <c r="Y1104" s="9"/>
      <c r="Z1104" s="39"/>
      <c r="AA1104" s="39"/>
      <c r="AB1104" s="39"/>
      <c r="AC1104" s="432"/>
      <c r="AD1104" s="9"/>
      <c r="AE1104" s="39"/>
      <c r="AF1104" s="39"/>
      <c r="AG1104" s="39"/>
      <c r="AH1104" s="430">
        <f t="shared" ref="AH1104:AH1111" si="834">IF(C1059="Non-Depreciable",0,IF(AND(ROUND(AH1014,2)=0,AH1029&lt;&gt;0),-AH1029,IF(ROUND(AH1014,2)=1,-(AH1029+AH1074),0)))</f>
        <v>0</v>
      </c>
      <c r="AI1104" s="39"/>
      <c r="AJ1104" s="39"/>
      <c r="AK1104" s="39"/>
      <c r="AL1104" s="39"/>
      <c r="AM1104" s="430">
        <f t="shared" ref="AM1104:AM1111" si="835">IF(H1059="Non-Depreciable",0,IF(AND(ROUND(AM1014,2)=0,AM1029&lt;&gt;0),-AM1029,IF(ROUND(AM1014,2)=1,-(AM1029+AM1074),0)))</f>
        <v>0</v>
      </c>
    </row>
    <row r="1105" spans="1:71" outlineLevel="3">
      <c r="A1105" s="11">
        <f>ROW()</f>
        <v>1105</v>
      </c>
      <c r="C1105" s="6" t="s">
        <v>3</v>
      </c>
      <c r="D1105" s="39"/>
      <c r="E1105" s="39"/>
      <c r="F1105" s="39"/>
      <c r="G1105" s="39"/>
      <c r="H1105" s="39"/>
      <c r="I1105" s="39"/>
      <c r="J1105" s="39"/>
      <c r="K1105" s="39"/>
      <c r="L1105" s="39"/>
      <c r="M1105" s="39"/>
      <c r="N1105" s="39"/>
      <c r="O1105" s="39"/>
      <c r="P1105" s="39"/>
      <c r="Q1105" s="39"/>
      <c r="R1105" s="39"/>
      <c r="S1105" s="9">
        <f t="shared" si="833"/>
        <v>0</v>
      </c>
      <c r="T1105" s="39"/>
      <c r="U1105" s="39"/>
      <c r="V1105" s="39"/>
      <c r="W1105" s="39"/>
      <c r="X1105" s="39"/>
      <c r="Y1105" s="9"/>
      <c r="Z1105" s="39"/>
      <c r="AA1105" s="39"/>
      <c r="AB1105" s="39"/>
      <c r="AC1105" s="432"/>
      <c r="AD1105" s="9"/>
      <c r="AE1105" s="39"/>
      <c r="AF1105" s="39"/>
      <c r="AG1105" s="39"/>
      <c r="AH1105" s="430">
        <f t="shared" si="834"/>
        <v>0</v>
      </c>
      <c r="AI1105" s="39"/>
      <c r="AJ1105" s="39"/>
      <c r="AK1105" s="39"/>
      <c r="AL1105" s="39"/>
      <c r="AM1105" s="430">
        <f t="shared" si="835"/>
        <v>0</v>
      </c>
    </row>
    <row r="1106" spans="1:71" outlineLevel="3">
      <c r="A1106" s="11">
        <f>ROW()</f>
        <v>1106</v>
      </c>
      <c r="C1106" s="6" t="s">
        <v>4</v>
      </c>
      <c r="D1106" s="39"/>
      <c r="E1106" s="39"/>
      <c r="F1106" s="39"/>
      <c r="G1106" s="39"/>
      <c r="H1106" s="39"/>
      <c r="I1106" s="39"/>
      <c r="J1106" s="39"/>
      <c r="K1106" s="39"/>
      <c r="L1106" s="39"/>
      <c r="M1106" s="39"/>
      <c r="N1106" s="39"/>
      <c r="O1106" s="39"/>
      <c r="P1106" s="39"/>
      <c r="Q1106" s="39"/>
      <c r="R1106" s="39"/>
      <c r="S1106" s="9">
        <f t="shared" si="833"/>
        <v>-0.16840570128470284</v>
      </c>
      <c r="T1106" s="39"/>
      <c r="U1106" s="39"/>
      <c r="V1106" s="39"/>
      <c r="W1106" s="39"/>
      <c r="X1106" s="39"/>
      <c r="Y1106" s="9"/>
      <c r="Z1106" s="39"/>
      <c r="AA1106" s="39"/>
      <c r="AB1106" s="39"/>
      <c r="AC1106" s="432"/>
      <c r="AD1106" s="9"/>
      <c r="AE1106" s="39"/>
      <c r="AF1106" s="39"/>
      <c r="AG1106" s="39"/>
      <c r="AH1106" s="430">
        <f t="shared" si="834"/>
        <v>0</v>
      </c>
      <c r="AI1106" s="39"/>
      <c r="AJ1106" s="39"/>
      <c r="AK1106" s="39"/>
      <c r="AL1106" s="39"/>
      <c r="AM1106" s="430">
        <f t="shared" si="835"/>
        <v>0</v>
      </c>
    </row>
    <row r="1107" spans="1:71" outlineLevel="3">
      <c r="A1107" s="11">
        <f>ROW()</f>
        <v>1107</v>
      </c>
      <c r="C1107" s="6" t="s">
        <v>5</v>
      </c>
      <c r="D1107" s="39"/>
      <c r="E1107" s="39"/>
      <c r="F1107" s="39"/>
      <c r="G1107" s="39"/>
      <c r="H1107" s="39"/>
      <c r="I1107" s="39"/>
      <c r="J1107" s="39"/>
      <c r="K1107" s="39"/>
      <c r="L1107" s="39"/>
      <c r="M1107" s="39"/>
      <c r="N1107" s="39"/>
      <c r="O1107" s="39"/>
      <c r="P1107" s="39"/>
      <c r="Q1107" s="39"/>
      <c r="R1107" s="39"/>
      <c r="S1107" s="9">
        <f t="shared" si="833"/>
        <v>0</v>
      </c>
      <c r="T1107" s="39"/>
      <c r="U1107" s="39"/>
      <c r="V1107" s="39"/>
      <c r="W1107" s="39"/>
      <c r="X1107" s="39"/>
      <c r="Y1107" s="9"/>
      <c r="Z1107" s="39"/>
      <c r="AA1107" s="39"/>
      <c r="AB1107" s="39"/>
      <c r="AC1107" s="432"/>
      <c r="AD1107" s="9"/>
      <c r="AE1107" s="39"/>
      <c r="AF1107" s="39"/>
      <c r="AG1107" s="39"/>
      <c r="AH1107" s="430">
        <f t="shared" si="834"/>
        <v>0</v>
      </c>
      <c r="AI1107" s="39"/>
      <c r="AJ1107" s="39"/>
      <c r="AK1107" s="39"/>
      <c r="AL1107" s="39"/>
      <c r="AM1107" s="430">
        <f t="shared" si="835"/>
        <v>0</v>
      </c>
    </row>
    <row r="1108" spans="1:71" outlineLevel="3">
      <c r="A1108" s="11">
        <f>ROW()</f>
        <v>1108</v>
      </c>
      <c r="C1108" s="6" t="s">
        <v>473</v>
      </c>
      <c r="D1108" s="39"/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9">
        <f t="shared" si="833"/>
        <v>0</v>
      </c>
      <c r="T1108" s="39"/>
      <c r="U1108" s="39"/>
      <c r="V1108" s="39"/>
      <c r="W1108" s="39"/>
      <c r="X1108" s="39"/>
      <c r="Y1108" s="9"/>
      <c r="Z1108" s="39"/>
      <c r="AA1108" s="39"/>
      <c r="AB1108" s="39"/>
      <c r="AC1108" s="432"/>
      <c r="AD1108" s="9"/>
      <c r="AE1108" s="39"/>
      <c r="AF1108" s="39"/>
      <c r="AG1108" s="39"/>
      <c r="AH1108" s="430">
        <f t="shared" si="834"/>
        <v>0</v>
      </c>
      <c r="AI1108" s="39"/>
      <c r="AJ1108" s="39"/>
      <c r="AK1108" s="39"/>
      <c r="AL1108" s="39"/>
      <c r="AM1108" s="430">
        <f t="shared" si="835"/>
        <v>0</v>
      </c>
    </row>
    <row r="1109" spans="1:71" outlineLevel="3">
      <c r="A1109" s="11">
        <f>ROW()</f>
        <v>1109</v>
      </c>
      <c r="C1109" s="6" t="s">
        <v>474</v>
      </c>
      <c r="D1109" s="39"/>
      <c r="E1109" s="39"/>
      <c r="F1109" s="39"/>
      <c r="G1109" s="39"/>
      <c r="H1109" s="39"/>
      <c r="I1109" s="39"/>
      <c r="J1109" s="39"/>
      <c r="K1109" s="39"/>
      <c r="L1109" s="39"/>
      <c r="M1109" s="39"/>
      <c r="N1109" s="39"/>
      <c r="O1109" s="39"/>
      <c r="P1109" s="39"/>
      <c r="Q1109" s="39"/>
      <c r="R1109" s="39"/>
      <c r="S1109" s="9">
        <f t="shared" si="833"/>
        <v>0</v>
      </c>
      <c r="T1109" s="39"/>
      <c r="U1109" s="39"/>
      <c r="V1109" s="39"/>
      <c r="W1109" s="39"/>
      <c r="X1109" s="39"/>
      <c r="Y1109" s="9"/>
      <c r="Z1109" s="39"/>
      <c r="AA1109" s="39"/>
      <c r="AB1109" s="39"/>
      <c r="AC1109" s="432"/>
      <c r="AD1109" s="9"/>
      <c r="AE1109" s="39"/>
      <c r="AF1109" s="39"/>
      <c r="AG1109" s="39"/>
      <c r="AH1109" s="430">
        <f t="shared" si="834"/>
        <v>0</v>
      </c>
      <c r="AI1109" s="39"/>
      <c r="AJ1109" s="39"/>
      <c r="AK1109" s="39"/>
      <c r="AL1109" s="39"/>
      <c r="AM1109" s="430">
        <f t="shared" si="835"/>
        <v>0</v>
      </c>
    </row>
    <row r="1110" spans="1:71" outlineLevel="3">
      <c r="A1110" s="11">
        <f>ROW()</f>
        <v>1110</v>
      </c>
      <c r="C1110" s="6" t="s">
        <v>477</v>
      </c>
      <c r="D1110" s="39"/>
      <c r="E1110" s="39"/>
      <c r="F1110" s="39"/>
      <c r="G1110" s="39"/>
      <c r="H1110" s="39"/>
      <c r="I1110" s="39"/>
      <c r="J1110" s="39"/>
      <c r="K1110" s="39"/>
      <c r="L1110" s="39"/>
      <c r="M1110" s="39"/>
      <c r="N1110" s="39"/>
      <c r="O1110" s="39"/>
      <c r="P1110" s="39"/>
      <c r="Q1110" s="39"/>
      <c r="R1110" s="39"/>
      <c r="S1110" s="9">
        <f t="shared" si="833"/>
        <v>0</v>
      </c>
      <c r="T1110" s="39"/>
      <c r="U1110" s="39"/>
      <c r="V1110" s="39"/>
      <c r="W1110" s="39"/>
      <c r="X1110" s="39"/>
      <c r="Y1110" s="9"/>
      <c r="Z1110" s="39"/>
      <c r="AA1110" s="39"/>
      <c r="AB1110" s="39"/>
      <c r="AC1110" s="432"/>
      <c r="AD1110" s="9"/>
      <c r="AE1110" s="39"/>
      <c r="AF1110" s="39"/>
      <c r="AG1110" s="39"/>
      <c r="AH1110" s="430">
        <f t="shared" si="834"/>
        <v>0</v>
      </c>
      <c r="AI1110" s="39"/>
      <c r="AJ1110" s="39"/>
      <c r="AK1110" s="39"/>
      <c r="AL1110" s="39"/>
      <c r="AM1110" s="430">
        <f t="shared" si="835"/>
        <v>0</v>
      </c>
    </row>
    <row r="1111" spans="1:71" outlineLevel="3">
      <c r="A1111" s="11">
        <f>ROW()</f>
        <v>1111</v>
      </c>
      <c r="C1111" s="6" t="s">
        <v>511</v>
      </c>
      <c r="D1111" s="39"/>
      <c r="E1111" s="39"/>
      <c r="F1111" s="39"/>
      <c r="G1111" s="39"/>
      <c r="H1111" s="39"/>
      <c r="I1111" s="39"/>
      <c r="J1111" s="39"/>
      <c r="K1111" s="39"/>
      <c r="L1111" s="39"/>
      <c r="M1111" s="39"/>
      <c r="N1111" s="39"/>
      <c r="O1111" s="39"/>
      <c r="P1111" s="39"/>
      <c r="Q1111" s="39"/>
      <c r="R1111" s="39"/>
      <c r="S1111" s="9">
        <f t="shared" si="833"/>
        <v>0</v>
      </c>
      <c r="T1111" s="39"/>
      <c r="U1111" s="39"/>
      <c r="V1111" s="39"/>
      <c r="W1111" s="39"/>
      <c r="X1111" s="39"/>
      <c r="Y1111" s="9"/>
      <c r="Z1111" s="39"/>
      <c r="AA1111" s="39"/>
      <c r="AB1111" s="39"/>
      <c r="AC1111" s="432"/>
      <c r="AD1111" s="9"/>
      <c r="AE1111" s="39"/>
      <c r="AF1111" s="39"/>
      <c r="AG1111" s="39"/>
      <c r="AH1111" s="430">
        <f t="shared" si="834"/>
        <v>0</v>
      </c>
      <c r="AI1111" s="39"/>
      <c r="AJ1111" s="39"/>
      <c r="AK1111" s="39"/>
      <c r="AL1111" s="39"/>
      <c r="AM1111" s="430">
        <f t="shared" si="835"/>
        <v>0</v>
      </c>
    </row>
    <row r="1112" spans="1:71" outlineLevel="3">
      <c r="A1112" s="11">
        <f>ROW()</f>
        <v>1112</v>
      </c>
      <c r="C1112" s="6" t="s">
        <v>655</v>
      </c>
      <c r="D1112" s="39"/>
      <c r="E1112" s="39"/>
      <c r="F1112" s="39"/>
      <c r="G1112" s="39"/>
      <c r="H1112" s="39"/>
      <c r="I1112" s="39"/>
      <c r="J1112" s="39"/>
      <c r="K1112" s="39"/>
      <c r="L1112" s="39"/>
      <c r="M1112" s="39"/>
      <c r="N1112" s="39"/>
      <c r="O1112" s="39"/>
      <c r="P1112" s="39"/>
      <c r="Q1112" s="39"/>
      <c r="R1112" s="39"/>
      <c r="S1112" s="9"/>
      <c r="T1112" s="39"/>
      <c r="U1112" s="39"/>
      <c r="V1112" s="39"/>
      <c r="W1112" s="39"/>
      <c r="X1112" s="39"/>
      <c r="Y1112" s="9"/>
      <c r="Z1112" s="39"/>
      <c r="AA1112" s="39"/>
      <c r="AB1112" s="39"/>
      <c r="AC1112" s="432"/>
      <c r="AD1112" s="9"/>
      <c r="AE1112" s="39"/>
      <c r="AF1112" s="39"/>
      <c r="AG1112" s="39"/>
      <c r="AH1112" s="39"/>
      <c r="AI1112" s="39"/>
      <c r="AJ1112" s="39"/>
      <c r="AK1112" s="39"/>
      <c r="AL1112" s="39"/>
      <c r="AM1112" s="39"/>
    </row>
    <row r="1113" spans="1:71" outlineLevel="3">
      <c r="A1113" s="11">
        <f>ROW()</f>
        <v>1113</v>
      </c>
      <c r="C1113" s="6" t="s">
        <v>656</v>
      </c>
      <c r="D1113" s="39"/>
      <c r="E1113" s="39"/>
      <c r="F1113" s="39"/>
      <c r="G1113" s="39"/>
      <c r="H1113" s="39"/>
      <c r="I1113" s="39"/>
      <c r="J1113" s="39"/>
      <c r="K1113" s="39"/>
      <c r="L1113" s="39"/>
      <c r="M1113" s="39"/>
      <c r="N1113" s="39"/>
      <c r="O1113" s="39"/>
      <c r="P1113" s="39"/>
      <c r="Q1113" s="39"/>
      <c r="R1113" s="39"/>
      <c r="S1113" s="9"/>
      <c r="T1113" s="39"/>
      <c r="U1113" s="39"/>
      <c r="V1113" s="39"/>
      <c r="W1113" s="39"/>
      <c r="X1113" s="39"/>
      <c r="Y1113" s="9"/>
      <c r="Z1113" s="39"/>
      <c r="AA1113" s="39"/>
      <c r="AB1113" s="39"/>
      <c r="AC1113" s="432"/>
      <c r="AD1113" s="9"/>
      <c r="AE1113" s="39"/>
      <c r="AF1113" s="39"/>
      <c r="AG1113" s="39"/>
      <c r="AH1113" s="39"/>
      <c r="AI1113" s="39"/>
      <c r="AJ1113" s="39"/>
      <c r="AK1113" s="39"/>
      <c r="AL1113" s="39"/>
      <c r="AM1113" s="39"/>
    </row>
    <row r="1114" spans="1:71" outlineLevel="3">
      <c r="A1114" s="11">
        <f>ROW()</f>
        <v>1114</v>
      </c>
      <c r="C1114" s="6" t="s">
        <v>667</v>
      </c>
      <c r="D1114" s="39"/>
      <c r="E1114" s="39"/>
      <c r="F1114" s="39"/>
      <c r="G1114" s="39"/>
      <c r="H1114" s="39"/>
      <c r="I1114" s="39"/>
      <c r="J1114" s="39"/>
      <c r="K1114" s="39"/>
      <c r="L1114" s="39"/>
      <c r="M1114" s="39"/>
      <c r="N1114" s="39"/>
      <c r="O1114" s="39"/>
      <c r="P1114" s="39"/>
      <c r="Q1114" s="39"/>
      <c r="R1114" s="39"/>
      <c r="S1114" s="9"/>
      <c r="T1114" s="39"/>
      <c r="U1114" s="39"/>
      <c r="V1114" s="39"/>
      <c r="W1114" s="39"/>
      <c r="X1114" s="39"/>
      <c r="Y1114" s="9"/>
      <c r="Z1114" s="39"/>
      <c r="AA1114" s="39"/>
      <c r="AB1114" s="39"/>
      <c r="AC1114" s="432"/>
      <c r="AD1114" s="9"/>
      <c r="AE1114" s="39"/>
      <c r="AF1114" s="39"/>
      <c r="AG1114" s="39"/>
      <c r="AH1114" s="39"/>
      <c r="AI1114" s="39"/>
      <c r="AJ1114" s="39"/>
      <c r="AK1114" s="39"/>
      <c r="AL1114" s="39"/>
      <c r="AM1114" s="39"/>
    </row>
    <row r="1115" spans="1:71" outlineLevel="3">
      <c r="A1115" s="11">
        <f>ROW()</f>
        <v>1115</v>
      </c>
      <c r="C1115" s="6" t="s">
        <v>212</v>
      </c>
      <c r="D1115" s="39"/>
      <c r="E1115" s="39"/>
      <c r="F1115" s="39"/>
      <c r="G1115" s="39"/>
      <c r="H1115" s="39"/>
      <c r="I1115" s="39"/>
      <c r="J1115" s="39"/>
      <c r="K1115" s="39"/>
      <c r="L1115" s="39"/>
      <c r="M1115" s="39"/>
      <c r="N1115" s="39"/>
      <c r="O1115" s="39"/>
      <c r="P1115" s="39"/>
      <c r="Q1115" s="39"/>
      <c r="R1115" s="39"/>
      <c r="S1115" s="9">
        <f>(S1040+S1055+S1085)*(S1040+S1055+S1085&lt;0)</f>
        <v>-0.19312703552496632</v>
      </c>
      <c r="T1115" s="39"/>
      <c r="U1115" s="39"/>
      <c r="V1115" s="39"/>
      <c r="W1115" s="39"/>
      <c r="X1115" s="39"/>
      <c r="Y1115" s="9"/>
      <c r="Z1115" s="39"/>
      <c r="AA1115" s="39"/>
      <c r="AB1115" s="39"/>
      <c r="AC1115" s="432"/>
      <c r="AD1115" s="9"/>
      <c r="AE1115" s="39"/>
      <c r="AF1115" s="39"/>
      <c r="AG1115" s="39"/>
      <c r="AH1115" s="13"/>
      <c r="AI1115" s="39"/>
      <c r="AJ1115" s="39"/>
      <c r="AK1115" s="39"/>
      <c r="AL1115" s="39"/>
      <c r="AM1115" s="13"/>
    </row>
    <row r="1116" spans="1:71" outlineLevel="3">
      <c r="A1116" s="11">
        <f>ROW()</f>
        <v>1116</v>
      </c>
      <c r="C1116" s="30" t="s">
        <v>362</v>
      </c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15">
        <f>(S1041+S1056+S1086)*(S1041+S1056+S1086&lt;0)</f>
        <v>0</v>
      </c>
      <c r="T1116" s="90"/>
      <c r="U1116" s="90"/>
      <c r="V1116" s="90"/>
      <c r="W1116" s="90"/>
      <c r="X1116" s="90"/>
      <c r="Y1116" s="15"/>
      <c r="Z1116" s="90"/>
      <c r="AA1116" s="90"/>
      <c r="AB1116" s="90"/>
      <c r="AC1116" s="432"/>
      <c r="AD1116" s="9"/>
      <c r="AE1116" s="90"/>
      <c r="AF1116" s="90"/>
      <c r="AG1116" s="90"/>
      <c r="AH1116" s="909"/>
      <c r="AI1116" s="90"/>
      <c r="AJ1116" s="90"/>
      <c r="AK1116" s="90"/>
      <c r="AL1116" s="90"/>
      <c r="AM1116" s="909"/>
    </row>
    <row r="1117" spans="1:71" outlineLevel="3">
      <c r="A1117" s="11">
        <f>ROW()</f>
        <v>1117</v>
      </c>
      <c r="C1117" s="6" t="s">
        <v>1</v>
      </c>
      <c r="D1117" s="39"/>
      <c r="E1117" s="39"/>
      <c r="F1117" s="39"/>
      <c r="G1117" s="39"/>
      <c r="H1117" s="39"/>
      <c r="I1117" s="39"/>
      <c r="J1117" s="39"/>
      <c r="K1117" s="39"/>
      <c r="L1117" s="39"/>
      <c r="M1117" s="39"/>
      <c r="N1117" s="39"/>
      <c r="O1117" s="39"/>
      <c r="P1117" s="39"/>
      <c r="Q1117" s="39"/>
      <c r="R1117" s="39"/>
      <c r="S1117" s="9">
        <f t="shared" ref="S1117" si="836">SUM(S1104:S1116)</f>
        <v>-0.36153273680966913</v>
      </c>
      <c r="T1117" s="39"/>
      <c r="U1117" s="39"/>
      <c r="V1117" s="39"/>
      <c r="W1117" s="39"/>
      <c r="X1117" s="39"/>
      <c r="Y1117" s="9"/>
      <c r="Z1117" s="39"/>
      <c r="AA1117" s="39"/>
      <c r="AB1117" s="39"/>
      <c r="AC1117" s="512"/>
      <c r="AD1117" s="513"/>
      <c r="AE1117" s="39"/>
      <c r="AF1117" s="39"/>
      <c r="AG1117" s="39"/>
      <c r="AH1117" s="87">
        <f t="shared" ref="AH1117" si="837">SUM(AH1104:AH1116)</f>
        <v>0</v>
      </c>
      <c r="AI1117" s="39"/>
      <c r="AJ1117" s="39"/>
      <c r="AK1117" s="39"/>
      <c r="AL1117" s="39"/>
      <c r="AM1117" s="87">
        <f t="shared" ref="AM1117" si="838">SUM(AM1104:AM1116)</f>
        <v>0</v>
      </c>
    </row>
    <row r="1118" spans="1:71" outlineLevel="2">
      <c r="A1118" s="11">
        <f>ROW()</f>
        <v>1118</v>
      </c>
      <c r="D1118" s="39"/>
      <c r="E1118" s="39"/>
      <c r="F1118" s="39"/>
      <c r="G1118" s="39"/>
      <c r="H1118" s="39"/>
      <c r="I1118" s="39"/>
      <c r="J1118" s="39"/>
      <c r="K1118" s="39"/>
      <c r="L1118" s="39"/>
      <c r="M1118" s="39"/>
      <c r="N1118" s="39"/>
      <c r="O1118" s="39"/>
      <c r="P1118" s="39"/>
      <c r="Q1118" s="39"/>
      <c r="R1118" s="39"/>
      <c r="S1118" s="39"/>
      <c r="T1118" s="39"/>
      <c r="U1118" s="39"/>
      <c r="V1118" s="39"/>
      <c r="W1118" s="39"/>
      <c r="X1118" s="39"/>
      <c r="Y1118" s="39"/>
      <c r="Z1118" s="39"/>
      <c r="AA1118" s="39"/>
      <c r="AB1118" s="39"/>
      <c r="AC1118" s="39"/>
      <c r="AD1118" s="39"/>
      <c r="AE1118" s="39"/>
      <c r="AF1118" s="39"/>
      <c r="AG1118" s="39"/>
      <c r="AH1118" s="39"/>
      <c r="AI1118" s="39"/>
      <c r="AJ1118" s="39"/>
      <c r="AK1118" s="39"/>
      <c r="AL1118" s="39"/>
      <c r="AM1118" s="39"/>
    </row>
    <row r="1119" spans="1:71" s="10" customFormat="1" ht="60" outlineLevel="1">
      <c r="A1119" s="324" t="s">
        <v>148</v>
      </c>
      <c r="B1119" s="347"/>
      <c r="C1119" s="325"/>
      <c r="D1119" s="325"/>
      <c r="E1119" s="910" t="str">
        <f>E$50</f>
        <v>DBP Principled Approach in 2020 [m$ 31/12/2019]</v>
      </c>
      <c r="F1119" s="325"/>
      <c r="G1119" s="325"/>
      <c r="H1119" s="326"/>
      <c r="I1119" s="326"/>
      <c r="J1119" s="326"/>
      <c r="K1119" s="326"/>
      <c r="L1119" s="326"/>
      <c r="M1119" s="326"/>
      <c r="N1119" s="326"/>
      <c r="O1119" s="326"/>
      <c r="P1119" s="326"/>
      <c r="Q1119" s="326"/>
      <c r="R1119" s="326"/>
      <c r="S1119" s="326"/>
      <c r="T1119" s="326"/>
      <c r="U1119" s="326"/>
      <c r="V1119" s="326"/>
      <c r="W1119" s="326"/>
      <c r="X1119" s="326"/>
      <c r="Y1119" s="326"/>
      <c r="Z1119" s="326"/>
      <c r="AA1119" s="326"/>
      <c r="AB1119" s="326"/>
      <c r="AC1119" s="326"/>
      <c r="AD1119" s="326"/>
      <c r="AE1119" s="326"/>
      <c r="AF1119" s="326"/>
      <c r="AG1119" s="326"/>
      <c r="AH1119" s="326"/>
      <c r="AI1119" s="326"/>
      <c r="AJ1119" s="326"/>
      <c r="AK1119" s="326"/>
      <c r="AL1119" s="326"/>
      <c r="AM1119" s="32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</row>
    <row r="1120" spans="1:71" outlineLevel="2">
      <c r="A1120" s="11">
        <f>ROW()</f>
        <v>1120</v>
      </c>
      <c r="B1120" s="343" t="s">
        <v>141</v>
      </c>
      <c r="D1120" s="39"/>
      <c r="E1120" s="39"/>
      <c r="F1120" s="39"/>
      <c r="G1120" s="39"/>
      <c r="H1120" s="39"/>
      <c r="I1120" s="39"/>
      <c r="J1120" s="156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428">
        <f>IF(Asset!AD$157="","",Asset!AD$157-AD$6)</f>
        <v>42</v>
      </c>
      <c r="AE1120" s="39"/>
      <c r="AF1120" s="39"/>
      <c r="AG1120" s="39"/>
      <c r="AH1120" s="39"/>
      <c r="AI1120" s="39"/>
      <c r="AJ1120" s="39"/>
      <c r="AK1120" s="39"/>
      <c r="AL1120" s="39"/>
      <c r="AM1120" s="39"/>
    </row>
    <row r="1121" spans="1:39" outlineLevel="2">
      <c r="A1121" s="11">
        <f>ROW()</f>
        <v>1121</v>
      </c>
      <c r="C1121" s="6" t="s">
        <v>2</v>
      </c>
      <c r="D1121" s="39"/>
      <c r="E1121" s="922">
        <v>58</v>
      </c>
      <c r="F1121" s="39"/>
      <c r="G1121" s="39"/>
      <c r="H1121" s="39"/>
      <c r="I1121" s="9"/>
      <c r="J1121" s="39"/>
      <c r="K1121" s="163"/>
      <c r="L1121" s="163"/>
      <c r="M1121" s="163"/>
      <c r="N1121" s="163"/>
      <c r="O1121" s="163"/>
      <c r="P1121" s="9"/>
      <c r="Q1121" s="162">
        <f>Inputs!$D$64</f>
        <v>70</v>
      </c>
      <c r="R1121" s="163">
        <f t="shared" ref="R1121:AB1128" si="839">MAX(0,Q1121-1)</f>
        <v>69</v>
      </c>
      <c r="S1121" s="163">
        <f t="shared" si="839"/>
        <v>68</v>
      </c>
      <c r="T1121" s="163">
        <f t="shared" si="839"/>
        <v>67</v>
      </c>
      <c r="U1121" s="163">
        <f t="shared" si="839"/>
        <v>66</v>
      </c>
      <c r="V1121" s="163">
        <f t="shared" si="839"/>
        <v>65</v>
      </c>
      <c r="W1121" s="163">
        <f t="shared" si="839"/>
        <v>64</v>
      </c>
      <c r="X1121" s="163">
        <f t="shared" si="839"/>
        <v>63</v>
      </c>
      <c r="Y1121" s="163">
        <f t="shared" si="839"/>
        <v>62</v>
      </c>
      <c r="Z1121" s="163">
        <f t="shared" si="839"/>
        <v>61</v>
      </c>
      <c r="AA1121" s="163">
        <f t="shared" si="839"/>
        <v>60</v>
      </c>
      <c r="AB1121" s="163">
        <f t="shared" si="839"/>
        <v>59</v>
      </c>
      <c r="AC1121" s="911">
        <f>$E1121</f>
        <v>58</v>
      </c>
      <c r="AD1121" s="912">
        <f>IF(AC1121&gt;0,IF(AD$160="",AC1121-1,MIN(AC1121-1,AD$160)),0)</f>
        <v>42</v>
      </c>
      <c r="AE1121" s="163">
        <f t="shared" ref="AE1121:AM1128" si="840">MAX(0,AD1121-1)</f>
        <v>41</v>
      </c>
      <c r="AF1121" s="163">
        <f t="shared" si="840"/>
        <v>40</v>
      </c>
      <c r="AG1121" s="163">
        <f t="shared" si="840"/>
        <v>39</v>
      </c>
      <c r="AH1121" s="163">
        <f t="shared" si="840"/>
        <v>38</v>
      </c>
      <c r="AI1121" s="163">
        <f t="shared" si="840"/>
        <v>37</v>
      </c>
      <c r="AJ1121" s="163">
        <f t="shared" si="840"/>
        <v>36</v>
      </c>
      <c r="AK1121" s="163">
        <f t="shared" si="840"/>
        <v>35</v>
      </c>
      <c r="AL1121" s="163">
        <f t="shared" si="840"/>
        <v>34</v>
      </c>
      <c r="AM1121" s="163">
        <f t="shared" si="840"/>
        <v>33</v>
      </c>
    </row>
    <row r="1122" spans="1:39" outlineLevel="2">
      <c r="A1122" s="11">
        <f>ROW()</f>
        <v>1122</v>
      </c>
      <c r="C1122" s="6" t="s">
        <v>3</v>
      </c>
      <c r="D1122" s="39"/>
      <c r="E1122" s="922">
        <v>18</v>
      </c>
      <c r="F1122" s="39"/>
      <c r="G1122" s="39"/>
      <c r="H1122" s="39"/>
      <c r="I1122" s="9"/>
      <c r="J1122" s="39"/>
      <c r="K1122" s="163"/>
      <c r="L1122" s="163"/>
      <c r="M1122" s="163"/>
      <c r="N1122" s="163"/>
      <c r="O1122" s="163"/>
      <c r="P1122" s="9"/>
      <c r="Q1122" s="162">
        <f>Inputs!$D$65</f>
        <v>30</v>
      </c>
      <c r="R1122" s="163">
        <f t="shared" si="839"/>
        <v>29</v>
      </c>
      <c r="S1122" s="163">
        <f t="shared" si="839"/>
        <v>28</v>
      </c>
      <c r="T1122" s="163">
        <f t="shared" si="839"/>
        <v>27</v>
      </c>
      <c r="U1122" s="163">
        <f t="shared" si="839"/>
        <v>26</v>
      </c>
      <c r="V1122" s="163">
        <f t="shared" si="839"/>
        <v>25</v>
      </c>
      <c r="W1122" s="163">
        <f t="shared" si="839"/>
        <v>24</v>
      </c>
      <c r="X1122" s="163">
        <f t="shared" si="839"/>
        <v>23</v>
      </c>
      <c r="Y1122" s="163">
        <f t="shared" si="839"/>
        <v>22</v>
      </c>
      <c r="Z1122" s="163">
        <f t="shared" si="839"/>
        <v>21</v>
      </c>
      <c r="AA1122" s="163">
        <f t="shared" si="839"/>
        <v>20</v>
      </c>
      <c r="AB1122" s="163">
        <f t="shared" si="839"/>
        <v>19</v>
      </c>
      <c r="AC1122" s="911">
        <f t="shared" ref="AC1122:AC1133" si="841">$E1122</f>
        <v>18</v>
      </c>
      <c r="AD1122" s="912">
        <f>IF(AC1122&gt;0,IF(AD$160="",AC1122-1,MIN(AC1122-1,AD$160)),0)</f>
        <v>17</v>
      </c>
      <c r="AE1122" s="163">
        <f t="shared" si="840"/>
        <v>16</v>
      </c>
      <c r="AF1122" s="163">
        <f t="shared" si="840"/>
        <v>15</v>
      </c>
      <c r="AG1122" s="163">
        <f t="shared" si="840"/>
        <v>14</v>
      </c>
      <c r="AH1122" s="163">
        <f t="shared" si="840"/>
        <v>13</v>
      </c>
      <c r="AI1122" s="163">
        <f t="shared" si="840"/>
        <v>12</v>
      </c>
      <c r="AJ1122" s="163">
        <f t="shared" si="840"/>
        <v>11</v>
      </c>
      <c r="AK1122" s="163">
        <f t="shared" si="840"/>
        <v>10</v>
      </c>
      <c r="AL1122" s="163">
        <f t="shared" si="840"/>
        <v>9</v>
      </c>
      <c r="AM1122" s="163">
        <f t="shared" si="840"/>
        <v>8</v>
      </c>
    </row>
    <row r="1123" spans="1:39" outlineLevel="2">
      <c r="A1123" s="11">
        <f>ROW()</f>
        <v>1123</v>
      </c>
      <c r="C1123" s="6" t="s">
        <v>4</v>
      </c>
      <c r="D1123" s="39"/>
      <c r="E1123" s="922">
        <v>18</v>
      </c>
      <c r="F1123" s="39"/>
      <c r="G1123" s="39"/>
      <c r="H1123" s="39"/>
      <c r="I1123" s="9"/>
      <c r="J1123" s="39"/>
      <c r="K1123" s="163"/>
      <c r="L1123" s="163"/>
      <c r="M1123" s="163"/>
      <c r="N1123" s="163"/>
      <c r="O1123" s="163"/>
      <c r="P1123" s="9"/>
      <c r="Q1123" s="162">
        <f>Inputs!$D$66</f>
        <v>50</v>
      </c>
      <c r="R1123" s="163">
        <f t="shared" si="839"/>
        <v>49</v>
      </c>
      <c r="S1123" s="163">
        <f t="shared" si="839"/>
        <v>48</v>
      </c>
      <c r="T1123" s="163">
        <f t="shared" si="839"/>
        <v>47</v>
      </c>
      <c r="U1123" s="163">
        <f t="shared" si="839"/>
        <v>46</v>
      </c>
      <c r="V1123" s="163">
        <f t="shared" si="839"/>
        <v>45</v>
      </c>
      <c r="W1123" s="163">
        <f t="shared" si="839"/>
        <v>44</v>
      </c>
      <c r="X1123" s="163">
        <f t="shared" si="839"/>
        <v>43</v>
      </c>
      <c r="Y1123" s="163">
        <f t="shared" si="839"/>
        <v>42</v>
      </c>
      <c r="Z1123" s="163">
        <f t="shared" si="839"/>
        <v>41</v>
      </c>
      <c r="AA1123" s="163">
        <f t="shared" si="839"/>
        <v>40</v>
      </c>
      <c r="AB1123" s="163">
        <f t="shared" si="839"/>
        <v>39</v>
      </c>
      <c r="AC1123" s="911">
        <f t="shared" si="841"/>
        <v>18</v>
      </c>
      <c r="AD1123" s="913">
        <f>IF(AD1120="",MAX(0,AC1123-1),Inputs!$D$82-(AC$6-LEFT($A1119,4)))</f>
        <v>17</v>
      </c>
      <c r="AE1123" s="163">
        <f t="shared" si="840"/>
        <v>16</v>
      </c>
      <c r="AF1123" s="163">
        <f t="shared" si="840"/>
        <v>15</v>
      </c>
      <c r="AG1123" s="163">
        <f t="shared" si="840"/>
        <v>14</v>
      </c>
      <c r="AH1123" s="163">
        <f t="shared" si="840"/>
        <v>13</v>
      </c>
      <c r="AI1123" s="163">
        <f t="shared" si="840"/>
        <v>12</v>
      </c>
      <c r="AJ1123" s="163">
        <f t="shared" si="840"/>
        <v>11</v>
      </c>
      <c r="AK1123" s="163">
        <f t="shared" si="840"/>
        <v>10</v>
      </c>
      <c r="AL1123" s="163">
        <f t="shared" si="840"/>
        <v>9</v>
      </c>
      <c r="AM1123" s="163">
        <f t="shared" si="840"/>
        <v>8</v>
      </c>
    </row>
    <row r="1124" spans="1:39" outlineLevel="2">
      <c r="A1124" s="11">
        <f>ROW()</f>
        <v>1124</v>
      </c>
      <c r="C1124" s="6" t="s">
        <v>5</v>
      </c>
      <c r="D1124" s="39"/>
      <c r="E1124" s="922">
        <v>0</v>
      </c>
      <c r="F1124" s="39"/>
      <c r="G1124" s="39"/>
      <c r="H1124" s="39"/>
      <c r="I1124" s="9"/>
      <c r="J1124" s="39"/>
      <c r="K1124" s="163"/>
      <c r="L1124" s="163"/>
      <c r="M1124" s="163"/>
      <c r="N1124" s="163"/>
      <c r="O1124" s="163"/>
      <c r="P1124" s="9"/>
      <c r="Q1124" s="162">
        <f>Inputs!$D$67</f>
        <v>30</v>
      </c>
      <c r="R1124" s="163">
        <f t="shared" si="839"/>
        <v>29</v>
      </c>
      <c r="S1124" s="163">
        <f t="shared" si="839"/>
        <v>28</v>
      </c>
      <c r="T1124" s="163">
        <f t="shared" si="839"/>
        <v>27</v>
      </c>
      <c r="U1124" s="163">
        <f t="shared" si="839"/>
        <v>26</v>
      </c>
      <c r="V1124" s="163">
        <f t="shared" si="839"/>
        <v>25</v>
      </c>
      <c r="W1124" s="163">
        <f t="shared" si="839"/>
        <v>24</v>
      </c>
      <c r="X1124" s="163">
        <f t="shared" si="839"/>
        <v>23</v>
      </c>
      <c r="Y1124" s="163">
        <f t="shared" si="839"/>
        <v>22</v>
      </c>
      <c r="Z1124" s="163">
        <f t="shared" si="839"/>
        <v>21</v>
      </c>
      <c r="AA1124" s="163">
        <f t="shared" si="839"/>
        <v>20</v>
      </c>
      <c r="AB1124" s="163">
        <f t="shared" si="839"/>
        <v>19</v>
      </c>
      <c r="AC1124" s="911">
        <f t="shared" si="841"/>
        <v>0</v>
      </c>
      <c r="AD1124" s="912">
        <f>IF(AC1124&gt;0,IF(AD$160="",AC1124-1,MIN(AC1124-1,AD$160)),0)</f>
        <v>0</v>
      </c>
      <c r="AE1124" s="163">
        <f t="shared" si="840"/>
        <v>0</v>
      </c>
      <c r="AF1124" s="163">
        <f t="shared" si="840"/>
        <v>0</v>
      </c>
      <c r="AG1124" s="163">
        <f t="shared" si="840"/>
        <v>0</v>
      </c>
      <c r="AH1124" s="163">
        <f t="shared" si="840"/>
        <v>0</v>
      </c>
      <c r="AI1124" s="163">
        <f t="shared" si="840"/>
        <v>0</v>
      </c>
      <c r="AJ1124" s="163">
        <f t="shared" si="840"/>
        <v>0</v>
      </c>
      <c r="AK1124" s="163">
        <f t="shared" si="840"/>
        <v>0</v>
      </c>
      <c r="AL1124" s="163">
        <f t="shared" si="840"/>
        <v>0</v>
      </c>
      <c r="AM1124" s="163">
        <f t="shared" si="840"/>
        <v>0</v>
      </c>
    </row>
    <row r="1125" spans="1:39" outlineLevel="2">
      <c r="A1125" s="11">
        <f>ROW()</f>
        <v>1125</v>
      </c>
      <c r="C1125" s="6" t="s">
        <v>473</v>
      </c>
      <c r="D1125" s="39"/>
      <c r="E1125" s="922">
        <v>0</v>
      </c>
      <c r="F1125" s="39"/>
      <c r="G1125" s="39"/>
      <c r="H1125" s="39"/>
      <c r="I1125" s="9"/>
      <c r="J1125" s="39"/>
      <c r="K1125" s="163"/>
      <c r="L1125" s="163"/>
      <c r="M1125" s="163"/>
      <c r="N1125" s="163"/>
      <c r="O1125" s="163"/>
      <c r="P1125" s="9"/>
      <c r="Q1125" s="162">
        <f>Inputs!$D$68</f>
        <v>0</v>
      </c>
      <c r="R1125" s="163">
        <f>MAX(0,Q1125-1)</f>
        <v>0</v>
      </c>
      <c r="S1125" s="163">
        <f t="shared" si="839"/>
        <v>0</v>
      </c>
      <c r="T1125" s="163">
        <f t="shared" si="839"/>
        <v>0</v>
      </c>
      <c r="U1125" s="163">
        <f t="shared" si="839"/>
        <v>0</v>
      </c>
      <c r="V1125" s="163">
        <f t="shared" si="839"/>
        <v>0</v>
      </c>
      <c r="W1125" s="163">
        <f t="shared" si="839"/>
        <v>0</v>
      </c>
      <c r="X1125" s="163">
        <f t="shared" si="839"/>
        <v>0</v>
      </c>
      <c r="Y1125" s="163">
        <f t="shared" si="839"/>
        <v>0</v>
      </c>
      <c r="Z1125" s="163">
        <f t="shared" si="839"/>
        <v>0</v>
      </c>
      <c r="AA1125" s="163">
        <f t="shared" si="839"/>
        <v>0</v>
      </c>
      <c r="AB1125" s="163">
        <f t="shared" si="839"/>
        <v>0</v>
      </c>
      <c r="AC1125" s="911">
        <f t="shared" si="841"/>
        <v>0</v>
      </c>
      <c r="AD1125" s="163">
        <f t="shared" ref="AD1125:AD1127" si="842">MAX(0,AC1125-1)</f>
        <v>0</v>
      </c>
      <c r="AE1125" s="163">
        <f t="shared" si="840"/>
        <v>0</v>
      </c>
      <c r="AF1125" s="163">
        <f t="shared" si="840"/>
        <v>0</v>
      </c>
      <c r="AG1125" s="163">
        <f t="shared" si="840"/>
        <v>0</v>
      </c>
      <c r="AH1125" s="163">
        <f t="shared" si="840"/>
        <v>0</v>
      </c>
      <c r="AI1125" s="163">
        <f t="shared" si="840"/>
        <v>0</v>
      </c>
      <c r="AJ1125" s="163">
        <f t="shared" si="840"/>
        <v>0</v>
      </c>
      <c r="AK1125" s="163">
        <f t="shared" si="840"/>
        <v>0</v>
      </c>
      <c r="AL1125" s="163">
        <f t="shared" si="840"/>
        <v>0</v>
      </c>
      <c r="AM1125" s="163">
        <f t="shared" si="840"/>
        <v>0</v>
      </c>
    </row>
    <row r="1126" spans="1:39" outlineLevel="2">
      <c r="A1126" s="11">
        <f>ROW()</f>
        <v>1126</v>
      </c>
      <c r="C1126" s="6" t="s">
        <v>474</v>
      </c>
      <c r="D1126" s="39"/>
      <c r="E1126" s="922">
        <v>3</v>
      </c>
      <c r="F1126" s="39"/>
      <c r="G1126" s="39"/>
      <c r="H1126" s="39"/>
      <c r="I1126" s="9"/>
      <c r="J1126" s="39"/>
      <c r="K1126" s="163"/>
      <c r="L1126" s="163"/>
      <c r="M1126" s="163"/>
      <c r="N1126" s="163"/>
      <c r="O1126" s="163"/>
      <c r="P1126" s="9"/>
      <c r="Q1126" s="162">
        <f>Inputs!$D$69</f>
        <v>0</v>
      </c>
      <c r="R1126" s="163">
        <f t="shared" ref="R1126:R1128" si="843">MAX(0,Q1126-1)</f>
        <v>0</v>
      </c>
      <c r="S1126" s="163">
        <f t="shared" si="839"/>
        <v>0</v>
      </c>
      <c r="T1126" s="163">
        <f t="shared" si="839"/>
        <v>0</v>
      </c>
      <c r="U1126" s="163">
        <f t="shared" si="839"/>
        <v>0</v>
      </c>
      <c r="V1126" s="163">
        <f t="shared" si="839"/>
        <v>0</v>
      </c>
      <c r="W1126" s="163">
        <f t="shared" si="839"/>
        <v>0</v>
      </c>
      <c r="X1126" s="163">
        <f t="shared" si="839"/>
        <v>0</v>
      </c>
      <c r="Y1126" s="163">
        <f t="shared" si="839"/>
        <v>0</v>
      </c>
      <c r="Z1126" s="163">
        <f t="shared" si="839"/>
        <v>0</v>
      </c>
      <c r="AA1126" s="163">
        <f t="shared" si="839"/>
        <v>0</v>
      </c>
      <c r="AB1126" s="163">
        <f t="shared" si="839"/>
        <v>0</v>
      </c>
      <c r="AC1126" s="911">
        <f t="shared" si="841"/>
        <v>3</v>
      </c>
      <c r="AD1126" s="163">
        <f t="shared" si="842"/>
        <v>2</v>
      </c>
      <c r="AE1126" s="163">
        <f t="shared" si="840"/>
        <v>1</v>
      </c>
      <c r="AF1126" s="163">
        <f t="shared" si="840"/>
        <v>0</v>
      </c>
      <c r="AG1126" s="163">
        <f t="shared" si="840"/>
        <v>0</v>
      </c>
      <c r="AH1126" s="163">
        <f t="shared" si="840"/>
        <v>0</v>
      </c>
      <c r="AI1126" s="163">
        <f t="shared" si="840"/>
        <v>0</v>
      </c>
      <c r="AJ1126" s="163">
        <f t="shared" si="840"/>
        <v>0</v>
      </c>
      <c r="AK1126" s="163">
        <f t="shared" si="840"/>
        <v>0</v>
      </c>
      <c r="AL1126" s="163">
        <f t="shared" si="840"/>
        <v>0</v>
      </c>
      <c r="AM1126" s="163">
        <f t="shared" si="840"/>
        <v>0</v>
      </c>
    </row>
    <row r="1127" spans="1:39" outlineLevel="2">
      <c r="A1127" s="11">
        <f>ROW()</f>
        <v>1127</v>
      </c>
      <c r="C1127" s="6" t="s">
        <v>477</v>
      </c>
      <c r="D1127" s="39"/>
      <c r="E1127" s="922">
        <v>0</v>
      </c>
      <c r="F1127" s="39"/>
      <c r="G1127" s="39"/>
      <c r="H1127" s="39"/>
      <c r="I1127" s="9"/>
      <c r="J1127" s="39"/>
      <c r="K1127" s="163"/>
      <c r="L1127" s="163"/>
      <c r="M1127" s="163"/>
      <c r="N1127" s="163"/>
      <c r="O1127" s="163"/>
      <c r="P1127" s="9"/>
      <c r="Q1127" s="162">
        <f>Inputs!$D$70</f>
        <v>0</v>
      </c>
      <c r="R1127" s="163">
        <f t="shared" si="843"/>
        <v>0</v>
      </c>
      <c r="S1127" s="163">
        <f t="shared" si="839"/>
        <v>0</v>
      </c>
      <c r="T1127" s="163">
        <f t="shared" si="839"/>
        <v>0</v>
      </c>
      <c r="U1127" s="163">
        <f t="shared" si="839"/>
        <v>0</v>
      </c>
      <c r="V1127" s="163">
        <f t="shared" si="839"/>
        <v>0</v>
      </c>
      <c r="W1127" s="163">
        <f t="shared" si="839"/>
        <v>0</v>
      </c>
      <c r="X1127" s="163">
        <f t="shared" si="839"/>
        <v>0</v>
      </c>
      <c r="Y1127" s="163">
        <f t="shared" si="839"/>
        <v>0</v>
      </c>
      <c r="Z1127" s="163">
        <f t="shared" si="839"/>
        <v>0</v>
      </c>
      <c r="AA1127" s="163">
        <f t="shared" si="839"/>
        <v>0</v>
      </c>
      <c r="AB1127" s="163">
        <f t="shared" si="839"/>
        <v>0</v>
      </c>
      <c r="AC1127" s="911">
        <f t="shared" si="841"/>
        <v>0</v>
      </c>
      <c r="AD1127" s="163">
        <f t="shared" si="842"/>
        <v>0</v>
      </c>
      <c r="AE1127" s="163">
        <f t="shared" si="840"/>
        <v>0</v>
      </c>
      <c r="AF1127" s="163">
        <f t="shared" si="840"/>
        <v>0</v>
      </c>
      <c r="AG1127" s="163">
        <f t="shared" si="840"/>
        <v>0</v>
      </c>
      <c r="AH1127" s="163">
        <f t="shared" si="840"/>
        <v>0</v>
      </c>
      <c r="AI1127" s="163">
        <f t="shared" si="840"/>
        <v>0</v>
      </c>
      <c r="AJ1127" s="163">
        <f t="shared" si="840"/>
        <v>0</v>
      </c>
      <c r="AK1127" s="163">
        <f t="shared" si="840"/>
        <v>0</v>
      </c>
      <c r="AL1127" s="163">
        <f t="shared" si="840"/>
        <v>0</v>
      </c>
      <c r="AM1127" s="163">
        <f t="shared" si="840"/>
        <v>0</v>
      </c>
    </row>
    <row r="1128" spans="1:39" outlineLevel="2">
      <c r="A1128" s="11">
        <f>ROW()</f>
        <v>1128</v>
      </c>
      <c r="C1128" s="6" t="s">
        <v>511</v>
      </c>
      <c r="D1128" s="39"/>
      <c r="E1128" s="922">
        <v>18</v>
      </c>
      <c r="F1128" s="39"/>
      <c r="G1128" s="39"/>
      <c r="H1128" s="39"/>
      <c r="I1128" s="9"/>
      <c r="J1128" s="39"/>
      <c r="K1128" s="163"/>
      <c r="L1128" s="163"/>
      <c r="M1128" s="163"/>
      <c r="N1128" s="163"/>
      <c r="O1128" s="163"/>
      <c r="P1128" s="9"/>
      <c r="Q1128" s="162">
        <f>Inputs!$D$71</f>
        <v>30</v>
      </c>
      <c r="R1128" s="163">
        <f t="shared" si="843"/>
        <v>29</v>
      </c>
      <c r="S1128" s="163">
        <f t="shared" si="839"/>
        <v>28</v>
      </c>
      <c r="T1128" s="163">
        <f t="shared" si="839"/>
        <v>27</v>
      </c>
      <c r="U1128" s="163">
        <f t="shared" si="839"/>
        <v>26</v>
      </c>
      <c r="V1128" s="163">
        <f t="shared" si="839"/>
        <v>25</v>
      </c>
      <c r="W1128" s="163">
        <f t="shared" si="839"/>
        <v>24</v>
      </c>
      <c r="X1128" s="163">
        <f t="shared" si="839"/>
        <v>23</v>
      </c>
      <c r="Y1128" s="163">
        <f t="shared" si="839"/>
        <v>22</v>
      </c>
      <c r="Z1128" s="163">
        <f t="shared" si="839"/>
        <v>21</v>
      </c>
      <c r="AA1128" s="163">
        <f t="shared" si="839"/>
        <v>20</v>
      </c>
      <c r="AB1128" s="163">
        <f t="shared" si="839"/>
        <v>19</v>
      </c>
      <c r="AC1128" s="911">
        <f t="shared" si="841"/>
        <v>18</v>
      </c>
      <c r="AD1128" s="914">
        <f>Inputs!$D$87-(Inputs!$G$71-AC1128+1)</f>
        <v>37</v>
      </c>
      <c r="AE1128" s="163">
        <f t="shared" si="840"/>
        <v>36</v>
      </c>
      <c r="AF1128" s="163">
        <f t="shared" si="840"/>
        <v>35</v>
      </c>
      <c r="AG1128" s="163">
        <f t="shared" si="840"/>
        <v>34</v>
      </c>
      <c r="AH1128" s="163">
        <f t="shared" si="840"/>
        <v>33</v>
      </c>
      <c r="AI1128" s="163">
        <f t="shared" si="840"/>
        <v>32</v>
      </c>
      <c r="AJ1128" s="163">
        <f t="shared" si="840"/>
        <v>31</v>
      </c>
      <c r="AK1128" s="163">
        <f t="shared" si="840"/>
        <v>30</v>
      </c>
      <c r="AL1128" s="163">
        <f t="shared" si="840"/>
        <v>29</v>
      </c>
      <c r="AM1128" s="163">
        <f t="shared" si="840"/>
        <v>28</v>
      </c>
    </row>
    <row r="1129" spans="1:39" outlineLevel="2">
      <c r="A1129" s="11">
        <f>ROW()</f>
        <v>1129</v>
      </c>
      <c r="C1129" s="6" t="s">
        <v>655</v>
      </c>
      <c r="D1129" s="39"/>
      <c r="E1129" s="922"/>
      <c r="F1129" s="39"/>
      <c r="G1129" s="39"/>
      <c r="H1129" s="39"/>
      <c r="I1129" s="9"/>
      <c r="J1129" s="39"/>
      <c r="K1129" s="163"/>
      <c r="L1129" s="163"/>
      <c r="M1129" s="163"/>
      <c r="N1129" s="163"/>
      <c r="O1129" s="163"/>
      <c r="P1129" s="9"/>
      <c r="Q1129" s="162"/>
      <c r="R1129" s="163"/>
      <c r="S1129" s="163"/>
      <c r="T1129" s="163"/>
      <c r="U1129" s="163"/>
      <c r="V1129" s="163"/>
      <c r="W1129" s="163"/>
      <c r="X1129" s="163"/>
      <c r="Y1129" s="163"/>
      <c r="Z1129" s="163"/>
      <c r="AA1129" s="163"/>
      <c r="AB1129" s="163"/>
      <c r="AC1129" s="911"/>
      <c r="AD1129" s="163"/>
      <c r="AE1129" s="163"/>
      <c r="AF1129" s="163"/>
      <c r="AG1129" s="163"/>
      <c r="AH1129" s="163"/>
      <c r="AI1129" s="915">
        <f>Inputs!$D$88</f>
        <v>5</v>
      </c>
      <c r="AJ1129" s="163">
        <f t="shared" ref="AJ1129" si="844">MAX(0,AI1129-1)</f>
        <v>4</v>
      </c>
      <c r="AK1129" s="163">
        <f t="shared" ref="AK1129" si="845">MAX(0,AJ1129-1)</f>
        <v>3</v>
      </c>
      <c r="AL1129" s="163">
        <f t="shared" ref="AL1129" si="846">MAX(0,AK1129-1)</f>
        <v>2</v>
      </c>
      <c r="AM1129" s="163">
        <f t="shared" ref="AM1129" si="847">MAX(0,AL1129-1)</f>
        <v>1</v>
      </c>
    </row>
    <row r="1130" spans="1:39" outlineLevel="2">
      <c r="A1130" s="11">
        <f>ROW()</f>
        <v>1130</v>
      </c>
      <c r="C1130" s="6" t="s">
        <v>656</v>
      </c>
      <c r="D1130" s="39"/>
      <c r="E1130" s="922"/>
      <c r="F1130" s="39"/>
      <c r="G1130" s="39"/>
      <c r="H1130" s="39"/>
      <c r="I1130" s="9"/>
      <c r="J1130" s="39"/>
      <c r="K1130" s="163"/>
      <c r="L1130" s="163"/>
      <c r="M1130" s="163"/>
      <c r="N1130" s="163"/>
      <c r="O1130" s="163"/>
      <c r="P1130" s="9"/>
      <c r="Q1130" s="162"/>
      <c r="R1130" s="163"/>
      <c r="S1130" s="163"/>
      <c r="T1130" s="163"/>
      <c r="U1130" s="163"/>
      <c r="V1130" s="163"/>
      <c r="W1130" s="163"/>
      <c r="X1130" s="163"/>
      <c r="Y1130" s="163"/>
      <c r="Z1130" s="163"/>
      <c r="AA1130" s="163"/>
      <c r="AB1130" s="163"/>
      <c r="AC1130" s="911"/>
      <c r="AD1130" s="163"/>
      <c r="AE1130" s="163"/>
      <c r="AF1130" s="163"/>
      <c r="AG1130" s="163"/>
      <c r="AH1130" s="163"/>
      <c r="AI1130" s="163"/>
      <c r="AJ1130" s="163"/>
      <c r="AK1130" s="163"/>
      <c r="AL1130" s="163"/>
      <c r="AM1130" s="163"/>
    </row>
    <row r="1131" spans="1:39" outlineLevel="2">
      <c r="A1131" s="11">
        <f>ROW()</f>
        <v>1131</v>
      </c>
      <c r="C1131" s="6" t="s">
        <v>667</v>
      </c>
      <c r="D1131" s="39"/>
      <c r="E1131" s="922"/>
      <c r="F1131" s="39"/>
      <c r="G1131" s="39"/>
      <c r="H1131" s="39"/>
      <c r="I1131" s="9"/>
      <c r="J1131" s="39"/>
      <c r="K1131" s="163"/>
      <c r="L1131" s="163"/>
      <c r="M1131" s="163"/>
      <c r="N1131" s="163"/>
      <c r="O1131" s="163"/>
      <c r="P1131" s="9"/>
      <c r="Q1131" s="162"/>
      <c r="R1131" s="163"/>
      <c r="S1131" s="163"/>
      <c r="T1131" s="163"/>
      <c r="U1131" s="163"/>
      <c r="V1131" s="163"/>
      <c r="W1131" s="163"/>
      <c r="X1131" s="163"/>
      <c r="Y1131" s="163"/>
      <c r="Z1131" s="163"/>
      <c r="AA1131" s="163"/>
      <c r="AB1131" s="163"/>
      <c r="AC1131" s="911"/>
      <c r="AD1131" s="163"/>
      <c r="AE1131" s="163"/>
      <c r="AF1131" s="163"/>
      <c r="AG1131" s="163"/>
      <c r="AH1131" s="163"/>
      <c r="AI1131" s="163"/>
      <c r="AJ1131" s="163"/>
      <c r="AK1131" s="163"/>
      <c r="AL1131" s="163"/>
      <c r="AM1131" s="163"/>
    </row>
    <row r="1132" spans="1:39" outlineLevel="2">
      <c r="A1132" s="11">
        <f>ROW()</f>
        <v>1132</v>
      </c>
      <c r="C1132" s="6" t="s">
        <v>212</v>
      </c>
      <c r="D1132" s="39"/>
      <c r="E1132" s="922">
        <v>0</v>
      </c>
      <c r="F1132" s="39"/>
      <c r="G1132" s="39"/>
      <c r="H1132" s="39"/>
      <c r="I1132" s="13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04">
        <f t="shared" si="841"/>
        <v>0</v>
      </c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</row>
    <row r="1133" spans="1:39" outlineLevel="2">
      <c r="A1133" s="11">
        <f>ROW()</f>
        <v>1133</v>
      </c>
      <c r="C1133" s="30" t="s">
        <v>362</v>
      </c>
      <c r="D1133" s="90"/>
      <c r="E1133" s="923">
        <v>50.598995281445561</v>
      </c>
      <c r="F1133" s="90"/>
      <c r="G1133" s="90"/>
      <c r="H1133" s="90"/>
      <c r="I1133" s="15"/>
      <c r="J1133" s="90"/>
      <c r="K1133" s="15"/>
      <c r="L1133" s="15"/>
      <c r="M1133" s="15"/>
      <c r="N1133" s="15"/>
      <c r="O1133" s="15"/>
      <c r="P1133" s="15"/>
      <c r="Q1133" s="166">
        <f>Inputs!$D$76</f>
        <v>62.598995281445561</v>
      </c>
      <c r="R1133" s="90">
        <f t="shared" ref="R1133:AB1133" si="848">MAX(0,Q1133-1)</f>
        <v>61.598995281445561</v>
      </c>
      <c r="S1133" s="90">
        <f t="shared" si="848"/>
        <v>60.598995281445561</v>
      </c>
      <c r="T1133" s="90">
        <f t="shared" si="848"/>
        <v>59.598995281445561</v>
      </c>
      <c r="U1133" s="90">
        <f t="shared" si="848"/>
        <v>58.598995281445561</v>
      </c>
      <c r="V1133" s="90">
        <f t="shared" si="848"/>
        <v>57.598995281445561</v>
      </c>
      <c r="W1133" s="90">
        <f t="shared" si="848"/>
        <v>56.598995281445561</v>
      </c>
      <c r="X1133" s="90">
        <f t="shared" si="848"/>
        <v>55.598995281445561</v>
      </c>
      <c r="Y1133" s="90">
        <f t="shared" si="848"/>
        <v>54.598995281445561</v>
      </c>
      <c r="Z1133" s="90">
        <f t="shared" si="848"/>
        <v>53.598995281445561</v>
      </c>
      <c r="AA1133" s="90">
        <f t="shared" si="848"/>
        <v>52.598995281445561</v>
      </c>
      <c r="AB1133" s="90">
        <f t="shared" si="848"/>
        <v>51.598995281445561</v>
      </c>
      <c r="AC1133" s="916">
        <f t="shared" si="841"/>
        <v>50.598995281445561</v>
      </c>
      <c r="AD1133" s="917">
        <f>IF(AC1133&gt;0,IF(AD$160="",AC1133-1,MIN(AC1133-1,AD$160)),0)</f>
        <v>42</v>
      </c>
      <c r="AE1133" s="90">
        <f t="shared" ref="AE1133:AM1133" si="849">MAX(0,AD1133-1)</f>
        <v>41</v>
      </c>
      <c r="AF1133" s="90">
        <f t="shared" si="849"/>
        <v>40</v>
      </c>
      <c r="AG1133" s="90">
        <f t="shared" si="849"/>
        <v>39</v>
      </c>
      <c r="AH1133" s="90">
        <f t="shared" si="849"/>
        <v>38</v>
      </c>
      <c r="AI1133" s="90">
        <f t="shared" si="849"/>
        <v>37</v>
      </c>
      <c r="AJ1133" s="90">
        <f t="shared" si="849"/>
        <v>36</v>
      </c>
      <c r="AK1133" s="90">
        <f t="shared" si="849"/>
        <v>35</v>
      </c>
      <c r="AL1133" s="90">
        <f t="shared" si="849"/>
        <v>34</v>
      </c>
      <c r="AM1133" s="90">
        <f t="shared" si="849"/>
        <v>33</v>
      </c>
    </row>
    <row r="1134" spans="1:39" outlineLevel="2">
      <c r="A1134" s="11">
        <f>ROW()</f>
        <v>1134</v>
      </c>
      <c r="D1134" s="39"/>
      <c r="E1134" s="39"/>
      <c r="F1134" s="39"/>
      <c r="G1134" s="39"/>
      <c r="H1134" s="3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</row>
    <row r="1135" spans="1:39" outlineLevel="2">
      <c r="A1135" s="11">
        <f>ROW()</f>
        <v>1135</v>
      </c>
      <c r="B1135" s="343" t="s">
        <v>68</v>
      </c>
      <c r="D1135" s="39"/>
      <c r="E1135" s="39"/>
      <c r="F1135" s="39"/>
      <c r="G1135" s="39"/>
      <c r="H1135" s="39"/>
      <c r="I1135" s="39"/>
      <c r="J1135" s="39"/>
      <c r="K1135" s="39"/>
      <c r="L1135" s="39"/>
      <c r="M1135" s="39"/>
      <c r="N1135" s="39"/>
      <c r="O1135" s="39"/>
      <c r="P1135" s="39"/>
      <c r="Q1135" s="39"/>
      <c r="R1135" s="39"/>
      <c r="S1135" s="39"/>
      <c r="T1135" s="39"/>
      <c r="U1135" s="39"/>
      <c r="V1135" s="39"/>
      <c r="W1135" s="39"/>
      <c r="X1135" s="39"/>
      <c r="Y1135" s="39"/>
      <c r="Z1135" s="39"/>
      <c r="AA1135" s="39"/>
      <c r="AB1135" s="39"/>
      <c r="AC1135" s="39"/>
      <c r="AD1135" s="39"/>
      <c r="AE1135" s="39"/>
      <c r="AF1135" s="39"/>
      <c r="AG1135" s="39"/>
      <c r="AH1135" s="39"/>
      <c r="AI1135" s="39"/>
      <c r="AJ1135" s="39"/>
      <c r="AK1135" s="39"/>
      <c r="AL1135" s="39"/>
      <c r="AM1135" s="39"/>
    </row>
    <row r="1136" spans="1:39" outlineLevel="2">
      <c r="A1136" s="11">
        <f>ROW()</f>
        <v>1136</v>
      </c>
      <c r="C1136" s="6" t="s">
        <v>2</v>
      </c>
      <c r="D1136" s="39"/>
      <c r="E1136" s="922">
        <v>0</v>
      </c>
      <c r="F1136" s="39"/>
      <c r="G1136" s="39"/>
      <c r="H1136" s="39"/>
      <c r="I1136" s="39"/>
      <c r="J1136" s="39"/>
      <c r="K1136" s="39"/>
      <c r="L1136" s="39"/>
      <c r="M1136" s="39"/>
      <c r="N1136" s="39"/>
      <c r="O1136" s="39"/>
      <c r="P1136" s="9">
        <f t="shared" ref="P1136:AB1143" si="850">O1196</f>
        <v>0</v>
      </c>
      <c r="Q1136" s="9">
        <f t="shared" si="850"/>
        <v>1.7942983904718868</v>
      </c>
      <c r="R1136" s="9">
        <f t="shared" si="850"/>
        <v>-4.4178544097466403</v>
      </c>
      <c r="S1136" s="9">
        <f t="shared" si="850"/>
        <v>-10.630007209965168</v>
      </c>
      <c r="T1136" s="9">
        <f t="shared" si="850"/>
        <v>0</v>
      </c>
      <c r="U1136" s="9">
        <f t="shared" si="850"/>
        <v>0</v>
      </c>
      <c r="V1136" s="9">
        <f t="shared" si="850"/>
        <v>0</v>
      </c>
      <c r="W1136" s="9">
        <f t="shared" si="850"/>
        <v>0</v>
      </c>
      <c r="X1136" s="9">
        <f t="shared" si="850"/>
        <v>0</v>
      </c>
      <c r="Y1136" s="9">
        <f t="shared" si="850"/>
        <v>0</v>
      </c>
      <c r="Z1136" s="9">
        <f t="shared" si="850"/>
        <v>0</v>
      </c>
      <c r="AA1136" s="9">
        <f t="shared" si="850"/>
        <v>0</v>
      </c>
      <c r="AB1136" s="9">
        <f t="shared" si="850"/>
        <v>0</v>
      </c>
      <c r="AC1136" s="526">
        <f t="shared" ref="AC1136:AC1148" si="851">$E1136*$E$51</f>
        <v>0</v>
      </c>
      <c r="AD1136" s="9">
        <f t="shared" ref="AD1136:AM1141" si="852">AC1196</f>
        <v>0</v>
      </c>
      <c r="AE1136" s="9">
        <f t="shared" si="852"/>
        <v>0</v>
      </c>
      <c r="AF1136" s="9">
        <f t="shared" si="852"/>
        <v>0</v>
      </c>
      <c r="AG1136" s="9">
        <f t="shared" si="852"/>
        <v>0</v>
      </c>
      <c r="AH1136" s="9">
        <f t="shared" si="852"/>
        <v>0</v>
      </c>
      <c r="AI1136" s="9">
        <f t="shared" si="852"/>
        <v>0</v>
      </c>
      <c r="AJ1136" s="9">
        <f t="shared" si="852"/>
        <v>0</v>
      </c>
      <c r="AK1136" s="9">
        <f t="shared" si="852"/>
        <v>0</v>
      </c>
      <c r="AL1136" s="9">
        <f t="shared" si="852"/>
        <v>0</v>
      </c>
      <c r="AM1136" s="9">
        <f t="shared" si="852"/>
        <v>0</v>
      </c>
    </row>
    <row r="1137" spans="1:39" outlineLevel="2">
      <c r="A1137" s="11">
        <f>ROW()</f>
        <v>1137</v>
      </c>
      <c r="C1137" s="6" t="s">
        <v>3</v>
      </c>
      <c r="D1137" s="39"/>
      <c r="E1137" s="922">
        <v>0</v>
      </c>
      <c r="F1137" s="39"/>
      <c r="G1137" s="39"/>
      <c r="H1137" s="39"/>
      <c r="I1137" s="39"/>
      <c r="J1137" s="39"/>
      <c r="K1137" s="39"/>
      <c r="L1137" s="39"/>
      <c r="M1137" s="39"/>
      <c r="N1137" s="39"/>
      <c r="O1137" s="39"/>
      <c r="P1137" s="9">
        <f t="shared" si="850"/>
        <v>0</v>
      </c>
      <c r="Q1137" s="9">
        <f t="shared" si="850"/>
        <v>0.21242338559021851</v>
      </c>
      <c r="R1137" s="9">
        <f t="shared" si="850"/>
        <v>-6.4759724819982365</v>
      </c>
      <c r="S1137" s="9">
        <f t="shared" si="850"/>
        <v>-13.164368349586692</v>
      </c>
      <c r="T1137" s="9">
        <f t="shared" si="850"/>
        <v>0</v>
      </c>
      <c r="U1137" s="9">
        <f t="shared" si="850"/>
        <v>0</v>
      </c>
      <c r="V1137" s="9">
        <f t="shared" si="850"/>
        <v>0</v>
      </c>
      <c r="W1137" s="9">
        <f t="shared" si="850"/>
        <v>0</v>
      </c>
      <c r="X1137" s="9">
        <f t="shared" si="850"/>
        <v>0</v>
      </c>
      <c r="Y1137" s="9">
        <f t="shared" si="850"/>
        <v>0</v>
      </c>
      <c r="Z1137" s="9">
        <f t="shared" si="850"/>
        <v>0</v>
      </c>
      <c r="AA1137" s="9">
        <f t="shared" si="850"/>
        <v>0</v>
      </c>
      <c r="AB1137" s="9">
        <f t="shared" si="850"/>
        <v>0</v>
      </c>
      <c r="AC1137" s="526">
        <f t="shared" si="851"/>
        <v>0</v>
      </c>
      <c r="AD1137" s="9">
        <f t="shared" si="852"/>
        <v>0</v>
      </c>
      <c r="AE1137" s="9">
        <f t="shared" si="852"/>
        <v>0</v>
      </c>
      <c r="AF1137" s="9">
        <f t="shared" si="852"/>
        <v>0</v>
      </c>
      <c r="AG1137" s="9">
        <f t="shared" si="852"/>
        <v>0</v>
      </c>
      <c r="AH1137" s="9">
        <f t="shared" si="852"/>
        <v>0</v>
      </c>
      <c r="AI1137" s="9">
        <f t="shared" si="852"/>
        <v>0</v>
      </c>
      <c r="AJ1137" s="9">
        <f t="shared" si="852"/>
        <v>0</v>
      </c>
      <c r="AK1137" s="9">
        <f t="shared" si="852"/>
        <v>0</v>
      </c>
      <c r="AL1137" s="9">
        <f t="shared" si="852"/>
        <v>0</v>
      </c>
      <c r="AM1137" s="9">
        <f t="shared" si="852"/>
        <v>0</v>
      </c>
    </row>
    <row r="1138" spans="1:39" outlineLevel="2">
      <c r="A1138" s="11">
        <f>ROW()</f>
        <v>1138</v>
      </c>
      <c r="C1138" s="6" t="s">
        <v>4</v>
      </c>
      <c r="D1138" s="39"/>
      <c r="E1138" s="922">
        <v>0</v>
      </c>
      <c r="F1138" s="39"/>
      <c r="G1138" s="39"/>
      <c r="H1138" s="39"/>
      <c r="I1138" s="39"/>
      <c r="J1138" s="39"/>
      <c r="K1138" s="39"/>
      <c r="L1138" s="39"/>
      <c r="M1138" s="39"/>
      <c r="N1138" s="39"/>
      <c r="O1138" s="39"/>
      <c r="P1138" s="9">
        <f t="shared" si="850"/>
        <v>0</v>
      </c>
      <c r="Q1138" s="9">
        <f t="shared" si="850"/>
        <v>0</v>
      </c>
      <c r="R1138" s="9">
        <f t="shared" si="850"/>
        <v>-5.2628108401117438E-3</v>
      </c>
      <c r="S1138" s="9">
        <f t="shared" si="850"/>
        <v>-1.0525621680223488E-2</v>
      </c>
      <c r="T1138" s="9">
        <f t="shared" si="850"/>
        <v>0</v>
      </c>
      <c r="U1138" s="9">
        <f t="shared" si="850"/>
        <v>0</v>
      </c>
      <c r="V1138" s="9">
        <f t="shared" si="850"/>
        <v>0</v>
      </c>
      <c r="W1138" s="9">
        <f t="shared" si="850"/>
        <v>0</v>
      </c>
      <c r="X1138" s="9">
        <f t="shared" si="850"/>
        <v>0</v>
      </c>
      <c r="Y1138" s="9">
        <f t="shared" si="850"/>
        <v>0</v>
      </c>
      <c r="Z1138" s="9">
        <f t="shared" si="850"/>
        <v>0</v>
      </c>
      <c r="AA1138" s="9">
        <f t="shared" si="850"/>
        <v>0</v>
      </c>
      <c r="AB1138" s="9">
        <f t="shared" si="850"/>
        <v>0</v>
      </c>
      <c r="AC1138" s="526">
        <f t="shared" si="851"/>
        <v>0</v>
      </c>
      <c r="AD1138" s="9">
        <f t="shared" si="852"/>
        <v>0</v>
      </c>
      <c r="AE1138" s="9">
        <f t="shared" si="852"/>
        <v>0</v>
      </c>
      <c r="AF1138" s="9">
        <f t="shared" si="852"/>
        <v>0</v>
      </c>
      <c r="AG1138" s="9">
        <f t="shared" si="852"/>
        <v>0</v>
      </c>
      <c r="AH1138" s="9">
        <f t="shared" si="852"/>
        <v>0</v>
      </c>
      <c r="AI1138" s="9">
        <f t="shared" si="852"/>
        <v>0</v>
      </c>
      <c r="AJ1138" s="9">
        <f t="shared" si="852"/>
        <v>0</v>
      </c>
      <c r="AK1138" s="9">
        <f t="shared" si="852"/>
        <v>0</v>
      </c>
      <c r="AL1138" s="9">
        <f t="shared" si="852"/>
        <v>0</v>
      </c>
      <c r="AM1138" s="9">
        <f t="shared" si="852"/>
        <v>0</v>
      </c>
    </row>
    <row r="1139" spans="1:39" outlineLevel="2">
      <c r="A1139" s="11">
        <f>ROW()</f>
        <v>1139</v>
      </c>
      <c r="C1139" s="6" t="s">
        <v>5</v>
      </c>
      <c r="D1139" s="39"/>
      <c r="E1139" s="922">
        <v>0.21114605615548088</v>
      </c>
      <c r="F1139" s="39"/>
      <c r="G1139" s="39"/>
      <c r="H1139" s="39"/>
      <c r="I1139" s="39"/>
      <c r="J1139" s="39"/>
      <c r="K1139" s="39"/>
      <c r="L1139" s="39"/>
      <c r="M1139" s="39"/>
      <c r="N1139" s="39"/>
      <c r="O1139" s="39"/>
      <c r="P1139" s="9">
        <f t="shared" si="850"/>
        <v>0</v>
      </c>
      <c r="Q1139" s="9">
        <f t="shared" si="850"/>
        <v>3.36432785730777</v>
      </c>
      <c r="R1139" s="9">
        <f t="shared" si="850"/>
        <v>3.2736905595058454</v>
      </c>
      <c r="S1139" s="9">
        <f t="shared" si="850"/>
        <v>3.1830532617039209</v>
      </c>
      <c r="T1139" s="9">
        <f t="shared" si="850"/>
        <v>3.0924159639019964</v>
      </c>
      <c r="U1139" s="9">
        <f t="shared" si="850"/>
        <v>2.9504540415433529</v>
      </c>
      <c r="V1139" s="9">
        <f t="shared" si="850"/>
        <v>2.7659061041876396</v>
      </c>
      <c r="W1139" s="9">
        <f t="shared" si="850"/>
        <v>2.3864379364424706</v>
      </c>
      <c r="X1139" s="9">
        <f t="shared" si="850"/>
        <v>2.1876893292554804</v>
      </c>
      <c r="Y1139" s="9">
        <f t="shared" si="850"/>
        <v>2.0018469387469566</v>
      </c>
      <c r="Z1139" s="9">
        <f t="shared" si="850"/>
        <v>1.9108538960766404</v>
      </c>
      <c r="AA1139" s="9">
        <f t="shared" si="850"/>
        <v>1.8198608534063241</v>
      </c>
      <c r="AB1139" s="9">
        <f t="shared" si="850"/>
        <v>1.7288678107360078</v>
      </c>
      <c r="AC1139" s="526">
        <f t="shared" si="851"/>
        <v>0.25330258371836517</v>
      </c>
      <c r="AD1139" s="9">
        <f t="shared" si="852"/>
        <v>0.23923021795623378</v>
      </c>
      <c r="AE1139" s="9">
        <f t="shared" si="852"/>
        <v>0</v>
      </c>
      <c r="AF1139" s="9">
        <f t="shared" si="852"/>
        <v>0</v>
      </c>
      <c r="AG1139" s="9">
        <f t="shared" si="852"/>
        <v>0</v>
      </c>
      <c r="AH1139" s="9">
        <f t="shared" si="852"/>
        <v>0</v>
      </c>
      <c r="AI1139" s="9">
        <f t="shared" si="852"/>
        <v>0</v>
      </c>
      <c r="AJ1139" s="9">
        <f t="shared" si="852"/>
        <v>0</v>
      </c>
      <c r="AK1139" s="9">
        <f t="shared" si="852"/>
        <v>0</v>
      </c>
      <c r="AL1139" s="9">
        <f t="shared" si="852"/>
        <v>0</v>
      </c>
      <c r="AM1139" s="9">
        <f t="shared" si="852"/>
        <v>0</v>
      </c>
    </row>
    <row r="1140" spans="1:39" outlineLevel="2">
      <c r="A1140" s="11">
        <f>ROW()</f>
        <v>1140</v>
      </c>
      <c r="C1140" s="6" t="s">
        <v>473</v>
      </c>
      <c r="D1140" s="39"/>
      <c r="E1140" s="922">
        <v>0.31757928364790555</v>
      </c>
      <c r="F1140" s="39"/>
      <c r="G1140" s="39"/>
      <c r="H1140" s="39"/>
      <c r="I1140" s="39"/>
      <c r="J1140" s="39"/>
      <c r="K1140" s="39"/>
      <c r="L1140" s="39"/>
      <c r="M1140" s="39"/>
      <c r="N1140" s="39"/>
      <c r="O1140" s="39"/>
      <c r="P1140" s="9">
        <f t="shared" si="850"/>
        <v>0</v>
      </c>
      <c r="Q1140" s="9">
        <f t="shared" si="850"/>
        <v>0</v>
      </c>
      <c r="R1140" s="9">
        <f t="shared" si="850"/>
        <v>0</v>
      </c>
      <c r="S1140" s="9">
        <f t="shared" si="850"/>
        <v>0</v>
      </c>
      <c r="T1140" s="9">
        <f t="shared" si="850"/>
        <v>0</v>
      </c>
      <c r="U1140" s="9">
        <f t="shared" si="850"/>
        <v>0</v>
      </c>
      <c r="V1140" s="9">
        <f t="shared" si="850"/>
        <v>0</v>
      </c>
      <c r="W1140" s="9">
        <f t="shared" si="850"/>
        <v>0</v>
      </c>
      <c r="X1140" s="9">
        <f t="shared" si="850"/>
        <v>0</v>
      </c>
      <c r="Y1140" s="9">
        <f t="shared" si="850"/>
        <v>0</v>
      </c>
      <c r="Z1140" s="9">
        <f t="shared" si="850"/>
        <v>0</v>
      </c>
      <c r="AA1140" s="9">
        <f t="shared" si="850"/>
        <v>0</v>
      </c>
      <c r="AB1140" s="9">
        <f t="shared" si="850"/>
        <v>0</v>
      </c>
      <c r="AC1140" s="526">
        <f t="shared" si="851"/>
        <v>0.38098581876521548</v>
      </c>
      <c r="AD1140" s="9">
        <f t="shared" si="852"/>
        <v>0.35981993994492573</v>
      </c>
      <c r="AE1140" s="9">
        <f t="shared" si="852"/>
        <v>0</v>
      </c>
      <c r="AF1140" s="9">
        <f t="shared" si="852"/>
        <v>0</v>
      </c>
      <c r="AG1140" s="9">
        <f t="shared" si="852"/>
        <v>0</v>
      </c>
      <c r="AH1140" s="9">
        <f t="shared" si="852"/>
        <v>0</v>
      </c>
      <c r="AI1140" s="9">
        <f t="shared" si="852"/>
        <v>0</v>
      </c>
      <c r="AJ1140" s="9">
        <f t="shared" si="852"/>
        <v>0</v>
      </c>
      <c r="AK1140" s="9">
        <f t="shared" si="852"/>
        <v>0</v>
      </c>
      <c r="AL1140" s="9">
        <f t="shared" si="852"/>
        <v>0</v>
      </c>
      <c r="AM1140" s="9">
        <f t="shared" si="852"/>
        <v>0</v>
      </c>
    </row>
    <row r="1141" spans="1:39" outlineLevel="2">
      <c r="A1141" s="11">
        <f>ROW()</f>
        <v>1141</v>
      </c>
      <c r="C1141" s="6" t="s">
        <v>474</v>
      </c>
      <c r="D1141" s="39"/>
      <c r="E1141" s="922">
        <v>0</v>
      </c>
      <c r="F1141" s="39"/>
      <c r="G1141" s="39"/>
      <c r="H1141" s="39"/>
      <c r="I1141" s="39"/>
      <c r="J1141" s="39"/>
      <c r="K1141" s="39"/>
      <c r="L1141" s="39"/>
      <c r="M1141" s="39"/>
      <c r="N1141" s="39"/>
      <c r="O1141" s="39"/>
      <c r="P1141" s="9">
        <f t="shared" si="850"/>
        <v>0</v>
      </c>
      <c r="Q1141" s="9">
        <f t="shared" si="850"/>
        <v>0</v>
      </c>
      <c r="R1141" s="9">
        <f t="shared" si="850"/>
        <v>0</v>
      </c>
      <c r="S1141" s="9">
        <f t="shared" si="850"/>
        <v>0</v>
      </c>
      <c r="T1141" s="9">
        <f t="shared" si="850"/>
        <v>0</v>
      </c>
      <c r="U1141" s="9">
        <f t="shared" si="850"/>
        <v>0</v>
      </c>
      <c r="V1141" s="9">
        <f t="shared" si="850"/>
        <v>0</v>
      </c>
      <c r="W1141" s="9">
        <f t="shared" si="850"/>
        <v>0</v>
      </c>
      <c r="X1141" s="9">
        <f t="shared" si="850"/>
        <v>0</v>
      </c>
      <c r="Y1141" s="9">
        <f t="shared" si="850"/>
        <v>0</v>
      </c>
      <c r="Z1141" s="9">
        <f t="shared" si="850"/>
        <v>0</v>
      </c>
      <c r="AA1141" s="9">
        <f t="shared" si="850"/>
        <v>0</v>
      </c>
      <c r="AB1141" s="9">
        <f t="shared" si="850"/>
        <v>0</v>
      </c>
      <c r="AC1141" s="526">
        <f t="shared" si="851"/>
        <v>0</v>
      </c>
      <c r="AD1141" s="9">
        <f t="shared" si="852"/>
        <v>0</v>
      </c>
      <c r="AE1141" s="9">
        <f t="shared" si="852"/>
        <v>0</v>
      </c>
      <c r="AF1141" s="9">
        <f t="shared" si="852"/>
        <v>0</v>
      </c>
      <c r="AG1141" s="9">
        <f t="shared" si="852"/>
        <v>0</v>
      </c>
      <c r="AH1141" s="9">
        <f t="shared" si="852"/>
        <v>0</v>
      </c>
      <c r="AI1141" s="9">
        <f t="shared" ref="AI1141:AM1141" si="853">AH1201</f>
        <v>0</v>
      </c>
      <c r="AJ1141" s="9">
        <f t="shared" si="853"/>
        <v>0</v>
      </c>
      <c r="AK1141" s="9">
        <f t="shared" si="853"/>
        <v>0</v>
      </c>
      <c r="AL1141" s="9">
        <f t="shared" si="853"/>
        <v>0</v>
      </c>
      <c r="AM1141" s="9">
        <f t="shared" si="853"/>
        <v>0</v>
      </c>
    </row>
    <row r="1142" spans="1:39" outlineLevel="2">
      <c r="A1142" s="11">
        <f>ROW()</f>
        <v>1142</v>
      </c>
      <c r="C1142" s="6" t="s">
        <v>477</v>
      </c>
      <c r="D1142" s="39"/>
      <c r="E1142" s="922">
        <v>0.83656194892856139</v>
      </c>
      <c r="F1142" s="39"/>
      <c r="G1142" s="39"/>
      <c r="H1142" s="39"/>
      <c r="I1142" s="39"/>
      <c r="J1142" s="39"/>
      <c r="K1142" s="39"/>
      <c r="L1142" s="39"/>
      <c r="M1142" s="39"/>
      <c r="N1142" s="39"/>
      <c r="O1142" s="39"/>
      <c r="P1142" s="9">
        <f t="shared" si="850"/>
        <v>0</v>
      </c>
      <c r="Q1142" s="9">
        <f t="shared" si="850"/>
        <v>0</v>
      </c>
      <c r="R1142" s="9">
        <f t="shared" si="850"/>
        <v>0</v>
      </c>
      <c r="S1142" s="9">
        <f t="shared" si="850"/>
        <v>0</v>
      </c>
      <c r="T1142" s="9">
        <f t="shared" si="850"/>
        <v>0</v>
      </c>
      <c r="U1142" s="9">
        <f t="shared" si="850"/>
        <v>0</v>
      </c>
      <c r="V1142" s="9">
        <f t="shared" si="850"/>
        <v>0</v>
      </c>
      <c r="W1142" s="9">
        <f t="shared" si="850"/>
        <v>0</v>
      </c>
      <c r="X1142" s="9">
        <f t="shared" si="850"/>
        <v>0</v>
      </c>
      <c r="Y1142" s="9">
        <f t="shared" si="850"/>
        <v>0</v>
      </c>
      <c r="Z1142" s="9">
        <f t="shared" si="850"/>
        <v>0</v>
      </c>
      <c r="AA1142" s="9">
        <f t="shared" si="850"/>
        <v>0</v>
      </c>
      <c r="AB1142" s="9">
        <f t="shared" si="850"/>
        <v>0</v>
      </c>
      <c r="AC1142" s="526">
        <f t="shared" si="851"/>
        <v>1.0035863655821124</v>
      </c>
      <c r="AD1142" s="9">
        <f t="shared" ref="AD1142:AM1145" si="854">AC1202</f>
        <v>0.94783156749421726</v>
      </c>
      <c r="AE1142" s="9">
        <f t="shared" si="854"/>
        <v>0</v>
      </c>
      <c r="AF1142" s="9">
        <f t="shared" si="854"/>
        <v>0</v>
      </c>
      <c r="AG1142" s="9">
        <f t="shared" si="854"/>
        <v>0</v>
      </c>
      <c r="AH1142" s="9">
        <f t="shared" si="854"/>
        <v>0</v>
      </c>
      <c r="AI1142" s="9">
        <f t="shared" si="854"/>
        <v>0</v>
      </c>
      <c r="AJ1142" s="9">
        <f t="shared" si="854"/>
        <v>0</v>
      </c>
      <c r="AK1142" s="9">
        <f t="shared" si="854"/>
        <v>0</v>
      </c>
      <c r="AL1142" s="9">
        <f t="shared" si="854"/>
        <v>0</v>
      </c>
      <c r="AM1142" s="9">
        <f t="shared" si="854"/>
        <v>0</v>
      </c>
    </row>
    <row r="1143" spans="1:39" outlineLevel="2">
      <c r="A1143" s="11">
        <f>ROW()</f>
        <v>1143</v>
      </c>
      <c r="C1143" s="6" t="s">
        <v>511</v>
      </c>
      <c r="D1143" s="39"/>
      <c r="E1143" s="922">
        <v>0</v>
      </c>
      <c r="F1143" s="39"/>
      <c r="G1143" s="39"/>
      <c r="H1143" s="39"/>
      <c r="I1143" s="39"/>
      <c r="J1143" s="39"/>
      <c r="K1143" s="39"/>
      <c r="L1143" s="39"/>
      <c r="M1143" s="39"/>
      <c r="N1143" s="39"/>
      <c r="O1143" s="39"/>
      <c r="P1143" s="9">
        <f t="shared" si="850"/>
        <v>0</v>
      </c>
      <c r="Q1143" s="9">
        <f t="shared" si="850"/>
        <v>0</v>
      </c>
      <c r="R1143" s="9">
        <f t="shared" si="850"/>
        <v>0</v>
      </c>
      <c r="S1143" s="9">
        <f t="shared" si="850"/>
        <v>0</v>
      </c>
      <c r="T1143" s="9">
        <f t="shared" si="850"/>
        <v>0</v>
      </c>
      <c r="U1143" s="9">
        <f t="shared" si="850"/>
        <v>0</v>
      </c>
      <c r="V1143" s="9">
        <f t="shared" si="850"/>
        <v>0</v>
      </c>
      <c r="W1143" s="9">
        <f t="shared" si="850"/>
        <v>0</v>
      </c>
      <c r="X1143" s="9">
        <f t="shared" si="850"/>
        <v>0</v>
      </c>
      <c r="Y1143" s="9">
        <f t="shared" si="850"/>
        <v>0</v>
      </c>
      <c r="Z1143" s="9">
        <f t="shared" si="850"/>
        <v>0</v>
      </c>
      <c r="AA1143" s="9">
        <f t="shared" si="850"/>
        <v>0</v>
      </c>
      <c r="AB1143" s="9">
        <f t="shared" si="850"/>
        <v>0</v>
      </c>
      <c r="AC1143" s="526">
        <f t="shared" si="851"/>
        <v>0</v>
      </c>
      <c r="AD1143" s="9">
        <f t="shared" si="854"/>
        <v>0</v>
      </c>
      <c r="AE1143" s="9">
        <f t="shared" si="854"/>
        <v>0</v>
      </c>
      <c r="AF1143" s="9">
        <f t="shared" si="854"/>
        <v>0</v>
      </c>
      <c r="AG1143" s="9">
        <f t="shared" si="854"/>
        <v>0</v>
      </c>
      <c r="AH1143" s="9">
        <f t="shared" si="854"/>
        <v>0</v>
      </c>
      <c r="AI1143" s="9">
        <f t="shared" si="854"/>
        <v>0</v>
      </c>
      <c r="AJ1143" s="9">
        <f t="shared" si="854"/>
        <v>0</v>
      </c>
      <c r="AK1143" s="9">
        <f t="shared" si="854"/>
        <v>0</v>
      </c>
      <c r="AL1143" s="9">
        <f t="shared" si="854"/>
        <v>0</v>
      </c>
      <c r="AM1143" s="9">
        <f t="shared" si="854"/>
        <v>0</v>
      </c>
    </row>
    <row r="1144" spans="1:39" outlineLevel="2">
      <c r="A1144" s="11">
        <f>ROW()</f>
        <v>1144</v>
      </c>
      <c r="C1144" s="6" t="s">
        <v>655</v>
      </c>
      <c r="D1144" s="39"/>
      <c r="E1144" s="922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526"/>
      <c r="AD1144" s="9"/>
      <c r="AE1144" s="9"/>
      <c r="AF1144" s="9"/>
      <c r="AG1144" s="9"/>
      <c r="AH1144" s="9"/>
      <c r="AI1144" s="9">
        <f t="shared" si="854"/>
        <v>0</v>
      </c>
      <c r="AJ1144" s="9">
        <f t="shared" si="854"/>
        <v>0</v>
      </c>
      <c r="AK1144" s="9">
        <f t="shared" si="854"/>
        <v>0</v>
      </c>
      <c r="AL1144" s="9">
        <f t="shared" si="854"/>
        <v>0</v>
      </c>
      <c r="AM1144" s="9">
        <f t="shared" si="854"/>
        <v>0</v>
      </c>
    </row>
    <row r="1145" spans="1:39" outlineLevel="2">
      <c r="A1145" s="11">
        <f>ROW()</f>
        <v>1145</v>
      </c>
      <c r="C1145" s="6" t="s">
        <v>656</v>
      </c>
      <c r="D1145" s="39"/>
      <c r="E1145" s="922"/>
      <c r="F1145" s="39"/>
      <c r="G1145" s="39"/>
      <c r="H1145" s="39"/>
      <c r="I1145" s="39"/>
      <c r="J1145" s="39"/>
      <c r="K1145" s="39"/>
      <c r="L1145" s="39"/>
      <c r="M1145" s="39"/>
      <c r="N1145" s="39"/>
      <c r="O1145" s="3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526"/>
      <c r="AD1145" s="9"/>
      <c r="AE1145" s="9"/>
      <c r="AF1145" s="9"/>
      <c r="AG1145" s="9"/>
      <c r="AH1145" s="9"/>
      <c r="AI1145" s="9">
        <f t="shared" si="854"/>
        <v>0</v>
      </c>
      <c r="AJ1145" s="9">
        <f t="shared" si="854"/>
        <v>0</v>
      </c>
      <c r="AK1145" s="9">
        <f t="shared" si="854"/>
        <v>0</v>
      </c>
      <c r="AL1145" s="9">
        <f t="shared" si="854"/>
        <v>0</v>
      </c>
      <c r="AM1145" s="9">
        <f t="shared" si="854"/>
        <v>0</v>
      </c>
    </row>
    <row r="1146" spans="1:39" outlineLevel="2">
      <c r="A1146" s="11">
        <f>ROW()</f>
        <v>1146</v>
      </c>
      <c r="C1146" s="6" t="s">
        <v>667</v>
      </c>
      <c r="D1146" s="39"/>
      <c r="E1146" s="922"/>
      <c r="F1146" s="39"/>
      <c r="G1146" s="39"/>
      <c r="H1146" s="39"/>
      <c r="I1146" s="39"/>
      <c r="J1146" s="39"/>
      <c r="K1146" s="39"/>
      <c r="L1146" s="39"/>
      <c r="M1146" s="39"/>
      <c r="N1146" s="39"/>
      <c r="O1146" s="3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526"/>
      <c r="AD1146" s="9"/>
      <c r="AE1146" s="9"/>
      <c r="AF1146" s="9"/>
      <c r="AG1146" s="9"/>
      <c r="AH1146" s="9"/>
      <c r="AI1146" s="9">
        <f t="shared" ref="AI1146" si="855">AH1206</f>
        <v>0</v>
      </c>
      <c r="AJ1146" s="9">
        <f t="shared" ref="AJ1146" si="856">AI1206</f>
        <v>0</v>
      </c>
      <c r="AK1146" s="9">
        <f t="shared" ref="AK1146" si="857">AJ1206</f>
        <v>0</v>
      </c>
      <c r="AL1146" s="9">
        <f t="shared" ref="AL1146" si="858">AK1206</f>
        <v>0</v>
      </c>
      <c r="AM1146" s="9">
        <f t="shared" ref="AM1146" si="859">AL1206</f>
        <v>0</v>
      </c>
    </row>
    <row r="1147" spans="1:39" outlineLevel="2">
      <c r="A1147" s="11">
        <f>ROW()</f>
        <v>1147</v>
      </c>
      <c r="C1147" s="6" t="s">
        <v>212</v>
      </c>
      <c r="D1147" s="39"/>
      <c r="E1147" s="922">
        <v>2.341068877467114</v>
      </c>
      <c r="F1147" s="39"/>
      <c r="G1147" s="39"/>
      <c r="H1147" s="39"/>
      <c r="I1147" s="39"/>
      <c r="J1147" s="39"/>
      <c r="K1147" s="39"/>
      <c r="L1147" s="39"/>
      <c r="M1147" s="39"/>
      <c r="N1147" s="39"/>
      <c r="O1147" s="39"/>
      <c r="P1147" s="9">
        <f t="shared" ref="P1147:AB1148" si="860">O1207</f>
        <v>0</v>
      </c>
      <c r="Q1147" s="9">
        <f t="shared" si="860"/>
        <v>2.8084767772712191</v>
      </c>
      <c r="R1147" s="9">
        <f t="shared" si="860"/>
        <v>2.8084767772712191</v>
      </c>
      <c r="S1147" s="9">
        <f t="shared" si="860"/>
        <v>2.8084767772712191</v>
      </c>
      <c r="T1147" s="9">
        <f t="shared" si="860"/>
        <v>2.8084767772712191</v>
      </c>
      <c r="U1147" s="9">
        <f t="shared" si="860"/>
        <v>2.8084767772712191</v>
      </c>
      <c r="V1147" s="9">
        <f t="shared" si="860"/>
        <v>2.8084767772712191</v>
      </c>
      <c r="W1147" s="9">
        <f t="shared" si="860"/>
        <v>2.8084767772712191</v>
      </c>
      <c r="X1147" s="9">
        <f t="shared" si="860"/>
        <v>2.8084767772712191</v>
      </c>
      <c r="Y1147" s="9">
        <f t="shared" si="860"/>
        <v>2.8084767772712191</v>
      </c>
      <c r="Z1147" s="9">
        <f t="shared" si="860"/>
        <v>2.8084767772712191</v>
      </c>
      <c r="AA1147" s="9">
        <f t="shared" si="860"/>
        <v>2.8084767772712191</v>
      </c>
      <c r="AB1147" s="9">
        <f t="shared" si="860"/>
        <v>2.8084767772712191</v>
      </c>
      <c r="AC1147" s="526">
        <f t="shared" si="851"/>
        <v>2.8084767772712196</v>
      </c>
      <c r="AD1147" s="9">
        <f t="shared" ref="AD1147:AM1148" si="861">AC1207</f>
        <v>2.8084767772712196</v>
      </c>
      <c r="AE1147" s="9">
        <f t="shared" si="861"/>
        <v>2.8084767772712196</v>
      </c>
      <c r="AF1147" s="9">
        <f t="shared" si="861"/>
        <v>2.8084767772712196</v>
      </c>
      <c r="AG1147" s="9">
        <f t="shared" si="861"/>
        <v>2.8084767772712196</v>
      </c>
      <c r="AH1147" s="9">
        <f t="shared" si="861"/>
        <v>2.8084767772712196</v>
      </c>
      <c r="AI1147" s="9">
        <f t="shared" si="861"/>
        <v>2.8084767772712196</v>
      </c>
      <c r="AJ1147" s="9">
        <f t="shared" si="861"/>
        <v>2.8084767772712196</v>
      </c>
      <c r="AK1147" s="9">
        <f t="shared" si="861"/>
        <v>2.8084767772712196</v>
      </c>
      <c r="AL1147" s="9">
        <f t="shared" si="861"/>
        <v>2.8084767772712196</v>
      </c>
      <c r="AM1147" s="9">
        <f t="shared" si="861"/>
        <v>2.8084767772712196</v>
      </c>
    </row>
    <row r="1148" spans="1:39" outlineLevel="2">
      <c r="A1148" s="11">
        <f>ROW()</f>
        <v>1148</v>
      </c>
      <c r="C1148" s="30" t="s">
        <v>362</v>
      </c>
      <c r="D1148" s="90"/>
      <c r="E1148" s="925">
        <v>0</v>
      </c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15">
        <f t="shared" si="860"/>
        <v>0</v>
      </c>
      <c r="Q1148" s="15">
        <f t="shared" si="860"/>
        <v>0</v>
      </c>
      <c r="R1148" s="15">
        <f t="shared" si="860"/>
        <v>0</v>
      </c>
      <c r="S1148" s="15">
        <f t="shared" si="860"/>
        <v>0</v>
      </c>
      <c r="T1148" s="15">
        <f t="shared" si="860"/>
        <v>0</v>
      </c>
      <c r="U1148" s="15">
        <f t="shared" si="860"/>
        <v>0</v>
      </c>
      <c r="V1148" s="15">
        <f t="shared" si="860"/>
        <v>0</v>
      </c>
      <c r="W1148" s="15">
        <f t="shared" si="860"/>
        <v>0</v>
      </c>
      <c r="X1148" s="15">
        <f t="shared" si="860"/>
        <v>0</v>
      </c>
      <c r="Y1148" s="15">
        <f t="shared" si="860"/>
        <v>0</v>
      </c>
      <c r="Z1148" s="15">
        <f t="shared" si="860"/>
        <v>0</v>
      </c>
      <c r="AA1148" s="15">
        <f t="shared" si="860"/>
        <v>0</v>
      </c>
      <c r="AB1148" s="15">
        <f t="shared" si="860"/>
        <v>0</v>
      </c>
      <c r="AC1148" s="527">
        <f t="shared" si="851"/>
        <v>0</v>
      </c>
      <c r="AD1148" s="15">
        <f t="shared" si="861"/>
        <v>0</v>
      </c>
      <c r="AE1148" s="15">
        <f t="shared" si="861"/>
        <v>0</v>
      </c>
      <c r="AF1148" s="15">
        <f t="shared" si="861"/>
        <v>0</v>
      </c>
      <c r="AG1148" s="15">
        <f t="shared" si="861"/>
        <v>0</v>
      </c>
      <c r="AH1148" s="15">
        <f t="shared" si="861"/>
        <v>0</v>
      </c>
      <c r="AI1148" s="15">
        <f t="shared" si="861"/>
        <v>0</v>
      </c>
      <c r="AJ1148" s="15">
        <f t="shared" si="861"/>
        <v>0</v>
      </c>
      <c r="AK1148" s="15">
        <f t="shared" si="861"/>
        <v>0</v>
      </c>
      <c r="AL1148" s="15">
        <f t="shared" si="861"/>
        <v>0</v>
      </c>
      <c r="AM1148" s="15">
        <f t="shared" si="861"/>
        <v>0</v>
      </c>
    </row>
    <row r="1149" spans="1:39" outlineLevel="2">
      <c r="A1149" s="11">
        <f>ROW()</f>
        <v>1149</v>
      </c>
      <c r="C1149" s="6" t="s">
        <v>1</v>
      </c>
      <c r="D1149" s="39"/>
      <c r="E1149" s="39">
        <v>3.7063561661990621</v>
      </c>
      <c r="F1149" s="39"/>
      <c r="G1149" s="39"/>
      <c r="H1149" s="39"/>
      <c r="I1149" s="39"/>
      <c r="J1149" s="39"/>
      <c r="K1149" s="39"/>
      <c r="L1149" s="39"/>
      <c r="M1149" s="39"/>
      <c r="N1149" s="39"/>
      <c r="O1149" s="39"/>
      <c r="P1149" s="9">
        <f t="shared" ref="P1149:AM1149" si="862">SUM(P1136:P1148)</f>
        <v>0</v>
      </c>
      <c r="Q1149" s="9">
        <f t="shared" si="862"/>
        <v>8.1795264106410936</v>
      </c>
      <c r="R1149" s="9">
        <f t="shared" si="862"/>
        <v>-4.8169223658079225</v>
      </c>
      <c r="S1149" s="9">
        <f t="shared" si="862"/>
        <v>-17.813371142256941</v>
      </c>
      <c r="T1149" s="9">
        <f t="shared" si="862"/>
        <v>5.9008927411732159</v>
      </c>
      <c r="U1149" s="9">
        <f t="shared" si="862"/>
        <v>5.758930818814572</v>
      </c>
      <c r="V1149" s="9">
        <f t="shared" si="862"/>
        <v>5.5743828814588587</v>
      </c>
      <c r="W1149" s="9">
        <f t="shared" si="862"/>
        <v>5.1949147137136897</v>
      </c>
      <c r="X1149" s="9">
        <f t="shared" si="862"/>
        <v>4.9961661065266991</v>
      </c>
      <c r="Y1149" s="9">
        <f t="shared" si="862"/>
        <v>4.8103237160181758</v>
      </c>
      <c r="Z1149" s="9">
        <f t="shared" si="862"/>
        <v>4.7193306733478595</v>
      </c>
      <c r="AA1149" s="9">
        <f t="shared" si="862"/>
        <v>4.6283376306775432</v>
      </c>
      <c r="AB1149" s="9">
        <f t="shared" si="862"/>
        <v>4.537344588007227</v>
      </c>
      <c r="AC1149" s="9">
        <f t="shared" si="862"/>
        <v>4.4463515453369125</v>
      </c>
      <c r="AD1149" s="9">
        <f t="shared" si="862"/>
        <v>4.3553585026665962</v>
      </c>
      <c r="AE1149" s="9">
        <f t="shared" si="862"/>
        <v>2.8084767772712196</v>
      </c>
      <c r="AF1149" s="9">
        <f t="shared" si="862"/>
        <v>2.8084767772712196</v>
      </c>
      <c r="AG1149" s="9">
        <f t="shared" si="862"/>
        <v>2.8084767772712196</v>
      </c>
      <c r="AH1149" s="9">
        <f t="shared" ref="AH1149" si="863">SUM(AH1136:AH1148)</f>
        <v>2.8084767772712196</v>
      </c>
      <c r="AI1149" s="9">
        <f t="shared" si="862"/>
        <v>2.8084767772712196</v>
      </c>
      <c r="AJ1149" s="9">
        <f t="shared" si="862"/>
        <v>2.8084767772712196</v>
      </c>
      <c r="AK1149" s="9">
        <f t="shared" si="862"/>
        <v>2.8084767772712196</v>
      </c>
      <c r="AL1149" s="9">
        <f t="shared" si="862"/>
        <v>2.8084767772712196</v>
      </c>
      <c r="AM1149" s="9">
        <f t="shared" si="862"/>
        <v>2.8084767772712196</v>
      </c>
    </row>
    <row r="1150" spans="1:39" outlineLevel="2">
      <c r="A1150" s="11">
        <f>ROW()</f>
        <v>1150</v>
      </c>
      <c r="B1150" s="343" t="s">
        <v>31</v>
      </c>
      <c r="D1150" s="39"/>
      <c r="E1150" s="39"/>
      <c r="F1150" s="39"/>
      <c r="G1150" s="39"/>
      <c r="H1150" s="39"/>
      <c r="I1150" s="39"/>
      <c r="J1150" s="39"/>
      <c r="K1150" s="39"/>
      <c r="L1150" s="39"/>
      <c r="M1150" s="39"/>
      <c r="N1150" s="39"/>
      <c r="O1150" s="39"/>
      <c r="P1150" s="39"/>
      <c r="Q1150" s="39"/>
      <c r="R1150" s="39"/>
      <c r="S1150" s="39"/>
      <c r="T1150" s="39"/>
      <c r="U1150" s="39"/>
      <c r="V1150" s="39"/>
      <c r="W1150" s="39"/>
      <c r="X1150" s="39"/>
      <c r="Y1150" s="39"/>
      <c r="Z1150" s="39"/>
      <c r="AA1150" s="39"/>
      <c r="AB1150" s="39"/>
      <c r="AC1150" s="39"/>
      <c r="AD1150" s="39"/>
      <c r="AE1150" s="39"/>
      <c r="AF1150" s="39"/>
      <c r="AG1150" s="39"/>
      <c r="AH1150" s="39"/>
      <c r="AI1150" s="39"/>
      <c r="AJ1150" s="39"/>
      <c r="AK1150" s="39"/>
      <c r="AL1150" s="39"/>
      <c r="AM1150" s="39"/>
    </row>
    <row r="1151" spans="1:39" outlineLevel="2">
      <c r="A1151" s="11">
        <f>ROW()</f>
        <v>1151</v>
      </c>
      <c r="C1151" s="6" t="s">
        <v>2</v>
      </c>
      <c r="D1151" s="39"/>
      <c r="E1151" s="922"/>
      <c r="F1151" s="39"/>
      <c r="G1151" s="39"/>
      <c r="H1151" s="39"/>
      <c r="I1151" s="39"/>
      <c r="J1151" s="39"/>
      <c r="K1151" s="39"/>
      <c r="L1151" s="39"/>
      <c r="M1151" s="39"/>
      <c r="N1151" s="39"/>
      <c r="O1151" s="39"/>
      <c r="P1151" s="39">
        <f>P$279</f>
        <v>1.7942983904718868</v>
      </c>
      <c r="Q1151" s="39"/>
      <c r="R1151" s="39"/>
      <c r="S1151" s="39"/>
      <c r="T1151" s="39"/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F1151" s="39"/>
      <c r="AG1151" s="39"/>
      <c r="AH1151" s="39"/>
      <c r="AI1151" s="39"/>
      <c r="AJ1151" s="39"/>
      <c r="AK1151" s="39"/>
      <c r="AL1151" s="39"/>
      <c r="AM1151" s="39"/>
    </row>
    <row r="1152" spans="1:39" outlineLevel="2">
      <c r="A1152" s="11">
        <f>ROW()</f>
        <v>1152</v>
      </c>
      <c r="C1152" s="6" t="s">
        <v>3</v>
      </c>
      <c r="D1152" s="39"/>
      <c r="E1152" s="922"/>
      <c r="F1152" s="39"/>
      <c r="G1152" s="39"/>
      <c r="H1152" s="39"/>
      <c r="I1152" s="39"/>
      <c r="J1152" s="39"/>
      <c r="K1152" s="39"/>
      <c r="L1152" s="39"/>
      <c r="M1152" s="39"/>
      <c r="N1152" s="39"/>
      <c r="O1152" s="39"/>
      <c r="P1152" s="39">
        <f>P$280</f>
        <v>0.21242338559021851</v>
      </c>
      <c r="Q1152" s="39"/>
      <c r="R1152" s="39"/>
      <c r="S1152" s="39"/>
      <c r="T1152" s="39"/>
      <c r="U1152" s="39"/>
      <c r="V1152" s="39"/>
      <c r="W1152" s="39"/>
      <c r="X1152" s="39"/>
      <c r="Y1152" s="39"/>
      <c r="Z1152" s="39"/>
      <c r="AA1152" s="39"/>
      <c r="AB1152" s="39"/>
      <c r="AC1152" s="39"/>
      <c r="AD1152" s="39"/>
      <c r="AE1152" s="39"/>
      <c r="AF1152" s="39"/>
      <c r="AG1152" s="39"/>
      <c r="AH1152" s="39"/>
      <c r="AI1152" s="39"/>
      <c r="AJ1152" s="39"/>
      <c r="AK1152" s="39"/>
      <c r="AL1152" s="39"/>
      <c r="AM1152" s="39"/>
    </row>
    <row r="1153" spans="1:39" outlineLevel="2">
      <c r="A1153" s="11">
        <f>ROW()</f>
        <v>1153</v>
      </c>
      <c r="C1153" s="6" t="s">
        <v>4</v>
      </c>
      <c r="D1153" s="39"/>
      <c r="E1153" s="922"/>
      <c r="F1153" s="39"/>
      <c r="G1153" s="39"/>
      <c r="H1153" s="39"/>
      <c r="I1153" s="39"/>
      <c r="J1153" s="39"/>
      <c r="K1153" s="39"/>
      <c r="L1153" s="39"/>
      <c r="M1153" s="39"/>
      <c r="N1153" s="39"/>
      <c r="O1153" s="39"/>
      <c r="P1153" s="39">
        <f>P$281</f>
        <v>0</v>
      </c>
      <c r="Q1153" s="39"/>
      <c r="R1153" s="39"/>
      <c r="S1153" s="39"/>
      <c r="T1153" s="39"/>
      <c r="U1153" s="39"/>
      <c r="V1153" s="39"/>
      <c r="W1153" s="39"/>
      <c r="X1153" s="39"/>
      <c r="Y1153" s="39"/>
      <c r="Z1153" s="39"/>
      <c r="AA1153" s="39"/>
      <c r="AB1153" s="39"/>
      <c r="AC1153" s="39"/>
      <c r="AD1153" s="39"/>
      <c r="AE1153" s="39"/>
      <c r="AF1153" s="39"/>
      <c r="AG1153" s="39"/>
      <c r="AH1153" s="39"/>
      <c r="AI1153" s="39"/>
      <c r="AJ1153" s="39"/>
      <c r="AK1153" s="39"/>
      <c r="AL1153" s="39"/>
      <c r="AM1153" s="39"/>
    </row>
    <row r="1154" spans="1:39" outlineLevel="2">
      <c r="A1154" s="11">
        <f>ROW()</f>
        <v>1154</v>
      </c>
      <c r="C1154" s="6" t="s">
        <v>5</v>
      </c>
      <c r="D1154" s="39"/>
      <c r="E1154" s="922"/>
      <c r="F1154" s="39"/>
      <c r="G1154" s="39"/>
      <c r="H1154" s="39"/>
      <c r="I1154" s="39"/>
      <c r="J1154" s="39"/>
      <c r="K1154" s="39"/>
      <c r="L1154" s="39"/>
      <c r="M1154" s="39"/>
      <c r="N1154" s="39"/>
      <c r="O1154" s="39"/>
      <c r="P1154" s="39">
        <f>P$282</f>
        <v>3.36432785730777</v>
      </c>
      <c r="Q1154" s="39"/>
      <c r="R1154" s="39"/>
      <c r="S1154" s="39"/>
      <c r="T1154" s="39"/>
      <c r="U1154" s="39"/>
      <c r="V1154" s="39"/>
      <c r="W1154" s="39"/>
      <c r="X1154" s="39"/>
      <c r="Y1154" s="39"/>
      <c r="Z1154" s="39"/>
      <c r="AA1154" s="39"/>
      <c r="AB1154" s="39"/>
      <c r="AC1154" s="39"/>
      <c r="AD1154" s="39"/>
      <c r="AE1154" s="39"/>
      <c r="AF1154" s="39"/>
      <c r="AG1154" s="39"/>
      <c r="AH1154" s="39"/>
      <c r="AI1154" s="39"/>
      <c r="AJ1154" s="39"/>
      <c r="AK1154" s="39"/>
      <c r="AL1154" s="39"/>
      <c r="AM1154" s="39"/>
    </row>
    <row r="1155" spans="1:39" outlineLevel="2">
      <c r="A1155" s="11">
        <f>ROW()</f>
        <v>1155</v>
      </c>
      <c r="C1155" s="6" t="s">
        <v>473</v>
      </c>
      <c r="D1155" s="39"/>
      <c r="E1155" s="922"/>
      <c r="F1155" s="39"/>
      <c r="G1155" s="39"/>
      <c r="H1155" s="39"/>
      <c r="I1155" s="39"/>
      <c r="J1155" s="39"/>
      <c r="K1155" s="39"/>
      <c r="L1155" s="39"/>
      <c r="M1155" s="39"/>
      <c r="N1155" s="39"/>
      <c r="O1155" s="39"/>
      <c r="P1155" s="39">
        <f>P$283</f>
        <v>0</v>
      </c>
      <c r="Q1155" s="39"/>
      <c r="R1155" s="39"/>
      <c r="S1155" s="39"/>
      <c r="T1155" s="39"/>
      <c r="U1155" s="39"/>
      <c r="V1155" s="39"/>
      <c r="W1155" s="39"/>
      <c r="X1155" s="39"/>
      <c r="Y1155" s="39"/>
      <c r="Z1155" s="39"/>
      <c r="AA1155" s="39"/>
      <c r="AB1155" s="39"/>
      <c r="AC1155" s="39"/>
      <c r="AD1155" s="39"/>
      <c r="AE1155" s="39"/>
      <c r="AF1155" s="39"/>
      <c r="AG1155" s="39"/>
      <c r="AH1155" s="39"/>
      <c r="AI1155" s="39"/>
      <c r="AJ1155" s="39"/>
      <c r="AK1155" s="39"/>
      <c r="AL1155" s="39"/>
      <c r="AM1155" s="39"/>
    </row>
    <row r="1156" spans="1:39" outlineLevel="2">
      <c r="A1156" s="11">
        <f>ROW()</f>
        <v>1156</v>
      </c>
      <c r="C1156" s="6" t="s">
        <v>474</v>
      </c>
      <c r="D1156" s="39"/>
      <c r="E1156" s="922"/>
      <c r="F1156" s="39"/>
      <c r="G1156" s="39"/>
      <c r="H1156" s="39"/>
      <c r="I1156" s="39"/>
      <c r="J1156" s="39"/>
      <c r="K1156" s="39"/>
      <c r="L1156" s="39"/>
      <c r="M1156" s="39"/>
      <c r="N1156" s="39"/>
      <c r="O1156" s="39"/>
      <c r="P1156" s="39">
        <f>P$284</f>
        <v>0</v>
      </c>
      <c r="Q1156" s="39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F1156" s="39"/>
      <c r="AG1156" s="39"/>
      <c r="AH1156" s="39"/>
      <c r="AI1156" s="39"/>
      <c r="AJ1156" s="39"/>
      <c r="AK1156" s="39"/>
      <c r="AL1156" s="39"/>
      <c r="AM1156" s="39"/>
    </row>
    <row r="1157" spans="1:39" outlineLevel="2">
      <c r="A1157" s="11">
        <f>ROW()</f>
        <v>1157</v>
      </c>
      <c r="C1157" s="6" t="s">
        <v>477</v>
      </c>
      <c r="D1157" s="39"/>
      <c r="E1157" s="922"/>
      <c r="F1157" s="39"/>
      <c r="G1157" s="39"/>
      <c r="H1157" s="39"/>
      <c r="I1157" s="39"/>
      <c r="J1157" s="39"/>
      <c r="K1157" s="39"/>
      <c r="L1157" s="39"/>
      <c r="M1157" s="39"/>
      <c r="N1157" s="39"/>
      <c r="O1157" s="39"/>
      <c r="P1157" s="39">
        <f>P$285</f>
        <v>0</v>
      </c>
      <c r="Q1157" s="39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F1157" s="39"/>
      <c r="AG1157" s="39"/>
      <c r="AH1157" s="39"/>
      <c r="AI1157" s="39"/>
      <c r="AJ1157" s="39"/>
      <c r="AK1157" s="39"/>
      <c r="AL1157" s="39"/>
      <c r="AM1157" s="39"/>
    </row>
    <row r="1158" spans="1:39" outlineLevel="2">
      <c r="A1158" s="11">
        <f>ROW()</f>
        <v>1158</v>
      </c>
      <c r="C1158" s="6" t="s">
        <v>511</v>
      </c>
      <c r="D1158" s="39"/>
      <c r="E1158" s="922"/>
      <c r="F1158" s="39"/>
      <c r="G1158" s="39"/>
      <c r="H1158" s="39"/>
      <c r="I1158" s="39"/>
      <c r="J1158" s="39"/>
      <c r="K1158" s="39"/>
      <c r="L1158" s="39"/>
      <c r="M1158" s="39"/>
      <c r="N1158" s="39"/>
      <c r="O1158" s="39"/>
      <c r="P1158" s="39">
        <f>P$286</f>
        <v>0</v>
      </c>
      <c r="Q1158" s="39"/>
      <c r="R1158" s="39"/>
      <c r="S1158" s="39"/>
      <c r="T1158" s="39"/>
      <c r="U1158" s="39"/>
      <c r="V1158" s="39"/>
      <c r="W1158" s="39"/>
      <c r="X1158" s="39"/>
      <c r="Y1158" s="39"/>
      <c r="Z1158" s="39"/>
      <c r="AA1158" s="39"/>
      <c r="AB1158" s="39"/>
      <c r="AC1158" s="39"/>
      <c r="AD1158" s="39"/>
      <c r="AE1158" s="39"/>
      <c r="AF1158" s="39"/>
      <c r="AG1158" s="39"/>
      <c r="AH1158" s="39"/>
      <c r="AI1158" s="39"/>
      <c r="AJ1158" s="39"/>
      <c r="AK1158" s="39"/>
      <c r="AL1158" s="39"/>
      <c r="AM1158" s="39"/>
    </row>
    <row r="1159" spans="1:39" outlineLevel="2">
      <c r="A1159" s="11">
        <f>ROW()</f>
        <v>1159</v>
      </c>
      <c r="C1159" s="6" t="s">
        <v>655</v>
      </c>
      <c r="D1159" s="39"/>
      <c r="E1159" s="922"/>
      <c r="F1159" s="39"/>
      <c r="G1159" s="39"/>
      <c r="H1159" s="39"/>
      <c r="I1159" s="39"/>
      <c r="J1159" s="39"/>
      <c r="K1159" s="39"/>
      <c r="L1159" s="39"/>
      <c r="M1159" s="39"/>
      <c r="N1159" s="39"/>
      <c r="O1159" s="39"/>
      <c r="P1159" s="39"/>
      <c r="Q1159" s="39"/>
      <c r="R1159" s="39"/>
      <c r="S1159" s="39"/>
      <c r="T1159" s="39"/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39"/>
      <c r="AE1159" s="39"/>
      <c r="AF1159" s="39"/>
      <c r="AG1159" s="39"/>
      <c r="AH1159" s="39"/>
      <c r="AI1159" s="39"/>
      <c r="AJ1159" s="39"/>
      <c r="AK1159" s="39"/>
      <c r="AL1159" s="39"/>
      <c r="AM1159" s="39"/>
    </row>
    <row r="1160" spans="1:39" outlineLevel="2">
      <c r="A1160" s="11">
        <f>ROW()</f>
        <v>1160</v>
      </c>
      <c r="C1160" s="6" t="s">
        <v>656</v>
      </c>
      <c r="D1160" s="39"/>
      <c r="E1160" s="922"/>
      <c r="F1160" s="39"/>
      <c r="G1160" s="39"/>
      <c r="H1160" s="39"/>
      <c r="I1160" s="39"/>
      <c r="J1160" s="39"/>
      <c r="K1160" s="39"/>
      <c r="L1160" s="39"/>
      <c r="M1160" s="39"/>
      <c r="N1160" s="39"/>
      <c r="O1160" s="39"/>
      <c r="P1160" s="39"/>
      <c r="Q1160" s="39"/>
      <c r="R1160" s="39"/>
      <c r="S1160" s="39"/>
      <c r="T1160" s="39"/>
      <c r="U1160" s="39"/>
      <c r="V1160" s="39"/>
      <c r="W1160" s="39"/>
      <c r="X1160" s="39"/>
      <c r="Y1160" s="39"/>
      <c r="Z1160" s="39"/>
      <c r="AA1160" s="39"/>
      <c r="AB1160" s="39"/>
      <c r="AC1160" s="39"/>
      <c r="AD1160" s="39"/>
      <c r="AE1160" s="39"/>
      <c r="AF1160" s="39"/>
      <c r="AG1160" s="39"/>
      <c r="AH1160" s="39"/>
      <c r="AI1160" s="39"/>
      <c r="AJ1160" s="39"/>
      <c r="AK1160" s="39"/>
      <c r="AL1160" s="39"/>
      <c r="AM1160" s="39"/>
    </row>
    <row r="1161" spans="1:39" outlineLevel="2">
      <c r="A1161" s="11">
        <f>ROW()</f>
        <v>1161</v>
      </c>
      <c r="C1161" s="6" t="s">
        <v>667</v>
      </c>
      <c r="D1161" s="39"/>
      <c r="E1161" s="922"/>
      <c r="F1161" s="39"/>
      <c r="G1161" s="39"/>
      <c r="H1161" s="39"/>
      <c r="I1161" s="39"/>
      <c r="J1161" s="39"/>
      <c r="K1161" s="39"/>
      <c r="L1161" s="39"/>
      <c r="M1161" s="39"/>
      <c r="N1161" s="39"/>
      <c r="O1161" s="39"/>
      <c r="P1161" s="39"/>
      <c r="Q1161" s="39"/>
      <c r="R1161" s="39"/>
      <c r="S1161" s="39"/>
      <c r="T1161" s="39"/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F1161" s="39"/>
      <c r="AG1161" s="39"/>
      <c r="AH1161" s="39"/>
      <c r="AI1161" s="39"/>
      <c r="AJ1161" s="39"/>
      <c r="AK1161" s="39"/>
      <c r="AL1161" s="39"/>
      <c r="AM1161" s="39"/>
    </row>
    <row r="1162" spans="1:39" outlineLevel="2">
      <c r="A1162" s="11">
        <f>ROW()</f>
        <v>1162</v>
      </c>
      <c r="C1162" s="6" t="s">
        <v>212</v>
      </c>
      <c r="D1162" s="39"/>
      <c r="E1162" s="922"/>
      <c r="F1162" s="39"/>
      <c r="G1162" s="39"/>
      <c r="H1162" s="39"/>
      <c r="I1162" s="39"/>
      <c r="J1162" s="39"/>
      <c r="K1162" s="39"/>
      <c r="L1162" s="39"/>
      <c r="M1162" s="39"/>
      <c r="N1162" s="39"/>
      <c r="O1162" s="39"/>
      <c r="P1162" s="39">
        <f>P$290</f>
        <v>2.8084767772712191</v>
      </c>
      <c r="Q1162" s="39"/>
      <c r="R1162" s="39"/>
      <c r="S1162" s="39"/>
      <c r="T1162" s="39"/>
      <c r="U1162" s="39"/>
      <c r="V1162" s="39"/>
      <c r="W1162" s="39"/>
      <c r="X1162" s="39"/>
      <c r="Y1162" s="39"/>
      <c r="Z1162" s="39"/>
      <c r="AA1162" s="39"/>
      <c r="AB1162" s="39"/>
      <c r="AC1162" s="39"/>
      <c r="AD1162" s="39"/>
      <c r="AE1162" s="39"/>
      <c r="AF1162" s="39"/>
      <c r="AG1162" s="39"/>
      <c r="AH1162" s="39"/>
      <c r="AI1162" s="39"/>
      <c r="AJ1162" s="39"/>
      <c r="AK1162" s="39"/>
      <c r="AL1162" s="39"/>
      <c r="AM1162" s="39"/>
    </row>
    <row r="1163" spans="1:39" outlineLevel="2">
      <c r="A1163" s="11">
        <f>ROW()</f>
        <v>1163</v>
      </c>
      <c r="C1163" s="30" t="s">
        <v>362</v>
      </c>
      <c r="D1163" s="90"/>
      <c r="E1163" s="925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>
        <f>P$291</f>
        <v>0</v>
      </c>
      <c r="Q1163" s="90"/>
      <c r="R1163" s="90"/>
      <c r="S1163" s="90"/>
      <c r="T1163" s="90"/>
      <c r="U1163" s="90"/>
      <c r="V1163" s="90"/>
      <c r="W1163" s="90"/>
      <c r="X1163" s="90"/>
      <c r="Y1163" s="90"/>
      <c r="Z1163" s="90"/>
      <c r="AA1163" s="90"/>
      <c r="AB1163" s="90"/>
      <c r="AC1163" s="90"/>
      <c r="AD1163" s="90"/>
      <c r="AE1163" s="90"/>
      <c r="AF1163" s="90"/>
      <c r="AG1163" s="90"/>
      <c r="AH1163" s="90"/>
      <c r="AI1163" s="90"/>
      <c r="AJ1163" s="90"/>
      <c r="AK1163" s="90"/>
      <c r="AL1163" s="90"/>
      <c r="AM1163" s="90"/>
    </row>
    <row r="1164" spans="1:39" outlineLevel="2">
      <c r="A1164" s="11">
        <f>ROW()</f>
        <v>1164</v>
      </c>
      <c r="C1164" s="6" t="s">
        <v>1</v>
      </c>
      <c r="D1164" s="39"/>
      <c r="E1164" s="39"/>
      <c r="F1164" s="39"/>
      <c r="G1164" s="39"/>
      <c r="H1164" s="39"/>
      <c r="I1164" s="39"/>
      <c r="J1164" s="39"/>
      <c r="K1164" s="39"/>
      <c r="L1164" s="39"/>
      <c r="M1164" s="39"/>
      <c r="N1164" s="39"/>
      <c r="O1164" s="39"/>
      <c r="P1164" s="9">
        <f t="shared" ref="P1164" si="864">SUM(P1151:P1163)</f>
        <v>8.1795264106410936</v>
      </c>
      <c r="Q1164" s="39"/>
      <c r="R1164" s="39"/>
      <c r="S1164" s="39"/>
      <c r="T1164" s="39"/>
      <c r="U1164" s="39"/>
      <c r="V1164" s="39"/>
      <c r="W1164" s="39"/>
      <c r="X1164" s="39"/>
      <c r="Y1164" s="39"/>
      <c r="Z1164" s="39"/>
      <c r="AA1164" s="39"/>
      <c r="AB1164" s="39"/>
      <c r="AC1164" s="39"/>
      <c r="AD1164" s="39"/>
      <c r="AE1164" s="39"/>
      <c r="AF1164" s="39"/>
      <c r="AG1164" s="39"/>
      <c r="AH1164" s="39"/>
      <c r="AI1164" s="39"/>
      <c r="AJ1164" s="39"/>
      <c r="AK1164" s="39"/>
      <c r="AL1164" s="39"/>
      <c r="AM1164" s="39"/>
    </row>
    <row r="1165" spans="1:39" outlineLevel="2">
      <c r="A1165" s="11">
        <f>ROW()</f>
        <v>1165</v>
      </c>
      <c r="B1165" s="343" t="s">
        <v>657</v>
      </c>
      <c r="D1165" s="39"/>
      <c r="E1165" s="39"/>
      <c r="G1165" s="39"/>
      <c r="H1165" s="39"/>
      <c r="I1165" s="39"/>
      <c r="J1165" s="39"/>
      <c r="K1165" s="39"/>
      <c r="L1165" s="39"/>
      <c r="M1165" s="39"/>
      <c r="N1165" s="39"/>
      <c r="O1165" s="39"/>
      <c r="P1165" s="39"/>
      <c r="Q1165" s="39"/>
      <c r="R1165" s="39"/>
      <c r="S1165" s="39"/>
      <c r="T1165" s="39"/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F1165" s="39"/>
      <c r="AG1165" s="39"/>
      <c r="AH1165" s="39"/>
      <c r="AI1165" s="39"/>
      <c r="AJ1165" s="39"/>
      <c r="AK1165" s="39"/>
      <c r="AL1165" s="39"/>
    </row>
    <row r="1166" spans="1:39" outlineLevel="2">
      <c r="A1166" s="11">
        <f>ROW()</f>
        <v>1166</v>
      </c>
      <c r="C1166" s="6" t="s">
        <v>2</v>
      </c>
      <c r="D1166" s="39"/>
      <c r="E1166" s="922">
        <v>0</v>
      </c>
      <c r="F1166" s="31"/>
      <c r="G1166" s="39"/>
      <c r="H1166" s="39"/>
      <c r="I1166" s="39"/>
      <c r="J1166" s="39"/>
      <c r="K1166" s="39"/>
      <c r="L1166" s="39"/>
      <c r="M1166" s="39"/>
      <c r="N1166" s="39"/>
      <c r="O1166" s="39"/>
      <c r="P1166" s="39"/>
      <c r="Q1166" s="39"/>
      <c r="R1166" s="39"/>
      <c r="S1166" s="39"/>
      <c r="T1166" s="13">
        <f>-Inputs!T2211</f>
        <v>0</v>
      </c>
      <c r="U1166" s="13">
        <f>-Inputs!U2211</f>
        <v>0</v>
      </c>
      <c r="V1166" s="13">
        <f>-Inputs!V2211</f>
        <v>0</v>
      </c>
      <c r="W1166" s="13">
        <f>-Inputs!W2211</f>
        <v>0</v>
      </c>
      <c r="X1166" s="13">
        <f>-Inputs!X2211</f>
        <v>0</v>
      </c>
      <c r="Y1166" s="13">
        <f>-Inputs!Y2211</f>
        <v>0</v>
      </c>
      <c r="Z1166" s="13">
        <f>-Inputs!Z2211</f>
        <v>0</v>
      </c>
      <c r="AA1166" s="13">
        <f>-Inputs!AA2211</f>
        <v>0</v>
      </c>
      <c r="AB1166" s="13">
        <f>-Inputs!AB2211</f>
        <v>0</v>
      </c>
      <c r="AC1166" s="526">
        <f t="shared" ref="AC1166:AC1178" si="865">$E1166*$E$51</f>
        <v>0</v>
      </c>
      <c r="AD1166" s="13">
        <f>-Inputs!AD2211</f>
        <v>0</v>
      </c>
      <c r="AE1166" s="13">
        <f>-Inputs!AE2211</f>
        <v>0</v>
      </c>
      <c r="AF1166" s="13">
        <f>-Inputs!AF2211</f>
        <v>0</v>
      </c>
      <c r="AG1166" s="13">
        <f>-Inputs!AG2211</f>
        <v>0</v>
      </c>
      <c r="AH1166" s="13">
        <f>-Inputs!AH2211</f>
        <v>0</v>
      </c>
      <c r="AI1166" s="13">
        <f>-Inputs!AI2211</f>
        <v>0</v>
      </c>
      <c r="AJ1166" s="13">
        <f>-Inputs!AJ2211</f>
        <v>0</v>
      </c>
      <c r="AK1166" s="13">
        <f>-Inputs!AK2211</f>
        <v>0</v>
      </c>
      <c r="AL1166" s="13">
        <f>-Inputs!AL2211</f>
        <v>0</v>
      </c>
      <c r="AM1166" s="13">
        <f>-Inputs!AM2211</f>
        <v>0</v>
      </c>
    </row>
    <row r="1167" spans="1:39" outlineLevel="2">
      <c r="A1167" s="11">
        <f>ROW()</f>
        <v>1167</v>
      </c>
      <c r="C1167" s="6" t="s">
        <v>3</v>
      </c>
      <c r="D1167" s="39"/>
      <c r="E1167" s="922">
        <v>0</v>
      </c>
      <c r="F1167" s="31"/>
      <c r="G1167" s="39"/>
      <c r="H1167" s="39"/>
      <c r="I1167" s="39"/>
      <c r="J1167" s="39"/>
      <c r="K1167" s="39"/>
      <c r="L1167" s="39"/>
      <c r="M1167" s="39"/>
      <c r="N1167" s="39"/>
      <c r="O1167" s="39"/>
      <c r="P1167" s="39"/>
      <c r="Q1167" s="39"/>
      <c r="R1167" s="39"/>
      <c r="S1167" s="39"/>
      <c r="T1167" s="13">
        <f>-Inputs!T2212</f>
        <v>0</v>
      </c>
      <c r="U1167" s="13">
        <f>-Inputs!U2212</f>
        <v>0</v>
      </c>
      <c r="V1167" s="13">
        <f>-Inputs!V2212</f>
        <v>0</v>
      </c>
      <c r="W1167" s="13">
        <f>-Inputs!W2212</f>
        <v>0</v>
      </c>
      <c r="X1167" s="13">
        <f>-Inputs!X2212</f>
        <v>0</v>
      </c>
      <c r="Y1167" s="13">
        <f>-Inputs!Y2212</f>
        <v>0</v>
      </c>
      <c r="Z1167" s="13">
        <f>-Inputs!Z2212</f>
        <v>0</v>
      </c>
      <c r="AA1167" s="13">
        <f>-Inputs!AA2212</f>
        <v>0</v>
      </c>
      <c r="AB1167" s="13">
        <f>-Inputs!AB2212</f>
        <v>0</v>
      </c>
      <c r="AC1167" s="526">
        <f t="shared" si="865"/>
        <v>0</v>
      </c>
      <c r="AD1167" s="13">
        <f>-Inputs!AD2212</f>
        <v>0</v>
      </c>
      <c r="AE1167" s="13">
        <f>-Inputs!AE2212</f>
        <v>0</v>
      </c>
      <c r="AF1167" s="13">
        <f>-Inputs!AF2212</f>
        <v>0</v>
      </c>
      <c r="AG1167" s="13">
        <f>-Inputs!AG2212</f>
        <v>0</v>
      </c>
      <c r="AH1167" s="13">
        <f>-Inputs!AH2212</f>
        <v>0</v>
      </c>
      <c r="AI1167" s="13">
        <f>-Inputs!AI2212</f>
        <v>0</v>
      </c>
      <c r="AJ1167" s="13">
        <f>-Inputs!AJ2212</f>
        <v>0</v>
      </c>
      <c r="AK1167" s="13">
        <f>-Inputs!AK2212</f>
        <v>0</v>
      </c>
      <c r="AL1167" s="13">
        <f>-Inputs!AL2212</f>
        <v>0</v>
      </c>
      <c r="AM1167" s="13">
        <f>-Inputs!AM2212</f>
        <v>0</v>
      </c>
    </row>
    <row r="1168" spans="1:39" outlineLevel="2">
      <c r="A1168" s="11">
        <f>ROW()</f>
        <v>1168</v>
      </c>
      <c r="C1168" s="6" t="s">
        <v>4</v>
      </c>
      <c r="D1168" s="39"/>
      <c r="E1168" s="922">
        <v>0</v>
      </c>
      <c r="F1168" s="31"/>
      <c r="G1168" s="39"/>
      <c r="H1168" s="39"/>
      <c r="I1168" s="39"/>
      <c r="J1168" s="39"/>
      <c r="K1168" s="39"/>
      <c r="L1168" s="39"/>
      <c r="M1168" s="39"/>
      <c r="N1168" s="39"/>
      <c r="O1168" s="39"/>
      <c r="P1168" s="39"/>
      <c r="Q1168" s="39"/>
      <c r="R1168" s="39"/>
      <c r="S1168" s="39"/>
      <c r="T1168" s="13">
        <f>-Inputs!T2213</f>
        <v>0</v>
      </c>
      <c r="U1168" s="13">
        <f>-Inputs!U2213</f>
        <v>0</v>
      </c>
      <c r="V1168" s="13">
        <f>-Inputs!V2213</f>
        <v>0</v>
      </c>
      <c r="W1168" s="13">
        <f>-Inputs!W2213</f>
        <v>0</v>
      </c>
      <c r="X1168" s="13">
        <f>-Inputs!X2213</f>
        <v>0</v>
      </c>
      <c r="Y1168" s="13">
        <f>-Inputs!Y2213</f>
        <v>0</v>
      </c>
      <c r="Z1168" s="13">
        <f>-Inputs!Z2213</f>
        <v>0</v>
      </c>
      <c r="AA1168" s="13">
        <f>-Inputs!AA2213</f>
        <v>0</v>
      </c>
      <c r="AB1168" s="13">
        <f>-Inputs!AB2213</f>
        <v>0</v>
      </c>
      <c r="AC1168" s="526">
        <f t="shared" si="865"/>
        <v>0</v>
      </c>
      <c r="AD1168" s="13">
        <f>-Inputs!AD2213</f>
        <v>0</v>
      </c>
      <c r="AE1168" s="13">
        <f>-Inputs!AE2213</f>
        <v>0</v>
      </c>
      <c r="AF1168" s="13">
        <f>-Inputs!AF2213</f>
        <v>0</v>
      </c>
      <c r="AG1168" s="13">
        <f>-Inputs!AG2213</f>
        <v>0</v>
      </c>
      <c r="AH1168" s="13">
        <f>-Inputs!AH2213</f>
        <v>0</v>
      </c>
      <c r="AI1168" s="13">
        <f>-Inputs!AI2213</f>
        <v>0</v>
      </c>
      <c r="AJ1168" s="13">
        <f>-Inputs!AJ2213</f>
        <v>0</v>
      </c>
      <c r="AK1168" s="13">
        <f>-Inputs!AK2213</f>
        <v>0</v>
      </c>
      <c r="AL1168" s="13">
        <f>-Inputs!AL2213</f>
        <v>0</v>
      </c>
      <c r="AM1168" s="13">
        <f>-Inputs!AM2213</f>
        <v>0</v>
      </c>
    </row>
    <row r="1169" spans="1:39" outlineLevel="2">
      <c r="A1169" s="11">
        <f>ROW()</f>
        <v>1169</v>
      </c>
      <c r="C1169" s="6" t="s">
        <v>5</v>
      </c>
      <c r="D1169" s="39"/>
      <c r="E1169" s="922">
        <v>0</v>
      </c>
      <c r="F1169" s="31"/>
      <c r="G1169" s="39"/>
      <c r="H1169" s="39"/>
      <c r="I1169" s="39"/>
      <c r="J1169" s="39"/>
      <c r="K1169" s="39"/>
      <c r="L1169" s="39"/>
      <c r="M1169" s="39"/>
      <c r="N1169" s="39"/>
      <c r="O1169" s="39"/>
      <c r="P1169" s="39"/>
      <c r="Q1169" s="39"/>
      <c r="R1169" s="39"/>
      <c r="S1169" s="39"/>
      <c r="T1169" s="13">
        <f>-Inputs!T2214</f>
        <v>-2.742799776968053E-2</v>
      </c>
      <c r="U1169" s="13">
        <f>-Inputs!U2214</f>
        <v>-7.0014012766750247E-2</v>
      </c>
      <c r="V1169" s="13">
        <f>-Inputs!V2214</f>
        <v>-0.26493424315620628</v>
      </c>
      <c r="W1169" s="13">
        <f>-Inputs!W2214</f>
        <v>-8.4214682598027252E-2</v>
      </c>
      <c r="X1169" s="13">
        <f>-Inputs!X2214</f>
        <v>-7.1308465919560776E-2</v>
      </c>
      <c r="Y1169" s="13">
        <f>-Inputs!Y2214</f>
        <v>0</v>
      </c>
      <c r="Z1169" s="13">
        <f>-Inputs!Z2214</f>
        <v>0</v>
      </c>
      <c r="AA1169" s="13">
        <f>-Inputs!AA2214</f>
        <v>0</v>
      </c>
      <c r="AB1169" s="13">
        <f>-Inputs!AB2214</f>
        <v>0</v>
      </c>
      <c r="AC1169" s="526">
        <f t="shared" si="865"/>
        <v>0</v>
      </c>
      <c r="AD1169" s="13">
        <f>-Inputs!AD2214</f>
        <v>0</v>
      </c>
      <c r="AE1169" s="13">
        <f>-Inputs!AE2214</f>
        <v>0</v>
      </c>
      <c r="AF1169" s="13">
        <f>-Inputs!AF2214</f>
        <v>0</v>
      </c>
      <c r="AG1169" s="13">
        <f>-Inputs!AG2214</f>
        <v>0</v>
      </c>
      <c r="AH1169" s="13">
        <f>-Inputs!AH2214</f>
        <v>0</v>
      </c>
      <c r="AI1169" s="13">
        <f>-Inputs!AI2214</f>
        <v>0</v>
      </c>
      <c r="AJ1169" s="13">
        <f>-Inputs!AJ2214</f>
        <v>0</v>
      </c>
      <c r="AK1169" s="13">
        <f>-Inputs!AK2214</f>
        <v>0</v>
      </c>
      <c r="AL1169" s="13">
        <f>-Inputs!AL2214</f>
        <v>0</v>
      </c>
      <c r="AM1169" s="13">
        <f>-Inputs!AM2214</f>
        <v>0</v>
      </c>
    </row>
    <row r="1170" spans="1:39" outlineLevel="2">
      <c r="A1170" s="11">
        <f>ROW()</f>
        <v>1170</v>
      </c>
      <c r="C1170" s="6" t="s">
        <v>473</v>
      </c>
      <c r="D1170" s="39"/>
      <c r="E1170" s="922">
        <v>0</v>
      </c>
      <c r="F1170" s="31"/>
      <c r="G1170" s="39"/>
      <c r="H1170" s="39"/>
      <c r="I1170" s="39"/>
      <c r="J1170" s="39"/>
      <c r="K1170" s="39"/>
      <c r="L1170" s="39"/>
      <c r="M1170" s="39"/>
      <c r="N1170" s="39"/>
      <c r="O1170" s="39"/>
      <c r="P1170" s="39"/>
      <c r="Q1170" s="39"/>
      <c r="R1170" s="39"/>
      <c r="S1170" s="39"/>
      <c r="T1170" s="13">
        <f>-Inputs!T2215</f>
        <v>0</v>
      </c>
      <c r="U1170" s="13">
        <f>-Inputs!U2215</f>
        <v>0</v>
      </c>
      <c r="V1170" s="13">
        <f>-Inputs!V2215</f>
        <v>0</v>
      </c>
      <c r="W1170" s="13">
        <f>-Inputs!W2215</f>
        <v>0</v>
      </c>
      <c r="X1170" s="13">
        <f>-Inputs!X2215</f>
        <v>0</v>
      </c>
      <c r="Y1170" s="13">
        <f>-Inputs!Y2215</f>
        <v>0</v>
      </c>
      <c r="Z1170" s="13">
        <f>-Inputs!Z2215</f>
        <v>0</v>
      </c>
      <c r="AA1170" s="13">
        <f>-Inputs!AA2215</f>
        <v>0</v>
      </c>
      <c r="AB1170" s="13">
        <f>-Inputs!AB2215</f>
        <v>0</v>
      </c>
      <c r="AC1170" s="526">
        <f t="shared" si="865"/>
        <v>0</v>
      </c>
      <c r="AD1170" s="13">
        <f>-Inputs!AD2215</f>
        <v>0</v>
      </c>
      <c r="AE1170" s="13">
        <f>-Inputs!AE2215</f>
        <v>0</v>
      </c>
      <c r="AF1170" s="13">
        <f>-Inputs!AF2215</f>
        <v>0</v>
      </c>
      <c r="AG1170" s="13">
        <f>-Inputs!AG2215</f>
        <v>0</v>
      </c>
      <c r="AH1170" s="13">
        <f>-Inputs!AH2215</f>
        <v>0</v>
      </c>
      <c r="AI1170" s="13">
        <f>-Inputs!AI2215</f>
        <v>0</v>
      </c>
      <c r="AJ1170" s="13">
        <f>-Inputs!AJ2215</f>
        <v>0</v>
      </c>
      <c r="AK1170" s="13">
        <f>-Inputs!AK2215</f>
        <v>0</v>
      </c>
      <c r="AL1170" s="13">
        <f>-Inputs!AL2215</f>
        <v>0</v>
      </c>
      <c r="AM1170" s="13">
        <f>-Inputs!AM2215</f>
        <v>0</v>
      </c>
    </row>
    <row r="1171" spans="1:39" outlineLevel="2">
      <c r="A1171" s="11">
        <f>ROW()</f>
        <v>1171</v>
      </c>
      <c r="C1171" s="6" t="s">
        <v>474</v>
      </c>
      <c r="D1171" s="39"/>
      <c r="E1171" s="922">
        <v>0</v>
      </c>
      <c r="F1171" s="31"/>
      <c r="G1171" s="39"/>
      <c r="H1171" s="39"/>
      <c r="I1171" s="39"/>
      <c r="J1171" s="39"/>
      <c r="K1171" s="39"/>
      <c r="L1171" s="39"/>
      <c r="M1171" s="39"/>
      <c r="N1171" s="39"/>
      <c r="O1171" s="39"/>
      <c r="P1171" s="39"/>
      <c r="Q1171" s="39"/>
      <c r="R1171" s="39"/>
      <c r="S1171" s="39"/>
      <c r="T1171" s="13">
        <f>-Inputs!T2216</f>
        <v>0</v>
      </c>
      <c r="U1171" s="13">
        <f>-Inputs!U2216</f>
        <v>0</v>
      </c>
      <c r="V1171" s="13">
        <f>-Inputs!V2216</f>
        <v>0</v>
      </c>
      <c r="W1171" s="13">
        <f>-Inputs!W2216</f>
        <v>0</v>
      </c>
      <c r="X1171" s="13">
        <f>-Inputs!X2216</f>
        <v>0</v>
      </c>
      <c r="Y1171" s="13">
        <f>-Inputs!Y2216</f>
        <v>0</v>
      </c>
      <c r="Z1171" s="13">
        <f>-Inputs!Z2216</f>
        <v>0</v>
      </c>
      <c r="AA1171" s="13">
        <f>-Inputs!AA2216</f>
        <v>0</v>
      </c>
      <c r="AB1171" s="13">
        <f>-Inputs!AB2216</f>
        <v>0</v>
      </c>
      <c r="AC1171" s="526">
        <f t="shared" si="865"/>
        <v>0</v>
      </c>
      <c r="AD1171" s="13">
        <f>-Inputs!AD2216</f>
        <v>0</v>
      </c>
      <c r="AE1171" s="13">
        <f>-Inputs!AE2216</f>
        <v>0</v>
      </c>
      <c r="AF1171" s="13">
        <f>-Inputs!AF2216</f>
        <v>0</v>
      </c>
      <c r="AG1171" s="13">
        <f>-Inputs!AG2216</f>
        <v>0</v>
      </c>
      <c r="AH1171" s="13">
        <f>-Inputs!AH2216</f>
        <v>0</v>
      </c>
      <c r="AI1171" s="13">
        <f>-Inputs!AI2216</f>
        <v>0</v>
      </c>
      <c r="AJ1171" s="13">
        <f>-Inputs!AJ2216</f>
        <v>0</v>
      </c>
      <c r="AK1171" s="13">
        <f>-Inputs!AK2216</f>
        <v>0</v>
      </c>
      <c r="AL1171" s="13">
        <f>-Inputs!AL2216</f>
        <v>0</v>
      </c>
      <c r="AM1171" s="13">
        <f>-Inputs!AM2216</f>
        <v>0</v>
      </c>
    </row>
    <row r="1172" spans="1:39" outlineLevel="2">
      <c r="A1172" s="11">
        <f>ROW()</f>
        <v>1172</v>
      </c>
      <c r="C1172" s="6" t="s">
        <v>477</v>
      </c>
      <c r="D1172" s="39"/>
      <c r="E1172" s="922">
        <v>0</v>
      </c>
      <c r="F1172" s="31"/>
      <c r="G1172" s="39"/>
      <c r="H1172" s="39"/>
      <c r="I1172" s="39"/>
      <c r="J1172" s="39"/>
      <c r="K1172" s="39"/>
      <c r="L1172" s="39"/>
      <c r="M1172" s="39"/>
      <c r="N1172" s="39"/>
      <c r="O1172" s="39"/>
      <c r="P1172" s="39"/>
      <c r="Q1172" s="39"/>
      <c r="R1172" s="39"/>
      <c r="S1172" s="39"/>
      <c r="T1172" s="13">
        <f>-Inputs!T2217</f>
        <v>0</v>
      </c>
      <c r="U1172" s="13">
        <f>-Inputs!U2217</f>
        <v>0</v>
      </c>
      <c r="V1172" s="13">
        <f>-Inputs!V2217</f>
        <v>0</v>
      </c>
      <c r="W1172" s="13">
        <f>-Inputs!W2217</f>
        <v>0</v>
      </c>
      <c r="X1172" s="13">
        <f>-Inputs!X2217</f>
        <v>0</v>
      </c>
      <c r="Y1172" s="13">
        <f>-Inputs!Y2217</f>
        <v>0</v>
      </c>
      <c r="Z1172" s="13">
        <f>-Inputs!Z2217</f>
        <v>0</v>
      </c>
      <c r="AA1172" s="13">
        <f>-Inputs!AA2217</f>
        <v>0</v>
      </c>
      <c r="AB1172" s="13">
        <f>-Inputs!AB2217</f>
        <v>0</v>
      </c>
      <c r="AC1172" s="526">
        <f t="shared" si="865"/>
        <v>0</v>
      </c>
      <c r="AD1172" s="13">
        <f>-Inputs!AD2217</f>
        <v>0</v>
      </c>
      <c r="AE1172" s="13">
        <f>-Inputs!AE2217</f>
        <v>0</v>
      </c>
      <c r="AF1172" s="13">
        <f>-Inputs!AF2217</f>
        <v>0</v>
      </c>
      <c r="AG1172" s="13">
        <f>-Inputs!AG2217</f>
        <v>0</v>
      </c>
      <c r="AH1172" s="13">
        <f>-Inputs!AH2217</f>
        <v>0</v>
      </c>
      <c r="AI1172" s="13">
        <f>-Inputs!AI2217</f>
        <v>0</v>
      </c>
      <c r="AJ1172" s="13">
        <f>-Inputs!AJ2217</f>
        <v>0</v>
      </c>
      <c r="AK1172" s="13">
        <f>-Inputs!AK2217</f>
        <v>0</v>
      </c>
      <c r="AL1172" s="13">
        <f>-Inputs!AL2217</f>
        <v>0</v>
      </c>
      <c r="AM1172" s="13">
        <f>-Inputs!AM2217</f>
        <v>0</v>
      </c>
    </row>
    <row r="1173" spans="1:39" outlineLevel="2">
      <c r="A1173" s="11">
        <f>ROW()</f>
        <v>1173</v>
      </c>
      <c r="C1173" s="6" t="s">
        <v>511</v>
      </c>
      <c r="D1173" s="39"/>
      <c r="E1173" s="922">
        <v>0</v>
      </c>
      <c r="F1173" s="31"/>
      <c r="G1173" s="39"/>
      <c r="H1173" s="39"/>
      <c r="I1173" s="39"/>
      <c r="J1173" s="39"/>
      <c r="K1173" s="39"/>
      <c r="L1173" s="39"/>
      <c r="M1173" s="39"/>
      <c r="N1173" s="39"/>
      <c r="O1173" s="39"/>
      <c r="P1173" s="39"/>
      <c r="Q1173" s="39"/>
      <c r="R1173" s="39"/>
      <c r="S1173" s="39"/>
      <c r="T1173" s="13">
        <f>-Inputs!T2218</f>
        <v>0</v>
      </c>
      <c r="U1173" s="13">
        <f>-Inputs!U2218</f>
        <v>0</v>
      </c>
      <c r="V1173" s="13">
        <f>-Inputs!V2218</f>
        <v>0</v>
      </c>
      <c r="W1173" s="13">
        <f>-Inputs!W2218</f>
        <v>0</v>
      </c>
      <c r="X1173" s="13">
        <f>-Inputs!X2218</f>
        <v>0</v>
      </c>
      <c r="Y1173" s="13">
        <f>-Inputs!Y2218</f>
        <v>0</v>
      </c>
      <c r="Z1173" s="13">
        <f>-Inputs!Z2218</f>
        <v>0</v>
      </c>
      <c r="AA1173" s="13">
        <f>-Inputs!AA2218</f>
        <v>0</v>
      </c>
      <c r="AB1173" s="13">
        <f>-Inputs!AB2218</f>
        <v>0</v>
      </c>
      <c r="AC1173" s="526">
        <f t="shared" si="865"/>
        <v>0</v>
      </c>
      <c r="AD1173" s="13">
        <f>-Inputs!AD2218</f>
        <v>0</v>
      </c>
      <c r="AE1173" s="13">
        <f>-Inputs!AE2218</f>
        <v>0</v>
      </c>
      <c r="AF1173" s="13">
        <f>-Inputs!AF2218</f>
        <v>0</v>
      </c>
      <c r="AG1173" s="13">
        <f>-Inputs!AG2218</f>
        <v>0</v>
      </c>
      <c r="AH1173" s="13">
        <f>-Inputs!AH2218</f>
        <v>0</v>
      </c>
      <c r="AI1173" s="13">
        <f>-Inputs!AI2218</f>
        <v>0</v>
      </c>
      <c r="AJ1173" s="13">
        <f>-Inputs!AJ2218</f>
        <v>0</v>
      </c>
      <c r="AK1173" s="13">
        <f>-Inputs!AK2218</f>
        <v>0</v>
      </c>
      <c r="AL1173" s="13">
        <f>-Inputs!AL2218</f>
        <v>0</v>
      </c>
      <c r="AM1173" s="13">
        <f>-Inputs!AM2218</f>
        <v>0</v>
      </c>
    </row>
    <row r="1174" spans="1:39" outlineLevel="2">
      <c r="A1174" s="11">
        <f>ROW()</f>
        <v>1174</v>
      </c>
      <c r="C1174" s="6" t="s">
        <v>655</v>
      </c>
      <c r="D1174" s="39"/>
      <c r="E1174" s="922"/>
      <c r="F1174" s="31"/>
      <c r="G1174" s="39"/>
      <c r="H1174" s="39"/>
      <c r="I1174" s="39"/>
      <c r="J1174" s="39"/>
      <c r="K1174" s="39"/>
      <c r="L1174" s="39"/>
      <c r="M1174" s="39"/>
      <c r="N1174" s="39"/>
      <c r="O1174" s="39"/>
      <c r="P1174" s="39"/>
      <c r="Q1174" s="39"/>
      <c r="R1174" s="39"/>
      <c r="S1174" s="39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526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</row>
    <row r="1175" spans="1:39" outlineLevel="2">
      <c r="A1175" s="11">
        <f>ROW()</f>
        <v>1175</v>
      </c>
      <c r="C1175" s="6" t="s">
        <v>656</v>
      </c>
      <c r="D1175" s="39"/>
      <c r="E1175" s="922"/>
      <c r="F1175" s="31"/>
      <c r="G1175" s="39"/>
      <c r="H1175" s="39"/>
      <c r="I1175" s="39"/>
      <c r="J1175" s="39"/>
      <c r="K1175" s="39"/>
      <c r="L1175" s="39"/>
      <c r="M1175" s="39"/>
      <c r="N1175" s="39"/>
      <c r="O1175" s="39"/>
      <c r="P1175" s="39"/>
      <c r="Q1175" s="39"/>
      <c r="R1175" s="39"/>
      <c r="S1175" s="39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526"/>
      <c r="AD1175" s="13"/>
      <c r="AE1175" s="13"/>
      <c r="AF1175" s="13"/>
      <c r="AG1175" s="13"/>
      <c r="AH1175" s="13"/>
      <c r="AI1175" s="13"/>
      <c r="AJ1175" s="13"/>
      <c r="AK1175" s="13"/>
      <c r="AL1175" s="13"/>
      <c r="AM1175" s="13"/>
    </row>
    <row r="1176" spans="1:39" outlineLevel="2">
      <c r="A1176" s="11">
        <f>ROW()</f>
        <v>1176</v>
      </c>
      <c r="C1176" s="6" t="s">
        <v>667</v>
      </c>
      <c r="D1176" s="39"/>
      <c r="E1176" s="922"/>
      <c r="F1176" s="31"/>
      <c r="G1176" s="39"/>
      <c r="H1176" s="39"/>
      <c r="I1176" s="39"/>
      <c r="J1176" s="39"/>
      <c r="K1176" s="39"/>
      <c r="L1176" s="39"/>
      <c r="M1176" s="39"/>
      <c r="N1176" s="39"/>
      <c r="O1176" s="39"/>
      <c r="P1176" s="39"/>
      <c r="Q1176" s="39"/>
      <c r="R1176" s="39"/>
      <c r="S1176" s="39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526"/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</row>
    <row r="1177" spans="1:39" outlineLevel="2">
      <c r="A1177" s="11">
        <f>ROW()</f>
        <v>1177</v>
      </c>
      <c r="C1177" s="6" t="s">
        <v>212</v>
      </c>
      <c r="D1177" s="39"/>
      <c r="E1177" s="922">
        <v>0</v>
      </c>
      <c r="F1177" s="31"/>
      <c r="G1177" s="39"/>
      <c r="H1177" s="39"/>
      <c r="I1177" s="39"/>
      <c r="J1177" s="39"/>
      <c r="K1177" s="39"/>
      <c r="L1177" s="39"/>
      <c r="M1177" s="39"/>
      <c r="N1177" s="39"/>
      <c r="O1177" s="39"/>
      <c r="P1177" s="39"/>
      <c r="Q1177" s="39"/>
      <c r="R1177" s="39"/>
      <c r="S1177" s="39"/>
      <c r="T1177" s="13">
        <f>-Inputs!T2222</f>
        <v>0</v>
      </c>
      <c r="U1177" s="13">
        <f>-Inputs!U2222</f>
        <v>0</v>
      </c>
      <c r="V1177" s="13">
        <f>-Inputs!V2222</f>
        <v>0</v>
      </c>
      <c r="W1177" s="13">
        <f>-Inputs!W2222</f>
        <v>0</v>
      </c>
      <c r="X1177" s="13">
        <f>-Inputs!X2222</f>
        <v>0</v>
      </c>
      <c r="Y1177" s="13">
        <f>-Inputs!Y2222</f>
        <v>0</v>
      </c>
      <c r="Z1177" s="13">
        <f>-Inputs!Z2222</f>
        <v>0</v>
      </c>
      <c r="AA1177" s="13">
        <f>-Inputs!AA2222</f>
        <v>0</v>
      </c>
      <c r="AB1177" s="13">
        <f>-Inputs!AB2222</f>
        <v>0</v>
      </c>
      <c r="AC1177" s="526">
        <f t="shared" si="865"/>
        <v>0</v>
      </c>
      <c r="AD1177" s="13">
        <f>-Inputs!AD2222</f>
        <v>0</v>
      </c>
      <c r="AE1177" s="13">
        <f>-Inputs!AE2222</f>
        <v>0</v>
      </c>
      <c r="AF1177" s="13">
        <f>-Inputs!AF2222</f>
        <v>0</v>
      </c>
      <c r="AG1177" s="13">
        <f>-Inputs!AG2222</f>
        <v>0</v>
      </c>
      <c r="AH1177" s="13">
        <f>-Inputs!AH2222</f>
        <v>0</v>
      </c>
      <c r="AI1177" s="13">
        <f>-Inputs!AI2222</f>
        <v>0</v>
      </c>
      <c r="AJ1177" s="13">
        <f>-Inputs!AJ2222</f>
        <v>0</v>
      </c>
      <c r="AK1177" s="13">
        <f>-Inputs!AK2222</f>
        <v>0</v>
      </c>
      <c r="AL1177" s="13">
        <f>-Inputs!AL2222</f>
        <v>0</v>
      </c>
      <c r="AM1177" s="13">
        <f>-Inputs!AM2222</f>
        <v>0</v>
      </c>
    </row>
    <row r="1178" spans="1:39" outlineLevel="2">
      <c r="A1178" s="11">
        <f>ROW()</f>
        <v>1178</v>
      </c>
      <c r="C1178" s="30" t="s">
        <v>362</v>
      </c>
      <c r="D1178" s="90"/>
      <c r="E1178" s="925">
        <v>0</v>
      </c>
      <c r="F1178" s="90"/>
      <c r="G1178" s="90"/>
      <c r="H1178" s="90"/>
      <c r="I1178" s="39"/>
      <c r="J1178" s="39"/>
      <c r="K1178" s="39"/>
      <c r="L1178" s="39"/>
      <c r="M1178" s="39"/>
      <c r="N1178" s="39"/>
      <c r="O1178" s="39"/>
      <c r="P1178" s="39"/>
      <c r="Q1178" s="39"/>
      <c r="R1178" s="39"/>
      <c r="S1178" s="39"/>
      <c r="T1178" s="13">
        <f>-Inputs!T2223</f>
        <v>0</v>
      </c>
      <c r="U1178" s="13">
        <f>-Inputs!U2223</f>
        <v>0</v>
      </c>
      <c r="V1178" s="13">
        <f>-Inputs!V2223</f>
        <v>0</v>
      </c>
      <c r="W1178" s="13">
        <f>-Inputs!W2223</f>
        <v>0</v>
      </c>
      <c r="X1178" s="13">
        <f>-Inputs!X2223</f>
        <v>0</v>
      </c>
      <c r="Y1178" s="13">
        <f>-Inputs!Y2223</f>
        <v>0</v>
      </c>
      <c r="Z1178" s="13">
        <f>-Inputs!Z2223</f>
        <v>0</v>
      </c>
      <c r="AA1178" s="13">
        <f>-Inputs!AA2223</f>
        <v>0</v>
      </c>
      <c r="AB1178" s="13">
        <f>-Inputs!AB2223</f>
        <v>0</v>
      </c>
      <c r="AC1178" s="527">
        <f t="shared" si="865"/>
        <v>0</v>
      </c>
      <c r="AD1178" s="13">
        <f>-Inputs!AD2223</f>
        <v>0</v>
      </c>
      <c r="AE1178" s="13">
        <f>-Inputs!AE2223</f>
        <v>0</v>
      </c>
      <c r="AF1178" s="13">
        <f>-Inputs!AF2223</f>
        <v>0</v>
      </c>
      <c r="AG1178" s="13">
        <f>-Inputs!AG2223</f>
        <v>0</v>
      </c>
      <c r="AH1178" s="13">
        <f>-Inputs!AH2223</f>
        <v>0</v>
      </c>
      <c r="AI1178" s="13">
        <f>-Inputs!AI2223</f>
        <v>0</v>
      </c>
      <c r="AJ1178" s="13">
        <f>-Inputs!AJ2223</f>
        <v>0</v>
      </c>
      <c r="AK1178" s="13">
        <f>-Inputs!AK2223</f>
        <v>0</v>
      </c>
      <c r="AL1178" s="13">
        <f>-Inputs!AL2223</f>
        <v>0</v>
      </c>
      <c r="AM1178" s="13">
        <f>-Inputs!AM2223</f>
        <v>0</v>
      </c>
    </row>
    <row r="1179" spans="1:39" outlineLevel="2">
      <c r="A1179" s="11">
        <f>ROW()</f>
        <v>1179</v>
      </c>
      <c r="C1179" s="6" t="s">
        <v>1</v>
      </c>
      <c r="D1179" s="39"/>
      <c r="E1179" s="39">
        <v>0</v>
      </c>
      <c r="F1179" s="39"/>
      <c r="G1179" s="39"/>
      <c r="H1179" s="39"/>
      <c r="I1179" s="87"/>
      <c r="J1179" s="87"/>
      <c r="K1179" s="87"/>
      <c r="L1179" s="87"/>
      <c r="M1179" s="87"/>
      <c r="N1179" s="87"/>
      <c r="O1179" s="87"/>
      <c r="P1179" s="87"/>
      <c r="Q1179" s="87"/>
      <c r="R1179" s="87"/>
      <c r="S1179" s="87"/>
      <c r="T1179" s="87">
        <f t="shared" ref="T1179:AG1179" si="866">SUM(T1166:T1178)</f>
        <v>-2.742799776968053E-2</v>
      </c>
      <c r="U1179" s="87">
        <f t="shared" si="866"/>
        <v>-7.0014012766750247E-2</v>
      </c>
      <c r="V1179" s="87">
        <f t="shared" si="866"/>
        <v>-0.26493424315620628</v>
      </c>
      <c r="W1179" s="87">
        <f t="shared" si="866"/>
        <v>-8.4214682598027252E-2</v>
      </c>
      <c r="X1179" s="87">
        <f t="shared" si="866"/>
        <v>-7.1308465919560776E-2</v>
      </c>
      <c r="Y1179" s="87">
        <f t="shared" si="866"/>
        <v>0</v>
      </c>
      <c r="Z1179" s="87">
        <f t="shared" si="866"/>
        <v>0</v>
      </c>
      <c r="AA1179" s="87">
        <f t="shared" si="866"/>
        <v>0</v>
      </c>
      <c r="AB1179" s="87">
        <f t="shared" si="866"/>
        <v>0</v>
      </c>
      <c r="AC1179" s="87">
        <f t="shared" si="866"/>
        <v>0</v>
      </c>
      <c r="AD1179" s="414">
        <f t="shared" si="866"/>
        <v>0</v>
      </c>
      <c r="AE1179" s="87">
        <f t="shared" si="866"/>
        <v>0</v>
      </c>
      <c r="AF1179" s="87">
        <f t="shared" si="866"/>
        <v>0</v>
      </c>
      <c r="AG1179" s="87">
        <f t="shared" si="866"/>
        <v>0</v>
      </c>
      <c r="AH1179" s="87">
        <f t="shared" ref="AH1179:AM1179" si="867">SUM(AH1166:AH1178)</f>
        <v>0</v>
      </c>
      <c r="AI1179" s="87">
        <f t="shared" si="867"/>
        <v>0</v>
      </c>
      <c r="AJ1179" s="87">
        <f t="shared" si="867"/>
        <v>0</v>
      </c>
      <c r="AK1179" s="87">
        <f t="shared" si="867"/>
        <v>0</v>
      </c>
      <c r="AL1179" s="87">
        <f t="shared" si="867"/>
        <v>0</v>
      </c>
      <c r="AM1179" s="87">
        <f t="shared" si="867"/>
        <v>0</v>
      </c>
    </row>
    <row r="1180" spans="1:39" outlineLevel="2">
      <c r="A1180" s="11">
        <f>ROW()</f>
        <v>1180</v>
      </c>
      <c r="B1180" s="343" t="s">
        <v>6</v>
      </c>
      <c r="D1180" s="39"/>
      <c r="E1180" s="39"/>
      <c r="G1180" s="39"/>
      <c r="H1180" s="39"/>
      <c r="I1180" s="39"/>
      <c r="J1180" s="39"/>
      <c r="K1180" s="39"/>
      <c r="L1180" s="39"/>
      <c r="M1180" s="39"/>
      <c r="N1180" s="39"/>
      <c r="O1180" s="39"/>
    </row>
    <row r="1181" spans="1:39" outlineLevel="2">
      <c r="A1181" s="11">
        <f>ROW()</f>
        <v>1181</v>
      </c>
      <c r="C1181" s="6" t="s">
        <v>2</v>
      </c>
      <c r="D1181" s="39"/>
      <c r="E1181" s="922">
        <v>0</v>
      </c>
      <c r="F1181" s="31"/>
      <c r="G1181" s="39"/>
      <c r="H1181" s="39"/>
      <c r="I1181" s="39"/>
      <c r="J1181" s="39"/>
      <c r="K1181" s="39"/>
      <c r="L1181" s="39"/>
      <c r="M1181" s="39"/>
      <c r="N1181" s="39"/>
      <c r="O1181" s="39"/>
      <c r="P1181" s="13"/>
      <c r="Q1181" s="13">
        <f>-Inputs!Q1396</f>
        <v>-6.2121528002185267</v>
      </c>
      <c r="R1181" s="13">
        <f>-Inputs!R1396</f>
        <v>-6.2121528002185267</v>
      </c>
      <c r="S1181" s="13">
        <f>-Inputs!S1396</f>
        <v>-6.2121528002185267</v>
      </c>
      <c r="T1181" s="13">
        <f>-Inputs!T1396</f>
        <v>0</v>
      </c>
      <c r="U1181" s="13">
        <f>-Inputs!U1396</f>
        <v>0</v>
      </c>
      <c r="V1181" s="13">
        <f>-Inputs!V1396</f>
        <v>0</v>
      </c>
      <c r="W1181" s="13">
        <f>-Inputs!W1396</f>
        <v>0</v>
      </c>
      <c r="X1181" s="13">
        <f>-Inputs!X1396</f>
        <v>0</v>
      </c>
      <c r="Y1181" s="13">
        <f>-Inputs!Y1396</f>
        <v>0</v>
      </c>
      <c r="Z1181" s="13">
        <f>-Inputs!Z1396</f>
        <v>0</v>
      </c>
      <c r="AA1181" s="13">
        <f>-Inputs!AA1396</f>
        <v>0</v>
      </c>
      <c r="AB1181" s="13">
        <f>-Inputs!AB1396</f>
        <v>0</v>
      </c>
      <c r="AC1181" s="526">
        <f t="shared" ref="AC1181:AC1193" si="868">$E1181*$E$51</f>
        <v>0</v>
      </c>
      <c r="AD1181" s="13">
        <f>-Inputs!AD1396</f>
        <v>0</v>
      </c>
      <c r="AE1181" s="9">
        <f>-Inputs!AE1396</f>
        <v>0</v>
      </c>
      <c r="AF1181" s="9">
        <f>-Inputs!AF1396</f>
        <v>0</v>
      </c>
      <c r="AG1181" s="9">
        <f>-Inputs!AG1396</f>
        <v>0</v>
      </c>
      <c r="AH1181" s="9">
        <f>-Inputs!AH1396</f>
        <v>0</v>
      </c>
      <c r="AI1181" s="9">
        <f t="shared" ref="AI1181:AM1181" si="869">-IF(AI1121=0,0,IF(AI1136&lt;0,AI1136,IF(AI1121=0,AI1136,MIN((AI1136/AI1121)*(AI1136&gt;0),AI1136,-AH1181))))</f>
        <v>0</v>
      </c>
      <c r="AJ1181" s="9">
        <f t="shared" si="869"/>
        <v>0</v>
      </c>
      <c r="AK1181" s="9">
        <f t="shared" si="869"/>
        <v>0</v>
      </c>
      <c r="AL1181" s="9">
        <f t="shared" si="869"/>
        <v>0</v>
      </c>
      <c r="AM1181" s="9">
        <f t="shared" si="869"/>
        <v>0</v>
      </c>
    </row>
    <row r="1182" spans="1:39" outlineLevel="2">
      <c r="A1182" s="11">
        <f>ROW()</f>
        <v>1182</v>
      </c>
      <c r="C1182" s="6" t="s">
        <v>3</v>
      </c>
      <c r="D1182" s="39"/>
      <c r="E1182" s="922">
        <v>0</v>
      </c>
      <c r="F1182" s="31"/>
      <c r="G1182" s="39"/>
      <c r="H1182" s="39"/>
      <c r="I1182" s="39"/>
      <c r="J1182" s="39"/>
      <c r="K1182" s="39"/>
      <c r="L1182" s="39"/>
      <c r="M1182" s="39"/>
      <c r="N1182" s="39"/>
      <c r="O1182" s="39"/>
      <c r="P1182" s="13"/>
      <c r="Q1182" s="13">
        <f>-Inputs!Q1397</f>
        <v>-6.6883958675884552</v>
      </c>
      <c r="R1182" s="13">
        <f>-Inputs!R1397</f>
        <v>-6.6883958675884552</v>
      </c>
      <c r="S1182" s="13">
        <f>-Inputs!S1397</f>
        <v>-6.6883958675884552</v>
      </c>
      <c r="T1182" s="13">
        <f>-Inputs!T1397</f>
        <v>0</v>
      </c>
      <c r="U1182" s="13">
        <f>-Inputs!U1397</f>
        <v>0</v>
      </c>
      <c r="V1182" s="13">
        <f>-Inputs!V1397</f>
        <v>0</v>
      </c>
      <c r="W1182" s="13">
        <f>-Inputs!W1397</f>
        <v>0</v>
      </c>
      <c r="X1182" s="13">
        <f>-Inputs!X1397</f>
        <v>0</v>
      </c>
      <c r="Y1182" s="13">
        <f>-Inputs!Y1397</f>
        <v>0</v>
      </c>
      <c r="Z1182" s="13">
        <f>-Inputs!Z1397</f>
        <v>0</v>
      </c>
      <c r="AA1182" s="13">
        <f>-Inputs!AA1397</f>
        <v>0</v>
      </c>
      <c r="AB1182" s="13">
        <f>-Inputs!AB1397</f>
        <v>0</v>
      </c>
      <c r="AC1182" s="526">
        <f t="shared" si="868"/>
        <v>0</v>
      </c>
      <c r="AD1182" s="13">
        <f>-Inputs!AD1397</f>
        <v>0</v>
      </c>
      <c r="AE1182" s="9">
        <f>-Inputs!AE1397</f>
        <v>0</v>
      </c>
      <c r="AF1182" s="9">
        <f>-Inputs!AF1397</f>
        <v>0</v>
      </c>
      <c r="AG1182" s="9">
        <f>-Inputs!AG1397</f>
        <v>0</v>
      </c>
      <c r="AH1182" s="9">
        <f>-Inputs!AH1397</f>
        <v>0</v>
      </c>
      <c r="AI1182" s="9">
        <f t="shared" ref="AI1182:AM1182" si="870">-IF(AI1122=0,0,IF(AI1137&lt;0,AI1137,IF(AI1122=0,AI1137,MIN((AI1137/AI1122)*(AI1137&gt;0),AI1137,-AH1182))))</f>
        <v>0</v>
      </c>
      <c r="AJ1182" s="9">
        <f t="shared" si="870"/>
        <v>0</v>
      </c>
      <c r="AK1182" s="9">
        <f t="shared" si="870"/>
        <v>0</v>
      </c>
      <c r="AL1182" s="9">
        <f t="shared" si="870"/>
        <v>0</v>
      </c>
      <c r="AM1182" s="9">
        <f t="shared" si="870"/>
        <v>0</v>
      </c>
    </row>
    <row r="1183" spans="1:39" outlineLevel="2">
      <c r="A1183" s="11">
        <f>ROW()</f>
        <v>1183</v>
      </c>
      <c r="C1183" s="6" t="s">
        <v>4</v>
      </c>
      <c r="D1183" s="39"/>
      <c r="E1183" s="922">
        <v>0</v>
      </c>
      <c r="F1183" s="31"/>
      <c r="G1183" s="39"/>
      <c r="H1183" s="39"/>
      <c r="I1183" s="39"/>
      <c r="J1183" s="39"/>
      <c r="K1183" s="39"/>
      <c r="L1183" s="39"/>
      <c r="M1183" s="39"/>
      <c r="N1183" s="39"/>
      <c r="O1183" s="39"/>
      <c r="P1183" s="13"/>
      <c r="Q1183" s="13">
        <f>-Inputs!Q1398</f>
        <v>-5.2628108401117438E-3</v>
      </c>
      <c r="R1183" s="13">
        <f>-Inputs!R1398</f>
        <v>-5.2628108401117438E-3</v>
      </c>
      <c r="S1183" s="13">
        <f>-Inputs!S1398</f>
        <v>-5.2628108401117438E-3</v>
      </c>
      <c r="T1183" s="13">
        <f>-Inputs!T1398</f>
        <v>0</v>
      </c>
      <c r="U1183" s="13">
        <f>-Inputs!U1398</f>
        <v>0</v>
      </c>
      <c r="V1183" s="13">
        <f>-Inputs!V1398</f>
        <v>0</v>
      </c>
      <c r="W1183" s="13">
        <f>-Inputs!W1398</f>
        <v>0</v>
      </c>
      <c r="X1183" s="13">
        <f>-Inputs!X1398</f>
        <v>0</v>
      </c>
      <c r="Y1183" s="13">
        <f>-Inputs!Y1398</f>
        <v>0</v>
      </c>
      <c r="Z1183" s="13">
        <f>-Inputs!Z1398</f>
        <v>0</v>
      </c>
      <c r="AA1183" s="13">
        <f>-Inputs!AA1398</f>
        <v>0</v>
      </c>
      <c r="AB1183" s="13">
        <f>-Inputs!AB1398</f>
        <v>0</v>
      </c>
      <c r="AC1183" s="526">
        <f t="shared" si="868"/>
        <v>0</v>
      </c>
      <c r="AD1183" s="13">
        <f>-Inputs!AD1398</f>
        <v>0</v>
      </c>
      <c r="AE1183" s="9">
        <f>-Inputs!AE1398</f>
        <v>0</v>
      </c>
      <c r="AF1183" s="9">
        <f>-Inputs!AF1398</f>
        <v>0</v>
      </c>
      <c r="AG1183" s="9">
        <f>-Inputs!AG1398</f>
        <v>0</v>
      </c>
      <c r="AH1183" s="9">
        <f>-Inputs!AH1398</f>
        <v>0</v>
      </c>
      <c r="AI1183" s="9">
        <f t="shared" ref="AI1183:AM1183" si="871">-IF(AI1123=0,0,IF(AI1138&lt;0,AI1138,IF(AI1123=0,AI1138,MIN((AI1138/AI1123)*(AI1138&gt;0),AI1138,-AH1183))))</f>
        <v>0</v>
      </c>
      <c r="AJ1183" s="9">
        <f t="shared" si="871"/>
        <v>0</v>
      </c>
      <c r="AK1183" s="9">
        <f t="shared" si="871"/>
        <v>0</v>
      </c>
      <c r="AL1183" s="9">
        <f t="shared" si="871"/>
        <v>0</v>
      </c>
      <c r="AM1183" s="9">
        <f t="shared" si="871"/>
        <v>0</v>
      </c>
    </row>
    <row r="1184" spans="1:39" outlineLevel="2">
      <c r="A1184" s="11">
        <f>ROW()</f>
        <v>1184</v>
      </c>
      <c r="C1184" s="6" t="s">
        <v>5</v>
      </c>
      <c r="D1184" s="39"/>
      <c r="E1184" s="922">
        <v>-1.1730336453082257E-2</v>
      </c>
      <c r="F1184" s="31"/>
      <c r="G1184" s="39"/>
      <c r="H1184" s="39"/>
      <c r="I1184" s="39"/>
      <c r="J1184" s="39"/>
      <c r="K1184" s="39"/>
      <c r="L1184" s="39"/>
      <c r="M1184" s="39"/>
      <c r="N1184" s="39"/>
      <c r="O1184" s="39"/>
      <c r="P1184" s="13"/>
      <c r="Q1184" s="13">
        <f>-Inputs!Q1399</f>
        <v>-9.0637297801924407E-2</v>
      </c>
      <c r="R1184" s="13">
        <f>-Inputs!R1399</f>
        <v>-9.0637297801924407E-2</v>
      </c>
      <c r="S1184" s="13">
        <f>-Inputs!S1399</f>
        <v>-9.0637297801924407E-2</v>
      </c>
      <c r="T1184" s="13">
        <f>-Inputs!T1399</f>
        <v>-0.11453392458896282</v>
      </c>
      <c r="U1184" s="13">
        <f>-Inputs!U1399</f>
        <v>-0.11453392458896282</v>
      </c>
      <c r="V1184" s="13">
        <f>-Inputs!V1399</f>
        <v>-0.11453392458896282</v>
      </c>
      <c r="W1184" s="13">
        <f>-Inputs!W1399</f>
        <v>-0.11453392458896282</v>
      </c>
      <c r="X1184" s="13">
        <f>-Inputs!X1399</f>
        <v>-0.11453392458896282</v>
      </c>
      <c r="Y1184" s="13">
        <f>-Inputs!Y1399</f>
        <v>-9.0993042670316285E-2</v>
      </c>
      <c r="Z1184" s="13">
        <f>-Inputs!Z1399</f>
        <v>-9.0993042670316285E-2</v>
      </c>
      <c r="AA1184" s="13">
        <f>-Inputs!AA1399</f>
        <v>-9.0993042670316285E-2</v>
      </c>
      <c r="AB1184" s="13">
        <f>-Inputs!AB1399</f>
        <v>-9.0993042670316257E-2</v>
      </c>
      <c r="AC1184" s="526">
        <f t="shared" si="868"/>
        <v>-1.4072365762131382E-2</v>
      </c>
      <c r="AD1184" s="13">
        <f>-Inputs!AD1399</f>
        <v>-0.23923021795623381</v>
      </c>
      <c r="AE1184" s="9">
        <f>-Inputs!AE1399</f>
        <v>0</v>
      </c>
      <c r="AF1184" s="9">
        <f>-Inputs!AF1399</f>
        <v>0</v>
      </c>
      <c r="AG1184" s="9">
        <f>-Inputs!AG1399</f>
        <v>0</v>
      </c>
      <c r="AH1184" s="9">
        <f>-Inputs!AH1399</f>
        <v>0</v>
      </c>
      <c r="AI1184" s="9">
        <f t="shared" ref="AI1184:AM1184" si="872">-IF(AI1124=0,0,IF(AI1139&lt;0,AI1139,IF(AI1124=0,AI1139,MIN((AI1139/AI1124)*(AI1139&gt;0),AI1139,-AH1184))))</f>
        <v>0</v>
      </c>
      <c r="AJ1184" s="9">
        <f t="shared" si="872"/>
        <v>0</v>
      </c>
      <c r="AK1184" s="9">
        <f t="shared" si="872"/>
        <v>0</v>
      </c>
      <c r="AL1184" s="9">
        <f t="shared" si="872"/>
        <v>0</v>
      </c>
      <c r="AM1184" s="9">
        <f t="shared" si="872"/>
        <v>0</v>
      </c>
    </row>
    <row r="1185" spans="1:39" outlineLevel="2">
      <c r="A1185" s="11">
        <f>ROW()</f>
        <v>1185</v>
      </c>
      <c r="C1185" s="6" t="s">
        <v>473</v>
      </c>
      <c r="D1185" s="39"/>
      <c r="E1185" s="922">
        <v>-1.7643293535994749E-2</v>
      </c>
      <c r="F1185" s="31"/>
      <c r="G1185" s="39"/>
      <c r="H1185" s="39"/>
      <c r="I1185" s="39"/>
      <c r="J1185" s="39"/>
      <c r="K1185" s="39"/>
      <c r="L1185" s="39"/>
      <c r="M1185" s="39"/>
      <c r="N1185" s="39"/>
      <c r="O1185" s="39"/>
      <c r="P1185" s="13"/>
      <c r="Q1185" s="13">
        <f>-Inputs!Q1400</f>
        <v>0</v>
      </c>
      <c r="R1185" s="13">
        <f>-Inputs!R1400</f>
        <v>0</v>
      </c>
      <c r="S1185" s="13">
        <f>-Inputs!S1400</f>
        <v>0</v>
      </c>
      <c r="T1185" s="13">
        <f>-Inputs!T1400</f>
        <v>0</v>
      </c>
      <c r="U1185" s="13">
        <f>-Inputs!U1400</f>
        <v>0</v>
      </c>
      <c r="V1185" s="13">
        <f>-Inputs!V1400</f>
        <v>0</v>
      </c>
      <c r="W1185" s="13">
        <f>-Inputs!W1400</f>
        <v>0</v>
      </c>
      <c r="X1185" s="13">
        <f>-Inputs!X1400</f>
        <v>0</v>
      </c>
      <c r="Y1185" s="13">
        <f>-Inputs!Y1400</f>
        <v>0</v>
      </c>
      <c r="Z1185" s="13">
        <f>-Inputs!Z1400</f>
        <v>0</v>
      </c>
      <c r="AA1185" s="13">
        <f>-Inputs!AA1400</f>
        <v>0</v>
      </c>
      <c r="AB1185" s="13">
        <f>-Inputs!AB1400</f>
        <v>0</v>
      </c>
      <c r="AC1185" s="526">
        <f t="shared" si="868"/>
        <v>-2.1165878820289745E-2</v>
      </c>
      <c r="AD1185" s="13">
        <f>-Inputs!AD1400</f>
        <v>-0.35981993994492567</v>
      </c>
      <c r="AE1185" s="9">
        <f>-Inputs!AE1400</f>
        <v>0</v>
      </c>
      <c r="AF1185" s="9">
        <f>-Inputs!AF1400</f>
        <v>0</v>
      </c>
      <c r="AG1185" s="9">
        <f>-Inputs!AG1400</f>
        <v>0</v>
      </c>
      <c r="AH1185" s="9">
        <f>-Inputs!AH1400</f>
        <v>0</v>
      </c>
      <c r="AI1185" s="9">
        <f t="shared" ref="AI1185:AM1185" si="873">-IF(AI1125=0,0,IF(AI1140&lt;0,AI1140,IF(AI1125=0,AI1140,MIN((AI1140/AI1125)*(AI1140&gt;0),AI1140,-AH1185))))</f>
        <v>0</v>
      </c>
      <c r="AJ1185" s="9">
        <f t="shared" si="873"/>
        <v>0</v>
      </c>
      <c r="AK1185" s="9">
        <f t="shared" si="873"/>
        <v>0</v>
      </c>
      <c r="AL1185" s="9">
        <f t="shared" si="873"/>
        <v>0</v>
      </c>
      <c r="AM1185" s="9">
        <f t="shared" si="873"/>
        <v>0</v>
      </c>
    </row>
    <row r="1186" spans="1:39" outlineLevel="2">
      <c r="A1186" s="11">
        <f>ROW()</f>
        <v>1186</v>
      </c>
      <c r="C1186" s="6" t="s">
        <v>474</v>
      </c>
      <c r="D1186" s="39"/>
      <c r="E1186" s="922">
        <v>0</v>
      </c>
      <c r="F1186" s="31"/>
      <c r="G1186" s="39"/>
      <c r="H1186" s="39"/>
      <c r="I1186" s="39"/>
      <c r="J1186" s="39"/>
      <c r="K1186" s="39"/>
      <c r="L1186" s="39"/>
      <c r="M1186" s="39"/>
      <c r="N1186" s="39"/>
      <c r="O1186" s="39"/>
      <c r="P1186" s="13"/>
      <c r="Q1186" s="13">
        <f>-Inputs!Q1401</f>
        <v>0</v>
      </c>
      <c r="R1186" s="13">
        <f>-Inputs!R1401</f>
        <v>0</v>
      </c>
      <c r="S1186" s="13">
        <f>-Inputs!S1401</f>
        <v>0</v>
      </c>
      <c r="T1186" s="13">
        <f>-Inputs!T1401</f>
        <v>0</v>
      </c>
      <c r="U1186" s="13">
        <f>-Inputs!U1401</f>
        <v>0</v>
      </c>
      <c r="V1186" s="13">
        <f>-Inputs!V1401</f>
        <v>0</v>
      </c>
      <c r="W1186" s="13">
        <f>-Inputs!W1401</f>
        <v>0</v>
      </c>
      <c r="X1186" s="13">
        <f>-Inputs!X1401</f>
        <v>0</v>
      </c>
      <c r="Y1186" s="13">
        <f>-Inputs!Y1401</f>
        <v>0</v>
      </c>
      <c r="Z1186" s="13">
        <f>-Inputs!Z1401</f>
        <v>0</v>
      </c>
      <c r="AA1186" s="13">
        <f>-Inputs!AA1401</f>
        <v>0</v>
      </c>
      <c r="AB1186" s="13">
        <f>-Inputs!AB1401</f>
        <v>0</v>
      </c>
      <c r="AC1186" s="526">
        <f t="shared" si="868"/>
        <v>0</v>
      </c>
      <c r="AD1186" s="13">
        <f>-Inputs!AD1401</f>
        <v>0</v>
      </c>
      <c r="AE1186" s="9">
        <f>-Inputs!AE1401</f>
        <v>0</v>
      </c>
      <c r="AF1186" s="9">
        <f>-Inputs!AF1401</f>
        <v>0</v>
      </c>
      <c r="AG1186" s="9">
        <f>-Inputs!AG1401</f>
        <v>0</v>
      </c>
      <c r="AH1186" s="9">
        <f>-Inputs!AH1401</f>
        <v>0</v>
      </c>
      <c r="AI1186" s="9">
        <f t="shared" ref="AI1186:AM1186" si="874">-IF(AI1126=0,0,IF(AI1141&lt;0,AI1141,IF(AI1126=0,AI1141,MIN((AI1141/AI1126)*(AI1141&gt;0),AI1141,-AH1186))))</f>
        <v>0</v>
      </c>
      <c r="AJ1186" s="9">
        <f t="shared" si="874"/>
        <v>0</v>
      </c>
      <c r="AK1186" s="9">
        <f t="shared" si="874"/>
        <v>0</v>
      </c>
      <c r="AL1186" s="9">
        <f t="shared" si="874"/>
        <v>0</v>
      </c>
      <c r="AM1186" s="9">
        <f t="shared" si="874"/>
        <v>0</v>
      </c>
    </row>
    <row r="1187" spans="1:39" outlineLevel="2">
      <c r="A1187" s="11">
        <f>ROW()</f>
        <v>1187</v>
      </c>
      <c r="C1187" s="6" t="s">
        <v>477</v>
      </c>
      <c r="D1187" s="39"/>
      <c r="E1187" s="922">
        <v>-4.6475663829364515E-2</v>
      </c>
      <c r="F1187" s="31"/>
      <c r="G1187" s="39"/>
      <c r="H1187" s="39"/>
      <c r="I1187" s="39"/>
      <c r="J1187" s="39"/>
      <c r="K1187" s="39"/>
      <c r="L1187" s="39"/>
      <c r="M1187" s="39"/>
      <c r="N1187" s="39"/>
      <c r="O1187" s="39"/>
      <c r="P1187" s="13"/>
      <c r="Q1187" s="13">
        <f>-Inputs!Q1402</f>
        <v>0</v>
      </c>
      <c r="R1187" s="13">
        <f>-Inputs!R1402</f>
        <v>0</v>
      </c>
      <c r="S1187" s="13">
        <f>-Inputs!S1402</f>
        <v>0</v>
      </c>
      <c r="T1187" s="13">
        <f>-Inputs!T1402</f>
        <v>0</v>
      </c>
      <c r="U1187" s="13">
        <f>-Inputs!U1402</f>
        <v>0</v>
      </c>
      <c r="V1187" s="13">
        <f>-Inputs!V1402</f>
        <v>0</v>
      </c>
      <c r="W1187" s="13">
        <f>-Inputs!W1402</f>
        <v>0</v>
      </c>
      <c r="X1187" s="13">
        <f>-Inputs!X1402</f>
        <v>0</v>
      </c>
      <c r="Y1187" s="13">
        <f>-Inputs!Y1402</f>
        <v>0</v>
      </c>
      <c r="Z1187" s="13">
        <f>-Inputs!Z1402</f>
        <v>0</v>
      </c>
      <c r="AA1187" s="13">
        <f>-Inputs!AA1402</f>
        <v>0</v>
      </c>
      <c r="AB1187" s="13">
        <f>-Inputs!AB1402</f>
        <v>0</v>
      </c>
      <c r="AC1187" s="526">
        <f t="shared" si="868"/>
        <v>-5.575479808789513E-2</v>
      </c>
      <c r="AD1187" s="13">
        <f>-Inputs!AD1402</f>
        <v>-0.94783156749421715</v>
      </c>
      <c r="AE1187" s="9">
        <f>-Inputs!AE1402</f>
        <v>0</v>
      </c>
      <c r="AF1187" s="9">
        <f>-Inputs!AF1402</f>
        <v>0</v>
      </c>
      <c r="AG1187" s="9">
        <f>-Inputs!AG1402</f>
        <v>0</v>
      </c>
      <c r="AH1187" s="9">
        <f>-Inputs!AH1402</f>
        <v>0</v>
      </c>
      <c r="AI1187" s="9">
        <f t="shared" ref="AI1187:AM1187" si="875">-IF(AI1127=0,0,IF(AI1142&lt;0,AI1142,IF(AI1127=0,AI1142,MIN((AI1142/AI1127)*(AI1142&gt;0),AI1142,-AH1187))))</f>
        <v>0</v>
      </c>
      <c r="AJ1187" s="9">
        <f t="shared" si="875"/>
        <v>0</v>
      </c>
      <c r="AK1187" s="9">
        <f t="shared" si="875"/>
        <v>0</v>
      </c>
      <c r="AL1187" s="9">
        <f t="shared" si="875"/>
        <v>0</v>
      </c>
      <c r="AM1187" s="9">
        <f t="shared" si="875"/>
        <v>0</v>
      </c>
    </row>
    <row r="1188" spans="1:39" outlineLevel="2">
      <c r="A1188" s="11">
        <f>ROW()</f>
        <v>1188</v>
      </c>
      <c r="C1188" s="6" t="s">
        <v>511</v>
      </c>
      <c r="D1188" s="39"/>
      <c r="E1188" s="922">
        <v>0</v>
      </c>
      <c r="F1188" s="31"/>
      <c r="G1188" s="39"/>
      <c r="H1188" s="39"/>
      <c r="I1188" s="39"/>
      <c r="J1188" s="39"/>
      <c r="K1188" s="39"/>
      <c r="L1188" s="39"/>
      <c r="M1188" s="39"/>
      <c r="N1188" s="39"/>
      <c r="O1188" s="39"/>
      <c r="P1188" s="13"/>
      <c r="Q1188" s="13">
        <f>-Inputs!Q1403</f>
        <v>0</v>
      </c>
      <c r="R1188" s="13">
        <f>-Inputs!R1403</f>
        <v>0</v>
      </c>
      <c r="S1188" s="13">
        <f>-Inputs!S1403</f>
        <v>0</v>
      </c>
      <c r="T1188" s="13">
        <f>-Inputs!T1403</f>
        <v>0</v>
      </c>
      <c r="U1188" s="13">
        <f>-Inputs!U1403</f>
        <v>0</v>
      </c>
      <c r="V1188" s="13">
        <f>-Inputs!V1403</f>
        <v>0</v>
      </c>
      <c r="W1188" s="13">
        <f>-Inputs!W1403</f>
        <v>0</v>
      </c>
      <c r="X1188" s="13">
        <f>-Inputs!X1403</f>
        <v>0</v>
      </c>
      <c r="Y1188" s="13">
        <f>-Inputs!Y1403</f>
        <v>0</v>
      </c>
      <c r="Z1188" s="13">
        <f>-Inputs!Z1403</f>
        <v>0</v>
      </c>
      <c r="AA1188" s="13">
        <f>-Inputs!AA1403</f>
        <v>0</v>
      </c>
      <c r="AB1188" s="13">
        <f>-Inputs!AB1403</f>
        <v>0</v>
      </c>
      <c r="AC1188" s="526">
        <f t="shared" si="868"/>
        <v>0</v>
      </c>
      <c r="AD1188" s="13">
        <f>-Inputs!AD1403</f>
        <v>0</v>
      </c>
      <c r="AE1188" s="9">
        <f>-Inputs!AE1403</f>
        <v>0</v>
      </c>
      <c r="AF1188" s="9">
        <f>-Inputs!AF1403</f>
        <v>0</v>
      </c>
      <c r="AG1188" s="9">
        <f>-Inputs!AG1403</f>
        <v>0</v>
      </c>
      <c r="AH1188" s="9">
        <f>-Inputs!AH1403</f>
        <v>0</v>
      </c>
      <c r="AI1188" s="9">
        <f t="shared" ref="AI1188:AM1188" si="876">-IF(AI1128=0,0,IF(AI1143&lt;0,AI1143,IF(AI1128=0,AI1143,MIN((AI1143/AI1128)*(AI1143&gt;0),AI1143,-AH1188))))</f>
        <v>0</v>
      </c>
      <c r="AJ1188" s="9">
        <f t="shared" si="876"/>
        <v>0</v>
      </c>
      <c r="AK1188" s="9">
        <f t="shared" si="876"/>
        <v>0</v>
      </c>
      <c r="AL1188" s="9">
        <f t="shared" si="876"/>
        <v>0</v>
      </c>
      <c r="AM1188" s="9">
        <f t="shared" si="876"/>
        <v>0</v>
      </c>
    </row>
    <row r="1189" spans="1:39" outlineLevel="2">
      <c r="A1189" s="11">
        <f>ROW()</f>
        <v>1189</v>
      </c>
      <c r="C1189" s="6" t="s">
        <v>655</v>
      </c>
      <c r="D1189" s="39"/>
      <c r="E1189" s="922"/>
      <c r="F1189" s="31"/>
      <c r="G1189" s="39"/>
      <c r="H1189" s="39"/>
      <c r="I1189" s="39"/>
      <c r="J1189" s="39"/>
      <c r="K1189" s="39"/>
      <c r="L1189" s="39"/>
      <c r="M1189" s="39"/>
      <c r="N1189" s="39"/>
      <c r="O1189" s="39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526"/>
      <c r="AD1189" s="13"/>
      <c r="AE1189" s="9"/>
      <c r="AF1189" s="9"/>
      <c r="AG1189" s="9"/>
      <c r="AH1189" s="9"/>
      <c r="AI1189" s="9">
        <f t="shared" ref="AI1189:AM1189" si="877">-IF(AI1129=0,AI1144,IF(AI1144&lt;0,AI1144,IF(AI1129=0,AI1144,MIN((AI1144/AI1129)*(AI1144&gt;0),AI1144))))</f>
        <v>0</v>
      </c>
      <c r="AJ1189" s="9">
        <f t="shared" si="877"/>
        <v>0</v>
      </c>
      <c r="AK1189" s="9">
        <f t="shared" si="877"/>
        <v>0</v>
      </c>
      <c r="AL1189" s="9">
        <f t="shared" si="877"/>
        <v>0</v>
      </c>
      <c r="AM1189" s="9">
        <f t="shared" si="877"/>
        <v>0</v>
      </c>
    </row>
    <row r="1190" spans="1:39" outlineLevel="2">
      <c r="A1190" s="11">
        <f>ROW()</f>
        <v>1190</v>
      </c>
      <c r="C1190" s="6" t="s">
        <v>656</v>
      </c>
      <c r="D1190" s="39"/>
      <c r="E1190" s="922"/>
      <c r="F1190" s="31"/>
      <c r="G1190" s="39"/>
      <c r="H1190" s="39"/>
      <c r="I1190" s="39"/>
      <c r="J1190" s="39"/>
      <c r="K1190" s="39"/>
      <c r="L1190" s="39"/>
      <c r="M1190" s="39"/>
      <c r="N1190" s="39"/>
      <c r="O1190" s="39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526"/>
      <c r="AD1190" s="13"/>
      <c r="AE1190" s="9"/>
      <c r="AF1190" s="9"/>
      <c r="AG1190" s="9"/>
      <c r="AH1190" s="9"/>
      <c r="AI1190" s="9"/>
      <c r="AJ1190" s="9"/>
      <c r="AK1190" s="9"/>
      <c r="AL1190" s="9"/>
      <c r="AM1190" s="9"/>
    </row>
    <row r="1191" spans="1:39" outlineLevel="2">
      <c r="A1191" s="11">
        <f>ROW()</f>
        <v>1191</v>
      </c>
      <c r="C1191" s="6" t="s">
        <v>667</v>
      </c>
      <c r="D1191" s="39"/>
      <c r="E1191" s="922"/>
      <c r="F1191" s="31"/>
      <c r="G1191" s="39"/>
      <c r="H1191" s="39"/>
      <c r="I1191" s="39"/>
      <c r="J1191" s="39"/>
      <c r="K1191" s="39"/>
      <c r="L1191" s="39"/>
      <c r="M1191" s="39"/>
      <c r="N1191" s="39"/>
      <c r="O1191" s="39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526"/>
      <c r="AD1191" s="13"/>
      <c r="AE1191" s="9"/>
      <c r="AF1191" s="9"/>
      <c r="AG1191" s="9"/>
      <c r="AH1191" s="9"/>
      <c r="AI1191" s="9"/>
      <c r="AJ1191" s="9"/>
      <c r="AK1191" s="9"/>
      <c r="AL1191" s="9"/>
      <c r="AM1191" s="9"/>
    </row>
    <row r="1192" spans="1:39" outlineLevel="2">
      <c r="A1192" s="11">
        <f>ROW()</f>
        <v>1192</v>
      </c>
      <c r="C1192" s="6" t="s">
        <v>212</v>
      </c>
      <c r="D1192" s="39"/>
      <c r="E1192" s="922">
        <v>0</v>
      </c>
      <c r="F1192" s="31"/>
      <c r="G1192" s="39"/>
      <c r="H1192" s="39"/>
      <c r="I1192" s="39"/>
      <c r="J1192" s="39"/>
      <c r="K1192" s="39"/>
      <c r="L1192" s="39"/>
      <c r="M1192" s="39"/>
      <c r="N1192" s="39"/>
      <c r="O1192" s="39"/>
      <c r="P1192" s="13"/>
      <c r="Q1192" s="13">
        <f>-Inputs!Q1407</f>
        <v>0</v>
      </c>
      <c r="R1192" s="13">
        <f>-Inputs!R1407</f>
        <v>0</v>
      </c>
      <c r="S1192" s="13">
        <f>-Inputs!S1407</f>
        <v>0</v>
      </c>
      <c r="T1192" s="13">
        <f>-Inputs!T1407</f>
        <v>0</v>
      </c>
      <c r="U1192" s="13">
        <f>-Inputs!U1407</f>
        <v>0</v>
      </c>
      <c r="V1192" s="13">
        <f>-Inputs!V1407</f>
        <v>0</v>
      </c>
      <c r="W1192" s="13">
        <f>-Inputs!W1407</f>
        <v>0</v>
      </c>
      <c r="X1192" s="13">
        <f>-Inputs!X1407</f>
        <v>0</v>
      </c>
      <c r="Y1192" s="13">
        <f>-Inputs!Y1407</f>
        <v>0</v>
      </c>
      <c r="Z1192" s="13">
        <f>-Inputs!Z1407</f>
        <v>0</v>
      </c>
      <c r="AA1192" s="13">
        <f>-Inputs!AA1407</f>
        <v>0</v>
      </c>
      <c r="AB1192" s="13">
        <f>-Inputs!AB1407</f>
        <v>0</v>
      </c>
      <c r="AC1192" s="526">
        <f t="shared" si="868"/>
        <v>0</v>
      </c>
      <c r="AD1192" s="13">
        <f>-Inputs!AD1407</f>
        <v>0</v>
      </c>
      <c r="AE1192" s="9">
        <f>-Inputs!AE1407</f>
        <v>0</v>
      </c>
      <c r="AF1192" s="9">
        <f>-Inputs!AF1407</f>
        <v>0</v>
      </c>
      <c r="AG1192" s="9">
        <f>-Inputs!AG1407</f>
        <v>0</v>
      </c>
      <c r="AH1192" s="9">
        <f>-Inputs!AH1407</f>
        <v>0</v>
      </c>
      <c r="AI1192" s="531">
        <v>0</v>
      </c>
      <c r="AJ1192" s="531">
        <v>0</v>
      </c>
      <c r="AK1192" s="531">
        <v>0</v>
      </c>
      <c r="AL1192" s="531">
        <v>0</v>
      </c>
      <c r="AM1192" s="531">
        <v>0</v>
      </c>
    </row>
    <row r="1193" spans="1:39" outlineLevel="2">
      <c r="A1193" s="11">
        <f>ROW()</f>
        <v>1193</v>
      </c>
      <c r="C1193" s="30" t="s">
        <v>362</v>
      </c>
      <c r="D1193" s="90"/>
      <c r="E1193" s="925">
        <v>0</v>
      </c>
      <c r="F1193" s="90"/>
      <c r="G1193" s="90"/>
      <c r="H1193" s="90"/>
      <c r="I1193" s="90"/>
      <c r="J1193" s="90"/>
      <c r="K1193" s="90"/>
      <c r="L1193" s="90"/>
      <c r="M1193" s="90"/>
      <c r="N1193" s="90"/>
      <c r="O1193" s="90"/>
      <c r="P1193" s="14"/>
      <c r="Q1193" s="14">
        <f>-Inputs!Q1408</f>
        <v>0</v>
      </c>
      <c r="R1193" s="14">
        <f>-Inputs!R1408</f>
        <v>0</v>
      </c>
      <c r="S1193" s="14">
        <f>-Inputs!S1408</f>
        <v>0</v>
      </c>
      <c r="T1193" s="14">
        <f>-Inputs!T1408</f>
        <v>0</v>
      </c>
      <c r="U1193" s="14">
        <f>-Inputs!U1408</f>
        <v>0</v>
      </c>
      <c r="V1193" s="14">
        <f>-Inputs!V1408</f>
        <v>0</v>
      </c>
      <c r="W1193" s="14">
        <f>-Inputs!W1408</f>
        <v>0</v>
      </c>
      <c r="X1193" s="14">
        <f>-Inputs!X1408</f>
        <v>0</v>
      </c>
      <c r="Y1193" s="14">
        <f>-Inputs!Y1408</f>
        <v>0</v>
      </c>
      <c r="Z1193" s="14">
        <f>-Inputs!Z1408</f>
        <v>0</v>
      </c>
      <c r="AA1193" s="14">
        <f>-Inputs!AA1408</f>
        <v>0</v>
      </c>
      <c r="AB1193" s="14">
        <f>-Inputs!AB1408</f>
        <v>0</v>
      </c>
      <c r="AC1193" s="527">
        <f t="shared" si="868"/>
        <v>0</v>
      </c>
      <c r="AD1193" s="14">
        <f>-Inputs!AD1408</f>
        <v>0</v>
      </c>
      <c r="AE1193" s="21">
        <f>-Inputs!AE1408</f>
        <v>0</v>
      </c>
      <c r="AF1193" s="21">
        <f>-Inputs!AF1408</f>
        <v>0</v>
      </c>
      <c r="AG1193" s="21">
        <f>-Inputs!AG1408</f>
        <v>0</v>
      </c>
      <c r="AH1193" s="21">
        <f>-Inputs!AH1408</f>
        <v>0</v>
      </c>
      <c r="AI1193" s="21">
        <f t="shared" ref="AI1193:AM1193" si="878">-IF(AI1133=0,0,IF(AI1148&lt;0,AI1148,IF(AI1133=0,AI1148,MIN((AI1148/AI1133)*(AI1148&gt;0),MIN(-AH1193,AI1148)))))</f>
        <v>0</v>
      </c>
      <c r="AJ1193" s="21">
        <f t="shared" si="878"/>
        <v>0</v>
      </c>
      <c r="AK1193" s="21">
        <f t="shared" si="878"/>
        <v>0</v>
      </c>
      <c r="AL1193" s="21">
        <f t="shared" si="878"/>
        <v>0</v>
      </c>
      <c r="AM1193" s="21">
        <f t="shared" si="878"/>
        <v>0</v>
      </c>
    </row>
    <row r="1194" spans="1:39" outlineLevel="2">
      <c r="A1194" s="11">
        <f>ROW()</f>
        <v>1194</v>
      </c>
      <c r="C1194" s="6" t="s">
        <v>1</v>
      </c>
      <c r="D1194" s="39"/>
      <c r="E1194" s="39">
        <v>-7.5849293818441521E-2</v>
      </c>
      <c r="F1194" s="39"/>
      <c r="G1194" s="39"/>
      <c r="H1194" s="39"/>
      <c r="I1194" s="39"/>
      <c r="J1194" s="39"/>
      <c r="K1194" s="39"/>
      <c r="L1194" s="39"/>
      <c r="M1194" s="39"/>
      <c r="N1194" s="39"/>
      <c r="O1194" s="39"/>
      <c r="P1194" s="9"/>
      <c r="Q1194" s="9">
        <f t="shared" ref="Q1194" si="879">SUM(Q1181:Q1193)</f>
        <v>-12.996448776449018</v>
      </c>
      <c r="R1194" s="9">
        <f t="shared" ref="R1194:AI1194" si="880">SUM(R1181:R1193)</f>
        <v>-12.996448776449018</v>
      </c>
      <c r="S1194" s="9">
        <f t="shared" si="880"/>
        <v>-12.996448776449018</v>
      </c>
      <c r="T1194" s="9">
        <f t="shared" si="880"/>
        <v>-0.11453392458896282</v>
      </c>
      <c r="U1194" s="9">
        <f t="shared" si="880"/>
        <v>-0.11453392458896282</v>
      </c>
      <c r="V1194" s="9">
        <f t="shared" si="880"/>
        <v>-0.11453392458896282</v>
      </c>
      <c r="W1194" s="9">
        <f t="shared" si="880"/>
        <v>-0.11453392458896282</v>
      </c>
      <c r="X1194" s="9">
        <f t="shared" si="880"/>
        <v>-0.11453392458896282</v>
      </c>
      <c r="Y1194" s="9">
        <f t="shared" si="880"/>
        <v>-9.0993042670316285E-2</v>
      </c>
      <c r="Z1194" s="9">
        <f t="shared" si="880"/>
        <v>-9.0993042670316285E-2</v>
      </c>
      <c r="AA1194" s="9">
        <f t="shared" si="880"/>
        <v>-9.0993042670316285E-2</v>
      </c>
      <c r="AB1194" s="9">
        <f t="shared" si="880"/>
        <v>-9.0993042670316257E-2</v>
      </c>
      <c r="AC1194" s="9">
        <f t="shared" si="880"/>
        <v>-9.0993042670316257E-2</v>
      </c>
      <c r="AD1194" s="9">
        <f t="shared" si="880"/>
        <v>-1.5468817253953766</v>
      </c>
      <c r="AE1194" s="9">
        <f t="shared" si="880"/>
        <v>0</v>
      </c>
      <c r="AF1194" s="9">
        <f t="shared" si="880"/>
        <v>0</v>
      </c>
      <c r="AG1194" s="9">
        <f t="shared" si="880"/>
        <v>0</v>
      </c>
      <c r="AH1194" s="9">
        <f t="shared" si="880"/>
        <v>0</v>
      </c>
      <c r="AI1194" s="9">
        <f t="shared" si="880"/>
        <v>0</v>
      </c>
      <c r="AJ1194" s="9">
        <f t="shared" ref="AJ1194:AM1194" si="881">SUM(AJ1181:AJ1193)</f>
        <v>0</v>
      </c>
      <c r="AK1194" s="9">
        <f t="shared" si="881"/>
        <v>0</v>
      </c>
      <c r="AL1194" s="9">
        <f t="shared" si="881"/>
        <v>0</v>
      </c>
      <c r="AM1194" s="9">
        <f t="shared" si="881"/>
        <v>0</v>
      </c>
    </row>
    <row r="1195" spans="1:39" outlineLevel="2">
      <c r="A1195" s="11">
        <f>ROW()</f>
        <v>1195</v>
      </c>
      <c r="B1195" s="343" t="s">
        <v>70</v>
      </c>
      <c r="D1195" s="39"/>
      <c r="E1195" s="39"/>
      <c r="F1195" s="39"/>
      <c r="G1195" s="39"/>
      <c r="H1195" s="39"/>
      <c r="I1195" s="39"/>
      <c r="J1195" s="39"/>
      <c r="K1195" s="39"/>
      <c r="L1195" s="39"/>
      <c r="M1195" s="39"/>
      <c r="N1195" s="39"/>
      <c r="O1195" s="39"/>
      <c r="P1195" s="39"/>
      <c r="Q1195" s="39"/>
      <c r="R1195" s="39"/>
      <c r="S1195" s="39"/>
      <c r="T1195" s="39"/>
      <c r="U1195" s="39"/>
      <c r="V1195" s="39"/>
      <c r="W1195" s="39"/>
      <c r="X1195" s="39"/>
      <c r="Y1195" s="39"/>
      <c r="Z1195" s="39"/>
      <c r="AA1195" s="39"/>
      <c r="AB1195" s="39"/>
      <c r="AC1195" s="39"/>
      <c r="AD1195" s="39"/>
      <c r="AE1195" s="39"/>
      <c r="AF1195" s="39"/>
      <c r="AG1195" s="39"/>
      <c r="AH1195" s="39"/>
      <c r="AI1195" s="39"/>
      <c r="AJ1195" s="39"/>
      <c r="AK1195" s="39"/>
      <c r="AL1195" s="39"/>
      <c r="AM1195" s="39"/>
    </row>
    <row r="1196" spans="1:39" outlineLevel="2">
      <c r="A1196" s="11">
        <f>ROW()</f>
        <v>1196</v>
      </c>
      <c r="C1196" s="6" t="s">
        <v>2</v>
      </c>
      <c r="D1196" s="39"/>
      <c r="E1196" s="922">
        <v>0</v>
      </c>
      <c r="F1196" s="39"/>
      <c r="G1196" s="39"/>
      <c r="H1196" s="39"/>
      <c r="I1196" s="39"/>
      <c r="J1196" s="39"/>
      <c r="K1196" s="39"/>
      <c r="L1196" s="39"/>
      <c r="M1196" s="39"/>
      <c r="N1196" s="39"/>
      <c r="O1196" s="39"/>
      <c r="P1196" s="9">
        <f t="shared" ref="P1196:R1203" si="882">P1136+P1151+P1166+P1181</f>
        <v>1.7942983904718868</v>
      </c>
      <c r="Q1196" s="9">
        <f t="shared" si="882"/>
        <v>-4.4178544097466403</v>
      </c>
      <c r="R1196" s="9">
        <f t="shared" si="882"/>
        <v>-10.630007209965168</v>
      </c>
      <c r="S1196" s="143">
        <f t="shared" ref="S1196:S1203" si="883">(S1136+S1151+S1166+S1181-S1211)*(S1136+S1151+S1166+S1181-S1211&gt;0)</f>
        <v>0</v>
      </c>
      <c r="T1196" s="9">
        <f t="shared" ref="T1196:X1203" si="884">T1136+T1151+T1166+T1181</f>
        <v>0</v>
      </c>
      <c r="U1196" s="9">
        <f t="shared" si="884"/>
        <v>0</v>
      </c>
      <c r="V1196" s="9">
        <f t="shared" si="884"/>
        <v>0</v>
      </c>
      <c r="W1196" s="9">
        <f t="shared" si="884"/>
        <v>0</v>
      </c>
      <c r="X1196" s="9">
        <f t="shared" si="884"/>
        <v>0</v>
      </c>
      <c r="Y1196" s="143">
        <f t="shared" ref="Y1196:Y1203" si="885">MAX(Y1136+Y1151+Y1166+Y1181,0)</f>
        <v>0</v>
      </c>
      <c r="Z1196" s="9">
        <f t="shared" ref="Z1196:AG1203" si="886">Z1136+Z1151+Z1166+Z1181</f>
        <v>0</v>
      </c>
      <c r="AA1196" s="9">
        <f t="shared" si="886"/>
        <v>0</v>
      </c>
      <c r="AB1196" s="9">
        <f t="shared" si="886"/>
        <v>0</v>
      </c>
      <c r="AC1196" s="9">
        <f t="shared" si="886"/>
        <v>0</v>
      </c>
      <c r="AD1196" s="9">
        <f t="shared" si="886"/>
        <v>0</v>
      </c>
      <c r="AE1196" s="9">
        <f t="shared" si="886"/>
        <v>0</v>
      </c>
      <c r="AF1196" s="9">
        <f t="shared" si="886"/>
        <v>0</v>
      </c>
      <c r="AG1196" s="9">
        <f t="shared" si="886"/>
        <v>0</v>
      </c>
      <c r="AH1196" s="532">
        <f t="shared" ref="AH1196:AH1203" si="887">AH1136+AH1151+AH1166+AH1181+AH1211</f>
        <v>0</v>
      </c>
      <c r="AI1196" s="9">
        <f t="shared" ref="AI1196:AL1196" si="888">AI1136+AI1151+AI1166+AI1181</f>
        <v>0</v>
      </c>
      <c r="AJ1196" s="9">
        <f t="shared" si="888"/>
        <v>0</v>
      </c>
      <c r="AK1196" s="9">
        <f t="shared" si="888"/>
        <v>0</v>
      </c>
      <c r="AL1196" s="9">
        <f t="shared" si="888"/>
        <v>0</v>
      </c>
      <c r="AM1196" s="532">
        <f t="shared" ref="AM1196:AM1203" si="889">AM1136+AM1151+AM1166+AM1181+AM1211</f>
        <v>0</v>
      </c>
    </row>
    <row r="1197" spans="1:39" outlineLevel="2">
      <c r="A1197" s="11">
        <f>ROW()</f>
        <v>1197</v>
      </c>
      <c r="C1197" s="6" t="s">
        <v>3</v>
      </c>
      <c r="D1197" s="39"/>
      <c r="E1197" s="922">
        <v>0</v>
      </c>
      <c r="F1197" s="39"/>
      <c r="G1197" s="39"/>
      <c r="H1197" s="39"/>
      <c r="I1197" s="39"/>
      <c r="J1197" s="39"/>
      <c r="K1197" s="39"/>
      <c r="L1197" s="39"/>
      <c r="M1197" s="39"/>
      <c r="N1197" s="39"/>
      <c r="O1197" s="39"/>
      <c r="P1197" s="9">
        <f t="shared" si="882"/>
        <v>0.21242338559021851</v>
      </c>
      <c r="Q1197" s="9">
        <f t="shared" si="882"/>
        <v>-6.4759724819982365</v>
      </c>
      <c r="R1197" s="9">
        <f t="shared" si="882"/>
        <v>-13.164368349586692</v>
      </c>
      <c r="S1197" s="143">
        <f t="shared" si="883"/>
        <v>0</v>
      </c>
      <c r="T1197" s="9">
        <f t="shared" si="884"/>
        <v>0</v>
      </c>
      <c r="U1197" s="9">
        <f t="shared" si="884"/>
        <v>0</v>
      </c>
      <c r="V1197" s="9">
        <f t="shared" si="884"/>
        <v>0</v>
      </c>
      <c r="W1197" s="9">
        <f t="shared" si="884"/>
        <v>0</v>
      </c>
      <c r="X1197" s="9">
        <f t="shared" si="884"/>
        <v>0</v>
      </c>
      <c r="Y1197" s="143">
        <f t="shared" si="885"/>
        <v>0</v>
      </c>
      <c r="Z1197" s="9">
        <f t="shared" si="886"/>
        <v>0</v>
      </c>
      <c r="AA1197" s="9">
        <f t="shared" si="886"/>
        <v>0</v>
      </c>
      <c r="AB1197" s="9">
        <f t="shared" si="886"/>
        <v>0</v>
      </c>
      <c r="AC1197" s="9">
        <f t="shared" si="886"/>
        <v>0</v>
      </c>
      <c r="AD1197" s="9">
        <f t="shared" si="886"/>
        <v>0</v>
      </c>
      <c r="AE1197" s="9">
        <f t="shared" si="886"/>
        <v>0</v>
      </c>
      <c r="AF1197" s="9">
        <f t="shared" si="886"/>
        <v>0</v>
      </c>
      <c r="AG1197" s="9">
        <f t="shared" si="886"/>
        <v>0</v>
      </c>
      <c r="AH1197" s="532">
        <f t="shared" si="887"/>
        <v>0</v>
      </c>
      <c r="AI1197" s="9">
        <f t="shared" ref="AI1197:AL1197" si="890">AI1137+AI1152+AI1167+AI1182</f>
        <v>0</v>
      </c>
      <c r="AJ1197" s="9">
        <f t="shared" si="890"/>
        <v>0</v>
      </c>
      <c r="AK1197" s="9">
        <f t="shared" si="890"/>
        <v>0</v>
      </c>
      <c r="AL1197" s="9">
        <f t="shared" si="890"/>
        <v>0</v>
      </c>
      <c r="AM1197" s="532">
        <f t="shared" si="889"/>
        <v>0</v>
      </c>
    </row>
    <row r="1198" spans="1:39" outlineLevel="2">
      <c r="A1198" s="11">
        <f>ROW()</f>
        <v>1198</v>
      </c>
      <c r="C1198" s="6" t="s">
        <v>4</v>
      </c>
      <c r="D1198" s="39"/>
      <c r="E1198" s="922">
        <v>0</v>
      </c>
      <c r="F1198" s="39"/>
      <c r="G1198" s="39"/>
      <c r="H1198" s="39"/>
      <c r="I1198" s="39"/>
      <c r="J1198" s="39"/>
      <c r="K1198" s="39"/>
      <c r="L1198" s="39"/>
      <c r="M1198" s="39"/>
      <c r="N1198" s="39"/>
      <c r="O1198" s="39"/>
      <c r="P1198" s="9">
        <f t="shared" si="882"/>
        <v>0</v>
      </c>
      <c r="Q1198" s="9">
        <f t="shared" si="882"/>
        <v>-5.2628108401117438E-3</v>
      </c>
      <c r="R1198" s="9">
        <f t="shared" si="882"/>
        <v>-1.0525621680223488E-2</v>
      </c>
      <c r="S1198" s="143">
        <f t="shared" si="883"/>
        <v>0</v>
      </c>
      <c r="T1198" s="9">
        <f t="shared" si="884"/>
        <v>0</v>
      </c>
      <c r="U1198" s="9">
        <f t="shared" si="884"/>
        <v>0</v>
      </c>
      <c r="V1198" s="9">
        <f t="shared" si="884"/>
        <v>0</v>
      </c>
      <c r="W1198" s="9">
        <f t="shared" si="884"/>
        <v>0</v>
      </c>
      <c r="X1198" s="9">
        <f t="shared" si="884"/>
        <v>0</v>
      </c>
      <c r="Y1198" s="143">
        <f t="shared" si="885"/>
        <v>0</v>
      </c>
      <c r="Z1198" s="9">
        <f t="shared" si="886"/>
        <v>0</v>
      </c>
      <c r="AA1198" s="9">
        <f t="shared" si="886"/>
        <v>0</v>
      </c>
      <c r="AB1198" s="9">
        <f t="shared" si="886"/>
        <v>0</v>
      </c>
      <c r="AC1198" s="9">
        <f t="shared" si="886"/>
        <v>0</v>
      </c>
      <c r="AD1198" s="9">
        <f t="shared" si="886"/>
        <v>0</v>
      </c>
      <c r="AE1198" s="9">
        <f t="shared" si="886"/>
        <v>0</v>
      </c>
      <c r="AF1198" s="9">
        <f t="shared" si="886"/>
        <v>0</v>
      </c>
      <c r="AG1198" s="9">
        <f t="shared" si="886"/>
        <v>0</v>
      </c>
      <c r="AH1198" s="532">
        <f t="shared" si="887"/>
        <v>0</v>
      </c>
      <c r="AI1198" s="9">
        <f t="shared" ref="AI1198:AL1198" si="891">AI1138+AI1153+AI1168+AI1183</f>
        <v>0</v>
      </c>
      <c r="AJ1198" s="9">
        <f t="shared" si="891"/>
        <v>0</v>
      </c>
      <c r="AK1198" s="9">
        <f t="shared" si="891"/>
        <v>0</v>
      </c>
      <c r="AL1198" s="9">
        <f t="shared" si="891"/>
        <v>0</v>
      </c>
      <c r="AM1198" s="532">
        <f t="shared" si="889"/>
        <v>0</v>
      </c>
    </row>
    <row r="1199" spans="1:39" outlineLevel="2">
      <c r="A1199" s="11">
        <f>ROW()</f>
        <v>1199</v>
      </c>
      <c r="C1199" s="6" t="s">
        <v>5</v>
      </c>
      <c r="D1199" s="39"/>
      <c r="E1199" s="922">
        <v>0.19941571970239863</v>
      </c>
      <c r="F1199" s="39"/>
      <c r="G1199" s="39"/>
      <c r="H1199" s="39"/>
      <c r="I1199" s="39"/>
      <c r="J1199" s="39"/>
      <c r="K1199" s="39"/>
      <c r="L1199" s="39"/>
      <c r="M1199" s="39"/>
      <c r="N1199" s="39"/>
      <c r="O1199" s="39"/>
      <c r="P1199" s="9">
        <f t="shared" si="882"/>
        <v>3.36432785730777</v>
      </c>
      <c r="Q1199" s="9">
        <f t="shared" si="882"/>
        <v>3.2736905595058454</v>
      </c>
      <c r="R1199" s="9">
        <f t="shared" si="882"/>
        <v>3.1830532617039209</v>
      </c>
      <c r="S1199" s="143">
        <f t="shared" si="883"/>
        <v>3.0924159639019964</v>
      </c>
      <c r="T1199" s="9">
        <f t="shared" si="884"/>
        <v>2.9504540415433529</v>
      </c>
      <c r="U1199" s="9">
        <f t="shared" si="884"/>
        <v>2.7659061041876396</v>
      </c>
      <c r="V1199" s="9">
        <f t="shared" si="884"/>
        <v>2.3864379364424706</v>
      </c>
      <c r="W1199" s="9">
        <f t="shared" si="884"/>
        <v>2.1876893292554804</v>
      </c>
      <c r="X1199" s="9">
        <f t="shared" si="884"/>
        <v>2.0018469387469566</v>
      </c>
      <c r="Y1199" s="143">
        <f t="shared" si="885"/>
        <v>1.9108538960766404</v>
      </c>
      <c r="Z1199" s="9">
        <f t="shared" si="886"/>
        <v>1.8198608534063241</v>
      </c>
      <c r="AA1199" s="9">
        <f t="shared" si="886"/>
        <v>1.7288678107360078</v>
      </c>
      <c r="AB1199" s="9">
        <f t="shared" si="886"/>
        <v>1.6378747680656915</v>
      </c>
      <c r="AC1199" s="9">
        <f t="shared" si="886"/>
        <v>0.23923021795623378</v>
      </c>
      <c r="AD1199" s="9">
        <f t="shared" si="886"/>
        <v>0</v>
      </c>
      <c r="AE1199" s="9">
        <f t="shared" si="886"/>
        <v>0</v>
      </c>
      <c r="AF1199" s="9">
        <f t="shared" si="886"/>
        <v>0</v>
      </c>
      <c r="AG1199" s="9">
        <f t="shared" si="886"/>
        <v>0</v>
      </c>
      <c r="AH1199" s="532">
        <f t="shared" si="887"/>
        <v>0</v>
      </c>
      <c r="AI1199" s="9">
        <f t="shared" ref="AI1199:AL1199" si="892">AI1139+AI1154+AI1169+AI1184</f>
        <v>0</v>
      </c>
      <c r="AJ1199" s="9">
        <f t="shared" si="892"/>
        <v>0</v>
      </c>
      <c r="AK1199" s="9">
        <f t="shared" si="892"/>
        <v>0</v>
      </c>
      <c r="AL1199" s="9">
        <f t="shared" si="892"/>
        <v>0</v>
      </c>
      <c r="AM1199" s="532">
        <f t="shared" si="889"/>
        <v>0</v>
      </c>
    </row>
    <row r="1200" spans="1:39" outlineLevel="2">
      <c r="A1200" s="11">
        <f>ROW()</f>
        <v>1200</v>
      </c>
      <c r="C1200" s="6" t="s">
        <v>473</v>
      </c>
      <c r="D1200" s="39"/>
      <c r="E1200" s="922">
        <v>0.2999359901119108</v>
      </c>
      <c r="F1200" s="39"/>
      <c r="G1200" s="39"/>
      <c r="H1200" s="39"/>
      <c r="I1200" s="39"/>
      <c r="J1200" s="39"/>
      <c r="K1200" s="39"/>
      <c r="L1200" s="39"/>
      <c r="M1200" s="39"/>
      <c r="N1200" s="39"/>
      <c r="O1200" s="39"/>
      <c r="P1200" s="9">
        <f t="shared" si="882"/>
        <v>0</v>
      </c>
      <c r="Q1200" s="9">
        <f t="shared" si="882"/>
        <v>0</v>
      </c>
      <c r="R1200" s="9">
        <f t="shared" si="882"/>
        <v>0</v>
      </c>
      <c r="S1200" s="143">
        <f t="shared" si="883"/>
        <v>0</v>
      </c>
      <c r="T1200" s="9">
        <f t="shared" si="884"/>
        <v>0</v>
      </c>
      <c r="U1200" s="9">
        <f t="shared" si="884"/>
        <v>0</v>
      </c>
      <c r="V1200" s="9">
        <f t="shared" si="884"/>
        <v>0</v>
      </c>
      <c r="W1200" s="9">
        <f t="shared" si="884"/>
        <v>0</v>
      </c>
      <c r="X1200" s="9">
        <f t="shared" si="884"/>
        <v>0</v>
      </c>
      <c r="Y1200" s="143">
        <f t="shared" si="885"/>
        <v>0</v>
      </c>
      <c r="Z1200" s="9">
        <f t="shared" si="886"/>
        <v>0</v>
      </c>
      <c r="AA1200" s="9">
        <f t="shared" si="886"/>
        <v>0</v>
      </c>
      <c r="AB1200" s="9">
        <f t="shared" si="886"/>
        <v>0</v>
      </c>
      <c r="AC1200" s="9">
        <f t="shared" si="886"/>
        <v>0.35981993994492573</v>
      </c>
      <c r="AD1200" s="9">
        <f t="shared" si="886"/>
        <v>0</v>
      </c>
      <c r="AE1200" s="9">
        <f t="shared" si="886"/>
        <v>0</v>
      </c>
      <c r="AF1200" s="9">
        <f t="shared" si="886"/>
        <v>0</v>
      </c>
      <c r="AG1200" s="9">
        <f t="shared" si="886"/>
        <v>0</v>
      </c>
      <c r="AH1200" s="532">
        <f t="shared" si="887"/>
        <v>0</v>
      </c>
      <c r="AI1200" s="9">
        <f t="shared" ref="AI1200:AL1200" si="893">AI1140+AI1155+AI1170+AI1185</f>
        <v>0</v>
      </c>
      <c r="AJ1200" s="9">
        <f t="shared" si="893"/>
        <v>0</v>
      </c>
      <c r="AK1200" s="9">
        <f t="shared" si="893"/>
        <v>0</v>
      </c>
      <c r="AL1200" s="9">
        <f t="shared" si="893"/>
        <v>0</v>
      </c>
      <c r="AM1200" s="532">
        <f t="shared" si="889"/>
        <v>0</v>
      </c>
    </row>
    <row r="1201" spans="1:39" outlineLevel="2">
      <c r="A1201" s="11">
        <f>ROW()</f>
        <v>1201</v>
      </c>
      <c r="C1201" s="6" t="s">
        <v>474</v>
      </c>
      <c r="D1201" s="39"/>
      <c r="E1201" s="922">
        <v>0</v>
      </c>
      <c r="F1201" s="39"/>
      <c r="G1201" s="39"/>
      <c r="H1201" s="39"/>
      <c r="I1201" s="39"/>
      <c r="J1201" s="39"/>
      <c r="K1201" s="39"/>
      <c r="L1201" s="39"/>
      <c r="M1201" s="39"/>
      <c r="N1201" s="39"/>
      <c r="O1201" s="39"/>
      <c r="P1201" s="9">
        <f t="shared" si="882"/>
        <v>0</v>
      </c>
      <c r="Q1201" s="9">
        <f t="shared" si="882"/>
        <v>0</v>
      </c>
      <c r="R1201" s="9">
        <f t="shared" si="882"/>
        <v>0</v>
      </c>
      <c r="S1201" s="143">
        <f t="shared" si="883"/>
        <v>0</v>
      </c>
      <c r="T1201" s="9">
        <f t="shared" si="884"/>
        <v>0</v>
      </c>
      <c r="U1201" s="9">
        <f t="shared" si="884"/>
        <v>0</v>
      </c>
      <c r="V1201" s="9">
        <f t="shared" si="884"/>
        <v>0</v>
      </c>
      <c r="W1201" s="9">
        <f t="shared" si="884"/>
        <v>0</v>
      </c>
      <c r="X1201" s="9">
        <f t="shared" si="884"/>
        <v>0</v>
      </c>
      <c r="Y1201" s="143">
        <f t="shared" si="885"/>
        <v>0</v>
      </c>
      <c r="Z1201" s="9">
        <f t="shared" si="886"/>
        <v>0</v>
      </c>
      <c r="AA1201" s="9">
        <f t="shared" si="886"/>
        <v>0</v>
      </c>
      <c r="AB1201" s="9">
        <f t="shared" si="886"/>
        <v>0</v>
      </c>
      <c r="AC1201" s="9">
        <f t="shared" si="886"/>
        <v>0</v>
      </c>
      <c r="AD1201" s="9">
        <f t="shared" si="886"/>
        <v>0</v>
      </c>
      <c r="AE1201" s="9">
        <f t="shared" si="886"/>
        <v>0</v>
      </c>
      <c r="AF1201" s="9">
        <f t="shared" si="886"/>
        <v>0</v>
      </c>
      <c r="AG1201" s="9">
        <f t="shared" si="886"/>
        <v>0</v>
      </c>
      <c r="AH1201" s="532">
        <f t="shared" si="887"/>
        <v>0</v>
      </c>
      <c r="AI1201" s="9">
        <f t="shared" ref="AI1201:AL1201" si="894">AI1141+AI1156+AI1171+AI1186</f>
        <v>0</v>
      </c>
      <c r="AJ1201" s="9">
        <f t="shared" si="894"/>
        <v>0</v>
      </c>
      <c r="AK1201" s="9">
        <f t="shared" si="894"/>
        <v>0</v>
      </c>
      <c r="AL1201" s="9">
        <f t="shared" si="894"/>
        <v>0</v>
      </c>
      <c r="AM1201" s="532">
        <f t="shared" si="889"/>
        <v>0</v>
      </c>
    </row>
    <row r="1202" spans="1:39" outlineLevel="2">
      <c r="A1202" s="11">
        <f>ROW()</f>
        <v>1202</v>
      </c>
      <c r="C1202" s="6" t="s">
        <v>477</v>
      </c>
      <c r="D1202" s="39"/>
      <c r="E1202" s="922">
        <v>0.79008628509919687</v>
      </c>
      <c r="F1202" s="39"/>
      <c r="G1202" s="39"/>
      <c r="H1202" s="39"/>
      <c r="I1202" s="39"/>
      <c r="J1202" s="39"/>
      <c r="K1202" s="39"/>
      <c r="L1202" s="39"/>
      <c r="M1202" s="39"/>
      <c r="N1202" s="39"/>
      <c r="O1202" s="39"/>
      <c r="P1202" s="9">
        <f t="shared" si="882"/>
        <v>0</v>
      </c>
      <c r="Q1202" s="9">
        <f t="shared" si="882"/>
        <v>0</v>
      </c>
      <c r="R1202" s="9">
        <f t="shared" si="882"/>
        <v>0</v>
      </c>
      <c r="S1202" s="143">
        <f t="shared" si="883"/>
        <v>0</v>
      </c>
      <c r="T1202" s="9">
        <f t="shared" si="884"/>
        <v>0</v>
      </c>
      <c r="U1202" s="9">
        <f t="shared" si="884"/>
        <v>0</v>
      </c>
      <c r="V1202" s="9">
        <f t="shared" si="884"/>
        <v>0</v>
      </c>
      <c r="W1202" s="9">
        <f t="shared" si="884"/>
        <v>0</v>
      </c>
      <c r="X1202" s="9">
        <f t="shared" si="884"/>
        <v>0</v>
      </c>
      <c r="Y1202" s="143">
        <f t="shared" si="885"/>
        <v>0</v>
      </c>
      <c r="Z1202" s="9">
        <f t="shared" si="886"/>
        <v>0</v>
      </c>
      <c r="AA1202" s="9">
        <f t="shared" si="886"/>
        <v>0</v>
      </c>
      <c r="AB1202" s="9">
        <f t="shared" si="886"/>
        <v>0</v>
      </c>
      <c r="AC1202" s="9">
        <f t="shared" si="886"/>
        <v>0.94783156749421726</v>
      </c>
      <c r="AD1202" s="9">
        <f t="shared" si="886"/>
        <v>0</v>
      </c>
      <c r="AE1202" s="9">
        <f t="shared" si="886"/>
        <v>0</v>
      </c>
      <c r="AF1202" s="9">
        <f t="shared" si="886"/>
        <v>0</v>
      </c>
      <c r="AG1202" s="9">
        <f t="shared" si="886"/>
        <v>0</v>
      </c>
      <c r="AH1202" s="532">
        <f t="shared" si="887"/>
        <v>0</v>
      </c>
      <c r="AI1202" s="9">
        <f t="shared" ref="AI1202:AL1202" si="895">AI1142+AI1157+AI1172+AI1187</f>
        <v>0</v>
      </c>
      <c r="AJ1202" s="9">
        <f t="shared" si="895"/>
        <v>0</v>
      </c>
      <c r="AK1202" s="9">
        <f t="shared" si="895"/>
        <v>0</v>
      </c>
      <c r="AL1202" s="9">
        <f t="shared" si="895"/>
        <v>0</v>
      </c>
      <c r="AM1202" s="532">
        <f t="shared" si="889"/>
        <v>0</v>
      </c>
    </row>
    <row r="1203" spans="1:39" outlineLevel="2">
      <c r="A1203" s="11">
        <f>ROW()</f>
        <v>1203</v>
      </c>
      <c r="C1203" s="6" t="s">
        <v>511</v>
      </c>
      <c r="D1203" s="39"/>
      <c r="E1203" s="922">
        <v>0</v>
      </c>
      <c r="F1203" s="39"/>
      <c r="G1203" s="39"/>
      <c r="H1203" s="39"/>
      <c r="I1203" s="39"/>
      <c r="J1203" s="39"/>
      <c r="K1203" s="39"/>
      <c r="L1203" s="39"/>
      <c r="M1203" s="39"/>
      <c r="N1203" s="39"/>
      <c r="O1203" s="39"/>
      <c r="P1203" s="9">
        <f t="shared" si="882"/>
        <v>0</v>
      </c>
      <c r="Q1203" s="9">
        <f t="shared" si="882"/>
        <v>0</v>
      </c>
      <c r="R1203" s="9">
        <f t="shared" si="882"/>
        <v>0</v>
      </c>
      <c r="S1203" s="143">
        <f t="shared" si="883"/>
        <v>0</v>
      </c>
      <c r="T1203" s="9">
        <f t="shared" si="884"/>
        <v>0</v>
      </c>
      <c r="U1203" s="9">
        <f t="shared" si="884"/>
        <v>0</v>
      </c>
      <c r="V1203" s="9">
        <f t="shared" si="884"/>
        <v>0</v>
      </c>
      <c r="W1203" s="9">
        <f t="shared" si="884"/>
        <v>0</v>
      </c>
      <c r="X1203" s="9">
        <f t="shared" si="884"/>
        <v>0</v>
      </c>
      <c r="Y1203" s="143">
        <f t="shared" si="885"/>
        <v>0</v>
      </c>
      <c r="Z1203" s="9">
        <f t="shared" si="886"/>
        <v>0</v>
      </c>
      <c r="AA1203" s="9">
        <f t="shared" si="886"/>
        <v>0</v>
      </c>
      <c r="AB1203" s="9">
        <f t="shared" si="886"/>
        <v>0</v>
      </c>
      <c r="AC1203" s="9">
        <f t="shared" si="886"/>
        <v>0</v>
      </c>
      <c r="AD1203" s="9">
        <f t="shared" si="886"/>
        <v>0</v>
      </c>
      <c r="AE1203" s="9">
        <f t="shared" si="886"/>
        <v>0</v>
      </c>
      <c r="AF1203" s="9">
        <f t="shared" si="886"/>
        <v>0</v>
      </c>
      <c r="AG1203" s="9">
        <f t="shared" si="886"/>
        <v>0</v>
      </c>
      <c r="AH1203" s="532">
        <f t="shared" si="887"/>
        <v>0</v>
      </c>
      <c r="AI1203" s="9">
        <f t="shared" ref="AI1203:AL1203" si="896">AI1143+AI1158+AI1173+AI1188</f>
        <v>0</v>
      </c>
      <c r="AJ1203" s="9">
        <f t="shared" si="896"/>
        <v>0</v>
      </c>
      <c r="AK1203" s="9">
        <f t="shared" si="896"/>
        <v>0</v>
      </c>
      <c r="AL1203" s="9">
        <f t="shared" si="896"/>
        <v>0</v>
      </c>
      <c r="AM1203" s="532">
        <f t="shared" si="889"/>
        <v>0</v>
      </c>
    </row>
    <row r="1204" spans="1:39" outlineLevel="2">
      <c r="A1204" s="11">
        <f>ROW()</f>
        <v>1204</v>
      </c>
      <c r="C1204" s="6" t="s">
        <v>655</v>
      </c>
      <c r="D1204" s="39"/>
      <c r="E1204" s="922"/>
      <c r="F1204" s="39"/>
      <c r="G1204" s="39"/>
      <c r="H1204" s="39"/>
      <c r="I1204" s="39"/>
      <c r="J1204" s="39"/>
      <c r="K1204" s="39"/>
      <c r="L1204" s="39"/>
      <c r="M1204" s="39"/>
      <c r="N1204" s="39"/>
      <c r="O1204" s="39"/>
      <c r="P1204" s="9"/>
      <c r="Q1204" s="9"/>
      <c r="R1204" s="9"/>
      <c r="S1204" s="143"/>
      <c r="T1204" s="9"/>
      <c r="U1204" s="9"/>
      <c r="V1204" s="9"/>
      <c r="W1204" s="9"/>
      <c r="X1204" s="9"/>
      <c r="Y1204" s="143"/>
      <c r="Z1204" s="9"/>
      <c r="AA1204" s="9"/>
      <c r="AB1204" s="9"/>
      <c r="AC1204" s="9"/>
      <c r="AD1204" s="9"/>
      <c r="AE1204" s="9"/>
      <c r="AF1204" s="9"/>
      <c r="AG1204" s="9"/>
      <c r="AH1204" s="429">
        <f>-AH1224</f>
        <v>0</v>
      </c>
      <c r="AI1204" s="9">
        <f>AI1144+AI1159-AI1179+AI1189</f>
        <v>0</v>
      </c>
      <c r="AJ1204" s="9">
        <f t="shared" ref="AJ1204:AM1204" si="897">AJ1144+AJ1159-AJ1179+AJ1189</f>
        <v>0</v>
      </c>
      <c r="AK1204" s="9">
        <f t="shared" si="897"/>
        <v>0</v>
      </c>
      <c r="AL1204" s="9">
        <f t="shared" si="897"/>
        <v>0</v>
      </c>
      <c r="AM1204" s="9">
        <f t="shared" si="897"/>
        <v>0</v>
      </c>
    </row>
    <row r="1205" spans="1:39" outlineLevel="2">
      <c r="A1205" s="11">
        <f>ROW()</f>
        <v>1205</v>
      </c>
      <c r="C1205" s="6" t="s">
        <v>656</v>
      </c>
      <c r="D1205" s="39"/>
      <c r="E1205" s="922"/>
      <c r="F1205" s="39"/>
      <c r="G1205" s="39"/>
      <c r="H1205" s="39"/>
      <c r="I1205" s="39"/>
      <c r="J1205" s="39"/>
      <c r="K1205" s="39"/>
      <c r="L1205" s="39"/>
      <c r="M1205" s="39"/>
      <c r="N1205" s="39"/>
      <c r="O1205" s="39"/>
      <c r="P1205" s="9"/>
      <c r="Q1205" s="9"/>
      <c r="R1205" s="9"/>
      <c r="S1205" s="143"/>
      <c r="T1205" s="9"/>
      <c r="U1205" s="9"/>
      <c r="V1205" s="9"/>
      <c r="W1205" s="9"/>
      <c r="X1205" s="9"/>
      <c r="Y1205" s="143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429">
        <f>-AM1224</f>
        <v>0</v>
      </c>
    </row>
    <row r="1206" spans="1:39" outlineLevel="2">
      <c r="A1206" s="11">
        <f>ROW()</f>
        <v>1206</v>
      </c>
      <c r="C1206" s="6" t="s">
        <v>667</v>
      </c>
      <c r="D1206" s="39"/>
      <c r="E1206" s="922"/>
      <c r="F1206" s="39"/>
      <c r="G1206" s="39"/>
      <c r="H1206" s="39"/>
      <c r="I1206" s="39"/>
      <c r="J1206" s="39"/>
      <c r="K1206" s="39"/>
      <c r="L1206" s="39"/>
      <c r="M1206" s="39"/>
      <c r="N1206" s="39"/>
      <c r="O1206" s="39"/>
      <c r="P1206" s="9"/>
      <c r="Q1206" s="9"/>
      <c r="R1206" s="9"/>
      <c r="S1206" s="143"/>
      <c r="T1206" s="9"/>
      <c r="U1206" s="9"/>
      <c r="V1206" s="9"/>
      <c r="W1206" s="9"/>
      <c r="X1206" s="9"/>
      <c r="Y1206" s="143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</row>
    <row r="1207" spans="1:39" outlineLevel="2">
      <c r="A1207" s="11">
        <f>ROW()</f>
        <v>1207</v>
      </c>
      <c r="C1207" s="6" t="s">
        <v>212</v>
      </c>
      <c r="D1207" s="39"/>
      <c r="E1207" s="922">
        <v>2.341068877467114</v>
      </c>
      <c r="F1207" s="39"/>
      <c r="G1207" s="39"/>
      <c r="H1207" s="39"/>
      <c r="I1207" s="39"/>
      <c r="J1207" s="39"/>
      <c r="K1207" s="39"/>
      <c r="L1207" s="39"/>
      <c r="M1207" s="39"/>
      <c r="N1207" s="39"/>
      <c r="O1207" s="39"/>
      <c r="P1207" s="9">
        <f t="shared" ref="P1207:R1208" si="898">P1147+P1162+P1177+P1192</f>
        <v>2.8084767772712191</v>
      </c>
      <c r="Q1207" s="9">
        <f t="shared" si="898"/>
        <v>2.8084767772712191</v>
      </c>
      <c r="R1207" s="9">
        <f t="shared" si="898"/>
        <v>2.8084767772712191</v>
      </c>
      <c r="S1207" s="143">
        <f t="shared" ref="S1207" si="899">(S1147+S1162+S1177+S1192-S1222)*(S1147+S1162+S1177+S1192-S1222&gt;0)</f>
        <v>2.8084767772712191</v>
      </c>
      <c r="T1207" s="9">
        <f t="shared" ref="T1207:X1208" si="900">T1147+T1162+T1177+T1192</f>
        <v>2.8084767772712191</v>
      </c>
      <c r="U1207" s="9">
        <f t="shared" si="900"/>
        <v>2.8084767772712191</v>
      </c>
      <c r="V1207" s="9">
        <f t="shared" si="900"/>
        <v>2.8084767772712191</v>
      </c>
      <c r="W1207" s="9">
        <f t="shared" si="900"/>
        <v>2.8084767772712191</v>
      </c>
      <c r="X1207" s="9">
        <f t="shared" si="900"/>
        <v>2.8084767772712191</v>
      </c>
      <c r="Y1207" s="143">
        <f>MAX(Y1147+Y1162+Y1177+Y1192,0)</f>
        <v>2.8084767772712191</v>
      </c>
      <c r="Z1207" s="9">
        <f t="shared" ref="Z1207:AM1207" si="901">Z1147+Z1162+Z1177+Z1192</f>
        <v>2.8084767772712191</v>
      </c>
      <c r="AA1207" s="9">
        <f t="shared" si="901"/>
        <v>2.8084767772712191</v>
      </c>
      <c r="AB1207" s="9">
        <f t="shared" si="901"/>
        <v>2.8084767772712191</v>
      </c>
      <c r="AC1207" s="9">
        <f t="shared" si="901"/>
        <v>2.8084767772712196</v>
      </c>
      <c r="AD1207" s="9">
        <f t="shared" si="901"/>
        <v>2.8084767772712196</v>
      </c>
      <c r="AE1207" s="9">
        <f t="shared" si="901"/>
        <v>2.8084767772712196</v>
      </c>
      <c r="AF1207" s="9">
        <f t="shared" si="901"/>
        <v>2.8084767772712196</v>
      </c>
      <c r="AG1207" s="9">
        <f t="shared" si="901"/>
        <v>2.8084767772712196</v>
      </c>
      <c r="AH1207" s="9">
        <f t="shared" si="901"/>
        <v>2.8084767772712196</v>
      </c>
      <c r="AI1207" s="9">
        <f t="shared" si="901"/>
        <v>2.8084767772712196</v>
      </c>
      <c r="AJ1207" s="9">
        <f t="shared" si="901"/>
        <v>2.8084767772712196</v>
      </c>
      <c r="AK1207" s="9">
        <f t="shared" si="901"/>
        <v>2.8084767772712196</v>
      </c>
      <c r="AL1207" s="9">
        <f t="shared" si="901"/>
        <v>2.8084767772712196</v>
      </c>
      <c r="AM1207" s="9">
        <f t="shared" si="901"/>
        <v>2.8084767772712196</v>
      </c>
    </row>
    <row r="1208" spans="1:39" outlineLevel="2">
      <c r="A1208" s="11">
        <f>ROW()</f>
        <v>1208</v>
      </c>
      <c r="C1208" s="30" t="s">
        <v>362</v>
      </c>
      <c r="D1208" s="90"/>
      <c r="E1208" s="925">
        <v>0</v>
      </c>
      <c r="F1208" s="90"/>
      <c r="G1208" s="90"/>
      <c r="H1208" s="90"/>
      <c r="I1208" s="90"/>
      <c r="J1208" s="90"/>
      <c r="K1208" s="90"/>
      <c r="L1208" s="90"/>
      <c r="M1208" s="90"/>
      <c r="N1208" s="90"/>
      <c r="O1208" s="90"/>
      <c r="P1208" s="15">
        <f t="shared" si="898"/>
        <v>0</v>
      </c>
      <c r="Q1208" s="15">
        <f t="shared" si="898"/>
        <v>0</v>
      </c>
      <c r="R1208" s="15">
        <f t="shared" si="898"/>
        <v>0</v>
      </c>
      <c r="S1208" s="901">
        <f>(S1148+S1163+S1178+S1193-S1223)*(S1148+S1163+S1178+S1193-S1223&gt;0)</f>
        <v>0</v>
      </c>
      <c r="T1208" s="15">
        <f t="shared" si="900"/>
        <v>0</v>
      </c>
      <c r="U1208" s="15">
        <f t="shared" si="900"/>
        <v>0</v>
      </c>
      <c r="V1208" s="15">
        <f t="shared" si="900"/>
        <v>0</v>
      </c>
      <c r="W1208" s="15">
        <f t="shared" si="900"/>
        <v>0</v>
      </c>
      <c r="X1208" s="15">
        <f t="shared" si="900"/>
        <v>0</v>
      </c>
      <c r="Y1208" s="901">
        <f>MAX(Y1148+Y1163+Y1178+Y1193,0)</f>
        <v>0</v>
      </c>
      <c r="Z1208" s="15">
        <f t="shared" ref="Z1208:AM1208" si="902">Z1148+Z1163+Z1178+Z1193</f>
        <v>0</v>
      </c>
      <c r="AA1208" s="15">
        <f t="shared" si="902"/>
        <v>0</v>
      </c>
      <c r="AB1208" s="15">
        <f t="shared" si="902"/>
        <v>0</v>
      </c>
      <c r="AC1208" s="15">
        <f t="shared" si="902"/>
        <v>0</v>
      </c>
      <c r="AD1208" s="15">
        <f t="shared" si="902"/>
        <v>0</v>
      </c>
      <c r="AE1208" s="15">
        <f t="shared" si="902"/>
        <v>0</v>
      </c>
      <c r="AF1208" s="15">
        <f t="shared" si="902"/>
        <v>0</v>
      </c>
      <c r="AG1208" s="15">
        <f t="shared" si="902"/>
        <v>0</v>
      </c>
      <c r="AH1208" s="15">
        <f t="shared" si="902"/>
        <v>0</v>
      </c>
      <c r="AI1208" s="15">
        <f t="shared" si="902"/>
        <v>0</v>
      </c>
      <c r="AJ1208" s="15">
        <f t="shared" si="902"/>
        <v>0</v>
      </c>
      <c r="AK1208" s="15">
        <f t="shared" si="902"/>
        <v>0</v>
      </c>
      <c r="AL1208" s="15">
        <f t="shared" si="902"/>
        <v>0</v>
      </c>
      <c r="AM1208" s="15">
        <f t="shared" si="902"/>
        <v>0</v>
      </c>
    </row>
    <row r="1209" spans="1:39" outlineLevel="2">
      <c r="A1209" s="11">
        <f>ROW()</f>
        <v>1209</v>
      </c>
      <c r="C1209" s="6" t="s">
        <v>1</v>
      </c>
      <c r="D1209" s="39"/>
      <c r="E1209" s="39">
        <f>SUM(E1196:E1208)</f>
        <v>3.6305068723806202</v>
      </c>
      <c r="F1209" s="39"/>
      <c r="G1209" s="39"/>
      <c r="H1209" s="39"/>
      <c r="I1209" s="39"/>
      <c r="J1209" s="39"/>
      <c r="K1209" s="39"/>
      <c r="L1209" s="39"/>
      <c r="M1209" s="39"/>
      <c r="N1209" s="39"/>
      <c r="O1209" s="39"/>
      <c r="P1209" s="9">
        <f t="shared" ref="P1209:AG1209" si="903">SUM(P1196:P1208)</f>
        <v>8.1795264106410936</v>
      </c>
      <c r="Q1209" s="9">
        <f t="shared" si="903"/>
        <v>-4.8169223658079225</v>
      </c>
      <c r="R1209" s="9">
        <f t="shared" si="903"/>
        <v>-17.813371142256941</v>
      </c>
      <c r="S1209" s="9">
        <f t="shared" si="903"/>
        <v>5.9008927411732159</v>
      </c>
      <c r="T1209" s="9">
        <f t="shared" si="903"/>
        <v>5.758930818814572</v>
      </c>
      <c r="U1209" s="9">
        <f t="shared" si="903"/>
        <v>5.5743828814588587</v>
      </c>
      <c r="V1209" s="9">
        <f t="shared" si="903"/>
        <v>5.1949147137136897</v>
      </c>
      <c r="W1209" s="9">
        <f t="shared" si="903"/>
        <v>4.9961661065266991</v>
      </c>
      <c r="X1209" s="9">
        <f t="shared" si="903"/>
        <v>4.8103237160181758</v>
      </c>
      <c r="Y1209" s="9">
        <f t="shared" si="903"/>
        <v>4.7193306733478595</v>
      </c>
      <c r="Z1209" s="9">
        <f t="shared" si="903"/>
        <v>4.6283376306775432</v>
      </c>
      <c r="AA1209" s="9">
        <f t="shared" si="903"/>
        <v>4.537344588007227</v>
      </c>
      <c r="AB1209" s="9">
        <f t="shared" si="903"/>
        <v>4.4463515453369107</v>
      </c>
      <c r="AC1209" s="9">
        <f t="shared" si="903"/>
        <v>4.3553585026665962</v>
      </c>
      <c r="AD1209" s="9">
        <f t="shared" si="903"/>
        <v>2.8084767772712196</v>
      </c>
      <c r="AE1209" s="9">
        <f t="shared" si="903"/>
        <v>2.8084767772712196</v>
      </c>
      <c r="AF1209" s="9">
        <f t="shared" si="903"/>
        <v>2.8084767772712196</v>
      </c>
      <c r="AG1209" s="9">
        <f t="shared" si="903"/>
        <v>2.8084767772712196</v>
      </c>
      <c r="AH1209" s="9">
        <f t="shared" ref="AH1209:AM1209" si="904">SUM(AH1196:AH1208)</f>
        <v>2.8084767772712196</v>
      </c>
      <c r="AI1209" s="9">
        <f t="shared" si="904"/>
        <v>2.8084767772712196</v>
      </c>
      <c r="AJ1209" s="9">
        <f t="shared" si="904"/>
        <v>2.8084767772712196</v>
      </c>
      <c r="AK1209" s="9">
        <f t="shared" si="904"/>
        <v>2.8084767772712196</v>
      </c>
      <c r="AL1209" s="9">
        <f t="shared" si="904"/>
        <v>2.8084767772712196</v>
      </c>
      <c r="AM1209" s="9">
        <f t="shared" si="904"/>
        <v>2.8084767772712196</v>
      </c>
    </row>
    <row r="1210" spans="1:39" outlineLevel="3">
      <c r="A1210" s="11">
        <f>ROW()</f>
        <v>1210</v>
      </c>
      <c r="B1210" s="343" t="s">
        <v>658</v>
      </c>
      <c r="D1210" s="39"/>
      <c r="E1210" s="39"/>
      <c r="F1210" s="39"/>
      <c r="G1210" s="39"/>
      <c r="H1210" s="39"/>
      <c r="I1210" s="39"/>
      <c r="J1210" s="39"/>
      <c r="K1210" s="39"/>
      <c r="L1210" s="39"/>
      <c r="M1210" s="39"/>
      <c r="N1210" s="39"/>
      <c r="O1210" s="39"/>
      <c r="P1210" s="39"/>
      <c r="Q1210" s="39"/>
      <c r="R1210" s="39"/>
      <c r="S1210" s="39"/>
      <c r="T1210" s="39"/>
      <c r="U1210" s="39"/>
      <c r="V1210" s="39"/>
      <c r="W1210" s="39"/>
      <c r="X1210" s="39"/>
      <c r="Y1210" s="39"/>
      <c r="Z1210" s="39"/>
      <c r="AA1210" s="39"/>
      <c r="AB1210" s="39"/>
      <c r="AC1210" s="39"/>
      <c r="AD1210" s="39"/>
      <c r="AE1210" s="39"/>
      <c r="AF1210" s="39"/>
      <c r="AG1210" s="39"/>
      <c r="AH1210" s="39"/>
      <c r="AI1210" s="39"/>
      <c r="AJ1210" s="39"/>
      <c r="AK1210" s="39"/>
      <c r="AL1210" s="39"/>
      <c r="AM1210" s="39"/>
    </row>
    <row r="1211" spans="1:39" outlineLevel="3">
      <c r="A1211" s="11">
        <f>ROW()</f>
        <v>1211</v>
      </c>
      <c r="C1211" s="6" t="s">
        <v>2</v>
      </c>
      <c r="D1211" s="39"/>
      <c r="E1211" s="39"/>
      <c r="F1211" s="39"/>
      <c r="G1211" s="39"/>
      <c r="H1211" s="39"/>
      <c r="I1211" s="39"/>
      <c r="J1211" s="39"/>
      <c r="K1211" s="39"/>
      <c r="L1211" s="39"/>
      <c r="M1211" s="39"/>
      <c r="N1211" s="39"/>
      <c r="O1211" s="39"/>
      <c r="P1211" s="39"/>
      <c r="Q1211" s="39"/>
      <c r="R1211" s="39"/>
      <c r="S1211" s="9">
        <f t="shared" ref="S1211:S1218" si="905">(S1136+S1151+S1181)*(S1136+S1151+S1181&lt;0)</f>
        <v>-16.842160010183694</v>
      </c>
      <c r="T1211" s="39"/>
      <c r="U1211" s="39"/>
      <c r="V1211" s="39"/>
      <c r="W1211" s="39"/>
      <c r="X1211" s="39"/>
      <c r="Y1211" s="9"/>
      <c r="Z1211" s="39"/>
      <c r="AA1211" s="39"/>
      <c r="AB1211" s="39"/>
      <c r="AC1211" s="432"/>
      <c r="AD1211" s="9"/>
      <c r="AE1211" s="39"/>
      <c r="AF1211" s="39"/>
      <c r="AG1211" s="39"/>
      <c r="AH1211" s="430">
        <f t="shared" ref="AH1211:AH1218" si="906">IF(C1166="Non-Depreciable",0,IF(AND(ROUND(AH1121,2)=0,AH1136&lt;&gt;0),-AH1136,IF(ROUND(AH1121,2)=1,-(AH1136+AH1181),0)))</f>
        <v>0</v>
      </c>
      <c r="AI1211" s="39"/>
      <c r="AJ1211" s="39"/>
      <c r="AK1211" s="39"/>
      <c r="AL1211" s="39"/>
      <c r="AM1211" s="430">
        <f t="shared" ref="AM1211:AM1218" si="907">IF(H1166="Non-Depreciable",0,IF(AND(ROUND(AM1121,2)=0,AM1136&lt;&gt;0),-AM1136,IF(ROUND(AM1121,2)=1,-(AM1136+AM1181),0)))</f>
        <v>0</v>
      </c>
    </row>
    <row r="1212" spans="1:39" outlineLevel="3">
      <c r="A1212" s="11">
        <f>ROW()</f>
        <v>1212</v>
      </c>
      <c r="C1212" s="6" t="s">
        <v>3</v>
      </c>
      <c r="D1212" s="39"/>
      <c r="E1212" s="39"/>
      <c r="F1212" s="39"/>
      <c r="G1212" s="39"/>
      <c r="H1212" s="39"/>
      <c r="I1212" s="39"/>
      <c r="J1212" s="39"/>
      <c r="K1212" s="39"/>
      <c r="L1212" s="39"/>
      <c r="M1212" s="39"/>
      <c r="N1212" s="39"/>
      <c r="O1212" s="39"/>
      <c r="P1212" s="39"/>
      <c r="Q1212" s="39"/>
      <c r="R1212" s="39"/>
      <c r="S1212" s="9">
        <f t="shared" si="905"/>
        <v>-19.852764217175146</v>
      </c>
      <c r="T1212" s="39"/>
      <c r="U1212" s="39"/>
      <c r="V1212" s="39"/>
      <c r="W1212" s="39"/>
      <c r="X1212" s="39"/>
      <c r="Y1212" s="9"/>
      <c r="Z1212" s="39"/>
      <c r="AA1212" s="39"/>
      <c r="AB1212" s="39"/>
      <c r="AC1212" s="432"/>
      <c r="AD1212" s="9"/>
      <c r="AE1212" s="39"/>
      <c r="AF1212" s="39"/>
      <c r="AG1212" s="39"/>
      <c r="AH1212" s="430">
        <f t="shared" si="906"/>
        <v>0</v>
      </c>
      <c r="AI1212" s="39"/>
      <c r="AJ1212" s="39"/>
      <c r="AK1212" s="39"/>
      <c r="AL1212" s="39"/>
      <c r="AM1212" s="430">
        <f t="shared" si="907"/>
        <v>0</v>
      </c>
    </row>
    <row r="1213" spans="1:39" outlineLevel="3">
      <c r="A1213" s="11">
        <f>ROW()</f>
        <v>1213</v>
      </c>
      <c r="C1213" s="6" t="s">
        <v>4</v>
      </c>
      <c r="D1213" s="39"/>
      <c r="E1213" s="39"/>
      <c r="F1213" s="39"/>
      <c r="G1213" s="39"/>
      <c r="H1213" s="39"/>
      <c r="I1213" s="39"/>
      <c r="J1213" s="39"/>
      <c r="K1213" s="39"/>
      <c r="L1213" s="39"/>
      <c r="M1213" s="39"/>
      <c r="N1213" s="39"/>
      <c r="O1213" s="39"/>
      <c r="P1213" s="39"/>
      <c r="Q1213" s="39"/>
      <c r="R1213" s="39"/>
      <c r="S1213" s="9">
        <f t="shared" si="905"/>
        <v>-1.5788432520335231E-2</v>
      </c>
      <c r="T1213" s="39"/>
      <c r="U1213" s="39"/>
      <c r="V1213" s="39"/>
      <c r="W1213" s="39"/>
      <c r="X1213" s="39"/>
      <c r="Y1213" s="9"/>
      <c r="Z1213" s="39"/>
      <c r="AA1213" s="39"/>
      <c r="AB1213" s="39"/>
      <c r="AC1213" s="432"/>
      <c r="AD1213" s="9"/>
      <c r="AE1213" s="39"/>
      <c r="AF1213" s="39"/>
      <c r="AG1213" s="39"/>
      <c r="AH1213" s="430">
        <f t="shared" si="906"/>
        <v>0</v>
      </c>
      <c r="AI1213" s="39"/>
      <c r="AJ1213" s="39"/>
      <c r="AK1213" s="39"/>
      <c r="AL1213" s="39"/>
      <c r="AM1213" s="430">
        <f t="shared" si="907"/>
        <v>0</v>
      </c>
    </row>
    <row r="1214" spans="1:39" outlineLevel="3">
      <c r="A1214" s="11">
        <f>ROW()</f>
        <v>1214</v>
      </c>
      <c r="C1214" s="6" t="s">
        <v>5</v>
      </c>
      <c r="D1214" s="39"/>
      <c r="E1214" s="39"/>
      <c r="F1214" s="39"/>
      <c r="G1214" s="39"/>
      <c r="H1214" s="39"/>
      <c r="I1214" s="39"/>
      <c r="J1214" s="39"/>
      <c r="K1214" s="39"/>
      <c r="L1214" s="39"/>
      <c r="M1214" s="39"/>
      <c r="N1214" s="39"/>
      <c r="O1214" s="39"/>
      <c r="P1214" s="39"/>
      <c r="Q1214" s="39"/>
      <c r="R1214" s="39"/>
      <c r="S1214" s="9">
        <f t="shared" si="905"/>
        <v>0</v>
      </c>
      <c r="T1214" s="39"/>
      <c r="U1214" s="39"/>
      <c r="V1214" s="39"/>
      <c r="W1214" s="39"/>
      <c r="X1214" s="39"/>
      <c r="Y1214" s="9"/>
      <c r="Z1214" s="39"/>
      <c r="AA1214" s="39"/>
      <c r="AB1214" s="39"/>
      <c r="AC1214" s="432"/>
      <c r="AD1214" s="9"/>
      <c r="AE1214" s="39"/>
      <c r="AF1214" s="39"/>
      <c r="AG1214" s="39"/>
      <c r="AH1214" s="430">
        <f t="shared" si="906"/>
        <v>0</v>
      </c>
      <c r="AI1214" s="39"/>
      <c r="AJ1214" s="39"/>
      <c r="AK1214" s="39"/>
      <c r="AL1214" s="39"/>
      <c r="AM1214" s="430">
        <f t="shared" si="907"/>
        <v>0</v>
      </c>
    </row>
    <row r="1215" spans="1:39" outlineLevel="3">
      <c r="A1215" s="11">
        <f>ROW()</f>
        <v>1215</v>
      </c>
      <c r="C1215" s="6" t="s">
        <v>473</v>
      </c>
      <c r="D1215" s="39"/>
      <c r="E1215" s="39"/>
      <c r="F1215" s="39"/>
      <c r="G1215" s="39"/>
      <c r="H1215" s="39"/>
      <c r="I1215" s="39"/>
      <c r="J1215" s="39"/>
      <c r="K1215" s="39"/>
      <c r="L1215" s="39"/>
      <c r="M1215" s="39"/>
      <c r="N1215" s="39"/>
      <c r="O1215" s="39"/>
      <c r="P1215" s="39"/>
      <c r="Q1215" s="39"/>
      <c r="R1215" s="39"/>
      <c r="S1215" s="9">
        <f t="shared" si="905"/>
        <v>0</v>
      </c>
      <c r="T1215" s="39"/>
      <c r="U1215" s="39"/>
      <c r="V1215" s="39"/>
      <c r="W1215" s="39"/>
      <c r="X1215" s="39"/>
      <c r="Y1215" s="9"/>
      <c r="Z1215" s="39"/>
      <c r="AA1215" s="39"/>
      <c r="AB1215" s="39"/>
      <c r="AC1215" s="432"/>
      <c r="AD1215" s="9"/>
      <c r="AE1215" s="39"/>
      <c r="AF1215" s="39"/>
      <c r="AG1215" s="39"/>
      <c r="AH1215" s="430">
        <f t="shared" si="906"/>
        <v>0</v>
      </c>
      <c r="AI1215" s="39"/>
      <c r="AJ1215" s="39"/>
      <c r="AK1215" s="39"/>
      <c r="AL1215" s="39"/>
      <c r="AM1215" s="430">
        <f t="shared" si="907"/>
        <v>0</v>
      </c>
    </row>
    <row r="1216" spans="1:39" outlineLevel="3">
      <c r="A1216" s="11">
        <f>ROW()</f>
        <v>1216</v>
      </c>
      <c r="C1216" s="6" t="s">
        <v>474</v>
      </c>
      <c r="D1216" s="39"/>
      <c r="E1216" s="39"/>
      <c r="F1216" s="39"/>
      <c r="G1216" s="39"/>
      <c r="H1216" s="39"/>
      <c r="I1216" s="39"/>
      <c r="J1216" s="39"/>
      <c r="K1216" s="39"/>
      <c r="L1216" s="39"/>
      <c r="M1216" s="39"/>
      <c r="N1216" s="39"/>
      <c r="O1216" s="39"/>
      <c r="P1216" s="39"/>
      <c r="Q1216" s="39"/>
      <c r="R1216" s="39"/>
      <c r="S1216" s="9">
        <f t="shared" si="905"/>
        <v>0</v>
      </c>
      <c r="T1216" s="39"/>
      <c r="U1216" s="39"/>
      <c r="V1216" s="39"/>
      <c r="W1216" s="39"/>
      <c r="X1216" s="39"/>
      <c r="Y1216" s="9"/>
      <c r="Z1216" s="39"/>
      <c r="AA1216" s="39"/>
      <c r="AB1216" s="39"/>
      <c r="AC1216" s="432"/>
      <c r="AD1216" s="9"/>
      <c r="AE1216" s="39"/>
      <c r="AF1216" s="39"/>
      <c r="AG1216" s="39"/>
      <c r="AH1216" s="430">
        <f t="shared" si="906"/>
        <v>0</v>
      </c>
      <c r="AI1216" s="39"/>
      <c r="AJ1216" s="39"/>
      <c r="AK1216" s="39"/>
      <c r="AL1216" s="39"/>
      <c r="AM1216" s="430">
        <f t="shared" si="907"/>
        <v>0</v>
      </c>
    </row>
    <row r="1217" spans="1:71" outlineLevel="3">
      <c r="A1217" s="11">
        <f>ROW()</f>
        <v>1217</v>
      </c>
      <c r="C1217" s="6" t="s">
        <v>477</v>
      </c>
      <c r="D1217" s="39"/>
      <c r="E1217" s="39"/>
      <c r="F1217" s="39"/>
      <c r="G1217" s="39"/>
      <c r="H1217" s="39"/>
      <c r="I1217" s="39"/>
      <c r="J1217" s="39"/>
      <c r="K1217" s="39"/>
      <c r="L1217" s="39"/>
      <c r="M1217" s="39"/>
      <c r="N1217" s="39"/>
      <c r="O1217" s="39"/>
      <c r="P1217" s="39"/>
      <c r="Q1217" s="39"/>
      <c r="R1217" s="39"/>
      <c r="S1217" s="9">
        <f t="shared" si="905"/>
        <v>0</v>
      </c>
      <c r="T1217" s="39"/>
      <c r="U1217" s="39"/>
      <c r="V1217" s="39"/>
      <c r="W1217" s="39"/>
      <c r="X1217" s="39"/>
      <c r="Y1217" s="9"/>
      <c r="Z1217" s="39"/>
      <c r="AA1217" s="39"/>
      <c r="AB1217" s="39"/>
      <c r="AC1217" s="432"/>
      <c r="AD1217" s="9"/>
      <c r="AE1217" s="39"/>
      <c r="AF1217" s="39"/>
      <c r="AG1217" s="39"/>
      <c r="AH1217" s="430">
        <f t="shared" si="906"/>
        <v>0</v>
      </c>
      <c r="AI1217" s="39"/>
      <c r="AJ1217" s="39"/>
      <c r="AK1217" s="39"/>
      <c r="AL1217" s="39"/>
      <c r="AM1217" s="430">
        <f t="shared" si="907"/>
        <v>0</v>
      </c>
    </row>
    <row r="1218" spans="1:71" outlineLevel="3">
      <c r="A1218" s="11">
        <f>ROW()</f>
        <v>1218</v>
      </c>
      <c r="C1218" s="6" t="s">
        <v>511</v>
      </c>
      <c r="D1218" s="39"/>
      <c r="E1218" s="39"/>
      <c r="F1218" s="39"/>
      <c r="G1218" s="39"/>
      <c r="H1218" s="39"/>
      <c r="I1218" s="39"/>
      <c r="J1218" s="39"/>
      <c r="K1218" s="39"/>
      <c r="L1218" s="39"/>
      <c r="M1218" s="39"/>
      <c r="N1218" s="39"/>
      <c r="O1218" s="39"/>
      <c r="P1218" s="39"/>
      <c r="Q1218" s="39"/>
      <c r="R1218" s="39"/>
      <c r="S1218" s="9">
        <f t="shared" si="905"/>
        <v>0</v>
      </c>
      <c r="T1218" s="39"/>
      <c r="U1218" s="39"/>
      <c r="V1218" s="39"/>
      <c r="W1218" s="39"/>
      <c r="X1218" s="39"/>
      <c r="Y1218" s="9"/>
      <c r="Z1218" s="39"/>
      <c r="AA1218" s="39"/>
      <c r="AB1218" s="39"/>
      <c r="AC1218" s="432"/>
      <c r="AD1218" s="9"/>
      <c r="AE1218" s="39"/>
      <c r="AF1218" s="39"/>
      <c r="AG1218" s="39"/>
      <c r="AH1218" s="430">
        <f t="shared" si="906"/>
        <v>0</v>
      </c>
      <c r="AI1218" s="39"/>
      <c r="AJ1218" s="39"/>
      <c r="AK1218" s="39"/>
      <c r="AL1218" s="39"/>
      <c r="AM1218" s="430">
        <f t="shared" si="907"/>
        <v>0</v>
      </c>
    </row>
    <row r="1219" spans="1:71" outlineLevel="3">
      <c r="A1219" s="11">
        <f>ROW()</f>
        <v>1219</v>
      </c>
      <c r="C1219" s="6" t="s">
        <v>655</v>
      </c>
      <c r="D1219" s="39"/>
      <c r="E1219" s="39"/>
      <c r="F1219" s="39"/>
      <c r="G1219" s="39"/>
      <c r="H1219" s="39"/>
      <c r="I1219" s="39"/>
      <c r="J1219" s="39"/>
      <c r="K1219" s="39"/>
      <c r="L1219" s="39"/>
      <c r="M1219" s="39"/>
      <c r="N1219" s="39"/>
      <c r="O1219" s="39"/>
      <c r="P1219" s="39"/>
      <c r="Q1219" s="39"/>
      <c r="R1219" s="39"/>
      <c r="S1219" s="9"/>
      <c r="T1219" s="39"/>
      <c r="U1219" s="39"/>
      <c r="V1219" s="39"/>
      <c r="W1219" s="39"/>
      <c r="X1219" s="39"/>
      <c r="Y1219" s="9"/>
      <c r="Z1219" s="39"/>
      <c r="AA1219" s="39"/>
      <c r="AB1219" s="39"/>
      <c r="AC1219" s="432"/>
      <c r="AD1219" s="9"/>
      <c r="AE1219" s="39"/>
      <c r="AF1219" s="39"/>
      <c r="AG1219" s="39"/>
      <c r="AH1219" s="39"/>
      <c r="AI1219" s="39"/>
      <c r="AJ1219" s="39"/>
      <c r="AK1219" s="39"/>
      <c r="AL1219" s="39"/>
      <c r="AM1219" s="39"/>
    </row>
    <row r="1220" spans="1:71" outlineLevel="3">
      <c r="A1220" s="11">
        <f>ROW()</f>
        <v>1220</v>
      </c>
      <c r="C1220" s="6" t="s">
        <v>656</v>
      </c>
      <c r="D1220" s="39"/>
      <c r="E1220" s="39"/>
      <c r="F1220" s="39"/>
      <c r="G1220" s="39"/>
      <c r="H1220" s="39"/>
      <c r="I1220" s="39"/>
      <c r="J1220" s="39"/>
      <c r="K1220" s="39"/>
      <c r="L1220" s="39"/>
      <c r="M1220" s="39"/>
      <c r="N1220" s="39"/>
      <c r="O1220" s="39"/>
      <c r="P1220" s="39"/>
      <c r="Q1220" s="39"/>
      <c r="R1220" s="39"/>
      <c r="S1220" s="9"/>
      <c r="T1220" s="39"/>
      <c r="U1220" s="39"/>
      <c r="V1220" s="39"/>
      <c r="W1220" s="39"/>
      <c r="X1220" s="39"/>
      <c r="Y1220" s="9"/>
      <c r="Z1220" s="39"/>
      <c r="AA1220" s="39"/>
      <c r="AB1220" s="39"/>
      <c r="AC1220" s="432"/>
      <c r="AD1220" s="9"/>
      <c r="AE1220" s="39"/>
      <c r="AF1220" s="39"/>
      <c r="AG1220" s="39"/>
      <c r="AH1220" s="39"/>
      <c r="AI1220" s="39"/>
      <c r="AJ1220" s="39"/>
      <c r="AK1220" s="39"/>
      <c r="AL1220" s="39"/>
      <c r="AM1220" s="39"/>
    </row>
    <row r="1221" spans="1:71" outlineLevel="3">
      <c r="A1221" s="11">
        <f>ROW()</f>
        <v>1221</v>
      </c>
      <c r="C1221" s="6" t="s">
        <v>667</v>
      </c>
      <c r="D1221" s="39"/>
      <c r="E1221" s="39"/>
      <c r="F1221" s="39"/>
      <c r="G1221" s="39"/>
      <c r="H1221" s="39"/>
      <c r="I1221" s="39"/>
      <c r="J1221" s="39"/>
      <c r="K1221" s="39"/>
      <c r="L1221" s="39"/>
      <c r="M1221" s="39"/>
      <c r="N1221" s="39"/>
      <c r="O1221" s="39"/>
      <c r="P1221" s="39"/>
      <c r="Q1221" s="39"/>
      <c r="R1221" s="39"/>
      <c r="S1221" s="9"/>
      <c r="T1221" s="39"/>
      <c r="U1221" s="39"/>
      <c r="V1221" s="39"/>
      <c r="W1221" s="39"/>
      <c r="X1221" s="39"/>
      <c r="Y1221" s="9"/>
      <c r="Z1221" s="39"/>
      <c r="AA1221" s="39"/>
      <c r="AB1221" s="39"/>
      <c r="AC1221" s="432"/>
      <c r="AD1221" s="9"/>
      <c r="AE1221" s="39"/>
      <c r="AF1221" s="39"/>
      <c r="AG1221" s="39"/>
      <c r="AH1221" s="39"/>
      <c r="AI1221" s="39"/>
      <c r="AJ1221" s="39"/>
      <c r="AK1221" s="39"/>
      <c r="AL1221" s="39"/>
      <c r="AM1221" s="39"/>
    </row>
    <row r="1222" spans="1:71" outlineLevel="3">
      <c r="A1222" s="11">
        <f>ROW()</f>
        <v>1222</v>
      </c>
      <c r="C1222" s="6" t="s">
        <v>212</v>
      </c>
      <c r="D1222" s="39"/>
      <c r="E1222" s="39"/>
      <c r="F1222" s="39"/>
      <c r="G1222" s="39"/>
      <c r="H1222" s="39"/>
      <c r="I1222" s="39"/>
      <c r="J1222" s="39"/>
      <c r="K1222" s="39"/>
      <c r="L1222" s="39"/>
      <c r="M1222" s="39"/>
      <c r="N1222" s="39"/>
      <c r="O1222" s="39"/>
      <c r="P1222" s="39"/>
      <c r="Q1222" s="39"/>
      <c r="R1222" s="39"/>
      <c r="S1222" s="9">
        <f>(S1147+S1162+S1192)*(S1147+S1162+S1192&lt;0)</f>
        <v>0</v>
      </c>
      <c r="T1222" s="39"/>
      <c r="U1222" s="39"/>
      <c r="V1222" s="39"/>
      <c r="W1222" s="39"/>
      <c r="X1222" s="39"/>
      <c r="Y1222" s="9"/>
      <c r="Z1222" s="39"/>
      <c r="AA1222" s="39"/>
      <c r="AB1222" s="39"/>
      <c r="AC1222" s="432"/>
      <c r="AD1222" s="9"/>
      <c r="AE1222" s="39"/>
      <c r="AF1222" s="39"/>
      <c r="AG1222" s="39"/>
      <c r="AH1222" s="9"/>
      <c r="AI1222" s="9"/>
      <c r="AJ1222" s="9"/>
      <c r="AK1222" s="9"/>
      <c r="AL1222" s="9"/>
      <c r="AM1222" s="9"/>
    </row>
    <row r="1223" spans="1:71" outlineLevel="3">
      <c r="A1223" s="11">
        <f>ROW()</f>
        <v>1223</v>
      </c>
      <c r="C1223" s="30" t="s">
        <v>362</v>
      </c>
      <c r="D1223" s="90"/>
      <c r="E1223" s="90"/>
      <c r="F1223" s="90"/>
      <c r="G1223" s="90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15">
        <f>(S1148+S1163+S1193)*(S1148+S1163+S1193&lt;0)</f>
        <v>0</v>
      </c>
      <c r="T1223" s="90"/>
      <c r="U1223" s="90"/>
      <c r="V1223" s="90"/>
      <c r="W1223" s="90"/>
      <c r="X1223" s="90"/>
      <c r="Y1223" s="15"/>
      <c r="Z1223" s="90"/>
      <c r="AA1223" s="90"/>
      <c r="AB1223" s="90"/>
      <c r="AC1223" s="432"/>
      <c r="AD1223" s="9"/>
      <c r="AE1223" s="90"/>
      <c r="AF1223" s="90"/>
      <c r="AG1223" s="90"/>
      <c r="AH1223" s="15"/>
      <c r="AI1223" s="15"/>
      <c r="AJ1223" s="15"/>
      <c r="AK1223" s="15"/>
      <c r="AL1223" s="15"/>
      <c r="AM1223" s="15"/>
    </row>
    <row r="1224" spans="1:71" outlineLevel="3">
      <c r="A1224" s="11">
        <f>ROW()</f>
        <v>1224</v>
      </c>
      <c r="C1224" s="6" t="s">
        <v>1</v>
      </c>
      <c r="D1224" s="39"/>
      <c r="E1224" s="39"/>
      <c r="F1224" s="39"/>
      <c r="G1224" s="39"/>
      <c r="H1224" s="39"/>
      <c r="I1224" s="39"/>
      <c r="J1224" s="39"/>
      <c r="K1224" s="39"/>
      <c r="L1224" s="39"/>
      <c r="M1224" s="39"/>
      <c r="N1224" s="39"/>
      <c r="O1224" s="39"/>
      <c r="P1224" s="39"/>
      <c r="Q1224" s="39"/>
      <c r="R1224" s="39"/>
      <c r="S1224" s="9">
        <f t="shared" ref="S1224" si="908">SUM(S1211:S1223)</f>
        <v>-36.710712659879178</v>
      </c>
      <c r="T1224" s="39"/>
      <c r="U1224" s="39"/>
      <c r="V1224" s="39"/>
      <c r="W1224" s="39"/>
      <c r="X1224" s="39"/>
      <c r="Y1224" s="9"/>
      <c r="Z1224" s="39"/>
      <c r="AA1224" s="39"/>
      <c r="AB1224" s="39"/>
      <c r="AC1224" s="512"/>
      <c r="AD1224" s="513"/>
      <c r="AE1224" s="39"/>
      <c r="AF1224" s="39"/>
      <c r="AG1224" s="39"/>
      <c r="AH1224" s="87">
        <f t="shared" ref="AH1224" si="909">SUM(AH1211:AH1223)</f>
        <v>0</v>
      </c>
      <c r="AI1224" s="39"/>
      <c r="AJ1224" s="39"/>
      <c r="AK1224" s="39"/>
      <c r="AL1224" s="39"/>
      <c r="AM1224" s="87">
        <f t="shared" ref="AM1224" si="910">SUM(AM1211:AM1223)</f>
        <v>0</v>
      </c>
    </row>
    <row r="1225" spans="1:71" outlineLevel="2">
      <c r="A1225" s="11">
        <f>ROW()</f>
        <v>1225</v>
      </c>
      <c r="D1225" s="39"/>
      <c r="E1225" s="39"/>
      <c r="F1225" s="39"/>
      <c r="G1225" s="39"/>
      <c r="H1225" s="39"/>
      <c r="I1225" s="39"/>
      <c r="J1225" s="39"/>
      <c r="K1225" s="39"/>
      <c r="L1225" s="39"/>
      <c r="M1225" s="39"/>
      <c r="N1225" s="39"/>
      <c r="O1225" s="39"/>
      <c r="P1225" s="39"/>
      <c r="Q1225" s="39"/>
      <c r="R1225" s="39"/>
      <c r="S1225" s="39"/>
      <c r="T1225" s="39"/>
      <c r="U1225" s="39"/>
      <c r="V1225" s="39"/>
      <c r="W1225" s="39"/>
      <c r="X1225" s="39"/>
      <c r="Y1225" s="39"/>
      <c r="Z1225" s="39"/>
      <c r="AA1225" s="39"/>
      <c r="AB1225" s="39"/>
      <c r="AC1225" s="39"/>
      <c r="AD1225" s="39"/>
      <c r="AE1225" s="39"/>
      <c r="AF1225" s="39"/>
      <c r="AG1225" s="39"/>
      <c r="AH1225" s="39"/>
      <c r="AI1225" s="39"/>
      <c r="AJ1225" s="39"/>
      <c r="AK1225" s="39"/>
      <c r="AL1225" s="39"/>
      <c r="AM1225" s="39"/>
    </row>
    <row r="1226" spans="1:71" s="10" customFormat="1" ht="60" outlineLevel="1">
      <c r="A1226" s="324" t="s">
        <v>149</v>
      </c>
      <c r="B1226" s="347"/>
      <c r="C1226" s="325"/>
      <c r="D1226" s="325"/>
      <c r="E1226" s="910" t="str">
        <f>E$50</f>
        <v>DBP Principled Approach in 2020 [m$ 31/12/2019]</v>
      </c>
      <c r="F1226" s="325"/>
      <c r="G1226" s="325"/>
      <c r="H1226" s="326"/>
      <c r="I1226" s="326"/>
      <c r="J1226" s="326"/>
      <c r="K1226" s="326"/>
      <c r="L1226" s="326"/>
      <c r="M1226" s="326"/>
      <c r="N1226" s="326"/>
      <c r="O1226" s="326"/>
      <c r="P1226" s="326"/>
      <c r="Q1226" s="326"/>
      <c r="R1226" s="326"/>
      <c r="S1226" s="326"/>
      <c r="T1226" s="326"/>
      <c r="U1226" s="326"/>
      <c r="V1226" s="326"/>
      <c r="W1226" s="326"/>
      <c r="X1226" s="326"/>
      <c r="Y1226" s="326"/>
      <c r="Z1226" s="326"/>
      <c r="AA1226" s="326"/>
      <c r="AB1226" s="326"/>
      <c r="AC1226" s="326"/>
      <c r="AD1226" s="326"/>
      <c r="AE1226" s="326"/>
      <c r="AF1226" s="326"/>
      <c r="AG1226" s="326"/>
      <c r="AH1226" s="326"/>
      <c r="AI1226" s="326"/>
      <c r="AJ1226" s="326"/>
      <c r="AK1226" s="326"/>
      <c r="AL1226" s="326"/>
      <c r="AM1226" s="32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</row>
    <row r="1227" spans="1:71" outlineLevel="2">
      <c r="A1227" s="11">
        <f>ROW()</f>
        <v>1227</v>
      </c>
      <c r="B1227" s="343" t="s">
        <v>141</v>
      </c>
      <c r="D1227" s="39"/>
      <c r="E1227" s="39"/>
      <c r="F1227" s="39"/>
      <c r="G1227" s="39"/>
      <c r="H1227" s="39"/>
      <c r="I1227" s="39"/>
      <c r="J1227" s="156"/>
      <c r="K1227" s="39"/>
      <c r="L1227" s="39"/>
      <c r="M1227" s="39"/>
      <c r="N1227" s="39"/>
      <c r="O1227" s="39"/>
      <c r="P1227" s="39"/>
      <c r="Q1227" s="39"/>
      <c r="R1227" s="39"/>
      <c r="S1227" s="39"/>
      <c r="T1227" s="39"/>
      <c r="U1227" s="39"/>
      <c r="V1227" s="39"/>
      <c r="W1227" s="39"/>
      <c r="X1227" s="39"/>
      <c r="Y1227" s="39"/>
      <c r="Z1227" s="39"/>
      <c r="AA1227" s="39"/>
      <c r="AB1227" s="39"/>
      <c r="AC1227" s="39"/>
      <c r="AD1227" s="428">
        <f>IF(Asset!AD$157="","",Asset!AD$157-AD$6)</f>
        <v>42</v>
      </c>
      <c r="AE1227" s="39"/>
      <c r="AF1227" s="39"/>
      <c r="AG1227" s="39"/>
      <c r="AH1227" s="39"/>
      <c r="AI1227" s="39"/>
      <c r="AJ1227" s="39"/>
      <c r="AK1227" s="39"/>
      <c r="AL1227" s="39"/>
      <c r="AM1227" s="39"/>
    </row>
    <row r="1228" spans="1:71" outlineLevel="2">
      <c r="A1228" s="11">
        <f>ROW()</f>
        <v>1228</v>
      </c>
      <c r="C1228" s="6" t="s">
        <v>2</v>
      </c>
      <c r="D1228" s="39"/>
      <c r="E1228" s="922">
        <v>59</v>
      </c>
      <c r="F1228" s="39"/>
      <c r="G1228" s="39"/>
      <c r="H1228" s="39"/>
      <c r="I1228" s="9"/>
      <c r="J1228" s="39"/>
      <c r="K1228" s="163"/>
      <c r="L1228" s="163"/>
      <c r="M1228" s="163"/>
      <c r="N1228" s="163"/>
      <c r="O1228" s="163"/>
      <c r="P1228" s="163"/>
      <c r="Q1228" s="9"/>
      <c r="R1228" s="162">
        <f>Inputs!$D$64</f>
        <v>70</v>
      </c>
      <c r="S1228" s="163">
        <f t="shared" ref="S1228:AB1235" si="911">MAX(0,R1228-1)</f>
        <v>69</v>
      </c>
      <c r="T1228" s="163">
        <f t="shared" si="911"/>
        <v>68</v>
      </c>
      <c r="U1228" s="163">
        <f t="shared" si="911"/>
        <v>67</v>
      </c>
      <c r="V1228" s="163">
        <f t="shared" si="911"/>
        <v>66</v>
      </c>
      <c r="W1228" s="163">
        <f t="shared" si="911"/>
        <v>65</v>
      </c>
      <c r="X1228" s="163">
        <f t="shared" si="911"/>
        <v>64</v>
      </c>
      <c r="Y1228" s="163">
        <f t="shared" si="911"/>
        <v>63</v>
      </c>
      <c r="Z1228" s="163">
        <f t="shared" si="911"/>
        <v>62</v>
      </c>
      <c r="AA1228" s="163">
        <f t="shared" si="911"/>
        <v>61</v>
      </c>
      <c r="AB1228" s="163">
        <f t="shared" si="911"/>
        <v>60</v>
      </c>
      <c r="AC1228" s="911">
        <f>$E1228</f>
        <v>59</v>
      </c>
      <c r="AD1228" s="912">
        <f>IF(AC1228&gt;0,IF(AD$160="",AC1228-1,MIN(AC1228-1,AD$160)),0)</f>
        <v>42</v>
      </c>
      <c r="AE1228" s="163">
        <f t="shared" ref="AE1228:AM1236" si="912">MAX(0,AD1228-1)</f>
        <v>41</v>
      </c>
      <c r="AF1228" s="163">
        <f t="shared" si="912"/>
        <v>40</v>
      </c>
      <c r="AG1228" s="163">
        <f t="shared" si="912"/>
        <v>39</v>
      </c>
      <c r="AH1228" s="163">
        <f t="shared" si="912"/>
        <v>38</v>
      </c>
      <c r="AI1228" s="163">
        <f t="shared" si="912"/>
        <v>37</v>
      </c>
      <c r="AJ1228" s="163">
        <f t="shared" si="912"/>
        <v>36</v>
      </c>
      <c r="AK1228" s="163">
        <f t="shared" si="912"/>
        <v>35</v>
      </c>
      <c r="AL1228" s="163">
        <f t="shared" si="912"/>
        <v>34</v>
      </c>
      <c r="AM1228" s="163">
        <f t="shared" si="912"/>
        <v>33</v>
      </c>
    </row>
    <row r="1229" spans="1:71" outlineLevel="2">
      <c r="A1229" s="11">
        <f>ROW()</f>
        <v>1229</v>
      </c>
      <c r="C1229" s="6" t="s">
        <v>3</v>
      </c>
      <c r="D1229" s="39"/>
      <c r="E1229" s="922">
        <v>19</v>
      </c>
      <c r="F1229" s="39"/>
      <c r="G1229" s="39"/>
      <c r="H1229" s="39"/>
      <c r="I1229" s="9"/>
      <c r="J1229" s="39"/>
      <c r="K1229" s="163"/>
      <c r="L1229" s="163"/>
      <c r="M1229" s="163"/>
      <c r="N1229" s="163"/>
      <c r="O1229" s="163"/>
      <c r="P1229" s="163"/>
      <c r="Q1229" s="9"/>
      <c r="R1229" s="162">
        <f>Inputs!$D$65</f>
        <v>30</v>
      </c>
      <c r="S1229" s="163">
        <f t="shared" si="911"/>
        <v>29</v>
      </c>
      <c r="T1229" s="163">
        <f t="shared" si="911"/>
        <v>28</v>
      </c>
      <c r="U1229" s="163">
        <f t="shared" si="911"/>
        <v>27</v>
      </c>
      <c r="V1229" s="163">
        <f t="shared" si="911"/>
        <v>26</v>
      </c>
      <c r="W1229" s="163">
        <f t="shared" si="911"/>
        <v>25</v>
      </c>
      <c r="X1229" s="163">
        <f t="shared" si="911"/>
        <v>24</v>
      </c>
      <c r="Y1229" s="163">
        <f t="shared" si="911"/>
        <v>23</v>
      </c>
      <c r="Z1229" s="163">
        <f t="shared" si="911"/>
        <v>22</v>
      </c>
      <c r="AA1229" s="163">
        <f t="shared" si="911"/>
        <v>21</v>
      </c>
      <c r="AB1229" s="163">
        <f t="shared" si="911"/>
        <v>20</v>
      </c>
      <c r="AC1229" s="911">
        <f t="shared" ref="AC1229:AC1240" si="913">$E1229</f>
        <v>19</v>
      </c>
      <c r="AD1229" s="912">
        <f>IF(AC1229&gt;0,IF(AD$160="",AC1229-1,MIN(AC1229-1,AD$160)),0)</f>
        <v>18</v>
      </c>
      <c r="AE1229" s="163">
        <f t="shared" si="912"/>
        <v>17</v>
      </c>
      <c r="AF1229" s="163">
        <f t="shared" si="912"/>
        <v>16</v>
      </c>
      <c r="AG1229" s="163">
        <f t="shared" si="912"/>
        <v>15</v>
      </c>
      <c r="AH1229" s="163">
        <f t="shared" si="912"/>
        <v>14</v>
      </c>
      <c r="AI1229" s="163">
        <f t="shared" si="912"/>
        <v>13</v>
      </c>
      <c r="AJ1229" s="163">
        <f t="shared" si="912"/>
        <v>12</v>
      </c>
      <c r="AK1229" s="163">
        <f t="shared" si="912"/>
        <v>11</v>
      </c>
      <c r="AL1229" s="163">
        <f t="shared" si="912"/>
        <v>10</v>
      </c>
      <c r="AM1229" s="163">
        <f t="shared" si="912"/>
        <v>9</v>
      </c>
    </row>
    <row r="1230" spans="1:71" outlineLevel="2">
      <c r="A1230" s="11">
        <f>ROW()</f>
        <v>1230</v>
      </c>
      <c r="C1230" s="6" t="s">
        <v>4</v>
      </c>
      <c r="D1230" s="39"/>
      <c r="E1230" s="922">
        <v>19</v>
      </c>
      <c r="F1230" s="39"/>
      <c r="G1230" s="39"/>
      <c r="H1230" s="39"/>
      <c r="I1230" s="9"/>
      <c r="J1230" s="39"/>
      <c r="K1230" s="163"/>
      <c r="L1230" s="163"/>
      <c r="M1230" s="163"/>
      <c r="N1230" s="163"/>
      <c r="O1230" s="163"/>
      <c r="P1230" s="163"/>
      <c r="Q1230" s="9"/>
      <c r="R1230" s="162">
        <f>Inputs!$D$66</f>
        <v>50</v>
      </c>
      <c r="S1230" s="163">
        <f t="shared" si="911"/>
        <v>49</v>
      </c>
      <c r="T1230" s="163">
        <f t="shared" si="911"/>
        <v>48</v>
      </c>
      <c r="U1230" s="163">
        <f t="shared" si="911"/>
        <v>47</v>
      </c>
      <c r="V1230" s="163">
        <f t="shared" si="911"/>
        <v>46</v>
      </c>
      <c r="W1230" s="163">
        <f t="shared" si="911"/>
        <v>45</v>
      </c>
      <c r="X1230" s="163">
        <f t="shared" si="911"/>
        <v>44</v>
      </c>
      <c r="Y1230" s="163">
        <f t="shared" si="911"/>
        <v>43</v>
      </c>
      <c r="Z1230" s="163">
        <f t="shared" si="911"/>
        <v>42</v>
      </c>
      <c r="AA1230" s="163">
        <f t="shared" si="911"/>
        <v>41</v>
      </c>
      <c r="AB1230" s="163">
        <f t="shared" si="911"/>
        <v>40</v>
      </c>
      <c r="AC1230" s="911">
        <f t="shared" si="913"/>
        <v>19</v>
      </c>
      <c r="AD1230" s="913">
        <f>IF(AD1227="",MAX(0,AC1230-1),Inputs!$D$82-(AC$6-LEFT($A1226,4)))</f>
        <v>18</v>
      </c>
      <c r="AE1230" s="163">
        <f t="shared" si="912"/>
        <v>17</v>
      </c>
      <c r="AF1230" s="163">
        <f t="shared" si="912"/>
        <v>16</v>
      </c>
      <c r="AG1230" s="163">
        <f t="shared" si="912"/>
        <v>15</v>
      </c>
      <c r="AH1230" s="163">
        <f t="shared" si="912"/>
        <v>14</v>
      </c>
      <c r="AI1230" s="163">
        <f t="shared" si="912"/>
        <v>13</v>
      </c>
      <c r="AJ1230" s="163">
        <f t="shared" si="912"/>
        <v>12</v>
      </c>
      <c r="AK1230" s="163">
        <f t="shared" si="912"/>
        <v>11</v>
      </c>
      <c r="AL1230" s="163">
        <f t="shared" si="912"/>
        <v>10</v>
      </c>
      <c r="AM1230" s="163">
        <f t="shared" si="912"/>
        <v>9</v>
      </c>
    </row>
    <row r="1231" spans="1:71" outlineLevel="2">
      <c r="A1231" s="11">
        <f>ROW()</f>
        <v>1231</v>
      </c>
      <c r="C1231" s="6" t="s">
        <v>5</v>
      </c>
      <c r="D1231" s="39"/>
      <c r="E1231" s="922">
        <v>0</v>
      </c>
      <c r="F1231" s="39"/>
      <c r="G1231" s="39"/>
      <c r="H1231" s="39"/>
      <c r="I1231" s="9"/>
      <c r="J1231" s="39"/>
      <c r="K1231" s="163"/>
      <c r="L1231" s="163"/>
      <c r="M1231" s="163"/>
      <c r="N1231" s="163"/>
      <c r="O1231" s="163"/>
      <c r="P1231" s="163"/>
      <c r="Q1231" s="9"/>
      <c r="R1231" s="162">
        <f>Inputs!$D$67</f>
        <v>30</v>
      </c>
      <c r="S1231" s="163">
        <f t="shared" si="911"/>
        <v>29</v>
      </c>
      <c r="T1231" s="163">
        <f t="shared" si="911"/>
        <v>28</v>
      </c>
      <c r="U1231" s="163">
        <f t="shared" si="911"/>
        <v>27</v>
      </c>
      <c r="V1231" s="163">
        <f t="shared" si="911"/>
        <v>26</v>
      </c>
      <c r="W1231" s="163">
        <f t="shared" si="911"/>
        <v>25</v>
      </c>
      <c r="X1231" s="163">
        <f t="shared" si="911"/>
        <v>24</v>
      </c>
      <c r="Y1231" s="163">
        <f t="shared" si="911"/>
        <v>23</v>
      </c>
      <c r="Z1231" s="163">
        <f t="shared" si="911"/>
        <v>22</v>
      </c>
      <c r="AA1231" s="163">
        <f t="shared" si="911"/>
        <v>21</v>
      </c>
      <c r="AB1231" s="163">
        <f t="shared" si="911"/>
        <v>20</v>
      </c>
      <c r="AC1231" s="911">
        <f t="shared" si="913"/>
        <v>0</v>
      </c>
      <c r="AD1231" s="912">
        <f>IF(AC1231&gt;0,IF(AD$160="",AC1231-1,MIN(AC1231-1,AD$160)),0)</f>
        <v>0</v>
      </c>
      <c r="AE1231" s="163">
        <f t="shared" si="912"/>
        <v>0</v>
      </c>
      <c r="AF1231" s="163">
        <f t="shared" si="912"/>
        <v>0</v>
      </c>
      <c r="AG1231" s="163">
        <f t="shared" si="912"/>
        <v>0</v>
      </c>
      <c r="AH1231" s="163">
        <f t="shared" si="912"/>
        <v>0</v>
      </c>
      <c r="AI1231" s="163">
        <f t="shared" si="912"/>
        <v>0</v>
      </c>
      <c r="AJ1231" s="163">
        <f t="shared" si="912"/>
        <v>0</v>
      </c>
      <c r="AK1231" s="163">
        <f t="shared" si="912"/>
        <v>0</v>
      </c>
      <c r="AL1231" s="163">
        <f t="shared" si="912"/>
        <v>0</v>
      </c>
      <c r="AM1231" s="163">
        <f t="shared" si="912"/>
        <v>0</v>
      </c>
    </row>
    <row r="1232" spans="1:71" outlineLevel="2">
      <c r="A1232" s="11">
        <f>ROW()</f>
        <v>1232</v>
      </c>
      <c r="C1232" s="6" t="s">
        <v>473</v>
      </c>
      <c r="D1232" s="39"/>
      <c r="E1232" s="922">
        <v>0</v>
      </c>
      <c r="F1232" s="39"/>
      <c r="G1232" s="39"/>
      <c r="H1232" s="39"/>
      <c r="I1232" s="9"/>
      <c r="J1232" s="39"/>
      <c r="K1232" s="163"/>
      <c r="L1232" s="163"/>
      <c r="M1232" s="163"/>
      <c r="N1232" s="163"/>
      <c r="O1232" s="163"/>
      <c r="P1232" s="163"/>
      <c r="Q1232" s="9"/>
      <c r="R1232" s="162">
        <f>Inputs!$D$68</f>
        <v>0</v>
      </c>
      <c r="S1232" s="163">
        <f>MAX(0,R1232-1)</f>
        <v>0</v>
      </c>
      <c r="T1232" s="163">
        <f t="shared" si="911"/>
        <v>0</v>
      </c>
      <c r="U1232" s="163">
        <f t="shared" si="911"/>
        <v>0</v>
      </c>
      <c r="V1232" s="163">
        <f t="shared" si="911"/>
        <v>0</v>
      </c>
      <c r="W1232" s="163">
        <f t="shared" si="911"/>
        <v>0</v>
      </c>
      <c r="X1232" s="163">
        <f t="shared" si="911"/>
        <v>0</v>
      </c>
      <c r="Y1232" s="163">
        <f t="shared" si="911"/>
        <v>0</v>
      </c>
      <c r="Z1232" s="163">
        <f t="shared" si="911"/>
        <v>0</v>
      </c>
      <c r="AA1232" s="163">
        <f t="shared" si="911"/>
        <v>0</v>
      </c>
      <c r="AB1232" s="163">
        <f t="shared" si="911"/>
        <v>0</v>
      </c>
      <c r="AC1232" s="911">
        <f t="shared" si="913"/>
        <v>0</v>
      </c>
      <c r="AD1232" s="163">
        <f t="shared" ref="AD1232:AD1234" si="914">MAX(0,AC1232-1)</f>
        <v>0</v>
      </c>
      <c r="AE1232" s="163">
        <f t="shared" si="912"/>
        <v>0</v>
      </c>
      <c r="AF1232" s="163">
        <f t="shared" si="912"/>
        <v>0</v>
      </c>
      <c r="AG1232" s="163">
        <f t="shared" si="912"/>
        <v>0</v>
      </c>
      <c r="AH1232" s="163">
        <f t="shared" si="912"/>
        <v>0</v>
      </c>
      <c r="AI1232" s="163">
        <f t="shared" si="912"/>
        <v>0</v>
      </c>
      <c r="AJ1232" s="163">
        <f t="shared" si="912"/>
        <v>0</v>
      </c>
      <c r="AK1232" s="163">
        <f t="shared" si="912"/>
        <v>0</v>
      </c>
      <c r="AL1232" s="163">
        <f t="shared" si="912"/>
        <v>0</v>
      </c>
      <c r="AM1232" s="163">
        <f t="shared" si="912"/>
        <v>0</v>
      </c>
    </row>
    <row r="1233" spans="1:39" outlineLevel="2">
      <c r="A1233" s="11">
        <f>ROW()</f>
        <v>1233</v>
      </c>
      <c r="C1233" s="6" t="s">
        <v>474</v>
      </c>
      <c r="D1233" s="39"/>
      <c r="E1233" s="922">
        <v>4</v>
      </c>
      <c r="F1233" s="39"/>
      <c r="G1233" s="39"/>
      <c r="H1233" s="39"/>
      <c r="I1233" s="9"/>
      <c r="J1233" s="39"/>
      <c r="K1233" s="163"/>
      <c r="L1233" s="163"/>
      <c r="M1233" s="163"/>
      <c r="N1233" s="163"/>
      <c r="O1233" s="163"/>
      <c r="P1233" s="163"/>
      <c r="Q1233" s="9"/>
      <c r="R1233" s="162">
        <f>Inputs!$D$69</f>
        <v>0</v>
      </c>
      <c r="S1233" s="163">
        <f t="shared" ref="S1233:S1235" si="915">MAX(0,R1233-1)</f>
        <v>0</v>
      </c>
      <c r="T1233" s="163">
        <f t="shared" si="911"/>
        <v>0</v>
      </c>
      <c r="U1233" s="163">
        <f t="shared" si="911"/>
        <v>0</v>
      </c>
      <c r="V1233" s="163">
        <f t="shared" si="911"/>
        <v>0</v>
      </c>
      <c r="W1233" s="163">
        <f t="shared" si="911"/>
        <v>0</v>
      </c>
      <c r="X1233" s="163">
        <f t="shared" si="911"/>
        <v>0</v>
      </c>
      <c r="Y1233" s="163">
        <f t="shared" si="911"/>
        <v>0</v>
      </c>
      <c r="Z1233" s="163">
        <f t="shared" si="911"/>
        <v>0</v>
      </c>
      <c r="AA1233" s="163">
        <f t="shared" si="911"/>
        <v>0</v>
      </c>
      <c r="AB1233" s="163">
        <f t="shared" si="911"/>
        <v>0</v>
      </c>
      <c r="AC1233" s="911">
        <f t="shared" si="913"/>
        <v>4</v>
      </c>
      <c r="AD1233" s="163">
        <f t="shared" si="914"/>
        <v>3</v>
      </c>
      <c r="AE1233" s="163">
        <f t="shared" si="912"/>
        <v>2</v>
      </c>
      <c r="AF1233" s="163">
        <f t="shared" si="912"/>
        <v>1</v>
      </c>
      <c r="AG1233" s="163">
        <f t="shared" si="912"/>
        <v>0</v>
      </c>
      <c r="AH1233" s="163">
        <f t="shared" si="912"/>
        <v>0</v>
      </c>
      <c r="AI1233" s="163">
        <f t="shared" si="912"/>
        <v>0</v>
      </c>
      <c r="AJ1233" s="163">
        <f t="shared" si="912"/>
        <v>0</v>
      </c>
      <c r="AK1233" s="163">
        <f t="shared" si="912"/>
        <v>0</v>
      </c>
      <c r="AL1233" s="163">
        <f t="shared" si="912"/>
        <v>0</v>
      </c>
      <c r="AM1233" s="163">
        <f t="shared" si="912"/>
        <v>0</v>
      </c>
    </row>
    <row r="1234" spans="1:39" outlineLevel="2">
      <c r="A1234" s="11">
        <f>ROW()</f>
        <v>1234</v>
      </c>
      <c r="C1234" s="6" t="s">
        <v>477</v>
      </c>
      <c r="D1234" s="39"/>
      <c r="E1234" s="922">
        <v>0</v>
      </c>
      <c r="F1234" s="39"/>
      <c r="G1234" s="39"/>
      <c r="H1234" s="39"/>
      <c r="I1234" s="9"/>
      <c r="J1234" s="39"/>
      <c r="K1234" s="163"/>
      <c r="L1234" s="163"/>
      <c r="M1234" s="163"/>
      <c r="N1234" s="163"/>
      <c r="O1234" s="163"/>
      <c r="P1234" s="163"/>
      <c r="Q1234" s="9"/>
      <c r="R1234" s="162">
        <f>Inputs!$D$70</f>
        <v>0</v>
      </c>
      <c r="S1234" s="163">
        <f t="shared" si="915"/>
        <v>0</v>
      </c>
      <c r="T1234" s="163">
        <f t="shared" si="911"/>
        <v>0</v>
      </c>
      <c r="U1234" s="163">
        <f t="shared" si="911"/>
        <v>0</v>
      </c>
      <c r="V1234" s="163">
        <f t="shared" si="911"/>
        <v>0</v>
      </c>
      <c r="W1234" s="163">
        <f t="shared" si="911"/>
        <v>0</v>
      </c>
      <c r="X1234" s="163">
        <f t="shared" si="911"/>
        <v>0</v>
      </c>
      <c r="Y1234" s="163">
        <f t="shared" si="911"/>
        <v>0</v>
      </c>
      <c r="Z1234" s="163">
        <f t="shared" si="911"/>
        <v>0</v>
      </c>
      <c r="AA1234" s="163">
        <f t="shared" si="911"/>
        <v>0</v>
      </c>
      <c r="AB1234" s="163">
        <f t="shared" si="911"/>
        <v>0</v>
      </c>
      <c r="AC1234" s="911">
        <f t="shared" si="913"/>
        <v>0</v>
      </c>
      <c r="AD1234" s="163">
        <f t="shared" si="914"/>
        <v>0</v>
      </c>
      <c r="AE1234" s="163">
        <f t="shared" si="912"/>
        <v>0</v>
      </c>
      <c r="AF1234" s="163">
        <f t="shared" si="912"/>
        <v>0</v>
      </c>
      <c r="AG1234" s="163">
        <f t="shared" si="912"/>
        <v>0</v>
      </c>
      <c r="AH1234" s="163">
        <f t="shared" si="912"/>
        <v>0</v>
      </c>
      <c r="AI1234" s="163">
        <f t="shared" si="912"/>
        <v>0</v>
      </c>
      <c r="AJ1234" s="163">
        <f t="shared" si="912"/>
        <v>0</v>
      </c>
      <c r="AK1234" s="163">
        <f t="shared" si="912"/>
        <v>0</v>
      </c>
      <c r="AL1234" s="163">
        <f t="shared" si="912"/>
        <v>0</v>
      </c>
      <c r="AM1234" s="163">
        <f t="shared" si="912"/>
        <v>0</v>
      </c>
    </row>
    <row r="1235" spans="1:39" outlineLevel="2">
      <c r="A1235" s="11">
        <f>ROW()</f>
        <v>1235</v>
      </c>
      <c r="C1235" s="6" t="s">
        <v>511</v>
      </c>
      <c r="D1235" s="39"/>
      <c r="E1235" s="922">
        <v>19</v>
      </c>
      <c r="F1235" s="39"/>
      <c r="G1235" s="39"/>
      <c r="H1235" s="39"/>
      <c r="I1235" s="9"/>
      <c r="J1235" s="39"/>
      <c r="K1235" s="163"/>
      <c r="L1235" s="163"/>
      <c r="M1235" s="163"/>
      <c r="N1235" s="163"/>
      <c r="O1235" s="163"/>
      <c r="P1235" s="163"/>
      <c r="Q1235" s="9"/>
      <c r="R1235" s="162">
        <f>Inputs!$D$71</f>
        <v>30</v>
      </c>
      <c r="S1235" s="163">
        <f t="shared" si="915"/>
        <v>29</v>
      </c>
      <c r="T1235" s="163">
        <f t="shared" si="911"/>
        <v>28</v>
      </c>
      <c r="U1235" s="163">
        <f t="shared" si="911"/>
        <v>27</v>
      </c>
      <c r="V1235" s="163">
        <f t="shared" si="911"/>
        <v>26</v>
      </c>
      <c r="W1235" s="163">
        <f t="shared" si="911"/>
        <v>25</v>
      </c>
      <c r="X1235" s="163">
        <f t="shared" si="911"/>
        <v>24</v>
      </c>
      <c r="Y1235" s="163">
        <f t="shared" si="911"/>
        <v>23</v>
      </c>
      <c r="Z1235" s="163">
        <f t="shared" si="911"/>
        <v>22</v>
      </c>
      <c r="AA1235" s="163">
        <f t="shared" si="911"/>
        <v>21</v>
      </c>
      <c r="AB1235" s="163">
        <f t="shared" si="911"/>
        <v>20</v>
      </c>
      <c r="AC1235" s="911">
        <f t="shared" si="913"/>
        <v>19</v>
      </c>
      <c r="AD1235" s="914">
        <f>Inputs!$D$87-(Inputs!$G$71-AC1235+1)</f>
        <v>38</v>
      </c>
      <c r="AE1235" s="163">
        <f t="shared" si="912"/>
        <v>37</v>
      </c>
      <c r="AF1235" s="163">
        <f t="shared" si="912"/>
        <v>36</v>
      </c>
      <c r="AG1235" s="163">
        <f t="shared" si="912"/>
        <v>35</v>
      </c>
      <c r="AH1235" s="163">
        <f t="shared" si="912"/>
        <v>34</v>
      </c>
      <c r="AI1235" s="163">
        <f t="shared" si="912"/>
        <v>33</v>
      </c>
      <c r="AJ1235" s="163">
        <f t="shared" si="912"/>
        <v>32</v>
      </c>
      <c r="AK1235" s="163">
        <f t="shared" si="912"/>
        <v>31</v>
      </c>
      <c r="AL1235" s="163">
        <f t="shared" si="912"/>
        <v>30</v>
      </c>
      <c r="AM1235" s="163">
        <f t="shared" si="912"/>
        <v>29</v>
      </c>
    </row>
    <row r="1236" spans="1:39" outlineLevel="2">
      <c r="A1236" s="11">
        <f>ROW()</f>
        <v>1236</v>
      </c>
      <c r="C1236" s="6" t="s">
        <v>655</v>
      </c>
      <c r="D1236" s="39"/>
      <c r="E1236" s="922"/>
      <c r="F1236" s="39"/>
      <c r="G1236" s="39"/>
      <c r="H1236" s="39"/>
      <c r="I1236" s="9"/>
      <c r="J1236" s="39"/>
      <c r="K1236" s="163"/>
      <c r="L1236" s="163"/>
      <c r="M1236" s="163"/>
      <c r="N1236" s="163"/>
      <c r="O1236" s="163"/>
      <c r="P1236" s="163"/>
      <c r="Q1236" s="9"/>
      <c r="R1236" s="162"/>
      <c r="S1236" s="163"/>
      <c r="T1236" s="163"/>
      <c r="U1236" s="163"/>
      <c r="V1236" s="163"/>
      <c r="W1236" s="163"/>
      <c r="X1236" s="163"/>
      <c r="Y1236" s="163"/>
      <c r="Z1236" s="163"/>
      <c r="AA1236" s="163"/>
      <c r="AB1236" s="163"/>
      <c r="AC1236" s="911"/>
      <c r="AD1236" s="163"/>
      <c r="AE1236" s="163"/>
      <c r="AF1236" s="163"/>
      <c r="AG1236" s="163"/>
      <c r="AH1236" s="163"/>
      <c r="AI1236" s="915">
        <f>Inputs!$D$88</f>
        <v>5</v>
      </c>
      <c r="AJ1236" s="163">
        <f t="shared" si="912"/>
        <v>4</v>
      </c>
      <c r="AK1236" s="163">
        <f t="shared" si="912"/>
        <v>3</v>
      </c>
      <c r="AL1236" s="163">
        <f t="shared" si="912"/>
        <v>2</v>
      </c>
      <c r="AM1236" s="163">
        <f t="shared" si="912"/>
        <v>1</v>
      </c>
    </row>
    <row r="1237" spans="1:39" outlineLevel="2">
      <c r="A1237" s="11">
        <f>ROW()</f>
        <v>1237</v>
      </c>
      <c r="C1237" s="6" t="s">
        <v>656</v>
      </c>
      <c r="D1237" s="39"/>
      <c r="E1237" s="922"/>
      <c r="F1237" s="39"/>
      <c r="G1237" s="39"/>
      <c r="H1237" s="39"/>
      <c r="I1237" s="9"/>
      <c r="J1237" s="39"/>
      <c r="K1237" s="163"/>
      <c r="L1237" s="163"/>
      <c r="M1237" s="163"/>
      <c r="N1237" s="163"/>
      <c r="O1237" s="163"/>
      <c r="P1237" s="163"/>
      <c r="Q1237" s="9"/>
      <c r="R1237" s="162"/>
      <c r="S1237" s="163"/>
      <c r="T1237" s="163"/>
      <c r="U1237" s="163"/>
      <c r="V1237" s="163"/>
      <c r="W1237" s="163"/>
      <c r="X1237" s="163"/>
      <c r="Y1237" s="163"/>
      <c r="Z1237" s="163"/>
      <c r="AA1237" s="163"/>
      <c r="AB1237" s="163"/>
      <c r="AC1237" s="911"/>
      <c r="AD1237" s="163"/>
      <c r="AE1237" s="163"/>
      <c r="AF1237" s="163"/>
      <c r="AG1237" s="163"/>
      <c r="AH1237" s="163"/>
      <c r="AI1237" s="163"/>
      <c r="AJ1237" s="163"/>
      <c r="AK1237" s="163"/>
      <c r="AL1237" s="163"/>
      <c r="AM1237" s="163"/>
    </row>
    <row r="1238" spans="1:39" outlineLevel="2">
      <c r="A1238" s="11">
        <f>ROW()</f>
        <v>1238</v>
      </c>
      <c r="C1238" s="6" t="s">
        <v>667</v>
      </c>
      <c r="D1238" s="39"/>
      <c r="E1238" s="922"/>
      <c r="F1238" s="39"/>
      <c r="G1238" s="39"/>
      <c r="H1238" s="39"/>
      <c r="I1238" s="9"/>
      <c r="J1238" s="39"/>
      <c r="K1238" s="163"/>
      <c r="L1238" s="163"/>
      <c r="M1238" s="163"/>
      <c r="N1238" s="163"/>
      <c r="O1238" s="163"/>
      <c r="P1238" s="163"/>
      <c r="Q1238" s="9"/>
      <c r="R1238" s="162"/>
      <c r="S1238" s="163"/>
      <c r="T1238" s="163"/>
      <c r="U1238" s="163"/>
      <c r="V1238" s="163"/>
      <c r="W1238" s="163"/>
      <c r="X1238" s="163"/>
      <c r="Y1238" s="163"/>
      <c r="Z1238" s="163"/>
      <c r="AA1238" s="163"/>
      <c r="AB1238" s="163"/>
      <c r="AC1238" s="911"/>
      <c r="AD1238" s="163"/>
      <c r="AE1238" s="163"/>
      <c r="AF1238" s="163"/>
      <c r="AG1238" s="163"/>
      <c r="AH1238" s="163"/>
      <c r="AI1238" s="163"/>
      <c r="AJ1238" s="163"/>
      <c r="AK1238" s="163"/>
      <c r="AL1238" s="163"/>
      <c r="AM1238" s="163"/>
    </row>
    <row r="1239" spans="1:39" outlineLevel="2">
      <c r="A1239" s="11">
        <f>ROW()</f>
        <v>1239</v>
      </c>
      <c r="C1239" s="6" t="s">
        <v>212</v>
      </c>
      <c r="D1239" s="39"/>
      <c r="E1239" s="922">
        <v>0</v>
      </c>
      <c r="F1239" s="39"/>
      <c r="G1239" s="39"/>
      <c r="H1239" s="39"/>
      <c r="I1239" s="13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04">
        <f t="shared" si="913"/>
        <v>0</v>
      </c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</row>
    <row r="1240" spans="1:39" outlineLevel="2">
      <c r="A1240" s="11">
        <f>ROW()</f>
        <v>1240</v>
      </c>
      <c r="C1240" s="30" t="s">
        <v>362</v>
      </c>
      <c r="D1240" s="90"/>
      <c r="E1240" s="923">
        <v>51.598995281445561</v>
      </c>
      <c r="F1240" s="90"/>
      <c r="G1240" s="90"/>
      <c r="H1240" s="90"/>
      <c r="I1240" s="15"/>
      <c r="J1240" s="90"/>
      <c r="K1240" s="15"/>
      <c r="L1240" s="15"/>
      <c r="M1240" s="15"/>
      <c r="N1240" s="15"/>
      <c r="O1240" s="15"/>
      <c r="P1240" s="15"/>
      <c r="Q1240" s="15"/>
      <c r="R1240" s="166">
        <f>Inputs!$D$76</f>
        <v>62.598995281445561</v>
      </c>
      <c r="S1240" s="90">
        <f t="shared" ref="S1240:AB1240" si="916">MAX(0,R1240-1)</f>
        <v>61.598995281445561</v>
      </c>
      <c r="T1240" s="90">
        <f t="shared" si="916"/>
        <v>60.598995281445561</v>
      </c>
      <c r="U1240" s="90">
        <f t="shared" si="916"/>
        <v>59.598995281445561</v>
      </c>
      <c r="V1240" s="90">
        <f t="shared" si="916"/>
        <v>58.598995281445561</v>
      </c>
      <c r="W1240" s="90">
        <f t="shared" si="916"/>
        <v>57.598995281445561</v>
      </c>
      <c r="X1240" s="90">
        <f t="shared" si="916"/>
        <v>56.598995281445561</v>
      </c>
      <c r="Y1240" s="90">
        <f t="shared" si="916"/>
        <v>55.598995281445561</v>
      </c>
      <c r="Z1240" s="90">
        <f t="shared" si="916"/>
        <v>54.598995281445561</v>
      </c>
      <c r="AA1240" s="90">
        <f t="shared" si="916"/>
        <v>53.598995281445561</v>
      </c>
      <c r="AB1240" s="90">
        <f t="shared" si="916"/>
        <v>52.598995281445561</v>
      </c>
      <c r="AC1240" s="916">
        <f t="shared" si="913"/>
        <v>51.598995281445561</v>
      </c>
      <c r="AD1240" s="917">
        <f>IF(AC1240&gt;0,IF(AD$160="",AC1240-1,MIN(AC1240-1,AD$160)),0)</f>
        <v>42</v>
      </c>
      <c r="AE1240" s="90">
        <f t="shared" ref="AE1240:AM1240" si="917">MAX(0,AD1240-1)</f>
        <v>41</v>
      </c>
      <c r="AF1240" s="90">
        <f t="shared" si="917"/>
        <v>40</v>
      </c>
      <c r="AG1240" s="90">
        <f t="shared" si="917"/>
        <v>39</v>
      </c>
      <c r="AH1240" s="90">
        <f t="shared" si="917"/>
        <v>38</v>
      </c>
      <c r="AI1240" s="90">
        <f t="shared" si="917"/>
        <v>37</v>
      </c>
      <c r="AJ1240" s="90">
        <f t="shared" si="917"/>
        <v>36</v>
      </c>
      <c r="AK1240" s="90">
        <f t="shared" si="917"/>
        <v>35</v>
      </c>
      <c r="AL1240" s="90">
        <f t="shared" si="917"/>
        <v>34</v>
      </c>
      <c r="AM1240" s="90">
        <f t="shared" si="917"/>
        <v>33</v>
      </c>
    </row>
    <row r="1241" spans="1:39" outlineLevel="2">
      <c r="A1241" s="11">
        <f>ROW()</f>
        <v>1241</v>
      </c>
      <c r="D1241" s="39"/>
      <c r="E1241" s="39"/>
      <c r="F1241" s="39"/>
      <c r="G1241" s="39"/>
      <c r="H1241" s="3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</row>
    <row r="1242" spans="1:39" outlineLevel="2">
      <c r="A1242" s="11">
        <f>ROW()</f>
        <v>1242</v>
      </c>
      <c r="B1242" s="343" t="s">
        <v>68</v>
      </c>
      <c r="D1242" s="39"/>
      <c r="E1242" s="39"/>
      <c r="F1242" s="39"/>
      <c r="G1242" s="39"/>
      <c r="H1242" s="39"/>
      <c r="I1242" s="39"/>
      <c r="J1242" s="39"/>
      <c r="K1242" s="39"/>
      <c r="L1242" s="39"/>
      <c r="M1242" s="39"/>
      <c r="N1242" s="39"/>
      <c r="O1242" s="39"/>
      <c r="P1242" s="39"/>
      <c r="Q1242" s="39"/>
      <c r="R1242" s="39"/>
      <c r="S1242" s="39"/>
      <c r="T1242" s="39"/>
      <c r="U1242" s="39"/>
      <c r="V1242" s="39"/>
      <c r="W1242" s="39"/>
      <c r="X1242" s="39"/>
      <c r="Y1242" s="39"/>
      <c r="Z1242" s="39"/>
      <c r="AA1242" s="39"/>
      <c r="AB1242" s="39"/>
      <c r="AC1242" s="39"/>
      <c r="AD1242" s="39"/>
      <c r="AE1242" s="39"/>
      <c r="AF1242" s="39"/>
      <c r="AG1242" s="39"/>
      <c r="AH1242" s="39"/>
      <c r="AI1242" s="39"/>
      <c r="AJ1242" s="39"/>
      <c r="AK1242" s="39"/>
      <c r="AL1242" s="39"/>
      <c r="AM1242" s="39"/>
    </row>
    <row r="1243" spans="1:39" outlineLevel="2">
      <c r="A1243" s="11">
        <f>ROW()</f>
        <v>1243</v>
      </c>
      <c r="C1243" s="6" t="s">
        <v>2</v>
      </c>
      <c r="D1243" s="39"/>
      <c r="E1243" s="922">
        <v>529.06730332677103</v>
      </c>
      <c r="F1243" s="39"/>
      <c r="G1243" s="39"/>
      <c r="H1243" s="39"/>
      <c r="I1243" s="39"/>
      <c r="J1243" s="39"/>
      <c r="K1243" s="39"/>
      <c r="L1243" s="39"/>
      <c r="M1243" s="39"/>
      <c r="N1243" s="39"/>
      <c r="O1243" s="39"/>
      <c r="P1243" s="39"/>
      <c r="Q1243" s="9">
        <f t="shared" ref="Q1243:AB1250" si="918">P1303</f>
        <v>0</v>
      </c>
      <c r="R1243" s="9">
        <f t="shared" si="918"/>
        <v>745.02437933535566</v>
      </c>
      <c r="S1243" s="9">
        <f t="shared" si="918"/>
        <v>738.33015237786208</v>
      </c>
      <c r="T1243" s="9">
        <f t="shared" si="918"/>
        <v>731.63592542036849</v>
      </c>
      <c r="U1243" s="9">
        <f t="shared" si="918"/>
        <v>720.87657357595128</v>
      </c>
      <c r="V1243" s="9">
        <f t="shared" si="918"/>
        <v>710.11722173153407</v>
      </c>
      <c r="W1243" s="9">
        <f t="shared" si="918"/>
        <v>699.35786988711686</v>
      </c>
      <c r="X1243" s="9">
        <f t="shared" si="918"/>
        <v>688.59851804269965</v>
      </c>
      <c r="Y1243" s="9">
        <f t="shared" si="918"/>
        <v>677.83916619828244</v>
      </c>
      <c r="Z1243" s="9">
        <f t="shared" si="918"/>
        <v>667.07981435386523</v>
      </c>
      <c r="AA1243" s="9">
        <f t="shared" si="918"/>
        <v>656.32046250944802</v>
      </c>
      <c r="AB1243" s="9">
        <f t="shared" si="918"/>
        <v>645.56111066503081</v>
      </c>
      <c r="AC1243" s="526">
        <f t="shared" ref="AC1243:AC1255" si="919">$E1243*$E$51</f>
        <v>634.69864099614358</v>
      </c>
      <c r="AD1243" s="9">
        <f t="shared" ref="AD1243:AM1248" si="920">AC1303</f>
        <v>623.94103691146313</v>
      </c>
      <c r="AE1243" s="9">
        <f t="shared" si="920"/>
        <v>609.08529793738069</v>
      </c>
      <c r="AF1243" s="9">
        <f t="shared" si="920"/>
        <v>594.22955896329825</v>
      </c>
      <c r="AG1243" s="9">
        <f t="shared" si="920"/>
        <v>579.3738199892158</v>
      </c>
      <c r="AH1243" s="9">
        <f t="shared" si="920"/>
        <v>564.51808101513336</v>
      </c>
      <c r="AI1243" s="9">
        <f t="shared" si="920"/>
        <v>549.66234204105092</v>
      </c>
      <c r="AJ1243" s="9">
        <f t="shared" si="920"/>
        <v>534.80660306696848</v>
      </c>
      <c r="AK1243" s="9">
        <f t="shared" si="920"/>
        <v>519.95086409288604</v>
      </c>
      <c r="AL1243" s="9">
        <f t="shared" si="920"/>
        <v>505.09512511880359</v>
      </c>
      <c r="AM1243" s="9">
        <f t="shared" si="920"/>
        <v>490.23938614472115</v>
      </c>
    </row>
    <row r="1244" spans="1:39" outlineLevel="2">
      <c r="A1244" s="11">
        <f>ROW()</f>
        <v>1244</v>
      </c>
      <c r="C1244" s="6" t="s">
        <v>3</v>
      </c>
      <c r="D1244" s="39"/>
      <c r="E1244" s="922">
        <v>85.967381975289427</v>
      </c>
      <c r="F1244" s="39"/>
      <c r="G1244" s="39"/>
      <c r="H1244" s="39"/>
      <c r="I1244" s="39"/>
      <c r="J1244" s="39"/>
      <c r="K1244" s="39"/>
      <c r="L1244" s="39"/>
      <c r="M1244" s="39"/>
      <c r="N1244" s="39"/>
      <c r="O1244" s="39"/>
      <c r="P1244" s="39"/>
      <c r="Q1244" s="9">
        <f t="shared" si="918"/>
        <v>0</v>
      </c>
      <c r="R1244" s="9">
        <f t="shared" si="918"/>
        <v>191.45140421435073</v>
      </c>
      <c r="S1244" s="9">
        <f t="shared" si="918"/>
        <v>189.1473783641521</v>
      </c>
      <c r="T1244" s="9">
        <f t="shared" si="918"/>
        <v>186.84335251395348</v>
      </c>
      <c r="U1244" s="9">
        <f t="shared" si="918"/>
        <v>180.17037563845514</v>
      </c>
      <c r="V1244" s="9">
        <f t="shared" si="918"/>
        <v>173.49739876295681</v>
      </c>
      <c r="W1244" s="9">
        <f t="shared" si="918"/>
        <v>166.82442188745847</v>
      </c>
      <c r="X1244" s="9">
        <f t="shared" si="918"/>
        <v>160.15144501196013</v>
      </c>
      <c r="Y1244" s="9">
        <f t="shared" si="918"/>
        <v>153.4784681364618</v>
      </c>
      <c r="Z1244" s="9">
        <f t="shared" si="918"/>
        <v>146.80549126096346</v>
      </c>
      <c r="AA1244" s="9">
        <f t="shared" si="918"/>
        <v>140.13251438546513</v>
      </c>
      <c r="AB1244" s="9">
        <f t="shared" si="918"/>
        <v>133.45953750996679</v>
      </c>
      <c r="AC1244" s="526">
        <f t="shared" si="919"/>
        <v>103.13126546777407</v>
      </c>
      <c r="AD1244" s="9">
        <f t="shared" si="920"/>
        <v>97.703304127364916</v>
      </c>
      <c r="AE1244" s="9">
        <f t="shared" si="920"/>
        <v>92.275342786955761</v>
      </c>
      <c r="AF1244" s="9">
        <f t="shared" si="920"/>
        <v>86.847381446546606</v>
      </c>
      <c r="AG1244" s="9">
        <f t="shared" si="920"/>
        <v>81.419420106137451</v>
      </c>
      <c r="AH1244" s="9">
        <f t="shared" si="920"/>
        <v>75.991458765728296</v>
      </c>
      <c r="AI1244" s="9">
        <f t="shared" si="920"/>
        <v>70.563497425319142</v>
      </c>
      <c r="AJ1244" s="9">
        <f t="shared" si="920"/>
        <v>65.135536084909987</v>
      </c>
      <c r="AK1244" s="9">
        <f t="shared" si="920"/>
        <v>59.707574744500825</v>
      </c>
      <c r="AL1244" s="9">
        <f t="shared" si="920"/>
        <v>54.279613404091663</v>
      </c>
      <c r="AM1244" s="9">
        <f t="shared" si="920"/>
        <v>48.851652063682501</v>
      </c>
    </row>
    <row r="1245" spans="1:39" outlineLevel="2">
      <c r="A1245" s="11">
        <f>ROW()</f>
        <v>1245</v>
      </c>
      <c r="C1245" s="6" t="s">
        <v>4</v>
      </c>
      <c r="D1245" s="39"/>
      <c r="E1245" s="922">
        <v>0</v>
      </c>
      <c r="F1245" s="39"/>
      <c r="G1245" s="39"/>
      <c r="H1245" s="39"/>
      <c r="I1245" s="39"/>
      <c r="J1245" s="39"/>
      <c r="K1245" s="39"/>
      <c r="L1245" s="39"/>
      <c r="M1245" s="39"/>
      <c r="N1245" s="39"/>
      <c r="O1245" s="39"/>
      <c r="P1245" s="39"/>
      <c r="Q1245" s="9">
        <f t="shared" si="918"/>
        <v>0</v>
      </c>
      <c r="R1245" s="9">
        <f t="shared" si="918"/>
        <v>0</v>
      </c>
      <c r="S1245" s="9">
        <f t="shared" si="918"/>
        <v>0</v>
      </c>
      <c r="T1245" s="9">
        <f t="shared" si="918"/>
        <v>0</v>
      </c>
      <c r="U1245" s="9">
        <f t="shared" si="918"/>
        <v>0</v>
      </c>
      <c r="V1245" s="9">
        <f t="shared" si="918"/>
        <v>0</v>
      </c>
      <c r="W1245" s="9">
        <f t="shared" si="918"/>
        <v>0</v>
      </c>
      <c r="X1245" s="9">
        <f t="shared" si="918"/>
        <v>0</v>
      </c>
      <c r="Y1245" s="9">
        <f t="shared" si="918"/>
        <v>0</v>
      </c>
      <c r="Z1245" s="9">
        <f t="shared" si="918"/>
        <v>0</v>
      </c>
      <c r="AA1245" s="9">
        <f t="shared" si="918"/>
        <v>0</v>
      </c>
      <c r="AB1245" s="9">
        <f t="shared" si="918"/>
        <v>0</v>
      </c>
      <c r="AC1245" s="526">
        <f t="shared" si="919"/>
        <v>0</v>
      </c>
      <c r="AD1245" s="9">
        <f t="shared" si="920"/>
        <v>0</v>
      </c>
      <c r="AE1245" s="9">
        <f t="shared" si="920"/>
        <v>0</v>
      </c>
      <c r="AF1245" s="9">
        <f t="shared" si="920"/>
        <v>0</v>
      </c>
      <c r="AG1245" s="9">
        <f t="shared" si="920"/>
        <v>0</v>
      </c>
      <c r="AH1245" s="9">
        <f t="shared" si="920"/>
        <v>0</v>
      </c>
      <c r="AI1245" s="9">
        <f t="shared" si="920"/>
        <v>0</v>
      </c>
      <c r="AJ1245" s="9">
        <f t="shared" si="920"/>
        <v>0</v>
      </c>
      <c r="AK1245" s="9">
        <f t="shared" si="920"/>
        <v>0</v>
      </c>
      <c r="AL1245" s="9">
        <f t="shared" si="920"/>
        <v>0</v>
      </c>
      <c r="AM1245" s="9">
        <f t="shared" si="920"/>
        <v>0</v>
      </c>
    </row>
    <row r="1246" spans="1:39" outlineLevel="2">
      <c r="A1246" s="11">
        <f>ROW()</f>
        <v>1246</v>
      </c>
      <c r="C1246" s="6" t="s">
        <v>5</v>
      </c>
      <c r="D1246" s="39"/>
      <c r="E1246" s="922">
        <v>1.1769831145272205</v>
      </c>
      <c r="F1246" s="39"/>
      <c r="G1246" s="39"/>
      <c r="H1246" s="39"/>
      <c r="I1246" s="39"/>
      <c r="J1246" s="39"/>
      <c r="K1246" s="39"/>
      <c r="L1246" s="39"/>
      <c r="M1246" s="39"/>
      <c r="N1246" s="39"/>
      <c r="O1246" s="39"/>
      <c r="P1246" s="39"/>
      <c r="Q1246" s="9">
        <f t="shared" si="918"/>
        <v>0</v>
      </c>
      <c r="R1246" s="9">
        <f t="shared" si="918"/>
        <v>8.5035397804327228</v>
      </c>
      <c r="S1246" s="9">
        <f t="shared" si="918"/>
        <v>8.1912717983397236</v>
      </c>
      <c r="T1246" s="9">
        <f t="shared" si="918"/>
        <v>7.8790038162467253</v>
      </c>
      <c r="U1246" s="9">
        <f t="shared" si="918"/>
        <v>7.3685550668915978</v>
      </c>
      <c r="V1246" s="9">
        <f t="shared" si="918"/>
        <v>6.8917151735256148</v>
      </c>
      <c r="W1246" s="9">
        <f t="shared" si="918"/>
        <v>6.5252708361359169</v>
      </c>
      <c r="X1246" s="9">
        <f t="shared" si="918"/>
        <v>6.0966394139028317</v>
      </c>
      <c r="Y1246" s="9">
        <f t="shared" si="918"/>
        <v>5.3202271532153551</v>
      </c>
      <c r="Z1246" s="9">
        <f t="shared" si="918"/>
        <v>5.0889129291625137</v>
      </c>
      <c r="AA1246" s="9">
        <f t="shared" si="918"/>
        <v>4.8575987051096723</v>
      </c>
      <c r="AB1246" s="9">
        <f t="shared" si="918"/>
        <v>4.6262844810568309</v>
      </c>
      <c r="AC1246" s="526">
        <f t="shared" si="919"/>
        <v>1.4119745797340322</v>
      </c>
      <c r="AD1246" s="9">
        <f t="shared" si="920"/>
        <v>1.3376601281690832</v>
      </c>
      <c r="AE1246" s="9">
        <f t="shared" si="920"/>
        <v>0</v>
      </c>
      <c r="AF1246" s="9">
        <f t="shared" si="920"/>
        <v>0</v>
      </c>
      <c r="AG1246" s="9">
        <f t="shared" si="920"/>
        <v>0</v>
      </c>
      <c r="AH1246" s="9">
        <f t="shared" si="920"/>
        <v>0</v>
      </c>
      <c r="AI1246" s="9">
        <f t="shared" si="920"/>
        <v>0</v>
      </c>
      <c r="AJ1246" s="9">
        <f t="shared" si="920"/>
        <v>0</v>
      </c>
      <c r="AK1246" s="9">
        <f t="shared" si="920"/>
        <v>0</v>
      </c>
      <c r="AL1246" s="9">
        <f t="shared" si="920"/>
        <v>0</v>
      </c>
      <c r="AM1246" s="9">
        <f t="shared" si="920"/>
        <v>0</v>
      </c>
    </row>
    <row r="1247" spans="1:39" outlineLevel="2">
      <c r="A1247" s="11">
        <f>ROW()</f>
        <v>1247</v>
      </c>
      <c r="C1247" s="6" t="s">
        <v>473</v>
      </c>
      <c r="D1247" s="39"/>
      <c r="E1247" s="922">
        <v>2.2600327560299545</v>
      </c>
      <c r="F1247" s="39"/>
      <c r="G1247" s="39"/>
      <c r="H1247" s="39"/>
      <c r="I1247" s="39"/>
      <c r="J1247" s="39"/>
      <c r="K1247" s="39"/>
      <c r="L1247" s="39"/>
      <c r="M1247" s="39"/>
      <c r="N1247" s="39"/>
      <c r="O1247" s="39"/>
      <c r="P1247" s="39"/>
      <c r="Q1247" s="9">
        <f t="shared" si="918"/>
        <v>0</v>
      </c>
      <c r="R1247" s="9">
        <f t="shared" si="918"/>
        <v>0</v>
      </c>
      <c r="S1247" s="9">
        <f t="shared" si="918"/>
        <v>0</v>
      </c>
      <c r="T1247" s="9">
        <f t="shared" si="918"/>
        <v>0</v>
      </c>
      <c r="U1247" s="9">
        <f t="shared" si="918"/>
        <v>0</v>
      </c>
      <c r="V1247" s="9">
        <f t="shared" si="918"/>
        <v>0</v>
      </c>
      <c r="W1247" s="9">
        <f t="shared" si="918"/>
        <v>0</v>
      </c>
      <c r="X1247" s="9">
        <f t="shared" si="918"/>
        <v>0</v>
      </c>
      <c r="Y1247" s="9">
        <f t="shared" si="918"/>
        <v>0</v>
      </c>
      <c r="Z1247" s="9">
        <f t="shared" si="918"/>
        <v>0</v>
      </c>
      <c r="AA1247" s="9">
        <f t="shared" si="918"/>
        <v>0</v>
      </c>
      <c r="AB1247" s="9">
        <f t="shared" si="918"/>
        <v>0</v>
      </c>
      <c r="AC1247" s="526">
        <f t="shared" si="919"/>
        <v>2.7112613269412709</v>
      </c>
      <c r="AD1247" s="9">
        <f t="shared" si="920"/>
        <v>2.5685633623654147</v>
      </c>
      <c r="AE1247" s="9">
        <f t="shared" si="920"/>
        <v>0</v>
      </c>
      <c r="AF1247" s="9">
        <f t="shared" si="920"/>
        <v>0</v>
      </c>
      <c r="AG1247" s="9">
        <f t="shared" si="920"/>
        <v>0</v>
      </c>
      <c r="AH1247" s="9">
        <f t="shared" si="920"/>
        <v>0</v>
      </c>
      <c r="AI1247" s="9">
        <f t="shared" si="920"/>
        <v>0</v>
      </c>
      <c r="AJ1247" s="9">
        <f t="shared" si="920"/>
        <v>0</v>
      </c>
      <c r="AK1247" s="9">
        <f t="shared" si="920"/>
        <v>0</v>
      </c>
      <c r="AL1247" s="9">
        <f t="shared" si="920"/>
        <v>0</v>
      </c>
      <c r="AM1247" s="9">
        <f t="shared" si="920"/>
        <v>0</v>
      </c>
    </row>
    <row r="1248" spans="1:39" outlineLevel="2">
      <c r="A1248" s="11">
        <f>ROW()</f>
        <v>1248</v>
      </c>
      <c r="C1248" s="6" t="s">
        <v>474</v>
      </c>
      <c r="D1248" s="39"/>
      <c r="E1248" s="922">
        <v>8.5956177929776084E-2</v>
      </c>
      <c r="F1248" s="39"/>
      <c r="G1248" s="39"/>
      <c r="H1248" s="39"/>
      <c r="I1248" s="39"/>
      <c r="J1248" s="39"/>
      <c r="K1248" s="39"/>
      <c r="L1248" s="39"/>
      <c r="M1248" s="39"/>
      <c r="N1248" s="39"/>
      <c r="O1248" s="39"/>
      <c r="P1248" s="39"/>
      <c r="Q1248" s="9">
        <f t="shared" si="918"/>
        <v>0</v>
      </c>
      <c r="R1248" s="9">
        <f t="shared" si="918"/>
        <v>0</v>
      </c>
      <c r="S1248" s="9">
        <f t="shared" si="918"/>
        <v>0</v>
      </c>
      <c r="T1248" s="9">
        <f t="shared" si="918"/>
        <v>0</v>
      </c>
      <c r="U1248" s="9">
        <f t="shared" si="918"/>
        <v>0</v>
      </c>
      <c r="V1248" s="9">
        <f t="shared" si="918"/>
        <v>0</v>
      </c>
      <c r="W1248" s="9">
        <f t="shared" si="918"/>
        <v>0</v>
      </c>
      <c r="X1248" s="9">
        <f t="shared" si="918"/>
        <v>0</v>
      </c>
      <c r="Y1248" s="9">
        <f t="shared" si="918"/>
        <v>0</v>
      </c>
      <c r="Z1248" s="9">
        <f t="shared" si="918"/>
        <v>0</v>
      </c>
      <c r="AA1248" s="9">
        <f t="shared" si="918"/>
        <v>0</v>
      </c>
      <c r="AB1248" s="9">
        <f t="shared" si="918"/>
        <v>0</v>
      </c>
      <c r="AC1248" s="526">
        <f t="shared" si="919"/>
        <v>0.10311782446997235</v>
      </c>
      <c r="AD1248" s="9">
        <f t="shared" si="920"/>
        <v>0.10137006473319315</v>
      </c>
      <c r="AE1248" s="9">
        <f t="shared" si="920"/>
        <v>9.3301898348264259E-2</v>
      </c>
      <c r="AF1248" s="9">
        <f t="shared" si="920"/>
        <v>8.5233731963335363E-2</v>
      </c>
      <c r="AG1248" s="9">
        <f t="shared" si="920"/>
        <v>7.7165565578406467E-2</v>
      </c>
      <c r="AH1248" s="9">
        <f t="shared" si="920"/>
        <v>7.7165565578406467E-2</v>
      </c>
      <c r="AI1248" s="9">
        <f t="shared" ref="AI1248:AM1248" si="921">AH1308</f>
        <v>0</v>
      </c>
      <c r="AJ1248" s="9">
        <f t="shared" si="921"/>
        <v>0</v>
      </c>
      <c r="AK1248" s="9">
        <f t="shared" si="921"/>
        <v>0</v>
      </c>
      <c r="AL1248" s="9">
        <f t="shared" si="921"/>
        <v>0</v>
      </c>
      <c r="AM1248" s="9">
        <f t="shared" si="921"/>
        <v>0</v>
      </c>
    </row>
    <row r="1249" spans="1:39" outlineLevel="2">
      <c r="A1249" s="11">
        <f>ROW()</f>
        <v>1249</v>
      </c>
      <c r="C1249" s="6" t="s">
        <v>477</v>
      </c>
      <c r="D1249" s="39"/>
      <c r="E1249" s="922">
        <v>19.944912696399435</v>
      </c>
      <c r="F1249" s="39"/>
      <c r="G1249" s="39"/>
      <c r="H1249" s="39"/>
      <c r="I1249" s="39"/>
      <c r="J1249" s="39"/>
      <c r="K1249" s="39"/>
      <c r="L1249" s="39"/>
      <c r="M1249" s="39"/>
      <c r="N1249" s="39"/>
      <c r="O1249" s="39"/>
      <c r="P1249" s="39"/>
      <c r="Q1249" s="9">
        <f t="shared" si="918"/>
        <v>0</v>
      </c>
      <c r="R1249" s="9">
        <f t="shared" si="918"/>
        <v>0</v>
      </c>
      <c r="S1249" s="9">
        <f t="shared" si="918"/>
        <v>0</v>
      </c>
      <c r="T1249" s="9">
        <f t="shared" si="918"/>
        <v>0</v>
      </c>
      <c r="U1249" s="9">
        <f t="shared" si="918"/>
        <v>0</v>
      </c>
      <c r="V1249" s="9">
        <f t="shared" si="918"/>
        <v>0</v>
      </c>
      <c r="W1249" s="9">
        <f t="shared" si="918"/>
        <v>0</v>
      </c>
      <c r="X1249" s="9">
        <f t="shared" si="918"/>
        <v>0</v>
      </c>
      <c r="Y1249" s="9">
        <f t="shared" si="918"/>
        <v>0</v>
      </c>
      <c r="Z1249" s="9">
        <f t="shared" si="918"/>
        <v>0</v>
      </c>
      <c r="AA1249" s="9">
        <f t="shared" si="918"/>
        <v>0</v>
      </c>
      <c r="AB1249" s="9">
        <f t="shared" si="918"/>
        <v>0</v>
      </c>
      <c r="AC1249" s="526">
        <f t="shared" si="919"/>
        <v>23.927029517023076</v>
      </c>
      <c r="AD1249" s="9">
        <f t="shared" ref="AD1249:AH1250" si="922">AC1309</f>
        <v>22.667712174021862</v>
      </c>
      <c r="AE1249" s="9">
        <f t="shared" si="922"/>
        <v>0</v>
      </c>
      <c r="AF1249" s="9">
        <f t="shared" si="922"/>
        <v>0</v>
      </c>
      <c r="AG1249" s="9">
        <f t="shared" si="922"/>
        <v>0</v>
      </c>
      <c r="AH1249" s="9">
        <f t="shared" si="922"/>
        <v>0</v>
      </c>
      <c r="AI1249" s="9">
        <f t="shared" ref="AI1249:AM1249" si="923">AH1309</f>
        <v>0</v>
      </c>
      <c r="AJ1249" s="9">
        <f t="shared" si="923"/>
        <v>0</v>
      </c>
      <c r="AK1249" s="9">
        <f t="shared" si="923"/>
        <v>0</v>
      </c>
      <c r="AL1249" s="9">
        <f t="shared" si="923"/>
        <v>0</v>
      </c>
      <c r="AM1249" s="9">
        <f t="shared" si="923"/>
        <v>0</v>
      </c>
    </row>
    <row r="1250" spans="1:39" outlineLevel="2">
      <c r="A1250" s="11">
        <f>ROW()</f>
        <v>1250</v>
      </c>
      <c r="C1250" s="6" t="s">
        <v>511</v>
      </c>
      <c r="D1250" s="39"/>
      <c r="E1250" s="922">
        <v>0</v>
      </c>
      <c r="F1250" s="39"/>
      <c r="G1250" s="39"/>
      <c r="H1250" s="39"/>
      <c r="I1250" s="39"/>
      <c r="J1250" s="39"/>
      <c r="K1250" s="39"/>
      <c r="L1250" s="39"/>
      <c r="M1250" s="39"/>
      <c r="N1250" s="39"/>
      <c r="O1250" s="39"/>
      <c r="P1250" s="39"/>
      <c r="Q1250" s="9">
        <f t="shared" si="918"/>
        <v>0</v>
      </c>
      <c r="R1250" s="9">
        <f t="shared" si="918"/>
        <v>0</v>
      </c>
      <c r="S1250" s="9">
        <f t="shared" si="918"/>
        <v>0</v>
      </c>
      <c r="T1250" s="9">
        <f t="shared" si="918"/>
        <v>0</v>
      </c>
      <c r="U1250" s="9">
        <f t="shared" si="918"/>
        <v>0</v>
      </c>
      <c r="V1250" s="9">
        <f t="shared" si="918"/>
        <v>0</v>
      </c>
      <c r="W1250" s="9">
        <f t="shared" si="918"/>
        <v>0</v>
      </c>
      <c r="X1250" s="9">
        <f t="shared" si="918"/>
        <v>0</v>
      </c>
      <c r="Y1250" s="9">
        <f t="shared" si="918"/>
        <v>0</v>
      </c>
      <c r="Z1250" s="9">
        <f t="shared" si="918"/>
        <v>0</v>
      </c>
      <c r="AA1250" s="9">
        <f t="shared" si="918"/>
        <v>0</v>
      </c>
      <c r="AB1250" s="9">
        <f t="shared" si="918"/>
        <v>0</v>
      </c>
      <c r="AC1250" s="526">
        <f t="shared" si="919"/>
        <v>0</v>
      </c>
      <c r="AD1250" s="9">
        <f t="shared" si="922"/>
        <v>0</v>
      </c>
      <c r="AE1250" s="9">
        <f t="shared" si="922"/>
        <v>0</v>
      </c>
      <c r="AF1250" s="9">
        <f t="shared" si="922"/>
        <v>0</v>
      </c>
      <c r="AG1250" s="9">
        <f t="shared" si="922"/>
        <v>0</v>
      </c>
      <c r="AH1250" s="9">
        <f t="shared" si="922"/>
        <v>0</v>
      </c>
      <c r="AI1250" s="9">
        <f t="shared" ref="AI1250:AM1250" si="924">AH1310</f>
        <v>0</v>
      </c>
      <c r="AJ1250" s="9">
        <f t="shared" si="924"/>
        <v>0</v>
      </c>
      <c r="AK1250" s="9">
        <f t="shared" si="924"/>
        <v>0</v>
      </c>
      <c r="AL1250" s="9">
        <f t="shared" si="924"/>
        <v>0</v>
      </c>
      <c r="AM1250" s="9">
        <f t="shared" si="924"/>
        <v>0</v>
      </c>
    </row>
    <row r="1251" spans="1:39" outlineLevel="2">
      <c r="A1251" s="11">
        <f>ROW()</f>
        <v>1251</v>
      </c>
      <c r="C1251" s="6" t="s">
        <v>655</v>
      </c>
      <c r="D1251" s="39"/>
      <c r="E1251" s="922"/>
      <c r="F1251" s="39"/>
      <c r="G1251" s="39"/>
      <c r="H1251" s="39"/>
      <c r="I1251" s="39"/>
      <c r="J1251" s="39"/>
      <c r="K1251" s="39"/>
      <c r="L1251" s="39"/>
      <c r="M1251" s="39"/>
      <c r="N1251" s="39"/>
      <c r="O1251" s="39"/>
      <c r="P1251" s="3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526"/>
      <c r="AD1251" s="9"/>
      <c r="AE1251" s="9"/>
      <c r="AF1251" s="9"/>
      <c r="AG1251" s="9"/>
      <c r="AH1251" s="9"/>
      <c r="AI1251" s="9">
        <f t="shared" ref="AI1251:AM1251" si="925">AH1311</f>
        <v>7.7165565578406467E-2</v>
      </c>
      <c r="AJ1251" s="9">
        <f t="shared" si="925"/>
        <v>6.1732452462725171E-2</v>
      </c>
      <c r="AK1251" s="9">
        <f t="shared" si="925"/>
        <v>4.6299339347043875E-2</v>
      </c>
      <c r="AL1251" s="9">
        <f t="shared" si="925"/>
        <v>3.0866226231362585E-2</v>
      </c>
      <c r="AM1251" s="9">
        <f t="shared" si="925"/>
        <v>1.5433113115681293E-2</v>
      </c>
    </row>
    <row r="1252" spans="1:39" outlineLevel="2">
      <c r="A1252" s="11">
        <f>ROW()</f>
        <v>1252</v>
      </c>
      <c r="C1252" s="6" t="s">
        <v>656</v>
      </c>
      <c r="D1252" s="39"/>
      <c r="E1252" s="922"/>
      <c r="F1252" s="39"/>
      <c r="G1252" s="39"/>
      <c r="H1252" s="39"/>
      <c r="I1252" s="39"/>
      <c r="J1252" s="39"/>
      <c r="K1252" s="39"/>
      <c r="L1252" s="39"/>
      <c r="M1252" s="39"/>
      <c r="N1252" s="39"/>
      <c r="O1252" s="39"/>
      <c r="P1252" s="3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526"/>
      <c r="AD1252" s="9"/>
      <c r="AE1252" s="9"/>
      <c r="AF1252" s="9"/>
      <c r="AG1252" s="9"/>
      <c r="AH1252" s="9"/>
      <c r="AI1252" s="9">
        <f t="shared" ref="AI1252" si="926">AH1312</f>
        <v>0</v>
      </c>
      <c r="AJ1252" s="9">
        <f t="shared" ref="AJ1252" si="927">AI1312</f>
        <v>0</v>
      </c>
      <c r="AK1252" s="9">
        <f t="shared" ref="AK1252" si="928">AJ1312</f>
        <v>0</v>
      </c>
      <c r="AL1252" s="9">
        <f t="shared" ref="AL1252" si="929">AK1312</f>
        <v>0</v>
      </c>
      <c r="AM1252" s="9">
        <f t="shared" ref="AM1252" si="930">AL1312</f>
        <v>0</v>
      </c>
    </row>
    <row r="1253" spans="1:39" outlineLevel="2">
      <c r="A1253" s="11">
        <f>ROW()</f>
        <v>1253</v>
      </c>
      <c r="C1253" s="6" t="s">
        <v>667</v>
      </c>
      <c r="D1253" s="39"/>
      <c r="E1253" s="922"/>
      <c r="F1253" s="39"/>
      <c r="G1253" s="39"/>
      <c r="H1253" s="39"/>
      <c r="I1253" s="39"/>
      <c r="J1253" s="39"/>
      <c r="K1253" s="39"/>
      <c r="L1253" s="39"/>
      <c r="M1253" s="39"/>
      <c r="N1253" s="39"/>
      <c r="O1253" s="39"/>
      <c r="P1253" s="3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526"/>
      <c r="AD1253" s="9"/>
      <c r="AE1253" s="9"/>
      <c r="AF1253" s="9"/>
      <c r="AG1253" s="9"/>
      <c r="AH1253" s="9"/>
      <c r="AI1253" s="9">
        <f t="shared" ref="AI1253" si="931">AH1313</f>
        <v>0</v>
      </c>
      <c r="AJ1253" s="9">
        <f t="shared" ref="AJ1253" si="932">AI1313</f>
        <v>0</v>
      </c>
      <c r="AK1253" s="9">
        <f t="shared" ref="AK1253" si="933">AJ1313</f>
        <v>0</v>
      </c>
      <c r="AL1253" s="9">
        <f t="shared" ref="AL1253" si="934">AK1313</f>
        <v>0</v>
      </c>
      <c r="AM1253" s="9">
        <f t="shared" ref="AM1253" si="935">AL1313</f>
        <v>0</v>
      </c>
    </row>
    <row r="1254" spans="1:39" outlineLevel="2">
      <c r="A1254" s="11">
        <f>ROW()</f>
        <v>1254</v>
      </c>
      <c r="C1254" s="6" t="s">
        <v>212</v>
      </c>
      <c r="D1254" s="39"/>
      <c r="E1254" s="922">
        <v>1.7810872104348701</v>
      </c>
      <c r="F1254" s="39"/>
      <c r="G1254" s="39"/>
      <c r="H1254" s="39"/>
      <c r="I1254" s="39"/>
      <c r="J1254" s="39"/>
      <c r="K1254" s="39"/>
      <c r="L1254" s="39"/>
      <c r="M1254" s="39"/>
      <c r="N1254" s="39"/>
      <c r="O1254" s="39"/>
      <c r="P1254" s="39"/>
      <c r="Q1254" s="9">
        <f t="shared" ref="Q1254:AB1255" si="936">P1314</f>
        <v>0</v>
      </c>
      <c r="R1254" s="9">
        <f t="shared" si="936"/>
        <v>2.1366915416060319</v>
      </c>
      <c r="S1254" s="9">
        <f t="shared" si="936"/>
        <v>2.1366915416060319</v>
      </c>
      <c r="T1254" s="9">
        <f t="shared" si="936"/>
        <v>2.1366915416060319</v>
      </c>
      <c r="U1254" s="9">
        <f t="shared" si="936"/>
        <v>2.1366915416060319</v>
      </c>
      <c r="V1254" s="9">
        <f t="shared" si="936"/>
        <v>2.1366915416060319</v>
      </c>
      <c r="W1254" s="9">
        <f t="shared" si="936"/>
        <v>2.1366915416060319</v>
      </c>
      <c r="X1254" s="9">
        <f t="shared" si="936"/>
        <v>2.1366915416060319</v>
      </c>
      <c r="Y1254" s="9">
        <f t="shared" si="936"/>
        <v>2.1366915416060319</v>
      </c>
      <c r="Z1254" s="9">
        <f t="shared" si="936"/>
        <v>2.1366915416060319</v>
      </c>
      <c r="AA1254" s="9">
        <f t="shared" si="936"/>
        <v>2.1366915416060319</v>
      </c>
      <c r="AB1254" s="9">
        <f t="shared" si="936"/>
        <v>2.1366915416060319</v>
      </c>
      <c r="AC1254" s="526">
        <f t="shared" si="919"/>
        <v>2.1366915416060319</v>
      </c>
      <c r="AD1254" s="9">
        <f t="shared" ref="AD1254:AM1255" si="937">AC1314</f>
        <v>2.1366915416060319</v>
      </c>
      <c r="AE1254" s="9">
        <f t="shared" si="937"/>
        <v>2.1366915416060319</v>
      </c>
      <c r="AF1254" s="9">
        <f t="shared" si="937"/>
        <v>2.1366915416060319</v>
      </c>
      <c r="AG1254" s="9">
        <f t="shared" si="937"/>
        <v>2.1366915416060319</v>
      </c>
      <c r="AH1254" s="9">
        <f t="shared" si="937"/>
        <v>2.1366915416060319</v>
      </c>
      <c r="AI1254" s="9">
        <f t="shared" si="937"/>
        <v>2.1366915416060319</v>
      </c>
      <c r="AJ1254" s="9">
        <f t="shared" si="937"/>
        <v>2.1366915416060319</v>
      </c>
      <c r="AK1254" s="9">
        <f t="shared" si="937"/>
        <v>2.1366915416060319</v>
      </c>
      <c r="AL1254" s="9">
        <f t="shared" si="937"/>
        <v>2.1366915416060319</v>
      </c>
      <c r="AM1254" s="9">
        <f t="shared" si="937"/>
        <v>2.1366915416060319</v>
      </c>
    </row>
    <row r="1255" spans="1:39" outlineLevel="2">
      <c r="A1255" s="11">
        <f>ROW()</f>
        <v>1255</v>
      </c>
      <c r="C1255" s="30" t="s">
        <v>362</v>
      </c>
      <c r="D1255" s="90"/>
      <c r="E1255" s="925">
        <v>0</v>
      </c>
      <c r="F1255" s="90"/>
      <c r="G1255" s="90"/>
      <c r="H1255" s="90"/>
      <c r="I1255" s="90"/>
      <c r="J1255" s="90"/>
      <c r="K1255" s="90"/>
      <c r="L1255" s="90"/>
      <c r="M1255" s="90"/>
      <c r="N1255" s="90"/>
      <c r="O1255" s="90"/>
      <c r="P1255" s="90"/>
      <c r="Q1255" s="15">
        <f t="shared" si="936"/>
        <v>0</v>
      </c>
      <c r="R1255" s="15">
        <f t="shared" si="936"/>
        <v>0</v>
      </c>
      <c r="S1255" s="15">
        <f t="shared" si="936"/>
        <v>0</v>
      </c>
      <c r="T1255" s="15">
        <f t="shared" si="936"/>
        <v>0</v>
      </c>
      <c r="U1255" s="15">
        <f t="shared" si="936"/>
        <v>0</v>
      </c>
      <c r="V1255" s="15">
        <f t="shared" si="936"/>
        <v>0</v>
      </c>
      <c r="W1255" s="15">
        <f t="shared" si="936"/>
        <v>0</v>
      </c>
      <c r="X1255" s="15">
        <f t="shared" si="936"/>
        <v>0</v>
      </c>
      <c r="Y1255" s="15">
        <f t="shared" si="936"/>
        <v>0</v>
      </c>
      <c r="Z1255" s="15">
        <f t="shared" si="936"/>
        <v>0</v>
      </c>
      <c r="AA1255" s="15">
        <f t="shared" si="936"/>
        <v>0</v>
      </c>
      <c r="AB1255" s="15">
        <f t="shared" si="936"/>
        <v>0</v>
      </c>
      <c r="AC1255" s="527">
        <f t="shared" si="919"/>
        <v>0</v>
      </c>
      <c r="AD1255" s="15">
        <f t="shared" si="937"/>
        <v>0</v>
      </c>
      <c r="AE1255" s="15">
        <f t="shared" si="937"/>
        <v>0</v>
      </c>
      <c r="AF1255" s="15">
        <f t="shared" si="937"/>
        <v>0</v>
      </c>
      <c r="AG1255" s="15">
        <f t="shared" si="937"/>
        <v>0</v>
      </c>
      <c r="AH1255" s="15">
        <f t="shared" si="937"/>
        <v>0</v>
      </c>
      <c r="AI1255" s="15">
        <f t="shared" si="937"/>
        <v>0</v>
      </c>
      <c r="AJ1255" s="15">
        <f t="shared" si="937"/>
        <v>0</v>
      </c>
      <c r="AK1255" s="15">
        <f t="shared" si="937"/>
        <v>0</v>
      </c>
      <c r="AL1255" s="15">
        <f t="shared" si="937"/>
        <v>0</v>
      </c>
      <c r="AM1255" s="15">
        <f t="shared" si="937"/>
        <v>0</v>
      </c>
    </row>
    <row r="1256" spans="1:39" outlineLevel="2">
      <c r="A1256" s="11">
        <f>ROW()</f>
        <v>1256</v>
      </c>
      <c r="C1256" s="6" t="s">
        <v>1</v>
      </c>
      <c r="D1256" s="39"/>
      <c r="E1256" s="39">
        <v>640.28365725738183</v>
      </c>
      <c r="F1256" s="39"/>
      <c r="G1256" s="39"/>
      <c r="H1256" s="39"/>
      <c r="I1256" s="39"/>
      <c r="J1256" s="39"/>
      <c r="K1256" s="39"/>
      <c r="L1256" s="39"/>
      <c r="M1256" s="39"/>
      <c r="N1256" s="39"/>
      <c r="O1256" s="39"/>
      <c r="P1256" s="39"/>
      <c r="Q1256" s="9">
        <f t="shared" ref="Q1256:AM1256" si="938">SUM(Q1243:Q1255)</f>
        <v>0</v>
      </c>
      <c r="R1256" s="9">
        <f t="shared" si="938"/>
        <v>947.11601487174516</v>
      </c>
      <c r="S1256" s="9">
        <f t="shared" si="938"/>
        <v>937.80549408195998</v>
      </c>
      <c r="T1256" s="9">
        <f t="shared" si="938"/>
        <v>928.49497329217479</v>
      </c>
      <c r="U1256" s="9">
        <f t="shared" si="938"/>
        <v>910.55219582290408</v>
      </c>
      <c r="V1256" s="9">
        <f t="shared" si="938"/>
        <v>892.64302720962257</v>
      </c>
      <c r="W1256" s="9">
        <f t="shared" si="938"/>
        <v>874.84425415231726</v>
      </c>
      <c r="X1256" s="9">
        <f t="shared" si="938"/>
        <v>856.98329401016872</v>
      </c>
      <c r="Y1256" s="9">
        <f t="shared" si="938"/>
        <v>838.77455302956571</v>
      </c>
      <c r="Z1256" s="9">
        <f t="shared" si="938"/>
        <v>821.1109100855972</v>
      </c>
      <c r="AA1256" s="9">
        <f t="shared" si="938"/>
        <v>803.44726714162891</v>
      </c>
      <c r="AB1256" s="9">
        <f t="shared" si="938"/>
        <v>785.78362419766052</v>
      </c>
      <c r="AC1256" s="9">
        <f t="shared" si="938"/>
        <v>768.11998125369223</v>
      </c>
      <c r="AD1256" s="9">
        <f t="shared" si="938"/>
        <v>750.45633830972372</v>
      </c>
      <c r="AE1256" s="9">
        <f t="shared" si="938"/>
        <v>703.5906341642908</v>
      </c>
      <c r="AF1256" s="9">
        <f t="shared" si="938"/>
        <v>683.29886568341419</v>
      </c>
      <c r="AG1256" s="9">
        <f t="shared" si="938"/>
        <v>663.00709720253769</v>
      </c>
      <c r="AH1256" s="9">
        <f t="shared" ref="AH1256" si="939">SUM(AH1243:AH1255)</f>
        <v>642.72339688804618</v>
      </c>
      <c r="AI1256" s="9">
        <f t="shared" si="938"/>
        <v>622.43969657355456</v>
      </c>
      <c r="AJ1256" s="9">
        <f t="shared" si="938"/>
        <v>602.14056314594723</v>
      </c>
      <c r="AK1256" s="9">
        <f t="shared" si="938"/>
        <v>581.8414297183399</v>
      </c>
      <c r="AL1256" s="9">
        <f t="shared" si="938"/>
        <v>561.54229629073279</v>
      </c>
      <c r="AM1256" s="9">
        <f t="shared" si="938"/>
        <v>541.24316286312546</v>
      </c>
    </row>
    <row r="1257" spans="1:39" outlineLevel="2">
      <c r="A1257" s="11">
        <f>ROW()</f>
        <v>1257</v>
      </c>
      <c r="B1257" s="343" t="s">
        <v>31</v>
      </c>
      <c r="D1257" s="39"/>
      <c r="E1257" s="39"/>
      <c r="F1257" s="39"/>
      <c r="G1257" s="39"/>
      <c r="H1257" s="39"/>
      <c r="I1257" s="39"/>
      <c r="J1257" s="39"/>
      <c r="K1257" s="39"/>
      <c r="L1257" s="39"/>
      <c r="M1257" s="39"/>
      <c r="N1257" s="39"/>
      <c r="O1257" s="39"/>
      <c r="P1257" s="39"/>
      <c r="Q1257" s="39"/>
      <c r="R1257" s="39"/>
      <c r="S1257" s="39"/>
      <c r="T1257" s="39"/>
      <c r="U1257" s="39"/>
      <c r="V1257" s="39"/>
      <c r="W1257" s="39"/>
      <c r="X1257" s="39"/>
      <c r="Y1257" s="39"/>
      <c r="Z1257" s="39"/>
      <c r="AA1257" s="39"/>
      <c r="AB1257" s="39"/>
      <c r="AC1257" s="39"/>
      <c r="AD1257" s="39"/>
      <c r="AE1257" s="39"/>
      <c r="AF1257" s="39"/>
      <c r="AG1257" s="39"/>
      <c r="AH1257" s="39"/>
      <c r="AI1257" s="39"/>
      <c r="AJ1257" s="39"/>
      <c r="AK1257" s="39"/>
      <c r="AL1257" s="39"/>
      <c r="AM1257" s="39"/>
    </row>
    <row r="1258" spans="1:39" outlineLevel="2">
      <c r="A1258" s="11">
        <f>ROW()</f>
        <v>1258</v>
      </c>
      <c r="C1258" s="6" t="s">
        <v>2</v>
      </c>
      <c r="D1258" s="39"/>
      <c r="E1258" s="922"/>
      <c r="F1258" s="39"/>
      <c r="G1258" s="39"/>
      <c r="H1258" s="39"/>
      <c r="I1258" s="39"/>
      <c r="J1258" s="39"/>
      <c r="K1258" s="39"/>
      <c r="L1258" s="39"/>
      <c r="M1258" s="39"/>
      <c r="N1258" s="39"/>
      <c r="O1258" s="39"/>
      <c r="P1258" s="39"/>
      <c r="Q1258" s="39">
        <f>Q$279</f>
        <v>745.02437933535566</v>
      </c>
      <c r="R1258" s="39"/>
      <c r="S1258" s="39"/>
      <c r="T1258" s="39"/>
      <c r="U1258" s="39"/>
      <c r="V1258" s="39"/>
      <c r="W1258" s="39"/>
      <c r="X1258" s="39"/>
      <c r="Y1258" s="39"/>
      <c r="Z1258" s="39"/>
      <c r="AA1258" s="39"/>
      <c r="AB1258" s="39"/>
      <c r="AC1258" s="39"/>
      <c r="AD1258" s="39"/>
      <c r="AE1258" s="39"/>
      <c r="AF1258" s="39"/>
      <c r="AG1258" s="39"/>
      <c r="AH1258" s="39"/>
      <c r="AI1258" s="39"/>
      <c r="AJ1258" s="39"/>
      <c r="AK1258" s="39"/>
      <c r="AL1258" s="39"/>
      <c r="AM1258" s="39"/>
    </row>
    <row r="1259" spans="1:39" outlineLevel="2">
      <c r="A1259" s="11">
        <f>ROW()</f>
        <v>1259</v>
      </c>
      <c r="C1259" s="6" t="s">
        <v>3</v>
      </c>
      <c r="D1259" s="39"/>
      <c r="E1259" s="922"/>
      <c r="F1259" s="39"/>
      <c r="G1259" s="39"/>
      <c r="H1259" s="39"/>
      <c r="I1259" s="39"/>
      <c r="J1259" s="39"/>
      <c r="K1259" s="39"/>
      <c r="L1259" s="39"/>
      <c r="M1259" s="39"/>
      <c r="N1259" s="39"/>
      <c r="O1259" s="39"/>
      <c r="P1259" s="39"/>
      <c r="Q1259" s="39">
        <f>Q$280</f>
        <v>191.45140421435073</v>
      </c>
      <c r="R1259" s="39"/>
      <c r="S1259" s="39"/>
      <c r="T1259" s="39"/>
      <c r="U1259" s="39"/>
      <c r="V1259" s="39"/>
      <c r="W1259" s="39"/>
      <c r="X1259" s="39"/>
      <c r="Y1259" s="39"/>
      <c r="Z1259" s="39"/>
      <c r="AA1259" s="39"/>
      <c r="AB1259" s="39"/>
      <c r="AC1259" s="39"/>
      <c r="AD1259" s="39"/>
      <c r="AE1259" s="39"/>
      <c r="AF1259" s="39"/>
      <c r="AG1259" s="39"/>
      <c r="AH1259" s="39"/>
      <c r="AI1259" s="39"/>
      <c r="AJ1259" s="39"/>
      <c r="AK1259" s="39"/>
      <c r="AL1259" s="39"/>
      <c r="AM1259" s="39"/>
    </row>
    <row r="1260" spans="1:39" outlineLevel="2">
      <c r="A1260" s="11">
        <f>ROW()</f>
        <v>1260</v>
      </c>
      <c r="C1260" s="6" t="s">
        <v>4</v>
      </c>
      <c r="D1260" s="39"/>
      <c r="E1260" s="922"/>
      <c r="F1260" s="39"/>
      <c r="G1260" s="39"/>
      <c r="H1260" s="39"/>
      <c r="I1260" s="39"/>
      <c r="J1260" s="39"/>
      <c r="K1260" s="39"/>
      <c r="L1260" s="39"/>
      <c r="M1260" s="39"/>
      <c r="N1260" s="39"/>
      <c r="O1260" s="39"/>
      <c r="P1260" s="39"/>
      <c r="Q1260" s="39">
        <f>Q$281</f>
        <v>0</v>
      </c>
      <c r="R1260" s="39"/>
      <c r="S1260" s="39"/>
      <c r="T1260" s="39"/>
      <c r="U1260" s="39"/>
      <c r="V1260" s="39"/>
      <c r="W1260" s="39"/>
      <c r="X1260" s="39"/>
      <c r="Y1260" s="39"/>
      <c r="Z1260" s="39"/>
      <c r="AA1260" s="39"/>
      <c r="AB1260" s="39"/>
      <c r="AC1260" s="39"/>
      <c r="AD1260" s="39"/>
      <c r="AE1260" s="39"/>
      <c r="AF1260" s="39"/>
      <c r="AG1260" s="39"/>
      <c r="AH1260" s="39"/>
      <c r="AI1260" s="39"/>
      <c r="AJ1260" s="39"/>
      <c r="AK1260" s="39"/>
      <c r="AL1260" s="39"/>
      <c r="AM1260" s="39"/>
    </row>
    <row r="1261" spans="1:39" outlineLevel="2">
      <c r="A1261" s="11">
        <f>ROW()</f>
        <v>1261</v>
      </c>
      <c r="C1261" s="6" t="s">
        <v>5</v>
      </c>
      <c r="D1261" s="39"/>
      <c r="E1261" s="922"/>
      <c r="F1261" s="39"/>
      <c r="G1261" s="39"/>
      <c r="H1261" s="39"/>
      <c r="I1261" s="39"/>
      <c r="J1261" s="39"/>
      <c r="K1261" s="39"/>
      <c r="L1261" s="39"/>
      <c r="M1261" s="39"/>
      <c r="N1261" s="39"/>
      <c r="O1261" s="39"/>
      <c r="P1261" s="39"/>
      <c r="Q1261" s="39">
        <f>Q$282</f>
        <v>8.5035397804327228</v>
      </c>
      <c r="R1261" s="39"/>
      <c r="S1261" s="39"/>
      <c r="T1261" s="39"/>
      <c r="U1261" s="39"/>
      <c r="V1261" s="39"/>
      <c r="W1261" s="39"/>
      <c r="X1261" s="39"/>
      <c r="Y1261" s="39"/>
      <c r="Z1261" s="39"/>
      <c r="AA1261" s="39"/>
      <c r="AB1261" s="39"/>
      <c r="AC1261" s="39"/>
      <c r="AD1261" s="39"/>
      <c r="AE1261" s="39"/>
      <c r="AF1261" s="39"/>
      <c r="AG1261" s="39"/>
      <c r="AH1261" s="39"/>
      <c r="AI1261" s="39"/>
      <c r="AJ1261" s="39"/>
      <c r="AK1261" s="39"/>
      <c r="AL1261" s="39"/>
      <c r="AM1261" s="39"/>
    </row>
    <row r="1262" spans="1:39" outlineLevel="2">
      <c r="A1262" s="11">
        <f>ROW()</f>
        <v>1262</v>
      </c>
      <c r="C1262" s="6" t="s">
        <v>473</v>
      </c>
      <c r="D1262" s="39"/>
      <c r="E1262" s="922"/>
      <c r="F1262" s="39"/>
      <c r="G1262" s="39"/>
      <c r="H1262" s="39"/>
      <c r="I1262" s="39"/>
      <c r="J1262" s="39"/>
      <c r="K1262" s="39"/>
      <c r="L1262" s="39"/>
      <c r="M1262" s="39"/>
      <c r="N1262" s="39"/>
      <c r="O1262" s="39"/>
      <c r="P1262" s="39"/>
      <c r="Q1262" s="39">
        <f>Q$283</f>
        <v>0</v>
      </c>
      <c r="R1262" s="39"/>
      <c r="S1262" s="39"/>
      <c r="T1262" s="39"/>
      <c r="U1262" s="39"/>
      <c r="V1262" s="39"/>
      <c r="W1262" s="39"/>
      <c r="X1262" s="39"/>
      <c r="Y1262" s="39"/>
      <c r="Z1262" s="39"/>
      <c r="AA1262" s="39"/>
      <c r="AB1262" s="39"/>
      <c r="AC1262" s="39"/>
      <c r="AD1262" s="39"/>
      <c r="AE1262" s="39"/>
      <c r="AF1262" s="39"/>
      <c r="AG1262" s="39"/>
      <c r="AH1262" s="39"/>
      <c r="AI1262" s="39"/>
      <c r="AJ1262" s="39"/>
      <c r="AK1262" s="39"/>
      <c r="AL1262" s="39"/>
      <c r="AM1262" s="39"/>
    </row>
    <row r="1263" spans="1:39" outlineLevel="2">
      <c r="A1263" s="11">
        <f>ROW()</f>
        <v>1263</v>
      </c>
      <c r="C1263" s="6" t="s">
        <v>474</v>
      </c>
      <c r="D1263" s="39"/>
      <c r="E1263" s="922"/>
      <c r="F1263" s="39"/>
      <c r="G1263" s="39"/>
      <c r="H1263" s="39"/>
      <c r="I1263" s="39"/>
      <c r="J1263" s="39"/>
      <c r="K1263" s="39"/>
      <c r="L1263" s="39"/>
      <c r="M1263" s="39"/>
      <c r="N1263" s="39"/>
      <c r="O1263" s="39"/>
      <c r="P1263" s="39"/>
      <c r="Q1263" s="39">
        <f>Q$284</f>
        <v>0</v>
      </c>
      <c r="R1263" s="39"/>
      <c r="S1263" s="39"/>
      <c r="T1263" s="39"/>
      <c r="U1263" s="39"/>
      <c r="V1263" s="39"/>
      <c r="W1263" s="39"/>
      <c r="X1263" s="39"/>
      <c r="Y1263" s="39"/>
      <c r="Z1263" s="39"/>
      <c r="AA1263" s="39"/>
      <c r="AB1263" s="39"/>
      <c r="AC1263" s="39"/>
      <c r="AD1263" s="39"/>
      <c r="AE1263" s="39"/>
      <c r="AF1263" s="39"/>
      <c r="AG1263" s="39"/>
      <c r="AH1263" s="39"/>
      <c r="AI1263" s="39"/>
      <c r="AJ1263" s="39"/>
      <c r="AK1263" s="39"/>
      <c r="AL1263" s="39"/>
      <c r="AM1263" s="39"/>
    </row>
    <row r="1264" spans="1:39" outlineLevel="2">
      <c r="A1264" s="11">
        <f>ROW()</f>
        <v>1264</v>
      </c>
      <c r="C1264" s="6" t="s">
        <v>477</v>
      </c>
      <c r="D1264" s="39"/>
      <c r="E1264" s="922"/>
      <c r="F1264" s="39"/>
      <c r="G1264" s="39"/>
      <c r="H1264" s="39"/>
      <c r="I1264" s="39"/>
      <c r="J1264" s="39"/>
      <c r="K1264" s="39"/>
      <c r="L1264" s="39"/>
      <c r="M1264" s="39"/>
      <c r="N1264" s="39"/>
      <c r="O1264" s="39"/>
      <c r="P1264" s="39"/>
      <c r="Q1264" s="39">
        <f>Q$285</f>
        <v>0</v>
      </c>
      <c r="R1264" s="39"/>
      <c r="S1264" s="39"/>
      <c r="T1264" s="39"/>
      <c r="U1264" s="39"/>
      <c r="V1264" s="39"/>
      <c r="W1264" s="39"/>
      <c r="X1264" s="39"/>
      <c r="Y1264" s="39"/>
      <c r="Z1264" s="39"/>
      <c r="AA1264" s="39"/>
      <c r="AB1264" s="39"/>
      <c r="AC1264" s="39"/>
      <c r="AD1264" s="39"/>
      <c r="AE1264" s="39"/>
      <c r="AF1264" s="39"/>
      <c r="AG1264" s="39"/>
      <c r="AH1264" s="39"/>
      <c r="AI1264" s="39"/>
      <c r="AJ1264" s="39"/>
      <c r="AK1264" s="39"/>
      <c r="AL1264" s="39"/>
      <c r="AM1264" s="39"/>
    </row>
    <row r="1265" spans="1:39" outlineLevel="2">
      <c r="A1265" s="11">
        <f>ROW()</f>
        <v>1265</v>
      </c>
      <c r="C1265" s="6" t="s">
        <v>511</v>
      </c>
      <c r="D1265" s="39"/>
      <c r="E1265" s="922"/>
      <c r="F1265" s="39"/>
      <c r="G1265" s="39"/>
      <c r="H1265" s="39"/>
      <c r="I1265" s="39"/>
      <c r="J1265" s="39"/>
      <c r="K1265" s="39"/>
      <c r="L1265" s="39"/>
      <c r="M1265" s="39"/>
      <c r="N1265" s="39"/>
      <c r="O1265" s="39"/>
      <c r="P1265" s="39"/>
      <c r="Q1265" s="39">
        <f>Q$286</f>
        <v>0</v>
      </c>
      <c r="R1265" s="39"/>
      <c r="S1265" s="39"/>
      <c r="T1265" s="39"/>
      <c r="U1265" s="39"/>
      <c r="V1265" s="39"/>
      <c r="W1265" s="39"/>
      <c r="X1265" s="39"/>
      <c r="Y1265" s="39"/>
      <c r="Z1265" s="39"/>
      <c r="AA1265" s="39"/>
      <c r="AB1265" s="39"/>
      <c r="AC1265" s="39"/>
      <c r="AD1265" s="39"/>
      <c r="AE1265" s="39"/>
      <c r="AF1265" s="39"/>
      <c r="AG1265" s="39"/>
      <c r="AH1265" s="39"/>
      <c r="AI1265" s="39"/>
      <c r="AJ1265" s="39"/>
      <c r="AK1265" s="39"/>
      <c r="AL1265" s="39"/>
      <c r="AM1265" s="39"/>
    </row>
    <row r="1266" spans="1:39" outlineLevel="2">
      <c r="A1266" s="11">
        <f>ROW()</f>
        <v>1266</v>
      </c>
      <c r="C1266" s="6" t="s">
        <v>655</v>
      </c>
      <c r="D1266" s="39"/>
      <c r="E1266" s="922"/>
      <c r="F1266" s="39"/>
      <c r="G1266" s="39"/>
      <c r="H1266" s="39"/>
      <c r="I1266" s="39"/>
      <c r="J1266" s="39"/>
      <c r="K1266" s="39"/>
      <c r="L1266" s="39"/>
      <c r="M1266" s="39"/>
      <c r="N1266" s="39"/>
      <c r="O1266" s="39"/>
      <c r="P1266" s="39"/>
      <c r="Q1266" s="39"/>
      <c r="R1266" s="39"/>
      <c r="S1266" s="39"/>
      <c r="T1266" s="39"/>
      <c r="U1266" s="39"/>
      <c r="V1266" s="39"/>
      <c r="W1266" s="39"/>
      <c r="X1266" s="39"/>
      <c r="Y1266" s="39"/>
      <c r="Z1266" s="39"/>
      <c r="AA1266" s="39"/>
      <c r="AB1266" s="39"/>
      <c r="AC1266" s="39"/>
      <c r="AD1266" s="39"/>
      <c r="AE1266" s="39"/>
      <c r="AF1266" s="39"/>
      <c r="AG1266" s="39"/>
      <c r="AH1266" s="39"/>
      <c r="AI1266" s="39"/>
      <c r="AJ1266" s="39"/>
      <c r="AK1266" s="39"/>
      <c r="AL1266" s="39"/>
      <c r="AM1266" s="39"/>
    </row>
    <row r="1267" spans="1:39" outlineLevel="2">
      <c r="A1267" s="11">
        <f>ROW()</f>
        <v>1267</v>
      </c>
      <c r="C1267" s="6" t="s">
        <v>656</v>
      </c>
      <c r="D1267" s="39"/>
      <c r="E1267" s="922"/>
      <c r="F1267" s="39"/>
      <c r="G1267" s="39"/>
      <c r="H1267" s="39"/>
      <c r="I1267" s="39"/>
      <c r="J1267" s="39"/>
      <c r="K1267" s="39"/>
      <c r="L1267" s="39"/>
      <c r="M1267" s="39"/>
      <c r="N1267" s="39"/>
      <c r="O1267" s="39"/>
      <c r="P1267" s="39"/>
      <c r="Q1267" s="39"/>
      <c r="R1267" s="39"/>
      <c r="S1267" s="39"/>
      <c r="T1267" s="39"/>
      <c r="U1267" s="39"/>
      <c r="V1267" s="39"/>
      <c r="W1267" s="39"/>
      <c r="X1267" s="39"/>
      <c r="Y1267" s="39"/>
      <c r="Z1267" s="39"/>
      <c r="AA1267" s="39"/>
      <c r="AB1267" s="39"/>
      <c r="AC1267" s="39"/>
      <c r="AD1267" s="39"/>
      <c r="AE1267" s="39"/>
      <c r="AF1267" s="39"/>
      <c r="AG1267" s="39"/>
      <c r="AH1267" s="39"/>
      <c r="AI1267" s="39"/>
      <c r="AJ1267" s="39"/>
      <c r="AK1267" s="39"/>
      <c r="AL1267" s="39"/>
      <c r="AM1267" s="39"/>
    </row>
    <row r="1268" spans="1:39" outlineLevel="2">
      <c r="A1268" s="11">
        <f>ROW()</f>
        <v>1268</v>
      </c>
      <c r="C1268" s="6" t="s">
        <v>667</v>
      </c>
      <c r="D1268" s="39"/>
      <c r="E1268" s="922"/>
      <c r="F1268" s="39"/>
      <c r="G1268" s="39"/>
      <c r="H1268" s="39"/>
      <c r="I1268" s="39"/>
      <c r="J1268" s="39"/>
      <c r="K1268" s="39"/>
      <c r="L1268" s="39"/>
      <c r="M1268" s="39"/>
      <c r="N1268" s="39"/>
      <c r="O1268" s="39"/>
      <c r="P1268" s="39"/>
      <c r="Q1268" s="39"/>
      <c r="R1268" s="39"/>
      <c r="S1268" s="39"/>
      <c r="T1268" s="39"/>
      <c r="U1268" s="39"/>
      <c r="V1268" s="39"/>
      <c r="W1268" s="39"/>
      <c r="X1268" s="39"/>
      <c r="Y1268" s="39"/>
      <c r="Z1268" s="39"/>
      <c r="AA1268" s="39"/>
      <c r="AB1268" s="39"/>
      <c r="AC1268" s="39"/>
      <c r="AD1268" s="39"/>
      <c r="AE1268" s="39"/>
      <c r="AF1268" s="39"/>
      <c r="AG1268" s="39"/>
      <c r="AH1268" s="39"/>
      <c r="AI1268" s="39"/>
      <c r="AJ1268" s="39"/>
      <c r="AK1268" s="39"/>
      <c r="AL1268" s="39"/>
      <c r="AM1268" s="39"/>
    </row>
    <row r="1269" spans="1:39" outlineLevel="2">
      <c r="A1269" s="11">
        <f>ROW()</f>
        <v>1269</v>
      </c>
      <c r="C1269" s="6" t="s">
        <v>212</v>
      </c>
      <c r="D1269" s="39"/>
      <c r="E1269" s="922"/>
      <c r="F1269" s="39"/>
      <c r="G1269" s="39"/>
      <c r="H1269" s="39"/>
      <c r="I1269" s="39"/>
      <c r="J1269" s="39"/>
      <c r="K1269" s="39"/>
      <c r="L1269" s="39"/>
      <c r="M1269" s="39"/>
      <c r="N1269" s="39"/>
      <c r="O1269" s="39"/>
      <c r="P1269" s="39"/>
      <c r="Q1269" s="39">
        <f>Q$290</f>
        <v>2.1366915416060319</v>
      </c>
      <c r="R1269" s="39"/>
      <c r="S1269" s="39"/>
      <c r="T1269" s="39"/>
      <c r="U1269" s="39"/>
      <c r="V1269" s="39"/>
      <c r="W1269" s="39"/>
      <c r="X1269" s="39"/>
      <c r="Y1269" s="39"/>
      <c r="Z1269" s="39"/>
      <c r="AA1269" s="39"/>
      <c r="AB1269" s="39"/>
      <c r="AC1269" s="39"/>
      <c r="AD1269" s="39"/>
      <c r="AE1269" s="39"/>
      <c r="AF1269" s="39"/>
      <c r="AG1269" s="39"/>
      <c r="AH1269" s="39"/>
      <c r="AI1269" s="39"/>
      <c r="AJ1269" s="39"/>
      <c r="AK1269" s="39"/>
      <c r="AL1269" s="39"/>
      <c r="AM1269" s="39"/>
    </row>
    <row r="1270" spans="1:39" outlineLevel="2">
      <c r="A1270" s="11">
        <f>ROW()</f>
        <v>1270</v>
      </c>
      <c r="C1270" s="30" t="s">
        <v>362</v>
      </c>
      <c r="D1270" s="90"/>
      <c r="E1270" s="925"/>
      <c r="F1270" s="90"/>
      <c r="G1270" s="90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>
        <f>Q$291</f>
        <v>0</v>
      </c>
      <c r="R1270" s="90"/>
      <c r="S1270" s="90"/>
      <c r="T1270" s="90"/>
      <c r="U1270" s="90"/>
      <c r="V1270" s="90"/>
      <c r="W1270" s="90"/>
      <c r="X1270" s="90"/>
      <c r="Y1270" s="90"/>
      <c r="Z1270" s="90"/>
      <c r="AA1270" s="90"/>
      <c r="AB1270" s="90"/>
      <c r="AC1270" s="90"/>
      <c r="AD1270" s="90"/>
      <c r="AE1270" s="90"/>
      <c r="AF1270" s="90"/>
      <c r="AG1270" s="90"/>
      <c r="AH1270" s="90"/>
      <c r="AI1270" s="90"/>
      <c r="AJ1270" s="90"/>
      <c r="AK1270" s="90"/>
      <c r="AL1270" s="90"/>
      <c r="AM1270" s="90"/>
    </row>
    <row r="1271" spans="1:39" outlineLevel="2">
      <c r="A1271" s="11">
        <f>ROW()</f>
        <v>1271</v>
      </c>
      <c r="C1271" s="6" t="s">
        <v>1</v>
      </c>
      <c r="D1271" s="39"/>
      <c r="E1271" s="39"/>
      <c r="F1271" s="39"/>
      <c r="G1271" s="39"/>
      <c r="H1271" s="39"/>
      <c r="I1271" s="39"/>
      <c r="J1271" s="39"/>
      <c r="K1271" s="39"/>
      <c r="L1271" s="39"/>
      <c r="M1271" s="39"/>
      <c r="N1271" s="39"/>
      <c r="O1271" s="39"/>
      <c r="P1271" s="39"/>
      <c r="Q1271" s="9">
        <f t="shared" ref="Q1271" si="940">SUM(Q1258:Q1270)</f>
        <v>947.11601487174516</v>
      </c>
      <c r="R1271" s="39"/>
      <c r="S1271" s="39"/>
      <c r="T1271" s="39"/>
      <c r="U1271" s="39"/>
      <c r="V1271" s="39"/>
      <c r="W1271" s="39"/>
      <c r="X1271" s="39"/>
      <c r="Y1271" s="39"/>
      <c r="Z1271" s="39"/>
      <c r="AA1271" s="39"/>
      <c r="AB1271" s="39"/>
      <c r="AC1271" s="39"/>
      <c r="AD1271" s="39"/>
      <c r="AE1271" s="39"/>
      <c r="AF1271" s="39"/>
      <c r="AG1271" s="39"/>
      <c r="AH1271" s="39"/>
      <c r="AI1271" s="39"/>
      <c r="AJ1271" s="39"/>
      <c r="AK1271" s="39"/>
      <c r="AL1271" s="39"/>
      <c r="AM1271" s="39"/>
    </row>
    <row r="1272" spans="1:39" outlineLevel="2">
      <c r="A1272" s="11">
        <f>ROW()</f>
        <v>1272</v>
      </c>
      <c r="B1272" s="343" t="s">
        <v>657</v>
      </c>
      <c r="D1272" s="39"/>
      <c r="E1272" s="39"/>
      <c r="G1272" s="39"/>
      <c r="H1272" s="39"/>
      <c r="I1272" s="39"/>
      <c r="J1272" s="39"/>
      <c r="K1272" s="39"/>
      <c r="L1272" s="39"/>
      <c r="M1272" s="39"/>
      <c r="N1272" s="39"/>
      <c r="O1272" s="39"/>
      <c r="P1272" s="39"/>
      <c r="Q1272" s="39"/>
      <c r="R1272" s="39"/>
      <c r="S1272" s="39"/>
      <c r="T1272" s="39"/>
      <c r="U1272" s="39"/>
      <c r="V1272" s="39"/>
      <c r="W1272" s="39"/>
      <c r="X1272" s="39"/>
      <c r="Y1272" s="39"/>
      <c r="Z1272" s="39"/>
      <c r="AA1272" s="39"/>
      <c r="AB1272" s="39"/>
      <c r="AC1272" s="39"/>
      <c r="AD1272" s="39"/>
      <c r="AE1272" s="39"/>
      <c r="AF1272" s="39"/>
      <c r="AG1272" s="39"/>
      <c r="AH1272" s="39"/>
      <c r="AI1272" s="39"/>
      <c r="AJ1272" s="39"/>
      <c r="AK1272" s="39"/>
      <c r="AL1272" s="39"/>
    </row>
    <row r="1273" spans="1:39" outlineLevel="2">
      <c r="A1273" s="11">
        <f>ROW()</f>
        <v>1273</v>
      </c>
      <c r="C1273" s="6" t="s">
        <v>2</v>
      </c>
      <c r="D1273" s="39"/>
      <c r="E1273" s="922">
        <v>0</v>
      </c>
      <c r="F1273" s="31"/>
      <c r="G1273" s="39"/>
      <c r="H1273" s="39"/>
      <c r="I1273" s="39"/>
      <c r="J1273" s="39"/>
      <c r="K1273" s="39"/>
      <c r="L1273" s="39"/>
      <c r="M1273" s="39"/>
      <c r="N1273" s="39"/>
      <c r="O1273" s="39"/>
      <c r="P1273" s="39"/>
      <c r="Q1273" s="39"/>
      <c r="R1273" s="39"/>
      <c r="S1273" s="39"/>
      <c r="T1273" s="13">
        <f>-Inputs!T2226</f>
        <v>0</v>
      </c>
      <c r="U1273" s="13">
        <f>-Inputs!U2226</f>
        <v>0</v>
      </c>
      <c r="V1273" s="13">
        <f>-Inputs!V2226</f>
        <v>0</v>
      </c>
      <c r="W1273" s="13">
        <f>-Inputs!W2226</f>
        <v>0</v>
      </c>
      <c r="X1273" s="13">
        <f>-Inputs!X2226</f>
        <v>0</v>
      </c>
      <c r="Y1273" s="13">
        <f>-Inputs!Y2226</f>
        <v>0</v>
      </c>
      <c r="Z1273" s="13">
        <f>-Inputs!Z2226</f>
        <v>0</v>
      </c>
      <c r="AA1273" s="13">
        <f>-Inputs!AA2226</f>
        <v>0</v>
      </c>
      <c r="AB1273" s="13">
        <f>-Inputs!AB2226</f>
        <v>0</v>
      </c>
      <c r="AC1273" s="526">
        <f t="shared" ref="AC1273:AC1285" si="941">$E1273*$E$51</f>
        <v>0</v>
      </c>
      <c r="AD1273" s="13">
        <f>-Inputs!AD2226</f>
        <v>0</v>
      </c>
      <c r="AE1273" s="13">
        <f>-Inputs!AE2226</f>
        <v>0</v>
      </c>
      <c r="AF1273" s="13">
        <f>-Inputs!AF2226</f>
        <v>0</v>
      </c>
      <c r="AG1273" s="13">
        <f>-Inputs!AG2226</f>
        <v>0</v>
      </c>
      <c r="AH1273" s="13">
        <f>-Inputs!AH2226</f>
        <v>0</v>
      </c>
      <c r="AI1273" s="13">
        <f>-Inputs!AI2226</f>
        <v>0</v>
      </c>
      <c r="AJ1273" s="13">
        <f>-Inputs!AJ2226</f>
        <v>0</v>
      </c>
      <c r="AK1273" s="13">
        <f>-Inputs!AK2226</f>
        <v>0</v>
      </c>
      <c r="AL1273" s="13">
        <f>-Inputs!AL2226</f>
        <v>0</v>
      </c>
      <c r="AM1273" s="13">
        <f>-Inputs!AM2226</f>
        <v>0</v>
      </c>
    </row>
    <row r="1274" spans="1:39" outlineLevel="2">
      <c r="A1274" s="11">
        <f>ROW()</f>
        <v>1274</v>
      </c>
      <c r="C1274" s="6" t="s">
        <v>3</v>
      </c>
      <c r="D1274" s="39"/>
      <c r="E1274" s="922">
        <v>0</v>
      </c>
      <c r="F1274" s="31"/>
      <c r="G1274" s="39"/>
      <c r="H1274" s="39"/>
      <c r="I1274" s="39"/>
      <c r="J1274" s="39"/>
      <c r="K1274" s="39"/>
      <c r="L1274" s="39"/>
      <c r="M1274" s="39"/>
      <c r="N1274" s="39"/>
      <c r="O1274" s="39"/>
      <c r="P1274" s="39"/>
      <c r="Q1274" s="39"/>
      <c r="R1274" s="39"/>
      <c r="S1274" s="39"/>
      <c r="T1274" s="13">
        <f>-Inputs!T2227</f>
        <v>0</v>
      </c>
      <c r="U1274" s="13">
        <f>-Inputs!U2227</f>
        <v>0</v>
      </c>
      <c r="V1274" s="13">
        <f>-Inputs!V2227</f>
        <v>0</v>
      </c>
      <c r="W1274" s="13">
        <f>-Inputs!W2227</f>
        <v>0</v>
      </c>
      <c r="X1274" s="13">
        <f>-Inputs!X2227</f>
        <v>0</v>
      </c>
      <c r="Y1274" s="13">
        <f>-Inputs!Y2227</f>
        <v>0</v>
      </c>
      <c r="Z1274" s="13">
        <f>-Inputs!Z2227</f>
        <v>0</v>
      </c>
      <c r="AA1274" s="13">
        <f>-Inputs!AA2227</f>
        <v>0</v>
      </c>
      <c r="AB1274" s="13">
        <f>-Inputs!AB2227</f>
        <v>0</v>
      </c>
      <c r="AC1274" s="526">
        <f t="shared" si="941"/>
        <v>0</v>
      </c>
      <c r="AD1274" s="13">
        <f>-Inputs!AD2227</f>
        <v>0</v>
      </c>
      <c r="AE1274" s="13">
        <f>-Inputs!AE2227</f>
        <v>0</v>
      </c>
      <c r="AF1274" s="13">
        <f>-Inputs!AF2227</f>
        <v>0</v>
      </c>
      <c r="AG1274" s="13">
        <f>-Inputs!AG2227</f>
        <v>0</v>
      </c>
      <c r="AH1274" s="13">
        <f>-Inputs!AH2227</f>
        <v>0</v>
      </c>
      <c r="AI1274" s="13">
        <f>-Inputs!AI2227</f>
        <v>0</v>
      </c>
      <c r="AJ1274" s="13">
        <f>-Inputs!AJ2227</f>
        <v>0</v>
      </c>
      <c r="AK1274" s="13">
        <f>-Inputs!AK2227</f>
        <v>0</v>
      </c>
      <c r="AL1274" s="13">
        <f>-Inputs!AL2227</f>
        <v>0</v>
      </c>
      <c r="AM1274" s="13">
        <f>-Inputs!AM2227</f>
        <v>0</v>
      </c>
    </row>
    <row r="1275" spans="1:39" outlineLevel="2">
      <c r="A1275" s="11">
        <f>ROW()</f>
        <v>1275</v>
      </c>
      <c r="C1275" s="6" t="s">
        <v>4</v>
      </c>
      <c r="D1275" s="39"/>
      <c r="E1275" s="922">
        <v>0</v>
      </c>
      <c r="F1275" s="31"/>
      <c r="G1275" s="39"/>
      <c r="H1275" s="39"/>
      <c r="I1275" s="39"/>
      <c r="J1275" s="39"/>
      <c r="K1275" s="39"/>
      <c r="L1275" s="39"/>
      <c r="M1275" s="39"/>
      <c r="N1275" s="39"/>
      <c r="O1275" s="39"/>
      <c r="P1275" s="39"/>
      <c r="Q1275" s="39"/>
      <c r="R1275" s="39"/>
      <c r="S1275" s="39"/>
      <c r="T1275" s="13">
        <f>-Inputs!T2228</f>
        <v>0</v>
      </c>
      <c r="U1275" s="13">
        <f>-Inputs!U2228</f>
        <v>0</v>
      </c>
      <c r="V1275" s="13">
        <f>-Inputs!V2228</f>
        <v>0</v>
      </c>
      <c r="W1275" s="13">
        <f>-Inputs!W2228</f>
        <v>0</v>
      </c>
      <c r="X1275" s="13">
        <f>-Inputs!X2228</f>
        <v>0</v>
      </c>
      <c r="Y1275" s="13">
        <f>-Inputs!Y2228</f>
        <v>0</v>
      </c>
      <c r="Z1275" s="13">
        <f>-Inputs!Z2228</f>
        <v>0</v>
      </c>
      <c r="AA1275" s="13">
        <f>-Inputs!AA2228</f>
        <v>0</v>
      </c>
      <c r="AB1275" s="13">
        <f>-Inputs!AB2228</f>
        <v>0</v>
      </c>
      <c r="AC1275" s="526">
        <f t="shared" si="941"/>
        <v>0</v>
      </c>
      <c r="AD1275" s="13">
        <f>-Inputs!AD2228</f>
        <v>0</v>
      </c>
      <c r="AE1275" s="13">
        <f>-Inputs!AE2228</f>
        <v>0</v>
      </c>
      <c r="AF1275" s="13">
        <f>-Inputs!AF2228</f>
        <v>0</v>
      </c>
      <c r="AG1275" s="13">
        <f>-Inputs!AG2228</f>
        <v>0</v>
      </c>
      <c r="AH1275" s="13">
        <f>-Inputs!AH2228</f>
        <v>0</v>
      </c>
      <c r="AI1275" s="13">
        <f>-Inputs!AI2228</f>
        <v>0</v>
      </c>
      <c r="AJ1275" s="13">
        <f>-Inputs!AJ2228</f>
        <v>0</v>
      </c>
      <c r="AK1275" s="13">
        <f>-Inputs!AK2228</f>
        <v>0</v>
      </c>
      <c r="AL1275" s="13">
        <f>-Inputs!AL2228</f>
        <v>0</v>
      </c>
      <c r="AM1275" s="13">
        <f>-Inputs!AM2228</f>
        <v>0</v>
      </c>
    </row>
    <row r="1276" spans="1:39" outlineLevel="2">
      <c r="A1276" s="11">
        <f>ROW()</f>
        <v>1276</v>
      </c>
      <c r="C1276" s="6" t="s">
        <v>5</v>
      </c>
      <c r="D1276" s="39"/>
      <c r="E1276" s="922">
        <v>0</v>
      </c>
      <c r="F1276" s="31"/>
      <c r="G1276" s="39"/>
      <c r="H1276" s="39"/>
      <c r="I1276" s="39"/>
      <c r="J1276" s="39"/>
      <c r="K1276" s="39"/>
      <c r="L1276" s="39"/>
      <c r="M1276" s="39"/>
      <c r="N1276" s="39"/>
      <c r="O1276" s="39"/>
      <c r="P1276" s="39"/>
      <c r="Q1276" s="39"/>
      <c r="R1276" s="39"/>
      <c r="S1276" s="39"/>
      <c r="T1276" s="13">
        <f>-Inputs!T2229</f>
        <v>-0.22905575591774396</v>
      </c>
      <c r="U1276" s="13">
        <f>-Inputs!U2229</f>
        <v>-0.19544689992859945</v>
      </c>
      <c r="V1276" s="13">
        <f>-Inputs!V2229</f>
        <v>-8.5051343952314284E-2</v>
      </c>
      <c r="W1276" s="13">
        <f>-Inputs!W2229</f>
        <v>-0.14723842879570201</v>
      </c>
      <c r="X1276" s="13">
        <f>-Inputs!X2229</f>
        <v>-0.49501926725009304</v>
      </c>
      <c r="Y1276" s="13">
        <f>-Inputs!Y2229</f>
        <v>0</v>
      </c>
      <c r="Z1276" s="13">
        <f>-Inputs!Z2229</f>
        <v>0</v>
      </c>
      <c r="AA1276" s="13">
        <f>-Inputs!AA2229</f>
        <v>0</v>
      </c>
      <c r="AB1276" s="13">
        <f>-Inputs!AB2229</f>
        <v>0</v>
      </c>
      <c r="AC1276" s="526">
        <f t="shared" si="941"/>
        <v>0</v>
      </c>
      <c r="AD1276" s="13">
        <f>-Inputs!AD2229</f>
        <v>0</v>
      </c>
      <c r="AE1276" s="13">
        <f>-Inputs!AE2229</f>
        <v>0</v>
      </c>
      <c r="AF1276" s="13">
        <f>-Inputs!AF2229</f>
        <v>0</v>
      </c>
      <c r="AG1276" s="13">
        <f>-Inputs!AG2229</f>
        <v>0</v>
      </c>
      <c r="AH1276" s="13">
        <f>-Inputs!AH2229</f>
        <v>0</v>
      </c>
      <c r="AI1276" s="13">
        <f>-Inputs!AI2229</f>
        <v>0</v>
      </c>
      <c r="AJ1276" s="13">
        <f>-Inputs!AJ2229</f>
        <v>0</v>
      </c>
      <c r="AK1276" s="13">
        <f>-Inputs!AK2229</f>
        <v>0</v>
      </c>
      <c r="AL1276" s="13">
        <f>-Inputs!AL2229</f>
        <v>0</v>
      </c>
      <c r="AM1276" s="13">
        <f>-Inputs!AM2229</f>
        <v>0</v>
      </c>
    </row>
    <row r="1277" spans="1:39" outlineLevel="2">
      <c r="A1277" s="11">
        <f>ROW()</f>
        <v>1277</v>
      </c>
      <c r="C1277" s="6" t="s">
        <v>473</v>
      </c>
      <c r="D1277" s="39"/>
      <c r="E1277" s="922">
        <v>0</v>
      </c>
      <c r="F1277" s="31"/>
      <c r="G1277" s="39"/>
      <c r="H1277" s="39"/>
      <c r="I1277" s="39"/>
      <c r="J1277" s="39"/>
      <c r="K1277" s="39"/>
      <c r="L1277" s="39"/>
      <c r="M1277" s="39"/>
      <c r="N1277" s="39"/>
      <c r="O1277" s="39"/>
      <c r="P1277" s="39"/>
      <c r="Q1277" s="39"/>
      <c r="R1277" s="39"/>
      <c r="S1277" s="39"/>
      <c r="T1277" s="13">
        <f>-Inputs!T2230</f>
        <v>0</v>
      </c>
      <c r="U1277" s="13">
        <f>-Inputs!U2230</f>
        <v>0</v>
      </c>
      <c r="V1277" s="13">
        <f>-Inputs!V2230</f>
        <v>0</v>
      </c>
      <c r="W1277" s="13">
        <f>-Inputs!W2230</f>
        <v>0</v>
      </c>
      <c r="X1277" s="13">
        <f>-Inputs!X2230</f>
        <v>0</v>
      </c>
      <c r="Y1277" s="13">
        <f>-Inputs!Y2230</f>
        <v>0</v>
      </c>
      <c r="Z1277" s="13">
        <f>-Inputs!Z2230</f>
        <v>0</v>
      </c>
      <c r="AA1277" s="13">
        <f>-Inputs!AA2230</f>
        <v>0</v>
      </c>
      <c r="AB1277" s="13">
        <f>-Inputs!AB2230</f>
        <v>0</v>
      </c>
      <c r="AC1277" s="526">
        <f t="shared" si="941"/>
        <v>0</v>
      </c>
      <c r="AD1277" s="13">
        <f>-Inputs!AD2230</f>
        <v>0</v>
      </c>
      <c r="AE1277" s="13">
        <f>-Inputs!AE2230</f>
        <v>0</v>
      </c>
      <c r="AF1277" s="13">
        <f>-Inputs!AF2230</f>
        <v>0</v>
      </c>
      <c r="AG1277" s="13">
        <f>-Inputs!AG2230</f>
        <v>0</v>
      </c>
      <c r="AH1277" s="13">
        <f>-Inputs!AH2230</f>
        <v>0</v>
      </c>
      <c r="AI1277" s="13">
        <f>-Inputs!AI2230</f>
        <v>0</v>
      </c>
      <c r="AJ1277" s="13">
        <f>-Inputs!AJ2230</f>
        <v>0</v>
      </c>
      <c r="AK1277" s="13">
        <f>-Inputs!AK2230</f>
        <v>0</v>
      </c>
      <c r="AL1277" s="13">
        <f>-Inputs!AL2230</f>
        <v>0</v>
      </c>
      <c r="AM1277" s="13">
        <f>-Inputs!AM2230</f>
        <v>0</v>
      </c>
    </row>
    <row r="1278" spans="1:39" outlineLevel="2">
      <c r="A1278" s="11">
        <f>ROW()</f>
        <v>1278</v>
      </c>
      <c r="C1278" s="6" t="s">
        <v>474</v>
      </c>
      <c r="D1278" s="39"/>
      <c r="E1278" s="922">
        <v>0</v>
      </c>
      <c r="F1278" s="31"/>
      <c r="G1278" s="39"/>
      <c r="H1278" s="39"/>
      <c r="I1278" s="39"/>
      <c r="J1278" s="39"/>
      <c r="K1278" s="39"/>
      <c r="L1278" s="39"/>
      <c r="M1278" s="39"/>
      <c r="N1278" s="39"/>
      <c r="O1278" s="39"/>
      <c r="P1278" s="39"/>
      <c r="Q1278" s="39"/>
      <c r="R1278" s="39"/>
      <c r="S1278" s="39"/>
      <c r="T1278" s="13">
        <f>-Inputs!T2231</f>
        <v>0</v>
      </c>
      <c r="U1278" s="13">
        <f>-Inputs!U2231</f>
        <v>0</v>
      </c>
      <c r="V1278" s="13">
        <f>-Inputs!V2231</f>
        <v>0</v>
      </c>
      <c r="W1278" s="13">
        <f>-Inputs!W2231</f>
        <v>0</v>
      </c>
      <c r="X1278" s="13">
        <f>-Inputs!X2231</f>
        <v>0</v>
      </c>
      <c r="Y1278" s="13">
        <f>-Inputs!Y2231</f>
        <v>0</v>
      </c>
      <c r="Z1278" s="13">
        <f>-Inputs!Z2231</f>
        <v>0</v>
      </c>
      <c r="AA1278" s="13">
        <f>-Inputs!AA2231</f>
        <v>0</v>
      </c>
      <c r="AB1278" s="13">
        <f>-Inputs!AB2231</f>
        <v>0</v>
      </c>
      <c r="AC1278" s="526">
        <f t="shared" si="941"/>
        <v>0</v>
      </c>
      <c r="AD1278" s="13">
        <f>-Inputs!AD2231</f>
        <v>0</v>
      </c>
      <c r="AE1278" s="13">
        <f>-Inputs!AE2231</f>
        <v>0</v>
      </c>
      <c r="AF1278" s="13">
        <f>-Inputs!AF2231</f>
        <v>0</v>
      </c>
      <c r="AG1278" s="13">
        <f>-Inputs!AG2231</f>
        <v>0</v>
      </c>
      <c r="AH1278" s="13">
        <f>-Inputs!AH2231</f>
        <v>0</v>
      </c>
      <c r="AI1278" s="13">
        <f>-Inputs!AI2231</f>
        <v>0</v>
      </c>
      <c r="AJ1278" s="13">
        <f>-Inputs!AJ2231</f>
        <v>0</v>
      </c>
      <c r="AK1278" s="13">
        <f>-Inputs!AK2231</f>
        <v>0</v>
      </c>
      <c r="AL1278" s="13">
        <f>-Inputs!AL2231</f>
        <v>0</v>
      </c>
      <c r="AM1278" s="13">
        <f>-Inputs!AM2231</f>
        <v>0</v>
      </c>
    </row>
    <row r="1279" spans="1:39" outlineLevel="2">
      <c r="A1279" s="11">
        <f>ROW()</f>
        <v>1279</v>
      </c>
      <c r="C1279" s="6" t="s">
        <v>477</v>
      </c>
      <c r="D1279" s="39"/>
      <c r="E1279" s="922">
        <v>0</v>
      </c>
      <c r="F1279" s="31"/>
      <c r="G1279" s="39"/>
      <c r="H1279" s="39"/>
      <c r="I1279" s="39"/>
      <c r="J1279" s="39"/>
      <c r="K1279" s="39"/>
      <c r="L1279" s="39"/>
      <c r="M1279" s="39"/>
      <c r="N1279" s="39"/>
      <c r="O1279" s="39"/>
      <c r="P1279" s="39"/>
      <c r="Q1279" s="39"/>
      <c r="R1279" s="39"/>
      <c r="S1279" s="39"/>
      <c r="T1279" s="13">
        <f>-Inputs!T2232</f>
        <v>0</v>
      </c>
      <c r="U1279" s="13">
        <f>-Inputs!U2232</f>
        <v>0</v>
      </c>
      <c r="V1279" s="13">
        <f>-Inputs!V2232</f>
        <v>0</v>
      </c>
      <c r="W1279" s="13">
        <f>-Inputs!W2232</f>
        <v>0</v>
      </c>
      <c r="X1279" s="13">
        <f>-Inputs!X2232</f>
        <v>0</v>
      </c>
      <c r="Y1279" s="13">
        <f>-Inputs!Y2232</f>
        <v>0</v>
      </c>
      <c r="Z1279" s="13">
        <f>-Inputs!Z2232</f>
        <v>0</v>
      </c>
      <c r="AA1279" s="13">
        <f>-Inputs!AA2232</f>
        <v>0</v>
      </c>
      <c r="AB1279" s="13">
        <f>-Inputs!AB2232</f>
        <v>0</v>
      </c>
      <c r="AC1279" s="526">
        <f t="shared" si="941"/>
        <v>0</v>
      </c>
      <c r="AD1279" s="13">
        <f>-Inputs!AD2232</f>
        <v>0</v>
      </c>
      <c r="AE1279" s="13">
        <f>-Inputs!AE2232</f>
        <v>0</v>
      </c>
      <c r="AF1279" s="13">
        <f>-Inputs!AF2232</f>
        <v>0</v>
      </c>
      <c r="AG1279" s="13">
        <f>-Inputs!AG2232</f>
        <v>0</v>
      </c>
      <c r="AH1279" s="13">
        <f>-Inputs!AH2232</f>
        <v>0</v>
      </c>
      <c r="AI1279" s="13">
        <f>-Inputs!AI2232</f>
        <v>0</v>
      </c>
      <c r="AJ1279" s="13">
        <f>-Inputs!AJ2232</f>
        <v>0</v>
      </c>
      <c r="AK1279" s="13">
        <f>-Inputs!AK2232</f>
        <v>0</v>
      </c>
      <c r="AL1279" s="13">
        <f>-Inputs!AL2232</f>
        <v>0</v>
      </c>
      <c r="AM1279" s="13">
        <f>-Inputs!AM2232</f>
        <v>0</v>
      </c>
    </row>
    <row r="1280" spans="1:39" outlineLevel="2">
      <c r="A1280" s="11">
        <f>ROW()</f>
        <v>1280</v>
      </c>
      <c r="C1280" s="6" t="s">
        <v>511</v>
      </c>
      <c r="D1280" s="39"/>
      <c r="E1280" s="922">
        <v>0</v>
      </c>
      <c r="F1280" s="31"/>
      <c r="G1280" s="39"/>
      <c r="H1280" s="39"/>
      <c r="I1280" s="39"/>
      <c r="J1280" s="39"/>
      <c r="K1280" s="39"/>
      <c r="L1280" s="39"/>
      <c r="M1280" s="39"/>
      <c r="N1280" s="39"/>
      <c r="O1280" s="39"/>
      <c r="P1280" s="39"/>
      <c r="Q1280" s="39"/>
      <c r="R1280" s="39"/>
      <c r="S1280" s="39"/>
      <c r="T1280" s="13">
        <f>-Inputs!T2233</f>
        <v>0</v>
      </c>
      <c r="U1280" s="13">
        <f>-Inputs!U2233</f>
        <v>0</v>
      </c>
      <c r="V1280" s="13">
        <f>-Inputs!V2233</f>
        <v>0</v>
      </c>
      <c r="W1280" s="13">
        <f>-Inputs!W2233</f>
        <v>0</v>
      </c>
      <c r="X1280" s="13">
        <f>-Inputs!X2233</f>
        <v>0</v>
      </c>
      <c r="Y1280" s="13">
        <f>-Inputs!Y2233</f>
        <v>0</v>
      </c>
      <c r="Z1280" s="13">
        <f>-Inputs!Z2233</f>
        <v>0</v>
      </c>
      <c r="AA1280" s="13">
        <f>-Inputs!AA2233</f>
        <v>0</v>
      </c>
      <c r="AB1280" s="13">
        <f>-Inputs!AB2233</f>
        <v>0</v>
      </c>
      <c r="AC1280" s="526">
        <f t="shared" si="941"/>
        <v>0</v>
      </c>
      <c r="AD1280" s="13">
        <f>-Inputs!AD2233</f>
        <v>0</v>
      </c>
      <c r="AE1280" s="13">
        <f>-Inputs!AE2233</f>
        <v>0</v>
      </c>
      <c r="AF1280" s="13">
        <f>-Inputs!AF2233</f>
        <v>0</v>
      </c>
      <c r="AG1280" s="13">
        <f>-Inputs!AG2233</f>
        <v>0</v>
      </c>
      <c r="AH1280" s="13">
        <f>-Inputs!AH2233</f>
        <v>0</v>
      </c>
      <c r="AI1280" s="13">
        <f>-Inputs!AI2233</f>
        <v>0</v>
      </c>
      <c r="AJ1280" s="13">
        <f>-Inputs!AJ2233</f>
        <v>0</v>
      </c>
      <c r="AK1280" s="13">
        <f>-Inputs!AK2233</f>
        <v>0</v>
      </c>
      <c r="AL1280" s="13">
        <f>-Inputs!AL2233</f>
        <v>0</v>
      </c>
      <c r="AM1280" s="13">
        <f>-Inputs!AM2233</f>
        <v>0</v>
      </c>
    </row>
    <row r="1281" spans="1:39" outlineLevel="2">
      <c r="A1281" s="11">
        <f>ROW()</f>
        <v>1281</v>
      </c>
      <c r="C1281" s="6" t="s">
        <v>655</v>
      </c>
      <c r="D1281" s="39"/>
      <c r="E1281" s="922"/>
      <c r="F1281" s="31"/>
      <c r="G1281" s="39"/>
      <c r="H1281" s="39"/>
      <c r="I1281" s="39"/>
      <c r="J1281" s="39"/>
      <c r="K1281" s="39"/>
      <c r="L1281" s="39"/>
      <c r="M1281" s="39"/>
      <c r="N1281" s="39"/>
      <c r="O1281" s="39"/>
      <c r="P1281" s="39"/>
      <c r="Q1281" s="39"/>
      <c r="R1281" s="39"/>
      <c r="S1281" s="39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526"/>
      <c r="AD1281" s="13"/>
      <c r="AE1281" s="13"/>
      <c r="AF1281" s="13"/>
      <c r="AG1281" s="13"/>
      <c r="AH1281" s="13"/>
      <c r="AI1281" s="13"/>
      <c r="AJ1281" s="13"/>
      <c r="AK1281" s="13"/>
      <c r="AL1281" s="13"/>
      <c r="AM1281" s="13"/>
    </row>
    <row r="1282" spans="1:39" outlineLevel="2">
      <c r="A1282" s="11">
        <f>ROW()</f>
        <v>1282</v>
      </c>
      <c r="C1282" s="6" t="s">
        <v>656</v>
      </c>
      <c r="D1282" s="39"/>
      <c r="E1282" s="922"/>
      <c r="F1282" s="31"/>
      <c r="G1282" s="39"/>
      <c r="H1282" s="39"/>
      <c r="I1282" s="39"/>
      <c r="J1282" s="39"/>
      <c r="K1282" s="39"/>
      <c r="L1282" s="39"/>
      <c r="M1282" s="39"/>
      <c r="N1282" s="39"/>
      <c r="O1282" s="39"/>
      <c r="P1282" s="39"/>
      <c r="Q1282" s="39"/>
      <c r="R1282" s="39"/>
      <c r="S1282" s="39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526"/>
      <c r="AD1282" s="13"/>
      <c r="AE1282" s="13"/>
      <c r="AF1282" s="13"/>
      <c r="AG1282" s="13"/>
      <c r="AH1282" s="13"/>
      <c r="AI1282" s="13"/>
      <c r="AJ1282" s="13"/>
      <c r="AK1282" s="13"/>
      <c r="AL1282" s="13"/>
      <c r="AM1282" s="13"/>
    </row>
    <row r="1283" spans="1:39" outlineLevel="2">
      <c r="A1283" s="11">
        <f>ROW()</f>
        <v>1283</v>
      </c>
      <c r="C1283" s="6" t="s">
        <v>667</v>
      </c>
      <c r="D1283" s="39"/>
      <c r="E1283" s="922"/>
      <c r="F1283" s="31"/>
      <c r="G1283" s="39"/>
      <c r="H1283" s="39"/>
      <c r="I1283" s="39"/>
      <c r="J1283" s="39"/>
      <c r="K1283" s="39"/>
      <c r="L1283" s="39"/>
      <c r="M1283" s="39"/>
      <c r="N1283" s="39"/>
      <c r="O1283" s="39"/>
      <c r="P1283" s="39"/>
      <c r="Q1283" s="39"/>
      <c r="R1283" s="39"/>
      <c r="S1283" s="39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526"/>
      <c r="AD1283" s="13"/>
      <c r="AE1283" s="13"/>
      <c r="AF1283" s="13"/>
      <c r="AG1283" s="13"/>
      <c r="AH1283" s="13"/>
      <c r="AI1283" s="13"/>
      <c r="AJ1283" s="13"/>
      <c r="AK1283" s="13"/>
      <c r="AL1283" s="13"/>
      <c r="AM1283" s="13"/>
    </row>
    <row r="1284" spans="1:39" outlineLevel="2">
      <c r="A1284" s="11">
        <f>ROW()</f>
        <v>1284</v>
      </c>
      <c r="C1284" s="6" t="s">
        <v>212</v>
      </c>
      <c r="D1284" s="39"/>
      <c r="E1284" s="922">
        <v>0</v>
      </c>
      <c r="F1284" s="31"/>
      <c r="G1284" s="39"/>
      <c r="H1284" s="39"/>
      <c r="I1284" s="39"/>
      <c r="J1284" s="39"/>
      <c r="K1284" s="39"/>
      <c r="L1284" s="39"/>
      <c r="M1284" s="39"/>
      <c r="N1284" s="39"/>
      <c r="O1284" s="39"/>
      <c r="P1284" s="39"/>
      <c r="Q1284" s="39"/>
      <c r="R1284" s="39"/>
      <c r="S1284" s="39"/>
      <c r="T1284" s="13">
        <f>-Inputs!T2237</f>
        <v>0</v>
      </c>
      <c r="U1284" s="13">
        <f>-Inputs!U2237</f>
        <v>0</v>
      </c>
      <c r="V1284" s="13">
        <f>-Inputs!V2237</f>
        <v>0</v>
      </c>
      <c r="W1284" s="13">
        <f>-Inputs!W2237</f>
        <v>0</v>
      </c>
      <c r="X1284" s="13">
        <f>-Inputs!X2237</f>
        <v>0</v>
      </c>
      <c r="Y1284" s="13">
        <f>-Inputs!Y2237</f>
        <v>0</v>
      </c>
      <c r="Z1284" s="13">
        <f>-Inputs!Z2237</f>
        <v>0</v>
      </c>
      <c r="AA1284" s="13">
        <f>-Inputs!AA2237</f>
        <v>0</v>
      </c>
      <c r="AB1284" s="13">
        <f>-Inputs!AB2237</f>
        <v>0</v>
      </c>
      <c r="AC1284" s="526">
        <f t="shared" si="941"/>
        <v>0</v>
      </c>
      <c r="AD1284" s="13">
        <f>-Inputs!AD2237</f>
        <v>0</v>
      </c>
      <c r="AE1284" s="13">
        <f>-Inputs!AE2237</f>
        <v>0</v>
      </c>
      <c r="AF1284" s="13">
        <f>-Inputs!AF2237</f>
        <v>0</v>
      </c>
      <c r="AG1284" s="13">
        <f>-Inputs!AG2237</f>
        <v>0</v>
      </c>
      <c r="AH1284" s="13">
        <f>-Inputs!AH2237</f>
        <v>0</v>
      </c>
      <c r="AI1284" s="13">
        <f>-Inputs!AI2237</f>
        <v>0</v>
      </c>
      <c r="AJ1284" s="13">
        <f>-Inputs!AJ2237</f>
        <v>0</v>
      </c>
      <c r="AK1284" s="13">
        <f>-Inputs!AK2237</f>
        <v>0</v>
      </c>
      <c r="AL1284" s="13">
        <f>-Inputs!AL2237</f>
        <v>0</v>
      </c>
      <c r="AM1284" s="13">
        <f>-Inputs!AM2237</f>
        <v>0</v>
      </c>
    </row>
    <row r="1285" spans="1:39" outlineLevel="2">
      <c r="A1285" s="11">
        <f>ROW()</f>
        <v>1285</v>
      </c>
      <c r="C1285" s="30" t="s">
        <v>362</v>
      </c>
      <c r="D1285" s="90"/>
      <c r="E1285" s="925">
        <v>0</v>
      </c>
      <c r="F1285" s="90"/>
      <c r="G1285" s="90"/>
      <c r="H1285" s="90"/>
      <c r="I1285" s="39"/>
      <c r="J1285" s="39"/>
      <c r="K1285" s="39"/>
      <c r="L1285" s="39"/>
      <c r="M1285" s="39"/>
      <c r="N1285" s="39"/>
      <c r="O1285" s="39"/>
      <c r="P1285" s="39"/>
      <c r="Q1285" s="39"/>
      <c r="R1285" s="39"/>
      <c r="S1285" s="39"/>
      <c r="T1285" s="13">
        <f>-Inputs!T2238</f>
        <v>0</v>
      </c>
      <c r="U1285" s="13">
        <f>-Inputs!U2238</f>
        <v>0</v>
      </c>
      <c r="V1285" s="13">
        <f>-Inputs!V2238</f>
        <v>0</v>
      </c>
      <c r="W1285" s="13">
        <f>-Inputs!W2238</f>
        <v>0</v>
      </c>
      <c r="X1285" s="13">
        <f>-Inputs!X2238</f>
        <v>0</v>
      </c>
      <c r="Y1285" s="13">
        <f>-Inputs!Y2238</f>
        <v>0</v>
      </c>
      <c r="Z1285" s="13">
        <f>-Inputs!Z2238</f>
        <v>0</v>
      </c>
      <c r="AA1285" s="13">
        <f>-Inputs!AA2238</f>
        <v>0</v>
      </c>
      <c r="AB1285" s="13">
        <f>-Inputs!AB2238</f>
        <v>0</v>
      </c>
      <c r="AC1285" s="527">
        <f t="shared" si="941"/>
        <v>0</v>
      </c>
      <c r="AD1285" s="13">
        <f>-Inputs!AD2238</f>
        <v>0</v>
      </c>
      <c r="AE1285" s="13">
        <f>-Inputs!AE2238</f>
        <v>0</v>
      </c>
      <c r="AF1285" s="13">
        <f>-Inputs!AF2238</f>
        <v>0</v>
      </c>
      <c r="AG1285" s="13">
        <f>-Inputs!AG2238</f>
        <v>0</v>
      </c>
      <c r="AH1285" s="13">
        <f>-Inputs!AH2238</f>
        <v>0</v>
      </c>
      <c r="AI1285" s="13">
        <f>-Inputs!AI2238</f>
        <v>0</v>
      </c>
      <c r="AJ1285" s="13">
        <f>-Inputs!AJ2238</f>
        <v>0</v>
      </c>
      <c r="AK1285" s="13">
        <f>-Inputs!AK2238</f>
        <v>0</v>
      </c>
      <c r="AL1285" s="13">
        <f>-Inputs!AL2238</f>
        <v>0</v>
      </c>
      <c r="AM1285" s="13">
        <f>-Inputs!AM2238</f>
        <v>0</v>
      </c>
    </row>
    <row r="1286" spans="1:39" outlineLevel="2">
      <c r="A1286" s="11">
        <f>ROW()</f>
        <v>1286</v>
      </c>
      <c r="C1286" s="6" t="s">
        <v>1</v>
      </c>
      <c r="D1286" s="39"/>
      <c r="E1286" s="39">
        <v>0</v>
      </c>
      <c r="F1286" s="39"/>
      <c r="G1286" s="39"/>
      <c r="H1286" s="39"/>
      <c r="I1286" s="87"/>
      <c r="J1286" s="87"/>
      <c r="K1286" s="87"/>
      <c r="L1286" s="87"/>
      <c r="M1286" s="87"/>
      <c r="N1286" s="87"/>
      <c r="O1286" s="87"/>
      <c r="P1286" s="87"/>
      <c r="Q1286" s="87"/>
      <c r="R1286" s="87"/>
      <c r="S1286" s="87"/>
      <c r="T1286" s="87">
        <f t="shared" ref="T1286:AG1286" si="942">SUM(T1273:T1285)</f>
        <v>-0.22905575591774396</v>
      </c>
      <c r="U1286" s="87">
        <f t="shared" si="942"/>
        <v>-0.19544689992859945</v>
      </c>
      <c r="V1286" s="87">
        <f t="shared" si="942"/>
        <v>-8.5051343952314284E-2</v>
      </c>
      <c r="W1286" s="87">
        <f t="shared" si="942"/>
        <v>-0.14723842879570201</v>
      </c>
      <c r="X1286" s="87">
        <f t="shared" si="942"/>
        <v>-0.49501926725009304</v>
      </c>
      <c r="Y1286" s="87">
        <f t="shared" si="942"/>
        <v>0</v>
      </c>
      <c r="Z1286" s="87">
        <f t="shared" si="942"/>
        <v>0</v>
      </c>
      <c r="AA1286" s="87">
        <f t="shared" si="942"/>
        <v>0</v>
      </c>
      <c r="AB1286" s="87">
        <f t="shared" si="942"/>
        <v>0</v>
      </c>
      <c r="AC1286" s="87">
        <f t="shared" si="942"/>
        <v>0</v>
      </c>
      <c r="AD1286" s="414">
        <f t="shared" si="942"/>
        <v>0</v>
      </c>
      <c r="AE1286" s="87">
        <f t="shared" si="942"/>
        <v>0</v>
      </c>
      <c r="AF1286" s="87">
        <f t="shared" si="942"/>
        <v>0</v>
      </c>
      <c r="AG1286" s="87">
        <f t="shared" si="942"/>
        <v>0</v>
      </c>
      <c r="AH1286" s="87">
        <f t="shared" ref="AH1286:AM1286" si="943">SUM(AH1273:AH1285)</f>
        <v>0</v>
      </c>
      <c r="AI1286" s="87">
        <f t="shared" si="943"/>
        <v>0</v>
      </c>
      <c r="AJ1286" s="87">
        <f t="shared" si="943"/>
        <v>0</v>
      </c>
      <c r="AK1286" s="87">
        <f t="shared" si="943"/>
        <v>0</v>
      </c>
      <c r="AL1286" s="87">
        <f t="shared" si="943"/>
        <v>0</v>
      </c>
      <c r="AM1286" s="87">
        <f t="shared" si="943"/>
        <v>0</v>
      </c>
    </row>
    <row r="1287" spans="1:39" outlineLevel="2">
      <c r="A1287" s="11">
        <f>ROW()</f>
        <v>1287</v>
      </c>
      <c r="B1287" s="343" t="s">
        <v>6</v>
      </c>
      <c r="D1287" s="39"/>
      <c r="E1287" s="39"/>
      <c r="G1287" s="39"/>
      <c r="H1287" s="39"/>
      <c r="I1287" s="39"/>
      <c r="J1287" s="39"/>
      <c r="K1287" s="39"/>
      <c r="L1287" s="39"/>
      <c r="M1287" s="39"/>
      <c r="N1287" s="39"/>
      <c r="O1287" s="39"/>
      <c r="P1287" s="39"/>
    </row>
    <row r="1288" spans="1:39" outlineLevel="2">
      <c r="A1288" s="11">
        <f>ROW()</f>
        <v>1288</v>
      </c>
      <c r="C1288" s="6" t="s">
        <v>2</v>
      </c>
      <c r="D1288" s="39"/>
      <c r="E1288" s="922">
        <v>-8.967242429267305</v>
      </c>
      <c r="G1288" s="39"/>
      <c r="H1288" s="39"/>
      <c r="I1288" s="39"/>
      <c r="J1288" s="39"/>
      <c r="K1288" s="39"/>
      <c r="L1288" s="39"/>
      <c r="M1288" s="39"/>
      <c r="N1288" s="39"/>
      <c r="O1288" s="39"/>
      <c r="P1288" s="39"/>
      <c r="Q1288" s="13"/>
      <c r="R1288" s="13">
        <f>-Inputs!R1411</f>
        <v>-6.6942269574935711</v>
      </c>
      <c r="S1288" s="13">
        <f>-Inputs!S1411</f>
        <v>-6.6942269574935711</v>
      </c>
      <c r="T1288" s="13">
        <f>-Inputs!T1411</f>
        <v>-10.759351844417186</v>
      </c>
      <c r="U1288" s="13">
        <f>-Inputs!U1411</f>
        <v>-10.759351844417186</v>
      </c>
      <c r="V1288" s="13">
        <f>-Inputs!V1411</f>
        <v>-10.759351844417186</v>
      </c>
      <c r="W1288" s="13">
        <f>-Inputs!W1411</f>
        <v>-10.759351844417187</v>
      </c>
      <c r="X1288" s="13">
        <f>-Inputs!X1411</f>
        <v>-10.759351844417187</v>
      </c>
      <c r="Y1288" s="13">
        <f>-Inputs!Y1411</f>
        <v>-10.759351844417182</v>
      </c>
      <c r="Z1288" s="13">
        <f>-Inputs!Z1411</f>
        <v>-10.759351844417182</v>
      </c>
      <c r="AA1288" s="13">
        <f>-Inputs!AA1411</f>
        <v>-10.759351844417182</v>
      </c>
      <c r="AB1288" s="13">
        <f>-Inputs!AB1411</f>
        <v>-10.75935184441718</v>
      </c>
      <c r="AC1288" s="526">
        <f t="shared" ref="AC1288:AC1300" si="944">$E1288*$E$51</f>
        <v>-10.757604084680398</v>
      </c>
      <c r="AD1288" s="13">
        <f>-Inputs!AD1411</f>
        <v>-14.855738974082454</v>
      </c>
      <c r="AE1288" s="9">
        <f>-Inputs!AE1411</f>
        <v>-14.855738974082454</v>
      </c>
      <c r="AF1288" s="9">
        <f>-Inputs!AF1411</f>
        <v>-14.855738974082456</v>
      </c>
      <c r="AG1288" s="9">
        <f>-Inputs!AG1411</f>
        <v>-14.855738974082456</v>
      </c>
      <c r="AH1288" s="9">
        <f>-Inputs!AH1411</f>
        <v>-14.855738974082456</v>
      </c>
      <c r="AI1288" s="9">
        <f t="shared" ref="AI1288:AM1288" si="945">-IF(AI1228=0,0,IF(AI1243&lt;0,AI1243,IF(AI1228=0,AI1243,MIN((AI1243/AI1228)*(AI1243&gt;0),AI1243,-AH1288))))</f>
        <v>-14.855738974082456</v>
      </c>
      <c r="AJ1288" s="9">
        <f t="shared" si="945"/>
        <v>-14.855738974082456</v>
      </c>
      <c r="AK1288" s="9">
        <f t="shared" si="945"/>
        <v>-14.855738974082456</v>
      </c>
      <c r="AL1288" s="9">
        <f t="shared" si="945"/>
        <v>-14.855738974082456</v>
      </c>
      <c r="AM1288" s="9">
        <f t="shared" si="945"/>
        <v>-14.855738974082456</v>
      </c>
    </row>
    <row r="1289" spans="1:39" outlineLevel="2">
      <c r="A1289" s="11">
        <f>ROW()</f>
        <v>1289</v>
      </c>
      <c r="C1289" s="6" t="s">
        <v>3</v>
      </c>
      <c r="D1289" s="39"/>
      <c r="E1289" s="922">
        <v>-4.5245990513310224</v>
      </c>
      <c r="G1289" s="39"/>
      <c r="H1289" s="39"/>
      <c r="I1289" s="39"/>
      <c r="J1289" s="39"/>
      <c r="K1289" s="39"/>
      <c r="L1289" s="39"/>
      <c r="M1289" s="39"/>
      <c r="N1289" s="39"/>
      <c r="O1289" s="39"/>
      <c r="P1289" s="39"/>
      <c r="Q1289" s="13"/>
      <c r="R1289" s="13">
        <f>-Inputs!R1412</f>
        <v>-2.3040258501986246</v>
      </c>
      <c r="S1289" s="13">
        <f>-Inputs!S1412</f>
        <v>-2.3040258501986246</v>
      </c>
      <c r="T1289" s="13">
        <f>-Inputs!T1412</f>
        <v>-6.672976875498339</v>
      </c>
      <c r="U1289" s="13">
        <f>-Inputs!U1412</f>
        <v>-6.672976875498339</v>
      </c>
      <c r="V1289" s="13">
        <f>-Inputs!V1412</f>
        <v>-6.672976875498339</v>
      </c>
      <c r="W1289" s="13">
        <f>-Inputs!W1412</f>
        <v>-6.6729768754983381</v>
      </c>
      <c r="X1289" s="13">
        <f>-Inputs!X1412</f>
        <v>-6.6729768754983381</v>
      </c>
      <c r="Y1289" s="13">
        <f>-Inputs!Y1412</f>
        <v>-6.672976875498339</v>
      </c>
      <c r="Z1289" s="13">
        <f>-Inputs!Z1412</f>
        <v>-6.672976875498339</v>
      </c>
      <c r="AA1289" s="13">
        <f>-Inputs!AA1412</f>
        <v>-6.672976875498339</v>
      </c>
      <c r="AB1289" s="13">
        <f>-Inputs!AB1412</f>
        <v>-6.672976875498339</v>
      </c>
      <c r="AC1289" s="526">
        <f t="shared" si="944"/>
        <v>-5.4279613404091611</v>
      </c>
      <c r="AD1289" s="13">
        <f>-Inputs!AD1412</f>
        <v>-5.4279613404091611</v>
      </c>
      <c r="AE1289" s="9">
        <f>-Inputs!AE1412</f>
        <v>-5.4279613404091611</v>
      </c>
      <c r="AF1289" s="9">
        <f>-Inputs!AF1412</f>
        <v>-5.4279613404091611</v>
      </c>
      <c r="AG1289" s="9">
        <f>-Inputs!AG1412</f>
        <v>-5.4279613404091611</v>
      </c>
      <c r="AH1289" s="9">
        <f>-Inputs!AH1412</f>
        <v>-5.4279613404091611</v>
      </c>
      <c r="AI1289" s="9">
        <f t="shared" ref="AI1289:AM1289" si="946">-IF(AI1229=0,0,IF(AI1244&lt;0,AI1244,IF(AI1229=0,AI1244,MIN((AI1244/AI1229)*(AI1244&gt;0),AI1244,-AH1289))))</f>
        <v>-5.4279613404091611</v>
      </c>
      <c r="AJ1289" s="9">
        <f t="shared" si="946"/>
        <v>-5.4279613404091611</v>
      </c>
      <c r="AK1289" s="9">
        <f t="shared" si="946"/>
        <v>-5.4279613404091611</v>
      </c>
      <c r="AL1289" s="9">
        <f t="shared" si="946"/>
        <v>-5.4279613404091611</v>
      </c>
      <c r="AM1289" s="9">
        <f t="shared" si="946"/>
        <v>-5.4279613404091611</v>
      </c>
    </row>
    <row r="1290" spans="1:39" outlineLevel="2">
      <c r="A1290" s="11">
        <f>ROW()</f>
        <v>1290</v>
      </c>
      <c r="C1290" s="6" t="s">
        <v>4</v>
      </c>
      <c r="D1290" s="39"/>
      <c r="E1290" s="922">
        <v>0</v>
      </c>
      <c r="G1290" s="39"/>
      <c r="H1290" s="39"/>
      <c r="I1290" s="39"/>
      <c r="J1290" s="39"/>
      <c r="K1290" s="39"/>
      <c r="L1290" s="39"/>
      <c r="M1290" s="39"/>
      <c r="N1290" s="39"/>
      <c r="O1290" s="39"/>
      <c r="P1290" s="39"/>
      <c r="Q1290" s="13"/>
      <c r="R1290" s="13">
        <f>-Inputs!R1413</f>
        <v>0</v>
      </c>
      <c r="S1290" s="13">
        <f>-Inputs!S1413</f>
        <v>0</v>
      </c>
      <c r="T1290" s="13">
        <f>-Inputs!T1413</f>
        <v>0</v>
      </c>
      <c r="U1290" s="13">
        <f>-Inputs!U1413</f>
        <v>0</v>
      </c>
      <c r="V1290" s="13">
        <f>-Inputs!V1413</f>
        <v>0</v>
      </c>
      <c r="W1290" s="13">
        <f>-Inputs!W1413</f>
        <v>0</v>
      </c>
      <c r="X1290" s="13">
        <f>-Inputs!X1413</f>
        <v>0</v>
      </c>
      <c r="Y1290" s="13">
        <f>-Inputs!Y1413</f>
        <v>0</v>
      </c>
      <c r="Z1290" s="13">
        <f>-Inputs!Z1413</f>
        <v>0</v>
      </c>
      <c r="AA1290" s="13">
        <f>-Inputs!AA1413</f>
        <v>0</v>
      </c>
      <c r="AB1290" s="13">
        <f>-Inputs!AB1413</f>
        <v>0</v>
      </c>
      <c r="AC1290" s="526">
        <f t="shared" si="944"/>
        <v>0</v>
      </c>
      <c r="AD1290" s="13">
        <f>-Inputs!AD1413</f>
        <v>0</v>
      </c>
      <c r="AE1290" s="9">
        <f>-Inputs!AE1413</f>
        <v>0</v>
      </c>
      <c r="AF1290" s="9">
        <f>-Inputs!AF1413</f>
        <v>0</v>
      </c>
      <c r="AG1290" s="9">
        <f>-Inputs!AG1413</f>
        <v>0</v>
      </c>
      <c r="AH1290" s="9">
        <f>-Inputs!AH1413</f>
        <v>0</v>
      </c>
      <c r="AI1290" s="9">
        <f t="shared" ref="AI1290:AM1290" si="947">-IF(AI1230=0,0,IF(AI1245&lt;0,AI1245,IF(AI1230=0,AI1245,MIN((AI1245/AI1230)*(AI1245&gt;0),AI1245,-AH1290))))</f>
        <v>0</v>
      </c>
      <c r="AJ1290" s="9">
        <f t="shared" si="947"/>
        <v>0</v>
      </c>
      <c r="AK1290" s="9">
        <f t="shared" si="947"/>
        <v>0</v>
      </c>
      <c r="AL1290" s="9">
        <f t="shared" si="947"/>
        <v>0</v>
      </c>
      <c r="AM1290" s="9">
        <f t="shared" si="947"/>
        <v>0</v>
      </c>
    </row>
    <row r="1291" spans="1:39" outlineLevel="2">
      <c r="A1291" s="11">
        <f>ROW()</f>
        <v>1291</v>
      </c>
      <c r="C1291" s="6" t="s">
        <v>5</v>
      </c>
      <c r="D1291" s="39"/>
      <c r="E1291" s="922">
        <v>-6.1946479711958949E-2</v>
      </c>
      <c r="G1291" s="39"/>
      <c r="H1291" s="39"/>
      <c r="I1291" s="39"/>
      <c r="J1291" s="39"/>
      <c r="K1291" s="39"/>
      <c r="L1291" s="39"/>
      <c r="M1291" s="39"/>
      <c r="N1291" s="39"/>
      <c r="O1291" s="39"/>
      <c r="P1291" s="39"/>
      <c r="Q1291" s="13"/>
      <c r="R1291" s="13">
        <f>-Inputs!R1414</f>
        <v>-0.3122679820929985</v>
      </c>
      <c r="S1291" s="13">
        <f>-Inputs!S1414</f>
        <v>-0.3122679820929985</v>
      </c>
      <c r="T1291" s="13">
        <f>-Inputs!T1414</f>
        <v>-0.28139299343738305</v>
      </c>
      <c r="U1291" s="13">
        <f>-Inputs!U1414</f>
        <v>-0.28139299343738311</v>
      </c>
      <c r="V1291" s="13">
        <f>-Inputs!V1414</f>
        <v>-0.28139299343738311</v>
      </c>
      <c r="W1291" s="13">
        <f>-Inputs!W1414</f>
        <v>-0.28139299343738311</v>
      </c>
      <c r="X1291" s="13">
        <f>-Inputs!X1414</f>
        <v>-0.28139299343738311</v>
      </c>
      <c r="Y1291" s="13">
        <f>-Inputs!Y1414</f>
        <v>-0.2313142240528416</v>
      </c>
      <c r="Z1291" s="13">
        <f>-Inputs!Z1414</f>
        <v>-0.23131422405284166</v>
      </c>
      <c r="AA1291" s="13">
        <f>-Inputs!AA1414</f>
        <v>-0.2313142240528416</v>
      </c>
      <c r="AB1291" s="13">
        <f>-Inputs!AB1414</f>
        <v>-0.2313142240528416</v>
      </c>
      <c r="AC1291" s="526">
        <f t="shared" si="944"/>
        <v>-7.4314451564949036E-2</v>
      </c>
      <c r="AD1291" s="13">
        <f>-Inputs!AD1414</f>
        <v>-1.3376601281690832</v>
      </c>
      <c r="AE1291" s="9">
        <f>-Inputs!AE1414</f>
        <v>0</v>
      </c>
      <c r="AF1291" s="9">
        <f>-Inputs!AF1414</f>
        <v>0</v>
      </c>
      <c r="AG1291" s="9">
        <f>-Inputs!AG1414</f>
        <v>0</v>
      </c>
      <c r="AH1291" s="9">
        <f>-Inputs!AH1414</f>
        <v>0</v>
      </c>
      <c r="AI1291" s="9">
        <f t="shared" ref="AI1291:AM1291" si="948">-IF(AI1231=0,0,IF(AI1246&lt;0,AI1246,IF(AI1231=0,AI1246,MIN((AI1246/AI1231)*(AI1246&gt;0),AI1246,-AH1291))))</f>
        <v>0</v>
      </c>
      <c r="AJ1291" s="9">
        <f t="shared" si="948"/>
        <v>0</v>
      </c>
      <c r="AK1291" s="9">
        <f t="shared" si="948"/>
        <v>0</v>
      </c>
      <c r="AL1291" s="9">
        <f t="shared" si="948"/>
        <v>0</v>
      </c>
      <c r="AM1291" s="9">
        <f t="shared" si="948"/>
        <v>0</v>
      </c>
    </row>
    <row r="1292" spans="1:39" outlineLevel="2">
      <c r="A1292" s="11">
        <f>ROW()</f>
        <v>1292</v>
      </c>
      <c r="C1292" s="6" t="s">
        <v>473</v>
      </c>
      <c r="D1292" s="39"/>
      <c r="E1292" s="922">
        <v>-0.11894909242262913</v>
      </c>
      <c r="G1292" s="39"/>
      <c r="H1292" s="39"/>
      <c r="I1292" s="39"/>
      <c r="J1292" s="39"/>
      <c r="K1292" s="39"/>
      <c r="L1292" s="39"/>
      <c r="M1292" s="39"/>
      <c r="N1292" s="39"/>
      <c r="O1292" s="39"/>
      <c r="P1292" s="39"/>
      <c r="Q1292" s="13"/>
      <c r="R1292" s="13">
        <f>-Inputs!R1415</f>
        <v>0</v>
      </c>
      <c r="S1292" s="13">
        <f>-Inputs!S1415</f>
        <v>0</v>
      </c>
      <c r="T1292" s="13">
        <f>-Inputs!T1415</f>
        <v>0</v>
      </c>
      <c r="U1292" s="13">
        <f>-Inputs!U1415</f>
        <v>0</v>
      </c>
      <c r="V1292" s="13">
        <f>-Inputs!V1415</f>
        <v>0</v>
      </c>
      <c r="W1292" s="13">
        <f>-Inputs!W1415</f>
        <v>0</v>
      </c>
      <c r="X1292" s="13">
        <f>-Inputs!X1415</f>
        <v>0</v>
      </c>
      <c r="Y1292" s="13">
        <f>-Inputs!Y1415</f>
        <v>0</v>
      </c>
      <c r="Z1292" s="13">
        <f>-Inputs!Z1415</f>
        <v>0</v>
      </c>
      <c r="AA1292" s="13">
        <f>-Inputs!AA1415</f>
        <v>0</v>
      </c>
      <c r="AB1292" s="13">
        <f>-Inputs!AB1415</f>
        <v>0</v>
      </c>
      <c r="AC1292" s="526">
        <f t="shared" si="944"/>
        <v>-0.14269796457585629</v>
      </c>
      <c r="AD1292" s="13">
        <f>-Inputs!AD1415</f>
        <v>-2.5685633623654138</v>
      </c>
      <c r="AE1292" s="9">
        <f>-Inputs!AE1415</f>
        <v>0</v>
      </c>
      <c r="AF1292" s="9">
        <f>-Inputs!AF1415</f>
        <v>0</v>
      </c>
      <c r="AG1292" s="9">
        <f>-Inputs!AG1415</f>
        <v>0</v>
      </c>
      <c r="AH1292" s="9">
        <f>-Inputs!AH1415</f>
        <v>0</v>
      </c>
      <c r="AI1292" s="9">
        <f t="shared" ref="AI1292:AM1292" si="949">-IF(AI1232=0,0,IF(AI1247&lt;0,AI1247,IF(AI1232=0,AI1247,MIN((AI1247/AI1232)*(AI1247&gt;0),AI1247,-AH1292))))</f>
        <v>0</v>
      </c>
      <c r="AJ1292" s="9">
        <f t="shared" si="949"/>
        <v>0</v>
      </c>
      <c r="AK1292" s="9">
        <f t="shared" si="949"/>
        <v>0</v>
      </c>
      <c r="AL1292" s="9">
        <f t="shared" si="949"/>
        <v>0</v>
      </c>
      <c r="AM1292" s="9">
        <f t="shared" si="949"/>
        <v>0</v>
      </c>
    </row>
    <row r="1293" spans="1:39" outlineLevel="2">
      <c r="A1293" s="11">
        <f>ROW()</f>
        <v>1293</v>
      </c>
      <c r="C1293" s="6" t="s">
        <v>474</v>
      </c>
      <c r="D1293" s="39"/>
      <c r="E1293" s="922">
        <v>-1.4568843716911181E-3</v>
      </c>
      <c r="G1293" s="39"/>
      <c r="H1293" s="39"/>
      <c r="I1293" s="39"/>
      <c r="J1293" s="39"/>
      <c r="K1293" s="39"/>
      <c r="L1293" s="39"/>
      <c r="M1293" s="39"/>
      <c r="N1293" s="39"/>
      <c r="O1293" s="39"/>
      <c r="P1293" s="39"/>
      <c r="Q1293" s="13"/>
      <c r="R1293" s="13">
        <f>-Inputs!R1416</f>
        <v>0</v>
      </c>
      <c r="S1293" s="13">
        <f>-Inputs!S1416</f>
        <v>0</v>
      </c>
      <c r="T1293" s="13">
        <f>-Inputs!T1416</f>
        <v>0</v>
      </c>
      <c r="U1293" s="13">
        <f>-Inputs!U1416</f>
        <v>0</v>
      </c>
      <c r="V1293" s="13">
        <f>-Inputs!V1416</f>
        <v>0</v>
      </c>
      <c r="W1293" s="13">
        <f>-Inputs!W1416</f>
        <v>0</v>
      </c>
      <c r="X1293" s="13">
        <f>-Inputs!X1416</f>
        <v>0</v>
      </c>
      <c r="Y1293" s="13">
        <f>-Inputs!Y1416</f>
        <v>0</v>
      </c>
      <c r="Z1293" s="13">
        <f>-Inputs!Z1416</f>
        <v>0</v>
      </c>
      <c r="AA1293" s="13">
        <f>-Inputs!AA1416</f>
        <v>0</v>
      </c>
      <c r="AB1293" s="13">
        <f>-Inputs!AB1416</f>
        <v>0</v>
      </c>
      <c r="AC1293" s="526">
        <f t="shared" si="944"/>
        <v>-1.7477597367791899E-3</v>
      </c>
      <c r="AD1293" s="13">
        <f>-Inputs!AD1416</f>
        <v>-8.0681663849288977E-3</v>
      </c>
      <c r="AE1293" s="9">
        <f>-Inputs!AE1416</f>
        <v>-8.0681663849288942E-3</v>
      </c>
      <c r="AF1293" s="9">
        <f>-Inputs!AF1416</f>
        <v>-8.0681663849288942E-3</v>
      </c>
      <c r="AG1293" s="9">
        <f>-Inputs!AG1416</f>
        <v>0</v>
      </c>
      <c r="AH1293" s="9">
        <f>-Inputs!AH1416</f>
        <v>0</v>
      </c>
      <c r="AI1293" s="9">
        <f t="shared" ref="AI1293:AM1293" si="950">-IF(AI1233=0,0,IF(AI1248&lt;0,AI1248,IF(AI1233=0,AI1248,MIN((AI1248/AI1233)*(AI1248&gt;0),AI1248,-AH1293))))</f>
        <v>0</v>
      </c>
      <c r="AJ1293" s="9">
        <f t="shared" si="950"/>
        <v>0</v>
      </c>
      <c r="AK1293" s="9">
        <f t="shared" si="950"/>
        <v>0</v>
      </c>
      <c r="AL1293" s="9">
        <f t="shared" si="950"/>
        <v>0</v>
      </c>
      <c r="AM1293" s="9">
        <f t="shared" si="950"/>
        <v>0</v>
      </c>
    </row>
    <row r="1294" spans="1:39" outlineLevel="2">
      <c r="A1294" s="11">
        <f>ROW()</f>
        <v>1294</v>
      </c>
      <c r="C1294" s="6" t="s">
        <v>477</v>
      </c>
      <c r="D1294" s="39"/>
      <c r="E1294" s="922">
        <v>-1.0497322471789172</v>
      </c>
      <c r="G1294" s="39"/>
      <c r="H1294" s="39"/>
      <c r="I1294" s="39"/>
      <c r="J1294" s="39"/>
      <c r="K1294" s="39"/>
      <c r="L1294" s="39"/>
      <c r="M1294" s="39"/>
      <c r="N1294" s="39"/>
      <c r="O1294" s="39"/>
      <c r="P1294" s="39"/>
      <c r="Q1294" s="13"/>
      <c r="R1294" s="13">
        <f>-Inputs!R1417</f>
        <v>0</v>
      </c>
      <c r="S1294" s="13">
        <f>-Inputs!S1417</f>
        <v>0</v>
      </c>
      <c r="T1294" s="13">
        <f>-Inputs!T1417</f>
        <v>0</v>
      </c>
      <c r="U1294" s="13">
        <f>-Inputs!U1417</f>
        <v>0</v>
      </c>
      <c r="V1294" s="13">
        <f>-Inputs!V1417</f>
        <v>0</v>
      </c>
      <c r="W1294" s="13">
        <f>-Inputs!W1417</f>
        <v>0</v>
      </c>
      <c r="X1294" s="13">
        <f>-Inputs!X1417</f>
        <v>0</v>
      </c>
      <c r="Y1294" s="13">
        <f>-Inputs!Y1417</f>
        <v>0</v>
      </c>
      <c r="Z1294" s="13">
        <f>-Inputs!Z1417</f>
        <v>0</v>
      </c>
      <c r="AA1294" s="13">
        <f>-Inputs!AA1417</f>
        <v>0</v>
      </c>
      <c r="AB1294" s="13">
        <f>-Inputs!AB1417</f>
        <v>0</v>
      </c>
      <c r="AC1294" s="526">
        <f t="shared" si="944"/>
        <v>-1.2593173430012141</v>
      </c>
      <c r="AD1294" s="13">
        <f>-Inputs!AD1417</f>
        <v>-22.667712174021862</v>
      </c>
      <c r="AE1294" s="9">
        <f>-Inputs!AE1417</f>
        <v>0</v>
      </c>
      <c r="AF1294" s="9">
        <f>-Inputs!AF1417</f>
        <v>0</v>
      </c>
      <c r="AG1294" s="9">
        <f>-Inputs!AG1417</f>
        <v>0</v>
      </c>
      <c r="AH1294" s="9">
        <f>-Inputs!AH1417</f>
        <v>0</v>
      </c>
      <c r="AI1294" s="9">
        <f t="shared" ref="AI1294:AM1294" si="951">-IF(AI1234=0,0,IF(AI1249&lt;0,AI1249,IF(AI1234=0,AI1249,MIN((AI1249/AI1234)*(AI1249&gt;0),AI1249,-AH1294))))</f>
        <v>0</v>
      </c>
      <c r="AJ1294" s="9">
        <f t="shared" si="951"/>
        <v>0</v>
      </c>
      <c r="AK1294" s="9">
        <f t="shared" si="951"/>
        <v>0</v>
      </c>
      <c r="AL1294" s="9">
        <f t="shared" si="951"/>
        <v>0</v>
      </c>
      <c r="AM1294" s="9">
        <f t="shared" si="951"/>
        <v>0</v>
      </c>
    </row>
    <row r="1295" spans="1:39" outlineLevel="2">
      <c r="A1295" s="11">
        <f>ROW()</f>
        <v>1295</v>
      </c>
      <c r="C1295" s="6" t="s">
        <v>511</v>
      </c>
      <c r="D1295" s="39"/>
      <c r="E1295" s="922">
        <v>0</v>
      </c>
      <c r="G1295" s="39"/>
      <c r="H1295" s="39"/>
      <c r="I1295" s="39"/>
      <c r="J1295" s="39"/>
      <c r="K1295" s="39"/>
      <c r="L1295" s="39"/>
      <c r="M1295" s="39"/>
      <c r="N1295" s="39"/>
      <c r="O1295" s="39"/>
      <c r="P1295" s="39"/>
      <c r="Q1295" s="13"/>
      <c r="R1295" s="13">
        <f>-Inputs!R1418</f>
        <v>0</v>
      </c>
      <c r="S1295" s="13">
        <f>-Inputs!S1418</f>
        <v>0</v>
      </c>
      <c r="T1295" s="13">
        <f>-Inputs!T1418</f>
        <v>0</v>
      </c>
      <c r="U1295" s="13">
        <f>-Inputs!U1418</f>
        <v>0</v>
      </c>
      <c r="V1295" s="13">
        <f>-Inputs!V1418</f>
        <v>0</v>
      </c>
      <c r="W1295" s="13">
        <f>-Inputs!W1418</f>
        <v>0</v>
      </c>
      <c r="X1295" s="13">
        <f>-Inputs!X1418</f>
        <v>0</v>
      </c>
      <c r="Y1295" s="13">
        <f>-Inputs!Y1418</f>
        <v>0</v>
      </c>
      <c r="Z1295" s="13">
        <f>-Inputs!Z1418</f>
        <v>0</v>
      </c>
      <c r="AA1295" s="13">
        <f>-Inputs!AA1418</f>
        <v>0</v>
      </c>
      <c r="AB1295" s="13">
        <f>-Inputs!AB1418</f>
        <v>0</v>
      </c>
      <c r="AC1295" s="526">
        <f t="shared" si="944"/>
        <v>0</v>
      </c>
      <c r="AD1295" s="13">
        <f>-Inputs!AD1418</f>
        <v>0</v>
      </c>
      <c r="AE1295" s="9">
        <f>-Inputs!AE1418</f>
        <v>0</v>
      </c>
      <c r="AF1295" s="9">
        <f>-Inputs!AF1418</f>
        <v>0</v>
      </c>
      <c r="AG1295" s="9">
        <f>-Inputs!AG1418</f>
        <v>0</v>
      </c>
      <c r="AH1295" s="9">
        <f>-Inputs!AH1418</f>
        <v>0</v>
      </c>
      <c r="AI1295" s="9">
        <f t="shared" ref="AI1295:AM1295" si="952">-IF(AI1235=0,0,IF(AI1250&lt;0,AI1250,IF(AI1235=0,AI1250,MIN((AI1250/AI1235)*(AI1250&gt;0),AI1250,-AH1295))))</f>
        <v>0</v>
      </c>
      <c r="AJ1295" s="9">
        <f t="shared" si="952"/>
        <v>0</v>
      </c>
      <c r="AK1295" s="9">
        <f t="shared" si="952"/>
        <v>0</v>
      </c>
      <c r="AL1295" s="9">
        <f t="shared" si="952"/>
        <v>0</v>
      </c>
      <c r="AM1295" s="9">
        <f t="shared" si="952"/>
        <v>0</v>
      </c>
    </row>
    <row r="1296" spans="1:39" outlineLevel="2">
      <c r="A1296" s="11">
        <f>ROW()</f>
        <v>1296</v>
      </c>
      <c r="C1296" s="6" t="s">
        <v>655</v>
      </c>
      <c r="D1296" s="39"/>
      <c r="E1296" s="922"/>
      <c r="G1296" s="39"/>
      <c r="H1296" s="39"/>
      <c r="I1296" s="39"/>
      <c r="J1296" s="39"/>
      <c r="K1296" s="39"/>
      <c r="L1296" s="39"/>
      <c r="M1296" s="39"/>
      <c r="N1296" s="39"/>
      <c r="O1296" s="39"/>
      <c r="P1296" s="39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526"/>
      <c r="AD1296" s="13"/>
      <c r="AE1296" s="9"/>
      <c r="AF1296" s="9"/>
      <c r="AG1296" s="9"/>
      <c r="AH1296" s="9"/>
      <c r="AI1296" s="9">
        <f t="shared" ref="AI1296:AM1296" si="953">-IF(AI1236=0,AI1251,IF(AI1251&lt;0,AI1251,IF(AI1236=0,AI1251,MIN((AI1251/AI1236)*(AI1251&gt;0),AI1251))))</f>
        <v>-1.5433113115681293E-2</v>
      </c>
      <c r="AJ1296" s="9">
        <f t="shared" si="953"/>
        <v>-1.5433113115681293E-2</v>
      </c>
      <c r="AK1296" s="9">
        <f t="shared" si="953"/>
        <v>-1.5433113115681291E-2</v>
      </c>
      <c r="AL1296" s="9">
        <f t="shared" si="953"/>
        <v>-1.5433113115681293E-2</v>
      </c>
      <c r="AM1296" s="9">
        <f t="shared" si="953"/>
        <v>-1.5433113115681293E-2</v>
      </c>
    </row>
    <row r="1297" spans="1:39" outlineLevel="2">
      <c r="A1297" s="11">
        <f>ROW()</f>
        <v>1297</v>
      </c>
      <c r="C1297" s="6" t="s">
        <v>656</v>
      </c>
      <c r="D1297" s="39"/>
      <c r="E1297" s="922"/>
      <c r="G1297" s="39"/>
      <c r="H1297" s="39"/>
      <c r="I1297" s="39"/>
      <c r="J1297" s="39"/>
      <c r="K1297" s="39"/>
      <c r="L1297" s="39"/>
      <c r="M1297" s="39"/>
      <c r="N1297" s="39"/>
      <c r="O1297" s="39"/>
      <c r="P1297" s="39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526"/>
      <c r="AD1297" s="13"/>
      <c r="AE1297" s="9"/>
      <c r="AF1297" s="9"/>
      <c r="AG1297" s="9"/>
      <c r="AH1297" s="9"/>
      <c r="AI1297" s="9"/>
      <c r="AJ1297" s="9"/>
      <c r="AK1297" s="9"/>
      <c r="AL1297" s="9"/>
      <c r="AM1297" s="9"/>
    </row>
    <row r="1298" spans="1:39" outlineLevel="2">
      <c r="A1298" s="11">
        <f>ROW()</f>
        <v>1298</v>
      </c>
      <c r="C1298" s="6" t="s">
        <v>667</v>
      </c>
      <c r="D1298" s="39"/>
      <c r="E1298" s="922"/>
      <c r="G1298" s="39"/>
      <c r="H1298" s="39"/>
      <c r="I1298" s="39"/>
      <c r="J1298" s="39"/>
      <c r="K1298" s="39"/>
      <c r="L1298" s="39"/>
      <c r="M1298" s="39"/>
      <c r="N1298" s="39"/>
      <c r="O1298" s="39"/>
      <c r="P1298" s="39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526"/>
      <c r="AD1298" s="13"/>
      <c r="AE1298" s="9"/>
      <c r="AF1298" s="9"/>
      <c r="AG1298" s="9"/>
      <c r="AH1298" s="9"/>
      <c r="AI1298" s="9"/>
      <c r="AJ1298" s="9"/>
      <c r="AK1298" s="9"/>
      <c r="AL1298" s="9"/>
      <c r="AM1298" s="9"/>
    </row>
    <row r="1299" spans="1:39" outlineLevel="2">
      <c r="A1299" s="11">
        <f>ROW()</f>
        <v>1299</v>
      </c>
      <c r="C1299" s="6" t="s">
        <v>212</v>
      </c>
      <c r="D1299" s="39"/>
      <c r="E1299" s="922">
        <v>0</v>
      </c>
      <c r="G1299" s="39"/>
      <c r="H1299" s="39"/>
      <c r="I1299" s="39"/>
      <c r="J1299" s="39"/>
      <c r="K1299" s="39"/>
      <c r="L1299" s="39"/>
      <c r="M1299" s="39"/>
      <c r="N1299" s="39"/>
      <c r="O1299" s="39"/>
      <c r="P1299" s="39"/>
      <c r="Q1299" s="13"/>
      <c r="R1299" s="13">
        <f>-Inputs!R1422</f>
        <v>0</v>
      </c>
      <c r="S1299" s="13">
        <f>-Inputs!S1422</f>
        <v>0</v>
      </c>
      <c r="T1299" s="13">
        <f>-Inputs!T1422</f>
        <v>0</v>
      </c>
      <c r="U1299" s="13">
        <f>-Inputs!U1422</f>
        <v>0</v>
      </c>
      <c r="V1299" s="13">
        <f>-Inputs!V1422</f>
        <v>0</v>
      </c>
      <c r="W1299" s="13">
        <f>-Inputs!W1422</f>
        <v>0</v>
      </c>
      <c r="X1299" s="13">
        <f>-Inputs!X1422</f>
        <v>0</v>
      </c>
      <c r="Y1299" s="13">
        <f>-Inputs!Y1422</f>
        <v>0</v>
      </c>
      <c r="Z1299" s="13">
        <f>-Inputs!Z1422</f>
        <v>0</v>
      </c>
      <c r="AA1299" s="13">
        <f>-Inputs!AA1422</f>
        <v>0</v>
      </c>
      <c r="AB1299" s="13">
        <f>-Inputs!AB1422</f>
        <v>0</v>
      </c>
      <c r="AC1299" s="526">
        <f t="shared" si="944"/>
        <v>0</v>
      </c>
      <c r="AD1299" s="13">
        <f>-Inputs!AD1422</f>
        <v>0</v>
      </c>
      <c r="AE1299" s="9">
        <f>-Inputs!AE1422</f>
        <v>0</v>
      </c>
      <c r="AF1299" s="9">
        <f>-Inputs!AF1422</f>
        <v>0</v>
      </c>
      <c r="AG1299" s="9">
        <f>-Inputs!AG1422</f>
        <v>0</v>
      </c>
      <c r="AH1299" s="9">
        <f>-Inputs!AH1422</f>
        <v>0</v>
      </c>
      <c r="AI1299" s="531">
        <v>0</v>
      </c>
      <c r="AJ1299" s="531">
        <v>0</v>
      </c>
      <c r="AK1299" s="531">
        <v>0</v>
      </c>
      <c r="AL1299" s="531">
        <v>0</v>
      </c>
      <c r="AM1299" s="531">
        <v>0</v>
      </c>
    </row>
    <row r="1300" spans="1:39" outlineLevel="2">
      <c r="A1300" s="11">
        <f>ROW()</f>
        <v>1300</v>
      </c>
      <c r="C1300" s="30" t="s">
        <v>362</v>
      </c>
      <c r="D1300" s="90"/>
      <c r="E1300" s="925">
        <v>0</v>
      </c>
      <c r="F1300" s="90"/>
      <c r="G1300" s="90"/>
      <c r="H1300" s="90"/>
      <c r="I1300" s="90"/>
      <c r="J1300" s="90"/>
      <c r="K1300" s="90"/>
      <c r="L1300" s="90"/>
      <c r="M1300" s="90"/>
      <c r="N1300" s="90"/>
      <c r="O1300" s="90"/>
      <c r="P1300" s="90"/>
      <c r="Q1300" s="14"/>
      <c r="R1300" s="14">
        <f>-Inputs!R1423</f>
        <v>0</v>
      </c>
      <c r="S1300" s="14">
        <f>-Inputs!S1423</f>
        <v>0</v>
      </c>
      <c r="T1300" s="14">
        <f>-Inputs!T1423</f>
        <v>0</v>
      </c>
      <c r="U1300" s="14">
        <f>-Inputs!U1423</f>
        <v>0</v>
      </c>
      <c r="V1300" s="14">
        <f>-Inputs!V1423</f>
        <v>0</v>
      </c>
      <c r="W1300" s="14">
        <f>-Inputs!W1423</f>
        <v>0</v>
      </c>
      <c r="X1300" s="14">
        <f>-Inputs!X1423</f>
        <v>0</v>
      </c>
      <c r="Y1300" s="14">
        <f>-Inputs!Y1423</f>
        <v>0</v>
      </c>
      <c r="Z1300" s="14">
        <f>-Inputs!Z1423</f>
        <v>0</v>
      </c>
      <c r="AA1300" s="14">
        <f>-Inputs!AA1423</f>
        <v>0</v>
      </c>
      <c r="AB1300" s="14">
        <f>-Inputs!AB1423</f>
        <v>0</v>
      </c>
      <c r="AC1300" s="527">
        <f t="shared" si="944"/>
        <v>0</v>
      </c>
      <c r="AD1300" s="14">
        <f>-Inputs!AD1423</f>
        <v>0</v>
      </c>
      <c r="AE1300" s="21">
        <f>-Inputs!AE1423</f>
        <v>0</v>
      </c>
      <c r="AF1300" s="21">
        <f>-Inputs!AF1423</f>
        <v>0</v>
      </c>
      <c r="AG1300" s="21">
        <f>-Inputs!AG1423</f>
        <v>0</v>
      </c>
      <c r="AH1300" s="21">
        <f>-Inputs!AH1423</f>
        <v>0</v>
      </c>
      <c r="AI1300" s="21">
        <f t="shared" ref="AI1300:AM1300" si="954">-IF(AI1240=0,0,IF(AI1255&lt;0,AI1255,IF(AI1240=0,AI1255,MIN((AI1255/AI1240)*(AI1255&gt;0),MIN(-AH1300,AI1255)))))</f>
        <v>0</v>
      </c>
      <c r="AJ1300" s="21">
        <f t="shared" si="954"/>
        <v>0</v>
      </c>
      <c r="AK1300" s="21">
        <f t="shared" si="954"/>
        <v>0</v>
      </c>
      <c r="AL1300" s="21">
        <f t="shared" si="954"/>
        <v>0</v>
      </c>
      <c r="AM1300" s="21">
        <f t="shared" si="954"/>
        <v>0</v>
      </c>
    </row>
    <row r="1301" spans="1:39" outlineLevel="2">
      <c r="A1301" s="11">
        <f>ROW()</f>
        <v>1301</v>
      </c>
      <c r="C1301" s="6" t="s">
        <v>1</v>
      </c>
      <c r="D1301" s="39"/>
      <c r="E1301" s="39">
        <v>-14.723926184283526</v>
      </c>
      <c r="F1301" s="39"/>
      <c r="G1301" s="39"/>
      <c r="H1301" s="39"/>
      <c r="I1301" s="39"/>
      <c r="J1301" s="39"/>
      <c r="K1301" s="39"/>
      <c r="L1301" s="39"/>
      <c r="M1301" s="39"/>
      <c r="N1301" s="39"/>
      <c r="O1301" s="39"/>
      <c r="P1301" s="39"/>
      <c r="Q1301" s="9"/>
      <c r="R1301" s="9">
        <f t="shared" ref="R1301" si="955">SUM(R1288:R1300)</f>
        <v>-9.3105207897851958</v>
      </c>
      <c r="S1301" s="9">
        <f t="shared" ref="S1301:AI1301" si="956">SUM(S1288:S1300)</f>
        <v>-9.3105207897851958</v>
      </c>
      <c r="T1301" s="9">
        <f t="shared" si="956"/>
        <v>-17.713721713352907</v>
      </c>
      <c r="U1301" s="9">
        <f t="shared" si="956"/>
        <v>-17.713721713352907</v>
      </c>
      <c r="V1301" s="9">
        <f t="shared" si="956"/>
        <v>-17.713721713352907</v>
      </c>
      <c r="W1301" s="9">
        <f t="shared" si="956"/>
        <v>-17.713721713352907</v>
      </c>
      <c r="X1301" s="9">
        <f t="shared" si="956"/>
        <v>-17.713721713352907</v>
      </c>
      <c r="Y1301" s="9">
        <f t="shared" si="956"/>
        <v>-17.663642943968362</v>
      </c>
      <c r="Z1301" s="9">
        <f t="shared" si="956"/>
        <v>-17.663642943968362</v>
      </c>
      <c r="AA1301" s="9">
        <f t="shared" si="956"/>
        <v>-17.663642943968362</v>
      </c>
      <c r="AB1301" s="9">
        <f t="shared" si="956"/>
        <v>-17.663642943968359</v>
      </c>
      <c r="AC1301" s="9">
        <f t="shared" si="956"/>
        <v>-17.663642943968359</v>
      </c>
      <c r="AD1301" s="9">
        <f t="shared" si="956"/>
        <v>-46.8657041454329</v>
      </c>
      <c r="AE1301" s="9">
        <f t="shared" si="956"/>
        <v>-20.291768480876545</v>
      </c>
      <c r="AF1301" s="9">
        <f t="shared" si="956"/>
        <v>-20.291768480876549</v>
      </c>
      <c r="AG1301" s="9">
        <f t="shared" si="956"/>
        <v>-20.283700314491618</v>
      </c>
      <c r="AH1301" s="9">
        <f t="shared" si="956"/>
        <v>-20.283700314491618</v>
      </c>
      <c r="AI1301" s="9">
        <f t="shared" si="956"/>
        <v>-20.299133427607298</v>
      </c>
      <c r="AJ1301" s="9">
        <f t="shared" ref="AJ1301:AM1301" si="957">SUM(AJ1288:AJ1300)</f>
        <v>-20.299133427607298</v>
      </c>
      <c r="AK1301" s="9">
        <f t="shared" si="957"/>
        <v>-20.299133427607298</v>
      </c>
      <c r="AL1301" s="9">
        <f t="shared" si="957"/>
        <v>-20.299133427607298</v>
      </c>
      <c r="AM1301" s="9">
        <f t="shared" si="957"/>
        <v>-20.299133427607298</v>
      </c>
    </row>
    <row r="1302" spans="1:39" outlineLevel="2">
      <c r="A1302" s="11">
        <f>ROW()</f>
        <v>1302</v>
      </c>
      <c r="B1302" s="343" t="s">
        <v>70</v>
      </c>
      <c r="D1302" s="39"/>
      <c r="E1302" s="39"/>
      <c r="F1302" s="39"/>
      <c r="G1302" s="39"/>
      <c r="H1302" s="39"/>
      <c r="I1302" s="39"/>
      <c r="J1302" s="39"/>
      <c r="K1302" s="39"/>
      <c r="L1302" s="39"/>
      <c r="M1302" s="39"/>
      <c r="N1302" s="39"/>
      <c r="O1302" s="39"/>
      <c r="P1302" s="39"/>
      <c r="Q1302" s="39"/>
      <c r="R1302" s="39"/>
      <c r="S1302" s="39"/>
      <c r="T1302" s="39"/>
      <c r="U1302" s="39"/>
      <c r="V1302" s="39"/>
      <c r="W1302" s="39"/>
      <c r="X1302" s="39"/>
      <c r="Y1302" s="39"/>
      <c r="Z1302" s="39"/>
      <c r="AA1302" s="39"/>
      <c r="AB1302" s="39"/>
      <c r="AC1302" s="39"/>
      <c r="AD1302" s="39"/>
      <c r="AE1302" s="39"/>
      <c r="AF1302" s="39"/>
      <c r="AG1302" s="39"/>
      <c r="AH1302" s="39"/>
      <c r="AI1302" s="39"/>
      <c r="AJ1302" s="39"/>
      <c r="AK1302" s="39"/>
      <c r="AL1302" s="39"/>
      <c r="AM1302" s="39"/>
    </row>
    <row r="1303" spans="1:39" outlineLevel="2">
      <c r="A1303" s="11">
        <f>ROW()</f>
        <v>1303</v>
      </c>
      <c r="C1303" s="6" t="s">
        <v>2</v>
      </c>
      <c r="D1303" s="39"/>
      <c r="E1303" s="922">
        <v>520.10006089750368</v>
      </c>
      <c r="F1303" s="39"/>
      <c r="G1303" s="39"/>
      <c r="H1303" s="39"/>
      <c r="I1303" s="39"/>
      <c r="J1303" s="39"/>
      <c r="K1303" s="39"/>
      <c r="L1303" s="39"/>
      <c r="M1303" s="39"/>
      <c r="N1303" s="39"/>
      <c r="O1303" s="39"/>
      <c r="P1303" s="39"/>
      <c r="Q1303" s="9">
        <f t="shared" ref="Q1303:R1310" si="958">Q1243+Q1258+Q1273+Q1288</f>
        <v>745.02437933535566</v>
      </c>
      <c r="R1303" s="9">
        <f t="shared" si="958"/>
        <v>738.33015237786208</v>
      </c>
      <c r="S1303" s="143">
        <f t="shared" ref="S1303:S1310" si="959">(S1243+S1258+S1273+S1288-S1318)*(S1243+S1258+S1273+S1288-S1318&gt;0)</f>
        <v>731.63592542036849</v>
      </c>
      <c r="T1303" s="9">
        <f t="shared" ref="T1303:X1310" si="960">T1243+T1258+T1273+T1288</f>
        <v>720.87657357595128</v>
      </c>
      <c r="U1303" s="9">
        <f t="shared" si="960"/>
        <v>710.11722173153407</v>
      </c>
      <c r="V1303" s="9">
        <f t="shared" si="960"/>
        <v>699.35786988711686</v>
      </c>
      <c r="W1303" s="9">
        <f t="shared" si="960"/>
        <v>688.59851804269965</v>
      </c>
      <c r="X1303" s="9">
        <f t="shared" si="960"/>
        <v>677.83916619828244</v>
      </c>
      <c r="Y1303" s="143">
        <f t="shared" ref="Y1303:Y1310" si="961">MAX(Y1243+Y1258+Y1273+Y1288,0)</f>
        <v>667.07981435386523</v>
      </c>
      <c r="Z1303" s="9">
        <f t="shared" ref="Z1303:AG1310" si="962">Z1243+Z1258+Z1273+Z1288</f>
        <v>656.32046250944802</v>
      </c>
      <c r="AA1303" s="9">
        <f t="shared" si="962"/>
        <v>645.56111066503081</v>
      </c>
      <c r="AB1303" s="9">
        <f t="shared" si="962"/>
        <v>634.8017588206136</v>
      </c>
      <c r="AC1303" s="9">
        <f t="shared" si="962"/>
        <v>623.94103691146313</v>
      </c>
      <c r="AD1303" s="9">
        <f t="shared" si="962"/>
        <v>609.08529793738069</v>
      </c>
      <c r="AE1303" s="9">
        <f t="shared" si="962"/>
        <v>594.22955896329825</v>
      </c>
      <c r="AF1303" s="9">
        <f t="shared" si="962"/>
        <v>579.3738199892158</v>
      </c>
      <c r="AG1303" s="9">
        <f t="shared" si="962"/>
        <v>564.51808101513336</v>
      </c>
      <c r="AH1303" s="532">
        <f t="shared" ref="AH1303:AH1310" si="963">AH1243+AH1258+AH1273+AH1288+AH1318</f>
        <v>549.66234204105092</v>
      </c>
      <c r="AI1303" s="9">
        <f t="shared" ref="AI1303:AL1303" si="964">AI1243+AI1258+AI1273+AI1288</f>
        <v>534.80660306696848</v>
      </c>
      <c r="AJ1303" s="9">
        <f t="shared" si="964"/>
        <v>519.95086409288604</v>
      </c>
      <c r="AK1303" s="9">
        <f t="shared" si="964"/>
        <v>505.09512511880359</v>
      </c>
      <c r="AL1303" s="9">
        <f t="shared" si="964"/>
        <v>490.23938614472115</v>
      </c>
      <c r="AM1303" s="532">
        <f t="shared" ref="AM1303:AM1310" si="965">AM1243+AM1258+AM1273+AM1288+AM1318</f>
        <v>475.38364717063871</v>
      </c>
    </row>
    <row r="1304" spans="1:39" outlineLevel="2">
      <c r="A1304" s="11">
        <f>ROW()</f>
        <v>1304</v>
      </c>
      <c r="C1304" s="6" t="s">
        <v>3</v>
      </c>
      <c r="D1304" s="39"/>
      <c r="E1304" s="922">
        <v>81.442782923958404</v>
      </c>
      <c r="F1304" s="39"/>
      <c r="G1304" s="39"/>
      <c r="H1304" s="39"/>
      <c r="I1304" s="39"/>
      <c r="J1304" s="39"/>
      <c r="K1304" s="39"/>
      <c r="L1304" s="39"/>
      <c r="M1304" s="39"/>
      <c r="N1304" s="39"/>
      <c r="O1304" s="39"/>
      <c r="P1304" s="39"/>
      <c r="Q1304" s="9">
        <f t="shared" si="958"/>
        <v>191.45140421435073</v>
      </c>
      <c r="R1304" s="9">
        <f t="shared" si="958"/>
        <v>189.1473783641521</v>
      </c>
      <c r="S1304" s="143">
        <f t="shared" si="959"/>
        <v>186.84335251395348</v>
      </c>
      <c r="T1304" s="9">
        <f t="shared" si="960"/>
        <v>180.17037563845514</v>
      </c>
      <c r="U1304" s="9">
        <f t="shared" si="960"/>
        <v>173.49739876295681</v>
      </c>
      <c r="V1304" s="9">
        <f t="shared" si="960"/>
        <v>166.82442188745847</v>
      </c>
      <c r="W1304" s="9">
        <f t="shared" si="960"/>
        <v>160.15144501196013</v>
      </c>
      <c r="X1304" s="9">
        <f t="shared" si="960"/>
        <v>153.4784681364618</v>
      </c>
      <c r="Y1304" s="143">
        <f t="shared" si="961"/>
        <v>146.80549126096346</v>
      </c>
      <c r="Z1304" s="9">
        <f t="shared" si="962"/>
        <v>140.13251438546513</v>
      </c>
      <c r="AA1304" s="9">
        <f t="shared" si="962"/>
        <v>133.45953750996679</v>
      </c>
      <c r="AB1304" s="9">
        <f t="shared" si="962"/>
        <v>126.78656063446846</v>
      </c>
      <c r="AC1304" s="9">
        <f t="shared" si="962"/>
        <v>97.703304127364916</v>
      </c>
      <c r="AD1304" s="9">
        <f t="shared" si="962"/>
        <v>92.275342786955761</v>
      </c>
      <c r="AE1304" s="9">
        <f t="shared" si="962"/>
        <v>86.847381446546606</v>
      </c>
      <c r="AF1304" s="9">
        <f t="shared" si="962"/>
        <v>81.419420106137451</v>
      </c>
      <c r="AG1304" s="9">
        <f t="shared" si="962"/>
        <v>75.991458765728296</v>
      </c>
      <c r="AH1304" s="532">
        <f t="shared" si="963"/>
        <v>70.563497425319142</v>
      </c>
      <c r="AI1304" s="9">
        <f t="shared" ref="AI1304:AL1304" si="966">AI1244+AI1259+AI1274+AI1289</f>
        <v>65.135536084909987</v>
      </c>
      <c r="AJ1304" s="9">
        <f t="shared" si="966"/>
        <v>59.707574744500825</v>
      </c>
      <c r="AK1304" s="9">
        <f t="shared" si="966"/>
        <v>54.279613404091663</v>
      </c>
      <c r="AL1304" s="9">
        <f t="shared" si="966"/>
        <v>48.851652063682501</v>
      </c>
      <c r="AM1304" s="532">
        <f t="shared" si="965"/>
        <v>43.423690723273339</v>
      </c>
    </row>
    <row r="1305" spans="1:39" outlineLevel="2">
      <c r="A1305" s="11">
        <f>ROW()</f>
        <v>1305</v>
      </c>
      <c r="C1305" s="6" t="s">
        <v>4</v>
      </c>
      <c r="D1305" s="39"/>
      <c r="E1305" s="922">
        <v>0</v>
      </c>
      <c r="F1305" s="39"/>
      <c r="G1305" s="39"/>
      <c r="H1305" s="39"/>
      <c r="I1305" s="39"/>
      <c r="J1305" s="39"/>
      <c r="K1305" s="39"/>
      <c r="L1305" s="39"/>
      <c r="M1305" s="39"/>
      <c r="N1305" s="39"/>
      <c r="O1305" s="39"/>
      <c r="P1305" s="39"/>
      <c r="Q1305" s="9">
        <f t="shared" si="958"/>
        <v>0</v>
      </c>
      <c r="R1305" s="9">
        <f t="shared" si="958"/>
        <v>0</v>
      </c>
      <c r="S1305" s="143">
        <f t="shared" si="959"/>
        <v>0</v>
      </c>
      <c r="T1305" s="9">
        <f t="shared" si="960"/>
        <v>0</v>
      </c>
      <c r="U1305" s="9">
        <f t="shared" si="960"/>
        <v>0</v>
      </c>
      <c r="V1305" s="9">
        <f t="shared" si="960"/>
        <v>0</v>
      </c>
      <c r="W1305" s="9">
        <f t="shared" si="960"/>
        <v>0</v>
      </c>
      <c r="X1305" s="9">
        <f t="shared" si="960"/>
        <v>0</v>
      </c>
      <c r="Y1305" s="143">
        <f t="shared" si="961"/>
        <v>0</v>
      </c>
      <c r="Z1305" s="9">
        <f t="shared" si="962"/>
        <v>0</v>
      </c>
      <c r="AA1305" s="9">
        <f t="shared" si="962"/>
        <v>0</v>
      </c>
      <c r="AB1305" s="9">
        <f t="shared" si="962"/>
        <v>0</v>
      </c>
      <c r="AC1305" s="9">
        <f t="shared" si="962"/>
        <v>0</v>
      </c>
      <c r="AD1305" s="9">
        <f t="shared" si="962"/>
        <v>0</v>
      </c>
      <c r="AE1305" s="9">
        <f t="shared" si="962"/>
        <v>0</v>
      </c>
      <c r="AF1305" s="9">
        <f t="shared" si="962"/>
        <v>0</v>
      </c>
      <c r="AG1305" s="9">
        <f t="shared" si="962"/>
        <v>0</v>
      </c>
      <c r="AH1305" s="532">
        <f t="shared" si="963"/>
        <v>0</v>
      </c>
      <c r="AI1305" s="9">
        <f t="shared" ref="AI1305:AL1305" si="967">AI1245+AI1260+AI1275+AI1290</f>
        <v>0</v>
      </c>
      <c r="AJ1305" s="9">
        <f t="shared" si="967"/>
        <v>0</v>
      </c>
      <c r="AK1305" s="9">
        <f t="shared" si="967"/>
        <v>0</v>
      </c>
      <c r="AL1305" s="9">
        <f t="shared" si="967"/>
        <v>0</v>
      </c>
      <c r="AM1305" s="532">
        <f t="shared" si="965"/>
        <v>0</v>
      </c>
    </row>
    <row r="1306" spans="1:39" outlineLevel="2">
      <c r="A1306" s="11">
        <f>ROW()</f>
        <v>1306</v>
      </c>
      <c r="C1306" s="6" t="s">
        <v>5</v>
      </c>
      <c r="D1306" s="39"/>
      <c r="E1306" s="922">
        <v>1.1150366348152616</v>
      </c>
      <c r="F1306" s="39"/>
      <c r="G1306" s="39"/>
      <c r="H1306" s="39"/>
      <c r="I1306" s="39"/>
      <c r="J1306" s="39"/>
      <c r="K1306" s="39"/>
      <c r="L1306" s="39"/>
      <c r="M1306" s="39"/>
      <c r="N1306" s="39"/>
      <c r="O1306" s="39"/>
      <c r="P1306" s="39"/>
      <c r="Q1306" s="9">
        <f t="shared" si="958"/>
        <v>8.5035397804327228</v>
      </c>
      <c r="R1306" s="9">
        <f t="shared" si="958"/>
        <v>8.1912717983397236</v>
      </c>
      <c r="S1306" s="143">
        <f t="shared" si="959"/>
        <v>7.8790038162467253</v>
      </c>
      <c r="T1306" s="9">
        <f t="shared" si="960"/>
        <v>7.3685550668915978</v>
      </c>
      <c r="U1306" s="9">
        <f t="shared" si="960"/>
        <v>6.8917151735256148</v>
      </c>
      <c r="V1306" s="9">
        <f t="shared" si="960"/>
        <v>6.5252708361359169</v>
      </c>
      <c r="W1306" s="9">
        <f t="shared" si="960"/>
        <v>6.0966394139028317</v>
      </c>
      <c r="X1306" s="9">
        <f t="shared" si="960"/>
        <v>5.3202271532153551</v>
      </c>
      <c r="Y1306" s="143">
        <f t="shared" si="961"/>
        <v>5.0889129291625137</v>
      </c>
      <c r="Z1306" s="9">
        <f t="shared" si="962"/>
        <v>4.8575987051096723</v>
      </c>
      <c r="AA1306" s="9">
        <f t="shared" si="962"/>
        <v>4.6262844810568309</v>
      </c>
      <c r="AB1306" s="9">
        <f t="shared" si="962"/>
        <v>4.3949702570039895</v>
      </c>
      <c r="AC1306" s="9">
        <f t="shared" si="962"/>
        <v>1.3376601281690832</v>
      </c>
      <c r="AD1306" s="9">
        <f t="shared" si="962"/>
        <v>0</v>
      </c>
      <c r="AE1306" s="9">
        <f t="shared" si="962"/>
        <v>0</v>
      </c>
      <c r="AF1306" s="9">
        <f t="shared" si="962"/>
        <v>0</v>
      </c>
      <c r="AG1306" s="9">
        <f t="shared" si="962"/>
        <v>0</v>
      </c>
      <c r="AH1306" s="532">
        <f t="shared" si="963"/>
        <v>0</v>
      </c>
      <c r="AI1306" s="9">
        <f t="shared" ref="AI1306:AL1306" si="968">AI1246+AI1261+AI1276+AI1291</f>
        <v>0</v>
      </c>
      <c r="AJ1306" s="9">
        <f t="shared" si="968"/>
        <v>0</v>
      </c>
      <c r="AK1306" s="9">
        <f t="shared" si="968"/>
        <v>0</v>
      </c>
      <c r="AL1306" s="9">
        <f t="shared" si="968"/>
        <v>0</v>
      </c>
      <c r="AM1306" s="532">
        <f t="shared" si="965"/>
        <v>0</v>
      </c>
    </row>
    <row r="1307" spans="1:39" outlineLevel="2">
      <c r="A1307" s="11">
        <f>ROW()</f>
        <v>1307</v>
      </c>
      <c r="C1307" s="6" t="s">
        <v>473</v>
      </c>
      <c r="D1307" s="39"/>
      <c r="E1307" s="922">
        <v>2.1410836636073252</v>
      </c>
      <c r="F1307" s="39"/>
      <c r="G1307" s="39"/>
      <c r="H1307" s="39"/>
      <c r="I1307" s="39"/>
      <c r="J1307" s="39"/>
      <c r="K1307" s="39"/>
      <c r="L1307" s="39"/>
      <c r="M1307" s="39"/>
      <c r="N1307" s="39"/>
      <c r="O1307" s="39"/>
      <c r="P1307" s="39"/>
      <c r="Q1307" s="9">
        <f t="shared" si="958"/>
        <v>0</v>
      </c>
      <c r="R1307" s="9">
        <f t="shared" si="958"/>
        <v>0</v>
      </c>
      <c r="S1307" s="143">
        <f t="shared" si="959"/>
        <v>0</v>
      </c>
      <c r="T1307" s="9">
        <f t="shared" si="960"/>
        <v>0</v>
      </c>
      <c r="U1307" s="9">
        <f t="shared" si="960"/>
        <v>0</v>
      </c>
      <c r="V1307" s="9">
        <f t="shared" si="960"/>
        <v>0</v>
      </c>
      <c r="W1307" s="9">
        <f t="shared" si="960"/>
        <v>0</v>
      </c>
      <c r="X1307" s="9">
        <f t="shared" si="960"/>
        <v>0</v>
      </c>
      <c r="Y1307" s="143">
        <f t="shared" si="961"/>
        <v>0</v>
      </c>
      <c r="Z1307" s="9">
        <f t="shared" si="962"/>
        <v>0</v>
      </c>
      <c r="AA1307" s="9">
        <f t="shared" si="962"/>
        <v>0</v>
      </c>
      <c r="AB1307" s="9">
        <f t="shared" si="962"/>
        <v>0</v>
      </c>
      <c r="AC1307" s="9">
        <f t="shared" si="962"/>
        <v>2.5685633623654147</v>
      </c>
      <c r="AD1307" s="9">
        <f t="shared" si="962"/>
        <v>0</v>
      </c>
      <c r="AE1307" s="9">
        <f t="shared" si="962"/>
        <v>0</v>
      </c>
      <c r="AF1307" s="9">
        <f t="shared" si="962"/>
        <v>0</v>
      </c>
      <c r="AG1307" s="9">
        <f t="shared" si="962"/>
        <v>0</v>
      </c>
      <c r="AH1307" s="532">
        <f t="shared" si="963"/>
        <v>0</v>
      </c>
      <c r="AI1307" s="9">
        <f t="shared" ref="AI1307:AL1307" si="969">AI1247+AI1262+AI1277+AI1292</f>
        <v>0</v>
      </c>
      <c r="AJ1307" s="9">
        <f t="shared" si="969"/>
        <v>0</v>
      </c>
      <c r="AK1307" s="9">
        <f t="shared" si="969"/>
        <v>0</v>
      </c>
      <c r="AL1307" s="9">
        <f t="shared" si="969"/>
        <v>0</v>
      </c>
      <c r="AM1307" s="532">
        <f t="shared" si="965"/>
        <v>0</v>
      </c>
    </row>
    <row r="1308" spans="1:39" outlineLevel="2">
      <c r="A1308" s="11">
        <f>ROW()</f>
        <v>1308</v>
      </c>
      <c r="C1308" s="6" t="s">
        <v>474</v>
      </c>
      <c r="D1308" s="39"/>
      <c r="E1308" s="922">
        <v>8.449929355808497E-2</v>
      </c>
      <c r="F1308" s="39"/>
      <c r="G1308" s="39"/>
      <c r="H1308" s="39"/>
      <c r="I1308" s="39"/>
      <c r="J1308" s="39"/>
      <c r="K1308" s="39"/>
      <c r="L1308" s="39"/>
      <c r="M1308" s="39"/>
      <c r="N1308" s="39"/>
      <c r="O1308" s="39"/>
      <c r="P1308" s="39"/>
      <c r="Q1308" s="9">
        <f t="shared" si="958"/>
        <v>0</v>
      </c>
      <c r="R1308" s="9">
        <f t="shared" si="958"/>
        <v>0</v>
      </c>
      <c r="S1308" s="143">
        <f t="shared" si="959"/>
        <v>0</v>
      </c>
      <c r="T1308" s="9">
        <f t="shared" si="960"/>
        <v>0</v>
      </c>
      <c r="U1308" s="9">
        <f t="shared" si="960"/>
        <v>0</v>
      </c>
      <c r="V1308" s="9">
        <f t="shared" si="960"/>
        <v>0</v>
      </c>
      <c r="W1308" s="9">
        <f t="shared" si="960"/>
        <v>0</v>
      </c>
      <c r="X1308" s="9">
        <f t="shared" si="960"/>
        <v>0</v>
      </c>
      <c r="Y1308" s="143">
        <f t="shared" si="961"/>
        <v>0</v>
      </c>
      <c r="Z1308" s="9">
        <f t="shared" si="962"/>
        <v>0</v>
      </c>
      <c r="AA1308" s="9">
        <f t="shared" si="962"/>
        <v>0</v>
      </c>
      <c r="AB1308" s="9">
        <f t="shared" si="962"/>
        <v>0</v>
      </c>
      <c r="AC1308" s="9">
        <f t="shared" si="962"/>
        <v>0.10137006473319315</v>
      </c>
      <c r="AD1308" s="9">
        <f t="shared" si="962"/>
        <v>9.3301898348264259E-2</v>
      </c>
      <c r="AE1308" s="9">
        <f t="shared" si="962"/>
        <v>8.5233731963335363E-2</v>
      </c>
      <c r="AF1308" s="9">
        <f t="shared" si="962"/>
        <v>7.7165565578406467E-2</v>
      </c>
      <c r="AG1308" s="9">
        <f t="shared" si="962"/>
        <v>7.7165565578406467E-2</v>
      </c>
      <c r="AH1308" s="532">
        <f t="shared" si="963"/>
        <v>0</v>
      </c>
      <c r="AI1308" s="9">
        <f t="shared" ref="AI1308:AL1308" si="970">AI1248+AI1263+AI1278+AI1293</f>
        <v>0</v>
      </c>
      <c r="AJ1308" s="9">
        <f t="shared" si="970"/>
        <v>0</v>
      </c>
      <c r="AK1308" s="9">
        <f t="shared" si="970"/>
        <v>0</v>
      </c>
      <c r="AL1308" s="9">
        <f t="shared" si="970"/>
        <v>0</v>
      </c>
      <c r="AM1308" s="532">
        <f t="shared" si="965"/>
        <v>0</v>
      </c>
    </row>
    <row r="1309" spans="1:39" outlineLevel="2">
      <c r="A1309" s="11">
        <f>ROW()</f>
        <v>1309</v>
      </c>
      <c r="C1309" s="6" t="s">
        <v>477</v>
      </c>
      <c r="D1309" s="39"/>
      <c r="E1309" s="922">
        <v>18.895180449220518</v>
      </c>
      <c r="F1309" s="39"/>
      <c r="G1309" s="39"/>
      <c r="H1309" s="39"/>
      <c r="I1309" s="39"/>
      <c r="J1309" s="39"/>
      <c r="K1309" s="39"/>
      <c r="L1309" s="39"/>
      <c r="M1309" s="39"/>
      <c r="N1309" s="39"/>
      <c r="O1309" s="39"/>
      <c r="P1309" s="39"/>
      <c r="Q1309" s="9">
        <f t="shared" si="958"/>
        <v>0</v>
      </c>
      <c r="R1309" s="9">
        <f t="shared" si="958"/>
        <v>0</v>
      </c>
      <c r="S1309" s="143">
        <f t="shared" si="959"/>
        <v>0</v>
      </c>
      <c r="T1309" s="9">
        <f t="shared" si="960"/>
        <v>0</v>
      </c>
      <c r="U1309" s="9">
        <f t="shared" si="960"/>
        <v>0</v>
      </c>
      <c r="V1309" s="9">
        <f t="shared" si="960"/>
        <v>0</v>
      </c>
      <c r="W1309" s="9">
        <f t="shared" si="960"/>
        <v>0</v>
      </c>
      <c r="X1309" s="9">
        <f t="shared" si="960"/>
        <v>0</v>
      </c>
      <c r="Y1309" s="143">
        <f t="shared" si="961"/>
        <v>0</v>
      </c>
      <c r="Z1309" s="9">
        <f t="shared" si="962"/>
        <v>0</v>
      </c>
      <c r="AA1309" s="9">
        <f t="shared" si="962"/>
        <v>0</v>
      </c>
      <c r="AB1309" s="9">
        <f t="shared" si="962"/>
        <v>0</v>
      </c>
      <c r="AC1309" s="9">
        <f t="shared" si="962"/>
        <v>22.667712174021862</v>
      </c>
      <c r="AD1309" s="9">
        <f t="shared" si="962"/>
        <v>0</v>
      </c>
      <c r="AE1309" s="9">
        <f t="shared" si="962"/>
        <v>0</v>
      </c>
      <c r="AF1309" s="9">
        <f t="shared" si="962"/>
        <v>0</v>
      </c>
      <c r="AG1309" s="9">
        <f t="shared" si="962"/>
        <v>0</v>
      </c>
      <c r="AH1309" s="532">
        <f t="shared" si="963"/>
        <v>0</v>
      </c>
      <c r="AI1309" s="9">
        <f t="shared" ref="AI1309:AL1309" si="971">AI1249+AI1264+AI1279+AI1294</f>
        <v>0</v>
      </c>
      <c r="AJ1309" s="9">
        <f t="shared" si="971"/>
        <v>0</v>
      </c>
      <c r="AK1309" s="9">
        <f t="shared" si="971"/>
        <v>0</v>
      </c>
      <c r="AL1309" s="9">
        <f t="shared" si="971"/>
        <v>0</v>
      </c>
      <c r="AM1309" s="532">
        <f t="shared" si="965"/>
        <v>0</v>
      </c>
    </row>
    <row r="1310" spans="1:39" outlineLevel="2">
      <c r="A1310" s="11">
        <f>ROW()</f>
        <v>1310</v>
      </c>
      <c r="C1310" s="6" t="s">
        <v>511</v>
      </c>
      <c r="D1310" s="39"/>
      <c r="E1310" s="922">
        <v>0</v>
      </c>
      <c r="F1310" s="39"/>
      <c r="G1310" s="39"/>
      <c r="H1310" s="39"/>
      <c r="I1310" s="39"/>
      <c r="J1310" s="39"/>
      <c r="K1310" s="39"/>
      <c r="L1310" s="39"/>
      <c r="M1310" s="39"/>
      <c r="N1310" s="39"/>
      <c r="O1310" s="39"/>
      <c r="P1310" s="39"/>
      <c r="Q1310" s="9">
        <f t="shared" si="958"/>
        <v>0</v>
      </c>
      <c r="R1310" s="9">
        <f t="shared" si="958"/>
        <v>0</v>
      </c>
      <c r="S1310" s="143">
        <f t="shared" si="959"/>
        <v>0</v>
      </c>
      <c r="T1310" s="9">
        <f t="shared" si="960"/>
        <v>0</v>
      </c>
      <c r="U1310" s="9">
        <f t="shared" si="960"/>
        <v>0</v>
      </c>
      <c r="V1310" s="9">
        <f t="shared" si="960"/>
        <v>0</v>
      </c>
      <c r="W1310" s="9">
        <f t="shared" si="960"/>
        <v>0</v>
      </c>
      <c r="X1310" s="9">
        <f t="shared" si="960"/>
        <v>0</v>
      </c>
      <c r="Y1310" s="143">
        <f t="shared" si="961"/>
        <v>0</v>
      </c>
      <c r="Z1310" s="9">
        <f t="shared" si="962"/>
        <v>0</v>
      </c>
      <c r="AA1310" s="9">
        <f t="shared" si="962"/>
        <v>0</v>
      </c>
      <c r="AB1310" s="9">
        <f t="shared" si="962"/>
        <v>0</v>
      </c>
      <c r="AC1310" s="9">
        <f t="shared" si="962"/>
        <v>0</v>
      </c>
      <c r="AD1310" s="9">
        <f t="shared" si="962"/>
        <v>0</v>
      </c>
      <c r="AE1310" s="9">
        <f t="shared" si="962"/>
        <v>0</v>
      </c>
      <c r="AF1310" s="9">
        <f t="shared" si="962"/>
        <v>0</v>
      </c>
      <c r="AG1310" s="9">
        <f t="shared" si="962"/>
        <v>0</v>
      </c>
      <c r="AH1310" s="532">
        <f t="shared" si="963"/>
        <v>0</v>
      </c>
      <c r="AI1310" s="9">
        <f t="shared" ref="AI1310:AL1311" si="972">AI1250+AI1265+AI1280+AI1295</f>
        <v>0</v>
      </c>
      <c r="AJ1310" s="9">
        <f t="shared" si="972"/>
        <v>0</v>
      </c>
      <c r="AK1310" s="9">
        <f t="shared" si="972"/>
        <v>0</v>
      </c>
      <c r="AL1310" s="9">
        <f t="shared" si="972"/>
        <v>0</v>
      </c>
      <c r="AM1310" s="532">
        <f t="shared" si="965"/>
        <v>0</v>
      </c>
    </row>
    <row r="1311" spans="1:39" outlineLevel="2">
      <c r="A1311" s="11">
        <f>ROW()</f>
        <v>1311</v>
      </c>
      <c r="C1311" s="6" t="s">
        <v>655</v>
      </c>
      <c r="D1311" s="39"/>
      <c r="E1311" s="922"/>
      <c r="F1311" s="39"/>
      <c r="G1311" s="39"/>
      <c r="H1311" s="39"/>
      <c r="I1311" s="39"/>
      <c r="J1311" s="39"/>
      <c r="K1311" s="39"/>
      <c r="L1311" s="39"/>
      <c r="M1311" s="39"/>
      <c r="N1311" s="39"/>
      <c r="O1311" s="39"/>
      <c r="P1311" s="39"/>
      <c r="Q1311" s="9"/>
      <c r="R1311" s="9"/>
      <c r="S1311" s="143"/>
      <c r="T1311" s="9"/>
      <c r="U1311" s="9"/>
      <c r="V1311" s="9"/>
      <c r="W1311" s="9"/>
      <c r="X1311" s="9"/>
      <c r="Y1311" s="143"/>
      <c r="Z1311" s="9"/>
      <c r="AA1311" s="9"/>
      <c r="AB1311" s="9"/>
      <c r="AC1311" s="9"/>
      <c r="AD1311" s="9"/>
      <c r="AE1311" s="9"/>
      <c r="AF1311" s="9"/>
      <c r="AG1311" s="9"/>
      <c r="AH1311" s="429">
        <f>-AH1331</f>
        <v>7.7165565578406467E-2</v>
      </c>
      <c r="AI1311" s="9">
        <f t="shared" si="972"/>
        <v>6.1732452462725171E-2</v>
      </c>
      <c r="AJ1311" s="9">
        <f t="shared" si="972"/>
        <v>4.6299339347043875E-2</v>
      </c>
      <c r="AK1311" s="9">
        <f t="shared" si="972"/>
        <v>3.0866226231362585E-2</v>
      </c>
      <c r="AL1311" s="9">
        <f t="shared" si="972"/>
        <v>1.5433113115681293E-2</v>
      </c>
      <c r="AM1311" s="9">
        <f>AM1251+AM1266+AM1281+AM1296</f>
        <v>0</v>
      </c>
    </row>
    <row r="1312" spans="1:39" outlineLevel="2">
      <c r="A1312" s="11">
        <f>ROW()</f>
        <v>1312</v>
      </c>
      <c r="C1312" s="6" t="s">
        <v>656</v>
      </c>
      <c r="D1312" s="39"/>
      <c r="E1312" s="922"/>
      <c r="F1312" s="39"/>
      <c r="G1312" s="39"/>
      <c r="H1312" s="39"/>
      <c r="I1312" s="39"/>
      <c r="J1312" s="39"/>
      <c r="K1312" s="39"/>
      <c r="L1312" s="39"/>
      <c r="M1312" s="39"/>
      <c r="N1312" s="39"/>
      <c r="O1312" s="39"/>
      <c r="P1312" s="39"/>
      <c r="Q1312" s="9"/>
      <c r="R1312" s="9"/>
      <c r="S1312" s="143"/>
      <c r="T1312" s="9"/>
      <c r="U1312" s="9"/>
      <c r="V1312" s="9"/>
      <c r="W1312" s="9"/>
      <c r="X1312" s="9"/>
      <c r="Y1312" s="143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429">
        <f>-AM1331</f>
        <v>0</v>
      </c>
    </row>
    <row r="1313" spans="1:39" outlineLevel="2">
      <c r="A1313" s="11">
        <f>ROW()</f>
        <v>1313</v>
      </c>
      <c r="C1313" s="6" t="s">
        <v>667</v>
      </c>
      <c r="D1313" s="39"/>
      <c r="E1313" s="922"/>
      <c r="F1313" s="39"/>
      <c r="G1313" s="39"/>
      <c r="H1313" s="39"/>
      <c r="I1313" s="39"/>
      <c r="J1313" s="39"/>
      <c r="K1313" s="39"/>
      <c r="L1313" s="39"/>
      <c r="M1313" s="39"/>
      <c r="N1313" s="39"/>
      <c r="O1313" s="39"/>
      <c r="P1313" s="39"/>
      <c r="Q1313" s="9"/>
      <c r="R1313" s="9"/>
      <c r="S1313" s="143"/>
      <c r="T1313" s="9"/>
      <c r="U1313" s="9"/>
      <c r="V1313" s="9"/>
      <c r="W1313" s="9"/>
      <c r="X1313" s="9"/>
      <c r="Y1313" s="143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</row>
    <row r="1314" spans="1:39" outlineLevel="2">
      <c r="A1314" s="11">
        <f>ROW()</f>
        <v>1314</v>
      </c>
      <c r="C1314" s="6" t="s">
        <v>212</v>
      </c>
      <c r="D1314" s="39"/>
      <c r="E1314" s="922">
        <v>1.7810872104348701</v>
      </c>
      <c r="F1314" s="39"/>
      <c r="G1314" s="39"/>
      <c r="H1314" s="39"/>
      <c r="I1314" s="39"/>
      <c r="J1314" s="39"/>
      <c r="K1314" s="39"/>
      <c r="L1314" s="39"/>
      <c r="M1314" s="39"/>
      <c r="N1314" s="39"/>
      <c r="O1314" s="39"/>
      <c r="P1314" s="39"/>
      <c r="Q1314" s="9">
        <f>Q1254+Q1269+Q1284+Q1299</f>
        <v>2.1366915416060319</v>
      </c>
      <c r="R1314" s="9">
        <f>R1254+R1269+R1284+R1299</f>
        <v>2.1366915416060319</v>
      </c>
      <c r="S1314" s="143">
        <f t="shared" ref="S1314" si="973">(S1254+S1269+S1284+S1299-S1329)*(S1254+S1269+S1284+S1299-S1329&gt;0)</f>
        <v>2.1366915416060319</v>
      </c>
      <c r="T1314" s="9">
        <f t="shared" ref="T1314:X1315" si="974">T1254+T1269+T1284+T1299</f>
        <v>2.1366915416060319</v>
      </c>
      <c r="U1314" s="9">
        <f t="shared" si="974"/>
        <v>2.1366915416060319</v>
      </c>
      <c r="V1314" s="9">
        <f t="shared" si="974"/>
        <v>2.1366915416060319</v>
      </c>
      <c r="W1314" s="9">
        <f t="shared" si="974"/>
        <v>2.1366915416060319</v>
      </c>
      <c r="X1314" s="9">
        <f t="shared" si="974"/>
        <v>2.1366915416060319</v>
      </c>
      <c r="Y1314" s="143">
        <f>MAX(Y1254+Y1269+Y1284+Y1299,0)</f>
        <v>2.1366915416060319</v>
      </c>
      <c r="Z1314" s="9">
        <f t="shared" ref="Z1314:AM1314" si="975">Z1254+Z1269+Z1284+Z1299</f>
        <v>2.1366915416060319</v>
      </c>
      <c r="AA1314" s="9">
        <f t="shared" si="975"/>
        <v>2.1366915416060319</v>
      </c>
      <c r="AB1314" s="9">
        <f t="shared" si="975"/>
        <v>2.1366915416060319</v>
      </c>
      <c r="AC1314" s="9">
        <f t="shared" si="975"/>
        <v>2.1366915416060319</v>
      </c>
      <c r="AD1314" s="9">
        <f t="shared" si="975"/>
        <v>2.1366915416060319</v>
      </c>
      <c r="AE1314" s="9">
        <f t="shared" si="975"/>
        <v>2.1366915416060319</v>
      </c>
      <c r="AF1314" s="9">
        <f t="shared" si="975"/>
        <v>2.1366915416060319</v>
      </c>
      <c r="AG1314" s="9">
        <f t="shared" si="975"/>
        <v>2.1366915416060319</v>
      </c>
      <c r="AH1314" s="9">
        <f t="shared" si="975"/>
        <v>2.1366915416060319</v>
      </c>
      <c r="AI1314" s="9">
        <f t="shared" si="975"/>
        <v>2.1366915416060319</v>
      </c>
      <c r="AJ1314" s="9">
        <f t="shared" si="975"/>
        <v>2.1366915416060319</v>
      </c>
      <c r="AK1314" s="9">
        <f t="shared" si="975"/>
        <v>2.1366915416060319</v>
      </c>
      <c r="AL1314" s="9">
        <f t="shared" si="975"/>
        <v>2.1366915416060319</v>
      </c>
      <c r="AM1314" s="9">
        <f t="shared" si="975"/>
        <v>2.1366915416060319</v>
      </c>
    </row>
    <row r="1315" spans="1:39" outlineLevel="2">
      <c r="A1315" s="11">
        <f>ROW()</f>
        <v>1315</v>
      </c>
      <c r="C1315" s="30" t="s">
        <v>362</v>
      </c>
      <c r="D1315" s="90"/>
      <c r="E1315" s="925">
        <v>0</v>
      </c>
      <c r="F1315" s="90"/>
      <c r="G1315" s="90"/>
      <c r="H1315" s="90"/>
      <c r="I1315" s="90"/>
      <c r="J1315" s="90"/>
      <c r="K1315" s="90"/>
      <c r="L1315" s="90"/>
      <c r="M1315" s="90"/>
      <c r="N1315" s="90"/>
      <c r="O1315" s="90"/>
      <c r="P1315" s="90"/>
      <c r="Q1315" s="15">
        <f>Q1255+Q1270+Q1285+Q1300</f>
        <v>0</v>
      </c>
      <c r="R1315" s="15">
        <f>R1255+R1270+R1285+R1300</f>
        <v>0</v>
      </c>
      <c r="S1315" s="901">
        <f>(S1255+S1270+S1285+S1300-S1330)*(S1255+S1270+S1285+S1300-S1330&gt;0)</f>
        <v>0</v>
      </c>
      <c r="T1315" s="15">
        <f t="shared" si="974"/>
        <v>0</v>
      </c>
      <c r="U1315" s="15">
        <f t="shared" si="974"/>
        <v>0</v>
      </c>
      <c r="V1315" s="15">
        <f t="shared" si="974"/>
        <v>0</v>
      </c>
      <c r="W1315" s="15">
        <f t="shared" si="974"/>
        <v>0</v>
      </c>
      <c r="X1315" s="15">
        <f t="shared" si="974"/>
        <v>0</v>
      </c>
      <c r="Y1315" s="901">
        <f>MAX(Y1255+Y1270+Y1285+Y1300,0)</f>
        <v>0</v>
      </c>
      <c r="Z1315" s="15">
        <f t="shared" ref="Z1315:AM1315" si="976">Z1255+Z1270+Z1285+Z1300</f>
        <v>0</v>
      </c>
      <c r="AA1315" s="15">
        <f t="shared" si="976"/>
        <v>0</v>
      </c>
      <c r="AB1315" s="15">
        <f t="shared" si="976"/>
        <v>0</v>
      </c>
      <c r="AC1315" s="15">
        <f t="shared" si="976"/>
        <v>0</v>
      </c>
      <c r="AD1315" s="15">
        <f t="shared" si="976"/>
        <v>0</v>
      </c>
      <c r="AE1315" s="15">
        <f t="shared" si="976"/>
        <v>0</v>
      </c>
      <c r="AF1315" s="15">
        <f t="shared" si="976"/>
        <v>0</v>
      </c>
      <c r="AG1315" s="15">
        <f t="shared" si="976"/>
        <v>0</v>
      </c>
      <c r="AH1315" s="15">
        <f t="shared" si="976"/>
        <v>0</v>
      </c>
      <c r="AI1315" s="15">
        <f t="shared" si="976"/>
        <v>0</v>
      </c>
      <c r="AJ1315" s="15">
        <f t="shared" si="976"/>
        <v>0</v>
      </c>
      <c r="AK1315" s="15">
        <f t="shared" si="976"/>
        <v>0</v>
      </c>
      <c r="AL1315" s="15">
        <f t="shared" si="976"/>
        <v>0</v>
      </c>
      <c r="AM1315" s="15">
        <f t="shared" si="976"/>
        <v>0</v>
      </c>
    </row>
    <row r="1316" spans="1:39" outlineLevel="2">
      <c r="A1316" s="11">
        <f>ROW()</f>
        <v>1316</v>
      </c>
      <c r="C1316" s="6" t="s">
        <v>1</v>
      </c>
      <c r="D1316" s="39"/>
      <c r="E1316" s="39">
        <f>SUM(E1303:E1315)</f>
        <v>625.55973107309819</v>
      </c>
      <c r="F1316" s="39"/>
      <c r="G1316" s="39"/>
      <c r="H1316" s="39"/>
      <c r="I1316" s="39"/>
      <c r="J1316" s="39"/>
      <c r="K1316" s="39"/>
      <c r="L1316" s="39"/>
      <c r="M1316" s="39"/>
      <c r="N1316" s="39"/>
      <c r="O1316" s="39"/>
      <c r="P1316" s="39"/>
      <c r="Q1316" s="9">
        <f t="shared" ref="Q1316:AG1316" si="977">SUM(Q1303:Q1315)</f>
        <v>947.11601487174516</v>
      </c>
      <c r="R1316" s="9">
        <f t="shared" si="977"/>
        <v>937.80549408195998</v>
      </c>
      <c r="S1316" s="9">
        <f t="shared" si="977"/>
        <v>928.49497329217479</v>
      </c>
      <c r="T1316" s="9">
        <f t="shared" si="977"/>
        <v>910.55219582290408</v>
      </c>
      <c r="U1316" s="9">
        <f t="shared" si="977"/>
        <v>892.64302720962257</v>
      </c>
      <c r="V1316" s="9">
        <f t="shared" si="977"/>
        <v>874.84425415231726</v>
      </c>
      <c r="W1316" s="9">
        <f t="shared" si="977"/>
        <v>856.98329401016872</v>
      </c>
      <c r="X1316" s="9">
        <f t="shared" si="977"/>
        <v>838.77455302956571</v>
      </c>
      <c r="Y1316" s="9">
        <f t="shared" si="977"/>
        <v>821.1109100855972</v>
      </c>
      <c r="Z1316" s="9">
        <f t="shared" si="977"/>
        <v>803.44726714162891</v>
      </c>
      <c r="AA1316" s="9">
        <f t="shared" si="977"/>
        <v>785.78362419766052</v>
      </c>
      <c r="AB1316" s="9">
        <f t="shared" si="977"/>
        <v>768.119981253692</v>
      </c>
      <c r="AC1316" s="9">
        <f t="shared" si="977"/>
        <v>750.45633830972372</v>
      </c>
      <c r="AD1316" s="9">
        <f t="shared" si="977"/>
        <v>703.5906341642908</v>
      </c>
      <c r="AE1316" s="9">
        <f t="shared" si="977"/>
        <v>683.29886568341419</v>
      </c>
      <c r="AF1316" s="9">
        <f t="shared" si="977"/>
        <v>663.00709720253769</v>
      </c>
      <c r="AG1316" s="9">
        <f t="shared" si="977"/>
        <v>642.72339688804618</v>
      </c>
      <c r="AH1316" s="9">
        <f t="shared" ref="AH1316:AM1316" si="978">SUM(AH1303:AH1315)</f>
        <v>622.43969657355456</v>
      </c>
      <c r="AI1316" s="9">
        <f t="shared" si="978"/>
        <v>602.14056314594723</v>
      </c>
      <c r="AJ1316" s="9">
        <f t="shared" si="978"/>
        <v>581.8414297183399</v>
      </c>
      <c r="AK1316" s="9">
        <f t="shared" si="978"/>
        <v>561.54229629073279</v>
      </c>
      <c r="AL1316" s="9">
        <f t="shared" si="978"/>
        <v>541.24316286312546</v>
      </c>
      <c r="AM1316" s="9">
        <f t="shared" si="978"/>
        <v>520.94402943551813</v>
      </c>
    </row>
    <row r="1317" spans="1:39" outlineLevel="3">
      <c r="A1317" s="11">
        <f>ROW()</f>
        <v>1317</v>
      </c>
      <c r="B1317" s="343" t="s">
        <v>658</v>
      </c>
      <c r="D1317" s="39"/>
      <c r="E1317" s="39"/>
      <c r="F1317" s="39"/>
      <c r="G1317" s="39"/>
      <c r="H1317" s="39"/>
      <c r="I1317" s="39"/>
      <c r="J1317" s="39"/>
      <c r="K1317" s="39"/>
      <c r="L1317" s="39"/>
      <c r="M1317" s="39"/>
      <c r="N1317" s="39"/>
      <c r="O1317" s="39"/>
      <c r="P1317" s="39"/>
      <c r="Q1317" s="39"/>
      <c r="R1317" s="39"/>
      <c r="S1317" s="39"/>
      <c r="T1317" s="39"/>
      <c r="U1317" s="39"/>
      <c r="V1317" s="39"/>
      <c r="W1317" s="39"/>
      <c r="X1317" s="39"/>
      <c r="Y1317" s="39"/>
      <c r="Z1317" s="39"/>
      <c r="AA1317" s="39"/>
      <c r="AB1317" s="39"/>
      <c r="AC1317" s="39"/>
      <c r="AD1317" s="39"/>
      <c r="AE1317" s="39"/>
      <c r="AF1317" s="39"/>
      <c r="AG1317" s="39"/>
      <c r="AH1317" s="39"/>
      <c r="AI1317" s="39"/>
      <c r="AJ1317" s="39"/>
      <c r="AK1317" s="39"/>
      <c r="AL1317" s="39"/>
      <c r="AM1317" s="39"/>
    </row>
    <row r="1318" spans="1:39" outlineLevel="3">
      <c r="A1318" s="11">
        <f>ROW()</f>
        <v>1318</v>
      </c>
      <c r="C1318" s="6" t="s">
        <v>2</v>
      </c>
      <c r="D1318" s="39"/>
      <c r="E1318" s="39"/>
      <c r="F1318" s="39"/>
      <c r="G1318" s="39"/>
      <c r="H1318" s="39"/>
      <c r="I1318" s="39"/>
      <c r="J1318" s="39"/>
      <c r="K1318" s="39"/>
      <c r="L1318" s="39"/>
      <c r="M1318" s="39"/>
      <c r="N1318" s="39"/>
      <c r="O1318" s="39"/>
      <c r="P1318" s="39"/>
      <c r="Q1318" s="39"/>
      <c r="R1318" s="39"/>
      <c r="S1318" s="9">
        <f t="shared" ref="S1318:S1325" si="979">(S1243+S1258+S1288)*(S1243+S1258+S1288&lt;0)</f>
        <v>0</v>
      </c>
      <c r="T1318" s="39"/>
      <c r="U1318" s="39"/>
      <c r="V1318" s="39"/>
      <c r="W1318" s="39"/>
      <c r="X1318" s="39"/>
      <c r="Y1318" s="9"/>
      <c r="Z1318" s="39"/>
      <c r="AA1318" s="39"/>
      <c r="AB1318" s="39"/>
      <c r="AC1318" s="432"/>
      <c r="AD1318" s="9"/>
      <c r="AE1318" s="39"/>
      <c r="AF1318" s="39"/>
      <c r="AG1318" s="39"/>
      <c r="AH1318" s="430">
        <f t="shared" ref="AH1318:AH1325" si="980">IF(C1273="Non-Depreciable",0,IF(AND(ROUND(AH1228,2)=0,AH1243&lt;&gt;0),-AH1243,IF(ROUND(AH1228,2)=1,-(AH1243+AH1288),0)))</f>
        <v>0</v>
      </c>
      <c r="AI1318" s="39"/>
      <c r="AJ1318" s="39"/>
      <c r="AK1318" s="39"/>
      <c r="AL1318" s="39"/>
      <c r="AM1318" s="430">
        <f t="shared" ref="AM1318:AM1325" si="981">IF(H1273="Non-Depreciable",0,IF(AND(ROUND(AM1228,2)=0,AM1243&lt;&gt;0),-AM1243,IF(ROUND(AM1228,2)=1,-(AM1243+AM1288),0)))</f>
        <v>0</v>
      </c>
    </row>
    <row r="1319" spans="1:39" outlineLevel="3">
      <c r="A1319" s="11">
        <f>ROW()</f>
        <v>1319</v>
      </c>
      <c r="C1319" s="6" t="s">
        <v>3</v>
      </c>
      <c r="D1319" s="39"/>
      <c r="E1319" s="39"/>
      <c r="F1319" s="39"/>
      <c r="G1319" s="39"/>
      <c r="H1319" s="39"/>
      <c r="I1319" s="39"/>
      <c r="J1319" s="39"/>
      <c r="K1319" s="39"/>
      <c r="L1319" s="39"/>
      <c r="M1319" s="39"/>
      <c r="N1319" s="39"/>
      <c r="O1319" s="39"/>
      <c r="P1319" s="39"/>
      <c r="Q1319" s="39"/>
      <c r="R1319" s="39"/>
      <c r="S1319" s="9">
        <f t="shared" si="979"/>
        <v>0</v>
      </c>
      <c r="T1319" s="39"/>
      <c r="U1319" s="39"/>
      <c r="V1319" s="39"/>
      <c r="W1319" s="39"/>
      <c r="X1319" s="39"/>
      <c r="Y1319" s="9"/>
      <c r="Z1319" s="39"/>
      <c r="AA1319" s="39"/>
      <c r="AB1319" s="39"/>
      <c r="AC1319" s="432"/>
      <c r="AD1319" s="9"/>
      <c r="AE1319" s="39"/>
      <c r="AF1319" s="39"/>
      <c r="AG1319" s="39"/>
      <c r="AH1319" s="430">
        <f t="shared" si="980"/>
        <v>0</v>
      </c>
      <c r="AI1319" s="39"/>
      <c r="AJ1319" s="39"/>
      <c r="AK1319" s="39"/>
      <c r="AL1319" s="39"/>
      <c r="AM1319" s="430">
        <f t="shared" si="981"/>
        <v>0</v>
      </c>
    </row>
    <row r="1320" spans="1:39" outlineLevel="3">
      <c r="A1320" s="11">
        <f>ROW()</f>
        <v>1320</v>
      </c>
      <c r="C1320" s="6" t="s">
        <v>4</v>
      </c>
      <c r="D1320" s="39"/>
      <c r="E1320" s="39"/>
      <c r="F1320" s="39"/>
      <c r="G1320" s="39"/>
      <c r="H1320" s="39"/>
      <c r="I1320" s="39"/>
      <c r="J1320" s="39"/>
      <c r="K1320" s="39"/>
      <c r="L1320" s="39"/>
      <c r="M1320" s="39"/>
      <c r="N1320" s="39"/>
      <c r="O1320" s="39"/>
      <c r="P1320" s="39"/>
      <c r="Q1320" s="39"/>
      <c r="R1320" s="39"/>
      <c r="S1320" s="9">
        <f t="shared" si="979"/>
        <v>0</v>
      </c>
      <c r="T1320" s="39"/>
      <c r="U1320" s="39"/>
      <c r="V1320" s="39"/>
      <c r="W1320" s="39"/>
      <c r="X1320" s="39"/>
      <c r="Y1320" s="9"/>
      <c r="Z1320" s="39"/>
      <c r="AA1320" s="39"/>
      <c r="AB1320" s="39"/>
      <c r="AC1320" s="432"/>
      <c r="AD1320" s="9"/>
      <c r="AE1320" s="39"/>
      <c r="AF1320" s="39"/>
      <c r="AG1320" s="39"/>
      <c r="AH1320" s="430">
        <f t="shared" si="980"/>
        <v>0</v>
      </c>
      <c r="AI1320" s="39"/>
      <c r="AJ1320" s="39"/>
      <c r="AK1320" s="39"/>
      <c r="AL1320" s="39"/>
      <c r="AM1320" s="430">
        <f t="shared" si="981"/>
        <v>0</v>
      </c>
    </row>
    <row r="1321" spans="1:39" outlineLevel="3">
      <c r="A1321" s="11">
        <f>ROW()</f>
        <v>1321</v>
      </c>
      <c r="C1321" s="6" t="s">
        <v>5</v>
      </c>
      <c r="D1321" s="39"/>
      <c r="E1321" s="39"/>
      <c r="F1321" s="39"/>
      <c r="G1321" s="39"/>
      <c r="H1321" s="39"/>
      <c r="I1321" s="39"/>
      <c r="J1321" s="39"/>
      <c r="K1321" s="39"/>
      <c r="L1321" s="39"/>
      <c r="M1321" s="39"/>
      <c r="N1321" s="39"/>
      <c r="O1321" s="39"/>
      <c r="P1321" s="39"/>
      <c r="Q1321" s="39"/>
      <c r="R1321" s="39"/>
      <c r="S1321" s="9">
        <f t="shared" si="979"/>
        <v>0</v>
      </c>
      <c r="T1321" s="39"/>
      <c r="U1321" s="39"/>
      <c r="V1321" s="39"/>
      <c r="W1321" s="39"/>
      <c r="X1321" s="39"/>
      <c r="Y1321" s="9"/>
      <c r="Z1321" s="39"/>
      <c r="AA1321" s="39"/>
      <c r="AB1321" s="39"/>
      <c r="AC1321" s="432"/>
      <c r="AD1321" s="9"/>
      <c r="AE1321" s="39"/>
      <c r="AF1321" s="39"/>
      <c r="AG1321" s="39"/>
      <c r="AH1321" s="430">
        <f t="shared" si="980"/>
        <v>0</v>
      </c>
      <c r="AI1321" s="39"/>
      <c r="AJ1321" s="39"/>
      <c r="AK1321" s="39"/>
      <c r="AL1321" s="39"/>
      <c r="AM1321" s="430">
        <f t="shared" si="981"/>
        <v>0</v>
      </c>
    </row>
    <row r="1322" spans="1:39" outlineLevel="3">
      <c r="A1322" s="11">
        <f>ROW()</f>
        <v>1322</v>
      </c>
      <c r="C1322" s="6" t="s">
        <v>473</v>
      </c>
      <c r="D1322" s="39"/>
      <c r="E1322" s="39"/>
      <c r="F1322" s="39"/>
      <c r="G1322" s="39"/>
      <c r="H1322" s="39"/>
      <c r="I1322" s="39"/>
      <c r="J1322" s="39"/>
      <c r="K1322" s="39"/>
      <c r="L1322" s="39"/>
      <c r="M1322" s="39"/>
      <c r="N1322" s="39"/>
      <c r="O1322" s="39"/>
      <c r="P1322" s="39"/>
      <c r="Q1322" s="39"/>
      <c r="R1322" s="39"/>
      <c r="S1322" s="9">
        <f t="shared" si="979"/>
        <v>0</v>
      </c>
      <c r="T1322" s="39"/>
      <c r="U1322" s="39"/>
      <c r="V1322" s="39"/>
      <c r="W1322" s="39"/>
      <c r="X1322" s="39"/>
      <c r="Y1322" s="9"/>
      <c r="Z1322" s="39"/>
      <c r="AA1322" s="39"/>
      <c r="AB1322" s="39"/>
      <c r="AC1322" s="432"/>
      <c r="AD1322" s="9"/>
      <c r="AE1322" s="39"/>
      <c r="AF1322" s="39"/>
      <c r="AG1322" s="39"/>
      <c r="AH1322" s="430">
        <f t="shared" si="980"/>
        <v>0</v>
      </c>
      <c r="AI1322" s="39"/>
      <c r="AJ1322" s="39"/>
      <c r="AK1322" s="39"/>
      <c r="AL1322" s="39"/>
      <c r="AM1322" s="430">
        <f t="shared" si="981"/>
        <v>0</v>
      </c>
    </row>
    <row r="1323" spans="1:39" outlineLevel="3">
      <c r="A1323" s="11">
        <f>ROW()</f>
        <v>1323</v>
      </c>
      <c r="C1323" s="6" t="s">
        <v>474</v>
      </c>
      <c r="D1323" s="39"/>
      <c r="E1323" s="39"/>
      <c r="F1323" s="39"/>
      <c r="G1323" s="39"/>
      <c r="H1323" s="39"/>
      <c r="I1323" s="39"/>
      <c r="J1323" s="39"/>
      <c r="K1323" s="39"/>
      <c r="L1323" s="39"/>
      <c r="M1323" s="39"/>
      <c r="N1323" s="39"/>
      <c r="O1323" s="39"/>
      <c r="P1323" s="39"/>
      <c r="Q1323" s="39"/>
      <c r="R1323" s="39"/>
      <c r="S1323" s="9">
        <f t="shared" si="979"/>
        <v>0</v>
      </c>
      <c r="T1323" s="39"/>
      <c r="U1323" s="39"/>
      <c r="V1323" s="39"/>
      <c r="W1323" s="39"/>
      <c r="X1323" s="39"/>
      <c r="Y1323" s="9"/>
      <c r="Z1323" s="39"/>
      <c r="AA1323" s="39"/>
      <c r="AB1323" s="39"/>
      <c r="AC1323" s="432"/>
      <c r="AD1323" s="9"/>
      <c r="AE1323" s="39"/>
      <c r="AF1323" s="39"/>
      <c r="AG1323" s="39"/>
      <c r="AH1323" s="430">
        <f t="shared" si="980"/>
        <v>-7.7165565578406467E-2</v>
      </c>
      <c r="AI1323" s="39"/>
      <c r="AJ1323" s="39"/>
      <c r="AK1323" s="39"/>
      <c r="AL1323" s="39"/>
      <c r="AM1323" s="430">
        <f t="shared" si="981"/>
        <v>0</v>
      </c>
    </row>
    <row r="1324" spans="1:39" outlineLevel="3">
      <c r="A1324" s="11">
        <f>ROW()</f>
        <v>1324</v>
      </c>
      <c r="C1324" s="6" t="s">
        <v>477</v>
      </c>
      <c r="D1324" s="39"/>
      <c r="E1324" s="39"/>
      <c r="F1324" s="39"/>
      <c r="G1324" s="39"/>
      <c r="H1324" s="39"/>
      <c r="I1324" s="39"/>
      <c r="J1324" s="39"/>
      <c r="K1324" s="39"/>
      <c r="L1324" s="39"/>
      <c r="M1324" s="39"/>
      <c r="N1324" s="39"/>
      <c r="O1324" s="39"/>
      <c r="P1324" s="39"/>
      <c r="Q1324" s="39"/>
      <c r="R1324" s="39"/>
      <c r="S1324" s="9">
        <f t="shared" si="979"/>
        <v>0</v>
      </c>
      <c r="T1324" s="39"/>
      <c r="U1324" s="39"/>
      <c r="V1324" s="39"/>
      <c r="W1324" s="39"/>
      <c r="X1324" s="39"/>
      <c r="Y1324" s="9"/>
      <c r="Z1324" s="39"/>
      <c r="AA1324" s="39"/>
      <c r="AB1324" s="39"/>
      <c r="AC1324" s="432"/>
      <c r="AD1324" s="9"/>
      <c r="AE1324" s="39"/>
      <c r="AF1324" s="39"/>
      <c r="AG1324" s="39"/>
      <c r="AH1324" s="430">
        <f t="shared" si="980"/>
        <v>0</v>
      </c>
      <c r="AI1324" s="39"/>
      <c r="AJ1324" s="39"/>
      <c r="AK1324" s="39"/>
      <c r="AL1324" s="39"/>
      <c r="AM1324" s="430">
        <f t="shared" si="981"/>
        <v>0</v>
      </c>
    </row>
    <row r="1325" spans="1:39" outlineLevel="3">
      <c r="A1325" s="11">
        <f>ROW()</f>
        <v>1325</v>
      </c>
      <c r="C1325" s="6" t="s">
        <v>511</v>
      </c>
      <c r="D1325" s="39"/>
      <c r="E1325" s="39"/>
      <c r="F1325" s="39"/>
      <c r="G1325" s="39"/>
      <c r="H1325" s="39"/>
      <c r="I1325" s="39"/>
      <c r="J1325" s="39"/>
      <c r="K1325" s="39"/>
      <c r="L1325" s="39"/>
      <c r="M1325" s="39"/>
      <c r="N1325" s="39"/>
      <c r="O1325" s="39"/>
      <c r="P1325" s="39"/>
      <c r="Q1325" s="39"/>
      <c r="R1325" s="39"/>
      <c r="S1325" s="9">
        <f t="shared" si="979"/>
        <v>0</v>
      </c>
      <c r="T1325" s="39"/>
      <c r="U1325" s="39"/>
      <c r="V1325" s="39"/>
      <c r="W1325" s="39"/>
      <c r="X1325" s="39"/>
      <c r="Y1325" s="9"/>
      <c r="Z1325" s="39"/>
      <c r="AA1325" s="39"/>
      <c r="AB1325" s="39"/>
      <c r="AC1325" s="432"/>
      <c r="AD1325" s="9"/>
      <c r="AE1325" s="39"/>
      <c r="AF1325" s="39"/>
      <c r="AG1325" s="39"/>
      <c r="AH1325" s="430">
        <f t="shared" si="980"/>
        <v>0</v>
      </c>
      <c r="AI1325" s="39"/>
      <c r="AJ1325" s="39"/>
      <c r="AK1325" s="39"/>
      <c r="AL1325" s="39"/>
      <c r="AM1325" s="430">
        <f t="shared" si="981"/>
        <v>0</v>
      </c>
    </row>
    <row r="1326" spans="1:39" outlineLevel="3">
      <c r="A1326" s="11">
        <f>ROW()</f>
        <v>1326</v>
      </c>
      <c r="C1326" s="6" t="s">
        <v>655</v>
      </c>
      <c r="D1326" s="39"/>
      <c r="E1326" s="39"/>
      <c r="F1326" s="39"/>
      <c r="G1326" s="39"/>
      <c r="H1326" s="39"/>
      <c r="I1326" s="39"/>
      <c r="J1326" s="39"/>
      <c r="K1326" s="39"/>
      <c r="L1326" s="39"/>
      <c r="M1326" s="39"/>
      <c r="N1326" s="39"/>
      <c r="O1326" s="39"/>
      <c r="P1326" s="39"/>
      <c r="Q1326" s="39"/>
      <c r="R1326" s="39"/>
      <c r="S1326" s="9"/>
      <c r="T1326" s="39"/>
      <c r="U1326" s="39"/>
      <c r="V1326" s="39"/>
      <c r="W1326" s="39"/>
      <c r="X1326" s="39"/>
      <c r="Y1326" s="9"/>
      <c r="Z1326" s="39"/>
      <c r="AA1326" s="39"/>
      <c r="AB1326" s="39"/>
      <c r="AC1326" s="432"/>
      <c r="AD1326" s="9"/>
      <c r="AE1326" s="39"/>
      <c r="AF1326" s="39"/>
      <c r="AG1326" s="39"/>
      <c r="AH1326" s="39"/>
      <c r="AI1326" s="39"/>
      <c r="AJ1326" s="39"/>
      <c r="AK1326" s="39"/>
      <c r="AL1326" s="39"/>
      <c r="AM1326" s="39"/>
    </row>
    <row r="1327" spans="1:39" outlineLevel="3">
      <c r="A1327" s="11">
        <f>ROW()</f>
        <v>1327</v>
      </c>
      <c r="C1327" s="6" t="s">
        <v>656</v>
      </c>
      <c r="D1327" s="39"/>
      <c r="E1327" s="39"/>
      <c r="F1327" s="39"/>
      <c r="G1327" s="39"/>
      <c r="H1327" s="39"/>
      <c r="I1327" s="39"/>
      <c r="J1327" s="39"/>
      <c r="K1327" s="39"/>
      <c r="L1327" s="39"/>
      <c r="M1327" s="39"/>
      <c r="N1327" s="39"/>
      <c r="O1327" s="39"/>
      <c r="P1327" s="39"/>
      <c r="Q1327" s="39"/>
      <c r="R1327" s="39"/>
      <c r="S1327" s="9"/>
      <c r="T1327" s="39"/>
      <c r="U1327" s="39"/>
      <c r="V1327" s="39"/>
      <c r="W1327" s="39"/>
      <c r="X1327" s="39"/>
      <c r="Y1327" s="9"/>
      <c r="Z1327" s="39"/>
      <c r="AA1327" s="39"/>
      <c r="AB1327" s="39"/>
      <c r="AC1327" s="432"/>
      <c r="AD1327" s="9"/>
      <c r="AE1327" s="39"/>
      <c r="AF1327" s="39"/>
      <c r="AG1327" s="39"/>
      <c r="AH1327" s="39"/>
      <c r="AI1327" s="39"/>
      <c r="AJ1327" s="39"/>
      <c r="AK1327" s="39"/>
      <c r="AL1327" s="39"/>
      <c r="AM1327" s="39"/>
    </row>
    <row r="1328" spans="1:39" outlineLevel="3">
      <c r="A1328" s="11">
        <f>ROW()</f>
        <v>1328</v>
      </c>
      <c r="C1328" s="6" t="s">
        <v>667</v>
      </c>
      <c r="D1328" s="39"/>
      <c r="E1328" s="39"/>
      <c r="F1328" s="39"/>
      <c r="G1328" s="39"/>
      <c r="H1328" s="39"/>
      <c r="I1328" s="39"/>
      <c r="J1328" s="39"/>
      <c r="K1328" s="39"/>
      <c r="L1328" s="39"/>
      <c r="M1328" s="39"/>
      <c r="N1328" s="39"/>
      <c r="O1328" s="39"/>
      <c r="P1328" s="39"/>
      <c r="Q1328" s="39"/>
      <c r="R1328" s="39"/>
      <c r="S1328" s="9"/>
      <c r="T1328" s="39"/>
      <c r="U1328" s="39"/>
      <c r="V1328" s="39"/>
      <c r="W1328" s="39"/>
      <c r="X1328" s="39"/>
      <c r="Y1328" s="9"/>
      <c r="Z1328" s="39"/>
      <c r="AA1328" s="39"/>
      <c r="AB1328" s="39"/>
      <c r="AC1328" s="432"/>
      <c r="AD1328" s="9"/>
      <c r="AE1328" s="39"/>
      <c r="AF1328" s="39"/>
      <c r="AG1328" s="39"/>
      <c r="AH1328" s="39"/>
      <c r="AI1328" s="39"/>
      <c r="AJ1328" s="39"/>
      <c r="AK1328" s="39"/>
      <c r="AL1328" s="39"/>
      <c r="AM1328" s="39"/>
    </row>
    <row r="1329" spans="1:71" outlineLevel="3">
      <c r="A1329" s="11">
        <f>ROW()</f>
        <v>1329</v>
      </c>
      <c r="C1329" s="6" t="s">
        <v>212</v>
      </c>
      <c r="D1329" s="39"/>
      <c r="E1329" s="39"/>
      <c r="F1329" s="39"/>
      <c r="G1329" s="39"/>
      <c r="H1329" s="39"/>
      <c r="I1329" s="39"/>
      <c r="J1329" s="39"/>
      <c r="K1329" s="39"/>
      <c r="L1329" s="39"/>
      <c r="M1329" s="39"/>
      <c r="N1329" s="39"/>
      <c r="O1329" s="39"/>
      <c r="P1329" s="39"/>
      <c r="Q1329" s="39"/>
      <c r="R1329" s="39"/>
      <c r="S1329" s="9">
        <f>(S1254+S1269+S1299)*(S1254+S1269+S1299&lt;0)</f>
        <v>0</v>
      </c>
      <c r="T1329" s="39"/>
      <c r="U1329" s="39"/>
      <c r="V1329" s="39"/>
      <c r="W1329" s="39"/>
      <c r="X1329" s="39"/>
      <c r="Y1329" s="9"/>
      <c r="Z1329" s="39"/>
      <c r="AA1329" s="39"/>
      <c r="AB1329" s="39"/>
      <c r="AC1329" s="432"/>
      <c r="AD1329" s="9"/>
      <c r="AE1329" s="39"/>
      <c r="AF1329" s="39"/>
      <c r="AG1329" s="39"/>
      <c r="AH1329" s="9"/>
      <c r="AI1329" s="9"/>
      <c r="AJ1329" s="9"/>
      <c r="AK1329" s="9"/>
      <c r="AL1329" s="9"/>
      <c r="AM1329" s="9"/>
    </row>
    <row r="1330" spans="1:71" outlineLevel="3">
      <c r="A1330" s="11">
        <f>ROW()</f>
        <v>1330</v>
      </c>
      <c r="C1330" s="30" t="s">
        <v>362</v>
      </c>
      <c r="D1330" s="90"/>
      <c r="E1330" s="90"/>
      <c r="F1330" s="90"/>
      <c r="G1330" s="90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15">
        <f>(S1255+S1270+S1300)*(S1255+S1270+S1300&lt;0)</f>
        <v>0</v>
      </c>
      <c r="T1330" s="90"/>
      <c r="U1330" s="90"/>
      <c r="V1330" s="90"/>
      <c r="W1330" s="90"/>
      <c r="X1330" s="90"/>
      <c r="Y1330" s="15"/>
      <c r="Z1330" s="90"/>
      <c r="AA1330" s="90"/>
      <c r="AB1330" s="90"/>
      <c r="AC1330" s="432"/>
      <c r="AD1330" s="9"/>
      <c r="AE1330" s="90"/>
      <c r="AF1330" s="90"/>
      <c r="AG1330" s="90"/>
      <c r="AH1330" s="15"/>
      <c r="AI1330" s="15"/>
      <c r="AJ1330" s="15"/>
      <c r="AK1330" s="15"/>
      <c r="AL1330" s="15"/>
      <c r="AM1330" s="15"/>
    </row>
    <row r="1331" spans="1:71" outlineLevel="3">
      <c r="A1331" s="11">
        <f>ROW()</f>
        <v>1331</v>
      </c>
      <c r="C1331" s="6" t="s">
        <v>1</v>
      </c>
      <c r="D1331" s="39"/>
      <c r="E1331" s="39"/>
      <c r="F1331" s="39"/>
      <c r="G1331" s="39"/>
      <c r="H1331" s="39"/>
      <c r="I1331" s="39"/>
      <c r="J1331" s="39"/>
      <c r="K1331" s="39"/>
      <c r="L1331" s="39"/>
      <c r="M1331" s="39"/>
      <c r="N1331" s="39"/>
      <c r="O1331" s="39"/>
      <c r="P1331" s="39"/>
      <c r="Q1331" s="39"/>
      <c r="R1331" s="39"/>
      <c r="S1331" s="9">
        <f t="shared" ref="S1331" si="982">SUM(S1318:S1330)</f>
        <v>0</v>
      </c>
      <c r="T1331" s="39"/>
      <c r="U1331" s="39"/>
      <c r="V1331" s="39"/>
      <c r="W1331" s="39"/>
      <c r="X1331" s="39"/>
      <c r="Y1331" s="9"/>
      <c r="Z1331" s="39"/>
      <c r="AA1331" s="39"/>
      <c r="AB1331" s="39"/>
      <c r="AC1331" s="512"/>
      <c r="AD1331" s="513"/>
      <c r="AE1331" s="39"/>
      <c r="AF1331" s="39"/>
      <c r="AG1331" s="39"/>
      <c r="AH1331" s="87">
        <f t="shared" ref="AH1331" si="983">SUM(AH1318:AH1330)</f>
        <v>-7.7165565578406467E-2</v>
      </c>
      <c r="AI1331" s="39"/>
      <c r="AJ1331" s="39"/>
      <c r="AK1331" s="39"/>
      <c r="AL1331" s="39"/>
      <c r="AM1331" s="87">
        <f t="shared" ref="AM1331" si="984">SUM(AM1318:AM1330)</f>
        <v>0</v>
      </c>
    </row>
    <row r="1332" spans="1:71" outlineLevel="2">
      <c r="A1332" s="11">
        <f>ROW()</f>
        <v>1332</v>
      </c>
      <c r="D1332" s="39"/>
      <c r="E1332" s="39"/>
      <c r="F1332" s="39"/>
      <c r="G1332" s="39"/>
      <c r="H1332" s="39"/>
      <c r="I1332" s="39"/>
      <c r="J1332" s="39"/>
      <c r="K1332" s="39"/>
      <c r="L1332" s="39"/>
      <c r="M1332" s="39"/>
      <c r="N1332" s="39"/>
      <c r="O1332" s="39"/>
      <c r="P1332" s="39"/>
      <c r="Q1332" s="39"/>
      <c r="R1332" s="39"/>
      <c r="S1332" s="39"/>
      <c r="T1332" s="39"/>
      <c r="U1332" s="39"/>
      <c r="V1332" s="39"/>
      <c r="W1332" s="39"/>
      <c r="X1332" s="39"/>
      <c r="Y1332" s="39"/>
      <c r="Z1332" s="39"/>
      <c r="AA1332" s="39"/>
      <c r="AB1332" s="39"/>
      <c r="AC1332" s="39"/>
      <c r="AD1332" s="39"/>
      <c r="AE1332" s="39"/>
      <c r="AF1332" s="39"/>
      <c r="AG1332" s="39"/>
      <c r="AH1332" s="39"/>
      <c r="AI1332" s="39"/>
      <c r="AJ1332" s="39"/>
      <c r="AK1332" s="39"/>
      <c r="AL1332" s="39"/>
      <c r="AM1332" s="39"/>
    </row>
    <row r="1333" spans="1:71" s="10" customFormat="1" ht="60" outlineLevel="1">
      <c r="A1333" s="324" t="s">
        <v>150</v>
      </c>
      <c r="B1333" s="347"/>
      <c r="C1333" s="325"/>
      <c r="D1333" s="325"/>
      <c r="E1333" s="910" t="str">
        <f>E$50</f>
        <v>DBP Principled Approach in 2020 [m$ 31/12/2019]</v>
      </c>
      <c r="F1333" s="325"/>
      <c r="G1333" s="325"/>
      <c r="H1333" s="326"/>
      <c r="I1333" s="326"/>
      <c r="J1333" s="326"/>
      <c r="K1333" s="326"/>
      <c r="L1333" s="326"/>
      <c r="M1333" s="326"/>
      <c r="N1333" s="326"/>
      <c r="O1333" s="326"/>
      <c r="P1333" s="326"/>
      <c r="Q1333" s="326"/>
      <c r="R1333" s="326"/>
      <c r="S1333" s="326"/>
      <c r="T1333" s="326"/>
      <c r="U1333" s="326"/>
      <c r="V1333" s="326"/>
      <c r="W1333" s="326"/>
      <c r="X1333" s="326"/>
      <c r="Y1333" s="326"/>
      <c r="Z1333" s="326"/>
      <c r="AA1333" s="326"/>
      <c r="AB1333" s="326"/>
      <c r="AC1333" s="326"/>
      <c r="AD1333" s="326"/>
      <c r="AE1333" s="326"/>
      <c r="AF1333" s="326"/>
      <c r="AG1333" s="326"/>
      <c r="AH1333" s="326"/>
      <c r="AI1333" s="326"/>
      <c r="AJ1333" s="326"/>
      <c r="AK1333" s="326"/>
      <c r="AL1333" s="326"/>
      <c r="AM1333" s="32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</row>
    <row r="1334" spans="1:71" outlineLevel="2">
      <c r="A1334" s="11">
        <f>ROW()</f>
        <v>1334</v>
      </c>
      <c r="B1334" s="343" t="s">
        <v>141</v>
      </c>
      <c r="D1334" s="39"/>
      <c r="E1334" s="39"/>
      <c r="F1334" s="39"/>
      <c r="G1334" s="39"/>
      <c r="H1334" s="39"/>
      <c r="I1334" s="39"/>
      <c r="J1334" s="156"/>
      <c r="K1334" s="39"/>
      <c r="L1334" s="39"/>
      <c r="M1334" s="39"/>
      <c r="N1334" s="39"/>
      <c r="O1334" s="39"/>
      <c r="P1334" s="39"/>
      <c r="Q1334" s="39"/>
      <c r="R1334" s="39"/>
      <c r="S1334" s="39"/>
      <c r="T1334" s="39"/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428">
        <f>IF(Asset!AD$157="","",Asset!AD$157-AD$6)</f>
        <v>42</v>
      </c>
      <c r="AE1334" s="39"/>
      <c r="AF1334" s="39"/>
      <c r="AG1334" s="39"/>
      <c r="AH1334" s="39"/>
      <c r="AI1334" s="39"/>
      <c r="AJ1334" s="39"/>
      <c r="AK1334" s="39"/>
      <c r="AL1334" s="39"/>
      <c r="AM1334" s="39"/>
    </row>
    <row r="1335" spans="1:71" outlineLevel="2">
      <c r="A1335" s="11">
        <f>ROW()</f>
        <v>1335</v>
      </c>
      <c r="C1335" s="6" t="s">
        <v>2</v>
      </c>
      <c r="D1335" s="39"/>
      <c r="E1335" s="922">
        <v>60</v>
      </c>
      <c r="F1335" s="39"/>
      <c r="G1335" s="39"/>
      <c r="H1335" s="39"/>
      <c r="I1335" s="9"/>
      <c r="J1335" s="39"/>
      <c r="K1335" s="163"/>
      <c r="L1335" s="163"/>
      <c r="M1335" s="163"/>
      <c r="N1335" s="163"/>
      <c r="O1335" s="163"/>
      <c r="P1335" s="163"/>
      <c r="Q1335" s="163"/>
      <c r="R1335" s="9"/>
      <c r="S1335" s="162">
        <f>Inputs!$D$64</f>
        <v>70</v>
      </c>
      <c r="T1335" s="163">
        <f t="shared" ref="T1335:AB1342" si="985">MAX(0,S1335-1)</f>
        <v>69</v>
      </c>
      <c r="U1335" s="163">
        <f t="shared" si="985"/>
        <v>68</v>
      </c>
      <c r="V1335" s="163">
        <f t="shared" si="985"/>
        <v>67</v>
      </c>
      <c r="W1335" s="163">
        <f t="shared" si="985"/>
        <v>66</v>
      </c>
      <c r="X1335" s="163">
        <f t="shared" si="985"/>
        <v>65</v>
      </c>
      <c r="Y1335" s="163">
        <f t="shared" si="985"/>
        <v>64</v>
      </c>
      <c r="Z1335" s="163">
        <f t="shared" si="985"/>
        <v>63</v>
      </c>
      <c r="AA1335" s="163">
        <f t="shared" si="985"/>
        <v>62</v>
      </c>
      <c r="AB1335" s="163">
        <f t="shared" si="985"/>
        <v>61</v>
      </c>
      <c r="AC1335" s="911">
        <f>$E1335</f>
        <v>60</v>
      </c>
      <c r="AD1335" s="912">
        <f>IF(AC1335&gt;0,IF(AD$160="",AC1335-1,MIN(AC1335-1,AD$160)),0)</f>
        <v>42</v>
      </c>
      <c r="AE1335" s="163">
        <f t="shared" ref="AE1335:AM1343" si="986">MAX(0,AD1335-1)</f>
        <v>41</v>
      </c>
      <c r="AF1335" s="163">
        <f t="shared" si="986"/>
        <v>40</v>
      </c>
      <c r="AG1335" s="163">
        <f t="shared" si="986"/>
        <v>39</v>
      </c>
      <c r="AH1335" s="163">
        <f t="shared" si="986"/>
        <v>38</v>
      </c>
      <c r="AI1335" s="163">
        <f t="shared" si="986"/>
        <v>37</v>
      </c>
      <c r="AJ1335" s="163">
        <f t="shared" si="986"/>
        <v>36</v>
      </c>
      <c r="AK1335" s="163">
        <f t="shared" si="986"/>
        <v>35</v>
      </c>
      <c r="AL1335" s="163">
        <f t="shared" si="986"/>
        <v>34</v>
      </c>
      <c r="AM1335" s="163">
        <f t="shared" si="986"/>
        <v>33</v>
      </c>
    </row>
    <row r="1336" spans="1:71" outlineLevel="2">
      <c r="A1336" s="11">
        <f>ROW()</f>
        <v>1336</v>
      </c>
      <c r="C1336" s="6" t="s">
        <v>3</v>
      </c>
      <c r="D1336" s="39"/>
      <c r="E1336" s="922">
        <v>20</v>
      </c>
      <c r="F1336" s="39"/>
      <c r="G1336" s="39"/>
      <c r="H1336" s="39"/>
      <c r="I1336" s="9"/>
      <c r="J1336" s="39"/>
      <c r="K1336" s="163"/>
      <c r="L1336" s="163"/>
      <c r="M1336" s="163"/>
      <c r="N1336" s="163"/>
      <c r="O1336" s="163"/>
      <c r="P1336" s="163"/>
      <c r="Q1336" s="163"/>
      <c r="R1336" s="9"/>
      <c r="S1336" s="162">
        <f>Inputs!$D$65</f>
        <v>30</v>
      </c>
      <c r="T1336" s="163">
        <f t="shared" si="985"/>
        <v>29</v>
      </c>
      <c r="U1336" s="163">
        <f t="shared" si="985"/>
        <v>28</v>
      </c>
      <c r="V1336" s="163">
        <f t="shared" si="985"/>
        <v>27</v>
      </c>
      <c r="W1336" s="163">
        <f t="shared" si="985"/>
        <v>26</v>
      </c>
      <c r="X1336" s="163">
        <f t="shared" si="985"/>
        <v>25</v>
      </c>
      <c r="Y1336" s="163">
        <f t="shared" si="985"/>
        <v>24</v>
      </c>
      <c r="Z1336" s="163">
        <f t="shared" si="985"/>
        <v>23</v>
      </c>
      <c r="AA1336" s="163">
        <f t="shared" si="985"/>
        <v>22</v>
      </c>
      <c r="AB1336" s="163">
        <f t="shared" si="985"/>
        <v>21</v>
      </c>
      <c r="AC1336" s="911">
        <f t="shared" ref="AC1336:AC1347" si="987">$E1336</f>
        <v>20</v>
      </c>
      <c r="AD1336" s="912">
        <f>IF(AC1336&gt;0,IF(AD$160="",AC1336-1,MIN(AC1336-1,AD$160)),0)</f>
        <v>19</v>
      </c>
      <c r="AE1336" s="163">
        <f t="shared" si="986"/>
        <v>18</v>
      </c>
      <c r="AF1336" s="163">
        <f t="shared" si="986"/>
        <v>17</v>
      </c>
      <c r="AG1336" s="163">
        <f t="shared" si="986"/>
        <v>16</v>
      </c>
      <c r="AH1336" s="163">
        <f t="shared" si="986"/>
        <v>15</v>
      </c>
      <c r="AI1336" s="163">
        <f t="shared" si="986"/>
        <v>14</v>
      </c>
      <c r="AJ1336" s="163">
        <f t="shared" si="986"/>
        <v>13</v>
      </c>
      <c r="AK1336" s="163">
        <f t="shared" si="986"/>
        <v>12</v>
      </c>
      <c r="AL1336" s="163">
        <f t="shared" si="986"/>
        <v>11</v>
      </c>
      <c r="AM1336" s="163">
        <f t="shared" si="986"/>
        <v>10</v>
      </c>
    </row>
    <row r="1337" spans="1:71" outlineLevel="2">
      <c r="A1337" s="11">
        <f>ROW()</f>
        <v>1337</v>
      </c>
      <c r="C1337" s="6" t="s">
        <v>4</v>
      </c>
      <c r="D1337" s="39"/>
      <c r="E1337" s="922">
        <v>20</v>
      </c>
      <c r="F1337" s="39"/>
      <c r="G1337" s="39"/>
      <c r="H1337" s="39"/>
      <c r="I1337" s="9"/>
      <c r="J1337" s="39"/>
      <c r="K1337" s="163"/>
      <c r="L1337" s="163"/>
      <c r="M1337" s="163"/>
      <c r="N1337" s="163"/>
      <c r="O1337" s="163"/>
      <c r="P1337" s="163"/>
      <c r="Q1337" s="163"/>
      <c r="R1337" s="9"/>
      <c r="S1337" s="162">
        <f>Inputs!$D$66</f>
        <v>50</v>
      </c>
      <c r="T1337" s="163">
        <f t="shared" si="985"/>
        <v>49</v>
      </c>
      <c r="U1337" s="163">
        <f t="shared" si="985"/>
        <v>48</v>
      </c>
      <c r="V1337" s="163">
        <f t="shared" si="985"/>
        <v>47</v>
      </c>
      <c r="W1337" s="163">
        <f t="shared" si="985"/>
        <v>46</v>
      </c>
      <c r="X1337" s="163">
        <f t="shared" si="985"/>
        <v>45</v>
      </c>
      <c r="Y1337" s="163">
        <f t="shared" si="985"/>
        <v>44</v>
      </c>
      <c r="Z1337" s="163">
        <f t="shared" si="985"/>
        <v>43</v>
      </c>
      <c r="AA1337" s="163">
        <f t="shared" si="985"/>
        <v>42</v>
      </c>
      <c r="AB1337" s="163">
        <f t="shared" si="985"/>
        <v>41</v>
      </c>
      <c r="AC1337" s="911">
        <f t="shared" si="987"/>
        <v>20</v>
      </c>
      <c r="AD1337" s="913">
        <f>IF(AD1334="",MAX(0,AC1337-1),Inputs!$D$82-(AC$6-LEFT($A1333,4)))</f>
        <v>19</v>
      </c>
      <c r="AE1337" s="163">
        <f t="shared" si="986"/>
        <v>18</v>
      </c>
      <c r="AF1337" s="163">
        <f t="shared" si="986"/>
        <v>17</v>
      </c>
      <c r="AG1337" s="163">
        <f t="shared" si="986"/>
        <v>16</v>
      </c>
      <c r="AH1337" s="163">
        <f t="shared" si="986"/>
        <v>15</v>
      </c>
      <c r="AI1337" s="163">
        <f t="shared" si="986"/>
        <v>14</v>
      </c>
      <c r="AJ1337" s="163">
        <f t="shared" si="986"/>
        <v>13</v>
      </c>
      <c r="AK1337" s="163">
        <f t="shared" si="986"/>
        <v>12</v>
      </c>
      <c r="AL1337" s="163">
        <f t="shared" si="986"/>
        <v>11</v>
      </c>
      <c r="AM1337" s="163">
        <f t="shared" si="986"/>
        <v>10</v>
      </c>
    </row>
    <row r="1338" spans="1:71" outlineLevel="2">
      <c r="A1338" s="11">
        <f>ROW()</f>
        <v>1338</v>
      </c>
      <c r="C1338" s="6" t="s">
        <v>5</v>
      </c>
      <c r="D1338" s="39"/>
      <c r="E1338" s="922">
        <v>0</v>
      </c>
      <c r="F1338" s="39"/>
      <c r="G1338" s="39"/>
      <c r="H1338" s="39"/>
      <c r="I1338" s="9"/>
      <c r="J1338" s="39"/>
      <c r="K1338" s="163"/>
      <c r="L1338" s="163"/>
      <c r="M1338" s="163"/>
      <c r="N1338" s="163"/>
      <c r="O1338" s="163"/>
      <c r="P1338" s="163"/>
      <c r="Q1338" s="163"/>
      <c r="R1338" s="9"/>
      <c r="S1338" s="162">
        <f>Inputs!$D$67</f>
        <v>30</v>
      </c>
      <c r="T1338" s="163">
        <f t="shared" si="985"/>
        <v>29</v>
      </c>
      <c r="U1338" s="163">
        <f t="shared" si="985"/>
        <v>28</v>
      </c>
      <c r="V1338" s="163">
        <f t="shared" si="985"/>
        <v>27</v>
      </c>
      <c r="W1338" s="163">
        <f t="shared" si="985"/>
        <v>26</v>
      </c>
      <c r="X1338" s="163">
        <f t="shared" si="985"/>
        <v>25</v>
      </c>
      <c r="Y1338" s="163">
        <f t="shared" si="985"/>
        <v>24</v>
      </c>
      <c r="Z1338" s="163">
        <f t="shared" si="985"/>
        <v>23</v>
      </c>
      <c r="AA1338" s="163">
        <f t="shared" si="985"/>
        <v>22</v>
      </c>
      <c r="AB1338" s="163">
        <f t="shared" si="985"/>
        <v>21</v>
      </c>
      <c r="AC1338" s="911">
        <f t="shared" si="987"/>
        <v>0</v>
      </c>
      <c r="AD1338" s="912">
        <f>IF(AC1338&gt;0,IF(AD$160="",AC1338-1,MIN(AC1338-1,AD$160)),0)</f>
        <v>0</v>
      </c>
      <c r="AE1338" s="163">
        <f t="shared" si="986"/>
        <v>0</v>
      </c>
      <c r="AF1338" s="163">
        <f t="shared" si="986"/>
        <v>0</v>
      </c>
      <c r="AG1338" s="163">
        <f t="shared" si="986"/>
        <v>0</v>
      </c>
      <c r="AH1338" s="163">
        <f t="shared" si="986"/>
        <v>0</v>
      </c>
      <c r="AI1338" s="163">
        <f t="shared" si="986"/>
        <v>0</v>
      </c>
      <c r="AJ1338" s="163">
        <f t="shared" si="986"/>
        <v>0</v>
      </c>
      <c r="AK1338" s="163">
        <f t="shared" si="986"/>
        <v>0</v>
      </c>
      <c r="AL1338" s="163">
        <f t="shared" si="986"/>
        <v>0</v>
      </c>
      <c r="AM1338" s="163">
        <f t="shared" si="986"/>
        <v>0</v>
      </c>
    </row>
    <row r="1339" spans="1:71" outlineLevel="2">
      <c r="A1339" s="11">
        <f>ROW()</f>
        <v>1339</v>
      </c>
      <c r="C1339" s="6" t="s">
        <v>473</v>
      </c>
      <c r="D1339" s="39"/>
      <c r="E1339" s="922">
        <v>0</v>
      </c>
      <c r="F1339" s="39"/>
      <c r="G1339" s="39"/>
      <c r="H1339" s="39"/>
      <c r="I1339" s="9"/>
      <c r="J1339" s="39"/>
      <c r="K1339" s="163"/>
      <c r="L1339" s="163"/>
      <c r="M1339" s="163"/>
      <c r="N1339" s="163"/>
      <c r="O1339" s="163"/>
      <c r="P1339" s="163"/>
      <c r="Q1339" s="163"/>
      <c r="R1339" s="9"/>
      <c r="S1339" s="162">
        <f>Inputs!$D$68</f>
        <v>0</v>
      </c>
      <c r="T1339" s="163">
        <f>MAX(0,S1339-1)</f>
        <v>0</v>
      </c>
      <c r="U1339" s="163">
        <f t="shared" si="985"/>
        <v>0</v>
      </c>
      <c r="V1339" s="163">
        <f t="shared" si="985"/>
        <v>0</v>
      </c>
      <c r="W1339" s="163">
        <f t="shared" si="985"/>
        <v>0</v>
      </c>
      <c r="X1339" s="163">
        <f t="shared" si="985"/>
        <v>0</v>
      </c>
      <c r="Y1339" s="163">
        <f t="shared" si="985"/>
        <v>0</v>
      </c>
      <c r="Z1339" s="163">
        <f t="shared" si="985"/>
        <v>0</v>
      </c>
      <c r="AA1339" s="163">
        <f t="shared" si="985"/>
        <v>0</v>
      </c>
      <c r="AB1339" s="163">
        <f t="shared" si="985"/>
        <v>0</v>
      </c>
      <c r="AC1339" s="911">
        <f t="shared" si="987"/>
        <v>0</v>
      </c>
      <c r="AD1339" s="163">
        <f t="shared" ref="AD1339:AD1341" si="988">MAX(0,AC1339-1)</f>
        <v>0</v>
      </c>
      <c r="AE1339" s="163">
        <f t="shared" si="986"/>
        <v>0</v>
      </c>
      <c r="AF1339" s="163">
        <f t="shared" si="986"/>
        <v>0</v>
      </c>
      <c r="AG1339" s="163">
        <f t="shared" si="986"/>
        <v>0</v>
      </c>
      <c r="AH1339" s="163">
        <f t="shared" si="986"/>
        <v>0</v>
      </c>
      <c r="AI1339" s="163">
        <f t="shared" si="986"/>
        <v>0</v>
      </c>
      <c r="AJ1339" s="163">
        <f t="shared" si="986"/>
        <v>0</v>
      </c>
      <c r="AK1339" s="163">
        <f t="shared" si="986"/>
        <v>0</v>
      </c>
      <c r="AL1339" s="163">
        <f t="shared" si="986"/>
        <v>0</v>
      </c>
      <c r="AM1339" s="163">
        <f t="shared" si="986"/>
        <v>0</v>
      </c>
    </row>
    <row r="1340" spans="1:71" outlineLevel="2">
      <c r="A1340" s="11">
        <f>ROW()</f>
        <v>1340</v>
      </c>
      <c r="C1340" s="6" t="s">
        <v>474</v>
      </c>
      <c r="D1340" s="39"/>
      <c r="E1340" s="922">
        <v>5</v>
      </c>
      <c r="F1340" s="39"/>
      <c r="G1340" s="39"/>
      <c r="H1340" s="39"/>
      <c r="I1340" s="9"/>
      <c r="J1340" s="39"/>
      <c r="K1340" s="163"/>
      <c r="L1340" s="163"/>
      <c r="M1340" s="163"/>
      <c r="N1340" s="163"/>
      <c r="O1340" s="163"/>
      <c r="P1340" s="163"/>
      <c r="Q1340" s="163"/>
      <c r="R1340" s="9"/>
      <c r="S1340" s="162">
        <f>Inputs!$D$69</f>
        <v>0</v>
      </c>
      <c r="T1340" s="163">
        <f t="shared" ref="T1340:T1342" si="989">MAX(0,S1340-1)</f>
        <v>0</v>
      </c>
      <c r="U1340" s="163">
        <f t="shared" si="985"/>
        <v>0</v>
      </c>
      <c r="V1340" s="163">
        <f t="shared" si="985"/>
        <v>0</v>
      </c>
      <c r="W1340" s="163">
        <f t="shared" si="985"/>
        <v>0</v>
      </c>
      <c r="X1340" s="163">
        <f t="shared" si="985"/>
        <v>0</v>
      </c>
      <c r="Y1340" s="163">
        <f t="shared" si="985"/>
        <v>0</v>
      </c>
      <c r="Z1340" s="163">
        <f t="shared" si="985"/>
        <v>0</v>
      </c>
      <c r="AA1340" s="163">
        <f t="shared" si="985"/>
        <v>0</v>
      </c>
      <c r="AB1340" s="163">
        <f t="shared" si="985"/>
        <v>0</v>
      </c>
      <c r="AC1340" s="911">
        <f t="shared" si="987"/>
        <v>5</v>
      </c>
      <c r="AD1340" s="163">
        <f t="shared" si="988"/>
        <v>4</v>
      </c>
      <c r="AE1340" s="163">
        <f t="shared" si="986"/>
        <v>3</v>
      </c>
      <c r="AF1340" s="163">
        <f t="shared" si="986"/>
        <v>2</v>
      </c>
      <c r="AG1340" s="163">
        <f t="shared" si="986"/>
        <v>1</v>
      </c>
      <c r="AH1340" s="163">
        <f t="shared" si="986"/>
        <v>0</v>
      </c>
      <c r="AI1340" s="163">
        <f t="shared" si="986"/>
        <v>0</v>
      </c>
      <c r="AJ1340" s="163">
        <f t="shared" si="986"/>
        <v>0</v>
      </c>
      <c r="AK1340" s="163">
        <f t="shared" si="986"/>
        <v>0</v>
      </c>
      <c r="AL1340" s="163">
        <f t="shared" si="986"/>
        <v>0</v>
      </c>
      <c r="AM1340" s="163">
        <f t="shared" si="986"/>
        <v>0</v>
      </c>
    </row>
    <row r="1341" spans="1:71" outlineLevel="2">
      <c r="A1341" s="11">
        <f>ROW()</f>
        <v>1341</v>
      </c>
      <c r="C1341" s="6" t="s">
        <v>477</v>
      </c>
      <c r="D1341" s="39"/>
      <c r="E1341" s="922">
        <v>0</v>
      </c>
      <c r="F1341" s="39"/>
      <c r="G1341" s="39"/>
      <c r="H1341" s="39"/>
      <c r="I1341" s="9"/>
      <c r="J1341" s="39"/>
      <c r="K1341" s="163"/>
      <c r="L1341" s="163"/>
      <c r="M1341" s="163"/>
      <c r="N1341" s="163"/>
      <c r="O1341" s="163"/>
      <c r="P1341" s="163"/>
      <c r="Q1341" s="163"/>
      <c r="R1341" s="9"/>
      <c r="S1341" s="162">
        <f>Inputs!$D$70</f>
        <v>0</v>
      </c>
      <c r="T1341" s="163">
        <f t="shared" si="989"/>
        <v>0</v>
      </c>
      <c r="U1341" s="163">
        <f t="shared" si="985"/>
        <v>0</v>
      </c>
      <c r="V1341" s="163">
        <f t="shared" si="985"/>
        <v>0</v>
      </c>
      <c r="W1341" s="163">
        <f t="shared" si="985"/>
        <v>0</v>
      </c>
      <c r="X1341" s="163">
        <f t="shared" si="985"/>
        <v>0</v>
      </c>
      <c r="Y1341" s="163">
        <f t="shared" si="985"/>
        <v>0</v>
      </c>
      <c r="Z1341" s="163">
        <f t="shared" si="985"/>
        <v>0</v>
      </c>
      <c r="AA1341" s="163">
        <f t="shared" si="985"/>
        <v>0</v>
      </c>
      <c r="AB1341" s="163">
        <f t="shared" si="985"/>
        <v>0</v>
      </c>
      <c r="AC1341" s="911">
        <f t="shared" si="987"/>
        <v>0</v>
      </c>
      <c r="AD1341" s="163">
        <f t="shared" si="988"/>
        <v>0</v>
      </c>
      <c r="AE1341" s="163">
        <f t="shared" si="986"/>
        <v>0</v>
      </c>
      <c r="AF1341" s="163">
        <f t="shared" si="986"/>
        <v>0</v>
      </c>
      <c r="AG1341" s="163">
        <f t="shared" si="986"/>
        <v>0</v>
      </c>
      <c r="AH1341" s="163">
        <f t="shared" si="986"/>
        <v>0</v>
      </c>
      <c r="AI1341" s="163">
        <f t="shared" si="986"/>
        <v>0</v>
      </c>
      <c r="AJ1341" s="163">
        <f t="shared" si="986"/>
        <v>0</v>
      </c>
      <c r="AK1341" s="163">
        <f t="shared" si="986"/>
        <v>0</v>
      </c>
      <c r="AL1341" s="163">
        <f t="shared" si="986"/>
        <v>0</v>
      </c>
      <c r="AM1341" s="163">
        <f t="shared" si="986"/>
        <v>0</v>
      </c>
    </row>
    <row r="1342" spans="1:71" outlineLevel="2">
      <c r="A1342" s="11">
        <f>ROW()</f>
        <v>1342</v>
      </c>
      <c r="C1342" s="6" t="s">
        <v>511</v>
      </c>
      <c r="D1342" s="39"/>
      <c r="E1342" s="922">
        <v>20</v>
      </c>
      <c r="F1342" s="39"/>
      <c r="G1342" s="39"/>
      <c r="H1342" s="39"/>
      <c r="I1342" s="9"/>
      <c r="J1342" s="39"/>
      <c r="K1342" s="163"/>
      <c r="L1342" s="163"/>
      <c r="M1342" s="163"/>
      <c r="N1342" s="163"/>
      <c r="O1342" s="163"/>
      <c r="P1342" s="163"/>
      <c r="Q1342" s="163"/>
      <c r="R1342" s="9"/>
      <c r="S1342" s="162">
        <f>Inputs!$D$71</f>
        <v>30</v>
      </c>
      <c r="T1342" s="163">
        <f t="shared" si="989"/>
        <v>29</v>
      </c>
      <c r="U1342" s="163">
        <f t="shared" si="985"/>
        <v>28</v>
      </c>
      <c r="V1342" s="163">
        <f t="shared" si="985"/>
        <v>27</v>
      </c>
      <c r="W1342" s="163">
        <f t="shared" si="985"/>
        <v>26</v>
      </c>
      <c r="X1342" s="163">
        <f t="shared" si="985"/>
        <v>25</v>
      </c>
      <c r="Y1342" s="163">
        <f t="shared" si="985"/>
        <v>24</v>
      </c>
      <c r="Z1342" s="163">
        <f t="shared" si="985"/>
        <v>23</v>
      </c>
      <c r="AA1342" s="163">
        <f t="shared" si="985"/>
        <v>22</v>
      </c>
      <c r="AB1342" s="163">
        <f t="shared" si="985"/>
        <v>21</v>
      </c>
      <c r="AC1342" s="911">
        <f t="shared" si="987"/>
        <v>20</v>
      </c>
      <c r="AD1342" s="914">
        <f>Inputs!$D$87-(Inputs!$G$71-AC1342+1)</f>
        <v>39</v>
      </c>
      <c r="AE1342" s="163">
        <f t="shared" si="986"/>
        <v>38</v>
      </c>
      <c r="AF1342" s="163">
        <f t="shared" si="986"/>
        <v>37</v>
      </c>
      <c r="AG1342" s="163">
        <f t="shared" si="986"/>
        <v>36</v>
      </c>
      <c r="AH1342" s="163">
        <f t="shared" si="986"/>
        <v>35</v>
      </c>
      <c r="AI1342" s="163">
        <f t="shared" si="986"/>
        <v>34</v>
      </c>
      <c r="AJ1342" s="163">
        <f t="shared" si="986"/>
        <v>33</v>
      </c>
      <c r="AK1342" s="163">
        <f t="shared" si="986"/>
        <v>32</v>
      </c>
      <c r="AL1342" s="163">
        <f t="shared" si="986"/>
        <v>31</v>
      </c>
      <c r="AM1342" s="163">
        <f t="shared" si="986"/>
        <v>30</v>
      </c>
    </row>
    <row r="1343" spans="1:71" outlineLevel="2">
      <c r="A1343" s="11">
        <f>ROW()</f>
        <v>1343</v>
      </c>
      <c r="C1343" s="6" t="s">
        <v>655</v>
      </c>
      <c r="D1343" s="39"/>
      <c r="E1343" s="922"/>
      <c r="F1343" s="39"/>
      <c r="G1343" s="39"/>
      <c r="H1343" s="39"/>
      <c r="I1343" s="9"/>
      <c r="J1343" s="39"/>
      <c r="K1343" s="163"/>
      <c r="L1343" s="163"/>
      <c r="M1343" s="163"/>
      <c r="N1343" s="163"/>
      <c r="O1343" s="163"/>
      <c r="P1343" s="163"/>
      <c r="Q1343" s="163"/>
      <c r="R1343" s="9"/>
      <c r="S1343" s="162"/>
      <c r="T1343" s="163"/>
      <c r="U1343" s="163"/>
      <c r="V1343" s="163"/>
      <c r="W1343" s="163"/>
      <c r="X1343" s="163"/>
      <c r="Y1343" s="163"/>
      <c r="Z1343" s="163"/>
      <c r="AA1343" s="163"/>
      <c r="AB1343" s="163"/>
      <c r="AC1343" s="911"/>
      <c r="AD1343" s="163"/>
      <c r="AE1343" s="163"/>
      <c r="AF1343" s="163"/>
      <c r="AG1343" s="163"/>
      <c r="AH1343" s="163"/>
      <c r="AI1343" s="915">
        <f>Inputs!$D$88</f>
        <v>5</v>
      </c>
      <c r="AJ1343" s="163">
        <f t="shared" si="986"/>
        <v>4</v>
      </c>
      <c r="AK1343" s="163">
        <f t="shared" si="986"/>
        <v>3</v>
      </c>
      <c r="AL1343" s="163">
        <f t="shared" si="986"/>
        <v>2</v>
      </c>
      <c r="AM1343" s="163">
        <f t="shared" si="986"/>
        <v>1</v>
      </c>
    </row>
    <row r="1344" spans="1:71" outlineLevel="2">
      <c r="A1344" s="11">
        <f>ROW()</f>
        <v>1344</v>
      </c>
      <c r="C1344" s="6" t="s">
        <v>656</v>
      </c>
      <c r="D1344" s="39"/>
      <c r="E1344" s="922"/>
      <c r="F1344" s="39"/>
      <c r="G1344" s="39"/>
      <c r="H1344" s="39"/>
      <c r="I1344" s="9"/>
      <c r="J1344" s="39"/>
      <c r="K1344" s="163"/>
      <c r="L1344" s="163"/>
      <c r="M1344" s="163"/>
      <c r="N1344" s="163"/>
      <c r="O1344" s="163"/>
      <c r="P1344" s="163"/>
      <c r="Q1344" s="163"/>
      <c r="R1344" s="9"/>
      <c r="S1344" s="162"/>
      <c r="T1344" s="163"/>
      <c r="U1344" s="163"/>
      <c r="V1344" s="163"/>
      <c r="W1344" s="163"/>
      <c r="X1344" s="163"/>
      <c r="Y1344" s="163"/>
      <c r="Z1344" s="163"/>
      <c r="AA1344" s="163"/>
      <c r="AB1344" s="163"/>
      <c r="AC1344" s="911"/>
      <c r="AD1344" s="163"/>
      <c r="AE1344" s="163"/>
      <c r="AF1344" s="163"/>
      <c r="AG1344" s="163"/>
      <c r="AH1344" s="163"/>
      <c r="AI1344" s="163"/>
      <c r="AJ1344" s="163"/>
      <c r="AK1344" s="163"/>
      <c r="AL1344" s="163"/>
      <c r="AM1344" s="163"/>
    </row>
    <row r="1345" spans="1:39" outlineLevel="2">
      <c r="A1345" s="11">
        <f>ROW()</f>
        <v>1345</v>
      </c>
      <c r="C1345" s="6" t="s">
        <v>667</v>
      </c>
      <c r="D1345" s="39"/>
      <c r="E1345" s="922"/>
      <c r="F1345" s="39"/>
      <c r="G1345" s="39"/>
      <c r="H1345" s="39"/>
      <c r="I1345" s="9"/>
      <c r="J1345" s="39"/>
      <c r="K1345" s="163"/>
      <c r="L1345" s="163"/>
      <c r="M1345" s="163"/>
      <c r="N1345" s="163"/>
      <c r="O1345" s="163"/>
      <c r="P1345" s="163"/>
      <c r="Q1345" s="163"/>
      <c r="R1345" s="9"/>
      <c r="S1345" s="162"/>
      <c r="T1345" s="163"/>
      <c r="U1345" s="163"/>
      <c r="V1345" s="163"/>
      <c r="W1345" s="163"/>
      <c r="X1345" s="163"/>
      <c r="Y1345" s="163"/>
      <c r="Z1345" s="163"/>
      <c r="AA1345" s="163"/>
      <c r="AB1345" s="163"/>
      <c r="AC1345" s="911"/>
      <c r="AD1345" s="163"/>
      <c r="AE1345" s="163"/>
      <c r="AF1345" s="163"/>
      <c r="AG1345" s="163"/>
      <c r="AH1345" s="163"/>
      <c r="AI1345" s="163"/>
      <c r="AJ1345" s="163"/>
      <c r="AK1345" s="163"/>
      <c r="AL1345" s="163"/>
      <c r="AM1345" s="163"/>
    </row>
    <row r="1346" spans="1:39" outlineLevel="2">
      <c r="A1346" s="11">
        <f>ROW()</f>
        <v>1346</v>
      </c>
      <c r="C1346" s="6" t="s">
        <v>212</v>
      </c>
      <c r="D1346" s="39"/>
      <c r="E1346" s="922">
        <v>0</v>
      </c>
      <c r="F1346" s="39"/>
      <c r="G1346" s="39"/>
      <c r="H1346" s="39"/>
      <c r="I1346" s="13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04">
        <f t="shared" si="987"/>
        <v>0</v>
      </c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</row>
    <row r="1347" spans="1:39" outlineLevel="2">
      <c r="A1347" s="11">
        <f>ROW()</f>
        <v>1347</v>
      </c>
      <c r="C1347" s="30" t="s">
        <v>362</v>
      </c>
      <c r="D1347" s="90"/>
      <c r="E1347" s="923">
        <v>52.598995281445561</v>
      </c>
      <c r="F1347" s="90"/>
      <c r="G1347" s="90"/>
      <c r="H1347" s="90"/>
      <c r="I1347" s="15"/>
      <c r="J1347" s="90"/>
      <c r="K1347" s="15"/>
      <c r="L1347" s="15"/>
      <c r="M1347" s="15"/>
      <c r="N1347" s="15"/>
      <c r="O1347" s="15"/>
      <c r="P1347" s="15"/>
      <c r="Q1347" s="15"/>
      <c r="R1347" s="15"/>
      <c r="S1347" s="166">
        <f>Inputs!$D$76</f>
        <v>62.598995281445561</v>
      </c>
      <c r="T1347" s="90">
        <f t="shared" ref="T1347:AB1347" si="990">MAX(0,S1347-1)</f>
        <v>61.598995281445561</v>
      </c>
      <c r="U1347" s="90">
        <f t="shared" si="990"/>
        <v>60.598995281445561</v>
      </c>
      <c r="V1347" s="90">
        <f t="shared" si="990"/>
        <v>59.598995281445561</v>
      </c>
      <c r="W1347" s="90">
        <f t="shared" si="990"/>
        <v>58.598995281445561</v>
      </c>
      <c r="X1347" s="90">
        <f t="shared" si="990"/>
        <v>57.598995281445561</v>
      </c>
      <c r="Y1347" s="90">
        <f t="shared" si="990"/>
        <v>56.598995281445561</v>
      </c>
      <c r="Z1347" s="90">
        <f t="shared" si="990"/>
        <v>55.598995281445561</v>
      </c>
      <c r="AA1347" s="90">
        <f t="shared" si="990"/>
        <v>54.598995281445561</v>
      </c>
      <c r="AB1347" s="90">
        <f t="shared" si="990"/>
        <v>53.598995281445561</v>
      </c>
      <c r="AC1347" s="916">
        <f t="shared" si="987"/>
        <v>52.598995281445561</v>
      </c>
      <c r="AD1347" s="917">
        <f>IF(AC1347&gt;0,IF(AD$160="",AC1347-1,MIN(AC1347-1,AD$160)),0)</f>
        <v>42</v>
      </c>
      <c r="AE1347" s="90">
        <f t="shared" ref="AE1347:AM1347" si="991">MAX(0,AD1347-1)</f>
        <v>41</v>
      </c>
      <c r="AF1347" s="90">
        <f t="shared" si="991"/>
        <v>40</v>
      </c>
      <c r="AG1347" s="90">
        <f t="shared" si="991"/>
        <v>39</v>
      </c>
      <c r="AH1347" s="90">
        <f t="shared" si="991"/>
        <v>38</v>
      </c>
      <c r="AI1347" s="90">
        <f t="shared" si="991"/>
        <v>37</v>
      </c>
      <c r="AJ1347" s="90">
        <f t="shared" si="991"/>
        <v>36</v>
      </c>
      <c r="AK1347" s="90">
        <f t="shared" si="991"/>
        <v>35</v>
      </c>
      <c r="AL1347" s="90">
        <f t="shared" si="991"/>
        <v>34</v>
      </c>
      <c r="AM1347" s="90">
        <f t="shared" si="991"/>
        <v>33</v>
      </c>
    </row>
    <row r="1348" spans="1:39" outlineLevel="2">
      <c r="A1348" s="11">
        <f>ROW()</f>
        <v>1348</v>
      </c>
      <c r="D1348" s="39"/>
      <c r="E1348" s="39"/>
      <c r="F1348" s="39"/>
      <c r="G1348" s="39"/>
      <c r="H1348" s="3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</row>
    <row r="1349" spans="1:39" outlineLevel="2">
      <c r="A1349" s="11">
        <f>ROW()</f>
        <v>1349</v>
      </c>
      <c r="B1349" s="343" t="s">
        <v>68</v>
      </c>
      <c r="D1349" s="39"/>
      <c r="E1349" s="39"/>
      <c r="F1349" s="39"/>
      <c r="G1349" s="39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F1349" s="39"/>
      <c r="AG1349" s="39"/>
      <c r="AH1349" s="39"/>
      <c r="AI1349" s="39"/>
      <c r="AJ1349" s="39"/>
      <c r="AK1349" s="39"/>
      <c r="AL1349" s="39"/>
      <c r="AM1349" s="39"/>
    </row>
    <row r="1350" spans="1:39" outlineLevel="2">
      <c r="A1350" s="11">
        <f>ROW()</f>
        <v>1350</v>
      </c>
      <c r="C1350" s="6" t="s">
        <v>2</v>
      </c>
      <c r="D1350" s="39"/>
      <c r="E1350" s="922">
        <v>0</v>
      </c>
      <c r="F1350" s="39"/>
      <c r="G1350" s="39"/>
      <c r="H1350" s="39"/>
      <c r="I1350" s="39"/>
      <c r="J1350" s="39"/>
      <c r="K1350" s="39"/>
      <c r="L1350" s="39"/>
      <c r="M1350" s="39"/>
      <c r="N1350" s="39"/>
      <c r="O1350" s="39"/>
      <c r="P1350" s="39"/>
      <c r="Q1350" s="39"/>
      <c r="R1350" s="9">
        <f t="shared" ref="R1350:AB1357" si="992">Q1410</f>
        <v>0</v>
      </c>
      <c r="S1350" s="9">
        <f t="shared" si="992"/>
        <v>0</v>
      </c>
      <c r="T1350" s="9">
        <f t="shared" si="992"/>
        <v>0</v>
      </c>
      <c r="U1350" s="9">
        <f t="shared" si="992"/>
        <v>0</v>
      </c>
      <c r="V1350" s="9">
        <f t="shared" si="992"/>
        <v>0</v>
      </c>
      <c r="W1350" s="9">
        <f t="shared" si="992"/>
        <v>0</v>
      </c>
      <c r="X1350" s="9">
        <f t="shared" si="992"/>
        <v>0</v>
      </c>
      <c r="Y1350" s="9">
        <f t="shared" si="992"/>
        <v>0</v>
      </c>
      <c r="Z1350" s="9">
        <f t="shared" si="992"/>
        <v>0</v>
      </c>
      <c r="AA1350" s="9">
        <f t="shared" si="992"/>
        <v>0</v>
      </c>
      <c r="AB1350" s="9">
        <f t="shared" si="992"/>
        <v>0</v>
      </c>
      <c r="AC1350" s="526">
        <f t="shared" ref="AC1350:AC1362" si="993">$E1350*$E$51</f>
        <v>0</v>
      </c>
      <c r="AD1350" s="9">
        <f t="shared" ref="AD1350:AM1355" si="994">AC1410</f>
        <v>0</v>
      </c>
      <c r="AE1350" s="9">
        <f t="shared" si="994"/>
        <v>0</v>
      </c>
      <c r="AF1350" s="9">
        <f t="shared" si="994"/>
        <v>0</v>
      </c>
      <c r="AG1350" s="9">
        <f t="shared" si="994"/>
        <v>0</v>
      </c>
      <c r="AH1350" s="9">
        <f t="shared" si="994"/>
        <v>0</v>
      </c>
      <c r="AI1350" s="9">
        <f t="shared" si="994"/>
        <v>0</v>
      </c>
      <c r="AJ1350" s="9">
        <f t="shared" si="994"/>
        <v>0</v>
      </c>
      <c r="AK1350" s="9">
        <f t="shared" si="994"/>
        <v>0</v>
      </c>
      <c r="AL1350" s="9">
        <f t="shared" si="994"/>
        <v>0</v>
      </c>
      <c r="AM1350" s="9">
        <f t="shared" si="994"/>
        <v>0</v>
      </c>
    </row>
    <row r="1351" spans="1:39" outlineLevel="2">
      <c r="A1351" s="11">
        <f>ROW()</f>
        <v>1351</v>
      </c>
      <c r="C1351" s="6" t="s">
        <v>3</v>
      </c>
      <c r="D1351" s="39"/>
      <c r="E1351" s="922">
        <v>0</v>
      </c>
      <c r="F1351" s="39"/>
      <c r="G1351" s="39"/>
      <c r="H1351" s="39"/>
      <c r="I1351" s="39"/>
      <c r="J1351" s="39"/>
      <c r="K1351" s="39"/>
      <c r="L1351" s="39"/>
      <c r="M1351" s="39"/>
      <c r="N1351" s="39"/>
      <c r="O1351" s="39"/>
      <c r="P1351" s="39"/>
      <c r="Q1351" s="39"/>
      <c r="R1351" s="9">
        <f t="shared" si="992"/>
        <v>0</v>
      </c>
      <c r="S1351" s="9">
        <f t="shared" si="992"/>
        <v>0</v>
      </c>
      <c r="T1351" s="9">
        <f t="shared" si="992"/>
        <v>0</v>
      </c>
      <c r="U1351" s="9">
        <f t="shared" si="992"/>
        <v>0</v>
      </c>
      <c r="V1351" s="9">
        <f t="shared" si="992"/>
        <v>0</v>
      </c>
      <c r="W1351" s="9">
        <f t="shared" si="992"/>
        <v>0</v>
      </c>
      <c r="X1351" s="9">
        <f t="shared" si="992"/>
        <v>0</v>
      </c>
      <c r="Y1351" s="9">
        <f t="shared" si="992"/>
        <v>0</v>
      </c>
      <c r="Z1351" s="9">
        <f t="shared" si="992"/>
        <v>0</v>
      </c>
      <c r="AA1351" s="9">
        <f t="shared" si="992"/>
        <v>0</v>
      </c>
      <c r="AB1351" s="9">
        <f t="shared" si="992"/>
        <v>0</v>
      </c>
      <c r="AC1351" s="526">
        <f t="shared" si="993"/>
        <v>0</v>
      </c>
      <c r="AD1351" s="9">
        <f t="shared" si="994"/>
        <v>0</v>
      </c>
      <c r="AE1351" s="9">
        <f t="shared" si="994"/>
        <v>0</v>
      </c>
      <c r="AF1351" s="9">
        <f t="shared" si="994"/>
        <v>0</v>
      </c>
      <c r="AG1351" s="9">
        <f t="shared" si="994"/>
        <v>0</v>
      </c>
      <c r="AH1351" s="9">
        <f t="shared" si="994"/>
        <v>0</v>
      </c>
      <c r="AI1351" s="9">
        <f t="shared" si="994"/>
        <v>0</v>
      </c>
      <c r="AJ1351" s="9">
        <f t="shared" si="994"/>
        <v>0</v>
      </c>
      <c r="AK1351" s="9">
        <f t="shared" si="994"/>
        <v>0</v>
      </c>
      <c r="AL1351" s="9">
        <f t="shared" si="994"/>
        <v>0</v>
      </c>
      <c r="AM1351" s="9">
        <f t="shared" si="994"/>
        <v>0</v>
      </c>
    </row>
    <row r="1352" spans="1:39" outlineLevel="2">
      <c r="A1352" s="11">
        <f>ROW()</f>
        <v>1352</v>
      </c>
      <c r="C1352" s="6" t="s">
        <v>4</v>
      </c>
      <c r="D1352" s="39"/>
      <c r="E1352" s="922">
        <v>0</v>
      </c>
      <c r="F1352" s="39"/>
      <c r="G1352" s="39"/>
      <c r="H1352" s="39"/>
      <c r="I1352" s="39"/>
      <c r="J1352" s="39"/>
      <c r="K1352" s="39"/>
      <c r="L1352" s="39"/>
      <c r="M1352" s="39"/>
      <c r="N1352" s="39"/>
      <c r="O1352" s="39"/>
      <c r="P1352" s="39"/>
      <c r="Q1352" s="39"/>
      <c r="R1352" s="9">
        <f t="shared" si="992"/>
        <v>0</v>
      </c>
      <c r="S1352" s="9">
        <f t="shared" si="992"/>
        <v>0.11262234574125242</v>
      </c>
      <c r="T1352" s="9">
        <f t="shared" si="992"/>
        <v>0.11262234574125242</v>
      </c>
      <c r="U1352" s="9">
        <f t="shared" si="992"/>
        <v>0.11032393052204319</v>
      </c>
      <c r="V1352" s="9">
        <f t="shared" si="992"/>
        <v>0.10802551530283395</v>
      </c>
      <c r="W1352" s="9">
        <f t="shared" si="992"/>
        <v>0.10572710008362472</v>
      </c>
      <c r="X1352" s="9">
        <f t="shared" si="992"/>
        <v>0.10342868486441549</v>
      </c>
      <c r="Y1352" s="9">
        <f t="shared" si="992"/>
        <v>0.10113026964520626</v>
      </c>
      <c r="Z1352" s="9">
        <f t="shared" si="992"/>
        <v>9.8831854425997026E-2</v>
      </c>
      <c r="AA1352" s="9">
        <f t="shared" si="992"/>
        <v>9.6533439206787794E-2</v>
      </c>
      <c r="AB1352" s="9">
        <f t="shared" si="992"/>
        <v>9.4235023987578562E-2</v>
      </c>
      <c r="AC1352" s="526">
        <f t="shared" si="993"/>
        <v>0</v>
      </c>
      <c r="AD1352" s="9">
        <f t="shared" si="994"/>
        <v>0</v>
      </c>
      <c r="AE1352" s="9">
        <f t="shared" si="994"/>
        <v>0</v>
      </c>
      <c r="AF1352" s="9">
        <f t="shared" si="994"/>
        <v>0</v>
      </c>
      <c r="AG1352" s="9">
        <f t="shared" si="994"/>
        <v>0</v>
      </c>
      <c r="AH1352" s="9">
        <f t="shared" si="994"/>
        <v>0</v>
      </c>
      <c r="AI1352" s="9">
        <f t="shared" si="994"/>
        <v>0</v>
      </c>
      <c r="AJ1352" s="9">
        <f t="shared" si="994"/>
        <v>0</v>
      </c>
      <c r="AK1352" s="9">
        <f t="shared" si="994"/>
        <v>0</v>
      </c>
      <c r="AL1352" s="9">
        <f t="shared" si="994"/>
        <v>0</v>
      </c>
      <c r="AM1352" s="9">
        <f t="shared" si="994"/>
        <v>0</v>
      </c>
    </row>
    <row r="1353" spans="1:39" outlineLevel="2">
      <c r="A1353" s="11">
        <f>ROW()</f>
        <v>1353</v>
      </c>
      <c r="C1353" s="6" t="s">
        <v>5</v>
      </c>
      <c r="D1353" s="39"/>
      <c r="E1353" s="922">
        <v>0.11473420676103724</v>
      </c>
      <c r="F1353" s="39"/>
      <c r="G1353" s="39"/>
      <c r="H1353" s="39"/>
      <c r="I1353" s="39"/>
      <c r="J1353" s="39"/>
      <c r="K1353" s="39"/>
      <c r="L1353" s="39"/>
      <c r="M1353" s="39"/>
      <c r="N1353" s="39"/>
      <c r="O1353" s="39"/>
      <c r="P1353" s="39"/>
      <c r="Q1353" s="39"/>
      <c r="R1353" s="9">
        <f t="shared" si="992"/>
        <v>0</v>
      </c>
      <c r="S1353" s="9">
        <f t="shared" si="992"/>
        <v>0.80466923736180351</v>
      </c>
      <c r="T1353" s="9">
        <f t="shared" si="992"/>
        <v>0.43332997213423347</v>
      </c>
      <c r="U1353" s="9">
        <f t="shared" si="992"/>
        <v>0.41838755930201854</v>
      </c>
      <c r="V1353" s="9">
        <f t="shared" si="992"/>
        <v>0.40344514646980362</v>
      </c>
      <c r="W1353" s="9">
        <f t="shared" si="992"/>
        <v>0.27708404337807496</v>
      </c>
      <c r="X1353" s="9">
        <f t="shared" si="992"/>
        <v>0.26214163054586004</v>
      </c>
      <c r="Y1353" s="9">
        <f t="shared" si="992"/>
        <v>0.22047341680659308</v>
      </c>
      <c r="Z1353" s="9">
        <f t="shared" si="992"/>
        <v>0.21128702443965169</v>
      </c>
      <c r="AA1353" s="9">
        <f t="shared" si="992"/>
        <v>0.20210063207271031</v>
      </c>
      <c r="AB1353" s="9">
        <f t="shared" si="992"/>
        <v>0.19291423970576893</v>
      </c>
      <c r="AC1353" s="526">
        <f t="shared" si="993"/>
        <v>0.13764155268923056</v>
      </c>
      <c r="AD1353" s="9">
        <f t="shared" si="994"/>
        <v>0.13075947505476904</v>
      </c>
      <c r="AE1353" s="9">
        <f t="shared" si="994"/>
        <v>0</v>
      </c>
      <c r="AF1353" s="9">
        <f t="shared" si="994"/>
        <v>0</v>
      </c>
      <c r="AG1353" s="9">
        <f t="shared" si="994"/>
        <v>0</v>
      </c>
      <c r="AH1353" s="9">
        <f t="shared" si="994"/>
        <v>0</v>
      </c>
      <c r="AI1353" s="9">
        <f t="shared" si="994"/>
        <v>0</v>
      </c>
      <c r="AJ1353" s="9">
        <f t="shared" si="994"/>
        <v>0</v>
      </c>
      <c r="AK1353" s="9">
        <f t="shared" si="994"/>
        <v>0</v>
      </c>
      <c r="AL1353" s="9">
        <f t="shared" si="994"/>
        <v>0</v>
      </c>
      <c r="AM1353" s="9">
        <f t="shared" si="994"/>
        <v>0</v>
      </c>
    </row>
    <row r="1354" spans="1:39" outlineLevel="2">
      <c r="A1354" s="11">
        <f>ROW()</f>
        <v>1354</v>
      </c>
      <c r="C1354" s="6" t="s">
        <v>473</v>
      </c>
      <c r="D1354" s="39"/>
      <c r="E1354" s="922">
        <v>2.0284877188226223E-2</v>
      </c>
      <c r="F1354" s="39"/>
      <c r="G1354" s="39"/>
      <c r="H1354" s="39"/>
      <c r="I1354" s="39"/>
      <c r="J1354" s="39"/>
      <c r="K1354" s="39"/>
      <c r="L1354" s="39"/>
      <c r="M1354" s="39"/>
      <c r="N1354" s="39"/>
      <c r="O1354" s="39"/>
      <c r="P1354" s="39"/>
      <c r="Q1354" s="39"/>
      <c r="R1354" s="9">
        <f t="shared" si="992"/>
        <v>0</v>
      </c>
      <c r="S1354" s="9">
        <f t="shared" si="992"/>
        <v>0</v>
      </c>
      <c r="T1354" s="9">
        <f t="shared" si="992"/>
        <v>0</v>
      </c>
      <c r="U1354" s="9">
        <f t="shared" si="992"/>
        <v>0</v>
      </c>
      <c r="V1354" s="9">
        <f t="shared" si="992"/>
        <v>0</v>
      </c>
      <c r="W1354" s="9">
        <f t="shared" si="992"/>
        <v>0</v>
      </c>
      <c r="X1354" s="9">
        <f t="shared" si="992"/>
        <v>0</v>
      </c>
      <c r="Y1354" s="9">
        <f t="shared" si="992"/>
        <v>0</v>
      </c>
      <c r="Z1354" s="9">
        <f t="shared" si="992"/>
        <v>0</v>
      </c>
      <c r="AA1354" s="9">
        <f t="shared" si="992"/>
        <v>0</v>
      </c>
      <c r="AB1354" s="9">
        <f t="shared" si="992"/>
        <v>0</v>
      </c>
      <c r="AC1354" s="526">
        <f t="shared" si="993"/>
        <v>2.4334869879851426E-2</v>
      </c>
      <c r="AD1354" s="9">
        <f t="shared" si="994"/>
        <v>2.3118126385858855E-2</v>
      </c>
      <c r="AE1354" s="9">
        <f t="shared" si="994"/>
        <v>0</v>
      </c>
      <c r="AF1354" s="9">
        <f t="shared" si="994"/>
        <v>0</v>
      </c>
      <c r="AG1354" s="9">
        <f t="shared" si="994"/>
        <v>0</v>
      </c>
      <c r="AH1354" s="9">
        <f t="shared" si="994"/>
        <v>0</v>
      </c>
      <c r="AI1354" s="9">
        <f t="shared" si="994"/>
        <v>0</v>
      </c>
      <c r="AJ1354" s="9">
        <f t="shared" si="994"/>
        <v>0</v>
      </c>
      <c r="AK1354" s="9">
        <f t="shared" si="994"/>
        <v>0</v>
      </c>
      <c r="AL1354" s="9">
        <f t="shared" si="994"/>
        <v>0</v>
      </c>
      <c r="AM1354" s="9">
        <f t="shared" si="994"/>
        <v>0</v>
      </c>
    </row>
    <row r="1355" spans="1:39" outlineLevel="2">
      <c r="A1355" s="11">
        <f>ROW()</f>
        <v>1355</v>
      </c>
      <c r="C1355" s="6" t="s">
        <v>474</v>
      </c>
      <c r="D1355" s="39"/>
      <c r="E1355" s="922">
        <v>0</v>
      </c>
      <c r="F1355" s="39"/>
      <c r="G1355" s="39"/>
      <c r="H1355" s="39"/>
      <c r="I1355" s="39"/>
      <c r="J1355" s="39"/>
      <c r="K1355" s="39"/>
      <c r="L1355" s="39"/>
      <c r="M1355" s="39"/>
      <c r="N1355" s="39"/>
      <c r="O1355" s="39"/>
      <c r="P1355" s="39"/>
      <c r="Q1355" s="39"/>
      <c r="R1355" s="9">
        <f t="shared" si="992"/>
        <v>0</v>
      </c>
      <c r="S1355" s="9">
        <f t="shared" si="992"/>
        <v>0</v>
      </c>
      <c r="T1355" s="9">
        <f t="shared" si="992"/>
        <v>0</v>
      </c>
      <c r="U1355" s="9">
        <f t="shared" si="992"/>
        <v>0</v>
      </c>
      <c r="V1355" s="9">
        <f t="shared" si="992"/>
        <v>0</v>
      </c>
      <c r="W1355" s="9">
        <f t="shared" si="992"/>
        <v>0</v>
      </c>
      <c r="X1355" s="9">
        <f t="shared" si="992"/>
        <v>0</v>
      </c>
      <c r="Y1355" s="9">
        <f t="shared" si="992"/>
        <v>0</v>
      </c>
      <c r="Z1355" s="9">
        <f t="shared" si="992"/>
        <v>0</v>
      </c>
      <c r="AA1355" s="9">
        <f t="shared" si="992"/>
        <v>0</v>
      </c>
      <c r="AB1355" s="9">
        <f t="shared" si="992"/>
        <v>0</v>
      </c>
      <c r="AC1355" s="526">
        <f t="shared" si="993"/>
        <v>0</v>
      </c>
      <c r="AD1355" s="9">
        <f t="shared" si="994"/>
        <v>0</v>
      </c>
      <c r="AE1355" s="9">
        <f t="shared" si="994"/>
        <v>0</v>
      </c>
      <c r="AF1355" s="9">
        <f t="shared" si="994"/>
        <v>0</v>
      </c>
      <c r="AG1355" s="9">
        <f t="shared" si="994"/>
        <v>0</v>
      </c>
      <c r="AH1355" s="9">
        <f t="shared" si="994"/>
        <v>0</v>
      </c>
      <c r="AI1355" s="9">
        <f t="shared" ref="AI1355:AM1355" si="995">AH1415</f>
        <v>0</v>
      </c>
      <c r="AJ1355" s="9">
        <f t="shared" si="995"/>
        <v>0</v>
      </c>
      <c r="AK1355" s="9">
        <f t="shared" si="995"/>
        <v>0</v>
      </c>
      <c r="AL1355" s="9">
        <f t="shared" si="995"/>
        <v>0</v>
      </c>
      <c r="AM1355" s="9">
        <f t="shared" si="995"/>
        <v>0</v>
      </c>
    </row>
    <row r="1356" spans="1:39" outlineLevel="2">
      <c r="A1356" s="11">
        <f>ROW()</f>
        <v>1356</v>
      </c>
      <c r="C1356" s="6" t="s">
        <v>477</v>
      </c>
      <c r="D1356" s="39"/>
      <c r="E1356" s="922">
        <v>9.4767213035358275E-2</v>
      </c>
      <c r="F1356" s="39"/>
      <c r="G1356" s="39"/>
      <c r="H1356" s="39"/>
      <c r="I1356" s="39"/>
      <c r="J1356" s="39"/>
      <c r="K1356" s="39"/>
      <c r="L1356" s="39"/>
      <c r="M1356" s="39"/>
      <c r="N1356" s="39"/>
      <c r="O1356" s="39"/>
      <c r="P1356" s="39"/>
      <c r="Q1356" s="39"/>
      <c r="R1356" s="9">
        <f t="shared" si="992"/>
        <v>0</v>
      </c>
      <c r="S1356" s="9">
        <f t="shared" si="992"/>
        <v>0</v>
      </c>
      <c r="T1356" s="9">
        <f t="shared" si="992"/>
        <v>0</v>
      </c>
      <c r="U1356" s="9">
        <f t="shared" si="992"/>
        <v>0</v>
      </c>
      <c r="V1356" s="9">
        <f t="shared" si="992"/>
        <v>0</v>
      </c>
      <c r="W1356" s="9">
        <f t="shared" si="992"/>
        <v>0</v>
      </c>
      <c r="X1356" s="9">
        <f t="shared" si="992"/>
        <v>0</v>
      </c>
      <c r="Y1356" s="9">
        <f t="shared" si="992"/>
        <v>0</v>
      </c>
      <c r="Z1356" s="9">
        <f t="shared" si="992"/>
        <v>0</v>
      </c>
      <c r="AA1356" s="9">
        <f t="shared" si="992"/>
        <v>0</v>
      </c>
      <c r="AB1356" s="9">
        <f t="shared" si="992"/>
        <v>0</v>
      </c>
      <c r="AC1356" s="526">
        <f t="shared" si="993"/>
        <v>0.11368803353811484</v>
      </c>
      <c r="AD1356" s="9">
        <f t="shared" ref="AD1356:AH1357" si="996">AC1416</f>
        <v>0.11030204708041834</v>
      </c>
      <c r="AE1356" s="9">
        <f t="shared" si="996"/>
        <v>0</v>
      </c>
      <c r="AF1356" s="9">
        <f t="shared" si="996"/>
        <v>0</v>
      </c>
      <c r="AG1356" s="9">
        <f t="shared" si="996"/>
        <v>0</v>
      </c>
      <c r="AH1356" s="9">
        <f t="shared" si="996"/>
        <v>0</v>
      </c>
      <c r="AI1356" s="9">
        <f t="shared" ref="AI1356:AM1356" si="997">AH1416</f>
        <v>0</v>
      </c>
      <c r="AJ1356" s="9">
        <f t="shared" si="997"/>
        <v>0</v>
      </c>
      <c r="AK1356" s="9">
        <f t="shared" si="997"/>
        <v>0</v>
      </c>
      <c r="AL1356" s="9">
        <f t="shared" si="997"/>
        <v>0</v>
      </c>
      <c r="AM1356" s="9">
        <f t="shared" si="997"/>
        <v>0</v>
      </c>
    </row>
    <row r="1357" spans="1:39" outlineLevel="2">
      <c r="A1357" s="11">
        <f>ROW()</f>
        <v>1357</v>
      </c>
      <c r="C1357" s="6" t="s">
        <v>511</v>
      </c>
      <c r="D1357" s="39"/>
      <c r="E1357" s="922">
        <v>0</v>
      </c>
      <c r="F1357" s="39"/>
      <c r="G1357" s="39"/>
      <c r="H1357" s="39"/>
      <c r="I1357" s="39"/>
      <c r="J1357" s="39"/>
      <c r="K1357" s="39"/>
      <c r="L1357" s="39"/>
      <c r="M1357" s="39"/>
      <c r="N1357" s="39"/>
      <c r="O1357" s="39"/>
      <c r="P1357" s="39"/>
      <c r="Q1357" s="39"/>
      <c r="R1357" s="9">
        <f t="shared" si="992"/>
        <v>0</v>
      </c>
      <c r="S1357" s="9">
        <f t="shared" si="992"/>
        <v>0</v>
      </c>
      <c r="T1357" s="9">
        <f t="shared" si="992"/>
        <v>0</v>
      </c>
      <c r="U1357" s="9">
        <f t="shared" si="992"/>
        <v>0</v>
      </c>
      <c r="V1357" s="9">
        <f t="shared" si="992"/>
        <v>0</v>
      </c>
      <c r="W1357" s="9">
        <f t="shared" si="992"/>
        <v>0</v>
      </c>
      <c r="X1357" s="9">
        <f t="shared" si="992"/>
        <v>0</v>
      </c>
      <c r="Y1357" s="9">
        <f t="shared" si="992"/>
        <v>0</v>
      </c>
      <c r="Z1357" s="9">
        <f t="shared" si="992"/>
        <v>0</v>
      </c>
      <c r="AA1357" s="9">
        <f t="shared" si="992"/>
        <v>0</v>
      </c>
      <c r="AB1357" s="9">
        <f t="shared" si="992"/>
        <v>0</v>
      </c>
      <c r="AC1357" s="526">
        <f t="shared" si="993"/>
        <v>0</v>
      </c>
      <c r="AD1357" s="9">
        <f t="shared" si="996"/>
        <v>0</v>
      </c>
      <c r="AE1357" s="9">
        <f t="shared" si="996"/>
        <v>0</v>
      </c>
      <c r="AF1357" s="9">
        <f t="shared" si="996"/>
        <v>0</v>
      </c>
      <c r="AG1357" s="9">
        <f t="shared" si="996"/>
        <v>0</v>
      </c>
      <c r="AH1357" s="9">
        <f t="shared" si="996"/>
        <v>0</v>
      </c>
      <c r="AI1357" s="9">
        <f t="shared" ref="AI1357:AM1357" si="998">AH1417</f>
        <v>0</v>
      </c>
      <c r="AJ1357" s="9">
        <f t="shared" si="998"/>
        <v>0</v>
      </c>
      <c r="AK1357" s="9">
        <f t="shared" si="998"/>
        <v>0</v>
      </c>
      <c r="AL1357" s="9">
        <f t="shared" si="998"/>
        <v>0</v>
      </c>
      <c r="AM1357" s="9">
        <f t="shared" si="998"/>
        <v>0</v>
      </c>
    </row>
    <row r="1358" spans="1:39" outlineLevel="2">
      <c r="A1358" s="11">
        <f>ROW()</f>
        <v>1358</v>
      </c>
      <c r="C1358" s="6" t="s">
        <v>655</v>
      </c>
      <c r="D1358" s="39"/>
      <c r="E1358" s="922"/>
      <c r="F1358" s="39"/>
      <c r="G1358" s="39"/>
      <c r="H1358" s="39"/>
      <c r="I1358" s="39"/>
      <c r="J1358" s="39"/>
      <c r="K1358" s="39"/>
      <c r="L1358" s="39"/>
      <c r="M1358" s="39"/>
      <c r="N1358" s="39"/>
      <c r="O1358" s="39"/>
      <c r="P1358" s="39"/>
      <c r="Q1358" s="3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526"/>
      <c r="AD1358" s="9"/>
      <c r="AE1358" s="9"/>
      <c r="AF1358" s="9"/>
      <c r="AG1358" s="9"/>
      <c r="AH1358" s="9"/>
      <c r="AI1358" s="9">
        <f t="shared" ref="AI1358:AM1358" si="999">AH1418</f>
        <v>0</v>
      </c>
      <c r="AJ1358" s="9">
        <f t="shared" si="999"/>
        <v>0</v>
      </c>
      <c r="AK1358" s="9">
        <f t="shared" si="999"/>
        <v>0</v>
      </c>
      <c r="AL1358" s="9">
        <f t="shared" si="999"/>
        <v>0</v>
      </c>
      <c r="AM1358" s="9">
        <f t="shared" si="999"/>
        <v>0</v>
      </c>
    </row>
    <row r="1359" spans="1:39" outlineLevel="2">
      <c r="A1359" s="11">
        <f>ROW()</f>
        <v>1359</v>
      </c>
      <c r="C1359" s="6" t="s">
        <v>656</v>
      </c>
      <c r="D1359" s="39"/>
      <c r="E1359" s="922"/>
      <c r="F1359" s="39"/>
      <c r="G1359" s="39"/>
      <c r="H1359" s="39"/>
      <c r="I1359" s="39"/>
      <c r="J1359" s="39"/>
      <c r="K1359" s="39"/>
      <c r="L1359" s="39"/>
      <c r="M1359" s="39"/>
      <c r="N1359" s="39"/>
      <c r="O1359" s="39"/>
      <c r="P1359" s="39"/>
      <c r="Q1359" s="3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526"/>
      <c r="AD1359" s="9"/>
      <c r="AE1359" s="9"/>
      <c r="AF1359" s="9"/>
      <c r="AG1359" s="9"/>
      <c r="AH1359" s="9"/>
      <c r="AI1359" s="9">
        <f t="shared" ref="AI1359" si="1000">AH1419</f>
        <v>0</v>
      </c>
      <c r="AJ1359" s="9">
        <f t="shared" ref="AJ1359" si="1001">AI1419</f>
        <v>0</v>
      </c>
      <c r="AK1359" s="9">
        <f t="shared" ref="AK1359" si="1002">AJ1419</f>
        <v>0</v>
      </c>
      <c r="AL1359" s="9">
        <f t="shared" ref="AL1359" si="1003">AK1419</f>
        <v>0</v>
      </c>
      <c r="AM1359" s="9">
        <f t="shared" ref="AM1359" si="1004">AL1419</f>
        <v>0</v>
      </c>
    </row>
    <row r="1360" spans="1:39" outlineLevel="2">
      <c r="A1360" s="11">
        <f>ROW()</f>
        <v>1360</v>
      </c>
      <c r="C1360" s="6" t="s">
        <v>667</v>
      </c>
      <c r="D1360" s="39"/>
      <c r="E1360" s="922"/>
      <c r="F1360" s="39"/>
      <c r="G1360" s="39"/>
      <c r="H1360" s="39"/>
      <c r="I1360" s="39"/>
      <c r="J1360" s="39"/>
      <c r="K1360" s="39"/>
      <c r="L1360" s="39"/>
      <c r="M1360" s="39"/>
      <c r="N1360" s="39"/>
      <c r="O1360" s="39"/>
      <c r="P1360" s="39"/>
      <c r="Q1360" s="3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526"/>
      <c r="AD1360" s="9"/>
      <c r="AE1360" s="9"/>
      <c r="AF1360" s="9"/>
      <c r="AG1360" s="9"/>
      <c r="AH1360" s="9"/>
      <c r="AI1360" s="9">
        <f t="shared" ref="AI1360" si="1005">AH1420</f>
        <v>0</v>
      </c>
      <c r="AJ1360" s="9">
        <f t="shared" ref="AJ1360" si="1006">AI1420</f>
        <v>0</v>
      </c>
      <c r="AK1360" s="9">
        <f t="shared" ref="AK1360" si="1007">AJ1420</f>
        <v>0</v>
      </c>
      <c r="AL1360" s="9">
        <f t="shared" ref="AL1360" si="1008">AK1420</f>
        <v>0</v>
      </c>
      <c r="AM1360" s="9">
        <f t="shared" ref="AM1360" si="1009">AL1420</f>
        <v>0</v>
      </c>
    </row>
    <row r="1361" spans="1:39" outlineLevel="2">
      <c r="A1361" s="11">
        <f>ROW()</f>
        <v>1361</v>
      </c>
      <c r="C1361" s="6" t="s">
        <v>212</v>
      </c>
      <c r="D1361" s="39"/>
      <c r="E1361" s="922">
        <v>0.81493390425445578</v>
      </c>
      <c r="F1361" s="39"/>
      <c r="G1361" s="39"/>
      <c r="H1361" s="39"/>
      <c r="I1361" s="39"/>
      <c r="J1361" s="39"/>
      <c r="K1361" s="39"/>
      <c r="L1361" s="39"/>
      <c r="M1361" s="39"/>
      <c r="N1361" s="39"/>
      <c r="O1361" s="39"/>
      <c r="P1361" s="39"/>
      <c r="Q1361" s="39"/>
      <c r="R1361" s="9">
        <f t="shared" ref="R1361:AB1362" si="1010">Q1421</f>
        <v>0</v>
      </c>
      <c r="S1361" s="9">
        <f t="shared" si="1010"/>
        <v>0.97764015708322838</v>
      </c>
      <c r="T1361" s="9">
        <f t="shared" si="1010"/>
        <v>0.97764015708322838</v>
      </c>
      <c r="U1361" s="9">
        <f t="shared" si="1010"/>
        <v>0.97764015708322838</v>
      </c>
      <c r="V1361" s="9">
        <f t="shared" si="1010"/>
        <v>0.97764015708322838</v>
      </c>
      <c r="W1361" s="9">
        <f t="shared" si="1010"/>
        <v>0.97764015708322838</v>
      </c>
      <c r="X1361" s="9">
        <f t="shared" si="1010"/>
        <v>0.97764015708322838</v>
      </c>
      <c r="Y1361" s="9">
        <f t="shared" si="1010"/>
        <v>0.97764015708322838</v>
      </c>
      <c r="Z1361" s="9">
        <f t="shared" si="1010"/>
        <v>0.97764015708322838</v>
      </c>
      <c r="AA1361" s="9">
        <f t="shared" si="1010"/>
        <v>0.97764015708322838</v>
      </c>
      <c r="AB1361" s="9">
        <f t="shared" si="1010"/>
        <v>0.97764015708322838</v>
      </c>
      <c r="AC1361" s="526">
        <f t="shared" si="993"/>
        <v>0.97764015708322838</v>
      </c>
      <c r="AD1361" s="9">
        <f t="shared" ref="AD1361:AM1362" si="1011">AC1421</f>
        <v>0.97764015708322838</v>
      </c>
      <c r="AE1361" s="9">
        <f t="shared" si="1011"/>
        <v>0.97764015708322838</v>
      </c>
      <c r="AF1361" s="9">
        <f t="shared" si="1011"/>
        <v>0.97764015708322838</v>
      </c>
      <c r="AG1361" s="9">
        <f t="shared" si="1011"/>
        <v>0.97764015708322838</v>
      </c>
      <c r="AH1361" s="9">
        <f t="shared" si="1011"/>
        <v>0.97764015708322838</v>
      </c>
      <c r="AI1361" s="9">
        <f t="shared" si="1011"/>
        <v>0.97764015708322838</v>
      </c>
      <c r="AJ1361" s="9">
        <f t="shared" si="1011"/>
        <v>0.97764015708322838</v>
      </c>
      <c r="AK1361" s="9">
        <f t="shared" si="1011"/>
        <v>0.97764015708322838</v>
      </c>
      <c r="AL1361" s="9">
        <f t="shared" si="1011"/>
        <v>0.97764015708322838</v>
      </c>
      <c r="AM1361" s="9">
        <f t="shared" si="1011"/>
        <v>0.97764015708322838</v>
      </c>
    </row>
    <row r="1362" spans="1:39" outlineLevel="2">
      <c r="A1362" s="11">
        <f>ROW()</f>
        <v>1362</v>
      </c>
      <c r="C1362" s="30" t="s">
        <v>362</v>
      </c>
      <c r="D1362" s="90"/>
      <c r="E1362" s="925">
        <v>0</v>
      </c>
      <c r="F1362" s="90"/>
      <c r="G1362" s="90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15">
        <f t="shared" si="1010"/>
        <v>0</v>
      </c>
      <c r="S1362" s="15">
        <f t="shared" si="1010"/>
        <v>0</v>
      </c>
      <c r="T1362" s="15">
        <f t="shared" si="1010"/>
        <v>0</v>
      </c>
      <c r="U1362" s="15">
        <f t="shared" si="1010"/>
        <v>0</v>
      </c>
      <c r="V1362" s="15">
        <f t="shared" si="1010"/>
        <v>0</v>
      </c>
      <c r="W1362" s="15">
        <f t="shared" si="1010"/>
        <v>0</v>
      </c>
      <c r="X1362" s="15">
        <f t="shared" si="1010"/>
        <v>0</v>
      </c>
      <c r="Y1362" s="15">
        <f t="shared" si="1010"/>
        <v>0</v>
      </c>
      <c r="Z1362" s="15">
        <f t="shared" si="1010"/>
        <v>0</v>
      </c>
      <c r="AA1362" s="15">
        <f t="shared" si="1010"/>
        <v>0</v>
      </c>
      <c r="AB1362" s="15">
        <f t="shared" si="1010"/>
        <v>0</v>
      </c>
      <c r="AC1362" s="527">
        <f t="shared" si="993"/>
        <v>0</v>
      </c>
      <c r="AD1362" s="15">
        <f t="shared" si="1011"/>
        <v>0</v>
      </c>
      <c r="AE1362" s="15">
        <f t="shared" si="1011"/>
        <v>0</v>
      </c>
      <c r="AF1362" s="15">
        <f t="shared" si="1011"/>
        <v>0</v>
      </c>
      <c r="AG1362" s="15">
        <f t="shared" si="1011"/>
        <v>0</v>
      </c>
      <c r="AH1362" s="15">
        <f t="shared" si="1011"/>
        <v>0</v>
      </c>
      <c r="AI1362" s="15">
        <f t="shared" si="1011"/>
        <v>0</v>
      </c>
      <c r="AJ1362" s="15">
        <f t="shared" si="1011"/>
        <v>0</v>
      </c>
      <c r="AK1362" s="15">
        <f t="shared" si="1011"/>
        <v>0</v>
      </c>
      <c r="AL1362" s="15">
        <f t="shared" si="1011"/>
        <v>0</v>
      </c>
      <c r="AM1362" s="15">
        <f t="shared" si="1011"/>
        <v>0</v>
      </c>
    </row>
    <row r="1363" spans="1:39" outlineLevel="2">
      <c r="A1363" s="11">
        <f>ROW()</f>
        <v>1363</v>
      </c>
      <c r="C1363" s="6" t="s">
        <v>1</v>
      </c>
      <c r="D1363" s="39"/>
      <c r="E1363" s="39">
        <v>1.0447202012390775</v>
      </c>
      <c r="F1363" s="39"/>
      <c r="G1363" s="39"/>
      <c r="H1363" s="39"/>
      <c r="I1363" s="39"/>
      <c r="J1363" s="39"/>
      <c r="K1363" s="39"/>
      <c r="L1363" s="39"/>
      <c r="M1363" s="39"/>
      <c r="N1363" s="39"/>
      <c r="O1363" s="39"/>
      <c r="P1363" s="39"/>
      <c r="Q1363" s="39"/>
      <c r="R1363" s="9">
        <f t="shared" ref="R1363:AM1363" si="1012">SUM(R1350:R1362)</f>
        <v>0</v>
      </c>
      <c r="S1363" s="9">
        <f t="shared" si="1012"/>
        <v>1.8949317401862844</v>
      </c>
      <c r="T1363" s="9">
        <f t="shared" si="1012"/>
        <v>1.5235924749587144</v>
      </c>
      <c r="U1363" s="9">
        <f t="shared" si="1012"/>
        <v>1.50635164690729</v>
      </c>
      <c r="V1363" s="9">
        <f t="shared" si="1012"/>
        <v>1.4891108188558659</v>
      </c>
      <c r="W1363" s="9">
        <f t="shared" si="1012"/>
        <v>1.3604513005449281</v>
      </c>
      <c r="X1363" s="9">
        <f t="shared" si="1012"/>
        <v>1.3432104724935039</v>
      </c>
      <c r="Y1363" s="9">
        <f t="shared" si="1012"/>
        <v>1.2992438435350278</v>
      </c>
      <c r="Z1363" s="9">
        <f t="shared" si="1012"/>
        <v>1.2877590359488771</v>
      </c>
      <c r="AA1363" s="9">
        <f t="shared" si="1012"/>
        <v>1.2762742283627264</v>
      </c>
      <c r="AB1363" s="9">
        <f t="shared" si="1012"/>
        <v>1.2647894207765757</v>
      </c>
      <c r="AC1363" s="9">
        <f t="shared" si="1012"/>
        <v>1.2533046131904251</v>
      </c>
      <c r="AD1363" s="9">
        <f t="shared" si="1012"/>
        <v>1.2418198056042746</v>
      </c>
      <c r="AE1363" s="9">
        <f t="shared" si="1012"/>
        <v>0.97764015708322838</v>
      </c>
      <c r="AF1363" s="9">
        <f t="shared" si="1012"/>
        <v>0.97764015708322838</v>
      </c>
      <c r="AG1363" s="9">
        <f t="shared" si="1012"/>
        <v>0.97764015708322838</v>
      </c>
      <c r="AH1363" s="9">
        <f t="shared" ref="AH1363" si="1013">SUM(AH1350:AH1362)</f>
        <v>0.97764015708322838</v>
      </c>
      <c r="AI1363" s="9">
        <f t="shared" si="1012"/>
        <v>0.97764015708322838</v>
      </c>
      <c r="AJ1363" s="9">
        <f t="shared" si="1012"/>
        <v>0.97764015708322838</v>
      </c>
      <c r="AK1363" s="9">
        <f t="shared" si="1012"/>
        <v>0.97764015708322838</v>
      </c>
      <c r="AL1363" s="9">
        <f t="shared" si="1012"/>
        <v>0.97764015708322838</v>
      </c>
      <c r="AM1363" s="9">
        <f t="shared" si="1012"/>
        <v>0.97764015708322838</v>
      </c>
    </row>
    <row r="1364" spans="1:39" outlineLevel="2">
      <c r="A1364" s="11">
        <f>ROW()</f>
        <v>1364</v>
      </c>
      <c r="B1364" s="343" t="s">
        <v>31</v>
      </c>
      <c r="D1364" s="39"/>
      <c r="E1364" s="39"/>
      <c r="F1364" s="39"/>
      <c r="G1364" s="39"/>
      <c r="H1364" s="39"/>
      <c r="I1364" s="39"/>
      <c r="J1364" s="39"/>
      <c r="K1364" s="39"/>
      <c r="L1364" s="39"/>
      <c r="M1364" s="39"/>
      <c r="N1364" s="39"/>
      <c r="O1364" s="39"/>
      <c r="P1364" s="39"/>
      <c r="Q1364" s="39"/>
      <c r="R1364" s="39"/>
      <c r="S1364" s="39"/>
      <c r="T1364" s="39"/>
      <c r="U1364" s="39"/>
      <c r="V1364" s="39"/>
      <c r="W1364" s="39"/>
      <c r="X1364" s="39"/>
      <c r="Y1364" s="39"/>
      <c r="Z1364" s="39"/>
      <c r="AA1364" s="39"/>
      <c r="AB1364" s="39"/>
      <c r="AC1364" s="39"/>
      <c r="AD1364" s="39"/>
      <c r="AE1364" s="39"/>
      <c r="AF1364" s="39"/>
      <c r="AG1364" s="39"/>
      <c r="AH1364" s="39"/>
      <c r="AI1364" s="39"/>
      <c r="AJ1364" s="39"/>
      <c r="AK1364" s="39"/>
      <c r="AL1364" s="39"/>
      <c r="AM1364" s="39"/>
    </row>
    <row r="1365" spans="1:39" outlineLevel="2">
      <c r="A1365" s="11">
        <f>ROW()</f>
        <v>1365</v>
      </c>
      <c r="C1365" s="6" t="s">
        <v>2</v>
      </c>
      <c r="D1365" s="39"/>
      <c r="E1365" s="922"/>
      <c r="F1365" s="39"/>
      <c r="G1365" s="39"/>
      <c r="H1365" s="39"/>
      <c r="I1365" s="39"/>
      <c r="J1365" s="39"/>
      <c r="K1365" s="39"/>
      <c r="L1365" s="39"/>
      <c r="M1365" s="39"/>
      <c r="N1365" s="39"/>
      <c r="O1365" s="39"/>
      <c r="P1365" s="39"/>
      <c r="Q1365" s="39"/>
      <c r="R1365" s="39">
        <f>R$279</f>
        <v>0</v>
      </c>
      <c r="S1365" s="39"/>
      <c r="T1365" s="39"/>
      <c r="U1365" s="39"/>
      <c r="V1365" s="39"/>
      <c r="W1365" s="39"/>
      <c r="X1365" s="39"/>
      <c r="Y1365" s="39"/>
      <c r="Z1365" s="39"/>
      <c r="AA1365" s="39"/>
      <c r="AB1365" s="39"/>
      <c r="AC1365" s="39"/>
      <c r="AD1365" s="39"/>
      <c r="AE1365" s="39"/>
      <c r="AF1365" s="39"/>
      <c r="AG1365" s="39"/>
      <c r="AH1365" s="39"/>
      <c r="AI1365" s="39"/>
      <c r="AJ1365" s="39"/>
      <c r="AK1365" s="39"/>
      <c r="AL1365" s="39"/>
      <c r="AM1365" s="39"/>
    </row>
    <row r="1366" spans="1:39" outlineLevel="2">
      <c r="A1366" s="11">
        <f>ROW()</f>
        <v>1366</v>
      </c>
      <c r="C1366" s="6" t="s">
        <v>3</v>
      </c>
      <c r="D1366" s="39"/>
      <c r="E1366" s="922"/>
      <c r="F1366" s="39"/>
      <c r="G1366" s="39"/>
      <c r="H1366" s="39"/>
      <c r="I1366" s="39"/>
      <c r="J1366" s="39"/>
      <c r="K1366" s="39"/>
      <c r="L1366" s="39"/>
      <c r="M1366" s="39"/>
      <c r="N1366" s="39"/>
      <c r="O1366" s="39"/>
      <c r="P1366" s="39"/>
      <c r="Q1366" s="39"/>
      <c r="R1366" s="39">
        <f>R$280</f>
        <v>0</v>
      </c>
      <c r="S1366" s="39"/>
      <c r="T1366" s="39"/>
      <c r="U1366" s="39"/>
      <c r="V1366" s="39"/>
      <c r="W1366" s="39"/>
      <c r="X1366" s="39"/>
      <c r="Y1366" s="39"/>
      <c r="Z1366" s="39"/>
      <c r="AA1366" s="39"/>
      <c r="AB1366" s="39"/>
      <c r="AC1366" s="39"/>
      <c r="AD1366" s="39"/>
      <c r="AE1366" s="39"/>
      <c r="AF1366" s="39"/>
      <c r="AG1366" s="39"/>
      <c r="AH1366" s="39"/>
      <c r="AI1366" s="39"/>
      <c r="AJ1366" s="39"/>
      <c r="AK1366" s="39"/>
      <c r="AL1366" s="39"/>
      <c r="AM1366" s="39"/>
    </row>
    <row r="1367" spans="1:39" outlineLevel="2">
      <c r="A1367" s="11">
        <f>ROW()</f>
        <v>1367</v>
      </c>
      <c r="C1367" s="6" t="s">
        <v>4</v>
      </c>
      <c r="D1367" s="39"/>
      <c r="E1367" s="922"/>
      <c r="F1367" s="39"/>
      <c r="G1367" s="39"/>
      <c r="H1367" s="39"/>
      <c r="I1367" s="39"/>
      <c r="J1367" s="39"/>
      <c r="K1367" s="39"/>
      <c r="L1367" s="39"/>
      <c r="M1367" s="39"/>
      <c r="N1367" s="39"/>
      <c r="O1367" s="39"/>
      <c r="P1367" s="39"/>
      <c r="Q1367" s="39"/>
      <c r="R1367" s="39">
        <f>R$281</f>
        <v>0.11262234574125242</v>
      </c>
      <c r="S1367" s="39"/>
      <c r="T1367" s="39"/>
      <c r="U1367" s="39"/>
      <c r="V1367" s="39"/>
      <c r="W1367" s="39"/>
      <c r="X1367" s="39"/>
      <c r="Y1367" s="39"/>
      <c r="Z1367" s="39"/>
      <c r="AA1367" s="39"/>
      <c r="AB1367" s="39"/>
      <c r="AC1367" s="39"/>
      <c r="AD1367" s="39"/>
      <c r="AE1367" s="39"/>
      <c r="AF1367" s="39"/>
      <c r="AG1367" s="39"/>
      <c r="AH1367" s="39"/>
      <c r="AI1367" s="39"/>
      <c r="AJ1367" s="39"/>
      <c r="AK1367" s="39"/>
      <c r="AL1367" s="39"/>
      <c r="AM1367" s="39"/>
    </row>
    <row r="1368" spans="1:39" outlineLevel="2">
      <c r="A1368" s="11">
        <f>ROW()</f>
        <v>1368</v>
      </c>
      <c r="C1368" s="6" t="s">
        <v>5</v>
      </c>
      <c r="D1368" s="39"/>
      <c r="E1368" s="922"/>
      <c r="F1368" s="39"/>
      <c r="G1368" s="39"/>
      <c r="H1368" s="39"/>
      <c r="I1368" s="39"/>
      <c r="J1368" s="39"/>
      <c r="K1368" s="39"/>
      <c r="L1368" s="39"/>
      <c r="M1368" s="39"/>
      <c r="N1368" s="39"/>
      <c r="O1368" s="39"/>
      <c r="P1368" s="39"/>
      <c r="Q1368" s="39"/>
      <c r="R1368" s="39">
        <f>R$282</f>
        <v>0.80466923736180351</v>
      </c>
      <c r="S1368" s="39"/>
      <c r="T1368" s="39"/>
      <c r="U1368" s="39"/>
      <c r="V1368" s="39"/>
      <c r="W1368" s="39"/>
      <c r="X1368" s="39"/>
      <c r="Y1368" s="39"/>
      <c r="Z1368" s="39"/>
      <c r="AA1368" s="39"/>
      <c r="AB1368" s="39"/>
      <c r="AC1368" s="39"/>
      <c r="AD1368" s="39"/>
      <c r="AE1368" s="39"/>
      <c r="AF1368" s="39"/>
      <c r="AG1368" s="39"/>
      <c r="AH1368" s="39"/>
      <c r="AI1368" s="39"/>
      <c r="AJ1368" s="39"/>
      <c r="AK1368" s="39"/>
      <c r="AL1368" s="39"/>
      <c r="AM1368" s="39"/>
    </row>
    <row r="1369" spans="1:39" outlineLevel="2">
      <c r="A1369" s="11">
        <f>ROW()</f>
        <v>1369</v>
      </c>
      <c r="C1369" s="6" t="s">
        <v>473</v>
      </c>
      <c r="D1369" s="39"/>
      <c r="E1369" s="922"/>
      <c r="F1369" s="39"/>
      <c r="G1369" s="39"/>
      <c r="H1369" s="39"/>
      <c r="I1369" s="39"/>
      <c r="J1369" s="39"/>
      <c r="K1369" s="39"/>
      <c r="L1369" s="39"/>
      <c r="M1369" s="39"/>
      <c r="N1369" s="39"/>
      <c r="O1369" s="39"/>
      <c r="P1369" s="39"/>
      <c r="Q1369" s="39"/>
      <c r="R1369" s="39">
        <f>R$283</f>
        <v>0</v>
      </c>
      <c r="S1369" s="39"/>
      <c r="T1369" s="39"/>
      <c r="U1369" s="39"/>
      <c r="V1369" s="39"/>
      <c r="W1369" s="39"/>
      <c r="X1369" s="39"/>
      <c r="Y1369" s="39"/>
      <c r="Z1369" s="39"/>
      <c r="AA1369" s="39"/>
      <c r="AB1369" s="39"/>
      <c r="AC1369" s="39"/>
      <c r="AD1369" s="39"/>
      <c r="AE1369" s="39"/>
      <c r="AF1369" s="39"/>
      <c r="AG1369" s="39"/>
      <c r="AH1369" s="39"/>
      <c r="AI1369" s="39"/>
      <c r="AJ1369" s="39"/>
      <c r="AK1369" s="39"/>
      <c r="AL1369" s="39"/>
      <c r="AM1369" s="39"/>
    </row>
    <row r="1370" spans="1:39" outlineLevel="2">
      <c r="A1370" s="11">
        <f>ROW()</f>
        <v>1370</v>
      </c>
      <c r="C1370" s="6" t="s">
        <v>474</v>
      </c>
      <c r="D1370" s="39"/>
      <c r="E1370" s="922"/>
      <c r="F1370" s="39"/>
      <c r="G1370" s="39"/>
      <c r="H1370" s="39"/>
      <c r="I1370" s="39"/>
      <c r="J1370" s="39"/>
      <c r="K1370" s="39"/>
      <c r="L1370" s="39"/>
      <c r="M1370" s="39"/>
      <c r="N1370" s="39"/>
      <c r="O1370" s="39"/>
      <c r="P1370" s="39"/>
      <c r="Q1370" s="39"/>
      <c r="R1370" s="39">
        <f>R$284</f>
        <v>0</v>
      </c>
      <c r="S1370" s="39"/>
      <c r="T1370" s="39"/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39"/>
      <c r="AE1370" s="39"/>
      <c r="AF1370" s="39"/>
      <c r="AG1370" s="39"/>
      <c r="AH1370" s="39"/>
      <c r="AI1370" s="39"/>
      <c r="AJ1370" s="39"/>
      <c r="AK1370" s="39"/>
      <c r="AL1370" s="39"/>
      <c r="AM1370" s="39"/>
    </row>
    <row r="1371" spans="1:39" outlineLevel="2">
      <c r="A1371" s="11">
        <f>ROW()</f>
        <v>1371</v>
      </c>
      <c r="C1371" s="6" t="s">
        <v>477</v>
      </c>
      <c r="D1371" s="39"/>
      <c r="E1371" s="922"/>
      <c r="F1371" s="39"/>
      <c r="G1371" s="39"/>
      <c r="H1371" s="39"/>
      <c r="I1371" s="39"/>
      <c r="J1371" s="39"/>
      <c r="K1371" s="39"/>
      <c r="L1371" s="39"/>
      <c r="M1371" s="39"/>
      <c r="N1371" s="39"/>
      <c r="O1371" s="39"/>
      <c r="P1371" s="39"/>
      <c r="Q1371" s="39"/>
      <c r="R1371" s="39">
        <f>R$285</f>
        <v>0</v>
      </c>
      <c r="S1371" s="39"/>
      <c r="T1371" s="39"/>
      <c r="U1371" s="39"/>
      <c r="V1371" s="39"/>
      <c r="W1371" s="39"/>
      <c r="X1371" s="39"/>
      <c r="Y1371" s="39"/>
      <c r="Z1371" s="39"/>
      <c r="AA1371" s="39"/>
      <c r="AB1371" s="39"/>
      <c r="AC1371" s="39"/>
      <c r="AD1371" s="39"/>
      <c r="AE1371" s="39"/>
      <c r="AF1371" s="39"/>
      <c r="AG1371" s="39"/>
      <c r="AH1371" s="39"/>
      <c r="AI1371" s="39"/>
      <c r="AJ1371" s="39"/>
      <c r="AK1371" s="39"/>
      <c r="AL1371" s="39"/>
      <c r="AM1371" s="39"/>
    </row>
    <row r="1372" spans="1:39" outlineLevel="2">
      <c r="A1372" s="11">
        <f>ROW()</f>
        <v>1372</v>
      </c>
      <c r="C1372" s="6" t="s">
        <v>511</v>
      </c>
      <c r="D1372" s="39"/>
      <c r="E1372" s="922"/>
      <c r="F1372" s="39"/>
      <c r="G1372" s="39"/>
      <c r="H1372" s="39"/>
      <c r="I1372" s="39"/>
      <c r="J1372" s="39"/>
      <c r="K1372" s="39"/>
      <c r="L1372" s="39"/>
      <c r="M1372" s="39"/>
      <c r="N1372" s="39"/>
      <c r="O1372" s="39"/>
      <c r="P1372" s="39"/>
      <c r="Q1372" s="39"/>
      <c r="R1372" s="39">
        <f>R$286</f>
        <v>0</v>
      </c>
      <c r="S1372" s="39"/>
      <c r="T1372" s="39"/>
      <c r="U1372" s="39"/>
      <c r="V1372" s="39"/>
      <c r="W1372" s="39"/>
      <c r="X1372" s="39"/>
      <c r="Y1372" s="39"/>
      <c r="Z1372" s="39"/>
      <c r="AA1372" s="39"/>
      <c r="AB1372" s="39"/>
      <c r="AC1372" s="39"/>
      <c r="AD1372" s="39"/>
      <c r="AE1372" s="39"/>
      <c r="AF1372" s="39"/>
      <c r="AG1372" s="39"/>
      <c r="AH1372" s="39"/>
      <c r="AI1372" s="39"/>
      <c r="AJ1372" s="39"/>
      <c r="AK1372" s="39"/>
      <c r="AL1372" s="39"/>
      <c r="AM1372" s="39"/>
    </row>
    <row r="1373" spans="1:39" outlineLevel="2">
      <c r="A1373" s="11">
        <f>ROW()</f>
        <v>1373</v>
      </c>
      <c r="C1373" s="6" t="s">
        <v>655</v>
      </c>
      <c r="D1373" s="39"/>
      <c r="E1373" s="922"/>
      <c r="F1373" s="39"/>
      <c r="G1373" s="39"/>
      <c r="H1373" s="39"/>
      <c r="I1373" s="39"/>
      <c r="J1373" s="39"/>
      <c r="K1373" s="39"/>
      <c r="L1373" s="39"/>
      <c r="M1373" s="39"/>
      <c r="N1373" s="39"/>
      <c r="O1373" s="39"/>
      <c r="P1373" s="39"/>
      <c r="Q1373" s="39"/>
      <c r="R1373" s="39"/>
      <c r="S1373" s="39"/>
      <c r="T1373" s="39"/>
      <c r="U1373" s="39"/>
      <c r="V1373" s="39"/>
      <c r="W1373" s="39"/>
      <c r="X1373" s="39"/>
      <c r="Y1373" s="39"/>
      <c r="Z1373" s="39"/>
      <c r="AA1373" s="39"/>
      <c r="AB1373" s="39"/>
      <c r="AC1373" s="39"/>
      <c r="AD1373" s="39"/>
      <c r="AE1373" s="39"/>
      <c r="AF1373" s="39"/>
      <c r="AG1373" s="39"/>
      <c r="AH1373" s="39"/>
      <c r="AI1373" s="39"/>
      <c r="AJ1373" s="39"/>
      <c r="AK1373" s="39"/>
      <c r="AL1373" s="39"/>
      <c r="AM1373" s="39"/>
    </row>
    <row r="1374" spans="1:39" outlineLevel="2">
      <c r="A1374" s="11">
        <f>ROW()</f>
        <v>1374</v>
      </c>
      <c r="C1374" s="6" t="s">
        <v>656</v>
      </c>
      <c r="D1374" s="39"/>
      <c r="E1374" s="922"/>
      <c r="F1374" s="39"/>
      <c r="G1374" s="39"/>
      <c r="H1374" s="39"/>
      <c r="I1374" s="39"/>
      <c r="J1374" s="39"/>
      <c r="K1374" s="39"/>
      <c r="L1374" s="39"/>
      <c r="M1374" s="39"/>
      <c r="N1374" s="39"/>
      <c r="O1374" s="39"/>
      <c r="P1374" s="39"/>
      <c r="Q1374" s="39"/>
      <c r="R1374" s="39"/>
      <c r="S1374" s="39"/>
      <c r="T1374" s="39"/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39"/>
      <c r="AE1374" s="39"/>
      <c r="AF1374" s="39"/>
      <c r="AG1374" s="39"/>
      <c r="AH1374" s="39"/>
      <c r="AI1374" s="39"/>
      <c r="AJ1374" s="39"/>
      <c r="AK1374" s="39"/>
      <c r="AL1374" s="39"/>
      <c r="AM1374" s="39"/>
    </row>
    <row r="1375" spans="1:39" outlineLevel="2">
      <c r="A1375" s="11">
        <f>ROW()</f>
        <v>1375</v>
      </c>
      <c r="C1375" s="6" t="s">
        <v>667</v>
      </c>
      <c r="D1375" s="39"/>
      <c r="E1375" s="922"/>
      <c r="F1375" s="39"/>
      <c r="G1375" s="39"/>
      <c r="H1375" s="39"/>
      <c r="I1375" s="39"/>
      <c r="J1375" s="39"/>
      <c r="K1375" s="39"/>
      <c r="L1375" s="39"/>
      <c r="M1375" s="39"/>
      <c r="N1375" s="39"/>
      <c r="O1375" s="39"/>
      <c r="P1375" s="39"/>
      <c r="Q1375" s="39"/>
      <c r="R1375" s="39"/>
      <c r="S1375" s="39"/>
      <c r="T1375" s="39"/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F1375" s="39"/>
      <c r="AG1375" s="39"/>
      <c r="AH1375" s="39"/>
      <c r="AI1375" s="39"/>
      <c r="AJ1375" s="39"/>
      <c r="AK1375" s="39"/>
      <c r="AL1375" s="39"/>
      <c r="AM1375" s="39"/>
    </row>
    <row r="1376" spans="1:39" outlineLevel="2">
      <c r="A1376" s="11">
        <f>ROW()</f>
        <v>1376</v>
      </c>
      <c r="C1376" s="6" t="s">
        <v>212</v>
      </c>
      <c r="D1376" s="39"/>
      <c r="E1376" s="922"/>
      <c r="F1376" s="39"/>
      <c r="G1376" s="39"/>
      <c r="H1376" s="39"/>
      <c r="I1376" s="39"/>
      <c r="J1376" s="39"/>
      <c r="K1376" s="39"/>
      <c r="L1376" s="39"/>
      <c r="M1376" s="39"/>
      <c r="N1376" s="39"/>
      <c r="O1376" s="39"/>
      <c r="P1376" s="39"/>
      <c r="Q1376" s="39"/>
      <c r="R1376" s="39">
        <f>R$290</f>
        <v>0.97764015708322838</v>
      </c>
      <c r="S1376" s="39"/>
      <c r="T1376" s="39"/>
      <c r="U1376" s="39"/>
      <c r="V1376" s="39"/>
      <c r="W1376" s="39"/>
      <c r="X1376" s="39"/>
      <c r="Y1376" s="39"/>
      <c r="Z1376" s="39"/>
      <c r="AA1376" s="39"/>
      <c r="AB1376" s="39"/>
      <c r="AC1376" s="39"/>
      <c r="AD1376" s="39"/>
      <c r="AE1376" s="39"/>
      <c r="AF1376" s="39"/>
      <c r="AG1376" s="39"/>
      <c r="AH1376" s="39"/>
      <c r="AI1376" s="39"/>
      <c r="AJ1376" s="39"/>
      <c r="AK1376" s="39"/>
      <c r="AL1376" s="39"/>
      <c r="AM1376" s="39"/>
    </row>
    <row r="1377" spans="1:39" outlineLevel="2">
      <c r="A1377" s="11">
        <f>ROW()</f>
        <v>1377</v>
      </c>
      <c r="C1377" s="30" t="s">
        <v>362</v>
      </c>
      <c r="D1377" s="90"/>
      <c r="E1377" s="925"/>
      <c r="F1377" s="90"/>
      <c r="G1377" s="90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>
        <f>R$291</f>
        <v>0</v>
      </c>
      <c r="S1377" s="90"/>
      <c r="T1377" s="90"/>
      <c r="U1377" s="90"/>
      <c r="V1377" s="90"/>
      <c r="W1377" s="90"/>
      <c r="X1377" s="90"/>
      <c r="Y1377" s="90"/>
      <c r="Z1377" s="90"/>
      <c r="AA1377" s="90"/>
      <c r="AB1377" s="90"/>
      <c r="AC1377" s="90"/>
      <c r="AD1377" s="90"/>
      <c r="AE1377" s="90"/>
      <c r="AF1377" s="90"/>
      <c r="AG1377" s="90"/>
      <c r="AH1377" s="90"/>
      <c r="AI1377" s="90"/>
      <c r="AJ1377" s="90"/>
      <c r="AK1377" s="90"/>
      <c r="AL1377" s="90"/>
      <c r="AM1377" s="90"/>
    </row>
    <row r="1378" spans="1:39" outlineLevel="2">
      <c r="A1378" s="11">
        <f>ROW()</f>
        <v>1378</v>
      </c>
      <c r="C1378" s="6" t="s">
        <v>1</v>
      </c>
      <c r="D1378" s="39"/>
      <c r="E1378" s="39"/>
      <c r="F1378" s="39"/>
      <c r="G1378" s="39"/>
      <c r="H1378" s="39"/>
      <c r="I1378" s="39"/>
      <c r="J1378" s="39"/>
      <c r="K1378" s="39"/>
      <c r="L1378" s="39"/>
      <c r="M1378" s="39"/>
      <c r="N1378" s="39"/>
      <c r="O1378" s="39"/>
      <c r="P1378" s="39"/>
      <c r="Q1378" s="39"/>
      <c r="R1378" s="9">
        <f t="shared" ref="R1378" si="1014">SUM(R1365:R1377)</f>
        <v>1.8949317401862844</v>
      </c>
      <c r="S1378" s="39"/>
      <c r="T1378" s="39"/>
      <c r="U1378" s="39"/>
      <c r="V1378" s="39"/>
      <c r="W1378" s="39"/>
      <c r="X1378" s="39"/>
      <c r="Y1378" s="39"/>
      <c r="Z1378" s="39"/>
      <c r="AA1378" s="39"/>
      <c r="AB1378" s="39"/>
      <c r="AC1378" s="39"/>
      <c r="AD1378" s="39"/>
      <c r="AE1378" s="39"/>
      <c r="AF1378" s="39"/>
      <c r="AG1378" s="39"/>
      <c r="AH1378" s="39"/>
      <c r="AI1378" s="39"/>
      <c r="AJ1378" s="39"/>
      <c r="AK1378" s="39"/>
      <c r="AL1378" s="39"/>
      <c r="AM1378" s="39"/>
    </row>
    <row r="1379" spans="1:39" outlineLevel="2">
      <c r="A1379" s="11">
        <f>ROW()</f>
        <v>1379</v>
      </c>
      <c r="B1379" s="343" t="s">
        <v>657</v>
      </c>
      <c r="D1379" s="39"/>
      <c r="E1379" s="39"/>
      <c r="G1379" s="39"/>
      <c r="H1379" s="39"/>
      <c r="I1379" s="39"/>
      <c r="J1379" s="39"/>
      <c r="K1379" s="39"/>
      <c r="L1379" s="39"/>
      <c r="M1379" s="39"/>
      <c r="N1379" s="39"/>
      <c r="O1379" s="39"/>
      <c r="P1379" s="39"/>
      <c r="Q1379" s="39"/>
      <c r="R1379" s="39"/>
      <c r="S1379" s="39"/>
      <c r="T1379" s="39"/>
      <c r="U1379" s="39"/>
      <c r="V1379" s="39"/>
      <c r="W1379" s="39"/>
      <c r="X1379" s="39"/>
      <c r="Y1379" s="39"/>
      <c r="Z1379" s="39"/>
      <c r="AA1379" s="39"/>
      <c r="AB1379" s="39"/>
      <c r="AC1379" s="39"/>
      <c r="AD1379" s="39"/>
      <c r="AE1379" s="39"/>
      <c r="AF1379" s="39"/>
      <c r="AG1379" s="39"/>
      <c r="AH1379" s="39"/>
      <c r="AI1379" s="39"/>
      <c r="AJ1379" s="39"/>
      <c r="AK1379" s="39"/>
      <c r="AL1379" s="39"/>
    </row>
    <row r="1380" spans="1:39" outlineLevel="2">
      <c r="A1380" s="11">
        <f>ROW()</f>
        <v>1380</v>
      </c>
      <c r="C1380" s="6" t="s">
        <v>2</v>
      </c>
      <c r="D1380" s="39"/>
      <c r="E1380" s="922">
        <v>0</v>
      </c>
      <c r="F1380" s="31"/>
      <c r="G1380" s="39"/>
      <c r="H1380" s="39"/>
      <c r="I1380" s="39"/>
      <c r="J1380" s="39"/>
      <c r="K1380" s="39"/>
      <c r="L1380" s="39"/>
      <c r="M1380" s="39"/>
      <c r="N1380" s="39"/>
      <c r="O1380" s="39"/>
      <c r="P1380" s="39"/>
      <c r="Q1380" s="39"/>
      <c r="R1380" s="39"/>
      <c r="S1380" s="39"/>
      <c r="T1380" s="13">
        <f>-Inputs!T2241</f>
        <v>0</v>
      </c>
      <c r="U1380" s="13">
        <f>-Inputs!U2241</f>
        <v>0</v>
      </c>
      <c r="V1380" s="13">
        <f>-Inputs!V2241</f>
        <v>0</v>
      </c>
      <c r="W1380" s="13">
        <f>-Inputs!W2241</f>
        <v>0</v>
      </c>
      <c r="X1380" s="13">
        <f>-Inputs!X2241</f>
        <v>0</v>
      </c>
      <c r="Y1380" s="13">
        <f>-Inputs!Y2241</f>
        <v>0</v>
      </c>
      <c r="Z1380" s="13">
        <f>-Inputs!Z2241</f>
        <v>0</v>
      </c>
      <c r="AA1380" s="13">
        <f>-Inputs!AA2241</f>
        <v>0</v>
      </c>
      <c r="AB1380" s="13">
        <f>-Inputs!AB2241</f>
        <v>0</v>
      </c>
      <c r="AC1380" s="526">
        <f t="shared" ref="AC1380:AC1392" si="1015">$E1380*$E$51</f>
        <v>0</v>
      </c>
      <c r="AD1380" s="13">
        <f>-Inputs!AD2241</f>
        <v>0</v>
      </c>
      <c r="AE1380" s="13">
        <f>-Inputs!AE2241</f>
        <v>0</v>
      </c>
      <c r="AF1380" s="13">
        <f>-Inputs!AF2241</f>
        <v>0</v>
      </c>
      <c r="AG1380" s="13">
        <f>-Inputs!AG2241</f>
        <v>0</v>
      </c>
      <c r="AH1380" s="13">
        <f>-Inputs!AH2241</f>
        <v>0</v>
      </c>
      <c r="AI1380" s="13">
        <f>-Inputs!AI2241</f>
        <v>0</v>
      </c>
      <c r="AJ1380" s="13">
        <f>-Inputs!AJ2241</f>
        <v>0</v>
      </c>
      <c r="AK1380" s="13">
        <f>-Inputs!AK2241</f>
        <v>0</v>
      </c>
      <c r="AL1380" s="13">
        <f>-Inputs!AL2241</f>
        <v>0</v>
      </c>
      <c r="AM1380" s="13">
        <f>-Inputs!AM2241</f>
        <v>0</v>
      </c>
    </row>
    <row r="1381" spans="1:39" outlineLevel="2">
      <c r="A1381" s="11">
        <f>ROW()</f>
        <v>1381</v>
      </c>
      <c r="C1381" s="6" t="s">
        <v>3</v>
      </c>
      <c r="D1381" s="39"/>
      <c r="E1381" s="922">
        <v>0</v>
      </c>
      <c r="F1381" s="31"/>
      <c r="G1381" s="39"/>
      <c r="H1381" s="39"/>
      <c r="I1381" s="39"/>
      <c r="J1381" s="39"/>
      <c r="K1381" s="39"/>
      <c r="L1381" s="39"/>
      <c r="M1381" s="39"/>
      <c r="N1381" s="39"/>
      <c r="O1381" s="39"/>
      <c r="P1381" s="39"/>
      <c r="Q1381" s="39"/>
      <c r="R1381" s="39"/>
      <c r="S1381" s="39"/>
      <c r="T1381" s="13">
        <f>-Inputs!T2242</f>
        <v>0</v>
      </c>
      <c r="U1381" s="13">
        <f>-Inputs!U2242</f>
        <v>0</v>
      </c>
      <c r="V1381" s="13">
        <f>-Inputs!V2242</f>
        <v>0</v>
      </c>
      <c r="W1381" s="13">
        <f>-Inputs!W2242</f>
        <v>0</v>
      </c>
      <c r="X1381" s="13">
        <f>-Inputs!X2242</f>
        <v>0</v>
      </c>
      <c r="Y1381" s="13">
        <f>-Inputs!Y2242</f>
        <v>0</v>
      </c>
      <c r="Z1381" s="13">
        <f>-Inputs!Z2242</f>
        <v>0</v>
      </c>
      <c r="AA1381" s="13">
        <f>-Inputs!AA2242</f>
        <v>0</v>
      </c>
      <c r="AB1381" s="13">
        <f>-Inputs!AB2242</f>
        <v>0</v>
      </c>
      <c r="AC1381" s="526">
        <f t="shared" si="1015"/>
        <v>0</v>
      </c>
      <c r="AD1381" s="13">
        <f>-Inputs!AD2242</f>
        <v>0</v>
      </c>
      <c r="AE1381" s="13">
        <f>-Inputs!AE2242</f>
        <v>0</v>
      </c>
      <c r="AF1381" s="13">
        <f>-Inputs!AF2242</f>
        <v>0</v>
      </c>
      <c r="AG1381" s="13">
        <f>-Inputs!AG2242</f>
        <v>0</v>
      </c>
      <c r="AH1381" s="13">
        <f>-Inputs!AH2242</f>
        <v>0</v>
      </c>
      <c r="AI1381" s="13">
        <f>-Inputs!AI2242</f>
        <v>0</v>
      </c>
      <c r="AJ1381" s="13">
        <f>-Inputs!AJ2242</f>
        <v>0</v>
      </c>
      <c r="AK1381" s="13">
        <f>-Inputs!AK2242</f>
        <v>0</v>
      </c>
      <c r="AL1381" s="13">
        <f>-Inputs!AL2242</f>
        <v>0</v>
      </c>
      <c r="AM1381" s="13">
        <f>-Inputs!AM2242</f>
        <v>0</v>
      </c>
    </row>
    <row r="1382" spans="1:39" outlineLevel="2">
      <c r="A1382" s="11">
        <f>ROW()</f>
        <v>1382</v>
      </c>
      <c r="C1382" s="6" t="s">
        <v>4</v>
      </c>
      <c r="D1382" s="39"/>
      <c r="E1382" s="922">
        <v>0</v>
      </c>
      <c r="F1382" s="31"/>
      <c r="G1382" s="39"/>
      <c r="H1382" s="39"/>
      <c r="I1382" s="39"/>
      <c r="J1382" s="39"/>
      <c r="K1382" s="39"/>
      <c r="L1382" s="39"/>
      <c r="M1382" s="39"/>
      <c r="N1382" s="39"/>
      <c r="O1382" s="39"/>
      <c r="P1382" s="39"/>
      <c r="Q1382" s="39"/>
      <c r="R1382" s="39"/>
      <c r="S1382" s="39"/>
      <c r="T1382" s="13">
        <f>-Inputs!T2243</f>
        <v>0</v>
      </c>
      <c r="U1382" s="13">
        <f>-Inputs!U2243</f>
        <v>0</v>
      </c>
      <c r="V1382" s="13">
        <f>-Inputs!V2243</f>
        <v>0</v>
      </c>
      <c r="W1382" s="13">
        <f>-Inputs!W2243</f>
        <v>0</v>
      </c>
      <c r="X1382" s="13">
        <f>-Inputs!X2243</f>
        <v>0</v>
      </c>
      <c r="Y1382" s="13">
        <f>-Inputs!Y2243</f>
        <v>0</v>
      </c>
      <c r="Z1382" s="13">
        <f>-Inputs!Z2243</f>
        <v>0</v>
      </c>
      <c r="AA1382" s="13">
        <f>-Inputs!AA2243</f>
        <v>0</v>
      </c>
      <c r="AB1382" s="13">
        <f>-Inputs!AB2243</f>
        <v>0</v>
      </c>
      <c r="AC1382" s="526">
        <f t="shared" si="1015"/>
        <v>0</v>
      </c>
      <c r="AD1382" s="13">
        <f>-Inputs!AD2243</f>
        <v>0</v>
      </c>
      <c r="AE1382" s="13">
        <f>-Inputs!AE2243</f>
        <v>0</v>
      </c>
      <c r="AF1382" s="13">
        <f>-Inputs!AF2243</f>
        <v>0</v>
      </c>
      <c r="AG1382" s="13">
        <f>-Inputs!AG2243</f>
        <v>0</v>
      </c>
      <c r="AH1382" s="13">
        <f>-Inputs!AH2243</f>
        <v>0</v>
      </c>
      <c r="AI1382" s="13">
        <f>-Inputs!AI2243</f>
        <v>0</v>
      </c>
      <c r="AJ1382" s="13">
        <f>-Inputs!AJ2243</f>
        <v>0</v>
      </c>
      <c r="AK1382" s="13">
        <f>-Inputs!AK2243</f>
        <v>0</v>
      </c>
      <c r="AL1382" s="13">
        <f>-Inputs!AL2243</f>
        <v>0</v>
      </c>
      <c r="AM1382" s="13">
        <f>-Inputs!AM2243</f>
        <v>0</v>
      </c>
    </row>
    <row r="1383" spans="1:39" outlineLevel="2">
      <c r="A1383" s="11">
        <f>ROW()</f>
        <v>1383</v>
      </c>
      <c r="C1383" s="6" t="s">
        <v>5</v>
      </c>
      <c r="D1383" s="39"/>
      <c r="E1383" s="922">
        <v>0</v>
      </c>
      <c r="F1383" s="31"/>
      <c r="G1383" s="39"/>
      <c r="H1383" s="39"/>
      <c r="I1383" s="39"/>
      <c r="J1383" s="39"/>
      <c r="K1383" s="39"/>
      <c r="L1383" s="39"/>
      <c r="M1383" s="39"/>
      <c r="N1383" s="39"/>
      <c r="O1383" s="39"/>
      <c r="P1383" s="39"/>
      <c r="Q1383" s="39"/>
      <c r="R1383" s="39"/>
      <c r="S1383" s="39"/>
      <c r="T1383" s="13">
        <f>-Inputs!T2244</f>
        <v>0</v>
      </c>
      <c r="U1383" s="13">
        <f>-Inputs!U2244</f>
        <v>0</v>
      </c>
      <c r="V1383" s="13">
        <f>-Inputs!V2244</f>
        <v>-0.11141869025951373</v>
      </c>
      <c r="W1383" s="13">
        <f>-Inputs!W2244</f>
        <v>0</v>
      </c>
      <c r="X1383" s="13">
        <f>-Inputs!X2244</f>
        <v>-2.6725800907052014E-2</v>
      </c>
      <c r="Y1383" s="13">
        <f>-Inputs!Y2244</f>
        <v>0</v>
      </c>
      <c r="Z1383" s="13">
        <f>-Inputs!Z2244</f>
        <v>0</v>
      </c>
      <c r="AA1383" s="13">
        <f>-Inputs!AA2244</f>
        <v>0</v>
      </c>
      <c r="AB1383" s="13">
        <f>-Inputs!AB2244</f>
        <v>0</v>
      </c>
      <c r="AC1383" s="526">
        <f t="shared" si="1015"/>
        <v>0</v>
      </c>
      <c r="AD1383" s="13">
        <f>-Inputs!AD2244</f>
        <v>0</v>
      </c>
      <c r="AE1383" s="13">
        <f>-Inputs!AE2244</f>
        <v>0</v>
      </c>
      <c r="AF1383" s="13">
        <f>-Inputs!AF2244</f>
        <v>0</v>
      </c>
      <c r="AG1383" s="13">
        <f>-Inputs!AG2244</f>
        <v>0</v>
      </c>
      <c r="AH1383" s="13">
        <f>-Inputs!AH2244</f>
        <v>0</v>
      </c>
      <c r="AI1383" s="13">
        <f>-Inputs!AI2244</f>
        <v>0</v>
      </c>
      <c r="AJ1383" s="13">
        <f>-Inputs!AJ2244</f>
        <v>0</v>
      </c>
      <c r="AK1383" s="13">
        <f>-Inputs!AK2244</f>
        <v>0</v>
      </c>
      <c r="AL1383" s="13">
        <f>-Inputs!AL2244</f>
        <v>0</v>
      </c>
      <c r="AM1383" s="13">
        <f>-Inputs!AM2244</f>
        <v>0</v>
      </c>
    </row>
    <row r="1384" spans="1:39" outlineLevel="2">
      <c r="A1384" s="11">
        <f>ROW()</f>
        <v>1384</v>
      </c>
      <c r="C1384" s="6" t="s">
        <v>473</v>
      </c>
      <c r="D1384" s="39"/>
      <c r="E1384" s="922">
        <v>0</v>
      </c>
      <c r="F1384" s="31"/>
      <c r="G1384" s="39"/>
      <c r="H1384" s="39"/>
      <c r="I1384" s="39"/>
      <c r="J1384" s="39"/>
      <c r="K1384" s="39"/>
      <c r="L1384" s="39"/>
      <c r="M1384" s="39"/>
      <c r="N1384" s="39"/>
      <c r="O1384" s="39"/>
      <c r="P1384" s="39"/>
      <c r="Q1384" s="39"/>
      <c r="R1384" s="39"/>
      <c r="S1384" s="39"/>
      <c r="T1384" s="13">
        <f>-Inputs!T2245</f>
        <v>0</v>
      </c>
      <c r="U1384" s="13">
        <f>-Inputs!U2245</f>
        <v>0</v>
      </c>
      <c r="V1384" s="13">
        <f>-Inputs!V2245</f>
        <v>0</v>
      </c>
      <c r="W1384" s="13">
        <f>-Inputs!W2245</f>
        <v>0</v>
      </c>
      <c r="X1384" s="13">
        <f>-Inputs!X2245</f>
        <v>0</v>
      </c>
      <c r="Y1384" s="13">
        <f>-Inputs!Y2245</f>
        <v>0</v>
      </c>
      <c r="Z1384" s="13">
        <f>-Inputs!Z2245</f>
        <v>0</v>
      </c>
      <c r="AA1384" s="13">
        <f>-Inputs!AA2245</f>
        <v>0</v>
      </c>
      <c r="AB1384" s="13">
        <f>-Inputs!AB2245</f>
        <v>0</v>
      </c>
      <c r="AC1384" s="526">
        <f t="shared" si="1015"/>
        <v>0</v>
      </c>
      <c r="AD1384" s="13">
        <f>-Inputs!AD2245</f>
        <v>0</v>
      </c>
      <c r="AE1384" s="13">
        <f>-Inputs!AE2245</f>
        <v>0</v>
      </c>
      <c r="AF1384" s="13">
        <f>-Inputs!AF2245</f>
        <v>0</v>
      </c>
      <c r="AG1384" s="13">
        <f>-Inputs!AG2245</f>
        <v>0</v>
      </c>
      <c r="AH1384" s="13">
        <f>-Inputs!AH2245</f>
        <v>0</v>
      </c>
      <c r="AI1384" s="13">
        <f>-Inputs!AI2245</f>
        <v>0</v>
      </c>
      <c r="AJ1384" s="13">
        <f>-Inputs!AJ2245</f>
        <v>0</v>
      </c>
      <c r="AK1384" s="13">
        <f>-Inputs!AK2245</f>
        <v>0</v>
      </c>
      <c r="AL1384" s="13">
        <f>-Inputs!AL2245</f>
        <v>0</v>
      </c>
      <c r="AM1384" s="13">
        <f>-Inputs!AM2245</f>
        <v>0</v>
      </c>
    </row>
    <row r="1385" spans="1:39" outlineLevel="2">
      <c r="A1385" s="11">
        <f>ROW()</f>
        <v>1385</v>
      </c>
      <c r="C1385" s="6" t="s">
        <v>474</v>
      </c>
      <c r="D1385" s="39"/>
      <c r="E1385" s="922">
        <v>0</v>
      </c>
      <c r="F1385" s="31"/>
      <c r="G1385" s="39"/>
      <c r="H1385" s="39"/>
      <c r="I1385" s="39"/>
      <c r="J1385" s="39"/>
      <c r="K1385" s="39"/>
      <c r="L1385" s="39"/>
      <c r="M1385" s="39"/>
      <c r="N1385" s="39"/>
      <c r="O1385" s="39"/>
      <c r="P1385" s="39"/>
      <c r="Q1385" s="39"/>
      <c r="R1385" s="39"/>
      <c r="S1385" s="39"/>
      <c r="T1385" s="13">
        <f>-Inputs!T2246</f>
        <v>0</v>
      </c>
      <c r="U1385" s="13">
        <f>-Inputs!U2246</f>
        <v>0</v>
      </c>
      <c r="V1385" s="13">
        <f>-Inputs!V2246</f>
        <v>0</v>
      </c>
      <c r="W1385" s="13">
        <f>-Inputs!W2246</f>
        <v>0</v>
      </c>
      <c r="X1385" s="13">
        <f>-Inputs!X2246</f>
        <v>0</v>
      </c>
      <c r="Y1385" s="13">
        <f>-Inputs!Y2246</f>
        <v>0</v>
      </c>
      <c r="Z1385" s="13">
        <f>-Inputs!Z2246</f>
        <v>0</v>
      </c>
      <c r="AA1385" s="13">
        <f>-Inputs!AA2246</f>
        <v>0</v>
      </c>
      <c r="AB1385" s="13">
        <f>-Inputs!AB2246</f>
        <v>0</v>
      </c>
      <c r="AC1385" s="526">
        <f t="shared" si="1015"/>
        <v>0</v>
      </c>
      <c r="AD1385" s="13">
        <f>-Inputs!AD2246</f>
        <v>0</v>
      </c>
      <c r="AE1385" s="13">
        <f>-Inputs!AE2246</f>
        <v>0</v>
      </c>
      <c r="AF1385" s="13">
        <f>-Inputs!AF2246</f>
        <v>0</v>
      </c>
      <c r="AG1385" s="13">
        <f>-Inputs!AG2246</f>
        <v>0</v>
      </c>
      <c r="AH1385" s="13">
        <f>-Inputs!AH2246</f>
        <v>0</v>
      </c>
      <c r="AI1385" s="13">
        <f>-Inputs!AI2246</f>
        <v>0</v>
      </c>
      <c r="AJ1385" s="13">
        <f>-Inputs!AJ2246</f>
        <v>0</v>
      </c>
      <c r="AK1385" s="13">
        <f>-Inputs!AK2246</f>
        <v>0</v>
      </c>
      <c r="AL1385" s="13">
        <f>-Inputs!AL2246</f>
        <v>0</v>
      </c>
      <c r="AM1385" s="13">
        <f>-Inputs!AM2246</f>
        <v>0</v>
      </c>
    </row>
    <row r="1386" spans="1:39" outlineLevel="2">
      <c r="A1386" s="11">
        <f>ROW()</f>
        <v>1386</v>
      </c>
      <c r="C1386" s="6" t="s">
        <v>477</v>
      </c>
      <c r="D1386" s="39"/>
      <c r="E1386" s="922">
        <v>0</v>
      </c>
      <c r="F1386" s="31"/>
      <c r="G1386" s="39"/>
      <c r="H1386" s="39"/>
      <c r="I1386" s="39"/>
      <c r="J1386" s="39"/>
      <c r="K1386" s="39"/>
      <c r="L1386" s="39"/>
      <c r="M1386" s="39"/>
      <c r="N1386" s="39"/>
      <c r="O1386" s="39"/>
      <c r="P1386" s="39"/>
      <c r="Q1386" s="39"/>
      <c r="R1386" s="39"/>
      <c r="S1386" s="39"/>
      <c r="T1386" s="13">
        <f>-Inputs!T2247</f>
        <v>0</v>
      </c>
      <c r="U1386" s="13">
        <f>-Inputs!U2247</f>
        <v>0</v>
      </c>
      <c r="V1386" s="13">
        <f>-Inputs!V2247</f>
        <v>0</v>
      </c>
      <c r="W1386" s="13">
        <f>-Inputs!W2247</f>
        <v>0</v>
      </c>
      <c r="X1386" s="13">
        <f>-Inputs!X2247</f>
        <v>0</v>
      </c>
      <c r="Y1386" s="13">
        <f>-Inputs!Y2247</f>
        <v>0</v>
      </c>
      <c r="Z1386" s="13">
        <f>-Inputs!Z2247</f>
        <v>0</v>
      </c>
      <c r="AA1386" s="13">
        <f>-Inputs!AA2247</f>
        <v>0</v>
      </c>
      <c r="AB1386" s="13">
        <f>-Inputs!AB2247</f>
        <v>0</v>
      </c>
      <c r="AC1386" s="526">
        <f t="shared" si="1015"/>
        <v>0</v>
      </c>
      <c r="AD1386" s="13">
        <f>-Inputs!AD2247</f>
        <v>0</v>
      </c>
      <c r="AE1386" s="13">
        <f>-Inputs!AE2247</f>
        <v>0</v>
      </c>
      <c r="AF1386" s="13">
        <f>-Inputs!AF2247</f>
        <v>0</v>
      </c>
      <c r="AG1386" s="13">
        <f>-Inputs!AG2247</f>
        <v>0</v>
      </c>
      <c r="AH1386" s="13">
        <f>-Inputs!AH2247</f>
        <v>0</v>
      </c>
      <c r="AI1386" s="13">
        <f>-Inputs!AI2247</f>
        <v>0</v>
      </c>
      <c r="AJ1386" s="13">
        <f>-Inputs!AJ2247</f>
        <v>0</v>
      </c>
      <c r="AK1386" s="13">
        <f>-Inputs!AK2247</f>
        <v>0</v>
      </c>
      <c r="AL1386" s="13">
        <f>-Inputs!AL2247</f>
        <v>0</v>
      </c>
      <c r="AM1386" s="13">
        <f>-Inputs!AM2247</f>
        <v>0</v>
      </c>
    </row>
    <row r="1387" spans="1:39" outlineLevel="2">
      <c r="A1387" s="11">
        <f>ROW()</f>
        <v>1387</v>
      </c>
      <c r="C1387" s="6" t="s">
        <v>511</v>
      </c>
      <c r="D1387" s="39"/>
      <c r="E1387" s="922">
        <v>0</v>
      </c>
      <c r="F1387" s="31"/>
      <c r="G1387" s="39"/>
      <c r="H1387" s="39"/>
      <c r="I1387" s="39"/>
      <c r="J1387" s="39"/>
      <c r="K1387" s="39"/>
      <c r="L1387" s="39"/>
      <c r="M1387" s="39"/>
      <c r="N1387" s="39"/>
      <c r="O1387" s="39"/>
      <c r="P1387" s="39"/>
      <c r="Q1387" s="39"/>
      <c r="R1387" s="39"/>
      <c r="S1387" s="39"/>
      <c r="T1387" s="13">
        <f>-Inputs!T2248</f>
        <v>0</v>
      </c>
      <c r="U1387" s="13">
        <f>-Inputs!U2248</f>
        <v>0</v>
      </c>
      <c r="V1387" s="13">
        <f>-Inputs!V2248</f>
        <v>0</v>
      </c>
      <c r="W1387" s="13">
        <f>-Inputs!W2248</f>
        <v>0</v>
      </c>
      <c r="X1387" s="13">
        <f>-Inputs!X2248</f>
        <v>0</v>
      </c>
      <c r="Y1387" s="13">
        <f>-Inputs!Y2248</f>
        <v>0</v>
      </c>
      <c r="Z1387" s="13">
        <f>-Inputs!Z2248</f>
        <v>0</v>
      </c>
      <c r="AA1387" s="13">
        <f>-Inputs!AA2248</f>
        <v>0</v>
      </c>
      <c r="AB1387" s="13">
        <f>-Inputs!AB2248</f>
        <v>0</v>
      </c>
      <c r="AC1387" s="526">
        <f t="shared" si="1015"/>
        <v>0</v>
      </c>
      <c r="AD1387" s="13">
        <f>-Inputs!AD2248</f>
        <v>0</v>
      </c>
      <c r="AE1387" s="13">
        <f>-Inputs!AE2248</f>
        <v>0</v>
      </c>
      <c r="AF1387" s="13">
        <f>-Inputs!AF2248</f>
        <v>0</v>
      </c>
      <c r="AG1387" s="13">
        <f>-Inputs!AG2248</f>
        <v>0</v>
      </c>
      <c r="AH1387" s="13">
        <f>-Inputs!AH2248</f>
        <v>0</v>
      </c>
      <c r="AI1387" s="13">
        <f>-Inputs!AI2248</f>
        <v>0</v>
      </c>
      <c r="AJ1387" s="13">
        <f>-Inputs!AJ2248</f>
        <v>0</v>
      </c>
      <c r="AK1387" s="13">
        <f>-Inputs!AK2248</f>
        <v>0</v>
      </c>
      <c r="AL1387" s="13">
        <f>-Inputs!AL2248</f>
        <v>0</v>
      </c>
      <c r="AM1387" s="13">
        <f>-Inputs!AM2248</f>
        <v>0</v>
      </c>
    </row>
    <row r="1388" spans="1:39" outlineLevel="2">
      <c r="A1388" s="11">
        <f>ROW()</f>
        <v>1388</v>
      </c>
      <c r="C1388" s="6" t="s">
        <v>655</v>
      </c>
      <c r="D1388" s="39"/>
      <c r="E1388" s="922"/>
      <c r="F1388" s="31"/>
      <c r="G1388" s="39"/>
      <c r="H1388" s="39"/>
      <c r="I1388" s="39"/>
      <c r="J1388" s="39"/>
      <c r="K1388" s="39"/>
      <c r="L1388" s="39"/>
      <c r="M1388" s="39"/>
      <c r="N1388" s="39"/>
      <c r="O1388" s="39"/>
      <c r="P1388" s="39"/>
      <c r="Q1388" s="39"/>
      <c r="R1388" s="39"/>
      <c r="S1388" s="39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526"/>
      <c r="AD1388" s="13"/>
      <c r="AE1388" s="13"/>
      <c r="AF1388" s="13"/>
      <c r="AG1388" s="13"/>
      <c r="AH1388" s="13"/>
      <c r="AI1388" s="13"/>
      <c r="AJ1388" s="13"/>
      <c r="AK1388" s="13"/>
      <c r="AL1388" s="13"/>
      <c r="AM1388" s="13"/>
    </row>
    <row r="1389" spans="1:39" outlineLevel="2">
      <c r="A1389" s="11">
        <f>ROW()</f>
        <v>1389</v>
      </c>
      <c r="C1389" s="6" t="s">
        <v>656</v>
      </c>
      <c r="D1389" s="39"/>
      <c r="E1389" s="922"/>
      <c r="F1389" s="31"/>
      <c r="G1389" s="39"/>
      <c r="H1389" s="39"/>
      <c r="I1389" s="39"/>
      <c r="J1389" s="39"/>
      <c r="K1389" s="39"/>
      <c r="L1389" s="39"/>
      <c r="M1389" s="39"/>
      <c r="N1389" s="39"/>
      <c r="O1389" s="39"/>
      <c r="P1389" s="39"/>
      <c r="Q1389" s="39"/>
      <c r="R1389" s="39"/>
      <c r="S1389" s="39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526"/>
      <c r="AD1389" s="13"/>
      <c r="AE1389" s="13"/>
      <c r="AF1389" s="13"/>
      <c r="AG1389" s="13"/>
      <c r="AH1389" s="13"/>
      <c r="AI1389" s="13"/>
      <c r="AJ1389" s="13"/>
      <c r="AK1389" s="13"/>
      <c r="AL1389" s="13"/>
      <c r="AM1389" s="13"/>
    </row>
    <row r="1390" spans="1:39" outlineLevel="2">
      <c r="A1390" s="11">
        <f>ROW()</f>
        <v>1390</v>
      </c>
      <c r="C1390" s="6" t="s">
        <v>667</v>
      </c>
      <c r="D1390" s="39"/>
      <c r="E1390" s="922"/>
      <c r="F1390" s="31"/>
      <c r="G1390" s="39"/>
      <c r="H1390" s="39"/>
      <c r="I1390" s="39"/>
      <c r="J1390" s="39"/>
      <c r="K1390" s="39"/>
      <c r="L1390" s="39"/>
      <c r="M1390" s="39"/>
      <c r="N1390" s="39"/>
      <c r="O1390" s="39"/>
      <c r="P1390" s="39"/>
      <c r="Q1390" s="39"/>
      <c r="R1390" s="39"/>
      <c r="S1390" s="39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526"/>
      <c r="AD1390" s="13"/>
      <c r="AE1390" s="13"/>
      <c r="AF1390" s="13"/>
      <c r="AG1390" s="13"/>
      <c r="AH1390" s="13"/>
      <c r="AI1390" s="13"/>
      <c r="AJ1390" s="13"/>
      <c r="AK1390" s="13"/>
      <c r="AL1390" s="13"/>
      <c r="AM1390" s="13"/>
    </row>
    <row r="1391" spans="1:39" outlineLevel="2">
      <c r="A1391" s="11">
        <f>ROW()</f>
        <v>1391</v>
      </c>
      <c r="C1391" s="6" t="s">
        <v>212</v>
      </c>
      <c r="D1391" s="39"/>
      <c r="E1391" s="922">
        <v>0</v>
      </c>
      <c r="F1391" s="31"/>
      <c r="G1391" s="39"/>
      <c r="H1391" s="39"/>
      <c r="I1391" s="39"/>
      <c r="J1391" s="39"/>
      <c r="K1391" s="39"/>
      <c r="L1391" s="39"/>
      <c r="M1391" s="39"/>
      <c r="N1391" s="39"/>
      <c r="O1391" s="39"/>
      <c r="P1391" s="39"/>
      <c r="Q1391" s="39"/>
      <c r="R1391" s="39"/>
      <c r="S1391" s="39"/>
      <c r="T1391" s="13">
        <f>-Inputs!T2252</f>
        <v>0</v>
      </c>
      <c r="U1391" s="13">
        <f>-Inputs!U2252</f>
        <v>0</v>
      </c>
      <c r="V1391" s="13">
        <f>-Inputs!V2252</f>
        <v>0</v>
      </c>
      <c r="W1391" s="13">
        <f>-Inputs!W2252</f>
        <v>0</v>
      </c>
      <c r="X1391" s="13">
        <f>-Inputs!X2252</f>
        <v>0</v>
      </c>
      <c r="Y1391" s="13">
        <f>-Inputs!Y2252</f>
        <v>0</v>
      </c>
      <c r="Z1391" s="13">
        <f>-Inputs!Z2252</f>
        <v>0</v>
      </c>
      <c r="AA1391" s="13">
        <f>-Inputs!AA2252</f>
        <v>0</v>
      </c>
      <c r="AB1391" s="13">
        <f>-Inputs!AB2252</f>
        <v>0</v>
      </c>
      <c r="AC1391" s="526">
        <f t="shared" si="1015"/>
        <v>0</v>
      </c>
      <c r="AD1391" s="13">
        <f>-Inputs!AD2252</f>
        <v>0</v>
      </c>
      <c r="AE1391" s="13">
        <f>-Inputs!AE2252</f>
        <v>0</v>
      </c>
      <c r="AF1391" s="13">
        <f>-Inputs!AF2252</f>
        <v>0</v>
      </c>
      <c r="AG1391" s="13">
        <f>-Inputs!AG2252</f>
        <v>0</v>
      </c>
      <c r="AH1391" s="13">
        <f>-Inputs!AH2252</f>
        <v>0</v>
      </c>
      <c r="AI1391" s="13">
        <f>-Inputs!AI2252</f>
        <v>0</v>
      </c>
      <c r="AJ1391" s="13">
        <f>-Inputs!AJ2252</f>
        <v>0</v>
      </c>
      <c r="AK1391" s="13">
        <f>-Inputs!AK2252</f>
        <v>0</v>
      </c>
      <c r="AL1391" s="13">
        <f>-Inputs!AL2252</f>
        <v>0</v>
      </c>
      <c r="AM1391" s="13">
        <f>-Inputs!AM2252</f>
        <v>0</v>
      </c>
    </row>
    <row r="1392" spans="1:39" outlineLevel="2">
      <c r="A1392" s="11">
        <f>ROW()</f>
        <v>1392</v>
      </c>
      <c r="C1392" s="30" t="s">
        <v>362</v>
      </c>
      <c r="D1392" s="90"/>
      <c r="E1392" s="925">
        <v>0</v>
      </c>
      <c r="F1392" s="90"/>
      <c r="G1392" s="90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13">
        <f>-Inputs!T2253</f>
        <v>0</v>
      </c>
      <c r="U1392" s="13">
        <f>-Inputs!U2253</f>
        <v>0</v>
      </c>
      <c r="V1392" s="13">
        <f>-Inputs!V2253</f>
        <v>0</v>
      </c>
      <c r="W1392" s="13">
        <f>-Inputs!W2253</f>
        <v>0</v>
      </c>
      <c r="X1392" s="13">
        <f>-Inputs!X2253</f>
        <v>0</v>
      </c>
      <c r="Y1392" s="13">
        <f>-Inputs!Y2253</f>
        <v>0</v>
      </c>
      <c r="Z1392" s="13">
        <f>-Inputs!Z2253</f>
        <v>0</v>
      </c>
      <c r="AA1392" s="13">
        <f>-Inputs!AA2253</f>
        <v>0</v>
      </c>
      <c r="AB1392" s="13">
        <f>-Inputs!AB2253</f>
        <v>0</v>
      </c>
      <c r="AC1392" s="527">
        <f t="shared" si="1015"/>
        <v>0</v>
      </c>
      <c r="AD1392" s="13">
        <f>-Inputs!AD2253</f>
        <v>0</v>
      </c>
      <c r="AE1392" s="13">
        <f>-Inputs!AE2253</f>
        <v>0</v>
      </c>
      <c r="AF1392" s="13">
        <f>-Inputs!AF2253</f>
        <v>0</v>
      </c>
      <c r="AG1392" s="13">
        <f>-Inputs!AG2253</f>
        <v>0</v>
      </c>
      <c r="AH1392" s="13">
        <f>-Inputs!AH2253</f>
        <v>0</v>
      </c>
      <c r="AI1392" s="13">
        <f>-Inputs!AI2253</f>
        <v>0</v>
      </c>
      <c r="AJ1392" s="13">
        <f>-Inputs!AJ2253</f>
        <v>0</v>
      </c>
      <c r="AK1392" s="13">
        <f>-Inputs!AK2253</f>
        <v>0</v>
      </c>
      <c r="AL1392" s="13">
        <f>-Inputs!AL2253</f>
        <v>0</v>
      </c>
      <c r="AM1392" s="13">
        <f>-Inputs!AM2253</f>
        <v>0</v>
      </c>
    </row>
    <row r="1393" spans="1:39" outlineLevel="2">
      <c r="A1393" s="11">
        <f>ROW()</f>
        <v>1393</v>
      </c>
      <c r="C1393" s="6" t="s">
        <v>1</v>
      </c>
      <c r="D1393" s="39"/>
      <c r="E1393" s="39">
        <v>0</v>
      </c>
      <c r="F1393" s="39"/>
      <c r="G1393" s="39"/>
      <c r="H1393" s="39"/>
      <c r="I1393" s="39"/>
      <c r="J1393" s="39"/>
      <c r="K1393" s="39"/>
      <c r="L1393" s="39"/>
      <c r="M1393" s="39"/>
      <c r="N1393" s="39"/>
      <c r="O1393" s="39"/>
      <c r="P1393" s="39"/>
      <c r="Q1393" s="39"/>
      <c r="R1393" s="39"/>
      <c r="S1393" s="39"/>
      <c r="T1393" s="87">
        <f t="shared" ref="T1393:AH1393" si="1016">SUM(T1380:T1392)</f>
        <v>0</v>
      </c>
      <c r="U1393" s="87">
        <f t="shared" si="1016"/>
        <v>0</v>
      </c>
      <c r="V1393" s="87">
        <f t="shared" si="1016"/>
        <v>-0.11141869025951373</v>
      </c>
      <c r="W1393" s="87">
        <f t="shared" si="1016"/>
        <v>0</v>
      </c>
      <c r="X1393" s="87">
        <f t="shared" si="1016"/>
        <v>-2.6725800907052014E-2</v>
      </c>
      <c r="Y1393" s="87">
        <f t="shared" si="1016"/>
        <v>0</v>
      </c>
      <c r="Z1393" s="87">
        <f t="shared" si="1016"/>
        <v>0</v>
      </c>
      <c r="AA1393" s="87">
        <f t="shared" si="1016"/>
        <v>0</v>
      </c>
      <c r="AB1393" s="87">
        <f t="shared" si="1016"/>
        <v>0</v>
      </c>
      <c r="AC1393" s="87">
        <f t="shared" si="1016"/>
        <v>0</v>
      </c>
      <c r="AD1393" s="414">
        <f t="shared" si="1016"/>
        <v>0</v>
      </c>
      <c r="AE1393" s="87">
        <f t="shared" si="1016"/>
        <v>0</v>
      </c>
      <c r="AF1393" s="87">
        <f t="shared" si="1016"/>
        <v>0</v>
      </c>
      <c r="AG1393" s="87">
        <f t="shared" si="1016"/>
        <v>0</v>
      </c>
      <c r="AH1393" s="87">
        <f t="shared" si="1016"/>
        <v>0</v>
      </c>
      <c r="AI1393" s="87">
        <f t="shared" ref="AI1393:AL1393" si="1017">SUM(AI1380:AI1392)</f>
        <v>0</v>
      </c>
      <c r="AJ1393" s="87">
        <f t="shared" si="1017"/>
        <v>0</v>
      </c>
      <c r="AK1393" s="87">
        <f t="shared" si="1017"/>
        <v>0</v>
      </c>
      <c r="AL1393" s="87">
        <f t="shared" si="1017"/>
        <v>0</v>
      </c>
      <c r="AM1393" s="87">
        <f t="shared" ref="AM1393" si="1018">SUM(AM1380:AM1392)</f>
        <v>0</v>
      </c>
    </row>
    <row r="1394" spans="1:39" outlineLevel="2">
      <c r="A1394" s="11">
        <f>ROW()</f>
        <v>1394</v>
      </c>
      <c r="B1394" s="343" t="s">
        <v>6</v>
      </c>
      <c r="D1394" s="39"/>
      <c r="E1394" s="39"/>
      <c r="G1394" s="39"/>
      <c r="H1394" s="39"/>
      <c r="I1394" s="39"/>
      <c r="J1394" s="39"/>
      <c r="K1394" s="39"/>
      <c r="L1394" s="39"/>
      <c r="M1394" s="39"/>
      <c r="N1394" s="39"/>
      <c r="O1394" s="39"/>
      <c r="P1394" s="39"/>
      <c r="Q1394" s="39"/>
    </row>
    <row r="1395" spans="1:39" outlineLevel="2">
      <c r="A1395" s="11">
        <f>ROW()</f>
        <v>1395</v>
      </c>
      <c r="C1395" s="6" t="s">
        <v>2</v>
      </c>
      <c r="D1395" s="39"/>
      <c r="E1395" s="922">
        <v>0</v>
      </c>
      <c r="G1395" s="39"/>
      <c r="H1395" s="39"/>
      <c r="I1395" s="39"/>
      <c r="J1395" s="39"/>
      <c r="K1395" s="39"/>
      <c r="L1395" s="39"/>
      <c r="M1395" s="39"/>
      <c r="N1395" s="39"/>
      <c r="O1395" s="39"/>
      <c r="P1395" s="39"/>
      <c r="Q1395" s="39"/>
      <c r="R1395" s="13"/>
      <c r="S1395" s="13">
        <f>-Inputs!S1426</f>
        <v>-2.0421313488335531</v>
      </c>
      <c r="T1395" s="13">
        <f>-Inputs!T1426</f>
        <v>0</v>
      </c>
      <c r="U1395" s="13">
        <f>-Inputs!U1426</f>
        <v>0</v>
      </c>
      <c r="V1395" s="13">
        <f>-Inputs!V1426</f>
        <v>0</v>
      </c>
      <c r="W1395" s="13">
        <f>-Inputs!W1426</f>
        <v>0</v>
      </c>
      <c r="X1395" s="13">
        <f>-Inputs!X1426</f>
        <v>0</v>
      </c>
      <c r="Y1395" s="13">
        <f>-Inputs!Y1426</f>
        <v>0</v>
      </c>
      <c r="Z1395" s="13">
        <f>-Inputs!Z1426</f>
        <v>0</v>
      </c>
      <c r="AA1395" s="13">
        <f>-Inputs!AA1426</f>
        <v>0</v>
      </c>
      <c r="AB1395" s="13">
        <f>-Inputs!AB1426</f>
        <v>0</v>
      </c>
      <c r="AC1395" s="526">
        <f t="shared" ref="AC1395:AC1407" si="1019">$E1395*$E$51</f>
        <v>0</v>
      </c>
      <c r="AD1395" s="13">
        <f>-Inputs!AD1426</f>
        <v>0</v>
      </c>
      <c r="AE1395" s="9">
        <f>-Inputs!AE1426</f>
        <v>0</v>
      </c>
      <c r="AF1395" s="9">
        <f>-Inputs!AF1426</f>
        <v>0</v>
      </c>
      <c r="AG1395" s="9">
        <f>-Inputs!AG1426</f>
        <v>0</v>
      </c>
      <c r="AH1395" s="9">
        <f>-Inputs!AH1426</f>
        <v>0</v>
      </c>
      <c r="AI1395" s="9">
        <f t="shared" ref="AI1395:AM1395" si="1020">-IF(AI1335=0,0,IF(AI1350&lt;0,AI1350,IF(AI1335=0,AI1350,MIN((AI1350/AI1335)*(AI1350&gt;0),AI1350,-AH1395))))</f>
        <v>0</v>
      </c>
      <c r="AJ1395" s="9">
        <f t="shared" si="1020"/>
        <v>0</v>
      </c>
      <c r="AK1395" s="9">
        <f t="shared" si="1020"/>
        <v>0</v>
      </c>
      <c r="AL1395" s="9">
        <f t="shared" si="1020"/>
        <v>0</v>
      </c>
      <c r="AM1395" s="9">
        <f t="shared" si="1020"/>
        <v>0</v>
      </c>
    </row>
    <row r="1396" spans="1:39" outlineLevel="2">
      <c r="A1396" s="11">
        <f>ROW()</f>
        <v>1396</v>
      </c>
      <c r="C1396" s="6" t="s">
        <v>3</v>
      </c>
      <c r="D1396" s="39"/>
      <c r="E1396" s="922">
        <v>0</v>
      </c>
      <c r="G1396" s="39"/>
      <c r="H1396" s="39"/>
      <c r="I1396" s="39"/>
      <c r="J1396" s="39"/>
      <c r="K1396" s="39"/>
      <c r="L1396" s="39"/>
      <c r="M1396" s="39"/>
      <c r="N1396" s="39"/>
      <c r="O1396" s="39"/>
      <c r="P1396" s="39"/>
      <c r="Q1396" s="39"/>
      <c r="R1396" s="13"/>
      <c r="S1396" s="13">
        <f>-Inputs!S1427</f>
        <v>-2.3391449778115143E-2</v>
      </c>
      <c r="T1396" s="13">
        <f>-Inputs!T1427</f>
        <v>0</v>
      </c>
      <c r="U1396" s="13">
        <f>-Inputs!U1427</f>
        <v>0</v>
      </c>
      <c r="V1396" s="13">
        <f>-Inputs!V1427</f>
        <v>0</v>
      </c>
      <c r="W1396" s="13">
        <f>-Inputs!W1427</f>
        <v>0</v>
      </c>
      <c r="X1396" s="13">
        <f>-Inputs!X1427</f>
        <v>0</v>
      </c>
      <c r="Y1396" s="13">
        <f>-Inputs!Y1427</f>
        <v>0</v>
      </c>
      <c r="Z1396" s="13">
        <f>-Inputs!Z1427</f>
        <v>0</v>
      </c>
      <c r="AA1396" s="13">
        <f>-Inputs!AA1427</f>
        <v>0</v>
      </c>
      <c r="AB1396" s="13">
        <f>-Inputs!AB1427</f>
        <v>0</v>
      </c>
      <c r="AC1396" s="526">
        <f t="shared" si="1019"/>
        <v>0</v>
      </c>
      <c r="AD1396" s="13">
        <f>-Inputs!AD1427</f>
        <v>0</v>
      </c>
      <c r="AE1396" s="9">
        <f>-Inputs!AE1427</f>
        <v>0</v>
      </c>
      <c r="AF1396" s="9">
        <f>-Inputs!AF1427</f>
        <v>0</v>
      </c>
      <c r="AG1396" s="9">
        <f>-Inputs!AG1427</f>
        <v>0</v>
      </c>
      <c r="AH1396" s="9">
        <f>-Inputs!AH1427</f>
        <v>0</v>
      </c>
      <c r="AI1396" s="9">
        <f t="shared" ref="AI1396:AM1396" si="1021">-IF(AI1336=0,0,IF(AI1351&lt;0,AI1351,IF(AI1336=0,AI1351,MIN((AI1351/AI1336)*(AI1351&gt;0),AI1351,-AH1396))))</f>
        <v>0</v>
      </c>
      <c r="AJ1396" s="9">
        <f t="shared" si="1021"/>
        <v>0</v>
      </c>
      <c r="AK1396" s="9">
        <f t="shared" si="1021"/>
        <v>0</v>
      </c>
      <c r="AL1396" s="9">
        <f t="shared" si="1021"/>
        <v>0</v>
      </c>
      <c r="AM1396" s="9">
        <f t="shared" si="1021"/>
        <v>0</v>
      </c>
    </row>
    <row r="1397" spans="1:39" outlineLevel="2">
      <c r="A1397" s="11">
        <f>ROW()</f>
        <v>1397</v>
      </c>
      <c r="C1397" s="6" t="s">
        <v>4</v>
      </c>
      <c r="D1397" s="39"/>
      <c r="E1397" s="922">
        <v>0</v>
      </c>
      <c r="G1397" s="39"/>
      <c r="H1397" s="39"/>
      <c r="I1397" s="39"/>
      <c r="J1397" s="39"/>
      <c r="K1397" s="39"/>
      <c r="L1397" s="39"/>
      <c r="M1397" s="39"/>
      <c r="N1397" s="39"/>
      <c r="O1397" s="39"/>
      <c r="P1397" s="39"/>
      <c r="Q1397" s="39"/>
      <c r="R1397" s="13"/>
      <c r="S1397" s="13">
        <f>-Inputs!S1428</f>
        <v>0</v>
      </c>
      <c r="T1397" s="13">
        <f>-Inputs!T1428</f>
        <v>-2.2984152192092331E-3</v>
      </c>
      <c r="U1397" s="13">
        <f>-Inputs!U1428</f>
        <v>-2.2984152192092331E-3</v>
      </c>
      <c r="V1397" s="13">
        <f>-Inputs!V1428</f>
        <v>-2.2984152192092331E-3</v>
      </c>
      <c r="W1397" s="13">
        <f>-Inputs!W1428</f>
        <v>-2.2984152192092331E-3</v>
      </c>
      <c r="X1397" s="13">
        <f>-Inputs!X1428</f>
        <v>-2.2984152192092335E-3</v>
      </c>
      <c r="Y1397" s="13">
        <f>-Inputs!Y1428</f>
        <v>-2.2984152192092335E-3</v>
      </c>
      <c r="Z1397" s="13">
        <f>-Inputs!Z1428</f>
        <v>-2.2984152192092335E-3</v>
      </c>
      <c r="AA1397" s="13">
        <f>-Inputs!AA1428</f>
        <v>-2.2984152192092335E-3</v>
      </c>
      <c r="AB1397" s="13">
        <f>-Inputs!AB1428</f>
        <v>-2.2984152192092339E-3</v>
      </c>
      <c r="AC1397" s="526">
        <f t="shared" si="1019"/>
        <v>0</v>
      </c>
      <c r="AD1397" s="13">
        <f>-Inputs!AD1428</f>
        <v>0</v>
      </c>
      <c r="AE1397" s="9">
        <f>-Inputs!AE1428</f>
        <v>0</v>
      </c>
      <c r="AF1397" s="9">
        <f>-Inputs!AF1428</f>
        <v>0</v>
      </c>
      <c r="AG1397" s="9">
        <f>-Inputs!AG1428</f>
        <v>0</v>
      </c>
      <c r="AH1397" s="9">
        <f>-Inputs!AH1428</f>
        <v>0</v>
      </c>
      <c r="AI1397" s="9">
        <f t="shared" ref="AI1397:AM1397" si="1022">-IF(AI1337=0,0,IF(AI1352&lt;0,AI1352,IF(AI1337=0,AI1352,MIN((AI1352/AI1337)*(AI1352&gt;0),AI1352,-AH1397))))</f>
        <v>0</v>
      </c>
      <c r="AJ1397" s="9">
        <f t="shared" si="1022"/>
        <v>0</v>
      </c>
      <c r="AK1397" s="9">
        <f t="shared" si="1022"/>
        <v>0</v>
      </c>
      <c r="AL1397" s="9">
        <f t="shared" si="1022"/>
        <v>0</v>
      </c>
      <c r="AM1397" s="9">
        <f t="shared" si="1022"/>
        <v>0</v>
      </c>
    </row>
    <row r="1398" spans="1:39" outlineLevel="2">
      <c r="A1398" s="11">
        <f>ROW()</f>
        <v>1398</v>
      </c>
      <c r="C1398" s="6" t="s">
        <v>5</v>
      </c>
      <c r="D1398" s="39"/>
      <c r="E1398" s="922">
        <v>-5.7367103380518633E-3</v>
      </c>
      <c r="G1398" s="39"/>
      <c r="H1398" s="39"/>
      <c r="I1398" s="39"/>
      <c r="J1398" s="39"/>
      <c r="K1398" s="39"/>
      <c r="L1398" s="39"/>
      <c r="M1398" s="39"/>
      <c r="N1398" s="39"/>
      <c r="O1398" s="39"/>
      <c r="P1398" s="39"/>
      <c r="Q1398" s="39"/>
      <c r="R1398" s="13"/>
      <c r="S1398" s="13">
        <f>-Inputs!S1429</f>
        <v>-0.37133926522757005</v>
      </c>
      <c r="T1398" s="13">
        <f>-Inputs!T1429</f>
        <v>-1.4942412832214943E-2</v>
      </c>
      <c r="U1398" s="13">
        <f>-Inputs!U1429</f>
        <v>-1.4942412832214943E-2</v>
      </c>
      <c r="V1398" s="13">
        <f>-Inputs!V1429</f>
        <v>-1.4942412832214943E-2</v>
      </c>
      <c r="W1398" s="13">
        <f>-Inputs!W1429</f>
        <v>-1.4942412832214943E-2</v>
      </c>
      <c r="X1398" s="13">
        <f>-Inputs!X1429</f>
        <v>-1.4942412832214943E-2</v>
      </c>
      <c r="Y1398" s="13">
        <f>-Inputs!Y1429</f>
        <v>-9.1863923669413747E-3</v>
      </c>
      <c r="Z1398" s="13">
        <f>-Inputs!Z1429</f>
        <v>-9.1863923669413747E-3</v>
      </c>
      <c r="AA1398" s="13">
        <f>-Inputs!AA1429</f>
        <v>-9.1863923669413729E-3</v>
      </c>
      <c r="AB1398" s="13">
        <f>-Inputs!AB1429</f>
        <v>-9.1863923669413729E-3</v>
      </c>
      <c r="AC1398" s="526">
        <f t="shared" si="1019"/>
        <v>-6.8820776344615297E-3</v>
      </c>
      <c r="AD1398" s="13">
        <f>-Inputs!AD1429</f>
        <v>-0.13075947505476901</v>
      </c>
      <c r="AE1398" s="9">
        <f>-Inputs!AE1429</f>
        <v>0</v>
      </c>
      <c r="AF1398" s="9">
        <f>-Inputs!AF1429</f>
        <v>0</v>
      </c>
      <c r="AG1398" s="9">
        <f>-Inputs!AG1429</f>
        <v>0</v>
      </c>
      <c r="AH1398" s="9">
        <f>-Inputs!AH1429</f>
        <v>0</v>
      </c>
      <c r="AI1398" s="9">
        <f t="shared" ref="AI1398:AM1398" si="1023">-IF(AI1338=0,0,IF(AI1353&lt;0,AI1353,IF(AI1338=0,AI1353,MIN((AI1353/AI1338)*(AI1353&gt;0),AI1353,-AH1398))))</f>
        <v>0</v>
      </c>
      <c r="AJ1398" s="9">
        <f t="shared" si="1023"/>
        <v>0</v>
      </c>
      <c r="AK1398" s="9">
        <f t="shared" si="1023"/>
        <v>0</v>
      </c>
      <c r="AL1398" s="9">
        <f t="shared" si="1023"/>
        <v>0</v>
      </c>
      <c r="AM1398" s="9">
        <f t="shared" si="1023"/>
        <v>0</v>
      </c>
    </row>
    <row r="1399" spans="1:39" outlineLevel="2">
      <c r="A1399" s="11">
        <f>ROW()</f>
        <v>1399</v>
      </c>
      <c r="C1399" s="6" t="s">
        <v>473</v>
      </c>
      <c r="D1399" s="39"/>
      <c r="E1399" s="922">
        <v>-1.014243859411311E-3</v>
      </c>
      <c r="G1399" s="39"/>
      <c r="H1399" s="39"/>
      <c r="I1399" s="39"/>
      <c r="J1399" s="39"/>
      <c r="K1399" s="39"/>
      <c r="L1399" s="39"/>
      <c r="M1399" s="39"/>
      <c r="N1399" s="39"/>
      <c r="O1399" s="39"/>
      <c r="P1399" s="39"/>
      <c r="Q1399" s="39"/>
      <c r="R1399" s="13"/>
      <c r="S1399" s="13">
        <f>-Inputs!S1430</f>
        <v>0</v>
      </c>
      <c r="T1399" s="13">
        <f>-Inputs!T1430</f>
        <v>0</v>
      </c>
      <c r="U1399" s="13">
        <f>-Inputs!U1430</f>
        <v>0</v>
      </c>
      <c r="V1399" s="13">
        <f>-Inputs!V1430</f>
        <v>0</v>
      </c>
      <c r="W1399" s="13">
        <f>-Inputs!W1430</f>
        <v>0</v>
      </c>
      <c r="X1399" s="13">
        <f>-Inputs!X1430</f>
        <v>0</v>
      </c>
      <c r="Y1399" s="13">
        <f>-Inputs!Y1430</f>
        <v>0</v>
      </c>
      <c r="Z1399" s="13">
        <f>-Inputs!Z1430</f>
        <v>0</v>
      </c>
      <c r="AA1399" s="13">
        <f>-Inputs!AA1430</f>
        <v>0</v>
      </c>
      <c r="AB1399" s="13">
        <f>-Inputs!AB1430</f>
        <v>0</v>
      </c>
      <c r="AC1399" s="526">
        <f t="shared" si="1019"/>
        <v>-1.216743493992571E-3</v>
      </c>
      <c r="AD1399" s="13">
        <f>-Inputs!AD1430</f>
        <v>-2.3118126385858851E-2</v>
      </c>
      <c r="AE1399" s="9">
        <f>-Inputs!AE1430</f>
        <v>0</v>
      </c>
      <c r="AF1399" s="9">
        <f>-Inputs!AF1430</f>
        <v>0</v>
      </c>
      <c r="AG1399" s="9">
        <f>-Inputs!AG1430</f>
        <v>0</v>
      </c>
      <c r="AH1399" s="9">
        <f>-Inputs!AH1430</f>
        <v>0</v>
      </c>
      <c r="AI1399" s="9">
        <f t="shared" ref="AI1399:AM1399" si="1024">-IF(AI1339=0,0,IF(AI1354&lt;0,AI1354,IF(AI1339=0,AI1354,MIN((AI1354/AI1339)*(AI1354&gt;0),AI1354,-AH1399))))</f>
        <v>0</v>
      </c>
      <c r="AJ1399" s="9">
        <f t="shared" si="1024"/>
        <v>0</v>
      </c>
      <c r="AK1399" s="9">
        <f t="shared" si="1024"/>
        <v>0</v>
      </c>
      <c r="AL1399" s="9">
        <f t="shared" si="1024"/>
        <v>0</v>
      </c>
      <c r="AM1399" s="9">
        <f t="shared" si="1024"/>
        <v>0</v>
      </c>
    </row>
    <row r="1400" spans="1:39" outlineLevel="2">
      <c r="A1400" s="11">
        <f>ROW()</f>
        <v>1400</v>
      </c>
      <c r="C1400" s="6" t="s">
        <v>474</v>
      </c>
      <c r="D1400" s="39"/>
      <c r="E1400" s="922">
        <v>0</v>
      </c>
      <c r="G1400" s="39"/>
      <c r="H1400" s="39"/>
      <c r="I1400" s="39"/>
      <c r="J1400" s="39"/>
      <c r="K1400" s="39"/>
      <c r="L1400" s="39"/>
      <c r="M1400" s="39"/>
      <c r="N1400" s="39"/>
      <c r="O1400" s="39"/>
      <c r="P1400" s="39"/>
      <c r="Q1400" s="39"/>
      <c r="R1400" s="13"/>
      <c r="S1400" s="13">
        <f>-Inputs!S1431</f>
        <v>0</v>
      </c>
      <c r="T1400" s="13">
        <f>-Inputs!T1431</f>
        <v>0</v>
      </c>
      <c r="U1400" s="13">
        <f>-Inputs!U1431</f>
        <v>0</v>
      </c>
      <c r="V1400" s="13">
        <f>-Inputs!V1431</f>
        <v>0</v>
      </c>
      <c r="W1400" s="13">
        <f>-Inputs!W1431</f>
        <v>0</v>
      </c>
      <c r="X1400" s="13">
        <f>-Inputs!X1431</f>
        <v>0</v>
      </c>
      <c r="Y1400" s="13">
        <f>-Inputs!Y1431</f>
        <v>0</v>
      </c>
      <c r="Z1400" s="13">
        <f>-Inputs!Z1431</f>
        <v>0</v>
      </c>
      <c r="AA1400" s="13">
        <f>-Inputs!AA1431</f>
        <v>0</v>
      </c>
      <c r="AB1400" s="13">
        <f>-Inputs!AB1431</f>
        <v>0</v>
      </c>
      <c r="AC1400" s="526">
        <f t="shared" si="1019"/>
        <v>0</v>
      </c>
      <c r="AD1400" s="13">
        <f>-Inputs!AD1431</f>
        <v>0</v>
      </c>
      <c r="AE1400" s="9">
        <f>-Inputs!AE1431</f>
        <v>0</v>
      </c>
      <c r="AF1400" s="9">
        <f>-Inputs!AF1431</f>
        <v>0</v>
      </c>
      <c r="AG1400" s="9">
        <f>-Inputs!AG1431</f>
        <v>0</v>
      </c>
      <c r="AH1400" s="9">
        <f>-Inputs!AH1431</f>
        <v>0</v>
      </c>
      <c r="AI1400" s="9">
        <f t="shared" ref="AI1400:AM1400" si="1025">-IF(AI1340=0,0,IF(AI1355&lt;0,AI1355,IF(AI1340=0,AI1355,MIN((AI1355/AI1340)*(AI1355&gt;0),AI1355,-AH1400))))</f>
        <v>0</v>
      </c>
      <c r="AJ1400" s="9">
        <f t="shared" si="1025"/>
        <v>0</v>
      </c>
      <c r="AK1400" s="9">
        <f t="shared" si="1025"/>
        <v>0</v>
      </c>
      <c r="AL1400" s="9">
        <f t="shared" si="1025"/>
        <v>0</v>
      </c>
      <c r="AM1400" s="9">
        <f t="shared" si="1025"/>
        <v>0</v>
      </c>
    </row>
    <row r="1401" spans="1:39" outlineLevel="2">
      <c r="A1401" s="11">
        <f>ROW()</f>
        <v>1401</v>
      </c>
      <c r="C1401" s="6" t="s">
        <v>477</v>
      </c>
      <c r="D1401" s="39"/>
      <c r="E1401" s="922">
        <v>-2.8224650386250638E-3</v>
      </c>
      <c r="G1401" s="39"/>
      <c r="H1401" s="39"/>
      <c r="I1401" s="39"/>
      <c r="J1401" s="39"/>
      <c r="K1401" s="39"/>
      <c r="L1401" s="39"/>
      <c r="M1401" s="39"/>
      <c r="N1401" s="39"/>
      <c r="O1401" s="39"/>
      <c r="P1401" s="39"/>
      <c r="Q1401" s="39"/>
      <c r="R1401" s="13"/>
      <c r="S1401" s="13">
        <f>-Inputs!S1432</f>
        <v>0</v>
      </c>
      <c r="T1401" s="13">
        <f>-Inputs!T1432</f>
        <v>0</v>
      </c>
      <c r="U1401" s="13">
        <f>-Inputs!U1432</f>
        <v>0</v>
      </c>
      <c r="V1401" s="13">
        <f>-Inputs!V1432</f>
        <v>0</v>
      </c>
      <c r="W1401" s="13">
        <f>-Inputs!W1432</f>
        <v>0</v>
      </c>
      <c r="X1401" s="13">
        <f>-Inputs!X1432</f>
        <v>0</v>
      </c>
      <c r="Y1401" s="13">
        <f>-Inputs!Y1432</f>
        <v>0</v>
      </c>
      <c r="Z1401" s="13">
        <f>-Inputs!Z1432</f>
        <v>0</v>
      </c>
      <c r="AA1401" s="13">
        <f>-Inputs!AA1432</f>
        <v>0</v>
      </c>
      <c r="AB1401" s="13">
        <f>-Inputs!AB1432</f>
        <v>0</v>
      </c>
      <c r="AC1401" s="526">
        <f t="shared" si="1019"/>
        <v>-3.3859864576965054E-3</v>
      </c>
      <c r="AD1401" s="13">
        <f>-Inputs!AD1432</f>
        <v>-0.11030204708041833</v>
      </c>
      <c r="AE1401" s="9">
        <f>-Inputs!AE1432</f>
        <v>0</v>
      </c>
      <c r="AF1401" s="9">
        <f>-Inputs!AF1432</f>
        <v>0</v>
      </c>
      <c r="AG1401" s="9">
        <f>-Inputs!AG1432</f>
        <v>0</v>
      </c>
      <c r="AH1401" s="9">
        <f>-Inputs!AH1432</f>
        <v>0</v>
      </c>
      <c r="AI1401" s="9">
        <f t="shared" ref="AI1401:AM1401" si="1026">-IF(AI1341=0,0,IF(AI1356&lt;0,AI1356,IF(AI1341=0,AI1356,MIN((AI1356/AI1341)*(AI1356&gt;0),AI1356,-AH1401))))</f>
        <v>0</v>
      </c>
      <c r="AJ1401" s="9">
        <f t="shared" si="1026"/>
        <v>0</v>
      </c>
      <c r="AK1401" s="9">
        <f t="shared" si="1026"/>
        <v>0</v>
      </c>
      <c r="AL1401" s="9">
        <f t="shared" si="1026"/>
        <v>0</v>
      </c>
      <c r="AM1401" s="9">
        <f t="shared" si="1026"/>
        <v>0</v>
      </c>
    </row>
    <row r="1402" spans="1:39" outlineLevel="2">
      <c r="A1402" s="11">
        <f>ROW()</f>
        <v>1402</v>
      </c>
      <c r="C1402" s="6" t="s">
        <v>511</v>
      </c>
      <c r="D1402" s="39"/>
      <c r="E1402" s="922">
        <v>0</v>
      </c>
      <c r="G1402" s="39"/>
      <c r="H1402" s="39"/>
      <c r="I1402" s="39"/>
      <c r="J1402" s="39"/>
      <c r="K1402" s="39"/>
      <c r="L1402" s="39"/>
      <c r="M1402" s="39"/>
      <c r="N1402" s="39"/>
      <c r="O1402" s="39"/>
      <c r="P1402" s="39"/>
      <c r="Q1402" s="39"/>
      <c r="R1402" s="13"/>
      <c r="S1402" s="13">
        <f>-Inputs!S1433</f>
        <v>0</v>
      </c>
      <c r="T1402" s="13">
        <f>-Inputs!T1433</f>
        <v>0</v>
      </c>
      <c r="U1402" s="13">
        <f>-Inputs!U1433</f>
        <v>0</v>
      </c>
      <c r="V1402" s="13">
        <f>-Inputs!V1433</f>
        <v>0</v>
      </c>
      <c r="W1402" s="13">
        <f>-Inputs!W1433</f>
        <v>0</v>
      </c>
      <c r="X1402" s="13">
        <f>-Inputs!X1433</f>
        <v>0</v>
      </c>
      <c r="Y1402" s="13">
        <f>-Inputs!Y1433</f>
        <v>0</v>
      </c>
      <c r="Z1402" s="13">
        <f>-Inputs!Z1433</f>
        <v>0</v>
      </c>
      <c r="AA1402" s="13">
        <f>-Inputs!AA1433</f>
        <v>0</v>
      </c>
      <c r="AB1402" s="13">
        <f>-Inputs!AB1433</f>
        <v>0</v>
      </c>
      <c r="AC1402" s="526">
        <f t="shared" si="1019"/>
        <v>0</v>
      </c>
      <c r="AD1402" s="13">
        <f>-Inputs!AD1433</f>
        <v>0</v>
      </c>
      <c r="AE1402" s="9">
        <f>-Inputs!AE1433</f>
        <v>0</v>
      </c>
      <c r="AF1402" s="9">
        <f>-Inputs!AF1433</f>
        <v>0</v>
      </c>
      <c r="AG1402" s="9">
        <f>-Inputs!AG1433</f>
        <v>0</v>
      </c>
      <c r="AH1402" s="9">
        <f>-Inputs!AH1433</f>
        <v>0</v>
      </c>
      <c r="AI1402" s="9">
        <f t="shared" ref="AI1402:AM1402" si="1027">-IF(AI1342=0,0,IF(AI1357&lt;0,AI1357,IF(AI1342=0,AI1357,MIN((AI1357/AI1342)*(AI1357&gt;0),AI1357,-AH1402))))</f>
        <v>0</v>
      </c>
      <c r="AJ1402" s="9">
        <f t="shared" si="1027"/>
        <v>0</v>
      </c>
      <c r="AK1402" s="9">
        <f t="shared" si="1027"/>
        <v>0</v>
      </c>
      <c r="AL1402" s="9">
        <f t="shared" si="1027"/>
        <v>0</v>
      </c>
      <c r="AM1402" s="9">
        <f t="shared" si="1027"/>
        <v>0</v>
      </c>
    </row>
    <row r="1403" spans="1:39" outlineLevel="2">
      <c r="A1403" s="11">
        <f>ROW()</f>
        <v>1403</v>
      </c>
      <c r="C1403" s="6" t="s">
        <v>655</v>
      </c>
      <c r="D1403" s="39"/>
      <c r="E1403" s="922"/>
      <c r="G1403" s="39"/>
      <c r="H1403" s="39"/>
      <c r="I1403" s="39"/>
      <c r="J1403" s="39"/>
      <c r="K1403" s="39"/>
      <c r="L1403" s="39"/>
      <c r="M1403" s="39"/>
      <c r="N1403" s="39"/>
      <c r="O1403" s="39"/>
      <c r="P1403" s="39"/>
      <c r="Q1403" s="39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526"/>
      <c r="AD1403" s="13"/>
      <c r="AE1403" s="9"/>
      <c r="AF1403" s="9"/>
      <c r="AG1403" s="9"/>
      <c r="AH1403" s="9"/>
      <c r="AI1403" s="9">
        <f t="shared" ref="AI1403:AM1403" si="1028">-IF(AI1343=0,AI1358,IF(AI1358&lt;0,AI1358,IF(AI1343=0,AI1358,MIN((AI1358/AI1343)*(AI1358&gt;0),AI1358))))</f>
        <v>0</v>
      </c>
      <c r="AJ1403" s="9">
        <f t="shared" si="1028"/>
        <v>0</v>
      </c>
      <c r="AK1403" s="9">
        <f t="shared" si="1028"/>
        <v>0</v>
      </c>
      <c r="AL1403" s="9">
        <f t="shared" si="1028"/>
        <v>0</v>
      </c>
      <c r="AM1403" s="9">
        <f t="shared" si="1028"/>
        <v>0</v>
      </c>
    </row>
    <row r="1404" spans="1:39" outlineLevel="2">
      <c r="A1404" s="11">
        <f>ROW()</f>
        <v>1404</v>
      </c>
      <c r="C1404" s="6" t="s">
        <v>656</v>
      </c>
      <c r="D1404" s="39"/>
      <c r="E1404" s="922"/>
      <c r="G1404" s="39"/>
      <c r="H1404" s="39"/>
      <c r="I1404" s="39"/>
      <c r="J1404" s="39"/>
      <c r="K1404" s="39"/>
      <c r="L1404" s="39"/>
      <c r="M1404" s="39"/>
      <c r="N1404" s="39"/>
      <c r="O1404" s="39"/>
      <c r="P1404" s="39"/>
      <c r="Q1404" s="39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526"/>
      <c r="AD1404" s="13"/>
      <c r="AE1404" s="9"/>
      <c r="AF1404" s="9"/>
      <c r="AG1404" s="9"/>
      <c r="AH1404" s="9"/>
      <c r="AI1404" s="9"/>
      <c r="AJ1404" s="9"/>
      <c r="AK1404" s="9"/>
      <c r="AL1404" s="9"/>
      <c r="AM1404" s="9"/>
    </row>
    <row r="1405" spans="1:39" outlineLevel="2">
      <c r="A1405" s="11">
        <f>ROW()</f>
        <v>1405</v>
      </c>
      <c r="C1405" s="6" t="s">
        <v>667</v>
      </c>
      <c r="D1405" s="39"/>
      <c r="E1405" s="922"/>
      <c r="G1405" s="39"/>
      <c r="H1405" s="39"/>
      <c r="I1405" s="39"/>
      <c r="J1405" s="39"/>
      <c r="K1405" s="39"/>
      <c r="L1405" s="39"/>
      <c r="M1405" s="39"/>
      <c r="N1405" s="39"/>
      <c r="O1405" s="39"/>
      <c r="P1405" s="39"/>
      <c r="Q1405" s="39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526"/>
      <c r="AD1405" s="13"/>
      <c r="AE1405" s="9"/>
      <c r="AF1405" s="9"/>
      <c r="AG1405" s="9"/>
      <c r="AH1405" s="9"/>
      <c r="AI1405" s="9"/>
      <c r="AJ1405" s="9"/>
      <c r="AK1405" s="9"/>
      <c r="AL1405" s="9"/>
      <c r="AM1405" s="9"/>
    </row>
    <row r="1406" spans="1:39" outlineLevel="2">
      <c r="A1406" s="11">
        <f>ROW()</f>
        <v>1406</v>
      </c>
      <c r="C1406" s="6" t="s">
        <v>212</v>
      </c>
      <c r="D1406" s="39"/>
      <c r="E1406" s="922">
        <v>0</v>
      </c>
      <c r="G1406" s="39"/>
      <c r="H1406" s="39"/>
      <c r="I1406" s="39"/>
      <c r="J1406" s="39"/>
      <c r="K1406" s="39"/>
      <c r="L1406" s="39"/>
      <c r="M1406" s="39"/>
      <c r="N1406" s="39"/>
      <c r="O1406" s="39"/>
      <c r="P1406" s="39"/>
      <c r="Q1406" s="39"/>
      <c r="R1406" s="13"/>
      <c r="S1406" s="13">
        <f>-Inputs!S1437</f>
        <v>0</v>
      </c>
      <c r="T1406" s="13">
        <f>-Inputs!T1437</f>
        <v>0</v>
      </c>
      <c r="U1406" s="13">
        <f>-Inputs!U1437</f>
        <v>0</v>
      </c>
      <c r="V1406" s="13">
        <f>-Inputs!V1437</f>
        <v>0</v>
      </c>
      <c r="W1406" s="13">
        <f>-Inputs!W1437</f>
        <v>0</v>
      </c>
      <c r="X1406" s="13">
        <f>-Inputs!X1437</f>
        <v>0</v>
      </c>
      <c r="Y1406" s="13">
        <f>-Inputs!Y1437</f>
        <v>0</v>
      </c>
      <c r="Z1406" s="13">
        <f>-Inputs!Z1437</f>
        <v>0</v>
      </c>
      <c r="AA1406" s="13">
        <f>-Inputs!AA1437</f>
        <v>0</v>
      </c>
      <c r="AB1406" s="13">
        <f>-Inputs!AB1437</f>
        <v>0</v>
      </c>
      <c r="AC1406" s="526">
        <f t="shared" si="1019"/>
        <v>0</v>
      </c>
      <c r="AD1406" s="13">
        <f>-Inputs!AD1437</f>
        <v>0</v>
      </c>
      <c r="AE1406" s="9">
        <f>-Inputs!AE1437</f>
        <v>0</v>
      </c>
      <c r="AF1406" s="9">
        <f>-Inputs!AF1437</f>
        <v>0</v>
      </c>
      <c r="AG1406" s="9">
        <f>-Inputs!AG1437</f>
        <v>0</v>
      </c>
      <c r="AH1406" s="9">
        <f>-Inputs!AH1437</f>
        <v>0</v>
      </c>
      <c r="AI1406" s="531">
        <v>0</v>
      </c>
      <c r="AJ1406" s="531">
        <v>0</v>
      </c>
      <c r="AK1406" s="531">
        <v>0</v>
      </c>
      <c r="AL1406" s="531">
        <v>0</v>
      </c>
      <c r="AM1406" s="531">
        <v>0</v>
      </c>
    </row>
    <row r="1407" spans="1:39" outlineLevel="2">
      <c r="A1407" s="11">
        <f>ROW()</f>
        <v>1407</v>
      </c>
      <c r="C1407" s="30" t="s">
        <v>362</v>
      </c>
      <c r="D1407" s="90"/>
      <c r="E1407" s="925">
        <v>0</v>
      </c>
      <c r="F1407" s="90"/>
      <c r="G1407" s="90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14"/>
      <c r="S1407" s="14">
        <f>-Inputs!S1438</f>
        <v>0</v>
      </c>
      <c r="T1407" s="14">
        <f>-Inputs!T1438</f>
        <v>0</v>
      </c>
      <c r="U1407" s="14">
        <f>-Inputs!U1438</f>
        <v>0</v>
      </c>
      <c r="V1407" s="14">
        <f>-Inputs!V1438</f>
        <v>0</v>
      </c>
      <c r="W1407" s="14">
        <f>-Inputs!W1438</f>
        <v>0</v>
      </c>
      <c r="X1407" s="14">
        <f>-Inputs!X1438</f>
        <v>0</v>
      </c>
      <c r="Y1407" s="14">
        <f>-Inputs!Y1438</f>
        <v>0</v>
      </c>
      <c r="Z1407" s="14">
        <f>-Inputs!Z1438</f>
        <v>0</v>
      </c>
      <c r="AA1407" s="14">
        <f>-Inputs!AA1438</f>
        <v>0</v>
      </c>
      <c r="AB1407" s="14">
        <f>-Inputs!AB1438</f>
        <v>0</v>
      </c>
      <c r="AC1407" s="527">
        <f t="shared" si="1019"/>
        <v>0</v>
      </c>
      <c r="AD1407" s="14">
        <f>-Inputs!AD1438</f>
        <v>0</v>
      </c>
      <c r="AE1407" s="21">
        <f>-Inputs!AE1438</f>
        <v>0</v>
      </c>
      <c r="AF1407" s="21">
        <f>-Inputs!AF1438</f>
        <v>0</v>
      </c>
      <c r="AG1407" s="21">
        <f>-Inputs!AG1438</f>
        <v>0</v>
      </c>
      <c r="AH1407" s="21">
        <f>-Inputs!AH1438</f>
        <v>0</v>
      </c>
      <c r="AI1407" s="21">
        <f t="shared" ref="AI1407:AM1407" si="1029">-IF(AI1347=0,0,IF(AI1362&lt;0,AI1362,IF(AI1347=0,AI1362,MIN((AI1362/AI1347)*(AI1362&gt;0),MIN(-AH1407,AI1362)))))</f>
        <v>0</v>
      </c>
      <c r="AJ1407" s="21">
        <f t="shared" si="1029"/>
        <v>0</v>
      </c>
      <c r="AK1407" s="21">
        <f t="shared" si="1029"/>
        <v>0</v>
      </c>
      <c r="AL1407" s="21">
        <f t="shared" si="1029"/>
        <v>0</v>
      </c>
      <c r="AM1407" s="21">
        <f t="shared" si="1029"/>
        <v>0</v>
      </c>
    </row>
    <row r="1408" spans="1:39" outlineLevel="2">
      <c r="A1408" s="11">
        <f>ROW()</f>
        <v>1408</v>
      </c>
      <c r="C1408" s="6" t="s">
        <v>1</v>
      </c>
      <c r="D1408" s="39"/>
      <c r="E1408" s="39">
        <v>-9.5734192360882389E-3</v>
      </c>
      <c r="F1408" s="39"/>
      <c r="G1408" s="39"/>
      <c r="H1408" s="39"/>
      <c r="I1408" s="39"/>
      <c r="J1408" s="39"/>
      <c r="K1408" s="39"/>
      <c r="L1408" s="39"/>
      <c r="M1408" s="39"/>
      <c r="N1408" s="39"/>
      <c r="O1408" s="39"/>
      <c r="P1408" s="39"/>
      <c r="Q1408" s="39"/>
      <c r="R1408" s="9"/>
      <c r="S1408" s="9">
        <f t="shared" ref="S1408" si="1030">SUM(S1395:S1407)</f>
        <v>-2.4368620638392384</v>
      </c>
      <c r="T1408" s="9">
        <f t="shared" ref="T1408:AI1408" si="1031">SUM(T1395:T1407)</f>
        <v>-1.7240828051424177E-2</v>
      </c>
      <c r="U1408" s="9">
        <f t="shared" si="1031"/>
        <v>-1.7240828051424177E-2</v>
      </c>
      <c r="V1408" s="9">
        <f t="shared" si="1031"/>
        <v>-1.7240828051424177E-2</v>
      </c>
      <c r="W1408" s="9">
        <f t="shared" si="1031"/>
        <v>-1.7240828051424177E-2</v>
      </c>
      <c r="X1408" s="9">
        <f t="shared" si="1031"/>
        <v>-1.7240828051424177E-2</v>
      </c>
      <c r="Y1408" s="9">
        <f t="shared" si="1031"/>
        <v>-1.1484807586150609E-2</v>
      </c>
      <c r="Z1408" s="9">
        <f t="shared" si="1031"/>
        <v>-1.1484807586150609E-2</v>
      </c>
      <c r="AA1408" s="9">
        <f t="shared" si="1031"/>
        <v>-1.1484807586150607E-2</v>
      </c>
      <c r="AB1408" s="9">
        <f t="shared" si="1031"/>
        <v>-1.1484807586150607E-2</v>
      </c>
      <c r="AC1408" s="9">
        <f t="shared" si="1031"/>
        <v>-1.1484807586150607E-2</v>
      </c>
      <c r="AD1408" s="9">
        <f t="shared" si="1031"/>
        <v>-0.2641796485210462</v>
      </c>
      <c r="AE1408" s="9">
        <f t="shared" si="1031"/>
        <v>0</v>
      </c>
      <c r="AF1408" s="9">
        <f t="shared" si="1031"/>
        <v>0</v>
      </c>
      <c r="AG1408" s="9">
        <f t="shared" si="1031"/>
        <v>0</v>
      </c>
      <c r="AH1408" s="9">
        <f t="shared" si="1031"/>
        <v>0</v>
      </c>
      <c r="AI1408" s="9">
        <f t="shared" si="1031"/>
        <v>0</v>
      </c>
      <c r="AJ1408" s="9">
        <f t="shared" ref="AJ1408:AM1408" si="1032">SUM(AJ1395:AJ1407)</f>
        <v>0</v>
      </c>
      <c r="AK1408" s="9">
        <f t="shared" si="1032"/>
        <v>0</v>
      </c>
      <c r="AL1408" s="9">
        <f t="shared" si="1032"/>
        <v>0</v>
      </c>
      <c r="AM1408" s="9">
        <f t="shared" si="1032"/>
        <v>0</v>
      </c>
    </row>
    <row r="1409" spans="1:39" outlineLevel="2">
      <c r="A1409" s="11">
        <f>ROW()</f>
        <v>1409</v>
      </c>
      <c r="B1409" s="343" t="s">
        <v>70</v>
      </c>
      <c r="D1409" s="39"/>
      <c r="E1409" s="39"/>
      <c r="F1409" s="39"/>
      <c r="G1409" s="39"/>
      <c r="H1409" s="39"/>
      <c r="I1409" s="39"/>
      <c r="J1409" s="39"/>
      <c r="K1409" s="39"/>
      <c r="L1409" s="39"/>
      <c r="M1409" s="39"/>
      <c r="N1409" s="39"/>
      <c r="O1409" s="39"/>
      <c r="P1409" s="39"/>
      <c r="Q1409" s="39"/>
      <c r="R1409" s="39"/>
      <c r="S1409" s="39"/>
      <c r="T1409" s="39"/>
      <c r="U1409" s="39"/>
      <c r="V1409" s="39"/>
      <c r="W1409" s="39"/>
      <c r="X1409" s="39"/>
      <c r="Y1409" s="39"/>
      <c r="Z1409" s="39"/>
      <c r="AA1409" s="39"/>
      <c r="AB1409" s="39"/>
      <c r="AC1409" s="39"/>
      <c r="AD1409" s="39"/>
      <c r="AE1409" s="39"/>
      <c r="AF1409" s="39"/>
      <c r="AG1409" s="39"/>
      <c r="AH1409" s="39"/>
      <c r="AI1409" s="39"/>
      <c r="AJ1409" s="39"/>
      <c r="AK1409" s="39"/>
      <c r="AL1409" s="39"/>
      <c r="AM1409" s="39"/>
    </row>
    <row r="1410" spans="1:39" outlineLevel="2">
      <c r="A1410" s="11">
        <f>ROW()</f>
        <v>1410</v>
      </c>
      <c r="C1410" s="6" t="s">
        <v>2</v>
      </c>
      <c r="D1410" s="39"/>
      <c r="E1410" s="922">
        <v>0</v>
      </c>
      <c r="F1410" s="39"/>
      <c r="G1410" s="39"/>
      <c r="H1410" s="39"/>
      <c r="I1410" s="39"/>
      <c r="J1410" s="39"/>
      <c r="K1410" s="39"/>
      <c r="L1410" s="39"/>
      <c r="M1410" s="39"/>
      <c r="N1410" s="39"/>
      <c r="O1410" s="39"/>
      <c r="P1410" s="39"/>
      <c r="Q1410" s="39"/>
      <c r="R1410" s="9">
        <f t="shared" ref="R1410:R1417" si="1033">MAX(0,R1350+R1365+R1380+R1395)</f>
        <v>0</v>
      </c>
      <c r="S1410" s="143">
        <f t="shared" ref="S1410:S1417" si="1034">(S1350+S1365+S1380+S1395-S1425)*(S1350+S1365+S1380+S1395-S1425&gt;0)</f>
        <v>0</v>
      </c>
      <c r="T1410" s="9">
        <f t="shared" ref="T1410:X1417" si="1035">T1350+T1365+T1380+T1395</f>
        <v>0</v>
      </c>
      <c r="U1410" s="9">
        <f t="shared" si="1035"/>
        <v>0</v>
      </c>
      <c r="V1410" s="9">
        <f t="shared" si="1035"/>
        <v>0</v>
      </c>
      <c r="W1410" s="9">
        <f t="shared" si="1035"/>
        <v>0</v>
      </c>
      <c r="X1410" s="9">
        <f t="shared" si="1035"/>
        <v>0</v>
      </c>
      <c r="Y1410" s="143">
        <f t="shared" ref="Y1410:Y1417" si="1036">MAX(Y1350+Y1365+Y1380+Y1395,0)</f>
        <v>0</v>
      </c>
      <c r="Z1410" s="9">
        <f t="shared" ref="Z1410:AG1417" si="1037">Z1350+Z1365+Z1380+Z1395</f>
        <v>0</v>
      </c>
      <c r="AA1410" s="9">
        <f t="shared" si="1037"/>
        <v>0</v>
      </c>
      <c r="AB1410" s="9">
        <f t="shared" si="1037"/>
        <v>0</v>
      </c>
      <c r="AC1410" s="9">
        <f t="shared" si="1037"/>
        <v>0</v>
      </c>
      <c r="AD1410" s="9">
        <f t="shared" si="1037"/>
        <v>0</v>
      </c>
      <c r="AE1410" s="9">
        <f t="shared" si="1037"/>
        <v>0</v>
      </c>
      <c r="AF1410" s="9">
        <f t="shared" si="1037"/>
        <v>0</v>
      </c>
      <c r="AG1410" s="9">
        <f t="shared" si="1037"/>
        <v>0</v>
      </c>
      <c r="AH1410" s="532">
        <f t="shared" ref="AH1410:AH1417" si="1038">AH1350+AH1365+AH1380+AH1395+AH1425</f>
        <v>0</v>
      </c>
      <c r="AI1410" s="9">
        <f t="shared" ref="AI1410:AL1410" si="1039">AI1350+AI1365+AI1380+AI1395</f>
        <v>0</v>
      </c>
      <c r="AJ1410" s="9">
        <f t="shared" si="1039"/>
        <v>0</v>
      </c>
      <c r="AK1410" s="9">
        <f t="shared" si="1039"/>
        <v>0</v>
      </c>
      <c r="AL1410" s="9">
        <f t="shared" si="1039"/>
        <v>0</v>
      </c>
      <c r="AM1410" s="532">
        <f t="shared" ref="AM1410:AM1417" si="1040">AM1350+AM1365+AM1380+AM1395+AM1425</f>
        <v>0</v>
      </c>
    </row>
    <row r="1411" spans="1:39" outlineLevel="2">
      <c r="A1411" s="11">
        <f>ROW()</f>
        <v>1411</v>
      </c>
      <c r="C1411" s="6" t="s">
        <v>3</v>
      </c>
      <c r="D1411" s="39"/>
      <c r="E1411" s="922">
        <v>0</v>
      </c>
      <c r="F1411" s="39"/>
      <c r="G1411" s="39"/>
      <c r="H1411" s="39"/>
      <c r="I1411" s="39"/>
      <c r="J1411" s="39"/>
      <c r="K1411" s="39"/>
      <c r="L1411" s="39"/>
      <c r="M1411" s="39"/>
      <c r="N1411" s="39"/>
      <c r="O1411" s="39"/>
      <c r="P1411" s="39"/>
      <c r="Q1411" s="39"/>
      <c r="R1411" s="9">
        <f t="shared" si="1033"/>
        <v>0</v>
      </c>
      <c r="S1411" s="143">
        <f t="shared" si="1034"/>
        <v>0</v>
      </c>
      <c r="T1411" s="9">
        <f t="shared" si="1035"/>
        <v>0</v>
      </c>
      <c r="U1411" s="9">
        <f t="shared" si="1035"/>
        <v>0</v>
      </c>
      <c r="V1411" s="9">
        <f t="shared" si="1035"/>
        <v>0</v>
      </c>
      <c r="W1411" s="9">
        <f t="shared" si="1035"/>
        <v>0</v>
      </c>
      <c r="X1411" s="9">
        <f t="shared" si="1035"/>
        <v>0</v>
      </c>
      <c r="Y1411" s="143">
        <f t="shared" si="1036"/>
        <v>0</v>
      </c>
      <c r="Z1411" s="9">
        <f t="shared" si="1037"/>
        <v>0</v>
      </c>
      <c r="AA1411" s="9">
        <f t="shared" si="1037"/>
        <v>0</v>
      </c>
      <c r="AB1411" s="9">
        <f t="shared" si="1037"/>
        <v>0</v>
      </c>
      <c r="AC1411" s="9">
        <f t="shared" si="1037"/>
        <v>0</v>
      </c>
      <c r="AD1411" s="9">
        <f t="shared" si="1037"/>
        <v>0</v>
      </c>
      <c r="AE1411" s="9">
        <f t="shared" si="1037"/>
        <v>0</v>
      </c>
      <c r="AF1411" s="9">
        <f t="shared" si="1037"/>
        <v>0</v>
      </c>
      <c r="AG1411" s="9">
        <f t="shared" si="1037"/>
        <v>0</v>
      </c>
      <c r="AH1411" s="532">
        <f t="shared" si="1038"/>
        <v>0</v>
      </c>
      <c r="AI1411" s="9">
        <f t="shared" ref="AI1411:AL1411" si="1041">AI1351+AI1366+AI1381+AI1396</f>
        <v>0</v>
      </c>
      <c r="AJ1411" s="9">
        <f t="shared" si="1041"/>
        <v>0</v>
      </c>
      <c r="AK1411" s="9">
        <f t="shared" si="1041"/>
        <v>0</v>
      </c>
      <c r="AL1411" s="9">
        <f t="shared" si="1041"/>
        <v>0</v>
      </c>
      <c r="AM1411" s="532">
        <f t="shared" si="1040"/>
        <v>0</v>
      </c>
    </row>
    <row r="1412" spans="1:39" outlineLevel="2">
      <c r="A1412" s="11">
        <f>ROW()</f>
        <v>1412</v>
      </c>
      <c r="C1412" s="6" t="s">
        <v>4</v>
      </c>
      <c r="D1412" s="39"/>
      <c r="E1412" s="922">
        <v>0</v>
      </c>
      <c r="F1412" s="39"/>
      <c r="G1412" s="39"/>
      <c r="H1412" s="39"/>
      <c r="I1412" s="39"/>
      <c r="J1412" s="39"/>
      <c r="K1412" s="39"/>
      <c r="L1412" s="39"/>
      <c r="M1412" s="39"/>
      <c r="N1412" s="39"/>
      <c r="O1412" s="39"/>
      <c r="P1412" s="39"/>
      <c r="Q1412" s="39"/>
      <c r="R1412" s="9">
        <f t="shared" si="1033"/>
        <v>0.11262234574125242</v>
      </c>
      <c r="S1412" s="143">
        <f t="shared" si="1034"/>
        <v>0.11262234574125242</v>
      </c>
      <c r="T1412" s="9">
        <f t="shared" si="1035"/>
        <v>0.11032393052204319</v>
      </c>
      <c r="U1412" s="9">
        <f t="shared" si="1035"/>
        <v>0.10802551530283395</v>
      </c>
      <c r="V1412" s="9">
        <f t="shared" si="1035"/>
        <v>0.10572710008362472</v>
      </c>
      <c r="W1412" s="9">
        <f t="shared" si="1035"/>
        <v>0.10342868486441549</v>
      </c>
      <c r="X1412" s="9">
        <f t="shared" si="1035"/>
        <v>0.10113026964520626</v>
      </c>
      <c r="Y1412" s="143">
        <f t="shared" si="1036"/>
        <v>9.8831854425997026E-2</v>
      </c>
      <c r="Z1412" s="9">
        <f t="shared" si="1037"/>
        <v>9.6533439206787794E-2</v>
      </c>
      <c r="AA1412" s="9">
        <f t="shared" si="1037"/>
        <v>9.4235023987578562E-2</v>
      </c>
      <c r="AB1412" s="9">
        <f t="shared" si="1037"/>
        <v>9.1936608768369329E-2</v>
      </c>
      <c r="AC1412" s="9">
        <f t="shared" si="1037"/>
        <v>0</v>
      </c>
      <c r="AD1412" s="9">
        <f t="shared" si="1037"/>
        <v>0</v>
      </c>
      <c r="AE1412" s="9">
        <f t="shared" si="1037"/>
        <v>0</v>
      </c>
      <c r="AF1412" s="9">
        <f t="shared" si="1037"/>
        <v>0</v>
      </c>
      <c r="AG1412" s="9">
        <f t="shared" si="1037"/>
        <v>0</v>
      </c>
      <c r="AH1412" s="532">
        <f t="shared" si="1038"/>
        <v>0</v>
      </c>
      <c r="AI1412" s="9">
        <f t="shared" ref="AI1412:AL1412" si="1042">AI1352+AI1367+AI1382+AI1397</f>
        <v>0</v>
      </c>
      <c r="AJ1412" s="9">
        <f t="shared" si="1042"/>
        <v>0</v>
      </c>
      <c r="AK1412" s="9">
        <f t="shared" si="1042"/>
        <v>0</v>
      </c>
      <c r="AL1412" s="9">
        <f t="shared" si="1042"/>
        <v>0</v>
      </c>
      <c r="AM1412" s="532">
        <f t="shared" si="1040"/>
        <v>0</v>
      </c>
    </row>
    <row r="1413" spans="1:39" outlineLevel="2">
      <c r="A1413" s="11">
        <f>ROW()</f>
        <v>1413</v>
      </c>
      <c r="C1413" s="6" t="s">
        <v>5</v>
      </c>
      <c r="D1413" s="39"/>
      <c r="E1413" s="922">
        <v>0.10899749642298537</v>
      </c>
      <c r="F1413" s="39"/>
      <c r="G1413" s="39"/>
      <c r="H1413" s="39"/>
      <c r="I1413" s="39"/>
      <c r="J1413" s="39"/>
      <c r="K1413" s="39"/>
      <c r="L1413" s="39"/>
      <c r="M1413" s="39"/>
      <c r="N1413" s="39"/>
      <c r="O1413" s="39"/>
      <c r="P1413" s="39"/>
      <c r="Q1413" s="39"/>
      <c r="R1413" s="9">
        <f t="shared" si="1033"/>
        <v>0.80466923736180351</v>
      </c>
      <c r="S1413" s="143">
        <f t="shared" si="1034"/>
        <v>0.43332997213423347</v>
      </c>
      <c r="T1413" s="9">
        <f t="shared" si="1035"/>
        <v>0.41838755930201854</v>
      </c>
      <c r="U1413" s="9">
        <f t="shared" si="1035"/>
        <v>0.40344514646980362</v>
      </c>
      <c r="V1413" s="9">
        <f t="shared" si="1035"/>
        <v>0.27708404337807496</v>
      </c>
      <c r="W1413" s="9">
        <f t="shared" si="1035"/>
        <v>0.26214163054586004</v>
      </c>
      <c r="X1413" s="9">
        <f t="shared" si="1035"/>
        <v>0.22047341680659308</v>
      </c>
      <c r="Y1413" s="143">
        <f t="shared" si="1036"/>
        <v>0.21128702443965169</v>
      </c>
      <c r="Z1413" s="9">
        <f t="shared" si="1037"/>
        <v>0.20210063207271031</v>
      </c>
      <c r="AA1413" s="9">
        <f t="shared" si="1037"/>
        <v>0.19291423970576893</v>
      </c>
      <c r="AB1413" s="9">
        <f t="shared" si="1037"/>
        <v>0.18372784733882755</v>
      </c>
      <c r="AC1413" s="9">
        <f t="shared" si="1037"/>
        <v>0.13075947505476904</v>
      </c>
      <c r="AD1413" s="9">
        <f t="shared" si="1037"/>
        <v>0</v>
      </c>
      <c r="AE1413" s="9">
        <f t="shared" si="1037"/>
        <v>0</v>
      </c>
      <c r="AF1413" s="9">
        <f t="shared" si="1037"/>
        <v>0</v>
      </c>
      <c r="AG1413" s="9">
        <f t="shared" si="1037"/>
        <v>0</v>
      </c>
      <c r="AH1413" s="532">
        <f t="shared" si="1038"/>
        <v>0</v>
      </c>
      <c r="AI1413" s="9">
        <f t="shared" ref="AI1413:AL1413" si="1043">AI1353+AI1368+AI1383+AI1398</f>
        <v>0</v>
      </c>
      <c r="AJ1413" s="9">
        <f t="shared" si="1043"/>
        <v>0</v>
      </c>
      <c r="AK1413" s="9">
        <f t="shared" si="1043"/>
        <v>0</v>
      </c>
      <c r="AL1413" s="9">
        <f t="shared" si="1043"/>
        <v>0</v>
      </c>
      <c r="AM1413" s="532">
        <f t="shared" si="1040"/>
        <v>0</v>
      </c>
    </row>
    <row r="1414" spans="1:39" outlineLevel="2">
      <c r="A1414" s="11">
        <f>ROW()</f>
        <v>1414</v>
      </c>
      <c r="C1414" s="6" t="s">
        <v>473</v>
      </c>
      <c r="D1414" s="39"/>
      <c r="E1414" s="922">
        <v>1.9270633328814912E-2</v>
      </c>
      <c r="F1414" s="39"/>
      <c r="G1414" s="39"/>
      <c r="H1414" s="39"/>
      <c r="I1414" s="39"/>
      <c r="J1414" s="39"/>
      <c r="K1414" s="39"/>
      <c r="L1414" s="39"/>
      <c r="M1414" s="39"/>
      <c r="N1414" s="39"/>
      <c r="O1414" s="39"/>
      <c r="P1414" s="39"/>
      <c r="Q1414" s="39"/>
      <c r="R1414" s="9">
        <f t="shared" si="1033"/>
        <v>0</v>
      </c>
      <c r="S1414" s="143">
        <f t="shared" si="1034"/>
        <v>0</v>
      </c>
      <c r="T1414" s="9">
        <f t="shared" si="1035"/>
        <v>0</v>
      </c>
      <c r="U1414" s="9">
        <f t="shared" si="1035"/>
        <v>0</v>
      </c>
      <c r="V1414" s="9">
        <f t="shared" si="1035"/>
        <v>0</v>
      </c>
      <c r="W1414" s="9">
        <f t="shared" si="1035"/>
        <v>0</v>
      </c>
      <c r="X1414" s="9">
        <f t="shared" si="1035"/>
        <v>0</v>
      </c>
      <c r="Y1414" s="143">
        <f t="shared" si="1036"/>
        <v>0</v>
      </c>
      <c r="Z1414" s="9">
        <f t="shared" si="1037"/>
        <v>0</v>
      </c>
      <c r="AA1414" s="9">
        <f t="shared" si="1037"/>
        <v>0</v>
      </c>
      <c r="AB1414" s="9">
        <f t="shared" si="1037"/>
        <v>0</v>
      </c>
      <c r="AC1414" s="9">
        <f t="shared" si="1037"/>
        <v>2.3118126385858855E-2</v>
      </c>
      <c r="AD1414" s="9">
        <f t="shared" si="1037"/>
        <v>0</v>
      </c>
      <c r="AE1414" s="9">
        <f t="shared" si="1037"/>
        <v>0</v>
      </c>
      <c r="AF1414" s="9">
        <f t="shared" si="1037"/>
        <v>0</v>
      </c>
      <c r="AG1414" s="9">
        <f t="shared" si="1037"/>
        <v>0</v>
      </c>
      <c r="AH1414" s="532">
        <f t="shared" si="1038"/>
        <v>0</v>
      </c>
      <c r="AI1414" s="9">
        <f t="shared" ref="AI1414:AL1414" si="1044">AI1354+AI1369+AI1384+AI1399</f>
        <v>0</v>
      </c>
      <c r="AJ1414" s="9">
        <f t="shared" si="1044"/>
        <v>0</v>
      </c>
      <c r="AK1414" s="9">
        <f t="shared" si="1044"/>
        <v>0</v>
      </c>
      <c r="AL1414" s="9">
        <f t="shared" si="1044"/>
        <v>0</v>
      </c>
      <c r="AM1414" s="532">
        <f t="shared" si="1040"/>
        <v>0</v>
      </c>
    </row>
    <row r="1415" spans="1:39" outlineLevel="2">
      <c r="A1415" s="11">
        <f>ROW()</f>
        <v>1415</v>
      </c>
      <c r="C1415" s="6" t="s">
        <v>474</v>
      </c>
      <c r="D1415" s="39"/>
      <c r="E1415" s="922">
        <v>0</v>
      </c>
      <c r="F1415" s="39"/>
      <c r="G1415" s="39"/>
      <c r="H1415" s="39"/>
      <c r="I1415" s="39"/>
      <c r="J1415" s="39"/>
      <c r="K1415" s="39"/>
      <c r="L1415" s="39"/>
      <c r="M1415" s="39"/>
      <c r="N1415" s="39"/>
      <c r="O1415" s="39"/>
      <c r="P1415" s="39"/>
      <c r="Q1415" s="39"/>
      <c r="R1415" s="9">
        <f t="shared" si="1033"/>
        <v>0</v>
      </c>
      <c r="S1415" s="143">
        <f t="shared" si="1034"/>
        <v>0</v>
      </c>
      <c r="T1415" s="9">
        <f t="shared" si="1035"/>
        <v>0</v>
      </c>
      <c r="U1415" s="9">
        <f t="shared" si="1035"/>
        <v>0</v>
      </c>
      <c r="V1415" s="9">
        <f t="shared" si="1035"/>
        <v>0</v>
      </c>
      <c r="W1415" s="9">
        <f t="shared" si="1035"/>
        <v>0</v>
      </c>
      <c r="X1415" s="9">
        <f t="shared" si="1035"/>
        <v>0</v>
      </c>
      <c r="Y1415" s="143">
        <f t="shared" si="1036"/>
        <v>0</v>
      </c>
      <c r="Z1415" s="9">
        <f t="shared" si="1037"/>
        <v>0</v>
      </c>
      <c r="AA1415" s="9">
        <f t="shared" si="1037"/>
        <v>0</v>
      </c>
      <c r="AB1415" s="9">
        <f t="shared" si="1037"/>
        <v>0</v>
      </c>
      <c r="AC1415" s="9">
        <f t="shared" si="1037"/>
        <v>0</v>
      </c>
      <c r="AD1415" s="9">
        <f t="shared" si="1037"/>
        <v>0</v>
      </c>
      <c r="AE1415" s="9">
        <f t="shared" si="1037"/>
        <v>0</v>
      </c>
      <c r="AF1415" s="9">
        <f t="shared" si="1037"/>
        <v>0</v>
      </c>
      <c r="AG1415" s="9">
        <f t="shared" si="1037"/>
        <v>0</v>
      </c>
      <c r="AH1415" s="532">
        <f t="shared" si="1038"/>
        <v>0</v>
      </c>
      <c r="AI1415" s="9">
        <f t="shared" ref="AI1415:AL1415" si="1045">AI1355+AI1370+AI1385+AI1400</f>
        <v>0</v>
      </c>
      <c r="AJ1415" s="9">
        <f t="shared" si="1045"/>
        <v>0</v>
      </c>
      <c r="AK1415" s="9">
        <f t="shared" si="1045"/>
        <v>0</v>
      </c>
      <c r="AL1415" s="9">
        <f t="shared" si="1045"/>
        <v>0</v>
      </c>
      <c r="AM1415" s="532">
        <f t="shared" si="1040"/>
        <v>0</v>
      </c>
    </row>
    <row r="1416" spans="1:39" outlineLevel="2">
      <c r="A1416" s="11">
        <f>ROW()</f>
        <v>1416</v>
      </c>
      <c r="C1416" s="6" t="s">
        <v>477</v>
      </c>
      <c r="D1416" s="39"/>
      <c r="E1416" s="922">
        <v>9.1944747996733217E-2</v>
      </c>
      <c r="F1416" s="39"/>
      <c r="G1416" s="39"/>
      <c r="H1416" s="39"/>
      <c r="I1416" s="39"/>
      <c r="J1416" s="39"/>
      <c r="K1416" s="39"/>
      <c r="L1416" s="39"/>
      <c r="M1416" s="39"/>
      <c r="N1416" s="39"/>
      <c r="O1416" s="39"/>
      <c r="P1416" s="39"/>
      <c r="Q1416" s="39"/>
      <c r="R1416" s="9">
        <f t="shared" si="1033"/>
        <v>0</v>
      </c>
      <c r="S1416" s="143">
        <f t="shared" si="1034"/>
        <v>0</v>
      </c>
      <c r="T1416" s="9">
        <f t="shared" si="1035"/>
        <v>0</v>
      </c>
      <c r="U1416" s="9">
        <f t="shared" si="1035"/>
        <v>0</v>
      </c>
      <c r="V1416" s="9">
        <f t="shared" si="1035"/>
        <v>0</v>
      </c>
      <c r="W1416" s="9">
        <f t="shared" si="1035"/>
        <v>0</v>
      </c>
      <c r="X1416" s="9">
        <f t="shared" si="1035"/>
        <v>0</v>
      </c>
      <c r="Y1416" s="143">
        <f t="shared" si="1036"/>
        <v>0</v>
      </c>
      <c r="Z1416" s="9">
        <f t="shared" si="1037"/>
        <v>0</v>
      </c>
      <c r="AA1416" s="9">
        <f t="shared" si="1037"/>
        <v>0</v>
      </c>
      <c r="AB1416" s="9">
        <f t="shared" si="1037"/>
        <v>0</v>
      </c>
      <c r="AC1416" s="9">
        <f t="shared" si="1037"/>
        <v>0.11030204708041834</v>
      </c>
      <c r="AD1416" s="9">
        <f t="shared" si="1037"/>
        <v>0</v>
      </c>
      <c r="AE1416" s="9">
        <f t="shared" si="1037"/>
        <v>0</v>
      </c>
      <c r="AF1416" s="9">
        <f t="shared" si="1037"/>
        <v>0</v>
      </c>
      <c r="AG1416" s="9">
        <f t="shared" si="1037"/>
        <v>0</v>
      </c>
      <c r="AH1416" s="532">
        <f t="shared" si="1038"/>
        <v>0</v>
      </c>
      <c r="AI1416" s="9">
        <f t="shared" ref="AI1416:AL1416" si="1046">AI1356+AI1371+AI1386+AI1401</f>
        <v>0</v>
      </c>
      <c r="AJ1416" s="9">
        <f t="shared" si="1046"/>
        <v>0</v>
      </c>
      <c r="AK1416" s="9">
        <f t="shared" si="1046"/>
        <v>0</v>
      </c>
      <c r="AL1416" s="9">
        <f t="shared" si="1046"/>
        <v>0</v>
      </c>
      <c r="AM1416" s="532">
        <f t="shared" si="1040"/>
        <v>0</v>
      </c>
    </row>
    <row r="1417" spans="1:39" outlineLevel="2">
      <c r="A1417" s="11">
        <f>ROW()</f>
        <v>1417</v>
      </c>
      <c r="C1417" s="6" t="s">
        <v>511</v>
      </c>
      <c r="D1417" s="39"/>
      <c r="E1417" s="922">
        <v>0</v>
      </c>
      <c r="F1417" s="39"/>
      <c r="G1417" s="39"/>
      <c r="H1417" s="39"/>
      <c r="I1417" s="39"/>
      <c r="J1417" s="39"/>
      <c r="K1417" s="39"/>
      <c r="L1417" s="39"/>
      <c r="M1417" s="39"/>
      <c r="N1417" s="39"/>
      <c r="O1417" s="39"/>
      <c r="P1417" s="39"/>
      <c r="Q1417" s="39"/>
      <c r="R1417" s="9">
        <f t="shared" si="1033"/>
        <v>0</v>
      </c>
      <c r="S1417" s="143">
        <f t="shared" si="1034"/>
        <v>0</v>
      </c>
      <c r="T1417" s="9">
        <f t="shared" si="1035"/>
        <v>0</v>
      </c>
      <c r="U1417" s="9">
        <f t="shared" si="1035"/>
        <v>0</v>
      </c>
      <c r="V1417" s="9">
        <f t="shared" si="1035"/>
        <v>0</v>
      </c>
      <c r="W1417" s="9">
        <f t="shared" si="1035"/>
        <v>0</v>
      </c>
      <c r="X1417" s="9">
        <f t="shared" si="1035"/>
        <v>0</v>
      </c>
      <c r="Y1417" s="143">
        <f t="shared" si="1036"/>
        <v>0</v>
      </c>
      <c r="Z1417" s="9">
        <f t="shared" si="1037"/>
        <v>0</v>
      </c>
      <c r="AA1417" s="9">
        <f t="shared" si="1037"/>
        <v>0</v>
      </c>
      <c r="AB1417" s="9">
        <f t="shared" si="1037"/>
        <v>0</v>
      </c>
      <c r="AC1417" s="9">
        <f t="shared" si="1037"/>
        <v>0</v>
      </c>
      <c r="AD1417" s="9">
        <f t="shared" si="1037"/>
        <v>0</v>
      </c>
      <c r="AE1417" s="9">
        <f t="shared" si="1037"/>
        <v>0</v>
      </c>
      <c r="AF1417" s="9">
        <f t="shared" si="1037"/>
        <v>0</v>
      </c>
      <c r="AG1417" s="9">
        <f t="shared" si="1037"/>
        <v>0</v>
      </c>
      <c r="AH1417" s="532">
        <f t="shared" si="1038"/>
        <v>0</v>
      </c>
      <c r="AI1417" s="9">
        <f t="shared" ref="AI1417:AL1417" si="1047">AI1357+AI1372+AI1387+AI1402</f>
        <v>0</v>
      </c>
      <c r="AJ1417" s="9">
        <f t="shared" si="1047"/>
        <v>0</v>
      </c>
      <c r="AK1417" s="9">
        <f t="shared" si="1047"/>
        <v>0</v>
      </c>
      <c r="AL1417" s="9">
        <f t="shared" si="1047"/>
        <v>0</v>
      </c>
      <c r="AM1417" s="532">
        <f t="shared" si="1040"/>
        <v>0</v>
      </c>
    </row>
    <row r="1418" spans="1:39" outlineLevel="2">
      <c r="A1418" s="11">
        <f>ROW()</f>
        <v>1418</v>
      </c>
      <c r="C1418" s="6" t="s">
        <v>655</v>
      </c>
      <c r="D1418" s="39"/>
      <c r="E1418" s="922"/>
      <c r="F1418" s="39"/>
      <c r="G1418" s="39"/>
      <c r="H1418" s="39"/>
      <c r="I1418" s="39"/>
      <c r="J1418" s="39"/>
      <c r="K1418" s="39"/>
      <c r="L1418" s="39"/>
      <c r="M1418" s="39"/>
      <c r="N1418" s="39"/>
      <c r="O1418" s="39"/>
      <c r="P1418" s="39"/>
      <c r="Q1418" s="39"/>
      <c r="R1418" s="9"/>
      <c r="S1418" s="143"/>
      <c r="T1418" s="9"/>
      <c r="U1418" s="9"/>
      <c r="V1418" s="9"/>
      <c r="W1418" s="9"/>
      <c r="X1418" s="9"/>
      <c r="Y1418" s="143"/>
      <c r="Z1418" s="9"/>
      <c r="AA1418" s="9"/>
      <c r="AB1418" s="9"/>
      <c r="AC1418" s="9"/>
      <c r="AD1418" s="9"/>
      <c r="AE1418" s="9"/>
      <c r="AF1418" s="9"/>
      <c r="AG1418" s="9"/>
      <c r="AH1418" s="429">
        <f>-AH1438</f>
        <v>0</v>
      </c>
      <c r="AI1418" s="9">
        <f t="shared" ref="AI1418:AM1418" si="1048">AI1358+AI1373+AI1388+AI1403</f>
        <v>0</v>
      </c>
      <c r="AJ1418" s="9">
        <f t="shared" si="1048"/>
        <v>0</v>
      </c>
      <c r="AK1418" s="9">
        <f t="shared" si="1048"/>
        <v>0</v>
      </c>
      <c r="AL1418" s="9">
        <f t="shared" si="1048"/>
        <v>0</v>
      </c>
      <c r="AM1418" s="9">
        <f t="shared" si="1048"/>
        <v>0</v>
      </c>
    </row>
    <row r="1419" spans="1:39" outlineLevel="2">
      <c r="A1419" s="11">
        <f>ROW()</f>
        <v>1419</v>
      </c>
      <c r="C1419" s="6" t="s">
        <v>656</v>
      </c>
      <c r="D1419" s="39"/>
      <c r="E1419" s="922"/>
      <c r="F1419" s="39"/>
      <c r="G1419" s="39"/>
      <c r="H1419" s="39"/>
      <c r="I1419" s="39"/>
      <c r="J1419" s="39"/>
      <c r="K1419" s="39"/>
      <c r="L1419" s="39"/>
      <c r="M1419" s="39"/>
      <c r="N1419" s="39"/>
      <c r="O1419" s="39"/>
      <c r="P1419" s="39"/>
      <c r="Q1419" s="39"/>
      <c r="R1419" s="9"/>
      <c r="S1419" s="143"/>
      <c r="T1419" s="9"/>
      <c r="U1419" s="9"/>
      <c r="V1419" s="9"/>
      <c r="W1419" s="9"/>
      <c r="X1419" s="9"/>
      <c r="Y1419" s="143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429">
        <f>-AM1438</f>
        <v>0</v>
      </c>
    </row>
    <row r="1420" spans="1:39" outlineLevel="2">
      <c r="A1420" s="11">
        <f>ROW()</f>
        <v>1420</v>
      </c>
      <c r="C1420" s="6" t="s">
        <v>667</v>
      </c>
      <c r="D1420" s="39"/>
      <c r="E1420" s="922"/>
      <c r="F1420" s="39"/>
      <c r="G1420" s="39"/>
      <c r="H1420" s="39"/>
      <c r="I1420" s="39"/>
      <c r="J1420" s="39"/>
      <c r="K1420" s="39"/>
      <c r="L1420" s="39"/>
      <c r="M1420" s="39"/>
      <c r="N1420" s="39"/>
      <c r="O1420" s="39"/>
      <c r="P1420" s="39"/>
      <c r="Q1420" s="39"/>
      <c r="R1420" s="9"/>
      <c r="S1420" s="143"/>
      <c r="T1420" s="9"/>
      <c r="U1420" s="9"/>
      <c r="V1420" s="9"/>
      <c r="W1420" s="9"/>
      <c r="X1420" s="9"/>
      <c r="Y1420" s="143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</row>
    <row r="1421" spans="1:39" outlineLevel="2">
      <c r="A1421" s="11">
        <f>ROW()</f>
        <v>1421</v>
      </c>
      <c r="C1421" s="6" t="s">
        <v>212</v>
      </c>
      <c r="D1421" s="39"/>
      <c r="E1421" s="922">
        <v>0.81493390425445578</v>
      </c>
      <c r="F1421" s="39"/>
      <c r="G1421" s="39"/>
      <c r="H1421" s="39"/>
      <c r="I1421" s="39"/>
      <c r="J1421" s="39"/>
      <c r="K1421" s="39"/>
      <c r="L1421" s="39"/>
      <c r="M1421" s="39"/>
      <c r="N1421" s="39"/>
      <c r="O1421" s="39"/>
      <c r="P1421" s="39"/>
      <c r="Q1421" s="39"/>
      <c r="R1421" s="9">
        <f>MAX(0,R1361+R1376+R1391+R1406)</f>
        <v>0.97764015708322838</v>
      </c>
      <c r="S1421" s="143">
        <f t="shared" ref="S1421" si="1049">(S1361+S1376+S1391+S1406-S1436)*(S1361+S1376+S1391+S1406-S1436&gt;0)</f>
        <v>0.97764015708322838</v>
      </c>
      <c r="T1421" s="9">
        <f t="shared" ref="T1421:X1422" si="1050">T1361+T1376+T1391+T1406</f>
        <v>0.97764015708322838</v>
      </c>
      <c r="U1421" s="9">
        <f t="shared" si="1050"/>
        <v>0.97764015708322838</v>
      </c>
      <c r="V1421" s="9">
        <f t="shared" si="1050"/>
        <v>0.97764015708322838</v>
      </c>
      <c r="W1421" s="9">
        <f t="shared" si="1050"/>
        <v>0.97764015708322838</v>
      </c>
      <c r="X1421" s="9">
        <f t="shared" si="1050"/>
        <v>0.97764015708322838</v>
      </c>
      <c r="Y1421" s="143">
        <f>MAX(Y1361+Y1376+Y1391+Y1406,0)</f>
        <v>0.97764015708322838</v>
      </c>
      <c r="Z1421" s="9">
        <f t="shared" ref="Z1421:AM1421" si="1051">Z1361+Z1376+Z1391+Z1406</f>
        <v>0.97764015708322838</v>
      </c>
      <c r="AA1421" s="9">
        <f t="shared" si="1051"/>
        <v>0.97764015708322838</v>
      </c>
      <c r="AB1421" s="9">
        <f t="shared" si="1051"/>
        <v>0.97764015708322838</v>
      </c>
      <c r="AC1421" s="9">
        <f t="shared" si="1051"/>
        <v>0.97764015708322838</v>
      </c>
      <c r="AD1421" s="9">
        <f t="shared" si="1051"/>
        <v>0.97764015708322838</v>
      </c>
      <c r="AE1421" s="9">
        <f t="shared" si="1051"/>
        <v>0.97764015708322838</v>
      </c>
      <c r="AF1421" s="9">
        <f t="shared" si="1051"/>
        <v>0.97764015708322838</v>
      </c>
      <c r="AG1421" s="9">
        <f t="shared" si="1051"/>
        <v>0.97764015708322838</v>
      </c>
      <c r="AH1421" s="9">
        <f t="shared" si="1051"/>
        <v>0.97764015708322838</v>
      </c>
      <c r="AI1421" s="9">
        <f t="shared" si="1051"/>
        <v>0.97764015708322838</v>
      </c>
      <c r="AJ1421" s="9">
        <f t="shared" si="1051"/>
        <v>0.97764015708322838</v>
      </c>
      <c r="AK1421" s="9">
        <f t="shared" si="1051"/>
        <v>0.97764015708322838</v>
      </c>
      <c r="AL1421" s="9">
        <f t="shared" si="1051"/>
        <v>0.97764015708322838</v>
      </c>
      <c r="AM1421" s="9">
        <f t="shared" si="1051"/>
        <v>0.97764015708322838</v>
      </c>
    </row>
    <row r="1422" spans="1:39" outlineLevel="2">
      <c r="A1422" s="11">
        <f>ROW()</f>
        <v>1422</v>
      </c>
      <c r="C1422" s="30" t="s">
        <v>362</v>
      </c>
      <c r="D1422" s="90"/>
      <c r="E1422" s="925">
        <v>0</v>
      </c>
      <c r="F1422" s="90"/>
      <c r="G1422" s="90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15">
        <f>MAX(0,R1362+R1377+R1392+R1407)</f>
        <v>0</v>
      </c>
      <c r="S1422" s="901">
        <f>(S1362+S1377+S1392+S1407-S1437)*(S1362+S1377+S1392+S1407-S1437&gt;0)</f>
        <v>0</v>
      </c>
      <c r="T1422" s="15">
        <f t="shared" si="1050"/>
        <v>0</v>
      </c>
      <c r="U1422" s="15">
        <f t="shared" si="1050"/>
        <v>0</v>
      </c>
      <c r="V1422" s="15">
        <f t="shared" si="1050"/>
        <v>0</v>
      </c>
      <c r="W1422" s="15">
        <f t="shared" si="1050"/>
        <v>0</v>
      </c>
      <c r="X1422" s="15">
        <f t="shared" si="1050"/>
        <v>0</v>
      </c>
      <c r="Y1422" s="901">
        <f>MAX(Y1362+Y1377+Y1392+Y1407,0)</f>
        <v>0</v>
      </c>
      <c r="Z1422" s="15">
        <f t="shared" ref="Z1422:AM1422" si="1052">Z1362+Z1377+Z1392+Z1407</f>
        <v>0</v>
      </c>
      <c r="AA1422" s="15">
        <f t="shared" si="1052"/>
        <v>0</v>
      </c>
      <c r="AB1422" s="15">
        <f t="shared" si="1052"/>
        <v>0</v>
      </c>
      <c r="AC1422" s="15">
        <f t="shared" si="1052"/>
        <v>0</v>
      </c>
      <c r="AD1422" s="15">
        <f t="shared" si="1052"/>
        <v>0</v>
      </c>
      <c r="AE1422" s="15">
        <f t="shared" si="1052"/>
        <v>0</v>
      </c>
      <c r="AF1422" s="15">
        <f t="shared" si="1052"/>
        <v>0</v>
      </c>
      <c r="AG1422" s="15">
        <f t="shared" si="1052"/>
        <v>0</v>
      </c>
      <c r="AH1422" s="15">
        <f t="shared" si="1052"/>
        <v>0</v>
      </c>
      <c r="AI1422" s="15">
        <f t="shared" si="1052"/>
        <v>0</v>
      </c>
      <c r="AJ1422" s="15">
        <f t="shared" si="1052"/>
        <v>0</v>
      </c>
      <c r="AK1422" s="15">
        <f t="shared" si="1052"/>
        <v>0</v>
      </c>
      <c r="AL1422" s="15">
        <f t="shared" si="1052"/>
        <v>0</v>
      </c>
      <c r="AM1422" s="15">
        <f t="shared" si="1052"/>
        <v>0</v>
      </c>
    </row>
    <row r="1423" spans="1:39" outlineLevel="2">
      <c r="A1423" s="11">
        <f>ROW()</f>
        <v>1423</v>
      </c>
      <c r="C1423" s="6" t="s">
        <v>1</v>
      </c>
      <c r="D1423" s="39"/>
      <c r="E1423" s="39">
        <f>SUM(E1410:E1422)</f>
        <v>1.0351467820029892</v>
      </c>
      <c r="F1423" s="39"/>
      <c r="G1423" s="39"/>
      <c r="H1423" s="39"/>
      <c r="I1423" s="39"/>
      <c r="J1423" s="39"/>
      <c r="K1423" s="39"/>
      <c r="L1423" s="39"/>
      <c r="M1423" s="39"/>
      <c r="N1423" s="39"/>
      <c r="O1423" s="39"/>
      <c r="P1423" s="39"/>
      <c r="Q1423" s="39"/>
      <c r="R1423" s="9">
        <f t="shared" ref="R1423:AG1423" si="1053">SUM(R1410:R1422)</f>
        <v>1.8949317401862844</v>
      </c>
      <c r="S1423" s="9">
        <f t="shared" si="1053"/>
        <v>1.5235924749587144</v>
      </c>
      <c r="T1423" s="9">
        <f t="shared" si="1053"/>
        <v>1.50635164690729</v>
      </c>
      <c r="U1423" s="9">
        <f t="shared" si="1053"/>
        <v>1.4891108188558659</v>
      </c>
      <c r="V1423" s="9">
        <f t="shared" si="1053"/>
        <v>1.3604513005449281</v>
      </c>
      <c r="W1423" s="9">
        <f t="shared" si="1053"/>
        <v>1.3432104724935039</v>
      </c>
      <c r="X1423" s="9">
        <f t="shared" si="1053"/>
        <v>1.2992438435350278</v>
      </c>
      <c r="Y1423" s="9">
        <f t="shared" si="1053"/>
        <v>1.2877590359488771</v>
      </c>
      <c r="Z1423" s="9">
        <f t="shared" si="1053"/>
        <v>1.2762742283627264</v>
      </c>
      <c r="AA1423" s="9">
        <f t="shared" si="1053"/>
        <v>1.2647894207765757</v>
      </c>
      <c r="AB1423" s="9">
        <f t="shared" si="1053"/>
        <v>1.2533046131904253</v>
      </c>
      <c r="AC1423" s="9">
        <f t="shared" si="1053"/>
        <v>1.2418198056042746</v>
      </c>
      <c r="AD1423" s="9">
        <f t="shared" si="1053"/>
        <v>0.97764015708322838</v>
      </c>
      <c r="AE1423" s="9">
        <f t="shared" si="1053"/>
        <v>0.97764015708322838</v>
      </c>
      <c r="AF1423" s="9">
        <f t="shared" si="1053"/>
        <v>0.97764015708322838</v>
      </c>
      <c r="AG1423" s="9">
        <f t="shared" si="1053"/>
        <v>0.97764015708322838</v>
      </c>
      <c r="AH1423" s="9">
        <f t="shared" ref="AH1423:AM1423" si="1054">SUM(AH1410:AH1422)</f>
        <v>0.97764015708322838</v>
      </c>
      <c r="AI1423" s="9">
        <f t="shared" si="1054"/>
        <v>0.97764015708322838</v>
      </c>
      <c r="AJ1423" s="9">
        <f t="shared" si="1054"/>
        <v>0.97764015708322838</v>
      </c>
      <c r="AK1423" s="9">
        <f t="shared" si="1054"/>
        <v>0.97764015708322838</v>
      </c>
      <c r="AL1423" s="9">
        <f t="shared" si="1054"/>
        <v>0.97764015708322838</v>
      </c>
      <c r="AM1423" s="9">
        <f t="shared" si="1054"/>
        <v>0.97764015708322838</v>
      </c>
    </row>
    <row r="1424" spans="1:39" outlineLevel="3">
      <c r="A1424" s="11">
        <f>ROW()</f>
        <v>1424</v>
      </c>
      <c r="B1424" s="343" t="s">
        <v>658</v>
      </c>
      <c r="D1424" s="39"/>
      <c r="E1424" s="39"/>
      <c r="F1424" s="39"/>
      <c r="G1424" s="39"/>
      <c r="H1424" s="39"/>
      <c r="I1424" s="39"/>
      <c r="J1424" s="39"/>
      <c r="K1424" s="39"/>
      <c r="L1424" s="39"/>
      <c r="M1424" s="39"/>
      <c r="N1424" s="39"/>
      <c r="O1424" s="39"/>
      <c r="P1424" s="39"/>
      <c r="Q1424" s="39"/>
      <c r="R1424" s="39"/>
      <c r="S1424" s="39"/>
      <c r="T1424" s="39"/>
      <c r="U1424" s="39"/>
      <c r="V1424" s="39"/>
      <c r="W1424" s="39"/>
      <c r="X1424" s="39"/>
      <c r="Y1424" s="39"/>
      <c r="Z1424" s="39"/>
      <c r="AA1424" s="39"/>
      <c r="AB1424" s="39"/>
      <c r="AC1424" s="39"/>
      <c r="AD1424" s="39"/>
      <c r="AE1424" s="39"/>
      <c r="AF1424" s="39"/>
      <c r="AG1424" s="39"/>
      <c r="AH1424" s="39"/>
      <c r="AI1424" s="39"/>
      <c r="AJ1424" s="39"/>
      <c r="AK1424" s="39"/>
      <c r="AL1424" s="39"/>
      <c r="AM1424" s="39"/>
    </row>
    <row r="1425" spans="1:71" outlineLevel="3">
      <c r="A1425" s="11">
        <f>ROW()</f>
        <v>1425</v>
      </c>
      <c r="C1425" s="6" t="s">
        <v>2</v>
      </c>
      <c r="D1425" s="39"/>
      <c r="E1425" s="39"/>
      <c r="F1425" s="39"/>
      <c r="G1425" s="39"/>
      <c r="H1425" s="39"/>
      <c r="I1425" s="39"/>
      <c r="J1425" s="39"/>
      <c r="K1425" s="39"/>
      <c r="L1425" s="39"/>
      <c r="M1425" s="39"/>
      <c r="N1425" s="39"/>
      <c r="O1425" s="39"/>
      <c r="P1425" s="39"/>
      <c r="Q1425" s="39"/>
      <c r="R1425" s="39"/>
      <c r="S1425" s="9">
        <f t="shared" ref="S1425:S1432" si="1055">(S1350+S1365+S1395)*(S1350+S1365+S1395&lt;0)</f>
        <v>-2.0421313488335531</v>
      </c>
      <c r="T1425" s="39"/>
      <c r="U1425" s="39"/>
      <c r="V1425" s="39"/>
      <c r="W1425" s="39"/>
      <c r="X1425" s="39"/>
      <c r="Y1425" s="9"/>
      <c r="Z1425" s="39"/>
      <c r="AA1425" s="39"/>
      <c r="AB1425" s="39"/>
      <c r="AC1425" s="432"/>
      <c r="AD1425" s="9"/>
      <c r="AE1425" s="39"/>
      <c r="AF1425" s="39"/>
      <c r="AG1425" s="39"/>
      <c r="AH1425" s="430">
        <f t="shared" ref="AH1425:AH1432" si="1056">IF(C1380="Non-Depreciable",0,IF(AND(ROUND(AH1335,2)=0,AH1350&lt;&gt;0),-AH1350,IF(ROUND(AH1335,2)=1,-(AH1350+AH1395),0)))</f>
        <v>0</v>
      </c>
      <c r="AI1425" s="39"/>
      <c r="AJ1425" s="39"/>
      <c r="AK1425" s="39"/>
      <c r="AL1425" s="39"/>
      <c r="AM1425" s="430">
        <f t="shared" ref="AM1425:AM1432" si="1057">IF(H1380="Non-Depreciable",0,IF(AND(ROUND(AM1335,2)=0,AM1350&lt;&gt;0),-AM1350,IF(ROUND(AM1335,2)=1,-(AM1350+AM1395),0)))</f>
        <v>0</v>
      </c>
    </row>
    <row r="1426" spans="1:71" outlineLevel="3">
      <c r="A1426" s="11">
        <f>ROW()</f>
        <v>1426</v>
      </c>
      <c r="C1426" s="6" t="s">
        <v>3</v>
      </c>
      <c r="D1426" s="39"/>
      <c r="E1426" s="39"/>
      <c r="F1426" s="39"/>
      <c r="G1426" s="39"/>
      <c r="H1426" s="39"/>
      <c r="I1426" s="39"/>
      <c r="J1426" s="39"/>
      <c r="K1426" s="39"/>
      <c r="L1426" s="39"/>
      <c r="M1426" s="39"/>
      <c r="N1426" s="39"/>
      <c r="O1426" s="39"/>
      <c r="P1426" s="39"/>
      <c r="Q1426" s="39"/>
      <c r="R1426" s="39"/>
      <c r="S1426" s="9">
        <f t="shared" si="1055"/>
        <v>-2.3391449778115143E-2</v>
      </c>
      <c r="T1426" s="39"/>
      <c r="U1426" s="39"/>
      <c r="V1426" s="39"/>
      <c r="W1426" s="39"/>
      <c r="X1426" s="39"/>
      <c r="Y1426" s="9"/>
      <c r="Z1426" s="39"/>
      <c r="AA1426" s="39"/>
      <c r="AB1426" s="39"/>
      <c r="AC1426" s="432"/>
      <c r="AD1426" s="9"/>
      <c r="AE1426" s="39"/>
      <c r="AF1426" s="39"/>
      <c r="AG1426" s="39"/>
      <c r="AH1426" s="430">
        <f t="shared" si="1056"/>
        <v>0</v>
      </c>
      <c r="AI1426" s="39"/>
      <c r="AJ1426" s="39"/>
      <c r="AK1426" s="39"/>
      <c r="AL1426" s="39"/>
      <c r="AM1426" s="430">
        <f t="shared" si="1057"/>
        <v>0</v>
      </c>
    </row>
    <row r="1427" spans="1:71" outlineLevel="3">
      <c r="A1427" s="11">
        <f>ROW()</f>
        <v>1427</v>
      </c>
      <c r="C1427" s="6" t="s">
        <v>4</v>
      </c>
      <c r="D1427" s="39"/>
      <c r="E1427" s="39"/>
      <c r="F1427" s="39"/>
      <c r="G1427" s="39"/>
      <c r="H1427" s="39"/>
      <c r="I1427" s="39"/>
      <c r="J1427" s="39"/>
      <c r="K1427" s="39"/>
      <c r="L1427" s="39"/>
      <c r="M1427" s="39"/>
      <c r="N1427" s="39"/>
      <c r="O1427" s="39"/>
      <c r="P1427" s="39"/>
      <c r="Q1427" s="39"/>
      <c r="R1427" s="39"/>
      <c r="S1427" s="9">
        <f t="shared" si="1055"/>
        <v>0</v>
      </c>
      <c r="T1427" s="39"/>
      <c r="U1427" s="39"/>
      <c r="V1427" s="39"/>
      <c r="W1427" s="39"/>
      <c r="X1427" s="39"/>
      <c r="Y1427" s="9"/>
      <c r="Z1427" s="39"/>
      <c r="AA1427" s="39"/>
      <c r="AB1427" s="39"/>
      <c r="AC1427" s="432"/>
      <c r="AD1427" s="9"/>
      <c r="AE1427" s="39"/>
      <c r="AF1427" s="39"/>
      <c r="AG1427" s="39"/>
      <c r="AH1427" s="430">
        <f t="shared" si="1056"/>
        <v>0</v>
      </c>
      <c r="AI1427" s="39"/>
      <c r="AJ1427" s="39"/>
      <c r="AK1427" s="39"/>
      <c r="AL1427" s="39"/>
      <c r="AM1427" s="430">
        <f t="shared" si="1057"/>
        <v>0</v>
      </c>
    </row>
    <row r="1428" spans="1:71" outlineLevel="3">
      <c r="A1428" s="11">
        <f>ROW()</f>
        <v>1428</v>
      </c>
      <c r="C1428" s="6" t="s">
        <v>5</v>
      </c>
      <c r="D1428" s="39"/>
      <c r="E1428" s="39"/>
      <c r="F1428" s="39"/>
      <c r="G1428" s="39"/>
      <c r="H1428" s="39"/>
      <c r="I1428" s="39"/>
      <c r="J1428" s="39"/>
      <c r="K1428" s="39"/>
      <c r="L1428" s="39"/>
      <c r="M1428" s="39"/>
      <c r="N1428" s="39"/>
      <c r="O1428" s="39"/>
      <c r="P1428" s="39"/>
      <c r="Q1428" s="39"/>
      <c r="R1428" s="39"/>
      <c r="S1428" s="9">
        <f t="shared" si="1055"/>
        <v>0</v>
      </c>
      <c r="T1428" s="39"/>
      <c r="U1428" s="39"/>
      <c r="V1428" s="39"/>
      <c r="W1428" s="39"/>
      <c r="X1428" s="39"/>
      <c r="Y1428" s="9"/>
      <c r="Z1428" s="39"/>
      <c r="AA1428" s="39"/>
      <c r="AB1428" s="39"/>
      <c r="AC1428" s="432"/>
      <c r="AD1428" s="9"/>
      <c r="AE1428" s="39"/>
      <c r="AF1428" s="39"/>
      <c r="AG1428" s="39"/>
      <c r="AH1428" s="430">
        <f t="shared" si="1056"/>
        <v>0</v>
      </c>
      <c r="AI1428" s="39"/>
      <c r="AJ1428" s="39"/>
      <c r="AK1428" s="39"/>
      <c r="AL1428" s="39"/>
      <c r="AM1428" s="430">
        <f t="shared" si="1057"/>
        <v>0</v>
      </c>
    </row>
    <row r="1429" spans="1:71" outlineLevel="3">
      <c r="A1429" s="11">
        <f>ROW()</f>
        <v>1429</v>
      </c>
      <c r="C1429" s="6" t="s">
        <v>473</v>
      </c>
      <c r="D1429" s="39"/>
      <c r="E1429" s="39"/>
      <c r="F1429" s="39"/>
      <c r="G1429" s="39"/>
      <c r="H1429" s="39"/>
      <c r="I1429" s="39"/>
      <c r="J1429" s="39"/>
      <c r="K1429" s="39"/>
      <c r="L1429" s="39"/>
      <c r="M1429" s="39"/>
      <c r="N1429" s="39"/>
      <c r="O1429" s="39"/>
      <c r="P1429" s="39"/>
      <c r="Q1429" s="39"/>
      <c r="R1429" s="39"/>
      <c r="S1429" s="9">
        <f t="shared" si="1055"/>
        <v>0</v>
      </c>
      <c r="T1429" s="39"/>
      <c r="U1429" s="39"/>
      <c r="V1429" s="39"/>
      <c r="W1429" s="39"/>
      <c r="X1429" s="39"/>
      <c r="Y1429" s="9"/>
      <c r="Z1429" s="39"/>
      <c r="AA1429" s="39"/>
      <c r="AB1429" s="39"/>
      <c r="AC1429" s="432"/>
      <c r="AD1429" s="9"/>
      <c r="AE1429" s="39"/>
      <c r="AF1429" s="39"/>
      <c r="AG1429" s="39"/>
      <c r="AH1429" s="430">
        <f t="shared" si="1056"/>
        <v>0</v>
      </c>
      <c r="AI1429" s="39"/>
      <c r="AJ1429" s="39"/>
      <c r="AK1429" s="39"/>
      <c r="AL1429" s="39"/>
      <c r="AM1429" s="430">
        <f t="shared" si="1057"/>
        <v>0</v>
      </c>
    </row>
    <row r="1430" spans="1:71" outlineLevel="3">
      <c r="A1430" s="11">
        <f>ROW()</f>
        <v>1430</v>
      </c>
      <c r="C1430" s="6" t="s">
        <v>474</v>
      </c>
      <c r="D1430" s="39"/>
      <c r="E1430" s="39"/>
      <c r="F1430" s="39"/>
      <c r="G1430" s="39"/>
      <c r="H1430" s="39"/>
      <c r="I1430" s="39"/>
      <c r="J1430" s="39"/>
      <c r="K1430" s="39"/>
      <c r="L1430" s="39"/>
      <c r="M1430" s="39"/>
      <c r="N1430" s="39"/>
      <c r="O1430" s="39"/>
      <c r="P1430" s="39"/>
      <c r="Q1430" s="39"/>
      <c r="R1430" s="39"/>
      <c r="S1430" s="9">
        <f t="shared" si="1055"/>
        <v>0</v>
      </c>
      <c r="T1430" s="39"/>
      <c r="U1430" s="39"/>
      <c r="V1430" s="39"/>
      <c r="W1430" s="39"/>
      <c r="X1430" s="39"/>
      <c r="Y1430" s="9"/>
      <c r="Z1430" s="39"/>
      <c r="AA1430" s="39"/>
      <c r="AB1430" s="39"/>
      <c r="AC1430" s="432"/>
      <c r="AD1430" s="9"/>
      <c r="AE1430" s="39"/>
      <c r="AF1430" s="39"/>
      <c r="AG1430" s="39"/>
      <c r="AH1430" s="430">
        <f t="shared" si="1056"/>
        <v>0</v>
      </c>
      <c r="AI1430" s="39"/>
      <c r="AJ1430" s="39"/>
      <c r="AK1430" s="39"/>
      <c r="AL1430" s="39"/>
      <c r="AM1430" s="430">
        <f t="shared" si="1057"/>
        <v>0</v>
      </c>
    </row>
    <row r="1431" spans="1:71" outlineLevel="3">
      <c r="A1431" s="11">
        <f>ROW()</f>
        <v>1431</v>
      </c>
      <c r="C1431" s="6" t="s">
        <v>477</v>
      </c>
      <c r="D1431" s="39"/>
      <c r="E1431" s="39"/>
      <c r="F1431" s="39"/>
      <c r="G1431" s="39"/>
      <c r="H1431" s="39"/>
      <c r="I1431" s="39"/>
      <c r="J1431" s="39"/>
      <c r="K1431" s="39"/>
      <c r="L1431" s="39"/>
      <c r="M1431" s="39"/>
      <c r="N1431" s="39"/>
      <c r="O1431" s="39"/>
      <c r="P1431" s="39"/>
      <c r="Q1431" s="39"/>
      <c r="R1431" s="39"/>
      <c r="S1431" s="9">
        <f t="shared" si="1055"/>
        <v>0</v>
      </c>
      <c r="T1431" s="39"/>
      <c r="U1431" s="39"/>
      <c r="V1431" s="39"/>
      <c r="W1431" s="39"/>
      <c r="X1431" s="39"/>
      <c r="Y1431" s="9"/>
      <c r="Z1431" s="39"/>
      <c r="AA1431" s="39"/>
      <c r="AB1431" s="39"/>
      <c r="AC1431" s="432"/>
      <c r="AD1431" s="9"/>
      <c r="AE1431" s="39"/>
      <c r="AF1431" s="39"/>
      <c r="AG1431" s="39"/>
      <c r="AH1431" s="430">
        <f t="shared" si="1056"/>
        <v>0</v>
      </c>
      <c r="AI1431" s="39"/>
      <c r="AJ1431" s="39"/>
      <c r="AK1431" s="39"/>
      <c r="AL1431" s="39"/>
      <c r="AM1431" s="430">
        <f t="shared" si="1057"/>
        <v>0</v>
      </c>
    </row>
    <row r="1432" spans="1:71" outlineLevel="3">
      <c r="A1432" s="11">
        <f>ROW()</f>
        <v>1432</v>
      </c>
      <c r="C1432" s="6" t="s">
        <v>511</v>
      </c>
      <c r="D1432" s="39"/>
      <c r="E1432" s="39"/>
      <c r="F1432" s="39"/>
      <c r="G1432" s="39"/>
      <c r="H1432" s="39"/>
      <c r="I1432" s="39"/>
      <c r="J1432" s="39"/>
      <c r="K1432" s="39"/>
      <c r="L1432" s="39"/>
      <c r="M1432" s="39"/>
      <c r="N1432" s="39"/>
      <c r="O1432" s="39"/>
      <c r="P1432" s="39"/>
      <c r="Q1432" s="39"/>
      <c r="R1432" s="39"/>
      <c r="S1432" s="9">
        <f t="shared" si="1055"/>
        <v>0</v>
      </c>
      <c r="T1432" s="39"/>
      <c r="U1432" s="39"/>
      <c r="V1432" s="39"/>
      <c r="W1432" s="39"/>
      <c r="X1432" s="39"/>
      <c r="Y1432" s="9"/>
      <c r="Z1432" s="39"/>
      <c r="AA1432" s="39"/>
      <c r="AB1432" s="39"/>
      <c r="AC1432" s="432"/>
      <c r="AD1432" s="9"/>
      <c r="AE1432" s="39"/>
      <c r="AF1432" s="39"/>
      <c r="AG1432" s="39"/>
      <c r="AH1432" s="430">
        <f t="shared" si="1056"/>
        <v>0</v>
      </c>
      <c r="AI1432" s="39"/>
      <c r="AJ1432" s="39"/>
      <c r="AK1432" s="39"/>
      <c r="AL1432" s="39"/>
      <c r="AM1432" s="430">
        <f t="shared" si="1057"/>
        <v>0</v>
      </c>
    </row>
    <row r="1433" spans="1:71" outlineLevel="3">
      <c r="A1433" s="11">
        <f>ROW()</f>
        <v>1433</v>
      </c>
      <c r="C1433" s="6" t="s">
        <v>655</v>
      </c>
      <c r="D1433" s="39"/>
      <c r="E1433" s="39"/>
      <c r="F1433" s="39"/>
      <c r="G1433" s="39"/>
      <c r="H1433" s="39"/>
      <c r="I1433" s="39"/>
      <c r="J1433" s="39"/>
      <c r="K1433" s="39"/>
      <c r="L1433" s="39"/>
      <c r="M1433" s="39"/>
      <c r="N1433" s="39"/>
      <c r="O1433" s="39"/>
      <c r="P1433" s="39"/>
      <c r="Q1433" s="39"/>
      <c r="R1433" s="39"/>
      <c r="S1433" s="9"/>
      <c r="T1433" s="39"/>
      <c r="U1433" s="39"/>
      <c r="V1433" s="39"/>
      <c r="W1433" s="39"/>
      <c r="X1433" s="39"/>
      <c r="Y1433" s="9"/>
      <c r="Z1433" s="39"/>
      <c r="AA1433" s="39"/>
      <c r="AB1433" s="39"/>
      <c r="AC1433" s="432"/>
      <c r="AD1433" s="9"/>
      <c r="AE1433" s="39"/>
      <c r="AF1433" s="39"/>
      <c r="AG1433" s="39"/>
      <c r="AH1433" s="39"/>
      <c r="AI1433" s="39"/>
      <c r="AJ1433" s="39"/>
      <c r="AK1433" s="39"/>
      <c r="AL1433" s="39"/>
      <c r="AM1433" s="39"/>
    </row>
    <row r="1434" spans="1:71" outlineLevel="3">
      <c r="A1434" s="11">
        <f>ROW()</f>
        <v>1434</v>
      </c>
      <c r="C1434" s="6" t="s">
        <v>656</v>
      </c>
      <c r="D1434" s="39"/>
      <c r="E1434" s="39"/>
      <c r="F1434" s="39"/>
      <c r="G1434" s="39"/>
      <c r="H1434" s="39"/>
      <c r="I1434" s="39"/>
      <c r="J1434" s="39"/>
      <c r="K1434" s="39"/>
      <c r="L1434" s="39"/>
      <c r="M1434" s="39"/>
      <c r="N1434" s="39"/>
      <c r="O1434" s="39"/>
      <c r="P1434" s="39"/>
      <c r="Q1434" s="39"/>
      <c r="R1434" s="39"/>
      <c r="S1434" s="9"/>
      <c r="T1434" s="39"/>
      <c r="U1434" s="39"/>
      <c r="V1434" s="39"/>
      <c r="W1434" s="39"/>
      <c r="X1434" s="39"/>
      <c r="Y1434" s="9"/>
      <c r="Z1434" s="39"/>
      <c r="AA1434" s="39"/>
      <c r="AB1434" s="39"/>
      <c r="AC1434" s="432"/>
      <c r="AD1434" s="9"/>
      <c r="AE1434" s="39"/>
      <c r="AF1434" s="39"/>
      <c r="AG1434" s="39"/>
      <c r="AH1434" s="39"/>
      <c r="AI1434" s="39"/>
      <c r="AJ1434" s="39"/>
      <c r="AK1434" s="39"/>
      <c r="AL1434" s="39"/>
      <c r="AM1434" s="39"/>
    </row>
    <row r="1435" spans="1:71" outlineLevel="3">
      <c r="A1435" s="11">
        <f>ROW()</f>
        <v>1435</v>
      </c>
      <c r="C1435" s="6" t="s">
        <v>667</v>
      </c>
      <c r="D1435" s="39"/>
      <c r="E1435" s="39"/>
      <c r="F1435" s="39"/>
      <c r="G1435" s="39"/>
      <c r="H1435" s="39"/>
      <c r="I1435" s="39"/>
      <c r="J1435" s="39"/>
      <c r="K1435" s="39"/>
      <c r="L1435" s="39"/>
      <c r="M1435" s="39"/>
      <c r="N1435" s="39"/>
      <c r="O1435" s="39"/>
      <c r="P1435" s="39"/>
      <c r="Q1435" s="39"/>
      <c r="R1435" s="39"/>
      <c r="S1435" s="9"/>
      <c r="T1435" s="39"/>
      <c r="U1435" s="39"/>
      <c r="V1435" s="39"/>
      <c r="W1435" s="39"/>
      <c r="X1435" s="39"/>
      <c r="Y1435" s="9"/>
      <c r="Z1435" s="39"/>
      <c r="AA1435" s="39"/>
      <c r="AB1435" s="39"/>
      <c r="AC1435" s="432"/>
      <c r="AD1435" s="9"/>
      <c r="AE1435" s="39"/>
      <c r="AF1435" s="39"/>
      <c r="AG1435" s="39"/>
      <c r="AH1435" s="39"/>
      <c r="AI1435" s="39"/>
      <c r="AJ1435" s="39"/>
      <c r="AK1435" s="39"/>
      <c r="AL1435" s="39"/>
      <c r="AM1435" s="39"/>
    </row>
    <row r="1436" spans="1:71" outlineLevel="3">
      <c r="A1436" s="11">
        <f>ROW()</f>
        <v>1436</v>
      </c>
      <c r="C1436" s="6" t="s">
        <v>212</v>
      </c>
      <c r="D1436" s="39"/>
      <c r="E1436" s="39"/>
      <c r="F1436" s="39"/>
      <c r="G1436" s="39"/>
      <c r="H1436" s="39"/>
      <c r="I1436" s="39"/>
      <c r="J1436" s="39"/>
      <c r="K1436" s="39"/>
      <c r="L1436" s="39"/>
      <c r="M1436" s="39"/>
      <c r="N1436" s="39"/>
      <c r="O1436" s="39"/>
      <c r="P1436" s="39"/>
      <c r="Q1436" s="39"/>
      <c r="R1436" s="39"/>
      <c r="S1436" s="9">
        <f>(S1361+S1376+S1406)*(S1361+S1376+S1406&lt;0)</f>
        <v>0</v>
      </c>
      <c r="T1436" s="39"/>
      <c r="U1436" s="39"/>
      <c r="V1436" s="39"/>
      <c r="W1436" s="39"/>
      <c r="X1436" s="39"/>
      <c r="Y1436" s="9"/>
      <c r="Z1436" s="39"/>
      <c r="AA1436" s="39"/>
      <c r="AB1436" s="39"/>
      <c r="AC1436" s="432"/>
      <c r="AD1436" s="9"/>
      <c r="AE1436" s="39"/>
      <c r="AF1436" s="39"/>
      <c r="AG1436" s="39"/>
      <c r="AH1436" s="9"/>
      <c r="AI1436" s="9"/>
      <c r="AJ1436" s="9"/>
      <c r="AK1436" s="9"/>
      <c r="AL1436" s="9"/>
      <c r="AM1436" s="9"/>
    </row>
    <row r="1437" spans="1:71" outlineLevel="3">
      <c r="A1437" s="11">
        <f>ROW()</f>
        <v>1437</v>
      </c>
      <c r="C1437" s="30" t="s">
        <v>362</v>
      </c>
      <c r="D1437" s="90"/>
      <c r="E1437" s="90"/>
      <c r="F1437" s="90"/>
      <c r="G1437" s="90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15">
        <f>(S1362+S1377+S1407)*(S1362+S1377+S1407&lt;0)</f>
        <v>0</v>
      </c>
      <c r="T1437" s="90"/>
      <c r="U1437" s="90"/>
      <c r="V1437" s="90"/>
      <c r="W1437" s="90"/>
      <c r="X1437" s="90"/>
      <c r="Y1437" s="15"/>
      <c r="Z1437" s="90"/>
      <c r="AA1437" s="90"/>
      <c r="AB1437" s="90"/>
      <c r="AC1437" s="432"/>
      <c r="AD1437" s="9"/>
      <c r="AE1437" s="90"/>
      <c r="AF1437" s="90"/>
      <c r="AG1437" s="90"/>
      <c r="AH1437" s="15"/>
      <c r="AI1437" s="15"/>
      <c r="AJ1437" s="15"/>
      <c r="AK1437" s="15"/>
      <c r="AL1437" s="15"/>
      <c r="AM1437" s="15"/>
    </row>
    <row r="1438" spans="1:71" outlineLevel="3">
      <c r="A1438" s="11">
        <f>ROW()</f>
        <v>1438</v>
      </c>
      <c r="C1438" s="6" t="s">
        <v>1</v>
      </c>
      <c r="D1438" s="39"/>
      <c r="E1438" s="39"/>
      <c r="F1438" s="39"/>
      <c r="G1438" s="39"/>
      <c r="H1438" s="39"/>
      <c r="I1438" s="39"/>
      <c r="J1438" s="39"/>
      <c r="K1438" s="39"/>
      <c r="L1438" s="39"/>
      <c r="M1438" s="39"/>
      <c r="N1438" s="39"/>
      <c r="O1438" s="39"/>
      <c r="P1438" s="39"/>
      <c r="Q1438" s="39"/>
      <c r="R1438" s="39"/>
      <c r="S1438" s="9">
        <f t="shared" ref="S1438" si="1058">SUM(S1425:S1437)</f>
        <v>-2.0655227986116684</v>
      </c>
      <c r="T1438" s="39"/>
      <c r="U1438" s="39"/>
      <c r="V1438" s="39"/>
      <c r="W1438" s="39"/>
      <c r="X1438" s="39"/>
      <c r="Y1438" s="9"/>
      <c r="Z1438" s="39"/>
      <c r="AA1438" s="39"/>
      <c r="AB1438" s="39"/>
      <c r="AC1438" s="512"/>
      <c r="AD1438" s="513"/>
      <c r="AE1438" s="39"/>
      <c r="AF1438" s="39"/>
      <c r="AG1438" s="39"/>
      <c r="AH1438" s="87">
        <f t="shared" ref="AH1438" si="1059">SUM(AH1425:AH1437)</f>
        <v>0</v>
      </c>
      <c r="AI1438" s="39"/>
      <c r="AJ1438" s="39"/>
      <c r="AK1438" s="39"/>
      <c r="AL1438" s="39"/>
      <c r="AM1438" s="87">
        <f t="shared" ref="AM1438" si="1060">SUM(AM1425:AM1437)</f>
        <v>0</v>
      </c>
    </row>
    <row r="1439" spans="1:71" outlineLevel="2">
      <c r="A1439" s="11">
        <f>ROW()</f>
        <v>1439</v>
      </c>
      <c r="D1439" s="39"/>
      <c r="E1439" s="39"/>
      <c r="F1439" s="39"/>
      <c r="G1439" s="39"/>
      <c r="H1439" s="39"/>
      <c r="I1439" s="39"/>
      <c r="J1439" s="39"/>
      <c r="K1439" s="39"/>
      <c r="L1439" s="39"/>
      <c r="M1439" s="39"/>
      <c r="N1439" s="39"/>
      <c r="O1439" s="39"/>
      <c r="P1439" s="39"/>
      <c r="Q1439" s="39"/>
      <c r="R1439" s="39"/>
      <c r="S1439" s="39"/>
      <c r="T1439" s="39"/>
      <c r="U1439" s="39"/>
      <c r="V1439" s="39"/>
      <c r="W1439" s="39"/>
      <c r="X1439" s="39"/>
      <c r="Y1439" s="39"/>
      <c r="Z1439" s="39"/>
      <c r="AA1439" s="39"/>
      <c r="AB1439" s="39"/>
      <c r="AC1439" s="39"/>
      <c r="AD1439" s="39"/>
      <c r="AE1439" s="39"/>
      <c r="AF1439" s="39"/>
      <c r="AG1439" s="39"/>
      <c r="AH1439" s="39"/>
      <c r="AI1439" s="39"/>
      <c r="AJ1439" s="39"/>
      <c r="AK1439" s="39"/>
      <c r="AL1439" s="39"/>
      <c r="AM1439" s="39"/>
    </row>
    <row r="1440" spans="1:71" s="10" customFormat="1" ht="60" outlineLevel="1">
      <c r="A1440" s="324" t="s">
        <v>151</v>
      </c>
      <c r="B1440" s="347"/>
      <c r="C1440" s="325"/>
      <c r="D1440" s="325"/>
      <c r="E1440" s="910" t="str">
        <f>E$50</f>
        <v>DBP Principled Approach in 2020 [m$ 31/12/2019]</v>
      </c>
      <c r="F1440" s="325"/>
      <c r="G1440" s="325"/>
      <c r="H1440" s="326"/>
      <c r="I1440" s="326"/>
      <c r="J1440" s="326"/>
      <c r="K1440" s="326"/>
      <c r="L1440" s="326"/>
      <c r="M1440" s="326"/>
      <c r="N1440" s="326"/>
      <c r="O1440" s="326"/>
      <c r="P1440" s="326"/>
      <c r="Q1440" s="326"/>
      <c r="R1440" s="326"/>
      <c r="S1440" s="326"/>
      <c r="T1440" s="326"/>
      <c r="U1440" s="326"/>
      <c r="V1440" s="326"/>
      <c r="W1440" s="326"/>
      <c r="X1440" s="326"/>
      <c r="Y1440" s="326"/>
      <c r="Z1440" s="326"/>
      <c r="AA1440" s="326"/>
      <c r="AB1440" s="326"/>
      <c r="AC1440" s="326"/>
      <c r="AD1440" s="326"/>
      <c r="AE1440" s="326"/>
      <c r="AF1440" s="326"/>
      <c r="AG1440" s="326"/>
      <c r="AH1440" s="326"/>
      <c r="AI1440" s="326"/>
      <c r="AJ1440" s="326"/>
      <c r="AK1440" s="326"/>
      <c r="AL1440" s="326"/>
      <c r="AM1440" s="32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</row>
    <row r="1441" spans="1:39" outlineLevel="2">
      <c r="A1441" s="11">
        <f>ROW()</f>
        <v>1441</v>
      </c>
      <c r="B1441" s="343" t="s">
        <v>141</v>
      </c>
      <c r="D1441" s="39"/>
      <c r="E1441" s="39"/>
      <c r="F1441" s="39"/>
      <c r="G1441" s="39"/>
      <c r="H1441" s="39"/>
      <c r="I1441" s="39"/>
      <c r="J1441" s="156"/>
      <c r="K1441" s="39"/>
      <c r="L1441" s="39"/>
      <c r="M1441" s="39"/>
      <c r="N1441" s="39"/>
      <c r="O1441" s="39"/>
      <c r="P1441" s="39"/>
      <c r="Q1441" s="39"/>
      <c r="R1441" s="39"/>
      <c r="S1441" s="39"/>
      <c r="T1441" s="39"/>
      <c r="U1441" s="39"/>
      <c r="V1441" s="39"/>
      <c r="W1441" s="39"/>
      <c r="X1441" s="39"/>
      <c r="Y1441" s="39"/>
      <c r="Z1441" s="39"/>
      <c r="AA1441" s="39"/>
      <c r="AB1441" s="39"/>
      <c r="AC1441" s="39"/>
      <c r="AD1441" s="428">
        <f>IF(Asset!AD$157="","",Asset!AD$157-AD$6)</f>
        <v>42</v>
      </c>
      <c r="AE1441" s="39"/>
      <c r="AF1441" s="39"/>
      <c r="AG1441" s="39"/>
      <c r="AH1441" s="39"/>
      <c r="AI1441" s="39"/>
      <c r="AJ1441" s="39"/>
      <c r="AK1441" s="39"/>
      <c r="AL1441" s="39"/>
      <c r="AM1441" s="39"/>
    </row>
    <row r="1442" spans="1:39" outlineLevel="2">
      <c r="A1442" s="11">
        <f>ROW()</f>
        <v>1442</v>
      </c>
      <c r="C1442" s="6" t="s">
        <v>2</v>
      </c>
      <c r="D1442" s="39"/>
      <c r="E1442" s="922">
        <v>61</v>
      </c>
      <c r="F1442" s="39"/>
      <c r="G1442" s="39"/>
      <c r="H1442" s="39"/>
      <c r="I1442" s="9"/>
      <c r="J1442" s="39"/>
      <c r="K1442" s="163"/>
      <c r="L1442" s="163"/>
      <c r="M1442" s="163"/>
      <c r="N1442" s="163"/>
      <c r="O1442" s="163"/>
      <c r="P1442" s="163"/>
      <c r="Q1442" s="163"/>
      <c r="R1442" s="163"/>
      <c r="S1442" s="9"/>
      <c r="T1442" s="162">
        <f>Inputs!$D$64</f>
        <v>70</v>
      </c>
      <c r="U1442" s="163">
        <f t="shared" ref="U1442:AB1449" si="1061">MAX(0,T1442-1)</f>
        <v>69</v>
      </c>
      <c r="V1442" s="163">
        <f t="shared" si="1061"/>
        <v>68</v>
      </c>
      <c r="W1442" s="163">
        <f t="shared" si="1061"/>
        <v>67</v>
      </c>
      <c r="X1442" s="163">
        <f t="shared" si="1061"/>
        <v>66</v>
      </c>
      <c r="Y1442" s="163">
        <f t="shared" si="1061"/>
        <v>65</v>
      </c>
      <c r="Z1442" s="163">
        <f t="shared" si="1061"/>
        <v>64</v>
      </c>
      <c r="AA1442" s="163">
        <f t="shared" si="1061"/>
        <v>63</v>
      </c>
      <c r="AB1442" s="163">
        <f t="shared" si="1061"/>
        <v>62</v>
      </c>
      <c r="AC1442" s="911">
        <f>$E1442</f>
        <v>61</v>
      </c>
      <c r="AD1442" s="912">
        <f>IF(AC1442&gt;0,IF(AD$160="",AC1442-1,MIN(AC1442-1,AD$160)),0)</f>
        <v>42</v>
      </c>
      <c r="AE1442" s="163">
        <f t="shared" ref="AE1442:AM1450" si="1062">MAX(0,AD1442-1)</f>
        <v>41</v>
      </c>
      <c r="AF1442" s="163">
        <f t="shared" si="1062"/>
        <v>40</v>
      </c>
      <c r="AG1442" s="163">
        <f t="shared" si="1062"/>
        <v>39</v>
      </c>
      <c r="AH1442" s="163">
        <f t="shared" si="1062"/>
        <v>38</v>
      </c>
      <c r="AI1442" s="163">
        <f t="shared" si="1062"/>
        <v>37</v>
      </c>
      <c r="AJ1442" s="163">
        <f t="shared" si="1062"/>
        <v>36</v>
      </c>
      <c r="AK1442" s="163">
        <f t="shared" si="1062"/>
        <v>35</v>
      </c>
      <c r="AL1442" s="163">
        <f t="shared" si="1062"/>
        <v>34</v>
      </c>
      <c r="AM1442" s="163">
        <f t="shared" si="1062"/>
        <v>33</v>
      </c>
    </row>
    <row r="1443" spans="1:39" outlineLevel="2">
      <c r="A1443" s="11">
        <f>ROW()</f>
        <v>1443</v>
      </c>
      <c r="C1443" s="6" t="s">
        <v>3</v>
      </c>
      <c r="D1443" s="39"/>
      <c r="E1443" s="922">
        <v>21</v>
      </c>
      <c r="F1443" s="39"/>
      <c r="G1443" s="39"/>
      <c r="H1443" s="39"/>
      <c r="I1443" s="9"/>
      <c r="J1443" s="39"/>
      <c r="K1443" s="163"/>
      <c r="L1443" s="163"/>
      <c r="M1443" s="163"/>
      <c r="N1443" s="163"/>
      <c r="O1443" s="163"/>
      <c r="P1443" s="163"/>
      <c r="Q1443" s="163"/>
      <c r="R1443" s="163"/>
      <c r="S1443" s="9"/>
      <c r="T1443" s="162">
        <f>Inputs!$D$65</f>
        <v>30</v>
      </c>
      <c r="U1443" s="163">
        <f t="shared" si="1061"/>
        <v>29</v>
      </c>
      <c r="V1443" s="163">
        <f t="shared" si="1061"/>
        <v>28</v>
      </c>
      <c r="W1443" s="163">
        <f t="shared" si="1061"/>
        <v>27</v>
      </c>
      <c r="X1443" s="163">
        <f t="shared" si="1061"/>
        <v>26</v>
      </c>
      <c r="Y1443" s="163">
        <f t="shared" si="1061"/>
        <v>25</v>
      </c>
      <c r="Z1443" s="163">
        <f t="shared" si="1061"/>
        <v>24</v>
      </c>
      <c r="AA1443" s="163">
        <f t="shared" si="1061"/>
        <v>23</v>
      </c>
      <c r="AB1443" s="163">
        <f t="shared" si="1061"/>
        <v>22</v>
      </c>
      <c r="AC1443" s="911">
        <f t="shared" ref="AC1443:AC1454" si="1063">$E1443</f>
        <v>21</v>
      </c>
      <c r="AD1443" s="912">
        <f>IF(AC1443&gt;0,IF(AD$160="",AC1443-1,MIN(AC1443-1,AD$160)),0)</f>
        <v>20</v>
      </c>
      <c r="AE1443" s="163">
        <f t="shared" si="1062"/>
        <v>19</v>
      </c>
      <c r="AF1443" s="163">
        <f t="shared" si="1062"/>
        <v>18</v>
      </c>
      <c r="AG1443" s="163">
        <f t="shared" si="1062"/>
        <v>17</v>
      </c>
      <c r="AH1443" s="163">
        <f t="shared" si="1062"/>
        <v>16</v>
      </c>
      <c r="AI1443" s="163">
        <f t="shared" si="1062"/>
        <v>15</v>
      </c>
      <c r="AJ1443" s="163">
        <f t="shared" si="1062"/>
        <v>14</v>
      </c>
      <c r="AK1443" s="163">
        <f t="shared" si="1062"/>
        <v>13</v>
      </c>
      <c r="AL1443" s="163">
        <f t="shared" si="1062"/>
        <v>12</v>
      </c>
      <c r="AM1443" s="163">
        <f t="shared" si="1062"/>
        <v>11</v>
      </c>
    </row>
    <row r="1444" spans="1:39" outlineLevel="2">
      <c r="A1444" s="11">
        <f>ROW()</f>
        <v>1444</v>
      </c>
      <c r="C1444" s="6" t="s">
        <v>4</v>
      </c>
      <c r="D1444" s="39"/>
      <c r="E1444" s="922">
        <v>21</v>
      </c>
      <c r="F1444" s="39"/>
      <c r="G1444" s="39"/>
      <c r="H1444" s="39"/>
      <c r="I1444" s="9"/>
      <c r="J1444" s="39"/>
      <c r="K1444" s="163"/>
      <c r="L1444" s="163"/>
      <c r="M1444" s="163"/>
      <c r="N1444" s="163"/>
      <c r="O1444" s="163"/>
      <c r="P1444" s="163"/>
      <c r="Q1444" s="163"/>
      <c r="R1444" s="163"/>
      <c r="S1444" s="9"/>
      <c r="T1444" s="162">
        <f>Inputs!$D$66</f>
        <v>50</v>
      </c>
      <c r="U1444" s="163">
        <f t="shared" si="1061"/>
        <v>49</v>
      </c>
      <c r="V1444" s="163">
        <f t="shared" si="1061"/>
        <v>48</v>
      </c>
      <c r="W1444" s="163">
        <f t="shared" si="1061"/>
        <v>47</v>
      </c>
      <c r="X1444" s="163">
        <f t="shared" si="1061"/>
        <v>46</v>
      </c>
      <c r="Y1444" s="163">
        <f t="shared" si="1061"/>
        <v>45</v>
      </c>
      <c r="Z1444" s="163">
        <f t="shared" si="1061"/>
        <v>44</v>
      </c>
      <c r="AA1444" s="163">
        <f t="shared" si="1061"/>
        <v>43</v>
      </c>
      <c r="AB1444" s="163">
        <f t="shared" si="1061"/>
        <v>42</v>
      </c>
      <c r="AC1444" s="911">
        <f t="shared" si="1063"/>
        <v>21</v>
      </c>
      <c r="AD1444" s="913">
        <f>IF(AD1441="",MAX(0,AC1444-1),Inputs!$D$82-(AC$6-LEFT($A1440,4)))</f>
        <v>20</v>
      </c>
      <c r="AE1444" s="163">
        <f t="shared" si="1062"/>
        <v>19</v>
      </c>
      <c r="AF1444" s="163">
        <f t="shared" si="1062"/>
        <v>18</v>
      </c>
      <c r="AG1444" s="163">
        <f t="shared" si="1062"/>
        <v>17</v>
      </c>
      <c r="AH1444" s="163">
        <f t="shared" si="1062"/>
        <v>16</v>
      </c>
      <c r="AI1444" s="163">
        <f t="shared" si="1062"/>
        <v>15</v>
      </c>
      <c r="AJ1444" s="163">
        <f t="shared" si="1062"/>
        <v>14</v>
      </c>
      <c r="AK1444" s="163">
        <f t="shared" si="1062"/>
        <v>13</v>
      </c>
      <c r="AL1444" s="163">
        <f t="shared" si="1062"/>
        <v>12</v>
      </c>
      <c r="AM1444" s="163">
        <f t="shared" si="1062"/>
        <v>11</v>
      </c>
    </row>
    <row r="1445" spans="1:39" outlineLevel="2">
      <c r="A1445" s="11">
        <f>ROW()</f>
        <v>1445</v>
      </c>
      <c r="C1445" s="6" t="s">
        <v>5</v>
      </c>
      <c r="D1445" s="39"/>
      <c r="E1445" s="922">
        <v>1</v>
      </c>
      <c r="F1445" s="39"/>
      <c r="G1445" s="39"/>
      <c r="H1445" s="39"/>
      <c r="I1445" s="9"/>
      <c r="J1445" s="39"/>
      <c r="K1445" s="163"/>
      <c r="L1445" s="163"/>
      <c r="M1445" s="163"/>
      <c r="N1445" s="163"/>
      <c r="O1445" s="163"/>
      <c r="P1445" s="163"/>
      <c r="Q1445" s="163"/>
      <c r="R1445" s="163"/>
      <c r="S1445" s="9"/>
      <c r="T1445" s="162">
        <f>Inputs!$D$67</f>
        <v>30</v>
      </c>
      <c r="U1445" s="163">
        <f t="shared" si="1061"/>
        <v>29</v>
      </c>
      <c r="V1445" s="163">
        <f t="shared" si="1061"/>
        <v>28</v>
      </c>
      <c r="W1445" s="163">
        <f t="shared" si="1061"/>
        <v>27</v>
      </c>
      <c r="X1445" s="163">
        <f t="shared" si="1061"/>
        <v>26</v>
      </c>
      <c r="Y1445" s="163">
        <f t="shared" si="1061"/>
        <v>25</v>
      </c>
      <c r="Z1445" s="163">
        <f t="shared" si="1061"/>
        <v>24</v>
      </c>
      <c r="AA1445" s="163">
        <f t="shared" si="1061"/>
        <v>23</v>
      </c>
      <c r="AB1445" s="163">
        <f t="shared" si="1061"/>
        <v>22</v>
      </c>
      <c r="AC1445" s="911">
        <f t="shared" si="1063"/>
        <v>1</v>
      </c>
      <c r="AD1445" s="912">
        <f>IF(AC1445&gt;0,IF(AD$160="",AC1445-1,MIN(AC1445-1,AD$160)),0)</f>
        <v>0</v>
      </c>
      <c r="AE1445" s="163">
        <f t="shared" si="1062"/>
        <v>0</v>
      </c>
      <c r="AF1445" s="163">
        <f t="shared" si="1062"/>
        <v>0</v>
      </c>
      <c r="AG1445" s="163">
        <f t="shared" si="1062"/>
        <v>0</v>
      </c>
      <c r="AH1445" s="163">
        <f t="shared" si="1062"/>
        <v>0</v>
      </c>
      <c r="AI1445" s="163">
        <f t="shared" si="1062"/>
        <v>0</v>
      </c>
      <c r="AJ1445" s="163">
        <f t="shared" si="1062"/>
        <v>0</v>
      </c>
      <c r="AK1445" s="163">
        <f t="shared" si="1062"/>
        <v>0</v>
      </c>
      <c r="AL1445" s="163">
        <f t="shared" si="1062"/>
        <v>0</v>
      </c>
      <c r="AM1445" s="163">
        <f t="shared" si="1062"/>
        <v>0</v>
      </c>
    </row>
    <row r="1446" spans="1:39" outlineLevel="2">
      <c r="A1446" s="11">
        <f>ROW()</f>
        <v>1446</v>
      </c>
      <c r="C1446" s="6" t="s">
        <v>473</v>
      </c>
      <c r="D1446" s="39"/>
      <c r="E1446" s="922">
        <v>0</v>
      </c>
      <c r="F1446" s="39"/>
      <c r="G1446" s="39"/>
      <c r="H1446" s="39"/>
      <c r="I1446" s="9"/>
      <c r="J1446" s="39"/>
      <c r="K1446" s="163"/>
      <c r="L1446" s="163"/>
      <c r="M1446" s="163"/>
      <c r="N1446" s="163"/>
      <c r="O1446" s="163"/>
      <c r="P1446" s="163"/>
      <c r="Q1446" s="163"/>
      <c r="R1446" s="163"/>
      <c r="S1446" s="9"/>
      <c r="T1446" s="162">
        <f>Inputs!$D$68</f>
        <v>0</v>
      </c>
      <c r="U1446" s="163">
        <f>MAX(0,T1446-1)</f>
        <v>0</v>
      </c>
      <c r="V1446" s="163">
        <f t="shared" si="1061"/>
        <v>0</v>
      </c>
      <c r="W1446" s="163">
        <f t="shared" si="1061"/>
        <v>0</v>
      </c>
      <c r="X1446" s="163">
        <f t="shared" si="1061"/>
        <v>0</v>
      </c>
      <c r="Y1446" s="163">
        <f t="shared" si="1061"/>
        <v>0</v>
      </c>
      <c r="Z1446" s="163">
        <f t="shared" si="1061"/>
        <v>0</v>
      </c>
      <c r="AA1446" s="163">
        <f t="shared" si="1061"/>
        <v>0</v>
      </c>
      <c r="AB1446" s="163">
        <f t="shared" si="1061"/>
        <v>0</v>
      </c>
      <c r="AC1446" s="911">
        <f t="shared" si="1063"/>
        <v>0</v>
      </c>
      <c r="AD1446" s="163">
        <f t="shared" ref="AD1446:AD1448" si="1064">MAX(0,AC1446-1)</f>
        <v>0</v>
      </c>
      <c r="AE1446" s="163">
        <f t="shared" si="1062"/>
        <v>0</v>
      </c>
      <c r="AF1446" s="163">
        <f t="shared" si="1062"/>
        <v>0</v>
      </c>
      <c r="AG1446" s="163">
        <f t="shared" si="1062"/>
        <v>0</v>
      </c>
      <c r="AH1446" s="163">
        <f t="shared" si="1062"/>
        <v>0</v>
      </c>
      <c r="AI1446" s="163">
        <f t="shared" si="1062"/>
        <v>0</v>
      </c>
      <c r="AJ1446" s="163">
        <f t="shared" si="1062"/>
        <v>0</v>
      </c>
      <c r="AK1446" s="163">
        <f t="shared" si="1062"/>
        <v>0</v>
      </c>
      <c r="AL1446" s="163">
        <f t="shared" si="1062"/>
        <v>0</v>
      </c>
      <c r="AM1446" s="163">
        <f t="shared" si="1062"/>
        <v>0</v>
      </c>
    </row>
    <row r="1447" spans="1:39" outlineLevel="2">
      <c r="A1447" s="11">
        <f>ROW()</f>
        <v>1447</v>
      </c>
      <c r="C1447" s="6" t="s">
        <v>474</v>
      </c>
      <c r="D1447" s="39"/>
      <c r="E1447" s="922">
        <v>6</v>
      </c>
      <c r="F1447" s="39"/>
      <c r="G1447" s="39"/>
      <c r="H1447" s="39"/>
      <c r="I1447" s="9"/>
      <c r="J1447" s="39"/>
      <c r="K1447" s="163"/>
      <c r="L1447" s="163"/>
      <c r="M1447" s="163"/>
      <c r="N1447" s="163"/>
      <c r="O1447" s="163"/>
      <c r="P1447" s="163"/>
      <c r="Q1447" s="163"/>
      <c r="R1447" s="163"/>
      <c r="S1447" s="9"/>
      <c r="T1447" s="162">
        <f>Inputs!$D$69</f>
        <v>0</v>
      </c>
      <c r="U1447" s="163">
        <f t="shared" ref="U1447:U1449" si="1065">MAX(0,T1447-1)</f>
        <v>0</v>
      </c>
      <c r="V1447" s="163">
        <f t="shared" si="1061"/>
        <v>0</v>
      </c>
      <c r="W1447" s="163">
        <f t="shared" si="1061"/>
        <v>0</v>
      </c>
      <c r="X1447" s="163">
        <f t="shared" si="1061"/>
        <v>0</v>
      </c>
      <c r="Y1447" s="163">
        <f t="shared" si="1061"/>
        <v>0</v>
      </c>
      <c r="Z1447" s="163">
        <f t="shared" si="1061"/>
        <v>0</v>
      </c>
      <c r="AA1447" s="163">
        <f t="shared" si="1061"/>
        <v>0</v>
      </c>
      <c r="AB1447" s="163">
        <f t="shared" si="1061"/>
        <v>0</v>
      </c>
      <c r="AC1447" s="911">
        <f t="shared" si="1063"/>
        <v>6</v>
      </c>
      <c r="AD1447" s="163">
        <f t="shared" si="1064"/>
        <v>5</v>
      </c>
      <c r="AE1447" s="163">
        <f t="shared" si="1062"/>
        <v>4</v>
      </c>
      <c r="AF1447" s="163">
        <f t="shared" si="1062"/>
        <v>3</v>
      </c>
      <c r="AG1447" s="163">
        <f t="shared" si="1062"/>
        <v>2</v>
      </c>
      <c r="AH1447" s="163">
        <f t="shared" si="1062"/>
        <v>1</v>
      </c>
      <c r="AI1447" s="163">
        <f t="shared" si="1062"/>
        <v>0</v>
      </c>
      <c r="AJ1447" s="163">
        <f t="shared" si="1062"/>
        <v>0</v>
      </c>
      <c r="AK1447" s="163">
        <f t="shared" si="1062"/>
        <v>0</v>
      </c>
      <c r="AL1447" s="163">
        <f t="shared" si="1062"/>
        <v>0</v>
      </c>
      <c r="AM1447" s="163">
        <f t="shared" si="1062"/>
        <v>0</v>
      </c>
    </row>
    <row r="1448" spans="1:39" outlineLevel="2">
      <c r="A1448" s="11">
        <f>ROW()</f>
        <v>1448</v>
      </c>
      <c r="C1448" s="6" t="s">
        <v>477</v>
      </c>
      <c r="D1448" s="39"/>
      <c r="E1448" s="922">
        <v>1</v>
      </c>
      <c r="F1448" s="39"/>
      <c r="G1448" s="39"/>
      <c r="H1448" s="39"/>
      <c r="I1448" s="9"/>
      <c r="J1448" s="39"/>
      <c r="K1448" s="163"/>
      <c r="L1448" s="163"/>
      <c r="M1448" s="163"/>
      <c r="N1448" s="163"/>
      <c r="O1448" s="163"/>
      <c r="P1448" s="163"/>
      <c r="Q1448" s="163"/>
      <c r="R1448" s="163"/>
      <c r="S1448" s="9"/>
      <c r="T1448" s="162">
        <f>Inputs!$D$70</f>
        <v>0</v>
      </c>
      <c r="U1448" s="163">
        <f t="shared" si="1065"/>
        <v>0</v>
      </c>
      <c r="V1448" s="163">
        <f t="shared" si="1061"/>
        <v>0</v>
      </c>
      <c r="W1448" s="163">
        <f t="shared" si="1061"/>
        <v>0</v>
      </c>
      <c r="X1448" s="163">
        <f t="shared" si="1061"/>
        <v>0</v>
      </c>
      <c r="Y1448" s="163">
        <f t="shared" si="1061"/>
        <v>0</v>
      </c>
      <c r="Z1448" s="163">
        <f t="shared" si="1061"/>
        <v>0</v>
      </c>
      <c r="AA1448" s="163">
        <f t="shared" si="1061"/>
        <v>0</v>
      </c>
      <c r="AB1448" s="163">
        <f t="shared" si="1061"/>
        <v>0</v>
      </c>
      <c r="AC1448" s="911">
        <f t="shared" si="1063"/>
        <v>1</v>
      </c>
      <c r="AD1448" s="163">
        <f t="shared" si="1064"/>
        <v>0</v>
      </c>
      <c r="AE1448" s="163">
        <f t="shared" si="1062"/>
        <v>0</v>
      </c>
      <c r="AF1448" s="163">
        <f t="shared" si="1062"/>
        <v>0</v>
      </c>
      <c r="AG1448" s="163">
        <f t="shared" si="1062"/>
        <v>0</v>
      </c>
      <c r="AH1448" s="163">
        <f t="shared" si="1062"/>
        <v>0</v>
      </c>
      <c r="AI1448" s="163">
        <f t="shared" si="1062"/>
        <v>0</v>
      </c>
      <c r="AJ1448" s="163">
        <f t="shared" si="1062"/>
        <v>0</v>
      </c>
      <c r="AK1448" s="163">
        <f t="shared" si="1062"/>
        <v>0</v>
      </c>
      <c r="AL1448" s="163">
        <f t="shared" si="1062"/>
        <v>0</v>
      </c>
      <c r="AM1448" s="163">
        <f t="shared" si="1062"/>
        <v>0</v>
      </c>
    </row>
    <row r="1449" spans="1:39" outlineLevel="2">
      <c r="A1449" s="11">
        <f>ROW()</f>
        <v>1449</v>
      </c>
      <c r="C1449" s="6" t="s">
        <v>511</v>
      </c>
      <c r="D1449" s="39"/>
      <c r="E1449" s="922">
        <v>21</v>
      </c>
      <c r="F1449" s="39"/>
      <c r="G1449" s="39"/>
      <c r="H1449" s="39"/>
      <c r="I1449" s="9"/>
      <c r="J1449" s="39"/>
      <c r="K1449" s="163"/>
      <c r="L1449" s="163"/>
      <c r="M1449" s="163"/>
      <c r="N1449" s="163"/>
      <c r="O1449" s="163"/>
      <c r="P1449" s="163"/>
      <c r="Q1449" s="163"/>
      <c r="R1449" s="163"/>
      <c r="S1449" s="9"/>
      <c r="T1449" s="162">
        <f>Inputs!$D$71</f>
        <v>30</v>
      </c>
      <c r="U1449" s="163">
        <f t="shared" si="1065"/>
        <v>29</v>
      </c>
      <c r="V1449" s="163">
        <f t="shared" si="1061"/>
        <v>28</v>
      </c>
      <c r="W1449" s="163">
        <f t="shared" si="1061"/>
        <v>27</v>
      </c>
      <c r="X1449" s="163">
        <f t="shared" si="1061"/>
        <v>26</v>
      </c>
      <c r="Y1449" s="163">
        <f t="shared" si="1061"/>
        <v>25</v>
      </c>
      <c r="Z1449" s="163">
        <f t="shared" si="1061"/>
        <v>24</v>
      </c>
      <c r="AA1449" s="163">
        <f t="shared" si="1061"/>
        <v>23</v>
      </c>
      <c r="AB1449" s="163">
        <f t="shared" si="1061"/>
        <v>22</v>
      </c>
      <c r="AC1449" s="911">
        <f t="shared" si="1063"/>
        <v>21</v>
      </c>
      <c r="AD1449" s="914">
        <f>Inputs!$D$87-(Inputs!$G$71-AC1449+1)</f>
        <v>40</v>
      </c>
      <c r="AE1449" s="163">
        <f t="shared" si="1062"/>
        <v>39</v>
      </c>
      <c r="AF1449" s="163">
        <f t="shared" si="1062"/>
        <v>38</v>
      </c>
      <c r="AG1449" s="163">
        <f t="shared" si="1062"/>
        <v>37</v>
      </c>
      <c r="AH1449" s="163">
        <f t="shared" si="1062"/>
        <v>36</v>
      </c>
      <c r="AI1449" s="163">
        <f t="shared" si="1062"/>
        <v>35</v>
      </c>
      <c r="AJ1449" s="163">
        <f t="shared" si="1062"/>
        <v>34</v>
      </c>
      <c r="AK1449" s="163">
        <f t="shared" si="1062"/>
        <v>33</v>
      </c>
      <c r="AL1449" s="163">
        <f t="shared" si="1062"/>
        <v>32</v>
      </c>
      <c r="AM1449" s="163">
        <f t="shared" si="1062"/>
        <v>31</v>
      </c>
    </row>
    <row r="1450" spans="1:39" outlineLevel="2">
      <c r="A1450" s="11">
        <f>ROW()</f>
        <v>1450</v>
      </c>
      <c r="C1450" s="6" t="s">
        <v>655</v>
      </c>
      <c r="D1450" s="39"/>
      <c r="E1450" s="922"/>
      <c r="F1450" s="39"/>
      <c r="G1450" s="39"/>
      <c r="H1450" s="39"/>
      <c r="I1450" s="9"/>
      <c r="J1450" s="39"/>
      <c r="K1450" s="163"/>
      <c r="L1450" s="163"/>
      <c r="M1450" s="163"/>
      <c r="N1450" s="163"/>
      <c r="O1450" s="163"/>
      <c r="P1450" s="163"/>
      <c r="Q1450" s="163"/>
      <c r="R1450" s="163"/>
      <c r="S1450" s="9"/>
      <c r="T1450" s="162"/>
      <c r="U1450" s="163"/>
      <c r="V1450" s="163"/>
      <c r="W1450" s="163"/>
      <c r="X1450" s="163"/>
      <c r="Y1450" s="163"/>
      <c r="Z1450" s="163"/>
      <c r="AA1450" s="163"/>
      <c r="AB1450" s="163"/>
      <c r="AC1450" s="911"/>
      <c r="AD1450" s="163"/>
      <c r="AE1450" s="163"/>
      <c r="AF1450" s="163"/>
      <c r="AG1450" s="163"/>
      <c r="AH1450" s="163"/>
      <c r="AI1450" s="915">
        <f>Inputs!$D$88</f>
        <v>5</v>
      </c>
      <c r="AJ1450" s="163">
        <f t="shared" si="1062"/>
        <v>4</v>
      </c>
      <c r="AK1450" s="163">
        <f t="shared" si="1062"/>
        <v>3</v>
      </c>
      <c r="AL1450" s="163">
        <f t="shared" si="1062"/>
        <v>2</v>
      </c>
      <c r="AM1450" s="163">
        <f t="shared" si="1062"/>
        <v>1</v>
      </c>
    </row>
    <row r="1451" spans="1:39" outlineLevel="2">
      <c r="A1451" s="11">
        <f>ROW()</f>
        <v>1451</v>
      </c>
      <c r="C1451" s="6" t="s">
        <v>656</v>
      </c>
      <c r="D1451" s="39"/>
      <c r="E1451" s="922"/>
      <c r="F1451" s="39"/>
      <c r="G1451" s="39"/>
      <c r="H1451" s="39"/>
      <c r="I1451" s="9"/>
      <c r="J1451" s="39"/>
      <c r="K1451" s="163"/>
      <c r="L1451" s="163"/>
      <c r="M1451" s="163"/>
      <c r="N1451" s="163"/>
      <c r="O1451" s="163"/>
      <c r="P1451" s="163"/>
      <c r="Q1451" s="163"/>
      <c r="R1451" s="163"/>
      <c r="S1451" s="9"/>
      <c r="T1451" s="162"/>
      <c r="U1451" s="163"/>
      <c r="V1451" s="163"/>
      <c r="W1451" s="163"/>
      <c r="X1451" s="163"/>
      <c r="Y1451" s="163"/>
      <c r="Z1451" s="163"/>
      <c r="AA1451" s="163"/>
      <c r="AB1451" s="163"/>
      <c r="AC1451" s="911"/>
      <c r="AD1451" s="163"/>
      <c r="AE1451" s="163"/>
      <c r="AF1451" s="163"/>
      <c r="AG1451" s="163"/>
      <c r="AH1451" s="163"/>
      <c r="AI1451" s="163"/>
      <c r="AJ1451" s="163"/>
      <c r="AK1451" s="163"/>
      <c r="AL1451" s="163"/>
      <c r="AM1451" s="163"/>
    </row>
    <row r="1452" spans="1:39" outlineLevel="2">
      <c r="A1452" s="11">
        <f>ROW()</f>
        <v>1452</v>
      </c>
      <c r="C1452" s="6" t="s">
        <v>667</v>
      </c>
      <c r="D1452" s="39"/>
      <c r="E1452" s="922"/>
      <c r="F1452" s="39"/>
      <c r="G1452" s="39"/>
      <c r="H1452" s="39"/>
      <c r="I1452" s="9"/>
      <c r="J1452" s="39"/>
      <c r="K1452" s="163"/>
      <c r="L1452" s="163"/>
      <c r="M1452" s="163"/>
      <c r="N1452" s="163"/>
      <c r="O1452" s="163"/>
      <c r="P1452" s="163"/>
      <c r="Q1452" s="163"/>
      <c r="R1452" s="163"/>
      <c r="S1452" s="9"/>
      <c r="T1452" s="162"/>
      <c r="U1452" s="163"/>
      <c r="V1452" s="163"/>
      <c r="W1452" s="163"/>
      <c r="X1452" s="163"/>
      <c r="Y1452" s="163"/>
      <c r="Z1452" s="163"/>
      <c r="AA1452" s="163"/>
      <c r="AB1452" s="163"/>
      <c r="AC1452" s="911"/>
      <c r="AD1452" s="163"/>
      <c r="AE1452" s="163"/>
      <c r="AF1452" s="163"/>
      <c r="AG1452" s="163"/>
      <c r="AH1452" s="163"/>
      <c r="AI1452" s="163"/>
      <c r="AJ1452" s="163"/>
      <c r="AK1452" s="163"/>
      <c r="AL1452" s="163"/>
      <c r="AM1452" s="163"/>
    </row>
    <row r="1453" spans="1:39" outlineLevel="2">
      <c r="A1453" s="11">
        <f>ROW()</f>
        <v>1453</v>
      </c>
      <c r="C1453" s="6" t="s">
        <v>212</v>
      </c>
      <c r="D1453" s="39"/>
      <c r="E1453" s="922">
        <v>0</v>
      </c>
      <c r="F1453" s="39"/>
      <c r="G1453" s="39"/>
      <c r="H1453" s="39"/>
      <c r="I1453" s="13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04">
        <f t="shared" si="1063"/>
        <v>0</v>
      </c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</row>
    <row r="1454" spans="1:39" outlineLevel="2">
      <c r="A1454" s="11">
        <f>ROW()</f>
        <v>1454</v>
      </c>
      <c r="C1454" s="30" t="s">
        <v>362</v>
      </c>
      <c r="D1454" s="90"/>
      <c r="E1454" s="923">
        <v>53.598995281445561</v>
      </c>
      <c r="F1454" s="90"/>
      <c r="G1454" s="90"/>
      <c r="H1454" s="90"/>
      <c r="I1454" s="15"/>
      <c r="J1454" s="90"/>
      <c r="K1454" s="15"/>
      <c r="L1454" s="15"/>
      <c r="M1454" s="15"/>
      <c r="N1454" s="15"/>
      <c r="O1454" s="15"/>
      <c r="P1454" s="15"/>
      <c r="Q1454" s="15"/>
      <c r="R1454" s="15"/>
      <c r="S1454" s="15"/>
      <c r="T1454" s="166">
        <f>Inputs!$D$76</f>
        <v>62.598995281445561</v>
      </c>
      <c r="U1454" s="90">
        <f t="shared" ref="U1454:AB1454" si="1066">MAX(0,T1454-1)</f>
        <v>61.598995281445561</v>
      </c>
      <c r="V1454" s="90">
        <f t="shared" si="1066"/>
        <v>60.598995281445561</v>
      </c>
      <c r="W1454" s="90">
        <f t="shared" si="1066"/>
        <v>59.598995281445561</v>
      </c>
      <c r="X1454" s="90">
        <f t="shared" si="1066"/>
        <v>58.598995281445561</v>
      </c>
      <c r="Y1454" s="90">
        <f t="shared" si="1066"/>
        <v>57.598995281445561</v>
      </c>
      <c r="Z1454" s="90">
        <f t="shared" si="1066"/>
        <v>56.598995281445561</v>
      </c>
      <c r="AA1454" s="90">
        <f t="shared" si="1066"/>
        <v>55.598995281445561</v>
      </c>
      <c r="AB1454" s="90">
        <f t="shared" si="1066"/>
        <v>54.598995281445561</v>
      </c>
      <c r="AC1454" s="916">
        <f t="shared" si="1063"/>
        <v>53.598995281445561</v>
      </c>
      <c r="AD1454" s="917">
        <f>IF(AC1454&gt;0,IF(AD$160="",AC1454-1,MIN(AC1454-1,AD$160)),0)</f>
        <v>42</v>
      </c>
      <c r="AE1454" s="90">
        <f t="shared" ref="AE1454:AM1454" si="1067">MAX(0,AD1454-1)</f>
        <v>41</v>
      </c>
      <c r="AF1454" s="90">
        <f t="shared" si="1067"/>
        <v>40</v>
      </c>
      <c r="AG1454" s="90">
        <f t="shared" si="1067"/>
        <v>39</v>
      </c>
      <c r="AH1454" s="90">
        <f t="shared" si="1067"/>
        <v>38</v>
      </c>
      <c r="AI1454" s="90">
        <f t="shared" si="1067"/>
        <v>37</v>
      </c>
      <c r="AJ1454" s="90">
        <f t="shared" si="1067"/>
        <v>36</v>
      </c>
      <c r="AK1454" s="90">
        <f t="shared" si="1067"/>
        <v>35</v>
      </c>
      <c r="AL1454" s="90">
        <f t="shared" si="1067"/>
        <v>34</v>
      </c>
      <c r="AM1454" s="90">
        <f t="shared" si="1067"/>
        <v>33</v>
      </c>
    </row>
    <row r="1455" spans="1:39" outlineLevel="2">
      <c r="A1455" s="11">
        <f>ROW()</f>
        <v>1455</v>
      </c>
      <c r="D1455" s="39"/>
      <c r="E1455" s="39"/>
      <c r="F1455" s="39"/>
      <c r="G1455" s="39"/>
      <c r="H1455" s="3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</row>
    <row r="1456" spans="1:39" outlineLevel="2">
      <c r="A1456" s="11">
        <f>ROW()</f>
        <v>1456</v>
      </c>
      <c r="B1456" s="343" t="s">
        <v>68</v>
      </c>
      <c r="D1456" s="39"/>
      <c r="E1456" s="39"/>
      <c r="F1456" s="39"/>
      <c r="G1456" s="39"/>
      <c r="H1456" s="39"/>
      <c r="I1456" s="39"/>
      <c r="J1456" s="39"/>
      <c r="K1456" s="39"/>
      <c r="L1456" s="39"/>
      <c r="M1456" s="39"/>
      <c r="N1456" s="39"/>
      <c r="O1456" s="39"/>
      <c r="P1456" s="39"/>
      <c r="Q1456" s="39"/>
      <c r="R1456" s="39"/>
      <c r="S1456" s="39"/>
      <c r="T1456" s="39"/>
      <c r="U1456" s="39"/>
      <c r="V1456" s="39"/>
      <c r="W1456" s="39"/>
      <c r="X1456" s="39"/>
      <c r="Y1456" s="39"/>
      <c r="Z1456" s="39"/>
      <c r="AA1456" s="39"/>
      <c r="AB1456" s="39"/>
      <c r="AC1456" s="39"/>
      <c r="AD1456" s="39"/>
      <c r="AE1456" s="39"/>
      <c r="AF1456" s="39"/>
      <c r="AG1456" s="39"/>
      <c r="AH1456" s="39"/>
      <c r="AI1456" s="39"/>
      <c r="AJ1456" s="39"/>
      <c r="AK1456" s="39"/>
      <c r="AL1456" s="39"/>
      <c r="AM1456" s="39"/>
    </row>
    <row r="1457" spans="1:39" outlineLevel="2">
      <c r="A1457" s="11">
        <f>ROW()</f>
        <v>1457</v>
      </c>
      <c r="C1457" s="6" t="s">
        <v>2</v>
      </c>
      <c r="D1457" s="39"/>
      <c r="E1457" s="922">
        <v>498.05710017597858</v>
      </c>
      <c r="F1457" s="39"/>
      <c r="G1457" s="39"/>
      <c r="H1457" s="39"/>
      <c r="I1457" s="39"/>
      <c r="J1457" s="39"/>
      <c r="K1457" s="39"/>
      <c r="L1457" s="39"/>
      <c r="M1457" s="39"/>
      <c r="N1457" s="39"/>
      <c r="O1457" s="39"/>
      <c r="P1457" s="39"/>
      <c r="Q1457" s="39"/>
      <c r="R1457" s="39"/>
      <c r="S1457" s="9">
        <f t="shared" ref="S1457:AB1464" si="1068">R1517</f>
        <v>0</v>
      </c>
      <c r="T1457" s="9">
        <f t="shared" si="1068"/>
        <v>705.61200356251777</v>
      </c>
      <c r="U1457" s="9">
        <f t="shared" si="1068"/>
        <v>695.53183208305325</v>
      </c>
      <c r="V1457" s="9">
        <f t="shared" si="1068"/>
        <v>685.45166060358872</v>
      </c>
      <c r="W1457" s="9">
        <f t="shared" si="1068"/>
        <v>675.3714891241242</v>
      </c>
      <c r="X1457" s="9">
        <f t="shared" si="1068"/>
        <v>665.29131764465967</v>
      </c>
      <c r="Y1457" s="9">
        <f t="shared" si="1068"/>
        <v>655.21114616519515</v>
      </c>
      <c r="Z1457" s="9">
        <f t="shared" si="1068"/>
        <v>645.13097468573062</v>
      </c>
      <c r="AA1457" s="9">
        <f t="shared" si="1068"/>
        <v>635.0508032062661</v>
      </c>
      <c r="AB1457" s="9">
        <f t="shared" si="1068"/>
        <v>624.97063172680157</v>
      </c>
      <c r="AC1457" s="526">
        <f t="shared" ref="AC1457:AC1469" si="1069">$E1457*$E$51</f>
        <v>597.49707198391923</v>
      </c>
      <c r="AD1457" s="9">
        <f t="shared" ref="AD1457:AM1462" si="1070">AC1517</f>
        <v>587.70203801696971</v>
      </c>
      <c r="AE1457" s="9">
        <f t="shared" si="1070"/>
        <v>573.70913234989905</v>
      </c>
      <c r="AF1457" s="9">
        <f t="shared" si="1070"/>
        <v>559.71622668282839</v>
      </c>
      <c r="AG1457" s="9">
        <f t="shared" si="1070"/>
        <v>545.72332101575773</v>
      </c>
      <c r="AH1457" s="9">
        <f t="shared" si="1070"/>
        <v>531.73041534868707</v>
      </c>
      <c r="AI1457" s="9">
        <f t="shared" si="1070"/>
        <v>517.73750968161642</v>
      </c>
      <c r="AJ1457" s="9">
        <f t="shared" si="1070"/>
        <v>503.7446040145457</v>
      </c>
      <c r="AK1457" s="9">
        <f t="shared" si="1070"/>
        <v>489.75169834747498</v>
      </c>
      <c r="AL1457" s="9">
        <f t="shared" si="1070"/>
        <v>475.75879268040427</v>
      </c>
      <c r="AM1457" s="9">
        <f t="shared" si="1070"/>
        <v>461.76588701333355</v>
      </c>
    </row>
    <row r="1458" spans="1:39" outlineLevel="2">
      <c r="A1458" s="11">
        <f>ROW()</f>
        <v>1458</v>
      </c>
      <c r="C1458" s="6" t="s">
        <v>3</v>
      </c>
      <c r="D1458" s="39"/>
      <c r="E1458" s="922">
        <v>89.826939049910763</v>
      </c>
      <c r="F1458" s="39"/>
      <c r="G1458" s="39"/>
      <c r="H1458" s="39"/>
      <c r="I1458" s="39"/>
      <c r="J1458" s="39"/>
      <c r="K1458" s="39"/>
      <c r="L1458" s="39"/>
      <c r="M1458" s="39"/>
      <c r="N1458" s="39"/>
      <c r="O1458" s="39"/>
      <c r="P1458" s="39"/>
      <c r="Q1458" s="39"/>
      <c r="R1458" s="39"/>
      <c r="S1458" s="9">
        <f t="shared" si="1068"/>
        <v>0</v>
      </c>
      <c r="T1458" s="9">
        <f t="shared" si="1068"/>
        <v>159.50638424261598</v>
      </c>
      <c r="U1458" s="9">
        <f t="shared" si="1068"/>
        <v>154.01836176691697</v>
      </c>
      <c r="V1458" s="9">
        <f t="shared" si="1068"/>
        <v>148.53033929121796</v>
      </c>
      <c r="W1458" s="9">
        <f t="shared" si="1068"/>
        <v>143.02406009752357</v>
      </c>
      <c r="X1458" s="9">
        <f t="shared" si="1068"/>
        <v>137.51604204735568</v>
      </c>
      <c r="Y1458" s="9">
        <f t="shared" si="1068"/>
        <v>131.67112982623289</v>
      </c>
      <c r="Z1458" s="9">
        <f t="shared" si="1068"/>
        <v>126.1989130320494</v>
      </c>
      <c r="AA1458" s="9">
        <f t="shared" si="1068"/>
        <v>120.72669623786592</v>
      </c>
      <c r="AB1458" s="9">
        <f t="shared" si="1068"/>
        <v>115.25447944368244</v>
      </c>
      <c r="AC1458" s="526">
        <f t="shared" si="1069"/>
        <v>107.76140536624408</v>
      </c>
      <c r="AD1458" s="9">
        <f t="shared" si="1070"/>
        <v>102.3899204106763</v>
      </c>
      <c r="AE1458" s="9">
        <f t="shared" si="1070"/>
        <v>97.27042439014248</v>
      </c>
      <c r="AF1458" s="9">
        <f t="shared" si="1070"/>
        <v>92.150928369608664</v>
      </c>
      <c r="AG1458" s="9">
        <f t="shared" si="1070"/>
        <v>87.031432349074848</v>
      </c>
      <c r="AH1458" s="9">
        <f t="shared" si="1070"/>
        <v>81.911936328541032</v>
      </c>
      <c r="AI1458" s="9">
        <f t="shared" si="1070"/>
        <v>76.792440308007215</v>
      </c>
      <c r="AJ1458" s="9">
        <f t="shared" si="1070"/>
        <v>71.672944287473399</v>
      </c>
      <c r="AK1458" s="9">
        <f t="shared" si="1070"/>
        <v>66.553448266939583</v>
      </c>
      <c r="AL1458" s="9">
        <f t="shared" si="1070"/>
        <v>61.433952246405767</v>
      </c>
      <c r="AM1458" s="9">
        <f t="shared" si="1070"/>
        <v>56.31445622587195</v>
      </c>
    </row>
    <row r="1459" spans="1:39" outlineLevel="2">
      <c r="A1459" s="11">
        <f>ROW()</f>
        <v>1459</v>
      </c>
      <c r="C1459" s="6" t="s">
        <v>4</v>
      </c>
      <c r="D1459" s="39"/>
      <c r="E1459" s="922">
        <v>4.6029122765327255</v>
      </c>
      <c r="F1459" s="39"/>
      <c r="G1459" s="39"/>
      <c r="H1459" s="39"/>
      <c r="I1459" s="39"/>
      <c r="J1459" s="39"/>
      <c r="K1459" s="39"/>
      <c r="L1459" s="39"/>
      <c r="M1459" s="39"/>
      <c r="N1459" s="39"/>
      <c r="O1459" s="39"/>
      <c r="P1459" s="39"/>
      <c r="Q1459" s="39"/>
      <c r="R1459" s="39"/>
      <c r="S1459" s="9">
        <f t="shared" si="1068"/>
        <v>0</v>
      </c>
      <c r="T1459" s="9">
        <f t="shared" si="1068"/>
        <v>6.848649830517104</v>
      </c>
      <c r="U1459" s="9">
        <f t="shared" si="1068"/>
        <v>6.7116768339067621</v>
      </c>
      <c r="V1459" s="9">
        <f t="shared" si="1068"/>
        <v>6.5747038372964202</v>
      </c>
      <c r="W1459" s="9">
        <f t="shared" si="1068"/>
        <v>6.4377308406860783</v>
      </c>
      <c r="X1459" s="9">
        <f t="shared" si="1068"/>
        <v>6.3007578440757364</v>
      </c>
      <c r="Y1459" s="9">
        <f t="shared" si="1068"/>
        <v>6.1637848474653945</v>
      </c>
      <c r="Z1459" s="9">
        <f t="shared" si="1068"/>
        <v>6.0268118508550526</v>
      </c>
      <c r="AA1459" s="9">
        <f t="shared" si="1068"/>
        <v>5.8898388542447107</v>
      </c>
      <c r="AB1459" s="9">
        <f t="shared" si="1068"/>
        <v>5.7528658576343688</v>
      </c>
      <c r="AC1459" s="526">
        <f t="shared" si="1069"/>
        <v>5.5219102525702404</v>
      </c>
      <c r="AD1459" s="9">
        <f t="shared" si="1070"/>
        <v>5.3872295147026739</v>
      </c>
      <c r="AE1459" s="9">
        <f t="shared" si="1070"/>
        <v>5.1178680389675399</v>
      </c>
      <c r="AF1459" s="9">
        <f t="shared" si="1070"/>
        <v>4.848506563232406</v>
      </c>
      <c r="AG1459" s="9">
        <f t="shared" si="1070"/>
        <v>4.5791450874972721</v>
      </c>
      <c r="AH1459" s="9">
        <f t="shared" si="1070"/>
        <v>4.3097836117621382</v>
      </c>
      <c r="AI1459" s="9">
        <f t="shared" si="1070"/>
        <v>4.0404221360270043</v>
      </c>
      <c r="AJ1459" s="9">
        <f t="shared" si="1070"/>
        <v>3.7710606602918708</v>
      </c>
      <c r="AK1459" s="9">
        <f t="shared" si="1070"/>
        <v>3.5016991845567373</v>
      </c>
      <c r="AL1459" s="9">
        <f t="shared" si="1070"/>
        <v>3.2323377088216039</v>
      </c>
      <c r="AM1459" s="9">
        <f t="shared" si="1070"/>
        <v>2.9629762330864704</v>
      </c>
    </row>
    <row r="1460" spans="1:39" outlineLevel="2">
      <c r="A1460" s="11">
        <f>ROW()</f>
        <v>1460</v>
      </c>
      <c r="C1460" s="6" t="s">
        <v>5</v>
      </c>
      <c r="D1460" s="39"/>
      <c r="E1460" s="922">
        <v>0.58903248006034892</v>
      </c>
      <c r="F1460" s="39"/>
      <c r="G1460" s="39"/>
      <c r="H1460" s="39"/>
      <c r="I1460" s="39"/>
      <c r="J1460" s="39"/>
      <c r="K1460" s="39"/>
      <c r="L1460" s="39"/>
      <c r="M1460" s="39"/>
      <c r="N1460" s="39"/>
      <c r="O1460" s="39"/>
      <c r="P1460" s="39"/>
      <c r="Q1460" s="39"/>
      <c r="R1460" s="39"/>
      <c r="S1460" s="9">
        <f t="shared" si="1068"/>
        <v>0</v>
      </c>
      <c r="T1460" s="9">
        <f t="shared" si="1068"/>
        <v>18.329467683361838</v>
      </c>
      <c r="U1460" s="9">
        <f t="shared" si="1068"/>
        <v>17.889628428194914</v>
      </c>
      <c r="V1460" s="9">
        <f t="shared" si="1068"/>
        <v>17.449789173027991</v>
      </c>
      <c r="W1460" s="9">
        <f t="shared" si="1068"/>
        <v>17.007254601931876</v>
      </c>
      <c r="X1460" s="9">
        <f t="shared" si="1068"/>
        <v>16.564463316153923</v>
      </c>
      <c r="Y1460" s="9">
        <f t="shared" si="1068"/>
        <v>16.071934929454727</v>
      </c>
      <c r="Z1460" s="9">
        <f t="shared" si="1068"/>
        <v>15.634429133410706</v>
      </c>
      <c r="AA1460" s="9">
        <f t="shared" si="1068"/>
        <v>15.196923337366684</v>
      </c>
      <c r="AB1460" s="9">
        <f t="shared" si="1068"/>
        <v>14.759417541322662</v>
      </c>
      <c r="AC1460" s="526">
        <f t="shared" si="1069"/>
        <v>0.70663621101904173</v>
      </c>
      <c r="AD1460" s="9">
        <f t="shared" si="1070"/>
        <v>0.68504988626617946</v>
      </c>
      <c r="AE1460" s="9">
        <f t="shared" si="1070"/>
        <v>0</v>
      </c>
      <c r="AF1460" s="9">
        <f t="shared" si="1070"/>
        <v>0</v>
      </c>
      <c r="AG1460" s="9">
        <f t="shared" si="1070"/>
        <v>0</v>
      </c>
      <c r="AH1460" s="9">
        <f t="shared" si="1070"/>
        <v>0</v>
      </c>
      <c r="AI1460" s="9">
        <f t="shared" si="1070"/>
        <v>0</v>
      </c>
      <c r="AJ1460" s="9">
        <f t="shared" si="1070"/>
        <v>0</v>
      </c>
      <c r="AK1460" s="9">
        <f t="shared" si="1070"/>
        <v>0</v>
      </c>
      <c r="AL1460" s="9">
        <f t="shared" si="1070"/>
        <v>0</v>
      </c>
      <c r="AM1460" s="9">
        <f t="shared" si="1070"/>
        <v>0</v>
      </c>
    </row>
    <row r="1461" spans="1:39" outlineLevel="2">
      <c r="A1461" s="11">
        <f>ROW()</f>
        <v>1461</v>
      </c>
      <c r="C1461" s="6" t="s">
        <v>473</v>
      </c>
      <c r="D1461" s="39"/>
      <c r="E1461" s="922">
        <v>0</v>
      </c>
      <c r="F1461" s="39"/>
      <c r="G1461" s="39"/>
      <c r="H1461" s="39"/>
      <c r="I1461" s="39"/>
      <c r="J1461" s="39"/>
      <c r="K1461" s="39"/>
      <c r="L1461" s="39"/>
      <c r="M1461" s="39"/>
      <c r="N1461" s="39"/>
      <c r="O1461" s="39"/>
      <c r="P1461" s="39"/>
      <c r="Q1461" s="39"/>
      <c r="R1461" s="39"/>
      <c r="S1461" s="9">
        <f t="shared" si="1068"/>
        <v>0</v>
      </c>
      <c r="T1461" s="9">
        <f t="shared" si="1068"/>
        <v>0</v>
      </c>
      <c r="U1461" s="9">
        <f t="shared" si="1068"/>
        <v>0</v>
      </c>
      <c r="V1461" s="9">
        <f t="shared" si="1068"/>
        <v>0</v>
      </c>
      <c r="W1461" s="9">
        <f t="shared" si="1068"/>
        <v>0</v>
      </c>
      <c r="X1461" s="9">
        <f t="shared" si="1068"/>
        <v>0</v>
      </c>
      <c r="Y1461" s="9">
        <f t="shared" si="1068"/>
        <v>0</v>
      </c>
      <c r="Z1461" s="9">
        <f t="shared" si="1068"/>
        <v>0</v>
      </c>
      <c r="AA1461" s="9">
        <f t="shared" si="1068"/>
        <v>0</v>
      </c>
      <c r="AB1461" s="9">
        <f t="shared" si="1068"/>
        <v>0</v>
      </c>
      <c r="AC1461" s="526">
        <f t="shared" si="1069"/>
        <v>0</v>
      </c>
      <c r="AD1461" s="9">
        <f t="shared" si="1070"/>
        <v>0</v>
      </c>
      <c r="AE1461" s="9">
        <f t="shared" si="1070"/>
        <v>0</v>
      </c>
      <c r="AF1461" s="9">
        <f t="shared" si="1070"/>
        <v>0</v>
      </c>
      <c r="AG1461" s="9">
        <f t="shared" si="1070"/>
        <v>0</v>
      </c>
      <c r="AH1461" s="9">
        <f t="shared" si="1070"/>
        <v>0</v>
      </c>
      <c r="AI1461" s="9">
        <f t="shared" si="1070"/>
        <v>0</v>
      </c>
      <c r="AJ1461" s="9">
        <f t="shared" si="1070"/>
        <v>0</v>
      </c>
      <c r="AK1461" s="9">
        <f t="shared" si="1070"/>
        <v>0</v>
      </c>
      <c r="AL1461" s="9">
        <f t="shared" si="1070"/>
        <v>0</v>
      </c>
      <c r="AM1461" s="9">
        <f t="shared" si="1070"/>
        <v>0</v>
      </c>
    </row>
    <row r="1462" spans="1:39" outlineLevel="2">
      <c r="A1462" s="11">
        <f>ROW()</f>
        <v>1462</v>
      </c>
      <c r="C1462" s="6" t="s">
        <v>474</v>
      </c>
      <c r="D1462" s="39"/>
      <c r="E1462" s="922">
        <v>14.498649327181541</v>
      </c>
      <c r="F1462" s="39"/>
      <c r="G1462" s="39"/>
      <c r="H1462" s="39"/>
      <c r="I1462" s="39"/>
      <c r="J1462" s="39"/>
      <c r="K1462" s="39"/>
      <c r="L1462" s="39"/>
      <c r="M1462" s="39"/>
      <c r="N1462" s="39"/>
      <c r="O1462" s="39"/>
      <c r="P1462" s="39"/>
      <c r="Q1462" s="39"/>
      <c r="R1462" s="39"/>
      <c r="S1462" s="9">
        <f t="shared" si="1068"/>
        <v>0</v>
      </c>
      <c r="T1462" s="9">
        <f t="shared" si="1068"/>
        <v>0</v>
      </c>
      <c r="U1462" s="9">
        <f t="shared" si="1068"/>
        <v>0</v>
      </c>
      <c r="V1462" s="9">
        <f t="shared" si="1068"/>
        <v>0</v>
      </c>
      <c r="W1462" s="9">
        <f t="shared" si="1068"/>
        <v>0</v>
      </c>
      <c r="X1462" s="9">
        <f t="shared" si="1068"/>
        <v>0</v>
      </c>
      <c r="Y1462" s="9">
        <f t="shared" si="1068"/>
        <v>0</v>
      </c>
      <c r="Z1462" s="9">
        <f t="shared" si="1068"/>
        <v>0</v>
      </c>
      <c r="AA1462" s="9">
        <f t="shared" si="1068"/>
        <v>0</v>
      </c>
      <c r="AB1462" s="9">
        <f t="shared" si="1068"/>
        <v>0</v>
      </c>
      <c r="AC1462" s="526">
        <f t="shared" si="1069"/>
        <v>17.393388263417442</v>
      </c>
      <c r="AD1462" s="9">
        <f t="shared" si="1070"/>
        <v>17.108250750902403</v>
      </c>
      <c r="AE1462" s="9">
        <f t="shared" si="1070"/>
        <v>15.777609025832216</v>
      </c>
      <c r="AF1462" s="9">
        <f t="shared" si="1070"/>
        <v>14.446967300762029</v>
      </c>
      <c r="AG1462" s="9">
        <f t="shared" si="1070"/>
        <v>13.116325575691842</v>
      </c>
      <c r="AH1462" s="9">
        <f t="shared" si="1070"/>
        <v>11.785683850621655</v>
      </c>
      <c r="AI1462" s="9">
        <f t="shared" ref="AI1462:AM1462" si="1071">AH1522</f>
        <v>0</v>
      </c>
      <c r="AJ1462" s="9">
        <f t="shared" si="1071"/>
        <v>0</v>
      </c>
      <c r="AK1462" s="9">
        <f t="shared" si="1071"/>
        <v>0</v>
      </c>
      <c r="AL1462" s="9">
        <f t="shared" si="1071"/>
        <v>0</v>
      </c>
      <c r="AM1462" s="9">
        <f t="shared" si="1071"/>
        <v>0</v>
      </c>
    </row>
    <row r="1463" spans="1:39" outlineLevel="2">
      <c r="A1463" s="11">
        <f>ROW()</f>
        <v>1463</v>
      </c>
      <c r="C1463" s="6" t="s">
        <v>477</v>
      </c>
      <c r="D1463" s="39"/>
      <c r="E1463" s="922">
        <v>13.112190907442695</v>
      </c>
      <c r="F1463" s="39"/>
      <c r="G1463" s="39"/>
      <c r="H1463" s="39"/>
      <c r="I1463" s="39"/>
      <c r="J1463" s="39"/>
      <c r="K1463" s="39"/>
      <c r="L1463" s="39"/>
      <c r="M1463" s="39"/>
      <c r="N1463" s="39"/>
      <c r="O1463" s="39"/>
      <c r="P1463" s="39"/>
      <c r="Q1463" s="39"/>
      <c r="R1463" s="39"/>
      <c r="S1463" s="9">
        <f t="shared" si="1068"/>
        <v>0</v>
      </c>
      <c r="T1463" s="9">
        <f t="shared" si="1068"/>
        <v>0</v>
      </c>
      <c r="U1463" s="9">
        <f t="shared" si="1068"/>
        <v>0</v>
      </c>
      <c r="V1463" s="9">
        <f t="shared" si="1068"/>
        <v>0</v>
      </c>
      <c r="W1463" s="9">
        <f t="shared" si="1068"/>
        <v>0</v>
      </c>
      <c r="X1463" s="9">
        <f t="shared" si="1068"/>
        <v>0</v>
      </c>
      <c r="Y1463" s="9">
        <f t="shared" si="1068"/>
        <v>0</v>
      </c>
      <c r="Z1463" s="9">
        <f t="shared" si="1068"/>
        <v>0</v>
      </c>
      <c r="AA1463" s="9">
        <f t="shared" si="1068"/>
        <v>0</v>
      </c>
      <c r="AB1463" s="9">
        <f t="shared" si="1068"/>
        <v>0</v>
      </c>
      <c r="AC1463" s="526">
        <f t="shared" si="1069"/>
        <v>15.730115425968259</v>
      </c>
      <c r="AD1463" s="9">
        <f t="shared" ref="AD1463:AH1464" si="1072">AC1523</f>
        <v>15.211171857318629</v>
      </c>
      <c r="AE1463" s="9">
        <f t="shared" si="1072"/>
        <v>0</v>
      </c>
      <c r="AF1463" s="9">
        <f t="shared" si="1072"/>
        <v>0</v>
      </c>
      <c r="AG1463" s="9">
        <f t="shared" si="1072"/>
        <v>0</v>
      </c>
      <c r="AH1463" s="9">
        <f t="shared" si="1072"/>
        <v>0</v>
      </c>
      <c r="AI1463" s="9">
        <f t="shared" ref="AI1463:AM1463" si="1073">AH1523</f>
        <v>0</v>
      </c>
      <c r="AJ1463" s="9">
        <f t="shared" si="1073"/>
        <v>0</v>
      </c>
      <c r="AK1463" s="9">
        <f t="shared" si="1073"/>
        <v>0</v>
      </c>
      <c r="AL1463" s="9">
        <f t="shared" si="1073"/>
        <v>0</v>
      </c>
      <c r="AM1463" s="9">
        <f t="shared" si="1073"/>
        <v>0</v>
      </c>
    </row>
    <row r="1464" spans="1:39" outlineLevel="2">
      <c r="A1464" s="11">
        <f>ROW()</f>
        <v>1464</v>
      </c>
      <c r="C1464" s="6" t="s">
        <v>511</v>
      </c>
      <c r="D1464" s="39"/>
      <c r="E1464" s="922">
        <v>0</v>
      </c>
      <c r="F1464" s="39"/>
      <c r="G1464" s="39"/>
      <c r="H1464" s="39"/>
      <c r="I1464" s="39"/>
      <c r="J1464" s="39"/>
      <c r="K1464" s="39"/>
      <c r="L1464" s="39"/>
      <c r="M1464" s="39"/>
      <c r="N1464" s="39"/>
      <c r="O1464" s="39"/>
      <c r="P1464" s="39"/>
      <c r="Q1464" s="39"/>
      <c r="R1464" s="39"/>
      <c r="S1464" s="9">
        <f t="shared" si="1068"/>
        <v>0</v>
      </c>
      <c r="T1464" s="9">
        <f t="shared" si="1068"/>
        <v>0</v>
      </c>
      <c r="U1464" s="9">
        <f t="shared" si="1068"/>
        <v>0</v>
      </c>
      <c r="V1464" s="9">
        <f t="shared" si="1068"/>
        <v>0</v>
      </c>
      <c r="W1464" s="9">
        <f t="shared" si="1068"/>
        <v>0</v>
      </c>
      <c r="X1464" s="9">
        <f t="shared" si="1068"/>
        <v>0</v>
      </c>
      <c r="Y1464" s="9">
        <f t="shared" si="1068"/>
        <v>0</v>
      </c>
      <c r="Z1464" s="9">
        <f t="shared" si="1068"/>
        <v>0</v>
      </c>
      <c r="AA1464" s="9">
        <f t="shared" si="1068"/>
        <v>0</v>
      </c>
      <c r="AB1464" s="9">
        <f t="shared" si="1068"/>
        <v>0</v>
      </c>
      <c r="AC1464" s="526">
        <f t="shared" si="1069"/>
        <v>0</v>
      </c>
      <c r="AD1464" s="9">
        <f t="shared" si="1072"/>
        <v>0</v>
      </c>
      <c r="AE1464" s="9">
        <f t="shared" si="1072"/>
        <v>0</v>
      </c>
      <c r="AF1464" s="9">
        <f t="shared" si="1072"/>
        <v>0</v>
      </c>
      <c r="AG1464" s="9">
        <f t="shared" si="1072"/>
        <v>0</v>
      </c>
      <c r="AH1464" s="9">
        <f t="shared" si="1072"/>
        <v>0</v>
      </c>
      <c r="AI1464" s="9">
        <f t="shared" ref="AI1464:AM1464" si="1074">AH1524</f>
        <v>0</v>
      </c>
      <c r="AJ1464" s="9">
        <f t="shared" si="1074"/>
        <v>0</v>
      </c>
      <c r="AK1464" s="9">
        <f t="shared" si="1074"/>
        <v>0</v>
      </c>
      <c r="AL1464" s="9">
        <f t="shared" si="1074"/>
        <v>0</v>
      </c>
      <c r="AM1464" s="9">
        <f t="shared" si="1074"/>
        <v>0</v>
      </c>
    </row>
    <row r="1465" spans="1:39" outlineLevel="2">
      <c r="A1465" s="11">
        <f>ROW()</f>
        <v>1465</v>
      </c>
      <c r="C1465" s="6" t="s">
        <v>655</v>
      </c>
      <c r="D1465" s="39"/>
      <c r="E1465" s="922"/>
      <c r="F1465" s="39"/>
      <c r="G1465" s="39"/>
      <c r="H1465" s="39"/>
      <c r="I1465" s="39"/>
      <c r="J1465" s="39"/>
      <c r="K1465" s="39"/>
      <c r="L1465" s="39"/>
      <c r="M1465" s="39"/>
      <c r="N1465" s="39"/>
      <c r="O1465" s="39"/>
      <c r="P1465" s="39"/>
      <c r="Q1465" s="39"/>
      <c r="R1465" s="3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526"/>
      <c r="AD1465" s="9"/>
      <c r="AE1465" s="9"/>
      <c r="AF1465" s="9"/>
      <c r="AG1465" s="9"/>
      <c r="AH1465" s="9"/>
      <c r="AI1465" s="9">
        <f t="shared" ref="AI1465:AM1465" si="1075">AH1525</f>
        <v>10.455042125551469</v>
      </c>
      <c r="AJ1465" s="9">
        <f t="shared" si="1075"/>
        <v>8.3640337004411744</v>
      </c>
      <c r="AK1465" s="9">
        <f t="shared" si="1075"/>
        <v>6.2730252753308804</v>
      </c>
      <c r="AL1465" s="9">
        <f t="shared" si="1075"/>
        <v>4.1820168502205863</v>
      </c>
      <c r="AM1465" s="9">
        <f t="shared" si="1075"/>
        <v>2.0910084251102932</v>
      </c>
    </row>
    <row r="1466" spans="1:39" outlineLevel="2">
      <c r="A1466" s="11">
        <f>ROW()</f>
        <v>1466</v>
      </c>
      <c r="C1466" s="6" t="s">
        <v>656</v>
      </c>
      <c r="D1466" s="39"/>
      <c r="E1466" s="922"/>
      <c r="F1466" s="39"/>
      <c r="G1466" s="39"/>
      <c r="H1466" s="39"/>
      <c r="I1466" s="39"/>
      <c r="J1466" s="39"/>
      <c r="K1466" s="39"/>
      <c r="L1466" s="39"/>
      <c r="M1466" s="39"/>
      <c r="N1466" s="39"/>
      <c r="O1466" s="39"/>
      <c r="P1466" s="39"/>
      <c r="Q1466" s="39"/>
      <c r="R1466" s="3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526"/>
      <c r="AD1466" s="9"/>
      <c r="AE1466" s="9"/>
      <c r="AF1466" s="9"/>
      <c r="AG1466" s="9"/>
      <c r="AH1466" s="9"/>
      <c r="AI1466" s="9">
        <f t="shared" ref="AI1466" si="1076">AH1526</f>
        <v>0</v>
      </c>
      <c r="AJ1466" s="9">
        <f t="shared" ref="AJ1466" si="1077">AI1526</f>
        <v>0</v>
      </c>
      <c r="AK1466" s="9">
        <f t="shared" ref="AK1466" si="1078">AJ1526</f>
        <v>0</v>
      </c>
      <c r="AL1466" s="9">
        <f t="shared" ref="AL1466" si="1079">AK1526</f>
        <v>0</v>
      </c>
      <c r="AM1466" s="9">
        <f t="shared" ref="AM1466" si="1080">AL1526</f>
        <v>0</v>
      </c>
    </row>
    <row r="1467" spans="1:39" outlineLevel="2">
      <c r="A1467" s="11">
        <f>ROW()</f>
        <v>1467</v>
      </c>
      <c r="C1467" s="6" t="s">
        <v>667</v>
      </c>
      <c r="D1467" s="39"/>
      <c r="E1467" s="922"/>
      <c r="F1467" s="39"/>
      <c r="G1467" s="39"/>
      <c r="H1467" s="39"/>
      <c r="I1467" s="39"/>
      <c r="J1467" s="39"/>
      <c r="K1467" s="39"/>
      <c r="L1467" s="39"/>
      <c r="M1467" s="39"/>
      <c r="N1467" s="39"/>
      <c r="O1467" s="39"/>
      <c r="P1467" s="39"/>
      <c r="Q1467" s="39"/>
      <c r="R1467" s="3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526"/>
      <c r="AD1467" s="9"/>
      <c r="AE1467" s="9"/>
      <c r="AF1467" s="9"/>
      <c r="AG1467" s="9"/>
      <c r="AH1467" s="9"/>
      <c r="AI1467" s="9">
        <f t="shared" ref="AI1467" si="1081">AH1527</f>
        <v>0</v>
      </c>
      <c r="AJ1467" s="9">
        <f t="shared" ref="AJ1467" si="1082">AI1527</f>
        <v>0</v>
      </c>
      <c r="AK1467" s="9">
        <f t="shared" ref="AK1467" si="1083">AJ1527</f>
        <v>0</v>
      </c>
      <c r="AL1467" s="9">
        <f t="shared" ref="AL1467" si="1084">AK1527</f>
        <v>0</v>
      </c>
      <c r="AM1467" s="9">
        <f t="shared" ref="AM1467" si="1085">AL1527</f>
        <v>0</v>
      </c>
    </row>
    <row r="1468" spans="1:39" outlineLevel="2">
      <c r="A1468" s="11">
        <f>ROW()</f>
        <v>1468</v>
      </c>
      <c r="C1468" s="6" t="s">
        <v>212</v>
      </c>
      <c r="D1468" s="39"/>
      <c r="E1468" s="922">
        <v>0.79958296341545154</v>
      </c>
      <c r="F1468" s="39"/>
      <c r="G1468" s="39"/>
      <c r="H1468" s="39"/>
      <c r="I1468" s="39"/>
      <c r="J1468" s="39"/>
      <c r="K1468" s="39"/>
      <c r="L1468" s="39"/>
      <c r="M1468" s="39"/>
      <c r="N1468" s="39"/>
      <c r="O1468" s="39"/>
      <c r="P1468" s="39"/>
      <c r="Q1468" s="39"/>
      <c r="R1468" s="39"/>
      <c r="S1468" s="9">
        <f t="shared" ref="S1468:AB1469" si="1086">R1528</f>
        <v>0</v>
      </c>
      <c r="T1468" s="9">
        <f t="shared" si="1086"/>
        <v>0.95922431239340755</v>
      </c>
      <c r="U1468" s="9">
        <f t="shared" si="1086"/>
        <v>0.95922431239340755</v>
      </c>
      <c r="V1468" s="9">
        <f t="shared" si="1086"/>
        <v>0.95922431239340755</v>
      </c>
      <c r="W1468" s="9">
        <f t="shared" si="1086"/>
        <v>0.95922431239340755</v>
      </c>
      <c r="X1468" s="9">
        <f t="shared" si="1086"/>
        <v>0.95922431239340755</v>
      </c>
      <c r="Y1468" s="9">
        <f t="shared" si="1086"/>
        <v>0.95922431239340755</v>
      </c>
      <c r="Z1468" s="9">
        <f t="shared" si="1086"/>
        <v>0.95922431239340755</v>
      </c>
      <c r="AA1468" s="9">
        <f t="shared" si="1086"/>
        <v>0.95922431239340755</v>
      </c>
      <c r="AB1468" s="9">
        <f t="shared" si="1086"/>
        <v>0.95922431239340755</v>
      </c>
      <c r="AC1468" s="526">
        <f t="shared" si="1069"/>
        <v>0.95922431239340755</v>
      </c>
      <c r="AD1468" s="9">
        <f t="shared" ref="AD1468:AM1469" si="1087">AC1528</f>
        <v>0.95922431239340755</v>
      </c>
      <c r="AE1468" s="9">
        <f t="shared" si="1087"/>
        <v>0.95922431239340755</v>
      </c>
      <c r="AF1468" s="9">
        <f t="shared" si="1087"/>
        <v>0.95922431239340755</v>
      </c>
      <c r="AG1468" s="9">
        <f t="shared" si="1087"/>
        <v>0.95922431239340755</v>
      </c>
      <c r="AH1468" s="9">
        <f t="shared" si="1087"/>
        <v>0.95922431239340755</v>
      </c>
      <c r="AI1468" s="9">
        <f t="shared" si="1087"/>
        <v>0.95922431239340755</v>
      </c>
      <c r="AJ1468" s="9">
        <f t="shared" si="1087"/>
        <v>0.95922431239340755</v>
      </c>
      <c r="AK1468" s="9">
        <f t="shared" si="1087"/>
        <v>0.95922431239340755</v>
      </c>
      <c r="AL1468" s="9">
        <f t="shared" si="1087"/>
        <v>0.95922431239340755</v>
      </c>
      <c r="AM1468" s="9">
        <f t="shared" si="1087"/>
        <v>0.95922431239340755</v>
      </c>
    </row>
    <row r="1469" spans="1:39" outlineLevel="2">
      <c r="A1469" s="11">
        <f>ROW()</f>
        <v>1469</v>
      </c>
      <c r="C1469" s="30" t="s">
        <v>362</v>
      </c>
      <c r="D1469" s="90"/>
      <c r="E1469" s="925">
        <v>0</v>
      </c>
      <c r="F1469" s="90"/>
      <c r="G1469" s="90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15">
        <f t="shared" si="1086"/>
        <v>0</v>
      </c>
      <c r="T1469" s="15">
        <f t="shared" si="1086"/>
        <v>0</v>
      </c>
      <c r="U1469" s="15">
        <f t="shared" si="1086"/>
        <v>0</v>
      </c>
      <c r="V1469" s="15">
        <f t="shared" si="1086"/>
        <v>0</v>
      </c>
      <c r="W1469" s="15">
        <f t="shared" si="1086"/>
        <v>0</v>
      </c>
      <c r="X1469" s="15">
        <f t="shared" si="1086"/>
        <v>0</v>
      </c>
      <c r="Y1469" s="15">
        <f t="shared" si="1086"/>
        <v>0</v>
      </c>
      <c r="Z1469" s="15">
        <f t="shared" si="1086"/>
        <v>0</v>
      </c>
      <c r="AA1469" s="15">
        <f t="shared" si="1086"/>
        <v>0</v>
      </c>
      <c r="AB1469" s="15">
        <f t="shared" si="1086"/>
        <v>0</v>
      </c>
      <c r="AC1469" s="527">
        <f t="shared" si="1069"/>
        <v>0</v>
      </c>
      <c r="AD1469" s="15">
        <f t="shared" si="1087"/>
        <v>0</v>
      </c>
      <c r="AE1469" s="15">
        <f t="shared" si="1087"/>
        <v>0</v>
      </c>
      <c r="AF1469" s="15">
        <f t="shared" si="1087"/>
        <v>0</v>
      </c>
      <c r="AG1469" s="15">
        <f t="shared" si="1087"/>
        <v>0</v>
      </c>
      <c r="AH1469" s="15">
        <f t="shared" si="1087"/>
        <v>0</v>
      </c>
      <c r="AI1469" s="15">
        <f t="shared" si="1087"/>
        <v>0</v>
      </c>
      <c r="AJ1469" s="15">
        <f t="shared" si="1087"/>
        <v>0</v>
      </c>
      <c r="AK1469" s="15">
        <f t="shared" si="1087"/>
        <v>0</v>
      </c>
      <c r="AL1469" s="15">
        <f t="shared" si="1087"/>
        <v>0</v>
      </c>
      <c r="AM1469" s="15">
        <f t="shared" si="1087"/>
        <v>0</v>
      </c>
    </row>
    <row r="1470" spans="1:39" outlineLevel="2">
      <c r="A1470" s="11">
        <f>ROW()</f>
        <v>1470</v>
      </c>
      <c r="C1470" s="6" t="s">
        <v>1</v>
      </c>
      <c r="D1470" s="39"/>
      <c r="E1470" s="39">
        <v>621.48640718052206</v>
      </c>
      <c r="F1470" s="39"/>
      <c r="G1470" s="39"/>
      <c r="H1470" s="39"/>
      <c r="I1470" s="39"/>
      <c r="J1470" s="39"/>
      <c r="K1470" s="39"/>
      <c r="L1470" s="39"/>
      <c r="M1470" s="39"/>
      <c r="N1470" s="39"/>
      <c r="O1470" s="39"/>
      <c r="P1470" s="39"/>
      <c r="Q1470" s="39"/>
      <c r="R1470" s="39"/>
      <c r="S1470" s="9">
        <f t="shared" ref="S1470:AM1470" si="1088">SUM(S1457:S1469)</f>
        <v>0</v>
      </c>
      <c r="T1470" s="9">
        <f t="shared" si="1088"/>
        <v>891.25572963140621</v>
      </c>
      <c r="U1470" s="9">
        <f t="shared" si="1088"/>
        <v>875.11072342446528</v>
      </c>
      <c r="V1470" s="9">
        <f t="shared" si="1088"/>
        <v>858.96571721752446</v>
      </c>
      <c r="W1470" s="9">
        <f t="shared" si="1088"/>
        <v>842.79975897665918</v>
      </c>
      <c r="X1470" s="9">
        <f t="shared" si="1088"/>
        <v>826.63180516463842</v>
      </c>
      <c r="Y1470" s="9">
        <f t="shared" si="1088"/>
        <v>810.07722008074165</v>
      </c>
      <c r="Z1470" s="9">
        <f t="shared" si="1088"/>
        <v>793.9503530144392</v>
      </c>
      <c r="AA1470" s="9">
        <f t="shared" si="1088"/>
        <v>777.82348594813675</v>
      </c>
      <c r="AB1470" s="9">
        <f t="shared" si="1088"/>
        <v>761.69661888183452</v>
      </c>
      <c r="AC1470" s="9">
        <f t="shared" si="1088"/>
        <v>745.56975181553173</v>
      </c>
      <c r="AD1470" s="9">
        <f t="shared" si="1088"/>
        <v>729.44288474922917</v>
      </c>
      <c r="AE1470" s="9">
        <f t="shared" si="1088"/>
        <v>692.83425811723475</v>
      </c>
      <c r="AF1470" s="9">
        <f t="shared" si="1088"/>
        <v>672.12185322882488</v>
      </c>
      <c r="AG1470" s="9">
        <f t="shared" si="1088"/>
        <v>651.40944834041511</v>
      </c>
      <c r="AH1470" s="9">
        <f t="shared" ref="AH1470" si="1089">SUM(AH1457:AH1469)</f>
        <v>630.69704345200535</v>
      </c>
      <c r="AI1470" s="9">
        <f t="shared" si="1088"/>
        <v>609.98463856359558</v>
      </c>
      <c r="AJ1470" s="9">
        <f t="shared" si="1088"/>
        <v>588.51186697514549</v>
      </c>
      <c r="AK1470" s="9">
        <f t="shared" si="1088"/>
        <v>567.03909538669552</v>
      </c>
      <c r="AL1470" s="9">
        <f t="shared" si="1088"/>
        <v>545.56632379824578</v>
      </c>
      <c r="AM1470" s="9">
        <f t="shared" si="1088"/>
        <v>524.09355220979569</v>
      </c>
    </row>
    <row r="1471" spans="1:39" outlineLevel="2">
      <c r="A1471" s="11">
        <f>ROW()</f>
        <v>1471</v>
      </c>
      <c r="B1471" s="343" t="s">
        <v>31</v>
      </c>
      <c r="D1471" s="39"/>
      <c r="E1471" s="39"/>
      <c r="F1471" s="39"/>
      <c r="G1471" s="39"/>
      <c r="H1471" s="39"/>
      <c r="I1471" s="39"/>
      <c r="J1471" s="39"/>
      <c r="K1471" s="39"/>
      <c r="L1471" s="39"/>
      <c r="M1471" s="39"/>
      <c r="N1471" s="39"/>
      <c r="O1471" s="39"/>
      <c r="P1471" s="39"/>
      <c r="Q1471" s="39"/>
      <c r="R1471" s="39"/>
      <c r="S1471" s="39"/>
      <c r="T1471" s="39"/>
      <c r="U1471" s="39"/>
      <c r="V1471" s="39"/>
      <c r="W1471" s="39"/>
      <c r="X1471" s="39"/>
      <c r="Y1471" s="39"/>
      <c r="Z1471" s="39"/>
      <c r="AA1471" s="39"/>
      <c r="AB1471" s="39"/>
      <c r="AC1471" s="39"/>
      <c r="AD1471" s="39"/>
      <c r="AE1471" s="39"/>
      <c r="AF1471" s="39"/>
      <c r="AG1471" s="39"/>
      <c r="AH1471" s="39"/>
      <c r="AI1471" s="39"/>
      <c r="AJ1471" s="39"/>
      <c r="AK1471" s="39"/>
      <c r="AL1471" s="39"/>
      <c r="AM1471" s="39"/>
    </row>
    <row r="1472" spans="1:39" outlineLevel="2">
      <c r="A1472" s="11">
        <f>ROW()</f>
        <v>1472</v>
      </c>
      <c r="C1472" s="6" t="s">
        <v>2</v>
      </c>
      <c r="D1472" s="39"/>
      <c r="E1472" s="922"/>
      <c r="F1472" s="39"/>
      <c r="G1472" s="39"/>
      <c r="H1472" s="39"/>
      <c r="I1472" s="39"/>
      <c r="J1472" s="39"/>
      <c r="K1472" s="39"/>
      <c r="L1472" s="39"/>
      <c r="M1472" s="39"/>
      <c r="N1472" s="39"/>
      <c r="O1472" s="39"/>
      <c r="P1472" s="39"/>
      <c r="Q1472" s="39"/>
      <c r="R1472" s="39"/>
      <c r="S1472" s="39">
        <f>S$279</f>
        <v>705.61200356251777</v>
      </c>
      <c r="T1472" s="39"/>
      <c r="U1472" s="39"/>
      <c r="V1472" s="39"/>
      <c r="W1472" s="39"/>
      <c r="X1472" s="39"/>
      <c r="Y1472" s="39"/>
      <c r="Z1472" s="39"/>
      <c r="AA1472" s="39"/>
      <c r="AB1472" s="39"/>
      <c r="AC1472" s="39"/>
      <c r="AD1472" s="39"/>
      <c r="AE1472" s="39"/>
      <c r="AF1472" s="39"/>
      <c r="AG1472" s="39"/>
      <c r="AH1472" s="39"/>
      <c r="AI1472" s="39"/>
      <c r="AJ1472" s="39"/>
      <c r="AK1472" s="39"/>
      <c r="AL1472" s="39"/>
      <c r="AM1472" s="39"/>
    </row>
    <row r="1473" spans="1:39" outlineLevel="2">
      <c r="A1473" s="11">
        <f>ROW()</f>
        <v>1473</v>
      </c>
      <c r="C1473" s="6" t="s">
        <v>3</v>
      </c>
      <c r="D1473" s="39"/>
      <c r="E1473" s="922"/>
      <c r="F1473" s="39"/>
      <c r="G1473" s="39"/>
      <c r="H1473" s="39"/>
      <c r="I1473" s="39"/>
      <c r="J1473" s="39"/>
      <c r="K1473" s="39"/>
      <c r="L1473" s="39"/>
      <c r="M1473" s="39"/>
      <c r="N1473" s="39"/>
      <c r="O1473" s="39"/>
      <c r="P1473" s="39"/>
      <c r="Q1473" s="39"/>
      <c r="R1473" s="39"/>
      <c r="S1473" s="39">
        <f>S$280</f>
        <v>159.50638424261598</v>
      </c>
      <c r="T1473" s="39"/>
      <c r="U1473" s="39"/>
      <c r="V1473" s="39"/>
      <c r="W1473" s="39"/>
      <c r="X1473" s="39"/>
      <c r="Y1473" s="39"/>
      <c r="Z1473" s="39"/>
      <c r="AA1473" s="39"/>
      <c r="AB1473" s="39"/>
      <c r="AC1473" s="39"/>
      <c r="AD1473" s="39"/>
      <c r="AE1473" s="39"/>
      <c r="AF1473" s="39"/>
      <c r="AG1473" s="39"/>
      <c r="AH1473" s="39"/>
      <c r="AI1473" s="39"/>
      <c r="AJ1473" s="39"/>
      <c r="AK1473" s="39"/>
      <c r="AL1473" s="39"/>
      <c r="AM1473" s="39"/>
    </row>
    <row r="1474" spans="1:39" outlineLevel="2">
      <c r="A1474" s="11">
        <f>ROW()</f>
        <v>1474</v>
      </c>
      <c r="C1474" s="6" t="s">
        <v>4</v>
      </c>
      <c r="D1474" s="39"/>
      <c r="E1474" s="922"/>
      <c r="F1474" s="39"/>
      <c r="G1474" s="39"/>
      <c r="H1474" s="39"/>
      <c r="I1474" s="39"/>
      <c r="J1474" s="39"/>
      <c r="K1474" s="39"/>
      <c r="L1474" s="39"/>
      <c r="M1474" s="39"/>
      <c r="N1474" s="39"/>
      <c r="O1474" s="39"/>
      <c r="P1474" s="39"/>
      <c r="Q1474" s="39"/>
      <c r="R1474" s="39"/>
      <c r="S1474" s="39">
        <f>S$281</f>
        <v>6.848649830517104</v>
      </c>
      <c r="T1474" s="39"/>
      <c r="U1474" s="39"/>
      <c r="V1474" s="39"/>
      <c r="W1474" s="39"/>
      <c r="X1474" s="39"/>
      <c r="Y1474" s="39"/>
      <c r="Z1474" s="39"/>
      <c r="AA1474" s="39"/>
      <c r="AB1474" s="39"/>
      <c r="AC1474" s="39"/>
      <c r="AD1474" s="39"/>
      <c r="AE1474" s="39"/>
      <c r="AF1474" s="39"/>
      <c r="AG1474" s="39"/>
      <c r="AH1474" s="39"/>
      <c r="AI1474" s="39"/>
      <c r="AJ1474" s="39"/>
      <c r="AK1474" s="39"/>
      <c r="AL1474" s="39"/>
      <c r="AM1474" s="39"/>
    </row>
    <row r="1475" spans="1:39" outlineLevel="2">
      <c r="A1475" s="11">
        <f>ROW()</f>
        <v>1475</v>
      </c>
      <c r="C1475" s="6" t="s">
        <v>5</v>
      </c>
      <c r="D1475" s="39"/>
      <c r="E1475" s="922"/>
      <c r="F1475" s="39"/>
      <c r="G1475" s="39"/>
      <c r="H1475" s="39"/>
      <c r="I1475" s="39"/>
      <c r="J1475" s="39"/>
      <c r="K1475" s="39"/>
      <c r="L1475" s="39"/>
      <c r="M1475" s="39"/>
      <c r="N1475" s="39"/>
      <c r="O1475" s="39"/>
      <c r="P1475" s="39"/>
      <c r="Q1475" s="39"/>
      <c r="R1475" s="39"/>
      <c r="S1475" s="39">
        <f>S$282</f>
        <v>18.329467683361838</v>
      </c>
      <c r="T1475" s="39"/>
      <c r="U1475" s="39"/>
      <c r="V1475" s="39"/>
      <c r="W1475" s="39"/>
      <c r="X1475" s="39"/>
      <c r="Y1475" s="39"/>
      <c r="Z1475" s="39"/>
      <c r="AA1475" s="39"/>
      <c r="AB1475" s="39"/>
      <c r="AC1475" s="39"/>
      <c r="AD1475" s="39"/>
      <c r="AE1475" s="39"/>
      <c r="AF1475" s="39"/>
      <c r="AG1475" s="39"/>
      <c r="AH1475" s="39"/>
      <c r="AI1475" s="39"/>
      <c r="AJ1475" s="39"/>
      <c r="AK1475" s="39"/>
      <c r="AL1475" s="39"/>
      <c r="AM1475" s="39"/>
    </row>
    <row r="1476" spans="1:39" outlineLevel="2">
      <c r="A1476" s="11">
        <f>ROW()</f>
        <v>1476</v>
      </c>
      <c r="C1476" s="6" t="s">
        <v>473</v>
      </c>
      <c r="D1476" s="39"/>
      <c r="E1476" s="922"/>
      <c r="F1476" s="39"/>
      <c r="G1476" s="39"/>
      <c r="H1476" s="39"/>
      <c r="I1476" s="39"/>
      <c r="J1476" s="39"/>
      <c r="K1476" s="39"/>
      <c r="L1476" s="39"/>
      <c r="M1476" s="39"/>
      <c r="N1476" s="39"/>
      <c r="O1476" s="39"/>
      <c r="P1476" s="39"/>
      <c r="Q1476" s="39"/>
      <c r="R1476" s="39"/>
      <c r="S1476" s="39">
        <f>S$283</f>
        <v>0</v>
      </c>
      <c r="T1476" s="39"/>
      <c r="U1476" s="39"/>
      <c r="V1476" s="39"/>
      <c r="W1476" s="39"/>
      <c r="X1476" s="39"/>
      <c r="Y1476" s="39"/>
      <c r="Z1476" s="39"/>
      <c r="AA1476" s="39"/>
      <c r="AB1476" s="39"/>
      <c r="AC1476" s="39"/>
      <c r="AD1476" s="39"/>
      <c r="AE1476" s="39"/>
      <c r="AF1476" s="39"/>
      <c r="AG1476" s="39"/>
      <c r="AH1476" s="39"/>
      <c r="AI1476" s="39"/>
      <c r="AJ1476" s="39"/>
      <c r="AK1476" s="39"/>
      <c r="AL1476" s="39"/>
      <c r="AM1476" s="39"/>
    </row>
    <row r="1477" spans="1:39" outlineLevel="2">
      <c r="A1477" s="11">
        <f>ROW()</f>
        <v>1477</v>
      </c>
      <c r="C1477" s="6" t="s">
        <v>474</v>
      </c>
      <c r="D1477" s="39"/>
      <c r="E1477" s="922"/>
      <c r="F1477" s="39"/>
      <c r="G1477" s="39"/>
      <c r="H1477" s="39"/>
      <c r="I1477" s="39"/>
      <c r="J1477" s="39"/>
      <c r="K1477" s="39"/>
      <c r="L1477" s="39"/>
      <c r="M1477" s="39"/>
      <c r="N1477" s="39"/>
      <c r="O1477" s="39"/>
      <c r="P1477" s="39"/>
      <c r="Q1477" s="39"/>
      <c r="R1477" s="39"/>
      <c r="S1477" s="39">
        <f>S$284</f>
        <v>0</v>
      </c>
      <c r="T1477" s="39"/>
      <c r="U1477" s="39"/>
      <c r="V1477" s="39"/>
      <c r="W1477" s="39"/>
      <c r="X1477" s="39"/>
      <c r="Y1477" s="39"/>
      <c r="Z1477" s="39"/>
      <c r="AA1477" s="39"/>
      <c r="AB1477" s="39"/>
      <c r="AC1477" s="39"/>
      <c r="AD1477" s="39"/>
      <c r="AE1477" s="39"/>
      <c r="AF1477" s="39"/>
      <c r="AG1477" s="39"/>
      <c r="AH1477" s="39"/>
      <c r="AI1477" s="39"/>
      <c r="AJ1477" s="39"/>
      <c r="AK1477" s="39"/>
      <c r="AL1477" s="39"/>
      <c r="AM1477" s="39"/>
    </row>
    <row r="1478" spans="1:39" outlineLevel="2">
      <c r="A1478" s="11">
        <f>ROW()</f>
        <v>1478</v>
      </c>
      <c r="C1478" s="6" t="s">
        <v>477</v>
      </c>
      <c r="D1478" s="39"/>
      <c r="E1478" s="922"/>
      <c r="F1478" s="39"/>
      <c r="G1478" s="39"/>
      <c r="H1478" s="39"/>
      <c r="I1478" s="39"/>
      <c r="J1478" s="39"/>
      <c r="K1478" s="39"/>
      <c r="L1478" s="39"/>
      <c r="M1478" s="39"/>
      <c r="N1478" s="39"/>
      <c r="O1478" s="39"/>
      <c r="P1478" s="39"/>
      <c r="Q1478" s="39"/>
      <c r="R1478" s="39"/>
      <c r="S1478" s="39">
        <f>S$285</f>
        <v>0</v>
      </c>
      <c r="T1478" s="39"/>
      <c r="U1478" s="39"/>
      <c r="V1478" s="39"/>
      <c r="W1478" s="39"/>
      <c r="X1478" s="39"/>
      <c r="Y1478" s="39"/>
      <c r="Z1478" s="39"/>
      <c r="AA1478" s="39"/>
      <c r="AB1478" s="39"/>
      <c r="AC1478" s="39"/>
      <c r="AD1478" s="39"/>
      <c r="AE1478" s="39"/>
      <c r="AF1478" s="39"/>
      <c r="AG1478" s="39"/>
      <c r="AH1478" s="39"/>
      <c r="AI1478" s="39"/>
      <c r="AJ1478" s="39"/>
      <c r="AK1478" s="39"/>
      <c r="AL1478" s="39"/>
      <c r="AM1478" s="39"/>
    </row>
    <row r="1479" spans="1:39" outlineLevel="2">
      <c r="A1479" s="11">
        <f>ROW()</f>
        <v>1479</v>
      </c>
      <c r="C1479" s="6" t="s">
        <v>511</v>
      </c>
      <c r="D1479" s="39"/>
      <c r="E1479" s="922"/>
      <c r="F1479" s="39"/>
      <c r="G1479" s="39"/>
      <c r="H1479" s="39"/>
      <c r="I1479" s="39"/>
      <c r="J1479" s="39"/>
      <c r="K1479" s="39"/>
      <c r="L1479" s="39"/>
      <c r="M1479" s="39"/>
      <c r="N1479" s="39"/>
      <c r="O1479" s="39"/>
      <c r="P1479" s="39"/>
      <c r="Q1479" s="39"/>
      <c r="R1479" s="39"/>
      <c r="S1479" s="39">
        <f>S$286</f>
        <v>0</v>
      </c>
      <c r="T1479" s="39"/>
      <c r="U1479" s="39"/>
      <c r="V1479" s="39"/>
      <c r="W1479" s="39"/>
      <c r="X1479" s="39"/>
      <c r="Y1479" s="39"/>
      <c r="Z1479" s="39"/>
      <c r="AA1479" s="39"/>
      <c r="AB1479" s="39"/>
      <c r="AC1479" s="39"/>
      <c r="AD1479" s="39"/>
      <c r="AE1479" s="39"/>
      <c r="AF1479" s="39"/>
      <c r="AG1479" s="39"/>
      <c r="AH1479" s="39"/>
      <c r="AI1479" s="39"/>
      <c r="AJ1479" s="39"/>
      <c r="AK1479" s="39"/>
      <c r="AL1479" s="39"/>
      <c r="AM1479" s="39"/>
    </row>
    <row r="1480" spans="1:39" outlineLevel="2">
      <c r="A1480" s="11">
        <f>ROW()</f>
        <v>1480</v>
      </c>
      <c r="C1480" s="6" t="s">
        <v>655</v>
      </c>
      <c r="D1480" s="39"/>
      <c r="E1480" s="922"/>
      <c r="F1480" s="39"/>
      <c r="G1480" s="39"/>
      <c r="H1480" s="39"/>
      <c r="I1480" s="39"/>
      <c r="J1480" s="39"/>
      <c r="K1480" s="39"/>
      <c r="L1480" s="39"/>
      <c r="M1480" s="39"/>
      <c r="N1480" s="39"/>
      <c r="O1480" s="39"/>
      <c r="P1480" s="39"/>
      <c r="Q1480" s="39"/>
      <c r="R1480" s="39"/>
      <c r="S1480" s="39"/>
      <c r="T1480" s="39"/>
      <c r="U1480" s="39"/>
      <c r="V1480" s="39"/>
      <c r="W1480" s="39"/>
      <c r="X1480" s="39"/>
      <c r="Y1480" s="39"/>
      <c r="Z1480" s="39"/>
      <c r="AA1480" s="39"/>
      <c r="AB1480" s="39"/>
      <c r="AC1480" s="39"/>
      <c r="AD1480" s="39"/>
      <c r="AE1480" s="39"/>
      <c r="AF1480" s="39"/>
      <c r="AG1480" s="39"/>
      <c r="AH1480" s="39"/>
      <c r="AI1480" s="39"/>
      <c r="AJ1480" s="39"/>
      <c r="AK1480" s="39"/>
      <c r="AL1480" s="39"/>
      <c r="AM1480" s="39"/>
    </row>
    <row r="1481" spans="1:39" outlineLevel="2">
      <c r="A1481" s="11">
        <f>ROW()</f>
        <v>1481</v>
      </c>
      <c r="C1481" s="6" t="s">
        <v>656</v>
      </c>
      <c r="D1481" s="39"/>
      <c r="E1481" s="922"/>
      <c r="F1481" s="39"/>
      <c r="G1481" s="39"/>
      <c r="H1481" s="39"/>
      <c r="I1481" s="39"/>
      <c r="J1481" s="39"/>
      <c r="K1481" s="39"/>
      <c r="L1481" s="39"/>
      <c r="M1481" s="39"/>
      <c r="N1481" s="39"/>
      <c r="O1481" s="39"/>
      <c r="P1481" s="39"/>
      <c r="Q1481" s="39"/>
      <c r="R1481" s="39"/>
      <c r="S1481" s="39"/>
      <c r="T1481" s="39"/>
      <c r="U1481" s="39"/>
      <c r="V1481" s="39"/>
      <c r="W1481" s="39"/>
      <c r="X1481" s="39"/>
      <c r="Y1481" s="39"/>
      <c r="Z1481" s="39"/>
      <c r="AA1481" s="39"/>
      <c r="AB1481" s="39"/>
      <c r="AC1481" s="39"/>
      <c r="AD1481" s="39"/>
      <c r="AE1481" s="39"/>
      <c r="AF1481" s="39"/>
      <c r="AG1481" s="39"/>
      <c r="AH1481" s="39"/>
      <c r="AI1481" s="39"/>
      <c r="AJ1481" s="39"/>
      <c r="AK1481" s="39"/>
      <c r="AL1481" s="39"/>
      <c r="AM1481" s="39"/>
    </row>
    <row r="1482" spans="1:39" outlineLevel="2">
      <c r="A1482" s="11">
        <f>ROW()</f>
        <v>1482</v>
      </c>
      <c r="C1482" s="6" t="s">
        <v>667</v>
      </c>
      <c r="D1482" s="39"/>
      <c r="E1482" s="922"/>
      <c r="F1482" s="39"/>
      <c r="G1482" s="39"/>
      <c r="H1482" s="39"/>
      <c r="I1482" s="39"/>
      <c r="J1482" s="39"/>
      <c r="K1482" s="39"/>
      <c r="L1482" s="39"/>
      <c r="M1482" s="39"/>
      <c r="N1482" s="39"/>
      <c r="O1482" s="39"/>
      <c r="P1482" s="39"/>
      <c r="Q1482" s="39"/>
      <c r="R1482" s="39"/>
      <c r="S1482" s="39"/>
      <c r="T1482" s="39"/>
      <c r="U1482" s="39"/>
      <c r="V1482" s="39"/>
      <c r="W1482" s="39"/>
      <c r="X1482" s="39"/>
      <c r="Y1482" s="39"/>
      <c r="Z1482" s="39"/>
      <c r="AA1482" s="39"/>
      <c r="AB1482" s="39"/>
      <c r="AC1482" s="39"/>
      <c r="AD1482" s="39"/>
      <c r="AE1482" s="39"/>
      <c r="AF1482" s="39"/>
      <c r="AG1482" s="39"/>
      <c r="AH1482" s="39"/>
      <c r="AI1482" s="39"/>
      <c r="AJ1482" s="39"/>
      <c r="AK1482" s="39"/>
      <c r="AL1482" s="39"/>
      <c r="AM1482" s="39"/>
    </row>
    <row r="1483" spans="1:39" outlineLevel="2">
      <c r="A1483" s="11">
        <f>ROW()</f>
        <v>1483</v>
      </c>
      <c r="C1483" s="6" t="s">
        <v>212</v>
      </c>
      <c r="D1483" s="39"/>
      <c r="E1483" s="922"/>
      <c r="F1483" s="39"/>
      <c r="G1483" s="39"/>
      <c r="H1483" s="39"/>
      <c r="I1483" s="39"/>
      <c r="J1483" s="39"/>
      <c r="K1483" s="39"/>
      <c r="L1483" s="39"/>
      <c r="M1483" s="39"/>
      <c r="N1483" s="39"/>
      <c r="O1483" s="39"/>
      <c r="P1483" s="39"/>
      <c r="Q1483" s="39"/>
      <c r="R1483" s="39"/>
      <c r="S1483" s="39">
        <f>S$290</f>
        <v>0.95922431239340755</v>
      </c>
      <c r="T1483" s="39"/>
      <c r="U1483" s="39"/>
      <c r="V1483" s="39"/>
      <c r="W1483" s="39"/>
      <c r="X1483" s="39"/>
      <c r="Y1483" s="39"/>
      <c r="Z1483" s="39"/>
      <c r="AA1483" s="39"/>
      <c r="AB1483" s="39"/>
      <c r="AC1483" s="39"/>
      <c r="AD1483" s="39"/>
      <c r="AE1483" s="39"/>
      <c r="AF1483" s="39"/>
      <c r="AG1483" s="39"/>
      <c r="AH1483" s="39"/>
      <c r="AI1483" s="39"/>
      <c r="AJ1483" s="39"/>
      <c r="AK1483" s="39"/>
      <c r="AL1483" s="39"/>
      <c r="AM1483" s="39"/>
    </row>
    <row r="1484" spans="1:39" outlineLevel="2">
      <c r="A1484" s="11">
        <f>ROW()</f>
        <v>1484</v>
      </c>
      <c r="C1484" s="30" t="s">
        <v>362</v>
      </c>
      <c r="D1484" s="90"/>
      <c r="E1484" s="925"/>
      <c r="F1484" s="90"/>
      <c r="G1484" s="90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>
        <f>S$291</f>
        <v>0</v>
      </c>
      <c r="T1484" s="90"/>
      <c r="U1484" s="90"/>
      <c r="V1484" s="90"/>
      <c r="W1484" s="90"/>
      <c r="X1484" s="90"/>
      <c r="Y1484" s="90"/>
      <c r="Z1484" s="90"/>
      <c r="AA1484" s="90"/>
      <c r="AB1484" s="90"/>
      <c r="AC1484" s="90"/>
      <c r="AD1484" s="90"/>
      <c r="AE1484" s="90"/>
      <c r="AF1484" s="90"/>
      <c r="AG1484" s="90"/>
      <c r="AH1484" s="90"/>
      <c r="AI1484" s="90"/>
      <c r="AJ1484" s="90"/>
      <c r="AK1484" s="90"/>
      <c r="AL1484" s="90"/>
      <c r="AM1484" s="90"/>
    </row>
    <row r="1485" spans="1:39" outlineLevel="2">
      <c r="A1485" s="11">
        <f>ROW()</f>
        <v>1485</v>
      </c>
      <c r="C1485" s="6" t="s">
        <v>1</v>
      </c>
      <c r="D1485" s="39"/>
      <c r="E1485" s="39"/>
      <c r="F1485" s="39"/>
      <c r="G1485" s="39"/>
      <c r="H1485" s="39"/>
      <c r="I1485" s="39"/>
      <c r="J1485" s="39"/>
      <c r="K1485" s="39"/>
      <c r="L1485" s="39"/>
      <c r="M1485" s="39"/>
      <c r="N1485" s="39"/>
      <c r="O1485" s="39"/>
      <c r="P1485" s="39"/>
      <c r="Q1485" s="39"/>
      <c r="R1485" s="39"/>
      <c r="S1485" s="9">
        <f t="shared" ref="S1485" si="1090">SUM(S1472:S1484)</f>
        <v>891.25572963140621</v>
      </c>
      <c r="T1485" s="39"/>
      <c r="U1485" s="39"/>
      <c r="V1485" s="39"/>
      <c r="W1485" s="39"/>
      <c r="X1485" s="39"/>
      <c r="Y1485" s="39"/>
      <c r="Z1485" s="39"/>
      <c r="AA1485" s="39"/>
      <c r="AB1485" s="39"/>
      <c r="AC1485" s="39"/>
      <c r="AD1485" s="39"/>
      <c r="AE1485" s="39"/>
      <c r="AF1485" s="39"/>
      <c r="AG1485" s="39"/>
      <c r="AH1485" s="39"/>
      <c r="AI1485" s="39"/>
      <c r="AJ1485" s="39"/>
      <c r="AK1485" s="39"/>
      <c r="AL1485" s="39"/>
      <c r="AM1485" s="39"/>
    </row>
    <row r="1486" spans="1:39" outlineLevel="2">
      <c r="A1486" s="11">
        <f>ROW()</f>
        <v>1486</v>
      </c>
      <c r="B1486" s="343" t="s">
        <v>657</v>
      </c>
      <c r="D1486" s="39"/>
      <c r="E1486" s="39"/>
      <c r="G1486" s="39"/>
      <c r="H1486" s="39"/>
      <c r="I1486" s="39"/>
      <c r="J1486" s="39"/>
      <c r="K1486" s="39"/>
      <c r="L1486" s="39"/>
      <c r="M1486" s="39"/>
      <c r="N1486" s="39"/>
      <c r="O1486" s="39"/>
      <c r="P1486" s="39"/>
      <c r="Q1486" s="39"/>
      <c r="R1486" s="39"/>
      <c r="S1486" s="39"/>
      <c r="T1486" s="39"/>
      <c r="U1486" s="39"/>
      <c r="V1486" s="39"/>
      <c r="W1486" s="39"/>
      <c r="X1486" s="39"/>
      <c r="Y1486" s="39"/>
      <c r="Z1486" s="39"/>
      <c r="AA1486" s="39"/>
      <c r="AB1486" s="39"/>
      <c r="AC1486" s="39"/>
      <c r="AD1486" s="39"/>
      <c r="AE1486" s="39"/>
      <c r="AF1486" s="39"/>
      <c r="AG1486" s="39"/>
      <c r="AH1486" s="39"/>
      <c r="AI1486" s="39"/>
      <c r="AJ1486" s="39"/>
      <c r="AK1486" s="39"/>
      <c r="AL1486" s="39"/>
    </row>
    <row r="1487" spans="1:39" outlineLevel="2">
      <c r="A1487" s="11">
        <f>ROW()</f>
        <v>1487</v>
      </c>
      <c r="C1487" s="6" t="s">
        <v>2</v>
      </c>
      <c r="D1487" s="39"/>
      <c r="E1487" s="922">
        <v>0</v>
      </c>
      <c r="F1487" s="31"/>
      <c r="G1487" s="39"/>
      <c r="H1487" s="39"/>
      <c r="I1487" s="39"/>
      <c r="J1487" s="39"/>
      <c r="K1487" s="39"/>
      <c r="L1487" s="39"/>
      <c r="M1487" s="39"/>
      <c r="N1487" s="39"/>
      <c r="O1487" s="39"/>
      <c r="P1487" s="39"/>
      <c r="Q1487" s="39"/>
      <c r="R1487" s="39"/>
      <c r="S1487" s="39"/>
      <c r="T1487" s="13">
        <f>-Inputs!T2256</f>
        <v>0</v>
      </c>
      <c r="U1487" s="13">
        <f>-Inputs!U2256</f>
        <v>0</v>
      </c>
      <c r="V1487" s="13">
        <f>-Inputs!V2256</f>
        <v>0</v>
      </c>
      <c r="W1487" s="13">
        <f>-Inputs!W2256</f>
        <v>0</v>
      </c>
      <c r="X1487" s="13">
        <f>-Inputs!X2256</f>
        <v>0</v>
      </c>
      <c r="Y1487" s="13">
        <f>-Inputs!Y2256</f>
        <v>0</v>
      </c>
      <c r="Z1487" s="13">
        <f>-Inputs!Z2256</f>
        <v>0</v>
      </c>
      <c r="AA1487" s="13">
        <f>-Inputs!AA2256</f>
        <v>0</v>
      </c>
      <c r="AB1487" s="13">
        <f>-Inputs!AB2256</f>
        <v>0</v>
      </c>
      <c r="AC1487" s="526">
        <f t="shared" ref="AC1487:AC1499" si="1091">$E1487*$E$51</f>
        <v>0</v>
      </c>
      <c r="AD1487" s="13">
        <f>-Inputs!AD2256</f>
        <v>0</v>
      </c>
      <c r="AE1487" s="13">
        <f>-Inputs!AE2256</f>
        <v>0</v>
      </c>
      <c r="AF1487" s="13">
        <f>-Inputs!AF2256</f>
        <v>0</v>
      </c>
      <c r="AG1487" s="13">
        <f>-Inputs!AG2256</f>
        <v>0</v>
      </c>
      <c r="AH1487" s="13">
        <f>-Inputs!AH2256</f>
        <v>0</v>
      </c>
      <c r="AI1487" s="13">
        <f>-Inputs!AI2256</f>
        <v>0</v>
      </c>
      <c r="AJ1487" s="13">
        <f>-Inputs!AJ2256</f>
        <v>0</v>
      </c>
      <c r="AK1487" s="13">
        <f>-Inputs!AK2256</f>
        <v>0</v>
      </c>
      <c r="AL1487" s="13">
        <f>-Inputs!AL2256</f>
        <v>0</v>
      </c>
      <c r="AM1487" s="13">
        <f>-Inputs!AM2256</f>
        <v>0</v>
      </c>
    </row>
    <row r="1488" spans="1:39" outlineLevel="2">
      <c r="A1488" s="11">
        <f>ROW()</f>
        <v>1488</v>
      </c>
      <c r="C1488" s="6" t="s">
        <v>3</v>
      </c>
      <c r="D1488" s="39"/>
      <c r="E1488" s="922">
        <v>0</v>
      </c>
      <c r="F1488" s="31"/>
      <c r="G1488" s="39"/>
      <c r="H1488" s="39"/>
      <c r="I1488" s="39"/>
      <c r="J1488" s="39"/>
      <c r="K1488" s="39"/>
      <c r="L1488" s="39"/>
      <c r="M1488" s="39"/>
      <c r="N1488" s="39"/>
      <c r="O1488" s="39"/>
      <c r="P1488" s="39"/>
      <c r="Q1488" s="39"/>
      <c r="R1488" s="39"/>
      <c r="S1488" s="39"/>
      <c r="T1488" s="13">
        <f>-Inputs!T2257</f>
        <v>0</v>
      </c>
      <c r="U1488" s="13">
        <f>-Inputs!U2257</f>
        <v>0</v>
      </c>
      <c r="V1488" s="13">
        <f>-Inputs!V2257</f>
        <v>-1.8256717995366534E-2</v>
      </c>
      <c r="W1488" s="13">
        <f>-Inputs!W2257</f>
        <v>-1.9995574468883941E-2</v>
      </c>
      <c r="X1488" s="13">
        <f>-Inputs!X2257</f>
        <v>-0.35688974542377921</v>
      </c>
      <c r="Y1488" s="13">
        <f>-Inputs!Y2257</f>
        <v>0</v>
      </c>
      <c r="Z1488" s="13">
        <f>-Inputs!Z2257</f>
        <v>0</v>
      </c>
      <c r="AA1488" s="13">
        <f>-Inputs!AA2257</f>
        <v>0</v>
      </c>
      <c r="AB1488" s="13">
        <f>-Inputs!AB2257</f>
        <v>0</v>
      </c>
      <c r="AC1488" s="526">
        <f t="shared" si="1091"/>
        <v>0</v>
      </c>
      <c r="AD1488" s="13">
        <f>-Inputs!AD2257</f>
        <v>0</v>
      </c>
      <c r="AE1488" s="13">
        <f>-Inputs!AE2257</f>
        <v>0</v>
      </c>
      <c r="AF1488" s="13">
        <f>-Inputs!AF2257</f>
        <v>0</v>
      </c>
      <c r="AG1488" s="13">
        <f>-Inputs!AG2257</f>
        <v>0</v>
      </c>
      <c r="AH1488" s="13">
        <f>-Inputs!AH2257</f>
        <v>0</v>
      </c>
      <c r="AI1488" s="13">
        <f>-Inputs!AI2257</f>
        <v>0</v>
      </c>
      <c r="AJ1488" s="13">
        <f>-Inputs!AJ2257</f>
        <v>0</v>
      </c>
      <c r="AK1488" s="13">
        <f>-Inputs!AK2257</f>
        <v>0</v>
      </c>
      <c r="AL1488" s="13">
        <f>-Inputs!AL2257</f>
        <v>0</v>
      </c>
      <c r="AM1488" s="13">
        <f>-Inputs!AM2257</f>
        <v>0</v>
      </c>
    </row>
    <row r="1489" spans="1:39" outlineLevel="2">
      <c r="A1489" s="11">
        <f>ROW()</f>
        <v>1489</v>
      </c>
      <c r="C1489" s="6" t="s">
        <v>4</v>
      </c>
      <c r="D1489" s="39"/>
      <c r="E1489" s="922">
        <v>0</v>
      </c>
      <c r="F1489" s="31"/>
      <c r="G1489" s="39"/>
      <c r="H1489" s="39"/>
      <c r="I1489" s="39"/>
      <c r="J1489" s="39"/>
      <c r="K1489" s="39"/>
      <c r="L1489" s="39"/>
      <c r="M1489" s="39"/>
      <c r="N1489" s="39"/>
      <c r="O1489" s="39"/>
      <c r="P1489" s="39"/>
      <c r="Q1489" s="39"/>
      <c r="R1489" s="39"/>
      <c r="S1489" s="39"/>
      <c r="T1489" s="13">
        <f>-Inputs!T2258</f>
        <v>0</v>
      </c>
      <c r="U1489" s="13">
        <f>-Inputs!U2258</f>
        <v>0</v>
      </c>
      <c r="V1489" s="13">
        <f>-Inputs!V2258</f>
        <v>0</v>
      </c>
      <c r="W1489" s="13">
        <f>-Inputs!W2258</f>
        <v>0</v>
      </c>
      <c r="X1489" s="13">
        <f>-Inputs!X2258</f>
        <v>0</v>
      </c>
      <c r="Y1489" s="13">
        <f>-Inputs!Y2258</f>
        <v>0</v>
      </c>
      <c r="Z1489" s="13">
        <f>-Inputs!Z2258</f>
        <v>0</v>
      </c>
      <c r="AA1489" s="13">
        <f>-Inputs!AA2258</f>
        <v>0</v>
      </c>
      <c r="AB1489" s="13">
        <f>-Inputs!AB2258</f>
        <v>0</v>
      </c>
      <c r="AC1489" s="526">
        <f t="shared" si="1091"/>
        <v>0</v>
      </c>
      <c r="AD1489" s="13">
        <f>-Inputs!AD2258</f>
        <v>0</v>
      </c>
      <c r="AE1489" s="13">
        <f>-Inputs!AE2258</f>
        <v>0</v>
      </c>
      <c r="AF1489" s="13">
        <f>-Inputs!AF2258</f>
        <v>0</v>
      </c>
      <c r="AG1489" s="13">
        <f>-Inputs!AG2258</f>
        <v>0</v>
      </c>
      <c r="AH1489" s="13">
        <f>-Inputs!AH2258</f>
        <v>0</v>
      </c>
      <c r="AI1489" s="13">
        <f>-Inputs!AI2258</f>
        <v>0</v>
      </c>
      <c r="AJ1489" s="13">
        <f>-Inputs!AJ2258</f>
        <v>0</v>
      </c>
      <c r="AK1489" s="13">
        <f>-Inputs!AK2258</f>
        <v>0</v>
      </c>
      <c r="AL1489" s="13">
        <f>-Inputs!AL2258</f>
        <v>0</v>
      </c>
      <c r="AM1489" s="13">
        <f>-Inputs!AM2258</f>
        <v>0</v>
      </c>
    </row>
    <row r="1490" spans="1:39" outlineLevel="2">
      <c r="A1490" s="11">
        <f>ROW()</f>
        <v>1490</v>
      </c>
      <c r="C1490" s="6" t="s">
        <v>5</v>
      </c>
      <c r="D1490" s="39"/>
      <c r="E1490" s="922">
        <v>0</v>
      </c>
      <c r="F1490" s="31"/>
      <c r="G1490" s="39"/>
      <c r="H1490" s="39"/>
      <c r="I1490" s="39"/>
      <c r="J1490" s="39"/>
      <c r="K1490" s="39"/>
      <c r="L1490" s="39"/>
      <c r="M1490" s="39"/>
      <c r="N1490" s="39"/>
      <c r="O1490" s="39"/>
      <c r="P1490" s="39"/>
      <c r="Q1490" s="39"/>
      <c r="R1490" s="39"/>
      <c r="S1490" s="39"/>
      <c r="T1490" s="13">
        <f>-Inputs!T2259</f>
        <v>0</v>
      </c>
      <c r="U1490" s="13">
        <f>-Inputs!U2259</f>
        <v>0</v>
      </c>
      <c r="V1490" s="13">
        <f>-Inputs!V2259</f>
        <v>-2.6953159291905871E-3</v>
      </c>
      <c r="W1490" s="13">
        <f>-Inputs!W2259</f>
        <v>-2.9520306110319295E-3</v>
      </c>
      <c r="X1490" s="13">
        <f>-Inputs!X2259</f>
        <v>-5.2689131532273142E-2</v>
      </c>
      <c r="Y1490" s="13">
        <f>-Inputs!Y2259</f>
        <v>0</v>
      </c>
      <c r="Z1490" s="13">
        <f>-Inputs!Z2259</f>
        <v>0</v>
      </c>
      <c r="AA1490" s="13">
        <f>-Inputs!AA2259</f>
        <v>0</v>
      </c>
      <c r="AB1490" s="13">
        <f>-Inputs!AB2259</f>
        <v>0</v>
      </c>
      <c r="AC1490" s="526">
        <f t="shared" si="1091"/>
        <v>0</v>
      </c>
      <c r="AD1490" s="13">
        <f>-Inputs!AD2259</f>
        <v>0</v>
      </c>
      <c r="AE1490" s="13">
        <f>-Inputs!AE2259</f>
        <v>0</v>
      </c>
      <c r="AF1490" s="13">
        <f>-Inputs!AF2259</f>
        <v>0</v>
      </c>
      <c r="AG1490" s="13">
        <f>-Inputs!AG2259</f>
        <v>0</v>
      </c>
      <c r="AH1490" s="13">
        <f>-Inputs!AH2259</f>
        <v>0</v>
      </c>
      <c r="AI1490" s="13">
        <f>-Inputs!AI2259</f>
        <v>0</v>
      </c>
      <c r="AJ1490" s="13">
        <f>-Inputs!AJ2259</f>
        <v>0</v>
      </c>
      <c r="AK1490" s="13">
        <f>-Inputs!AK2259</f>
        <v>0</v>
      </c>
      <c r="AL1490" s="13">
        <f>-Inputs!AL2259</f>
        <v>0</v>
      </c>
      <c r="AM1490" s="13">
        <f>-Inputs!AM2259</f>
        <v>0</v>
      </c>
    </row>
    <row r="1491" spans="1:39" outlineLevel="2">
      <c r="A1491" s="11">
        <f>ROW()</f>
        <v>1491</v>
      </c>
      <c r="C1491" s="6" t="s">
        <v>473</v>
      </c>
      <c r="D1491" s="39"/>
      <c r="E1491" s="922">
        <v>0</v>
      </c>
      <c r="F1491" s="31"/>
      <c r="G1491" s="39"/>
      <c r="H1491" s="39"/>
      <c r="I1491" s="39"/>
      <c r="J1491" s="39"/>
      <c r="K1491" s="39"/>
      <c r="L1491" s="39"/>
      <c r="M1491" s="39"/>
      <c r="N1491" s="39"/>
      <c r="O1491" s="39"/>
      <c r="P1491" s="39"/>
      <c r="Q1491" s="39"/>
      <c r="R1491" s="39"/>
      <c r="S1491" s="39"/>
      <c r="T1491" s="13">
        <f>-Inputs!T2260</f>
        <v>0</v>
      </c>
      <c r="U1491" s="13">
        <f>-Inputs!U2260</f>
        <v>0</v>
      </c>
      <c r="V1491" s="13">
        <f>-Inputs!V2260</f>
        <v>0</v>
      </c>
      <c r="W1491" s="13">
        <f>-Inputs!W2260</f>
        <v>0</v>
      </c>
      <c r="X1491" s="13">
        <f>-Inputs!X2260</f>
        <v>0</v>
      </c>
      <c r="Y1491" s="13">
        <f>-Inputs!Y2260</f>
        <v>0</v>
      </c>
      <c r="Z1491" s="13">
        <f>-Inputs!Z2260</f>
        <v>0</v>
      </c>
      <c r="AA1491" s="13">
        <f>-Inputs!AA2260</f>
        <v>0</v>
      </c>
      <c r="AB1491" s="13">
        <f>-Inputs!AB2260</f>
        <v>0</v>
      </c>
      <c r="AC1491" s="526">
        <f t="shared" si="1091"/>
        <v>0</v>
      </c>
      <c r="AD1491" s="13">
        <f>-Inputs!AD2260</f>
        <v>0</v>
      </c>
      <c r="AE1491" s="13">
        <f>-Inputs!AE2260</f>
        <v>0</v>
      </c>
      <c r="AF1491" s="13">
        <f>-Inputs!AF2260</f>
        <v>0</v>
      </c>
      <c r="AG1491" s="13">
        <f>-Inputs!AG2260</f>
        <v>0</v>
      </c>
      <c r="AH1491" s="13">
        <f>-Inputs!AH2260</f>
        <v>0</v>
      </c>
      <c r="AI1491" s="13">
        <f>-Inputs!AI2260</f>
        <v>0</v>
      </c>
      <c r="AJ1491" s="13">
        <f>-Inputs!AJ2260</f>
        <v>0</v>
      </c>
      <c r="AK1491" s="13">
        <f>-Inputs!AK2260</f>
        <v>0</v>
      </c>
      <c r="AL1491" s="13">
        <f>-Inputs!AL2260</f>
        <v>0</v>
      </c>
      <c r="AM1491" s="13">
        <f>-Inputs!AM2260</f>
        <v>0</v>
      </c>
    </row>
    <row r="1492" spans="1:39" outlineLevel="2">
      <c r="A1492" s="11">
        <f>ROW()</f>
        <v>1492</v>
      </c>
      <c r="C1492" s="6" t="s">
        <v>474</v>
      </c>
      <c r="D1492" s="39"/>
      <c r="E1492" s="922">
        <v>0</v>
      </c>
      <c r="F1492" s="31"/>
      <c r="G1492" s="39"/>
      <c r="H1492" s="39"/>
      <c r="I1492" s="39"/>
      <c r="J1492" s="39"/>
      <c r="K1492" s="39"/>
      <c r="L1492" s="39"/>
      <c r="M1492" s="39"/>
      <c r="N1492" s="39"/>
      <c r="O1492" s="39"/>
      <c r="P1492" s="39"/>
      <c r="Q1492" s="39"/>
      <c r="R1492" s="39"/>
      <c r="S1492" s="39"/>
      <c r="T1492" s="13">
        <f>-Inputs!T2261</f>
        <v>0</v>
      </c>
      <c r="U1492" s="13">
        <f>-Inputs!U2261</f>
        <v>0</v>
      </c>
      <c r="V1492" s="13">
        <f>-Inputs!V2261</f>
        <v>0</v>
      </c>
      <c r="W1492" s="13">
        <f>-Inputs!W2261</f>
        <v>0</v>
      </c>
      <c r="X1492" s="13">
        <f>-Inputs!X2261</f>
        <v>0</v>
      </c>
      <c r="Y1492" s="13">
        <f>-Inputs!Y2261</f>
        <v>0</v>
      </c>
      <c r="Z1492" s="13">
        <f>-Inputs!Z2261</f>
        <v>0</v>
      </c>
      <c r="AA1492" s="13">
        <f>-Inputs!AA2261</f>
        <v>0</v>
      </c>
      <c r="AB1492" s="13">
        <f>-Inputs!AB2261</f>
        <v>0</v>
      </c>
      <c r="AC1492" s="526">
        <f t="shared" si="1091"/>
        <v>0</v>
      </c>
      <c r="AD1492" s="13">
        <f>-Inputs!AD2261</f>
        <v>0</v>
      </c>
      <c r="AE1492" s="13">
        <f>-Inputs!AE2261</f>
        <v>0</v>
      </c>
      <c r="AF1492" s="13">
        <f>-Inputs!AF2261</f>
        <v>0</v>
      </c>
      <c r="AG1492" s="13">
        <f>-Inputs!AG2261</f>
        <v>0</v>
      </c>
      <c r="AH1492" s="13">
        <f>-Inputs!AH2261</f>
        <v>0</v>
      </c>
      <c r="AI1492" s="13">
        <f>-Inputs!AI2261</f>
        <v>0</v>
      </c>
      <c r="AJ1492" s="13">
        <f>-Inputs!AJ2261</f>
        <v>0</v>
      </c>
      <c r="AK1492" s="13">
        <f>-Inputs!AK2261</f>
        <v>0</v>
      </c>
      <c r="AL1492" s="13">
        <f>-Inputs!AL2261</f>
        <v>0</v>
      </c>
      <c r="AM1492" s="13">
        <f>-Inputs!AM2261</f>
        <v>0</v>
      </c>
    </row>
    <row r="1493" spans="1:39" outlineLevel="2">
      <c r="A1493" s="11">
        <f>ROW()</f>
        <v>1493</v>
      </c>
      <c r="C1493" s="6" t="s">
        <v>477</v>
      </c>
      <c r="D1493" s="39"/>
      <c r="E1493" s="922">
        <v>0</v>
      </c>
      <c r="F1493" s="31"/>
      <c r="G1493" s="39"/>
      <c r="H1493" s="39"/>
      <c r="I1493" s="39"/>
      <c r="J1493" s="39"/>
      <c r="K1493" s="39"/>
      <c r="L1493" s="39"/>
      <c r="M1493" s="39"/>
      <c r="N1493" s="39"/>
      <c r="O1493" s="39"/>
      <c r="P1493" s="39"/>
      <c r="Q1493" s="39"/>
      <c r="R1493" s="39"/>
      <c r="S1493" s="39"/>
      <c r="T1493" s="13">
        <f>-Inputs!T2262</f>
        <v>0</v>
      </c>
      <c r="U1493" s="13">
        <f>-Inputs!U2262</f>
        <v>0</v>
      </c>
      <c r="V1493" s="13">
        <f>-Inputs!V2262</f>
        <v>0</v>
      </c>
      <c r="W1493" s="13">
        <f>-Inputs!W2262</f>
        <v>0</v>
      </c>
      <c r="X1493" s="13">
        <f>-Inputs!X2262</f>
        <v>0</v>
      </c>
      <c r="Y1493" s="13">
        <f>-Inputs!Y2262</f>
        <v>0</v>
      </c>
      <c r="Z1493" s="13">
        <f>-Inputs!Z2262</f>
        <v>0</v>
      </c>
      <c r="AA1493" s="13">
        <f>-Inputs!AA2262</f>
        <v>0</v>
      </c>
      <c r="AB1493" s="13">
        <f>-Inputs!AB2262</f>
        <v>0</v>
      </c>
      <c r="AC1493" s="526">
        <f t="shared" si="1091"/>
        <v>0</v>
      </c>
      <c r="AD1493" s="13">
        <f>-Inputs!AD2262</f>
        <v>0</v>
      </c>
      <c r="AE1493" s="13">
        <f>-Inputs!AE2262</f>
        <v>0</v>
      </c>
      <c r="AF1493" s="13">
        <f>-Inputs!AF2262</f>
        <v>0</v>
      </c>
      <c r="AG1493" s="13">
        <f>-Inputs!AG2262</f>
        <v>0</v>
      </c>
      <c r="AH1493" s="13">
        <f>-Inputs!AH2262</f>
        <v>0</v>
      </c>
      <c r="AI1493" s="13">
        <f>-Inputs!AI2262</f>
        <v>0</v>
      </c>
      <c r="AJ1493" s="13">
        <f>-Inputs!AJ2262</f>
        <v>0</v>
      </c>
      <c r="AK1493" s="13">
        <f>-Inputs!AK2262</f>
        <v>0</v>
      </c>
      <c r="AL1493" s="13">
        <f>-Inputs!AL2262</f>
        <v>0</v>
      </c>
      <c r="AM1493" s="13">
        <f>-Inputs!AM2262</f>
        <v>0</v>
      </c>
    </row>
    <row r="1494" spans="1:39" outlineLevel="2">
      <c r="A1494" s="11">
        <f>ROW()</f>
        <v>1494</v>
      </c>
      <c r="C1494" s="6" t="s">
        <v>511</v>
      </c>
      <c r="D1494" s="39"/>
      <c r="E1494" s="922">
        <v>0</v>
      </c>
      <c r="F1494" s="31"/>
      <c r="G1494" s="39"/>
      <c r="H1494" s="39"/>
      <c r="I1494" s="39"/>
      <c r="J1494" s="39"/>
      <c r="K1494" s="39"/>
      <c r="L1494" s="39"/>
      <c r="M1494" s="39"/>
      <c r="N1494" s="39"/>
      <c r="O1494" s="39"/>
      <c r="P1494" s="39"/>
      <c r="Q1494" s="39"/>
      <c r="R1494" s="39"/>
      <c r="S1494" s="39"/>
      <c r="T1494" s="13">
        <f>-Inputs!T2263</f>
        <v>0</v>
      </c>
      <c r="U1494" s="13">
        <f>-Inputs!U2263</f>
        <v>0</v>
      </c>
      <c r="V1494" s="13">
        <f>-Inputs!V2263</f>
        <v>0</v>
      </c>
      <c r="W1494" s="13">
        <f>-Inputs!W2263</f>
        <v>0</v>
      </c>
      <c r="X1494" s="13">
        <f>-Inputs!X2263</f>
        <v>0</v>
      </c>
      <c r="Y1494" s="13">
        <f>-Inputs!Y2263</f>
        <v>0</v>
      </c>
      <c r="Z1494" s="13">
        <f>-Inputs!Z2263</f>
        <v>0</v>
      </c>
      <c r="AA1494" s="13">
        <f>-Inputs!AA2263</f>
        <v>0</v>
      </c>
      <c r="AB1494" s="13">
        <f>-Inputs!AB2263</f>
        <v>0</v>
      </c>
      <c r="AC1494" s="526">
        <f t="shared" si="1091"/>
        <v>0</v>
      </c>
      <c r="AD1494" s="13">
        <f>-Inputs!AD2263</f>
        <v>0</v>
      </c>
      <c r="AE1494" s="13">
        <f>-Inputs!AE2263</f>
        <v>0</v>
      </c>
      <c r="AF1494" s="13">
        <f>-Inputs!AF2263</f>
        <v>0</v>
      </c>
      <c r="AG1494" s="13">
        <f>-Inputs!AG2263</f>
        <v>0</v>
      </c>
      <c r="AH1494" s="13">
        <f>-Inputs!AH2263</f>
        <v>0</v>
      </c>
      <c r="AI1494" s="13">
        <f>-Inputs!AI2263</f>
        <v>0</v>
      </c>
      <c r="AJ1494" s="13">
        <f>-Inputs!AJ2263</f>
        <v>0</v>
      </c>
      <c r="AK1494" s="13">
        <f>-Inputs!AK2263</f>
        <v>0</v>
      </c>
      <c r="AL1494" s="13">
        <f>-Inputs!AL2263</f>
        <v>0</v>
      </c>
      <c r="AM1494" s="13">
        <f>-Inputs!AM2263</f>
        <v>0</v>
      </c>
    </row>
    <row r="1495" spans="1:39" outlineLevel="2">
      <c r="A1495" s="11">
        <f>ROW()</f>
        <v>1495</v>
      </c>
      <c r="C1495" s="6" t="s">
        <v>655</v>
      </c>
      <c r="D1495" s="39"/>
      <c r="E1495" s="922"/>
      <c r="F1495" s="31"/>
      <c r="G1495" s="39"/>
      <c r="H1495" s="39"/>
      <c r="I1495" s="39"/>
      <c r="J1495" s="39"/>
      <c r="K1495" s="39"/>
      <c r="L1495" s="39"/>
      <c r="M1495" s="39"/>
      <c r="N1495" s="39"/>
      <c r="O1495" s="39"/>
      <c r="P1495" s="39"/>
      <c r="Q1495" s="39"/>
      <c r="R1495" s="39"/>
      <c r="S1495" s="39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526"/>
      <c r="AD1495" s="13"/>
      <c r="AE1495" s="13"/>
      <c r="AF1495" s="13"/>
      <c r="AG1495" s="13"/>
      <c r="AH1495" s="13"/>
      <c r="AI1495" s="13"/>
      <c r="AJ1495" s="13"/>
      <c r="AK1495" s="13"/>
      <c r="AL1495" s="13"/>
      <c r="AM1495" s="13"/>
    </row>
    <row r="1496" spans="1:39" outlineLevel="2">
      <c r="A1496" s="11">
        <f>ROW()</f>
        <v>1496</v>
      </c>
      <c r="C1496" s="6" t="s">
        <v>656</v>
      </c>
      <c r="D1496" s="39"/>
      <c r="E1496" s="922"/>
      <c r="F1496" s="31"/>
      <c r="G1496" s="39"/>
      <c r="H1496" s="39"/>
      <c r="I1496" s="39"/>
      <c r="J1496" s="39"/>
      <c r="K1496" s="39"/>
      <c r="L1496" s="39"/>
      <c r="M1496" s="39"/>
      <c r="N1496" s="39"/>
      <c r="O1496" s="39"/>
      <c r="P1496" s="39"/>
      <c r="Q1496" s="39"/>
      <c r="R1496" s="39"/>
      <c r="S1496" s="39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526"/>
      <c r="AD1496" s="13"/>
      <c r="AE1496" s="13"/>
      <c r="AF1496" s="13"/>
      <c r="AG1496" s="13"/>
      <c r="AH1496" s="13"/>
      <c r="AI1496" s="13"/>
      <c r="AJ1496" s="13"/>
      <c r="AK1496" s="13"/>
      <c r="AL1496" s="13"/>
      <c r="AM1496" s="13"/>
    </row>
    <row r="1497" spans="1:39" outlineLevel="2">
      <c r="A1497" s="11">
        <f>ROW()</f>
        <v>1497</v>
      </c>
      <c r="C1497" s="6" t="s">
        <v>667</v>
      </c>
      <c r="D1497" s="39"/>
      <c r="E1497" s="922"/>
      <c r="F1497" s="31"/>
      <c r="G1497" s="39"/>
      <c r="H1497" s="39"/>
      <c r="I1497" s="39"/>
      <c r="J1497" s="39"/>
      <c r="K1497" s="39"/>
      <c r="L1497" s="39"/>
      <c r="M1497" s="39"/>
      <c r="N1497" s="39"/>
      <c r="O1497" s="39"/>
      <c r="P1497" s="39"/>
      <c r="Q1497" s="39"/>
      <c r="R1497" s="39"/>
      <c r="S1497" s="39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526"/>
      <c r="AD1497" s="13"/>
      <c r="AE1497" s="13"/>
      <c r="AF1497" s="13"/>
      <c r="AG1497" s="13"/>
      <c r="AH1497" s="13"/>
      <c r="AI1497" s="13"/>
      <c r="AJ1497" s="13"/>
      <c r="AK1497" s="13"/>
      <c r="AL1497" s="13"/>
      <c r="AM1497" s="13"/>
    </row>
    <row r="1498" spans="1:39" outlineLevel="2">
      <c r="A1498" s="11">
        <f>ROW()</f>
        <v>1498</v>
      </c>
      <c r="C1498" s="6" t="s">
        <v>212</v>
      </c>
      <c r="D1498" s="39"/>
      <c r="E1498" s="922">
        <v>0</v>
      </c>
      <c r="F1498" s="31"/>
      <c r="G1498" s="39"/>
      <c r="H1498" s="39"/>
      <c r="I1498" s="39"/>
      <c r="J1498" s="39"/>
      <c r="K1498" s="39"/>
      <c r="L1498" s="39"/>
      <c r="M1498" s="39"/>
      <c r="N1498" s="39"/>
      <c r="O1498" s="39"/>
      <c r="P1498" s="39"/>
      <c r="Q1498" s="39"/>
      <c r="R1498" s="39"/>
      <c r="S1498" s="39"/>
      <c r="T1498" s="13">
        <f>-Inputs!T2267</f>
        <v>0</v>
      </c>
      <c r="U1498" s="13">
        <f>-Inputs!U2267</f>
        <v>0</v>
      </c>
      <c r="V1498" s="13">
        <f>-Inputs!V2267</f>
        <v>0</v>
      </c>
      <c r="W1498" s="13">
        <f>-Inputs!W2267</f>
        <v>0</v>
      </c>
      <c r="X1498" s="13">
        <f>-Inputs!X2267</f>
        <v>0</v>
      </c>
      <c r="Y1498" s="13">
        <f>-Inputs!Y2267</f>
        <v>0</v>
      </c>
      <c r="Z1498" s="13">
        <f>-Inputs!Z2267</f>
        <v>0</v>
      </c>
      <c r="AA1498" s="13">
        <f>-Inputs!AA2267</f>
        <v>0</v>
      </c>
      <c r="AB1498" s="13">
        <f>-Inputs!AB2267</f>
        <v>0</v>
      </c>
      <c r="AC1498" s="526">
        <f t="shared" si="1091"/>
        <v>0</v>
      </c>
      <c r="AD1498" s="13">
        <f>-Inputs!AD2267</f>
        <v>0</v>
      </c>
      <c r="AE1498" s="13">
        <f>-Inputs!AE2267</f>
        <v>0</v>
      </c>
      <c r="AF1498" s="13">
        <f>-Inputs!AF2267</f>
        <v>0</v>
      </c>
      <c r="AG1498" s="13">
        <f>-Inputs!AG2267</f>
        <v>0</v>
      </c>
      <c r="AH1498" s="13">
        <f>-Inputs!AH2267</f>
        <v>0</v>
      </c>
      <c r="AI1498" s="13">
        <f>-Inputs!AI2267</f>
        <v>0</v>
      </c>
      <c r="AJ1498" s="13">
        <f>-Inputs!AJ2267</f>
        <v>0</v>
      </c>
      <c r="AK1498" s="13">
        <f>-Inputs!AK2267</f>
        <v>0</v>
      </c>
      <c r="AL1498" s="13">
        <f>-Inputs!AL2267</f>
        <v>0</v>
      </c>
      <c r="AM1498" s="13">
        <f>-Inputs!AM2267</f>
        <v>0</v>
      </c>
    </row>
    <row r="1499" spans="1:39" outlineLevel="2">
      <c r="A1499" s="11">
        <f>ROW()</f>
        <v>1499</v>
      </c>
      <c r="C1499" s="30" t="s">
        <v>362</v>
      </c>
      <c r="D1499" s="90"/>
      <c r="E1499" s="925">
        <v>0</v>
      </c>
      <c r="F1499" s="90"/>
      <c r="G1499" s="90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13">
        <f>-Inputs!T2268</f>
        <v>0</v>
      </c>
      <c r="U1499" s="13">
        <f>-Inputs!U2268</f>
        <v>0</v>
      </c>
      <c r="V1499" s="13">
        <f>-Inputs!V2268</f>
        <v>0</v>
      </c>
      <c r="W1499" s="13">
        <f>-Inputs!W2268</f>
        <v>0</v>
      </c>
      <c r="X1499" s="13">
        <f>-Inputs!X2268</f>
        <v>0</v>
      </c>
      <c r="Y1499" s="13">
        <f>-Inputs!Y2268</f>
        <v>0</v>
      </c>
      <c r="Z1499" s="13">
        <f>-Inputs!Z2268</f>
        <v>0</v>
      </c>
      <c r="AA1499" s="13">
        <f>-Inputs!AA2268</f>
        <v>0</v>
      </c>
      <c r="AB1499" s="13">
        <f>-Inputs!AB2268</f>
        <v>0</v>
      </c>
      <c r="AC1499" s="527">
        <f t="shared" si="1091"/>
        <v>0</v>
      </c>
      <c r="AD1499" s="13">
        <f>-Inputs!AD2268</f>
        <v>0</v>
      </c>
      <c r="AE1499" s="13">
        <f>-Inputs!AE2268</f>
        <v>0</v>
      </c>
      <c r="AF1499" s="13">
        <f>-Inputs!AF2268</f>
        <v>0</v>
      </c>
      <c r="AG1499" s="13">
        <f>-Inputs!AG2268</f>
        <v>0</v>
      </c>
      <c r="AH1499" s="13">
        <f>-Inputs!AH2268</f>
        <v>0</v>
      </c>
      <c r="AI1499" s="13">
        <f>-Inputs!AI2268</f>
        <v>0</v>
      </c>
      <c r="AJ1499" s="13">
        <f>-Inputs!AJ2268</f>
        <v>0</v>
      </c>
      <c r="AK1499" s="13">
        <f>-Inputs!AK2268</f>
        <v>0</v>
      </c>
      <c r="AL1499" s="13">
        <f>-Inputs!AL2268</f>
        <v>0</v>
      </c>
      <c r="AM1499" s="13">
        <f>-Inputs!AM2268</f>
        <v>0</v>
      </c>
    </row>
    <row r="1500" spans="1:39" outlineLevel="2">
      <c r="A1500" s="11">
        <f>ROW()</f>
        <v>1500</v>
      </c>
      <c r="C1500" s="6" t="s">
        <v>1</v>
      </c>
      <c r="D1500" s="39"/>
      <c r="E1500" s="39">
        <v>0</v>
      </c>
      <c r="F1500" s="39"/>
      <c r="G1500" s="39"/>
      <c r="H1500" s="39"/>
      <c r="I1500" s="39"/>
      <c r="J1500" s="39"/>
      <c r="K1500" s="39"/>
      <c r="L1500" s="39"/>
      <c r="M1500" s="39"/>
      <c r="N1500" s="39"/>
      <c r="O1500" s="39"/>
      <c r="P1500" s="39"/>
      <c r="Q1500" s="39"/>
      <c r="R1500" s="39"/>
      <c r="S1500" s="39"/>
      <c r="T1500" s="87">
        <f t="shared" ref="T1500:AG1500" si="1092">SUM(T1487:T1499)</f>
        <v>0</v>
      </c>
      <c r="U1500" s="87">
        <f t="shared" si="1092"/>
        <v>0</v>
      </c>
      <c r="V1500" s="87">
        <f t="shared" si="1092"/>
        <v>-2.095203392455712E-2</v>
      </c>
      <c r="W1500" s="87">
        <f t="shared" si="1092"/>
        <v>-2.2947605079915868E-2</v>
      </c>
      <c r="X1500" s="87">
        <f t="shared" si="1092"/>
        <v>-0.40957887695605233</v>
      </c>
      <c r="Y1500" s="87">
        <f t="shared" si="1092"/>
        <v>0</v>
      </c>
      <c r="Z1500" s="87">
        <f t="shared" si="1092"/>
        <v>0</v>
      </c>
      <c r="AA1500" s="87">
        <f t="shared" si="1092"/>
        <v>0</v>
      </c>
      <c r="AB1500" s="87">
        <f t="shared" si="1092"/>
        <v>0</v>
      </c>
      <c r="AC1500" s="87">
        <f t="shared" si="1092"/>
        <v>0</v>
      </c>
      <c r="AD1500" s="414">
        <f t="shared" si="1092"/>
        <v>0</v>
      </c>
      <c r="AE1500" s="87">
        <f t="shared" si="1092"/>
        <v>0</v>
      </c>
      <c r="AF1500" s="87">
        <f t="shared" si="1092"/>
        <v>0</v>
      </c>
      <c r="AG1500" s="87">
        <f t="shared" si="1092"/>
        <v>0</v>
      </c>
      <c r="AH1500" s="87">
        <f t="shared" ref="AH1500:AM1500" si="1093">SUM(AH1487:AH1499)</f>
        <v>0</v>
      </c>
      <c r="AI1500" s="87">
        <f t="shared" si="1093"/>
        <v>0</v>
      </c>
      <c r="AJ1500" s="87">
        <f t="shared" si="1093"/>
        <v>0</v>
      </c>
      <c r="AK1500" s="87">
        <f t="shared" si="1093"/>
        <v>0</v>
      </c>
      <c r="AL1500" s="87">
        <f t="shared" si="1093"/>
        <v>0</v>
      </c>
      <c r="AM1500" s="87">
        <f t="shared" si="1093"/>
        <v>0</v>
      </c>
    </row>
    <row r="1501" spans="1:39" outlineLevel="2">
      <c r="A1501" s="11">
        <f>ROW()</f>
        <v>1501</v>
      </c>
      <c r="B1501" s="343" t="s">
        <v>6</v>
      </c>
      <c r="D1501" s="39"/>
      <c r="E1501" s="39"/>
      <c r="G1501" s="39"/>
      <c r="H1501" s="39"/>
      <c r="I1501" s="39"/>
      <c r="J1501" s="39"/>
      <c r="K1501" s="39"/>
      <c r="L1501" s="39"/>
      <c r="M1501" s="39"/>
      <c r="N1501" s="39"/>
      <c r="O1501" s="39"/>
      <c r="P1501" s="39"/>
      <c r="Q1501" s="39"/>
      <c r="R1501" s="39"/>
    </row>
    <row r="1502" spans="1:39" outlineLevel="2">
      <c r="A1502" s="11">
        <f>ROW()</f>
        <v>1502</v>
      </c>
      <c r="C1502" s="6" t="s">
        <v>2</v>
      </c>
      <c r="D1502" s="39"/>
      <c r="E1502" s="922">
        <v>-8.1648704946881772</v>
      </c>
      <c r="G1502" s="39"/>
      <c r="H1502" s="39"/>
      <c r="I1502" s="39"/>
      <c r="J1502" s="39"/>
      <c r="K1502" s="39"/>
      <c r="L1502" s="39"/>
      <c r="M1502" s="39"/>
      <c r="N1502" s="39"/>
      <c r="O1502" s="39"/>
      <c r="P1502" s="39"/>
      <c r="Q1502" s="39"/>
      <c r="R1502" s="39"/>
      <c r="S1502" s="13"/>
      <c r="T1502" s="13">
        <f>-Inputs!T1441</f>
        <v>-10.080171479464539</v>
      </c>
      <c r="U1502" s="13">
        <f>-Inputs!U1441</f>
        <v>-10.080171479464539</v>
      </c>
      <c r="V1502" s="13">
        <f>-Inputs!V1441</f>
        <v>-10.080171479464539</v>
      </c>
      <c r="W1502" s="13">
        <f>-Inputs!W1441</f>
        <v>-10.080171479464539</v>
      </c>
      <c r="X1502" s="13">
        <f>-Inputs!X1441</f>
        <v>-10.080171479464539</v>
      </c>
      <c r="Y1502" s="13">
        <f>-Inputs!Y1441</f>
        <v>-10.080171479464541</v>
      </c>
      <c r="Z1502" s="13">
        <f>-Inputs!Z1441</f>
        <v>-10.080171479464541</v>
      </c>
      <c r="AA1502" s="13">
        <f>-Inputs!AA1441</f>
        <v>-10.080171479464541</v>
      </c>
      <c r="AB1502" s="13">
        <f>-Inputs!AB1441</f>
        <v>-10.080171479464541</v>
      </c>
      <c r="AC1502" s="526">
        <f t="shared" ref="AC1502:AC1514" si="1094">$E1502*$E$51</f>
        <v>-9.7950339669495001</v>
      </c>
      <c r="AD1502" s="13">
        <f>-Inputs!AD1441</f>
        <v>-13.992905667070708</v>
      </c>
      <c r="AE1502" s="9">
        <f>-Inputs!AE1441</f>
        <v>-13.992905667070707</v>
      </c>
      <c r="AF1502" s="9">
        <f>-Inputs!AF1441</f>
        <v>-13.992905667070707</v>
      </c>
      <c r="AG1502" s="9">
        <f>-Inputs!AG1441</f>
        <v>-13.992905667070707</v>
      </c>
      <c r="AH1502" s="9">
        <f>-Inputs!AH1441</f>
        <v>-13.992905667070705</v>
      </c>
      <c r="AI1502" s="9">
        <f t="shared" ref="AI1502:AM1502" si="1095">-IF(AI1442=0,0,IF(AI1457&lt;0,AI1457,IF(AI1442=0,AI1457,MIN((AI1457/AI1442)*(AI1457&gt;0),AI1457,-AH1502))))</f>
        <v>-13.992905667070705</v>
      </c>
      <c r="AJ1502" s="9">
        <f t="shared" si="1095"/>
        <v>-13.992905667070705</v>
      </c>
      <c r="AK1502" s="9">
        <f t="shared" si="1095"/>
        <v>-13.992905667070705</v>
      </c>
      <c r="AL1502" s="9">
        <f t="shared" si="1095"/>
        <v>-13.992905667070705</v>
      </c>
      <c r="AM1502" s="9">
        <f t="shared" si="1095"/>
        <v>-13.992905667070705</v>
      </c>
    </row>
    <row r="1503" spans="1:39" outlineLevel="2">
      <c r="A1503" s="11">
        <f>ROW()</f>
        <v>1503</v>
      </c>
      <c r="C1503" s="6" t="s">
        <v>3</v>
      </c>
      <c r="D1503" s="39"/>
      <c r="E1503" s="922">
        <v>-4.4775218926612386</v>
      </c>
      <c r="G1503" s="39"/>
      <c r="H1503" s="39"/>
      <c r="I1503" s="39"/>
      <c r="J1503" s="39"/>
      <c r="K1503" s="39"/>
      <c r="L1503" s="39"/>
      <c r="M1503" s="39"/>
      <c r="N1503" s="39"/>
      <c r="O1503" s="39"/>
      <c r="P1503" s="39"/>
      <c r="Q1503" s="39"/>
      <c r="R1503" s="39"/>
      <c r="S1503" s="13"/>
      <c r="T1503" s="13">
        <f>-Inputs!T1442</f>
        <v>-5.4880224756990046</v>
      </c>
      <c r="U1503" s="13">
        <f>-Inputs!U1442</f>
        <v>-5.4880224756990046</v>
      </c>
      <c r="V1503" s="13">
        <f>-Inputs!V1442</f>
        <v>-5.4880224756990046</v>
      </c>
      <c r="W1503" s="13">
        <f>-Inputs!W1442</f>
        <v>-5.4880224756990046</v>
      </c>
      <c r="X1503" s="13">
        <f>-Inputs!X1442</f>
        <v>-5.4880224756990046</v>
      </c>
      <c r="Y1503" s="13">
        <f>-Inputs!Y1442</f>
        <v>-5.4722167941834821</v>
      </c>
      <c r="Z1503" s="13">
        <f>-Inputs!Z1442</f>
        <v>-5.4722167941834821</v>
      </c>
      <c r="AA1503" s="13">
        <f>-Inputs!AA1442</f>
        <v>-5.4722167941834821</v>
      </c>
      <c r="AB1503" s="13">
        <f>-Inputs!AB1442</f>
        <v>-5.4722167941834821</v>
      </c>
      <c r="AC1503" s="526">
        <f t="shared" si="1094"/>
        <v>-5.3714849555677855</v>
      </c>
      <c r="AD1503" s="13">
        <f>-Inputs!AD1442</f>
        <v>-5.1194960205338127</v>
      </c>
      <c r="AE1503" s="9">
        <f>-Inputs!AE1442</f>
        <v>-5.1194960205338127</v>
      </c>
      <c r="AF1503" s="9">
        <f>-Inputs!AF1442</f>
        <v>-5.1194960205338127</v>
      </c>
      <c r="AG1503" s="9">
        <f>-Inputs!AG1442</f>
        <v>-5.1194960205338127</v>
      </c>
      <c r="AH1503" s="9">
        <f>-Inputs!AH1442</f>
        <v>-5.1194960205338127</v>
      </c>
      <c r="AI1503" s="9">
        <f t="shared" ref="AI1503:AM1503" si="1096">-IF(AI1443=0,0,IF(AI1458&lt;0,AI1458,IF(AI1443=0,AI1458,MIN((AI1458/AI1443)*(AI1458&gt;0),AI1458,-AH1503))))</f>
        <v>-5.1194960205338127</v>
      </c>
      <c r="AJ1503" s="9">
        <f t="shared" si="1096"/>
        <v>-5.1194960205338127</v>
      </c>
      <c r="AK1503" s="9">
        <f t="shared" si="1096"/>
        <v>-5.1194960205338127</v>
      </c>
      <c r="AL1503" s="9">
        <f t="shared" si="1096"/>
        <v>-5.1194960205338127</v>
      </c>
      <c r="AM1503" s="9">
        <f t="shared" si="1096"/>
        <v>-5.1194960205338127</v>
      </c>
    </row>
    <row r="1504" spans="1:39" outlineLevel="2">
      <c r="A1504" s="11">
        <f>ROW()</f>
        <v>1504</v>
      </c>
      <c r="C1504" s="6" t="s">
        <v>4</v>
      </c>
      <c r="D1504" s="39"/>
      <c r="E1504" s="922">
        <v>-0.11226615308616403</v>
      </c>
      <c r="G1504" s="39"/>
      <c r="H1504" s="39"/>
      <c r="I1504" s="39"/>
      <c r="J1504" s="39"/>
      <c r="K1504" s="39"/>
      <c r="L1504" s="39"/>
      <c r="M1504" s="39"/>
      <c r="N1504" s="39"/>
      <c r="O1504" s="39"/>
      <c r="P1504" s="39"/>
      <c r="Q1504" s="39"/>
      <c r="R1504" s="39"/>
      <c r="S1504" s="13"/>
      <c r="T1504" s="13">
        <f>-Inputs!T1443</f>
        <v>-0.13697299661034207</v>
      </c>
      <c r="U1504" s="13">
        <f>-Inputs!U1443</f>
        <v>-0.13697299661034207</v>
      </c>
      <c r="V1504" s="13">
        <f>-Inputs!V1443</f>
        <v>-0.13697299661034204</v>
      </c>
      <c r="W1504" s="13">
        <f>-Inputs!W1443</f>
        <v>-0.13697299661034204</v>
      </c>
      <c r="X1504" s="13">
        <f>-Inputs!X1443</f>
        <v>-0.13697299661034204</v>
      </c>
      <c r="Y1504" s="13">
        <f>-Inputs!Y1443</f>
        <v>-0.13697299661034207</v>
      </c>
      <c r="Z1504" s="13">
        <f>-Inputs!Z1443</f>
        <v>-0.13697299661034207</v>
      </c>
      <c r="AA1504" s="13">
        <f>-Inputs!AA1443</f>
        <v>-0.13697299661034207</v>
      </c>
      <c r="AB1504" s="13">
        <f>-Inputs!AB1443</f>
        <v>-0.13697299661034204</v>
      </c>
      <c r="AC1504" s="526">
        <f t="shared" si="1094"/>
        <v>-0.13468073786756685</v>
      </c>
      <c r="AD1504" s="13">
        <f>-Inputs!AD1443</f>
        <v>-0.26936147573513364</v>
      </c>
      <c r="AE1504" s="9">
        <f>-Inputs!AE1443</f>
        <v>-0.26936147573513364</v>
      </c>
      <c r="AF1504" s="9">
        <f>-Inputs!AF1443</f>
        <v>-0.26936147573513364</v>
      </c>
      <c r="AG1504" s="9">
        <f>-Inputs!AG1443</f>
        <v>-0.26936147573513364</v>
      </c>
      <c r="AH1504" s="9">
        <f>-Inputs!AH1443</f>
        <v>-0.26936147573513364</v>
      </c>
      <c r="AI1504" s="9">
        <f t="shared" ref="AI1504:AM1504" si="1097">-IF(AI1444=0,0,IF(AI1459&lt;0,AI1459,IF(AI1444=0,AI1459,MIN((AI1459/AI1444)*(AI1459&gt;0),AI1459,-AH1504))))</f>
        <v>-0.26936147573513364</v>
      </c>
      <c r="AJ1504" s="9">
        <f t="shared" si="1097"/>
        <v>-0.26936147573513364</v>
      </c>
      <c r="AK1504" s="9">
        <f t="shared" si="1097"/>
        <v>-0.26936147573513364</v>
      </c>
      <c r="AL1504" s="9">
        <f t="shared" si="1097"/>
        <v>-0.26936147573513364</v>
      </c>
      <c r="AM1504" s="9">
        <f t="shared" si="1097"/>
        <v>-0.26936147573513364</v>
      </c>
    </row>
    <row r="1505" spans="1:39" outlineLevel="2">
      <c r="A1505" s="11">
        <f>ROW()</f>
        <v>1505</v>
      </c>
      <c r="C1505" s="6" t="s">
        <v>5</v>
      </c>
      <c r="D1505" s="39"/>
      <c r="E1505" s="922">
        <v>-1.7993765683519351E-2</v>
      </c>
      <c r="G1505" s="39"/>
      <c r="H1505" s="39"/>
      <c r="I1505" s="39"/>
      <c r="J1505" s="39"/>
      <c r="K1505" s="39"/>
      <c r="L1505" s="39"/>
      <c r="M1505" s="39"/>
      <c r="N1505" s="39"/>
      <c r="O1505" s="39"/>
      <c r="P1505" s="39"/>
      <c r="Q1505" s="39"/>
      <c r="R1505" s="39"/>
      <c r="S1505" s="13"/>
      <c r="T1505" s="13">
        <f>-Inputs!T1444</f>
        <v>-0.43983925516692207</v>
      </c>
      <c r="U1505" s="13">
        <f>-Inputs!U1444</f>
        <v>-0.43983925516692207</v>
      </c>
      <c r="V1505" s="13">
        <f>-Inputs!V1444</f>
        <v>-0.43983925516692196</v>
      </c>
      <c r="W1505" s="13">
        <f>-Inputs!W1444</f>
        <v>-0.43983925516692196</v>
      </c>
      <c r="X1505" s="13">
        <f>-Inputs!X1444</f>
        <v>-0.43983925516692196</v>
      </c>
      <c r="Y1505" s="13">
        <f>-Inputs!Y1444</f>
        <v>-0.43750579604402223</v>
      </c>
      <c r="Z1505" s="13">
        <f>-Inputs!Z1444</f>
        <v>-0.43750579604402223</v>
      </c>
      <c r="AA1505" s="13">
        <f>-Inputs!AA1444</f>
        <v>-0.43750579604402218</v>
      </c>
      <c r="AB1505" s="13">
        <f>-Inputs!AB1444</f>
        <v>-0.43750579604402223</v>
      </c>
      <c r="AC1505" s="526">
        <f t="shared" si="1094"/>
        <v>-2.1586324752862287E-2</v>
      </c>
      <c r="AD1505" s="13">
        <f>-Inputs!AD1444</f>
        <v>-0.68504988626617924</v>
      </c>
      <c r="AE1505" s="9">
        <f>-Inputs!AE1444</f>
        <v>0</v>
      </c>
      <c r="AF1505" s="9">
        <f>-Inputs!AF1444</f>
        <v>0</v>
      </c>
      <c r="AG1505" s="9">
        <f>-Inputs!AG1444</f>
        <v>0</v>
      </c>
      <c r="AH1505" s="9">
        <f>-Inputs!AH1444</f>
        <v>0</v>
      </c>
      <c r="AI1505" s="9">
        <f t="shared" ref="AI1505:AM1505" si="1098">-IF(AI1445=0,0,IF(AI1460&lt;0,AI1460,IF(AI1445=0,AI1460,MIN((AI1460/AI1445)*(AI1460&gt;0),AI1460,-AH1505))))</f>
        <v>0</v>
      </c>
      <c r="AJ1505" s="9">
        <f t="shared" si="1098"/>
        <v>0</v>
      </c>
      <c r="AK1505" s="9">
        <f t="shared" si="1098"/>
        <v>0</v>
      </c>
      <c r="AL1505" s="9">
        <f t="shared" si="1098"/>
        <v>0</v>
      </c>
      <c r="AM1505" s="9">
        <f t="shared" si="1098"/>
        <v>0</v>
      </c>
    </row>
    <row r="1506" spans="1:39" outlineLevel="2">
      <c r="A1506" s="11">
        <f>ROW()</f>
        <v>1506</v>
      </c>
      <c r="C1506" s="6" t="s">
        <v>473</v>
      </c>
      <c r="D1506" s="39"/>
      <c r="E1506" s="922">
        <v>0</v>
      </c>
      <c r="G1506" s="39"/>
      <c r="H1506" s="39"/>
      <c r="I1506" s="39"/>
      <c r="J1506" s="39"/>
      <c r="K1506" s="39"/>
      <c r="L1506" s="39"/>
      <c r="M1506" s="39"/>
      <c r="N1506" s="39"/>
      <c r="O1506" s="39"/>
      <c r="P1506" s="39"/>
      <c r="Q1506" s="39"/>
      <c r="R1506" s="39"/>
      <c r="S1506" s="13"/>
      <c r="T1506" s="13">
        <f>-Inputs!T1445</f>
        <v>0</v>
      </c>
      <c r="U1506" s="13">
        <f>-Inputs!U1445</f>
        <v>0</v>
      </c>
      <c r="V1506" s="13">
        <f>-Inputs!V1445</f>
        <v>0</v>
      </c>
      <c r="W1506" s="13">
        <f>-Inputs!W1445</f>
        <v>0</v>
      </c>
      <c r="X1506" s="13">
        <f>-Inputs!X1445</f>
        <v>0</v>
      </c>
      <c r="Y1506" s="13">
        <f>-Inputs!Y1445</f>
        <v>0</v>
      </c>
      <c r="Z1506" s="13">
        <f>-Inputs!Z1445</f>
        <v>0</v>
      </c>
      <c r="AA1506" s="13">
        <f>-Inputs!AA1445</f>
        <v>0</v>
      </c>
      <c r="AB1506" s="13">
        <f>-Inputs!AB1445</f>
        <v>0</v>
      </c>
      <c r="AC1506" s="526">
        <f t="shared" si="1094"/>
        <v>0</v>
      </c>
      <c r="AD1506" s="13">
        <f>-Inputs!AD1445</f>
        <v>0</v>
      </c>
      <c r="AE1506" s="9">
        <f>-Inputs!AE1445</f>
        <v>0</v>
      </c>
      <c r="AF1506" s="9">
        <f>-Inputs!AF1445</f>
        <v>0</v>
      </c>
      <c r="AG1506" s="9">
        <f>-Inputs!AG1445</f>
        <v>0</v>
      </c>
      <c r="AH1506" s="9">
        <f>-Inputs!AH1445</f>
        <v>0</v>
      </c>
      <c r="AI1506" s="9">
        <f t="shared" ref="AI1506:AM1506" si="1099">-IF(AI1446=0,0,IF(AI1461&lt;0,AI1461,IF(AI1446=0,AI1461,MIN((AI1461/AI1446)*(AI1461&gt;0),AI1461,-AH1506))))</f>
        <v>0</v>
      </c>
      <c r="AJ1506" s="9">
        <f t="shared" si="1099"/>
        <v>0</v>
      </c>
      <c r="AK1506" s="9">
        <f t="shared" si="1099"/>
        <v>0</v>
      </c>
      <c r="AL1506" s="9">
        <f t="shared" si="1099"/>
        <v>0</v>
      </c>
      <c r="AM1506" s="9">
        <f t="shared" si="1099"/>
        <v>0</v>
      </c>
    </row>
    <row r="1507" spans="1:39" outlineLevel="2">
      <c r="A1507" s="11">
        <f>ROW()</f>
        <v>1507</v>
      </c>
      <c r="C1507" s="6" t="s">
        <v>474</v>
      </c>
      <c r="D1507" s="39"/>
      <c r="E1507" s="922">
        <v>-0.23768277585543507</v>
      </c>
      <c r="G1507" s="39"/>
      <c r="H1507" s="39"/>
      <c r="I1507" s="39"/>
      <c r="J1507" s="39"/>
      <c r="K1507" s="39"/>
      <c r="L1507" s="39"/>
      <c r="M1507" s="39"/>
      <c r="N1507" s="39"/>
      <c r="O1507" s="39"/>
      <c r="P1507" s="39"/>
      <c r="Q1507" s="39"/>
      <c r="R1507" s="39"/>
      <c r="S1507" s="13"/>
      <c r="T1507" s="13">
        <f>-Inputs!T1446</f>
        <v>0</v>
      </c>
      <c r="U1507" s="13">
        <f>-Inputs!U1446</f>
        <v>0</v>
      </c>
      <c r="V1507" s="13">
        <f>-Inputs!V1446</f>
        <v>0</v>
      </c>
      <c r="W1507" s="13">
        <f>-Inputs!W1446</f>
        <v>0</v>
      </c>
      <c r="X1507" s="13">
        <f>-Inputs!X1446</f>
        <v>0</v>
      </c>
      <c r="Y1507" s="13">
        <f>-Inputs!Y1446</f>
        <v>0</v>
      </c>
      <c r="Z1507" s="13">
        <f>-Inputs!Z1446</f>
        <v>0</v>
      </c>
      <c r="AA1507" s="13">
        <f>-Inputs!AA1446</f>
        <v>0</v>
      </c>
      <c r="AB1507" s="13">
        <f>-Inputs!AB1446</f>
        <v>0</v>
      </c>
      <c r="AC1507" s="526">
        <f t="shared" si="1094"/>
        <v>-0.28513751251504005</v>
      </c>
      <c r="AD1507" s="13">
        <f>-Inputs!AD1446</f>
        <v>-1.330641725070187</v>
      </c>
      <c r="AE1507" s="9">
        <f>-Inputs!AE1446</f>
        <v>-1.330641725070187</v>
      </c>
      <c r="AF1507" s="9">
        <f>-Inputs!AF1446</f>
        <v>-1.330641725070187</v>
      </c>
      <c r="AG1507" s="9">
        <f>-Inputs!AG1446</f>
        <v>-1.3306417250701872</v>
      </c>
      <c r="AH1507" s="9">
        <f>-Inputs!AH1446</f>
        <v>-1.3306417250701872</v>
      </c>
      <c r="AI1507" s="9">
        <f t="shared" ref="AI1507:AM1507" si="1100">-IF(AI1447=0,0,IF(AI1462&lt;0,AI1462,IF(AI1447=0,AI1462,MIN((AI1462/AI1447)*(AI1462&gt;0),AI1462,-AH1507))))</f>
        <v>0</v>
      </c>
      <c r="AJ1507" s="9">
        <f t="shared" si="1100"/>
        <v>0</v>
      </c>
      <c r="AK1507" s="9">
        <f t="shared" si="1100"/>
        <v>0</v>
      </c>
      <c r="AL1507" s="9">
        <f t="shared" si="1100"/>
        <v>0</v>
      </c>
      <c r="AM1507" s="9">
        <f t="shared" si="1100"/>
        <v>0</v>
      </c>
    </row>
    <row r="1508" spans="1:39" outlineLevel="2">
      <c r="A1508" s="11">
        <f>ROW()</f>
        <v>1508</v>
      </c>
      <c r="C1508" s="6" t="s">
        <v>477</v>
      </c>
      <c r="D1508" s="39"/>
      <c r="E1508" s="922">
        <v>-0.43257706368068272</v>
      </c>
      <c r="G1508" s="39"/>
      <c r="H1508" s="39"/>
      <c r="I1508" s="39"/>
      <c r="J1508" s="39"/>
      <c r="K1508" s="39"/>
      <c r="L1508" s="39"/>
      <c r="M1508" s="39"/>
      <c r="N1508" s="39"/>
      <c r="O1508" s="39"/>
      <c r="P1508" s="39"/>
      <c r="Q1508" s="39"/>
      <c r="R1508" s="39"/>
      <c r="S1508" s="13"/>
      <c r="T1508" s="13">
        <f>-Inputs!T1447</f>
        <v>0</v>
      </c>
      <c r="U1508" s="13">
        <f>-Inputs!U1447</f>
        <v>0</v>
      </c>
      <c r="V1508" s="13">
        <f>-Inputs!V1447</f>
        <v>0</v>
      </c>
      <c r="W1508" s="13">
        <f>-Inputs!W1447</f>
        <v>0</v>
      </c>
      <c r="X1508" s="13">
        <f>-Inputs!X1447</f>
        <v>0</v>
      </c>
      <c r="Y1508" s="13">
        <f>-Inputs!Y1447</f>
        <v>0</v>
      </c>
      <c r="Z1508" s="13">
        <f>-Inputs!Z1447</f>
        <v>0</v>
      </c>
      <c r="AA1508" s="13">
        <f>-Inputs!AA1447</f>
        <v>0</v>
      </c>
      <c r="AB1508" s="13">
        <f>-Inputs!AB1447</f>
        <v>0</v>
      </c>
      <c r="AC1508" s="526">
        <f t="shared" si="1094"/>
        <v>-0.51894356864963143</v>
      </c>
      <c r="AD1508" s="13">
        <f>-Inputs!AD1447</f>
        <v>-15.211171857318627</v>
      </c>
      <c r="AE1508" s="9">
        <f>-Inputs!AE1447</f>
        <v>0</v>
      </c>
      <c r="AF1508" s="9">
        <f>-Inputs!AF1447</f>
        <v>0</v>
      </c>
      <c r="AG1508" s="9">
        <f>-Inputs!AG1447</f>
        <v>0</v>
      </c>
      <c r="AH1508" s="9">
        <f>-Inputs!AH1447</f>
        <v>0</v>
      </c>
      <c r="AI1508" s="9">
        <f t="shared" ref="AI1508:AM1508" si="1101">-IF(AI1448=0,0,IF(AI1463&lt;0,AI1463,IF(AI1448=0,AI1463,MIN((AI1463/AI1448)*(AI1463&gt;0),AI1463,-AH1508))))</f>
        <v>0</v>
      </c>
      <c r="AJ1508" s="9">
        <f t="shared" si="1101"/>
        <v>0</v>
      </c>
      <c r="AK1508" s="9">
        <f t="shared" si="1101"/>
        <v>0</v>
      </c>
      <c r="AL1508" s="9">
        <f t="shared" si="1101"/>
        <v>0</v>
      </c>
      <c r="AM1508" s="9">
        <f t="shared" si="1101"/>
        <v>0</v>
      </c>
    </row>
    <row r="1509" spans="1:39" outlineLevel="2">
      <c r="A1509" s="11">
        <f>ROW()</f>
        <v>1509</v>
      </c>
      <c r="C1509" s="6" t="s">
        <v>511</v>
      </c>
      <c r="D1509" s="39"/>
      <c r="E1509" s="922">
        <v>0</v>
      </c>
      <c r="G1509" s="39"/>
      <c r="H1509" s="39"/>
      <c r="I1509" s="39"/>
      <c r="J1509" s="39"/>
      <c r="K1509" s="39"/>
      <c r="L1509" s="39"/>
      <c r="M1509" s="39"/>
      <c r="N1509" s="39"/>
      <c r="O1509" s="39"/>
      <c r="P1509" s="39"/>
      <c r="Q1509" s="39"/>
      <c r="R1509" s="39"/>
      <c r="S1509" s="13"/>
      <c r="T1509" s="13">
        <f>-Inputs!T1448</f>
        <v>0</v>
      </c>
      <c r="U1509" s="13">
        <f>-Inputs!U1448</f>
        <v>0</v>
      </c>
      <c r="V1509" s="13">
        <f>-Inputs!V1448</f>
        <v>0</v>
      </c>
      <c r="W1509" s="13">
        <f>-Inputs!W1448</f>
        <v>0</v>
      </c>
      <c r="X1509" s="13">
        <f>-Inputs!X1448</f>
        <v>0</v>
      </c>
      <c r="Y1509" s="13">
        <f>-Inputs!Y1448</f>
        <v>0</v>
      </c>
      <c r="Z1509" s="13">
        <f>-Inputs!Z1448</f>
        <v>0</v>
      </c>
      <c r="AA1509" s="13">
        <f>-Inputs!AA1448</f>
        <v>0</v>
      </c>
      <c r="AB1509" s="13">
        <f>-Inputs!AB1448</f>
        <v>0</v>
      </c>
      <c r="AC1509" s="526">
        <f t="shared" si="1094"/>
        <v>0</v>
      </c>
      <c r="AD1509" s="13">
        <f>-Inputs!AD1448</f>
        <v>0</v>
      </c>
      <c r="AE1509" s="9">
        <f>-Inputs!AE1448</f>
        <v>0</v>
      </c>
      <c r="AF1509" s="9">
        <f>-Inputs!AF1448</f>
        <v>0</v>
      </c>
      <c r="AG1509" s="9">
        <f>-Inputs!AG1448</f>
        <v>0</v>
      </c>
      <c r="AH1509" s="9">
        <f>-Inputs!AH1448</f>
        <v>0</v>
      </c>
      <c r="AI1509" s="9">
        <f t="shared" ref="AI1509:AM1509" si="1102">-IF(AI1449=0,0,IF(AI1464&lt;0,AI1464,IF(AI1449=0,AI1464,MIN((AI1464/AI1449)*(AI1464&gt;0),AI1464,-AH1509))))</f>
        <v>0</v>
      </c>
      <c r="AJ1509" s="9">
        <f t="shared" si="1102"/>
        <v>0</v>
      </c>
      <c r="AK1509" s="9">
        <f t="shared" si="1102"/>
        <v>0</v>
      </c>
      <c r="AL1509" s="9">
        <f t="shared" si="1102"/>
        <v>0</v>
      </c>
      <c r="AM1509" s="9">
        <f t="shared" si="1102"/>
        <v>0</v>
      </c>
    </row>
    <row r="1510" spans="1:39" outlineLevel="2">
      <c r="A1510" s="11">
        <f>ROW()</f>
        <v>1510</v>
      </c>
      <c r="C1510" s="6" t="s">
        <v>655</v>
      </c>
      <c r="D1510" s="39"/>
      <c r="E1510" s="922"/>
      <c r="G1510" s="39"/>
      <c r="H1510" s="39"/>
      <c r="I1510" s="39"/>
      <c r="J1510" s="39"/>
      <c r="K1510" s="39"/>
      <c r="L1510" s="39"/>
      <c r="M1510" s="39"/>
      <c r="N1510" s="39"/>
      <c r="O1510" s="39"/>
      <c r="P1510" s="39"/>
      <c r="Q1510" s="39"/>
      <c r="R1510" s="39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526"/>
      <c r="AD1510" s="13"/>
      <c r="AE1510" s="9"/>
      <c r="AF1510" s="9"/>
      <c r="AG1510" s="9"/>
      <c r="AH1510" s="9"/>
      <c r="AI1510" s="9">
        <f t="shared" ref="AI1510:AM1510" si="1103">-IF(AI1450=0,AI1465,IF(AI1465&lt;0,AI1465,IF(AI1450=0,AI1465,MIN((AI1465/AI1450)*(AI1465&gt;0),AI1465))))</f>
        <v>-2.0910084251102936</v>
      </c>
      <c r="AJ1510" s="9">
        <f t="shared" si="1103"/>
        <v>-2.0910084251102936</v>
      </c>
      <c r="AK1510" s="9">
        <f t="shared" si="1103"/>
        <v>-2.0910084251102936</v>
      </c>
      <c r="AL1510" s="9">
        <f t="shared" si="1103"/>
        <v>-2.0910084251102932</v>
      </c>
      <c r="AM1510" s="9">
        <f t="shared" si="1103"/>
        <v>-2.0910084251102932</v>
      </c>
    </row>
    <row r="1511" spans="1:39" outlineLevel="2">
      <c r="A1511" s="11">
        <f>ROW()</f>
        <v>1511</v>
      </c>
      <c r="C1511" s="6" t="s">
        <v>656</v>
      </c>
      <c r="D1511" s="39"/>
      <c r="E1511" s="922"/>
      <c r="G1511" s="39"/>
      <c r="H1511" s="39"/>
      <c r="I1511" s="39"/>
      <c r="J1511" s="39"/>
      <c r="K1511" s="39"/>
      <c r="L1511" s="39"/>
      <c r="M1511" s="39"/>
      <c r="N1511" s="39"/>
      <c r="O1511" s="39"/>
      <c r="P1511" s="39"/>
      <c r="Q1511" s="39"/>
      <c r="R1511" s="39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526"/>
      <c r="AD1511" s="13"/>
      <c r="AE1511" s="9"/>
      <c r="AF1511" s="9"/>
      <c r="AG1511" s="9"/>
      <c r="AH1511" s="9"/>
      <c r="AI1511" s="9"/>
      <c r="AJ1511" s="9"/>
      <c r="AK1511" s="9"/>
      <c r="AL1511" s="9"/>
      <c r="AM1511" s="9"/>
    </row>
    <row r="1512" spans="1:39" outlineLevel="2">
      <c r="A1512" s="11">
        <f>ROW()</f>
        <v>1512</v>
      </c>
      <c r="C1512" s="6" t="s">
        <v>667</v>
      </c>
      <c r="D1512" s="39"/>
      <c r="E1512" s="922"/>
      <c r="G1512" s="39"/>
      <c r="H1512" s="39"/>
      <c r="I1512" s="39"/>
      <c r="J1512" s="39"/>
      <c r="K1512" s="39"/>
      <c r="L1512" s="39"/>
      <c r="M1512" s="39"/>
      <c r="N1512" s="39"/>
      <c r="O1512" s="39"/>
      <c r="P1512" s="39"/>
      <c r="Q1512" s="39"/>
      <c r="R1512" s="39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526"/>
      <c r="AD1512" s="13"/>
      <c r="AE1512" s="9"/>
      <c r="AF1512" s="9"/>
      <c r="AG1512" s="9"/>
      <c r="AH1512" s="9"/>
      <c r="AI1512" s="9"/>
      <c r="AJ1512" s="9"/>
      <c r="AK1512" s="9"/>
      <c r="AL1512" s="9"/>
      <c r="AM1512" s="9"/>
    </row>
    <row r="1513" spans="1:39" outlineLevel="2">
      <c r="A1513" s="11">
        <f>ROW()</f>
        <v>1513</v>
      </c>
      <c r="C1513" s="6" t="s">
        <v>212</v>
      </c>
      <c r="D1513" s="39"/>
      <c r="E1513" s="922">
        <v>0</v>
      </c>
      <c r="G1513" s="39"/>
      <c r="H1513" s="39"/>
      <c r="I1513" s="39"/>
      <c r="J1513" s="39"/>
      <c r="K1513" s="39"/>
      <c r="L1513" s="39"/>
      <c r="M1513" s="39"/>
      <c r="N1513" s="39"/>
      <c r="O1513" s="39"/>
      <c r="P1513" s="39"/>
      <c r="Q1513" s="39"/>
      <c r="R1513" s="39"/>
      <c r="S1513" s="13"/>
      <c r="T1513" s="13">
        <f>-Inputs!T1452</f>
        <v>0</v>
      </c>
      <c r="U1513" s="13">
        <f>-Inputs!U1452</f>
        <v>0</v>
      </c>
      <c r="V1513" s="13">
        <f>-Inputs!V1452</f>
        <v>0</v>
      </c>
      <c r="W1513" s="13">
        <f>-Inputs!W1452</f>
        <v>0</v>
      </c>
      <c r="X1513" s="13">
        <f>-Inputs!X1452</f>
        <v>0</v>
      </c>
      <c r="Y1513" s="13">
        <f>-Inputs!Y1452</f>
        <v>0</v>
      </c>
      <c r="Z1513" s="13">
        <f>-Inputs!Z1452</f>
        <v>0</v>
      </c>
      <c r="AA1513" s="13">
        <f>-Inputs!AA1452</f>
        <v>0</v>
      </c>
      <c r="AB1513" s="13">
        <f>-Inputs!AB1452</f>
        <v>0</v>
      </c>
      <c r="AC1513" s="526">
        <f t="shared" si="1094"/>
        <v>0</v>
      </c>
      <c r="AD1513" s="13">
        <f>-Inputs!AD1452</f>
        <v>0</v>
      </c>
      <c r="AE1513" s="9">
        <f>-Inputs!AE1452</f>
        <v>0</v>
      </c>
      <c r="AF1513" s="9">
        <f>-Inputs!AF1452</f>
        <v>0</v>
      </c>
      <c r="AG1513" s="9">
        <f>-Inputs!AG1452</f>
        <v>0</v>
      </c>
      <c r="AH1513" s="9">
        <f>-Inputs!AH1452</f>
        <v>0</v>
      </c>
      <c r="AI1513" s="531">
        <v>0</v>
      </c>
      <c r="AJ1513" s="531">
        <v>0</v>
      </c>
      <c r="AK1513" s="531">
        <v>0</v>
      </c>
      <c r="AL1513" s="531">
        <v>0</v>
      </c>
      <c r="AM1513" s="531">
        <v>0</v>
      </c>
    </row>
    <row r="1514" spans="1:39" outlineLevel="2">
      <c r="A1514" s="11">
        <f>ROW()</f>
        <v>1514</v>
      </c>
      <c r="C1514" s="30" t="s">
        <v>362</v>
      </c>
      <c r="D1514" s="90"/>
      <c r="E1514" s="925">
        <v>0</v>
      </c>
      <c r="F1514" s="90"/>
      <c r="G1514" s="90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14"/>
      <c r="T1514" s="14">
        <f>-Inputs!T1453</f>
        <v>0</v>
      </c>
      <c r="U1514" s="14">
        <f>-Inputs!U1453</f>
        <v>0</v>
      </c>
      <c r="V1514" s="14">
        <f>-Inputs!V1453</f>
        <v>0</v>
      </c>
      <c r="W1514" s="14">
        <f>-Inputs!W1453</f>
        <v>0</v>
      </c>
      <c r="X1514" s="14">
        <f>-Inputs!X1453</f>
        <v>0</v>
      </c>
      <c r="Y1514" s="14">
        <f>-Inputs!Y1453</f>
        <v>0</v>
      </c>
      <c r="Z1514" s="14">
        <f>-Inputs!Z1453</f>
        <v>0</v>
      </c>
      <c r="AA1514" s="14">
        <f>-Inputs!AA1453</f>
        <v>0</v>
      </c>
      <c r="AB1514" s="14">
        <f>-Inputs!AB1453</f>
        <v>0</v>
      </c>
      <c r="AC1514" s="527">
        <f t="shared" si="1094"/>
        <v>0</v>
      </c>
      <c r="AD1514" s="14">
        <f>-Inputs!AD1453</f>
        <v>0</v>
      </c>
      <c r="AE1514" s="21">
        <f>-Inputs!AE1453</f>
        <v>0</v>
      </c>
      <c r="AF1514" s="21">
        <f>-Inputs!AF1453</f>
        <v>0</v>
      </c>
      <c r="AG1514" s="21">
        <f>-Inputs!AG1453</f>
        <v>0</v>
      </c>
      <c r="AH1514" s="21">
        <f>-Inputs!AH1453</f>
        <v>0</v>
      </c>
      <c r="AI1514" s="21">
        <f t="shared" ref="AI1514:AM1514" si="1104">-IF(AI1454=0,0,IF(AI1469&lt;0,AI1469,IF(AI1454=0,AI1469,MIN((AI1469/AI1454)*(AI1469&gt;0),MIN(-AH1514,AI1469)))))</f>
        <v>0</v>
      </c>
      <c r="AJ1514" s="21">
        <f t="shared" si="1104"/>
        <v>0</v>
      </c>
      <c r="AK1514" s="21">
        <f t="shared" si="1104"/>
        <v>0</v>
      </c>
      <c r="AL1514" s="21">
        <f t="shared" si="1104"/>
        <v>0</v>
      </c>
      <c r="AM1514" s="21">
        <f t="shared" si="1104"/>
        <v>0</v>
      </c>
    </row>
    <row r="1515" spans="1:39" outlineLevel="2">
      <c r="A1515" s="11">
        <f>ROW()</f>
        <v>1515</v>
      </c>
      <c r="C1515" s="6" t="s">
        <v>1</v>
      </c>
      <c r="D1515" s="39"/>
      <c r="E1515" s="39">
        <v>-13.442912145655216</v>
      </c>
      <c r="F1515" s="39"/>
      <c r="G1515" s="39"/>
      <c r="H1515" s="39"/>
      <c r="I1515" s="39"/>
      <c r="J1515" s="39"/>
      <c r="K1515" s="39"/>
      <c r="L1515" s="39"/>
      <c r="M1515" s="39"/>
      <c r="N1515" s="39"/>
      <c r="O1515" s="39"/>
      <c r="P1515" s="39"/>
      <c r="Q1515" s="39"/>
      <c r="R1515" s="39"/>
      <c r="S1515" s="9"/>
      <c r="T1515" s="9">
        <f t="shared" ref="T1515" si="1105">SUM(T1502:T1514)</f>
        <v>-16.14500620694081</v>
      </c>
      <c r="U1515" s="9">
        <f t="shared" ref="U1515:AI1515" si="1106">SUM(U1502:U1514)</f>
        <v>-16.14500620694081</v>
      </c>
      <c r="V1515" s="9">
        <f t="shared" si="1106"/>
        <v>-16.14500620694081</v>
      </c>
      <c r="W1515" s="9">
        <f t="shared" si="1106"/>
        <v>-16.14500620694081</v>
      </c>
      <c r="X1515" s="9">
        <f t="shared" si="1106"/>
        <v>-16.14500620694081</v>
      </c>
      <c r="Y1515" s="9">
        <f t="shared" si="1106"/>
        <v>-16.126867066302388</v>
      </c>
      <c r="Z1515" s="9">
        <f t="shared" si="1106"/>
        <v>-16.126867066302388</v>
      </c>
      <c r="AA1515" s="9">
        <f t="shared" si="1106"/>
        <v>-16.126867066302388</v>
      </c>
      <c r="AB1515" s="9">
        <f t="shared" si="1106"/>
        <v>-16.126867066302388</v>
      </c>
      <c r="AC1515" s="9">
        <f t="shared" si="1106"/>
        <v>-16.126867066302388</v>
      </c>
      <c r="AD1515" s="9">
        <f t="shared" si="1106"/>
        <v>-36.608626631994646</v>
      </c>
      <c r="AE1515" s="9">
        <f t="shared" si="1106"/>
        <v>-20.712404888409839</v>
      </c>
      <c r="AF1515" s="9">
        <f t="shared" si="1106"/>
        <v>-20.712404888409839</v>
      </c>
      <c r="AG1515" s="9">
        <f t="shared" si="1106"/>
        <v>-20.712404888409839</v>
      </c>
      <c r="AH1515" s="9">
        <f t="shared" si="1106"/>
        <v>-20.712404888409839</v>
      </c>
      <c r="AI1515" s="9">
        <f t="shared" si="1106"/>
        <v>-21.472771588449945</v>
      </c>
      <c r="AJ1515" s="9">
        <f t="shared" ref="AJ1515:AM1515" si="1107">SUM(AJ1502:AJ1514)</f>
        <v>-21.472771588449945</v>
      </c>
      <c r="AK1515" s="9">
        <f t="shared" si="1107"/>
        <v>-21.472771588449945</v>
      </c>
      <c r="AL1515" s="9">
        <f t="shared" si="1107"/>
        <v>-21.472771588449945</v>
      </c>
      <c r="AM1515" s="9">
        <f t="shared" si="1107"/>
        <v>-21.472771588449945</v>
      </c>
    </row>
    <row r="1516" spans="1:39" outlineLevel="2">
      <c r="A1516" s="11">
        <f>ROW()</f>
        <v>1516</v>
      </c>
      <c r="B1516" s="343" t="s">
        <v>70</v>
      </c>
      <c r="D1516" s="39"/>
      <c r="E1516" s="39"/>
      <c r="F1516" s="39"/>
      <c r="G1516" s="39"/>
      <c r="H1516" s="39"/>
      <c r="I1516" s="39"/>
      <c r="J1516" s="39"/>
      <c r="K1516" s="39"/>
      <c r="L1516" s="39"/>
      <c r="M1516" s="39"/>
      <c r="N1516" s="39"/>
      <c r="O1516" s="39"/>
      <c r="P1516" s="39"/>
      <c r="Q1516" s="39"/>
      <c r="R1516" s="39"/>
      <c r="S1516" s="39"/>
      <c r="T1516" s="39"/>
      <c r="U1516" s="39"/>
      <c r="V1516" s="39"/>
      <c r="W1516" s="39"/>
      <c r="X1516" s="39"/>
      <c r="Y1516" s="39"/>
      <c r="Z1516" s="39"/>
      <c r="AA1516" s="39"/>
      <c r="AB1516" s="39"/>
      <c r="AC1516" s="39"/>
      <c r="AD1516" s="39"/>
      <c r="AE1516" s="39"/>
      <c r="AF1516" s="39"/>
      <c r="AG1516" s="39"/>
      <c r="AH1516" s="39"/>
      <c r="AI1516" s="39"/>
      <c r="AJ1516" s="39"/>
      <c r="AK1516" s="39"/>
      <c r="AL1516" s="39"/>
      <c r="AM1516" s="39"/>
    </row>
    <row r="1517" spans="1:39" outlineLevel="2">
      <c r="A1517" s="11">
        <f>ROW()</f>
        <v>1517</v>
      </c>
      <c r="C1517" s="6" t="s">
        <v>2</v>
      </c>
      <c r="D1517" s="39"/>
      <c r="E1517" s="922">
        <v>489.89222968129042</v>
      </c>
      <c r="F1517" s="39"/>
      <c r="G1517" s="39"/>
      <c r="H1517" s="39"/>
      <c r="I1517" s="39"/>
      <c r="J1517" s="39"/>
      <c r="K1517" s="39"/>
      <c r="L1517" s="39"/>
      <c r="M1517" s="39"/>
      <c r="N1517" s="39"/>
      <c r="O1517" s="39"/>
      <c r="P1517" s="39"/>
      <c r="Q1517" s="39"/>
      <c r="R1517" s="39"/>
      <c r="S1517" s="9">
        <f t="shared" ref="S1517:S1524" si="1108">MAX(0,S1457+S1472+S1487+S1502)</f>
        <v>705.61200356251777</v>
      </c>
      <c r="T1517" s="9">
        <f t="shared" ref="T1517:X1524" si="1109">T1457+T1472+T1487+T1502</f>
        <v>695.53183208305325</v>
      </c>
      <c r="U1517" s="9">
        <f t="shared" si="1109"/>
        <v>685.45166060358872</v>
      </c>
      <c r="V1517" s="9">
        <f t="shared" si="1109"/>
        <v>675.3714891241242</v>
      </c>
      <c r="W1517" s="9">
        <f t="shared" si="1109"/>
        <v>665.29131764465967</v>
      </c>
      <c r="X1517" s="9">
        <f t="shared" si="1109"/>
        <v>655.21114616519515</v>
      </c>
      <c r="Y1517" s="143">
        <f t="shared" ref="Y1517:Y1524" si="1110">MAX(Y1457+Y1472+Y1487+Y1502,0)</f>
        <v>645.13097468573062</v>
      </c>
      <c r="Z1517" s="9">
        <f t="shared" ref="Z1517:AG1524" si="1111">Z1457+Z1472+Z1487+Z1502</f>
        <v>635.0508032062661</v>
      </c>
      <c r="AA1517" s="9">
        <f t="shared" si="1111"/>
        <v>624.97063172680157</v>
      </c>
      <c r="AB1517" s="9">
        <f t="shared" si="1111"/>
        <v>614.89046024733705</v>
      </c>
      <c r="AC1517" s="9">
        <f t="shared" si="1111"/>
        <v>587.70203801696971</v>
      </c>
      <c r="AD1517" s="9">
        <f t="shared" si="1111"/>
        <v>573.70913234989905</v>
      </c>
      <c r="AE1517" s="9">
        <f t="shared" si="1111"/>
        <v>559.71622668282839</v>
      </c>
      <c r="AF1517" s="9">
        <f t="shared" si="1111"/>
        <v>545.72332101575773</v>
      </c>
      <c r="AG1517" s="9">
        <f t="shared" si="1111"/>
        <v>531.73041534868707</v>
      </c>
      <c r="AH1517" s="532">
        <f t="shared" ref="AH1517:AH1524" si="1112">AH1457+AH1472+AH1487+AH1502+AH1532</f>
        <v>517.73750968161642</v>
      </c>
      <c r="AI1517" s="9">
        <f t="shared" ref="AI1517:AL1517" si="1113">AI1457+AI1472+AI1487+AI1502</f>
        <v>503.7446040145457</v>
      </c>
      <c r="AJ1517" s="9">
        <f t="shared" si="1113"/>
        <v>489.75169834747498</v>
      </c>
      <c r="AK1517" s="9">
        <f t="shared" si="1113"/>
        <v>475.75879268040427</v>
      </c>
      <c r="AL1517" s="9">
        <f t="shared" si="1113"/>
        <v>461.76588701333355</v>
      </c>
      <c r="AM1517" s="532">
        <f t="shared" ref="AM1517:AM1524" si="1114">AM1457+AM1472+AM1487+AM1502+AM1532</f>
        <v>447.77298134626284</v>
      </c>
    </row>
    <row r="1518" spans="1:39" outlineLevel="2">
      <c r="A1518" s="11">
        <f>ROW()</f>
        <v>1518</v>
      </c>
      <c r="C1518" s="6" t="s">
        <v>3</v>
      </c>
      <c r="D1518" s="39"/>
      <c r="E1518" s="922">
        <v>85.349417157249519</v>
      </c>
      <c r="F1518" s="39"/>
      <c r="G1518" s="39"/>
      <c r="H1518" s="39"/>
      <c r="I1518" s="39"/>
      <c r="J1518" s="39"/>
      <c r="K1518" s="39"/>
      <c r="L1518" s="39"/>
      <c r="M1518" s="39"/>
      <c r="N1518" s="39"/>
      <c r="O1518" s="39"/>
      <c r="P1518" s="39"/>
      <c r="Q1518" s="39"/>
      <c r="R1518" s="39"/>
      <c r="S1518" s="9">
        <f t="shared" si="1108"/>
        <v>159.50638424261598</v>
      </c>
      <c r="T1518" s="9">
        <f t="shared" si="1109"/>
        <v>154.01836176691697</v>
      </c>
      <c r="U1518" s="9">
        <f t="shared" si="1109"/>
        <v>148.53033929121796</v>
      </c>
      <c r="V1518" s="9">
        <f t="shared" si="1109"/>
        <v>143.02406009752357</v>
      </c>
      <c r="W1518" s="9">
        <f t="shared" si="1109"/>
        <v>137.51604204735568</v>
      </c>
      <c r="X1518" s="9">
        <f t="shared" si="1109"/>
        <v>131.67112982623289</v>
      </c>
      <c r="Y1518" s="143">
        <f t="shared" si="1110"/>
        <v>126.1989130320494</v>
      </c>
      <c r="Z1518" s="9">
        <f t="shared" si="1111"/>
        <v>120.72669623786592</v>
      </c>
      <c r="AA1518" s="9">
        <f t="shared" si="1111"/>
        <v>115.25447944368244</v>
      </c>
      <c r="AB1518" s="9">
        <f t="shared" si="1111"/>
        <v>109.78226264949896</v>
      </c>
      <c r="AC1518" s="9">
        <f t="shared" si="1111"/>
        <v>102.3899204106763</v>
      </c>
      <c r="AD1518" s="9">
        <f t="shared" si="1111"/>
        <v>97.27042439014248</v>
      </c>
      <c r="AE1518" s="9">
        <f t="shared" si="1111"/>
        <v>92.150928369608664</v>
      </c>
      <c r="AF1518" s="9">
        <f t="shared" si="1111"/>
        <v>87.031432349074848</v>
      </c>
      <c r="AG1518" s="9">
        <f t="shared" si="1111"/>
        <v>81.911936328541032</v>
      </c>
      <c r="AH1518" s="532">
        <f t="shared" si="1112"/>
        <v>76.792440308007215</v>
      </c>
      <c r="AI1518" s="9">
        <f t="shared" ref="AI1518:AL1518" si="1115">AI1458+AI1473+AI1488+AI1503</f>
        <v>71.672944287473399</v>
      </c>
      <c r="AJ1518" s="9">
        <f t="shared" si="1115"/>
        <v>66.553448266939583</v>
      </c>
      <c r="AK1518" s="9">
        <f t="shared" si="1115"/>
        <v>61.433952246405767</v>
      </c>
      <c r="AL1518" s="9">
        <f t="shared" si="1115"/>
        <v>56.31445622587195</v>
      </c>
      <c r="AM1518" s="532">
        <f t="shared" si="1114"/>
        <v>51.194960205338134</v>
      </c>
    </row>
    <row r="1519" spans="1:39" outlineLevel="2">
      <c r="A1519" s="11">
        <f>ROW()</f>
        <v>1519</v>
      </c>
      <c r="C1519" s="6" t="s">
        <v>4</v>
      </c>
      <c r="D1519" s="39"/>
      <c r="E1519" s="922">
        <v>4.4906461234465613</v>
      </c>
      <c r="F1519" s="39"/>
      <c r="G1519" s="39"/>
      <c r="H1519" s="39"/>
      <c r="I1519" s="39"/>
      <c r="J1519" s="39"/>
      <c r="K1519" s="39"/>
      <c r="L1519" s="39"/>
      <c r="M1519" s="39"/>
      <c r="N1519" s="39"/>
      <c r="O1519" s="39"/>
      <c r="P1519" s="39"/>
      <c r="Q1519" s="39"/>
      <c r="R1519" s="39"/>
      <c r="S1519" s="9">
        <f t="shared" si="1108"/>
        <v>6.848649830517104</v>
      </c>
      <c r="T1519" s="9">
        <f t="shared" si="1109"/>
        <v>6.7116768339067621</v>
      </c>
      <c r="U1519" s="9">
        <f t="shared" si="1109"/>
        <v>6.5747038372964202</v>
      </c>
      <c r="V1519" s="9">
        <f t="shared" si="1109"/>
        <v>6.4377308406860783</v>
      </c>
      <c r="W1519" s="9">
        <f t="shared" si="1109"/>
        <v>6.3007578440757364</v>
      </c>
      <c r="X1519" s="9">
        <f t="shared" si="1109"/>
        <v>6.1637848474653945</v>
      </c>
      <c r="Y1519" s="143">
        <f t="shared" si="1110"/>
        <v>6.0268118508550526</v>
      </c>
      <c r="Z1519" s="9">
        <f t="shared" si="1111"/>
        <v>5.8898388542447107</v>
      </c>
      <c r="AA1519" s="9">
        <f t="shared" si="1111"/>
        <v>5.7528658576343688</v>
      </c>
      <c r="AB1519" s="9">
        <f t="shared" si="1111"/>
        <v>5.6158928610240268</v>
      </c>
      <c r="AC1519" s="9">
        <f t="shared" si="1111"/>
        <v>5.3872295147026739</v>
      </c>
      <c r="AD1519" s="9">
        <f t="shared" si="1111"/>
        <v>5.1178680389675399</v>
      </c>
      <c r="AE1519" s="9">
        <f t="shared" si="1111"/>
        <v>4.848506563232406</v>
      </c>
      <c r="AF1519" s="9">
        <f t="shared" si="1111"/>
        <v>4.5791450874972721</v>
      </c>
      <c r="AG1519" s="9">
        <f t="shared" si="1111"/>
        <v>4.3097836117621382</v>
      </c>
      <c r="AH1519" s="532">
        <f t="shared" si="1112"/>
        <v>4.0404221360270043</v>
      </c>
      <c r="AI1519" s="9">
        <f t="shared" ref="AI1519:AL1519" si="1116">AI1459+AI1474+AI1489+AI1504</f>
        <v>3.7710606602918708</v>
      </c>
      <c r="AJ1519" s="9">
        <f t="shared" si="1116"/>
        <v>3.5016991845567373</v>
      </c>
      <c r="AK1519" s="9">
        <f t="shared" si="1116"/>
        <v>3.2323377088216039</v>
      </c>
      <c r="AL1519" s="9">
        <f t="shared" si="1116"/>
        <v>2.9629762330864704</v>
      </c>
      <c r="AM1519" s="532">
        <f t="shared" si="1114"/>
        <v>2.6936147573513369</v>
      </c>
    </row>
    <row r="1520" spans="1:39" outlineLevel="2">
      <c r="A1520" s="11">
        <f>ROW()</f>
        <v>1520</v>
      </c>
      <c r="C1520" s="6" t="s">
        <v>5</v>
      </c>
      <c r="D1520" s="39"/>
      <c r="E1520" s="922">
        <v>0.57103871437682951</v>
      </c>
      <c r="F1520" s="39"/>
      <c r="G1520" s="39"/>
      <c r="H1520" s="39"/>
      <c r="I1520" s="39"/>
      <c r="J1520" s="39"/>
      <c r="K1520" s="39"/>
      <c r="L1520" s="39"/>
      <c r="M1520" s="39"/>
      <c r="N1520" s="39"/>
      <c r="O1520" s="39"/>
      <c r="P1520" s="39"/>
      <c r="Q1520" s="39"/>
      <c r="R1520" s="39"/>
      <c r="S1520" s="9">
        <f t="shared" si="1108"/>
        <v>18.329467683361838</v>
      </c>
      <c r="T1520" s="9">
        <f t="shared" si="1109"/>
        <v>17.889628428194914</v>
      </c>
      <c r="U1520" s="9">
        <f t="shared" si="1109"/>
        <v>17.449789173027991</v>
      </c>
      <c r="V1520" s="9">
        <f t="shared" si="1109"/>
        <v>17.007254601931876</v>
      </c>
      <c r="W1520" s="9">
        <f t="shared" si="1109"/>
        <v>16.564463316153923</v>
      </c>
      <c r="X1520" s="9">
        <f t="shared" si="1109"/>
        <v>16.071934929454727</v>
      </c>
      <c r="Y1520" s="143">
        <f t="shared" si="1110"/>
        <v>15.634429133410706</v>
      </c>
      <c r="Z1520" s="9">
        <f t="shared" si="1111"/>
        <v>15.196923337366684</v>
      </c>
      <c r="AA1520" s="9">
        <f t="shared" si="1111"/>
        <v>14.759417541322662</v>
      </c>
      <c r="AB1520" s="9">
        <f t="shared" si="1111"/>
        <v>14.321911745278641</v>
      </c>
      <c r="AC1520" s="9">
        <f t="shared" si="1111"/>
        <v>0.68504988626617946</v>
      </c>
      <c r="AD1520" s="9">
        <f t="shared" si="1111"/>
        <v>0</v>
      </c>
      <c r="AE1520" s="9">
        <f t="shared" si="1111"/>
        <v>0</v>
      </c>
      <c r="AF1520" s="9">
        <f t="shared" si="1111"/>
        <v>0</v>
      </c>
      <c r="AG1520" s="9">
        <f t="shared" si="1111"/>
        <v>0</v>
      </c>
      <c r="AH1520" s="532">
        <f t="shared" si="1112"/>
        <v>0</v>
      </c>
      <c r="AI1520" s="9">
        <f t="shared" ref="AI1520:AL1520" si="1117">AI1460+AI1475+AI1490+AI1505</f>
        <v>0</v>
      </c>
      <c r="AJ1520" s="9">
        <f t="shared" si="1117"/>
        <v>0</v>
      </c>
      <c r="AK1520" s="9">
        <f t="shared" si="1117"/>
        <v>0</v>
      </c>
      <c r="AL1520" s="9">
        <f t="shared" si="1117"/>
        <v>0</v>
      </c>
      <c r="AM1520" s="532">
        <f t="shared" si="1114"/>
        <v>0</v>
      </c>
    </row>
    <row r="1521" spans="1:39" outlineLevel="2">
      <c r="A1521" s="11">
        <f>ROW()</f>
        <v>1521</v>
      </c>
      <c r="C1521" s="6" t="s">
        <v>473</v>
      </c>
      <c r="D1521" s="39"/>
      <c r="E1521" s="922">
        <v>0</v>
      </c>
      <c r="F1521" s="39"/>
      <c r="G1521" s="39"/>
      <c r="H1521" s="39"/>
      <c r="I1521" s="39"/>
      <c r="J1521" s="39"/>
      <c r="K1521" s="39"/>
      <c r="L1521" s="39"/>
      <c r="M1521" s="39"/>
      <c r="N1521" s="39"/>
      <c r="O1521" s="39"/>
      <c r="P1521" s="39"/>
      <c r="Q1521" s="39"/>
      <c r="R1521" s="39"/>
      <c r="S1521" s="9">
        <f t="shared" si="1108"/>
        <v>0</v>
      </c>
      <c r="T1521" s="9">
        <f t="shared" si="1109"/>
        <v>0</v>
      </c>
      <c r="U1521" s="9">
        <f t="shared" si="1109"/>
        <v>0</v>
      </c>
      <c r="V1521" s="9">
        <f t="shared" si="1109"/>
        <v>0</v>
      </c>
      <c r="W1521" s="9">
        <f t="shared" si="1109"/>
        <v>0</v>
      </c>
      <c r="X1521" s="9">
        <f t="shared" si="1109"/>
        <v>0</v>
      </c>
      <c r="Y1521" s="143">
        <f t="shared" si="1110"/>
        <v>0</v>
      </c>
      <c r="Z1521" s="9">
        <f t="shared" si="1111"/>
        <v>0</v>
      </c>
      <c r="AA1521" s="9">
        <f t="shared" si="1111"/>
        <v>0</v>
      </c>
      <c r="AB1521" s="9">
        <f t="shared" si="1111"/>
        <v>0</v>
      </c>
      <c r="AC1521" s="9">
        <f t="shared" si="1111"/>
        <v>0</v>
      </c>
      <c r="AD1521" s="9">
        <f t="shared" si="1111"/>
        <v>0</v>
      </c>
      <c r="AE1521" s="9">
        <f t="shared" si="1111"/>
        <v>0</v>
      </c>
      <c r="AF1521" s="9">
        <f t="shared" si="1111"/>
        <v>0</v>
      </c>
      <c r="AG1521" s="9">
        <f t="shared" si="1111"/>
        <v>0</v>
      </c>
      <c r="AH1521" s="532">
        <f t="shared" si="1112"/>
        <v>0</v>
      </c>
      <c r="AI1521" s="9">
        <f t="shared" ref="AI1521:AL1521" si="1118">AI1461+AI1476+AI1491+AI1506</f>
        <v>0</v>
      </c>
      <c r="AJ1521" s="9">
        <f t="shared" si="1118"/>
        <v>0</v>
      </c>
      <c r="AK1521" s="9">
        <f t="shared" si="1118"/>
        <v>0</v>
      </c>
      <c r="AL1521" s="9">
        <f t="shared" si="1118"/>
        <v>0</v>
      </c>
      <c r="AM1521" s="532">
        <f t="shared" si="1114"/>
        <v>0</v>
      </c>
    </row>
    <row r="1522" spans="1:39" outlineLevel="2">
      <c r="A1522" s="11">
        <f>ROW()</f>
        <v>1522</v>
      </c>
      <c r="C1522" s="6" t="s">
        <v>474</v>
      </c>
      <c r="D1522" s="39"/>
      <c r="E1522" s="922">
        <v>14.260966551326106</v>
      </c>
      <c r="F1522" s="39"/>
      <c r="G1522" s="39"/>
      <c r="H1522" s="39"/>
      <c r="I1522" s="39"/>
      <c r="J1522" s="39"/>
      <c r="K1522" s="39"/>
      <c r="L1522" s="39"/>
      <c r="M1522" s="39"/>
      <c r="N1522" s="39"/>
      <c r="O1522" s="39"/>
      <c r="P1522" s="39"/>
      <c r="Q1522" s="39"/>
      <c r="R1522" s="39"/>
      <c r="S1522" s="9">
        <f t="shared" si="1108"/>
        <v>0</v>
      </c>
      <c r="T1522" s="9">
        <f t="shared" si="1109"/>
        <v>0</v>
      </c>
      <c r="U1522" s="9">
        <f t="shared" si="1109"/>
        <v>0</v>
      </c>
      <c r="V1522" s="9">
        <f t="shared" si="1109"/>
        <v>0</v>
      </c>
      <c r="W1522" s="9">
        <f t="shared" si="1109"/>
        <v>0</v>
      </c>
      <c r="X1522" s="9">
        <f t="shared" si="1109"/>
        <v>0</v>
      </c>
      <c r="Y1522" s="143">
        <f t="shared" si="1110"/>
        <v>0</v>
      </c>
      <c r="Z1522" s="9">
        <f t="shared" si="1111"/>
        <v>0</v>
      </c>
      <c r="AA1522" s="9">
        <f t="shared" si="1111"/>
        <v>0</v>
      </c>
      <c r="AB1522" s="9">
        <f t="shared" si="1111"/>
        <v>0</v>
      </c>
      <c r="AC1522" s="9">
        <f t="shared" si="1111"/>
        <v>17.108250750902403</v>
      </c>
      <c r="AD1522" s="9">
        <f t="shared" si="1111"/>
        <v>15.777609025832216</v>
      </c>
      <c r="AE1522" s="9">
        <f t="shared" si="1111"/>
        <v>14.446967300762029</v>
      </c>
      <c r="AF1522" s="9">
        <f t="shared" si="1111"/>
        <v>13.116325575691842</v>
      </c>
      <c r="AG1522" s="9">
        <f t="shared" si="1111"/>
        <v>11.785683850621655</v>
      </c>
      <c r="AH1522" s="532">
        <f t="shared" si="1112"/>
        <v>0</v>
      </c>
      <c r="AI1522" s="9">
        <f t="shared" ref="AI1522:AL1522" si="1119">AI1462+AI1477+AI1492+AI1507</f>
        <v>0</v>
      </c>
      <c r="AJ1522" s="9">
        <f t="shared" si="1119"/>
        <v>0</v>
      </c>
      <c r="AK1522" s="9">
        <f t="shared" si="1119"/>
        <v>0</v>
      </c>
      <c r="AL1522" s="9">
        <f t="shared" si="1119"/>
        <v>0</v>
      </c>
      <c r="AM1522" s="532">
        <f t="shared" si="1114"/>
        <v>0</v>
      </c>
    </row>
    <row r="1523" spans="1:39" outlineLevel="2">
      <c r="A1523" s="11">
        <f>ROW()</f>
        <v>1523</v>
      </c>
      <c r="C1523" s="6" t="s">
        <v>477</v>
      </c>
      <c r="D1523" s="39"/>
      <c r="E1523" s="922">
        <v>12.679613843762013</v>
      </c>
      <c r="F1523" s="39"/>
      <c r="G1523" s="39"/>
      <c r="H1523" s="39"/>
      <c r="I1523" s="39"/>
      <c r="J1523" s="39"/>
      <c r="K1523" s="39"/>
      <c r="L1523" s="39"/>
      <c r="M1523" s="39"/>
      <c r="N1523" s="39"/>
      <c r="O1523" s="39"/>
      <c r="P1523" s="39"/>
      <c r="Q1523" s="39"/>
      <c r="R1523" s="39"/>
      <c r="S1523" s="9">
        <f t="shared" si="1108"/>
        <v>0</v>
      </c>
      <c r="T1523" s="9">
        <f t="shared" si="1109"/>
        <v>0</v>
      </c>
      <c r="U1523" s="9">
        <f t="shared" si="1109"/>
        <v>0</v>
      </c>
      <c r="V1523" s="9">
        <f t="shared" si="1109"/>
        <v>0</v>
      </c>
      <c r="W1523" s="9">
        <f t="shared" si="1109"/>
        <v>0</v>
      </c>
      <c r="X1523" s="9">
        <f t="shared" si="1109"/>
        <v>0</v>
      </c>
      <c r="Y1523" s="143">
        <f t="shared" si="1110"/>
        <v>0</v>
      </c>
      <c r="Z1523" s="9">
        <f t="shared" si="1111"/>
        <v>0</v>
      </c>
      <c r="AA1523" s="9">
        <f t="shared" si="1111"/>
        <v>0</v>
      </c>
      <c r="AB1523" s="9">
        <f t="shared" si="1111"/>
        <v>0</v>
      </c>
      <c r="AC1523" s="9">
        <f t="shared" si="1111"/>
        <v>15.211171857318629</v>
      </c>
      <c r="AD1523" s="9">
        <f t="shared" si="1111"/>
        <v>0</v>
      </c>
      <c r="AE1523" s="9">
        <f t="shared" si="1111"/>
        <v>0</v>
      </c>
      <c r="AF1523" s="9">
        <f t="shared" si="1111"/>
        <v>0</v>
      </c>
      <c r="AG1523" s="9">
        <f t="shared" si="1111"/>
        <v>0</v>
      </c>
      <c r="AH1523" s="532">
        <f t="shared" si="1112"/>
        <v>0</v>
      </c>
      <c r="AI1523" s="9">
        <f t="shared" ref="AI1523:AL1523" si="1120">AI1463+AI1478+AI1493+AI1508</f>
        <v>0</v>
      </c>
      <c r="AJ1523" s="9">
        <f t="shared" si="1120"/>
        <v>0</v>
      </c>
      <c r="AK1523" s="9">
        <f t="shared" si="1120"/>
        <v>0</v>
      </c>
      <c r="AL1523" s="9">
        <f t="shared" si="1120"/>
        <v>0</v>
      </c>
      <c r="AM1523" s="532">
        <f t="shared" si="1114"/>
        <v>0</v>
      </c>
    </row>
    <row r="1524" spans="1:39" outlineLevel="2">
      <c r="A1524" s="11">
        <f>ROW()</f>
        <v>1524</v>
      </c>
      <c r="C1524" s="6" t="s">
        <v>511</v>
      </c>
      <c r="D1524" s="39"/>
      <c r="E1524" s="922">
        <v>0</v>
      </c>
      <c r="F1524" s="39"/>
      <c r="G1524" s="39"/>
      <c r="H1524" s="39"/>
      <c r="I1524" s="39"/>
      <c r="J1524" s="39"/>
      <c r="K1524" s="39"/>
      <c r="L1524" s="39"/>
      <c r="M1524" s="39"/>
      <c r="N1524" s="39"/>
      <c r="O1524" s="39"/>
      <c r="P1524" s="39"/>
      <c r="Q1524" s="39"/>
      <c r="R1524" s="39"/>
      <c r="S1524" s="9">
        <f t="shared" si="1108"/>
        <v>0</v>
      </c>
      <c r="T1524" s="9">
        <f t="shared" si="1109"/>
        <v>0</v>
      </c>
      <c r="U1524" s="9">
        <f t="shared" si="1109"/>
        <v>0</v>
      </c>
      <c r="V1524" s="9">
        <f t="shared" si="1109"/>
        <v>0</v>
      </c>
      <c r="W1524" s="9">
        <f t="shared" si="1109"/>
        <v>0</v>
      </c>
      <c r="X1524" s="9">
        <f t="shared" si="1109"/>
        <v>0</v>
      </c>
      <c r="Y1524" s="143">
        <f t="shared" si="1110"/>
        <v>0</v>
      </c>
      <c r="Z1524" s="9">
        <f t="shared" si="1111"/>
        <v>0</v>
      </c>
      <c r="AA1524" s="9">
        <f t="shared" si="1111"/>
        <v>0</v>
      </c>
      <c r="AB1524" s="9">
        <f t="shared" si="1111"/>
        <v>0</v>
      </c>
      <c r="AC1524" s="9">
        <f t="shared" si="1111"/>
        <v>0</v>
      </c>
      <c r="AD1524" s="9">
        <f t="shared" si="1111"/>
        <v>0</v>
      </c>
      <c r="AE1524" s="9">
        <f t="shared" si="1111"/>
        <v>0</v>
      </c>
      <c r="AF1524" s="9">
        <f t="shared" si="1111"/>
        <v>0</v>
      </c>
      <c r="AG1524" s="9">
        <f t="shared" si="1111"/>
        <v>0</v>
      </c>
      <c r="AH1524" s="532">
        <f t="shared" si="1112"/>
        <v>0</v>
      </c>
      <c r="AI1524" s="9">
        <f t="shared" ref="AI1524:AL1524" si="1121">AI1464+AI1479+AI1494+AI1509</f>
        <v>0</v>
      </c>
      <c r="AJ1524" s="9">
        <f t="shared" si="1121"/>
        <v>0</v>
      </c>
      <c r="AK1524" s="9">
        <f t="shared" si="1121"/>
        <v>0</v>
      </c>
      <c r="AL1524" s="9">
        <f t="shared" si="1121"/>
        <v>0</v>
      </c>
      <c r="AM1524" s="532">
        <f t="shared" si="1114"/>
        <v>0</v>
      </c>
    </row>
    <row r="1525" spans="1:39" outlineLevel="2">
      <c r="A1525" s="11">
        <f>ROW()</f>
        <v>1525</v>
      </c>
      <c r="C1525" s="6" t="s">
        <v>655</v>
      </c>
      <c r="D1525" s="39"/>
      <c r="E1525" s="922"/>
      <c r="F1525" s="39"/>
      <c r="G1525" s="39"/>
      <c r="H1525" s="39"/>
      <c r="I1525" s="39"/>
      <c r="J1525" s="39"/>
      <c r="K1525" s="39"/>
      <c r="L1525" s="39"/>
      <c r="M1525" s="39"/>
      <c r="N1525" s="39"/>
      <c r="O1525" s="39"/>
      <c r="P1525" s="39"/>
      <c r="Q1525" s="39"/>
      <c r="R1525" s="39"/>
      <c r="S1525" s="9"/>
      <c r="T1525" s="9"/>
      <c r="U1525" s="9"/>
      <c r="V1525" s="9"/>
      <c r="W1525" s="9"/>
      <c r="X1525" s="9"/>
      <c r="Y1525" s="143"/>
      <c r="Z1525" s="9"/>
      <c r="AA1525" s="9"/>
      <c r="AB1525" s="9"/>
      <c r="AC1525" s="9"/>
      <c r="AD1525" s="9"/>
      <c r="AE1525" s="9"/>
      <c r="AF1525" s="9"/>
      <c r="AG1525" s="9"/>
      <c r="AH1525" s="429">
        <f>-AH1545</f>
        <v>10.455042125551469</v>
      </c>
      <c r="AI1525" s="9">
        <f t="shared" ref="AI1525:AM1525" si="1122">AI1465+AI1480+AI1495+AI1510</f>
        <v>8.3640337004411744</v>
      </c>
      <c r="AJ1525" s="9">
        <f t="shared" si="1122"/>
        <v>6.2730252753308804</v>
      </c>
      <c r="AK1525" s="9">
        <f t="shared" si="1122"/>
        <v>4.1820168502205863</v>
      </c>
      <c r="AL1525" s="9">
        <f t="shared" si="1122"/>
        <v>2.0910084251102932</v>
      </c>
      <c r="AM1525" s="9">
        <f t="shared" si="1122"/>
        <v>0</v>
      </c>
    </row>
    <row r="1526" spans="1:39" outlineLevel="2">
      <c r="A1526" s="11">
        <f>ROW()</f>
        <v>1526</v>
      </c>
      <c r="C1526" s="6" t="s">
        <v>656</v>
      </c>
      <c r="D1526" s="39"/>
      <c r="E1526" s="922"/>
      <c r="F1526" s="39"/>
      <c r="G1526" s="39"/>
      <c r="H1526" s="39"/>
      <c r="I1526" s="39"/>
      <c r="J1526" s="39"/>
      <c r="K1526" s="39"/>
      <c r="L1526" s="39"/>
      <c r="M1526" s="39"/>
      <c r="N1526" s="39"/>
      <c r="O1526" s="39"/>
      <c r="P1526" s="39"/>
      <c r="Q1526" s="39"/>
      <c r="R1526" s="39"/>
      <c r="S1526" s="9"/>
      <c r="T1526" s="9"/>
      <c r="U1526" s="9"/>
      <c r="V1526" s="9"/>
      <c r="W1526" s="9"/>
      <c r="X1526" s="9"/>
      <c r="Y1526" s="143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429">
        <f>-AM1545</f>
        <v>0</v>
      </c>
    </row>
    <row r="1527" spans="1:39" outlineLevel="2">
      <c r="A1527" s="11">
        <f>ROW()</f>
        <v>1527</v>
      </c>
      <c r="C1527" s="6" t="s">
        <v>667</v>
      </c>
      <c r="D1527" s="39"/>
      <c r="E1527" s="922"/>
      <c r="F1527" s="39"/>
      <c r="G1527" s="39"/>
      <c r="H1527" s="39"/>
      <c r="I1527" s="39"/>
      <c r="J1527" s="39"/>
      <c r="K1527" s="39"/>
      <c r="L1527" s="39"/>
      <c r="M1527" s="39"/>
      <c r="N1527" s="39"/>
      <c r="O1527" s="39"/>
      <c r="P1527" s="39"/>
      <c r="Q1527" s="39"/>
      <c r="R1527" s="39"/>
      <c r="S1527" s="9"/>
      <c r="T1527" s="9"/>
      <c r="U1527" s="9"/>
      <c r="V1527" s="9"/>
      <c r="W1527" s="9"/>
      <c r="X1527" s="9"/>
      <c r="Y1527" s="143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</row>
    <row r="1528" spans="1:39" outlineLevel="2">
      <c r="A1528" s="11">
        <f>ROW()</f>
        <v>1528</v>
      </c>
      <c r="C1528" s="6" t="s">
        <v>212</v>
      </c>
      <c r="D1528" s="39"/>
      <c r="E1528" s="922">
        <v>0.79958296341545154</v>
      </c>
      <c r="F1528" s="39"/>
      <c r="G1528" s="39"/>
      <c r="H1528" s="39"/>
      <c r="I1528" s="39"/>
      <c r="J1528" s="39"/>
      <c r="K1528" s="39"/>
      <c r="L1528" s="39"/>
      <c r="M1528" s="39"/>
      <c r="N1528" s="39"/>
      <c r="O1528" s="39"/>
      <c r="P1528" s="39"/>
      <c r="Q1528" s="39"/>
      <c r="R1528" s="39"/>
      <c r="S1528" s="9">
        <f>MAX(0,S1468+S1483+S1498+S1513)</f>
        <v>0.95922431239340755</v>
      </c>
      <c r="T1528" s="9">
        <f t="shared" ref="T1528:X1529" si="1123">T1468+T1483+T1498+T1513</f>
        <v>0.95922431239340755</v>
      </c>
      <c r="U1528" s="9">
        <f t="shared" si="1123"/>
        <v>0.95922431239340755</v>
      </c>
      <c r="V1528" s="9">
        <f t="shared" si="1123"/>
        <v>0.95922431239340755</v>
      </c>
      <c r="W1528" s="9">
        <f t="shared" si="1123"/>
        <v>0.95922431239340755</v>
      </c>
      <c r="X1528" s="9">
        <f t="shared" si="1123"/>
        <v>0.95922431239340755</v>
      </c>
      <c r="Y1528" s="143">
        <f>MAX(Y1468+Y1483+Y1498+Y1513,0)</f>
        <v>0.95922431239340755</v>
      </c>
      <c r="Z1528" s="9">
        <f t="shared" ref="Z1528:AM1528" si="1124">Z1468+Z1483+Z1498+Z1513</f>
        <v>0.95922431239340755</v>
      </c>
      <c r="AA1528" s="9">
        <f t="shared" si="1124"/>
        <v>0.95922431239340755</v>
      </c>
      <c r="AB1528" s="9">
        <f t="shared" si="1124"/>
        <v>0.95922431239340755</v>
      </c>
      <c r="AC1528" s="9">
        <f t="shared" si="1124"/>
        <v>0.95922431239340755</v>
      </c>
      <c r="AD1528" s="9">
        <f t="shared" si="1124"/>
        <v>0.95922431239340755</v>
      </c>
      <c r="AE1528" s="9">
        <f t="shared" si="1124"/>
        <v>0.95922431239340755</v>
      </c>
      <c r="AF1528" s="9">
        <f t="shared" si="1124"/>
        <v>0.95922431239340755</v>
      </c>
      <c r="AG1528" s="9">
        <f t="shared" si="1124"/>
        <v>0.95922431239340755</v>
      </c>
      <c r="AH1528" s="9">
        <f t="shared" si="1124"/>
        <v>0.95922431239340755</v>
      </c>
      <c r="AI1528" s="9">
        <f t="shared" si="1124"/>
        <v>0.95922431239340755</v>
      </c>
      <c r="AJ1528" s="9">
        <f t="shared" si="1124"/>
        <v>0.95922431239340755</v>
      </c>
      <c r="AK1528" s="9">
        <f t="shared" si="1124"/>
        <v>0.95922431239340755</v>
      </c>
      <c r="AL1528" s="9">
        <f t="shared" si="1124"/>
        <v>0.95922431239340755</v>
      </c>
      <c r="AM1528" s="9">
        <f t="shared" si="1124"/>
        <v>0.95922431239340755</v>
      </c>
    </row>
    <row r="1529" spans="1:39" outlineLevel="2">
      <c r="A1529" s="11">
        <f>ROW()</f>
        <v>1529</v>
      </c>
      <c r="C1529" s="30" t="s">
        <v>362</v>
      </c>
      <c r="D1529" s="90"/>
      <c r="E1529" s="925">
        <v>0</v>
      </c>
      <c r="F1529" s="90"/>
      <c r="G1529" s="90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15">
        <f>MAX(0,S1469+S1484+S1499+S1514)</f>
        <v>0</v>
      </c>
      <c r="T1529" s="15">
        <f t="shared" si="1123"/>
        <v>0</v>
      </c>
      <c r="U1529" s="15">
        <f t="shared" si="1123"/>
        <v>0</v>
      </c>
      <c r="V1529" s="15">
        <f t="shared" si="1123"/>
        <v>0</v>
      </c>
      <c r="W1529" s="15">
        <f t="shared" si="1123"/>
        <v>0</v>
      </c>
      <c r="X1529" s="15">
        <f t="shared" si="1123"/>
        <v>0</v>
      </c>
      <c r="Y1529" s="901">
        <f>MAX(Y1469+Y1484+Y1499+Y1514,0)</f>
        <v>0</v>
      </c>
      <c r="Z1529" s="15">
        <f t="shared" ref="Z1529:AM1529" si="1125">Z1469+Z1484+Z1499+Z1514</f>
        <v>0</v>
      </c>
      <c r="AA1529" s="15">
        <f t="shared" si="1125"/>
        <v>0</v>
      </c>
      <c r="AB1529" s="15">
        <f t="shared" si="1125"/>
        <v>0</v>
      </c>
      <c r="AC1529" s="15">
        <f t="shared" si="1125"/>
        <v>0</v>
      </c>
      <c r="AD1529" s="15">
        <f t="shared" si="1125"/>
        <v>0</v>
      </c>
      <c r="AE1529" s="15">
        <f t="shared" si="1125"/>
        <v>0</v>
      </c>
      <c r="AF1529" s="15">
        <f t="shared" si="1125"/>
        <v>0</v>
      </c>
      <c r="AG1529" s="15">
        <f t="shared" si="1125"/>
        <v>0</v>
      </c>
      <c r="AH1529" s="15">
        <f t="shared" si="1125"/>
        <v>0</v>
      </c>
      <c r="AI1529" s="15">
        <f t="shared" si="1125"/>
        <v>0</v>
      </c>
      <c r="AJ1529" s="15">
        <f t="shared" si="1125"/>
        <v>0</v>
      </c>
      <c r="AK1529" s="15">
        <f t="shared" si="1125"/>
        <v>0</v>
      </c>
      <c r="AL1529" s="15">
        <f t="shared" si="1125"/>
        <v>0</v>
      </c>
      <c r="AM1529" s="15">
        <f t="shared" si="1125"/>
        <v>0</v>
      </c>
    </row>
    <row r="1530" spans="1:39" outlineLevel="2">
      <c r="A1530" s="11">
        <f>ROW()</f>
        <v>1530</v>
      </c>
      <c r="C1530" s="6" t="s">
        <v>1</v>
      </c>
      <c r="D1530" s="39"/>
      <c r="E1530" s="39">
        <f>SUM(E1517:E1529)</f>
        <v>608.04349503486696</v>
      </c>
      <c r="F1530" s="39"/>
      <c r="G1530" s="39"/>
      <c r="H1530" s="39"/>
      <c r="I1530" s="39"/>
      <c r="J1530" s="39"/>
      <c r="K1530" s="39"/>
      <c r="L1530" s="39"/>
      <c r="M1530" s="39"/>
      <c r="N1530" s="39"/>
      <c r="O1530" s="39"/>
      <c r="P1530" s="39"/>
      <c r="Q1530" s="39"/>
      <c r="R1530" s="39"/>
      <c r="S1530" s="9">
        <f t="shared" ref="S1530:AG1530" si="1126">SUM(S1517:S1529)</f>
        <v>891.25572963140621</v>
      </c>
      <c r="T1530" s="9">
        <f t="shared" si="1126"/>
        <v>875.11072342446528</v>
      </c>
      <c r="U1530" s="9">
        <f t="shared" si="1126"/>
        <v>858.96571721752446</v>
      </c>
      <c r="V1530" s="9">
        <f t="shared" si="1126"/>
        <v>842.79975897665918</v>
      </c>
      <c r="W1530" s="9">
        <f t="shared" si="1126"/>
        <v>826.63180516463842</v>
      </c>
      <c r="X1530" s="9">
        <f t="shared" si="1126"/>
        <v>810.07722008074165</v>
      </c>
      <c r="Y1530" s="9">
        <f t="shared" si="1126"/>
        <v>793.9503530144392</v>
      </c>
      <c r="Z1530" s="9">
        <f t="shared" si="1126"/>
        <v>777.82348594813675</v>
      </c>
      <c r="AA1530" s="9">
        <f t="shared" si="1126"/>
        <v>761.69661888183452</v>
      </c>
      <c r="AB1530" s="9">
        <f t="shared" si="1126"/>
        <v>745.56975181553207</v>
      </c>
      <c r="AC1530" s="9">
        <f t="shared" si="1126"/>
        <v>729.44288474922917</v>
      </c>
      <c r="AD1530" s="9">
        <f t="shared" si="1126"/>
        <v>692.83425811723475</v>
      </c>
      <c r="AE1530" s="9">
        <f t="shared" si="1126"/>
        <v>672.12185322882488</v>
      </c>
      <c r="AF1530" s="9">
        <f t="shared" si="1126"/>
        <v>651.40944834041511</v>
      </c>
      <c r="AG1530" s="9">
        <f t="shared" si="1126"/>
        <v>630.69704345200535</v>
      </c>
      <c r="AH1530" s="9">
        <f t="shared" ref="AH1530:AM1530" si="1127">SUM(AH1517:AH1529)</f>
        <v>609.98463856359558</v>
      </c>
      <c r="AI1530" s="9">
        <f t="shared" si="1127"/>
        <v>588.51186697514549</v>
      </c>
      <c r="AJ1530" s="9">
        <f t="shared" si="1127"/>
        <v>567.03909538669552</v>
      </c>
      <c r="AK1530" s="9">
        <f t="shared" si="1127"/>
        <v>545.56632379824578</v>
      </c>
      <c r="AL1530" s="9">
        <f t="shared" si="1127"/>
        <v>524.09355220979569</v>
      </c>
      <c r="AM1530" s="9">
        <f t="shared" si="1127"/>
        <v>502.62078062134572</v>
      </c>
    </row>
    <row r="1531" spans="1:39" outlineLevel="3">
      <c r="A1531" s="11">
        <f>ROW()</f>
        <v>1531</v>
      </c>
      <c r="B1531" s="343" t="s">
        <v>658</v>
      </c>
      <c r="D1531" s="39"/>
      <c r="E1531" s="39"/>
      <c r="F1531" s="39"/>
      <c r="G1531" s="39"/>
      <c r="H1531" s="39"/>
      <c r="I1531" s="39"/>
      <c r="J1531" s="39"/>
      <c r="K1531" s="39"/>
      <c r="L1531" s="39"/>
      <c r="M1531" s="39"/>
      <c r="N1531" s="39"/>
      <c r="O1531" s="39"/>
      <c r="P1531" s="39"/>
      <c r="Q1531" s="39"/>
      <c r="R1531" s="39"/>
      <c r="S1531" s="39"/>
      <c r="T1531" s="39"/>
      <c r="U1531" s="39"/>
      <c r="V1531" s="39"/>
      <c r="W1531" s="39"/>
      <c r="X1531" s="39"/>
      <c r="Y1531" s="39"/>
      <c r="Z1531" s="39"/>
      <c r="AA1531" s="39"/>
      <c r="AB1531" s="39"/>
      <c r="AC1531" s="39"/>
      <c r="AD1531" s="39"/>
      <c r="AE1531" s="39"/>
      <c r="AF1531" s="39"/>
      <c r="AG1531" s="39"/>
      <c r="AH1531" s="39"/>
      <c r="AI1531" s="39"/>
      <c r="AJ1531" s="39"/>
      <c r="AK1531" s="39"/>
      <c r="AL1531" s="39"/>
      <c r="AM1531" s="39"/>
    </row>
    <row r="1532" spans="1:39" outlineLevel="3">
      <c r="A1532" s="11">
        <f>ROW()</f>
        <v>1532</v>
      </c>
      <c r="C1532" s="6" t="s">
        <v>2</v>
      </c>
      <c r="D1532" s="39"/>
      <c r="E1532" s="39"/>
      <c r="F1532" s="39"/>
      <c r="G1532" s="39"/>
      <c r="H1532" s="39"/>
      <c r="I1532" s="39"/>
      <c r="J1532" s="39"/>
      <c r="K1532" s="39"/>
      <c r="L1532" s="39"/>
      <c r="M1532" s="39"/>
      <c r="N1532" s="39"/>
      <c r="O1532" s="39"/>
      <c r="P1532" s="39"/>
      <c r="Q1532" s="39"/>
      <c r="R1532" s="39"/>
      <c r="S1532" s="9">
        <f t="shared" ref="S1532:S1539" si="1128">(S1457+S1472+S1502)*(S1457+S1472+S1502&lt;0)</f>
        <v>0</v>
      </c>
      <c r="T1532" s="39"/>
      <c r="U1532" s="39"/>
      <c r="V1532" s="39"/>
      <c r="W1532" s="39"/>
      <c r="X1532" s="39"/>
      <c r="Y1532" s="9"/>
      <c r="Z1532" s="39"/>
      <c r="AA1532" s="39"/>
      <c r="AB1532" s="39"/>
      <c r="AC1532" s="432"/>
      <c r="AD1532" s="9"/>
      <c r="AE1532" s="39"/>
      <c r="AF1532" s="39"/>
      <c r="AG1532" s="39"/>
      <c r="AH1532" s="430">
        <f t="shared" ref="AH1532:AH1539" si="1129">IF(C1487="Non-Depreciable",0,IF(AND(ROUND(AH1442,2)=0,AH1457&lt;&gt;0),-AH1457,IF(ROUND(AH1442,2)=1,-(AH1457+AH1502),0)))</f>
        <v>0</v>
      </c>
      <c r="AI1532" s="39"/>
      <c r="AJ1532" s="39"/>
      <c r="AK1532" s="39"/>
      <c r="AL1532" s="39"/>
      <c r="AM1532" s="430">
        <f t="shared" ref="AM1532:AM1539" si="1130">IF(H1487="Non-Depreciable",0,IF(AND(ROUND(AM1442,2)=0,AM1457&lt;&gt;0),-AM1457,IF(ROUND(AM1442,2)=1,-(AM1457+AM1502),0)))</f>
        <v>0</v>
      </c>
    </row>
    <row r="1533" spans="1:39" outlineLevel="3">
      <c r="A1533" s="11">
        <f>ROW()</f>
        <v>1533</v>
      </c>
      <c r="C1533" s="6" t="s">
        <v>3</v>
      </c>
      <c r="D1533" s="39"/>
      <c r="E1533" s="39"/>
      <c r="F1533" s="39"/>
      <c r="G1533" s="39"/>
      <c r="H1533" s="39"/>
      <c r="I1533" s="39"/>
      <c r="J1533" s="39"/>
      <c r="K1533" s="39"/>
      <c r="L1533" s="39"/>
      <c r="M1533" s="39"/>
      <c r="N1533" s="39"/>
      <c r="O1533" s="39"/>
      <c r="P1533" s="39"/>
      <c r="Q1533" s="39"/>
      <c r="R1533" s="39"/>
      <c r="S1533" s="9">
        <f t="shared" si="1128"/>
        <v>0</v>
      </c>
      <c r="T1533" s="39"/>
      <c r="U1533" s="39"/>
      <c r="V1533" s="39"/>
      <c r="W1533" s="39"/>
      <c r="X1533" s="39"/>
      <c r="Y1533" s="9"/>
      <c r="Z1533" s="39"/>
      <c r="AA1533" s="39"/>
      <c r="AB1533" s="39"/>
      <c r="AC1533" s="432"/>
      <c r="AD1533" s="9"/>
      <c r="AE1533" s="39"/>
      <c r="AF1533" s="39"/>
      <c r="AG1533" s="39"/>
      <c r="AH1533" s="430">
        <f t="shared" si="1129"/>
        <v>0</v>
      </c>
      <c r="AI1533" s="39"/>
      <c r="AJ1533" s="39"/>
      <c r="AK1533" s="39"/>
      <c r="AL1533" s="39"/>
      <c r="AM1533" s="430">
        <f t="shared" si="1130"/>
        <v>0</v>
      </c>
    </row>
    <row r="1534" spans="1:39" outlineLevel="3">
      <c r="A1534" s="11">
        <f>ROW()</f>
        <v>1534</v>
      </c>
      <c r="C1534" s="6" t="s">
        <v>4</v>
      </c>
      <c r="D1534" s="39"/>
      <c r="E1534" s="39"/>
      <c r="F1534" s="39"/>
      <c r="G1534" s="39"/>
      <c r="H1534" s="39"/>
      <c r="I1534" s="39"/>
      <c r="J1534" s="39"/>
      <c r="K1534" s="39"/>
      <c r="L1534" s="39"/>
      <c r="M1534" s="39"/>
      <c r="N1534" s="39"/>
      <c r="O1534" s="39"/>
      <c r="P1534" s="39"/>
      <c r="Q1534" s="39"/>
      <c r="R1534" s="39"/>
      <c r="S1534" s="9">
        <f t="shared" si="1128"/>
        <v>0</v>
      </c>
      <c r="T1534" s="39"/>
      <c r="U1534" s="39"/>
      <c r="V1534" s="39"/>
      <c r="W1534" s="39"/>
      <c r="X1534" s="39"/>
      <c r="Y1534" s="9"/>
      <c r="Z1534" s="39"/>
      <c r="AA1534" s="39"/>
      <c r="AB1534" s="39"/>
      <c r="AC1534" s="432"/>
      <c r="AD1534" s="9"/>
      <c r="AE1534" s="39"/>
      <c r="AF1534" s="39"/>
      <c r="AG1534" s="39"/>
      <c r="AH1534" s="430">
        <f t="shared" si="1129"/>
        <v>0</v>
      </c>
      <c r="AI1534" s="39"/>
      <c r="AJ1534" s="39"/>
      <c r="AK1534" s="39"/>
      <c r="AL1534" s="39"/>
      <c r="AM1534" s="430">
        <f t="shared" si="1130"/>
        <v>0</v>
      </c>
    </row>
    <row r="1535" spans="1:39" outlineLevel="3">
      <c r="A1535" s="11">
        <f>ROW()</f>
        <v>1535</v>
      </c>
      <c r="C1535" s="6" t="s">
        <v>5</v>
      </c>
      <c r="D1535" s="39"/>
      <c r="E1535" s="39"/>
      <c r="F1535" s="39"/>
      <c r="G1535" s="39"/>
      <c r="H1535" s="39"/>
      <c r="I1535" s="39"/>
      <c r="J1535" s="39"/>
      <c r="K1535" s="39"/>
      <c r="L1535" s="39"/>
      <c r="M1535" s="39"/>
      <c r="N1535" s="39"/>
      <c r="O1535" s="39"/>
      <c r="P1535" s="39"/>
      <c r="Q1535" s="39"/>
      <c r="R1535" s="39"/>
      <c r="S1535" s="9">
        <f t="shared" si="1128"/>
        <v>0</v>
      </c>
      <c r="T1535" s="39"/>
      <c r="U1535" s="39"/>
      <c r="V1535" s="39"/>
      <c r="W1535" s="39"/>
      <c r="X1535" s="39"/>
      <c r="Y1535" s="9"/>
      <c r="Z1535" s="39"/>
      <c r="AA1535" s="39"/>
      <c r="AB1535" s="39"/>
      <c r="AC1535" s="432"/>
      <c r="AD1535" s="9"/>
      <c r="AE1535" s="39"/>
      <c r="AF1535" s="39"/>
      <c r="AG1535" s="39"/>
      <c r="AH1535" s="430">
        <f t="shared" si="1129"/>
        <v>0</v>
      </c>
      <c r="AI1535" s="39"/>
      <c r="AJ1535" s="39"/>
      <c r="AK1535" s="39"/>
      <c r="AL1535" s="39"/>
      <c r="AM1535" s="430">
        <f t="shared" si="1130"/>
        <v>0</v>
      </c>
    </row>
    <row r="1536" spans="1:39" outlineLevel="3">
      <c r="A1536" s="11">
        <f>ROW()</f>
        <v>1536</v>
      </c>
      <c r="C1536" s="6" t="s">
        <v>473</v>
      </c>
      <c r="D1536" s="39"/>
      <c r="E1536" s="39"/>
      <c r="F1536" s="39"/>
      <c r="G1536" s="39"/>
      <c r="H1536" s="39"/>
      <c r="I1536" s="39"/>
      <c r="J1536" s="39"/>
      <c r="K1536" s="39"/>
      <c r="L1536" s="39"/>
      <c r="M1536" s="39"/>
      <c r="N1536" s="39"/>
      <c r="O1536" s="39"/>
      <c r="P1536" s="39"/>
      <c r="Q1536" s="39"/>
      <c r="R1536" s="39"/>
      <c r="S1536" s="9">
        <f t="shared" si="1128"/>
        <v>0</v>
      </c>
      <c r="T1536" s="39"/>
      <c r="U1536" s="39"/>
      <c r="V1536" s="39"/>
      <c r="W1536" s="39"/>
      <c r="X1536" s="39"/>
      <c r="Y1536" s="9"/>
      <c r="Z1536" s="39"/>
      <c r="AA1536" s="39"/>
      <c r="AB1536" s="39"/>
      <c r="AC1536" s="432"/>
      <c r="AD1536" s="9"/>
      <c r="AE1536" s="39"/>
      <c r="AF1536" s="39"/>
      <c r="AG1536" s="39"/>
      <c r="AH1536" s="430">
        <f t="shared" si="1129"/>
        <v>0</v>
      </c>
      <c r="AI1536" s="39"/>
      <c r="AJ1536" s="39"/>
      <c r="AK1536" s="39"/>
      <c r="AL1536" s="39"/>
      <c r="AM1536" s="430">
        <f t="shared" si="1130"/>
        <v>0</v>
      </c>
    </row>
    <row r="1537" spans="1:71" outlineLevel="3">
      <c r="A1537" s="11">
        <f>ROW()</f>
        <v>1537</v>
      </c>
      <c r="C1537" s="6" t="s">
        <v>474</v>
      </c>
      <c r="D1537" s="39"/>
      <c r="E1537" s="39"/>
      <c r="F1537" s="39"/>
      <c r="G1537" s="39"/>
      <c r="H1537" s="39"/>
      <c r="I1537" s="39"/>
      <c r="J1537" s="39"/>
      <c r="K1537" s="39"/>
      <c r="L1537" s="39"/>
      <c r="M1537" s="39"/>
      <c r="N1537" s="39"/>
      <c r="O1537" s="39"/>
      <c r="P1537" s="39"/>
      <c r="Q1537" s="39"/>
      <c r="R1537" s="39"/>
      <c r="S1537" s="9">
        <f t="shared" si="1128"/>
        <v>0</v>
      </c>
      <c r="T1537" s="39"/>
      <c r="U1537" s="39"/>
      <c r="V1537" s="39"/>
      <c r="W1537" s="39"/>
      <c r="X1537" s="39"/>
      <c r="Y1537" s="9"/>
      <c r="Z1537" s="39"/>
      <c r="AA1537" s="39"/>
      <c r="AB1537" s="39"/>
      <c r="AC1537" s="432"/>
      <c r="AD1537" s="9"/>
      <c r="AE1537" s="39"/>
      <c r="AF1537" s="39"/>
      <c r="AG1537" s="39"/>
      <c r="AH1537" s="430">
        <f t="shared" si="1129"/>
        <v>-10.455042125551469</v>
      </c>
      <c r="AI1537" s="39"/>
      <c r="AJ1537" s="39"/>
      <c r="AK1537" s="39"/>
      <c r="AL1537" s="39"/>
      <c r="AM1537" s="430">
        <f t="shared" si="1130"/>
        <v>0</v>
      </c>
    </row>
    <row r="1538" spans="1:71" outlineLevel="3">
      <c r="A1538" s="11">
        <f>ROW()</f>
        <v>1538</v>
      </c>
      <c r="C1538" s="6" t="s">
        <v>477</v>
      </c>
      <c r="D1538" s="39"/>
      <c r="E1538" s="39"/>
      <c r="F1538" s="39"/>
      <c r="G1538" s="39"/>
      <c r="H1538" s="39"/>
      <c r="I1538" s="39"/>
      <c r="J1538" s="39"/>
      <c r="K1538" s="39"/>
      <c r="L1538" s="39"/>
      <c r="M1538" s="39"/>
      <c r="N1538" s="39"/>
      <c r="O1538" s="39"/>
      <c r="P1538" s="39"/>
      <c r="Q1538" s="39"/>
      <c r="R1538" s="39"/>
      <c r="S1538" s="9">
        <f t="shared" si="1128"/>
        <v>0</v>
      </c>
      <c r="T1538" s="39"/>
      <c r="U1538" s="39"/>
      <c r="V1538" s="39"/>
      <c r="W1538" s="39"/>
      <c r="X1538" s="39"/>
      <c r="Y1538" s="9"/>
      <c r="Z1538" s="39"/>
      <c r="AA1538" s="39"/>
      <c r="AB1538" s="39"/>
      <c r="AC1538" s="432"/>
      <c r="AD1538" s="9"/>
      <c r="AE1538" s="39"/>
      <c r="AF1538" s="39"/>
      <c r="AG1538" s="39"/>
      <c r="AH1538" s="430">
        <f t="shared" si="1129"/>
        <v>0</v>
      </c>
      <c r="AI1538" s="39"/>
      <c r="AJ1538" s="39"/>
      <c r="AK1538" s="39"/>
      <c r="AL1538" s="39"/>
      <c r="AM1538" s="430">
        <f t="shared" si="1130"/>
        <v>0</v>
      </c>
    </row>
    <row r="1539" spans="1:71" outlineLevel="3">
      <c r="A1539" s="11">
        <f>ROW()</f>
        <v>1539</v>
      </c>
      <c r="C1539" s="6" t="s">
        <v>511</v>
      </c>
      <c r="D1539" s="39"/>
      <c r="E1539" s="39"/>
      <c r="F1539" s="39"/>
      <c r="G1539" s="39"/>
      <c r="H1539" s="39"/>
      <c r="I1539" s="39"/>
      <c r="J1539" s="39"/>
      <c r="K1539" s="39"/>
      <c r="L1539" s="39"/>
      <c r="M1539" s="39"/>
      <c r="N1539" s="39"/>
      <c r="O1539" s="39"/>
      <c r="P1539" s="39"/>
      <c r="Q1539" s="39"/>
      <c r="R1539" s="39"/>
      <c r="S1539" s="9">
        <f t="shared" si="1128"/>
        <v>0</v>
      </c>
      <c r="T1539" s="39"/>
      <c r="U1539" s="39"/>
      <c r="V1539" s="39"/>
      <c r="W1539" s="39"/>
      <c r="X1539" s="39"/>
      <c r="Y1539" s="9"/>
      <c r="Z1539" s="39"/>
      <c r="AA1539" s="39"/>
      <c r="AB1539" s="39"/>
      <c r="AC1539" s="432"/>
      <c r="AD1539" s="9"/>
      <c r="AE1539" s="39"/>
      <c r="AF1539" s="39"/>
      <c r="AG1539" s="39"/>
      <c r="AH1539" s="430">
        <f t="shared" si="1129"/>
        <v>0</v>
      </c>
      <c r="AI1539" s="39"/>
      <c r="AJ1539" s="39"/>
      <c r="AK1539" s="39"/>
      <c r="AL1539" s="39"/>
      <c r="AM1539" s="430">
        <f t="shared" si="1130"/>
        <v>0</v>
      </c>
    </row>
    <row r="1540" spans="1:71" outlineLevel="3">
      <c r="A1540" s="11">
        <f>ROW()</f>
        <v>1540</v>
      </c>
      <c r="C1540" s="6" t="s">
        <v>655</v>
      </c>
      <c r="D1540" s="39"/>
      <c r="E1540" s="39"/>
      <c r="F1540" s="39"/>
      <c r="G1540" s="39"/>
      <c r="H1540" s="39"/>
      <c r="I1540" s="39"/>
      <c r="J1540" s="39"/>
      <c r="K1540" s="39"/>
      <c r="L1540" s="39"/>
      <c r="M1540" s="39"/>
      <c r="N1540" s="39"/>
      <c r="O1540" s="39"/>
      <c r="P1540" s="39"/>
      <c r="Q1540" s="39"/>
      <c r="R1540" s="39"/>
      <c r="S1540" s="9"/>
      <c r="T1540" s="39"/>
      <c r="U1540" s="39"/>
      <c r="V1540" s="39"/>
      <c r="W1540" s="39"/>
      <c r="X1540" s="39"/>
      <c r="Y1540" s="9"/>
      <c r="Z1540" s="39"/>
      <c r="AA1540" s="39"/>
      <c r="AB1540" s="39"/>
      <c r="AC1540" s="432"/>
      <c r="AD1540" s="9"/>
      <c r="AE1540" s="39"/>
      <c r="AF1540" s="39"/>
      <c r="AG1540" s="39"/>
      <c r="AH1540" s="39"/>
      <c r="AI1540" s="39"/>
      <c r="AJ1540" s="39"/>
      <c r="AK1540" s="39"/>
      <c r="AL1540" s="39"/>
      <c r="AM1540" s="39"/>
    </row>
    <row r="1541" spans="1:71" outlineLevel="3">
      <c r="A1541" s="11">
        <f>ROW()</f>
        <v>1541</v>
      </c>
      <c r="C1541" s="6" t="s">
        <v>656</v>
      </c>
      <c r="D1541" s="39"/>
      <c r="E1541" s="39"/>
      <c r="F1541" s="39"/>
      <c r="G1541" s="39"/>
      <c r="H1541" s="39"/>
      <c r="I1541" s="39"/>
      <c r="J1541" s="39"/>
      <c r="K1541" s="39"/>
      <c r="L1541" s="39"/>
      <c r="M1541" s="39"/>
      <c r="N1541" s="39"/>
      <c r="O1541" s="39"/>
      <c r="P1541" s="39"/>
      <c r="Q1541" s="39"/>
      <c r="R1541" s="39"/>
      <c r="S1541" s="9"/>
      <c r="T1541" s="39"/>
      <c r="U1541" s="39"/>
      <c r="V1541" s="39"/>
      <c r="W1541" s="39"/>
      <c r="X1541" s="39"/>
      <c r="Y1541" s="9"/>
      <c r="Z1541" s="39"/>
      <c r="AA1541" s="39"/>
      <c r="AB1541" s="39"/>
      <c r="AC1541" s="432"/>
      <c r="AD1541" s="9"/>
      <c r="AE1541" s="39"/>
      <c r="AF1541" s="39"/>
      <c r="AG1541" s="39"/>
      <c r="AH1541" s="39"/>
      <c r="AI1541" s="39"/>
      <c r="AJ1541" s="39"/>
      <c r="AK1541" s="39"/>
      <c r="AL1541" s="39"/>
      <c r="AM1541" s="39"/>
    </row>
    <row r="1542" spans="1:71" outlineLevel="3">
      <c r="A1542" s="11">
        <f>ROW()</f>
        <v>1542</v>
      </c>
      <c r="C1542" s="6" t="s">
        <v>667</v>
      </c>
      <c r="D1542" s="39"/>
      <c r="E1542" s="39"/>
      <c r="F1542" s="39"/>
      <c r="G1542" s="39"/>
      <c r="H1542" s="39"/>
      <c r="I1542" s="39"/>
      <c r="J1542" s="39"/>
      <c r="K1542" s="39"/>
      <c r="L1542" s="39"/>
      <c r="M1542" s="39"/>
      <c r="N1542" s="39"/>
      <c r="O1542" s="39"/>
      <c r="P1542" s="39"/>
      <c r="Q1542" s="39"/>
      <c r="R1542" s="39"/>
      <c r="S1542" s="9"/>
      <c r="T1542" s="39"/>
      <c r="U1542" s="39"/>
      <c r="V1542" s="39"/>
      <c r="W1542" s="39"/>
      <c r="X1542" s="39"/>
      <c r="Y1542" s="9"/>
      <c r="Z1542" s="39"/>
      <c r="AA1542" s="39"/>
      <c r="AB1542" s="39"/>
      <c r="AC1542" s="432"/>
      <c r="AD1542" s="9"/>
      <c r="AE1542" s="39"/>
      <c r="AF1542" s="39"/>
      <c r="AG1542" s="39"/>
      <c r="AH1542" s="39"/>
      <c r="AI1542" s="39"/>
      <c r="AJ1542" s="39"/>
      <c r="AK1542" s="39"/>
      <c r="AL1542" s="39"/>
      <c r="AM1542" s="39"/>
    </row>
    <row r="1543" spans="1:71" outlineLevel="3">
      <c r="A1543" s="11">
        <f>ROW()</f>
        <v>1543</v>
      </c>
      <c r="C1543" s="6" t="s">
        <v>212</v>
      </c>
      <c r="D1543" s="39"/>
      <c r="E1543" s="39"/>
      <c r="F1543" s="39"/>
      <c r="G1543" s="39"/>
      <c r="H1543" s="39"/>
      <c r="I1543" s="39"/>
      <c r="J1543" s="39"/>
      <c r="K1543" s="39"/>
      <c r="L1543" s="39"/>
      <c r="M1543" s="39"/>
      <c r="N1543" s="39"/>
      <c r="O1543" s="39"/>
      <c r="P1543" s="39"/>
      <c r="Q1543" s="39"/>
      <c r="R1543" s="39"/>
      <c r="S1543" s="9">
        <f t="shared" ref="S1543" si="1131">(S1468+S1483+S1513)*(S1468+S1483+S1513&lt;0)</f>
        <v>0</v>
      </c>
      <c r="T1543" s="39"/>
      <c r="U1543" s="39"/>
      <c r="V1543" s="39"/>
      <c r="W1543" s="39"/>
      <c r="X1543" s="39"/>
      <c r="Y1543" s="9"/>
      <c r="Z1543" s="39"/>
      <c r="AA1543" s="39"/>
      <c r="AB1543" s="39"/>
      <c r="AC1543" s="432"/>
      <c r="AD1543" s="9"/>
      <c r="AE1543" s="39"/>
      <c r="AF1543" s="39"/>
      <c r="AG1543" s="39"/>
      <c r="AH1543" s="9"/>
      <c r="AI1543" s="9"/>
      <c r="AJ1543" s="9"/>
      <c r="AK1543" s="9"/>
      <c r="AL1543" s="9"/>
      <c r="AM1543" s="9"/>
    </row>
    <row r="1544" spans="1:71" outlineLevel="3">
      <c r="A1544" s="11">
        <f>ROW()</f>
        <v>1544</v>
      </c>
      <c r="C1544" s="30" t="s">
        <v>362</v>
      </c>
      <c r="D1544" s="90"/>
      <c r="E1544" s="90"/>
      <c r="F1544" s="90"/>
      <c r="G1544" s="90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15">
        <f>(S1469+S1484+S1514)*(S1469+S1484+S1514&lt;0)</f>
        <v>0</v>
      </c>
      <c r="T1544" s="90"/>
      <c r="U1544" s="90"/>
      <c r="V1544" s="90"/>
      <c r="W1544" s="90"/>
      <c r="X1544" s="90"/>
      <c r="Y1544" s="15"/>
      <c r="Z1544" s="90"/>
      <c r="AA1544" s="90"/>
      <c r="AB1544" s="90"/>
      <c r="AC1544" s="432"/>
      <c r="AD1544" s="9"/>
      <c r="AE1544" s="90"/>
      <c r="AF1544" s="90"/>
      <c r="AG1544" s="90"/>
      <c r="AH1544" s="15"/>
      <c r="AI1544" s="15"/>
      <c r="AJ1544" s="15"/>
      <c r="AK1544" s="15"/>
      <c r="AL1544" s="15"/>
      <c r="AM1544" s="15"/>
    </row>
    <row r="1545" spans="1:71" outlineLevel="3">
      <c r="A1545" s="11">
        <f>ROW()</f>
        <v>1545</v>
      </c>
      <c r="C1545" s="6" t="s">
        <v>1</v>
      </c>
      <c r="D1545" s="39"/>
      <c r="E1545" s="39"/>
      <c r="F1545" s="39"/>
      <c r="G1545" s="39"/>
      <c r="H1545" s="39"/>
      <c r="I1545" s="39"/>
      <c r="J1545" s="39"/>
      <c r="K1545" s="39"/>
      <c r="L1545" s="39"/>
      <c r="M1545" s="39"/>
      <c r="N1545" s="39"/>
      <c r="O1545" s="39"/>
      <c r="P1545" s="39"/>
      <c r="Q1545" s="39"/>
      <c r="R1545" s="39"/>
      <c r="S1545" s="9">
        <f t="shared" ref="S1545" si="1132">SUM(S1532:S1544)</f>
        <v>0</v>
      </c>
      <c r="T1545" s="39"/>
      <c r="U1545" s="39"/>
      <c r="V1545" s="39"/>
      <c r="W1545" s="39"/>
      <c r="X1545" s="39"/>
      <c r="Y1545" s="9"/>
      <c r="Z1545" s="39"/>
      <c r="AA1545" s="39"/>
      <c r="AB1545" s="39"/>
      <c r="AC1545" s="512"/>
      <c r="AD1545" s="513"/>
      <c r="AE1545" s="39"/>
      <c r="AF1545" s="39"/>
      <c r="AG1545" s="39"/>
      <c r="AH1545" s="87">
        <f t="shared" ref="AH1545" si="1133">SUM(AH1532:AH1544)</f>
        <v>-10.455042125551469</v>
      </c>
      <c r="AI1545" s="39"/>
      <c r="AJ1545" s="39"/>
      <c r="AK1545" s="39"/>
      <c r="AL1545" s="39"/>
      <c r="AM1545" s="87">
        <f t="shared" ref="AM1545" si="1134">SUM(AM1532:AM1544)</f>
        <v>0</v>
      </c>
    </row>
    <row r="1546" spans="1:71" outlineLevel="2">
      <c r="A1546" s="11">
        <f>ROW()</f>
        <v>1546</v>
      </c>
      <c r="D1546" s="39"/>
      <c r="E1546" s="39"/>
      <c r="F1546" s="39"/>
      <c r="G1546" s="39"/>
      <c r="H1546" s="39"/>
      <c r="I1546" s="39"/>
      <c r="J1546" s="39"/>
      <c r="K1546" s="39"/>
      <c r="L1546" s="39"/>
      <c r="M1546" s="39"/>
      <c r="N1546" s="39"/>
      <c r="O1546" s="39"/>
      <c r="P1546" s="39"/>
      <c r="Q1546" s="39"/>
      <c r="R1546" s="39"/>
      <c r="S1546" s="39"/>
      <c r="T1546" s="39"/>
      <c r="U1546" s="39"/>
      <c r="V1546" s="39"/>
      <c r="W1546" s="39"/>
      <c r="X1546" s="39"/>
      <c r="Y1546" s="39"/>
      <c r="Z1546" s="39"/>
      <c r="AA1546" s="39"/>
      <c r="AB1546" s="39"/>
      <c r="AC1546" s="39"/>
      <c r="AD1546" s="39"/>
      <c r="AE1546" s="39"/>
      <c r="AF1546" s="39"/>
      <c r="AG1546" s="39"/>
      <c r="AH1546" s="39"/>
      <c r="AI1546" s="39"/>
      <c r="AJ1546" s="39"/>
      <c r="AK1546" s="39"/>
      <c r="AL1546" s="39"/>
      <c r="AM1546" s="39"/>
    </row>
    <row r="1547" spans="1:71" s="10" customFormat="1" ht="60" outlineLevel="1">
      <c r="A1547" s="324" t="s">
        <v>152</v>
      </c>
      <c r="B1547" s="347"/>
      <c r="C1547" s="325"/>
      <c r="D1547" s="325"/>
      <c r="E1547" s="910" t="str">
        <f>E$50</f>
        <v>DBP Principled Approach in 2020 [m$ 31/12/2019]</v>
      </c>
      <c r="F1547" s="325"/>
      <c r="G1547" s="325"/>
      <c r="H1547" s="326"/>
      <c r="I1547" s="326"/>
      <c r="J1547" s="326"/>
      <c r="K1547" s="326"/>
      <c r="L1547" s="326"/>
      <c r="M1547" s="326"/>
      <c r="N1547" s="326"/>
      <c r="O1547" s="326"/>
      <c r="P1547" s="326"/>
      <c r="Q1547" s="326"/>
      <c r="R1547" s="326"/>
      <c r="S1547" s="326"/>
      <c r="T1547" s="326"/>
      <c r="U1547" s="326"/>
      <c r="V1547" s="326"/>
      <c r="W1547" s="326"/>
      <c r="X1547" s="326"/>
      <c r="Y1547" s="326"/>
      <c r="Z1547" s="326"/>
      <c r="AA1547" s="326"/>
      <c r="AB1547" s="326"/>
      <c r="AC1547" s="326"/>
      <c r="AD1547" s="326"/>
      <c r="AE1547" s="326"/>
      <c r="AF1547" s="326"/>
      <c r="AG1547" s="326"/>
      <c r="AH1547" s="326"/>
      <c r="AI1547" s="326"/>
      <c r="AJ1547" s="326"/>
      <c r="AK1547" s="326"/>
      <c r="AL1547" s="326"/>
      <c r="AM1547" s="32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</row>
    <row r="1548" spans="1:71" outlineLevel="2">
      <c r="A1548" s="11">
        <f>ROW()</f>
        <v>1548</v>
      </c>
      <c r="B1548" s="343" t="s">
        <v>141</v>
      </c>
      <c r="D1548" s="39"/>
      <c r="E1548" s="39"/>
      <c r="F1548" s="39"/>
      <c r="G1548" s="39"/>
      <c r="H1548" s="39"/>
      <c r="I1548" s="39"/>
      <c r="J1548" s="156"/>
      <c r="K1548" s="39"/>
      <c r="L1548" s="39"/>
      <c r="M1548" s="39"/>
      <c r="N1548" s="39"/>
      <c r="O1548" s="39"/>
      <c r="P1548" s="39"/>
      <c r="Q1548" s="39"/>
      <c r="R1548" s="39"/>
      <c r="S1548" s="39"/>
      <c r="T1548" s="39"/>
      <c r="U1548" s="39"/>
      <c r="V1548" s="39"/>
      <c r="W1548" s="39"/>
      <c r="X1548" s="39"/>
      <c r="Y1548" s="39"/>
      <c r="Z1548" s="39"/>
      <c r="AA1548" s="39"/>
      <c r="AB1548" s="39"/>
      <c r="AC1548" s="39"/>
      <c r="AD1548" s="428">
        <f>IF(Asset!AD$157="","",Asset!AD$157-AD$6)</f>
        <v>42</v>
      </c>
      <c r="AE1548" s="39"/>
      <c r="AF1548" s="39"/>
      <c r="AG1548" s="39"/>
      <c r="AH1548" s="39"/>
      <c r="AI1548" s="39"/>
      <c r="AJ1548" s="39"/>
      <c r="AK1548" s="39"/>
      <c r="AL1548" s="39"/>
      <c r="AM1548" s="39"/>
    </row>
    <row r="1549" spans="1:71" outlineLevel="2">
      <c r="A1549" s="11">
        <f>ROW()</f>
        <v>1549</v>
      </c>
      <c r="C1549" s="6" t="s">
        <v>2</v>
      </c>
      <c r="D1549" s="39"/>
      <c r="E1549" s="922">
        <v>62</v>
      </c>
      <c r="F1549" s="39"/>
      <c r="G1549" s="39"/>
      <c r="H1549" s="39"/>
      <c r="I1549" s="9"/>
      <c r="J1549" s="39"/>
      <c r="K1549" s="163"/>
      <c r="L1549" s="163"/>
      <c r="M1549" s="163"/>
      <c r="N1549" s="163"/>
      <c r="O1549" s="163"/>
      <c r="P1549" s="163"/>
      <c r="Q1549" s="163"/>
      <c r="R1549" s="163"/>
      <c r="S1549" s="163"/>
      <c r="T1549" s="9"/>
      <c r="U1549" s="162">
        <f>Inputs!$D$64</f>
        <v>70</v>
      </c>
      <c r="V1549" s="163">
        <f t="shared" ref="V1549:AB1556" si="1135">MAX(0,U1549-1)</f>
        <v>69</v>
      </c>
      <c r="W1549" s="163">
        <f t="shared" si="1135"/>
        <v>68</v>
      </c>
      <c r="X1549" s="163">
        <f t="shared" si="1135"/>
        <v>67</v>
      </c>
      <c r="Y1549" s="163">
        <f t="shared" si="1135"/>
        <v>66</v>
      </c>
      <c r="Z1549" s="163">
        <f t="shared" si="1135"/>
        <v>65</v>
      </c>
      <c r="AA1549" s="163">
        <f t="shared" si="1135"/>
        <v>64</v>
      </c>
      <c r="AB1549" s="163">
        <f t="shared" si="1135"/>
        <v>63</v>
      </c>
      <c r="AC1549" s="911">
        <f>$E1549</f>
        <v>62</v>
      </c>
      <c r="AD1549" s="912">
        <f>IF(AC1549&gt;0,IF(AD$160="",AC1549-1,MIN(AC1549-1,AD$160)),0)</f>
        <v>42</v>
      </c>
      <c r="AE1549" s="163">
        <f t="shared" ref="AE1549:AM1551" si="1136">MAX(0,AD1549-1)</f>
        <v>41</v>
      </c>
      <c r="AF1549" s="163">
        <f t="shared" si="1136"/>
        <v>40</v>
      </c>
      <c r="AG1549" s="163">
        <f t="shared" si="1136"/>
        <v>39</v>
      </c>
      <c r="AH1549" s="163">
        <f t="shared" si="1136"/>
        <v>38</v>
      </c>
      <c r="AI1549" s="163">
        <f t="shared" si="1136"/>
        <v>37</v>
      </c>
      <c r="AJ1549" s="163">
        <f t="shared" si="1136"/>
        <v>36</v>
      </c>
      <c r="AK1549" s="163">
        <f t="shared" si="1136"/>
        <v>35</v>
      </c>
      <c r="AL1549" s="163">
        <f t="shared" si="1136"/>
        <v>34</v>
      </c>
      <c r="AM1549" s="163">
        <f t="shared" si="1136"/>
        <v>33</v>
      </c>
    </row>
    <row r="1550" spans="1:71" outlineLevel="2">
      <c r="A1550" s="11">
        <f>ROW()</f>
        <v>1550</v>
      </c>
      <c r="C1550" s="6" t="s">
        <v>3</v>
      </c>
      <c r="D1550" s="39"/>
      <c r="E1550" s="922">
        <v>22</v>
      </c>
      <c r="F1550" s="39"/>
      <c r="G1550" s="39"/>
      <c r="H1550" s="39"/>
      <c r="I1550" s="9"/>
      <c r="J1550" s="39"/>
      <c r="K1550" s="163"/>
      <c r="L1550" s="163"/>
      <c r="M1550" s="163"/>
      <c r="N1550" s="163"/>
      <c r="O1550" s="163"/>
      <c r="P1550" s="163"/>
      <c r="Q1550" s="163"/>
      <c r="R1550" s="163"/>
      <c r="S1550" s="163"/>
      <c r="T1550" s="9"/>
      <c r="U1550" s="162">
        <f>Inputs!$D$65</f>
        <v>30</v>
      </c>
      <c r="V1550" s="163">
        <f t="shared" si="1135"/>
        <v>29</v>
      </c>
      <c r="W1550" s="163">
        <f t="shared" si="1135"/>
        <v>28</v>
      </c>
      <c r="X1550" s="163">
        <f t="shared" si="1135"/>
        <v>27</v>
      </c>
      <c r="Y1550" s="163">
        <f t="shared" si="1135"/>
        <v>26</v>
      </c>
      <c r="Z1550" s="163">
        <f t="shared" si="1135"/>
        <v>25</v>
      </c>
      <c r="AA1550" s="163">
        <f t="shared" si="1135"/>
        <v>24</v>
      </c>
      <c r="AB1550" s="163">
        <f t="shared" si="1135"/>
        <v>23</v>
      </c>
      <c r="AC1550" s="911">
        <f t="shared" ref="AC1550:AC1561" si="1137">$E1550</f>
        <v>22</v>
      </c>
      <c r="AD1550" s="912">
        <f>IF(AC1550&gt;0,IF(AD$160="",AC1550-1,MIN(AC1550-1,AD$160)),0)</f>
        <v>21</v>
      </c>
      <c r="AE1550" s="163">
        <f t="shared" si="1136"/>
        <v>20</v>
      </c>
      <c r="AF1550" s="163">
        <f t="shared" si="1136"/>
        <v>19</v>
      </c>
      <c r="AG1550" s="163">
        <f t="shared" si="1136"/>
        <v>18</v>
      </c>
      <c r="AH1550" s="163">
        <f t="shared" si="1136"/>
        <v>17</v>
      </c>
      <c r="AI1550" s="163">
        <f t="shared" si="1136"/>
        <v>16</v>
      </c>
      <c r="AJ1550" s="163">
        <f t="shared" si="1136"/>
        <v>15</v>
      </c>
      <c r="AK1550" s="163">
        <f t="shared" si="1136"/>
        <v>14</v>
      </c>
      <c r="AL1550" s="163">
        <f t="shared" si="1136"/>
        <v>13</v>
      </c>
      <c r="AM1550" s="163">
        <f t="shared" si="1136"/>
        <v>12</v>
      </c>
    </row>
    <row r="1551" spans="1:71" outlineLevel="2">
      <c r="A1551" s="11">
        <f>ROW()</f>
        <v>1551</v>
      </c>
      <c r="C1551" s="6" t="s">
        <v>4</v>
      </c>
      <c r="D1551" s="39"/>
      <c r="E1551" s="922">
        <v>22</v>
      </c>
      <c r="F1551" s="39"/>
      <c r="G1551" s="39"/>
      <c r="H1551" s="39"/>
      <c r="I1551" s="9"/>
      <c r="J1551" s="39"/>
      <c r="K1551" s="163"/>
      <c r="L1551" s="163"/>
      <c r="M1551" s="163"/>
      <c r="N1551" s="163"/>
      <c r="O1551" s="163"/>
      <c r="P1551" s="163"/>
      <c r="Q1551" s="163"/>
      <c r="R1551" s="163"/>
      <c r="S1551" s="163"/>
      <c r="T1551" s="9"/>
      <c r="U1551" s="162">
        <f>Inputs!$D$66</f>
        <v>50</v>
      </c>
      <c r="V1551" s="163">
        <f t="shared" si="1135"/>
        <v>49</v>
      </c>
      <c r="W1551" s="163">
        <f t="shared" si="1135"/>
        <v>48</v>
      </c>
      <c r="X1551" s="163">
        <f t="shared" si="1135"/>
        <v>47</v>
      </c>
      <c r="Y1551" s="163">
        <f t="shared" si="1135"/>
        <v>46</v>
      </c>
      <c r="Z1551" s="163">
        <f t="shared" si="1135"/>
        <v>45</v>
      </c>
      <c r="AA1551" s="163">
        <f t="shared" si="1135"/>
        <v>44</v>
      </c>
      <c r="AB1551" s="163">
        <f t="shared" si="1135"/>
        <v>43</v>
      </c>
      <c r="AC1551" s="911">
        <f t="shared" si="1137"/>
        <v>22</v>
      </c>
      <c r="AD1551" s="913">
        <f>IF(AD1548="",MAX(0,AC1551-1),Inputs!$D$82-(AC$6-LEFT($A1547,4)))</f>
        <v>21</v>
      </c>
      <c r="AE1551" s="163">
        <f t="shared" si="1136"/>
        <v>20</v>
      </c>
      <c r="AF1551" s="163">
        <f t="shared" si="1136"/>
        <v>19</v>
      </c>
      <c r="AG1551" s="163">
        <f t="shared" si="1136"/>
        <v>18</v>
      </c>
      <c r="AH1551" s="163">
        <f t="shared" si="1136"/>
        <v>17</v>
      </c>
      <c r="AI1551" s="163">
        <f t="shared" si="1136"/>
        <v>16</v>
      </c>
      <c r="AJ1551" s="163">
        <f t="shared" si="1136"/>
        <v>15</v>
      </c>
      <c r="AK1551" s="163">
        <f t="shared" si="1136"/>
        <v>14</v>
      </c>
      <c r="AL1551" s="163">
        <f t="shared" si="1136"/>
        <v>13</v>
      </c>
      <c r="AM1551" s="163">
        <f t="shared" si="1136"/>
        <v>12</v>
      </c>
    </row>
    <row r="1552" spans="1:71" outlineLevel="2">
      <c r="A1552" s="11">
        <f>ROW()</f>
        <v>1552</v>
      </c>
      <c r="C1552" s="6" t="s">
        <v>5</v>
      </c>
      <c r="D1552" s="39"/>
      <c r="E1552" s="922">
        <v>2</v>
      </c>
      <c r="F1552" s="39"/>
      <c r="G1552" s="39"/>
      <c r="H1552" s="39"/>
      <c r="I1552" s="9"/>
      <c r="J1552" s="39"/>
      <c r="K1552" s="163"/>
      <c r="L1552" s="163"/>
      <c r="M1552" s="163"/>
      <c r="N1552" s="163"/>
      <c r="O1552" s="163"/>
      <c r="P1552" s="163"/>
      <c r="Q1552" s="163"/>
      <c r="R1552" s="163"/>
      <c r="S1552" s="163"/>
      <c r="T1552" s="9"/>
      <c r="U1552" s="162">
        <f>Inputs!$D$67</f>
        <v>30</v>
      </c>
      <c r="V1552" s="163">
        <f t="shared" si="1135"/>
        <v>29</v>
      </c>
      <c r="W1552" s="163">
        <f t="shared" si="1135"/>
        <v>28</v>
      </c>
      <c r="X1552" s="163">
        <f t="shared" si="1135"/>
        <v>27</v>
      </c>
      <c r="Y1552" s="163">
        <f t="shared" si="1135"/>
        <v>26</v>
      </c>
      <c r="Z1552" s="163">
        <f t="shared" si="1135"/>
        <v>25</v>
      </c>
      <c r="AA1552" s="163">
        <f t="shared" si="1135"/>
        <v>24</v>
      </c>
      <c r="AB1552" s="163">
        <f t="shared" si="1135"/>
        <v>23</v>
      </c>
      <c r="AC1552" s="911">
        <f t="shared" si="1137"/>
        <v>2</v>
      </c>
      <c r="AD1552" s="912">
        <f t="shared" ref="AD1552:AM1557" si="1138">MAX(0,AC1552-1)</f>
        <v>1</v>
      </c>
      <c r="AE1552" s="163">
        <f t="shared" si="1138"/>
        <v>0</v>
      </c>
      <c r="AF1552" s="163">
        <f t="shared" si="1138"/>
        <v>0</v>
      </c>
      <c r="AG1552" s="163">
        <f t="shared" si="1138"/>
        <v>0</v>
      </c>
      <c r="AH1552" s="163">
        <f t="shared" si="1138"/>
        <v>0</v>
      </c>
      <c r="AI1552" s="163">
        <f t="shared" si="1138"/>
        <v>0</v>
      </c>
      <c r="AJ1552" s="163">
        <f t="shared" si="1138"/>
        <v>0</v>
      </c>
      <c r="AK1552" s="163">
        <f t="shared" si="1138"/>
        <v>0</v>
      </c>
      <c r="AL1552" s="163">
        <f t="shared" si="1138"/>
        <v>0</v>
      </c>
      <c r="AM1552" s="163">
        <f t="shared" si="1138"/>
        <v>0</v>
      </c>
    </row>
    <row r="1553" spans="1:39" outlineLevel="2">
      <c r="A1553" s="11">
        <f>ROW()</f>
        <v>1553</v>
      </c>
      <c r="C1553" s="6" t="s">
        <v>473</v>
      </c>
      <c r="D1553" s="39"/>
      <c r="E1553" s="922">
        <v>0</v>
      </c>
      <c r="F1553" s="39"/>
      <c r="G1553" s="39"/>
      <c r="H1553" s="39"/>
      <c r="I1553" s="9"/>
      <c r="J1553" s="39"/>
      <c r="K1553" s="163"/>
      <c r="L1553" s="163"/>
      <c r="M1553" s="163"/>
      <c r="N1553" s="163"/>
      <c r="O1553" s="163"/>
      <c r="P1553" s="163"/>
      <c r="Q1553" s="163"/>
      <c r="R1553" s="163"/>
      <c r="S1553" s="163"/>
      <c r="T1553" s="9"/>
      <c r="U1553" s="162">
        <f>Inputs!$D$68</f>
        <v>0</v>
      </c>
      <c r="V1553" s="163">
        <f>MAX(0,U1553-1)</f>
        <v>0</v>
      </c>
      <c r="W1553" s="163">
        <f t="shared" si="1135"/>
        <v>0</v>
      </c>
      <c r="X1553" s="163">
        <f t="shared" si="1135"/>
        <v>0</v>
      </c>
      <c r="Y1553" s="163">
        <f t="shared" si="1135"/>
        <v>0</v>
      </c>
      <c r="Z1553" s="163">
        <f t="shared" si="1135"/>
        <v>0</v>
      </c>
      <c r="AA1553" s="163">
        <f t="shared" si="1135"/>
        <v>0</v>
      </c>
      <c r="AB1553" s="163">
        <f t="shared" si="1135"/>
        <v>0</v>
      </c>
      <c r="AC1553" s="911">
        <f t="shared" si="1137"/>
        <v>0</v>
      </c>
      <c r="AD1553" s="163">
        <f t="shared" si="1138"/>
        <v>0</v>
      </c>
      <c r="AE1553" s="163">
        <f t="shared" si="1138"/>
        <v>0</v>
      </c>
      <c r="AF1553" s="163">
        <f t="shared" si="1138"/>
        <v>0</v>
      </c>
      <c r="AG1553" s="163">
        <f t="shared" si="1138"/>
        <v>0</v>
      </c>
      <c r="AH1553" s="163">
        <f t="shared" si="1138"/>
        <v>0</v>
      </c>
      <c r="AI1553" s="163">
        <f t="shared" si="1138"/>
        <v>0</v>
      </c>
      <c r="AJ1553" s="163">
        <f t="shared" si="1138"/>
        <v>0</v>
      </c>
      <c r="AK1553" s="163">
        <f t="shared" si="1138"/>
        <v>0</v>
      </c>
      <c r="AL1553" s="163">
        <f t="shared" si="1138"/>
        <v>0</v>
      </c>
      <c r="AM1553" s="163">
        <f t="shared" si="1138"/>
        <v>0</v>
      </c>
    </row>
    <row r="1554" spans="1:39" outlineLevel="2">
      <c r="A1554" s="11">
        <f>ROW()</f>
        <v>1554</v>
      </c>
      <c r="C1554" s="6" t="s">
        <v>474</v>
      </c>
      <c r="D1554" s="39"/>
      <c r="E1554" s="922">
        <v>7</v>
      </c>
      <c r="F1554" s="39"/>
      <c r="G1554" s="39"/>
      <c r="H1554" s="39"/>
      <c r="I1554" s="9"/>
      <c r="J1554" s="39"/>
      <c r="K1554" s="163"/>
      <c r="L1554" s="163"/>
      <c r="M1554" s="163"/>
      <c r="N1554" s="163"/>
      <c r="O1554" s="163"/>
      <c r="P1554" s="163"/>
      <c r="Q1554" s="163"/>
      <c r="R1554" s="163"/>
      <c r="S1554" s="163"/>
      <c r="T1554" s="9"/>
      <c r="U1554" s="162">
        <f>Inputs!$D$69</f>
        <v>0</v>
      </c>
      <c r="V1554" s="163">
        <f t="shared" ref="V1554:V1556" si="1139">MAX(0,U1554-1)</f>
        <v>0</v>
      </c>
      <c r="W1554" s="163">
        <f t="shared" si="1135"/>
        <v>0</v>
      </c>
      <c r="X1554" s="163">
        <f t="shared" si="1135"/>
        <v>0</v>
      </c>
      <c r="Y1554" s="163">
        <f t="shared" si="1135"/>
        <v>0</v>
      </c>
      <c r="Z1554" s="163">
        <f t="shared" si="1135"/>
        <v>0</v>
      </c>
      <c r="AA1554" s="163">
        <f t="shared" si="1135"/>
        <v>0</v>
      </c>
      <c r="AB1554" s="163">
        <f t="shared" si="1135"/>
        <v>0</v>
      </c>
      <c r="AC1554" s="911">
        <f t="shared" si="1137"/>
        <v>7</v>
      </c>
      <c r="AD1554" s="163">
        <f t="shared" si="1138"/>
        <v>6</v>
      </c>
      <c r="AE1554" s="163">
        <f t="shared" si="1138"/>
        <v>5</v>
      </c>
      <c r="AF1554" s="163">
        <f t="shared" si="1138"/>
        <v>4</v>
      </c>
      <c r="AG1554" s="163">
        <f t="shared" si="1138"/>
        <v>3</v>
      </c>
      <c r="AH1554" s="163">
        <f t="shared" si="1138"/>
        <v>2</v>
      </c>
      <c r="AI1554" s="163">
        <f t="shared" si="1138"/>
        <v>1</v>
      </c>
      <c r="AJ1554" s="163">
        <f t="shared" si="1138"/>
        <v>0</v>
      </c>
      <c r="AK1554" s="163">
        <f t="shared" si="1138"/>
        <v>0</v>
      </c>
      <c r="AL1554" s="163">
        <f t="shared" si="1138"/>
        <v>0</v>
      </c>
      <c r="AM1554" s="163">
        <f t="shared" si="1138"/>
        <v>0</v>
      </c>
    </row>
    <row r="1555" spans="1:39" outlineLevel="2">
      <c r="A1555" s="11">
        <f>ROW()</f>
        <v>1555</v>
      </c>
      <c r="C1555" s="6" t="s">
        <v>477</v>
      </c>
      <c r="D1555" s="39"/>
      <c r="E1555" s="922">
        <v>2</v>
      </c>
      <c r="F1555" s="39"/>
      <c r="G1555" s="39"/>
      <c r="H1555" s="39"/>
      <c r="I1555" s="9"/>
      <c r="J1555" s="39"/>
      <c r="K1555" s="163"/>
      <c r="L1555" s="163"/>
      <c r="M1555" s="163"/>
      <c r="N1555" s="163"/>
      <c r="O1555" s="163"/>
      <c r="P1555" s="163"/>
      <c r="Q1555" s="163"/>
      <c r="R1555" s="163"/>
      <c r="S1555" s="163"/>
      <c r="T1555" s="9"/>
      <c r="U1555" s="162">
        <f>Inputs!$D$70</f>
        <v>0</v>
      </c>
      <c r="V1555" s="163">
        <f t="shared" si="1139"/>
        <v>0</v>
      </c>
      <c r="W1555" s="163">
        <f t="shared" si="1135"/>
        <v>0</v>
      </c>
      <c r="X1555" s="163">
        <f t="shared" si="1135"/>
        <v>0</v>
      </c>
      <c r="Y1555" s="163">
        <f t="shared" si="1135"/>
        <v>0</v>
      </c>
      <c r="Z1555" s="163">
        <f t="shared" si="1135"/>
        <v>0</v>
      </c>
      <c r="AA1555" s="163">
        <f t="shared" si="1135"/>
        <v>0</v>
      </c>
      <c r="AB1555" s="163">
        <f t="shared" si="1135"/>
        <v>0</v>
      </c>
      <c r="AC1555" s="911">
        <f t="shared" si="1137"/>
        <v>2</v>
      </c>
      <c r="AD1555" s="163">
        <f t="shared" si="1138"/>
        <v>1</v>
      </c>
      <c r="AE1555" s="163">
        <f t="shared" si="1138"/>
        <v>0</v>
      </c>
      <c r="AF1555" s="163">
        <f t="shared" si="1138"/>
        <v>0</v>
      </c>
      <c r="AG1555" s="163">
        <f t="shared" si="1138"/>
        <v>0</v>
      </c>
      <c r="AH1555" s="163">
        <f t="shared" si="1138"/>
        <v>0</v>
      </c>
      <c r="AI1555" s="163">
        <f t="shared" si="1138"/>
        <v>0</v>
      </c>
      <c r="AJ1555" s="163">
        <f t="shared" si="1138"/>
        <v>0</v>
      </c>
      <c r="AK1555" s="163">
        <f t="shared" si="1138"/>
        <v>0</v>
      </c>
      <c r="AL1555" s="163">
        <f t="shared" si="1138"/>
        <v>0</v>
      </c>
      <c r="AM1555" s="163">
        <f t="shared" si="1138"/>
        <v>0</v>
      </c>
    </row>
    <row r="1556" spans="1:39" outlineLevel="2">
      <c r="A1556" s="11">
        <f>ROW()</f>
        <v>1556</v>
      </c>
      <c r="C1556" s="6" t="s">
        <v>511</v>
      </c>
      <c r="D1556" s="39"/>
      <c r="E1556" s="922">
        <v>22</v>
      </c>
      <c r="F1556" s="39"/>
      <c r="G1556" s="39"/>
      <c r="H1556" s="39"/>
      <c r="I1556" s="9"/>
      <c r="J1556" s="39"/>
      <c r="K1556" s="163"/>
      <c r="L1556" s="163"/>
      <c r="M1556" s="163"/>
      <c r="N1556" s="163"/>
      <c r="O1556" s="163"/>
      <c r="P1556" s="163"/>
      <c r="Q1556" s="163"/>
      <c r="R1556" s="163"/>
      <c r="S1556" s="163"/>
      <c r="T1556" s="9"/>
      <c r="U1556" s="162">
        <f>Inputs!$D$71</f>
        <v>30</v>
      </c>
      <c r="V1556" s="163">
        <f t="shared" si="1139"/>
        <v>29</v>
      </c>
      <c r="W1556" s="163">
        <f t="shared" si="1135"/>
        <v>28</v>
      </c>
      <c r="X1556" s="163">
        <f t="shared" si="1135"/>
        <v>27</v>
      </c>
      <c r="Y1556" s="163">
        <f t="shared" si="1135"/>
        <v>26</v>
      </c>
      <c r="Z1556" s="163">
        <f t="shared" si="1135"/>
        <v>25</v>
      </c>
      <c r="AA1556" s="163">
        <f t="shared" si="1135"/>
        <v>24</v>
      </c>
      <c r="AB1556" s="163">
        <f t="shared" si="1135"/>
        <v>23</v>
      </c>
      <c r="AC1556" s="911">
        <f t="shared" si="1137"/>
        <v>22</v>
      </c>
      <c r="AD1556" s="914">
        <f>Inputs!$D$87-(Inputs!$G$71-AC1556+1)</f>
        <v>41</v>
      </c>
      <c r="AE1556" s="163">
        <f t="shared" si="1138"/>
        <v>40</v>
      </c>
      <c r="AF1556" s="163">
        <f t="shared" si="1138"/>
        <v>39</v>
      </c>
      <c r="AG1556" s="163">
        <f t="shared" si="1138"/>
        <v>38</v>
      </c>
      <c r="AH1556" s="163">
        <f t="shared" si="1138"/>
        <v>37</v>
      </c>
      <c r="AI1556" s="163">
        <f t="shared" si="1138"/>
        <v>36</v>
      </c>
      <c r="AJ1556" s="163">
        <f t="shared" si="1138"/>
        <v>35</v>
      </c>
      <c r="AK1556" s="163">
        <f t="shared" si="1138"/>
        <v>34</v>
      </c>
      <c r="AL1556" s="163">
        <f t="shared" si="1138"/>
        <v>33</v>
      </c>
      <c r="AM1556" s="163">
        <f t="shared" si="1138"/>
        <v>32</v>
      </c>
    </row>
    <row r="1557" spans="1:39" outlineLevel="2">
      <c r="A1557" s="11">
        <f>ROW()</f>
        <v>1557</v>
      </c>
      <c r="C1557" s="6" t="s">
        <v>655</v>
      </c>
      <c r="D1557" s="39"/>
      <c r="E1557" s="922"/>
      <c r="F1557" s="39"/>
      <c r="G1557" s="39"/>
      <c r="H1557" s="39"/>
      <c r="I1557" s="9"/>
      <c r="J1557" s="39"/>
      <c r="K1557" s="163"/>
      <c r="L1557" s="163"/>
      <c r="M1557" s="163"/>
      <c r="N1557" s="163"/>
      <c r="O1557" s="163"/>
      <c r="P1557" s="163"/>
      <c r="Q1557" s="163"/>
      <c r="R1557" s="163"/>
      <c r="S1557" s="163"/>
      <c r="T1557" s="9"/>
      <c r="U1557" s="162"/>
      <c r="V1557" s="163"/>
      <c r="W1557" s="163"/>
      <c r="X1557" s="163"/>
      <c r="Y1557" s="163"/>
      <c r="Z1557" s="163"/>
      <c r="AA1557" s="163"/>
      <c r="AB1557" s="163"/>
      <c r="AC1557" s="911"/>
      <c r="AD1557" s="163"/>
      <c r="AE1557" s="163"/>
      <c r="AF1557" s="163"/>
      <c r="AG1557" s="163"/>
      <c r="AH1557" s="163"/>
      <c r="AI1557" s="915">
        <f>Inputs!$D$88</f>
        <v>5</v>
      </c>
      <c r="AJ1557" s="163">
        <f t="shared" si="1138"/>
        <v>4</v>
      </c>
      <c r="AK1557" s="163">
        <f t="shared" si="1138"/>
        <v>3</v>
      </c>
      <c r="AL1557" s="163">
        <f t="shared" si="1138"/>
        <v>2</v>
      </c>
      <c r="AM1557" s="163">
        <f t="shared" si="1138"/>
        <v>1</v>
      </c>
    </row>
    <row r="1558" spans="1:39" outlineLevel="2">
      <c r="A1558" s="11">
        <f>ROW()</f>
        <v>1558</v>
      </c>
      <c r="C1558" s="6" t="s">
        <v>656</v>
      </c>
      <c r="D1558" s="39"/>
      <c r="E1558" s="922"/>
      <c r="F1558" s="39"/>
      <c r="G1558" s="39"/>
      <c r="H1558" s="39"/>
      <c r="I1558" s="9"/>
      <c r="J1558" s="39"/>
      <c r="K1558" s="163"/>
      <c r="L1558" s="163"/>
      <c r="M1558" s="163"/>
      <c r="N1558" s="163"/>
      <c r="O1558" s="163"/>
      <c r="P1558" s="163"/>
      <c r="Q1558" s="163"/>
      <c r="R1558" s="163"/>
      <c r="S1558" s="163"/>
      <c r="T1558" s="9"/>
      <c r="U1558" s="162"/>
      <c r="V1558" s="163"/>
      <c r="W1558" s="163"/>
      <c r="X1558" s="163"/>
      <c r="Y1558" s="163"/>
      <c r="Z1558" s="163"/>
      <c r="AA1558" s="163"/>
      <c r="AB1558" s="163"/>
      <c r="AC1558" s="911"/>
      <c r="AD1558" s="163"/>
      <c r="AE1558" s="163"/>
      <c r="AF1558" s="163"/>
      <c r="AG1558" s="163"/>
      <c r="AH1558" s="163"/>
      <c r="AI1558" s="163"/>
      <c r="AJ1558" s="163"/>
      <c r="AK1558" s="163"/>
      <c r="AL1558" s="163"/>
      <c r="AM1558" s="163"/>
    </row>
    <row r="1559" spans="1:39" outlineLevel="2">
      <c r="A1559" s="11">
        <f>ROW()</f>
        <v>1559</v>
      </c>
      <c r="C1559" s="6" t="s">
        <v>667</v>
      </c>
      <c r="D1559" s="39"/>
      <c r="E1559" s="922"/>
      <c r="F1559" s="39"/>
      <c r="G1559" s="39"/>
      <c r="H1559" s="39"/>
      <c r="I1559" s="9"/>
      <c r="J1559" s="39"/>
      <c r="K1559" s="163"/>
      <c r="L1559" s="163"/>
      <c r="M1559" s="163"/>
      <c r="N1559" s="163"/>
      <c r="O1559" s="163"/>
      <c r="P1559" s="163"/>
      <c r="Q1559" s="163"/>
      <c r="R1559" s="163"/>
      <c r="S1559" s="163"/>
      <c r="T1559" s="9"/>
      <c r="U1559" s="162"/>
      <c r="V1559" s="163"/>
      <c r="W1559" s="163"/>
      <c r="X1559" s="163"/>
      <c r="Y1559" s="163"/>
      <c r="Z1559" s="163"/>
      <c r="AA1559" s="163"/>
      <c r="AB1559" s="163"/>
      <c r="AC1559" s="911"/>
      <c r="AD1559" s="163"/>
      <c r="AE1559" s="163"/>
      <c r="AF1559" s="163"/>
      <c r="AG1559" s="163"/>
      <c r="AH1559" s="163"/>
      <c r="AI1559" s="163"/>
      <c r="AJ1559" s="163"/>
      <c r="AK1559" s="163"/>
      <c r="AL1559" s="163"/>
      <c r="AM1559" s="163"/>
    </row>
    <row r="1560" spans="1:39" outlineLevel="2">
      <c r="A1560" s="11">
        <f>ROW()</f>
        <v>1560</v>
      </c>
      <c r="C1560" s="6" t="s">
        <v>212</v>
      </c>
      <c r="D1560" s="39"/>
      <c r="E1560" s="922">
        <v>0</v>
      </c>
      <c r="F1560" s="39"/>
      <c r="G1560" s="39"/>
      <c r="H1560" s="39"/>
      <c r="I1560" s="13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04">
        <f t="shared" si="1137"/>
        <v>0</v>
      </c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</row>
    <row r="1561" spans="1:39" outlineLevel="2">
      <c r="A1561" s="11">
        <f>ROW()</f>
        <v>1561</v>
      </c>
      <c r="C1561" s="30" t="s">
        <v>362</v>
      </c>
      <c r="D1561" s="90"/>
      <c r="E1561" s="923">
        <v>54.598995281445561</v>
      </c>
      <c r="F1561" s="90"/>
      <c r="G1561" s="90"/>
      <c r="H1561" s="90"/>
      <c r="I1561" s="15"/>
      <c r="J1561" s="90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66">
        <f>Inputs!$D$76</f>
        <v>62.598995281445561</v>
      </c>
      <c r="V1561" s="90">
        <f t="shared" ref="V1561:AB1561" si="1140">MAX(0,U1561-1)</f>
        <v>61.598995281445561</v>
      </c>
      <c r="W1561" s="90">
        <f t="shared" si="1140"/>
        <v>60.598995281445561</v>
      </c>
      <c r="X1561" s="90">
        <f t="shared" si="1140"/>
        <v>59.598995281445561</v>
      </c>
      <c r="Y1561" s="90">
        <f t="shared" si="1140"/>
        <v>58.598995281445561</v>
      </c>
      <c r="Z1561" s="90">
        <f t="shared" si="1140"/>
        <v>57.598995281445561</v>
      </c>
      <c r="AA1561" s="90">
        <f t="shared" si="1140"/>
        <v>56.598995281445561</v>
      </c>
      <c r="AB1561" s="90">
        <f t="shared" si="1140"/>
        <v>55.598995281445561</v>
      </c>
      <c r="AC1561" s="916">
        <f t="shared" si="1137"/>
        <v>54.598995281445561</v>
      </c>
      <c r="AD1561" s="917">
        <f>IF(AC1561&gt;0,IF(AD$160="",AC1561-1,MIN(AC1561-1,AD$160)),0)</f>
        <v>42</v>
      </c>
      <c r="AE1561" s="90">
        <f t="shared" ref="AE1561:AM1561" si="1141">MAX(0,AD1561-1)</f>
        <v>41</v>
      </c>
      <c r="AF1561" s="90">
        <f t="shared" si="1141"/>
        <v>40</v>
      </c>
      <c r="AG1561" s="90">
        <f t="shared" si="1141"/>
        <v>39</v>
      </c>
      <c r="AH1561" s="90">
        <f t="shared" si="1141"/>
        <v>38</v>
      </c>
      <c r="AI1561" s="90">
        <f t="shared" si="1141"/>
        <v>37</v>
      </c>
      <c r="AJ1561" s="90">
        <f t="shared" si="1141"/>
        <v>36</v>
      </c>
      <c r="AK1561" s="90">
        <f t="shared" si="1141"/>
        <v>35</v>
      </c>
      <c r="AL1561" s="90">
        <f t="shared" si="1141"/>
        <v>34</v>
      </c>
      <c r="AM1561" s="90">
        <f t="shared" si="1141"/>
        <v>33</v>
      </c>
    </row>
    <row r="1562" spans="1:39" outlineLevel="2">
      <c r="A1562" s="11">
        <f>ROW()</f>
        <v>1562</v>
      </c>
      <c r="D1562" s="39"/>
      <c r="E1562" s="39"/>
      <c r="F1562" s="39"/>
      <c r="G1562" s="39"/>
      <c r="H1562" s="3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</row>
    <row r="1563" spans="1:39" outlineLevel="2">
      <c r="A1563" s="11">
        <f>ROW()</f>
        <v>1563</v>
      </c>
      <c r="B1563" s="343" t="s">
        <v>68</v>
      </c>
      <c r="D1563" s="39"/>
      <c r="E1563" s="39"/>
      <c r="F1563" s="39"/>
      <c r="G1563" s="39"/>
      <c r="H1563" s="39"/>
      <c r="I1563" s="39"/>
      <c r="J1563" s="39"/>
      <c r="K1563" s="39"/>
      <c r="L1563" s="39"/>
      <c r="M1563" s="39"/>
      <c r="N1563" s="39"/>
      <c r="O1563" s="39"/>
      <c r="P1563" s="39"/>
      <c r="Q1563" s="39"/>
      <c r="R1563" s="39"/>
      <c r="S1563" s="39"/>
      <c r="T1563" s="39"/>
      <c r="U1563" s="39"/>
      <c r="V1563" s="39"/>
      <c r="W1563" s="39"/>
      <c r="X1563" s="39"/>
      <c r="Y1563" s="39"/>
      <c r="Z1563" s="39"/>
      <c r="AA1563" s="39"/>
      <c r="AB1563" s="39"/>
      <c r="AC1563" s="39"/>
      <c r="AD1563" s="39"/>
      <c r="AE1563" s="39"/>
      <c r="AF1563" s="39"/>
      <c r="AG1563" s="39"/>
      <c r="AH1563" s="39"/>
      <c r="AI1563" s="39"/>
      <c r="AJ1563" s="39"/>
      <c r="AK1563" s="39"/>
      <c r="AL1563" s="39"/>
      <c r="AM1563" s="39"/>
    </row>
    <row r="1564" spans="1:39" outlineLevel="2">
      <c r="A1564" s="11">
        <f>ROW()</f>
        <v>1564</v>
      </c>
      <c r="C1564" s="6" t="s">
        <v>2</v>
      </c>
      <c r="D1564" s="39"/>
      <c r="E1564" s="922">
        <v>28.402217379101657</v>
      </c>
      <c r="F1564" s="39"/>
      <c r="G1564" s="39"/>
      <c r="H1564" s="39"/>
      <c r="I1564" s="39"/>
      <c r="J1564" s="39"/>
      <c r="K1564" s="39"/>
      <c r="L1564" s="39"/>
      <c r="M1564" s="39"/>
      <c r="N1564" s="39"/>
      <c r="O1564" s="39"/>
      <c r="P1564" s="39"/>
      <c r="Q1564" s="39"/>
      <c r="R1564" s="39"/>
      <c r="S1564" s="39"/>
      <c r="T1564" s="9">
        <f t="shared" ref="T1564:AB1571" si="1142">S1624</f>
        <v>0</v>
      </c>
      <c r="U1564" s="9">
        <f t="shared" si="1142"/>
        <v>64.412739246480484</v>
      </c>
      <c r="V1564" s="9">
        <f t="shared" si="1142"/>
        <v>63.972892015456033</v>
      </c>
      <c r="W1564" s="9">
        <f t="shared" si="1142"/>
        <v>63.533044784431581</v>
      </c>
      <c r="X1564" s="9">
        <f t="shared" si="1142"/>
        <v>63.09319755340713</v>
      </c>
      <c r="Y1564" s="9">
        <f t="shared" si="1142"/>
        <v>62.653350322382678</v>
      </c>
      <c r="Z1564" s="9">
        <f t="shared" si="1142"/>
        <v>61.704057135679911</v>
      </c>
      <c r="AA1564" s="9">
        <f t="shared" si="1142"/>
        <v>60.754763948977143</v>
      </c>
      <c r="AB1564" s="9">
        <f t="shared" si="1142"/>
        <v>59.805470762274375</v>
      </c>
      <c r="AC1564" s="526">
        <f t="shared" ref="AC1564:AC1576" si="1143">$E1564*$E$51</f>
        <v>34.072883843775998</v>
      </c>
      <c r="AD1564" s="9">
        <f t="shared" ref="AD1564:AM1569" si="1144">AC1624</f>
        <v>33.523321201134451</v>
      </c>
      <c r="AE1564" s="9">
        <f t="shared" si="1144"/>
        <v>32.725146886821726</v>
      </c>
      <c r="AF1564" s="9">
        <f t="shared" si="1144"/>
        <v>31.926972572509001</v>
      </c>
      <c r="AG1564" s="9">
        <f t="shared" si="1144"/>
        <v>31.128798258196277</v>
      </c>
      <c r="AH1564" s="9">
        <f t="shared" si="1144"/>
        <v>30.330623943883552</v>
      </c>
      <c r="AI1564" s="9">
        <f t="shared" si="1144"/>
        <v>29.532449629570827</v>
      </c>
      <c r="AJ1564" s="9">
        <f t="shared" si="1144"/>
        <v>28.734275315258103</v>
      </c>
      <c r="AK1564" s="9">
        <f t="shared" si="1144"/>
        <v>27.936101000945378</v>
      </c>
      <c r="AL1564" s="9">
        <f t="shared" si="1144"/>
        <v>27.137926686632653</v>
      </c>
      <c r="AM1564" s="9">
        <f t="shared" si="1144"/>
        <v>26.339752372319928</v>
      </c>
    </row>
    <row r="1565" spans="1:39" outlineLevel="2">
      <c r="A1565" s="11">
        <f>ROW()</f>
        <v>1565</v>
      </c>
      <c r="C1565" s="6" t="s">
        <v>3</v>
      </c>
      <c r="D1565" s="39"/>
      <c r="E1565" s="922">
        <v>18.229320276324287</v>
      </c>
      <c r="F1565" s="39"/>
      <c r="G1565" s="39"/>
      <c r="H1565" s="39"/>
      <c r="I1565" s="39"/>
      <c r="J1565" s="39"/>
      <c r="K1565" s="39"/>
      <c r="L1565" s="39"/>
      <c r="M1565" s="39"/>
      <c r="N1565" s="39"/>
      <c r="O1565" s="39"/>
      <c r="P1565" s="39"/>
      <c r="Q1565" s="39"/>
      <c r="R1565" s="39"/>
      <c r="S1565" s="39"/>
      <c r="T1565" s="9">
        <f t="shared" si="1142"/>
        <v>0</v>
      </c>
      <c r="U1565" s="9">
        <f t="shared" si="1142"/>
        <v>42.724693771957568</v>
      </c>
      <c r="V1565" s="9">
        <f t="shared" si="1142"/>
        <v>40.887075640650906</v>
      </c>
      <c r="W1565" s="9">
        <f t="shared" si="1142"/>
        <v>39.048505333568208</v>
      </c>
      <c r="X1565" s="9">
        <f t="shared" si="1142"/>
        <v>37.20755765069589</v>
      </c>
      <c r="Y1565" s="9">
        <f t="shared" si="1142"/>
        <v>35.369939519389227</v>
      </c>
      <c r="Z1565" s="9">
        <f t="shared" si="1142"/>
        <v>34.009553508718653</v>
      </c>
      <c r="AA1565" s="9">
        <f t="shared" si="1142"/>
        <v>32.649167498048079</v>
      </c>
      <c r="AB1565" s="9">
        <f t="shared" si="1142"/>
        <v>31.288781487377502</v>
      </c>
      <c r="AC1565" s="526">
        <f t="shared" si="1143"/>
        <v>21.86890917830986</v>
      </c>
      <c r="AD1565" s="9">
        <f t="shared" si="1144"/>
        <v>20.874864638302611</v>
      </c>
      <c r="AE1565" s="9">
        <f t="shared" si="1144"/>
        <v>19.880823465050106</v>
      </c>
      <c r="AF1565" s="9">
        <f t="shared" si="1144"/>
        <v>18.886782291797601</v>
      </c>
      <c r="AG1565" s="9">
        <f t="shared" si="1144"/>
        <v>17.892741118545096</v>
      </c>
      <c r="AH1565" s="9">
        <f t="shared" si="1144"/>
        <v>16.898699945292591</v>
      </c>
      <c r="AI1565" s="9">
        <f t="shared" si="1144"/>
        <v>15.904658772040086</v>
      </c>
      <c r="AJ1565" s="9">
        <f t="shared" si="1144"/>
        <v>14.910617598787582</v>
      </c>
      <c r="AK1565" s="9">
        <f t="shared" si="1144"/>
        <v>13.916576425535077</v>
      </c>
      <c r="AL1565" s="9">
        <f t="shared" si="1144"/>
        <v>12.922535252282572</v>
      </c>
      <c r="AM1565" s="9">
        <f t="shared" si="1144"/>
        <v>11.928494079030067</v>
      </c>
    </row>
    <row r="1566" spans="1:39" outlineLevel="2">
      <c r="A1566" s="11">
        <f>ROW()</f>
        <v>1566</v>
      </c>
      <c r="C1566" s="6" t="s">
        <v>4</v>
      </c>
      <c r="D1566" s="39"/>
      <c r="E1566" s="922">
        <v>3.2031996653738362E-2</v>
      </c>
      <c r="F1566" s="39"/>
      <c r="G1566" s="39"/>
      <c r="H1566" s="39"/>
      <c r="I1566" s="39"/>
      <c r="J1566" s="39"/>
      <c r="K1566" s="39"/>
      <c r="L1566" s="39"/>
      <c r="M1566" s="39"/>
      <c r="N1566" s="39"/>
      <c r="O1566" s="39"/>
      <c r="P1566" s="39"/>
      <c r="Q1566" s="39"/>
      <c r="R1566" s="39"/>
      <c r="S1566" s="39"/>
      <c r="T1566" s="9">
        <f t="shared" si="1142"/>
        <v>0</v>
      </c>
      <c r="U1566" s="9">
        <f t="shared" si="1142"/>
        <v>0.4883320314041017</v>
      </c>
      <c r="V1566" s="9">
        <f t="shared" si="1142"/>
        <v>0.47250634940144204</v>
      </c>
      <c r="W1566" s="9">
        <f t="shared" si="1142"/>
        <v>0.45668066739878238</v>
      </c>
      <c r="X1566" s="9">
        <f t="shared" si="1142"/>
        <v>0.44085498539612272</v>
      </c>
      <c r="Y1566" s="9">
        <f t="shared" si="1142"/>
        <v>0.42502930339346306</v>
      </c>
      <c r="Z1566" s="9">
        <f t="shared" si="1142"/>
        <v>0.4157895359283878</v>
      </c>
      <c r="AA1566" s="9">
        <f t="shared" si="1142"/>
        <v>0.40654976846331253</v>
      </c>
      <c r="AB1566" s="9">
        <f t="shared" si="1142"/>
        <v>0.39731000099823727</v>
      </c>
      <c r="AC1566" s="526">
        <f t="shared" si="1143"/>
        <v>3.8427369479613838E-2</v>
      </c>
      <c r="AD1566" s="9">
        <f t="shared" si="1144"/>
        <v>3.7512432111051604E-2</v>
      </c>
      <c r="AE1566" s="9">
        <f t="shared" si="1144"/>
        <v>3.5726125820049144E-2</v>
      </c>
      <c r="AF1566" s="9">
        <f t="shared" si="1144"/>
        <v>3.3939819529046684E-2</v>
      </c>
      <c r="AG1566" s="9">
        <f t="shared" si="1144"/>
        <v>3.2153513238044225E-2</v>
      </c>
      <c r="AH1566" s="9">
        <f t="shared" si="1144"/>
        <v>3.0367206947041769E-2</v>
      </c>
      <c r="AI1566" s="9">
        <f t="shared" si="1144"/>
        <v>2.8580900656039313E-2</v>
      </c>
      <c r="AJ1566" s="9">
        <f t="shared" si="1144"/>
        <v>2.6794594365036856E-2</v>
      </c>
      <c r="AK1566" s="9">
        <f t="shared" si="1144"/>
        <v>2.50082880740344E-2</v>
      </c>
      <c r="AL1566" s="9">
        <f t="shared" si="1144"/>
        <v>2.3221981783031944E-2</v>
      </c>
      <c r="AM1566" s="9">
        <f t="shared" si="1144"/>
        <v>2.1435675492029488E-2</v>
      </c>
    </row>
    <row r="1567" spans="1:39" outlineLevel="2">
      <c r="A1567" s="11">
        <f>ROW()</f>
        <v>1567</v>
      </c>
      <c r="C1567" s="6" t="s">
        <v>5</v>
      </c>
      <c r="D1567" s="39"/>
      <c r="E1567" s="922">
        <v>16.300065908975675</v>
      </c>
      <c r="F1567" s="39"/>
      <c r="G1567" s="39"/>
      <c r="H1567" s="39"/>
      <c r="I1567" s="39"/>
      <c r="J1567" s="39"/>
      <c r="K1567" s="39"/>
      <c r="L1567" s="39"/>
      <c r="M1567" s="39"/>
      <c r="N1567" s="39"/>
      <c r="O1567" s="39"/>
      <c r="P1567" s="39"/>
      <c r="Q1567" s="39"/>
      <c r="R1567" s="39"/>
      <c r="S1567" s="39"/>
      <c r="T1567" s="9">
        <f t="shared" si="1142"/>
        <v>0</v>
      </c>
      <c r="U1567" s="9">
        <f t="shared" si="1142"/>
        <v>65.316048757952018</v>
      </c>
      <c r="V1567" s="9">
        <f t="shared" si="1142"/>
        <v>61.882019735920039</v>
      </c>
      <c r="W1567" s="9">
        <f t="shared" si="1142"/>
        <v>58.418730638734907</v>
      </c>
      <c r="X1567" s="9">
        <f t="shared" si="1142"/>
        <v>54.882385498724055</v>
      </c>
      <c r="Y1567" s="9">
        <f t="shared" si="1142"/>
        <v>51.448356476692076</v>
      </c>
      <c r="Z1567" s="9">
        <f t="shared" si="1142"/>
        <v>49.469268026999018</v>
      </c>
      <c r="AA1567" s="9">
        <f t="shared" si="1142"/>
        <v>47.490179577305959</v>
      </c>
      <c r="AB1567" s="9">
        <f t="shared" si="1142"/>
        <v>45.5110911276129</v>
      </c>
      <c r="AC1567" s="526">
        <f t="shared" si="1143"/>
        <v>19.554468052592163</v>
      </c>
      <c r="AD1567" s="9">
        <f t="shared" si="1144"/>
        <v>18.665466410533405</v>
      </c>
      <c r="AE1567" s="9">
        <f t="shared" si="1144"/>
        <v>15.739694316862138</v>
      </c>
      <c r="AF1567" s="9">
        <f t="shared" si="1144"/>
        <v>15.739694316862138</v>
      </c>
      <c r="AG1567" s="9">
        <f t="shared" si="1144"/>
        <v>15.739694316862138</v>
      </c>
      <c r="AH1567" s="9">
        <f t="shared" si="1144"/>
        <v>15.739694316862138</v>
      </c>
      <c r="AI1567" s="9">
        <f t="shared" si="1144"/>
        <v>0</v>
      </c>
      <c r="AJ1567" s="9">
        <f t="shared" si="1144"/>
        <v>0</v>
      </c>
      <c r="AK1567" s="9">
        <f t="shared" si="1144"/>
        <v>0</v>
      </c>
      <c r="AL1567" s="9">
        <f t="shared" si="1144"/>
        <v>0</v>
      </c>
      <c r="AM1567" s="9">
        <f t="shared" si="1144"/>
        <v>0</v>
      </c>
    </row>
    <row r="1568" spans="1:39" outlineLevel="2">
      <c r="A1568" s="11">
        <f>ROW()</f>
        <v>1568</v>
      </c>
      <c r="C1568" s="6" t="s">
        <v>473</v>
      </c>
      <c r="D1568" s="39"/>
      <c r="E1568" s="922">
        <v>4.46546927255695</v>
      </c>
      <c r="F1568" s="39"/>
      <c r="G1568" s="39"/>
      <c r="H1568" s="39"/>
      <c r="I1568" s="39"/>
      <c r="J1568" s="39"/>
      <c r="K1568" s="39"/>
      <c r="L1568" s="39"/>
      <c r="M1568" s="39"/>
      <c r="N1568" s="39"/>
      <c r="O1568" s="39"/>
      <c r="P1568" s="39"/>
      <c r="Q1568" s="39"/>
      <c r="R1568" s="39"/>
      <c r="S1568" s="39"/>
      <c r="T1568" s="9">
        <f t="shared" si="1142"/>
        <v>0</v>
      </c>
      <c r="U1568" s="9">
        <f t="shared" si="1142"/>
        <v>0</v>
      </c>
      <c r="V1568" s="9">
        <f t="shared" si="1142"/>
        <v>0</v>
      </c>
      <c r="W1568" s="9">
        <f t="shared" si="1142"/>
        <v>0</v>
      </c>
      <c r="X1568" s="9">
        <f t="shared" si="1142"/>
        <v>0</v>
      </c>
      <c r="Y1568" s="9">
        <f t="shared" si="1142"/>
        <v>0</v>
      </c>
      <c r="Z1568" s="9">
        <f t="shared" si="1142"/>
        <v>0</v>
      </c>
      <c r="AA1568" s="9">
        <f t="shared" si="1142"/>
        <v>0</v>
      </c>
      <c r="AB1568" s="9">
        <f t="shared" si="1142"/>
        <v>0</v>
      </c>
      <c r="AC1568" s="526">
        <f t="shared" si="1143"/>
        <v>5.357025960365223</v>
      </c>
      <c r="AD1568" s="9">
        <f t="shared" si="1144"/>
        <v>5.1134803490753891</v>
      </c>
      <c r="AE1568" s="9">
        <f t="shared" si="1144"/>
        <v>0</v>
      </c>
      <c r="AF1568" s="9">
        <f t="shared" si="1144"/>
        <v>0</v>
      </c>
      <c r="AG1568" s="9">
        <f t="shared" si="1144"/>
        <v>0</v>
      </c>
      <c r="AH1568" s="9">
        <f t="shared" si="1144"/>
        <v>0</v>
      </c>
      <c r="AI1568" s="9">
        <f t="shared" si="1144"/>
        <v>0</v>
      </c>
      <c r="AJ1568" s="9">
        <f t="shared" si="1144"/>
        <v>0</v>
      </c>
      <c r="AK1568" s="9">
        <f t="shared" si="1144"/>
        <v>0</v>
      </c>
      <c r="AL1568" s="9">
        <f t="shared" si="1144"/>
        <v>0</v>
      </c>
      <c r="AM1568" s="9">
        <f t="shared" si="1144"/>
        <v>0</v>
      </c>
    </row>
    <row r="1569" spans="1:39" outlineLevel="2">
      <c r="A1569" s="11">
        <f>ROW()</f>
        <v>1569</v>
      </c>
      <c r="C1569" s="6" t="s">
        <v>474</v>
      </c>
      <c r="D1569" s="39"/>
      <c r="E1569" s="922">
        <v>15.797606736052714</v>
      </c>
      <c r="F1569" s="39"/>
      <c r="G1569" s="39"/>
      <c r="H1569" s="39"/>
      <c r="I1569" s="39"/>
      <c r="J1569" s="39"/>
      <c r="K1569" s="39"/>
      <c r="L1569" s="39"/>
      <c r="M1569" s="39"/>
      <c r="N1569" s="39"/>
      <c r="O1569" s="39"/>
      <c r="P1569" s="39"/>
      <c r="Q1569" s="39"/>
      <c r="R1569" s="39"/>
      <c r="S1569" s="39"/>
      <c r="T1569" s="9">
        <f t="shared" si="1142"/>
        <v>0</v>
      </c>
      <c r="U1569" s="9">
        <f t="shared" si="1142"/>
        <v>0</v>
      </c>
      <c r="V1569" s="9">
        <f t="shared" si="1142"/>
        <v>0</v>
      </c>
      <c r="W1569" s="9">
        <f t="shared" si="1142"/>
        <v>0</v>
      </c>
      <c r="X1569" s="9">
        <f t="shared" si="1142"/>
        <v>0</v>
      </c>
      <c r="Y1569" s="9">
        <f t="shared" si="1142"/>
        <v>0</v>
      </c>
      <c r="Z1569" s="9">
        <f t="shared" si="1142"/>
        <v>0</v>
      </c>
      <c r="AA1569" s="9">
        <f t="shared" si="1142"/>
        <v>0</v>
      </c>
      <c r="AB1569" s="9">
        <f t="shared" si="1142"/>
        <v>0</v>
      </c>
      <c r="AC1569" s="526">
        <f t="shared" si="1143"/>
        <v>18.951690008655323</v>
      </c>
      <c r="AD1569" s="9">
        <f t="shared" si="1144"/>
        <v>18.644864202219324</v>
      </c>
      <c r="AE1569" s="9">
        <f t="shared" si="1144"/>
        <v>17.260527261101814</v>
      </c>
      <c r="AF1569" s="9">
        <f t="shared" si="1144"/>
        <v>15.876190319984302</v>
      </c>
      <c r="AG1569" s="9">
        <f t="shared" si="1144"/>
        <v>14.491853378866789</v>
      </c>
      <c r="AH1569" s="9">
        <f t="shared" si="1144"/>
        <v>13.107516437749277</v>
      </c>
      <c r="AI1569" s="9">
        <f t="shared" ref="AI1569:AM1569" si="1145">AH1629</f>
        <v>11.723179496631765</v>
      </c>
      <c r="AJ1569" s="9">
        <f t="shared" si="1145"/>
        <v>10.338842555514253</v>
      </c>
      <c r="AK1569" s="9">
        <f t="shared" si="1145"/>
        <v>10.338842555514253</v>
      </c>
      <c r="AL1569" s="9">
        <f t="shared" si="1145"/>
        <v>10.338842555514253</v>
      </c>
      <c r="AM1569" s="9">
        <f t="shared" si="1145"/>
        <v>10.338842555514253</v>
      </c>
    </row>
    <row r="1570" spans="1:39" outlineLevel="2">
      <c r="A1570" s="11">
        <f>ROW()</f>
        <v>1570</v>
      </c>
      <c r="C1570" s="6" t="s">
        <v>477</v>
      </c>
      <c r="D1570" s="39"/>
      <c r="E1570" s="922">
        <v>27.392225740131288</v>
      </c>
      <c r="F1570" s="39"/>
      <c r="G1570" s="39"/>
      <c r="H1570" s="39"/>
      <c r="I1570" s="39"/>
      <c r="J1570" s="39"/>
      <c r="K1570" s="39"/>
      <c r="L1570" s="39"/>
      <c r="M1570" s="39"/>
      <c r="N1570" s="39"/>
      <c r="O1570" s="39"/>
      <c r="P1570" s="39"/>
      <c r="Q1570" s="39"/>
      <c r="R1570" s="39"/>
      <c r="S1570" s="39"/>
      <c r="T1570" s="9">
        <f t="shared" si="1142"/>
        <v>0</v>
      </c>
      <c r="U1570" s="9">
        <f t="shared" si="1142"/>
        <v>0</v>
      </c>
      <c r="V1570" s="9">
        <f t="shared" si="1142"/>
        <v>0</v>
      </c>
      <c r="W1570" s="9">
        <f t="shared" si="1142"/>
        <v>0</v>
      </c>
      <c r="X1570" s="9">
        <f t="shared" si="1142"/>
        <v>0</v>
      </c>
      <c r="Y1570" s="9">
        <f t="shared" si="1142"/>
        <v>0</v>
      </c>
      <c r="Z1570" s="9">
        <f t="shared" si="1142"/>
        <v>0</v>
      </c>
      <c r="AA1570" s="9">
        <f t="shared" si="1142"/>
        <v>0</v>
      </c>
      <c r="AB1570" s="9">
        <f t="shared" si="1142"/>
        <v>0</v>
      </c>
      <c r="AC1570" s="526">
        <f t="shared" si="1143"/>
        <v>32.861241550553373</v>
      </c>
      <c r="AD1570" s="9">
        <f t="shared" ref="AD1570:AH1571" si="1146">AC1630</f>
        <v>31.547129315823845</v>
      </c>
      <c r="AE1570" s="9">
        <f t="shared" si="1146"/>
        <v>26.930916248905604</v>
      </c>
      <c r="AF1570" s="9">
        <f t="shared" si="1146"/>
        <v>26.930916248905604</v>
      </c>
      <c r="AG1570" s="9">
        <f t="shared" si="1146"/>
        <v>26.930916248905604</v>
      </c>
      <c r="AH1570" s="9">
        <f t="shared" si="1146"/>
        <v>26.930916248905604</v>
      </c>
      <c r="AI1570" s="9">
        <f t="shared" ref="AI1570:AM1570" si="1147">AH1630</f>
        <v>0</v>
      </c>
      <c r="AJ1570" s="9">
        <f t="shared" si="1147"/>
        <v>0</v>
      </c>
      <c r="AK1570" s="9">
        <f t="shared" si="1147"/>
        <v>0</v>
      </c>
      <c r="AL1570" s="9">
        <f t="shared" si="1147"/>
        <v>0</v>
      </c>
      <c r="AM1570" s="9">
        <f t="shared" si="1147"/>
        <v>0</v>
      </c>
    </row>
    <row r="1571" spans="1:39" outlineLevel="2">
      <c r="A1571" s="11">
        <f>ROW()</f>
        <v>1571</v>
      </c>
      <c r="C1571" s="6" t="s">
        <v>511</v>
      </c>
      <c r="D1571" s="39"/>
      <c r="E1571" s="922">
        <v>2.3669166497982603</v>
      </c>
      <c r="F1571" s="39"/>
      <c r="G1571" s="39"/>
      <c r="H1571" s="39"/>
      <c r="I1571" s="39"/>
      <c r="J1571" s="39"/>
      <c r="K1571" s="39"/>
      <c r="L1571" s="39"/>
      <c r="M1571" s="39"/>
      <c r="N1571" s="39"/>
      <c r="O1571" s="39"/>
      <c r="P1571" s="39"/>
      <c r="Q1571" s="39"/>
      <c r="R1571" s="39"/>
      <c r="S1571" s="39"/>
      <c r="T1571" s="9">
        <f t="shared" si="1142"/>
        <v>0</v>
      </c>
      <c r="U1571" s="9">
        <f t="shared" si="1142"/>
        <v>4.2475664840806644</v>
      </c>
      <c r="V1571" s="9">
        <f t="shared" si="1142"/>
        <v>4.0242482207025922</v>
      </c>
      <c r="W1571" s="9">
        <f t="shared" si="1142"/>
        <v>3.8009299573245201</v>
      </c>
      <c r="X1571" s="9">
        <f t="shared" si="1142"/>
        <v>3.577611693946448</v>
      </c>
      <c r="Y1571" s="9">
        <f t="shared" si="1142"/>
        <v>3.3542934305683758</v>
      </c>
      <c r="Z1571" s="9">
        <f t="shared" si="1142"/>
        <v>3.2255913745224039</v>
      </c>
      <c r="AA1571" s="9">
        <f t="shared" si="1142"/>
        <v>3.0968893184764319</v>
      </c>
      <c r="AB1571" s="9">
        <f t="shared" si="1142"/>
        <v>2.9681872624304599</v>
      </c>
      <c r="AC1571" s="526">
        <f t="shared" si="1143"/>
        <v>2.839485206384488</v>
      </c>
      <c r="AD1571" s="9">
        <f t="shared" si="1146"/>
        <v>2.710783150338516</v>
      </c>
      <c r="AE1571" s="9">
        <f t="shared" si="1146"/>
        <v>2.6446664881351376</v>
      </c>
      <c r="AF1571" s="9">
        <f t="shared" si="1146"/>
        <v>2.5785498259317592</v>
      </c>
      <c r="AG1571" s="9">
        <f t="shared" si="1146"/>
        <v>2.5124331637283808</v>
      </c>
      <c r="AH1571" s="9">
        <f t="shared" si="1146"/>
        <v>2.4463165015250024</v>
      </c>
      <c r="AI1571" s="9">
        <f t="shared" ref="AI1571:AM1571" si="1148">AH1631</f>
        <v>2.3801998393216239</v>
      </c>
      <c r="AJ1571" s="9">
        <f t="shared" si="1148"/>
        <v>2.3140831771182455</v>
      </c>
      <c r="AK1571" s="9">
        <f t="shared" si="1148"/>
        <v>2.2479665149148671</v>
      </c>
      <c r="AL1571" s="9">
        <f t="shared" si="1148"/>
        <v>2.1818498527114887</v>
      </c>
      <c r="AM1571" s="9">
        <f t="shared" si="1148"/>
        <v>2.1157331905081103</v>
      </c>
    </row>
    <row r="1572" spans="1:39" outlineLevel="2">
      <c r="A1572" s="11">
        <f>ROW()</f>
        <v>1572</v>
      </c>
      <c r="C1572" s="6" t="s">
        <v>655</v>
      </c>
      <c r="D1572" s="39"/>
      <c r="E1572" s="922"/>
      <c r="F1572" s="39"/>
      <c r="G1572" s="39"/>
      <c r="H1572" s="39"/>
      <c r="I1572" s="39"/>
      <c r="J1572" s="39"/>
      <c r="K1572" s="39"/>
      <c r="L1572" s="39"/>
      <c r="M1572" s="39"/>
      <c r="N1572" s="39"/>
      <c r="O1572" s="39"/>
      <c r="P1572" s="39"/>
      <c r="Q1572" s="39"/>
      <c r="R1572" s="39"/>
      <c r="S1572" s="39"/>
      <c r="T1572" s="9"/>
      <c r="U1572" s="9"/>
      <c r="V1572" s="9"/>
      <c r="W1572" s="9"/>
      <c r="X1572" s="9"/>
      <c r="Y1572" s="9"/>
      <c r="Z1572" s="9"/>
      <c r="AA1572" s="9"/>
      <c r="AB1572" s="9"/>
      <c r="AC1572" s="526"/>
      <c r="AD1572" s="9"/>
      <c r="AE1572" s="9"/>
      <c r="AF1572" s="9"/>
      <c r="AG1572" s="9"/>
      <c r="AH1572" s="9"/>
      <c r="AI1572" s="9">
        <f t="shared" ref="AI1572:AM1572" si="1149">AH1632</f>
        <v>42.670610565767745</v>
      </c>
      <c r="AJ1572" s="9">
        <f t="shared" si="1149"/>
        <v>34.136488452614195</v>
      </c>
      <c r="AK1572" s="9">
        <f t="shared" si="1149"/>
        <v>25.602366339460644</v>
      </c>
      <c r="AL1572" s="9">
        <f t="shared" si="1149"/>
        <v>17.068244226307094</v>
      </c>
      <c r="AM1572" s="9">
        <f t="shared" si="1149"/>
        <v>8.534122113153547</v>
      </c>
    </row>
    <row r="1573" spans="1:39" outlineLevel="2">
      <c r="A1573" s="11">
        <f>ROW()</f>
        <v>1573</v>
      </c>
      <c r="C1573" s="6" t="s">
        <v>656</v>
      </c>
      <c r="D1573" s="39"/>
      <c r="E1573" s="922"/>
      <c r="F1573" s="39"/>
      <c r="G1573" s="39"/>
      <c r="H1573" s="39"/>
      <c r="I1573" s="39"/>
      <c r="J1573" s="39"/>
      <c r="K1573" s="39"/>
      <c r="L1573" s="39"/>
      <c r="M1573" s="39"/>
      <c r="N1573" s="39"/>
      <c r="O1573" s="39"/>
      <c r="P1573" s="39"/>
      <c r="Q1573" s="39"/>
      <c r="R1573" s="39"/>
      <c r="S1573" s="39"/>
      <c r="T1573" s="9"/>
      <c r="U1573" s="9"/>
      <c r="V1573" s="9"/>
      <c r="W1573" s="9"/>
      <c r="X1573" s="9"/>
      <c r="Y1573" s="9"/>
      <c r="Z1573" s="9"/>
      <c r="AA1573" s="9"/>
      <c r="AB1573" s="9"/>
      <c r="AC1573" s="526"/>
      <c r="AD1573" s="9"/>
      <c r="AE1573" s="9"/>
      <c r="AF1573" s="9"/>
      <c r="AG1573" s="9"/>
      <c r="AH1573" s="9"/>
      <c r="AI1573" s="9">
        <f t="shared" ref="AI1573" si="1150">AH1633</f>
        <v>0</v>
      </c>
      <c r="AJ1573" s="9">
        <f t="shared" ref="AJ1573" si="1151">AI1633</f>
        <v>0</v>
      </c>
      <c r="AK1573" s="9">
        <f t="shared" ref="AK1573" si="1152">AJ1633</f>
        <v>0</v>
      </c>
      <c r="AL1573" s="9">
        <f t="shared" ref="AL1573" si="1153">AK1633</f>
        <v>0</v>
      </c>
      <c r="AM1573" s="9">
        <f t="shared" ref="AM1573" si="1154">AL1633</f>
        <v>0</v>
      </c>
    </row>
    <row r="1574" spans="1:39" outlineLevel="2">
      <c r="A1574" s="11">
        <f>ROW()</f>
        <v>1574</v>
      </c>
      <c r="C1574" s="6" t="s">
        <v>667</v>
      </c>
      <c r="D1574" s="39"/>
      <c r="E1574" s="922"/>
      <c r="F1574" s="39"/>
      <c r="G1574" s="39"/>
      <c r="H1574" s="39"/>
      <c r="I1574" s="39"/>
      <c r="J1574" s="39"/>
      <c r="K1574" s="39"/>
      <c r="L1574" s="39"/>
      <c r="M1574" s="39"/>
      <c r="N1574" s="39"/>
      <c r="O1574" s="39"/>
      <c r="P1574" s="39"/>
      <c r="Q1574" s="39"/>
      <c r="R1574" s="39"/>
      <c r="S1574" s="39"/>
      <c r="T1574" s="9"/>
      <c r="U1574" s="9"/>
      <c r="V1574" s="9"/>
      <c r="W1574" s="9"/>
      <c r="X1574" s="9"/>
      <c r="Y1574" s="9"/>
      <c r="Z1574" s="9"/>
      <c r="AA1574" s="9"/>
      <c r="AB1574" s="9"/>
      <c r="AC1574" s="526"/>
      <c r="AD1574" s="9"/>
      <c r="AE1574" s="9"/>
      <c r="AF1574" s="9"/>
      <c r="AG1574" s="9"/>
      <c r="AH1574" s="9"/>
      <c r="AI1574" s="9">
        <f t="shared" ref="AI1574" si="1155">AH1634</f>
        <v>0</v>
      </c>
      <c r="AJ1574" s="9">
        <f t="shared" ref="AJ1574" si="1156">AI1634</f>
        <v>0</v>
      </c>
      <c r="AK1574" s="9">
        <f t="shared" ref="AK1574" si="1157">AJ1634</f>
        <v>0</v>
      </c>
      <c r="AL1574" s="9">
        <f t="shared" ref="AL1574" si="1158">AK1634</f>
        <v>0</v>
      </c>
      <c r="AM1574" s="9">
        <f t="shared" ref="AM1574" si="1159">AL1634</f>
        <v>0</v>
      </c>
    </row>
    <row r="1575" spans="1:39" outlineLevel="2">
      <c r="A1575" s="11">
        <f>ROW()</f>
        <v>1575</v>
      </c>
      <c r="C1575" s="6" t="s">
        <v>212</v>
      </c>
      <c r="D1575" s="39"/>
      <c r="E1575" s="922">
        <v>0</v>
      </c>
      <c r="F1575" s="39"/>
      <c r="G1575" s="39"/>
      <c r="H1575" s="39"/>
      <c r="I1575" s="39"/>
      <c r="J1575" s="39"/>
      <c r="K1575" s="39"/>
      <c r="L1575" s="39"/>
      <c r="M1575" s="39"/>
      <c r="N1575" s="39"/>
      <c r="O1575" s="39"/>
      <c r="P1575" s="39"/>
      <c r="Q1575" s="39"/>
      <c r="R1575" s="39"/>
      <c r="S1575" s="39"/>
      <c r="T1575" s="9">
        <f t="shared" ref="T1575:AB1576" si="1160">S1635</f>
        <v>0</v>
      </c>
      <c r="U1575" s="9">
        <f t="shared" si="1160"/>
        <v>-2.2780087781297826E-2</v>
      </c>
      <c r="V1575" s="9">
        <f t="shared" si="1160"/>
        <v>-2.2780087781297826E-2</v>
      </c>
      <c r="W1575" s="9">
        <f t="shared" si="1160"/>
        <v>-2.2780087781297826E-2</v>
      </c>
      <c r="X1575" s="9">
        <f t="shared" si="1160"/>
        <v>-2.2780087781297826E-2</v>
      </c>
      <c r="Y1575" s="9">
        <f t="shared" si="1160"/>
        <v>-2.2780087781297826E-2</v>
      </c>
      <c r="Z1575" s="9">
        <f t="shared" si="1160"/>
        <v>0</v>
      </c>
      <c r="AA1575" s="9">
        <f t="shared" si="1160"/>
        <v>0</v>
      </c>
      <c r="AB1575" s="9">
        <f t="shared" si="1160"/>
        <v>0</v>
      </c>
      <c r="AC1575" s="526">
        <f t="shared" si="1143"/>
        <v>0</v>
      </c>
      <c r="AD1575" s="9">
        <f t="shared" ref="AD1575:AM1576" si="1161">AC1635</f>
        <v>0</v>
      </c>
      <c r="AE1575" s="9">
        <f t="shared" si="1161"/>
        <v>0</v>
      </c>
      <c r="AF1575" s="9">
        <f t="shared" si="1161"/>
        <v>0</v>
      </c>
      <c r="AG1575" s="9">
        <f t="shared" si="1161"/>
        <v>0</v>
      </c>
      <c r="AH1575" s="9">
        <f t="shared" si="1161"/>
        <v>0</v>
      </c>
      <c r="AI1575" s="9">
        <f t="shared" si="1161"/>
        <v>0</v>
      </c>
      <c r="AJ1575" s="9">
        <f t="shared" si="1161"/>
        <v>0</v>
      </c>
      <c r="AK1575" s="9">
        <f t="shared" si="1161"/>
        <v>0</v>
      </c>
      <c r="AL1575" s="9">
        <f t="shared" si="1161"/>
        <v>0</v>
      </c>
      <c r="AM1575" s="9">
        <f t="shared" si="1161"/>
        <v>0</v>
      </c>
    </row>
    <row r="1576" spans="1:39" outlineLevel="2">
      <c r="A1576" s="11">
        <f>ROW()</f>
        <v>1576</v>
      </c>
      <c r="C1576" s="30" t="s">
        <v>362</v>
      </c>
      <c r="D1576" s="90"/>
      <c r="E1576" s="925">
        <v>0</v>
      </c>
      <c r="F1576" s="90"/>
      <c r="G1576" s="90"/>
      <c r="H1576" s="90"/>
      <c r="I1576" s="90"/>
      <c r="J1576" s="90"/>
      <c r="K1576" s="90"/>
      <c r="L1576" s="90"/>
      <c r="M1576" s="90"/>
      <c r="N1576" s="90"/>
      <c r="O1576" s="90"/>
      <c r="P1576" s="90"/>
      <c r="Q1576" s="90"/>
      <c r="R1576" s="90"/>
      <c r="S1576" s="90"/>
      <c r="T1576" s="15">
        <f t="shared" si="1160"/>
        <v>0</v>
      </c>
      <c r="U1576" s="15">
        <f t="shared" si="1160"/>
        <v>0</v>
      </c>
      <c r="V1576" s="15">
        <f t="shared" si="1160"/>
        <v>0</v>
      </c>
      <c r="W1576" s="15">
        <f t="shared" si="1160"/>
        <v>0</v>
      </c>
      <c r="X1576" s="15">
        <f t="shared" si="1160"/>
        <v>0</v>
      </c>
      <c r="Y1576" s="15">
        <f t="shared" si="1160"/>
        <v>0</v>
      </c>
      <c r="Z1576" s="15">
        <f t="shared" si="1160"/>
        <v>0</v>
      </c>
      <c r="AA1576" s="15">
        <f t="shared" si="1160"/>
        <v>0</v>
      </c>
      <c r="AB1576" s="15">
        <f t="shared" si="1160"/>
        <v>0</v>
      </c>
      <c r="AC1576" s="527">
        <f t="shared" si="1143"/>
        <v>0</v>
      </c>
      <c r="AD1576" s="15">
        <f t="shared" si="1161"/>
        <v>0</v>
      </c>
      <c r="AE1576" s="15">
        <f t="shared" si="1161"/>
        <v>0</v>
      </c>
      <c r="AF1576" s="15">
        <f t="shared" si="1161"/>
        <v>0</v>
      </c>
      <c r="AG1576" s="15">
        <f t="shared" si="1161"/>
        <v>0</v>
      </c>
      <c r="AH1576" s="15">
        <f t="shared" si="1161"/>
        <v>0</v>
      </c>
      <c r="AI1576" s="15">
        <f t="shared" si="1161"/>
        <v>0</v>
      </c>
      <c r="AJ1576" s="15">
        <f t="shared" si="1161"/>
        <v>0</v>
      </c>
      <c r="AK1576" s="15">
        <f t="shared" si="1161"/>
        <v>0</v>
      </c>
      <c r="AL1576" s="15">
        <f t="shared" si="1161"/>
        <v>0</v>
      </c>
      <c r="AM1576" s="15">
        <f t="shared" si="1161"/>
        <v>0</v>
      </c>
    </row>
    <row r="1577" spans="1:39" outlineLevel="2">
      <c r="A1577" s="11">
        <f>ROW()</f>
        <v>1577</v>
      </c>
      <c r="C1577" s="6" t="s">
        <v>1</v>
      </c>
      <c r="D1577" s="39"/>
      <c r="E1577" s="39">
        <v>112.98585395959456</v>
      </c>
      <c r="F1577" s="39"/>
      <c r="G1577" s="39"/>
      <c r="H1577" s="39"/>
      <c r="I1577" s="39"/>
      <c r="J1577" s="39"/>
      <c r="K1577" s="39"/>
      <c r="L1577" s="39"/>
      <c r="M1577" s="39"/>
      <c r="N1577" s="39"/>
      <c r="O1577" s="39"/>
      <c r="P1577" s="39"/>
      <c r="Q1577" s="39"/>
      <c r="R1577" s="39"/>
      <c r="S1577" s="39"/>
      <c r="T1577" s="9">
        <f t="shared" ref="T1577:AM1577" si="1162">SUM(T1564:T1576)</f>
        <v>0</v>
      </c>
      <c r="U1577" s="9">
        <f t="shared" si="1162"/>
        <v>177.16660020409356</v>
      </c>
      <c r="V1577" s="9">
        <f t="shared" si="1162"/>
        <v>171.21596187434972</v>
      </c>
      <c r="W1577" s="9">
        <f t="shared" si="1162"/>
        <v>165.23511129367671</v>
      </c>
      <c r="X1577" s="9">
        <f t="shared" si="1162"/>
        <v>159.17882729438836</v>
      </c>
      <c r="Y1577" s="9">
        <f t="shared" si="1162"/>
        <v>153.22818896464454</v>
      </c>
      <c r="Z1577" s="9">
        <f t="shared" si="1162"/>
        <v>148.82425958184834</v>
      </c>
      <c r="AA1577" s="9">
        <f t="shared" si="1162"/>
        <v>144.39755011127093</v>
      </c>
      <c r="AB1577" s="9">
        <f t="shared" si="1162"/>
        <v>139.97084064069347</v>
      </c>
      <c r="AC1577" s="9">
        <f t="shared" si="1162"/>
        <v>135.54413117011603</v>
      </c>
      <c r="AD1577" s="9">
        <f t="shared" si="1162"/>
        <v>131.1174216995386</v>
      </c>
      <c r="AE1577" s="9">
        <f t="shared" si="1162"/>
        <v>115.21750079269658</v>
      </c>
      <c r="AF1577" s="9">
        <f t="shared" si="1162"/>
        <v>111.97304539551945</v>
      </c>
      <c r="AG1577" s="9">
        <f t="shared" si="1162"/>
        <v>108.72858999834233</v>
      </c>
      <c r="AH1577" s="9">
        <f t="shared" ref="AH1577" si="1163">SUM(AH1564:AH1576)</f>
        <v>105.48413460116521</v>
      </c>
      <c r="AI1577" s="9">
        <f t="shared" si="1162"/>
        <v>102.23967920398809</v>
      </c>
      <c r="AJ1577" s="9">
        <f t="shared" si="1162"/>
        <v>90.461101693657412</v>
      </c>
      <c r="AK1577" s="9">
        <f t="shared" si="1162"/>
        <v>80.066861124444245</v>
      </c>
      <c r="AL1577" s="9">
        <f t="shared" si="1162"/>
        <v>69.672620555231092</v>
      </c>
      <c r="AM1577" s="9">
        <f t="shared" si="1162"/>
        <v>59.278379986017939</v>
      </c>
    </row>
    <row r="1578" spans="1:39" outlineLevel="2">
      <c r="A1578" s="11">
        <f>ROW()</f>
        <v>1578</v>
      </c>
      <c r="B1578" s="343" t="s">
        <v>31</v>
      </c>
      <c r="D1578" s="39"/>
      <c r="E1578" s="39"/>
      <c r="F1578" s="39"/>
      <c r="G1578" s="39"/>
      <c r="H1578" s="39"/>
      <c r="I1578" s="39"/>
      <c r="J1578" s="39"/>
      <c r="K1578" s="39"/>
      <c r="L1578" s="39"/>
      <c r="M1578" s="39"/>
      <c r="N1578" s="39"/>
      <c r="O1578" s="39"/>
      <c r="P1578" s="39"/>
      <c r="Q1578" s="39"/>
      <c r="R1578" s="39"/>
      <c r="S1578" s="39"/>
      <c r="T1578" s="39"/>
      <c r="U1578" s="39"/>
      <c r="V1578" s="39"/>
      <c r="W1578" s="39"/>
      <c r="X1578" s="39"/>
      <c r="Y1578" s="39"/>
      <c r="Z1578" s="39"/>
      <c r="AA1578" s="39"/>
      <c r="AB1578" s="39"/>
      <c r="AC1578" s="39"/>
      <c r="AD1578" s="39"/>
      <c r="AE1578" s="39"/>
      <c r="AF1578" s="39"/>
      <c r="AG1578" s="39"/>
      <c r="AH1578" s="39"/>
      <c r="AI1578" s="39"/>
      <c r="AJ1578" s="39"/>
      <c r="AK1578" s="39"/>
      <c r="AL1578" s="39"/>
      <c r="AM1578" s="39"/>
    </row>
    <row r="1579" spans="1:39" outlineLevel="2">
      <c r="A1579" s="11">
        <f>ROW()</f>
        <v>1579</v>
      </c>
      <c r="C1579" s="6" t="s">
        <v>2</v>
      </c>
      <c r="D1579" s="39"/>
      <c r="E1579" s="922"/>
      <c r="F1579" s="39"/>
      <c r="G1579" s="39"/>
      <c r="H1579" s="39"/>
      <c r="I1579" s="39"/>
      <c r="J1579" s="39"/>
      <c r="K1579" s="39"/>
      <c r="L1579" s="39"/>
      <c r="M1579" s="39"/>
      <c r="N1579" s="39"/>
      <c r="O1579" s="39"/>
      <c r="P1579" s="39"/>
      <c r="Q1579" s="39"/>
      <c r="R1579" s="39"/>
      <c r="S1579" s="39"/>
      <c r="T1579" s="39">
        <f>T$279</f>
        <v>64.412739246480484</v>
      </c>
      <c r="U1579" s="39"/>
      <c r="V1579" s="39"/>
      <c r="W1579" s="39"/>
      <c r="X1579" s="39"/>
      <c r="Y1579" s="39"/>
      <c r="Z1579" s="39"/>
      <c r="AA1579" s="39"/>
      <c r="AB1579" s="39"/>
      <c r="AC1579" s="39"/>
      <c r="AD1579" s="39"/>
      <c r="AE1579" s="39"/>
      <c r="AF1579" s="39"/>
      <c r="AG1579" s="39"/>
      <c r="AH1579" s="39"/>
      <c r="AI1579" s="39"/>
      <c r="AJ1579" s="39"/>
      <c r="AK1579" s="39"/>
      <c r="AL1579" s="39"/>
      <c r="AM1579" s="39"/>
    </row>
    <row r="1580" spans="1:39" outlineLevel="2">
      <c r="A1580" s="11">
        <f>ROW()</f>
        <v>1580</v>
      </c>
      <c r="C1580" s="6" t="s">
        <v>3</v>
      </c>
      <c r="D1580" s="39"/>
      <c r="E1580" s="922"/>
      <c r="F1580" s="39"/>
      <c r="G1580" s="39"/>
      <c r="H1580" s="39"/>
      <c r="I1580" s="39"/>
      <c r="J1580" s="39"/>
      <c r="K1580" s="39"/>
      <c r="L1580" s="39"/>
      <c r="M1580" s="39"/>
      <c r="N1580" s="39"/>
      <c r="O1580" s="39"/>
      <c r="P1580" s="39"/>
      <c r="Q1580" s="39"/>
      <c r="R1580" s="39"/>
      <c r="S1580" s="39"/>
      <c r="T1580" s="39">
        <f>T$280</f>
        <v>42.724693771957568</v>
      </c>
      <c r="U1580" s="39"/>
      <c r="V1580" s="39"/>
      <c r="W1580" s="39"/>
      <c r="X1580" s="39"/>
      <c r="Y1580" s="39"/>
      <c r="Z1580" s="39"/>
      <c r="AA1580" s="39"/>
      <c r="AB1580" s="39"/>
      <c r="AC1580" s="39"/>
      <c r="AD1580" s="39"/>
      <c r="AE1580" s="39"/>
      <c r="AF1580" s="39"/>
      <c r="AG1580" s="39"/>
      <c r="AH1580" s="39"/>
      <c r="AI1580" s="39"/>
      <c r="AJ1580" s="39"/>
      <c r="AK1580" s="39"/>
      <c r="AL1580" s="39"/>
      <c r="AM1580" s="39"/>
    </row>
    <row r="1581" spans="1:39" outlineLevel="2">
      <c r="A1581" s="11">
        <f>ROW()</f>
        <v>1581</v>
      </c>
      <c r="C1581" s="6" t="s">
        <v>4</v>
      </c>
      <c r="D1581" s="39"/>
      <c r="E1581" s="922"/>
      <c r="F1581" s="39"/>
      <c r="G1581" s="39"/>
      <c r="H1581" s="39"/>
      <c r="I1581" s="39"/>
      <c r="J1581" s="39"/>
      <c r="K1581" s="39"/>
      <c r="L1581" s="39"/>
      <c r="M1581" s="39"/>
      <c r="N1581" s="39"/>
      <c r="O1581" s="39"/>
      <c r="P1581" s="39"/>
      <c r="Q1581" s="39"/>
      <c r="R1581" s="39"/>
      <c r="S1581" s="39"/>
      <c r="T1581" s="39">
        <f>T$281</f>
        <v>0.4883320314041017</v>
      </c>
      <c r="U1581" s="39"/>
      <c r="V1581" s="39"/>
      <c r="W1581" s="39"/>
      <c r="X1581" s="39"/>
      <c r="Y1581" s="39"/>
      <c r="Z1581" s="39"/>
      <c r="AA1581" s="39"/>
      <c r="AB1581" s="39"/>
      <c r="AC1581" s="39"/>
      <c r="AD1581" s="39"/>
      <c r="AE1581" s="39"/>
      <c r="AF1581" s="39"/>
      <c r="AG1581" s="39"/>
      <c r="AH1581" s="39"/>
      <c r="AI1581" s="39"/>
      <c r="AJ1581" s="39"/>
      <c r="AK1581" s="39"/>
      <c r="AL1581" s="39"/>
      <c r="AM1581" s="39"/>
    </row>
    <row r="1582" spans="1:39" outlineLevel="2">
      <c r="A1582" s="11">
        <f>ROW()</f>
        <v>1582</v>
      </c>
      <c r="C1582" s="6" t="s">
        <v>5</v>
      </c>
      <c r="D1582" s="39"/>
      <c r="E1582" s="922"/>
      <c r="F1582" s="39"/>
      <c r="G1582" s="39"/>
      <c r="H1582" s="39"/>
      <c r="I1582" s="39"/>
      <c r="J1582" s="39"/>
      <c r="K1582" s="39"/>
      <c r="L1582" s="39"/>
      <c r="M1582" s="39"/>
      <c r="N1582" s="39"/>
      <c r="O1582" s="39"/>
      <c r="P1582" s="39"/>
      <c r="Q1582" s="39"/>
      <c r="R1582" s="39"/>
      <c r="S1582" s="39"/>
      <c r="T1582" s="39">
        <f>T$282</f>
        <v>65.316048757952018</v>
      </c>
      <c r="U1582" s="39"/>
      <c r="V1582" s="39"/>
      <c r="W1582" s="39"/>
      <c r="X1582" s="39"/>
      <c r="Y1582" s="39"/>
      <c r="Z1582" s="39"/>
      <c r="AA1582" s="39"/>
      <c r="AB1582" s="39"/>
      <c r="AC1582" s="39"/>
      <c r="AD1582" s="39"/>
      <c r="AE1582" s="39"/>
      <c r="AF1582" s="39"/>
      <c r="AG1582" s="39"/>
      <c r="AH1582" s="39"/>
      <c r="AI1582" s="39"/>
      <c r="AJ1582" s="39"/>
      <c r="AK1582" s="39"/>
      <c r="AL1582" s="39"/>
      <c r="AM1582" s="39"/>
    </row>
    <row r="1583" spans="1:39" outlineLevel="2">
      <c r="A1583" s="11">
        <f>ROW()</f>
        <v>1583</v>
      </c>
      <c r="C1583" s="6" t="s">
        <v>473</v>
      </c>
      <c r="D1583" s="39"/>
      <c r="E1583" s="922"/>
      <c r="F1583" s="39"/>
      <c r="G1583" s="39"/>
      <c r="H1583" s="39"/>
      <c r="I1583" s="39"/>
      <c r="J1583" s="39"/>
      <c r="K1583" s="39"/>
      <c r="L1583" s="39"/>
      <c r="M1583" s="39"/>
      <c r="N1583" s="39"/>
      <c r="O1583" s="39"/>
      <c r="P1583" s="39"/>
      <c r="Q1583" s="39"/>
      <c r="R1583" s="39"/>
      <c r="S1583" s="39"/>
      <c r="T1583" s="39">
        <f>T$283</f>
        <v>0</v>
      </c>
      <c r="U1583" s="39"/>
      <c r="V1583" s="39"/>
      <c r="W1583" s="39"/>
      <c r="X1583" s="39"/>
      <c r="Y1583" s="39"/>
      <c r="Z1583" s="39"/>
      <c r="AA1583" s="39"/>
      <c r="AB1583" s="39"/>
      <c r="AC1583" s="39"/>
      <c r="AD1583" s="39"/>
      <c r="AE1583" s="39"/>
      <c r="AF1583" s="39"/>
      <c r="AG1583" s="39"/>
      <c r="AH1583" s="39"/>
      <c r="AI1583" s="39"/>
      <c r="AJ1583" s="39"/>
      <c r="AK1583" s="39"/>
      <c r="AL1583" s="39"/>
      <c r="AM1583" s="39"/>
    </row>
    <row r="1584" spans="1:39" outlineLevel="2">
      <c r="A1584" s="11">
        <f>ROW()</f>
        <v>1584</v>
      </c>
      <c r="C1584" s="6" t="s">
        <v>474</v>
      </c>
      <c r="D1584" s="39"/>
      <c r="E1584" s="922"/>
      <c r="F1584" s="39"/>
      <c r="G1584" s="39"/>
      <c r="H1584" s="39"/>
      <c r="I1584" s="39"/>
      <c r="J1584" s="39"/>
      <c r="K1584" s="39"/>
      <c r="L1584" s="39"/>
      <c r="M1584" s="39"/>
      <c r="N1584" s="39"/>
      <c r="O1584" s="39"/>
      <c r="P1584" s="39"/>
      <c r="Q1584" s="39"/>
      <c r="R1584" s="39"/>
      <c r="S1584" s="39"/>
      <c r="T1584" s="39">
        <f>T$284</f>
        <v>0</v>
      </c>
      <c r="U1584" s="39"/>
      <c r="V1584" s="39"/>
      <c r="W1584" s="39"/>
      <c r="X1584" s="39"/>
      <c r="Y1584" s="39"/>
      <c r="Z1584" s="39"/>
      <c r="AA1584" s="39"/>
      <c r="AB1584" s="39"/>
      <c r="AC1584" s="39"/>
      <c r="AD1584" s="39"/>
      <c r="AE1584" s="39"/>
      <c r="AF1584" s="39"/>
      <c r="AG1584" s="39"/>
      <c r="AH1584" s="39"/>
      <c r="AI1584" s="39"/>
      <c r="AJ1584" s="39"/>
      <c r="AK1584" s="39"/>
      <c r="AL1584" s="39"/>
      <c r="AM1584" s="39"/>
    </row>
    <row r="1585" spans="1:39" outlineLevel="2">
      <c r="A1585" s="11">
        <f>ROW()</f>
        <v>1585</v>
      </c>
      <c r="C1585" s="6" t="s">
        <v>477</v>
      </c>
      <c r="D1585" s="39"/>
      <c r="E1585" s="922"/>
      <c r="F1585" s="39"/>
      <c r="G1585" s="39"/>
      <c r="H1585" s="39"/>
      <c r="I1585" s="39"/>
      <c r="J1585" s="39"/>
      <c r="K1585" s="39"/>
      <c r="L1585" s="39"/>
      <c r="M1585" s="39"/>
      <c r="N1585" s="39"/>
      <c r="O1585" s="39"/>
      <c r="P1585" s="39"/>
      <c r="Q1585" s="39"/>
      <c r="R1585" s="39"/>
      <c r="S1585" s="39"/>
      <c r="T1585" s="39">
        <f>T$285</f>
        <v>0</v>
      </c>
      <c r="U1585" s="39"/>
      <c r="V1585" s="39"/>
      <c r="W1585" s="39"/>
      <c r="X1585" s="39"/>
      <c r="Y1585" s="39"/>
      <c r="Z1585" s="39"/>
      <c r="AA1585" s="39"/>
      <c r="AB1585" s="39"/>
      <c r="AC1585" s="39"/>
      <c r="AD1585" s="39"/>
      <c r="AE1585" s="39"/>
      <c r="AF1585" s="39"/>
      <c r="AG1585" s="39"/>
      <c r="AH1585" s="39"/>
      <c r="AI1585" s="39"/>
      <c r="AJ1585" s="39"/>
      <c r="AK1585" s="39"/>
      <c r="AL1585" s="39"/>
      <c r="AM1585" s="39"/>
    </row>
    <row r="1586" spans="1:39" outlineLevel="2">
      <c r="A1586" s="11">
        <f>ROW()</f>
        <v>1586</v>
      </c>
      <c r="C1586" s="6" t="s">
        <v>511</v>
      </c>
      <c r="D1586" s="39"/>
      <c r="E1586" s="922"/>
      <c r="F1586" s="39"/>
      <c r="G1586" s="39"/>
      <c r="H1586" s="39"/>
      <c r="I1586" s="39"/>
      <c r="J1586" s="39"/>
      <c r="K1586" s="39"/>
      <c r="L1586" s="39"/>
      <c r="M1586" s="39"/>
      <c r="N1586" s="39"/>
      <c r="O1586" s="39"/>
      <c r="P1586" s="39"/>
      <c r="Q1586" s="39"/>
      <c r="R1586" s="39"/>
      <c r="S1586" s="39"/>
      <c r="T1586" s="39">
        <f>T$286</f>
        <v>4.2475664840806644</v>
      </c>
      <c r="U1586" s="39"/>
      <c r="V1586" s="39"/>
      <c r="W1586" s="39"/>
      <c r="X1586" s="39"/>
      <c r="Y1586" s="39"/>
      <c r="Z1586" s="39"/>
      <c r="AA1586" s="39"/>
      <c r="AB1586" s="39"/>
      <c r="AC1586" s="39"/>
      <c r="AD1586" s="39"/>
      <c r="AE1586" s="39"/>
      <c r="AF1586" s="39"/>
      <c r="AG1586" s="39"/>
      <c r="AH1586" s="39"/>
      <c r="AI1586" s="39"/>
      <c r="AJ1586" s="39"/>
      <c r="AK1586" s="39"/>
      <c r="AL1586" s="39"/>
      <c r="AM1586" s="39"/>
    </row>
    <row r="1587" spans="1:39" outlineLevel="2">
      <c r="A1587" s="11">
        <f>ROW()</f>
        <v>1587</v>
      </c>
      <c r="C1587" s="6" t="s">
        <v>655</v>
      </c>
      <c r="D1587" s="39"/>
      <c r="E1587" s="922"/>
      <c r="F1587" s="39"/>
      <c r="G1587" s="39"/>
      <c r="H1587" s="39"/>
      <c r="I1587" s="39"/>
      <c r="J1587" s="39"/>
      <c r="K1587" s="39"/>
      <c r="L1587" s="39"/>
      <c r="M1587" s="39"/>
      <c r="N1587" s="39"/>
      <c r="O1587" s="39"/>
      <c r="P1587" s="39"/>
      <c r="Q1587" s="39"/>
      <c r="R1587" s="39"/>
      <c r="S1587" s="39"/>
      <c r="T1587" s="39"/>
      <c r="U1587" s="39"/>
      <c r="V1587" s="39"/>
      <c r="W1587" s="39"/>
      <c r="X1587" s="39"/>
      <c r="Y1587" s="39"/>
      <c r="Z1587" s="39"/>
      <c r="AA1587" s="39"/>
      <c r="AB1587" s="39"/>
      <c r="AC1587" s="39"/>
      <c r="AD1587" s="39"/>
      <c r="AE1587" s="39"/>
      <c r="AF1587" s="39"/>
      <c r="AG1587" s="39"/>
      <c r="AH1587" s="39"/>
      <c r="AI1587" s="39"/>
      <c r="AJ1587" s="39"/>
      <c r="AK1587" s="39"/>
      <c r="AL1587" s="39"/>
      <c r="AM1587" s="39"/>
    </row>
    <row r="1588" spans="1:39" outlineLevel="2">
      <c r="A1588" s="11">
        <f>ROW()</f>
        <v>1588</v>
      </c>
      <c r="C1588" s="6" t="s">
        <v>656</v>
      </c>
      <c r="D1588" s="39"/>
      <c r="E1588" s="922"/>
      <c r="F1588" s="39"/>
      <c r="G1588" s="39"/>
      <c r="H1588" s="39"/>
      <c r="I1588" s="39"/>
      <c r="J1588" s="39"/>
      <c r="K1588" s="39"/>
      <c r="L1588" s="39"/>
      <c r="M1588" s="39"/>
      <c r="N1588" s="39"/>
      <c r="O1588" s="39"/>
      <c r="P1588" s="39"/>
      <c r="Q1588" s="39"/>
      <c r="R1588" s="39"/>
      <c r="S1588" s="39"/>
      <c r="T1588" s="39"/>
      <c r="U1588" s="39"/>
      <c r="V1588" s="39"/>
      <c r="W1588" s="39"/>
      <c r="X1588" s="39"/>
      <c r="Y1588" s="39"/>
      <c r="Z1588" s="39"/>
      <c r="AA1588" s="39"/>
      <c r="AB1588" s="39"/>
      <c r="AC1588" s="39"/>
      <c r="AD1588" s="39"/>
      <c r="AE1588" s="39"/>
      <c r="AF1588" s="39"/>
      <c r="AG1588" s="39"/>
      <c r="AH1588" s="39"/>
      <c r="AI1588" s="39"/>
      <c r="AJ1588" s="39"/>
      <c r="AK1588" s="39"/>
      <c r="AL1588" s="39"/>
      <c r="AM1588" s="39"/>
    </row>
    <row r="1589" spans="1:39" outlineLevel="2">
      <c r="A1589" s="11">
        <f>ROW()</f>
        <v>1589</v>
      </c>
      <c r="C1589" s="6" t="s">
        <v>667</v>
      </c>
      <c r="D1589" s="39"/>
      <c r="E1589" s="922"/>
      <c r="F1589" s="39"/>
      <c r="G1589" s="39"/>
      <c r="H1589" s="39"/>
      <c r="I1589" s="39"/>
      <c r="J1589" s="39"/>
      <c r="K1589" s="39"/>
      <c r="L1589" s="39"/>
      <c r="M1589" s="39"/>
      <c r="N1589" s="39"/>
      <c r="O1589" s="39"/>
      <c r="P1589" s="39"/>
      <c r="Q1589" s="39"/>
      <c r="R1589" s="39"/>
      <c r="S1589" s="39"/>
      <c r="T1589" s="39"/>
      <c r="U1589" s="39"/>
      <c r="V1589" s="39"/>
      <c r="W1589" s="39"/>
      <c r="X1589" s="39"/>
      <c r="Y1589" s="39"/>
      <c r="Z1589" s="39"/>
      <c r="AA1589" s="39"/>
      <c r="AB1589" s="39"/>
      <c r="AC1589" s="39"/>
      <c r="AD1589" s="39"/>
      <c r="AE1589" s="39"/>
      <c r="AF1589" s="39"/>
      <c r="AG1589" s="39"/>
      <c r="AH1589" s="39"/>
      <c r="AI1589" s="39"/>
      <c r="AJ1589" s="39"/>
      <c r="AK1589" s="39"/>
      <c r="AL1589" s="39"/>
      <c r="AM1589" s="39"/>
    </row>
    <row r="1590" spans="1:39" outlineLevel="2">
      <c r="A1590" s="11">
        <f>ROW()</f>
        <v>1590</v>
      </c>
      <c r="C1590" s="6" t="s">
        <v>212</v>
      </c>
      <c r="D1590" s="39"/>
      <c r="E1590" s="922"/>
      <c r="F1590" s="39"/>
      <c r="G1590" s="39"/>
      <c r="H1590" s="39"/>
      <c r="I1590" s="39"/>
      <c r="J1590" s="39"/>
      <c r="K1590" s="39"/>
      <c r="L1590" s="39"/>
      <c r="M1590" s="39"/>
      <c r="N1590" s="39"/>
      <c r="O1590" s="39"/>
      <c r="P1590" s="39"/>
      <c r="Q1590" s="39"/>
      <c r="R1590" s="39"/>
      <c r="S1590" s="39"/>
      <c r="T1590" s="39">
        <f>T$290</f>
        <v>-2.2780087781297826E-2</v>
      </c>
      <c r="U1590" s="39"/>
      <c r="V1590" s="39"/>
      <c r="W1590" s="39"/>
      <c r="X1590" s="39"/>
      <c r="Y1590" s="39"/>
      <c r="Z1590" s="39"/>
      <c r="AA1590" s="39"/>
      <c r="AB1590" s="39"/>
      <c r="AC1590" s="39"/>
      <c r="AD1590" s="39"/>
      <c r="AE1590" s="39"/>
      <c r="AF1590" s="39"/>
      <c r="AG1590" s="39"/>
      <c r="AH1590" s="39"/>
      <c r="AI1590" s="39"/>
      <c r="AJ1590" s="39"/>
      <c r="AK1590" s="39"/>
      <c r="AL1590" s="39"/>
      <c r="AM1590" s="39"/>
    </row>
    <row r="1591" spans="1:39" outlineLevel="2">
      <c r="A1591" s="11">
        <f>ROW()</f>
        <v>1591</v>
      </c>
      <c r="C1591" s="30" t="s">
        <v>362</v>
      </c>
      <c r="D1591" s="90"/>
      <c r="E1591" s="925"/>
      <c r="F1591" s="90"/>
      <c r="G1591" s="90"/>
      <c r="H1591" s="90"/>
      <c r="I1591" s="90"/>
      <c r="J1591" s="90"/>
      <c r="K1591" s="90"/>
      <c r="L1591" s="90"/>
      <c r="M1591" s="90"/>
      <c r="N1591" s="90"/>
      <c r="O1591" s="90"/>
      <c r="P1591" s="90"/>
      <c r="Q1591" s="90"/>
      <c r="R1591" s="90"/>
      <c r="S1591" s="90"/>
      <c r="T1591" s="90">
        <f>T$291</f>
        <v>0</v>
      </c>
      <c r="U1591" s="90"/>
      <c r="V1591" s="90"/>
      <c r="W1591" s="90"/>
      <c r="X1591" s="90"/>
      <c r="Y1591" s="90"/>
      <c r="Z1591" s="90"/>
      <c r="AA1591" s="90"/>
      <c r="AB1591" s="90"/>
      <c r="AC1591" s="90"/>
      <c r="AD1591" s="90"/>
      <c r="AE1591" s="90"/>
      <c r="AF1591" s="90"/>
      <c r="AG1591" s="90"/>
      <c r="AH1591" s="90"/>
      <c r="AI1591" s="90"/>
      <c r="AJ1591" s="90"/>
      <c r="AK1591" s="90"/>
      <c r="AL1591" s="90"/>
      <c r="AM1591" s="90"/>
    </row>
    <row r="1592" spans="1:39" outlineLevel="2">
      <c r="A1592" s="11">
        <f>ROW()</f>
        <v>1592</v>
      </c>
      <c r="C1592" s="6" t="s">
        <v>1</v>
      </c>
      <c r="D1592" s="39"/>
      <c r="E1592" s="39"/>
      <c r="F1592" s="39"/>
      <c r="G1592" s="39"/>
      <c r="H1592" s="39"/>
      <c r="I1592" s="39"/>
      <c r="J1592" s="39"/>
      <c r="K1592" s="39"/>
      <c r="L1592" s="39"/>
      <c r="M1592" s="39"/>
      <c r="N1592" s="39"/>
      <c r="O1592" s="39"/>
      <c r="P1592" s="39"/>
      <c r="Q1592" s="39"/>
      <c r="R1592" s="39"/>
      <c r="S1592" s="39"/>
      <c r="T1592" s="9">
        <f t="shared" ref="T1592" si="1164">SUM(T1579:T1591)</f>
        <v>177.16660020409356</v>
      </c>
      <c r="U1592" s="39"/>
      <c r="V1592" s="39"/>
      <c r="W1592" s="39"/>
      <c r="X1592" s="39"/>
      <c r="Y1592" s="39"/>
      <c r="Z1592" s="39"/>
      <c r="AA1592" s="39"/>
      <c r="AB1592" s="39"/>
      <c r="AC1592" s="39"/>
      <c r="AD1592" s="39"/>
      <c r="AE1592" s="39"/>
      <c r="AF1592" s="39"/>
      <c r="AG1592" s="39"/>
      <c r="AH1592" s="39"/>
      <c r="AI1592" s="39"/>
      <c r="AJ1592" s="39"/>
      <c r="AK1592" s="39"/>
      <c r="AL1592" s="39"/>
      <c r="AM1592" s="39"/>
    </row>
    <row r="1593" spans="1:39" outlineLevel="2">
      <c r="A1593" s="11">
        <f>ROW()</f>
        <v>1593</v>
      </c>
      <c r="B1593" s="343" t="s">
        <v>657</v>
      </c>
      <c r="D1593" s="39"/>
      <c r="E1593" s="39"/>
      <c r="G1593" s="39"/>
      <c r="H1593" s="39"/>
      <c r="I1593" s="39"/>
      <c r="J1593" s="39"/>
      <c r="K1593" s="39"/>
      <c r="L1593" s="39"/>
      <c r="M1593" s="39"/>
      <c r="N1593" s="39"/>
      <c r="O1593" s="39"/>
      <c r="P1593" s="39"/>
      <c r="Q1593" s="39"/>
      <c r="R1593" s="39"/>
      <c r="S1593" s="39"/>
      <c r="T1593" s="39"/>
      <c r="U1593" s="39"/>
      <c r="V1593" s="39"/>
      <c r="W1593" s="39"/>
      <c r="X1593" s="39"/>
      <c r="Y1593" s="39"/>
      <c r="Z1593" s="39"/>
      <c r="AA1593" s="39"/>
      <c r="AB1593" s="39"/>
      <c r="AC1593" s="39"/>
      <c r="AD1593" s="39"/>
      <c r="AE1593" s="39"/>
      <c r="AF1593" s="39"/>
      <c r="AG1593" s="39"/>
      <c r="AH1593" s="39"/>
      <c r="AI1593" s="39"/>
      <c r="AJ1593" s="39"/>
      <c r="AK1593" s="39"/>
      <c r="AL1593" s="39"/>
    </row>
    <row r="1594" spans="1:39" outlineLevel="2">
      <c r="A1594" s="11">
        <f>ROW()</f>
        <v>1594</v>
      </c>
      <c r="C1594" s="6" t="s">
        <v>2</v>
      </c>
      <c r="D1594" s="39"/>
      <c r="E1594" s="922">
        <v>0</v>
      </c>
      <c r="F1594" s="31"/>
      <c r="G1594" s="39"/>
      <c r="H1594" s="39"/>
      <c r="I1594" s="39"/>
      <c r="J1594" s="39"/>
      <c r="K1594" s="39"/>
      <c r="L1594" s="39"/>
      <c r="M1594" s="39"/>
      <c r="N1594" s="39"/>
      <c r="O1594" s="39"/>
      <c r="P1594" s="39"/>
      <c r="Q1594" s="39"/>
      <c r="R1594" s="39"/>
      <c r="S1594" s="39"/>
      <c r="T1594" s="13"/>
      <c r="U1594" s="13">
        <f>-Inputs!U2271</f>
        <v>0</v>
      </c>
      <c r="V1594" s="13">
        <f>-Inputs!V2271</f>
        <v>0</v>
      </c>
      <c r="W1594" s="13">
        <f>-Inputs!W2271</f>
        <v>0</v>
      </c>
      <c r="X1594" s="13">
        <f>-Inputs!X2271</f>
        <v>0</v>
      </c>
      <c r="Y1594" s="13">
        <f>-Inputs!Y2271</f>
        <v>0</v>
      </c>
      <c r="Z1594" s="13">
        <f>-Inputs!Z2271</f>
        <v>0</v>
      </c>
      <c r="AA1594" s="13">
        <f>-Inputs!AA2271</f>
        <v>0</v>
      </c>
      <c r="AB1594" s="13">
        <f>-Inputs!AB2271</f>
        <v>0</v>
      </c>
      <c r="AC1594" s="526">
        <f t="shared" ref="AC1594:AC1606" si="1165">$E1594*$E$51</f>
        <v>0</v>
      </c>
      <c r="AD1594" s="13">
        <f>-Inputs!AD2271</f>
        <v>0</v>
      </c>
      <c r="AE1594" s="13">
        <f>-Inputs!AE2271</f>
        <v>0</v>
      </c>
      <c r="AF1594" s="13">
        <f>-Inputs!AF2271</f>
        <v>0</v>
      </c>
      <c r="AG1594" s="13">
        <f>-Inputs!AG2271</f>
        <v>0</v>
      </c>
      <c r="AH1594" s="13">
        <f>-Inputs!AH2271</f>
        <v>0</v>
      </c>
      <c r="AI1594" s="13">
        <f>-Inputs!AI2271</f>
        <v>0</v>
      </c>
      <c r="AJ1594" s="13">
        <f>-Inputs!AJ2271</f>
        <v>0</v>
      </c>
      <c r="AK1594" s="13">
        <f>-Inputs!AK2271</f>
        <v>0</v>
      </c>
      <c r="AL1594" s="13">
        <f>-Inputs!AL2271</f>
        <v>0</v>
      </c>
      <c r="AM1594" s="13">
        <f>-Inputs!AM2271</f>
        <v>0</v>
      </c>
    </row>
    <row r="1595" spans="1:39" outlineLevel="2">
      <c r="A1595" s="11">
        <f>ROW()</f>
        <v>1595</v>
      </c>
      <c r="C1595" s="6" t="s">
        <v>3</v>
      </c>
      <c r="D1595" s="39"/>
      <c r="E1595" s="922">
        <v>0</v>
      </c>
      <c r="F1595" s="31"/>
      <c r="G1595" s="39"/>
      <c r="H1595" s="39"/>
      <c r="I1595" s="39"/>
      <c r="J1595" s="39"/>
      <c r="K1595" s="39"/>
      <c r="L1595" s="39"/>
      <c r="M1595" s="39"/>
      <c r="N1595" s="39"/>
      <c r="O1595" s="39"/>
      <c r="P1595" s="39"/>
      <c r="Q1595" s="39"/>
      <c r="R1595" s="39"/>
      <c r="S1595" s="39"/>
      <c r="T1595" s="13"/>
      <c r="U1595" s="13">
        <f>-Inputs!U2272</f>
        <v>0</v>
      </c>
      <c r="V1595" s="13">
        <f>-Inputs!V2272</f>
        <v>-9.5217577603581383E-4</v>
      </c>
      <c r="W1595" s="13">
        <f>-Inputs!W2272</f>
        <v>-3.3295515656595262E-3</v>
      </c>
      <c r="X1595" s="13">
        <f>-Inputs!X2272</f>
        <v>0</v>
      </c>
      <c r="Y1595" s="13">
        <f>-Inputs!Y2272</f>
        <v>0</v>
      </c>
      <c r="Z1595" s="13">
        <f>-Inputs!Z2272</f>
        <v>0</v>
      </c>
      <c r="AA1595" s="13">
        <f>-Inputs!AA2272</f>
        <v>0</v>
      </c>
      <c r="AB1595" s="13">
        <f>-Inputs!AB2272</f>
        <v>0</v>
      </c>
      <c r="AC1595" s="526">
        <f t="shared" si="1165"/>
        <v>0</v>
      </c>
      <c r="AD1595" s="13">
        <f>-Inputs!AD2272</f>
        <v>0</v>
      </c>
      <c r="AE1595" s="13">
        <f>-Inputs!AE2272</f>
        <v>0</v>
      </c>
      <c r="AF1595" s="13">
        <f>-Inputs!AF2272</f>
        <v>0</v>
      </c>
      <c r="AG1595" s="13">
        <f>-Inputs!AG2272</f>
        <v>0</v>
      </c>
      <c r="AH1595" s="13">
        <f>-Inputs!AH2272</f>
        <v>0</v>
      </c>
      <c r="AI1595" s="13">
        <f>-Inputs!AI2272</f>
        <v>0</v>
      </c>
      <c r="AJ1595" s="13">
        <f>-Inputs!AJ2272</f>
        <v>0</v>
      </c>
      <c r="AK1595" s="13">
        <f>-Inputs!AK2272</f>
        <v>0</v>
      </c>
      <c r="AL1595" s="13">
        <f>-Inputs!AL2272</f>
        <v>0</v>
      </c>
      <c r="AM1595" s="13">
        <f>-Inputs!AM2272</f>
        <v>0</v>
      </c>
    </row>
    <row r="1596" spans="1:39" outlineLevel="2">
      <c r="A1596" s="11">
        <f>ROW()</f>
        <v>1596</v>
      </c>
      <c r="C1596" s="6" t="s">
        <v>4</v>
      </c>
      <c r="D1596" s="39"/>
      <c r="E1596" s="922">
        <v>0</v>
      </c>
      <c r="F1596" s="31"/>
      <c r="G1596" s="39"/>
      <c r="H1596" s="39"/>
      <c r="I1596" s="39"/>
      <c r="J1596" s="39"/>
      <c r="K1596" s="39"/>
      <c r="L1596" s="39"/>
      <c r="M1596" s="39"/>
      <c r="N1596" s="39"/>
      <c r="O1596" s="39"/>
      <c r="P1596" s="39"/>
      <c r="Q1596" s="39"/>
      <c r="R1596" s="39"/>
      <c r="S1596" s="39"/>
      <c r="T1596" s="13"/>
      <c r="U1596" s="13">
        <f>-Inputs!U2273</f>
        <v>0</v>
      </c>
      <c r="V1596" s="13">
        <f>-Inputs!V2273</f>
        <v>0</v>
      </c>
      <c r="W1596" s="13">
        <f>-Inputs!W2273</f>
        <v>0</v>
      </c>
      <c r="X1596" s="13">
        <f>-Inputs!X2273</f>
        <v>0</v>
      </c>
      <c r="Y1596" s="13">
        <f>-Inputs!Y2273</f>
        <v>0</v>
      </c>
      <c r="Z1596" s="13">
        <f>-Inputs!Z2273</f>
        <v>0</v>
      </c>
      <c r="AA1596" s="13">
        <f>-Inputs!AA2273</f>
        <v>0</v>
      </c>
      <c r="AB1596" s="13">
        <f>-Inputs!AB2273</f>
        <v>0</v>
      </c>
      <c r="AC1596" s="526">
        <f t="shared" si="1165"/>
        <v>0</v>
      </c>
      <c r="AD1596" s="13">
        <f>-Inputs!AD2273</f>
        <v>0</v>
      </c>
      <c r="AE1596" s="13">
        <f>-Inputs!AE2273</f>
        <v>0</v>
      </c>
      <c r="AF1596" s="13">
        <f>-Inputs!AF2273</f>
        <v>0</v>
      </c>
      <c r="AG1596" s="13">
        <f>-Inputs!AG2273</f>
        <v>0</v>
      </c>
      <c r="AH1596" s="13">
        <f>-Inputs!AH2273</f>
        <v>0</v>
      </c>
      <c r="AI1596" s="13">
        <f>-Inputs!AI2273</f>
        <v>0</v>
      </c>
      <c r="AJ1596" s="13">
        <f>-Inputs!AJ2273</f>
        <v>0</v>
      </c>
      <c r="AK1596" s="13">
        <f>-Inputs!AK2273</f>
        <v>0</v>
      </c>
      <c r="AL1596" s="13">
        <f>-Inputs!AL2273</f>
        <v>0</v>
      </c>
      <c r="AM1596" s="13">
        <f>-Inputs!AM2273</f>
        <v>0</v>
      </c>
    </row>
    <row r="1597" spans="1:39" outlineLevel="2">
      <c r="A1597" s="11">
        <f>ROW()</f>
        <v>1597</v>
      </c>
      <c r="C1597" s="6" t="s">
        <v>5</v>
      </c>
      <c r="D1597" s="39"/>
      <c r="E1597" s="922">
        <v>0</v>
      </c>
      <c r="F1597" s="31"/>
      <c r="G1597" s="39"/>
      <c r="H1597" s="39"/>
      <c r="I1597" s="39"/>
      <c r="J1597" s="39"/>
      <c r="K1597" s="39"/>
      <c r="L1597" s="39"/>
      <c r="M1597" s="39"/>
      <c r="N1597" s="39"/>
      <c r="O1597" s="39"/>
      <c r="P1597" s="39"/>
      <c r="Q1597" s="39"/>
      <c r="R1597" s="39"/>
      <c r="S1597" s="39"/>
      <c r="T1597" s="13"/>
      <c r="U1597" s="13">
        <f>-Inputs!U2274</f>
        <v>0</v>
      </c>
      <c r="V1597" s="13">
        <f>-Inputs!V2274</f>
        <v>-2.9260075153155873E-2</v>
      </c>
      <c r="W1597" s="13">
        <f>-Inputs!W2274</f>
        <v>-0.10231611797887329</v>
      </c>
      <c r="X1597" s="13">
        <f>-Inputs!X2274</f>
        <v>0</v>
      </c>
      <c r="Y1597" s="13">
        <f>-Inputs!Y2274</f>
        <v>0</v>
      </c>
      <c r="Z1597" s="13">
        <f>-Inputs!Z2274</f>
        <v>0</v>
      </c>
      <c r="AA1597" s="13">
        <f>-Inputs!AA2274</f>
        <v>0</v>
      </c>
      <c r="AB1597" s="13">
        <f>-Inputs!AB2274</f>
        <v>0</v>
      </c>
      <c r="AC1597" s="526">
        <f t="shared" si="1165"/>
        <v>0</v>
      </c>
      <c r="AD1597" s="13">
        <f>-Inputs!AD2274</f>
        <v>0</v>
      </c>
      <c r="AE1597" s="13">
        <f>-Inputs!AE2274</f>
        <v>0</v>
      </c>
      <c r="AF1597" s="13">
        <f>-Inputs!AF2274</f>
        <v>0</v>
      </c>
      <c r="AG1597" s="13">
        <f>-Inputs!AG2274</f>
        <v>0</v>
      </c>
      <c r="AH1597" s="13">
        <f>-Inputs!AH2274</f>
        <v>0</v>
      </c>
      <c r="AI1597" s="13">
        <f>-Inputs!AI2274</f>
        <v>0</v>
      </c>
      <c r="AJ1597" s="13">
        <f>-Inputs!AJ2274</f>
        <v>0</v>
      </c>
      <c r="AK1597" s="13">
        <f>-Inputs!AK2274</f>
        <v>0</v>
      </c>
      <c r="AL1597" s="13">
        <f>-Inputs!AL2274</f>
        <v>0</v>
      </c>
      <c r="AM1597" s="13">
        <f>-Inputs!AM2274</f>
        <v>0</v>
      </c>
    </row>
    <row r="1598" spans="1:39" outlineLevel="2">
      <c r="A1598" s="11">
        <f>ROW()</f>
        <v>1598</v>
      </c>
      <c r="C1598" s="6" t="s">
        <v>473</v>
      </c>
      <c r="D1598" s="39"/>
      <c r="E1598" s="922">
        <v>0</v>
      </c>
      <c r="F1598" s="31"/>
      <c r="G1598" s="39"/>
      <c r="H1598" s="39"/>
      <c r="I1598" s="39"/>
      <c r="J1598" s="39"/>
      <c r="K1598" s="39"/>
      <c r="L1598" s="39"/>
      <c r="M1598" s="39"/>
      <c r="N1598" s="39"/>
      <c r="O1598" s="39"/>
      <c r="P1598" s="39"/>
      <c r="Q1598" s="39"/>
      <c r="R1598" s="39"/>
      <c r="S1598" s="39"/>
      <c r="T1598" s="13"/>
      <c r="U1598" s="13">
        <f>-Inputs!U2275</f>
        <v>0</v>
      </c>
      <c r="V1598" s="13">
        <f>-Inputs!V2275</f>
        <v>0</v>
      </c>
      <c r="W1598" s="13">
        <f>-Inputs!W2275</f>
        <v>0</v>
      </c>
      <c r="X1598" s="13">
        <f>-Inputs!X2275</f>
        <v>0</v>
      </c>
      <c r="Y1598" s="13">
        <f>-Inputs!Y2275</f>
        <v>0</v>
      </c>
      <c r="Z1598" s="13">
        <f>-Inputs!Z2275</f>
        <v>0</v>
      </c>
      <c r="AA1598" s="13">
        <f>-Inputs!AA2275</f>
        <v>0</v>
      </c>
      <c r="AB1598" s="13">
        <f>-Inputs!AB2275</f>
        <v>0</v>
      </c>
      <c r="AC1598" s="526">
        <f t="shared" si="1165"/>
        <v>0</v>
      </c>
      <c r="AD1598" s="13">
        <f>-Inputs!AD2275</f>
        <v>0</v>
      </c>
      <c r="AE1598" s="13">
        <f>-Inputs!AE2275</f>
        <v>0</v>
      </c>
      <c r="AF1598" s="13">
        <f>-Inputs!AF2275</f>
        <v>0</v>
      </c>
      <c r="AG1598" s="13">
        <f>-Inputs!AG2275</f>
        <v>0</v>
      </c>
      <c r="AH1598" s="13">
        <f>-Inputs!AH2275</f>
        <v>0</v>
      </c>
      <c r="AI1598" s="13">
        <f>-Inputs!AI2275</f>
        <v>0</v>
      </c>
      <c r="AJ1598" s="13">
        <f>-Inputs!AJ2275</f>
        <v>0</v>
      </c>
      <c r="AK1598" s="13">
        <f>-Inputs!AK2275</f>
        <v>0</v>
      </c>
      <c r="AL1598" s="13">
        <f>-Inputs!AL2275</f>
        <v>0</v>
      </c>
      <c r="AM1598" s="13">
        <f>-Inputs!AM2275</f>
        <v>0</v>
      </c>
    </row>
    <row r="1599" spans="1:39" outlineLevel="2">
      <c r="A1599" s="11">
        <f>ROW()</f>
        <v>1599</v>
      </c>
      <c r="C1599" s="6" t="s">
        <v>474</v>
      </c>
      <c r="D1599" s="39"/>
      <c r="E1599" s="922">
        <v>0</v>
      </c>
      <c r="F1599" s="31"/>
      <c r="G1599" s="39"/>
      <c r="H1599" s="39"/>
      <c r="I1599" s="39"/>
      <c r="J1599" s="39"/>
      <c r="K1599" s="39"/>
      <c r="L1599" s="39"/>
      <c r="M1599" s="39"/>
      <c r="N1599" s="39"/>
      <c r="O1599" s="39"/>
      <c r="P1599" s="39"/>
      <c r="Q1599" s="39"/>
      <c r="R1599" s="39"/>
      <c r="S1599" s="39"/>
      <c r="T1599" s="13"/>
      <c r="U1599" s="13">
        <f>-Inputs!U2276</f>
        <v>0</v>
      </c>
      <c r="V1599" s="13">
        <f>-Inputs!V2276</f>
        <v>0</v>
      </c>
      <c r="W1599" s="13">
        <f>-Inputs!W2276</f>
        <v>0</v>
      </c>
      <c r="X1599" s="13">
        <f>-Inputs!X2276</f>
        <v>0</v>
      </c>
      <c r="Y1599" s="13">
        <f>-Inputs!Y2276</f>
        <v>0</v>
      </c>
      <c r="Z1599" s="13">
        <f>-Inputs!Z2276</f>
        <v>0</v>
      </c>
      <c r="AA1599" s="13">
        <f>-Inputs!AA2276</f>
        <v>0</v>
      </c>
      <c r="AB1599" s="13">
        <f>-Inputs!AB2276</f>
        <v>0</v>
      </c>
      <c r="AC1599" s="526">
        <f t="shared" si="1165"/>
        <v>0</v>
      </c>
      <c r="AD1599" s="13">
        <f>-Inputs!AD2276</f>
        <v>0</v>
      </c>
      <c r="AE1599" s="13">
        <f>-Inputs!AE2276</f>
        <v>0</v>
      </c>
      <c r="AF1599" s="13">
        <f>-Inputs!AF2276</f>
        <v>0</v>
      </c>
      <c r="AG1599" s="13">
        <f>-Inputs!AG2276</f>
        <v>0</v>
      </c>
      <c r="AH1599" s="13">
        <f>-Inputs!AH2276</f>
        <v>0</v>
      </c>
      <c r="AI1599" s="13">
        <f>-Inputs!AI2276</f>
        <v>0</v>
      </c>
      <c r="AJ1599" s="13">
        <f>-Inputs!AJ2276</f>
        <v>0</v>
      </c>
      <c r="AK1599" s="13">
        <f>-Inputs!AK2276</f>
        <v>0</v>
      </c>
      <c r="AL1599" s="13">
        <f>-Inputs!AL2276</f>
        <v>0</v>
      </c>
      <c r="AM1599" s="13">
        <f>-Inputs!AM2276</f>
        <v>0</v>
      </c>
    </row>
    <row r="1600" spans="1:39" outlineLevel="2">
      <c r="A1600" s="11">
        <f>ROW()</f>
        <v>1600</v>
      </c>
      <c r="C1600" s="6" t="s">
        <v>477</v>
      </c>
      <c r="D1600" s="39"/>
      <c r="E1600" s="922">
        <v>0</v>
      </c>
      <c r="F1600" s="31"/>
      <c r="G1600" s="39"/>
      <c r="H1600" s="39"/>
      <c r="I1600" s="39"/>
      <c r="J1600" s="39"/>
      <c r="K1600" s="39"/>
      <c r="L1600" s="39"/>
      <c r="M1600" s="39"/>
      <c r="N1600" s="39"/>
      <c r="O1600" s="39"/>
      <c r="P1600" s="39"/>
      <c r="Q1600" s="39"/>
      <c r="R1600" s="39"/>
      <c r="S1600" s="39"/>
      <c r="T1600" s="13"/>
      <c r="U1600" s="13">
        <f>-Inputs!U2277</f>
        <v>0</v>
      </c>
      <c r="V1600" s="13">
        <f>-Inputs!V2277</f>
        <v>0</v>
      </c>
      <c r="W1600" s="13">
        <f>-Inputs!W2277</f>
        <v>0</v>
      </c>
      <c r="X1600" s="13">
        <f>-Inputs!X2277</f>
        <v>0</v>
      </c>
      <c r="Y1600" s="13">
        <f>-Inputs!Y2277</f>
        <v>0</v>
      </c>
      <c r="Z1600" s="13">
        <f>-Inputs!Z2277</f>
        <v>0</v>
      </c>
      <c r="AA1600" s="13">
        <f>-Inputs!AA2277</f>
        <v>0</v>
      </c>
      <c r="AB1600" s="13">
        <f>-Inputs!AB2277</f>
        <v>0</v>
      </c>
      <c r="AC1600" s="526">
        <f t="shared" si="1165"/>
        <v>0</v>
      </c>
      <c r="AD1600" s="13">
        <f>-Inputs!AD2277</f>
        <v>0</v>
      </c>
      <c r="AE1600" s="13">
        <f>-Inputs!AE2277</f>
        <v>0</v>
      </c>
      <c r="AF1600" s="13">
        <f>-Inputs!AF2277</f>
        <v>0</v>
      </c>
      <c r="AG1600" s="13">
        <f>-Inputs!AG2277</f>
        <v>0</v>
      </c>
      <c r="AH1600" s="13">
        <f>-Inputs!AH2277</f>
        <v>0</v>
      </c>
      <c r="AI1600" s="13">
        <f>-Inputs!AI2277</f>
        <v>0</v>
      </c>
      <c r="AJ1600" s="13">
        <f>-Inputs!AJ2277</f>
        <v>0</v>
      </c>
      <c r="AK1600" s="13">
        <f>-Inputs!AK2277</f>
        <v>0</v>
      </c>
      <c r="AL1600" s="13">
        <f>-Inputs!AL2277</f>
        <v>0</v>
      </c>
      <c r="AM1600" s="13">
        <f>-Inputs!AM2277</f>
        <v>0</v>
      </c>
    </row>
    <row r="1601" spans="1:39" outlineLevel="2">
      <c r="A1601" s="11">
        <f>ROW()</f>
        <v>1601</v>
      </c>
      <c r="C1601" s="6" t="s">
        <v>511</v>
      </c>
      <c r="D1601" s="39"/>
      <c r="E1601" s="922">
        <v>0</v>
      </c>
      <c r="F1601" s="31"/>
      <c r="G1601" s="39"/>
      <c r="H1601" s="39"/>
      <c r="I1601" s="39"/>
      <c r="J1601" s="39"/>
      <c r="K1601" s="39"/>
      <c r="L1601" s="39"/>
      <c r="M1601" s="39"/>
      <c r="N1601" s="39"/>
      <c r="O1601" s="39"/>
      <c r="P1601" s="39"/>
      <c r="Q1601" s="39"/>
      <c r="R1601" s="39"/>
      <c r="S1601" s="39"/>
      <c r="T1601" s="13"/>
      <c r="U1601" s="13">
        <f>-Inputs!U2278</f>
        <v>0</v>
      </c>
      <c r="V1601" s="13">
        <f>-Inputs!V2278</f>
        <v>0</v>
      </c>
      <c r="W1601" s="13">
        <f>-Inputs!W2278</f>
        <v>0</v>
      </c>
      <c r="X1601" s="13">
        <f>-Inputs!X2278</f>
        <v>0</v>
      </c>
      <c r="Y1601" s="13">
        <f>-Inputs!Y2278</f>
        <v>0</v>
      </c>
      <c r="Z1601" s="13">
        <f>-Inputs!Z2278</f>
        <v>0</v>
      </c>
      <c r="AA1601" s="13">
        <f>-Inputs!AA2278</f>
        <v>0</v>
      </c>
      <c r="AB1601" s="13">
        <f>-Inputs!AB2278</f>
        <v>0</v>
      </c>
      <c r="AC1601" s="526">
        <f t="shared" si="1165"/>
        <v>0</v>
      </c>
      <c r="AD1601" s="13">
        <f>-Inputs!AD2278</f>
        <v>0</v>
      </c>
      <c r="AE1601" s="13">
        <f>-Inputs!AE2278</f>
        <v>0</v>
      </c>
      <c r="AF1601" s="13">
        <f>-Inputs!AF2278</f>
        <v>0</v>
      </c>
      <c r="AG1601" s="13">
        <f>-Inputs!AG2278</f>
        <v>0</v>
      </c>
      <c r="AH1601" s="13">
        <f>-Inputs!AH2278</f>
        <v>0</v>
      </c>
      <c r="AI1601" s="13">
        <f>-Inputs!AI2278</f>
        <v>0</v>
      </c>
      <c r="AJ1601" s="13">
        <f>-Inputs!AJ2278</f>
        <v>0</v>
      </c>
      <c r="AK1601" s="13">
        <f>-Inputs!AK2278</f>
        <v>0</v>
      </c>
      <c r="AL1601" s="13">
        <f>-Inputs!AL2278</f>
        <v>0</v>
      </c>
      <c r="AM1601" s="13">
        <f>-Inputs!AM2278</f>
        <v>0</v>
      </c>
    </row>
    <row r="1602" spans="1:39" outlineLevel="2">
      <c r="A1602" s="11">
        <f>ROW()</f>
        <v>1602</v>
      </c>
      <c r="C1602" s="6" t="s">
        <v>655</v>
      </c>
      <c r="D1602" s="39"/>
      <c r="E1602" s="922"/>
      <c r="F1602" s="31"/>
      <c r="G1602" s="39"/>
      <c r="H1602" s="39"/>
      <c r="I1602" s="39"/>
      <c r="J1602" s="39"/>
      <c r="K1602" s="39"/>
      <c r="L1602" s="39"/>
      <c r="M1602" s="39"/>
      <c r="N1602" s="39"/>
      <c r="O1602" s="39"/>
      <c r="P1602" s="39"/>
      <c r="Q1602" s="39"/>
      <c r="R1602" s="39"/>
      <c r="S1602" s="39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526"/>
      <c r="AD1602" s="13"/>
      <c r="AE1602" s="13"/>
      <c r="AF1602" s="13"/>
      <c r="AG1602" s="13"/>
      <c r="AH1602" s="13"/>
      <c r="AI1602" s="13"/>
      <c r="AJ1602" s="13"/>
      <c r="AK1602" s="13"/>
      <c r="AL1602" s="13"/>
      <c r="AM1602" s="13"/>
    </row>
    <row r="1603" spans="1:39" outlineLevel="2">
      <c r="A1603" s="11">
        <f>ROW()</f>
        <v>1603</v>
      </c>
      <c r="C1603" s="6" t="s">
        <v>656</v>
      </c>
      <c r="D1603" s="39"/>
      <c r="E1603" s="922"/>
      <c r="F1603" s="31"/>
      <c r="G1603" s="39"/>
      <c r="H1603" s="39"/>
      <c r="I1603" s="39"/>
      <c r="J1603" s="39"/>
      <c r="K1603" s="39"/>
      <c r="L1603" s="39"/>
      <c r="M1603" s="39"/>
      <c r="N1603" s="39"/>
      <c r="O1603" s="39"/>
      <c r="P1603" s="39"/>
      <c r="Q1603" s="39"/>
      <c r="R1603" s="39"/>
      <c r="S1603" s="39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526"/>
      <c r="AD1603" s="13"/>
      <c r="AE1603" s="13"/>
      <c r="AF1603" s="13"/>
      <c r="AG1603" s="13"/>
      <c r="AH1603" s="13"/>
      <c r="AI1603" s="13"/>
      <c r="AJ1603" s="13"/>
      <c r="AK1603" s="13"/>
      <c r="AL1603" s="13"/>
      <c r="AM1603" s="13"/>
    </row>
    <row r="1604" spans="1:39" outlineLevel="2">
      <c r="A1604" s="11">
        <f>ROW()</f>
        <v>1604</v>
      </c>
      <c r="C1604" s="6" t="s">
        <v>667</v>
      </c>
      <c r="D1604" s="39"/>
      <c r="E1604" s="922"/>
      <c r="F1604" s="31"/>
      <c r="G1604" s="39"/>
      <c r="H1604" s="39"/>
      <c r="I1604" s="39"/>
      <c r="J1604" s="39"/>
      <c r="K1604" s="39"/>
      <c r="L1604" s="39"/>
      <c r="M1604" s="39"/>
      <c r="N1604" s="39"/>
      <c r="O1604" s="39"/>
      <c r="P1604" s="39"/>
      <c r="Q1604" s="39"/>
      <c r="R1604" s="39"/>
      <c r="S1604" s="39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526"/>
      <c r="AD1604" s="13"/>
      <c r="AE1604" s="13"/>
      <c r="AF1604" s="13"/>
      <c r="AG1604" s="13"/>
      <c r="AH1604" s="13"/>
      <c r="AI1604" s="13"/>
      <c r="AJ1604" s="13"/>
      <c r="AK1604" s="13"/>
      <c r="AL1604" s="13"/>
      <c r="AM1604" s="13"/>
    </row>
    <row r="1605" spans="1:39" outlineLevel="2">
      <c r="A1605" s="11">
        <f>ROW()</f>
        <v>1605</v>
      </c>
      <c r="C1605" s="6" t="s">
        <v>212</v>
      </c>
      <c r="D1605" s="39"/>
      <c r="E1605" s="922">
        <v>0</v>
      </c>
      <c r="F1605" s="31"/>
      <c r="G1605" s="39"/>
      <c r="H1605" s="39"/>
      <c r="I1605" s="39"/>
      <c r="J1605" s="39"/>
      <c r="K1605" s="39"/>
      <c r="L1605" s="39"/>
      <c r="M1605" s="39"/>
      <c r="N1605" s="39"/>
      <c r="O1605" s="39"/>
      <c r="P1605" s="39"/>
      <c r="Q1605" s="39"/>
      <c r="R1605" s="39"/>
      <c r="S1605" s="39"/>
      <c r="T1605" s="13"/>
      <c r="U1605" s="13">
        <f>-Inputs!U2282</f>
        <v>0</v>
      </c>
      <c r="V1605" s="13">
        <f>-Inputs!V2282</f>
        <v>0</v>
      </c>
      <c r="W1605" s="13">
        <f>-Inputs!W2282</f>
        <v>0</v>
      </c>
      <c r="X1605" s="13">
        <f>-Inputs!X2282</f>
        <v>0</v>
      </c>
      <c r="Y1605" s="13">
        <f>-Inputs!Y2282</f>
        <v>0</v>
      </c>
      <c r="Z1605" s="13">
        <f>-Inputs!Z2282</f>
        <v>0</v>
      </c>
      <c r="AA1605" s="13">
        <f>-Inputs!AA2282</f>
        <v>0</v>
      </c>
      <c r="AB1605" s="13">
        <f>-Inputs!AB2282</f>
        <v>0</v>
      </c>
      <c r="AC1605" s="526">
        <f t="shared" si="1165"/>
        <v>0</v>
      </c>
      <c r="AD1605" s="13">
        <f>-Inputs!AD2282</f>
        <v>0</v>
      </c>
      <c r="AE1605" s="13">
        <f>-Inputs!AE2282</f>
        <v>0</v>
      </c>
      <c r="AF1605" s="13">
        <f>-Inputs!AF2282</f>
        <v>0</v>
      </c>
      <c r="AG1605" s="13">
        <f>-Inputs!AG2282</f>
        <v>0</v>
      </c>
      <c r="AH1605" s="13">
        <f>-Inputs!AH2282</f>
        <v>0</v>
      </c>
      <c r="AI1605" s="13">
        <f>-Inputs!AI2282</f>
        <v>0</v>
      </c>
      <c r="AJ1605" s="13">
        <f>-Inputs!AJ2282</f>
        <v>0</v>
      </c>
      <c r="AK1605" s="13">
        <f>-Inputs!AK2282</f>
        <v>0</v>
      </c>
      <c r="AL1605" s="13">
        <f>-Inputs!AL2282</f>
        <v>0</v>
      </c>
      <c r="AM1605" s="13">
        <f>-Inputs!AM2282</f>
        <v>0</v>
      </c>
    </row>
    <row r="1606" spans="1:39" outlineLevel="2">
      <c r="A1606" s="11">
        <f>ROW()</f>
        <v>1606</v>
      </c>
      <c r="C1606" s="30" t="s">
        <v>362</v>
      </c>
      <c r="D1606" s="90"/>
      <c r="E1606" s="925">
        <v>0</v>
      </c>
      <c r="F1606" s="90"/>
      <c r="G1606" s="90"/>
      <c r="H1606" s="90"/>
      <c r="I1606" s="90"/>
      <c r="J1606" s="90"/>
      <c r="K1606" s="90"/>
      <c r="L1606" s="90"/>
      <c r="M1606" s="90"/>
      <c r="N1606" s="90"/>
      <c r="O1606" s="90"/>
      <c r="P1606" s="90"/>
      <c r="Q1606" s="90"/>
      <c r="R1606" s="90"/>
      <c r="S1606" s="90"/>
      <c r="T1606" s="13"/>
      <c r="U1606" s="13">
        <f>-Inputs!U2283</f>
        <v>0</v>
      </c>
      <c r="V1606" s="13">
        <f>-Inputs!V2283</f>
        <v>0</v>
      </c>
      <c r="W1606" s="13">
        <f>-Inputs!W2283</f>
        <v>0</v>
      </c>
      <c r="X1606" s="13">
        <f>-Inputs!X2283</f>
        <v>0</v>
      </c>
      <c r="Y1606" s="13">
        <f>-Inputs!Y2283</f>
        <v>0</v>
      </c>
      <c r="Z1606" s="13">
        <f>-Inputs!Z2283</f>
        <v>0</v>
      </c>
      <c r="AA1606" s="13">
        <f>-Inputs!AA2283</f>
        <v>0</v>
      </c>
      <c r="AB1606" s="13">
        <f>-Inputs!AB2283</f>
        <v>0</v>
      </c>
      <c r="AC1606" s="527">
        <f t="shared" si="1165"/>
        <v>0</v>
      </c>
      <c r="AD1606" s="13">
        <f>-Inputs!AD2283</f>
        <v>0</v>
      </c>
      <c r="AE1606" s="13">
        <f>-Inputs!AE2283</f>
        <v>0</v>
      </c>
      <c r="AF1606" s="13">
        <f>-Inputs!AF2283</f>
        <v>0</v>
      </c>
      <c r="AG1606" s="13">
        <f>-Inputs!AG2283</f>
        <v>0</v>
      </c>
      <c r="AH1606" s="13">
        <f>-Inputs!AH2283</f>
        <v>0</v>
      </c>
      <c r="AI1606" s="13">
        <f>-Inputs!AI2283</f>
        <v>0</v>
      </c>
      <c r="AJ1606" s="13">
        <f>-Inputs!AJ2283</f>
        <v>0</v>
      </c>
      <c r="AK1606" s="13">
        <f>-Inputs!AK2283</f>
        <v>0</v>
      </c>
      <c r="AL1606" s="13">
        <f>-Inputs!AL2283</f>
        <v>0</v>
      </c>
      <c r="AM1606" s="13">
        <f>-Inputs!AM2283</f>
        <v>0</v>
      </c>
    </row>
    <row r="1607" spans="1:39" outlineLevel="2">
      <c r="A1607" s="11">
        <f>ROW()</f>
        <v>1607</v>
      </c>
      <c r="C1607" s="6" t="s">
        <v>1</v>
      </c>
      <c r="D1607" s="39"/>
      <c r="E1607" s="39">
        <v>0</v>
      </c>
      <c r="F1607" s="39"/>
      <c r="G1607" s="39"/>
      <c r="H1607" s="39"/>
      <c r="I1607" s="39"/>
      <c r="J1607" s="39"/>
      <c r="K1607" s="39"/>
      <c r="L1607" s="39"/>
      <c r="M1607" s="39"/>
      <c r="N1607" s="39"/>
      <c r="O1607" s="39"/>
      <c r="P1607" s="39"/>
      <c r="Q1607" s="39"/>
      <c r="R1607" s="39"/>
      <c r="S1607" s="39"/>
      <c r="T1607" s="87"/>
      <c r="U1607" s="87">
        <f t="shared" ref="U1607:AG1607" si="1166">SUM(U1594:U1606)</f>
        <v>0</v>
      </c>
      <c r="V1607" s="87">
        <f t="shared" si="1166"/>
        <v>-3.0212250929191688E-2</v>
      </c>
      <c r="W1607" s="87">
        <f t="shared" si="1166"/>
        <v>-0.10564566954453281</v>
      </c>
      <c r="X1607" s="87">
        <f t="shared" si="1166"/>
        <v>0</v>
      </c>
      <c r="Y1607" s="87">
        <f t="shared" si="1166"/>
        <v>0</v>
      </c>
      <c r="Z1607" s="87">
        <f t="shared" si="1166"/>
        <v>0</v>
      </c>
      <c r="AA1607" s="87">
        <f t="shared" si="1166"/>
        <v>0</v>
      </c>
      <c r="AB1607" s="87">
        <f t="shared" si="1166"/>
        <v>0</v>
      </c>
      <c r="AC1607" s="87">
        <f t="shared" si="1166"/>
        <v>0</v>
      </c>
      <c r="AD1607" s="414">
        <f t="shared" si="1166"/>
        <v>0</v>
      </c>
      <c r="AE1607" s="87">
        <f t="shared" si="1166"/>
        <v>0</v>
      </c>
      <c r="AF1607" s="87">
        <f t="shared" si="1166"/>
        <v>0</v>
      </c>
      <c r="AG1607" s="87">
        <f t="shared" si="1166"/>
        <v>0</v>
      </c>
      <c r="AH1607" s="87">
        <f t="shared" ref="AH1607:AM1607" si="1167">SUM(AH1594:AH1606)</f>
        <v>0</v>
      </c>
      <c r="AI1607" s="87">
        <f t="shared" si="1167"/>
        <v>0</v>
      </c>
      <c r="AJ1607" s="87">
        <f t="shared" si="1167"/>
        <v>0</v>
      </c>
      <c r="AK1607" s="87">
        <f t="shared" si="1167"/>
        <v>0</v>
      </c>
      <c r="AL1607" s="87">
        <f t="shared" si="1167"/>
        <v>0</v>
      </c>
      <c r="AM1607" s="87">
        <f t="shared" si="1167"/>
        <v>0</v>
      </c>
    </row>
    <row r="1608" spans="1:39" outlineLevel="2">
      <c r="A1608" s="11">
        <f>ROW()</f>
        <v>1608</v>
      </c>
      <c r="B1608" s="343" t="s">
        <v>6</v>
      </c>
      <c r="D1608" s="39"/>
      <c r="E1608" s="39"/>
      <c r="G1608" s="39"/>
      <c r="H1608" s="39"/>
      <c r="I1608" s="39"/>
      <c r="J1608" s="39"/>
      <c r="K1608" s="39"/>
      <c r="L1608" s="39"/>
      <c r="M1608" s="39"/>
      <c r="N1608" s="39"/>
      <c r="O1608" s="39"/>
      <c r="P1608" s="39"/>
      <c r="Q1608" s="39"/>
      <c r="R1608" s="39"/>
      <c r="S1608" s="39"/>
    </row>
    <row r="1609" spans="1:39" outlineLevel="2">
      <c r="A1609" s="11">
        <f>ROW()</f>
        <v>1609</v>
      </c>
      <c r="C1609" s="6" t="s">
        <v>2</v>
      </c>
      <c r="D1609" s="39"/>
      <c r="E1609" s="922">
        <v>-0.45810028030809108</v>
      </c>
      <c r="F1609" s="31"/>
      <c r="G1609" s="39"/>
      <c r="H1609" s="39"/>
      <c r="I1609" s="39"/>
      <c r="J1609" s="39"/>
      <c r="K1609" s="39"/>
      <c r="L1609" s="39"/>
      <c r="M1609" s="39"/>
      <c r="N1609" s="39"/>
      <c r="O1609" s="39"/>
      <c r="P1609" s="39"/>
      <c r="Q1609" s="39"/>
      <c r="R1609" s="39"/>
      <c r="S1609" s="39"/>
      <c r="T1609" s="13"/>
      <c r="U1609" s="13">
        <f>-Inputs!U1456</f>
        <v>-0.43984723102444839</v>
      </c>
      <c r="V1609" s="13">
        <f>-Inputs!V1456</f>
        <v>-0.43984723102444845</v>
      </c>
      <c r="W1609" s="13">
        <f>-Inputs!W1456</f>
        <v>-0.43984723102444845</v>
      </c>
      <c r="X1609" s="13">
        <f>-Inputs!X1456</f>
        <v>-0.43984723102444845</v>
      </c>
      <c r="Y1609" s="13">
        <f>-Inputs!Y1456</f>
        <v>-0.94929318670276774</v>
      </c>
      <c r="Z1609" s="13">
        <f>-Inputs!Z1456</f>
        <v>-0.94929318670276774</v>
      </c>
      <c r="AA1609" s="13">
        <f>-Inputs!AA1456</f>
        <v>-0.94929318670276774</v>
      </c>
      <c r="AB1609" s="13">
        <f>-Inputs!AB1456</f>
        <v>-0.94929318670276774</v>
      </c>
      <c r="AC1609" s="526">
        <f t="shared" ref="AC1609:AC1621" si="1168">$E1609*$E$51</f>
        <v>-0.54956264264154819</v>
      </c>
      <c r="AD1609" s="13">
        <f>-Inputs!AD1456</f>
        <v>-0.7981743143127249</v>
      </c>
      <c r="AE1609" s="9">
        <f>-Inputs!AE1456</f>
        <v>-0.7981743143127249</v>
      </c>
      <c r="AF1609" s="9">
        <f>-Inputs!AF1456</f>
        <v>-0.7981743143127249</v>
      </c>
      <c r="AG1609" s="9">
        <f>-Inputs!AG1456</f>
        <v>-0.7981743143127249</v>
      </c>
      <c r="AH1609" s="9">
        <f>-Inputs!AH1456</f>
        <v>-0.79817431431272501</v>
      </c>
      <c r="AI1609" s="9">
        <f t="shared" ref="AI1609:AM1609" si="1169">-IF(AI1549=0,0,IF(AI1564&lt;0,AI1564,IF(AI1549=0,AI1564,MIN((AI1564/AI1549)*(AI1564&gt;0),AI1564,-AH1609))))</f>
        <v>-0.79817431431272501</v>
      </c>
      <c r="AJ1609" s="9">
        <f t="shared" si="1169"/>
        <v>-0.79817431431272501</v>
      </c>
      <c r="AK1609" s="9">
        <f t="shared" si="1169"/>
        <v>-0.79817431431272501</v>
      </c>
      <c r="AL1609" s="9">
        <f t="shared" si="1169"/>
        <v>-0.79817431431272501</v>
      </c>
      <c r="AM1609" s="9">
        <f t="shared" si="1169"/>
        <v>-0.79817431431272501</v>
      </c>
    </row>
    <row r="1610" spans="1:39" outlineLevel="2">
      <c r="A1610" s="11">
        <f>ROW()</f>
        <v>1610</v>
      </c>
      <c r="C1610" s="6" t="s">
        <v>3</v>
      </c>
      <c r="D1610" s="39"/>
      <c r="E1610" s="922">
        <v>-0.82860814597447741</v>
      </c>
      <c r="F1610" s="31"/>
      <c r="G1610" s="39"/>
      <c r="H1610" s="39"/>
      <c r="I1610" s="39"/>
      <c r="J1610" s="39"/>
      <c r="K1610" s="39"/>
      <c r="L1610" s="39"/>
      <c r="M1610" s="39"/>
      <c r="N1610" s="39"/>
      <c r="O1610" s="39"/>
      <c r="P1610" s="39"/>
      <c r="Q1610" s="39"/>
      <c r="R1610" s="39"/>
      <c r="S1610" s="39"/>
      <c r="T1610" s="13"/>
      <c r="U1610" s="13">
        <f>-Inputs!U1457</f>
        <v>-1.8376181313066637</v>
      </c>
      <c r="V1610" s="13">
        <f>-Inputs!V1457</f>
        <v>-1.8376181313066637</v>
      </c>
      <c r="W1610" s="13">
        <f>-Inputs!W1457</f>
        <v>-1.8376181313066642</v>
      </c>
      <c r="X1610" s="13">
        <f>-Inputs!X1457</f>
        <v>-1.8376181313066642</v>
      </c>
      <c r="Y1610" s="13">
        <f>-Inputs!Y1457</f>
        <v>-1.3603860106705765</v>
      </c>
      <c r="Z1610" s="13">
        <f>-Inputs!Z1457</f>
        <v>-1.3603860106705765</v>
      </c>
      <c r="AA1610" s="13">
        <f>-Inputs!AA1457</f>
        <v>-1.3603860106705765</v>
      </c>
      <c r="AB1610" s="13">
        <f>-Inputs!AB1457</f>
        <v>-1.3603860106705765</v>
      </c>
      <c r="AC1610" s="526">
        <f t="shared" si="1168"/>
        <v>-0.99404454000724751</v>
      </c>
      <c r="AD1610" s="13">
        <f>-Inputs!AD1457</f>
        <v>-0.99404117325250529</v>
      </c>
      <c r="AE1610" s="9">
        <f>-Inputs!AE1457</f>
        <v>-0.99404117325250529</v>
      </c>
      <c r="AF1610" s="9">
        <f>-Inputs!AF1457</f>
        <v>-0.99404117325250541</v>
      </c>
      <c r="AG1610" s="9">
        <f>-Inputs!AG1457</f>
        <v>-0.99404117325250541</v>
      </c>
      <c r="AH1610" s="9">
        <f>-Inputs!AH1457</f>
        <v>-0.99404117325250552</v>
      </c>
      <c r="AI1610" s="9">
        <f t="shared" ref="AI1610:AM1610" si="1170">-IF(AI1550=0,0,IF(AI1565&lt;0,AI1565,IF(AI1550=0,AI1565,MIN((AI1565/AI1550)*(AI1565&gt;0),AI1565,-AH1610))))</f>
        <v>-0.99404117325250541</v>
      </c>
      <c r="AJ1610" s="9">
        <f t="shared" si="1170"/>
        <v>-0.99404117325250541</v>
      </c>
      <c r="AK1610" s="9">
        <f t="shared" si="1170"/>
        <v>-0.99404117325250541</v>
      </c>
      <c r="AL1610" s="9">
        <f t="shared" si="1170"/>
        <v>-0.99404117325250541</v>
      </c>
      <c r="AM1610" s="9">
        <f t="shared" si="1170"/>
        <v>-0.99404117325250541</v>
      </c>
    </row>
    <row r="1611" spans="1:39" outlineLevel="2">
      <c r="A1611" s="11">
        <f>ROW()</f>
        <v>1611</v>
      </c>
      <c r="C1611" s="6" t="s">
        <v>4</v>
      </c>
      <c r="D1611" s="39"/>
      <c r="E1611" s="922">
        <v>-7.6266658699376995E-4</v>
      </c>
      <c r="F1611" s="31"/>
      <c r="G1611" s="39"/>
      <c r="H1611" s="39"/>
      <c r="I1611" s="39"/>
      <c r="J1611" s="39"/>
      <c r="K1611" s="39"/>
      <c r="L1611" s="39"/>
      <c r="M1611" s="39"/>
      <c r="N1611" s="39"/>
      <c r="O1611" s="39"/>
      <c r="P1611" s="39"/>
      <c r="Q1611" s="39"/>
      <c r="R1611" s="39"/>
      <c r="S1611" s="39"/>
      <c r="T1611" s="13"/>
      <c r="U1611" s="13">
        <f>-Inputs!U1458</f>
        <v>-1.5825682002659654E-2</v>
      </c>
      <c r="V1611" s="13">
        <f>-Inputs!V1458</f>
        <v>-1.5825682002659654E-2</v>
      </c>
      <c r="W1611" s="13">
        <f>-Inputs!W1458</f>
        <v>-1.5825682002659654E-2</v>
      </c>
      <c r="X1611" s="13">
        <f>-Inputs!X1458</f>
        <v>-1.5825682002659654E-2</v>
      </c>
      <c r="Y1611" s="13">
        <f>-Inputs!Y1458</f>
        <v>-9.2397674650752833E-3</v>
      </c>
      <c r="Z1611" s="13">
        <f>-Inputs!Z1458</f>
        <v>-9.2397674650752815E-3</v>
      </c>
      <c r="AA1611" s="13">
        <f>-Inputs!AA1458</f>
        <v>-9.2397674650752815E-3</v>
      </c>
      <c r="AB1611" s="13">
        <f>-Inputs!AB1458</f>
        <v>-9.2397674650752815E-3</v>
      </c>
      <c r="AC1611" s="526">
        <f t="shared" si="1168"/>
        <v>-9.1493736856223357E-4</v>
      </c>
      <c r="AD1611" s="13">
        <f>-Inputs!AD1458</f>
        <v>-1.7863062910024572E-3</v>
      </c>
      <c r="AE1611" s="9">
        <f>-Inputs!AE1458</f>
        <v>-1.7863062910024572E-3</v>
      </c>
      <c r="AF1611" s="9">
        <f>-Inputs!AF1458</f>
        <v>-1.7863062910024572E-3</v>
      </c>
      <c r="AG1611" s="9">
        <f>-Inputs!AG1458</f>
        <v>-1.786306291002457E-3</v>
      </c>
      <c r="AH1611" s="9">
        <f>-Inputs!AH1458</f>
        <v>-1.786306291002457E-3</v>
      </c>
      <c r="AI1611" s="9">
        <f t="shared" ref="AI1611:AM1611" si="1171">-IF(AI1551=0,0,IF(AI1566&lt;0,AI1566,IF(AI1551=0,AI1566,MIN((AI1566/AI1551)*(AI1566&gt;0),AI1566,-AH1611))))</f>
        <v>-1.786306291002457E-3</v>
      </c>
      <c r="AJ1611" s="9">
        <f t="shared" si="1171"/>
        <v>-1.786306291002457E-3</v>
      </c>
      <c r="AK1611" s="9">
        <f t="shared" si="1171"/>
        <v>-1.786306291002457E-3</v>
      </c>
      <c r="AL1611" s="9">
        <f t="shared" si="1171"/>
        <v>-1.786306291002457E-3</v>
      </c>
      <c r="AM1611" s="9">
        <f t="shared" si="1171"/>
        <v>-1.786306291002457E-3</v>
      </c>
    </row>
    <row r="1612" spans="1:39" outlineLevel="2">
      <c r="A1612" s="11">
        <f>ROW()</f>
        <v>1612</v>
      </c>
      <c r="C1612" s="6" t="s">
        <v>5</v>
      </c>
      <c r="D1612" s="39"/>
      <c r="E1612" s="922">
        <v>-0.74104727982229357</v>
      </c>
      <c r="F1612" s="31"/>
      <c r="G1612" s="39"/>
      <c r="H1612" s="39"/>
      <c r="I1612" s="39"/>
      <c r="J1612" s="39"/>
      <c r="K1612" s="39"/>
      <c r="L1612" s="39"/>
      <c r="M1612" s="39"/>
      <c r="N1612" s="39"/>
      <c r="O1612" s="39"/>
      <c r="P1612" s="39"/>
      <c r="Q1612" s="39"/>
      <c r="R1612" s="39"/>
      <c r="S1612" s="39"/>
      <c r="T1612" s="13"/>
      <c r="U1612" s="13">
        <f>-Inputs!U1459</f>
        <v>-3.4340290220319774</v>
      </c>
      <c r="V1612" s="13">
        <f>-Inputs!V1459</f>
        <v>-3.4340290220319774</v>
      </c>
      <c r="W1612" s="13">
        <f>-Inputs!W1459</f>
        <v>-3.4340290220319774</v>
      </c>
      <c r="X1612" s="13">
        <f>-Inputs!X1459</f>
        <v>-3.4340290220319774</v>
      </c>
      <c r="Y1612" s="13">
        <f>-Inputs!Y1459</f>
        <v>-1.9790884496930563</v>
      </c>
      <c r="Z1612" s="13">
        <f>-Inputs!Z1459</f>
        <v>-1.9790884496930563</v>
      </c>
      <c r="AA1612" s="13">
        <f>-Inputs!AA1459</f>
        <v>-1.9790884496930563</v>
      </c>
      <c r="AB1612" s="13">
        <f>-Inputs!AB1459</f>
        <v>-1.9790884496930563</v>
      </c>
      <c r="AC1612" s="526">
        <f t="shared" si="1168"/>
        <v>-0.88900164205875842</v>
      </c>
      <c r="AD1612" s="13">
        <f>-Inputs!AD1459</f>
        <v>-2.925772093671267</v>
      </c>
      <c r="AE1612" s="9">
        <f>-Inputs!AE1459</f>
        <v>0</v>
      </c>
      <c r="AF1612" s="9">
        <f>-Inputs!AF1459</f>
        <v>0</v>
      </c>
      <c r="AG1612" s="9">
        <f>-Inputs!AG1459</f>
        <v>0</v>
      </c>
      <c r="AH1612" s="9">
        <f>-Inputs!AH1459</f>
        <v>0</v>
      </c>
      <c r="AI1612" s="9">
        <f t="shared" ref="AI1612:AM1612" si="1172">-IF(AI1552=0,0,IF(AI1567&lt;0,AI1567,IF(AI1552=0,AI1567,MIN((AI1567/AI1552)*(AI1567&gt;0),AI1567,-AH1612))))</f>
        <v>0</v>
      </c>
      <c r="AJ1612" s="9">
        <f t="shared" si="1172"/>
        <v>0</v>
      </c>
      <c r="AK1612" s="9">
        <f t="shared" si="1172"/>
        <v>0</v>
      </c>
      <c r="AL1612" s="9">
        <f t="shared" si="1172"/>
        <v>0</v>
      </c>
      <c r="AM1612" s="9">
        <f t="shared" si="1172"/>
        <v>0</v>
      </c>
    </row>
    <row r="1613" spans="1:39" outlineLevel="2">
      <c r="A1613" s="11">
        <f>ROW()</f>
        <v>1613</v>
      </c>
      <c r="C1613" s="6" t="s">
        <v>473</v>
      </c>
      <c r="D1613" s="39"/>
      <c r="E1613" s="922">
        <v>-0.20301291271075081</v>
      </c>
      <c r="F1613" s="31"/>
      <c r="G1613" s="39"/>
      <c r="H1613" s="39"/>
      <c r="I1613" s="39"/>
      <c r="J1613" s="39"/>
      <c r="K1613" s="39"/>
      <c r="L1613" s="39"/>
      <c r="M1613" s="39"/>
      <c r="N1613" s="39"/>
      <c r="O1613" s="39"/>
      <c r="P1613" s="39"/>
      <c r="Q1613" s="39"/>
      <c r="R1613" s="39"/>
      <c r="S1613" s="39"/>
      <c r="T1613" s="13"/>
      <c r="U1613" s="13">
        <f>-Inputs!U1460</f>
        <v>0</v>
      </c>
      <c r="V1613" s="13">
        <f>-Inputs!V1460</f>
        <v>0</v>
      </c>
      <c r="W1613" s="13">
        <f>-Inputs!W1460</f>
        <v>0</v>
      </c>
      <c r="X1613" s="13">
        <f>-Inputs!X1460</f>
        <v>0</v>
      </c>
      <c r="Y1613" s="13">
        <f>-Inputs!Y1460</f>
        <v>0</v>
      </c>
      <c r="Z1613" s="13">
        <f>-Inputs!Z1460</f>
        <v>0</v>
      </c>
      <c r="AA1613" s="13">
        <f>-Inputs!AA1460</f>
        <v>0</v>
      </c>
      <c r="AB1613" s="13">
        <f>-Inputs!AB1460</f>
        <v>0</v>
      </c>
      <c r="AC1613" s="526">
        <f t="shared" si="1168"/>
        <v>-0.2435456112898336</v>
      </c>
      <c r="AD1613" s="13">
        <f>-Inputs!AD1460</f>
        <v>-5.1134803490753882</v>
      </c>
      <c r="AE1613" s="9">
        <f>-Inputs!AE1460</f>
        <v>0</v>
      </c>
      <c r="AF1613" s="9">
        <f>-Inputs!AF1460</f>
        <v>0</v>
      </c>
      <c r="AG1613" s="9">
        <f>-Inputs!AG1460</f>
        <v>0</v>
      </c>
      <c r="AH1613" s="9">
        <f>-Inputs!AH1460</f>
        <v>0</v>
      </c>
      <c r="AI1613" s="9">
        <f t="shared" ref="AI1613:AM1613" si="1173">-IF(AI1553=0,0,IF(AI1568&lt;0,AI1568,IF(AI1553=0,AI1568,MIN((AI1568/AI1553)*(AI1568&gt;0),AI1568,-AH1613))))</f>
        <v>0</v>
      </c>
      <c r="AJ1613" s="9">
        <f t="shared" si="1173"/>
        <v>0</v>
      </c>
      <c r="AK1613" s="9">
        <f t="shared" si="1173"/>
        <v>0</v>
      </c>
      <c r="AL1613" s="9">
        <f t="shared" si="1173"/>
        <v>0</v>
      </c>
      <c r="AM1613" s="9">
        <f t="shared" si="1173"/>
        <v>0</v>
      </c>
    </row>
    <row r="1614" spans="1:39" outlineLevel="2">
      <c r="A1614" s="11">
        <f>ROW()</f>
        <v>1614</v>
      </c>
      <c r="C1614" s="6" t="s">
        <v>474</v>
      </c>
      <c r="D1614" s="39"/>
      <c r="E1614" s="922">
        <v>-0.25576154022857206</v>
      </c>
      <c r="F1614" s="31"/>
      <c r="G1614" s="39"/>
      <c r="H1614" s="39"/>
      <c r="I1614" s="39"/>
      <c r="J1614" s="39"/>
      <c r="K1614" s="39"/>
      <c r="L1614" s="39"/>
      <c r="M1614" s="39"/>
      <c r="N1614" s="39"/>
      <c r="O1614" s="39"/>
      <c r="P1614" s="39"/>
      <c r="Q1614" s="39"/>
      <c r="R1614" s="39"/>
      <c r="S1614" s="39"/>
      <c r="T1614" s="13"/>
      <c r="U1614" s="13">
        <f>-Inputs!U1461</f>
        <v>0</v>
      </c>
      <c r="V1614" s="13">
        <f>-Inputs!V1461</f>
        <v>0</v>
      </c>
      <c r="W1614" s="13">
        <f>-Inputs!W1461</f>
        <v>0</v>
      </c>
      <c r="X1614" s="13">
        <f>-Inputs!X1461</f>
        <v>0</v>
      </c>
      <c r="Y1614" s="13">
        <f>-Inputs!Y1461</f>
        <v>0</v>
      </c>
      <c r="Z1614" s="13">
        <f>-Inputs!Z1461</f>
        <v>0</v>
      </c>
      <c r="AA1614" s="13">
        <f>-Inputs!AA1461</f>
        <v>0</v>
      </c>
      <c r="AB1614" s="13">
        <f>-Inputs!AB1461</f>
        <v>0</v>
      </c>
      <c r="AC1614" s="526">
        <f t="shared" si="1168"/>
        <v>-0.30682580643599783</v>
      </c>
      <c r="AD1614" s="13">
        <f>-Inputs!AD1461</f>
        <v>-1.3843369411175122</v>
      </c>
      <c r="AE1614" s="9">
        <f>-Inputs!AE1461</f>
        <v>-1.3843369411175119</v>
      </c>
      <c r="AF1614" s="9">
        <f>-Inputs!AF1461</f>
        <v>-1.3843369411175119</v>
      </c>
      <c r="AG1614" s="9">
        <f>-Inputs!AG1461</f>
        <v>-1.3843369411175117</v>
      </c>
      <c r="AH1614" s="9">
        <f>-Inputs!AH1461</f>
        <v>-1.3843369411175119</v>
      </c>
      <c r="AI1614" s="9">
        <f t="shared" ref="AI1614:AM1614" si="1174">-IF(AI1554=0,0,IF(AI1569&lt;0,AI1569,IF(AI1554=0,AI1569,MIN((AI1569/AI1554)*(AI1569&gt;0),AI1569,-AH1614))))</f>
        <v>-1.3843369411175119</v>
      </c>
      <c r="AJ1614" s="9">
        <f t="shared" si="1174"/>
        <v>0</v>
      </c>
      <c r="AK1614" s="9">
        <f t="shared" si="1174"/>
        <v>0</v>
      </c>
      <c r="AL1614" s="9">
        <f t="shared" si="1174"/>
        <v>0</v>
      </c>
      <c r="AM1614" s="9">
        <f t="shared" si="1174"/>
        <v>0</v>
      </c>
    </row>
    <row r="1615" spans="1:39" outlineLevel="2">
      <c r="A1615" s="11">
        <f>ROW()</f>
        <v>1615</v>
      </c>
      <c r="C1615" s="6" t="s">
        <v>477</v>
      </c>
      <c r="D1615" s="39"/>
      <c r="E1615" s="922">
        <v>-1.095407759509119</v>
      </c>
      <c r="F1615" s="31"/>
      <c r="G1615" s="39"/>
      <c r="H1615" s="39"/>
      <c r="I1615" s="39"/>
      <c r="J1615" s="39"/>
      <c r="K1615" s="39"/>
      <c r="L1615" s="39"/>
      <c r="M1615" s="39"/>
      <c r="N1615" s="39"/>
      <c r="O1615" s="39"/>
      <c r="P1615" s="39"/>
      <c r="Q1615" s="39"/>
      <c r="R1615" s="39"/>
      <c r="S1615" s="39"/>
      <c r="T1615" s="13"/>
      <c r="U1615" s="13">
        <f>-Inputs!U1462</f>
        <v>0</v>
      </c>
      <c r="V1615" s="13">
        <f>-Inputs!V1462</f>
        <v>0</v>
      </c>
      <c r="W1615" s="13">
        <f>-Inputs!W1462</f>
        <v>0</v>
      </c>
      <c r="X1615" s="13">
        <f>-Inputs!X1462</f>
        <v>0</v>
      </c>
      <c r="Y1615" s="13">
        <f>-Inputs!Y1462</f>
        <v>0</v>
      </c>
      <c r="Z1615" s="13">
        <f>-Inputs!Z1462</f>
        <v>0</v>
      </c>
      <c r="AA1615" s="13">
        <f>-Inputs!AA1462</f>
        <v>0</v>
      </c>
      <c r="AB1615" s="13">
        <f>-Inputs!AB1462</f>
        <v>0</v>
      </c>
      <c r="AC1615" s="526">
        <f t="shared" si="1168"/>
        <v>-1.3141122347295284</v>
      </c>
      <c r="AD1615" s="13">
        <f>-Inputs!AD1462</f>
        <v>-4.6162130669182435</v>
      </c>
      <c r="AE1615" s="9">
        <f>-Inputs!AE1462</f>
        <v>0</v>
      </c>
      <c r="AF1615" s="9">
        <f>-Inputs!AF1462</f>
        <v>0</v>
      </c>
      <c r="AG1615" s="9">
        <f>-Inputs!AG1462</f>
        <v>0</v>
      </c>
      <c r="AH1615" s="9">
        <f>-Inputs!AH1462</f>
        <v>0</v>
      </c>
      <c r="AI1615" s="9">
        <f t="shared" ref="AI1615:AM1615" si="1175">-IF(AI1555=0,0,IF(AI1570&lt;0,AI1570,IF(AI1555=0,AI1570,MIN((AI1570/AI1555)*(AI1570&gt;0),AI1570,-AH1615))))</f>
        <v>0</v>
      </c>
      <c r="AJ1615" s="9">
        <f t="shared" si="1175"/>
        <v>0</v>
      </c>
      <c r="AK1615" s="9">
        <f t="shared" si="1175"/>
        <v>0</v>
      </c>
      <c r="AL1615" s="9">
        <f t="shared" si="1175"/>
        <v>0</v>
      </c>
      <c r="AM1615" s="9">
        <f t="shared" si="1175"/>
        <v>0</v>
      </c>
    </row>
    <row r="1616" spans="1:39" outlineLevel="2">
      <c r="A1616" s="11">
        <f>ROW()</f>
        <v>1616</v>
      </c>
      <c r="C1616" s="6" t="s">
        <v>511</v>
      </c>
      <c r="D1616" s="39"/>
      <c r="E1616" s="922">
        <v>-0.10728248861220918</v>
      </c>
      <c r="F1616" s="31"/>
      <c r="G1616" s="39"/>
      <c r="H1616" s="39"/>
      <c r="I1616" s="39"/>
      <c r="J1616" s="39"/>
      <c r="K1616" s="39"/>
      <c r="L1616" s="39"/>
      <c r="M1616" s="39"/>
      <c r="N1616" s="39"/>
      <c r="O1616" s="39"/>
      <c r="P1616" s="39"/>
      <c r="Q1616" s="39"/>
      <c r="R1616" s="39"/>
      <c r="S1616" s="39"/>
      <c r="T1616" s="13"/>
      <c r="U1616" s="13">
        <f>-Inputs!U1463</f>
        <v>-0.22331826337807212</v>
      </c>
      <c r="V1616" s="13">
        <f>-Inputs!V1463</f>
        <v>-0.22331826337807212</v>
      </c>
      <c r="W1616" s="13">
        <f>-Inputs!W1463</f>
        <v>-0.22331826337807212</v>
      </c>
      <c r="X1616" s="13">
        <f>-Inputs!X1463</f>
        <v>-0.22331826337807212</v>
      </c>
      <c r="Y1616" s="13">
        <f>-Inputs!Y1463</f>
        <v>-0.12870205604597212</v>
      </c>
      <c r="Z1616" s="13">
        <f>-Inputs!Z1463</f>
        <v>-0.12870205604597212</v>
      </c>
      <c r="AA1616" s="13">
        <f>-Inputs!AA1463</f>
        <v>-0.12870205604597212</v>
      </c>
      <c r="AB1616" s="13">
        <f>-Inputs!AB1463</f>
        <v>-0.12870205604597212</v>
      </c>
      <c r="AC1616" s="526">
        <f t="shared" si="1168"/>
        <v>-0.12870205604597212</v>
      </c>
      <c r="AD1616" s="13">
        <f>-Inputs!AD1463</f>
        <v>-6.6116662203378432E-2</v>
      </c>
      <c r="AE1616" s="9">
        <f>-Inputs!AE1463</f>
        <v>-6.6116662203378432E-2</v>
      </c>
      <c r="AF1616" s="9">
        <f>-Inputs!AF1463</f>
        <v>-6.6116662203378446E-2</v>
      </c>
      <c r="AG1616" s="9">
        <f>-Inputs!AG1463</f>
        <v>-6.611666220337846E-2</v>
      </c>
      <c r="AH1616" s="9">
        <f>-Inputs!AH1463</f>
        <v>-6.611666220337846E-2</v>
      </c>
      <c r="AI1616" s="9">
        <f t="shared" ref="AI1616:AM1616" si="1176">-IF(AI1556=0,0,IF(AI1571&lt;0,AI1571,IF(AI1556=0,AI1571,MIN((AI1571/AI1556)*(AI1571&gt;0),AI1571,-AH1616))))</f>
        <v>-6.6116662203378446E-2</v>
      </c>
      <c r="AJ1616" s="9">
        <f t="shared" si="1176"/>
        <v>-6.6116662203378446E-2</v>
      </c>
      <c r="AK1616" s="9">
        <f t="shared" si="1176"/>
        <v>-6.6116662203378446E-2</v>
      </c>
      <c r="AL1616" s="9">
        <f t="shared" si="1176"/>
        <v>-6.6116662203378446E-2</v>
      </c>
      <c r="AM1616" s="9">
        <f t="shared" si="1176"/>
        <v>-6.6116662203378446E-2</v>
      </c>
    </row>
    <row r="1617" spans="1:39" outlineLevel="2">
      <c r="A1617" s="11">
        <f>ROW()</f>
        <v>1617</v>
      </c>
      <c r="C1617" s="6" t="s">
        <v>655</v>
      </c>
      <c r="D1617" s="39"/>
      <c r="E1617" s="922"/>
      <c r="F1617" s="31"/>
      <c r="G1617" s="39"/>
      <c r="H1617" s="39"/>
      <c r="I1617" s="39"/>
      <c r="J1617" s="39"/>
      <c r="K1617" s="39"/>
      <c r="L1617" s="39"/>
      <c r="M1617" s="39"/>
      <c r="N1617" s="39"/>
      <c r="O1617" s="39"/>
      <c r="P1617" s="39"/>
      <c r="Q1617" s="39"/>
      <c r="R1617" s="39"/>
      <c r="S1617" s="39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526"/>
      <c r="AD1617" s="13"/>
      <c r="AE1617" s="9"/>
      <c r="AF1617" s="9"/>
      <c r="AG1617" s="9"/>
      <c r="AH1617" s="9"/>
      <c r="AI1617" s="9">
        <f t="shared" ref="AI1617:AM1617" si="1177">-IF(AI1557=0,AI1572,IF(AI1572&lt;0,AI1572,IF(AI1557=0,AI1572,MIN((AI1572/AI1557)*(AI1572&gt;0),AI1572))))</f>
        <v>-8.5341221131535487</v>
      </c>
      <c r="AJ1617" s="9">
        <f t="shared" si="1177"/>
        <v>-8.5341221131535487</v>
      </c>
      <c r="AK1617" s="9">
        <f t="shared" si="1177"/>
        <v>-8.5341221131535487</v>
      </c>
      <c r="AL1617" s="9">
        <f t="shared" si="1177"/>
        <v>-8.534122113153547</v>
      </c>
      <c r="AM1617" s="9">
        <f t="shared" si="1177"/>
        <v>-8.534122113153547</v>
      </c>
    </row>
    <row r="1618" spans="1:39" outlineLevel="2">
      <c r="A1618" s="11">
        <f>ROW()</f>
        <v>1618</v>
      </c>
      <c r="C1618" s="6" t="s">
        <v>656</v>
      </c>
      <c r="D1618" s="39"/>
      <c r="E1618" s="922"/>
      <c r="F1618" s="31"/>
      <c r="G1618" s="39"/>
      <c r="H1618" s="39"/>
      <c r="I1618" s="39"/>
      <c r="J1618" s="39"/>
      <c r="K1618" s="39"/>
      <c r="L1618" s="39"/>
      <c r="M1618" s="39"/>
      <c r="N1618" s="39"/>
      <c r="O1618" s="39"/>
      <c r="P1618" s="39"/>
      <c r="Q1618" s="39"/>
      <c r="R1618" s="39"/>
      <c r="S1618" s="39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526"/>
      <c r="AD1618" s="13"/>
      <c r="AE1618" s="9"/>
      <c r="AF1618" s="9"/>
      <c r="AG1618" s="9"/>
      <c r="AH1618" s="9"/>
      <c r="AI1618" s="9"/>
      <c r="AJ1618" s="9"/>
      <c r="AK1618" s="9"/>
      <c r="AL1618" s="9"/>
      <c r="AM1618" s="9"/>
    </row>
    <row r="1619" spans="1:39" outlineLevel="2">
      <c r="A1619" s="11">
        <f>ROW()</f>
        <v>1619</v>
      </c>
      <c r="C1619" s="6" t="s">
        <v>667</v>
      </c>
      <c r="D1619" s="39"/>
      <c r="E1619" s="922"/>
      <c r="F1619" s="31"/>
      <c r="G1619" s="39"/>
      <c r="H1619" s="39"/>
      <c r="I1619" s="39"/>
      <c r="J1619" s="39"/>
      <c r="K1619" s="39"/>
      <c r="L1619" s="39"/>
      <c r="M1619" s="39"/>
      <c r="N1619" s="39"/>
      <c r="O1619" s="39"/>
      <c r="P1619" s="39"/>
      <c r="Q1619" s="39"/>
      <c r="R1619" s="39"/>
      <c r="S1619" s="39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526"/>
      <c r="AD1619" s="13"/>
      <c r="AE1619" s="9"/>
      <c r="AF1619" s="9"/>
      <c r="AG1619" s="9"/>
      <c r="AH1619" s="9"/>
      <c r="AI1619" s="9"/>
      <c r="AJ1619" s="9"/>
      <c r="AK1619" s="9"/>
      <c r="AL1619" s="9"/>
      <c r="AM1619" s="9"/>
    </row>
    <row r="1620" spans="1:39" outlineLevel="2">
      <c r="A1620" s="11">
        <f>ROW()</f>
        <v>1620</v>
      </c>
      <c r="C1620" s="6" t="s">
        <v>212</v>
      </c>
      <c r="D1620" s="39"/>
      <c r="E1620" s="922">
        <v>0</v>
      </c>
      <c r="F1620" s="31"/>
      <c r="G1620" s="39"/>
      <c r="H1620" s="39"/>
      <c r="I1620" s="39"/>
      <c r="J1620" s="39"/>
      <c r="K1620" s="39"/>
      <c r="L1620" s="39"/>
      <c r="M1620" s="39"/>
      <c r="N1620" s="39"/>
      <c r="O1620" s="39"/>
      <c r="P1620" s="39"/>
      <c r="Q1620" s="39"/>
      <c r="R1620" s="39"/>
      <c r="S1620" s="39"/>
      <c r="T1620" s="13"/>
      <c r="U1620" s="13">
        <f>-Inputs!U1467</f>
        <v>0</v>
      </c>
      <c r="V1620" s="13">
        <f>-Inputs!V1467</f>
        <v>0</v>
      </c>
      <c r="W1620" s="13">
        <f>-Inputs!W1467</f>
        <v>0</v>
      </c>
      <c r="X1620" s="13">
        <f>-Inputs!X1467</f>
        <v>0</v>
      </c>
      <c r="Y1620" s="13">
        <f>-Inputs!Y1467</f>
        <v>2.2780087781297823E-2</v>
      </c>
      <c r="Z1620" s="13">
        <f>-Inputs!Z1467</f>
        <v>0</v>
      </c>
      <c r="AA1620" s="13">
        <f>-Inputs!AA1467</f>
        <v>0</v>
      </c>
      <c r="AB1620" s="13">
        <f>-Inputs!AB1467</f>
        <v>0</v>
      </c>
      <c r="AC1620" s="526">
        <f t="shared" si="1168"/>
        <v>0</v>
      </c>
      <c r="AD1620" s="13">
        <f>-Inputs!AD1467</f>
        <v>0</v>
      </c>
      <c r="AE1620" s="9">
        <f>-Inputs!AE1467</f>
        <v>0</v>
      </c>
      <c r="AF1620" s="9">
        <f>-Inputs!AF1467</f>
        <v>0</v>
      </c>
      <c r="AG1620" s="9">
        <f>-Inputs!AG1467</f>
        <v>0</v>
      </c>
      <c r="AH1620" s="9">
        <f>-Inputs!AH1467</f>
        <v>0</v>
      </c>
      <c r="AI1620" s="531">
        <v>0</v>
      </c>
      <c r="AJ1620" s="531">
        <v>0</v>
      </c>
      <c r="AK1620" s="531">
        <v>0</v>
      </c>
      <c r="AL1620" s="531">
        <v>0</v>
      </c>
      <c r="AM1620" s="531">
        <v>0</v>
      </c>
    </row>
    <row r="1621" spans="1:39" outlineLevel="2">
      <c r="A1621" s="11">
        <f>ROW()</f>
        <v>1621</v>
      </c>
      <c r="C1621" s="30" t="s">
        <v>362</v>
      </c>
      <c r="D1621" s="90"/>
      <c r="E1621" s="925">
        <v>0</v>
      </c>
      <c r="F1621" s="90"/>
      <c r="G1621" s="90"/>
      <c r="H1621" s="90"/>
      <c r="I1621" s="90"/>
      <c r="J1621" s="90"/>
      <c r="K1621" s="90"/>
      <c r="L1621" s="90"/>
      <c r="M1621" s="90"/>
      <c r="N1621" s="90"/>
      <c r="O1621" s="90"/>
      <c r="P1621" s="90"/>
      <c r="Q1621" s="90"/>
      <c r="R1621" s="90"/>
      <c r="S1621" s="90"/>
      <c r="T1621" s="14"/>
      <c r="U1621" s="14">
        <f>-Inputs!U1468</f>
        <v>0</v>
      </c>
      <c r="V1621" s="14">
        <f>-Inputs!V1468</f>
        <v>0</v>
      </c>
      <c r="W1621" s="14">
        <f>-Inputs!W1468</f>
        <v>0</v>
      </c>
      <c r="X1621" s="14">
        <f>-Inputs!X1468</f>
        <v>0</v>
      </c>
      <c r="Y1621" s="14">
        <f>-Inputs!Y1468</f>
        <v>0</v>
      </c>
      <c r="Z1621" s="14">
        <f>-Inputs!Z1468</f>
        <v>0</v>
      </c>
      <c r="AA1621" s="14">
        <f>-Inputs!AA1468</f>
        <v>0</v>
      </c>
      <c r="AB1621" s="14">
        <f>-Inputs!AB1468</f>
        <v>0</v>
      </c>
      <c r="AC1621" s="527">
        <f t="shared" si="1168"/>
        <v>0</v>
      </c>
      <c r="AD1621" s="14">
        <f>-Inputs!AD1468</f>
        <v>0</v>
      </c>
      <c r="AE1621" s="21">
        <f>-Inputs!AE1468</f>
        <v>0</v>
      </c>
      <c r="AF1621" s="21">
        <f>-Inputs!AF1468</f>
        <v>0</v>
      </c>
      <c r="AG1621" s="21">
        <f>-Inputs!AG1468</f>
        <v>0</v>
      </c>
      <c r="AH1621" s="21">
        <f>-Inputs!AH1468</f>
        <v>0</v>
      </c>
      <c r="AI1621" s="21">
        <f t="shared" ref="AI1621" si="1178">-IF(AI1561=0,0,IF(AI1576&lt;0,AI1576,IF(AI1561=0,AI1576,MIN((AI1576/AI1561)*(AI1576&gt;0),MIN(-AH1621,AI1576)))))</f>
        <v>0</v>
      </c>
      <c r="AJ1621" s="21">
        <f t="shared" ref="AJ1621" si="1179">-IF(AJ1561=0,0,IF(AJ1576&lt;0,AJ1576,IF(AJ1561=0,AJ1576,MIN((AJ1576/AJ1561)*(AJ1576&gt;0),MIN(-AI1621,AJ1576)))))</f>
        <v>0</v>
      </c>
      <c r="AK1621" s="21">
        <f t="shared" ref="AK1621" si="1180">-IF(AK1561=0,0,IF(AK1576&lt;0,AK1576,IF(AK1561=0,AK1576,MIN((AK1576/AK1561)*(AK1576&gt;0),MIN(-AJ1621,AK1576)))))</f>
        <v>0</v>
      </c>
      <c r="AL1621" s="21">
        <f t="shared" ref="AL1621" si="1181">-IF(AL1561=0,0,IF(AL1576&lt;0,AL1576,IF(AL1561=0,AL1576,MIN((AL1576/AL1561)*(AL1576&gt;0),MIN(-AK1621,AL1576)))))</f>
        <v>0</v>
      </c>
      <c r="AM1621" s="21">
        <f t="shared" ref="AM1621" si="1182">-IF(AM1561=0,0,IF(AM1576&lt;0,AM1576,IF(AM1561=0,AM1576,MIN((AM1576/AM1561)*(AM1576&gt;0),MIN(-AL1621,AM1576)))))</f>
        <v>0</v>
      </c>
    </row>
    <row r="1622" spans="1:39" outlineLevel="2">
      <c r="A1622" s="11">
        <f>ROW()</f>
        <v>1622</v>
      </c>
      <c r="C1622" s="6" t="s">
        <v>1</v>
      </c>
      <c r="D1622" s="39"/>
      <c r="E1622" s="39">
        <v>-3.689983073752507</v>
      </c>
      <c r="F1622" s="39"/>
      <c r="G1622" s="39"/>
      <c r="H1622" s="39"/>
      <c r="I1622" s="39"/>
      <c r="J1622" s="39"/>
      <c r="K1622" s="39"/>
      <c r="L1622" s="39"/>
      <c r="M1622" s="39"/>
      <c r="N1622" s="39"/>
      <c r="O1622" s="39"/>
      <c r="P1622" s="39"/>
      <c r="Q1622" s="39"/>
      <c r="R1622" s="39"/>
      <c r="S1622" s="39"/>
      <c r="T1622" s="9"/>
      <c r="U1622" s="9">
        <f t="shared" ref="U1622" si="1183">SUM(U1609:U1621)</f>
        <v>-5.9506383297438212</v>
      </c>
      <c r="V1622" s="9">
        <f t="shared" ref="V1622:AI1622" si="1184">SUM(V1609:V1621)</f>
        <v>-5.9506383297438212</v>
      </c>
      <c r="W1622" s="9">
        <f t="shared" si="1184"/>
        <v>-5.9506383297438212</v>
      </c>
      <c r="X1622" s="9">
        <f t="shared" si="1184"/>
        <v>-5.9506383297438212</v>
      </c>
      <c r="Y1622" s="9">
        <f t="shared" si="1184"/>
        <v>-4.4039293827961501</v>
      </c>
      <c r="Z1622" s="9">
        <f t="shared" si="1184"/>
        <v>-4.4267094705774479</v>
      </c>
      <c r="AA1622" s="9">
        <f t="shared" si="1184"/>
        <v>-4.4267094705774479</v>
      </c>
      <c r="AB1622" s="9">
        <f t="shared" si="1184"/>
        <v>-4.4267094705774479</v>
      </c>
      <c r="AC1622" s="9">
        <f t="shared" si="1184"/>
        <v>-4.4267094705774479</v>
      </c>
      <c r="AD1622" s="9">
        <f t="shared" si="1184"/>
        <v>-15.899920906842022</v>
      </c>
      <c r="AE1622" s="9">
        <f t="shared" si="1184"/>
        <v>-3.2444553971771226</v>
      </c>
      <c r="AF1622" s="9">
        <f t="shared" si="1184"/>
        <v>-3.2444553971771231</v>
      </c>
      <c r="AG1622" s="9">
        <f t="shared" si="1184"/>
        <v>-3.2444553971771226</v>
      </c>
      <c r="AH1622" s="9">
        <f t="shared" si="1184"/>
        <v>-3.2444553971771235</v>
      </c>
      <c r="AI1622" s="9">
        <f t="shared" si="1184"/>
        <v>-11.778577510330672</v>
      </c>
      <c r="AJ1622" s="9">
        <f t="shared" ref="AJ1622:AM1622" si="1185">SUM(AJ1609:AJ1621)</f>
        <v>-10.39424056921316</v>
      </c>
      <c r="AK1622" s="9">
        <f t="shared" si="1185"/>
        <v>-10.39424056921316</v>
      </c>
      <c r="AL1622" s="9">
        <f t="shared" si="1185"/>
        <v>-10.394240569213158</v>
      </c>
      <c r="AM1622" s="9">
        <f t="shared" si="1185"/>
        <v>-10.394240569213158</v>
      </c>
    </row>
    <row r="1623" spans="1:39" outlineLevel="2">
      <c r="A1623" s="11">
        <f>ROW()</f>
        <v>1623</v>
      </c>
      <c r="B1623" s="343" t="s">
        <v>70</v>
      </c>
      <c r="D1623" s="39"/>
      <c r="E1623" s="39"/>
      <c r="F1623" s="39"/>
      <c r="G1623" s="39"/>
      <c r="H1623" s="39"/>
      <c r="I1623" s="39"/>
      <c r="J1623" s="39"/>
      <c r="K1623" s="39"/>
      <c r="L1623" s="39"/>
      <c r="M1623" s="39"/>
      <c r="N1623" s="39"/>
      <c r="O1623" s="39"/>
      <c r="P1623" s="39"/>
      <c r="Q1623" s="39"/>
      <c r="R1623" s="39"/>
      <c r="S1623" s="39"/>
      <c r="T1623" s="39"/>
      <c r="U1623" s="39"/>
      <c r="V1623" s="39"/>
      <c r="W1623" s="39"/>
      <c r="X1623" s="39"/>
      <c r="Y1623" s="39"/>
      <c r="Z1623" s="39"/>
      <c r="AA1623" s="39"/>
      <c r="AB1623" s="39"/>
      <c r="AC1623" s="39"/>
      <c r="AD1623" s="39"/>
      <c r="AE1623" s="39"/>
      <c r="AF1623" s="39"/>
      <c r="AG1623" s="39"/>
      <c r="AH1623" s="39"/>
      <c r="AI1623" s="39"/>
      <c r="AJ1623" s="39"/>
      <c r="AK1623" s="39"/>
      <c r="AL1623" s="39"/>
      <c r="AM1623" s="39"/>
    </row>
    <row r="1624" spans="1:39" outlineLevel="2">
      <c r="A1624" s="11">
        <f>ROW()</f>
        <v>1624</v>
      </c>
      <c r="C1624" s="6" t="s">
        <v>2</v>
      </c>
      <c r="D1624" s="39"/>
      <c r="E1624" s="922">
        <v>27.944117098793566</v>
      </c>
      <c r="F1624" s="39"/>
      <c r="G1624" s="39"/>
      <c r="H1624" s="39"/>
      <c r="I1624" s="39"/>
      <c r="J1624" s="39"/>
      <c r="K1624" s="39"/>
      <c r="L1624" s="39"/>
      <c r="M1624" s="39"/>
      <c r="N1624" s="39"/>
      <c r="O1624" s="39"/>
      <c r="P1624" s="39"/>
      <c r="Q1624" s="39"/>
      <c r="R1624" s="39"/>
      <c r="S1624" s="39"/>
      <c r="T1624" s="9">
        <f t="shared" ref="T1624:X1631" si="1186">T1564+T1579+T1594+T1609</f>
        <v>64.412739246480484</v>
      </c>
      <c r="U1624" s="9">
        <f t="shared" si="1186"/>
        <v>63.972892015456033</v>
      </c>
      <c r="V1624" s="9">
        <f t="shared" si="1186"/>
        <v>63.533044784431581</v>
      </c>
      <c r="W1624" s="9">
        <f t="shared" si="1186"/>
        <v>63.09319755340713</v>
      </c>
      <c r="X1624" s="9">
        <f t="shared" si="1186"/>
        <v>62.653350322382678</v>
      </c>
      <c r="Y1624" s="143">
        <f t="shared" ref="Y1624:Y1631" si="1187">MAX(Y1564+Y1579+Y1594+Y1609,0)</f>
        <v>61.704057135679911</v>
      </c>
      <c r="Z1624" s="9">
        <f t="shared" ref="Z1624:AG1631" si="1188">Z1564+Z1579+Z1594+Z1609</f>
        <v>60.754763948977143</v>
      </c>
      <c r="AA1624" s="9">
        <f t="shared" si="1188"/>
        <v>59.805470762274375</v>
      </c>
      <c r="AB1624" s="9">
        <f t="shared" si="1188"/>
        <v>58.856177575571607</v>
      </c>
      <c r="AC1624" s="9">
        <f t="shared" si="1188"/>
        <v>33.523321201134451</v>
      </c>
      <c r="AD1624" s="9">
        <f t="shared" si="1188"/>
        <v>32.725146886821726</v>
      </c>
      <c r="AE1624" s="9">
        <f t="shared" si="1188"/>
        <v>31.926972572509001</v>
      </c>
      <c r="AF1624" s="9">
        <f t="shared" si="1188"/>
        <v>31.128798258196277</v>
      </c>
      <c r="AG1624" s="9">
        <f t="shared" si="1188"/>
        <v>30.330623943883552</v>
      </c>
      <c r="AH1624" s="532">
        <f t="shared" ref="AH1624:AH1631" si="1189">AH1564+AH1579+AH1594+AH1609+AH1639</f>
        <v>29.532449629570827</v>
      </c>
      <c r="AI1624" s="9">
        <f t="shared" ref="AI1624:AL1624" si="1190">AI1564+AI1579+AI1594+AI1609</f>
        <v>28.734275315258103</v>
      </c>
      <c r="AJ1624" s="9">
        <f t="shared" si="1190"/>
        <v>27.936101000945378</v>
      </c>
      <c r="AK1624" s="9">
        <f t="shared" si="1190"/>
        <v>27.137926686632653</v>
      </c>
      <c r="AL1624" s="9">
        <f t="shared" si="1190"/>
        <v>26.339752372319928</v>
      </c>
      <c r="AM1624" s="532">
        <f t="shared" ref="AM1624:AM1631" si="1191">AM1564+AM1579+AM1594+AM1609+AM1639</f>
        <v>25.541578058007204</v>
      </c>
    </row>
    <row r="1625" spans="1:39" outlineLevel="2">
      <c r="A1625" s="11">
        <f>ROW()</f>
        <v>1625</v>
      </c>
      <c r="C1625" s="6" t="s">
        <v>3</v>
      </c>
      <c r="D1625" s="39"/>
      <c r="E1625" s="922">
        <v>17.40071213034981</v>
      </c>
      <c r="F1625" s="39"/>
      <c r="G1625" s="39"/>
      <c r="H1625" s="39"/>
      <c r="I1625" s="39"/>
      <c r="J1625" s="39"/>
      <c r="K1625" s="39"/>
      <c r="L1625" s="39"/>
      <c r="M1625" s="39"/>
      <c r="N1625" s="39"/>
      <c r="O1625" s="39"/>
      <c r="P1625" s="39"/>
      <c r="Q1625" s="39"/>
      <c r="R1625" s="39"/>
      <c r="S1625" s="39"/>
      <c r="T1625" s="9">
        <f t="shared" si="1186"/>
        <v>42.724693771957568</v>
      </c>
      <c r="U1625" s="9">
        <f t="shared" si="1186"/>
        <v>40.887075640650906</v>
      </c>
      <c r="V1625" s="9">
        <f t="shared" si="1186"/>
        <v>39.048505333568208</v>
      </c>
      <c r="W1625" s="9">
        <f t="shared" si="1186"/>
        <v>37.20755765069589</v>
      </c>
      <c r="X1625" s="9">
        <f t="shared" si="1186"/>
        <v>35.369939519389227</v>
      </c>
      <c r="Y1625" s="143">
        <f t="shared" si="1187"/>
        <v>34.009553508718653</v>
      </c>
      <c r="Z1625" s="9">
        <f t="shared" si="1188"/>
        <v>32.649167498048079</v>
      </c>
      <c r="AA1625" s="9">
        <f t="shared" si="1188"/>
        <v>31.288781487377502</v>
      </c>
      <c r="AB1625" s="9">
        <f t="shared" si="1188"/>
        <v>29.928395476706925</v>
      </c>
      <c r="AC1625" s="9">
        <f t="shared" si="1188"/>
        <v>20.874864638302611</v>
      </c>
      <c r="AD1625" s="9">
        <f t="shared" si="1188"/>
        <v>19.880823465050106</v>
      </c>
      <c r="AE1625" s="9">
        <f t="shared" si="1188"/>
        <v>18.886782291797601</v>
      </c>
      <c r="AF1625" s="9">
        <f t="shared" si="1188"/>
        <v>17.892741118545096</v>
      </c>
      <c r="AG1625" s="9">
        <f t="shared" si="1188"/>
        <v>16.898699945292591</v>
      </c>
      <c r="AH1625" s="532">
        <f t="shared" si="1189"/>
        <v>15.904658772040086</v>
      </c>
      <c r="AI1625" s="9">
        <f t="shared" ref="AI1625:AL1625" si="1192">AI1565+AI1580+AI1595+AI1610</f>
        <v>14.910617598787582</v>
      </c>
      <c r="AJ1625" s="9">
        <f t="shared" si="1192"/>
        <v>13.916576425535077</v>
      </c>
      <c r="AK1625" s="9">
        <f t="shared" si="1192"/>
        <v>12.922535252282572</v>
      </c>
      <c r="AL1625" s="9">
        <f t="shared" si="1192"/>
        <v>11.928494079030067</v>
      </c>
      <c r="AM1625" s="532">
        <f t="shared" si="1191"/>
        <v>10.934452905777562</v>
      </c>
    </row>
    <row r="1626" spans="1:39" outlineLevel="2">
      <c r="A1626" s="11">
        <f>ROW()</f>
        <v>1626</v>
      </c>
      <c r="C1626" s="6" t="s">
        <v>4</v>
      </c>
      <c r="D1626" s="39"/>
      <c r="E1626" s="922">
        <v>3.1269330066744594E-2</v>
      </c>
      <c r="F1626" s="39"/>
      <c r="G1626" s="39"/>
      <c r="H1626" s="39"/>
      <c r="I1626" s="39"/>
      <c r="J1626" s="39"/>
      <c r="K1626" s="39"/>
      <c r="L1626" s="39"/>
      <c r="M1626" s="39"/>
      <c r="N1626" s="39"/>
      <c r="O1626" s="39"/>
      <c r="P1626" s="39"/>
      <c r="Q1626" s="39"/>
      <c r="R1626" s="39"/>
      <c r="S1626" s="39"/>
      <c r="T1626" s="9">
        <f t="shared" si="1186"/>
        <v>0.4883320314041017</v>
      </c>
      <c r="U1626" s="9">
        <f t="shared" si="1186"/>
        <v>0.47250634940144204</v>
      </c>
      <c r="V1626" s="9">
        <f t="shared" si="1186"/>
        <v>0.45668066739878238</v>
      </c>
      <c r="W1626" s="9">
        <f t="shared" si="1186"/>
        <v>0.44085498539612272</v>
      </c>
      <c r="X1626" s="9">
        <f t="shared" si="1186"/>
        <v>0.42502930339346306</v>
      </c>
      <c r="Y1626" s="143">
        <f t="shared" si="1187"/>
        <v>0.4157895359283878</v>
      </c>
      <c r="Z1626" s="9">
        <f t="shared" si="1188"/>
        <v>0.40654976846331253</v>
      </c>
      <c r="AA1626" s="9">
        <f t="shared" si="1188"/>
        <v>0.39731000099823727</v>
      </c>
      <c r="AB1626" s="9">
        <f t="shared" si="1188"/>
        <v>0.388070233533162</v>
      </c>
      <c r="AC1626" s="9">
        <f t="shared" si="1188"/>
        <v>3.7512432111051604E-2</v>
      </c>
      <c r="AD1626" s="9">
        <f t="shared" si="1188"/>
        <v>3.5726125820049144E-2</v>
      </c>
      <c r="AE1626" s="9">
        <f t="shared" si="1188"/>
        <v>3.3939819529046684E-2</v>
      </c>
      <c r="AF1626" s="9">
        <f t="shared" si="1188"/>
        <v>3.2153513238044225E-2</v>
      </c>
      <c r="AG1626" s="9">
        <f t="shared" si="1188"/>
        <v>3.0367206947041769E-2</v>
      </c>
      <c r="AH1626" s="532">
        <f t="shared" si="1189"/>
        <v>2.8580900656039313E-2</v>
      </c>
      <c r="AI1626" s="9">
        <f t="shared" ref="AI1626:AL1626" si="1193">AI1566+AI1581+AI1596+AI1611</f>
        <v>2.6794594365036856E-2</v>
      </c>
      <c r="AJ1626" s="9">
        <f t="shared" si="1193"/>
        <v>2.50082880740344E-2</v>
      </c>
      <c r="AK1626" s="9">
        <f t="shared" si="1193"/>
        <v>2.3221981783031944E-2</v>
      </c>
      <c r="AL1626" s="9">
        <f t="shared" si="1193"/>
        <v>2.1435675492029488E-2</v>
      </c>
      <c r="AM1626" s="532">
        <f t="shared" si="1191"/>
        <v>1.9649369201027032E-2</v>
      </c>
    </row>
    <row r="1627" spans="1:39" outlineLevel="2">
      <c r="A1627" s="11">
        <f>ROW()</f>
        <v>1627</v>
      </c>
      <c r="C1627" s="6" t="s">
        <v>5</v>
      </c>
      <c r="D1627" s="39"/>
      <c r="E1627" s="922">
        <v>15.559018629153382</v>
      </c>
      <c r="F1627" s="39"/>
      <c r="G1627" s="39"/>
      <c r="H1627" s="39"/>
      <c r="I1627" s="39"/>
      <c r="J1627" s="39"/>
      <c r="K1627" s="39"/>
      <c r="L1627" s="39"/>
      <c r="M1627" s="39"/>
      <c r="N1627" s="39"/>
      <c r="O1627" s="39"/>
      <c r="P1627" s="39"/>
      <c r="Q1627" s="39"/>
      <c r="R1627" s="39"/>
      <c r="S1627" s="39"/>
      <c r="T1627" s="9">
        <f t="shared" si="1186"/>
        <v>65.316048757952018</v>
      </c>
      <c r="U1627" s="9">
        <f t="shared" si="1186"/>
        <v>61.882019735920039</v>
      </c>
      <c r="V1627" s="9">
        <f t="shared" si="1186"/>
        <v>58.418730638734907</v>
      </c>
      <c r="W1627" s="9">
        <f t="shared" si="1186"/>
        <v>54.882385498724055</v>
      </c>
      <c r="X1627" s="9">
        <f t="shared" si="1186"/>
        <v>51.448356476692076</v>
      </c>
      <c r="Y1627" s="143">
        <f t="shared" si="1187"/>
        <v>49.469268026999018</v>
      </c>
      <c r="Z1627" s="9">
        <f t="shared" si="1188"/>
        <v>47.490179577305959</v>
      </c>
      <c r="AA1627" s="9">
        <f t="shared" si="1188"/>
        <v>45.5110911276129</v>
      </c>
      <c r="AB1627" s="9">
        <f t="shared" si="1188"/>
        <v>43.532002677919841</v>
      </c>
      <c r="AC1627" s="9">
        <f t="shared" si="1188"/>
        <v>18.665466410533405</v>
      </c>
      <c r="AD1627" s="9">
        <f t="shared" si="1188"/>
        <v>15.739694316862138</v>
      </c>
      <c r="AE1627" s="9">
        <f t="shared" si="1188"/>
        <v>15.739694316862138</v>
      </c>
      <c r="AF1627" s="9">
        <f t="shared" si="1188"/>
        <v>15.739694316862138</v>
      </c>
      <c r="AG1627" s="9">
        <f t="shared" si="1188"/>
        <v>15.739694316862138</v>
      </c>
      <c r="AH1627" s="532">
        <f t="shared" si="1189"/>
        <v>0</v>
      </c>
      <c r="AI1627" s="9">
        <f t="shared" ref="AI1627:AL1627" si="1194">AI1567+AI1582+AI1597+AI1612</f>
        <v>0</v>
      </c>
      <c r="AJ1627" s="9">
        <f t="shared" si="1194"/>
        <v>0</v>
      </c>
      <c r="AK1627" s="9">
        <f t="shared" si="1194"/>
        <v>0</v>
      </c>
      <c r="AL1627" s="9">
        <f t="shared" si="1194"/>
        <v>0</v>
      </c>
      <c r="AM1627" s="532">
        <f t="shared" si="1191"/>
        <v>0</v>
      </c>
    </row>
    <row r="1628" spans="1:39" outlineLevel="2">
      <c r="A1628" s="11">
        <f>ROW()</f>
        <v>1628</v>
      </c>
      <c r="C1628" s="6" t="s">
        <v>473</v>
      </c>
      <c r="D1628" s="39"/>
      <c r="E1628" s="922">
        <v>4.2624563598461993</v>
      </c>
      <c r="F1628" s="39"/>
      <c r="G1628" s="39"/>
      <c r="H1628" s="39"/>
      <c r="I1628" s="39"/>
      <c r="J1628" s="39"/>
      <c r="K1628" s="39"/>
      <c r="L1628" s="39"/>
      <c r="M1628" s="39"/>
      <c r="N1628" s="39"/>
      <c r="O1628" s="39"/>
      <c r="P1628" s="39"/>
      <c r="Q1628" s="39"/>
      <c r="R1628" s="39"/>
      <c r="S1628" s="39"/>
      <c r="T1628" s="9">
        <f t="shared" si="1186"/>
        <v>0</v>
      </c>
      <c r="U1628" s="9">
        <f t="shared" si="1186"/>
        <v>0</v>
      </c>
      <c r="V1628" s="9">
        <f t="shared" si="1186"/>
        <v>0</v>
      </c>
      <c r="W1628" s="9">
        <f t="shared" si="1186"/>
        <v>0</v>
      </c>
      <c r="X1628" s="9">
        <f t="shared" si="1186"/>
        <v>0</v>
      </c>
      <c r="Y1628" s="143">
        <f t="shared" si="1187"/>
        <v>0</v>
      </c>
      <c r="Z1628" s="9">
        <f t="shared" si="1188"/>
        <v>0</v>
      </c>
      <c r="AA1628" s="9">
        <f t="shared" si="1188"/>
        <v>0</v>
      </c>
      <c r="AB1628" s="9">
        <f t="shared" si="1188"/>
        <v>0</v>
      </c>
      <c r="AC1628" s="9">
        <f t="shared" si="1188"/>
        <v>5.1134803490753891</v>
      </c>
      <c r="AD1628" s="9">
        <f t="shared" si="1188"/>
        <v>0</v>
      </c>
      <c r="AE1628" s="9">
        <f t="shared" si="1188"/>
        <v>0</v>
      </c>
      <c r="AF1628" s="9">
        <f t="shared" si="1188"/>
        <v>0</v>
      </c>
      <c r="AG1628" s="9">
        <f t="shared" si="1188"/>
        <v>0</v>
      </c>
      <c r="AH1628" s="532">
        <f t="shared" si="1189"/>
        <v>0</v>
      </c>
      <c r="AI1628" s="9">
        <f t="shared" ref="AI1628:AL1628" si="1195">AI1568+AI1583+AI1598+AI1613</f>
        <v>0</v>
      </c>
      <c r="AJ1628" s="9">
        <f t="shared" si="1195"/>
        <v>0</v>
      </c>
      <c r="AK1628" s="9">
        <f t="shared" si="1195"/>
        <v>0</v>
      </c>
      <c r="AL1628" s="9">
        <f t="shared" si="1195"/>
        <v>0</v>
      </c>
      <c r="AM1628" s="532">
        <f t="shared" si="1191"/>
        <v>0</v>
      </c>
    </row>
    <row r="1629" spans="1:39" outlineLevel="2">
      <c r="A1629" s="11">
        <f>ROW()</f>
        <v>1629</v>
      </c>
      <c r="C1629" s="6" t="s">
        <v>474</v>
      </c>
      <c r="D1629" s="39"/>
      <c r="E1629" s="922">
        <v>15.541845195824141</v>
      </c>
      <c r="F1629" s="39"/>
      <c r="G1629" s="39"/>
      <c r="H1629" s="39"/>
      <c r="I1629" s="39"/>
      <c r="J1629" s="39"/>
      <c r="K1629" s="39"/>
      <c r="L1629" s="39"/>
      <c r="M1629" s="39"/>
      <c r="N1629" s="39"/>
      <c r="O1629" s="39"/>
      <c r="P1629" s="39"/>
      <c r="Q1629" s="39"/>
      <c r="R1629" s="39"/>
      <c r="S1629" s="39"/>
      <c r="T1629" s="9">
        <f t="shared" si="1186"/>
        <v>0</v>
      </c>
      <c r="U1629" s="9">
        <f t="shared" si="1186"/>
        <v>0</v>
      </c>
      <c r="V1629" s="9">
        <f t="shared" si="1186"/>
        <v>0</v>
      </c>
      <c r="W1629" s="9">
        <f t="shared" si="1186"/>
        <v>0</v>
      </c>
      <c r="X1629" s="9">
        <f t="shared" si="1186"/>
        <v>0</v>
      </c>
      <c r="Y1629" s="143">
        <f t="shared" si="1187"/>
        <v>0</v>
      </c>
      <c r="Z1629" s="9">
        <f t="shared" si="1188"/>
        <v>0</v>
      </c>
      <c r="AA1629" s="9">
        <f t="shared" si="1188"/>
        <v>0</v>
      </c>
      <c r="AB1629" s="9">
        <f t="shared" si="1188"/>
        <v>0</v>
      </c>
      <c r="AC1629" s="9">
        <f t="shared" si="1188"/>
        <v>18.644864202219324</v>
      </c>
      <c r="AD1629" s="9">
        <f t="shared" si="1188"/>
        <v>17.260527261101814</v>
      </c>
      <c r="AE1629" s="9">
        <f t="shared" si="1188"/>
        <v>15.876190319984302</v>
      </c>
      <c r="AF1629" s="9">
        <f t="shared" si="1188"/>
        <v>14.491853378866789</v>
      </c>
      <c r="AG1629" s="9">
        <f t="shared" si="1188"/>
        <v>13.107516437749277</v>
      </c>
      <c r="AH1629" s="532">
        <f t="shared" si="1189"/>
        <v>11.723179496631765</v>
      </c>
      <c r="AI1629" s="9">
        <f t="shared" ref="AI1629:AL1629" si="1196">AI1569+AI1584+AI1599+AI1614</f>
        <v>10.338842555514253</v>
      </c>
      <c r="AJ1629" s="9">
        <f t="shared" si="1196"/>
        <v>10.338842555514253</v>
      </c>
      <c r="AK1629" s="9">
        <f t="shared" si="1196"/>
        <v>10.338842555514253</v>
      </c>
      <c r="AL1629" s="9">
        <f t="shared" si="1196"/>
        <v>10.338842555514253</v>
      </c>
      <c r="AM1629" s="532">
        <f t="shared" si="1191"/>
        <v>0</v>
      </c>
    </row>
    <row r="1630" spans="1:39" outlineLevel="2">
      <c r="A1630" s="11">
        <f>ROW()</f>
        <v>1630</v>
      </c>
      <c r="C1630" s="6" t="s">
        <v>477</v>
      </c>
      <c r="D1630" s="39"/>
      <c r="E1630" s="922">
        <v>26.296817980622169</v>
      </c>
      <c r="F1630" s="39"/>
      <c r="G1630" s="39"/>
      <c r="H1630" s="39"/>
      <c r="I1630" s="39"/>
      <c r="J1630" s="39"/>
      <c r="K1630" s="39"/>
      <c r="L1630" s="39"/>
      <c r="M1630" s="39"/>
      <c r="N1630" s="39"/>
      <c r="O1630" s="39"/>
      <c r="P1630" s="39"/>
      <c r="Q1630" s="39"/>
      <c r="R1630" s="39"/>
      <c r="S1630" s="39"/>
      <c r="T1630" s="9">
        <f t="shared" si="1186"/>
        <v>0</v>
      </c>
      <c r="U1630" s="9">
        <f t="shared" si="1186"/>
        <v>0</v>
      </c>
      <c r="V1630" s="9">
        <f t="shared" si="1186"/>
        <v>0</v>
      </c>
      <c r="W1630" s="9">
        <f t="shared" si="1186"/>
        <v>0</v>
      </c>
      <c r="X1630" s="9">
        <f t="shared" si="1186"/>
        <v>0</v>
      </c>
      <c r="Y1630" s="143">
        <f t="shared" si="1187"/>
        <v>0</v>
      </c>
      <c r="Z1630" s="9">
        <f t="shared" si="1188"/>
        <v>0</v>
      </c>
      <c r="AA1630" s="9">
        <f t="shared" si="1188"/>
        <v>0</v>
      </c>
      <c r="AB1630" s="9">
        <f t="shared" si="1188"/>
        <v>0</v>
      </c>
      <c r="AC1630" s="9">
        <f t="shared" si="1188"/>
        <v>31.547129315823845</v>
      </c>
      <c r="AD1630" s="9">
        <f t="shared" si="1188"/>
        <v>26.930916248905604</v>
      </c>
      <c r="AE1630" s="9">
        <f t="shared" si="1188"/>
        <v>26.930916248905604</v>
      </c>
      <c r="AF1630" s="9">
        <f t="shared" si="1188"/>
        <v>26.930916248905604</v>
      </c>
      <c r="AG1630" s="9">
        <f t="shared" si="1188"/>
        <v>26.930916248905604</v>
      </c>
      <c r="AH1630" s="532">
        <f t="shared" si="1189"/>
        <v>0</v>
      </c>
      <c r="AI1630" s="9">
        <f t="shared" ref="AI1630:AL1630" si="1197">AI1570+AI1585+AI1600+AI1615</f>
        <v>0</v>
      </c>
      <c r="AJ1630" s="9">
        <f t="shared" si="1197"/>
        <v>0</v>
      </c>
      <c r="AK1630" s="9">
        <f t="shared" si="1197"/>
        <v>0</v>
      </c>
      <c r="AL1630" s="9">
        <f t="shared" si="1197"/>
        <v>0</v>
      </c>
      <c r="AM1630" s="532">
        <f t="shared" si="1191"/>
        <v>0</v>
      </c>
    </row>
    <row r="1631" spans="1:39" outlineLevel="2">
      <c r="A1631" s="11">
        <f>ROW()</f>
        <v>1631</v>
      </c>
      <c r="C1631" s="6" t="s">
        <v>511</v>
      </c>
      <c r="D1631" s="39"/>
      <c r="E1631" s="922">
        <v>2.2596341611860513</v>
      </c>
      <c r="F1631" s="39"/>
      <c r="G1631" s="39"/>
      <c r="H1631" s="39"/>
      <c r="I1631" s="39"/>
      <c r="J1631" s="39"/>
      <c r="K1631" s="39"/>
      <c r="L1631" s="39"/>
      <c r="M1631" s="39"/>
      <c r="N1631" s="39"/>
      <c r="O1631" s="39"/>
      <c r="P1631" s="39"/>
      <c r="Q1631" s="39"/>
      <c r="R1631" s="39"/>
      <c r="S1631" s="39"/>
      <c r="T1631" s="9">
        <f t="shared" si="1186"/>
        <v>4.2475664840806644</v>
      </c>
      <c r="U1631" s="9">
        <f t="shared" si="1186"/>
        <v>4.0242482207025922</v>
      </c>
      <c r="V1631" s="9">
        <f t="shared" si="1186"/>
        <v>3.8009299573245201</v>
      </c>
      <c r="W1631" s="9">
        <f t="shared" si="1186"/>
        <v>3.577611693946448</v>
      </c>
      <c r="X1631" s="9">
        <f t="shared" si="1186"/>
        <v>3.3542934305683758</v>
      </c>
      <c r="Y1631" s="143">
        <f t="shared" si="1187"/>
        <v>3.2255913745224039</v>
      </c>
      <c r="Z1631" s="9">
        <f t="shared" si="1188"/>
        <v>3.0968893184764319</v>
      </c>
      <c r="AA1631" s="9">
        <f t="shared" si="1188"/>
        <v>2.9681872624304599</v>
      </c>
      <c r="AB1631" s="9">
        <f t="shared" si="1188"/>
        <v>2.839485206384488</v>
      </c>
      <c r="AC1631" s="9">
        <f t="shared" si="1188"/>
        <v>2.710783150338516</v>
      </c>
      <c r="AD1631" s="9">
        <f t="shared" si="1188"/>
        <v>2.6446664881351376</v>
      </c>
      <c r="AE1631" s="9">
        <f t="shared" si="1188"/>
        <v>2.5785498259317592</v>
      </c>
      <c r="AF1631" s="9">
        <f t="shared" si="1188"/>
        <v>2.5124331637283808</v>
      </c>
      <c r="AG1631" s="9">
        <f t="shared" si="1188"/>
        <v>2.4463165015250024</v>
      </c>
      <c r="AH1631" s="532">
        <f t="shared" si="1189"/>
        <v>2.3801998393216239</v>
      </c>
      <c r="AI1631" s="9">
        <f t="shared" ref="AI1631:AL1631" si="1198">AI1571+AI1586+AI1601+AI1616</f>
        <v>2.3140831771182455</v>
      </c>
      <c r="AJ1631" s="9">
        <f t="shared" si="1198"/>
        <v>2.2479665149148671</v>
      </c>
      <c r="AK1631" s="9">
        <f t="shared" si="1198"/>
        <v>2.1818498527114887</v>
      </c>
      <c r="AL1631" s="9">
        <f t="shared" si="1198"/>
        <v>2.1157331905081103</v>
      </c>
      <c r="AM1631" s="532">
        <f t="shared" si="1191"/>
        <v>2.0496165283047318</v>
      </c>
    </row>
    <row r="1632" spans="1:39" outlineLevel="2">
      <c r="A1632" s="11">
        <f>ROW()</f>
        <v>1632</v>
      </c>
      <c r="C1632" s="6" t="s">
        <v>655</v>
      </c>
      <c r="D1632" s="39"/>
      <c r="E1632" s="922"/>
      <c r="F1632" s="39"/>
      <c r="G1632" s="39"/>
      <c r="H1632" s="39"/>
      <c r="I1632" s="39"/>
      <c r="J1632" s="39"/>
      <c r="K1632" s="39"/>
      <c r="L1632" s="39"/>
      <c r="M1632" s="39"/>
      <c r="N1632" s="39"/>
      <c r="O1632" s="39"/>
      <c r="P1632" s="39"/>
      <c r="Q1632" s="39"/>
      <c r="R1632" s="39"/>
      <c r="S1632" s="39"/>
      <c r="T1632" s="9"/>
      <c r="U1632" s="9"/>
      <c r="V1632" s="9"/>
      <c r="W1632" s="9"/>
      <c r="X1632" s="9"/>
      <c r="Y1632" s="143"/>
      <c r="Z1632" s="9"/>
      <c r="AA1632" s="9"/>
      <c r="AB1632" s="9"/>
      <c r="AC1632" s="9"/>
      <c r="AD1632" s="9"/>
      <c r="AE1632" s="9"/>
      <c r="AF1632" s="9"/>
      <c r="AG1632" s="9"/>
      <c r="AH1632" s="429">
        <f>-AH1652</f>
        <v>42.670610565767745</v>
      </c>
      <c r="AI1632" s="9">
        <f t="shared" ref="AI1632:AM1632" si="1199">AI1572+AI1587+AI1602+AI1617</f>
        <v>34.136488452614195</v>
      </c>
      <c r="AJ1632" s="9">
        <f t="shared" si="1199"/>
        <v>25.602366339460644</v>
      </c>
      <c r="AK1632" s="9">
        <f t="shared" si="1199"/>
        <v>17.068244226307094</v>
      </c>
      <c r="AL1632" s="9">
        <f t="shared" si="1199"/>
        <v>8.534122113153547</v>
      </c>
      <c r="AM1632" s="9">
        <f t="shared" si="1199"/>
        <v>0</v>
      </c>
    </row>
    <row r="1633" spans="1:39" outlineLevel="2">
      <c r="A1633" s="11">
        <f>ROW()</f>
        <v>1633</v>
      </c>
      <c r="C1633" s="6" t="s">
        <v>656</v>
      </c>
      <c r="D1633" s="39"/>
      <c r="E1633" s="922"/>
      <c r="F1633" s="39"/>
      <c r="G1633" s="39"/>
      <c r="H1633" s="39"/>
      <c r="I1633" s="39"/>
      <c r="J1633" s="39"/>
      <c r="K1633" s="39"/>
      <c r="L1633" s="39"/>
      <c r="M1633" s="39"/>
      <c r="N1633" s="39"/>
      <c r="O1633" s="39"/>
      <c r="P1633" s="39"/>
      <c r="Q1633" s="39"/>
      <c r="R1633" s="39"/>
      <c r="S1633" s="39"/>
      <c r="T1633" s="9"/>
      <c r="U1633" s="9"/>
      <c r="V1633" s="9"/>
      <c r="W1633" s="9"/>
      <c r="X1633" s="9"/>
      <c r="Y1633" s="143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429">
        <f>-AM1652</f>
        <v>10.338842555514253</v>
      </c>
    </row>
    <row r="1634" spans="1:39" outlineLevel="2">
      <c r="A1634" s="11">
        <f>ROW()</f>
        <v>1634</v>
      </c>
      <c r="C1634" s="6" t="s">
        <v>667</v>
      </c>
      <c r="D1634" s="39"/>
      <c r="E1634" s="922"/>
      <c r="F1634" s="39"/>
      <c r="G1634" s="39"/>
      <c r="H1634" s="39"/>
      <c r="I1634" s="39"/>
      <c r="J1634" s="39"/>
      <c r="K1634" s="39"/>
      <c r="L1634" s="39"/>
      <c r="M1634" s="39"/>
      <c r="N1634" s="39"/>
      <c r="O1634" s="39"/>
      <c r="P1634" s="39"/>
      <c r="Q1634" s="39"/>
      <c r="R1634" s="39"/>
      <c r="S1634" s="39"/>
      <c r="T1634" s="9"/>
      <c r="U1634" s="9"/>
      <c r="V1634" s="9"/>
      <c r="W1634" s="9"/>
      <c r="X1634" s="9"/>
      <c r="Y1634" s="143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</row>
    <row r="1635" spans="1:39" outlineLevel="2">
      <c r="A1635" s="11">
        <f>ROW()</f>
        <v>1635</v>
      </c>
      <c r="C1635" s="6" t="s">
        <v>212</v>
      </c>
      <c r="D1635" s="39"/>
      <c r="E1635" s="922">
        <v>0</v>
      </c>
      <c r="F1635" s="39"/>
      <c r="G1635" s="39"/>
      <c r="H1635" s="39"/>
      <c r="I1635" s="39"/>
      <c r="J1635" s="39"/>
      <c r="K1635" s="39"/>
      <c r="L1635" s="39"/>
      <c r="M1635" s="39"/>
      <c r="N1635" s="39"/>
      <c r="O1635" s="39"/>
      <c r="P1635" s="39"/>
      <c r="Q1635" s="39"/>
      <c r="R1635" s="39"/>
      <c r="S1635" s="39"/>
      <c r="T1635" s="9">
        <f t="shared" ref="T1635:X1636" si="1200">T1575+T1590+T1605+T1620</f>
        <v>-2.2780087781297826E-2</v>
      </c>
      <c r="U1635" s="9">
        <f t="shared" si="1200"/>
        <v>-2.2780087781297826E-2</v>
      </c>
      <c r="V1635" s="9">
        <f t="shared" si="1200"/>
        <v>-2.2780087781297826E-2</v>
      </c>
      <c r="W1635" s="9">
        <f t="shared" si="1200"/>
        <v>-2.2780087781297826E-2</v>
      </c>
      <c r="X1635" s="9">
        <f t="shared" si="1200"/>
        <v>-2.2780087781297826E-2</v>
      </c>
      <c r="Y1635" s="143">
        <f>MAX(Y1575+Y1590+Y1605+Y1620,0)</f>
        <v>0</v>
      </c>
      <c r="Z1635" s="9">
        <f t="shared" ref="Z1635:AM1635" si="1201">Z1575+Z1590+Z1605+Z1620</f>
        <v>0</v>
      </c>
      <c r="AA1635" s="9">
        <f t="shared" si="1201"/>
        <v>0</v>
      </c>
      <c r="AB1635" s="9">
        <f t="shared" si="1201"/>
        <v>0</v>
      </c>
      <c r="AC1635" s="9">
        <f t="shared" si="1201"/>
        <v>0</v>
      </c>
      <c r="AD1635" s="9">
        <f t="shared" si="1201"/>
        <v>0</v>
      </c>
      <c r="AE1635" s="9">
        <f t="shared" si="1201"/>
        <v>0</v>
      </c>
      <c r="AF1635" s="9">
        <f t="shared" si="1201"/>
        <v>0</v>
      </c>
      <c r="AG1635" s="9">
        <f t="shared" si="1201"/>
        <v>0</v>
      </c>
      <c r="AH1635" s="9">
        <f t="shared" si="1201"/>
        <v>0</v>
      </c>
      <c r="AI1635" s="9">
        <f t="shared" si="1201"/>
        <v>0</v>
      </c>
      <c r="AJ1635" s="9">
        <f t="shared" si="1201"/>
        <v>0</v>
      </c>
      <c r="AK1635" s="9">
        <f t="shared" si="1201"/>
        <v>0</v>
      </c>
      <c r="AL1635" s="9">
        <f t="shared" si="1201"/>
        <v>0</v>
      </c>
      <c r="AM1635" s="9">
        <f t="shared" si="1201"/>
        <v>0</v>
      </c>
    </row>
    <row r="1636" spans="1:39" outlineLevel="2">
      <c r="A1636" s="11">
        <f>ROW()</f>
        <v>1636</v>
      </c>
      <c r="C1636" s="30" t="s">
        <v>362</v>
      </c>
      <c r="D1636" s="90"/>
      <c r="E1636" s="925">
        <v>0</v>
      </c>
      <c r="F1636" s="90"/>
      <c r="G1636" s="90"/>
      <c r="H1636" s="90"/>
      <c r="I1636" s="90"/>
      <c r="J1636" s="90"/>
      <c r="K1636" s="90"/>
      <c r="L1636" s="90"/>
      <c r="M1636" s="90"/>
      <c r="N1636" s="90"/>
      <c r="O1636" s="90"/>
      <c r="P1636" s="90"/>
      <c r="Q1636" s="90"/>
      <c r="R1636" s="90"/>
      <c r="S1636" s="90"/>
      <c r="T1636" s="15">
        <f t="shared" si="1200"/>
        <v>0</v>
      </c>
      <c r="U1636" s="15">
        <f t="shared" si="1200"/>
        <v>0</v>
      </c>
      <c r="V1636" s="15">
        <f t="shared" si="1200"/>
        <v>0</v>
      </c>
      <c r="W1636" s="15">
        <f t="shared" si="1200"/>
        <v>0</v>
      </c>
      <c r="X1636" s="15">
        <f t="shared" si="1200"/>
        <v>0</v>
      </c>
      <c r="Y1636" s="901">
        <f>MAX(Y1576+Y1591+Y1606+Y1621,0)</f>
        <v>0</v>
      </c>
      <c r="Z1636" s="15">
        <f t="shared" ref="Z1636:AM1636" si="1202">Z1576+Z1591+Z1606+Z1621</f>
        <v>0</v>
      </c>
      <c r="AA1636" s="15">
        <f t="shared" si="1202"/>
        <v>0</v>
      </c>
      <c r="AB1636" s="15">
        <f t="shared" si="1202"/>
        <v>0</v>
      </c>
      <c r="AC1636" s="15">
        <f t="shared" si="1202"/>
        <v>0</v>
      </c>
      <c r="AD1636" s="15">
        <f t="shared" si="1202"/>
        <v>0</v>
      </c>
      <c r="AE1636" s="15">
        <f t="shared" si="1202"/>
        <v>0</v>
      </c>
      <c r="AF1636" s="15">
        <f t="shared" si="1202"/>
        <v>0</v>
      </c>
      <c r="AG1636" s="15">
        <f t="shared" si="1202"/>
        <v>0</v>
      </c>
      <c r="AH1636" s="15">
        <f t="shared" si="1202"/>
        <v>0</v>
      </c>
      <c r="AI1636" s="15">
        <f t="shared" si="1202"/>
        <v>0</v>
      </c>
      <c r="AJ1636" s="15">
        <f t="shared" si="1202"/>
        <v>0</v>
      </c>
      <c r="AK1636" s="15">
        <f t="shared" si="1202"/>
        <v>0</v>
      </c>
      <c r="AL1636" s="15">
        <f t="shared" si="1202"/>
        <v>0</v>
      </c>
      <c r="AM1636" s="15">
        <f t="shared" si="1202"/>
        <v>0</v>
      </c>
    </row>
    <row r="1637" spans="1:39" outlineLevel="2">
      <c r="A1637" s="11">
        <f>ROW()</f>
        <v>1637</v>
      </c>
      <c r="C1637" s="6" t="s">
        <v>1</v>
      </c>
      <c r="D1637" s="39"/>
      <c r="E1637" s="39">
        <f>SUM(E1624:E1636)</f>
        <v>109.29587088584205</v>
      </c>
      <c r="F1637" s="39"/>
      <c r="G1637" s="39"/>
      <c r="H1637" s="39"/>
      <c r="I1637" s="39"/>
      <c r="J1637" s="39"/>
      <c r="K1637" s="39"/>
      <c r="L1637" s="39"/>
      <c r="M1637" s="39"/>
      <c r="N1637" s="39"/>
      <c r="O1637" s="39"/>
      <c r="P1637" s="39"/>
      <c r="Q1637" s="39"/>
      <c r="R1637" s="39"/>
      <c r="S1637" s="39"/>
      <c r="T1637" s="9">
        <f t="shared" ref="T1637:AG1637" si="1203">SUM(T1624:T1636)</f>
        <v>177.16660020409356</v>
      </c>
      <c r="U1637" s="9">
        <f t="shared" si="1203"/>
        <v>171.21596187434972</v>
      </c>
      <c r="V1637" s="9">
        <f t="shared" si="1203"/>
        <v>165.23511129367671</v>
      </c>
      <c r="W1637" s="9">
        <f t="shared" si="1203"/>
        <v>159.17882729438836</v>
      </c>
      <c r="X1637" s="9">
        <f t="shared" si="1203"/>
        <v>153.22818896464454</v>
      </c>
      <c r="Y1637" s="9">
        <f t="shared" si="1203"/>
        <v>148.82425958184834</v>
      </c>
      <c r="Z1637" s="9">
        <f t="shared" si="1203"/>
        <v>144.39755011127093</v>
      </c>
      <c r="AA1637" s="9">
        <f t="shared" si="1203"/>
        <v>139.97084064069347</v>
      </c>
      <c r="AB1637" s="9">
        <f t="shared" si="1203"/>
        <v>135.54413117011603</v>
      </c>
      <c r="AC1637" s="9">
        <f t="shared" si="1203"/>
        <v>131.1174216995386</v>
      </c>
      <c r="AD1637" s="9">
        <f t="shared" si="1203"/>
        <v>115.21750079269658</v>
      </c>
      <c r="AE1637" s="9">
        <f t="shared" si="1203"/>
        <v>111.97304539551945</v>
      </c>
      <c r="AF1637" s="9">
        <f t="shared" si="1203"/>
        <v>108.72858999834233</v>
      </c>
      <c r="AG1637" s="9">
        <f t="shared" si="1203"/>
        <v>105.48413460116521</v>
      </c>
      <c r="AH1637" s="9">
        <f t="shared" ref="AH1637:AM1637" si="1204">SUM(AH1624:AH1636)</f>
        <v>102.23967920398809</v>
      </c>
      <c r="AI1637" s="9">
        <f t="shared" si="1204"/>
        <v>90.461101693657412</v>
      </c>
      <c r="AJ1637" s="9">
        <f t="shared" si="1204"/>
        <v>80.066861124444245</v>
      </c>
      <c r="AK1637" s="9">
        <f t="shared" si="1204"/>
        <v>69.672620555231092</v>
      </c>
      <c r="AL1637" s="9">
        <f t="shared" si="1204"/>
        <v>59.278379986017939</v>
      </c>
      <c r="AM1637" s="9">
        <f t="shared" si="1204"/>
        <v>48.884139416804778</v>
      </c>
    </row>
    <row r="1638" spans="1:39" outlineLevel="3">
      <c r="A1638" s="11">
        <f>ROW()</f>
        <v>1638</v>
      </c>
      <c r="B1638" s="343" t="s">
        <v>658</v>
      </c>
      <c r="D1638" s="39"/>
      <c r="E1638" s="39"/>
      <c r="F1638" s="39"/>
      <c r="G1638" s="39"/>
      <c r="H1638" s="39"/>
      <c r="I1638" s="39"/>
      <c r="J1638" s="39"/>
      <c r="K1638" s="39"/>
      <c r="L1638" s="39"/>
      <c r="M1638" s="39"/>
      <c r="N1638" s="39"/>
      <c r="O1638" s="39"/>
      <c r="P1638" s="39"/>
      <c r="Q1638" s="39"/>
      <c r="R1638" s="39"/>
      <c r="S1638" s="39"/>
      <c r="T1638" s="39"/>
      <c r="U1638" s="39"/>
      <c r="V1638" s="39"/>
      <c r="W1638" s="39"/>
      <c r="X1638" s="39"/>
      <c r="Y1638" s="39"/>
      <c r="Z1638" s="39"/>
      <c r="AA1638" s="39"/>
      <c r="AB1638" s="39"/>
      <c r="AC1638" s="39"/>
      <c r="AD1638" s="39"/>
      <c r="AE1638" s="39"/>
      <c r="AF1638" s="39"/>
      <c r="AG1638" s="39"/>
      <c r="AH1638" s="39"/>
      <c r="AI1638" s="39"/>
      <c r="AJ1638" s="39"/>
      <c r="AK1638" s="39"/>
      <c r="AL1638" s="39"/>
      <c r="AM1638" s="39"/>
    </row>
    <row r="1639" spans="1:39" outlineLevel="3">
      <c r="A1639" s="11">
        <f>ROW()</f>
        <v>1639</v>
      </c>
      <c r="C1639" s="6" t="s">
        <v>2</v>
      </c>
      <c r="D1639" s="39"/>
      <c r="E1639" s="39"/>
      <c r="F1639" s="39"/>
      <c r="G1639" s="39"/>
      <c r="H1639" s="39"/>
      <c r="I1639" s="39"/>
      <c r="J1639" s="39"/>
      <c r="K1639" s="39"/>
      <c r="L1639" s="39"/>
      <c r="M1639" s="39"/>
      <c r="N1639" s="39"/>
      <c r="O1639" s="39"/>
      <c r="P1639" s="39"/>
      <c r="Q1639" s="39"/>
      <c r="R1639" s="39"/>
      <c r="S1639" s="9"/>
      <c r="T1639" s="39"/>
      <c r="U1639" s="39"/>
      <c r="V1639" s="39"/>
      <c r="W1639" s="39"/>
      <c r="X1639" s="39"/>
      <c r="Y1639" s="9"/>
      <c r="Z1639" s="39"/>
      <c r="AA1639" s="39"/>
      <c r="AB1639" s="39"/>
      <c r="AC1639" s="432"/>
      <c r="AD1639" s="9"/>
      <c r="AE1639" s="39"/>
      <c r="AF1639" s="39"/>
      <c r="AG1639" s="39"/>
      <c r="AH1639" s="430">
        <f t="shared" ref="AH1639:AH1646" si="1205">IF(C1594="Non-Depreciable",0,IF(AND(ROUND(AH1549,2)=0,AH1564&lt;&gt;0),-AH1564,IF(ROUND(AH1549,2)=1,-(AH1564+AH1609),0)))</f>
        <v>0</v>
      </c>
      <c r="AI1639" s="39"/>
      <c r="AJ1639" s="39"/>
      <c r="AK1639" s="39"/>
      <c r="AL1639" s="39"/>
      <c r="AM1639" s="430">
        <f t="shared" ref="AM1639:AM1646" si="1206">IF(H1594="Non-Depreciable",0,IF(AND(ROUND(AM1549,2)=0,AM1564&lt;&gt;0),-AM1564,IF(ROUND(AM1549,2)=1,-(AM1564+AM1609),0)))</f>
        <v>0</v>
      </c>
    </row>
    <row r="1640" spans="1:39" outlineLevel="3">
      <c r="A1640" s="11">
        <f>ROW()</f>
        <v>1640</v>
      </c>
      <c r="C1640" s="6" t="s">
        <v>3</v>
      </c>
      <c r="D1640" s="39"/>
      <c r="E1640" s="39"/>
      <c r="F1640" s="39"/>
      <c r="G1640" s="39"/>
      <c r="H1640" s="39"/>
      <c r="I1640" s="39"/>
      <c r="J1640" s="39"/>
      <c r="K1640" s="39"/>
      <c r="L1640" s="39"/>
      <c r="M1640" s="39"/>
      <c r="N1640" s="39"/>
      <c r="O1640" s="39"/>
      <c r="P1640" s="39"/>
      <c r="Q1640" s="39"/>
      <c r="R1640" s="39"/>
      <c r="S1640" s="9"/>
      <c r="T1640" s="39"/>
      <c r="U1640" s="39"/>
      <c r="V1640" s="39"/>
      <c r="W1640" s="39"/>
      <c r="X1640" s="39"/>
      <c r="Y1640" s="9"/>
      <c r="Z1640" s="39"/>
      <c r="AA1640" s="39"/>
      <c r="AB1640" s="39"/>
      <c r="AC1640" s="432"/>
      <c r="AD1640" s="9"/>
      <c r="AE1640" s="39"/>
      <c r="AF1640" s="39"/>
      <c r="AG1640" s="39"/>
      <c r="AH1640" s="430">
        <f t="shared" si="1205"/>
        <v>0</v>
      </c>
      <c r="AI1640" s="39"/>
      <c r="AJ1640" s="39"/>
      <c r="AK1640" s="39"/>
      <c r="AL1640" s="39"/>
      <c r="AM1640" s="430">
        <f t="shared" si="1206"/>
        <v>0</v>
      </c>
    </row>
    <row r="1641" spans="1:39" outlineLevel="3">
      <c r="A1641" s="11">
        <f>ROW()</f>
        <v>1641</v>
      </c>
      <c r="C1641" s="6" t="s">
        <v>4</v>
      </c>
      <c r="D1641" s="39"/>
      <c r="E1641" s="39"/>
      <c r="F1641" s="39"/>
      <c r="G1641" s="39"/>
      <c r="H1641" s="39"/>
      <c r="I1641" s="39"/>
      <c r="J1641" s="39"/>
      <c r="K1641" s="39"/>
      <c r="L1641" s="39"/>
      <c r="M1641" s="39"/>
      <c r="N1641" s="39"/>
      <c r="O1641" s="39"/>
      <c r="P1641" s="39"/>
      <c r="Q1641" s="39"/>
      <c r="R1641" s="39"/>
      <c r="S1641" s="9"/>
      <c r="T1641" s="39"/>
      <c r="U1641" s="39"/>
      <c r="V1641" s="39"/>
      <c r="W1641" s="39"/>
      <c r="X1641" s="39"/>
      <c r="Y1641" s="9"/>
      <c r="Z1641" s="39"/>
      <c r="AA1641" s="39"/>
      <c r="AB1641" s="39"/>
      <c r="AC1641" s="432"/>
      <c r="AD1641" s="9"/>
      <c r="AE1641" s="39"/>
      <c r="AF1641" s="39"/>
      <c r="AG1641" s="39"/>
      <c r="AH1641" s="430">
        <f t="shared" si="1205"/>
        <v>0</v>
      </c>
      <c r="AI1641" s="39"/>
      <c r="AJ1641" s="39"/>
      <c r="AK1641" s="39"/>
      <c r="AL1641" s="39"/>
      <c r="AM1641" s="430">
        <f t="shared" si="1206"/>
        <v>0</v>
      </c>
    </row>
    <row r="1642" spans="1:39" outlineLevel="3">
      <c r="A1642" s="11">
        <f>ROW()</f>
        <v>1642</v>
      </c>
      <c r="C1642" s="6" t="s">
        <v>5</v>
      </c>
      <c r="D1642" s="39"/>
      <c r="E1642" s="39"/>
      <c r="F1642" s="39"/>
      <c r="G1642" s="39"/>
      <c r="H1642" s="39"/>
      <c r="I1642" s="39"/>
      <c r="J1642" s="39"/>
      <c r="K1642" s="39"/>
      <c r="L1642" s="39"/>
      <c r="M1642" s="39"/>
      <c r="N1642" s="39"/>
      <c r="O1642" s="39"/>
      <c r="P1642" s="39"/>
      <c r="Q1642" s="39"/>
      <c r="R1642" s="39"/>
      <c r="S1642" s="9"/>
      <c r="T1642" s="39"/>
      <c r="U1642" s="39"/>
      <c r="V1642" s="39"/>
      <c r="W1642" s="39"/>
      <c r="X1642" s="39"/>
      <c r="Y1642" s="9"/>
      <c r="Z1642" s="39"/>
      <c r="AA1642" s="39"/>
      <c r="AB1642" s="39"/>
      <c r="AC1642" s="432"/>
      <c r="AD1642" s="9"/>
      <c r="AE1642" s="39"/>
      <c r="AF1642" s="39"/>
      <c r="AG1642" s="39"/>
      <c r="AH1642" s="430">
        <f t="shared" si="1205"/>
        <v>-15.739694316862138</v>
      </c>
      <c r="AI1642" s="39"/>
      <c r="AJ1642" s="39"/>
      <c r="AK1642" s="39"/>
      <c r="AL1642" s="39"/>
      <c r="AM1642" s="430">
        <f t="shared" si="1206"/>
        <v>0</v>
      </c>
    </row>
    <row r="1643" spans="1:39" outlineLevel="3">
      <c r="A1643" s="11">
        <f>ROW()</f>
        <v>1643</v>
      </c>
      <c r="C1643" s="6" t="s">
        <v>473</v>
      </c>
      <c r="D1643" s="39"/>
      <c r="E1643" s="39"/>
      <c r="F1643" s="39"/>
      <c r="G1643" s="39"/>
      <c r="H1643" s="39"/>
      <c r="I1643" s="39"/>
      <c r="J1643" s="39"/>
      <c r="K1643" s="39"/>
      <c r="L1643" s="39"/>
      <c r="M1643" s="39"/>
      <c r="N1643" s="39"/>
      <c r="O1643" s="39"/>
      <c r="P1643" s="39"/>
      <c r="Q1643" s="39"/>
      <c r="R1643" s="39"/>
      <c r="S1643" s="9"/>
      <c r="T1643" s="39"/>
      <c r="U1643" s="39"/>
      <c r="V1643" s="39"/>
      <c r="W1643" s="39"/>
      <c r="X1643" s="39"/>
      <c r="Y1643" s="9"/>
      <c r="Z1643" s="39"/>
      <c r="AA1643" s="39"/>
      <c r="AB1643" s="39"/>
      <c r="AC1643" s="432"/>
      <c r="AD1643" s="9"/>
      <c r="AE1643" s="39"/>
      <c r="AF1643" s="39"/>
      <c r="AG1643" s="39"/>
      <c r="AH1643" s="430">
        <f t="shared" si="1205"/>
        <v>0</v>
      </c>
      <c r="AI1643" s="39"/>
      <c r="AJ1643" s="39"/>
      <c r="AK1643" s="39"/>
      <c r="AL1643" s="39"/>
      <c r="AM1643" s="430">
        <f t="shared" si="1206"/>
        <v>0</v>
      </c>
    </row>
    <row r="1644" spans="1:39" outlineLevel="3">
      <c r="A1644" s="11">
        <f>ROW()</f>
        <v>1644</v>
      </c>
      <c r="C1644" s="6" t="s">
        <v>474</v>
      </c>
      <c r="D1644" s="39"/>
      <c r="E1644" s="39"/>
      <c r="F1644" s="39"/>
      <c r="G1644" s="39"/>
      <c r="H1644" s="39"/>
      <c r="I1644" s="39"/>
      <c r="J1644" s="39"/>
      <c r="K1644" s="39"/>
      <c r="L1644" s="39"/>
      <c r="M1644" s="39"/>
      <c r="N1644" s="39"/>
      <c r="O1644" s="39"/>
      <c r="P1644" s="39"/>
      <c r="Q1644" s="39"/>
      <c r="R1644" s="39"/>
      <c r="S1644" s="9"/>
      <c r="T1644" s="39"/>
      <c r="U1644" s="39"/>
      <c r="V1644" s="39"/>
      <c r="W1644" s="39"/>
      <c r="X1644" s="39"/>
      <c r="Y1644" s="9"/>
      <c r="Z1644" s="39"/>
      <c r="AA1644" s="39"/>
      <c r="AB1644" s="39"/>
      <c r="AC1644" s="432"/>
      <c r="AD1644" s="9"/>
      <c r="AE1644" s="39"/>
      <c r="AF1644" s="39"/>
      <c r="AG1644" s="39"/>
      <c r="AH1644" s="430">
        <f t="shared" si="1205"/>
        <v>0</v>
      </c>
      <c r="AI1644" s="39"/>
      <c r="AJ1644" s="39"/>
      <c r="AK1644" s="39"/>
      <c r="AL1644" s="39"/>
      <c r="AM1644" s="430">
        <f t="shared" si="1206"/>
        <v>-10.338842555514253</v>
      </c>
    </row>
    <row r="1645" spans="1:39" outlineLevel="3">
      <c r="A1645" s="11">
        <f>ROW()</f>
        <v>1645</v>
      </c>
      <c r="C1645" s="6" t="s">
        <v>477</v>
      </c>
      <c r="D1645" s="39"/>
      <c r="E1645" s="39"/>
      <c r="F1645" s="39"/>
      <c r="G1645" s="39"/>
      <c r="H1645" s="39"/>
      <c r="I1645" s="39"/>
      <c r="J1645" s="39"/>
      <c r="K1645" s="39"/>
      <c r="L1645" s="39"/>
      <c r="M1645" s="39"/>
      <c r="N1645" s="39"/>
      <c r="O1645" s="39"/>
      <c r="P1645" s="39"/>
      <c r="Q1645" s="39"/>
      <c r="R1645" s="39"/>
      <c r="S1645" s="9"/>
      <c r="T1645" s="39"/>
      <c r="U1645" s="39"/>
      <c r="V1645" s="39"/>
      <c r="W1645" s="39"/>
      <c r="X1645" s="39"/>
      <c r="Y1645" s="9"/>
      <c r="Z1645" s="39"/>
      <c r="AA1645" s="39"/>
      <c r="AB1645" s="39"/>
      <c r="AC1645" s="432"/>
      <c r="AD1645" s="9"/>
      <c r="AE1645" s="39"/>
      <c r="AF1645" s="39"/>
      <c r="AG1645" s="39"/>
      <c r="AH1645" s="430">
        <f t="shared" si="1205"/>
        <v>-26.930916248905604</v>
      </c>
      <c r="AI1645" s="39"/>
      <c r="AJ1645" s="39"/>
      <c r="AK1645" s="39"/>
      <c r="AL1645" s="39"/>
      <c r="AM1645" s="430">
        <f t="shared" si="1206"/>
        <v>0</v>
      </c>
    </row>
    <row r="1646" spans="1:39" outlineLevel="3">
      <c r="A1646" s="11">
        <f>ROW()</f>
        <v>1646</v>
      </c>
      <c r="C1646" s="6" t="s">
        <v>511</v>
      </c>
      <c r="D1646" s="39"/>
      <c r="E1646" s="39"/>
      <c r="F1646" s="39"/>
      <c r="G1646" s="39"/>
      <c r="H1646" s="39"/>
      <c r="I1646" s="39"/>
      <c r="J1646" s="39"/>
      <c r="K1646" s="39"/>
      <c r="L1646" s="39"/>
      <c r="M1646" s="39"/>
      <c r="N1646" s="39"/>
      <c r="O1646" s="39"/>
      <c r="P1646" s="39"/>
      <c r="Q1646" s="39"/>
      <c r="R1646" s="39"/>
      <c r="S1646" s="9"/>
      <c r="T1646" s="39"/>
      <c r="U1646" s="39"/>
      <c r="V1646" s="39"/>
      <c r="W1646" s="39"/>
      <c r="X1646" s="39"/>
      <c r="Y1646" s="9"/>
      <c r="Z1646" s="39"/>
      <c r="AA1646" s="39"/>
      <c r="AB1646" s="39"/>
      <c r="AC1646" s="432"/>
      <c r="AD1646" s="9"/>
      <c r="AE1646" s="39"/>
      <c r="AF1646" s="39"/>
      <c r="AG1646" s="39"/>
      <c r="AH1646" s="430">
        <f t="shared" si="1205"/>
        <v>0</v>
      </c>
      <c r="AI1646" s="39"/>
      <c r="AJ1646" s="39"/>
      <c r="AK1646" s="39"/>
      <c r="AL1646" s="39"/>
      <c r="AM1646" s="430">
        <f t="shared" si="1206"/>
        <v>0</v>
      </c>
    </row>
    <row r="1647" spans="1:39" outlineLevel="3">
      <c r="A1647" s="11">
        <f>ROW()</f>
        <v>1647</v>
      </c>
      <c r="C1647" s="6" t="s">
        <v>655</v>
      </c>
      <c r="D1647" s="39"/>
      <c r="E1647" s="39"/>
      <c r="F1647" s="39"/>
      <c r="G1647" s="39"/>
      <c r="H1647" s="39"/>
      <c r="I1647" s="39"/>
      <c r="J1647" s="39"/>
      <c r="K1647" s="39"/>
      <c r="L1647" s="39"/>
      <c r="M1647" s="39"/>
      <c r="N1647" s="39"/>
      <c r="O1647" s="39"/>
      <c r="P1647" s="39"/>
      <c r="Q1647" s="39"/>
      <c r="R1647" s="39"/>
      <c r="S1647" s="9"/>
      <c r="T1647" s="39"/>
      <c r="U1647" s="39"/>
      <c r="V1647" s="39"/>
      <c r="W1647" s="39"/>
      <c r="X1647" s="39"/>
      <c r="Y1647" s="9"/>
      <c r="Z1647" s="39"/>
      <c r="AA1647" s="39"/>
      <c r="AB1647" s="39"/>
      <c r="AC1647" s="432"/>
      <c r="AD1647" s="9"/>
      <c r="AE1647" s="39"/>
      <c r="AF1647" s="39"/>
      <c r="AG1647" s="39"/>
      <c r="AH1647" s="39"/>
      <c r="AI1647" s="39"/>
      <c r="AJ1647" s="39"/>
      <c r="AK1647" s="39"/>
      <c r="AL1647" s="39"/>
      <c r="AM1647" s="39"/>
    </row>
    <row r="1648" spans="1:39" outlineLevel="3">
      <c r="A1648" s="11">
        <f>ROW()</f>
        <v>1648</v>
      </c>
      <c r="C1648" s="6" t="s">
        <v>656</v>
      </c>
      <c r="D1648" s="39"/>
      <c r="E1648" s="39"/>
      <c r="F1648" s="39"/>
      <c r="G1648" s="39"/>
      <c r="H1648" s="39"/>
      <c r="I1648" s="39"/>
      <c r="J1648" s="39"/>
      <c r="K1648" s="39"/>
      <c r="L1648" s="39"/>
      <c r="M1648" s="39"/>
      <c r="N1648" s="39"/>
      <c r="O1648" s="39"/>
      <c r="P1648" s="39"/>
      <c r="Q1648" s="39"/>
      <c r="R1648" s="39"/>
      <c r="S1648" s="9"/>
      <c r="T1648" s="39"/>
      <c r="U1648" s="39"/>
      <c r="V1648" s="39"/>
      <c r="W1648" s="39"/>
      <c r="X1648" s="39"/>
      <c r="Y1648" s="9"/>
      <c r="Z1648" s="39"/>
      <c r="AA1648" s="39"/>
      <c r="AB1648" s="39"/>
      <c r="AC1648" s="432"/>
      <c r="AD1648" s="9"/>
      <c r="AE1648" s="39"/>
      <c r="AF1648" s="39"/>
      <c r="AG1648" s="39"/>
      <c r="AH1648" s="39"/>
      <c r="AI1648" s="39"/>
      <c r="AJ1648" s="39"/>
      <c r="AK1648" s="39"/>
      <c r="AL1648" s="39"/>
      <c r="AM1648" s="39"/>
    </row>
    <row r="1649" spans="1:71" outlineLevel="3">
      <c r="A1649" s="11">
        <f>ROW()</f>
        <v>1649</v>
      </c>
      <c r="C1649" s="6" t="s">
        <v>667</v>
      </c>
      <c r="D1649" s="39"/>
      <c r="E1649" s="39"/>
      <c r="F1649" s="39"/>
      <c r="G1649" s="39"/>
      <c r="H1649" s="39"/>
      <c r="I1649" s="39"/>
      <c r="J1649" s="39"/>
      <c r="K1649" s="39"/>
      <c r="L1649" s="39"/>
      <c r="M1649" s="39"/>
      <c r="N1649" s="39"/>
      <c r="O1649" s="39"/>
      <c r="P1649" s="39"/>
      <c r="Q1649" s="39"/>
      <c r="R1649" s="39"/>
      <c r="S1649" s="9"/>
      <c r="T1649" s="39"/>
      <c r="U1649" s="39"/>
      <c r="V1649" s="39"/>
      <c r="W1649" s="39"/>
      <c r="X1649" s="39"/>
      <c r="Y1649" s="9"/>
      <c r="Z1649" s="39"/>
      <c r="AA1649" s="39"/>
      <c r="AB1649" s="39"/>
      <c r="AC1649" s="432"/>
      <c r="AD1649" s="9"/>
      <c r="AE1649" s="39"/>
      <c r="AF1649" s="39"/>
      <c r="AG1649" s="39"/>
      <c r="AH1649" s="39"/>
      <c r="AI1649" s="39"/>
      <c r="AJ1649" s="39"/>
      <c r="AK1649" s="39"/>
      <c r="AL1649" s="39"/>
      <c r="AM1649" s="39"/>
    </row>
    <row r="1650" spans="1:71" outlineLevel="3">
      <c r="A1650" s="11">
        <f>ROW()</f>
        <v>1650</v>
      </c>
      <c r="C1650" s="6" t="s">
        <v>212</v>
      </c>
      <c r="D1650" s="39"/>
      <c r="E1650" s="39"/>
      <c r="F1650" s="39"/>
      <c r="G1650" s="39"/>
      <c r="H1650" s="39"/>
      <c r="I1650" s="39"/>
      <c r="J1650" s="39"/>
      <c r="K1650" s="39"/>
      <c r="L1650" s="39"/>
      <c r="M1650" s="39"/>
      <c r="N1650" s="39"/>
      <c r="O1650" s="39"/>
      <c r="P1650" s="39"/>
      <c r="Q1650" s="39"/>
      <c r="R1650" s="39"/>
      <c r="S1650" s="9"/>
      <c r="T1650" s="39"/>
      <c r="U1650" s="39"/>
      <c r="V1650" s="39"/>
      <c r="W1650" s="39"/>
      <c r="X1650" s="39"/>
      <c r="Y1650" s="9"/>
      <c r="Z1650" s="39"/>
      <c r="AA1650" s="39"/>
      <c r="AB1650" s="39"/>
      <c r="AC1650" s="432"/>
      <c r="AD1650" s="9"/>
      <c r="AE1650" s="39"/>
      <c r="AF1650" s="39"/>
      <c r="AG1650" s="39"/>
      <c r="AH1650" s="9"/>
      <c r="AI1650" s="9"/>
      <c r="AJ1650" s="9"/>
      <c r="AK1650" s="9"/>
      <c r="AL1650" s="9"/>
      <c r="AM1650" s="9"/>
    </row>
    <row r="1651" spans="1:71" outlineLevel="3">
      <c r="A1651" s="11">
        <f>ROW()</f>
        <v>1651</v>
      </c>
      <c r="C1651" s="30" t="s">
        <v>362</v>
      </c>
      <c r="D1651" s="90"/>
      <c r="E1651" s="90"/>
      <c r="F1651" s="90"/>
      <c r="G1651" s="90"/>
      <c r="H1651" s="90"/>
      <c r="I1651" s="90"/>
      <c r="J1651" s="90"/>
      <c r="K1651" s="90"/>
      <c r="L1651" s="90"/>
      <c r="M1651" s="90"/>
      <c r="N1651" s="90"/>
      <c r="O1651" s="90"/>
      <c r="P1651" s="90"/>
      <c r="Q1651" s="90"/>
      <c r="R1651" s="90"/>
      <c r="S1651" s="15"/>
      <c r="T1651" s="90"/>
      <c r="U1651" s="90"/>
      <c r="V1651" s="90"/>
      <c r="W1651" s="90"/>
      <c r="X1651" s="90"/>
      <c r="Y1651" s="15"/>
      <c r="Z1651" s="90"/>
      <c r="AA1651" s="90"/>
      <c r="AB1651" s="90"/>
      <c r="AC1651" s="432"/>
      <c r="AD1651" s="9"/>
      <c r="AE1651" s="90"/>
      <c r="AF1651" s="90"/>
      <c r="AG1651" s="90"/>
      <c r="AH1651" s="15"/>
      <c r="AI1651" s="15"/>
      <c r="AJ1651" s="15"/>
      <c r="AK1651" s="15"/>
      <c r="AL1651" s="15"/>
      <c r="AM1651" s="15"/>
    </row>
    <row r="1652" spans="1:71" outlineLevel="3">
      <c r="A1652" s="11">
        <f>ROW()</f>
        <v>1652</v>
      </c>
      <c r="C1652" s="6" t="s">
        <v>1</v>
      </c>
      <c r="D1652" s="39"/>
      <c r="E1652" s="39"/>
      <c r="F1652" s="39"/>
      <c r="G1652" s="39"/>
      <c r="H1652" s="39"/>
      <c r="I1652" s="39"/>
      <c r="J1652" s="39"/>
      <c r="K1652" s="39"/>
      <c r="L1652" s="39"/>
      <c r="M1652" s="39"/>
      <c r="N1652" s="39"/>
      <c r="O1652" s="39"/>
      <c r="P1652" s="39"/>
      <c r="Q1652" s="39"/>
      <c r="R1652" s="39"/>
      <c r="S1652" s="9"/>
      <c r="T1652" s="39"/>
      <c r="U1652" s="39"/>
      <c r="V1652" s="39"/>
      <c r="W1652" s="39"/>
      <c r="X1652" s="39"/>
      <c r="Y1652" s="9"/>
      <c r="Z1652" s="39"/>
      <c r="AA1652" s="39"/>
      <c r="AB1652" s="39"/>
      <c r="AC1652" s="512"/>
      <c r="AD1652" s="513"/>
      <c r="AE1652" s="39"/>
      <c r="AF1652" s="39"/>
      <c r="AG1652" s="39"/>
      <c r="AH1652" s="87">
        <f t="shared" ref="AH1652" si="1207">SUM(AH1639:AH1651)</f>
        <v>-42.670610565767745</v>
      </c>
      <c r="AI1652" s="39"/>
      <c r="AJ1652" s="39"/>
      <c r="AK1652" s="39"/>
      <c r="AL1652" s="39"/>
      <c r="AM1652" s="87">
        <f t="shared" ref="AM1652" si="1208">SUM(AM1639:AM1651)</f>
        <v>-10.338842555514253</v>
      </c>
    </row>
    <row r="1653" spans="1:71" outlineLevel="2">
      <c r="A1653" s="11">
        <f>ROW()</f>
        <v>1653</v>
      </c>
      <c r="D1653" s="39"/>
      <c r="E1653" s="39"/>
      <c r="F1653" s="39"/>
      <c r="G1653" s="39"/>
      <c r="H1653" s="39"/>
      <c r="I1653" s="39"/>
      <c r="J1653" s="39"/>
      <c r="K1653" s="39"/>
      <c r="L1653" s="39"/>
      <c r="M1653" s="39"/>
      <c r="N1653" s="39"/>
      <c r="O1653" s="39"/>
      <c r="P1653" s="39"/>
      <c r="Q1653" s="39"/>
      <c r="R1653" s="39"/>
      <c r="S1653" s="39"/>
      <c r="T1653" s="39"/>
      <c r="U1653" s="39"/>
      <c r="V1653" s="39"/>
      <c r="W1653" s="39"/>
      <c r="X1653" s="39"/>
      <c r="Y1653" s="39"/>
      <c r="Z1653" s="39"/>
      <c r="AA1653" s="39"/>
      <c r="AB1653" s="39"/>
      <c r="AC1653" s="39"/>
      <c r="AD1653" s="39"/>
      <c r="AE1653" s="39"/>
      <c r="AF1653" s="39"/>
      <c r="AG1653" s="39"/>
      <c r="AH1653" s="39"/>
      <c r="AI1653" s="39"/>
      <c r="AJ1653" s="39"/>
      <c r="AK1653" s="39"/>
      <c r="AL1653" s="39"/>
      <c r="AM1653" s="39"/>
    </row>
    <row r="1654" spans="1:71" s="10" customFormat="1" ht="60" outlineLevel="1">
      <c r="A1654" s="324" t="s">
        <v>153</v>
      </c>
      <c r="B1654" s="347"/>
      <c r="C1654" s="325"/>
      <c r="D1654" s="325"/>
      <c r="E1654" s="910" t="str">
        <f>E$50</f>
        <v>DBP Principled Approach in 2020 [m$ 31/12/2019]</v>
      </c>
      <c r="F1654" s="325"/>
      <c r="G1654" s="325"/>
      <c r="H1654" s="326"/>
      <c r="I1654" s="326"/>
      <c r="J1654" s="326"/>
      <c r="K1654" s="326"/>
      <c r="L1654" s="326"/>
      <c r="M1654" s="326"/>
      <c r="N1654" s="326"/>
      <c r="O1654" s="326"/>
      <c r="P1654" s="326"/>
      <c r="Q1654" s="326"/>
      <c r="R1654" s="326"/>
      <c r="S1654" s="326"/>
      <c r="T1654" s="326"/>
      <c r="U1654" s="326"/>
      <c r="V1654" s="326"/>
      <c r="W1654" s="326"/>
      <c r="X1654" s="326"/>
      <c r="Y1654" s="326"/>
      <c r="Z1654" s="326"/>
      <c r="AA1654" s="326"/>
      <c r="AB1654" s="326"/>
      <c r="AC1654" s="326"/>
      <c r="AD1654" s="326"/>
      <c r="AE1654" s="326"/>
      <c r="AF1654" s="326"/>
      <c r="AG1654" s="326"/>
      <c r="AH1654" s="326"/>
      <c r="AI1654" s="326"/>
      <c r="AJ1654" s="326"/>
      <c r="AK1654" s="326"/>
      <c r="AL1654" s="326"/>
      <c r="AM1654" s="32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  <c r="BM1654" s="6"/>
      <c r="BN1654" s="6"/>
      <c r="BO1654" s="6"/>
      <c r="BP1654" s="6"/>
      <c r="BQ1654" s="6"/>
      <c r="BR1654" s="6"/>
      <c r="BS1654" s="6"/>
    </row>
    <row r="1655" spans="1:71" outlineLevel="2">
      <c r="A1655" s="11">
        <f>ROW()</f>
        <v>1655</v>
      </c>
      <c r="B1655" s="343" t="s">
        <v>141</v>
      </c>
      <c r="D1655" s="39"/>
      <c r="E1655" s="39"/>
      <c r="F1655" s="39"/>
      <c r="G1655" s="39"/>
      <c r="H1655" s="39"/>
      <c r="I1655" s="39"/>
      <c r="J1655" s="156"/>
      <c r="K1655" s="39"/>
      <c r="L1655" s="39"/>
      <c r="M1655" s="39"/>
      <c r="N1655" s="39"/>
      <c r="O1655" s="39"/>
      <c r="P1655" s="39"/>
      <c r="Q1655" s="39"/>
      <c r="R1655" s="39"/>
      <c r="S1655" s="39"/>
      <c r="T1655" s="39"/>
      <c r="U1655" s="39"/>
      <c r="V1655" s="39"/>
      <c r="W1655" s="39"/>
      <c r="X1655" s="39"/>
      <c r="Y1655" s="39"/>
      <c r="Z1655" s="39"/>
      <c r="AA1655" s="39"/>
      <c r="AB1655" s="39"/>
      <c r="AC1655" s="39"/>
      <c r="AD1655" s="428">
        <f>IF(Asset!AD$157="","",Asset!AD$157-AD$6)</f>
        <v>42</v>
      </c>
      <c r="AE1655" s="39"/>
      <c r="AF1655" s="39"/>
      <c r="AG1655" s="39"/>
      <c r="AH1655" s="39"/>
      <c r="AI1655" s="39"/>
      <c r="AJ1655" s="39"/>
      <c r="AK1655" s="39"/>
      <c r="AL1655" s="39"/>
      <c r="AM1655" s="39"/>
    </row>
    <row r="1656" spans="1:71" outlineLevel="2">
      <c r="A1656" s="11">
        <f>ROW()</f>
        <v>1656</v>
      </c>
      <c r="C1656" s="6" t="s">
        <v>2</v>
      </c>
      <c r="D1656" s="39"/>
      <c r="E1656" s="922">
        <v>63</v>
      </c>
      <c r="F1656" s="39"/>
      <c r="G1656" s="39"/>
      <c r="H1656" s="39"/>
      <c r="I1656" s="9"/>
      <c r="J1656" s="39"/>
      <c r="K1656" s="163"/>
      <c r="L1656" s="163"/>
      <c r="M1656" s="163"/>
      <c r="N1656" s="163"/>
      <c r="O1656" s="163"/>
      <c r="P1656" s="163"/>
      <c r="Q1656" s="163"/>
      <c r="R1656" s="163"/>
      <c r="S1656" s="163"/>
      <c r="T1656" s="163"/>
      <c r="U1656" s="9"/>
      <c r="V1656" s="162">
        <f>Inputs!$D$64</f>
        <v>70</v>
      </c>
      <c r="W1656" s="163">
        <f t="shared" ref="W1656:AB1663" si="1209">MAX(0,V1656-1)</f>
        <v>69</v>
      </c>
      <c r="X1656" s="163">
        <f t="shared" si="1209"/>
        <v>68</v>
      </c>
      <c r="Y1656" s="163">
        <f t="shared" si="1209"/>
        <v>67</v>
      </c>
      <c r="Z1656" s="163">
        <f t="shared" si="1209"/>
        <v>66</v>
      </c>
      <c r="AA1656" s="163">
        <f t="shared" si="1209"/>
        <v>65</v>
      </c>
      <c r="AB1656" s="163">
        <f t="shared" si="1209"/>
        <v>64</v>
      </c>
      <c r="AC1656" s="911">
        <f>E1656</f>
        <v>63</v>
      </c>
      <c r="AD1656" s="912">
        <f>IF(AC1656&gt;0,IF(AD$160="",AC1656-1,MIN(AC1656-1,AD$160)),0)</f>
        <v>42</v>
      </c>
      <c r="AE1656" s="163">
        <f t="shared" ref="AE1656:AM1664" si="1210">MAX(0,AD1656-1)</f>
        <v>41</v>
      </c>
      <c r="AF1656" s="163">
        <f t="shared" si="1210"/>
        <v>40</v>
      </c>
      <c r="AG1656" s="163">
        <f t="shared" si="1210"/>
        <v>39</v>
      </c>
      <c r="AH1656" s="163">
        <f t="shared" si="1210"/>
        <v>38</v>
      </c>
      <c r="AI1656" s="163">
        <f t="shared" si="1210"/>
        <v>37</v>
      </c>
      <c r="AJ1656" s="163">
        <f t="shared" si="1210"/>
        <v>36</v>
      </c>
      <c r="AK1656" s="163">
        <f t="shared" si="1210"/>
        <v>35</v>
      </c>
      <c r="AL1656" s="163">
        <f t="shared" si="1210"/>
        <v>34</v>
      </c>
      <c r="AM1656" s="163">
        <f t="shared" si="1210"/>
        <v>33</v>
      </c>
    </row>
    <row r="1657" spans="1:71" outlineLevel="2">
      <c r="A1657" s="11">
        <f>ROW()</f>
        <v>1657</v>
      </c>
      <c r="C1657" s="6" t="s">
        <v>3</v>
      </c>
      <c r="D1657" s="39"/>
      <c r="E1657" s="922">
        <v>23</v>
      </c>
      <c r="F1657" s="39"/>
      <c r="G1657" s="39"/>
      <c r="H1657" s="39"/>
      <c r="I1657" s="9"/>
      <c r="J1657" s="39"/>
      <c r="K1657" s="163"/>
      <c r="L1657" s="163"/>
      <c r="M1657" s="163"/>
      <c r="N1657" s="163"/>
      <c r="O1657" s="163"/>
      <c r="P1657" s="163"/>
      <c r="Q1657" s="163"/>
      <c r="R1657" s="163"/>
      <c r="S1657" s="163"/>
      <c r="T1657" s="163"/>
      <c r="U1657" s="9"/>
      <c r="V1657" s="162">
        <f>Inputs!$D$65</f>
        <v>30</v>
      </c>
      <c r="W1657" s="163">
        <f t="shared" si="1209"/>
        <v>29</v>
      </c>
      <c r="X1657" s="163">
        <f t="shared" si="1209"/>
        <v>28</v>
      </c>
      <c r="Y1657" s="163">
        <f t="shared" si="1209"/>
        <v>27</v>
      </c>
      <c r="Z1657" s="163">
        <f t="shared" si="1209"/>
        <v>26</v>
      </c>
      <c r="AA1657" s="163">
        <f t="shared" si="1209"/>
        <v>25</v>
      </c>
      <c r="AB1657" s="163">
        <f t="shared" si="1209"/>
        <v>24</v>
      </c>
      <c r="AC1657" s="911">
        <f t="shared" ref="AC1657:AC1668" si="1211">E1657</f>
        <v>23</v>
      </c>
      <c r="AD1657" s="912">
        <f>IF(AC1657&gt;0,IF(AD$160="",AC1657-1,MIN(AC1657-1,AD$160)),0)</f>
        <v>22</v>
      </c>
      <c r="AE1657" s="163">
        <f t="shared" si="1210"/>
        <v>21</v>
      </c>
      <c r="AF1657" s="163">
        <f t="shared" si="1210"/>
        <v>20</v>
      </c>
      <c r="AG1657" s="163">
        <f t="shared" si="1210"/>
        <v>19</v>
      </c>
      <c r="AH1657" s="163">
        <f t="shared" si="1210"/>
        <v>18</v>
      </c>
      <c r="AI1657" s="163">
        <f t="shared" si="1210"/>
        <v>17</v>
      </c>
      <c r="AJ1657" s="163">
        <f t="shared" si="1210"/>
        <v>16</v>
      </c>
      <c r="AK1657" s="163">
        <f t="shared" si="1210"/>
        <v>15</v>
      </c>
      <c r="AL1657" s="163">
        <f t="shared" si="1210"/>
        <v>14</v>
      </c>
      <c r="AM1657" s="163">
        <f t="shared" si="1210"/>
        <v>13</v>
      </c>
    </row>
    <row r="1658" spans="1:71" outlineLevel="2">
      <c r="A1658" s="11">
        <f>ROW()</f>
        <v>1658</v>
      </c>
      <c r="C1658" s="6" t="s">
        <v>4</v>
      </c>
      <c r="D1658" s="39"/>
      <c r="E1658" s="922">
        <v>23</v>
      </c>
      <c r="F1658" s="39"/>
      <c r="G1658" s="39"/>
      <c r="H1658" s="39"/>
      <c r="I1658" s="9"/>
      <c r="J1658" s="39"/>
      <c r="K1658" s="163"/>
      <c r="L1658" s="163"/>
      <c r="M1658" s="163"/>
      <c r="N1658" s="163"/>
      <c r="O1658" s="163"/>
      <c r="P1658" s="163"/>
      <c r="Q1658" s="163"/>
      <c r="R1658" s="163"/>
      <c r="S1658" s="163"/>
      <c r="T1658" s="163"/>
      <c r="U1658" s="9"/>
      <c r="V1658" s="162">
        <f>Inputs!$D$66</f>
        <v>50</v>
      </c>
      <c r="W1658" s="163">
        <f t="shared" si="1209"/>
        <v>49</v>
      </c>
      <c r="X1658" s="163">
        <f t="shared" si="1209"/>
        <v>48</v>
      </c>
      <c r="Y1658" s="163">
        <f t="shared" si="1209"/>
        <v>47</v>
      </c>
      <c r="Z1658" s="163">
        <f t="shared" si="1209"/>
        <v>46</v>
      </c>
      <c r="AA1658" s="163">
        <f t="shared" si="1209"/>
        <v>45</v>
      </c>
      <c r="AB1658" s="163">
        <f t="shared" si="1209"/>
        <v>44</v>
      </c>
      <c r="AC1658" s="911">
        <f t="shared" si="1211"/>
        <v>23</v>
      </c>
      <c r="AD1658" s="913">
        <f>IF(AD1655="",MAX(0,AC1658-1),Inputs!$D$82-(AC$6-LEFT($A1654,4)))</f>
        <v>22</v>
      </c>
      <c r="AE1658" s="163">
        <f t="shared" si="1210"/>
        <v>21</v>
      </c>
      <c r="AF1658" s="163">
        <f t="shared" si="1210"/>
        <v>20</v>
      </c>
      <c r="AG1658" s="163">
        <f t="shared" si="1210"/>
        <v>19</v>
      </c>
      <c r="AH1658" s="163">
        <f t="shared" si="1210"/>
        <v>18</v>
      </c>
      <c r="AI1658" s="163">
        <f t="shared" si="1210"/>
        <v>17</v>
      </c>
      <c r="AJ1658" s="163">
        <f t="shared" si="1210"/>
        <v>16</v>
      </c>
      <c r="AK1658" s="163">
        <f t="shared" si="1210"/>
        <v>15</v>
      </c>
      <c r="AL1658" s="163">
        <f t="shared" si="1210"/>
        <v>14</v>
      </c>
      <c r="AM1658" s="163">
        <f t="shared" si="1210"/>
        <v>13</v>
      </c>
    </row>
    <row r="1659" spans="1:71" outlineLevel="2">
      <c r="A1659" s="11">
        <f>ROW()</f>
        <v>1659</v>
      </c>
      <c r="C1659" s="6" t="s">
        <v>5</v>
      </c>
      <c r="D1659" s="39"/>
      <c r="E1659" s="922">
        <v>3</v>
      </c>
      <c r="F1659" s="39"/>
      <c r="G1659" s="39"/>
      <c r="H1659" s="39"/>
      <c r="I1659" s="9"/>
      <c r="J1659" s="39"/>
      <c r="K1659" s="163"/>
      <c r="L1659" s="163"/>
      <c r="M1659" s="163"/>
      <c r="N1659" s="163"/>
      <c r="O1659" s="163"/>
      <c r="P1659" s="163"/>
      <c r="Q1659" s="163"/>
      <c r="R1659" s="163"/>
      <c r="S1659" s="163"/>
      <c r="T1659" s="163"/>
      <c r="U1659" s="9"/>
      <c r="V1659" s="162">
        <f>Inputs!$D$67</f>
        <v>30</v>
      </c>
      <c r="W1659" s="163">
        <f t="shared" si="1209"/>
        <v>29</v>
      </c>
      <c r="X1659" s="163">
        <f t="shared" si="1209"/>
        <v>28</v>
      </c>
      <c r="Y1659" s="163">
        <f t="shared" si="1209"/>
        <v>27</v>
      </c>
      <c r="Z1659" s="163">
        <f t="shared" si="1209"/>
        <v>26</v>
      </c>
      <c r="AA1659" s="163">
        <f t="shared" si="1209"/>
        <v>25</v>
      </c>
      <c r="AB1659" s="163">
        <f t="shared" si="1209"/>
        <v>24</v>
      </c>
      <c r="AC1659" s="911">
        <f t="shared" si="1211"/>
        <v>3</v>
      </c>
      <c r="AD1659" s="912">
        <f t="shared" ref="AD1659:AD1662" si="1212">MAX(0,AC1659-1)</f>
        <v>2</v>
      </c>
      <c r="AE1659" s="163">
        <f t="shared" si="1210"/>
        <v>1</v>
      </c>
      <c r="AF1659" s="163">
        <f t="shared" si="1210"/>
        <v>0</v>
      </c>
      <c r="AG1659" s="163">
        <f t="shared" si="1210"/>
        <v>0</v>
      </c>
      <c r="AH1659" s="163">
        <f t="shared" si="1210"/>
        <v>0</v>
      </c>
      <c r="AI1659" s="163">
        <f t="shared" si="1210"/>
        <v>0</v>
      </c>
      <c r="AJ1659" s="163">
        <f t="shared" si="1210"/>
        <v>0</v>
      </c>
      <c r="AK1659" s="163">
        <f t="shared" si="1210"/>
        <v>0</v>
      </c>
      <c r="AL1659" s="163">
        <f t="shared" si="1210"/>
        <v>0</v>
      </c>
      <c r="AM1659" s="163">
        <f t="shared" si="1210"/>
        <v>0</v>
      </c>
    </row>
    <row r="1660" spans="1:71" outlineLevel="2">
      <c r="A1660" s="11">
        <f>ROW()</f>
        <v>1660</v>
      </c>
      <c r="C1660" s="6" t="s">
        <v>473</v>
      </c>
      <c r="D1660" s="39"/>
      <c r="E1660" s="922">
        <v>0</v>
      </c>
      <c r="F1660" s="39"/>
      <c r="G1660" s="39"/>
      <c r="H1660" s="39"/>
      <c r="I1660" s="9"/>
      <c r="J1660" s="39"/>
      <c r="K1660" s="163"/>
      <c r="L1660" s="163"/>
      <c r="M1660" s="163"/>
      <c r="N1660" s="163"/>
      <c r="O1660" s="163"/>
      <c r="P1660" s="163"/>
      <c r="Q1660" s="163"/>
      <c r="R1660" s="163"/>
      <c r="S1660" s="163"/>
      <c r="T1660" s="163"/>
      <c r="U1660" s="9"/>
      <c r="V1660" s="162">
        <f>Inputs!$D$68</f>
        <v>0</v>
      </c>
      <c r="W1660" s="163">
        <f>MAX(0,V1660-1)</f>
        <v>0</v>
      </c>
      <c r="X1660" s="163">
        <f t="shared" si="1209"/>
        <v>0</v>
      </c>
      <c r="Y1660" s="163">
        <f t="shared" si="1209"/>
        <v>0</v>
      </c>
      <c r="Z1660" s="163">
        <f t="shared" si="1209"/>
        <v>0</v>
      </c>
      <c r="AA1660" s="163">
        <f t="shared" si="1209"/>
        <v>0</v>
      </c>
      <c r="AB1660" s="163">
        <f t="shared" si="1209"/>
        <v>0</v>
      </c>
      <c r="AC1660" s="911">
        <f t="shared" si="1211"/>
        <v>0</v>
      </c>
      <c r="AD1660" s="163">
        <f t="shared" si="1212"/>
        <v>0</v>
      </c>
      <c r="AE1660" s="163">
        <f t="shared" si="1210"/>
        <v>0</v>
      </c>
      <c r="AF1660" s="163">
        <f t="shared" si="1210"/>
        <v>0</v>
      </c>
      <c r="AG1660" s="163">
        <f t="shared" si="1210"/>
        <v>0</v>
      </c>
      <c r="AH1660" s="163">
        <f t="shared" si="1210"/>
        <v>0</v>
      </c>
      <c r="AI1660" s="163">
        <f t="shared" si="1210"/>
        <v>0</v>
      </c>
      <c r="AJ1660" s="163">
        <f t="shared" si="1210"/>
        <v>0</v>
      </c>
      <c r="AK1660" s="163">
        <f t="shared" si="1210"/>
        <v>0</v>
      </c>
      <c r="AL1660" s="163">
        <f t="shared" si="1210"/>
        <v>0</v>
      </c>
      <c r="AM1660" s="163">
        <f t="shared" si="1210"/>
        <v>0</v>
      </c>
    </row>
    <row r="1661" spans="1:71" outlineLevel="2">
      <c r="A1661" s="11">
        <f>ROW()</f>
        <v>1661</v>
      </c>
      <c r="C1661" s="6" t="s">
        <v>474</v>
      </c>
      <c r="D1661" s="39"/>
      <c r="E1661" s="922">
        <v>8</v>
      </c>
      <c r="F1661" s="39"/>
      <c r="G1661" s="39"/>
      <c r="H1661" s="39"/>
      <c r="I1661" s="9"/>
      <c r="J1661" s="39"/>
      <c r="K1661" s="163"/>
      <c r="L1661" s="163"/>
      <c r="M1661" s="163"/>
      <c r="N1661" s="163"/>
      <c r="O1661" s="163"/>
      <c r="P1661" s="163"/>
      <c r="Q1661" s="163"/>
      <c r="R1661" s="163"/>
      <c r="S1661" s="163"/>
      <c r="T1661" s="163"/>
      <c r="U1661" s="9"/>
      <c r="V1661" s="162">
        <f>Inputs!$D$69</f>
        <v>0</v>
      </c>
      <c r="W1661" s="163">
        <f t="shared" ref="W1661:W1663" si="1213">MAX(0,V1661-1)</f>
        <v>0</v>
      </c>
      <c r="X1661" s="163">
        <f t="shared" si="1209"/>
        <v>0</v>
      </c>
      <c r="Y1661" s="163">
        <f t="shared" si="1209"/>
        <v>0</v>
      </c>
      <c r="Z1661" s="163">
        <f t="shared" si="1209"/>
        <v>0</v>
      </c>
      <c r="AA1661" s="163">
        <f t="shared" si="1209"/>
        <v>0</v>
      </c>
      <c r="AB1661" s="163">
        <f t="shared" si="1209"/>
        <v>0</v>
      </c>
      <c r="AC1661" s="911">
        <f t="shared" si="1211"/>
        <v>8</v>
      </c>
      <c r="AD1661" s="163">
        <f t="shared" si="1212"/>
        <v>7</v>
      </c>
      <c r="AE1661" s="163">
        <f t="shared" si="1210"/>
        <v>6</v>
      </c>
      <c r="AF1661" s="163">
        <f t="shared" si="1210"/>
        <v>5</v>
      </c>
      <c r="AG1661" s="163">
        <f t="shared" si="1210"/>
        <v>4</v>
      </c>
      <c r="AH1661" s="163">
        <f t="shared" si="1210"/>
        <v>3</v>
      </c>
      <c r="AI1661" s="163">
        <f t="shared" si="1210"/>
        <v>2</v>
      </c>
      <c r="AJ1661" s="163">
        <f t="shared" si="1210"/>
        <v>1</v>
      </c>
      <c r="AK1661" s="163">
        <f t="shared" si="1210"/>
        <v>0</v>
      </c>
      <c r="AL1661" s="163">
        <f t="shared" si="1210"/>
        <v>0</v>
      </c>
      <c r="AM1661" s="163">
        <f t="shared" si="1210"/>
        <v>0</v>
      </c>
    </row>
    <row r="1662" spans="1:71" outlineLevel="2">
      <c r="A1662" s="11">
        <f>ROW()</f>
        <v>1662</v>
      </c>
      <c r="C1662" s="6" t="s">
        <v>477</v>
      </c>
      <c r="D1662" s="39"/>
      <c r="E1662" s="922">
        <v>3</v>
      </c>
      <c r="F1662" s="39"/>
      <c r="G1662" s="39"/>
      <c r="H1662" s="39"/>
      <c r="I1662" s="9"/>
      <c r="J1662" s="39"/>
      <c r="K1662" s="163"/>
      <c r="L1662" s="163"/>
      <c r="M1662" s="163"/>
      <c r="N1662" s="163"/>
      <c r="O1662" s="163"/>
      <c r="P1662" s="163"/>
      <c r="Q1662" s="163"/>
      <c r="R1662" s="163"/>
      <c r="S1662" s="163"/>
      <c r="T1662" s="163"/>
      <c r="U1662" s="9"/>
      <c r="V1662" s="162">
        <f>Inputs!$D$70</f>
        <v>0</v>
      </c>
      <c r="W1662" s="163">
        <f t="shared" si="1213"/>
        <v>0</v>
      </c>
      <c r="X1662" s="163">
        <f t="shared" si="1209"/>
        <v>0</v>
      </c>
      <c r="Y1662" s="163">
        <f t="shared" si="1209"/>
        <v>0</v>
      </c>
      <c r="Z1662" s="163">
        <f t="shared" si="1209"/>
        <v>0</v>
      </c>
      <c r="AA1662" s="163">
        <f t="shared" si="1209"/>
        <v>0</v>
      </c>
      <c r="AB1662" s="163">
        <f t="shared" si="1209"/>
        <v>0</v>
      </c>
      <c r="AC1662" s="911">
        <f t="shared" si="1211"/>
        <v>3</v>
      </c>
      <c r="AD1662" s="163">
        <f t="shared" si="1212"/>
        <v>2</v>
      </c>
      <c r="AE1662" s="163">
        <f t="shared" si="1210"/>
        <v>1</v>
      </c>
      <c r="AF1662" s="163">
        <f t="shared" si="1210"/>
        <v>0</v>
      </c>
      <c r="AG1662" s="163">
        <f t="shared" si="1210"/>
        <v>0</v>
      </c>
      <c r="AH1662" s="163">
        <f t="shared" si="1210"/>
        <v>0</v>
      </c>
      <c r="AI1662" s="163">
        <f t="shared" si="1210"/>
        <v>0</v>
      </c>
      <c r="AJ1662" s="163">
        <f t="shared" si="1210"/>
        <v>0</v>
      </c>
      <c r="AK1662" s="163">
        <f t="shared" si="1210"/>
        <v>0</v>
      </c>
      <c r="AL1662" s="163">
        <f t="shared" si="1210"/>
        <v>0</v>
      </c>
      <c r="AM1662" s="163">
        <f t="shared" si="1210"/>
        <v>0</v>
      </c>
    </row>
    <row r="1663" spans="1:71" outlineLevel="2">
      <c r="A1663" s="11">
        <f>ROW()</f>
        <v>1663</v>
      </c>
      <c r="C1663" s="6" t="s">
        <v>511</v>
      </c>
      <c r="D1663" s="39"/>
      <c r="E1663" s="922">
        <v>23</v>
      </c>
      <c r="F1663" s="39"/>
      <c r="G1663" s="39"/>
      <c r="H1663" s="39"/>
      <c r="I1663" s="9"/>
      <c r="J1663" s="39"/>
      <c r="K1663" s="163"/>
      <c r="L1663" s="163"/>
      <c r="M1663" s="163"/>
      <c r="N1663" s="163"/>
      <c r="O1663" s="163"/>
      <c r="P1663" s="163"/>
      <c r="Q1663" s="163"/>
      <c r="R1663" s="163"/>
      <c r="S1663" s="163"/>
      <c r="T1663" s="163"/>
      <c r="U1663" s="9"/>
      <c r="V1663" s="162">
        <f>Inputs!$D$71</f>
        <v>30</v>
      </c>
      <c r="W1663" s="163">
        <f t="shared" si="1213"/>
        <v>29</v>
      </c>
      <c r="X1663" s="163">
        <f t="shared" si="1209"/>
        <v>28</v>
      </c>
      <c r="Y1663" s="163">
        <f t="shared" si="1209"/>
        <v>27</v>
      </c>
      <c r="Z1663" s="163">
        <f t="shared" si="1209"/>
        <v>26</v>
      </c>
      <c r="AA1663" s="163">
        <f t="shared" si="1209"/>
        <v>25</v>
      </c>
      <c r="AB1663" s="163">
        <f t="shared" si="1209"/>
        <v>24</v>
      </c>
      <c r="AC1663" s="911">
        <f t="shared" si="1211"/>
        <v>23</v>
      </c>
      <c r="AD1663" s="914">
        <f>Inputs!$D$87-(Inputs!$G$71-AC1663+1)</f>
        <v>42</v>
      </c>
      <c r="AE1663" s="163">
        <f t="shared" si="1210"/>
        <v>41</v>
      </c>
      <c r="AF1663" s="163">
        <f t="shared" si="1210"/>
        <v>40</v>
      </c>
      <c r="AG1663" s="163">
        <f t="shared" si="1210"/>
        <v>39</v>
      </c>
      <c r="AH1663" s="163">
        <f t="shared" si="1210"/>
        <v>38</v>
      </c>
      <c r="AI1663" s="163">
        <f t="shared" si="1210"/>
        <v>37</v>
      </c>
      <c r="AJ1663" s="163">
        <f t="shared" si="1210"/>
        <v>36</v>
      </c>
      <c r="AK1663" s="163">
        <f t="shared" si="1210"/>
        <v>35</v>
      </c>
      <c r="AL1663" s="163">
        <f t="shared" si="1210"/>
        <v>34</v>
      </c>
      <c r="AM1663" s="163">
        <f t="shared" si="1210"/>
        <v>33</v>
      </c>
    </row>
    <row r="1664" spans="1:71" outlineLevel="2">
      <c r="A1664" s="11">
        <f>ROW()</f>
        <v>1664</v>
      </c>
      <c r="C1664" s="6" t="s">
        <v>655</v>
      </c>
      <c r="D1664" s="39"/>
      <c r="E1664" s="922"/>
      <c r="F1664" s="39"/>
      <c r="G1664" s="39"/>
      <c r="H1664" s="39"/>
      <c r="I1664" s="9"/>
      <c r="J1664" s="39"/>
      <c r="K1664" s="163"/>
      <c r="L1664" s="163"/>
      <c r="M1664" s="163"/>
      <c r="N1664" s="163"/>
      <c r="O1664" s="163"/>
      <c r="P1664" s="163"/>
      <c r="Q1664" s="163"/>
      <c r="R1664" s="163"/>
      <c r="S1664" s="163"/>
      <c r="T1664" s="163"/>
      <c r="U1664" s="9"/>
      <c r="V1664" s="162"/>
      <c r="W1664" s="163"/>
      <c r="X1664" s="163"/>
      <c r="Y1664" s="163"/>
      <c r="Z1664" s="163"/>
      <c r="AA1664" s="163"/>
      <c r="AB1664" s="163"/>
      <c r="AC1664" s="911">
        <f t="shared" si="1211"/>
        <v>0</v>
      </c>
      <c r="AD1664" s="163"/>
      <c r="AE1664" s="163"/>
      <c r="AF1664" s="163"/>
      <c r="AG1664" s="163"/>
      <c r="AH1664" s="163"/>
      <c r="AI1664" s="915">
        <f>Inputs!$D$88</f>
        <v>5</v>
      </c>
      <c r="AJ1664" s="163">
        <f t="shared" si="1210"/>
        <v>4</v>
      </c>
      <c r="AK1664" s="163">
        <f t="shared" si="1210"/>
        <v>3</v>
      </c>
      <c r="AL1664" s="163">
        <f t="shared" si="1210"/>
        <v>2</v>
      </c>
      <c r="AM1664" s="163">
        <f t="shared" si="1210"/>
        <v>1</v>
      </c>
    </row>
    <row r="1665" spans="1:39" outlineLevel="2">
      <c r="A1665" s="11">
        <f>ROW()</f>
        <v>1665</v>
      </c>
      <c r="C1665" s="6" t="s">
        <v>656</v>
      </c>
      <c r="D1665" s="39"/>
      <c r="E1665" s="922"/>
      <c r="F1665" s="39"/>
      <c r="G1665" s="39"/>
      <c r="H1665" s="39"/>
      <c r="I1665" s="9"/>
      <c r="J1665" s="39"/>
      <c r="K1665" s="163"/>
      <c r="L1665" s="163"/>
      <c r="M1665" s="163"/>
      <c r="N1665" s="163"/>
      <c r="O1665" s="163"/>
      <c r="P1665" s="163"/>
      <c r="Q1665" s="163"/>
      <c r="R1665" s="163"/>
      <c r="S1665" s="163"/>
      <c r="T1665" s="163"/>
      <c r="U1665" s="9"/>
      <c r="V1665" s="162"/>
      <c r="W1665" s="163"/>
      <c r="X1665" s="163"/>
      <c r="Y1665" s="163"/>
      <c r="Z1665" s="163"/>
      <c r="AA1665" s="163"/>
      <c r="AB1665" s="163"/>
      <c r="AC1665" s="911"/>
      <c r="AD1665" s="163"/>
      <c r="AE1665" s="163"/>
      <c r="AF1665" s="163"/>
      <c r="AG1665" s="163"/>
      <c r="AH1665" s="163"/>
      <c r="AI1665" s="163"/>
      <c r="AJ1665" s="163"/>
      <c r="AK1665" s="163"/>
      <c r="AL1665" s="163"/>
      <c r="AM1665" s="163"/>
    </row>
    <row r="1666" spans="1:39" outlineLevel="2">
      <c r="A1666" s="11">
        <f>ROW()</f>
        <v>1666</v>
      </c>
      <c r="C1666" s="6" t="s">
        <v>667</v>
      </c>
      <c r="D1666" s="39"/>
      <c r="E1666" s="922"/>
      <c r="F1666" s="39"/>
      <c r="G1666" s="39"/>
      <c r="H1666" s="39"/>
      <c r="I1666" s="9"/>
      <c r="J1666" s="39"/>
      <c r="K1666" s="163"/>
      <c r="L1666" s="163"/>
      <c r="M1666" s="163"/>
      <c r="N1666" s="163"/>
      <c r="O1666" s="163"/>
      <c r="P1666" s="163"/>
      <c r="Q1666" s="163"/>
      <c r="R1666" s="163"/>
      <c r="S1666" s="163"/>
      <c r="T1666" s="163"/>
      <c r="U1666" s="9"/>
      <c r="V1666" s="162"/>
      <c r="W1666" s="163"/>
      <c r="X1666" s="163"/>
      <c r="Y1666" s="163"/>
      <c r="Z1666" s="163"/>
      <c r="AA1666" s="163"/>
      <c r="AB1666" s="163"/>
      <c r="AC1666" s="911"/>
      <c r="AD1666" s="163"/>
      <c r="AE1666" s="163"/>
      <c r="AF1666" s="163"/>
      <c r="AG1666" s="163"/>
      <c r="AH1666" s="163"/>
      <c r="AI1666" s="163"/>
      <c r="AJ1666" s="163"/>
      <c r="AK1666" s="163"/>
      <c r="AL1666" s="163"/>
      <c r="AM1666" s="163"/>
    </row>
    <row r="1667" spans="1:39" outlineLevel="2">
      <c r="A1667" s="11">
        <f>ROW()</f>
        <v>1667</v>
      </c>
      <c r="C1667" s="6" t="s">
        <v>212</v>
      </c>
      <c r="D1667" s="39"/>
      <c r="E1667" s="922">
        <v>0</v>
      </c>
      <c r="F1667" s="39"/>
      <c r="G1667" s="39"/>
      <c r="H1667" s="39"/>
      <c r="I1667" s="13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04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</row>
    <row r="1668" spans="1:39" outlineLevel="2">
      <c r="A1668" s="11">
        <f>ROW()</f>
        <v>1668</v>
      </c>
      <c r="C1668" s="30" t="s">
        <v>362</v>
      </c>
      <c r="D1668" s="90"/>
      <c r="E1668" s="923">
        <v>55.598995281445561</v>
      </c>
      <c r="F1668" s="90"/>
      <c r="G1668" s="90"/>
      <c r="H1668" s="90"/>
      <c r="I1668" s="15"/>
      <c r="J1668" s="90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66">
        <f>Inputs!$D$76</f>
        <v>62.598995281445561</v>
      </c>
      <c r="W1668" s="90">
        <f t="shared" ref="W1668:AB1668" si="1214">MAX(0,V1668-1)</f>
        <v>61.598995281445561</v>
      </c>
      <c r="X1668" s="90">
        <f t="shared" si="1214"/>
        <v>60.598995281445561</v>
      </c>
      <c r="Y1668" s="90">
        <f t="shared" si="1214"/>
        <v>59.598995281445561</v>
      </c>
      <c r="Z1668" s="90">
        <f t="shared" si="1214"/>
        <v>58.598995281445561</v>
      </c>
      <c r="AA1668" s="90">
        <f t="shared" si="1214"/>
        <v>57.598995281445561</v>
      </c>
      <c r="AB1668" s="90">
        <f t="shared" si="1214"/>
        <v>56.598995281445561</v>
      </c>
      <c r="AC1668" s="916">
        <f t="shared" si="1211"/>
        <v>55.598995281445561</v>
      </c>
      <c r="AD1668" s="917">
        <f>IF(AC1668&gt;0,IF(AD$160="",AC1668-1,MIN(AC1668-1,AD$160)),0)</f>
        <v>42</v>
      </c>
      <c r="AE1668" s="90">
        <f t="shared" ref="AE1668:AM1668" si="1215">MAX(0,AD1668-1)</f>
        <v>41</v>
      </c>
      <c r="AF1668" s="90">
        <f t="shared" si="1215"/>
        <v>40</v>
      </c>
      <c r="AG1668" s="90">
        <f t="shared" si="1215"/>
        <v>39</v>
      </c>
      <c r="AH1668" s="90">
        <f t="shared" si="1215"/>
        <v>38</v>
      </c>
      <c r="AI1668" s="90">
        <f t="shared" si="1215"/>
        <v>37</v>
      </c>
      <c r="AJ1668" s="90">
        <f t="shared" si="1215"/>
        <v>36</v>
      </c>
      <c r="AK1668" s="90">
        <f t="shared" si="1215"/>
        <v>35</v>
      </c>
      <c r="AL1668" s="90">
        <f t="shared" si="1215"/>
        <v>34</v>
      </c>
      <c r="AM1668" s="90">
        <f t="shared" si="1215"/>
        <v>33</v>
      </c>
    </row>
    <row r="1669" spans="1:39" outlineLevel="2">
      <c r="A1669" s="11">
        <f>ROW()</f>
        <v>1669</v>
      </c>
      <c r="D1669" s="39"/>
      <c r="E1669" s="39"/>
      <c r="F1669" s="39"/>
      <c r="G1669" s="39"/>
      <c r="H1669" s="3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</row>
    <row r="1670" spans="1:39" outlineLevel="2">
      <c r="A1670" s="11">
        <f>ROW()</f>
        <v>1670</v>
      </c>
      <c r="B1670" s="343" t="s">
        <v>68</v>
      </c>
      <c r="D1670" s="39"/>
      <c r="E1670" s="39"/>
      <c r="F1670" s="39"/>
      <c r="G1670" s="39"/>
      <c r="H1670" s="39"/>
      <c r="I1670" s="39"/>
      <c r="J1670" s="39"/>
      <c r="K1670" s="39"/>
      <c r="L1670" s="39"/>
      <c r="M1670" s="39"/>
      <c r="N1670" s="39"/>
      <c r="O1670" s="39"/>
      <c r="P1670" s="39"/>
      <c r="Q1670" s="39"/>
      <c r="R1670" s="39"/>
      <c r="S1670" s="39"/>
      <c r="T1670" s="39"/>
      <c r="U1670" s="39"/>
      <c r="V1670" s="39"/>
      <c r="W1670" s="39"/>
      <c r="X1670" s="39"/>
      <c r="Y1670" s="39"/>
      <c r="Z1670" s="39"/>
      <c r="AA1670" s="39"/>
      <c r="AB1670" s="39"/>
      <c r="AC1670" s="39"/>
      <c r="AD1670" s="39"/>
      <c r="AE1670" s="39"/>
      <c r="AF1670" s="39"/>
      <c r="AG1670" s="39"/>
      <c r="AH1670" s="39"/>
      <c r="AI1670" s="39"/>
      <c r="AJ1670" s="39"/>
      <c r="AK1670" s="39"/>
      <c r="AL1670" s="39"/>
      <c r="AM1670" s="39"/>
    </row>
    <row r="1671" spans="1:39" outlineLevel="2">
      <c r="A1671" s="11">
        <f>ROW()</f>
        <v>1671</v>
      </c>
      <c r="C1671" s="6" t="s">
        <v>2</v>
      </c>
      <c r="D1671" s="39"/>
      <c r="E1671" s="922">
        <v>10.781046240646388</v>
      </c>
      <c r="F1671" s="39"/>
      <c r="G1671" s="39"/>
      <c r="H1671" s="39"/>
      <c r="I1671" s="39"/>
      <c r="J1671" s="39"/>
      <c r="K1671" s="39"/>
      <c r="L1671" s="39"/>
      <c r="M1671" s="39"/>
      <c r="N1671" s="39"/>
      <c r="O1671" s="39"/>
      <c r="P1671" s="39"/>
      <c r="Q1671" s="39"/>
      <c r="R1671" s="39"/>
      <c r="S1671" s="39"/>
      <c r="T1671" s="39"/>
      <c r="U1671" s="9">
        <f t="shared" ref="U1671:AB1678" si="1216">T1731</f>
        <v>0</v>
      </c>
      <c r="V1671" s="9">
        <f t="shared" si="1216"/>
        <v>19.961719725209299</v>
      </c>
      <c r="W1671" s="9">
        <f t="shared" si="1216"/>
        <v>19.882511895757293</v>
      </c>
      <c r="X1671" s="9">
        <f t="shared" si="1216"/>
        <v>19.803304066305287</v>
      </c>
      <c r="Y1671" s="9">
        <f t="shared" si="1216"/>
        <v>19.724096236853281</v>
      </c>
      <c r="Z1671" s="9">
        <f t="shared" si="1216"/>
        <v>19.429706740780844</v>
      </c>
      <c r="AA1671" s="9">
        <f t="shared" si="1216"/>
        <v>19.135317244708407</v>
      </c>
      <c r="AB1671" s="9">
        <f t="shared" si="1216"/>
        <v>18.84092774863597</v>
      </c>
      <c r="AC1671" s="526">
        <f t="shared" ref="AC1671:AC1683" si="1217">$E1671*$E$51</f>
        <v>12.933544285250488</v>
      </c>
      <c r="AD1671" s="9">
        <f t="shared" ref="AD1671:AM1676" si="1218">AC1731</f>
        <v>12.728249931516352</v>
      </c>
      <c r="AE1671" s="9">
        <f t="shared" si="1218"/>
        <v>12.425196361718344</v>
      </c>
      <c r="AF1671" s="9">
        <f t="shared" si="1218"/>
        <v>12.122142791920336</v>
      </c>
      <c r="AG1671" s="9">
        <f t="shared" si="1218"/>
        <v>11.819089222122328</v>
      </c>
      <c r="AH1671" s="9">
        <f t="shared" si="1218"/>
        <v>11.516035652324319</v>
      </c>
      <c r="AI1671" s="9">
        <f t="shared" si="1218"/>
        <v>11.212982082526311</v>
      </c>
      <c r="AJ1671" s="9">
        <f t="shared" si="1218"/>
        <v>10.909928512728303</v>
      </c>
      <c r="AK1671" s="9">
        <f t="shared" si="1218"/>
        <v>10.606874942930295</v>
      </c>
      <c r="AL1671" s="9">
        <f t="shared" si="1218"/>
        <v>10.303821373132287</v>
      </c>
      <c r="AM1671" s="9">
        <f t="shared" si="1218"/>
        <v>10.000767803334279</v>
      </c>
    </row>
    <row r="1672" spans="1:39" outlineLevel="2">
      <c r="A1672" s="11">
        <f>ROW()</f>
        <v>1672</v>
      </c>
      <c r="C1672" s="6" t="s">
        <v>3</v>
      </c>
      <c r="D1672" s="39"/>
      <c r="E1672" s="922">
        <v>5.1693242803467037</v>
      </c>
      <c r="F1672" s="39"/>
      <c r="G1672" s="39"/>
      <c r="H1672" s="39"/>
      <c r="I1672" s="39"/>
      <c r="J1672" s="39"/>
      <c r="K1672" s="39"/>
      <c r="L1672" s="39"/>
      <c r="M1672" s="39"/>
      <c r="N1672" s="39"/>
      <c r="O1672" s="39"/>
      <c r="P1672" s="39"/>
      <c r="Q1672" s="39"/>
      <c r="R1672" s="39"/>
      <c r="S1672" s="39"/>
      <c r="T1672" s="39"/>
      <c r="U1672" s="9">
        <f t="shared" si="1216"/>
        <v>0</v>
      </c>
      <c r="V1672" s="9">
        <f t="shared" si="1216"/>
        <v>11.337967035129099</v>
      </c>
      <c r="W1672" s="9">
        <f t="shared" si="1216"/>
        <v>11.02283028482389</v>
      </c>
      <c r="X1672" s="9">
        <f t="shared" si="1216"/>
        <v>10.707693534518681</v>
      </c>
      <c r="Y1672" s="9">
        <f t="shared" si="1216"/>
        <v>10.392556784213472</v>
      </c>
      <c r="Z1672" s="9">
        <f t="shared" si="1216"/>
        <v>10.007647273687047</v>
      </c>
      <c r="AA1672" s="9">
        <f t="shared" si="1216"/>
        <v>9.6227377631606217</v>
      </c>
      <c r="AB1672" s="9">
        <f t="shared" si="1216"/>
        <v>9.2378282526341966</v>
      </c>
      <c r="AC1672" s="526">
        <f t="shared" si="1217"/>
        <v>6.2014096788324489</v>
      </c>
      <c r="AD1672" s="9">
        <f t="shared" si="1218"/>
        <v>5.9317831710571252</v>
      </c>
      <c r="AE1672" s="9">
        <f t="shared" si="1218"/>
        <v>5.6621566632818014</v>
      </c>
      <c r="AF1672" s="9">
        <f t="shared" si="1218"/>
        <v>5.3925301555064777</v>
      </c>
      <c r="AG1672" s="9">
        <f t="shared" si="1218"/>
        <v>5.122903647731154</v>
      </c>
      <c r="AH1672" s="9">
        <f t="shared" si="1218"/>
        <v>4.8532771399558303</v>
      </c>
      <c r="AI1672" s="9">
        <f t="shared" si="1218"/>
        <v>4.5836506321805066</v>
      </c>
      <c r="AJ1672" s="9">
        <f t="shared" si="1218"/>
        <v>4.3140241244051829</v>
      </c>
      <c r="AK1672" s="9">
        <f t="shared" si="1218"/>
        <v>4.0443976166298592</v>
      </c>
      <c r="AL1672" s="9">
        <f t="shared" si="1218"/>
        <v>3.7747711088545355</v>
      </c>
      <c r="AM1672" s="9">
        <f t="shared" si="1218"/>
        <v>3.5051446010792118</v>
      </c>
    </row>
    <row r="1673" spans="1:39" outlineLevel="2">
      <c r="A1673" s="11">
        <f>ROW()</f>
        <v>1673</v>
      </c>
      <c r="C1673" s="6" t="s">
        <v>4</v>
      </c>
      <c r="D1673" s="39"/>
      <c r="E1673" s="922">
        <v>-3.4643677105429996E-2</v>
      </c>
      <c r="F1673" s="39"/>
      <c r="G1673" s="39"/>
      <c r="H1673" s="39"/>
      <c r="I1673" s="39"/>
      <c r="J1673" s="39"/>
      <c r="K1673" s="39"/>
      <c r="L1673" s="39"/>
      <c r="M1673" s="39"/>
      <c r="N1673" s="39"/>
      <c r="O1673" s="39"/>
      <c r="P1673" s="39"/>
      <c r="Q1673" s="39"/>
      <c r="R1673" s="39"/>
      <c r="S1673" s="39"/>
      <c r="T1673" s="39"/>
      <c r="U1673" s="9">
        <f t="shared" si="1216"/>
        <v>0</v>
      </c>
      <c r="V1673" s="9">
        <f t="shared" si="1216"/>
        <v>2.5280047576861171</v>
      </c>
      <c r="W1673" s="9">
        <f t="shared" si="1216"/>
        <v>2.5140267360013682</v>
      </c>
      <c r="X1673" s="9">
        <f t="shared" si="1216"/>
        <v>2.5000487143166192</v>
      </c>
      <c r="Y1673" s="9">
        <f t="shared" si="1216"/>
        <v>2.4860706926318703</v>
      </c>
      <c r="Z1673" s="9">
        <f t="shared" si="1216"/>
        <v>2.4331755715120433</v>
      </c>
      <c r="AA1673" s="9">
        <f t="shared" si="1216"/>
        <v>2.3802804503922164</v>
      </c>
      <c r="AB1673" s="9">
        <f t="shared" si="1216"/>
        <v>2.3273853292723894</v>
      </c>
      <c r="AC1673" s="526">
        <f t="shared" si="1217"/>
        <v>-4.1560486992228411E-2</v>
      </c>
      <c r="AD1673" s="9">
        <f t="shared" si="1218"/>
        <v>-4.0593964038920773E-2</v>
      </c>
      <c r="AE1673" s="9">
        <f t="shared" si="1218"/>
        <v>0</v>
      </c>
      <c r="AF1673" s="9">
        <f t="shared" si="1218"/>
        <v>0</v>
      </c>
      <c r="AG1673" s="9">
        <f t="shared" si="1218"/>
        <v>0</v>
      </c>
      <c r="AH1673" s="9">
        <f t="shared" si="1218"/>
        <v>0</v>
      </c>
      <c r="AI1673" s="9">
        <f t="shared" si="1218"/>
        <v>0</v>
      </c>
      <c r="AJ1673" s="9">
        <f t="shared" si="1218"/>
        <v>0</v>
      </c>
      <c r="AK1673" s="9">
        <f t="shared" si="1218"/>
        <v>0</v>
      </c>
      <c r="AL1673" s="9">
        <f t="shared" si="1218"/>
        <v>0</v>
      </c>
      <c r="AM1673" s="9">
        <f t="shared" si="1218"/>
        <v>0</v>
      </c>
    </row>
    <row r="1674" spans="1:39" outlineLevel="2">
      <c r="A1674" s="11">
        <f>ROW()</f>
        <v>1674</v>
      </c>
      <c r="C1674" s="6" t="s">
        <v>5</v>
      </c>
      <c r="D1674" s="39"/>
      <c r="E1674" s="922">
        <v>1.3385531500248948</v>
      </c>
      <c r="F1674" s="39"/>
      <c r="G1674" s="39"/>
      <c r="H1674" s="39"/>
      <c r="I1674" s="39"/>
      <c r="J1674" s="39"/>
      <c r="K1674" s="39"/>
      <c r="L1674" s="39"/>
      <c r="M1674" s="39"/>
      <c r="N1674" s="39"/>
      <c r="O1674" s="39"/>
      <c r="P1674" s="39"/>
      <c r="Q1674" s="39"/>
      <c r="R1674" s="39"/>
      <c r="S1674" s="39"/>
      <c r="T1674" s="39"/>
      <c r="U1674" s="9">
        <f t="shared" si="1216"/>
        <v>0</v>
      </c>
      <c r="V1674" s="9">
        <f t="shared" si="1216"/>
        <v>6.0637795335457119</v>
      </c>
      <c r="W1674" s="9">
        <f t="shared" si="1216"/>
        <v>5.9762038533492881</v>
      </c>
      <c r="X1674" s="9">
        <f t="shared" si="1216"/>
        <v>5.8745650304122474</v>
      </c>
      <c r="Y1674" s="9">
        <f t="shared" si="1216"/>
        <v>5.7869893502158227</v>
      </c>
      <c r="Z1674" s="9">
        <f t="shared" si="1216"/>
        <v>5.5725171631943473</v>
      </c>
      <c r="AA1674" s="9">
        <f t="shared" si="1216"/>
        <v>5.3580449761728719</v>
      </c>
      <c r="AB1674" s="9">
        <f t="shared" si="1216"/>
        <v>5.1435727891513965</v>
      </c>
      <c r="AC1674" s="526">
        <f t="shared" si="1217"/>
        <v>1.6058030044188498</v>
      </c>
      <c r="AD1674" s="9">
        <f t="shared" si="1218"/>
        <v>1.5359322287778439</v>
      </c>
      <c r="AE1674" s="9">
        <f t="shared" si="1218"/>
        <v>1.3389590306080743</v>
      </c>
      <c r="AF1674" s="9">
        <f t="shared" si="1218"/>
        <v>1.1419858324383048</v>
      </c>
      <c r="AG1674" s="9">
        <f t="shared" si="1218"/>
        <v>1.1419858324383048</v>
      </c>
      <c r="AH1674" s="9">
        <f t="shared" si="1218"/>
        <v>1.1419858324383048</v>
      </c>
      <c r="AI1674" s="9">
        <f t="shared" si="1218"/>
        <v>0</v>
      </c>
      <c r="AJ1674" s="9">
        <f t="shared" si="1218"/>
        <v>0</v>
      </c>
      <c r="AK1674" s="9">
        <f t="shared" si="1218"/>
        <v>0</v>
      </c>
      <c r="AL1674" s="9">
        <f t="shared" si="1218"/>
        <v>0</v>
      </c>
      <c r="AM1674" s="9">
        <f t="shared" si="1218"/>
        <v>0</v>
      </c>
    </row>
    <row r="1675" spans="1:39" outlineLevel="2">
      <c r="A1675" s="11">
        <f>ROW()</f>
        <v>1675</v>
      </c>
      <c r="C1675" s="6" t="s">
        <v>473</v>
      </c>
      <c r="D1675" s="39"/>
      <c r="E1675" s="922">
        <v>1.2301765388756207</v>
      </c>
      <c r="F1675" s="39"/>
      <c r="G1675" s="39"/>
      <c r="H1675" s="39"/>
      <c r="I1675" s="39"/>
      <c r="J1675" s="39"/>
      <c r="K1675" s="39"/>
      <c r="L1675" s="39"/>
      <c r="M1675" s="39"/>
      <c r="N1675" s="39"/>
      <c r="O1675" s="39"/>
      <c r="P1675" s="39"/>
      <c r="Q1675" s="39"/>
      <c r="R1675" s="39"/>
      <c r="S1675" s="39"/>
      <c r="T1675" s="39"/>
      <c r="U1675" s="9">
        <f t="shared" si="1216"/>
        <v>0</v>
      </c>
      <c r="V1675" s="9">
        <f t="shared" si="1216"/>
        <v>0</v>
      </c>
      <c r="W1675" s="9">
        <f t="shared" si="1216"/>
        <v>0</v>
      </c>
      <c r="X1675" s="9">
        <f t="shared" si="1216"/>
        <v>0</v>
      </c>
      <c r="Y1675" s="9">
        <f t="shared" si="1216"/>
        <v>0</v>
      </c>
      <c r="Z1675" s="9">
        <f t="shared" si="1216"/>
        <v>0</v>
      </c>
      <c r="AA1675" s="9">
        <f t="shared" si="1216"/>
        <v>0</v>
      </c>
      <c r="AB1675" s="9">
        <f t="shared" si="1216"/>
        <v>0</v>
      </c>
      <c r="AC1675" s="526">
        <f t="shared" si="1217"/>
        <v>1.4757883779626639</v>
      </c>
      <c r="AD1675" s="9">
        <f t="shared" si="1218"/>
        <v>1.4115747238802623</v>
      </c>
      <c r="AE1675" s="9">
        <f t="shared" si="1218"/>
        <v>0</v>
      </c>
      <c r="AF1675" s="9">
        <f t="shared" si="1218"/>
        <v>0</v>
      </c>
      <c r="AG1675" s="9">
        <f t="shared" si="1218"/>
        <v>0</v>
      </c>
      <c r="AH1675" s="9">
        <f t="shared" si="1218"/>
        <v>0</v>
      </c>
      <c r="AI1675" s="9">
        <f t="shared" si="1218"/>
        <v>0</v>
      </c>
      <c r="AJ1675" s="9">
        <f t="shared" si="1218"/>
        <v>0</v>
      </c>
      <c r="AK1675" s="9">
        <f t="shared" si="1218"/>
        <v>0</v>
      </c>
      <c r="AL1675" s="9">
        <f t="shared" si="1218"/>
        <v>0</v>
      </c>
      <c r="AM1675" s="9">
        <f t="shared" si="1218"/>
        <v>0</v>
      </c>
    </row>
    <row r="1676" spans="1:39" outlineLevel="2">
      <c r="A1676" s="11">
        <f>ROW()</f>
        <v>1676</v>
      </c>
      <c r="C1676" s="6" t="s">
        <v>474</v>
      </c>
      <c r="D1676" s="39"/>
      <c r="E1676" s="922">
        <v>5.660697432068412</v>
      </c>
      <c r="F1676" s="39"/>
      <c r="G1676" s="39"/>
      <c r="H1676" s="39"/>
      <c r="I1676" s="39"/>
      <c r="J1676" s="39"/>
      <c r="K1676" s="39"/>
      <c r="L1676" s="39"/>
      <c r="M1676" s="39"/>
      <c r="N1676" s="39"/>
      <c r="O1676" s="39"/>
      <c r="P1676" s="39"/>
      <c r="Q1676" s="39"/>
      <c r="R1676" s="39"/>
      <c r="S1676" s="39"/>
      <c r="T1676" s="39"/>
      <c r="U1676" s="9">
        <f t="shared" si="1216"/>
        <v>0</v>
      </c>
      <c r="V1676" s="9">
        <f t="shared" si="1216"/>
        <v>0</v>
      </c>
      <c r="W1676" s="9">
        <f t="shared" si="1216"/>
        <v>0</v>
      </c>
      <c r="X1676" s="9">
        <f t="shared" si="1216"/>
        <v>0</v>
      </c>
      <c r="Y1676" s="9">
        <f t="shared" si="1216"/>
        <v>0</v>
      </c>
      <c r="Z1676" s="9">
        <f t="shared" si="1216"/>
        <v>0</v>
      </c>
      <c r="AA1676" s="9">
        <f t="shared" si="1216"/>
        <v>0</v>
      </c>
      <c r="AB1676" s="9">
        <f t="shared" si="1216"/>
        <v>0</v>
      </c>
      <c r="AC1676" s="526">
        <f t="shared" si="1217"/>
        <v>6.7908883135140847</v>
      </c>
      <c r="AD1676" s="9">
        <f t="shared" si="1218"/>
        <v>6.6811942861936808</v>
      </c>
      <c r="AE1676" s="9">
        <f t="shared" si="1218"/>
        <v>6.1933627099325728</v>
      </c>
      <c r="AF1676" s="9">
        <f t="shared" si="1218"/>
        <v>5.7055311336714647</v>
      </c>
      <c r="AG1676" s="9">
        <f t="shared" si="1218"/>
        <v>5.2176995574103566</v>
      </c>
      <c r="AH1676" s="9">
        <f t="shared" si="1218"/>
        <v>4.7298679811492486</v>
      </c>
      <c r="AI1676" s="9">
        <f t="shared" ref="AI1676:AM1676" si="1219">AH1736</f>
        <v>4.2420364048881405</v>
      </c>
      <c r="AJ1676" s="9">
        <f t="shared" si="1219"/>
        <v>3.7542048286270324</v>
      </c>
      <c r="AK1676" s="9">
        <f t="shared" si="1219"/>
        <v>3.2663732523659244</v>
      </c>
      <c r="AL1676" s="9">
        <f t="shared" si="1219"/>
        <v>3.2663732523659244</v>
      </c>
      <c r="AM1676" s="9">
        <f t="shared" si="1219"/>
        <v>3.2663732523659244</v>
      </c>
    </row>
    <row r="1677" spans="1:39" outlineLevel="2">
      <c r="A1677" s="11">
        <f>ROW()</f>
        <v>1677</v>
      </c>
      <c r="C1677" s="6" t="s">
        <v>477</v>
      </c>
      <c r="D1677" s="39"/>
      <c r="E1677" s="922">
        <v>4.6989934880532358</v>
      </c>
      <c r="F1677" s="39"/>
      <c r="G1677" s="39"/>
      <c r="H1677" s="39"/>
      <c r="I1677" s="39"/>
      <c r="J1677" s="39"/>
      <c r="K1677" s="39"/>
      <c r="L1677" s="39"/>
      <c r="M1677" s="39"/>
      <c r="N1677" s="39"/>
      <c r="O1677" s="39"/>
      <c r="P1677" s="39"/>
      <c r="Q1677" s="39"/>
      <c r="R1677" s="39"/>
      <c r="S1677" s="39"/>
      <c r="T1677" s="39"/>
      <c r="U1677" s="9">
        <f t="shared" si="1216"/>
        <v>0</v>
      </c>
      <c r="V1677" s="9">
        <f t="shared" si="1216"/>
        <v>0</v>
      </c>
      <c r="W1677" s="9">
        <f t="shared" si="1216"/>
        <v>0</v>
      </c>
      <c r="X1677" s="9">
        <f t="shared" si="1216"/>
        <v>0</v>
      </c>
      <c r="Y1677" s="9">
        <f t="shared" si="1216"/>
        <v>0</v>
      </c>
      <c r="Z1677" s="9">
        <f t="shared" si="1216"/>
        <v>0</v>
      </c>
      <c r="AA1677" s="9">
        <f t="shared" si="1216"/>
        <v>0</v>
      </c>
      <c r="AB1677" s="9">
        <f t="shared" si="1216"/>
        <v>0</v>
      </c>
      <c r="AC1677" s="526">
        <f t="shared" si="1217"/>
        <v>5.6371746319674791</v>
      </c>
      <c r="AD1677" s="9">
        <f t="shared" ref="AD1677:AH1678" si="1220">AC1737</f>
        <v>5.4082411128272767</v>
      </c>
      <c r="AE1677" s="9">
        <f t="shared" si="1220"/>
        <v>4.7122390021948251</v>
      </c>
      <c r="AF1677" s="9">
        <f t="shared" si="1220"/>
        <v>4.0162368915623734</v>
      </c>
      <c r="AG1677" s="9">
        <f t="shared" si="1220"/>
        <v>4.0162368915623734</v>
      </c>
      <c r="AH1677" s="9">
        <f t="shared" si="1220"/>
        <v>4.0162368915623734</v>
      </c>
      <c r="AI1677" s="9">
        <f t="shared" ref="AI1677:AM1677" si="1221">AH1737</f>
        <v>0</v>
      </c>
      <c r="AJ1677" s="9">
        <f t="shared" si="1221"/>
        <v>0</v>
      </c>
      <c r="AK1677" s="9">
        <f t="shared" si="1221"/>
        <v>0</v>
      </c>
      <c r="AL1677" s="9">
        <f t="shared" si="1221"/>
        <v>0</v>
      </c>
      <c r="AM1677" s="9">
        <f t="shared" si="1221"/>
        <v>0</v>
      </c>
    </row>
    <row r="1678" spans="1:39" outlineLevel="2">
      <c r="A1678" s="11">
        <f>ROW()</f>
        <v>1678</v>
      </c>
      <c r="C1678" s="6" t="s">
        <v>511</v>
      </c>
      <c r="D1678" s="39"/>
      <c r="E1678" s="922">
        <v>1.5035541767365657</v>
      </c>
      <c r="F1678" s="39"/>
      <c r="G1678" s="39"/>
      <c r="H1678" s="39"/>
      <c r="I1678" s="39"/>
      <c r="J1678" s="39"/>
      <c r="K1678" s="39"/>
      <c r="L1678" s="39"/>
      <c r="M1678" s="39"/>
      <c r="N1678" s="39"/>
      <c r="O1678" s="39"/>
      <c r="P1678" s="39"/>
      <c r="Q1678" s="39"/>
      <c r="R1678" s="39"/>
      <c r="S1678" s="39"/>
      <c r="T1678" s="39"/>
      <c r="U1678" s="9">
        <f t="shared" si="1216"/>
        <v>0</v>
      </c>
      <c r="V1678" s="9">
        <f t="shared" si="1216"/>
        <v>2.2126571887337754</v>
      </c>
      <c r="W1678" s="9">
        <f t="shared" si="1216"/>
        <v>2.1807010535753522</v>
      </c>
      <c r="X1678" s="9">
        <f t="shared" si="1216"/>
        <v>2.1487449184169289</v>
      </c>
      <c r="Y1678" s="9">
        <f t="shared" si="1216"/>
        <v>2.1167887832585057</v>
      </c>
      <c r="Z1678" s="9">
        <f t="shared" si="1216"/>
        <v>2.0385284468179696</v>
      </c>
      <c r="AA1678" s="9">
        <f t="shared" si="1216"/>
        <v>1.9602681103774338</v>
      </c>
      <c r="AB1678" s="9">
        <f t="shared" si="1216"/>
        <v>1.8820077739368979</v>
      </c>
      <c r="AC1678" s="526">
        <f t="shared" si="1217"/>
        <v>1.803747437496362</v>
      </c>
      <c r="AD1678" s="9">
        <f t="shared" si="1220"/>
        <v>1.7254871010558261</v>
      </c>
      <c r="AE1678" s="9">
        <f t="shared" si="1220"/>
        <v>1.6844040748402112</v>
      </c>
      <c r="AF1678" s="9">
        <f t="shared" si="1220"/>
        <v>1.6433210486245962</v>
      </c>
      <c r="AG1678" s="9">
        <f t="shared" si="1220"/>
        <v>1.6022380224089812</v>
      </c>
      <c r="AH1678" s="9">
        <f t="shared" si="1220"/>
        <v>1.5611549961933662</v>
      </c>
      <c r="AI1678" s="9">
        <f t="shared" ref="AI1678:AM1678" si="1222">AH1738</f>
        <v>1.5200719699777512</v>
      </c>
      <c r="AJ1678" s="9">
        <f t="shared" si="1222"/>
        <v>1.4789889437621362</v>
      </c>
      <c r="AK1678" s="9">
        <f t="shared" si="1222"/>
        <v>1.4379059175465212</v>
      </c>
      <c r="AL1678" s="9">
        <f t="shared" si="1222"/>
        <v>1.3968228913309062</v>
      </c>
      <c r="AM1678" s="9">
        <f t="shared" si="1222"/>
        <v>1.3557398651152912</v>
      </c>
    </row>
    <row r="1679" spans="1:39" outlineLevel="2">
      <c r="A1679" s="11">
        <f>ROW()</f>
        <v>1679</v>
      </c>
      <c r="C1679" s="6" t="s">
        <v>655</v>
      </c>
      <c r="D1679" s="39"/>
      <c r="E1679" s="922"/>
      <c r="F1679" s="39"/>
      <c r="G1679" s="39"/>
      <c r="H1679" s="39"/>
      <c r="I1679" s="39"/>
      <c r="J1679" s="39"/>
      <c r="K1679" s="39"/>
      <c r="L1679" s="39"/>
      <c r="M1679" s="39"/>
      <c r="N1679" s="39"/>
      <c r="O1679" s="39"/>
      <c r="P1679" s="39"/>
      <c r="Q1679" s="39"/>
      <c r="R1679" s="39"/>
      <c r="S1679" s="39"/>
      <c r="T1679" s="39"/>
      <c r="U1679" s="9"/>
      <c r="V1679" s="9"/>
      <c r="W1679" s="9"/>
      <c r="X1679" s="9"/>
      <c r="Y1679" s="9"/>
      <c r="Z1679" s="9"/>
      <c r="AA1679" s="9"/>
      <c r="AB1679" s="9"/>
      <c r="AC1679" s="526"/>
      <c r="AD1679" s="9"/>
      <c r="AE1679" s="9"/>
      <c r="AF1679" s="9"/>
      <c r="AG1679" s="9"/>
      <c r="AH1679" s="9"/>
      <c r="AI1679" s="9">
        <f t="shared" ref="AI1679:AM1679" si="1223">AH1739</f>
        <v>5.1582227240006784</v>
      </c>
      <c r="AJ1679" s="9">
        <f t="shared" si="1223"/>
        <v>4.1265781792005427</v>
      </c>
      <c r="AK1679" s="9">
        <f t="shared" si="1223"/>
        <v>3.094933634400407</v>
      </c>
      <c r="AL1679" s="9">
        <f t="shared" si="1223"/>
        <v>2.0632890896002714</v>
      </c>
      <c r="AM1679" s="9">
        <f t="shared" si="1223"/>
        <v>1.0316445448001357</v>
      </c>
    </row>
    <row r="1680" spans="1:39" outlineLevel="2">
      <c r="A1680" s="11">
        <f>ROW()</f>
        <v>1680</v>
      </c>
      <c r="C1680" s="6" t="s">
        <v>656</v>
      </c>
      <c r="D1680" s="39"/>
      <c r="E1680" s="922"/>
      <c r="F1680" s="39"/>
      <c r="G1680" s="39"/>
      <c r="H1680" s="39"/>
      <c r="I1680" s="39"/>
      <c r="J1680" s="39"/>
      <c r="K1680" s="39"/>
      <c r="L1680" s="39"/>
      <c r="M1680" s="39"/>
      <c r="N1680" s="39"/>
      <c r="O1680" s="39"/>
      <c r="P1680" s="39"/>
      <c r="Q1680" s="39"/>
      <c r="R1680" s="39"/>
      <c r="S1680" s="39"/>
      <c r="T1680" s="39"/>
      <c r="U1680" s="9"/>
      <c r="V1680" s="9"/>
      <c r="W1680" s="9"/>
      <c r="X1680" s="9"/>
      <c r="Y1680" s="9"/>
      <c r="Z1680" s="9"/>
      <c r="AA1680" s="9"/>
      <c r="AB1680" s="9"/>
      <c r="AC1680" s="526"/>
      <c r="AD1680" s="9"/>
      <c r="AE1680" s="9"/>
      <c r="AF1680" s="9"/>
      <c r="AG1680" s="9"/>
      <c r="AH1680" s="9"/>
      <c r="AI1680" s="9">
        <f t="shared" ref="AI1680" si="1224">AH1740</f>
        <v>0</v>
      </c>
      <c r="AJ1680" s="9">
        <f t="shared" ref="AJ1680" si="1225">AI1740</f>
        <v>0</v>
      </c>
      <c r="AK1680" s="9">
        <f t="shared" ref="AK1680" si="1226">AJ1740</f>
        <v>0</v>
      </c>
      <c r="AL1680" s="9">
        <f t="shared" ref="AL1680" si="1227">AK1740</f>
        <v>0</v>
      </c>
      <c r="AM1680" s="9">
        <f t="shared" ref="AM1680" si="1228">AL1740</f>
        <v>0</v>
      </c>
    </row>
    <row r="1681" spans="1:39" outlineLevel="2">
      <c r="A1681" s="11">
        <f>ROW()</f>
        <v>1681</v>
      </c>
      <c r="C1681" s="6" t="s">
        <v>667</v>
      </c>
      <c r="D1681" s="39"/>
      <c r="E1681" s="922"/>
      <c r="F1681" s="39"/>
      <c r="G1681" s="39"/>
      <c r="H1681" s="39"/>
      <c r="I1681" s="39"/>
      <c r="J1681" s="39"/>
      <c r="K1681" s="39"/>
      <c r="L1681" s="39"/>
      <c r="M1681" s="39"/>
      <c r="N1681" s="39"/>
      <c r="O1681" s="39"/>
      <c r="P1681" s="39"/>
      <c r="Q1681" s="39"/>
      <c r="R1681" s="39"/>
      <c r="S1681" s="39"/>
      <c r="T1681" s="39"/>
      <c r="U1681" s="9"/>
      <c r="V1681" s="9"/>
      <c r="W1681" s="9"/>
      <c r="X1681" s="9"/>
      <c r="Y1681" s="9"/>
      <c r="Z1681" s="9"/>
      <c r="AA1681" s="9"/>
      <c r="AB1681" s="9"/>
      <c r="AC1681" s="526"/>
      <c r="AD1681" s="9"/>
      <c r="AE1681" s="9"/>
      <c r="AF1681" s="9"/>
      <c r="AG1681" s="9"/>
      <c r="AH1681" s="9"/>
      <c r="AI1681" s="9">
        <f t="shared" ref="AI1681" si="1229">AH1741</f>
        <v>0</v>
      </c>
      <c r="AJ1681" s="9">
        <f t="shared" ref="AJ1681" si="1230">AI1741</f>
        <v>0</v>
      </c>
      <c r="AK1681" s="9">
        <f t="shared" ref="AK1681" si="1231">AJ1741</f>
        <v>0</v>
      </c>
      <c r="AL1681" s="9">
        <f t="shared" ref="AL1681" si="1232">AK1741</f>
        <v>0</v>
      </c>
      <c r="AM1681" s="9">
        <f t="shared" ref="AM1681" si="1233">AL1741</f>
        <v>0</v>
      </c>
    </row>
    <row r="1682" spans="1:39" outlineLevel="2">
      <c r="A1682" s="11">
        <f>ROW()</f>
        <v>1682</v>
      </c>
      <c r="C1682" s="6" t="s">
        <v>212</v>
      </c>
      <c r="D1682" s="39"/>
      <c r="E1682" s="922">
        <v>0</v>
      </c>
      <c r="F1682" s="39"/>
      <c r="G1682" s="39"/>
      <c r="H1682" s="39"/>
      <c r="I1682" s="39"/>
      <c r="J1682" s="39"/>
      <c r="K1682" s="39"/>
      <c r="L1682" s="39"/>
      <c r="M1682" s="39"/>
      <c r="N1682" s="39"/>
      <c r="O1682" s="39"/>
      <c r="P1682" s="39"/>
      <c r="Q1682" s="39"/>
      <c r="R1682" s="39"/>
      <c r="S1682" s="39"/>
      <c r="T1682" s="39"/>
      <c r="U1682" s="9">
        <f t="shared" ref="U1682:AB1683" si="1234">T1742</f>
        <v>0</v>
      </c>
      <c r="V1682" s="9">
        <f t="shared" si="1234"/>
        <v>-5.3308392475107894E-2</v>
      </c>
      <c r="W1682" s="9">
        <f t="shared" si="1234"/>
        <v>-5.3308392475107894E-2</v>
      </c>
      <c r="X1682" s="9">
        <f t="shared" si="1234"/>
        <v>-5.3308392475107894E-2</v>
      </c>
      <c r="Y1682" s="9">
        <f t="shared" si="1234"/>
        <v>-5.3308392475107894E-2</v>
      </c>
      <c r="Z1682" s="9">
        <f t="shared" si="1234"/>
        <v>0</v>
      </c>
      <c r="AA1682" s="9">
        <f t="shared" si="1234"/>
        <v>0</v>
      </c>
      <c r="AB1682" s="9">
        <f t="shared" si="1234"/>
        <v>0</v>
      </c>
      <c r="AC1682" s="526">
        <f t="shared" si="1217"/>
        <v>0</v>
      </c>
      <c r="AD1682" s="9">
        <f t="shared" ref="AD1682:AM1683" si="1235">AC1742</f>
        <v>0</v>
      </c>
      <c r="AE1682" s="9">
        <f t="shared" si="1235"/>
        <v>0</v>
      </c>
      <c r="AF1682" s="9">
        <f t="shared" si="1235"/>
        <v>0</v>
      </c>
      <c r="AG1682" s="9">
        <f t="shared" si="1235"/>
        <v>0</v>
      </c>
      <c r="AH1682" s="9">
        <f t="shared" si="1235"/>
        <v>0</v>
      </c>
      <c r="AI1682" s="9">
        <f t="shared" si="1235"/>
        <v>0</v>
      </c>
      <c r="AJ1682" s="9">
        <f t="shared" si="1235"/>
        <v>0</v>
      </c>
      <c r="AK1682" s="9">
        <f t="shared" si="1235"/>
        <v>0</v>
      </c>
      <c r="AL1682" s="9">
        <f t="shared" si="1235"/>
        <v>0</v>
      </c>
      <c r="AM1682" s="9">
        <f t="shared" si="1235"/>
        <v>0</v>
      </c>
    </row>
    <row r="1683" spans="1:39" outlineLevel="2">
      <c r="A1683" s="11">
        <f>ROW()</f>
        <v>1683</v>
      </c>
      <c r="C1683" s="30" t="s">
        <v>362</v>
      </c>
      <c r="D1683" s="90"/>
      <c r="E1683" s="925">
        <v>0</v>
      </c>
      <c r="F1683" s="90"/>
      <c r="G1683" s="90"/>
      <c r="H1683" s="90"/>
      <c r="I1683" s="90"/>
      <c r="J1683" s="90"/>
      <c r="K1683" s="90"/>
      <c r="L1683" s="90"/>
      <c r="M1683" s="90"/>
      <c r="N1683" s="90"/>
      <c r="O1683" s="90"/>
      <c r="P1683" s="90"/>
      <c r="Q1683" s="90"/>
      <c r="R1683" s="90"/>
      <c r="S1683" s="90"/>
      <c r="T1683" s="90"/>
      <c r="U1683" s="15">
        <f t="shared" si="1234"/>
        <v>0</v>
      </c>
      <c r="V1683" s="15">
        <f t="shared" si="1234"/>
        <v>0</v>
      </c>
      <c r="W1683" s="15">
        <f t="shared" si="1234"/>
        <v>0</v>
      </c>
      <c r="X1683" s="15">
        <f t="shared" si="1234"/>
        <v>0</v>
      </c>
      <c r="Y1683" s="15">
        <f t="shared" si="1234"/>
        <v>0</v>
      </c>
      <c r="Z1683" s="15">
        <f t="shared" si="1234"/>
        <v>0</v>
      </c>
      <c r="AA1683" s="15">
        <f t="shared" si="1234"/>
        <v>0</v>
      </c>
      <c r="AB1683" s="15">
        <f t="shared" si="1234"/>
        <v>0</v>
      </c>
      <c r="AC1683" s="527">
        <f t="shared" si="1217"/>
        <v>0</v>
      </c>
      <c r="AD1683" s="15">
        <f t="shared" si="1235"/>
        <v>0</v>
      </c>
      <c r="AE1683" s="15">
        <f t="shared" si="1235"/>
        <v>0</v>
      </c>
      <c r="AF1683" s="15">
        <f t="shared" si="1235"/>
        <v>0</v>
      </c>
      <c r="AG1683" s="15">
        <f t="shared" si="1235"/>
        <v>0</v>
      </c>
      <c r="AH1683" s="15">
        <f t="shared" si="1235"/>
        <v>0</v>
      </c>
      <c r="AI1683" s="15">
        <f t="shared" si="1235"/>
        <v>0</v>
      </c>
      <c r="AJ1683" s="15">
        <f t="shared" si="1235"/>
        <v>0</v>
      </c>
      <c r="AK1683" s="15">
        <f t="shared" si="1235"/>
        <v>0</v>
      </c>
      <c r="AL1683" s="15">
        <f t="shared" si="1235"/>
        <v>0</v>
      </c>
      <c r="AM1683" s="15">
        <f t="shared" si="1235"/>
        <v>0</v>
      </c>
    </row>
    <row r="1684" spans="1:39" outlineLevel="2">
      <c r="A1684" s="11">
        <f>ROW()</f>
        <v>1684</v>
      </c>
      <c r="C1684" s="6" t="s">
        <v>1</v>
      </c>
      <c r="D1684" s="39"/>
      <c r="E1684" s="39">
        <v>30.347701629646391</v>
      </c>
      <c r="F1684" s="39"/>
      <c r="G1684" s="39"/>
      <c r="H1684" s="39"/>
      <c r="I1684" s="39"/>
      <c r="J1684" s="39"/>
      <c r="K1684" s="39"/>
      <c r="L1684" s="39"/>
      <c r="M1684" s="39"/>
      <c r="N1684" s="39"/>
      <c r="O1684" s="39"/>
      <c r="P1684" s="39"/>
      <c r="Q1684" s="39"/>
      <c r="R1684" s="39"/>
      <c r="S1684" s="39"/>
      <c r="T1684" s="39"/>
      <c r="U1684" s="9">
        <f t="shared" ref="U1684:AM1684" si="1236">SUM(U1671:U1683)</f>
        <v>0</v>
      </c>
      <c r="V1684" s="9">
        <f t="shared" si="1236"/>
        <v>42.050819847828897</v>
      </c>
      <c r="W1684" s="9">
        <f t="shared" si="1236"/>
        <v>41.522965431032084</v>
      </c>
      <c r="X1684" s="9">
        <f t="shared" si="1236"/>
        <v>40.98104787149466</v>
      </c>
      <c r="Y1684" s="9">
        <f t="shared" si="1236"/>
        <v>40.453193454697839</v>
      </c>
      <c r="Z1684" s="9">
        <f t="shared" si="1236"/>
        <v>39.481575195992257</v>
      </c>
      <c r="AA1684" s="9">
        <f t="shared" si="1236"/>
        <v>38.45664854481155</v>
      </c>
      <c r="AB1684" s="9">
        <f t="shared" si="1236"/>
        <v>37.431721893630851</v>
      </c>
      <c r="AC1684" s="9">
        <f t="shared" si="1236"/>
        <v>36.406795242450151</v>
      </c>
      <c r="AD1684" s="9">
        <f t="shared" si="1236"/>
        <v>35.381868591269452</v>
      </c>
      <c r="AE1684" s="9">
        <f t="shared" si="1236"/>
        <v>32.016317842575823</v>
      </c>
      <c r="AF1684" s="9">
        <f t="shared" si="1236"/>
        <v>30.02174785372355</v>
      </c>
      <c r="AG1684" s="9">
        <f t="shared" si="1236"/>
        <v>28.920153173673498</v>
      </c>
      <c r="AH1684" s="9">
        <f t="shared" ref="AH1684" si="1237">SUM(AH1671:AH1683)</f>
        <v>27.818558493623442</v>
      </c>
      <c r="AI1684" s="9">
        <f t="shared" si="1236"/>
        <v>26.716963813573386</v>
      </c>
      <c r="AJ1684" s="9">
        <f t="shared" si="1236"/>
        <v>24.583724588723197</v>
      </c>
      <c r="AK1684" s="9">
        <f t="shared" si="1236"/>
        <v>22.450485363873007</v>
      </c>
      <c r="AL1684" s="9">
        <f t="shared" si="1236"/>
        <v>20.805077715283925</v>
      </c>
      <c r="AM1684" s="9">
        <f t="shared" si="1236"/>
        <v>19.159670066694844</v>
      </c>
    </row>
    <row r="1685" spans="1:39" outlineLevel="2">
      <c r="A1685" s="11">
        <f>ROW()</f>
        <v>1685</v>
      </c>
      <c r="B1685" s="343" t="s">
        <v>31</v>
      </c>
      <c r="D1685" s="39"/>
      <c r="E1685" s="39"/>
      <c r="F1685" s="39"/>
      <c r="G1685" s="39"/>
      <c r="H1685" s="39"/>
      <c r="I1685" s="39"/>
      <c r="J1685" s="39"/>
      <c r="K1685" s="39"/>
      <c r="L1685" s="39"/>
      <c r="M1685" s="39"/>
      <c r="N1685" s="39"/>
      <c r="O1685" s="39"/>
      <c r="P1685" s="39"/>
      <c r="Q1685" s="39"/>
      <c r="R1685" s="39"/>
      <c r="S1685" s="39"/>
      <c r="T1685" s="39"/>
      <c r="U1685" s="39"/>
      <c r="V1685" s="39"/>
      <c r="W1685" s="39"/>
      <c r="X1685" s="39"/>
      <c r="Y1685" s="39"/>
      <c r="Z1685" s="39"/>
      <c r="AA1685" s="39"/>
      <c r="AB1685" s="39"/>
      <c r="AC1685" s="39"/>
      <c r="AD1685" s="39"/>
      <c r="AE1685" s="39"/>
      <c r="AF1685" s="39"/>
      <c r="AG1685" s="39"/>
      <c r="AH1685" s="39"/>
      <c r="AI1685" s="39"/>
      <c r="AJ1685" s="39"/>
      <c r="AK1685" s="39"/>
      <c r="AL1685" s="39"/>
      <c r="AM1685" s="39"/>
    </row>
    <row r="1686" spans="1:39" outlineLevel="2">
      <c r="A1686" s="11">
        <f>ROW()</f>
        <v>1686</v>
      </c>
      <c r="C1686" s="6" t="s">
        <v>2</v>
      </c>
      <c r="D1686" s="39"/>
      <c r="E1686" s="922"/>
      <c r="F1686" s="39"/>
      <c r="G1686" s="39"/>
      <c r="H1686" s="39"/>
      <c r="I1686" s="39"/>
      <c r="J1686" s="39"/>
      <c r="K1686" s="39"/>
      <c r="L1686" s="39"/>
      <c r="M1686" s="39"/>
      <c r="N1686" s="39"/>
      <c r="O1686" s="39"/>
      <c r="P1686" s="39"/>
      <c r="Q1686" s="39"/>
      <c r="R1686" s="39"/>
      <c r="S1686" s="39"/>
      <c r="T1686" s="39"/>
      <c r="U1686" s="39">
        <f>U$279</f>
        <v>19.961719725209299</v>
      </c>
      <c r="V1686" s="39"/>
      <c r="W1686" s="39"/>
      <c r="X1686" s="39"/>
      <c r="Y1686" s="39"/>
      <c r="Z1686" s="39"/>
      <c r="AA1686" s="39"/>
      <c r="AB1686" s="39"/>
      <c r="AC1686" s="39"/>
      <c r="AD1686" s="39"/>
      <c r="AE1686" s="39"/>
      <c r="AF1686" s="39"/>
      <c r="AG1686" s="39"/>
      <c r="AH1686" s="39"/>
      <c r="AI1686" s="39"/>
      <c r="AJ1686" s="39"/>
      <c r="AK1686" s="39"/>
      <c r="AL1686" s="39"/>
      <c r="AM1686" s="39"/>
    </row>
    <row r="1687" spans="1:39" outlineLevel="2">
      <c r="A1687" s="11">
        <f>ROW()</f>
        <v>1687</v>
      </c>
      <c r="C1687" s="6" t="s">
        <v>3</v>
      </c>
      <c r="D1687" s="39"/>
      <c r="E1687" s="922"/>
      <c r="F1687" s="39"/>
      <c r="G1687" s="39"/>
      <c r="H1687" s="39"/>
      <c r="I1687" s="39"/>
      <c r="J1687" s="39"/>
      <c r="K1687" s="39"/>
      <c r="L1687" s="39"/>
      <c r="M1687" s="39"/>
      <c r="N1687" s="39"/>
      <c r="O1687" s="39"/>
      <c r="P1687" s="39"/>
      <c r="Q1687" s="39"/>
      <c r="R1687" s="39"/>
      <c r="S1687" s="39"/>
      <c r="T1687" s="39"/>
      <c r="U1687" s="39">
        <f>U$280</f>
        <v>11.337967035129099</v>
      </c>
      <c r="V1687" s="39"/>
      <c r="W1687" s="39"/>
      <c r="X1687" s="39"/>
      <c r="Y1687" s="39"/>
      <c r="Z1687" s="39"/>
      <c r="AA1687" s="39"/>
      <c r="AB1687" s="39"/>
      <c r="AC1687" s="39"/>
      <c r="AD1687" s="39"/>
      <c r="AE1687" s="39"/>
      <c r="AF1687" s="39"/>
      <c r="AG1687" s="39"/>
      <c r="AH1687" s="39"/>
      <c r="AI1687" s="39"/>
      <c r="AJ1687" s="39"/>
      <c r="AK1687" s="39"/>
      <c r="AL1687" s="39"/>
      <c r="AM1687" s="39"/>
    </row>
    <row r="1688" spans="1:39" outlineLevel="2">
      <c r="A1688" s="11">
        <f>ROW()</f>
        <v>1688</v>
      </c>
      <c r="C1688" s="6" t="s">
        <v>4</v>
      </c>
      <c r="D1688" s="39"/>
      <c r="E1688" s="922"/>
      <c r="F1688" s="39"/>
      <c r="G1688" s="39"/>
      <c r="H1688" s="39"/>
      <c r="I1688" s="39"/>
      <c r="J1688" s="39"/>
      <c r="K1688" s="39"/>
      <c r="L1688" s="39"/>
      <c r="M1688" s="39"/>
      <c r="N1688" s="39"/>
      <c r="O1688" s="39"/>
      <c r="P1688" s="39"/>
      <c r="Q1688" s="39"/>
      <c r="R1688" s="39"/>
      <c r="S1688" s="39"/>
      <c r="T1688" s="39"/>
      <c r="U1688" s="39">
        <f>U$281</f>
        <v>2.5280047576861171</v>
      </c>
      <c r="V1688" s="39"/>
      <c r="W1688" s="39"/>
      <c r="X1688" s="39"/>
      <c r="Y1688" s="39"/>
      <c r="Z1688" s="39"/>
      <c r="AA1688" s="39"/>
      <c r="AB1688" s="39"/>
      <c r="AC1688" s="39"/>
      <c r="AD1688" s="39"/>
      <c r="AE1688" s="39"/>
      <c r="AF1688" s="39"/>
      <c r="AG1688" s="39"/>
      <c r="AH1688" s="39"/>
      <c r="AI1688" s="39"/>
      <c r="AJ1688" s="39"/>
      <c r="AK1688" s="39"/>
      <c r="AL1688" s="39"/>
      <c r="AM1688" s="39"/>
    </row>
    <row r="1689" spans="1:39" outlineLevel="2">
      <c r="A1689" s="11">
        <f>ROW()</f>
        <v>1689</v>
      </c>
      <c r="C1689" s="6" t="s">
        <v>5</v>
      </c>
      <c r="D1689" s="39"/>
      <c r="E1689" s="922"/>
      <c r="F1689" s="39"/>
      <c r="G1689" s="39"/>
      <c r="H1689" s="39"/>
      <c r="I1689" s="39"/>
      <c r="J1689" s="39"/>
      <c r="K1689" s="39"/>
      <c r="L1689" s="39"/>
      <c r="M1689" s="39"/>
      <c r="N1689" s="39"/>
      <c r="O1689" s="39"/>
      <c r="P1689" s="39"/>
      <c r="Q1689" s="39"/>
      <c r="R1689" s="39"/>
      <c r="S1689" s="39"/>
      <c r="T1689" s="39"/>
      <c r="U1689" s="39">
        <f>U$282</f>
        <v>6.0637795335457119</v>
      </c>
      <c r="V1689" s="39"/>
      <c r="W1689" s="39"/>
      <c r="X1689" s="39"/>
      <c r="Y1689" s="39"/>
      <c r="Z1689" s="39"/>
      <c r="AA1689" s="39"/>
      <c r="AB1689" s="39"/>
      <c r="AC1689" s="39"/>
      <c r="AD1689" s="39"/>
      <c r="AE1689" s="39"/>
      <c r="AF1689" s="39"/>
      <c r="AG1689" s="39"/>
      <c r="AH1689" s="39"/>
      <c r="AI1689" s="39"/>
      <c r="AJ1689" s="39"/>
      <c r="AK1689" s="39"/>
      <c r="AL1689" s="39"/>
      <c r="AM1689" s="39"/>
    </row>
    <row r="1690" spans="1:39" outlineLevel="2">
      <c r="A1690" s="11">
        <f>ROW()</f>
        <v>1690</v>
      </c>
      <c r="C1690" s="6" t="s">
        <v>473</v>
      </c>
      <c r="D1690" s="39"/>
      <c r="E1690" s="922"/>
      <c r="F1690" s="39"/>
      <c r="G1690" s="39"/>
      <c r="H1690" s="39"/>
      <c r="I1690" s="39"/>
      <c r="J1690" s="39"/>
      <c r="K1690" s="39"/>
      <c r="L1690" s="39"/>
      <c r="M1690" s="39"/>
      <c r="N1690" s="39"/>
      <c r="O1690" s="39"/>
      <c r="P1690" s="39"/>
      <c r="Q1690" s="39"/>
      <c r="R1690" s="39"/>
      <c r="S1690" s="39"/>
      <c r="T1690" s="39"/>
      <c r="U1690" s="39">
        <f>U$283</f>
        <v>0</v>
      </c>
      <c r="V1690" s="39"/>
      <c r="W1690" s="39"/>
      <c r="X1690" s="39"/>
      <c r="Y1690" s="39"/>
      <c r="Z1690" s="39"/>
      <c r="AA1690" s="39"/>
      <c r="AB1690" s="39"/>
      <c r="AC1690" s="39"/>
      <c r="AD1690" s="39"/>
      <c r="AE1690" s="39"/>
      <c r="AF1690" s="39"/>
      <c r="AG1690" s="39"/>
      <c r="AH1690" s="39"/>
      <c r="AI1690" s="39"/>
      <c r="AJ1690" s="39"/>
      <c r="AK1690" s="39"/>
      <c r="AL1690" s="39"/>
      <c r="AM1690" s="39"/>
    </row>
    <row r="1691" spans="1:39" outlineLevel="2">
      <c r="A1691" s="11">
        <f>ROW()</f>
        <v>1691</v>
      </c>
      <c r="C1691" s="6" t="s">
        <v>474</v>
      </c>
      <c r="D1691" s="39"/>
      <c r="E1691" s="922"/>
      <c r="F1691" s="39"/>
      <c r="G1691" s="39"/>
      <c r="H1691" s="39"/>
      <c r="I1691" s="39"/>
      <c r="J1691" s="39"/>
      <c r="K1691" s="39"/>
      <c r="L1691" s="39"/>
      <c r="M1691" s="39"/>
      <c r="N1691" s="39"/>
      <c r="O1691" s="39"/>
      <c r="P1691" s="39"/>
      <c r="Q1691" s="39"/>
      <c r="R1691" s="39"/>
      <c r="S1691" s="39"/>
      <c r="T1691" s="39"/>
      <c r="U1691" s="39">
        <f>U$284</f>
        <v>0</v>
      </c>
      <c r="V1691" s="39"/>
      <c r="W1691" s="39"/>
      <c r="X1691" s="39"/>
      <c r="Y1691" s="39"/>
      <c r="Z1691" s="39"/>
      <c r="AA1691" s="39"/>
      <c r="AB1691" s="39"/>
      <c r="AC1691" s="39"/>
      <c r="AD1691" s="39"/>
      <c r="AE1691" s="39"/>
      <c r="AF1691" s="39"/>
      <c r="AG1691" s="39"/>
      <c r="AH1691" s="39"/>
      <c r="AI1691" s="39"/>
      <c r="AJ1691" s="39"/>
      <c r="AK1691" s="39"/>
      <c r="AL1691" s="39"/>
      <c r="AM1691" s="39"/>
    </row>
    <row r="1692" spans="1:39" outlineLevel="2">
      <c r="A1692" s="11">
        <f>ROW()</f>
        <v>1692</v>
      </c>
      <c r="C1692" s="6" t="s">
        <v>477</v>
      </c>
      <c r="D1692" s="39"/>
      <c r="E1692" s="922"/>
      <c r="F1692" s="39"/>
      <c r="G1692" s="39"/>
      <c r="H1692" s="39"/>
      <c r="I1692" s="39"/>
      <c r="J1692" s="39"/>
      <c r="K1692" s="39"/>
      <c r="L1692" s="39"/>
      <c r="M1692" s="39"/>
      <c r="N1692" s="39"/>
      <c r="O1692" s="39"/>
      <c r="P1692" s="39"/>
      <c r="Q1692" s="39"/>
      <c r="R1692" s="39"/>
      <c r="S1692" s="39"/>
      <c r="T1692" s="39"/>
      <c r="U1692" s="39">
        <f>U$285</f>
        <v>0</v>
      </c>
      <c r="V1692" s="39"/>
      <c r="W1692" s="39"/>
      <c r="X1692" s="39"/>
      <c r="Y1692" s="39"/>
      <c r="Z1692" s="39"/>
      <c r="AA1692" s="39"/>
      <c r="AB1692" s="39"/>
      <c r="AC1692" s="39"/>
      <c r="AD1692" s="39"/>
      <c r="AE1692" s="39"/>
      <c r="AF1692" s="39"/>
      <c r="AG1692" s="39"/>
      <c r="AH1692" s="39"/>
      <c r="AI1692" s="39"/>
      <c r="AJ1692" s="39"/>
      <c r="AK1692" s="39"/>
      <c r="AL1692" s="39"/>
      <c r="AM1692" s="39"/>
    </row>
    <row r="1693" spans="1:39" outlineLevel="2">
      <c r="A1693" s="11">
        <f>ROW()</f>
        <v>1693</v>
      </c>
      <c r="C1693" s="6" t="s">
        <v>511</v>
      </c>
      <c r="D1693" s="39"/>
      <c r="E1693" s="922"/>
      <c r="F1693" s="39"/>
      <c r="G1693" s="39"/>
      <c r="H1693" s="39"/>
      <c r="I1693" s="39"/>
      <c r="J1693" s="39"/>
      <c r="K1693" s="39"/>
      <c r="L1693" s="39"/>
      <c r="M1693" s="39"/>
      <c r="N1693" s="39"/>
      <c r="O1693" s="39"/>
      <c r="P1693" s="39"/>
      <c r="Q1693" s="39"/>
      <c r="R1693" s="39"/>
      <c r="S1693" s="39"/>
      <c r="T1693" s="39"/>
      <c r="U1693" s="39">
        <f>U$286</f>
        <v>2.2126571887337754</v>
      </c>
      <c r="V1693" s="39"/>
      <c r="W1693" s="39"/>
      <c r="X1693" s="39"/>
      <c r="Y1693" s="39"/>
      <c r="Z1693" s="39"/>
      <c r="AA1693" s="39"/>
      <c r="AB1693" s="39"/>
      <c r="AC1693" s="39"/>
      <c r="AD1693" s="39"/>
      <c r="AE1693" s="39"/>
      <c r="AF1693" s="39"/>
      <c r="AG1693" s="39"/>
      <c r="AH1693" s="39"/>
      <c r="AI1693" s="39"/>
      <c r="AJ1693" s="39"/>
      <c r="AK1693" s="39"/>
      <c r="AL1693" s="39"/>
      <c r="AM1693" s="39"/>
    </row>
    <row r="1694" spans="1:39" outlineLevel="2">
      <c r="A1694" s="11">
        <f>ROW()</f>
        <v>1694</v>
      </c>
      <c r="C1694" s="6" t="s">
        <v>655</v>
      </c>
      <c r="D1694" s="39"/>
      <c r="E1694" s="922"/>
      <c r="F1694" s="39"/>
      <c r="G1694" s="39"/>
      <c r="H1694" s="39"/>
      <c r="I1694" s="39"/>
      <c r="J1694" s="39"/>
      <c r="K1694" s="39"/>
      <c r="L1694" s="39"/>
      <c r="M1694" s="39"/>
      <c r="N1694" s="39"/>
      <c r="O1694" s="39"/>
      <c r="P1694" s="39"/>
      <c r="Q1694" s="39"/>
      <c r="R1694" s="39"/>
      <c r="S1694" s="39"/>
      <c r="T1694" s="39"/>
      <c r="U1694" s="39"/>
      <c r="V1694" s="39"/>
      <c r="W1694" s="39"/>
      <c r="X1694" s="39"/>
      <c r="Y1694" s="39"/>
      <c r="Z1694" s="39"/>
      <c r="AA1694" s="39"/>
      <c r="AB1694" s="39"/>
      <c r="AC1694" s="39"/>
      <c r="AD1694" s="39"/>
      <c r="AE1694" s="39"/>
      <c r="AF1694" s="39"/>
      <c r="AG1694" s="39"/>
      <c r="AH1694" s="39"/>
      <c r="AI1694" s="39"/>
      <c r="AJ1694" s="39"/>
      <c r="AK1694" s="39"/>
      <c r="AL1694" s="39"/>
      <c r="AM1694" s="39"/>
    </row>
    <row r="1695" spans="1:39" outlineLevel="2">
      <c r="A1695" s="11">
        <f>ROW()</f>
        <v>1695</v>
      </c>
      <c r="C1695" s="6" t="s">
        <v>656</v>
      </c>
      <c r="D1695" s="39"/>
      <c r="E1695" s="922"/>
      <c r="F1695" s="39"/>
      <c r="G1695" s="39"/>
      <c r="H1695" s="39"/>
      <c r="I1695" s="39"/>
      <c r="J1695" s="39"/>
      <c r="K1695" s="39"/>
      <c r="L1695" s="39"/>
      <c r="M1695" s="39"/>
      <c r="N1695" s="39"/>
      <c r="O1695" s="39"/>
      <c r="P1695" s="39"/>
      <c r="Q1695" s="39"/>
      <c r="R1695" s="39"/>
      <c r="S1695" s="39"/>
      <c r="T1695" s="39"/>
      <c r="U1695" s="39"/>
      <c r="V1695" s="39"/>
      <c r="W1695" s="39"/>
      <c r="X1695" s="39"/>
      <c r="Y1695" s="39"/>
      <c r="Z1695" s="39"/>
      <c r="AA1695" s="39"/>
      <c r="AB1695" s="39"/>
      <c r="AC1695" s="39"/>
      <c r="AD1695" s="39"/>
      <c r="AE1695" s="39"/>
      <c r="AF1695" s="39"/>
      <c r="AG1695" s="39"/>
      <c r="AH1695" s="39"/>
      <c r="AI1695" s="39"/>
      <c r="AJ1695" s="39"/>
      <c r="AK1695" s="39"/>
      <c r="AL1695" s="39"/>
      <c r="AM1695" s="39"/>
    </row>
    <row r="1696" spans="1:39" outlineLevel="2">
      <c r="A1696" s="11">
        <f>ROW()</f>
        <v>1696</v>
      </c>
      <c r="C1696" s="6" t="s">
        <v>667</v>
      </c>
      <c r="D1696" s="39"/>
      <c r="E1696" s="922"/>
      <c r="F1696" s="39"/>
      <c r="G1696" s="39"/>
      <c r="H1696" s="39"/>
      <c r="I1696" s="39"/>
      <c r="J1696" s="39"/>
      <c r="K1696" s="39"/>
      <c r="L1696" s="39"/>
      <c r="M1696" s="39"/>
      <c r="N1696" s="39"/>
      <c r="O1696" s="39"/>
      <c r="P1696" s="39"/>
      <c r="Q1696" s="39"/>
      <c r="R1696" s="39"/>
      <c r="S1696" s="39"/>
      <c r="T1696" s="39"/>
      <c r="U1696" s="39"/>
      <c r="V1696" s="39"/>
      <c r="W1696" s="39"/>
      <c r="X1696" s="39"/>
      <c r="Y1696" s="39"/>
      <c r="Z1696" s="39"/>
      <c r="AA1696" s="39"/>
      <c r="AB1696" s="39"/>
      <c r="AC1696" s="39"/>
      <c r="AD1696" s="39"/>
      <c r="AE1696" s="39"/>
      <c r="AF1696" s="39"/>
      <c r="AG1696" s="39"/>
      <c r="AH1696" s="39"/>
      <c r="AI1696" s="39"/>
      <c r="AJ1696" s="39"/>
      <c r="AK1696" s="39"/>
      <c r="AL1696" s="39"/>
      <c r="AM1696" s="39"/>
    </row>
    <row r="1697" spans="1:39" outlineLevel="2">
      <c r="A1697" s="11">
        <f>ROW()</f>
        <v>1697</v>
      </c>
      <c r="C1697" s="6" t="s">
        <v>212</v>
      </c>
      <c r="D1697" s="39"/>
      <c r="E1697" s="922"/>
      <c r="F1697" s="39"/>
      <c r="G1697" s="39"/>
      <c r="H1697" s="39"/>
      <c r="I1697" s="39"/>
      <c r="J1697" s="39"/>
      <c r="K1697" s="39"/>
      <c r="L1697" s="39"/>
      <c r="M1697" s="39"/>
      <c r="N1697" s="39"/>
      <c r="O1697" s="39"/>
      <c r="P1697" s="39"/>
      <c r="Q1697" s="39"/>
      <c r="R1697" s="39"/>
      <c r="S1697" s="39"/>
      <c r="T1697" s="39"/>
      <c r="U1697" s="39">
        <f>U$290</f>
        <v>-5.3308392475107894E-2</v>
      </c>
      <c r="V1697" s="39"/>
      <c r="W1697" s="39"/>
      <c r="X1697" s="39"/>
      <c r="Y1697" s="39"/>
      <c r="Z1697" s="39"/>
      <c r="AA1697" s="39"/>
      <c r="AB1697" s="39"/>
      <c r="AC1697" s="39"/>
      <c r="AD1697" s="39"/>
      <c r="AE1697" s="39"/>
      <c r="AF1697" s="39"/>
      <c r="AG1697" s="39"/>
      <c r="AH1697" s="39"/>
      <c r="AI1697" s="39"/>
      <c r="AJ1697" s="39"/>
      <c r="AK1697" s="39"/>
      <c r="AL1697" s="39"/>
      <c r="AM1697" s="39"/>
    </row>
    <row r="1698" spans="1:39" outlineLevel="2">
      <c r="A1698" s="11">
        <f>ROW()</f>
        <v>1698</v>
      </c>
      <c r="C1698" s="30" t="s">
        <v>362</v>
      </c>
      <c r="D1698" s="90"/>
      <c r="E1698" s="925"/>
      <c r="F1698" s="90"/>
      <c r="G1698" s="90"/>
      <c r="H1698" s="90"/>
      <c r="I1698" s="90"/>
      <c r="J1698" s="90"/>
      <c r="K1698" s="90"/>
      <c r="L1698" s="90"/>
      <c r="M1698" s="90"/>
      <c r="N1698" s="90"/>
      <c r="O1698" s="90"/>
      <c r="P1698" s="90"/>
      <c r="Q1698" s="90"/>
      <c r="R1698" s="90"/>
      <c r="S1698" s="90"/>
      <c r="T1698" s="90"/>
      <c r="U1698" s="90">
        <f>U$291</f>
        <v>0</v>
      </c>
      <c r="V1698" s="90"/>
      <c r="W1698" s="90"/>
      <c r="X1698" s="90"/>
      <c r="Y1698" s="90"/>
      <c r="Z1698" s="90"/>
      <c r="AA1698" s="90"/>
      <c r="AB1698" s="90"/>
      <c r="AC1698" s="90"/>
      <c r="AD1698" s="90"/>
      <c r="AE1698" s="90"/>
      <c r="AF1698" s="90"/>
      <c r="AG1698" s="90"/>
      <c r="AH1698" s="90"/>
      <c r="AI1698" s="90"/>
      <c r="AJ1698" s="90"/>
      <c r="AK1698" s="90"/>
      <c r="AL1698" s="90"/>
      <c r="AM1698" s="90"/>
    </row>
    <row r="1699" spans="1:39" outlineLevel="2">
      <c r="A1699" s="11">
        <f>ROW()</f>
        <v>1699</v>
      </c>
      <c r="C1699" s="6" t="s">
        <v>1</v>
      </c>
      <c r="D1699" s="39"/>
      <c r="E1699" s="39"/>
      <c r="F1699" s="39"/>
      <c r="G1699" s="39"/>
      <c r="H1699" s="39"/>
      <c r="I1699" s="39"/>
      <c r="J1699" s="39"/>
      <c r="K1699" s="39"/>
      <c r="L1699" s="39"/>
      <c r="M1699" s="39"/>
      <c r="N1699" s="39"/>
      <c r="O1699" s="39"/>
      <c r="P1699" s="39"/>
      <c r="Q1699" s="39"/>
      <c r="R1699" s="39"/>
      <c r="S1699" s="39"/>
      <c r="T1699" s="39"/>
      <c r="U1699" s="9">
        <f t="shared" ref="U1699" si="1238">SUM(U1686:U1698)</f>
        <v>42.050819847828897</v>
      </c>
      <c r="V1699" s="39"/>
      <c r="W1699" s="39"/>
      <c r="X1699" s="39"/>
      <c r="Y1699" s="39"/>
      <c r="Z1699" s="39"/>
      <c r="AA1699" s="39"/>
      <c r="AB1699" s="39"/>
      <c r="AC1699" s="39"/>
      <c r="AD1699" s="39"/>
      <c r="AE1699" s="39"/>
      <c r="AF1699" s="39"/>
      <c r="AG1699" s="39"/>
      <c r="AH1699" s="39"/>
      <c r="AI1699" s="39"/>
      <c r="AJ1699" s="39"/>
      <c r="AK1699" s="39"/>
      <c r="AL1699" s="39"/>
      <c r="AM1699" s="39"/>
    </row>
    <row r="1700" spans="1:39" outlineLevel="2">
      <c r="A1700" s="11">
        <f>ROW()</f>
        <v>1700</v>
      </c>
      <c r="B1700" s="343" t="s">
        <v>657</v>
      </c>
      <c r="D1700" s="39"/>
      <c r="E1700" s="39"/>
      <c r="G1700" s="39"/>
      <c r="H1700" s="39"/>
      <c r="I1700" s="39"/>
      <c r="J1700" s="39"/>
      <c r="K1700" s="39"/>
      <c r="L1700" s="39"/>
      <c r="M1700" s="39"/>
      <c r="N1700" s="39"/>
      <c r="O1700" s="39"/>
      <c r="P1700" s="39"/>
      <c r="Q1700" s="39"/>
      <c r="R1700" s="39"/>
      <c r="S1700" s="39"/>
      <c r="T1700" s="39"/>
      <c r="U1700" s="39"/>
      <c r="V1700" s="39"/>
      <c r="W1700" s="39"/>
      <c r="X1700" s="39"/>
      <c r="Y1700" s="39"/>
      <c r="Z1700" s="39"/>
      <c r="AA1700" s="39"/>
      <c r="AB1700" s="39"/>
      <c r="AC1700" s="39"/>
      <c r="AD1700" s="39"/>
      <c r="AE1700" s="39"/>
      <c r="AF1700" s="39"/>
      <c r="AG1700" s="39"/>
      <c r="AH1700" s="39"/>
      <c r="AI1700" s="39"/>
      <c r="AJ1700" s="39"/>
      <c r="AK1700" s="39"/>
      <c r="AL1700" s="39"/>
    </row>
    <row r="1701" spans="1:39" outlineLevel="2">
      <c r="A1701" s="11">
        <f>ROW()</f>
        <v>1701</v>
      </c>
      <c r="C1701" s="6" t="s">
        <v>2</v>
      </c>
      <c r="D1701" s="39"/>
      <c r="E1701" s="922">
        <v>0</v>
      </c>
      <c r="F1701" s="31"/>
      <c r="G1701" s="39"/>
      <c r="H1701" s="39"/>
      <c r="I1701" s="39"/>
      <c r="J1701" s="39"/>
      <c r="K1701" s="39"/>
      <c r="L1701" s="39"/>
      <c r="M1701" s="39"/>
      <c r="N1701" s="39"/>
      <c r="O1701" s="39"/>
      <c r="P1701" s="39"/>
      <c r="Q1701" s="39"/>
      <c r="R1701" s="39"/>
      <c r="S1701" s="39"/>
      <c r="T1701" s="39"/>
      <c r="U1701" s="39"/>
      <c r="V1701" s="13">
        <f>-Inputs!V2286</f>
        <v>0</v>
      </c>
      <c r="W1701" s="13">
        <f>-Inputs!W2286</f>
        <v>0</v>
      </c>
      <c r="X1701" s="13">
        <f>-Inputs!X2286</f>
        <v>0</v>
      </c>
      <c r="Y1701" s="13">
        <f>-Inputs!Y2286</f>
        <v>0</v>
      </c>
      <c r="Z1701" s="13">
        <f>-Inputs!Z2286</f>
        <v>0</v>
      </c>
      <c r="AA1701" s="13">
        <f>-Inputs!AA2286</f>
        <v>0</v>
      </c>
      <c r="AB1701" s="13">
        <f>-Inputs!AB2286</f>
        <v>0</v>
      </c>
      <c r="AC1701" s="526">
        <f t="shared" ref="AC1701:AC1713" si="1239">$E1701*$E$51</f>
        <v>0</v>
      </c>
      <c r="AD1701" s="13">
        <f>-Inputs!AD2286</f>
        <v>0</v>
      </c>
      <c r="AE1701" s="13">
        <f>-Inputs!AE2286</f>
        <v>0</v>
      </c>
      <c r="AF1701" s="13">
        <f>-Inputs!AF2286</f>
        <v>0</v>
      </c>
      <c r="AG1701" s="13">
        <f>-Inputs!AG2286</f>
        <v>0</v>
      </c>
      <c r="AH1701" s="13">
        <f>-Inputs!AH2286</f>
        <v>0</v>
      </c>
      <c r="AI1701" s="13">
        <f>-Inputs!AI2286</f>
        <v>0</v>
      </c>
      <c r="AJ1701" s="13">
        <f>-Inputs!AJ2286</f>
        <v>0</v>
      </c>
      <c r="AK1701" s="13">
        <f>-Inputs!AK2286</f>
        <v>0</v>
      </c>
      <c r="AL1701" s="13">
        <f>-Inputs!AL2286</f>
        <v>0</v>
      </c>
      <c r="AM1701" s="13">
        <f>-Inputs!AM2286</f>
        <v>0</v>
      </c>
    </row>
    <row r="1702" spans="1:39" outlineLevel="2">
      <c r="A1702" s="11">
        <f>ROW()</f>
        <v>1702</v>
      </c>
      <c r="C1702" s="6" t="s">
        <v>3</v>
      </c>
      <c r="D1702" s="39"/>
      <c r="E1702" s="922">
        <v>0</v>
      </c>
      <c r="F1702" s="31"/>
      <c r="G1702" s="39"/>
      <c r="H1702" s="39"/>
      <c r="I1702" s="39"/>
      <c r="J1702" s="39"/>
      <c r="K1702" s="39"/>
      <c r="L1702" s="39"/>
      <c r="M1702" s="39"/>
      <c r="N1702" s="39"/>
      <c r="O1702" s="39"/>
      <c r="P1702" s="39"/>
      <c r="Q1702" s="39"/>
      <c r="R1702" s="39"/>
      <c r="S1702" s="39"/>
      <c r="T1702" s="39"/>
      <c r="U1702" s="39"/>
      <c r="V1702" s="13">
        <f>-Inputs!V2287</f>
        <v>0</v>
      </c>
      <c r="W1702" s="13">
        <f>-Inputs!W2287</f>
        <v>0</v>
      </c>
      <c r="X1702" s="13">
        <f>-Inputs!X2287</f>
        <v>0</v>
      </c>
      <c r="Y1702" s="13">
        <f>-Inputs!Y2287</f>
        <v>0</v>
      </c>
      <c r="Z1702" s="13">
        <f>-Inputs!Z2287</f>
        <v>0</v>
      </c>
      <c r="AA1702" s="13">
        <f>-Inputs!AA2287</f>
        <v>0</v>
      </c>
      <c r="AB1702" s="13">
        <f>-Inputs!AB2287</f>
        <v>0</v>
      </c>
      <c r="AC1702" s="526">
        <f t="shared" si="1239"/>
        <v>0</v>
      </c>
      <c r="AD1702" s="13">
        <f>-Inputs!AD2287</f>
        <v>0</v>
      </c>
      <c r="AE1702" s="13">
        <f>-Inputs!AE2287</f>
        <v>0</v>
      </c>
      <c r="AF1702" s="13">
        <f>-Inputs!AF2287</f>
        <v>0</v>
      </c>
      <c r="AG1702" s="13">
        <f>-Inputs!AG2287</f>
        <v>0</v>
      </c>
      <c r="AH1702" s="13">
        <f>-Inputs!AH2287</f>
        <v>0</v>
      </c>
      <c r="AI1702" s="13">
        <f>-Inputs!AI2287</f>
        <v>0</v>
      </c>
      <c r="AJ1702" s="13">
        <f>-Inputs!AJ2287</f>
        <v>0</v>
      </c>
      <c r="AK1702" s="13">
        <f>-Inputs!AK2287</f>
        <v>0</v>
      </c>
      <c r="AL1702" s="13">
        <f>-Inputs!AL2287</f>
        <v>0</v>
      </c>
      <c r="AM1702" s="13">
        <f>-Inputs!AM2287</f>
        <v>0</v>
      </c>
    </row>
    <row r="1703" spans="1:39" outlineLevel="2">
      <c r="A1703" s="11">
        <f>ROW()</f>
        <v>1703</v>
      </c>
      <c r="C1703" s="6" t="s">
        <v>4</v>
      </c>
      <c r="D1703" s="39"/>
      <c r="E1703" s="922">
        <v>0</v>
      </c>
      <c r="F1703" s="31"/>
      <c r="G1703" s="39"/>
      <c r="H1703" s="39"/>
      <c r="I1703" s="39"/>
      <c r="J1703" s="39"/>
      <c r="K1703" s="39"/>
      <c r="L1703" s="39"/>
      <c r="M1703" s="39"/>
      <c r="N1703" s="39"/>
      <c r="O1703" s="39"/>
      <c r="P1703" s="39"/>
      <c r="Q1703" s="39"/>
      <c r="R1703" s="39"/>
      <c r="S1703" s="39"/>
      <c r="T1703" s="39"/>
      <c r="U1703" s="39"/>
      <c r="V1703" s="13">
        <f>-Inputs!V2288</f>
        <v>0</v>
      </c>
      <c r="W1703" s="13">
        <f>-Inputs!W2288</f>
        <v>0</v>
      </c>
      <c r="X1703" s="13">
        <f>-Inputs!X2288</f>
        <v>0</v>
      </c>
      <c r="Y1703" s="13">
        <f>-Inputs!Y2288</f>
        <v>0</v>
      </c>
      <c r="Z1703" s="13">
        <f>-Inputs!Z2288</f>
        <v>0</v>
      </c>
      <c r="AA1703" s="13">
        <f>-Inputs!AA2288</f>
        <v>0</v>
      </c>
      <c r="AB1703" s="13">
        <f>-Inputs!AB2288</f>
        <v>0</v>
      </c>
      <c r="AC1703" s="526">
        <f t="shared" si="1239"/>
        <v>0</v>
      </c>
      <c r="AD1703" s="13">
        <f>-Inputs!AD2288</f>
        <v>0</v>
      </c>
      <c r="AE1703" s="13">
        <f>-Inputs!AE2288</f>
        <v>0</v>
      </c>
      <c r="AF1703" s="13">
        <f>-Inputs!AF2288</f>
        <v>0</v>
      </c>
      <c r="AG1703" s="13">
        <f>-Inputs!AG2288</f>
        <v>0</v>
      </c>
      <c r="AH1703" s="13">
        <f>-Inputs!AH2288</f>
        <v>0</v>
      </c>
      <c r="AI1703" s="13">
        <f>-Inputs!AI2288</f>
        <v>0</v>
      </c>
      <c r="AJ1703" s="13">
        <f>-Inputs!AJ2288</f>
        <v>0</v>
      </c>
      <c r="AK1703" s="13">
        <f>-Inputs!AK2288</f>
        <v>0</v>
      </c>
      <c r="AL1703" s="13">
        <f>-Inputs!AL2288</f>
        <v>0</v>
      </c>
      <c r="AM1703" s="13">
        <f>-Inputs!AM2288</f>
        <v>0</v>
      </c>
    </row>
    <row r="1704" spans="1:39" outlineLevel="2">
      <c r="A1704" s="11">
        <f>ROW()</f>
        <v>1704</v>
      </c>
      <c r="C1704" s="6" t="s">
        <v>5</v>
      </c>
      <c r="D1704" s="39"/>
      <c r="E1704" s="922">
        <v>0</v>
      </c>
      <c r="F1704" s="31"/>
      <c r="G1704" s="39"/>
      <c r="H1704" s="39"/>
      <c r="I1704" s="39"/>
      <c r="J1704" s="39"/>
      <c r="K1704" s="39"/>
      <c r="L1704" s="39"/>
      <c r="M1704" s="39"/>
      <c r="N1704" s="39"/>
      <c r="O1704" s="39"/>
      <c r="P1704" s="39"/>
      <c r="Q1704" s="39"/>
      <c r="R1704" s="39"/>
      <c r="S1704" s="39"/>
      <c r="T1704" s="39"/>
      <c r="U1704" s="39"/>
      <c r="V1704" s="13">
        <f>-Inputs!V2289</f>
        <v>0</v>
      </c>
      <c r="W1704" s="13">
        <f>-Inputs!W2289</f>
        <v>-1.4063142740616754E-2</v>
      </c>
      <c r="X1704" s="13">
        <f>-Inputs!X2289</f>
        <v>0</v>
      </c>
      <c r="Y1704" s="13">
        <f>-Inputs!Y2289</f>
        <v>0</v>
      </c>
      <c r="Z1704" s="13">
        <f>-Inputs!Z2289</f>
        <v>0</v>
      </c>
      <c r="AA1704" s="13">
        <f>-Inputs!AA2289</f>
        <v>0</v>
      </c>
      <c r="AB1704" s="13">
        <f>-Inputs!AB2289</f>
        <v>0</v>
      </c>
      <c r="AC1704" s="526">
        <f t="shared" si="1239"/>
        <v>0</v>
      </c>
      <c r="AD1704" s="13">
        <f>-Inputs!AD2289</f>
        <v>0</v>
      </c>
      <c r="AE1704" s="13">
        <f>-Inputs!AE2289</f>
        <v>0</v>
      </c>
      <c r="AF1704" s="13">
        <f>-Inputs!AF2289</f>
        <v>0</v>
      </c>
      <c r="AG1704" s="13">
        <f>-Inputs!AG2289</f>
        <v>0</v>
      </c>
      <c r="AH1704" s="13">
        <f>-Inputs!AH2289</f>
        <v>0</v>
      </c>
      <c r="AI1704" s="13">
        <f>-Inputs!AI2289</f>
        <v>0</v>
      </c>
      <c r="AJ1704" s="13">
        <f>-Inputs!AJ2289</f>
        <v>0</v>
      </c>
      <c r="AK1704" s="13">
        <f>-Inputs!AK2289</f>
        <v>0</v>
      </c>
      <c r="AL1704" s="13">
        <f>-Inputs!AL2289</f>
        <v>0</v>
      </c>
      <c r="AM1704" s="13">
        <f>-Inputs!AM2289</f>
        <v>0</v>
      </c>
    </row>
    <row r="1705" spans="1:39" outlineLevel="2">
      <c r="A1705" s="11">
        <f>ROW()</f>
        <v>1705</v>
      </c>
      <c r="C1705" s="6" t="s">
        <v>473</v>
      </c>
      <c r="D1705" s="39"/>
      <c r="E1705" s="922">
        <v>0</v>
      </c>
      <c r="F1705" s="31"/>
      <c r="G1705" s="39"/>
      <c r="H1705" s="39"/>
      <c r="I1705" s="39"/>
      <c r="J1705" s="39"/>
      <c r="K1705" s="39"/>
      <c r="L1705" s="39"/>
      <c r="M1705" s="39"/>
      <c r="N1705" s="39"/>
      <c r="O1705" s="39"/>
      <c r="P1705" s="39"/>
      <c r="Q1705" s="39"/>
      <c r="R1705" s="39"/>
      <c r="S1705" s="39"/>
      <c r="T1705" s="39"/>
      <c r="U1705" s="39"/>
      <c r="V1705" s="13">
        <f>-Inputs!V2290</f>
        <v>0</v>
      </c>
      <c r="W1705" s="13">
        <f>-Inputs!W2290</f>
        <v>0</v>
      </c>
      <c r="X1705" s="13">
        <f>-Inputs!X2290</f>
        <v>0</v>
      </c>
      <c r="Y1705" s="13">
        <f>-Inputs!Y2290</f>
        <v>0</v>
      </c>
      <c r="Z1705" s="13">
        <f>-Inputs!Z2290</f>
        <v>0</v>
      </c>
      <c r="AA1705" s="13">
        <f>-Inputs!AA2290</f>
        <v>0</v>
      </c>
      <c r="AB1705" s="13">
        <f>-Inputs!AB2290</f>
        <v>0</v>
      </c>
      <c r="AC1705" s="526">
        <f t="shared" si="1239"/>
        <v>0</v>
      </c>
      <c r="AD1705" s="13">
        <f>-Inputs!AD2290</f>
        <v>0</v>
      </c>
      <c r="AE1705" s="13">
        <f>-Inputs!AE2290</f>
        <v>0</v>
      </c>
      <c r="AF1705" s="13">
        <f>-Inputs!AF2290</f>
        <v>0</v>
      </c>
      <c r="AG1705" s="13">
        <f>-Inputs!AG2290</f>
        <v>0</v>
      </c>
      <c r="AH1705" s="13">
        <f>-Inputs!AH2290</f>
        <v>0</v>
      </c>
      <c r="AI1705" s="13">
        <f>-Inputs!AI2290</f>
        <v>0</v>
      </c>
      <c r="AJ1705" s="13">
        <f>-Inputs!AJ2290</f>
        <v>0</v>
      </c>
      <c r="AK1705" s="13">
        <f>-Inputs!AK2290</f>
        <v>0</v>
      </c>
      <c r="AL1705" s="13">
        <f>-Inputs!AL2290</f>
        <v>0</v>
      </c>
      <c r="AM1705" s="13">
        <f>-Inputs!AM2290</f>
        <v>0</v>
      </c>
    </row>
    <row r="1706" spans="1:39" outlineLevel="2">
      <c r="A1706" s="11">
        <f>ROW()</f>
        <v>1706</v>
      </c>
      <c r="C1706" s="6" t="s">
        <v>474</v>
      </c>
      <c r="D1706" s="39"/>
      <c r="E1706" s="922">
        <v>0</v>
      </c>
      <c r="F1706" s="31"/>
      <c r="G1706" s="39"/>
      <c r="H1706" s="39"/>
      <c r="I1706" s="39"/>
      <c r="J1706" s="39"/>
      <c r="K1706" s="39"/>
      <c r="L1706" s="39"/>
      <c r="M1706" s="39"/>
      <c r="N1706" s="39"/>
      <c r="O1706" s="39"/>
      <c r="P1706" s="39"/>
      <c r="Q1706" s="39"/>
      <c r="R1706" s="39"/>
      <c r="S1706" s="39"/>
      <c r="T1706" s="39"/>
      <c r="U1706" s="39"/>
      <c r="V1706" s="13">
        <f>-Inputs!V2291</f>
        <v>0</v>
      </c>
      <c r="W1706" s="13">
        <f>-Inputs!W2291</f>
        <v>0</v>
      </c>
      <c r="X1706" s="13">
        <f>-Inputs!X2291</f>
        <v>0</v>
      </c>
      <c r="Y1706" s="13">
        <f>-Inputs!Y2291</f>
        <v>0</v>
      </c>
      <c r="Z1706" s="13">
        <f>-Inputs!Z2291</f>
        <v>0</v>
      </c>
      <c r="AA1706" s="13">
        <f>-Inputs!AA2291</f>
        <v>0</v>
      </c>
      <c r="AB1706" s="13">
        <f>-Inputs!AB2291</f>
        <v>0</v>
      </c>
      <c r="AC1706" s="526">
        <f t="shared" si="1239"/>
        <v>0</v>
      </c>
      <c r="AD1706" s="13">
        <f>-Inputs!AD2291</f>
        <v>0</v>
      </c>
      <c r="AE1706" s="13">
        <f>-Inputs!AE2291</f>
        <v>0</v>
      </c>
      <c r="AF1706" s="13">
        <f>-Inputs!AF2291</f>
        <v>0</v>
      </c>
      <c r="AG1706" s="13">
        <f>-Inputs!AG2291</f>
        <v>0</v>
      </c>
      <c r="AH1706" s="13">
        <f>-Inputs!AH2291</f>
        <v>0</v>
      </c>
      <c r="AI1706" s="13">
        <f>-Inputs!AI2291</f>
        <v>0</v>
      </c>
      <c r="AJ1706" s="13">
        <f>-Inputs!AJ2291</f>
        <v>0</v>
      </c>
      <c r="AK1706" s="13">
        <f>-Inputs!AK2291</f>
        <v>0</v>
      </c>
      <c r="AL1706" s="13">
        <f>-Inputs!AL2291</f>
        <v>0</v>
      </c>
      <c r="AM1706" s="13">
        <f>-Inputs!AM2291</f>
        <v>0</v>
      </c>
    </row>
    <row r="1707" spans="1:39" outlineLevel="2">
      <c r="A1707" s="11">
        <f>ROW()</f>
        <v>1707</v>
      </c>
      <c r="C1707" s="6" t="s">
        <v>477</v>
      </c>
      <c r="D1707" s="39"/>
      <c r="E1707" s="922">
        <v>0</v>
      </c>
      <c r="F1707" s="31"/>
      <c r="G1707" s="39"/>
      <c r="H1707" s="39"/>
      <c r="I1707" s="39"/>
      <c r="J1707" s="39"/>
      <c r="K1707" s="39"/>
      <c r="L1707" s="39"/>
      <c r="M1707" s="39"/>
      <c r="N1707" s="39"/>
      <c r="O1707" s="39"/>
      <c r="P1707" s="39"/>
      <c r="Q1707" s="39"/>
      <c r="R1707" s="39"/>
      <c r="S1707" s="39"/>
      <c r="T1707" s="39"/>
      <c r="U1707" s="39"/>
      <c r="V1707" s="13">
        <f>-Inputs!V2292</f>
        <v>0</v>
      </c>
      <c r="W1707" s="13">
        <f>-Inputs!W2292</f>
        <v>0</v>
      </c>
      <c r="X1707" s="13">
        <f>-Inputs!X2292</f>
        <v>0</v>
      </c>
      <c r="Y1707" s="13">
        <f>-Inputs!Y2292</f>
        <v>0</v>
      </c>
      <c r="Z1707" s="13">
        <f>-Inputs!Z2292</f>
        <v>0</v>
      </c>
      <c r="AA1707" s="13">
        <f>-Inputs!AA2292</f>
        <v>0</v>
      </c>
      <c r="AB1707" s="13">
        <f>-Inputs!AB2292</f>
        <v>0</v>
      </c>
      <c r="AC1707" s="526">
        <f t="shared" si="1239"/>
        <v>0</v>
      </c>
      <c r="AD1707" s="13">
        <f>-Inputs!AD2292</f>
        <v>0</v>
      </c>
      <c r="AE1707" s="13">
        <f>-Inputs!AE2292</f>
        <v>0</v>
      </c>
      <c r="AF1707" s="13">
        <f>-Inputs!AF2292</f>
        <v>0</v>
      </c>
      <c r="AG1707" s="13">
        <f>-Inputs!AG2292</f>
        <v>0</v>
      </c>
      <c r="AH1707" s="13">
        <f>-Inputs!AH2292</f>
        <v>0</v>
      </c>
      <c r="AI1707" s="13">
        <f>-Inputs!AI2292</f>
        <v>0</v>
      </c>
      <c r="AJ1707" s="13">
        <f>-Inputs!AJ2292</f>
        <v>0</v>
      </c>
      <c r="AK1707" s="13">
        <f>-Inputs!AK2292</f>
        <v>0</v>
      </c>
      <c r="AL1707" s="13">
        <f>-Inputs!AL2292</f>
        <v>0</v>
      </c>
      <c r="AM1707" s="13">
        <f>-Inputs!AM2292</f>
        <v>0</v>
      </c>
    </row>
    <row r="1708" spans="1:39" outlineLevel="2">
      <c r="A1708" s="11">
        <f>ROW()</f>
        <v>1708</v>
      </c>
      <c r="C1708" s="6" t="s">
        <v>511</v>
      </c>
      <c r="D1708" s="39"/>
      <c r="E1708" s="922">
        <v>0</v>
      </c>
      <c r="F1708" s="31"/>
      <c r="G1708" s="39"/>
      <c r="H1708" s="39"/>
      <c r="I1708" s="39"/>
      <c r="J1708" s="39"/>
      <c r="K1708" s="39"/>
      <c r="L1708" s="39"/>
      <c r="M1708" s="39"/>
      <c r="N1708" s="39"/>
      <c r="O1708" s="39"/>
      <c r="P1708" s="39"/>
      <c r="Q1708" s="39"/>
      <c r="R1708" s="39"/>
      <c r="S1708" s="39"/>
      <c r="T1708" s="39"/>
      <c r="U1708" s="39"/>
      <c r="V1708" s="13">
        <f>-Inputs!V2293</f>
        <v>0</v>
      </c>
      <c r="W1708" s="13">
        <f>-Inputs!W2293</f>
        <v>0</v>
      </c>
      <c r="X1708" s="13">
        <f>-Inputs!X2293</f>
        <v>0</v>
      </c>
      <c r="Y1708" s="13">
        <f>-Inputs!Y2293</f>
        <v>0</v>
      </c>
      <c r="Z1708" s="13">
        <f>-Inputs!Z2293</f>
        <v>0</v>
      </c>
      <c r="AA1708" s="13">
        <f>-Inputs!AA2293</f>
        <v>0</v>
      </c>
      <c r="AB1708" s="13">
        <f>-Inputs!AB2293</f>
        <v>0</v>
      </c>
      <c r="AC1708" s="526">
        <f t="shared" si="1239"/>
        <v>0</v>
      </c>
      <c r="AD1708" s="13">
        <f>-Inputs!AD2293</f>
        <v>0</v>
      </c>
      <c r="AE1708" s="13">
        <f>-Inputs!AE2293</f>
        <v>0</v>
      </c>
      <c r="AF1708" s="13">
        <f>-Inputs!AF2293</f>
        <v>0</v>
      </c>
      <c r="AG1708" s="13">
        <f>-Inputs!AG2293</f>
        <v>0</v>
      </c>
      <c r="AH1708" s="13">
        <f>-Inputs!AH2293</f>
        <v>0</v>
      </c>
      <c r="AI1708" s="13">
        <f>-Inputs!AI2293</f>
        <v>0</v>
      </c>
      <c r="AJ1708" s="13">
        <f>-Inputs!AJ2293</f>
        <v>0</v>
      </c>
      <c r="AK1708" s="13">
        <f>-Inputs!AK2293</f>
        <v>0</v>
      </c>
      <c r="AL1708" s="13">
        <f>-Inputs!AL2293</f>
        <v>0</v>
      </c>
      <c r="AM1708" s="13">
        <f>-Inputs!AM2293</f>
        <v>0</v>
      </c>
    </row>
    <row r="1709" spans="1:39" outlineLevel="2">
      <c r="A1709" s="11">
        <f>ROW()</f>
        <v>1709</v>
      </c>
      <c r="C1709" s="6" t="s">
        <v>655</v>
      </c>
      <c r="D1709" s="39"/>
      <c r="E1709" s="922"/>
      <c r="F1709" s="31"/>
      <c r="G1709" s="39"/>
      <c r="H1709" s="39"/>
      <c r="I1709" s="39"/>
      <c r="J1709" s="39"/>
      <c r="K1709" s="39"/>
      <c r="L1709" s="39"/>
      <c r="M1709" s="39"/>
      <c r="N1709" s="39"/>
      <c r="O1709" s="39"/>
      <c r="P1709" s="39"/>
      <c r="Q1709" s="39"/>
      <c r="R1709" s="39"/>
      <c r="S1709" s="39"/>
      <c r="T1709" s="39"/>
      <c r="U1709" s="39"/>
      <c r="V1709" s="13"/>
      <c r="W1709" s="13"/>
      <c r="X1709" s="13"/>
      <c r="Y1709" s="13"/>
      <c r="Z1709" s="13"/>
      <c r="AA1709" s="13"/>
      <c r="AB1709" s="13"/>
      <c r="AC1709" s="526"/>
      <c r="AD1709" s="13"/>
      <c r="AE1709" s="13"/>
      <c r="AF1709" s="13"/>
      <c r="AG1709" s="13"/>
      <c r="AH1709" s="13"/>
      <c r="AI1709" s="13"/>
      <c r="AJ1709" s="13"/>
      <c r="AK1709" s="13"/>
      <c r="AL1709" s="13"/>
      <c r="AM1709" s="13"/>
    </row>
    <row r="1710" spans="1:39" outlineLevel="2">
      <c r="A1710" s="11">
        <f>ROW()</f>
        <v>1710</v>
      </c>
      <c r="C1710" s="6" t="s">
        <v>656</v>
      </c>
      <c r="D1710" s="39"/>
      <c r="E1710" s="922"/>
      <c r="F1710" s="31"/>
      <c r="G1710" s="39"/>
      <c r="H1710" s="39"/>
      <c r="I1710" s="39"/>
      <c r="J1710" s="39"/>
      <c r="K1710" s="39"/>
      <c r="L1710" s="39"/>
      <c r="M1710" s="39"/>
      <c r="N1710" s="39"/>
      <c r="O1710" s="39"/>
      <c r="P1710" s="39"/>
      <c r="Q1710" s="39"/>
      <c r="R1710" s="39"/>
      <c r="S1710" s="39"/>
      <c r="T1710" s="39"/>
      <c r="U1710" s="39"/>
      <c r="V1710" s="13"/>
      <c r="W1710" s="13"/>
      <c r="X1710" s="13"/>
      <c r="Y1710" s="13"/>
      <c r="Z1710" s="13"/>
      <c r="AA1710" s="13"/>
      <c r="AB1710" s="13"/>
      <c r="AC1710" s="526"/>
      <c r="AD1710" s="13"/>
      <c r="AE1710" s="13"/>
      <c r="AF1710" s="13"/>
      <c r="AG1710" s="13"/>
      <c r="AH1710" s="13"/>
      <c r="AI1710" s="13"/>
      <c r="AJ1710" s="13"/>
      <c r="AK1710" s="13"/>
      <c r="AL1710" s="13"/>
      <c r="AM1710" s="13"/>
    </row>
    <row r="1711" spans="1:39" outlineLevel="2">
      <c r="A1711" s="11">
        <f>ROW()</f>
        <v>1711</v>
      </c>
      <c r="C1711" s="6" t="s">
        <v>667</v>
      </c>
      <c r="D1711" s="39"/>
      <c r="E1711" s="922"/>
      <c r="F1711" s="31"/>
      <c r="G1711" s="39"/>
      <c r="H1711" s="39"/>
      <c r="I1711" s="39"/>
      <c r="J1711" s="39"/>
      <c r="K1711" s="39"/>
      <c r="L1711" s="39"/>
      <c r="M1711" s="39"/>
      <c r="N1711" s="39"/>
      <c r="O1711" s="39"/>
      <c r="P1711" s="39"/>
      <c r="Q1711" s="39"/>
      <c r="R1711" s="39"/>
      <c r="S1711" s="39"/>
      <c r="T1711" s="39"/>
      <c r="U1711" s="39"/>
      <c r="V1711" s="13"/>
      <c r="W1711" s="13"/>
      <c r="X1711" s="13"/>
      <c r="Y1711" s="13"/>
      <c r="Z1711" s="13"/>
      <c r="AA1711" s="13"/>
      <c r="AB1711" s="13"/>
      <c r="AC1711" s="526"/>
      <c r="AD1711" s="13"/>
      <c r="AE1711" s="13"/>
      <c r="AF1711" s="13"/>
      <c r="AG1711" s="13"/>
      <c r="AH1711" s="13"/>
      <c r="AI1711" s="13"/>
      <c r="AJ1711" s="13"/>
      <c r="AK1711" s="13"/>
      <c r="AL1711" s="13"/>
      <c r="AM1711" s="13"/>
    </row>
    <row r="1712" spans="1:39" outlineLevel="2">
      <c r="A1712" s="11">
        <f>ROW()</f>
        <v>1712</v>
      </c>
      <c r="C1712" s="6" t="s">
        <v>212</v>
      </c>
      <c r="D1712" s="39"/>
      <c r="E1712" s="922">
        <v>0</v>
      </c>
      <c r="F1712" s="31"/>
      <c r="G1712" s="39"/>
      <c r="H1712" s="39"/>
      <c r="I1712" s="39"/>
      <c r="J1712" s="39"/>
      <c r="K1712" s="39"/>
      <c r="L1712" s="39"/>
      <c r="M1712" s="39"/>
      <c r="N1712" s="39"/>
      <c r="O1712" s="39"/>
      <c r="P1712" s="39"/>
      <c r="Q1712" s="39"/>
      <c r="R1712" s="39"/>
      <c r="S1712" s="39"/>
      <c r="T1712" s="39"/>
      <c r="U1712" s="39"/>
      <c r="V1712" s="13">
        <f>-Inputs!V2297</f>
        <v>0</v>
      </c>
      <c r="W1712" s="13">
        <f>-Inputs!W2297</f>
        <v>0</v>
      </c>
      <c r="X1712" s="13">
        <f>-Inputs!X2297</f>
        <v>0</v>
      </c>
      <c r="Y1712" s="13">
        <f>-Inputs!Y2297</f>
        <v>0</v>
      </c>
      <c r="Z1712" s="13">
        <f>-Inputs!Z2297</f>
        <v>0</v>
      </c>
      <c r="AA1712" s="13">
        <f>-Inputs!AA2297</f>
        <v>0</v>
      </c>
      <c r="AB1712" s="13">
        <f>-Inputs!AB2297</f>
        <v>0</v>
      </c>
      <c r="AC1712" s="526">
        <f t="shared" si="1239"/>
        <v>0</v>
      </c>
      <c r="AD1712" s="13">
        <f>-Inputs!AD2297</f>
        <v>0</v>
      </c>
      <c r="AE1712" s="13">
        <f>-Inputs!AE2297</f>
        <v>0</v>
      </c>
      <c r="AF1712" s="13">
        <f>-Inputs!AF2297</f>
        <v>0</v>
      </c>
      <c r="AG1712" s="13">
        <f>-Inputs!AG2297</f>
        <v>0</v>
      </c>
      <c r="AH1712" s="13">
        <f>-Inputs!AH2297</f>
        <v>0</v>
      </c>
      <c r="AI1712" s="13">
        <f>-Inputs!AI2297</f>
        <v>0</v>
      </c>
      <c r="AJ1712" s="13">
        <f>-Inputs!AJ2297</f>
        <v>0</v>
      </c>
      <c r="AK1712" s="13">
        <f>-Inputs!AK2297</f>
        <v>0</v>
      </c>
      <c r="AL1712" s="13">
        <f>-Inputs!AL2297</f>
        <v>0</v>
      </c>
      <c r="AM1712" s="13">
        <f>-Inputs!AM2297</f>
        <v>0</v>
      </c>
    </row>
    <row r="1713" spans="1:39" outlineLevel="2">
      <c r="A1713" s="11">
        <f>ROW()</f>
        <v>1713</v>
      </c>
      <c r="C1713" s="30" t="s">
        <v>362</v>
      </c>
      <c r="D1713" s="90"/>
      <c r="E1713" s="925">
        <v>0</v>
      </c>
      <c r="F1713" s="90"/>
      <c r="G1713" s="90"/>
      <c r="H1713" s="90"/>
      <c r="I1713" s="90"/>
      <c r="J1713" s="90"/>
      <c r="K1713" s="90"/>
      <c r="L1713" s="90"/>
      <c r="M1713" s="90"/>
      <c r="N1713" s="90"/>
      <c r="O1713" s="90"/>
      <c r="P1713" s="90"/>
      <c r="Q1713" s="90"/>
      <c r="R1713" s="90"/>
      <c r="S1713" s="90"/>
      <c r="T1713" s="90"/>
      <c r="U1713" s="90"/>
      <c r="V1713" s="13">
        <f>-Inputs!V2298</f>
        <v>0</v>
      </c>
      <c r="W1713" s="13">
        <f>-Inputs!W2298</f>
        <v>0</v>
      </c>
      <c r="X1713" s="13">
        <f>-Inputs!X2298</f>
        <v>0</v>
      </c>
      <c r="Y1713" s="13">
        <f>-Inputs!Y2298</f>
        <v>0</v>
      </c>
      <c r="Z1713" s="13">
        <f>-Inputs!Z2298</f>
        <v>0</v>
      </c>
      <c r="AA1713" s="13">
        <f>-Inputs!AA2298</f>
        <v>0</v>
      </c>
      <c r="AB1713" s="13">
        <f>-Inputs!AB2298</f>
        <v>0</v>
      </c>
      <c r="AC1713" s="527">
        <f t="shared" si="1239"/>
        <v>0</v>
      </c>
      <c r="AD1713" s="13">
        <f>-Inputs!AD2298</f>
        <v>0</v>
      </c>
      <c r="AE1713" s="13">
        <f>-Inputs!AE2298</f>
        <v>0</v>
      </c>
      <c r="AF1713" s="13">
        <f>-Inputs!AF2298</f>
        <v>0</v>
      </c>
      <c r="AG1713" s="13">
        <f>-Inputs!AG2298</f>
        <v>0</v>
      </c>
      <c r="AH1713" s="13">
        <f>-Inputs!AH2298</f>
        <v>0</v>
      </c>
      <c r="AI1713" s="13">
        <f>-Inputs!AI2298</f>
        <v>0</v>
      </c>
      <c r="AJ1713" s="13">
        <f>-Inputs!AJ2298</f>
        <v>0</v>
      </c>
      <c r="AK1713" s="13">
        <f>-Inputs!AK2298</f>
        <v>0</v>
      </c>
      <c r="AL1713" s="13">
        <f>-Inputs!AL2298</f>
        <v>0</v>
      </c>
      <c r="AM1713" s="13">
        <f>-Inputs!AM2298</f>
        <v>0</v>
      </c>
    </row>
    <row r="1714" spans="1:39" outlineLevel="2">
      <c r="A1714" s="11">
        <f>ROW()</f>
        <v>1714</v>
      </c>
      <c r="C1714" s="6" t="s">
        <v>1</v>
      </c>
      <c r="D1714" s="39"/>
      <c r="E1714" s="39">
        <v>0</v>
      </c>
      <c r="F1714" s="39"/>
      <c r="G1714" s="39"/>
      <c r="H1714" s="39"/>
      <c r="I1714" s="39"/>
      <c r="J1714" s="39"/>
      <c r="K1714" s="39"/>
      <c r="L1714" s="39"/>
      <c r="M1714" s="39"/>
      <c r="N1714" s="39"/>
      <c r="O1714" s="39"/>
      <c r="P1714" s="39"/>
      <c r="Q1714" s="39"/>
      <c r="R1714" s="39"/>
      <c r="S1714" s="39"/>
      <c r="T1714" s="39"/>
      <c r="U1714" s="39"/>
      <c r="V1714" s="87">
        <f t="shared" ref="V1714:AG1714" si="1240">SUM(V1701:V1713)</f>
        <v>0</v>
      </c>
      <c r="W1714" s="87">
        <f t="shared" si="1240"/>
        <v>-1.4063142740616754E-2</v>
      </c>
      <c r="X1714" s="87">
        <f t="shared" si="1240"/>
        <v>0</v>
      </c>
      <c r="Y1714" s="87">
        <f t="shared" si="1240"/>
        <v>0</v>
      </c>
      <c r="Z1714" s="87">
        <f t="shared" si="1240"/>
        <v>0</v>
      </c>
      <c r="AA1714" s="87">
        <f t="shared" si="1240"/>
        <v>0</v>
      </c>
      <c r="AB1714" s="87">
        <f t="shared" si="1240"/>
        <v>0</v>
      </c>
      <c r="AC1714" s="87">
        <f t="shared" si="1240"/>
        <v>0</v>
      </c>
      <c r="AD1714" s="414">
        <f t="shared" si="1240"/>
        <v>0</v>
      </c>
      <c r="AE1714" s="87">
        <f t="shared" si="1240"/>
        <v>0</v>
      </c>
      <c r="AF1714" s="87">
        <f t="shared" si="1240"/>
        <v>0</v>
      </c>
      <c r="AG1714" s="87">
        <f t="shared" si="1240"/>
        <v>0</v>
      </c>
      <c r="AH1714" s="87">
        <f t="shared" ref="AH1714:AM1714" si="1241">SUM(AH1701:AH1713)</f>
        <v>0</v>
      </c>
      <c r="AI1714" s="87">
        <f t="shared" si="1241"/>
        <v>0</v>
      </c>
      <c r="AJ1714" s="87">
        <f t="shared" si="1241"/>
        <v>0</v>
      </c>
      <c r="AK1714" s="87">
        <f t="shared" si="1241"/>
        <v>0</v>
      </c>
      <c r="AL1714" s="87">
        <f t="shared" si="1241"/>
        <v>0</v>
      </c>
      <c r="AM1714" s="87">
        <f t="shared" si="1241"/>
        <v>0</v>
      </c>
    </row>
    <row r="1715" spans="1:39" outlineLevel="2">
      <c r="A1715" s="11">
        <f>ROW()</f>
        <v>1715</v>
      </c>
      <c r="B1715" s="343" t="s">
        <v>6</v>
      </c>
      <c r="D1715" s="39"/>
      <c r="E1715" s="39"/>
      <c r="G1715" s="39"/>
      <c r="H1715" s="39"/>
      <c r="I1715" s="39"/>
      <c r="J1715" s="39"/>
      <c r="K1715" s="39"/>
      <c r="L1715" s="39"/>
      <c r="M1715" s="39"/>
      <c r="N1715" s="39"/>
      <c r="O1715" s="39"/>
      <c r="P1715" s="39"/>
      <c r="Q1715" s="39"/>
      <c r="R1715" s="39"/>
      <c r="S1715" s="39"/>
      <c r="T1715" s="39"/>
    </row>
    <row r="1716" spans="1:39" outlineLevel="2">
      <c r="A1716" s="11">
        <f>ROW()</f>
        <v>1716</v>
      </c>
      <c r="C1716" s="6" t="s">
        <v>2</v>
      </c>
      <c r="D1716" s="39"/>
      <c r="E1716" s="922">
        <v>-0.17112771810549823</v>
      </c>
      <c r="G1716" s="39"/>
      <c r="H1716" s="39"/>
      <c r="I1716" s="39"/>
      <c r="J1716" s="39"/>
      <c r="K1716" s="39"/>
      <c r="L1716" s="39"/>
      <c r="M1716" s="39"/>
      <c r="N1716" s="39"/>
      <c r="O1716" s="39"/>
      <c r="P1716" s="39"/>
      <c r="Q1716" s="39"/>
      <c r="R1716" s="39"/>
      <c r="S1716" s="39"/>
      <c r="T1716" s="39"/>
      <c r="U1716" s="9"/>
      <c r="V1716" s="13">
        <f>-Inputs!V1471</f>
        <v>-7.9207829452007467E-2</v>
      </c>
      <c r="W1716" s="13">
        <f>-Inputs!W1471</f>
        <v>-7.9207829452007467E-2</v>
      </c>
      <c r="X1716" s="13">
        <f>-Inputs!X1471</f>
        <v>-7.9207829452007453E-2</v>
      </c>
      <c r="Y1716" s="13">
        <f>-Inputs!Y1471</f>
        <v>-0.29438949607243697</v>
      </c>
      <c r="Z1716" s="13">
        <f>-Inputs!Z1471</f>
        <v>-0.29438949607243697</v>
      </c>
      <c r="AA1716" s="13">
        <f>-Inputs!AA1471</f>
        <v>-0.29438949607243697</v>
      </c>
      <c r="AB1716" s="13">
        <f>-Inputs!AB1471</f>
        <v>-0.29438949607243697</v>
      </c>
      <c r="AC1716" s="526">
        <f t="shared" ref="AC1716:AC1728" si="1242">$E1716*$E$51</f>
        <v>-0.20529435373413474</v>
      </c>
      <c r="AD1716" s="13">
        <f>-Inputs!AD1471</f>
        <v>-0.30305356979800835</v>
      </c>
      <c r="AE1716" s="9">
        <f>-Inputs!AE1471</f>
        <v>-0.30305356979800835</v>
      </c>
      <c r="AF1716" s="9">
        <f>-Inputs!AF1471</f>
        <v>-0.3030535697980084</v>
      </c>
      <c r="AG1716" s="9">
        <f>-Inputs!AG1471</f>
        <v>-0.3030535697980084</v>
      </c>
      <c r="AH1716" s="9">
        <f>-Inputs!AH1471</f>
        <v>-0.3030535697980084</v>
      </c>
      <c r="AI1716" s="9">
        <f t="shared" ref="AI1716:AM1716" si="1243">-IF(AI1656=0,0,IF(AI1671&lt;0,AI1671,IF(AI1656=0,AI1671,MIN((AI1671/AI1656)*(AI1671&gt;0),AI1671,-AH1716))))</f>
        <v>-0.3030535697980084</v>
      </c>
      <c r="AJ1716" s="9">
        <f t="shared" si="1243"/>
        <v>-0.3030535697980084</v>
      </c>
      <c r="AK1716" s="9">
        <f t="shared" si="1243"/>
        <v>-0.3030535697980084</v>
      </c>
      <c r="AL1716" s="9">
        <f t="shared" si="1243"/>
        <v>-0.3030535697980084</v>
      </c>
      <c r="AM1716" s="9">
        <f t="shared" si="1243"/>
        <v>-0.3030535697980084</v>
      </c>
    </row>
    <row r="1717" spans="1:39" outlineLevel="2">
      <c r="A1717" s="11">
        <f>ROW()</f>
        <v>1717</v>
      </c>
      <c r="C1717" s="6" t="s">
        <v>3</v>
      </c>
      <c r="D1717" s="39"/>
      <c r="E1717" s="922">
        <v>-0.22475322958029137</v>
      </c>
      <c r="G1717" s="39"/>
      <c r="H1717" s="39"/>
      <c r="I1717" s="39"/>
      <c r="J1717" s="39"/>
      <c r="K1717" s="39"/>
      <c r="L1717" s="39"/>
      <c r="M1717" s="39"/>
      <c r="N1717" s="39"/>
      <c r="O1717" s="39"/>
      <c r="P1717" s="39"/>
      <c r="Q1717" s="39"/>
      <c r="R1717" s="39"/>
      <c r="S1717" s="39"/>
      <c r="T1717" s="39"/>
      <c r="U1717" s="9"/>
      <c r="V1717" s="13">
        <f>-Inputs!V1472</f>
        <v>-0.3151367503052081</v>
      </c>
      <c r="W1717" s="13">
        <f>-Inputs!W1472</f>
        <v>-0.3151367503052081</v>
      </c>
      <c r="X1717" s="13">
        <f>-Inputs!X1472</f>
        <v>-0.31513675030520816</v>
      </c>
      <c r="Y1717" s="13">
        <f>-Inputs!Y1472</f>
        <v>-0.38490951052642502</v>
      </c>
      <c r="Z1717" s="13">
        <f>-Inputs!Z1472</f>
        <v>-0.38490951052642502</v>
      </c>
      <c r="AA1717" s="13">
        <f>-Inputs!AA1472</f>
        <v>-0.38490951052642491</v>
      </c>
      <c r="AB1717" s="13">
        <f>-Inputs!AB1472</f>
        <v>-0.38490951052642491</v>
      </c>
      <c r="AC1717" s="526">
        <f t="shared" si="1242"/>
        <v>-0.26962650777532376</v>
      </c>
      <c r="AD1717" s="13">
        <f>-Inputs!AD1472</f>
        <v>-0.26962650777532382</v>
      </c>
      <c r="AE1717" s="9">
        <f>-Inputs!AE1472</f>
        <v>-0.26962650777532382</v>
      </c>
      <c r="AF1717" s="9">
        <f>-Inputs!AF1472</f>
        <v>-0.26962650777532382</v>
      </c>
      <c r="AG1717" s="9">
        <f>-Inputs!AG1472</f>
        <v>-0.26962650777532382</v>
      </c>
      <c r="AH1717" s="9">
        <f>-Inputs!AH1472</f>
        <v>-0.26962650777532382</v>
      </c>
      <c r="AI1717" s="9">
        <f t="shared" ref="AI1717:AM1717" si="1244">-IF(AI1657=0,0,IF(AI1672&lt;0,AI1672,IF(AI1657=0,AI1672,MIN((AI1672/AI1657)*(AI1672&gt;0),AI1672,-AH1717))))</f>
        <v>-0.26962650777532382</v>
      </c>
      <c r="AJ1717" s="9">
        <f t="shared" si="1244"/>
        <v>-0.26962650777532382</v>
      </c>
      <c r="AK1717" s="9">
        <f t="shared" si="1244"/>
        <v>-0.26962650777532382</v>
      </c>
      <c r="AL1717" s="9">
        <f t="shared" si="1244"/>
        <v>-0.26962650777532382</v>
      </c>
      <c r="AM1717" s="9">
        <f t="shared" si="1244"/>
        <v>-0.26962650777532382</v>
      </c>
    </row>
    <row r="1718" spans="1:39" outlineLevel="2">
      <c r="A1718" s="11">
        <f>ROW()</f>
        <v>1718</v>
      </c>
      <c r="C1718" s="6" t="s">
        <v>4</v>
      </c>
      <c r="D1718" s="39"/>
      <c r="E1718" s="922">
        <v>8.0566690942860471E-4</v>
      </c>
      <c r="G1718" s="39"/>
      <c r="H1718" s="39"/>
      <c r="I1718" s="39"/>
      <c r="J1718" s="39"/>
      <c r="K1718" s="39"/>
      <c r="L1718" s="39"/>
      <c r="M1718" s="39"/>
      <c r="N1718" s="39"/>
      <c r="O1718" s="39"/>
      <c r="P1718" s="39"/>
      <c r="Q1718" s="39"/>
      <c r="R1718" s="39"/>
      <c r="S1718" s="39"/>
      <c r="T1718" s="39"/>
      <c r="U1718" s="9"/>
      <c r="V1718" s="13">
        <f>-Inputs!V1473</f>
        <v>-1.397802168474881E-2</v>
      </c>
      <c r="W1718" s="13">
        <f>-Inputs!W1473</f>
        <v>-1.397802168474881E-2</v>
      </c>
      <c r="X1718" s="13">
        <f>-Inputs!X1473</f>
        <v>-1.397802168474881E-2</v>
      </c>
      <c r="Y1718" s="13">
        <f>-Inputs!Y1473</f>
        <v>-5.289512111982704E-2</v>
      </c>
      <c r="Z1718" s="13">
        <f>-Inputs!Z1473</f>
        <v>-5.2895121119827034E-2</v>
      </c>
      <c r="AA1718" s="13">
        <f>-Inputs!AA1473</f>
        <v>-5.289512111982704E-2</v>
      </c>
      <c r="AB1718" s="13">
        <f>-Inputs!AB1473</f>
        <v>-5.289512111982704E-2</v>
      </c>
      <c r="AC1718" s="526">
        <f t="shared" si="1242"/>
        <v>9.6652295330763773E-4</v>
      </c>
      <c r="AD1718" s="13">
        <f>-Inputs!AD1473</f>
        <v>4.0593964038920773E-2</v>
      </c>
      <c r="AE1718" s="9">
        <f>-Inputs!AE1473</f>
        <v>0</v>
      </c>
      <c r="AF1718" s="9">
        <f>-Inputs!AF1473</f>
        <v>0</v>
      </c>
      <c r="AG1718" s="9">
        <f>-Inputs!AG1473</f>
        <v>0</v>
      </c>
      <c r="AH1718" s="9">
        <f>-Inputs!AH1473</f>
        <v>0</v>
      </c>
      <c r="AI1718" s="9">
        <f t="shared" ref="AI1718:AM1718" si="1245">-IF(AI1658=0,0,IF(AI1673&lt;0,AI1673,IF(AI1658=0,AI1673,MIN((AI1673/AI1658)*(AI1673&gt;0),AI1673,-AH1718))))</f>
        <v>0</v>
      </c>
      <c r="AJ1718" s="9">
        <f t="shared" si="1245"/>
        <v>0</v>
      </c>
      <c r="AK1718" s="9">
        <f t="shared" si="1245"/>
        <v>0</v>
      </c>
      <c r="AL1718" s="9">
        <f t="shared" si="1245"/>
        <v>0</v>
      </c>
      <c r="AM1718" s="9">
        <f t="shared" si="1245"/>
        <v>0</v>
      </c>
    </row>
    <row r="1719" spans="1:39" outlineLevel="2">
      <c r="A1719" s="11">
        <f>ROW()</f>
        <v>1719</v>
      </c>
      <c r="C1719" s="6" t="s">
        <v>5</v>
      </c>
      <c r="D1719" s="39"/>
      <c r="E1719" s="922">
        <v>-5.8242353870049515E-2</v>
      </c>
      <c r="G1719" s="39"/>
      <c r="H1719" s="39"/>
      <c r="I1719" s="39"/>
      <c r="J1719" s="39"/>
      <c r="K1719" s="39"/>
      <c r="L1719" s="39"/>
      <c r="M1719" s="39"/>
      <c r="N1719" s="39"/>
      <c r="O1719" s="39"/>
      <c r="P1719" s="39"/>
      <c r="Q1719" s="39"/>
      <c r="R1719" s="39"/>
      <c r="S1719" s="39"/>
      <c r="T1719" s="39"/>
      <c r="U1719" s="9"/>
      <c r="V1719" s="13">
        <f>-Inputs!V1474</f>
        <v>-8.7575680196424255E-2</v>
      </c>
      <c r="W1719" s="13">
        <f>-Inputs!W1474</f>
        <v>-8.7575680196424255E-2</v>
      </c>
      <c r="X1719" s="13">
        <f>-Inputs!X1474</f>
        <v>-8.7575680196424255E-2</v>
      </c>
      <c r="Y1719" s="13">
        <f>-Inputs!Y1474</f>
        <v>-0.2144721870214758</v>
      </c>
      <c r="Z1719" s="13">
        <f>-Inputs!Z1474</f>
        <v>-0.2144721870214758</v>
      </c>
      <c r="AA1719" s="13">
        <f>-Inputs!AA1474</f>
        <v>-0.2144721870214758</v>
      </c>
      <c r="AB1719" s="13">
        <f>-Inputs!AB1474</f>
        <v>-0.2144721870214758</v>
      </c>
      <c r="AC1719" s="526">
        <f t="shared" si="1242"/>
        <v>-6.987077564100605E-2</v>
      </c>
      <c r="AD1719" s="13">
        <f>-Inputs!AD1474</f>
        <v>-0.19697319816976955</v>
      </c>
      <c r="AE1719" s="9">
        <f>-Inputs!AE1474</f>
        <v>-0.19697319816976955</v>
      </c>
      <c r="AF1719" s="9">
        <f>-Inputs!AF1474</f>
        <v>0</v>
      </c>
      <c r="AG1719" s="9">
        <f>-Inputs!AG1474</f>
        <v>0</v>
      </c>
      <c r="AH1719" s="9">
        <f>-Inputs!AH1474</f>
        <v>0</v>
      </c>
      <c r="AI1719" s="9">
        <f t="shared" ref="AI1719:AM1719" si="1246">-IF(AI1659=0,0,IF(AI1674&lt;0,AI1674,IF(AI1659=0,AI1674,MIN((AI1674/AI1659)*(AI1674&gt;0),AI1674,-AH1719))))</f>
        <v>0</v>
      </c>
      <c r="AJ1719" s="9">
        <f t="shared" si="1246"/>
        <v>0</v>
      </c>
      <c r="AK1719" s="9">
        <f t="shared" si="1246"/>
        <v>0</v>
      </c>
      <c r="AL1719" s="9">
        <f t="shared" si="1246"/>
        <v>0</v>
      </c>
      <c r="AM1719" s="9">
        <f t="shared" si="1246"/>
        <v>0</v>
      </c>
    </row>
    <row r="1720" spans="1:39" outlineLevel="2">
      <c r="A1720" s="11">
        <f>ROW()</f>
        <v>1720</v>
      </c>
      <c r="C1720" s="6" t="s">
        <v>473</v>
      </c>
      <c r="D1720" s="39"/>
      <c r="E1720" s="922">
        <v>-5.3526733173422408E-2</v>
      </c>
      <c r="G1720" s="39"/>
      <c r="H1720" s="39"/>
      <c r="I1720" s="39"/>
      <c r="J1720" s="39"/>
      <c r="K1720" s="39"/>
      <c r="L1720" s="39"/>
      <c r="M1720" s="39"/>
      <c r="N1720" s="39"/>
      <c r="O1720" s="39"/>
      <c r="P1720" s="39"/>
      <c r="Q1720" s="39"/>
      <c r="R1720" s="39"/>
      <c r="S1720" s="39"/>
      <c r="T1720" s="39"/>
      <c r="U1720" s="9"/>
      <c r="V1720" s="13">
        <f>-Inputs!V1475</f>
        <v>0</v>
      </c>
      <c r="W1720" s="13">
        <f>-Inputs!W1475</f>
        <v>0</v>
      </c>
      <c r="X1720" s="13">
        <f>-Inputs!X1475</f>
        <v>0</v>
      </c>
      <c r="Y1720" s="13">
        <f>-Inputs!Y1475</f>
        <v>0</v>
      </c>
      <c r="Z1720" s="13">
        <f>-Inputs!Z1475</f>
        <v>0</v>
      </c>
      <c r="AA1720" s="13">
        <f>-Inputs!AA1475</f>
        <v>0</v>
      </c>
      <c r="AB1720" s="13">
        <f>-Inputs!AB1475</f>
        <v>0</v>
      </c>
      <c r="AC1720" s="526">
        <f t="shared" si="1242"/>
        <v>-6.4213654082401761E-2</v>
      </c>
      <c r="AD1720" s="13">
        <f>-Inputs!AD1475</f>
        <v>-1.4115747238802621</v>
      </c>
      <c r="AE1720" s="9">
        <f>-Inputs!AE1475</f>
        <v>0</v>
      </c>
      <c r="AF1720" s="9">
        <f>-Inputs!AF1475</f>
        <v>0</v>
      </c>
      <c r="AG1720" s="9">
        <f>-Inputs!AG1475</f>
        <v>0</v>
      </c>
      <c r="AH1720" s="9">
        <f>-Inputs!AH1475</f>
        <v>0</v>
      </c>
      <c r="AI1720" s="9">
        <f t="shared" ref="AI1720:AM1720" si="1247">-IF(AI1660=0,0,IF(AI1675&lt;0,AI1675,IF(AI1660=0,AI1675,MIN((AI1675/AI1660)*(AI1675&gt;0),AI1675,-AH1720))))</f>
        <v>0</v>
      </c>
      <c r="AJ1720" s="9">
        <f t="shared" si="1247"/>
        <v>0</v>
      </c>
      <c r="AK1720" s="9">
        <f t="shared" si="1247"/>
        <v>0</v>
      </c>
      <c r="AL1720" s="9">
        <f t="shared" si="1247"/>
        <v>0</v>
      </c>
      <c r="AM1720" s="9">
        <f t="shared" si="1247"/>
        <v>0</v>
      </c>
    </row>
    <row r="1721" spans="1:39" outlineLevel="2">
      <c r="A1721" s="11">
        <f>ROW()</f>
        <v>1721</v>
      </c>
      <c r="C1721" s="6" t="s">
        <v>474</v>
      </c>
      <c r="D1721" s="39"/>
      <c r="E1721" s="922">
        <v>-9.1437919473679491E-2</v>
      </c>
      <c r="G1721" s="39"/>
      <c r="H1721" s="39"/>
      <c r="I1721" s="39"/>
      <c r="J1721" s="39"/>
      <c r="K1721" s="39"/>
      <c r="L1721" s="39"/>
      <c r="M1721" s="39"/>
      <c r="N1721" s="39"/>
      <c r="O1721" s="39"/>
      <c r="P1721" s="39"/>
      <c r="Q1721" s="39"/>
      <c r="R1721" s="39"/>
      <c r="S1721" s="39"/>
      <c r="T1721" s="39"/>
      <c r="U1721" s="9"/>
      <c r="V1721" s="13">
        <f>-Inputs!V1476</f>
        <v>0</v>
      </c>
      <c r="W1721" s="13">
        <f>-Inputs!W1476</f>
        <v>0</v>
      </c>
      <c r="X1721" s="13">
        <f>-Inputs!X1476</f>
        <v>0</v>
      </c>
      <c r="Y1721" s="13">
        <f>-Inputs!Y1476</f>
        <v>0</v>
      </c>
      <c r="Z1721" s="13">
        <f>-Inputs!Z1476</f>
        <v>0</v>
      </c>
      <c r="AA1721" s="13">
        <f>-Inputs!AA1476</f>
        <v>0</v>
      </c>
      <c r="AB1721" s="13">
        <f>-Inputs!AB1476</f>
        <v>0</v>
      </c>
      <c r="AC1721" s="526">
        <f t="shared" si="1242"/>
        <v>-0.1096940273204038</v>
      </c>
      <c r="AD1721" s="13">
        <f>-Inputs!AD1476</f>
        <v>-0.48783157626110796</v>
      </c>
      <c r="AE1721" s="9">
        <f>-Inputs!AE1476</f>
        <v>-0.48783157626110812</v>
      </c>
      <c r="AF1721" s="9">
        <f>-Inputs!AF1476</f>
        <v>-0.48783157626110801</v>
      </c>
      <c r="AG1721" s="9">
        <f>-Inputs!AG1476</f>
        <v>-0.48783157626110801</v>
      </c>
      <c r="AH1721" s="9">
        <f>-Inputs!AH1476</f>
        <v>-0.48783157626110796</v>
      </c>
      <c r="AI1721" s="9">
        <f t="shared" ref="AI1721:AM1721" si="1248">-IF(AI1661=0,0,IF(AI1676&lt;0,AI1676,IF(AI1661=0,AI1676,MIN((AI1676/AI1661)*(AI1676&gt;0),AI1676,-AH1721))))</f>
        <v>-0.48783157626110796</v>
      </c>
      <c r="AJ1721" s="9">
        <f t="shared" si="1248"/>
        <v>-0.48783157626110796</v>
      </c>
      <c r="AK1721" s="9">
        <f t="shared" si="1248"/>
        <v>0</v>
      </c>
      <c r="AL1721" s="9">
        <f t="shared" si="1248"/>
        <v>0</v>
      </c>
      <c r="AM1721" s="9">
        <f t="shared" si="1248"/>
        <v>0</v>
      </c>
    </row>
    <row r="1722" spans="1:39" outlineLevel="2">
      <c r="A1722" s="11">
        <f>ROW()</f>
        <v>1722</v>
      </c>
      <c r="C1722" s="6" t="s">
        <v>477</v>
      </c>
      <c r="D1722" s="39"/>
      <c r="E1722" s="922">
        <v>-0.19083267520869085</v>
      </c>
      <c r="G1722" s="39"/>
      <c r="H1722" s="39"/>
      <c r="I1722" s="39"/>
      <c r="J1722" s="39"/>
      <c r="K1722" s="39"/>
      <c r="L1722" s="39"/>
      <c r="M1722" s="39"/>
      <c r="N1722" s="39"/>
      <c r="O1722" s="39"/>
      <c r="P1722" s="39"/>
      <c r="Q1722" s="39"/>
      <c r="R1722" s="39"/>
      <c r="S1722" s="39"/>
      <c r="T1722" s="39"/>
      <c r="U1722" s="9"/>
      <c r="V1722" s="13">
        <f>-Inputs!V1477</f>
        <v>0</v>
      </c>
      <c r="W1722" s="13">
        <f>-Inputs!W1477</f>
        <v>0</v>
      </c>
      <c r="X1722" s="13">
        <f>-Inputs!X1477</f>
        <v>0</v>
      </c>
      <c r="Y1722" s="13">
        <f>-Inputs!Y1477</f>
        <v>0</v>
      </c>
      <c r="Z1722" s="13">
        <f>-Inputs!Z1477</f>
        <v>0</v>
      </c>
      <c r="AA1722" s="13">
        <f>-Inputs!AA1477</f>
        <v>0</v>
      </c>
      <c r="AB1722" s="13">
        <f>-Inputs!AB1477</f>
        <v>0</v>
      </c>
      <c r="AC1722" s="526">
        <f t="shared" si="1242"/>
        <v>-0.2289335191402023</v>
      </c>
      <c r="AD1722" s="13">
        <f>-Inputs!AD1477</f>
        <v>-0.69600211063245132</v>
      </c>
      <c r="AE1722" s="9">
        <f>-Inputs!AE1477</f>
        <v>-0.69600211063245132</v>
      </c>
      <c r="AF1722" s="9">
        <f>-Inputs!AF1477</f>
        <v>0</v>
      </c>
      <c r="AG1722" s="9">
        <f>-Inputs!AG1477</f>
        <v>0</v>
      </c>
      <c r="AH1722" s="9">
        <f>-Inputs!AH1477</f>
        <v>0</v>
      </c>
      <c r="AI1722" s="9">
        <f t="shared" ref="AI1722:AM1722" si="1249">-IF(AI1662=0,0,IF(AI1677&lt;0,AI1677,IF(AI1662=0,AI1677,MIN((AI1677/AI1662)*(AI1677&gt;0),AI1677,-AH1722))))</f>
        <v>0</v>
      </c>
      <c r="AJ1722" s="9">
        <f t="shared" si="1249"/>
        <v>0</v>
      </c>
      <c r="AK1722" s="9">
        <f t="shared" si="1249"/>
        <v>0</v>
      </c>
      <c r="AL1722" s="9">
        <f t="shared" si="1249"/>
        <v>0</v>
      </c>
      <c r="AM1722" s="9">
        <f t="shared" si="1249"/>
        <v>0</v>
      </c>
    </row>
    <row r="1723" spans="1:39" outlineLevel="2">
      <c r="A1723" s="11">
        <f>ROW()</f>
        <v>1723</v>
      </c>
      <c r="C1723" s="6" t="s">
        <v>511</v>
      </c>
      <c r="D1723" s="39"/>
      <c r="E1723" s="922">
        <v>-6.5235660648423746E-2</v>
      </c>
      <c r="G1723" s="39"/>
      <c r="H1723" s="39"/>
      <c r="I1723" s="39"/>
      <c r="J1723" s="39"/>
      <c r="K1723" s="39"/>
      <c r="L1723" s="39"/>
      <c r="M1723" s="39"/>
      <c r="N1723" s="39"/>
      <c r="O1723" s="39"/>
      <c r="P1723" s="39"/>
      <c r="Q1723" s="39"/>
      <c r="R1723" s="39"/>
      <c r="S1723" s="39"/>
      <c r="T1723" s="39"/>
      <c r="U1723" s="9"/>
      <c r="V1723" s="13">
        <f>-Inputs!V1478</f>
        <v>-3.1956135158423382E-2</v>
      </c>
      <c r="W1723" s="13">
        <f>-Inputs!W1478</f>
        <v>-3.1956135158423382E-2</v>
      </c>
      <c r="X1723" s="13">
        <f>-Inputs!X1478</f>
        <v>-3.1956135158423382E-2</v>
      </c>
      <c r="Y1723" s="13">
        <f>-Inputs!Y1478</f>
        <v>-7.8260336440535885E-2</v>
      </c>
      <c r="Z1723" s="13">
        <f>-Inputs!Z1478</f>
        <v>-7.8260336440535885E-2</v>
      </c>
      <c r="AA1723" s="13">
        <f>-Inputs!AA1478</f>
        <v>-7.8260336440535885E-2</v>
      </c>
      <c r="AB1723" s="13">
        <f>-Inputs!AB1478</f>
        <v>-7.8260336440535885E-2</v>
      </c>
      <c r="AC1723" s="526">
        <f t="shared" si="1242"/>
        <v>-7.8260336440535899E-2</v>
      </c>
      <c r="AD1723" s="13">
        <f>-Inputs!AD1478</f>
        <v>-4.108302621561491E-2</v>
      </c>
      <c r="AE1723" s="9">
        <f>-Inputs!AE1478</f>
        <v>-4.108302621561491E-2</v>
      </c>
      <c r="AF1723" s="9">
        <f>-Inputs!AF1478</f>
        <v>-4.1083026215614903E-2</v>
      </c>
      <c r="AG1723" s="9">
        <f>-Inputs!AG1478</f>
        <v>-4.1083026215614903E-2</v>
      </c>
      <c r="AH1723" s="9">
        <f>-Inputs!AH1478</f>
        <v>-4.1083026215614903E-2</v>
      </c>
      <c r="AI1723" s="9">
        <f t="shared" ref="AI1723:AM1723" si="1250">-IF(AI1663=0,0,IF(AI1678&lt;0,AI1678,IF(AI1663=0,AI1678,MIN((AI1678/AI1663)*(AI1678&gt;0),AI1678,-AH1723))))</f>
        <v>-4.1083026215614896E-2</v>
      </c>
      <c r="AJ1723" s="9">
        <f t="shared" si="1250"/>
        <v>-4.1083026215614896E-2</v>
      </c>
      <c r="AK1723" s="9">
        <f t="shared" si="1250"/>
        <v>-4.1083026215614889E-2</v>
      </c>
      <c r="AL1723" s="9">
        <f t="shared" si="1250"/>
        <v>-4.1083026215614889E-2</v>
      </c>
      <c r="AM1723" s="9">
        <f t="shared" si="1250"/>
        <v>-4.1083026215614882E-2</v>
      </c>
    </row>
    <row r="1724" spans="1:39" outlineLevel="2">
      <c r="A1724" s="11">
        <f>ROW()</f>
        <v>1724</v>
      </c>
      <c r="C1724" s="6" t="s">
        <v>655</v>
      </c>
      <c r="D1724" s="39"/>
      <c r="E1724" s="922"/>
      <c r="G1724" s="39"/>
      <c r="H1724" s="39"/>
      <c r="I1724" s="39"/>
      <c r="J1724" s="39"/>
      <c r="K1724" s="39"/>
      <c r="L1724" s="39"/>
      <c r="M1724" s="39"/>
      <c r="N1724" s="39"/>
      <c r="O1724" s="39"/>
      <c r="P1724" s="39"/>
      <c r="Q1724" s="39"/>
      <c r="R1724" s="39"/>
      <c r="S1724" s="39"/>
      <c r="T1724" s="39"/>
      <c r="U1724" s="9"/>
      <c r="V1724" s="13"/>
      <c r="W1724" s="13"/>
      <c r="X1724" s="13"/>
      <c r="Y1724" s="13"/>
      <c r="Z1724" s="13"/>
      <c r="AA1724" s="13"/>
      <c r="AB1724" s="13"/>
      <c r="AC1724" s="526"/>
      <c r="AD1724" s="13"/>
      <c r="AE1724" s="9"/>
      <c r="AF1724" s="9"/>
      <c r="AG1724" s="9"/>
      <c r="AH1724" s="9"/>
      <c r="AI1724" s="9">
        <f t="shared" ref="AI1724:AM1724" si="1251">-IF(AI1664=0,AI1679,IF(AI1679&lt;0,AI1679,IF(AI1664=0,AI1679,MIN((AI1679/AI1664)*(AI1679&gt;0),AI1679))))</f>
        <v>-1.0316445448001357</v>
      </c>
      <c r="AJ1724" s="9">
        <f t="shared" si="1251"/>
        <v>-1.0316445448001357</v>
      </c>
      <c r="AK1724" s="9">
        <f t="shared" si="1251"/>
        <v>-1.0316445448001357</v>
      </c>
      <c r="AL1724" s="9">
        <f t="shared" si="1251"/>
        <v>-1.0316445448001357</v>
      </c>
      <c r="AM1724" s="9">
        <f t="shared" si="1251"/>
        <v>-1.0316445448001357</v>
      </c>
    </row>
    <row r="1725" spans="1:39" outlineLevel="2">
      <c r="A1725" s="11">
        <f>ROW()</f>
        <v>1725</v>
      </c>
      <c r="C1725" s="6" t="s">
        <v>656</v>
      </c>
      <c r="D1725" s="39"/>
      <c r="E1725" s="922"/>
      <c r="G1725" s="39"/>
      <c r="H1725" s="39"/>
      <c r="I1725" s="39"/>
      <c r="J1725" s="39"/>
      <c r="K1725" s="39"/>
      <c r="L1725" s="39"/>
      <c r="M1725" s="39"/>
      <c r="N1725" s="39"/>
      <c r="O1725" s="39"/>
      <c r="P1725" s="39"/>
      <c r="Q1725" s="39"/>
      <c r="R1725" s="39"/>
      <c r="S1725" s="39"/>
      <c r="T1725" s="39"/>
      <c r="U1725" s="9"/>
      <c r="V1725" s="13"/>
      <c r="W1725" s="13"/>
      <c r="X1725" s="13"/>
      <c r="Y1725" s="13"/>
      <c r="Z1725" s="13"/>
      <c r="AA1725" s="13"/>
      <c r="AB1725" s="13"/>
      <c r="AC1725" s="526"/>
      <c r="AD1725" s="13"/>
      <c r="AE1725" s="9"/>
      <c r="AF1725" s="9"/>
      <c r="AG1725" s="9"/>
      <c r="AH1725" s="9"/>
      <c r="AI1725" s="9"/>
      <c r="AJ1725" s="9"/>
      <c r="AK1725" s="9"/>
      <c r="AL1725" s="9"/>
      <c r="AM1725" s="9"/>
    </row>
    <row r="1726" spans="1:39" outlineLevel="2">
      <c r="A1726" s="11">
        <f>ROW()</f>
        <v>1726</v>
      </c>
      <c r="C1726" s="6" t="s">
        <v>667</v>
      </c>
      <c r="D1726" s="39"/>
      <c r="E1726" s="922"/>
      <c r="G1726" s="39"/>
      <c r="H1726" s="39"/>
      <c r="I1726" s="39"/>
      <c r="J1726" s="39"/>
      <c r="K1726" s="39"/>
      <c r="L1726" s="39"/>
      <c r="M1726" s="39"/>
      <c r="N1726" s="39"/>
      <c r="O1726" s="39"/>
      <c r="P1726" s="39"/>
      <c r="Q1726" s="39"/>
      <c r="R1726" s="39"/>
      <c r="S1726" s="39"/>
      <c r="T1726" s="39"/>
      <c r="U1726" s="9"/>
      <c r="V1726" s="13"/>
      <c r="W1726" s="13"/>
      <c r="X1726" s="13"/>
      <c r="Y1726" s="13"/>
      <c r="Z1726" s="13"/>
      <c r="AA1726" s="13"/>
      <c r="AB1726" s="13"/>
      <c r="AC1726" s="526"/>
      <c r="AD1726" s="13"/>
      <c r="AE1726" s="9"/>
      <c r="AF1726" s="9"/>
      <c r="AG1726" s="9"/>
      <c r="AH1726" s="9"/>
      <c r="AI1726" s="9"/>
      <c r="AJ1726" s="9"/>
      <c r="AK1726" s="9"/>
      <c r="AL1726" s="9"/>
      <c r="AM1726" s="9"/>
    </row>
    <row r="1727" spans="1:39" outlineLevel="2">
      <c r="A1727" s="11">
        <f>ROW()</f>
        <v>1727</v>
      </c>
      <c r="C1727" s="6" t="s">
        <v>212</v>
      </c>
      <c r="D1727" s="39"/>
      <c r="E1727" s="922">
        <v>0</v>
      </c>
      <c r="G1727" s="39"/>
      <c r="H1727" s="39"/>
      <c r="I1727" s="39"/>
      <c r="J1727" s="39"/>
      <c r="K1727" s="39"/>
      <c r="L1727" s="39"/>
      <c r="M1727" s="39"/>
      <c r="N1727" s="39"/>
      <c r="O1727" s="39"/>
      <c r="P1727" s="39"/>
      <c r="Q1727" s="39"/>
      <c r="R1727" s="39"/>
      <c r="S1727" s="39"/>
      <c r="T1727" s="39"/>
      <c r="U1727" s="9"/>
      <c r="V1727" s="13">
        <f>-Inputs!V1482</f>
        <v>0</v>
      </c>
      <c r="W1727" s="13">
        <f>-Inputs!W1482</f>
        <v>0</v>
      </c>
      <c r="X1727" s="13">
        <f>-Inputs!X1482</f>
        <v>0</v>
      </c>
      <c r="Y1727" s="13">
        <f>-Inputs!Y1482</f>
        <v>5.3308392475107894E-2</v>
      </c>
      <c r="Z1727" s="13">
        <f>-Inputs!Z1482</f>
        <v>0</v>
      </c>
      <c r="AA1727" s="13">
        <f>-Inputs!AA1482</f>
        <v>0</v>
      </c>
      <c r="AB1727" s="13">
        <f>-Inputs!AB1482</f>
        <v>0</v>
      </c>
      <c r="AC1727" s="526">
        <f t="shared" si="1242"/>
        <v>0</v>
      </c>
      <c r="AD1727" s="13">
        <f>-Inputs!AD1482</f>
        <v>0</v>
      </c>
      <c r="AE1727" s="9">
        <f>-Inputs!AE1482</f>
        <v>0</v>
      </c>
      <c r="AF1727" s="9">
        <f>-Inputs!AF1482</f>
        <v>0</v>
      </c>
      <c r="AG1727" s="9">
        <f>-Inputs!AG1482</f>
        <v>0</v>
      </c>
      <c r="AH1727" s="9">
        <f>-Inputs!AH1482</f>
        <v>0</v>
      </c>
      <c r="AI1727" s="531">
        <v>0</v>
      </c>
      <c r="AJ1727" s="531">
        <v>0</v>
      </c>
      <c r="AK1727" s="531">
        <v>0</v>
      </c>
      <c r="AL1727" s="531">
        <v>0</v>
      </c>
      <c r="AM1727" s="531">
        <v>0</v>
      </c>
    </row>
    <row r="1728" spans="1:39" outlineLevel="2">
      <c r="A1728" s="11">
        <f>ROW()</f>
        <v>1728</v>
      </c>
      <c r="C1728" s="30" t="s">
        <v>362</v>
      </c>
      <c r="D1728" s="90"/>
      <c r="E1728" s="925">
        <v>0</v>
      </c>
      <c r="F1728" s="90"/>
      <c r="G1728" s="90"/>
      <c r="H1728" s="90"/>
      <c r="I1728" s="90"/>
      <c r="J1728" s="90"/>
      <c r="K1728" s="90"/>
      <c r="L1728" s="90"/>
      <c r="M1728" s="90"/>
      <c r="N1728" s="90"/>
      <c r="O1728" s="90"/>
      <c r="P1728" s="90"/>
      <c r="Q1728" s="90"/>
      <c r="R1728" s="90"/>
      <c r="S1728" s="90"/>
      <c r="T1728" s="90"/>
      <c r="U1728" s="14"/>
      <c r="V1728" s="14">
        <f>-Inputs!V1483</f>
        <v>0</v>
      </c>
      <c r="W1728" s="14">
        <f>-Inputs!W1483</f>
        <v>0</v>
      </c>
      <c r="X1728" s="14">
        <f>-Inputs!X1483</f>
        <v>0</v>
      </c>
      <c r="Y1728" s="14">
        <f>-Inputs!Y1483</f>
        <v>0</v>
      </c>
      <c r="Z1728" s="14">
        <f>-Inputs!Z1483</f>
        <v>0</v>
      </c>
      <c r="AA1728" s="14">
        <f>-Inputs!AA1483</f>
        <v>0</v>
      </c>
      <c r="AB1728" s="14">
        <f>-Inputs!AB1483</f>
        <v>0</v>
      </c>
      <c r="AC1728" s="527">
        <f t="shared" si="1242"/>
        <v>0</v>
      </c>
      <c r="AD1728" s="14">
        <f>-Inputs!AD1483</f>
        <v>0</v>
      </c>
      <c r="AE1728" s="21">
        <f>-Inputs!AE1483</f>
        <v>0</v>
      </c>
      <c r="AF1728" s="21">
        <f>-Inputs!AF1483</f>
        <v>0</v>
      </c>
      <c r="AG1728" s="21">
        <f>-Inputs!AG1483</f>
        <v>0</v>
      </c>
      <c r="AH1728" s="21">
        <f>-Inputs!AH1483</f>
        <v>0</v>
      </c>
      <c r="AI1728" s="21">
        <f t="shared" ref="AI1728:AM1728" si="1252">-IF(AI1668=0,0,IF(AI1683&lt;0,AI1683,IF(AI1668=0,AI1683,MIN((AI1683/AI1668)*(AI1683&gt;0),MIN(-AH1728,AI1683)))))</f>
        <v>0</v>
      </c>
      <c r="AJ1728" s="21">
        <f t="shared" si="1252"/>
        <v>0</v>
      </c>
      <c r="AK1728" s="21">
        <f t="shared" si="1252"/>
        <v>0</v>
      </c>
      <c r="AL1728" s="21">
        <f t="shared" si="1252"/>
        <v>0</v>
      </c>
      <c r="AM1728" s="21">
        <f t="shared" si="1252"/>
        <v>0</v>
      </c>
    </row>
    <row r="1729" spans="1:39" outlineLevel="2">
      <c r="A1729" s="11">
        <f>ROW()</f>
        <v>1729</v>
      </c>
      <c r="C1729" s="6" t="s">
        <v>1</v>
      </c>
      <c r="D1729" s="39"/>
      <c r="E1729" s="39">
        <v>-0.85435062315062704</v>
      </c>
      <c r="F1729" s="39"/>
      <c r="G1729" s="39"/>
      <c r="H1729" s="39"/>
      <c r="I1729" s="39"/>
      <c r="J1729" s="39"/>
      <c r="K1729" s="39"/>
      <c r="L1729" s="39"/>
      <c r="M1729" s="39"/>
      <c r="N1729" s="39"/>
      <c r="O1729" s="39"/>
      <c r="P1729" s="39"/>
      <c r="Q1729" s="39"/>
      <c r="R1729" s="39"/>
      <c r="S1729" s="39"/>
      <c r="T1729" s="39"/>
      <c r="U1729" s="9"/>
      <c r="V1729" s="9">
        <f t="shared" ref="V1729" si="1253">SUM(V1716:V1728)</f>
        <v>-0.527854416796812</v>
      </c>
      <c r="W1729" s="9">
        <f t="shared" ref="W1729:AI1729" si="1254">SUM(W1716:W1728)</f>
        <v>-0.527854416796812</v>
      </c>
      <c r="X1729" s="9">
        <f t="shared" si="1254"/>
        <v>-0.527854416796812</v>
      </c>
      <c r="Y1729" s="9">
        <f t="shared" si="1254"/>
        <v>-0.97161825870559282</v>
      </c>
      <c r="Z1729" s="9">
        <f t="shared" si="1254"/>
        <v>-1.0249266511807007</v>
      </c>
      <c r="AA1729" s="9">
        <f t="shared" si="1254"/>
        <v>-1.0249266511807007</v>
      </c>
      <c r="AB1729" s="9">
        <f t="shared" si="1254"/>
        <v>-1.0249266511807007</v>
      </c>
      <c r="AC1729" s="9">
        <f t="shared" si="1254"/>
        <v>-1.0249266511807007</v>
      </c>
      <c r="AD1729" s="9">
        <f t="shared" si="1254"/>
        <v>-3.3655507486936171</v>
      </c>
      <c r="AE1729" s="9">
        <f t="shared" si="1254"/>
        <v>-1.9945699888522763</v>
      </c>
      <c r="AF1729" s="9">
        <f t="shared" si="1254"/>
        <v>-1.1015946800500553</v>
      </c>
      <c r="AG1729" s="9">
        <f t="shared" si="1254"/>
        <v>-1.1015946800500553</v>
      </c>
      <c r="AH1729" s="9">
        <f t="shared" si="1254"/>
        <v>-1.1015946800500553</v>
      </c>
      <c r="AI1729" s="9">
        <f t="shared" si="1254"/>
        <v>-2.133239224850191</v>
      </c>
      <c r="AJ1729" s="9">
        <f t="shared" ref="AJ1729:AM1729" si="1255">SUM(AJ1716:AJ1728)</f>
        <v>-2.133239224850191</v>
      </c>
      <c r="AK1729" s="9">
        <f t="shared" si="1255"/>
        <v>-1.6454076485890829</v>
      </c>
      <c r="AL1729" s="9">
        <f t="shared" si="1255"/>
        <v>-1.6454076485890829</v>
      </c>
      <c r="AM1729" s="9">
        <f t="shared" si="1255"/>
        <v>-1.6454076485890829</v>
      </c>
    </row>
    <row r="1730" spans="1:39" outlineLevel="2">
      <c r="A1730" s="11">
        <f>ROW()</f>
        <v>1730</v>
      </c>
      <c r="B1730" s="343" t="s">
        <v>70</v>
      </c>
      <c r="D1730" s="39"/>
      <c r="E1730" s="39"/>
      <c r="F1730" s="39"/>
      <c r="G1730" s="39"/>
      <c r="H1730" s="39"/>
      <c r="I1730" s="39"/>
      <c r="J1730" s="39"/>
      <c r="K1730" s="39"/>
      <c r="L1730" s="39"/>
      <c r="M1730" s="39"/>
      <c r="N1730" s="39"/>
      <c r="O1730" s="39"/>
      <c r="P1730" s="39"/>
      <c r="Q1730" s="39"/>
      <c r="R1730" s="39"/>
      <c r="S1730" s="39"/>
      <c r="T1730" s="39"/>
      <c r="U1730" s="39"/>
      <c r="V1730" s="39"/>
      <c r="W1730" s="39"/>
      <c r="X1730" s="39"/>
      <c r="Y1730" s="39"/>
      <c r="Z1730" s="39"/>
      <c r="AA1730" s="39"/>
      <c r="AB1730" s="39"/>
      <c r="AC1730" s="39"/>
      <c r="AD1730" s="39"/>
      <c r="AE1730" s="39"/>
      <c r="AF1730" s="39"/>
      <c r="AG1730" s="39"/>
      <c r="AH1730" s="39"/>
      <c r="AI1730" s="39"/>
      <c r="AJ1730" s="39"/>
      <c r="AK1730" s="39"/>
      <c r="AL1730" s="39"/>
      <c r="AM1730" s="39"/>
    </row>
    <row r="1731" spans="1:39" outlineLevel="2">
      <c r="A1731" s="11">
        <f>ROW()</f>
        <v>1731</v>
      </c>
      <c r="C1731" s="6" t="s">
        <v>2</v>
      </c>
      <c r="D1731" s="39"/>
      <c r="E1731" s="922">
        <v>10.609918522540889</v>
      </c>
      <c r="F1731" s="39"/>
      <c r="G1731" s="39"/>
      <c r="H1731" s="39"/>
      <c r="I1731" s="39"/>
      <c r="J1731" s="39"/>
      <c r="K1731" s="39"/>
      <c r="L1731" s="39"/>
      <c r="M1731" s="39"/>
      <c r="N1731" s="39"/>
      <c r="O1731" s="39"/>
      <c r="P1731" s="39"/>
      <c r="Q1731" s="39"/>
      <c r="R1731" s="39"/>
      <c r="S1731" s="39"/>
      <c r="T1731" s="9"/>
      <c r="U1731" s="9">
        <f t="shared" ref="U1731:AG1731" si="1256">U1671+U1686+U1701+U1716</f>
        <v>19.961719725209299</v>
      </c>
      <c r="V1731" s="9">
        <f t="shared" si="1256"/>
        <v>19.882511895757293</v>
      </c>
      <c r="W1731" s="9">
        <f t="shared" si="1256"/>
        <v>19.803304066305287</v>
      </c>
      <c r="X1731" s="9">
        <f t="shared" si="1256"/>
        <v>19.724096236853281</v>
      </c>
      <c r="Y1731" s="918">
        <f t="shared" si="1256"/>
        <v>19.429706740780844</v>
      </c>
      <c r="Z1731" s="9">
        <f t="shared" si="1256"/>
        <v>19.135317244708407</v>
      </c>
      <c r="AA1731" s="9">
        <f t="shared" si="1256"/>
        <v>18.84092774863597</v>
      </c>
      <c r="AB1731" s="9">
        <f t="shared" si="1256"/>
        <v>18.546538252563533</v>
      </c>
      <c r="AC1731" s="9">
        <f t="shared" si="1256"/>
        <v>12.728249931516352</v>
      </c>
      <c r="AD1731" s="9">
        <f t="shared" si="1256"/>
        <v>12.425196361718344</v>
      </c>
      <c r="AE1731" s="9">
        <f t="shared" si="1256"/>
        <v>12.122142791920336</v>
      </c>
      <c r="AF1731" s="9">
        <f t="shared" si="1256"/>
        <v>11.819089222122328</v>
      </c>
      <c r="AG1731" s="9">
        <f t="shared" si="1256"/>
        <v>11.516035652324319</v>
      </c>
      <c r="AH1731" s="532">
        <f t="shared" ref="AH1731:AH1738" si="1257">AH1671+AH1686+AH1701+AH1716+AH1746</f>
        <v>11.212982082526311</v>
      </c>
      <c r="AI1731" s="9">
        <f t="shared" ref="AI1731:AL1731" si="1258">AI1671+AI1686+AI1701+AI1716</f>
        <v>10.909928512728303</v>
      </c>
      <c r="AJ1731" s="9">
        <f t="shared" si="1258"/>
        <v>10.606874942930295</v>
      </c>
      <c r="AK1731" s="9">
        <f t="shared" si="1258"/>
        <v>10.303821373132287</v>
      </c>
      <c r="AL1731" s="9">
        <f t="shared" si="1258"/>
        <v>10.000767803334279</v>
      </c>
      <c r="AM1731" s="532">
        <f t="shared" ref="AM1731:AM1738" si="1259">AM1671+AM1686+AM1701+AM1716+AM1746</f>
        <v>9.6977142335362707</v>
      </c>
    </row>
    <row r="1732" spans="1:39" outlineLevel="2">
      <c r="A1732" s="11">
        <f>ROW()</f>
        <v>1732</v>
      </c>
      <c r="C1732" s="6" t="s">
        <v>3</v>
      </c>
      <c r="D1732" s="39"/>
      <c r="E1732" s="922">
        <v>4.9445710507664122</v>
      </c>
      <c r="F1732" s="39"/>
      <c r="G1732" s="39"/>
      <c r="H1732" s="39"/>
      <c r="I1732" s="39"/>
      <c r="J1732" s="39"/>
      <c r="K1732" s="39"/>
      <c r="L1732" s="39"/>
      <c r="M1732" s="39"/>
      <c r="N1732" s="39"/>
      <c r="O1732" s="39"/>
      <c r="P1732" s="39"/>
      <c r="Q1732" s="39"/>
      <c r="R1732" s="39"/>
      <c r="S1732" s="39"/>
      <c r="T1732" s="9"/>
      <c r="U1732" s="9">
        <f t="shared" ref="U1732:AG1732" si="1260">U1672+U1687+U1702+U1717</f>
        <v>11.337967035129099</v>
      </c>
      <c r="V1732" s="9">
        <f t="shared" si="1260"/>
        <v>11.02283028482389</v>
      </c>
      <c r="W1732" s="9">
        <f t="shared" si="1260"/>
        <v>10.707693534518681</v>
      </c>
      <c r="X1732" s="9">
        <f t="shared" si="1260"/>
        <v>10.392556784213472</v>
      </c>
      <c r="Y1732" s="918">
        <f t="shared" si="1260"/>
        <v>10.007647273687047</v>
      </c>
      <c r="Z1732" s="9">
        <f t="shared" si="1260"/>
        <v>9.6227377631606217</v>
      </c>
      <c r="AA1732" s="9">
        <f t="shared" si="1260"/>
        <v>9.2378282526341966</v>
      </c>
      <c r="AB1732" s="9">
        <f t="shared" si="1260"/>
        <v>8.8529187421077715</v>
      </c>
      <c r="AC1732" s="9">
        <f t="shared" si="1260"/>
        <v>5.9317831710571252</v>
      </c>
      <c r="AD1732" s="9">
        <f t="shared" si="1260"/>
        <v>5.6621566632818014</v>
      </c>
      <c r="AE1732" s="9">
        <f t="shared" si="1260"/>
        <v>5.3925301555064777</v>
      </c>
      <c r="AF1732" s="9">
        <f t="shared" si="1260"/>
        <v>5.122903647731154</v>
      </c>
      <c r="AG1732" s="9">
        <f t="shared" si="1260"/>
        <v>4.8532771399558303</v>
      </c>
      <c r="AH1732" s="532">
        <f t="shared" si="1257"/>
        <v>4.5836506321805066</v>
      </c>
      <c r="AI1732" s="9">
        <f t="shared" ref="AI1732:AL1732" si="1261">AI1672+AI1687+AI1702+AI1717</f>
        <v>4.3140241244051829</v>
      </c>
      <c r="AJ1732" s="9">
        <f t="shared" si="1261"/>
        <v>4.0443976166298592</v>
      </c>
      <c r="AK1732" s="9">
        <f t="shared" si="1261"/>
        <v>3.7747711088545355</v>
      </c>
      <c r="AL1732" s="9">
        <f t="shared" si="1261"/>
        <v>3.5051446010792118</v>
      </c>
      <c r="AM1732" s="532">
        <f t="shared" si="1259"/>
        <v>3.2355180933038881</v>
      </c>
    </row>
    <row r="1733" spans="1:39" outlineLevel="2">
      <c r="A1733" s="11">
        <f>ROW()</f>
        <v>1733</v>
      </c>
      <c r="C1733" s="6" t="s">
        <v>4</v>
      </c>
      <c r="D1733" s="39"/>
      <c r="E1733" s="922">
        <v>-3.383801019600139E-2</v>
      </c>
      <c r="F1733" s="39"/>
      <c r="G1733" s="39"/>
      <c r="H1733" s="39"/>
      <c r="I1733" s="39"/>
      <c r="J1733" s="39"/>
      <c r="K1733" s="39"/>
      <c r="L1733" s="39"/>
      <c r="M1733" s="39"/>
      <c r="N1733" s="39"/>
      <c r="O1733" s="39"/>
      <c r="P1733" s="39"/>
      <c r="Q1733" s="39"/>
      <c r="R1733" s="39"/>
      <c r="S1733" s="39"/>
      <c r="T1733" s="9"/>
      <c r="U1733" s="9">
        <f t="shared" ref="U1733:AG1733" si="1262">U1673+U1688+U1703+U1718</f>
        <v>2.5280047576861171</v>
      </c>
      <c r="V1733" s="9">
        <f t="shared" si="1262"/>
        <v>2.5140267360013682</v>
      </c>
      <c r="W1733" s="9">
        <f t="shared" si="1262"/>
        <v>2.5000487143166192</v>
      </c>
      <c r="X1733" s="9">
        <f t="shared" si="1262"/>
        <v>2.4860706926318703</v>
      </c>
      <c r="Y1733" s="918">
        <f t="shared" si="1262"/>
        <v>2.4331755715120433</v>
      </c>
      <c r="Z1733" s="9">
        <f t="shared" si="1262"/>
        <v>2.3802804503922164</v>
      </c>
      <c r="AA1733" s="9">
        <f t="shared" si="1262"/>
        <v>2.3273853292723894</v>
      </c>
      <c r="AB1733" s="9">
        <f t="shared" si="1262"/>
        <v>2.2744902081525624</v>
      </c>
      <c r="AC1733" s="9">
        <f t="shared" si="1262"/>
        <v>-4.0593964038920773E-2</v>
      </c>
      <c r="AD1733" s="9">
        <f t="shared" si="1262"/>
        <v>0</v>
      </c>
      <c r="AE1733" s="9">
        <f t="shared" si="1262"/>
        <v>0</v>
      </c>
      <c r="AF1733" s="9">
        <f t="shared" si="1262"/>
        <v>0</v>
      </c>
      <c r="AG1733" s="9">
        <f t="shared" si="1262"/>
        <v>0</v>
      </c>
      <c r="AH1733" s="532">
        <f t="shared" si="1257"/>
        <v>0</v>
      </c>
      <c r="AI1733" s="9">
        <f t="shared" ref="AI1733:AL1733" si="1263">AI1673+AI1688+AI1703+AI1718</f>
        <v>0</v>
      </c>
      <c r="AJ1733" s="9">
        <f t="shared" si="1263"/>
        <v>0</v>
      </c>
      <c r="AK1733" s="9">
        <f t="shared" si="1263"/>
        <v>0</v>
      </c>
      <c r="AL1733" s="9">
        <f t="shared" si="1263"/>
        <v>0</v>
      </c>
      <c r="AM1733" s="532">
        <f t="shared" si="1259"/>
        <v>0</v>
      </c>
    </row>
    <row r="1734" spans="1:39" outlineLevel="2">
      <c r="A1734" s="11">
        <f>ROW()</f>
        <v>1734</v>
      </c>
      <c r="C1734" s="6" t="s">
        <v>5</v>
      </c>
      <c r="D1734" s="39"/>
      <c r="E1734" s="922">
        <v>1.2803107961548452</v>
      </c>
      <c r="F1734" s="39"/>
      <c r="G1734" s="39"/>
      <c r="H1734" s="39"/>
      <c r="I1734" s="39"/>
      <c r="J1734" s="39"/>
      <c r="K1734" s="39"/>
      <c r="L1734" s="39"/>
      <c r="M1734" s="39"/>
      <c r="N1734" s="39"/>
      <c r="O1734" s="39"/>
      <c r="P1734" s="39"/>
      <c r="Q1734" s="39"/>
      <c r="R1734" s="39"/>
      <c r="S1734" s="39"/>
      <c r="T1734" s="9"/>
      <c r="U1734" s="9">
        <f t="shared" ref="U1734:AG1734" si="1264">U1674+U1689+U1704+U1719</f>
        <v>6.0637795335457119</v>
      </c>
      <c r="V1734" s="9">
        <f t="shared" si="1264"/>
        <v>5.9762038533492881</v>
      </c>
      <c r="W1734" s="9">
        <f t="shared" si="1264"/>
        <v>5.8745650304122474</v>
      </c>
      <c r="X1734" s="9">
        <f t="shared" si="1264"/>
        <v>5.7869893502158227</v>
      </c>
      <c r="Y1734" s="918">
        <f t="shared" si="1264"/>
        <v>5.5725171631943473</v>
      </c>
      <c r="Z1734" s="9">
        <f t="shared" si="1264"/>
        <v>5.3580449761728719</v>
      </c>
      <c r="AA1734" s="9">
        <f t="shared" si="1264"/>
        <v>5.1435727891513965</v>
      </c>
      <c r="AB1734" s="9">
        <f t="shared" si="1264"/>
        <v>4.9291006021299211</v>
      </c>
      <c r="AC1734" s="9">
        <f t="shared" si="1264"/>
        <v>1.5359322287778439</v>
      </c>
      <c r="AD1734" s="9">
        <f t="shared" si="1264"/>
        <v>1.3389590306080743</v>
      </c>
      <c r="AE1734" s="9">
        <f t="shared" si="1264"/>
        <v>1.1419858324383048</v>
      </c>
      <c r="AF1734" s="9">
        <f t="shared" si="1264"/>
        <v>1.1419858324383048</v>
      </c>
      <c r="AG1734" s="9">
        <f t="shared" si="1264"/>
        <v>1.1419858324383048</v>
      </c>
      <c r="AH1734" s="532">
        <f t="shared" si="1257"/>
        <v>0</v>
      </c>
      <c r="AI1734" s="9">
        <f t="shared" ref="AI1734:AL1734" si="1265">AI1674+AI1689+AI1704+AI1719</f>
        <v>0</v>
      </c>
      <c r="AJ1734" s="9">
        <f t="shared" si="1265"/>
        <v>0</v>
      </c>
      <c r="AK1734" s="9">
        <f t="shared" si="1265"/>
        <v>0</v>
      </c>
      <c r="AL1734" s="9">
        <f t="shared" si="1265"/>
        <v>0</v>
      </c>
      <c r="AM1734" s="532">
        <f t="shared" si="1259"/>
        <v>0</v>
      </c>
    </row>
    <row r="1735" spans="1:39" outlineLevel="2">
      <c r="A1735" s="11">
        <f>ROW()</f>
        <v>1735</v>
      </c>
      <c r="C1735" s="6" t="s">
        <v>473</v>
      </c>
      <c r="D1735" s="39"/>
      <c r="E1735" s="922">
        <v>1.1766498057021983</v>
      </c>
      <c r="F1735" s="39"/>
      <c r="G1735" s="39"/>
      <c r="H1735" s="39"/>
      <c r="I1735" s="39"/>
      <c r="J1735" s="39"/>
      <c r="K1735" s="39"/>
      <c r="L1735" s="39"/>
      <c r="M1735" s="39"/>
      <c r="N1735" s="39"/>
      <c r="O1735" s="39"/>
      <c r="P1735" s="39"/>
      <c r="Q1735" s="39"/>
      <c r="R1735" s="39"/>
      <c r="S1735" s="39"/>
      <c r="T1735" s="9"/>
      <c r="U1735" s="9">
        <f t="shared" ref="U1735:AG1735" si="1266">U1675+U1690+U1705+U1720</f>
        <v>0</v>
      </c>
      <c r="V1735" s="9">
        <f t="shared" si="1266"/>
        <v>0</v>
      </c>
      <c r="W1735" s="9">
        <f t="shared" si="1266"/>
        <v>0</v>
      </c>
      <c r="X1735" s="9">
        <f t="shared" si="1266"/>
        <v>0</v>
      </c>
      <c r="Y1735" s="918">
        <f t="shared" si="1266"/>
        <v>0</v>
      </c>
      <c r="Z1735" s="9">
        <f t="shared" si="1266"/>
        <v>0</v>
      </c>
      <c r="AA1735" s="9">
        <f t="shared" si="1266"/>
        <v>0</v>
      </c>
      <c r="AB1735" s="9">
        <f t="shared" si="1266"/>
        <v>0</v>
      </c>
      <c r="AC1735" s="9">
        <f t="shared" si="1266"/>
        <v>1.4115747238802623</v>
      </c>
      <c r="AD1735" s="9">
        <f t="shared" si="1266"/>
        <v>0</v>
      </c>
      <c r="AE1735" s="9">
        <f t="shared" si="1266"/>
        <v>0</v>
      </c>
      <c r="AF1735" s="9">
        <f t="shared" si="1266"/>
        <v>0</v>
      </c>
      <c r="AG1735" s="9">
        <f t="shared" si="1266"/>
        <v>0</v>
      </c>
      <c r="AH1735" s="532">
        <f t="shared" si="1257"/>
        <v>0</v>
      </c>
      <c r="AI1735" s="9">
        <f t="shared" ref="AI1735:AL1735" si="1267">AI1675+AI1690+AI1705+AI1720</f>
        <v>0</v>
      </c>
      <c r="AJ1735" s="9">
        <f t="shared" si="1267"/>
        <v>0</v>
      </c>
      <c r="AK1735" s="9">
        <f t="shared" si="1267"/>
        <v>0</v>
      </c>
      <c r="AL1735" s="9">
        <f t="shared" si="1267"/>
        <v>0</v>
      </c>
      <c r="AM1735" s="532">
        <f t="shared" si="1259"/>
        <v>0</v>
      </c>
    </row>
    <row r="1736" spans="1:39" outlineLevel="2">
      <c r="A1736" s="11">
        <f>ROW()</f>
        <v>1736</v>
      </c>
      <c r="C1736" s="6" t="s">
        <v>474</v>
      </c>
      <c r="D1736" s="39"/>
      <c r="E1736" s="922">
        <v>5.5692595125947326</v>
      </c>
      <c r="F1736" s="39"/>
      <c r="G1736" s="39"/>
      <c r="H1736" s="39"/>
      <c r="I1736" s="39"/>
      <c r="J1736" s="39"/>
      <c r="K1736" s="39"/>
      <c r="L1736" s="39"/>
      <c r="M1736" s="39"/>
      <c r="N1736" s="39"/>
      <c r="O1736" s="39"/>
      <c r="P1736" s="39"/>
      <c r="Q1736" s="39"/>
      <c r="R1736" s="39"/>
      <c r="S1736" s="39"/>
      <c r="T1736" s="9"/>
      <c r="U1736" s="9">
        <f t="shared" ref="U1736:AG1736" si="1268">U1676+U1691+U1706+U1721</f>
        <v>0</v>
      </c>
      <c r="V1736" s="9">
        <f t="shared" si="1268"/>
        <v>0</v>
      </c>
      <c r="W1736" s="9">
        <f t="shared" si="1268"/>
        <v>0</v>
      </c>
      <c r="X1736" s="9">
        <f t="shared" si="1268"/>
        <v>0</v>
      </c>
      <c r="Y1736" s="918">
        <f t="shared" si="1268"/>
        <v>0</v>
      </c>
      <c r="Z1736" s="9">
        <f t="shared" si="1268"/>
        <v>0</v>
      </c>
      <c r="AA1736" s="9">
        <f t="shared" si="1268"/>
        <v>0</v>
      </c>
      <c r="AB1736" s="9">
        <f t="shared" si="1268"/>
        <v>0</v>
      </c>
      <c r="AC1736" s="9">
        <f t="shared" si="1268"/>
        <v>6.6811942861936808</v>
      </c>
      <c r="AD1736" s="9">
        <f t="shared" si="1268"/>
        <v>6.1933627099325728</v>
      </c>
      <c r="AE1736" s="9">
        <f t="shared" si="1268"/>
        <v>5.7055311336714647</v>
      </c>
      <c r="AF1736" s="9">
        <f t="shared" si="1268"/>
        <v>5.2176995574103566</v>
      </c>
      <c r="AG1736" s="9">
        <f t="shared" si="1268"/>
        <v>4.7298679811492486</v>
      </c>
      <c r="AH1736" s="532">
        <f t="shared" si="1257"/>
        <v>4.2420364048881405</v>
      </c>
      <c r="AI1736" s="9">
        <f t="shared" ref="AI1736:AL1736" si="1269">AI1676+AI1691+AI1706+AI1721</f>
        <v>3.7542048286270324</v>
      </c>
      <c r="AJ1736" s="9">
        <f t="shared" si="1269"/>
        <v>3.2663732523659244</v>
      </c>
      <c r="AK1736" s="9">
        <f t="shared" si="1269"/>
        <v>3.2663732523659244</v>
      </c>
      <c r="AL1736" s="9">
        <f t="shared" si="1269"/>
        <v>3.2663732523659244</v>
      </c>
      <c r="AM1736" s="532">
        <f t="shared" si="1259"/>
        <v>0</v>
      </c>
    </row>
    <row r="1737" spans="1:39" outlineLevel="2">
      <c r="A1737" s="11">
        <f>ROW()</f>
        <v>1737</v>
      </c>
      <c r="C1737" s="6" t="s">
        <v>477</v>
      </c>
      <c r="D1737" s="39"/>
      <c r="E1737" s="922">
        <v>4.5081608128445447</v>
      </c>
      <c r="F1737" s="39"/>
      <c r="G1737" s="39"/>
      <c r="H1737" s="39"/>
      <c r="I1737" s="39"/>
      <c r="J1737" s="39"/>
      <c r="K1737" s="39"/>
      <c r="L1737" s="39"/>
      <c r="M1737" s="39"/>
      <c r="N1737" s="39"/>
      <c r="O1737" s="39"/>
      <c r="P1737" s="39"/>
      <c r="Q1737" s="39"/>
      <c r="R1737" s="39"/>
      <c r="S1737" s="39"/>
      <c r="T1737" s="9"/>
      <c r="U1737" s="9">
        <f t="shared" ref="U1737:AG1737" si="1270">U1677+U1692+U1707+U1722</f>
        <v>0</v>
      </c>
      <c r="V1737" s="9">
        <f t="shared" si="1270"/>
        <v>0</v>
      </c>
      <c r="W1737" s="9">
        <f t="shared" si="1270"/>
        <v>0</v>
      </c>
      <c r="X1737" s="9">
        <f t="shared" si="1270"/>
        <v>0</v>
      </c>
      <c r="Y1737" s="918">
        <f t="shared" si="1270"/>
        <v>0</v>
      </c>
      <c r="Z1737" s="9">
        <f t="shared" si="1270"/>
        <v>0</v>
      </c>
      <c r="AA1737" s="9">
        <f t="shared" si="1270"/>
        <v>0</v>
      </c>
      <c r="AB1737" s="9">
        <f t="shared" si="1270"/>
        <v>0</v>
      </c>
      <c r="AC1737" s="9">
        <f t="shared" si="1270"/>
        <v>5.4082411128272767</v>
      </c>
      <c r="AD1737" s="9">
        <f t="shared" si="1270"/>
        <v>4.7122390021948251</v>
      </c>
      <c r="AE1737" s="9">
        <f t="shared" si="1270"/>
        <v>4.0162368915623734</v>
      </c>
      <c r="AF1737" s="9">
        <f t="shared" si="1270"/>
        <v>4.0162368915623734</v>
      </c>
      <c r="AG1737" s="9">
        <f t="shared" si="1270"/>
        <v>4.0162368915623734</v>
      </c>
      <c r="AH1737" s="532">
        <f t="shared" si="1257"/>
        <v>0</v>
      </c>
      <c r="AI1737" s="9">
        <f t="shared" ref="AI1737:AL1737" si="1271">AI1677+AI1692+AI1707+AI1722</f>
        <v>0</v>
      </c>
      <c r="AJ1737" s="9">
        <f t="shared" si="1271"/>
        <v>0</v>
      </c>
      <c r="AK1737" s="9">
        <f t="shared" si="1271"/>
        <v>0</v>
      </c>
      <c r="AL1737" s="9">
        <f t="shared" si="1271"/>
        <v>0</v>
      </c>
      <c r="AM1737" s="532">
        <f t="shared" si="1259"/>
        <v>0</v>
      </c>
    </row>
    <row r="1738" spans="1:39" outlineLevel="2">
      <c r="A1738" s="11">
        <f>ROW()</f>
        <v>1738</v>
      </c>
      <c r="C1738" s="6" t="s">
        <v>511</v>
      </c>
      <c r="D1738" s="39"/>
      <c r="E1738" s="922">
        <v>1.438318516088142</v>
      </c>
      <c r="F1738" s="39"/>
      <c r="G1738" s="39"/>
      <c r="H1738" s="39"/>
      <c r="I1738" s="39"/>
      <c r="J1738" s="39"/>
      <c r="K1738" s="39"/>
      <c r="L1738" s="39"/>
      <c r="M1738" s="39"/>
      <c r="N1738" s="39"/>
      <c r="O1738" s="39"/>
      <c r="P1738" s="39"/>
      <c r="Q1738" s="39"/>
      <c r="R1738" s="39"/>
      <c r="S1738" s="39"/>
      <c r="T1738" s="9"/>
      <c r="U1738" s="9">
        <f t="shared" ref="U1738:AG1738" si="1272">U1678+U1693+U1708+U1723</f>
        <v>2.2126571887337754</v>
      </c>
      <c r="V1738" s="9">
        <f t="shared" si="1272"/>
        <v>2.1807010535753522</v>
      </c>
      <c r="W1738" s="9">
        <f t="shared" si="1272"/>
        <v>2.1487449184169289</v>
      </c>
      <c r="X1738" s="9">
        <f t="shared" si="1272"/>
        <v>2.1167887832585057</v>
      </c>
      <c r="Y1738" s="918">
        <f t="shared" si="1272"/>
        <v>2.0385284468179696</v>
      </c>
      <c r="Z1738" s="9">
        <f t="shared" si="1272"/>
        <v>1.9602681103774338</v>
      </c>
      <c r="AA1738" s="9">
        <f t="shared" si="1272"/>
        <v>1.8820077739368979</v>
      </c>
      <c r="AB1738" s="9">
        <f t="shared" si="1272"/>
        <v>1.803747437496362</v>
      </c>
      <c r="AC1738" s="9">
        <f t="shared" si="1272"/>
        <v>1.7254871010558261</v>
      </c>
      <c r="AD1738" s="9">
        <f t="shared" si="1272"/>
        <v>1.6844040748402112</v>
      </c>
      <c r="AE1738" s="9">
        <f t="shared" si="1272"/>
        <v>1.6433210486245962</v>
      </c>
      <c r="AF1738" s="9">
        <f t="shared" si="1272"/>
        <v>1.6022380224089812</v>
      </c>
      <c r="AG1738" s="9">
        <f t="shared" si="1272"/>
        <v>1.5611549961933662</v>
      </c>
      <c r="AH1738" s="532">
        <f t="shared" si="1257"/>
        <v>1.5200719699777512</v>
      </c>
      <c r="AI1738" s="9">
        <f t="shared" ref="AI1738:AL1738" si="1273">AI1678+AI1693+AI1708+AI1723</f>
        <v>1.4789889437621362</v>
      </c>
      <c r="AJ1738" s="9">
        <f t="shared" si="1273"/>
        <v>1.4379059175465212</v>
      </c>
      <c r="AK1738" s="9">
        <f t="shared" si="1273"/>
        <v>1.3968228913309062</v>
      </c>
      <c r="AL1738" s="9">
        <f t="shared" si="1273"/>
        <v>1.3557398651152912</v>
      </c>
      <c r="AM1738" s="532">
        <f t="shared" si="1259"/>
        <v>1.3146568388996762</v>
      </c>
    </row>
    <row r="1739" spans="1:39" outlineLevel="2">
      <c r="A1739" s="11">
        <f>ROW()</f>
        <v>1739</v>
      </c>
      <c r="C1739" s="6" t="s">
        <v>655</v>
      </c>
      <c r="D1739" s="39"/>
      <c r="E1739" s="922"/>
      <c r="F1739" s="39"/>
      <c r="G1739" s="39"/>
      <c r="H1739" s="39"/>
      <c r="I1739" s="39"/>
      <c r="J1739" s="39"/>
      <c r="K1739" s="39"/>
      <c r="L1739" s="39"/>
      <c r="M1739" s="39"/>
      <c r="N1739" s="39"/>
      <c r="O1739" s="39"/>
      <c r="P1739" s="39"/>
      <c r="Q1739" s="39"/>
      <c r="R1739" s="39"/>
      <c r="S1739" s="39"/>
      <c r="T1739" s="9"/>
      <c r="U1739" s="9"/>
      <c r="V1739" s="9"/>
      <c r="W1739" s="9"/>
      <c r="X1739" s="9"/>
      <c r="Y1739" s="918"/>
      <c r="Z1739" s="9"/>
      <c r="AA1739" s="9"/>
      <c r="AB1739" s="9"/>
      <c r="AC1739" s="9"/>
      <c r="AD1739" s="9"/>
      <c r="AE1739" s="9"/>
      <c r="AF1739" s="9"/>
      <c r="AG1739" s="9"/>
      <c r="AH1739" s="429">
        <f>-AH1759</f>
        <v>5.1582227240006784</v>
      </c>
      <c r="AI1739" s="9">
        <f t="shared" ref="AI1739:AM1739" si="1274">AI1679+AI1694+AI1709+AI1724</f>
        <v>4.1265781792005427</v>
      </c>
      <c r="AJ1739" s="9">
        <f t="shared" si="1274"/>
        <v>3.094933634400407</v>
      </c>
      <c r="AK1739" s="9">
        <f t="shared" si="1274"/>
        <v>2.0632890896002714</v>
      </c>
      <c r="AL1739" s="9">
        <f t="shared" si="1274"/>
        <v>1.0316445448001357</v>
      </c>
      <c r="AM1739" s="9">
        <f t="shared" si="1274"/>
        <v>0</v>
      </c>
    </row>
    <row r="1740" spans="1:39" outlineLevel="2">
      <c r="A1740" s="11">
        <f>ROW()</f>
        <v>1740</v>
      </c>
      <c r="C1740" s="6" t="s">
        <v>656</v>
      </c>
      <c r="D1740" s="39"/>
      <c r="E1740" s="922"/>
      <c r="F1740" s="39"/>
      <c r="G1740" s="39"/>
      <c r="H1740" s="39"/>
      <c r="I1740" s="39"/>
      <c r="J1740" s="39"/>
      <c r="K1740" s="39"/>
      <c r="L1740" s="39"/>
      <c r="M1740" s="39"/>
      <c r="N1740" s="39"/>
      <c r="O1740" s="39"/>
      <c r="P1740" s="39"/>
      <c r="Q1740" s="39"/>
      <c r="R1740" s="39"/>
      <c r="S1740" s="39"/>
      <c r="T1740" s="9"/>
      <c r="U1740" s="9"/>
      <c r="V1740" s="9"/>
      <c r="W1740" s="9"/>
      <c r="X1740" s="9"/>
      <c r="Y1740" s="918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429">
        <f>-AM1759</f>
        <v>3.2663732523659244</v>
      </c>
    </row>
    <row r="1741" spans="1:39" outlineLevel="2">
      <c r="A1741" s="11">
        <f>ROW()</f>
        <v>1741</v>
      </c>
      <c r="C1741" s="6" t="s">
        <v>667</v>
      </c>
      <c r="D1741" s="39"/>
      <c r="E1741" s="922"/>
      <c r="F1741" s="39"/>
      <c r="G1741" s="39"/>
      <c r="H1741" s="39"/>
      <c r="I1741" s="39"/>
      <c r="J1741" s="39"/>
      <c r="K1741" s="39"/>
      <c r="L1741" s="39"/>
      <c r="M1741" s="39"/>
      <c r="N1741" s="39"/>
      <c r="O1741" s="39"/>
      <c r="P1741" s="39"/>
      <c r="Q1741" s="39"/>
      <c r="R1741" s="39"/>
      <c r="S1741" s="39"/>
      <c r="T1741" s="9"/>
      <c r="U1741" s="9"/>
      <c r="V1741" s="9"/>
      <c r="W1741" s="9"/>
      <c r="X1741" s="9"/>
      <c r="Y1741" s="918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</row>
    <row r="1742" spans="1:39" outlineLevel="2">
      <c r="A1742" s="11">
        <f>ROW()</f>
        <v>1742</v>
      </c>
      <c r="C1742" s="6" t="s">
        <v>212</v>
      </c>
      <c r="D1742" s="39"/>
      <c r="E1742" s="922">
        <v>0</v>
      </c>
      <c r="F1742" s="39"/>
      <c r="G1742" s="39"/>
      <c r="H1742" s="39"/>
      <c r="I1742" s="39"/>
      <c r="J1742" s="39"/>
      <c r="K1742" s="39"/>
      <c r="L1742" s="39"/>
      <c r="M1742" s="39"/>
      <c r="N1742" s="39"/>
      <c r="O1742" s="39"/>
      <c r="P1742" s="39"/>
      <c r="Q1742" s="39"/>
      <c r="R1742" s="39"/>
      <c r="S1742" s="39"/>
      <c r="T1742" s="9"/>
      <c r="U1742" s="9">
        <f t="shared" ref="U1742:AM1742" si="1275">U1682+U1697+U1712+U1727</f>
        <v>-5.3308392475107894E-2</v>
      </c>
      <c r="V1742" s="9">
        <f t="shared" si="1275"/>
        <v>-5.3308392475107894E-2</v>
      </c>
      <c r="W1742" s="9">
        <f t="shared" si="1275"/>
        <v>-5.3308392475107894E-2</v>
      </c>
      <c r="X1742" s="9">
        <f t="shared" si="1275"/>
        <v>-5.3308392475107894E-2</v>
      </c>
      <c r="Y1742" s="918">
        <f t="shared" si="1275"/>
        <v>0</v>
      </c>
      <c r="Z1742" s="9">
        <f t="shared" si="1275"/>
        <v>0</v>
      </c>
      <c r="AA1742" s="9">
        <f t="shared" si="1275"/>
        <v>0</v>
      </c>
      <c r="AB1742" s="9">
        <f t="shared" si="1275"/>
        <v>0</v>
      </c>
      <c r="AC1742" s="9">
        <f t="shared" si="1275"/>
        <v>0</v>
      </c>
      <c r="AD1742" s="9">
        <f t="shared" si="1275"/>
        <v>0</v>
      </c>
      <c r="AE1742" s="9">
        <f t="shared" si="1275"/>
        <v>0</v>
      </c>
      <c r="AF1742" s="9">
        <f t="shared" si="1275"/>
        <v>0</v>
      </c>
      <c r="AG1742" s="9">
        <f t="shared" si="1275"/>
        <v>0</v>
      </c>
      <c r="AH1742" s="9">
        <f t="shared" si="1275"/>
        <v>0</v>
      </c>
      <c r="AI1742" s="9">
        <f t="shared" si="1275"/>
        <v>0</v>
      </c>
      <c r="AJ1742" s="9">
        <f t="shared" si="1275"/>
        <v>0</v>
      </c>
      <c r="AK1742" s="9">
        <f t="shared" si="1275"/>
        <v>0</v>
      </c>
      <c r="AL1742" s="9">
        <f t="shared" si="1275"/>
        <v>0</v>
      </c>
      <c r="AM1742" s="9">
        <f t="shared" si="1275"/>
        <v>0</v>
      </c>
    </row>
    <row r="1743" spans="1:39" outlineLevel="2">
      <c r="A1743" s="11">
        <f>ROW()</f>
        <v>1743</v>
      </c>
      <c r="C1743" s="30" t="s">
        <v>362</v>
      </c>
      <c r="D1743" s="90"/>
      <c r="E1743" s="925">
        <v>0</v>
      </c>
      <c r="F1743" s="90"/>
      <c r="G1743" s="90"/>
      <c r="H1743" s="90"/>
      <c r="I1743" s="90"/>
      <c r="J1743" s="90"/>
      <c r="K1743" s="90"/>
      <c r="L1743" s="90"/>
      <c r="M1743" s="90"/>
      <c r="N1743" s="90"/>
      <c r="O1743" s="90"/>
      <c r="P1743" s="90"/>
      <c r="Q1743" s="90"/>
      <c r="R1743" s="90"/>
      <c r="S1743" s="90"/>
      <c r="T1743" s="15"/>
      <c r="U1743" s="15">
        <f t="shared" ref="U1743:AM1743" si="1276">U1683+U1698+U1713+U1728</f>
        <v>0</v>
      </c>
      <c r="V1743" s="15">
        <f t="shared" si="1276"/>
        <v>0</v>
      </c>
      <c r="W1743" s="15">
        <f t="shared" si="1276"/>
        <v>0</v>
      </c>
      <c r="X1743" s="15">
        <f t="shared" si="1276"/>
        <v>0</v>
      </c>
      <c r="Y1743" s="919">
        <f t="shared" si="1276"/>
        <v>0</v>
      </c>
      <c r="Z1743" s="15">
        <f t="shared" si="1276"/>
        <v>0</v>
      </c>
      <c r="AA1743" s="15">
        <f t="shared" si="1276"/>
        <v>0</v>
      </c>
      <c r="AB1743" s="15">
        <f t="shared" si="1276"/>
        <v>0</v>
      </c>
      <c r="AC1743" s="15">
        <f t="shared" si="1276"/>
        <v>0</v>
      </c>
      <c r="AD1743" s="15">
        <f t="shared" si="1276"/>
        <v>0</v>
      </c>
      <c r="AE1743" s="15">
        <f t="shared" si="1276"/>
        <v>0</v>
      </c>
      <c r="AF1743" s="15">
        <f t="shared" si="1276"/>
        <v>0</v>
      </c>
      <c r="AG1743" s="15">
        <f t="shared" si="1276"/>
        <v>0</v>
      </c>
      <c r="AH1743" s="15">
        <f t="shared" si="1276"/>
        <v>0</v>
      </c>
      <c r="AI1743" s="15">
        <f t="shared" si="1276"/>
        <v>0</v>
      </c>
      <c r="AJ1743" s="15">
        <f t="shared" si="1276"/>
        <v>0</v>
      </c>
      <c r="AK1743" s="15">
        <f t="shared" si="1276"/>
        <v>0</v>
      </c>
      <c r="AL1743" s="15">
        <f t="shared" si="1276"/>
        <v>0</v>
      </c>
      <c r="AM1743" s="15">
        <f t="shared" si="1276"/>
        <v>0</v>
      </c>
    </row>
    <row r="1744" spans="1:39" outlineLevel="2">
      <c r="A1744" s="11">
        <f>ROW()</f>
        <v>1744</v>
      </c>
      <c r="C1744" s="6" t="s">
        <v>1</v>
      </c>
      <c r="D1744" s="39"/>
      <c r="E1744" s="39">
        <f>SUM(E1731:E1743)</f>
        <v>29.493351006495761</v>
      </c>
      <c r="F1744" s="39"/>
      <c r="G1744" s="39"/>
      <c r="H1744" s="39"/>
      <c r="I1744" s="39"/>
      <c r="J1744" s="39"/>
      <c r="K1744" s="39"/>
      <c r="L1744" s="39"/>
      <c r="M1744" s="39"/>
      <c r="N1744" s="39"/>
      <c r="O1744" s="39"/>
      <c r="P1744" s="39"/>
      <c r="Q1744" s="39"/>
      <c r="R1744" s="39"/>
      <c r="S1744" s="39"/>
      <c r="T1744" s="39"/>
      <c r="U1744" s="9">
        <f t="shared" ref="U1744:AG1744" si="1277">SUM(U1731:U1743)</f>
        <v>42.050819847828897</v>
      </c>
      <c r="V1744" s="9">
        <f t="shared" si="1277"/>
        <v>41.522965431032084</v>
      </c>
      <c r="W1744" s="9">
        <f t="shared" si="1277"/>
        <v>40.98104787149466</v>
      </c>
      <c r="X1744" s="9">
        <f t="shared" si="1277"/>
        <v>40.453193454697839</v>
      </c>
      <c r="Y1744" s="9">
        <f t="shared" si="1277"/>
        <v>39.481575195992257</v>
      </c>
      <c r="Z1744" s="9">
        <f t="shared" si="1277"/>
        <v>38.45664854481155</v>
      </c>
      <c r="AA1744" s="9">
        <f t="shared" si="1277"/>
        <v>37.431721893630851</v>
      </c>
      <c r="AB1744" s="9">
        <f t="shared" si="1277"/>
        <v>36.406795242450151</v>
      </c>
      <c r="AC1744" s="9">
        <f t="shared" si="1277"/>
        <v>35.381868591269452</v>
      </c>
      <c r="AD1744" s="9">
        <f t="shared" si="1277"/>
        <v>32.016317842575823</v>
      </c>
      <c r="AE1744" s="9">
        <f t="shared" si="1277"/>
        <v>30.02174785372355</v>
      </c>
      <c r="AF1744" s="9">
        <f t="shared" si="1277"/>
        <v>28.920153173673498</v>
      </c>
      <c r="AG1744" s="9">
        <f t="shared" si="1277"/>
        <v>27.818558493623442</v>
      </c>
      <c r="AH1744" s="9">
        <f t="shared" ref="AH1744:AM1744" si="1278">SUM(AH1731:AH1743)</f>
        <v>26.716963813573386</v>
      </c>
      <c r="AI1744" s="9">
        <f t="shared" si="1278"/>
        <v>24.583724588723197</v>
      </c>
      <c r="AJ1744" s="9">
        <f t="shared" si="1278"/>
        <v>22.450485363873007</v>
      </c>
      <c r="AK1744" s="9">
        <f t="shared" si="1278"/>
        <v>20.805077715283925</v>
      </c>
      <c r="AL1744" s="9">
        <f t="shared" si="1278"/>
        <v>19.159670066694844</v>
      </c>
      <c r="AM1744" s="9">
        <f t="shared" si="1278"/>
        <v>17.514262418105758</v>
      </c>
    </row>
    <row r="1745" spans="1:39" outlineLevel="3">
      <c r="A1745" s="11">
        <f>ROW()</f>
        <v>1745</v>
      </c>
      <c r="B1745" s="343" t="s">
        <v>658</v>
      </c>
      <c r="D1745" s="39"/>
      <c r="E1745" s="39"/>
      <c r="F1745" s="39"/>
      <c r="G1745" s="39"/>
      <c r="H1745" s="39"/>
      <c r="I1745" s="39"/>
      <c r="J1745" s="39"/>
      <c r="K1745" s="39"/>
      <c r="L1745" s="39"/>
      <c r="M1745" s="39"/>
      <c r="N1745" s="39"/>
      <c r="O1745" s="39"/>
      <c r="P1745" s="39"/>
      <c r="Q1745" s="39"/>
      <c r="R1745" s="39"/>
      <c r="S1745" s="39"/>
      <c r="T1745" s="39"/>
      <c r="U1745" s="39"/>
      <c r="V1745" s="39"/>
      <c r="W1745" s="39"/>
      <c r="X1745" s="39"/>
      <c r="Y1745" s="39"/>
      <c r="Z1745" s="39"/>
      <c r="AA1745" s="39"/>
      <c r="AB1745" s="39"/>
      <c r="AC1745" s="39"/>
      <c r="AD1745" s="39"/>
      <c r="AE1745" s="39"/>
      <c r="AF1745" s="39"/>
      <c r="AG1745" s="39"/>
      <c r="AH1745" s="39"/>
      <c r="AI1745" s="39"/>
      <c r="AJ1745" s="39"/>
      <c r="AK1745" s="39"/>
      <c r="AL1745" s="39"/>
      <c r="AM1745" s="39"/>
    </row>
    <row r="1746" spans="1:39" outlineLevel="3">
      <c r="A1746" s="11">
        <f>ROW()</f>
        <v>1746</v>
      </c>
      <c r="C1746" s="6" t="s">
        <v>2</v>
      </c>
      <c r="D1746" s="39"/>
      <c r="E1746" s="39"/>
      <c r="F1746" s="39"/>
      <c r="G1746" s="39"/>
      <c r="H1746" s="39"/>
      <c r="I1746" s="39"/>
      <c r="J1746" s="39"/>
      <c r="K1746" s="39"/>
      <c r="L1746" s="39"/>
      <c r="M1746" s="39"/>
      <c r="N1746" s="39"/>
      <c r="O1746" s="39"/>
      <c r="P1746" s="39"/>
      <c r="Q1746" s="39"/>
      <c r="R1746" s="39"/>
      <c r="S1746" s="9"/>
      <c r="T1746" s="39"/>
      <c r="U1746" s="39"/>
      <c r="V1746" s="39"/>
      <c r="W1746" s="39"/>
      <c r="X1746" s="39"/>
      <c r="Y1746" s="9"/>
      <c r="Z1746" s="39"/>
      <c r="AA1746" s="39"/>
      <c r="AB1746" s="39"/>
      <c r="AC1746" s="432"/>
      <c r="AD1746" s="9"/>
      <c r="AE1746" s="39"/>
      <c r="AF1746" s="39"/>
      <c r="AG1746" s="39"/>
      <c r="AH1746" s="430">
        <f t="shared" ref="AH1746:AH1753" si="1279">IF(C1701="Non-Depreciable",0,IF(AND(ROUND(AH1656,2)=0,AH1671&lt;&gt;0),-AH1671,IF(ROUND(AH1656,2)=1,-(AH1671+AH1716),0)))</f>
        <v>0</v>
      </c>
      <c r="AI1746" s="39"/>
      <c r="AJ1746" s="39"/>
      <c r="AK1746" s="39"/>
      <c r="AL1746" s="39"/>
      <c r="AM1746" s="430">
        <f t="shared" ref="AM1746:AM1753" si="1280">IF(H1701="Non-Depreciable",0,IF(AND(ROUND(AM1656,2)=0,AM1671&lt;&gt;0),-AM1671,IF(ROUND(AM1656,2)=1,-(AM1671+AM1716),0)))</f>
        <v>0</v>
      </c>
    </row>
    <row r="1747" spans="1:39" outlineLevel="3">
      <c r="A1747" s="11">
        <f>ROW()</f>
        <v>1747</v>
      </c>
      <c r="C1747" s="6" t="s">
        <v>3</v>
      </c>
      <c r="D1747" s="39"/>
      <c r="E1747" s="39"/>
      <c r="F1747" s="39"/>
      <c r="G1747" s="39"/>
      <c r="H1747" s="39"/>
      <c r="I1747" s="39"/>
      <c r="J1747" s="39"/>
      <c r="K1747" s="39"/>
      <c r="L1747" s="39"/>
      <c r="M1747" s="39"/>
      <c r="N1747" s="39"/>
      <c r="O1747" s="39"/>
      <c r="P1747" s="39"/>
      <c r="Q1747" s="39"/>
      <c r="R1747" s="39"/>
      <c r="S1747" s="9"/>
      <c r="T1747" s="39"/>
      <c r="U1747" s="39"/>
      <c r="V1747" s="39"/>
      <c r="W1747" s="39"/>
      <c r="X1747" s="39"/>
      <c r="Y1747" s="9"/>
      <c r="Z1747" s="39"/>
      <c r="AA1747" s="39"/>
      <c r="AB1747" s="39"/>
      <c r="AC1747" s="432"/>
      <c r="AD1747" s="9"/>
      <c r="AE1747" s="39"/>
      <c r="AF1747" s="39"/>
      <c r="AG1747" s="39"/>
      <c r="AH1747" s="430">
        <f t="shared" si="1279"/>
        <v>0</v>
      </c>
      <c r="AI1747" s="39"/>
      <c r="AJ1747" s="39"/>
      <c r="AK1747" s="39"/>
      <c r="AL1747" s="39"/>
      <c r="AM1747" s="430">
        <f t="shared" si="1280"/>
        <v>0</v>
      </c>
    </row>
    <row r="1748" spans="1:39" outlineLevel="3">
      <c r="A1748" s="11">
        <f>ROW()</f>
        <v>1748</v>
      </c>
      <c r="C1748" s="6" t="s">
        <v>4</v>
      </c>
      <c r="D1748" s="39"/>
      <c r="E1748" s="39"/>
      <c r="F1748" s="39"/>
      <c r="G1748" s="39"/>
      <c r="H1748" s="39"/>
      <c r="I1748" s="39"/>
      <c r="J1748" s="39"/>
      <c r="K1748" s="39"/>
      <c r="L1748" s="39"/>
      <c r="M1748" s="39"/>
      <c r="N1748" s="39"/>
      <c r="O1748" s="39"/>
      <c r="P1748" s="39"/>
      <c r="Q1748" s="39"/>
      <c r="R1748" s="39"/>
      <c r="S1748" s="9"/>
      <c r="T1748" s="39"/>
      <c r="U1748" s="39"/>
      <c r="V1748" s="39"/>
      <c r="W1748" s="39"/>
      <c r="X1748" s="39"/>
      <c r="Y1748" s="9"/>
      <c r="Z1748" s="39"/>
      <c r="AA1748" s="39"/>
      <c r="AB1748" s="39"/>
      <c r="AC1748" s="432"/>
      <c r="AD1748" s="9"/>
      <c r="AE1748" s="39"/>
      <c r="AF1748" s="39"/>
      <c r="AG1748" s="39"/>
      <c r="AH1748" s="430">
        <f t="shared" si="1279"/>
        <v>0</v>
      </c>
      <c r="AI1748" s="39"/>
      <c r="AJ1748" s="39"/>
      <c r="AK1748" s="39"/>
      <c r="AL1748" s="39"/>
      <c r="AM1748" s="430">
        <f t="shared" si="1280"/>
        <v>0</v>
      </c>
    </row>
    <row r="1749" spans="1:39" outlineLevel="3">
      <c r="A1749" s="11">
        <f>ROW()</f>
        <v>1749</v>
      </c>
      <c r="C1749" s="6" t="s">
        <v>5</v>
      </c>
      <c r="D1749" s="39"/>
      <c r="E1749" s="39"/>
      <c r="F1749" s="39"/>
      <c r="G1749" s="39"/>
      <c r="H1749" s="39"/>
      <c r="I1749" s="39"/>
      <c r="J1749" s="39"/>
      <c r="K1749" s="39"/>
      <c r="L1749" s="39"/>
      <c r="M1749" s="39"/>
      <c r="N1749" s="39"/>
      <c r="O1749" s="39"/>
      <c r="P1749" s="39"/>
      <c r="Q1749" s="39"/>
      <c r="R1749" s="39"/>
      <c r="S1749" s="9"/>
      <c r="T1749" s="39"/>
      <c r="U1749" s="39"/>
      <c r="V1749" s="39"/>
      <c r="W1749" s="39"/>
      <c r="X1749" s="39"/>
      <c r="Y1749" s="9"/>
      <c r="Z1749" s="39"/>
      <c r="AA1749" s="39"/>
      <c r="AB1749" s="39"/>
      <c r="AC1749" s="432"/>
      <c r="AD1749" s="9"/>
      <c r="AE1749" s="39"/>
      <c r="AF1749" s="39"/>
      <c r="AG1749" s="39"/>
      <c r="AH1749" s="430">
        <f t="shared" si="1279"/>
        <v>-1.1419858324383048</v>
      </c>
      <c r="AI1749" s="39"/>
      <c r="AJ1749" s="39"/>
      <c r="AK1749" s="39"/>
      <c r="AL1749" s="39"/>
      <c r="AM1749" s="430">
        <f t="shared" si="1280"/>
        <v>0</v>
      </c>
    </row>
    <row r="1750" spans="1:39" outlineLevel="3">
      <c r="A1750" s="11">
        <f>ROW()</f>
        <v>1750</v>
      </c>
      <c r="C1750" s="6" t="s">
        <v>473</v>
      </c>
      <c r="D1750" s="39"/>
      <c r="E1750" s="39"/>
      <c r="F1750" s="39"/>
      <c r="G1750" s="39"/>
      <c r="H1750" s="39"/>
      <c r="I1750" s="39"/>
      <c r="J1750" s="39"/>
      <c r="K1750" s="39"/>
      <c r="L1750" s="39"/>
      <c r="M1750" s="39"/>
      <c r="N1750" s="39"/>
      <c r="O1750" s="39"/>
      <c r="P1750" s="39"/>
      <c r="Q1750" s="39"/>
      <c r="R1750" s="39"/>
      <c r="S1750" s="9"/>
      <c r="T1750" s="39"/>
      <c r="U1750" s="39"/>
      <c r="V1750" s="39"/>
      <c r="W1750" s="39"/>
      <c r="X1750" s="39"/>
      <c r="Y1750" s="9"/>
      <c r="Z1750" s="39"/>
      <c r="AA1750" s="39"/>
      <c r="AB1750" s="39"/>
      <c r="AC1750" s="432"/>
      <c r="AD1750" s="9"/>
      <c r="AE1750" s="39"/>
      <c r="AF1750" s="39"/>
      <c r="AG1750" s="39"/>
      <c r="AH1750" s="430">
        <f t="shared" si="1279"/>
        <v>0</v>
      </c>
      <c r="AI1750" s="39"/>
      <c r="AJ1750" s="39"/>
      <c r="AK1750" s="39"/>
      <c r="AL1750" s="39"/>
      <c r="AM1750" s="430">
        <f t="shared" si="1280"/>
        <v>0</v>
      </c>
    </row>
    <row r="1751" spans="1:39" outlineLevel="3">
      <c r="A1751" s="11">
        <f>ROW()</f>
        <v>1751</v>
      </c>
      <c r="C1751" s="6" t="s">
        <v>474</v>
      </c>
      <c r="D1751" s="39"/>
      <c r="E1751" s="39"/>
      <c r="F1751" s="39"/>
      <c r="G1751" s="39"/>
      <c r="H1751" s="39"/>
      <c r="I1751" s="39"/>
      <c r="J1751" s="39"/>
      <c r="K1751" s="39"/>
      <c r="L1751" s="39"/>
      <c r="M1751" s="39"/>
      <c r="N1751" s="39"/>
      <c r="O1751" s="39"/>
      <c r="P1751" s="39"/>
      <c r="Q1751" s="39"/>
      <c r="R1751" s="39"/>
      <c r="S1751" s="9"/>
      <c r="T1751" s="39"/>
      <c r="U1751" s="39"/>
      <c r="V1751" s="39"/>
      <c r="W1751" s="39"/>
      <c r="X1751" s="39"/>
      <c r="Y1751" s="9"/>
      <c r="Z1751" s="39"/>
      <c r="AA1751" s="39"/>
      <c r="AB1751" s="39"/>
      <c r="AC1751" s="432"/>
      <c r="AD1751" s="9"/>
      <c r="AE1751" s="39"/>
      <c r="AF1751" s="39"/>
      <c r="AG1751" s="39"/>
      <c r="AH1751" s="430">
        <f t="shared" si="1279"/>
        <v>0</v>
      </c>
      <c r="AI1751" s="39"/>
      <c r="AJ1751" s="39"/>
      <c r="AK1751" s="39"/>
      <c r="AL1751" s="39"/>
      <c r="AM1751" s="430">
        <f t="shared" si="1280"/>
        <v>-3.2663732523659244</v>
      </c>
    </row>
    <row r="1752" spans="1:39" outlineLevel="3">
      <c r="A1752" s="11">
        <f>ROW()</f>
        <v>1752</v>
      </c>
      <c r="C1752" s="6" t="s">
        <v>477</v>
      </c>
      <c r="D1752" s="39"/>
      <c r="E1752" s="39"/>
      <c r="F1752" s="39"/>
      <c r="G1752" s="39"/>
      <c r="H1752" s="39"/>
      <c r="I1752" s="39"/>
      <c r="J1752" s="39"/>
      <c r="K1752" s="39"/>
      <c r="L1752" s="39"/>
      <c r="M1752" s="39"/>
      <c r="N1752" s="39"/>
      <c r="O1752" s="39"/>
      <c r="P1752" s="39"/>
      <c r="Q1752" s="39"/>
      <c r="R1752" s="39"/>
      <c r="S1752" s="9"/>
      <c r="T1752" s="39"/>
      <c r="U1752" s="39"/>
      <c r="V1752" s="39"/>
      <c r="W1752" s="39"/>
      <c r="X1752" s="39"/>
      <c r="Y1752" s="9"/>
      <c r="Z1752" s="39"/>
      <c r="AA1752" s="39"/>
      <c r="AB1752" s="39"/>
      <c r="AC1752" s="432"/>
      <c r="AD1752" s="9"/>
      <c r="AE1752" s="39"/>
      <c r="AF1752" s="39"/>
      <c r="AG1752" s="39"/>
      <c r="AH1752" s="430">
        <f t="shared" si="1279"/>
        <v>-4.0162368915623734</v>
      </c>
      <c r="AI1752" s="39"/>
      <c r="AJ1752" s="39"/>
      <c r="AK1752" s="39"/>
      <c r="AL1752" s="39"/>
      <c r="AM1752" s="430">
        <f t="shared" si="1280"/>
        <v>0</v>
      </c>
    </row>
    <row r="1753" spans="1:39" outlineLevel="3">
      <c r="A1753" s="11">
        <f>ROW()</f>
        <v>1753</v>
      </c>
      <c r="C1753" s="6" t="s">
        <v>511</v>
      </c>
      <c r="D1753" s="39"/>
      <c r="E1753" s="39"/>
      <c r="F1753" s="39"/>
      <c r="G1753" s="39"/>
      <c r="H1753" s="39"/>
      <c r="I1753" s="39"/>
      <c r="J1753" s="39"/>
      <c r="K1753" s="39"/>
      <c r="L1753" s="39"/>
      <c r="M1753" s="39"/>
      <c r="N1753" s="39"/>
      <c r="O1753" s="39"/>
      <c r="P1753" s="39"/>
      <c r="Q1753" s="39"/>
      <c r="R1753" s="39"/>
      <c r="S1753" s="9"/>
      <c r="T1753" s="39"/>
      <c r="U1753" s="39"/>
      <c r="V1753" s="39"/>
      <c r="W1753" s="39"/>
      <c r="X1753" s="39"/>
      <c r="Y1753" s="9"/>
      <c r="Z1753" s="39"/>
      <c r="AA1753" s="39"/>
      <c r="AB1753" s="39"/>
      <c r="AC1753" s="432"/>
      <c r="AD1753" s="9"/>
      <c r="AE1753" s="39"/>
      <c r="AF1753" s="39"/>
      <c r="AG1753" s="39"/>
      <c r="AH1753" s="430">
        <f t="shared" si="1279"/>
        <v>0</v>
      </c>
      <c r="AI1753" s="39"/>
      <c r="AJ1753" s="39"/>
      <c r="AK1753" s="39"/>
      <c r="AL1753" s="39"/>
      <c r="AM1753" s="430">
        <f t="shared" si="1280"/>
        <v>0</v>
      </c>
    </row>
    <row r="1754" spans="1:39" outlineLevel="3">
      <c r="A1754" s="11">
        <f>ROW()</f>
        <v>1754</v>
      </c>
      <c r="C1754" s="6" t="s">
        <v>655</v>
      </c>
      <c r="D1754" s="39"/>
      <c r="E1754" s="39"/>
      <c r="F1754" s="39"/>
      <c r="G1754" s="39"/>
      <c r="H1754" s="39"/>
      <c r="I1754" s="39"/>
      <c r="J1754" s="39"/>
      <c r="K1754" s="39"/>
      <c r="L1754" s="39"/>
      <c r="M1754" s="39"/>
      <c r="N1754" s="39"/>
      <c r="O1754" s="39"/>
      <c r="P1754" s="39"/>
      <c r="Q1754" s="39"/>
      <c r="R1754" s="39"/>
      <c r="S1754" s="9"/>
      <c r="T1754" s="39"/>
      <c r="U1754" s="39"/>
      <c r="V1754" s="39"/>
      <c r="W1754" s="39"/>
      <c r="X1754" s="39"/>
      <c r="Y1754" s="9"/>
      <c r="Z1754" s="39"/>
      <c r="AA1754" s="39"/>
      <c r="AB1754" s="39"/>
      <c r="AC1754" s="432"/>
      <c r="AD1754" s="9"/>
      <c r="AE1754" s="39"/>
      <c r="AF1754" s="39"/>
      <c r="AG1754" s="39"/>
      <c r="AH1754" s="39"/>
      <c r="AI1754" s="39"/>
      <c r="AJ1754" s="39"/>
      <c r="AK1754" s="39"/>
      <c r="AL1754" s="39"/>
      <c r="AM1754" s="39"/>
    </row>
    <row r="1755" spans="1:39" outlineLevel="3">
      <c r="A1755" s="11">
        <f>ROW()</f>
        <v>1755</v>
      </c>
      <c r="C1755" s="6" t="s">
        <v>656</v>
      </c>
      <c r="D1755" s="39"/>
      <c r="E1755" s="39"/>
      <c r="F1755" s="39"/>
      <c r="G1755" s="39"/>
      <c r="H1755" s="39"/>
      <c r="I1755" s="39"/>
      <c r="J1755" s="39"/>
      <c r="K1755" s="39"/>
      <c r="L1755" s="39"/>
      <c r="M1755" s="39"/>
      <c r="N1755" s="39"/>
      <c r="O1755" s="39"/>
      <c r="P1755" s="39"/>
      <c r="Q1755" s="39"/>
      <c r="R1755" s="39"/>
      <c r="S1755" s="9"/>
      <c r="T1755" s="39"/>
      <c r="U1755" s="39"/>
      <c r="V1755" s="39"/>
      <c r="W1755" s="39"/>
      <c r="X1755" s="39"/>
      <c r="Y1755" s="9"/>
      <c r="Z1755" s="39"/>
      <c r="AA1755" s="39"/>
      <c r="AB1755" s="39"/>
      <c r="AC1755" s="432"/>
      <c r="AD1755" s="9"/>
      <c r="AE1755" s="39"/>
      <c r="AF1755" s="39"/>
      <c r="AG1755" s="39"/>
      <c r="AH1755" s="39"/>
      <c r="AI1755" s="39"/>
      <c r="AJ1755" s="39"/>
      <c r="AK1755" s="39"/>
      <c r="AL1755" s="39"/>
      <c r="AM1755" s="39"/>
    </row>
    <row r="1756" spans="1:39" outlineLevel="3">
      <c r="A1756" s="11">
        <f>ROW()</f>
        <v>1756</v>
      </c>
      <c r="C1756" s="6" t="s">
        <v>667</v>
      </c>
      <c r="D1756" s="39"/>
      <c r="E1756" s="39"/>
      <c r="F1756" s="39"/>
      <c r="G1756" s="39"/>
      <c r="H1756" s="39"/>
      <c r="I1756" s="39"/>
      <c r="J1756" s="39"/>
      <c r="K1756" s="39"/>
      <c r="L1756" s="39"/>
      <c r="M1756" s="39"/>
      <c r="N1756" s="39"/>
      <c r="O1756" s="39"/>
      <c r="P1756" s="39"/>
      <c r="Q1756" s="39"/>
      <c r="R1756" s="39"/>
      <c r="S1756" s="9"/>
      <c r="T1756" s="39"/>
      <c r="U1756" s="39"/>
      <c r="V1756" s="39"/>
      <c r="W1756" s="39"/>
      <c r="X1756" s="39"/>
      <c r="Y1756" s="9"/>
      <c r="Z1756" s="39"/>
      <c r="AA1756" s="39"/>
      <c r="AB1756" s="39"/>
      <c r="AC1756" s="432"/>
      <c r="AD1756" s="9"/>
      <c r="AE1756" s="39"/>
      <c r="AF1756" s="39"/>
      <c r="AG1756" s="39"/>
      <c r="AH1756" s="39"/>
      <c r="AI1756" s="39"/>
      <c r="AJ1756" s="39"/>
      <c r="AK1756" s="39"/>
      <c r="AL1756" s="39"/>
      <c r="AM1756" s="39"/>
    </row>
    <row r="1757" spans="1:39" outlineLevel="3">
      <c r="A1757" s="11">
        <f>ROW()</f>
        <v>1757</v>
      </c>
      <c r="C1757" s="6" t="s">
        <v>212</v>
      </c>
      <c r="D1757" s="39"/>
      <c r="E1757" s="39"/>
      <c r="F1757" s="39"/>
      <c r="G1757" s="39"/>
      <c r="H1757" s="39"/>
      <c r="I1757" s="39"/>
      <c r="J1757" s="39"/>
      <c r="K1757" s="39"/>
      <c r="L1757" s="39"/>
      <c r="M1757" s="39"/>
      <c r="N1757" s="39"/>
      <c r="O1757" s="39"/>
      <c r="P1757" s="39"/>
      <c r="Q1757" s="39"/>
      <c r="R1757" s="39"/>
      <c r="S1757" s="9"/>
      <c r="T1757" s="39"/>
      <c r="U1757" s="39"/>
      <c r="V1757" s="39"/>
      <c r="W1757" s="39"/>
      <c r="X1757" s="39"/>
      <c r="Y1757" s="9"/>
      <c r="Z1757" s="39"/>
      <c r="AA1757" s="39"/>
      <c r="AB1757" s="39"/>
      <c r="AC1757" s="432"/>
      <c r="AD1757" s="9"/>
      <c r="AE1757" s="39"/>
      <c r="AF1757" s="39"/>
      <c r="AG1757" s="39"/>
      <c r="AH1757" s="9"/>
      <c r="AI1757" s="9"/>
      <c r="AJ1757" s="9"/>
      <c r="AK1757" s="9"/>
      <c r="AL1757" s="9"/>
      <c r="AM1757" s="9"/>
    </row>
    <row r="1758" spans="1:39" outlineLevel="3">
      <c r="A1758" s="11">
        <f>ROW()</f>
        <v>1758</v>
      </c>
      <c r="C1758" s="30" t="s">
        <v>362</v>
      </c>
      <c r="D1758" s="90"/>
      <c r="E1758" s="90"/>
      <c r="F1758" s="90"/>
      <c r="G1758" s="90"/>
      <c r="H1758" s="90"/>
      <c r="I1758" s="90"/>
      <c r="J1758" s="90"/>
      <c r="K1758" s="90"/>
      <c r="L1758" s="90"/>
      <c r="M1758" s="90"/>
      <c r="N1758" s="90"/>
      <c r="O1758" s="90"/>
      <c r="P1758" s="90"/>
      <c r="Q1758" s="90"/>
      <c r="R1758" s="90"/>
      <c r="S1758" s="15"/>
      <c r="T1758" s="90"/>
      <c r="U1758" s="90"/>
      <c r="V1758" s="90"/>
      <c r="W1758" s="90"/>
      <c r="X1758" s="90"/>
      <c r="Y1758" s="15"/>
      <c r="Z1758" s="90"/>
      <c r="AA1758" s="90"/>
      <c r="AB1758" s="90"/>
      <c r="AC1758" s="432"/>
      <c r="AD1758" s="9"/>
      <c r="AE1758" s="90"/>
      <c r="AF1758" s="90"/>
      <c r="AG1758" s="90"/>
      <c r="AH1758" s="15"/>
      <c r="AI1758" s="15"/>
      <c r="AJ1758" s="15"/>
      <c r="AK1758" s="15"/>
      <c r="AL1758" s="15"/>
      <c r="AM1758" s="15"/>
    </row>
    <row r="1759" spans="1:39" outlineLevel="3">
      <c r="A1759" s="11">
        <f>ROW()</f>
        <v>1759</v>
      </c>
      <c r="C1759" s="6" t="s">
        <v>1</v>
      </c>
      <c r="D1759" s="39"/>
      <c r="E1759" s="39"/>
      <c r="F1759" s="39"/>
      <c r="G1759" s="39"/>
      <c r="H1759" s="39"/>
      <c r="I1759" s="39"/>
      <c r="J1759" s="39"/>
      <c r="K1759" s="39"/>
      <c r="L1759" s="39"/>
      <c r="M1759" s="39"/>
      <c r="N1759" s="39"/>
      <c r="O1759" s="39"/>
      <c r="P1759" s="39"/>
      <c r="Q1759" s="39"/>
      <c r="R1759" s="39"/>
      <c r="S1759" s="9"/>
      <c r="T1759" s="39"/>
      <c r="U1759" s="39"/>
      <c r="V1759" s="39"/>
      <c r="W1759" s="39"/>
      <c r="X1759" s="39"/>
      <c r="Y1759" s="9"/>
      <c r="Z1759" s="39"/>
      <c r="AA1759" s="39"/>
      <c r="AB1759" s="39"/>
      <c r="AC1759" s="512"/>
      <c r="AD1759" s="513"/>
      <c r="AE1759" s="39"/>
      <c r="AF1759" s="39"/>
      <c r="AG1759" s="39"/>
      <c r="AH1759" s="87">
        <f t="shared" ref="AH1759" si="1281">SUM(AH1746:AH1758)</f>
        <v>-5.1582227240006784</v>
      </c>
      <c r="AI1759" s="39"/>
      <c r="AJ1759" s="39"/>
      <c r="AK1759" s="39"/>
      <c r="AL1759" s="39"/>
      <c r="AM1759" s="87">
        <f t="shared" ref="AM1759" si="1282">SUM(AM1746:AM1758)</f>
        <v>-3.2663732523659244</v>
      </c>
    </row>
    <row r="1760" spans="1:39" outlineLevel="2">
      <c r="A1760" s="11">
        <f>ROW()</f>
        <v>1760</v>
      </c>
      <c r="D1760" s="39"/>
      <c r="E1760" s="39"/>
      <c r="F1760" s="39"/>
      <c r="G1760" s="39"/>
      <c r="H1760" s="39"/>
      <c r="I1760" s="39"/>
      <c r="J1760" s="39"/>
      <c r="K1760" s="39"/>
      <c r="L1760" s="39"/>
      <c r="M1760" s="39"/>
      <c r="N1760" s="39"/>
      <c r="O1760" s="39"/>
      <c r="P1760" s="39"/>
      <c r="Q1760" s="39"/>
      <c r="R1760" s="39"/>
      <c r="S1760" s="39"/>
      <c r="T1760" s="39"/>
      <c r="U1760" s="39"/>
      <c r="V1760" s="39"/>
      <c r="W1760" s="39"/>
      <c r="X1760" s="39"/>
      <c r="Y1760" s="39"/>
      <c r="Z1760" s="39"/>
      <c r="AA1760" s="39"/>
      <c r="AB1760" s="39"/>
      <c r="AC1760" s="39"/>
      <c r="AD1760" s="39"/>
      <c r="AE1760" s="39"/>
      <c r="AF1760" s="39"/>
      <c r="AG1760" s="39"/>
      <c r="AH1760" s="39"/>
      <c r="AI1760" s="39"/>
      <c r="AJ1760" s="39"/>
      <c r="AK1760" s="39"/>
      <c r="AL1760" s="39"/>
      <c r="AM1760" s="39"/>
    </row>
    <row r="1761" spans="1:71" s="10" customFormat="1" ht="60" outlineLevel="1">
      <c r="A1761" s="324" t="s">
        <v>154</v>
      </c>
      <c r="B1761" s="347"/>
      <c r="C1761" s="325"/>
      <c r="D1761" s="325"/>
      <c r="E1761" s="910" t="str">
        <f>E$50</f>
        <v>DBP Principled Approach in 2020 [m$ 31/12/2019]</v>
      </c>
      <c r="F1761" s="325"/>
      <c r="G1761" s="325"/>
      <c r="H1761" s="326"/>
      <c r="I1761" s="326"/>
      <c r="J1761" s="326"/>
      <c r="K1761" s="326"/>
      <c r="L1761" s="326"/>
      <c r="M1761" s="326"/>
      <c r="N1761" s="326"/>
      <c r="O1761" s="326"/>
      <c r="P1761" s="326"/>
      <c r="Q1761" s="326"/>
      <c r="R1761" s="326"/>
      <c r="S1761" s="326"/>
      <c r="T1761" s="326"/>
      <c r="U1761" s="326"/>
      <c r="V1761" s="326"/>
      <c r="W1761" s="326"/>
      <c r="X1761" s="326"/>
      <c r="Y1761" s="326"/>
      <c r="Z1761" s="326"/>
      <c r="AA1761" s="326"/>
      <c r="AB1761" s="326"/>
      <c r="AC1761" s="326"/>
      <c r="AD1761" s="326"/>
      <c r="AE1761" s="326"/>
      <c r="AF1761" s="326"/>
      <c r="AG1761" s="326"/>
      <c r="AH1761" s="326"/>
      <c r="AI1761" s="326"/>
      <c r="AJ1761" s="326"/>
      <c r="AK1761" s="326"/>
      <c r="AL1761" s="326"/>
      <c r="AM1761" s="32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  <c r="BH1761" s="6"/>
      <c r="BI1761" s="6"/>
      <c r="BJ1761" s="6"/>
      <c r="BK1761" s="6"/>
      <c r="BL1761" s="6"/>
      <c r="BM1761" s="6"/>
      <c r="BN1761" s="6"/>
      <c r="BO1761" s="6"/>
      <c r="BP1761" s="6"/>
      <c r="BQ1761" s="6"/>
      <c r="BR1761" s="6"/>
      <c r="BS1761" s="6"/>
    </row>
    <row r="1762" spans="1:71" outlineLevel="2">
      <c r="A1762" s="11">
        <f>ROW()</f>
        <v>1762</v>
      </c>
      <c r="B1762" s="343" t="s">
        <v>141</v>
      </c>
      <c r="D1762" s="39"/>
      <c r="E1762" s="39"/>
      <c r="F1762" s="39"/>
      <c r="G1762" s="39"/>
      <c r="H1762" s="39"/>
      <c r="I1762" s="39"/>
      <c r="J1762" s="156"/>
      <c r="K1762" s="39"/>
      <c r="L1762" s="39"/>
      <c r="M1762" s="39"/>
      <c r="N1762" s="39"/>
      <c r="O1762" s="39"/>
      <c r="P1762" s="39"/>
      <c r="Q1762" s="39"/>
      <c r="R1762" s="39"/>
      <c r="S1762" s="39"/>
      <c r="T1762" s="39"/>
      <c r="U1762" s="39"/>
      <c r="V1762" s="39"/>
      <c r="W1762" s="39"/>
      <c r="X1762" s="39"/>
      <c r="Y1762" s="39"/>
      <c r="Z1762" s="39"/>
      <c r="AA1762" s="39"/>
      <c r="AB1762" s="39"/>
      <c r="AC1762" s="39"/>
      <c r="AD1762" s="428">
        <f>IF(Asset!AD$157="","",Asset!AD$157-AD$6)</f>
        <v>42</v>
      </c>
      <c r="AE1762" s="39"/>
      <c r="AF1762" s="39"/>
      <c r="AG1762" s="39"/>
      <c r="AH1762" s="39"/>
      <c r="AI1762" s="39"/>
      <c r="AJ1762" s="39"/>
      <c r="AK1762" s="39"/>
      <c r="AL1762" s="39"/>
      <c r="AM1762" s="39"/>
    </row>
    <row r="1763" spans="1:71" outlineLevel="2">
      <c r="A1763" s="11">
        <f>ROW()</f>
        <v>1763</v>
      </c>
      <c r="C1763" s="6" t="s">
        <v>2</v>
      </c>
      <c r="D1763" s="39"/>
      <c r="E1763" s="922">
        <v>64</v>
      </c>
      <c r="F1763" s="39"/>
      <c r="G1763" s="39"/>
      <c r="H1763" s="39"/>
      <c r="I1763" s="9"/>
      <c r="J1763" s="39"/>
      <c r="K1763" s="163"/>
      <c r="L1763" s="163"/>
      <c r="M1763" s="163"/>
      <c r="N1763" s="163"/>
      <c r="O1763" s="163"/>
      <c r="P1763" s="163"/>
      <c r="Q1763" s="163"/>
      <c r="R1763" s="163"/>
      <c r="S1763" s="163"/>
      <c r="T1763" s="163"/>
      <c r="U1763" s="163"/>
      <c r="V1763" s="9"/>
      <c r="W1763" s="162">
        <f>Inputs!$D$64</f>
        <v>70</v>
      </c>
      <c r="X1763" s="163">
        <f t="shared" ref="X1763:AB1770" si="1283">MAX(0,W1763-1)</f>
        <v>69</v>
      </c>
      <c r="Y1763" s="163">
        <f t="shared" si="1283"/>
        <v>68</v>
      </c>
      <c r="Z1763" s="163">
        <f t="shared" si="1283"/>
        <v>67</v>
      </c>
      <c r="AA1763" s="163">
        <f t="shared" si="1283"/>
        <v>66</v>
      </c>
      <c r="AB1763" s="163">
        <f t="shared" si="1283"/>
        <v>65</v>
      </c>
      <c r="AC1763" s="911">
        <f>E1763</f>
        <v>64</v>
      </c>
      <c r="AD1763" s="912">
        <f>IF(AC1763&gt;0,IF(AD$160="",AC1763-1,MIN(AC1763-1,AD$160)),0)</f>
        <v>42</v>
      </c>
      <c r="AE1763" s="163">
        <f t="shared" ref="AE1763:AM1771" si="1284">MAX(0,AD1763-1)</f>
        <v>41</v>
      </c>
      <c r="AF1763" s="163">
        <f t="shared" si="1284"/>
        <v>40</v>
      </c>
      <c r="AG1763" s="163">
        <f t="shared" si="1284"/>
        <v>39</v>
      </c>
      <c r="AH1763" s="163">
        <f t="shared" si="1284"/>
        <v>38</v>
      </c>
      <c r="AI1763" s="163">
        <f t="shared" si="1284"/>
        <v>37</v>
      </c>
      <c r="AJ1763" s="163">
        <f t="shared" si="1284"/>
        <v>36</v>
      </c>
      <c r="AK1763" s="163">
        <f t="shared" si="1284"/>
        <v>35</v>
      </c>
      <c r="AL1763" s="163">
        <f t="shared" si="1284"/>
        <v>34</v>
      </c>
      <c r="AM1763" s="163">
        <f t="shared" si="1284"/>
        <v>33</v>
      </c>
    </row>
    <row r="1764" spans="1:71" outlineLevel="2">
      <c r="A1764" s="11">
        <f>ROW()</f>
        <v>1764</v>
      </c>
      <c r="C1764" s="6" t="s">
        <v>3</v>
      </c>
      <c r="D1764" s="39"/>
      <c r="E1764" s="922">
        <v>24</v>
      </c>
      <c r="F1764" s="39"/>
      <c r="G1764" s="39"/>
      <c r="H1764" s="39"/>
      <c r="I1764" s="9"/>
      <c r="J1764" s="39"/>
      <c r="K1764" s="163"/>
      <c r="L1764" s="163"/>
      <c r="M1764" s="163"/>
      <c r="N1764" s="163"/>
      <c r="O1764" s="163"/>
      <c r="P1764" s="163"/>
      <c r="Q1764" s="163"/>
      <c r="R1764" s="163"/>
      <c r="S1764" s="163"/>
      <c r="T1764" s="163"/>
      <c r="U1764" s="163"/>
      <c r="V1764" s="9"/>
      <c r="W1764" s="162">
        <f>Inputs!$D$65</f>
        <v>30</v>
      </c>
      <c r="X1764" s="163">
        <f t="shared" si="1283"/>
        <v>29</v>
      </c>
      <c r="Y1764" s="163">
        <f t="shared" si="1283"/>
        <v>28</v>
      </c>
      <c r="Z1764" s="163">
        <f t="shared" si="1283"/>
        <v>27</v>
      </c>
      <c r="AA1764" s="163">
        <f t="shared" si="1283"/>
        <v>26</v>
      </c>
      <c r="AB1764" s="163">
        <f t="shared" si="1283"/>
        <v>25</v>
      </c>
      <c r="AC1764" s="911">
        <f t="shared" ref="AC1764:AC1775" si="1285">E1764</f>
        <v>24</v>
      </c>
      <c r="AD1764" s="912">
        <f>IF(AC1764&gt;0,IF(AD$160="",AC1764-1,MIN(AC1764-1,AD$160)),0)</f>
        <v>23</v>
      </c>
      <c r="AE1764" s="163">
        <f t="shared" si="1284"/>
        <v>22</v>
      </c>
      <c r="AF1764" s="163">
        <f t="shared" si="1284"/>
        <v>21</v>
      </c>
      <c r="AG1764" s="163">
        <f t="shared" si="1284"/>
        <v>20</v>
      </c>
      <c r="AH1764" s="163">
        <f t="shared" si="1284"/>
        <v>19</v>
      </c>
      <c r="AI1764" s="163">
        <f t="shared" si="1284"/>
        <v>18</v>
      </c>
      <c r="AJ1764" s="163">
        <f t="shared" si="1284"/>
        <v>17</v>
      </c>
      <c r="AK1764" s="163">
        <f t="shared" si="1284"/>
        <v>16</v>
      </c>
      <c r="AL1764" s="163">
        <f t="shared" si="1284"/>
        <v>15</v>
      </c>
      <c r="AM1764" s="163">
        <f t="shared" si="1284"/>
        <v>14</v>
      </c>
    </row>
    <row r="1765" spans="1:71" outlineLevel="2">
      <c r="A1765" s="11">
        <f>ROW()</f>
        <v>1765</v>
      </c>
      <c r="C1765" s="6" t="s">
        <v>4</v>
      </c>
      <c r="D1765" s="39"/>
      <c r="E1765" s="922">
        <v>24</v>
      </c>
      <c r="F1765" s="39"/>
      <c r="G1765" s="39"/>
      <c r="H1765" s="39"/>
      <c r="I1765" s="9"/>
      <c r="J1765" s="39"/>
      <c r="K1765" s="163"/>
      <c r="L1765" s="163"/>
      <c r="M1765" s="163"/>
      <c r="N1765" s="163"/>
      <c r="O1765" s="163"/>
      <c r="P1765" s="163"/>
      <c r="Q1765" s="163"/>
      <c r="R1765" s="163"/>
      <c r="S1765" s="163"/>
      <c r="T1765" s="163"/>
      <c r="U1765" s="163"/>
      <c r="V1765" s="9"/>
      <c r="W1765" s="162">
        <f>Inputs!$D$66</f>
        <v>50</v>
      </c>
      <c r="X1765" s="163">
        <f t="shared" si="1283"/>
        <v>49</v>
      </c>
      <c r="Y1765" s="163">
        <f t="shared" si="1283"/>
        <v>48</v>
      </c>
      <c r="Z1765" s="163">
        <f t="shared" si="1283"/>
        <v>47</v>
      </c>
      <c r="AA1765" s="163">
        <f t="shared" si="1283"/>
        <v>46</v>
      </c>
      <c r="AB1765" s="163">
        <f t="shared" si="1283"/>
        <v>45</v>
      </c>
      <c r="AC1765" s="911">
        <f t="shared" si="1285"/>
        <v>24</v>
      </c>
      <c r="AD1765" s="913">
        <f>IF(AD1762="",MAX(0,AC1765-1),Inputs!$D$82-(AC$6-LEFT($A1761,4)))</f>
        <v>23</v>
      </c>
      <c r="AE1765" s="163">
        <f t="shared" si="1284"/>
        <v>22</v>
      </c>
      <c r="AF1765" s="163">
        <f t="shared" si="1284"/>
        <v>21</v>
      </c>
      <c r="AG1765" s="163">
        <f t="shared" si="1284"/>
        <v>20</v>
      </c>
      <c r="AH1765" s="163">
        <f t="shared" si="1284"/>
        <v>19</v>
      </c>
      <c r="AI1765" s="163">
        <f t="shared" si="1284"/>
        <v>18</v>
      </c>
      <c r="AJ1765" s="163">
        <f t="shared" si="1284"/>
        <v>17</v>
      </c>
      <c r="AK1765" s="163">
        <f t="shared" si="1284"/>
        <v>16</v>
      </c>
      <c r="AL1765" s="163">
        <f t="shared" si="1284"/>
        <v>15</v>
      </c>
      <c r="AM1765" s="163">
        <f t="shared" si="1284"/>
        <v>14</v>
      </c>
    </row>
    <row r="1766" spans="1:71" outlineLevel="2">
      <c r="A1766" s="11">
        <f>ROW()</f>
        <v>1766</v>
      </c>
      <c r="C1766" s="6" t="s">
        <v>5</v>
      </c>
      <c r="D1766" s="39"/>
      <c r="E1766" s="922">
        <v>4</v>
      </c>
      <c r="F1766" s="39"/>
      <c r="G1766" s="39"/>
      <c r="H1766" s="39"/>
      <c r="I1766" s="9"/>
      <c r="J1766" s="39"/>
      <c r="K1766" s="163"/>
      <c r="L1766" s="163"/>
      <c r="M1766" s="163"/>
      <c r="N1766" s="163"/>
      <c r="O1766" s="163"/>
      <c r="P1766" s="163"/>
      <c r="Q1766" s="163"/>
      <c r="R1766" s="163"/>
      <c r="S1766" s="163"/>
      <c r="T1766" s="163"/>
      <c r="U1766" s="163"/>
      <c r="V1766" s="9"/>
      <c r="W1766" s="162">
        <f>Inputs!$D$67</f>
        <v>30</v>
      </c>
      <c r="X1766" s="163">
        <f t="shared" si="1283"/>
        <v>29</v>
      </c>
      <c r="Y1766" s="163">
        <f t="shared" si="1283"/>
        <v>28</v>
      </c>
      <c r="Z1766" s="163">
        <f t="shared" si="1283"/>
        <v>27</v>
      </c>
      <c r="AA1766" s="163">
        <f t="shared" si="1283"/>
        <v>26</v>
      </c>
      <c r="AB1766" s="163">
        <f t="shared" si="1283"/>
        <v>25</v>
      </c>
      <c r="AC1766" s="911">
        <f t="shared" si="1285"/>
        <v>4</v>
      </c>
      <c r="AD1766" s="912">
        <f t="shared" ref="AD1766:AD1769" si="1286">MAX(0,AC1766-1)</f>
        <v>3</v>
      </c>
      <c r="AE1766" s="163">
        <f t="shared" si="1284"/>
        <v>2</v>
      </c>
      <c r="AF1766" s="163">
        <f t="shared" si="1284"/>
        <v>1</v>
      </c>
      <c r="AG1766" s="163">
        <f t="shared" si="1284"/>
        <v>0</v>
      </c>
      <c r="AH1766" s="163">
        <f t="shared" si="1284"/>
        <v>0</v>
      </c>
      <c r="AI1766" s="163">
        <f t="shared" si="1284"/>
        <v>0</v>
      </c>
      <c r="AJ1766" s="163">
        <f t="shared" si="1284"/>
        <v>0</v>
      </c>
      <c r="AK1766" s="163">
        <f t="shared" si="1284"/>
        <v>0</v>
      </c>
      <c r="AL1766" s="163">
        <f t="shared" si="1284"/>
        <v>0</v>
      </c>
      <c r="AM1766" s="163">
        <f t="shared" si="1284"/>
        <v>0</v>
      </c>
    </row>
    <row r="1767" spans="1:71" outlineLevel="2">
      <c r="A1767" s="11">
        <f>ROW()</f>
        <v>1767</v>
      </c>
      <c r="C1767" s="6" t="s">
        <v>473</v>
      </c>
      <c r="D1767" s="39"/>
      <c r="E1767" s="922">
        <v>0</v>
      </c>
      <c r="F1767" s="39"/>
      <c r="G1767" s="39"/>
      <c r="H1767" s="39"/>
      <c r="I1767" s="9"/>
      <c r="J1767" s="39"/>
      <c r="K1767" s="163"/>
      <c r="L1767" s="163"/>
      <c r="M1767" s="163"/>
      <c r="N1767" s="163"/>
      <c r="O1767" s="163"/>
      <c r="P1767" s="163"/>
      <c r="Q1767" s="163"/>
      <c r="R1767" s="163"/>
      <c r="S1767" s="163"/>
      <c r="T1767" s="163"/>
      <c r="U1767" s="163"/>
      <c r="V1767" s="9"/>
      <c r="W1767" s="162">
        <f>Inputs!$D$68</f>
        <v>0</v>
      </c>
      <c r="X1767" s="163">
        <f>MAX(0,W1767-1)</f>
        <v>0</v>
      </c>
      <c r="Y1767" s="163">
        <f t="shared" si="1283"/>
        <v>0</v>
      </c>
      <c r="Z1767" s="163">
        <f t="shared" si="1283"/>
        <v>0</v>
      </c>
      <c r="AA1767" s="163">
        <f t="shared" si="1283"/>
        <v>0</v>
      </c>
      <c r="AB1767" s="163">
        <f t="shared" si="1283"/>
        <v>0</v>
      </c>
      <c r="AC1767" s="911">
        <f t="shared" si="1285"/>
        <v>0</v>
      </c>
      <c r="AD1767" s="163">
        <f t="shared" si="1286"/>
        <v>0</v>
      </c>
      <c r="AE1767" s="163">
        <f t="shared" si="1284"/>
        <v>0</v>
      </c>
      <c r="AF1767" s="163">
        <f t="shared" si="1284"/>
        <v>0</v>
      </c>
      <c r="AG1767" s="163">
        <f t="shared" si="1284"/>
        <v>0</v>
      </c>
      <c r="AH1767" s="163">
        <f t="shared" si="1284"/>
        <v>0</v>
      </c>
      <c r="AI1767" s="163">
        <f t="shared" si="1284"/>
        <v>0</v>
      </c>
      <c r="AJ1767" s="163">
        <f t="shared" si="1284"/>
        <v>0</v>
      </c>
      <c r="AK1767" s="163">
        <f t="shared" si="1284"/>
        <v>0</v>
      </c>
      <c r="AL1767" s="163">
        <f t="shared" si="1284"/>
        <v>0</v>
      </c>
      <c r="AM1767" s="163">
        <f t="shared" si="1284"/>
        <v>0</v>
      </c>
    </row>
    <row r="1768" spans="1:71" outlineLevel="2">
      <c r="A1768" s="11">
        <f>ROW()</f>
        <v>1768</v>
      </c>
      <c r="C1768" s="6" t="s">
        <v>474</v>
      </c>
      <c r="D1768" s="39"/>
      <c r="E1768" s="922">
        <v>9</v>
      </c>
      <c r="F1768" s="39"/>
      <c r="G1768" s="39"/>
      <c r="H1768" s="39"/>
      <c r="I1768" s="9"/>
      <c r="J1768" s="39"/>
      <c r="K1768" s="163"/>
      <c r="L1768" s="163"/>
      <c r="M1768" s="163"/>
      <c r="N1768" s="163"/>
      <c r="O1768" s="163"/>
      <c r="P1768" s="163"/>
      <c r="Q1768" s="163"/>
      <c r="R1768" s="163"/>
      <c r="S1768" s="163"/>
      <c r="T1768" s="163"/>
      <c r="U1768" s="163"/>
      <c r="V1768" s="9"/>
      <c r="W1768" s="162">
        <f>Inputs!$D$69</f>
        <v>0</v>
      </c>
      <c r="X1768" s="163">
        <f t="shared" ref="X1768:X1770" si="1287">MAX(0,W1768-1)</f>
        <v>0</v>
      </c>
      <c r="Y1768" s="163">
        <f t="shared" si="1283"/>
        <v>0</v>
      </c>
      <c r="Z1768" s="163">
        <f t="shared" si="1283"/>
        <v>0</v>
      </c>
      <c r="AA1768" s="163">
        <f t="shared" si="1283"/>
        <v>0</v>
      </c>
      <c r="AB1768" s="163">
        <f t="shared" si="1283"/>
        <v>0</v>
      </c>
      <c r="AC1768" s="911">
        <f t="shared" si="1285"/>
        <v>9</v>
      </c>
      <c r="AD1768" s="163">
        <f t="shared" si="1286"/>
        <v>8</v>
      </c>
      <c r="AE1768" s="163">
        <f t="shared" si="1284"/>
        <v>7</v>
      </c>
      <c r="AF1768" s="163">
        <f t="shared" si="1284"/>
        <v>6</v>
      </c>
      <c r="AG1768" s="163">
        <f t="shared" si="1284"/>
        <v>5</v>
      </c>
      <c r="AH1768" s="163">
        <f t="shared" si="1284"/>
        <v>4</v>
      </c>
      <c r="AI1768" s="163">
        <f t="shared" si="1284"/>
        <v>3</v>
      </c>
      <c r="AJ1768" s="163">
        <f t="shared" si="1284"/>
        <v>2</v>
      </c>
      <c r="AK1768" s="163">
        <f t="shared" si="1284"/>
        <v>1</v>
      </c>
      <c r="AL1768" s="163">
        <f t="shared" si="1284"/>
        <v>0</v>
      </c>
      <c r="AM1768" s="163">
        <f t="shared" si="1284"/>
        <v>0</v>
      </c>
    </row>
    <row r="1769" spans="1:71" outlineLevel="2">
      <c r="A1769" s="11">
        <f>ROW()</f>
        <v>1769</v>
      </c>
      <c r="C1769" s="6" t="s">
        <v>477</v>
      </c>
      <c r="D1769" s="39"/>
      <c r="E1769" s="922">
        <v>4</v>
      </c>
      <c r="F1769" s="39"/>
      <c r="G1769" s="39"/>
      <c r="H1769" s="39"/>
      <c r="I1769" s="9"/>
      <c r="J1769" s="39"/>
      <c r="K1769" s="163"/>
      <c r="L1769" s="163"/>
      <c r="M1769" s="163"/>
      <c r="N1769" s="163"/>
      <c r="O1769" s="163"/>
      <c r="P1769" s="163"/>
      <c r="Q1769" s="163"/>
      <c r="R1769" s="163"/>
      <c r="S1769" s="163"/>
      <c r="T1769" s="163"/>
      <c r="U1769" s="163"/>
      <c r="V1769" s="9"/>
      <c r="W1769" s="162">
        <f>Inputs!$D$70</f>
        <v>0</v>
      </c>
      <c r="X1769" s="163">
        <f t="shared" si="1287"/>
        <v>0</v>
      </c>
      <c r="Y1769" s="163">
        <f t="shared" si="1283"/>
        <v>0</v>
      </c>
      <c r="Z1769" s="163">
        <f t="shared" si="1283"/>
        <v>0</v>
      </c>
      <c r="AA1769" s="163">
        <f t="shared" si="1283"/>
        <v>0</v>
      </c>
      <c r="AB1769" s="163">
        <f t="shared" si="1283"/>
        <v>0</v>
      </c>
      <c r="AC1769" s="911">
        <f t="shared" si="1285"/>
        <v>4</v>
      </c>
      <c r="AD1769" s="163">
        <f t="shared" si="1286"/>
        <v>3</v>
      </c>
      <c r="AE1769" s="163">
        <f t="shared" si="1284"/>
        <v>2</v>
      </c>
      <c r="AF1769" s="163">
        <f t="shared" si="1284"/>
        <v>1</v>
      </c>
      <c r="AG1769" s="163">
        <f t="shared" si="1284"/>
        <v>0</v>
      </c>
      <c r="AH1769" s="163">
        <f t="shared" si="1284"/>
        <v>0</v>
      </c>
      <c r="AI1769" s="163">
        <f t="shared" si="1284"/>
        <v>0</v>
      </c>
      <c r="AJ1769" s="163">
        <f t="shared" si="1284"/>
        <v>0</v>
      </c>
      <c r="AK1769" s="163">
        <f t="shared" si="1284"/>
        <v>0</v>
      </c>
      <c r="AL1769" s="163">
        <f t="shared" si="1284"/>
        <v>0</v>
      </c>
      <c r="AM1769" s="163">
        <f t="shared" si="1284"/>
        <v>0</v>
      </c>
    </row>
    <row r="1770" spans="1:71" outlineLevel="2">
      <c r="A1770" s="11">
        <f>ROW()</f>
        <v>1770</v>
      </c>
      <c r="C1770" s="6" t="s">
        <v>511</v>
      </c>
      <c r="D1770" s="39"/>
      <c r="E1770" s="922">
        <v>24</v>
      </c>
      <c r="F1770" s="39"/>
      <c r="G1770" s="39"/>
      <c r="H1770" s="39"/>
      <c r="I1770" s="9"/>
      <c r="J1770" s="39"/>
      <c r="K1770" s="163"/>
      <c r="L1770" s="163"/>
      <c r="M1770" s="163"/>
      <c r="N1770" s="163"/>
      <c r="O1770" s="163"/>
      <c r="P1770" s="163"/>
      <c r="Q1770" s="163"/>
      <c r="R1770" s="163"/>
      <c r="S1770" s="163"/>
      <c r="T1770" s="163"/>
      <c r="U1770" s="163"/>
      <c r="V1770" s="9"/>
      <c r="W1770" s="162">
        <f>Inputs!$D$71</f>
        <v>30</v>
      </c>
      <c r="X1770" s="163">
        <f t="shared" si="1287"/>
        <v>29</v>
      </c>
      <c r="Y1770" s="163">
        <f t="shared" si="1283"/>
        <v>28</v>
      </c>
      <c r="Z1770" s="163">
        <f t="shared" si="1283"/>
        <v>27</v>
      </c>
      <c r="AA1770" s="163">
        <f t="shared" si="1283"/>
        <v>26</v>
      </c>
      <c r="AB1770" s="163">
        <f t="shared" si="1283"/>
        <v>25</v>
      </c>
      <c r="AC1770" s="911">
        <f t="shared" si="1285"/>
        <v>24</v>
      </c>
      <c r="AD1770" s="914">
        <f>Inputs!$D$87-(Inputs!$G$71-AC1770+1)</f>
        <v>43</v>
      </c>
      <c r="AE1770" s="163">
        <f t="shared" si="1284"/>
        <v>42</v>
      </c>
      <c r="AF1770" s="163">
        <f t="shared" si="1284"/>
        <v>41</v>
      </c>
      <c r="AG1770" s="163">
        <f t="shared" si="1284"/>
        <v>40</v>
      </c>
      <c r="AH1770" s="163">
        <f t="shared" si="1284"/>
        <v>39</v>
      </c>
      <c r="AI1770" s="163">
        <f t="shared" si="1284"/>
        <v>38</v>
      </c>
      <c r="AJ1770" s="163">
        <f t="shared" si="1284"/>
        <v>37</v>
      </c>
      <c r="AK1770" s="163">
        <f t="shared" si="1284"/>
        <v>36</v>
      </c>
      <c r="AL1770" s="163">
        <f t="shared" si="1284"/>
        <v>35</v>
      </c>
      <c r="AM1770" s="163">
        <f t="shared" si="1284"/>
        <v>34</v>
      </c>
    </row>
    <row r="1771" spans="1:71" outlineLevel="2">
      <c r="A1771" s="11">
        <f>ROW()</f>
        <v>1771</v>
      </c>
      <c r="C1771" s="6" t="s">
        <v>655</v>
      </c>
      <c r="D1771" s="39"/>
      <c r="E1771" s="922"/>
      <c r="F1771" s="39"/>
      <c r="G1771" s="39"/>
      <c r="H1771" s="39"/>
      <c r="I1771" s="9"/>
      <c r="J1771" s="39"/>
      <c r="K1771" s="163"/>
      <c r="L1771" s="163"/>
      <c r="M1771" s="163"/>
      <c r="N1771" s="163"/>
      <c r="O1771" s="163"/>
      <c r="P1771" s="163"/>
      <c r="Q1771" s="163"/>
      <c r="R1771" s="163"/>
      <c r="S1771" s="163"/>
      <c r="T1771" s="163"/>
      <c r="U1771" s="163"/>
      <c r="V1771" s="9"/>
      <c r="W1771" s="162"/>
      <c r="X1771" s="163"/>
      <c r="Y1771" s="163"/>
      <c r="Z1771" s="163"/>
      <c r="AA1771" s="163"/>
      <c r="AB1771" s="163"/>
      <c r="AC1771" s="911">
        <f t="shared" si="1285"/>
        <v>0</v>
      </c>
      <c r="AD1771" s="163"/>
      <c r="AE1771" s="163"/>
      <c r="AF1771" s="163"/>
      <c r="AG1771" s="163"/>
      <c r="AH1771" s="163"/>
      <c r="AI1771" s="915">
        <f>Inputs!$D$88</f>
        <v>5</v>
      </c>
      <c r="AJ1771" s="163">
        <f t="shared" si="1284"/>
        <v>4</v>
      </c>
      <c r="AK1771" s="163">
        <f t="shared" si="1284"/>
        <v>3</v>
      </c>
      <c r="AL1771" s="163">
        <f t="shared" si="1284"/>
        <v>2</v>
      </c>
      <c r="AM1771" s="163">
        <f t="shared" si="1284"/>
        <v>1</v>
      </c>
    </row>
    <row r="1772" spans="1:71" outlineLevel="2">
      <c r="A1772" s="11">
        <f>ROW()</f>
        <v>1772</v>
      </c>
      <c r="C1772" s="6" t="s">
        <v>656</v>
      </c>
      <c r="D1772" s="39"/>
      <c r="E1772" s="922"/>
      <c r="F1772" s="39"/>
      <c r="G1772" s="39"/>
      <c r="H1772" s="39"/>
      <c r="I1772" s="9"/>
      <c r="J1772" s="39"/>
      <c r="K1772" s="163"/>
      <c r="L1772" s="163"/>
      <c r="M1772" s="163"/>
      <c r="N1772" s="163"/>
      <c r="O1772" s="163"/>
      <c r="P1772" s="163"/>
      <c r="Q1772" s="163"/>
      <c r="R1772" s="163"/>
      <c r="S1772" s="163"/>
      <c r="T1772" s="163"/>
      <c r="U1772" s="163"/>
      <c r="V1772" s="9"/>
      <c r="W1772" s="162"/>
      <c r="X1772" s="163"/>
      <c r="Y1772" s="163"/>
      <c r="Z1772" s="163"/>
      <c r="AA1772" s="163"/>
      <c r="AB1772" s="163"/>
      <c r="AC1772" s="911"/>
      <c r="AD1772" s="163"/>
      <c r="AE1772" s="163"/>
      <c r="AF1772" s="163"/>
      <c r="AG1772" s="163"/>
      <c r="AH1772" s="163"/>
      <c r="AI1772" s="163"/>
      <c r="AJ1772" s="163"/>
      <c r="AK1772" s="163"/>
      <c r="AL1772" s="163"/>
      <c r="AM1772" s="163"/>
    </row>
    <row r="1773" spans="1:71" outlineLevel="2">
      <c r="A1773" s="11">
        <f>ROW()</f>
        <v>1773</v>
      </c>
      <c r="C1773" s="6" t="s">
        <v>667</v>
      </c>
      <c r="D1773" s="39"/>
      <c r="E1773" s="922"/>
      <c r="F1773" s="39"/>
      <c r="G1773" s="39"/>
      <c r="H1773" s="39"/>
      <c r="I1773" s="9"/>
      <c r="J1773" s="39"/>
      <c r="K1773" s="163"/>
      <c r="L1773" s="163"/>
      <c r="M1773" s="163"/>
      <c r="N1773" s="163"/>
      <c r="O1773" s="163"/>
      <c r="P1773" s="163"/>
      <c r="Q1773" s="163"/>
      <c r="R1773" s="163"/>
      <c r="S1773" s="163"/>
      <c r="T1773" s="163"/>
      <c r="U1773" s="163"/>
      <c r="V1773" s="9"/>
      <c r="W1773" s="162"/>
      <c r="X1773" s="163"/>
      <c r="Y1773" s="163"/>
      <c r="Z1773" s="163"/>
      <c r="AA1773" s="163"/>
      <c r="AB1773" s="163"/>
      <c r="AC1773" s="911"/>
      <c r="AD1773" s="163"/>
      <c r="AE1773" s="163"/>
      <c r="AF1773" s="163"/>
      <c r="AG1773" s="163"/>
      <c r="AH1773" s="163"/>
      <c r="AI1773" s="163"/>
      <c r="AJ1773" s="163"/>
      <c r="AK1773" s="163"/>
      <c r="AL1773" s="163"/>
      <c r="AM1773" s="163"/>
    </row>
    <row r="1774" spans="1:71" outlineLevel="2">
      <c r="A1774" s="11">
        <f>ROW()</f>
        <v>1774</v>
      </c>
      <c r="C1774" s="6" t="s">
        <v>212</v>
      </c>
      <c r="D1774" s="39"/>
      <c r="E1774" s="922">
        <v>0</v>
      </c>
      <c r="F1774" s="39"/>
      <c r="G1774" s="39"/>
      <c r="H1774" s="39"/>
      <c r="I1774" s="13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04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</row>
    <row r="1775" spans="1:71" outlineLevel="2">
      <c r="A1775" s="11">
        <f>ROW()</f>
        <v>1775</v>
      </c>
      <c r="C1775" s="30" t="s">
        <v>362</v>
      </c>
      <c r="D1775" s="90"/>
      <c r="E1775" s="923">
        <v>56.598995281445561</v>
      </c>
      <c r="F1775" s="90"/>
      <c r="G1775" s="90"/>
      <c r="H1775" s="90"/>
      <c r="I1775" s="15"/>
      <c r="J1775" s="90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66">
        <f>Inputs!$D$76</f>
        <v>62.598995281445561</v>
      </c>
      <c r="X1775" s="90">
        <f t="shared" ref="X1775:AB1775" si="1288">MAX(0,W1775-1)</f>
        <v>61.598995281445561</v>
      </c>
      <c r="Y1775" s="90">
        <f t="shared" si="1288"/>
        <v>60.598995281445561</v>
      </c>
      <c r="Z1775" s="90">
        <f t="shared" si="1288"/>
        <v>59.598995281445561</v>
      </c>
      <c r="AA1775" s="90">
        <f t="shared" si="1288"/>
        <v>58.598995281445561</v>
      </c>
      <c r="AB1775" s="90">
        <f t="shared" si="1288"/>
        <v>57.598995281445561</v>
      </c>
      <c r="AC1775" s="916">
        <f t="shared" si="1285"/>
        <v>56.598995281445561</v>
      </c>
      <c r="AD1775" s="917">
        <f>IF(AC1775&gt;0,IF(AD$160="",AC1775-1,MIN(AC1775-1,AD$160)),0)</f>
        <v>42</v>
      </c>
      <c r="AE1775" s="90">
        <f t="shared" ref="AE1775:AM1775" si="1289">MAX(0,AD1775-1)</f>
        <v>41</v>
      </c>
      <c r="AF1775" s="90">
        <f t="shared" si="1289"/>
        <v>40</v>
      </c>
      <c r="AG1775" s="90">
        <f t="shared" si="1289"/>
        <v>39</v>
      </c>
      <c r="AH1775" s="90">
        <f t="shared" si="1289"/>
        <v>38</v>
      </c>
      <c r="AI1775" s="90">
        <f t="shared" si="1289"/>
        <v>37</v>
      </c>
      <c r="AJ1775" s="90">
        <f t="shared" si="1289"/>
        <v>36</v>
      </c>
      <c r="AK1775" s="90">
        <f t="shared" si="1289"/>
        <v>35</v>
      </c>
      <c r="AL1775" s="90">
        <f t="shared" si="1289"/>
        <v>34</v>
      </c>
      <c r="AM1775" s="90">
        <f t="shared" si="1289"/>
        <v>33</v>
      </c>
    </row>
    <row r="1776" spans="1:71" outlineLevel="2">
      <c r="A1776" s="11">
        <f>ROW()</f>
        <v>1776</v>
      </c>
      <c r="D1776" s="39"/>
      <c r="E1776" s="39"/>
      <c r="F1776" s="39"/>
      <c r="G1776" s="39"/>
      <c r="H1776" s="3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</row>
    <row r="1777" spans="1:39" outlineLevel="2">
      <c r="A1777" s="11">
        <f>ROW()</f>
        <v>1777</v>
      </c>
      <c r="B1777" s="343" t="s">
        <v>68</v>
      </c>
      <c r="D1777" s="39"/>
      <c r="E1777" s="39"/>
      <c r="F1777" s="39"/>
      <c r="G1777" s="39"/>
      <c r="H1777" s="39"/>
      <c r="I1777" s="39"/>
      <c r="J1777" s="39"/>
      <c r="K1777" s="39"/>
      <c r="L1777" s="39"/>
      <c r="M1777" s="39"/>
      <c r="N1777" s="39"/>
      <c r="O1777" s="39"/>
      <c r="P1777" s="39"/>
      <c r="Q1777" s="39"/>
      <c r="R1777" s="39"/>
      <c r="S1777" s="39"/>
      <c r="T1777" s="39"/>
      <c r="U1777" s="39"/>
      <c r="V1777" s="39"/>
      <c r="W1777" s="39"/>
      <c r="X1777" s="39"/>
      <c r="Y1777" s="39"/>
      <c r="Z1777" s="39"/>
      <c r="AA1777" s="39"/>
      <c r="AB1777" s="39"/>
      <c r="AC1777" s="39"/>
      <c r="AD1777" s="39"/>
      <c r="AE1777" s="39"/>
      <c r="AF1777" s="39"/>
      <c r="AG1777" s="39"/>
      <c r="AH1777" s="39"/>
      <c r="AI1777" s="39"/>
      <c r="AJ1777" s="39"/>
      <c r="AK1777" s="39"/>
      <c r="AL1777" s="39"/>
      <c r="AM1777" s="39"/>
    </row>
    <row r="1778" spans="1:39" outlineLevel="2">
      <c r="A1778" s="11">
        <f>ROW()</f>
        <v>1778</v>
      </c>
      <c r="C1778" s="6" t="s">
        <v>2</v>
      </c>
      <c r="D1778" s="39"/>
      <c r="E1778" s="922">
        <v>2.4671475125202726</v>
      </c>
      <c r="F1778" s="39"/>
      <c r="G1778" s="39"/>
      <c r="H1778" s="39"/>
      <c r="I1778" s="39"/>
      <c r="J1778" s="39"/>
      <c r="K1778" s="39"/>
      <c r="L1778" s="39"/>
      <c r="M1778" s="39"/>
      <c r="N1778" s="39"/>
      <c r="O1778" s="39"/>
      <c r="P1778" s="39"/>
      <c r="Q1778" s="39"/>
      <c r="R1778" s="39"/>
      <c r="S1778" s="39"/>
      <c r="T1778" s="39"/>
      <c r="U1778" s="39"/>
      <c r="V1778" s="9">
        <f t="shared" ref="V1778:AB1785" si="1290">U1838</f>
        <v>0</v>
      </c>
      <c r="W1778" s="9">
        <f t="shared" si="1290"/>
        <v>6.2403907632670688</v>
      </c>
      <c r="X1778" s="9">
        <f t="shared" si="1290"/>
        <v>6.1549080278454866</v>
      </c>
      <c r="Y1778" s="9">
        <f t="shared" si="1290"/>
        <v>6.0694252924239045</v>
      </c>
      <c r="Z1778" s="9">
        <f t="shared" si="1290"/>
        <v>5.9801690381235533</v>
      </c>
      <c r="AA1778" s="9">
        <f t="shared" si="1290"/>
        <v>5.890912783823202</v>
      </c>
      <c r="AB1778" s="9">
        <f t="shared" si="1290"/>
        <v>5.8016565295228508</v>
      </c>
      <c r="AC1778" s="526">
        <f t="shared" ref="AC1778:AC1790" si="1291">$E1778*$E$51</f>
        <v>2.9597277387721688</v>
      </c>
      <c r="AD1778" s="9">
        <f t="shared" ref="AD1778:AM1783" si="1292">AC1838</f>
        <v>2.9134819928538538</v>
      </c>
      <c r="AE1778" s="9">
        <f t="shared" si="1292"/>
        <v>2.8441133739763811</v>
      </c>
      <c r="AF1778" s="9">
        <f t="shared" si="1292"/>
        <v>2.7747447550989084</v>
      </c>
      <c r="AG1778" s="9">
        <f t="shared" si="1292"/>
        <v>2.7053761362214357</v>
      </c>
      <c r="AH1778" s="9">
        <f t="shared" si="1292"/>
        <v>2.636007517343963</v>
      </c>
      <c r="AI1778" s="9">
        <f t="shared" si="1292"/>
        <v>2.5666388984664903</v>
      </c>
      <c r="AJ1778" s="9">
        <f t="shared" si="1292"/>
        <v>2.4972702795890176</v>
      </c>
      <c r="AK1778" s="9">
        <f t="shared" si="1292"/>
        <v>2.4279016607115449</v>
      </c>
      <c r="AL1778" s="9">
        <f t="shared" si="1292"/>
        <v>2.3585330418340722</v>
      </c>
      <c r="AM1778" s="9">
        <f t="shared" si="1292"/>
        <v>2.2891644229565995</v>
      </c>
    </row>
    <row r="1779" spans="1:39" outlineLevel="2">
      <c r="A1779" s="11">
        <f>ROW()</f>
        <v>1779</v>
      </c>
      <c r="C1779" s="6" t="s">
        <v>3</v>
      </c>
      <c r="D1779" s="39"/>
      <c r="E1779" s="922">
        <v>4.2673499208371339</v>
      </c>
      <c r="F1779" s="39"/>
      <c r="G1779" s="39"/>
      <c r="H1779" s="39"/>
      <c r="I1779" s="39"/>
      <c r="J1779" s="39"/>
      <c r="K1779" s="39"/>
      <c r="L1779" s="39"/>
      <c r="M1779" s="39"/>
      <c r="N1779" s="39"/>
      <c r="O1779" s="39"/>
      <c r="P1779" s="39"/>
      <c r="Q1779" s="39"/>
      <c r="R1779" s="39"/>
      <c r="S1779" s="39"/>
      <c r="T1779" s="39"/>
      <c r="U1779" s="39"/>
      <c r="V1779" s="9">
        <f t="shared" si="1290"/>
        <v>0</v>
      </c>
      <c r="W1779" s="9">
        <f t="shared" si="1290"/>
        <v>7.3866115669013412</v>
      </c>
      <c r="X1779" s="9">
        <f t="shared" si="1290"/>
        <v>7.2881058299101174</v>
      </c>
      <c r="Y1779" s="9">
        <f t="shared" si="1290"/>
        <v>7.1896000929188935</v>
      </c>
      <c r="Z1779" s="9">
        <f t="shared" si="1290"/>
        <v>6.9328286610289327</v>
      </c>
      <c r="AA1779" s="9">
        <f t="shared" si="1290"/>
        <v>6.6760572291389719</v>
      </c>
      <c r="AB1779" s="9">
        <f t="shared" si="1290"/>
        <v>6.4192857972490112</v>
      </c>
      <c r="AC1779" s="526">
        <f t="shared" si="1291"/>
        <v>5.1193509377340494</v>
      </c>
      <c r="AD1779" s="9">
        <f t="shared" si="1292"/>
        <v>4.9060446486617977</v>
      </c>
      <c r="AE1779" s="9">
        <f t="shared" si="1292"/>
        <v>4.692738359589546</v>
      </c>
      <c r="AF1779" s="9">
        <f t="shared" si="1292"/>
        <v>4.4794320705172943</v>
      </c>
      <c r="AG1779" s="9">
        <f t="shared" si="1292"/>
        <v>4.2661257814450426</v>
      </c>
      <c r="AH1779" s="9">
        <f t="shared" si="1292"/>
        <v>4.0528194923727909</v>
      </c>
      <c r="AI1779" s="9">
        <f t="shared" si="1292"/>
        <v>3.8395132033005388</v>
      </c>
      <c r="AJ1779" s="9">
        <f t="shared" si="1292"/>
        <v>3.6262069142282867</v>
      </c>
      <c r="AK1779" s="9">
        <f t="shared" si="1292"/>
        <v>3.4129006251560345</v>
      </c>
      <c r="AL1779" s="9">
        <f t="shared" si="1292"/>
        <v>3.1995943360837824</v>
      </c>
      <c r="AM1779" s="9">
        <f t="shared" si="1292"/>
        <v>2.9862880470115303</v>
      </c>
    </row>
    <row r="1780" spans="1:39" outlineLevel="2">
      <c r="A1780" s="11">
        <f>ROW()</f>
        <v>1780</v>
      </c>
      <c r="C1780" s="6" t="s">
        <v>4</v>
      </c>
      <c r="D1780" s="39"/>
      <c r="E1780" s="922">
        <v>0.17152353624139946</v>
      </c>
      <c r="F1780" s="39"/>
      <c r="G1780" s="39"/>
      <c r="H1780" s="39"/>
      <c r="I1780" s="39"/>
      <c r="J1780" s="39"/>
      <c r="K1780" s="39"/>
      <c r="L1780" s="39"/>
      <c r="M1780" s="39"/>
      <c r="N1780" s="39"/>
      <c r="O1780" s="39"/>
      <c r="P1780" s="39"/>
      <c r="Q1780" s="39"/>
      <c r="R1780" s="39"/>
      <c r="S1780" s="39"/>
      <c r="T1780" s="39"/>
      <c r="U1780" s="39"/>
      <c r="V1780" s="9">
        <f t="shared" si="1290"/>
        <v>0</v>
      </c>
      <c r="W1780" s="9">
        <f t="shared" si="1290"/>
        <v>1.2694595565948674</v>
      </c>
      <c r="X1780" s="9">
        <f t="shared" si="1290"/>
        <v>1.1929879976148383</v>
      </c>
      <c r="Y1780" s="9">
        <f t="shared" si="1290"/>
        <v>1.1165164386348092</v>
      </c>
      <c r="Z1780" s="9">
        <f t="shared" si="1290"/>
        <v>1.093255679496584</v>
      </c>
      <c r="AA1780" s="9">
        <f t="shared" si="1290"/>
        <v>1.0699949203583587</v>
      </c>
      <c r="AB1780" s="9">
        <f t="shared" si="1290"/>
        <v>1.0467341612201335</v>
      </c>
      <c r="AC1780" s="526">
        <f t="shared" si="1291"/>
        <v>0.20576919924312467</v>
      </c>
      <c r="AD1780" s="9">
        <f t="shared" si="1292"/>
        <v>0.20109262653305365</v>
      </c>
      <c r="AE1780" s="9">
        <f t="shared" si="1292"/>
        <v>0.19234946885770349</v>
      </c>
      <c r="AF1780" s="9">
        <f t="shared" si="1292"/>
        <v>0.18360631118235332</v>
      </c>
      <c r="AG1780" s="9">
        <f t="shared" si="1292"/>
        <v>0.17486315350700316</v>
      </c>
      <c r="AH1780" s="9">
        <f t="shared" si="1292"/>
        <v>0.16611999583165299</v>
      </c>
      <c r="AI1780" s="9">
        <f t="shared" si="1292"/>
        <v>0.15737683815630282</v>
      </c>
      <c r="AJ1780" s="9">
        <f t="shared" si="1292"/>
        <v>0.14863368048095266</v>
      </c>
      <c r="AK1780" s="9">
        <f t="shared" si="1292"/>
        <v>0.13989052280560249</v>
      </c>
      <c r="AL1780" s="9">
        <f t="shared" si="1292"/>
        <v>0.13114736513025232</v>
      </c>
      <c r="AM1780" s="9">
        <f t="shared" si="1292"/>
        <v>0.12240420745490217</v>
      </c>
    </row>
    <row r="1781" spans="1:39" outlineLevel="2">
      <c r="A1781" s="11">
        <f>ROW()</f>
        <v>1781</v>
      </c>
      <c r="C1781" s="6" t="s">
        <v>5</v>
      </c>
      <c r="D1781" s="39"/>
      <c r="E1781" s="922">
        <v>4.868801794992601</v>
      </c>
      <c r="F1781" s="39"/>
      <c r="G1781" s="39"/>
      <c r="H1781" s="39"/>
      <c r="I1781" s="39"/>
      <c r="J1781" s="39"/>
      <c r="K1781" s="39"/>
      <c r="L1781" s="39"/>
      <c r="M1781" s="39"/>
      <c r="N1781" s="39"/>
      <c r="O1781" s="39"/>
      <c r="P1781" s="39"/>
      <c r="Q1781" s="39"/>
      <c r="R1781" s="39"/>
      <c r="S1781" s="39"/>
      <c r="T1781" s="39"/>
      <c r="U1781" s="39"/>
      <c r="V1781" s="9">
        <f t="shared" si="1290"/>
        <v>0</v>
      </c>
      <c r="W1781" s="9">
        <f t="shared" si="1290"/>
        <v>11.029328088643654</v>
      </c>
      <c r="X1781" s="9">
        <f t="shared" si="1290"/>
        <v>10.948756692421499</v>
      </c>
      <c r="Y1781" s="9">
        <f t="shared" si="1290"/>
        <v>10.868185296199345</v>
      </c>
      <c r="Z1781" s="9">
        <f t="shared" si="1290"/>
        <v>10.480035821335083</v>
      </c>
      <c r="AA1781" s="9">
        <f t="shared" si="1290"/>
        <v>10.091886346470821</v>
      </c>
      <c r="AB1781" s="9">
        <f t="shared" si="1290"/>
        <v>9.7037368716065586</v>
      </c>
      <c r="AC1781" s="526">
        <f t="shared" si="1291"/>
        <v>5.8408861464885424</v>
      </c>
      <c r="AD1781" s="9">
        <f t="shared" si="1292"/>
        <v>5.5975158903848534</v>
      </c>
      <c r="AE1781" s="9">
        <f t="shared" si="1292"/>
        <v>4.9059754979822872</v>
      </c>
      <c r="AF1781" s="9">
        <f t="shared" si="1292"/>
        <v>4.2144351055797209</v>
      </c>
      <c r="AG1781" s="9">
        <f t="shared" si="1292"/>
        <v>3.5228947131771546</v>
      </c>
      <c r="AH1781" s="9">
        <f t="shared" si="1292"/>
        <v>3.5228947131771546</v>
      </c>
      <c r="AI1781" s="9">
        <f t="shared" si="1292"/>
        <v>0</v>
      </c>
      <c r="AJ1781" s="9">
        <f t="shared" si="1292"/>
        <v>0</v>
      </c>
      <c r="AK1781" s="9">
        <f t="shared" si="1292"/>
        <v>0</v>
      </c>
      <c r="AL1781" s="9">
        <f t="shared" si="1292"/>
        <v>0</v>
      </c>
      <c r="AM1781" s="9">
        <f t="shared" si="1292"/>
        <v>0</v>
      </c>
    </row>
    <row r="1782" spans="1:39" outlineLevel="2">
      <c r="A1782" s="11">
        <f>ROW()</f>
        <v>1782</v>
      </c>
      <c r="C1782" s="6" t="s">
        <v>473</v>
      </c>
      <c r="D1782" s="39"/>
      <c r="E1782" s="922">
        <v>1.3000491019707379</v>
      </c>
      <c r="F1782" s="39"/>
      <c r="G1782" s="39"/>
      <c r="H1782" s="39"/>
      <c r="I1782" s="39"/>
      <c r="J1782" s="39"/>
      <c r="K1782" s="39"/>
      <c r="L1782" s="39"/>
      <c r="M1782" s="39"/>
      <c r="N1782" s="39"/>
      <c r="O1782" s="39"/>
      <c r="P1782" s="39"/>
      <c r="Q1782" s="39"/>
      <c r="R1782" s="39"/>
      <c r="S1782" s="39"/>
      <c r="T1782" s="39"/>
      <c r="U1782" s="39"/>
      <c r="V1782" s="9">
        <f t="shared" si="1290"/>
        <v>0</v>
      </c>
      <c r="W1782" s="9">
        <f t="shared" si="1290"/>
        <v>0</v>
      </c>
      <c r="X1782" s="9">
        <f t="shared" si="1290"/>
        <v>0</v>
      </c>
      <c r="Y1782" s="9">
        <f t="shared" si="1290"/>
        <v>0</v>
      </c>
      <c r="Z1782" s="9">
        <f t="shared" si="1290"/>
        <v>0</v>
      </c>
      <c r="AA1782" s="9">
        <f t="shared" si="1290"/>
        <v>0</v>
      </c>
      <c r="AB1782" s="9">
        <f t="shared" si="1290"/>
        <v>0</v>
      </c>
      <c r="AC1782" s="526">
        <f t="shared" si="1291"/>
        <v>1.5596114011593878</v>
      </c>
      <c r="AD1782" s="9">
        <f t="shared" si="1292"/>
        <v>1.4946275927777468</v>
      </c>
      <c r="AE1782" s="9">
        <f t="shared" si="1292"/>
        <v>0</v>
      </c>
      <c r="AF1782" s="9">
        <f t="shared" si="1292"/>
        <v>0</v>
      </c>
      <c r="AG1782" s="9">
        <f t="shared" si="1292"/>
        <v>0</v>
      </c>
      <c r="AH1782" s="9">
        <f t="shared" si="1292"/>
        <v>0</v>
      </c>
      <c r="AI1782" s="9">
        <f t="shared" si="1292"/>
        <v>0</v>
      </c>
      <c r="AJ1782" s="9">
        <f t="shared" si="1292"/>
        <v>0</v>
      </c>
      <c r="AK1782" s="9">
        <f t="shared" si="1292"/>
        <v>0</v>
      </c>
      <c r="AL1782" s="9">
        <f t="shared" si="1292"/>
        <v>0</v>
      </c>
      <c r="AM1782" s="9">
        <f t="shared" si="1292"/>
        <v>0</v>
      </c>
    </row>
    <row r="1783" spans="1:39" outlineLevel="2">
      <c r="A1783" s="11">
        <f>ROW()</f>
        <v>1783</v>
      </c>
      <c r="C1783" s="6" t="s">
        <v>474</v>
      </c>
      <c r="D1783" s="39"/>
      <c r="E1783" s="922">
        <v>2.1836973147163898</v>
      </c>
      <c r="F1783" s="39"/>
      <c r="G1783" s="39"/>
      <c r="H1783" s="39"/>
      <c r="I1783" s="39"/>
      <c r="J1783" s="39"/>
      <c r="K1783" s="39"/>
      <c r="L1783" s="39"/>
      <c r="M1783" s="39"/>
      <c r="N1783" s="39"/>
      <c r="O1783" s="39"/>
      <c r="P1783" s="39"/>
      <c r="Q1783" s="39"/>
      <c r="R1783" s="39"/>
      <c r="S1783" s="39"/>
      <c r="T1783" s="39"/>
      <c r="U1783" s="39"/>
      <c r="V1783" s="9">
        <f t="shared" si="1290"/>
        <v>0</v>
      </c>
      <c r="W1783" s="9">
        <f t="shared" si="1290"/>
        <v>0</v>
      </c>
      <c r="X1783" s="9">
        <f t="shared" si="1290"/>
        <v>0</v>
      </c>
      <c r="Y1783" s="9">
        <f t="shared" si="1290"/>
        <v>0</v>
      </c>
      <c r="Z1783" s="9">
        <f t="shared" si="1290"/>
        <v>0</v>
      </c>
      <c r="AA1783" s="9">
        <f t="shared" si="1290"/>
        <v>0</v>
      </c>
      <c r="AB1783" s="9">
        <f t="shared" si="1290"/>
        <v>0</v>
      </c>
      <c r="AC1783" s="526">
        <f t="shared" si="1291"/>
        <v>2.6196850746253424</v>
      </c>
      <c r="AD1783" s="9">
        <f t="shared" si="1292"/>
        <v>2.5743582543053312</v>
      </c>
      <c r="AE1783" s="9">
        <f t="shared" si="1292"/>
        <v>2.381584633810212</v>
      </c>
      <c r="AF1783" s="9">
        <f t="shared" si="1292"/>
        <v>2.1888110133150929</v>
      </c>
      <c r="AG1783" s="9">
        <f t="shared" si="1292"/>
        <v>1.9960373928199737</v>
      </c>
      <c r="AH1783" s="9">
        <f t="shared" si="1292"/>
        <v>1.8032637723248544</v>
      </c>
      <c r="AI1783" s="9">
        <f t="shared" ref="AI1783:AM1783" si="1293">AH1843</f>
        <v>1.610490151829735</v>
      </c>
      <c r="AJ1783" s="9">
        <f t="shared" si="1293"/>
        <v>1.4177165313346156</v>
      </c>
      <c r="AK1783" s="9">
        <f t="shared" si="1293"/>
        <v>1.2249429108394962</v>
      </c>
      <c r="AL1783" s="9">
        <f t="shared" si="1293"/>
        <v>1.0321692903443769</v>
      </c>
      <c r="AM1783" s="9">
        <f t="shared" si="1293"/>
        <v>1.0321692903443769</v>
      </c>
    </row>
    <row r="1784" spans="1:39" outlineLevel="2">
      <c r="A1784" s="11">
        <f>ROW()</f>
        <v>1784</v>
      </c>
      <c r="C1784" s="6" t="s">
        <v>477</v>
      </c>
      <c r="D1784" s="39"/>
      <c r="E1784" s="922">
        <v>3.2583888248832196</v>
      </c>
      <c r="F1784" s="39"/>
      <c r="G1784" s="39"/>
      <c r="H1784" s="39"/>
      <c r="I1784" s="39"/>
      <c r="J1784" s="39"/>
      <c r="K1784" s="39"/>
      <c r="L1784" s="39"/>
      <c r="M1784" s="39"/>
      <c r="N1784" s="39"/>
      <c r="O1784" s="39"/>
      <c r="P1784" s="39"/>
      <c r="Q1784" s="39"/>
      <c r="R1784" s="39"/>
      <c r="S1784" s="39"/>
      <c r="T1784" s="39"/>
      <c r="U1784" s="39"/>
      <c r="V1784" s="9">
        <f t="shared" si="1290"/>
        <v>0</v>
      </c>
      <c r="W1784" s="9">
        <f t="shared" si="1290"/>
        <v>0</v>
      </c>
      <c r="X1784" s="9">
        <f t="shared" si="1290"/>
        <v>0</v>
      </c>
      <c r="Y1784" s="9">
        <f t="shared" si="1290"/>
        <v>0</v>
      </c>
      <c r="Z1784" s="9">
        <f t="shared" si="1290"/>
        <v>0</v>
      </c>
      <c r="AA1784" s="9">
        <f t="shared" si="1290"/>
        <v>0</v>
      </c>
      <c r="AB1784" s="9">
        <f t="shared" si="1290"/>
        <v>0</v>
      </c>
      <c r="AC1784" s="526">
        <f t="shared" si="1291"/>
        <v>3.9089449413831399</v>
      </c>
      <c r="AD1784" s="9">
        <f t="shared" ref="AD1784:AH1785" si="1294">AC1844</f>
        <v>3.7694165136963202</v>
      </c>
      <c r="AE1784" s="9">
        <f t="shared" si="1294"/>
        <v>3.304666341252481</v>
      </c>
      <c r="AF1784" s="9">
        <f t="shared" si="1294"/>
        <v>2.8399161688086423</v>
      </c>
      <c r="AG1784" s="9">
        <f t="shared" si="1294"/>
        <v>2.3751659963648035</v>
      </c>
      <c r="AH1784" s="9">
        <f t="shared" si="1294"/>
        <v>2.3751659963648035</v>
      </c>
      <c r="AI1784" s="9">
        <f t="shared" ref="AI1784:AM1784" si="1295">AH1844</f>
        <v>0</v>
      </c>
      <c r="AJ1784" s="9">
        <f t="shared" si="1295"/>
        <v>0</v>
      </c>
      <c r="AK1784" s="9">
        <f t="shared" si="1295"/>
        <v>0</v>
      </c>
      <c r="AL1784" s="9">
        <f t="shared" si="1295"/>
        <v>0</v>
      </c>
      <c r="AM1784" s="9">
        <f t="shared" si="1295"/>
        <v>0</v>
      </c>
    </row>
    <row r="1785" spans="1:39" outlineLevel="2">
      <c r="A1785" s="11">
        <f>ROW()</f>
        <v>1785</v>
      </c>
      <c r="C1785" s="6" t="s">
        <v>511</v>
      </c>
      <c r="D1785" s="39"/>
      <c r="E1785" s="922">
        <v>1.0252202167315636</v>
      </c>
      <c r="F1785" s="39"/>
      <c r="G1785" s="39"/>
      <c r="H1785" s="39"/>
      <c r="I1785" s="39"/>
      <c r="J1785" s="39"/>
      <c r="K1785" s="39"/>
      <c r="L1785" s="39"/>
      <c r="M1785" s="39"/>
      <c r="N1785" s="39"/>
      <c r="O1785" s="39"/>
      <c r="P1785" s="39"/>
      <c r="Q1785" s="39"/>
      <c r="R1785" s="39"/>
      <c r="S1785" s="39"/>
      <c r="T1785" s="39"/>
      <c r="U1785" s="39"/>
      <c r="V1785" s="9">
        <f t="shared" si="1290"/>
        <v>0</v>
      </c>
      <c r="W1785" s="9">
        <f t="shared" si="1290"/>
        <v>1.4561718074183105</v>
      </c>
      <c r="X1785" s="9">
        <f t="shared" si="1290"/>
        <v>1.4455341879078496</v>
      </c>
      <c r="Y1785" s="9">
        <f t="shared" si="1290"/>
        <v>1.4348965683973887</v>
      </c>
      <c r="Z1785" s="9">
        <f t="shared" si="1290"/>
        <v>1.3836502623831963</v>
      </c>
      <c r="AA1785" s="9">
        <f t="shared" si="1290"/>
        <v>1.332403956369004</v>
      </c>
      <c r="AB1785" s="9">
        <f t="shared" si="1290"/>
        <v>1.2811576503548117</v>
      </c>
      <c r="AC1785" s="526">
        <f t="shared" si="1291"/>
        <v>1.2299113443406193</v>
      </c>
      <c r="AD1785" s="9">
        <f t="shared" si="1294"/>
        <v>1.178665038326427</v>
      </c>
      <c r="AE1785" s="9">
        <f t="shared" si="1294"/>
        <v>1.1512542234816263</v>
      </c>
      <c r="AF1785" s="9">
        <f t="shared" si="1294"/>
        <v>1.1238434086368256</v>
      </c>
      <c r="AG1785" s="9">
        <f t="shared" si="1294"/>
        <v>1.096432593792025</v>
      </c>
      <c r="AH1785" s="9">
        <f t="shared" si="1294"/>
        <v>1.0690217789472243</v>
      </c>
      <c r="AI1785" s="9">
        <f t="shared" ref="AI1785:AM1785" si="1296">AH1845</f>
        <v>1.0416109641024236</v>
      </c>
      <c r="AJ1785" s="9">
        <f t="shared" si="1296"/>
        <v>1.0142001492576229</v>
      </c>
      <c r="AK1785" s="9">
        <f t="shared" si="1296"/>
        <v>0.98678933441282235</v>
      </c>
      <c r="AL1785" s="9">
        <f t="shared" si="1296"/>
        <v>0.95937851956802178</v>
      </c>
      <c r="AM1785" s="9">
        <f t="shared" si="1296"/>
        <v>0.93196770472322121</v>
      </c>
    </row>
    <row r="1786" spans="1:39" outlineLevel="2">
      <c r="A1786" s="11">
        <f>ROW()</f>
        <v>1786</v>
      </c>
      <c r="C1786" s="6" t="s">
        <v>655</v>
      </c>
      <c r="D1786" s="39"/>
      <c r="E1786" s="922"/>
      <c r="F1786" s="39"/>
      <c r="G1786" s="39"/>
      <c r="H1786" s="39"/>
      <c r="I1786" s="39"/>
      <c r="J1786" s="39"/>
      <c r="K1786" s="39"/>
      <c r="L1786" s="39"/>
      <c r="M1786" s="39"/>
      <c r="N1786" s="39"/>
      <c r="O1786" s="39"/>
      <c r="P1786" s="39"/>
      <c r="Q1786" s="39"/>
      <c r="R1786" s="39"/>
      <c r="S1786" s="39"/>
      <c r="T1786" s="39"/>
      <c r="U1786" s="39"/>
      <c r="V1786" s="9"/>
      <c r="W1786" s="9"/>
      <c r="X1786" s="9"/>
      <c r="Y1786" s="9"/>
      <c r="Z1786" s="9"/>
      <c r="AA1786" s="9"/>
      <c r="AB1786" s="9"/>
      <c r="AC1786" s="526"/>
      <c r="AD1786" s="9"/>
      <c r="AE1786" s="9"/>
      <c r="AF1786" s="9"/>
      <c r="AG1786" s="9"/>
      <c r="AH1786" s="9"/>
      <c r="AI1786" s="9">
        <f t="shared" ref="AI1786:AM1786" si="1297">AH1846</f>
        <v>5.8980607095419586</v>
      </c>
      <c r="AJ1786" s="9">
        <f t="shared" si="1297"/>
        <v>4.7184485676335672</v>
      </c>
      <c r="AK1786" s="9">
        <f t="shared" si="1297"/>
        <v>3.5388364257251754</v>
      </c>
      <c r="AL1786" s="9">
        <f t="shared" si="1297"/>
        <v>2.3592242838167836</v>
      </c>
      <c r="AM1786" s="9">
        <f t="shared" si="1297"/>
        <v>1.1796121419083918</v>
      </c>
    </row>
    <row r="1787" spans="1:39" outlineLevel="2">
      <c r="A1787" s="11">
        <f>ROW()</f>
        <v>1787</v>
      </c>
      <c r="C1787" s="6" t="s">
        <v>656</v>
      </c>
      <c r="D1787" s="39"/>
      <c r="E1787" s="922"/>
      <c r="F1787" s="39"/>
      <c r="G1787" s="39"/>
      <c r="H1787" s="39"/>
      <c r="I1787" s="39"/>
      <c r="J1787" s="39"/>
      <c r="K1787" s="39"/>
      <c r="L1787" s="39"/>
      <c r="M1787" s="39"/>
      <c r="N1787" s="39"/>
      <c r="O1787" s="39"/>
      <c r="P1787" s="39"/>
      <c r="Q1787" s="39"/>
      <c r="R1787" s="39"/>
      <c r="S1787" s="39"/>
      <c r="T1787" s="39"/>
      <c r="U1787" s="39"/>
      <c r="V1787" s="9"/>
      <c r="W1787" s="9"/>
      <c r="X1787" s="9"/>
      <c r="Y1787" s="9"/>
      <c r="Z1787" s="9"/>
      <c r="AA1787" s="9"/>
      <c r="AB1787" s="9"/>
      <c r="AC1787" s="526"/>
      <c r="AD1787" s="9"/>
      <c r="AE1787" s="9"/>
      <c r="AF1787" s="9"/>
      <c r="AG1787" s="9"/>
      <c r="AH1787" s="9"/>
      <c r="AI1787" s="9">
        <f t="shared" ref="AI1787" si="1298">AH1847</f>
        <v>0</v>
      </c>
      <c r="AJ1787" s="9">
        <f t="shared" ref="AJ1787" si="1299">AI1847</f>
        <v>0</v>
      </c>
      <c r="AK1787" s="9">
        <f t="shared" ref="AK1787" si="1300">AJ1847</f>
        <v>0</v>
      </c>
      <c r="AL1787" s="9">
        <f t="shared" ref="AL1787" si="1301">AK1847</f>
        <v>0</v>
      </c>
      <c r="AM1787" s="9">
        <f t="shared" ref="AM1787" si="1302">AL1847</f>
        <v>0</v>
      </c>
    </row>
    <row r="1788" spans="1:39" outlineLevel="2">
      <c r="A1788" s="11">
        <f>ROW()</f>
        <v>1788</v>
      </c>
      <c r="C1788" s="6" t="s">
        <v>667</v>
      </c>
      <c r="D1788" s="39"/>
      <c r="E1788" s="922"/>
      <c r="F1788" s="39"/>
      <c r="G1788" s="39"/>
      <c r="H1788" s="39"/>
      <c r="I1788" s="39"/>
      <c r="J1788" s="39"/>
      <c r="K1788" s="39"/>
      <c r="L1788" s="39"/>
      <c r="M1788" s="39"/>
      <c r="N1788" s="39"/>
      <c r="O1788" s="39"/>
      <c r="P1788" s="39"/>
      <c r="Q1788" s="39"/>
      <c r="R1788" s="39"/>
      <c r="S1788" s="39"/>
      <c r="T1788" s="39"/>
      <c r="U1788" s="39"/>
      <c r="V1788" s="9"/>
      <c r="W1788" s="9"/>
      <c r="X1788" s="9"/>
      <c r="Y1788" s="9"/>
      <c r="Z1788" s="9"/>
      <c r="AA1788" s="9"/>
      <c r="AB1788" s="9"/>
      <c r="AC1788" s="526"/>
      <c r="AD1788" s="9"/>
      <c r="AE1788" s="9"/>
      <c r="AF1788" s="9"/>
      <c r="AG1788" s="9"/>
      <c r="AH1788" s="9"/>
      <c r="AI1788" s="9">
        <f t="shared" ref="AI1788" si="1303">AH1848</f>
        <v>0</v>
      </c>
      <c r="AJ1788" s="9">
        <f t="shared" ref="AJ1788" si="1304">AI1848</f>
        <v>0</v>
      </c>
      <c r="AK1788" s="9">
        <f t="shared" ref="AK1788" si="1305">AJ1848</f>
        <v>0</v>
      </c>
      <c r="AL1788" s="9">
        <f t="shared" ref="AL1788" si="1306">AK1848</f>
        <v>0</v>
      </c>
      <c r="AM1788" s="9">
        <f t="shared" ref="AM1788" si="1307">AL1848</f>
        <v>0</v>
      </c>
    </row>
    <row r="1789" spans="1:39" outlineLevel="2">
      <c r="A1789" s="11">
        <f>ROW()</f>
        <v>1789</v>
      </c>
      <c r="C1789" s="6" t="s">
        <v>212</v>
      </c>
      <c r="D1789" s="39"/>
      <c r="E1789" s="922">
        <v>0.20914412159572479</v>
      </c>
      <c r="F1789" s="39"/>
      <c r="G1789" s="39"/>
      <c r="H1789" s="39"/>
      <c r="I1789" s="39"/>
      <c r="J1789" s="39"/>
      <c r="K1789" s="39"/>
      <c r="L1789" s="39"/>
      <c r="M1789" s="39"/>
      <c r="N1789" s="39"/>
      <c r="O1789" s="39"/>
      <c r="P1789" s="39"/>
      <c r="Q1789" s="39"/>
      <c r="R1789" s="39"/>
      <c r="S1789" s="39"/>
      <c r="T1789" s="39"/>
      <c r="U1789" s="39"/>
      <c r="V1789" s="9">
        <f t="shared" ref="V1789:AB1790" si="1308">U1849</f>
        <v>0</v>
      </c>
      <c r="W1789" s="9">
        <f t="shared" si="1308"/>
        <v>0.25090095138075763</v>
      </c>
      <c r="X1789" s="9">
        <f t="shared" si="1308"/>
        <v>0.25090095138075763</v>
      </c>
      <c r="Y1789" s="9">
        <f t="shared" si="1308"/>
        <v>0.25090095138075763</v>
      </c>
      <c r="Z1789" s="9">
        <f t="shared" si="1308"/>
        <v>0.25090095138075763</v>
      </c>
      <c r="AA1789" s="9">
        <f t="shared" si="1308"/>
        <v>0.25090095138075763</v>
      </c>
      <c r="AB1789" s="9">
        <f t="shared" si="1308"/>
        <v>0.25090095138075763</v>
      </c>
      <c r="AC1789" s="526">
        <f t="shared" si="1291"/>
        <v>0.25090095138075763</v>
      </c>
      <c r="AD1789" s="9">
        <f t="shared" ref="AD1789:AM1790" si="1309">AC1849</f>
        <v>0.25090095138075763</v>
      </c>
      <c r="AE1789" s="9">
        <f t="shared" si="1309"/>
        <v>0.25090095138075763</v>
      </c>
      <c r="AF1789" s="9">
        <f t="shared" si="1309"/>
        <v>0.25090095138075763</v>
      </c>
      <c r="AG1789" s="9">
        <f t="shared" si="1309"/>
        <v>0.25090095138075763</v>
      </c>
      <c r="AH1789" s="9">
        <f t="shared" si="1309"/>
        <v>0.25090095138075763</v>
      </c>
      <c r="AI1789" s="9">
        <f t="shared" si="1309"/>
        <v>0.25090095138075763</v>
      </c>
      <c r="AJ1789" s="9">
        <f t="shared" si="1309"/>
        <v>0.25090095138075763</v>
      </c>
      <c r="AK1789" s="9">
        <f t="shared" si="1309"/>
        <v>0.25090095138075763</v>
      </c>
      <c r="AL1789" s="9">
        <f t="shared" si="1309"/>
        <v>0.25090095138075763</v>
      </c>
      <c r="AM1789" s="9">
        <f t="shared" si="1309"/>
        <v>0.25090095138075763</v>
      </c>
    </row>
    <row r="1790" spans="1:39" outlineLevel="2">
      <c r="A1790" s="11">
        <f>ROW()</f>
        <v>1790</v>
      </c>
      <c r="C1790" s="30" t="s">
        <v>362</v>
      </c>
      <c r="D1790" s="90"/>
      <c r="E1790" s="925">
        <v>0</v>
      </c>
      <c r="F1790" s="90"/>
      <c r="G1790" s="90"/>
      <c r="H1790" s="90"/>
      <c r="I1790" s="90"/>
      <c r="J1790" s="90"/>
      <c r="K1790" s="90"/>
      <c r="L1790" s="90"/>
      <c r="M1790" s="90"/>
      <c r="N1790" s="90"/>
      <c r="O1790" s="90"/>
      <c r="P1790" s="90"/>
      <c r="Q1790" s="90"/>
      <c r="R1790" s="90"/>
      <c r="S1790" s="90"/>
      <c r="T1790" s="90"/>
      <c r="U1790" s="90"/>
      <c r="V1790" s="15">
        <f t="shared" si="1308"/>
        <v>0</v>
      </c>
      <c r="W1790" s="15">
        <f t="shared" si="1308"/>
        <v>0</v>
      </c>
      <c r="X1790" s="15">
        <f t="shared" si="1308"/>
        <v>0</v>
      </c>
      <c r="Y1790" s="15">
        <f t="shared" si="1308"/>
        <v>0</v>
      </c>
      <c r="Z1790" s="15">
        <f t="shared" si="1308"/>
        <v>0</v>
      </c>
      <c r="AA1790" s="15">
        <f t="shared" si="1308"/>
        <v>0</v>
      </c>
      <c r="AB1790" s="15">
        <f t="shared" si="1308"/>
        <v>0</v>
      </c>
      <c r="AC1790" s="527">
        <f t="shared" si="1291"/>
        <v>0</v>
      </c>
      <c r="AD1790" s="15">
        <f t="shared" si="1309"/>
        <v>0</v>
      </c>
      <c r="AE1790" s="15">
        <f t="shared" si="1309"/>
        <v>0</v>
      </c>
      <c r="AF1790" s="15">
        <f t="shared" si="1309"/>
        <v>0</v>
      </c>
      <c r="AG1790" s="15">
        <f t="shared" si="1309"/>
        <v>0</v>
      </c>
      <c r="AH1790" s="15">
        <f t="shared" si="1309"/>
        <v>0</v>
      </c>
      <c r="AI1790" s="15">
        <f t="shared" si="1309"/>
        <v>0</v>
      </c>
      <c r="AJ1790" s="15">
        <f t="shared" si="1309"/>
        <v>0</v>
      </c>
      <c r="AK1790" s="15">
        <f t="shared" si="1309"/>
        <v>0</v>
      </c>
      <c r="AL1790" s="15">
        <f t="shared" si="1309"/>
        <v>0</v>
      </c>
      <c r="AM1790" s="15">
        <f t="shared" si="1309"/>
        <v>0</v>
      </c>
    </row>
    <row r="1791" spans="1:39" outlineLevel="2">
      <c r="A1791" s="11">
        <f>ROW()</f>
        <v>1791</v>
      </c>
      <c r="C1791" s="6" t="s">
        <v>1</v>
      </c>
      <c r="D1791" s="39"/>
      <c r="E1791" s="39">
        <v>19.75132234448904</v>
      </c>
      <c r="F1791" s="39"/>
      <c r="G1791" s="39"/>
      <c r="H1791" s="39"/>
      <c r="I1791" s="39"/>
      <c r="J1791" s="39"/>
      <c r="K1791" s="39"/>
      <c r="L1791" s="39"/>
      <c r="M1791" s="39"/>
      <c r="N1791" s="39"/>
      <c r="O1791" s="39"/>
      <c r="P1791" s="39"/>
      <c r="Q1791" s="39"/>
      <c r="R1791" s="39"/>
      <c r="S1791" s="39"/>
      <c r="T1791" s="39"/>
      <c r="U1791" s="39"/>
      <c r="V1791" s="9">
        <f t="shared" ref="V1791:AM1791" si="1310">SUM(V1778:V1790)</f>
        <v>0</v>
      </c>
      <c r="W1791" s="9">
        <f t="shared" si="1310"/>
        <v>27.632862734205997</v>
      </c>
      <c r="X1791" s="9">
        <f t="shared" si="1310"/>
        <v>27.281193687080549</v>
      </c>
      <c r="Y1791" s="9">
        <f t="shared" si="1310"/>
        <v>26.929524639955098</v>
      </c>
      <c r="Z1791" s="9">
        <f t="shared" si="1310"/>
        <v>26.120840413748105</v>
      </c>
      <c r="AA1791" s="9">
        <f t="shared" si="1310"/>
        <v>25.31215618754111</v>
      </c>
      <c r="AB1791" s="9">
        <f t="shared" si="1310"/>
        <v>24.503471961334121</v>
      </c>
      <c r="AC1791" s="9">
        <f t="shared" si="1310"/>
        <v>23.694787735127129</v>
      </c>
      <c r="AD1791" s="9">
        <f t="shared" si="1310"/>
        <v>22.886103508920144</v>
      </c>
      <c r="AE1791" s="9">
        <f t="shared" si="1310"/>
        <v>19.723582850330992</v>
      </c>
      <c r="AF1791" s="9">
        <f t="shared" si="1310"/>
        <v>18.055689784519593</v>
      </c>
      <c r="AG1791" s="9">
        <f t="shared" si="1310"/>
        <v>16.387796718708195</v>
      </c>
      <c r="AH1791" s="9">
        <f t="shared" ref="AH1791" si="1311">SUM(AH1778:AH1790)</f>
        <v>15.876194217743199</v>
      </c>
      <c r="AI1791" s="9">
        <f t="shared" si="1310"/>
        <v>15.364591716778206</v>
      </c>
      <c r="AJ1791" s="9">
        <f t="shared" si="1310"/>
        <v>13.67337707390482</v>
      </c>
      <c r="AK1791" s="9">
        <f t="shared" si="1310"/>
        <v>11.982162431031433</v>
      </c>
      <c r="AL1791" s="9">
        <f t="shared" si="1310"/>
        <v>10.290947788158046</v>
      </c>
      <c r="AM1791" s="9">
        <f t="shared" si="1310"/>
        <v>8.7925067657797786</v>
      </c>
    </row>
    <row r="1792" spans="1:39" outlineLevel="2">
      <c r="A1792" s="11">
        <f>ROW()</f>
        <v>1792</v>
      </c>
      <c r="B1792" s="343" t="s">
        <v>31</v>
      </c>
      <c r="D1792" s="39"/>
      <c r="E1792" s="39"/>
      <c r="F1792" s="39"/>
      <c r="G1792" s="39"/>
      <c r="H1792" s="39"/>
      <c r="I1792" s="39"/>
      <c r="J1792" s="39"/>
      <c r="K1792" s="39"/>
      <c r="L1792" s="39"/>
      <c r="M1792" s="39"/>
      <c r="N1792" s="39"/>
      <c r="O1792" s="39"/>
      <c r="P1792" s="39"/>
      <c r="Q1792" s="39"/>
      <c r="R1792" s="39"/>
      <c r="S1792" s="39"/>
      <c r="T1792" s="39"/>
      <c r="U1792" s="39"/>
      <c r="V1792" s="39"/>
      <c r="W1792" s="39"/>
      <c r="X1792" s="39"/>
      <c r="Y1792" s="39"/>
      <c r="Z1792" s="39"/>
      <c r="AA1792" s="39"/>
      <c r="AB1792" s="39"/>
      <c r="AC1792" s="39"/>
      <c r="AD1792" s="39"/>
      <c r="AE1792" s="39"/>
      <c r="AF1792" s="39"/>
      <c r="AG1792" s="39"/>
      <c r="AH1792" s="39"/>
      <c r="AI1792" s="39"/>
      <c r="AJ1792" s="39"/>
      <c r="AK1792" s="39"/>
      <c r="AL1792" s="39"/>
      <c r="AM1792" s="39"/>
    </row>
    <row r="1793" spans="1:39" outlineLevel="2">
      <c r="A1793" s="11">
        <f>ROW()</f>
        <v>1793</v>
      </c>
      <c r="C1793" s="6" t="s">
        <v>2</v>
      </c>
      <c r="D1793" s="39"/>
      <c r="E1793" s="922"/>
      <c r="F1793" s="39"/>
      <c r="G1793" s="39"/>
      <c r="H1793" s="39"/>
      <c r="I1793" s="39"/>
      <c r="J1793" s="39"/>
      <c r="K1793" s="39"/>
      <c r="L1793" s="39"/>
      <c r="M1793" s="39"/>
      <c r="N1793" s="39"/>
      <c r="O1793" s="39"/>
      <c r="P1793" s="39"/>
      <c r="Q1793" s="39"/>
      <c r="R1793" s="39"/>
      <c r="S1793" s="39"/>
      <c r="T1793" s="39"/>
      <c r="U1793" s="39"/>
      <c r="V1793" s="39">
        <f>V$279</f>
        <v>6.2403907632670688</v>
      </c>
      <c r="W1793" s="39"/>
      <c r="X1793" s="39"/>
      <c r="Y1793" s="39"/>
      <c r="Z1793" s="39"/>
      <c r="AA1793" s="39"/>
      <c r="AB1793" s="39"/>
      <c r="AC1793" s="39"/>
      <c r="AD1793" s="39"/>
      <c r="AE1793" s="39"/>
      <c r="AF1793" s="39"/>
      <c r="AG1793" s="39"/>
      <c r="AH1793" s="39"/>
      <c r="AI1793" s="39"/>
      <c r="AJ1793" s="39"/>
      <c r="AK1793" s="39"/>
      <c r="AL1793" s="39"/>
      <c r="AM1793" s="39"/>
    </row>
    <row r="1794" spans="1:39" outlineLevel="2">
      <c r="A1794" s="11">
        <f>ROW()</f>
        <v>1794</v>
      </c>
      <c r="C1794" s="6" t="s">
        <v>3</v>
      </c>
      <c r="D1794" s="39"/>
      <c r="E1794" s="922"/>
      <c r="F1794" s="39"/>
      <c r="G1794" s="39"/>
      <c r="H1794" s="39"/>
      <c r="I1794" s="39"/>
      <c r="J1794" s="39"/>
      <c r="K1794" s="39"/>
      <c r="L1794" s="39"/>
      <c r="M1794" s="39"/>
      <c r="N1794" s="39"/>
      <c r="O1794" s="39"/>
      <c r="P1794" s="39"/>
      <c r="Q1794" s="39"/>
      <c r="R1794" s="39"/>
      <c r="S1794" s="39"/>
      <c r="T1794" s="39"/>
      <c r="U1794" s="39"/>
      <c r="V1794" s="39">
        <f>V$280</f>
        <v>7.3866115669013412</v>
      </c>
      <c r="W1794" s="39"/>
      <c r="X1794" s="39"/>
      <c r="Y1794" s="39"/>
      <c r="Z1794" s="39"/>
      <c r="AA1794" s="39"/>
      <c r="AB1794" s="39"/>
      <c r="AC1794" s="39"/>
      <c r="AD1794" s="39"/>
      <c r="AE1794" s="39"/>
      <c r="AF1794" s="39"/>
      <c r="AG1794" s="39"/>
      <c r="AH1794" s="39"/>
      <c r="AI1794" s="39"/>
      <c r="AJ1794" s="39"/>
      <c r="AK1794" s="39"/>
      <c r="AL1794" s="39"/>
      <c r="AM1794" s="39"/>
    </row>
    <row r="1795" spans="1:39" outlineLevel="2">
      <c r="A1795" s="11">
        <f>ROW()</f>
        <v>1795</v>
      </c>
      <c r="C1795" s="6" t="s">
        <v>4</v>
      </c>
      <c r="D1795" s="39"/>
      <c r="E1795" s="922"/>
      <c r="F1795" s="39"/>
      <c r="G1795" s="39"/>
      <c r="H1795" s="39"/>
      <c r="I1795" s="39"/>
      <c r="J1795" s="39"/>
      <c r="K1795" s="39"/>
      <c r="L1795" s="39"/>
      <c r="M1795" s="39"/>
      <c r="N1795" s="39"/>
      <c r="O1795" s="39"/>
      <c r="P1795" s="39"/>
      <c r="Q1795" s="39"/>
      <c r="R1795" s="39"/>
      <c r="S1795" s="39"/>
      <c r="T1795" s="39"/>
      <c r="U1795" s="39"/>
      <c r="V1795" s="39">
        <f>V$281</f>
        <v>1.2694595565948674</v>
      </c>
      <c r="W1795" s="39"/>
      <c r="X1795" s="39"/>
      <c r="Y1795" s="39"/>
      <c r="Z1795" s="39"/>
      <c r="AA1795" s="39"/>
      <c r="AB1795" s="39"/>
      <c r="AC1795" s="39"/>
      <c r="AD1795" s="39"/>
      <c r="AE1795" s="39"/>
      <c r="AF1795" s="39"/>
      <c r="AG1795" s="39"/>
      <c r="AH1795" s="39"/>
      <c r="AI1795" s="39"/>
      <c r="AJ1795" s="39"/>
      <c r="AK1795" s="39"/>
      <c r="AL1795" s="39"/>
      <c r="AM1795" s="39"/>
    </row>
    <row r="1796" spans="1:39" outlineLevel="2">
      <c r="A1796" s="11">
        <f>ROW()</f>
        <v>1796</v>
      </c>
      <c r="C1796" s="6" t="s">
        <v>5</v>
      </c>
      <c r="D1796" s="39"/>
      <c r="E1796" s="922"/>
      <c r="F1796" s="39"/>
      <c r="G1796" s="39"/>
      <c r="H1796" s="39"/>
      <c r="I1796" s="39"/>
      <c r="J1796" s="39"/>
      <c r="K1796" s="39"/>
      <c r="L1796" s="39"/>
      <c r="M1796" s="39"/>
      <c r="N1796" s="39"/>
      <c r="O1796" s="39"/>
      <c r="P1796" s="39"/>
      <c r="Q1796" s="39"/>
      <c r="R1796" s="39"/>
      <c r="S1796" s="39"/>
      <c r="T1796" s="39"/>
      <c r="U1796" s="39"/>
      <c r="V1796" s="39">
        <f>V$282</f>
        <v>11.029328088643654</v>
      </c>
      <c r="W1796" s="39"/>
      <c r="X1796" s="39"/>
      <c r="Y1796" s="39"/>
      <c r="Z1796" s="39"/>
      <c r="AA1796" s="39"/>
      <c r="AB1796" s="39"/>
      <c r="AC1796" s="39"/>
      <c r="AD1796" s="39"/>
      <c r="AE1796" s="39"/>
      <c r="AF1796" s="39"/>
      <c r="AG1796" s="39"/>
      <c r="AH1796" s="39"/>
      <c r="AI1796" s="39"/>
      <c r="AJ1796" s="39"/>
      <c r="AK1796" s="39"/>
      <c r="AL1796" s="39"/>
      <c r="AM1796" s="39"/>
    </row>
    <row r="1797" spans="1:39" outlineLevel="2">
      <c r="A1797" s="11">
        <f>ROW()</f>
        <v>1797</v>
      </c>
      <c r="C1797" s="6" t="s">
        <v>473</v>
      </c>
      <c r="D1797" s="39"/>
      <c r="E1797" s="922"/>
      <c r="F1797" s="39"/>
      <c r="G1797" s="39"/>
      <c r="H1797" s="39"/>
      <c r="I1797" s="39"/>
      <c r="J1797" s="39"/>
      <c r="K1797" s="39"/>
      <c r="L1797" s="39"/>
      <c r="M1797" s="39"/>
      <c r="N1797" s="39"/>
      <c r="O1797" s="39"/>
      <c r="P1797" s="39"/>
      <c r="Q1797" s="39"/>
      <c r="R1797" s="39"/>
      <c r="S1797" s="39"/>
      <c r="T1797" s="39"/>
      <c r="U1797" s="39"/>
      <c r="V1797" s="39">
        <f>V$283</f>
        <v>0</v>
      </c>
      <c r="W1797" s="39"/>
      <c r="X1797" s="39"/>
      <c r="Y1797" s="39"/>
      <c r="Z1797" s="39"/>
      <c r="AA1797" s="39"/>
      <c r="AB1797" s="39"/>
      <c r="AC1797" s="39"/>
      <c r="AD1797" s="39"/>
      <c r="AE1797" s="39"/>
      <c r="AF1797" s="39"/>
      <c r="AG1797" s="39"/>
      <c r="AH1797" s="39"/>
      <c r="AI1797" s="39"/>
      <c r="AJ1797" s="39"/>
      <c r="AK1797" s="39"/>
      <c r="AL1797" s="39"/>
      <c r="AM1797" s="39"/>
    </row>
    <row r="1798" spans="1:39" outlineLevel="2">
      <c r="A1798" s="11">
        <f>ROW()</f>
        <v>1798</v>
      </c>
      <c r="C1798" s="6" t="s">
        <v>474</v>
      </c>
      <c r="D1798" s="39"/>
      <c r="E1798" s="922"/>
      <c r="F1798" s="39"/>
      <c r="G1798" s="39"/>
      <c r="H1798" s="39"/>
      <c r="I1798" s="39"/>
      <c r="J1798" s="39"/>
      <c r="K1798" s="39"/>
      <c r="L1798" s="39"/>
      <c r="M1798" s="39"/>
      <c r="N1798" s="39"/>
      <c r="O1798" s="39"/>
      <c r="P1798" s="39"/>
      <c r="Q1798" s="39"/>
      <c r="R1798" s="39"/>
      <c r="S1798" s="39"/>
      <c r="T1798" s="39"/>
      <c r="U1798" s="39"/>
      <c r="V1798" s="39">
        <f>V$284</f>
        <v>0</v>
      </c>
      <c r="W1798" s="39"/>
      <c r="X1798" s="39"/>
      <c r="Y1798" s="39"/>
      <c r="Z1798" s="39"/>
      <c r="AA1798" s="39"/>
      <c r="AB1798" s="39"/>
      <c r="AC1798" s="39"/>
      <c r="AD1798" s="39"/>
      <c r="AE1798" s="39"/>
      <c r="AF1798" s="39"/>
      <c r="AG1798" s="39"/>
      <c r="AH1798" s="39"/>
      <c r="AI1798" s="39"/>
      <c r="AJ1798" s="39"/>
      <c r="AK1798" s="39"/>
      <c r="AL1798" s="39"/>
      <c r="AM1798" s="39"/>
    </row>
    <row r="1799" spans="1:39" outlineLevel="2">
      <c r="A1799" s="11">
        <f>ROW()</f>
        <v>1799</v>
      </c>
      <c r="C1799" s="6" t="s">
        <v>477</v>
      </c>
      <c r="D1799" s="39"/>
      <c r="E1799" s="922"/>
      <c r="F1799" s="39"/>
      <c r="G1799" s="39"/>
      <c r="H1799" s="39"/>
      <c r="I1799" s="39"/>
      <c r="J1799" s="39"/>
      <c r="K1799" s="39"/>
      <c r="L1799" s="39"/>
      <c r="M1799" s="39"/>
      <c r="N1799" s="39"/>
      <c r="O1799" s="39"/>
      <c r="P1799" s="39"/>
      <c r="Q1799" s="39"/>
      <c r="R1799" s="39"/>
      <c r="S1799" s="39"/>
      <c r="T1799" s="39"/>
      <c r="U1799" s="39"/>
      <c r="V1799" s="39">
        <f>V$285</f>
        <v>0</v>
      </c>
      <c r="W1799" s="39"/>
      <c r="X1799" s="39"/>
      <c r="Y1799" s="39"/>
      <c r="Z1799" s="39"/>
      <c r="AA1799" s="39"/>
      <c r="AB1799" s="39"/>
      <c r="AC1799" s="39"/>
      <c r="AD1799" s="39"/>
      <c r="AE1799" s="39"/>
      <c r="AF1799" s="39"/>
      <c r="AG1799" s="39"/>
      <c r="AH1799" s="39"/>
      <c r="AI1799" s="39"/>
      <c r="AJ1799" s="39"/>
      <c r="AK1799" s="39"/>
      <c r="AL1799" s="39"/>
      <c r="AM1799" s="39"/>
    </row>
    <row r="1800" spans="1:39" outlineLevel="2">
      <c r="A1800" s="11">
        <f>ROW()</f>
        <v>1800</v>
      </c>
      <c r="C1800" s="6" t="s">
        <v>511</v>
      </c>
      <c r="D1800" s="39"/>
      <c r="E1800" s="922"/>
      <c r="F1800" s="39"/>
      <c r="G1800" s="39"/>
      <c r="H1800" s="39"/>
      <c r="I1800" s="39"/>
      <c r="J1800" s="39"/>
      <c r="K1800" s="39"/>
      <c r="L1800" s="39"/>
      <c r="M1800" s="39"/>
      <c r="N1800" s="39"/>
      <c r="O1800" s="39"/>
      <c r="P1800" s="39"/>
      <c r="Q1800" s="39"/>
      <c r="R1800" s="39"/>
      <c r="S1800" s="39"/>
      <c r="T1800" s="39"/>
      <c r="U1800" s="39"/>
      <c r="V1800" s="39">
        <f>V$286</f>
        <v>1.4561718074183105</v>
      </c>
      <c r="W1800" s="39"/>
      <c r="X1800" s="39"/>
      <c r="Y1800" s="39"/>
      <c r="Z1800" s="39"/>
      <c r="AA1800" s="39"/>
      <c r="AB1800" s="39"/>
      <c r="AC1800" s="39"/>
      <c r="AD1800" s="39"/>
      <c r="AE1800" s="39"/>
      <c r="AF1800" s="39"/>
      <c r="AG1800" s="39"/>
      <c r="AH1800" s="39"/>
      <c r="AI1800" s="39"/>
      <c r="AJ1800" s="39"/>
      <c r="AK1800" s="39"/>
      <c r="AL1800" s="39"/>
      <c r="AM1800" s="39"/>
    </row>
    <row r="1801" spans="1:39" outlineLevel="2">
      <c r="A1801" s="11">
        <f>ROW()</f>
        <v>1801</v>
      </c>
      <c r="C1801" s="6" t="s">
        <v>655</v>
      </c>
      <c r="D1801" s="39"/>
      <c r="E1801" s="922"/>
      <c r="F1801" s="39"/>
      <c r="G1801" s="39"/>
      <c r="H1801" s="39"/>
      <c r="I1801" s="39"/>
      <c r="J1801" s="39"/>
      <c r="K1801" s="39"/>
      <c r="L1801" s="39"/>
      <c r="M1801" s="39"/>
      <c r="N1801" s="39"/>
      <c r="O1801" s="39"/>
      <c r="P1801" s="39"/>
      <c r="Q1801" s="39"/>
      <c r="R1801" s="39"/>
      <c r="S1801" s="39"/>
      <c r="T1801" s="39"/>
      <c r="U1801" s="39"/>
      <c r="V1801" s="39"/>
      <c r="W1801" s="39"/>
      <c r="X1801" s="39"/>
      <c r="Y1801" s="39"/>
      <c r="Z1801" s="39"/>
      <c r="AA1801" s="39"/>
      <c r="AB1801" s="39"/>
      <c r="AC1801" s="39"/>
      <c r="AD1801" s="39"/>
      <c r="AE1801" s="39"/>
      <c r="AF1801" s="39"/>
      <c r="AG1801" s="39"/>
      <c r="AH1801" s="39"/>
      <c r="AI1801" s="39"/>
      <c r="AJ1801" s="39"/>
      <c r="AK1801" s="39"/>
      <c r="AL1801" s="39"/>
      <c r="AM1801" s="39"/>
    </row>
    <row r="1802" spans="1:39" outlineLevel="2">
      <c r="A1802" s="11">
        <f>ROW()</f>
        <v>1802</v>
      </c>
      <c r="C1802" s="6" t="s">
        <v>656</v>
      </c>
      <c r="D1802" s="39"/>
      <c r="E1802" s="922"/>
      <c r="F1802" s="39"/>
      <c r="G1802" s="39"/>
      <c r="H1802" s="39"/>
      <c r="I1802" s="39"/>
      <c r="J1802" s="39"/>
      <c r="K1802" s="39"/>
      <c r="L1802" s="39"/>
      <c r="M1802" s="39"/>
      <c r="N1802" s="39"/>
      <c r="O1802" s="39"/>
      <c r="P1802" s="39"/>
      <c r="Q1802" s="39"/>
      <c r="R1802" s="39"/>
      <c r="S1802" s="39"/>
      <c r="T1802" s="39"/>
      <c r="U1802" s="39"/>
      <c r="V1802" s="39"/>
      <c r="W1802" s="39"/>
      <c r="X1802" s="39"/>
      <c r="Y1802" s="39"/>
      <c r="Z1802" s="39"/>
      <c r="AA1802" s="39"/>
      <c r="AB1802" s="39"/>
      <c r="AC1802" s="39"/>
      <c r="AD1802" s="39"/>
      <c r="AE1802" s="39"/>
      <c r="AF1802" s="39"/>
      <c r="AG1802" s="39"/>
      <c r="AH1802" s="39"/>
      <c r="AI1802" s="39"/>
      <c r="AJ1802" s="39"/>
      <c r="AK1802" s="39"/>
      <c r="AL1802" s="39"/>
      <c r="AM1802" s="39"/>
    </row>
    <row r="1803" spans="1:39" outlineLevel="2">
      <c r="A1803" s="11">
        <f>ROW()</f>
        <v>1803</v>
      </c>
      <c r="C1803" s="6" t="s">
        <v>667</v>
      </c>
      <c r="D1803" s="39"/>
      <c r="E1803" s="922"/>
      <c r="F1803" s="39"/>
      <c r="G1803" s="39"/>
      <c r="H1803" s="39"/>
      <c r="I1803" s="39"/>
      <c r="J1803" s="39"/>
      <c r="K1803" s="39"/>
      <c r="L1803" s="39"/>
      <c r="M1803" s="39"/>
      <c r="N1803" s="39"/>
      <c r="O1803" s="39"/>
      <c r="P1803" s="39"/>
      <c r="Q1803" s="39"/>
      <c r="R1803" s="39"/>
      <c r="S1803" s="39"/>
      <c r="T1803" s="39"/>
      <c r="U1803" s="39"/>
      <c r="V1803" s="39"/>
      <c r="W1803" s="39"/>
      <c r="X1803" s="39"/>
      <c r="Y1803" s="39"/>
      <c r="Z1803" s="39"/>
      <c r="AA1803" s="39"/>
      <c r="AB1803" s="39"/>
      <c r="AC1803" s="39"/>
      <c r="AD1803" s="39"/>
      <c r="AE1803" s="39"/>
      <c r="AF1803" s="39"/>
      <c r="AG1803" s="39"/>
      <c r="AH1803" s="39"/>
      <c r="AI1803" s="39"/>
      <c r="AJ1803" s="39"/>
      <c r="AK1803" s="39"/>
      <c r="AL1803" s="39"/>
      <c r="AM1803" s="39"/>
    </row>
    <row r="1804" spans="1:39" outlineLevel="2">
      <c r="A1804" s="11">
        <f>ROW()</f>
        <v>1804</v>
      </c>
      <c r="C1804" s="6" t="s">
        <v>212</v>
      </c>
      <c r="D1804" s="39"/>
      <c r="E1804" s="922"/>
      <c r="F1804" s="39"/>
      <c r="G1804" s="39"/>
      <c r="H1804" s="39"/>
      <c r="I1804" s="39"/>
      <c r="J1804" s="39"/>
      <c r="K1804" s="39"/>
      <c r="L1804" s="39"/>
      <c r="M1804" s="39"/>
      <c r="N1804" s="39"/>
      <c r="O1804" s="39"/>
      <c r="P1804" s="39"/>
      <c r="Q1804" s="39"/>
      <c r="R1804" s="39"/>
      <c r="S1804" s="39"/>
      <c r="T1804" s="39"/>
      <c r="U1804" s="39"/>
      <c r="V1804" s="39">
        <f>V$290</f>
        <v>0.25090095138075763</v>
      </c>
      <c r="W1804" s="39"/>
      <c r="X1804" s="39"/>
      <c r="Y1804" s="39"/>
      <c r="Z1804" s="39"/>
      <c r="AA1804" s="39"/>
      <c r="AB1804" s="39"/>
      <c r="AC1804" s="39"/>
      <c r="AD1804" s="39"/>
      <c r="AE1804" s="39"/>
      <c r="AF1804" s="39"/>
      <c r="AG1804" s="39"/>
      <c r="AH1804" s="39"/>
      <c r="AI1804" s="39"/>
      <c r="AJ1804" s="39"/>
      <c r="AK1804" s="39"/>
      <c r="AL1804" s="39"/>
      <c r="AM1804" s="39"/>
    </row>
    <row r="1805" spans="1:39" outlineLevel="2">
      <c r="A1805" s="11">
        <f>ROW()</f>
        <v>1805</v>
      </c>
      <c r="C1805" s="30" t="s">
        <v>362</v>
      </c>
      <c r="D1805" s="90"/>
      <c r="E1805" s="925"/>
      <c r="F1805" s="90"/>
      <c r="G1805" s="90"/>
      <c r="H1805" s="90"/>
      <c r="I1805" s="90"/>
      <c r="J1805" s="90"/>
      <c r="K1805" s="90"/>
      <c r="L1805" s="90"/>
      <c r="M1805" s="90"/>
      <c r="N1805" s="90"/>
      <c r="O1805" s="90"/>
      <c r="P1805" s="90"/>
      <c r="Q1805" s="90"/>
      <c r="R1805" s="90"/>
      <c r="S1805" s="90"/>
      <c r="T1805" s="90"/>
      <c r="U1805" s="90"/>
      <c r="V1805" s="90">
        <f>V$291</f>
        <v>0</v>
      </c>
      <c r="W1805" s="90"/>
      <c r="X1805" s="90"/>
      <c r="Y1805" s="90"/>
      <c r="Z1805" s="90"/>
      <c r="AA1805" s="90"/>
      <c r="AB1805" s="90"/>
      <c r="AC1805" s="90"/>
      <c r="AD1805" s="90"/>
      <c r="AE1805" s="90"/>
      <c r="AF1805" s="90"/>
      <c r="AG1805" s="90"/>
      <c r="AH1805" s="90"/>
      <c r="AI1805" s="90"/>
      <c r="AJ1805" s="90"/>
      <c r="AK1805" s="90"/>
      <c r="AL1805" s="90"/>
      <c r="AM1805" s="90"/>
    </row>
    <row r="1806" spans="1:39" outlineLevel="2">
      <c r="A1806" s="11">
        <f>ROW()</f>
        <v>1806</v>
      </c>
      <c r="C1806" s="6" t="s">
        <v>1</v>
      </c>
      <c r="D1806" s="39"/>
      <c r="E1806" s="39"/>
      <c r="F1806" s="39"/>
      <c r="G1806" s="39"/>
      <c r="H1806" s="39"/>
      <c r="I1806" s="39"/>
      <c r="J1806" s="39"/>
      <c r="K1806" s="39"/>
      <c r="L1806" s="39"/>
      <c r="M1806" s="39"/>
      <c r="N1806" s="39"/>
      <c r="O1806" s="39"/>
      <c r="P1806" s="39"/>
      <c r="Q1806" s="39"/>
      <c r="R1806" s="39"/>
      <c r="S1806" s="39"/>
      <c r="T1806" s="39"/>
      <c r="U1806" s="39"/>
      <c r="V1806" s="9">
        <f t="shared" ref="V1806" si="1312">SUM(V1793:V1805)</f>
        <v>27.632862734205997</v>
      </c>
      <c r="W1806" s="39"/>
      <c r="X1806" s="39"/>
      <c r="Y1806" s="39"/>
      <c r="Z1806" s="39"/>
      <c r="AA1806" s="39"/>
      <c r="AB1806" s="39"/>
      <c r="AC1806" s="39"/>
      <c r="AD1806" s="39"/>
      <c r="AE1806" s="39"/>
      <c r="AF1806" s="39"/>
      <c r="AG1806" s="39"/>
      <c r="AH1806" s="39"/>
      <c r="AI1806" s="39"/>
      <c r="AJ1806" s="39"/>
      <c r="AK1806" s="39"/>
      <c r="AL1806" s="39"/>
      <c r="AM1806" s="39"/>
    </row>
    <row r="1807" spans="1:39" outlineLevel="2">
      <c r="A1807" s="11">
        <f>ROW()</f>
        <v>1807</v>
      </c>
      <c r="B1807" s="343" t="s">
        <v>657</v>
      </c>
      <c r="D1807" s="39"/>
      <c r="E1807" s="39"/>
      <c r="G1807" s="39"/>
      <c r="H1807" s="39"/>
      <c r="I1807" s="39"/>
      <c r="J1807" s="39"/>
      <c r="K1807" s="39"/>
      <c r="L1807" s="39"/>
      <c r="M1807" s="39"/>
      <c r="N1807" s="39"/>
      <c r="O1807" s="39"/>
      <c r="P1807" s="39"/>
      <c r="Q1807" s="39"/>
      <c r="R1807" s="39"/>
      <c r="S1807" s="39"/>
      <c r="T1807" s="39"/>
      <c r="U1807" s="39"/>
      <c r="V1807" s="39"/>
      <c r="W1807" s="39"/>
      <c r="X1807" s="39"/>
      <c r="Y1807" s="39"/>
      <c r="Z1807" s="39"/>
      <c r="AA1807" s="39"/>
      <c r="AB1807" s="39"/>
      <c r="AC1807" s="39"/>
      <c r="AD1807" s="39"/>
      <c r="AE1807" s="39"/>
      <c r="AF1807" s="39"/>
      <c r="AG1807" s="39"/>
      <c r="AH1807" s="39"/>
      <c r="AI1807" s="39"/>
      <c r="AJ1807" s="39"/>
      <c r="AK1807" s="39"/>
      <c r="AL1807" s="39"/>
    </row>
    <row r="1808" spans="1:39" outlineLevel="2">
      <c r="A1808" s="11">
        <f>ROW()</f>
        <v>1808</v>
      </c>
      <c r="C1808" s="6" t="s">
        <v>2</v>
      </c>
      <c r="D1808" s="39"/>
      <c r="E1808" s="922">
        <v>0</v>
      </c>
      <c r="F1808" s="31"/>
      <c r="G1808" s="39"/>
      <c r="H1808" s="39"/>
      <c r="I1808" s="39"/>
      <c r="J1808" s="39"/>
      <c r="K1808" s="39"/>
      <c r="L1808" s="39"/>
      <c r="M1808" s="39"/>
      <c r="N1808" s="39"/>
      <c r="O1808" s="39"/>
      <c r="P1808" s="39"/>
      <c r="Q1808" s="39"/>
      <c r="R1808" s="39"/>
      <c r="S1808" s="39"/>
      <c r="T1808" s="39"/>
      <c r="U1808" s="39"/>
      <c r="V1808" s="39"/>
      <c r="W1808" s="13">
        <f>-Inputs!W2301</f>
        <v>0</v>
      </c>
      <c r="X1808" s="13">
        <f>-Inputs!X2301</f>
        <v>0</v>
      </c>
      <c r="Y1808" s="13">
        <f>-Inputs!Y2301</f>
        <v>0</v>
      </c>
      <c r="Z1808" s="13">
        <f>-Inputs!Z2301</f>
        <v>0</v>
      </c>
      <c r="AA1808" s="13">
        <f>-Inputs!AA2301</f>
        <v>0</v>
      </c>
      <c r="AB1808" s="13">
        <f>-Inputs!AB2301</f>
        <v>0</v>
      </c>
      <c r="AC1808" s="526">
        <f t="shared" ref="AC1808:AC1820" si="1313">$E1808*$E$51</f>
        <v>0</v>
      </c>
      <c r="AD1808" s="13">
        <f>-Inputs!AD2301</f>
        <v>0</v>
      </c>
      <c r="AE1808" s="13">
        <f>-Inputs!AE2301</f>
        <v>0</v>
      </c>
      <c r="AF1808" s="13">
        <f>-Inputs!AF2301</f>
        <v>0</v>
      </c>
      <c r="AG1808" s="13">
        <f>-Inputs!AG2301</f>
        <v>0</v>
      </c>
      <c r="AH1808" s="13">
        <f>-Inputs!AH2301</f>
        <v>0</v>
      </c>
      <c r="AI1808" s="13">
        <f>-Inputs!AI2301</f>
        <v>0</v>
      </c>
      <c r="AJ1808" s="13">
        <f>-Inputs!AJ2301</f>
        <v>0</v>
      </c>
      <c r="AK1808" s="13">
        <f>-Inputs!AK2301</f>
        <v>0</v>
      </c>
      <c r="AL1808" s="13">
        <f>-Inputs!AL2301</f>
        <v>0</v>
      </c>
      <c r="AM1808" s="13">
        <f>-Inputs!AM2301</f>
        <v>0</v>
      </c>
    </row>
    <row r="1809" spans="1:39" outlineLevel="2">
      <c r="A1809" s="11">
        <f>ROW()</f>
        <v>1809</v>
      </c>
      <c r="C1809" s="6" t="s">
        <v>3</v>
      </c>
      <c r="D1809" s="39"/>
      <c r="E1809" s="922">
        <v>0</v>
      </c>
      <c r="F1809" s="31"/>
      <c r="G1809" s="39"/>
      <c r="H1809" s="39"/>
      <c r="I1809" s="39"/>
      <c r="J1809" s="39"/>
      <c r="K1809" s="39"/>
      <c r="L1809" s="39"/>
      <c r="M1809" s="39"/>
      <c r="N1809" s="39"/>
      <c r="O1809" s="39"/>
      <c r="P1809" s="39"/>
      <c r="Q1809" s="39"/>
      <c r="R1809" s="39"/>
      <c r="S1809" s="39"/>
      <c r="T1809" s="39"/>
      <c r="U1809" s="39"/>
      <c r="V1809" s="39"/>
      <c r="W1809" s="13">
        <f>-Inputs!W2302</f>
        <v>0</v>
      </c>
      <c r="X1809" s="13">
        <f>-Inputs!X2302</f>
        <v>0</v>
      </c>
      <c r="Y1809" s="13">
        <f>-Inputs!Y2302</f>
        <v>0</v>
      </c>
      <c r="Z1809" s="13">
        <f>-Inputs!Z2302</f>
        <v>0</v>
      </c>
      <c r="AA1809" s="13">
        <f>-Inputs!AA2302</f>
        <v>0</v>
      </c>
      <c r="AB1809" s="13">
        <f>-Inputs!AB2302</f>
        <v>0</v>
      </c>
      <c r="AC1809" s="526">
        <f t="shared" si="1313"/>
        <v>0</v>
      </c>
      <c r="AD1809" s="13">
        <f>-Inputs!AD2302</f>
        <v>0</v>
      </c>
      <c r="AE1809" s="13">
        <f>-Inputs!AE2302</f>
        <v>0</v>
      </c>
      <c r="AF1809" s="13">
        <f>-Inputs!AF2302</f>
        <v>0</v>
      </c>
      <c r="AG1809" s="13">
        <f>-Inputs!AG2302</f>
        <v>0</v>
      </c>
      <c r="AH1809" s="13">
        <f>-Inputs!AH2302</f>
        <v>0</v>
      </c>
      <c r="AI1809" s="13">
        <f>-Inputs!AI2302</f>
        <v>0</v>
      </c>
      <c r="AJ1809" s="13">
        <f>-Inputs!AJ2302</f>
        <v>0</v>
      </c>
      <c r="AK1809" s="13">
        <f>-Inputs!AK2302</f>
        <v>0</v>
      </c>
      <c r="AL1809" s="13">
        <f>-Inputs!AL2302</f>
        <v>0</v>
      </c>
      <c r="AM1809" s="13">
        <f>-Inputs!AM2302</f>
        <v>0</v>
      </c>
    </row>
    <row r="1810" spans="1:39" outlineLevel="2">
      <c r="A1810" s="11">
        <f>ROW()</f>
        <v>1810</v>
      </c>
      <c r="C1810" s="6" t="s">
        <v>4</v>
      </c>
      <c r="D1810" s="39"/>
      <c r="E1810" s="922">
        <v>0</v>
      </c>
      <c r="F1810" s="31"/>
      <c r="G1810" s="39"/>
      <c r="H1810" s="39"/>
      <c r="I1810" s="39"/>
      <c r="J1810" s="39"/>
      <c r="K1810" s="39"/>
      <c r="L1810" s="39"/>
      <c r="M1810" s="39"/>
      <c r="N1810" s="39"/>
      <c r="O1810" s="39"/>
      <c r="P1810" s="39"/>
      <c r="Q1810" s="39"/>
      <c r="R1810" s="39"/>
      <c r="S1810" s="39"/>
      <c r="T1810" s="39"/>
      <c r="U1810" s="39"/>
      <c r="V1810" s="39"/>
      <c r="W1810" s="13">
        <f>-Inputs!W2303</f>
        <v>0</v>
      </c>
      <c r="X1810" s="13">
        <f>-Inputs!X2303</f>
        <v>0</v>
      </c>
      <c r="Y1810" s="13">
        <f>-Inputs!Y2303</f>
        <v>0</v>
      </c>
      <c r="Z1810" s="13">
        <f>-Inputs!Z2303</f>
        <v>0</v>
      </c>
      <c r="AA1810" s="13">
        <f>-Inputs!AA2303</f>
        <v>0</v>
      </c>
      <c r="AB1810" s="13">
        <f>-Inputs!AB2303</f>
        <v>0</v>
      </c>
      <c r="AC1810" s="526">
        <f t="shared" si="1313"/>
        <v>0</v>
      </c>
      <c r="AD1810" s="13">
        <f>-Inputs!AD2303</f>
        <v>0</v>
      </c>
      <c r="AE1810" s="13">
        <f>-Inputs!AE2303</f>
        <v>0</v>
      </c>
      <c r="AF1810" s="13">
        <f>-Inputs!AF2303</f>
        <v>0</v>
      </c>
      <c r="AG1810" s="13">
        <f>-Inputs!AG2303</f>
        <v>0</v>
      </c>
      <c r="AH1810" s="13">
        <f>-Inputs!AH2303</f>
        <v>0</v>
      </c>
      <c r="AI1810" s="13">
        <f>-Inputs!AI2303</f>
        <v>0</v>
      </c>
      <c r="AJ1810" s="13">
        <f>-Inputs!AJ2303</f>
        <v>0</v>
      </c>
      <c r="AK1810" s="13">
        <f>-Inputs!AK2303</f>
        <v>0</v>
      </c>
      <c r="AL1810" s="13">
        <f>-Inputs!AL2303</f>
        <v>0</v>
      </c>
      <c r="AM1810" s="13">
        <f>-Inputs!AM2303</f>
        <v>0</v>
      </c>
    </row>
    <row r="1811" spans="1:39" outlineLevel="2">
      <c r="A1811" s="11">
        <f>ROW()</f>
        <v>1811</v>
      </c>
      <c r="C1811" s="6" t="s">
        <v>5</v>
      </c>
      <c r="D1811" s="39"/>
      <c r="E1811" s="922">
        <v>0</v>
      </c>
      <c r="F1811" s="31"/>
      <c r="G1811" s="39"/>
      <c r="H1811" s="39"/>
      <c r="I1811" s="39"/>
      <c r="J1811" s="39"/>
      <c r="K1811" s="39"/>
      <c r="L1811" s="39"/>
      <c r="M1811" s="39"/>
      <c r="N1811" s="39"/>
      <c r="O1811" s="39"/>
      <c r="P1811" s="39"/>
      <c r="Q1811" s="39"/>
      <c r="R1811" s="39"/>
      <c r="S1811" s="39"/>
      <c r="T1811" s="39"/>
      <c r="U1811" s="39"/>
      <c r="V1811" s="39"/>
      <c r="W1811" s="13">
        <f>-Inputs!W2304</f>
        <v>0</v>
      </c>
      <c r="X1811" s="13">
        <f>-Inputs!X2304</f>
        <v>0</v>
      </c>
      <c r="Y1811" s="13">
        <f>-Inputs!Y2304</f>
        <v>0</v>
      </c>
      <c r="Z1811" s="13">
        <f>-Inputs!Z2304</f>
        <v>0</v>
      </c>
      <c r="AA1811" s="13">
        <f>-Inputs!AA2304</f>
        <v>0</v>
      </c>
      <c r="AB1811" s="13">
        <f>-Inputs!AB2304</f>
        <v>0</v>
      </c>
      <c r="AC1811" s="526">
        <f t="shared" si="1313"/>
        <v>0</v>
      </c>
      <c r="AD1811" s="13">
        <f>-Inputs!AD2304</f>
        <v>0</v>
      </c>
      <c r="AE1811" s="13">
        <f>-Inputs!AE2304</f>
        <v>0</v>
      </c>
      <c r="AF1811" s="13">
        <f>-Inputs!AF2304</f>
        <v>0</v>
      </c>
      <c r="AG1811" s="13">
        <f>-Inputs!AG2304</f>
        <v>0</v>
      </c>
      <c r="AH1811" s="13">
        <f>-Inputs!AH2304</f>
        <v>0</v>
      </c>
      <c r="AI1811" s="13">
        <f>-Inputs!AI2304</f>
        <v>0</v>
      </c>
      <c r="AJ1811" s="13">
        <f>-Inputs!AJ2304</f>
        <v>0</v>
      </c>
      <c r="AK1811" s="13">
        <f>-Inputs!AK2304</f>
        <v>0</v>
      </c>
      <c r="AL1811" s="13">
        <f>-Inputs!AL2304</f>
        <v>0</v>
      </c>
      <c r="AM1811" s="13">
        <f>-Inputs!AM2304</f>
        <v>0</v>
      </c>
    </row>
    <row r="1812" spans="1:39" outlineLevel="2">
      <c r="A1812" s="11">
        <f>ROW()</f>
        <v>1812</v>
      </c>
      <c r="C1812" s="6" t="s">
        <v>473</v>
      </c>
      <c r="D1812" s="39"/>
      <c r="E1812" s="922">
        <v>0</v>
      </c>
      <c r="F1812" s="31"/>
      <c r="G1812" s="39"/>
      <c r="H1812" s="39"/>
      <c r="I1812" s="39"/>
      <c r="J1812" s="39"/>
      <c r="K1812" s="39"/>
      <c r="L1812" s="39"/>
      <c r="M1812" s="39"/>
      <c r="N1812" s="39"/>
      <c r="O1812" s="39"/>
      <c r="P1812" s="39"/>
      <c r="Q1812" s="39"/>
      <c r="R1812" s="39"/>
      <c r="S1812" s="39"/>
      <c r="T1812" s="39"/>
      <c r="U1812" s="39"/>
      <c r="V1812" s="39"/>
      <c r="W1812" s="13">
        <f>-Inputs!W2305</f>
        <v>0</v>
      </c>
      <c r="X1812" s="13">
        <f>-Inputs!X2305</f>
        <v>0</v>
      </c>
      <c r="Y1812" s="13">
        <f>-Inputs!Y2305</f>
        <v>0</v>
      </c>
      <c r="Z1812" s="13">
        <f>-Inputs!Z2305</f>
        <v>0</v>
      </c>
      <c r="AA1812" s="13">
        <f>-Inputs!AA2305</f>
        <v>0</v>
      </c>
      <c r="AB1812" s="13">
        <f>-Inputs!AB2305</f>
        <v>0</v>
      </c>
      <c r="AC1812" s="526">
        <f t="shared" si="1313"/>
        <v>0</v>
      </c>
      <c r="AD1812" s="13">
        <f>-Inputs!AD2305</f>
        <v>0</v>
      </c>
      <c r="AE1812" s="13">
        <f>-Inputs!AE2305</f>
        <v>0</v>
      </c>
      <c r="AF1812" s="13">
        <f>-Inputs!AF2305</f>
        <v>0</v>
      </c>
      <c r="AG1812" s="13">
        <f>-Inputs!AG2305</f>
        <v>0</v>
      </c>
      <c r="AH1812" s="13">
        <f>-Inputs!AH2305</f>
        <v>0</v>
      </c>
      <c r="AI1812" s="13">
        <f>-Inputs!AI2305</f>
        <v>0</v>
      </c>
      <c r="AJ1812" s="13">
        <f>-Inputs!AJ2305</f>
        <v>0</v>
      </c>
      <c r="AK1812" s="13">
        <f>-Inputs!AK2305</f>
        <v>0</v>
      </c>
      <c r="AL1812" s="13">
        <f>-Inputs!AL2305</f>
        <v>0</v>
      </c>
      <c r="AM1812" s="13">
        <f>-Inputs!AM2305</f>
        <v>0</v>
      </c>
    </row>
    <row r="1813" spans="1:39" outlineLevel="2">
      <c r="A1813" s="11">
        <f>ROW()</f>
        <v>1813</v>
      </c>
      <c r="C1813" s="6" t="s">
        <v>474</v>
      </c>
      <c r="D1813" s="39"/>
      <c r="E1813" s="922">
        <v>0</v>
      </c>
      <c r="F1813" s="31"/>
      <c r="G1813" s="39"/>
      <c r="H1813" s="39"/>
      <c r="I1813" s="39"/>
      <c r="J1813" s="39"/>
      <c r="K1813" s="39"/>
      <c r="L1813" s="39"/>
      <c r="M1813" s="39"/>
      <c r="N1813" s="39"/>
      <c r="O1813" s="39"/>
      <c r="P1813" s="39"/>
      <c r="Q1813" s="39"/>
      <c r="R1813" s="39"/>
      <c r="S1813" s="39"/>
      <c r="T1813" s="39"/>
      <c r="U1813" s="39"/>
      <c r="V1813" s="39"/>
      <c r="W1813" s="13">
        <f>-Inputs!W2306</f>
        <v>0</v>
      </c>
      <c r="X1813" s="13">
        <f>-Inputs!X2306</f>
        <v>0</v>
      </c>
      <c r="Y1813" s="13">
        <f>-Inputs!Y2306</f>
        <v>0</v>
      </c>
      <c r="Z1813" s="13">
        <f>-Inputs!Z2306</f>
        <v>0</v>
      </c>
      <c r="AA1813" s="13">
        <f>-Inputs!AA2306</f>
        <v>0</v>
      </c>
      <c r="AB1813" s="13">
        <f>-Inputs!AB2306</f>
        <v>0</v>
      </c>
      <c r="AC1813" s="526">
        <f t="shared" si="1313"/>
        <v>0</v>
      </c>
      <c r="AD1813" s="13">
        <f>-Inputs!AD2306</f>
        <v>0</v>
      </c>
      <c r="AE1813" s="13">
        <f>-Inputs!AE2306</f>
        <v>0</v>
      </c>
      <c r="AF1813" s="13">
        <f>-Inputs!AF2306</f>
        <v>0</v>
      </c>
      <c r="AG1813" s="13">
        <f>-Inputs!AG2306</f>
        <v>0</v>
      </c>
      <c r="AH1813" s="13">
        <f>-Inputs!AH2306</f>
        <v>0</v>
      </c>
      <c r="AI1813" s="13">
        <f>-Inputs!AI2306</f>
        <v>0</v>
      </c>
      <c r="AJ1813" s="13">
        <f>-Inputs!AJ2306</f>
        <v>0</v>
      </c>
      <c r="AK1813" s="13">
        <f>-Inputs!AK2306</f>
        <v>0</v>
      </c>
      <c r="AL1813" s="13">
        <f>-Inputs!AL2306</f>
        <v>0</v>
      </c>
      <c r="AM1813" s="13">
        <f>-Inputs!AM2306</f>
        <v>0</v>
      </c>
    </row>
    <row r="1814" spans="1:39" outlineLevel="2">
      <c r="A1814" s="11">
        <f>ROW()</f>
        <v>1814</v>
      </c>
      <c r="C1814" s="6" t="s">
        <v>477</v>
      </c>
      <c r="D1814" s="39"/>
      <c r="E1814" s="922">
        <v>0</v>
      </c>
      <c r="F1814" s="31"/>
      <c r="G1814" s="39"/>
      <c r="H1814" s="39"/>
      <c r="I1814" s="39"/>
      <c r="J1814" s="39"/>
      <c r="K1814" s="39"/>
      <c r="L1814" s="39"/>
      <c r="M1814" s="39"/>
      <c r="N1814" s="39"/>
      <c r="O1814" s="39"/>
      <c r="P1814" s="39"/>
      <c r="Q1814" s="39"/>
      <c r="R1814" s="39"/>
      <c r="S1814" s="39"/>
      <c r="T1814" s="39"/>
      <c r="U1814" s="39"/>
      <c r="V1814" s="39"/>
      <c r="W1814" s="13">
        <f>-Inputs!W2307</f>
        <v>0</v>
      </c>
      <c r="X1814" s="13">
        <f>-Inputs!X2307</f>
        <v>0</v>
      </c>
      <c r="Y1814" s="13">
        <f>-Inputs!Y2307</f>
        <v>0</v>
      </c>
      <c r="Z1814" s="13">
        <f>-Inputs!Z2307</f>
        <v>0</v>
      </c>
      <c r="AA1814" s="13">
        <f>-Inputs!AA2307</f>
        <v>0</v>
      </c>
      <c r="AB1814" s="13">
        <f>-Inputs!AB2307</f>
        <v>0</v>
      </c>
      <c r="AC1814" s="526">
        <f t="shared" si="1313"/>
        <v>0</v>
      </c>
      <c r="AD1814" s="13">
        <f>-Inputs!AD2307</f>
        <v>0</v>
      </c>
      <c r="AE1814" s="13">
        <f>-Inputs!AE2307</f>
        <v>0</v>
      </c>
      <c r="AF1814" s="13">
        <f>-Inputs!AF2307</f>
        <v>0</v>
      </c>
      <c r="AG1814" s="13">
        <f>-Inputs!AG2307</f>
        <v>0</v>
      </c>
      <c r="AH1814" s="13">
        <f>-Inputs!AH2307</f>
        <v>0</v>
      </c>
      <c r="AI1814" s="13">
        <f>-Inputs!AI2307</f>
        <v>0</v>
      </c>
      <c r="AJ1814" s="13">
        <f>-Inputs!AJ2307</f>
        <v>0</v>
      </c>
      <c r="AK1814" s="13">
        <f>-Inputs!AK2307</f>
        <v>0</v>
      </c>
      <c r="AL1814" s="13">
        <f>-Inputs!AL2307</f>
        <v>0</v>
      </c>
      <c r="AM1814" s="13">
        <f>-Inputs!AM2307</f>
        <v>0</v>
      </c>
    </row>
    <row r="1815" spans="1:39" outlineLevel="2">
      <c r="A1815" s="11">
        <f>ROW()</f>
        <v>1815</v>
      </c>
      <c r="C1815" s="6" t="s">
        <v>511</v>
      </c>
      <c r="D1815" s="39"/>
      <c r="E1815" s="922">
        <v>0</v>
      </c>
      <c r="F1815" s="31"/>
      <c r="G1815" s="39"/>
      <c r="H1815" s="39"/>
      <c r="I1815" s="39"/>
      <c r="J1815" s="39"/>
      <c r="K1815" s="39"/>
      <c r="L1815" s="39"/>
      <c r="M1815" s="39"/>
      <c r="N1815" s="39"/>
      <c r="O1815" s="39"/>
      <c r="P1815" s="39"/>
      <c r="Q1815" s="39"/>
      <c r="R1815" s="39"/>
      <c r="S1815" s="39"/>
      <c r="T1815" s="39"/>
      <c r="U1815" s="39"/>
      <c r="V1815" s="39"/>
      <c r="W1815" s="13">
        <f>-Inputs!W2308</f>
        <v>0</v>
      </c>
      <c r="X1815" s="13">
        <f>-Inputs!X2308</f>
        <v>0</v>
      </c>
      <c r="Y1815" s="13">
        <f>-Inputs!Y2308</f>
        <v>0</v>
      </c>
      <c r="Z1815" s="13">
        <f>-Inputs!Z2308</f>
        <v>0</v>
      </c>
      <c r="AA1815" s="13">
        <f>-Inputs!AA2308</f>
        <v>0</v>
      </c>
      <c r="AB1815" s="13">
        <f>-Inputs!AB2308</f>
        <v>0</v>
      </c>
      <c r="AC1815" s="526">
        <f t="shared" si="1313"/>
        <v>0</v>
      </c>
      <c r="AD1815" s="13">
        <f>-Inputs!AD2308</f>
        <v>0</v>
      </c>
      <c r="AE1815" s="13">
        <f>-Inputs!AE2308</f>
        <v>0</v>
      </c>
      <c r="AF1815" s="13">
        <f>-Inputs!AF2308</f>
        <v>0</v>
      </c>
      <c r="AG1815" s="13">
        <f>-Inputs!AG2308</f>
        <v>0</v>
      </c>
      <c r="AH1815" s="13">
        <f>-Inputs!AH2308</f>
        <v>0</v>
      </c>
      <c r="AI1815" s="13">
        <f>-Inputs!AI2308</f>
        <v>0</v>
      </c>
      <c r="AJ1815" s="13">
        <f>-Inputs!AJ2308</f>
        <v>0</v>
      </c>
      <c r="AK1815" s="13">
        <f>-Inputs!AK2308</f>
        <v>0</v>
      </c>
      <c r="AL1815" s="13">
        <f>-Inputs!AL2308</f>
        <v>0</v>
      </c>
      <c r="AM1815" s="13">
        <f>-Inputs!AM2308</f>
        <v>0</v>
      </c>
    </row>
    <row r="1816" spans="1:39" outlineLevel="2">
      <c r="A1816" s="11">
        <f>ROW()</f>
        <v>1816</v>
      </c>
      <c r="C1816" s="6" t="s">
        <v>655</v>
      </c>
      <c r="D1816" s="39"/>
      <c r="E1816" s="922"/>
      <c r="F1816" s="31"/>
      <c r="G1816" s="39"/>
      <c r="H1816" s="39"/>
      <c r="I1816" s="39"/>
      <c r="J1816" s="39"/>
      <c r="K1816" s="39"/>
      <c r="L1816" s="39"/>
      <c r="M1816" s="39"/>
      <c r="N1816" s="39"/>
      <c r="O1816" s="39"/>
      <c r="P1816" s="39"/>
      <c r="Q1816" s="39"/>
      <c r="R1816" s="39"/>
      <c r="S1816" s="39"/>
      <c r="T1816" s="39"/>
      <c r="U1816" s="39"/>
      <c r="V1816" s="39"/>
      <c r="W1816" s="13"/>
      <c r="X1816" s="13"/>
      <c r="Y1816" s="13"/>
      <c r="Z1816" s="13"/>
      <c r="AA1816" s="13"/>
      <c r="AB1816" s="13"/>
      <c r="AC1816" s="526"/>
      <c r="AD1816" s="13"/>
      <c r="AE1816" s="13"/>
      <c r="AF1816" s="13"/>
      <c r="AG1816" s="13"/>
      <c r="AH1816" s="13"/>
      <c r="AI1816" s="13"/>
      <c r="AJ1816" s="13"/>
      <c r="AK1816" s="13"/>
      <c r="AL1816" s="13"/>
      <c r="AM1816" s="13"/>
    </row>
    <row r="1817" spans="1:39" outlineLevel="2">
      <c r="A1817" s="11">
        <f>ROW()</f>
        <v>1817</v>
      </c>
      <c r="C1817" s="6" t="s">
        <v>656</v>
      </c>
      <c r="D1817" s="39"/>
      <c r="E1817" s="922"/>
      <c r="F1817" s="31"/>
      <c r="G1817" s="39"/>
      <c r="H1817" s="39"/>
      <c r="I1817" s="39"/>
      <c r="J1817" s="39"/>
      <c r="K1817" s="39"/>
      <c r="L1817" s="39"/>
      <c r="M1817" s="39"/>
      <c r="N1817" s="39"/>
      <c r="O1817" s="39"/>
      <c r="P1817" s="39"/>
      <c r="Q1817" s="39"/>
      <c r="R1817" s="39"/>
      <c r="S1817" s="39"/>
      <c r="T1817" s="39"/>
      <c r="U1817" s="39"/>
      <c r="V1817" s="39"/>
      <c r="W1817" s="13"/>
      <c r="X1817" s="13"/>
      <c r="Y1817" s="13"/>
      <c r="Z1817" s="13"/>
      <c r="AA1817" s="13"/>
      <c r="AB1817" s="13"/>
      <c r="AC1817" s="526"/>
      <c r="AD1817" s="13"/>
      <c r="AE1817" s="13"/>
      <c r="AF1817" s="13"/>
      <c r="AG1817" s="13"/>
      <c r="AH1817" s="13"/>
      <c r="AI1817" s="13"/>
      <c r="AJ1817" s="13"/>
      <c r="AK1817" s="13"/>
      <c r="AL1817" s="13"/>
      <c r="AM1817" s="13"/>
    </row>
    <row r="1818" spans="1:39" outlineLevel="2">
      <c r="A1818" s="11">
        <f>ROW()</f>
        <v>1818</v>
      </c>
      <c r="C1818" s="6" t="s">
        <v>667</v>
      </c>
      <c r="D1818" s="39"/>
      <c r="E1818" s="922"/>
      <c r="F1818" s="31"/>
      <c r="G1818" s="39"/>
      <c r="H1818" s="39"/>
      <c r="I1818" s="39"/>
      <c r="J1818" s="39"/>
      <c r="K1818" s="39"/>
      <c r="L1818" s="39"/>
      <c r="M1818" s="39"/>
      <c r="N1818" s="39"/>
      <c r="O1818" s="39"/>
      <c r="P1818" s="39"/>
      <c r="Q1818" s="39"/>
      <c r="R1818" s="39"/>
      <c r="S1818" s="39"/>
      <c r="T1818" s="39"/>
      <c r="U1818" s="39"/>
      <c r="V1818" s="39"/>
      <c r="W1818" s="13"/>
      <c r="X1818" s="13"/>
      <c r="Y1818" s="13"/>
      <c r="Z1818" s="13"/>
      <c r="AA1818" s="13"/>
      <c r="AB1818" s="13"/>
      <c r="AC1818" s="526"/>
      <c r="AD1818" s="13"/>
      <c r="AE1818" s="13"/>
      <c r="AF1818" s="13"/>
      <c r="AG1818" s="13"/>
      <c r="AH1818" s="13"/>
      <c r="AI1818" s="13"/>
      <c r="AJ1818" s="13"/>
      <c r="AK1818" s="13"/>
      <c r="AL1818" s="13"/>
      <c r="AM1818" s="13"/>
    </row>
    <row r="1819" spans="1:39" outlineLevel="2">
      <c r="A1819" s="11">
        <f>ROW()</f>
        <v>1819</v>
      </c>
      <c r="C1819" s="6" t="s">
        <v>212</v>
      </c>
      <c r="D1819" s="39"/>
      <c r="E1819" s="922">
        <v>0</v>
      </c>
      <c r="F1819" s="31"/>
      <c r="G1819" s="39"/>
      <c r="H1819" s="39"/>
      <c r="I1819" s="39"/>
      <c r="J1819" s="39"/>
      <c r="K1819" s="39"/>
      <c r="L1819" s="39"/>
      <c r="M1819" s="39"/>
      <c r="N1819" s="39"/>
      <c r="O1819" s="39"/>
      <c r="P1819" s="39"/>
      <c r="Q1819" s="39"/>
      <c r="R1819" s="39"/>
      <c r="S1819" s="39"/>
      <c r="T1819" s="39"/>
      <c r="U1819" s="39"/>
      <c r="V1819" s="39"/>
      <c r="W1819" s="13">
        <f>-Inputs!W2312</f>
        <v>0</v>
      </c>
      <c r="X1819" s="13">
        <f>-Inputs!X2312</f>
        <v>0</v>
      </c>
      <c r="Y1819" s="13">
        <f>-Inputs!Y2312</f>
        <v>0</v>
      </c>
      <c r="Z1819" s="13">
        <f>-Inputs!Z2312</f>
        <v>0</v>
      </c>
      <c r="AA1819" s="13">
        <f>-Inputs!AA2312</f>
        <v>0</v>
      </c>
      <c r="AB1819" s="13">
        <f>-Inputs!AB2312</f>
        <v>0</v>
      </c>
      <c r="AC1819" s="526">
        <f t="shared" si="1313"/>
        <v>0</v>
      </c>
      <c r="AD1819" s="13">
        <f>-Inputs!AD2312</f>
        <v>0</v>
      </c>
      <c r="AE1819" s="13">
        <f>-Inputs!AE2312</f>
        <v>0</v>
      </c>
      <c r="AF1819" s="13">
        <f>-Inputs!AF2312</f>
        <v>0</v>
      </c>
      <c r="AG1819" s="13">
        <f>-Inputs!AG2312</f>
        <v>0</v>
      </c>
      <c r="AH1819" s="13">
        <f>-Inputs!AH2312</f>
        <v>0</v>
      </c>
      <c r="AI1819" s="13">
        <f>-Inputs!AI2312</f>
        <v>0</v>
      </c>
      <c r="AJ1819" s="13">
        <f>-Inputs!AJ2312</f>
        <v>0</v>
      </c>
      <c r="AK1819" s="13">
        <f>-Inputs!AK2312</f>
        <v>0</v>
      </c>
      <c r="AL1819" s="13">
        <f>-Inputs!AL2312</f>
        <v>0</v>
      </c>
      <c r="AM1819" s="13">
        <f>-Inputs!AM2312</f>
        <v>0</v>
      </c>
    </row>
    <row r="1820" spans="1:39" outlineLevel="2">
      <c r="A1820" s="11">
        <f>ROW()</f>
        <v>1820</v>
      </c>
      <c r="C1820" s="30" t="s">
        <v>362</v>
      </c>
      <c r="D1820" s="90"/>
      <c r="E1820" s="925">
        <v>0</v>
      </c>
      <c r="F1820" s="90"/>
      <c r="G1820" s="90"/>
      <c r="H1820" s="90"/>
      <c r="I1820" s="90"/>
      <c r="J1820" s="90"/>
      <c r="K1820" s="90"/>
      <c r="L1820" s="90"/>
      <c r="M1820" s="90"/>
      <c r="N1820" s="90"/>
      <c r="O1820" s="90"/>
      <c r="P1820" s="90"/>
      <c r="Q1820" s="90"/>
      <c r="R1820" s="90"/>
      <c r="S1820" s="90"/>
      <c r="T1820" s="90"/>
      <c r="U1820" s="90"/>
      <c r="V1820" s="90"/>
      <c r="W1820" s="13">
        <f>-Inputs!W2313</f>
        <v>0</v>
      </c>
      <c r="X1820" s="13">
        <f>-Inputs!X2313</f>
        <v>0</v>
      </c>
      <c r="Y1820" s="13">
        <f>-Inputs!Y2313</f>
        <v>0</v>
      </c>
      <c r="Z1820" s="13">
        <f>-Inputs!Z2313</f>
        <v>0</v>
      </c>
      <c r="AA1820" s="13">
        <f>-Inputs!AA2313</f>
        <v>0</v>
      </c>
      <c r="AB1820" s="13">
        <f>-Inputs!AB2313</f>
        <v>0</v>
      </c>
      <c r="AC1820" s="527">
        <f t="shared" si="1313"/>
        <v>0</v>
      </c>
      <c r="AD1820" s="13">
        <f>-Inputs!AD2313</f>
        <v>0</v>
      </c>
      <c r="AE1820" s="13">
        <f>-Inputs!AE2313</f>
        <v>0</v>
      </c>
      <c r="AF1820" s="13">
        <f>-Inputs!AF2313</f>
        <v>0</v>
      </c>
      <c r="AG1820" s="13">
        <f>-Inputs!AG2313</f>
        <v>0</v>
      </c>
      <c r="AH1820" s="13">
        <f>-Inputs!AH2313</f>
        <v>0</v>
      </c>
      <c r="AI1820" s="13">
        <f>-Inputs!AI2313</f>
        <v>0</v>
      </c>
      <c r="AJ1820" s="13">
        <f>-Inputs!AJ2313</f>
        <v>0</v>
      </c>
      <c r="AK1820" s="13">
        <f>-Inputs!AK2313</f>
        <v>0</v>
      </c>
      <c r="AL1820" s="13">
        <f>-Inputs!AL2313</f>
        <v>0</v>
      </c>
      <c r="AM1820" s="13">
        <f>-Inputs!AM2313</f>
        <v>0</v>
      </c>
    </row>
    <row r="1821" spans="1:39" outlineLevel="2">
      <c r="A1821" s="11">
        <f>ROW()</f>
        <v>1821</v>
      </c>
      <c r="C1821" s="6" t="s">
        <v>1</v>
      </c>
      <c r="D1821" s="39"/>
      <c r="E1821" s="39">
        <v>0</v>
      </c>
      <c r="F1821" s="39"/>
      <c r="G1821" s="39"/>
      <c r="H1821" s="39"/>
      <c r="I1821" s="39"/>
      <c r="J1821" s="39"/>
      <c r="K1821" s="39"/>
      <c r="L1821" s="39"/>
      <c r="M1821" s="39"/>
      <c r="N1821" s="39"/>
      <c r="O1821" s="39"/>
      <c r="P1821" s="39"/>
      <c r="Q1821" s="39"/>
      <c r="R1821" s="39"/>
      <c r="S1821" s="39"/>
      <c r="T1821" s="39"/>
      <c r="U1821" s="39"/>
      <c r="V1821" s="39"/>
      <c r="W1821" s="87">
        <f t="shared" ref="W1821:AB1821" si="1314">SUM(W1808:W1819)</f>
        <v>0</v>
      </c>
      <c r="X1821" s="87">
        <f t="shared" si="1314"/>
        <v>0</v>
      </c>
      <c r="Y1821" s="87">
        <f t="shared" si="1314"/>
        <v>0</v>
      </c>
      <c r="Z1821" s="87">
        <f t="shared" si="1314"/>
        <v>0</v>
      </c>
      <c r="AA1821" s="87">
        <f t="shared" si="1314"/>
        <v>0</v>
      </c>
      <c r="AB1821" s="87">
        <f t="shared" si="1314"/>
        <v>0</v>
      </c>
      <c r="AC1821" s="87">
        <f t="shared" ref="AC1821" si="1315">SUM(AC1808:AC1820)</f>
        <v>0</v>
      </c>
      <c r="AD1821" s="414">
        <f t="shared" ref="AD1821:AG1821" si="1316">SUM(AD1808:AD1819)</f>
        <v>0</v>
      </c>
      <c r="AE1821" s="87">
        <f t="shared" si="1316"/>
        <v>0</v>
      </c>
      <c r="AF1821" s="87">
        <f t="shared" si="1316"/>
        <v>0</v>
      </c>
      <c r="AG1821" s="87">
        <f t="shared" si="1316"/>
        <v>0</v>
      </c>
      <c r="AH1821" s="87">
        <f t="shared" ref="AH1821:AM1821" si="1317">SUM(AH1808:AH1819)</f>
        <v>0</v>
      </c>
      <c r="AI1821" s="87">
        <f t="shared" si="1317"/>
        <v>0</v>
      </c>
      <c r="AJ1821" s="87">
        <f t="shared" si="1317"/>
        <v>0</v>
      </c>
      <c r="AK1821" s="87">
        <f t="shared" si="1317"/>
        <v>0</v>
      </c>
      <c r="AL1821" s="87">
        <f t="shared" si="1317"/>
        <v>0</v>
      </c>
      <c r="AM1821" s="87">
        <f t="shared" si="1317"/>
        <v>0</v>
      </c>
    </row>
    <row r="1822" spans="1:39" outlineLevel="2">
      <c r="A1822" s="11">
        <f>ROW()</f>
        <v>1822</v>
      </c>
      <c r="B1822" s="343" t="s">
        <v>6</v>
      </c>
      <c r="D1822" s="39"/>
      <c r="E1822" s="39"/>
      <c r="G1822" s="39"/>
      <c r="H1822" s="39"/>
      <c r="I1822" s="39"/>
      <c r="J1822" s="39"/>
      <c r="K1822" s="39"/>
      <c r="L1822" s="39"/>
      <c r="M1822" s="39"/>
      <c r="N1822" s="39"/>
      <c r="O1822" s="39"/>
      <c r="P1822" s="39"/>
      <c r="Q1822" s="39"/>
      <c r="R1822" s="39"/>
      <c r="S1822" s="39"/>
      <c r="T1822" s="39"/>
      <c r="U1822" s="39"/>
    </row>
    <row r="1823" spans="1:39" outlineLevel="2">
      <c r="A1823" s="11">
        <f>ROW()</f>
        <v>1823</v>
      </c>
      <c r="C1823" s="6" t="s">
        <v>2</v>
      </c>
      <c r="D1823" s="39"/>
      <c r="E1823" s="922">
        <v>-3.8549179883129274E-2</v>
      </c>
      <c r="G1823" s="39"/>
      <c r="H1823" s="39"/>
      <c r="I1823" s="39"/>
      <c r="J1823" s="39"/>
      <c r="K1823" s="39"/>
      <c r="L1823" s="39"/>
      <c r="M1823" s="39"/>
      <c r="N1823" s="39"/>
      <c r="O1823" s="39"/>
      <c r="P1823" s="39"/>
      <c r="Q1823" s="39"/>
      <c r="R1823" s="39"/>
      <c r="S1823" s="39"/>
      <c r="T1823" s="39"/>
      <c r="U1823" s="39"/>
      <c r="V1823" s="9"/>
      <c r="W1823" s="13">
        <f>-Inputs!W1486</f>
        <v>-8.5482735421582107E-2</v>
      </c>
      <c r="X1823" s="13">
        <f>-Inputs!X1486</f>
        <v>-8.5482735421582107E-2</v>
      </c>
      <c r="Y1823" s="13">
        <f>-Inputs!Y1486</f>
        <v>-8.9256254300351542E-2</v>
      </c>
      <c r="Z1823" s="13">
        <f>-Inputs!Z1486</f>
        <v>-8.9256254300351542E-2</v>
      </c>
      <c r="AA1823" s="13">
        <f>-Inputs!AA1486</f>
        <v>-8.9256254300351542E-2</v>
      </c>
      <c r="AB1823" s="13">
        <f>-Inputs!AB1486</f>
        <v>-8.9256254300351542E-2</v>
      </c>
      <c r="AC1823" s="526">
        <f t="shared" ref="AC1823:AC1835" si="1318">$E1823*$E$51</f>
        <v>-4.6245745918315158E-2</v>
      </c>
      <c r="AD1823" s="13">
        <f>-Inputs!AD1486</f>
        <v>-6.9368618877472699E-2</v>
      </c>
      <c r="AE1823" s="9">
        <f>-Inputs!AE1486</f>
        <v>-6.9368618877472699E-2</v>
      </c>
      <c r="AF1823" s="9">
        <f>-Inputs!AF1486</f>
        <v>-6.9368618877472699E-2</v>
      </c>
      <c r="AG1823" s="9">
        <f>-Inputs!AG1486</f>
        <v>-6.9368618877472712E-2</v>
      </c>
      <c r="AH1823" s="9">
        <f>-Inputs!AH1486</f>
        <v>-6.9368618877472712E-2</v>
      </c>
      <c r="AI1823" s="9">
        <f t="shared" ref="AI1823:AM1823" si="1319">-IF(AI1763=0,0,IF(AI1778&lt;0,AI1778,IF(AI1763=0,AI1778,MIN((AI1778/AI1763)*(AI1778&gt;0),AI1778,-AH1823))))</f>
        <v>-6.9368618877472712E-2</v>
      </c>
      <c r="AJ1823" s="9">
        <f t="shared" si="1319"/>
        <v>-6.9368618877472712E-2</v>
      </c>
      <c r="AK1823" s="9">
        <f t="shared" si="1319"/>
        <v>-6.9368618877472712E-2</v>
      </c>
      <c r="AL1823" s="9">
        <f t="shared" si="1319"/>
        <v>-6.9368618877472712E-2</v>
      </c>
      <c r="AM1823" s="9">
        <f t="shared" si="1319"/>
        <v>-6.9368618877472712E-2</v>
      </c>
    </row>
    <row r="1824" spans="1:39" outlineLevel="2">
      <c r="A1824" s="11">
        <f>ROW()</f>
        <v>1824</v>
      </c>
      <c r="C1824" s="6" t="s">
        <v>3</v>
      </c>
      <c r="D1824" s="39"/>
      <c r="E1824" s="922">
        <v>-0.17780624670154732</v>
      </c>
      <c r="G1824" s="39"/>
      <c r="H1824" s="39"/>
      <c r="I1824" s="39"/>
      <c r="J1824" s="39"/>
      <c r="K1824" s="39"/>
      <c r="L1824" s="39"/>
      <c r="M1824" s="39"/>
      <c r="N1824" s="39"/>
      <c r="O1824" s="39"/>
      <c r="P1824" s="39"/>
      <c r="Q1824" s="39"/>
      <c r="R1824" s="39"/>
      <c r="S1824" s="39"/>
      <c r="T1824" s="39"/>
      <c r="U1824" s="39"/>
      <c r="V1824" s="9"/>
      <c r="W1824" s="13">
        <f>-Inputs!W1487</f>
        <v>-9.850573699122385E-2</v>
      </c>
      <c r="X1824" s="13">
        <f>-Inputs!X1487</f>
        <v>-9.850573699122385E-2</v>
      </c>
      <c r="Y1824" s="13">
        <f>-Inputs!Y1487</f>
        <v>-0.25677143188996049</v>
      </c>
      <c r="Z1824" s="13">
        <f>-Inputs!Z1487</f>
        <v>-0.25677143188996049</v>
      </c>
      <c r="AA1824" s="13">
        <f>-Inputs!AA1487</f>
        <v>-0.25677143188996054</v>
      </c>
      <c r="AB1824" s="13">
        <f>-Inputs!AB1487</f>
        <v>-0.25677143188996049</v>
      </c>
      <c r="AC1824" s="526">
        <f t="shared" si="1318"/>
        <v>-0.21330628907225213</v>
      </c>
      <c r="AD1824" s="13">
        <f>-Inputs!AD1487</f>
        <v>-0.21330628907225202</v>
      </c>
      <c r="AE1824" s="9">
        <f>-Inputs!AE1487</f>
        <v>-0.21330628907225202</v>
      </c>
      <c r="AF1824" s="9">
        <f>-Inputs!AF1487</f>
        <v>-0.21330628907225202</v>
      </c>
      <c r="AG1824" s="9">
        <f>-Inputs!AG1487</f>
        <v>-0.21330628907225205</v>
      </c>
      <c r="AH1824" s="9">
        <f>-Inputs!AH1487</f>
        <v>-0.21330628907225205</v>
      </c>
      <c r="AI1824" s="9">
        <f t="shared" ref="AI1824:AM1824" si="1320">-IF(AI1764=0,0,IF(AI1779&lt;0,AI1779,IF(AI1764=0,AI1779,MIN((AI1779/AI1764)*(AI1779&gt;0),AI1779,-AH1824))))</f>
        <v>-0.21330628907225205</v>
      </c>
      <c r="AJ1824" s="9">
        <f t="shared" si="1320"/>
        <v>-0.21330628907225205</v>
      </c>
      <c r="AK1824" s="9">
        <f t="shared" si="1320"/>
        <v>-0.21330628907225205</v>
      </c>
      <c r="AL1824" s="9">
        <f t="shared" si="1320"/>
        <v>-0.21330628907225205</v>
      </c>
      <c r="AM1824" s="9">
        <f t="shared" si="1320"/>
        <v>-0.21330628907225205</v>
      </c>
    </row>
    <row r="1825" spans="1:39" outlineLevel="2">
      <c r="A1825" s="11">
        <f>ROW()</f>
        <v>1825</v>
      </c>
      <c r="C1825" s="6" t="s">
        <v>4</v>
      </c>
      <c r="D1825" s="39"/>
      <c r="E1825" s="922">
        <v>-3.8982621873045313E-3</v>
      </c>
      <c r="G1825" s="39"/>
      <c r="H1825" s="39"/>
      <c r="I1825" s="39"/>
      <c r="J1825" s="39"/>
      <c r="K1825" s="39"/>
      <c r="L1825" s="39"/>
      <c r="M1825" s="39"/>
      <c r="N1825" s="39"/>
      <c r="O1825" s="39"/>
      <c r="P1825" s="39"/>
      <c r="Q1825" s="39"/>
      <c r="R1825" s="39"/>
      <c r="S1825" s="39"/>
      <c r="T1825" s="39"/>
      <c r="U1825" s="39"/>
      <c r="V1825" s="9"/>
      <c r="W1825" s="13">
        <f>-Inputs!W1488</f>
        <v>-7.6471558980029039E-2</v>
      </c>
      <c r="X1825" s="13">
        <f>-Inputs!X1488</f>
        <v>-7.6471558980029039E-2</v>
      </c>
      <c r="Y1825" s="13">
        <f>-Inputs!Y1488</f>
        <v>-2.3260759138225198E-2</v>
      </c>
      <c r="Z1825" s="13">
        <f>-Inputs!Z1488</f>
        <v>-2.3260759138225194E-2</v>
      </c>
      <c r="AA1825" s="13">
        <f>-Inputs!AA1488</f>
        <v>-2.3260759138225194E-2</v>
      </c>
      <c r="AB1825" s="13">
        <f>-Inputs!AB1488</f>
        <v>-2.3260759138225194E-2</v>
      </c>
      <c r="AC1825" s="526">
        <f t="shared" si="1318"/>
        <v>-4.6765727100710128E-3</v>
      </c>
      <c r="AD1825" s="13">
        <f>-Inputs!AD1488</f>
        <v>-8.7431576753501591E-3</v>
      </c>
      <c r="AE1825" s="9">
        <f>-Inputs!AE1488</f>
        <v>-8.7431576753501591E-3</v>
      </c>
      <c r="AF1825" s="9">
        <f>-Inputs!AF1488</f>
        <v>-8.7431576753501591E-3</v>
      </c>
      <c r="AG1825" s="9">
        <f>-Inputs!AG1488</f>
        <v>-8.7431576753501609E-3</v>
      </c>
      <c r="AH1825" s="9">
        <f>-Inputs!AH1488</f>
        <v>-8.7431576753501609E-3</v>
      </c>
      <c r="AI1825" s="9">
        <f t="shared" ref="AI1825:AM1825" si="1321">-IF(AI1765=0,0,IF(AI1780&lt;0,AI1780,IF(AI1765=0,AI1780,MIN((AI1780/AI1765)*(AI1780&gt;0),AI1780,-AH1825))))</f>
        <v>-8.7431576753501574E-3</v>
      </c>
      <c r="AJ1825" s="9">
        <f t="shared" si="1321"/>
        <v>-8.7431576753501557E-3</v>
      </c>
      <c r="AK1825" s="9">
        <f t="shared" si="1321"/>
        <v>-8.7431576753501557E-3</v>
      </c>
      <c r="AL1825" s="9">
        <f t="shared" si="1321"/>
        <v>-8.7431576753501557E-3</v>
      </c>
      <c r="AM1825" s="9">
        <f t="shared" si="1321"/>
        <v>-8.7431576753501557E-3</v>
      </c>
    </row>
    <row r="1826" spans="1:39" outlineLevel="2">
      <c r="A1826" s="11">
        <f>ROW()</f>
        <v>1826</v>
      </c>
      <c r="C1826" s="6" t="s">
        <v>5</v>
      </c>
      <c r="D1826" s="39"/>
      <c r="E1826" s="922">
        <v>-0.20286674145802491</v>
      </c>
      <c r="G1826" s="39"/>
      <c r="H1826" s="39"/>
      <c r="I1826" s="39"/>
      <c r="J1826" s="39"/>
      <c r="K1826" s="39"/>
      <c r="L1826" s="39"/>
      <c r="M1826" s="39"/>
      <c r="N1826" s="39"/>
      <c r="O1826" s="39"/>
      <c r="P1826" s="39"/>
      <c r="Q1826" s="39"/>
      <c r="R1826" s="39"/>
      <c r="S1826" s="39"/>
      <c r="T1826" s="39"/>
      <c r="U1826" s="39"/>
      <c r="V1826" s="9"/>
      <c r="W1826" s="13">
        <f>-Inputs!W1489</f>
        <v>-8.0571396222153813E-2</v>
      </c>
      <c r="X1826" s="13">
        <f>-Inputs!X1489</f>
        <v>-8.0571396222153813E-2</v>
      </c>
      <c r="Y1826" s="13">
        <f>-Inputs!Y1489</f>
        <v>-0.3881494748642621</v>
      </c>
      <c r="Z1826" s="13">
        <f>-Inputs!Z1489</f>
        <v>-0.3881494748642621</v>
      </c>
      <c r="AA1826" s="13">
        <f>-Inputs!AA1489</f>
        <v>-0.3881494748642621</v>
      </c>
      <c r="AB1826" s="13">
        <f>-Inputs!AB1489</f>
        <v>-0.3881494748642621</v>
      </c>
      <c r="AC1826" s="526">
        <f t="shared" si="1318"/>
        <v>-0.24337025610368912</v>
      </c>
      <c r="AD1826" s="13">
        <f>-Inputs!AD1489</f>
        <v>-0.69154039240256626</v>
      </c>
      <c r="AE1826" s="9">
        <f>-Inputs!AE1489</f>
        <v>-0.69154039240256615</v>
      </c>
      <c r="AF1826" s="9">
        <f>-Inputs!AF1489</f>
        <v>-0.69154039240256615</v>
      </c>
      <c r="AG1826" s="9">
        <f>-Inputs!AG1489</f>
        <v>0</v>
      </c>
      <c r="AH1826" s="9">
        <f>-Inputs!AH1489</f>
        <v>0</v>
      </c>
      <c r="AI1826" s="9">
        <f t="shared" ref="AI1826:AM1826" si="1322">-IF(AI1766=0,0,IF(AI1781&lt;0,AI1781,IF(AI1766=0,AI1781,MIN((AI1781/AI1766)*(AI1781&gt;0),AI1781,-AH1826))))</f>
        <v>0</v>
      </c>
      <c r="AJ1826" s="9">
        <f t="shared" si="1322"/>
        <v>0</v>
      </c>
      <c r="AK1826" s="9">
        <f t="shared" si="1322"/>
        <v>0</v>
      </c>
      <c r="AL1826" s="9">
        <f t="shared" si="1322"/>
        <v>0</v>
      </c>
      <c r="AM1826" s="9">
        <f t="shared" si="1322"/>
        <v>0</v>
      </c>
    </row>
    <row r="1827" spans="1:39" outlineLevel="2">
      <c r="A1827" s="11">
        <f>ROW()</f>
        <v>1827</v>
      </c>
      <c r="C1827" s="6" t="s">
        <v>473</v>
      </c>
      <c r="D1827" s="39"/>
      <c r="E1827" s="922">
        <v>-5.4168712582114018E-2</v>
      </c>
      <c r="G1827" s="39"/>
      <c r="H1827" s="39"/>
      <c r="I1827" s="39"/>
      <c r="J1827" s="39"/>
      <c r="K1827" s="39"/>
      <c r="L1827" s="39"/>
      <c r="M1827" s="39"/>
      <c r="N1827" s="39"/>
      <c r="O1827" s="39"/>
      <c r="P1827" s="39"/>
      <c r="Q1827" s="39"/>
      <c r="R1827" s="39"/>
      <c r="S1827" s="39"/>
      <c r="T1827" s="39"/>
      <c r="U1827" s="39"/>
      <c r="V1827" s="9"/>
      <c r="W1827" s="13">
        <f>-Inputs!W1490</f>
        <v>0</v>
      </c>
      <c r="X1827" s="13">
        <f>-Inputs!X1490</f>
        <v>0</v>
      </c>
      <c r="Y1827" s="13">
        <f>-Inputs!Y1490</f>
        <v>0</v>
      </c>
      <c r="Z1827" s="13">
        <f>-Inputs!Z1490</f>
        <v>0</v>
      </c>
      <c r="AA1827" s="13">
        <f>-Inputs!AA1490</f>
        <v>0</v>
      </c>
      <c r="AB1827" s="13">
        <f>-Inputs!AB1490</f>
        <v>0</v>
      </c>
      <c r="AC1827" s="526">
        <f t="shared" si="1318"/>
        <v>-6.4983808381641084E-2</v>
      </c>
      <c r="AD1827" s="13">
        <f>-Inputs!AD1490</f>
        <v>-1.4946275927777466</v>
      </c>
      <c r="AE1827" s="9">
        <f>-Inputs!AE1490</f>
        <v>0</v>
      </c>
      <c r="AF1827" s="9">
        <f>-Inputs!AF1490</f>
        <v>0</v>
      </c>
      <c r="AG1827" s="9">
        <f>-Inputs!AG1490</f>
        <v>0</v>
      </c>
      <c r="AH1827" s="9">
        <f>-Inputs!AH1490</f>
        <v>0</v>
      </c>
      <c r="AI1827" s="9">
        <f t="shared" ref="AI1827:AM1827" si="1323">-IF(AI1767=0,0,IF(AI1782&lt;0,AI1782,IF(AI1767=0,AI1782,MIN((AI1782/AI1767)*(AI1782&gt;0),AI1782,-AH1827))))</f>
        <v>0</v>
      </c>
      <c r="AJ1827" s="9">
        <f t="shared" si="1323"/>
        <v>0</v>
      </c>
      <c r="AK1827" s="9">
        <f t="shared" si="1323"/>
        <v>0</v>
      </c>
      <c r="AL1827" s="9">
        <f t="shared" si="1323"/>
        <v>0</v>
      </c>
      <c r="AM1827" s="9">
        <f t="shared" si="1323"/>
        <v>0</v>
      </c>
    </row>
    <row r="1828" spans="1:39" outlineLevel="2">
      <c r="A1828" s="11">
        <f>ROW()</f>
        <v>1828</v>
      </c>
      <c r="C1828" s="6" t="s">
        <v>474</v>
      </c>
      <c r="D1828" s="39"/>
      <c r="E1828" s="922">
        <v>-3.7783188817685026E-2</v>
      </c>
      <c r="G1828" s="39"/>
      <c r="H1828" s="39"/>
      <c r="I1828" s="39"/>
      <c r="J1828" s="39"/>
      <c r="K1828" s="39"/>
      <c r="L1828" s="39"/>
      <c r="M1828" s="39"/>
      <c r="N1828" s="39"/>
      <c r="O1828" s="39"/>
      <c r="P1828" s="39"/>
      <c r="Q1828" s="39"/>
      <c r="R1828" s="39"/>
      <c r="S1828" s="39"/>
      <c r="T1828" s="39"/>
      <c r="U1828" s="39"/>
      <c r="V1828" s="9"/>
      <c r="W1828" s="13">
        <f>-Inputs!W1491</f>
        <v>0</v>
      </c>
      <c r="X1828" s="13">
        <f>-Inputs!X1491</f>
        <v>0</v>
      </c>
      <c r="Y1828" s="13">
        <f>-Inputs!Y1491</f>
        <v>0</v>
      </c>
      <c r="Z1828" s="13">
        <f>-Inputs!Z1491</f>
        <v>0</v>
      </c>
      <c r="AA1828" s="13">
        <f>-Inputs!AA1491</f>
        <v>0</v>
      </c>
      <c r="AB1828" s="13">
        <f>-Inputs!AB1491</f>
        <v>0</v>
      </c>
      <c r="AC1828" s="526">
        <f t="shared" si="1318"/>
        <v>-4.5326820320011126E-2</v>
      </c>
      <c r="AD1828" s="13">
        <f>-Inputs!AD1491</f>
        <v>-0.1927736204951192</v>
      </c>
      <c r="AE1828" s="9">
        <f>-Inputs!AE1491</f>
        <v>-0.1927736204951192</v>
      </c>
      <c r="AF1828" s="9">
        <f>-Inputs!AF1491</f>
        <v>-0.19277362049511923</v>
      </c>
      <c r="AG1828" s="9">
        <f>-Inputs!AG1491</f>
        <v>-0.19277362049511931</v>
      </c>
      <c r="AH1828" s="9">
        <f>-Inputs!AH1491</f>
        <v>-0.19277362049511931</v>
      </c>
      <c r="AI1828" s="9">
        <f t="shared" ref="AI1828:AM1828" si="1324">-IF(AI1768=0,0,IF(AI1783&lt;0,AI1783,IF(AI1768=0,AI1783,MIN((AI1783/AI1768)*(AI1783&gt;0),AI1783,-AH1828))))</f>
        <v>-0.19277362049511931</v>
      </c>
      <c r="AJ1828" s="9">
        <f t="shared" si="1324"/>
        <v>-0.19277362049511931</v>
      </c>
      <c r="AK1828" s="9">
        <f t="shared" si="1324"/>
        <v>-0.19277362049511931</v>
      </c>
      <c r="AL1828" s="9">
        <f t="shared" si="1324"/>
        <v>0</v>
      </c>
      <c r="AM1828" s="9">
        <f t="shared" si="1324"/>
        <v>0</v>
      </c>
    </row>
    <row r="1829" spans="1:39" outlineLevel="2">
      <c r="A1829" s="11">
        <f>ROW()</f>
        <v>1829</v>
      </c>
      <c r="C1829" s="6" t="s">
        <v>477</v>
      </c>
      <c r="D1829" s="39"/>
      <c r="E1829" s="922">
        <v>-0.11630705378198319</v>
      </c>
      <c r="G1829" s="39"/>
      <c r="H1829" s="39"/>
      <c r="I1829" s="39"/>
      <c r="J1829" s="39"/>
      <c r="K1829" s="39"/>
      <c r="L1829" s="39"/>
      <c r="M1829" s="39"/>
      <c r="N1829" s="39"/>
      <c r="O1829" s="39"/>
      <c r="P1829" s="39"/>
      <c r="Q1829" s="39"/>
      <c r="R1829" s="39"/>
      <c r="S1829" s="39"/>
      <c r="T1829" s="39"/>
      <c r="U1829" s="39"/>
      <c r="V1829" s="9"/>
      <c r="W1829" s="13">
        <f>-Inputs!W1492</f>
        <v>0</v>
      </c>
      <c r="X1829" s="13">
        <f>-Inputs!X1492</f>
        <v>0</v>
      </c>
      <c r="Y1829" s="13">
        <f>-Inputs!Y1492</f>
        <v>0</v>
      </c>
      <c r="Z1829" s="13">
        <f>-Inputs!Z1492</f>
        <v>0</v>
      </c>
      <c r="AA1829" s="13">
        <f>-Inputs!AA1492</f>
        <v>0</v>
      </c>
      <c r="AB1829" s="13">
        <f>-Inputs!AB1492</f>
        <v>0</v>
      </c>
      <c r="AC1829" s="526">
        <f t="shared" si="1318"/>
        <v>-0.13952842768681978</v>
      </c>
      <c r="AD1829" s="13">
        <f>-Inputs!AD1492</f>
        <v>-0.46475017244383909</v>
      </c>
      <c r="AE1829" s="9">
        <f>-Inputs!AE1492</f>
        <v>-0.46475017244383865</v>
      </c>
      <c r="AF1829" s="9">
        <f>-Inputs!AF1492</f>
        <v>-0.46475017244383865</v>
      </c>
      <c r="AG1829" s="9">
        <f>-Inputs!AG1492</f>
        <v>0</v>
      </c>
      <c r="AH1829" s="9">
        <f>-Inputs!AH1492</f>
        <v>0</v>
      </c>
      <c r="AI1829" s="9">
        <f t="shared" ref="AI1829:AM1829" si="1325">-IF(AI1769=0,0,IF(AI1784&lt;0,AI1784,IF(AI1769=0,AI1784,MIN((AI1784/AI1769)*(AI1784&gt;0),AI1784,-AH1829))))</f>
        <v>0</v>
      </c>
      <c r="AJ1829" s="9">
        <f t="shared" si="1325"/>
        <v>0</v>
      </c>
      <c r="AK1829" s="9">
        <f t="shared" si="1325"/>
        <v>0</v>
      </c>
      <c r="AL1829" s="9">
        <f t="shared" si="1325"/>
        <v>0</v>
      </c>
      <c r="AM1829" s="9">
        <f t="shared" si="1325"/>
        <v>0</v>
      </c>
    </row>
    <row r="1830" spans="1:39" outlineLevel="2">
      <c r="A1830" s="11">
        <f>ROW()</f>
        <v>1830</v>
      </c>
      <c r="C1830" s="6" t="s">
        <v>511</v>
      </c>
      <c r="D1830" s="39"/>
      <c r="E1830" s="922">
        <v>-4.2717509030481764E-2</v>
      </c>
      <c r="G1830" s="39"/>
      <c r="H1830" s="39"/>
      <c r="I1830" s="39"/>
      <c r="J1830" s="39"/>
      <c r="K1830" s="39"/>
      <c r="L1830" s="39"/>
      <c r="M1830" s="39"/>
      <c r="N1830" s="39"/>
      <c r="O1830" s="39"/>
      <c r="P1830" s="39"/>
      <c r="Q1830" s="39"/>
      <c r="R1830" s="39"/>
      <c r="S1830" s="39"/>
      <c r="T1830" s="39"/>
      <c r="U1830" s="39"/>
      <c r="V1830" s="9"/>
      <c r="W1830" s="13">
        <f>-Inputs!W1493</f>
        <v>-1.0637619510460935E-2</v>
      </c>
      <c r="X1830" s="13">
        <f>-Inputs!X1493</f>
        <v>-1.0637619510460935E-2</v>
      </c>
      <c r="Y1830" s="13">
        <f>-Inputs!Y1493</f>
        <v>-5.124630601419241E-2</v>
      </c>
      <c r="Z1830" s="13">
        <f>-Inputs!Z1493</f>
        <v>-5.124630601419241E-2</v>
      </c>
      <c r="AA1830" s="13">
        <f>-Inputs!AA1493</f>
        <v>-5.124630601419241E-2</v>
      </c>
      <c r="AB1830" s="13">
        <f>-Inputs!AB1493</f>
        <v>-5.124630601419241E-2</v>
      </c>
      <c r="AC1830" s="526">
        <f t="shared" si="1318"/>
        <v>-5.124630601419241E-2</v>
      </c>
      <c r="AD1830" s="13">
        <f>-Inputs!AD1493</f>
        <v>-2.7410814844800624E-2</v>
      </c>
      <c r="AE1830" s="9">
        <f>-Inputs!AE1493</f>
        <v>-2.7410814844800627E-2</v>
      </c>
      <c r="AF1830" s="9">
        <f>-Inputs!AF1493</f>
        <v>-2.7410814844800627E-2</v>
      </c>
      <c r="AG1830" s="9">
        <f>-Inputs!AG1493</f>
        <v>-2.7410814844800627E-2</v>
      </c>
      <c r="AH1830" s="9">
        <f>-Inputs!AH1493</f>
        <v>-2.7410814844800627E-2</v>
      </c>
      <c r="AI1830" s="9">
        <f t="shared" ref="AI1830:AM1830" si="1326">-IF(AI1770=0,0,IF(AI1785&lt;0,AI1785,IF(AI1770=0,AI1785,MIN((AI1785/AI1770)*(AI1785&gt;0),AI1785,-AH1830))))</f>
        <v>-2.741081484480062E-2</v>
      </c>
      <c r="AJ1830" s="9">
        <f t="shared" si="1326"/>
        <v>-2.741081484480062E-2</v>
      </c>
      <c r="AK1830" s="9">
        <f t="shared" si="1326"/>
        <v>-2.741081484480062E-2</v>
      </c>
      <c r="AL1830" s="9">
        <f t="shared" si="1326"/>
        <v>-2.741081484480062E-2</v>
      </c>
      <c r="AM1830" s="9">
        <f t="shared" si="1326"/>
        <v>-2.741081484480062E-2</v>
      </c>
    </row>
    <row r="1831" spans="1:39" outlineLevel="2">
      <c r="A1831" s="11">
        <f>ROW()</f>
        <v>1831</v>
      </c>
      <c r="C1831" s="6" t="s">
        <v>655</v>
      </c>
      <c r="D1831" s="39"/>
      <c r="E1831" s="922"/>
      <c r="G1831" s="39"/>
      <c r="H1831" s="39"/>
      <c r="I1831" s="39"/>
      <c r="J1831" s="39"/>
      <c r="K1831" s="39"/>
      <c r="L1831" s="39"/>
      <c r="M1831" s="39"/>
      <c r="N1831" s="39"/>
      <c r="O1831" s="39"/>
      <c r="P1831" s="39"/>
      <c r="Q1831" s="39"/>
      <c r="R1831" s="39"/>
      <c r="S1831" s="39"/>
      <c r="T1831" s="39"/>
      <c r="U1831" s="39"/>
      <c r="V1831" s="9"/>
      <c r="W1831" s="13"/>
      <c r="X1831" s="13"/>
      <c r="Y1831" s="13"/>
      <c r="Z1831" s="13"/>
      <c r="AA1831" s="13"/>
      <c r="AB1831" s="13"/>
      <c r="AC1831" s="526"/>
      <c r="AD1831" s="13"/>
      <c r="AE1831" s="9"/>
      <c r="AF1831" s="9"/>
      <c r="AG1831" s="9"/>
      <c r="AH1831" s="9"/>
      <c r="AI1831" s="9">
        <f t="shared" ref="AI1831:AM1831" si="1327">-IF(AI1771=0,AI1786,IF(AI1786&lt;0,AI1786,IF(AI1771=0,AI1786,MIN((AI1786/AI1771)*(AI1786&gt;0),AI1786))))</f>
        <v>-1.1796121419083918</v>
      </c>
      <c r="AJ1831" s="9">
        <f t="shared" si="1327"/>
        <v>-1.1796121419083918</v>
      </c>
      <c r="AK1831" s="9">
        <f t="shared" si="1327"/>
        <v>-1.1796121419083918</v>
      </c>
      <c r="AL1831" s="9">
        <f t="shared" si="1327"/>
        <v>-1.1796121419083918</v>
      </c>
      <c r="AM1831" s="9">
        <f t="shared" si="1327"/>
        <v>-1.1796121419083918</v>
      </c>
    </row>
    <row r="1832" spans="1:39" outlineLevel="2">
      <c r="A1832" s="11">
        <f>ROW()</f>
        <v>1832</v>
      </c>
      <c r="C1832" s="6" t="s">
        <v>656</v>
      </c>
      <c r="D1832" s="39"/>
      <c r="E1832" s="922"/>
      <c r="G1832" s="39"/>
      <c r="H1832" s="39"/>
      <c r="I1832" s="39"/>
      <c r="J1832" s="39"/>
      <c r="K1832" s="39"/>
      <c r="L1832" s="39"/>
      <c r="M1832" s="39"/>
      <c r="N1832" s="39"/>
      <c r="O1832" s="39"/>
      <c r="P1832" s="39"/>
      <c r="Q1832" s="39"/>
      <c r="R1832" s="39"/>
      <c r="S1832" s="39"/>
      <c r="T1832" s="39"/>
      <c r="U1832" s="39"/>
      <c r="V1832" s="9"/>
      <c r="W1832" s="13"/>
      <c r="X1832" s="13"/>
      <c r="Y1832" s="13"/>
      <c r="Z1832" s="13"/>
      <c r="AA1832" s="13"/>
      <c r="AB1832" s="13"/>
      <c r="AC1832" s="526"/>
      <c r="AD1832" s="13"/>
      <c r="AE1832" s="9"/>
      <c r="AF1832" s="9"/>
      <c r="AG1832" s="9"/>
      <c r="AH1832" s="9"/>
      <c r="AI1832" s="9"/>
      <c r="AJ1832" s="9"/>
      <c r="AK1832" s="9"/>
      <c r="AL1832" s="9"/>
      <c r="AM1832" s="9"/>
    </row>
    <row r="1833" spans="1:39" outlineLevel="2">
      <c r="A1833" s="11">
        <f>ROW()</f>
        <v>1833</v>
      </c>
      <c r="C1833" s="6" t="s">
        <v>667</v>
      </c>
      <c r="D1833" s="39"/>
      <c r="E1833" s="922"/>
      <c r="G1833" s="39"/>
      <c r="H1833" s="39"/>
      <c r="I1833" s="39"/>
      <c r="J1833" s="39"/>
      <c r="K1833" s="39"/>
      <c r="L1833" s="39"/>
      <c r="M1833" s="39"/>
      <c r="N1833" s="39"/>
      <c r="O1833" s="39"/>
      <c r="P1833" s="39"/>
      <c r="Q1833" s="39"/>
      <c r="R1833" s="39"/>
      <c r="S1833" s="39"/>
      <c r="T1833" s="39"/>
      <c r="U1833" s="39"/>
      <c r="V1833" s="9"/>
      <c r="W1833" s="13"/>
      <c r="X1833" s="13"/>
      <c r="Y1833" s="13"/>
      <c r="Z1833" s="13"/>
      <c r="AA1833" s="13"/>
      <c r="AB1833" s="13"/>
      <c r="AC1833" s="526"/>
      <c r="AD1833" s="13"/>
      <c r="AE1833" s="9"/>
      <c r="AF1833" s="9"/>
      <c r="AG1833" s="9"/>
      <c r="AH1833" s="9"/>
      <c r="AI1833" s="9"/>
      <c r="AJ1833" s="9"/>
      <c r="AK1833" s="9"/>
      <c r="AL1833" s="9"/>
      <c r="AM1833" s="9"/>
    </row>
    <row r="1834" spans="1:39" outlineLevel="2">
      <c r="A1834" s="11">
        <f>ROW()</f>
        <v>1834</v>
      </c>
      <c r="C1834" s="6" t="s">
        <v>212</v>
      </c>
      <c r="D1834" s="39"/>
      <c r="E1834" s="922">
        <v>0</v>
      </c>
      <c r="G1834" s="39"/>
      <c r="H1834" s="39"/>
      <c r="I1834" s="39"/>
      <c r="J1834" s="39"/>
      <c r="K1834" s="39"/>
      <c r="L1834" s="39"/>
      <c r="M1834" s="39"/>
      <c r="N1834" s="39"/>
      <c r="O1834" s="39"/>
      <c r="P1834" s="39"/>
      <c r="Q1834" s="39"/>
      <c r="R1834" s="39"/>
      <c r="S1834" s="39"/>
      <c r="T1834" s="39"/>
      <c r="U1834" s="39"/>
      <c r="V1834" s="9"/>
      <c r="W1834" s="13">
        <f>-Inputs!W1497</f>
        <v>0</v>
      </c>
      <c r="X1834" s="13">
        <f>-Inputs!X1497</f>
        <v>0</v>
      </c>
      <c r="Y1834" s="13">
        <f>-Inputs!Y1497</f>
        <v>0</v>
      </c>
      <c r="Z1834" s="13">
        <f>-Inputs!Z1497</f>
        <v>0</v>
      </c>
      <c r="AA1834" s="13">
        <f>-Inputs!AA1497</f>
        <v>0</v>
      </c>
      <c r="AB1834" s="13">
        <f>-Inputs!AB1497</f>
        <v>0</v>
      </c>
      <c r="AC1834" s="526">
        <f t="shared" si="1318"/>
        <v>0</v>
      </c>
      <c r="AD1834" s="13">
        <f>-Inputs!AD1497</f>
        <v>0</v>
      </c>
      <c r="AE1834" s="9">
        <f>-Inputs!AE1497</f>
        <v>0</v>
      </c>
      <c r="AF1834" s="9">
        <f>-Inputs!AF1497</f>
        <v>0</v>
      </c>
      <c r="AG1834" s="9">
        <f>-Inputs!AG1497</f>
        <v>0</v>
      </c>
      <c r="AH1834" s="9">
        <f>-Inputs!AH1497</f>
        <v>0</v>
      </c>
      <c r="AI1834" s="531">
        <v>0</v>
      </c>
      <c r="AJ1834" s="531">
        <v>0</v>
      </c>
      <c r="AK1834" s="531">
        <v>0</v>
      </c>
      <c r="AL1834" s="531">
        <v>0</v>
      </c>
      <c r="AM1834" s="531">
        <v>0</v>
      </c>
    </row>
    <row r="1835" spans="1:39" outlineLevel="2">
      <c r="A1835" s="11">
        <f>ROW()</f>
        <v>1835</v>
      </c>
      <c r="C1835" s="30" t="s">
        <v>362</v>
      </c>
      <c r="D1835" s="90"/>
      <c r="E1835" s="925">
        <v>0</v>
      </c>
      <c r="F1835" s="90"/>
      <c r="G1835" s="90"/>
      <c r="H1835" s="90"/>
      <c r="I1835" s="90"/>
      <c r="J1835" s="90"/>
      <c r="K1835" s="90"/>
      <c r="L1835" s="90"/>
      <c r="M1835" s="90"/>
      <c r="N1835" s="90"/>
      <c r="O1835" s="90"/>
      <c r="P1835" s="90"/>
      <c r="Q1835" s="90"/>
      <c r="R1835" s="90"/>
      <c r="S1835" s="90"/>
      <c r="T1835" s="90"/>
      <c r="U1835" s="90"/>
      <c r="V1835" s="14"/>
      <c r="W1835" s="14">
        <f>-Inputs!W1498</f>
        <v>0</v>
      </c>
      <c r="X1835" s="14">
        <f>-Inputs!X1498</f>
        <v>0</v>
      </c>
      <c r="Y1835" s="14">
        <f>-Inputs!Y1498</f>
        <v>0</v>
      </c>
      <c r="Z1835" s="14">
        <f>-Inputs!Z1498</f>
        <v>0</v>
      </c>
      <c r="AA1835" s="14">
        <f>-Inputs!AA1498</f>
        <v>0</v>
      </c>
      <c r="AB1835" s="14">
        <f>-Inputs!AB1498</f>
        <v>0</v>
      </c>
      <c r="AC1835" s="527">
        <f t="shared" si="1318"/>
        <v>0</v>
      </c>
      <c r="AD1835" s="14">
        <f>-Inputs!AD1498</f>
        <v>0</v>
      </c>
      <c r="AE1835" s="21">
        <f>-Inputs!AE1498</f>
        <v>0</v>
      </c>
      <c r="AF1835" s="21">
        <f>-Inputs!AF1498</f>
        <v>0</v>
      </c>
      <c r="AG1835" s="21">
        <f>-Inputs!AG1498</f>
        <v>0</v>
      </c>
      <c r="AH1835" s="21">
        <f>-Inputs!AH1498</f>
        <v>0</v>
      </c>
      <c r="AI1835" s="21">
        <f t="shared" ref="AI1835:AM1835" si="1328">-IF(AI1775=0,0,IF(AI1790&lt;0,AI1790,IF(AI1775=0,AI1790,MIN((AI1790/AI1775)*(AI1790&gt;0),MIN(-AH1835,AI1790)))))</f>
        <v>0</v>
      </c>
      <c r="AJ1835" s="21">
        <f t="shared" si="1328"/>
        <v>0</v>
      </c>
      <c r="AK1835" s="21">
        <f t="shared" si="1328"/>
        <v>0</v>
      </c>
      <c r="AL1835" s="21">
        <f t="shared" si="1328"/>
        <v>0</v>
      </c>
      <c r="AM1835" s="21">
        <f t="shared" si="1328"/>
        <v>0</v>
      </c>
    </row>
    <row r="1836" spans="1:39" outlineLevel="2">
      <c r="A1836" s="11">
        <f>ROW()</f>
        <v>1836</v>
      </c>
      <c r="C1836" s="6" t="s">
        <v>1</v>
      </c>
      <c r="D1836" s="39"/>
      <c r="E1836" s="39">
        <v>-0.67409689444226994</v>
      </c>
      <c r="F1836" s="39"/>
      <c r="G1836" s="39"/>
      <c r="H1836" s="39"/>
      <c r="I1836" s="39"/>
      <c r="J1836" s="39"/>
      <c r="K1836" s="39"/>
      <c r="L1836" s="39"/>
      <c r="M1836" s="39"/>
      <c r="N1836" s="39"/>
      <c r="O1836" s="39"/>
      <c r="P1836" s="39"/>
      <c r="Q1836" s="39"/>
      <c r="R1836" s="39"/>
      <c r="S1836" s="39"/>
      <c r="T1836" s="39"/>
      <c r="U1836" s="39"/>
      <c r="V1836" s="9"/>
      <c r="W1836" s="9">
        <f t="shared" ref="W1836" si="1329">SUM(W1823:W1835)</f>
        <v>-0.35166904712544977</v>
      </c>
      <c r="X1836" s="9">
        <f t="shared" ref="X1836:AI1836" si="1330">SUM(X1823:X1835)</f>
        <v>-0.35166904712544977</v>
      </c>
      <c r="Y1836" s="9">
        <f t="shared" si="1330"/>
        <v>-0.80868422620699176</v>
      </c>
      <c r="Z1836" s="9">
        <f t="shared" si="1330"/>
        <v>-0.80868422620699176</v>
      </c>
      <c r="AA1836" s="9">
        <f t="shared" si="1330"/>
        <v>-0.80868422620699187</v>
      </c>
      <c r="AB1836" s="9">
        <f t="shared" si="1330"/>
        <v>-0.80868422620699176</v>
      </c>
      <c r="AC1836" s="9">
        <f t="shared" si="1330"/>
        <v>-0.80868422620699187</v>
      </c>
      <c r="AD1836" s="9">
        <f t="shared" si="1330"/>
        <v>-3.162520658589147</v>
      </c>
      <c r="AE1836" s="9">
        <f t="shared" si="1330"/>
        <v>-1.6678930658113997</v>
      </c>
      <c r="AF1836" s="9">
        <f t="shared" si="1330"/>
        <v>-1.6678930658113997</v>
      </c>
      <c r="AG1836" s="9">
        <f t="shared" si="1330"/>
        <v>-0.51160250096499493</v>
      </c>
      <c r="AH1836" s="9">
        <f t="shared" si="1330"/>
        <v>-0.51160250096499493</v>
      </c>
      <c r="AI1836" s="9">
        <f t="shared" si="1330"/>
        <v>-1.6912146428733865</v>
      </c>
      <c r="AJ1836" s="9">
        <f t="shared" ref="AJ1836:AM1836" si="1331">SUM(AJ1823:AJ1835)</f>
        <v>-1.6912146428733865</v>
      </c>
      <c r="AK1836" s="9">
        <f t="shared" si="1331"/>
        <v>-1.6912146428733865</v>
      </c>
      <c r="AL1836" s="9">
        <f t="shared" si="1331"/>
        <v>-1.4984410223782674</v>
      </c>
      <c r="AM1836" s="9">
        <f t="shared" si="1331"/>
        <v>-1.4984410223782674</v>
      </c>
    </row>
    <row r="1837" spans="1:39" outlineLevel="2">
      <c r="A1837" s="11">
        <f>ROW()</f>
        <v>1837</v>
      </c>
      <c r="B1837" s="343" t="s">
        <v>70</v>
      </c>
      <c r="D1837" s="39"/>
      <c r="E1837" s="39"/>
      <c r="F1837" s="39"/>
      <c r="G1837" s="39"/>
      <c r="H1837" s="39"/>
      <c r="I1837" s="39"/>
      <c r="J1837" s="39"/>
      <c r="K1837" s="39"/>
      <c r="L1837" s="39"/>
      <c r="M1837" s="39"/>
      <c r="N1837" s="39"/>
      <c r="O1837" s="39"/>
      <c r="P1837" s="39"/>
      <c r="Q1837" s="39"/>
      <c r="R1837" s="39"/>
      <c r="S1837" s="39"/>
      <c r="T1837" s="39"/>
      <c r="U1837" s="39"/>
      <c r="V1837" s="39"/>
      <c r="W1837" s="39"/>
      <c r="X1837" s="39"/>
      <c r="Y1837" s="39"/>
      <c r="Z1837" s="39"/>
      <c r="AA1837" s="39"/>
      <c r="AB1837" s="39"/>
      <c r="AC1837" s="39"/>
      <c r="AD1837" s="39"/>
      <c r="AE1837" s="39"/>
      <c r="AF1837" s="39"/>
      <c r="AG1837" s="39"/>
      <c r="AH1837" s="39"/>
      <c r="AI1837" s="39"/>
      <c r="AJ1837" s="39"/>
      <c r="AK1837" s="39"/>
      <c r="AL1837" s="39"/>
      <c r="AM1837" s="39"/>
    </row>
    <row r="1838" spans="1:39" outlineLevel="2">
      <c r="A1838" s="11">
        <f>ROW()</f>
        <v>1838</v>
      </c>
      <c r="C1838" s="6" t="s">
        <v>2</v>
      </c>
      <c r="D1838" s="39"/>
      <c r="E1838" s="922">
        <v>2.4285983326371432</v>
      </c>
      <c r="F1838" s="39"/>
      <c r="G1838" s="39"/>
      <c r="H1838" s="39"/>
      <c r="I1838" s="39"/>
      <c r="J1838" s="39"/>
      <c r="K1838" s="39"/>
      <c r="L1838" s="39"/>
      <c r="M1838" s="39"/>
      <c r="N1838" s="39"/>
      <c r="O1838" s="39"/>
      <c r="P1838" s="39"/>
      <c r="Q1838" s="39"/>
      <c r="R1838" s="39"/>
      <c r="S1838" s="39"/>
      <c r="T1838" s="39"/>
      <c r="U1838" s="39"/>
      <c r="V1838" s="9">
        <f t="shared" ref="V1838:X1845" si="1332">V1778+V1793+V1808+V1823</f>
        <v>6.2403907632670688</v>
      </c>
      <c r="W1838" s="9">
        <f t="shared" si="1332"/>
        <v>6.1549080278454866</v>
      </c>
      <c r="X1838" s="9">
        <f t="shared" si="1332"/>
        <v>6.0694252924239045</v>
      </c>
      <c r="Y1838" s="143">
        <f t="shared" ref="Y1838:Y1845" si="1333">MAX(Y1778+Y1793+Y1808+Y1823,0)</f>
        <v>5.9801690381235533</v>
      </c>
      <c r="Z1838" s="9">
        <f t="shared" ref="Z1838:AG1845" si="1334">Z1778+Z1793+Z1808+Z1823</f>
        <v>5.890912783823202</v>
      </c>
      <c r="AA1838" s="9">
        <f t="shared" si="1334"/>
        <v>5.8016565295228508</v>
      </c>
      <c r="AB1838" s="9">
        <f t="shared" si="1334"/>
        <v>5.7124002752224996</v>
      </c>
      <c r="AC1838" s="9">
        <f t="shared" si="1334"/>
        <v>2.9134819928538538</v>
      </c>
      <c r="AD1838" s="9">
        <f t="shared" si="1334"/>
        <v>2.8441133739763811</v>
      </c>
      <c r="AE1838" s="9">
        <f t="shared" si="1334"/>
        <v>2.7747447550989084</v>
      </c>
      <c r="AF1838" s="9">
        <f t="shared" si="1334"/>
        <v>2.7053761362214357</v>
      </c>
      <c r="AG1838" s="9">
        <f t="shared" si="1334"/>
        <v>2.636007517343963</v>
      </c>
      <c r="AH1838" s="532">
        <f t="shared" ref="AH1838:AH1845" si="1335">AH1778+AH1793+AH1808+AH1823+AH1853</f>
        <v>2.5666388984664903</v>
      </c>
      <c r="AI1838" s="9">
        <f t="shared" ref="AI1838:AL1838" si="1336">AI1778+AI1793+AI1808+AI1823</f>
        <v>2.4972702795890176</v>
      </c>
      <c r="AJ1838" s="9">
        <f t="shared" si="1336"/>
        <v>2.4279016607115449</v>
      </c>
      <c r="AK1838" s="9">
        <f t="shared" si="1336"/>
        <v>2.3585330418340722</v>
      </c>
      <c r="AL1838" s="9">
        <f t="shared" si="1336"/>
        <v>2.2891644229565995</v>
      </c>
      <c r="AM1838" s="532">
        <f t="shared" ref="AM1838:AM1845" si="1337">AM1778+AM1793+AM1808+AM1823+AM1853</f>
        <v>2.2197958040791268</v>
      </c>
    </row>
    <row r="1839" spans="1:39" outlineLevel="2">
      <c r="A1839" s="11">
        <f>ROW()</f>
        <v>1839</v>
      </c>
      <c r="C1839" s="6" t="s">
        <v>3</v>
      </c>
      <c r="D1839" s="39"/>
      <c r="E1839" s="922">
        <v>4.0895436741355864</v>
      </c>
      <c r="F1839" s="39"/>
      <c r="G1839" s="39"/>
      <c r="H1839" s="39"/>
      <c r="I1839" s="39"/>
      <c r="J1839" s="39"/>
      <c r="K1839" s="39"/>
      <c r="L1839" s="39"/>
      <c r="M1839" s="39"/>
      <c r="N1839" s="39"/>
      <c r="O1839" s="39"/>
      <c r="P1839" s="39"/>
      <c r="Q1839" s="39"/>
      <c r="R1839" s="39"/>
      <c r="S1839" s="39"/>
      <c r="T1839" s="39"/>
      <c r="U1839" s="39"/>
      <c r="V1839" s="9">
        <f t="shared" si="1332"/>
        <v>7.3866115669013412</v>
      </c>
      <c r="W1839" s="9">
        <f t="shared" si="1332"/>
        <v>7.2881058299101174</v>
      </c>
      <c r="X1839" s="9">
        <f t="shared" si="1332"/>
        <v>7.1896000929188935</v>
      </c>
      <c r="Y1839" s="143">
        <f t="shared" si="1333"/>
        <v>6.9328286610289327</v>
      </c>
      <c r="Z1839" s="9">
        <f t="shared" si="1334"/>
        <v>6.6760572291389719</v>
      </c>
      <c r="AA1839" s="9">
        <f t="shared" si="1334"/>
        <v>6.4192857972490112</v>
      </c>
      <c r="AB1839" s="9">
        <f t="shared" si="1334"/>
        <v>6.1625143653590504</v>
      </c>
      <c r="AC1839" s="9">
        <f t="shared" si="1334"/>
        <v>4.9060446486617977</v>
      </c>
      <c r="AD1839" s="9">
        <f t="shared" si="1334"/>
        <v>4.692738359589546</v>
      </c>
      <c r="AE1839" s="9">
        <f t="shared" si="1334"/>
        <v>4.4794320705172943</v>
      </c>
      <c r="AF1839" s="9">
        <f t="shared" si="1334"/>
        <v>4.2661257814450426</v>
      </c>
      <c r="AG1839" s="9">
        <f t="shared" si="1334"/>
        <v>4.0528194923727909</v>
      </c>
      <c r="AH1839" s="532">
        <f t="shared" si="1335"/>
        <v>3.8395132033005388</v>
      </c>
      <c r="AI1839" s="9">
        <f t="shared" ref="AI1839:AL1839" si="1338">AI1779+AI1794+AI1809+AI1824</f>
        <v>3.6262069142282867</v>
      </c>
      <c r="AJ1839" s="9">
        <f t="shared" si="1338"/>
        <v>3.4129006251560345</v>
      </c>
      <c r="AK1839" s="9">
        <f t="shared" si="1338"/>
        <v>3.1995943360837824</v>
      </c>
      <c r="AL1839" s="9">
        <f t="shared" si="1338"/>
        <v>2.9862880470115303</v>
      </c>
      <c r="AM1839" s="532">
        <f t="shared" si="1337"/>
        <v>2.7729817579392781</v>
      </c>
    </row>
    <row r="1840" spans="1:39" outlineLevel="2">
      <c r="A1840" s="11">
        <f>ROW()</f>
        <v>1840</v>
      </c>
      <c r="C1840" s="6" t="s">
        <v>4</v>
      </c>
      <c r="D1840" s="39"/>
      <c r="E1840" s="922">
        <v>0.16762527405409494</v>
      </c>
      <c r="F1840" s="39"/>
      <c r="G1840" s="39"/>
      <c r="H1840" s="39"/>
      <c r="I1840" s="39"/>
      <c r="J1840" s="39"/>
      <c r="K1840" s="39"/>
      <c r="L1840" s="39"/>
      <c r="M1840" s="39"/>
      <c r="N1840" s="39"/>
      <c r="O1840" s="39"/>
      <c r="P1840" s="39"/>
      <c r="Q1840" s="39"/>
      <c r="R1840" s="39"/>
      <c r="S1840" s="39"/>
      <c r="T1840" s="39"/>
      <c r="U1840" s="39"/>
      <c r="V1840" s="9">
        <f t="shared" si="1332"/>
        <v>1.2694595565948674</v>
      </c>
      <c r="W1840" s="9">
        <f t="shared" si="1332"/>
        <v>1.1929879976148383</v>
      </c>
      <c r="X1840" s="9">
        <f t="shared" si="1332"/>
        <v>1.1165164386348092</v>
      </c>
      <c r="Y1840" s="143">
        <f t="shared" si="1333"/>
        <v>1.093255679496584</v>
      </c>
      <c r="Z1840" s="9">
        <f t="shared" si="1334"/>
        <v>1.0699949203583587</v>
      </c>
      <c r="AA1840" s="9">
        <f t="shared" si="1334"/>
        <v>1.0467341612201335</v>
      </c>
      <c r="AB1840" s="9">
        <f t="shared" si="1334"/>
        <v>1.0234734020819083</v>
      </c>
      <c r="AC1840" s="9">
        <f t="shared" si="1334"/>
        <v>0.20109262653305365</v>
      </c>
      <c r="AD1840" s="9">
        <f t="shared" si="1334"/>
        <v>0.19234946885770349</v>
      </c>
      <c r="AE1840" s="9">
        <f t="shared" si="1334"/>
        <v>0.18360631118235332</v>
      </c>
      <c r="AF1840" s="9">
        <f t="shared" si="1334"/>
        <v>0.17486315350700316</v>
      </c>
      <c r="AG1840" s="9">
        <f t="shared" si="1334"/>
        <v>0.16611999583165299</v>
      </c>
      <c r="AH1840" s="532">
        <f t="shared" si="1335"/>
        <v>0.15737683815630282</v>
      </c>
      <c r="AI1840" s="9">
        <f t="shared" ref="AI1840:AL1840" si="1339">AI1780+AI1795+AI1810+AI1825</f>
        <v>0.14863368048095266</v>
      </c>
      <c r="AJ1840" s="9">
        <f t="shared" si="1339"/>
        <v>0.13989052280560249</v>
      </c>
      <c r="AK1840" s="9">
        <f t="shared" si="1339"/>
        <v>0.13114736513025232</v>
      </c>
      <c r="AL1840" s="9">
        <f t="shared" si="1339"/>
        <v>0.12240420745490217</v>
      </c>
      <c r="AM1840" s="532">
        <f t="shared" si="1337"/>
        <v>0.11366104977955202</v>
      </c>
    </row>
    <row r="1841" spans="1:39" outlineLevel="2">
      <c r="A1841" s="11">
        <f>ROW()</f>
        <v>1841</v>
      </c>
      <c r="C1841" s="6" t="s">
        <v>5</v>
      </c>
      <c r="D1841" s="39"/>
      <c r="E1841" s="922">
        <v>4.665935053534576</v>
      </c>
      <c r="F1841" s="39"/>
      <c r="G1841" s="39"/>
      <c r="H1841" s="39"/>
      <c r="I1841" s="39"/>
      <c r="J1841" s="39"/>
      <c r="K1841" s="39"/>
      <c r="L1841" s="39"/>
      <c r="M1841" s="39"/>
      <c r="N1841" s="39"/>
      <c r="O1841" s="39"/>
      <c r="P1841" s="39"/>
      <c r="Q1841" s="39"/>
      <c r="R1841" s="39"/>
      <c r="S1841" s="39"/>
      <c r="T1841" s="39"/>
      <c r="U1841" s="39"/>
      <c r="V1841" s="9">
        <f t="shared" si="1332"/>
        <v>11.029328088643654</v>
      </c>
      <c r="W1841" s="9">
        <f t="shared" si="1332"/>
        <v>10.948756692421499</v>
      </c>
      <c r="X1841" s="9">
        <f t="shared" si="1332"/>
        <v>10.868185296199345</v>
      </c>
      <c r="Y1841" s="143">
        <f t="shared" si="1333"/>
        <v>10.480035821335083</v>
      </c>
      <c r="Z1841" s="9">
        <f t="shared" si="1334"/>
        <v>10.091886346470821</v>
      </c>
      <c r="AA1841" s="9">
        <f t="shared" si="1334"/>
        <v>9.7037368716065586</v>
      </c>
      <c r="AB1841" s="9">
        <f t="shared" si="1334"/>
        <v>9.3155873967422966</v>
      </c>
      <c r="AC1841" s="9">
        <f t="shared" si="1334"/>
        <v>5.5975158903848534</v>
      </c>
      <c r="AD1841" s="9">
        <f t="shared" si="1334"/>
        <v>4.9059754979822872</v>
      </c>
      <c r="AE1841" s="9">
        <f t="shared" si="1334"/>
        <v>4.2144351055797209</v>
      </c>
      <c r="AF1841" s="9">
        <f t="shared" si="1334"/>
        <v>3.5228947131771546</v>
      </c>
      <c r="AG1841" s="9">
        <f t="shared" si="1334"/>
        <v>3.5228947131771546</v>
      </c>
      <c r="AH1841" s="532">
        <f t="shared" si="1335"/>
        <v>0</v>
      </c>
      <c r="AI1841" s="9">
        <f t="shared" ref="AI1841:AL1841" si="1340">AI1781+AI1796+AI1811+AI1826</f>
        <v>0</v>
      </c>
      <c r="AJ1841" s="9">
        <f t="shared" si="1340"/>
        <v>0</v>
      </c>
      <c r="AK1841" s="9">
        <f t="shared" si="1340"/>
        <v>0</v>
      </c>
      <c r="AL1841" s="9">
        <f t="shared" si="1340"/>
        <v>0</v>
      </c>
      <c r="AM1841" s="532">
        <f t="shared" si="1337"/>
        <v>0</v>
      </c>
    </row>
    <row r="1842" spans="1:39" outlineLevel="2">
      <c r="A1842" s="11">
        <f>ROW()</f>
        <v>1842</v>
      </c>
      <c r="C1842" s="6" t="s">
        <v>473</v>
      </c>
      <c r="D1842" s="39"/>
      <c r="E1842" s="922">
        <v>1.2458803893886239</v>
      </c>
      <c r="F1842" s="39"/>
      <c r="G1842" s="39"/>
      <c r="H1842" s="39"/>
      <c r="I1842" s="39"/>
      <c r="J1842" s="39"/>
      <c r="K1842" s="39"/>
      <c r="L1842" s="39"/>
      <c r="M1842" s="39"/>
      <c r="N1842" s="39"/>
      <c r="O1842" s="39"/>
      <c r="P1842" s="39"/>
      <c r="Q1842" s="39"/>
      <c r="R1842" s="39"/>
      <c r="S1842" s="39"/>
      <c r="T1842" s="39"/>
      <c r="U1842" s="39"/>
      <c r="V1842" s="9">
        <f t="shared" si="1332"/>
        <v>0</v>
      </c>
      <c r="W1842" s="9">
        <f t="shared" si="1332"/>
        <v>0</v>
      </c>
      <c r="X1842" s="9">
        <f t="shared" si="1332"/>
        <v>0</v>
      </c>
      <c r="Y1842" s="143">
        <f t="shared" si="1333"/>
        <v>0</v>
      </c>
      <c r="Z1842" s="9">
        <f t="shared" si="1334"/>
        <v>0</v>
      </c>
      <c r="AA1842" s="9">
        <f t="shared" si="1334"/>
        <v>0</v>
      </c>
      <c r="AB1842" s="9">
        <f t="shared" si="1334"/>
        <v>0</v>
      </c>
      <c r="AC1842" s="9">
        <f t="shared" si="1334"/>
        <v>1.4946275927777468</v>
      </c>
      <c r="AD1842" s="9">
        <f t="shared" si="1334"/>
        <v>0</v>
      </c>
      <c r="AE1842" s="9">
        <f t="shared" si="1334"/>
        <v>0</v>
      </c>
      <c r="AF1842" s="9">
        <f t="shared" si="1334"/>
        <v>0</v>
      </c>
      <c r="AG1842" s="9">
        <f t="shared" si="1334"/>
        <v>0</v>
      </c>
      <c r="AH1842" s="532">
        <f t="shared" si="1335"/>
        <v>0</v>
      </c>
      <c r="AI1842" s="9">
        <f t="shared" ref="AI1842:AL1842" si="1341">AI1782+AI1797+AI1812+AI1827</f>
        <v>0</v>
      </c>
      <c r="AJ1842" s="9">
        <f t="shared" si="1341"/>
        <v>0</v>
      </c>
      <c r="AK1842" s="9">
        <f t="shared" si="1341"/>
        <v>0</v>
      </c>
      <c r="AL1842" s="9">
        <f t="shared" si="1341"/>
        <v>0</v>
      </c>
      <c r="AM1842" s="532">
        <f t="shared" si="1337"/>
        <v>0</v>
      </c>
    </row>
    <row r="1843" spans="1:39" outlineLevel="2">
      <c r="A1843" s="11">
        <f>ROW()</f>
        <v>1843</v>
      </c>
      <c r="C1843" s="6" t="s">
        <v>474</v>
      </c>
      <c r="D1843" s="39"/>
      <c r="E1843" s="922">
        <v>2.1459141258987047</v>
      </c>
      <c r="F1843" s="39"/>
      <c r="G1843" s="39"/>
      <c r="H1843" s="39"/>
      <c r="I1843" s="39"/>
      <c r="J1843" s="39"/>
      <c r="K1843" s="39"/>
      <c r="L1843" s="39"/>
      <c r="M1843" s="39"/>
      <c r="N1843" s="39"/>
      <c r="O1843" s="39"/>
      <c r="P1843" s="39"/>
      <c r="Q1843" s="39"/>
      <c r="R1843" s="39"/>
      <c r="S1843" s="39"/>
      <c r="T1843" s="39"/>
      <c r="U1843" s="39"/>
      <c r="V1843" s="9">
        <f t="shared" si="1332"/>
        <v>0</v>
      </c>
      <c r="W1843" s="9">
        <f t="shared" si="1332"/>
        <v>0</v>
      </c>
      <c r="X1843" s="9">
        <f t="shared" si="1332"/>
        <v>0</v>
      </c>
      <c r="Y1843" s="143">
        <f t="shared" si="1333"/>
        <v>0</v>
      </c>
      <c r="Z1843" s="9">
        <f t="shared" si="1334"/>
        <v>0</v>
      </c>
      <c r="AA1843" s="9">
        <f t="shared" si="1334"/>
        <v>0</v>
      </c>
      <c r="AB1843" s="9">
        <f t="shared" si="1334"/>
        <v>0</v>
      </c>
      <c r="AC1843" s="9">
        <f t="shared" si="1334"/>
        <v>2.5743582543053312</v>
      </c>
      <c r="AD1843" s="9">
        <f t="shared" si="1334"/>
        <v>2.381584633810212</v>
      </c>
      <c r="AE1843" s="9">
        <f t="shared" si="1334"/>
        <v>2.1888110133150929</v>
      </c>
      <c r="AF1843" s="9">
        <f t="shared" si="1334"/>
        <v>1.9960373928199737</v>
      </c>
      <c r="AG1843" s="9">
        <f t="shared" si="1334"/>
        <v>1.8032637723248544</v>
      </c>
      <c r="AH1843" s="532">
        <f t="shared" si="1335"/>
        <v>1.610490151829735</v>
      </c>
      <c r="AI1843" s="9">
        <f t="shared" ref="AI1843:AL1843" si="1342">AI1783+AI1798+AI1813+AI1828</f>
        <v>1.4177165313346156</v>
      </c>
      <c r="AJ1843" s="9">
        <f t="shared" si="1342"/>
        <v>1.2249429108394962</v>
      </c>
      <c r="AK1843" s="9">
        <f t="shared" si="1342"/>
        <v>1.0321692903443769</v>
      </c>
      <c r="AL1843" s="9">
        <f t="shared" si="1342"/>
        <v>1.0321692903443769</v>
      </c>
      <c r="AM1843" s="532">
        <f t="shared" si="1337"/>
        <v>0</v>
      </c>
    </row>
    <row r="1844" spans="1:39" outlineLevel="2">
      <c r="A1844" s="11">
        <f>ROW()</f>
        <v>1844</v>
      </c>
      <c r="C1844" s="6" t="s">
        <v>477</v>
      </c>
      <c r="D1844" s="39"/>
      <c r="E1844" s="922">
        <v>3.1420817711012363</v>
      </c>
      <c r="F1844" s="39"/>
      <c r="G1844" s="39"/>
      <c r="H1844" s="39"/>
      <c r="I1844" s="39"/>
      <c r="J1844" s="39"/>
      <c r="K1844" s="39"/>
      <c r="L1844" s="39"/>
      <c r="M1844" s="39"/>
      <c r="N1844" s="39"/>
      <c r="O1844" s="39"/>
      <c r="P1844" s="39"/>
      <c r="Q1844" s="39"/>
      <c r="R1844" s="39"/>
      <c r="S1844" s="39"/>
      <c r="T1844" s="39"/>
      <c r="U1844" s="39"/>
      <c r="V1844" s="9">
        <f t="shared" si="1332"/>
        <v>0</v>
      </c>
      <c r="W1844" s="9">
        <f t="shared" si="1332"/>
        <v>0</v>
      </c>
      <c r="X1844" s="9">
        <f t="shared" si="1332"/>
        <v>0</v>
      </c>
      <c r="Y1844" s="143">
        <f t="shared" si="1333"/>
        <v>0</v>
      </c>
      <c r="Z1844" s="9">
        <f t="shared" si="1334"/>
        <v>0</v>
      </c>
      <c r="AA1844" s="9">
        <f t="shared" si="1334"/>
        <v>0</v>
      </c>
      <c r="AB1844" s="9">
        <f t="shared" si="1334"/>
        <v>0</v>
      </c>
      <c r="AC1844" s="9">
        <f t="shared" si="1334"/>
        <v>3.7694165136963202</v>
      </c>
      <c r="AD1844" s="9">
        <f t="shared" si="1334"/>
        <v>3.304666341252481</v>
      </c>
      <c r="AE1844" s="9">
        <f t="shared" si="1334"/>
        <v>2.8399161688086423</v>
      </c>
      <c r="AF1844" s="9">
        <f t="shared" si="1334"/>
        <v>2.3751659963648035</v>
      </c>
      <c r="AG1844" s="9">
        <f t="shared" si="1334"/>
        <v>2.3751659963648035</v>
      </c>
      <c r="AH1844" s="532">
        <f t="shared" si="1335"/>
        <v>0</v>
      </c>
      <c r="AI1844" s="9">
        <f t="shared" ref="AI1844:AL1844" si="1343">AI1784+AI1799+AI1814+AI1829</f>
        <v>0</v>
      </c>
      <c r="AJ1844" s="9">
        <f t="shared" si="1343"/>
        <v>0</v>
      </c>
      <c r="AK1844" s="9">
        <f t="shared" si="1343"/>
        <v>0</v>
      </c>
      <c r="AL1844" s="9">
        <f t="shared" si="1343"/>
        <v>0</v>
      </c>
      <c r="AM1844" s="532">
        <f t="shared" si="1337"/>
        <v>0</v>
      </c>
    </row>
    <row r="1845" spans="1:39" outlineLevel="2">
      <c r="A1845" s="11">
        <f>ROW()</f>
        <v>1845</v>
      </c>
      <c r="C1845" s="6" t="s">
        <v>511</v>
      </c>
      <c r="D1845" s="39"/>
      <c r="E1845" s="922">
        <v>0.98250270770108183</v>
      </c>
      <c r="F1845" s="39"/>
      <c r="G1845" s="39"/>
      <c r="H1845" s="39"/>
      <c r="I1845" s="39"/>
      <c r="J1845" s="39"/>
      <c r="K1845" s="39"/>
      <c r="L1845" s="39"/>
      <c r="M1845" s="39"/>
      <c r="N1845" s="39"/>
      <c r="O1845" s="39"/>
      <c r="P1845" s="39"/>
      <c r="Q1845" s="39"/>
      <c r="R1845" s="39"/>
      <c r="S1845" s="39"/>
      <c r="T1845" s="39"/>
      <c r="U1845" s="39"/>
      <c r="V1845" s="9">
        <f t="shared" si="1332"/>
        <v>1.4561718074183105</v>
      </c>
      <c r="W1845" s="9">
        <f t="shared" si="1332"/>
        <v>1.4455341879078496</v>
      </c>
      <c r="X1845" s="9">
        <f t="shared" si="1332"/>
        <v>1.4348965683973887</v>
      </c>
      <c r="Y1845" s="143">
        <f t="shared" si="1333"/>
        <v>1.3836502623831963</v>
      </c>
      <c r="Z1845" s="9">
        <f t="shared" si="1334"/>
        <v>1.332403956369004</v>
      </c>
      <c r="AA1845" s="9">
        <f t="shared" si="1334"/>
        <v>1.2811576503548117</v>
      </c>
      <c r="AB1845" s="9">
        <f t="shared" si="1334"/>
        <v>1.2299113443406193</v>
      </c>
      <c r="AC1845" s="9">
        <f t="shared" si="1334"/>
        <v>1.178665038326427</v>
      </c>
      <c r="AD1845" s="9">
        <f t="shared" si="1334"/>
        <v>1.1512542234816263</v>
      </c>
      <c r="AE1845" s="9">
        <f t="shared" si="1334"/>
        <v>1.1238434086368256</v>
      </c>
      <c r="AF1845" s="9">
        <f t="shared" si="1334"/>
        <v>1.096432593792025</v>
      </c>
      <c r="AG1845" s="9">
        <f t="shared" si="1334"/>
        <v>1.0690217789472243</v>
      </c>
      <c r="AH1845" s="532">
        <f t="shared" si="1335"/>
        <v>1.0416109641024236</v>
      </c>
      <c r="AI1845" s="9">
        <f t="shared" ref="AI1845:AL1845" si="1344">AI1785+AI1800+AI1815+AI1830</f>
        <v>1.0142001492576229</v>
      </c>
      <c r="AJ1845" s="9">
        <f t="shared" si="1344"/>
        <v>0.98678933441282235</v>
      </c>
      <c r="AK1845" s="9">
        <f t="shared" si="1344"/>
        <v>0.95937851956802178</v>
      </c>
      <c r="AL1845" s="9">
        <f t="shared" si="1344"/>
        <v>0.93196770472322121</v>
      </c>
      <c r="AM1845" s="532">
        <f t="shared" si="1337"/>
        <v>0.90455688987842064</v>
      </c>
    </row>
    <row r="1846" spans="1:39" outlineLevel="2">
      <c r="A1846" s="11">
        <f>ROW()</f>
        <v>1846</v>
      </c>
      <c r="C1846" s="6" t="s">
        <v>655</v>
      </c>
      <c r="D1846" s="39"/>
      <c r="E1846" s="922"/>
      <c r="F1846" s="39"/>
      <c r="G1846" s="39"/>
      <c r="H1846" s="39"/>
      <c r="I1846" s="39"/>
      <c r="J1846" s="39"/>
      <c r="K1846" s="39"/>
      <c r="L1846" s="39"/>
      <c r="M1846" s="39"/>
      <c r="N1846" s="39"/>
      <c r="O1846" s="39"/>
      <c r="P1846" s="39"/>
      <c r="Q1846" s="39"/>
      <c r="R1846" s="39"/>
      <c r="S1846" s="39"/>
      <c r="T1846" s="39"/>
      <c r="U1846" s="39"/>
      <c r="V1846" s="9"/>
      <c r="W1846" s="9"/>
      <c r="X1846" s="9"/>
      <c r="Y1846" s="143"/>
      <c r="Z1846" s="9"/>
      <c r="AA1846" s="9"/>
      <c r="AB1846" s="9"/>
      <c r="AC1846" s="9"/>
      <c r="AD1846" s="9"/>
      <c r="AE1846" s="9"/>
      <c r="AF1846" s="9"/>
      <c r="AG1846" s="9"/>
      <c r="AH1846" s="429">
        <f>-AH1866</f>
        <v>5.8980607095419586</v>
      </c>
      <c r="AI1846" s="9">
        <f t="shared" ref="AI1846:AM1846" si="1345">AI1786+AI1801+AI1816+AI1831</f>
        <v>4.7184485676335672</v>
      </c>
      <c r="AJ1846" s="9">
        <f t="shared" si="1345"/>
        <v>3.5388364257251754</v>
      </c>
      <c r="AK1846" s="9">
        <f t="shared" si="1345"/>
        <v>2.3592242838167836</v>
      </c>
      <c r="AL1846" s="9">
        <f t="shared" si="1345"/>
        <v>1.1796121419083918</v>
      </c>
      <c r="AM1846" s="9">
        <f t="shared" si="1345"/>
        <v>0</v>
      </c>
    </row>
    <row r="1847" spans="1:39" outlineLevel="2">
      <c r="A1847" s="11">
        <f>ROW()</f>
        <v>1847</v>
      </c>
      <c r="C1847" s="6" t="s">
        <v>656</v>
      </c>
      <c r="D1847" s="39"/>
      <c r="E1847" s="922"/>
      <c r="F1847" s="39"/>
      <c r="G1847" s="39"/>
      <c r="H1847" s="39"/>
      <c r="I1847" s="39"/>
      <c r="J1847" s="39"/>
      <c r="K1847" s="39"/>
      <c r="L1847" s="39"/>
      <c r="M1847" s="39"/>
      <c r="N1847" s="39"/>
      <c r="O1847" s="39"/>
      <c r="P1847" s="39"/>
      <c r="Q1847" s="39"/>
      <c r="R1847" s="39"/>
      <c r="S1847" s="39"/>
      <c r="T1847" s="39"/>
      <c r="U1847" s="39"/>
      <c r="V1847" s="9"/>
      <c r="W1847" s="9"/>
      <c r="X1847" s="9"/>
      <c r="Y1847" s="143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429">
        <f>-AM1866</f>
        <v>1.0321692903443769</v>
      </c>
    </row>
    <row r="1848" spans="1:39" outlineLevel="2">
      <c r="A1848" s="11">
        <f>ROW()</f>
        <v>1848</v>
      </c>
      <c r="C1848" s="6" t="s">
        <v>667</v>
      </c>
      <c r="D1848" s="39"/>
      <c r="E1848" s="922"/>
      <c r="F1848" s="39"/>
      <c r="G1848" s="39"/>
      <c r="H1848" s="39"/>
      <c r="I1848" s="39"/>
      <c r="J1848" s="39"/>
      <c r="K1848" s="39"/>
      <c r="L1848" s="39"/>
      <c r="M1848" s="39"/>
      <c r="N1848" s="39"/>
      <c r="O1848" s="39"/>
      <c r="P1848" s="39"/>
      <c r="Q1848" s="39"/>
      <c r="R1848" s="39"/>
      <c r="S1848" s="39"/>
      <c r="T1848" s="39"/>
      <c r="U1848" s="39"/>
      <c r="V1848" s="9"/>
      <c r="W1848" s="9"/>
      <c r="X1848" s="9"/>
      <c r="Y1848" s="143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</row>
    <row r="1849" spans="1:39" outlineLevel="2">
      <c r="A1849" s="11">
        <f>ROW()</f>
        <v>1849</v>
      </c>
      <c r="C1849" s="6" t="s">
        <v>212</v>
      </c>
      <c r="D1849" s="39"/>
      <c r="E1849" s="922">
        <v>0.20914412159572479</v>
      </c>
      <c r="F1849" s="39"/>
      <c r="G1849" s="39"/>
      <c r="H1849" s="39"/>
      <c r="I1849" s="39"/>
      <c r="J1849" s="39"/>
      <c r="K1849" s="39"/>
      <c r="L1849" s="39"/>
      <c r="M1849" s="39"/>
      <c r="N1849" s="39"/>
      <c r="O1849" s="39"/>
      <c r="P1849" s="39"/>
      <c r="Q1849" s="39"/>
      <c r="R1849" s="39"/>
      <c r="S1849" s="39"/>
      <c r="T1849" s="39"/>
      <c r="U1849" s="39"/>
      <c r="V1849" s="9">
        <f t="shared" ref="V1849:X1850" si="1346">V1789+V1804+V1819+V1834</f>
        <v>0.25090095138075763</v>
      </c>
      <c r="W1849" s="9">
        <f t="shared" si="1346"/>
        <v>0.25090095138075763</v>
      </c>
      <c r="X1849" s="9">
        <f t="shared" si="1346"/>
        <v>0.25090095138075763</v>
      </c>
      <c r="Y1849" s="143">
        <f>MAX(Y1789+Y1804+Y1819+Y1834,0)</f>
        <v>0.25090095138075763</v>
      </c>
      <c r="Z1849" s="9">
        <f t="shared" ref="Z1849:AM1849" si="1347">Z1789+Z1804+Z1819+Z1834</f>
        <v>0.25090095138075763</v>
      </c>
      <c r="AA1849" s="9">
        <f t="shared" si="1347"/>
        <v>0.25090095138075763</v>
      </c>
      <c r="AB1849" s="9">
        <f t="shared" si="1347"/>
        <v>0.25090095138075763</v>
      </c>
      <c r="AC1849" s="9">
        <f t="shared" si="1347"/>
        <v>0.25090095138075763</v>
      </c>
      <c r="AD1849" s="9">
        <f t="shared" si="1347"/>
        <v>0.25090095138075763</v>
      </c>
      <c r="AE1849" s="9">
        <f t="shared" si="1347"/>
        <v>0.25090095138075763</v>
      </c>
      <c r="AF1849" s="9">
        <f t="shared" si="1347"/>
        <v>0.25090095138075763</v>
      </c>
      <c r="AG1849" s="9">
        <f t="shared" si="1347"/>
        <v>0.25090095138075763</v>
      </c>
      <c r="AH1849" s="9">
        <f t="shared" si="1347"/>
        <v>0.25090095138075763</v>
      </c>
      <c r="AI1849" s="9">
        <f t="shared" si="1347"/>
        <v>0.25090095138075763</v>
      </c>
      <c r="AJ1849" s="9">
        <f t="shared" si="1347"/>
        <v>0.25090095138075763</v>
      </c>
      <c r="AK1849" s="9">
        <f t="shared" si="1347"/>
        <v>0.25090095138075763</v>
      </c>
      <c r="AL1849" s="9">
        <f t="shared" si="1347"/>
        <v>0.25090095138075763</v>
      </c>
      <c r="AM1849" s="9">
        <f t="shared" si="1347"/>
        <v>0.25090095138075763</v>
      </c>
    </row>
    <row r="1850" spans="1:39" outlineLevel="2">
      <c r="A1850" s="11">
        <f>ROW()</f>
        <v>1850</v>
      </c>
      <c r="C1850" s="30" t="s">
        <v>362</v>
      </c>
      <c r="D1850" s="90"/>
      <c r="E1850" s="925">
        <v>0</v>
      </c>
      <c r="F1850" s="90"/>
      <c r="G1850" s="90"/>
      <c r="H1850" s="90"/>
      <c r="I1850" s="90"/>
      <c r="J1850" s="90"/>
      <c r="K1850" s="90"/>
      <c r="L1850" s="90"/>
      <c r="M1850" s="90"/>
      <c r="N1850" s="90"/>
      <c r="O1850" s="90"/>
      <c r="P1850" s="90"/>
      <c r="Q1850" s="90"/>
      <c r="R1850" s="90"/>
      <c r="S1850" s="90"/>
      <c r="T1850" s="90"/>
      <c r="U1850" s="90"/>
      <c r="V1850" s="15">
        <f t="shared" si="1346"/>
        <v>0</v>
      </c>
      <c r="W1850" s="15">
        <f t="shared" si="1346"/>
        <v>0</v>
      </c>
      <c r="X1850" s="15">
        <f t="shared" si="1346"/>
        <v>0</v>
      </c>
      <c r="Y1850" s="901">
        <f>MAX(Y1790+Y1805+Y1820+Y1835,0)</f>
        <v>0</v>
      </c>
      <c r="Z1850" s="15">
        <f t="shared" ref="Z1850:AM1850" si="1348">Z1790+Z1805+Z1820+Z1835</f>
        <v>0</v>
      </c>
      <c r="AA1850" s="15">
        <f t="shared" si="1348"/>
        <v>0</v>
      </c>
      <c r="AB1850" s="15">
        <f t="shared" si="1348"/>
        <v>0</v>
      </c>
      <c r="AC1850" s="15">
        <f t="shared" si="1348"/>
        <v>0</v>
      </c>
      <c r="AD1850" s="15">
        <f t="shared" si="1348"/>
        <v>0</v>
      </c>
      <c r="AE1850" s="15">
        <f t="shared" si="1348"/>
        <v>0</v>
      </c>
      <c r="AF1850" s="15">
        <f t="shared" si="1348"/>
        <v>0</v>
      </c>
      <c r="AG1850" s="15">
        <f t="shared" si="1348"/>
        <v>0</v>
      </c>
      <c r="AH1850" s="15">
        <f t="shared" si="1348"/>
        <v>0</v>
      </c>
      <c r="AI1850" s="15">
        <f t="shared" si="1348"/>
        <v>0</v>
      </c>
      <c r="AJ1850" s="15">
        <f t="shared" si="1348"/>
        <v>0</v>
      </c>
      <c r="AK1850" s="15">
        <f t="shared" si="1348"/>
        <v>0</v>
      </c>
      <c r="AL1850" s="15">
        <f t="shared" si="1348"/>
        <v>0</v>
      </c>
      <c r="AM1850" s="15">
        <f t="shared" si="1348"/>
        <v>0</v>
      </c>
    </row>
    <row r="1851" spans="1:39" outlineLevel="2">
      <c r="A1851" s="11">
        <f>ROW()</f>
        <v>1851</v>
      </c>
      <c r="C1851" s="6" t="s">
        <v>1</v>
      </c>
      <c r="D1851" s="39"/>
      <c r="E1851" s="39">
        <f>SUM(E1838:E1850)</f>
        <v>19.077225450046768</v>
      </c>
      <c r="F1851" s="39"/>
      <c r="G1851" s="39"/>
      <c r="H1851" s="39"/>
      <c r="I1851" s="39"/>
      <c r="J1851" s="39"/>
      <c r="K1851" s="39"/>
      <c r="L1851" s="39"/>
      <c r="M1851" s="39"/>
      <c r="N1851" s="39"/>
      <c r="O1851" s="39"/>
      <c r="P1851" s="39"/>
      <c r="Q1851" s="39"/>
      <c r="R1851" s="39"/>
      <c r="S1851" s="39"/>
      <c r="T1851" s="39"/>
      <c r="U1851" s="39"/>
      <c r="V1851" s="9">
        <f t="shared" ref="V1851:AG1851" si="1349">SUM(V1838:V1850)</f>
        <v>27.632862734205997</v>
      </c>
      <c r="W1851" s="9">
        <f t="shared" si="1349"/>
        <v>27.281193687080549</v>
      </c>
      <c r="X1851" s="9">
        <f t="shared" si="1349"/>
        <v>26.929524639955098</v>
      </c>
      <c r="Y1851" s="9">
        <f t="shared" si="1349"/>
        <v>26.120840413748105</v>
      </c>
      <c r="Z1851" s="9">
        <f t="shared" si="1349"/>
        <v>25.31215618754111</v>
      </c>
      <c r="AA1851" s="9">
        <f t="shared" si="1349"/>
        <v>24.503471961334121</v>
      </c>
      <c r="AB1851" s="9">
        <f t="shared" si="1349"/>
        <v>23.694787735127132</v>
      </c>
      <c r="AC1851" s="9">
        <f t="shared" si="1349"/>
        <v>22.886103508920144</v>
      </c>
      <c r="AD1851" s="9">
        <f t="shared" si="1349"/>
        <v>19.723582850330992</v>
      </c>
      <c r="AE1851" s="9">
        <f t="shared" si="1349"/>
        <v>18.055689784519593</v>
      </c>
      <c r="AF1851" s="9">
        <f t="shared" si="1349"/>
        <v>16.387796718708195</v>
      </c>
      <c r="AG1851" s="9">
        <f t="shared" si="1349"/>
        <v>15.876194217743199</v>
      </c>
      <c r="AH1851" s="9">
        <f t="shared" ref="AH1851:AM1851" si="1350">SUM(AH1838:AH1850)</f>
        <v>15.364591716778206</v>
      </c>
      <c r="AI1851" s="9">
        <f t="shared" si="1350"/>
        <v>13.67337707390482</v>
      </c>
      <c r="AJ1851" s="9">
        <f t="shared" si="1350"/>
        <v>11.982162431031433</v>
      </c>
      <c r="AK1851" s="9">
        <f t="shared" si="1350"/>
        <v>10.290947788158046</v>
      </c>
      <c r="AL1851" s="9">
        <f t="shared" si="1350"/>
        <v>8.7925067657797786</v>
      </c>
      <c r="AM1851" s="9">
        <f t="shared" si="1350"/>
        <v>7.2940657434015126</v>
      </c>
    </row>
    <row r="1852" spans="1:39" outlineLevel="3">
      <c r="A1852" s="11">
        <f>ROW()</f>
        <v>1852</v>
      </c>
      <c r="B1852" s="343" t="s">
        <v>658</v>
      </c>
      <c r="D1852" s="39"/>
      <c r="E1852" s="39"/>
      <c r="F1852" s="39"/>
      <c r="G1852" s="39"/>
      <c r="H1852" s="39"/>
      <c r="I1852" s="39"/>
      <c r="J1852" s="39"/>
      <c r="K1852" s="39"/>
      <c r="L1852" s="39"/>
      <c r="M1852" s="39"/>
      <c r="N1852" s="39"/>
      <c r="O1852" s="39"/>
      <c r="P1852" s="39"/>
      <c r="Q1852" s="39"/>
      <c r="R1852" s="39"/>
      <c r="S1852" s="39"/>
      <c r="T1852" s="39"/>
      <c r="U1852" s="39"/>
      <c r="V1852" s="39"/>
      <c r="W1852" s="39"/>
      <c r="X1852" s="39"/>
      <c r="Y1852" s="39"/>
      <c r="Z1852" s="39"/>
      <c r="AA1852" s="39"/>
      <c r="AB1852" s="39"/>
      <c r="AC1852" s="39"/>
      <c r="AD1852" s="39"/>
      <c r="AE1852" s="39"/>
      <c r="AF1852" s="39"/>
      <c r="AG1852" s="39"/>
      <c r="AH1852" s="39"/>
      <c r="AI1852" s="39"/>
      <c r="AJ1852" s="39"/>
      <c r="AK1852" s="39"/>
      <c r="AL1852" s="39"/>
      <c r="AM1852" s="39"/>
    </row>
    <row r="1853" spans="1:39" outlineLevel="3">
      <c r="A1853" s="11">
        <f>ROW()</f>
        <v>1853</v>
      </c>
      <c r="C1853" s="6" t="s">
        <v>2</v>
      </c>
      <c r="D1853" s="39"/>
      <c r="E1853" s="39"/>
      <c r="F1853" s="39"/>
      <c r="G1853" s="39"/>
      <c r="H1853" s="39"/>
      <c r="I1853" s="39"/>
      <c r="J1853" s="39"/>
      <c r="K1853" s="39"/>
      <c r="L1853" s="39"/>
      <c r="M1853" s="39"/>
      <c r="N1853" s="39"/>
      <c r="O1853" s="39"/>
      <c r="P1853" s="39"/>
      <c r="Q1853" s="39"/>
      <c r="R1853" s="39"/>
      <c r="S1853" s="9"/>
      <c r="T1853" s="39"/>
      <c r="U1853" s="39"/>
      <c r="V1853" s="39"/>
      <c r="W1853" s="39"/>
      <c r="X1853" s="39"/>
      <c r="Y1853" s="9"/>
      <c r="Z1853" s="39"/>
      <c r="AA1853" s="39"/>
      <c r="AB1853" s="39"/>
      <c r="AC1853" s="432"/>
      <c r="AD1853" s="9"/>
      <c r="AE1853" s="39"/>
      <c r="AF1853" s="39"/>
      <c r="AG1853" s="39"/>
      <c r="AH1853" s="430">
        <f t="shared" ref="AH1853:AH1860" si="1351">IF(C1808="Non-Depreciable",0,IF(AND(ROUND(AH1763,2)=0,AH1778&lt;&gt;0),-AH1778,IF(ROUND(AH1763,2)=1,-(AH1778+AH1823),0)))</f>
        <v>0</v>
      </c>
      <c r="AI1853" s="39"/>
      <c r="AJ1853" s="39"/>
      <c r="AK1853" s="39"/>
      <c r="AL1853" s="39"/>
      <c r="AM1853" s="430">
        <f t="shared" ref="AM1853:AM1860" si="1352">IF(H1808="Non-Depreciable",0,IF(AND(ROUND(AM1763,2)=0,AM1778&lt;&gt;0),-AM1778,IF(ROUND(AM1763,2)=1,-(AM1778+AM1823),0)))</f>
        <v>0</v>
      </c>
    </row>
    <row r="1854" spans="1:39" outlineLevel="3">
      <c r="A1854" s="11">
        <f>ROW()</f>
        <v>1854</v>
      </c>
      <c r="C1854" s="6" t="s">
        <v>3</v>
      </c>
      <c r="D1854" s="39"/>
      <c r="E1854" s="39"/>
      <c r="F1854" s="39"/>
      <c r="G1854" s="39"/>
      <c r="H1854" s="39"/>
      <c r="I1854" s="39"/>
      <c r="J1854" s="39"/>
      <c r="K1854" s="39"/>
      <c r="L1854" s="39"/>
      <c r="M1854" s="39"/>
      <c r="N1854" s="39"/>
      <c r="O1854" s="39"/>
      <c r="P1854" s="39"/>
      <c r="Q1854" s="39"/>
      <c r="R1854" s="39"/>
      <c r="S1854" s="9"/>
      <c r="T1854" s="39"/>
      <c r="U1854" s="39"/>
      <c r="V1854" s="39"/>
      <c r="W1854" s="39"/>
      <c r="X1854" s="39"/>
      <c r="Y1854" s="9"/>
      <c r="Z1854" s="39"/>
      <c r="AA1854" s="39"/>
      <c r="AB1854" s="39"/>
      <c r="AC1854" s="432"/>
      <c r="AD1854" s="9"/>
      <c r="AE1854" s="39"/>
      <c r="AF1854" s="39"/>
      <c r="AG1854" s="39"/>
      <c r="AH1854" s="430">
        <f t="shared" si="1351"/>
        <v>0</v>
      </c>
      <c r="AI1854" s="39"/>
      <c r="AJ1854" s="39"/>
      <c r="AK1854" s="39"/>
      <c r="AL1854" s="39"/>
      <c r="AM1854" s="430">
        <f t="shared" si="1352"/>
        <v>0</v>
      </c>
    </row>
    <row r="1855" spans="1:39" outlineLevel="3">
      <c r="A1855" s="11">
        <f>ROW()</f>
        <v>1855</v>
      </c>
      <c r="C1855" s="6" t="s">
        <v>4</v>
      </c>
      <c r="D1855" s="39"/>
      <c r="E1855" s="39"/>
      <c r="F1855" s="39"/>
      <c r="G1855" s="39"/>
      <c r="H1855" s="39"/>
      <c r="I1855" s="39"/>
      <c r="J1855" s="39"/>
      <c r="K1855" s="39"/>
      <c r="L1855" s="39"/>
      <c r="M1855" s="39"/>
      <c r="N1855" s="39"/>
      <c r="O1855" s="39"/>
      <c r="P1855" s="39"/>
      <c r="Q1855" s="39"/>
      <c r="R1855" s="39"/>
      <c r="S1855" s="9"/>
      <c r="T1855" s="39"/>
      <c r="U1855" s="39"/>
      <c r="V1855" s="39"/>
      <c r="W1855" s="39"/>
      <c r="X1855" s="39"/>
      <c r="Y1855" s="9"/>
      <c r="Z1855" s="39"/>
      <c r="AA1855" s="39"/>
      <c r="AB1855" s="39"/>
      <c r="AC1855" s="432"/>
      <c r="AD1855" s="9"/>
      <c r="AE1855" s="39"/>
      <c r="AF1855" s="39"/>
      <c r="AG1855" s="39"/>
      <c r="AH1855" s="430">
        <f t="shared" si="1351"/>
        <v>0</v>
      </c>
      <c r="AI1855" s="39"/>
      <c r="AJ1855" s="39"/>
      <c r="AK1855" s="39"/>
      <c r="AL1855" s="39"/>
      <c r="AM1855" s="430">
        <f t="shared" si="1352"/>
        <v>0</v>
      </c>
    </row>
    <row r="1856" spans="1:39" outlineLevel="3">
      <c r="A1856" s="11">
        <f>ROW()</f>
        <v>1856</v>
      </c>
      <c r="C1856" s="6" t="s">
        <v>5</v>
      </c>
      <c r="D1856" s="39"/>
      <c r="E1856" s="39"/>
      <c r="F1856" s="39"/>
      <c r="G1856" s="39"/>
      <c r="H1856" s="39"/>
      <c r="I1856" s="39"/>
      <c r="J1856" s="39"/>
      <c r="K1856" s="39"/>
      <c r="L1856" s="39"/>
      <c r="M1856" s="39"/>
      <c r="N1856" s="39"/>
      <c r="O1856" s="39"/>
      <c r="P1856" s="39"/>
      <c r="Q1856" s="39"/>
      <c r="R1856" s="39"/>
      <c r="S1856" s="9"/>
      <c r="T1856" s="39"/>
      <c r="U1856" s="39"/>
      <c r="V1856" s="39"/>
      <c r="W1856" s="39"/>
      <c r="X1856" s="39"/>
      <c r="Y1856" s="9"/>
      <c r="Z1856" s="39"/>
      <c r="AA1856" s="39"/>
      <c r="AB1856" s="39"/>
      <c r="AC1856" s="432"/>
      <c r="AD1856" s="9"/>
      <c r="AE1856" s="39"/>
      <c r="AF1856" s="39"/>
      <c r="AG1856" s="39"/>
      <c r="AH1856" s="430">
        <f t="shared" si="1351"/>
        <v>-3.5228947131771546</v>
      </c>
      <c r="AI1856" s="39"/>
      <c r="AJ1856" s="39"/>
      <c r="AK1856" s="39"/>
      <c r="AL1856" s="39"/>
      <c r="AM1856" s="430">
        <f t="shared" si="1352"/>
        <v>0</v>
      </c>
    </row>
    <row r="1857" spans="1:71" outlineLevel="3">
      <c r="A1857" s="11">
        <f>ROW()</f>
        <v>1857</v>
      </c>
      <c r="C1857" s="6" t="s">
        <v>473</v>
      </c>
      <c r="D1857" s="39"/>
      <c r="E1857" s="39"/>
      <c r="F1857" s="39"/>
      <c r="G1857" s="39"/>
      <c r="H1857" s="39"/>
      <c r="I1857" s="39"/>
      <c r="J1857" s="39"/>
      <c r="K1857" s="39"/>
      <c r="L1857" s="39"/>
      <c r="M1857" s="39"/>
      <c r="N1857" s="39"/>
      <c r="O1857" s="39"/>
      <c r="P1857" s="39"/>
      <c r="Q1857" s="39"/>
      <c r="R1857" s="39"/>
      <c r="S1857" s="9"/>
      <c r="T1857" s="39"/>
      <c r="U1857" s="39"/>
      <c r="V1857" s="39"/>
      <c r="W1857" s="39"/>
      <c r="X1857" s="39"/>
      <c r="Y1857" s="9"/>
      <c r="Z1857" s="39"/>
      <c r="AA1857" s="39"/>
      <c r="AB1857" s="39"/>
      <c r="AC1857" s="432"/>
      <c r="AD1857" s="9"/>
      <c r="AE1857" s="39"/>
      <c r="AF1857" s="39"/>
      <c r="AG1857" s="39"/>
      <c r="AH1857" s="430">
        <f t="shared" si="1351"/>
        <v>0</v>
      </c>
      <c r="AI1857" s="39"/>
      <c r="AJ1857" s="39"/>
      <c r="AK1857" s="39"/>
      <c r="AL1857" s="39"/>
      <c r="AM1857" s="430">
        <f t="shared" si="1352"/>
        <v>0</v>
      </c>
    </row>
    <row r="1858" spans="1:71" outlineLevel="3">
      <c r="A1858" s="11">
        <f>ROW()</f>
        <v>1858</v>
      </c>
      <c r="C1858" s="6" t="s">
        <v>474</v>
      </c>
      <c r="D1858" s="39"/>
      <c r="E1858" s="39"/>
      <c r="F1858" s="39"/>
      <c r="G1858" s="39"/>
      <c r="H1858" s="39"/>
      <c r="I1858" s="39"/>
      <c r="J1858" s="39"/>
      <c r="K1858" s="39"/>
      <c r="L1858" s="39"/>
      <c r="M1858" s="39"/>
      <c r="N1858" s="39"/>
      <c r="O1858" s="39"/>
      <c r="P1858" s="39"/>
      <c r="Q1858" s="39"/>
      <c r="R1858" s="39"/>
      <c r="S1858" s="9"/>
      <c r="T1858" s="39"/>
      <c r="U1858" s="39"/>
      <c r="V1858" s="39"/>
      <c r="W1858" s="39"/>
      <c r="X1858" s="39"/>
      <c r="Y1858" s="9"/>
      <c r="Z1858" s="39"/>
      <c r="AA1858" s="39"/>
      <c r="AB1858" s="39"/>
      <c r="AC1858" s="432"/>
      <c r="AD1858" s="9"/>
      <c r="AE1858" s="39"/>
      <c r="AF1858" s="39"/>
      <c r="AG1858" s="39"/>
      <c r="AH1858" s="430">
        <f t="shared" si="1351"/>
        <v>0</v>
      </c>
      <c r="AI1858" s="39"/>
      <c r="AJ1858" s="39"/>
      <c r="AK1858" s="39"/>
      <c r="AL1858" s="39"/>
      <c r="AM1858" s="430">
        <f t="shared" si="1352"/>
        <v>-1.0321692903443769</v>
      </c>
    </row>
    <row r="1859" spans="1:71" outlineLevel="3">
      <c r="A1859" s="11">
        <f>ROW()</f>
        <v>1859</v>
      </c>
      <c r="C1859" s="6" t="s">
        <v>477</v>
      </c>
      <c r="D1859" s="39"/>
      <c r="E1859" s="39"/>
      <c r="F1859" s="39"/>
      <c r="G1859" s="39"/>
      <c r="H1859" s="39"/>
      <c r="I1859" s="39"/>
      <c r="J1859" s="39"/>
      <c r="K1859" s="39"/>
      <c r="L1859" s="39"/>
      <c r="M1859" s="39"/>
      <c r="N1859" s="39"/>
      <c r="O1859" s="39"/>
      <c r="P1859" s="39"/>
      <c r="Q1859" s="39"/>
      <c r="R1859" s="39"/>
      <c r="S1859" s="9"/>
      <c r="T1859" s="39"/>
      <c r="U1859" s="39"/>
      <c r="V1859" s="39"/>
      <c r="W1859" s="39"/>
      <c r="X1859" s="39"/>
      <c r="Y1859" s="9"/>
      <c r="Z1859" s="39"/>
      <c r="AA1859" s="39"/>
      <c r="AB1859" s="39"/>
      <c r="AC1859" s="432"/>
      <c r="AD1859" s="9"/>
      <c r="AE1859" s="39"/>
      <c r="AF1859" s="39"/>
      <c r="AG1859" s="39"/>
      <c r="AH1859" s="430">
        <f t="shared" si="1351"/>
        <v>-2.3751659963648035</v>
      </c>
      <c r="AI1859" s="39"/>
      <c r="AJ1859" s="39"/>
      <c r="AK1859" s="39"/>
      <c r="AL1859" s="39"/>
      <c r="AM1859" s="430">
        <f t="shared" si="1352"/>
        <v>0</v>
      </c>
    </row>
    <row r="1860" spans="1:71" outlineLevel="3">
      <c r="A1860" s="11">
        <f>ROW()</f>
        <v>1860</v>
      </c>
      <c r="C1860" s="6" t="s">
        <v>511</v>
      </c>
      <c r="D1860" s="39"/>
      <c r="E1860" s="39"/>
      <c r="F1860" s="39"/>
      <c r="G1860" s="39"/>
      <c r="H1860" s="39"/>
      <c r="I1860" s="39"/>
      <c r="J1860" s="39"/>
      <c r="K1860" s="39"/>
      <c r="L1860" s="39"/>
      <c r="M1860" s="39"/>
      <c r="N1860" s="39"/>
      <c r="O1860" s="39"/>
      <c r="P1860" s="39"/>
      <c r="Q1860" s="39"/>
      <c r="R1860" s="39"/>
      <c r="S1860" s="9"/>
      <c r="T1860" s="39"/>
      <c r="U1860" s="39"/>
      <c r="V1860" s="39"/>
      <c r="W1860" s="39"/>
      <c r="X1860" s="39"/>
      <c r="Y1860" s="9"/>
      <c r="Z1860" s="39"/>
      <c r="AA1860" s="39"/>
      <c r="AB1860" s="39"/>
      <c r="AC1860" s="432"/>
      <c r="AD1860" s="9"/>
      <c r="AE1860" s="39"/>
      <c r="AF1860" s="39"/>
      <c r="AG1860" s="39"/>
      <c r="AH1860" s="430">
        <f t="shared" si="1351"/>
        <v>0</v>
      </c>
      <c r="AI1860" s="39"/>
      <c r="AJ1860" s="39"/>
      <c r="AK1860" s="39"/>
      <c r="AL1860" s="39"/>
      <c r="AM1860" s="430">
        <f t="shared" si="1352"/>
        <v>0</v>
      </c>
    </row>
    <row r="1861" spans="1:71" outlineLevel="3">
      <c r="A1861" s="11">
        <f>ROW()</f>
        <v>1861</v>
      </c>
      <c r="C1861" s="6" t="s">
        <v>655</v>
      </c>
      <c r="D1861" s="39"/>
      <c r="E1861" s="39"/>
      <c r="F1861" s="39"/>
      <c r="G1861" s="39"/>
      <c r="H1861" s="39"/>
      <c r="I1861" s="39"/>
      <c r="J1861" s="39"/>
      <c r="K1861" s="39"/>
      <c r="L1861" s="39"/>
      <c r="M1861" s="39"/>
      <c r="N1861" s="39"/>
      <c r="O1861" s="39"/>
      <c r="P1861" s="39"/>
      <c r="Q1861" s="39"/>
      <c r="R1861" s="39"/>
      <c r="S1861" s="9"/>
      <c r="T1861" s="39"/>
      <c r="U1861" s="39"/>
      <c r="V1861" s="39"/>
      <c r="W1861" s="39"/>
      <c r="X1861" s="39"/>
      <c r="Y1861" s="9"/>
      <c r="Z1861" s="39"/>
      <c r="AA1861" s="39"/>
      <c r="AB1861" s="39"/>
      <c r="AC1861" s="432"/>
      <c r="AD1861" s="9"/>
      <c r="AE1861" s="39"/>
      <c r="AF1861" s="39"/>
      <c r="AG1861" s="39"/>
      <c r="AH1861" s="39"/>
      <c r="AI1861" s="39"/>
      <c r="AJ1861" s="39"/>
      <c r="AK1861" s="39"/>
      <c r="AL1861" s="39"/>
      <c r="AM1861" s="39"/>
    </row>
    <row r="1862" spans="1:71" outlineLevel="3">
      <c r="A1862" s="11">
        <f>ROW()</f>
        <v>1862</v>
      </c>
      <c r="C1862" s="6" t="s">
        <v>656</v>
      </c>
      <c r="D1862" s="39"/>
      <c r="E1862" s="39"/>
      <c r="F1862" s="39"/>
      <c r="G1862" s="39"/>
      <c r="H1862" s="39"/>
      <c r="I1862" s="39"/>
      <c r="J1862" s="39"/>
      <c r="K1862" s="39"/>
      <c r="L1862" s="39"/>
      <c r="M1862" s="39"/>
      <c r="N1862" s="39"/>
      <c r="O1862" s="39"/>
      <c r="P1862" s="39"/>
      <c r="Q1862" s="39"/>
      <c r="R1862" s="39"/>
      <c r="S1862" s="9"/>
      <c r="T1862" s="39"/>
      <c r="U1862" s="39"/>
      <c r="V1862" s="39"/>
      <c r="W1862" s="39"/>
      <c r="X1862" s="39"/>
      <c r="Y1862" s="9"/>
      <c r="Z1862" s="39"/>
      <c r="AA1862" s="39"/>
      <c r="AB1862" s="39"/>
      <c r="AC1862" s="432"/>
      <c r="AD1862" s="9"/>
      <c r="AE1862" s="39"/>
      <c r="AF1862" s="39"/>
      <c r="AG1862" s="39"/>
      <c r="AH1862" s="39"/>
      <c r="AI1862" s="39"/>
      <c r="AJ1862" s="39"/>
      <c r="AK1862" s="39"/>
      <c r="AL1862" s="39"/>
      <c r="AM1862" s="39"/>
    </row>
    <row r="1863" spans="1:71" outlineLevel="3">
      <c r="A1863" s="11">
        <f>ROW()</f>
        <v>1863</v>
      </c>
      <c r="C1863" s="6" t="s">
        <v>667</v>
      </c>
      <c r="D1863" s="39"/>
      <c r="E1863" s="39"/>
      <c r="F1863" s="39"/>
      <c r="G1863" s="39"/>
      <c r="H1863" s="39"/>
      <c r="I1863" s="39"/>
      <c r="J1863" s="39"/>
      <c r="K1863" s="39"/>
      <c r="L1863" s="39"/>
      <c r="M1863" s="39"/>
      <c r="N1863" s="39"/>
      <c r="O1863" s="39"/>
      <c r="P1863" s="39"/>
      <c r="Q1863" s="39"/>
      <c r="R1863" s="39"/>
      <c r="S1863" s="9"/>
      <c r="T1863" s="39"/>
      <c r="U1863" s="39"/>
      <c r="V1863" s="39"/>
      <c r="W1863" s="39"/>
      <c r="X1863" s="39"/>
      <c r="Y1863" s="9"/>
      <c r="Z1863" s="39"/>
      <c r="AA1863" s="39"/>
      <c r="AB1863" s="39"/>
      <c r="AC1863" s="432"/>
      <c r="AD1863" s="9"/>
      <c r="AE1863" s="39"/>
      <c r="AF1863" s="39"/>
      <c r="AG1863" s="39"/>
      <c r="AH1863" s="39"/>
      <c r="AI1863" s="39"/>
      <c r="AJ1863" s="39"/>
      <c r="AK1863" s="39"/>
      <c r="AL1863" s="39"/>
      <c r="AM1863" s="39"/>
    </row>
    <row r="1864" spans="1:71" outlineLevel="3">
      <c r="A1864" s="11">
        <f>ROW()</f>
        <v>1864</v>
      </c>
      <c r="C1864" s="6" t="s">
        <v>212</v>
      </c>
      <c r="D1864" s="39"/>
      <c r="E1864" s="39"/>
      <c r="F1864" s="39"/>
      <c r="G1864" s="39"/>
      <c r="H1864" s="39"/>
      <c r="I1864" s="39"/>
      <c r="J1864" s="39"/>
      <c r="K1864" s="39"/>
      <c r="L1864" s="39"/>
      <c r="M1864" s="39"/>
      <c r="N1864" s="39"/>
      <c r="O1864" s="39"/>
      <c r="P1864" s="39"/>
      <c r="Q1864" s="39"/>
      <c r="R1864" s="39"/>
      <c r="S1864" s="9"/>
      <c r="T1864" s="39"/>
      <c r="U1864" s="39"/>
      <c r="V1864" s="39"/>
      <c r="W1864" s="39"/>
      <c r="X1864" s="39"/>
      <c r="Y1864" s="9"/>
      <c r="Z1864" s="39"/>
      <c r="AA1864" s="39"/>
      <c r="AB1864" s="39"/>
      <c r="AC1864" s="432"/>
      <c r="AD1864" s="9"/>
      <c r="AE1864" s="39"/>
      <c r="AF1864" s="39"/>
      <c r="AG1864" s="39"/>
      <c r="AH1864" s="9"/>
      <c r="AI1864" s="9"/>
      <c r="AJ1864" s="9"/>
      <c r="AK1864" s="9"/>
      <c r="AL1864" s="9"/>
      <c r="AM1864" s="9"/>
    </row>
    <row r="1865" spans="1:71" outlineLevel="3">
      <c r="A1865" s="11">
        <f>ROW()</f>
        <v>1865</v>
      </c>
      <c r="C1865" s="30" t="s">
        <v>362</v>
      </c>
      <c r="D1865" s="90"/>
      <c r="E1865" s="90"/>
      <c r="F1865" s="90"/>
      <c r="G1865" s="90"/>
      <c r="H1865" s="90"/>
      <c r="I1865" s="90"/>
      <c r="J1865" s="90"/>
      <c r="K1865" s="90"/>
      <c r="L1865" s="90"/>
      <c r="M1865" s="90"/>
      <c r="N1865" s="90"/>
      <c r="O1865" s="90"/>
      <c r="P1865" s="90"/>
      <c r="Q1865" s="90"/>
      <c r="R1865" s="90"/>
      <c r="S1865" s="15"/>
      <c r="T1865" s="90"/>
      <c r="U1865" s="90"/>
      <c r="V1865" s="90"/>
      <c r="W1865" s="90"/>
      <c r="X1865" s="90"/>
      <c r="Y1865" s="15"/>
      <c r="Z1865" s="90"/>
      <c r="AA1865" s="90"/>
      <c r="AB1865" s="90"/>
      <c r="AC1865" s="432"/>
      <c r="AD1865" s="9"/>
      <c r="AE1865" s="90"/>
      <c r="AF1865" s="90"/>
      <c r="AG1865" s="90"/>
      <c r="AH1865" s="15"/>
      <c r="AI1865" s="15"/>
      <c r="AJ1865" s="15"/>
      <c r="AK1865" s="15"/>
      <c r="AL1865" s="15"/>
      <c r="AM1865" s="15"/>
    </row>
    <row r="1866" spans="1:71" outlineLevel="3">
      <c r="A1866" s="11">
        <f>ROW()</f>
        <v>1866</v>
      </c>
      <c r="C1866" s="6" t="s">
        <v>1</v>
      </c>
      <c r="D1866" s="39"/>
      <c r="E1866" s="39"/>
      <c r="F1866" s="39"/>
      <c r="G1866" s="39"/>
      <c r="H1866" s="39"/>
      <c r="I1866" s="39"/>
      <c r="J1866" s="39"/>
      <c r="K1866" s="39"/>
      <c r="L1866" s="39"/>
      <c r="M1866" s="39"/>
      <c r="N1866" s="39"/>
      <c r="O1866" s="39"/>
      <c r="P1866" s="39"/>
      <c r="Q1866" s="39"/>
      <c r="R1866" s="39"/>
      <c r="S1866" s="9"/>
      <c r="T1866" s="39"/>
      <c r="U1866" s="39"/>
      <c r="V1866" s="39"/>
      <c r="W1866" s="39"/>
      <c r="X1866" s="39"/>
      <c r="Y1866" s="9"/>
      <c r="Z1866" s="39"/>
      <c r="AA1866" s="39"/>
      <c r="AB1866" s="39"/>
      <c r="AC1866" s="512"/>
      <c r="AD1866" s="513"/>
      <c r="AE1866" s="39"/>
      <c r="AF1866" s="39"/>
      <c r="AG1866" s="39"/>
      <c r="AH1866" s="87">
        <f t="shared" ref="AH1866" si="1353">SUM(AH1853:AH1865)</f>
        <v>-5.8980607095419586</v>
      </c>
      <c r="AI1866" s="39"/>
      <c r="AJ1866" s="39"/>
      <c r="AK1866" s="39"/>
      <c r="AL1866" s="39"/>
      <c r="AM1866" s="87">
        <f t="shared" ref="AM1866" si="1354">SUM(AM1853:AM1865)</f>
        <v>-1.0321692903443769</v>
      </c>
    </row>
    <row r="1867" spans="1:71" outlineLevel="2">
      <c r="A1867" s="11">
        <f>ROW()</f>
        <v>1867</v>
      </c>
      <c r="D1867" s="39"/>
      <c r="E1867" s="39"/>
      <c r="F1867" s="39"/>
      <c r="G1867" s="39"/>
      <c r="H1867" s="39"/>
      <c r="I1867" s="39"/>
      <c r="J1867" s="39"/>
      <c r="K1867" s="39"/>
      <c r="L1867" s="39"/>
      <c r="M1867" s="39"/>
      <c r="N1867" s="39"/>
      <c r="O1867" s="39"/>
      <c r="P1867" s="39"/>
      <c r="Q1867" s="39"/>
      <c r="R1867" s="39"/>
      <c r="S1867" s="39"/>
      <c r="T1867" s="39"/>
      <c r="U1867" s="39"/>
      <c r="V1867" s="39"/>
      <c r="W1867" s="39"/>
      <c r="X1867" s="39"/>
      <c r="Y1867" s="39"/>
      <c r="Z1867" s="39"/>
      <c r="AA1867" s="39"/>
      <c r="AB1867" s="39"/>
      <c r="AC1867" s="39"/>
      <c r="AD1867" s="39"/>
      <c r="AE1867" s="39"/>
      <c r="AF1867" s="39"/>
      <c r="AG1867" s="39"/>
      <c r="AH1867" s="39"/>
      <c r="AI1867" s="39"/>
      <c r="AJ1867" s="39"/>
      <c r="AK1867" s="39"/>
      <c r="AL1867" s="39"/>
      <c r="AM1867" s="39"/>
    </row>
    <row r="1868" spans="1:71" s="10" customFormat="1" ht="60" outlineLevel="1">
      <c r="A1868" s="324" t="s">
        <v>155</v>
      </c>
      <c r="B1868" s="347"/>
      <c r="C1868" s="325"/>
      <c r="D1868" s="325"/>
      <c r="E1868" s="910" t="str">
        <f>E$50</f>
        <v>DBP Principled Approach in 2020 [m$ 31/12/2019]</v>
      </c>
      <c r="F1868" s="325"/>
      <c r="G1868" s="325"/>
      <c r="H1868" s="326"/>
      <c r="I1868" s="326"/>
      <c r="J1868" s="326"/>
      <c r="K1868" s="326"/>
      <c r="L1868" s="326"/>
      <c r="M1868" s="326"/>
      <c r="N1868" s="326"/>
      <c r="O1868" s="326"/>
      <c r="P1868" s="326"/>
      <c r="Q1868" s="326"/>
      <c r="R1868" s="326"/>
      <c r="S1868" s="326"/>
      <c r="T1868" s="326"/>
      <c r="U1868" s="326"/>
      <c r="V1868" s="326"/>
      <c r="W1868" s="326"/>
      <c r="X1868" s="326"/>
      <c r="Y1868" s="326"/>
      <c r="Z1868" s="326"/>
      <c r="AA1868" s="326"/>
      <c r="AB1868" s="326"/>
      <c r="AC1868" s="326"/>
      <c r="AD1868" s="326"/>
      <c r="AE1868" s="326"/>
      <c r="AF1868" s="326"/>
      <c r="AG1868" s="326"/>
      <c r="AH1868" s="326"/>
      <c r="AI1868" s="326"/>
      <c r="AJ1868" s="326"/>
      <c r="AK1868" s="326"/>
      <c r="AL1868" s="326"/>
      <c r="AM1868" s="32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  <c r="BH1868" s="6"/>
      <c r="BI1868" s="6"/>
      <c r="BJ1868" s="6"/>
      <c r="BK1868" s="6"/>
      <c r="BL1868" s="6"/>
      <c r="BM1868" s="6"/>
      <c r="BN1868" s="6"/>
      <c r="BO1868" s="6"/>
      <c r="BP1868" s="6"/>
      <c r="BQ1868" s="6"/>
      <c r="BR1868" s="6"/>
      <c r="BS1868" s="6"/>
    </row>
    <row r="1869" spans="1:71" outlineLevel="2">
      <c r="A1869" s="11">
        <f>ROW()</f>
        <v>1869</v>
      </c>
      <c r="B1869" s="343" t="s">
        <v>141</v>
      </c>
      <c r="D1869" s="39"/>
      <c r="E1869" s="39"/>
      <c r="F1869" s="39"/>
      <c r="G1869" s="39"/>
      <c r="H1869" s="39"/>
      <c r="I1869" s="39"/>
      <c r="J1869" s="156"/>
      <c r="K1869" s="39"/>
      <c r="L1869" s="39"/>
      <c r="M1869" s="39"/>
      <c r="N1869" s="39"/>
      <c r="O1869" s="39"/>
      <c r="P1869" s="39"/>
      <c r="Q1869" s="39"/>
      <c r="R1869" s="39"/>
      <c r="S1869" s="39"/>
      <c r="T1869" s="39"/>
      <c r="U1869" s="39"/>
      <c r="V1869" s="39"/>
      <c r="W1869" s="39"/>
      <c r="X1869" s="39"/>
      <c r="Y1869" s="39"/>
      <c r="Z1869" s="39"/>
      <c r="AA1869" s="39"/>
      <c r="AB1869" s="39"/>
      <c r="AC1869" s="39"/>
      <c r="AD1869" s="428">
        <f>IF(Asset!AD$157="","",Asset!AD$157-AD$6)</f>
        <v>42</v>
      </c>
      <c r="AE1869" s="39"/>
      <c r="AF1869" s="39"/>
      <c r="AG1869" s="39"/>
      <c r="AH1869" s="39"/>
      <c r="AI1869" s="39"/>
      <c r="AJ1869" s="39"/>
      <c r="AK1869" s="39"/>
      <c r="AL1869" s="39"/>
      <c r="AM1869" s="39"/>
    </row>
    <row r="1870" spans="1:71" outlineLevel="2">
      <c r="A1870" s="11">
        <f>ROW()</f>
        <v>1870</v>
      </c>
      <c r="C1870" s="6" t="s">
        <v>2</v>
      </c>
      <c r="D1870" s="39"/>
      <c r="E1870" s="922">
        <v>65</v>
      </c>
      <c r="F1870" s="39"/>
      <c r="G1870" s="39"/>
      <c r="H1870" s="39"/>
      <c r="I1870" s="9"/>
      <c r="J1870" s="39"/>
      <c r="K1870" s="163"/>
      <c r="L1870" s="163"/>
      <c r="M1870" s="163"/>
      <c r="N1870" s="163"/>
      <c r="O1870" s="163"/>
      <c r="P1870" s="163"/>
      <c r="Q1870" s="163"/>
      <c r="R1870" s="163"/>
      <c r="S1870" s="163"/>
      <c r="T1870" s="163"/>
      <c r="U1870" s="163"/>
      <c r="V1870" s="163"/>
      <c r="W1870" s="9"/>
      <c r="X1870" s="162">
        <f>Inputs!$D$64</f>
        <v>70</v>
      </c>
      <c r="Y1870" s="163">
        <f t="shared" ref="Y1870:AB1877" si="1355">MAX(0,X1870-1)</f>
        <v>69</v>
      </c>
      <c r="Z1870" s="163">
        <f t="shared" si="1355"/>
        <v>68</v>
      </c>
      <c r="AA1870" s="163">
        <f t="shared" si="1355"/>
        <v>67</v>
      </c>
      <c r="AB1870" s="163">
        <f t="shared" si="1355"/>
        <v>66</v>
      </c>
      <c r="AC1870" s="911">
        <f>E1870</f>
        <v>65</v>
      </c>
      <c r="AD1870" s="912">
        <f>IF(AC1870&gt;0,IF(AD$160="",AC1870-1,MIN(AC1870-1,AD$160)),0)</f>
        <v>42</v>
      </c>
      <c r="AE1870" s="163">
        <f t="shared" ref="AE1870:AM1878" si="1356">MAX(0,AD1870-1)</f>
        <v>41</v>
      </c>
      <c r="AF1870" s="163">
        <f t="shared" si="1356"/>
        <v>40</v>
      </c>
      <c r="AG1870" s="163">
        <f t="shared" si="1356"/>
        <v>39</v>
      </c>
      <c r="AH1870" s="163">
        <f t="shared" si="1356"/>
        <v>38</v>
      </c>
      <c r="AI1870" s="163">
        <f t="shared" si="1356"/>
        <v>37</v>
      </c>
      <c r="AJ1870" s="163">
        <f t="shared" si="1356"/>
        <v>36</v>
      </c>
      <c r="AK1870" s="163">
        <f t="shared" si="1356"/>
        <v>35</v>
      </c>
      <c r="AL1870" s="163">
        <f t="shared" si="1356"/>
        <v>34</v>
      </c>
      <c r="AM1870" s="163">
        <f t="shared" si="1356"/>
        <v>33</v>
      </c>
    </row>
    <row r="1871" spans="1:71" outlineLevel="2">
      <c r="A1871" s="11">
        <f>ROW()</f>
        <v>1871</v>
      </c>
      <c r="C1871" s="6" t="s">
        <v>3</v>
      </c>
      <c r="D1871" s="39"/>
      <c r="E1871" s="922">
        <v>25</v>
      </c>
      <c r="F1871" s="39"/>
      <c r="G1871" s="39"/>
      <c r="H1871" s="39"/>
      <c r="I1871" s="9"/>
      <c r="J1871" s="39"/>
      <c r="K1871" s="163"/>
      <c r="L1871" s="163"/>
      <c r="M1871" s="163"/>
      <c r="N1871" s="163"/>
      <c r="O1871" s="163"/>
      <c r="P1871" s="163"/>
      <c r="Q1871" s="163"/>
      <c r="R1871" s="163"/>
      <c r="S1871" s="163"/>
      <c r="T1871" s="163"/>
      <c r="U1871" s="163"/>
      <c r="V1871" s="163"/>
      <c r="W1871" s="9"/>
      <c r="X1871" s="162">
        <f>Inputs!$D$65</f>
        <v>30</v>
      </c>
      <c r="Y1871" s="163">
        <f t="shared" si="1355"/>
        <v>29</v>
      </c>
      <c r="Z1871" s="163">
        <f t="shared" si="1355"/>
        <v>28</v>
      </c>
      <c r="AA1871" s="163">
        <f t="shared" si="1355"/>
        <v>27</v>
      </c>
      <c r="AB1871" s="163">
        <f t="shared" si="1355"/>
        <v>26</v>
      </c>
      <c r="AC1871" s="911">
        <f t="shared" ref="AC1871:AC1882" si="1357">E1871</f>
        <v>25</v>
      </c>
      <c r="AD1871" s="912">
        <f>IF(AC1871&gt;0,IF(AD$160="",AC1871-1,MIN(AC1871-1,AD$160)),0)</f>
        <v>24</v>
      </c>
      <c r="AE1871" s="163">
        <f t="shared" si="1356"/>
        <v>23</v>
      </c>
      <c r="AF1871" s="163">
        <f t="shared" si="1356"/>
        <v>22</v>
      </c>
      <c r="AG1871" s="163">
        <f t="shared" si="1356"/>
        <v>21</v>
      </c>
      <c r="AH1871" s="163">
        <f t="shared" si="1356"/>
        <v>20</v>
      </c>
      <c r="AI1871" s="163">
        <f t="shared" si="1356"/>
        <v>19</v>
      </c>
      <c r="AJ1871" s="163">
        <f t="shared" si="1356"/>
        <v>18</v>
      </c>
      <c r="AK1871" s="163">
        <f t="shared" si="1356"/>
        <v>17</v>
      </c>
      <c r="AL1871" s="163">
        <f t="shared" si="1356"/>
        <v>16</v>
      </c>
      <c r="AM1871" s="163">
        <f t="shared" si="1356"/>
        <v>15</v>
      </c>
    </row>
    <row r="1872" spans="1:71" outlineLevel="2">
      <c r="A1872" s="11">
        <f>ROW()</f>
        <v>1872</v>
      </c>
      <c r="C1872" s="6" t="s">
        <v>4</v>
      </c>
      <c r="D1872" s="39"/>
      <c r="E1872" s="922">
        <v>25</v>
      </c>
      <c r="F1872" s="39"/>
      <c r="G1872" s="39"/>
      <c r="H1872" s="39"/>
      <c r="I1872" s="9"/>
      <c r="J1872" s="39"/>
      <c r="K1872" s="163"/>
      <c r="L1872" s="163"/>
      <c r="M1872" s="163"/>
      <c r="N1872" s="163"/>
      <c r="O1872" s="163"/>
      <c r="P1872" s="163"/>
      <c r="Q1872" s="163"/>
      <c r="R1872" s="163"/>
      <c r="S1872" s="163"/>
      <c r="T1872" s="163"/>
      <c r="U1872" s="163"/>
      <c r="V1872" s="163"/>
      <c r="W1872" s="9"/>
      <c r="X1872" s="162">
        <f>Inputs!$D$66</f>
        <v>50</v>
      </c>
      <c r="Y1872" s="163">
        <f t="shared" si="1355"/>
        <v>49</v>
      </c>
      <c r="Z1872" s="163">
        <f t="shared" si="1355"/>
        <v>48</v>
      </c>
      <c r="AA1872" s="163">
        <f t="shared" si="1355"/>
        <v>47</v>
      </c>
      <c r="AB1872" s="163">
        <f t="shared" si="1355"/>
        <v>46</v>
      </c>
      <c r="AC1872" s="911">
        <f t="shared" si="1357"/>
        <v>25</v>
      </c>
      <c r="AD1872" s="913">
        <f>IF(AD1869="",MAX(0,AC1872-1),Inputs!$D$82-(AC$6-LEFT($A1868,4)))</f>
        <v>24</v>
      </c>
      <c r="AE1872" s="163">
        <f t="shared" si="1356"/>
        <v>23</v>
      </c>
      <c r="AF1872" s="163">
        <f t="shared" si="1356"/>
        <v>22</v>
      </c>
      <c r="AG1872" s="163">
        <f t="shared" si="1356"/>
        <v>21</v>
      </c>
      <c r="AH1872" s="163">
        <f t="shared" si="1356"/>
        <v>20</v>
      </c>
      <c r="AI1872" s="163">
        <f t="shared" si="1356"/>
        <v>19</v>
      </c>
      <c r="AJ1872" s="163">
        <f t="shared" si="1356"/>
        <v>18</v>
      </c>
      <c r="AK1872" s="163">
        <f t="shared" si="1356"/>
        <v>17</v>
      </c>
      <c r="AL1872" s="163">
        <f t="shared" si="1356"/>
        <v>16</v>
      </c>
      <c r="AM1872" s="163">
        <f t="shared" si="1356"/>
        <v>15</v>
      </c>
    </row>
    <row r="1873" spans="1:39" outlineLevel="2">
      <c r="A1873" s="11">
        <f>ROW()</f>
        <v>1873</v>
      </c>
      <c r="C1873" s="6" t="s">
        <v>5</v>
      </c>
      <c r="D1873" s="39"/>
      <c r="E1873" s="922">
        <v>5</v>
      </c>
      <c r="F1873" s="39"/>
      <c r="G1873" s="39"/>
      <c r="H1873" s="39"/>
      <c r="I1873" s="9"/>
      <c r="J1873" s="39"/>
      <c r="K1873" s="163"/>
      <c r="L1873" s="163"/>
      <c r="M1873" s="163"/>
      <c r="N1873" s="163"/>
      <c r="O1873" s="163"/>
      <c r="P1873" s="163"/>
      <c r="Q1873" s="163"/>
      <c r="R1873" s="163"/>
      <c r="S1873" s="163"/>
      <c r="T1873" s="163"/>
      <c r="U1873" s="163"/>
      <c r="V1873" s="163"/>
      <c r="W1873" s="9"/>
      <c r="X1873" s="162">
        <f>Inputs!$D$67</f>
        <v>30</v>
      </c>
      <c r="Y1873" s="163">
        <f t="shared" si="1355"/>
        <v>29</v>
      </c>
      <c r="Z1873" s="163">
        <f t="shared" si="1355"/>
        <v>28</v>
      </c>
      <c r="AA1873" s="163">
        <f t="shared" si="1355"/>
        <v>27</v>
      </c>
      <c r="AB1873" s="163">
        <f t="shared" si="1355"/>
        <v>26</v>
      </c>
      <c r="AC1873" s="911">
        <f t="shared" si="1357"/>
        <v>5</v>
      </c>
      <c r="AD1873" s="912">
        <f t="shared" ref="AD1873:AD1876" si="1358">MAX(0,AC1873-1)</f>
        <v>4</v>
      </c>
      <c r="AE1873" s="163">
        <f t="shared" si="1356"/>
        <v>3</v>
      </c>
      <c r="AF1873" s="163">
        <f t="shared" si="1356"/>
        <v>2</v>
      </c>
      <c r="AG1873" s="163">
        <f t="shared" si="1356"/>
        <v>1</v>
      </c>
      <c r="AH1873" s="163">
        <f t="shared" si="1356"/>
        <v>0</v>
      </c>
      <c r="AI1873" s="163">
        <f t="shared" si="1356"/>
        <v>0</v>
      </c>
      <c r="AJ1873" s="163">
        <f t="shared" si="1356"/>
        <v>0</v>
      </c>
      <c r="AK1873" s="163">
        <f t="shared" si="1356"/>
        <v>0</v>
      </c>
      <c r="AL1873" s="163">
        <f t="shared" si="1356"/>
        <v>0</v>
      </c>
      <c r="AM1873" s="163">
        <f t="shared" si="1356"/>
        <v>0</v>
      </c>
    </row>
    <row r="1874" spans="1:39" outlineLevel="2">
      <c r="A1874" s="11">
        <f>ROW()</f>
        <v>1874</v>
      </c>
      <c r="C1874" s="6" t="s">
        <v>473</v>
      </c>
      <c r="D1874" s="39"/>
      <c r="E1874" s="922">
        <v>0</v>
      </c>
      <c r="F1874" s="39"/>
      <c r="G1874" s="39"/>
      <c r="H1874" s="39"/>
      <c r="I1874" s="9"/>
      <c r="J1874" s="39"/>
      <c r="K1874" s="163"/>
      <c r="L1874" s="163"/>
      <c r="M1874" s="163"/>
      <c r="N1874" s="163"/>
      <c r="O1874" s="163"/>
      <c r="P1874" s="163"/>
      <c r="Q1874" s="163"/>
      <c r="R1874" s="163"/>
      <c r="S1874" s="163"/>
      <c r="T1874" s="163"/>
      <c r="U1874" s="163"/>
      <c r="V1874" s="163"/>
      <c r="W1874" s="9"/>
      <c r="X1874" s="162">
        <f>Inputs!$D$68</f>
        <v>0</v>
      </c>
      <c r="Y1874" s="163">
        <f>MAX(0,X1874-1)</f>
        <v>0</v>
      </c>
      <c r="Z1874" s="163">
        <f t="shared" si="1355"/>
        <v>0</v>
      </c>
      <c r="AA1874" s="163">
        <f t="shared" si="1355"/>
        <v>0</v>
      </c>
      <c r="AB1874" s="163">
        <f t="shared" si="1355"/>
        <v>0</v>
      </c>
      <c r="AC1874" s="911">
        <f t="shared" si="1357"/>
        <v>0</v>
      </c>
      <c r="AD1874" s="163">
        <f t="shared" si="1358"/>
        <v>0</v>
      </c>
      <c r="AE1874" s="163">
        <f t="shared" si="1356"/>
        <v>0</v>
      </c>
      <c r="AF1874" s="163">
        <f t="shared" si="1356"/>
        <v>0</v>
      </c>
      <c r="AG1874" s="163">
        <f t="shared" si="1356"/>
        <v>0</v>
      </c>
      <c r="AH1874" s="163">
        <f t="shared" si="1356"/>
        <v>0</v>
      </c>
      <c r="AI1874" s="163">
        <f t="shared" si="1356"/>
        <v>0</v>
      </c>
      <c r="AJ1874" s="163">
        <f t="shared" si="1356"/>
        <v>0</v>
      </c>
      <c r="AK1874" s="163">
        <f t="shared" si="1356"/>
        <v>0</v>
      </c>
      <c r="AL1874" s="163">
        <f t="shared" si="1356"/>
        <v>0</v>
      </c>
      <c r="AM1874" s="163">
        <f t="shared" si="1356"/>
        <v>0</v>
      </c>
    </row>
    <row r="1875" spans="1:39" outlineLevel="2">
      <c r="A1875" s="11">
        <f>ROW()</f>
        <v>1875</v>
      </c>
      <c r="C1875" s="6" t="s">
        <v>474</v>
      </c>
      <c r="D1875" s="39"/>
      <c r="E1875" s="922">
        <v>10</v>
      </c>
      <c r="F1875" s="39"/>
      <c r="G1875" s="39"/>
      <c r="H1875" s="39"/>
      <c r="I1875" s="9"/>
      <c r="J1875" s="39"/>
      <c r="K1875" s="163"/>
      <c r="L1875" s="163"/>
      <c r="M1875" s="163"/>
      <c r="N1875" s="163"/>
      <c r="O1875" s="163"/>
      <c r="P1875" s="163"/>
      <c r="Q1875" s="163"/>
      <c r="R1875" s="163"/>
      <c r="S1875" s="163"/>
      <c r="T1875" s="163"/>
      <c r="U1875" s="163"/>
      <c r="V1875" s="163"/>
      <c r="W1875" s="9"/>
      <c r="X1875" s="162">
        <f>Inputs!$D$69</f>
        <v>0</v>
      </c>
      <c r="Y1875" s="163">
        <f t="shared" ref="Y1875:Y1877" si="1359">MAX(0,X1875-1)</f>
        <v>0</v>
      </c>
      <c r="Z1875" s="163">
        <f t="shared" si="1355"/>
        <v>0</v>
      </c>
      <c r="AA1875" s="163">
        <f t="shared" si="1355"/>
        <v>0</v>
      </c>
      <c r="AB1875" s="163">
        <f t="shared" si="1355"/>
        <v>0</v>
      </c>
      <c r="AC1875" s="911">
        <f t="shared" si="1357"/>
        <v>10</v>
      </c>
      <c r="AD1875" s="163">
        <f t="shared" si="1358"/>
        <v>9</v>
      </c>
      <c r="AE1875" s="163">
        <f t="shared" si="1356"/>
        <v>8</v>
      </c>
      <c r="AF1875" s="163">
        <f t="shared" si="1356"/>
        <v>7</v>
      </c>
      <c r="AG1875" s="163">
        <f t="shared" si="1356"/>
        <v>6</v>
      </c>
      <c r="AH1875" s="163">
        <f t="shared" si="1356"/>
        <v>5</v>
      </c>
      <c r="AI1875" s="163">
        <f t="shared" si="1356"/>
        <v>4</v>
      </c>
      <c r="AJ1875" s="163">
        <f t="shared" si="1356"/>
        <v>3</v>
      </c>
      <c r="AK1875" s="163">
        <f t="shared" si="1356"/>
        <v>2</v>
      </c>
      <c r="AL1875" s="163">
        <f t="shared" si="1356"/>
        <v>1</v>
      </c>
      <c r="AM1875" s="163">
        <f t="shared" si="1356"/>
        <v>0</v>
      </c>
    </row>
    <row r="1876" spans="1:39" outlineLevel="2">
      <c r="A1876" s="11">
        <f>ROW()</f>
        <v>1876</v>
      </c>
      <c r="C1876" s="6" t="s">
        <v>477</v>
      </c>
      <c r="D1876" s="39"/>
      <c r="E1876" s="922">
        <v>5</v>
      </c>
      <c r="F1876" s="39"/>
      <c r="G1876" s="39"/>
      <c r="H1876" s="39"/>
      <c r="I1876" s="9"/>
      <c r="J1876" s="39"/>
      <c r="K1876" s="163"/>
      <c r="L1876" s="163"/>
      <c r="M1876" s="163"/>
      <c r="N1876" s="163"/>
      <c r="O1876" s="163"/>
      <c r="P1876" s="163"/>
      <c r="Q1876" s="163"/>
      <c r="R1876" s="163"/>
      <c r="S1876" s="163"/>
      <c r="T1876" s="163"/>
      <c r="U1876" s="163"/>
      <c r="V1876" s="163"/>
      <c r="W1876" s="9"/>
      <c r="X1876" s="162">
        <f>Inputs!$D$70</f>
        <v>0</v>
      </c>
      <c r="Y1876" s="163">
        <f t="shared" si="1359"/>
        <v>0</v>
      </c>
      <c r="Z1876" s="163">
        <f t="shared" si="1355"/>
        <v>0</v>
      </c>
      <c r="AA1876" s="163">
        <f t="shared" si="1355"/>
        <v>0</v>
      </c>
      <c r="AB1876" s="163">
        <f t="shared" si="1355"/>
        <v>0</v>
      </c>
      <c r="AC1876" s="911">
        <f t="shared" si="1357"/>
        <v>5</v>
      </c>
      <c r="AD1876" s="163">
        <f t="shared" si="1358"/>
        <v>4</v>
      </c>
      <c r="AE1876" s="163">
        <f t="shared" si="1356"/>
        <v>3</v>
      </c>
      <c r="AF1876" s="163">
        <f t="shared" si="1356"/>
        <v>2</v>
      </c>
      <c r="AG1876" s="163">
        <f t="shared" si="1356"/>
        <v>1</v>
      </c>
      <c r="AH1876" s="163">
        <f t="shared" si="1356"/>
        <v>0</v>
      </c>
      <c r="AI1876" s="163">
        <f t="shared" si="1356"/>
        <v>0</v>
      </c>
      <c r="AJ1876" s="163">
        <f t="shared" si="1356"/>
        <v>0</v>
      </c>
      <c r="AK1876" s="163">
        <f t="shared" si="1356"/>
        <v>0</v>
      </c>
      <c r="AL1876" s="163">
        <f t="shared" si="1356"/>
        <v>0</v>
      </c>
      <c r="AM1876" s="163">
        <f t="shared" si="1356"/>
        <v>0</v>
      </c>
    </row>
    <row r="1877" spans="1:39" outlineLevel="2">
      <c r="A1877" s="11">
        <f>ROW()</f>
        <v>1877</v>
      </c>
      <c r="C1877" s="6" t="s">
        <v>511</v>
      </c>
      <c r="D1877" s="39"/>
      <c r="E1877" s="922">
        <v>25</v>
      </c>
      <c r="F1877" s="39"/>
      <c r="G1877" s="39"/>
      <c r="H1877" s="39"/>
      <c r="I1877" s="9"/>
      <c r="J1877" s="39"/>
      <c r="K1877" s="163"/>
      <c r="L1877" s="163"/>
      <c r="M1877" s="163"/>
      <c r="N1877" s="163"/>
      <c r="O1877" s="163"/>
      <c r="P1877" s="163"/>
      <c r="Q1877" s="163"/>
      <c r="R1877" s="163"/>
      <c r="S1877" s="163"/>
      <c r="T1877" s="163"/>
      <c r="U1877" s="163"/>
      <c r="V1877" s="163"/>
      <c r="W1877" s="9"/>
      <c r="X1877" s="162">
        <f>Inputs!$D$71</f>
        <v>30</v>
      </c>
      <c r="Y1877" s="163">
        <f t="shared" si="1359"/>
        <v>29</v>
      </c>
      <c r="Z1877" s="163">
        <f t="shared" si="1355"/>
        <v>28</v>
      </c>
      <c r="AA1877" s="163">
        <f t="shared" si="1355"/>
        <v>27</v>
      </c>
      <c r="AB1877" s="163">
        <f t="shared" si="1355"/>
        <v>26</v>
      </c>
      <c r="AC1877" s="911">
        <f t="shared" si="1357"/>
        <v>25</v>
      </c>
      <c r="AD1877" s="914">
        <f>Inputs!$D$87-(Inputs!$G$71-AC1877+1)</f>
        <v>44</v>
      </c>
      <c r="AE1877" s="163">
        <f t="shared" si="1356"/>
        <v>43</v>
      </c>
      <c r="AF1877" s="163">
        <f t="shared" si="1356"/>
        <v>42</v>
      </c>
      <c r="AG1877" s="163">
        <f t="shared" si="1356"/>
        <v>41</v>
      </c>
      <c r="AH1877" s="163">
        <f t="shared" si="1356"/>
        <v>40</v>
      </c>
      <c r="AI1877" s="163">
        <f t="shared" si="1356"/>
        <v>39</v>
      </c>
      <c r="AJ1877" s="163">
        <f t="shared" si="1356"/>
        <v>38</v>
      </c>
      <c r="AK1877" s="163">
        <f t="shared" si="1356"/>
        <v>37</v>
      </c>
      <c r="AL1877" s="163">
        <f t="shared" si="1356"/>
        <v>36</v>
      </c>
      <c r="AM1877" s="163">
        <f t="shared" si="1356"/>
        <v>35</v>
      </c>
    </row>
    <row r="1878" spans="1:39" outlineLevel="2">
      <c r="A1878" s="11">
        <f>ROW()</f>
        <v>1878</v>
      </c>
      <c r="C1878" s="6" t="s">
        <v>655</v>
      </c>
      <c r="D1878" s="39"/>
      <c r="E1878" s="922"/>
      <c r="F1878" s="39"/>
      <c r="G1878" s="39"/>
      <c r="H1878" s="39"/>
      <c r="I1878" s="9"/>
      <c r="J1878" s="39"/>
      <c r="K1878" s="163"/>
      <c r="L1878" s="163"/>
      <c r="M1878" s="163"/>
      <c r="N1878" s="163"/>
      <c r="O1878" s="163"/>
      <c r="P1878" s="163"/>
      <c r="Q1878" s="163"/>
      <c r="R1878" s="163"/>
      <c r="S1878" s="163"/>
      <c r="T1878" s="163"/>
      <c r="U1878" s="163"/>
      <c r="V1878" s="163"/>
      <c r="W1878" s="9"/>
      <c r="X1878" s="162"/>
      <c r="Y1878" s="163"/>
      <c r="Z1878" s="163"/>
      <c r="AA1878" s="163"/>
      <c r="AB1878" s="163"/>
      <c r="AC1878" s="911">
        <f t="shared" si="1357"/>
        <v>0</v>
      </c>
      <c r="AD1878" s="163"/>
      <c r="AE1878" s="163"/>
      <c r="AF1878" s="163"/>
      <c r="AG1878" s="163"/>
      <c r="AH1878" s="163"/>
      <c r="AI1878" s="915">
        <f>Inputs!$D$88</f>
        <v>5</v>
      </c>
      <c r="AJ1878" s="163">
        <f t="shared" si="1356"/>
        <v>4</v>
      </c>
      <c r="AK1878" s="163">
        <f t="shared" si="1356"/>
        <v>3</v>
      </c>
      <c r="AL1878" s="163">
        <f t="shared" si="1356"/>
        <v>2</v>
      </c>
      <c r="AM1878" s="163">
        <f t="shared" si="1356"/>
        <v>1</v>
      </c>
    </row>
    <row r="1879" spans="1:39" outlineLevel="2">
      <c r="A1879" s="11">
        <f>ROW()</f>
        <v>1879</v>
      </c>
      <c r="C1879" s="6" t="s">
        <v>656</v>
      </c>
      <c r="D1879" s="39"/>
      <c r="E1879" s="922"/>
      <c r="F1879" s="39"/>
      <c r="G1879" s="39"/>
      <c r="H1879" s="39"/>
      <c r="I1879" s="9"/>
      <c r="J1879" s="39"/>
      <c r="K1879" s="163"/>
      <c r="L1879" s="163"/>
      <c r="M1879" s="163"/>
      <c r="N1879" s="163"/>
      <c r="O1879" s="163"/>
      <c r="P1879" s="163"/>
      <c r="Q1879" s="163"/>
      <c r="R1879" s="163"/>
      <c r="S1879" s="163"/>
      <c r="T1879" s="163"/>
      <c r="U1879" s="163"/>
      <c r="V1879" s="163"/>
      <c r="W1879" s="9"/>
      <c r="X1879" s="162"/>
      <c r="Y1879" s="163"/>
      <c r="Z1879" s="163"/>
      <c r="AA1879" s="163"/>
      <c r="AB1879" s="163"/>
      <c r="AC1879" s="911"/>
      <c r="AD1879" s="163"/>
      <c r="AE1879" s="163"/>
      <c r="AF1879" s="163"/>
      <c r="AG1879" s="163"/>
      <c r="AH1879" s="163"/>
      <c r="AI1879" s="163"/>
      <c r="AJ1879" s="163"/>
      <c r="AK1879" s="163"/>
      <c r="AL1879" s="163"/>
      <c r="AM1879" s="163"/>
    </row>
    <row r="1880" spans="1:39" outlineLevel="2">
      <c r="A1880" s="11">
        <f>ROW()</f>
        <v>1880</v>
      </c>
      <c r="C1880" s="6" t="s">
        <v>667</v>
      </c>
      <c r="D1880" s="39"/>
      <c r="E1880" s="922"/>
      <c r="F1880" s="39"/>
      <c r="G1880" s="39"/>
      <c r="H1880" s="39"/>
      <c r="I1880" s="9"/>
      <c r="J1880" s="39"/>
      <c r="K1880" s="163"/>
      <c r="L1880" s="163"/>
      <c r="M1880" s="163"/>
      <c r="N1880" s="163"/>
      <c r="O1880" s="163"/>
      <c r="P1880" s="163"/>
      <c r="Q1880" s="163"/>
      <c r="R1880" s="163"/>
      <c r="S1880" s="163"/>
      <c r="T1880" s="163"/>
      <c r="U1880" s="163"/>
      <c r="V1880" s="163"/>
      <c r="W1880" s="9"/>
      <c r="X1880" s="162"/>
      <c r="Y1880" s="163"/>
      <c r="Z1880" s="163"/>
      <c r="AA1880" s="163"/>
      <c r="AB1880" s="163"/>
      <c r="AC1880" s="911"/>
      <c r="AD1880" s="163"/>
      <c r="AE1880" s="163"/>
      <c r="AF1880" s="163"/>
      <c r="AG1880" s="163"/>
      <c r="AH1880" s="163"/>
      <c r="AI1880" s="163"/>
      <c r="AJ1880" s="163"/>
      <c r="AK1880" s="163"/>
      <c r="AL1880" s="163"/>
      <c r="AM1880" s="163"/>
    </row>
    <row r="1881" spans="1:39" outlineLevel="2">
      <c r="A1881" s="11">
        <f>ROW()</f>
        <v>1881</v>
      </c>
      <c r="C1881" s="6" t="s">
        <v>212</v>
      </c>
      <c r="D1881" s="39"/>
      <c r="E1881" s="922">
        <v>0</v>
      </c>
      <c r="F1881" s="39"/>
      <c r="G1881" s="39"/>
      <c r="H1881" s="39"/>
      <c r="I1881" s="13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04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</row>
    <row r="1882" spans="1:39" outlineLevel="2">
      <c r="A1882" s="11">
        <f>ROW()</f>
        <v>1882</v>
      </c>
      <c r="C1882" s="30" t="s">
        <v>362</v>
      </c>
      <c r="D1882" s="90"/>
      <c r="E1882" s="923">
        <v>57.598995281445561</v>
      </c>
      <c r="F1882" s="90"/>
      <c r="G1882" s="90"/>
      <c r="H1882" s="90"/>
      <c r="I1882" s="15"/>
      <c r="J1882" s="90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66">
        <f>Inputs!$D$76</f>
        <v>62.598995281445561</v>
      </c>
      <c r="Y1882" s="90">
        <f t="shared" ref="Y1882:AB1882" si="1360">MAX(0,X1882-1)</f>
        <v>61.598995281445561</v>
      </c>
      <c r="Z1882" s="90">
        <f t="shared" si="1360"/>
        <v>60.598995281445561</v>
      </c>
      <c r="AA1882" s="90">
        <f t="shared" si="1360"/>
        <v>59.598995281445561</v>
      </c>
      <c r="AB1882" s="90">
        <f t="shared" si="1360"/>
        <v>58.598995281445561</v>
      </c>
      <c r="AC1882" s="916">
        <f t="shared" si="1357"/>
        <v>57.598995281445561</v>
      </c>
      <c r="AD1882" s="917">
        <f>IF(AC1882&gt;0,IF(AD$160="",AC1882-1,MIN(AC1882-1,AD$160)),0)</f>
        <v>42</v>
      </c>
      <c r="AE1882" s="90">
        <f t="shared" ref="AE1882:AM1882" si="1361">MAX(0,AD1882-1)</f>
        <v>41</v>
      </c>
      <c r="AF1882" s="90">
        <f t="shared" si="1361"/>
        <v>40</v>
      </c>
      <c r="AG1882" s="90">
        <f t="shared" si="1361"/>
        <v>39</v>
      </c>
      <c r="AH1882" s="90">
        <f t="shared" si="1361"/>
        <v>38</v>
      </c>
      <c r="AI1882" s="90">
        <f t="shared" si="1361"/>
        <v>37</v>
      </c>
      <c r="AJ1882" s="90">
        <f t="shared" si="1361"/>
        <v>36</v>
      </c>
      <c r="AK1882" s="90">
        <f t="shared" si="1361"/>
        <v>35</v>
      </c>
      <c r="AL1882" s="90">
        <f t="shared" si="1361"/>
        <v>34</v>
      </c>
      <c r="AM1882" s="90">
        <f t="shared" si="1361"/>
        <v>33</v>
      </c>
    </row>
    <row r="1883" spans="1:39" outlineLevel="2">
      <c r="A1883" s="11">
        <f>ROW()</f>
        <v>1883</v>
      </c>
      <c r="D1883" s="39"/>
      <c r="E1883" s="39"/>
      <c r="F1883" s="39"/>
      <c r="G1883" s="39"/>
      <c r="H1883" s="3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</row>
    <row r="1884" spans="1:39" outlineLevel="2">
      <c r="A1884" s="11">
        <f>ROW()</f>
        <v>1884</v>
      </c>
      <c r="B1884" s="343" t="s">
        <v>68</v>
      </c>
      <c r="D1884" s="39"/>
      <c r="E1884" s="39"/>
      <c r="F1884" s="39"/>
      <c r="G1884" s="39"/>
      <c r="H1884" s="39"/>
      <c r="I1884" s="39"/>
      <c r="J1884" s="39"/>
      <c r="K1884" s="39"/>
      <c r="L1884" s="39"/>
      <c r="M1884" s="39"/>
      <c r="N1884" s="39"/>
      <c r="O1884" s="39"/>
      <c r="P1884" s="39"/>
      <c r="Q1884" s="39"/>
      <c r="R1884" s="39"/>
      <c r="S1884" s="39"/>
      <c r="T1884" s="39"/>
      <c r="U1884" s="39"/>
      <c r="V1884" s="39"/>
      <c r="W1884" s="39"/>
      <c r="X1884" s="39"/>
      <c r="Y1884" s="39"/>
      <c r="Z1884" s="39"/>
      <c r="AA1884" s="39"/>
      <c r="AB1884" s="39"/>
      <c r="AC1884" s="39"/>
      <c r="AD1884" s="39"/>
      <c r="AE1884" s="39"/>
      <c r="AF1884" s="39"/>
      <c r="AG1884" s="39"/>
      <c r="AH1884" s="39"/>
      <c r="AI1884" s="39"/>
      <c r="AJ1884" s="39"/>
      <c r="AK1884" s="39"/>
      <c r="AL1884" s="39"/>
      <c r="AM1884" s="39"/>
    </row>
    <row r="1885" spans="1:39" outlineLevel="2">
      <c r="A1885" s="11">
        <f>ROW()</f>
        <v>1885</v>
      </c>
      <c r="C1885" s="6" t="s">
        <v>2</v>
      </c>
      <c r="D1885" s="39"/>
      <c r="E1885" s="922">
        <v>0.360218133013397</v>
      </c>
      <c r="F1885" s="39"/>
      <c r="G1885" s="39"/>
      <c r="H1885" s="39"/>
      <c r="I1885" s="39"/>
      <c r="J1885" s="39"/>
      <c r="K1885" s="39"/>
      <c r="L1885" s="39"/>
      <c r="M1885" s="39"/>
      <c r="N1885" s="39"/>
      <c r="O1885" s="39"/>
      <c r="P1885" s="39"/>
      <c r="Q1885" s="39"/>
      <c r="R1885" s="39"/>
      <c r="S1885" s="39"/>
      <c r="T1885" s="39"/>
      <c r="U1885" s="39"/>
      <c r="V1885" s="39"/>
      <c r="W1885" s="9">
        <f t="shared" ref="W1885:AB1892" si="1362">V1945</f>
        <v>0</v>
      </c>
      <c r="X1885" s="9">
        <f t="shared" si="1362"/>
        <v>0.76229362794040945</v>
      </c>
      <c r="Y1885" s="9">
        <f t="shared" si="1362"/>
        <v>0.75169829490981621</v>
      </c>
      <c r="Z1885" s="9">
        <f t="shared" si="1362"/>
        <v>0.7408041167227174</v>
      </c>
      <c r="AA1885" s="9">
        <f t="shared" si="1362"/>
        <v>0.72990993853561859</v>
      </c>
      <c r="AB1885" s="9">
        <f t="shared" si="1362"/>
        <v>0.71901576034851977</v>
      </c>
      <c r="AC1885" s="526">
        <f t="shared" ref="AC1885:AC1897" si="1363">$E1885*$E$51</f>
        <v>0.43213776025875683</v>
      </c>
      <c r="AD1885" s="9">
        <f t="shared" ref="AD1885:AM1890" si="1364">AC1945</f>
        <v>0.42548948702400674</v>
      </c>
      <c r="AE1885" s="9">
        <f t="shared" si="1364"/>
        <v>0.41535878495200657</v>
      </c>
      <c r="AF1885" s="9">
        <f t="shared" si="1364"/>
        <v>0.40522808288000639</v>
      </c>
      <c r="AG1885" s="9">
        <f t="shared" si="1364"/>
        <v>0.39509738080800622</v>
      </c>
      <c r="AH1885" s="9">
        <f t="shared" si="1364"/>
        <v>0.38496667873600604</v>
      </c>
      <c r="AI1885" s="9">
        <f t="shared" si="1364"/>
        <v>0.37483597666400587</v>
      </c>
      <c r="AJ1885" s="9">
        <f t="shared" si="1364"/>
        <v>0.36470527459200569</v>
      </c>
      <c r="AK1885" s="9">
        <f t="shared" si="1364"/>
        <v>0.35457457252000552</v>
      </c>
      <c r="AL1885" s="9">
        <f t="shared" si="1364"/>
        <v>0.34444387044800534</v>
      </c>
      <c r="AM1885" s="9">
        <f t="shared" si="1364"/>
        <v>0.33431316837600517</v>
      </c>
    </row>
    <row r="1886" spans="1:39" outlineLevel="2">
      <c r="A1886" s="11">
        <f>ROW()</f>
        <v>1886</v>
      </c>
      <c r="C1886" s="6" t="s">
        <v>3</v>
      </c>
      <c r="D1886" s="39"/>
      <c r="E1886" s="922">
        <v>1.5333754627630907</v>
      </c>
      <c r="F1886" s="39"/>
      <c r="G1886" s="39"/>
      <c r="H1886" s="39"/>
      <c r="I1886" s="39"/>
      <c r="J1886" s="39"/>
      <c r="K1886" s="39"/>
      <c r="L1886" s="39"/>
      <c r="M1886" s="39"/>
      <c r="N1886" s="39"/>
      <c r="O1886" s="39"/>
      <c r="P1886" s="39"/>
      <c r="Q1886" s="39"/>
      <c r="R1886" s="39"/>
      <c r="S1886" s="39"/>
      <c r="T1886" s="39"/>
      <c r="U1886" s="39"/>
      <c r="V1886" s="39"/>
      <c r="W1886" s="9">
        <f t="shared" si="1362"/>
        <v>0</v>
      </c>
      <c r="X1886" s="9">
        <f t="shared" si="1362"/>
        <v>3.9988350262620513</v>
      </c>
      <c r="Y1886" s="9">
        <f t="shared" si="1362"/>
        <v>3.8648057778802301</v>
      </c>
      <c r="Z1886" s="9">
        <f t="shared" si="1362"/>
        <v>3.7315366131257393</v>
      </c>
      <c r="AA1886" s="9">
        <f t="shared" si="1362"/>
        <v>3.5982674483712485</v>
      </c>
      <c r="AB1886" s="9">
        <f t="shared" si="1362"/>
        <v>3.4649982836167577</v>
      </c>
      <c r="AC1886" s="526">
        <f t="shared" si="1363"/>
        <v>1.8395227152252569</v>
      </c>
      <c r="AD1886" s="9">
        <f t="shared" si="1364"/>
        <v>1.7659418066162467</v>
      </c>
      <c r="AE1886" s="9">
        <f t="shared" si="1364"/>
        <v>1.6923608980072364</v>
      </c>
      <c r="AF1886" s="9">
        <f t="shared" si="1364"/>
        <v>1.6187799893982262</v>
      </c>
      <c r="AG1886" s="9">
        <f t="shared" si="1364"/>
        <v>1.545199080789216</v>
      </c>
      <c r="AH1886" s="9">
        <f t="shared" si="1364"/>
        <v>1.4716181721802057</v>
      </c>
      <c r="AI1886" s="9">
        <f t="shared" si="1364"/>
        <v>1.3980372635711955</v>
      </c>
      <c r="AJ1886" s="9">
        <f t="shared" si="1364"/>
        <v>1.3244563549621853</v>
      </c>
      <c r="AK1886" s="9">
        <f t="shared" si="1364"/>
        <v>1.250875446353175</v>
      </c>
      <c r="AL1886" s="9">
        <f t="shared" si="1364"/>
        <v>1.1772945377441648</v>
      </c>
      <c r="AM1886" s="9">
        <f t="shared" si="1364"/>
        <v>1.1037136291351546</v>
      </c>
    </row>
    <row r="1887" spans="1:39" outlineLevel="2">
      <c r="A1887" s="11">
        <f>ROW()</f>
        <v>1887</v>
      </c>
      <c r="C1887" s="6" t="s">
        <v>4</v>
      </c>
      <c r="D1887" s="39"/>
      <c r="E1887" s="922">
        <v>0.46621354757999012</v>
      </c>
      <c r="F1887" s="39"/>
      <c r="G1887" s="39"/>
      <c r="H1887" s="39"/>
      <c r="I1887" s="39"/>
      <c r="J1887" s="39"/>
      <c r="K1887" s="39"/>
      <c r="L1887" s="39"/>
      <c r="M1887" s="39"/>
      <c r="N1887" s="39"/>
      <c r="O1887" s="39"/>
      <c r="P1887" s="39"/>
      <c r="Q1887" s="39"/>
      <c r="R1887" s="39"/>
      <c r="S1887" s="39"/>
      <c r="T1887" s="39"/>
      <c r="U1887" s="39"/>
      <c r="V1887" s="39"/>
      <c r="W1887" s="9">
        <f t="shared" si="1362"/>
        <v>0</v>
      </c>
      <c r="X1887" s="9">
        <f t="shared" si="1362"/>
        <v>1.5675272082292218</v>
      </c>
      <c r="Y1887" s="9">
        <f t="shared" si="1362"/>
        <v>1.4910556492491926</v>
      </c>
      <c r="Z1887" s="9">
        <f t="shared" si="1362"/>
        <v>1.4606259421216581</v>
      </c>
      <c r="AA1887" s="9">
        <f t="shared" si="1362"/>
        <v>1.4301962349941235</v>
      </c>
      <c r="AB1887" s="9">
        <f t="shared" si="1362"/>
        <v>1.3997665278665889</v>
      </c>
      <c r="AC1887" s="526">
        <f t="shared" si="1363"/>
        <v>0.55929577050473855</v>
      </c>
      <c r="AD1887" s="9">
        <f t="shared" si="1364"/>
        <v>0.54686697560463327</v>
      </c>
      <c r="AE1887" s="9">
        <f t="shared" si="1364"/>
        <v>0.52408085162110685</v>
      </c>
      <c r="AF1887" s="9">
        <f t="shared" si="1364"/>
        <v>0.50129472763758043</v>
      </c>
      <c r="AG1887" s="9">
        <f t="shared" si="1364"/>
        <v>0.47850860365405407</v>
      </c>
      <c r="AH1887" s="9">
        <f t="shared" si="1364"/>
        <v>0.4557224796705277</v>
      </c>
      <c r="AI1887" s="9">
        <f t="shared" si="1364"/>
        <v>0.43293635568700134</v>
      </c>
      <c r="AJ1887" s="9">
        <f t="shared" si="1364"/>
        <v>0.41015023170347498</v>
      </c>
      <c r="AK1887" s="9">
        <f t="shared" si="1364"/>
        <v>0.38736410771994861</v>
      </c>
      <c r="AL1887" s="9">
        <f t="shared" si="1364"/>
        <v>0.36457798373642225</v>
      </c>
      <c r="AM1887" s="9">
        <f t="shared" si="1364"/>
        <v>0.34179185975289589</v>
      </c>
    </row>
    <row r="1888" spans="1:39" outlineLevel="2">
      <c r="A1888" s="11">
        <f>ROW()</f>
        <v>1888</v>
      </c>
      <c r="C1888" s="6" t="s">
        <v>5</v>
      </c>
      <c r="D1888" s="39"/>
      <c r="E1888" s="922">
        <v>3.4411925598672011</v>
      </c>
      <c r="F1888" s="39"/>
      <c r="G1888" s="39"/>
      <c r="H1888" s="39"/>
      <c r="I1888" s="39"/>
      <c r="J1888" s="39"/>
      <c r="K1888" s="39"/>
      <c r="L1888" s="39"/>
      <c r="M1888" s="39"/>
      <c r="N1888" s="39"/>
      <c r="O1888" s="39"/>
      <c r="P1888" s="39"/>
      <c r="Q1888" s="39"/>
      <c r="R1888" s="39"/>
      <c r="S1888" s="39"/>
      <c r="T1888" s="39"/>
      <c r="U1888" s="39"/>
      <c r="V1888" s="39"/>
      <c r="W1888" s="9">
        <f t="shared" si="1362"/>
        <v>0</v>
      </c>
      <c r="X1888" s="9">
        <f t="shared" si="1362"/>
        <v>9.7638996779730451</v>
      </c>
      <c r="Y1888" s="9">
        <f t="shared" si="1362"/>
        <v>9.5481263655617781</v>
      </c>
      <c r="Z1888" s="9">
        <f t="shared" si="1362"/>
        <v>9.2188806288182672</v>
      </c>
      <c r="AA1888" s="9">
        <f t="shared" si="1362"/>
        <v>8.8896348920747563</v>
      </c>
      <c r="AB1888" s="9">
        <f t="shared" si="1362"/>
        <v>8.5603891553312454</v>
      </c>
      <c r="AC1888" s="526">
        <f t="shared" si="1363"/>
        <v>4.1282464960885354</v>
      </c>
      <c r="AD1888" s="9">
        <f t="shared" si="1364"/>
        <v>3.9631166362449939</v>
      </c>
      <c r="AE1888" s="9">
        <f t="shared" si="1364"/>
        <v>3.4734181510657862</v>
      </c>
      <c r="AF1888" s="9">
        <f t="shared" si="1364"/>
        <v>2.9837196658865786</v>
      </c>
      <c r="AG1888" s="9">
        <f t="shared" si="1364"/>
        <v>2.4940211807073709</v>
      </c>
      <c r="AH1888" s="9">
        <f t="shared" si="1364"/>
        <v>2.0043226955281632</v>
      </c>
      <c r="AI1888" s="9">
        <f t="shared" si="1364"/>
        <v>0</v>
      </c>
      <c r="AJ1888" s="9">
        <f t="shared" si="1364"/>
        <v>0</v>
      </c>
      <c r="AK1888" s="9">
        <f t="shared" si="1364"/>
        <v>0</v>
      </c>
      <c r="AL1888" s="9">
        <f t="shared" si="1364"/>
        <v>0</v>
      </c>
      <c r="AM1888" s="9">
        <f t="shared" si="1364"/>
        <v>0</v>
      </c>
    </row>
    <row r="1889" spans="1:39" outlineLevel="2">
      <c r="A1889" s="11">
        <f>ROW()</f>
        <v>1889</v>
      </c>
      <c r="C1889" s="6" t="s">
        <v>473</v>
      </c>
      <c r="D1889" s="39"/>
      <c r="E1889" s="922">
        <v>0.80929353840241003</v>
      </c>
      <c r="F1889" s="39"/>
      <c r="G1889" s="39"/>
      <c r="H1889" s="39"/>
      <c r="I1889" s="39"/>
      <c r="J1889" s="39"/>
      <c r="K1889" s="39"/>
      <c r="L1889" s="39"/>
      <c r="M1889" s="39"/>
      <c r="N1889" s="39"/>
      <c r="O1889" s="39"/>
      <c r="P1889" s="39"/>
      <c r="Q1889" s="39"/>
      <c r="R1889" s="39"/>
      <c r="S1889" s="39"/>
      <c r="T1889" s="39"/>
      <c r="U1889" s="39"/>
      <c r="V1889" s="39"/>
      <c r="W1889" s="9">
        <f t="shared" si="1362"/>
        <v>0</v>
      </c>
      <c r="X1889" s="9">
        <f t="shared" si="1362"/>
        <v>0</v>
      </c>
      <c r="Y1889" s="9">
        <f t="shared" si="1362"/>
        <v>0</v>
      </c>
      <c r="Z1889" s="9">
        <f t="shared" si="1362"/>
        <v>0</v>
      </c>
      <c r="AA1889" s="9">
        <f t="shared" si="1362"/>
        <v>0</v>
      </c>
      <c r="AB1889" s="9">
        <f t="shared" si="1362"/>
        <v>0</v>
      </c>
      <c r="AC1889" s="526">
        <f t="shared" si="1363"/>
        <v>0.97087365966691885</v>
      </c>
      <c r="AD1889" s="9">
        <f t="shared" si="1364"/>
        <v>0.93203871328024201</v>
      </c>
      <c r="AE1889" s="9">
        <f t="shared" si="1364"/>
        <v>0</v>
      </c>
      <c r="AF1889" s="9">
        <f t="shared" si="1364"/>
        <v>0</v>
      </c>
      <c r="AG1889" s="9">
        <f t="shared" si="1364"/>
        <v>0</v>
      </c>
      <c r="AH1889" s="9">
        <f t="shared" si="1364"/>
        <v>0</v>
      </c>
      <c r="AI1889" s="9">
        <f t="shared" si="1364"/>
        <v>0</v>
      </c>
      <c r="AJ1889" s="9">
        <f t="shared" si="1364"/>
        <v>0</v>
      </c>
      <c r="AK1889" s="9">
        <f t="shared" si="1364"/>
        <v>0</v>
      </c>
      <c r="AL1889" s="9">
        <f t="shared" si="1364"/>
        <v>0</v>
      </c>
      <c r="AM1889" s="9">
        <f t="shared" si="1364"/>
        <v>0</v>
      </c>
    </row>
    <row r="1890" spans="1:39" outlineLevel="2">
      <c r="A1890" s="11">
        <f>ROW()</f>
        <v>1890</v>
      </c>
      <c r="C1890" s="6" t="s">
        <v>474</v>
      </c>
      <c r="D1890" s="39"/>
      <c r="E1890" s="922">
        <v>0.8872807723956746</v>
      </c>
      <c r="F1890" s="39"/>
      <c r="G1890" s="39"/>
      <c r="H1890" s="39"/>
      <c r="I1890" s="39"/>
      <c r="J1890" s="39"/>
      <c r="K1890" s="39"/>
      <c r="L1890" s="39"/>
      <c r="M1890" s="39"/>
      <c r="N1890" s="39"/>
      <c r="O1890" s="39"/>
      <c r="P1890" s="39"/>
      <c r="Q1890" s="39"/>
      <c r="R1890" s="39"/>
      <c r="S1890" s="39"/>
      <c r="T1890" s="39"/>
      <c r="U1890" s="39"/>
      <c r="V1890" s="39"/>
      <c r="W1890" s="9">
        <f t="shared" si="1362"/>
        <v>0</v>
      </c>
      <c r="X1890" s="9">
        <f t="shared" si="1362"/>
        <v>0</v>
      </c>
      <c r="Y1890" s="9">
        <f t="shared" si="1362"/>
        <v>0</v>
      </c>
      <c r="Z1890" s="9">
        <f t="shared" si="1362"/>
        <v>0</v>
      </c>
      <c r="AA1890" s="9">
        <f t="shared" si="1362"/>
        <v>0</v>
      </c>
      <c r="AB1890" s="9">
        <f t="shared" si="1362"/>
        <v>0</v>
      </c>
      <c r="AC1890" s="526">
        <f t="shared" si="1363"/>
        <v>1.0644314945951554</v>
      </c>
      <c r="AD1890" s="9">
        <f t="shared" si="1364"/>
        <v>1.027454193527467</v>
      </c>
      <c r="AE1890" s="9">
        <f t="shared" si="1364"/>
        <v>0.94494191055132581</v>
      </c>
      <c r="AF1890" s="9">
        <f t="shared" si="1364"/>
        <v>0.8624296275751846</v>
      </c>
      <c r="AG1890" s="9">
        <f t="shared" si="1364"/>
        <v>0.77991734459904338</v>
      </c>
      <c r="AH1890" s="9">
        <f t="shared" si="1364"/>
        <v>0.69740506162290217</v>
      </c>
      <c r="AI1890" s="9">
        <f t="shared" ref="AI1890:AM1890" si="1365">AH1950</f>
        <v>0.61489277864676095</v>
      </c>
      <c r="AJ1890" s="9">
        <f t="shared" si="1365"/>
        <v>0.53238049567061974</v>
      </c>
      <c r="AK1890" s="9">
        <f t="shared" si="1365"/>
        <v>0.44986821269447852</v>
      </c>
      <c r="AL1890" s="9">
        <f t="shared" si="1365"/>
        <v>0.3673559297183373</v>
      </c>
      <c r="AM1890" s="9">
        <f t="shared" si="1365"/>
        <v>0.28484364674219609</v>
      </c>
    </row>
    <row r="1891" spans="1:39" outlineLevel="2">
      <c r="A1891" s="11">
        <f>ROW()</f>
        <v>1891</v>
      </c>
      <c r="C1891" s="6" t="s">
        <v>477</v>
      </c>
      <c r="D1891" s="39"/>
      <c r="E1891" s="922">
        <v>3.8726301127266276</v>
      </c>
      <c r="F1891" s="39"/>
      <c r="G1891" s="39"/>
      <c r="H1891" s="39"/>
      <c r="I1891" s="39"/>
      <c r="J1891" s="39"/>
      <c r="K1891" s="39"/>
      <c r="L1891" s="39"/>
      <c r="M1891" s="39"/>
      <c r="N1891" s="39"/>
      <c r="O1891" s="39"/>
      <c r="P1891" s="39"/>
      <c r="Q1891" s="39"/>
      <c r="R1891" s="39"/>
      <c r="S1891" s="39"/>
      <c r="T1891" s="39"/>
      <c r="U1891" s="39"/>
      <c r="V1891" s="39"/>
      <c r="W1891" s="9">
        <f t="shared" si="1362"/>
        <v>0</v>
      </c>
      <c r="X1891" s="9">
        <f t="shared" si="1362"/>
        <v>0</v>
      </c>
      <c r="Y1891" s="9">
        <f t="shared" si="1362"/>
        <v>0</v>
      </c>
      <c r="Z1891" s="9">
        <f t="shared" si="1362"/>
        <v>0</v>
      </c>
      <c r="AA1891" s="9">
        <f t="shared" si="1362"/>
        <v>0</v>
      </c>
      <c r="AB1891" s="9">
        <f t="shared" si="1362"/>
        <v>0</v>
      </c>
      <c r="AC1891" s="526">
        <f t="shared" si="1363"/>
        <v>4.6458230440111183</v>
      </c>
      <c r="AD1891" s="9">
        <f t="shared" ref="AD1891:AH1892" si="1366">AC1951</f>
        <v>4.4755843412402569</v>
      </c>
      <c r="AE1891" s="9">
        <f t="shared" si="1366"/>
        <v>3.9262910024722841</v>
      </c>
      <c r="AF1891" s="9">
        <f t="shared" si="1366"/>
        <v>3.3769976637043113</v>
      </c>
      <c r="AG1891" s="9">
        <f t="shared" si="1366"/>
        <v>2.8277043249363385</v>
      </c>
      <c r="AH1891" s="9">
        <f t="shared" si="1366"/>
        <v>2.2784109861683657</v>
      </c>
      <c r="AI1891" s="9">
        <f t="shared" ref="AI1891:AM1891" si="1367">AH1951</f>
        <v>0</v>
      </c>
      <c r="AJ1891" s="9">
        <f t="shared" si="1367"/>
        <v>0</v>
      </c>
      <c r="AK1891" s="9">
        <f t="shared" si="1367"/>
        <v>0</v>
      </c>
      <c r="AL1891" s="9">
        <f t="shared" si="1367"/>
        <v>0</v>
      </c>
      <c r="AM1891" s="9">
        <f t="shared" si="1367"/>
        <v>0</v>
      </c>
    </row>
    <row r="1892" spans="1:39" outlineLevel="2">
      <c r="A1892" s="11">
        <f>ROW()</f>
        <v>1892</v>
      </c>
      <c r="C1892" s="6" t="s">
        <v>511</v>
      </c>
      <c r="D1892" s="39"/>
      <c r="E1892" s="922">
        <v>7.8873050359703281E-3</v>
      </c>
      <c r="F1892" s="39"/>
      <c r="G1892" s="39"/>
      <c r="H1892" s="39"/>
      <c r="I1892" s="39"/>
      <c r="J1892" s="39"/>
      <c r="K1892" s="39"/>
      <c r="L1892" s="39"/>
      <c r="M1892" s="39"/>
      <c r="N1892" s="39"/>
      <c r="O1892" s="39"/>
      <c r="P1892" s="39"/>
      <c r="Q1892" s="39"/>
      <c r="R1892" s="39"/>
      <c r="S1892" s="39"/>
      <c r="T1892" s="39"/>
      <c r="U1892" s="39"/>
      <c r="V1892" s="39"/>
      <c r="W1892" s="9">
        <f t="shared" si="1362"/>
        <v>0</v>
      </c>
      <c r="X1892" s="9">
        <f t="shared" si="1362"/>
        <v>1.122401975787737E-2</v>
      </c>
      <c r="Y1892" s="9">
        <f t="shared" si="1362"/>
        <v>1.0975979118214687E-2</v>
      </c>
      <c r="Z1892" s="9">
        <f t="shared" si="1362"/>
        <v>1.0597497079655559E-2</v>
      </c>
      <c r="AA1892" s="9">
        <f t="shared" si="1362"/>
        <v>1.0219015041096432E-2</v>
      </c>
      <c r="AB1892" s="9">
        <f t="shared" si="1362"/>
        <v>9.840533002537304E-3</v>
      </c>
      <c r="AC1892" s="526">
        <f t="shared" si="1363"/>
        <v>9.4620509639781747E-3</v>
      </c>
      <c r="AD1892" s="9">
        <f t="shared" si="1366"/>
        <v>9.0835689254190471E-3</v>
      </c>
      <c r="AE1892" s="9">
        <f t="shared" si="1366"/>
        <v>8.8771241771140683E-3</v>
      </c>
      <c r="AF1892" s="9">
        <f t="shared" si="1366"/>
        <v>8.6706794288090895E-3</v>
      </c>
      <c r="AG1892" s="9">
        <f t="shared" si="1366"/>
        <v>8.4642346805041107E-3</v>
      </c>
      <c r="AH1892" s="9">
        <f t="shared" si="1366"/>
        <v>8.2577899321991319E-3</v>
      </c>
      <c r="AI1892" s="9">
        <f t="shared" ref="AI1892:AM1892" si="1368">AH1952</f>
        <v>8.0513451838941531E-3</v>
      </c>
      <c r="AJ1892" s="9">
        <f t="shared" si="1368"/>
        <v>7.8449004355891742E-3</v>
      </c>
      <c r="AK1892" s="9">
        <f t="shared" si="1368"/>
        <v>7.6384556872841963E-3</v>
      </c>
      <c r="AL1892" s="9">
        <f t="shared" si="1368"/>
        <v>7.4320109389792183E-3</v>
      </c>
      <c r="AM1892" s="9">
        <f t="shared" si="1368"/>
        <v>7.2255661906742404E-3</v>
      </c>
    </row>
    <row r="1893" spans="1:39" outlineLevel="2">
      <c r="A1893" s="11">
        <f>ROW()</f>
        <v>1893</v>
      </c>
      <c r="C1893" s="6" t="s">
        <v>655</v>
      </c>
      <c r="D1893" s="39"/>
      <c r="E1893" s="922"/>
      <c r="F1893" s="39"/>
      <c r="G1893" s="39"/>
      <c r="H1893" s="39"/>
      <c r="I1893" s="39"/>
      <c r="J1893" s="39"/>
      <c r="K1893" s="39"/>
      <c r="L1893" s="39"/>
      <c r="M1893" s="39"/>
      <c r="N1893" s="39"/>
      <c r="O1893" s="39"/>
      <c r="P1893" s="39"/>
      <c r="Q1893" s="39"/>
      <c r="R1893" s="39"/>
      <c r="S1893" s="39"/>
      <c r="T1893" s="39"/>
      <c r="U1893" s="39"/>
      <c r="V1893" s="39"/>
      <c r="W1893" s="9"/>
      <c r="X1893" s="9"/>
      <c r="Y1893" s="9"/>
      <c r="Z1893" s="9"/>
      <c r="AA1893" s="9"/>
      <c r="AB1893" s="9"/>
      <c r="AC1893" s="526"/>
      <c r="AD1893" s="9"/>
      <c r="AE1893" s="9"/>
      <c r="AF1893" s="9"/>
      <c r="AG1893" s="9"/>
      <c r="AH1893" s="9"/>
      <c r="AI1893" s="9">
        <f t="shared" ref="AI1893:AM1893" si="1369">AH1953</f>
        <v>4.2827336816965289</v>
      </c>
      <c r="AJ1893" s="9">
        <f t="shared" si="1369"/>
        <v>3.4261869453572231</v>
      </c>
      <c r="AK1893" s="9">
        <f t="shared" si="1369"/>
        <v>2.5696402090179173</v>
      </c>
      <c r="AL1893" s="9">
        <f t="shared" si="1369"/>
        <v>1.7130934726786116</v>
      </c>
      <c r="AM1893" s="9">
        <f t="shared" si="1369"/>
        <v>0.85654673633930578</v>
      </c>
    </row>
    <row r="1894" spans="1:39" outlineLevel="2">
      <c r="A1894" s="11">
        <f>ROW()</f>
        <v>1894</v>
      </c>
      <c r="C1894" s="6" t="s">
        <v>656</v>
      </c>
      <c r="D1894" s="39"/>
      <c r="E1894" s="922"/>
      <c r="F1894" s="39"/>
      <c r="G1894" s="39"/>
      <c r="H1894" s="39"/>
      <c r="I1894" s="39"/>
      <c r="J1894" s="39"/>
      <c r="K1894" s="39"/>
      <c r="L1894" s="39"/>
      <c r="M1894" s="39"/>
      <c r="N1894" s="39"/>
      <c r="O1894" s="39"/>
      <c r="P1894" s="39"/>
      <c r="Q1894" s="39"/>
      <c r="R1894" s="39"/>
      <c r="S1894" s="39"/>
      <c r="T1894" s="39"/>
      <c r="U1894" s="39"/>
      <c r="V1894" s="39"/>
      <c r="W1894" s="9"/>
      <c r="X1894" s="9"/>
      <c r="Y1894" s="9"/>
      <c r="Z1894" s="9"/>
      <c r="AA1894" s="9"/>
      <c r="AB1894" s="9"/>
      <c r="AC1894" s="526"/>
      <c r="AD1894" s="9"/>
      <c r="AE1894" s="9"/>
      <c r="AF1894" s="9"/>
      <c r="AG1894" s="9"/>
      <c r="AH1894" s="9"/>
      <c r="AI1894" s="9">
        <f t="shared" ref="AI1894" si="1370">AH1954</f>
        <v>0</v>
      </c>
      <c r="AJ1894" s="9">
        <f t="shared" ref="AJ1894" si="1371">AI1954</f>
        <v>0</v>
      </c>
      <c r="AK1894" s="9">
        <f t="shared" ref="AK1894" si="1372">AJ1954</f>
        <v>0</v>
      </c>
      <c r="AL1894" s="9">
        <f t="shared" ref="AL1894" si="1373">AK1954</f>
        <v>0</v>
      </c>
      <c r="AM1894" s="9">
        <f t="shared" ref="AM1894" si="1374">AL1954</f>
        <v>0</v>
      </c>
    </row>
    <row r="1895" spans="1:39" outlineLevel="2">
      <c r="A1895" s="11">
        <f>ROW()</f>
        <v>1895</v>
      </c>
      <c r="C1895" s="6" t="s">
        <v>667</v>
      </c>
      <c r="D1895" s="39"/>
      <c r="E1895" s="922"/>
      <c r="F1895" s="39"/>
      <c r="G1895" s="39"/>
      <c r="H1895" s="39"/>
      <c r="I1895" s="39"/>
      <c r="J1895" s="39"/>
      <c r="K1895" s="39"/>
      <c r="L1895" s="39"/>
      <c r="M1895" s="39"/>
      <c r="N1895" s="39"/>
      <c r="O1895" s="39"/>
      <c r="P1895" s="39"/>
      <c r="Q1895" s="39"/>
      <c r="R1895" s="39"/>
      <c r="S1895" s="39"/>
      <c r="T1895" s="39"/>
      <c r="U1895" s="39"/>
      <c r="V1895" s="39"/>
      <c r="W1895" s="9"/>
      <c r="X1895" s="9"/>
      <c r="Y1895" s="9"/>
      <c r="Z1895" s="9"/>
      <c r="AA1895" s="9"/>
      <c r="AB1895" s="9"/>
      <c r="AC1895" s="526"/>
      <c r="AD1895" s="9"/>
      <c r="AE1895" s="9"/>
      <c r="AF1895" s="9"/>
      <c r="AG1895" s="9"/>
      <c r="AH1895" s="9"/>
      <c r="AI1895" s="9">
        <f t="shared" ref="AI1895" si="1375">AH1955</f>
        <v>0</v>
      </c>
      <c r="AJ1895" s="9">
        <f t="shared" ref="AJ1895" si="1376">AI1955</f>
        <v>0</v>
      </c>
      <c r="AK1895" s="9">
        <f t="shared" ref="AK1895" si="1377">AJ1955</f>
        <v>0</v>
      </c>
      <c r="AL1895" s="9">
        <f t="shared" ref="AL1895" si="1378">AK1955</f>
        <v>0</v>
      </c>
      <c r="AM1895" s="9">
        <f t="shared" ref="AM1895" si="1379">AL1955</f>
        <v>0</v>
      </c>
    </row>
    <row r="1896" spans="1:39" outlineLevel="2">
      <c r="A1896" s="11">
        <f>ROW()</f>
        <v>1896</v>
      </c>
      <c r="C1896" s="6" t="s">
        <v>212</v>
      </c>
      <c r="D1896" s="39"/>
      <c r="E1896" s="922">
        <v>6.5188196141019645E-4</v>
      </c>
      <c r="F1896" s="39"/>
      <c r="G1896" s="39"/>
      <c r="H1896" s="39"/>
      <c r="I1896" s="39"/>
      <c r="J1896" s="39"/>
      <c r="K1896" s="39"/>
      <c r="L1896" s="39"/>
      <c r="M1896" s="39"/>
      <c r="N1896" s="39"/>
      <c r="O1896" s="39"/>
      <c r="P1896" s="39"/>
      <c r="Q1896" s="39"/>
      <c r="R1896" s="39"/>
      <c r="S1896" s="39"/>
      <c r="T1896" s="39"/>
      <c r="U1896" s="39"/>
      <c r="V1896" s="39"/>
      <c r="W1896" s="9">
        <f t="shared" ref="W1896:AB1897" si="1380">V1956</f>
        <v>0</v>
      </c>
      <c r="X1896" s="9">
        <f t="shared" si="1380"/>
        <v>7.8203395370551973E-4</v>
      </c>
      <c r="Y1896" s="9">
        <f t="shared" si="1380"/>
        <v>7.8203395370551973E-4</v>
      </c>
      <c r="Z1896" s="9">
        <f t="shared" si="1380"/>
        <v>7.8203395370551973E-4</v>
      </c>
      <c r="AA1896" s="9">
        <f t="shared" si="1380"/>
        <v>7.8203395370551973E-4</v>
      </c>
      <c r="AB1896" s="9">
        <f t="shared" si="1380"/>
        <v>7.8203395370551973E-4</v>
      </c>
      <c r="AC1896" s="526">
        <f t="shared" si="1363"/>
        <v>7.8203395370551973E-4</v>
      </c>
      <c r="AD1896" s="9">
        <f t="shared" ref="AD1896:AM1897" si="1381">AC1956</f>
        <v>7.8203395370551973E-4</v>
      </c>
      <c r="AE1896" s="9">
        <f t="shared" si="1381"/>
        <v>7.8203395370551973E-4</v>
      </c>
      <c r="AF1896" s="9">
        <f t="shared" si="1381"/>
        <v>7.8203395370551973E-4</v>
      </c>
      <c r="AG1896" s="9">
        <f t="shared" si="1381"/>
        <v>7.8203395370551973E-4</v>
      </c>
      <c r="AH1896" s="9">
        <f t="shared" si="1381"/>
        <v>7.8203395370551973E-4</v>
      </c>
      <c r="AI1896" s="9">
        <f t="shared" si="1381"/>
        <v>7.8203395370551973E-4</v>
      </c>
      <c r="AJ1896" s="9">
        <f t="shared" si="1381"/>
        <v>7.8203395370551973E-4</v>
      </c>
      <c r="AK1896" s="9">
        <f t="shared" si="1381"/>
        <v>7.8203395370551973E-4</v>
      </c>
      <c r="AL1896" s="9">
        <f t="shared" si="1381"/>
        <v>7.8203395370551973E-4</v>
      </c>
      <c r="AM1896" s="9">
        <f t="shared" si="1381"/>
        <v>7.8203395370551973E-4</v>
      </c>
    </row>
    <row r="1897" spans="1:39" outlineLevel="2">
      <c r="A1897" s="11">
        <f>ROW()</f>
        <v>1897</v>
      </c>
      <c r="C1897" s="30" t="s">
        <v>362</v>
      </c>
      <c r="D1897" s="90"/>
      <c r="E1897" s="925">
        <v>0</v>
      </c>
      <c r="F1897" s="90"/>
      <c r="G1897" s="90"/>
      <c r="H1897" s="90"/>
      <c r="I1897" s="90"/>
      <c r="J1897" s="90"/>
      <c r="K1897" s="90"/>
      <c r="L1897" s="90"/>
      <c r="M1897" s="90"/>
      <c r="N1897" s="90"/>
      <c r="O1897" s="90"/>
      <c r="P1897" s="90"/>
      <c r="Q1897" s="90"/>
      <c r="R1897" s="90"/>
      <c r="S1897" s="90"/>
      <c r="T1897" s="90"/>
      <c r="U1897" s="90"/>
      <c r="V1897" s="90"/>
      <c r="W1897" s="15">
        <f t="shared" si="1380"/>
        <v>0</v>
      </c>
      <c r="X1897" s="15">
        <f t="shared" si="1380"/>
        <v>0</v>
      </c>
      <c r="Y1897" s="15">
        <f t="shared" si="1380"/>
        <v>0</v>
      </c>
      <c r="Z1897" s="15">
        <f t="shared" si="1380"/>
        <v>0</v>
      </c>
      <c r="AA1897" s="15">
        <f t="shared" si="1380"/>
        <v>0</v>
      </c>
      <c r="AB1897" s="15">
        <f t="shared" si="1380"/>
        <v>0</v>
      </c>
      <c r="AC1897" s="527">
        <f t="shared" si="1363"/>
        <v>0</v>
      </c>
      <c r="AD1897" s="15">
        <f t="shared" si="1381"/>
        <v>0</v>
      </c>
      <c r="AE1897" s="15">
        <f t="shared" si="1381"/>
        <v>0</v>
      </c>
      <c r="AF1897" s="15">
        <f t="shared" si="1381"/>
        <v>0</v>
      </c>
      <c r="AG1897" s="15">
        <f t="shared" si="1381"/>
        <v>0</v>
      </c>
      <c r="AH1897" s="15">
        <f t="shared" si="1381"/>
        <v>0</v>
      </c>
      <c r="AI1897" s="15">
        <f t="shared" si="1381"/>
        <v>0</v>
      </c>
      <c r="AJ1897" s="15">
        <f t="shared" si="1381"/>
        <v>0</v>
      </c>
      <c r="AK1897" s="15">
        <f t="shared" si="1381"/>
        <v>0</v>
      </c>
      <c r="AL1897" s="15">
        <f t="shared" si="1381"/>
        <v>0</v>
      </c>
      <c r="AM1897" s="15">
        <f t="shared" si="1381"/>
        <v>0</v>
      </c>
    </row>
    <row r="1898" spans="1:39" outlineLevel="2">
      <c r="A1898" s="11">
        <f>ROW()</f>
        <v>1898</v>
      </c>
      <c r="C1898" s="6" t="s">
        <v>1</v>
      </c>
      <c r="D1898" s="39"/>
      <c r="E1898" s="39">
        <v>11.378743313745771</v>
      </c>
      <c r="F1898" s="39"/>
      <c r="G1898" s="39"/>
      <c r="H1898" s="39"/>
      <c r="I1898" s="39"/>
      <c r="J1898" s="39"/>
      <c r="K1898" s="39"/>
      <c r="L1898" s="39"/>
      <c r="M1898" s="39"/>
      <c r="N1898" s="39"/>
      <c r="O1898" s="39"/>
      <c r="P1898" s="39"/>
      <c r="Q1898" s="39"/>
      <c r="R1898" s="39"/>
      <c r="S1898" s="39"/>
      <c r="T1898" s="39"/>
      <c r="U1898" s="39"/>
      <c r="V1898" s="39"/>
      <c r="W1898" s="9">
        <f t="shared" ref="W1898:AM1898" si="1382">SUM(W1885:W1897)</f>
        <v>0</v>
      </c>
      <c r="X1898" s="9">
        <f t="shared" si="1382"/>
        <v>16.104561594116308</v>
      </c>
      <c r="Y1898" s="9">
        <f t="shared" si="1382"/>
        <v>15.667444100672935</v>
      </c>
      <c r="Z1898" s="9">
        <f t="shared" si="1382"/>
        <v>15.163226831821744</v>
      </c>
      <c r="AA1898" s="9">
        <f t="shared" si="1382"/>
        <v>14.659009562970548</v>
      </c>
      <c r="AB1898" s="9">
        <f t="shared" si="1382"/>
        <v>14.154792294119353</v>
      </c>
      <c r="AC1898" s="9">
        <f t="shared" si="1382"/>
        <v>13.650575025268164</v>
      </c>
      <c r="AD1898" s="9">
        <f t="shared" si="1382"/>
        <v>13.14635775641697</v>
      </c>
      <c r="AE1898" s="9">
        <f t="shared" si="1382"/>
        <v>10.986110756800565</v>
      </c>
      <c r="AF1898" s="9">
        <f t="shared" si="1382"/>
        <v>9.7579024704644013</v>
      </c>
      <c r="AG1898" s="9">
        <f t="shared" si="1382"/>
        <v>8.529694184128239</v>
      </c>
      <c r="AH1898" s="9">
        <f t="shared" ref="AH1898" si="1383">SUM(AH1885:AH1897)</f>
        <v>7.3014858977920749</v>
      </c>
      <c r="AI1898" s="9">
        <f t="shared" si="1382"/>
        <v>7.1122694354030918</v>
      </c>
      <c r="AJ1898" s="9">
        <f t="shared" si="1382"/>
        <v>6.0665062366748037</v>
      </c>
      <c r="AK1898" s="9">
        <f t="shared" si="1382"/>
        <v>5.0207430379465157</v>
      </c>
      <c r="AL1898" s="9">
        <f t="shared" si="1382"/>
        <v>3.9749798392182258</v>
      </c>
      <c r="AM1898" s="9">
        <f t="shared" si="1382"/>
        <v>2.9292166404899378</v>
      </c>
    </row>
    <row r="1899" spans="1:39" outlineLevel="2">
      <c r="A1899" s="11">
        <f>ROW()</f>
        <v>1899</v>
      </c>
      <c r="B1899" s="343" t="s">
        <v>31</v>
      </c>
      <c r="D1899" s="39"/>
      <c r="E1899" s="39"/>
      <c r="F1899" s="39"/>
      <c r="G1899" s="39"/>
      <c r="H1899" s="39"/>
      <c r="I1899" s="39"/>
      <c r="J1899" s="39"/>
      <c r="K1899" s="39"/>
      <c r="L1899" s="39"/>
      <c r="M1899" s="39"/>
      <c r="N1899" s="39"/>
      <c r="O1899" s="39"/>
      <c r="P1899" s="39"/>
      <c r="Q1899" s="39"/>
      <c r="R1899" s="39"/>
      <c r="S1899" s="39"/>
      <c r="T1899" s="39"/>
      <c r="U1899" s="39"/>
      <c r="V1899" s="39"/>
      <c r="W1899" s="39"/>
      <c r="X1899" s="39"/>
      <c r="Y1899" s="39"/>
      <c r="Z1899" s="39"/>
      <c r="AA1899" s="39"/>
      <c r="AB1899" s="39"/>
      <c r="AC1899" s="39"/>
      <c r="AD1899" s="39"/>
      <c r="AE1899" s="39"/>
      <c r="AF1899" s="39"/>
      <c r="AG1899" s="39"/>
      <c r="AH1899" s="39"/>
      <c r="AI1899" s="39"/>
      <c r="AJ1899" s="39"/>
      <c r="AK1899" s="39"/>
      <c r="AL1899" s="39"/>
      <c r="AM1899" s="39"/>
    </row>
    <row r="1900" spans="1:39" outlineLevel="2">
      <c r="A1900" s="11">
        <f>ROW()</f>
        <v>1900</v>
      </c>
      <c r="C1900" s="6" t="s">
        <v>2</v>
      </c>
      <c r="D1900" s="39"/>
      <c r="E1900" s="922"/>
      <c r="F1900" s="39"/>
      <c r="G1900" s="39"/>
      <c r="H1900" s="39"/>
      <c r="I1900" s="39"/>
      <c r="J1900" s="39"/>
      <c r="K1900" s="39"/>
      <c r="L1900" s="39"/>
      <c r="M1900" s="39"/>
      <c r="N1900" s="39"/>
      <c r="O1900" s="39"/>
      <c r="P1900" s="39"/>
      <c r="Q1900" s="39"/>
      <c r="R1900" s="39"/>
      <c r="S1900" s="39"/>
      <c r="T1900" s="39"/>
      <c r="U1900" s="39"/>
      <c r="V1900" s="39"/>
      <c r="W1900" s="39">
        <f>W$279</f>
        <v>0.76229362794040945</v>
      </c>
      <c r="X1900" s="39"/>
      <c r="Y1900" s="39"/>
      <c r="Z1900" s="39"/>
      <c r="AA1900" s="39"/>
      <c r="AB1900" s="39"/>
      <c r="AC1900" s="39"/>
      <c r="AD1900" s="39"/>
      <c r="AE1900" s="39"/>
      <c r="AF1900" s="39"/>
      <c r="AG1900" s="39"/>
      <c r="AH1900" s="39"/>
      <c r="AI1900" s="39"/>
      <c r="AJ1900" s="39"/>
      <c r="AK1900" s="39"/>
      <c r="AL1900" s="39"/>
      <c r="AM1900" s="39"/>
    </row>
    <row r="1901" spans="1:39" outlineLevel="2">
      <c r="A1901" s="11">
        <f>ROW()</f>
        <v>1901</v>
      </c>
      <c r="C1901" s="6" t="s">
        <v>3</v>
      </c>
      <c r="D1901" s="39"/>
      <c r="E1901" s="922"/>
      <c r="F1901" s="39"/>
      <c r="G1901" s="39"/>
      <c r="H1901" s="39"/>
      <c r="I1901" s="39"/>
      <c r="J1901" s="39"/>
      <c r="K1901" s="39"/>
      <c r="L1901" s="39"/>
      <c r="M1901" s="39"/>
      <c r="N1901" s="39"/>
      <c r="O1901" s="39"/>
      <c r="P1901" s="39"/>
      <c r="Q1901" s="39"/>
      <c r="R1901" s="39"/>
      <c r="S1901" s="39"/>
      <c r="T1901" s="39"/>
      <c r="U1901" s="39"/>
      <c r="V1901" s="39"/>
      <c r="W1901" s="39">
        <f>W$280</f>
        <v>3.9988350262620513</v>
      </c>
      <c r="X1901" s="39"/>
      <c r="Y1901" s="39"/>
      <c r="Z1901" s="39"/>
      <c r="AA1901" s="39"/>
      <c r="AB1901" s="39"/>
      <c r="AC1901" s="39"/>
      <c r="AD1901" s="39"/>
      <c r="AE1901" s="39"/>
      <c r="AF1901" s="39"/>
      <c r="AG1901" s="39"/>
      <c r="AH1901" s="39"/>
      <c r="AI1901" s="39"/>
      <c r="AJ1901" s="39"/>
      <c r="AK1901" s="39"/>
      <c r="AL1901" s="39"/>
      <c r="AM1901" s="39"/>
    </row>
    <row r="1902" spans="1:39" outlineLevel="2">
      <c r="A1902" s="11">
        <f>ROW()</f>
        <v>1902</v>
      </c>
      <c r="C1902" s="6" t="s">
        <v>4</v>
      </c>
      <c r="D1902" s="39"/>
      <c r="E1902" s="922"/>
      <c r="F1902" s="39"/>
      <c r="G1902" s="39"/>
      <c r="H1902" s="39"/>
      <c r="I1902" s="39"/>
      <c r="J1902" s="39"/>
      <c r="K1902" s="39"/>
      <c r="L1902" s="39"/>
      <c r="M1902" s="39"/>
      <c r="N1902" s="39"/>
      <c r="O1902" s="39"/>
      <c r="P1902" s="39"/>
      <c r="Q1902" s="39"/>
      <c r="R1902" s="39"/>
      <c r="S1902" s="39"/>
      <c r="T1902" s="39"/>
      <c r="U1902" s="39"/>
      <c r="V1902" s="39"/>
      <c r="W1902" s="39">
        <f>W$281</f>
        <v>1.5675272082292218</v>
      </c>
      <c r="X1902" s="39"/>
      <c r="Y1902" s="39"/>
      <c r="Z1902" s="39"/>
      <c r="AA1902" s="39"/>
      <c r="AB1902" s="39"/>
      <c r="AC1902" s="39"/>
      <c r="AD1902" s="39"/>
      <c r="AE1902" s="39"/>
      <c r="AF1902" s="39"/>
      <c r="AG1902" s="39"/>
      <c r="AH1902" s="39"/>
      <c r="AI1902" s="39"/>
      <c r="AJ1902" s="39"/>
      <c r="AK1902" s="39"/>
      <c r="AL1902" s="39"/>
      <c r="AM1902" s="39"/>
    </row>
    <row r="1903" spans="1:39" outlineLevel="2">
      <c r="A1903" s="11">
        <f>ROW()</f>
        <v>1903</v>
      </c>
      <c r="C1903" s="6" t="s">
        <v>5</v>
      </c>
      <c r="D1903" s="39"/>
      <c r="E1903" s="922"/>
      <c r="F1903" s="39"/>
      <c r="G1903" s="39"/>
      <c r="H1903" s="39"/>
      <c r="I1903" s="39"/>
      <c r="J1903" s="39"/>
      <c r="K1903" s="39"/>
      <c r="L1903" s="39"/>
      <c r="M1903" s="39"/>
      <c r="N1903" s="39"/>
      <c r="O1903" s="39"/>
      <c r="P1903" s="39"/>
      <c r="Q1903" s="39"/>
      <c r="R1903" s="39"/>
      <c r="S1903" s="39"/>
      <c r="T1903" s="39"/>
      <c r="U1903" s="39"/>
      <c r="V1903" s="39"/>
      <c r="W1903" s="39">
        <f>W$282</f>
        <v>9.7638996779730451</v>
      </c>
      <c r="X1903" s="39"/>
      <c r="Y1903" s="39"/>
      <c r="Z1903" s="39"/>
      <c r="AA1903" s="39"/>
      <c r="AB1903" s="39"/>
      <c r="AC1903" s="39"/>
      <c r="AD1903" s="39"/>
      <c r="AE1903" s="39"/>
      <c r="AF1903" s="39"/>
      <c r="AG1903" s="39"/>
      <c r="AH1903" s="39"/>
      <c r="AI1903" s="39"/>
      <c r="AJ1903" s="39"/>
      <c r="AK1903" s="39"/>
      <c r="AL1903" s="39"/>
      <c r="AM1903" s="39"/>
    </row>
    <row r="1904" spans="1:39" outlineLevel="2">
      <c r="A1904" s="11">
        <f>ROW()</f>
        <v>1904</v>
      </c>
      <c r="C1904" s="6" t="s">
        <v>473</v>
      </c>
      <c r="D1904" s="39"/>
      <c r="E1904" s="922"/>
      <c r="F1904" s="39"/>
      <c r="G1904" s="39"/>
      <c r="H1904" s="39"/>
      <c r="I1904" s="39"/>
      <c r="J1904" s="39"/>
      <c r="K1904" s="39"/>
      <c r="L1904" s="39"/>
      <c r="M1904" s="39"/>
      <c r="N1904" s="39"/>
      <c r="O1904" s="39"/>
      <c r="P1904" s="39"/>
      <c r="Q1904" s="39"/>
      <c r="R1904" s="39"/>
      <c r="S1904" s="39"/>
      <c r="T1904" s="39"/>
      <c r="U1904" s="39"/>
      <c r="V1904" s="39"/>
      <c r="W1904" s="39">
        <f>W$283</f>
        <v>0</v>
      </c>
      <c r="X1904" s="39"/>
      <c r="Y1904" s="39"/>
      <c r="Z1904" s="39"/>
      <c r="AA1904" s="39"/>
      <c r="AB1904" s="39"/>
      <c r="AC1904" s="39"/>
      <c r="AD1904" s="39"/>
      <c r="AE1904" s="39"/>
      <c r="AF1904" s="39"/>
      <c r="AG1904" s="39"/>
      <c r="AH1904" s="39"/>
      <c r="AI1904" s="39"/>
      <c r="AJ1904" s="39"/>
      <c r="AK1904" s="39"/>
      <c r="AL1904" s="39"/>
      <c r="AM1904" s="39"/>
    </row>
    <row r="1905" spans="1:39" outlineLevel="2">
      <c r="A1905" s="11">
        <f>ROW()</f>
        <v>1905</v>
      </c>
      <c r="C1905" s="6" t="s">
        <v>474</v>
      </c>
      <c r="D1905" s="39"/>
      <c r="E1905" s="922"/>
      <c r="F1905" s="39"/>
      <c r="G1905" s="39"/>
      <c r="H1905" s="39"/>
      <c r="I1905" s="39"/>
      <c r="J1905" s="39"/>
      <c r="K1905" s="39"/>
      <c r="L1905" s="39"/>
      <c r="M1905" s="39"/>
      <c r="N1905" s="39"/>
      <c r="O1905" s="39"/>
      <c r="P1905" s="39"/>
      <c r="Q1905" s="39"/>
      <c r="R1905" s="39"/>
      <c r="S1905" s="39"/>
      <c r="T1905" s="39"/>
      <c r="U1905" s="39"/>
      <c r="V1905" s="39"/>
      <c r="W1905" s="39">
        <f>W$284</f>
        <v>0</v>
      </c>
      <c r="X1905" s="39"/>
      <c r="Y1905" s="39"/>
      <c r="Z1905" s="39"/>
      <c r="AA1905" s="39"/>
      <c r="AB1905" s="39"/>
      <c r="AC1905" s="39"/>
      <c r="AD1905" s="39"/>
      <c r="AE1905" s="39"/>
      <c r="AF1905" s="39"/>
      <c r="AG1905" s="39"/>
      <c r="AH1905" s="39"/>
      <c r="AI1905" s="39"/>
      <c r="AJ1905" s="39"/>
      <c r="AK1905" s="39"/>
      <c r="AL1905" s="39"/>
      <c r="AM1905" s="39"/>
    </row>
    <row r="1906" spans="1:39" outlineLevel="2">
      <c r="A1906" s="11">
        <f>ROW()</f>
        <v>1906</v>
      </c>
      <c r="C1906" s="6" t="s">
        <v>477</v>
      </c>
      <c r="D1906" s="39"/>
      <c r="E1906" s="922"/>
      <c r="F1906" s="39"/>
      <c r="G1906" s="39"/>
      <c r="H1906" s="39"/>
      <c r="I1906" s="39"/>
      <c r="J1906" s="39"/>
      <c r="K1906" s="39"/>
      <c r="L1906" s="39"/>
      <c r="M1906" s="39"/>
      <c r="N1906" s="39"/>
      <c r="O1906" s="39"/>
      <c r="P1906" s="39"/>
      <c r="Q1906" s="39"/>
      <c r="R1906" s="39"/>
      <c r="S1906" s="39"/>
      <c r="T1906" s="39"/>
      <c r="U1906" s="39"/>
      <c r="V1906" s="39"/>
      <c r="W1906" s="39">
        <f>W$285</f>
        <v>0</v>
      </c>
      <c r="X1906" s="39"/>
      <c r="Y1906" s="39"/>
      <c r="Z1906" s="39"/>
      <c r="AA1906" s="39"/>
      <c r="AB1906" s="39"/>
      <c r="AC1906" s="39"/>
      <c r="AD1906" s="39"/>
      <c r="AE1906" s="39"/>
      <c r="AF1906" s="39"/>
      <c r="AG1906" s="39"/>
      <c r="AH1906" s="39"/>
      <c r="AI1906" s="39"/>
      <c r="AJ1906" s="39"/>
      <c r="AK1906" s="39"/>
      <c r="AL1906" s="39"/>
      <c r="AM1906" s="39"/>
    </row>
    <row r="1907" spans="1:39" outlineLevel="2">
      <c r="A1907" s="11">
        <f>ROW()</f>
        <v>1907</v>
      </c>
      <c r="C1907" s="6" t="s">
        <v>511</v>
      </c>
      <c r="D1907" s="39"/>
      <c r="E1907" s="922"/>
      <c r="F1907" s="39"/>
      <c r="G1907" s="39"/>
      <c r="H1907" s="39"/>
      <c r="I1907" s="39"/>
      <c r="J1907" s="39"/>
      <c r="K1907" s="39"/>
      <c r="L1907" s="39"/>
      <c r="M1907" s="39"/>
      <c r="N1907" s="39"/>
      <c r="O1907" s="39"/>
      <c r="P1907" s="39"/>
      <c r="Q1907" s="39"/>
      <c r="R1907" s="39"/>
      <c r="S1907" s="39"/>
      <c r="T1907" s="39"/>
      <c r="U1907" s="39"/>
      <c r="V1907" s="39"/>
      <c r="W1907" s="39">
        <f>W$286</f>
        <v>1.122401975787737E-2</v>
      </c>
      <c r="X1907" s="39"/>
      <c r="Y1907" s="39"/>
      <c r="Z1907" s="39"/>
      <c r="AA1907" s="39"/>
      <c r="AB1907" s="39"/>
      <c r="AC1907" s="39"/>
      <c r="AD1907" s="39"/>
      <c r="AE1907" s="39"/>
      <c r="AF1907" s="39"/>
      <c r="AG1907" s="39"/>
      <c r="AH1907" s="39"/>
      <c r="AI1907" s="39"/>
      <c r="AJ1907" s="39"/>
      <c r="AK1907" s="39"/>
      <c r="AL1907" s="39"/>
      <c r="AM1907" s="39"/>
    </row>
    <row r="1908" spans="1:39" outlineLevel="2">
      <c r="A1908" s="11">
        <f>ROW()</f>
        <v>1908</v>
      </c>
      <c r="C1908" s="6" t="s">
        <v>655</v>
      </c>
      <c r="D1908" s="39"/>
      <c r="E1908" s="922"/>
      <c r="F1908" s="39"/>
      <c r="G1908" s="39"/>
      <c r="H1908" s="39"/>
      <c r="I1908" s="39"/>
      <c r="J1908" s="39"/>
      <c r="K1908" s="39"/>
      <c r="L1908" s="39"/>
      <c r="M1908" s="39"/>
      <c r="N1908" s="39"/>
      <c r="O1908" s="39"/>
      <c r="P1908" s="39"/>
      <c r="Q1908" s="39"/>
      <c r="R1908" s="39"/>
      <c r="S1908" s="39"/>
      <c r="T1908" s="39"/>
      <c r="U1908" s="39"/>
      <c r="V1908" s="39"/>
      <c r="W1908" s="39"/>
      <c r="X1908" s="39"/>
      <c r="Y1908" s="39"/>
      <c r="Z1908" s="39"/>
      <c r="AA1908" s="39"/>
      <c r="AB1908" s="39"/>
      <c r="AC1908" s="39"/>
      <c r="AD1908" s="39"/>
      <c r="AE1908" s="39"/>
      <c r="AF1908" s="39"/>
      <c r="AG1908" s="39"/>
      <c r="AH1908" s="39"/>
      <c r="AI1908" s="39"/>
      <c r="AJ1908" s="39"/>
      <c r="AK1908" s="39"/>
      <c r="AL1908" s="39"/>
      <c r="AM1908" s="39"/>
    </row>
    <row r="1909" spans="1:39" outlineLevel="2">
      <c r="A1909" s="11">
        <f>ROW()</f>
        <v>1909</v>
      </c>
      <c r="C1909" s="6" t="s">
        <v>656</v>
      </c>
      <c r="D1909" s="39"/>
      <c r="E1909" s="922"/>
      <c r="F1909" s="39"/>
      <c r="G1909" s="39"/>
      <c r="H1909" s="39"/>
      <c r="I1909" s="39"/>
      <c r="J1909" s="39"/>
      <c r="K1909" s="39"/>
      <c r="L1909" s="39"/>
      <c r="M1909" s="39"/>
      <c r="N1909" s="39"/>
      <c r="O1909" s="39"/>
      <c r="P1909" s="39"/>
      <c r="Q1909" s="39"/>
      <c r="R1909" s="39"/>
      <c r="S1909" s="39"/>
      <c r="T1909" s="39"/>
      <c r="U1909" s="39"/>
      <c r="V1909" s="39"/>
      <c r="W1909" s="39"/>
      <c r="X1909" s="39"/>
      <c r="Y1909" s="39"/>
      <c r="Z1909" s="39"/>
      <c r="AA1909" s="39"/>
      <c r="AB1909" s="39"/>
      <c r="AC1909" s="39"/>
      <c r="AD1909" s="39"/>
      <c r="AE1909" s="39"/>
      <c r="AF1909" s="39"/>
      <c r="AG1909" s="39"/>
      <c r="AH1909" s="39"/>
      <c r="AI1909" s="39"/>
      <c r="AJ1909" s="39"/>
      <c r="AK1909" s="39"/>
      <c r="AL1909" s="39"/>
      <c r="AM1909" s="39"/>
    </row>
    <row r="1910" spans="1:39" outlineLevel="2">
      <c r="A1910" s="11">
        <f>ROW()</f>
        <v>1910</v>
      </c>
      <c r="C1910" s="6" t="s">
        <v>667</v>
      </c>
      <c r="D1910" s="39"/>
      <c r="E1910" s="922"/>
      <c r="F1910" s="39"/>
      <c r="G1910" s="39"/>
      <c r="H1910" s="39"/>
      <c r="I1910" s="39"/>
      <c r="J1910" s="39"/>
      <c r="K1910" s="39"/>
      <c r="L1910" s="39"/>
      <c r="M1910" s="39"/>
      <c r="N1910" s="39"/>
      <c r="O1910" s="39"/>
      <c r="P1910" s="39"/>
      <c r="Q1910" s="39"/>
      <c r="R1910" s="39"/>
      <c r="S1910" s="39"/>
      <c r="T1910" s="39"/>
      <c r="U1910" s="39"/>
      <c r="V1910" s="39"/>
      <c r="W1910" s="39"/>
      <c r="X1910" s="39"/>
      <c r="Y1910" s="39"/>
      <c r="Z1910" s="39"/>
      <c r="AA1910" s="39"/>
      <c r="AB1910" s="39"/>
      <c r="AC1910" s="39"/>
      <c r="AD1910" s="39"/>
      <c r="AE1910" s="39"/>
      <c r="AF1910" s="39"/>
      <c r="AG1910" s="39"/>
      <c r="AH1910" s="39"/>
      <c r="AI1910" s="39"/>
      <c r="AJ1910" s="39"/>
      <c r="AK1910" s="39"/>
      <c r="AL1910" s="39"/>
      <c r="AM1910" s="39"/>
    </row>
    <row r="1911" spans="1:39" outlineLevel="2">
      <c r="A1911" s="11">
        <f>ROW()</f>
        <v>1911</v>
      </c>
      <c r="C1911" s="6" t="s">
        <v>212</v>
      </c>
      <c r="D1911" s="39"/>
      <c r="E1911" s="922"/>
      <c r="F1911" s="39"/>
      <c r="G1911" s="39"/>
      <c r="H1911" s="39"/>
      <c r="I1911" s="39"/>
      <c r="J1911" s="39"/>
      <c r="K1911" s="39"/>
      <c r="L1911" s="39"/>
      <c r="M1911" s="39"/>
      <c r="N1911" s="39"/>
      <c r="O1911" s="39"/>
      <c r="P1911" s="39"/>
      <c r="Q1911" s="39"/>
      <c r="R1911" s="39"/>
      <c r="S1911" s="39"/>
      <c r="T1911" s="39"/>
      <c r="U1911" s="39"/>
      <c r="V1911" s="39"/>
      <c r="W1911" s="39">
        <f>W$290</f>
        <v>7.8203395370551973E-4</v>
      </c>
      <c r="X1911" s="39"/>
      <c r="Y1911" s="39"/>
      <c r="Z1911" s="39"/>
      <c r="AA1911" s="39"/>
      <c r="AB1911" s="39"/>
      <c r="AC1911" s="39"/>
      <c r="AD1911" s="39"/>
      <c r="AE1911" s="39"/>
      <c r="AF1911" s="39"/>
      <c r="AG1911" s="39"/>
      <c r="AH1911" s="39"/>
      <c r="AI1911" s="39"/>
      <c r="AJ1911" s="39"/>
      <c r="AK1911" s="39"/>
      <c r="AL1911" s="39"/>
      <c r="AM1911" s="39"/>
    </row>
    <row r="1912" spans="1:39" outlineLevel="2">
      <c r="A1912" s="11">
        <f>ROW()</f>
        <v>1912</v>
      </c>
      <c r="C1912" s="30" t="s">
        <v>362</v>
      </c>
      <c r="D1912" s="90"/>
      <c r="E1912" s="925"/>
      <c r="F1912" s="90"/>
      <c r="G1912" s="90"/>
      <c r="H1912" s="90"/>
      <c r="I1912" s="90"/>
      <c r="J1912" s="90"/>
      <c r="K1912" s="90"/>
      <c r="L1912" s="90"/>
      <c r="M1912" s="90"/>
      <c r="N1912" s="90"/>
      <c r="O1912" s="90"/>
      <c r="P1912" s="90"/>
      <c r="Q1912" s="90"/>
      <c r="R1912" s="90"/>
      <c r="S1912" s="90"/>
      <c r="T1912" s="90"/>
      <c r="U1912" s="90"/>
      <c r="V1912" s="90"/>
      <c r="W1912" s="90">
        <f>W$291</f>
        <v>0</v>
      </c>
      <c r="X1912" s="90"/>
      <c r="Y1912" s="90"/>
      <c r="Z1912" s="90"/>
      <c r="AA1912" s="90"/>
      <c r="AB1912" s="90"/>
      <c r="AC1912" s="90"/>
      <c r="AD1912" s="90"/>
      <c r="AE1912" s="90"/>
      <c r="AF1912" s="90"/>
      <c r="AG1912" s="90"/>
      <c r="AH1912" s="90"/>
      <c r="AI1912" s="90"/>
      <c r="AJ1912" s="90"/>
      <c r="AK1912" s="90"/>
      <c r="AL1912" s="90"/>
      <c r="AM1912" s="90"/>
    </row>
    <row r="1913" spans="1:39" outlineLevel="2">
      <c r="A1913" s="11">
        <f>ROW()</f>
        <v>1913</v>
      </c>
      <c r="C1913" s="6" t="s">
        <v>1</v>
      </c>
      <c r="D1913" s="39"/>
      <c r="E1913" s="39"/>
      <c r="F1913" s="39"/>
      <c r="G1913" s="39"/>
      <c r="H1913" s="39"/>
      <c r="I1913" s="39"/>
      <c r="J1913" s="39"/>
      <c r="K1913" s="39"/>
      <c r="L1913" s="39"/>
      <c r="M1913" s="39"/>
      <c r="N1913" s="39"/>
      <c r="O1913" s="39"/>
      <c r="P1913" s="39"/>
      <c r="Q1913" s="39"/>
      <c r="R1913" s="39"/>
      <c r="S1913" s="39"/>
      <c r="T1913" s="39"/>
      <c r="U1913" s="39"/>
      <c r="V1913" s="39"/>
      <c r="W1913" s="9">
        <f t="shared" ref="W1913" si="1384">SUM(W1900:W1912)</f>
        <v>16.104561594116308</v>
      </c>
      <c r="X1913" s="39"/>
      <c r="Y1913" s="39"/>
      <c r="Z1913" s="39"/>
      <c r="AA1913" s="39"/>
      <c r="AB1913" s="39"/>
      <c r="AC1913" s="39"/>
      <c r="AD1913" s="39"/>
      <c r="AE1913" s="39"/>
      <c r="AF1913" s="39"/>
      <c r="AG1913" s="39"/>
      <c r="AH1913" s="39"/>
      <c r="AI1913" s="39"/>
      <c r="AJ1913" s="39"/>
      <c r="AK1913" s="39"/>
      <c r="AL1913" s="39"/>
      <c r="AM1913" s="39"/>
    </row>
    <row r="1914" spans="1:39" outlineLevel="2">
      <c r="A1914" s="11">
        <f>ROW()</f>
        <v>1914</v>
      </c>
      <c r="B1914" s="343" t="s">
        <v>657</v>
      </c>
      <c r="D1914" s="39"/>
      <c r="E1914" s="39"/>
      <c r="G1914" s="39"/>
      <c r="H1914" s="39"/>
      <c r="I1914" s="39"/>
      <c r="J1914" s="39"/>
      <c r="K1914" s="39"/>
      <c r="L1914" s="39"/>
      <c r="M1914" s="39"/>
      <c r="N1914" s="39"/>
      <c r="O1914" s="39"/>
      <c r="P1914" s="39"/>
      <c r="Q1914" s="39"/>
      <c r="R1914" s="39"/>
      <c r="S1914" s="39"/>
      <c r="T1914" s="39"/>
      <c r="U1914" s="39"/>
      <c r="V1914" s="39"/>
      <c r="W1914" s="39"/>
      <c r="X1914" s="39"/>
      <c r="Y1914" s="39"/>
      <c r="Z1914" s="39"/>
      <c r="AA1914" s="39"/>
      <c r="AB1914" s="39"/>
      <c r="AC1914" s="39"/>
      <c r="AD1914" s="39"/>
      <c r="AE1914" s="39"/>
      <c r="AF1914" s="39"/>
      <c r="AG1914" s="39"/>
      <c r="AH1914" s="39"/>
      <c r="AI1914" s="39"/>
      <c r="AJ1914" s="39"/>
      <c r="AK1914" s="39"/>
      <c r="AL1914" s="39"/>
    </row>
    <row r="1915" spans="1:39" outlineLevel="2">
      <c r="A1915" s="11">
        <f>ROW()</f>
        <v>1915</v>
      </c>
      <c r="C1915" s="6" t="s">
        <v>2</v>
      </c>
      <c r="D1915" s="39"/>
      <c r="E1915" s="922">
        <v>0</v>
      </c>
      <c r="F1915" s="31"/>
      <c r="G1915" s="39"/>
      <c r="H1915" s="39"/>
      <c r="I1915" s="39"/>
      <c r="J1915" s="39"/>
      <c r="K1915" s="39"/>
      <c r="L1915" s="39"/>
      <c r="M1915" s="39"/>
      <c r="N1915" s="39"/>
      <c r="O1915" s="39"/>
      <c r="P1915" s="39"/>
      <c r="Q1915" s="39"/>
      <c r="R1915" s="39"/>
      <c r="S1915" s="39"/>
      <c r="T1915" s="39"/>
      <c r="U1915" s="39"/>
      <c r="V1915" s="39"/>
      <c r="W1915" s="39"/>
      <c r="X1915" s="13">
        <f>-Inputs!X2316</f>
        <v>0</v>
      </c>
      <c r="Y1915" s="13">
        <f>-Inputs!Y2316</f>
        <v>0</v>
      </c>
      <c r="Z1915" s="13">
        <f>-Inputs!Z2316</f>
        <v>0</v>
      </c>
      <c r="AA1915" s="13">
        <f>-Inputs!AA2316</f>
        <v>0</v>
      </c>
      <c r="AB1915" s="13">
        <f>-Inputs!AB2316</f>
        <v>0</v>
      </c>
      <c r="AC1915" s="526">
        <f t="shared" ref="AC1915:AC1927" si="1385">$E1915*$E$51</f>
        <v>0</v>
      </c>
      <c r="AD1915" s="13">
        <f>-Inputs!AD2316</f>
        <v>0</v>
      </c>
      <c r="AE1915" s="13">
        <f>-Inputs!AE2316</f>
        <v>0</v>
      </c>
      <c r="AF1915" s="13">
        <f>-Inputs!AF2316</f>
        <v>0</v>
      </c>
      <c r="AG1915" s="13">
        <f>-Inputs!AG2316</f>
        <v>0</v>
      </c>
      <c r="AH1915" s="13">
        <f>-Inputs!AH2316</f>
        <v>0</v>
      </c>
      <c r="AI1915" s="13">
        <f>-Inputs!AI2316</f>
        <v>0</v>
      </c>
      <c r="AJ1915" s="13">
        <f>-Inputs!AJ2316</f>
        <v>0</v>
      </c>
      <c r="AK1915" s="13">
        <f>-Inputs!AK2316</f>
        <v>0</v>
      </c>
      <c r="AL1915" s="13">
        <f>-Inputs!AL2316</f>
        <v>0</v>
      </c>
      <c r="AM1915" s="13">
        <f>-Inputs!AM2316</f>
        <v>0</v>
      </c>
    </row>
    <row r="1916" spans="1:39" outlineLevel="2">
      <c r="A1916" s="11">
        <f>ROW()</f>
        <v>1916</v>
      </c>
      <c r="C1916" s="6" t="s">
        <v>3</v>
      </c>
      <c r="D1916" s="39"/>
      <c r="E1916" s="922">
        <v>0</v>
      </c>
      <c r="F1916" s="31"/>
      <c r="G1916" s="39"/>
      <c r="H1916" s="39"/>
      <c r="I1916" s="39"/>
      <c r="J1916" s="39"/>
      <c r="K1916" s="39"/>
      <c r="L1916" s="39"/>
      <c r="M1916" s="39"/>
      <c r="N1916" s="39"/>
      <c r="O1916" s="39"/>
      <c r="P1916" s="39"/>
      <c r="Q1916" s="39"/>
      <c r="R1916" s="39"/>
      <c r="S1916" s="39"/>
      <c r="T1916" s="39"/>
      <c r="U1916" s="39"/>
      <c r="V1916" s="39"/>
      <c r="W1916" s="39"/>
      <c r="X1916" s="13">
        <f>-Inputs!X2317</f>
        <v>0</v>
      </c>
      <c r="Y1916" s="13">
        <f>-Inputs!Y2317</f>
        <v>0</v>
      </c>
      <c r="Z1916" s="13">
        <f>-Inputs!Z2317</f>
        <v>0</v>
      </c>
      <c r="AA1916" s="13">
        <f>-Inputs!AA2317</f>
        <v>0</v>
      </c>
      <c r="AB1916" s="13">
        <f>-Inputs!AB2317</f>
        <v>0</v>
      </c>
      <c r="AC1916" s="526">
        <f t="shared" si="1385"/>
        <v>0</v>
      </c>
      <c r="AD1916" s="13">
        <f>-Inputs!AD2317</f>
        <v>0</v>
      </c>
      <c r="AE1916" s="13">
        <f>-Inputs!AE2317</f>
        <v>0</v>
      </c>
      <c r="AF1916" s="13">
        <f>-Inputs!AF2317</f>
        <v>0</v>
      </c>
      <c r="AG1916" s="13">
        <f>-Inputs!AG2317</f>
        <v>0</v>
      </c>
      <c r="AH1916" s="13">
        <f>-Inputs!AH2317</f>
        <v>0</v>
      </c>
      <c r="AI1916" s="13">
        <f>-Inputs!AI2317</f>
        <v>0</v>
      </c>
      <c r="AJ1916" s="13">
        <f>-Inputs!AJ2317</f>
        <v>0</v>
      </c>
      <c r="AK1916" s="13">
        <f>-Inputs!AK2317</f>
        <v>0</v>
      </c>
      <c r="AL1916" s="13">
        <f>-Inputs!AL2317</f>
        <v>0</v>
      </c>
      <c r="AM1916" s="13">
        <f>-Inputs!AM2317</f>
        <v>0</v>
      </c>
    </row>
    <row r="1917" spans="1:39" outlineLevel="2">
      <c r="A1917" s="11">
        <f>ROW()</f>
        <v>1917</v>
      </c>
      <c r="C1917" s="6" t="s">
        <v>4</v>
      </c>
      <c r="D1917" s="39"/>
      <c r="E1917" s="922">
        <v>0</v>
      </c>
      <c r="F1917" s="31"/>
      <c r="G1917" s="39"/>
      <c r="H1917" s="39"/>
      <c r="I1917" s="39"/>
      <c r="J1917" s="39"/>
      <c r="K1917" s="39"/>
      <c r="L1917" s="39"/>
      <c r="M1917" s="39"/>
      <c r="N1917" s="39"/>
      <c r="O1917" s="39"/>
      <c r="P1917" s="39"/>
      <c r="Q1917" s="39"/>
      <c r="R1917" s="39"/>
      <c r="S1917" s="39"/>
      <c r="T1917" s="39"/>
      <c r="U1917" s="39"/>
      <c r="V1917" s="39"/>
      <c r="W1917" s="39"/>
      <c r="X1917" s="13">
        <f>-Inputs!X2318</f>
        <v>0</v>
      </c>
      <c r="Y1917" s="13">
        <f>-Inputs!Y2318</f>
        <v>0</v>
      </c>
      <c r="Z1917" s="13">
        <f>-Inputs!Z2318</f>
        <v>0</v>
      </c>
      <c r="AA1917" s="13">
        <f>-Inputs!AA2318</f>
        <v>0</v>
      </c>
      <c r="AB1917" s="13">
        <f>-Inputs!AB2318</f>
        <v>0</v>
      </c>
      <c r="AC1917" s="526">
        <f t="shared" si="1385"/>
        <v>0</v>
      </c>
      <c r="AD1917" s="13">
        <f>-Inputs!AD2318</f>
        <v>0</v>
      </c>
      <c r="AE1917" s="13">
        <f>-Inputs!AE2318</f>
        <v>0</v>
      </c>
      <c r="AF1917" s="13">
        <f>-Inputs!AF2318</f>
        <v>0</v>
      </c>
      <c r="AG1917" s="13">
        <f>-Inputs!AG2318</f>
        <v>0</v>
      </c>
      <c r="AH1917" s="13">
        <f>-Inputs!AH2318</f>
        <v>0</v>
      </c>
      <c r="AI1917" s="13">
        <f>-Inputs!AI2318</f>
        <v>0</v>
      </c>
      <c r="AJ1917" s="13">
        <f>-Inputs!AJ2318</f>
        <v>0</v>
      </c>
      <c r="AK1917" s="13">
        <f>-Inputs!AK2318</f>
        <v>0</v>
      </c>
      <c r="AL1917" s="13">
        <f>-Inputs!AL2318</f>
        <v>0</v>
      </c>
      <c r="AM1917" s="13">
        <f>-Inputs!AM2318</f>
        <v>0</v>
      </c>
    </row>
    <row r="1918" spans="1:39" outlineLevel="2">
      <c r="A1918" s="11">
        <f>ROW()</f>
        <v>1918</v>
      </c>
      <c r="C1918" s="6" t="s">
        <v>5</v>
      </c>
      <c r="D1918" s="39"/>
      <c r="E1918" s="922">
        <v>0</v>
      </c>
      <c r="F1918" s="31"/>
      <c r="G1918" s="39"/>
      <c r="H1918" s="39"/>
      <c r="I1918" s="39"/>
      <c r="J1918" s="39"/>
      <c r="K1918" s="39"/>
      <c r="L1918" s="39"/>
      <c r="M1918" s="39"/>
      <c r="N1918" s="39"/>
      <c r="O1918" s="39"/>
      <c r="P1918" s="39"/>
      <c r="Q1918" s="39"/>
      <c r="R1918" s="39"/>
      <c r="S1918" s="39"/>
      <c r="T1918" s="39"/>
      <c r="U1918" s="39"/>
      <c r="V1918" s="39"/>
      <c r="W1918" s="39"/>
      <c r="X1918" s="13">
        <f>-Inputs!X2319</f>
        <v>0</v>
      </c>
      <c r="Y1918" s="13">
        <f>-Inputs!Y2319</f>
        <v>0</v>
      </c>
      <c r="Z1918" s="13">
        <f>-Inputs!Z2319</f>
        <v>0</v>
      </c>
      <c r="AA1918" s="13">
        <f>-Inputs!AA2319</f>
        <v>0</v>
      </c>
      <c r="AB1918" s="13">
        <f>-Inputs!AB2319</f>
        <v>0</v>
      </c>
      <c r="AC1918" s="526">
        <f t="shared" si="1385"/>
        <v>0</v>
      </c>
      <c r="AD1918" s="13">
        <f>-Inputs!AD2319</f>
        <v>0</v>
      </c>
      <c r="AE1918" s="13">
        <f>-Inputs!AE2319</f>
        <v>0</v>
      </c>
      <c r="AF1918" s="13">
        <f>-Inputs!AF2319</f>
        <v>0</v>
      </c>
      <c r="AG1918" s="13">
        <f>-Inputs!AG2319</f>
        <v>0</v>
      </c>
      <c r="AH1918" s="13">
        <f>-Inputs!AH2319</f>
        <v>0</v>
      </c>
      <c r="AI1918" s="13">
        <f>-Inputs!AI2319</f>
        <v>0</v>
      </c>
      <c r="AJ1918" s="13">
        <f>-Inputs!AJ2319</f>
        <v>0</v>
      </c>
      <c r="AK1918" s="13">
        <f>-Inputs!AK2319</f>
        <v>0</v>
      </c>
      <c r="AL1918" s="13">
        <f>-Inputs!AL2319</f>
        <v>0</v>
      </c>
      <c r="AM1918" s="13">
        <f>-Inputs!AM2319</f>
        <v>0</v>
      </c>
    </row>
    <row r="1919" spans="1:39" outlineLevel="2">
      <c r="A1919" s="11">
        <f>ROW()</f>
        <v>1919</v>
      </c>
      <c r="C1919" s="6" t="s">
        <v>473</v>
      </c>
      <c r="D1919" s="39"/>
      <c r="E1919" s="922">
        <v>0</v>
      </c>
      <c r="F1919" s="31"/>
      <c r="G1919" s="39"/>
      <c r="H1919" s="39"/>
      <c r="I1919" s="39"/>
      <c r="J1919" s="39"/>
      <c r="K1919" s="39"/>
      <c r="L1919" s="39"/>
      <c r="M1919" s="39"/>
      <c r="N1919" s="39"/>
      <c r="O1919" s="39"/>
      <c r="P1919" s="39"/>
      <c r="Q1919" s="39"/>
      <c r="R1919" s="39"/>
      <c r="S1919" s="39"/>
      <c r="T1919" s="39"/>
      <c r="U1919" s="39"/>
      <c r="V1919" s="39"/>
      <c r="W1919" s="39"/>
      <c r="X1919" s="13">
        <f>-Inputs!X2320</f>
        <v>0</v>
      </c>
      <c r="Y1919" s="13">
        <f>-Inputs!Y2320</f>
        <v>0</v>
      </c>
      <c r="Z1919" s="13">
        <f>-Inputs!Z2320</f>
        <v>0</v>
      </c>
      <c r="AA1919" s="13">
        <f>-Inputs!AA2320</f>
        <v>0</v>
      </c>
      <c r="AB1919" s="13">
        <f>-Inputs!AB2320</f>
        <v>0</v>
      </c>
      <c r="AC1919" s="526">
        <f t="shared" si="1385"/>
        <v>0</v>
      </c>
      <c r="AD1919" s="13">
        <f>-Inputs!AD2320</f>
        <v>0</v>
      </c>
      <c r="AE1919" s="13">
        <f>-Inputs!AE2320</f>
        <v>0</v>
      </c>
      <c r="AF1919" s="13">
        <f>-Inputs!AF2320</f>
        <v>0</v>
      </c>
      <c r="AG1919" s="13">
        <f>-Inputs!AG2320</f>
        <v>0</v>
      </c>
      <c r="AH1919" s="13">
        <f>-Inputs!AH2320</f>
        <v>0</v>
      </c>
      <c r="AI1919" s="13">
        <f>-Inputs!AI2320</f>
        <v>0</v>
      </c>
      <c r="AJ1919" s="13">
        <f>-Inputs!AJ2320</f>
        <v>0</v>
      </c>
      <c r="AK1919" s="13">
        <f>-Inputs!AK2320</f>
        <v>0</v>
      </c>
      <c r="AL1919" s="13">
        <f>-Inputs!AL2320</f>
        <v>0</v>
      </c>
      <c r="AM1919" s="13">
        <f>-Inputs!AM2320</f>
        <v>0</v>
      </c>
    </row>
    <row r="1920" spans="1:39" outlineLevel="2">
      <c r="A1920" s="11">
        <f>ROW()</f>
        <v>1920</v>
      </c>
      <c r="C1920" s="6" t="s">
        <v>474</v>
      </c>
      <c r="D1920" s="39"/>
      <c r="E1920" s="922">
        <v>0</v>
      </c>
      <c r="F1920" s="31"/>
      <c r="G1920" s="39"/>
      <c r="H1920" s="39"/>
      <c r="I1920" s="39"/>
      <c r="J1920" s="39"/>
      <c r="K1920" s="39"/>
      <c r="L1920" s="39"/>
      <c r="M1920" s="39"/>
      <c r="N1920" s="39"/>
      <c r="O1920" s="39"/>
      <c r="P1920" s="39"/>
      <c r="Q1920" s="39"/>
      <c r="R1920" s="39"/>
      <c r="S1920" s="39"/>
      <c r="T1920" s="39"/>
      <c r="U1920" s="39"/>
      <c r="V1920" s="39"/>
      <c r="W1920" s="39"/>
      <c r="X1920" s="13">
        <f>-Inputs!X2321</f>
        <v>0</v>
      </c>
      <c r="Y1920" s="13">
        <f>-Inputs!Y2321</f>
        <v>0</v>
      </c>
      <c r="Z1920" s="13">
        <f>-Inputs!Z2321</f>
        <v>0</v>
      </c>
      <c r="AA1920" s="13">
        <f>-Inputs!AA2321</f>
        <v>0</v>
      </c>
      <c r="AB1920" s="13">
        <f>-Inputs!AB2321</f>
        <v>0</v>
      </c>
      <c r="AC1920" s="526">
        <f t="shared" si="1385"/>
        <v>0</v>
      </c>
      <c r="AD1920" s="13">
        <f>-Inputs!AD2321</f>
        <v>0</v>
      </c>
      <c r="AE1920" s="13">
        <f>-Inputs!AE2321</f>
        <v>0</v>
      </c>
      <c r="AF1920" s="13">
        <f>-Inputs!AF2321</f>
        <v>0</v>
      </c>
      <c r="AG1920" s="13">
        <f>-Inputs!AG2321</f>
        <v>0</v>
      </c>
      <c r="AH1920" s="13">
        <f>-Inputs!AH2321</f>
        <v>0</v>
      </c>
      <c r="AI1920" s="13">
        <f>-Inputs!AI2321</f>
        <v>0</v>
      </c>
      <c r="AJ1920" s="13">
        <f>-Inputs!AJ2321</f>
        <v>0</v>
      </c>
      <c r="AK1920" s="13">
        <f>-Inputs!AK2321</f>
        <v>0</v>
      </c>
      <c r="AL1920" s="13">
        <f>-Inputs!AL2321</f>
        <v>0</v>
      </c>
      <c r="AM1920" s="13">
        <f>-Inputs!AM2321</f>
        <v>0</v>
      </c>
    </row>
    <row r="1921" spans="1:39" outlineLevel="2">
      <c r="A1921" s="11">
        <f>ROW()</f>
        <v>1921</v>
      </c>
      <c r="C1921" s="6" t="s">
        <v>477</v>
      </c>
      <c r="D1921" s="39"/>
      <c r="E1921" s="922">
        <v>0</v>
      </c>
      <c r="F1921" s="31"/>
      <c r="G1921" s="39"/>
      <c r="H1921" s="39"/>
      <c r="I1921" s="39"/>
      <c r="J1921" s="39"/>
      <c r="K1921" s="39"/>
      <c r="L1921" s="39"/>
      <c r="M1921" s="39"/>
      <c r="N1921" s="39"/>
      <c r="O1921" s="39"/>
      <c r="P1921" s="39"/>
      <c r="Q1921" s="39"/>
      <c r="R1921" s="39"/>
      <c r="S1921" s="39"/>
      <c r="T1921" s="39"/>
      <c r="U1921" s="39"/>
      <c r="V1921" s="39"/>
      <c r="W1921" s="39"/>
      <c r="X1921" s="13">
        <f>-Inputs!X2322</f>
        <v>0</v>
      </c>
      <c r="Y1921" s="13">
        <f>-Inputs!Y2322</f>
        <v>0</v>
      </c>
      <c r="Z1921" s="13">
        <f>-Inputs!Z2322</f>
        <v>0</v>
      </c>
      <c r="AA1921" s="13">
        <f>-Inputs!AA2322</f>
        <v>0</v>
      </c>
      <c r="AB1921" s="13">
        <f>-Inputs!AB2322</f>
        <v>0</v>
      </c>
      <c r="AC1921" s="526">
        <f t="shared" si="1385"/>
        <v>0</v>
      </c>
      <c r="AD1921" s="13">
        <f>-Inputs!AD2322</f>
        <v>0</v>
      </c>
      <c r="AE1921" s="13">
        <f>-Inputs!AE2322</f>
        <v>0</v>
      </c>
      <c r="AF1921" s="13">
        <f>-Inputs!AF2322</f>
        <v>0</v>
      </c>
      <c r="AG1921" s="13">
        <f>-Inputs!AG2322</f>
        <v>0</v>
      </c>
      <c r="AH1921" s="13">
        <f>-Inputs!AH2322</f>
        <v>0</v>
      </c>
      <c r="AI1921" s="13">
        <f>-Inputs!AI2322</f>
        <v>0</v>
      </c>
      <c r="AJ1921" s="13">
        <f>-Inputs!AJ2322</f>
        <v>0</v>
      </c>
      <c r="AK1921" s="13">
        <f>-Inputs!AK2322</f>
        <v>0</v>
      </c>
      <c r="AL1921" s="13">
        <f>-Inputs!AL2322</f>
        <v>0</v>
      </c>
      <c r="AM1921" s="13">
        <f>-Inputs!AM2322</f>
        <v>0</v>
      </c>
    </row>
    <row r="1922" spans="1:39" outlineLevel="2">
      <c r="A1922" s="11">
        <f>ROW()</f>
        <v>1922</v>
      </c>
      <c r="C1922" s="6" t="s">
        <v>511</v>
      </c>
      <c r="D1922" s="39"/>
      <c r="E1922" s="922">
        <v>0</v>
      </c>
      <c r="F1922" s="31"/>
      <c r="G1922" s="39"/>
      <c r="H1922" s="39"/>
      <c r="I1922" s="39"/>
      <c r="J1922" s="39"/>
      <c r="K1922" s="39"/>
      <c r="L1922" s="39"/>
      <c r="M1922" s="39"/>
      <c r="N1922" s="39"/>
      <c r="O1922" s="39"/>
      <c r="P1922" s="39"/>
      <c r="Q1922" s="39"/>
      <c r="R1922" s="39"/>
      <c r="S1922" s="39"/>
      <c r="T1922" s="39"/>
      <c r="U1922" s="39"/>
      <c r="V1922" s="39"/>
      <c r="W1922" s="39"/>
      <c r="X1922" s="13">
        <f>-Inputs!X2323</f>
        <v>0</v>
      </c>
      <c r="Y1922" s="13">
        <f>-Inputs!Y2323</f>
        <v>0</v>
      </c>
      <c r="Z1922" s="13">
        <f>-Inputs!Z2323</f>
        <v>0</v>
      </c>
      <c r="AA1922" s="13">
        <f>-Inputs!AA2323</f>
        <v>0</v>
      </c>
      <c r="AB1922" s="13">
        <f>-Inputs!AB2323</f>
        <v>0</v>
      </c>
      <c r="AC1922" s="526">
        <f t="shared" si="1385"/>
        <v>0</v>
      </c>
      <c r="AD1922" s="13">
        <f>-Inputs!AD2323</f>
        <v>0</v>
      </c>
      <c r="AE1922" s="13">
        <f>-Inputs!AE2323</f>
        <v>0</v>
      </c>
      <c r="AF1922" s="13">
        <f>-Inputs!AF2323</f>
        <v>0</v>
      </c>
      <c r="AG1922" s="13">
        <f>-Inputs!AG2323</f>
        <v>0</v>
      </c>
      <c r="AH1922" s="13">
        <f>-Inputs!AH2323</f>
        <v>0</v>
      </c>
      <c r="AI1922" s="13">
        <f>-Inputs!AI2323</f>
        <v>0</v>
      </c>
      <c r="AJ1922" s="13">
        <f>-Inputs!AJ2323</f>
        <v>0</v>
      </c>
      <c r="AK1922" s="13">
        <f>-Inputs!AK2323</f>
        <v>0</v>
      </c>
      <c r="AL1922" s="13">
        <f>-Inputs!AL2323</f>
        <v>0</v>
      </c>
      <c r="AM1922" s="13">
        <f>-Inputs!AM2323</f>
        <v>0</v>
      </c>
    </row>
    <row r="1923" spans="1:39" outlineLevel="2">
      <c r="A1923" s="11">
        <f>ROW()</f>
        <v>1923</v>
      </c>
      <c r="C1923" s="6" t="s">
        <v>655</v>
      </c>
      <c r="D1923" s="39"/>
      <c r="E1923" s="922"/>
      <c r="F1923" s="31"/>
      <c r="G1923" s="39"/>
      <c r="H1923" s="39"/>
      <c r="I1923" s="39"/>
      <c r="J1923" s="39"/>
      <c r="K1923" s="39"/>
      <c r="L1923" s="39"/>
      <c r="M1923" s="39"/>
      <c r="N1923" s="39"/>
      <c r="O1923" s="39"/>
      <c r="P1923" s="39"/>
      <c r="Q1923" s="39"/>
      <c r="R1923" s="39"/>
      <c r="S1923" s="39"/>
      <c r="T1923" s="39"/>
      <c r="U1923" s="39"/>
      <c r="V1923" s="39"/>
      <c r="W1923" s="39"/>
      <c r="X1923" s="13"/>
      <c r="Y1923" s="13"/>
      <c r="Z1923" s="13"/>
      <c r="AA1923" s="13"/>
      <c r="AB1923" s="13"/>
      <c r="AC1923" s="526"/>
      <c r="AD1923" s="13"/>
      <c r="AE1923" s="13"/>
      <c r="AF1923" s="13"/>
      <c r="AG1923" s="13"/>
      <c r="AH1923" s="13"/>
      <c r="AI1923" s="13"/>
      <c r="AJ1923" s="13"/>
      <c r="AK1923" s="13"/>
      <c r="AL1923" s="13"/>
      <c r="AM1923" s="13"/>
    </row>
    <row r="1924" spans="1:39" outlineLevel="2">
      <c r="A1924" s="11">
        <f>ROW()</f>
        <v>1924</v>
      </c>
      <c r="C1924" s="6" t="s">
        <v>656</v>
      </c>
      <c r="D1924" s="39"/>
      <c r="E1924" s="922"/>
      <c r="F1924" s="31"/>
      <c r="G1924" s="39"/>
      <c r="H1924" s="39"/>
      <c r="I1924" s="39"/>
      <c r="J1924" s="39"/>
      <c r="K1924" s="39"/>
      <c r="L1924" s="39"/>
      <c r="M1924" s="39"/>
      <c r="N1924" s="39"/>
      <c r="O1924" s="39"/>
      <c r="P1924" s="39"/>
      <c r="Q1924" s="39"/>
      <c r="R1924" s="39"/>
      <c r="S1924" s="39"/>
      <c r="T1924" s="39"/>
      <c r="U1924" s="39"/>
      <c r="V1924" s="39"/>
      <c r="W1924" s="39"/>
      <c r="X1924" s="13"/>
      <c r="Y1924" s="13"/>
      <c r="Z1924" s="13"/>
      <c r="AA1924" s="13"/>
      <c r="AB1924" s="13"/>
      <c r="AC1924" s="526"/>
      <c r="AD1924" s="13"/>
      <c r="AE1924" s="13"/>
      <c r="AF1924" s="13"/>
      <c r="AG1924" s="13"/>
      <c r="AH1924" s="13"/>
      <c r="AI1924" s="13"/>
      <c r="AJ1924" s="13"/>
      <c r="AK1924" s="13"/>
      <c r="AL1924" s="13"/>
      <c r="AM1924" s="13"/>
    </row>
    <row r="1925" spans="1:39" outlineLevel="2">
      <c r="A1925" s="11">
        <f>ROW()</f>
        <v>1925</v>
      </c>
      <c r="C1925" s="6" t="s">
        <v>667</v>
      </c>
      <c r="D1925" s="39"/>
      <c r="E1925" s="922"/>
      <c r="F1925" s="31"/>
      <c r="G1925" s="39"/>
      <c r="H1925" s="39"/>
      <c r="I1925" s="39"/>
      <c r="J1925" s="39"/>
      <c r="K1925" s="39"/>
      <c r="L1925" s="39"/>
      <c r="M1925" s="39"/>
      <c r="N1925" s="39"/>
      <c r="O1925" s="39"/>
      <c r="P1925" s="39"/>
      <c r="Q1925" s="39"/>
      <c r="R1925" s="39"/>
      <c r="S1925" s="39"/>
      <c r="T1925" s="39"/>
      <c r="U1925" s="39"/>
      <c r="V1925" s="39"/>
      <c r="W1925" s="39"/>
      <c r="X1925" s="13"/>
      <c r="Y1925" s="13"/>
      <c r="Z1925" s="13"/>
      <c r="AA1925" s="13"/>
      <c r="AB1925" s="13"/>
      <c r="AC1925" s="526"/>
      <c r="AD1925" s="13"/>
      <c r="AE1925" s="13"/>
      <c r="AF1925" s="13"/>
      <c r="AG1925" s="13"/>
      <c r="AH1925" s="13"/>
      <c r="AI1925" s="13"/>
      <c r="AJ1925" s="13"/>
      <c r="AK1925" s="13"/>
      <c r="AL1925" s="13"/>
      <c r="AM1925" s="13"/>
    </row>
    <row r="1926" spans="1:39" outlineLevel="2">
      <c r="A1926" s="11">
        <f>ROW()</f>
        <v>1926</v>
      </c>
      <c r="C1926" s="6" t="s">
        <v>212</v>
      </c>
      <c r="D1926" s="39"/>
      <c r="E1926" s="922">
        <v>0</v>
      </c>
      <c r="F1926" s="31"/>
      <c r="G1926" s="39"/>
      <c r="H1926" s="39"/>
      <c r="I1926" s="39"/>
      <c r="J1926" s="39"/>
      <c r="K1926" s="39"/>
      <c r="L1926" s="39"/>
      <c r="M1926" s="39"/>
      <c r="N1926" s="39"/>
      <c r="O1926" s="39"/>
      <c r="P1926" s="39"/>
      <c r="Q1926" s="39"/>
      <c r="R1926" s="39"/>
      <c r="S1926" s="39"/>
      <c r="T1926" s="39"/>
      <c r="U1926" s="39"/>
      <c r="V1926" s="39"/>
      <c r="W1926" s="39"/>
      <c r="X1926" s="13">
        <f>-Inputs!X2327</f>
        <v>0</v>
      </c>
      <c r="Y1926" s="13">
        <f>-Inputs!Y2327</f>
        <v>0</v>
      </c>
      <c r="Z1926" s="13">
        <f>-Inputs!Z2327</f>
        <v>0</v>
      </c>
      <c r="AA1926" s="13">
        <f>-Inputs!AA2327</f>
        <v>0</v>
      </c>
      <c r="AB1926" s="13">
        <f>-Inputs!AB2327</f>
        <v>0</v>
      </c>
      <c r="AC1926" s="526">
        <f t="shared" si="1385"/>
        <v>0</v>
      </c>
      <c r="AD1926" s="13">
        <f>-Inputs!AD2327</f>
        <v>0</v>
      </c>
      <c r="AE1926" s="13">
        <f>-Inputs!AE2327</f>
        <v>0</v>
      </c>
      <c r="AF1926" s="13">
        <f>-Inputs!AF2327</f>
        <v>0</v>
      </c>
      <c r="AG1926" s="13">
        <f>-Inputs!AG2327</f>
        <v>0</v>
      </c>
      <c r="AH1926" s="13">
        <f>-Inputs!AH2327</f>
        <v>0</v>
      </c>
      <c r="AI1926" s="13">
        <f>-Inputs!AI2327</f>
        <v>0</v>
      </c>
      <c r="AJ1926" s="13">
        <f>-Inputs!AJ2327</f>
        <v>0</v>
      </c>
      <c r="AK1926" s="13">
        <f>-Inputs!AK2327</f>
        <v>0</v>
      </c>
      <c r="AL1926" s="13">
        <f>-Inputs!AL2327</f>
        <v>0</v>
      </c>
      <c r="AM1926" s="13">
        <f>-Inputs!AM2327</f>
        <v>0</v>
      </c>
    </row>
    <row r="1927" spans="1:39" outlineLevel="2">
      <c r="A1927" s="11">
        <f>ROW()</f>
        <v>1927</v>
      </c>
      <c r="C1927" s="30" t="s">
        <v>362</v>
      </c>
      <c r="D1927" s="90"/>
      <c r="E1927" s="925">
        <v>0</v>
      </c>
      <c r="F1927" s="90"/>
      <c r="G1927" s="90"/>
      <c r="H1927" s="90"/>
      <c r="I1927" s="90"/>
      <c r="J1927" s="90"/>
      <c r="K1927" s="90"/>
      <c r="L1927" s="90"/>
      <c r="M1927" s="90"/>
      <c r="N1927" s="90"/>
      <c r="O1927" s="90"/>
      <c r="P1927" s="90"/>
      <c r="Q1927" s="90"/>
      <c r="R1927" s="90"/>
      <c r="S1927" s="90"/>
      <c r="T1927" s="90"/>
      <c r="U1927" s="90"/>
      <c r="V1927" s="90"/>
      <c r="W1927" s="90"/>
      <c r="X1927" s="13">
        <f>-Inputs!X2328</f>
        <v>0</v>
      </c>
      <c r="Y1927" s="13">
        <f>-Inputs!Y2328</f>
        <v>0</v>
      </c>
      <c r="Z1927" s="13">
        <f>-Inputs!Z2328</f>
        <v>0</v>
      </c>
      <c r="AA1927" s="13">
        <f>-Inputs!AA2328</f>
        <v>0</v>
      </c>
      <c r="AB1927" s="13">
        <f>-Inputs!AB2328</f>
        <v>0</v>
      </c>
      <c r="AC1927" s="527">
        <f t="shared" si="1385"/>
        <v>0</v>
      </c>
      <c r="AD1927" s="13">
        <f>-Inputs!AD2328</f>
        <v>0</v>
      </c>
      <c r="AE1927" s="13">
        <f>-Inputs!AE2328</f>
        <v>0</v>
      </c>
      <c r="AF1927" s="13">
        <f>-Inputs!AF2328</f>
        <v>0</v>
      </c>
      <c r="AG1927" s="13">
        <f>-Inputs!AG2328</f>
        <v>0</v>
      </c>
      <c r="AH1927" s="13">
        <f>-Inputs!AH2328</f>
        <v>0</v>
      </c>
      <c r="AI1927" s="13">
        <f>-Inputs!AI2328</f>
        <v>0</v>
      </c>
      <c r="AJ1927" s="13">
        <f>-Inputs!AJ2328</f>
        <v>0</v>
      </c>
      <c r="AK1927" s="13">
        <f>-Inputs!AK2328</f>
        <v>0</v>
      </c>
      <c r="AL1927" s="13">
        <f>-Inputs!AL2328</f>
        <v>0</v>
      </c>
      <c r="AM1927" s="13">
        <f>-Inputs!AM2328</f>
        <v>0</v>
      </c>
    </row>
    <row r="1928" spans="1:39" outlineLevel="2">
      <c r="A1928" s="11">
        <f>ROW()</f>
        <v>1928</v>
      </c>
      <c r="C1928" s="6" t="s">
        <v>1</v>
      </c>
      <c r="D1928" s="39"/>
      <c r="E1928" s="39">
        <v>0</v>
      </c>
      <c r="F1928" s="39"/>
      <c r="G1928" s="39"/>
      <c r="H1928" s="39"/>
      <c r="I1928" s="39"/>
      <c r="J1928" s="39"/>
      <c r="K1928" s="39"/>
      <c r="L1928" s="39"/>
      <c r="M1928" s="39"/>
      <c r="N1928" s="39"/>
      <c r="O1928" s="39"/>
      <c r="P1928" s="39"/>
      <c r="Q1928" s="39"/>
      <c r="R1928" s="39"/>
      <c r="S1928" s="39"/>
      <c r="T1928" s="39"/>
      <c r="U1928" s="39"/>
      <c r="V1928" s="39"/>
      <c r="W1928" s="39"/>
      <c r="X1928" s="87">
        <f t="shared" ref="X1928:AG1928" si="1386">SUM(X1915:X1927)</f>
        <v>0</v>
      </c>
      <c r="Y1928" s="87">
        <f t="shared" si="1386"/>
        <v>0</v>
      </c>
      <c r="Z1928" s="87">
        <f t="shared" si="1386"/>
        <v>0</v>
      </c>
      <c r="AA1928" s="87">
        <f t="shared" si="1386"/>
        <v>0</v>
      </c>
      <c r="AB1928" s="87">
        <f t="shared" si="1386"/>
        <v>0</v>
      </c>
      <c r="AC1928" s="87">
        <f t="shared" si="1386"/>
        <v>0</v>
      </c>
      <c r="AD1928" s="414">
        <f t="shared" si="1386"/>
        <v>0</v>
      </c>
      <c r="AE1928" s="87">
        <f t="shared" si="1386"/>
        <v>0</v>
      </c>
      <c r="AF1928" s="87">
        <f t="shared" si="1386"/>
        <v>0</v>
      </c>
      <c r="AG1928" s="87">
        <f t="shared" si="1386"/>
        <v>0</v>
      </c>
      <c r="AH1928" s="87">
        <f t="shared" ref="AH1928" si="1387">SUM(AH1915:AH1927)</f>
        <v>0</v>
      </c>
      <c r="AI1928" s="87">
        <f t="shared" ref="AI1928:AL1928" si="1388">SUM(AI1915:AI1927)</f>
        <v>0</v>
      </c>
      <c r="AJ1928" s="87">
        <f t="shared" si="1388"/>
        <v>0</v>
      </c>
      <c r="AK1928" s="87">
        <f t="shared" si="1388"/>
        <v>0</v>
      </c>
      <c r="AL1928" s="87">
        <f t="shared" si="1388"/>
        <v>0</v>
      </c>
      <c r="AM1928" s="87">
        <f t="shared" ref="AM1928" si="1389">SUM(AM1915:AM1927)</f>
        <v>0</v>
      </c>
    </row>
    <row r="1929" spans="1:39" outlineLevel="2">
      <c r="A1929" s="11">
        <f>ROW()</f>
        <v>1929</v>
      </c>
      <c r="B1929" s="343" t="s">
        <v>6</v>
      </c>
      <c r="D1929" s="39"/>
      <c r="E1929" s="39"/>
      <c r="G1929" s="39"/>
      <c r="H1929" s="39"/>
      <c r="I1929" s="39"/>
      <c r="J1929" s="39"/>
      <c r="K1929" s="39"/>
      <c r="L1929" s="39"/>
      <c r="M1929" s="39"/>
      <c r="N1929" s="39"/>
      <c r="O1929" s="39"/>
      <c r="P1929" s="39"/>
      <c r="Q1929" s="39"/>
      <c r="R1929" s="39"/>
      <c r="S1929" s="39"/>
      <c r="T1929" s="39"/>
      <c r="U1929" s="39"/>
      <c r="V1929" s="39"/>
    </row>
    <row r="1930" spans="1:39" outlineLevel="2">
      <c r="A1930" s="11">
        <f>ROW()</f>
        <v>1930</v>
      </c>
      <c r="C1930" s="6" t="s">
        <v>2</v>
      </c>
      <c r="D1930" s="39"/>
      <c r="E1930" s="922">
        <v>-5.5418174309753388E-3</v>
      </c>
      <c r="F1930" s="31"/>
      <c r="G1930" s="39"/>
      <c r="H1930" s="39"/>
      <c r="I1930" s="39"/>
      <c r="J1930" s="39"/>
      <c r="K1930" s="39"/>
      <c r="L1930" s="39"/>
      <c r="M1930" s="39"/>
      <c r="N1930" s="39"/>
      <c r="O1930" s="39"/>
      <c r="P1930" s="39"/>
      <c r="Q1930" s="39"/>
      <c r="R1930" s="39"/>
      <c r="S1930" s="39"/>
      <c r="T1930" s="39"/>
      <c r="U1930" s="39"/>
      <c r="V1930" s="39"/>
      <c r="W1930" s="9"/>
      <c r="X1930" s="13">
        <f>-Inputs!X1501</f>
        <v>-1.0595333030593209E-2</v>
      </c>
      <c r="Y1930" s="13">
        <f>-Inputs!Y1501</f>
        <v>-1.0894178187098789E-2</v>
      </c>
      <c r="Z1930" s="13">
        <f>-Inputs!Z1501</f>
        <v>-1.0894178187098789E-2</v>
      </c>
      <c r="AA1930" s="13">
        <f>-Inputs!AA1501</f>
        <v>-1.0894178187098789E-2</v>
      </c>
      <c r="AB1930" s="13">
        <f>-Inputs!AB1501</f>
        <v>-1.089417818709879E-2</v>
      </c>
      <c r="AC1930" s="526">
        <f t="shared" ref="AC1930:AC1942" si="1390">$E1930*$E$51</f>
        <v>-6.6482732347501053E-3</v>
      </c>
      <c r="AD1930" s="13">
        <f>-Inputs!AD1501</f>
        <v>-1.0130702072000159E-2</v>
      </c>
      <c r="AE1930" s="9">
        <f>-Inputs!AE1501</f>
        <v>-1.0130702072000159E-2</v>
      </c>
      <c r="AF1930" s="9">
        <f>-Inputs!AF1501</f>
        <v>-1.0130702072000159E-2</v>
      </c>
      <c r="AG1930" s="9">
        <f>-Inputs!AG1501</f>
        <v>-1.0130702072000159E-2</v>
      </c>
      <c r="AH1930" s="9">
        <f>-Inputs!AH1501</f>
        <v>-1.0130702072000159E-2</v>
      </c>
      <c r="AI1930" s="9">
        <f t="shared" ref="AI1930:AM1930" si="1391">-IF(AI1870=0,0,IF(AI1885&lt;0,AI1885,IF(AI1870=0,AI1885,MIN((AI1885/AI1870)*(AI1885&gt;0),AI1885,-AH1930))))</f>
        <v>-1.0130702072000158E-2</v>
      </c>
      <c r="AJ1930" s="9">
        <f t="shared" si="1391"/>
        <v>-1.0130702072000158E-2</v>
      </c>
      <c r="AK1930" s="9">
        <f t="shared" si="1391"/>
        <v>-1.0130702072000158E-2</v>
      </c>
      <c r="AL1930" s="9">
        <f t="shared" si="1391"/>
        <v>-1.0130702072000158E-2</v>
      </c>
      <c r="AM1930" s="9">
        <f t="shared" si="1391"/>
        <v>-1.0130702072000156E-2</v>
      </c>
    </row>
    <row r="1931" spans="1:39" outlineLevel="2">
      <c r="A1931" s="11">
        <f>ROW()</f>
        <v>1931</v>
      </c>
      <c r="C1931" s="6" t="s">
        <v>3</v>
      </c>
      <c r="D1931" s="39"/>
      <c r="E1931" s="922">
        <v>-6.1335018510523615E-2</v>
      </c>
      <c r="F1931" s="31"/>
      <c r="G1931" s="39"/>
      <c r="H1931" s="39"/>
      <c r="I1931" s="39"/>
      <c r="J1931" s="39"/>
      <c r="K1931" s="39"/>
      <c r="L1931" s="39"/>
      <c r="M1931" s="39"/>
      <c r="N1931" s="39"/>
      <c r="O1931" s="39"/>
      <c r="P1931" s="39"/>
      <c r="Q1931" s="39"/>
      <c r="R1931" s="39"/>
      <c r="S1931" s="39"/>
      <c r="T1931" s="39"/>
      <c r="U1931" s="39"/>
      <c r="V1931" s="39"/>
      <c r="W1931" s="9"/>
      <c r="X1931" s="13">
        <f>-Inputs!X1502</f>
        <v>-0.13402924838182115</v>
      </c>
      <c r="Y1931" s="13">
        <f>-Inputs!Y1502</f>
        <v>-0.13326916475449072</v>
      </c>
      <c r="Z1931" s="13">
        <f>-Inputs!Z1502</f>
        <v>-0.13326916475449069</v>
      </c>
      <c r="AA1931" s="13">
        <f>-Inputs!AA1502</f>
        <v>-0.13326916475449069</v>
      </c>
      <c r="AB1931" s="13">
        <f>-Inputs!AB1502</f>
        <v>-0.13326916475449069</v>
      </c>
      <c r="AC1931" s="526">
        <f t="shared" si="1390"/>
        <v>-7.3580908609010259E-2</v>
      </c>
      <c r="AD1931" s="13">
        <f>-Inputs!AD1502</f>
        <v>-7.3580908609010259E-2</v>
      </c>
      <c r="AE1931" s="9">
        <f>-Inputs!AE1502</f>
        <v>-7.3580908609010259E-2</v>
      </c>
      <c r="AF1931" s="9">
        <f>-Inputs!AF1502</f>
        <v>-7.3580908609010259E-2</v>
      </c>
      <c r="AG1931" s="9">
        <f>-Inputs!AG1502</f>
        <v>-7.3580908609010259E-2</v>
      </c>
      <c r="AH1931" s="9">
        <f>-Inputs!AH1502</f>
        <v>-7.3580908609010245E-2</v>
      </c>
      <c r="AI1931" s="9">
        <f t="shared" ref="AI1931:AM1931" si="1392">-IF(AI1871=0,0,IF(AI1886&lt;0,AI1886,IF(AI1871=0,AI1886,MIN((AI1886/AI1871)*(AI1886&gt;0),AI1886,-AH1931))))</f>
        <v>-7.3580908609010245E-2</v>
      </c>
      <c r="AJ1931" s="9">
        <f t="shared" si="1392"/>
        <v>-7.3580908609010245E-2</v>
      </c>
      <c r="AK1931" s="9">
        <f t="shared" si="1392"/>
        <v>-7.3580908609010245E-2</v>
      </c>
      <c r="AL1931" s="9">
        <f t="shared" si="1392"/>
        <v>-7.3580908609010245E-2</v>
      </c>
      <c r="AM1931" s="9">
        <f t="shared" si="1392"/>
        <v>-7.3580908609010245E-2</v>
      </c>
    </row>
    <row r="1932" spans="1:39" outlineLevel="2">
      <c r="A1932" s="11">
        <f>ROW()</f>
        <v>1932</v>
      </c>
      <c r="C1932" s="6" t="s">
        <v>4</v>
      </c>
      <c r="D1932" s="39"/>
      <c r="E1932" s="922">
        <v>-1.0360301057333115E-2</v>
      </c>
      <c r="F1932" s="31"/>
      <c r="G1932" s="39"/>
      <c r="H1932" s="39"/>
      <c r="I1932" s="39"/>
      <c r="J1932" s="39"/>
      <c r="K1932" s="39"/>
      <c r="L1932" s="39"/>
      <c r="M1932" s="39"/>
      <c r="N1932" s="39"/>
      <c r="O1932" s="39"/>
      <c r="P1932" s="39"/>
      <c r="Q1932" s="39"/>
      <c r="R1932" s="39"/>
      <c r="S1932" s="39"/>
      <c r="T1932" s="39"/>
      <c r="U1932" s="39"/>
      <c r="V1932" s="39"/>
      <c r="W1932" s="9"/>
      <c r="X1932" s="13">
        <f>-Inputs!X1503</f>
        <v>-7.6471558980029039E-2</v>
      </c>
      <c r="Y1932" s="13">
        <f>-Inputs!Y1503</f>
        <v>-3.0429707127534553E-2</v>
      </c>
      <c r="Z1932" s="13">
        <f>-Inputs!Z1503</f>
        <v>-3.0429707127534553E-2</v>
      </c>
      <c r="AA1932" s="13">
        <f>-Inputs!AA1503</f>
        <v>-3.0429707127534553E-2</v>
      </c>
      <c r="AB1932" s="13">
        <f>-Inputs!AB1503</f>
        <v>-3.0429707127534553E-2</v>
      </c>
      <c r="AC1932" s="526">
        <f t="shared" si="1390"/>
        <v>-1.2428794900105303E-2</v>
      </c>
      <c r="AD1932" s="13">
        <f>-Inputs!AD1503</f>
        <v>-2.2786123983526387E-2</v>
      </c>
      <c r="AE1932" s="9">
        <f>-Inputs!AE1503</f>
        <v>-2.2786123983526387E-2</v>
      </c>
      <c r="AF1932" s="9">
        <f>-Inputs!AF1503</f>
        <v>-2.2786123983526387E-2</v>
      </c>
      <c r="AG1932" s="9">
        <f>-Inputs!AG1503</f>
        <v>-2.2786123983526387E-2</v>
      </c>
      <c r="AH1932" s="9">
        <f>-Inputs!AH1503</f>
        <v>-2.2786123983526387E-2</v>
      </c>
      <c r="AI1932" s="9">
        <f t="shared" ref="AI1932:AM1932" si="1393">-IF(AI1872=0,0,IF(AI1887&lt;0,AI1887,IF(AI1872=0,AI1887,MIN((AI1887/AI1872)*(AI1887&gt;0),AI1887,-AH1932))))</f>
        <v>-2.2786123983526387E-2</v>
      </c>
      <c r="AJ1932" s="9">
        <f t="shared" si="1393"/>
        <v>-2.2786123983526387E-2</v>
      </c>
      <c r="AK1932" s="9">
        <f t="shared" si="1393"/>
        <v>-2.2786123983526387E-2</v>
      </c>
      <c r="AL1932" s="9">
        <f t="shared" si="1393"/>
        <v>-2.2786123983526387E-2</v>
      </c>
      <c r="AM1932" s="9">
        <f t="shared" si="1393"/>
        <v>-2.2786123983526387E-2</v>
      </c>
    </row>
    <row r="1933" spans="1:39" outlineLevel="2">
      <c r="A1933" s="11">
        <f>ROW()</f>
        <v>1933</v>
      </c>
      <c r="C1933" s="6" t="s">
        <v>5</v>
      </c>
      <c r="D1933" s="39"/>
      <c r="E1933" s="922">
        <v>-0.13764770239468832</v>
      </c>
      <c r="F1933" s="31"/>
      <c r="G1933" s="39"/>
      <c r="H1933" s="39"/>
      <c r="I1933" s="39"/>
      <c r="J1933" s="39"/>
      <c r="K1933" s="39"/>
      <c r="L1933" s="39"/>
      <c r="M1933" s="39"/>
      <c r="N1933" s="39"/>
      <c r="O1933" s="39"/>
      <c r="P1933" s="39"/>
      <c r="Q1933" s="39"/>
      <c r="R1933" s="39"/>
      <c r="S1933" s="39"/>
      <c r="T1933" s="39"/>
      <c r="U1933" s="39"/>
      <c r="V1933" s="39"/>
      <c r="W1933" s="9"/>
      <c r="X1933" s="13">
        <f>-Inputs!X1504</f>
        <v>-0.21577331241126674</v>
      </c>
      <c r="Y1933" s="13">
        <f>-Inputs!Y1504</f>
        <v>-0.3292457367435101</v>
      </c>
      <c r="Z1933" s="13">
        <f>-Inputs!Z1504</f>
        <v>-0.3292457367435101</v>
      </c>
      <c r="AA1933" s="13">
        <f>-Inputs!AA1504</f>
        <v>-0.3292457367435101</v>
      </c>
      <c r="AB1933" s="13">
        <f>-Inputs!AB1504</f>
        <v>-0.3292457367435101</v>
      </c>
      <c r="AC1933" s="526">
        <f t="shared" si="1390"/>
        <v>-0.16512985984354175</v>
      </c>
      <c r="AD1933" s="13">
        <f>-Inputs!AD1504</f>
        <v>-0.48969848517920767</v>
      </c>
      <c r="AE1933" s="9">
        <f>-Inputs!AE1504</f>
        <v>-0.48969848517920767</v>
      </c>
      <c r="AF1933" s="9">
        <f>-Inputs!AF1504</f>
        <v>-0.48969848517920761</v>
      </c>
      <c r="AG1933" s="9">
        <f>-Inputs!AG1504</f>
        <v>-0.48969848517920761</v>
      </c>
      <c r="AH1933" s="9">
        <f>-Inputs!AH1504</f>
        <v>0</v>
      </c>
      <c r="AI1933" s="9">
        <f t="shared" ref="AI1933:AM1933" si="1394">-IF(AI1873=0,0,IF(AI1888&lt;0,AI1888,IF(AI1873=0,AI1888,MIN((AI1888/AI1873)*(AI1888&gt;0),AI1888,-AH1933))))</f>
        <v>0</v>
      </c>
      <c r="AJ1933" s="9">
        <f t="shared" si="1394"/>
        <v>0</v>
      </c>
      <c r="AK1933" s="9">
        <f t="shared" si="1394"/>
        <v>0</v>
      </c>
      <c r="AL1933" s="9">
        <f t="shared" si="1394"/>
        <v>0</v>
      </c>
      <c r="AM1933" s="9">
        <f t="shared" si="1394"/>
        <v>0</v>
      </c>
    </row>
    <row r="1934" spans="1:39" outlineLevel="2">
      <c r="A1934" s="11">
        <f>ROW()</f>
        <v>1934</v>
      </c>
      <c r="C1934" s="6" t="s">
        <v>473</v>
      </c>
      <c r="D1934" s="39"/>
      <c r="E1934" s="922">
        <v>-3.2371741536096461E-2</v>
      </c>
      <c r="F1934" s="31"/>
      <c r="G1934" s="39"/>
      <c r="H1934" s="39"/>
      <c r="I1934" s="39"/>
      <c r="J1934" s="39"/>
      <c r="K1934" s="39"/>
      <c r="L1934" s="39"/>
      <c r="M1934" s="39"/>
      <c r="N1934" s="39"/>
      <c r="O1934" s="39"/>
      <c r="P1934" s="39"/>
      <c r="Q1934" s="39"/>
      <c r="R1934" s="39"/>
      <c r="S1934" s="39"/>
      <c r="T1934" s="39"/>
      <c r="U1934" s="39"/>
      <c r="V1934" s="39"/>
      <c r="W1934" s="9"/>
      <c r="X1934" s="13">
        <f>-Inputs!X1505</f>
        <v>0</v>
      </c>
      <c r="Y1934" s="13">
        <f>-Inputs!Y1505</f>
        <v>0</v>
      </c>
      <c r="Z1934" s="13">
        <f>-Inputs!Z1505</f>
        <v>0</v>
      </c>
      <c r="AA1934" s="13">
        <f>-Inputs!AA1505</f>
        <v>0</v>
      </c>
      <c r="AB1934" s="13">
        <f>-Inputs!AB1505</f>
        <v>0</v>
      </c>
      <c r="AC1934" s="526">
        <f t="shared" si="1390"/>
        <v>-3.8834946386676825E-2</v>
      </c>
      <c r="AD1934" s="13">
        <f>-Inputs!AD1505</f>
        <v>-0.9320387132802419</v>
      </c>
      <c r="AE1934" s="9">
        <f>-Inputs!AE1505</f>
        <v>0</v>
      </c>
      <c r="AF1934" s="9">
        <f>-Inputs!AF1505</f>
        <v>0</v>
      </c>
      <c r="AG1934" s="9">
        <f>-Inputs!AG1505</f>
        <v>0</v>
      </c>
      <c r="AH1934" s="9">
        <f>-Inputs!AH1505</f>
        <v>0</v>
      </c>
      <c r="AI1934" s="9">
        <f t="shared" ref="AI1934:AM1934" si="1395">-IF(AI1874=0,0,IF(AI1889&lt;0,AI1889,IF(AI1874=0,AI1889,MIN((AI1889/AI1874)*(AI1889&gt;0),AI1889,-AH1934))))</f>
        <v>0</v>
      </c>
      <c r="AJ1934" s="9">
        <f t="shared" si="1395"/>
        <v>0</v>
      </c>
      <c r="AK1934" s="9">
        <f t="shared" si="1395"/>
        <v>0</v>
      </c>
      <c r="AL1934" s="9">
        <f t="shared" si="1395"/>
        <v>0</v>
      </c>
      <c r="AM1934" s="9">
        <f t="shared" si="1395"/>
        <v>0</v>
      </c>
    </row>
    <row r="1935" spans="1:39" outlineLevel="2">
      <c r="A1935" s="11">
        <f>ROW()</f>
        <v>1935</v>
      </c>
      <c r="C1935" s="6" t="s">
        <v>474</v>
      </c>
      <c r="D1935" s="39"/>
      <c r="E1935" s="922">
        <v>-3.0823259570052958E-2</v>
      </c>
      <c r="F1935" s="31"/>
      <c r="G1935" s="39"/>
      <c r="H1935" s="39"/>
      <c r="I1935" s="39"/>
      <c r="J1935" s="39"/>
      <c r="K1935" s="39"/>
      <c r="L1935" s="39"/>
      <c r="M1935" s="39"/>
      <c r="N1935" s="39"/>
      <c r="O1935" s="39"/>
      <c r="P1935" s="39"/>
      <c r="Q1935" s="39"/>
      <c r="R1935" s="39"/>
      <c r="S1935" s="39"/>
      <c r="T1935" s="39"/>
      <c r="U1935" s="39"/>
      <c r="V1935" s="39"/>
      <c r="W1935" s="9"/>
      <c r="X1935" s="13">
        <f>-Inputs!X1506</f>
        <v>0</v>
      </c>
      <c r="Y1935" s="13">
        <f>-Inputs!Y1506</f>
        <v>0</v>
      </c>
      <c r="Z1935" s="13">
        <f>-Inputs!Z1506</f>
        <v>0</v>
      </c>
      <c r="AA1935" s="13">
        <f>-Inputs!AA1506</f>
        <v>0</v>
      </c>
      <c r="AB1935" s="13">
        <f>-Inputs!AB1506</f>
        <v>0</v>
      </c>
      <c r="AC1935" s="526">
        <f t="shared" si="1390"/>
        <v>-3.6977301067688317E-2</v>
      </c>
      <c r="AD1935" s="13">
        <f>-Inputs!AD1506</f>
        <v>-8.2512282976141174E-2</v>
      </c>
      <c r="AE1935" s="9">
        <f>-Inputs!AE1506</f>
        <v>-8.2512282976141174E-2</v>
      </c>
      <c r="AF1935" s="9">
        <f>-Inputs!AF1506</f>
        <v>-8.2512282976141174E-2</v>
      </c>
      <c r="AG1935" s="9">
        <f>-Inputs!AG1506</f>
        <v>-8.2512282976141174E-2</v>
      </c>
      <c r="AH1935" s="9">
        <f>-Inputs!AH1506</f>
        <v>-8.2512282976141202E-2</v>
      </c>
      <c r="AI1935" s="9">
        <f t="shared" ref="AI1935:AM1935" si="1396">-IF(AI1875=0,0,IF(AI1890&lt;0,AI1890,IF(AI1875=0,AI1890,MIN((AI1890/AI1875)*(AI1890&gt;0),AI1890,-AH1935))))</f>
        <v>-8.2512282976141202E-2</v>
      </c>
      <c r="AJ1935" s="9">
        <f t="shared" si="1396"/>
        <v>-8.2512282976141202E-2</v>
      </c>
      <c r="AK1935" s="9">
        <f t="shared" si="1396"/>
        <v>-8.2512282976141202E-2</v>
      </c>
      <c r="AL1935" s="9">
        <f t="shared" si="1396"/>
        <v>-8.2512282976141202E-2</v>
      </c>
      <c r="AM1935" s="9">
        <f t="shared" si="1396"/>
        <v>0</v>
      </c>
    </row>
    <row r="1936" spans="1:39" outlineLevel="2">
      <c r="A1936" s="11">
        <f>ROW()</f>
        <v>1936</v>
      </c>
      <c r="C1936" s="6" t="s">
        <v>477</v>
      </c>
      <c r="D1936" s="39"/>
      <c r="E1936" s="922">
        <v>-0.14190629312750438</v>
      </c>
      <c r="F1936" s="31"/>
      <c r="G1936" s="39"/>
      <c r="H1936" s="39"/>
      <c r="I1936" s="39"/>
      <c r="J1936" s="39"/>
      <c r="K1936" s="39"/>
      <c r="L1936" s="39"/>
      <c r="M1936" s="39"/>
      <c r="N1936" s="39"/>
      <c r="O1936" s="39"/>
      <c r="P1936" s="39"/>
      <c r="Q1936" s="39"/>
      <c r="R1936" s="39"/>
      <c r="S1936" s="39"/>
      <c r="T1936" s="39"/>
      <c r="U1936" s="39"/>
      <c r="V1936" s="39"/>
      <c r="W1936" s="9"/>
      <c r="X1936" s="13">
        <f>-Inputs!X1507</f>
        <v>0</v>
      </c>
      <c r="Y1936" s="13">
        <f>-Inputs!Y1507</f>
        <v>0</v>
      </c>
      <c r="Z1936" s="13">
        <f>-Inputs!Z1507</f>
        <v>0</v>
      </c>
      <c r="AA1936" s="13">
        <f>-Inputs!AA1507</f>
        <v>0</v>
      </c>
      <c r="AB1936" s="13">
        <f>-Inputs!AB1507</f>
        <v>0</v>
      </c>
      <c r="AC1936" s="526">
        <f t="shared" si="1390"/>
        <v>-0.17023870277086156</v>
      </c>
      <c r="AD1936" s="13">
        <f>-Inputs!AD1507</f>
        <v>-0.54929333876797293</v>
      </c>
      <c r="AE1936" s="9">
        <f>-Inputs!AE1507</f>
        <v>-0.54929333876797282</v>
      </c>
      <c r="AF1936" s="9">
        <f>-Inputs!AF1507</f>
        <v>-0.54929333876797293</v>
      </c>
      <c r="AG1936" s="9">
        <f>-Inputs!AG1507</f>
        <v>-0.54929333876797293</v>
      </c>
      <c r="AH1936" s="9">
        <f>-Inputs!AH1507</f>
        <v>0</v>
      </c>
      <c r="AI1936" s="9">
        <f t="shared" ref="AI1936:AM1936" si="1397">-IF(AI1876=0,0,IF(AI1891&lt;0,AI1891,IF(AI1876=0,AI1891,MIN((AI1891/AI1876)*(AI1891&gt;0),AI1891,-AH1936))))</f>
        <v>0</v>
      </c>
      <c r="AJ1936" s="9">
        <f t="shared" si="1397"/>
        <v>0</v>
      </c>
      <c r="AK1936" s="9">
        <f t="shared" si="1397"/>
        <v>0</v>
      </c>
      <c r="AL1936" s="9">
        <f t="shared" si="1397"/>
        <v>0</v>
      </c>
      <c r="AM1936" s="9">
        <f t="shared" si="1397"/>
        <v>0</v>
      </c>
    </row>
    <row r="1937" spans="1:39" outlineLevel="2">
      <c r="A1937" s="11">
        <f>ROW()</f>
        <v>1937</v>
      </c>
      <c r="C1937" s="6" t="s">
        <v>511</v>
      </c>
      <c r="D1937" s="39"/>
      <c r="E1937" s="922">
        <v>-3.1549220143881383E-4</v>
      </c>
      <c r="F1937" s="31"/>
      <c r="G1937" s="39"/>
      <c r="H1937" s="39"/>
      <c r="I1937" s="39"/>
      <c r="J1937" s="39"/>
      <c r="K1937" s="39"/>
      <c r="L1937" s="39"/>
      <c r="M1937" s="39"/>
      <c r="N1937" s="39"/>
      <c r="O1937" s="39"/>
      <c r="P1937" s="39"/>
      <c r="Q1937" s="39"/>
      <c r="R1937" s="39"/>
      <c r="S1937" s="39"/>
      <c r="T1937" s="39"/>
      <c r="U1937" s="39"/>
      <c r="V1937" s="39"/>
      <c r="W1937" s="9"/>
      <c r="X1937" s="13">
        <f>-Inputs!X1508</f>
        <v>-2.480406396626836E-4</v>
      </c>
      <c r="Y1937" s="13">
        <f>-Inputs!Y1508</f>
        <v>-3.7848203855912781E-4</v>
      </c>
      <c r="Z1937" s="13">
        <f>-Inputs!Z1508</f>
        <v>-3.7848203855912781E-4</v>
      </c>
      <c r="AA1937" s="13">
        <f>-Inputs!AA1508</f>
        <v>-3.7848203855912781E-4</v>
      </c>
      <c r="AB1937" s="13">
        <f>-Inputs!AB1508</f>
        <v>-3.7848203855912781E-4</v>
      </c>
      <c r="AC1937" s="526">
        <f t="shared" si="1390"/>
        <v>-3.7848203855912781E-4</v>
      </c>
      <c r="AD1937" s="13">
        <f>-Inputs!AD1508</f>
        <v>-2.064447483049783E-4</v>
      </c>
      <c r="AE1937" s="9">
        <f>-Inputs!AE1508</f>
        <v>-2.064447483049783E-4</v>
      </c>
      <c r="AF1937" s="9">
        <f>-Inputs!AF1508</f>
        <v>-2.064447483049783E-4</v>
      </c>
      <c r="AG1937" s="9">
        <f>-Inputs!AG1508</f>
        <v>-2.064447483049783E-4</v>
      </c>
      <c r="AH1937" s="9">
        <f>-Inputs!AH1508</f>
        <v>-2.064447483049783E-4</v>
      </c>
      <c r="AI1937" s="9">
        <f t="shared" ref="AI1937:AM1937" si="1398">-IF(AI1877=0,0,IF(AI1892&lt;0,AI1892,IF(AI1877=0,AI1892,MIN((AI1892/AI1877)*(AI1892&gt;0),AI1892,-AH1937))))</f>
        <v>-2.0644474830497828E-4</v>
      </c>
      <c r="AJ1937" s="9">
        <f t="shared" si="1398"/>
        <v>-2.0644474830497828E-4</v>
      </c>
      <c r="AK1937" s="9">
        <f t="shared" si="1398"/>
        <v>-2.0644474830497828E-4</v>
      </c>
      <c r="AL1937" s="9">
        <f t="shared" si="1398"/>
        <v>-2.0644474830497828E-4</v>
      </c>
      <c r="AM1937" s="9">
        <f t="shared" si="1398"/>
        <v>-2.0644474830497828E-4</v>
      </c>
    </row>
    <row r="1938" spans="1:39" outlineLevel="2">
      <c r="A1938" s="11">
        <f>ROW()</f>
        <v>1938</v>
      </c>
      <c r="C1938" s="6" t="s">
        <v>655</v>
      </c>
      <c r="D1938" s="39"/>
      <c r="E1938" s="922"/>
      <c r="F1938" s="31"/>
      <c r="G1938" s="39"/>
      <c r="H1938" s="39"/>
      <c r="I1938" s="39"/>
      <c r="J1938" s="39"/>
      <c r="K1938" s="39"/>
      <c r="L1938" s="39"/>
      <c r="M1938" s="39"/>
      <c r="N1938" s="39"/>
      <c r="O1938" s="39"/>
      <c r="P1938" s="39"/>
      <c r="Q1938" s="39"/>
      <c r="R1938" s="39"/>
      <c r="S1938" s="39"/>
      <c r="T1938" s="39"/>
      <c r="U1938" s="39"/>
      <c r="V1938" s="39"/>
      <c r="W1938" s="9"/>
      <c r="X1938" s="13"/>
      <c r="Y1938" s="13"/>
      <c r="Z1938" s="13"/>
      <c r="AA1938" s="13"/>
      <c r="AB1938" s="13"/>
      <c r="AC1938" s="526"/>
      <c r="AD1938" s="13"/>
      <c r="AE1938" s="9"/>
      <c r="AF1938" s="9"/>
      <c r="AG1938" s="9"/>
      <c r="AH1938" s="9"/>
      <c r="AI1938" s="9">
        <f t="shared" ref="AI1938:AM1938" si="1399">-IF(AI1878=0,AI1893,IF(AI1893&lt;0,AI1893,IF(AI1878=0,AI1893,MIN((AI1893/AI1878)*(AI1893&gt;0),AI1893))))</f>
        <v>-0.85654673633930578</v>
      </c>
      <c r="AJ1938" s="9">
        <f t="shared" si="1399"/>
        <v>-0.85654673633930578</v>
      </c>
      <c r="AK1938" s="9">
        <f t="shared" si="1399"/>
        <v>-0.85654673633930578</v>
      </c>
      <c r="AL1938" s="9">
        <f t="shared" si="1399"/>
        <v>-0.85654673633930578</v>
      </c>
      <c r="AM1938" s="9">
        <f t="shared" si="1399"/>
        <v>-0.85654673633930578</v>
      </c>
    </row>
    <row r="1939" spans="1:39" outlineLevel="2">
      <c r="A1939" s="11">
        <f>ROW()</f>
        <v>1939</v>
      </c>
      <c r="C1939" s="6" t="s">
        <v>656</v>
      </c>
      <c r="D1939" s="39"/>
      <c r="E1939" s="922"/>
      <c r="F1939" s="31"/>
      <c r="G1939" s="39"/>
      <c r="H1939" s="39"/>
      <c r="I1939" s="39"/>
      <c r="J1939" s="39"/>
      <c r="K1939" s="39"/>
      <c r="L1939" s="39"/>
      <c r="M1939" s="39"/>
      <c r="N1939" s="39"/>
      <c r="O1939" s="39"/>
      <c r="P1939" s="39"/>
      <c r="Q1939" s="39"/>
      <c r="R1939" s="39"/>
      <c r="S1939" s="39"/>
      <c r="T1939" s="39"/>
      <c r="U1939" s="39"/>
      <c r="V1939" s="39"/>
      <c r="W1939" s="9"/>
      <c r="X1939" s="13"/>
      <c r="Y1939" s="13"/>
      <c r="Z1939" s="13"/>
      <c r="AA1939" s="13"/>
      <c r="AB1939" s="13"/>
      <c r="AC1939" s="526"/>
      <c r="AD1939" s="13"/>
      <c r="AE1939" s="9"/>
      <c r="AF1939" s="9"/>
      <c r="AG1939" s="9"/>
      <c r="AH1939" s="9"/>
      <c r="AI1939" s="9"/>
      <c r="AJ1939" s="9"/>
      <c r="AK1939" s="9"/>
      <c r="AL1939" s="9"/>
      <c r="AM1939" s="9"/>
    </row>
    <row r="1940" spans="1:39" outlineLevel="2">
      <c r="A1940" s="11">
        <f>ROW()</f>
        <v>1940</v>
      </c>
      <c r="C1940" s="6" t="s">
        <v>667</v>
      </c>
      <c r="D1940" s="39"/>
      <c r="E1940" s="922"/>
      <c r="F1940" s="31"/>
      <c r="G1940" s="39"/>
      <c r="H1940" s="39"/>
      <c r="I1940" s="39"/>
      <c r="J1940" s="39"/>
      <c r="K1940" s="39"/>
      <c r="L1940" s="39"/>
      <c r="M1940" s="39"/>
      <c r="N1940" s="39"/>
      <c r="O1940" s="39"/>
      <c r="P1940" s="39"/>
      <c r="Q1940" s="39"/>
      <c r="R1940" s="39"/>
      <c r="S1940" s="39"/>
      <c r="T1940" s="39"/>
      <c r="U1940" s="39"/>
      <c r="V1940" s="39"/>
      <c r="W1940" s="9"/>
      <c r="X1940" s="13"/>
      <c r="Y1940" s="13"/>
      <c r="Z1940" s="13"/>
      <c r="AA1940" s="13"/>
      <c r="AB1940" s="13"/>
      <c r="AC1940" s="526"/>
      <c r="AD1940" s="13"/>
      <c r="AE1940" s="9"/>
      <c r="AF1940" s="9"/>
      <c r="AG1940" s="9"/>
      <c r="AH1940" s="9"/>
      <c r="AI1940" s="9"/>
      <c r="AJ1940" s="9"/>
      <c r="AK1940" s="9"/>
      <c r="AL1940" s="9"/>
      <c r="AM1940" s="9"/>
    </row>
    <row r="1941" spans="1:39" outlineLevel="2">
      <c r="A1941" s="11">
        <f>ROW()</f>
        <v>1941</v>
      </c>
      <c r="C1941" s="6" t="s">
        <v>212</v>
      </c>
      <c r="D1941" s="39"/>
      <c r="E1941" s="922">
        <v>0</v>
      </c>
      <c r="F1941" s="31"/>
      <c r="G1941" s="39"/>
      <c r="H1941" s="39"/>
      <c r="I1941" s="39"/>
      <c r="J1941" s="39"/>
      <c r="K1941" s="39"/>
      <c r="L1941" s="39"/>
      <c r="M1941" s="39"/>
      <c r="N1941" s="39"/>
      <c r="O1941" s="39"/>
      <c r="P1941" s="39"/>
      <c r="Q1941" s="39"/>
      <c r="R1941" s="39"/>
      <c r="S1941" s="39"/>
      <c r="T1941" s="39"/>
      <c r="U1941" s="39"/>
      <c r="V1941" s="39"/>
      <c r="W1941" s="9"/>
      <c r="X1941" s="13">
        <f>-Inputs!X1512</f>
        <v>0</v>
      </c>
      <c r="Y1941" s="13">
        <f>-Inputs!Y1512</f>
        <v>0</v>
      </c>
      <c r="Z1941" s="13">
        <f>-Inputs!Z1512</f>
        <v>0</v>
      </c>
      <c r="AA1941" s="13">
        <f>-Inputs!AA1512</f>
        <v>0</v>
      </c>
      <c r="AB1941" s="13">
        <f>-Inputs!AB1512</f>
        <v>0</v>
      </c>
      <c r="AC1941" s="526">
        <f t="shared" si="1390"/>
        <v>0</v>
      </c>
      <c r="AD1941" s="13">
        <f>-Inputs!AD1512</f>
        <v>0</v>
      </c>
      <c r="AE1941" s="9">
        <f>-Inputs!AE1512</f>
        <v>0</v>
      </c>
      <c r="AF1941" s="9">
        <f>-Inputs!AF1512</f>
        <v>0</v>
      </c>
      <c r="AG1941" s="9">
        <f>-Inputs!AG1512</f>
        <v>0</v>
      </c>
      <c r="AH1941" s="9">
        <f>-Inputs!AH1512</f>
        <v>0</v>
      </c>
      <c r="AI1941" s="531">
        <f t="shared" ref="AI1941:AM1941" si="1400">-IF(AI1881=0,0,IF(AI1896&lt;0,AI1896,IF(AI1881=0,AI1896,MIN((AI1896/AI1881)*(AI1896&gt;0),MIN(-AH1941,AI1896)))))</f>
        <v>0</v>
      </c>
      <c r="AJ1941" s="531">
        <f t="shared" si="1400"/>
        <v>0</v>
      </c>
      <c r="AK1941" s="531">
        <f t="shared" si="1400"/>
        <v>0</v>
      </c>
      <c r="AL1941" s="531">
        <f t="shared" si="1400"/>
        <v>0</v>
      </c>
      <c r="AM1941" s="531">
        <f t="shared" si="1400"/>
        <v>0</v>
      </c>
    </row>
    <row r="1942" spans="1:39" outlineLevel="2">
      <c r="A1942" s="11">
        <f>ROW()</f>
        <v>1942</v>
      </c>
      <c r="C1942" s="30" t="s">
        <v>362</v>
      </c>
      <c r="D1942" s="90"/>
      <c r="E1942" s="925">
        <v>0</v>
      </c>
      <c r="F1942" s="90"/>
      <c r="G1942" s="90"/>
      <c r="H1942" s="90"/>
      <c r="I1942" s="90"/>
      <c r="J1942" s="90"/>
      <c r="K1942" s="90"/>
      <c r="L1942" s="90"/>
      <c r="M1942" s="90"/>
      <c r="N1942" s="90"/>
      <c r="O1942" s="90"/>
      <c r="P1942" s="90"/>
      <c r="Q1942" s="90"/>
      <c r="R1942" s="90"/>
      <c r="S1942" s="90"/>
      <c r="T1942" s="90"/>
      <c r="U1942" s="90"/>
      <c r="V1942" s="90"/>
      <c r="W1942" s="15"/>
      <c r="X1942" s="14">
        <f>-Inputs!X1513</f>
        <v>0</v>
      </c>
      <c r="Y1942" s="14">
        <f>-Inputs!Y1513</f>
        <v>0</v>
      </c>
      <c r="Z1942" s="14">
        <f>-Inputs!Z1513</f>
        <v>0</v>
      </c>
      <c r="AA1942" s="14">
        <f>-Inputs!AA1513</f>
        <v>0</v>
      </c>
      <c r="AB1942" s="14">
        <f>-Inputs!AB1513</f>
        <v>0</v>
      </c>
      <c r="AC1942" s="527">
        <f t="shared" si="1390"/>
        <v>0</v>
      </c>
      <c r="AD1942" s="14">
        <f>-Inputs!AD1513</f>
        <v>0</v>
      </c>
      <c r="AE1942" s="21">
        <f>-Inputs!AE1513</f>
        <v>0</v>
      </c>
      <c r="AF1942" s="21">
        <f>-Inputs!AF1513</f>
        <v>0</v>
      </c>
      <c r="AG1942" s="21">
        <f>-Inputs!AG1513</f>
        <v>0</v>
      </c>
      <c r="AH1942" s="21">
        <f>-Inputs!AH1513</f>
        <v>0</v>
      </c>
      <c r="AI1942" s="21">
        <f t="shared" ref="AI1942:AM1942" si="1401">-IF(AI1882=0,0,IF(AI1897&lt;0,AI1897,IF(AI1882=0,AI1897,MIN((AI1897/AI1882)*(AI1897&gt;0),MIN(-AH1942,AI1897)))))</f>
        <v>0</v>
      </c>
      <c r="AJ1942" s="21">
        <f t="shared" si="1401"/>
        <v>0</v>
      </c>
      <c r="AK1942" s="21">
        <f t="shared" si="1401"/>
        <v>0</v>
      </c>
      <c r="AL1942" s="21">
        <f t="shared" si="1401"/>
        <v>0</v>
      </c>
      <c r="AM1942" s="21">
        <f t="shared" si="1401"/>
        <v>0</v>
      </c>
    </row>
    <row r="1943" spans="1:39" outlineLevel="2">
      <c r="A1943" s="11">
        <f>ROW()</f>
        <v>1943</v>
      </c>
      <c r="C1943" s="6" t="s">
        <v>1</v>
      </c>
      <c r="D1943" s="39"/>
      <c r="E1943" s="39">
        <v>-0.42030162582861302</v>
      </c>
      <c r="F1943" s="39"/>
      <c r="G1943" s="39"/>
      <c r="H1943" s="39"/>
      <c r="I1943" s="39"/>
      <c r="J1943" s="39"/>
      <c r="K1943" s="39"/>
      <c r="L1943" s="39"/>
      <c r="M1943" s="39"/>
      <c r="N1943" s="39"/>
      <c r="O1943" s="39"/>
      <c r="P1943" s="39"/>
      <c r="Q1943" s="39"/>
      <c r="R1943" s="39"/>
      <c r="S1943" s="39"/>
      <c r="T1943" s="39"/>
      <c r="U1943" s="39"/>
      <c r="V1943" s="39"/>
      <c r="W1943" s="9"/>
      <c r="X1943" s="9">
        <f t="shared" ref="X1943:AB1943" si="1402">SUM(X1930:X1942)</f>
        <v>-0.43711749344337281</v>
      </c>
      <c r="Y1943" s="9">
        <f t="shared" si="1402"/>
        <v>-0.50421726885119333</v>
      </c>
      <c r="Z1943" s="9">
        <f t="shared" si="1402"/>
        <v>-0.50421726885119333</v>
      </c>
      <c r="AA1943" s="9">
        <f t="shared" si="1402"/>
        <v>-0.50421726885119333</v>
      </c>
      <c r="AB1943" s="9">
        <f t="shared" si="1402"/>
        <v>-0.50421726885119333</v>
      </c>
      <c r="AC1943" s="9">
        <f t="shared" ref="AC1943:AM1943" si="1403">SUM(AC1930:AC1942)</f>
        <v>-0.50421726885119333</v>
      </c>
      <c r="AD1943" s="9">
        <f t="shared" si="1403"/>
        <v>-2.1602469996164051</v>
      </c>
      <c r="AE1943" s="9">
        <f t="shared" si="1403"/>
        <v>-1.2282082863361634</v>
      </c>
      <c r="AF1943" s="9">
        <f t="shared" si="1403"/>
        <v>-1.2282082863361634</v>
      </c>
      <c r="AG1943" s="9">
        <f t="shared" si="1403"/>
        <v>-1.2282082863361634</v>
      </c>
      <c r="AH1943" s="9">
        <f t="shared" si="1403"/>
        <v>-0.18921646238898296</v>
      </c>
      <c r="AI1943" s="9">
        <f t="shared" si="1403"/>
        <v>-1.0457631987282887</v>
      </c>
      <c r="AJ1943" s="9">
        <f t="shared" si="1403"/>
        <v>-1.0457631987282887</v>
      </c>
      <c r="AK1943" s="9">
        <f t="shared" si="1403"/>
        <v>-1.0457631987282887</v>
      </c>
      <c r="AL1943" s="9">
        <f t="shared" si="1403"/>
        <v>-1.0457631987282887</v>
      </c>
      <c r="AM1943" s="9">
        <f t="shared" si="1403"/>
        <v>-0.96325091575214761</v>
      </c>
    </row>
    <row r="1944" spans="1:39" outlineLevel="2">
      <c r="A1944" s="11">
        <f>ROW()</f>
        <v>1944</v>
      </c>
      <c r="B1944" s="343" t="s">
        <v>70</v>
      </c>
      <c r="D1944" s="39"/>
      <c r="E1944" s="39"/>
      <c r="F1944" s="39"/>
      <c r="G1944" s="39"/>
      <c r="H1944" s="39"/>
      <c r="I1944" s="39"/>
      <c r="J1944" s="39"/>
      <c r="K1944" s="39"/>
      <c r="L1944" s="39"/>
      <c r="M1944" s="39"/>
      <c r="N1944" s="39"/>
      <c r="O1944" s="39"/>
      <c r="P1944" s="39"/>
      <c r="Q1944" s="39"/>
      <c r="R1944" s="39"/>
      <c r="S1944" s="39"/>
      <c r="T1944" s="39"/>
      <c r="U1944" s="39"/>
      <c r="V1944" s="39"/>
      <c r="W1944" s="39"/>
      <c r="X1944" s="39"/>
      <c r="Y1944" s="39"/>
      <c r="Z1944" s="39"/>
      <c r="AA1944" s="39"/>
      <c r="AB1944" s="39"/>
      <c r="AC1944" s="39"/>
      <c r="AD1944" s="39"/>
      <c r="AE1944" s="39"/>
      <c r="AF1944" s="39"/>
      <c r="AG1944" s="39"/>
      <c r="AH1944" s="39"/>
      <c r="AI1944" s="39"/>
      <c r="AJ1944" s="39"/>
      <c r="AK1944" s="39"/>
      <c r="AL1944" s="39"/>
      <c r="AM1944" s="39"/>
    </row>
    <row r="1945" spans="1:39" outlineLevel="2">
      <c r="A1945" s="11">
        <f>ROW()</f>
        <v>1945</v>
      </c>
      <c r="C1945" s="6" t="s">
        <v>2</v>
      </c>
      <c r="D1945" s="39"/>
      <c r="E1945" s="922">
        <v>0.35467631558242169</v>
      </c>
      <c r="F1945" s="39"/>
      <c r="G1945" s="39"/>
      <c r="H1945" s="39"/>
      <c r="I1945" s="39"/>
      <c r="J1945" s="39"/>
      <c r="K1945" s="39"/>
      <c r="L1945" s="39"/>
      <c r="M1945" s="39"/>
      <c r="N1945" s="39"/>
      <c r="O1945" s="39"/>
      <c r="P1945" s="39"/>
      <c r="Q1945" s="39"/>
      <c r="R1945" s="39"/>
      <c r="S1945" s="39"/>
      <c r="T1945" s="39"/>
      <c r="U1945" s="39"/>
      <c r="V1945" s="39"/>
      <c r="W1945" s="9">
        <f t="shared" ref="W1945:X1952" si="1404">W1885+W1900+W1915+W1930</f>
        <v>0.76229362794040945</v>
      </c>
      <c r="X1945" s="9">
        <f t="shared" si="1404"/>
        <v>0.75169829490981621</v>
      </c>
      <c r="Y1945" s="143">
        <f t="shared" ref="Y1945:Y1952" si="1405">MAX(Y1885+Y1900+Y1915+Y1930,0)</f>
        <v>0.7408041167227174</v>
      </c>
      <c r="Z1945" s="9">
        <f t="shared" ref="Z1945:AG1952" si="1406">Z1885+Z1900+Z1915+Z1930</f>
        <v>0.72990993853561859</v>
      </c>
      <c r="AA1945" s="9">
        <f t="shared" si="1406"/>
        <v>0.71901576034851977</v>
      </c>
      <c r="AB1945" s="9">
        <f t="shared" si="1406"/>
        <v>0.70812158216142096</v>
      </c>
      <c r="AC1945" s="9">
        <f t="shared" si="1406"/>
        <v>0.42548948702400674</v>
      </c>
      <c r="AD1945" s="9">
        <f t="shared" si="1406"/>
        <v>0.41535878495200657</v>
      </c>
      <c r="AE1945" s="9">
        <f t="shared" si="1406"/>
        <v>0.40522808288000639</v>
      </c>
      <c r="AF1945" s="9">
        <f t="shared" si="1406"/>
        <v>0.39509738080800622</v>
      </c>
      <c r="AG1945" s="9">
        <f t="shared" si="1406"/>
        <v>0.38496667873600604</v>
      </c>
      <c r="AH1945" s="532">
        <f t="shared" ref="AH1945:AH1952" si="1407">AH1885+AH1900+AH1915+AH1930+AH1960</f>
        <v>0.37483597666400587</v>
      </c>
      <c r="AI1945" s="9">
        <f t="shared" ref="AI1945:AL1945" si="1408">AI1885+AI1900+AI1915+AI1930</f>
        <v>0.36470527459200569</v>
      </c>
      <c r="AJ1945" s="9">
        <f t="shared" si="1408"/>
        <v>0.35457457252000552</v>
      </c>
      <c r="AK1945" s="9">
        <f t="shared" si="1408"/>
        <v>0.34444387044800534</v>
      </c>
      <c r="AL1945" s="9">
        <f t="shared" si="1408"/>
        <v>0.33431316837600517</v>
      </c>
      <c r="AM1945" s="532">
        <f t="shared" ref="AM1945:AM1952" si="1409">AM1885+AM1900+AM1915+AM1930+AM1960</f>
        <v>0.32418246630400499</v>
      </c>
    </row>
    <row r="1946" spans="1:39" outlineLevel="2">
      <c r="A1946" s="11">
        <f>ROW()</f>
        <v>1946</v>
      </c>
      <c r="C1946" s="6" t="s">
        <v>3</v>
      </c>
      <c r="D1946" s="39"/>
      <c r="E1946" s="922">
        <v>1.472040444252567</v>
      </c>
      <c r="F1946" s="39"/>
      <c r="G1946" s="39"/>
      <c r="H1946" s="39"/>
      <c r="I1946" s="39"/>
      <c r="J1946" s="39"/>
      <c r="K1946" s="39"/>
      <c r="L1946" s="39"/>
      <c r="M1946" s="39"/>
      <c r="N1946" s="39"/>
      <c r="O1946" s="39"/>
      <c r="P1946" s="39"/>
      <c r="Q1946" s="39"/>
      <c r="R1946" s="39"/>
      <c r="S1946" s="39"/>
      <c r="T1946" s="39"/>
      <c r="U1946" s="39"/>
      <c r="V1946" s="39"/>
      <c r="W1946" s="9">
        <f t="shared" si="1404"/>
        <v>3.9988350262620513</v>
      </c>
      <c r="X1946" s="9">
        <f t="shared" si="1404"/>
        <v>3.8648057778802301</v>
      </c>
      <c r="Y1946" s="143">
        <f t="shared" si="1405"/>
        <v>3.7315366131257393</v>
      </c>
      <c r="Z1946" s="9">
        <f t="shared" si="1406"/>
        <v>3.5982674483712485</v>
      </c>
      <c r="AA1946" s="9">
        <f t="shared" si="1406"/>
        <v>3.4649982836167577</v>
      </c>
      <c r="AB1946" s="9">
        <f t="shared" si="1406"/>
        <v>3.3317291188622669</v>
      </c>
      <c r="AC1946" s="9">
        <f t="shared" si="1406"/>
        <v>1.7659418066162467</v>
      </c>
      <c r="AD1946" s="9">
        <f t="shared" si="1406"/>
        <v>1.6923608980072364</v>
      </c>
      <c r="AE1946" s="9">
        <f t="shared" si="1406"/>
        <v>1.6187799893982262</v>
      </c>
      <c r="AF1946" s="9">
        <f t="shared" si="1406"/>
        <v>1.545199080789216</v>
      </c>
      <c r="AG1946" s="9">
        <f t="shared" si="1406"/>
        <v>1.4716181721802057</v>
      </c>
      <c r="AH1946" s="532">
        <f t="shared" si="1407"/>
        <v>1.3980372635711955</v>
      </c>
      <c r="AI1946" s="9">
        <f t="shared" ref="AI1946:AL1946" si="1410">AI1886+AI1901+AI1916+AI1931</f>
        <v>1.3244563549621853</v>
      </c>
      <c r="AJ1946" s="9">
        <f t="shared" si="1410"/>
        <v>1.250875446353175</v>
      </c>
      <c r="AK1946" s="9">
        <f t="shared" si="1410"/>
        <v>1.1772945377441648</v>
      </c>
      <c r="AL1946" s="9">
        <f t="shared" si="1410"/>
        <v>1.1037136291351546</v>
      </c>
      <c r="AM1946" s="532">
        <f t="shared" si="1409"/>
        <v>1.0301327205261444</v>
      </c>
    </row>
    <row r="1947" spans="1:39" outlineLevel="2">
      <c r="A1947" s="11">
        <f>ROW()</f>
        <v>1947</v>
      </c>
      <c r="C1947" s="6" t="s">
        <v>4</v>
      </c>
      <c r="D1947" s="39"/>
      <c r="E1947" s="922">
        <v>0.45585324652265702</v>
      </c>
      <c r="F1947" s="39"/>
      <c r="G1947" s="39"/>
      <c r="H1947" s="39"/>
      <c r="I1947" s="39"/>
      <c r="J1947" s="39"/>
      <c r="K1947" s="39"/>
      <c r="L1947" s="39"/>
      <c r="M1947" s="39"/>
      <c r="N1947" s="39"/>
      <c r="O1947" s="39"/>
      <c r="P1947" s="39"/>
      <c r="Q1947" s="39"/>
      <c r="R1947" s="39"/>
      <c r="S1947" s="39"/>
      <c r="T1947" s="39"/>
      <c r="U1947" s="39"/>
      <c r="V1947" s="39"/>
      <c r="W1947" s="9">
        <f t="shared" si="1404"/>
        <v>1.5675272082292218</v>
      </c>
      <c r="X1947" s="9">
        <f t="shared" si="1404"/>
        <v>1.4910556492491926</v>
      </c>
      <c r="Y1947" s="143">
        <f t="shared" si="1405"/>
        <v>1.4606259421216581</v>
      </c>
      <c r="Z1947" s="9">
        <f t="shared" si="1406"/>
        <v>1.4301962349941235</v>
      </c>
      <c r="AA1947" s="9">
        <f t="shared" si="1406"/>
        <v>1.3997665278665889</v>
      </c>
      <c r="AB1947" s="9">
        <f t="shared" si="1406"/>
        <v>1.3693368207390544</v>
      </c>
      <c r="AC1947" s="9">
        <f t="shared" si="1406"/>
        <v>0.54686697560463327</v>
      </c>
      <c r="AD1947" s="9">
        <f t="shared" si="1406"/>
        <v>0.52408085162110685</v>
      </c>
      <c r="AE1947" s="9">
        <f t="shared" si="1406"/>
        <v>0.50129472763758043</v>
      </c>
      <c r="AF1947" s="9">
        <f t="shared" si="1406"/>
        <v>0.47850860365405407</v>
      </c>
      <c r="AG1947" s="9">
        <f t="shared" si="1406"/>
        <v>0.4557224796705277</v>
      </c>
      <c r="AH1947" s="532">
        <f t="shared" si="1407"/>
        <v>0.43293635568700134</v>
      </c>
      <c r="AI1947" s="9">
        <f t="shared" ref="AI1947:AL1947" si="1411">AI1887+AI1902+AI1917+AI1932</f>
        <v>0.41015023170347498</v>
      </c>
      <c r="AJ1947" s="9">
        <f t="shared" si="1411"/>
        <v>0.38736410771994861</v>
      </c>
      <c r="AK1947" s="9">
        <f t="shared" si="1411"/>
        <v>0.36457798373642225</v>
      </c>
      <c r="AL1947" s="9">
        <f t="shared" si="1411"/>
        <v>0.34179185975289589</v>
      </c>
      <c r="AM1947" s="532">
        <f t="shared" si="1409"/>
        <v>0.31900573576936953</v>
      </c>
    </row>
    <row r="1948" spans="1:39" outlineLevel="2">
      <c r="A1948" s="11">
        <f>ROW()</f>
        <v>1948</v>
      </c>
      <c r="C1948" s="6" t="s">
        <v>5</v>
      </c>
      <c r="D1948" s="39"/>
      <c r="E1948" s="922">
        <v>3.3035448574725126</v>
      </c>
      <c r="F1948" s="39"/>
      <c r="G1948" s="39"/>
      <c r="H1948" s="39"/>
      <c r="I1948" s="39"/>
      <c r="J1948" s="39"/>
      <c r="K1948" s="39"/>
      <c r="L1948" s="39"/>
      <c r="M1948" s="39"/>
      <c r="N1948" s="39"/>
      <c r="O1948" s="39"/>
      <c r="P1948" s="39"/>
      <c r="Q1948" s="39"/>
      <c r="R1948" s="39"/>
      <c r="S1948" s="39"/>
      <c r="T1948" s="39"/>
      <c r="U1948" s="39"/>
      <c r="V1948" s="39"/>
      <c r="W1948" s="9">
        <f t="shared" si="1404"/>
        <v>9.7638996779730451</v>
      </c>
      <c r="X1948" s="9">
        <f t="shared" si="1404"/>
        <v>9.5481263655617781</v>
      </c>
      <c r="Y1948" s="143">
        <f t="shared" si="1405"/>
        <v>9.2188806288182672</v>
      </c>
      <c r="Z1948" s="9">
        <f t="shared" si="1406"/>
        <v>8.8896348920747563</v>
      </c>
      <c r="AA1948" s="9">
        <f t="shared" si="1406"/>
        <v>8.5603891553312454</v>
      </c>
      <c r="AB1948" s="9">
        <f t="shared" si="1406"/>
        <v>8.2311434185877346</v>
      </c>
      <c r="AC1948" s="9">
        <f t="shared" si="1406"/>
        <v>3.9631166362449939</v>
      </c>
      <c r="AD1948" s="9">
        <f t="shared" si="1406"/>
        <v>3.4734181510657862</v>
      </c>
      <c r="AE1948" s="9">
        <f t="shared" si="1406"/>
        <v>2.9837196658865786</v>
      </c>
      <c r="AF1948" s="9">
        <f t="shared" si="1406"/>
        <v>2.4940211807073709</v>
      </c>
      <c r="AG1948" s="9">
        <f t="shared" si="1406"/>
        <v>2.0043226955281632</v>
      </c>
      <c r="AH1948" s="532">
        <f t="shared" si="1407"/>
        <v>0</v>
      </c>
      <c r="AI1948" s="9">
        <f t="shared" ref="AI1948:AL1948" si="1412">AI1888+AI1903+AI1918+AI1933</f>
        <v>0</v>
      </c>
      <c r="AJ1948" s="9">
        <f t="shared" si="1412"/>
        <v>0</v>
      </c>
      <c r="AK1948" s="9">
        <f t="shared" si="1412"/>
        <v>0</v>
      </c>
      <c r="AL1948" s="9">
        <f t="shared" si="1412"/>
        <v>0</v>
      </c>
      <c r="AM1948" s="532">
        <f t="shared" si="1409"/>
        <v>0</v>
      </c>
    </row>
    <row r="1949" spans="1:39" outlineLevel="2">
      <c r="A1949" s="11">
        <f>ROW()</f>
        <v>1949</v>
      </c>
      <c r="C1949" s="6" t="s">
        <v>473</v>
      </c>
      <c r="D1949" s="39"/>
      <c r="E1949" s="922">
        <v>0.77692179686631357</v>
      </c>
      <c r="F1949" s="39"/>
      <c r="G1949" s="39"/>
      <c r="H1949" s="39"/>
      <c r="I1949" s="39"/>
      <c r="J1949" s="39"/>
      <c r="K1949" s="39"/>
      <c r="L1949" s="39"/>
      <c r="M1949" s="39"/>
      <c r="N1949" s="39"/>
      <c r="O1949" s="39"/>
      <c r="P1949" s="39"/>
      <c r="Q1949" s="39"/>
      <c r="R1949" s="39"/>
      <c r="S1949" s="39"/>
      <c r="T1949" s="39"/>
      <c r="U1949" s="39"/>
      <c r="V1949" s="39"/>
      <c r="W1949" s="9">
        <f t="shared" si="1404"/>
        <v>0</v>
      </c>
      <c r="X1949" s="9">
        <f t="shared" si="1404"/>
        <v>0</v>
      </c>
      <c r="Y1949" s="143">
        <f t="shared" si="1405"/>
        <v>0</v>
      </c>
      <c r="Z1949" s="9">
        <f t="shared" si="1406"/>
        <v>0</v>
      </c>
      <c r="AA1949" s="9">
        <f t="shared" si="1406"/>
        <v>0</v>
      </c>
      <c r="AB1949" s="9">
        <f t="shared" si="1406"/>
        <v>0</v>
      </c>
      <c r="AC1949" s="9">
        <f t="shared" si="1406"/>
        <v>0.93203871328024201</v>
      </c>
      <c r="AD1949" s="9">
        <f t="shared" si="1406"/>
        <v>0</v>
      </c>
      <c r="AE1949" s="9">
        <f t="shared" si="1406"/>
        <v>0</v>
      </c>
      <c r="AF1949" s="9">
        <f t="shared" si="1406"/>
        <v>0</v>
      </c>
      <c r="AG1949" s="9">
        <f t="shared" si="1406"/>
        <v>0</v>
      </c>
      <c r="AH1949" s="532">
        <f t="shared" si="1407"/>
        <v>0</v>
      </c>
      <c r="AI1949" s="9">
        <f t="shared" ref="AI1949:AL1949" si="1413">AI1889+AI1904+AI1919+AI1934</f>
        <v>0</v>
      </c>
      <c r="AJ1949" s="9">
        <f t="shared" si="1413"/>
        <v>0</v>
      </c>
      <c r="AK1949" s="9">
        <f t="shared" si="1413"/>
        <v>0</v>
      </c>
      <c r="AL1949" s="9">
        <f t="shared" si="1413"/>
        <v>0</v>
      </c>
      <c r="AM1949" s="532">
        <f t="shared" si="1409"/>
        <v>0</v>
      </c>
    </row>
    <row r="1950" spans="1:39" outlineLevel="2">
      <c r="A1950" s="11">
        <f>ROW()</f>
        <v>1950</v>
      </c>
      <c r="C1950" s="6" t="s">
        <v>474</v>
      </c>
      <c r="D1950" s="39"/>
      <c r="E1950" s="922">
        <v>0.85645751282562166</v>
      </c>
      <c r="F1950" s="39"/>
      <c r="G1950" s="39"/>
      <c r="H1950" s="39"/>
      <c r="I1950" s="39"/>
      <c r="J1950" s="39"/>
      <c r="K1950" s="39"/>
      <c r="L1950" s="39"/>
      <c r="M1950" s="39"/>
      <c r="N1950" s="39"/>
      <c r="O1950" s="39"/>
      <c r="P1950" s="39"/>
      <c r="Q1950" s="39"/>
      <c r="R1950" s="39"/>
      <c r="S1950" s="39"/>
      <c r="T1950" s="39"/>
      <c r="U1950" s="39"/>
      <c r="V1950" s="39"/>
      <c r="W1950" s="9">
        <f t="shared" si="1404"/>
        <v>0</v>
      </c>
      <c r="X1950" s="9">
        <f t="shared" si="1404"/>
        <v>0</v>
      </c>
      <c r="Y1950" s="143">
        <f t="shared" si="1405"/>
        <v>0</v>
      </c>
      <c r="Z1950" s="9">
        <f t="shared" si="1406"/>
        <v>0</v>
      </c>
      <c r="AA1950" s="9">
        <f t="shared" si="1406"/>
        <v>0</v>
      </c>
      <c r="AB1950" s="9">
        <f t="shared" si="1406"/>
        <v>0</v>
      </c>
      <c r="AC1950" s="9">
        <f t="shared" si="1406"/>
        <v>1.027454193527467</v>
      </c>
      <c r="AD1950" s="9">
        <f t="shared" si="1406"/>
        <v>0.94494191055132581</v>
      </c>
      <c r="AE1950" s="9">
        <f t="shared" si="1406"/>
        <v>0.8624296275751846</v>
      </c>
      <c r="AF1950" s="9">
        <f t="shared" si="1406"/>
        <v>0.77991734459904338</v>
      </c>
      <c r="AG1950" s="9">
        <f t="shared" si="1406"/>
        <v>0.69740506162290217</v>
      </c>
      <c r="AH1950" s="532">
        <f t="shared" si="1407"/>
        <v>0.61489277864676095</v>
      </c>
      <c r="AI1950" s="9">
        <f t="shared" ref="AI1950:AL1950" si="1414">AI1890+AI1905+AI1920+AI1935</f>
        <v>0.53238049567061974</v>
      </c>
      <c r="AJ1950" s="9">
        <f t="shared" si="1414"/>
        <v>0.44986821269447852</v>
      </c>
      <c r="AK1950" s="9">
        <f t="shared" si="1414"/>
        <v>0.3673559297183373</v>
      </c>
      <c r="AL1950" s="9">
        <f t="shared" si="1414"/>
        <v>0.28484364674219609</v>
      </c>
      <c r="AM1950" s="532">
        <f t="shared" si="1409"/>
        <v>0</v>
      </c>
    </row>
    <row r="1951" spans="1:39" outlineLevel="2">
      <c r="A1951" s="11">
        <f>ROW()</f>
        <v>1951</v>
      </c>
      <c r="C1951" s="6" t="s">
        <v>477</v>
      </c>
      <c r="D1951" s="39"/>
      <c r="E1951" s="922">
        <v>3.730723819599123</v>
      </c>
      <c r="F1951" s="39"/>
      <c r="G1951" s="39"/>
      <c r="H1951" s="39"/>
      <c r="I1951" s="39"/>
      <c r="J1951" s="39"/>
      <c r="K1951" s="39"/>
      <c r="L1951" s="39"/>
      <c r="M1951" s="39"/>
      <c r="N1951" s="39"/>
      <c r="O1951" s="39"/>
      <c r="P1951" s="39"/>
      <c r="Q1951" s="39"/>
      <c r="R1951" s="39"/>
      <c r="S1951" s="39"/>
      <c r="T1951" s="39"/>
      <c r="U1951" s="39"/>
      <c r="V1951" s="39"/>
      <c r="W1951" s="9">
        <f t="shared" si="1404"/>
        <v>0</v>
      </c>
      <c r="X1951" s="9">
        <f t="shared" si="1404"/>
        <v>0</v>
      </c>
      <c r="Y1951" s="143">
        <f t="shared" si="1405"/>
        <v>0</v>
      </c>
      <c r="Z1951" s="9">
        <f t="shared" si="1406"/>
        <v>0</v>
      </c>
      <c r="AA1951" s="9">
        <f t="shared" si="1406"/>
        <v>0</v>
      </c>
      <c r="AB1951" s="9">
        <f t="shared" si="1406"/>
        <v>0</v>
      </c>
      <c r="AC1951" s="9">
        <f t="shared" si="1406"/>
        <v>4.4755843412402569</v>
      </c>
      <c r="AD1951" s="9">
        <f t="shared" si="1406"/>
        <v>3.9262910024722841</v>
      </c>
      <c r="AE1951" s="9">
        <f t="shared" si="1406"/>
        <v>3.3769976637043113</v>
      </c>
      <c r="AF1951" s="9">
        <f t="shared" si="1406"/>
        <v>2.8277043249363385</v>
      </c>
      <c r="AG1951" s="9">
        <f t="shared" si="1406"/>
        <v>2.2784109861683657</v>
      </c>
      <c r="AH1951" s="532">
        <f t="shared" si="1407"/>
        <v>0</v>
      </c>
      <c r="AI1951" s="9">
        <f t="shared" ref="AI1951:AL1951" si="1415">AI1891+AI1906+AI1921+AI1936</f>
        <v>0</v>
      </c>
      <c r="AJ1951" s="9">
        <f t="shared" si="1415"/>
        <v>0</v>
      </c>
      <c r="AK1951" s="9">
        <f t="shared" si="1415"/>
        <v>0</v>
      </c>
      <c r="AL1951" s="9">
        <f t="shared" si="1415"/>
        <v>0</v>
      </c>
      <c r="AM1951" s="532">
        <f t="shared" si="1409"/>
        <v>0</v>
      </c>
    </row>
    <row r="1952" spans="1:39" outlineLevel="2">
      <c r="A1952" s="11">
        <f>ROW()</f>
        <v>1952</v>
      </c>
      <c r="C1952" s="6" t="s">
        <v>511</v>
      </c>
      <c r="D1952" s="39"/>
      <c r="E1952" s="922">
        <v>7.571812834531514E-3</v>
      </c>
      <c r="F1952" s="39"/>
      <c r="G1952" s="39"/>
      <c r="H1952" s="39"/>
      <c r="I1952" s="39"/>
      <c r="J1952" s="39"/>
      <c r="K1952" s="39"/>
      <c r="L1952" s="39"/>
      <c r="M1952" s="39"/>
      <c r="N1952" s="39"/>
      <c r="O1952" s="39"/>
      <c r="P1952" s="39"/>
      <c r="Q1952" s="39"/>
      <c r="R1952" s="39"/>
      <c r="S1952" s="39"/>
      <c r="T1952" s="39"/>
      <c r="U1952" s="39"/>
      <c r="V1952" s="39"/>
      <c r="W1952" s="9">
        <f t="shared" si="1404"/>
        <v>1.122401975787737E-2</v>
      </c>
      <c r="X1952" s="9">
        <f t="shared" si="1404"/>
        <v>1.0975979118214687E-2</v>
      </c>
      <c r="Y1952" s="143">
        <f t="shared" si="1405"/>
        <v>1.0597497079655559E-2</v>
      </c>
      <c r="Z1952" s="9">
        <f t="shared" si="1406"/>
        <v>1.0219015041096432E-2</v>
      </c>
      <c r="AA1952" s="9">
        <f t="shared" si="1406"/>
        <v>9.840533002537304E-3</v>
      </c>
      <c r="AB1952" s="9">
        <f t="shared" si="1406"/>
        <v>9.4620509639781764E-3</v>
      </c>
      <c r="AC1952" s="9">
        <f t="shared" si="1406"/>
        <v>9.0835689254190471E-3</v>
      </c>
      <c r="AD1952" s="9">
        <f t="shared" si="1406"/>
        <v>8.8771241771140683E-3</v>
      </c>
      <c r="AE1952" s="9">
        <f t="shared" si="1406"/>
        <v>8.6706794288090895E-3</v>
      </c>
      <c r="AF1952" s="9">
        <f t="shared" si="1406"/>
        <v>8.4642346805041107E-3</v>
      </c>
      <c r="AG1952" s="9">
        <f t="shared" si="1406"/>
        <v>8.2577899321991319E-3</v>
      </c>
      <c r="AH1952" s="532">
        <f t="shared" si="1407"/>
        <v>8.0513451838941531E-3</v>
      </c>
      <c r="AI1952" s="9">
        <f t="shared" ref="AI1952:AL1952" si="1416">AI1892+AI1907+AI1922+AI1937</f>
        <v>7.8449004355891742E-3</v>
      </c>
      <c r="AJ1952" s="9">
        <f t="shared" si="1416"/>
        <v>7.6384556872841963E-3</v>
      </c>
      <c r="AK1952" s="9">
        <f t="shared" si="1416"/>
        <v>7.4320109389792183E-3</v>
      </c>
      <c r="AL1952" s="9">
        <f t="shared" si="1416"/>
        <v>7.2255661906742404E-3</v>
      </c>
      <c r="AM1952" s="532">
        <f t="shared" si="1409"/>
        <v>7.0191214423692624E-3</v>
      </c>
    </row>
    <row r="1953" spans="1:39" outlineLevel="2">
      <c r="A1953" s="11">
        <f>ROW()</f>
        <v>1953</v>
      </c>
      <c r="C1953" s="6" t="s">
        <v>655</v>
      </c>
      <c r="D1953" s="39"/>
      <c r="E1953" s="922"/>
      <c r="F1953" s="39"/>
      <c r="G1953" s="39"/>
      <c r="H1953" s="39"/>
      <c r="I1953" s="39"/>
      <c r="J1953" s="39"/>
      <c r="K1953" s="39"/>
      <c r="L1953" s="39"/>
      <c r="M1953" s="39"/>
      <c r="N1953" s="39"/>
      <c r="O1953" s="39"/>
      <c r="P1953" s="39"/>
      <c r="Q1953" s="39"/>
      <c r="R1953" s="39"/>
      <c r="S1953" s="39"/>
      <c r="T1953" s="39"/>
      <c r="U1953" s="39"/>
      <c r="V1953" s="39"/>
      <c r="W1953" s="9"/>
      <c r="X1953" s="9"/>
      <c r="Y1953" s="143"/>
      <c r="Z1953" s="9"/>
      <c r="AA1953" s="9"/>
      <c r="AB1953" s="9"/>
      <c r="AC1953" s="9"/>
      <c r="AD1953" s="9"/>
      <c r="AE1953" s="9"/>
      <c r="AF1953" s="9"/>
      <c r="AG1953" s="9"/>
      <c r="AH1953" s="429">
        <f>-AH1973</f>
        <v>4.2827336816965289</v>
      </c>
      <c r="AI1953" s="9">
        <f t="shared" ref="AI1953:AM1953" si="1417">AI1893+AI1908+AI1923+AI1938</f>
        <v>3.4261869453572231</v>
      </c>
      <c r="AJ1953" s="9">
        <f t="shared" si="1417"/>
        <v>2.5696402090179173</v>
      </c>
      <c r="AK1953" s="9">
        <f t="shared" si="1417"/>
        <v>1.7130934726786116</v>
      </c>
      <c r="AL1953" s="9">
        <f t="shared" si="1417"/>
        <v>0.85654673633930578</v>
      </c>
      <c r="AM1953" s="9">
        <f t="shared" si="1417"/>
        <v>0</v>
      </c>
    </row>
    <row r="1954" spans="1:39" outlineLevel="2">
      <c r="A1954" s="11">
        <f>ROW()</f>
        <v>1954</v>
      </c>
      <c r="C1954" s="6" t="s">
        <v>656</v>
      </c>
      <c r="D1954" s="39"/>
      <c r="E1954" s="922"/>
      <c r="F1954" s="39"/>
      <c r="G1954" s="39"/>
      <c r="H1954" s="39"/>
      <c r="I1954" s="39"/>
      <c r="J1954" s="39"/>
      <c r="K1954" s="39"/>
      <c r="L1954" s="39"/>
      <c r="M1954" s="39"/>
      <c r="N1954" s="39"/>
      <c r="O1954" s="39"/>
      <c r="P1954" s="39"/>
      <c r="Q1954" s="39"/>
      <c r="R1954" s="39"/>
      <c r="S1954" s="39"/>
      <c r="T1954" s="39"/>
      <c r="U1954" s="39"/>
      <c r="V1954" s="39"/>
      <c r="W1954" s="9"/>
      <c r="X1954" s="9"/>
      <c r="Y1954" s="143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429">
        <f>-AM1973</f>
        <v>0.28484364674219609</v>
      </c>
    </row>
    <row r="1955" spans="1:39" outlineLevel="2">
      <c r="A1955" s="11">
        <f>ROW()</f>
        <v>1955</v>
      </c>
      <c r="C1955" s="6" t="s">
        <v>667</v>
      </c>
      <c r="D1955" s="39"/>
      <c r="E1955" s="922"/>
      <c r="F1955" s="39"/>
      <c r="G1955" s="39"/>
      <c r="H1955" s="39"/>
      <c r="I1955" s="39"/>
      <c r="J1955" s="39"/>
      <c r="K1955" s="39"/>
      <c r="L1955" s="39"/>
      <c r="M1955" s="39"/>
      <c r="N1955" s="39"/>
      <c r="O1955" s="39"/>
      <c r="P1955" s="39"/>
      <c r="Q1955" s="39"/>
      <c r="R1955" s="39"/>
      <c r="S1955" s="39"/>
      <c r="T1955" s="39"/>
      <c r="U1955" s="39"/>
      <c r="V1955" s="39"/>
      <c r="W1955" s="9"/>
      <c r="X1955" s="9"/>
      <c r="Y1955" s="143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</row>
    <row r="1956" spans="1:39" outlineLevel="2">
      <c r="A1956" s="11">
        <f>ROW()</f>
        <v>1956</v>
      </c>
      <c r="C1956" s="6" t="s">
        <v>212</v>
      </c>
      <c r="D1956" s="39"/>
      <c r="E1956" s="922">
        <v>6.5188196141019645E-4</v>
      </c>
      <c r="F1956" s="39"/>
      <c r="G1956" s="39"/>
      <c r="H1956" s="39"/>
      <c r="I1956" s="39"/>
      <c r="J1956" s="39"/>
      <c r="K1956" s="39"/>
      <c r="L1956" s="39"/>
      <c r="M1956" s="39"/>
      <c r="N1956" s="39"/>
      <c r="O1956" s="39"/>
      <c r="P1956" s="39"/>
      <c r="Q1956" s="39"/>
      <c r="R1956" s="39"/>
      <c r="S1956" s="39"/>
      <c r="T1956" s="39"/>
      <c r="U1956" s="39"/>
      <c r="V1956" s="39"/>
      <c r="W1956" s="9">
        <f>W1896+W1911+W1926+W1941</f>
        <v>7.8203395370551973E-4</v>
      </c>
      <c r="X1956" s="9">
        <f>X1896+X1911+X1926+X1941</f>
        <v>7.8203395370551973E-4</v>
      </c>
      <c r="Y1956" s="143">
        <f>MAX(Y1896+Y1911+Y1926+Y1941,0)</f>
        <v>7.8203395370551973E-4</v>
      </c>
      <c r="Z1956" s="9">
        <f t="shared" ref="Z1956:AM1956" si="1418">Z1896+Z1911+Z1926+Z1941</f>
        <v>7.8203395370551973E-4</v>
      </c>
      <c r="AA1956" s="9">
        <f t="shared" si="1418"/>
        <v>7.8203395370551973E-4</v>
      </c>
      <c r="AB1956" s="9">
        <f t="shared" si="1418"/>
        <v>7.8203395370551973E-4</v>
      </c>
      <c r="AC1956" s="9">
        <f t="shared" si="1418"/>
        <v>7.8203395370551973E-4</v>
      </c>
      <c r="AD1956" s="9">
        <f t="shared" si="1418"/>
        <v>7.8203395370551973E-4</v>
      </c>
      <c r="AE1956" s="9">
        <f t="shared" si="1418"/>
        <v>7.8203395370551973E-4</v>
      </c>
      <c r="AF1956" s="9">
        <f t="shared" si="1418"/>
        <v>7.8203395370551973E-4</v>
      </c>
      <c r="AG1956" s="9">
        <f t="shared" si="1418"/>
        <v>7.8203395370551973E-4</v>
      </c>
      <c r="AH1956" s="9">
        <f t="shared" si="1418"/>
        <v>7.8203395370551973E-4</v>
      </c>
      <c r="AI1956" s="9">
        <f t="shared" si="1418"/>
        <v>7.8203395370551973E-4</v>
      </c>
      <c r="AJ1956" s="9">
        <f t="shared" si="1418"/>
        <v>7.8203395370551973E-4</v>
      </c>
      <c r="AK1956" s="9">
        <f t="shared" si="1418"/>
        <v>7.8203395370551973E-4</v>
      </c>
      <c r="AL1956" s="9">
        <f t="shared" si="1418"/>
        <v>7.8203395370551973E-4</v>
      </c>
      <c r="AM1956" s="9">
        <f t="shared" si="1418"/>
        <v>7.8203395370551973E-4</v>
      </c>
    </row>
    <row r="1957" spans="1:39" outlineLevel="2">
      <c r="A1957" s="11">
        <f>ROW()</f>
        <v>1957</v>
      </c>
      <c r="C1957" s="30" t="s">
        <v>362</v>
      </c>
      <c r="D1957" s="90"/>
      <c r="E1957" s="925">
        <v>0</v>
      </c>
      <c r="F1957" s="90"/>
      <c r="G1957" s="90"/>
      <c r="H1957" s="90"/>
      <c r="I1957" s="90"/>
      <c r="J1957" s="90"/>
      <c r="K1957" s="90"/>
      <c r="L1957" s="90"/>
      <c r="M1957" s="90"/>
      <c r="N1957" s="90"/>
      <c r="O1957" s="90"/>
      <c r="P1957" s="90"/>
      <c r="Q1957" s="90"/>
      <c r="R1957" s="90"/>
      <c r="S1957" s="90"/>
      <c r="T1957" s="90"/>
      <c r="U1957" s="90"/>
      <c r="V1957" s="90"/>
      <c r="W1957" s="15">
        <f>W1897+W1912+W1927+W1942</f>
        <v>0</v>
      </c>
      <c r="X1957" s="15">
        <f>X1897+X1912+X1927+X1942</f>
        <v>0</v>
      </c>
      <c r="Y1957" s="901">
        <f>MAX(Y1897+Y1912+Y1927+Y1942,0)</f>
        <v>0</v>
      </c>
      <c r="Z1957" s="15">
        <f t="shared" ref="Z1957:AM1957" si="1419">Z1897+Z1912+Z1927+Z1942</f>
        <v>0</v>
      </c>
      <c r="AA1957" s="15">
        <f t="shared" si="1419"/>
        <v>0</v>
      </c>
      <c r="AB1957" s="15">
        <f t="shared" si="1419"/>
        <v>0</v>
      </c>
      <c r="AC1957" s="15">
        <f t="shared" si="1419"/>
        <v>0</v>
      </c>
      <c r="AD1957" s="15">
        <f t="shared" si="1419"/>
        <v>0</v>
      </c>
      <c r="AE1957" s="15">
        <f t="shared" si="1419"/>
        <v>0</v>
      </c>
      <c r="AF1957" s="15">
        <f t="shared" si="1419"/>
        <v>0</v>
      </c>
      <c r="AG1957" s="15">
        <f t="shared" si="1419"/>
        <v>0</v>
      </c>
      <c r="AH1957" s="15">
        <f t="shared" si="1419"/>
        <v>0</v>
      </c>
      <c r="AI1957" s="15">
        <f t="shared" si="1419"/>
        <v>0</v>
      </c>
      <c r="AJ1957" s="15">
        <f t="shared" si="1419"/>
        <v>0</v>
      </c>
      <c r="AK1957" s="15">
        <f t="shared" si="1419"/>
        <v>0</v>
      </c>
      <c r="AL1957" s="15">
        <f t="shared" si="1419"/>
        <v>0</v>
      </c>
      <c r="AM1957" s="15">
        <f t="shared" si="1419"/>
        <v>0</v>
      </c>
    </row>
    <row r="1958" spans="1:39" outlineLevel="2">
      <c r="A1958" s="11">
        <f>ROW()</f>
        <v>1958</v>
      </c>
      <c r="C1958" s="6" t="s">
        <v>1</v>
      </c>
      <c r="D1958" s="39"/>
      <c r="E1958" s="39">
        <f>SUM(E1945:E1957)</f>
        <v>10.958441687917157</v>
      </c>
      <c r="F1958" s="39"/>
      <c r="G1958" s="39"/>
      <c r="H1958" s="39"/>
      <c r="I1958" s="39"/>
      <c r="J1958" s="39"/>
      <c r="K1958" s="39"/>
      <c r="L1958" s="39"/>
      <c r="M1958" s="39"/>
      <c r="N1958" s="39"/>
      <c r="O1958" s="39"/>
      <c r="P1958" s="39"/>
      <c r="Q1958" s="39"/>
      <c r="R1958" s="39"/>
      <c r="S1958" s="39"/>
      <c r="T1958" s="39"/>
      <c r="U1958" s="39"/>
      <c r="V1958" s="39"/>
      <c r="W1958" s="9">
        <f t="shared" ref="W1958:AG1958" si="1420">SUM(W1945:W1957)</f>
        <v>16.104561594116308</v>
      </c>
      <c r="X1958" s="9">
        <f t="shared" si="1420"/>
        <v>15.667444100672935</v>
      </c>
      <c r="Y1958" s="9">
        <f t="shared" si="1420"/>
        <v>15.163226831821744</v>
      </c>
      <c r="Z1958" s="9">
        <f t="shared" si="1420"/>
        <v>14.659009562970548</v>
      </c>
      <c r="AA1958" s="9">
        <f t="shared" si="1420"/>
        <v>14.154792294119353</v>
      </c>
      <c r="AB1958" s="9">
        <f t="shared" si="1420"/>
        <v>13.650575025268161</v>
      </c>
      <c r="AC1958" s="9">
        <f t="shared" si="1420"/>
        <v>13.14635775641697</v>
      </c>
      <c r="AD1958" s="9">
        <f t="shared" si="1420"/>
        <v>10.986110756800565</v>
      </c>
      <c r="AE1958" s="9">
        <f t="shared" si="1420"/>
        <v>9.7579024704644013</v>
      </c>
      <c r="AF1958" s="9">
        <f t="shared" si="1420"/>
        <v>8.529694184128239</v>
      </c>
      <c r="AG1958" s="9">
        <f t="shared" si="1420"/>
        <v>7.3014858977920749</v>
      </c>
      <c r="AH1958" s="9">
        <f t="shared" ref="AH1958:AM1958" si="1421">SUM(AH1945:AH1957)</f>
        <v>7.1122694354030918</v>
      </c>
      <c r="AI1958" s="9">
        <f t="shared" si="1421"/>
        <v>6.0665062366748037</v>
      </c>
      <c r="AJ1958" s="9">
        <f t="shared" si="1421"/>
        <v>5.0207430379465157</v>
      </c>
      <c r="AK1958" s="9">
        <f t="shared" si="1421"/>
        <v>3.9749798392182258</v>
      </c>
      <c r="AL1958" s="9">
        <f t="shared" si="1421"/>
        <v>2.9292166404899378</v>
      </c>
      <c r="AM1958" s="9">
        <f t="shared" si="1421"/>
        <v>1.9659657247377897</v>
      </c>
    </row>
    <row r="1959" spans="1:39" outlineLevel="3">
      <c r="A1959" s="11">
        <f>ROW()</f>
        <v>1959</v>
      </c>
      <c r="B1959" s="343" t="s">
        <v>658</v>
      </c>
      <c r="D1959" s="39"/>
      <c r="E1959" s="39"/>
      <c r="F1959" s="39"/>
      <c r="G1959" s="39"/>
      <c r="H1959" s="39"/>
      <c r="I1959" s="39"/>
      <c r="J1959" s="39"/>
      <c r="K1959" s="39"/>
      <c r="L1959" s="39"/>
      <c r="M1959" s="39"/>
      <c r="N1959" s="39"/>
      <c r="O1959" s="39"/>
      <c r="P1959" s="39"/>
      <c r="Q1959" s="39"/>
      <c r="R1959" s="39"/>
      <c r="S1959" s="39"/>
      <c r="T1959" s="39"/>
      <c r="U1959" s="39"/>
      <c r="V1959" s="39"/>
      <c r="W1959" s="39"/>
      <c r="X1959" s="39"/>
      <c r="Y1959" s="39"/>
      <c r="Z1959" s="39"/>
      <c r="AA1959" s="39"/>
      <c r="AB1959" s="39"/>
      <c r="AC1959" s="39"/>
      <c r="AD1959" s="39"/>
      <c r="AE1959" s="39"/>
      <c r="AF1959" s="39"/>
      <c r="AG1959" s="39"/>
      <c r="AH1959" s="39"/>
      <c r="AI1959" s="39"/>
      <c r="AJ1959" s="39"/>
      <c r="AK1959" s="39"/>
      <c r="AL1959" s="39"/>
      <c r="AM1959" s="39"/>
    </row>
    <row r="1960" spans="1:39" outlineLevel="3">
      <c r="A1960" s="11">
        <f>ROW()</f>
        <v>1960</v>
      </c>
      <c r="C1960" s="6" t="s">
        <v>2</v>
      </c>
      <c r="D1960" s="39"/>
      <c r="E1960" s="39"/>
      <c r="F1960" s="39"/>
      <c r="G1960" s="39"/>
      <c r="H1960" s="39"/>
      <c r="I1960" s="39"/>
      <c r="J1960" s="39"/>
      <c r="K1960" s="39"/>
      <c r="L1960" s="39"/>
      <c r="M1960" s="39"/>
      <c r="N1960" s="39"/>
      <c r="O1960" s="39"/>
      <c r="P1960" s="39"/>
      <c r="Q1960" s="39"/>
      <c r="R1960" s="39"/>
      <c r="S1960" s="9"/>
      <c r="T1960" s="39"/>
      <c r="U1960" s="39"/>
      <c r="V1960" s="39"/>
      <c r="W1960" s="39"/>
      <c r="X1960" s="39"/>
      <c r="Y1960" s="9"/>
      <c r="Z1960" s="39"/>
      <c r="AA1960" s="39"/>
      <c r="AB1960" s="39"/>
      <c r="AC1960" s="432"/>
      <c r="AD1960" s="9"/>
      <c r="AE1960" s="39"/>
      <c r="AF1960" s="39"/>
      <c r="AG1960" s="39"/>
      <c r="AH1960" s="430">
        <f t="shared" ref="AH1960:AH1967" si="1422">IF(C1915="Non-Depreciable",0,IF(AND(ROUND(AH1870,2)=0,AH1885&lt;&gt;0),-AH1885,IF(ROUND(AH1870,2)=1,-(AH1885+AH1930),0)))</f>
        <v>0</v>
      </c>
      <c r="AI1960" s="39"/>
      <c r="AJ1960" s="39"/>
      <c r="AK1960" s="39"/>
      <c r="AL1960" s="39"/>
      <c r="AM1960" s="430">
        <f t="shared" ref="AM1960:AM1967" si="1423">IF(H1915="Non-Depreciable",0,IF(AND(ROUND(AM1870,2)=0,AM1885&lt;&gt;0),-AM1885,IF(ROUND(AM1870,2)=1,-(AM1885+AM1930),0)))</f>
        <v>0</v>
      </c>
    </row>
    <row r="1961" spans="1:39" outlineLevel="3">
      <c r="A1961" s="11">
        <f>ROW()</f>
        <v>1961</v>
      </c>
      <c r="C1961" s="6" t="s">
        <v>3</v>
      </c>
      <c r="D1961" s="39"/>
      <c r="E1961" s="39"/>
      <c r="F1961" s="39"/>
      <c r="G1961" s="39"/>
      <c r="H1961" s="39"/>
      <c r="I1961" s="39"/>
      <c r="J1961" s="39"/>
      <c r="K1961" s="39"/>
      <c r="L1961" s="39"/>
      <c r="M1961" s="39"/>
      <c r="N1961" s="39"/>
      <c r="O1961" s="39"/>
      <c r="P1961" s="39"/>
      <c r="Q1961" s="39"/>
      <c r="R1961" s="39"/>
      <c r="S1961" s="9"/>
      <c r="T1961" s="39"/>
      <c r="U1961" s="39"/>
      <c r="V1961" s="39"/>
      <c r="W1961" s="39"/>
      <c r="X1961" s="39"/>
      <c r="Y1961" s="9"/>
      <c r="Z1961" s="39"/>
      <c r="AA1961" s="39"/>
      <c r="AB1961" s="39"/>
      <c r="AC1961" s="432"/>
      <c r="AD1961" s="9"/>
      <c r="AE1961" s="39"/>
      <c r="AF1961" s="39"/>
      <c r="AG1961" s="39"/>
      <c r="AH1961" s="430">
        <f t="shared" si="1422"/>
        <v>0</v>
      </c>
      <c r="AI1961" s="39"/>
      <c r="AJ1961" s="39"/>
      <c r="AK1961" s="39"/>
      <c r="AL1961" s="39"/>
      <c r="AM1961" s="430">
        <f t="shared" si="1423"/>
        <v>0</v>
      </c>
    </row>
    <row r="1962" spans="1:39" outlineLevel="3">
      <c r="A1962" s="11">
        <f>ROW()</f>
        <v>1962</v>
      </c>
      <c r="C1962" s="6" t="s">
        <v>4</v>
      </c>
      <c r="D1962" s="39"/>
      <c r="E1962" s="39"/>
      <c r="F1962" s="39"/>
      <c r="G1962" s="39"/>
      <c r="H1962" s="39"/>
      <c r="I1962" s="39"/>
      <c r="J1962" s="39"/>
      <c r="K1962" s="39"/>
      <c r="L1962" s="39"/>
      <c r="M1962" s="39"/>
      <c r="N1962" s="39"/>
      <c r="O1962" s="39"/>
      <c r="P1962" s="39"/>
      <c r="Q1962" s="39"/>
      <c r="R1962" s="39"/>
      <c r="S1962" s="9"/>
      <c r="T1962" s="39"/>
      <c r="U1962" s="39"/>
      <c r="V1962" s="39"/>
      <c r="W1962" s="39"/>
      <c r="X1962" s="39"/>
      <c r="Y1962" s="9"/>
      <c r="Z1962" s="39"/>
      <c r="AA1962" s="39"/>
      <c r="AB1962" s="39"/>
      <c r="AC1962" s="432"/>
      <c r="AD1962" s="9"/>
      <c r="AE1962" s="39"/>
      <c r="AF1962" s="39"/>
      <c r="AG1962" s="39"/>
      <c r="AH1962" s="430">
        <f t="shared" si="1422"/>
        <v>0</v>
      </c>
      <c r="AI1962" s="39"/>
      <c r="AJ1962" s="39"/>
      <c r="AK1962" s="39"/>
      <c r="AL1962" s="39"/>
      <c r="AM1962" s="430">
        <f t="shared" si="1423"/>
        <v>0</v>
      </c>
    </row>
    <row r="1963" spans="1:39" outlineLevel="3">
      <c r="A1963" s="11">
        <f>ROW()</f>
        <v>1963</v>
      </c>
      <c r="C1963" s="6" t="s">
        <v>5</v>
      </c>
      <c r="D1963" s="39"/>
      <c r="E1963" s="39"/>
      <c r="F1963" s="39"/>
      <c r="G1963" s="39"/>
      <c r="H1963" s="39"/>
      <c r="I1963" s="39"/>
      <c r="J1963" s="39"/>
      <c r="K1963" s="39"/>
      <c r="L1963" s="39"/>
      <c r="M1963" s="39"/>
      <c r="N1963" s="39"/>
      <c r="O1963" s="39"/>
      <c r="P1963" s="39"/>
      <c r="Q1963" s="39"/>
      <c r="R1963" s="39"/>
      <c r="S1963" s="9"/>
      <c r="T1963" s="39"/>
      <c r="U1963" s="39"/>
      <c r="V1963" s="39"/>
      <c r="W1963" s="39"/>
      <c r="X1963" s="39"/>
      <c r="Y1963" s="9"/>
      <c r="Z1963" s="39"/>
      <c r="AA1963" s="39"/>
      <c r="AB1963" s="39"/>
      <c r="AC1963" s="432"/>
      <c r="AD1963" s="9"/>
      <c r="AE1963" s="39"/>
      <c r="AF1963" s="39"/>
      <c r="AG1963" s="39"/>
      <c r="AH1963" s="430">
        <f t="shared" si="1422"/>
        <v>-2.0043226955281632</v>
      </c>
      <c r="AI1963" s="39"/>
      <c r="AJ1963" s="39"/>
      <c r="AK1963" s="39"/>
      <c r="AL1963" s="39"/>
      <c r="AM1963" s="430">
        <f t="shared" si="1423"/>
        <v>0</v>
      </c>
    </row>
    <row r="1964" spans="1:39" outlineLevel="3">
      <c r="A1964" s="11">
        <f>ROW()</f>
        <v>1964</v>
      </c>
      <c r="C1964" s="6" t="s">
        <v>473</v>
      </c>
      <c r="D1964" s="39"/>
      <c r="E1964" s="39"/>
      <c r="F1964" s="39"/>
      <c r="G1964" s="39"/>
      <c r="H1964" s="39"/>
      <c r="I1964" s="39"/>
      <c r="J1964" s="39"/>
      <c r="K1964" s="39"/>
      <c r="L1964" s="39"/>
      <c r="M1964" s="39"/>
      <c r="N1964" s="39"/>
      <c r="O1964" s="39"/>
      <c r="P1964" s="39"/>
      <c r="Q1964" s="39"/>
      <c r="R1964" s="39"/>
      <c r="S1964" s="9"/>
      <c r="T1964" s="39"/>
      <c r="U1964" s="39"/>
      <c r="V1964" s="39"/>
      <c r="W1964" s="39"/>
      <c r="X1964" s="39"/>
      <c r="Y1964" s="9"/>
      <c r="Z1964" s="39"/>
      <c r="AA1964" s="39"/>
      <c r="AB1964" s="39"/>
      <c r="AC1964" s="432"/>
      <c r="AD1964" s="9"/>
      <c r="AE1964" s="39"/>
      <c r="AF1964" s="39"/>
      <c r="AG1964" s="39"/>
      <c r="AH1964" s="430">
        <f t="shared" si="1422"/>
        <v>0</v>
      </c>
      <c r="AI1964" s="39"/>
      <c r="AJ1964" s="39"/>
      <c r="AK1964" s="39"/>
      <c r="AL1964" s="39"/>
      <c r="AM1964" s="430">
        <f t="shared" si="1423"/>
        <v>0</v>
      </c>
    </row>
    <row r="1965" spans="1:39" outlineLevel="3">
      <c r="A1965" s="11">
        <f>ROW()</f>
        <v>1965</v>
      </c>
      <c r="C1965" s="6" t="s">
        <v>474</v>
      </c>
      <c r="D1965" s="39"/>
      <c r="E1965" s="39"/>
      <c r="F1965" s="39"/>
      <c r="G1965" s="39"/>
      <c r="H1965" s="39"/>
      <c r="I1965" s="39"/>
      <c r="J1965" s="39"/>
      <c r="K1965" s="39"/>
      <c r="L1965" s="39"/>
      <c r="M1965" s="39"/>
      <c r="N1965" s="39"/>
      <c r="O1965" s="39"/>
      <c r="P1965" s="39"/>
      <c r="Q1965" s="39"/>
      <c r="R1965" s="39"/>
      <c r="S1965" s="9"/>
      <c r="T1965" s="39"/>
      <c r="U1965" s="39"/>
      <c r="V1965" s="39"/>
      <c r="W1965" s="39"/>
      <c r="X1965" s="39"/>
      <c r="Y1965" s="9"/>
      <c r="Z1965" s="39"/>
      <c r="AA1965" s="39"/>
      <c r="AB1965" s="39"/>
      <c r="AC1965" s="432"/>
      <c r="AD1965" s="9"/>
      <c r="AE1965" s="39"/>
      <c r="AF1965" s="39"/>
      <c r="AG1965" s="39"/>
      <c r="AH1965" s="430">
        <f t="shared" si="1422"/>
        <v>0</v>
      </c>
      <c r="AI1965" s="39"/>
      <c r="AJ1965" s="39"/>
      <c r="AK1965" s="39"/>
      <c r="AL1965" s="39"/>
      <c r="AM1965" s="430">
        <f t="shared" si="1423"/>
        <v>-0.28484364674219609</v>
      </c>
    </row>
    <row r="1966" spans="1:39" outlineLevel="3">
      <c r="A1966" s="11">
        <f>ROW()</f>
        <v>1966</v>
      </c>
      <c r="C1966" s="6" t="s">
        <v>477</v>
      </c>
      <c r="D1966" s="39"/>
      <c r="E1966" s="39"/>
      <c r="F1966" s="39"/>
      <c r="G1966" s="39"/>
      <c r="H1966" s="39"/>
      <c r="I1966" s="39"/>
      <c r="J1966" s="39"/>
      <c r="K1966" s="39"/>
      <c r="L1966" s="39"/>
      <c r="M1966" s="39"/>
      <c r="N1966" s="39"/>
      <c r="O1966" s="39"/>
      <c r="P1966" s="39"/>
      <c r="Q1966" s="39"/>
      <c r="R1966" s="39"/>
      <c r="S1966" s="9"/>
      <c r="T1966" s="39"/>
      <c r="U1966" s="39"/>
      <c r="V1966" s="39"/>
      <c r="W1966" s="39"/>
      <c r="X1966" s="39"/>
      <c r="Y1966" s="9"/>
      <c r="Z1966" s="39"/>
      <c r="AA1966" s="39"/>
      <c r="AB1966" s="39"/>
      <c r="AC1966" s="432"/>
      <c r="AD1966" s="9"/>
      <c r="AE1966" s="39"/>
      <c r="AF1966" s="39"/>
      <c r="AG1966" s="39"/>
      <c r="AH1966" s="430">
        <f t="shared" si="1422"/>
        <v>-2.2784109861683657</v>
      </c>
      <c r="AI1966" s="39"/>
      <c r="AJ1966" s="39"/>
      <c r="AK1966" s="39"/>
      <c r="AL1966" s="39"/>
      <c r="AM1966" s="430">
        <f t="shared" si="1423"/>
        <v>0</v>
      </c>
    </row>
    <row r="1967" spans="1:39" outlineLevel="3">
      <c r="A1967" s="11">
        <f>ROW()</f>
        <v>1967</v>
      </c>
      <c r="C1967" s="6" t="s">
        <v>511</v>
      </c>
      <c r="D1967" s="39"/>
      <c r="E1967" s="39"/>
      <c r="F1967" s="39"/>
      <c r="G1967" s="39"/>
      <c r="H1967" s="39"/>
      <c r="I1967" s="39"/>
      <c r="J1967" s="39"/>
      <c r="K1967" s="39"/>
      <c r="L1967" s="39"/>
      <c r="M1967" s="39"/>
      <c r="N1967" s="39"/>
      <c r="O1967" s="39"/>
      <c r="P1967" s="39"/>
      <c r="Q1967" s="39"/>
      <c r="R1967" s="39"/>
      <c r="S1967" s="9"/>
      <c r="T1967" s="39"/>
      <c r="U1967" s="39"/>
      <c r="V1967" s="39"/>
      <c r="W1967" s="39"/>
      <c r="X1967" s="39"/>
      <c r="Y1967" s="9"/>
      <c r="Z1967" s="39"/>
      <c r="AA1967" s="39"/>
      <c r="AB1967" s="39"/>
      <c r="AC1967" s="432"/>
      <c r="AD1967" s="9"/>
      <c r="AE1967" s="39"/>
      <c r="AF1967" s="39"/>
      <c r="AG1967" s="39"/>
      <c r="AH1967" s="430">
        <f t="shared" si="1422"/>
        <v>0</v>
      </c>
      <c r="AI1967" s="39"/>
      <c r="AJ1967" s="39"/>
      <c r="AK1967" s="39"/>
      <c r="AL1967" s="39"/>
      <c r="AM1967" s="430">
        <f t="shared" si="1423"/>
        <v>0</v>
      </c>
    </row>
    <row r="1968" spans="1:39" outlineLevel="3">
      <c r="A1968" s="11">
        <f>ROW()</f>
        <v>1968</v>
      </c>
      <c r="C1968" s="6" t="s">
        <v>655</v>
      </c>
      <c r="D1968" s="39"/>
      <c r="E1968" s="39"/>
      <c r="F1968" s="39"/>
      <c r="G1968" s="39"/>
      <c r="H1968" s="39"/>
      <c r="I1968" s="39"/>
      <c r="J1968" s="39"/>
      <c r="K1968" s="39"/>
      <c r="L1968" s="39"/>
      <c r="M1968" s="39"/>
      <c r="N1968" s="39"/>
      <c r="O1968" s="39"/>
      <c r="P1968" s="39"/>
      <c r="Q1968" s="39"/>
      <c r="R1968" s="39"/>
      <c r="S1968" s="9"/>
      <c r="T1968" s="39"/>
      <c r="U1968" s="39"/>
      <c r="V1968" s="39"/>
      <c r="W1968" s="39"/>
      <c r="X1968" s="39"/>
      <c r="Y1968" s="9"/>
      <c r="Z1968" s="39"/>
      <c r="AA1968" s="39"/>
      <c r="AB1968" s="39"/>
      <c r="AC1968" s="432"/>
      <c r="AD1968" s="9"/>
      <c r="AE1968" s="39"/>
      <c r="AF1968" s="39"/>
      <c r="AG1968" s="39"/>
      <c r="AH1968" s="39"/>
      <c r="AI1968" s="39"/>
      <c r="AJ1968" s="39"/>
      <c r="AK1968" s="39"/>
      <c r="AL1968" s="39"/>
      <c r="AM1968" s="39"/>
    </row>
    <row r="1969" spans="1:71" outlineLevel="3">
      <c r="A1969" s="11">
        <f>ROW()</f>
        <v>1969</v>
      </c>
      <c r="C1969" s="6" t="s">
        <v>656</v>
      </c>
      <c r="D1969" s="39"/>
      <c r="E1969" s="39"/>
      <c r="F1969" s="39"/>
      <c r="G1969" s="39"/>
      <c r="H1969" s="39"/>
      <c r="I1969" s="39"/>
      <c r="J1969" s="39"/>
      <c r="K1969" s="39"/>
      <c r="L1969" s="39"/>
      <c r="M1969" s="39"/>
      <c r="N1969" s="39"/>
      <c r="O1969" s="39"/>
      <c r="P1969" s="39"/>
      <c r="Q1969" s="39"/>
      <c r="R1969" s="39"/>
      <c r="S1969" s="9"/>
      <c r="T1969" s="39"/>
      <c r="U1969" s="39"/>
      <c r="V1969" s="39"/>
      <c r="W1969" s="39"/>
      <c r="X1969" s="39"/>
      <c r="Y1969" s="9"/>
      <c r="Z1969" s="39"/>
      <c r="AA1969" s="39"/>
      <c r="AB1969" s="39"/>
      <c r="AC1969" s="432"/>
      <c r="AD1969" s="9"/>
      <c r="AE1969" s="39"/>
      <c r="AF1969" s="39"/>
      <c r="AG1969" s="39"/>
      <c r="AH1969" s="39"/>
      <c r="AI1969" s="39"/>
      <c r="AJ1969" s="39"/>
      <c r="AK1969" s="39"/>
      <c r="AL1969" s="39"/>
      <c r="AM1969" s="39"/>
    </row>
    <row r="1970" spans="1:71" outlineLevel="3">
      <c r="A1970" s="11">
        <f>ROW()</f>
        <v>1970</v>
      </c>
      <c r="C1970" s="6" t="s">
        <v>667</v>
      </c>
      <c r="D1970" s="39"/>
      <c r="E1970" s="39"/>
      <c r="F1970" s="39"/>
      <c r="G1970" s="39"/>
      <c r="H1970" s="39"/>
      <c r="I1970" s="39"/>
      <c r="J1970" s="39"/>
      <c r="K1970" s="39"/>
      <c r="L1970" s="39"/>
      <c r="M1970" s="39"/>
      <c r="N1970" s="39"/>
      <c r="O1970" s="39"/>
      <c r="P1970" s="39"/>
      <c r="Q1970" s="39"/>
      <c r="R1970" s="39"/>
      <c r="S1970" s="9"/>
      <c r="T1970" s="39"/>
      <c r="U1970" s="39"/>
      <c r="V1970" s="39"/>
      <c r="W1970" s="39"/>
      <c r="X1970" s="39"/>
      <c r="Y1970" s="9"/>
      <c r="Z1970" s="39"/>
      <c r="AA1970" s="39"/>
      <c r="AB1970" s="39"/>
      <c r="AC1970" s="432"/>
      <c r="AD1970" s="9"/>
      <c r="AE1970" s="39"/>
      <c r="AF1970" s="39"/>
      <c r="AG1970" s="39"/>
      <c r="AH1970" s="39"/>
      <c r="AI1970" s="39"/>
      <c r="AJ1970" s="39"/>
      <c r="AK1970" s="39"/>
      <c r="AL1970" s="39"/>
      <c r="AM1970" s="39"/>
    </row>
    <row r="1971" spans="1:71" outlineLevel="3">
      <c r="A1971" s="11">
        <f>ROW()</f>
        <v>1971</v>
      </c>
      <c r="C1971" s="6" t="s">
        <v>212</v>
      </c>
      <c r="D1971" s="39"/>
      <c r="E1971" s="39"/>
      <c r="F1971" s="39"/>
      <c r="G1971" s="39"/>
      <c r="H1971" s="39"/>
      <c r="I1971" s="39"/>
      <c r="J1971" s="39"/>
      <c r="K1971" s="39"/>
      <c r="L1971" s="39"/>
      <c r="M1971" s="39"/>
      <c r="N1971" s="39"/>
      <c r="O1971" s="39"/>
      <c r="P1971" s="39"/>
      <c r="Q1971" s="39"/>
      <c r="R1971" s="39"/>
      <c r="S1971" s="9"/>
      <c r="T1971" s="39"/>
      <c r="U1971" s="39"/>
      <c r="V1971" s="39"/>
      <c r="W1971" s="39"/>
      <c r="X1971" s="39"/>
      <c r="Y1971" s="9"/>
      <c r="Z1971" s="39"/>
      <c r="AA1971" s="39"/>
      <c r="AB1971" s="39"/>
      <c r="AC1971" s="432"/>
      <c r="AD1971" s="9"/>
      <c r="AE1971" s="39"/>
      <c r="AF1971" s="39"/>
      <c r="AG1971" s="39"/>
      <c r="AH1971" s="9"/>
      <c r="AI1971" s="9"/>
      <c r="AJ1971" s="9"/>
      <c r="AK1971" s="9"/>
      <c r="AL1971" s="9"/>
      <c r="AM1971" s="9"/>
    </row>
    <row r="1972" spans="1:71" outlineLevel="3">
      <c r="A1972" s="11">
        <f>ROW()</f>
        <v>1972</v>
      </c>
      <c r="C1972" s="30" t="s">
        <v>362</v>
      </c>
      <c r="D1972" s="90"/>
      <c r="E1972" s="90"/>
      <c r="F1972" s="90"/>
      <c r="G1972" s="90"/>
      <c r="H1972" s="90"/>
      <c r="I1972" s="90"/>
      <c r="J1972" s="90"/>
      <c r="K1972" s="90"/>
      <c r="L1972" s="90"/>
      <c r="M1972" s="90"/>
      <c r="N1972" s="90"/>
      <c r="O1972" s="90"/>
      <c r="P1972" s="90"/>
      <c r="Q1972" s="90"/>
      <c r="R1972" s="90"/>
      <c r="S1972" s="15"/>
      <c r="T1972" s="90"/>
      <c r="U1972" s="90"/>
      <c r="V1972" s="90"/>
      <c r="W1972" s="90"/>
      <c r="X1972" s="90"/>
      <c r="Y1972" s="15"/>
      <c r="Z1972" s="90"/>
      <c r="AA1972" s="90"/>
      <c r="AB1972" s="90"/>
      <c r="AC1972" s="432"/>
      <c r="AD1972" s="9"/>
      <c r="AE1972" s="90"/>
      <c r="AF1972" s="90"/>
      <c r="AG1972" s="90"/>
      <c r="AH1972" s="15"/>
      <c r="AI1972" s="15"/>
      <c r="AJ1972" s="15"/>
      <c r="AK1972" s="15"/>
      <c r="AL1972" s="15"/>
      <c r="AM1972" s="15"/>
    </row>
    <row r="1973" spans="1:71" outlineLevel="3">
      <c r="A1973" s="11">
        <f>ROW()</f>
        <v>1973</v>
      </c>
      <c r="C1973" s="6" t="s">
        <v>1</v>
      </c>
      <c r="D1973" s="39"/>
      <c r="E1973" s="39"/>
      <c r="F1973" s="39"/>
      <c r="G1973" s="39"/>
      <c r="H1973" s="39"/>
      <c r="I1973" s="39"/>
      <c r="J1973" s="39"/>
      <c r="K1973" s="39"/>
      <c r="L1973" s="39"/>
      <c r="M1973" s="39"/>
      <c r="N1973" s="39"/>
      <c r="O1973" s="39"/>
      <c r="P1973" s="39"/>
      <c r="Q1973" s="39"/>
      <c r="R1973" s="39"/>
      <c r="S1973" s="9"/>
      <c r="T1973" s="39"/>
      <c r="U1973" s="39"/>
      <c r="V1973" s="39"/>
      <c r="W1973" s="39"/>
      <c r="X1973" s="39"/>
      <c r="Y1973" s="9"/>
      <c r="Z1973" s="39"/>
      <c r="AA1973" s="39"/>
      <c r="AB1973" s="39"/>
      <c r="AC1973" s="512"/>
      <c r="AD1973" s="513"/>
      <c r="AE1973" s="39"/>
      <c r="AF1973" s="39"/>
      <c r="AG1973" s="39"/>
      <c r="AH1973" s="87">
        <f t="shared" ref="AH1973" si="1424">SUM(AH1960:AH1972)</f>
        <v>-4.2827336816965289</v>
      </c>
      <c r="AI1973" s="39"/>
      <c r="AJ1973" s="39"/>
      <c r="AK1973" s="39"/>
      <c r="AL1973" s="39"/>
      <c r="AM1973" s="87">
        <f t="shared" ref="AM1973" si="1425">SUM(AM1960:AM1972)</f>
        <v>-0.28484364674219609</v>
      </c>
    </row>
    <row r="1974" spans="1:71" outlineLevel="2">
      <c r="A1974" s="11">
        <f>ROW()</f>
        <v>1974</v>
      </c>
      <c r="D1974" s="39"/>
      <c r="E1974" s="39"/>
      <c r="F1974" s="39"/>
      <c r="G1974" s="39"/>
      <c r="H1974" s="39"/>
      <c r="I1974" s="39"/>
      <c r="J1974" s="39"/>
      <c r="K1974" s="39"/>
      <c r="L1974" s="39"/>
      <c r="M1974" s="39"/>
      <c r="N1974" s="39"/>
      <c r="O1974" s="39"/>
      <c r="P1974" s="39"/>
      <c r="Q1974" s="39"/>
      <c r="R1974" s="39"/>
      <c r="S1974" s="39"/>
      <c r="T1974" s="39"/>
      <c r="U1974" s="39"/>
      <c r="V1974" s="39"/>
      <c r="W1974" s="39"/>
      <c r="X1974" s="39"/>
      <c r="Y1974" s="39"/>
      <c r="Z1974" s="39"/>
      <c r="AA1974" s="39"/>
      <c r="AB1974" s="39"/>
      <c r="AC1974" s="39"/>
      <c r="AD1974" s="39"/>
      <c r="AE1974" s="39"/>
      <c r="AF1974" s="39"/>
      <c r="AG1974" s="39"/>
      <c r="AH1974" s="39"/>
      <c r="AI1974" s="39"/>
      <c r="AJ1974" s="39"/>
      <c r="AK1974" s="39"/>
      <c r="AL1974" s="39"/>
      <c r="AM1974" s="39"/>
    </row>
    <row r="1975" spans="1:71" s="10" customFormat="1" ht="60" outlineLevel="1">
      <c r="A1975" s="324" t="s">
        <v>156</v>
      </c>
      <c r="B1975" s="347"/>
      <c r="C1975" s="325"/>
      <c r="D1975" s="325"/>
      <c r="E1975" s="910" t="str">
        <f>E$50</f>
        <v>DBP Principled Approach in 2020 [m$ 31/12/2019]</v>
      </c>
      <c r="F1975" s="325"/>
      <c r="G1975" s="325"/>
      <c r="H1975" s="326"/>
      <c r="I1975" s="326"/>
      <c r="J1975" s="326"/>
      <c r="K1975" s="326"/>
      <c r="L1975" s="326"/>
      <c r="M1975" s="326"/>
      <c r="N1975" s="326"/>
      <c r="O1975" s="326"/>
      <c r="P1975" s="326"/>
      <c r="Q1975" s="326"/>
      <c r="R1975" s="326"/>
      <c r="S1975" s="326"/>
      <c r="T1975" s="326"/>
      <c r="U1975" s="326"/>
      <c r="V1975" s="326"/>
      <c r="W1975" s="326"/>
      <c r="X1975" s="326"/>
      <c r="Y1975" s="326"/>
      <c r="Z1975" s="326"/>
      <c r="AA1975" s="326"/>
      <c r="AB1975" s="326"/>
      <c r="AC1975" s="326"/>
      <c r="AD1975" s="326"/>
      <c r="AE1975" s="326"/>
      <c r="AF1975" s="326"/>
      <c r="AG1975" s="326"/>
      <c r="AH1975" s="326"/>
      <c r="AI1975" s="326"/>
      <c r="AJ1975" s="326"/>
      <c r="AK1975" s="326"/>
      <c r="AL1975" s="326"/>
      <c r="AM1975" s="32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  <c r="BH1975" s="6"/>
      <c r="BI1975" s="6"/>
      <c r="BJ1975" s="6"/>
      <c r="BK1975" s="6"/>
      <c r="BL1975" s="6"/>
      <c r="BM1975" s="6"/>
      <c r="BN1975" s="6"/>
      <c r="BO1975" s="6"/>
      <c r="BP1975" s="6"/>
      <c r="BQ1975" s="6"/>
      <c r="BR1975" s="6"/>
      <c r="BS1975" s="6"/>
    </row>
    <row r="1976" spans="1:71" outlineLevel="2">
      <c r="A1976" s="11">
        <f>ROW()</f>
        <v>1976</v>
      </c>
      <c r="B1976" s="343" t="s">
        <v>141</v>
      </c>
      <c r="D1976" s="39"/>
      <c r="E1976" s="39"/>
      <c r="F1976" s="39"/>
      <c r="G1976" s="39"/>
      <c r="H1976" s="39"/>
      <c r="I1976" s="39"/>
      <c r="J1976" s="156"/>
      <c r="K1976" s="39"/>
      <c r="L1976" s="39"/>
      <c r="M1976" s="39"/>
      <c r="N1976" s="39"/>
      <c r="O1976" s="39"/>
      <c r="P1976" s="39"/>
      <c r="Q1976" s="39"/>
      <c r="R1976" s="39"/>
      <c r="S1976" s="39"/>
      <c r="T1976" s="39"/>
      <c r="U1976" s="39"/>
      <c r="V1976" s="39"/>
      <c r="W1976" s="39"/>
      <c r="X1976" s="39"/>
      <c r="Y1976" s="39"/>
      <c r="Z1976" s="39"/>
      <c r="AA1976" s="39"/>
      <c r="AB1976" s="39"/>
      <c r="AC1976" s="39"/>
      <c r="AD1976" s="428">
        <f>IF(Asset!AD$157="","",Asset!AD$157-AD$6)</f>
        <v>42</v>
      </c>
      <c r="AE1976" s="39"/>
      <c r="AF1976" s="39"/>
      <c r="AG1976" s="39"/>
      <c r="AH1976" s="39"/>
      <c r="AI1976" s="39"/>
      <c r="AJ1976" s="39"/>
      <c r="AK1976" s="39"/>
      <c r="AL1976" s="39"/>
      <c r="AM1976" s="39"/>
    </row>
    <row r="1977" spans="1:71" outlineLevel="2">
      <c r="A1977" s="11">
        <f>ROW()</f>
        <v>1977</v>
      </c>
      <c r="C1977" s="6" t="s">
        <v>2</v>
      </c>
      <c r="D1977" s="39"/>
      <c r="E1977" s="922">
        <v>66</v>
      </c>
      <c r="F1977" s="39"/>
      <c r="G1977" s="39"/>
      <c r="H1977" s="39"/>
      <c r="I1977" s="9"/>
      <c r="J1977" s="39"/>
      <c r="K1977" s="163"/>
      <c r="L1977" s="163"/>
      <c r="M1977" s="163"/>
      <c r="N1977" s="163"/>
      <c r="O1977" s="163"/>
      <c r="P1977" s="163"/>
      <c r="Q1977" s="163"/>
      <c r="R1977" s="163"/>
      <c r="S1977" s="163"/>
      <c r="T1977" s="163"/>
      <c r="U1977" s="163"/>
      <c r="V1977" s="163"/>
      <c r="W1977" s="163"/>
      <c r="X1977" s="9"/>
      <c r="Y1977" s="162">
        <f>Inputs!$D$64</f>
        <v>70</v>
      </c>
      <c r="Z1977" s="163">
        <f t="shared" ref="Z1977:AB1984" si="1426">MAX(0,Y1977-1)</f>
        <v>69</v>
      </c>
      <c r="AA1977" s="163">
        <f t="shared" si="1426"/>
        <v>68</v>
      </c>
      <c r="AB1977" s="163">
        <f t="shared" si="1426"/>
        <v>67</v>
      </c>
      <c r="AC1977" s="911">
        <f>E1977</f>
        <v>66</v>
      </c>
      <c r="AD1977" s="912">
        <f>IF(AC1977&gt;0,IF(AD$160="",AC1977-1,MIN(AC1977-1,AD$160)),0)</f>
        <v>42</v>
      </c>
      <c r="AE1977" s="163">
        <f t="shared" ref="AE1977:AM1985" si="1427">MAX(0,AD1977-1)</f>
        <v>41</v>
      </c>
      <c r="AF1977" s="163">
        <f t="shared" si="1427"/>
        <v>40</v>
      </c>
      <c r="AG1977" s="163">
        <f t="shared" si="1427"/>
        <v>39</v>
      </c>
      <c r="AH1977" s="163">
        <f t="shared" si="1427"/>
        <v>38</v>
      </c>
      <c r="AI1977" s="163">
        <f t="shared" si="1427"/>
        <v>37</v>
      </c>
      <c r="AJ1977" s="163">
        <f t="shared" si="1427"/>
        <v>36</v>
      </c>
      <c r="AK1977" s="163">
        <f t="shared" si="1427"/>
        <v>35</v>
      </c>
      <c r="AL1977" s="163">
        <f t="shared" si="1427"/>
        <v>34</v>
      </c>
      <c r="AM1977" s="163">
        <f t="shared" si="1427"/>
        <v>33</v>
      </c>
    </row>
    <row r="1978" spans="1:71" outlineLevel="2">
      <c r="A1978" s="11">
        <f>ROW()</f>
        <v>1978</v>
      </c>
      <c r="C1978" s="6" t="s">
        <v>3</v>
      </c>
      <c r="D1978" s="39"/>
      <c r="E1978" s="922">
        <v>26</v>
      </c>
      <c r="F1978" s="39"/>
      <c r="G1978" s="39"/>
      <c r="H1978" s="39"/>
      <c r="I1978" s="9"/>
      <c r="J1978" s="39"/>
      <c r="K1978" s="163"/>
      <c r="L1978" s="163"/>
      <c r="M1978" s="163"/>
      <c r="N1978" s="163"/>
      <c r="O1978" s="163"/>
      <c r="P1978" s="163"/>
      <c r="Q1978" s="163"/>
      <c r="R1978" s="163"/>
      <c r="S1978" s="163"/>
      <c r="T1978" s="163"/>
      <c r="U1978" s="163"/>
      <c r="V1978" s="163"/>
      <c r="W1978" s="163"/>
      <c r="X1978" s="9"/>
      <c r="Y1978" s="162">
        <f>Inputs!$D$65</f>
        <v>30</v>
      </c>
      <c r="Z1978" s="163">
        <f t="shared" si="1426"/>
        <v>29</v>
      </c>
      <c r="AA1978" s="163">
        <f t="shared" si="1426"/>
        <v>28</v>
      </c>
      <c r="AB1978" s="163">
        <f t="shared" si="1426"/>
        <v>27</v>
      </c>
      <c r="AC1978" s="911">
        <f t="shared" ref="AC1978:AC1989" si="1428">E1978</f>
        <v>26</v>
      </c>
      <c r="AD1978" s="912">
        <f>IF(AC1978&gt;0,IF(AD$160="",AC1978-1,MIN(AC1978-1,AD$160)),0)</f>
        <v>25</v>
      </c>
      <c r="AE1978" s="163">
        <f t="shared" si="1427"/>
        <v>24</v>
      </c>
      <c r="AF1978" s="163">
        <f t="shared" si="1427"/>
        <v>23</v>
      </c>
      <c r="AG1978" s="163">
        <f t="shared" si="1427"/>
        <v>22</v>
      </c>
      <c r="AH1978" s="163">
        <f t="shared" si="1427"/>
        <v>21</v>
      </c>
      <c r="AI1978" s="163">
        <f t="shared" si="1427"/>
        <v>20</v>
      </c>
      <c r="AJ1978" s="163">
        <f t="shared" si="1427"/>
        <v>19</v>
      </c>
      <c r="AK1978" s="163">
        <f t="shared" si="1427"/>
        <v>18</v>
      </c>
      <c r="AL1978" s="163">
        <f t="shared" si="1427"/>
        <v>17</v>
      </c>
      <c r="AM1978" s="163">
        <f t="shared" si="1427"/>
        <v>16</v>
      </c>
    </row>
    <row r="1979" spans="1:71" outlineLevel="2">
      <c r="A1979" s="11">
        <f>ROW()</f>
        <v>1979</v>
      </c>
      <c r="C1979" s="6" t="s">
        <v>4</v>
      </c>
      <c r="D1979" s="39"/>
      <c r="E1979" s="922">
        <v>26</v>
      </c>
      <c r="F1979" s="39"/>
      <c r="G1979" s="39"/>
      <c r="H1979" s="39"/>
      <c r="I1979" s="9"/>
      <c r="J1979" s="39"/>
      <c r="K1979" s="163"/>
      <c r="L1979" s="163"/>
      <c r="M1979" s="163"/>
      <c r="N1979" s="163"/>
      <c r="O1979" s="163"/>
      <c r="P1979" s="163"/>
      <c r="Q1979" s="163"/>
      <c r="R1979" s="163"/>
      <c r="S1979" s="163"/>
      <c r="T1979" s="163"/>
      <c r="U1979" s="163"/>
      <c r="V1979" s="163"/>
      <c r="W1979" s="163"/>
      <c r="X1979" s="9"/>
      <c r="Y1979" s="162">
        <f>Inputs!$D$66</f>
        <v>50</v>
      </c>
      <c r="Z1979" s="163">
        <f t="shared" si="1426"/>
        <v>49</v>
      </c>
      <c r="AA1979" s="163">
        <f t="shared" si="1426"/>
        <v>48</v>
      </c>
      <c r="AB1979" s="163">
        <f t="shared" si="1426"/>
        <v>47</v>
      </c>
      <c r="AC1979" s="911">
        <f t="shared" si="1428"/>
        <v>26</v>
      </c>
      <c r="AD1979" s="913">
        <f>IF(AD1976="",MAX(0,AC1979-1),Inputs!$D$82-(AC$6-LEFT($A1975,4)))</f>
        <v>25</v>
      </c>
      <c r="AE1979" s="163">
        <f t="shared" si="1427"/>
        <v>24</v>
      </c>
      <c r="AF1979" s="163">
        <f t="shared" si="1427"/>
        <v>23</v>
      </c>
      <c r="AG1979" s="163">
        <f t="shared" si="1427"/>
        <v>22</v>
      </c>
      <c r="AH1979" s="163">
        <f t="shared" si="1427"/>
        <v>21</v>
      </c>
      <c r="AI1979" s="163">
        <f t="shared" si="1427"/>
        <v>20</v>
      </c>
      <c r="AJ1979" s="163">
        <f t="shared" si="1427"/>
        <v>19</v>
      </c>
      <c r="AK1979" s="163">
        <f t="shared" si="1427"/>
        <v>18</v>
      </c>
      <c r="AL1979" s="163">
        <f t="shared" si="1427"/>
        <v>17</v>
      </c>
      <c r="AM1979" s="163">
        <f t="shared" si="1427"/>
        <v>16</v>
      </c>
    </row>
    <row r="1980" spans="1:71" outlineLevel="2">
      <c r="A1980" s="11">
        <f>ROW()</f>
        <v>1980</v>
      </c>
      <c r="C1980" s="6" t="s">
        <v>5</v>
      </c>
      <c r="D1980" s="39"/>
      <c r="E1980" s="922">
        <v>6</v>
      </c>
      <c r="F1980" s="39"/>
      <c r="G1980" s="39"/>
      <c r="H1980" s="39"/>
      <c r="I1980" s="9"/>
      <c r="J1980" s="39"/>
      <c r="K1980" s="163"/>
      <c r="L1980" s="163"/>
      <c r="M1980" s="163"/>
      <c r="N1980" s="163"/>
      <c r="O1980" s="163"/>
      <c r="P1980" s="163"/>
      <c r="Q1980" s="163"/>
      <c r="R1980" s="163"/>
      <c r="S1980" s="163"/>
      <c r="T1980" s="163"/>
      <c r="U1980" s="163"/>
      <c r="V1980" s="163"/>
      <c r="W1980" s="163"/>
      <c r="X1980" s="9"/>
      <c r="Y1980" s="162">
        <f>Inputs!$D$67</f>
        <v>30</v>
      </c>
      <c r="Z1980" s="163">
        <f t="shared" si="1426"/>
        <v>29</v>
      </c>
      <c r="AA1980" s="163">
        <f t="shared" si="1426"/>
        <v>28</v>
      </c>
      <c r="AB1980" s="163">
        <f t="shared" si="1426"/>
        <v>27</v>
      </c>
      <c r="AC1980" s="911">
        <f t="shared" si="1428"/>
        <v>6</v>
      </c>
      <c r="AD1980" s="912">
        <f t="shared" ref="AD1980:AD1983" si="1429">MAX(0,AC1980-1)</f>
        <v>5</v>
      </c>
      <c r="AE1980" s="163">
        <f t="shared" si="1427"/>
        <v>4</v>
      </c>
      <c r="AF1980" s="163">
        <f t="shared" si="1427"/>
        <v>3</v>
      </c>
      <c r="AG1980" s="163">
        <f t="shared" si="1427"/>
        <v>2</v>
      </c>
      <c r="AH1980" s="163">
        <f t="shared" si="1427"/>
        <v>1</v>
      </c>
      <c r="AI1980" s="163">
        <f t="shared" si="1427"/>
        <v>0</v>
      </c>
      <c r="AJ1980" s="163">
        <f t="shared" si="1427"/>
        <v>0</v>
      </c>
      <c r="AK1980" s="163">
        <f t="shared" si="1427"/>
        <v>0</v>
      </c>
      <c r="AL1980" s="163">
        <f t="shared" si="1427"/>
        <v>0</v>
      </c>
      <c r="AM1980" s="163">
        <f t="shared" si="1427"/>
        <v>0</v>
      </c>
    </row>
    <row r="1981" spans="1:71" outlineLevel="2">
      <c r="A1981" s="11">
        <f>ROW()</f>
        <v>1981</v>
      </c>
      <c r="C1981" s="6" t="s">
        <v>473</v>
      </c>
      <c r="D1981" s="39"/>
      <c r="E1981" s="922">
        <v>1</v>
      </c>
      <c r="F1981" s="39"/>
      <c r="G1981" s="39"/>
      <c r="H1981" s="39"/>
      <c r="I1981" s="9"/>
      <c r="J1981" s="39"/>
      <c r="K1981" s="163"/>
      <c r="L1981" s="163"/>
      <c r="M1981" s="163"/>
      <c r="N1981" s="163"/>
      <c r="O1981" s="163"/>
      <c r="P1981" s="163"/>
      <c r="Q1981" s="163"/>
      <c r="R1981" s="163"/>
      <c r="S1981" s="163"/>
      <c r="T1981" s="163"/>
      <c r="U1981" s="163"/>
      <c r="V1981" s="163"/>
      <c r="W1981" s="163"/>
      <c r="X1981" s="9"/>
      <c r="Y1981" s="162">
        <f>Inputs!$D$68</f>
        <v>0</v>
      </c>
      <c r="Z1981" s="163">
        <f>MAX(0,Y1981-1)</f>
        <v>0</v>
      </c>
      <c r="AA1981" s="163">
        <f t="shared" si="1426"/>
        <v>0</v>
      </c>
      <c r="AB1981" s="163">
        <f t="shared" si="1426"/>
        <v>0</v>
      </c>
      <c r="AC1981" s="911">
        <f t="shared" si="1428"/>
        <v>1</v>
      </c>
      <c r="AD1981" s="163">
        <f t="shared" si="1429"/>
        <v>0</v>
      </c>
      <c r="AE1981" s="163">
        <f t="shared" si="1427"/>
        <v>0</v>
      </c>
      <c r="AF1981" s="163">
        <f t="shared" si="1427"/>
        <v>0</v>
      </c>
      <c r="AG1981" s="163">
        <f t="shared" si="1427"/>
        <v>0</v>
      </c>
      <c r="AH1981" s="163">
        <f t="shared" si="1427"/>
        <v>0</v>
      </c>
      <c r="AI1981" s="163">
        <f t="shared" si="1427"/>
        <v>0</v>
      </c>
      <c r="AJ1981" s="163">
        <f t="shared" si="1427"/>
        <v>0</v>
      </c>
      <c r="AK1981" s="163">
        <f t="shared" si="1427"/>
        <v>0</v>
      </c>
      <c r="AL1981" s="163">
        <f t="shared" si="1427"/>
        <v>0</v>
      </c>
      <c r="AM1981" s="163">
        <f t="shared" si="1427"/>
        <v>0</v>
      </c>
    </row>
    <row r="1982" spans="1:71" outlineLevel="2">
      <c r="A1982" s="11">
        <f>ROW()</f>
        <v>1982</v>
      </c>
      <c r="C1982" s="6" t="s">
        <v>474</v>
      </c>
      <c r="D1982" s="39"/>
      <c r="E1982" s="922">
        <v>11</v>
      </c>
      <c r="F1982" s="39"/>
      <c r="G1982" s="39"/>
      <c r="H1982" s="39"/>
      <c r="I1982" s="9"/>
      <c r="J1982" s="39"/>
      <c r="K1982" s="163"/>
      <c r="L1982" s="163"/>
      <c r="M1982" s="163"/>
      <c r="N1982" s="163"/>
      <c r="O1982" s="163"/>
      <c r="P1982" s="163"/>
      <c r="Q1982" s="163"/>
      <c r="R1982" s="163"/>
      <c r="S1982" s="163"/>
      <c r="T1982" s="163"/>
      <c r="U1982" s="163"/>
      <c r="V1982" s="163"/>
      <c r="W1982" s="163"/>
      <c r="X1982" s="9"/>
      <c r="Y1982" s="162">
        <f>Inputs!$D$69</f>
        <v>0</v>
      </c>
      <c r="Z1982" s="163">
        <f t="shared" ref="Z1982:Z1984" si="1430">MAX(0,Y1982-1)</f>
        <v>0</v>
      </c>
      <c r="AA1982" s="163">
        <f t="shared" si="1426"/>
        <v>0</v>
      </c>
      <c r="AB1982" s="163">
        <f t="shared" si="1426"/>
        <v>0</v>
      </c>
      <c r="AC1982" s="911">
        <f t="shared" si="1428"/>
        <v>11</v>
      </c>
      <c r="AD1982" s="163">
        <f t="shared" si="1429"/>
        <v>10</v>
      </c>
      <c r="AE1982" s="163">
        <f t="shared" si="1427"/>
        <v>9</v>
      </c>
      <c r="AF1982" s="163">
        <f t="shared" si="1427"/>
        <v>8</v>
      </c>
      <c r="AG1982" s="163">
        <f t="shared" si="1427"/>
        <v>7</v>
      </c>
      <c r="AH1982" s="163">
        <f t="shared" si="1427"/>
        <v>6</v>
      </c>
      <c r="AI1982" s="163">
        <f t="shared" si="1427"/>
        <v>5</v>
      </c>
      <c r="AJ1982" s="163">
        <f t="shared" si="1427"/>
        <v>4</v>
      </c>
      <c r="AK1982" s="163">
        <f t="shared" si="1427"/>
        <v>3</v>
      </c>
      <c r="AL1982" s="163">
        <f t="shared" si="1427"/>
        <v>2</v>
      </c>
      <c r="AM1982" s="163">
        <f t="shared" si="1427"/>
        <v>1</v>
      </c>
    </row>
    <row r="1983" spans="1:71" outlineLevel="2">
      <c r="A1983" s="11">
        <f>ROW()</f>
        <v>1983</v>
      </c>
      <c r="C1983" s="6" t="s">
        <v>477</v>
      </c>
      <c r="D1983" s="39"/>
      <c r="E1983" s="922">
        <v>6</v>
      </c>
      <c r="F1983" s="39"/>
      <c r="G1983" s="39"/>
      <c r="H1983" s="39"/>
      <c r="I1983" s="9"/>
      <c r="J1983" s="39"/>
      <c r="K1983" s="163"/>
      <c r="L1983" s="163"/>
      <c r="M1983" s="163"/>
      <c r="N1983" s="163"/>
      <c r="O1983" s="163"/>
      <c r="P1983" s="163"/>
      <c r="Q1983" s="163"/>
      <c r="R1983" s="163"/>
      <c r="S1983" s="163"/>
      <c r="T1983" s="163"/>
      <c r="U1983" s="163"/>
      <c r="V1983" s="163"/>
      <c r="W1983" s="163"/>
      <c r="X1983" s="9"/>
      <c r="Y1983" s="162">
        <f>Inputs!$D$70</f>
        <v>0</v>
      </c>
      <c r="Z1983" s="163">
        <f t="shared" si="1430"/>
        <v>0</v>
      </c>
      <c r="AA1983" s="163">
        <f t="shared" si="1426"/>
        <v>0</v>
      </c>
      <c r="AB1983" s="163">
        <f t="shared" si="1426"/>
        <v>0</v>
      </c>
      <c r="AC1983" s="911">
        <f t="shared" si="1428"/>
        <v>6</v>
      </c>
      <c r="AD1983" s="163">
        <f t="shared" si="1429"/>
        <v>5</v>
      </c>
      <c r="AE1983" s="163">
        <f t="shared" si="1427"/>
        <v>4</v>
      </c>
      <c r="AF1983" s="163">
        <f t="shared" si="1427"/>
        <v>3</v>
      </c>
      <c r="AG1983" s="163">
        <f t="shared" si="1427"/>
        <v>2</v>
      </c>
      <c r="AH1983" s="163">
        <f t="shared" si="1427"/>
        <v>1</v>
      </c>
      <c r="AI1983" s="163">
        <f t="shared" si="1427"/>
        <v>0</v>
      </c>
      <c r="AJ1983" s="163">
        <f t="shared" si="1427"/>
        <v>0</v>
      </c>
      <c r="AK1983" s="163">
        <f t="shared" si="1427"/>
        <v>0</v>
      </c>
      <c r="AL1983" s="163">
        <f t="shared" si="1427"/>
        <v>0</v>
      </c>
      <c r="AM1983" s="163">
        <f t="shared" si="1427"/>
        <v>0</v>
      </c>
    </row>
    <row r="1984" spans="1:71" outlineLevel="2">
      <c r="A1984" s="11">
        <f>ROW()</f>
        <v>1984</v>
      </c>
      <c r="C1984" s="6" t="s">
        <v>511</v>
      </c>
      <c r="D1984" s="39"/>
      <c r="E1984" s="922">
        <v>26</v>
      </c>
      <c r="F1984" s="39"/>
      <c r="G1984" s="39"/>
      <c r="H1984" s="39"/>
      <c r="I1984" s="9"/>
      <c r="J1984" s="39"/>
      <c r="K1984" s="163"/>
      <c r="L1984" s="163"/>
      <c r="M1984" s="163"/>
      <c r="N1984" s="163"/>
      <c r="O1984" s="163"/>
      <c r="P1984" s="163"/>
      <c r="Q1984" s="163"/>
      <c r="R1984" s="163"/>
      <c r="S1984" s="163"/>
      <c r="T1984" s="163"/>
      <c r="U1984" s="163"/>
      <c r="V1984" s="163"/>
      <c r="W1984" s="163"/>
      <c r="X1984" s="9"/>
      <c r="Y1984" s="162">
        <f>Inputs!$D$71</f>
        <v>30</v>
      </c>
      <c r="Z1984" s="163">
        <f t="shared" si="1430"/>
        <v>29</v>
      </c>
      <c r="AA1984" s="163">
        <f t="shared" si="1426"/>
        <v>28</v>
      </c>
      <c r="AB1984" s="163">
        <f t="shared" si="1426"/>
        <v>27</v>
      </c>
      <c r="AC1984" s="911">
        <f t="shared" si="1428"/>
        <v>26</v>
      </c>
      <c r="AD1984" s="914">
        <f>Inputs!$D$87-(Inputs!$G$71-AC1984+1)</f>
        <v>45</v>
      </c>
      <c r="AE1984" s="163">
        <f t="shared" si="1427"/>
        <v>44</v>
      </c>
      <c r="AF1984" s="163">
        <f t="shared" si="1427"/>
        <v>43</v>
      </c>
      <c r="AG1984" s="163">
        <f t="shared" si="1427"/>
        <v>42</v>
      </c>
      <c r="AH1984" s="163">
        <f t="shared" si="1427"/>
        <v>41</v>
      </c>
      <c r="AI1984" s="163">
        <f t="shared" si="1427"/>
        <v>40</v>
      </c>
      <c r="AJ1984" s="163">
        <f t="shared" si="1427"/>
        <v>39</v>
      </c>
      <c r="AK1984" s="163">
        <f t="shared" si="1427"/>
        <v>38</v>
      </c>
      <c r="AL1984" s="163">
        <f t="shared" si="1427"/>
        <v>37</v>
      </c>
      <c r="AM1984" s="163">
        <f t="shared" si="1427"/>
        <v>36</v>
      </c>
    </row>
    <row r="1985" spans="1:39" outlineLevel="2">
      <c r="A1985" s="11">
        <f>ROW()</f>
        <v>1985</v>
      </c>
      <c r="C1985" s="6" t="s">
        <v>655</v>
      </c>
      <c r="D1985" s="39"/>
      <c r="E1985" s="922"/>
      <c r="F1985" s="39"/>
      <c r="G1985" s="39"/>
      <c r="H1985" s="39"/>
      <c r="I1985" s="9"/>
      <c r="J1985" s="39"/>
      <c r="K1985" s="163"/>
      <c r="L1985" s="163"/>
      <c r="M1985" s="163"/>
      <c r="N1985" s="163"/>
      <c r="O1985" s="163"/>
      <c r="P1985" s="163"/>
      <c r="Q1985" s="163"/>
      <c r="R1985" s="163"/>
      <c r="S1985" s="163"/>
      <c r="T1985" s="163"/>
      <c r="U1985" s="163"/>
      <c r="V1985" s="163"/>
      <c r="W1985" s="163"/>
      <c r="X1985" s="9"/>
      <c r="Y1985" s="162"/>
      <c r="Z1985" s="163"/>
      <c r="AA1985" s="163"/>
      <c r="AB1985" s="163"/>
      <c r="AC1985" s="911">
        <f t="shared" si="1428"/>
        <v>0</v>
      </c>
      <c r="AD1985" s="163"/>
      <c r="AE1985" s="163"/>
      <c r="AF1985" s="163"/>
      <c r="AG1985" s="163"/>
      <c r="AH1985" s="163"/>
      <c r="AI1985" s="915">
        <f>Inputs!$D$88</f>
        <v>5</v>
      </c>
      <c r="AJ1985" s="163">
        <f t="shared" si="1427"/>
        <v>4</v>
      </c>
      <c r="AK1985" s="163">
        <f t="shared" si="1427"/>
        <v>3</v>
      </c>
      <c r="AL1985" s="163">
        <f t="shared" si="1427"/>
        <v>2</v>
      </c>
      <c r="AM1985" s="163">
        <f t="shared" si="1427"/>
        <v>1</v>
      </c>
    </row>
    <row r="1986" spans="1:39" outlineLevel="2">
      <c r="A1986" s="11">
        <f>ROW()</f>
        <v>1986</v>
      </c>
      <c r="C1986" s="6" t="s">
        <v>656</v>
      </c>
      <c r="D1986" s="39"/>
      <c r="E1986" s="922"/>
      <c r="F1986" s="39"/>
      <c r="G1986" s="39"/>
      <c r="H1986" s="39"/>
      <c r="I1986" s="9"/>
      <c r="J1986" s="39"/>
      <c r="K1986" s="163"/>
      <c r="L1986" s="163"/>
      <c r="M1986" s="163"/>
      <c r="N1986" s="163"/>
      <c r="O1986" s="163"/>
      <c r="P1986" s="163"/>
      <c r="Q1986" s="163"/>
      <c r="R1986" s="163"/>
      <c r="S1986" s="163"/>
      <c r="T1986" s="163"/>
      <c r="U1986" s="163"/>
      <c r="V1986" s="163"/>
      <c r="W1986" s="163"/>
      <c r="X1986" s="9"/>
      <c r="Y1986" s="162"/>
      <c r="Z1986" s="163"/>
      <c r="AA1986" s="163"/>
      <c r="AB1986" s="163"/>
      <c r="AC1986" s="911"/>
      <c r="AD1986" s="163"/>
      <c r="AE1986" s="163"/>
      <c r="AF1986" s="163"/>
      <c r="AG1986" s="163"/>
      <c r="AH1986" s="163"/>
      <c r="AI1986" s="163"/>
      <c r="AJ1986" s="163"/>
      <c r="AK1986" s="163"/>
      <c r="AL1986" s="163"/>
      <c r="AM1986" s="163"/>
    </row>
    <row r="1987" spans="1:39" outlineLevel="2">
      <c r="A1987" s="11">
        <f>ROW()</f>
        <v>1987</v>
      </c>
      <c r="C1987" s="6" t="s">
        <v>667</v>
      </c>
      <c r="D1987" s="39"/>
      <c r="E1987" s="922"/>
      <c r="F1987" s="39"/>
      <c r="G1987" s="39"/>
      <c r="H1987" s="39"/>
      <c r="I1987" s="9"/>
      <c r="J1987" s="39"/>
      <c r="K1987" s="163"/>
      <c r="L1987" s="163"/>
      <c r="M1987" s="163"/>
      <c r="N1987" s="163"/>
      <c r="O1987" s="163"/>
      <c r="P1987" s="163"/>
      <c r="Q1987" s="163"/>
      <c r="R1987" s="163"/>
      <c r="S1987" s="163"/>
      <c r="T1987" s="163"/>
      <c r="U1987" s="163"/>
      <c r="V1987" s="163"/>
      <c r="W1987" s="163"/>
      <c r="X1987" s="9"/>
      <c r="Y1987" s="162"/>
      <c r="Z1987" s="163"/>
      <c r="AA1987" s="163"/>
      <c r="AB1987" s="163"/>
      <c r="AC1987" s="911"/>
      <c r="AD1987" s="163"/>
      <c r="AE1987" s="163"/>
      <c r="AF1987" s="163"/>
      <c r="AG1987" s="163"/>
      <c r="AH1987" s="163"/>
      <c r="AI1987" s="163"/>
      <c r="AJ1987" s="163"/>
      <c r="AK1987" s="163"/>
      <c r="AL1987" s="163"/>
      <c r="AM1987" s="163"/>
    </row>
    <row r="1988" spans="1:39" outlineLevel="2">
      <c r="A1988" s="11">
        <f>ROW()</f>
        <v>1988</v>
      </c>
      <c r="C1988" s="6" t="s">
        <v>212</v>
      </c>
      <c r="D1988" s="39"/>
      <c r="E1988" s="922">
        <v>0</v>
      </c>
      <c r="F1988" s="39"/>
      <c r="G1988" s="39"/>
      <c r="H1988" s="39"/>
      <c r="I1988" s="13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04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</row>
    <row r="1989" spans="1:39" outlineLevel="2">
      <c r="A1989" s="11">
        <f>ROW()</f>
        <v>1989</v>
      </c>
      <c r="C1989" s="30" t="s">
        <v>362</v>
      </c>
      <c r="D1989" s="90"/>
      <c r="E1989" s="923">
        <v>58.598995281445561</v>
      </c>
      <c r="F1989" s="90"/>
      <c r="G1989" s="90"/>
      <c r="H1989" s="90"/>
      <c r="I1989" s="15"/>
      <c r="J1989" s="90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66">
        <f>Inputs!$D$76</f>
        <v>62.598995281445561</v>
      </c>
      <c r="Z1989" s="90">
        <f t="shared" ref="Z1989:AB1989" si="1431">MAX(0,Y1989-1)</f>
        <v>61.598995281445561</v>
      </c>
      <c r="AA1989" s="90">
        <f t="shared" si="1431"/>
        <v>60.598995281445561</v>
      </c>
      <c r="AB1989" s="90">
        <f t="shared" si="1431"/>
        <v>59.598995281445561</v>
      </c>
      <c r="AC1989" s="916">
        <f t="shared" si="1428"/>
        <v>58.598995281445561</v>
      </c>
      <c r="AD1989" s="917">
        <f>IF(AC1989&gt;0,IF(AD$160="",AC1989-1,MIN(AC1989-1,AD$160)),0)</f>
        <v>42</v>
      </c>
      <c r="AE1989" s="90">
        <f t="shared" ref="AE1989:AM1989" si="1432">MAX(0,AD1989-1)</f>
        <v>41</v>
      </c>
      <c r="AF1989" s="90">
        <f t="shared" si="1432"/>
        <v>40</v>
      </c>
      <c r="AG1989" s="90">
        <f t="shared" si="1432"/>
        <v>39</v>
      </c>
      <c r="AH1989" s="90">
        <f t="shared" si="1432"/>
        <v>38</v>
      </c>
      <c r="AI1989" s="90">
        <f t="shared" si="1432"/>
        <v>37</v>
      </c>
      <c r="AJ1989" s="90">
        <f t="shared" si="1432"/>
        <v>36</v>
      </c>
      <c r="AK1989" s="90">
        <f t="shared" si="1432"/>
        <v>35</v>
      </c>
      <c r="AL1989" s="90">
        <f t="shared" si="1432"/>
        <v>34</v>
      </c>
      <c r="AM1989" s="90">
        <f t="shared" si="1432"/>
        <v>33</v>
      </c>
    </row>
    <row r="1990" spans="1:39" outlineLevel="2">
      <c r="A1990" s="11">
        <f>ROW()</f>
        <v>1990</v>
      </c>
      <c r="D1990" s="39"/>
      <c r="E1990" s="39"/>
      <c r="F1990" s="39"/>
      <c r="G1990" s="39"/>
      <c r="H1990" s="3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</row>
    <row r="1991" spans="1:39" outlineLevel="2">
      <c r="A1991" s="11">
        <f>ROW()</f>
        <v>1991</v>
      </c>
      <c r="B1991" s="343" t="s">
        <v>68</v>
      </c>
      <c r="D1991" s="39"/>
      <c r="E1991" s="39"/>
      <c r="F1991" s="39"/>
      <c r="G1991" s="39"/>
      <c r="H1991" s="39"/>
      <c r="I1991" s="39"/>
      <c r="J1991" s="39"/>
      <c r="K1991" s="39"/>
      <c r="L1991" s="39"/>
      <c r="M1991" s="39"/>
      <c r="N1991" s="39"/>
      <c r="O1991" s="39"/>
      <c r="P1991" s="39"/>
      <c r="Q1991" s="39"/>
      <c r="R1991" s="39"/>
      <c r="S1991" s="39"/>
      <c r="T1991" s="39"/>
      <c r="U1991" s="39"/>
      <c r="V1991" s="39"/>
      <c r="W1991" s="39"/>
      <c r="X1991" s="39"/>
      <c r="Y1991" s="39"/>
      <c r="Z1991" s="39"/>
      <c r="AA1991" s="39"/>
      <c r="AB1991" s="39"/>
      <c r="AC1991" s="39"/>
      <c r="AD1991" s="39"/>
      <c r="AE1991" s="39"/>
      <c r="AF1991" s="39"/>
      <c r="AG1991" s="39"/>
      <c r="AH1991" s="39"/>
      <c r="AI1991" s="39"/>
      <c r="AJ1991" s="39"/>
      <c r="AK1991" s="39"/>
      <c r="AL1991" s="39"/>
      <c r="AM1991" s="39"/>
    </row>
    <row r="1992" spans="1:39" outlineLevel="2">
      <c r="A1992" s="11">
        <f>ROW()</f>
        <v>1992</v>
      </c>
      <c r="C1992" s="6" t="s">
        <v>2</v>
      </c>
      <c r="D1992" s="39"/>
      <c r="E1992" s="922">
        <v>1.957765046047971</v>
      </c>
      <c r="F1992" s="39"/>
      <c r="G1992" s="39"/>
      <c r="H1992" s="39"/>
      <c r="I1992" s="39"/>
      <c r="J1992" s="39"/>
      <c r="K1992" s="39"/>
      <c r="L1992" s="39"/>
      <c r="M1992" s="39"/>
      <c r="N1992" s="39"/>
      <c r="O1992" s="39"/>
      <c r="P1992" s="39"/>
      <c r="Q1992" s="39"/>
      <c r="R1992" s="39"/>
      <c r="S1992" s="39"/>
      <c r="T1992" s="39"/>
      <c r="U1992" s="39"/>
      <c r="V1992" s="39"/>
      <c r="W1992" s="39"/>
      <c r="X1992" s="9">
        <f t="shared" ref="X1992:AB1999" si="1433">W2052</f>
        <v>0</v>
      </c>
      <c r="Y1992" s="9">
        <f t="shared" si="1433"/>
        <v>3.3343043048339487</v>
      </c>
      <c r="Z1992" s="9">
        <f t="shared" si="1433"/>
        <v>3.2866713861934636</v>
      </c>
      <c r="AA1992" s="9">
        <f t="shared" si="1433"/>
        <v>3.2390384675529784</v>
      </c>
      <c r="AB1992" s="9">
        <f t="shared" si="1433"/>
        <v>3.1914055489124933</v>
      </c>
      <c r="AC1992" s="526">
        <f t="shared" ref="AC1992:AC2004" si="1434">$E1992*$E$51</f>
        <v>2.3486441258097002</v>
      </c>
      <c r="AD1992" s="9">
        <f t="shared" ref="AD1992:AM1997" si="1435">AC2052</f>
        <v>2.3130586087519776</v>
      </c>
      <c r="AE1992" s="9">
        <f t="shared" si="1435"/>
        <v>2.2579857847340734</v>
      </c>
      <c r="AF1992" s="9">
        <f t="shared" si="1435"/>
        <v>2.2029129607161693</v>
      </c>
      <c r="AG1992" s="9">
        <f t="shared" si="1435"/>
        <v>2.1478401366982651</v>
      </c>
      <c r="AH1992" s="9">
        <f t="shared" si="1435"/>
        <v>2.092767312680361</v>
      </c>
      <c r="AI1992" s="9">
        <f t="shared" si="1435"/>
        <v>2.0376944886624568</v>
      </c>
      <c r="AJ1992" s="9">
        <f t="shared" si="1435"/>
        <v>1.9826216646445527</v>
      </c>
      <c r="AK1992" s="9">
        <f t="shared" si="1435"/>
        <v>1.9275488406266486</v>
      </c>
      <c r="AL1992" s="9">
        <f t="shared" si="1435"/>
        <v>1.8724760166087444</v>
      </c>
      <c r="AM1992" s="9">
        <f t="shared" si="1435"/>
        <v>1.8174031925908403</v>
      </c>
    </row>
    <row r="1993" spans="1:39" outlineLevel="2">
      <c r="A1993" s="11">
        <f>ROW()</f>
        <v>1993</v>
      </c>
      <c r="C1993" s="6" t="s">
        <v>3</v>
      </c>
      <c r="D1993" s="39"/>
      <c r="E1993" s="922">
        <v>1.762304969897909</v>
      </c>
      <c r="F1993" s="39"/>
      <c r="G1993" s="39"/>
      <c r="H1993" s="39"/>
      <c r="I1993" s="39"/>
      <c r="J1993" s="39"/>
      <c r="K1993" s="39"/>
      <c r="L1993" s="39"/>
      <c r="M1993" s="39"/>
      <c r="N1993" s="39"/>
      <c r="O1993" s="39"/>
      <c r="P1993" s="39"/>
      <c r="Q1993" s="39"/>
      <c r="R1993" s="39"/>
      <c r="S1993" s="39"/>
      <c r="T1993" s="39"/>
      <c r="U1993" s="39"/>
      <c r="V1993" s="39"/>
      <c r="W1993" s="39"/>
      <c r="X1993" s="9">
        <f t="shared" si="1433"/>
        <v>0</v>
      </c>
      <c r="Y1993" s="9">
        <f t="shared" si="1433"/>
        <v>5.7555537327675266</v>
      </c>
      <c r="Z1993" s="9">
        <f t="shared" si="1433"/>
        <v>5.5637019416752755</v>
      </c>
      <c r="AA1993" s="9">
        <f t="shared" si="1433"/>
        <v>5.3718501505830245</v>
      </c>
      <c r="AB1993" s="9">
        <f t="shared" si="1433"/>
        <v>5.1799983594907735</v>
      </c>
      <c r="AC1993" s="526">
        <f t="shared" si="1434"/>
        <v>2.1141593184489547</v>
      </c>
      <c r="AD1993" s="9">
        <f t="shared" si="1435"/>
        <v>2.0328454985086104</v>
      </c>
      <c r="AE1993" s="9">
        <f t="shared" si="1435"/>
        <v>1.9515316785682659</v>
      </c>
      <c r="AF1993" s="9">
        <f t="shared" si="1435"/>
        <v>1.8702178586279214</v>
      </c>
      <c r="AG1993" s="9">
        <f t="shared" si="1435"/>
        <v>1.788904038687577</v>
      </c>
      <c r="AH1993" s="9">
        <f t="shared" si="1435"/>
        <v>1.7075902187472325</v>
      </c>
      <c r="AI1993" s="9">
        <f t="shared" si="1435"/>
        <v>1.626276398806888</v>
      </c>
      <c r="AJ1993" s="9">
        <f t="shared" si="1435"/>
        <v>1.5449625788665435</v>
      </c>
      <c r="AK1993" s="9">
        <f t="shared" si="1435"/>
        <v>1.4636487589261991</v>
      </c>
      <c r="AL1993" s="9">
        <f t="shared" si="1435"/>
        <v>1.3823349389858546</v>
      </c>
      <c r="AM1993" s="9">
        <f t="shared" si="1435"/>
        <v>1.3010211190455101</v>
      </c>
    </row>
    <row r="1994" spans="1:39" outlineLevel="2">
      <c r="A1994" s="11">
        <f>ROW()</f>
        <v>1994</v>
      </c>
      <c r="C1994" s="6" t="s">
        <v>4</v>
      </c>
      <c r="D1994" s="39"/>
      <c r="E1994" s="922">
        <v>1.2233163379616239</v>
      </c>
      <c r="F1994" s="39"/>
      <c r="G1994" s="39"/>
      <c r="H1994" s="39"/>
      <c r="I1994" s="39"/>
      <c r="J1994" s="39"/>
      <c r="K1994" s="39"/>
      <c r="L1994" s="39"/>
      <c r="M1994" s="39"/>
      <c r="N1994" s="39"/>
      <c r="O1994" s="39"/>
      <c r="P1994" s="39"/>
      <c r="Q1994" s="39"/>
      <c r="R1994" s="39"/>
      <c r="S1994" s="39"/>
      <c r="T1994" s="39"/>
      <c r="U1994" s="39"/>
      <c r="V1994" s="39"/>
      <c r="W1994" s="39"/>
      <c r="X1994" s="9">
        <f t="shared" si="1433"/>
        <v>0</v>
      </c>
      <c r="Y1994" s="9">
        <f t="shared" si="1433"/>
        <v>4.708357849464945</v>
      </c>
      <c r="Z1994" s="9">
        <f t="shared" si="1433"/>
        <v>4.6141906924756464</v>
      </c>
      <c r="AA1994" s="9">
        <f t="shared" si="1433"/>
        <v>4.5200235354863478</v>
      </c>
      <c r="AB1994" s="9">
        <f t="shared" si="1433"/>
        <v>4.4258563784970493</v>
      </c>
      <c r="AC1994" s="526">
        <f t="shared" si="1434"/>
        <v>1.4675584983808121</v>
      </c>
      <c r="AD1994" s="9">
        <f t="shared" si="1435"/>
        <v>1.4356550527638379</v>
      </c>
      <c r="AE1994" s="9">
        <f t="shared" si="1435"/>
        <v>1.3782288506532843</v>
      </c>
      <c r="AF1994" s="9">
        <f t="shared" si="1435"/>
        <v>1.3208026485427307</v>
      </c>
      <c r="AG1994" s="9">
        <f t="shared" si="1435"/>
        <v>1.2633764464321771</v>
      </c>
      <c r="AH1994" s="9">
        <f t="shared" si="1435"/>
        <v>1.2059502443216235</v>
      </c>
      <c r="AI1994" s="9">
        <f t="shared" si="1435"/>
        <v>1.1485240422110699</v>
      </c>
      <c r="AJ1994" s="9">
        <f t="shared" si="1435"/>
        <v>1.0910978401005162</v>
      </c>
      <c r="AK1994" s="9">
        <f t="shared" si="1435"/>
        <v>1.0336716379899629</v>
      </c>
      <c r="AL1994" s="9">
        <f t="shared" si="1435"/>
        <v>0.97624543587940937</v>
      </c>
      <c r="AM1994" s="9">
        <f t="shared" si="1435"/>
        <v>0.91881923376885588</v>
      </c>
    </row>
    <row r="1995" spans="1:39" outlineLevel="2">
      <c r="A1995" s="11">
        <f>ROW()</f>
        <v>1995</v>
      </c>
      <c r="C1995" s="6" t="s">
        <v>5</v>
      </c>
      <c r="D1995" s="39"/>
      <c r="E1995" s="922">
        <v>5.0095195797717995</v>
      </c>
      <c r="F1995" s="39"/>
      <c r="G1995" s="39"/>
      <c r="H1995" s="39"/>
      <c r="I1995" s="39"/>
      <c r="J1995" s="39"/>
      <c r="K1995" s="39"/>
      <c r="L1995" s="39"/>
      <c r="M1995" s="39"/>
      <c r="N1995" s="39"/>
      <c r="O1995" s="39"/>
      <c r="P1995" s="39"/>
      <c r="Q1995" s="39"/>
      <c r="R1995" s="39"/>
      <c r="S1995" s="39"/>
      <c r="T1995" s="39"/>
      <c r="U1995" s="39"/>
      <c r="V1995" s="39"/>
      <c r="W1995" s="39"/>
      <c r="X1995" s="9">
        <f t="shared" si="1433"/>
        <v>0</v>
      </c>
      <c r="Y1995" s="9">
        <f t="shared" si="1433"/>
        <v>14.944866751798873</v>
      </c>
      <c r="Z1995" s="9">
        <f t="shared" si="1433"/>
        <v>14.446704526738911</v>
      </c>
      <c r="AA1995" s="9">
        <f t="shared" si="1433"/>
        <v>13.948542301678948</v>
      </c>
      <c r="AB1995" s="9">
        <f t="shared" si="1433"/>
        <v>13.450380076618986</v>
      </c>
      <c r="AC1995" s="526">
        <f t="shared" si="1434"/>
        <v>6.0096990483665138</v>
      </c>
      <c r="AD1995" s="9">
        <f t="shared" si="1435"/>
        <v>5.7785567772754938</v>
      </c>
      <c r="AE1995" s="9">
        <f t="shared" si="1435"/>
        <v>5.0851299640024346</v>
      </c>
      <c r="AF1995" s="9">
        <f t="shared" si="1435"/>
        <v>4.3917031507293753</v>
      </c>
      <c r="AG1995" s="9">
        <f t="shared" si="1435"/>
        <v>3.6982763374563161</v>
      </c>
      <c r="AH1995" s="9">
        <f t="shared" si="1435"/>
        <v>3.0048495241832569</v>
      </c>
      <c r="AI1995" s="9">
        <f t="shared" si="1435"/>
        <v>0</v>
      </c>
      <c r="AJ1995" s="9">
        <f t="shared" si="1435"/>
        <v>0</v>
      </c>
      <c r="AK1995" s="9">
        <f t="shared" si="1435"/>
        <v>0</v>
      </c>
      <c r="AL1995" s="9">
        <f t="shared" si="1435"/>
        <v>0</v>
      </c>
      <c r="AM1995" s="9">
        <f t="shared" si="1435"/>
        <v>0</v>
      </c>
    </row>
    <row r="1996" spans="1:39" outlineLevel="2">
      <c r="A1996" s="11">
        <f>ROW()</f>
        <v>1996</v>
      </c>
      <c r="C1996" s="6" t="s">
        <v>473</v>
      </c>
      <c r="D1996" s="39"/>
      <c r="E1996" s="922">
        <v>2.5308137731156242</v>
      </c>
      <c r="F1996" s="39"/>
      <c r="G1996" s="39"/>
      <c r="H1996" s="39"/>
      <c r="I1996" s="39"/>
      <c r="J1996" s="39"/>
      <c r="K1996" s="39"/>
      <c r="L1996" s="39"/>
      <c r="M1996" s="39"/>
      <c r="N1996" s="39"/>
      <c r="O1996" s="39"/>
      <c r="P1996" s="39"/>
      <c r="Q1996" s="39"/>
      <c r="R1996" s="39"/>
      <c r="S1996" s="39"/>
      <c r="T1996" s="39"/>
      <c r="U1996" s="39"/>
      <c r="V1996" s="39"/>
      <c r="W1996" s="39"/>
      <c r="X1996" s="9">
        <f t="shared" si="1433"/>
        <v>0</v>
      </c>
      <c r="Y1996" s="9">
        <f t="shared" si="1433"/>
        <v>0</v>
      </c>
      <c r="Z1996" s="9">
        <f t="shared" si="1433"/>
        <v>0</v>
      </c>
      <c r="AA1996" s="9">
        <f t="shared" si="1433"/>
        <v>0</v>
      </c>
      <c r="AB1996" s="9">
        <f t="shared" si="1433"/>
        <v>0</v>
      </c>
      <c r="AC1996" s="526">
        <f t="shared" si="1434"/>
        <v>3.0361053353900003</v>
      </c>
      <c r="AD1996" s="9">
        <f t="shared" si="1435"/>
        <v>2.9193295604409952</v>
      </c>
      <c r="AE1996" s="9">
        <f t="shared" si="1435"/>
        <v>0</v>
      </c>
      <c r="AF1996" s="9">
        <f t="shared" si="1435"/>
        <v>0</v>
      </c>
      <c r="AG1996" s="9">
        <f t="shared" si="1435"/>
        <v>0</v>
      </c>
      <c r="AH1996" s="9">
        <f t="shared" si="1435"/>
        <v>0</v>
      </c>
      <c r="AI1996" s="9">
        <f t="shared" si="1435"/>
        <v>0</v>
      </c>
      <c r="AJ1996" s="9">
        <f t="shared" si="1435"/>
        <v>0</v>
      </c>
      <c r="AK1996" s="9">
        <f t="shared" si="1435"/>
        <v>0</v>
      </c>
      <c r="AL1996" s="9">
        <f t="shared" si="1435"/>
        <v>0</v>
      </c>
      <c r="AM1996" s="9">
        <f t="shared" si="1435"/>
        <v>0</v>
      </c>
    </row>
    <row r="1997" spans="1:39" outlineLevel="2">
      <c r="A1997" s="11">
        <f>ROW()</f>
        <v>1997</v>
      </c>
      <c r="C1997" s="6" t="s">
        <v>474</v>
      </c>
      <c r="D1997" s="39"/>
      <c r="E1997" s="922">
        <v>1.3911756015254491</v>
      </c>
      <c r="F1997" s="39"/>
      <c r="G1997" s="39"/>
      <c r="H1997" s="39"/>
      <c r="I1997" s="39"/>
      <c r="J1997" s="39"/>
      <c r="K1997" s="39"/>
      <c r="L1997" s="39"/>
      <c r="M1997" s="39"/>
      <c r="N1997" s="39"/>
      <c r="O1997" s="39"/>
      <c r="P1997" s="39"/>
      <c r="Q1997" s="39"/>
      <c r="R1997" s="39"/>
      <c r="S1997" s="39"/>
      <c r="T1997" s="39"/>
      <c r="U1997" s="39"/>
      <c r="V1997" s="39"/>
      <c r="W1997" s="39"/>
      <c r="X1997" s="9">
        <f t="shared" si="1433"/>
        <v>0</v>
      </c>
      <c r="Y1997" s="9">
        <f t="shared" si="1433"/>
        <v>0</v>
      </c>
      <c r="Z1997" s="9">
        <f t="shared" si="1433"/>
        <v>0</v>
      </c>
      <c r="AA1997" s="9">
        <f t="shared" si="1433"/>
        <v>0</v>
      </c>
      <c r="AB1997" s="9">
        <f t="shared" si="1433"/>
        <v>0</v>
      </c>
      <c r="AC1997" s="526">
        <f t="shared" si="1434"/>
        <v>1.6689318317783788</v>
      </c>
      <c r="AD1997" s="9">
        <f t="shared" si="1435"/>
        <v>1.6265670202948708</v>
      </c>
      <c r="AE1997" s="9">
        <f t="shared" si="1435"/>
        <v>1.5040076151140434</v>
      </c>
      <c r="AF1997" s="9">
        <f t="shared" si="1435"/>
        <v>1.3814482099332159</v>
      </c>
      <c r="AG1997" s="9">
        <f t="shared" si="1435"/>
        <v>1.2588888047523885</v>
      </c>
      <c r="AH1997" s="9">
        <f t="shared" si="1435"/>
        <v>1.1363293995715611</v>
      </c>
      <c r="AI1997" s="9">
        <f t="shared" ref="AI1997:AM1997" si="1436">AH2057</f>
        <v>1.0137699943907337</v>
      </c>
      <c r="AJ1997" s="9">
        <f t="shared" si="1436"/>
        <v>0.89121058920990626</v>
      </c>
      <c r="AK1997" s="9">
        <f t="shared" si="1436"/>
        <v>0.76865118402907884</v>
      </c>
      <c r="AL1997" s="9">
        <f t="shared" si="1436"/>
        <v>0.64609177884825142</v>
      </c>
      <c r="AM1997" s="9">
        <f t="shared" si="1436"/>
        <v>0.523532373667424</v>
      </c>
    </row>
    <row r="1998" spans="1:39" outlineLevel="2">
      <c r="A1998" s="11">
        <f>ROW()</f>
        <v>1998</v>
      </c>
      <c r="C1998" s="6" t="s">
        <v>477</v>
      </c>
      <c r="D1998" s="39"/>
      <c r="E1998" s="922">
        <v>7.3110373514778608</v>
      </c>
      <c r="F1998" s="39"/>
      <c r="G1998" s="39"/>
      <c r="H1998" s="39"/>
      <c r="I1998" s="39"/>
      <c r="J1998" s="39"/>
      <c r="K1998" s="39"/>
      <c r="L1998" s="39"/>
      <c r="M1998" s="39"/>
      <c r="N1998" s="39"/>
      <c r="O1998" s="39"/>
      <c r="P1998" s="39"/>
      <c r="Q1998" s="39"/>
      <c r="R1998" s="39"/>
      <c r="S1998" s="39"/>
      <c r="T1998" s="39"/>
      <c r="U1998" s="39"/>
      <c r="V1998" s="39"/>
      <c r="W1998" s="39"/>
      <c r="X1998" s="9">
        <f t="shared" si="1433"/>
        <v>0</v>
      </c>
      <c r="Y1998" s="9">
        <f t="shared" si="1433"/>
        <v>0</v>
      </c>
      <c r="Z1998" s="9">
        <f t="shared" si="1433"/>
        <v>0</v>
      </c>
      <c r="AA1998" s="9">
        <f t="shared" si="1433"/>
        <v>0</v>
      </c>
      <c r="AB1998" s="9">
        <f t="shared" si="1433"/>
        <v>0</v>
      </c>
      <c r="AC1998" s="526">
        <f t="shared" si="1434"/>
        <v>8.7707281135629422</v>
      </c>
      <c r="AD1998" s="9">
        <f t="shared" ref="AD1998:AH1999" si="1437">AC2058</f>
        <v>8.4779996619195188</v>
      </c>
      <c r="AE1998" s="9">
        <f t="shared" si="1437"/>
        <v>7.4838354699058556</v>
      </c>
      <c r="AF1998" s="9">
        <f t="shared" si="1437"/>
        <v>6.4896712778921923</v>
      </c>
      <c r="AG1998" s="9">
        <f t="shared" si="1437"/>
        <v>5.4955070858785282</v>
      </c>
      <c r="AH1998" s="9">
        <f t="shared" si="1437"/>
        <v>4.501342893864865</v>
      </c>
      <c r="AI1998" s="9">
        <f t="shared" ref="AI1998:AM1998" si="1438">AH2058</f>
        <v>0</v>
      </c>
      <c r="AJ1998" s="9">
        <f t="shared" si="1438"/>
        <v>0</v>
      </c>
      <c r="AK1998" s="9">
        <f t="shared" si="1438"/>
        <v>0</v>
      </c>
      <c r="AL1998" s="9">
        <f t="shared" si="1438"/>
        <v>0</v>
      </c>
      <c r="AM1998" s="9">
        <f t="shared" si="1438"/>
        <v>0</v>
      </c>
    </row>
    <row r="1999" spans="1:39" outlineLevel="2">
      <c r="A1999" s="11">
        <f>ROW()</f>
        <v>1999</v>
      </c>
      <c r="C1999" s="6" t="s">
        <v>511</v>
      </c>
      <c r="D1999" s="39"/>
      <c r="E1999" s="922">
        <v>0.10506789707924952</v>
      </c>
      <c r="F1999" s="39"/>
      <c r="G1999" s="39"/>
      <c r="H1999" s="39"/>
      <c r="I1999" s="39"/>
      <c r="J1999" s="39"/>
      <c r="K1999" s="39"/>
      <c r="L1999" s="39"/>
      <c r="M1999" s="39"/>
      <c r="N1999" s="39"/>
      <c r="O1999" s="39"/>
      <c r="P1999" s="39"/>
      <c r="Q1999" s="39"/>
      <c r="R1999" s="39"/>
      <c r="S1999" s="39"/>
      <c r="T1999" s="39"/>
      <c r="U1999" s="39"/>
      <c r="V1999" s="39"/>
      <c r="W1999" s="39"/>
      <c r="X1999" s="9">
        <f t="shared" si="1433"/>
        <v>0</v>
      </c>
      <c r="Y1999" s="9">
        <f t="shared" si="1433"/>
        <v>0.14543689447418959</v>
      </c>
      <c r="Z1999" s="9">
        <f t="shared" si="1433"/>
        <v>0.14058899799171659</v>
      </c>
      <c r="AA1999" s="9">
        <f t="shared" si="1433"/>
        <v>0.13574110150924359</v>
      </c>
      <c r="AB1999" s="9">
        <f t="shared" si="1433"/>
        <v>0.1308932050267706</v>
      </c>
      <c r="AC1999" s="526">
        <f t="shared" si="1434"/>
        <v>0.12604530854429763</v>
      </c>
      <c r="AD1999" s="9">
        <f t="shared" si="1437"/>
        <v>0.12119741206182465</v>
      </c>
      <c r="AE1999" s="9">
        <f t="shared" si="1437"/>
        <v>0.11850413623822854</v>
      </c>
      <c r="AF1999" s="9">
        <f t="shared" si="1437"/>
        <v>0.11581086041463244</v>
      </c>
      <c r="AG1999" s="9">
        <f t="shared" si="1437"/>
        <v>0.11311758459103634</v>
      </c>
      <c r="AH1999" s="9">
        <f t="shared" si="1437"/>
        <v>0.11042430876744024</v>
      </c>
      <c r="AI1999" s="9">
        <f t="shared" ref="AI1999:AM1999" si="1439">AH2059</f>
        <v>0.10773103294384413</v>
      </c>
      <c r="AJ1999" s="9">
        <f t="shared" si="1439"/>
        <v>0.10503775712024803</v>
      </c>
      <c r="AK1999" s="9">
        <f t="shared" si="1439"/>
        <v>0.10234448129665193</v>
      </c>
      <c r="AL1999" s="9">
        <f t="shared" si="1439"/>
        <v>9.9651205473055823E-2</v>
      </c>
      <c r="AM1999" s="9">
        <f t="shared" si="1439"/>
        <v>9.695792964945972E-2</v>
      </c>
    </row>
    <row r="2000" spans="1:39" outlineLevel="2">
      <c r="A2000" s="11">
        <f>ROW()</f>
        <v>2000</v>
      </c>
      <c r="C2000" s="6" t="s">
        <v>655</v>
      </c>
      <c r="D2000" s="39"/>
      <c r="E2000" s="922"/>
      <c r="F2000" s="39"/>
      <c r="G2000" s="39"/>
      <c r="H2000" s="39"/>
      <c r="I2000" s="39"/>
      <c r="J2000" s="39"/>
      <c r="K2000" s="39"/>
      <c r="L2000" s="39"/>
      <c r="M2000" s="39"/>
      <c r="N2000" s="39"/>
      <c r="O2000" s="39"/>
      <c r="P2000" s="39"/>
      <c r="Q2000" s="39"/>
      <c r="R2000" s="39"/>
      <c r="S2000" s="39"/>
      <c r="T2000" s="39"/>
      <c r="U2000" s="39"/>
      <c r="V2000" s="39"/>
      <c r="W2000" s="39"/>
      <c r="X2000" s="9"/>
      <c r="Y2000" s="9"/>
      <c r="Z2000" s="9"/>
      <c r="AA2000" s="9"/>
      <c r="AB2000" s="9"/>
      <c r="AC2000" s="526"/>
      <c r="AD2000" s="9"/>
      <c r="AE2000" s="9"/>
      <c r="AF2000" s="9"/>
      <c r="AG2000" s="9"/>
      <c r="AH2000" s="9"/>
      <c r="AI2000" s="9">
        <f t="shared" ref="AI2000:AM2000" si="1440">AH2060</f>
        <v>5.8186014127613994</v>
      </c>
      <c r="AJ2000" s="9">
        <f t="shared" si="1440"/>
        <v>4.6548811302091195</v>
      </c>
      <c r="AK2000" s="9">
        <f t="shared" si="1440"/>
        <v>3.4911608476568396</v>
      </c>
      <c r="AL2000" s="9">
        <f t="shared" si="1440"/>
        <v>2.3274405651045598</v>
      </c>
      <c r="AM2000" s="9">
        <f t="shared" si="1440"/>
        <v>1.1637202825522799</v>
      </c>
    </row>
    <row r="2001" spans="1:39" outlineLevel="2">
      <c r="A2001" s="11">
        <f>ROW()</f>
        <v>2001</v>
      </c>
      <c r="C2001" s="6" t="s">
        <v>656</v>
      </c>
      <c r="D2001" s="39"/>
      <c r="E2001" s="922"/>
      <c r="F2001" s="39"/>
      <c r="G2001" s="39"/>
      <c r="H2001" s="39"/>
      <c r="I2001" s="39"/>
      <c r="J2001" s="39"/>
      <c r="K2001" s="39"/>
      <c r="L2001" s="39"/>
      <c r="M2001" s="39"/>
      <c r="N2001" s="39"/>
      <c r="O2001" s="39"/>
      <c r="P2001" s="39"/>
      <c r="Q2001" s="39"/>
      <c r="R2001" s="39"/>
      <c r="S2001" s="39"/>
      <c r="T2001" s="39"/>
      <c r="U2001" s="39"/>
      <c r="V2001" s="39"/>
      <c r="W2001" s="39"/>
      <c r="X2001" s="9"/>
      <c r="Y2001" s="9"/>
      <c r="Z2001" s="9"/>
      <c r="AA2001" s="9"/>
      <c r="AB2001" s="9"/>
      <c r="AC2001" s="526"/>
      <c r="AD2001" s="9"/>
      <c r="AE2001" s="9"/>
      <c r="AF2001" s="9"/>
      <c r="AG2001" s="9"/>
      <c r="AH2001" s="9"/>
      <c r="AI2001" s="9">
        <f t="shared" ref="AI2001" si="1441">AH2061</f>
        <v>0</v>
      </c>
      <c r="AJ2001" s="9">
        <f t="shared" ref="AJ2001" si="1442">AI2061</f>
        <v>0</v>
      </c>
      <c r="AK2001" s="9">
        <f t="shared" ref="AK2001" si="1443">AJ2061</f>
        <v>0</v>
      </c>
      <c r="AL2001" s="9">
        <f t="shared" ref="AL2001" si="1444">AK2061</f>
        <v>0</v>
      </c>
      <c r="AM2001" s="9">
        <f t="shared" ref="AM2001" si="1445">AL2061</f>
        <v>0</v>
      </c>
    </row>
    <row r="2002" spans="1:39" outlineLevel="2">
      <c r="A2002" s="11">
        <f>ROW()</f>
        <v>2002</v>
      </c>
      <c r="C2002" s="6" t="s">
        <v>667</v>
      </c>
      <c r="D2002" s="39"/>
      <c r="E2002" s="922"/>
      <c r="F2002" s="39"/>
      <c r="G2002" s="39"/>
      <c r="H2002" s="39"/>
      <c r="I2002" s="39"/>
      <c r="J2002" s="39"/>
      <c r="K2002" s="39"/>
      <c r="L2002" s="39"/>
      <c r="M2002" s="39"/>
      <c r="N2002" s="39"/>
      <c r="O2002" s="39"/>
      <c r="P2002" s="39"/>
      <c r="Q2002" s="39"/>
      <c r="R2002" s="39"/>
      <c r="S2002" s="39"/>
      <c r="T2002" s="39"/>
      <c r="U2002" s="39"/>
      <c r="V2002" s="39"/>
      <c r="W2002" s="39"/>
      <c r="X2002" s="9"/>
      <c r="Y2002" s="9"/>
      <c r="Z2002" s="9"/>
      <c r="AA2002" s="9"/>
      <c r="AB2002" s="9"/>
      <c r="AC2002" s="526"/>
      <c r="AD2002" s="9"/>
      <c r="AE2002" s="9"/>
      <c r="AF2002" s="9"/>
      <c r="AG2002" s="9"/>
      <c r="AH2002" s="9"/>
      <c r="AI2002" s="9">
        <f t="shared" ref="AI2002" si="1446">AH2062</f>
        <v>0</v>
      </c>
      <c r="AJ2002" s="9">
        <f t="shared" ref="AJ2002" si="1447">AI2062</f>
        <v>0</v>
      </c>
      <c r="AK2002" s="9">
        <f t="shared" ref="AK2002" si="1448">AJ2062</f>
        <v>0</v>
      </c>
      <c r="AL2002" s="9">
        <f t="shared" ref="AL2002" si="1449">AK2062</f>
        <v>0</v>
      </c>
      <c r="AM2002" s="9">
        <f t="shared" ref="AM2002" si="1450">AL2062</f>
        <v>0</v>
      </c>
    </row>
    <row r="2003" spans="1:39" outlineLevel="2">
      <c r="A2003" s="11">
        <f>ROW()</f>
        <v>2003</v>
      </c>
      <c r="C2003" s="6" t="s">
        <v>212</v>
      </c>
      <c r="D2003" s="39"/>
      <c r="E2003" s="922">
        <v>0</v>
      </c>
      <c r="F2003" s="39"/>
      <c r="G2003" s="39"/>
      <c r="H2003" s="39"/>
      <c r="I2003" s="39"/>
      <c r="J2003" s="39"/>
      <c r="K2003" s="39"/>
      <c r="L2003" s="39"/>
      <c r="M2003" s="39"/>
      <c r="N2003" s="39"/>
      <c r="O2003" s="39"/>
      <c r="P2003" s="39"/>
      <c r="Q2003" s="39"/>
      <c r="R2003" s="39"/>
      <c r="S2003" s="39"/>
      <c r="T2003" s="39"/>
      <c r="U2003" s="39"/>
      <c r="V2003" s="39"/>
      <c r="W2003" s="39"/>
      <c r="X2003" s="9">
        <f t="shared" ref="X2003:AB2004" si="1451">W2063</f>
        <v>0</v>
      </c>
      <c r="Y2003" s="9">
        <f t="shared" si="1451"/>
        <v>-3.8207816789660033E-3</v>
      </c>
      <c r="Z2003" s="9">
        <f t="shared" si="1451"/>
        <v>0</v>
      </c>
      <c r="AA2003" s="9">
        <f t="shared" si="1451"/>
        <v>0</v>
      </c>
      <c r="AB2003" s="9">
        <f t="shared" si="1451"/>
        <v>0</v>
      </c>
      <c r="AC2003" s="526">
        <f t="shared" si="1434"/>
        <v>0</v>
      </c>
      <c r="AD2003" s="9">
        <f t="shared" ref="AD2003:AM2004" si="1452">AC2063</f>
        <v>0</v>
      </c>
      <c r="AE2003" s="9">
        <f t="shared" si="1452"/>
        <v>0</v>
      </c>
      <c r="AF2003" s="9">
        <f t="shared" si="1452"/>
        <v>0</v>
      </c>
      <c r="AG2003" s="9">
        <f t="shared" si="1452"/>
        <v>0</v>
      </c>
      <c r="AH2003" s="9">
        <f t="shared" si="1452"/>
        <v>0</v>
      </c>
      <c r="AI2003" s="9">
        <f t="shared" si="1452"/>
        <v>0</v>
      </c>
      <c r="AJ2003" s="9">
        <f t="shared" si="1452"/>
        <v>0</v>
      </c>
      <c r="AK2003" s="9">
        <f t="shared" si="1452"/>
        <v>0</v>
      </c>
      <c r="AL2003" s="9">
        <f t="shared" si="1452"/>
        <v>0</v>
      </c>
      <c r="AM2003" s="9">
        <f t="shared" si="1452"/>
        <v>0</v>
      </c>
    </row>
    <row r="2004" spans="1:39" outlineLevel="2">
      <c r="A2004" s="11">
        <f>ROW()</f>
        <v>2004</v>
      </c>
      <c r="C2004" s="30" t="s">
        <v>362</v>
      </c>
      <c r="D2004" s="90"/>
      <c r="E2004" s="925">
        <v>0</v>
      </c>
      <c r="F2004" s="90"/>
      <c r="G2004" s="90"/>
      <c r="H2004" s="90"/>
      <c r="I2004" s="90"/>
      <c r="J2004" s="90"/>
      <c r="K2004" s="90"/>
      <c r="L2004" s="90"/>
      <c r="M2004" s="90"/>
      <c r="N2004" s="90"/>
      <c r="O2004" s="90"/>
      <c r="P2004" s="90"/>
      <c r="Q2004" s="90"/>
      <c r="R2004" s="90"/>
      <c r="S2004" s="90"/>
      <c r="T2004" s="90"/>
      <c r="U2004" s="90"/>
      <c r="V2004" s="90"/>
      <c r="W2004" s="90"/>
      <c r="X2004" s="15">
        <f t="shared" si="1451"/>
        <v>0</v>
      </c>
      <c r="Y2004" s="15">
        <f t="shared" si="1451"/>
        <v>0</v>
      </c>
      <c r="Z2004" s="15">
        <f t="shared" si="1451"/>
        <v>0</v>
      </c>
      <c r="AA2004" s="15">
        <f t="shared" si="1451"/>
        <v>0</v>
      </c>
      <c r="AB2004" s="15">
        <f t="shared" si="1451"/>
        <v>0</v>
      </c>
      <c r="AC2004" s="527">
        <f t="shared" si="1434"/>
        <v>0</v>
      </c>
      <c r="AD2004" s="15">
        <f t="shared" si="1452"/>
        <v>0</v>
      </c>
      <c r="AE2004" s="15">
        <f t="shared" si="1452"/>
        <v>0</v>
      </c>
      <c r="AF2004" s="15">
        <f t="shared" si="1452"/>
        <v>0</v>
      </c>
      <c r="AG2004" s="15">
        <f t="shared" si="1452"/>
        <v>0</v>
      </c>
      <c r="AH2004" s="15">
        <f t="shared" si="1452"/>
        <v>0</v>
      </c>
      <c r="AI2004" s="15">
        <f t="shared" si="1452"/>
        <v>0</v>
      </c>
      <c r="AJ2004" s="15">
        <f t="shared" si="1452"/>
        <v>0</v>
      </c>
      <c r="AK2004" s="15">
        <f t="shared" si="1452"/>
        <v>0</v>
      </c>
      <c r="AL2004" s="15">
        <f t="shared" si="1452"/>
        <v>0</v>
      </c>
      <c r="AM2004" s="15">
        <f t="shared" si="1452"/>
        <v>0</v>
      </c>
    </row>
    <row r="2005" spans="1:39" outlineLevel="2">
      <c r="A2005" s="11">
        <f>ROW()</f>
        <v>2005</v>
      </c>
      <c r="C2005" s="6" t="s">
        <v>1</v>
      </c>
      <c r="D2005" s="39"/>
      <c r="E2005" s="39">
        <v>21.291000556877488</v>
      </c>
      <c r="F2005" s="39"/>
      <c r="G2005" s="39"/>
      <c r="H2005" s="39"/>
      <c r="I2005" s="39"/>
      <c r="J2005" s="39"/>
      <c r="K2005" s="39"/>
      <c r="L2005" s="39"/>
      <c r="M2005" s="39"/>
      <c r="N2005" s="39"/>
      <c r="O2005" s="39"/>
      <c r="P2005" s="39"/>
      <c r="Q2005" s="39"/>
      <c r="R2005" s="39"/>
      <c r="S2005" s="39"/>
      <c r="T2005" s="39"/>
      <c r="U2005" s="39"/>
      <c r="V2005" s="39"/>
      <c r="W2005" s="39"/>
      <c r="X2005" s="9">
        <f t="shared" ref="X2005:AM2005" si="1453">SUM(X1992:X2004)</f>
        <v>0</v>
      </c>
      <c r="Y2005" s="9">
        <f t="shared" si="1453"/>
        <v>28.884698751660519</v>
      </c>
      <c r="Z2005" s="9">
        <f t="shared" si="1453"/>
        <v>28.051857545075013</v>
      </c>
      <c r="AA2005" s="9">
        <f t="shared" si="1453"/>
        <v>27.215195556810542</v>
      </c>
      <c r="AB2005" s="9">
        <f t="shared" si="1453"/>
        <v>26.378533568546072</v>
      </c>
      <c r="AC2005" s="9">
        <f t="shared" si="1453"/>
        <v>25.541871580281601</v>
      </c>
      <c r="AD2005" s="9">
        <f t="shared" si="1453"/>
        <v>24.70520959201713</v>
      </c>
      <c r="AE2005" s="9">
        <f t="shared" si="1453"/>
        <v>19.779223499216187</v>
      </c>
      <c r="AF2005" s="9">
        <f t="shared" si="1453"/>
        <v>17.772566966856239</v>
      </c>
      <c r="AG2005" s="9">
        <f t="shared" si="1453"/>
        <v>15.765910434496289</v>
      </c>
      <c r="AH2005" s="9">
        <f t="shared" ref="AH2005" si="1454">SUM(AH1992:AH2004)</f>
        <v>13.759253902136342</v>
      </c>
      <c r="AI2005" s="9">
        <f t="shared" si="1453"/>
        <v>11.752597369776392</v>
      </c>
      <c r="AJ2005" s="9">
        <f t="shared" si="1453"/>
        <v>10.269811560150885</v>
      </c>
      <c r="AK2005" s="9">
        <f t="shared" si="1453"/>
        <v>8.7870257505253804</v>
      </c>
      <c r="AL2005" s="9">
        <f t="shared" si="1453"/>
        <v>7.3042399408998753</v>
      </c>
      <c r="AM2005" s="9">
        <f t="shared" si="1453"/>
        <v>5.8214541312743702</v>
      </c>
    </row>
    <row r="2006" spans="1:39" outlineLevel="2">
      <c r="A2006" s="11">
        <f>ROW()</f>
        <v>2006</v>
      </c>
      <c r="B2006" s="343" t="s">
        <v>31</v>
      </c>
      <c r="D2006" s="39"/>
      <c r="E2006" s="39"/>
      <c r="F2006" s="39"/>
      <c r="G2006" s="39"/>
      <c r="H2006" s="39"/>
      <c r="I2006" s="39"/>
      <c r="J2006" s="39"/>
      <c r="K2006" s="39"/>
      <c r="L2006" s="39"/>
      <c r="M2006" s="39"/>
      <c r="N2006" s="39"/>
      <c r="O2006" s="39"/>
      <c r="P2006" s="39"/>
      <c r="Q2006" s="39"/>
      <c r="R2006" s="39"/>
      <c r="S2006" s="39"/>
      <c r="T2006" s="39"/>
      <c r="U2006" s="39"/>
      <c r="V2006" s="39"/>
      <c r="W2006" s="39"/>
      <c r="X2006" s="39"/>
      <c r="Y2006" s="39"/>
      <c r="Z2006" s="39"/>
      <c r="AA2006" s="39"/>
      <c r="AB2006" s="39"/>
      <c r="AC2006" s="39"/>
      <c r="AD2006" s="39"/>
      <c r="AE2006" s="39"/>
      <c r="AF2006" s="39"/>
      <c r="AG2006" s="39"/>
      <c r="AH2006" s="39"/>
      <c r="AI2006" s="39"/>
      <c r="AJ2006" s="39"/>
      <c r="AK2006" s="39"/>
      <c r="AL2006" s="39"/>
      <c r="AM2006" s="39"/>
    </row>
    <row r="2007" spans="1:39" outlineLevel="2">
      <c r="A2007" s="11">
        <f>ROW()</f>
        <v>2007</v>
      </c>
      <c r="C2007" s="6" t="s">
        <v>2</v>
      </c>
      <c r="D2007" s="39"/>
      <c r="E2007" s="922"/>
      <c r="F2007" s="39"/>
      <c r="G2007" s="39"/>
      <c r="H2007" s="39"/>
      <c r="I2007" s="39"/>
      <c r="J2007" s="39"/>
      <c r="K2007" s="39"/>
      <c r="L2007" s="39"/>
      <c r="M2007" s="39"/>
      <c r="N2007" s="39"/>
      <c r="O2007" s="39"/>
      <c r="P2007" s="39"/>
      <c r="Q2007" s="39"/>
      <c r="R2007" s="39"/>
      <c r="S2007" s="39"/>
      <c r="T2007" s="39"/>
      <c r="U2007" s="39"/>
      <c r="V2007" s="39"/>
      <c r="W2007" s="39"/>
      <c r="X2007" s="39">
        <f>X$279</f>
        <v>3.3343043048339487</v>
      </c>
      <c r="Y2007" s="39"/>
      <c r="Z2007" s="39"/>
      <c r="AA2007" s="39"/>
      <c r="AB2007" s="39"/>
      <c r="AC2007" s="39"/>
      <c r="AD2007" s="39"/>
      <c r="AE2007" s="39"/>
      <c r="AF2007" s="39"/>
      <c r="AG2007" s="39"/>
      <c r="AH2007" s="39"/>
      <c r="AI2007" s="39"/>
      <c r="AJ2007" s="39"/>
      <c r="AK2007" s="39"/>
      <c r="AL2007" s="39"/>
      <c r="AM2007" s="39"/>
    </row>
    <row r="2008" spans="1:39" outlineLevel="2">
      <c r="A2008" s="11">
        <f>ROW()</f>
        <v>2008</v>
      </c>
      <c r="C2008" s="6" t="s">
        <v>3</v>
      </c>
      <c r="D2008" s="39"/>
      <c r="E2008" s="922"/>
      <c r="F2008" s="39"/>
      <c r="G2008" s="39"/>
      <c r="H2008" s="39"/>
      <c r="I2008" s="39"/>
      <c r="J2008" s="39"/>
      <c r="K2008" s="39"/>
      <c r="L2008" s="39"/>
      <c r="M2008" s="39"/>
      <c r="N2008" s="39"/>
      <c r="O2008" s="39"/>
      <c r="P2008" s="39"/>
      <c r="Q2008" s="39"/>
      <c r="R2008" s="39"/>
      <c r="S2008" s="39"/>
      <c r="T2008" s="39"/>
      <c r="U2008" s="39"/>
      <c r="V2008" s="39"/>
      <c r="W2008" s="39"/>
      <c r="X2008" s="39">
        <f>X$280</f>
        <v>5.7555537327675266</v>
      </c>
      <c r="Y2008" s="39"/>
      <c r="Z2008" s="39"/>
      <c r="AA2008" s="39"/>
      <c r="AB2008" s="39"/>
      <c r="AC2008" s="39"/>
      <c r="AD2008" s="39"/>
      <c r="AE2008" s="39"/>
      <c r="AF2008" s="39"/>
      <c r="AG2008" s="39"/>
      <c r="AH2008" s="39"/>
      <c r="AI2008" s="39"/>
      <c r="AJ2008" s="39"/>
      <c r="AK2008" s="39"/>
      <c r="AL2008" s="39"/>
      <c r="AM2008" s="39"/>
    </row>
    <row r="2009" spans="1:39" outlineLevel="2">
      <c r="A2009" s="11">
        <f>ROW()</f>
        <v>2009</v>
      </c>
      <c r="C2009" s="6" t="s">
        <v>4</v>
      </c>
      <c r="D2009" s="39"/>
      <c r="E2009" s="922"/>
      <c r="F2009" s="39"/>
      <c r="G2009" s="39"/>
      <c r="H2009" s="39"/>
      <c r="I2009" s="39"/>
      <c r="J2009" s="39"/>
      <c r="K2009" s="39"/>
      <c r="L2009" s="39"/>
      <c r="M2009" s="39"/>
      <c r="N2009" s="39"/>
      <c r="O2009" s="39"/>
      <c r="P2009" s="39"/>
      <c r="Q2009" s="39"/>
      <c r="R2009" s="39"/>
      <c r="S2009" s="39"/>
      <c r="T2009" s="39"/>
      <c r="U2009" s="39"/>
      <c r="V2009" s="39"/>
      <c r="W2009" s="39"/>
      <c r="X2009" s="39">
        <f>X$281</f>
        <v>4.708357849464945</v>
      </c>
      <c r="Y2009" s="39"/>
      <c r="Z2009" s="39"/>
      <c r="AA2009" s="39"/>
      <c r="AB2009" s="39"/>
      <c r="AC2009" s="39"/>
      <c r="AD2009" s="39"/>
      <c r="AE2009" s="39"/>
      <c r="AF2009" s="39"/>
      <c r="AG2009" s="39"/>
      <c r="AH2009" s="39"/>
      <c r="AI2009" s="39"/>
      <c r="AJ2009" s="39"/>
      <c r="AK2009" s="39"/>
      <c r="AL2009" s="39"/>
      <c r="AM2009" s="39"/>
    </row>
    <row r="2010" spans="1:39" outlineLevel="2">
      <c r="A2010" s="11">
        <f>ROW()</f>
        <v>2010</v>
      </c>
      <c r="C2010" s="6" t="s">
        <v>5</v>
      </c>
      <c r="D2010" s="39"/>
      <c r="E2010" s="922"/>
      <c r="F2010" s="39"/>
      <c r="G2010" s="39"/>
      <c r="H2010" s="39"/>
      <c r="I2010" s="39"/>
      <c r="J2010" s="39"/>
      <c r="K2010" s="39"/>
      <c r="L2010" s="39"/>
      <c r="M2010" s="39"/>
      <c r="N2010" s="39"/>
      <c r="O2010" s="39"/>
      <c r="P2010" s="39"/>
      <c r="Q2010" s="39"/>
      <c r="R2010" s="39"/>
      <c r="S2010" s="39"/>
      <c r="T2010" s="39"/>
      <c r="U2010" s="39"/>
      <c r="V2010" s="39"/>
      <c r="W2010" s="39"/>
      <c r="X2010" s="39">
        <f>X$282</f>
        <v>14.944866751798873</v>
      </c>
      <c r="Y2010" s="39"/>
      <c r="Z2010" s="39"/>
      <c r="AA2010" s="39"/>
      <c r="AB2010" s="39"/>
      <c r="AC2010" s="39"/>
      <c r="AD2010" s="39"/>
      <c r="AE2010" s="39"/>
      <c r="AF2010" s="39"/>
      <c r="AG2010" s="39"/>
      <c r="AH2010" s="39"/>
      <c r="AI2010" s="39"/>
      <c r="AJ2010" s="39"/>
      <c r="AK2010" s="39"/>
      <c r="AL2010" s="39"/>
      <c r="AM2010" s="39"/>
    </row>
    <row r="2011" spans="1:39" outlineLevel="2">
      <c r="A2011" s="11">
        <f>ROW()</f>
        <v>2011</v>
      </c>
      <c r="C2011" s="6" t="s">
        <v>473</v>
      </c>
      <c r="D2011" s="39"/>
      <c r="E2011" s="922"/>
      <c r="F2011" s="39"/>
      <c r="G2011" s="39"/>
      <c r="H2011" s="39"/>
      <c r="I2011" s="39"/>
      <c r="J2011" s="39"/>
      <c r="K2011" s="39"/>
      <c r="L2011" s="39"/>
      <c r="M2011" s="39"/>
      <c r="N2011" s="39"/>
      <c r="O2011" s="39"/>
      <c r="P2011" s="39"/>
      <c r="Q2011" s="39"/>
      <c r="R2011" s="39"/>
      <c r="S2011" s="39"/>
      <c r="T2011" s="39"/>
      <c r="U2011" s="39"/>
      <c r="V2011" s="39"/>
      <c r="W2011" s="39"/>
      <c r="X2011" s="39">
        <f>X$283</f>
        <v>0</v>
      </c>
      <c r="Y2011" s="39"/>
      <c r="Z2011" s="39"/>
      <c r="AA2011" s="39"/>
      <c r="AB2011" s="39"/>
      <c r="AC2011" s="39"/>
      <c r="AD2011" s="39"/>
      <c r="AE2011" s="39"/>
      <c r="AF2011" s="39"/>
      <c r="AG2011" s="39"/>
      <c r="AH2011" s="39"/>
      <c r="AI2011" s="39"/>
      <c r="AJ2011" s="39"/>
      <c r="AK2011" s="39"/>
      <c r="AL2011" s="39"/>
      <c r="AM2011" s="39"/>
    </row>
    <row r="2012" spans="1:39" outlineLevel="2">
      <c r="A2012" s="11">
        <f>ROW()</f>
        <v>2012</v>
      </c>
      <c r="C2012" s="6" t="s">
        <v>474</v>
      </c>
      <c r="D2012" s="39"/>
      <c r="E2012" s="922"/>
      <c r="F2012" s="39"/>
      <c r="G2012" s="39"/>
      <c r="H2012" s="39"/>
      <c r="I2012" s="39"/>
      <c r="J2012" s="39"/>
      <c r="K2012" s="39"/>
      <c r="L2012" s="39"/>
      <c r="M2012" s="39"/>
      <c r="N2012" s="39"/>
      <c r="O2012" s="39"/>
      <c r="P2012" s="39"/>
      <c r="Q2012" s="39"/>
      <c r="R2012" s="39"/>
      <c r="S2012" s="39"/>
      <c r="T2012" s="39"/>
      <c r="U2012" s="39"/>
      <c r="V2012" s="39"/>
      <c r="W2012" s="39"/>
      <c r="X2012" s="39">
        <f>X$284</f>
        <v>0</v>
      </c>
      <c r="Y2012" s="39"/>
      <c r="Z2012" s="39"/>
      <c r="AA2012" s="39"/>
      <c r="AB2012" s="39"/>
      <c r="AC2012" s="39"/>
      <c r="AD2012" s="39"/>
      <c r="AE2012" s="39"/>
      <c r="AF2012" s="39"/>
      <c r="AG2012" s="39"/>
      <c r="AH2012" s="39"/>
      <c r="AI2012" s="39"/>
      <c r="AJ2012" s="39"/>
      <c r="AK2012" s="39"/>
      <c r="AL2012" s="39"/>
      <c r="AM2012" s="39"/>
    </row>
    <row r="2013" spans="1:39" outlineLevel="2">
      <c r="A2013" s="11">
        <f>ROW()</f>
        <v>2013</v>
      </c>
      <c r="C2013" s="6" t="s">
        <v>477</v>
      </c>
      <c r="D2013" s="39"/>
      <c r="E2013" s="922"/>
      <c r="F2013" s="39"/>
      <c r="G2013" s="39"/>
      <c r="H2013" s="39"/>
      <c r="I2013" s="39"/>
      <c r="J2013" s="39"/>
      <c r="K2013" s="39"/>
      <c r="L2013" s="39"/>
      <c r="M2013" s="39"/>
      <c r="N2013" s="39"/>
      <c r="O2013" s="39"/>
      <c r="P2013" s="39"/>
      <c r="Q2013" s="39"/>
      <c r="R2013" s="39"/>
      <c r="S2013" s="39"/>
      <c r="T2013" s="39"/>
      <c r="U2013" s="39"/>
      <c r="V2013" s="39"/>
      <c r="W2013" s="39"/>
      <c r="X2013" s="39">
        <f>X$285</f>
        <v>0</v>
      </c>
      <c r="Y2013" s="39"/>
      <c r="Z2013" s="39"/>
      <c r="AA2013" s="39"/>
      <c r="AB2013" s="39"/>
      <c r="AC2013" s="39"/>
      <c r="AD2013" s="39"/>
      <c r="AE2013" s="39"/>
      <c r="AF2013" s="39"/>
      <c r="AG2013" s="39"/>
      <c r="AH2013" s="39"/>
      <c r="AI2013" s="39"/>
      <c r="AJ2013" s="39"/>
      <c r="AK2013" s="39"/>
      <c r="AL2013" s="39"/>
      <c r="AM2013" s="39"/>
    </row>
    <row r="2014" spans="1:39" outlineLevel="2">
      <c r="A2014" s="11">
        <f>ROW()</f>
        <v>2014</v>
      </c>
      <c r="C2014" s="6" t="s">
        <v>511</v>
      </c>
      <c r="D2014" s="39"/>
      <c r="E2014" s="922"/>
      <c r="F2014" s="39"/>
      <c r="G2014" s="39"/>
      <c r="H2014" s="39"/>
      <c r="I2014" s="39"/>
      <c r="J2014" s="39"/>
      <c r="K2014" s="39"/>
      <c r="L2014" s="39"/>
      <c r="M2014" s="39"/>
      <c r="N2014" s="39"/>
      <c r="O2014" s="39"/>
      <c r="P2014" s="39"/>
      <c r="Q2014" s="39"/>
      <c r="R2014" s="39"/>
      <c r="S2014" s="39"/>
      <c r="T2014" s="39"/>
      <c r="U2014" s="39"/>
      <c r="V2014" s="39"/>
      <c r="W2014" s="39"/>
      <c r="X2014" s="39">
        <f>X$286</f>
        <v>0.14543689447418959</v>
      </c>
      <c r="Y2014" s="39"/>
      <c r="Z2014" s="39"/>
      <c r="AA2014" s="39"/>
      <c r="AB2014" s="39"/>
      <c r="AC2014" s="39"/>
      <c r="AD2014" s="39"/>
      <c r="AE2014" s="39"/>
      <c r="AF2014" s="39"/>
      <c r="AG2014" s="39"/>
      <c r="AH2014" s="39"/>
      <c r="AI2014" s="39"/>
      <c r="AJ2014" s="39"/>
      <c r="AK2014" s="39"/>
      <c r="AL2014" s="39"/>
      <c r="AM2014" s="39"/>
    </row>
    <row r="2015" spans="1:39" outlineLevel="2">
      <c r="A2015" s="11">
        <f>ROW()</f>
        <v>2015</v>
      </c>
      <c r="C2015" s="6" t="s">
        <v>655</v>
      </c>
      <c r="D2015" s="39"/>
      <c r="E2015" s="922"/>
      <c r="F2015" s="39"/>
      <c r="G2015" s="39"/>
      <c r="H2015" s="39"/>
      <c r="I2015" s="39"/>
      <c r="J2015" s="39"/>
      <c r="K2015" s="39"/>
      <c r="L2015" s="39"/>
      <c r="M2015" s="39"/>
      <c r="N2015" s="39"/>
      <c r="O2015" s="39"/>
      <c r="P2015" s="39"/>
      <c r="Q2015" s="39"/>
      <c r="R2015" s="39"/>
      <c r="S2015" s="39"/>
      <c r="T2015" s="39"/>
      <c r="U2015" s="39"/>
      <c r="V2015" s="39"/>
      <c r="W2015" s="39"/>
      <c r="X2015" s="39"/>
      <c r="Y2015" s="39"/>
      <c r="Z2015" s="39"/>
      <c r="AA2015" s="39"/>
      <c r="AB2015" s="39"/>
      <c r="AC2015" s="39"/>
      <c r="AD2015" s="39"/>
      <c r="AE2015" s="39"/>
      <c r="AF2015" s="39"/>
      <c r="AG2015" s="39"/>
      <c r="AH2015" s="39"/>
      <c r="AI2015" s="39"/>
      <c r="AJ2015" s="39"/>
      <c r="AK2015" s="39"/>
      <c r="AL2015" s="39"/>
      <c r="AM2015" s="39"/>
    </row>
    <row r="2016" spans="1:39" outlineLevel="2">
      <c r="A2016" s="11">
        <f>ROW()</f>
        <v>2016</v>
      </c>
      <c r="C2016" s="6" t="s">
        <v>656</v>
      </c>
      <c r="D2016" s="39"/>
      <c r="E2016" s="922"/>
      <c r="F2016" s="39"/>
      <c r="G2016" s="39"/>
      <c r="H2016" s="39"/>
      <c r="I2016" s="39"/>
      <c r="J2016" s="39"/>
      <c r="K2016" s="39"/>
      <c r="L2016" s="39"/>
      <c r="M2016" s="39"/>
      <c r="N2016" s="39"/>
      <c r="O2016" s="39"/>
      <c r="P2016" s="39"/>
      <c r="Q2016" s="39"/>
      <c r="R2016" s="39"/>
      <c r="S2016" s="39"/>
      <c r="T2016" s="39"/>
      <c r="U2016" s="39"/>
      <c r="V2016" s="39"/>
      <c r="W2016" s="39"/>
      <c r="X2016" s="39"/>
      <c r="Y2016" s="39"/>
      <c r="Z2016" s="39"/>
      <c r="AA2016" s="39"/>
      <c r="AB2016" s="39"/>
      <c r="AC2016" s="39"/>
      <c r="AD2016" s="39"/>
      <c r="AE2016" s="39"/>
      <c r="AF2016" s="39"/>
      <c r="AG2016" s="39"/>
      <c r="AH2016" s="39"/>
      <c r="AI2016" s="39"/>
      <c r="AJ2016" s="39"/>
      <c r="AK2016" s="39"/>
      <c r="AL2016" s="39"/>
      <c r="AM2016" s="39"/>
    </row>
    <row r="2017" spans="1:39" outlineLevel="2">
      <c r="A2017" s="11">
        <f>ROW()</f>
        <v>2017</v>
      </c>
      <c r="C2017" s="6" t="s">
        <v>667</v>
      </c>
      <c r="D2017" s="39"/>
      <c r="E2017" s="922"/>
      <c r="F2017" s="39"/>
      <c r="G2017" s="39"/>
      <c r="H2017" s="39"/>
      <c r="I2017" s="39"/>
      <c r="J2017" s="39"/>
      <c r="K2017" s="39"/>
      <c r="L2017" s="39"/>
      <c r="M2017" s="39"/>
      <c r="N2017" s="39"/>
      <c r="O2017" s="39"/>
      <c r="P2017" s="39"/>
      <c r="Q2017" s="39"/>
      <c r="R2017" s="39"/>
      <c r="S2017" s="39"/>
      <c r="T2017" s="39"/>
      <c r="U2017" s="39"/>
      <c r="V2017" s="39"/>
      <c r="W2017" s="39"/>
      <c r="X2017" s="39"/>
      <c r="Y2017" s="39"/>
      <c r="Z2017" s="39"/>
      <c r="AA2017" s="39"/>
      <c r="AB2017" s="39"/>
      <c r="AC2017" s="39"/>
      <c r="AD2017" s="39"/>
      <c r="AE2017" s="39"/>
      <c r="AF2017" s="39"/>
      <c r="AG2017" s="39"/>
      <c r="AH2017" s="39"/>
      <c r="AI2017" s="39"/>
      <c r="AJ2017" s="39"/>
      <c r="AK2017" s="39"/>
      <c r="AL2017" s="39"/>
      <c r="AM2017" s="39"/>
    </row>
    <row r="2018" spans="1:39" outlineLevel="2">
      <c r="A2018" s="11">
        <f>ROW()</f>
        <v>2018</v>
      </c>
      <c r="C2018" s="6" t="s">
        <v>212</v>
      </c>
      <c r="D2018" s="39"/>
      <c r="E2018" s="922"/>
      <c r="F2018" s="39"/>
      <c r="G2018" s="39"/>
      <c r="H2018" s="39"/>
      <c r="I2018" s="39"/>
      <c r="J2018" s="39"/>
      <c r="K2018" s="39"/>
      <c r="L2018" s="39"/>
      <c r="M2018" s="39"/>
      <c r="N2018" s="39"/>
      <c r="O2018" s="39"/>
      <c r="P2018" s="39"/>
      <c r="Q2018" s="39"/>
      <c r="R2018" s="39"/>
      <c r="S2018" s="39"/>
      <c r="T2018" s="39"/>
      <c r="U2018" s="39"/>
      <c r="V2018" s="39"/>
      <c r="W2018" s="39"/>
      <c r="X2018" s="39">
        <f>X$290</f>
        <v>-3.8207816789660033E-3</v>
      </c>
      <c r="Y2018" s="39"/>
      <c r="Z2018" s="39"/>
      <c r="AA2018" s="39"/>
      <c r="AB2018" s="39"/>
      <c r="AC2018" s="39"/>
      <c r="AD2018" s="39"/>
      <c r="AE2018" s="39"/>
      <c r="AF2018" s="39"/>
      <c r="AG2018" s="39"/>
      <c r="AH2018" s="39"/>
      <c r="AI2018" s="39"/>
      <c r="AJ2018" s="39"/>
      <c r="AK2018" s="39"/>
      <c r="AL2018" s="39"/>
      <c r="AM2018" s="39"/>
    </row>
    <row r="2019" spans="1:39" outlineLevel="2">
      <c r="A2019" s="11">
        <f>ROW()</f>
        <v>2019</v>
      </c>
      <c r="C2019" s="30" t="s">
        <v>362</v>
      </c>
      <c r="D2019" s="90"/>
      <c r="E2019" s="925"/>
      <c r="F2019" s="90"/>
      <c r="G2019" s="90"/>
      <c r="H2019" s="90"/>
      <c r="I2019" s="90"/>
      <c r="J2019" s="90"/>
      <c r="K2019" s="90"/>
      <c r="L2019" s="90"/>
      <c r="M2019" s="90"/>
      <c r="N2019" s="90"/>
      <c r="O2019" s="90"/>
      <c r="P2019" s="90"/>
      <c r="Q2019" s="90"/>
      <c r="R2019" s="90"/>
      <c r="S2019" s="90"/>
      <c r="T2019" s="90"/>
      <c r="U2019" s="90"/>
      <c r="V2019" s="90"/>
      <c r="W2019" s="90"/>
      <c r="X2019" s="90">
        <f>X$291</f>
        <v>0</v>
      </c>
      <c r="Y2019" s="90"/>
      <c r="Z2019" s="90"/>
      <c r="AA2019" s="90"/>
      <c r="AB2019" s="90"/>
      <c r="AC2019" s="90"/>
      <c r="AD2019" s="90"/>
      <c r="AE2019" s="90"/>
      <c r="AF2019" s="90"/>
      <c r="AG2019" s="90"/>
      <c r="AH2019" s="90"/>
      <c r="AI2019" s="90"/>
      <c r="AJ2019" s="90"/>
      <c r="AK2019" s="90"/>
      <c r="AL2019" s="90"/>
      <c r="AM2019" s="90"/>
    </row>
    <row r="2020" spans="1:39" outlineLevel="2">
      <c r="A2020" s="11">
        <f>ROW()</f>
        <v>2020</v>
      </c>
      <c r="C2020" s="6" t="s">
        <v>1</v>
      </c>
      <c r="D2020" s="39"/>
      <c r="E2020" s="39"/>
      <c r="F2020" s="39"/>
      <c r="G2020" s="39"/>
      <c r="H2020" s="39"/>
      <c r="I2020" s="39"/>
      <c r="J2020" s="39"/>
      <c r="K2020" s="39"/>
      <c r="L2020" s="39"/>
      <c r="M2020" s="39"/>
      <c r="N2020" s="39"/>
      <c r="O2020" s="39"/>
      <c r="P2020" s="39"/>
      <c r="Q2020" s="39"/>
      <c r="R2020" s="39"/>
      <c r="S2020" s="39"/>
      <c r="T2020" s="39"/>
      <c r="U2020" s="39"/>
      <c r="V2020" s="39"/>
      <c r="W2020" s="39"/>
      <c r="X2020" s="9">
        <f t="shared" ref="X2020" si="1455">SUM(X2007:X2019)</f>
        <v>28.884698751660519</v>
      </c>
      <c r="Y2020" s="39"/>
      <c r="Z2020" s="39"/>
      <c r="AA2020" s="39"/>
      <c r="AB2020" s="39"/>
      <c r="AC2020" s="39"/>
      <c r="AD2020" s="39"/>
      <c r="AE2020" s="39"/>
      <c r="AF2020" s="39"/>
      <c r="AG2020" s="39"/>
      <c r="AH2020" s="39"/>
      <c r="AI2020" s="39"/>
      <c r="AJ2020" s="39"/>
      <c r="AK2020" s="39"/>
      <c r="AL2020" s="39"/>
      <c r="AM2020" s="39"/>
    </row>
    <row r="2021" spans="1:39" outlineLevel="2">
      <c r="A2021" s="11">
        <f>ROW()</f>
        <v>2021</v>
      </c>
      <c r="B2021" s="343" t="s">
        <v>657</v>
      </c>
      <c r="D2021" s="39"/>
      <c r="E2021" s="39"/>
      <c r="G2021" s="39"/>
      <c r="H2021" s="39"/>
      <c r="I2021" s="39"/>
      <c r="J2021" s="39"/>
      <c r="K2021" s="39"/>
      <c r="L2021" s="39"/>
      <c r="M2021" s="39"/>
      <c r="N2021" s="39"/>
      <c r="O2021" s="39"/>
      <c r="P2021" s="39"/>
      <c r="Q2021" s="39"/>
      <c r="R2021" s="39"/>
      <c r="S2021" s="39"/>
      <c r="T2021" s="39"/>
      <c r="U2021" s="39"/>
      <c r="V2021" s="39"/>
      <c r="W2021" s="39"/>
      <c r="X2021" s="39"/>
      <c r="Y2021" s="39"/>
      <c r="Z2021" s="39"/>
      <c r="AA2021" s="39"/>
      <c r="AB2021" s="39"/>
      <c r="AC2021" s="39"/>
      <c r="AD2021" s="39"/>
      <c r="AE2021" s="39"/>
      <c r="AF2021" s="39"/>
      <c r="AG2021" s="39"/>
      <c r="AH2021" s="39"/>
      <c r="AI2021" s="39"/>
      <c r="AJ2021" s="39"/>
      <c r="AK2021" s="39"/>
      <c r="AL2021" s="39"/>
    </row>
    <row r="2022" spans="1:39" outlineLevel="2">
      <c r="A2022" s="11">
        <f>ROW()</f>
        <v>2022</v>
      </c>
      <c r="C2022" s="6" t="s">
        <v>2</v>
      </c>
      <c r="D2022" s="39"/>
      <c r="E2022" s="922">
        <v>0</v>
      </c>
      <c r="F2022" s="31"/>
      <c r="G2022" s="39"/>
      <c r="H2022" s="39"/>
      <c r="I2022" s="39"/>
      <c r="J2022" s="39"/>
      <c r="K2022" s="39"/>
      <c r="L2022" s="39"/>
      <c r="M2022" s="39"/>
      <c r="N2022" s="39"/>
      <c r="O2022" s="39"/>
      <c r="P2022" s="39"/>
      <c r="Q2022" s="39"/>
      <c r="R2022" s="39"/>
      <c r="S2022" s="39"/>
      <c r="T2022" s="39"/>
      <c r="U2022" s="39"/>
      <c r="V2022" s="39"/>
      <c r="W2022" s="39"/>
      <c r="X2022" s="39"/>
      <c r="Y2022" s="13">
        <f>-Inputs!Y2331</f>
        <v>0</v>
      </c>
      <c r="Z2022" s="13">
        <f>-Inputs!Z2331</f>
        <v>0</v>
      </c>
      <c r="AA2022" s="13">
        <f>-Inputs!AA2331</f>
        <v>0</v>
      </c>
      <c r="AB2022" s="13">
        <f>-Inputs!AB2331</f>
        <v>0</v>
      </c>
      <c r="AC2022" s="526">
        <f t="shared" ref="AC2022:AC2034" si="1456">$E2022*$E$51</f>
        <v>0</v>
      </c>
      <c r="AD2022" s="13">
        <f>-Inputs!AD2331</f>
        <v>0</v>
      </c>
      <c r="AE2022" s="13">
        <f>-Inputs!AE2331</f>
        <v>0</v>
      </c>
      <c r="AF2022" s="13">
        <f>-Inputs!AF2331</f>
        <v>0</v>
      </c>
      <c r="AG2022" s="13">
        <f>-Inputs!AG2331</f>
        <v>0</v>
      </c>
      <c r="AH2022" s="13">
        <f>-Inputs!AH2331</f>
        <v>0</v>
      </c>
      <c r="AI2022" s="13">
        <f>-Inputs!AI2331</f>
        <v>0</v>
      </c>
      <c r="AJ2022" s="13">
        <f>-Inputs!AJ2331</f>
        <v>0</v>
      </c>
      <c r="AK2022" s="13">
        <f>-Inputs!AK2331</f>
        <v>0</v>
      </c>
      <c r="AL2022" s="13">
        <f>-Inputs!AL2331</f>
        <v>0</v>
      </c>
      <c r="AM2022" s="13">
        <f>-Inputs!AM2331</f>
        <v>0</v>
      </c>
    </row>
    <row r="2023" spans="1:39" outlineLevel="2">
      <c r="A2023" s="11">
        <f>ROW()</f>
        <v>2023</v>
      </c>
      <c r="C2023" s="6" t="s">
        <v>3</v>
      </c>
      <c r="D2023" s="39"/>
      <c r="E2023" s="922">
        <v>0</v>
      </c>
      <c r="F2023" s="31"/>
      <c r="G2023" s="39"/>
      <c r="H2023" s="39"/>
      <c r="I2023" s="39"/>
      <c r="J2023" s="39"/>
      <c r="K2023" s="39"/>
      <c r="L2023" s="39"/>
      <c r="M2023" s="39"/>
      <c r="N2023" s="39"/>
      <c r="O2023" s="39"/>
      <c r="P2023" s="39"/>
      <c r="Q2023" s="39"/>
      <c r="R2023" s="39"/>
      <c r="S2023" s="39"/>
      <c r="T2023" s="39"/>
      <c r="U2023" s="39"/>
      <c r="V2023" s="39"/>
      <c r="W2023" s="39"/>
      <c r="X2023" s="39"/>
      <c r="Y2023" s="13">
        <f>-Inputs!Y2332</f>
        <v>0</v>
      </c>
      <c r="Z2023" s="13">
        <f>-Inputs!Z2332</f>
        <v>0</v>
      </c>
      <c r="AA2023" s="13">
        <f>-Inputs!AA2332</f>
        <v>0</v>
      </c>
      <c r="AB2023" s="13">
        <f>-Inputs!AB2332</f>
        <v>0</v>
      </c>
      <c r="AC2023" s="526">
        <f t="shared" si="1456"/>
        <v>0</v>
      </c>
      <c r="AD2023" s="13">
        <f>-Inputs!AD2332</f>
        <v>0</v>
      </c>
      <c r="AE2023" s="13">
        <f>-Inputs!AE2332</f>
        <v>0</v>
      </c>
      <c r="AF2023" s="13">
        <f>-Inputs!AF2332</f>
        <v>0</v>
      </c>
      <c r="AG2023" s="13">
        <f>-Inputs!AG2332</f>
        <v>0</v>
      </c>
      <c r="AH2023" s="13">
        <f>-Inputs!AH2332</f>
        <v>0</v>
      </c>
      <c r="AI2023" s="13">
        <f>-Inputs!AI2332</f>
        <v>0</v>
      </c>
      <c r="AJ2023" s="13">
        <f>-Inputs!AJ2332</f>
        <v>0</v>
      </c>
      <c r="AK2023" s="13">
        <f>-Inputs!AK2332</f>
        <v>0</v>
      </c>
      <c r="AL2023" s="13">
        <f>-Inputs!AL2332</f>
        <v>0</v>
      </c>
      <c r="AM2023" s="13">
        <f>-Inputs!AM2332</f>
        <v>0</v>
      </c>
    </row>
    <row r="2024" spans="1:39" outlineLevel="2">
      <c r="A2024" s="11">
        <f>ROW()</f>
        <v>2024</v>
      </c>
      <c r="C2024" s="6" t="s">
        <v>4</v>
      </c>
      <c r="D2024" s="39"/>
      <c r="E2024" s="922">
        <v>0</v>
      </c>
      <c r="F2024" s="31"/>
      <c r="G2024" s="39"/>
      <c r="H2024" s="39"/>
      <c r="I2024" s="39"/>
      <c r="J2024" s="39"/>
      <c r="K2024" s="39"/>
      <c r="L2024" s="39"/>
      <c r="M2024" s="39"/>
      <c r="N2024" s="39"/>
      <c r="O2024" s="39"/>
      <c r="P2024" s="39"/>
      <c r="Q2024" s="39"/>
      <c r="R2024" s="39"/>
      <c r="S2024" s="39"/>
      <c r="T2024" s="39"/>
      <c r="U2024" s="39"/>
      <c r="V2024" s="39"/>
      <c r="W2024" s="39"/>
      <c r="X2024" s="39"/>
      <c r="Y2024" s="13">
        <f>-Inputs!Y2333</f>
        <v>0</v>
      </c>
      <c r="Z2024" s="13">
        <f>-Inputs!Z2333</f>
        <v>0</v>
      </c>
      <c r="AA2024" s="13">
        <f>-Inputs!AA2333</f>
        <v>0</v>
      </c>
      <c r="AB2024" s="13">
        <f>-Inputs!AB2333</f>
        <v>0</v>
      </c>
      <c r="AC2024" s="526">
        <f t="shared" si="1456"/>
        <v>0</v>
      </c>
      <c r="AD2024" s="13">
        <f>-Inputs!AD2333</f>
        <v>0</v>
      </c>
      <c r="AE2024" s="13">
        <f>-Inputs!AE2333</f>
        <v>0</v>
      </c>
      <c r="AF2024" s="13">
        <f>-Inputs!AF2333</f>
        <v>0</v>
      </c>
      <c r="AG2024" s="13">
        <f>-Inputs!AG2333</f>
        <v>0</v>
      </c>
      <c r="AH2024" s="13">
        <f>-Inputs!AH2333</f>
        <v>0</v>
      </c>
      <c r="AI2024" s="13">
        <f>-Inputs!AI2333</f>
        <v>0</v>
      </c>
      <c r="AJ2024" s="13">
        <f>-Inputs!AJ2333</f>
        <v>0</v>
      </c>
      <c r="AK2024" s="13">
        <f>-Inputs!AK2333</f>
        <v>0</v>
      </c>
      <c r="AL2024" s="13">
        <f>-Inputs!AL2333</f>
        <v>0</v>
      </c>
      <c r="AM2024" s="13">
        <f>-Inputs!AM2333</f>
        <v>0</v>
      </c>
    </row>
    <row r="2025" spans="1:39" outlineLevel="2">
      <c r="A2025" s="11">
        <f>ROW()</f>
        <v>2025</v>
      </c>
      <c r="C2025" s="6" t="s">
        <v>5</v>
      </c>
      <c r="D2025" s="39"/>
      <c r="E2025" s="922">
        <v>0</v>
      </c>
      <c r="F2025" s="31"/>
      <c r="G2025" s="39"/>
      <c r="H2025" s="39"/>
      <c r="I2025" s="39"/>
      <c r="J2025" s="39"/>
      <c r="K2025" s="39"/>
      <c r="L2025" s="39"/>
      <c r="M2025" s="39"/>
      <c r="N2025" s="39"/>
      <c r="O2025" s="39"/>
      <c r="P2025" s="39"/>
      <c r="Q2025" s="39"/>
      <c r="R2025" s="39"/>
      <c r="S2025" s="39"/>
      <c r="T2025" s="39"/>
      <c r="U2025" s="39"/>
      <c r="V2025" s="39"/>
      <c r="W2025" s="39"/>
      <c r="X2025" s="39"/>
      <c r="Y2025" s="13">
        <f>-Inputs!Y2334</f>
        <v>0</v>
      </c>
      <c r="Z2025" s="13">
        <f>-Inputs!Z2334</f>
        <v>0</v>
      </c>
      <c r="AA2025" s="13">
        <f>-Inputs!AA2334</f>
        <v>0</v>
      </c>
      <c r="AB2025" s="13">
        <f>-Inputs!AB2334</f>
        <v>0</v>
      </c>
      <c r="AC2025" s="526">
        <f t="shared" si="1456"/>
        <v>0</v>
      </c>
      <c r="AD2025" s="13">
        <f>-Inputs!AD2334</f>
        <v>0</v>
      </c>
      <c r="AE2025" s="13">
        <f>-Inputs!AE2334</f>
        <v>0</v>
      </c>
      <c r="AF2025" s="13">
        <f>-Inputs!AF2334</f>
        <v>0</v>
      </c>
      <c r="AG2025" s="13">
        <f>-Inputs!AG2334</f>
        <v>0</v>
      </c>
      <c r="AH2025" s="13">
        <f>-Inputs!AH2334</f>
        <v>0</v>
      </c>
      <c r="AI2025" s="13">
        <f>-Inputs!AI2334</f>
        <v>0</v>
      </c>
      <c r="AJ2025" s="13">
        <f>-Inputs!AJ2334</f>
        <v>0</v>
      </c>
      <c r="AK2025" s="13">
        <f>-Inputs!AK2334</f>
        <v>0</v>
      </c>
      <c r="AL2025" s="13">
        <f>-Inputs!AL2334</f>
        <v>0</v>
      </c>
      <c r="AM2025" s="13">
        <f>-Inputs!AM2334</f>
        <v>0</v>
      </c>
    </row>
    <row r="2026" spans="1:39" outlineLevel="2">
      <c r="A2026" s="11">
        <f>ROW()</f>
        <v>2026</v>
      </c>
      <c r="C2026" s="6" t="s">
        <v>473</v>
      </c>
      <c r="D2026" s="39"/>
      <c r="E2026" s="922">
        <v>0</v>
      </c>
      <c r="F2026" s="31"/>
      <c r="G2026" s="39"/>
      <c r="H2026" s="39"/>
      <c r="I2026" s="39"/>
      <c r="J2026" s="39"/>
      <c r="K2026" s="39"/>
      <c r="L2026" s="39"/>
      <c r="M2026" s="39"/>
      <c r="N2026" s="39"/>
      <c r="O2026" s="39"/>
      <c r="P2026" s="39"/>
      <c r="Q2026" s="39"/>
      <c r="R2026" s="39"/>
      <c r="S2026" s="39"/>
      <c r="T2026" s="39"/>
      <c r="U2026" s="39"/>
      <c r="V2026" s="39"/>
      <c r="W2026" s="39"/>
      <c r="X2026" s="39"/>
      <c r="Y2026" s="13">
        <f>-Inputs!Y2335</f>
        <v>0</v>
      </c>
      <c r="Z2026" s="13">
        <f>-Inputs!Z2335</f>
        <v>0</v>
      </c>
      <c r="AA2026" s="13">
        <f>-Inputs!AA2335</f>
        <v>0</v>
      </c>
      <c r="AB2026" s="13">
        <f>-Inputs!AB2335</f>
        <v>0</v>
      </c>
      <c r="AC2026" s="526">
        <f t="shared" si="1456"/>
        <v>0</v>
      </c>
      <c r="AD2026" s="13">
        <f>-Inputs!AD2335</f>
        <v>0</v>
      </c>
      <c r="AE2026" s="13">
        <f>-Inputs!AE2335</f>
        <v>0</v>
      </c>
      <c r="AF2026" s="13">
        <f>-Inputs!AF2335</f>
        <v>0</v>
      </c>
      <c r="AG2026" s="13">
        <f>-Inputs!AG2335</f>
        <v>0</v>
      </c>
      <c r="AH2026" s="13">
        <f>-Inputs!AH2335</f>
        <v>0</v>
      </c>
      <c r="AI2026" s="13">
        <f>-Inputs!AI2335</f>
        <v>0</v>
      </c>
      <c r="AJ2026" s="13">
        <f>-Inputs!AJ2335</f>
        <v>0</v>
      </c>
      <c r="AK2026" s="13">
        <f>-Inputs!AK2335</f>
        <v>0</v>
      </c>
      <c r="AL2026" s="13">
        <f>-Inputs!AL2335</f>
        <v>0</v>
      </c>
      <c r="AM2026" s="13">
        <f>-Inputs!AM2335</f>
        <v>0</v>
      </c>
    </row>
    <row r="2027" spans="1:39" outlineLevel="2">
      <c r="A2027" s="11">
        <f>ROW()</f>
        <v>2027</v>
      </c>
      <c r="C2027" s="6" t="s">
        <v>474</v>
      </c>
      <c r="D2027" s="39"/>
      <c r="E2027" s="922">
        <v>0</v>
      </c>
      <c r="F2027" s="31"/>
      <c r="G2027" s="39"/>
      <c r="H2027" s="39"/>
      <c r="I2027" s="39"/>
      <c r="J2027" s="39"/>
      <c r="K2027" s="39"/>
      <c r="L2027" s="39"/>
      <c r="M2027" s="39"/>
      <c r="N2027" s="39"/>
      <c r="O2027" s="39"/>
      <c r="P2027" s="39"/>
      <c r="Q2027" s="39"/>
      <c r="R2027" s="39"/>
      <c r="S2027" s="39"/>
      <c r="T2027" s="39"/>
      <c r="U2027" s="39"/>
      <c r="V2027" s="39"/>
      <c r="W2027" s="39"/>
      <c r="X2027" s="39"/>
      <c r="Y2027" s="13">
        <f>-Inputs!Y2336</f>
        <v>0</v>
      </c>
      <c r="Z2027" s="13">
        <f>-Inputs!Z2336</f>
        <v>0</v>
      </c>
      <c r="AA2027" s="13">
        <f>-Inputs!AA2336</f>
        <v>0</v>
      </c>
      <c r="AB2027" s="13">
        <f>-Inputs!AB2336</f>
        <v>0</v>
      </c>
      <c r="AC2027" s="526">
        <f t="shared" si="1456"/>
        <v>0</v>
      </c>
      <c r="AD2027" s="13">
        <f>-Inputs!AD2336</f>
        <v>0</v>
      </c>
      <c r="AE2027" s="13">
        <f>-Inputs!AE2336</f>
        <v>0</v>
      </c>
      <c r="AF2027" s="13">
        <f>-Inputs!AF2336</f>
        <v>0</v>
      </c>
      <c r="AG2027" s="13">
        <f>-Inputs!AG2336</f>
        <v>0</v>
      </c>
      <c r="AH2027" s="13">
        <f>-Inputs!AH2336</f>
        <v>0</v>
      </c>
      <c r="AI2027" s="13">
        <f>-Inputs!AI2336</f>
        <v>0</v>
      </c>
      <c r="AJ2027" s="13">
        <f>-Inputs!AJ2336</f>
        <v>0</v>
      </c>
      <c r="AK2027" s="13">
        <f>-Inputs!AK2336</f>
        <v>0</v>
      </c>
      <c r="AL2027" s="13">
        <f>-Inputs!AL2336</f>
        <v>0</v>
      </c>
      <c r="AM2027" s="13">
        <f>-Inputs!AM2336</f>
        <v>0</v>
      </c>
    </row>
    <row r="2028" spans="1:39" outlineLevel="2">
      <c r="A2028" s="11">
        <f>ROW()</f>
        <v>2028</v>
      </c>
      <c r="C2028" s="6" t="s">
        <v>477</v>
      </c>
      <c r="D2028" s="39"/>
      <c r="E2028" s="922">
        <v>0</v>
      </c>
      <c r="F2028" s="31"/>
      <c r="G2028" s="39"/>
      <c r="H2028" s="39"/>
      <c r="I2028" s="39"/>
      <c r="J2028" s="39"/>
      <c r="K2028" s="39"/>
      <c r="L2028" s="39"/>
      <c r="M2028" s="39"/>
      <c r="N2028" s="39"/>
      <c r="O2028" s="39"/>
      <c r="P2028" s="39"/>
      <c r="Q2028" s="39"/>
      <c r="R2028" s="39"/>
      <c r="S2028" s="39"/>
      <c r="T2028" s="39"/>
      <c r="U2028" s="39"/>
      <c r="V2028" s="39"/>
      <c r="W2028" s="39"/>
      <c r="X2028" s="39"/>
      <c r="Y2028" s="13">
        <f>-Inputs!Y2337</f>
        <v>0</v>
      </c>
      <c r="Z2028" s="13">
        <f>-Inputs!Z2337</f>
        <v>0</v>
      </c>
      <c r="AA2028" s="13">
        <f>-Inputs!AA2337</f>
        <v>0</v>
      </c>
      <c r="AB2028" s="13">
        <f>-Inputs!AB2337</f>
        <v>0</v>
      </c>
      <c r="AC2028" s="526">
        <f t="shared" si="1456"/>
        <v>0</v>
      </c>
      <c r="AD2028" s="13">
        <f>-Inputs!AD2337</f>
        <v>0</v>
      </c>
      <c r="AE2028" s="13">
        <f>-Inputs!AE2337</f>
        <v>0</v>
      </c>
      <c r="AF2028" s="13">
        <f>-Inputs!AF2337</f>
        <v>0</v>
      </c>
      <c r="AG2028" s="13">
        <f>-Inputs!AG2337</f>
        <v>0</v>
      </c>
      <c r="AH2028" s="13">
        <f>-Inputs!AH2337</f>
        <v>0</v>
      </c>
      <c r="AI2028" s="13">
        <f>-Inputs!AI2337</f>
        <v>0</v>
      </c>
      <c r="AJ2028" s="13">
        <f>-Inputs!AJ2337</f>
        <v>0</v>
      </c>
      <c r="AK2028" s="13">
        <f>-Inputs!AK2337</f>
        <v>0</v>
      </c>
      <c r="AL2028" s="13">
        <f>-Inputs!AL2337</f>
        <v>0</v>
      </c>
      <c r="AM2028" s="13">
        <f>-Inputs!AM2337</f>
        <v>0</v>
      </c>
    </row>
    <row r="2029" spans="1:39" outlineLevel="2">
      <c r="A2029" s="11">
        <f>ROW()</f>
        <v>2029</v>
      </c>
      <c r="C2029" s="6" t="s">
        <v>511</v>
      </c>
      <c r="D2029" s="39"/>
      <c r="E2029" s="922">
        <v>0</v>
      </c>
      <c r="F2029" s="31"/>
      <c r="G2029" s="39"/>
      <c r="H2029" s="39"/>
      <c r="I2029" s="39"/>
      <c r="J2029" s="39"/>
      <c r="K2029" s="39"/>
      <c r="L2029" s="39"/>
      <c r="M2029" s="39"/>
      <c r="N2029" s="39"/>
      <c r="O2029" s="39"/>
      <c r="P2029" s="39"/>
      <c r="Q2029" s="39"/>
      <c r="R2029" s="39"/>
      <c r="S2029" s="39"/>
      <c r="T2029" s="39"/>
      <c r="U2029" s="39"/>
      <c r="V2029" s="39"/>
      <c r="W2029" s="39"/>
      <c r="X2029" s="39"/>
      <c r="Y2029" s="13">
        <f>-Inputs!Y2338</f>
        <v>0</v>
      </c>
      <c r="Z2029" s="13">
        <f>-Inputs!Z2338</f>
        <v>0</v>
      </c>
      <c r="AA2029" s="13">
        <f>-Inputs!AA2338</f>
        <v>0</v>
      </c>
      <c r="AB2029" s="13">
        <f>-Inputs!AB2338</f>
        <v>0</v>
      </c>
      <c r="AC2029" s="526">
        <f t="shared" si="1456"/>
        <v>0</v>
      </c>
      <c r="AD2029" s="13">
        <f>-Inputs!AD2338</f>
        <v>0</v>
      </c>
      <c r="AE2029" s="13">
        <f>-Inputs!AE2338</f>
        <v>0</v>
      </c>
      <c r="AF2029" s="13">
        <f>-Inputs!AF2338</f>
        <v>0</v>
      </c>
      <c r="AG2029" s="13">
        <f>-Inputs!AG2338</f>
        <v>0</v>
      </c>
      <c r="AH2029" s="13">
        <f>-Inputs!AH2338</f>
        <v>0</v>
      </c>
      <c r="AI2029" s="13">
        <f>-Inputs!AI2338</f>
        <v>0</v>
      </c>
      <c r="AJ2029" s="13">
        <f>-Inputs!AJ2338</f>
        <v>0</v>
      </c>
      <c r="AK2029" s="13">
        <f>-Inputs!AK2338</f>
        <v>0</v>
      </c>
      <c r="AL2029" s="13">
        <f>-Inputs!AL2338</f>
        <v>0</v>
      </c>
      <c r="AM2029" s="13">
        <f>-Inputs!AM2338</f>
        <v>0</v>
      </c>
    </row>
    <row r="2030" spans="1:39" outlineLevel="2">
      <c r="A2030" s="11">
        <f>ROW()</f>
        <v>2030</v>
      </c>
      <c r="C2030" s="6" t="s">
        <v>655</v>
      </c>
      <c r="D2030" s="39"/>
      <c r="E2030" s="922"/>
      <c r="F2030" s="31"/>
      <c r="G2030" s="39"/>
      <c r="H2030" s="39"/>
      <c r="I2030" s="39"/>
      <c r="J2030" s="39"/>
      <c r="K2030" s="39"/>
      <c r="L2030" s="39"/>
      <c r="M2030" s="39"/>
      <c r="N2030" s="39"/>
      <c r="O2030" s="39"/>
      <c r="P2030" s="39"/>
      <c r="Q2030" s="39"/>
      <c r="R2030" s="39"/>
      <c r="S2030" s="39"/>
      <c r="T2030" s="39"/>
      <c r="U2030" s="39"/>
      <c r="V2030" s="39"/>
      <c r="W2030" s="39"/>
      <c r="X2030" s="39"/>
      <c r="Y2030" s="13"/>
      <c r="Z2030" s="13"/>
      <c r="AA2030" s="13"/>
      <c r="AB2030" s="13"/>
      <c r="AC2030" s="526"/>
      <c r="AD2030" s="13"/>
      <c r="AE2030" s="13"/>
      <c r="AF2030" s="13"/>
      <c r="AG2030" s="13"/>
      <c r="AH2030" s="13"/>
      <c r="AI2030" s="13"/>
      <c r="AJ2030" s="13"/>
      <c r="AK2030" s="13"/>
      <c r="AL2030" s="13"/>
      <c r="AM2030" s="13"/>
    </row>
    <row r="2031" spans="1:39" outlineLevel="2">
      <c r="A2031" s="11">
        <f>ROW()</f>
        <v>2031</v>
      </c>
      <c r="C2031" s="6" t="s">
        <v>656</v>
      </c>
      <c r="D2031" s="39"/>
      <c r="E2031" s="922"/>
      <c r="F2031" s="31"/>
      <c r="G2031" s="39"/>
      <c r="H2031" s="39"/>
      <c r="I2031" s="39"/>
      <c r="J2031" s="39"/>
      <c r="K2031" s="39"/>
      <c r="L2031" s="39"/>
      <c r="M2031" s="39"/>
      <c r="N2031" s="39"/>
      <c r="O2031" s="39"/>
      <c r="P2031" s="39"/>
      <c r="Q2031" s="39"/>
      <c r="R2031" s="39"/>
      <c r="S2031" s="39"/>
      <c r="T2031" s="39"/>
      <c r="U2031" s="39"/>
      <c r="V2031" s="39"/>
      <c r="W2031" s="39"/>
      <c r="X2031" s="39"/>
      <c r="Y2031" s="13"/>
      <c r="Z2031" s="13"/>
      <c r="AA2031" s="13"/>
      <c r="AB2031" s="13"/>
      <c r="AC2031" s="526"/>
      <c r="AD2031" s="13"/>
      <c r="AE2031" s="13"/>
      <c r="AF2031" s="13"/>
      <c r="AG2031" s="13"/>
      <c r="AH2031" s="13"/>
      <c r="AI2031" s="13"/>
      <c r="AJ2031" s="13"/>
      <c r="AK2031" s="13"/>
      <c r="AL2031" s="13"/>
      <c r="AM2031" s="13"/>
    </row>
    <row r="2032" spans="1:39" outlineLevel="2">
      <c r="A2032" s="11">
        <f>ROW()</f>
        <v>2032</v>
      </c>
      <c r="C2032" s="6" t="s">
        <v>667</v>
      </c>
      <c r="D2032" s="39"/>
      <c r="E2032" s="922"/>
      <c r="F2032" s="31"/>
      <c r="G2032" s="39"/>
      <c r="H2032" s="39"/>
      <c r="I2032" s="39"/>
      <c r="J2032" s="39"/>
      <c r="K2032" s="39"/>
      <c r="L2032" s="39"/>
      <c r="M2032" s="39"/>
      <c r="N2032" s="39"/>
      <c r="O2032" s="39"/>
      <c r="P2032" s="39"/>
      <c r="Q2032" s="39"/>
      <c r="R2032" s="39"/>
      <c r="S2032" s="39"/>
      <c r="T2032" s="39"/>
      <c r="U2032" s="39"/>
      <c r="V2032" s="39"/>
      <c r="W2032" s="39"/>
      <c r="X2032" s="39"/>
      <c r="Y2032" s="13"/>
      <c r="Z2032" s="13"/>
      <c r="AA2032" s="13"/>
      <c r="AB2032" s="13"/>
      <c r="AC2032" s="526"/>
      <c r="AD2032" s="13"/>
      <c r="AE2032" s="13"/>
      <c r="AF2032" s="13"/>
      <c r="AG2032" s="13"/>
      <c r="AH2032" s="13"/>
      <c r="AI2032" s="13"/>
      <c r="AJ2032" s="13"/>
      <c r="AK2032" s="13"/>
      <c r="AL2032" s="13"/>
      <c r="AM2032" s="13"/>
    </row>
    <row r="2033" spans="1:39" outlineLevel="2">
      <c r="A2033" s="11">
        <f>ROW()</f>
        <v>2033</v>
      </c>
      <c r="C2033" s="6" t="s">
        <v>212</v>
      </c>
      <c r="D2033" s="39"/>
      <c r="E2033" s="922">
        <v>0</v>
      </c>
      <c r="F2033" s="31"/>
      <c r="G2033" s="39"/>
      <c r="H2033" s="39"/>
      <c r="I2033" s="39"/>
      <c r="J2033" s="39"/>
      <c r="K2033" s="39"/>
      <c r="L2033" s="39"/>
      <c r="M2033" s="39"/>
      <c r="N2033" s="39"/>
      <c r="O2033" s="39"/>
      <c r="P2033" s="39"/>
      <c r="Q2033" s="39"/>
      <c r="R2033" s="39"/>
      <c r="S2033" s="39"/>
      <c r="T2033" s="39"/>
      <c r="U2033" s="39"/>
      <c r="V2033" s="39"/>
      <c r="W2033" s="39"/>
      <c r="X2033" s="39"/>
      <c r="Y2033" s="13">
        <f>-Inputs!Y2342</f>
        <v>0</v>
      </c>
      <c r="Z2033" s="13">
        <f>-Inputs!Z2342</f>
        <v>0</v>
      </c>
      <c r="AA2033" s="13">
        <f>-Inputs!AA2342</f>
        <v>0</v>
      </c>
      <c r="AB2033" s="13">
        <f>-Inputs!AB2342</f>
        <v>0</v>
      </c>
      <c r="AC2033" s="526">
        <f t="shared" si="1456"/>
        <v>0</v>
      </c>
      <c r="AD2033" s="13">
        <f>-Inputs!AD2342</f>
        <v>0</v>
      </c>
      <c r="AE2033" s="13">
        <f>-Inputs!AE2342</f>
        <v>0</v>
      </c>
      <c r="AF2033" s="13">
        <f>-Inputs!AF2342</f>
        <v>0</v>
      </c>
      <c r="AG2033" s="13">
        <f>-Inputs!AG2342</f>
        <v>0</v>
      </c>
      <c r="AH2033" s="13">
        <f>-Inputs!AH2342</f>
        <v>0</v>
      </c>
      <c r="AI2033" s="13">
        <f>-Inputs!AI2342</f>
        <v>0</v>
      </c>
      <c r="AJ2033" s="13">
        <f>-Inputs!AJ2342</f>
        <v>0</v>
      </c>
      <c r="AK2033" s="13">
        <f>-Inputs!AK2342</f>
        <v>0</v>
      </c>
      <c r="AL2033" s="13">
        <f>-Inputs!AL2342</f>
        <v>0</v>
      </c>
      <c r="AM2033" s="13">
        <f>-Inputs!AM2342</f>
        <v>0</v>
      </c>
    </row>
    <row r="2034" spans="1:39" outlineLevel="2">
      <c r="A2034" s="11">
        <f>ROW()</f>
        <v>2034</v>
      </c>
      <c r="C2034" s="30" t="s">
        <v>362</v>
      </c>
      <c r="D2034" s="90"/>
      <c r="E2034" s="925">
        <v>0</v>
      </c>
      <c r="F2034" s="90"/>
      <c r="G2034" s="90"/>
      <c r="H2034" s="90"/>
      <c r="I2034" s="90"/>
      <c r="J2034" s="90"/>
      <c r="K2034" s="90"/>
      <c r="L2034" s="90"/>
      <c r="M2034" s="90"/>
      <c r="N2034" s="90"/>
      <c r="O2034" s="90"/>
      <c r="P2034" s="90"/>
      <c r="Q2034" s="90"/>
      <c r="R2034" s="90"/>
      <c r="S2034" s="90"/>
      <c r="T2034" s="90"/>
      <c r="U2034" s="90"/>
      <c r="V2034" s="90"/>
      <c r="W2034" s="90"/>
      <c r="X2034" s="90"/>
      <c r="Y2034" s="13">
        <f>-Inputs!Y2343</f>
        <v>0</v>
      </c>
      <c r="Z2034" s="13">
        <f>-Inputs!Z2343</f>
        <v>0</v>
      </c>
      <c r="AA2034" s="13">
        <f>-Inputs!AA2343</f>
        <v>0</v>
      </c>
      <c r="AB2034" s="13">
        <f>-Inputs!AB2343</f>
        <v>0</v>
      </c>
      <c r="AC2034" s="527">
        <f t="shared" si="1456"/>
        <v>0</v>
      </c>
      <c r="AD2034" s="13">
        <f>-Inputs!AD2343</f>
        <v>0</v>
      </c>
      <c r="AE2034" s="13">
        <f>-Inputs!AE2343</f>
        <v>0</v>
      </c>
      <c r="AF2034" s="13">
        <f>-Inputs!AF2343</f>
        <v>0</v>
      </c>
      <c r="AG2034" s="13">
        <f>-Inputs!AG2343</f>
        <v>0</v>
      </c>
      <c r="AH2034" s="13">
        <f>-Inputs!AH2343</f>
        <v>0</v>
      </c>
      <c r="AI2034" s="13">
        <f>-Inputs!AI2343</f>
        <v>0</v>
      </c>
      <c r="AJ2034" s="13">
        <f>-Inputs!AJ2343</f>
        <v>0</v>
      </c>
      <c r="AK2034" s="13">
        <f>-Inputs!AK2343</f>
        <v>0</v>
      </c>
      <c r="AL2034" s="13">
        <f>-Inputs!AL2343</f>
        <v>0</v>
      </c>
      <c r="AM2034" s="13">
        <f>-Inputs!AM2343</f>
        <v>0</v>
      </c>
    </row>
    <row r="2035" spans="1:39" outlineLevel="2">
      <c r="A2035" s="11">
        <f>ROW()</f>
        <v>2035</v>
      </c>
      <c r="C2035" s="6" t="s">
        <v>1</v>
      </c>
      <c r="D2035" s="39"/>
      <c r="E2035" s="39">
        <v>0</v>
      </c>
      <c r="F2035" s="39"/>
      <c r="G2035" s="39"/>
      <c r="H2035" s="39"/>
      <c r="I2035" s="39"/>
      <c r="J2035" s="39"/>
      <c r="K2035" s="39"/>
      <c r="L2035" s="39"/>
      <c r="M2035" s="39"/>
      <c r="N2035" s="39"/>
      <c r="O2035" s="39"/>
      <c r="P2035" s="39"/>
      <c r="Q2035" s="39"/>
      <c r="R2035" s="39"/>
      <c r="S2035" s="39"/>
      <c r="T2035" s="39"/>
      <c r="U2035" s="39"/>
      <c r="V2035" s="39"/>
      <c r="W2035" s="39"/>
      <c r="X2035" s="39"/>
      <c r="Y2035" s="87">
        <f t="shared" ref="Y2035:AG2035" si="1457">SUM(Y2022:Y2034)</f>
        <v>0</v>
      </c>
      <c r="Z2035" s="87">
        <f t="shared" si="1457"/>
        <v>0</v>
      </c>
      <c r="AA2035" s="87">
        <f t="shared" si="1457"/>
        <v>0</v>
      </c>
      <c r="AB2035" s="87">
        <f t="shared" si="1457"/>
        <v>0</v>
      </c>
      <c r="AC2035" s="87">
        <f t="shared" si="1457"/>
        <v>0</v>
      </c>
      <c r="AD2035" s="414">
        <f t="shared" si="1457"/>
        <v>0</v>
      </c>
      <c r="AE2035" s="87">
        <f t="shared" si="1457"/>
        <v>0</v>
      </c>
      <c r="AF2035" s="87">
        <f t="shared" si="1457"/>
        <v>0</v>
      </c>
      <c r="AG2035" s="87">
        <f t="shared" si="1457"/>
        <v>0</v>
      </c>
      <c r="AH2035" s="87">
        <f t="shared" ref="AH2035:AM2035" si="1458">SUM(AH2022:AH2034)</f>
        <v>0</v>
      </c>
      <c r="AI2035" s="87">
        <f t="shared" si="1458"/>
        <v>0</v>
      </c>
      <c r="AJ2035" s="87">
        <f t="shared" si="1458"/>
        <v>0</v>
      </c>
      <c r="AK2035" s="87">
        <f t="shared" si="1458"/>
        <v>0</v>
      </c>
      <c r="AL2035" s="87">
        <f t="shared" si="1458"/>
        <v>0</v>
      </c>
      <c r="AM2035" s="87">
        <f t="shared" si="1458"/>
        <v>0</v>
      </c>
    </row>
    <row r="2036" spans="1:39" outlineLevel="2">
      <c r="A2036" s="11">
        <f>ROW()</f>
        <v>2036</v>
      </c>
      <c r="B2036" s="343" t="s">
        <v>6</v>
      </c>
      <c r="D2036" s="39"/>
      <c r="E2036" s="39"/>
      <c r="G2036" s="39"/>
      <c r="H2036" s="39"/>
      <c r="I2036" s="39"/>
      <c r="J2036" s="39"/>
      <c r="K2036" s="39"/>
      <c r="L2036" s="39"/>
      <c r="M2036" s="39"/>
      <c r="N2036" s="39"/>
      <c r="O2036" s="39"/>
      <c r="P2036" s="39"/>
      <c r="Q2036" s="39"/>
      <c r="R2036" s="39"/>
      <c r="S2036" s="39"/>
      <c r="T2036" s="39"/>
      <c r="U2036" s="39"/>
      <c r="V2036" s="39"/>
      <c r="W2036" s="39"/>
    </row>
    <row r="2037" spans="1:39" outlineLevel="2">
      <c r="A2037" s="11">
        <f>ROW()</f>
        <v>2037</v>
      </c>
      <c r="C2037" s="6" t="s">
        <v>2</v>
      </c>
      <c r="D2037" s="39"/>
      <c r="E2037" s="922">
        <v>-2.9663106758302586E-2</v>
      </c>
      <c r="F2037" s="31"/>
      <c r="G2037" s="39"/>
      <c r="H2037" s="39"/>
      <c r="I2037" s="39"/>
      <c r="J2037" s="39"/>
      <c r="K2037" s="39"/>
      <c r="L2037" s="39"/>
      <c r="M2037" s="39"/>
      <c r="N2037" s="39"/>
      <c r="O2037" s="39"/>
      <c r="P2037" s="39"/>
      <c r="Q2037" s="39"/>
      <c r="R2037" s="39"/>
      <c r="S2037" s="39"/>
      <c r="T2037" s="39"/>
      <c r="U2037" s="39"/>
      <c r="V2037" s="39"/>
      <c r="W2037" s="39"/>
      <c r="X2037" s="9"/>
      <c r="Y2037" s="13">
        <f>-Inputs!Y1516</f>
        <v>-4.7632918640484988E-2</v>
      </c>
      <c r="Z2037" s="13">
        <f>-Inputs!Z1516</f>
        <v>-4.7632918640484974E-2</v>
      </c>
      <c r="AA2037" s="13">
        <f>-Inputs!AA1516</f>
        <v>-4.7632918640484974E-2</v>
      </c>
      <c r="AB2037" s="13">
        <f>-Inputs!AB1516</f>
        <v>-4.7632918640484974E-2</v>
      </c>
      <c r="AC2037" s="526">
        <f t="shared" ref="AC2037:AC2049" si="1459">$E2037*$E$51</f>
        <v>-3.5585517057722726E-2</v>
      </c>
      <c r="AD2037" s="13">
        <f>-Inputs!AD1516</f>
        <v>-5.5072824017904219E-2</v>
      </c>
      <c r="AE2037" s="9">
        <f>-Inputs!AE1516</f>
        <v>-5.5072824017904219E-2</v>
      </c>
      <c r="AF2037" s="9">
        <f>-Inputs!AF1516</f>
        <v>-5.5072824017904219E-2</v>
      </c>
      <c r="AG2037" s="9">
        <f>-Inputs!AG1516</f>
        <v>-5.5072824017904219E-2</v>
      </c>
      <c r="AH2037" s="9">
        <f>-Inputs!AH1516</f>
        <v>-5.5072824017904226E-2</v>
      </c>
      <c r="AI2037" s="9">
        <f t="shared" ref="AI2037:AM2037" si="1460">-IF(AI1977=0,0,IF(AI1992&lt;0,AI1992,IF(AI1977=0,AI1992,MIN((AI1992/AI1977)*(AI1992&gt;0),AI1992,-AH2037))))</f>
        <v>-5.5072824017904226E-2</v>
      </c>
      <c r="AJ2037" s="9">
        <f t="shared" si="1460"/>
        <v>-5.5072824017904226E-2</v>
      </c>
      <c r="AK2037" s="9">
        <f t="shared" si="1460"/>
        <v>-5.5072824017904226E-2</v>
      </c>
      <c r="AL2037" s="9">
        <f t="shared" si="1460"/>
        <v>-5.5072824017904226E-2</v>
      </c>
      <c r="AM2037" s="9">
        <f t="shared" si="1460"/>
        <v>-5.5072824017904226E-2</v>
      </c>
    </row>
    <row r="2038" spans="1:39" outlineLevel="2">
      <c r="A2038" s="11">
        <f>ROW()</f>
        <v>2038</v>
      </c>
      <c r="C2038" s="6" t="s">
        <v>3</v>
      </c>
      <c r="D2038" s="39"/>
      <c r="E2038" s="922">
        <v>-6.7780960380688815E-2</v>
      </c>
      <c r="F2038" s="31"/>
      <c r="G2038" s="39"/>
      <c r="H2038" s="39"/>
      <c r="I2038" s="39"/>
      <c r="J2038" s="39"/>
      <c r="K2038" s="39"/>
      <c r="L2038" s="39"/>
      <c r="M2038" s="39"/>
      <c r="N2038" s="39"/>
      <c r="O2038" s="39"/>
      <c r="P2038" s="39"/>
      <c r="Q2038" s="39"/>
      <c r="R2038" s="39"/>
      <c r="S2038" s="39"/>
      <c r="T2038" s="39"/>
      <c r="U2038" s="39"/>
      <c r="V2038" s="39"/>
      <c r="W2038" s="39"/>
      <c r="X2038" s="9"/>
      <c r="Y2038" s="13">
        <f>-Inputs!Y1517</f>
        <v>-0.19185179109225087</v>
      </c>
      <c r="Z2038" s="13">
        <f>-Inputs!Z1517</f>
        <v>-0.19185179109225092</v>
      </c>
      <c r="AA2038" s="13">
        <f>-Inputs!AA1517</f>
        <v>-0.19185179109225092</v>
      </c>
      <c r="AB2038" s="13">
        <f>-Inputs!AB1517</f>
        <v>-0.19185179109225092</v>
      </c>
      <c r="AC2038" s="526">
        <f t="shared" si="1459"/>
        <v>-8.1313819940344423E-2</v>
      </c>
      <c r="AD2038" s="13">
        <f>-Inputs!AD1517</f>
        <v>-8.1313819940344409E-2</v>
      </c>
      <c r="AE2038" s="9">
        <f>-Inputs!AE1517</f>
        <v>-8.1313819940344409E-2</v>
      </c>
      <c r="AF2038" s="9">
        <f>-Inputs!AF1517</f>
        <v>-8.1313819940344409E-2</v>
      </c>
      <c r="AG2038" s="9">
        <f>-Inputs!AG1517</f>
        <v>-8.1313819940344423E-2</v>
      </c>
      <c r="AH2038" s="9">
        <f>-Inputs!AH1517</f>
        <v>-8.1313819940344409E-2</v>
      </c>
      <c r="AI2038" s="9">
        <f t="shared" ref="AI2038:AM2038" si="1461">-IF(AI1978=0,0,IF(AI1993&lt;0,AI1993,IF(AI1978=0,AI1993,MIN((AI1993/AI1978)*(AI1993&gt;0),AI1993,-AH2038))))</f>
        <v>-8.1313819940344395E-2</v>
      </c>
      <c r="AJ2038" s="9">
        <f t="shared" si="1461"/>
        <v>-8.1313819940344395E-2</v>
      </c>
      <c r="AK2038" s="9">
        <f t="shared" si="1461"/>
        <v>-8.1313819940344395E-2</v>
      </c>
      <c r="AL2038" s="9">
        <f t="shared" si="1461"/>
        <v>-8.1313819940344381E-2</v>
      </c>
      <c r="AM2038" s="9">
        <f t="shared" si="1461"/>
        <v>-8.1313819940344381E-2</v>
      </c>
    </row>
    <row r="2039" spans="1:39" outlineLevel="2">
      <c r="A2039" s="11">
        <f>ROW()</f>
        <v>2039</v>
      </c>
      <c r="C2039" s="6" t="s">
        <v>4</v>
      </c>
      <c r="D2039" s="39"/>
      <c r="E2039" s="922">
        <v>-2.6593833433948357E-2</v>
      </c>
      <c r="F2039" s="31"/>
      <c r="G2039" s="39"/>
      <c r="H2039" s="39"/>
      <c r="I2039" s="39"/>
      <c r="J2039" s="39"/>
      <c r="K2039" s="39"/>
      <c r="L2039" s="39"/>
      <c r="M2039" s="39"/>
      <c r="N2039" s="39"/>
      <c r="O2039" s="39"/>
      <c r="P2039" s="39"/>
      <c r="Q2039" s="39"/>
      <c r="R2039" s="39"/>
      <c r="S2039" s="39"/>
      <c r="T2039" s="39"/>
      <c r="U2039" s="39"/>
      <c r="V2039" s="39"/>
      <c r="W2039" s="39"/>
      <c r="X2039" s="9"/>
      <c r="Y2039" s="13">
        <f>-Inputs!Y1518</f>
        <v>-9.4167156989298909E-2</v>
      </c>
      <c r="Z2039" s="13">
        <f>-Inputs!Z1518</f>
        <v>-9.4167156989298909E-2</v>
      </c>
      <c r="AA2039" s="13">
        <f>-Inputs!AA1518</f>
        <v>-9.4167156989298922E-2</v>
      </c>
      <c r="AB2039" s="13">
        <f>-Inputs!AB1518</f>
        <v>-9.4167156989298922E-2</v>
      </c>
      <c r="AC2039" s="526">
        <f t="shared" si="1459"/>
        <v>-3.190344561697419E-2</v>
      </c>
      <c r="AD2039" s="13">
        <f>-Inputs!AD1518</f>
        <v>-5.7426202110553513E-2</v>
      </c>
      <c r="AE2039" s="9">
        <f>-Inputs!AE1518</f>
        <v>-5.7426202110553513E-2</v>
      </c>
      <c r="AF2039" s="9">
        <f>-Inputs!AF1518</f>
        <v>-5.7426202110553513E-2</v>
      </c>
      <c r="AG2039" s="9">
        <f>-Inputs!AG1518</f>
        <v>-5.7426202110553513E-2</v>
      </c>
      <c r="AH2039" s="9">
        <f>-Inputs!AH1518</f>
        <v>-5.742620211055352E-2</v>
      </c>
      <c r="AI2039" s="9">
        <f t="shared" ref="AI2039:AM2039" si="1462">-IF(AI1979=0,0,IF(AI1994&lt;0,AI1994,IF(AI1979=0,AI1994,MIN((AI1994/AI1979)*(AI1994&gt;0),AI1994,-AH2039))))</f>
        <v>-5.7426202110553493E-2</v>
      </c>
      <c r="AJ2039" s="9">
        <f t="shared" si="1462"/>
        <v>-5.7426202110553486E-2</v>
      </c>
      <c r="AK2039" s="9">
        <f t="shared" si="1462"/>
        <v>-5.7426202110553486E-2</v>
      </c>
      <c r="AL2039" s="9">
        <f t="shared" si="1462"/>
        <v>-5.7426202110553486E-2</v>
      </c>
      <c r="AM2039" s="9">
        <f t="shared" si="1462"/>
        <v>-5.7426202110553486E-2</v>
      </c>
    </row>
    <row r="2040" spans="1:39" outlineLevel="2">
      <c r="A2040" s="11">
        <f>ROW()</f>
        <v>2040</v>
      </c>
      <c r="C2040" s="6" t="s">
        <v>5</v>
      </c>
      <c r="D2040" s="39"/>
      <c r="E2040" s="922">
        <v>-0.19267382999122309</v>
      </c>
      <c r="F2040" s="31"/>
      <c r="G2040" s="39"/>
      <c r="H2040" s="39"/>
      <c r="I2040" s="39"/>
      <c r="J2040" s="39"/>
      <c r="K2040" s="39"/>
      <c r="L2040" s="39"/>
      <c r="M2040" s="39"/>
      <c r="N2040" s="39"/>
      <c r="O2040" s="39"/>
      <c r="P2040" s="39"/>
      <c r="Q2040" s="39"/>
      <c r="R2040" s="39"/>
      <c r="S2040" s="39"/>
      <c r="T2040" s="39"/>
      <c r="U2040" s="39"/>
      <c r="V2040" s="39"/>
      <c r="W2040" s="39"/>
      <c r="X2040" s="9"/>
      <c r="Y2040" s="13">
        <f>-Inputs!Y1519</f>
        <v>-0.49816222505996244</v>
      </c>
      <c r="Z2040" s="13">
        <f>-Inputs!Z1519</f>
        <v>-0.49816222505996244</v>
      </c>
      <c r="AA2040" s="13">
        <f>-Inputs!AA1519</f>
        <v>-0.49816222505996244</v>
      </c>
      <c r="AB2040" s="13">
        <f>-Inputs!AB1519</f>
        <v>-0.49816222505996244</v>
      </c>
      <c r="AC2040" s="526">
        <f t="shared" si="1459"/>
        <v>-0.23114227109101981</v>
      </c>
      <c r="AD2040" s="13">
        <f>-Inputs!AD1519</f>
        <v>-0.69342681327305933</v>
      </c>
      <c r="AE2040" s="9">
        <f>-Inputs!AE1519</f>
        <v>-0.69342681327305933</v>
      </c>
      <c r="AF2040" s="9">
        <f>-Inputs!AF1519</f>
        <v>-0.69342681327305933</v>
      </c>
      <c r="AG2040" s="9">
        <f>-Inputs!AG1519</f>
        <v>-0.69342681327305933</v>
      </c>
      <c r="AH2040" s="9">
        <f>-Inputs!AH1519</f>
        <v>-0.69342681327305933</v>
      </c>
      <c r="AI2040" s="9">
        <f t="shared" ref="AI2040:AM2040" si="1463">-IF(AI1980=0,0,IF(AI1995&lt;0,AI1995,IF(AI1980=0,AI1995,MIN((AI1995/AI1980)*(AI1995&gt;0),AI1995,-AH2040))))</f>
        <v>0</v>
      </c>
      <c r="AJ2040" s="9">
        <f t="shared" si="1463"/>
        <v>0</v>
      </c>
      <c r="AK2040" s="9">
        <f t="shared" si="1463"/>
        <v>0</v>
      </c>
      <c r="AL2040" s="9">
        <f t="shared" si="1463"/>
        <v>0</v>
      </c>
      <c r="AM2040" s="9">
        <f t="shared" si="1463"/>
        <v>0</v>
      </c>
    </row>
    <row r="2041" spans="1:39" outlineLevel="2">
      <c r="A2041" s="11">
        <f>ROW()</f>
        <v>2041</v>
      </c>
      <c r="C2041" s="6" t="s">
        <v>473</v>
      </c>
      <c r="D2041" s="39"/>
      <c r="E2041" s="922">
        <v>-9.7341069218611187E-2</v>
      </c>
      <c r="F2041" s="31"/>
      <c r="G2041" s="39"/>
      <c r="H2041" s="39"/>
      <c r="I2041" s="39"/>
      <c r="J2041" s="39"/>
      <c r="K2041" s="39"/>
      <c r="L2041" s="39"/>
      <c r="M2041" s="39"/>
      <c r="N2041" s="39"/>
      <c r="O2041" s="39"/>
      <c r="P2041" s="39"/>
      <c r="Q2041" s="39"/>
      <c r="R2041" s="39"/>
      <c r="S2041" s="39"/>
      <c r="T2041" s="39"/>
      <c r="U2041" s="39"/>
      <c r="V2041" s="39"/>
      <c r="W2041" s="39"/>
      <c r="X2041" s="9"/>
      <c r="Y2041" s="13">
        <f>-Inputs!Y1520</f>
        <v>0</v>
      </c>
      <c r="Z2041" s="13">
        <f>-Inputs!Z1520</f>
        <v>0</v>
      </c>
      <c r="AA2041" s="13">
        <f>-Inputs!AA1520</f>
        <v>0</v>
      </c>
      <c r="AB2041" s="13">
        <f>-Inputs!AB1520</f>
        <v>0</v>
      </c>
      <c r="AC2041" s="526">
        <f t="shared" si="1459"/>
        <v>-0.11677577494900516</v>
      </c>
      <c r="AD2041" s="13">
        <f>-Inputs!AD1520</f>
        <v>-2.9193295604409943</v>
      </c>
      <c r="AE2041" s="9">
        <f>-Inputs!AE1520</f>
        <v>0</v>
      </c>
      <c r="AF2041" s="9">
        <f>-Inputs!AF1520</f>
        <v>0</v>
      </c>
      <c r="AG2041" s="9">
        <f>-Inputs!AG1520</f>
        <v>0</v>
      </c>
      <c r="AH2041" s="9">
        <f>-Inputs!AH1520</f>
        <v>0</v>
      </c>
      <c r="AI2041" s="9">
        <f t="shared" ref="AI2041:AM2041" si="1464">-IF(AI1981=0,0,IF(AI1996&lt;0,AI1996,IF(AI1981=0,AI1996,MIN((AI1996/AI1981)*(AI1996&gt;0),AI1996,-AH2041))))</f>
        <v>0</v>
      </c>
      <c r="AJ2041" s="9">
        <f t="shared" si="1464"/>
        <v>0</v>
      </c>
      <c r="AK2041" s="9">
        <f t="shared" si="1464"/>
        <v>0</v>
      </c>
      <c r="AL2041" s="9">
        <f t="shared" si="1464"/>
        <v>0</v>
      </c>
      <c r="AM2041" s="9">
        <f t="shared" si="1464"/>
        <v>0</v>
      </c>
    </row>
    <row r="2042" spans="1:39" outlineLevel="2">
      <c r="A2042" s="11">
        <f>ROW()</f>
        <v>2042</v>
      </c>
      <c r="C2042" s="6" t="s">
        <v>474</v>
      </c>
      <c r="D2042" s="39"/>
      <c r="E2042" s="922">
        <v>-3.5314139844932826E-2</v>
      </c>
      <c r="F2042" s="31"/>
      <c r="G2042" s="39"/>
      <c r="H2042" s="39"/>
      <c r="I2042" s="39"/>
      <c r="J2042" s="39"/>
      <c r="K2042" s="39"/>
      <c r="L2042" s="39"/>
      <c r="M2042" s="39"/>
      <c r="N2042" s="39"/>
      <c r="O2042" s="39"/>
      <c r="P2042" s="39"/>
      <c r="Q2042" s="39"/>
      <c r="R2042" s="39"/>
      <c r="S2042" s="39"/>
      <c r="T2042" s="39"/>
      <c r="U2042" s="39"/>
      <c r="V2042" s="39"/>
      <c r="W2042" s="39"/>
      <c r="X2042" s="9"/>
      <c r="Y2042" s="13">
        <f>-Inputs!Y1521</f>
        <v>0</v>
      </c>
      <c r="Z2042" s="13">
        <f>-Inputs!Z1521</f>
        <v>0</v>
      </c>
      <c r="AA2042" s="13">
        <f>-Inputs!AA1521</f>
        <v>0</v>
      </c>
      <c r="AB2042" s="13">
        <f>-Inputs!AB1521</f>
        <v>0</v>
      </c>
      <c r="AC2042" s="526">
        <f t="shared" si="1459"/>
        <v>-4.2364811483508055E-2</v>
      </c>
      <c r="AD2042" s="13">
        <f>-Inputs!AD1521</f>
        <v>-0.1225594051808274</v>
      </c>
      <c r="AE2042" s="9">
        <f>-Inputs!AE1521</f>
        <v>-0.1225594051808274</v>
      </c>
      <c r="AF2042" s="9">
        <f>-Inputs!AF1521</f>
        <v>-0.1225594051808274</v>
      </c>
      <c r="AG2042" s="9">
        <f>-Inputs!AG1521</f>
        <v>-0.1225594051808274</v>
      </c>
      <c r="AH2042" s="9">
        <f>-Inputs!AH1521</f>
        <v>-0.1225594051808274</v>
      </c>
      <c r="AI2042" s="9">
        <f t="shared" ref="AI2042:AM2042" si="1465">-IF(AI1982=0,0,IF(AI1997&lt;0,AI1997,IF(AI1982=0,AI1997,MIN((AI1997/AI1982)*(AI1997&gt;0),AI1997,-AH2042))))</f>
        <v>-0.1225594051808274</v>
      </c>
      <c r="AJ2042" s="9">
        <f t="shared" si="1465"/>
        <v>-0.1225594051808274</v>
      </c>
      <c r="AK2042" s="9">
        <f t="shared" si="1465"/>
        <v>-0.1225594051808274</v>
      </c>
      <c r="AL2042" s="9">
        <f t="shared" si="1465"/>
        <v>-0.1225594051808274</v>
      </c>
      <c r="AM2042" s="9">
        <f t="shared" si="1465"/>
        <v>-0.1225594051808274</v>
      </c>
    </row>
    <row r="2043" spans="1:39" outlineLevel="2">
      <c r="A2043" s="11">
        <f>ROW()</f>
        <v>2043</v>
      </c>
      <c r="C2043" s="6" t="s">
        <v>477</v>
      </c>
      <c r="D2043" s="39"/>
      <c r="E2043" s="922">
        <v>-0.24401037360807559</v>
      </c>
      <c r="F2043" s="31"/>
      <c r="G2043" s="39"/>
      <c r="H2043" s="39"/>
      <c r="I2043" s="39"/>
      <c r="J2043" s="39"/>
      <c r="K2043" s="39"/>
      <c r="L2043" s="39"/>
      <c r="M2043" s="39"/>
      <c r="N2043" s="39"/>
      <c r="O2043" s="39"/>
      <c r="P2043" s="39"/>
      <c r="Q2043" s="39"/>
      <c r="R2043" s="39"/>
      <c r="S2043" s="39"/>
      <c r="T2043" s="39"/>
      <c r="U2043" s="39"/>
      <c r="V2043" s="39"/>
      <c r="W2043" s="39"/>
      <c r="X2043" s="9"/>
      <c r="Y2043" s="13">
        <f>-Inputs!Y1522</f>
        <v>0</v>
      </c>
      <c r="Z2043" s="13">
        <f>-Inputs!Z1522</f>
        <v>0</v>
      </c>
      <c r="AA2043" s="13">
        <f>-Inputs!AA1522</f>
        <v>0</v>
      </c>
      <c r="AB2043" s="13">
        <f>-Inputs!AB1522</f>
        <v>0</v>
      </c>
      <c r="AC2043" s="526">
        <f t="shared" si="1459"/>
        <v>-0.29272845164342287</v>
      </c>
      <c r="AD2043" s="13">
        <f>-Inputs!AD1522</f>
        <v>-0.99416419201366346</v>
      </c>
      <c r="AE2043" s="9">
        <f>-Inputs!AE1522</f>
        <v>-0.99416419201366346</v>
      </c>
      <c r="AF2043" s="9">
        <f>-Inputs!AF1522</f>
        <v>-0.99416419201366379</v>
      </c>
      <c r="AG2043" s="9">
        <f>-Inputs!AG1522</f>
        <v>-0.99416419201366346</v>
      </c>
      <c r="AH2043" s="9">
        <f>-Inputs!AH1522</f>
        <v>-0.99416419201366346</v>
      </c>
      <c r="AI2043" s="9">
        <f t="shared" ref="AI2043:AM2043" si="1466">-IF(AI1983=0,0,IF(AI1998&lt;0,AI1998,IF(AI1983=0,AI1998,MIN((AI1998/AI1983)*(AI1998&gt;0),AI1998,-AH2043))))</f>
        <v>0</v>
      </c>
      <c r="AJ2043" s="9">
        <f t="shared" si="1466"/>
        <v>0</v>
      </c>
      <c r="AK2043" s="9">
        <f t="shared" si="1466"/>
        <v>0</v>
      </c>
      <c r="AL2043" s="9">
        <f t="shared" si="1466"/>
        <v>0</v>
      </c>
      <c r="AM2043" s="9">
        <f t="shared" si="1466"/>
        <v>0</v>
      </c>
    </row>
    <row r="2044" spans="1:39" outlineLevel="2">
      <c r="A2044" s="11">
        <f>ROW()</f>
        <v>2044</v>
      </c>
      <c r="C2044" s="6" t="s">
        <v>511</v>
      </c>
      <c r="D2044" s="39"/>
      <c r="E2044" s="922">
        <v>-4.0410729645865215E-3</v>
      </c>
      <c r="F2044" s="31"/>
      <c r="G2044" s="39"/>
      <c r="H2044" s="39"/>
      <c r="I2044" s="39"/>
      <c r="J2044" s="39"/>
      <c r="K2044" s="39"/>
      <c r="L2044" s="39"/>
      <c r="M2044" s="39"/>
      <c r="N2044" s="39"/>
      <c r="O2044" s="39"/>
      <c r="P2044" s="39"/>
      <c r="Q2044" s="39"/>
      <c r="R2044" s="39"/>
      <c r="S2044" s="39"/>
      <c r="T2044" s="39"/>
      <c r="U2044" s="39"/>
      <c r="V2044" s="39"/>
      <c r="W2044" s="39"/>
      <c r="X2044" s="9"/>
      <c r="Y2044" s="13">
        <f>-Inputs!Y1523</f>
        <v>-4.8478964824729869E-3</v>
      </c>
      <c r="Z2044" s="13">
        <f>-Inputs!Z1523</f>
        <v>-4.8478964824729869E-3</v>
      </c>
      <c r="AA2044" s="13">
        <f>-Inputs!AA1523</f>
        <v>-4.8478964824729869E-3</v>
      </c>
      <c r="AB2044" s="13">
        <f>-Inputs!AB1523</f>
        <v>-4.8478964824729869E-3</v>
      </c>
      <c r="AC2044" s="526">
        <f t="shared" si="1459"/>
        <v>-4.8478964824729878E-3</v>
      </c>
      <c r="AD2044" s="13">
        <f>-Inputs!AD1523</f>
        <v>-2.6932758235961025E-3</v>
      </c>
      <c r="AE2044" s="9">
        <f>-Inputs!AE1523</f>
        <v>-2.6932758235961025E-3</v>
      </c>
      <c r="AF2044" s="9">
        <f>-Inputs!AF1523</f>
        <v>-2.6932758235961025E-3</v>
      </c>
      <c r="AG2044" s="9">
        <f>-Inputs!AG1523</f>
        <v>-2.6932758235961025E-3</v>
      </c>
      <c r="AH2044" s="9">
        <f>-Inputs!AH1523</f>
        <v>-2.6932758235961025E-3</v>
      </c>
      <c r="AI2044" s="9">
        <f t="shared" ref="AI2044:AM2044" si="1467">-IF(AI1984=0,0,IF(AI1999&lt;0,AI1999,IF(AI1984=0,AI1999,MIN((AI1999/AI1984)*(AI1999&gt;0),AI1999,-AH2044))))</f>
        <v>-2.6932758235961025E-3</v>
      </c>
      <c r="AJ2044" s="9">
        <f t="shared" si="1467"/>
        <v>-2.6932758235961025E-3</v>
      </c>
      <c r="AK2044" s="9">
        <f t="shared" si="1467"/>
        <v>-2.6932758235961025E-3</v>
      </c>
      <c r="AL2044" s="9">
        <f t="shared" si="1467"/>
        <v>-2.6932758235961025E-3</v>
      </c>
      <c r="AM2044" s="9">
        <f t="shared" si="1467"/>
        <v>-2.6932758235961025E-3</v>
      </c>
    </row>
    <row r="2045" spans="1:39" outlineLevel="2">
      <c r="A2045" s="11">
        <f>ROW()</f>
        <v>2045</v>
      </c>
      <c r="C2045" s="6" t="s">
        <v>655</v>
      </c>
      <c r="D2045" s="39"/>
      <c r="E2045" s="922"/>
      <c r="F2045" s="31"/>
      <c r="G2045" s="39"/>
      <c r="H2045" s="39"/>
      <c r="I2045" s="39"/>
      <c r="J2045" s="39"/>
      <c r="K2045" s="39"/>
      <c r="L2045" s="39"/>
      <c r="M2045" s="39"/>
      <c r="N2045" s="39"/>
      <c r="O2045" s="39"/>
      <c r="P2045" s="39"/>
      <c r="Q2045" s="39"/>
      <c r="R2045" s="39"/>
      <c r="S2045" s="39"/>
      <c r="T2045" s="39"/>
      <c r="U2045" s="39"/>
      <c r="V2045" s="39"/>
      <c r="W2045" s="39"/>
      <c r="X2045" s="9"/>
      <c r="Y2045" s="13"/>
      <c r="Z2045" s="13"/>
      <c r="AA2045" s="13"/>
      <c r="AB2045" s="13"/>
      <c r="AC2045" s="526"/>
      <c r="AD2045" s="13"/>
      <c r="AE2045" s="9"/>
      <c r="AF2045" s="9"/>
      <c r="AG2045" s="9"/>
      <c r="AH2045" s="9"/>
      <c r="AI2045" s="9">
        <f t="shared" ref="AI2045:AM2045" si="1468">-IF(AI1985=0,AI2000,IF(AI2000&lt;0,AI2000,IF(AI1985=0,AI2000,MIN((AI2000/AI1985)*(AI2000&gt;0),AI2000))))</f>
        <v>-1.1637202825522799</v>
      </c>
      <c r="AJ2045" s="9">
        <f t="shared" si="1468"/>
        <v>-1.1637202825522799</v>
      </c>
      <c r="AK2045" s="9">
        <f t="shared" si="1468"/>
        <v>-1.1637202825522799</v>
      </c>
      <c r="AL2045" s="9">
        <f t="shared" si="1468"/>
        <v>-1.1637202825522799</v>
      </c>
      <c r="AM2045" s="9">
        <f t="shared" si="1468"/>
        <v>-1.1637202825522799</v>
      </c>
    </row>
    <row r="2046" spans="1:39" outlineLevel="2">
      <c r="A2046" s="11">
        <f>ROW()</f>
        <v>2046</v>
      </c>
      <c r="C2046" s="6" t="s">
        <v>656</v>
      </c>
      <c r="D2046" s="39"/>
      <c r="E2046" s="922"/>
      <c r="F2046" s="31"/>
      <c r="G2046" s="39"/>
      <c r="H2046" s="39"/>
      <c r="I2046" s="39"/>
      <c r="J2046" s="39"/>
      <c r="K2046" s="39"/>
      <c r="L2046" s="39"/>
      <c r="M2046" s="39"/>
      <c r="N2046" s="39"/>
      <c r="O2046" s="39"/>
      <c r="P2046" s="39"/>
      <c r="Q2046" s="39"/>
      <c r="R2046" s="39"/>
      <c r="S2046" s="39"/>
      <c r="T2046" s="39"/>
      <c r="U2046" s="39"/>
      <c r="V2046" s="39"/>
      <c r="W2046" s="39"/>
      <c r="X2046" s="9"/>
      <c r="Y2046" s="13"/>
      <c r="Z2046" s="13"/>
      <c r="AA2046" s="13"/>
      <c r="AB2046" s="13"/>
      <c r="AC2046" s="526"/>
      <c r="AD2046" s="13"/>
      <c r="AE2046" s="9"/>
      <c r="AF2046" s="9"/>
      <c r="AG2046" s="9"/>
      <c r="AH2046" s="9"/>
      <c r="AI2046" s="9"/>
      <c r="AJ2046" s="9"/>
      <c r="AK2046" s="9"/>
      <c r="AL2046" s="9"/>
      <c r="AM2046" s="9"/>
    </row>
    <row r="2047" spans="1:39" outlineLevel="2">
      <c r="A2047" s="11">
        <f>ROW()</f>
        <v>2047</v>
      </c>
      <c r="C2047" s="6" t="s">
        <v>667</v>
      </c>
      <c r="D2047" s="39"/>
      <c r="E2047" s="922"/>
      <c r="F2047" s="31"/>
      <c r="G2047" s="39"/>
      <c r="H2047" s="39"/>
      <c r="I2047" s="39"/>
      <c r="J2047" s="39"/>
      <c r="K2047" s="39"/>
      <c r="L2047" s="39"/>
      <c r="M2047" s="39"/>
      <c r="N2047" s="39"/>
      <c r="O2047" s="39"/>
      <c r="P2047" s="39"/>
      <c r="Q2047" s="39"/>
      <c r="R2047" s="39"/>
      <c r="S2047" s="39"/>
      <c r="T2047" s="39"/>
      <c r="U2047" s="39"/>
      <c r="V2047" s="39"/>
      <c r="W2047" s="39"/>
      <c r="X2047" s="9"/>
      <c r="Y2047" s="13"/>
      <c r="Z2047" s="13"/>
      <c r="AA2047" s="13"/>
      <c r="AB2047" s="13"/>
      <c r="AC2047" s="526"/>
      <c r="AD2047" s="13"/>
      <c r="AE2047" s="9"/>
      <c r="AF2047" s="9"/>
      <c r="AG2047" s="9"/>
      <c r="AH2047" s="9"/>
      <c r="AI2047" s="9"/>
      <c r="AJ2047" s="9"/>
      <c r="AK2047" s="9"/>
      <c r="AL2047" s="9"/>
      <c r="AM2047" s="9"/>
    </row>
    <row r="2048" spans="1:39" outlineLevel="2">
      <c r="A2048" s="11">
        <f>ROW()</f>
        <v>2048</v>
      </c>
      <c r="C2048" s="6" t="s">
        <v>212</v>
      </c>
      <c r="D2048" s="39"/>
      <c r="E2048" s="922">
        <v>0</v>
      </c>
      <c r="F2048" s="31"/>
      <c r="G2048" s="39"/>
      <c r="H2048" s="39"/>
      <c r="I2048" s="39"/>
      <c r="J2048" s="39"/>
      <c r="K2048" s="39"/>
      <c r="L2048" s="39"/>
      <c r="M2048" s="39"/>
      <c r="N2048" s="39"/>
      <c r="O2048" s="39"/>
      <c r="P2048" s="39"/>
      <c r="Q2048" s="39"/>
      <c r="R2048" s="39"/>
      <c r="S2048" s="39"/>
      <c r="T2048" s="39"/>
      <c r="U2048" s="39"/>
      <c r="V2048" s="39"/>
      <c r="W2048" s="39"/>
      <c r="X2048" s="9"/>
      <c r="Y2048" s="13">
        <f>-Inputs!Y1527</f>
        <v>3.8207816789660033E-3</v>
      </c>
      <c r="Z2048" s="13">
        <f>-Inputs!Z1527</f>
        <v>0</v>
      </c>
      <c r="AA2048" s="13">
        <f>-Inputs!AA1527</f>
        <v>0</v>
      </c>
      <c r="AB2048" s="13">
        <f>-Inputs!AB1527</f>
        <v>0</v>
      </c>
      <c r="AC2048" s="526">
        <f t="shared" si="1459"/>
        <v>0</v>
      </c>
      <c r="AD2048" s="13">
        <f>-Inputs!AD1527</f>
        <v>0</v>
      </c>
      <c r="AE2048" s="9">
        <f>-Inputs!AE1527</f>
        <v>0</v>
      </c>
      <c r="AF2048" s="9">
        <f>-Inputs!AF1527</f>
        <v>0</v>
      </c>
      <c r="AG2048" s="9">
        <f>-Inputs!AG1527</f>
        <v>0</v>
      </c>
      <c r="AH2048" s="9">
        <f>-Inputs!AH1527</f>
        <v>0</v>
      </c>
      <c r="AI2048" s="531">
        <v>0</v>
      </c>
      <c r="AJ2048" s="531">
        <v>0</v>
      </c>
      <c r="AK2048" s="531">
        <v>0</v>
      </c>
      <c r="AL2048" s="531">
        <v>0</v>
      </c>
      <c r="AM2048" s="531">
        <v>0</v>
      </c>
    </row>
    <row r="2049" spans="1:39" outlineLevel="2">
      <c r="A2049" s="11">
        <f>ROW()</f>
        <v>2049</v>
      </c>
      <c r="C2049" s="30" t="s">
        <v>362</v>
      </c>
      <c r="D2049" s="90"/>
      <c r="E2049" s="925">
        <v>0</v>
      </c>
      <c r="F2049" s="90"/>
      <c r="G2049" s="90"/>
      <c r="H2049" s="90"/>
      <c r="I2049" s="90"/>
      <c r="J2049" s="90"/>
      <c r="K2049" s="90"/>
      <c r="L2049" s="90"/>
      <c r="M2049" s="90"/>
      <c r="N2049" s="90"/>
      <c r="O2049" s="90"/>
      <c r="P2049" s="90"/>
      <c r="Q2049" s="90"/>
      <c r="R2049" s="90"/>
      <c r="S2049" s="90"/>
      <c r="T2049" s="90"/>
      <c r="U2049" s="90"/>
      <c r="V2049" s="90"/>
      <c r="W2049" s="90"/>
      <c r="X2049" s="15"/>
      <c r="Y2049" s="14">
        <f>-Inputs!Y1528</f>
        <v>0</v>
      </c>
      <c r="Z2049" s="14">
        <f>-Inputs!Z1528</f>
        <v>0</v>
      </c>
      <c r="AA2049" s="14">
        <f>-Inputs!AA1528</f>
        <v>0</v>
      </c>
      <c r="AB2049" s="14">
        <f>-Inputs!AB1528</f>
        <v>0</v>
      </c>
      <c r="AC2049" s="527">
        <f t="shared" si="1459"/>
        <v>0</v>
      </c>
      <c r="AD2049" s="14">
        <f>-Inputs!AD1528</f>
        <v>0</v>
      </c>
      <c r="AE2049" s="21">
        <f>-Inputs!AE1528</f>
        <v>0</v>
      </c>
      <c r="AF2049" s="21">
        <f>-Inputs!AF1528</f>
        <v>0</v>
      </c>
      <c r="AG2049" s="21">
        <f>-Inputs!AG1528</f>
        <v>0</v>
      </c>
      <c r="AH2049" s="21">
        <f>-Inputs!AH1528</f>
        <v>0</v>
      </c>
      <c r="AI2049" s="21">
        <f t="shared" ref="AI2049:AM2049" si="1469">-IF(AI1989=0,0,IF(AI2004&lt;0,AI2004,IF(AI1989=0,AI2004,MIN((AI2004/AI1989)*(AI2004&gt;0),AI2004))))</f>
        <v>0</v>
      </c>
      <c r="AJ2049" s="21">
        <f t="shared" si="1469"/>
        <v>0</v>
      </c>
      <c r="AK2049" s="21">
        <f t="shared" si="1469"/>
        <v>0</v>
      </c>
      <c r="AL2049" s="21">
        <f t="shared" si="1469"/>
        <v>0</v>
      </c>
      <c r="AM2049" s="21">
        <f t="shared" si="1469"/>
        <v>0</v>
      </c>
    </row>
    <row r="2050" spans="1:39" outlineLevel="2">
      <c r="A2050" s="11">
        <f>ROW()</f>
        <v>2050</v>
      </c>
      <c r="C2050" s="6" t="s">
        <v>1</v>
      </c>
      <c r="D2050" s="39"/>
      <c r="E2050" s="39">
        <v>-0.697418386200369</v>
      </c>
      <c r="F2050" s="39"/>
      <c r="G2050" s="39"/>
      <c r="H2050" s="39"/>
      <c r="I2050" s="39"/>
      <c r="J2050" s="39"/>
      <c r="K2050" s="39"/>
      <c r="L2050" s="39"/>
      <c r="M2050" s="39"/>
      <c r="N2050" s="39"/>
      <c r="O2050" s="39"/>
      <c r="P2050" s="39"/>
      <c r="Q2050" s="39"/>
      <c r="R2050" s="39"/>
      <c r="S2050" s="39"/>
      <c r="T2050" s="39"/>
      <c r="U2050" s="39"/>
      <c r="V2050" s="39"/>
      <c r="W2050" s="39"/>
      <c r="X2050" s="9"/>
      <c r="Y2050" s="9">
        <f t="shared" ref="Y2050" si="1470">SUM(Y2037:Y2049)</f>
        <v>-0.83284120658550409</v>
      </c>
      <c r="Z2050" s="9">
        <f t="shared" ref="Z2050:AM2050" si="1471">SUM(Z2037:Z2049)</f>
        <v>-0.83666198826447014</v>
      </c>
      <c r="AA2050" s="9">
        <f t="shared" si="1471"/>
        <v>-0.83666198826447025</v>
      </c>
      <c r="AB2050" s="9">
        <f t="shared" si="1471"/>
        <v>-0.83666198826447025</v>
      </c>
      <c r="AC2050" s="9">
        <f t="shared" si="1471"/>
        <v>-0.83666198826447014</v>
      </c>
      <c r="AD2050" s="9">
        <f t="shared" si="1471"/>
        <v>-4.925986092800942</v>
      </c>
      <c r="AE2050" s="9">
        <f t="shared" si="1471"/>
        <v>-2.0066565323599486</v>
      </c>
      <c r="AF2050" s="9">
        <f t="shared" si="1471"/>
        <v>-2.006656532359949</v>
      </c>
      <c r="AG2050" s="9">
        <f t="shared" si="1471"/>
        <v>-2.0066565323599486</v>
      </c>
      <c r="AH2050" s="9">
        <f t="shared" si="1471"/>
        <v>-2.0066565323599486</v>
      </c>
      <c r="AI2050" s="9">
        <f t="shared" si="1471"/>
        <v>-1.4827858096255055</v>
      </c>
      <c r="AJ2050" s="9">
        <f t="shared" si="1471"/>
        <v>-1.4827858096255055</v>
      </c>
      <c r="AK2050" s="9">
        <f t="shared" si="1471"/>
        <v>-1.4827858096255055</v>
      </c>
      <c r="AL2050" s="9">
        <f t="shared" si="1471"/>
        <v>-1.4827858096255055</v>
      </c>
      <c r="AM2050" s="9">
        <f t="shared" si="1471"/>
        <v>-1.4827858096255055</v>
      </c>
    </row>
    <row r="2051" spans="1:39" outlineLevel="2">
      <c r="A2051" s="11">
        <f>ROW()</f>
        <v>2051</v>
      </c>
      <c r="B2051" s="343" t="s">
        <v>70</v>
      </c>
      <c r="D2051" s="39"/>
      <c r="E2051" s="39"/>
      <c r="F2051" s="39"/>
      <c r="G2051" s="39"/>
      <c r="H2051" s="39"/>
      <c r="I2051" s="39"/>
      <c r="J2051" s="39"/>
      <c r="K2051" s="39"/>
      <c r="L2051" s="39"/>
      <c r="M2051" s="39"/>
      <c r="N2051" s="39"/>
      <c r="O2051" s="39"/>
      <c r="P2051" s="39"/>
      <c r="Q2051" s="39"/>
      <c r="R2051" s="39"/>
      <c r="S2051" s="39"/>
      <c r="T2051" s="39"/>
      <c r="U2051" s="39"/>
      <c r="V2051" s="39"/>
      <c r="W2051" s="39"/>
      <c r="X2051" s="39"/>
      <c r="Y2051" s="39"/>
      <c r="Z2051" s="39"/>
      <c r="AA2051" s="39"/>
      <c r="AB2051" s="39"/>
      <c r="AC2051" s="39"/>
      <c r="AD2051" s="39"/>
      <c r="AE2051" s="39"/>
      <c r="AF2051" s="39"/>
      <c r="AG2051" s="39"/>
      <c r="AH2051" s="39"/>
      <c r="AI2051" s="39"/>
      <c r="AJ2051" s="39"/>
      <c r="AK2051" s="39"/>
      <c r="AL2051" s="39"/>
      <c r="AM2051" s="39"/>
    </row>
    <row r="2052" spans="1:39" outlineLevel="2">
      <c r="A2052" s="11">
        <f>ROW()</f>
        <v>2052</v>
      </c>
      <c r="C2052" s="6" t="s">
        <v>2</v>
      </c>
      <c r="D2052" s="39"/>
      <c r="E2052" s="922">
        <v>1.9281019392896683</v>
      </c>
      <c r="F2052" s="39"/>
      <c r="G2052" s="39"/>
      <c r="H2052" s="39"/>
      <c r="I2052" s="39"/>
      <c r="J2052" s="39"/>
      <c r="K2052" s="39"/>
      <c r="L2052" s="39"/>
      <c r="M2052" s="39"/>
      <c r="N2052" s="39"/>
      <c r="O2052" s="39"/>
      <c r="P2052" s="39"/>
      <c r="Q2052" s="39"/>
      <c r="R2052" s="39"/>
      <c r="S2052" s="39"/>
      <c r="T2052" s="39"/>
      <c r="U2052" s="39"/>
      <c r="V2052" s="39"/>
      <c r="W2052" s="39"/>
      <c r="X2052" s="9">
        <f t="shared" ref="X2052:AG2052" si="1472">X1992+X2007+X2022+X2037</f>
        <v>3.3343043048339487</v>
      </c>
      <c r="Y2052" s="9">
        <f t="shared" si="1472"/>
        <v>3.2866713861934636</v>
      </c>
      <c r="Z2052" s="9">
        <f t="shared" si="1472"/>
        <v>3.2390384675529784</v>
      </c>
      <c r="AA2052" s="9">
        <f t="shared" si="1472"/>
        <v>3.1914055489124933</v>
      </c>
      <c r="AB2052" s="9">
        <f t="shared" si="1472"/>
        <v>3.1437726302720082</v>
      </c>
      <c r="AC2052" s="9">
        <f t="shared" si="1472"/>
        <v>2.3130586087519776</v>
      </c>
      <c r="AD2052" s="9">
        <f t="shared" si="1472"/>
        <v>2.2579857847340734</v>
      </c>
      <c r="AE2052" s="9">
        <f t="shared" si="1472"/>
        <v>2.2029129607161693</v>
      </c>
      <c r="AF2052" s="9">
        <f t="shared" si="1472"/>
        <v>2.1478401366982651</v>
      </c>
      <c r="AG2052" s="9">
        <f t="shared" si="1472"/>
        <v>2.092767312680361</v>
      </c>
      <c r="AH2052" s="532">
        <f t="shared" ref="AH2052:AH2059" si="1473">AH1992+AH2007+AH2022+AH2037+AH2067</f>
        <v>2.0376944886624568</v>
      </c>
      <c r="AI2052" s="9">
        <f t="shared" ref="AI2052:AL2052" si="1474">AI1992+AI2007+AI2022+AI2037</f>
        <v>1.9826216646445527</v>
      </c>
      <c r="AJ2052" s="9">
        <f t="shared" si="1474"/>
        <v>1.9275488406266486</v>
      </c>
      <c r="AK2052" s="9">
        <f t="shared" si="1474"/>
        <v>1.8724760166087444</v>
      </c>
      <c r="AL2052" s="9">
        <f t="shared" si="1474"/>
        <v>1.8174031925908403</v>
      </c>
      <c r="AM2052" s="532">
        <f t="shared" ref="AM2052:AM2059" si="1475">AM1992+AM2007+AM2022+AM2037+AM2067</f>
        <v>1.7623303685729361</v>
      </c>
    </row>
    <row r="2053" spans="1:39" outlineLevel="2">
      <c r="A2053" s="11">
        <f>ROW()</f>
        <v>2053</v>
      </c>
      <c r="C2053" s="6" t="s">
        <v>3</v>
      </c>
      <c r="D2053" s="39"/>
      <c r="E2053" s="922">
        <v>1.6945240095172203</v>
      </c>
      <c r="F2053" s="39"/>
      <c r="G2053" s="39"/>
      <c r="H2053" s="39"/>
      <c r="I2053" s="39"/>
      <c r="J2053" s="39"/>
      <c r="K2053" s="39"/>
      <c r="L2053" s="39"/>
      <c r="M2053" s="39"/>
      <c r="N2053" s="39"/>
      <c r="O2053" s="39"/>
      <c r="P2053" s="39"/>
      <c r="Q2053" s="39"/>
      <c r="R2053" s="39"/>
      <c r="S2053" s="39"/>
      <c r="T2053" s="39"/>
      <c r="U2053" s="39"/>
      <c r="V2053" s="39"/>
      <c r="W2053" s="39"/>
      <c r="X2053" s="9">
        <f t="shared" ref="X2053:AG2053" si="1476">X1993+X2008+X2023+X2038</f>
        <v>5.7555537327675266</v>
      </c>
      <c r="Y2053" s="9">
        <f t="shared" si="1476"/>
        <v>5.5637019416752755</v>
      </c>
      <c r="Z2053" s="9">
        <f t="shared" si="1476"/>
        <v>5.3718501505830245</v>
      </c>
      <c r="AA2053" s="9">
        <f t="shared" si="1476"/>
        <v>5.1799983594907735</v>
      </c>
      <c r="AB2053" s="9">
        <f t="shared" si="1476"/>
        <v>4.9881465683985224</v>
      </c>
      <c r="AC2053" s="9">
        <f t="shared" si="1476"/>
        <v>2.0328454985086104</v>
      </c>
      <c r="AD2053" s="9">
        <f t="shared" si="1476"/>
        <v>1.9515316785682659</v>
      </c>
      <c r="AE2053" s="9">
        <f t="shared" si="1476"/>
        <v>1.8702178586279214</v>
      </c>
      <c r="AF2053" s="9">
        <f t="shared" si="1476"/>
        <v>1.788904038687577</v>
      </c>
      <c r="AG2053" s="9">
        <f t="shared" si="1476"/>
        <v>1.7075902187472325</v>
      </c>
      <c r="AH2053" s="532">
        <f t="shared" si="1473"/>
        <v>1.626276398806888</v>
      </c>
      <c r="AI2053" s="9">
        <f t="shared" ref="AI2053:AL2053" si="1477">AI1993+AI2008+AI2023+AI2038</f>
        <v>1.5449625788665435</v>
      </c>
      <c r="AJ2053" s="9">
        <f t="shared" si="1477"/>
        <v>1.4636487589261991</v>
      </c>
      <c r="AK2053" s="9">
        <f t="shared" si="1477"/>
        <v>1.3823349389858546</v>
      </c>
      <c r="AL2053" s="9">
        <f t="shared" si="1477"/>
        <v>1.3010211190455101</v>
      </c>
      <c r="AM2053" s="532">
        <f t="shared" si="1475"/>
        <v>1.2197072991051656</v>
      </c>
    </row>
    <row r="2054" spans="1:39" outlineLevel="2">
      <c r="A2054" s="11">
        <f>ROW()</f>
        <v>2054</v>
      </c>
      <c r="C2054" s="6" t="s">
        <v>4</v>
      </c>
      <c r="D2054" s="39"/>
      <c r="E2054" s="922">
        <v>1.1967225045276755</v>
      </c>
      <c r="F2054" s="39"/>
      <c r="G2054" s="39"/>
      <c r="H2054" s="39"/>
      <c r="I2054" s="39"/>
      <c r="J2054" s="39"/>
      <c r="K2054" s="39"/>
      <c r="L2054" s="39"/>
      <c r="M2054" s="39"/>
      <c r="N2054" s="39"/>
      <c r="O2054" s="39"/>
      <c r="P2054" s="39"/>
      <c r="Q2054" s="39"/>
      <c r="R2054" s="39"/>
      <c r="S2054" s="39"/>
      <c r="T2054" s="39"/>
      <c r="U2054" s="39"/>
      <c r="V2054" s="39"/>
      <c r="W2054" s="39"/>
      <c r="X2054" s="9">
        <f t="shared" ref="X2054:AG2054" si="1478">X1994+X2009+X2024+X2039</f>
        <v>4.708357849464945</v>
      </c>
      <c r="Y2054" s="9">
        <f t="shared" si="1478"/>
        <v>4.6141906924756464</v>
      </c>
      <c r="Z2054" s="9">
        <f t="shared" si="1478"/>
        <v>4.5200235354863478</v>
      </c>
      <c r="AA2054" s="9">
        <f t="shared" si="1478"/>
        <v>4.4258563784970493</v>
      </c>
      <c r="AB2054" s="9">
        <f t="shared" si="1478"/>
        <v>4.3316892215077507</v>
      </c>
      <c r="AC2054" s="9">
        <f t="shared" si="1478"/>
        <v>1.4356550527638379</v>
      </c>
      <c r="AD2054" s="9">
        <f t="shared" si="1478"/>
        <v>1.3782288506532843</v>
      </c>
      <c r="AE2054" s="9">
        <f t="shared" si="1478"/>
        <v>1.3208026485427307</v>
      </c>
      <c r="AF2054" s="9">
        <f t="shared" si="1478"/>
        <v>1.2633764464321771</v>
      </c>
      <c r="AG2054" s="9">
        <f t="shared" si="1478"/>
        <v>1.2059502443216235</v>
      </c>
      <c r="AH2054" s="532">
        <f t="shared" si="1473"/>
        <v>1.1485240422110699</v>
      </c>
      <c r="AI2054" s="9">
        <f t="shared" ref="AI2054:AL2054" si="1479">AI1994+AI2009+AI2024+AI2039</f>
        <v>1.0910978401005162</v>
      </c>
      <c r="AJ2054" s="9">
        <f t="shared" si="1479"/>
        <v>1.0336716379899629</v>
      </c>
      <c r="AK2054" s="9">
        <f t="shared" si="1479"/>
        <v>0.97624543587940937</v>
      </c>
      <c r="AL2054" s="9">
        <f t="shared" si="1479"/>
        <v>0.91881923376885588</v>
      </c>
      <c r="AM2054" s="532">
        <f t="shared" si="1475"/>
        <v>0.86139303165830239</v>
      </c>
    </row>
    <row r="2055" spans="1:39" outlineLevel="2">
      <c r="A2055" s="11">
        <f>ROW()</f>
        <v>2055</v>
      </c>
      <c r="C2055" s="6" t="s">
        <v>5</v>
      </c>
      <c r="D2055" s="39"/>
      <c r="E2055" s="922">
        <v>4.8168457497805761</v>
      </c>
      <c r="F2055" s="39"/>
      <c r="G2055" s="39"/>
      <c r="H2055" s="39"/>
      <c r="I2055" s="39"/>
      <c r="J2055" s="39"/>
      <c r="K2055" s="39"/>
      <c r="L2055" s="39"/>
      <c r="M2055" s="39"/>
      <c r="N2055" s="39"/>
      <c r="O2055" s="39"/>
      <c r="P2055" s="39"/>
      <c r="Q2055" s="39"/>
      <c r="R2055" s="39"/>
      <c r="S2055" s="39"/>
      <c r="T2055" s="39"/>
      <c r="U2055" s="39"/>
      <c r="V2055" s="39"/>
      <c r="W2055" s="39"/>
      <c r="X2055" s="9">
        <f t="shared" ref="X2055:AG2055" si="1480">X1995+X2010+X2025+X2040</f>
        <v>14.944866751798873</v>
      </c>
      <c r="Y2055" s="9">
        <f t="shared" si="1480"/>
        <v>14.446704526738911</v>
      </c>
      <c r="Z2055" s="9">
        <f t="shared" si="1480"/>
        <v>13.948542301678948</v>
      </c>
      <c r="AA2055" s="9">
        <f t="shared" si="1480"/>
        <v>13.450380076618986</v>
      </c>
      <c r="AB2055" s="9">
        <f t="shared" si="1480"/>
        <v>12.952217851559023</v>
      </c>
      <c r="AC2055" s="9">
        <f t="shared" si="1480"/>
        <v>5.7785567772754938</v>
      </c>
      <c r="AD2055" s="9">
        <f t="shared" si="1480"/>
        <v>5.0851299640024346</v>
      </c>
      <c r="AE2055" s="9">
        <f t="shared" si="1480"/>
        <v>4.3917031507293753</v>
      </c>
      <c r="AF2055" s="9">
        <f t="shared" si="1480"/>
        <v>3.6982763374563161</v>
      </c>
      <c r="AG2055" s="9">
        <f t="shared" si="1480"/>
        <v>3.0048495241832569</v>
      </c>
      <c r="AH2055" s="532">
        <f t="shared" si="1473"/>
        <v>0</v>
      </c>
      <c r="AI2055" s="9">
        <f t="shared" ref="AI2055:AL2055" si="1481">AI1995+AI2010+AI2025+AI2040</f>
        <v>0</v>
      </c>
      <c r="AJ2055" s="9">
        <f t="shared" si="1481"/>
        <v>0</v>
      </c>
      <c r="AK2055" s="9">
        <f t="shared" si="1481"/>
        <v>0</v>
      </c>
      <c r="AL2055" s="9">
        <f t="shared" si="1481"/>
        <v>0</v>
      </c>
      <c r="AM2055" s="532">
        <f t="shared" si="1475"/>
        <v>0</v>
      </c>
    </row>
    <row r="2056" spans="1:39" outlineLevel="2">
      <c r="A2056" s="11">
        <f>ROW()</f>
        <v>2056</v>
      </c>
      <c r="C2056" s="6" t="s">
        <v>473</v>
      </c>
      <c r="D2056" s="39"/>
      <c r="E2056" s="922">
        <v>2.4334727038970128</v>
      </c>
      <c r="F2056" s="39"/>
      <c r="G2056" s="39"/>
      <c r="H2056" s="39"/>
      <c r="I2056" s="39"/>
      <c r="J2056" s="39"/>
      <c r="K2056" s="39"/>
      <c r="L2056" s="39"/>
      <c r="M2056" s="39"/>
      <c r="N2056" s="39"/>
      <c r="O2056" s="39"/>
      <c r="P2056" s="39"/>
      <c r="Q2056" s="39"/>
      <c r="R2056" s="39"/>
      <c r="S2056" s="39"/>
      <c r="T2056" s="39"/>
      <c r="U2056" s="39"/>
      <c r="V2056" s="39"/>
      <c r="W2056" s="39"/>
      <c r="X2056" s="9">
        <f t="shared" ref="X2056:AG2056" si="1482">X1996+X2011+X2026+X2041</f>
        <v>0</v>
      </c>
      <c r="Y2056" s="9">
        <f t="shared" si="1482"/>
        <v>0</v>
      </c>
      <c r="Z2056" s="9">
        <f t="shared" si="1482"/>
        <v>0</v>
      </c>
      <c r="AA2056" s="9">
        <f t="shared" si="1482"/>
        <v>0</v>
      </c>
      <c r="AB2056" s="9">
        <f t="shared" si="1482"/>
        <v>0</v>
      </c>
      <c r="AC2056" s="9">
        <f t="shared" si="1482"/>
        <v>2.9193295604409952</v>
      </c>
      <c r="AD2056" s="9">
        <f t="shared" si="1482"/>
        <v>0</v>
      </c>
      <c r="AE2056" s="9">
        <f t="shared" si="1482"/>
        <v>0</v>
      </c>
      <c r="AF2056" s="9">
        <f t="shared" si="1482"/>
        <v>0</v>
      </c>
      <c r="AG2056" s="9">
        <f t="shared" si="1482"/>
        <v>0</v>
      </c>
      <c r="AH2056" s="532">
        <f t="shared" si="1473"/>
        <v>0</v>
      </c>
      <c r="AI2056" s="9">
        <f t="shared" ref="AI2056:AL2056" si="1483">AI1996+AI2011+AI2026+AI2041</f>
        <v>0</v>
      </c>
      <c r="AJ2056" s="9">
        <f t="shared" si="1483"/>
        <v>0</v>
      </c>
      <c r="AK2056" s="9">
        <f t="shared" si="1483"/>
        <v>0</v>
      </c>
      <c r="AL2056" s="9">
        <f t="shared" si="1483"/>
        <v>0</v>
      </c>
      <c r="AM2056" s="532">
        <f t="shared" si="1475"/>
        <v>0</v>
      </c>
    </row>
    <row r="2057" spans="1:39" outlineLevel="2">
      <c r="A2057" s="11">
        <f>ROW()</f>
        <v>2057</v>
      </c>
      <c r="C2057" s="6" t="s">
        <v>474</v>
      </c>
      <c r="D2057" s="39"/>
      <c r="E2057" s="922">
        <v>1.3558614616805162</v>
      </c>
      <c r="F2057" s="39"/>
      <c r="G2057" s="39"/>
      <c r="H2057" s="39"/>
      <c r="I2057" s="39"/>
      <c r="J2057" s="39"/>
      <c r="K2057" s="39"/>
      <c r="L2057" s="39"/>
      <c r="M2057" s="39"/>
      <c r="N2057" s="39"/>
      <c r="O2057" s="39"/>
      <c r="P2057" s="39"/>
      <c r="Q2057" s="39"/>
      <c r="R2057" s="39"/>
      <c r="S2057" s="39"/>
      <c r="T2057" s="39"/>
      <c r="U2057" s="39"/>
      <c r="V2057" s="39"/>
      <c r="W2057" s="39"/>
      <c r="X2057" s="9">
        <f t="shared" ref="X2057:AG2057" si="1484">X1997+X2012+X2027+X2042</f>
        <v>0</v>
      </c>
      <c r="Y2057" s="9">
        <f t="shared" si="1484"/>
        <v>0</v>
      </c>
      <c r="Z2057" s="9">
        <f t="shared" si="1484"/>
        <v>0</v>
      </c>
      <c r="AA2057" s="9">
        <f t="shared" si="1484"/>
        <v>0</v>
      </c>
      <c r="AB2057" s="9">
        <f t="shared" si="1484"/>
        <v>0</v>
      </c>
      <c r="AC2057" s="9">
        <f t="shared" si="1484"/>
        <v>1.6265670202948708</v>
      </c>
      <c r="AD2057" s="9">
        <f t="shared" si="1484"/>
        <v>1.5040076151140434</v>
      </c>
      <c r="AE2057" s="9">
        <f t="shared" si="1484"/>
        <v>1.3814482099332159</v>
      </c>
      <c r="AF2057" s="9">
        <f t="shared" si="1484"/>
        <v>1.2588888047523885</v>
      </c>
      <c r="AG2057" s="9">
        <f t="shared" si="1484"/>
        <v>1.1363293995715611</v>
      </c>
      <c r="AH2057" s="532">
        <f t="shared" si="1473"/>
        <v>1.0137699943907337</v>
      </c>
      <c r="AI2057" s="9">
        <f t="shared" ref="AI2057:AL2057" si="1485">AI1997+AI2012+AI2027+AI2042</f>
        <v>0.89121058920990626</v>
      </c>
      <c r="AJ2057" s="9">
        <f t="shared" si="1485"/>
        <v>0.76865118402907884</v>
      </c>
      <c r="AK2057" s="9">
        <f t="shared" si="1485"/>
        <v>0.64609177884825142</v>
      </c>
      <c r="AL2057" s="9">
        <f t="shared" si="1485"/>
        <v>0.523532373667424</v>
      </c>
      <c r="AM2057" s="532">
        <f t="shared" si="1475"/>
        <v>0</v>
      </c>
    </row>
    <row r="2058" spans="1:39" outlineLevel="2">
      <c r="A2058" s="11">
        <f>ROW()</f>
        <v>2058</v>
      </c>
      <c r="C2058" s="6" t="s">
        <v>477</v>
      </c>
      <c r="D2058" s="39"/>
      <c r="E2058" s="922">
        <v>7.0670269778697854</v>
      </c>
      <c r="F2058" s="39"/>
      <c r="G2058" s="39"/>
      <c r="H2058" s="39"/>
      <c r="I2058" s="39"/>
      <c r="J2058" s="39"/>
      <c r="K2058" s="39"/>
      <c r="L2058" s="39"/>
      <c r="M2058" s="39"/>
      <c r="N2058" s="39"/>
      <c r="O2058" s="39"/>
      <c r="P2058" s="39"/>
      <c r="Q2058" s="39"/>
      <c r="R2058" s="39"/>
      <c r="S2058" s="39"/>
      <c r="T2058" s="39"/>
      <c r="U2058" s="39"/>
      <c r="V2058" s="39"/>
      <c r="W2058" s="39"/>
      <c r="X2058" s="9">
        <f t="shared" ref="X2058:AG2058" si="1486">X1998+X2013+X2028+X2043</f>
        <v>0</v>
      </c>
      <c r="Y2058" s="9">
        <f t="shared" si="1486"/>
        <v>0</v>
      </c>
      <c r="Z2058" s="9">
        <f t="shared" si="1486"/>
        <v>0</v>
      </c>
      <c r="AA2058" s="9">
        <f t="shared" si="1486"/>
        <v>0</v>
      </c>
      <c r="AB2058" s="9">
        <f t="shared" si="1486"/>
        <v>0</v>
      </c>
      <c r="AC2058" s="9">
        <f t="shared" si="1486"/>
        <v>8.4779996619195188</v>
      </c>
      <c r="AD2058" s="9">
        <f t="shared" si="1486"/>
        <v>7.4838354699058556</v>
      </c>
      <c r="AE2058" s="9">
        <f t="shared" si="1486"/>
        <v>6.4896712778921923</v>
      </c>
      <c r="AF2058" s="9">
        <f t="shared" si="1486"/>
        <v>5.4955070858785282</v>
      </c>
      <c r="AG2058" s="9">
        <f t="shared" si="1486"/>
        <v>4.501342893864865</v>
      </c>
      <c r="AH2058" s="532">
        <f t="shared" si="1473"/>
        <v>0</v>
      </c>
      <c r="AI2058" s="9">
        <f t="shared" ref="AI2058:AL2058" si="1487">AI1998+AI2013+AI2028+AI2043</f>
        <v>0</v>
      </c>
      <c r="AJ2058" s="9">
        <f t="shared" si="1487"/>
        <v>0</v>
      </c>
      <c r="AK2058" s="9">
        <f t="shared" si="1487"/>
        <v>0</v>
      </c>
      <c r="AL2058" s="9">
        <f t="shared" si="1487"/>
        <v>0</v>
      </c>
      <c r="AM2058" s="532">
        <f t="shared" si="1475"/>
        <v>0</v>
      </c>
    </row>
    <row r="2059" spans="1:39" outlineLevel="2">
      <c r="A2059" s="11">
        <f>ROW()</f>
        <v>2059</v>
      </c>
      <c r="C2059" s="6" t="s">
        <v>511</v>
      </c>
      <c r="D2059" s="39"/>
      <c r="E2059" s="922">
        <v>0.10102682411466299</v>
      </c>
      <c r="F2059" s="39"/>
      <c r="G2059" s="39"/>
      <c r="H2059" s="39"/>
      <c r="I2059" s="39"/>
      <c r="J2059" s="39"/>
      <c r="K2059" s="39"/>
      <c r="L2059" s="39"/>
      <c r="M2059" s="39"/>
      <c r="N2059" s="39"/>
      <c r="O2059" s="39"/>
      <c r="P2059" s="39"/>
      <c r="Q2059" s="39"/>
      <c r="R2059" s="39"/>
      <c r="S2059" s="39"/>
      <c r="T2059" s="39"/>
      <c r="U2059" s="39"/>
      <c r="V2059" s="39"/>
      <c r="W2059" s="39"/>
      <c r="X2059" s="9">
        <f t="shared" ref="X2059:AG2059" si="1488">X1999+X2014+X2029+X2044</f>
        <v>0.14543689447418959</v>
      </c>
      <c r="Y2059" s="9">
        <f t="shared" si="1488"/>
        <v>0.14058899799171659</v>
      </c>
      <c r="Z2059" s="9">
        <f t="shared" si="1488"/>
        <v>0.13574110150924359</v>
      </c>
      <c r="AA2059" s="9">
        <f t="shared" si="1488"/>
        <v>0.1308932050267706</v>
      </c>
      <c r="AB2059" s="9">
        <f t="shared" si="1488"/>
        <v>0.1260453085442976</v>
      </c>
      <c r="AC2059" s="9">
        <f t="shared" si="1488"/>
        <v>0.12119741206182465</v>
      </c>
      <c r="AD2059" s="9">
        <f t="shared" si="1488"/>
        <v>0.11850413623822854</v>
      </c>
      <c r="AE2059" s="9">
        <f t="shared" si="1488"/>
        <v>0.11581086041463244</v>
      </c>
      <c r="AF2059" s="9">
        <f t="shared" si="1488"/>
        <v>0.11311758459103634</v>
      </c>
      <c r="AG2059" s="9">
        <f t="shared" si="1488"/>
        <v>0.11042430876744024</v>
      </c>
      <c r="AH2059" s="532">
        <f t="shared" si="1473"/>
        <v>0.10773103294384413</v>
      </c>
      <c r="AI2059" s="9">
        <f t="shared" ref="AI2059:AL2059" si="1489">AI1999+AI2014+AI2029+AI2044</f>
        <v>0.10503775712024803</v>
      </c>
      <c r="AJ2059" s="9">
        <f t="shared" si="1489"/>
        <v>0.10234448129665193</v>
      </c>
      <c r="AK2059" s="9">
        <f t="shared" si="1489"/>
        <v>9.9651205473055823E-2</v>
      </c>
      <c r="AL2059" s="9">
        <f t="shared" si="1489"/>
        <v>9.695792964945972E-2</v>
      </c>
      <c r="AM2059" s="532">
        <f t="shared" si="1475"/>
        <v>9.4264653825863617E-2</v>
      </c>
    </row>
    <row r="2060" spans="1:39" outlineLevel="2">
      <c r="A2060" s="11">
        <f>ROW()</f>
        <v>2060</v>
      </c>
      <c r="C2060" s="6" t="s">
        <v>655</v>
      </c>
      <c r="D2060" s="39"/>
      <c r="E2060" s="922"/>
      <c r="F2060" s="39"/>
      <c r="G2060" s="39"/>
      <c r="H2060" s="39"/>
      <c r="I2060" s="39"/>
      <c r="J2060" s="39"/>
      <c r="K2060" s="39"/>
      <c r="L2060" s="39"/>
      <c r="M2060" s="39"/>
      <c r="N2060" s="39"/>
      <c r="O2060" s="39"/>
      <c r="P2060" s="39"/>
      <c r="Q2060" s="39"/>
      <c r="R2060" s="39"/>
      <c r="S2060" s="39"/>
      <c r="T2060" s="39"/>
      <c r="U2060" s="39"/>
      <c r="V2060" s="39"/>
      <c r="W2060" s="3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429">
        <f>-AH2080</f>
        <v>5.8186014127613994</v>
      </c>
      <c r="AI2060" s="9">
        <f t="shared" ref="AI2060:AM2060" si="1490">AI2000+AI2015+AI2030+AI2045</f>
        <v>4.6548811302091195</v>
      </c>
      <c r="AJ2060" s="9">
        <f t="shared" si="1490"/>
        <v>3.4911608476568396</v>
      </c>
      <c r="AK2060" s="9">
        <f t="shared" si="1490"/>
        <v>2.3274405651045598</v>
      </c>
      <c r="AL2060" s="9">
        <f t="shared" si="1490"/>
        <v>1.1637202825522799</v>
      </c>
      <c r="AM2060" s="9">
        <f t="shared" si="1490"/>
        <v>0</v>
      </c>
    </row>
    <row r="2061" spans="1:39" outlineLevel="2">
      <c r="A2061" s="11">
        <f>ROW()</f>
        <v>2061</v>
      </c>
      <c r="C2061" s="6" t="s">
        <v>656</v>
      </c>
      <c r="D2061" s="39"/>
      <c r="E2061" s="922"/>
      <c r="F2061" s="39"/>
      <c r="G2061" s="39"/>
      <c r="H2061" s="39"/>
      <c r="I2061" s="39"/>
      <c r="J2061" s="39"/>
      <c r="K2061" s="39"/>
      <c r="L2061" s="39"/>
      <c r="M2061" s="39"/>
      <c r="N2061" s="39"/>
      <c r="O2061" s="39"/>
      <c r="P2061" s="39"/>
      <c r="Q2061" s="39"/>
      <c r="R2061" s="39"/>
      <c r="S2061" s="39"/>
      <c r="T2061" s="39"/>
      <c r="U2061" s="39"/>
      <c r="V2061" s="39"/>
      <c r="W2061" s="3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429">
        <f>-AM2080</f>
        <v>0.40097296848659658</v>
      </c>
    </row>
    <row r="2062" spans="1:39" outlineLevel="2">
      <c r="A2062" s="11">
        <f>ROW()</f>
        <v>2062</v>
      </c>
      <c r="C2062" s="6" t="s">
        <v>667</v>
      </c>
      <c r="D2062" s="39"/>
      <c r="E2062" s="922"/>
      <c r="F2062" s="39"/>
      <c r="G2062" s="39"/>
      <c r="H2062" s="39"/>
      <c r="I2062" s="39"/>
      <c r="J2062" s="39"/>
      <c r="K2062" s="39"/>
      <c r="L2062" s="39"/>
      <c r="M2062" s="39"/>
      <c r="N2062" s="39"/>
      <c r="O2062" s="39"/>
      <c r="P2062" s="39"/>
      <c r="Q2062" s="39"/>
      <c r="R2062" s="39"/>
      <c r="S2062" s="39"/>
      <c r="T2062" s="39"/>
      <c r="U2062" s="39"/>
      <c r="V2062" s="39"/>
      <c r="W2062" s="3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</row>
    <row r="2063" spans="1:39" outlineLevel="2">
      <c r="A2063" s="11">
        <f>ROW()</f>
        <v>2063</v>
      </c>
      <c r="C2063" s="6" t="s">
        <v>212</v>
      </c>
      <c r="D2063" s="39"/>
      <c r="E2063" s="922">
        <v>0</v>
      </c>
      <c r="F2063" s="39"/>
      <c r="G2063" s="39"/>
      <c r="H2063" s="39"/>
      <c r="I2063" s="39"/>
      <c r="J2063" s="39"/>
      <c r="K2063" s="39"/>
      <c r="L2063" s="39"/>
      <c r="M2063" s="39"/>
      <c r="N2063" s="39"/>
      <c r="O2063" s="39"/>
      <c r="P2063" s="39"/>
      <c r="Q2063" s="39"/>
      <c r="R2063" s="39"/>
      <c r="S2063" s="39"/>
      <c r="T2063" s="39"/>
      <c r="U2063" s="39"/>
      <c r="V2063" s="39"/>
      <c r="W2063" s="39"/>
      <c r="X2063" s="9">
        <f t="shared" ref="X2063:AM2063" si="1491">X2003+X2018+X2033+X2048</f>
        <v>-3.8207816789660033E-3</v>
      </c>
      <c r="Y2063" s="9">
        <f t="shared" si="1491"/>
        <v>0</v>
      </c>
      <c r="Z2063" s="9">
        <f t="shared" si="1491"/>
        <v>0</v>
      </c>
      <c r="AA2063" s="9">
        <f t="shared" si="1491"/>
        <v>0</v>
      </c>
      <c r="AB2063" s="9">
        <f t="shared" si="1491"/>
        <v>0</v>
      </c>
      <c r="AC2063" s="9">
        <f t="shared" si="1491"/>
        <v>0</v>
      </c>
      <c r="AD2063" s="9">
        <f t="shared" si="1491"/>
        <v>0</v>
      </c>
      <c r="AE2063" s="9">
        <f t="shared" si="1491"/>
        <v>0</v>
      </c>
      <c r="AF2063" s="9">
        <f t="shared" si="1491"/>
        <v>0</v>
      </c>
      <c r="AG2063" s="9">
        <f t="shared" si="1491"/>
        <v>0</v>
      </c>
      <c r="AH2063" s="9">
        <f t="shared" si="1491"/>
        <v>0</v>
      </c>
      <c r="AI2063" s="9">
        <f t="shared" si="1491"/>
        <v>0</v>
      </c>
      <c r="AJ2063" s="9">
        <f t="shared" si="1491"/>
        <v>0</v>
      </c>
      <c r="AK2063" s="9">
        <f t="shared" si="1491"/>
        <v>0</v>
      </c>
      <c r="AL2063" s="9">
        <f t="shared" si="1491"/>
        <v>0</v>
      </c>
      <c r="AM2063" s="9">
        <f t="shared" si="1491"/>
        <v>0</v>
      </c>
    </row>
    <row r="2064" spans="1:39" outlineLevel="2">
      <c r="A2064" s="11">
        <f>ROW()</f>
        <v>2064</v>
      </c>
      <c r="C2064" s="30" t="s">
        <v>362</v>
      </c>
      <c r="D2064" s="90"/>
      <c r="E2064" s="925">
        <v>0</v>
      </c>
      <c r="F2064" s="90"/>
      <c r="G2064" s="90"/>
      <c r="H2064" s="90"/>
      <c r="I2064" s="90"/>
      <c r="J2064" s="90"/>
      <c r="K2064" s="90"/>
      <c r="L2064" s="90"/>
      <c r="M2064" s="90"/>
      <c r="N2064" s="90"/>
      <c r="O2064" s="90"/>
      <c r="P2064" s="90"/>
      <c r="Q2064" s="90"/>
      <c r="R2064" s="90"/>
      <c r="S2064" s="90"/>
      <c r="T2064" s="90"/>
      <c r="U2064" s="90"/>
      <c r="V2064" s="90"/>
      <c r="W2064" s="90"/>
      <c r="X2064" s="15">
        <f t="shared" ref="X2064:AM2064" si="1492">X2004+X2019+X2034+X2049</f>
        <v>0</v>
      </c>
      <c r="Y2064" s="15">
        <f t="shared" si="1492"/>
        <v>0</v>
      </c>
      <c r="Z2064" s="15">
        <f t="shared" si="1492"/>
        <v>0</v>
      </c>
      <c r="AA2064" s="15">
        <f t="shared" si="1492"/>
        <v>0</v>
      </c>
      <c r="AB2064" s="15">
        <f t="shared" si="1492"/>
        <v>0</v>
      </c>
      <c r="AC2064" s="15">
        <f t="shared" si="1492"/>
        <v>0</v>
      </c>
      <c r="AD2064" s="15">
        <f t="shared" si="1492"/>
        <v>0</v>
      </c>
      <c r="AE2064" s="15">
        <f t="shared" si="1492"/>
        <v>0</v>
      </c>
      <c r="AF2064" s="15">
        <f t="shared" si="1492"/>
        <v>0</v>
      </c>
      <c r="AG2064" s="15">
        <f t="shared" si="1492"/>
        <v>0</v>
      </c>
      <c r="AH2064" s="15">
        <f t="shared" si="1492"/>
        <v>0</v>
      </c>
      <c r="AI2064" s="15">
        <f t="shared" si="1492"/>
        <v>0</v>
      </c>
      <c r="AJ2064" s="15">
        <f t="shared" si="1492"/>
        <v>0</v>
      </c>
      <c r="AK2064" s="15">
        <f t="shared" si="1492"/>
        <v>0</v>
      </c>
      <c r="AL2064" s="15">
        <f t="shared" si="1492"/>
        <v>0</v>
      </c>
      <c r="AM2064" s="15">
        <f t="shared" si="1492"/>
        <v>0</v>
      </c>
    </row>
    <row r="2065" spans="1:39" outlineLevel="2">
      <c r="A2065" s="11">
        <f>ROW()</f>
        <v>2065</v>
      </c>
      <c r="C2065" s="6" t="s">
        <v>1</v>
      </c>
      <c r="D2065" s="39"/>
      <c r="E2065" s="39">
        <f>SUM(E2052:E2064)</f>
        <v>20.593582170677116</v>
      </c>
      <c r="F2065" s="39"/>
      <c r="G2065" s="39"/>
      <c r="H2065" s="39"/>
      <c r="I2065" s="39"/>
      <c r="J2065" s="39"/>
      <c r="K2065" s="39"/>
      <c r="L2065" s="39"/>
      <c r="M2065" s="39"/>
      <c r="N2065" s="39"/>
      <c r="O2065" s="39"/>
      <c r="P2065" s="39"/>
      <c r="Q2065" s="39"/>
      <c r="R2065" s="39"/>
      <c r="S2065" s="39"/>
      <c r="T2065" s="39"/>
      <c r="U2065" s="39"/>
      <c r="V2065" s="39"/>
      <c r="W2065" s="39"/>
      <c r="X2065" s="9">
        <f t="shared" ref="X2065:AG2065" si="1493">SUM(X2052:X2064)</f>
        <v>28.884698751660519</v>
      </c>
      <c r="Y2065" s="9">
        <f t="shared" si="1493"/>
        <v>28.051857545075013</v>
      </c>
      <c r="Z2065" s="9">
        <f t="shared" si="1493"/>
        <v>27.215195556810542</v>
      </c>
      <c r="AA2065" s="9">
        <f t="shared" si="1493"/>
        <v>26.378533568546072</v>
      </c>
      <c r="AB2065" s="9">
        <f t="shared" si="1493"/>
        <v>25.541871580281605</v>
      </c>
      <c r="AC2065" s="9">
        <f t="shared" si="1493"/>
        <v>24.70520959201713</v>
      </c>
      <c r="AD2065" s="9">
        <f t="shared" si="1493"/>
        <v>19.779223499216187</v>
      </c>
      <c r="AE2065" s="9">
        <f t="shared" si="1493"/>
        <v>17.772566966856239</v>
      </c>
      <c r="AF2065" s="9">
        <f t="shared" si="1493"/>
        <v>15.765910434496289</v>
      </c>
      <c r="AG2065" s="9">
        <f t="shared" si="1493"/>
        <v>13.759253902136342</v>
      </c>
      <c r="AH2065" s="9">
        <f t="shared" ref="AH2065:AM2065" si="1494">SUM(AH2052:AH2064)</f>
        <v>11.752597369776392</v>
      </c>
      <c r="AI2065" s="9">
        <f t="shared" si="1494"/>
        <v>10.269811560150885</v>
      </c>
      <c r="AJ2065" s="9">
        <f t="shared" si="1494"/>
        <v>8.7870257505253804</v>
      </c>
      <c r="AK2065" s="9">
        <f t="shared" si="1494"/>
        <v>7.3042399408998753</v>
      </c>
      <c r="AL2065" s="9">
        <f t="shared" si="1494"/>
        <v>5.8214541312743702</v>
      </c>
      <c r="AM2065" s="9">
        <f t="shared" si="1494"/>
        <v>4.3386683216488642</v>
      </c>
    </row>
    <row r="2066" spans="1:39" outlineLevel="3">
      <c r="A2066" s="11">
        <f>ROW()</f>
        <v>2066</v>
      </c>
      <c r="B2066" s="343" t="s">
        <v>658</v>
      </c>
      <c r="D2066" s="39"/>
      <c r="E2066" s="39"/>
      <c r="F2066" s="39"/>
      <c r="G2066" s="39"/>
      <c r="H2066" s="39"/>
      <c r="I2066" s="39"/>
      <c r="J2066" s="39"/>
      <c r="K2066" s="39"/>
      <c r="L2066" s="39"/>
      <c r="M2066" s="39"/>
      <c r="N2066" s="39"/>
      <c r="O2066" s="39"/>
      <c r="P2066" s="39"/>
      <c r="Q2066" s="39"/>
      <c r="R2066" s="39"/>
      <c r="S2066" s="39"/>
      <c r="T2066" s="39"/>
      <c r="U2066" s="39"/>
      <c r="V2066" s="39"/>
      <c r="W2066" s="39"/>
      <c r="X2066" s="39"/>
      <c r="Y2066" s="39"/>
      <c r="Z2066" s="39"/>
      <c r="AA2066" s="39"/>
      <c r="AB2066" s="39"/>
      <c r="AC2066" s="39"/>
      <c r="AD2066" s="39"/>
      <c r="AE2066" s="39"/>
      <c r="AF2066" s="39"/>
      <c r="AG2066" s="39"/>
      <c r="AH2066" s="39"/>
      <c r="AI2066" s="39"/>
      <c r="AJ2066" s="39"/>
      <c r="AK2066" s="39"/>
      <c r="AL2066" s="39"/>
      <c r="AM2066" s="39"/>
    </row>
    <row r="2067" spans="1:39" outlineLevel="3">
      <c r="A2067" s="11">
        <f>ROW()</f>
        <v>2067</v>
      </c>
      <c r="C2067" s="6" t="s">
        <v>2</v>
      </c>
      <c r="D2067" s="39"/>
      <c r="E2067" s="39"/>
      <c r="F2067" s="39"/>
      <c r="G2067" s="39"/>
      <c r="H2067" s="39"/>
      <c r="I2067" s="39"/>
      <c r="J2067" s="39"/>
      <c r="K2067" s="39"/>
      <c r="L2067" s="39"/>
      <c r="M2067" s="39"/>
      <c r="N2067" s="39"/>
      <c r="O2067" s="39"/>
      <c r="P2067" s="39"/>
      <c r="Q2067" s="39"/>
      <c r="R2067" s="39"/>
      <c r="S2067" s="9"/>
      <c r="T2067" s="39"/>
      <c r="U2067" s="39"/>
      <c r="V2067" s="39"/>
      <c r="W2067" s="39"/>
      <c r="X2067" s="39"/>
      <c r="Y2067" s="39"/>
      <c r="Z2067" s="39"/>
      <c r="AA2067" s="39"/>
      <c r="AB2067" s="39"/>
      <c r="AC2067" s="432"/>
      <c r="AD2067" s="9"/>
      <c r="AE2067" s="39"/>
      <c r="AF2067" s="39"/>
      <c r="AG2067" s="39"/>
      <c r="AH2067" s="430">
        <f t="shared" ref="AH2067:AH2074" si="1495">IF(C2022="Non-Depreciable",0,IF(AND(ROUND(AH1977,2)=0,AH1992&lt;&gt;0),-AH1992,IF(ROUND(AH1977,2)=1,-(AH1992+AH2037),0)))</f>
        <v>0</v>
      </c>
      <c r="AI2067" s="39"/>
      <c r="AJ2067" s="39"/>
      <c r="AK2067" s="39"/>
      <c r="AL2067" s="39"/>
      <c r="AM2067" s="430">
        <f t="shared" ref="AM2067:AM2074" si="1496">IF(H2022="Non-Depreciable",0,IF(AND(ROUND(AM1977,2)=0,AM1992&lt;&gt;0),-AM1992,IF(ROUND(AM1977,2)=1,-(AM1992+AM2037),0)))</f>
        <v>0</v>
      </c>
    </row>
    <row r="2068" spans="1:39" outlineLevel="3">
      <c r="A2068" s="11">
        <f>ROW()</f>
        <v>2068</v>
      </c>
      <c r="C2068" s="6" t="s">
        <v>3</v>
      </c>
      <c r="D2068" s="39"/>
      <c r="E2068" s="39"/>
      <c r="F2068" s="39"/>
      <c r="G2068" s="39"/>
      <c r="H2068" s="39"/>
      <c r="I2068" s="39"/>
      <c r="J2068" s="39"/>
      <c r="K2068" s="39"/>
      <c r="L2068" s="39"/>
      <c r="M2068" s="39"/>
      <c r="N2068" s="39"/>
      <c r="O2068" s="39"/>
      <c r="P2068" s="39"/>
      <c r="Q2068" s="39"/>
      <c r="R2068" s="39"/>
      <c r="S2068" s="9"/>
      <c r="T2068" s="39"/>
      <c r="U2068" s="39"/>
      <c r="V2068" s="39"/>
      <c r="W2068" s="39"/>
      <c r="X2068" s="39"/>
      <c r="Y2068" s="39"/>
      <c r="Z2068" s="39"/>
      <c r="AA2068" s="39"/>
      <c r="AB2068" s="39"/>
      <c r="AC2068" s="432"/>
      <c r="AD2068" s="9"/>
      <c r="AE2068" s="39"/>
      <c r="AF2068" s="39"/>
      <c r="AG2068" s="39"/>
      <c r="AH2068" s="430">
        <f t="shared" si="1495"/>
        <v>0</v>
      </c>
      <c r="AI2068" s="39"/>
      <c r="AJ2068" s="39"/>
      <c r="AK2068" s="39"/>
      <c r="AL2068" s="39"/>
      <c r="AM2068" s="430">
        <f t="shared" si="1496"/>
        <v>0</v>
      </c>
    </row>
    <row r="2069" spans="1:39" outlineLevel="3">
      <c r="A2069" s="11">
        <f>ROW()</f>
        <v>2069</v>
      </c>
      <c r="C2069" s="6" t="s">
        <v>4</v>
      </c>
      <c r="D2069" s="39"/>
      <c r="E2069" s="39"/>
      <c r="F2069" s="39"/>
      <c r="G2069" s="39"/>
      <c r="H2069" s="39"/>
      <c r="I2069" s="39"/>
      <c r="J2069" s="39"/>
      <c r="K2069" s="39"/>
      <c r="L2069" s="39"/>
      <c r="M2069" s="39"/>
      <c r="N2069" s="39"/>
      <c r="O2069" s="39"/>
      <c r="P2069" s="39"/>
      <c r="Q2069" s="39"/>
      <c r="R2069" s="39"/>
      <c r="S2069" s="9"/>
      <c r="T2069" s="39"/>
      <c r="U2069" s="39"/>
      <c r="V2069" s="39"/>
      <c r="W2069" s="39"/>
      <c r="X2069" s="39"/>
      <c r="Y2069" s="39"/>
      <c r="Z2069" s="39"/>
      <c r="AA2069" s="39"/>
      <c r="AB2069" s="39"/>
      <c r="AC2069" s="432"/>
      <c r="AD2069" s="9"/>
      <c r="AE2069" s="39"/>
      <c r="AF2069" s="39"/>
      <c r="AG2069" s="39"/>
      <c r="AH2069" s="430">
        <f t="shared" si="1495"/>
        <v>0</v>
      </c>
      <c r="AI2069" s="39"/>
      <c r="AJ2069" s="39"/>
      <c r="AK2069" s="39"/>
      <c r="AL2069" s="39"/>
      <c r="AM2069" s="430">
        <f t="shared" si="1496"/>
        <v>0</v>
      </c>
    </row>
    <row r="2070" spans="1:39" outlineLevel="3">
      <c r="A2070" s="11">
        <f>ROW()</f>
        <v>2070</v>
      </c>
      <c r="C2070" s="6" t="s">
        <v>5</v>
      </c>
      <c r="D2070" s="39"/>
      <c r="E2070" s="39"/>
      <c r="F2070" s="39"/>
      <c r="G2070" s="39"/>
      <c r="H2070" s="39"/>
      <c r="I2070" s="39"/>
      <c r="J2070" s="39"/>
      <c r="K2070" s="39"/>
      <c r="L2070" s="39"/>
      <c r="M2070" s="39"/>
      <c r="N2070" s="39"/>
      <c r="O2070" s="39"/>
      <c r="P2070" s="39"/>
      <c r="Q2070" s="39"/>
      <c r="R2070" s="39"/>
      <c r="S2070" s="9"/>
      <c r="T2070" s="39"/>
      <c r="U2070" s="39"/>
      <c r="V2070" s="39"/>
      <c r="W2070" s="39"/>
      <c r="X2070" s="39"/>
      <c r="Y2070" s="39"/>
      <c r="Z2070" s="39"/>
      <c r="AA2070" s="39"/>
      <c r="AB2070" s="39"/>
      <c r="AC2070" s="432"/>
      <c r="AD2070" s="9"/>
      <c r="AE2070" s="39"/>
      <c r="AF2070" s="39"/>
      <c r="AG2070" s="39"/>
      <c r="AH2070" s="430">
        <f t="shared" si="1495"/>
        <v>-2.3114227109101977</v>
      </c>
      <c r="AI2070" s="39"/>
      <c r="AJ2070" s="39"/>
      <c r="AK2070" s="39"/>
      <c r="AL2070" s="39"/>
      <c r="AM2070" s="430">
        <f t="shared" si="1496"/>
        <v>0</v>
      </c>
    </row>
    <row r="2071" spans="1:39" outlineLevel="3">
      <c r="A2071" s="11">
        <f>ROW()</f>
        <v>2071</v>
      </c>
      <c r="C2071" s="6" t="s">
        <v>473</v>
      </c>
      <c r="D2071" s="39"/>
      <c r="E2071" s="39"/>
      <c r="F2071" s="39"/>
      <c r="G2071" s="39"/>
      <c r="H2071" s="39"/>
      <c r="I2071" s="39"/>
      <c r="J2071" s="39"/>
      <c r="K2071" s="39"/>
      <c r="L2071" s="39"/>
      <c r="M2071" s="39"/>
      <c r="N2071" s="39"/>
      <c r="O2071" s="39"/>
      <c r="P2071" s="39"/>
      <c r="Q2071" s="39"/>
      <c r="R2071" s="39"/>
      <c r="S2071" s="9"/>
      <c r="T2071" s="39"/>
      <c r="U2071" s="39"/>
      <c r="V2071" s="39"/>
      <c r="W2071" s="39"/>
      <c r="X2071" s="39"/>
      <c r="Y2071" s="39"/>
      <c r="Z2071" s="39"/>
      <c r="AA2071" s="39"/>
      <c r="AB2071" s="39"/>
      <c r="AC2071" s="432"/>
      <c r="AD2071" s="9"/>
      <c r="AE2071" s="39"/>
      <c r="AF2071" s="39"/>
      <c r="AG2071" s="39"/>
      <c r="AH2071" s="430">
        <f t="shared" si="1495"/>
        <v>0</v>
      </c>
      <c r="AI2071" s="39"/>
      <c r="AJ2071" s="39"/>
      <c r="AK2071" s="39"/>
      <c r="AL2071" s="39"/>
      <c r="AM2071" s="430">
        <f t="shared" si="1496"/>
        <v>0</v>
      </c>
    </row>
    <row r="2072" spans="1:39" outlineLevel="3">
      <c r="A2072" s="11">
        <f>ROW()</f>
        <v>2072</v>
      </c>
      <c r="C2072" s="6" t="s">
        <v>474</v>
      </c>
      <c r="D2072" s="39"/>
      <c r="E2072" s="39"/>
      <c r="F2072" s="39"/>
      <c r="G2072" s="39"/>
      <c r="H2072" s="39"/>
      <c r="I2072" s="39"/>
      <c r="J2072" s="39"/>
      <c r="K2072" s="39"/>
      <c r="L2072" s="39"/>
      <c r="M2072" s="39"/>
      <c r="N2072" s="39"/>
      <c r="O2072" s="39"/>
      <c r="P2072" s="39"/>
      <c r="Q2072" s="39"/>
      <c r="R2072" s="39"/>
      <c r="S2072" s="9"/>
      <c r="T2072" s="39"/>
      <c r="U2072" s="39"/>
      <c r="V2072" s="39"/>
      <c r="W2072" s="39"/>
      <c r="X2072" s="39"/>
      <c r="Y2072" s="39"/>
      <c r="Z2072" s="39"/>
      <c r="AA2072" s="39"/>
      <c r="AB2072" s="39"/>
      <c r="AC2072" s="432"/>
      <c r="AD2072" s="9"/>
      <c r="AE2072" s="39"/>
      <c r="AF2072" s="39"/>
      <c r="AG2072" s="39"/>
      <c r="AH2072" s="430">
        <f t="shared" si="1495"/>
        <v>0</v>
      </c>
      <c r="AI2072" s="39"/>
      <c r="AJ2072" s="39"/>
      <c r="AK2072" s="39"/>
      <c r="AL2072" s="39"/>
      <c r="AM2072" s="430">
        <f t="shared" si="1496"/>
        <v>-0.40097296848659658</v>
      </c>
    </row>
    <row r="2073" spans="1:39" outlineLevel="3">
      <c r="A2073" s="11">
        <f>ROW()</f>
        <v>2073</v>
      </c>
      <c r="C2073" s="6" t="s">
        <v>477</v>
      </c>
      <c r="D2073" s="39"/>
      <c r="E2073" s="39"/>
      <c r="F2073" s="39"/>
      <c r="G2073" s="39"/>
      <c r="H2073" s="39"/>
      <c r="I2073" s="39"/>
      <c r="J2073" s="39"/>
      <c r="K2073" s="39"/>
      <c r="L2073" s="39"/>
      <c r="M2073" s="39"/>
      <c r="N2073" s="39"/>
      <c r="O2073" s="39"/>
      <c r="P2073" s="39"/>
      <c r="Q2073" s="39"/>
      <c r="R2073" s="39"/>
      <c r="S2073" s="9"/>
      <c r="T2073" s="39"/>
      <c r="U2073" s="39"/>
      <c r="V2073" s="39"/>
      <c r="W2073" s="39"/>
      <c r="X2073" s="39"/>
      <c r="Y2073" s="39"/>
      <c r="Z2073" s="39"/>
      <c r="AA2073" s="39"/>
      <c r="AB2073" s="39"/>
      <c r="AC2073" s="432"/>
      <c r="AD2073" s="9"/>
      <c r="AE2073" s="39"/>
      <c r="AF2073" s="39"/>
      <c r="AG2073" s="39"/>
      <c r="AH2073" s="430">
        <f t="shared" si="1495"/>
        <v>-3.5071787018512017</v>
      </c>
      <c r="AI2073" s="39"/>
      <c r="AJ2073" s="39"/>
      <c r="AK2073" s="39"/>
      <c r="AL2073" s="39"/>
      <c r="AM2073" s="430">
        <f t="shared" si="1496"/>
        <v>0</v>
      </c>
    </row>
    <row r="2074" spans="1:39" outlineLevel="3">
      <c r="A2074" s="11">
        <f>ROW()</f>
        <v>2074</v>
      </c>
      <c r="C2074" s="6" t="s">
        <v>511</v>
      </c>
      <c r="D2074" s="39"/>
      <c r="E2074" s="39"/>
      <c r="F2074" s="39"/>
      <c r="G2074" s="39"/>
      <c r="H2074" s="39"/>
      <c r="I2074" s="39"/>
      <c r="J2074" s="39"/>
      <c r="K2074" s="39"/>
      <c r="L2074" s="39"/>
      <c r="M2074" s="39"/>
      <c r="N2074" s="39"/>
      <c r="O2074" s="39"/>
      <c r="P2074" s="39"/>
      <c r="Q2074" s="39"/>
      <c r="R2074" s="39"/>
      <c r="S2074" s="9"/>
      <c r="T2074" s="39"/>
      <c r="U2074" s="39"/>
      <c r="V2074" s="39"/>
      <c r="W2074" s="39"/>
      <c r="X2074" s="39"/>
      <c r="Y2074" s="39"/>
      <c r="Z2074" s="39"/>
      <c r="AA2074" s="39"/>
      <c r="AB2074" s="39"/>
      <c r="AC2074" s="432"/>
      <c r="AD2074" s="9"/>
      <c r="AE2074" s="39"/>
      <c r="AF2074" s="39"/>
      <c r="AG2074" s="39"/>
      <c r="AH2074" s="430">
        <f t="shared" si="1495"/>
        <v>0</v>
      </c>
      <c r="AI2074" s="39"/>
      <c r="AJ2074" s="39"/>
      <c r="AK2074" s="39"/>
      <c r="AL2074" s="39"/>
      <c r="AM2074" s="430">
        <f t="shared" si="1496"/>
        <v>0</v>
      </c>
    </row>
    <row r="2075" spans="1:39" outlineLevel="3">
      <c r="A2075" s="11">
        <f>ROW()</f>
        <v>2075</v>
      </c>
      <c r="C2075" s="6" t="s">
        <v>655</v>
      </c>
      <c r="D2075" s="39"/>
      <c r="E2075" s="39"/>
      <c r="F2075" s="39"/>
      <c r="G2075" s="39"/>
      <c r="H2075" s="39"/>
      <c r="I2075" s="39"/>
      <c r="J2075" s="39"/>
      <c r="K2075" s="39"/>
      <c r="L2075" s="39"/>
      <c r="M2075" s="39"/>
      <c r="N2075" s="39"/>
      <c r="O2075" s="39"/>
      <c r="P2075" s="39"/>
      <c r="Q2075" s="39"/>
      <c r="R2075" s="39"/>
      <c r="S2075" s="9"/>
      <c r="T2075" s="39"/>
      <c r="U2075" s="39"/>
      <c r="V2075" s="39"/>
      <c r="W2075" s="39"/>
      <c r="X2075" s="39"/>
      <c r="Y2075" s="39"/>
      <c r="Z2075" s="39"/>
      <c r="AA2075" s="39"/>
      <c r="AB2075" s="39"/>
      <c r="AC2075" s="432"/>
      <c r="AD2075" s="9"/>
      <c r="AE2075" s="39"/>
      <c r="AF2075" s="39"/>
      <c r="AG2075" s="39"/>
      <c r="AH2075" s="39"/>
      <c r="AI2075" s="39"/>
      <c r="AJ2075" s="39"/>
      <c r="AK2075" s="39"/>
      <c r="AL2075" s="39"/>
      <c r="AM2075" s="39"/>
    </row>
    <row r="2076" spans="1:39" outlineLevel="3">
      <c r="A2076" s="11">
        <f>ROW()</f>
        <v>2076</v>
      </c>
      <c r="C2076" s="6" t="s">
        <v>656</v>
      </c>
      <c r="D2076" s="39"/>
      <c r="E2076" s="39"/>
      <c r="F2076" s="39"/>
      <c r="G2076" s="39"/>
      <c r="H2076" s="39"/>
      <c r="I2076" s="39"/>
      <c r="J2076" s="39"/>
      <c r="K2076" s="39"/>
      <c r="L2076" s="39"/>
      <c r="M2076" s="39"/>
      <c r="N2076" s="39"/>
      <c r="O2076" s="39"/>
      <c r="P2076" s="39"/>
      <c r="Q2076" s="39"/>
      <c r="R2076" s="39"/>
      <c r="S2076" s="9"/>
      <c r="T2076" s="39"/>
      <c r="U2076" s="39"/>
      <c r="V2076" s="39"/>
      <c r="W2076" s="39"/>
      <c r="X2076" s="39"/>
      <c r="Y2076" s="39"/>
      <c r="Z2076" s="39"/>
      <c r="AA2076" s="39"/>
      <c r="AB2076" s="39"/>
      <c r="AC2076" s="432"/>
      <c r="AD2076" s="9"/>
      <c r="AE2076" s="39"/>
      <c r="AF2076" s="39"/>
      <c r="AG2076" s="39"/>
      <c r="AH2076" s="39"/>
      <c r="AI2076" s="39"/>
      <c r="AJ2076" s="39"/>
      <c r="AK2076" s="39"/>
      <c r="AL2076" s="39"/>
      <c r="AM2076" s="39"/>
    </row>
    <row r="2077" spans="1:39" outlineLevel="3">
      <c r="A2077" s="11">
        <f>ROW()</f>
        <v>2077</v>
      </c>
      <c r="C2077" s="6" t="s">
        <v>667</v>
      </c>
      <c r="D2077" s="39"/>
      <c r="E2077" s="39"/>
      <c r="F2077" s="39"/>
      <c r="G2077" s="39"/>
      <c r="H2077" s="39"/>
      <c r="I2077" s="39"/>
      <c r="J2077" s="39"/>
      <c r="K2077" s="39"/>
      <c r="L2077" s="39"/>
      <c r="M2077" s="39"/>
      <c r="N2077" s="39"/>
      <c r="O2077" s="39"/>
      <c r="P2077" s="39"/>
      <c r="Q2077" s="39"/>
      <c r="R2077" s="39"/>
      <c r="S2077" s="9"/>
      <c r="T2077" s="39"/>
      <c r="U2077" s="39"/>
      <c r="V2077" s="39"/>
      <c r="W2077" s="39"/>
      <c r="X2077" s="39"/>
      <c r="Y2077" s="39"/>
      <c r="Z2077" s="39"/>
      <c r="AA2077" s="39"/>
      <c r="AB2077" s="39"/>
      <c r="AC2077" s="432"/>
      <c r="AD2077" s="9"/>
      <c r="AE2077" s="39"/>
      <c r="AF2077" s="39"/>
      <c r="AG2077" s="39"/>
      <c r="AH2077" s="39"/>
      <c r="AI2077" s="39"/>
      <c r="AJ2077" s="39"/>
      <c r="AK2077" s="39"/>
      <c r="AL2077" s="39"/>
      <c r="AM2077" s="39"/>
    </row>
    <row r="2078" spans="1:39" outlineLevel="3">
      <c r="A2078" s="11">
        <f>ROW()</f>
        <v>2078</v>
      </c>
      <c r="C2078" s="6" t="s">
        <v>212</v>
      </c>
      <c r="D2078" s="39"/>
      <c r="E2078" s="39"/>
      <c r="F2078" s="39"/>
      <c r="G2078" s="39"/>
      <c r="H2078" s="39"/>
      <c r="I2078" s="39"/>
      <c r="J2078" s="39"/>
      <c r="K2078" s="39"/>
      <c r="L2078" s="39"/>
      <c r="M2078" s="39"/>
      <c r="N2078" s="39"/>
      <c r="O2078" s="39"/>
      <c r="P2078" s="39"/>
      <c r="Q2078" s="39"/>
      <c r="R2078" s="39"/>
      <c r="S2078" s="9"/>
      <c r="T2078" s="39"/>
      <c r="U2078" s="39"/>
      <c r="V2078" s="39"/>
      <c r="W2078" s="39"/>
      <c r="X2078" s="39"/>
      <c r="Y2078" s="39"/>
      <c r="Z2078" s="39"/>
      <c r="AA2078" s="39"/>
      <c r="AB2078" s="39"/>
      <c r="AC2078" s="432"/>
      <c r="AD2078" s="9"/>
      <c r="AE2078" s="39"/>
      <c r="AF2078" s="39"/>
      <c r="AG2078" s="39"/>
      <c r="AH2078" s="9"/>
      <c r="AI2078" s="9"/>
      <c r="AJ2078" s="9"/>
      <c r="AK2078" s="9"/>
      <c r="AL2078" s="9"/>
      <c r="AM2078" s="9"/>
    </row>
    <row r="2079" spans="1:39" outlineLevel="3">
      <c r="A2079" s="11">
        <f>ROW()</f>
        <v>2079</v>
      </c>
      <c r="C2079" s="30" t="s">
        <v>362</v>
      </c>
      <c r="D2079" s="90"/>
      <c r="E2079" s="90"/>
      <c r="F2079" s="90"/>
      <c r="G2079" s="90"/>
      <c r="H2079" s="90"/>
      <c r="I2079" s="90"/>
      <c r="J2079" s="90"/>
      <c r="K2079" s="90"/>
      <c r="L2079" s="90"/>
      <c r="M2079" s="90"/>
      <c r="N2079" s="90"/>
      <c r="O2079" s="90"/>
      <c r="P2079" s="90"/>
      <c r="Q2079" s="90"/>
      <c r="R2079" s="90"/>
      <c r="S2079" s="15"/>
      <c r="T2079" s="90"/>
      <c r="U2079" s="90"/>
      <c r="V2079" s="90"/>
      <c r="W2079" s="90"/>
      <c r="X2079" s="90"/>
      <c r="Y2079" s="90"/>
      <c r="Z2079" s="90"/>
      <c r="AA2079" s="90"/>
      <c r="AB2079" s="90"/>
      <c r="AC2079" s="432"/>
      <c r="AD2079" s="9"/>
      <c r="AE2079" s="90"/>
      <c r="AF2079" s="90"/>
      <c r="AG2079" s="90"/>
      <c r="AH2079" s="15"/>
      <c r="AI2079" s="15"/>
      <c r="AJ2079" s="15"/>
      <c r="AK2079" s="15"/>
      <c r="AL2079" s="15"/>
      <c r="AM2079" s="15"/>
    </row>
    <row r="2080" spans="1:39" outlineLevel="3" collapsed="1">
      <c r="A2080" s="11">
        <f>ROW()</f>
        <v>2080</v>
      </c>
      <c r="C2080" s="6" t="s">
        <v>1</v>
      </c>
      <c r="D2080" s="39"/>
      <c r="E2080" s="39"/>
      <c r="F2080" s="39"/>
      <c r="G2080" s="39"/>
      <c r="H2080" s="39"/>
      <c r="I2080" s="39"/>
      <c r="J2080" s="39"/>
      <c r="K2080" s="39"/>
      <c r="L2080" s="39"/>
      <c r="M2080" s="39"/>
      <c r="N2080" s="39"/>
      <c r="O2080" s="39"/>
      <c r="P2080" s="39"/>
      <c r="Q2080" s="39"/>
      <c r="R2080" s="39"/>
      <c r="S2080" s="9"/>
      <c r="T2080" s="39"/>
      <c r="U2080" s="39"/>
      <c r="V2080" s="39"/>
      <c r="W2080" s="39"/>
      <c r="X2080" s="39"/>
      <c r="Y2080" s="39"/>
      <c r="Z2080" s="39"/>
      <c r="AA2080" s="39"/>
      <c r="AB2080" s="39"/>
      <c r="AC2080" s="512"/>
      <c r="AD2080" s="513"/>
      <c r="AE2080" s="39"/>
      <c r="AF2080" s="39"/>
      <c r="AG2080" s="39"/>
      <c r="AH2080" s="87">
        <f t="shared" ref="AH2080" si="1497">SUM(AH2067:AH2079)</f>
        <v>-5.8186014127613994</v>
      </c>
      <c r="AI2080" s="39"/>
      <c r="AJ2080" s="39"/>
      <c r="AK2080" s="39"/>
      <c r="AL2080" s="39"/>
      <c r="AM2080" s="87">
        <f t="shared" ref="AM2080" si="1498">SUM(AM2067:AM2079)</f>
        <v>-0.40097296848659658</v>
      </c>
    </row>
    <row r="2081" spans="1:71" outlineLevel="2">
      <c r="A2081" s="11">
        <f>ROW()</f>
        <v>2081</v>
      </c>
      <c r="D2081" s="39"/>
      <c r="E2081" s="39"/>
      <c r="F2081" s="39"/>
      <c r="G2081" s="39"/>
      <c r="H2081" s="39"/>
      <c r="I2081" s="39"/>
      <c r="J2081" s="39"/>
      <c r="K2081" s="39"/>
      <c r="L2081" s="39"/>
      <c r="M2081" s="39"/>
      <c r="N2081" s="39"/>
      <c r="O2081" s="39"/>
      <c r="P2081" s="39"/>
      <c r="Q2081" s="39"/>
      <c r="R2081" s="39"/>
      <c r="S2081" s="39"/>
      <c r="T2081" s="39"/>
      <c r="U2081" s="39"/>
      <c r="V2081" s="39"/>
      <c r="W2081" s="39"/>
      <c r="X2081" s="39"/>
      <c r="Y2081" s="39"/>
      <c r="Z2081" s="39"/>
      <c r="AA2081" s="39"/>
      <c r="AB2081" s="39"/>
      <c r="AC2081" s="39"/>
      <c r="AD2081" s="39"/>
      <c r="AE2081" s="39"/>
      <c r="AF2081" s="39"/>
      <c r="AG2081" s="39"/>
      <c r="AH2081" s="39"/>
      <c r="AI2081" s="39"/>
      <c r="AJ2081" s="39"/>
      <c r="AK2081" s="39"/>
      <c r="AL2081" s="39"/>
      <c r="AM2081" s="39"/>
    </row>
    <row r="2082" spans="1:71" s="10" customFormat="1" ht="60" outlineLevel="1">
      <c r="A2082" s="324" t="s">
        <v>157</v>
      </c>
      <c r="B2082" s="347"/>
      <c r="C2082" s="325"/>
      <c r="D2082" s="325"/>
      <c r="E2082" s="910" t="str">
        <f>E$50</f>
        <v>DBP Principled Approach in 2020 [m$ 31/12/2019]</v>
      </c>
      <c r="F2082" s="325"/>
      <c r="G2082" s="325"/>
      <c r="H2082" s="326"/>
      <c r="I2082" s="326"/>
      <c r="J2082" s="326"/>
      <c r="K2082" s="326"/>
      <c r="L2082" s="326"/>
      <c r="M2082" s="326"/>
      <c r="N2082" s="326"/>
      <c r="O2082" s="326"/>
      <c r="P2082" s="326"/>
      <c r="Q2082" s="326"/>
      <c r="R2082" s="326"/>
      <c r="S2082" s="326"/>
      <c r="T2082" s="326"/>
      <c r="U2082" s="326"/>
      <c r="V2082" s="326"/>
      <c r="W2082" s="326"/>
      <c r="X2082" s="326"/>
      <c r="Y2082" s="326"/>
      <c r="Z2082" s="326"/>
      <c r="AA2082" s="326"/>
      <c r="AB2082" s="326"/>
      <c r="AC2082" s="326"/>
      <c r="AD2082" s="326"/>
      <c r="AE2082" s="326"/>
      <c r="AF2082" s="326"/>
      <c r="AG2082" s="326"/>
      <c r="AH2082" s="326"/>
      <c r="AI2082" s="326"/>
      <c r="AJ2082" s="326"/>
      <c r="AK2082" s="326"/>
      <c r="AL2082" s="326"/>
      <c r="AM2082" s="32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  <c r="BH2082" s="6"/>
      <c r="BI2082" s="6"/>
      <c r="BJ2082" s="6"/>
      <c r="BK2082" s="6"/>
      <c r="BL2082" s="6"/>
      <c r="BM2082" s="6"/>
      <c r="BN2082" s="6"/>
      <c r="BO2082" s="6"/>
      <c r="BP2082" s="6"/>
      <c r="BQ2082" s="6"/>
      <c r="BR2082" s="6"/>
      <c r="BS2082" s="6"/>
    </row>
    <row r="2083" spans="1:71" outlineLevel="2">
      <c r="A2083" s="11">
        <f>ROW()</f>
        <v>2083</v>
      </c>
      <c r="B2083" s="343" t="s">
        <v>141</v>
      </c>
      <c r="D2083" s="39"/>
      <c r="E2083" s="39"/>
      <c r="F2083" s="39"/>
      <c r="G2083" s="39"/>
      <c r="H2083" s="39"/>
      <c r="I2083" s="39"/>
      <c r="J2083" s="156"/>
      <c r="K2083" s="39"/>
      <c r="L2083" s="39"/>
      <c r="M2083" s="39"/>
      <c r="N2083" s="39"/>
      <c r="O2083" s="39"/>
      <c r="P2083" s="39"/>
      <c r="Q2083" s="39"/>
      <c r="R2083" s="39"/>
      <c r="S2083" s="39"/>
      <c r="T2083" s="39"/>
      <c r="U2083" s="39"/>
      <c r="V2083" s="39"/>
      <c r="W2083" s="39"/>
      <c r="X2083" s="39"/>
      <c r="Y2083" s="39"/>
      <c r="Z2083" s="39"/>
      <c r="AA2083" s="39"/>
      <c r="AB2083" s="39"/>
      <c r="AC2083" s="39"/>
      <c r="AD2083" s="428">
        <f>IF(Asset!AD$157="","",Asset!AD$157-AD$6)</f>
        <v>42</v>
      </c>
      <c r="AE2083" s="39"/>
      <c r="AF2083" s="39"/>
      <c r="AG2083" s="39"/>
      <c r="AH2083" s="39"/>
      <c r="AI2083" s="39"/>
      <c r="AJ2083" s="39"/>
      <c r="AK2083" s="39"/>
      <c r="AL2083" s="39"/>
      <c r="AM2083" s="39"/>
    </row>
    <row r="2084" spans="1:71" outlineLevel="2">
      <c r="A2084" s="11">
        <f>ROW()</f>
        <v>2084</v>
      </c>
      <c r="C2084" s="6" t="s">
        <v>2</v>
      </c>
      <c r="D2084" s="39"/>
      <c r="E2084" s="922">
        <v>67</v>
      </c>
      <c r="F2084" s="39"/>
      <c r="G2084" s="39"/>
      <c r="H2084" s="39"/>
      <c r="I2084" s="9"/>
      <c r="J2084" s="39"/>
      <c r="K2084" s="163"/>
      <c r="L2084" s="163"/>
      <c r="M2084" s="163"/>
      <c r="N2084" s="163"/>
      <c r="O2084" s="163"/>
      <c r="P2084" s="163"/>
      <c r="Q2084" s="163"/>
      <c r="R2084" s="163"/>
      <c r="S2084" s="163"/>
      <c r="T2084" s="163"/>
      <c r="U2084" s="163"/>
      <c r="V2084" s="163"/>
      <c r="W2084" s="163"/>
      <c r="X2084" s="163"/>
      <c r="Y2084" s="9"/>
      <c r="Z2084" s="162">
        <f>Inputs!$D$64</f>
        <v>70</v>
      </c>
      <c r="AA2084" s="163">
        <f t="shared" ref="AA2084:AB2091" si="1499">MAX(0,Z2084-1)</f>
        <v>69</v>
      </c>
      <c r="AB2084" s="163">
        <f t="shared" si="1499"/>
        <v>68</v>
      </c>
      <c r="AC2084" s="911">
        <f>E2084</f>
        <v>67</v>
      </c>
      <c r="AD2084" s="912">
        <f>IF(AC2084&gt;0,IF(AD$160="",AC2084-1,MIN(AC2084-1,AD$160)),0)</f>
        <v>42</v>
      </c>
      <c r="AE2084" s="163">
        <f t="shared" ref="AE2084:AM2092" si="1500">MAX(0,AD2084-1)</f>
        <v>41</v>
      </c>
      <c r="AF2084" s="163">
        <f t="shared" si="1500"/>
        <v>40</v>
      </c>
      <c r="AG2084" s="163">
        <f t="shared" si="1500"/>
        <v>39</v>
      </c>
      <c r="AH2084" s="163">
        <f t="shared" si="1500"/>
        <v>38</v>
      </c>
      <c r="AI2084" s="163">
        <f t="shared" si="1500"/>
        <v>37</v>
      </c>
      <c r="AJ2084" s="163">
        <f t="shared" si="1500"/>
        <v>36</v>
      </c>
      <c r="AK2084" s="163">
        <f t="shared" si="1500"/>
        <v>35</v>
      </c>
      <c r="AL2084" s="163">
        <f t="shared" si="1500"/>
        <v>34</v>
      </c>
      <c r="AM2084" s="163">
        <f t="shared" si="1500"/>
        <v>33</v>
      </c>
    </row>
    <row r="2085" spans="1:71" outlineLevel="2">
      <c r="A2085" s="11">
        <f>ROW()</f>
        <v>2085</v>
      </c>
      <c r="C2085" s="6" t="s">
        <v>3</v>
      </c>
      <c r="D2085" s="39"/>
      <c r="E2085" s="922">
        <v>27</v>
      </c>
      <c r="F2085" s="39"/>
      <c r="G2085" s="39"/>
      <c r="H2085" s="39"/>
      <c r="I2085" s="9"/>
      <c r="J2085" s="39"/>
      <c r="K2085" s="163"/>
      <c r="L2085" s="163"/>
      <c r="M2085" s="163"/>
      <c r="N2085" s="163"/>
      <c r="O2085" s="163"/>
      <c r="P2085" s="163"/>
      <c r="Q2085" s="163"/>
      <c r="R2085" s="163"/>
      <c r="S2085" s="163"/>
      <c r="T2085" s="163"/>
      <c r="U2085" s="163"/>
      <c r="V2085" s="163"/>
      <c r="W2085" s="163"/>
      <c r="X2085" s="163"/>
      <c r="Y2085" s="9"/>
      <c r="Z2085" s="162">
        <f>Inputs!$D$65</f>
        <v>30</v>
      </c>
      <c r="AA2085" s="163">
        <f t="shared" si="1499"/>
        <v>29</v>
      </c>
      <c r="AB2085" s="163">
        <f t="shared" si="1499"/>
        <v>28</v>
      </c>
      <c r="AC2085" s="911">
        <f t="shared" ref="AC2085:AC2096" si="1501">E2085</f>
        <v>27</v>
      </c>
      <c r="AD2085" s="912">
        <f>IF(AC2085&gt;0,IF(AD$160="",AC2085-1,MIN(AC2085-1,AD$160)),0)</f>
        <v>26</v>
      </c>
      <c r="AE2085" s="163">
        <f t="shared" si="1500"/>
        <v>25</v>
      </c>
      <c r="AF2085" s="163">
        <f t="shared" si="1500"/>
        <v>24</v>
      </c>
      <c r="AG2085" s="163">
        <f t="shared" si="1500"/>
        <v>23</v>
      </c>
      <c r="AH2085" s="163">
        <f t="shared" si="1500"/>
        <v>22</v>
      </c>
      <c r="AI2085" s="163">
        <f t="shared" si="1500"/>
        <v>21</v>
      </c>
      <c r="AJ2085" s="163">
        <f t="shared" si="1500"/>
        <v>20</v>
      </c>
      <c r="AK2085" s="163">
        <f t="shared" si="1500"/>
        <v>19</v>
      </c>
      <c r="AL2085" s="163">
        <f t="shared" si="1500"/>
        <v>18</v>
      </c>
      <c r="AM2085" s="163">
        <f t="shared" si="1500"/>
        <v>17</v>
      </c>
    </row>
    <row r="2086" spans="1:71" outlineLevel="2">
      <c r="A2086" s="11">
        <f>ROW()</f>
        <v>2086</v>
      </c>
      <c r="C2086" s="6" t="s">
        <v>4</v>
      </c>
      <c r="D2086" s="39"/>
      <c r="E2086" s="922">
        <v>27</v>
      </c>
      <c r="F2086" s="39"/>
      <c r="G2086" s="39"/>
      <c r="H2086" s="39"/>
      <c r="I2086" s="9"/>
      <c r="J2086" s="39"/>
      <c r="K2086" s="163"/>
      <c r="L2086" s="163"/>
      <c r="M2086" s="163"/>
      <c r="N2086" s="163"/>
      <c r="O2086" s="163"/>
      <c r="P2086" s="163"/>
      <c r="Q2086" s="163"/>
      <c r="R2086" s="163"/>
      <c r="S2086" s="163"/>
      <c r="T2086" s="163"/>
      <c r="U2086" s="163"/>
      <c r="V2086" s="163"/>
      <c r="W2086" s="163"/>
      <c r="X2086" s="163"/>
      <c r="Y2086" s="9"/>
      <c r="Z2086" s="162">
        <f>Inputs!$D$66</f>
        <v>50</v>
      </c>
      <c r="AA2086" s="163">
        <f t="shared" si="1499"/>
        <v>49</v>
      </c>
      <c r="AB2086" s="163">
        <f t="shared" si="1499"/>
        <v>48</v>
      </c>
      <c r="AC2086" s="911">
        <f t="shared" si="1501"/>
        <v>27</v>
      </c>
      <c r="AD2086" s="913">
        <f>IF(AD2083="",MAX(0,AC2086-1),Inputs!$D$82-(AC$6-LEFT($A2082,4)))</f>
        <v>26</v>
      </c>
      <c r="AE2086" s="163">
        <f t="shared" si="1500"/>
        <v>25</v>
      </c>
      <c r="AF2086" s="163">
        <f t="shared" si="1500"/>
        <v>24</v>
      </c>
      <c r="AG2086" s="163">
        <f t="shared" si="1500"/>
        <v>23</v>
      </c>
      <c r="AH2086" s="163">
        <f t="shared" si="1500"/>
        <v>22</v>
      </c>
      <c r="AI2086" s="163">
        <f t="shared" si="1500"/>
        <v>21</v>
      </c>
      <c r="AJ2086" s="163">
        <f t="shared" si="1500"/>
        <v>20</v>
      </c>
      <c r="AK2086" s="163">
        <f t="shared" si="1500"/>
        <v>19</v>
      </c>
      <c r="AL2086" s="163">
        <f t="shared" si="1500"/>
        <v>18</v>
      </c>
      <c r="AM2086" s="163">
        <f t="shared" si="1500"/>
        <v>17</v>
      </c>
    </row>
    <row r="2087" spans="1:71" outlineLevel="2">
      <c r="A2087" s="11">
        <f>ROW()</f>
        <v>2087</v>
      </c>
      <c r="C2087" s="6" t="s">
        <v>5</v>
      </c>
      <c r="D2087" s="39"/>
      <c r="E2087" s="922">
        <v>7</v>
      </c>
      <c r="F2087" s="39"/>
      <c r="G2087" s="39"/>
      <c r="H2087" s="39"/>
      <c r="I2087" s="9"/>
      <c r="J2087" s="39"/>
      <c r="K2087" s="163"/>
      <c r="L2087" s="163"/>
      <c r="M2087" s="163"/>
      <c r="N2087" s="163"/>
      <c r="O2087" s="163"/>
      <c r="P2087" s="163"/>
      <c r="Q2087" s="163"/>
      <c r="R2087" s="163"/>
      <c r="S2087" s="163"/>
      <c r="T2087" s="163"/>
      <c r="U2087" s="163"/>
      <c r="V2087" s="163"/>
      <c r="W2087" s="163"/>
      <c r="X2087" s="163"/>
      <c r="Y2087" s="9"/>
      <c r="Z2087" s="162">
        <f>Inputs!$D$67</f>
        <v>30</v>
      </c>
      <c r="AA2087" s="163">
        <f t="shared" si="1499"/>
        <v>29</v>
      </c>
      <c r="AB2087" s="163">
        <f t="shared" si="1499"/>
        <v>28</v>
      </c>
      <c r="AC2087" s="911">
        <f t="shared" si="1501"/>
        <v>7</v>
      </c>
      <c r="AD2087" s="912">
        <f t="shared" ref="AD2087:AD2090" si="1502">MAX(0,AC2087-1)</f>
        <v>6</v>
      </c>
      <c r="AE2087" s="163">
        <f t="shared" si="1500"/>
        <v>5</v>
      </c>
      <c r="AF2087" s="163">
        <f t="shared" si="1500"/>
        <v>4</v>
      </c>
      <c r="AG2087" s="163">
        <f t="shared" si="1500"/>
        <v>3</v>
      </c>
      <c r="AH2087" s="163">
        <f t="shared" si="1500"/>
        <v>2</v>
      </c>
      <c r="AI2087" s="163">
        <f t="shared" si="1500"/>
        <v>1</v>
      </c>
      <c r="AJ2087" s="163">
        <f t="shared" si="1500"/>
        <v>0</v>
      </c>
      <c r="AK2087" s="163">
        <f t="shared" si="1500"/>
        <v>0</v>
      </c>
      <c r="AL2087" s="163">
        <f t="shared" si="1500"/>
        <v>0</v>
      </c>
      <c r="AM2087" s="163">
        <f t="shared" si="1500"/>
        <v>0</v>
      </c>
    </row>
    <row r="2088" spans="1:71" outlineLevel="2">
      <c r="A2088" s="11">
        <f>ROW()</f>
        <v>2088</v>
      </c>
      <c r="C2088" s="6" t="s">
        <v>473</v>
      </c>
      <c r="D2088" s="39"/>
      <c r="E2088" s="922">
        <v>2</v>
      </c>
      <c r="F2088" s="39"/>
      <c r="G2088" s="39"/>
      <c r="H2088" s="39"/>
      <c r="I2088" s="9"/>
      <c r="J2088" s="39"/>
      <c r="K2088" s="163"/>
      <c r="L2088" s="163"/>
      <c r="M2088" s="163"/>
      <c r="N2088" s="163"/>
      <c r="O2088" s="163"/>
      <c r="P2088" s="163"/>
      <c r="Q2088" s="163"/>
      <c r="R2088" s="163"/>
      <c r="S2088" s="163"/>
      <c r="T2088" s="163"/>
      <c r="U2088" s="163"/>
      <c r="V2088" s="163"/>
      <c r="W2088" s="163"/>
      <c r="X2088" s="163"/>
      <c r="Y2088" s="9"/>
      <c r="Z2088" s="162">
        <f>Inputs!$D$68</f>
        <v>0</v>
      </c>
      <c r="AA2088" s="163">
        <f>MAX(0,Z2088-1)</f>
        <v>0</v>
      </c>
      <c r="AB2088" s="163">
        <f t="shared" si="1499"/>
        <v>0</v>
      </c>
      <c r="AC2088" s="911">
        <f t="shared" si="1501"/>
        <v>2</v>
      </c>
      <c r="AD2088" s="163">
        <f t="shared" si="1502"/>
        <v>1</v>
      </c>
      <c r="AE2088" s="163">
        <f t="shared" si="1500"/>
        <v>0</v>
      </c>
      <c r="AF2088" s="163">
        <f t="shared" si="1500"/>
        <v>0</v>
      </c>
      <c r="AG2088" s="163">
        <f t="shared" si="1500"/>
        <v>0</v>
      </c>
      <c r="AH2088" s="163">
        <f t="shared" si="1500"/>
        <v>0</v>
      </c>
      <c r="AI2088" s="163">
        <f t="shared" si="1500"/>
        <v>0</v>
      </c>
      <c r="AJ2088" s="163">
        <f t="shared" si="1500"/>
        <v>0</v>
      </c>
      <c r="AK2088" s="163">
        <f t="shared" si="1500"/>
        <v>0</v>
      </c>
      <c r="AL2088" s="163">
        <f t="shared" si="1500"/>
        <v>0</v>
      </c>
      <c r="AM2088" s="163">
        <f t="shared" si="1500"/>
        <v>0</v>
      </c>
    </row>
    <row r="2089" spans="1:71" outlineLevel="2">
      <c r="A2089" s="11">
        <f>ROW()</f>
        <v>2089</v>
      </c>
      <c r="C2089" s="6" t="s">
        <v>474</v>
      </c>
      <c r="D2089" s="39"/>
      <c r="E2089" s="922">
        <v>12</v>
      </c>
      <c r="F2089" s="39"/>
      <c r="G2089" s="39"/>
      <c r="H2089" s="39"/>
      <c r="I2089" s="9"/>
      <c r="J2089" s="39"/>
      <c r="K2089" s="163"/>
      <c r="L2089" s="163"/>
      <c r="M2089" s="163"/>
      <c r="N2089" s="163"/>
      <c r="O2089" s="163"/>
      <c r="P2089" s="163"/>
      <c r="Q2089" s="163"/>
      <c r="R2089" s="163"/>
      <c r="S2089" s="163"/>
      <c r="T2089" s="163"/>
      <c r="U2089" s="163"/>
      <c r="V2089" s="163"/>
      <c r="W2089" s="163"/>
      <c r="X2089" s="163"/>
      <c r="Y2089" s="9"/>
      <c r="Z2089" s="162">
        <f>Inputs!$D$69</f>
        <v>0</v>
      </c>
      <c r="AA2089" s="163">
        <f t="shared" ref="AA2089:AA2091" si="1503">MAX(0,Z2089-1)</f>
        <v>0</v>
      </c>
      <c r="AB2089" s="163">
        <f t="shared" si="1499"/>
        <v>0</v>
      </c>
      <c r="AC2089" s="911">
        <f t="shared" si="1501"/>
        <v>12</v>
      </c>
      <c r="AD2089" s="163">
        <f t="shared" si="1502"/>
        <v>11</v>
      </c>
      <c r="AE2089" s="163">
        <f t="shared" si="1500"/>
        <v>10</v>
      </c>
      <c r="AF2089" s="163">
        <f t="shared" si="1500"/>
        <v>9</v>
      </c>
      <c r="AG2089" s="163">
        <f t="shared" si="1500"/>
        <v>8</v>
      </c>
      <c r="AH2089" s="163">
        <f t="shared" si="1500"/>
        <v>7</v>
      </c>
      <c r="AI2089" s="163">
        <f t="shared" si="1500"/>
        <v>6</v>
      </c>
      <c r="AJ2089" s="163">
        <f t="shared" si="1500"/>
        <v>5</v>
      </c>
      <c r="AK2089" s="163">
        <f t="shared" si="1500"/>
        <v>4</v>
      </c>
      <c r="AL2089" s="163">
        <f t="shared" si="1500"/>
        <v>3</v>
      </c>
      <c r="AM2089" s="163">
        <f t="shared" si="1500"/>
        <v>2</v>
      </c>
    </row>
    <row r="2090" spans="1:71" outlineLevel="2">
      <c r="A2090" s="11">
        <f>ROW()</f>
        <v>2090</v>
      </c>
      <c r="C2090" s="6" t="s">
        <v>477</v>
      </c>
      <c r="D2090" s="39"/>
      <c r="E2090" s="922">
        <v>7</v>
      </c>
      <c r="F2090" s="39"/>
      <c r="G2090" s="39"/>
      <c r="H2090" s="39"/>
      <c r="I2090" s="9"/>
      <c r="J2090" s="39"/>
      <c r="K2090" s="163"/>
      <c r="L2090" s="163"/>
      <c r="M2090" s="163"/>
      <c r="N2090" s="163"/>
      <c r="O2090" s="163"/>
      <c r="P2090" s="163"/>
      <c r="Q2090" s="163"/>
      <c r="R2090" s="163"/>
      <c r="S2090" s="163"/>
      <c r="T2090" s="163"/>
      <c r="U2090" s="163"/>
      <c r="V2090" s="163"/>
      <c r="W2090" s="163"/>
      <c r="X2090" s="163"/>
      <c r="Y2090" s="9"/>
      <c r="Z2090" s="162">
        <f>Inputs!$D$70</f>
        <v>0</v>
      </c>
      <c r="AA2090" s="163">
        <f t="shared" si="1503"/>
        <v>0</v>
      </c>
      <c r="AB2090" s="163">
        <f t="shared" si="1499"/>
        <v>0</v>
      </c>
      <c r="AC2090" s="911">
        <f t="shared" si="1501"/>
        <v>7</v>
      </c>
      <c r="AD2090" s="163">
        <f t="shared" si="1502"/>
        <v>6</v>
      </c>
      <c r="AE2090" s="163">
        <f t="shared" si="1500"/>
        <v>5</v>
      </c>
      <c r="AF2090" s="163">
        <f t="shared" si="1500"/>
        <v>4</v>
      </c>
      <c r="AG2090" s="163">
        <f t="shared" si="1500"/>
        <v>3</v>
      </c>
      <c r="AH2090" s="163">
        <f t="shared" si="1500"/>
        <v>2</v>
      </c>
      <c r="AI2090" s="163">
        <f t="shared" si="1500"/>
        <v>1</v>
      </c>
      <c r="AJ2090" s="163">
        <f t="shared" si="1500"/>
        <v>0</v>
      </c>
      <c r="AK2090" s="163">
        <f t="shared" si="1500"/>
        <v>0</v>
      </c>
      <c r="AL2090" s="163">
        <f t="shared" si="1500"/>
        <v>0</v>
      </c>
      <c r="AM2090" s="163">
        <f t="shared" si="1500"/>
        <v>0</v>
      </c>
    </row>
    <row r="2091" spans="1:71" outlineLevel="2">
      <c r="A2091" s="11">
        <f>ROW()</f>
        <v>2091</v>
      </c>
      <c r="C2091" s="6" t="s">
        <v>511</v>
      </c>
      <c r="D2091" s="39"/>
      <c r="E2091" s="922">
        <v>27</v>
      </c>
      <c r="F2091" s="39"/>
      <c r="G2091" s="39"/>
      <c r="H2091" s="39"/>
      <c r="I2091" s="9"/>
      <c r="J2091" s="39"/>
      <c r="K2091" s="163"/>
      <c r="L2091" s="163"/>
      <c r="M2091" s="163"/>
      <c r="N2091" s="163"/>
      <c r="O2091" s="163"/>
      <c r="P2091" s="163"/>
      <c r="Q2091" s="163"/>
      <c r="R2091" s="163"/>
      <c r="S2091" s="163"/>
      <c r="T2091" s="163"/>
      <c r="U2091" s="163"/>
      <c r="V2091" s="163"/>
      <c r="W2091" s="163"/>
      <c r="X2091" s="163"/>
      <c r="Y2091" s="9"/>
      <c r="Z2091" s="162">
        <f>Inputs!$D$71</f>
        <v>30</v>
      </c>
      <c r="AA2091" s="163">
        <f t="shared" si="1503"/>
        <v>29</v>
      </c>
      <c r="AB2091" s="163">
        <f t="shared" si="1499"/>
        <v>28</v>
      </c>
      <c r="AC2091" s="911">
        <f t="shared" si="1501"/>
        <v>27</v>
      </c>
      <c r="AD2091" s="914">
        <f>Inputs!$D$87-(Inputs!$G$71-AC2091+1)</f>
        <v>46</v>
      </c>
      <c r="AE2091" s="163">
        <f t="shared" si="1500"/>
        <v>45</v>
      </c>
      <c r="AF2091" s="163">
        <f t="shared" si="1500"/>
        <v>44</v>
      </c>
      <c r="AG2091" s="163">
        <f t="shared" si="1500"/>
        <v>43</v>
      </c>
      <c r="AH2091" s="163">
        <f t="shared" si="1500"/>
        <v>42</v>
      </c>
      <c r="AI2091" s="163">
        <f t="shared" si="1500"/>
        <v>41</v>
      </c>
      <c r="AJ2091" s="163">
        <f t="shared" si="1500"/>
        <v>40</v>
      </c>
      <c r="AK2091" s="163">
        <f t="shared" si="1500"/>
        <v>39</v>
      </c>
      <c r="AL2091" s="163">
        <f t="shared" si="1500"/>
        <v>38</v>
      </c>
      <c r="AM2091" s="163">
        <f t="shared" si="1500"/>
        <v>37</v>
      </c>
    </row>
    <row r="2092" spans="1:71" outlineLevel="2">
      <c r="A2092" s="11">
        <f>ROW()</f>
        <v>2092</v>
      </c>
      <c r="C2092" s="6" t="s">
        <v>655</v>
      </c>
      <c r="D2092" s="39"/>
      <c r="E2092" s="922"/>
      <c r="F2092" s="39"/>
      <c r="G2092" s="39"/>
      <c r="H2092" s="39"/>
      <c r="I2092" s="9"/>
      <c r="J2092" s="39"/>
      <c r="K2092" s="163"/>
      <c r="L2092" s="163"/>
      <c r="M2092" s="163"/>
      <c r="N2092" s="163"/>
      <c r="O2092" s="163"/>
      <c r="P2092" s="163"/>
      <c r="Q2092" s="163"/>
      <c r="R2092" s="163"/>
      <c r="S2092" s="163"/>
      <c r="T2092" s="163"/>
      <c r="U2092" s="163"/>
      <c r="V2092" s="163"/>
      <c r="W2092" s="163"/>
      <c r="X2092" s="163"/>
      <c r="Y2092" s="9"/>
      <c r="Z2092" s="162"/>
      <c r="AA2092" s="163"/>
      <c r="AB2092" s="163"/>
      <c r="AC2092" s="911">
        <f t="shared" si="1501"/>
        <v>0</v>
      </c>
      <c r="AD2092" s="163"/>
      <c r="AE2092" s="163"/>
      <c r="AF2092" s="163"/>
      <c r="AG2092" s="163"/>
      <c r="AH2092" s="163"/>
      <c r="AI2092" s="915">
        <f>Inputs!$D$88</f>
        <v>5</v>
      </c>
      <c r="AJ2092" s="163">
        <f t="shared" si="1500"/>
        <v>4</v>
      </c>
      <c r="AK2092" s="163">
        <f t="shared" si="1500"/>
        <v>3</v>
      </c>
      <c r="AL2092" s="163">
        <f t="shared" si="1500"/>
        <v>2</v>
      </c>
      <c r="AM2092" s="163">
        <f t="shared" si="1500"/>
        <v>1</v>
      </c>
    </row>
    <row r="2093" spans="1:71" outlineLevel="2">
      <c r="A2093" s="11">
        <f>ROW()</f>
        <v>2093</v>
      </c>
      <c r="C2093" s="6" t="s">
        <v>656</v>
      </c>
      <c r="D2093" s="39"/>
      <c r="E2093" s="922"/>
      <c r="F2093" s="39"/>
      <c r="G2093" s="39"/>
      <c r="H2093" s="39"/>
      <c r="I2093" s="9"/>
      <c r="J2093" s="39"/>
      <c r="K2093" s="163"/>
      <c r="L2093" s="163"/>
      <c r="M2093" s="163"/>
      <c r="N2093" s="163"/>
      <c r="O2093" s="163"/>
      <c r="P2093" s="163"/>
      <c r="Q2093" s="163"/>
      <c r="R2093" s="163"/>
      <c r="S2093" s="163"/>
      <c r="T2093" s="163"/>
      <c r="U2093" s="163"/>
      <c r="V2093" s="163"/>
      <c r="W2093" s="163"/>
      <c r="X2093" s="163"/>
      <c r="Y2093" s="9"/>
      <c r="Z2093" s="162"/>
      <c r="AA2093" s="163"/>
      <c r="AB2093" s="163"/>
      <c r="AC2093" s="911"/>
      <c r="AD2093" s="163"/>
      <c r="AE2093" s="163"/>
      <c r="AF2093" s="163"/>
      <c r="AG2093" s="163"/>
      <c r="AH2093" s="163"/>
      <c r="AI2093" s="915"/>
      <c r="AJ2093" s="163"/>
      <c r="AK2093" s="163"/>
      <c r="AL2093" s="163"/>
      <c r="AM2093" s="163"/>
    </row>
    <row r="2094" spans="1:71" outlineLevel="2">
      <c r="A2094" s="11">
        <f>ROW()</f>
        <v>2094</v>
      </c>
      <c r="C2094" s="6" t="s">
        <v>667</v>
      </c>
      <c r="D2094" s="39"/>
      <c r="E2094" s="922"/>
      <c r="F2094" s="39"/>
      <c r="G2094" s="39"/>
      <c r="H2094" s="39"/>
      <c r="I2094" s="9"/>
      <c r="J2094" s="39"/>
      <c r="K2094" s="163"/>
      <c r="L2094" s="163"/>
      <c r="M2094" s="163"/>
      <c r="N2094" s="163"/>
      <c r="O2094" s="163"/>
      <c r="P2094" s="163"/>
      <c r="Q2094" s="163"/>
      <c r="R2094" s="163"/>
      <c r="S2094" s="163"/>
      <c r="T2094" s="163"/>
      <c r="U2094" s="163"/>
      <c r="V2094" s="163"/>
      <c r="W2094" s="163"/>
      <c r="X2094" s="163"/>
      <c r="Y2094" s="9"/>
      <c r="Z2094" s="162"/>
      <c r="AA2094" s="163"/>
      <c r="AB2094" s="163"/>
      <c r="AC2094" s="911"/>
      <c r="AD2094" s="163"/>
      <c r="AE2094" s="163"/>
      <c r="AF2094" s="163"/>
      <c r="AG2094" s="163"/>
      <c r="AH2094" s="163"/>
      <c r="AI2094" s="915"/>
      <c r="AJ2094" s="163"/>
      <c r="AK2094" s="163"/>
      <c r="AL2094" s="163"/>
      <c r="AM2094" s="163"/>
    </row>
    <row r="2095" spans="1:71" outlineLevel="2">
      <c r="A2095" s="11">
        <f>ROW()</f>
        <v>2095</v>
      </c>
      <c r="C2095" s="6" t="s">
        <v>212</v>
      </c>
      <c r="D2095" s="39"/>
      <c r="E2095" s="922">
        <v>0</v>
      </c>
      <c r="F2095" s="39"/>
      <c r="G2095" s="39"/>
      <c r="H2095" s="39"/>
      <c r="I2095" s="13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04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</row>
    <row r="2096" spans="1:71" outlineLevel="2">
      <c r="A2096" s="11">
        <f>ROW()</f>
        <v>2096</v>
      </c>
      <c r="C2096" s="30" t="s">
        <v>362</v>
      </c>
      <c r="D2096" s="90"/>
      <c r="E2096" s="923">
        <v>59.598995281445561</v>
      </c>
      <c r="F2096" s="90"/>
      <c r="G2096" s="90"/>
      <c r="H2096" s="90"/>
      <c r="I2096" s="15"/>
      <c r="J2096" s="90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66">
        <f>Inputs!$D$76</f>
        <v>62.598995281445561</v>
      </c>
      <c r="AA2096" s="90">
        <f t="shared" ref="AA2096:AB2096" si="1504">MAX(0,Z2096-1)</f>
        <v>61.598995281445561</v>
      </c>
      <c r="AB2096" s="90">
        <f t="shared" si="1504"/>
        <v>60.598995281445561</v>
      </c>
      <c r="AC2096" s="916">
        <f t="shared" si="1501"/>
        <v>59.598995281445561</v>
      </c>
      <c r="AD2096" s="917">
        <f>IF(AC2096&gt;0,IF(AD$160="",AC2096-1,MIN(AC2096-1,AD$160)),0)</f>
        <v>42</v>
      </c>
      <c r="AE2096" s="90">
        <f t="shared" ref="AE2096:AM2096" si="1505">MAX(0,AD2096-1)</f>
        <v>41</v>
      </c>
      <c r="AF2096" s="90">
        <f t="shared" si="1505"/>
        <v>40</v>
      </c>
      <c r="AG2096" s="90">
        <f t="shared" si="1505"/>
        <v>39</v>
      </c>
      <c r="AH2096" s="90">
        <f t="shared" si="1505"/>
        <v>38</v>
      </c>
      <c r="AI2096" s="90">
        <f t="shared" si="1505"/>
        <v>37</v>
      </c>
      <c r="AJ2096" s="90">
        <f t="shared" si="1505"/>
        <v>36</v>
      </c>
      <c r="AK2096" s="90">
        <f t="shared" si="1505"/>
        <v>35</v>
      </c>
      <c r="AL2096" s="90">
        <f t="shared" si="1505"/>
        <v>34</v>
      </c>
      <c r="AM2096" s="90">
        <f t="shared" si="1505"/>
        <v>33</v>
      </c>
    </row>
    <row r="2097" spans="1:39" outlineLevel="2">
      <c r="A2097" s="11">
        <f>ROW()</f>
        <v>2097</v>
      </c>
      <c r="D2097" s="39"/>
      <c r="E2097" s="39"/>
      <c r="F2097" s="39"/>
      <c r="G2097" s="39"/>
      <c r="H2097" s="3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</row>
    <row r="2098" spans="1:39" outlineLevel="2">
      <c r="A2098" s="11">
        <f>ROW()</f>
        <v>2098</v>
      </c>
      <c r="B2098" s="343" t="s">
        <v>68</v>
      </c>
      <c r="D2098" s="39"/>
      <c r="E2098" s="39"/>
      <c r="F2098" s="39"/>
      <c r="G2098" s="39"/>
      <c r="H2098" s="39"/>
      <c r="I2098" s="39"/>
      <c r="J2098" s="39"/>
      <c r="K2098" s="39"/>
      <c r="L2098" s="39"/>
      <c r="M2098" s="39"/>
      <c r="N2098" s="39"/>
      <c r="O2098" s="39"/>
      <c r="P2098" s="39"/>
      <c r="Q2098" s="39"/>
      <c r="R2098" s="39"/>
      <c r="S2098" s="39"/>
      <c r="T2098" s="39"/>
      <c r="U2098" s="39"/>
      <c r="V2098" s="39"/>
      <c r="W2098" s="39"/>
      <c r="X2098" s="39"/>
      <c r="Y2098" s="39"/>
      <c r="Z2098" s="39"/>
      <c r="AA2098" s="39"/>
      <c r="AB2098" s="39"/>
      <c r="AC2098" s="39"/>
      <c r="AD2098" s="39"/>
      <c r="AE2098" s="39"/>
      <c r="AF2098" s="39"/>
      <c r="AG2098" s="39"/>
      <c r="AH2098" s="39"/>
      <c r="AI2098" s="39"/>
      <c r="AJ2098" s="39"/>
      <c r="AK2098" s="39"/>
      <c r="AL2098" s="39"/>
      <c r="AM2098" s="39"/>
    </row>
    <row r="2099" spans="1:39" outlineLevel="2">
      <c r="A2099" s="11">
        <f>ROW()</f>
        <v>2099</v>
      </c>
      <c r="C2099" s="6" t="s">
        <v>2</v>
      </c>
      <c r="D2099" s="39"/>
      <c r="E2099" s="922">
        <v>0</v>
      </c>
      <c r="F2099" s="39"/>
      <c r="G2099" s="39"/>
      <c r="H2099" s="39"/>
      <c r="I2099" s="39"/>
      <c r="J2099" s="39"/>
      <c r="K2099" s="39"/>
      <c r="L2099" s="39"/>
      <c r="M2099" s="39"/>
      <c r="N2099" s="39"/>
      <c r="O2099" s="39"/>
      <c r="P2099" s="39"/>
      <c r="Q2099" s="39"/>
      <c r="R2099" s="39"/>
      <c r="S2099" s="39"/>
      <c r="T2099" s="39"/>
      <c r="U2099" s="39"/>
      <c r="V2099" s="39"/>
      <c r="W2099" s="39"/>
      <c r="X2099" s="39"/>
      <c r="Y2099" s="9">
        <f t="shared" ref="Y2099:AB2106" si="1506">X2159</f>
        <v>0</v>
      </c>
      <c r="Z2099" s="9">
        <f t="shared" si="1506"/>
        <v>0</v>
      </c>
      <c r="AA2099" s="9">
        <f t="shared" si="1506"/>
        <v>-6.7541427656380951E-2</v>
      </c>
      <c r="AB2099" s="9">
        <f t="shared" si="1506"/>
        <v>-0.1350828553127619</v>
      </c>
      <c r="AC2099" s="526">
        <f t="shared" ref="AC2099:AC2111" si="1507">$E2099*$E$51</f>
        <v>0</v>
      </c>
      <c r="AD2099" s="9">
        <f t="shared" ref="AD2099:AM2104" si="1508">AC2159</f>
        <v>0</v>
      </c>
      <c r="AE2099" s="9">
        <f t="shared" si="1508"/>
        <v>0</v>
      </c>
      <c r="AF2099" s="9">
        <f t="shared" si="1508"/>
        <v>0</v>
      </c>
      <c r="AG2099" s="9">
        <f t="shared" si="1508"/>
        <v>0</v>
      </c>
      <c r="AH2099" s="9">
        <f t="shared" si="1508"/>
        <v>0</v>
      </c>
      <c r="AI2099" s="9">
        <f t="shared" si="1508"/>
        <v>0</v>
      </c>
      <c r="AJ2099" s="9">
        <f t="shared" si="1508"/>
        <v>0</v>
      </c>
      <c r="AK2099" s="9">
        <f t="shared" si="1508"/>
        <v>0</v>
      </c>
      <c r="AL2099" s="9">
        <f t="shared" si="1508"/>
        <v>0</v>
      </c>
      <c r="AM2099" s="9">
        <f t="shared" si="1508"/>
        <v>0</v>
      </c>
    </row>
    <row r="2100" spans="1:39" outlineLevel="2">
      <c r="A2100" s="11">
        <f>ROW()</f>
        <v>2100</v>
      </c>
      <c r="C2100" s="6" t="s">
        <v>3</v>
      </c>
      <c r="D2100" s="39"/>
      <c r="E2100" s="922">
        <v>1.9075770978136857</v>
      </c>
      <c r="F2100" s="39"/>
      <c r="G2100" s="39"/>
      <c r="H2100" s="39"/>
      <c r="I2100" s="39"/>
      <c r="J2100" s="39"/>
      <c r="K2100" s="39"/>
      <c r="L2100" s="39"/>
      <c r="M2100" s="39"/>
      <c r="N2100" s="39"/>
      <c r="O2100" s="39"/>
      <c r="P2100" s="39"/>
      <c r="Q2100" s="39"/>
      <c r="R2100" s="39"/>
      <c r="S2100" s="39"/>
      <c r="T2100" s="39"/>
      <c r="U2100" s="39"/>
      <c r="V2100" s="39"/>
      <c r="W2100" s="39"/>
      <c r="X2100" s="39"/>
      <c r="Y2100" s="9">
        <f t="shared" si="1506"/>
        <v>0</v>
      </c>
      <c r="Z2100" s="9">
        <f t="shared" si="1506"/>
        <v>3.055747288917273</v>
      </c>
      <c r="AA2100" s="9">
        <f t="shared" si="1506"/>
        <v>2.3864520084482774</v>
      </c>
      <c r="AB2100" s="9">
        <f t="shared" si="1506"/>
        <v>1.7171567279792819</v>
      </c>
      <c r="AC2100" s="526">
        <f t="shared" si="1507"/>
        <v>2.2884358643307041</v>
      </c>
      <c r="AD2100" s="9">
        <f t="shared" si="1508"/>
        <v>2.0326653894685145</v>
      </c>
      <c r="AE2100" s="9">
        <f t="shared" si="1508"/>
        <v>1.9544859514120332</v>
      </c>
      <c r="AF2100" s="9">
        <f t="shared" si="1508"/>
        <v>1.8763065133555519</v>
      </c>
      <c r="AG2100" s="9">
        <f t="shared" si="1508"/>
        <v>1.7981270752990706</v>
      </c>
      <c r="AH2100" s="9">
        <f t="shared" si="1508"/>
        <v>1.7199476372425893</v>
      </c>
      <c r="AI2100" s="9">
        <f t="shared" si="1508"/>
        <v>1.6417681991861079</v>
      </c>
      <c r="AJ2100" s="9">
        <f t="shared" si="1508"/>
        <v>1.5635887611296266</v>
      </c>
      <c r="AK2100" s="9">
        <f t="shared" si="1508"/>
        <v>1.4854093230731453</v>
      </c>
      <c r="AL2100" s="9">
        <f t="shared" si="1508"/>
        <v>1.407229885016664</v>
      </c>
      <c r="AM2100" s="9">
        <f t="shared" si="1508"/>
        <v>1.3290504469601827</v>
      </c>
    </row>
    <row r="2101" spans="1:39" outlineLevel="2">
      <c r="A2101" s="11">
        <f>ROW()</f>
        <v>2101</v>
      </c>
      <c r="C2101" s="6" t="s">
        <v>4</v>
      </c>
      <c r="D2101" s="39"/>
      <c r="E2101" s="922">
        <v>3.2664352324358652</v>
      </c>
      <c r="F2101" s="39"/>
      <c r="G2101" s="39"/>
      <c r="H2101" s="39"/>
      <c r="I2101" s="39"/>
      <c r="J2101" s="39"/>
      <c r="K2101" s="39"/>
      <c r="L2101" s="39"/>
      <c r="M2101" s="39"/>
      <c r="N2101" s="39"/>
      <c r="O2101" s="39"/>
      <c r="P2101" s="39"/>
      <c r="Q2101" s="39"/>
      <c r="R2101" s="39"/>
      <c r="S2101" s="39"/>
      <c r="T2101" s="39"/>
      <c r="U2101" s="39"/>
      <c r="V2101" s="39"/>
      <c r="W2101" s="39"/>
      <c r="X2101" s="39"/>
      <c r="Y2101" s="9">
        <f t="shared" si="1506"/>
        <v>0</v>
      </c>
      <c r="Z2101" s="9">
        <f t="shared" si="1506"/>
        <v>4.1963997950590892</v>
      </c>
      <c r="AA2101" s="9">
        <f t="shared" si="1506"/>
        <v>4.1037150008281618</v>
      </c>
      <c r="AB2101" s="9">
        <f t="shared" si="1506"/>
        <v>4.0110302065972343</v>
      </c>
      <c r="AC2101" s="526">
        <f t="shared" si="1507"/>
        <v>3.91859786059862</v>
      </c>
      <c r="AD2101" s="9">
        <f t="shared" si="1508"/>
        <v>3.8259972157784632</v>
      </c>
      <c r="AE2101" s="9">
        <f t="shared" si="1508"/>
        <v>3.6788434767100608</v>
      </c>
      <c r="AF2101" s="9">
        <f t="shared" si="1508"/>
        <v>3.5316897376416585</v>
      </c>
      <c r="AG2101" s="9">
        <f t="shared" si="1508"/>
        <v>3.3845359985732562</v>
      </c>
      <c r="AH2101" s="9">
        <f t="shared" si="1508"/>
        <v>3.2373822595048538</v>
      </c>
      <c r="AI2101" s="9">
        <f t="shared" si="1508"/>
        <v>3.0902285204364515</v>
      </c>
      <c r="AJ2101" s="9">
        <f t="shared" si="1508"/>
        <v>2.9430747813680491</v>
      </c>
      <c r="AK2101" s="9">
        <f t="shared" si="1508"/>
        <v>2.7959210422996468</v>
      </c>
      <c r="AL2101" s="9">
        <f t="shared" si="1508"/>
        <v>2.6487673032312444</v>
      </c>
      <c r="AM2101" s="9">
        <f t="shared" si="1508"/>
        <v>2.5016135641628421</v>
      </c>
    </row>
    <row r="2102" spans="1:39" outlineLevel="2">
      <c r="A2102" s="11">
        <f>ROW()</f>
        <v>2102</v>
      </c>
      <c r="C2102" s="6" t="s">
        <v>5</v>
      </c>
      <c r="D2102" s="39"/>
      <c r="E2102" s="922">
        <v>2.2861771442182395</v>
      </c>
      <c r="F2102" s="39"/>
      <c r="G2102" s="39"/>
      <c r="H2102" s="39"/>
      <c r="I2102" s="39"/>
      <c r="J2102" s="39"/>
      <c r="K2102" s="39"/>
      <c r="L2102" s="39"/>
      <c r="M2102" s="39"/>
      <c r="N2102" s="39"/>
      <c r="O2102" s="39"/>
      <c r="P2102" s="39"/>
      <c r="Q2102" s="39"/>
      <c r="R2102" s="39"/>
      <c r="S2102" s="39"/>
      <c r="T2102" s="39"/>
      <c r="U2102" s="39"/>
      <c r="V2102" s="39"/>
      <c r="W2102" s="39"/>
      <c r="X2102" s="39"/>
      <c r="Y2102" s="9">
        <f t="shared" si="1506"/>
        <v>0</v>
      </c>
      <c r="Z2102" s="9">
        <f t="shared" si="1506"/>
        <v>2.8474526545170447</v>
      </c>
      <c r="AA2102" s="9">
        <f t="shared" si="1506"/>
        <v>2.7456116450137564</v>
      </c>
      <c r="AB2102" s="9">
        <f t="shared" si="1506"/>
        <v>2.6437706355104682</v>
      </c>
      <c r="AC2102" s="526">
        <f t="shared" si="1507"/>
        <v>2.7426255929778192</v>
      </c>
      <c r="AD2102" s="9">
        <f t="shared" si="1508"/>
        <v>2.7076832391314105</v>
      </c>
      <c r="AE2102" s="9">
        <f t="shared" si="1508"/>
        <v>2.4229379736797059</v>
      </c>
      <c r="AF2102" s="9">
        <f t="shared" si="1508"/>
        <v>2.1381927082280017</v>
      </c>
      <c r="AG2102" s="9">
        <f t="shared" si="1508"/>
        <v>1.8534474427762972</v>
      </c>
      <c r="AH2102" s="9">
        <f t="shared" si="1508"/>
        <v>1.5687021773245928</v>
      </c>
      <c r="AI2102" s="9">
        <f t="shared" si="1508"/>
        <v>1.2839569118728884</v>
      </c>
      <c r="AJ2102" s="9">
        <f t="shared" si="1508"/>
        <v>0.99921164642118399</v>
      </c>
      <c r="AK2102" s="9">
        <f t="shared" si="1508"/>
        <v>0.99921164642118399</v>
      </c>
      <c r="AL2102" s="9">
        <f t="shared" si="1508"/>
        <v>0.99921164642118399</v>
      </c>
      <c r="AM2102" s="9">
        <f t="shared" si="1508"/>
        <v>0.99921164642118399</v>
      </c>
    </row>
    <row r="2103" spans="1:39" outlineLevel="2">
      <c r="A2103" s="11">
        <f>ROW()</f>
        <v>2103</v>
      </c>
      <c r="C2103" s="6" t="s">
        <v>473</v>
      </c>
      <c r="D2103" s="39"/>
      <c r="E2103" s="922">
        <v>3.3094639161747215</v>
      </c>
      <c r="F2103" s="39"/>
      <c r="G2103" s="39"/>
      <c r="H2103" s="39"/>
      <c r="I2103" s="39"/>
      <c r="J2103" s="39"/>
      <c r="K2103" s="39"/>
      <c r="L2103" s="39"/>
      <c r="M2103" s="39"/>
      <c r="N2103" s="39"/>
      <c r="O2103" s="39"/>
      <c r="P2103" s="39"/>
      <c r="Q2103" s="39"/>
      <c r="R2103" s="39"/>
      <c r="S2103" s="39"/>
      <c r="T2103" s="39"/>
      <c r="U2103" s="39"/>
      <c r="V2103" s="39"/>
      <c r="W2103" s="39"/>
      <c r="X2103" s="39"/>
      <c r="Y2103" s="9">
        <f t="shared" si="1506"/>
        <v>0</v>
      </c>
      <c r="Z2103" s="9">
        <f t="shared" si="1506"/>
        <v>4.190297049981818</v>
      </c>
      <c r="AA2103" s="9">
        <f t="shared" si="1506"/>
        <v>4.190297049981818</v>
      </c>
      <c r="AB2103" s="9">
        <f t="shared" si="1506"/>
        <v>4.190297049981818</v>
      </c>
      <c r="AC2103" s="526">
        <f t="shared" si="1507"/>
        <v>3.9702174691459224</v>
      </c>
      <c r="AD2103" s="9">
        <f t="shared" si="1508"/>
        <v>3.8968576088672906</v>
      </c>
      <c r="AE2103" s="9">
        <f t="shared" si="1508"/>
        <v>3.0587981988709267</v>
      </c>
      <c r="AF2103" s="9">
        <f t="shared" si="1508"/>
        <v>3.0587981988709267</v>
      </c>
      <c r="AG2103" s="9">
        <f t="shared" si="1508"/>
        <v>3.0587981988709267</v>
      </c>
      <c r="AH2103" s="9">
        <f t="shared" si="1508"/>
        <v>3.0587981988709267</v>
      </c>
      <c r="AI2103" s="9">
        <f t="shared" si="1508"/>
        <v>0</v>
      </c>
      <c r="AJ2103" s="9">
        <f t="shared" si="1508"/>
        <v>0</v>
      </c>
      <c r="AK2103" s="9">
        <f t="shared" si="1508"/>
        <v>0</v>
      </c>
      <c r="AL2103" s="9">
        <f t="shared" si="1508"/>
        <v>0</v>
      </c>
      <c r="AM2103" s="9">
        <f t="shared" si="1508"/>
        <v>0</v>
      </c>
    </row>
    <row r="2104" spans="1:39" outlineLevel="2">
      <c r="A2104" s="11">
        <f>ROW()</f>
        <v>2104</v>
      </c>
      <c r="C2104" s="6" t="s">
        <v>474</v>
      </c>
      <c r="D2104" s="39"/>
      <c r="E2104" s="922">
        <v>0.74062001024219226</v>
      </c>
      <c r="F2104" s="39"/>
      <c r="G2104" s="39"/>
      <c r="H2104" s="39"/>
      <c r="I2104" s="39"/>
      <c r="J2104" s="39"/>
      <c r="K2104" s="39"/>
      <c r="L2104" s="39"/>
      <c r="M2104" s="39"/>
      <c r="N2104" s="39"/>
      <c r="O2104" s="39"/>
      <c r="P2104" s="39"/>
      <c r="Q2104" s="39"/>
      <c r="R2104" s="39"/>
      <c r="S2104" s="39"/>
      <c r="T2104" s="39"/>
      <c r="U2104" s="39"/>
      <c r="V2104" s="39"/>
      <c r="W2104" s="39"/>
      <c r="X2104" s="39"/>
      <c r="Y2104" s="9">
        <f t="shared" si="1506"/>
        <v>0</v>
      </c>
      <c r="Z2104" s="9">
        <f t="shared" si="1506"/>
        <v>1.0594790293070453</v>
      </c>
      <c r="AA2104" s="9">
        <f t="shared" si="1506"/>
        <v>1.0594790293070453</v>
      </c>
      <c r="AB2104" s="9">
        <f t="shared" si="1506"/>
        <v>1.0594790293070453</v>
      </c>
      <c r="AC2104" s="526">
        <f t="shared" si="1507"/>
        <v>0.88848906564338737</v>
      </c>
      <c r="AD2104" s="9">
        <f t="shared" si="1508"/>
        <v>0.83149241108883465</v>
      </c>
      <c r="AE2104" s="9">
        <f t="shared" si="1508"/>
        <v>0.76086047580169835</v>
      </c>
      <c r="AF2104" s="9">
        <f t="shared" si="1508"/>
        <v>0.69022854051456206</v>
      </c>
      <c r="AG2104" s="9">
        <f t="shared" si="1508"/>
        <v>0.61959660522742566</v>
      </c>
      <c r="AH2104" s="9">
        <f t="shared" si="1508"/>
        <v>0.54896466994028925</v>
      </c>
      <c r="AI2104" s="9">
        <f t="shared" ref="AI2104:AM2104" si="1509">AH2164</f>
        <v>0.4783327346531529</v>
      </c>
      <c r="AJ2104" s="9">
        <f t="shared" si="1509"/>
        <v>0.40770079936601655</v>
      </c>
      <c r="AK2104" s="9">
        <f t="shared" si="1509"/>
        <v>0.3370688640788802</v>
      </c>
      <c r="AL2104" s="9">
        <f t="shared" si="1509"/>
        <v>0.26643692879174385</v>
      </c>
      <c r="AM2104" s="9">
        <f t="shared" si="1509"/>
        <v>0.19580499350460751</v>
      </c>
    </row>
    <row r="2105" spans="1:39" outlineLevel="2">
      <c r="A2105" s="11">
        <f>ROW()</f>
        <v>2105</v>
      </c>
      <c r="C2105" s="6" t="s">
        <v>477</v>
      </c>
      <c r="D2105" s="39"/>
      <c r="E2105" s="922">
        <v>4.4781471625360911</v>
      </c>
      <c r="F2105" s="39"/>
      <c r="G2105" s="39"/>
      <c r="H2105" s="39"/>
      <c r="I2105" s="39"/>
      <c r="J2105" s="39"/>
      <c r="K2105" s="39"/>
      <c r="L2105" s="39"/>
      <c r="M2105" s="39"/>
      <c r="N2105" s="39"/>
      <c r="O2105" s="39"/>
      <c r="P2105" s="39"/>
      <c r="Q2105" s="39"/>
      <c r="R2105" s="39"/>
      <c r="S2105" s="39"/>
      <c r="T2105" s="39"/>
      <c r="U2105" s="39"/>
      <c r="V2105" s="39"/>
      <c r="W2105" s="39"/>
      <c r="X2105" s="39"/>
      <c r="Y2105" s="9">
        <f t="shared" si="1506"/>
        <v>0</v>
      </c>
      <c r="Z2105" s="9">
        <f t="shared" si="1506"/>
        <v>6.6253126346713636</v>
      </c>
      <c r="AA2105" s="9">
        <f t="shared" si="1506"/>
        <v>6.6253126346713636</v>
      </c>
      <c r="AB2105" s="9">
        <f t="shared" si="1506"/>
        <v>6.6253126346713636</v>
      </c>
      <c r="AC2105" s="526">
        <f t="shared" si="1507"/>
        <v>5.3722350641784091</v>
      </c>
      <c r="AD2105" s="9">
        <f t="shared" ref="AD2105:AH2106" si="1510">AC2165</f>
        <v>4.9545425406807571</v>
      </c>
      <c r="AE2105" s="9">
        <f t="shared" si="1510"/>
        <v>4.2920112772136205</v>
      </c>
      <c r="AF2105" s="9">
        <f t="shared" si="1510"/>
        <v>3.629480013746484</v>
      </c>
      <c r="AG2105" s="9">
        <f t="shared" si="1510"/>
        <v>2.9669487502793475</v>
      </c>
      <c r="AH2105" s="9">
        <f t="shared" si="1510"/>
        <v>2.3044174868122114</v>
      </c>
      <c r="AI2105" s="9">
        <f t="shared" ref="AI2105:AM2105" si="1511">AH2165</f>
        <v>1.6418862233450751</v>
      </c>
      <c r="AJ2105" s="9">
        <f t="shared" si="1511"/>
        <v>0.97935495987793875</v>
      </c>
      <c r="AK2105" s="9">
        <f t="shared" si="1511"/>
        <v>0.97935495987793875</v>
      </c>
      <c r="AL2105" s="9">
        <f t="shared" si="1511"/>
        <v>0.97935495987793875</v>
      </c>
      <c r="AM2105" s="9">
        <f t="shared" si="1511"/>
        <v>0.97935495987793875</v>
      </c>
    </row>
    <row r="2106" spans="1:39" outlineLevel="2">
      <c r="A2106" s="11">
        <f>ROW()</f>
        <v>2106</v>
      </c>
      <c r="C2106" s="6" t="s">
        <v>511</v>
      </c>
      <c r="D2106" s="39"/>
      <c r="E2106" s="922">
        <v>1.8669431454545461E-2</v>
      </c>
      <c r="F2106" s="39"/>
      <c r="G2106" s="39"/>
      <c r="H2106" s="39"/>
      <c r="I2106" s="39"/>
      <c r="J2106" s="39"/>
      <c r="K2106" s="39"/>
      <c r="L2106" s="39"/>
      <c r="M2106" s="39"/>
      <c r="N2106" s="39"/>
      <c r="O2106" s="39"/>
      <c r="P2106" s="39"/>
      <c r="Q2106" s="39"/>
      <c r="R2106" s="39"/>
      <c r="S2106" s="39"/>
      <c r="T2106" s="39"/>
      <c r="U2106" s="39"/>
      <c r="V2106" s="39"/>
      <c r="W2106" s="39"/>
      <c r="X2106" s="39"/>
      <c r="Y2106" s="9">
        <f t="shared" si="1506"/>
        <v>0</v>
      </c>
      <c r="Z2106" s="9">
        <f t="shared" si="1506"/>
        <v>2.4885434545454548E-2</v>
      </c>
      <c r="AA2106" s="9">
        <f t="shared" si="1506"/>
        <v>2.4055920060606063E-2</v>
      </c>
      <c r="AB2106" s="9">
        <f t="shared" si="1506"/>
        <v>2.3226405575757579E-2</v>
      </c>
      <c r="AC2106" s="526">
        <f t="shared" si="1507"/>
        <v>2.2396891090909098E-2</v>
      </c>
      <c r="AD2106" s="9">
        <f t="shared" si="1510"/>
        <v>2.1567376606060611E-2</v>
      </c>
      <c r="AE2106" s="9">
        <f t="shared" si="1510"/>
        <v>2.1098520592885379E-2</v>
      </c>
      <c r="AF2106" s="9">
        <f t="shared" si="1510"/>
        <v>2.0629664579710147E-2</v>
      </c>
      <c r="AG2106" s="9">
        <f t="shared" si="1510"/>
        <v>2.0160808566534915E-2</v>
      </c>
      <c r="AH2106" s="9">
        <f t="shared" si="1510"/>
        <v>1.9691952553359683E-2</v>
      </c>
      <c r="AI2106" s="9">
        <f t="shared" ref="AI2106:AM2106" si="1512">AH2166</f>
        <v>1.9223096540184451E-2</v>
      </c>
      <c r="AJ2106" s="9">
        <f t="shared" si="1512"/>
        <v>1.8754240527009219E-2</v>
      </c>
      <c r="AK2106" s="9">
        <f t="shared" si="1512"/>
        <v>1.8285384513833988E-2</v>
      </c>
      <c r="AL2106" s="9">
        <f t="shared" si="1512"/>
        <v>1.7816528500658756E-2</v>
      </c>
      <c r="AM2106" s="9">
        <f t="shared" si="1512"/>
        <v>1.7347672487483524E-2</v>
      </c>
    </row>
    <row r="2107" spans="1:39" outlineLevel="2">
      <c r="A2107" s="11">
        <f>ROW()</f>
        <v>2107</v>
      </c>
      <c r="C2107" s="6" t="s">
        <v>655</v>
      </c>
      <c r="D2107" s="39"/>
      <c r="E2107" s="922"/>
      <c r="F2107" s="39"/>
      <c r="G2107" s="39"/>
      <c r="H2107" s="39"/>
      <c r="I2107" s="39"/>
      <c r="J2107" s="39"/>
      <c r="K2107" s="39"/>
      <c r="L2107" s="39"/>
      <c r="M2107" s="39"/>
      <c r="N2107" s="39"/>
      <c r="O2107" s="39"/>
      <c r="P2107" s="39"/>
      <c r="Q2107" s="39"/>
      <c r="R2107" s="39"/>
      <c r="S2107" s="39"/>
      <c r="T2107" s="39"/>
      <c r="U2107" s="39"/>
      <c r="V2107" s="39"/>
      <c r="W2107" s="39"/>
      <c r="X2107" s="39"/>
      <c r="Y2107" s="9"/>
      <c r="Z2107" s="9"/>
      <c r="AA2107" s="9"/>
      <c r="AB2107" s="9"/>
      <c r="AC2107" s="526"/>
      <c r="AD2107" s="9"/>
      <c r="AE2107" s="9"/>
      <c r="AF2107" s="9"/>
      <c r="AG2107" s="9"/>
      <c r="AH2107" s="9"/>
      <c r="AI2107" s="9">
        <f t="shared" ref="AI2107:AM2107" si="1513">AH2167</f>
        <v>3.0587981988709267</v>
      </c>
      <c r="AJ2107" s="9">
        <f t="shared" si="1513"/>
        <v>2.4470385590967414</v>
      </c>
      <c r="AK2107" s="9">
        <f t="shared" si="1513"/>
        <v>1.835278919322556</v>
      </c>
      <c r="AL2107" s="9">
        <f t="shared" si="1513"/>
        <v>1.2235192795483707</v>
      </c>
      <c r="AM2107" s="9">
        <f t="shared" si="1513"/>
        <v>0.61175963977418535</v>
      </c>
    </row>
    <row r="2108" spans="1:39" outlineLevel="2">
      <c r="A2108" s="11">
        <f>ROW()</f>
        <v>2108</v>
      </c>
      <c r="C2108" s="6" t="s">
        <v>656</v>
      </c>
      <c r="D2108" s="39"/>
      <c r="E2108" s="922"/>
      <c r="F2108" s="39"/>
      <c r="G2108" s="39"/>
      <c r="H2108" s="39"/>
      <c r="I2108" s="39"/>
      <c r="J2108" s="39"/>
      <c r="K2108" s="39"/>
      <c r="L2108" s="39"/>
      <c r="M2108" s="39"/>
      <c r="N2108" s="39"/>
      <c r="O2108" s="39"/>
      <c r="P2108" s="39"/>
      <c r="Q2108" s="39"/>
      <c r="R2108" s="39"/>
      <c r="S2108" s="39"/>
      <c r="T2108" s="39"/>
      <c r="U2108" s="39"/>
      <c r="V2108" s="39"/>
      <c r="W2108" s="39"/>
      <c r="X2108" s="39"/>
      <c r="Y2108" s="9"/>
      <c r="Z2108" s="9"/>
      <c r="AA2108" s="9"/>
      <c r="AB2108" s="9"/>
      <c r="AC2108" s="526"/>
      <c r="AD2108" s="9"/>
      <c r="AE2108" s="9"/>
      <c r="AF2108" s="9"/>
      <c r="AG2108" s="9"/>
      <c r="AH2108" s="9"/>
      <c r="AI2108" s="9">
        <f t="shared" ref="AI2108" si="1514">AH2168</f>
        <v>0</v>
      </c>
      <c r="AJ2108" s="9">
        <f t="shared" ref="AJ2108" si="1515">AI2168</f>
        <v>0</v>
      </c>
      <c r="AK2108" s="9">
        <f t="shared" ref="AK2108" si="1516">AJ2168</f>
        <v>0</v>
      </c>
      <c r="AL2108" s="9">
        <f t="shared" ref="AL2108" si="1517">AK2168</f>
        <v>0</v>
      </c>
      <c r="AM2108" s="9">
        <f t="shared" ref="AM2108" si="1518">AL2168</f>
        <v>0</v>
      </c>
    </row>
    <row r="2109" spans="1:39" outlineLevel="2">
      <c r="A2109" s="11">
        <f>ROW()</f>
        <v>2109</v>
      </c>
      <c r="C2109" s="6" t="s">
        <v>667</v>
      </c>
      <c r="D2109" s="39"/>
      <c r="E2109" s="922"/>
      <c r="F2109" s="39"/>
      <c r="G2109" s="39"/>
      <c r="H2109" s="39"/>
      <c r="I2109" s="39"/>
      <c r="J2109" s="39"/>
      <c r="K2109" s="39"/>
      <c r="L2109" s="39"/>
      <c r="M2109" s="39"/>
      <c r="N2109" s="39"/>
      <c r="O2109" s="39"/>
      <c r="P2109" s="39"/>
      <c r="Q2109" s="39"/>
      <c r="R2109" s="39"/>
      <c r="S2109" s="39"/>
      <c r="T2109" s="39"/>
      <c r="U2109" s="39"/>
      <c r="V2109" s="39"/>
      <c r="W2109" s="39"/>
      <c r="X2109" s="39"/>
      <c r="Y2109" s="9"/>
      <c r="Z2109" s="9"/>
      <c r="AA2109" s="9"/>
      <c r="AB2109" s="9"/>
      <c r="AC2109" s="526"/>
      <c r="AD2109" s="9"/>
      <c r="AE2109" s="9"/>
      <c r="AF2109" s="9"/>
      <c r="AG2109" s="9"/>
      <c r="AH2109" s="9"/>
      <c r="AI2109" s="9">
        <f t="shared" ref="AI2109" si="1519">AH2169</f>
        <v>0</v>
      </c>
      <c r="AJ2109" s="9">
        <f t="shared" ref="AJ2109" si="1520">AI2169</f>
        <v>0</v>
      </c>
      <c r="AK2109" s="9">
        <f t="shared" ref="AK2109" si="1521">AJ2169</f>
        <v>0</v>
      </c>
      <c r="AL2109" s="9">
        <f t="shared" ref="AL2109" si="1522">AK2169</f>
        <v>0</v>
      </c>
      <c r="AM2109" s="9">
        <f t="shared" ref="AM2109" si="1523">AL2169</f>
        <v>0</v>
      </c>
    </row>
    <row r="2110" spans="1:39" outlineLevel="2">
      <c r="A2110" s="11">
        <f>ROW()</f>
        <v>2110</v>
      </c>
      <c r="C2110" s="6" t="s">
        <v>212</v>
      </c>
      <c r="D2110" s="39"/>
      <c r="E2110" s="922">
        <v>0</v>
      </c>
      <c r="F2110" s="39"/>
      <c r="G2110" s="39"/>
      <c r="H2110" s="39"/>
      <c r="I2110" s="39"/>
      <c r="J2110" s="39"/>
      <c r="K2110" s="39"/>
      <c r="L2110" s="39"/>
      <c r="M2110" s="39"/>
      <c r="N2110" s="39"/>
      <c r="O2110" s="39"/>
      <c r="P2110" s="39"/>
      <c r="Q2110" s="39"/>
      <c r="R2110" s="39"/>
      <c r="S2110" s="39"/>
      <c r="T2110" s="39"/>
      <c r="U2110" s="39"/>
      <c r="V2110" s="39"/>
      <c r="W2110" s="39"/>
      <c r="X2110" s="39"/>
      <c r="Y2110" s="9">
        <f t="shared" ref="Y2110:AB2111" si="1524">X2170</f>
        <v>0</v>
      </c>
      <c r="Z2110" s="9">
        <f t="shared" si="1524"/>
        <v>0</v>
      </c>
      <c r="AA2110" s="9">
        <f t="shared" si="1524"/>
        <v>0</v>
      </c>
      <c r="AB2110" s="9">
        <f t="shared" si="1524"/>
        <v>0</v>
      </c>
      <c r="AC2110" s="526">
        <f t="shared" si="1507"/>
        <v>0</v>
      </c>
      <c r="AD2110" s="9">
        <f t="shared" ref="AD2110:AM2111" si="1525">AC2170</f>
        <v>0</v>
      </c>
      <c r="AE2110" s="9">
        <f t="shared" si="1525"/>
        <v>0</v>
      </c>
      <c r="AF2110" s="9">
        <f t="shared" si="1525"/>
        <v>0</v>
      </c>
      <c r="AG2110" s="9">
        <f t="shared" si="1525"/>
        <v>0</v>
      </c>
      <c r="AH2110" s="9">
        <f t="shared" si="1525"/>
        <v>0</v>
      </c>
      <c r="AI2110" s="9">
        <f t="shared" si="1525"/>
        <v>0</v>
      </c>
      <c r="AJ2110" s="9">
        <f t="shared" si="1525"/>
        <v>0</v>
      </c>
      <c r="AK2110" s="9">
        <f t="shared" si="1525"/>
        <v>0</v>
      </c>
      <c r="AL2110" s="9">
        <f t="shared" si="1525"/>
        <v>0</v>
      </c>
      <c r="AM2110" s="9">
        <f t="shared" si="1525"/>
        <v>0</v>
      </c>
    </row>
    <row r="2111" spans="1:39" outlineLevel="2">
      <c r="A2111" s="11">
        <f>ROW()</f>
        <v>2111</v>
      </c>
      <c r="C2111" s="30" t="s">
        <v>362</v>
      </c>
      <c r="D2111" s="90"/>
      <c r="E2111" s="925">
        <v>-1.4699815641041715E-15</v>
      </c>
      <c r="F2111" s="90"/>
      <c r="G2111" s="90"/>
      <c r="H2111" s="90"/>
      <c r="I2111" s="90"/>
      <c r="J2111" s="90"/>
      <c r="K2111" s="90"/>
      <c r="L2111" s="90"/>
      <c r="M2111" s="90"/>
      <c r="N2111" s="90"/>
      <c r="O2111" s="90"/>
      <c r="P2111" s="90"/>
      <c r="Q2111" s="90"/>
      <c r="R2111" s="90"/>
      <c r="S2111" s="90"/>
      <c r="T2111" s="90"/>
      <c r="U2111" s="90"/>
      <c r="V2111" s="90"/>
      <c r="W2111" s="90"/>
      <c r="X2111" s="90"/>
      <c r="Y2111" s="15">
        <f t="shared" si="1524"/>
        <v>0</v>
      </c>
      <c r="Z2111" s="15">
        <f t="shared" si="1524"/>
        <v>0</v>
      </c>
      <c r="AA2111" s="15">
        <f t="shared" si="1524"/>
        <v>-5.8782395305829474E-16</v>
      </c>
      <c r="AB2111" s="15">
        <f t="shared" si="1524"/>
        <v>-1.1756479061165897E-15</v>
      </c>
      <c r="AC2111" s="527">
        <f t="shared" si="1507"/>
        <v>-1.7634718591748839E-15</v>
      </c>
      <c r="AD2111" s="15">
        <f t="shared" si="1525"/>
        <v>-2.3512958122331786E-15</v>
      </c>
      <c r="AE2111" s="15">
        <f t="shared" si="1525"/>
        <v>0</v>
      </c>
      <c r="AF2111" s="15">
        <f t="shared" si="1525"/>
        <v>0</v>
      </c>
      <c r="AG2111" s="15">
        <f t="shared" si="1525"/>
        <v>0</v>
      </c>
      <c r="AH2111" s="15">
        <f t="shared" si="1525"/>
        <v>0</v>
      </c>
      <c r="AI2111" s="15">
        <f t="shared" si="1525"/>
        <v>0</v>
      </c>
      <c r="AJ2111" s="15">
        <f t="shared" si="1525"/>
        <v>0</v>
      </c>
      <c r="AK2111" s="15">
        <f t="shared" si="1525"/>
        <v>0</v>
      </c>
      <c r="AL2111" s="15">
        <f t="shared" si="1525"/>
        <v>0</v>
      </c>
      <c r="AM2111" s="15">
        <f t="shared" si="1525"/>
        <v>0</v>
      </c>
    </row>
    <row r="2112" spans="1:39" outlineLevel="2">
      <c r="A2112" s="11">
        <f>ROW()</f>
        <v>2112</v>
      </c>
      <c r="C2112" s="6" t="s">
        <v>1</v>
      </c>
      <c r="D2112" s="39"/>
      <c r="E2112" s="39">
        <v>16.00708999487534</v>
      </c>
      <c r="F2112" s="39"/>
      <c r="G2112" s="39"/>
      <c r="H2112" s="39"/>
      <c r="I2112" s="39"/>
      <c r="J2112" s="39"/>
      <c r="K2112" s="39"/>
      <c r="L2112" s="39"/>
      <c r="M2112" s="39"/>
      <c r="N2112" s="39"/>
      <c r="O2112" s="39"/>
      <c r="P2112" s="39"/>
      <c r="Q2112" s="39"/>
      <c r="R2112" s="39"/>
      <c r="S2112" s="39"/>
      <c r="T2112" s="39"/>
      <c r="U2112" s="39"/>
      <c r="V2112" s="39"/>
      <c r="W2112" s="39"/>
      <c r="X2112" s="39"/>
      <c r="Y2112" s="9">
        <f t="shared" ref="Y2112:AM2112" si="1526">SUM(Y2099:Y2111)</f>
        <v>0</v>
      </c>
      <c r="Z2112" s="9">
        <f t="shared" si="1526"/>
        <v>21.999573886999087</v>
      </c>
      <c r="AA2112" s="9">
        <f t="shared" si="1526"/>
        <v>21.067381860654645</v>
      </c>
      <c r="AB2112" s="9">
        <f t="shared" si="1526"/>
        <v>20.135189834310207</v>
      </c>
      <c r="AC2112" s="9">
        <f t="shared" si="1526"/>
        <v>19.202997807965772</v>
      </c>
      <c r="AD2112" s="9">
        <f t="shared" si="1526"/>
        <v>18.270805781621327</v>
      </c>
      <c r="AE2112" s="9">
        <f t="shared" si="1526"/>
        <v>16.189035874280933</v>
      </c>
      <c r="AF2112" s="9">
        <f t="shared" si="1526"/>
        <v>14.945325376936895</v>
      </c>
      <c r="AG2112" s="9">
        <f t="shared" si="1526"/>
        <v>13.701614879592858</v>
      </c>
      <c r="AH2112" s="9">
        <f t="shared" ref="AH2112" si="1527">SUM(AH2099:AH2111)</f>
        <v>12.457904382248824</v>
      </c>
      <c r="AI2112" s="9">
        <f t="shared" si="1526"/>
        <v>11.214193884904786</v>
      </c>
      <c r="AJ2112" s="9">
        <f t="shared" si="1526"/>
        <v>9.3587237477865663</v>
      </c>
      <c r="AK2112" s="9">
        <f t="shared" si="1526"/>
        <v>8.450530139587185</v>
      </c>
      <c r="AL2112" s="9">
        <f t="shared" si="1526"/>
        <v>7.5423365313878046</v>
      </c>
      <c r="AM2112" s="9">
        <f t="shared" si="1526"/>
        <v>6.6341429231884241</v>
      </c>
    </row>
    <row r="2113" spans="1:39" outlineLevel="2">
      <c r="A2113" s="11">
        <f>ROW()</f>
        <v>2113</v>
      </c>
      <c r="B2113" s="343" t="s">
        <v>31</v>
      </c>
      <c r="D2113" s="39"/>
      <c r="E2113" s="39"/>
      <c r="F2113" s="39"/>
      <c r="G2113" s="39"/>
      <c r="H2113" s="39"/>
      <c r="I2113" s="39"/>
      <c r="J2113" s="39"/>
      <c r="K2113" s="39"/>
      <c r="L2113" s="39"/>
      <c r="M2113" s="39"/>
      <c r="N2113" s="39"/>
      <c r="O2113" s="39"/>
      <c r="P2113" s="39"/>
      <c r="Q2113" s="39"/>
      <c r="R2113" s="39"/>
      <c r="S2113" s="39"/>
      <c r="T2113" s="39"/>
      <c r="U2113" s="39"/>
      <c r="V2113" s="39"/>
      <c r="W2113" s="39"/>
      <c r="X2113" s="39"/>
      <c r="Y2113" s="39"/>
      <c r="Z2113" s="39"/>
      <c r="AA2113" s="39"/>
      <c r="AB2113" s="39"/>
      <c r="AC2113" s="39"/>
      <c r="AD2113" s="39"/>
      <c r="AE2113" s="39"/>
      <c r="AF2113" s="39"/>
      <c r="AG2113" s="39"/>
      <c r="AH2113" s="39"/>
      <c r="AI2113" s="39"/>
      <c r="AJ2113" s="39"/>
      <c r="AK2113" s="39"/>
      <c r="AL2113" s="39"/>
      <c r="AM2113" s="39"/>
    </row>
    <row r="2114" spans="1:39" outlineLevel="2">
      <c r="A2114" s="11">
        <f>ROW()</f>
        <v>2114</v>
      </c>
      <c r="C2114" s="6" t="s">
        <v>2</v>
      </c>
      <c r="D2114" s="39"/>
      <c r="E2114" s="922"/>
      <c r="F2114" s="39"/>
      <c r="G2114" s="39"/>
      <c r="H2114" s="39"/>
      <c r="I2114" s="39"/>
      <c r="J2114" s="39"/>
      <c r="K2114" s="39"/>
      <c r="L2114" s="39"/>
      <c r="M2114" s="39"/>
      <c r="N2114" s="39"/>
      <c r="O2114" s="39"/>
      <c r="P2114" s="39"/>
      <c r="Q2114" s="39"/>
      <c r="R2114" s="39"/>
      <c r="S2114" s="39"/>
      <c r="T2114" s="39"/>
      <c r="U2114" s="39"/>
      <c r="V2114" s="39"/>
      <c r="W2114" s="39"/>
      <c r="X2114" s="39"/>
      <c r="Y2114" s="39">
        <f>Y$279</f>
        <v>0</v>
      </c>
      <c r="Z2114" s="39"/>
      <c r="AA2114" s="39"/>
      <c r="AB2114" s="39"/>
      <c r="AC2114" s="39"/>
      <c r="AD2114" s="39"/>
      <c r="AE2114" s="39"/>
      <c r="AF2114" s="39"/>
      <c r="AG2114" s="39"/>
      <c r="AH2114" s="39"/>
      <c r="AI2114" s="39"/>
      <c r="AJ2114" s="39"/>
      <c r="AK2114" s="39"/>
      <c r="AL2114" s="39"/>
      <c r="AM2114" s="39"/>
    </row>
    <row r="2115" spans="1:39" outlineLevel="2">
      <c r="A2115" s="11">
        <f>ROW()</f>
        <v>2115</v>
      </c>
      <c r="C2115" s="6" t="s">
        <v>3</v>
      </c>
      <c r="D2115" s="39"/>
      <c r="E2115" s="922"/>
      <c r="F2115" s="39"/>
      <c r="G2115" s="39"/>
      <c r="H2115" s="39"/>
      <c r="I2115" s="39"/>
      <c r="J2115" s="39"/>
      <c r="K2115" s="39"/>
      <c r="L2115" s="39"/>
      <c r="M2115" s="39"/>
      <c r="N2115" s="39"/>
      <c r="O2115" s="39"/>
      <c r="P2115" s="39"/>
      <c r="Q2115" s="39"/>
      <c r="R2115" s="39"/>
      <c r="S2115" s="39"/>
      <c r="T2115" s="39"/>
      <c r="U2115" s="39"/>
      <c r="V2115" s="39"/>
      <c r="W2115" s="39"/>
      <c r="X2115" s="39"/>
      <c r="Y2115" s="39">
        <f>Y$280</f>
        <v>3.055747288917273</v>
      </c>
      <c r="Z2115" s="39"/>
      <c r="AA2115" s="39"/>
      <c r="AB2115" s="39"/>
      <c r="AC2115" s="39"/>
      <c r="AD2115" s="39"/>
      <c r="AE2115" s="39"/>
      <c r="AF2115" s="39"/>
      <c r="AG2115" s="39"/>
      <c r="AH2115" s="39"/>
      <c r="AI2115" s="39"/>
      <c r="AJ2115" s="39"/>
      <c r="AK2115" s="39"/>
      <c r="AL2115" s="39"/>
      <c r="AM2115" s="39"/>
    </row>
    <row r="2116" spans="1:39" outlineLevel="2">
      <c r="A2116" s="11">
        <f>ROW()</f>
        <v>2116</v>
      </c>
      <c r="C2116" s="6" t="s">
        <v>4</v>
      </c>
      <c r="D2116" s="39"/>
      <c r="E2116" s="922"/>
      <c r="F2116" s="39"/>
      <c r="G2116" s="39"/>
      <c r="H2116" s="39"/>
      <c r="I2116" s="39"/>
      <c r="J2116" s="39"/>
      <c r="K2116" s="39"/>
      <c r="L2116" s="39"/>
      <c r="M2116" s="39"/>
      <c r="N2116" s="39"/>
      <c r="O2116" s="39"/>
      <c r="P2116" s="39"/>
      <c r="Q2116" s="39"/>
      <c r="R2116" s="39"/>
      <c r="S2116" s="39"/>
      <c r="T2116" s="39"/>
      <c r="U2116" s="39"/>
      <c r="V2116" s="39"/>
      <c r="W2116" s="39"/>
      <c r="X2116" s="39"/>
      <c r="Y2116" s="39">
        <f>Y$281</f>
        <v>4.1963997950590892</v>
      </c>
      <c r="Z2116" s="39"/>
      <c r="AA2116" s="39"/>
      <c r="AB2116" s="39"/>
      <c r="AC2116" s="39"/>
      <c r="AD2116" s="39"/>
      <c r="AE2116" s="39"/>
      <c r="AF2116" s="39"/>
      <c r="AG2116" s="39"/>
      <c r="AH2116" s="39"/>
      <c r="AI2116" s="39"/>
      <c r="AJ2116" s="39"/>
      <c r="AK2116" s="39"/>
      <c r="AL2116" s="39"/>
      <c r="AM2116" s="39"/>
    </row>
    <row r="2117" spans="1:39" outlineLevel="2">
      <c r="A2117" s="11">
        <f>ROW()</f>
        <v>2117</v>
      </c>
      <c r="C2117" s="6" t="s">
        <v>5</v>
      </c>
      <c r="D2117" s="39"/>
      <c r="E2117" s="922"/>
      <c r="F2117" s="39"/>
      <c r="G2117" s="39"/>
      <c r="H2117" s="39"/>
      <c r="I2117" s="39"/>
      <c r="J2117" s="39"/>
      <c r="K2117" s="39"/>
      <c r="L2117" s="39"/>
      <c r="M2117" s="39"/>
      <c r="N2117" s="39"/>
      <c r="O2117" s="39"/>
      <c r="P2117" s="39"/>
      <c r="Q2117" s="39"/>
      <c r="R2117" s="39"/>
      <c r="S2117" s="39"/>
      <c r="T2117" s="39"/>
      <c r="U2117" s="39"/>
      <c r="V2117" s="39"/>
      <c r="W2117" s="39"/>
      <c r="X2117" s="39"/>
      <c r="Y2117" s="39">
        <f>Y$282</f>
        <v>2.8474526545170447</v>
      </c>
      <c r="Z2117" s="39"/>
      <c r="AA2117" s="39"/>
      <c r="AB2117" s="39"/>
      <c r="AC2117" s="39"/>
      <c r="AD2117" s="39"/>
      <c r="AE2117" s="39"/>
      <c r="AF2117" s="39"/>
      <c r="AG2117" s="39"/>
      <c r="AH2117" s="39"/>
      <c r="AI2117" s="39"/>
      <c r="AJ2117" s="39"/>
      <c r="AK2117" s="39"/>
      <c r="AL2117" s="39"/>
      <c r="AM2117" s="39"/>
    </row>
    <row r="2118" spans="1:39" outlineLevel="2">
      <c r="A2118" s="11">
        <f>ROW()</f>
        <v>2118</v>
      </c>
      <c r="C2118" s="6" t="s">
        <v>473</v>
      </c>
      <c r="D2118" s="39"/>
      <c r="E2118" s="922"/>
      <c r="F2118" s="39"/>
      <c r="G2118" s="39"/>
      <c r="H2118" s="39"/>
      <c r="I2118" s="39"/>
      <c r="J2118" s="39"/>
      <c r="K2118" s="39"/>
      <c r="L2118" s="39"/>
      <c r="M2118" s="39"/>
      <c r="N2118" s="39"/>
      <c r="O2118" s="39"/>
      <c r="P2118" s="39"/>
      <c r="Q2118" s="39"/>
      <c r="R2118" s="39"/>
      <c r="S2118" s="39"/>
      <c r="T2118" s="39"/>
      <c r="U2118" s="39"/>
      <c r="V2118" s="39"/>
      <c r="W2118" s="39"/>
      <c r="X2118" s="39"/>
      <c r="Y2118" s="39">
        <f>Y$283</f>
        <v>4.190297049981818</v>
      </c>
      <c r="Z2118" s="39"/>
      <c r="AA2118" s="39"/>
      <c r="AB2118" s="39"/>
      <c r="AC2118" s="39"/>
      <c r="AD2118" s="39"/>
      <c r="AE2118" s="39"/>
      <c r="AF2118" s="39"/>
      <c r="AG2118" s="39"/>
      <c r="AH2118" s="39"/>
      <c r="AI2118" s="39"/>
      <c r="AJ2118" s="39"/>
      <c r="AK2118" s="39"/>
      <c r="AL2118" s="39"/>
      <c r="AM2118" s="39"/>
    </row>
    <row r="2119" spans="1:39" outlineLevel="2">
      <c r="A2119" s="11">
        <f>ROW()</f>
        <v>2119</v>
      </c>
      <c r="C2119" s="6" t="s">
        <v>474</v>
      </c>
      <c r="D2119" s="39"/>
      <c r="E2119" s="922"/>
      <c r="F2119" s="39"/>
      <c r="G2119" s="39"/>
      <c r="H2119" s="39"/>
      <c r="I2119" s="39"/>
      <c r="J2119" s="39"/>
      <c r="K2119" s="39"/>
      <c r="L2119" s="39"/>
      <c r="M2119" s="39"/>
      <c r="N2119" s="39"/>
      <c r="O2119" s="39"/>
      <c r="P2119" s="39"/>
      <c r="Q2119" s="39"/>
      <c r="R2119" s="39"/>
      <c r="S2119" s="39"/>
      <c r="T2119" s="39"/>
      <c r="U2119" s="39"/>
      <c r="V2119" s="39"/>
      <c r="W2119" s="39"/>
      <c r="X2119" s="39"/>
      <c r="Y2119" s="39">
        <f>Y$284</f>
        <v>1.0594790293070453</v>
      </c>
      <c r="Z2119" s="39"/>
      <c r="AA2119" s="39"/>
      <c r="AB2119" s="39"/>
      <c r="AC2119" s="39"/>
      <c r="AD2119" s="39"/>
      <c r="AE2119" s="39"/>
      <c r="AF2119" s="39"/>
      <c r="AG2119" s="39"/>
      <c r="AH2119" s="39"/>
      <c r="AI2119" s="39"/>
      <c r="AJ2119" s="39"/>
      <c r="AK2119" s="39"/>
      <c r="AL2119" s="39"/>
      <c r="AM2119" s="39"/>
    </row>
    <row r="2120" spans="1:39" outlineLevel="2">
      <c r="A2120" s="11">
        <f>ROW()</f>
        <v>2120</v>
      </c>
      <c r="C2120" s="6" t="s">
        <v>477</v>
      </c>
      <c r="D2120" s="39"/>
      <c r="E2120" s="922"/>
      <c r="F2120" s="39"/>
      <c r="G2120" s="39"/>
      <c r="H2120" s="39"/>
      <c r="I2120" s="39"/>
      <c r="J2120" s="39"/>
      <c r="K2120" s="39"/>
      <c r="L2120" s="39"/>
      <c r="M2120" s="39"/>
      <c r="N2120" s="39"/>
      <c r="O2120" s="39"/>
      <c r="P2120" s="39"/>
      <c r="Q2120" s="39"/>
      <c r="R2120" s="39"/>
      <c r="S2120" s="39"/>
      <c r="T2120" s="39"/>
      <c r="U2120" s="39"/>
      <c r="V2120" s="39"/>
      <c r="W2120" s="39"/>
      <c r="X2120" s="39"/>
      <c r="Y2120" s="39">
        <f>Y$285</f>
        <v>6.6253126346713636</v>
      </c>
      <c r="Z2120" s="39"/>
      <c r="AA2120" s="39"/>
      <c r="AB2120" s="39"/>
      <c r="AC2120" s="39"/>
      <c r="AD2120" s="39"/>
      <c r="AE2120" s="39"/>
      <c r="AF2120" s="39"/>
      <c r="AG2120" s="39"/>
      <c r="AH2120" s="39"/>
      <c r="AI2120" s="39"/>
      <c r="AJ2120" s="39"/>
      <c r="AK2120" s="39"/>
      <c r="AL2120" s="39"/>
      <c r="AM2120" s="39"/>
    </row>
    <row r="2121" spans="1:39" outlineLevel="2">
      <c r="A2121" s="11">
        <f>ROW()</f>
        <v>2121</v>
      </c>
      <c r="C2121" s="6" t="s">
        <v>511</v>
      </c>
      <c r="D2121" s="39"/>
      <c r="E2121" s="922"/>
      <c r="F2121" s="39"/>
      <c r="G2121" s="39"/>
      <c r="H2121" s="39"/>
      <c r="I2121" s="39"/>
      <c r="J2121" s="39"/>
      <c r="K2121" s="39"/>
      <c r="L2121" s="39"/>
      <c r="M2121" s="39"/>
      <c r="N2121" s="39"/>
      <c r="O2121" s="39"/>
      <c r="P2121" s="39"/>
      <c r="Q2121" s="39"/>
      <c r="R2121" s="39"/>
      <c r="S2121" s="39"/>
      <c r="T2121" s="39"/>
      <c r="U2121" s="39"/>
      <c r="V2121" s="39"/>
      <c r="W2121" s="39"/>
      <c r="X2121" s="39"/>
      <c r="Y2121" s="39">
        <f>Y$286</f>
        <v>2.4885434545454548E-2</v>
      </c>
      <c r="Z2121" s="39"/>
      <c r="AA2121" s="39"/>
      <c r="AB2121" s="39"/>
      <c r="AC2121" s="39"/>
      <c r="AD2121" s="39"/>
      <c r="AE2121" s="39"/>
      <c r="AF2121" s="39"/>
      <c r="AG2121" s="39"/>
      <c r="AH2121" s="39"/>
      <c r="AI2121" s="39"/>
      <c r="AJ2121" s="39"/>
      <c r="AK2121" s="39"/>
      <c r="AL2121" s="39"/>
      <c r="AM2121" s="39"/>
    </row>
    <row r="2122" spans="1:39" outlineLevel="2">
      <c r="A2122" s="11">
        <f>ROW()</f>
        <v>2122</v>
      </c>
      <c r="C2122" s="6" t="s">
        <v>655</v>
      </c>
      <c r="D2122" s="39"/>
      <c r="E2122" s="922"/>
      <c r="F2122" s="39"/>
      <c r="G2122" s="39"/>
      <c r="H2122" s="39"/>
      <c r="I2122" s="39"/>
      <c r="J2122" s="39"/>
      <c r="K2122" s="39"/>
      <c r="L2122" s="39"/>
      <c r="M2122" s="39"/>
      <c r="N2122" s="39"/>
      <c r="O2122" s="39"/>
      <c r="P2122" s="39"/>
      <c r="Q2122" s="39"/>
      <c r="R2122" s="39"/>
      <c r="S2122" s="39"/>
      <c r="T2122" s="39"/>
      <c r="U2122" s="39"/>
      <c r="V2122" s="39"/>
      <c r="W2122" s="39"/>
      <c r="X2122" s="39"/>
      <c r="Y2122" s="39"/>
      <c r="Z2122" s="39"/>
      <c r="AA2122" s="39"/>
      <c r="AB2122" s="39"/>
      <c r="AC2122" s="39"/>
      <c r="AD2122" s="39"/>
      <c r="AE2122" s="39"/>
      <c r="AF2122" s="39"/>
      <c r="AG2122" s="39"/>
      <c r="AH2122" s="39"/>
      <c r="AI2122" s="39"/>
      <c r="AJ2122" s="39"/>
      <c r="AK2122" s="39"/>
      <c r="AL2122" s="39"/>
      <c r="AM2122" s="39"/>
    </row>
    <row r="2123" spans="1:39" outlineLevel="2">
      <c r="A2123" s="11">
        <f>ROW()</f>
        <v>2123</v>
      </c>
      <c r="C2123" s="6" t="s">
        <v>656</v>
      </c>
      <c r="D2123" s="39"/>
      <c r="E2123" s="922"/>
      <c r="F2123" s="39"/>
      <c r="G2123" s="39"/>
      <c r="H2123" s="39"/>
      <c r="I2123" s="39"/>
      <c r="J2123" s="39"/>
      <c r="K2123" s="39"/>
      <c r="L2123" s="39"/>
      <c r="M2123" s="39"/>
      <c r="N2123" s="39"/>
      <c r="O2123" s="39"/>
      <c r="P2123" s="39"/>
      <c r="Q2123" s="39"/>
      <c r="R2123" s="39"/>
      <c r="S2123" s="39"/>
      <c r="T2123" s="39"/>
      <c r="U2123" s="39"/>
      <c r="V2123" s="39"/>
      <c r="W2123" s="39"/>
      <c r="X2123" s="39"/>
      <c r="Y2123" s="39"/>
      <c r="Z2123" s="39"/>
      <c r="AA2123" s="39"/>
      <c r="AB2123" s="39"/>
      <c r="AC2123" s="39"/>
      <c r="AD2123" s="39"/>
      <c r="AE2123" s="39"/>
      <c r="AF2123" s="39"/>
      <c r="AG2123" s="39"/>
      <c r="AH2123" s="39"/>
      <c r="AI2123" s="39"/>
      <c r="AJ2123" s="39"/>
      <c r="AK2123" s="39"/>
      <c r="AL2123" s="39"/>
      <c r="AM2123" s="39"/>
    </row>
    <row r="2124" spans="1:39" outlineLevel="2">
      <c r="A2124" s="11">
        <f>ROW()</f>
        <v>2124</v>
      </c>
      <c r="C2124" s="6" t="s">
        <v>667</v>
      </c>
      <c r="D2124" s="39"/>
      <c r="E2124" s="922"/>
      <c r="F2124" s="39"/>
      <c r="G2124" s="39"/>
      <c r="H2124" s="39"/>
      <c r="I2124" s="39"/>
      <c r="J2124" s="39"/>
      <c r="K2124" s="39"/>
      <c r="L2124" s="39"/>
      <c r="M2124" s="39"/>
      <c r="N2124" s="39"/>
      <c r="O2124" s="39"/>
      <c r="P2124" s="39"/>
      <c r="Q2124" s="39"/>
      <c r="R2124" s="39"/>
      <c r="S2124" s="39"/>
      <c r="T2124" s="39"/>
      <c r="U2124" s="39"/>
      <c r="V2124" s="39"/>
      <c r="W2124" s="39"/>
      <c r="X2124" s="39"/>
      <c r="Y2124" s="39"/>
      <c r="Z2124" s="39"/>
      <c r="AA2124" s="39"/>
      <c r="AB2124" s="39"/>
      <c r="AC2124" s="39"/>
      <c r="AD2124" s="39"/>
      <c r="AE2124" s="39"/>
      <c r="AF2124" s="39"/>
      <c r="AG2124" s="39"/>
      <c r="AH2124" s="39"/>
      <c r="AI2124" s="39"/>
      <c r="AJ2124" s="39"/>
      <c r="AK2124" s="39"/>
      <c r="AL2124" s="39"/>
      <c r="AM2124" s="39"/>
    </row>
    <row r="2125" spans="1:39" outlineLevel="2">
      <c r="A2125" s="11">
        <f>ROW()</f>
        <v>2125</v>
      </c>
      <c r="C2125" s="6" t="s">
        <v>212</v>
      </c>
      <c r="D2125" s="39"/>
      <c r="E2125" s="922"/>
      <c r="F2125" s="39"/>
      <c r="G2125" s="39"/>
      <c r="H2125" s="39"/>
      <c r="I2125" s="39"/>
      <c r="J2125" s="39"/>
      <c r="K2125" s="39"/>
      <c r="L2125" s="39"/>
      <c r="M2125" s="39"/>
      <c r="N2125" s="39"/>
      <c r="O2125" s="39"/>
      <c r="P2125" s="39"/>
      <c r="Q2125" s="39"/>
      <c r="R2125" s="39"/>
      <c r="S2125" s="39"/>
      <c r="T2125" s="39"/>
      <c r="U2125" s="39"/>
      <c r="V2125" s="39"/>
      <c r="W2125" s="39"/>
      <c r="X2125" s="39"/>
      <c r="Y2125" s="39">
        <f>Y$290</f>
        <v>0</v>
      </c>
      <c r="Z2125" s="39"/>
      <c r="AA2125" s="39"/>
      <c r="AB2125" s="39"/>
      <c r="AC2125" s="39"/>
      <c r="AD2125" s="39"/>
      <c r="AE2125" s="39"/>
      <c r="AF2125" s="39"/>
      <c r="AG2125" s="39"/>
      <c r="AH2125" s="39"/>
      <c r="AI2125" s="39"/>
      <c r="AJ2125" s="39"/>
      <c r="AK2125" s="39"/>
      <c r="AL2125" s="39"/>
      <c r="AM2125" s="39"/>
    </row>
    <row r="2126" spans="1:39" outlineLevel="2">
      <c r="A2126" s="11">
        <f>ROW()</f>
        <v>2126</v>
      </c>
      <c r="C2126" s="30" t="s">
        <v>362</v>
      </c>
      <c r="D2126" s="90"/>
      <c r="E2126" s="925"/>
      <c r="F2126" s="90"/>
      <c r="G2126" s="90"/>
      <c r="H2126" s="90"/>
      <c r="I2126" s="90"/>
      <c r="J2126" s="90"/>
      <c r="K2126" s="90"/>
      <c r="L2126" s="90"/>
      <c r="M2126" s="90"/>
      <c r="N2126" s="90"/>
      <c r="O2126" s="90"/>
      <c r="P2126" s="90"/>
      <c r="Q2126" s="90"/>
      <c r="R2126" s="90"/>
      <c r="S2126" s="90"/>
      <c r="T2126" s="90"/>
      <c r="U2126" s="90"/>
      <c r="V2126" s="90"/>
      <c r="W2126" s="90"/>
      <c r="X2126" s="90"/>
      <c r="Y2126" s="90">
        <f>Y$291</f>
        <v>0</v>
      </c>
      <c r="Z2126" s="90"/>
      <c r="AA2126" s="90"/>
      <c r="AB2126" s="90"/>
      <c r="AC2126" s="90"/>
      <c r="AD2126" s="90"/>
      <c r="AE2126" s="90"/>
      <c r="AF2126" s="90"/>
      <c r="AG2126" s="90"/>
      <c r="AH2126" s="90"/>
      <c r="AI2126" s="90"/>
      <c r="AJ2126" s="90"/>
      <c r="AK2126" s="90"/>
      <c r="AL2126" s="90"/>
      <c r="AM2126" s="90"/>
    </row>
    <row r="2127" spans="1:39" outlineLevel="2">
      <c r="A2127" s="11">
        <f>ROW()</f>
        <v>2127</v>
      </c>
      <c r="C2127" s="6" t="s">
        <v>1</v>
      </c>
      <c r="D2127" s="39"/>
      <c r="E2127" s="39"/>
      <c r="F2127" s="39"/>
      <c r="G2127" s="39"/>
      <c r="H2127" s="39"/>
      <c r="I2127" s="39"/>
      <c r="J2127" s="39"/>
      <c r="K2127" s="39"/>
      <c r="L2127" s="39"/>
      <c r="M2127" s="39"/>
      <c r="N2127" s="39"/>
      <c r="O2127" s="39"/>
      <c r="P2127" s="39"/>
      <c r="Q2127" s="39"/>
      <c r="R2127" s="39"/>
      <c r="S2127" s="39"/>
      <c r="T2127" s="39"/>
      <c r="U2127" s="39"/>
      <c r="V2127" s="39"/>
      <c r="W2127" s="39"/>
      <c r="X2127" s="39"/>
      <c r="Y2127" s="9">
        <f t="shared" ref="Y2127" si="1528">SUM(Y2114:Y2126)</f>
        <v>21.999573886999087</v>
      </c>
      <c r="Z2127" s="39"/>
      <c r="AA2127" s="39"/>
      <c r="AB2127" s="39"/>
      <c r="AC2127" s="39"/>
      <c r="AD2127" s="39"/>
      <c r="AE2127" s="39"/>
      <c r="AF2127" s="39"/>
      <c r="AG2127" s="39"/>
      <c r="AH2127" s="39"/>
      <c r="AI2127" s="39"/>
      <c r="AJ2127" s="39"/>
      <c r="AK2127" s="39"/>
      <c r="AL2127" s="39"/>
      <c r="AM2127" s="39"/>
    </row>
    <row r="2128" spans="1:39" outlineLevel="2">
      <c r="A2128" s="11">
        <f>ROW()</f>
        <v>2128</v>
      </c>
      <c r="B2128" s="343" t="s">
        <v>657</v>
      </c>
      <c r="D2128" s="39"/>
      <c r="E2128" s="39"/>
      <c r="G2128" s="39"/>
      <c r="H2128" s="39"/>
      <c r="I2128" s="39"/>
      <c r="J2128" s="39"/>
      <c r="K2128" s="39"/>
      <c r="L2128" s="39"/>
      <c r="M2128" s="39"/>
      <c r="N2128" s="39"/>
      <c r="O2128" s="39"/>
      <c r="P2128" s="39"/>
      <c r="Q2128" s="39"/>
      <c r="R2128" s="39"/>
      <c r="S2128" s="39"/>
      <c r="T2128" s="39"/>
      <c r="U2128" s="39"/>
      <c r="V2128" s="39"/>
      <c r="W2128" s="39"/>
      <c r="X2128" s="39"/>
      <c r="Y2128" s="39"/>
      <c r="Z2128" s="39"/>
      <c r="AA2128" s="39"/>
      <c r="AB2128" s="39"/>
      <c r="AC2128" s="39"/>
      <c r="AD2128" s="39"/>
      <c r="AE2128" s="39"/>
      <c r="AF2128" s="39"/>
      <c r="AG2128" s="39"/>
      <c r="AH2128" s="39"/>
      <c r="AI2128" s="39"/>
      <c r="AJ2128" s="39"/>
      <c r="AK2128" s="39"/>
      <c r="AL2128" s="39"/>
    </row>
    <row r="2129" spans="1:39" outlineLevel="2">
      <c r="A2129" s="11">
        <f>ROW()</f>
        <v>2129</v>
      </c>
      <c r="C2129" s="6" t="s">
        <v>2</v>
      </c>
      <c r="D2129" s="39"/>
      <c r="E2129" s="922">
        <v>0</v>
      </c>
      <c r="F2129" s="31"/>
      <c r="G2129" s="39"/>
      <c r="H2129" s="39"/>
      <c r="I2129" s="39"/>
      <c r="J2129" s="39"/>
      <c r="K2129" s="39"/>
      <c r="L2129" s="39"/>
      <c r="M2129" s="39"/>
      <c r="N2129" s="39"/>
      <c r="O2129" s="39"/>
      <c r="P2129" s="39"/>
      <c r="Q2129" s="39"/>
      <c r="R2129" s="39"/>
      <c r="S2129" s="39"/>
      <c r="T2129" s="39"/>
      <c r="U2129" s="39"/>
      <c r="V2129" s="39"/>
      <c r="W2129" s="39"/>
      <c r="X2129" s="39"/>
      <c r="Y2129" s="39"/>
      <c r="Z2129" s="13">
        <f>-Inputs!Z2346</f>
        <v>0</v>
      </c>
      <c r="AA2129" s="13">
        <f>-Inputs!AA2346</f>
        <v>0</v>
      </c>
      <c r="AB2129" s="13">
        <f>-Inputs!AB2346</f>
        <v>0</v>
      </c>
      <c r="AC2129" s="526">
        <f t="shared" ref="AC2129:AC2141" si="1529">$E2129*$E$51</f>
        <v>0</v>
      </c>
      <c r="AD2129" s="13">
        <f>-Inputs!AD2346</f>
        <v>0</v>
      </c>
      <c r="AE2129" s="13">
        <f>-Inputs!AE2346</f>
        <v>0</v>
      </c>
      <c r="AF2129" s="13">
        <f>-Inputs!AF2346</f>
        <v>0</v>
      </c>
      <c r="AG2129" s="13">
        <f>-Inputs!AG2346</f>
        <v>0</v>
      </c>
      <c r="AH2129" s="13">
        <f>-Inputs!AH2346</f>
        <v>0</v>
      </c>
      <c r="AI2129" s="13">
        <f>-Inputs!AI2346</f>
        <v>0</v>
      </c>
      <c r="AJ2129" s="13">
        <f>-Inputs!AJ2346</f>
        <v>0</v>
      </c>
      <c r="AK2129" s="13">
        <f>-Inputs!AK2346</f>
        <v>0</v>
      </c>
      <c r="AL2129" s="13">
        <f>-Inputs!AL2346</f>
        <v>0</v>
      </c>
      <c r="AM2129" s="13">
        <f>-Inputs!AM2346</f>
        <v>0</v>
      </c>
    </row>
    <row r="2130" spans="1:39" outlineLevel="2">
      <c r="A2130" s="11">
        <f>ROW()</f>
        <v>2130</v>
      </c>
      <c r="C2130" s="6" t="s">
        <v>3</v>
      </c>
      <c r="D2130" s="39"/>
      <c r="E2130" s="922">
        <v>0</v>
      </c>
      <c r="F2130" s="31"/>
      <c r="G2130" s="39"/>
      <c r="H2130" s="39"/>
      <c r="I2130" s="39"/>
      <c r="J2130" s="39"/>
      <c r="K2130" s="39"/>
      <c r="L2130" s="39"/>
      <c r="M2130" s="39"/>
      <c r="N2130" s="39"/>
      <c r="O2130" s="39"/>
      <c r="P2130" s="39"/>
      <c r="Q2130" s="39"/>
      <c r="R2130" s="39"/>
      <c r="S2130" s="39"/>
      <c r="T2130" s="39"/>
      <c r="U2130" s="39"/>
      <c r="V2130" s="39"/>
      <c r="W2130" s="39"/>
      <c r="X2130" s="39"/>
      <c r="Y2130" s="39"/>
      <c r="Z2130" s="13">
        <f>-Inputs!Z2347</f>
        <v>0</v>
      </c>
      <c r="AA2130" s="13">
        <f>-Inputs!AA2347</f>
        <v>0</v>
      </c>
      <c r="AB2130" s="13">
        <f>-Inputs!AB2347</f>
        <v>0</v>
      </c>
      <c r="AC2130" s="526">
        <f t="shared" si="1529"/>
        <v>0</v>
      </c>
      <c r="AD2130" s="13">
        <f>-Inputs!AD2347</f>
        <v>0</v>
      </c>
      <c r="AE2130" s="13">
        <f>-Inputs!AE2347</f>
        <v>0</v>
      </c>
      <c r="AF2130" s="13">
        <f>-Inputs!AF2347</f>
        <v>0</v>
      </c>
      <c r="AG2130" s="13">
        <f>-Inputs!AG2347</f>
        <v>0</v>
      </c>
      <c r="AH2130" s="13">
        <f>-Inputs!AH2347</f>
        <v>0</v>
      </c>
      <c r="AI2130" s="13">
        <f>-Inputs!AI2347</f>
        <v>0</v>
      </c>
      <c r="AJ2130" s="13">
        <f>-Inputs!AJ2347</f>
        <v>0</v>
      </c>
      <c r="AK2130" s="13">
        <f>-Inputs!AK2347</f>
        <v>0</v>
      </c>
      <c r="AL2130" s="13">
        <f>-Inputs!AL2347</f>
        <v>0</v>
      </c>
      <c r="AM2130" s="13">
        <f>-Inputs!AM2347</f>
        <v>0</v>
      </c>
    </row>
    <row r="2131" spans="1:39" outlineLevel="2">
      <c r="A2131" s="11">
        <f>ROW()</f>
        <v>2131</v>
      </c>
      <c r="C2131" s="6" t="s">
        <v>4</v>
      </c>
      <c r="D2131" s="39"/>
      <c r="E2131" s="922">
        <v>0</v>
      </c>
      <c r="F2131" s="31"/>
      <c r="G2131" s="39"/>
      <c r="H2131" s="39"/>
      <c r="I2131" s="39"/>
      <c r="J2131" s="39"/>
      <c r="K2131" s="39"/>
      <c r="L2131" s="39"/>
      <c r="M2131" s="39"/>
      <c r="N2131" s="39"/>
      <c r="O2131" s="39"/>
      <c r="P2131" s="39"/>
      <c r="Q2131" s="39"/>
      <c r="R2131" s="39"/>
      <c r="S2131" s="39"/>
      <c r="T2131" s="39"/>
      <c r="U2131" s="39"/>
      <c r="V2131" s="39"/>
      <c r="W2131" s="39"/>
      <c r="X2131" s="39"/>
      <c r="Y2131" s="39"/>
      <c r="Z2131" s="13">
        <f>-Inputs!Z2348</f>
        <v>0</v>
      </c>
      <c r="AA2131" s="13">
        <f>-Inputs!AA2348</f>
        <v>0</v>
      </c>
      <c r="AB2131" s="13">
        <f>-Inputs!AB2348</f>
        <v>0</v>
      </c>
      <c r="AC2131" s="526">
        <f t="shared" si="1529"/>
        <v>0</v>
      </c>
      <c r="AD2131" s="13">
        <f>-Inputs!AD2348</f>
        <v>0</v>
      </c>
      <c r="AE2131" s="13">
        <f>-Inputs!AE2348</f>
        <v>0</v>
      </c>
      <c r="AF2131" s="13">
        <f>-Inputs!AF2348</f>
        <v>0</v>
      </c>
      <c r="AG2131" s="13">
        <f>-Inputs!AG2348</f>
        <v>0</v>
      </c>
      <c r="AH2131" s="13">
        <f>-Inputs!AH2348</f>
        <v>0</v>
      </c>
      <c r="AI2131" s="13">
        <f>-Inputs!AI2348</f>
        <v>0</v>
      </c>
      <c r="AJ2131" s="13">
        <f>-Inputs!AJ2348</f>
        <v>0</v>
      </c>
      <c r="AK2131" s="13">
        <f>-Inputs!AK2348</f>
        <v>0</v>
      </c>
      <c r="AL2131" s="13">
        <f>-Inputs!AL2348</f>
        <v>0</v>
      </c>
      <c r="AM2131" s="13">
        <f>-Inputs!AM2348</f>
        <v>0</v>
      </c>
    </row>
    <row r="2132" spans="1:39" outlineLevel="2">
      <c r="A2132" s="11">
        <f>ROW()</f>
        <v>2132</v>
      </c>
      <c r="C2132" s="6" t="s">
        <v>5</v>
      </c>
      <c r="D2132" s="39"/>
      <c r="E2132" s="922">
        <v>0</v>
      </c>
      <c r="F2132" s="31"/>
      <c r="G2132" s="39"/>
      <c r="H2132" s="39"/>
      <c r="I2132" s="39"/>
      <c r="J2132" s="39"/>
      <c r="K2132" s="39"/>
      <c r="L2132" s="39"/>
      <c r="M2132" s="39"/>
      <c r="N2132" s="39"/>
      <c r="O2132" s="39"/>
      <c r="P2132" s="39"/>
      <c r="Q2132" s="39"/>
      <c r="R2132" s="39"/>
      <c r="S2132" s="39"/>
      <c r="T2132" s="39"/>
      <c r="U2132" s="39"/>
      <c r="V2132" s="39"/>
      <c r="W2132" s="39"/>
      <c r="X2132" s="39"/>
      <c r="Y2132" s="39"/>
      <c r="Z2132" s="13">
        <f>-Inputs!Z2349</f>
        <v>0</v>
      </c>
      <c r="AA2132" s="13">
        <f>-Inputs!AA2349</f>
        <v>0</v>
      </c>
      <c r="AB2132" s="13">
        <f>-Inputs!AB2349</f>
        <v>0</v>
      </c>
      <c r="AC2132" s="526">
        <f t="shared" si="1529"/>
        <v>0</v>
      </c>
      <c r="AD2132" s="13">
        <f>-Inputs!AD2349</f>
        <v>0</v>
      </c>
      <c r="AE2132" s="13">
        <f>-Inputs!AE2349</f>
        <v>0</v>
      </c>
      <c r="AF2132" s="13">
        <f>-Inputs!AF2349</f>
        <v>0</v>
      </c>
      <c r="AG2132" s="13">
        <f>-Inputs!AG2349</f>
        <v>0</v>
      </c>
      <c r="AH2132" s="13">
        <f>-Inputs!AH2349</f>
        <v>0</v>
      </c>
      <c r="AI2132" s="13">
        <f>-Inputs!AI2349</f>
        <v>0</v>
      </c>
      <c r="AJ2132" s="13">
        <f>-Inputs!AJ2349</f>
        <v>0</v>
      </c>
      <c r="AK2132" s="13">
        <f>-Inputs!AK2349</f>
        <v>0</v>
      </c>
      <c r="AL2132" s="13">
        <f>-Inputs!AL2349</f>
        <v>0</v>
      </c>
      <c r="AM2132" s="13">
        <f>-Inputs!AM2349</f>
        <v>0</v>
      </c>
    </row>
    <row r="2133" spans="1:39" outlineLevel="2">
      <c r="A2133" s="11">
        <f>ROW()</f>
        <v>2133</v>
      </c>
      <c r="C2133" s="6" t="s">
        <v>473</v>
      </c>
      <c r="D2133" s="39"/>
      <c r="E2133" s="922">
        <v>0</v>
      </c>
      <c r="F2133" s="31"/>
      <c r="G2133" s="39"/>
      <c r="H2133" s="39"/>
      <c r="I2133" s="39"/>
      <c r="J2133" s="39"/>
      <c r="K2133" s="39"/>
      <c r="L2133" s="39"/>
      <c r="M2133" s="39"/>
      <c r="N2133" s="39"/>
      <c r="O2133" s="39"/>
      <c r="P2133" s="39"/>
      <c r="Q2133" s="39"/>
      <c r="R2133" s="39"/>
      <c r="S2133" s="39"/>
      <c r="T2133" s="39"/>
      <c r="U2133" s="39"/>
      <c r="V2133" s="39"/>
      <c r="W2133" s="39"/>
      <c r="X2133" s="39"/>
      <c r="Y2133" s="39"/>
      <c r="Z2133" s="13">
        <f>-Inputs!Z2350</f>
        <v>0</v>
      </c>
      <c r="AA2133" s="13">
        <f>-Inputs!AA2350</f>
        <v>0</v>
      </c>
      <c r="AB2133" s="13">
        <f>-Inputs!AB2350</f>
        <v>0</v>
      </c>
      <c r="AC2133" s="526">
        <f t="shared" si="1529"/>
        <v>0</v>
      </c>
      <c r="AD2133" s="13">
        <f>-Inputs!AD2350</f>
        <v>0</v>
      </c>
      <c r="AE2133" s="13">
        <f>-Inputs!AE2350</f>
        <v>0</v>
      </c>
      <c r="AF2133" s="13">
        <f>-Inputs!AF2350</f>
        <v>0</v>
      </c>
      <c r="AG2133" s="13">
        <f>-Inputs!AG2350</f>
        <v>0</v>
      </c>
      <c r="AH2133" s="13">
        <f>-Inputs!AH2350</f>
        <v>0</v>
      </c>
      <c r="AI2133" s="13">
        <f>-Inputs!AI2350</f>
        <v>0</v>
      </c>
      <c r="AJ2133" s="13">
        <f>-Inputs!AJ2350</f>
        <v>0</v>
      </c>
      <c r="AK2133" s="13">
        <f>-Inputs!AK2350</f>
        <v>0</v>
      </c>
      <c r="AL2133" s="13">
        <f>-Inputs!AL2350</f>
        <v>0</v>
      </c>
      <c r="AM2133" s="13">
        <f>-Inputs!AM2350</f>
        <v>0</v>
      </c>
    </row>
    <row r="2134" spans="1:39" outlineLevel="2">
      <c r="A2134" s="11">
        <f>ROW()</f>
        <v>2134</v>
      </c>
      <c r="C2134" s="6" t="s">
        <v>474</v>
      </c>
      <c r="D2134" s="39"/>
      <c r="E2134" s="922">
        <v>0</v>
      </c>
      <c r="F2134" s="31"/>
      <c r="G2134" s="39"/>
      <c r="H2134" s="39"/>
      <c r="I2134" s="39"/>
      <c r="J2134" s="39"/>
      <c r="K2134" s="39"/>
      <c r="L2134" s="39"/>
      <c r="M2134" s="39"/>
      <c r="N2134" s="39"/>
      <c r="O2134" s="39"/>
      <c r="P2134" s="39"/>
      <c r="Q2134" s="39"/>
      <c r="R2134" s="39"/>
      <c r="S2134" s="39"/>
      <c r="T2134" s="39"/>
      <c r="U2134" s="39"/>
      <c r="V2134" s="39"/>
      <c r="W2134" s="39"/>
      <c r="X2134" s="39"/>
      <c r="Y2134" s="39"/>
      <c r="Z2134" s="13">
        <f>-Inputs!Z2351</f>
        <v>0</v>
      </c>
      <c r="AA2134" s="13">
        <f>-Inputs!AA2351</f>
        <v>0</v>
      </c>
      <c r="AB2134" s="13">
        <f>-Inputs!AB2351</f>
        <v>0</v>
      </c>
      <c r="AC2134" s="526">
        <f t="shared" si="1529"/>
        <v>0</v>
      </c>
      <c r="AD2134" s="13">
        <f>-Inputs!AD2351</f>
        <v>0</v>
      </c>
      <c r="AE2134" s="13">
        <f>-Inputs!AE2351</f>
        <v>0</v>
      </c>
      <c r="AF2134" s="13">
        <f>-Inputs!AF2351</f>
        <v>0</v>
      </c>
      <c r="AG2134" s="13">
        <f>-Inputs!AG2351</f>
        <v>0</v>
      </c>
      <c r="AH2134" s="13">
        <f>-Inputs!AH2351</f>
        <v>0</v>
      </c>
      <c r="AI2134" s="13">
        <f>-Inputs!AI2351</f>
        <v>0</v>
      </c>
      <c r="AJ2134" s="13">
        <f>-Inputs!AJ2351</f>
        <v>0</v>
      </c>
      <c r="AK2134" s="13">
        <f>-Inputs!AK2351</f>
        <v>0</v>
      </c>
      <c r="AL2134" s="13">
        <f>-Inputs!AL2351</f>
        <v>0</v>
      </c>
      <c r="AM2134" s="13">
        <f>-Inputs!AM2351</f>
        <v>0</v>
      </c>
    </row>
    <row r="2135" spans="1:39" outlineLevel="2">
      <c r="A2135" s="11">
        <f>ROW()</f>
        <v>2135</v>
      </c>
      <c r="C2135" s="6" t="s">
        <v>477</v>
      </c>
      <c r="D2135" s="39"/>
      <c r="E2135" s="922">
        <v>0</v>
      </c>
      <c r="F2135" s="31"/>
      <c r="G2135" s="39"/>
      <c r="H2135" s="39"/>
      <c r="I2135" s="39"/>
      <c r="J2135" s="39"/>
      <c r="K2135" s="39"/>
      <c r="L2135" s="39"/>
      <c r="M2135" s="39"/>
      <c r="N2135" s="39"/>
      <c r="O2135" s="39"/>
      <c r="P2135" s="39"/>
      <c r="Q2135" s="39"/>
      <c r="R2135" s="39"/>
      <c r="S2135" s="39"/>
      <c r="T2135" s="39"/>
      <c r="U2135" s="39"/>
      <c r="V2135" s="39"/>
      <c r="W2135" s="39"/>
      <c r="X2135" s="39"/>
      <c r="Y2135" s="39"/>
      <c r="Z2135" s="13">
        <f>-Inputs!Z2352</f>
        <v>0</v>
      </c>
      <c r="AA2135" s="13">
        <f>-Inputs!AA2352</f>
        <v>0</v>
      </c>
      <c r="AB2135" s="13">
        <f>-Inputs!AB2352</f>
        <v>0</v>
      </c>
      <c r="AC2135" s="526">
        <f t="shared" si="1529"/>
        <v>0</v>
      </c>
      <c r="AD2135" s="13">
        <f>-Inputs!AD2352</f>
        <v>0</v>
      </c>
      <c r="AE2135" s="13">
        <f>-Inputs!AE2352</f>
        <v>0</v>
      </c>
      <c r="AF2135" s="13">
        <f>-Inputs!AF2352</f>
        <v>0</v>
      </c>
      <c r="AG2135" s="13">
        <f>-Inputs!AG2352</f>
        <v>0</v>
      </c>
      <c r="AH2135" s="13">
        <f>-Inputs!AH2352</f>
        <v>0</v>
      </c>
      <c r="AI2135" s="13">
        <f>-Inputs!AI2352</f>
        <v>0</v>
      </c>
      <c r="AJ2135" s="13">
        <f>-Inputs!AJ2352</f>
        <v>0</v>
      </c>
      <c r="AK2135" s="13">
        <f>-Inputs!AK2352</f>
        <v>0</v>
      </c>
      <c r="AL2135" s="13">
        <f>-Inputs!AL2352</f>
        <v>0</v>
      </c>
      <c r="AM2135" s="13">
        <f>-Inputs!AM2352</f>
        <v>0</v>
      </c>
    </row>
    <row r="2136" spans="1:39" outlineLevel="2">
      <c r="A2136" s="11">
        <f>ROW()</f>
        <v>2136</v>
      </c>
      <c r="C2136" s="6" t="s">
        <v>511</v>
      </c>
      <c r="D2136" s="39"/>
      <c r="E2136" s="922">
        <v>0</v>
      </c>
      <c r="F2136" s="31"/>
      <c r="G2136" s="39"/>
      <c r="H2136" s="39"/>
      <c r="I2136" s="39"/>
      <c r="J2136" s="39"/>
      <c r="K2136" s="39"/>
      <c r="L2136" s="39"/>
      <c r="M2136" s="39"/>
      <c r="N2136" s="39"/>
      <c r="O2136" s="39"/>
      <c r="P2136" s="39"/>
      <c r="Q2136" s="39"/>
      <c r="R2136" s="39"/>
      <c r="S2136" s="39"/>
      <c r="T2136" s="39"/>
      <c r="U2136" s="39"/>
      <c r="V2136" s="39"/>
      <c r="W2136" s="39"/>
      <c r="X2136" s="39"/>
      <c r="Y2136" s="39"/>
      <c r="Z2136" s="13">
        <f>-Inputs!Z2353</f>
        <v>0</v>
      </c>
      <c r="AA2136" s="13">
        <f>-Inputs!AA2353</f>
        <v>0</v>
      </c>
      <c r="AB2136" s="13">
        <f>-Inputs!AB2353</f>
        <v>0</v>
      </c>
      <c r="AC2136" s="526">
        <f t="shared" si="1529"/>
        <v>0</v>
      </c>
      <c r="AD2136" s="13">
        <f>-Inputs!AD2353</f>
        <v>0</v>
      </c>
      <c r="AE2136" s="13">
        <f>-Inputs!AE2353</f>
        <v>0</v>
      </c>
      <c r="AF2136" s="13">
        <f>-Inputs!AF2353</f>
        <v>0</v>
      </c>
      <c r="AG2136" s="13">
        <f>-Inputs!AG2353</f>
        <v>0</v>
      </c>
      <c r="AH2136" s="13">
        <f>-Inputs!AH2353</f>
        <v>0</v>
      </c>
      <c r="AI2136" s="13">
        <f>-Inputs!AI2353</f>
        <v>0</v>
      </c>
      <c r="AJ2136" s="13">
        <f>-Inputs!AJ2353</f>
        <v>0</v>
      </c>
      <c r="AK2136" s="13">
        <f>-Inputs!AK2353</f>
        <v>0</v>
      </c>
      <c r="AL2136" s="13">
        <f>-Inputs!AL2353</f>
        <v>0</v>
      </c>
      <c r="AM2136" s="13">
        <f>-Inputs!AM2353</f>
        <v>0</v>
      </c>
    </row>
    <row r="2137" spans="1:39" outlineLevel="2">
      <c r="A2137" s="11">
        <f>ROW()</f>
        <v>2137</v>
      </c>
      <c r="C2137" s="6" t="s">
        <v>655</v>
      </c>
      <c r="D2137" s="39"/>
      <c r="E2137" s="922"/>
      <c r="F2137" s="31"/>
      <c r="G2137" s="39"/>
      <c r="H2137" s="39"/>
      <c r="I2137" s="39"/>
      <c r="J2137" s="39"/>
      <c r="K2137" s="39"/>
      <c r="L2137" s="39"/>
      <c r="M2137" s="39"/>
      <c r="N2137" s="39"/>
      <c r="O2137" s="39"/>
      <c r="P2137" s="39"/>
      <c r="Q2137" s="39"/>
      <c r="R2137" s="39"/>
      <c r="S2137" s="39"/>
      <c r="T2137" s="39"/>
      <c r="U2137" s="39"/>
      <c r="V2137" s="39"/>
      <c r="W2137" s="39"/>
      <c r="X2137" s="39"/>
      <c r="Y2137" s="39"/>
      <c r="Z2137" s="13"/>
      <c r="AA2137" s="13"/>
      <c r="AB2137" s="13"/>
      <c r="AC2137" s="526"/>
      <c r="AD2137" s="13"/>
      <c r="AE2137" s="13"/>
      <c r="AF2137" s="13"/>
      <c r="AG2137" s="13"/>
      <c r="AH2137" s="13"/>
      <c r="AI2137" s="13"/>
      <c r="AJ2137" s="13"/>
      <c r="AK2137" s="13"/>
      <c r="AL2137" s="13"/>
      <c r="AM2137" s="13"/>
    </row>
    <row r="2138" spans="1:39" outlineLevel="2">
      <c r="A2138" s="11">
        <f>ROW()</f>
        <v>2138</v>
      </c>
      <c r="C2138" s="6" t="s">
        <v>656</v>
      </c>
      <c r="D2138" s="39"/>
      <c r="E2138" s="922"/>
      <c r="F2138" s="31"/>
      <c r="G2138" s="39"/>
      <c r="H2138" s="39"/>
      <c r="I2138" s="39"/>
      <c r="J2138" s="39"/>
      <c r="K2138" s="39"/>
      <c r="L2138" s="39"/>
      <c r="M2138" s="39"/>
      <c r="N2138" s="39"/>
      <c r="O2138" s="39"/>
      <c r="P2138" s="39"/>
      <c r="Q2138" s="39"/>
      <c r="R2138" s="39"/>
      <c r="S2138" s="39"/>
      <c r="T2138" s="39"/>
      <c r="U2138" s="39"/>
      <c r="V2138" s="39"/>
      <c r="W2138" s="39"/>
      <c r="X2138" s="39"/>
      <c r="Y2138" s="39"/>
      <c r="Z2138" s="13"/>
      <c r="AA2138" s="13"/>
      <c r="AB2138" s="13"/>
      <c r="AC2138" s="526"/>
      <c r="AD2138" s="13"/>
      <c r="AE2138" s="13"/>
      <c r="AF2138" s="13"/>
      <c r="AG2138" s="13"/>
      <c r="AH2138" s="13"/>
      <c r="AI2138" s="13"/>
      <c r="AJ2138" s="13"/>
      <c r="AK2138" s="13"/>
      <c r="AL2138" s="13"/>
      <c r="AM2138" s="13"/>
    </row>
    <row r="2139" spans="1:39" outlineLevel="2">
      <c r="A2139" s="11">
        <f>ROW()</f>
        <v>2139</v>
      </c>
      <c r="C2139" s="6" t="s">
        <v>667</v>
      </c>
      <c r="D2139" s="39"/>
      <c r="E2139" s="922"/>
      <c r="F2139" s="31"/>
      <c r="G2139" s="39"/>
      <c r="H2139" s="39"/>
      <c r="I2139" s="39"/>
      <c r="J2139" s="39"/>
      <c r="K2139" s="39"/>
      <c r="L2139" s="39"/>
      <c r="M2139" s="39"/>
      <c r="N2139" s="39"/>
      <c r="O2139" s="39"/>
      <c r="P2139" s="39"/>
      <c r="Q2139" s="39"/>
      <c r="R2139" s="39"/>
      <c r="S2139" s="39"/>
      <c r="T2139" s="39"/>
      <c r="U2139" s="39"/>
      <c r="V2139" s="39"/>
      <c r="W2139" s="39"/>
      <c r="X2139" s="39"/>
      <c r="Y2139" s="39"/>
      <c r="Z2139" s="13"/>
      <c r="AA2139" s="13"/>
      <c r="AB2139" s="13"/>
      <c r="AC2139" s="526"/>
      <c r="AD2139" s="13"/>
      <c r="AE2139" s="13"/>
      <c r="AF2139" s="13"/>
      <c r="AG2139" s="13"/>
      <c r="AH2139" s="13"/>
      <c r="AI2139" s="13"/>
      <c r="AJ2139" s="13"/>
      <c r="AK2139" s="13"/>
      <c r="AL2139" s="13"/>
      <c r="AM2139" s="13"/>
    </row>
    <row r="2140" spans="1:39" outlineLevel="2">
      <c r="A2140" s="11">
        <f>ROW()</f>
        <v>2140</v>
      </c>
      <c r="C2140" s="6" t="s">
        <v>212</v>
      </c>
      <c r="D2140" s="39"/>
      <c r="E2140" s="922">
        <v>0</v>
      </c>
      <c r="F2140" s="31"/>
      <c r="G2140" s="39"/>
      <c r="H2140" s="39"/>
      <c r="I2140" s="39"/>
      <c r="J2140" s="39"/>
      <c r="K2140" s="39"/>
      <c r="L2140" s="39"/>
      <c r="M2140" s="39"/>
      <c r="N2140" s="39"/>
      <c r="O2140" s="39"/>
      <c r="P2140" s="39"/>
      <c r="Q2140" s="39"/>
      <c r="R2140" s="39"/>
      <c r="S2140" s="39"/>
      <c r="T2140" s="39"/>
      <c r="U2140" s="39"/>
      <c r="V2140" s="39"/>
      <c r="W2140" s="39"/>
      <c r="X2140" s="39"/>
      <c r="Y2140" s="39"/>
      <c r="Z2140" s="13">
        <f>-Inputs!Z2357</f>
        <v>0</v>
      </c>
      <c r="AA2140" s="13">
        <f>-Inputs!AA2357</f>
        <v>0</v>
      </c>
      <c r="AB2140" s="13">
        <f>-Inputs!AB2357</f>
        <v>0</v>
      </c>
      <c r="AC2140" s="526">
        <f t="shared" si="1529"/>
        <v>0</v>
      </c>
      <c r="AD2140" s="13">
        <f>-Inputs!AD2357</f>
        <v>0</v>
      </c>
      <c r="AE2140" s="13">
        <f>-Inputs!AE2357</f>
        <v>0</v>
      </c>
      <c r="AF2140" s="13">
        <f>-Inputs!AF2357</f>
        <v>0</v>
      </c>
      <c r="AG2140" s="13">
        <f>-Inputs!AG2357</f>
        <v>0</v>
      </c>
      <c r="AH2140" s="13">
        <f>-Inputs!AH2357</f>
        <v>0</v>
      </c>
      <c r="AI2140" s="13">
        <f>-Inputs!AI2357</f>
        <v>0</v>
      </c>
      <c r="AJ2140" s="13">
        <f>-Inputs!AJ2357</f>
        <v>0</v>
      </c>
      <c r="AK2140" s="13">
        <f>-Inputs!AK2357</f>
        <v>0</v>
      </c>
      <c r="AL2140" s="13">
        <f>-Inputs!AL2357</f>
        <v>0</v>
      </c>
      <c r="AM2140" s="13">
        <f>-Inputs!AM2357</f>
        <v>0</v>
      </c>
    </row>
    <row r="2141" spans="1:39" outlineLevel="2">
      <c r="A2141" s="11">
        <f>ROW()</f>
        <v>2141</v>
      </c>
      <c r="C2141" s="30" t="s">
        <v>362</v>
      </c>
      <c r="D2141" s="90"/>
      <c r="E2141" s="925">
        <v>0</v>
      </c>
      <c r="F2141" s="90"/>
      <c r="G2141" s="90"/>
      <c r="H2141" s="90"/>
      <c r="I2141" s="90"/>
      <c r="J2141" s="90"/>
      <c r="K2141" s="90"/>
      <c r="L2141" s="90"/>
      <c r="M2141" s="90"/>
      <c r="N2141" s="90"/>
      <c r="O2141" s="90"/>
      <c r="P2141" s="90"/>
      <c r="Q2141" s="90"/>
      <c r="R2141" s="90"/>
      <c r="S2141" s="90"/>
      <c r="T2141" s="90"/>
      <c r="U2141" s="90"/>
      <c r="V2141" s="90"/>
      <c r="W2141" s="90"/>
      <c r="X2141" s="90"/>
      <c r="Y2141" s="90"/>
      <c r="Z2141" s="13">
        <f>-Inputs!Z2358</f>
        <v>0</v>
      </c>
      <c r="AA2141" s="13">
        <f>-Inputs!AA2358</f>
        <v>0</v>
      </c>
      <c r="AB2141" s="13">
        <f>-Inputs!AB2358</f>
        <v>0</v>
      </c>
      <c r="AC2141" s="527">
        <f t="shared" si="1529"/>
        <v>0</v>
      </c>
      <c r="AD2141" s="13">
        <f>-Inputs!AD2358</f>
        <v>0</v>
      </c>
      <c r="AE2141" s="13">
        <f>-Inputs!AE2358</f>
        <v>0</v>
      </c>
      <c r="AF2141" s="13">
        <f>-Inputs!AF2358</f>
        <v>0</v>
      </c>
      <c r="AG2141" s="13">
        <f>-Inputs!AG2358</f>
        <v>0</v>
      </c>
      <c r="AH2141" s="13">
        <f>-Inputs!AH2358</f>
        <v>0</v>
      </c>
      <c r="AI2141" s="13">
        <f>-Inputs!AI2358</f>
        <v>0</v>
      </c>
      <c r="AJ2141" s="13">
        <f>-Inputs!AJ2358</f>
        <v>0</v>
      </c>
      <c r="AK2141" s="13">
        <f>-Inputs!AK2358</f>
        <v>0</v>
      </c>
      <c r="AL2141" s="13">
        <f>-Inputs!AL2358</f>
        <v>0</v>
      </c>
      <c r="AM2141" s="13">
        <f>-Inputs!AM2358</f>
        <v>0</v>
      </c>
    </row>
    <row r="2142" spans="1:39" outlineLevel="2">
      <c r="A2142" s="11">
        <f>ROW()</f>
        <v>2142</v>
      </c>
      <c r="C2142" s="6" t="s">
        <v>1</v>
      </c>
      <c r="D2142" s="39"/>
      <c r="E2142" s="39">
        <v>0</v>
      </c>
      <c r="F2142" s="39"/>
      <c r="G2142" s="39"/>
      <c r="H2142" s="39"/>
      <c r="I2142" s="39"/>
      <c r="J2142" s="39"/>
      <c r="K2142" s="39"/>
      <c r="L2142" s="39"/>
      <c r="M2142" s="39"/>
      <c r="N2142" s="39"/>
      <c r="O2142" s="39"/>
      <c r="P2142" s="39"/>
      <c r="Q2142" s="39"/>
      <c r="R2142" s="39"/>
      <c r="S2142" s="39"/>
      <c r="T2142" s="39"/>
      <c r="U2142" s="39"/>
      <c r="V2142" s="39"/>
      <c r="W2142" s="39"/>
      <c r="X2142" s="39"/>
      <c r="Y2142" s="39"/>
      <c r="Z2142" s="87">
        <f t="shared" ref="Z2142:AG2142" si="1530">SUM(Z2129:Z2141)</f>
        <v>0</v>
      </c>
      <c r="AA2142" s="87">
        <f t="shared" si="1530"/>
        <v>0</v>
      </c>
      <c r="AB2142" s="87">
        <f t="shared" si="1530"/>
        <v>0</v>
      </c>
      <c r="AC2142" s="87">
        <f t="shared" si="1530"/>
        <v>0</v>
      </c>
      <c r="AD2142" s="414">
        <f t="shared" si="1530"/>
        <v>0</v>
      </c>
      <c r="AE2142" s="87">
        <f t="shared" si="1530"/>
        <v>0</v>
      </c>
      <c r="AF2142" s="87">
        <f t="shared" si="1530"/>
        <v>0</v>
      </c>
      <c r="AG2142" s="87">
        <f t="shared" si="1530"/>
        <v>0</v>
      </c>
      <c r="AH2142" s="87">
        <f t="shared" ref="AH2142:AM2142" si="1531">SUM(AH2129:AH2141)</f>
        <v>0</v>
      </c>
      <c r="AI2142" s="87">
        <f t="shared" si="1531"/>
        <v>0</v>
      </c>
      <c r="AJ2142" s="87">
        <f t="shared" si="1531"/>
        <v>0</v>
      </c>
      <c r="AK2142" s="87">
        <f t="shared" si="1531"/>
        <v>0</v>
      </c>
      <c r="AL2142" s="87">
        <f t="shared" si="1531"/>
        <v>0</v>
      </c>
      <c r="AM2142" s="87">
        <f t="shared" si="1531"/>
        <v>0</v>
      </c>
    </row>
    <row r="2143" spans="1:39" outlineLevel="2">
      <c r="A2143" s="11">
        <f>ROW()</f>
        <v>2143</v>
      </c>
      <c r="B2143" s="343" t="s">
        <v>6</v>
      </c>
      <c r="D2143" s="39"/>
      <c r="E2143" s="39"/>
      <c r="G2143" s="39"/>
      <c r="H2143" s="39"/>
      <c r="I2143" s="39"/>
      <c r="J2143" s="39"/>
      <c r="K2143" s="39"/>
      <c r="L2143" s="39"/>
      <c r="M2143" s="39"/>
      <c r="N2143" s="39"/>
      <c r="O2143" s="39"/>
      <c r="P2143" s="39"/>
      <c r="Q2143" s="39"/>
      <c r="R2143" s="39"/>
      <c r="S2143" s="39"/>
      <c r="T2143" s="39"/>
      <c r="U2143" s="39"/>
      <c r="V2143" s="39"/>
      <c r="W2143" s="39"/>
      <c r="X2143" s="39"/>
    </row>
    <row r="2144" spans="1:39" outlineLevel="2">
      <c r="A2144" s="11">
        <f>ROW()</f>
        <v>2144</v>
      </c>
      <c r="C2144" s="6" t="s">
        <v>2</v>
      </c>
      <c r="D2144" s="39"/>
      <c r="E2144" s="922">
        <v>0</v>
      </c>
      <c r="F2144" s="31"/>
      <c r="G2144" s="39"/>
      <c r="H2144" s="39"/>
      <c r="I2144" s="39"/>
      <c r="J2144" s="39"/>
      <c r="K2144" s="39"/>
      <c r="L2144" s="39"/>
      <c r="M2144" s="39"/>
      <c r="N2144" s="39"/>
      <c r="O2144" s="39"/>
      <c r="P2144" s="39"/>
      <c r="Q2144" s="39"/>
      <c r="R2144" s="39"/>
      <c r="S2144" s="39"/>
      <c r="T2144" s="39"/>
      <c r="U2144" s="39"/>
      <c r="V2144" s="39"/>
      <c r="W2144" s="39"/>
      <c r="X2144" s="39"/>
      <c r="Y2144" s="9"/>
      <c r="Z2144" s="13">
        <f>-Inputs!Z1531</f>
        <v>-6.7541427656380951E-2</v>
      </c>
      <c r="AA2144" s="13">
        <f>-Inputs!AA1531</f>
        <v>-6.7541427656380951E-2</v>
      </c>
      <c r="AB2144" s="13">
        <f>-Inputs!AB1531</f>
        <v>-6.7541427656380951E-2</v>
      </c>
      <c r="AC2144" s="526">
        <f t="shared" ref="AC2144:AC2156" si="1532">$E2144*$E$51</f>
        <v>0</v>
      </c>
      <c r="AD2144" s="13">
        <f>-Inputs!AD1531</f>
        <v>0</v>
      </c>
      <c r="AE2144" s="9">
        <f>-Inputs!AE1531</f>
        <v>0</v>
      </c>
      <c r="AF2144" s="9">
        <f>-Inputs!AF1531</f>
        <v>0</v>
      </c>
      <c r="AG2144" s="9">
        <f>-Inputs!AG1531</f>
        <v>0</v>
      </c>
      <c r="AH2144" s="9">
        <f>-Inputs!AH1531</f>
        <v>0</v>
      </c>
      <c r="AI2144" s="9">
        <f t="shared" ref="AI2144:AM2144" si="1533">-IF(AI2084=0,0,IF(AI2099&lt;0,AI2099,IF(AI2084=0,AI2099,MIN((AI2099/AI2084)*(AI2099&gt;0),AI2099,-AH2144))))</f>
        <v>0</v>
      </c>
      <c r="AJ2144" s="9">
        <f t="shared" si="1533"/>
        <v>0</v>
      </c>
      <c r="AK2144" s="9">
        <f t="shared" si="1533"/>
        <v>0</v>
      </c>
      <c r="AL2144" s="9">
        <f t="shared" si="1533"/>
        <v>0</v>
      </c>
      <c r="AM2144" s="9">
        <f t="shared" si="1533"/>
        <v>0</v>
      </c>
    </row>
    <row r="2145" spans="1:39" outlineLevel="2">
      <c r="A2145" s="11">
        <f>ROW()</f>
        <v>2145</v>
      </c>
      <c r="C2145" s="6" t="s">
        <v>3</v>
      </c>
      <c r="D2145" s="39"/>
      <c r="E2145" s="922">
        <v>-0.21320322223089269</v>
      </c>
      <c r="F2145" s="31"/>
      <c r="G2145" s="39"/>
      <c r="H2145" s="39"/>
      <c r="I2145" s="39"/>
      <c r="J2145" s="39"/>
      <c r="K2145" s="39"/>
      <c r="L2145" s="39"/>
      <c r="M2145" s="39"/>
      <c r="N2145" s="39"/>
      <c r="O2145" s="39"/>
      <c r="P2145" s="39"/>
      <c r="Q2145" s="39"/>
      <c r="R2145" s="39"/>
      <c r="S2145" s="39"/>
      <c r="T2145" s="39"/>
      <c r="U2145" s="39"/>
      <c r="V2145" s="39"/>
      <c r="W2145" s="39"/>
      <c r="X2145" s="39"/>
      <c r="Y2145" s="9"/>
      <c r="Z2145" s="13">
        <f>-Inputs!Z1532</f>
        <v>-0.66929528046899545</v>
      </c>
      <c r="AA2145" s="13">
        <f>-Inputs!AA1532</f>
        <v>-0.66929528046899545</v>
      </c>
      <c r="AB2145" s="13">
        <f>-Inputs!AB1532</f>
        <v>-0.66929528046899545</v>
      </c>
      <c r="AC2145" s="526">
        <f t="shared" si="1532"/>
        <v>-0.25577047486218968</v>
      </c>
      <c r="AD2145" s="13">
        <f>-Inputs!AD1532</f>
        <v>-7.817943805648131E-2</v>
      </c>
      <c r="AE2145" s="9">
        <f>-Inputs!AE1532</f>
        <v>-7.817943805648131E-2</v>
      </c>
      <c r="AF2145" s="9">
        <f>-Inputs!AF1532</f>
        <v>-7.8179438056481296E-2</v>
      </c>
      <c r="AG2145" s="9">
        <f>-Inputs!AG1532</f>
        <v>-7.8179438056481296E-2</v>
      </c>
      <c r="AH2145" s="9">
        <f>-Inputs!AH1532</f>
        <v>-7.8179438056481296E-2</v>
      </c>
      <c r="AI2145" s="9">
        <f t="shared" ref="AI2145:AM2145" si="1534">-IF(AI2085=0,0,IF(AI2100&lt;0,AI2100,IF(AI2085=0,AI2100,MIN((AI2100/AI2085)*(AI2100&gt;0),AI2100,-AH2145))))</f>
        <v>-7.8179438056481296E-2</v>
      </c>
      <c r="AJ2145" s="9">
        <f t="shared" si="1534"/>
        <v>-7.8179438056481296E-2</v>
      </c>
      <c r="AK2145" s="9">
        <f t="shared" si="1534"/>
        <v>-7.8179438056481296E-2</v>
      </c>
      <c r="AL2145" s="9">
        <f t="shared" si="1534"/>
        <v>-7.8179438056481296E-2</v>
      </c>
      <c r="AM2145" s="9">
        <f t="shared" si="1534"/>
        <v>-7.8179438056481296E-2</v>
      </c>
    </row>
    <row r="2146" spans="1:39" outlineLevel="2">
      <c r="A2146" s="11">
        <f>ROW()</f>
        <v>2146</v>
      </c>
      <c r="C2146" s="6" t="s">
        <v>4</v>
      </c>
      <c r="D2146" s="39"/>
      <c r="E2146" s="922">
        <v>-7.7189346686529589E-2</v>
      </c>
      <c r="F2146" s="31"/>
      <c r="G2146" s="39"/>
      <c r="H2146" s="39"/>
      <c r="I2146" s="39"/>
      <c r="J2146" s="39"/>
      <c r="K2146" s="39"/>
      <c r="L2146" s="39"/>
      <c r="M2146" s="39"/>
      <c r="N2146" s="39"/>
      <c r="O2146" s="39"/>
      <c r="P2146" s="39"/>
      <c r="Q2146" s="39"/>
      <c r="R2146" s="39"/>
      <c r="S2146" s="39"/>
      <c r="T2146" s="39"/>
      <c r="U2146" s="39"/>
      <c r="V2146" s="39"/>
      <c r="W2146" s="39"/>
      <c r="X2146" s="39"/>
      <c r="Y2146" s="9"/>
      <c r="Z2146" s="13">
        <f>-Inputs!Z1533</f>
        <v>-9.2684794230927306E-2</v>
      </c>
      <c r="AA2146" s="13">
        <f>-Inputs!AA1533</f>
        <v>-9.2684794230927306E-2</v>
      </c>
      <c r="AB2146" s="13">
        <f>-Inputs!AB1533</f>
        <v>-9.2684794230927306E-2</v>
      </c>
      <c r="AC2146" s="526">
        <f t="shared" si="1532"/>
        <v>-9.2600644820156841E-2</v>
      </c>
      <c r="AD2146" s="13">
        <f>-Inputs!AD1533</f>
        <v>-0.14715373906840243</v>
      </c>
      <c r="AE2146" s="9">
        <f>-Inputs!AE1533</f>
        <v>-0.14715373906840243</v>
      </c>
      <c r="AF2146" s="9">
        <f>-Inputs!AF1533</f>
        <v>-0.14715373906840243</v>
      </c>
      <c r="AG2146" s="9">
        <f>-Inputs!AG1533</f>
        <v>-0.14715373906840243</v>
      </c>
      <c r="AH2146" s="9">
        <f>-Inputs!AH1533</f>
        <v>-0.14715373906840243</v>
      </c>
      <c r="AI2146" s="9">
        <f t="shared" ref="AI2146:AM2146" si="1535">-IF(AI2086=0,0,IF(AI2101&lt;0,AI2101,IF(AI2086=0,AI2101,MIN((AI2101/AI2086)*(AI2101&gt;0),AI2101,-AH2146))))</f>
        <v>-0.14715373906840243</v>
      </c>
      <c r="AJ2146" s="9">
        <f t="shared" si="1535"/>
        <v>-0.14715373906840243</v>
      </c>
      <c r="AK2146" s="9">
        <f t="shared" si="1535"/>
        <v>-0.14715373906840243</v>
      </c>
      <c r="AL2146" s="9">
        <f t="shared" si="1535"/>
        <v>-0.14715373906840243</v>
      </c>
      <c r="AM2146" s="9">
        <f t="shared" si="1535"/>
        <v>-0.14715373906840243</v>
      </c>
    </row>
    <row r="2147" spans="1:39" outlineLevel="2">
      <c r="A2147" s="11">
        <f>ROW()</f>
        <v>2147</v>
      </c>
      <c r="C2147" s="6" t="s">
        <v>5</v>
      </c>
      <c r="D2147" s="39"/>
      <c r="E2147" s="922">
        <v>-2.91269836223291E-2</v>
      </c>
      <c r="F2147" s="31"/>
      <c r="G2147" s="39"/>
      <c r="H2147" s="39"/>
      <c r="I2147" s="39"/>
      <c r="J2147" s="39"/>
      <c r="K2147" s="39"/>
      <c r="L2147" s="39"/>
      <c r="M2147" s="39"/>
      <c r="N2147" s="39"/>
      <c r="O2147" s="39"/>
      <c r="P2147" s="39"/>
      <c r="Q2147" s="39"/>
      <c r="R2147" s="39"/>
      <c r="S2147" s="39"/>
      <c r="T2147" s="39"/>
      <c r="U2147" s="39"/>
      <c r="V2147" s="39"/>
      <c r="W2147" s="39"/>
      <c r="X2147" s="39"/>
      <c r="Y2147" s="9"/>
      <c r="Z2147" s="13">
        <f>-Inputs!Z1534</f>
        <v>-0.10184100950328803</v>
      </c>
      <c r="AA2147" s="13">
        <f>-Inputs!AA1534</f>
        <v>-0.10184100950328803</v>
      </c>
      <c r="AB2147" s="13">
        <f>-Inputs!AB1534</f>
        <v>-0.10184100950328803</v>
      </c>
      <c r="AC2147" s="526">
        <f t="shared" si="1532"/>
        <v>-3.4942353846408578E-2</v>
      </c>
      <c r="AD2147" s="13">
        <f>-Inputs!AD1534</f>
        <v>-0.28474526545170448</v>
      </c>
      <c r="AE2147" s="9">
        <f>-Inputs!AE1534</f>
        <v>-0.28474526545170442</v>
      </c>
      <c r="AF2147" s="9">
        <f>-Inputs!AF1534</f>
        <v>-0.28474526545170442</v>
      </c>
      <c r="AG2147" s="9">
        <f>-Inputs!AG1534</f>
        <v>-0.28474526545170448</v>
      </c>
      <c r="AH2147" s="9">
        <f>-Inputs!AH1534</f>
        <v>-0.28474526545170442</v>
      </c>
      <c r="AI2147" s="9">
        <f t="shared" ref="AI2147:AM2147" si="1536">-IF(AI2087=0,0,IF(AI2102&lt;0,AI2102,IF(AI2087=0,AI2102,MIN((AI2102/AI2087)*(AI2102&gt;0),AI2102,-AH2147))))</f>
        <v>-0.28474526545170442</v>
      </c>
      <c r="AJ2147" s="9">
        <f t="shared" si="1536"/>
        <v>0</v>
      </c>
      <c r="AK2147" s="9">
        <f t="shared" si="1536"/>
        <v>0</v>
      </c>
      <c r="AL2147" s="9">
        <f t="shared" si="1536"/>
        <v>0</v>
      </c>
      <c r="AM2147" s="9">
        <f t="shared" si="1536"/>
        <v>0</v>
      </c>
    </row>
    <row r="2148" spans="1:39" outlineLevel="2">
      <c r="A2148" s="11">
        <f>ROW()</f>
        <v>2148</v>
      </c>
      <c r="C2148" s="6" t="s">
        <v>473</v>
      </c>
      <c r="D2148" s="39"/>
      <c r="E2148" s="922">
        <v>-6.1150758711456372E-2</v>
      </c>
      <c r="F2148" s="31"/>
      <c r="G2148" s="39"/>
      <c r="H2148" s="39"/>
      <c r="I2148" s="39"/>
      <c r="J2148" s="39"/>
      <c r="K2148" s="39"/>
      <c r="L2148" s="39"/>
      <c r="M2148" s="39"/>
      <c r="N2148" s="39"/>
      <c r="O2148" s="39"/>
      <c r="P2148" s="39"/>
      <c r="Q2148" s="39"/>
      <c r="R2148" s="39"/>
      <c r="S2148" s="39"/>
      <c r="T2148" s="39"/>
      <c r="U2148" s="39"/>
      <c r="V2148" s="39"/>
      <c r="W2148" s="39"/>
      <c r="X2148" s="39"/>
      <c r="Y2148" s="9"/>
      <c r="Z2148" s="13">
        <f>-Inputs!Z1535</f>
        <v>0</v>
      </c>
      <c r="AA2148" s="13">
        <f>-Inputs!AA1535</f>
        <v>0</v>
      </c>
      <c r="AB2148" s="13">
        <f>-Inputs!AB1535</f>
        <v>0</v>
      </c>
      <c r="AC2148" s="526">
        <f t="shared" si="1532"/>
        <v>-7.3359860278631825E-2</v>
      </c>
      <c r="AD2148" s="13">
        <f>-Inputs!AD1535</f>
        <v>-0.83805940999636397</v>
      </c>
      <c r="AE2148" s="9">
        <f>-Inputs!AE1535</f>
        <v>0</v>
      </c>
      <c r="AF2148" s="9">
        <f>-Inputs!AF1535</f>
        <v>0</v>
      </c>
      <c r="AG2148" s="9">
        <f>-Inputs!AG1535</f>
        <v>0</v>
      </c>
      <c r="AH2148" s="9">
        <f>-Inputs!AH1535</f>
        <v>0</v>
      </c>
      <c r="AI2148" s="9">
        <f t="shared" ref="AI2148:AM2148" si="1537">-IF(AI2088=0,0,IF(AI2103&lt;0,AI2103,IF(AI2088=0,AI2103,MIN((AI2103/AI2088)*(AI2103&gt;0),AI2103,-AH2148))))</f>
        <v>0</v>
      </c>
      <c r="AJ2148" s="9">
        <f t="shared" si="1537"/>
        <v>0</v>
      </c>
      <c r="AK2148" s="9">
        <f t="shared" si="1537"/>
        <v>0</v>
      </c>
      <c r="AL2148" s="9">
        <f t="shared" si="1537"/>
        <v>0</v>
      </c>
      <c r="AM2148" s="9">
        <f t="shared" si="1537"/>
        <v>0</v>
      </c>
    </row>
    <row r="2149" spans="1:39" outlineLevel="2">
      <c r="A2149" s="11">
        <f>ROW()</f>
        <v>2149</v>
      </c>
      <c r="C2149" s="6" t="s">
        <v>474</v>
      </c>
      <c r="D2149" s="39"/>
      <c r="E2149" s="922">
        <v>-4.7510841171011654E-2</v>
      </c>
      <c r="F2149" s="31"/>
      <c r="G2149" s="39"/>
      <c r="H2149" s="39"/>
      <c r="I2149" s="39"/>
      <c r="J2149" s="39"/>
      <c r="K2149" s="39"/>
      <c r="L2149" s="39"/>
      <c r="M2149" s="39"/>
      <c r="N2149" s="39"/>
      <c r="O2149" s="39"/>
      <c r="P2149" s="39"/>
      <c r="Q2149" s="39"/>
      <c r="R2149" s="39"/>
      <c r="S2149" s="39"/>
      <c r="T2149" s="39"/>
      <c r="U2149" s="39"/>
      <c r="V2149" s="39"/>
      <c r="W2149" s="39"/>
      <c r="X2149" s="39"/>
      <c r="Y2149" s="9"/>
      <c r="Z2149" s="13">
        <f>-Inputs!Z1536</f>
        <v>0</v>
      </c>
      <c r="AA2149" s="13">
        <f>-Inputs!AA1536</f>
        <v>0</v>
      </c>
      <c r="AB2149" s="13">
        <f>-Inputs!AB1536</f>
        <v>0</v>
      </c>
      <c r="AC2149" s="526">
        <f t="shared" si="1532"/>
        <v>-5.699665455455271E-2</v>
      </c>
      <c r="AD2149" s="13">
        <f>-Inputs!AD1536</f>
        <v>-7.0631935287136349E-2</v>
      </c>
      <c r="AE2149" s="9">
        <f>-Inputs!AE1536</f>
        <v>-7.0631935287136349E-2</v>
      </c>
      <c r="AF2149" s="9">
        <f>-Inputs!AF1536</f>
        <v>-7.0631935287136363E-2</v>
      </c>
      <c r="AG2149" s="9">
        <f>-Inputs!AG1536</f>
        <v>-7.0631935287136363E-2</v>
      </c>
      <c r="AH2149" s="9">
        <f>-Inputs!AH1536</f>
        <v>-7.0631935287136363E-2</v>
      </c>
      <c r="AI2149" s="9">
        <f t="shared" ref="AI2149:AM2149" si="1538">-IF(AI2089=0,0,IF(AI2104&lt;0,AI2104,IF(AI2089=0,AI2104,MIN((AI2104/AI2089)*(AI2104&gt;0),AI2104,-AH2149))))</f>
        <v>-7.0631935287136363E-2</v>
      </c>
      <c r="AJ2149" s="9">
        <f t="shared" si="1538"/>
        <v>-7.0631935287136363E-2</v>
      </c>
      <c r="AK2149" s="9">
        <f t="shared" si="1538"/>
        <v>-7.0631935287136363E-2</v>
      </c>
      <c r="AL2149" s="9">
        <f t="shared" si="1538"/>
        <v>-7.0631935287136363E-2</v>
      </c>
      <c r="AM2149" s="9">
        <f t="shared" si="1538"/>
        <v>-7.0631935287136363E-2</v>
      </c>
    </row>
    <row r="2150" spans="1:39" outlineLevel="2">
      <c r="A2150" s="11">
        <f>ROW()</f>
        <v>2150</v>
      </c>
      <c r="C2150" s="6" t="s">
        <v>477</v>
      </c>
      <c r="D2150" s="39"/>
      <c r="E2150" s="922">
        <v>-0.3481769815669094</v>
      </c>
      <c r="F2150" s="31"/>
      <c r="G2150" s="39"/>
      <c r="H2150" s="39"/>
      <c r="I2150" s="39"/>
      <c r="J2150" s="39"/>
      <c r="K2150" s="39"/>
      <c r="L2150" s="39"/>
      <c r="M2150" s="39"/>
      <c r="N2150" s="39"/>
      <c r="O2150" s="39"/>
      <c r="P2150" s="39"/>
      <c r="Q2150" s="39"/>
      <c r="R2150" s="39"/>
      <c r="S2150" s="39"/>
      <c r="T2150" s="39"/>
      <c r="U2150" s="39"/>
      <c r="V2150" s="39"/>
      <c r="W2150" s="39"/>
      <c r="X2150" s="39"/>
      <c r="Y2150" s="9"/>
      <c r="Z2150" s="13">
        <f>-Inputs!Z1537</f>
        <v>0</v>
      </c>
      <c r="AA2150" s="13">
        <f>-Inputs!AA1537</f>
        <v>0</v>
      </c>
      <c r="AB2150" s="13">
        <f>-Inputs!AB1537</f>
        <v>0</v>
      </c>
      <c r="AC2150" s="526">
        <f t="shared" si="1532"/>
        <v>-0.41769252349765212</v>
      </c>
      <c r="AD2150" s="13">
        <f>-Inputs!AD1537</f>
        <v>-0.66253126346713642</v>
      </c>
      <c r="AE2150" s="9">
        <f>-Inputs!AE1537</f>
        <v>-0.66253126346713631</v>
      </c>
      <c r="AF2150" s="9">
        <f>-Inputs!AF1537</f>
        <v>-0.66253126346713631</v>
      </c>
      <c r="AG2150" s="9">
        <f>-Inputs!AG1537</f>
        <v>-0.6625312634671362</v>
      </c>
      <c r="AH2150" s="9">
        <f>-Inputs!AH1537</f>
        <v>-0.66253126346713631</v>
      </c>
      <c r="AI2150" s="9">
        <f t="shared" ref="AI2150:AM2150" si="1539">-IF(AI2090=0,0,IF(AI2105&lt;0,AI2105,IF(AI2090=0,AI2105,MIN((AI2105/AI2090)*(AI2105&gt;0),AI2105,-AH2150))))</f>
        <v>-0.66253126346713631</v>
      </c>
      <c r="AJ2150" s="9">
        <f t="shared" si="1539"/>
        <v>0</v>
      </c>
      <c r="AK2150" s="9">
        <f t="shared" si="1539"/>
        <v>0</v>
      </c>
      <c r="AL2150" s="9">
        <f t="shared" si="1539"/>
        <v>0</v>
      </c>
      <c r="AM2150" s="9">
        <f t="shared" si="1539"/>
        <v>0</v>
      </c>
    </row>
    <row r="2151" spans="1:39" outlineLevel="2">
      <c r="A2151" s="11">
        <f>ROW()</f>
        <v>2151</v>
      </c>
      <c r="C2151" s="6" t="s">
        <v>511</v>
      </c>
      <c r="D2151" s="39"/>
      <c r="E2151" s="922">
        <v>-6.9146042424242512E-4</v>
      </c>
      <c r="F2151" s="31"/>
      <c r="G2151" s="39"/>
      <c r="H2151" s="39"/>
      <c r="I2151" s="39"/>
      <c r="J2151" s="39"/>
      <c r="K2151" s="39"/>
      <c r="L2151" s="39"/>
      <c r="M2151" s="39"/>
      <c r="N2151" s="39"/>
      <c r="O2151" s="39"/>
      <c r="P2151" s="39"/>
      <c r="Q2151" s="39"/>
      <c r="R2151" s="39"/>
      <c r="S2151" s="39"/>
      <c r="T2151" s="39"/>
      <c r="U2151" s="39"/>
      <c r="V2151" s="39"/>
      <c r="W2151" s="39"/>
      <c r="X2151" s="39"/>
      <c r="Y2151" s="9"/>
      <c r="Z2151" s="13">
        <f>-Inputs!Z1538</f>
        <v>-8.2951448484848596E-4</v>
      </c>
      <c r="AA2151" s="13">
        <f>-Inputs!AA1538</f>
        <v>-8.2951448484848596E-4</v>
      </c>
      <c r="AB2151" s="13">
        <f>-Inputs!AB1538</f>
        <v>-8.2951448484848596E-4</v>
      </c>
      <c r="AC2151" s="526">
        <f t="shared" si="1532"/>
        <v>-8.2951448484848596E-4</v>
      </c>
      <c r="AD2151" s="13">
        <f>-Inputs!AD1538</f>
        <v>-4.6885601317523068E-4</v>
      </c>
      <c r="AE2151" s="9">
        <f>-Inputs!AE1538</f>
        <v>-4.6885601317523073E-4</v>
      </c>
      <c r="AF2151" s="9">
        <f>-Inputs!AF1538</f>
        <v>-4.6885601317523084E-4</v>
      </c>
      <c r="AG2151" s="9">
        <f>-Inputs!AG1538</f>
        <v>-4.6885601317523084E-4</v>
      </c>
      <c r="AH2151" s="9">
        <f>-Inputs!AH1538</f>
        <v>-4.688560131752309E-4</v>
      </c>
      <c r="AI2151" s="9">
        <f t="shared" ref="AI2151:AM2151" si="1540">-IF(AI2091=0,0,IF(AI2106&lt;0,AI2106,IF(AI2091=0,AI2106,MIN((AI2106/AI2091)*(AI2106&gt;0),AI2106,-AH2151))))</f>
        <v>-4.6885601317523052E-4</v>
      </c>
      <c r="AJ2151" s="9">
        <f t="shared" si="1540"/>
        <v>-4.6885601317523046E-4</v>
      </c>
      <c r="AK2151" s="9">
        <f t="shared" si="1540"/>
        <v>-4.6885601317523046E-4</v>
      </c>
      <c r="AL2151" s="9">
        <f t="shared" si="1540"/>
        <v>-4.6885601317523041E-4</v>
      </c>
      <c r="AM2151" s="9">
        <f t="shared" si="1540"/>
        <v>-4.6885601317523035E-4</v>
      </c>
    </row>
    <row r="2152" spans="1:39" outlineLevel="2">
      <c r="A2152" s="11">
        <f>ROW()</f>
        <v>2152</v>
      </c>
      <c r="C2152" s="6" t="s">
        <v>655</v>
      </c>
      <c r="D2152" s="39"/>
      <c r="E2152" s="922"/>
      <c r="F2152" s="31"/>
      <c r="G2152" s="39"/>
      <c r="H2152" s="39"/>
      <c r="I2152" s="39"/>
      <c r="J2152" s="39"/>
      <c r="K2152" s="39"/>
      <c r="L2152" s="39"/>
      <c r="M2152" s="39"/>
      <c r="N2152" s="39"/>
      <c r="O2152" s="39"/>
      <c r="P2152" s="39"/>
      <c r="Q2152" s="39"/>
      <c r="R2152" s="39"/>
      <c r="S2152" s="39"/>
      <c r="T2152" s="39"/>
      <c r="U2152" s="39"/>
      <c r="V2152" s="39"/>
      <c r="W2152" s="39"/>
      <c r="X2152" s="39"/>
      <c r="Y2152" s="9"/>
      <c r="Z2152" s="13"/>
      <c r="AA2152" s="13"/>
      <c r="AB2152" s="13"/>
      <c r="AC2152" s="526"/>
      <c r="AD2152" s="13"/>
      <c r="AE2152" s="9"/>
      <c r="AF2152" s="9"/>
      <c r="AG2152" s="9"/>
      <c r="AH2152" s="9"/>
      <c r="AI2152" s="9">
        <f t="shared" ref="AI2152:AM2152" si="1541">-IF(AI2092=0,AI2107,IF(AI2107&lt;0,AI2107,IF(AI2092=0,AI2107,MIN((AI2107/AI2092)*(AI2107&gt;0),AI2107))))</f>
        <v>-0.61175963977418535</v>
      </c>
      <c r="AJ2152" s="9">
        <f t="shared" si="1541"/>
        <v>-0.61175963977418535</v>
      </c>
      <c r="AK2152" s="9">
        <f t="shared" si="1541"/>
        <v>-0.61175963977418535</v>
      </c>
      <c r="AL2152" s="9">
        <f t="shared" si="1541"/>
        <v>-0.61175963977418535</v>
      </c>
      <c r="AM2152" s="9">
        <f t="shared" si="1541"/>
        <v>-0.61175963977418535</v>
      </c>
    </row>
    <row r="2153" spans="1:39" outlineLevel="2">
      <c r="A2153" s="11">
        <f>ROW()</f>
        <v>2153</v>
      </c>
      <c r="C2153" s="6" t="s">
        <v>656</v>
      </c>
      <c r="D2153" s="39"/>
      <c r="E2153" s="922"/>
      <c r="F2153" s="31"/>
      <c r="G2153" s="39"/>
      <c r="H2153" s="39"/>
      <c r="I2153" s="39"/>
      <c r="J2153" s="39"/>
      <c r="K2153" s="39"/>
      <c r="L2153" s="39"/>
      <c r="M2153" s="39"/>
      <c r="N2153" s="39"/>
      <c r="O2153" s="39"/>
      <c r="P2153" s="39"/>
      <c r="Q2153" s="39"/>
      <c r="R2153" s="39"/>
      <c r="S2153" s="39"/>
      <c r="T2153" s="39"/>
      <c r="U2153" s="39"/>
      <c r="V2153" s="39"/>
      <c r="W2153" s="39"/>
      <c r="X2153" s="39"/>
      <c r="Y2153" s="9"/>
      <c r="Z2153" s="13"/>
      <c r="AA2153" s="13"/>
      <c r="AB2153" s="13"/>
      <c r="AC2153" s="526"/>
      <c r="AD2153" s="13"/>
      <c r="AE2153" s="9"/>
      <c r="AF2153" s="9"/>
      <c r="AG2153" s="9"/>
      <c r="AH2153" s="9"/>
      <c r="AI2153" s="9"/>
      <c r="AJ2153" s="9"/>
      <c r="AK2153" s="9"/>
      <c r="AL2153" s="9"/>
      <c r="AM2153" s="9"/>
    </row>
    <row r="2154" spans="1:39" outlineLevel="2">
      <c r="A2154" s="11">
        <f>ROW()</f>
        <v>2154</v>
      </c>
      <c r="C2154" s="6" t="s">
        <v>667</v>
      </c>
      <c r="D2154" s="39"/>
      <c r="E2154" s="922"/>
      <c r="F2154" s="31"/>
      <c r="G2154" s="39"/>
      <c r="H2154" s="39"/>
      <c r="I2154" s="39"/>
      <c r="J2154" s="39"/>
      <c r="K2154" s="39"/>
      <c r="L2154" s="39"/>
      <c r="M2154" s="39"/>
      <c r="N2154" s="39"/>
      <c r="O2154" s="39"/>
      <c r="P2154" s="39"/>
      <c r="Q2154" s="39"/>
      <c r="R2154" s="39"/>
      <c r="S2154" s="39"/>
      <c r="T2154" s="39"/>
      <c r="U2154" s="39"/>
      <c r="V2154" s="39"/>
      <c r="W2154" s="39"/>
      <c r="X2154" s="39"/>
      <c r="Y2154" s="9"/>
      <c r="Z2154" s="13"/>
      <c r="AA2154" s="13"/>
      <c r="AB2154" s="13"/>
      <c r="AC2154" s="526"/>
      <c r="AD2154" s="13"/>
      <c r="AE2154" s="9"/>
      <c r="AF2154" s="9"/>
      <c r="AG2154" s="9"/>
      <c r="AH2154" s="9"/>
      <c r="AI2154" s="9"/>
      <c r="AJ2154" s="9"/>
      <c r="AK2154" s="9"/>
      <c r="AL2154" s="9"/>
      <c r="AM2154" s="9"/>
    </row>
    <row r="2155" spans="1:39" outlineLevel="2">
      <c r="A2155" s="11">
        <f>ROW()</f>
        <v>2155</v>
      </c>
      <c r="C2155" s="6" t="s">
        <v>212</v>
      </c>
      <c r="D2155" s="39"/>
      <c r="E2155" s="922">
        <v>0</v>
      </c>
      <c r="F2155" s="31"/>
      <c r="G2155" s="39"/>
      <c r="H2155" s="39"/>
      <c r="I2155" s="39"/>
      <c r="J2155" s="39"/>
      <c r="K2155" s="39"/>
      <c r="L2155" s="39"/>
      <c r="M2155" s="39"/>
      <c r="N2155" s="39"/>
      <c r="O2155" s="39"/>
      <c r="P2155" s="39"/>
      <c r="Q2155" s="39"/>
      <c r="R2155" s="39"/>
      <c r="S2155" s="39"/>
      <c r="T2155" s="39"/>
      <c r="U2155" s="39"/>
      <c r="V2155" s="39"/>
      <c r="W2155" s="39"/>
      <c r="X2155" s="39"/>
      <c r="Y2155" s="9"/>
      <c r="Z2155" s="13">
        <f>-Inputs!Z1542</f>
        <v>0</v>
      </c>
      <c r="AA2155" s="13">
        <f>-Inputs!AA1542</f>
        <v>0</v>
      </c>
      <c r="AB2155" s="13">
        <f>-Inputs!AB1542</f>
        <v>0</v>
      </c>
      <c r="AC2155" s="526">
        <f t="shared" si="1532"/>
        <v>0</v>
      </c>
      <c r="AD2155" s="13">
        <f>-Inputs!AD1542</f>
        <v>0</v>
      </c>
      <c r="AE2155" s="9">
        <f>-Inputs!AE1542</f>
        <v>0</v>
      </c>
      <c r="AF2155" s="9">
        <f>-Inputs!AF1542</f>
        <v>0</v>
      </c>
      <c r="AG2155" s="9">
        <f>-Inputs!AG1542</f>
        <v>0</v>
      </c>
      <c r="AH2155" s="9">
        <f>-Inputs!AH1542</f>
        <v>0</v>
      </c>
      <c r="AI2155" s="531">
        <v>0</v>
      </c>
      <c r="AJ2155" s="531">
        <v>0</v>
      </c>
      <c r="AK2155" s="531">
        <v>0</v>
      </c>
      <c r="AL2155" s="531">
        <v>0</v>
      </c>
      <c r="AM2155" s="531">
        <v>0</v>
      </c>
    </row>
    <row r="2156" spans="1:39" outlineLevel="2">
      <c r="A2156" s="11">
        <f>ROW()</f>
        <v>2156</v>
      </c>
      <c r="C2156" s="30" t="s">
        <v>362</v>
      </c>
      <c r="D2156" s="90"/>
      <c r="E2156" s="925">
        <v>-4.899938547013906E-16</v>
      </c>
      <c r="F2156" s="90"/>
      <c r="G2156" s="90"/>
      <c r="H2156" s="90"/>
      <c r="I2156" s="90"/>
      <c r="J2156" s="90"/>
      <c r="K2156" s="90"/>
      <c r="L2156" s="90"/>
      <c r="M2156" s="90"/>
      <c r="N2156" s="90"/>
      <c r="O2156" s="90"/>
      <c r="P2156" s="90"/>
      <c r="Q2156" s="90"/>
      <c r="R2156" s="90"/>
      <c r="S2156" s="90"/>
      <c r="T2156" s="90"/>
      <c r="U2156" s="90"/>
      <c r="V2156" s="90"/>
      <c r="W2156" s="90"/>
      <c r="X2156" s="90"/>
      <c r="Y2156" s="15"/>
      <c r="Z2156" s="15">
        <f>-Inputs!Z1543</f>
        <v>-5.8782395305829474E-16</v>
      </c>
      <c r="AA2156" s="15">
        <f>-Inputs!AA1543</f>
        <v>-5.8782395305829484E-16</v>
      </c>
      <c r="AB2156" s="15">
        <f>-Inputs!AB1543</f>
        <v>-5.8782395305829484E-16</v>
      </c>
      <c r="AC2156" s="527">
        <f t="shared" si="1532"/>
        <v>-5.8782395305829474E-16</v>
      </c>
      <c r="AD2156" s="14">
        <f>-Inputs!AD1543</f>
        <v>2.3512958122331786E-15</v>
      </c>
      <c r="AE2156" s="22">
        <f>-Inputs!AE1543</f>
        <v>0</v>
      </c>
      <c r="AF2156" s="22">
        <f>-Inputs!AF1543</f>
        <v>0</v>
      </c>
      <c r="AG2156" s="22">
        <f>-Inputs!AG1543</f>
        <v>0</v>
      </c>
      <c r="AH2156" s="22">
        <f>-Inputs!AH1543</f>
        <v>0</v>
      </c>
      <c r="AI2156" s="21">
        <f t="shared" ref="AI2156:AM2156" si="1542">-IF(AI2096=0,0,IF(AI2111&lt;0,AI2111,IF(AI2096=0,AI2111,MIN((AI2111/AI2096)*(AI2111&gt;0),AI2111))))</f>
        <v>0</v>
      </c>
      <c r="AJ2156" s="21">
        <f t="shared" si="1542"/>
        <v>0</v>
      </c>
      <c r="AK2156" s="21">
        <f t="shared" si="1542"/>
        <v>0</v>
      </c>
      <c r="AL2156" s="21">
        <f t="shared" si="1542"/>
        <v>0</v>
      </c>
      <c r="AM2156" s="21">
        <f t="shared" si="1542"/>
        <v>0</v>
      </c>
    </row>
    <row r="2157" spans="1:39" outlineLevel="2">
      <c r="A2157" s="11">
        <f>ROW()</f>
        <v>2157</v>
      </c>
      <c r="C2157" s="6" t="s">
        <v>1</v>
      </c>
      <c r="D2157" s="39"/>
      <c r="E2157" s="39">
        <v>-0.77704959441337162</v>
      </c>
      <c r="F2157" s="39"/>
      <c r="G2157" s="39"/>
      <c r="H2157" s="39"/>
      <c r="I2157" s="39"/>
      <c r="J2157" s="39"/>
      <c r="K2157" s="39"/>
      <c r="L2157" s="39"/>
      <c r="M2157" s="39"/>
      <c r="N2157" s="39"/>
      <c r="O2157" s="39"/>
      <c r="P2157" s="39"/>
      <c r="Q2157" s="39"/>
      <c r="R2157" s="39"/>
      <c r="S2157" s="39"/>
      <c r="T2157" s="39"/>
      <c r="U2157" s="39"/>
      <c r="V2157" s="39"/>
      <c r="W2157" s="39"/>
      <c r="X2157" s="39"/>
      <c r="Y2157" s="9"/>
      <c r="Z2157" s="9">
        <f t="shared" ref="Z2157:AG2157" si="1543">SUM(Z2144:Z2156)</f>
        <v>-0.93219202634444076</v>
      </c>
      <c r="AA2157" s="9">
        <f t="shared" si="1543"/>
        <v>-0.93219202634444076</v>
      </c>
      <c r="AB2157" s="9">
        <f t="shared" si="1543"/>
        <v>-0.93219202634444076</v>
      </c>
      <c r="AC2157" s="9">
        <f t="shared" ref="AC2157:AD2157" si="1544">SUM(AC2144:AC2156)</f>
        <v>-0.93219202634444087</v>
      </c>
      <c r="AD2157" s="9">
        <f t="shared" si="1544"/>
        <v>-2.0817699073403979</v>
      </c>
      <c r="AE2157" s="9">
        <f t="shared" si="1543"/>
        <v>-1.243710497344036</v>
      </c>
      <c r="AF2157" s="9">
        <f t="shared" si="1543"/>
        <v>-1.2437104973440358</v>
      </c>
      <c r="AG2157" s="9">
        <f t="shared" si="1543"/>
        <v>-1.2437104973440358</v>
      </c>
      <c r="AH2157" s="9">
        <f t="shared" ref="AH2157:AM2157" si="1545">SUM(AH2144:AH2156)</f>
        <v>-1.2437104973440358</v>
      </c>
      <c r="AI2157" s="9">
        <f t="shared" si="1545"/>
        <v>-1.8554701371182212</v>
      </c>
      <c r="AJ2157" s="9">
        <f t="shared" si="1545"/>
        <v>-0.90819360819938066</v>
      </c>
      <c r="AK2157" s="9">
        <f t="shared" si="1545"/>
        <v>-0.90819360819938066</v>
      </c>
      <c r="AL2157" s="9">
        <f t="shared" si="1545"/>
        <v>-0.90819360819938066</v>
      </c>
      <c r="AM2157" s="9">
        <f t="shared" si="1545"/>
        <v>-0.90819360819938066</v>
      </c>
    </row>
    <row r="2158" spans="1:39" outlineLevel="2">
      <c r="A2158" s="11">
        <f>ROW()</f>
        <v>2158</v>
      </c>
      <c r="B2158" s="343" t="s">
        <v>70</v>
      </c>
      <c r="D2158" s="39"/>
      <c r="E2158" s="39"/>
      <c r="F2158" s="39"/>
      <c r="G2158" s="39"/>
      <c r="H2158" s="39"/>
      <c r="I2158" s="39"/>
      <c r="J2158" s="39"/>
      <c r="K2158" s="39"/>
      <c r="L2158" s="39"/>
      <c r="M2158" s="39"/>
      <c r="N2158" s="39"/>
      <c r="O2158" s="39"/>
      <c r="P2158" s="39"/>
      <c r="Q2158" s="39"/>
      <c r="R2158" s="39"/>
      <c r="S2158" s="39"/>
      <c r="T2158" s="39"/>
      <c r="U2158" s="39"/>
      <c r="V2158" s="39"/>
      <c r="W2158" s="39"/>
      <c r="X2158" s="39"/>
      <c r="Y2158" s="39"/>
      <c r="Z2158" s="39"/>
      <c r="AA2158" s="39"/>
      <c r="AB2158" s="39"/>
      <c r="AC2158" s="39"/>
      <c r="AD2158" s="39"/>
      <c r="AE2158" s="39"/>
      <c r="AF2158" s="39"/>
      <c r="AG2158" s="39"/>
      <c r="AH2158" s="39"/>
      <c r="AI2158" s="39"/>
      <c r="AJ2158" s="39"/>
      <c r="AK2158" s="39"/>
      <c r="AL2158" s="39"/>
      <c r="AM2158" s="39"/>
    </row>
    <row r="2159" spans="1:39" outlineLevel="2">
      <c r="A2159" s="11">
        <f>ROW()</f>
        <v>2159</v>
      </c>
      <c r="C2159" s="6" t="s">
        <v>2</v>
      </c>
      <c r="D2159" s="39"/>
      <c r="E2159" s="922">
        <v>0</v>
      </c>
      <c r="F2159" s="39"/>
      <c r="G2159" s="39"/>
      <c r="H2159" s="39"/>
      <c r="I2159" s="39"/>
      <c r="J2159" s="39"/>
      <c r="K2159" s="39"/>
      <c r="L2159" s="39"/>
      <c r="M2159" s="39"/>
      <c r="N2159" s="39"/>
      <c r="O2159" s="39"/>
      <c r="P2159" s="39"/>
      <c r="Q2159" s="39"/>
      <c r="R2159" s="39"/>
      <c r="S2159" s="39"/>
      <c r="T2159" s="39"/>
      <c r="U2159" s="39"/>
      <c r="V2159" s="39"/>
      <c r="W2159" s="39"/>
      <c r="X2159" s="39"/>
      <c r="Y2159" s="9">
        <f t="shared" ref="Y2159:AG2159" si="1546">Y2099+Y2114+Y2129+Y2144</f>
        <v>0</v>
      </c>
      <c r="Z2159" s="9">
        <f t="shared" si="1546"/>
        <v>-6.7541427656380951E-2</v>
      </c>
      <c r="AA2159" s="9">
        <f t="shared" si="1546"/>
        <v>-0.1350828553127619</v>
      </c>
      <c r="AB2159" s="9">
        <f t="shared" si="1546"/>
        <v>-0.20262428296914287</v>
      </c>
      <c r="AC2159" s="9">
        <f t="shared" si="1546"/>
        <v>0</v>
      </c>
      <c r="AD2159" s="9">
        <f t="shared" si="1546"/>
        <v>0</v>
      </c>
      <c r="AE2159" s="9">
        <f t="shared" si="1546"/>
        <v>0</v>
      </c>
      <c r="AF2159" s="9">
        <f t="shared" si="1546"/>
        <v>0</v>
      </c>
      <c r="AG2159" s="9">
        <f t="shared" si="1546"/>
        <v>0</v>
      </c>
      <c r="AH2159" s="532">
        <f t="shared" ref="AH2159:AH2166" si="1547">AH2099+AH2114+AH2129+AH2144+AH2174</f>
        <v>0</v>
      </c>
      <c r="AI2159" s="9">
        <f t="shared" ref="AI2159:AL2159" si="1548">AI2099+AI2114+AI2129+AI2144</f>
        <v>0</v>
      </c>
      <c r="AJ2159" s="9">
        <f t="shared" si="1548"/>
        <v>0</v>
      </c>
      <c r="AK2159" s="9">
        <f t="shared" si="1548"/>
        <v>0</v>
      </c>
      <c r="AL2159" s="9">
        <f t="shared" si="1548"/>
        <v>0</v>
      </c>
      <c r="AM2159" s="532">
        <f t="shared" ref="AM2159:AM2166" si="1549">AM2099+AM2114+AM2129+AM2144+AM2174</f>
        <v>0</v>
      </c>
    </row>
    <row r="2160" spans="1:39" outlineLevel="2">
      <c r="A2160" s="11">
        <f>ROW()</f>
        <v>2160</v>
      </c>
      <c r="C2160" s="6" t="s">
        <v>3</v>
      </c>
      <c r="D2160" s="39"/>
      <c r="E2160" s="922">
        <v>1.6943738755827931</v>
      </c>
      <c r="F2160" s="39"/>
      <c r="G2160" s="39"/>
      <c r="H2160" s="39"/>
      <c r="I2160" s="39"/>
      <c r="J2160" s="39"/>
      <c r="K2160" s="39"/>
      <c r="L2160" s="39"/>
      <c r="M2160" s="39"/>
      <c r="N2160" s="39"/>
      <c r="O2160" s="39"/>
      <c r="P2160" s="39"/>
      <c r="Q2160" s="39"/>
      <c r="R2160" s="39"/>
      <c r="S2160" s="39"/>
      <c r="T2160" s="39"/>
      <c r="U2160" s="39"/>
      <c r="V2160" s="39"/>
      <c r="W2160" s="39"/>
      <c r="X2160" s="39"/>
      <c r="Y2160" s="9">
        <f t="shared" ref="Y2160:AG2160" si="1550">Y2100+Y2115+Y2130+Y2145</f>
        <v>3.055747288917273</v>
      </c>
      <c r="Z2160" s="9">
        <f t="shared" si="1550"/>
        <v>2.3864520084482774</v>
      </c>
      <c r="AA2160" s="9">
        <f t="shared" si="1550"/>
        <v>1.7171567279792819</v>
      </c>
      <c r="AB2160" s="9">
        <f t="shared" si="1550"/>
        <v>1.0478614475102863</v>
      </c>
      <c r="AC2160" s="9">
        <f t="shared" si="1550"/>
        <v>2.0326653894685145</v>
      </c>
      <c r="AD2160" s="9">
        <f t="shared" si="1550"/>
        <v>1.9544859514120332</v>
      </c>
      <c r="AE2160" s="9">
        <f t="shared" si="1550"/>
        <v>1.8763065133555519</v>
      </c>
      <c r="AF2160" s="9">
        <f t="shared" si="1550"/>
        <v>1.7981270752990706</v>
      </c>
      <c r="AG2160" s="9">
        <f t="shared" si="1550"/>
        <v>1.7199476372425893</v>
      </c>
      <c r="AH2160" s="532">
        <f t="shared" si="1547"/>
        <v>1.6417681991861079</v>
      </c>
      <c r="AI2160" s="9">
        <f t="shared" ref="AI2160:AL2160" si="1551">AI2100+AI2115+AI2130+AI2145</f>
        <v>1.5635887611296266</v>
      </c>
      <c r="AJ2160" s="9">
        <f t="shared" si="1551"/>
        <v>1.4854093230731453</v>
      </c>
      <c r="AK2160" s="9">
        <f t="shared" si="1551"/>
        <v>1.407229885016664</v>
      </c>
      <c r="AL2160" s="9">
        <f t="shared" si="1551"/>
        <v>1.3290504469601827</v>
      </c>
      <c r="AM2160" s="532">
        <f t="shared" si="1549"/>
        <v>1.2508710089037014</v>
      </c>
    </row>
    <row r="2161" spans="1:39" outlineLevel="2">
      <c r="A2161" s="11">
        <f>ROW()</f>
        <v>2161</v>
      </c>
      <c r="C2161" s="6" t="s">
        <v>4</v>
      </c>
      <c r="D2161" s="39"/>
      <c r="E2161" s="922">
        <v>3.1892458857493358</v>
      </c>
      <c r="F2161" s="39"/>
      <c r="G2161" s="39"/>
      <c r="H2161" s="39"/>
      <c r="I2161" s="39"/>
      <c r="J2161" s="39"/>
      <c r="K2161" s="39"/>
      <c r="L2161" s="39"/>
      <c r="M2161" s="39"/>
      <c r="N2161" s="39"/>
      <c r="O2161" s="39"/>
      <c r="P2161" s="39"/>
      <c r="Q2161" s="39"/>
      <c r="R2161" s="39"/>
      <c r="S2161" s="39"/>
      <c r="T2161" s="39"/>
      <c r="U2161" s="39"/>
      <c r="V2161" s="39"/>
      <c r="W2161" s="39"/>
      <c r="X2161" s="39"/>
      <c r="Y2161" s="9">
        <f t="shared" ref="Y2161:AG2161" si="1552">Y2101+Y2116+Y2131+Y2146</f>
        <v>4.1963997950590892</v>
      </c>
      <c r="Z2161" s="9">
        <f t="shared" si="1552"/>
        <v>4.1037150008281618</v>
      </c>
      <c r="AA2161" s="9">
        <f t="shared" si="1552"/>
        <v>4.0110302065972343</v>
      </c>
      <c r="AB2161" s="9">
        <f t="shared" si="1552"/>
        <v>3.9183454123663068</v>
      </c>
      <c r="AC2161" s="9">
        <f t="shared" si="1552"/>
        <v>3.8259972157784632</v>
      </c>
      <c r="AD2161" s="9">
        <f t="shared" si="1552"/>
        <v>3.6788434767100608</v>
      </c>
      <c r="AE2161" s="9">
        <f t="shared" si="1552"/>
        <v>3.5316897376416585</v>
      </c>
      <c r="AF2161" s="9">
        <f t="shared" si="1552"/>
        <v>3.3845359985732562</v>
      </c>
      <c r="AG2161" s="9">
        <f t="shared" si="1552"/>
        <v>3.2373822595048538</v>
      </c>
      <c r="AH2161" s="532">
        <f t="shared" si="1547"/>
        <v>3.0902285204364515</v>
      </c>
      <c r="AI2161" s="9">
        <f t="shared" ref="AI2161:AL2161" si="1553">AI2101+AI2116+AI2131+AI2146</f>
        <v>2.9430747813680491</v>
      </c>
      <c r="AJ2161" s="9">
        <f t="shared" si="1553"/>
        <v>2.7959210422996468</v>
      </c>
      <c r="AK2161" s="9">
        <f t="shared" si="1553"/>
        <v>2.6487673032312444</v>
      </c>
      <c r="AL2161" s="9">
        <f t="shared" si="1553"/>
        <v>2.5016135641628421</v>
      </c>
      <c r="AM2161" s="532">
        <f t="shared" si="1549"/>
        <v>2.3544598250944397</v>
      </c>
    </row>
    <row r="2162" spans="1:39" outlineLevel="2">
      <c r="A2162" s="11">
        <f>ROW()</f>
        <v>2162</v>
      </c>
      <c r="C2162" s="6" t="s">
        <v>5</v>
      </c>
      <c r="D2162" s="39"/>
      <c r="E2162" s="922">
        <v>2.2570501605959103</v>
      </c>
      <c r="F2162" s="39"/>
      <c r="G2162" s="39"/>
      <c r="H2162" s="39"/>
      <c r="I2162" s="39"/>
      <c r="J2162" s="39"/>
      <c r="K2162" s="39"/>
      <c r="L2162" s="39"/>
      <c r="M2162" s="39"/>
      <c r="N2162" s="39"/>
      <c r="O2162" s="39"/>
      <c r="P2162" s="39"/>
      <c r="Q2162" s="39"/>
      <c r="R2162" s="39"/>
      <c r="S2162" s="39"/>
      <c r="T2162" s="39"/>
      <c r="U2162" s="39"/>
      <c r="V2162" s="39"/>
      <c r="W2162" s="39"/>
      <c r="X2162" s="39"/>
      <c r="Y2162" s="9">
        <f t="shared" ref="Y2162:AG2162" si="1554">Y2102+Y2117+Y2132+Y2147</f>
        <v>2.8474526545170447</v>
      </c>
      <c r="Z2162" s="9">
        <f t="shared" si="1554"/>
        <v>2.7456116450137564</v>
      </c>
      <c r="AA2162" s="9">
        <f t="shared" si="1554"/>
        <v>2.6437706355104682</v>
      </c>
      <c r="AB2162" s="9">
        <f t="shared" si="1554"/>
        <v>2.54192962600718</v>
      </c>
      <c r="AC2162" s="9">
        <f t="shared" si="1554"/>
        <v>2.7076832391314105</v>
      </c>
      <c r="AD2162" s="9">
        <f t="shared" si="1554"/>
        <v>2.4229379736797059</v>
      </c>
      <c r="AE2162" s="9">
        <f t="shared" si="1554"/>
        <v>2.1381927082280017</v>
      </c>
      <c r="AF2162" s="9">
        <f t="shared" si="1554"/>
        <v>1.8534474427762972</v>
      </c>
      <c r="AG2162" s="9">
        <f t="shared" si="1554"/>
        <v>1.5687021773245928</v>
      </c>
      <c r="AH2162" s="532">
        <f t="shared" si="1547"/>
        <v>1.2839569118728884</v>
      </c>
      <c r="AI2162" s="9">
        <f t="shared" ref="AI2162:AL2162" si="1555">AI2102+AI2117+AI2132+AI2147</f>
        <v>0.99921164642118399</v>
      </c>
      <c r="AJ2162" s="9">
        <f t="shared" si="1555"/>
        <v>0.99921164642118399</v>
      </c>
      <c r="AK2162" s="9">
        <f t="shared" si="1555"/>
        <v>0.99921164642118399</v>
      </c>
      <c r="AL2162" s="9">
        <f t="shared" si="1555"/>
        <v>0.99921164642118399</v>
      </c>
      <c r="AM2162" s="532">
        <f t="shared" si="1549"/>
        <v>0</v>
      </c>
    </row>
    <row r="2163" spans="1:39" outlineLevel="2">
      <c r="A2163" s="11">
        <f>ROW()</f>
        <v>2163</v>
      </c>
      <c r="C2163" s="6" t="s">
        <v>473</v>
      </c>
      <c r="D2163" s="39"/>
      <c r="E2163" s="922">
        <v>3.2483131574632651</v>
      </c>
      <c r="F2163" s="39"/>
      <c r="G2163" s="39"/>
      <c r="H2163" s="39"/>
      <c r="I2163" s="39"/>
      <c r="J2163" s="39"/>
      <c r="K2163" s="39"/>
      <c r="L2163" s="39"/>
      <c r="M2163" s="39"/>
      <c r="N2163" s="39"/>
      <c r="O2163" s="39"/>
      <c r="P2163" s="39"/>
      <c r="Q2163" s="39"/>
      <c r="R2163" s="39"/>
      <c r="S2163" s="39"/>
      <c r="T2163" s="39"/>
      <c r="U2163" s="39"/>
      <c r="V2163" s="39"/>
      <c r="W2163" s="39"/>
      <c r="X2163" s="39"/>
      <c r="Y2163" s="9">
        <f t="shared" ref="Y2163:AG2163" si="1556">Y2103+Y2118+Y2133+Y2148</f>
        <v>4.190297049981818</v>
      </c>
      <c r="Z2163" s="9">
        <f t="shared" si="1556"/>
        <v>4.190297049981818</v>
      </c>
      <c r="AA2163" s="9">
        <f t="shared" si="1556"/>
        <v>4.190297049981818</v>
      </c>
      <c r="AB2163" s="9">
        <f t="shared" si="1556"/>
        <v>4.190297049981818</v>
      </c>
      <c r="AC2163" s="9">
        <f t="shared" si="1556"/>
        <v>3.8968576088672906</v>
      </c>
      <c r="AD2163" s="9">
        <f t="shared" si="1556"/>
        <v>3.0587981988709267</v>
      </c>
      <c r="AE2163" s="9">
        <f t="shared" si="1556"/>
        <v>3.0587981988709267</v>
      </c>
      <c r="AF2163" s="9">
        <f t="shared" si="1556"/>
        <v>3.0587981988709267</v>
      </c>
      <c r="AG2163" s="9">
        <f t="shared" si="1556"/>
        <v>3.0587981988709267</v>
      </c>
      <c r="AH2163" s="532">
        <f t="shared" si="1547"/>
        <v>0</v>
      </c>
      <c r="AI2163" s="9">
        <f t="shared" ref="AI2163:AL2163" si="1557">AI2103+AI2118+AI2133+AI2148</f>
        <v>0</v>
      </c>
      <c r="AJ2163" s="9">
        <f t="shared" si="1557"/>
        <v>0</v>
      </c>
      <c r="AK2163" s="9">
        <f t="shared" si="1557"/>
        <v>0</v>
      </c>
      <c r="AL2163" s="9">
        <f t="shared" si="1557"/>
        <v>0</v>
      </c>
      <c r="AM2163" s="532">
        <f t="shared" si="1549"/>
        <v>0</v>
      </c>
    </row>
    <row r="2164" spans="1:39" outlineLevel="2">
      <c r="A2164" s="11">
        <f>ROW()</f>
        <v>2164</v>
      </c>
      <c r="C2164" s="6" t="s">
        <v>474</v>
      </c>
      <c r="D2164" s="39"/>
      <c r="E2164" s="922">
        <v>0.69310916907118059</v>
      </c>
      <c r="F2164" s="39"/>
      <c r="G2164" s="39"/>
      <c r="H2164" s="39"/>
      <c r="I2164" s="39"/>
      <c r="J2164" s="39"/>
      <c r="K2164" s="39"/>
      <c r="L2164" s="39"/>
      <c r="M2164" s="39"/>
      <c r="N2164" s="39"/>
      <c r="O2164" s="39"/>
      <c r="P2164" s="39"/>
      <c r="Q2164" s="39"/>
      <c r="R2164" s="39"/>
      <c r="S2164" s="39"/>
      <c r="T2164" s="39"/>
      <c r="U2164" s="39"/>
      <c r="V2164" s="39"/>
      <c r="W2164" s="39"/>
      <c r="X2164" s="39"/>
      <c r="Y2164" s="9">
        <f t="shared" ref="Y2164:AG2164" si="1558">Y2104+Y2119+Y2134+Y2149</f>
        <v>1.0594790293070453</v>
      </c>
      <c r="Z2164" s="9">
        <f t="shared" si="1558"/>
        <v>1.0594790293070453</v>
      </c>
      <c r="AA2164" s="9">
        <f t="shared" si="1558"/>
        <v>1.0594790293070453</v>
      </c>
      <c r="AB2164" s="9">
        <f t="shared" si="1558"/>
        <v>1.0594790293070453</v>
      </c>
      <c r="AC2164" s="9">
        <f t="shared" si="1558"/>
        <v>0.83149241108883465</v>
      </c>
      <c r="AD2164" s="9">
        <f t="shared" si="1558"/>
        <v>0.76086047580169835</v>
      </c>
      <c r="AE2164" s="9">
        <f t="shared" si="1558"/>
        <v>0.69022854051456206</v>
      </c>
      <c r="AF2164" s="9">
        <f t="shared" si="1558"/>
        <v>0.61959660522742566</v>
      </c>
      <c r="AG2164" s="9">
        <f t="shared" si="1558"/>
        <v>0.54896466994028925</v>
      </c>
      <c r="AH2164" s="532">
        <f t="shared" si="1547"/>
        <v>0.4783327346531529</v>
      </c>
      <c r="AI2164" s="9">
        <f t="shared" ref="AI2164:AL2164" si="1559">AI2104+AI2119+AI2134+AI2149</f>
        <v>0.40770079936601655</v>
      </c>
      <c r="AJ2164" s="9">
        <f t="shared" si="1559"/>
        <v>0.3370688640788802</v>
      </c>
      <c r="AK2164" s="9">
        <f t="shared" si="1559"/>
        <v>0.26643692879174385</v>
      </c>
      <c r="AL2164" s="9">
        <f t="shared" si="1559"/>
        <v>0.19580499350460751</v>
      </c>
      <c r="AM2164" s="532">
        <f t="shared" si="1549"/>
        <v>0.12517305821747116</v>
      </c>
    </row>
    <row r="2165" spans="1:39" outlineLevel="2">
      <c r="A2165" s="11">
        <f>ROW()</f>
        <v>2165</v>
      </c>
      <c r="C2165" s="6" t="s">
        <v>477</v>
      </c>
      <c r="D2165" s="39"/>
      <c r="E2165" s="922">
        <v>4.129970180969182</v>
      </c>
      <c r="F2165" s="39"/>
      <c r="G2165" s="39"/>
      <c r="H2165" s="39"/>
      <c r="I2165" s="39"/>
      <c r="J2165" s="39"/>
      <c r="K2165" s="39"/>
      <c r="L2165" s="39"/>
      <c r="M2165" s="39"/>
      <c r="N2165" s="39"/>
      <c r="O2165" s="39"/>
      <c r="P2165" s="39"/>
      <c r="Q2165" s="39"/>
      <c r="R2165" s="39"/>
      <c r="S2165" s="39"/>
      <c r="T2165" s="39"/>
      <c r="U2165" s="39"/>
      <c r="V2165" s="39"/>
      <c r="W2165" s="39"/>
      <c r="X2165" s="39"/>
      <c r="Y2165" s="9">
        <f t="shared" ref="Y2165:AG2165" si="1560">Y2105+Y2120+Y2135+Y2150</f>
        <v>6.6253126346713636</v>
      </c>
      <c r="Z2165" s="9">
        <f t="shared" si="1560"/>
        <v>6.6253126346713636</v>
      </c>
      <c r="AA2165" s="9">
        <f t="shared" si="1560"/>
        <v>6.6253126346713636</v>
      </c>
      <c r="AB2165" s="9">
        <f t="shared" si="1560"/>
        <v>6.6253126346713636</v>
      </c>
      <c r="AC2165" s="9">
        <f t="shared" si="1560"/>
        <v>4.9545425406807571</v>
      </c>
      <c r="AD2165" s="9">
        <f t="shared" si="1560"/>
        <v>4.2920112772136205</v>
      </c>
      <c r="AE2165" s="9">
        <f t="shared" si="1560"/>
        <v>3.629480013746484</v>
      </c>
      <c r="AF2165" s="9">
        <f t="shared" si="1560"/>
        <v>2.9669487502793475</v>
      </c>
      <c r="AG2165" s="9">
        <f t="shared" si="1560"/>
        <v>2.3044174868122114</v>
      </c>
      <c r="AH2165" s="532">
        <f t="shared" si="1547"/>
        <v>1.6418862233450751</v>
      </c>
      <c r="AI2165" s="9">
        <f t="shared" ref="AI2165:AL2165" si="1561">AI2105+AI2120+AI2135+AI2150</f>
        <v>0.97935495987793875</v>
      </c>
      <c r="AJ2165" s="9">
        <f t="shared" si="1561"/>
        <v>0.97935495987793875</v>
      </c>
      <c r="AK2165" s="9">
        <f t="shared" si="1561"/>
        <v>0.97935495987793875</v>
      </c>
      <c r="AL2165" s="9">
        <f t="shared" si="1561"/>
        <v>0.97935495987793875</v>
      </c>
      <c r="AM2165" s="532">
        <f t="shared" si="1549"/>
        <v>0</v>
      </c>
    </row>
    <row r="2166" spans="1:39" outlineLevel="2">
      <c r="A2166" s="11">
        <f>ROW()</f>
        <v>2166</v>
      </c>
      <c r="C2166" s="6" t="s">
        <v>511</v>
      </c>
      <c r="D2166" s="39"/>
      <c r="E2166" s="922">
        <v>1.7977971030303037E-2</v>
      </c>
      <c r="F2166" s="39"/>
      <c r="G2166" s="39"/>
      <c r="H2166" s="39"/>
      <c r="I2166" s="39"/>
      <c r="J2166" s="39"/>
      <c r="K2166" s="39"/>
      <c r="L2166" s="39"/>
      <c r="M2166" s="39"/>
      <c r="N2166" s="39"/>
      <c r="O2166" s="39"/>
      <c r="P2166" s="39"/>
      <c r="Q2166" s="39"/>
      <c r="R2166" s="39"/>
      <c r="S2166" s="39"/>
      <c r="T2166" s="39"/>
      <c r="U2166" s="39"/>
      <c r="V2166" s="39"/>
      <c r="W2166" s="39"/>
      <c r="X2166" s="39"/>
      <c r="Y2166" s="9">
        <f t="shared" ref="Y2166:AG2166" si="1562">Y2106+Y2121+Y2136+Y2151</f>
        <v>2.4885434545454548E-2</v>
      </c>
      <c r="Z2166" s="9">
        <f t="shared" si="1562"/>
        <v>2.4055920060606063E-2</v>
      </c>
      <c r="AA2166" s="9">
        <f t="shared" si="1562"/>
        <v>2.3226405575757579E-2</v>
      </c>
      <c r="AB2166" s="9">
        <f t="shared" si="1562"/>
        <v>2.2396891090909095E-2</v>
      </c>
      <c r="AC2166" s="9">
        <f t="shared" si="1562"/>
        <v>2.1567376606060611E-2</v>
      </c>
      <c r="AD2166" s="9">
        <f t="shared" si="1562"/>
        <v>2.1098520592885379E-2</v>
      </c>
      <c r="AE2166" s="9">
        <f t="shared" si="1562"/>
        <v>2.0629664579710147E-2</v>
      </c>
      <c r="AF2166" s="9">
        <f t="shared" si="1562"/>
        <v>2.0160808566534915E-2</v>
      </c>
      <c r="AG2166" s="9">
        <f t="shared" si="1562"/>
        <v>1.9691952553359683E-2</v>
      </c>
      <c r="AH2166" s="532">
        <f t="shared" si="1547"/>
        <v>1.9223096540184451E-2</v>
      </c>
      <c r="AI2166" s="9">
        <f t="shared" ref="AI2166:AL2166" si="1563">AI2106+AI2121+AI2136+AI2151</f>
        <v>1.8754240527009219E-2</v>
      </c>
      <c r="AJ2166" s="9">
        <f t="shared" si="1563"/>
        <v>1.8285384513833988E-2</v>
      </c>
      <c r="AK2166" s="9">
        <f t="shared" si="1563"/>
        <v>1.7816528500658756E-2</v>
      </c>
      <c r="AL2166" s="9">
        <f t="shared" si="1563"/>
        <v>1.7347672487483524E-2</v>
      </c>
      <c r="AM2166" s="532">
        <f t="shared" si="1549"/>
        <v>1.6878816474308292E-2</v>
      </c>
    </row>
    <row r="2167" spans="1:39" outlineLevel="2">
      <c r="A2167" s="11">
        <f>ROW()</f>
        <v>2167</v>
      </c>
      <c r="C2167" s="6" t="s">
        <v>655</v>
      </c>
      <c r="D2167" s="39"/>
      <c r="E2167" s="922"/>
      <c r="F2167" s="39"/>
      <c r="G2167" s="39"/>
      <c r="H2167" s="39"/>
      <c r="I2167" s="39"/>
      <c r="J2167" s="39"/>
      <c r="K2167" s="39"/>
      <c r="L2167" s="39"/>
      <c r="M2167" s="39"/>
      <c r="N2167" s="39"/>
      <c r="O2167" s="39"/>
      <c r="P2167" s="39"/>
      <c r="Q2167" s="39"/>
      <c r="R2167" s="39"/>
      <c r="S2167" s="39"/>
      <c r="T2167" s="39"/>
      <c r="U2167" s="39"/>
      <c r="V2167" s="39"/>
      <c r="W2167" s="39"/>
      <c r="X2167" s="39"/>
      <c r="Y2167" s="9"/>
      <c r="Z2167" s="9"/>
      <c r="AA2167" s="9"/>
      <c r="AB2167" s="9"/>
      <c r="AC2167" s="9"/>
      <c r="AD2167" s="9"/>
      <c r="AE2167" s="9"/>
      <c r="AF2167" s="9"/>
      <c r="AG2167" s="9"/>
      <c r="AH2167" s="429">
        <f>-AH2187</f>
        <v>3.0587981988709267</v>
      </c>
      <c r="AI2167" s="9">
        <f t="shared" ref="AI2167:AM2167" si="1564">AI2107+AI2122+AI2137+AI2152</f>
        <v>2.4470385590967414</v>
      </c>
      <c r="AJ2167" s="9">
        <f t="shared" si="1564"/>
        <v>1.835278919322556</v>
      </c>
      <c r="AK2167" s="9">
        <f t="shared" si="1564"/>
        <v>1.2235192795483707</v>
      </c>
      <c r="AL2167" s="9">
        <f t="shared" si="1564"/>
        <v>0.61175963977418535</v>
      </c>
      <c r="AM2167" s="9">
        <f t="shared" si="1564"/>
        <v>0</v>
      </c>
    </row>
    <row r="2168" spans="1:39" outlineLevel="2">
      <c r="A2168" s="11">
        <f>ROW()</f>
        <v>2168</v>
      </c>
      <c r="C2168" s="6" t="s">
        <v>656</v>
      </c>
      <c r="D2168" s="39"/>
      <c r="E2168" s="922"/>
      <c r="F2168" s="39"/>
      <c r="G2168" s="39"/>
      <c r="H2168" s="39"/>
      <c r="I2168" s="39"/>
      <c r="J2168" s="39"/>
      <c r="K2168" s="39"/>
      <c r="L2168" s="39"/>
      <c r="M2168" s="39"/>
      <c r="N2168" s="39"/>
      <c r="O2168" s="39"/>
      <c r="P2168" s="39"/>
      <c r="Q2168" s="39"/>
      <c r="R2168" s="39"/>
      <c r="S2168" s="39"/>
      <c r="T2168" s="39"/>
      <c r="U2168" s="39"/>
      <c r="V2168" s="39"/>
      <c r="W2168" s="39"/>
      <c r="X2168" s="3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429">
        <f>-AM2187</f>
        <v>1.9785666062991227</v>
      </c>
    </row>
    <row r="2169" spans="1:39" outlineLevel="2">
      <c r="A2169" s="11">
        <f>ROW()</f>
        <v>2169</v>
      </c>
      <c r="C2169" s="6" t="s">
        <v>667</v>
      </c>
      <c r="D2169" s="39"/>
      <c r="E2169" s="922"/>
      <c r="F2169" s="39"/>
      <c r="G2169" s="39"/>
      <c r="H2169" s="39"/>
      <c r="I2169" s="39"/>
      <c r="J2169" s="39"/>
      <c r="K2169" s="39"/>
      <c r="L2169" s="39"/>
      <c r="M2169" s="39"/>
      <c r="N2169" s="39"/>
      <c r="O2169" s="39"/>
      <c r="P2169" s="39"/>
      <c r="Q2169" s="39"/>
      <c r="R2169" s="39"/>
      <c r="S2169" s="39"/>
      <c r="T2169" s="39"/>
      <c r="U2169" s="39"/>
      <c r="V2169" s="39"/>
      <c r="W2169" s="39"/>
      <c r="X2169" s="3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</row>
    <row r="2170" spans="1:39" outlineLevel="2">
      <c r="A2170" s="11">
        <f>ROW()</f>
        <v>2170</v>
      </c>
      <c r="C2170" s="6" t="s">
        <v>212</v>
      </c>
      <c r="D2170" s="39"/>
      <c r="E2170" s="922">
        <v>0</v>
      </c>
      <c r="F2170" s="39"/>
      <c r="G2170" s="39"/>
      <c r="H2170" s="39"/>
      <c r="I2170" s="39"/>
      <c r="J2170" s="39"/>
      <c r="K2170" s="39"/>
      <c r="L2170" s="39"/>
      <c r="M2170" s="39"/>
      <c r="N2170" s="39"/>
      <c r="O2170" s="39"/>
      <c r="P2170" s="39"/>
      <c r="Q2170" s="39"/>
      <c r="R2170" s="39"/>
      <c r="S2170" s="39"/>
      <c r="T2170" s="39"/>
      <c r="U2170" s="39"/>
      <c r="V2170" s="39"/>
      <c r="W2170" s="39"/>
      <c r="X2170" s="39"/>
      <c r="Y2170" s="9">
        <f t="shared" ref="Y2170:AM2170" si="1565">Y2110+Y2125+Y2140+Y2155</f>
        <v>0</v>
      </c>
      <c r="Z2170" s="9">
        <f t="shared" si="1565"/>
        <v>0</v>
      </c>
      <c r="AA2170" s="9">
        <f t="shared" si="1565"/>
        <v>0</v>
      </c>
      <c r="AB2170" s="9">
        <f t="shared" si="1565"/>
        <v>0</v>
      </c>
      <c r="AC2170" s="9">
        <f t="shared" si="1565"/>
        <v>0</v>
      </c>
      <c r="AD2170" s="9">
        <f t="shared" si="1565"/>
        <v>0</v>
      </c>
      <c r="AE2170" s="9">
        <f t="shared" si="1565"/>
        <v>0</v>
      </c>
      <c r="AF2170" s="9">
        <f t="shared" si="1565"/>
        <v>0</v>
      </c>
      <c r="AG2170" s="9">
        <f t="shared" si="1565"/>
        <v>0</v>
      </c>
      <c r="AH2170" s="9">
        <f t="shared" si="1565"/>
        <v>0</v>
      </c>
      <c r="AI2170" s="9">
        <f t="shared" si="1565"/>
        <v>0</v>
      </c>
      <c r="AJ2170" s="9">
        <f t="shared" si="1565"/>
        <v>0</v>
      </c>
      <c r="AK2170" s="9">
        <f t="shared" si="1565"/>
        <v>0</v>
      </c>
      <c r="AL2170" s="9">
        <f t="shared" si="1565"/>
        <v>0</v>
      </c>
      <c r="AM2170" s="9">
        <f t="shared" si="1565"/>
        <v>0</v>
      </c>
    </row>
    <row r="2171" spans="1:39" outlineLevel="2">
      <c r="A2171" s="11">
        <f>ROW()</f>
        <v>2171</v>
      </c>
      <c r="C2171" s="30" t="s">
        <v>362</v>
      </c>
      <c r="D2171" s="90"/>
      <c r="E2171" s="925">
        <v>-1.959975418805562E-15</v>
      </c>
      <c r="F2171" s="90"/>
      <c r="G2171" s="90"/>
      <c r="H2171" s="90"/>
      <c r="I2171" s="90"/>
      <c r="J2171" s="90"/>
      <c r="K2171" s="90"/>
      <c r="L2171" s="90"/>
      <c r="M2171" s="90"/>
      <c r="N2171" s="90"/>
      <c r="O2171" s="90"/>
      <c r="P2171" s="90"/>
      <c r="Q2171" s="90"/>
      <c r="R2171" s="90"/>
      <c r="S2171" s="90"/>
      <c r="T2171" s="90"/>
      <c r="U2171" s="90"/>
      <c r="V2171" s="90"/>
      <c r="W2171" s="90"/>
      <c r="X2171" s="90"/>
      <c r="Y2171" s="15">
        <f t="shared" ref="Y2171:AM2171" si="1566">Y2111+Y2126+Y2141+Y2156</f>
        <v>0</v>
      </c>
      <c r="Z2171" s="15">
        <f t="shared" si="1566"/>
        <v>-5.8782395305829474E-16</v>
      </c>
      <c r="AA2171" s="15">
        <f t="shared" si="1566"/>
        <v>-1.1756479061165897E-15</v>
      </c>
      <c r="AB2171" s="15">
        <f t="shared" si="1566"/>
        <v>-1.7634718591748845E-15</v>
      </c>
      <c r="AC2171" s="15">
        <f t="shared" si="1566"/>
        <v>-2.3512958122331786E-15</v>
      </c>
      <c r="AD2171" s="15">
        <f t="shared" si="1566"/>
        <v>0</v>
      </c>
      <c r="AE2171" s="15">
        <f t="shared" si="1566"/>
        <v>0</v>
      </c>
      <c r="AF2171" s="15">
        <f t="shared" si="1566"/>
        <v>0</v>
      </c>
      <c r="AG2171" s="15">
        <f t="shared" si="1566"/>
        <v>0</v>
      </c>
      <c r="AH2171" s="15">
        <f t="shared" si="1566"/>
        <v>0</v>
      </c>
      <c r="AI2171" s="15">
        <f t="shared" si="1566"/>
        <v>0</v>
      </c>
      <c r="AJ2171" s="15">
        <f t="shared" si="1566"/>
        <v>0</v>
      </c>
      <c r="AK2171" s="15">
        <f t="shared" si="1566"/>
        <v>0</v>
      </c>
      <c r="AL2171" s="15">
        <f t="shared" si="1566"/>
        <v>0</v>
      </c>
      <c r="AM2171" s="15">
        <f t="shared" si="1566"/>
        <v>0</v>
      </c>
    </row>
    <row r="2172" spans="1:39" outlineLevel="2">
      <c r="A2172" s="11">
        <f>ROW()</f>
        <v>2172</v>
      </c>
      <c r="C2172" s="6" t="s">
        <v>1</v>
      </c>
      <c r="D2172" s="39"/>
      <c r="E2172" s="39">
        <f>SUM(E2159:E2171)</f>
        <v>15.23004040046197</v>
      </c>
      <c r="F2172" s="39"/>
      <c r="G2172" s="39"/>
      <c r="H2172" s="39"/>
      <c r="I2172" s="39"/>
      <c r="J2172" s="39"/>
      <c r="K2172" s="39"/>
      <c r="L2172" s="39"/>
      <c r="M2172" s="39"/>
      <c r="N2172" s="39"/>
      <c r="O2172" s="39"/>
      <c r="P2172" s="39"/>
      <c r="Q2172" s="39"/>
      <c r="R2172" s="39"/>
      <c r="S2172" s="39"/>
      <c r="T2172" s="39"/>
      <c r="U2172" s="39"/>
      <c r="V2172" s="39"/>
      <c r="W2172" s="39"/>
      <c r="X2172" s="39"/>
      <c r="Y2172" s="9">
        <f t="shared" ref="Y2172:AG2172" si="1567">SUM(Y2159:Y2171)</f>
        <v>21.999573886999087</v>
      </c>
      <c r="Z2172" s="9">
        <f t="shared" si="1567"/>
        <v>21.067381860654645</v>
      </c>
      <c r="AA2172" s="9">
        <f t="shared" si="1567"/>
        <v>20.135189834310207</v>
      </c>
      <c r="AB2172" s="9">
        <f t="shared" si="1567"/>
        <v>19.202997807965769</v>
      </c>
      <c r="AC2172" s="9">
        <f t="shared" si="1567"/>
        <v>18.270805781621327</v>
      </c>
      <c r="AD2172" s="9">
        <f t="shared" si="1567"/>
        <v>16.189035874280933</v>
      </c>
      <c r="AE2172" s="9">
        <f t="shared" si="1567"/>
        <v>14.945325376936895</v>
      </c>
      <c r="AF2172" s="9">
        <f t="shared" si="1567"/>
        <v>13.701614879592858</v>
      </c>
      <c r="AG2172" s="9">
        <f t="shared" si="1567"/>
        <v>12.457904382248824</v>
      </c>
      <c r="AH2172" s="9">
        <f t="shared" ref="AH2172:AM2172" si="1568">SUM(AH2159:AH2171)</f>
        <v>11.214193884904786</v>
      </c>
      <c r="AI2172" s="9">
        <f t="shared" si="1568"/>
        <v>9.3587237477865663</v>
      </c>
      <c r="AJ2172" s="9">
        <f t="shared" si="1568"/>
        <v>8.450530139587185</v>
      </c>
      <c r="AK2172" s="9">
        <f t="shared" si="1568"/>
        <v>7.5423365313878046</v>
      </c>
      <c r="AL2172" s="9">
        <f t="shared" si="1568"/>
        <v>6.6341429231884241</v>
      </c>
      <c r="AM2172" s="9">
        <f t="shared" si="1568"/>
        <v>5.7259493149890428</v>
      </c>
    </row>
    <row r="2173" spans="1:39" outlineLevel="3">
      <c r="A2173" s="11">
        <f>ROW()</f>
        <v>2173</v>
      </c>
      <c r="B2173" s="343" t="s">
        <v>658</v>
      </c>
      <c r="D2173" s="39"/>
      <c r="E2173" s="39"/>
      <c r="F2173" s="39"/>
      <c r="G2173" s="39"/>
      <c r="H2173" s="39"/>
      <c r="I2173" s="39"/>
      <c r="J2173" s="39"/>
      <c r="K2173" s="39"/>
      <c r="L2173" s="39"/>
      <c r="M2173" s="39"/>
      <c r="N2173" s="39"/>
      <c r="O2173" s="39"/>
      <c r="P2173" s="39"/>
      <c r="Q2173" s="39"/>
      <c r="R2173" s="39"/>
      <c r="S2173" s="39"/>
      <c r="T2173" s="39"/>
      <c r="U2173" s="39"/>
      <c r="V2173" s="39"/>
      <c r="W2173" s="39"/>
      <c r="X2173" s="39"/>
      <c r="Y2173" s="39"/>
      <c r="Z2173" s="39"/>
      <c r="AA2173" s="39"/>
      <c r="AB2173" s="39"/>
      <c r="AC2173" s="39"/>
      <c r="AD2173" s="39"/>
      <c r="AE2173" s="39"/>
      <c r="AF2173" s="39"/>
      <c r="AG2173" s="39"/>
      <c r="AH2173" s="39"/>
      <c r="AI2173" s="39"/>
      <c r="AJ2173" s="39"/>
      <c r="AK2173" s="39"/>
      <c r="AL2173" s="39"/>
      <c r="AM2173" s="39"/>
    </row>
    <row r="2174" spans="1:39" outlineLevel="3">
      <c r="A2174" s="11">
        <f>ROW()</f>
        <v>2174</v>
      </c>
      <c r="C2174" s="6" t="s">
        <v>2</v>
      </c>
      <c r="D2174" s="39"/>
      <c r="E2174" s="39"/>
      <c r="F2174" s="39"/>
      <c r="G2174" s="39"/>
      <c r="H2174" s="39"/>
      <c r="I2174" s="39"/>
      <c r="J2174" s="39"/>
      <c r="K2174" s="39"/>
      <c r="L2174" s="39"/>
      <c r="M2174" s="39"/>
      <c r="N2174" s="39"/>
      <c r="O2174" s="39"/>
      <c r="P2174" s="39"/>
      <c r="Q2174" s="39"/>
      <c r="R2174" s="39"/>
      <c r="S2174" s="9"/>
      <c r="T2174" s="39"/>
      <c r="U2174" s="39"/>
      <c r="V2174" s="39"/>
      <c r="W2174" s="39"/>
      <c r="X2174" s="39"/>
      <c r="Y2174" s="39"/>
      <c r="Z2174" s="39"/>
      <c r="AA2174" s="39"/>
      <c r="AB2174" s="39"/>
      <c r="AC2174" s="432"/>
      <c r="AD2174" s="9"/>
      <c r="AE2174" s="39"/>
      <c r="AF2174" s="39"/>
      <c r="AG2174" s="39"/>
      <c r="AH2174" s="430">
        <f t="shared" ref="AH2174:AH2181" si="1569">IF(C2129="Non-Depreciable",0,IF(AND(ROUND(AH2084,2)=0,AH2099&lt;&gt;0),-AH2099,IF(ROUND(AH2084,2)=1,-(AH2099+AH2144),0)))</f>
        <v>0</v>
      </c>
      <c r="AI2174" s="39"/>
      <c r="AJ2174" s="39"/>
      <c r="AK2174" s="39"/>
      <c r="AL2174" s="39"/>
      <c r="AM2174" s="430">
        <f t="shared" ref="AM2174:AM2181" si="1570">IF(H2129="Non-Depreciable",0,IF(AND(ROUND(AM2084,2)=0,AM2099&lt;&gt;0),-AM2099,IF(ROUND(AM2084,2)=1,-(AM2099+AM2144),0)))</f>
        <v>0</v>
      </c>
    </row>
    <row r="2175" spans="1:39" outlineLevel="3">
      <c r="A2175" s="11">
        <f>ROW()</f>
        <v>2175</v>
      </c>
      <c r="C2175" s="6" t="s">
        <v>3</v>
      </c>
      <c r="D2175" s="39"/>
      <c r="E2175" s="39"/>
      <c r="F2175" s="39"/>
      <c r="G2175" s="39"/>
      <c r="H2175" s="39"/>
      <c r="I2175" s="39"/>
      <c r="J2175" s="39"/>
      <c r="K2175" s="39"/>
      <c r="L2175" s="39"/>
      <c r="M2175" s="39"/>
      <c r="N2175" s="39"/>
      <c r="O2175" s="39"/>
      <c r="P2175" s="39"/>
      <c r="Q2175" s="39"/>
      <c r="R2175" s="39"/>
      <c r="S2175" s="9"/>
      <c r="T2175" s="39"/>
      <c r="U2175" s="39"/>
      <c r="V2175" s="39"/>
      <c r="W2175" s="39"/>
      <c r="X2175" s="39"/>
      <c r="Y2175" s="39"/>
      <c r="Z2175" s="39"/>
      <c r="AA2175" s="39"/>
      <c r="AB2175" s="39"/>
      <c r="AC2175" s="432"/>
      <c r="AD2175" s="9"/>
      <c r="AE2175" s="39"/>
      <c r="AF2175" s="39"/>
      <c r="AG2175" s="39"/>
      <c r="AH2175" s="430">
        <f t="shared" si="1569"/>
        <v>0</v>
      </c>
      <c r="AI2175" s="39"/>
      <c r="AJ2175" s="39"/>
      <c r="AK2175" s="39"/>
      <c r="AL2175" s="39"/>
      <c r="AM2175" s="430">
        <f t="shared" si="1570"/>
        <v>0</v>
      </c>
    </row>
    <row r="2176" spans="1:39" outlineLevel="3">
      <c r="A2176" s="11">
        <f>ROW()</f>
        <v>2176</v>
      </c>
      <c r="C2176" s="6" t="s">
        <v>4</v>
      </c>
      <c r="D2176" s="39"/>
      <c r="E2176" s="39"/>
      <c r="F2176" s="39"/>
      <c r="G2176" s="39"/>
      <c r="H2176" s="39"/>
      <c r="I2176" s="39"/>
      <c r="J2176" s="39"/>
      <c r="K2176" s="39"/>
      <c r="L2176" s="39"/>
      <c r="M2176" s="39"/>
      <c r="N2176" s="39"/>
      <c r="O2176" s="39"/>
      <c r="P2176" s="39"/>
      <c r="Q2176" s="39"/>
      <c r="R2176" s="39"/>
      <c r="S2176" s="9"/>
      <c r="T2176" s="39"/>
      <c r="U2176" s="39"/>
      <c r="V2176" s="39"/>
      <c r="W2176" s="39"/>
      <c r="X2176" s="39"/>
      <c r="Y2176" s="39"/>
      <c r="Z2176" s="39"/>
      <c r="AA2176" s="39"/>
      <c r="AB2176" s="39"/>
      <c r="AC2176" s="432"/>
      <c r="AD2176" s="9"/>
      <c r="AE2176" s="39"/>
      <c r="AF2176" s="39"/>
      <c r="AG2176" s="39"/>
      <c r="AH2176" s="430">
        <f t="shared" si="1569"/>
        <v>0</v>
      </c>
      <c r="AI2176" s="39"/>
      <c r="AJ2176" s="39"/>
      <c r="AK2176" s="39"/>
      <c r="AL2176" s="39"/>
      <c r="AM2176" s="430">
        <f t="shared" si="1570"/>
        <v>0</v>
      </c>
    </row>
    <row r="2177" spans="1:71" outlineLevel="3">
      <c r="A2177" s="11">
        <f>ROW()</f>
        <v>2177</v>
      </c>
      <c r="C2177" s="6" t="s">
        <v>5</v>
      </c>
      <c r="D2177" s="39"/>
      <c r="E2177" s="39"/>
      <c r="F2177" s="39"/>
      <c r="G2177" s="39"/>
      <c r="H2177" s="39"/>
      <c r="I2177" s="39"/>
      <c r="J2177" s="39"/>
      <c r="K2177" s="39"/>
      <c r="L2177" s="39"/>
      <c r="M2177" s="39"/>
      <c r="N2177" s="39"/>
      <c r="O2177" s="39"/>
      <c r="P2177" s="39"/>
      <c r="Q2177" s="39"/>
      <c r="R2177" s="39"/>
      <c r="S2177" s="9"/>
      <c r="T2177" s="39"/>
      <c r="U2177" s="39"/>
      <c r="V2177" s="39"/>
      <c r="W2177" s="39"/>
      <c r="X2177" s="39"/>
      <c r="Y2177" s="39"/>
      <c r="Z2177" s="39"/>
      <c r="AA2177" s="39"/>
      <c r="AB2177" s="39"/>
      <c r="AC2177" s="432"/>
      <c r="AD2177" s="9"/>
      <c r="AE2177" s="39"/>
      <c r="AF2177" s="39"/>
      <c r="AG2177" s="39"/>
      <c r="AH2177" s="430">
        <f t="shared" si="1569"/>
        <v>0</v>
      </c>
      <c r="AI2177" s="39"/>
      <c r="AJ2177" s="39"/>
      <c r="AK2177" s="39"/>
      <c r="AL2177" s="39"/>
      <c r="AM2177" s="430">
        <f t="shared" si="1570"/>
        <v>-0.99921164642118399</v>
      </c>
    </row>
    <row r="2178" spans="1:71" outlineLevel="3">
      <c r="A2178" s="11">
        <f>ROW()</f>
        <v>2178</v>
      </c>
      <c r="C2178" s="6" t="s">
        <v>473</v>
      </c>
      <c r="D2178" s="39"/>
      <c r="E2178" s="39"/>
      <c r="F2178" s="39"/>
      <c r="G2178" s="39"/>
      <c r="H2178" s="39"/>
      <c r="I2178" s="39"/>
      <c r="J2178" s="39"/>
      <c r="K2178" s="39"/>
      <c r="L2178" s="39"/>
      <c r="M2178" s="39"/>
      <c r="N2178" s="39"/>
      <c r="O2178" s="39"/>
      <c r="P2178" s="39"/>
      <c r="Q2178" s="39"/>
      <c r="R2178" s="39"/>
      <c r="S2178" s="9"/>
      <c r="T2178" s="39"/>
      <c r="U2178" s="39"/>
      <c r="V2178" s="39"/>
      <c r="W2178" s="39"/>
      <c r="X2178" s="39"/>
      <c r="Y2178" s="39"/>
      <c r="Z2178" s="39"/>
      <c r="AA2178" s="39"/>
      <c r="AB2178" s="39"/>
      <c r="AC2178" s="432"/>
      <c r="AD2178" s="9"/>
      <c r="AE2178" s="39"/>
      <c r="AF2178" s="39"/>
      <c r="AG2178" s="39"/>
      <c r="AH2178" s="430">
        <f t="shared" si="1569"/>
        <v>-3.0587981988709267</v>
      </c>
      <c r="AI2178" s="39"/>
      <c r="AJ2178" s="39"/>
      <c r="AK2178" s="39"/>
      <c r="AL2178" s="39"/>
      <c r="AM2178" s="430">
        <f t="shared" si="1570"/>
        <v>0</v>
      </c>
    </row>
    <row r="2179" spans="1:71" outlineLevel="3">
      <c r="A2179" s="11">
        <f>ROW()</f>
        <v>2179</v>
      </c>
      <c r="C2179" s="6" t="s">
        <v>474</v>
      </c>
      <c r="D2179" s="39"/>
      <c r="E2179" s="39"/>
      <c r="F2179" s="39"/>
      <c r="G2179" s="39"/>
      <c r="H2179" s="39"/>
      <c r="I2179" s="39"/>
      <c r="J2179" s="39"/>
      <c r="K2179" s="39"/>
      <c r="L2179" s="39"/>
      <c r="M2179" s="39"/>
      <c r="N2179" s="39"/>
      <c r="O2179" s="39"/>
      <c r="P2179" s="39"/>
      <c r="Q2179" s="39"/>
      <c r="R2179" s="39"/>
      <c r="S2179" s="9"/>
      <c r="T2179" s="39"/>
      <c r="U2179" s="39"/>
      <c r="V2179" s="39"/>
      <c r="W2179" s="39"/>
      <c r="X2179" s="39"/>
      <c r="Y2179" s="39"/>
      <c r="Z2179" s="39"/>
      <c r="AA2179" s="39"/>
      <c r="AB2179" s="39"/>
      <c r="AC2179" s="432"/>
      <c r="AD2179" s="9"/>
      <c r="AE2179" s="39"/>
      <c r="AF2179" s="39"/>
      <c r="AG2179" s="39"/>
      <c r="AH2179" s="430">
        <f t="shared" si="1569"/>
        <v>0</v>
      </c>
      <c r="AI2179" s="39"/>
      <c r="AJ2179" s="39"/>
      <c r="AK2179" s="39"/>
      <c r="AL2179" s="39"/>
      <c r="AM2179" s="430">
        <f t="shared" si="1570"/>
        <v>0</v>
      </c>
    </row>
    <row r="2180" spans="1:71" outlineLevel="3">
      <c r="A2180" s="11">
        <f>ROW()</f>
        <v>2180</v>
      </c>
      <c r="C2180" s="6" t="s">
        <v>477</v>
      </c>
      <c r="D2180" s="39"/>
      <c r="E2180" s="39"/>
      <c r="F2180" s="39"/>
      <c r="G2180" s="39"/>
      <c r="H2180" s="39"/>
      <c r="I2180" s="39"/>
      <c r="J2180" s="39"/>
      <c r="K2180" s="39"/>
      <c r="L2180" s="39"/>
      <c r="M2180" s="39"/>
      <c r="N2180" s="39"/>
      <c r="O2180" s="39"/>
      <c r="P2180" s="39"/>
      <c r="Q2180" s="39"/>
      <c r="R2180" s="39"/>
      <c r="S2180" s="9"/>
      <c r="T2180" s="39"/>
      <c r="U2180" s="39"/>
      <c r="V2180" s="39"/>
      <c r="W2180" s="39"/>
      <c r="X2180" s="39"/>
      <c r="Y2180" s="39"/>
      <c r="Z2180" s="39"/>
      <c r="AA2180" s="39"/>
      <c r="AB2180" s="39"/>
      <c r="AC2180" s="432"/>
      <c r="AD2180" s="9"/>
      <c r="AE2180" s="39"/>
      <c r="AF2180" s="39"/>
      <c r="AG2180" s="39"/>
      <c r="AH2180" s="430">
        <f t="shared" si="1569"/>
        <v>0</v>
      </c>
      <c r="AI2180" s="39"/>
      <c r="AJ2180" s="39"/>
      <c r="AK2180" s="39"/>
      <c r="AL2180" s="39"/>
      <c r="AM2180" s="430">
        <f t="shared" si="1570"/>
        <v>-0.97935495987793875</v>
      </c>
    </row>
    <row r="2181" spans="1:71" outlineLevel="3">
      <c r="A2181" s="11">
        <f>ROW()</f>
        <v>2181</v>
      </c>
      <c r="C2181" s="6" t="s">
        <v>511</v>
      </c>
      <c r="D2181" s="39"/>
      <c r="E2181" s="39"/>
      <c r="F2181" s="39"/>
      <c r="G2181" s="39"/>
      <c r="H2181" s="39"/>
      <c r="I2181" s="39"/>
      <c r="J2181" s="39"/>
      <c r="K2181" s="39"/>
      <c r="L2181" s="39"/>
      <c r="M2181" s="39"/>
      <c r="N2181" s="39"/>
      <c r="O2181" s="39"/>
      <c r="P2181" s="39"/>
      <c r="Q2181" s="39"/>
      <c r="R2181" s="39"/>
      <c r="S2181" s="9"/>
      <c r="T2181" s="39"/>
      <c r="U2181" s="39"/>
      <c r="V2181" s="39"/>
      <c r="W2181" s="39"/>
      <c r="X2181" s="39"/>
      <c r="Y2181" s="39"/>
      <c r="Z2181" s="39"/>
      <c r="AA2181" s="39"/>
      <c r="AB2181" s="39"/>
      <c r="AC2181" s="432"/>
      <c r="AD2181" s="9"/>
      <c r="AE2181" s="39"/>
      <c r="AF2181" s="39"/>
      <c r="AG2181" s="39"/>
      <c r="AH2181" s="430">
        <f t="shared" si="1569"/>
        <v>0</v>
      </c>
      <c r="AI2181" s="39"/>
      <c r="AJ2181" s="39"/>
      <c r="AK2181" s="39"/>
      <c r="AL2181" s="39"/>
      <c r="AM2181" s="430">
        <f t="shared" si="1570"/>
        <v>0</v>
      </c>
    </row>
    <row r="2182" spans="1:71" outlineLevel="3">
      <c r="A2182" s="11">
        <f>ROW()</f>
        <v>2182</v>
      </c>
      <c r="C2182" s="6" t="s">
        <v>655</v>
      </c>
      <c r="D2182" s="39"/>
      <c r="E2182" s="39"/>
      <c r="F2182" s="39"/>
      <c r="G2182" s="39"/>
      <c r="H2182" s="39"/>
      <c r="I2182" s="39"/>
      <c r="J2182" s="39"/>
      <c r="K2182" s="39"/>
      <c r="L2182" s="39"/>
      <c r="M2182" s="39"/>
      <c r="N2182" s="39"/>
      <c r="O2182" s="39"/>
      <c r="P2182" s="39"/>
      <c r="Q2182" s="39"/>
      <c r="R2182" s="39"/>
      <c r="S2182" s="9"/>
      <c r="T2182" s="39"/>
      <c r="U2182" s="39"/>
      <c r="V2182" s="39"/>
      <c r="W2182" s="39"/>
      <c r="X2182" s="39"/>
      <c r="Y2182" s="39"/>
      <c r="Z2182" s="39"/>
      <c r="AA2182" s="39"/>
      <c r="AB2182" s="39"/>
      <c r="AC2182" s="432"/>
      <c r="AD2182" s="9"/>
      <c r="AE2182" s="39"/>
      <c r="AF2182" s="39"/>
      <c r="AG2182" s="39"/>
      <c r="AH2182" s="39"/>
      <c r="AI2182" s="39"/>
      <c r="AJ2182" s="39"/>
      <c r="AK2182" s="39"/>
      <c r="AL2182" s="39"/>
      <c r="AM2182" s="39"/>
    </row>
    <row r="2183" spans="1:71" outlineLevel="3">
      <c r="A2183" s="11">
        <f>ROW()</f>
        <v>2183</v>
      </c>
      <c r="C2183" s="6" t="s">
        <v>656</v>
      </c>
      <c r="D2183" s="39"/>
      <c r="E2183" s="39"/>
      <c r="F2183" s="39"/>
      <c r="G2183" s="39"/>
      <c r="H2183" s="39"/>
      <c r="I2183" s="39"/>
      <c r="J2183" s="39"/>
      <c r="K2183" s="39"/>
      <c r="L2183" s="39"/>
      <c r="M2183" s="39"/>
      <c r="N2183" s="39"/>
      <c r="O2183" s="39"/>
      <c r="P2183" s="39"/>
      <c r="Q2183" s="39"/>
      <c r="R2183" s="39"/>
      <c r="S2183" s="9"/>
      <c r="T2183" s="39"/>
      <c r="U2183" s="39"/>
      <c r="V2183" s="39"/>
      <c r="W2183" s="39"/>
      <c r="X2183" s="39"/>
      <c r="Y2183" s="39"/>
      <c r="Z2183" s="39"/>
      <c r="AA2183" s="39"/>
      <c r="AB2183" s="39"/>
      <c r="AC2183" s="432"/>
      <c r="AD2183" s="9"/>
      <c r="AE2183" s="39"/>
      <c r="AF2183" s="39"/>
      <c r="AG2183" s="39"/>
      <c r="AH2183" s="39"/>
      <c r="AI2183" s="39"/>
      <c r="AJ2183" s="39"/>
      <c r="AK2183" s="39"/>
      <c r="AL2183" s="39"/>
      <c r="AM2183" s="39"/>
    </row>
    <row r="2184" spans="1:71" outlineLevel="3">
      <c r="A2184" s="11">
        <f>ROW()</f>
        <v>2184</v>
      </c>
      <c r="C2184" s="6" t="s">
        <v>667</v>
      </c>
      <c r="D2184" s="39"/>
      <c r="E2184" s="39"/>
      <c r="F2184" s="39"/>
      <c r="G2184" s="39"/>
      <c r="H2184" s="39"/>
      <c r="I2184" s="39"/>
      <c r="J2184" s="39"/>
      <c r="K2184" s="39"/>
      <c r="L2184" s="39"/>
      <c r="M2184" s="39"/>
      <c r="N2184" s="39"/>
      <c r="O2184" s="39"/>
      <c r="P2184" s="39"/>
      <c r="Q2184" s="39"/>
      <c r="R2184" s="39"/>
      <c r="S2184" s="9"/>
      <c r="T2184" s="39"/>
      <c r="U2184" s="39"/>
      <c r="V2184" s="39"/>
      <c r="W2184" s="39"/>
      <c r="X2184" s="39"/>
      <c r="Y2184" s="39"/>
      <c r="Z2184" s="39"/>
      <c r="AA2184" s="39"/>
      <c r="AB2184" s="39"/>
      <c r="AC2184" s="432"/>
      <c r="AD2184" s="9"/>
      <c r="AE2184" s="39"/>
      <c r="AF2184" s="39"/>
      <c r="AG2184" s="39"/>
      <c r="AH2184" s="39"/>
      <c r="AI2184" s="39"/>
      <c r="AJ2184" s="39"/>
      <c r="AK2184" s="39"/>
      <c r="AL2184" s="39"/>
      <c r="AM2184" s="39"/>
    </row>
    <row r="2185" spans="1:71" outlineLevel="3">
      <c r="A2185" s="11">
        <f>ROW()</f>
        <v>2185</v>
      </c>
      <c r="C2185" s="6" t="s">
        <v>212</v>
      </c>
      <c r="D2185" s="39"/>
      <c r="E2185" s="39"/>
      <c r="F2185" s="39"/>
      <c r="G2185" s="39"/>
      <c r="H2185" s="39"/>
      <c r="I2185" s="39"/>
      <c r="J2185" s="39"/>
      <c r="K2185" s="39"/>
      <c r="L2185" s="39"/>
      <c r="M2185" s="39"/>
      <c r="N2185" s="39"/>
      <c r="O2185" s="39"/>
      <c r="P2185" s="39"/>
      <c r="Q2185" s="39"/>
      <c r="R2185" s="39"/>
      <c r="S2185" s="9"/>
      <c r="T2185" s="39"/>
      <c r="U2185" s="39"/>
      <c r="V2185" s="39"/>
      <c r="W2185" s="39"/>
      <c r="X2185" s="39"/>
      <c r="Y2185" s="39"/>
      <c r="Z2185" s="39"/>
      <c r="AA2185" s="39"/>
      <c r="AB2185" s="39"/>
      <c r="AC2185" s="432"/>
      <c r="AD2185" s="9"/>
      <c r="AE2185" s="39"/>
      <c r="AF2185" s="39"/>
      <c r="AG2185" s="39"/>
      <c r="AH2185" s="9"/>
      <c r="AI2185" s="9"/>
      <c r="AJ2185" s="9"/>
      <c r="AK2185" s="9"/>
      <c r="AL2185" s="9"/>
      <c r="AM2185" s="9"/>
    </row>
    <row r="2186" spans="1:71" outlineLevel="3">
      <c r="A2186" s="11">
        <f>ROW()</f>
        <v>2186</v>
      </c>
      <c r="C2186" s="30" t="s">
        <v>362</v>
      </c>
      <c r="D2186" s="90"/>
      <c r="E2186" s="90"/>
      <c r="F2186" s="90"/>
      <c r="G2186" s="90"/>
      <c r="H2186" s="90"/>
      <c r="I2186" s="90"/>
      <c r="J2186" s="90"/>
      <c r="K2186" s="90"/>
      <c r="L2186" s="90"/>
      <c r="M2186" s="90"/>
      <c r="N2186" s="90"/>
      <c r="O2186" s="90"/>
      <c r="P2186" s="90"/>
      <c r="Q2186" s="90"/>
      <c r="R2186" s="90"/>
      <c r="S2186" s="15"/>
      <c r="T2186" s="90"/>
      <c r="U2186" s="90"/>
      <c r="V2186" s="90"/>
      <c r="W2186" s="90"/>
      <c r="X2186" s="90"/>
      <c r="Y2186" s="90"/>
      <c r="Z2186" s="90"/>
      <c r="AA2186" s="90"/>
      <c r="AB2186" s="90"/>
      <c r="AC2186" s="432"/>
      <c r="AD2186" s="9"/>
      <c r="AE2186" s="90"/>
      <c r="AF2186" s="90"/>
      <c r="AG2186" s="90"/>
      <c r="AH2186" s="15"/>
      <c r="AI2186" s="15"/>
      <c r="AJ2186" s="15"/>
      <c r="AK2186" s="15"/>
      <c r="AL2186" s="15"/>
      <c r="AM2186" s="15"/>
    </row>
    <row r="2187" spans="1:71" outlineLevel="3">
      <c r="A2187" s="11">
        <f>ROW()</f>
        <v>2187</v>
      </c>
      <c r="C2187" s="6" t="s">
        <v>1</v>
      </c>
      <c r="D2187" s="39"/>
      <c r="E2187" s="39"/>
      <c r="F2187" s="39"/>
      <c r="G2187" s="39"/>
      <c r="H2187" s="39"/>
      <c r="I2187" s="39"/>
      <c r="J2187" s="39"/>
      <c r="K2187" s="39"/>
      <c r="L2187" s="39"/>
      <c r="M2187" s="39"/>
      <c r="N2187" s="39"/>
      <c r="O2187" s="39"/>
      <c r="P2187" s="39"/>
      <c r="Q2187" s="39"/>
      <c r="R2187" s="39"/>
      <c r="S2187" s="9"/>
      <c r="T2187" s="39"/>
      <c r="U2187" s="39"/>
      <c r="V2187" s="39"/>
      <c r="W2187" s="39"/>
      <c r="X2187" s="39"/>
      <c r="Y2187" s="39"/>
      <c r="Z2187" s="39"/>
      <c r="AA2187" s="39"/>
      <c r="AB2187" s="39"/>
      <c r="AC2187" s="512"/>
      <c r="AD2187" s="513"/>
      <c r="AE2187" s="39"/>
      <c r="AF2187" s="39"/>
      <c r="AG2187" s="39"/>
      <c r="AH2187" s="87">
        <f t="shared" ref="AH2187" si="1571">SUM(AH2174:AH2186)</f>
        <v>-3.0587981988709267</v>
      </c>
      <c r="AI2187" s="39"/>
      <c r="AJ2187" s="39"/>
      <c r="AK2187" s="39"/>
      <c r="AL2187" s="39"/>
      <c r="AM2187" s="87">
        <f t="shared" ref="AM2187" si="1572">SUM(AM2174:AM2186)</f>
        <v>-1.9785666062991227</v>
      </c>
    </row>
    <row r="2188" spans="1:71" outlineLevel="2">
      <c r="A2188" s="11">
        <f>ROW()</f>
        <v>2188</v>
      </c>
      <c r="D2188" s="39"/>
      <c r="E2188" s="39"/>
      <c r="F2188" s="39"/>
      <c r="G2188" s="39"/>
      <c r="H2188" s="39"/>
      <c r="I2188" s="39"/>
      <c r="J2188" s="39"/>
      <c r="K2188" s="39"/>
      <c r="L2188" s="39"/>
      <c r="M2188" s="39"/>
      <c r="N2188" s="39"/>
      <c r="O2188" s="39"/>
      <c r="P2188" s="39"/>
      <c r="Q2188" s="39"/>
      <c r="R2188" s="39"/>
      <c r="S2188" s="39"/>
      <c r="T2188" s="39"/>
      <c r="U2188" s="39"/>
      <c r="V2188" s="39"/>
      <c r="W2188" s="39"/>
      <c r="X2188" s="39"/>
      <c r="Y2188" s="39"/>
      <c r="Z2188" s="39"/>
      <c r="AA2188" s="39"/>
      <c r="AB2188" s="39"/>
      <c r="AC2188" s="39"/>
      <c r="AD2188" s="39"/>
      <c r="AE2188" s="39"/>
      <c r="AF2188" s="39"/>
      <c r="AG2188" s="39"/>
      <c r="AH2188" s="39"/>
      <c r="AI2188" s="39"/>
      <c r="AJ2188" s="39"/>
      <c r="AK2188" s="39"/>
      <c r="AL2188" s="39"/>
      <c r="AM2188" s="39"/>
    </row>
    <row r="2189" spans="1:71" s="10" customFormat="1" ht="60" outlineLevel="1">
      <c r="A2189" s="324" t="s">
        <v>158</v>
      </c>
      <c r="B2189" s="347"/>
      <c r="C2189" s="325"/>
      <c r="D2189" s="325"/>
      <c r="E2189" s="910" t="str">
        <f>E$50</f>
        <v>DBP Principled Approach in 2020 [m$ 31/12/2019]</v>
      </c>
      <c r="F2189" s="325"/>
      <c r="G2189" s="325"/>
      <c r="H2189" s="326"/>
      <c r="I2189" s="326"/>
      <c r="J2189" s="326"/>
      <c r="K2189" s="326"/>
      <c r="L2189" s="326"/>
      <c r="M2189" s="326"/>
      <c r="N2189" s="326"/>
      <c r="O2189" s="326"/>
      <c r="P2189" s="326"/>
      <c r="Q2189" s="326"/>
      <c r="R2189" s="326"/>
      <c r="S2189" s="326"/>
      <c r="T2189" s="326"/>
      <c r="U2189" s="326"/>
      <c r="V2189" s="326"/>
      <c r="W2189" s="326"/>
      <c r="X2189" s="326"/>
      <c r="Y2189" s="326"/>
      <c r="Z2189" s="326"/>
      <c r="AA2189" s="326"/>
      <c r="AB2189" s="326"/>
      <c r="AC2189" s="326"/>
      <c r="AD2189" s="326"/>
      <c r="AE2189" s="326"/>
      <c r="AF2189" s="326"/>
      <c r="AG2189" s="326"/>
      <c r="AH2189" s="326"/>
      <c r="AI2189" s="326"/>
      <c r="AJ2189" s="326"/>
      <c r="AK2189" s="326"/>
      <c r="AL2189" s="326"/>
      <c r="AM2189" s="32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  <c r="BH2189" s="6"/>
      <c r="BI2189" s="6"/>
      <c r="BJ2189" s="6"/>
      <c r="BK2189" s="6"/>
      <c r="BL2189" s="6"/>
      <c r="BM2189" s="6"/>
      <c r="BN2189" s="6"/>
      <c r="BO2189" s="6"/>
      <c r="BP2189" s="6"/>
      <c r="BQ2189" s="6"/>
      <c r="BR2189" s="6"/>
      <c r="BS2189" s="6"/>
    </row>
    <row r="2190" spans="1:71" outlineLevel="2">
      <c r="A2190" s="11">
        <f>ROW()</f>
        <v>2190</v>
      </c>
      <c r="B2190" s="343" t="s">
        <v>141</v>
      </c>
      <c r="D2190" s="39"/>
      <c r="E2190" s="39"/>
      <c r="F2190" s="39"/>
      <c r="G2190" s="39"/>
      <c r="H2190" s="39"/>
      <c r="I2190" s="39"/>
      <c r="J2190" s="156"/>
      <c r="K2190" s="39"/>
      <c r="L2190" s="39"/>
      <c r="M2190" s="39"/>
      <c r="N2190" s="39"/>
      <c r="O2190" s="39"/>
      <c r="P2190" s="39"/>
      <c r="Q2190" s="39"/>
      <c r="R2190" s="39"/>
      <c r="S2190" s="39"/>
      <c r="T2190" s="39"/>
      <c r="U2190" s="39"/>
      <c r="V2190" s="39"/>
      <c r="W2190" s="39"/>
      <c r="X2190" s="39"/>
      <c r="Y2190" s="39"/>
      <c r="Z2190" s="39"/>
      <c r="AA2190" s="39"/>
      <c r="AB2190" s="39"/>
      <c r="AC2190" s="39"/>
      <c r="AD2190" s="428">
        <f>IF(Asset!AD$157="","",Asset!AD$157-AD$6)</f>
        <v>42</v>
      </c>
      <c r="AE2190" s="39"/>
      <c r="AF2190" s="39"/>
      <c r="AG2190" s="39"/>
      <c r="AH2190" s="39"/>
      <c r="AI2190" s="39"/>
      <c r="AJ2190" s="39"/>
      <c r="AK2190" s="39"/>
      <c r="AL2190" s="39"/>
      <c r="AM2190" s="39"/>
    </row>
    <row r="2191" spans="1:71" outlineLevel="2">
      <c r="A2191" s="11">
        <f>ROW()</f>
        <v>2191</v>
      </c>
      <c r="C2191" s="6" t="s">
        <v>2</v>
      </c>
      <c r="D2191" s="39"/>
      <c r="E2191" s="922">
        <v>68</v>
      </c>
      <c r="F2191" s="39"/>
      <c r="G2191" s="39"/>
      <c r="H2191" s="39"/>
      <c r="I2191" s="9"/>
      <c r="J2191" s="39"/>
      <c r="K2191" s="163"/>
      <c r="L2191" s="163"/>
      <c r="M2191" s="163"/>
      <c r="N2191" s="163"/>
      <c r="O2191" s="163"/>
      <c r="P2191" s="163"/>
      <c r="Q2191" s="163"/>
      <c r="R2191" s="163"/>
      <c r="S2191" s="163"/>
      <c r="T2191" s="163"/>
      <c r="U2191" s="163"/>
      <c r="V2191" s="163"/>
      <c r="W2191" s="163"/>
      <c r="X2191" s="163"/>
      <c r="Y2191" s="163"/>
      <c r="Z2191" s="9"/>
      <c r="AA2191" s="162">
        <f>Inputs!$D$64</f>
        <v>70</v>
      </c>
      <c r="AB2191" s="163">
        <f t="shared" ref="AB2191:AB2194" si="1573">MAX(0,AA2191-1)</f>
        <v>69</v>
      </c>
      <c r="AC2191" s="911">
        <f>E2191</f>
        <v>68</v>
      </c>
      <c r="AD2191" s="912">
        <f>IF(AC2191&gt;0,IF(AD$160="",AC2191-1,MIN(AC2191-1,AD$160)),0)</f>
        <v>42</v>
      </c>
      <c r="AE2191" s="163">
        <f t="shared" ref="AE2191:AM2199" si="1574">MAX(0,AD2191-1)</f>
        <v>41</v>
      </c>
      <c r="AF2191" s="163">
        <f t="shared" si="1574"/>
        <v>40</v>
      </c>
      <c r="AG2191" s="163">
        <f t="shared" si="1574"/>
        <v>39</v>
      </c>
      <c r="AH2191" s="163">
        <f t="shared" si="1574"/>
        <v>38</v>
      </c>
      <c r="AI2191" s="163">
        <f t="shared" si="1574"/>
        <v>37</v>
      </c>
      <c r="AJ2191" s="163">
        <f t="shared" si="1574"/>
        <v>36</v>
      </c>
      <c r="AK2191" s="163">
        <f t="shared" si="1574"/>
        <v>35</v>
      </c>
      <c r="AL2191" s="163">
        <f t="shared" si="1574"/>
        <v>34</v>
      </c>
      <c r="AM2191" s="163">
        <f t="shared" si="1574"/>
        <v>33</v>
      </c>
    </row>
    <row r="2192" spans="1:71" outlineLevel="2">
      <c r="A2192" s="11">
        <f>ROW()</f>
        <v>2192</v>
      </c>
      <c r="C2192" s="6" t="s">
        <v>3</v>
      </c>
      <c r="D2192" s="39"/>
      <c r="E2192" s="922">
        <v>28</v>
      </c>
      <c r="F2192" s="39"/>
      <c r="G2192" s="39"/>
      <c r="H2192" s="39"/>
      <c r="I2192" s="9"/>
      <c r="J2192" s="39"/>
      <c r="K2192" s="163"/>
      <c r="L2192" s="163"/>
      <c r="M2192" s="163"/>
      <c r="N2192" s="163"/>
      <c r="O2192" s="163"/>
      <c r="P2192" s="163"/>
      <c r="Q2192" s="163"/>
      <c r="R2192" s="163"/>
      <c r="S2192" s="163"/>
      <c r="T2192" s="163"/>
      <c r="U2192" s="163"/>
      <c r="V2192" s="163"/>
      <c r="W2192" s="163"/>
      <c r="X2192" s="163"/>
      <c r="Y2192" s="163"/>
      <c r="Z2192" s="9"/>
      <c r="AA2192" s="162">
        <f>Inputs!$D$65</f>
        <v>30</v>
      </c>
      <c r="AB2192" s="163">
        <f t="shared" si="1573"/>
        <v>29</v>
      </c>
      <c r="AC2192" s="911">
        <f t="shared" ref="AC2192:AC2203" si="1575">E2192</f>
        <v>28</v>
      </c>
      <c r="AD2192" s="912">
        <f>IF(AC2192&gt;0,IF(AD$160="",AC2192-1,MIN(AC2192-1,AD$160)),0)</f>
        <v>27</v>
      </c>
      <c r="AE2192" s="163">
        <f t="shared" si="1574"/>
        <v>26</v>
      </c>
      <c r="AF2192" s="163">
        <f t="shared" si="1574"/>
        <v>25</v>
      </c>
      <c r="AG2192" s="163">
        <f t="shared" si="1574"/>
        <v>24</v>
      </c>
      <c r="AH2192" s="163">
        <f t="shared" si="1574"/>
        <v>23</v>
      </c>
      <c r="AI2192" s="163">
        <f t="shared" si="1574"/>
        <v>22</v>
      </c>
      <c r="AJ2192" s="163">
        <f t="shared" si="1574"/>
        <v>21</v>
      </c>
      <c r="AK2192" s="163">
        <f t="shared" si="1574"/>
        <v>20</v>
      </c>
      <c r="AL2192" s="163">
        <f t="shared" si="1574"/>
        <v>19</v>
      </c>
      <c r="AM2192" s="163">
        <f t="shared" si="1574"/>
        <v>18</v>
      </c>
    </row>
    <row r="2193" spans="1:39" outlineLevel="2">
      <c r="A2193" s="11">
        <f>ROW()</f>
        <v>2193</v>
      </c>
      <c r="C2193" s="6" t="s">
        <v>4</v>
      </c>
      <c r="D2193" s="39"/>
      <c r="E2193" s="922">
        <v>28</v>
      </c>
      <c r="F2193" s="39"/>
      <c r="G2193" s="39"/>
      <c r="H2193" s="39"/>
      <c r="I2193" s="9"/>
      <c r="J2193" s="39"/>
      <c r="K2193" s="163"/>
      <c r="L2193" s="163"/>
      <c r="M2193" s="163"/>
      <c r="N2193" s="163"/>
      <c r="O2193" s="163"/>
      <c r="P2193" s="163"/>
      <c r="Q2193" s="163"/>
      <c r="R2193" s="163"/>
      <c r="S2193" s="163"/>
      <c r="T2193" s="163"/>
      <c r="U2193" s="163"/>
      <c r="V2193" s="163"/>
      <c r="W2193" s="163"/>
      <c r="X2193" s="163"/>
      <c r="Y2193" s="163"/>
      <c r="Z2193" s="9"/>
      <c r="AA2193" s="162">
        <f>Inputs!$D$66</f>
        <v>50</v>
      </c>
      <c r="AB2193" s="163">
        <f t="shared" si="1573"/>
        <v>49</v>
      </c>
      <c r="AC2193" s="911">
        <f t="shared" si="1575"/>
        <v>28</v>
      </c>
      <c r="AD2193" s="913">
        <f>IF(AD2190="",MAX(0,AC2193-1),Inputs!$D$82-(AC$6-LEFT($A2189,4)))</f>
        <v>27</v>
      </c>
      <c r="AE2193" s="163">
        <f t="shared" si="1574"/>
        <v>26</v>
      </c>
      <c r="AF2193" s="163">
        <f t="shared" si="1574"/>
        <v>25</v>
      </c>
      <c r="AG2193" s="163">
        <f t="shared" si="1574"/>
        <v>24</v>
      </c>
      <c r="AH2193" s="163">
        <f t="shared" si="1574"/>
        <v>23</v>
      </c>
      <c r="AI2193" s="163">
        <f t="shared" si="1574"/>
        <v>22</v>
      </c>
      <c r="AJ2193" s="163">
        <f t="shared" si="1574"/>
        <v>21</v>
      </c>
      <c r="AK2193" s="163">
        <f t="shared" si="1574"/>
        <v>20</v>
      </c>
      <c r="AL2193" s="163">
        <f t="shared" si="1574"/>
        <v>19</v>
      </c>
      <c r="AM2193" s="163">
        <f t="shared" si="1574"/>
        <v>18</v>
      </c>
    </row>
    <row r="2194" spans="1:39" outlineLevel="2">
      <c r="A2194" s="11">
        <f>ROW()</f>
        <v>2194</v>
      </c>
      <c r="C2194" s="6" t="s">
        <v>5</v>
      </c>
      <c r="D2194" s="39"/>
      <c r="E2194" s="922">
        <v>8</v>
      </c>
      <c r="F2194" s="39"/>
      <c r="G2194" s="39"/>
      <c r="H2194" s="39"/>
      <c r="I2194" s="9"/>
      <c r="J2194" s="39"/>
      <c r="K2194" s="163"/>
      <c r="L2194" s="163"/>
      <c r="M2194" s="163"/>
      <c r="N2194" s="163"/>
      <c r="O2194" s="163"/>
      <c r="P2194" s="163"/>
      <c r="Q2194" s="163"/>
      <c r="R2194" s="163"/>
      <c r="S2194" s="163"/>
      <c r="T2194" s="163"/>
      <c r="U2194" s="163"/>
      <c r="V2194" s="163"/>
      <c r="W2194" s="163"/>
      <c r="X2194" s="163"/>
      <c r="Y2194" s="163"/>
      <c r="Z2194" s="9"/>
      <c r="AA2194" s="162">
        <f>Inputs!$D$67</f>
        <v>30</v>
      </c>
      <c r="AB2194" s="163">
        <f t="shared" si="1573"/>
        <v>29</v>
      </c>
      <c r="AC2194" s="911">
        <f t="shared" si="1575"/>
        <v>8</v>
      </c>
      <c r="AD2194" s="912">
        <f t="shared" ref="AD2194:AD2197" si="1576">MAX(0,AC2194-1)</f>
        <v>7</v>
      </c>
      <c r="AE2194" s="163">
        <f t="shared" si="1574"/>
        <v>6</v>
      </c>
      <c r="AF2194" s="163">
        <f t="shared" si="1574"/>
        <v>5</v>
      </c>
      <c r="AG2194" s="163">
        <f t="shared" si="1574"/>
        <v>4</v>
      </c>
      <c r="AH2194" s="163">
        <f t="shared" si="1574"/>
        <v>3</v>
      </c>
      <c r="AI2194" s="163">
        <f t="shared" si="1574"/>
        <v>2</v>
      </c>
      <c r="AJ2194" s="163">
        <f t="shared" si="1574"/>
        <v>1</v>
      </c>
      <c r="AK2194" s="163">
        <f t="shared" si="1574"/>
        <v>0</v>
      </c>
      <c r="AL2194" s="163">
        <f t="shared" si="1574"/>
        <v>0</v>
      </c>
      <c r="AM2194" s="163">
        <f t="shared" si="1574"/>
        <v>0</v>
      </c>
    </row>
    <row r="2195" spans="1:39" outlineLevel="2">
      <c r="A2195" s="11">
        <f>ROW()</f>
        <v>2195</v>
      </c>
      <c r="C2195" s="6" t="s">
        <v>473</v>
      </c>
      <c r="D2195" s="39"/>
      <c r="E2195" s="922">
        <v>3</v>
      </c>
      <c r="F2195" s="39"/>
      <c r="G2195" s="39"/>
      <c r="H2195" s="39"/>
      <c r="I2195" s="9"/>
      <c r="J2195" s="39"/>
      <c r="K2195" s="163"/>
      <c r="L2195" s="163"/>
      <c r="M2195" s="163"/>
      <c r="N2195" s="163"/>
      <c r="O2195" s="163"/>
      <c r="P2195" s="163"/>
      <c r="Q2195" s="163"/>
      <c r="R2195" s="163"/>
      <c r="S2195" s="163"/>
      <c r="T2195" s="163"/>
      <c r="U2195" s="163"/>
      <c r="V2195" s="163"/>
      <c r="W2195" s="163"/>
      <c r="X2195" s="163"/>
      <c r="Y2195" s="163"/>
      <c r="Z2195" s="9"/>
      <c r="AA2195" s="162">
        <f>Inputs!$D$68</f>
        <v>0</v>
      </c>
      <c r="AB2195" s="163">
        <f>MAX(0,AA2195-1)</f>
        <v>0</v>
      </c>
      <c r="AC2195" s="911">
        <f t="shared" si="1575"/>
        <v>3</v>
      </c>
      <c r="AD2195" s="163">
        <f t="shared" si="1576"/>
        <v>2</v>
      </c>
      <c r="AE2195" s="163">
        <f t="shared" si="1574"/>
        <v>1</v>
      </c>
      <c r="AF2195" s="163">
        <f t="shared" si="1574"/>
        <v>0</v>
      </c>
      <c r="AG2195" s="163">
        <f t="shared" si="1574"/>
        <v>0</v>
      </c>
      <c r="AH2195" s="163">
        <f t="shared" si="1574"/>
        <v>0</v>
      </c>
      <c r="AI2195" s="163">
        <f t="shared" si="1574"/>
        <v>0</v>
      </c>
      <c r="AJ2195" s="163">
        <f t="shared" si="1574"/>
        <v>0</v>
      </c>
      <c r="AK2195" s="163">
        <f t="shared" si="1574"/>
        <v>0</v>
      </c>
      <c r="AL2195" s="163">
        <f t="shared" si="1574"/>
        <v>0</v>
      </c>
      <c r="AM2195" s="163">
        <f t="shared" si="1574"/>
        <v>0</v>
      </c>
    </row>
    <row r="2196" spans="1:39" outlineLevel="2">
      <c r="A2196" s="11">
        <f>ROW()</f>
        <v>2196</v>
      </c>
      <c r="C2196" s="6" t="s">
        <v>474</v>
      </c>
      <c r="D2196" s="39"/>
      <c r="E2196" s="922">
        <v>13</v>
      </c>
      <c r="F2196" s="39"/>
      <c r="G2196" s="39"/>
      <c r="H2196" s="39"/>
      <c r="I2196" s="9"/>
      <c r="J2196" s="39"/>
      <c r="K2196" s="163"/>
      <c r="L2196" s="163"/>
      <c r="M2196" s="163"/>
      <c r="N2196" s="163"/>
      <c r="O2196" s="163"/>
      <c r="P2196" s="163"/>
      <c r="Q2196" s="163"/>
      <c r="R2196" s="163"/>
      <c r="S2196" s="163"/>
      <c r="T2196" s="163"/>
      <c r="U2196" s="163"/>
      <c r="V2196" s="163"/>
      <c r="W2196" s="163"/>
      <c r="X2196" s="163"/>
      <c r="Y2196" s="163"/>
      <c r="Z2196" s="9"/>
      <c r="AA2196" s="162">
        <f>Inputs!$D$69</f>
        <v>0</v>
      </c>
      <c r="AB2196" s="163">
        <f t="shared" ref="AB2196:AB2198" si="1577">MAX(0,AA2196-1)</f>
        <v>0</v>
      </c>
      <c r="AC2196" s="911">
        <f t="shared" si="1575"/>
        <v>13</v>
      </c>
      <c r="AD2196" s="163">
        <f t="shared" si="1576"/>
        <v>12</v>
      </c>
      <c r="AE2196" s="163">
        <f t="shared" si="1574"/>
        <v>11</v>
      </c>
      <c r="AF2196" s="163">
        <f t="shared" si="1574"/>
        <v>10</v>
      </c>
      <c r="AG2196" s="163">
        <f t="shared" si="1574"/>
        <v>9</v>
      </c>
      <c r="AH2196" s="163">
        <f t="shared" si="1574"/>
        <v>8</v>
      </c>
      <c r="AI2196" s="163">
        <f t="shared" si="1574"/>
        <v>7</v>
      </c>
      <c r="AJ2196" s="163">
        <f t="shared" si="1574"/>
        <v>6</v>
      </c>
      <c r="AK2196" s="163">
        <f t="shared" si="1574"/>
        <v>5</v>
      </c>
      <c r="AL2196" s="163">
        <f t="shared" si="1574"/>
        <v>4</v>
      </c>
      <c r="AM2196" s="163">
        <f t="shared" si="1574"/>
        <v>3</v>
      </c>
    </row>
    <row r="2197" spans="1:39" outlineLevel="2">
      <c r="A2197" s="11">
        <f>ROW()</f>
        <v>2197</v>
      </c>
      <c r="C2197" s="6" t="s">
        <v>477</v>
      </c>
      <c r="D2197" s="39"/>
      <c r="E2197" s="922">
        <v>8</v>
      </c>
      <c r="F2197" s="39"/>
      <c r="G2197" s="39"/>
      <c r="H2197" s="39"/>
      <c r="I2197" s="9"/>
      <c r="J2197" s="39"/>
      <c r="K2197" s="163"/>
      <c r="L2197" s="163"/>
      <c r="M2197" s="163"/>
      <c r="N2197" s="163"/>
      <c r="O2197" s="163"/>
      <c r="P2197" s="163"/>
      <c r="Q2197" s="163"/>
      <c r="R2197" s="163"/>
      <c r="S2197" s="163"/>
      <c r="T2197" s="163"/>
      <c r="U2197" s="163"/>
      <c r="V2197" s="163"/>
      <c r="W2197" s="163"/>
      <c r="X2197" s="163"/>
      <c r="Y2197" s="163"/>
      <c r="Z2197" s="9"/>
      <c r="AA2197" s="162">
        <f>Inputs!$D$70</f>
        <v>0</v>
      </c>
      <c r="AB2197" s="163">
        <f t="shared" si="1577"/>
        <v>0</v>
      </c>
      <c r="AC2197" s="911">
        <f t="shared" si="1575"/>
        <v>8</v>
      </c>
      <c r="AD2197" s="163">
        <f t="shared" si="1576"/>
        <v>7</v>
      </c>
      <c r="AE2197" s="163">
        <f t="shared" si="1574"/>
        <v>6</v>
      </c>
      <c r="AF2197" s="163">
        <f t="shared" si="1574"/>
        <v>5</v>
      </c>
      <c r="AG2197" s="163">
        <f t="shared" si="1574"/>
        <v>4</v>
      </c>
      <c r="AH2197" s="163">
        <f t="shared" si="1574"/>
        <v>3</v>
      </c>
      <c r="AI2197" s="163">
        <f t="shared" si="1574"/>
        <v>2</v>
      </c>
      <c r="AJ2197" s="163">
        <f t="shared" si="1574"/>
        <v>1</v>
      </c>
      <c r="AK2197" s="163">
        <f t="shared" si="1574"/>
        <v>0</v>
      </c>
      <c r="AL2197" s="163">
        <f t="shared" si="1574"/>
        <v>0</v>
      </c>
      <c r="AM2197" s="163">
        <f t="shared" si="1574"/>
        <v>0</v>
      </c>
    </row>
    <row r="2198" spans="1:39" outlineLevel="2">
      <c r="A2198" s="11">
        <f>ROW()</f>
        <v>2198</v>
      </c>
      <c r="C2198" s="6" t="s">
        <v>511</v>
      </c>
      <c r="D2198" s="39"/>
      <c r="E2198" s="922">
        <v>28</v>
      </c>
      <c r="F2198" s="39"/>
      <c r="G2198" s="39"/>
      <c r="H2198" s="39"/>
      <c r="I2198" s="9"/>
      <c r="J2198" s="39"/>
      <c r="K2198" s="163"/>
      <c r="L2198" s="163"/>
      <c r="M2198" s="163"/>
      <c r="N2198" s="163"/>
      <c r="O2198" s="163"/>
      <c r="P2198" s="163"/>
      <c r="Q2198" s="163"/>
      <c r="R2198" s="163"/>
      <c r="S2198" s="163"/>
      <c r="T2198" s="163"/>
      <c r="U2198" s="163"/>
      <c r="V2198" s="163"/>
      <c r="W2198" s="163"/>
      <c r="X2198" s="163"/>
      <c r="Y2198" s="163"/>
      <c r="Z2198" s="9"/>
      <c r="AA2198" s="162">
        <f>Inputs!$D$71</f>
        <v>30</v>
      </c>
      <c r="AB2198" s="163">
        <f t="shared" si="1577"/>
        <v>29</v>
      </c>
      <c r="AC2198" s="911">
        <f t="shared" si="1575"/>
        <v>28</v>
      </c>
      <c r="AD2198" s="914">
        <f>Inputs!$D$87-(Inputs!$G$71-AC2198+1)</f>
        <v>47</v>
      </c>
      <c r="AE2198" s="163">
        <f t="shared" si="1574"/>
        <v>46</v>
      </c>
      <c r="AF2198" s="163">
        <f t="shared" si="1574"/>
        <v>45</v>
      </c>
      <c r="AG2198" s="163">
        <f t="shared" si="1574"/>
        <v>44</v>
      </c>
      <c r="AH2198" s="163">
        <f t="shared" si="1574"/>
        <v>43</v>
      </c>
      <c r="AI2198" s="163">
        <f t="shared" si="1574"/>
        <v>42</v>
      </c>
      <c r="AJ2198" s="163">
        <f t="shared" si="1574"/>
        <v>41</v>
      </c>
      <c r="AK2198" s="163">
        <f t="shared" si="1574"/>
        <v>40</v>
      </c>
      <c r="AL2198" s="163">
        <f t="shared" si="1574"/>
        <v>39</v>
      </c>
      <c r="AM2198" s="163">
        <f t="shared" si="1574"/>
        <v>38</v>
      </c>
    </row>
    <row r="2199" spans="1:39" outlineLevel="2">
      <c r="A2199" s="11">
        <f>ROW()</f>
        <v>2199</v>
      </c>
      <c r="C2199" s="6" t="s">
        <v>655</v>
      </c>
      <c r="D2199" s="39"/>
      <c r="E2199" s="922"/>
      <c r="F2199" s="39"/>
      <c r="G2199" s="39"/>
      <c r="H2199" s="39"/>
      <c r="I2199" s="9"/>
      <c r="J2199" s="39"/>
      <c r="K2199" s="163"/>
      <c r="L2199" s="163"/>
      <c r="M2199" s="163"/>
      <c r="N2199" s="163"/>
      <c r="O2199" s="163"/>
      <c r="P2199" s="163"/>
      <c r="Q2199" s="163"/>
      <c r="R2199" s="163"/>
      <c r="S2199" s="163"/>
      <c r="T2199" s="163"/>
      <c r="U2199" s="163"/>
      <c r="V2199" s="163"/>
      <c r="W2199" s="163"/>
      <c r="X2199" s="163"/>
      <c r="Y2199" s="163"/>
      <c r="Z2199" s="9"/>
      <c r="AA2199" s="162"/>
      <c r="AB2199" s="163"/>
      <c r="AC2199" s="911">
        <f t="shared" si="1575"/>
        <v>0</v>
      </c>
      <c r="AD2199" s="163"/>
      <c r="AE2199" s="163"/>
      <c r="AF2199" s="163"/>
      <c r="AG2199" s="163"/>
      <c r="AH2199" s="163"/>
      <c r="AI2199" s="915">
        <f>Inputs!$D$88</f>
        <v>5</v>
      </c>
      <c r="AJ2199" s="163">
        <f t="shared" si="1574"/>
        <v>4</v>
      </c>
      <c r="AK2199" s="163">
        <f t="shared" si="1574"/>
        <v>3</v>
      </c>
      <c r="AL2199" s="163">
        <f t="shared" si="1574"/>
        <v>2</v>
      </c>
      <c r="AM2199" s="163">
        <f t="shared" si="1574"/>
        <v>1</v>
      </c>
    </row>
    <row r="2200" spans="1:39" outlineLevel="2">
      <c r="A2200" s="11">
        <f>ROW()</f>
        <v>2200</v>
      </c>
      <c r="C2200" s="6" t="s">
        <v>656</v>
      </c>
      <c r="D2200" s="39"/>
      <c r="E2200" s="922"/>
      <c r="F2200" s="39"/>
      <c r="G2200" s="39"/>
      <c r="H2200" s="39"/>
      <c r="I2200" s="9"/>
      <c r="J2200" s="39"/>
      <c r="K2200" s="163"/>
      <c r="L2200" s="163"/>
      <c r="M2200" s="163"/>
      <c r="N2200" s="163"/>
      <c r="O2200" s="163"/>
      <c r="P2200" s="163"/>
      <c r="Q2200" s="163"/>
      <c r="R2200" s="163"/>
      <c r="S2200" s="163"/>
      <c r="T2200" s="163"/>
      <c r="U2200" s="163"/>
      <c r="V2200" s="163"/>
      <c r="W2200" s="163"/>
      <c r="X2200" s="163"/>
      <c r="Y2200" s="163"/>
      <c r="Z2200" s="9"/>
      <c r="AA2200" s="162"/>
      <c r="AB2200" s="163"/>
      <c r="AC2200" s="911"/>
      <c r="AD2200" s="163"/>
      <c r="AE2200" s="163"/>
      <c r="AF2200" s="163"/>
      <c r="AG2200" s="163"/>
      <c r="AH2200" s="163"/>
      <c r="AI2200" s="163"/>
      <c r="AJ2200" s="163"/>
      <c r="AK2200" s="163"/>
      <c r="AL2200" s="163"/>
      <c r="AM2200" s="163"/>
    </row>
    <row r="2201" spans="1:39" outlineLevel="2">
      <c r="A2201" s="11">
        <f>ROW()</f>
        <v>2201</v>
      </c>
      <c r="C2201" s="6" t="s">
        <v>667</v>
      </c>
      <c r="D2201" s="39"/>
      <c r="E2201" s="922"/>
      <c r="F2201" s="39"/>
      <c r="G2201" s="39"/>
      <c r="H2201" s="39"/>
      <c r="I2201" s="9"/>
      <c r="J2201" s="39"/>
      <c r="K2201" s="163"/>
      <c r="L2201" s="163"/>
      <c r="M2201" s="163"/>
      <c r="N2201" s="163"/>
      <c r="O2201" s="163"/>
      <c r="P2201" s="163"/>
      <c r="Q2201" s="163"/>
      <c r="R2201" s="163"/>
      <c r="S2201" s="163"/>
      <c r="T2201" s="163"/>
      <c r="U2201" s="163"/>
      <c r="V2201" s="163"/>
      <c r="W2201" s="163"/>
      <c r="X2201" s="163"/>
      <c r="Y2201" s="163"/>
      <c r="Z2201" s="9"/>
      <c r="AA2201" s="162"/>
      <c r="AB2201" s="163"/>
      <c r="AC2201" s="911"/>
      <c r="AD2201" s="163"/>
      <c r="AE2201" s="163"/>
      <c r="AF2201" s="163"/>
      <c r="AG2201" s="163"/>
      <c r="AH2201" s="163"/>
      <c r="AI2201" s="163"/>
      <c r="AJ2201" s="163"/>
      <c r="AK2201" s="163"/>
      <c r="AL2201" s="163"/>
      <c r="AM2201" s="163"/>
    </row>
    <row r="2202" spans="1:39" outlineLevel="2">
      <c r="A2202" s="11">
        <f>ROW()</f>
        <v>2202</v>
      </c>
      <c r="C2202" s="6" t="s">
        <v>212</v>
      </c>
      <c r="D2202" s="39"/>
      <c r="E2202" s="922">
        <v>0</v>
      </c>
      <c r="F2202" s="39"/>
      <c r="G2202" s="39"/>
      <c r="H2202" s="39"/>
      <c r="I2202" s="13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04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</row>
    <row r="2203" spans="1:39" outlineLevel="2">
      <c r="A2203" s="11">
        <f>ROW()</f>
        <v>2203</v>
      </c>
      <c r="C2203" s="30" t="s">
        <v>362</v>
      </c>
      <c r="D2203" s="90"/>
      <c r="E2203" s="923">
        <v>60.598995281445561</v>
      </c>
      <c r="F2203" s="90"/>
      <c r="G2203" s="90"/>
      <c r="H2203" s="90"/>
      <c r="I2203" s="15"/>
      <c r="J2203" s="90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66">
        <f>Inputs!$D$76</f>
        <v>62.598995281445561</v>
      </c>
      <c r="AB2203" s="90">
        <f t="shared" ref="AB2203" si="1578">MAX(0,AA2203-1)</f>
        <v>61.598995281445561</v>
      </c>
      <c r="AC2203" s="916">
        <f t="shared" si="1575"/>
        <v>60.598995281445561</v>
      </c>
      <c r="AD2203" s="917">
        <f>IF(AC2203&gt;0,IF(AD$160="",AC2203-1,MIN(AC2203-1,AD$160)),0)</f>
        <v>42</v>
      </c>
      <c r="AE2203" s="90">
        <f t="shared" ref="AE2203:AM2203" si="1579">MAX(0,AD2203-1)</f>
        <v>41</v>
      </c>
      <c r="AF2203" s="90">
        <f t="shared" si="1579"/>
        <v>40</v>
      </c>
      <c r="AG2203" s="90">
        <f t="shared" si="1579"/>
        <v>39</v>
      </c>
      <c r="AH2203" s="90">
        <f t="shared" si="1579"/>
        <v>38</v>
      </c>
      <c r="AI2203" s="90">
        <f t="shared" si="1579"/>
        <v>37</v>
      </c>
      <c r="AJ2203" s="90">
        <f t="shared" si="1579"/>
        <v>36</v>
      </c>
      <c r="AK2203" s="90">
        <f t="shared" si="1579"/>
        <v>35</v>
      </c>
      <c r="AL2203" s="90">
        <f t="shared" si="1579"/>
        <v>34</v>
      </c>
      <c r="AM2203" s="90">
        <f t="shared" si="1579"/>
        <v>33</v>
      </c>
    </row>
    <row r="2204" spans="1:39" outlineLevel="2">
      <c r="A2204" s="11">
        <f>ROW()</f>
        <v>2204</v>
      </c>
      <c r="D2204" s="39"/>
      <c r="E2204" s="39"/>
      <c r="F2204" s="39"/>
      <c r="G2204" s="39"/>
      <c r="H2204" s="3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</row>
    <row r="2205" spans="1:39" outlineLevel="2">
      <c r="A2205" s="11">
        <f>ROW()</f>
        <v>2205</v>
      </c>
      <c r="B2205" s="343" t="s">
        <v>68</v>
      </c>
      <c r="D2205" s="39"/>
      <c r="E2205" s="39"/>
      <c r="F2205" s="39"/>
      <c r="G2205" s="39"/>
      <c r="H2205" s="39"/>
      <c r="I2205" s="39"/>
      <c r="J2205" s="39"/>
      <c r="K2205" s="39"/>
      <c r="L2205" s="39"/>
      <c r="M2205" s="39"/>
      <c r="N2205" s="39"/>
      <c r="O2205" s="39"/>
      <c r="P2205" s="39"/>
      <c r="Q2205" s="39"/>
      <c r="R2205" s="39"/>
      <c r="S2205" s="39"/>
      <c r="T2205" s="39"/>
      <c r="U2205" s="39"/>
      <c r="V2205" s="39"/>
      <c r="W2205" s="39"/>
      <c r="X2205" s="39"/>
      <c r="Y2205" s="39"/>
      <c r="Z2205" s="39"/>
      <c r="AA2205" s="39"/>
      <c r="AB2205" s="39"/>
      <c r="AC2205" s="39"/>
      <c r="AD2205" s="39"/>
      <c r="AE2205" s="39"/>
      <c r="AF2205" s="39"/>
      <c r="AG2205" s="39"/>
      <c r="AH2205" s="39"/>
      <c r="AI2205" s="39"/>
      <c r="AJ2205" s="39"/>
      <c r="AK2205" s="39"/>
      <c r="AL2205" s="39"/>
      <c r="AM2205" s="39"/>
    </row>
    <row r="2206" spans="1:39" outlineLevel="2">
      <c r="A2206" s="11">
        <f>ROW()</f>
        <v>2206</v>
      </c>
      <c r="C2206" s="6" t="s">
        <v>2</v>
      </c>
      <c r="D2206" s="39"/>
      <c r="E2206" s="922">
        <v>0</v>
      </c>
      <c r="F2206" s="39"/>
      <c r="G2206" s="39"/>
      <c r="H2206" s="39"/>
      <c r="I2206" s="39"/>
      <c r="J2206" s="39"/>
      <c r="K2206" s="39"/>
      <c r="L2206" s="39"/>
      <c r="M2206" s="39"/>
      <c r="N2206" s="39"/>
      <c r="O2206" s="39"/>
      <c r="P2206" s="39"/>
      <c r="Q2206" s="39"/>
      <c r="R2206" s="39"/>
      <c r="S2206" s="39"/>
      <c r="T2206" s="39"/>
      <c r="U2206" s="39"/>
      <c r="V2206" s="39"/>
      <c r="W2206" s="39"/>
      <c r="X2206" s="39"/>
      <c r="Y2206" s="39"/>
      <c r="Z2206" s="9">
        <f t="shared" ref="Z2206:AB2213" si="1580">Y2266</f>
        <v>0</v>
      </c>
      <c r="AA2206" s="9">
        <f t="shared" si="1580"/>
        <v>0</v>
      </c>
      <c r="AB2206" s="9">
        <f t="shared" si="1580"/>
        <v>-4.5756692820900613E-2</v>
      </c>
      <c r="AC2206" s="526">
        <f t="shared" ref="AC2206:AC2218" si="1581">$E2206*$E$51</f>
        <v>0</v>
      </c>
      <c r="AD2206" s="9">
        <f t="shared" ref="AD2206:AM2211" si="1582">AC2266</f>
        <v>0</v>
      </c>
      <c r="AE2206" s="9">
        <f t="shared" si="1582"/>
        <v>0</v>
      </c>
      <c r="AF2206" s="9">
        <f t="shared" si="1582"/>
        <v>0</v>
      </c>
      <c r="AG2206" s="9">
        <f t="shared" si="1582"/>
        <v>0</v>
      </c>
      <c r="AH2206" s="9">
        <f t="shared" si="1582"/>
        <v>0</v>
      </c>
      <c r="AI2206" s="9">
        <f t="shared" si="1582"/>
        <v>0</v>
      </c>
      <c r="AJ2206" s="9">
        <f t="shared" si="1582"/>
        <v>0</v>
      </c>
      <c r="AK2206" s="9">
        <f t="shared" si="1582"/>
        <v>0</v>
      </c>
      <c r="AL2206" s="9">
        <f t="shared" si="1582"/>
        <v>0</v>
      </c>
      <c r="AM2206" s="9">
        <f t="shared" si="1582"/>
        <v>0</v>
      </c>
    </row>
    <row r="2207" spans="1:39" outlineLevel="2">
      <c r="A2207" s="11">
        <f>ROW()</f>
        <v>2207</v>
      </c>
      <c r="C2207" s="6" t="s">
        <v>3</v>
      </c>
      <c r="D2207" s="39"/>
      <c r="E2207" s="922">
        <v>4.254974368285648</v>
      </c>
      <c r="F2207" s="39"/>
      <c r="G2207" s="39"/>
      <c r="H2207" s="39"/>
      <c r="I2207" s="39"/>
      <c r="J2207" s="39"/>
      <c r="K2207" s="39"/>
      <c r="L2207" s="39"/>
      <c r="M2207" s="39"/>
      <c r="N2207" s="39"/>
      <c r="O2207" s="39"/>
      <c r="P2207" s="39"/>
      <c r="Q2207" s="39"/>
      <c r="R2207" s="39"/>
      <c r="S2207" s="39"/>
      <c r="T2207" s="39"/>
      <c r="U2207" s="39"/>
      <c r="V2207" s="39"/>
      <c r="W2207" s="39"/>
      <c r="X2207" s="39"/>
      <c r="Y2207" s="39"/>
      <c r="Z2207" s="9">
        <f t="shared" si="1580"/>
        <v>0</v>
      </c>
      <c r="AA2207" s="9">
        <f t="shared" si="1580"/>
        <v>5.7418363620662358</v>
      </c>
      <c r="AB2207" s="9">
        <f t="shared" si="1580"/>
        <v>5.0841241480561097</v>
      </c>
      <c r="AC2207" s="526">
        <f t="shared" si="1581"/>
        <v>5.1045045347592026</v>
      </c>
      <c r="AD2207" s="9">
        <f t="shared" si="1582"/>
        <v>4.785838621105686</v>
      </c>
      <c r="AE2207" s="9">
        <f t="shared" si="1582"/>
        <v>4.6085853388425129</v>
      </c>
      <c r="AF2207" s="9">
        <f t="shared" si="1582"/>
        <v>4.4313320565793397</v>
      </c>
      <c r="AG2207" s="9">
        <f t="shared" si="1582"/>
        <v>4.2540787743161665</v>
      </c>
      <c r="AH2207" s="9">
        <f t="shared" si="1582"/>
        <v>4.0768254920529934</v>
      </c>
      <c r="AI2207" s="9">
        <f t="shared" si="1582"/>
        <v>3.8995722097898198</v>
      </c>
      <c r="AJ2207" s="9">
        <f t="shared" si="1582"/>
        <v>3.7223189275266462</v>
      </c>
      <c r="AK2207" s="9">
        <f t="shared" si="1582"/>
        <v>3.5450656452634726</v>
      </c>
      <c r="AL2207" s="9">
        <f t="shared" si="1582"/>
        <v>3.367812363000299</v>
      </c>
      <c r="AM2207" s="9">
        <f t="shared" si="1582"/>
        <v>3.1905590807371254</v>
      </c>
    </row>
    <row r="2208" spans="1:39" outlineLevel="2">
      <c r="A2208" s="11">
        <f>ROW()</f>
        <v>2208</v>
      </c>
      <c r="C2208" s="6" t="s">
        <v>4</v>
      </c>
      <c r="D2208" s="39"/>
      <c r="E2208" s="922">
        <v>3.5567635794871908</v>
      </c>
      <c r="F2208" s="39"/>
      <c r="G2208" s="39"/>
      <c r="H2208" s="39"/>
      <c r="I2208" s="39"/>
      <c r="J2208" s="39"/>
      <c r="K2208" s="39"/>
      <c r="L2208" s="39"/>
      <c r="M2208" s="39"/>
      <c r="N2208" s="39"/>
      <c r="O2208" s="39"/>
      <c r="P2208" s="39"/>
      <c r="Q2208" s="39"/>
      <c r="R2208" s="39"/>
      <c r="S2208" s="39"/>
      <c r="T2208" s="39"/>
      <c r="U2208" s="39"/>
      <c r="V2208" s="39"/>
      <c r="W2208" s="39"/>
      <c r="X2208" s="39"/>
      <c r="Y2208" s="39"/>
      <c r="Z2208" s="9">
        <f t="shared" si="1580"/>
        <v>0</v>
      </c>
      <c r="AA2208" s="9">
        <f t="shared" si="1580"/>
        <v>4.3995150574261581</v>
      </c>
      <c r="AB2208" s="9">
        <f t="shared" si="1580"/>
        <v>4.3304839627921536</v>
      </c>
      <c r="AC2208" s="526">
        <f t="shared" si="1581"/>
        <v>4.2668919361490056</v>
      </c>
      <c r="AD2208" s="9">
        <f t="shared" si="1582"/>
        <v>4.2005803755104285</v>
      </c>
      <c r="AE2208" s="9">
        <f t="shared" si="1582"/>
        <v>4.0450033245655979</v>
      </c>
      <c r="AF2208" s="9">
        <f t="shared" si="1582"/>
        <v>3.8894262736207672</v>
      </c>
      <c r="AG2208" s="9">
        <f t="shared" si="1582"/>
        <v>3.7338492226759366</v>
      </c>
      <c r="AH2208" s="9">
        <f t="shared" si="1582"/>
        <v>3.5782721717311059</v>
      </c>
      <c r="AI2208" s="9">
        <f t="shared" si="1582"/>
        <v>3.4226951207862752</v>
      </c>
      <c r="AJ2208" s="9">
        <f t="shared" si="1582"/>
        <v>3.2671180698414446</v>
      </c>
      <c r="AK2208" s="9">
        <f t="shared" si="1582"/>
        <v>3.1115410188966139</v>
      </c>
      <c r="AL2208" s="9">
        <f t="shared" si="1582"/>
        <v>2.9559639679517833</v>
      </c>
      <c r="AM2208" s="9">
        <f t="shared" si="1582"/>
        <v>2.8003869170069526</v>
      </c>
    </row>
    <row r="2209" spans="1:39" outlineLevel="2">
      <c r="A2209" s="11">
        <f>ROW()</f>
        <v>2209</v>
      </c>
      <c r="C2209" s="6" t="s">
        <v>5</v>
      </c>
      <c r="D2209" s="39"/>
      <c r="E2209" s="922">
        <v>4.8834190760403642</v>
      </c>
      <c r="F2209" s="39"/>
      <c r="G2209" s="39"/>
      <c r="H2209" s="39"/>
      <c r="I2209" s="39"/>
      <c r="J2209" s="39"/>
      <c r="K2209" s="39"/>
      <c r="L2209" s="39"/>
      <c r="M2209" s="39"/>
      <c r="N2209" s="39"/>
      <c r="O2209" s="39"/>
      <c r="P2209" s="39"/>
      <c r="Q2209" s="39"/>
      <c r="R2209" s="39"/>
      <c r="S2209" s="39"/>
      <c r="T2209" s="39"/>
      <c r="U2209" s="39"/>
      <c r="V2209" s="39"/>
      <c r="W2209" s="39"/>
      <c r="X2209" s="39"/>
      <c r="Y2209" s="39"/>
      <c r="Z2209" s="9">
        <f t="shared" si="1580"/>
        <v>0</v>
      </c>
      <c r="AA2209" s="9">
        <f t="shared" si="1580"/>
        <v>5.9825695388784554</v>
      </c>
      <c r="AB2209" s="9">
        <f t="shared" si="1580"/>
        <v>5.869106771076436</v>
      </c>
      <c r="AC2209" s="526">
        <f t="shared" si="1581"/>
        <v>5.8584218519795765</v>
      </c>
      <c r="AD2209" s="9">
        <f t="shared" si="1582"/>
        <v>5.7963480085301375</v>
      </c>
      <c r="AE2209" s="9">
        <f t="shared" si="1582"/>
        <v>5.1980910546422923</v>
      </c>
      <c r="AF2209" s="9">
        <f t="shared" si="1582"/>
        <v>4.599834100754447</v>
      </c>
      <c r="AG2209" s="9">
        <f t="shared" si="1582"/>
        <v>4.0015771468666017</v>
      </c>
      <c r="AH2209" s="9">
        <f t="shared" si="1582"/>
        <v>3.403320192978756</v>
      </c>
      <c r="AI2209" s="9">
        <f t="shared" si="1582"/>
        <v>2.8050632390909103</v>
      </c>
      <c r="AJ2209" s="9">
        <f t="shared" si="1582"/>
        <v>2.2068062852030645</v>
      </c>
      <c r="AK2209" s="9">
        <f t="shared" si="1582"/>
        <v>1.6085493313152188</v>
      </c>
      <c r="AL2209" s="9">
        <f t="shared" si="1582"/>
        <v>1.6085493313152188</v>
      </c>
      <c r="AM2209" s="9">
        <f t="shared" si="1582"/>
        <v>1.6085493313152188</v>
      </c>
    </row>
    <row r="2210" spans="1:39" outlineLevel="2">
      <c r="A2210" s="11">
        <f>ROW()</f>
        <v>2210</v>
      </c>
      <c r="C2210" s="6" t="s">
        <v>473</v>
      </c>
      <c r="D2210" s="39"/>
      <c r="E2210" s="922">
        <v>2.497252912582602</v>
      </c>
      <c r="F2210" s="39"/>
      <c r="G2210" s="39"/>
      <c r="H2210" s="39"/>
      <c r="I2210" s="39"/>
      <c r="J2210" s="39"/>
      <c r="K2210" s="39"/>
      <c r="L2210" s="39"/>
      <c r="M2210" s="39"/>
      <c r="N2210" s="39"/>
      <c r="O2210" s="39"/>
      <c r="P2210" s="39"/>
      <c r="Q2210" s="39"/>
      <c r="R2210" s="39"/>
      <c r="S2210" s="39"/>
      <c r="T2210" s="39"/>
      <c r="U2210" s="39"/>
      <c r="V2210" s="39"/>
      <c r="W2210" s="39"/>
      <c r="X2210" s="39"/>
      <c r="Y2210" s="39"/>
      <c r="Z2210" s="9">
        <f t="shared" si="1580"/>
        <v>0</v>
      </c>
      <c r="AA2210" s="9">
        <f t="shared" si="1580"/>
        <v>3.059329738664577</v>
      </c>
      <c r="AB2210" s="9">
        <f t="shared" si="1580"/>
        <v>3.059329738664577</v>
      </c>
      <c r="AC2210" s="526">
        <f t="shared" si="1581"/>
        <v>2.9958438555422955</v>
      </c>
      <c r="AD2210" s="9">
        <f t="shared" si="1582"/>
        <v>2.9641009139811549</v>
      </c>
      <c r="AE2210" s="9">
        <f t="shared" si="1582"/>
        <v>2.3522349662482398</v>
      </c>
      <c r="AF2210" s="9">
        <f t="shared" si="1582"/>
        <v>1.7403690185153244</v>
      </c>
      <c r="AG2210" s="9">
        <f t="shared" si="1582"/>
        <v>1.7403690185153244</v>
      </c>
      <c r="AH2210" s="9">
        <f t="shared" si="1582"/>
        <v>1.7403690185153244</v>
      </c>
      <c r="AI2210" s="9">
        <f t="shared" si="1582"/>
        <v>0</v>
      </c>
      <c r="AJ2210" s="9">
        <f t="shared" si="1582"/>
        <v>0</v>
      </c>
      <c r="AK2210" s="9">
        <f t="shared" si="1582"/>
        <v>0</v>
      </c>
      <c r="AL2210" s="9">
        <f t="shared" si="1582"/>
        <v>0</v>
      </c>
      <c r="AM2210" s="9">
        <f t="shared" si="1582"/>
        <v>0</v>
      </c>
    </row>
    <row r="2211" spans="1:39" outlineLevel="2">
      <c r="A2211" s="11">
        <f>ROW()</f>
        <v>2211</v>
      </c>
      <c r="C2211" s="6" t="s">
        <v>474</v>
      </c>
      <c r="D2211" s="39"/>
      <c r="E2211" s="922">
        <v>1.4600720551371267</v>
      </c>
      <c r="F2211" s="39"/>
      <c r="G2211" s="39"/>
      <c r="H2211" s="39"/>
      <c r="I2211" s="39"/>
      <c r="J2211" s="39"/>
      <c r="K2211" s="39"/>
      <c r="L2211" s="39"/>
      <c r="M2211" s="39"/>
      <c r="N2211" s="39"/>
      <c r="O2211" s="39"/>
      <c r="P2211" s="39"/>
      <c r="Q2211" s="39"/>
      <c r="R2211" s="39"/>
      <c r="S2211" s="39"/>
      <c r="T2211" s="39"/>
      <c r="U2211" s="39"/>
      <c r="V2211" s="39"/>
      <c r="W2211" s="39"/>
      <c r="X2211" s="39"/>
      <c r="Y2211" s="39"/>
      <c r="Z2211" s="9">
        <f t="shared" si="1580"/>
        <v>0</v>
      </c>
      <c r="AA2211" s="9">
        <f t="shared" si="1580"/>
        <v>1.8911951632433093</v>
      </c>
      <c r="AB2211" s="9">
        <f t="shared" si="1580"/>
        <v>1.8911951632433093</v>
      </c>
      <c r="AC2211" s="526">
        <f t="shared" si="1581"/>
        <v>1.7515838596051245</v>
      </c>
      <c r="AD2211" s="9">
        <f t="shared" si="1582"/>
        <v>1.6817782077860319</v>
      </c>
      <c r="AE2211" s="9">
        <f t="shared" si="1582"/>
        <v>1.5556985302364781</v>
      </c>
      <c r="AF2211" s="9">
        <f t="shared" si="1582"/>
        <v>1.4296188526869242</v>
      </c>
      <c r="AG2211" s="9">
        <f t="shared" si="1582"/>
        <v>1.3035391751373704</v>
      </c>
      <c r="AH2211" s="9">
        <f t="shared" si="1582"/>
        <v>1.1774594975878165</v>
      </c>
      <c r="AI2211" s="9">
        <f t="shared" ref="AI2211:AM2211" si="1583">AH2271</f>
        <v>1.0513798200382627</v>
      </c>
      <c r="AJ2211" s="9">
        <f t="shared" si="1583"/>
        <v>0.92530014248870884</v>
      </c>
      <c r="AK2211" s="9">
        <f t="shared" si="1583"/>
        <v>0.799220464939155</v>
      </c>
      <c r="AL2211" s="9">
        <f t="shared" si="1583"/>
        <v>0.67314078738960115</v>
      </c>
      <c r="AM2211" s="9">
        <f t="shared" si="1583"/>
        <v>0.5470611098400473</v>
      </c>
    </row>
    <row r="2212" spans="1:39" outlineLevel="2">
      <c r="A2212" s="11">
        <f>ROW()</f>
        <v>2212</v>
      </c>
      <c r="C2212" s="6" t="s">
        <v>477</v>
      </c>
      <c r="D2212" s="39"/>
      <c r="E2212" s="922">
        <v>5.8936732932295577</v>
      </c>
      <c r="F2212" s="39"/>
      <c r="G2212" s="39"/>
      <c r="H2212" s="39"/>
      <c r="I2212" s="39"/>
      <c r="J2212" s="39"/>
      <c r="K2212" s="39"/>
      <c r="L2212" s="39"/>
      <c r="M2212" s="39"/>
      <c r="N2212" s="39"/>
      <c r="O2212" s="39"/>
      <c r="P2212" s="39"/>
      <c r="Q2212" s="39"/>
      <c r="R2212" s="39"/>
      <c r="S2212" s="39"/>
      <c r="T2212" s="39"/>
      <c r="U2212" s="39"/>
      <c r="V2212" s="39"/>
      <c r="W2212" s="39"/>
      <c r="X2212" s="39"/>
      <c r="Y2212" s="39"/>
      <c r="Z2212" s="9">
        <f t="shared" si="1580"/>
        <v>0</v>
      </c>
      <c r="AA2212" s="9">
        <f t="shared" si="1580"/>
        <v>7.7451048649669927</v>
      </c>
      <c r="AB2212" s="9">
        <f t="shared" si="1580"/>
        <v>7.7451048649669927</v>
      </c>
      <c r="AC2212" s="526">
        <f t="shared" si="1581"/>
        <v>7.0703791486764231</v>
      </c>
      <c r="AD2212" s="9">
        <f t="shared" ref="AD2212:AH2213" si="1584">AC2272</f>
        <v>6.7330162905311379</v>
      </c>
      <c r="AE2212" s="9">
        <f t="shared" si="1584"/>
        <v>5.9585058040344387</v>
      </c>
      <c r="AF2212" s="9">
        <f t="shared" si="1584"/>
        <v>5.1839953175377396</v>
      </c>
      <c r="AG2212" s="9">
        <f t="shared" si="1584"/>
        <v>4.4094848310410404</v>
      </c>
      <c r="AH2212" s="9">
        <f t="shared" si="1584"/>
        <v>3.6349743445443412</v>
      </c>
      <c r="AI2212" s="9">
        <f t="shared" ref="AI2212:AM2212" si="1585">AH2272</f>
        <v>2.860463858047642</v>
      </c>
      <c r="AJ2212" s="9">
        <f t="shared" si="1585"/>
        <v>2.0859533715509428</v>
      </c>
      <c r="AK2212" s="9">
        <f t="shared" si="1585"/>
        <v>1.3114428850542437</v>
      </c>
      <c r="AL2212" s="9">
        <f t="shared" si="1585"/>
        <v>1.3114428850542437</v>
      </c>
      <c r="AM2212" s="9">
        <f t="shared" si="1585"/>
        <v>1.3114428850542437</v>
      </c>
    </row>
    <row r="2213" spans="1:39" outlineLevel="2">
      <c r="A2213" s="11">
        <f>ROW()</f>
        <v>2213</v>
      </c>
      <c r="C2213" s="6" t="s">
        <v>511</v>
      </c>
      <c r="D2213" s="39"/>
      <c r="E2213" s="922">
        <v>0</v>
      </c>
      <c r="F2213" s="39"/>
      <c r="G2213" s="39"/>
      <c r="H2213" s="39"/>
      <c r="I2213" s="39"/>
      <c r="J2213" s="39"/>
      <c r="K2213" s="39"/>
      <c r="L2213" s="39"/>
      <c r="M2213" s="39"/>
      <c r="N2213" s="39"/>
      <c r="O2213" s="39"/>
      <c r="P2213" s="39"/>
      <c r="Q2213" s="39"/>
      <c r="R2213" s="39"/>
      <c r="S2213" s="39"/>
      <c r="T2213" s="39"/>
      <c r="U2213" s="39"/>
      <c r="V2213" s="39"/>
      <c r="W2213" s="39"/>
      <c r="X2213" s="39"/>
      <c r="Y2213" s="39"/>
      <c r="Z2213" s="9">
        <f t="shared" si="1580"/>
        <v>0</v>
      </c>
      <c r="AA2213" s="9">
        <f t="shared" si="1580"/>
        <v>0</v>
      </c>
      <c r="AB2213" s="9">
        <f t="shared" si="1580"/>
        <v>0</v>
      </c>
      <c r="AC2213" s="526">
        <f t="shared" si="1581"/>
        <v>0</v>
      </c>
      <c r="AD2213" s="9">
        <f t="shared" si="1584"/>
        <v>0</v>
      </c>
      <c r="AE2213" s="9">
        <f t="shared" si="1584"/>
        <v>0</v>
      </c>
      <c r="AF2213" s="9">
        <f t="shared" si="1584"/>
        <v>0</v>
      </c>
      <c r="AG2213" s="9">
        <f t="shared" si="1584"/>
        <v>0</v>
      </c>
      <c r="AH2213" s="9">
        <f t="shared" si="1584"/>
        <v>0</v>
      </c>
      <c r="AI2213" s="9">
        <f t="shared" ref="AI2213:AM2213" si="1586">AH2273</f>
        <v>0</v>
      </c>
      <c r="AJ2213" s="9">
        <f t="shared" si="1586"/>
        <v>0</v>
      </c>
      <c r="AK2213" s="9">
        <f t="shared" si="1586"/>
        <v>0</v>
      </c>
      <c r="AL2213" s="9">
        <f t="shared" si="1586"/>
        <v>0</v>
      </c>
      <c r="AM2213" s="9">
        <f t="shared" si="1586"/>
        <v>0</v>
      </c>
    </row>
    <row r="2214" spans="1:39" outlineLevel="2">
      <c r="A2214" s="11">
        <f>ROW()</f>
        <v>2214</v>
      </c>
      <c r="C2214" s="6" t="s">
        <v>655</v>
      </c>
      <c r="D2214" s="39"/>
      <c r="E2214" s="922"/>
      <c r="F2214" s="39"/>
      <c r="G2214" s="39"/>
      <c r="H2214" s="39"/>
      <c r="I2214" s="39"/>
      <c r="J2214" s="39"/>
      <c r="K2214" s="39"/>
      <c r="L2214" s="39"/>
      <c r="M2214" s="39"/>
      <c r="N2214" s="39"/>
      <c r="O2214" s="39"/>
      <c r="P2214" s="39"/>
      <c r="Q2214" s="39"/>
      <c r="R2214" s="39"/>
      <c r="S2214" s="39"/>
      <c r="T2214" s="39"/>
      <c r="U2214" s="39"/>
      <c r="V2214" s="39"/>
      <c r="W2214" s="39"/>
      <c r="X2214" s="39"/>
      <c r="Y2214" s="39"/>
      <c r="Z2214" s="9"/>
      <c r="AA2214" s="9"/>
      <c r="AB2214" s="9"/>
      <c r="AC2214" s="526"/>
      <c r="AD2214" s="9"/>
      <c r="AE2214" s="9"/>
      <c r="AF2214" s="9"/>
      <c r="AG2214" s="9"/>
      <c r="AH2214" s="9"/>
      <c r="AI2214" s="9">
        <f t="shared" ref="AI2214:AM2214" si="1587">AH2274</f>
        <v>1.7403690185153244</v>
      </c>
      <c r="AJ2214" s="9">
        <f t="shared" si="1587"/>
        <v>1.3922952148122596</v>
      </c>
      <c r="AK2214" s="9">
        <f t="shared" si="1587"/>
        <v>1.0442214111091948</v>
      </c>
      <c r="AL2214" s="9">
        <f t="shared" si="1587"/>
        <v>0.69614760740612991</v>
      </c>
      <c r="AM2214" s="9">
        <f t="shared" si="1587"/>
        <v>0.34807380370306495</v>
      </c>
    </row>
    <row r="2215" spans="1:39" outlineLevel="2">
      <c r="A2215" s="11">
        <f>ROW()</f>
        <v>2215</v>
      </c>
      <c r="C2215" s="6" t="s">
        <v>656</v>
      </c>
      <c r="D2215" s="39"/>
      <c r="E2215" s="922"/>
      <c r="F2215" s="39"/>
      <c r="G2215" s="39"/>
      <c r="H2215" s="39"/>
      <c r="I2215" s="39"/>
      <c r="J2215" s="39"/>
      <c r="K2215" s="39"/>
      <c r="L2215" s="39"/>
      <c r="M2215" s="39"/>
      <c r="N2215" s="39"/>
      <c r="O2215" s="39"/>
      <c r="P2215" s="39"/>
      <c r="Q2215" s="39"/>
      <c r="R2215" s="39"/>
      <c r="S2215" s="39"/>
      <c r="T2215" s="39"/>
      <c r="U2215" s="39"/>
      <c r="V2215" s="39"/>
      <c r="W2215" s="39"/>
      <c r="X2215" s="39"/>
      <c r="Y2215" s="39"/>
      <c r="Z2215" s="9"/>
      <c r="AA2215" s="9"/>
      <c r="AB2215" s="9"/>
      <c r="AC2215" s="526"/>
      <c r="AD2215" s="9"/>
      <c r="AE2215" s="9"/>
      <c r="AF2215" s="9"/>
      <c r="AG2215" s="9"/>
      <c r="AH2215" s="9"/>
      <c r="AI2215" s="9">
        <f t="shared" ref="AI2215" si="1588">AH2275</f>
        <v>0</v>
      </c>
      <c r="AJ2215" s="9">
        <f t="shared" ref="AJ2215" si="1589">AI2275</f>
        <v>0</v>
      </c>
      <c r="AK2215" s="9">
        <f t="shared" ref="AK2215" si="1590">AJ2275</f>
        <v>0</v>
      </c>
      <c r="AL2215" s="9">
        <f t="shared" ref="AL2215" si="1591">AK2275</f>
        <v>0</v>
      </c>
      <c r="AM2215" s="9">
        <f t="shared" ref="AM2215" si="1592">AL2275</f>
        <v>0</v>
      </c>
    </row>
    <row r="2216" spans="1:39" outlineLevel="2">
      <c r="A2216" s="11">
        <f>ROW()</f>
        <v>2216</v>
      </c>
      <c r="C2216" s="6" t="s">
        <v>667</v>
      </c>
      <c r="D2216" s="39"/>
      <c r="E2216" s="922"/>
      <c r="F2216" s="39"/>
      <c r="G2216" s="39"/>
      <c r="H2216" s="39"/>
      <c r="I2216" s="39"/>
      <c r="J2216" s="39"/>
      <c r="K2216" s="39"/>
      <c r="L2216" s="39"/>
      <c r="M2216" s="39"/>
      <c r="N2216" s="39"/>
      <c r="O2216" s="39"/>
      <c r="P2216" s="39"/>
      <c r="Q2216" s="39"/>
      <c r="R2216" s="39"/>
      <c r="S2216" s="39"/>
      <c r="T2216" s="39"/>
      <c r="U2216" s="39"/>
      <c r="V2216" s="39"/>
      <c r="W2216" s="39"/>
      <c r="X2216" s="39"/>
      <c r="Y2216" s="39"/>
      <c r="Z2216" s="9"/>
      <c r="AA2216" s="9"/>
      <c r="AB2216" s="9"/>
      <c r="AC2216" s="526"/>
      <c r="AD2216" s="9"/>
      <c r="AE2216" s="9"/>
      <c r="AF2216" s="9"/>
      <c r="AG2216" s="9"/>
      <c r="AH2216" s="9"/>
      <c r="AI2216" s="9">
        <f t="shared" ref="AI2216" si="1593">AH2276</f>
        <v>0</v>
      </c>
      <c r="AJ2216" s="9">
        <f t="shared" ref="AJ2216" si="1594">AI2276</f>
        <v>0</v>
      </c>
      <c r="AK2216" s="9">
        <f t="shared" ref="AK2216" si="1595">AJ2276</f>
        <v>0</v>
      </c>
      <c r="AL2216" s="9">
        <f t="shared" ref="AL2216" si="1596">AK2276</f>
        <v>0</v>
      </c>
      <c r="AM2216" s="9">
        <f t="shared" ref="AM2216" si="1597">AL2276</f>
        <v>0</v>
      </c>
    </row>
    <row r="2217" spans="1:39" outlineLevel="2">
      <c r="A2217" s="11">
        <f>ROW()</f>
        <v>2217</v>
      </c>
      <c r="C2217" s="6" t="s">
        <v>212</v>
      </c>
      <c r="D2217" s="39"/>
      <c r="E2217" s="922">
        <v>0</v>
      </c>
      <c r="F2217" s="39"/>
      <c r="G2217" s="39"/>
      <c r="H2217" s="39"/>
      <c r="I2217" s="39"/>
      <c r="J2217" s="39"/>
      <c r="K2217" s="39"/>
      <c r="L2217" s="39"/>
      <c r="M2217" s="39"/>
      <c r="N2217" s="39"/>
      <c r="O2217" s="39"/>
      <c r="P2217" s="39"/>
      <c r="Q2217" s="39"/>
      <c r="R2217" s="39"/>
      <c r="S2217" s="39"/>
      <c r="T2217" s="39"/>
      <c r="U2217" s="39"/>
      <c r="V2217" s="39"/>
      <c r="W2217" s="39"/>
      <c r="X2217" s="39"/>
      <c r="Y2217" s="39"/>
      <c r="Z2217" s="9">
        <f t="shared" ref="Z2217:AB2218" si="1598">Y2277</f>
        <v>0</v>
      </c>
      <c r="AA2217" s="9">
        <f t="shared" si="1598"/>
        <v>0</v>
      </c>
      <c r="AB2217" s="9">
        <f t="shared" si="1598"/>
        <v>0</v>
      </c>
      <c r="AC2217" s="526">
        <f t="shared" si="1581"/>
        <v>0</v>
      </c>
      <c r="AD2217" s="9">
        <f t="shared" ref="AD2217:AM2218" si="1599">AC2277</f>
        <v>0</v>
      </c>
      <c r="AE2217" s="9">
        <f t="shared" si="1599"/>
        <v>0</v>
      </c>
      <c r="AF2217" s="9">
        <f t="shared" si="1599"/>
        <v>0</v>
      </c>
      <c r="AG2217" s="9">
        <f t="shared" si="1599"/>
        <v>0</v>
      </c>
      <c r="AH2217" s="9">
        <f t="shared" si="1599"/>
        <v>0</v>
      </c>
      <c r="AI2217" s="9">
        <f t="shared" si="1599"/>
        <v>0</v>
      </c>
      <c r="AJ2217" s="9">
        <f t="shared" si="1599"/>
        <v>0</v>
      </c>
      <c r="AK2217" s="9">
        <f t="shared" si="1599"/>
        <v>0</v>
      </c>
      <c r="AL2217" s="9">
        <f t="shared" si="1599"/>
        <v>0</v>
      </c>
      <c r="AM2217" s="9">
        <f t="shared" si="1599"/>
        <v>0</v>
      </c>
    </row>
    <row r="2218" spans="1:39" outlineLevel="2">
      <c r="A2218" s="11">
        <f>ROW()</f>
        <v>2218</v>
      </c>
      <c r="C2218" s="30" t="s">
        <v>362</v>
      </c>
      <c r="D2218" s="90"/>
      <c r="E2218" s="925">
        <v>0</v>
      </c>
      <c r="F2218" s="90"/>
      <c r="G2218" s="90"/>
      <c r="H2218" s="90"/>
      <c r="I2218" s="90"/>
      <c r="J2218" s="90"/>
      <c r="K2218" s="90"/>
      <c r="L2218" s="90"/>
      <c r="M2218" s="90"/>
      <c r="N2218" s="90"/>
      <c r="O2218" s="90"/>
      <c r="P2218" s="90"/>
      <c r="Q2218" s="90"/>
      <c r="R2218" s="90"/>
      <c r="S2218" s="90"/>
      <c r="T2218" s="90"/>
      <c r="U2218" s="90"/>
      <c r="V2218" s="90"/>
      <c r="W2218" s="90"/>
      <c r="X2218" s="90"/>
      <c r="Y2218" s="90"/>
      <c r="Z2218" s="15">
        <f t="shared" si="1598"/>
        <v>0</v>
      </c>
      <c r="AA2218" s="15">
        <f t="shared" si="1598"/>
        <v>0</v>
      </c>
      <c r="AB2218" s="15">
        <f t="shared" si="1598"/>
        <v>0</v>
      </c>
      <c r="AC2218" s="527">
        <f t="shared" si="1581"/>
        <v>0</v>
      </c>
      <c r="AD2218" s="15">
        <f t="shared" si="1599"/>
        <v>0</v>
      </c>
      <c r="AE2218" s="15">
        <f t="shared" si="1599"/>
        <v>0</v>
      </c>
      <c r="AF2218" s="15">
        <f t="shared" si="1599"/>
        <v>0</v>
      </c>
      <c r="AG2218" s="15">
        <f t="shared" si="1599"/>
        <v>0</v>
      </c>
      <c r="AH2218" s="15">
        <f t="shared" si="1599"/>
        <v>0</v>
      </c>
      <c r="AI2218" s="15">
        <f t="shared" si="1599"/>
        <v>0</v>
      </c>
      <c r="AJ2218" s="15">
        <f t="shared" si="1599"/>
        <v>0</v>
      </c>
      <c r="AK2218" s="15">
        <f t="shared" si="1599"/>
        <v>0</v>
      </c>
      <c r="AL2218" s="15">
        <f t="shared" si="1599"/>
        <v>0</v>
      </c>
      <c r="AM2218" s="15">
        <f t="shared" si="1599"/>
        <v>0</v>
      </c>
    </row>
    <row r="2219" spans="1:39" outlineLevel="2">
      <c r="A2219" s="11">
        <f>ROW()</f>
        <v>2219</v>
      </c>
      <c r="C2219" s="6" t="s">
        <v>1</v>
      </c>
      <c r="D2219" s="39"/>
      <c r="E2219" s="39">
        <v>22.546155284762488</v>
      </c>
      <c r="F2219" s="39"/>
      <c r="G2219" s="39"/>
      <c r="H2219" s="39"/>
      <c r="I2219" s="39"/>
      <c r="J2219" s="39"/>
      <c r="K2219" s="39"/>
      <c r="L2219" s="39"/>
      <c r="M2219" s="39"/>
      <c r="N2219" s="39"/>
      <c r="O2219" s="39"/>
      <c r="P2219" s="39"/>
      <c r="Q2219" s="39"/>
      <c r="R2219" s="39"/>
      <c r="S2219" s="39"/>
      <c r="T2219" s="39"/>
      <c r="U2219" s="39"/>
      <c r="V2219" s="39"/>
      <c r="W2219" s="39"/>
      <c r="X2219" s="39"/>
      <c r="Y2219" s="39"/>
      <c r="Z2219" s="9">
        <f t="shared" ref="Z2219:AA2219" si="1600">SUM(Z2206:Z2218)</f>
        <v>0</v>
      </c>
      <c r="AA2219" s="9">
        <f t="shared" si="1600"/>
        <v>28.81955072524573</v>
      </c>
      <c r="AB2219" s="9">
        <f t="shared" ref="AB2219:AM2219" si="1601">SUM(AB2206:AB2217)</f>
        <v>27.933587955978677</v>
      </c>
      <c r="AC2219" s="9">
        <f t="shared" ref="AC2219" si="1602">SUM(AC2206:AC2218)</f>
        <v>27.047625186711628</v>
      </c>
      <c r="AD2219" s="9">
        <f t="shared" ref="AD2219" si="1603">SUM(AD2206:AD2217)</f>
        <v>26.161662417444575</v>
      </c>
      <c r="AE2219" s="9">
        <f t="shared" si="1601"/>
        <v>23.71811901856956</v>
      </c>
      <c r="AF2219" s="9">
        <f t="shared" si="1601"/>
        <v>21.274575619694541</v>
      </c>
      <c r="AG2219" s="9">
        <f t="shared" si="1601"/>
        <v>19.442898168552439</v>
      </c>
      <c r="AH2219" s="9">
        <f t="shared" si="1601"/>
        <v>17.611220717410337</v>
      </c>
      <c r="AI2219" s="9">
        <f t="shared" si="1601"/>
        <v>15.779543266268234</v>
      </c>
      <c r="AJ2219" s="9">
        <f t="shared" si="1601"/>
        <v>13.599792011423066</v>
      </c>
      <c r="AK2219" s="9">
        <f t="shared" si="1601"/>
        <v>11.420040756577901</v>
      </c>
      <c r="AL2219" s="9">
        <f t="shared" si="1601"/>
        <v>10.613056942117277</v>
      </c>
      <c r="AM2219" s="9">
        <f t="shared" si="1601"/>
        <v>9.8060731276566511</v>
      </c>
    </row>
    <row r="2220" spans="1:39" outlineLevel="2">
      <c r="A2220" s="11">
        <f>ROW()</f>
        <v>2220</v>
      </c>
      <c r="B2220" s="343" t="s">
        <v>31</v>
      </c>
      <c r="D2220" s="39"/>
      <c r="E2220" s="39"/>
      <c r="F2220" s="39"/>
      <c r="G2220" s="39"/>
      <c r="H2220" s="39"/>
      <c r="I2220" s="39"/>
      <c r="J2220" s="39"/>
      <c r="K2220" s="39"/>
      <c r="L2220" s="39"/>
      <c r="M2220" s="39"/>
      <c r="N2220" s="39"/>
      <c r="O2220" s="39"/>
      <c r="P2220" s="39"/>
      <c r="Q2220" s="39"/>
      <c r="R2220" s="39"/>
      <c r="S2220" s="39"/>
      <c r="T2220" s="39"/>
      <c r="U2220" s="39"/>
      <c r="V2220" s="39"/>
      <c r="W2220" s="39"/>
      <c r="X2220" s="39"/>
      <c r="Y2220" s="39"/>
      <c r="Z2220" s="39"/>
      <c r="AA2220" s="39"/>
      <c r="AB2220" s="39"/>
      <c r="AC2220" s="39"/>
      <c r="AD2220" s="39"/>
      <c r="AE2220" s="39"/>
      <c r="AF2220" s="39"/>
      <c r="AG2220" s="39"/>
      <c r="AH2220" s="39"/>
      <c r="AI2220" s="39"/>
      <c r="AJ2220" s="39"/>
      <c r="AK2220" s="39"/>
      <c r="AL2220" s="39"/>
      <c r="AM2220" s="39"/>
    </row>
    <row r="2221" spans="1:39" outlineLevel="2">
      <c r="A2221" s="11">
        <f>ROW()</f>
        <v>2221</v>
      </c>
      <c r="C2221" s="6" t="s">
        <v>2</v>
      </c>
      <c r="D2221" s="39"/>
      <c r="E2221" s="922"/>
      <c r="F2221" s="39"/>
      <c r="G2221" s="39"/>
      <c r="H2221" s="39"/>
      <c r="I2221" s="39"/>
      <c r="J2221" s="39"/>
      <c r="K2221" s="39"/>
      <c r="L2221" s="39"/>
      <c r="M2221" s="39"/>
      <c r="N2221" s="39"/>
      <c r="O2221" s="39"/>
      <c r="P2221" s="39"/>
      <c r="Q2221" s="39"/>
      <c r="R2221" s="39"/>
      <c r="S2221" s="39"/>
      <c r="T2221" s="39"/>
      <c r="U2221" s="39"/>
      <c r="V2221" s="39"/>
      <c r="W2221" s="39"/>
      <c r="X2221" s="39"/>
      <c r="Y2221" s="39"/>
      <c r="Z2221" s="39">
        <f>Z$279</f>
        <v>0</v>
      </c>
      <c r="AA2221" s="39"/>
      <c r="AB2221" s="39"/>
      <c r="AC2221" s="39"/>
      <c r="AD2221" s="39"/>
      <c r="AE2221" s="39"/>
      <c r="AF2221" s="39"/>
      <c r="AG2221" s="39"/>
      <c r="AH2221" s="39"/>
      <c r="AI2221" s="39"/>
      <c r="AJ2221" s="39"/>
      <c r="AK2221" s="39"/>
      <c r="AL2221" s="39"/>
      <c r="AM2221" s="39"/>
    </row>
    <row r="2222" spans="1:39" outlineLevel="2">
      <c r="A2222" s="11">
        <f>ROW()</f>
        <v>2222</v>
      </c>
      <c r="C2222" s="6" t="s">
        <v>3</v>
      </c>
      <c r="D2222" s="39"/>
      <c r="E2222" s="922"/>
      <c r="F2222" s="39"/>
      <c r="G2222" s="39"/>
      <c r="H2222" s="39"/>
      <c r="I2222" s="39"/>
      <c r="J2222" s="39"/>
      <c r="K2222" s="39"/>
      <c r="L2222" s="39"/>
      <c r="M2222" s="39"/>
      <c r="N2222" s="39"/>
      <c r="O2222" s="39"/>
      <c r="P2222" s="39"/>
      <c r="Q2222" s="39"/>
      <c r="R2222" s="39"/>
      <c r="S2222" s="39"/>
      <c r="T2222" s="39"/>
      <c r="U2222" s="39"/>
      <c r="V2222" s="39"/>
      <c r="W2222" s="39"/>
      <c r="X2222" s="39"/>
      <c r="Y2222" s="39"/>
      <c r="Z2222" s="39">
        <f>Z$280</f>
        <v>5.7418363620662358</v>
      </c>
      <c r="AA2222" s="39"/>
      <c r="AB2222" s="39"/>
      <c r="AC2222" s="39"/>
      <c r="AD2222" s="39"/>
      <c r="AE2222" s="39"/>
      <c r="AF2222" s="39"/>
      <c r="AG2222" s="39"/>
      <c r="AH2222" s="39"/>
      <c r="AI2222" s="39"/>
      <c r="AJ2222" s="39"/>
      <c r="AK2222" s="39"/>
      <c r="AL2222" s="39"/>
      <c r="AM2222" s="39"/>
    </row>
    <row r="2223" spans="1:39" outlineLevel="2">
      <c r="A2223" s="11">
        <f>ROW()</f>
        <v>2223</v>
      </c>
      <c r="C2223" s="6" t="s">
        <v>4</v>
      </c>
      <c r="D2223" s="39"/>
      <c r="E2223" s="922"/>
      <c r="F2223" s="39"/>
      <c r="G2223" s="39"/>
      <c r="H2223" s="39"/>
      <c r="I2223" s="39"/>
      <c r="J2223" s="39"/>
      <c r="K2223" s="39"/>
      <c r="L2223" s="39"/>
      <c r="M2223" s="39"/>
      <c r="N2223" s="39"/>
      <c r="O2223" s="39"/>
      <c r="P2223" s="39"/>
      <c r="Q2223" s="39"/>
      <c r="R2223" s="39"/>
      <c r="S2223" s="39"/>
      <c r="T2223" s="39"/>
      <c r="U2223" s="39"/>
      <c r="V2223" s="39"/>
      <c r="W2223" s="39"/>
      <c r="X2223" s="39"/>
      <c r="Y2223" s="39"/>
      <c r="Z2223" s="39">
        <f>Z$281</f>
        <v>4.3995150574261581</v>
      </c>
      <c r="AA2223" s="39"/>
      <c r="AB2223" s="39"/>
      <c r="AC2223" s="39"/>
      <c r="AD2223" s="39"/>
      <c r="AE2223" s="39"/>
      <c r="AF2223" s="39"/>
      <c r="AG2223" s="39"/>
      <c r="AH2223" s="39"/>
      <c r="AI2223" s="39"/>
      <c r="AJ2223" s="39"/>
      <c r="AK2223" s="39"/>
      <c r="AL2223" s="39"/>
      <c r="AM2223" s="39"/>
    </row>
    <row r="2224" spans="1:39" outlineLevel="2">
      <c r="A2224" s="11">
        <f>ROW()</f>
        <v>2224</v>
      </c>
      <c r="C2224" s="6" t="s">
        <v>5</v>
      </c>
      <c r="D2224" s="39"/>
      <c r="E2224" s="922"/>
      <c r="F2224" s="39"/>
      <c r="G2224" s="39"/>
      <c r="H2224" s="39"/>
      <c r="I2224" s="39"/>
      <c r="J2224" s="39"/>
      <c r="K2224" s="39"/>
      <c r="L2224" s="39"/>
      <c r="M2224" s="39"/>
      <c r="N2224" s="39"/>
      <c r="O2224" s="39"/>
      <c r="P2224" s="39"/>
      <c r="Q2224" s="39"/>
      <c r="R2224" s="39"/>
      <c r="S2224" s="39"/>
      <c r="T2224" s="39"/>
      <c r="U2224" s="39"/>
      <c r="V2224" s="39"/>
      <c r="W2224" s="39"/>
      <c r="X2224" s="39"/>
      <c r="Y2224" s="39"/>
      <c r="Z2224" s="39">
        <f>Z$282</f>
        <v>5.9825695388784554</v>
      </c>
      <c r="AA2224" s="39"/>
      <c r="AB2224" s="39"/>
      <c r="AC2224" s="39"/>
      <c r="AD2224" s="39"/>
      <c r="AE2224" s="39"/>
      <c r="AF2224" s="39"/>
      <c r="AG2224" s="39"/>
      <c r="AH2224" s="39"/>
      <c r="AI2224" s="39"/>
      <c r="AJ2224" s="39"/>
      <c r="AK2224" s="39"/>
      <c r="AL2224" s="39"/>
      <c r="AM2224" s="39"/>
    </row>
    <row r="2225" spans="1:39" outlineLevel="2">
      <c r="A2225" s="11">
        <f>ROW()</f>
        <v>2225</v>
      </c>
      <c r="C2225" s="6" t="s">
        <v>473</v>
      </c>
      <c r="D2225" s="39"/>
      <c r="E2225" s="922"/>
      <c r="F2225" s="39"/>
      <c r="G2225" s="39"/>
      <c r="H2225" s="39"/>
      <c r="I2225" s="39"/>
      <c r="J2225" s="39"/>
      <c r="K2225" s="39"/>
      <c r="L2225" s="39"/>
      <c r="M2225" s="39"/>
      <c r="N2225" s="39"/>
      <c r="O2225" s="39"/>
      <c r="P2225" s="39"/>
      <c r="Q2225" s="39"/>
      <c r="R2225" s="39"/>
      <c r="S2225" s="39"/>
      <c r="T2225" s="39"/>
      <c r="U2225" s="39"/>
      <c r="V2225" s="39"/>
      <c r="W2225" s="39"/>
      <c r="X2225" s="39"/>
      <c r="Y2225" s="39"/>
      <c r="Z2225" s="39">
        <f>Z$283</f>
        <v>3.059329738664577</v>
      </c>
      <c r="AA2225" s="39"/>
      <c r="AB2225" s="39"/>
      <c r="AC2225" s="39"/>
      <c r="AD2225" s="39"/>
      <c r="AE2225" s="39"/>
      <c r="AF2225" s="39"/>
      <c r="AG2225" s="39"/>
      <c r="AH2225" s="39"/>
      <c r="AI2225" s="39"/>
      <c r="AJ2225" s="39"/>
      <c r="AK2225" s="39"/>
      <c r="AL2225" s="39"/>
      <c r="AM2225" s="39"/>
    </row>
    <row r="2226" spans="1:39" outlineLevel="2">
      <c r="A2226" s="11">
        <f>ROW()</f>
        <v>2226</v>
      </c>
      <c r="C2226" s="6" t="s">
        <v>474</v>
      </c>
      <c r="D2226" s="39"/>
      <c r="E2226" s="922"/>
      <c r="F2226" s="39"/>
      <c r="G2226" s="39"/>
      <c r="H2226" s="39"/>
      <c r="I2226" s="39"/>
      <c r="J2226" s="39"/>
      <c r="K2226" s="39"/>
      <c r="L2226" s="39"/>
      <c r="M2226" s="39"/>
      <c r="N2226" s="39"/>
      <c r="O2226" s="39"/>
      <c r="P2226" s="39"/>
      <c r="Q2226" s="39"/>
      <c r="R2226" s="39"/>
      <c r="S2226" s="39"/>
      <c r="T2226" s="39"/>
      <c r="U2226" s="39"/>
      <c r="V2226" s="39"/>
      <c r="W2226" s="39"/>
      <c r="X2226" s="39"/>
      <c r="Y2226" s="39"/>
      <c r="Z2226" s="39">
        <f>Z$284</f>
        <v>1.8911951632433093</v>
      </c>
      <c r="AA2226" s="39"/>
      <c r="AB2226" s="39"/>
      <c r="AC2226" s="39"/>
      <c r="AD2226" s="39"/>
      <c r="AE2226" s="39"/>
      <c r="AF2226" s="39"/>
      <c r="AG2226" s="39"/>
      <c r="AH2226" s="39"/>
      <c r="AI2226" s="39"/>
      <c r="AJ2226" s="39"/>
      <c r="AK2226" s="39"/>
      <c r="AL2226" s="39"/>
      <c r="AM2226" s="39"/>
    </row>
    <row r="2227" spans="1:39" outlineLevel="2">
      <c r="A2227" s="11">
        <f>ROW()</f>
        <v>2227</v>
      </c>
      <c r="C2227" s="6" t="s">
        <v>477</v>
      </c>
      <c r="D2227" s="39"/>
      <c r="E2227" s="922"/>
      <c r="F2227" s="39"/>
      <c r="G2227" s="39"/>
      <c r="H2227" s="39"/>
      <c r="I2227" s="39"/>
      <c r="J2227" s="39"/>
      <c r="K2227" s="39"/>
      <c r="L2227" s="39"/>
      <c r="M2227" s="39"/>
      <c r="N2227" s="39"/>
      <c r="O2227" s="39"/>
      <c r="P2227" s="39"/>
      <c r="Q2227" s="39"/>
      <c r="R2227" s="39"/>
      <c r="S2227" s="39"/>
      <c r="T2227" s="39"/>
      <c r="U2227" s="39"/>
      <c r="V2227" s="39"/>
      <c r="W2227" s="39"/>
      <c r="X2227" s="39"/>
      <c r="Y2227" s="39"/>
      <c r="Z2227" s="39">
        <f>Z$285</f>
        <v>7.7451048649669927</v>
      </c>
      <c r="AA2227" s="39"/>
      <c r="AB2227" s="39"/>
      <c r="AC2227" s="39"/>
      <c r="AD2227" s="39"/>
      <c r="AE2227" s="39"/>
      <c r="AF2227" s="39"/>
      <c r="AG2227" s="39"/>
      <c r="AH2227" s="39"/>
      <c r="AI2227" s="39"/>
      <c r="AJ2227" s="39"/>
      <c r="AK2227" s="39"/>
      <c r="AL2227" s="39"/>
      <c r="AM2227" s="39"/>
    </row>
    <row r="2228" spans="1:39" outlineLevel="2">
      <c r="A2228" s="11">
        <f>ROW()</f>
        <v>2228</v>
      </c>
      <c r="C2228" s="6" t="s">
        <v>511</v>
      </c>
      <c r="D2228" s="39"/>
      <c r="E2228" s="922"/>
      <c r="F2228" s="39"/>
      <c r="G2228" s="39"/>
      <c r="H2228" s="39"/>
      <c r="I2228" s="39"/>
      <c r="J2228" s="39"/>
      <c r="K2228" s="39"/>
      <c r="L2228" s="39"/>
      <c r="M2228" s="39"/>
      <c r="N2228" s="39"/>
      <c r="O2228" s="39"/>
      <c r="P2228" s="39"/>
      <c r="Q2228" s="39"/>
      <c r="R2228" s="39"/>
      <c r="S2228" s="39"/>
      <c r="T2228" s="39"/>
      <c r="U2228" s="39"/>
      <c r="V2228" s="39"/>
      <c r="W2228" s="39"/>
      <c r="X2228" s="39"/>
      <c r="Y2228" s="39"/>
      <c r="Z2228" s="39">
        <f>Z$286</f>
        <v>0</v>
      </c>
      <c r="AA2228" s="39"/>
      <c r="AB2228" s="39"/>
      <c r="AC2228" s="39"/>
      <c r="AD2228" s="39"/>
      <c r="AE2228" s="39"/>
      <c r="AF2228" s="39"/>
      <c r="AG2228" s="39"/>
      <c r="AH2228" s="39"/>
      <c r="AI2228" s="39"/>
      <c r="AJ2228" s="39"/>
      <c r="AK2228" s="39"/>
      <c r="AL2228" s="39"/>
      <c r="AM2228" s="39"/>
    </row>
    <row r="2229" spans="1:39" outlineLevel="2">
      <c r="A2229" s="11">
        <f>ROW()</f>
        <v>2229</v>
      </c>
      <c r="C2229" s="6" t="s">
        <v>655</v>
      </c>
      <c r="D2229" s="39"/>
      <c r="E2229" s="922"/>
      <c r="F2229" s="39"/>
      <c r="G2229" s="39"/>
      <c r="H2229" s="39"/>
      <c r="I2229" s="39"/>
      <c r="J2229" s="39"/>
      <c r="K2229" s="39"/>
      <c r="L2229" s="39"/>
      <c r="M2229" s="39"/>
      <c r="N2229" s="39"/>
      <c r="O2229" s="39"/>
      <c r="P2229" s="39"/>
      <c r="Q2229" s="39"/>
      <c r="R2229" s="39"/>
      <c r="S2229" s="39"/>
      <c r="T2229" s="39"/>
      <c r="U2229" s="39"/>
      <c r="V2229" s="39"/>
      <c r="W2229" s="39"/>
      <c r="X2229" s="39"/>
      <c r="Y2229" s="39"/>
      <c r="Z2229" s="39"/>
      <c r="AA2229" s="39"/>
      <c r="AB2229" s="39"/>
      <c r="AC2229" s="39"/>
      <c r="AD2229" s="39"/>
      <c r="AE2229" s="39"/>
      <c r="AF2229" s="39"/>
      <c r="AG2229" s="39"/>
      <c r="AH2229" s="39"/>
      <c r="AI2229" s="39"/>
      <c r="AJ2229" s="39"/>
      <c r="AK2229" s="39"/>
      <c r="AL2229" s="39"/>
      <c r="AM2229" s="39"/>
    </row>
    <row r="2230" spans="1:39" outlineLevel="2">
      <c r="A2230" s="11">
        <f>ROW()</f>
        <v>2230</v>
      </c>
      <c r="C2230" s="6" t="s">
        <v>656</v>
      </c>
      <c r="D2230" s="39"/>
      <c r="E2230" s="922"/>
      <c r="F2230" s="39"/>
      <c r="G2230" s="39"/>
      <c r="H2230" s="39"/>
      <c r="I2230" s="39"/>
      <c r="J2230" s="39"/>
      <c r="K2230" s="39"/>
      <c r="L2230" s="39"/>
      <c r="M2230" s="39"/>
      <c r="N2230" s="39"/>
      <c r="O2230" s="39"/>
      <c r="P2230" s="39"/>
      <c r="Q2230" s="39"/>
      <c r="R2230" s="39"/>
      <c r="S2230" s="39"/>
      <c r="T2230" s="39"/>
      <c r="U2230" s="39"/>
      <c r="V2230" s="39"/>
      <c r="W2230" s="39"/>
      <c r="X2230" s="39"/>
      <c r="Y2230" s="39"/>
      <c r="Z2230" s="39"/>
      <c r="AA2230" s="39"/>
      <c r="AB2230" s="39"/>
      <c r="AC2230" s="39"/>
      <c r="AD2230" s="39"/>
      <c r="AE2230" s="39"/>
      <c r="AF2230" s="39"/>
      <c r="AG2230" s="39"/>
      <c r="AH2230" s="39"/>
      <c r="AI2230" s="39"/>
      <c r="AJ2230" s="39"/>
      <c r="AK2230" s="39"/>
      <c r="AL2230" s="39"/>
      <c r="AM2230" s="39"/>
    </row>
    <row r="2231" spans="1:39" outlineLevel="2">
      <c r="A2231" s="11">
        <f>ROW()</f>
        <v>2231</v>
      </c>
      <c r="C2231" s="6" t="s">
        <v>667</v>
      </c>
      <c r="D2231" s="39"/>
      <c r="E2231" s="922"/>
      <c r="F2231" s="39"/>
      <c r="G2231" s="39"/>
      <c r="H2231" s="39"/>
      <c r="I2231" s="39"/>
      <c r="J2231" s="39"/>
      <c r="K2231" s="39"/>
      <c r="L2231" s="39"/>
      <c r="M2231" s="39"/>
      <c r="N2231" s="39"/>
      <c r="O2231" s="39"/>
      <c r="P2231" s="39"/>
      <c r="Q2231" s="39"/>
      <c r="R2231" s="39"/>
      <c r="S2231" s="39"/>
      <c r="T2231" s="39"/>
      <c r="U2231" s="39"/>
      <c r="V2231" s="39"/>
      <c r="W2231" s="39"/>
      <c r="X2231" s="39"/>
      <c r="Y2231" s="39"/>
      <c r="Z2231" s="39"/>
      <c r="AA2231" s="39"/>
      <c r="AB2231" s="39"/>
      <c r="AC2231" s="39"/>
      <c r="AD2231" s="39"/>
      <c r="AE2231" s="39"/>
      <c r="AF2231" s="39"/>
      <c r="AG2231" s="39"/>
      <c r="AH2231" s="39"/>
      <c r="AI2231" s="39"/>
      <c r="AJ2231" s="39"/>
      <c r="AK2231" s="39"/>
      <c r="AL2231" s="39"/>
      <c r="AM2231" s="39"/>
    </row>
    <row r="2232" spans="1:39" outlineLevel="2">
      <c r="A2232" s="11">
        <f>ROW()</f>
        <v>2232</v>
      </c>
      <c r="C2232" s="6" t="s">
        <v>212</v>
      </c>
      <c r="D2232" s="39"/>
      <c r="E2232" s="922"/>
      <c r="F2232" s="39"/>
      <c r="G2232" s="39"/>
      <c r="H2232" s="39"/>
      <c r="I2232" s="39"/>
      <c r="J2232" s="39"/>
      <c r="K2232" s="39"/>
      <c r="L2232" s="39"/>
      <c r="M2232" s="39"/>
      <c r="N2232" s="39"/>
      <c r="O2232" s="39"/>
      <c r="P2232" s="39"/>
      <c r="Q2232" s="39"/>
      <c r="R2232" s="39"/>
      <c r="S2232" s="39"/>
      <c r="T2232" s="39"/>
      <c r="U2232" s="39"/>
      <c r="V2232" s="39"/>
      <c r="W2232" s="39"/>
      <c r="X2232" s="39"/>
      <c r="Y2232" s="39"/>
      <c r="Z2232" s="39">
        <f>Z$290</f>
        <v>0</v>
      </c>
      <c r="AA2232" s="39"/>
      <c r="AB2232" s="39"/>
      <c r="AC2232" s="39"/>
      <c r="AD2232" s="39"/>
      <c r="AE2232" s="39"/>
      <c r="AF2232" s="39"/>
      <c r="AG2232" s="39"/>
      <c r="AH2232" s="39"/>
      <c r="AI2232" s="39"/>
      <c r="AJ2232" s="39"/>
      <c r="AK2232" s="39"/>
      <c r="AL2232" s="39"/>
      <c r="AM2232" s="39"/>
    </row>
    <row r="2233" spans="1:39" outlineLevel="2">
      <c r="A2233" s="11">
        <f>ROW()</f>
        <v>2233</v>
      </c>
      <c r="C2233" s="30" t="s">
        <v>362</v>
      </c>
      <c r="D2233" s="90"/>
      <c r="E2233" s="925"/>
      <c r="F2233" s="90"/>
      <c r="G2233" s="90"/>
      <c r="H2233" s="90"/>
      <c r="I2233" s="90"/>
      <c r="J2233" s="90"/>
      <c r="K2233" s="90"/>
      <c r="L2233" s="90"/>
      <c r="M2233" s="90"/>
      <c r="N2233" s="90"/>
      <c r="O2233" s="90"/>
      <c r="P2233" s="90"/>
      <c r="Q2233" s="90"/>
      <c r="R2233" s="90"/>
      <c r="S2233" s="90"/>
      <c r="T2233" s="90"/>
      <c r="U2233" s="90"/>
      <c r="V2233" s="90"/>
      <c r="W2233" s="90"/>
      <c r="X2233" s="90"/>
      <c r="Y2233" s="90"/>
      <c r="Z2233" s="90">
        <f>Z$291</f>
        <v>0</v>
      </c>
      <c r="AA2233" s="90"/>
      <c r="AB2233" s="90"/>
      <c r="AC2233" s="90"/>
      <c r="AD2233" s="90"/>
      <c r="AE2233" s="90"/>
      <c r="AF2233" s="90"/>
      <c r="AG2233" s="90"/>
      <c r="AH2233" s="90"/>
      <c r="AI2233" s="90"/>
      <c r="AJ2233" s="90"/>
      <c r="AK2233" s="90"/>
      <c r="AL2233" s="90"/>
      <c r="AM2233" s="90"/>
    </row>
    <row r="2234" spans="1:39" outlineLevel="2">
      <c r="A2234" s="11">
        <f>ROW()</f>
        <v>2234</v>
      </c>
      <c r="C2234" s="6" t="s">
        <v>1</v>
      </c>
      <c r="D2234" s="39"/>
      <c r="E2234" s="39"/>
      <c r="F2234" s="39"/>
      <c r="G2234" s="39"/>
      <c r="H2234" s="39"/>
      <c r="I2234" s="39"/>
      <c r="J2234" s="39"/>
      <c r="K2234" s="39"/>
      <c r="L2234" s="39"/>
      <c r="M2234" s="39"/>
      <c r="N2234" s="39"/>
      <c r="O2234" s="39"/>
      <c r="P2234" s="39"/>
      <c r="Q2234" s="39"/>
      <c r="R2234" s="39"/>
      <c r="S2234" s="39"/>
      <c r="T2234" s="39"/>
      <c r="U2234" s="39"/>
      <c r="V2234" s="39"/>
      <c r="W2234" s="39"/>
      <c r="X2234" s="39"/>
      <c r="Y2234" s="39"/>
      <c r="Z2234" s="9">
        <f t="shared" ref="Z2234" si="1604">SUM(Z2221:Z2233)</f>
        <v>28.81955072524573</v>
      </c>
      <c r="AA2234" s="39"/>
      <c r="AB2234" s="39"/>
      <c r="AC2234" s="39"/>
      <c r="AD2234" s="39"/>
      <c r="AE2234" s="39"/>
      <c r="AF2234" s="39"/>
      <c r="AG2234" s="39"/>
      <c r="AH2234" s="39"/>
      <c r="AI2234" s="39"/>
      <c r="AJ2234" s="39"/>
      <c r="AK2234" s="39"/>
      <c r="AL2234" s="39"/>
      <c r="AM2234" s="39"/>
    </row>
    <row r="2235" spans="1:39" outlineLevel="2">
      <c r="A2235" s="11">
        <f>ROW()</f>
        <v>2235</v>
      </c>
      <c r="B2235" s="343" t="s">
        <v>657</v>
      </c>
      <c r="D2235" s="39"/>
      <c r="E2235" s="39"/>
      <c r="G2235" s="39"/>
      <c r="H2235" s="39"/>
      <c r="I2235" s="39"/>
      <c r="J2235" s="39"/>
      <c r="K2235" s="39"/>
      <c r="L2235" s="39"/>
      <c r="M2235" s="39"/>
      <c r="N2235" s="39"/>
      <c r="O2235" s="39"/>
      <c r="P2235" s="39"/>
      <c r="Q2235" s="39"/>
      <c r="R2235" s="39"/>
      <c r="S2235" s="39"/>
      <c r="T2235" s="39"/>
      <c r="U2235" s="39"/>
      <c r="V2235" s="39"/>
      <c r="W2235" s="39"/>
      <c r="X2235" s="39"/>
      <c r="Y2235" s="39"/>
      <c r="Z2235" s="39"/>
      <c r="AA2235" s="39"/>
      <c r="AB2235" s="39"/>
      <c r="AC2235" s="39"/>
      <c r="AD2235" s="39"/>
      <c r="AE2235" s="39"/>
      <c r="AF2235" s="39"/>
      <c r="AG2235" s="39"/>
      <c r="AH2235" s="39"/>
      <c r="AI2235" s="39"/>
      <c r="AJ2235" s="39"/>
      <c r="AK2235" s="39"/>
      <c r="AL2235" s="39"/>
    </row>
    <row r="2236" spans="1:39" outlineLevel="2">
      <c r="A2236" s="11">
        <f>ROW()</f>
        <v>2236</v>
      </c>
      <c r="C2236" s="6" t="s">
        <v>2</v>
      </c>
      <c r="D2236" s="39"/>
      <c r="E2236" s="922">
        <v>0</v>
      </c>
      <c r="F2236" s="31"/>
      <c r="G2236" s="39"/>
      <c r="H2236" s="39"/>
      <c r="I2236" s="39"/>
      <c r="J2236" s="39"/>
      <c r="K2236" s="39"/>
      <c r="L2236" s="39"/>
      <c r="M2236" s="39"/>
      <c r="N2236" s="39"/>
      <c r="O2236" s="39"/>
      <c r="P2236" s="39"/>
      <c r="Q2236" s="39"/>
      <c r="R2236" s="39"/>
      <c r="S2236" s="39"/>
      <c r="T2236" s="39"/>
      <c r="U2236" s="39"/>
      <c r="V2236" s="39"/>
      <c r="W2236" s="39"/>
      <c r="X2236" s="39"/>
      <c r="Y2236" s="39"/>
      <c r="Z2236" s="39"/>
      <c r="AA2236" s="13">
        <f>-Inputs!AA2361</f>
        <v>0</v>
      </c>
      <c r="AB2236" s="13">
        <f>-Inputs!AB2361</f>
        <v>0</v>
      </c>
      <c r="AC2236" s="526">
        <f t="shared" ref="AC2236:AC2248" si="1605">$E2236*$E$51</f>
        <v>0</v>
      </c>
      <c r="AD2236" s="13">
        <f>-Inputs!AD2361</f>
        <v>0</v>
      </c>
      <c r="AE2236" s="13">
        <f>-Inputs!AE2361</f>
        <v>0</v>
      </c>
      <c r="AF2236" s="13">
        <f>-Inputs!AF2361</f>
        <v>0</v>
      </c>
      <c r="AG2236" s="13">
        <f>-Inputs!AG2361</f>
        <v>0</v>
      </c>
      <c r="AH2236" s="13">
        <f>-Inputs!AH2361</f>
        <v>0</v>
      </c>
      <c r="AI2236" s="13">
        <f>-Inputs!AI2361</f>
        <v>0</v>
      </c>
      <c r="AJ2236" s="13">
        <f>-Inputs!AJ2361</f>
        <v>0</v>
      </c>
      <c r="AK2236" s="13">
        <f>-Inputs!AK2361</f>
        <v>0</v>
      </c>
      <c r="AL2236" s="13">
        <f>-Inputs!AL2361</f>
        <v>0</v>
      </c>
      <c r="AM2236" s="13">
        <f>-Inputs!AM2361</f>
        <v>0</v>
      </c>
    </row>
    <row r="2237" spans="1:39" outlineLevel="2">
      <c r="A2237" s="11">
        <f>ROW()</f>
        <v>2237</v>
      </c>
      <c r="C2237" s="6" t="s">
        <v>3</v>
      </c>
      <c r="D2237" s="39"/>
      <c r="E2237" s="922">
        <v>0</v>
      </c>
      <c r="F2237" s="31"/>
      <c r="G2237" s="39"/>
      <c r="H2237" s="39"/>
      <c r="I2237" s="39"/>
      <c r="J2237" s="39"/>
      <c r="K2237" s="39"/>
      <c r="L2237" s="39"/>
      <c r="M2237" s="39"/>
      <c r="N2237" s="39"/>
      <c r="O2237" s="39"/>
      <c r="P2237" s="39"/>
      <c r="Q2237" s="39"/>
      <c r="R2237" s="39"/>
      <c r="S2237" s="39"/>
      <c r="T2237" s="39"/>
      <c r="U2237" s="39"/>
      <c r="V2237" s="39"/>
      <c r="W2237" s="39"/>
      <c r="X2237" s="39"/>
      <c r="Y2237" s="39"/>
      <c r="Z2237" s="39"/>
      <c r="AA2237" s="13">
        <f>-Inputs!AA2362</f>
        <v>0</v>
      </c>
      <c r="AB2237" s="13">
        <f>-Inputs!AB2362</f>
        <v>0</v>
      </c>
      <c r="AC2237" s="526">
        <f t="shared" si="1605"/>
        <v>0</v>
      </c>
      <c r="AD2237" s="13">
        <f>-Inputs!AD2362</f>
        <v>0</v>
      </c>
      <c r="AE2237" s="13">
        <f>-Inputs!AE2362</f>
        <v>0</v>
      </c>
      <c r="AF2237" s="13">
        <f>-Inputs!AF2362</f>
        <v>0</v>
      </c>
      <c r="AG2237" s="13">
        <f>-Inputs!AG2362</f>
        <v>0</v>
      </c>
      <c r="AH2237" s="13">
        <f>-Inputs!AH2362</f>
        <v>0</v>
      </c>
      <c r="AI2237" s="13">
        <f>-Inputs!AI2362</f>
        <v>0</v>
      </c>
      <c r="AJ2237" s="13">
        <f>-Inputs!AJ2362</f>
        <v>0</v>
      </c>
      <c r="AK2237" s="13">
        <f>-Inputs!AK2362</f>
        <v>0</v>
      </c>
      <c r="AL2237" s="13">
        <f>-Inputs!AL2362</f>
        <v>0</v>
      </c>
      <c r="AM2237" s="13">
        <f>-Inputs!AM2362</f>
        <v>0</v>
      </c>
    </row>
    <row r="2238" spans="1:39" outlineLevel="2">
      <c r="A2238" s="11">
        <f>ROW()</f>
        <v>2238</v>
      </c>
      <c r="C2238" s="6" t="s">
        <v>4</v>
      </c>
      <c r="D2238" s="39"/>
      <c r="E2238" s="922">
        <v>0</v>
      </c>
      <c r="F2238" s="31"/>
      <c r="G2238" s="39"/>
      <c r="H2238" s="39"/>
      <c r="I2238" s="39"/>
      <c r="J2238" s="39"/>
      <c r="K2238" s="39"/>
      <c r="L2238" s="39"/>
      <c r="M2238" s="39"/>
      <c r="N2238" s="39"/>
      <c r="O2238" s="39"/>
      <c r="P2238" s="39"/>
      <c r="Q2238" s="39"/>
      <c r="R2238" s="39"/>
      <c r="S2238" s="39"/>
      <c r="T2238" s="39"/>
      <c r="U2238" s="39"/>
      <c r="V2238" s="39"/>
      <c r="W2238" s="39"/>
      <c r="X2238" s="39"/>
      <c r="Y2238" s="39"/>
      <c r="Z2238" s="39"/>
      <c r="AA2238" s="13">
        <f>-Inputs!AA2363</f>
        <v>0</v>
      </c>
      <c r="AB2238" s="13">
        <f>-Inputs!AB2363</f>
        <v>0</v>
      </c>
      <c r="AC2238" s="526">
        <f t="shared" si="1605"/>
        <v>0</v>
      </c>
      <c r="AD2238" s="13">
        <f>-Inputs!AD2363</f>
        <v>0</v>
      </c>
      <c r="AE2238" s="13">
        <f>-Inputs!AE2363</f>
        <v>0</v>
      </c>
      <c r="AF2238" s="13">
        <f>-Inputs!AF2363</f>
        <v>0</v>
      </c>
      <c r="AG2238" s="13">
        <f>-Inputs!AG2363</f>
        <v>0</v>
      </c>
      <c r="AH2238" s="13">
        <f>-Inputs!AH2363</f>
        <v>0</v>
      </c>
      <c r="AI2238" s="13">
        <f>-Inputs!AI2363</f>
        <v>0</v>
      </c>
      <c r="AJ2238" s="13">
        <f>-Inputs!AJ2363</f>
        <v>0</v>
      </c>
      <c r="AK2238" s="13">
        <f>-Inputs!AK2363</f>
        <v>0</v>
      </c>
      <c r="AL2238" s="13">
        <f>-Inputs!AL2363</f>
        <v>0</v>
      </c>
      <c r="AM2238" s="13">
        <f>-Inputs!AM2363</f>
        <v>0</v>
      </c>
    </row>
    <row r="2239" spans="1:39" outlineLevel="2">
      <c r="A2239" s="11">
        <f>ROW()</f>
        <v>2239</v>
      </c>
      <c r="C2239" s="6" t="s">
        <v>5</v>
      </c>
      <c r="D2239" s="39"/>
      <c r="E2239" s="922">
        <v>0</v>
      </c>
      <c r="F2239" s="31"/>
      <c r="G2239" s="39"/>
      <c r="H2239" s="39"/>
      <c r="I2239" s="39"/>
      <c r="J2239" s="39"/>
      <c r="K2239" s="39"/>
      <c r="L2239" s="39"/>
      <c r="M2239" s="39"/>
      <c r="N2239" s="39"/>
      <c r="O2239" s="39"/>
      <c r="P2239" s="39"/>
      <c r="Q2239" s="39"/>
      <c r="R2239" s="39"/>
      <c r="S2239" s="39"/>
      <c r="T2239" s="39"/>
      <c r="U2239" s="39"/>
      <c r="V2239" s="39"/>
      <c r="W2239" s="39"/>
      <c r="X2239" s="39"/>
      <c r="Y2239" s="39"/>
      <c r="Z2239" s="39"/>
      <c r="AA2239" s="13">
        <f>-Inputs!AA2364</f>
        <v>0</v>
      </c>
      <c r="AB2239" s="13">
        <f>-Inputs!AB2364</f>
        <v>0</v>
      </c>
      <c r="AC2239" s="526">
        <f t="shared" si="1605"/>
        <v>0</v>
      </c>
      <c r="AD2239" s="13">
        <f>-Inputs!AD2364</f>
        <v>0</v>
      </c>
      <c r="AE2239" s="13">
        <f>-Inputs!AE2364</f>
        <v>0</v>
      </c>
      <c r="AF2239" s="13">
        <f>-Inputs!AF2364</f>
        <v>0</v>
      </c>
      <c r="AG2239" s="13">
        <f>-Inputs!AG2364</f>
        <v>0</v>
      </c>
      <c r="AH2239" s="13">
        <f>-Inputs!AH2364</f>
        <v>0</v>
      </c>
      <c r="AI2239" s="13">
        <f>-Inputs!AI2364</f>
        <v>0</v>
      </c>
      <c r="AJ2239" s="13">
        <f>-Inputs!AJ2364</f>
        <v>0</v>
      </c>
      <c r="AK2239" s="13">
        <f>-Inputs!AK2364</f>
        <v>0</v>
      </c>
      <c r="AL2239" s="13">
        <f>-Inputs!AL2364</f>
        <v>0</v>
      </c>
      <c r="AM2239" s="13">
        <f>-Inputs!AM2364</f>
        <v>0</v>
      </c>
    </row>
    <row r="2240" spans="1:39" outlineLevel="2">
      <c r="A2240" s="11">
        <f>ROW()</f>
        <v>2240</v>
      </c>
      <c r="C2240" s="6" t="s">
        <v>473</v>
      </c>
      <c r="D2240" s="39"/>
      <c r="E2240" s="922">
        <v>0</v>
      </c>
      <c r="F2240" s="31"/>
      <c r="G2240" s="39"/>
      <c r="H2240" s="39"/>
      <c r="I2240" s="39"/>
      <c r="J2240" s="39"/>
      <c r="K2240" s="39"/>
      <c r="L2240" s="39"/>
      <c r="M2240" s="39"/>
      <c r="N2240" s="39"/>
      <c r="O2240" s="39"/>
      <c r="P2240" s="39"/>
      <c r="Q2240" s="39"/>
      <c r="R2240" s="39"/>
      <c r="S2240" s="39"/>
      <c r="T2240" s="39"/>
      <c r="U2240" s="39"/>
      <c r="V2240" s="39"/>
      <c r="W2240" s="39"/>
      <c r="X2240" s="39"/>
      <c r="Y2240" s="39"/>
      <c r="Z2240" s="39"/>
      <c r="AA2240" s="13">
        <f>-Inputs!AA2365</f>
        <v>0</v>
      </c>
      <c r="AB2240" s="13">
        <f>-Inputs!AB2365</f>
        <v>0</v>
      </c>
      <c r="AC2240" s="526">
        <f t="shared" si="1605"/>
        <v>0</v>
      </c>
      <c r="AD2240" s="13">
        <f>-Inputs!AD2365</f>
        <v>0</v>
      </c>
      <c r="AE2240" s="13">
        <f>-Inputs!AE2365</f>
        <v>0</v>
      </c>
      <c r="AF2240" s="13">
        <f>-Inputs!AF2365</f>
        <v>0</v>
      </c>
      <c r="AG2240" s="13">
        <f>-Inputs!AG2365</f>
        <v>0</v>
      </c>
      <c r="AH2240" s="13">
        <f>-Inputs!AH2365</f>
        <v>0</v>
      </c>
      <c r="AI2240" s="13">
        <f>-Inputs!AI2365</f>
        <v>0</v>
      </c>
      <c r="AJ2240" s="13">
        <f>-Inputs!AJ2365</f>
        <v>0</v>
      </c>
      <c r="AK2240" s="13">
        <f>-Inputs!AK2365</f>
        <v>0</v>
      </c>
      <c r="AL2240" s="13">
        <f>-Inputs!AL2365</f>
        <v>0</v>
      </c>
      <c r="AM2240" s="13">
        <f>-Inputs!AM2365</f>
        <v>0</v>
      </c>
    </row>
    <row r="2241" spans="1:39" outlineLevel="2">
      <c r="A2241" s="11">
        <f>ROW()</f>
        <v>2241</v>
      </c>
      <c r="C2241" s="6" t="s">
        <v>474</v>
      </c>
      <c r="D2241" s="39"/>
      <c r="E2241" s="922">
        <v>0</v>
      </c>
      <c r="F2241" s="31"/>
      <c r="G2241" s="39"/>
      <c r="H2241" s="39"/>
      <c r="I2241" s="39"/>
      <c r="J2241" s="39"/>
      <c r="K2241" s="39"/>
      <c r="L2241" s="39"/>
      <c r="M2241" s="39"/>
      <c r="N2241" s="39"/>
      <c r="O2241" s="39"/>
      <c r="P2241" s="39"/>
      <c r="Q2241" s="39"/>
      <c r="R2241" s="39"/>
      <c r="S2241" s="39"/>
      <c r="T2241" s="39"/>
      <c r="U2241" s="39"/>
      <c r="V2241" s="39"/>
      <c r="W2241" s="39"/>
      <c r="X2241" s="39"/>
      <c r="Y2241" s="39"/>
      <c r="Z2241" s="39"/>
      <c r="AA2241" s="13">
        <f>-Inputs!AA2366</f>
        <v>0</v>
      </c>
      <c r="AB2241" s="13">
        <f>-Inputs!AB2366</f>
        <v>0</v>
      </c>
      <c r="AC2241" s="526">
        <f t="shared" si="1605"/>
        <v>0</v>
      </c>
      <c r="AD2241" s="13">
        <f>-Inputs!AD2366</f>
        <v>0</v>
      </c>
      <c r="AE2241" s="13">
        <f>-Inputs!AE2366</f>
        <v>0</v>
      </c>
      <c r="AF2241" s="13">
        <f>-Inputs!AF2366</f>
        <v>0</v>
      </c>
      <c r="AG2241" s="13">
        <f>-Inputs!AG2366</f>
        <v>0</v>
      </c>
      <c r="AH2241" s="13">
        <f>-Inputs!AH2366</f>
        <v>0</v>
      </c>
      <c r="AI2241" s="13">
        <f>-Inputs!AI2366</f>
        <v>0</v>
      </c>
      <c r="AJ2241" s="13">
        <f>-Inputs!AJ2366</f>
        <v>0</v>
      </c>
      <c r="AK2241" s="13">
        <f>-Inputs!AK2366</f>
        <v>0</v>
      </c>
      <c r="AL2241" s="13">
        <f>-Inputs!AL2366</f>
        <v>0</v>
      </c>
      <c r="AM2241" s="13">
        <f>-Inputs!AM2366</f>
        <v>0</v>
      </c>
    </row>
    <row r="2242" spans="1:39" outlineLevel="2">
      <c r="A2242" s="11">
        <f>ROW()</f>
        <v>2242</v>
      </c>
      <c r="C2242" s="6" t="s">
        <v>477</v>
      </c>
      <c r="D2242" s="39"/>
      <c r="E2242" s="922">
        <v>0</v>
      </c>
      <c r="F2242" s="31"/>
      <c r="G2242" s="39"/>
      <c r="H2242" s="39"/>
      <c r="I2242" s="39"/>
      <c r="J2242" s="39"/>
      <c r="K2242" s="39"/>
      <c r="L2242" s="39"/>
      <c r="M2242" s="39"/>
      <c r="N2242" s="39"/>
      <c r="O2242" s="39"/>
      <c r="P2242" s="39"/>
      <c r="Q2242" s="39"/>
      <c r="R2242" s="39"/>
      <c r="S2242" s="39"/>
      <c r="T2242" s="39"/>
      <c r="U2242" s="39"/>
      <c r="V2242" s="39"/>
      <c r="W2242" s="39"/>
      <c r="X2242" s="39"/>
      <c r="Y2242" s="39"/>
      <c r="Z2242" s="39"/>
      <c r="AA2242" s="13">
        <f>-Inputs!AA2367</f>
        <v>0</v>
      </c>
      <c r="AB2242" s="13">
        <f>-Inputs!AB2367</f>
        <v>0</v>
      </c>
      <c r="AC2242" s="526">
        <f t="shared" si="1605"/>
        <v>0</v>
      </c>
      <c r="AD2242" s="13">
        <f>-Inputs!AD2367</f>
        <v>0</v>
      </c>
      <c r="AE2242" s="13">
        <f>-Inputs!AE2367</f>
        <v>0</v>
      </c>
      <c r="AF2242" s="13">
        <f>-Inputs!AF2367</f>
        <v>0</v>
      </c>
      <c r="AG2242" s="13">
        <f>-Inputs!AG2367</f>
        <v>0</v>
      </c>
      <c r="AH2242" s="13">
        <f>-Inputs!AH2367</f>
        <v>0</v>
      </c>
      <c r="AI2242" s="13">
        <f>-Inputs!AI2367</f>
        <v>0</v>
      </c>
      <c r="AJ2242" s="13">
        <f>-Inputs!AJ2367</f>
        <v>0</v>
      </c>
      <c r="AK2242" s="13">
        <f>-Inputs!AK2367</f>
        <v>0</v>
      </c>
      <c r="AL2242" s="13">
        <f>-Inputs!AL2367</f>
        <v>0</v>
      </c>
      <c r="AM2242" s="13">
        <f>-Inputs!AM2367</f>
        <v>0</v>
      </c>
    </row>
    <row r="2243" spans="1:39" outlineLevel="2">
      <c r="A2243" s="11">
        <f>ROW()</f>
        <v>2243</v>
      </c>
      <c r="C2243" s="6" t="s">
        <v>511</v>
      </c>
      <c r="D2243" s="39"/>
      <c r="E2243" s="922">
        <v>0</v>
      </c>
      <c r="F2243" s="31"/>
      <c r="G2243" s="39"/>
      <c r="H2243" s="39"/>
      <c r="I2243" s="39"/>
      <c r="J2243" s="39"/>
      <c r="K2243" s="39"/>
      <c r="L2243" s="39"/>
      <c r="M2243" s="39"/>
      <c r="N2243" s="39"/>
      <c r="O2243" s="39"/>
      <c r="P2243" s="39"/>
      <c r="Q2243" s="39"/>
      <c r="R2243" s="39"/>
      <c r="S2243" s="39"/>
      <c r="T2243" s="39"/>
      <c r="U2243" s="39"/>
      <c r="V2243" s="39"/>
      <c r="W2243" s="39"/>
      <c r="X2243" s="39"/>
      <c r="Y2243" s="39"/>
      <c r="Z2243" s="39"/>
      <c r="AA2243" s="13">
        <f>-Inputs!AA2368</f>
        <v>0</v>
      </c>
      <c r="AB2243" s="13">
        <f>-Inputs!AB2368</f>
        <v>0</v>
      </c>
      <c r="AC2243" s="526">
        <f t="shared" si="1605"/>
        <v>0</v>
      </c>
      <c r="AD2243" s="13">
        <f>-Inputs!AD2368</f>
        <v>0</v>
      </c>
      <c r="AE2243" s="13">
        <f>-Inputs!AE2368</f>
        <v>0</v>
      </c>
      <c r="AF2243" s="13">
        <f>-Inputs!AF2368</f>
        <v>0</v>
      </c>
      <c r="AG2243" s="13">
        <f>-Inputs!AG2368</f>
        <v>0</v>
      </c>
      <c r="AH2243" s="13">
        <f>-Inputs!AH2368</f>
        <v>0</v>
      </c>
      <c r="AI2243" s="13">
        <f>-Inputs!AI2368</f>
        <v>0</v>
      </c>
      <c r="AJ2243" s="13">
        <f>-Inputs!AJ2368</f>
        <v>0</v>
      </c>
      <c r="AK2243" s="13">
        <f>-Inputs!AK2368</f>
        <v>0</v>
      </c>
      <c r="AL2243" s="13">
        <f>-Inputs!AL2368</f>
        <v>0</v>
      </c>
      <c r="AM2243" s="13">
        <f>-Inputs!AM2368</f>
        <v>0</v>
      </c>
    </row>
    <row r="2244" spans="1:39" outlineLevel="2">
      <c r="A2244" s="11">
        <f>ROW()</f>
        <v>2244</v>
      </c>
      <c r="C2244" s="6" t="s">
        <v>655</v>
      </c>
      <c r="D2244" s="39"/>
      <c r="E2244" s="922"/>
      <c r="F2244" s="31"/>
      <c r="G2244" s="39"/>
      <c r="H2244" s="39"/>
      <c r="I2244" s="39"/>
      <c r="J2244" s="39"/>
      <c r="K2244" s="39"/>
      <c r="L2244" s="39"/>
      <c r="M2244" s="39"/>
      <c r="N2244" s="39"/>
      <c r="O2244" s="39"/>
      <c r="P2244" s="39"/>
      <c r="Q2244" s="39"/>
      <c r="R2244" s="39"/>
      <c r="S2244" s="39"/>
      <c r="T2244" s="39"/>
      <c r="U2244" s="39"/>
      <c r="V2244" s="39"/>
      <c r="W2244" s="39"/>
      <c r="X2244" s="39"/>
      <c r="Y2244" s="39"/>
      <c r="Z2244" s="39"/>
      <c r="AA2244" s="13"/>
      <c r="AB2244" s="13"/>
      <c r="AC2244" s="526"/>
      <c r="AD2244" s="13"/>
      <c r="AE2244" s="13"/>
      <c r="AF2244" s="13"/>
      <c r="AG2244" s="13"/>
      <c r="AH2244" s="13"/>
      <c r="AI2244" s="13"/>
      <c r="AJ2244" s="13"/>
      <c r="AK2244" s="13"/>
      <c r="AL2244" s="13"/>
      <c r="AM2244" s="13"/>
    </row>
    <row r="2245" spans="1:39" outlineLevel="2">
      <c r="A2245" s="11">
        <f>ROW()</f>
        <v>2245</v>
      </c>
      <c r="C2245" s="6" t="s">
        <v>656</v>
      </c>
      <c r="D2245" s="39"/>
      <c r="E2245" s="922"/>
      <c r="F2245" s="31"/>
      <c r="G2245" s="39"/>
      <c r="H2245" s="39"/>
      <c r="I2245" s="39"/>
      <c r="J2245" s="39"/>
      <c r="K2245" s="39"/>
      <c r="L2245" s="39"/>
      <c r="M2245" s="39"/>
      <c r="N2245" s="39"/>
      <c r="O2245" s="39"/>
      <c r="P2245" s="39"/>
      <c r="Q2245" s="39"/>
      <c r="R2245" s="39"/>
      <c r="S2245" s="39"/>
      <c r="T2245" s="39"/>
      <c r="U2245" s="39"/>
      <c r="V2245" s="39"/>
      <c r="W2245" s="39"/>
      <c r="X2245" s="39"/>
      <c r="Y2245" s="39"/>
      <c r="Z2245" s="39"/>
      <c r="AA2245" s="13"/>
      <c r="AB2245" s="13"/>
      <c r="AC2245" s="526"/>
      <c r="AD2245" s="13"/>
      <c r="AE2245" s="13"/>
      <c r="AF2245" s="13"/>
      <c r="AG2245" s="13"/>
      <c r="AH2245" s="13"/>
      <c r="AI2245" s="13"/>
      <c r="AJ2245" s="13"/>
      <c r="AK2245" s="13"/>
      <c r="AL2245" s="13"/>
      <c r="AM2245" s="13"/>
    </row>
    <row r="2246" spans="1:39" outlineLevel="2">
      <c r="A2246" s="11">
        <f>ROW()</f>
        <v>2246</v>
      </c>
      <c r="C2246" s="6" t="s">
        <v>667</v>
      </c>
      <c r="D2246" s="39"/>
      <c r="E2246" s="922"/>
      <c r="F2246" s="31"/>
      <c r="G2246" s="39"/>
      <c r="H2246" s="39"/>
      <c r="I2246" s="39"/>
      <c r="J2246" s="39"/>
      <c r="K2246" s="39"/>
      <c r="L2246" s="39"/>
      <c r="M2246" s="39"/>
      <c r="N2246" s="39"/>
      <c r="O2246" s="39"/>
      <c r="P2246" s="39"/>
      <c r="Q2246" s="39"/>
      <c r="R2246" s="39"/>
      <c r="S2246" s="39"/>
      <c r="T2246" s="39"/>
      <c r="U2246" s="39"/>
      <c r="V2246" s="39"/>
      <c r="W2246" s="39"/>
      <c r="X2246" s="39"/>
      <c r="Y2246" s="39"/>
      <c r="Z2246" s="39"/>
      <c r="AA2246" s="13"/>
      <c r="AB2246" s="13"/>
      <c r="AC2246" s="526"/>
      <c r="AD2246" s="13"/>
      <c r="AE2246" s="13"/>
      <c r="AF2246" s="13"/>
      <c r="AG2246" s="13"/>
      <c r="AH2246" s="13"/>
      <c r="AI2246" s="13"/>
      <c r="AJ2246" s="13"/>
      <c r="AK2246" s="13"/>
      <c r="AL2246" s="13"/>
      <c r="AM2246" s="13"/>
    </row>
    <row r="2247" spans="1:39" outlineLevel="2">
      <c r="A2247" s="11">
        <f>ROW()</f>
        <v>2247</v>
      </c>
      <c r="C2247" s="6" t="s">
        <v>212</v>
      </c>
      <c r="D2247" s="39"/>
      <c r="E2247" s="922">
        <v>0</v>
      </c>
      <c r="F2247" s="31"/>
      <c r="G2247" s="39"/>
      <c r="H2247" s="39"/>
      <c r="I2247" s="39"/>
      <c r="J2247" s="39"/>
      <c r="K2247" s="39"/>
      <c r="L2247" s="39"/>
      <c r="M2247" s="39"/>
      <c r="N2247" s="39"/>
      <c r="O2247" s="39"/>
      <c r="P2247" s="39"/>
      <c r="Q2247" s="39"/>
      <c r="R2247" s="39"/>
      <c r="S2247" s="39"/>
      <c r="T2247" s="39"/>
      <c r="U2247" s="39"/>
      <c r="V2247" s="39"/>
      <c r="W2247" s="39"/>
      <c r="X2247" s="39"/>
      <c r="Y2247" s="39"/>
      <c r="Z2247" s="39"/>
      <c r="AA2247" s="13">
        <f>-Inputs!AA2372</f>
        <v>0</v>
      </c>
      <c r="AB2247" s="13">
        <f>-Inputs!AB2372</f>
        <v>0</v>
      </c>
      <c r="AC2247" s="526">
        <f t="shared" si="1605"/>
        <v>0</v>
      </c>
      <c r="AD2247" s="13">
        <f>-Inputs!AD2372</f>
        <v>0</v>
      </c>
      <c r="AE2247" s="13">
        <f>-Inputs!AE2372</f>
        <v>0</v>
      </c>
      <c r="AF2247" s="13">
        <f>-Inputs!AF2372</f>
        <v>0</v>
      </c>
      <c r="AG2247" s="13">
        <f>-Inputs!AG2372</f>
        <v>0</v>
      </c>
      <c r="AH2247" s="13">
        <f>-Inputs!AH2372</f>
        <v>0</v>
      </c>
      <c r="AI2247" s="13">
        <f>-Inputs!AI2372</f>
        <v>0</v>
      </c>
      <c r="AJ2247" s="13">
        <f>-Inputs!AJ2372</f>
        <v>0</v>
      </c>
      <c r="AK2247" s="13">
        <f>-Inputs!AK2372</f>
        <v>0</v>
      </c>
      <c r="AL2247" s="13">
        <f>-Inputs!AL2372</f>
        <v>0</v>
      </c>
      <c r="AM2247" s="13">
        <f>-Inputs!AM2372</f>
        <v>0</v>
      </c>
    </row>
    <row r="2248" spans="1:39" outlineLevel="2">
      <c r="A2248" s="11">
        <f>ROW()</f>
        <v>2248</v>
      </c>
      <c r="C2248" s="30" t="s">
        <v>362</v>
      </c>
      <c r="D2248" s="90"/>
      <c r="E2248" s="925">
        <v>0</v>
      </c>
      <c r="F2248" s="90"/>
      <c r="G2248" s="90"/>
      <c r="H2248" s="90"/>
      <c r="I2248" s="90"/>
      <c r="J2248" s="90"/>
      <c r="K2248" s="90"/>
      <c r="L2248" s="90"/>
      <c r="M2248" s="90"/>
      <c r="N2248" s="90"/>
      <c r="O2248" s="90"/>
      <c r="P2248" s="90"/>
      <c r="Q2248" s="90"/>
      <c r="R2248" s="90"/>
      <c r="S2248" s="90"/>
      <c r="T2248" s="90"/>
      <c r="U2248" s="90"/>
      <c r="V2248" s="90"/>
      <c r="W2248" s="90"/>
      <c r="X2248" s="90"/>
      <c r="Y2248" s="90"/>
      <c r="Z2248" s="90"/>
      <c r="AA2248" s="13">
        <f>-Inputs!AA2373</f>
        <v>0</v>
      </c>
      <c r="AB2248" s="13">
        <f>-Inputs!AB2373</f>
        <v>0</v>
      </c>
      <c r="AC2248" s="527">
        <f t="shared" si="1605"/>
        <v>0</v>
      </c>
      <c r="AD2248" s="13">
        <f>-Inputs!AD2373</f>
        <v>0</v>
      </c>
      <c r="AE2248" s="13">
        <f>-Inputs!AE2373</f>
        <v>0</v>
      </c>
      <c r="AF2248" s="13">
        <f>-Inputs!AF2373</f>
        <v>0</v>
      </c>
      <c r="AG2248" s="13">
        <f>-Inputs!AG2373</f>
        <v>0</v>
      </c>
      <c r="AH2248" s="13">
        <f>-Inputs!AH2373</f>
        <v>0</v>
      </c>
      <c r="AI2248" s="13">
        <f>-Inputs!AI2373</f>
        <v>0</v>
      </c>
      <c r="AJ2248" s="13">
        <f>-Inputs!AJ2373</f>
        <v>0</v>
      </c>
      <c r="AK2248" s="13">
        <f>-Inputs!AK2373</f>
        <v>0</v>
      </c>
      <c r="AL2248" s="13">
        <f>-Inputs!AL2373</f>
        <v>0</v>
      </c>
      <c r="AM2248" s="13">
        <f>-Inputs!AM2373</f>
        <v>0</v>
      </c>
    </row>
    <row r="2249" spans="1:39" outlineLevel="2">
      <c r="A2249" s="11">
        <f>ROW()</f>
        <v>2249</v>
      </c>
      <c r="C2249" s="6" t="s">
        <v>1</v>
      </c>
      <c r="D2249" s="39"/>
      <c r="E2249" s="39">
        <v>0</v>
      </c>
      <c r="F2249" s="39"/>
      <c r="G2249" s="39"/>
      <c r="H2249" s="39"/>
      <c r="I2249" s="39"/>
      <c r="J2249" s="39"/>
      <c r="K2249" s="39"/>
      <c r="L2249" s="39"/>
      <c r="M2249" s="39"/>
      <c r="N2249" s="39"/>
      <c r="O2249" s="39"/>
      <c r="P2249" s="39"/>
      <c r="Q2249" s="39"/>
      <c r="R2249" s="39"/>
      <c r="S2249" s="39"/>
      <c r="T2249" s="39"/>
      <c r="U2249" s="39"/>
      <c r="V2249" s="39"/>
      <c r="W2249" s="39"/>
      <c r="X2249" s="39"/>
      <c r="Y2249" s="39"/>
      <c r="Z2249" s="39"/>
      <c r="AA2249" s="87">
        <f t="shared" ref="AA2249:AG2249" si="1606">SUM(AA2236:AA2248)</f>
        <v>0</v>
      </c>
      <c r="AB2249" s="87">
        <f t="shared" si="1606"/>
        <v>0</v>
      </c>
      <c r="AC2249" s="87">
        <f t="shared" si="1606"/>
        <v>0</v>
      </c>
      <c r="AD2249" s="414">
        <f t="shared" si="1606"/>
        <v>0</v>
      </c>
      <c r="AE2249" s="87">
        <f t="shared" si="1606"/>
        <v>0</v>
      </c>
      <c r="AF2249" s="87">
        <f t="shared" si="1606"/>
        <v>0</v>
      </c>
      <c r="AG2249" s="87">
        <f t="shared" si="1606"/>
        <v>0</v>
      </c>
      <c r="AH2249" s="87">
        <f t="shared" ref="AH2249:AM2249" si="1607">SUM(AH2236:AH2248)</f>
        <v>0</v>
      </c>
      <c r="AI2249" s="87">
        <f t="shared" si="1607"/>
        <v>0</v>
      </c>
      <c r="AJ2249" s="87">
        <f t="shared" si="1607"/>
        <v>0</v>
      </c>
      <c r="AK2249" s="87">
        <f t="shared" si="1607"/>
        <v>0</v>
      </c>
      <c r="AL2249" s="87">
        <f t="shared" si="1607"/>
        <v>0</v>
      </c>
      <c r="AM2249" s="87">
        <f t="shared" si="1607"/>
        <v>0</v>
      </c>
    </row>
    <row r="2250" spans="1:39" outlineLevel="2">
      <c r="A2250" s="11">
        <f>ROW()</f>
        <v>2250</v>
      </c>
      <c r="B2250" s="343" t="s">
        <v>6</v>
      </c>
      <c r="D2250" s="39"/>
      <c r="E2250" s="39"/>
      <c r="G2250" s="39"/>
      <c r="H2250" s="39"/>
      <c r="I2250" s="39"/>
      <c r="J2250" s="39"/>
      <c r="K2250" s="39"/>
      <c r="L2250" s="39"/>
      <c r="M2250" s="39"/>
      <c r="N2250" s="39"/>
      <c r="O2250" s="39"/>
      <c r="P2250" s="39"/>
      <c r="Q2250" s="39"/>
      <c r="R2250" s="39"/>
      <c r="S2250" s="39"/>
      <c r="T2250" s="39"/>
      <c r="U2250" s="39"/>
      <c r="V2250" s="39"/>
      <c r="W2250" s="39"/>
      <c r="X2250" s="39"/>
      <c r="Y2250" s="39"/>
    </row>
    <row r="2251" spans="1:39" outlineLevel="2">
      <c r="A2251" s="11">
        <f>ROW()</f>
        <v>2251</v>
      </c>
      <c r="C2251" s="6" t="s">
        <v>2</v>
      </c>
      <c r="D2251" s="39"/>
      <c r="E2251" s="922">
        <v>0</v>
      </c>
      <c r="F2251" s="31"/>
      <c r="G2251" s="39"/>
      <c r="H2251" s="39"/>
      <c r="I2251" s="39"/>
      <c r="J2251" s="39"/>
      <c r="K2251" s="39"/>
      <c r="L2251" s="39"/>
      <c r="M2251" s="39"/>
      <c r="N2251" s="39"/>
      <c r="O2251" s="39"/>
      <c r="P2251" s="39"/>
      <c r="Q2251" s="39"/>
      <c r="R2251" s="39"/>
      <c r="S2251" s="39"/>
      <c r="T2251" s="39"/>
      <c r="U2251" s="39"/>
      <c r="V2251" s="39"/>
      <c r="W2251" s="39"/>
      <c r="X2251" s="39"/>
      <c r="Y2251" s="39"/>
      <c r="Z2251" s="9"/>
      <c r="AA2251" s="13">
        <f>-Inputs!AA1546</f>
        <v>-4.5756692820900613E-2</v>
      </c>
      <c r="AB2251" s="13">
        <f>-Inputs!AB1546</f>
        <v>-4.5756692820900613E-2</v>
      </c>
      <c r="AC2251" s="526">
        <f t="shared" ref="AC2251:AC2263" si="1608">$E2251*$E$51</f>
        <v>0</v>
      </c>
      <c r="AD2251" s="13">
        <f>-Inputs!AD1546</f>
        <v>0</v>
      </c>
      <c r="AE2251" s="9">
        <f>-Inputs!AE1546</f>
        <v>0</v>
      </c>
      <c r="AF2251" s="9">
        <f>-Inputs!AF1546</f>
        <v>0</v>
      </c>
      <c r="AG2251" s="9">
        <f>-Inputs!AG1546</f>
        <v>0</v>
      </c>
      <c r="AH2251" s="9">
        <f>-Inputs!AH1546</f>
        <v>0</v>
      </c>
      <c r="AI2251" s="9">
        <f t="shared" ref="AI2251:AM2251" si="1609">-IF(AI2191=0,0,IF(AI2206&lt;0,AI2206,IF(AI2191=0,AI2206,MIN((AI2206/AI2191)*(AI2206&gt;0),AI2206,-AH2251))))</f>
        <v>0</v>
      </c>
      <c r="AJ2251" s="9">
        <f t="shared" si="1609"/>
        <v>0</v>
      </c>
      <c r="AK2251" s="9">
        <f t="shared" si="1609"/>
        <v>0</v>
      </c>
      <c r="AL2251" s="9">
        <f t="shared" si="1609"/>
        <v>0</v>
      </c>
      <c r="AM2251" s="9">
        <f t="shared" si="1609"/>
        <v>0</v>
      </c>
    </row>
    <row r="2252" spans="1:39" outlineLevel="2">
      <c r="A2252" s="11">
        <f>ROW()</f>
        <v>2252</v>
      </c>
      <c r="C2252" s="6" t="s">
        <v>3</v>
      </c>
      <c r="D2252" s="39"/>
      <c r="E2252" s="922">
        <v>-0.26563112745006179</v>
      </c>
      <c r="F2252" s="31"/>
      <c r="G2252" s="39"/>
      <c r="H2252" s="39"/>
      <c r="I2252" s="39"/>
      <c r="J2252" s="39"/>
      <c r="K2252" s="39"/>
      <c r="L2252" s="39"/>
      <c r="M2252" s="39"/>
      <c r="N2252" s="39"/>
      <c r="O2252" s="39"/>
      <c r="P2252" s="39"/>
      <c r="Q2252" s="39"/>
      <c r="R2252" s="39"/>
      <c r="S2252" s="39"/>
      <c r="T2252" s="39"/>
      <c r="U2252" s="39"/>
      <c r="V2252" s="39"/>
      <c r="W2252" s="39"/>
      <c r="X2252" s="39"/>
      <c r="Y2252" s="39"/>
      <c r="Z2252" s="9"/>
      <c r="AA2252" s="13">
        <f>-Inputs!AA1547</f>
        <v>-0.65771221401012603</v>
      </c>
      <c r="AB2252" s="13">
        <f>-Inputs!AB1547</f>
        <v>-0.65771221401012603</v>
      </c>
      <c r="AC2252" s="526">
        <f t="shared" si="1608"/>
        <v>-0.31866591365351649</v>
      </c>
      <c r="AD2252" s="13">
        <f>-Inputs!AD1547</f>
        <v>-0.17725328226317355</v>
      </c>
      <c r="AE2252" s="9">
        <f>-Inputs!AE1547</f>
        <v>-0.17725328226317355</v>
      </c>
      <c r="AF2252" s="9">
        <f>-Inputs!AF1547</f>
        <v>-0.17725328226317352</v>
      </c>
      <c r="AG2252" s="9">
        <f>-Inputs!AG1547</f>
        <v>-0.17725328226317352</v>
      </c>
      <c r="AH2252" s="9">
        <f>-Inputs!AH1547</f>
        <v>-0.17725328226317352</v>
      </c>
      <c r="AI2252" s="9">
        <f t="shared" ref="AI2252:AM2252" si="1610">-IF(AI2192=0,0,IF(AI2207&lt;0,AI2207,IF(AI2192=0,AI2207,MIN((AI2207/AI2192)*(AI2207&gt;0),AI2207,-AH2252))))</f>
        <v>-0.17725328226317352</v>
      </c>
      <c r="AJ2252" s="9">
        <f t="shared" si="1610"/>
        <v>-0.17725328226317352</v>
      </c>
      <c r="AK2252" s="9">
        <f t="shared" si="1610"/>
        <v>-0.17725328226317352</v>
      </c>
      <c r="AL2252" s="9">
        <f t="shared" si="1610"/>
        <v>-0.17725328226317352</v>
      </c>
      <c r="AM2252" s="9">
        <f t="shared" si="1610"/>
        <v>-0.17725328226317352</v>
      </c>
    </row>
    <row r="2253" spans="1:39" outlineLevel="2">
      <c r="A2253" s="11">
        <f>ROW()</f>
        <v>2253</v>
      </c>
      <c r="C2253" s="6" t="s">
        <v>4</v>
      </c>
      <c r="D2253" s="39"/>
      <c r="E2253" s="922">
        <v>-5.5275490288397573E-2</v>
      </c>
      <c r="F2253" s="31"/>
      <c r="G2253" s="39"/>
      <c r="H2253" s="39"/>
      <c r="I2253" s="39"/>
      <c r="J2253" s="39"/>
      <c r="K2253" s="39"/>
      <c r="L2253" s="39"/>
      <c r="M2253" s="39"/>
      <c r="N2253" s="39"/>
      <c r="O2253" s="39"/>
      <c r="P2253" s="39"/>
      <c r="Q2253" s="39"/>
      <c r="R2253" s="39"/>
      <c r="S2253" s="39"/>
      <c r="T2253" s="39"/>
      <c r="U2253" s="39"/>
      <c r="V2253" s="39"/>
      <c r="W2253" s="39"/>
      <c r="X2253" s="39"/>
      <c r="Y2253" s="39"/>
      <c r="Z2253" s="9"/>
      <c r="AA2253" s="13">
        <f>-Inputs!AA1548</f>
        <v>-6.9031094634004433E-2</v>
      </c>
      <c r="AB2253" s="13">
        <f>-Inputs!AB1548</f>
        <v>-6.9031094634004433E-2</v>
      </c>
      <c r="AC2253" s="526">
        <f t="shared" si="1608"/>
        <v>-6.631156063857678E-2</v>
      </c>
      <c r="AD2253" s="13">
        <f>-Inputs!AD1548</f>
        <v>-0.15557705094483068</v>
      </c>
      <c r="AE2253" s="9">
        <f>-Inputs!AE1548</f>
        <v>-0.15557705094483068</v>
      </c>
      <c r="AF2253" s="9">
        <f>-Inputs!AF1548</f>
        <v>-0.15557705094483071</v>
      </c>
      <c r="AG2253" s="9">
        <f>-Inputs!AG1548</f>
        <v>-0.15557705094483071</v>
      </c>
      <c r="AH2253" s="9">
        <f>-Inputs!AH1548</f>
        <v>-0.15557705094483071</v>
      </c>
      <c r="AI2253" s="9">
        <f t="shared" ref="AI2253:AM2253" si="1611">-IF(AI2193=0,0,IF(AI2208&lt;0,AI2208,IF(AI2193=0,AI2208,MIN((AI2208/AI2193)*(AI2208&gt;0),AI2208,-AH2253))))</f>
        <v>-0.15557705094483068</v>
      </c>
      <c r="AJ2253" s="9">
        <f t="shared" si="1611"/>
        <v>-0.15557705094483068</v>
      </c>
      <c r="AK2253" s="9">
        <f t="shared" si="1611"/>
        <v>-0.15557705094483068</v>
      </c>
      <c r="AL2253" s="9">
        <f t="shared" si="1611"/>
        <v>-0.15557705094483068</v>
      </c>
      <c r="AM2253" s="9">
        <f t="shared" si="1611"/>
        <v>-0.15557705094483068</v>
      </c>
    </row>
    <row r="2254" spans="1:39" outlineLevel="2">
      <c r="A2254" s="11">
        <f>ROW()</f>
        <v>2254</v>
      </c>
      <c r="C2254" s="6" t="s">
        <v>5</v>
      </c>
      <c r="D2254" s="39"/>
      <c r="E2254" s="922">
        <v>-5.1743045974353204E-2</v>
      </c>
      <c r="F2254" s="31"/>
      <c r="G2254" s="39"/>
      <c r="H2254" s="39"/>
      <c r="I2254" s="39"/>
      <c r="J2254" s="39"/>
      <c r="K2254" s="39"/>
      <c r="L2254" s="39"/>
      <c r="M2254" s="39"/>
      <c r="N2254" s="39"/>
      <c r="O2254" s="39"/>
      <c r="P2254" s="39"/>
      <c r="Q2254" s="39"/>
      <c r="R2254" s="39"/>
      <c r="S2254" s="39"/>
      <c r="T2254" s="39"/>
      <c r="U2254" s="39"/>
      <c r="V2254" s="39"/>
      <c r="W2254" s="39"/>
      <c r="X2254" s="39"/>
      <c r="Y2254" s="39"/>
      <c r="Z2254" s="9"/>
      <c r="AA2254" s="13">
        <f>-Inputs!AA1549</f>
        <v>-0.11346276780201987</v>
      </c>
      <c r="AB2254" s="13">
        <f>-Inputs!AB1549</f>
        <v>-0.11346276780201987</v>
      </c>
      <c r="AC2254" s="526">
        <f t="shared" si="1608"/>
        <v>-6.2073843449439219E-2</v>
      </c>
      <c r="AD2254" s="13">
        <f>-Inputs!AD1549</f>
        <v>-0.5982569538878455</v>
      </c>
      <c r="AE2254" s="9">
        <f>-Inputs!AE1549</f>
        <v>-0.5982569538878455</v>
      </c>
      <c r="AF2254" s="9">
        <f>-Inputs!AF1549</f>
        <v>-0.59825695388784572</v>
      </c>
      <c r="AG2254" s="9">
        <f>-Inputs!AG1549</f>
        <v>-0.59825695388784572</v>
      </c>
      <c r="AH2254" s="9">
        <f>-Inputs!AH1549</f>
        <v>-0.59825695388784572</v>
      </c>
      <c r="AI2254" s="9">
        <f t="shared" ref="AI2254:AM2254" si="1612">-IF(AI2194=0,0,IF(AI2209&lt;0,AI2209,IF(AI2194=0,AI2209,MIN((AI2209/AI2194)*(AI2209&gt;0),AI2209,-AH2254))))</f>
        <v>-0.59825695388784572</v>
      </c>
      <c r="AJ2254" s="9">
        <f t="shared" si="1612"/>
        <v>-0.59825695388784572</v>
      </c>
      <c r="AK2254" s="9">
        <f t="shared" si="1612"/>
        <v>0</v>
      </c>
      <c r="AL2254" s="9">
        <f t="shared" si="1612"/>
        <v>0</v>
      </c>
      <c r="AM2254" s="9">
        <f t="shared" si="1612"/>
        <v>0</v>
      </c>
    </row>
    <row r="2255" spans="1:39" outlineLevel="2">
      <c r="A2255" s="11">
        <f>ROW()</f>
        <v>2255</v>
      </c>
      <c r="C2255" s="6" t="s">
        <v>473</v>
      </c>
      <c r="D2255" s="39"/>
      <c r="E2255" s="922">
        <v>-2.6460041674351065E-2</v>
      </c>
      <c r="F2255" s="31"/>
      <c r="G2255" s="39"/>
      <c r="H2255" s="39"/>
      <c r="I2255" s="39"/>
      <c r="J2255" s="39"/>
      <c r="K2255" s="39"/>
      <c r="L2255" s="39"/>
      <c r="M2255" s="39"/>
      <c r="N2255" s="39"/>
      <c r="O2255" s="39"/>
      <c r="P2255" s="39"/>
      <c r="Q2255" s="39"/>
      <c r="R2255" s="39"/>
      <c r="S2255" s="39"/>
      <c r="T2255" s="39"/>
      <c r="U2255" s="39"/>
      <c r="V2255" s="39"/>
      <c r="W2255" s="39"/>
      <c r="X2255" s="39"/>
      <c r="Y2255" s="39"/>
      <c r="Z2255" s="9"/>
      <c r="AA2255" s="13">
        <f>-Inputs!AA1550</f>
        <v>0</v>
      </c>
      <c r="AB2255" s="13">
        <f>-Inputs!AB1550</f>
        <v>0</v>
      </c>
      <c r="AC2255" s="526">
        <f t="shared" si="1608"/>
        <v>-3.174294156114061E-2</v>
      </c>
      <c r="AD2255" s="13">
        <f>-Inputs!AD1550</f>
        <v>-0.61186594773291536</v>
      </c>
      <c r="AE2255" s="9">
        <f>-Inputs!AE1550</f>
        <v>-0.61186594773291536</v>
      </c>
      <c r="AF2255" s="9">
        <f>-Inputs!AF1550</f>
        <v>0</v>
      </c>
      <c r="AG2255" s="9">
        <f>-Inputs!AG1550</f>
        <v>0</v>
      </c>
      <c r="AH2255" s="9">
        <f>-Inputs!AH1550</f>
        <v>0</v>
      </c>
      <c r="AI2255" s="9">
        <f t="shared" ref="AI2255:AM2255" si="1613">-IF(AI2195=0,0,IF(AI2210&lt;0,AI2210,IF(AI2195=0,AI2210,MIN((AI2210/AI2195)*(AI2210&gt;0),AI2210,-AH2255))))</f>
        <v>0</v>
      </c>
      <c r="AJ2255" s="9">
        <f t="shared" si="1613"/>
        <v>0</v>
      </c>
      <c r="AK2255" s="9">
        <f t="shared" si="1613"/>
        <v>0</v>
      </c>
      <c r="AL2255" s="9">
        <f t="shared" si="1613"/>
        <v>0</v>
      </c>
      <c r="AM2255" s="9">
        <f t="shared" si="1613"/>
        <v>0</v>
      </c>
    </row>
    <row r="2256" spans="1:39" outlineLevel="2">
      <c r="A2256" s="11">
        <f>ROW()</f>
        <v>2256</v>
      </c>
      <c r="C2256" s="6" t="s">
        <v>474</v>
      </c>
      <c r="D2256" s="39"/>
      <c r="E2256" s="922">
        <v>-5.8188068446044107E-2</v>
      </c>
      <c r="F2256" s="31"/>
      <c r="G2256" s="39"/>
      <c r="H2256" s="39"/>
      <c r="I2256" s="39"/>
      <c r="J2256" s="39"/>
      <c r="K2256" s="39"/>
      <c r="L2256" s="39"/>
      <c r="M2256" s="39"/>
      <c r="N2256" s="39"/>
      <c r="O2256" s="39"/>
      <c r="P2256" s="39"/>
      <c r="Q2256" s="39"/>
      <c r="R2256" s="39"/>
      <c r="S2256" s="39"/>
      <c r="T2256" s="39"/>
      <c r="U2256" s="39"/>
      <c r="V2256" s="39"/>
      <c r="W2256" s="39"/>
      <c r="X2256" s="39"/>
      <c r="Y2256" s="39"/>
      <c r="Z2256" s="9"/>
      <c r="AA2256" s="13">
        <f>-Inputs!AA1551</f>
        <v>0</v>
      </c>
      <c r="AB2256" s="13">
        <f>-Inputs!AB1551</f>
        <v>0</v>
      </c>
      <c r="AC2256" s="526">
        <f t="shared" si="1608"/>
        <v>-6.9805651819092499E-2</v>
      </c>
      <c r="AD2256" s="13">
        <f>-Inputs!AD1551</f>
        <v>-0.12607967754955393</v>
      </c>
      <c r="AE2256" s="9">
        <f>-Inputs!AE1551</f>
        <v>-0.12607967754955393</v>
      </c>
      <c r="AF2256" s="9">
        <f>-Inputs!AF1551</f>
        <v>-0.1260796775495539</v>
      </c>
      <c r="AG2256" s="9">
        <f>-Inputs!AG1551</f>
        <v>-0.1260796775495539</v>
      </c>
      <c r="AH2256" s="9">
        <f>-Inputs!AH1551</f>
        <v>-0.1260796775495539</v>
      </c>
      <c r="AI2256" s="9">
        <f t="shared" ref="AI2256:AM2256" si="1614">-IF(AI2196=0,0,IF(AI2211&lt;0,AI2211,IF(AI2196=0,AI2211,MIN((AI2211/AI2196)*(AI2211&gt;0),AI2211,-AH2256))))</f>
        <v>-0.1260796775495539</v>
      </c>
      <c r="AJ2256" s="9">
        <f t="shared" si="1614"/>
        <v>-0.1260796775495539</v>
      </c>
      <c r="AK2256" s="9">
        <f t="shared" si="1614"/>
        <v>-0.1260796775495539</v>
      </c>
      <c r="AL2256" s="9">
        <f t="shared" si="1614"/>
        <v>-0.1260796775495539</v>
      </c>
      <c r="AM2256" s="9">
        <f t="shared" si="1614"/>
        <v>-0.1260796775495539</v>
      </c>
    </row>
    <row r="2257" spans="1:39" outlineLevel="2">
      <c r="A2257" s="11">
        <f>ROW()</f>
        <v>2257</v>
      </c>
      <c r="C2257" s="6" t="s">
        <v>477</v>
      </c>
      <c r="D2257" s="39"/>
      <c r="E2257" s="922">
        <v>-0.2812163853406181</v>
      </c>
      <c r="F2257" s="31"/>
      <c r="G2257" s="39"/>
      <c r="H2257" s="39"/>
      <c r="I2257" s="39"/>
      <c r="J2257" s="39"/>
      <c r="K2257" s="39"/>
      <c r="L2257" s="39"/>
      <c r="M2257" s="39"/>
      <c r="N2257" s="39"/>
      <c r="O2257" s="39"/>
      <c r="P2257" s="39"/>
      <c r="Q2257" s="39"/>
      <c r="R2257" s="39"/>
      <c r="S2257" s="39"/>
      <c r="T2257" s="39"/>
      <c r="U2257" s="39"/>
      <c r="V2257" s="39"/>
      <c r="W2257" s="39"/>
      <c r="X2257" s="39"/>
      <c r="Y2257" s="39"/>
      <c r="Z2257" s="9"/>
      <c r="AA2257" s="13">
        <f>-Inputs!AA1552</f>
        <v>0</v>
      </c>
      <c r="AB2257" s="13">
        <f>-Inputs!AB1552</f>
        <v>0</v>
      </c>
      <c r="AC2257" s="526">
        <f t="shared" si="1608"/>
        <v>-0.33736285814528544</v>
      </c>
      <c r="AD2257" s="13">
        <f>-Inputs!AD1552</f>
        <v>-0.77451048649669929</v>
      </c>
      <c r="AE2257" s="9">
        <f>-Inputs!AE1552</f>
        <v>-0.77451048649669929</v>
      </c>
      <c r="AF2257" s="9">
        <f>-Inputs!AF1552</f>
        <v>-0.77451048649669929</v>
      </c>
      <c r="AG2257" s="9">
        <f>-Inputs!AG1552</f>
        <v>-0.77451048649669929</v>
      </c>
      <c r="AH2257" s="9">
        <f>-Inputs!AH1552</f>
        <v>-0.77451048649669929</v>
      </c>
      <c r="AI2257" s="9">
        <f t="shared" ref="AI2257:AM2257" si="1615">-IF(AI2197=0,0,IF(AI2212&lt;0,AI2212,IF(AI2197=0,AI2212,MIN((AI2212/AI2197)*(AI2212&gt;0),AI2212,-AH2257))))</f>
        <v>-0.77451048649669929</v>
      </c>
      <c r="AJ2257" s="9">
        <f t="shared" si="1615"/>
        <v>-0.77451048649669929</v>
      </c>
      <c r="AK2257" s="9">
        <f t="shared" si="1615"/>
        <v>0</v>
      </c>
      <c r="AL2257" s="9">
        <f t="shared" si="1615"/>
        <v>0</v>
      </c>
      <c r="AM2257" s="9">
        <f t="shared" si="1615"/>
        <v>0</v>
      </c>
    </row>
    <row r="2258" spans="1:39" outlineLevel="2">
      <c r="A2258" s="11">
        <f>ROW()</f>
        <v>2258</v>
      </c>
      <c r="C2258" s="6" t="s">
        <v>511</v>
      </c>
      <c r="D2258" s="39"/>
      <c r="E2258" s="922">
        <v>0</v>
      </c>
      <c r="F2258" s="31"/>
      <c r="G2258" s="39"/>
      <c r="H2258" s="39"/>
      <c r="I2258" s="39"/>
      <c r="J2258" s="39"/>
      <c r="K2258" s="39"/>
      <c r="L2258" s="39"/>
      <c r="M2258" s="39"/>
      <c r="N2258" s="39"/>
      <c r="O2258" s="39"/>
      <c r="P2258" s="39"/>
      <c r="Q2258" s="39"/>
      <c r="R2258" s="39"/>
      <c r="S2258" s="39"/>
      <c r="T2258" s="39"/>
      <c r="U2258" s="39"/>
      <c r="V2258" s="39"/>
      <c r="W2258" s="39"/>
      <c r="X2258" s="39"/>
      <c r="Y2258" s="39"/>
      <c r="Z2258" s="9"/>
      <c r="AA2258" s="13">
        <f>-Inputs!AA1553</f>
        <v>0</v>
      </c>
      <c r="AB2258" s="13">
        <f>-Inputs!AB1553</f>
        <v>0</v>
      </c>
      <c r="AC2258" s="526">
        <f t="shared" si="1608"/>
        <v>0</v>
      </c>
      <c r="AD2258" s="13">
        <f>-Inputs!AD1553</f>
        <v>0</v>
      </c>
      <c r="AE2258" s="9">
        <f>-Inputs!AE1553</f>
        <v>0</v>
      </c>
      <c r="AF2258" s="9">
        <f>-Inputs!AF1553</f>
        <v>0</v>
      </c>
      <c r="AG2258" s="9">
        <f>-Inputs!AG1553</f>
        <v>0</v>
      </c>
      <c r="AH2258" s="9">
        <f>-Inputs!AH1553</f>
        <v>0</v>
      </c>
      <c r="AI2258" s="9">
        <f t="shared" ref="AI2258:AM2258" si="1616">-IF(AI2198=0,0,IF(AI2213&lt;0,AI2213,IF(AI2198=0,AI2213,MIN((AI2213/AI2198)*(AI2213&gt;0),AI2213,-AH2258))))</f>
        <v>0</v>
      </c>
      <c r="AJ2258" s="9">
        <f t="shared" si="1616"/>
        <v>0</v>
      </c>
      <c r="AK2258" s="9">
        <f t="shared" si="1616"/>
        <v>0</v>
      </c>
      <c r="AL2258" s="9">
        <f t="shared" si="1616"/>
        <v>0</v>
      </c>
      <c r="AM2258" s="9">
        <f t="shared" si="1616"/>
        <v>0</v>
      </c>
    </row>
    <row r="2259" spans="1:39" outlineLevel="2">
      <c r="A2259" s="11">
        <f>ROW()</f>
        <v>2259</v>
      </c>
      <c r="C2259" s="6" t="s">
        <v>655</v>
      </c>
      <c r="D2259" s="39"/>
      <c r="E2259" s="922"/>
      <c r="F2259" s="31"/>
      <c r="G2259" s="39"/>
      <c r="H2259" s="39"/>
      <c r="I2259" s="39"/>
      <c r="J2259" s="39"/>
      <c r="K2259" s="39"/>
      <c r="L2259" s="39"/>
      <c r="M2259" s="39"/>
      <c r="N2259" s="39"/>
      <c r="O2259" s="39"/>
      <c r="P2259" s="39"/>
      <c r="Q2259" s="39"/>
      <c r="R2259" s="39"/>
      <c r="S2259" s="39"/>
      <c r="T2259" s="39"/>
      <c r="U2259" s="39"/>
      <c r="V2259" s="39"/>
      <c r="W2259" s="39"/>
      <c r="X2259" s="39"/>
      <c r="Y2259" s="39"/>
      <c r="Z2259" s="9"/>
      <c r="AA2259" s="13"/>
      <c r="AB2259" s="13"/>
      <c r="AC2259" s="526"/>
      <c r="AD2259" s="13"/>
      <c r="AE2259" s="9"/>
      <c r="AF2259" s="9"/>
      <c r="AG2259" s="9"/>
      <c r="AH2259" s="9"/>
      <c r="AI2259" s="9">
        <f t="shared" ref="AI2259:AM2259" si="1617">-IF(AI2199=0,AI2214,IF(AI2214&lt;0,AI2214,IF(AI2199=0,AI2214,MIN((AI2214/AI2199)*(AI2214&gt;0),AI2214))))</f>
        <v>-0.3480738037030649</v>
      </c>
      <c r="AJ2259" s="9">
        <f t="shared" si="1617"/>
        <v>-0.3480738037030649</v>
      </c>
      <c r="AK2259" s="9">
        <f t="shared" si="1617"/>
        <v>-0.3480738037030649</v>
      </c>
      <c r="AL2259" s="9">
        <f t="shared" si="1617"/>
        <v>-0.34807380370306495</v>
      </c>
      <c r="AM2259" s="9">
        <f t="shared" si="1617"/>
        <v>-0.34807380370306495</v>
      </c>
    </row>
    <row r="2260" spans="1:39" outlineLevel="2">
      <c r="A2260" s="11">
        <f>ROW()</f>
        <v>2260</v>
      </c>
      <c r="C2260" s="6" t="s">
        <v>656</v>
      </c>
      <c r="D2260" s="39"/>
      <c r="E2260" s="922"/>
      <c r="F2260" s="31"/>
      <c r="G2260" s="39"/>
      <c r="H2260" s="39"/>
      <c r="I2260" s="39"/>
      <c r="J2260" s="39"/>
      <c r="K2260" s="39"/>
      <c r="L2260" s="39"/>
      <c r="M2260" s="39"/>
      <c r="N2260" s="39"/>
      <c r="O2260" s="39"/>
      <c r="P2260" s="39"/>
      <c r="Q2260" s="39"/>
      <c r="R2260" s="39"/>
      <c r="S2260" s="39"/>
      <c r="T2260" s="39"/>
      <c r="U2260" s="39"/>
      <c r="V2260" s="39"/>
      <c r="W2260" s="39"/>
      <c r="X2260" s="39"/>
      <c r="Y2260" s="39"/>
      <c r="Z2260" s="9"/>
      <c r="AA2260" s="13"/>
      <c r="AB2260" s="13"/>
      <c r="AC2260" s="526"/>
      <c r="AD2260" s="13"/>
      <c r="AE2260" s="9"/>
      <c r="AF2260" s="9"/>
      <c r="AG2260" s="9"/>
      <c r="AH2260" s="9"/>
      <c r="AI2260" s="9"/>
      <c r="AJ2260" s="9"/>
      <c r="AK2260" s="9"/>
      <c r="AL2260" s="9"/>
      <c r="AM2260" s="9"/>
    </row>
    <row r="2261" spans="1:39" outlineLevel="2">
      <c r="A2261" s="11">
        <f>ROW()</f>
        <v>2261</v>
      </c>
      <c r="C2261" s="6" t="s">
        <v>667</v>
      </c>
      <c r="D2261" s="39"/>
      <c r="E2261" s="922"/>
      <c r="F2261" s="31"/>
      <c r="G2261" s="39"/>
      <c r="H2261" s="39"/>
      <c r="I2261" s="39"/>
      <c r="J2261" s="39"/>
      <c r="K2261" s="39"/>
      <c r="L2261" s="39"/>
      <c r="M2261" s="39"/>
      <c r="N2261" s="39"/>
      <c r="O2261" s="39"/>
      <c r="P2261" s="39"/>
      <c r="Q2261" s="39"/>
      <c r="R2261" s="39"/>
      <c r="S2261" s="39"/>
      <c r="T2261" s="39"/>
      <c r="U2261" s="39"/>
      <c r="V2261" s="39"/>
      <c r="W2261" s="39"/>
      <c r="X2261" s="39"/>
      <c r="Y2261" s="39"/>
      <c r="Z2261" s="9"/>
      <c r="AA2261" s="13"/>
      <c r="AB2261" s="13"/>
      <c r="AC2261" s="526"/>
      <c r="AD2261" s="13"/>
      <c r="AE2261" s="9"/>
      <c r="AF2261" s="9"/>
      <c r="AG2261" s="9"/>
      <c r="AH2261" s="9"/>
      <c r="AI2261" s="9"/>
      <c r="AJ2261" s="9"/>
      <c r="AK2261" s="9"/>
      <c r="AL2261" s="9"/>
      <c r="AM2261" s="9"/>
    </row>
    <row r="2262" spans="1:39" outlineLevel="2">
      <c r="A2262" s="11">
        <f>ROW()</f>
        <v>2262</v>
      </c>
      <c r="C2262" s="6" t="s">
        <v>212</v>
      </c>
      <c r="D2262" s="39"/>
      <c r="E2262" s="922">
        <v>0</v>
      </c>
      <c r="F2262" s="31"/>
      <c r="G2262" s="39"/>
      <c r="H2262" s="39"/>
      <c r="I2262" s="39"/>
      <c r="J2262" s="39"/>
      <c r="K2262" s="39"/>
      <c r="L2262" s="39"/>
      <c r="M2262" s="39"/>
      <c r="N2262" s="39"/>
      <c r="O2262" s="39"/>
      <c r="P2262" s="39"/>
      <c r="Q2262" s="39"/>
      <c r="R2262" s="39"/>
      <c r="S2262" s="39"/>
      <c r="T2262" s="39"/>
      <c r="U2262" s="39"/>
      <c r="V2262" s="39"/>
      <c r="W2262" s="39"/>
      <c r="X2262" s="39"/>
      <c r="Y2262" s="39"/>
      <c r="Z2262" s="9"/>
      <c r="AA2262" s="13">
        <f>-Inputs!AA1557</f>
        <v>0</v>
      </c>
      <c r="AB2262" s="13">
        <f>-Inputs!AB1557</f>
        <v>0</v>
      </c>
      <c r="AC2262" s="526">
        <f t="shared" si="1608"/>
        <v>0</v>
      </c>
      <c r="AD2262" s="13">
        <f>-Inputs!AD1557</f>
        <v>0</v>
      </c>
      <c r="AE2262" s="9">
        <f>-Inputs!AE1557</f>
        <v>0</v>
      </c>
      <c r="AF2262" s="9">
        <f>-Inputs!AF1557</f>
        <v>0</v>
      </c>
      <c r="AG2262" s="9">
        <f>-Inputs!AG1557</f>
        <v>0</v>
      </c>
      <c r="AH2262" s="9">
        <f>-Inputs!AH1557</f>
        <v>0</v>
      </c>
      <c r="AI2262" s="531">
        <v>0</v>
      </c>
      <c r="AJ2262" s="531">
        <v>0</v>
      </c>
      <c r="AK2262" s="531">
        <v>0</v>
      </c>
      <c r="AL2262" s="531">
        <v>0</v>
      </c>
      <c r="AM2262" s="531">
        <v>0</v>
      </c>
    </row>
    <row r="2263" spans="1:39" outlineLevel="2">
      <c r="A2263" s="11">
        <f>ROW()</f>
        <v>2263</v>
      </c>
      <c r="C2263" s="30" t="s">
        <v>362</v>
      </c>
      <c r="D2263" s="90"/>
      <c r="E2263" s="925">
        <v>0</v>
      </c>
      <c r="F2263" s="90"/>
      <c r="G2263" s="90"/>
      <c r="H2263" s="90"/>
      <c r="I2263" s="90"/>
      <c r="J2263" s="90"/>
      <c r="K2263" s="90"/>
      <c r="L2263" s="90"/>
      <c r="M2263" s="90"/>
      <c r="N2263" s="90"/>
      <c r="O2263" s="90"/>
      <c r="P2263" s="90"/>
      <c r="Q2263" s="90"/>
      <c r="R2263" s="90"/>
      <c r="S2263" s="90"/>
      <c r="T2263" s="90"/>
      <c r="U2263" s="90"/>
      <c r="V2263" s="90"/>
      <c r="W2263" s="90"/>
      <c r="X2263" s="90"/>
      <c r="Y2263" s="90"/>
      <c r="Z2263" s="15"/>
      <c r="AA2263" s="14">
        <f>-Inputs!AA1558</f>
        <v>0</v>
      </c>
      <c r="AB2263" s="14">
        <f>-Inputs!AB1558</f>
        <v>0</v>
      </c>
      <c r="AC2263" s="527">
        <f t="shared" si="1608"/>
        <v>0</v>
      </c>
      <c r="AD2263" s="14">
        <f>-Inputs!AD1558</f>
        <v>0</v>
      </c>
      <c r="AE2263" s="21">
        <f>-Inputs!AE1558</f>
        <v>0</v>
      </c>
      <c r="AF2263" s="21">
        <f>-Inputs!AF1558</f>
        <v>0</v>
      </c>
      <c r="AG2263" s="21">
        <f>-Inputs!AG1558</f>
        <v>0</v>
      </c>
      <c r="AH2263" s="21">
        <f>-Inputs!AH1558</f>
        <v>0</v>
      </c>
      <c r="AI2263" s="21">
        <f t="shared" ref="AI2263:AM2263" si="1618">-IF(AI2203=0,0,IF(AI2218&lt;0,AI2218,IF(AI2203=0,AI2218,MIN((AI2218/AI2203)*(AI2218&gt;0),AI2218))))</f>
        <v>0</v>
      </c>
      <c r="AJ2263" s="21">
        <f t="shared" si="1618"/>
        <v>0</v>
      </c>
      <c r="AK2263" s="21">
        <f t="shared" si="1618"/>
        <v>0</v>
      </c>
      <c r="AL2263" s="21">
        <f t="shared" si="1618"/>
        <v>0</v>
      </c>
      <c r="AM2263" s="21">
        <f t="shared" si="1618"/>
        <v>0</v>
      </c>
    </row>
    <row r="2264" spans="1:39" outlineLevel="2">
      <c r="A2264" s="11">
        <f>ROW()</f>
        <v>2264</v>
      </c>
      <c r="C2264" s="6" t="s">
        <v>1</v>
      </c>
      <c r="D2264" s="39"/>
      <c r="E2264" s="39">
        <v>-0.73851415917382579</v>
      </c>
      <c r="F2264" s="39"/>
      <c r="G2264" s="39"/>
      <c r="H2264" s="39"/>
      <c r="I2264" s="39"/>
      <c r="J2264" s="39"/>
      <c r="K2264" s="39"/>
      <c r="L2264" s="39"/>
      <c r="M2264" s="39"/>
      <c r="N2264" s="39"/>
      <c r="O2264" s="39"/>
      <c r="P2264" s="39"/>
      <c r="Q2264" s="39"/>
      <c r="R2264" s="39"/>
      <c r="S2264" s="39"/>
      <c r="T2264" s="39"/>
      <c r="U2264" s="39"/>
      <c r="V2264" s="39"/>
      <c r="W2264" s="39"/>
      <c r="X2264" s="39"/>
      <c r="Y2264" s="39"/>
      <c r="Z2264" s="9"/>
      <c r="AA2264" s="9">
        <f t="shared" ref="AA2264:AG2264" si="1619">SUM(AA2251:AA2263)</f>
        <v>-0.88596276926705109</v>
      </c>
      <c r="AB2264" s="9">
        <f t="shared" si="1619"/>
        <v>-0.88596276926705109</v>
      </c>
      <c r="AC2264" s="9">
        <f t="shared" ref="AC2264:AD2264" si="1620">SUM(AC2251:AC2263)</f>
        <v>-0.88596276926705109</v>
      </c>
      <c r="AD2264" s="9">
        <f t="shared" si="1620"/>
        <v>-2.4435433988750184</v>
      </c>
      <c r="AE2264" s="9">
        <f t="shared" si="1619"/>
        <v>-2.4435433988750184</v>
      </c>
      <c r="AF2264" s="9">
        <f t="shared" si="1619"/>
        <v>-1.8316774511421032</v>
      </c>
      <c r="AG2264" s="9">
        <f t="shared" si="1619"/>
        <v>-1.8316774511421032</v>
      </c>
      <c r="AH2264" s="9">
        <f t="shared" ref="AH2264:AM2264" si="1621">SUM(AH2251:AH2263)</f>
        <v>-1.8316774511421032</v>
      </c>
      <c r="AI2264" s="9">
        <f t="shared" si="1621"/>
        <v>-2.1797512548451681</v>
      </c>
      <c r="AJ2264" s="9">
        <f t="shared" si="1621"/>
        <v>-2.1797512548451681</v>
      </c>
      <c r="AK2264" s="9">
        <f t="shared" si="1621"/>
        <v>-0.80698381446062295</v>
      </c>
      <c r="AL2264" s="9">
        <f t="shared" si="1621"/>
        <v>-0.80698381446062306</v>
      </c>
      <c r="AM2264" s="9">
        <f t="shared" si="1621"/>
        <v>-0.80698381446062306</v>
      </c>
    </row>
    <row r="2265" spans="1:39" outlineLevel="2">
      <c r="A2265" s="11">
        <f>ROW()</f>
        <v>2265</v>
      </c>
      <c r="B2265" s="343" t="s">
        <v>70</v>
      </c>
      <c r="D2265" s="39"/>
      <c r="E2265" s="39"/>
      <c r="F2265" s="39"/>
      <c r="G2265" s="39"/>
      <c r="H2265" s="39"/>
      <c r="I2265" s="39"/>
      <c r="J2265" s="39"/>
      <c r="K2265" s="39"/>
      <c r="L2265" s="39"/>
      <c r="M2265" s="39"/>
      <c r="N2265" s="39"/>
      <c r="O2265" s="39"/>
      <c r="P2265" s="39"/>
      <c r="Q2265" s="39"/>
      <c r="R2265" s="39"/>
      <c r="S2265" s="39"/>
      <c r="T2265" s="39"/>
      <c r="U2265" s="39"/>
      <c r="V2265" s="39"/>
      <c r="W2265" s="39"/>
      <c r="X2265" s="39"/>
      <c r="Y2265" s="39"/>
      <c r="Z2265" s="39"/>
      <c r="AA2265" s="39"/>
      <c r="AB2265" s="39"/>
      <c r="AC2265" s="39"/>
      <c r="AD2265" s="39"/>
      <c r="AE2265" s="39"/>
      <c r="AF2265" s="39"/>
      <c r="AG2265" s="39"/>
      <c r="AH2265" s="39"/>
      <c r="AI2265" s="39"/>
      <c r="AJ2265" s="39"/>
      <c r="AK2265" s="39"/>
      <c r="AL2265" s="39"/>
      <c r="AM2265" s="39"/>
    </row>
    <row r="2266" spans="1:39" outlineLevel="2">
      <c r="A2266" s="11">
        <f>ROW()</f>
        <v>2266</v>
      </c>
      <c r="C2266" s="6" t="s">
        <v>2</v>
      </c>
      <c r="D2266" s="39"/>
      <c r="E2266" s="922">
        <v>0</v>
      </c>
      <c r="F2266" s="39"/>
      <c r="G2266" s="39"/>
      <c r="H2266" s="39"/>
      <c r="I2266" s="39"/>
      <c r="J2266" s="39"/>
      <c r="K2266" s="39"/>
      <c r="L2266" s="39"/>
      <c r="M2266" s="39"/>
      <c r="N2266" s="39"/>
      <c r="O2266" s="39"/>
      <c r="P2266" s="39"/>
      <c r="Q2266" s="39"/>
      <c r="R2266" s="39"/>
      <c r="S2266" s="39"/>
      <c r="T2266" s="39"/>
      <c r="U2266" s="39"/>
      <c r="V2266" s="39"/>
      <c r="W2266" s="39"/>
      <c r="X2266" s="39"/>
      <c r="Y2266" s="39"/>
      <c r="Z2266" s="9">
        <f t="shared" ref="Z2266:AG2273" si="1622">Z2206+Z2221+Z2236+Z2251</f>
        <v>0</v>
      </c>
      <c r="AA2266" s="9">
        <f t="shared" si="1622"/>
        <v>-4.5756692820900613E-2</v>
      </c>
      <c r="AB2266" s="9">
        <f t="shared" si="1622"/>
        <v>-9.1513385641801226E-2</v>
      </c>
      <c r="AC2266" s="9">
        <f t="shared" si="1622"/>
        <v>0</v>
      </c>
      <c r="AD2266" s="9">
        <f t="shared" si="1622"/>
        <v>0</v>
      </c>
      <c r="AE2266" s="9">
        <f t="shared" si="1622"/>
        <v>0</v>
      </c>
      <c r="AF2266" s="9">
        <f t="shared" si="1622"/>
        <v>0</v>
      </c>
      <c r="AG2266" s="9">
        <f t="shared" si="1622"/>
        <v>0</v>
      </c>
      <c r="AH2266" s="532">
        <f t="shared" ref="AH2266:AH2273" si="1623">AH2206+AH2221+AH2236+AH2251+AH2281</f>
        <v>0</v>
      </c>
      <c r="AI2266" s="9">
        <f t="shared" ref="AI2266:AL2266" si="1624">AI2206+AI2221+AI2236+AI2251</f>
        <v>0</v>
      </c>
      <c r="AJ2266" s="9">
        <f t="shared" si="1624"/>
        <v>0</v>
      </c>
      <c r="AK2266" s="9">
        <f t="shared" si="1624"/>
        <v>0</v>
      </c>
      <c r="AL2266" s="9">
        <f t="shared" si="1624"/>
        <v>0</v>
      </c>
      <c r="AM2266" s="532">
        <f t="shared" ref="AM2266:AM2273" si="1625">AM2206+AM2221+AM2236+AM2251+AM2281</f>
        <v>0</v>
      </c>
    </row>
    <row r="2267" spans="1:39" outlineLevel="2">
      <c r="A2267" s="11">
        <f>ROW()</f>
        <v>2267</v>
      </c>
      <c r="C2267" s="6" t="s">
        <v>3</v>
      </c>
      <c r="D2267" s="39"/>
      <c r="E2267" s="922">
        <v>3.989343240835586</v>
      </c>
      <c r="F2267" s="39"/>
      <c r="G2267" s="39"/>
      <c r="H2267" s="39"/>
      <c r="I2267" s="39"/>
      <c r="J2267" s="39"/>
      <c r="K2267" s="39"/>
      <c r="L2267" s="39"/>
      <c r="M2267" s="39"/>
      <c r="N2267" s="39"/>
      <c r="O2267" s="39"/>
      <c r="P2267" s="39"/>
      <c r="Q2267" s="39"/>
      <c r="R2267" s="39"/>
      <c r="S2267" s="39"/>
      <c r="T2267" s="39"/>
      <c r="U2267" s="39"/>
      <c r="V2267" s="39"/>
      <c r="W2267" s="39"/>
      <c r="X2267" s="39"/>
      <c r="Y2267" s="39"/>
      <c r="Z2267" s="9">
        <f t="shared" si="1622"/>
        <v>5.7418363620662358</v>
      </c>
      <c r="AA2267" s="9">
        <f t="shared" si="1622"/>
        <v>5.0841241480561097</v>
      </c>
      <c r="AB2267" s="9">
        <f t="shared" si="1622"/>
        <v>4.4264119340459835</v>
      </c>
      <c r="AC2267" s="9">
        <f t="shared" si="1622"/>
        <v>4.785838621105686</v>
      </c>
      <c r="AD2267" s="9">
        <f t="shared" si="1622"/>
        <v>4.6085853388425129</v>
      </c>
      <c r="AE2267" s="9">
        <f t="shared" si="1622"/>
        <v>4.4313320565793397</v>
      </c>
      <c r="AF2267" s="9">
        <f t="shared" si="1622"/>
        <v>4.2540787743161665</v>
      </c>
      <c r="AG2267" s="9">
        <f t="shared" si="1622"/>
        <v>4.0768254920529934</v>
      </c>
      <c r="AH2267" s="532">
        <f t="shared" si="1623"/>
        <v>3.8995722097898198</v>
      </c>
      <c r="AI2267" s="9">
        <f t="shared" ref="AI2267:AL2267" si="1626">AI2207+AI2222+AI2237+AI2252</f>
        <v>3.7223189275266462</v>
      </c>
      <c r="AJ2267" s="9">
        <f t="shared" si="1626"/>
        <v>3.5450656452634726</v>
      </c>
      <c r="AK2267" s="9">
        <f t="shared" si="1626"/>
        <v>3.367812363000299</v>
      </c>
      <c r="AL2267" s="9">
        <f t="shared" si="1626"/>
        <v>3.1905590807371254</v>
      </c>
      <c r="AM2267" s="532">
        <f t="shared" si="1625"/>
        <v>3.0133057984739517</v>
      </c>
    </row>
    <row r="2268" spans="1:39" outlineLevel="2">
      <c r="A2268" s="11">
        <f>ROW()</f>
        <v>2268</v>
      </c>
      <c r="C2268" s="6" t="s">
        <v>4</v>
      </c>
      <c r="D2268" s="39"/>
      <c r="E2268" s="922">
        <v>3.5014880891987934</v>
      </c>
      <c r="F2268" s="39"/>
      <c r="G2268" s="39"/>
      <c r="H2268" s="39"/>
      <c r="I2268" s="39"/>
      <c r="J2268" s="39"/>
      <c r="K2268" s="39"/>
      <c r="L2268" s="39"/>
      <c r="M2268" s="39"/>
      <c r="N2268" s="39"/>
      <c r="O2268" s="39"/>
      <c r="P2268" s="39"/>
      <c r="Q2268" s="39"/>
      <c r="R2268" s="39"/>
      <c r="S2268" s="39"/>
      <c r="T2268" s="39"/>
      <c r="U2268" s="39"/>
      <c r="V2268" s="39"/>
      <c r="W2268" s="39"/>
      <c r="X2268" s="39"/>
      <c r="Y2268" s="39"/>
      <c r="Z2268" s="9">
        <f t="shared" si="1622"/>
        <v>4.3995150574261581</v>
      </c>
      <c r="AA2268" s="9">
        <f t="shared" si="1622"/>
        <v>4.3304839627921536</v>
      </c>
      <c r="AB2268" s="9">
        <f t="shared" si="1622"/>
        <v>4.2614528681581492</v>
      </c>
      <c r="AC2268" s="9">
        <f t="shared" si="1622"/>
        <v>4.2005803755104285</v>
      </c>
      <c r="AD2268" s="9">
        <f t="shared" si="1622"/>
        <v>4.0450033245655979</v>
      </c>
      <c r="AE2268" s="9">
        <f t="shared" si="1622"/>
        <v>3.8894262736207672</v>
      </c>
      <c r="AF2268" s="9">
        <f t="shared" si="1622"/>
        <v>3.7338492226759366</v>
      </c>
      <c r="AG2268" s="9">
        <f t="shared" si="1622"/>
        <v>3.5782721717311059</v>
      </c>
      <c r="AH2268" s="532">
        <f t="shared" si="1623"/>
        <v>3.4226951207862752</v>
      </c>
      <c r="AI2268" s="9">
        <f t="shared" ref="AI2268:AL2268" si="1627">AI2208+AI2223+AI2238+AI2253</f>
        <v>3.2671180698414446</v>
      </c>
      <c r="AJ2268" s="9">
        <f t="shared" si="1627"/>
        <v>3.1115410188966139</v>
      </c>
      <c r="AK2268" s="9">
        <f t="shared" si="1627"/>
        <v>2.9559639679517833</v>
      </c>
      <c r="AL2268" s="9">
        <f t="shared" si="1627"/>
        <v>2.8003869170069526</v>
      </c>
      <c r="AM2268" s="532">
        <f t="shared" si="1625"/>
        <v>2.644809866062122</v>
      </c>
    </row>
    <row r="2269" spans="1:39" outlineLevel="2">
      <c r="A2269" s="11">
        <f>ROW()</f>
        <v>2269</v>
      </c>
      <c r="C2269" s="6" t="s">
        <v>5</v>
      </c>
      <c r="D2269" s="39"/>
      <c r="E2269" s="922">
        <v>4.8316760300660109</v>
      </c>
      <c r="F2269" s="39"/>
      <c r="G2269" s="39"/>
      <c r="H2269" s="39"/>
      <c r="I2269" s="39"/>
      <c r="J2269" s="39"/>
      <c r="K2269" s="39"/>
      <c r="L2269" s="39"/>
      <c r="M2269" s="39"/>
      <c r="N2269" s="39"/>
      <c r="O2269" s="39"/>
      <c r="P2269" s="39"/>
      <c r="Q2269" s="39"/>
      <c r="R2269" s="39"/>
      <c r="S2269" s="39"/>
      <c r="T2269" s="39"/>
      <c r="U2269" s="39"/>
      <c r="V2269" s="39"/>
      <c r="W2269" s="39"/>
      <c r="X2269" s="39"/>
      <c r="Y2269" s="39"/>
      <c r="Z2269" s="9">
        <f t="shared" si="1622"/>
        <v>5.9825695388784554</v>
      </c>
      <c r="AA2269" s="9">
        <f t="shared" si="1622"/>
        <v>5.869106771076436</v>
      </c>
      <c r="AB2269" s="9">
        <f t="shared" si="1622"/>
        <v>5.7556440032744165</v>
      </c>
      <c r="AC2269" s="9">
        <f t="shared" si="1622"/>
        <v>5.7963480085301375</v>
      </c>
      <c r="AD2269" s="9">
        <f t="shared" si="1622"/>
        <v>5.1980910546422923</v>
      </c>
      <c r="AE2269" s="9">
        <f t="shared" si="1622"/>
        <v>4.599834100754447</v>
      </c>
      <c r="AF2269" s="9">
        <f t="shared" si="1622"/>
        <v>4.0015771468666017</v>
      </c>
      <c r="AG2269" s="9">
        <f t="shared" si="1622"/>
        <v>3.403320192978756</v>
      </c>
      <c r="AH2269" s="532">
        <f t="shared" si="1623"/>
        <v>2.8050632390909103</v>
      </c>
      <c r="AI2269" s="9">
        <f t="shared" ref="AI2269:AL2269" si="1628">AI2209+AI2224+AI2239+AI2254</f>
        <v>2.2068062852030645</v>
      </c>
      <c r="AJ2269" s="9">
        <f t="shared" si="1628"/>
        <v>1.6085493313152188</v>
      </c>
      <c r="AK2269" s="9">
        <f t="shared" si="1628"/>
        <v>1.6085493313152188</v>
      </c>
      <c r="AL2269" s="9">
        <f t="shared" si="1628"/>
        <v>1.6085493313152188</v>
      </c>
      <c r="AM2269" s="532">
        <f t="shared" si="1625"/>
        <v>0</v>
      </c>
    </row>
    <row r="2270" spans="1:39" outlineLevel="2">
      <c r="A2270" s="11">
        <f>ROW()</f>
        <v>2270</v>
      </c>
      <c r="C2270" s="6" t="s">
        <v>473</v>
      </c>
      <c r="D2270" s="39"/>
      <c r="E2270" s="922">
        <v>2.4707928709082507</v>
      </c>
      <c r="F2270" s="39"/>
      <c r="G2270" s="39"/>
      <c r="H2270" s="39"/>
      <c r="I2270" s="39"/>
      <c r="J2270" s="39"/>
      <c r="K2270" s="39"/>
      <c r="L2270" s="39"/>
      <c r="M2270" s="39"/>
      <c r="N2270" s="39"/>
      <c r="O2270" s="39"/>
      <c r="P2270" s="39"/>
      <c r="Q2270" s="39"/>
      <c r="R2270" s="39"/>
      <c r="S2270" s="39"/>
      <c r="T2270" s="39"/>
      <c r="U2270" s="39"/>
      <c r="V2270" s="39"/>
      <c r="W2270" s="39"/>
      <c r="X2270" s="39"/>
      <c r="Y2270" s="39"/>
      <c r="Z2270" s="9">
        <f t="shared" si="1622"/>
        <v>3.059329738664577</v>
      </c>
      <c r="AA2270" s="9">
        <f t="shared" si="1622"/>
        <v>3.059329738664577</v>
      </c>
      <c r="AB2270" s="9">
        <f t="shared" si="1622"/>
        <v>3.059329738664577</v>
      </c>
      <c r="AC2270" s="9">
        <f t="shared" si="1622"/>
        <v>2.9641009139811549</v>
      </c>
      <c r="AD2270" s="9">
        <f t="shared" si="1622"/>
        <v>2.3522349662482398</v>
      </c>
      <c r="AE2270" s="9">
        <f t="shared" si="1622"/>
        <v>1.7403690185153244</v>
      </c>
      <c r="AF2270" s="9">
        <f t="shared" si="1622"/>
        <v>1.7403690185153244</v>
      </c>
      <c r="AG2270" s="9">
        <f t="shared" si="1622"/>
        <v>1.7403690185153244</v>
      </c>
      <c r="AH2270" s="532">
        <f t="shared" si="1623"/>
        <v>0</v>
      </c>
      <c r="AI2270" s="9">
        <f t="shared" ref="AI2270:AL2270" si="1629">AI2210+AI2225+AI2240+AI2255</f>
        <v>0</v>
      </c>
      <c r="AJ2270" s="9">
        <f t="shared" si="1629"/>
        <v>0</v>
      </c>
      <c r="AK2270" s="9">
        <f t="shared" si="1629"/>
        <v>0</v>
      </c>
      <c r="AL2270" s="9">
        <f t="shared" si="1629"/>
        <v>0</v>
      </c>
      <c r="AM2270" s="532">
        <f t="shared" si="1625"/>
        <v>0</v>
      </c>
    </row>
    <row r="2271" spans="1:39" outlineLevel="2">
      <c r="A2271" s="11">
        <f>ROW()</f>
        <v>2271</v>
      </c>
      <c r="C2271" s="6" t="s">
        <v>474</v>
      </c>
      <c r="D2271" s="39"/>
      <c r="E2271" s="922">
        <v>1.4018839866910826</v>
      </c>
      <c r="F2271" s="39"/>
      <c r="G2271" s="39"/>
      <c r="H2271" s="39"/>
      <c r="I2271" s="39"/>
      <c r="J2271" s="39"/>
      <c r="K2271" s="39"/>
      <c r="L2271" s="39"/>
      <c r="M2271" s="39"/>
      <c r="N2271" s="39"/>
      <c r="O2271" s="39"/>
      <c r="P2271" s="39"/>
      <c r="Q2271" s="39"/>
      <c r="R2271" s="39"/>
      <c r="S2271" s="39"/>
      <c r="T2271" s="39"/>
      <c r="U2271" s="39"/>
      <c r="V2271" s="39"/>
      <c r="W2271" s="39"/>
      <c r="X2271" s="39"/>
      <c r="Y2271" s="39"/>
      <c r="Z2271" s="9">
        <f t="shared" si="1622"/>
        <v>1.8911951632433093</v>
      </c>
      <c r="AA2271" s="9">
        <f t="shared" si="1622"/>
        <v>1.8911951632433093</v>
      </c>
      <c r="AB2271" s="9">
        <f t="shared" si="1622"/>
        <v>1.8911951632433093</v>
      </c>
      <c r="AC2271" s="9">
        <f t="shared" si="1622"/>
        <v>1.6817782077860319</v>
      </c>
      <c r="AD2271" s="9">
        <f t="shared" si="1622"/>
        <v>1.5556985302364781</v>
      </c>
      <c r="AE2271" s="9">
        <f t="shared" si="1622"/>
        <v>1.4296188526869242</v>
      </c>
      <c r="AF2271" s="9">
        <f t="shared" si="1622"/>
        <v>1.3035391751373704</v>
      </c>
      <c r="AG2271" s="9">
        <f t="shared" si="1622"/>
        <v>1.1774594975878165</v>
      </c>
      <c r="AH2271" s="532">
        <f t="shared" si="1623"/>
        <v>1.0513798200382627</v>
      </c>
      <c r="AI2271" s="9">
        <f t="shared" ref="AI2271:AL2271" si="1630">AI2211+AI2226+AI2241+AI2256</f>
        <v>0.92530014248870884</v>
      </c>
      <c r="AJ2271" s="9">
        <f t="shared" si="1630"/>
        <v>0.799220464939155</v>
      </c>
      <c r="AK2271" s="9">
        <f t="shared" si="1630"/>
        <v>0.67314078738960115</v>
      </c>
      <c r="AL2271" s="9">
        <f t="shared" si="1630"/>
        <v>0.5470611098400473</v>
      </c>
      <c r="AM2271" s="532">
        <f t="shared" si="1625"/>
        <v>0.4209814322904934</v>
      </c>
    </row>
    <row r="2272" spans="1:39" outlineLevel="2">
      <c r="A2272" s="11">
        <f>ROW()</f>
        <v>2272</v>
      </c>
      <c r="C2272" s="6" t="s">
        <v>477</v>
      </c>
      <c r="D2272" s="39"/>
      <c r="E2272" s="922">
        <v>5.6124569078889399</v>
      </c>
      <c r="F2272" s="39"/>
      <c r="G2272" s="39"/>
      <c r="H2272" s="39"/>
      <c r="I2272" s="39"/>
      <c r="J2272" s="39"/>
      <c r="K2272" s="39"/>
      <c r="L2272" s="39"/>
      <c r="M2272" s="39"/>
      <c r="N2272" s="39"/>
      <c r="O2272" s="39"/>
      <c r="P2272" s="39"/>
      <c r="Q2272" s="39"/>
      <c r="R2272" s="39"/>
      <c r="S2272" s="39"/>
      <c r="T2272" s="39"/>
      <c r="U2272" s="39"/>
      <c r="V2272" s="39"/>
      <c r="W2272" s="39"/>
      <c r="X2272" s="39"/>
      <c r="Y2272" s="39"/>
      <c r="Z2272" s="9">
        <f t="shared" si="1622"/>
        <v>7.7451048649669927</v>
      </c>
      <c r="AA2272" s="9">
        <f t="shared" si="1622"/>
        <v>7.7451048649669927</v>
      </c>
      <c r="AB2272" s="9">
        <f t="shared" si="1622"/>
        <v>7.7451048649669927</v>
      </c>
      <c r="AC2272" s="9">
        <f t="shared" si="1622"/>
        <v>6.7330162905311379</v>
      </c>
      <c r="AD2272" s="9">
        <f t="shared" si="1622"/>
        <v>5.9585058040344387</v>
      </c>
      <c r="AE2272" s="9">
        <f t="shared" si="1622"/>
        <v>5.1839953175377396</v>
      </c>
      <c r="AF2272" s="9">
        <f t="shared" si="1622"/>
        <v>4.4094848310410404</v>
      </c>
      <c r="AG2272" s="9">
        <f t="shared" si="1622"/>
        <v>3.6349743445443412</v>
      </c>
      <c r="AH2272" s="532">
        <f t="shared" si="1623"/>
        <v>2.860463858047642</v>
      </c>
      <c r="AI2272" s="9">
        <f t="shared" ref="AI2272:AL2272" si="1631">AI2212+AI2227+AI2242+AI2257</f>
        <v>2.0859533715509428</v>
      </c>
      <c r="AJ2272" s="9">
        <f t="shared" si="1631"/>
        <v>1.3114428850542437</v>
      </c>
      <c r="AK2272" s="9">
        <f t="shared" si="1631"/>
        <v>1.3114428850542437</v>
      </c>
      <c r="AL2272" s="9">
        <f t="shared" si="1631"/>
        <v>1.3114428850542437</v>
      </c>
      <c r="AM2272" s="532">
        <f t="shared" si="1625"/>
        <v>0</v>
      </c>
    </row>
    <row r="2273" spans="1:39" outlineLevel="2">
      <c r="A2273" s="11">
        <f>ROW()</f>
        <v>2273</v>
      </c>
      <c r="C2273" s="6" t="s">
        <v>511</v>
      </c>
      <c r="D2273" s="39"/>
      <c r="E2273" s="922">
        <v>0</v>
      </c>
      <c r="F2273" s="39"/>
      <c r="G2273" s="39"/>
      <c r="H2273" s="39"/>
      <c r="I2273" s="39"/>
      <c r="J2273" s="39"/>
      <c r="K2273" s="39"/>
      <c r="L2273" s="39"/>
      <c r="M2273" s="39"/>
      <c r="N2273" s="39"/>
      <c r="O2273" s="39"/>
      <c r="P2273" s="39"/>
      <c r="Q2273" s="39"/>
      <c r="R2273" s="39"/>
      <c r="S2273" s="39"/>
      <c r="T2273" s="39"/>
      <c r="U2273" s="39"/>
      <c r="V2273" s="39"/>
      <c r="W2273" s="39"/>
      <c r="X2273" s="39"/>
      <c r="Y2273" s="39"/>
      <c r="Z2273" s="9">
        <f t="shared" si="1622"/>
        <v>0</v>
      </c>
      <c r="AA2273" s="9">
        <f t="shared" si="1622"/>
        <v>0</v>
      </c>
      <c r="AB2273" s="9">
        <f t="shared" si="1622"/>
        <v>0</v>
      </c>
      <c r="AC2273" s="9">
        <f t="shared" si="1622"/>
        <v>0</v>
      </c>
      <c r="AD2273" s="9">
        <f t="shared" si="1622"/>
        <v>0</v>
      </c>
      <c r="AE2273" s="9">
        <f t="shared" si="1622"/>
        <v>0</v>
      </c>
      <c r="AF2273" s="9">
        <f t="shared" si="1622"/>
        <v>0</v>
      </c>
      <c r="AG2273" s="9">
        <f t="shared" si="1622"/>
        <v>0</v>
      </c>
      <c r="AH2273" s="532">
        <f t="shared" si="1623"/>
        <v>0</v>
      </c>
      <c r="AI2273" s="9">
        <f t="shared" ref="AI2273:AL2273" si="1632">AI2213+AI2228+AI2243+AI2258</f>
        <v>0</v>
      </c>
      <c r="AJ2273" s="9">
        <f t="shared" si="1632"/>
        <v>0</v>
      </c>
      <c r="AK2273" s="9">
        <f t="shared" si="1632"/>
        <v>0</v>
      </c>
      <c r="AL2273" s="9">
        <f t="shared" si="1632"/>
        <v>0</v>
      </c>
      <c r="AM2273" s="532">
        <f t="shared" si="1625"/>
        <v>0</v>
      </c>
    </row>
    <row r="2274" spans="1:39" outlineLevel="2">
      <c r="A2274" s="11">
        <f>ROW()</f>
        <v>2274</v>
      </c>
      <c r="C2274" s="6" t="s">
        <v>655</v>
      </c>
      <c r="D2274" s="39"/>
      <c r="E2274" s="922"/>
      <c r="F2274" s="39"/>
      <c r="G2274" s="39"/>
      <c r="H2274" s="39"/>
      <c r="I2274" s="39"/>
      <c r="J2274" s="39"/>
      <c r="K2274" s="39"/>
      <c r="L2274" s="39"/>
      <c r="M2274" s="39"/>
      <c r="N2274" s="39"/>
      <c r="O2274" s="39"/>
      <c r="P2274" s="39"/>
      <c r="Q2274" s="39"/>
      <c r="R2274" s="39"/>
      <c r="S2274" s="39"/>
      <c r="T2274" s="39"/>
      <c r="U2274" s="39"/>
      <c r="V2274" s="39"/>
      <c r="W2274" s="39"/>
      <c r="X2274" s="39"/>
      <c r="Y2274" s="39"/>
      <c r="Z2274" s="9"/>
      <c r="AA2274" s="9"/>
      <c r="AB2274" s="9"/>
      <c r="AC2274" s="9"/>
      <c r="AD2274" s="9"/>
      <c r="AE2274" s="9"/>
      <c r="AF2274" s="9"/>
      <c r="AG2274" s="9"/>
      <c r="AH2274" s="429">
        <f>-AH2294</f>
        <v>1.7403690185153244</v>
      </c>
      <c r="AI2274" s="9">
        <f t="shared" ref="AI2274:AM2274" si="1633">AI2214+AI2229+AI2244+AI2259</f>
        <v>1.3922952148122596</v>
      </c>
      <c r="AJ2274" s="9">
        <f t="shared" si="1633"/>
        <v>1.0442214111091948</v>
      </c>
      <c r="AK2274" s="9">
        <f t="shared" si="1633"/>
        <v>0.69614760740612991</v>
      </c>
      <c r="AL2274" s="9">
        <f t="shared" si="1633"/>
        <v>0.34807380370306495</v>
      </c>
      <c r="AM2274" s="9">
        <f t="shared" si="1633"/>
        <v>0</v>
      </c>
    </row>
    <row r="2275" spans="1:39" outlineLevel="2">
      <c r="A2275" s="11">
        <f>ROW()</f>
        <v>2275</v>
      </c>
      <c r="C2275" s="6" t="s">
        <v>656</v>
      </c>
      <c r="D2275" s="39"/>
      <c r="E2275" s="922"/>
      <c r="F2275" s="39"/>
      <c r="G2275" s="39"/>
      <c r="H2275" s="39"/>
      <c r="I2275" s="39"/>
      <c r="J2275" s="39"/>
      <c r="K2275" s="39"/>
      <c r="L2275" s="39"/>
      <c r="M2275" s="39"/>
      <c r="N2275" s="39"/>
      <c r="O2275" s="39"/>
      <c r="P2275" s="39"/>
      <c r="Q2275" s="39"/>
      <c r="R2275" s="39"/>
      <c r="S2275" s="39"/>
      <c r="T2275" s="39"/>
      <c r="U2275" s="39"/>
      <c r="V2275" s="39"/>
      <c r="W2275" s="39"/>
      <c r="X2275" s="39"/>
      <c r="Y2275" s="3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429">
        <f>-AM2294</f>
        <v>2.9199922163694625</v>
      </c>
    </row>
    <row r="2276" spans="1:39" outlineLevel="2">
      <c r="A2276" s="11">
        <f>ROW()</f>
        <v>2276</v>
      </c>
      <c r="C2276" s="6" t="s">
        <v>667</v>
      </c>
      <c r="D2276" s="39"/>
      <c r="E2276" s="922"/>
      <c r="F2276" s="39"/>
      <c r="G2276" s="39"/>
      <c r="H2276" s="39"/>
      <c r="I2276" s="39"/>
      <c r="J2276" s="39"/>
      <c r="K2276" s="39"/>
      <c r="L2276" s="39"/>
      <c r="M2276" s="39"/>
      <c r="N2276" s="39"/>
      <c r="O2276" s="39"/>
      <c r="P2276" s="39"/>
      <c r="Q2276" s="39"/>
      <c r="R2276" s="39"/>
      <c r="S2276" s="39"/>
      <c r="T2276" s="39"/>
      <c r="U2276" s="39"/>
      <c r="V2276" s="39"/>
      <c r="W2276" s="39"/>
      <c r="X2276" s="39"/>
      <c r="Y2276" s="3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</row>
    <row r="2277" spans="1:39" outlineLevel="2">
      <c r="A2277" s="11">
        <f>ROW()</f>
        <v>2277</v>
      </c>
      <c r="C2277" s="6" t="s">
        <v>212</v>
      </c>
      <c r="D2277" s="39"/>
      <c r="E2277" s="922">
        <v>0</v>
      </c>
      <c r="F2277" s="39"/>
      <c r="G2277" s="39"/>
      <c r="H2277" s="39"/>
      <c r="I2277" s="39"/>
      <c r="J2277" s="39"/>
      <c r="K2277" s="39"/>
      <c r="L2277" s="39"/>
      <c r="M2277" s="39"/>
      <c r="N2277" s="39"/>
      <c r="O2277" s="39"/>
      <c r="P2277" s="39"/>
      <c r="Q2277" s="39"/>
      <c r="R2277" s="39"/>
      <c r="S2277" s="39"/>
      <c r="T2277" s="39"/>
      <c r="U2277" s="39"/>
      <c r="V2277" s="39"/>
      <c r="W2277" s="39"/>
      <c r="X2277" s="39"/>
      <c r="Y2277" s="39"/>
      <c r="Z2277" s="9">
        <f t="shared" ref="Z2277:AM2277" si="1634">Z2217+Z2232+Z2247+Z2262</f>
        <v>0</v>
      </c>
      <c r="AA2277" s="9">
        <f t="shared" si="1634"/>
        <v>0</v>
      </c>
      <c r="AB2277" s="9">
        <f t="shared" si="1634"/>
        <v>0</v>
      </c>
      <c r="AC2277" s="9">
        <f t="shared" si="1634"/>
        <v>0</v>
      </c>
      <c r="AD2277" s="9">
        <f t="shared" si="1634"/>
        <v>0</v>
      </c>
      <c r="AE2277" s="9">
        <f t="shared" si="1634"/>
        <v>0</v>
      </c>
      <c r="AF2277" s="9">
        <f t="shared" si="1634"/>
        <v>0</v>
      </c>
      <c r="AG2277" s="9">
        <f t="shared" si="1634"/>
        <v>0</v>
      </c>
      <c r="AH2277" s="9">
        <f t="shared" si="1634"/>
        <v>0</v>
      </c>
      <c r="AI2277" s="9">
        <f t="shared" si="1634"/>
        <v>0</v>
      </c>
      <c r="AJ2277" s="9">
        <f t="shared" si="1634"/>
        <v>0</v>
      </c>
      <c r="AK2277" s="9">
        <f t="shared" si="1634"/>
        <v>0</v>
      </c>
      <c r="AL2277" s="9">
        <f t="shared" si="1634"/>
        <v>0</v>
      </c>
      <c r="AM2277" s="9">
        <f t="shared" si="1634"/>
        <v>0</v>
      </c>
    </row>
    <row r="2278" spans="1:39" outlineLevel="2">
      <c r="A2278" s="11">
        <f>ROW()</f>
        <v>2278</v>
      </c>
      <c r="C2278" s="30" t="s">
        <v>362</v>
      </c>
      <c r="D2278" s="90"/>
      <c r="E2278" s="925">
        <v>0</v>
      </c>
      <c r="F2278" s="90"/>
      <c r="G2278" s="90"/>
      <c r="H2278" s="90"/>
      <c r="I2278" s="90"/>
      <c r="J2278" s="90"/>
      <c r="K2278" s="90"/>
      <c r="L2278" s="90"/>
      <c r="M2278" s="90"/>
      <c r="N2278" s="90"/>
      <c r="O2278" s="90"/>
      <c r="P2278" s="90"/>
      <c r="Q2278" s="90"/>
      <c r="R2278" s="90"/>
      <c r="S2278" s="90"/>
      <c r="T2278" s="90"/>
      <c r="U2278" s="90"/>
      <c r="V2278" s="90"/>
      <c r="W2278" s="90"/>
      <c r="X2278" s="90"/>
      <c r="Y2278" s="90"/>
      <c r="Z2278" s="15">
        <f t="shared" ref="Z2278:AM2278" si="1635">Z2218+Z2233+Z2248+Z2263</f>
        <v>0</v>
      </c>
      <c r="AA2278" s="15">
        <f t="shared" si="1635"/>
        <v>0</v>
      </c>
      <c r="AB2278" s="15">
        <f t="shared" si="1635"/>
        <v>0</v>
      </c>
      <c r="AC2278" s="15">
        <f t="shared" si="1635"/>
        <v>0</v>
      </c>
      <c r="AD2278" s="15">
        <f t="shared" si="1635"/>
        <v>0</v>
      </c>
      <c r="AE2278" s="15">
        <f t="shared" si="1635"/>
        <v>0</v>
      </c>
      <c r="AF2278" s="15">
        <f t="shared" si="1635"/>
        <v>0</v>
      </c>
      <c r="AG2278" s="15">
        <f t="shared" si="1635"/>
        <v>0</v>
      </c>
      <c r="AH2278" s="15">
        <f t="shared" si="1635"/>
        <v>0</v>
      </c>
      <c r="AI2278" s="15">
        <f t="shared" si="1635"/>
        <v>0</v>
      </c>
      <c r="AJ2278" s="15">
        <f t="shared" si="1635"/>
        <v>0</v>
      </c>
      <c r="AK2278" s="15">
        <f t="shared" si="1635"/>
        <v>0</v>
      </c>
      <c r="AL2278" s="15">
        <f t="shared" si="1635"/>
        <v>0</v>
      </c>
      <c r="AM2278" s="15">
        <f t="shared" si="1635"/>
        <v>0</v>
      </c>
    </row>
    <row r="2279" spans="1:39" outlineLevel="2">
      <c r="A2279" s="11">
        <f>ROW()</f>
        <v>2279</v>
      </c>
      <c r="C2279" s="6" t="s">
        <v>1</v>
      </c>
      <c r="D2279" s="39"/>
      <c r="E2279" s="39">
        <f>SUM(E2266:E2278)</f>
        <v>21.807641125588663</v>
      </c>
      <c r="F2279" s="39"/>
      <c r="G2279" s="39"/>
      <c r="H2279" s="39"/>
      <c r="I2279" s="39"/>
      <c r="J2279" s="39"/>
      <c r="K2279" s="39"/>
      <c r="L2279" s="39"/>
      <c r="M2279" s="39"/>
      <c r="N2279" s="39"/>
      <c r="O2279" s="39"/>
      <c r="P2279" s="39"/>
      <c r="Q2279" s="39"/>
      <c r="R2279" s="39"/>
      <c r="S2279" s="39"/>
      <c r="T2279" s="39"/>
      <c r="U2279" s="39"/>
      <c r="V2279" s="39"/>
      <c r="W2279" s="39"/>
      <c r="X2279" s="39"/>
      <c r="Y2279" s="39"/>
      <c r="Z2279" s="9">
        <f t="shared" ref="Z2279:AG2279" si="1636">SUM(Z2266:Z2278)</f>
        <v>28.81955072524573</v>
      </c>
      <c r="AA2279" s="9">
        <f t="shared" si="1636"/>
        <v>27.933587955978677</v>
      </c>
      <c r="AB2279" s="9">
        <f t="shared" si="1636"/>
        <v>27.047625186711628</v>
      </c>
      <c r="AC2279" s="9">
        <f t="shared" si="1636"/>
        <v>26.161662417444575</v>
      </c>
      <c r="AD2279" s="9">
        <f t="shared" si="1636"/>
        <v>23.71811901856956</v>
      </c>
      <c r="AE2279" s="9">
        <f t="shared" si="1636"/>
        <v>21.274575619694541</v>
      </c>
      <c r="AF2279" s="9">
        <f t="shared" si="1636"/>
        <v>19.442898168552439</v>
      </c>
      <c r="AG2279" s="9">
        <f t="shared" si="1636"/>
        <v>17.611220717410337</v>
      </c>
      <c r="AH2279" s="9">
        <f t="shared" ref="AH2279:AM2279" si="1637">SUM(AH2266:AH2278)</f>
        <v>15.779543266268234</v>
      </c>
      <c r="AI2279" s="9">
        <f t="shared" si="1637"/>
        <v>13.599792011423066</v>
      </c>
      <c r="AJ2279" s="9">
        <f t="shared" si="1637"/>
        <v>11.420040756577901</v>
      </c>
      <c r="AK2279" s="9">
        <f t="shared" si="1637"/>
        <v>10.613056942117277</v>
      </c>
      <c r="AL2279" s="9">
        <f t="shared" si="1637"/>
        <v>9.8060731276566511</v>
      </c>
      <c r="AM2279" s="9">
        <f t="shared" si="1637"/>
        <v>8.9990893131960306</v>
      </c>
    </row>
    <row r="2280" spans="1:39" outlineLevel="3">
      <c r="A2280" s="11">
        <f>ROW()</f>
        <v>2280</v>
      </c>
      <c r="B2280" s="343" t="s">
        <v>658</v>
      </c>
      <c r="D2280" s="39"/>
      <c r="E2280" s="39"/>
      <c r="F2280" s="39"/>
      <c r="G2280" s="39"/>
      <c r="H2280" s="39"/>
      <c r="I2280" s="39"/>
      <c r="J2280" s="39"/>
      <c r="K2280" s="39"/>
      <c r="L2280" s="39"/>
      <c r="M2280" s="39"/>
      <c r="N2280" s="39"/>
      <c r="O2280" s="39"/>
      <c r="P2280" s="39"/>
      <c r="Q2280" s="39"/>
      <c r="R2280" s="39"/>
      <c r="S2280" s="39"/>
      <c r="T2280" s="39"/>
      <c r="U2280" s="39"/>
      <c r="V2280" s="39"/>
      <c r="W2280" s="39"/>
      <c r="X2280" s="39"/>
      <c r="Y2280" s="39"/>
      <c r="Z2280" s="39"/>
      <c r="AA2280" s="39"/>
      <c r="AB2280" s="39"/>
      <c r="AC2280" s="39"/>
      <c r="AD2280" s="39"/>
      <c r="AE2280" s="39"/>
      <c r="AF2280" s="39"/>
      <c r="AG2280" s="39"/>
      <c r="AH2280" s="39"/>
      <c r="AI2280" s="39"/>
      <c r="AJ2280" s="39"/>
      <c r="AK2280" s="39"/>
      <c r="AL2280" s="39"/>
      <c r="AM2280" s="39"/>
    </row>
    <row r="2281" spans="1:39" outlineLevel="3">
      <c r="A2281" s="11">
        <f>ROW()</f>
        <v>2281</v>
      </c>
      <c r="C2281" s="6" t="s">
        <v>2</v>
      </c>
      <c r="D2281" s="39"/>
      <c r="E2281" s="39"/>
      <c r="F2281" s="39"/>
      <c r="G2281" s="39"/>
      <c r="H2281" s="39"/>
      <c r="I2281" s="39"/>
      <c r="J2281" s="39"/>
      <c r="K2281" s="39"/>
      <c r="L2281" s="39"/>
      <c r="M2281" s="39"/>
      <c r="N2281" s="39"/>
      <c r="O2281" s="39"/>
      <c r="P2281" s="39"/>
      <c r="Q2281" s="39"/>
      <c r="R2281" s="39"/>
      <c r="S2281" s="39"/>
      <c r="T2281" s="39"/>
      <c r="U2281" s="39"/>
      <c r="V2281" s="39"/>
      <c r="W2281" s="39"/>
      <c r="X2281" s="39"/>
      <c r="Y2281" s="39"/>
      <c r="Z2281" s="39"/>
      <c r="AA2281" s="39"/>
      <c r="AB2281" s="39"/>
      <c r="AC2281" s="432"/>
      <c r="AD2281" s="9"/>
      <c r="AE2281" s="39"/>
      <c r="AF2281" s="39"/>
      <c r="AG2281" s="39"/>
      <c r="AH2281" s="430">
        <f t="shared" ref="AH2281:AH2288" si="1638">IF(C2236="Non-Depreciable",0,IF(AND(ROUND(AH2191,2)=0,AH2206&lt;&gt;0),-AH2206,IF(ROUND(AH2191,2)=1,-(AH2206+AH2251),0)))</f>
        <v>0</v>
      </c>
      <c r="AI2281" s="39"/>
      <c r="AJ2281" s="39"/>
      <c r="AK2281" s="39"/>
      <c r="AL2281" s="39"/>
      <c r="AM2281" s="430">
        <f t="shared" ref="AM2281:AM2288" si="1639">IF(H2236="Non-Depreciable",0,IF(AND(ROUND(AM2191,2)=0,AM2206&lt;&gt;0),-AM2206,IF(ROUND(AM2191,2)=1,-(AM2206+AM2251),0)))</f>
        <v>0</v>
      </c>
    </row>
    <row r="2282" spans="1:39" outlineLevel="3">
      <c r="A2282" s="11">
        <f>ROW()</f>
        <v>2282</v>
      </c>
      <c r="C2282" s="6" t="s">
        <v>3</v>
      </c>
      <c r="D2282" s="39"/>
      <c r="E2282" s="39"/>
      <c r="F2282" s="39"/>
      <c r="G2282" s="39"/>
      <c r="H2282" s="39"/>
      <c r="I2282" s="39"/>
      <c r="J2282" s="39"/>
      <c r="K2282" s="39"/>
      <c r="L2282" s="39"/>
      <c r="M2282" s="39"/>
      <c r="N2282" s="39"/>
      <c r="O2282" s="39"/>
      <c r="P2282" s="39"/>
      <c r="Q2282" s="39"/>
      <c r="R2282" s="39"/>
      <c r="S2282" s="39"/>
      <c r="T2282" s="39"/>
      <c r="U2282" s="39"/>
      <c r="V2282" s="39"/>
      <c r="W2282" s="39"/>
      <c r="X2282" s="39"/>
      <c r="Y2282" s="39"/>
      <c r="Z2282" s="39"/>
      <c r="AA2282" s="39"/>
      <c r="AB2282" s="39"/>
      <c r="AC2282" s="432"/>
      <c r="AD2282" s="9"/>
      <c r="AE2282" s="39"/>
      <c r="AF2282" s="39"/>
      <c r="AG2282" s="39"/>
      <c r="AH2282" s="430">
        <f t="shared" si="1638"/>
        <v>0</v>
      </c>
      <c r="AI2282" s="39"/>
      <c r="AJ2282" s="39"/>
      <c r="AK2282" s="39"/>
      <c r="AL2282" s="39"/>
      <c r="AM2282" s="430">
        <f t="shared" si="1639"/>
        <v>0</v>
      </c>
    </row>
    <row r="2283" spans="1:39" outlineLevel="3">
      <c r="A2283" s="11">
        <f>ROW()</f>
        <v>2283</v>
      </c>
      <c r="C2283" s="6" t="s">
        <v>4</v>
      </c>
      <c r="D2283" s="39"/>
      <c r="E2283" s="39"/>
      <c r="F2283" s="39"/>
      <c r="G2283" s="39"/>
      <c r="H2283" s="39"/>
      <c r="I2283" s="39"/>
      <c r="J2283" s="39"/>
      <c r="K2283" s="39"/>
      <c r="L2283" s="39"/>
      <c r="M2283" s="39"/>
      <c r="N2283" s="39"/>
      <c r="O2283" s="39"/>
      <c r="P2283" s="39"/>
      <c r="Q2283" s="39"/>
      <c r="R2283" s="39"/>
      <c r="S2283" s="39"/>
      <c r="T2283" s="39"/>
      <c r="U2283" s="39"/>
      <c r="V2283" s="39"/>
      <c r="W2283" s="39"/>
      <c r="X2283" s="39"/>
      <c r="Y2283" s="39"/>
      <c r="Z2283" s="39"/>
      <c r="AA2283" s="39"/>
      <c r="AB2283" s="39"/>
      <c r="AC2283" s="432"/>
      <c r="AD2283" s="9"/>
      <c r="AE2283" s="39"/>
      <c r="AF2283" s="39"/>
      <c r="AG2283" s="39"/>
      <c r="AH2283" s="430">
        <f t="shared" si="1638"/>
        <v>0</v>
      </c>
      <c r="AI2283" s="39"/>
      <c r="AJ2283" s="39"/>
      <c r="AK2283" s="39"/>
      <c r="AL2283" s="39"/>
      <c r="AM2283" s="430">
        <f t="shared" si="1639"/>
        <v>0</v>
      </c>
    </row>
    <row r="2284" spans="1:39" outlineLevel="3">
      <c r="A2284" s="11">
        <f>ROW()</f>
        <v>2284</v>
      </c>
      <c r="C2284" s="6" t="s">
        <v>5</v>
      </c>
      <c r="D2284" s="39"/>
      <c r="E2284" s="39"/>
      <c r="F2284" s="39"/>
      <c r="G2284" s="39"/>
      <c r="H2284" s="39"/>
      <c r="I2284" s="39"/>
      <c r="J2284" s="39"/>
      <c r="K2284" s="39"/>
      <c r="L2284" s="39"/>
      <c r="M2284" s="39"/>
      <c r="N2284" s="39"/>
      <c r="O2284" s="39"/>
      <c r="P2284" s="39"/>
      <c r="Q2284" s="39"/>
      <c r="R2284" s="39"/>
      <c r="S2284" s="39"/>
      <c r="T2284" s="39"/>
      <c r="U2284" s="39"/>
      <c r="V2284" s="39"/>
      <c r="W2284" s="39"/>
      <c r="X2284" s="39"/>
      <c r="Y2284" s="39"/>
      <c r="Z2284" s="39"/>
      <c r="AA2284" s="39"/>
      <c r="AB2284" s="39"/>
      <c r="AC2284" s="432"/>
      <c r="AD2284" s="9"/>
      <c r="AE2284" s="39"/>
      <c r="AF2284" s="39"/>
      <c r="AG2284" s="39"/>
      <c r="AH2284" s="430">
        <f t="shared" si="1638"/>
        <v>0</v>
      </c>
      <c r="AI2284" s="39"/>
      <c r="AJ2284" s="39"/>
      <c r="AK2284" s="39"/>
      <c r="AL2284" s="39"/>
      <c r="AM2284" s="430">
        <f t="shared" si="1639"/>
        <v>-1.6085493313152188</v>
      </c>
    </row>
    <row r="2285" spans="1:39" outlineLevel="3">
      <c r="A2285" s="11">
        <f>ROW()</f>
        <v>2285</v>
      </c>
      <c r="C2285" s="6" t="s">
        <v>473</v>
      </c>
      <c r="D2285" s="39"/>
      <c r="E2285" s="39"/>
      <c r="F2285" s="39"/>
      <c r="G2285" s="39"/>
      <c r="H2285" s="39"/>
      <c r="I2285" s="39"/>
      <c r="J2285" s="39"/>
      <c r="K2285" s="39"/>
      <c r="L2285" s="39"/>
      <c r="M2285" s="39"/>
      <c r="N2285" s="39"/>
      <c r="O2285" s="39"/>
      <c r="P2285" s="39"/>
      <c r="Q2285" s="39"/>
      <c r="R2285" s="39"/>
      <c r="S2285" s="39"/>
      <c r="T2285" s="39"/>
      <c r="U2285" s="39"/>
      <c r="V2285" s="39"/>
      <c r="W2285" s="39"/>
      <c r="X2285" s="39"/>
      <c r="Y2285" s="39"/>
      <c r="Z2285" s="39"/>
      <c r="AA2285" s="39"/>
      <c r="AB2285" s="39"/>
      <c r="AC2285" s="432"/>
      <c r="AD2285" s="9"/>
      <c r="AE2285" s="39"/>
      <c r="AF2285" s="39"/>
      <c r="AG2285" s="39"/>
      <c r="AH2285" s="430">
        <f t="shared" si="1638"/>
        <v>-1.7403690185153244</v>
      </c>
      <c r="AI2285" s="39"/>
      <c r="AJ2285" s="39"/>
      <c r="AK2285" s="39"/>
      <c r="AL2285" s="39"/>
      <c r="AM2285" s="430">
        <f t="shared" si="1639"/>
        <v>0</v>
      </c>
    </row>
    <row r="2286" spans="1:39" outlineLevel="3">
      <c r="A2286" s="11">
        <f>ROW()</f>
        <v>2286</v>
      </c>
      <c r="C2286" s="6" t="s">
        <v>474</v>
      </c>
      <c r="D2286" s="39"/>
      <c r="E2286" s="39"/>
      <c r="F2286" s="39"/>
      <c r="G2286" s="39"/>
      <c r="H2286" s="39"/>
      <c r="I2286" s="39"/>
      <c r="J2286" s="39"/>
      <c r="K2286" s="39"/>
      <c r="L2286" s="39"/>
      <c r="M2286" s="39"/>
      <c r="N2286" s="39"/>
      <c r="O2286" s="39"/>
      <c r="P2286" s="39"/>
      <c r="Q2286" s="39"/>
      <c r="R2286" s="39"/>
      <c r="S2286" s="39"/>
      <c r="T2286" s="39"/>
      <c r="U2286" s="39"/>
      <c r="V2286" s="39"/>
      <c r="W2286" s="39"/>
      <c r="X2286" s="39"/>
      <c r="Y2286" s="39"/>
      <c r="Z2286" s="39"/>
      <c r="AA2286" s="39"/>
      <c r="AB2286" s="39"/>
      <c r="AC2286" s="432"/>
      <c r="AD2286" s="9"/>
      <c r="AE2286" s="39"/>
      <c r="AF2286" s="39"/>
      <c r="AG2286" s="39"/>
      <c r="AH2286" s="430">
        <f t="shared" si="1638"/>
        <v>0</v>
      </c>
      <c r="AI2286" s="39"/>
      <c r="AJ2286" s="39"/>
      <c r="AK2286" s="39"/>
      <c r="AL2286" s="39"/>
      <c r="AM2286" s="430">
        <f t="shared" si="1639"/>
        <v>0</v>
      </c>
    </row>
    <row r="2287" spans="1:39" outlineLevel="3">
      <c r="A2287" s="11">
        <f>ROW()</f>
        <v>2287</v>
      </c>
      <c r="C2287" s="6" t="s">
        <v>477</v>
      </c>
      <c r="D2287" s="39"/>
      <c r="E2287" s="39"/>
      <c r="F2287" s="39"/>
      <c r="G2287" s="39"/>
      <c r="H2287" s="39"/>
      <c r="I2287" s="39"/>
      <c r="J2287" s="39"/>
      <c r="K2287" s="39"/>
      <c r="L2287" s="39"/>
      <c r="M2287" s="39"/>
      <c r="N2287" s="39"/>
      <c r="O2287" s="39"/>
      <c r="P2287" s="39"/>
      <c r="Q2287" s="39"/>
      <c r="R2287" s="39"/>
      <c r="S2287" s="39"/>
      <c r="T2287" s="39"/>
      <c r="U2287" s="39"/>
      <c r="V2287" s="39"/>
      <c r="W2287" s="39"/>
      <c r="X2287" s="39"/>
      <c r="Y2287" s="39"/>
      <c r="Z2287" s="39"/>
      <c r="AA2287" s="39"/>
      <c r="AB2287" s="39"/>
      <c r="AC2287" s="432"/>
      <c r="AD2287" s="9"/>
      <c r="AE2287" s="39"/>
      <c r="AF2287" s="39"/>
      <c r="AG2287" s="39"/>
      <c r="AH2287" s="430">
        <f t="shared" si="1638"/>
        <v>0</v>
      </c>
      <c r="AI2287" s="39"/>
      <c r="AJ2287" s="39"/>
      <c r="AK2287" s="39"/>
      <c r="AL2287" s="39"/>
      <c r="AM2287" s="430">
        <f t="shared" si="1639"/>
        <v>-1.3114428850542437</v>
      </c>
    </row>
    <row r="2288" spans="1:39" outlineLevel="3">
      <c r="A2288" s="11">
        <f>ROW()</f>
        <v>2288</v>
      </c>
      <c r="C2288" s="6" t="s">
        <v>511</v>
      </c>
      <c r="D2288" s="39"/>
      <c r="E2288" s="39"/>
      <c r="F2288" s="39"/>
      <c r="G2288" s="39"/>
      <c r="H2288" s="39"/>
      <c r="I2288" s="39"/>
      <c r="J2288" s="39"/>
      <c r="K2288" s="39"/>
      <c r="L2288" s="39"/>
      <c r="M2288" s="39"/>
      <c r="N2288" s="39"/>
      <c r="O2288" s="39"/>
      <c r="P2288" s="39"/>
      <c r="Q2288" s="39"/>
      <c r="R2288" s="39"/>
      <c r="S2288" s="39"/>
      <c r="T2288" s="39"/>
      <c r="U2288" s="39"/>
      <c r="V2288" s="39"/>
      <c r="W2288" s="39"/>
      <c r="X2288" s="39"/>
      <c r="Y2288" s="39"/>
      <c r="Z2288" s="39"/>
      <c r="AA2288" s="39"/>
      <c r="AB2288" s="39"/>
      <c r="AC2288" s="432"/>
      <c r="AD2288" s="9"/>
      <c r="AE2288" s="39"/>
      <c r="AF2288" s="39"/>
      <c r="AG2288" s="39"/>
      <c r="AH2288" s="430">
        <f t="shared" si="1638"/>
        <v>0</v>
      </c>
      <c r="AI2288" s="39"/>
      <c r="AJ2288" s="39"/>
      <c r="AK2288" s="39"/>
      <c r="AL2288" s="39"/>
      <c r="AM2288" s="430">
        <f t="shared" si="1639"/>
        <v>0</v>
      </c>
    </row>
    <row r="2289" spans="1:71" outlineLevel="3">
      <c r="A2289" s="11">
        <f>ROW()</f>
        <v>2289</v>
      </c>
      <c r="C2289" s="6" t="s">
        <v>655</v>
      </c>
      <c r="D2289" s="39"/>
      <c r="E2289" s="39"/>
      <c r="F2289" s="39"/>
      <c r="G2289" s="39"/>
      <c r="H2289" s="39"/>
      <c r="I2289" s="39"/>
      <c r="J2289" s="39"/>
      <c r="K2289" s="39"/>
      <c r="L2289" s="39"/>
      <c r="M2289" s="39"/>
      <c r="N2289" s="39"/>
      <c r="O2289" s="39"/>
      <c r="P2289" s="39"/>
      <c r="Q2289" s="39"/>
      <c r="R2289" s="39"/>
      <c r="S2289" s="39"/>
      <c r="T2289" s="39"/>
      <c r="U2289" s="39"/>
      <c r="V2289" s="39"/>
      <c r="W2289" s="39"/>
      <c r="X2289" s="39"/>
      <c r="Y2289" s="39"/>
      <c r="Z2289" s="39"/>
      <c r="AA2289" s="39"/>
      <c r="AB2289" s="39"/>
      <c r="AC2289" s="432"/>
      <c r="AD2289" s="9"/>
      <c r="AE2289" s="39"/>
      <c r="AF2289" s="39"/>
      <c r="AG2289" s="39"/>
      <c r="AH2289" s="39"/>
      <c r="AI2289" s="39"/>
      <c r="AJ2289" s="39"/>
      <c r="AK2289" s="39"/>
      <c r="AL2289" s="39"/>
      <c r="AM2289" s="39"/>
    </row>
    <row r="2290" spans="1:71" outlineLevel="3">
      <c r="A2290" s="11">
        <f>ROW()</f>
        <v>2290</v>
      </c>
      <c r="C2290" s="6" t="s">
        <v>656</v>
      </c>
      <c r="D2290" s="39"/>
      <c r="E2290" s="39"/>
      <c r="F2290" s="39"/>
      <c r="G2290" s="39"/>
      <c r="H2290" s="39"/>
      <c r="I2290" s="39"/>
      <c r="J2290" s="39"/>
      <c r="K2290" s="39"/>
      <c r="L2290" s="39"/>
      <c r="M2290" s="39"/>
      <c r="N2290" s="39"/>
      <c r="O2290" s="39"/>
      <c r="P2290" s="39"/>
      <c r="Q2290" s="39"/>
      <c r="R2290" s="39"/>
      <c r="S2290" s="39"/>
      <c r="T2290" s="39"/>
      <c r="U2290" s="39"/>
      <c r="V2290" s="39"/>
      <c r="W2290" s="39"/>
      <c r="X2290" s="39"/>
      <c r="Y2290" s="39"/>
      <c r="Z2290" s="39"/>
      <c r="AA2290" s="39"/>
      <c r="AB2290" s="39"/>
      <c r="AC2290" s="432"/>
      <c r="AD2290" s="9"/>
      <c r="AE2290" s="39"/>
      <c r="AF2290" s="39"/>
      <c r="AG2290" s="39"/>
      <c r="AH2290" s="39"/>
      <c r="AI2290" s="39"/>
      <c r="AJ2290" s="39"/>
      <c r="AK2290" s="39"/>
      <c r="AL2290" s="39"/>
      <c r="AM2290" s="39"/>
    </row>
    <row r="2291" spans="1:71" outlineLevel="3">
      <c r="A2291" s="11">
        <f>ROW()</f>
        <v>2291</v>
      </c>
      <c r="C2291" s="6" t="s">
        <v>667</v>
      </c>
      <c r="D2291" s="39"/>
      <c r="E2291" s="39"/>
      <c r="F2291" s="39"/>
      <c r="G2291" s="39"/>
      <c r="H2291" s="39"/>
      <c r="I2291" s="39"/>
      <c r="J2291" s="39"/>
      <c r="K2291" s="39"/>
      <c r="L2291" s="39"/>
      <c r="M2291" s="39"/>
      <c r="N2291" s="39"/>
      <c r="O2291" s="39"/>
      <c r="P2291" s="39"/>
      <c r="Q2291" s="39"/>
      <c r="R2291" s="39"/>
      <c r="S2291" s="39"/>
      <c r="T2291" s="39"/>
      <c r="U2291" s="39"/>
      <c r="V2291" s="39"/>
      <c r="W2291" s="39"/>
      <c r="X2291" s="39"/>
      <c r="Y2291" s="39"/>
      <c r="Z2291" s="39"/>
      <c r="AA2291" s="39"/>
      <c r="AB2291" s="39"/>
      <c r="AC2291" s="432"/>
      <c r="AD2291" s="9"/>
      <c r="AE2291" s="39"/>
      <c r="AF2291" s="39"/>
      <c r="AG2291" s="39"/>
      <c r="AH2291" s="39"/>
      <c r="AI2291" s="39"/>
      <c r="AJ2291" s="39"/>
      <c r="AK2291" s="39"/>
      <c r="AL2291" s="39"/>
      <c r="AM2291" s="39"/>
    </row>
    <row r="2292" spans="1:71" outlineLevel="3">
      <c r="A2292" s="11">
        <f>ROW()</f>
        <v>2292</v>
      </c>
      <c r="C2292" s="6" t="s">
        <v>212</v>
      </c>
      <c r="D2292" s="39"/>
      <c r="E2292" s="39"/>
      <c r="F2292" s="39"/>
      <c r="G2292" s="39"/>
      <c r="H2292" s="39"/>
      <c r="I2292" s="39"/>
      <c r="J2292" s="39"/>
      <c r="K2292" s="39"/>
      <c r="L2292" s="39"/>
      <c r="M2292" s="39"/>
      <c r="N2292" s="39"/>
      <c r="O2292" s="39"/>
      <c r="P2292" s="39"/>
      <c r="Q2292" s="39"/>
      <c r="R2292" s="39"/>
      <c r="S2292" s="39"/>
      <c r="T2292" s="39"/>
      <c r="U2292" s="39"/>
      <c r="V2292" s="39"/>
      <c r="W2292" s="39"/>
      <c r="X2292" s="39"/>
      <c r="Y2292" s="39"/>
      <c r="Z2292" s="39"/>
      <c r="AA2292" s="39"/>
      <c r="AB2292" s="39"/>
      <c r="AC2292" s="432"/>
      <c r="AD2292" s="9"/>
      <c r="AE2292" s="39"/>
      <c r="AF2292" s="39"/>
      <c r="AG2292" s="39"/>
      <c r="AH2292" s="9"/>
      <c r="AI2292" s="9"/>
      <c r="AJ2292" s="9"/>
      <c r="AK2292" s="9"/>
      <c r="AL2292" s="9"/>
      <c r="AM2292" s="9"/>
    </row>
    <row r="2293" spans="1:71" outlineLevel="3">
      <c r="A2293" s="11">
        <f>ROW()</f>
        <v>2293</v>
      </c>
      <c r="C2293" s="30" t="s">
        <v>362</v>
      </c>
      <c r="D2293" s="90"/>
      <c r="E2293" s="90"/>
      <c r="F2293" s="90"/>
      <c r="G2293" s="90"/>
      <c r="H2293" s="90"/>
      <c r="I2293" s="90"/>
      <c r="J2293" s="90"/>
      <c r="K2293" s="90"/>
      <c r="L2293" s="90"/>
      <c r="M2293" s="90"/>
      <c r="N2293" s="90"/>
      <c r="O2293" s="90"/>
      <c r="P2293" s="90"/>
      <c r="Q2293" s="90"/>
      <c r="R2293" s="90"/>
      <c r="S2293" s="90"/>
      <c r="T2293" s="90"/>
      <c r="U2293" s="90"/>
      <c r="V2293" s="90"/>
      <c r="W2293" s="90"/>
      <c r="X2293" s="90"/>
      <c r="Y2293" s="90"/>
      <c r="Z2293" s="90"/>
      <c r="AA2293" s="90"/>
      <c r="AB2293" s="90"/>
      <c r="AC2293" s="432"/>
      <c r="AD2293" s="9"/>
      <c r="AE2293" s="90"/>
      <c r="AF2293" s="90"/>
      <c r="AG2293" s="90"/>
      <c r="AH2293" s="15"/>
      <c r="AI2293" s="15"/>
      <c r="AJ2293" s="15"/>
      <c r="AK2293" s="15"/>
      <c r="AL2293" s="15"/>
      <c r="AM2293" s="15"/>
    </row>
    <row r="2294" spans="1:71" outlineLevel="3">
      <c r="A2294" s="11">
        <f>ROW()</f>
        <v>2294</v>
      </c>
      <c r="C2294" s="6" t="s">
        <v>1</v>
      </c>
      <c r="D2294" s="39"/>
      <c r="E2294" s="39"/>
      <c r="F2294" s="39"/>
      <c r="G2294" s="39"/>
      <c r="H2294" s="39"/>
      <c r="I2294" s="39"/>
      <c r="J2294" s="39"/>
      <c r="K2294" s="39"/>
      <c r="L2294" s="39"/>
      <c r="M2294" s="39"/>
      <c r="N2294" s="39"/>
      <c r="O2294" s="39"/>
      <c r="P2294" s="39"/>
      <c r="Q2294" s="39"/>
      <c r="R2294" s="39"/>
      <c r="S2294" s="39"/>
      <c r="T2294" s="39"/>
      <c r="U2294" s="39"/>
      <c r="V2294" s="39"/>
      <c r="W2294" s="39"/>
      <c r="X2294" s="39"/>
      <c r="Y2294" s="39"/>
      <c r="Z2294" s="39"/>
      <c r="AA2294" s="39"/>
      <c r="AB2294" s="39"/>
      <c r="AC2294" s="512"/>
      <c r="AD2294" s="513"/>
      <c r="AE2294" s="39"/>
      <c r="AF2294" s="39"/>
      <c r="AG2294" s="39"/>
      <c r="AH2294" s="87">
        <f t="shared" ref="AH2294" si="1640">SUM(AH2281:AH2293)</f>
        <v>-1.7403690185153244</v>
      </c>
      <c r="AI2294" s="39"/>
      <c r="AJ2294" s="39"/>
      <c r="AK2294" s="39"/>
      <c r="AL2294" s="39"/>
      <c r="AM2294" s="87">
        <f t="shared" ref="AM2294" si="1641">SUM(AM2281:AM2293)</f>
        <v>-2.9199922163694625</v>
      </c>
    </row>
    <row r="2295" spans="1:71" outlineLevel="2">
      <c r="A2295" s="11">
        <f>ROW()</f>
        <v>2295</v>
      </c>
      <c r="D2295" s="39"/>
      <c r="E2295" s="39"/>
      <c r="F2295" s="39"/>
      <c r="G2295" s="39"/>
      <c r="H2295" s="39"/>
      <c r="I2295" s="39"/>
      <c r="J2295" s="39"/>
      <c r="K2295" s="39"/>
      <c r="L2295" s="39"/>
      <c r="M2295" s="39"/>
      <c r="N2295" s="39"/>
      <c r="O2295" s="39"/>
      <c r="P2295" s="39"/>
      <c r="Q2295" s="39"/>
      <c r="R2295" s="39"/>
      <c r="S2295" s="39"/>
      <c r="T2295" s="39"/>
      <c r="U2295" s="39"/>
      <c r="V2295" s="39"/>
      <c r="W2295" s="39"/>
      <c r="X2295" s="39"/>
      <c r="Y2295" s="39"/>
      <c r="Z2295" s="39"/>
      <c r="AA2295" s="39"/>
      <c r="AB2295" s="39"/>
      <c r="AC2295" s="39"/>
      <c r="AD2295" s="39"/>
      <c r="AE2295" s="39"/>
      <c r="AF2295" s="39"/>
      <c r="AG2295" s="39"/>
      <c r="AH2295" s="39"/>
      <c r="AI2295" s="39"/>
      <c r="AJ2295" s="39"/>
      <c r="AK2295" s="39"/>
      <c r="AL2295" s="39"/>
      <c r="AM2295" s="39"/>
    </row>
    <row r="2296" spans="1:71" s="10" customFormat="1" ht="60" outlineLevel="1">
      <c r="A2296" s="324" t="s">
        <v>159</v>
      </c>
      <c r="B2296" s="347"/>
      <c r="C2296" s="325"/>
      <c r="D2296" s="325"/>
      <c r="E2296" s="910" t="str">
        <f>E$50</f>
        <v>DBP Principled Approach in 2020 [m$ 31/12/2019]</v>
      </c>
      <c r="F2296" s="325"/>
      <c r="G2296" s="325"/>
      <c r="H2296" s="326"/>
      <c r="I2296" s="326"/>
      <c r="J2296" s="326"/>
      <c r="K2296" s="326"/>
      <c r="L2296" s="326"/>
      <c r="M2296" s="326"/>
      <c r="N2296" s="326"/>
      <c r="O2296" s="326"/>
      <c r="P2296" s="326"/>
      <c r="Q2296" s="326"/>
      <c r="R2296" s="326"/>
      <c r="S2296" s="326"/>
      <c r="T2296" s="326"/>
      <c r="U2296" s="326"/>
      <c r="V2296" s="326"/>
      <c r="W2296" s="326"/>
      <c r="X2296" s="326"/>
      <c r="Y2296" s="326"/>
      <c r="Z2296" s="326"/>
      <c r="AA2296" s="326"/>
      <c r="AB2296" s="326"/>
      <c r="AC2296" s="326"/>
      <c r="AD2296" s="326"/>
      <c r="AE2296" s="326"/>
      <c r="AF2296" s="326"/>
      <c r="AG2296" s="326"/>
      <c r="AH2296" s="326"/>
      <c r="AI2296" s="326"/>
      <c r="AJ2296" s="326"/>
      <c r="AK2296" s="326"/>
      <c r="AL2296" s="326"/>
      <c r="AM2296" s="32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  <c r="BH2296" s="6"/>
      <c r="BI2296" s="6"/>
      <c r="BJ2296" s="6"/>
      <c r="BK2296" s="6"/>
      <c r="BL2296" s="6"/>
      <c r="BM2296" s="6"/>
      <c r="BN2296" s="6"/>
      <c r="BO2296" s="6"/>
      <c r="BP2296" s="6"/>
      <c r="BQ2296" s="6"/>
      <c r="BR2296" s="6"/>
      <c r="BS2296" s="6"/>
    </row>
    <row r="2297" spans="1:71" outlineLevel="2">
      <c r="A2297" s="11">
        <f>ROW()</f>
        <v>2297</v>
      </c>
      <c r="B2297" s="343" t="s">
        <v>141</v>
      </c>
      <c r="D2297" s="39"/>
      <c r="E2297" s="39"/>
      <c r="F2297" s="39"/>
      <c r="G2297" s="39"/>
      <c r="H2297" s="39"/>
      <c r="I2297" s="39"/>
      <c r="J2297" s="156"/>
      <c r="K2297" s="39"/>
      <c r="L2297" s="39"/>
      <c r="M2297" s="39"/>
      <c r="N2297" s="39"/>
      <c r="O2297" s="39"/>
      <c r="P2297" s="39"/>
      <c r="Q2297" s="39"/>
      <c r="R2297" s="39"/>
      <c r="S2297" s="39"/>
      <c r="T2297" s="39"/>
      <c r="U2297" s="39"/>
      <c r="V2297" s="39"/>
      <c r="W2297" s="39"/>
      <c r="X2297" s="39"/>
      <c r="Y2297" s="39"/>
      <c r="Z2297" s="39"/>
      <c r="AA2297" s="39"/>
      <c r="AB2297" s="39"/>
      <c r="AC2297" s="39"/>
      <c r="AD2297" s="428">
        <f>IF(Asset!AD$157="","",Asset!AD$157-AD$6)</f>
        <v>42</v>
      </c>
      <c r="AE2297" s="39"/>
      <c r="AF2297" s="39"/>
      <c r="AG2297" s="39"/>
      <c r="AH2297" s="39"/>
      <c r="AI2297" s="39"/>
      <c r="AJ2297" s="39"/>
      <c r="AK2297" s="39"/>
      <c r="AL2297" s="39"/>
      <c r="AM2297" s="39"/>
    </row>
    <row r="2298" spans="1:71" outlineLevel="2">
      <c r="A2298" s="11">
        <f>ROW()</f>
        <v>2298</v>
      </c>
      <c r="C2298" s="6" t="s">
        <v>2</v>
      </c>
      <c r="D2298" s="39"/>
      <c r="E2298" s="922">
        <v>69</v>
      </c>
      <c r="F2298" s="39"/>
      <c r="G2298" s="39"/>
      <c r="H2298" s="39"/>
      <c r="I2298" s="9"/>
      <c r="J2298" s="39"/>
      <c r="K2298" s="163"/>
      <c r="L2298" s="163"/>
      <c r="M2298" s="163"/>
      <c r="N2298" s="163"/>
      <c r="O2298" s="163"/>
      <c r="P2298" s="163"/>
      <c r="Q2298" s="163"/>
      <c r="R2298" s="163"/>
      <c r="S2298" s="163"/>
      <c r="T2298" s="163"/>
      <c r="U2298" s="163"/>
      <c r="V2298" s="163"/>
      <c r="W2298" s="163"/>
      <c r="X2298" s="163"/>
      <c r="Y2298" s="163"/>
      <c r="Z2298" s="163"/>
      <c r="AA2298" s="9"/>
      <c r="AB2298" s="162">
        <f>Inputs!$D$64</f>
        <v>70</v>
      </c>
      <c r="AC2298" s="911">
        <f>E2298</f>
        <v>69</v>
      </c>
      <c r="AD2298" s="912">
        <f>IF(AC2298&gt;0,IF(AD$160="",AC2298-1,MIN(AC2298-1,AD$160)),0)</f>
        <v>42</v>
      </c>
      <c r="AE2298" s="163">
        <f t="shared" ref="AE2298:AM2306" si="1642">MAX(0,AD2298-1)</f>
        <v>41</v>
      </c>
      <c r="AF2298" s="163">
        <f t="shared" si="1642"/>
        <v>40</v>
      </c>
      <c r="AG2298" s="163">
        <f t="shared" si="1642"/>
        <v>39</v>
      </c>
      <c r="AH2298" s="163">
        <f t="shared" si="1642"/>
        <v>38</v>
      </c>
      <c r="AI2298" s="163">
        <f t="shared" si="1642"/>
        <v>37</v>
      </c>
      <c r="AJ2298" s="163">
        <f t="shared" si="1642"/>
        <v>36</v>
      </c>
      <c r="AK2298" s="163">
        <f t="shared" si="1642"/>
        <v>35</v>
      </c>
      <c r="AL2298" s="163">
        <f t="shared" si="1642"/>
        <v>34</v>
      </c>
      <c r="AM2298" s="163">
        <f t="shared" si="1642"/>
        <v>33</v>
      </c>
    </row>
    <row r="2299" spans="1:71" outlineLevel="2">
      <c r="A2299" s="11">
        <f>ROW()</f>
        <v>2299</v>
      </c>
      <c r="C2299" s="6" t="s">
        <v>3</v>
      </c>
      <c r="D2299" s="39"/>
      <c r="E2299" s="922">
        <v>29</v>
      </c>
      <c r="F2299" s="39"/>
      <c r="G2299" s="39"/>
      <c r="H2299" s="39"/>
      <c r="I2299" s="9"/>
      <c r="J2299" s="39"/>
      <c r="K2299" s="163"/>
      <c r="L2299" s="163"/>
      <c r="M2299" s="163"/>
      <c r="N2299" s="163"/>
      <c r="O2299" s="163"/>
      <c r="P2299" s="163"/>
      <c r="Q2299" s="163"/>
      <c r="R2299" s="163"/>
      <c r="S2299" s="163"/>
      <c r="T2299" s="163"/>
      <c r="U2299" s="163"/>
      <c r="V2299" s="163"/>
      <c r="W2299" s="163"/>
      <c r="X2299" s="163"/>
      <c r="Y2299" s="163"/>
      <c r="Z2299" s="163"/>
      <c r="AA2299" s="9"/>
      <c r="AB2299" s="162">
        <f>Inputs!$D$65</f>
        <v>30</v>
      </c>
      <c r="AC2299" s="911">
        <f t="shared" ref="AC2299:AC2310" si="1643">E2299</f>
        <v>29</v>
      </c>
      <c r="AD2299" s="912">
        <f>IF(AC2299&gt;0,IF(AD$160="",AC2299-1,MIN(AC2299-1,AD$160)),0)</f>
        <v>28</v>
      </c>
      <c r="AE2299" s="163">
        <f t="shared" si="1642"/>
        <v>27</v>
      </c>
      <c r="AF2299" s="163">
        <f t="shared" si="1642"/>
        <v>26</v>
      </c>
      <c r="AG2299" s="163">
        <f t="shared" si="1642"/>
        <v>25</v>
      </c>
      <c r="AH2299" s="163">
        <f t="shared" si="1642"/>
        <v>24</v>
      </c>
      <c r="AI2299" s="163">
        <f t="shared" si="1642"/>
        <v>23</v>
      </c>
      <c r="AJ2299" s="163">
        <f t="shared" si="1642"/>
        <v>22</v>
      </c>
      <c r="AK2299" s="163">
        <f t="shared" si="1642"/>
        <v>21</v>
      </c>
      <c r="AL2299" s="163">
        <f t="shared" si="1642"/>
        <v>20</v>
      </c>
      <c r="AM2299" s="163">
        <f t="shared" si="1642"/>
        <v>19</v>
      </c>
    </row>
    <row r="2300" spans="1:71" outlineLevel="2">
      <c r="A2300" s="11">
        <f>ROW()</f>
        <v>2300</v>
      </c>
      <c r="C2300" s="6" t="s">
        <v>4</v>
      </c>
      <c r="D2300" s="39"/>
      <c r="E2300" s="922">
        <v>29</v>
      </c>
      <c r="F2300" s="39"/>
      <c r="G2300" s="39"/>
      <c r="H2300" s="39"/>
      <c r="I2300" s="9"/>
      <c r="J2300" s="39"/>
      <c r="K2300" s="163"/>
      <c r="L2300" s="163"/>
      <c r="M2300" s="163"/>
      <c r="N2300" s="163"/>
      <c r="O2300" s="163"/>
      <c r="P2300" s="163"/>
      <c r="Q2300" s="163"/>
      <c r="R2300" s="163"/>
      <c r="S2300" s="163"/>
      <c r="T2300" s="163"/>
      <c r="U2300" s="163"/>
      <c r="V2300" s="163"/>
      <c r="W2300" s="163"/>
      <c r="X2300" s="163"/>
      <c r="Y2300" s="163"/>
      <c r="Z2300" s="163"/>
      <c r="AA2300" s="9"/>
      <c r="AB2300" s="162">
        <f>Inputs!$D$66</f>
        <v>50</v>
      </c>
      <c r="AC2300" s="911">
        <f t="shared" si="1643"/>
        <v>29</v>
      </c>
      <c r="AD2300" s="913">
        <f>IF(AD2297="",MAX(0,AC2300-1),Inputs!$D$82-(AC$6-LEFT($A2296,4)))</f>
        <v>28</v>
      </c>
      <c r="AE2300" s="163">
        <f t="shared" si="1642"/>
        <v>27</v>
      </c>
      <c r="AF2300" s="163">
        <f t="shared" si="1642"/>
        <v>26</v>
      </c>
      <c r="AG2300" s="163">
        <f t="shared" si="1642"/>
        <v>25</v>
      </c>
      <c r="AH2300" s="163">
        <f t="shared" si="1642"/>
        <v>24</v>
      </c>
      <c r="AI2300" s="163">
        <f t="shared" si="1642"/>
        <v>23</v>
      </c>
      <c r="AJ2300" s="163">
        <f t="shared" si="1642"/>
        <v>22</v>
      </c>
      <c r="AK2300" s="163">
        <f t="shared" si="1642"/>
        <v>21</v>
      </c>
      <c r="AL2300" s="163">
        <f t="shared" si="1642"/>
        <v>20</v>
      </c>
      <c r="AM2300" s="163">
        <f t="shared" si="1642"/>
        <v>19</v>
      </c>
    </row>
    <row r="2301" spans="1:71" outlineLevel="2">
      <c r="A2301" s="11">
        <f>ROW()</f>
        <v>2301</v>
      </c>
      <c r="C2301" s="6" t="s">
        <v>5</v>
      </c>
      <c r="D2301" s="39"/>
      <c r="E2301" s="922">
        <v>9</v>
      </c>
      <c r="F2301" s="39"/>
      <c r="G2301" s="39"/>
      <c r="H2301" s="39"/>
      <c r="I2301" s="9"/>
      <c r="J2301" s="39"/>
      <c r="K2301" s="163"/>
      <c r="L2301" s="163"/>
      <c r="M2301" s="163"/>
      <c r="N2301" s="163"/>
      <c r="O2301" s="163"/>
      <c r="P2301" s="163"/>
      <c r="Q2301" s="163"/>
      <c r="R2301" s="163"/>
      <c r="S2301" s="163"/>
      <c r="T2301" s="163"/>
      <c r="U2301" s="163"/>
      <c r="V2301" s="163"/>
      <c r="W2301" s="163"/>
      <c r="X2301" s="163"/>
      <c r="Y2301" s="163"/>
      <c r="Z2301" s="163"/>
      <c r="AA2301" s="9"/>
      <c r="AB2301" s="162">
        <f>Inputs!$D$67</f>
        <v>30</v>
      </c>
      <c r="AC2301" s="911">
        <f t="shared" si="1643"/>
        <v>9</v>
      </c>
      <c r="AD2301" s="912">
        <f t="shared" ref="AD2301:AD2304" si="1644">MAX(0,AC2301-1)</f>
        <v>8</v>
      </c>
      <c r="AE2301" s="163">
        <f t="shared" si="1642"/>
        <v>7</v>
      </c>
      <c r="AF2301" s="163">
        <f t="shared" si="1642"/>
        <v>6</v>
      </c>
      <c r="AG2301" s="163">
        <f t="shared" si="1642"/>
        <v>5</v>
      </c>
      <c r="AH2301" s="163">
        <f t="shared" si="1642"/>
        <v>4</v>
      </c>
      <c r="AI2301" s="163">
        <f t="shared" si="1642"/>
        <v>3</v>
      </c>
      <c r="AJ2301" s="163">
        <f t="shared" si="1642"/>
        <v>2</v>
      </c>
      <c r="AK2301" s="163">
        <f t="shared" si="1642"/>
        <v>1</v>
      </c>
      <c r="AL2301" s="163">
        <f t="shared" si="1642"/>
        <v>0</v>
      </c>
      <c r="AM2301" s="163">
        <f t="shared" si="1642"/>
        <v>0</v>
      </c>
    </row>
    <row r="2302" spans="1:71" outlineLevel="2">
      <c r="A2302" s="11">
        <f>ROW()</f>
        <v>2302</v>
      </c>
      <c r="C2302" s="6" t="s">
        <v>473</v>
      </c>
      <c r="D2302" s="39"/>
      <c r="E2302" s="922">
        <v>4</v>
      </c>
      <c r="F2302" s="39"/>
      <c r="G2302" s="39"/>
      <c r="H2302" s="39"/>
      <c r="I2302" s="9"/>
      <c r="J2302" s="39"/>
      <c r="K2302" s="163"/>
      <c r="L2302" s="163"/>
      <c r="M2302" s="163"/>
      <c r="N2302" s="163"/>
      <c r="O2302" s="163"/>
      <c r="P2302" s="163"/>
      <c r="Q2302" s="163"/>
      <c r="R2302" s="163"/>
      <c r="S2302" s="163"/>
      <c r="T2302" s="163"/>
      <c r="U2302" s="163"/>
      <c r="V2302" s="163"/>
      <c r="W2302" s="163"/>
      <c r="X2302" s="163"/>
      <c r="Y2302" s="163"/>
      <c r="Z2302" s="163"/>
      <c r="AA2302" s="9"/>
      <c r="AB2302" s="162">
        <f>Inputs!$D$68</f>
        <v>0</v>
      </c>
      <c r="AC2302" s="911">
        <f t="shared" si="1643"/>
        <v>4</v>
      </c>
      <c r="AD2302" s="163">
        <f t="shared" si="1644"/>
        <v>3</v>
      </c>
      <c r="AE2302" s="163">
        <f t="shared" si="1642"/>
        <v>2</v>
      </c>
      <c r="AF2302" s="163">
        <f t="shared" si="1642"/>
        <v>1</v>
      </c>
      <c r="AG2302" s="163">
        <f t="shared" si="1642"/>
        <v>0</v>
      </c>
      <c r="AH2302" s="163">
        <f t="shared" si="1642"/>
        <v>0</v>
      </c>
      <c r="AI2302" s="163">
        <f t="shared" si="1642"/>
        <v>0</v>
      </c>
      <c r="AJ2302" s="163">
        <f t="shared" si="1642"/>
        <v>0</v>
      </c>
      <c r="AK2302" s="163">
        <f t="shared" si="1642"/>
        <v>0</v>
      </c>
      <c r="AL2302" s="163">
        <f t="shared" si="1642"/>
        <v>0</v>
      </c>
      <c r="AM2302" s="163">
        <f t="shared" si="1642"/>
        <v>0</v>
      </c>
    </row>
    <row r="2303" spans="1:71" outlineLevel="2">
      <c r="A2303" s="11">
        <f>ROW()</f>
        <v>2303</v>
      </c>
      <c r="C2303" s="6" t="s">
        <v>474</v>
      </c>
      <c r="D2303" s="39"/>
      <c r="E2303" s="922">
        <v>14</v>
      </c>
      <c r="F2303" s="39"/>
      <c r="G2303" s="39"/>
      <c r="H2303" s="39"/>
      <c r="I2303" s="9"/>
      <c r="J2303" s="39"/>
      <c r="K2303" s="163"/>
      <c r="L2303" s="163"/>
      <c r="M2303" s="163"/>
      <c r="N2303" s="163"/>
      <c r="O2303" s="163"/>
      <c r="P2303" s="163"/>
      <c r="Q2303" s="163"/>
      <c r="R2303" s="163"/>
      <c r="S2303" s="163"/>
      <c r="T2303" s="163"/>
      <c r="U2303" s="163"/>
      <c r="V2303" s="163"/>
      <c r="W2303" s="163"/>
      <c r="X2303" s="163"/>
      <c r="Y2303" s="163"/>
      <c r="Z2303" s="163"/>
      <c r="AA2303" s="9"/>
      <c r="AB2303" s="162">
        <f>Inputs!$D$69</f>
        <v>0</v>
      </c>
      <c r="AC2303" s="911">
        <f t="shared" si="1643"/>
        <v>14</v>
      </c>
      <c r="AD2303" s="163">
        <f t="shared" si="1644"/>
        <v>13</v>
      </c>
      <c r="AE2303" s="163">
        <f t="shared" si="1642"/>
        <v>12</v>
      </c>
      <c r="AF2303" s="163">
        <f t="shared" si="1642"/>
        <v>11</v>
      </c>
      <c r="AG2303" s="163">
        <f t="shared" si="1642"/>
        <v>10</v>
      </c>
      <c r="AH2303" s="163">
        <f t="shared" si="1642"/>
        <v>9</v>
      </c>
      <c r="AI2303" s="163">
        <f t="shared" si="1642"/>
        <v>8</v>
      </c>
      <c r="AJ2303" s="163">
        <f t="shared" si="1642"/>
        <v>7</v>
      </c>
      <c r="AK2303" s="163">
        <f t="shared" si="1642"/>
        <v>6</v>
      </c>
      <c r="AL2303" s="163">
        <f t="shared" si="1642"/>
        <v>5</v>
      </c>
      <c r="AM2303" s="163">
        <f t="shared" si="1642"/>
        <v>4</v>
      </c>
    </row>
    <row r="2304" spans="1:71" outlineLevel="2">
      <c r="A2304" s="11">
        <f>ROW()</f>
        <v>2304</v>
      </c>
      <c r="C2304" s="6" t="s">
        <v>477</v>
      </c>
      <c r="D2304" s="39"/>
      <c r="E2304" s="922">
        <v>9</v>
      </c>
      <c r="F2304" s="39"/>
      <c r="G2304" s="39"/>
      <c r="H2304" s="39"/>
      <c r="I2304" s="9"/>
      <c r="J2304" s="39"/>
      <c r="K2304" s="163"/>
      <c r="L2304" s="163"/>
      <c r="M2304" s="163"/>
      <c r="N2304" s="163"/>
      <c r="O2304" s="163"/>
      <c r="P2304" s="163"/>
      <c r="Q2304" s="163"/>
      <c r="R2304" s="163"/>
      <c r="S2304" s="163"/>
      <c r="T2304" s="163"/>
      <c r="U2304" s="163"/>
      <c r="V2304" s="163"/>
      <c r="W2304" s="163"/>
      <c r="X2304" s="163"/>
      <c r="Y2304" s="163"/>
      <c r="Z2304" s="163"/>
      <c r="AA2304" s="9"/>
      <c r="AB2304" s="162">
        <f>Inputs!$D$70</f>
        <v>0</v>
      </c>
      <c r="AC2304" s="911">
        <f t="shared" si="1643"/>
        <v>9</v>
      </c>
      <c r="AD2304" s="163">
        <f t="shared" si="1644"/>
        <v>8</v>
      </c>
      <c r="AE2304" s="163">
        <f t="shared" si="1642"/>
        <v>7</v>
      </c>
      <c r="AF2304" s="163">
        <f t="shared" si="1642"/>
        <v>6</v>
      </c>
      <c r="AG2304" s="163">
        <f t="shared" si="1642"/>
        <v>5</v>
      </c>
      <c r="AH2304" s="163">
        <f t="shared" si="1642"/>
        <v>4</v>
      </c>
      <c r="AI2304" s="163">
        <f t="shared" si="1642"/>
        <v>3</v>
      </c>
      <c r="AJ2304" s="163">
        <f t="shared" si="1642"/>
        <v>2</v>
      </c>
      <c r="AK2304" s="163">
        <f t="shared" si="1642"/>
        <v>1</v>
      </c>
      <c r="AL2304" s="163">
        <f t="shared" si="1642"/>
        <v>0</v>
      </c>
      <c r="AM2304" s="163">
        <f t="shared" si="1642"/>
        <v>0</v>
      </c>
    </row>
    <row r="2305" spans="1:39" outlineLevel="2">
      <c r="A2305" s="11">
        <f>ROW()</f>
        <v>2305</v>
      </c>
      <c r="C2305" s="6" t="s">
        <v>511</v>
      </c>
      <c r="D2305" s="39"/>
      <c r="E2305" s="922">
        <v>29</v>
      </c>
      <c r="F2305" s="39"/>
      <c r="G2305" s="39"/>
      <c r="H2305" s="39"/>
      <c r="I2305" s="9"/>
      <c r="J2305" s="39"/>
      <c r="K2305" s="163"/>
      <c r="L2305" s="163"/>
      <c r="M2305" s="163"/>
      <c r="N2305" s="163"/>
      <c r="O2305" s="163"/>
      <c r="P2305" s="163"/>
      <c r="Q2305" s="163"/>
      <c r="R2305" s="163"/>
      <c r="S2305" s="163"/>
      <c r="T2305" s="163"/>
      <c r="U2305" s="163"/>
      <c r="V2305" s="163"/>
      <c r="W2305" s="163"/>
      <c r="X2305" s="163"/>
      <c r="Y2305" s="163"/>
      <c r="Z2305" s="163"/>
      <c r="AA2305" s="9"/>
      <c r="AB2305" s="162">
        <f>Inputs!$D$71</f>
        <v>30</v>
      </c>
      <c r="AC2305" s="911">
        <f t="shared" si="1643"/>
        <v>29</v>
      </c>
      <c r="AD2305" s="914">
        <f>Inputs!$D$87-(Inputs!$G$71-AC2305+1)</f>
        <v>48</v>
      </c>
      <c r="AE2305" s="163">
        <f t="shared" si="1642"/>
        <v>47</v>
      </c>
      <c r="AF2305" s="163">
        <f t="shared" si="1642"/>
        <v>46</v>
      </c>
      <c r="AG2305" s="163">
        <f t="shared" si="1642"/>
        <v>45</v>
      </c>
      <c r="AH2305" s="163">
        <f t="shared" si="1642"/>
        <v>44</v>
      </c>
      <c r="AI2305" s="163">
        <f t="shared" si="1642"/>
        <v>43</v>
      </c>
      <c r="AJ2305" s="163">
        <f t="shared" si="1642"/>
        <v>42</v>
      </c>
      <c r="AK2305" s="163">
        <f t="shared" si="1642"/>
        <v>41</v>
      </c>
      <c r="AL2305" s="163">
        <f t="shared" si="1642"/>
        <v>40</v>
      </c>
      <c r="AM2305" s="163">
        <f t="shared" si="1642"/>
        <v>39</v>
      </c>
    </row>
    <row r="2306" spans="1:39" outlineLevel="2">
      <c r="A2306" s="11">
        <f>ROW()</f>
        <v>2306</v>
      </c>
      <c r="C2306" s="6" t="s">
        <v>655</v>
      </c>
      <c r="D2306" s="39"/>
      <c r="E2306" s="922"/>
      <c r="F2306" s="39"/>
      <c r="G2306" s="39"/>
      <c r="H2306" s="39"/>
      <c r="I2306" s="9"/>
      <c r="J2306" s="39"/>
      <c r="K2306" s="163"/>
      <c r="L2306" s="163"/>
      <c r="M2306" s="163"/>
      <c r="N2306" s="163"/>
      <c r="O2306" s="163"/>
      <c r="P2306" s="163"/>
      <c r="Q2306" s="163"/>
      <c r="R2306" s="163"/>
      <c r="S2306" s="163"/>
      <c r="T2306" s="163"/>
      <c r="U2306" s="163"/>
      <c r="V2306" s="163"/>
      <c r="W2306" s="163"/>
      <c r="X2306" s="163"/>
      <c r="Y2306" s="163"/>
      <c r="Z2306" s="163"/>
      <c r="AA2306" s="9"/>
      <c r="AB2306" s="162"/>
      <c r="AC2306" s="911">
        <f t="shared" si="1643"/>
        <v>0</v>
      </c>
      <c r="AD2306" s="163"/>
      <c r="AE2306" s="163"/>
      <c r="AF2306" s="163"/>
      <c r="AG2306" s="163"/>
      <c r="AH2306" s="163"/>
      <c r="AI2306" s="915">
        <f>Inputs!$D$88</f>
        <v>5</v>
      </c>
      <c r="AJ2306" s="163">
        <f t="shared" si="1642"/>
        <v>4</v>
      </c>
      <c r="AK2306" s="163">
        <f t="shared" si="1642"/>
        <v>3</v>
      </c>
      <c r="AL2306" s="163">
        <f t="shared" si="1642"/>
        <v>2</v>
      </c>
      <c r="AM2306" s="163">
        <f t="shared" si="1642"/>
        <v>1</v>
      </c>
    </row>
    <row r="2307" spans="1:39" outlineLevel="2">
      <c r="A2307" s="11">
        <f>ROW()</f>
        <v>2307</v>
      </c>
      <c r="C2307" s="6" t="s">
        <v>656</v>
      </c>
      <c r="D2307" s="39"/>
      <c r="E2307" s="922"/>
      <c r="F2307" s="39"/>
      <c r="G2307" s="39"/>
      <c r="H2307" s="39"/>
      <c r="I2307" s="9"/>
      <c r="J2307" s="39"/>
      <c r="K2307" s="163"/>
      <c r="L2307" s="163"/>
      <c r="M2307" s="163"/>
      <c r="N2307" s="163"/>
      <c r="O2307" s="163"/>
      <c r="P2307" s="163"/>
      <c r="Q2307" s="163"/>
      <c r="R2307" s="163"/>
      <c r="S2307" s="163"/>
      <c r="T2307" s="163"/>
      <c r="U2307" s="163"/>
      <c r="V2307" s="163"/>
      <c r="W2307" s="163"/>
      <c r="X2307" s="163"/>
      <c r="Y2307" s="163"/>
      <c r="Z2307" s="163"/>
      <c r="AA2307" s="9"/>
      <c r="AB2307" s="162"/>
      <c r="AC2307" s="911"/>
      <c r="AD2307" s="163"/>
      <c r="AE2307" s="163"/>
      <c r="AF2307" s="163"/>
      <c r="AG2307" s="163"/>
      <c r="AH2307" s="163"/>
      <c r="AI2307" s="915"/>
      <c r="AJ2307" s="163"/>
      <c r="AK2307" s="163"/>
      <c r="AL2307" s="163"/>
      <c r="AM2307" s="163"/>
    </row>
    <row r="2308" spans="1:39" outlineLevel="2">
      <c r="A2308" s="11">
        <f>ROW()</f>
        <v>2308</v>
      </c>
      <c r="C2308" s="6" t="s">
        <v>667</v>
      </c>
      <c r="D2308" s="39"/>
      <c r="E2308" s="922"/>
      <c r="F2308" s="39"/>
      <c r="G2308" s="39"/>
      <c r="H2308" s="39"/>
      <c r="I2308" s="9"/>
      <c r="J2308" s="39"/>
      <c r="K2308" s="163"/>
      <c r="L2308" s="163"/>
      <c r="M2308" s="163"/>
      <c r="N2308" s="163"/>
      <c r="O2308" s="163"/>
      <c r="P2308" s="163"/>
      <c r="Q2308" s="163"/>
      <c r="R2308" s="163"/>
      <c r="S2308" s="163"/>
      <c r="T2308" s="163"/>
      <c r="U2308" s="163"/>
      <c r="V2308" s="163"/>
      <c r="W2308" s="163"/>
      <c r="X2308" s="163"/>
      <c r="Y2308" s="163"/>
      <c r="Z2308" s="163"/>
      <c r="AA2308" s="9"/>
      <c r="AB2308" s="162"/>
      <c r="AC2308" s="911"/>
      <c r="AD2308" s="163"/>
      <c r="AE2308" s="163"/>
      <c r="AF2308" s="163"/>
      <c r="AG2308" s="163"/>
      <c r="AH2308" s="163"/>
      <c r="AI2308" s="915"/>
      <c r="AJ2308" s="163"/>
      <c r="AK2308" s="163"/>
      <c r="AL2308" s="163"/>
      <c r="AM2308" s="163"/>
    </row>
    <row r="2309" spans="1:39" outlineLevel="2">
      <c r="A2309" s="11">
        <f>ROW()</f>
        <v>2309</v>
      </c>
      <c r="C2309" s="6" t="s">
        <v>212</v>
      </c>
      <c r="D2309" s="39"/>
      <c r="E2309" s="922">
        <v>0</v>
      </c>
      <c r="F2309" s="39"/>
      <c r="G2309" s="39"/>
      <c r="H2309" s="39"/>
      <c r="I2309" s="13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04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</row>
    <row r="2310" spans="1:39" outlineLevel="2">
      <c r="A2310" s="11">
        <f>ROW()</f>
        <v>2310</v>
      </c>
      <c r="C2310" s="30" t="s">
        <v>362</v>
      </c>
      <c r="D2310" s="90"/>
      <c r="E2310" s="923">
        <v>61.598995281445561</v>
      </c>
      <c r="F2310" s="90"/>
      <c r="G2310" s="90"/>
      <c r="H2310" s="90"/>
      <c r="I2310" s="15"/>
      <c r="J2310" s="90"/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66">
        <f>Inputs!$D$76</f>
        <v>62.598995281445561</v>
      </c>
      <c r="AC2310" s="916">
        <f t="shared" si="1643"/>
        <v>61.598995281445561</v>
      </c>
      <c r="AD2310" s="917">
        <f>IF(AC2310&gt;0,IF(AD$160="",AC2310-1,MIN(AC2310-1,AD$160)),0)</f>
        <v>42</v>
      </c>
      <c r="AE2310" s="90">
        <f t="shared" ref="AE2310:AM2310" si="1645">MAX(0,AD2310-1)</f>
        <v>41</v>
      </c>
      <c r="AF2310" s="90">
        <f t="shared" si="1645"/>
        <v>40</v>
      </c>
      <c r="AG2310" s="90">
        <f t="shared" si="1645"/>
        <v>39</v>
      </c>
      <c r="AH2310" s="90">
        <f t="shared" si="1645"/>
        <v>38</v>
      </c>
      <c r="AI2310" s="90">
        <f t="shared" si="1645"/>
        <v>37</v>
      </c>
      <c r="AJ2310" s="90">
        <f t="shared" si="1645"/>
        <v>36</v>
      </c>
      <c r="AK2310" s="90">
        <f t="shared" si="1645"/>
        <v>35</v>
      </c>
      <c r="AL2310" s="90">
        <f t="shared" si="1645"/>
        <v>34</v>
      </c>
      <c r="AM2310" s="90">
        <f t="shared" si="1645"/>
        <v>33</v>
      </c>
    </row>
    <row r="2311" spans="1:39" outlineLevel="2">
      <c r="A2311" s="11">
        <f>ROW()</f>
        <v>2311</v>
      </c>
      <c r="D2311" s="39"/>
      <c r="E2311" s="39"/>
      <c r="F2311" s="39"/>
      <c r="G2311" s="39"/>
      <c r="H2311" s="3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</row>
    <row r="2312" spans="1:39" outlineLevel="2">
      <c r="A2312" s="11">
        <f>ROW()</f>
        <v>2312</v>
      </c>
      <c r="B2312" s="343" t="s">
        <v>68</v>
      </c>
      <c r="D2312" s="39"/>
      <c r="E2312" s="39"/>
      <c r="F2312" s="39"/>
      <c r="G2312" s="39"/>
      <c r="H2312" s="39"/>
      <c r="I2312" s="39"/>
      <c r="J2312" s="39"/>
      <c r="K2312" s="39"/>
      <c r="L2312" s="39"/>
      <c r="M2312" s="39"/>
      <c r="N2312" s="39"/>
      <c r="O2312" s="39"/>
      <c r="P2312" s="39"/>
      <c r="Q2312" s="39"/>
      <c r="R2312" s="39"/>
      <c r="S2312" s="39"/>
      <c r="T2312" s="39"/>
      <c r="U2312" s="39"/>
      <c r="V2312" s="39"/>
      <c r="W2312" s="39"/>
      <c r="X2312" s="39"/>
      <c r="Y2312" s="39"/>
      <c r="Z2312" s="39"/>
      <c r="AA2312" s="39"/>
      <c r="AB2312" s="39"/>
      <c r="AC2312" s="39"/>
      <c r="AD2312" s="39"/>
      <c r="AE2312" s="39"/>
      <c r="AF2312" s="39"/>
      <c r="AG2312" s="39"/>
      <c r="AH2312" s="39"/>
      <c r="AI2312" s="39"/>
      <c r="AJ2312" s="39"/>
      <c r="AK2312" s="39"/>
      <c r="AL2312" s="39"/>
      <c r="AM2312" s="39"/>
    </row>
    <row r="2313" spans="1:39" outlineLevel="2">
      <c r="A2313" s="11">
        <f>ROW()</f>
        <v>2313</v>
      </c>
      <c r="C2313" s="6" t="s">
        <v>2</v>
      </c>
      <c r="D2313" s="39"/>
      <c r="E2313" s="922">
        <v>8.6380139419882221E-2</v>
      </c>
      <c r="F2313" s="39"/>
      <c r="G2313" s="39"/>
      <c r="H2313" s="39"/>
      <c r="I2313" s="39"/>
      <c r="J2313" s="39"/>
      <c r="K2313" s="39"/>
      <c r="L2313" s="39"/>
      <c r="M2313" s="39"/>
      <c r="N2313" s="39"/>
      <c r="O2313" s="39"/>
      <c r="P2313" s="39"/>
      <c r="Q2313" s="39"/>
      <c r="R2313" s="39"/>
      <c r="S2313" s="39"/>
      <c r="T2313" s="39"/>
      <c r="U2313" s="39"/>
      <c r="V2313" s="39"/>
      <c r="W2313" s="39"/>
      <c r="X2313" s="39"/>
      <c r="Y2313" s="39"/>
      <c r="Z2313" s="39"/>
      <c r="AA2313" s="9">
        <f t="shared" ref="AA2313:AB2320" si="1646">Z2373</f>
        <v>0</v>
      </c>
      <c r="AB2313" s="9">
        <f t="shared" si="1646"/>
        <v>0.10413261092681855</v>
      </c>
      <c r="AC2313" s="526">
        <f t="shared" ref="AC2313:AC2325" si="1647">$E2313*$E$51</f>
        <v>0.10362643231610656</v>
      </c>
      <c r="AD2313" s="9">
        <f t="shared" ref="AD2313:AM2318" si="1648">AC2373</f>
        <v>0.10312025370539456</v>
      </c>
      <c r="AE2313" s="9">
        <f t="shared" si="1648"/>
        <v>0.10066500956955184</v>
      </c>
      <c r="AF2313" s="9">
        <f t="shared" si="1648"/>
        <v>9.8209765433709115E-2</v>
      </c>
      <c r="AG2313" s="9">
        <f t="shared" si="1648"/>
        <v>9.5754521297866393E-2</v>
      </c>
      <c r="AH2313" s="9">
        <f t="shared" si="1648"/>
        <v>9.3299277162023672E-2</v>
      </c>
      <c r="AI2313" s="9">
        <f t="shared" si="1648"/>
        <v>9.0844033026180951E-2</v>
      </c>
      <c r="AJ2313" s="9">
        <f t="shared" si="1648"/>
        <v>8.838878889033823E-2</v>
      </c>
      <c r="AK2313" s="9">
        <f t="shared" si="1648"/>
        <v>8.5933544754495508E-2</v>
      </c>
      <c r="AL2313" s="9">
        <f t="shared" si="1648"/>
        <v>8.3478300618652787E-2</v>
      </c>
      <c r="AM2313" s="9">
        <f t="shared" si="1648"/>
        <v>8.1023056482810066E-2</v>
      </c>
    </row>
    <row r="2314" spans="1:39" outlineLevel="2">
      <c r="A2314" s="11">
        <f>ROW()</f>
        <v>2314</v>
      </c>
      <c r="C2314" s="6" t="s">
        <v>3</v>
      </c>
      <c r="D2314" s="39"/>
      <c r="E2314" s="922">
        <v>2.622092851924037</v>
      </c>
      <c r="F2314" s="39"/>
      <c r="G2314" s="39"/>
      <c r="H2314" s="39"/>
      <c r="I2314" s="39"/>
      <c r="J2314" s="39"/>
      <c r="K2314" s="39"/>
      <c r="L2314" s="39"/>
      <c r="M2314" s="39"/>
      <c r="N2314" s="39"/>
      <c r="O2314" s="39"/>
      <c r="P2314" s="39"/>
      <c r="Q2314" s="39"/>
      <c r="R2314" s="39"/>
      <c r="S2314" s="39"/>
      <c r="T2314" s="39"/>
      <c r="U2314" s="39"/>
      <c r="V2314" s="39"/>
      <c r="W2314" s="39"/>
      <c r="X2314" s="39"/>
      <c r="Y2314" s="39"/>
      <c r="Z2314" s="39"/>
      <c r="AA2314" s="9">
        <f t="shared" si="1646"/>
        <v>0</v>
      </c>
      <c r="AB2314" s="9">
        <f t="shared" si="1646"/>
        <v>3.4779371221538118</v>
      </c>
      <c r="AC2314" s="526">
        <f t="shared" si="1647"/>
        <v>3.1456088085904543</v>
      </c>
      <c r="AD2314" s="9">
        <f t="shared" si="1648"/>
        <v>2.8132804950270964</v>
      </c>
      <c r="AE2314" s="9">
        <f t="shared" si="1648"/>
        <v>2.7128061916332715</v>
      </c>
      <c r="AF2314" s="9">
        <f t="shared" si="1648"/>
        <v>2.6123318882394466</v>
      </c>
      <c r="AG2314" s="9">
        <f t="shared" si="1648"/>
        <v>2.5118575848456217</v>
      </c>
      <c r="AH2314" s="9">
        <f t="shared" si="1648"/>
        <v>2.4113832814517968</v>
      </c>
      <c r="AI2314" s="9">
        <f t="shared" si="1648"/>
        <v>2.3109089780579719</v>
      </c>
      <c r="AJ2314" s="9">
        <f t="shared" si="1648"/>
        <v>2.210434674664147</v>
      </c>
      <c r="AK2314" s="9">
        <f t="shared" si="1648"/>
        <v>2.1099603712703221</v>
      </c>
      <c r="AL2314" s="9">
        <f t="shared" si="1648"/>
        <v>2.0094860678764972</v>
      </c>
      <c r="AM2314" s="9">
        <f t="shared" si="1648"/>
        <v>1.9090117644826723</v>
      </c>
    </row>
    <row r="2315" spans="1:39" outlineLevel="2">
      <c r="A2315" s="11">
        <f>ROW()</f>
        <v>2315</v>
      </c>
      <c r="C2315" s="6" t="s">
        <v>4</v>
      </c>
      <c r="D2315" s="39"/>
      <c r="E2315" s="922">
        <v>6.9053252774086555</v>
      </c>
      <c r="F2315" s="39"/>
      <c r="G2315" s="39"/>
      <c r="H2315" s="39"/>
      <c r="I2315" s="39"/>
      <c r="J2315" s="39"/>
      <c r="K2315" s="39"/>
      <c r="L2315" s="39"/>
      <c r="M2315" s="39"/>
      <c r="N2315" s="39"/>
      <c r="O2315" s="39"/>
      <c r="P2315" s="39"/>
      <c r="Q2315" s="39"/>
      <c r="R2315" s="39"/>
      <c r="S2315" s="39"/>
      <c r="T2315" s="39"/>
      <c r="U2315" s="39"/>
      <c r="V2315" s="39"/>
      <c r="W2315" s="39"/>
      <c r="X2315" s="39"/>
      <c r="Y2315" s="39"/>
      <c r="Z2315" s="39"/>
      <c r="AA2315" s="9">
        <f t="shared" si="1646"/>
        <v>0</v>
      </c>
      <c r="AB2315" s="9">
        <f t="shared" si="1646"/>
        <v>8.3058836274820305</v>
      </c>
      <c r="AC2315" s="526">
        <f t="shared" si="1647"/>
        <v>8.2840132846021231</v>
      </c>
      <c r="AD2315" s="9">
        <f t="shared" si="1648"/>
        <v>8.2621429417222139</v>
      </c>
      <c r="AE2315" s="9">
        <f t="shared" si="1648"/>
        <v>7.9670664080892779</v>
      </c>
      <c r="AF2315" s="9">
        <f t="shared" si="1648"/>
        <v>7.671989874456342</v>
      </c>
      <c r="AG2315" s="9">
        <f t="shared" si="1648"/>
        <v>7.376913340823406</v>
      </c>
      <c r="AH2315" s="9">
        <f t="shared" si="1648"/>
        <v>7.08183680719047</v>
      </c>
      <c r="AI2315" s="9">
        <f t="shared" si="1648"/>
        <v>6.7867602735575341</v>
      </c>
      <c r="AJ2315" s="9">
        <f t="shared" si="1648"/>
        <v>6.4916837399245981</v>
      </c>
      <c r="AK2315" s="9">
        <f t="shared" si="1648"/>
        <v>6.1966072062916622</v>
      </c>
      <c r="AL2315" s="9">
        <f t="shared" si="1648"/>
        <v>5.9015306726587262</v>
      </c>
      <c r="AM2315" s="9">
        <f t="shared" si="1648"/>
        <v>5.6064541390257903</v>
      </c>
    </row>
    <row r="2316" spans="1:39" outlineLevel="2">
      <c r="A2316" s="11">
        <f>ROW()</f>
        <v>2316</v>
      </c>
      <c r="C2316" s="6" t="s">
        <v>5</v>
      </c>
      <c r="D2316" s="39"/>
      <c r="E2316" s="922">
        <v>1.750155666760868</v>
      </c>
      <c r="F2316" s="39"/>
      <c r="G2316" s="39"/>
      <c r="H2316" s="39"/>
      <c r="I2316" s="39"/>
      <c r="J2316" s="39"/>
      <c r="K2316" s="39"/>
      <c r="L2316" s="39"/>
      <c r="M2316" s="39"/>
      <c r="N2316" s="39"/>
      <c r="O2316" s="39"/>
      <c r="P2316" s="39"/>
      <c r="Q2316" s="39"/>
      <c r="R2316" s="39"/>
      <c r="S2316" s="39"/>
      <c r="T2316" s="39"/>
      <c r="U2316" s="39"/>
      <c r="V2316" s="39"/>
      <c r="W2316" s="39"/>
      <c r="X2316" s="39"/>
      <c r="Y2316" s="39"/>
      <c r="Z2316" s="39"/>
      <c r="AA2316" s="9">
        <f t="shared" si="1646"/>
        <v>0</v>
      </c>
      <c r="AB2316" s="9">
        <f t="shared" si="1646"/>
        <v>2.1320681004070985</v>
      </c>
      <c r="AC2316" s="526">
        <f t="shared" si="1647"/>
        <v>2.0995843368886833</v>
      </c>
      <c r="AD2316" s="9">
        <f t="shared" si="1648"/>
        <v>2.0671005733702676</v>
      </c>
      <c r="AE2316" s="9">
        <f t="shared" si="1648"/>
        <v>1.8538937633295578</v>
      </c>
      <c r="AF2316" s="9">
        <f t="shared" si="1648"/>
        <v>1.6406869532888479</v>
      </c>
      <c r="AG2316" s="9">
        <f t="shared" si="1648"/>
        <v>1.4274801432481381</v>
      </c>
      <c r="AH2316" s="9">
        <f t="shared" si="1648"/>
        <v>1.2142733332074283</v>
      </c>
      <c r="AI2316" s="9">
        <f t="shared" si="1648"/>
        <v>1.0010665231667184</v>
      </c>
      <c r="AJ2316" s="9">
        <f t="shared" si="1648"/>
        <v>0.78785971312600855</v>
      </c>
      <c r="AK2316" s="9">
        <f t="shared" si="1648"/>
        <v>0.57465290308529871</v>
      </c>
      <c r="AL2316" s="9">
        <f t="shared" si="1648"/>
        <v>0.36144609304458886</v>
      </c>
      <c r="AM2316" s="9">
        <f t="shared" si="1648"/>
        <v>0.36144609304458886</v>
      </c>
    </row>
    <row r="2317" spans="1:39" outlineLevel="2">
      <c r="A2317" s="11">
        <f>ROW()</f>
        <v>2317</v>
      </c>
      <c r="C2317" s="6" t="s">
        <v>473</v>
      </c>
      <c r="D2317" s="39"/>
      <c r="E2317" s="922">
        <v>2.9749142733503016</v>
      </c>
      <c r="F2317" s="39"/>
      <c r="G2317" s="39"/>
      <c r="H2317" s="39"/>
      <c r="I2317" s="39"/>
      <c r="J2317" s="39"/>
      <c r="K2317" s="39"/>
      <c r="L2317" s="39"/>
      <c r="M2317" s="39"/>
      <c r="N2317" s="39"/>
      <c r="O2317" s="39"/>
      <c r="P2317" s="39"/>
      <c r="Q2317" s="39"/>
      <c r="R2317" s="39"/>
      <c r="S2317" s="39"/>
      <c r="T2317" s="39"/>
      <c r="U2317" s="39"/>
      <c r="V2317" s="39"/>
      <c r="W2317" s="39"/>
      <c r="X2317" s="39"/>
      <c r="Y2317" s="39"/>
      <c r="Z2317" s="39"/>
      <c r="AA2317" s="9">
        <f t="shared" si="1646"/>
        <v>0</v>
      </c>
      <c r="AB2317" s="9">
        <f t="shared" si="1646"/>
        <v>3.6240889562668697</v>
      </c>
      <c r="AC2317" s="526">
        <f t="shared" si="1647"/>
        <v>3.568873061144854</v>
      </c>
      <c r="AD2317" s="9">
        <f t="shared" si="1648"/>
        <v>3.513657166022838</v>
      </c>
      <c r="AE2317" s="9">
        <f t="shared" si="1648"/>
        <v>2.7888393747694638</v>
      </c>
      <c r="AF2317" s="9">
        <f t="shared" si="1648"/>
        <v>2.0640215835160896</v>
      </c>
      <c r="AG2317" s="9">
        <f t="shared" si="1648"/>
        <v>1.3392037922627154</v>
      </c>
      <c r="AH2317" s="9">
        <f t="shared" si="1648"/>
        <v>1.3392037922627154</v>
      </c>
      <c r="AI2317" s="9">
        <f t="shared" si="1648"/>
        <v>0</v>
      </c>
      <c r="AJ2317" s="9">
        <f t="shared" si="1648"/>
        <v>0</v>
      </c>
      <c r="AK2317" s="9">
        <f t="shared" si="1648"/>
        <v>0</v>
      </c>
      <c r="AL2317" s="9">
        <f t="shared" si="1648"/>
        <v>0</v>
      </c>
      <c r="AM2317" s="9">
        <f t="shared" si="1648"/>
        <v>0</v>
      </c>
    </row>
    <row r="2318" spans="1:39" outlineLevel="2">
      <c r="A2318" s="11">
        <f>ROW()</f>
        <v>2318</v>
      </c>
      <c r="C2318" s="6" t="s">
        <v>474</v>
      </c>
      <c r="D2318" s="39"/>
      <c r="E2318" s="922">
        <v>4.8713541279359882</v>
      </c>
      <c r="F2318" s="39"/>
      <c r="G2318" s="39"/>
      <c r="H2318" s="39"/>
      <c r="I2318" s="39"/>
      <c r="J2318" s="39"/>
      <c r="K2318" s="39"/>
      <c r="L2318" s="39"/>
      <c r="M2318" s="39"/>
      <c r="N2318" s="39"/>
      <c r="O2318" s="39"/>
      <c r="P2318" s="39"/>
      <c r="Q2318" s="39"/>
      <c r="R2318" s="39"/>
      <c r="S2318" s="39"/>
      <c r="T2318" s="39"/>
      <c r="U2318" s="39"/>
      <c r="V2318" s="39"/>
      <c r="W2318" s="39"/>
      <c r="X2318" s="39"/>
      <c r="Y2318" s="39"/>
      <c r="Z2318" s="39"/>
      <c r="AA2318" s="9">
        <f t="shared" si="1646"/>
        <v>0</v>
      </c>
      <c r="AB2318" s="9">
        <f t="shared" si="1646"/>
        <v>5.9181824863790515</v>
      </c>
      <c r="AC2318" s="526">
        <f t="shared" si="1647"/>
        <v>5.8439480674206266</v>
      </c>
      <c r="AD2318" s="9">
        <f t="shared" si="1648"/>
        <v>5.7697136484622007</v>
      </c>
      <c r="AE2318" s="9">
        <f t="shared" si="1648"/>
        <v>5.3751681493702641</v>
      </c>
      <c r="AF2318" s="9">
        <f t="shared" si="1648"/>
        <v>4.9806226502783275</v>
      </c>
      <c r="AG2318" s="9">
        <f t="shared" si="1648"/>
        <v>4.5860771511863909</v>
      </c>
      <c r="AH2318" s="9">
        <f t="shared" si="1648"/>
        <v>4.1915316520944543</v>
      </c>
      <c r="AI2318" s="9">
        <f t="shared" ref="AI2318:AM2318" si="1649">AH2378</f>
        <v>3.7969861530025173</v>
      </c>
      <c r="AJ2318" s="9">
        <f t="shared" si="1649"/>
        <v>3.4024406539105803</v>
      </c>
      <c r="AK2318" s="9">
        <f t="shared" si="1649"/>
        <v>3.0078951548186432</v>
      </c>
      <c r="AL2318" s="9">
        <f t="shared" si="1649"/>
        <v>2.6133496557267062</v>
      </c>
      <c r="AM2318" s="9">
        <f t="shared" si="1649"/>
        <v>2.2188041566347692</v>
      </c>
    </row>
    <row r="2319" spans="1:39" outlineLevel="2">
      <c r="A2319" s="11">
        <f>ROW()</f>
        <v>2319</v>
      </c>
      <c r="C2319" s="6" t="s">
        <v>477</v>
      </c>
      <c r="D2319" s="39"/>
      <c r="E2319" s="922">
        <v>2.8061700161936907</v>
      </c>
      <c r="F2319" s="39"/>
      <c r="G2319" s="39"/>
      <c r="H2319" s="39"/>
      <c r="I2319" s="39"/>
      <c r="J2319" s="39"/>
      <c r="K2319" s="39"/>
      <c r="L2319" s="39"/>
      <c r="M2319" s="39"/>
      <c r="N2319" s="39"/>
      <c r="O2319" s="39"/>
      <c r="P2319" s="39"/>
      <c r="Q2319" s="39"/>
      <c r="R2319" s="39"/>
      <c r="S2319" s="39"/>
      <c r="T2319" s="39"/>
      <c r="U2319" s="39"/>
      <c r="V2319" s="39"/>
      <c r="W2319" s="39"/>
      <c r="X2319" s="39"/>
      <c r="Y2319" s="39"/>
      <c r="Z2319" s="39"/>
      <c r="AA2319" s="9">
        <f t="shared" si="1646"/>
        <v>0</v>
      </c>
      <c r="AB2319" s="9">
        <f t="shared" si="1646"/>
        <v>3.5167057259454424</v>
      </c>
      <c r="AC2319" s="526">
        <f t="shared" si="1647"/>
        <v>3.3664380400808995</v>
      </c>
      <c r="AD2319" s="9">
        <f t="shared" ref="AD2319:AH2320" si="1650">AC2379</f>
        <v>3.2161703542163558</v>
      </c>
      <c r="AE2319" s="9">
        <f t="shared" si="1650"/>
        <v>2.8644997816218116</v>
      </c>
      <c r="AF2319" s="9">
        <f t="shared" si="1650"/>
        <v>2.5128292090272675</v>
      </c>
      <c r="AG2319" s="9">
        <f t="shared" si="1650"/>
        <v>2.1611586364327233</v>
      </c>
      <c r="AH2319" s="9">
        <f t="shared" si="1650"/>
        <v>1.809488063838179</v>
      </c>
      <c r="AI2319" s="9">
        <f t="shared" ref="AI2319:AM2319" si="1651">AH2379</f>
        <v>1.4578174912436346</v>
      </c>
      <c r="AJ2319" s="9">
        <f t="shared" si="1651"/>
        <v>1.1061469186490902</v>
      </c>
      <c r="AK2319" s="9">
        <f t="shared" si="1651"/>
        <v>0.75447634605454583</v>
      </c>
      <c r="AL2319" s="9">
        <f t="shared" si="1651"/>
        <v>0.40280577346000151</v>
      </c>
      <c r="AM2319" s="9">
        <f t="shared" si="1651"/>
        <v>0.40280577346000151</v>
      </c>
    </row>
    <row r="2320" spans="1:39" outlineLevel="2">
      <c r="A2320" s="11">
        <f>ROW()</f>
        <v>2320</v>
      </c>
      <c r="C2320" s="6" t="s">
        <v>511</v>
      </c>
      <c r="D2320" s="39"/>
      <c r="E2320" s="922">
        <v>0</v>
      </c>
      <c r="F2320" s="39"/>
      <c r="G2320" s="39"/>
      <c r="H2320" s="39"/>
      <c r="I2320" s="39"/>
      <c r="J2320" s="39"/>
      <c r="K2320" s="39"/>
      <c r="L2320" s="39"/>
      <c r="M2320" s="39"/>
      <c r="N2320" s="39"/>
      <c r="O2320" s="39"/>
      <c r="P2320" s="39"/>
      <c r="Q2320" s="39"/>
      <c r="R2320" s="39"/>
      <c r="S2320" s="39"/>
      <c r="T2320" s="39"/>
      <c r="U2320" s="39"/>
      <c r="V2320" s="39"/>
      <c r="W2320" s="39"/>
      <c r="X2320" s="39"/>
      <c r="Y2320" s="39"/>
      <c r="Z2320" s="39"/>
      <c r="AA2320" s="9">
        <f t="shared" si="1646"/>
        <v>0</v>
      </c>
      <c r="AB2320" s="9">
        <f t="shared" si="1646"/>
        <v>0</v>
      </c>
      <c r="AC2320" s="526">
        <f t="shared" si="1647"/>
        <v>0</v>
      </c>
      <c r="AD2320" s="9">
        <f t="shared" si="1650"/>
        <v>0</v>
      </c>
      <c r="AE2320" s="9">
        <f t="shared" si="1650"/>
        <v>0</v>
      </c>
      <c r="AF2320" s="9">
        <f t="shared" si="1650"/>
        <v>0</v>
      </c>
      <c r="AG2320" s="9">
        <f t="shared" si="1650"/>
        <v>0</v>
      </c>
      <c r="AH2320" s="9">
        <f t="shared" si="1650"/>
        <v>0</v>
      </c>
      <c r="AI2320" s="9">
        <f t="shared" ref="AI2320:AM2320" si="1652">AH2380</f>
        <v>0</v>
      </c>
      <c r="AJ2320" s="9">
        <f t="shared" si="1652"/>
        <v>0</v>
      </c>
      <c r="AK2320" s="9">
        <f t="shared" si="1652"/>
        <v>0</v>
      </c>
      <c r="AL2320" s="9">
        <f t="shared" si="1652"/>
        <v>0</v>
      </c>
      <c r="AM2320" s="9">
        <f t="shared" si="1652"/>
        <v>0</v>
      </c>
    </row>
    <row r="2321" spans="1:39" outlineLevel="2">
      <c r="A2321" s="11">
        <f>ROW()</f>
        <v>2321</v>
      </c>
      <c r="C2321" s="6" t="s">
        <v>655</v>
      </c>
      <c r="D2321" s="39"/>
      <c r="E2321" s="922"/>
      <c r="F2321" s="39"/>
      <c r="G2321" s="39"/>
      <c r="H2321" s="39"/>
      <c r="I2321" s="39"/>
      <c r="J2321" s="39"/>
      <c r="K2321" s="39"/>
      <c r="L2321" s="39"/>
      <c r="M2321" s="39"/>
      <c r="N2321" s="39"/>
      <c r="O2321" s="39"/>
      <c r="P2321" s="39"/>
      <c r="Q2321" s="39"/>
      <c r="R2321" s="39"/>
      <c r="S2321" s="39"/>
      <c r="T2321" s="39"/>
      <c r="U2321" s="39"/>
      <c r="V2321" s="39"/>
      <c r="W2321" s="39"/>
      <c r="X2321" s="39"/>
      <c r="Y2321" s="39"/>
      <c r="Z2321" s="39"/>
      <c r="AA2321" s="9"/>
      <c r="AB2321" s="9"/>
      <c r="AC2321" s="526"/>
      <c r="AD2321" s="9"/>
      <c r="AE2321" s="9"/>
      <c r="AF2321" s="9"/>
      <c r="AG2321" s="9"/>
      <c r="AH2321" s="9"/>
      <c r="AI2321" s="9">
        <f t="shared" ref="AI2321:AM2321" si="1653">AH2381</f>
        <v>1.3392037922627154</v>
      </c>
      <c r="AJ2321" s="9">
        <f t="shared" si="1653"/>
        <v>1.0713630338101723</v>
      </c>
      <c r="AK2321" s="9">
        <f t="shared" si="1653"/>
        <v>0.80352227535762921</v>
      </c>
      <c r="AL2321" s="9">
        <f t="shared" si="1653"/>
        <v>0.53568151690508614</v>
      </c>
      <c r="AM2321" s="9">
        <f t="shared" si="1653"/>
        <v>0.26784075845254307</v>
      </c>
    </row>
    <row r="2322" spans="1:39" outlineLevel="2">
      <c r="A2322" s="11">
        <f>ROW()</f>
        <v>2322</v>
      </c>
      <c r="C2322" s="6" t="s">
        <v>656</v>
      </c>
      <c r="D2322" s="39"/>
      <c r="E2322" s="922"/>
      <c r="F2322" s="39"/>
      <c r="G2322" s="39"/>
      <c r="H2322" s="39"/>
      <c r="I2322" s="39"/>
      <c r="J2322" s="39"/>
      <c r="K2322" s="39"/>
      <c r="L2322" s="39"/>
      <c r="M2322" s="39"/>
      <c r="N2322" s="39"/>
      <c r="O2322" s="39"/>
      <c r="P2322" s="39"/>
      <c r="Q2322" s="39"/>
      <c r="R2322" s="39"/>
      <c r="S2322" s="39"/>
      <c r="T2322" s="39"/>
      <c r="U2322" s="39"/>
      <c r="V2322" s="39"/>
      <c r="W2322" s="39"/>
      <c r="X2322" s="39"/>
      <c r="Y2322" s="39"/>
      <c r="Z2322" s="39"/>
      <c r="AA2322" s="9"/>
      <c r="AB2322" s="9"/>
      <c r="AC2322" s="526"/>
      <c r="AD2322" s="9"/>
      <c r="AE2322" s="9"/>
      <c r="AF2322" s="9"/>
      <c r="AG2322" s="9"/>
      <c r="AH2322" s="9"/>
      <c r="AI2322" s="9">
        <f t="shared" ref="AI2322" si="1654">AH2382</f>
        <v>0</v>
      </c>
      <c r="AJ2322" s="9">
        <f t="shared" ref="AJ2322" si="1655">AI2382</f>
        <v>0</v>
      </c>
      <c r="AK2322" s="9">
        <f t="shared" ref="AK2322" si="1656">AJ2382</f>
        <v>0</v>
      </c>
      <c r="AL2322" s="9">
        <f t="shared" ref="AL2322" si="1657">AK2382</f>
        <v>0</v>
      </c>
      <c r="AM2322" s="9">
        <f t="shared" ref="AM2322" si="1658">AL2382</f>
        <v>0</v>
      </c>
    </row>
    <row r="2323" spans="1:39" outlineLevel="2">
      <c r="A2323" s="11">
        <f>ROW()</f>
        <v>2323</v>
      </c>
      <c r="C2323" s="6" t="s">
        <v>667</v>
      </c>
      <c r="D2323" s="39"/>
      <c r="E2323" s="922"/>
      <c r="F2323" s="39"/>
      <c r="G2323" s="39"/>
      <c r="H2323" s="39"/>
      <c r="I2323" s="39"/>
      <c r="J2323" s="39"/>
      <c r="K2323" s="39"/>
      <c r="L2323" s="39"/>
      <c r="M2323" s="39"/>
      <c r="N2323" s="39"/>
      <c r="O2323" s="39"/>
      <c r="P2323" s="39"/>
      <c r="Q2323" s="39"/>
      <c r="R2323" s="39"/>
      <c r="S2323" s="39"/>
      <c r="T2323" s="39"/>
      <c r="U2323" s="39"/>
      <c r="V2323" s="39"/>
      <c r="W2323" s="39"/>
      <c r="X2323" s="39"/>
      <c r="Y2323" s="39"/>
      <c r="Z2323" s="39"/>
      <c r="AA2323" s="9"/>
      <c r="AB2323" s="9"/>
      <c r="AC2323" s="526"/>
      <c r="AD2323" s="9"/>
      <c r="AE2323" s="9"/>
      <c r="AF2323" s="9"/>
      <c r="AG2323" s="9"/>
      <c r="AH2323" s="9"/>
      <c r="AI2323" s="9">
        <f t="shared" ref="AI2323" si="1659">AH2383</f>
        <v>0</v>
      </c>
      <c r="AJ2323" s="9">
        <f t="shared" ref="AJ2323" si="1660">AI2383</f>
        <v>0</v>
      </c>
      <c r="AK2323" s="9">
        <f t="shared" ref="AK2323" si="1661">AJ2383</f>
        <v>0</v>
      </c>
      <c r="AL2323" s="9">
        <f t="shared" ref="AL2323" si="1662">AK2383</f>
        <v>0</v>
      </c>
      <c r="AM2323" s="9">
        <f t="shared" ref="AM2323" si="1663">AL2383</f>
        <v>0</v>
      </c>
    </row>
    <row r="2324" spans="1:39" outlineLevel="2">
      <c r="A2324" s="11">
        <f>ROW()</f>
        <v>2324</v>
      </c>
      <c r="C2324" s="6" t="s">
        <v>212</v>
      </c>
      <c r="D2324" s="39"/>
      <c r="E2324" s="922">
        <v>0</v>
      </c>
      <c r="F2324" s="39"/>
      <c r="G2324" s="39"/>
      <c r="H2324" s="39"/>
      <c r="I2324" s="39"/>
      <c r="J2324" s="39"/>
      <c r="K2324" s="39"/>
      <c r="L2324" s="39"/>
      <c r="M2324" s="39"/>
      <c r="N2324" s="39"/>
      <c r="O2324" s="39"/>
      <c r="P2324" s="39"/>
      <c r="Q2324" s="39"/>
      <c r="R2324" s="39"/>
      <c r="S2324" s="39"/>
      <c r="T2324" s="39"/>
      <c r="U2324" s="39"/>
      <c r="V2324" s="39"/>
      <c r="W2324" s="39"/>
      <c r="X2324" s="39"/>
      <c r="Y2324" s="39"/>
      <c r="Z2324" s="39"/>
      <c r="AA2324" s="9">
        <f t="shared" ref="AA2324:AB2325" si="1664">Z2384</f>
        <v>0</v>
      </c>
      <c r="AB2324" s="9">
        <f t="shared" si="1664"/>
        <v>0</v>
      </c>
      <c r="AC2324" s="526">
        <f t="shared" si="1647"/>
        <v>0</v>
      </c>
      <c r="AD2324" s="9">
        <f t="shared" ref="AD2324:AM2325" si="1665">AC2384</f>
        <v>0</v>
      </c>
      <c r="AE2324" s="9">
        <f t="shared" si="1665"/>
        <v>0</v>
      </c>
      <c r="AF2324" s="9">
        <f t="shared" si="1665"/>
        <v>0</v>
      </c>
      <c r="AG2324" s="9">
        <f t="shared" si="1665"/>
        <v>0</v>
      </c>
      <c r="AH2324" s="9">
        <f t="shared" si="1665"/>
        <v>0</v>
      </c>
      <c r="AI2324" s="9">
        <f t="shared" si="1665"/>
        <v>0</v>
      </c>
      <c r="AJ2324" s="9">
        <f t="shared" si="1665"/>
        <v>0</v>
      </c>
      <c r="AK2324" s="9">
        <f t="shared" si="1665"/>
        <v>0</v>
      </c>
      <c r="AL2324" s="9">
        <f t="shared" si="1665"/>
        <v>0</v>
      </c>
      <c r="AM2324" s="9">
        <f t="shared" si="1665"/>
        <v>0</v>
      </c>
    </row>
    <row r="2325" spans="1:39" outlineLevel="2">
      <c r="A2325" s="11">
        <f>ROW()</f>
        <v>2325</v>
      </c>
      <c r="C2325" s="30" t="s">
        <v>362</v>
      </c>
      <c r="D2325" s="90"/>
      <c r="E2325" s="925">
        <v>0</v>
      </c>
      <c r="F2325" s="90"/>
      <c r="G2325" s="90"/>
      <c r="H2325" s="90"/>
      <c r="I2325" s="90"/>
      <c r="J2325" s="90"/>
      <c r="K2325" s="90"/>
      <c r="L2325" s="90"/>
      <c r="M2325" s="90"/>
      <c r="N2325" s="90"/>
      <c r="O2325" s="90"/>
      <c r="P2325" s="90"/>
      <c r="Q2325" s="90"/>
      <c r="R2325" s="90"/>
      <c r="S2325" s="90"/>
      <c r="T2325" s="90"/>
      <c r="U2325" s="90"/>
      <c r="V2325" s="90"/>
      <c r="W2325" s="90"/>
      <c r="X2325" s="90"/>
      <c r="Y2325" s="90"/>
      <c r="Z2325" s="90"/>
      <c r="AA2325" s="15">
        <f t="shared" si="1664"/>
        <v>0</v>
      </c>
      <c r="AB2325" s="15">
        <f t="shared" si="1664"/>
        <v>0</v>
      </c>
      <c r="AC2325" s="527">
        <f t="shared" si="1647"/>
        <v>0</v>
      </c>
      <c r="AD2325" s="15">
        <f t="shared" si="1665"/>
        <v>0</v>
      </c>
      <c r="AE2325" s="15">
        <f t="shared" si="1665"/>
        <v>0</v>
      </c>
      <c r="AF2325" s="15">
        <f t="shared" si="1665"/>
        <v>0</v>
      </c>
      <c r="AG2325" s="15">
        <f t="shared" si="1665"/>
        <v>0</v>
      </c>
      <c r="AH2325" s="15">
        <f t="shared" si="1665"/>
        <v>0</v>
      </c>
      <c r="AI2325" s="15">
        <f t="shared" si="1665"/>
        <v>0</v>
      </c>
      <c r="AJ2325" s="15">
        <f t="shared" si="1665"/>
        <v>0</v>
      </c>
      <c r="AK2325" s="15">
        <f t="shared" si="1665"/>
        <v>0</v>
      </c>
      <c r="AL2325" s="15">
        <f t="shared" si="1665"/>
        <v>0</v>
      </c>
      <c r="AM2325" s="15">
        <f t="shared" si="1665"/>
        <v>0</v>
      </c>
    </row>
    <row r="2326" spans="1:39" outlineLevel="2">
      <c r="A2326" s="11">
        <f>ROW()</f>
        <v>2326</v>
      </c>
      <c r="C2326" s="6" t="s">
        <v>1</v>
      </c>
      <c r="D2326" s="39"/>
      <c r="E2326" s="39">
        <v>22.016392352993421</v>
      </c>
      <c r="F2326" s="39"/>
      <c r="G2326" s="39"/>
      <c r="H2326" s="39"/>
      <c r="I2326" s="39"/>
      <c r="J2326" s="39"/>
      <c r="K2326" s="39"/>
      <c r="L2326" s="39"/>
      <c r="M2326" s="39"/>
      <c r="N2326" s="39"/>
      <c r="O2326" s="39"/>
      <c r="P2326" s="39"/>
      <c r="Q2326" s="39"/>
      <c r="R2326" s="39"/>
      <c r="S2326" s="39"/>
      <c r="T2326" s="39"/>
      <c r="U2326" s="39"/>
      <c r="V2326" s="39"/>
      <c r="W2326" s="39"/>
      <c r="X2326" s="39"/>
      <c r="Y2326" s="39"/>
      <c r="Z2326" s="39"/>
      <c r="AA2326" s="9">
        <f t="shared" ref="AA2326:AM2326" si="1666">SUM(AA2313:AA2325)</f>
        <v>0</v>
      </c>
      <c r="AB2326" s="9">
        <f t="shared" si="1666"/>
        <v>27.078998629561124</v>
      </c>
      <c r="AC2326" s="9">
        <f t="shared" si="1666"/>
        <v>26.412092031043748</v>
      </c>
      <c r="AD2326" s="9">
        <f t="shared" si="1666"/>
        <v>25.745185432526366</v>
      </c>
      <c r="AE2326" s="9">
        <f t="shared" si="1666"/>
        <v>23.662938678383199</v>
      </c>
      <c r="AF2326" s="9">
        <f t="shared" si="1666"/>
        <v>21.580691924240028</v>
      </c>
      <c r="AG2326" s="9">
        <f t="shared" si="1666"/>
        <v>19.498445170096865</v>
      </c>
      <c r="AH2326" s="9">
        <f t="shared" ref="AH2326" si="1667">SUM(AH2313:AH2325)</f>
        <v>18.141016207207066</v>
      </c>
      <c r="AI2326" s="9">
        <f t="shared" si="1666"/>
        <v>16.783587244317275</v>
      </c>
      <c r="AJ2326" s="9">
        <f t="shared" si="1666"/>
        <v>15.158317522974935</v>
      </c>
      <c r="AK2326" s="9">
        <f t="shared" si="1666"/>
        <v>13.533047801632597</v>
      </c>
      <c r="AL2326" s="9">
        <f t="shared" si="1666"/>
        <v>11.907778080290257</v>
      </c>
      <c r="AM2326" s="9">
        <f t="shared" si="1666"/>
        <v>10.847385741583174</v>
      </c>
    </row>
    <row r="2327" spans="1:39" outlineLevel="2">
      <c r="A2327" s="11">
        <f>ROW()</f>
        <v>2327</v>
      </c>
      <c r="B2327" s="343" t="s">
        <v>31</v>
      </c>
      <c r="D2327" s="39"/>
      <c r="E2327" s="39"/>
      <c r="F2327" s="39"/>
      <c r="G2327" s="39"/>
      <c r="H2327" s="39"/>
      <c r="I2327" s="39"/>
      <c r="J2327" s="39"/>
      <c r="K2327" s="39"/>
      <c r="L2327" s="39"/>
      <c r="M2327" s="39"/>
      <c r="N2327" s="39"/>
      <c r="O2327" s="39"/>
      <c r="P2327" s="39"/>
      <c r="Q2327" s="39"/>
      <c r="R2327" s="39"/>
      <c r="S2327" s="39"/>
      <c r="T2327" s="39"/>
      <c r="U2327" s="39"/>
      <c r="V2327" s="39"/>
      <c r="W2327" s="39"/>
      <c r="X2327" s="39"/>
      <c r="Y2327" s="39"/>
      <c r="Z2327" s="39"/>
      <c r="AA2327" s="39"/>
      <c r="AB2327" s="39"/>
      <c r="AC2327" s="39"/>
      <c r="AD2327" s="39"/>
      <c r="AE2327" s="39"/>
      <c r="AF2327" s="39"/>
      <c r="AG2327" s="39"/>
      <c r="AH2327" s="39"/>
      <c r="AI2327" s="39"/>
      <c r="AJ2327" s="39"/>
      <c r="AK2327" s="39"/>
      <c r="AL2327" s="39"/>
      <c r="AM2327" s="39"/>
    </row>
    <row r="2328" spans="1:39" outlineLevel="2">
      <c r="A2328" s="11">
        <f>ROW()</f>
        <v>2328</v>
      </c>
      <c r="C2328" s="6" t="s">
        <v>2</v>
      </c>
      <c r="D2328" s="39"/>
      <c r="E2328" s="922"/>
      <c r="F2328" s="39"/>
      <c r="G2328" s="39"/>
      <c r="H2328" s="39"/>
      <c r="I2328" s="39"/>
      <c r="J2328" s="39"/>
      <c r="K2328" s="39"/>
      <c r="L2328" s="39"/>
      <c r="M2328" s="39"/>
      <c r="N2328" s="39"/>
      <c r="O2328" s="39"/>
      <c r="P2328" s="39"/>
      <c r="Q2328" s="39"/>
      <c r="R2328" s="39"/>
      <c r="S2328" s="39"/>
      <c r="T2328" s="39"/>
      <c r="U2328" s="39"/>
      <c r="V2328" s="39"/>
      <c r="W2328" s="39"/>
      <c r="X2328" s="39"/>
      <c r="Y2328" s="39"/>
      <c r="Z2328" s="39"/>
      <c r="AA2328" s="39">
        <f>AA$279</f>
        <v>0.10413261092681855</v>
      </c>
      <c r="AB2328" s="39"/>
      <c r="AC2328" s="39"/>
      <c r="AD2328" s="39"/>
      <c r="AE2328" s="39"/>
      <c r="AF2328" s="39"/>
      <c r="AG2328" s="39"/>
      <c r="AH2328" s="39"/>
      <c r="AI2328" s="39"/>
      <c r="AJ2328" s="39"/>
      <c r="AK2328" s="39"/>
      <c r="AL2328" s="39"/>
      <c r="AM2328" s="39"/>
    </row>
    <row r="2329" spans="1:39" outlineLevel="2">
      <c r="A2329" s="11">
        <f>ROW()</f>
        <v>2329</v>
      </c>
      <c r="C2329" s="6" t="s">
        <v>3</v>
      </c>
      <c r="D2329" s="39"/>
      <c r="E2329" s="922"/>
      <c r="F2329" s="39"/>
      <c r="G2329" s="39"/>
      <c r="H2329" s="39"/>
      <c r="I2329" s="39"/>
      <c r="J2329" s="39"/>
      <c r="K2329" s="39"/>
      <c r="L2329" s="39"/>
      <c r="M2329" s="39"/>
      <c r="N2329" s="39"/>
      <c r="O2329" s="39"/>
      <c r="P2329" s="39"/>
      <c r="Q2329" s="39"/>
      <c r="R2329" s="39"/>
      <c r="S2329" s="39"/>
      <c r="T2329" s="39"/>
      <c r="U2329" s="39"/>
      <c r="V2329" s="39"/>
      <c r="W2329" s="39"/>
      <c r="X2329" s="39"/>
      <c r="Y2329" s="39"/>
      <c r="Z2329" s="39"/>
      <c r="AA2329" s="39">
        <f>AA$280</f>
        <v>3.4779371221538118</v>
      </c>
      <c r="AB2329" s="39"/>
      <c r="AC2329" s="39"/>
      <c r="AD2329" s="39"/>
      <c r="AE2329" s="39"/>
      <c r="AF2329" s="39"/>
      <c r="AG2329" s="39"/>
      <c r="AH2329" s="39"/>
      <c r="AI2329" s="39"/>
      <c r="AJ2329" s="39"/>
      <c r="AK2329" s="39"/>
      <c r="AL2329" s="39"/>
      <c r="AM2329" s="39"/>
    </row>
    <row r="2330" spans="1:39" outlineLevel="2">
      <c r="A2330" s="11">
        <f>ROW()</f>
        <v>2330</v>
      </c>
      <c r="C2330" s="6" t="s">
        <v>4</v>
      </c>
      <c r="D2330" s="39"/>
      <c r="E2330" s="922"/>
      <c r="F2330" s="39"/>
      <c r="G2330" s="39"/>
      <c r="H2330" s="39"/>
      <c r="I2330" s="39"/>
      <c r="J2330" s="39"/>
      <c r="K2330" s="39"/>
      <c r="L2330" s="39"/>
      <c r="M2330" s="39"/>
      <c r="N2330" s="39"/>
      <c r="O2330" s="39"/>
      <c r="P2330" s="39"/>
      <c r="Q2330" s="39"/>
      <c r="R2330" s="39"/>
      <c r="S2330" s="39"/>
      <c r="T2330" s="39"/>
      <c r="U2330" s="39"/>
      <c r="V2330" s="39"/>
      <c r="W2330" s="39"/>
      <c r="X2330" s="39"/>
      <c r="Y2330" s="39"/>
      <c r="Z2330" s="39"/>
      <c r="AA2330" s="39">
        <f>AA$281</f>
        <v>8.3058836274820305</v>
      </c>
      <c r="AB2330" s="39"/>
      <c r="AC2330" s="39"/>
      <c r="AD2330" s="39"/>
      <c r="AE2330" s="39"/>
      <c r="AF2330" s="39"/>
      <c r="AG2330" s="39"/>
      <c r="AH2330" s="39"/>
      <c r="AI2330" s="39"/>
      <c r="AJ2330" s="39"/>
      <c r="AK2330" s="39"/>
      <c r="AL2330" s="39"/>
      <c r="AM2330" s="39"/>
    </row>
    <row r="2331" spans="1:39" outlineLevel="2">
      <c r="A2331" s="11">
        <f>ROW()</f>
        <v>2331</v>
      </c>
      <c r="C2331" s="6" t="s">
        <v>5</v>
      </c>
      <c r="D2331" s="39"/>
      <c r="E2331" s="922"/>
      <c r="F2331" s="39"/>
      <c r="G2331" s="39"/>
      <c r="H2331" s="39"/>
      <c r="I2331" s="39"/>
      <c r="J2331" s="39"/>
      <c r="K2331" s="39"/>
      <c r="L2331" s="39"/>
      <c r="M2331" s="39"/>
      <c r="N2331" s="39"/>
      <c r="O2331" s="39"/>
      <c r="P2331" s="39"/>
      <c r="Q2331" s="39"/>
      <c r="R2331" s="39"/>
      <c r="S2331" s="39"/>
      <c r="T2331" s="39"/>
      <c r="U2331" s="39"/>
      <c r="V2331" s="39"/>
      <c r="W2331" s="39"/>
      <c r="X2331" s="39"/>
      <c r="Y2331" s="39"/>
      <c r="Z2331" s="39"/>
      <c r="AA2331" s="39">
        <f>AA$282</f>
        <v>2.1320681004070985</v>
      </c>
      <c r="AB2331" s="39"/>
      <c r="AC2331" s="39"/>
      <c r="AD2331" s="39"/>
      <c r="AE2331" s="39"/>
      <c r="AF2331" s="39"/>
      <c r="AG2331" s="39"/>
      <c r="AH2331" s="39"/>
      <c r="AI2331" s="39"/>
      <c r="AJ2331" s="39"/>
      <c r="AK2331" s="39"/>
      <c r="AL2331" s="39"/>
      <c r="AM2331" s="39"/>
    </row>
    <row r="2332" spans="1:39" outlineLevel="2">
      <c r="A2332" s="11">
        <f>ROW()</f>
        <v>2332</v>
      </c>
      <c r="C2332" s="6" t="s">
        <v>473</v>
      </c>
      <c r="D2332" s="39"/>
      <c r="E2332" s="922"/>
      <c r="F2332" s="39"/>
      <c r="G2332" s="39"/>
      <c r="H2332" s="39"/>
      <c r="I2332" s="39"/>
      <c r="J2332" s="39"/>
      <c r="K2332" s="39"/>
      <c r="L2332" s="39"/>
      <c r="M2332" s="39"/>
      <c r="N2332" s="39"/>
      <c r="O2332" s="39"/>
      <c r="P2332" s="39"/>
      <c r="Q2332" s="39"/>
      <c r="R2332" s="39"/>
      <c r="S2332" s="39"/>
      <c r="T2332" s="39"/>
      <c r="U2332" s="39"/>
      <c r="V2332" s="39"/>
      <c r="W2332" s="39"/>
      <c r="X2332" s="39"/>
      <c r="Y2332" s="39"/>
      <c r="Z2332" s="39"/>
      <c r="AA2332" s="39">
        <f>AA$283</f>
        <v>3.6240889562668697</v>
      </c>
      <c r="AB2332" s="39"/>
      <c r="AC2332" s="39"/>
      <c r="AD2332" s="39"/>
      <c r="AE2332" s="39"/>
      <c r="AF2332" s="39"/>
      <c r="AG2332" s="39"/>
      <c r="AH2332" s="39"/>
      <c r="AI2332" s="39"/>
      <c r="AJ2332" s="39"/>
      <c r="AK2332" s="39"/>
      <c r="AL2332" s="39"/>
      <c r="AM2332" s="39"/>
    </row>
    <row r="2333" spans="1:39" outlineLevel="2">
      <c r="A2333" s="11">
        <f>ROW()</f>
        <v>2333</v>
      </c>
      <c r="C2333" s="6" t="s">
        <v>474</v>
      </c>
      <c r="D2333" s="39"/>
      <c r="E2333" s="922"/>
      <c r="F2333" s="39"/>
      <c r="G2333" s="39"/>
      <c r="H2333" s="39"/>
      <c r="I2333" s="39"/>
      <c r="J2333" s="39"/>
      <c r="K2333" s="39"/>
      <c r="L2333" s="39"/>
      <c r="M2333" s="39"/>
      <c r="N2333" s="39"/>
      <c r="O2333" s="39"/>
      <c r="P2333" s="39"/>
      <c r="Q2333" s="39"/>
      <c r="R2333" s="39"/>
      <c r="S2333" s="39"/>
      <c r="T2333" s="39"/>
      <c r="U2333" s="39"/>
      <c r="V2333" s="39"/>
      <c r="W2333" s="39"/>
      <c r="X2333" s="39"/>
      <c r="Y2333" s="39"/>
      <c r="Z2333" s="39"/>
      <c r="AA2333" s="39">
        <f>AA$284</f>
        <v>5.9181824863790515</v>
      </c>
      <c r="AB2333" s="39"/>
      <c r="AC2333" s="39"/>
      <c r="AD2333" s="39"/>
      <c r="AE2333" s="39"/>
      <c r="AF2333" s="39"/>
      <c r="AG2333" s="39"/>
      <c r="AH2333" s="39"/>
      <c r="AI2333" s="39"/>
      <c r="AJ2333" s="39"/>
      <c r="AK2333" s="39"/>
      <c r="AL2333" s="39"/>
      <c r="AM2333" s="39"/>
    </row>
    <row r="2334" spans="1:39" outlineLevel="2">
      <c r="A2334" s="11">
        <f>ROW()</f>
        <v>2334</v>
      </c>
      <c r="C2334" s="6" t="s">
        <v>477</v>
      </c>
      <c r="D2334" s="39"/>
      <c r="E2334" s="922"/>
      <c r="F2334" s="39"/>
      <c r="G2334" s="39"/>
      <c r="H2334" s="39"/>
      <c r="I2334" s="39"/>
      <c r="J2334" s="39"/>
      <c r="K2334" s="39"/>
      <c r="L2334" s="39"/>
      <c r="M2334" s="39"/>
      <c r="N2334" s="39"/>
      <c r="O2334" s="39"/>
      <c r="P2334" s="39"/>
      <c r="Q2334" s="39"/>
      <c r="R2334" s="39"/>
      <c r="S2334" s="39"/>
      <c r="T2334" s="39"/>
      <c r="U2334" s="39"/>
      <c r="V2334" s="39"/>
      <c r="W2334" s="39"/>
      <c r="X2334" s="39"/>
      <c r="Y2334" s="39"/>
      <c r="Z2334" s="39"/>
      <c r="AA2334" s="39">
        <f>AA$285</f>
        <v>3.5167057259454424</v>
      </c>
      <c r="AB2334" s="39"/>
      <c r="AC2334" s="39"/>
      <c r="AD2334" s="39"/>
      <c r="AE2334" s="39"/>
      <c r="AF2334" s="39"/>
      <c r="AG2334" s="39"/>
      <c r="AH2334" s="39"/>
      <c r="AI2334" s="39"/>
      <c r="AJ2334" s="39"/>
      <c r="AK2334" s="39"/>
      <c r="AL2334" s="39"/>
      <c r="AM2334" s="39"/>
    </row>
    <row r="2335" spans="1:39" outlineLevel="2">
      <c r="A2335" s="11">
        <f>ROW()</f>
        <v>2335</v>
      </c>
      <c r="C2335" s="6" t="s">
        <v>511</v>
      </c>
      <c r="D2335" s="39"/>
      <c r="E2335" s="922"/>
      <c r="F2335" s="39"/>
      <c r="G2335" s="39"/>
      <c r="H2335" s="39"/>
      <c r="I2335" s="39"/>
      <c r="J2335" s="39"/>
      <c r="K2335" s="39"/>
      <c r="L2335" s="39"/>
      <c r="M2335" s="39"/>
      <c r="N2335" s="39"/>
      <c r="O2335" s="39"/>
      <c r="P2335" s="39"/>
      <c r="Q2335" s="39"/>
      <c r="R2335" s="39"/>
      <c r="S2335" s="39"/>
      <c r="T2335" s="39"/>
      <c r="U2335" s="39"/>
      <c r="V2335" s="39"/>
      <c r="W2335" s="39"/>
      <c r="X2335" s="39"/>
      <c r="Y2335" s="39"/>
      <c r="Z2335" s="39"/>
      <c r="AA2335" s="39">
        <f>AA$286</f>
        <v>0</v>
      </c>
      <c r="AB2335" s="39"/>
      <c r="AC2335" s="39"/>
      <c r="AD2335" s="39"/>
      <c r="AE2335" s="39"/>
      <c r="AF2335" s="39"/>
      <c r="AG2335" s="39"/>
      <c r="AH2335" s="39"/>
      <c r="AI2335" s="39"/>
      <c r="AJ2335" s="39"/>
      <c r="AK2335" s="39"/>
      <c r="AL2335" s="39"/>
      <c r="AM2335" s="39"/>
    </row>
    <row r="2336" spans="1:39" outlineLevel="2">
      <c r="A2336" s="11">
        <f>ROW()</f>
        <v>2336</v>
      </c>
      <c r="C2336" s="6" t="s">
        <v>655</v>
      </c>
      <c r="D2336" s="39"/>
      <c r="E2336" s="922"/>
      <c r="F2336" s="39"/>
      <c r="G2336" s="39"/>
      <c r="H2336" s="39"/>
      <c r="I2336" s="39"/>
      <c r="J2336" s="39"/>
      <c r="K2336" s="39"/>
      <c r="L2336" s="39"/>
      <c r="M2336" s="39"/>
      <c r="N2336" s="39"/>
      <c r="O2336" s="39"/>
      <c r="P2336" s="39"/>
      <c r="Q2336" s="39"/>
      <c r="R2336" s="39"/>
      <c r="S2336" s="39"/>
      <c r="T2336" s="39"/>
      <c r="U2336" s="39"/>
      <c r="V2336" s="39"/>
      <c r="W2336" s="39"/>
      <c r="X2336" s="39"/>
      <c r="Y2336" s="39"/>
      <c r="Z2336" s="39"/>
      <c r="AA2336" s="39"/>
      <c r="AB2336" s="39"/>
      <c r="AC2336" s="39"/>
      <c r="AD2336" s="39"/>
      <c r="AE2336" s="39"/>
      <c r="AF2336" s="39"/>
      <c r="AG2336" s="39"/>
      <c r="AH2336" s="39"/>
      <c r="AI2336" s="39"/>
      <c r="AJ2336" s="39"/>
      <c r="AK2336" s="39"/>
      <c r="AL2336" s="39"/>
      <c r="AM2336" s="39"/>
    </row>
    <row r="2337" spans="1:39" outlineLevel="2">
      <c r="A2337" s="11">
        <f>ROW()</f>
        <v>2337</v>
      </c>
      <c r="C2337" s="6" t="s">
        <v>656</v>
      </c>
      <c r="D2337" s="39"/>
      <c r="E2337" s="922"/>
      <c r="F2337" s="39"/>
      <c r="G2337" s="39"/>
      <c r="H2337" s="39"/>
      <c r="I2337" s="39"/>
      <c r="J2337" s="39"/>
      <c r="K2337" s="39"/>
      <c r="L2337" s="39"/>
      <c r="M2337" s="39"/>
      <c r="N2337" s="39"/>
      <c r="O2337" s="39"/>
      <c r="P2337" s="39"/>
      <c r="Q2337" s="39"/>
      <c r="R2337" s="39"/>
      <c r="S2337" s="39"/>
      <c r="T2337" s="39"/>
      <c r="U2337" s="39"/>
      <c r="V2337" s="39"/>
      <c r="W2337" s="39"/>
      <c r="X2337" s="39"/>
      <c r="Y2337" s="39"/>
      <c r="Z2337" s="39"/>
      <c r="AA2337" s="39"/>
      <c r="AB2337" s="39"/>
      <c r="AC2337" s="39"/>
      <c r="AD2337" s="39"/>
      <c r="AE2337" s="39"/>
      <c r="AF2337" s="39"/>
      <c r="AG2337" s="39"/>
      <c r="AH2337" s="39"/>
      <c r="AI2337" s="39"/>
      <c r="AJ2337" s="39"/>
      <c r="AK2337" s="39"/>
      <c r="AL2337" s="39"/>
      <c r="AM2337" s="39"/>
    </row>
    <row r="2338" spans="1:39" outlineLevel="2">
      <c r="A2338" s="11">
        <f>ROW()</f>
        <v>2338</v>
      </c>
      <c r="C2338" s="6" t="s">
        <v>667</v>
      </c>
      <c r="D2338" s="39"/>
      <c r="E2338" s="922"/>
      <c r="F2338" s="39"/>
      <c r="G2338" s="39"/>
      <c r="H2338" s="39"/>
      <c r="I2338" s="39"/>
      <c r="J2338" s="39"/>
      <c r="K2338" s="39"/>
      <c r="L2338" s="39"/>
      <c r="M2338" s="39"/>
      <c r="N2338" s="39"/>
      <c r="O2338" s="39"/>
      <c r="P2338" s="39"/>
      <c r="Q2338" s="39"/>
      <c r="R2338" s="39"/>
      <c r="S2338" s="39"/>
      <c r="T2338" s="39"/>
      <c r="U2338" s="39"/>
      <c r="V2338" s="39"/>
      <c r="W2338" s="39"/>
      <c r="X2338" s="39"/>
      <c r="Y2338" s="39"/>
      <c r="Z2338" s="39"/>
      <c r="AA2338" s="39"/>
      <c r="AB2338" s="39"/>
      <c r="AC2338" s="39"/>
      <c r="AD2338" s="39"/>
      <c r="AE2338" s="39"/>
      <c r="AF2338" s="39"/>
      <c r="AG2338" s="39"/>
      <c r="AH2338" s="39"/>
      <c r="AI2338" s="39"/>
      <c r="AJ2338" s="39"/>
      <c r="AK2338" s="39"/>
      <c r="AL2338" s="39"/>
      <c r="AM2338" s="39"/>
    </row>
    <row r="2339" spans="1:39" outlineLevel="2">
      <c r="A2339" s="11">
        <f>ROW()</f>
        <v>2339</v>
      </c>
      <c r="C2339" s="6" t="s">
        <v>212</v>
      </c>
      <c r="D2339" s="39"/>
      <c r="E2339" s="922"/>
      <c r="F2339" s="39"/>
      <c r="G2339" s="39"/>
      <c r="H2339" s="39"/>
      <c r="I2339" s="39"/>
      <c r="J2339" s="39"/>
      <c r="K2339" s="39"/>
      <c r="L2339" s="39"/>
      <c r="M2339" s="39"/>
      <c r="N2339" s="39"/>
      <c r="O2339" s="39"/>
      <c r="P2339" s="39"/>
      <c r="Q2339" s="39"/>
      <c r="R2339" s="39"/>
      <c r="S2339" s="39"/>
      <c r="T2339" s="39"/>
      <c r="U2339" s="39"/>
      <c r="V2339" s="39"/>
      <c r="W2339" s="39"/>
      <c r="X2339" s="39"/>
      <c r="Y2339" s="39"/>
      <c r="Z2339" s="39"/>
      <c r="AA2339" s="39">
        <f>AA$290</f>
        <v>0</v>
      </c>
      <c r="AB2339" s="39"/>
      <c r="AC2339" s="39"/>
      <c r="AD2339" s="39"/>
      <c r="AE2339" s="39"/>
      <c r="AF2339" s="39"/>
      <c r="AG2339" s="39"/>
      <c r="AH2339" s="39"/>
      <c r="AI2339" s="39"/>
      <c r="AJ2339" s="39"/>
      <c r="AK2339" s="39"/>
      <c r="AL2339" s="39"/>
      <c r="AM2339" s="39"/>
    </row>
    <row r="2340" spans="1:39" outlineLevel="2">
      <c r="A2340" s="11">
        <f>ROW()</f>
        <v>2340</v>
      </c>
      <c r="C2340" s="30" t="s">
        <v>362</v>
      </c>
      <c r="D2340" s="90"/>
      <c r="E2340" s="925"/>
      <c r="F2340" s="90"/>
      <c r="G2340" s="90"/>
      <c r="H2340" s="90"/>
      <c r="I2340" s="90"/>
      <c r="J2340" s="90"/>
      <c r="K2340" s="90"/>
      <c r="L2340" s="90"/>
      <c r="M2340" s="90"/>
      <c r="N2340" s="90"/>
      <c r="O2340" s="90"/>
      <c r="P2340" s="90"/>
      <c r="Q2340" s="90"/>
      <c r="R2340" s="90"/>
      <c r="S2340" s="90"/>
      <c r="T2340" s="90"/>
      <c r="U2340" s="90"/>
      <c r="V2340" s="90"/>
      <c r="W2340" s="90"/>
      <c r="X2340" s="90"/>
      <c r="Y2340" s="90"/>
      <c r="Z2340" s="90"/>
      <c r="AA2340" s="90">
        <f>AA$291</f>
        <v>0</v>
      </c>
      <c r="AB2340" s="90"/>
      <c r="AC2340" s="90"/>
      <c r="AD2340" s="90"/>
      <c r="AE2340" s="90"/>
      <c r="AF2340" s="90"/>
      <c r="AG2340" s="90"/>
      <c r="AH2340" s="90"/>
      <c r="AI2340" s="90"/>
      <c r="AJ2340" s="90"/>
      <c r="AK2340" s="90"/>
      <c r="AL2340" s="90"/>
      <c r="AM2340" s="90"/>
    </row>
    <row r="2341" spans="1:39" outlineLevel="2">
      <c r="A2341" s="11">
        <f>ROW()</f>
        <v>2341</v>
      </c>
      <c r="C2341" s="6" t="s">
        <v>1</v>
      </c>
      <c r="D2341" s="39"/>
      <c r="E2341" s="39"/>
      <c r="F2341" s="39"/>
      <c r="G2341" s="39"/>
      <c r="H2341" s="39"/>
      <c r="I2341" s="39"/>
      <c r="J2341" s="39"/>
      <c r="K2341" s="39"/>
      <c r="L2341" s="39"/>
      <c r="M2341" s="39"/>
      <c r="N2341" s="39"/>
      <c r="O2341" s="39"/>
      <c r="P2341" s="39"/>
      <c r="Q2341" s="39"/>
      <c r="R2341" s="39"/>
      <c r="S2341" s="39"/>
      <c r="T2341" s="39"/>
      <c r="U2341" s="39"/>
      <c r="V2341" s="39"/>
      <c r="W2341" s="39"/>
      <c r="X2341" s="39"/>
      <c r="Y2341" s="39"/>
      <c r="Z2341" s="39"/>
      <c r="AA2341" s="9">
        <f t="shared" ref="AA2341" si="1668">SUM(AA2328:AA2340)</f>
        <v>27.078998629561124</v>
      </c>
      <c r="AB2341" s="39"/>
      <c r="AC2341" s="39"/>
      <c r="AD2341" s="39"/>
      <c r="AE2341" s="39"/>
      <c r="AF2341" s="39"/>
      <c r="AG2341" s="39"/>
      <c r="AH2341" s="39"/>
      <c r="AI2341" s="39"/>
      <c r="AJ2341" s="39"/>
      <c r="AK2341" s="39"/>
      <c r="AL2341" s="39"/>
      <c r="AM2341" s="39"/>
    </row>
    <row r="2342" spans="1:39" outlineLevel="2">
      <c r="A2342" s="11">
        <f>ROW()</f>
        <v>2342</v>
      </c>
      <c r="B2342" s="343" t="s">
        <v>657</v>
      </c>
      <c r="D2342" s="39"/>
      <c r="E2342" s="39"/>
      <c r="G2342" s="39"/>
      <c r="H2342" s="39"/>
      <c r="I2342" s="39"/>
      <c r="J2342" s="39"/>
      <c r="K2342" s="39"/>
      <c r="L2342" s="39"/>
      <c r="M2342" s="39"/>
      <c r="N2342" s="39"/>
      <c r="O2342" s="39"/>
      <c r="P2342" s="39"/>
      <c r="Q2342" s="39"/>
      <c r="R2342" s="39"/>
      <c r="S2342" s="39"/>
      <c r="T2342" s="39"/>
      <c r="U2342" s="39"/>
      <c r="V2342" s="39"/>
      <c r="W2342" s="39"/>
      <c r="X2342" s="39"/>
      <c r="Y2342" s="39"/>
      <c r="Z2342" s="39"/>
      <c r="AA2342" s="39"/>
      <c r="AB2342" s="39"/>
      <c r="AC2342" s="39"/>
      <c r="AD2342" s="39"/>
    </row>
    <row r="2343" spans="1:39" outlineLevel="2">
      <c r="A2343" s="11">
        <f>ROW()</f>
        <v>2343</v>
      </c>
      <c r="C2343" s="6" t="s">
        <v>2</v>
      </c>
      <c r="D2343" s="39"/>
      <c r="E2343" s="922">
        <v>0</v>
      </c>
      <c r="F2343" s="31"/>
      <c r="G2343" s="39"/>
      <c r="H2343" s="39"/>
      <c r="I2343" s="39"/>
      <c r="J2343" s="39"/>
      <c r="K2343" s="39"/>
      <c r="L2343" s="39"/>
      <c r="M2343" s="39"/>
      <c r="N2343" s="39"/>
      <c r="O2343" s="39"/>
      <c r="P2343" s="39"/>
      <c r="Q2343" s="39"/>
      <c r="R2343" s="39"/>
      <c r="S2343" s="39"/>
      <c r="T2343" s="39"/>
      <c r="U2343" s="39"/>
      <c r="V2343" s="39"/>
      <c r="W2343" s="39"/>
      <c r="X2343" s="39"/>
      <c r="Y2343" s="39"/>
      <c r="Z2343" s="39"/>
      <c r="AA2343" s="39"/>
      <c r="AB2343" s="13">
        <f>-Inputs!AB2376</f>
        <v>0</v>
      </c>
      <c r="AC2343" s="526">
        <f t="shared" ref="AC2343:AC2355" si="1669">$E2343*$E$51</f>
        <v>0</v>
      </c>
      <c r="AD2343" s="13">
        <f>-Inputs!AD2376</f>
        <v>0</v>
      </c>
      <c r="AE2343" s="13">
        <f>-Inputs!AE2376</f>
        <v>0</v>
      </c>
      <c r="AF2343" s="13">
        <f>-Inputs!AF2376</f>
        <v>0</v>
      </c>
      <c r="AG2343" s="13">
        <f>-Inputs!AG2376</f>
        <v>0</v>
      </c>
      <c r="AH2343" s="13">
        <f>-Inputs!AH2376</f>
        <v>0</v>
      </c>
      <c r="AI2343" s="13">
        <f>-Inputs!AI2376</f>
        <v>0</v>
      </c>
      <c r="AJ2343" s="13">
        <f>-Inputs!AJ2376</f>
        <v>0</v>
      </c>
      <c r="AK2343" s="13">
        <f>-Inputs!AK2376</f>
        <v>0</v>
      </c>
      <c r="AL2343" s="13">
        <f>-Inputs!AL2376</f>
        <v>0</v>
      </c>
      <c r="AM2343" s="13">
        <f>-Inputs!AM2376</f>
        <v>0</v>
      </c>
    </row>
    <row r="2344" spans="1:39" outlineLevel="2">
      <c r="A2344" s="11">
        <f>ROW()</f>
        <v>2344</v>
      </c>
      <c r="C2344" s="6" t="s">
        <v>3</v>
      </c>
      <c r="D2344" s="39"/>
      <c r="E2344" s="922">
        <v>0</v>
      </c>
      <c r="F2344" s="31"/>
      <c r="G2344" s="39"/>
      <c r="H2344" s="39"/>
      <c r="I2344" s="39"/>
      <c r="J2344" s="39"/>
      <c r="K2344" s="39"/>
      <c r="L2344" s="39"/>
      <c r="M2344" s="39"/>
      <c r="N2344" s="39"/>
      <c r="O2344" s="39"/>
      <c r="P2344" s="39"/>
      <c r="Q2344" s="39"/>
      <c r="R2344" s="39"/>
      <c r="S2344" s="39"/>
      <c r="T2344" s="39"/>
      <c r="U2344" s="39"/>
      <c r="V2344" s="39"/>
      <c r="W2344" s="39"/>
      <c r="X2344" s="39"/>
      <c r="Y2344" s="39"/>
      <c r="Z2344" s="39"/>
      <c r="AA2344" s="39"/>
      <c r="AB2344" s="13">
        <f>-Inputs!AB2377</f>
        <v>0</v>
      </c>
      <c r="AC2344" s="526">
        <f t="shared" si="1669"/>
        <v>0</v>
      </c>
      <c r="AD2344" s="13">
        <f>-Inputs!AD2377</f>
        <v>0</v>
      </c>
      <c r="AE2344" s="13">
        <f>-Inputs!AE2377</f>
        <v>0</v>
      </c>
      <c r="AF2344" s="13">
        <f>-Inputs!AF2377</f>
        <v>0</v>
      </c>
      <c r="AG2344" s="13">
        <f>-Inputs!AG2377</f>
        <v>0</v>
      </c>
      <c r="AH2344" s="13">
        <f>-Inputs!AH2377</f>
        <v>0</v>
      </c>
      <c r="AI2344" s="13">
        <f>-Inputs!AI2377</f>
        <v>0</v>
      </c>
      <c r="AJ2344" s="13">
        <f>-Inputs!AJ2377</f>
        <v>0</v>
      </c>
      <c r="AK2344" s="13">
        <f>-Inputs!AK2377</f>
        <v>0</v>
      </c>
      <c r="AL2344" s="13">
        <f>-Inputs!AL2377</f>
        <v>0</v>
      </c>
      <c r="AM2344" s="13">
        <f>-Inputs!AM2377</f>
        <v>0</v>
      </c>
    </row>
    <row r="2345" spans="1:39" outlineLevel="2">
      <c r="A2345" s="11">
        <f>ROW()</f>
        <v>2345</v>
      </c>
      <c r="C2345" s="6" t="s">
        <v>4</v>
      </c>
      <c r="D2345" s="39"/>
      <c r="E2345" s="922">
        <v>0</v>
      </c>
      <c r="F2345" s="31"/>
      <c r="G2345" s="39"/>
      <c r="H2345" s="39"/>
      <c r="I2345" s="39"/>
      <c r="J2345" s="39"/>
      <c r="K2345" s="39"/>
      <c r="L2345" s="39"/>
      <c r="M2345" s="39"/>
      <c r="N2345" s="39"/>
      <c r="O2345" s="39"/>
      <c r="P2345" s="39"/>
      <c r="Q2345" s="39"/>
      <c r="R2345" s="39"/>
      <c r="S2345" s="39"/>
      <c r="T2345" s="39"/>
      <c r="U2345" s="39"/>
      <c r="V2345" s="39"/>
      <c r="W2345" s="39"/>
      <c r="X2345" s="39"/>
      <c r="Y2345" s="39"/>
      <c r="Z2345" s="39"/>
      <c r="AA2345" s="39"/>
      <c r="AB2345" s="13">
        <f>-Inputs!AB2378</f>
        <v>0</v>
      </c>
      <c r="AC2345" s="526">
        <f t="shared" si="1669"/>
        <v>0</v>
      </c>
      <c r="AD2345" s="13">
        <f>-Inputs!AD2378</f>
        <v>0</v>
      </c>
      <c r="AE2345" s="13">
        <f>-Inputs!AE2378</f>
        <v>0</v>
      </c>
      <c r="AF2345" s="13">
        <f>-Inputs!AF2378</f>
        <v>0</v>
      </c>
      <c r="AG2345" s="13">
        <f>-Inputs!AG2378</f>
        <v>0</v>
      </c>
      <c r="AH2345" s="13">
        <f>-Inputs!AH2378</f>
        <v>0</v>
      </c>
      <c r="AI2345" s="13">
        <f>-Inputs!AI2378</f>
        <v>0</v>
      </c>
      <c r="AJ2345" s="13">
        <f>-Inputs!AJ2378</f>
        <v>0</v>
      </c>
      <c r="AK2345" s="13">
        <f>-Inputs!AK2378</f>
        <v>0</v>
      </c>
      <c r="AL2345" s="13">
        <f>-Inputs!AL2378</f>
        <v>0</v>
      </c>
      <c r="AM2345" s="13">
        <f>-Inputs!AM2378</f>
        <v>0</v>
      </c>
    </row>
    <row r="2346" spans="1:39" outlineLevel="2">
      <c r="A2346" s="11">
        <f>ROW()</f>
        <v>2346</v>
      </c>
      <c r="C2346" s="6" t="s">
        <v>5</v>
      </c>
      <c r="D2346" s="39"/>
      <c r="E2346" s="922">
        <v>0</v>
      </c>
      <c r="F2346" s="31"/>
      <c r="G2346" s="39"/>
      <c r="H2346" s="39"/>
      <c r="I2346" s="39"/>
      <c r="J2346" s="39"/>
      <c r="K2346" s="39"/>
      <c r="L2346" s="39"/>
      <c r="M2346" s="39"/>
      <c r="N2346" s="39"/>
      <c r="O2346" s="39"/>
      <c r="P2346" s="39"/>
      <c r="Q2346" s="39"/>
      <c r="R2346" s="39"/>
      <c r="S2346" s="39"/>
      <c r="T2346" s="39"/>
      <c r="U2346" s="39"/>
      <c r="V2346" s="39"/>
      <c r="W2346" s="39"/>
      <c r="X2346" s="39"/>
      <c r="Y2346" s="39"/>
      <c r="Z2346" s="39"/>
      <c r="AA2346" s="39"/>
      <c r="AB2346" s="13">
        <f>-Inputs!AB2379</f>
        <v>0</v>
      </c>
      <c r="AC2346" s="526">
        <f t="shared" si="1669"/>
        <v>0</v>
      </c>
      <c r="AD2346" s="13">
        <f>-Inputs!AD2379</f>
        <v>0</v>
      </c>
      <c r="AE2346" s="13">
        <f>-Inputs!AE2379</f>
        <v>0</v>
      </c>
      <c r="AF2346" s="13">
        <f>-Inputs!AF2379</f>
        <v>0</v>
      </c>
      <c r="AG2346" s="13">
        <f>-Inputs!AG2379</f>
        <v>0</v>
      </c>
      <c r="AH2346" s="13">
        <f>-Inputs!AH2379</f>
        <v>0</v>
      </c>
      <c r="AI2346" s="13">
        <f>-Inputs!AI2379</f>
        <v>0</v>
      </c>
      <c r="AJ2346" s="13">
        <f>-Inputs!AJ2379</f>
        <v>0</v>
      </c>
      <c r="AK2346" s="13">
        <f>-Inputs!AK2379</f>
        <v>0</v>
      </c>
      <c r="AL2346" s="13">
        <f>-Inputs!AL2379</f>
        <v>0</v>
      </c>
      <c r="AM2346" s="13">
        <f>-Inputs!AM2379</f>
        <v>0</v>
      </c>
    </row>
    <row r="2347" spans="1:39" outlineLevel="2">
      <c r="A2347" s="11">
        <f>ROW()</f>
        <v>2347</v>
      </c>
      <c r="C2347" s="6" t="s">
        <v>473</v>
      </c>
      <c r="D2347" s="39"/>
      <c r="E2347" s="922">
        <v>0</v>
      </c>
      <c r="F2347" s="31"/>
      <c r="G2347" s="39"/>
      <c r="H2347" s="39"/>
      <c r="I2347" s="39"/>
      <c r="J2347" s="39"/>
      <c r="K2347" s="39"/>
      <c r="L2347" s="39"/>
      <c r="M2347" s="39"/>
      <c r="N2347" s="39"/>
      <c r="O2347" s="39"/>
      <c r="P2347" s="39"/>
      <c r="Q2347" s="39"/>
      <c r="R2347" s="39"/>
      <c r="S2347" s="39"/>
      <c r="T2347" s="39"/>
      <c r="U2347" s="39"/>
      <c r="V2347" s="39"/>
      <c r="W2347" s="39"/>
      <c r="X2347" s="39"/>
      <c r="Y2347" s="39"/>
      <c r="Z2347" s="39"/>
      <c r="AA2347" s="39"/>
      <c r="AB2347" s="13">
        <f>-Inputs!AB2380</f>
        <v>0</v>
      </c>
      <c r="AC2347" s="526">
        <f t="shared" si="1669"/>
        <v>0</v>
      </c>
      <c r="AD2347" s="13">
        <f>-Inputs!AD2380</f>
        <v>0</v>
      </c>
      <c r="AE2347" s="13">
        <f>-Inputs!AE2380</f>
        <v>0</v>
      </c>
      <c r="AF2347" s="13">
        <f>-Inputs!AF2380</f>
        <v>0</v>
      </c>
      <c r="AG2347" s="13">
        <f>-Inputs!AG2380</f>
        <v>0</v>
      </c>
      <c r="AH2347" s="13">
        <f>-Inputs!AH2380</f>
        <v>0</v>
      </c>
      <c r="AI2347" s="13">
        <f>-Inputs!AI2380</f>
        <v>0</v>
      </c>
      <c r="AJ2347" s="13">
        <f>-Inputs!AJ2380</f>
        <v>0</v>
      </c>
      <c r="AK2347" s="13">
        <f>-Inputs!AK2380</f>
        <v>0</v>
      </c>
      <c r="AL2347" s="13">
        <f>-Inputs!AL2380</f>
        <v>0</v>
      </c>
      <c r="AM2347" s="13">
        <f>-Inputs!AM2380</f>
        <v>0</v>
      </c>
    </row>
    <row r="2348" spans="1:39" outlineLevel="2">
      <c r="A2348" s="11">
        <f>ROW()</f>
        <v>2348</v>
      </c>
      <c r="C2348" s="6" t="s">
        <v>474</v>
      </c>
      <c r="D2348" s="39"/>
      <c r="E2348" s="922">
        <v>0</v>
      </c>
      <c r="F2348" s="31"/>
      <c r="G2348" s="39"/>
      <c r="H2348" s="39"/>
      <c r="I2348" s="39"/>
      <c r="J2348" s="39"/>
      <c r="K2348" s="39"/>
      <c r="L2348" s="39"/>
      <c r="M2348" s="39"/>
      <c r="N2348" s="39"/>
      <c r="O2348" s="39"/>
      <c r="P2348" s="39"/>
      <c r="Q2348" s="39"/>
      <c r="R2348" s="39"/>
      <c r="S2348" s="39"/>
      <c r="T2348" s="39"/>
      <c r="U2348" s="39"/>
      <c r="V2348" s="39"/>
      <c r="W2348" s="39"/>
      <c r="X2348" s="39"/>
      <c r="Y2348" s="39"/>
      <c r="Z2348" s="39"/>
      <c r="AA2348" s="39"/>
      <c r="AB2348" s="13">
        <f>-Inputs!AB2381</f>
        <v>0</v>
      </c>
      <c r="AC2348" s="526">
        <f t="shared" si="1669"/>
        <v>0</v>
      </c>
      <c r="AD2348" s="13">
        <f>-Inputs!AD2381</f>
        <v>0</v>
      </c>
      <c r="AE2348" s="13">
        <f>-Inputs!AE2381</f>
        <v>0</v>
      </c>
      <c r="AF2348" s="13">
        <f>-Inputs!AF2381</f>
        <v>0</v>
      </c>
      <c r="AG2348" s="13">
        <f>-Inputs!AG2381</f>
        <v>0</v>
      </c>
      <c r="AH2348" s="13">
        <f>-Inputs!AH2381</f>
        <v>0</v>
      </c>
      <c r="AI2348" s="13">
        <f>-Inputs!AI2381</f>
        <v>0</v>
      </c>
      <c r="AJ2348" s="13">
        <f>-Inputs!AJ2381</f>
        <v>0</v>
      </c>
      <c r="AK2348" s="13">
        <f>-Inputs!AK2381</f>
        <v>0</v>
      </c>
      <c r="AL2348" s="13">
        <f>-Inputs!AL2381</f>
        <v>0</v>
      </c>
      <c r="AM2348" s="13">
        <f>-Inputs!AM2381</f>
        <v>0</v>
      </c>
    </row>
    <row r="2349" spans="1:39" outlineLevel="2">
      <c r="A2349" s="11">
        <f>ROW()</f>
        <v>2349</v>
      </c>
      <c r="C2349" s="6" t="s">
        <v>477</v>
      </c>
      <c r="D2349" s="39"/>
      <c r="E2349" s="922">
        <v>0</v>
      </c>
      <c r="F2349" s="31"/>
      <c r="G2349" s="39"/>
      <c r="H2349" s="39"/>
      <c r="I2349" s="39"/>
      <c r="J2349" s="39"/>
      <c r="K2349" s="39"/>
      <c r="L2349" s="39"/>
      <c r="M2349" s="39"/>
      <c r="N2349" s="39"/>
      <c r="O2349" s="39"/>
      <c r="P2349" s="39"/>
      <c r="Q2349" s="39"/>
      <c r="R2349" s="39"/>
      <c r="S2349" s="39"/>
      <c r="T2349" s="39"/>
      <c r="U2349" s="39"/>
      <c r="V2349" s="39"/>
      <c r="W2349" s="39"/>
      <c r="X2349" s="39"/>
      <c r="Y2349" s="39"/>
      <c r="Z2349" s="39"/>
      <c r="AA2349" s="39"/>
      <c r="AB2349" s="13">
        <f>-Inputs!AB2382</f>
        <v>0</v>
      </c>
      <c r="AC2349" s="526">
        <f t="shared" si="1669"/>
        <v>0</v>
      </c>
      <c r="AD2349" s="13">
        <f>-Inputs!AD2382</f>
        <v>0</v>
      </c>
      <c r="AE2349" s="13">
        <f>-Inputs!AE2382</f>
        <v>0</v>
      </c>
      <c r="AF2349" s="13">
        <f>-Inputs!AF2382</f>
        <v>0</v>
      </c>
      <c r="AG2349" s="13">
        <f>-Inputs!AG2382</f>
        <v>0</v>
      </c>
      <c r="AH2349" s="13">
        <f>-Inputs!AH2382</f>
        <v>0</v>
      </c>
      <c r="AI2349" s="13">
        <f>-Inputs!AI2382</f>
        <v>0</v>
      </c>
      <c r="AJ2349" s="13">
        <f>-Inputs!AJ2382</f>
        <v>0</v>
      </c>
      <c r="AK2349" s="13">
        <f>-Inputs!AK2382</f>
        <v>0</v>
      </c>
      <c r="AL2349" s="13">
        <f>-Inputs!AL2382</f>
        <v>0</v>
      </c>
      <c r="AM2349" s="13">
        <f>-Inputs!AM2382</f>
        <v>0</v>
      </c>
    </row>
    <row r="2350" spans="1:39" outlineLevel="2">
      <c r="A2350" s="11">
        <f>ROW()</f>
        <v>2350</v>
      </c>
      <c r="C2350" s="6" t="s">
        <v>511</v>
      </c>
      <c r="D2350" s="39"/>
      <c r="E2350" s="922">
        <v>0</v>
      </c>
      <c r="F2350" s="31"/>
      <c r="G2350" s="39"/>
      <c r="H2350" s="39"/>
      <c r="I2350" s="39"/>
      <c r="J2350" s="39"/>
      <c r="K2350" s="39"/>
      <c r="L2350" s="39"/>
      <c r="M2350" s="39"/>
      <c r="N2350" s="39"/>
      <c r="O2350" s="39"/>
      <c r="P2350" s="39"/>
      <c r="Q2350" s="39"/>
      <c r="R2350" s="39"/>
      <c r="S2350" s="39"/>
      <c r="T2350" s="39"/>
      <c r="U2350" s="39"/>
      <c r="V2350" s="39"/>
      <c r="W2350" s="39"/>
      <c r="X2350" s="39"/>
      <c r="Y2350" s="39"/>
      <c r="Z2350" s="39"/>
      <c r="AA2350" s="39"/>
      <c r="AB2350" s="13">
        <f>-Inputs!AB2383</f>
        <v>0</v>
      </c>
      <c r="AC2350" s="526">
        <f t="shared" si="1669"/>
        <v>0</v>
      </c>
      <c r="AD2350" s="13">
        <f>-Inputs!AD2383</f>
        <v>0</v>
      </c>
      <c r="AE2350" s="13">
        <f>-Inputs!AE2383</f>
        <v>0</v>
      </c>
      <c r="AF2350" s="13">
        <f>-Inputs!AF2383</f>
        <v>0</v>
      </c>
      <c r="AG2350" s="13">
        <f>-Inputs!AG2383</f>
        <v>0</v>
      </c>
      <c r="AH2350" s="13">
        <f>-Inputs!AH2383</f>
        <v>0</v>
      </c>
      <c r="AI2350" s="13">
        <f>-Inputs!AI2383</f>
        <v>0</v>
      </c>
      <c r="AJ2350" s="13">
        <f>-Inputs!AJ2383</f>
        <v>0</v>
      </c>
      <c r="AK2350" s="13">
        <f>-Inputs!AK2383</f>
        <v>0</v>
      </c>
      <c r="AL2350" s="13">
        <f>-Inputs!AL2383</f>
        <v>0</v>
      </c>
      <c r="AM2350" s="13">
        <f>-Inputs!AM2383</f>
        <v>0</v>
      </c>
    </row>
    <row r="2351" spans="1:39" outlineLevel="2">
      <c r="A2351" s="11">
        <f>ROW()</f>
        <v>2351</v>
      </c>
      <c r="C2351" s="6" t="s">
        <v>655</v>
      </c>
      <c r="D2351" s="39"/>
      <c r="E2351" s="922"/>
      <c r="F2351" s="31"/>
      <c r="G2351" s="39"/>
      <c r="H2351" s="39"/>
      <c r="I2351" s="39"/>
      <c r="J2351" s="39"/>
      <c r="K2351" s="39"/>
      <c r="L2351" s="39"/>
      <c r="M2351" s="39"/>
      <c r="N2351" s="39"/>
      <c r="O2351" s="39"/>
      <c r="P2351" s="39"/>
      <c r="Q2351" s="39"/>
      <c r="R2351" s="39"/>
      <c r="S2351" s="39"/>
      <c r="T2351" s="39"/>
      <c r="U2351" s="39"/>
      <c r="V2351" s="39"/>
      <c r="W2351" s="39"/>
      <c r="X2351" s="39"/>
      <c r="Y2351" s="39"/>
      <c r="Z2351" s="39"/>
      <c r="AA2351" s="39"/>
      <c r="AB2351" s="13"/>
      <c r="AC2351" s="526"/>
      <c r="AD2351" s="13"/>
      <c r="AE2351" s="13"/>
      <c r="AF2351" s="13"/>
      <c r="AG2351" s="13"/>
      <c r="AH2351" s="13"/>
      <c r="AI2351" s="13"/>
      <c r="AJ2351" s="13"/>
      <c r="AK2351" s="13"/>
      <c r="AL2351" s="13"/>
      <c r="AM2351" s="13"/>
    </row>
    <row r="2352" spans="1:39" outlineLevel="2">
      <c r="A2352" s="11">
        <f>ROW()</f>
        <v>2352</v>
      </c>
      <c r="C2352" s="6" t="s">
        <v>656</v>
      </c>
      <c r="D2352" s="39"/>
      <c r="E2352" s="922"/>
      <c r="F2352" s="31"/>
      <c r="G2352" s="39"/>
      <c r="H2352" s="39"/>
      <c r="I2352" s="39"/>
      <c r="J2352" s="39"/>
      <c r="K2352" s="39"/>
      <c r="L2352" s="39"/>
      <c r="M2352" s="39"/>
      <c r="N2352" s="39"/>
      <c r="O2352" s="39"/>
      <c r="P2352" s="39"/>
      <c r="Q2352" s="39"/>
      <c r="R2352" s="39"/>
      <c r="S2352" s="39"/>
      <c r="T2352" s="39"/>
      <c r="U2352" s="39"/>
      <c r="V2352" s="39"/>
      <c r="W2352" s="39"/>
      <c r="X2352" s="39"/>
      <c r="Y2352" s="39"/>
      <c r="Z2352" s="39"/>
      <c r="AA2352" s="39"/>
      <c r="AB2352" s="13"/>
      <c r="AC2352" s="526"/>
      <c r="AD2352" s="13"/>
      <c r="AE2352" s="13"/>
      <c r="AF2352" s="13"/>
      <c r="AG2352" s="13"/>
      <c r="AH2352" s="13"/>
      <c r="AI2352" s="13"/>
      <c r="AJ2352" s="13"/>
      <c r="AK2352" s="13"/>
      <c r="AL2352" s="13"/>
      <c r="AM2352" s="13"/>
    </row>
    <row r="2353" spans="1:39" outlineLevel="2">
      <c r="A2353" s="11">
        <f>ROW()</f>
        <v>2353</v>
      </c>
      <c r="C2353" s="6" t="s">
        <v>667</v>
      </c>
      <c r="D2353" s="39"/>
      <c r="E2353" s="922"/>
      <c r="F2353" s="31"/>
      <c r="G2353" s="39"/>
      <c r="H2353" s="39"/>
      <c r="I2353" s="39"/>
      <c r="J2353" s="39"/>
      <c r="K2353" s="39"/>
      <c r="L2353" s="39"/>
      <c r="M2353" s="39"/>
      <c r="N2353" s="39"/>
      <c r="O2353" s="39"/>
      <c r="P2353" s="39"/>
      <c r="Q2353" s="39"/>
      <c r="R2353" s="39"/>
      <c r="S2353" s="39"/>
      <c r="T2353" s="39"/>
      <c r="U2353" s="39"/>
      <c r="V2353" s="39"/>
      <c r="W2353" s="39"/>
      <c r="X2353" s="39"/>
      <c r="Y2353" s="39"/>
      <c r="Z2353" s="39"/>
      <c r="AA2353" s="39"/>
      <c r="AB2353" s="13"/>
      <c r="AC2353" s="526"/>
      <c r="AD2353" s="13"/>
      <c r="AE2353" s="13"/>
      <c r="AF2353" s="13"/>
      <c r="AG2353" s="13"/>
      <c r="AH2353" s="13"/>
      <c r="AI2353" s="13"/>
      <c r="AJ2353" s="13"/>
      <c r="AK2353" s="13"/>
      <c r="AL2353" s="13"/>
      <c r="AM2353" s="13"/>
    </row>
    <row r="2354" spans="1:39" outlineLevel="2">
      <c r="A2354" s="11">
        <f>ROW()</f>
        <v>2354</v>
      </c>
      <c r="C2354" s="6" t="s">
        <v>212</v>
      </c>
      <c r="D2354" s="39"/>
      <c r="E2354" s="922">
        <v>0</v>
      </c>
      <c r="F2354" s="31"/>
      <c r="G2354" s="39"/>
      <c r="H2354" s="39"/>
      <c r="I2354" s="39"/>
      <c r="J2354" s="39"/>
      <c r="K2354" s="39"/>
      <c r="L2354" s="39"/>
      <c r="M2354" s="39"/>
      <c r="N2354" s="39"/>
      <c r="O2354" s="39"/>
      <c r="P2354" s="39"/>
      <c r="Q2354" s="39"/>
      <c r="R2354" s="39"/>
      <c r="S2354" s="39"/>
      <c r="T2354" s="39"/>
      <c r="U2354" s="39"/>
      <c r="V2354" s="39"/>
      <c r="W2354" s="39"/>
      <c r="X2354" s="39"/>
      <c r="Y2354" s="39"/>
      <c r="Z2354" s="39"/>
      <c r="AA2354" s="39"/>
      <c r="AB2354" s="13">
        <f>-Inputs!AB2387</f>
        <v>0</v>
      </c>
      <c r="AC2354" s="526">
        <f t="shared" si="1669"/>
        <v>0</v>
      </c>
      <c r="AD2354" s="13">
        <f>-Inputs!AD2387</f>
        <v>0</v>
      </c>
      <c r="AE2354" s="13">
        <f>-Inputs!AE2387</f>
        <v>0</v>
      </c>
      <c r="AF2354" s="13">
        <f>-Inputs!AF2387</f>
        <v>0</v>
      </c>
      <c r="AG2354" s="13">
        <f>-Inputs!AG2387</f>
        <v>0</v>
      </c>
      <c r="AH2354" s="13">
        <f>-Inputs!AH2387</f>
        <v>0</v>
      </c>
      <c r="AI2354" s="13">
        <f>-Inputs!AI2387</f>
        <v>0</v>
      </c>
      <c r="AJ2354" s="13">
        <f>-Inputs!AJ2387</f>
        <v>0</v>
      </c>
      <c r="AK2354" s="13">
        <f>-Inputs!AK2387</f>
        <v>0</v>
      </c>
      <c r="AL2354" s="13">
        <f>-Inputs!AL2387</f>
        <v>0</v>
      </c>
      <c r="AM2354" s="13">
        <f>-Inputs!AM2387</f>
        <v>0</v>
      </c>
    </row>
    <row r="2355" spans="1:39" outlineLevel="2">
      <c r="A2355" s="11">
        <f>ROW()</f>
        <v>2355</v>
      </c>
      <c r="C2355" s="30" t="s">
        <v>362</v>
      </c>
      <c r="D2355" s="90"/>
      <c r="E2355" s="925">
        <v>0</v>
      </c>
      <c r="F2355" s="90"/>
      <c r="G2355" s="90"/>
      <c r="H2355" s="90"/>
      <c r="I2355" s="90"/>
      <c r="J2355" s="90"/>
      <c r="K2355" s="90"/>
      <c r="L2355" s="90"/>
      <c r="M2355" s="90"/>
      <c r="N2355" s="90"/>
      <c r="O2355" s="90"/>
      <c r="P2355" s="90"/>
      <c r="Q2355" s="90"/>
      <c r="R2355" s="90"/>
      <c r="S2355" s="90"/>
      <c r="T2355" s="90"/>
      <c r="U2355" s="90"/>
      <c r="V2355" s="90"/>
      <c r="W2355" s="90"/>
      <c r="X2355" s="90"/>
      <c r="Y2355" s="90"/>
      <c r="Z2355" s="90"/>
      <c r="AA2355" s="90"/>
      <c r="AB2355" s="13">
        <f>-Inputs!AB2388</f>
        <v>0</v>
      </c>
      <c r="AC2355" s="527">
        <f t="shared" si="1669"/>
        <v>0</v>
      </c>
      <c r="AD2355" s="13">
        <f>-Inputs!AD2388</f>
        <v>0</v>
      </c>
      <c r="AE2355" s="13">
        <f>-Inputs!AE2388</f>
        <v>0</v>
      </c>
      <c r="AF2355" s="13">
        <f>-Inputs!AF2388</f>
        <v>0</v>
      </c>
      <c r="AG2355" s="13">
        <f>-Inputs!AG2388</f>
        <v>0</v>
      </c>
      <c r="AH2355" s="13">
        <f>-Inputs!AH2388</f>
        <v>0</v>
      </c>
      <c r="AI2355" s="13">
        <f>-Inputs!AI2388</f>
        <v>0</v>
      </c>
      <c r="AJ2355" s="13">
        <f>-Inputs!AJ2388</f>
        <v>0</v>
      </c>
      <c r="AK2355" s="13">
        <f>-Inputs!AK2388</f>
        <v>0</v>
      </c>
      <c r="AL2355" s="13">
        <f>-Inputs!AL2388</f>
        <v>0</v>
      </c>
      <c r="AM2355" s="13">
        <f>-Inputs!AM2388</f>
        <v>0</v>
      </c>
    </row>
    <row r="2356" spans="1:39" outlineLevel="2">
      <c r="A2356" s="11">
        <f>ROW()</f>
        <v>2356</v>
      </c>
      <c r="C2356" s="6" t="s">
        <v>1</v>
      </c>
      <c r="D2356" s="39"/>
      <c r="E2356" s="39">
        <v>0</v>
      </c>
      <c r="F2356" s="39"/>
      <c r="G2356" s="39"/>
      <c r="H2356" s="39"/>
      <c r="I2356" s="39"/>
      <c r="J2356" s="39"/>
      <c r="K2356" s="39"/>
      <c r="L2356" s="39"/>
      <c r="M2356" s="39"/>
      <c r="N2356" s="39"/>
      <c r="O2356" s="39"/>
      <c r="P2356" s="39"/>
      <c r="Q2356" s="39"/>
      <c r="R2356" s="39"/>
      <c r="S2356" s="39"/>
      <c r="T2356" s="39"/>
      <c r="U2356" s="39"/>
      <c r="V2356" s="39"/>
      <c r="W2356" s="39"/>
      <c r="X2356" s="39"/>
      <c r="Y2356" s="39"/>
      <c r="Z2356" s="39"/>
      <c r="AA2356" s="39"/>
      <c r="AB2356" s="87">
        <f t="shared" ref="AB2356:AG2356" si="1670">SUM(AB2343:AB2355)</f>
        <v>0</v>
      </c>
      <c r="AC2356" s="87">
        <f t="shared" si="1670"/>
        <v>0</v>
      </c>
      <c r="AD2356" s="414">
        <f t="shared" si="1670"/>
        <v>0</v>
      </c>
      <c r="AE2356" s="87">
        <f t="shared" si="1670"/>
        <v>0</v>
      </c>
      <c r="AF2356" s="87">
        <f t="shared" si="1670"/>
        <v>0</v>
      </c>
      <c r="AG2356" s="87">
        <f t="shared" si="1670"/>
        <v>0</v>
      </c>
      <c r="AH2356" s="87">
        <f t="shared" ref="AH2356:AM2356" si="1671">SUM(AH2343:AH2355)</f>
        <v>0</v>
      </c>
      <c r="AI2356" s="87">
        <f t="shared" si="1671"/>
        <v>0</v>
      </c>
      <c r="AJ2356" s="87">
        <f t="shared" si="1671"/>
        <v>0</v>
      </c>
      <c r="AK2356" s="87">
        <f t="shared" si="1671"/>
        <v>0</v>
      </c>
      <c r="AL2356" s="87">
        <f t="shared" si="1671"/>
        <v>0</v>
      </c>
      <c r="AM2356" s="87">
        <f t="shared" si="1671"/>
        <v>0</v>
      </c>
    </row>
    <row r="2357" spans="1:39" outlineLevel="2">
      <c r="A2357" s="11">
        <f>ROW()</f>
        <v>2357</v>
      </c>
      <c r="B2357" s="343" t="s">
        <v>6</v>
      </c>
      <c r="D2357" s="39"/>
      <c r="E2357" s="39"/>
      <c r="G2357" s="39"/>
      <c r="H2357" s="39"/>
      <c r="I2357" s="39"/>
      <c r="J2357" s="39"/>
      <c r="K2357" s="39"/>
      <c r="L2357" s="39"/>
      <c r="M2357" s="39"/>
      <c r="N2357" s="39"/>
      <c r="O2357" s="39"/>
      <c r="P2357" s="39"/>
      <c r="Q2357" s="39"/>
      <c r="R2357" s="39"/>
      <c r="S2357" s="39"/>
      <c r="T2357" s="39"/>
      <c r="U2357" s="39"/>
      <c r="V2357" s="39"/>
      <c r="W2357" s="39"/>
      <c r="X2357" s="39"/>
      <c r="Y2357" s="39"/>
      <c r="Z2357" s="39"/>
    </row>
    <row r="2358" spans="1:39" outlineLevel="2">
      <c r="A2358" s="11">
        <f>ROW()</f>
        <v>2358</v>
      </c>
      <c r="C2358" s="6" t="s">
        <v>2</v>
      </c>
      <c r="D2358" s="39"/>
      <c r="E2358" s="922">
        <v>-4.219365463754343E-4</v>
      </c>
      <c r="F2358" s="31"/>
      <c r="G2358" s="39"/>
      <c r="H2358" s="39"/>
      <c r="I2358" s="39"/>
      <c r="J2358" s="39"/>
      <c r="K2358" s="39"/>
      <c r="L2358" s="39"/>
      <c r="M2358" s="39"/>
      <c r="N2358" s="39"/>
      <c r="O2358" s="39"/>
      <c r="P2358" s="39"/>
      <c r="Q2358" s="39"/>
      <c r="R2358" s="39"/>
      <c r="S2358" s="39"/>
      <c r="T2358" s="39"/>
      <c r="U2358" s="39"/>
      <c r="V2358" s="39"/>
      <c r="W2358" s="39"/>
      <c r="X2358" s="39"/>
      <c r="Y2358" s="39"/>
      <c r="Z2358" s="39"/>
      <c r="AA2358" s="9"/>
      <c r="AB2358" s="13">
        <f>-Inputs!AB1561</f>
        <v>-3.0115114997336326E-2</v>
      </c>
      <c r="AC2358" s="526">
        <f t="shared" ref="AC2358:AC2370" si="1672">$E2358*$E$51</f>
        <v>-5.0617861071200986E-4</v>
      </c>
      <c r="AD2358" s="13">
        <f>-Inputs!AD1561</f>
        <v>-2.4552441358427269E-3</v>
      </c>
      <c r="AE2358" s="9">
        <f>-Inputs!AE1561</f>
        <v>-2.4552441358427278E-3</v>
      </c>
      <c r="AF2358" s="9">
        <f>-Inputs!AF1561</f>
        <v>-2.4552441358427278E-3</v>
      </c>
      <c r="AG2358" s="9">
        <f>-Inputs!AG1561</f>
        <v>-2.4552441358427278E-3</v>
      </c>
      <c r="AH2358" s="9">
        <f>-Inputs!AH1561</f>
        <v>-2.4552441358427278E-3</v>
      </c>
      <c r="AI2358" s="9">
        <f t="shared" ref="AI2358:AM2358" si="1673">-IF(AI2298=0,0,IF(AI2313&lt;0,AI2313,IF(AI2298=0,AI2313,MIN((AI2313/AI2298)*(AI2313&gt;0),AI2313,-AH2358))))</f>
        <v>-2.4552441358427278E-3</v>
      </c>
      <c r="AJ2358" s="9">
        <f t="shared" si="1673"/>
        <v>-2.4552441358427278E-3</v>
      </c>
      <c r="AK2358" s="9">
        <f t="shared" si="1673"/>
        <v>-2.4552441358427278E-3</v>
      </c>
      <c r="AL2358" s="9">
        <f t="shared" si="1673"/>
        <v>-2.4552441358427278E-3</v>
      </c>
      <c r="AM2358" s="9">
        <f t="shared" si="1673"/>
        <v>-2.4552441358427278E-3</v>
      </c>
    </row>
    <row r="2359" spans="1:39" outlineLevel="2">
      <c r="A2359" s="11">
        <f>ROW()</f>
        <v>2359</v>
      </c>
      <c r="C2359" s="6" t="s">
        <v>3</v>
      </c>
      <c r="D2359" s="39"/>
      <c r="E2359" s="922">
        <v>-0.27701972766185207</v>
      </c>
      <c r="F2359" s="31"/>
      <c r="G2359" s="39"/>
      <c r="H2359" s="39"/>
      <c r="I2359" s="39"/>
      <c r="J2359" s="39"/>
      <c r="K2359" s="39"/>
      <c r="L2359" s="39"/>
      <c r="M2359" s="39"/>
      <c r="N2359" s="39"/>
      <c r="O2359" s="39"/>
      <c r="P2359" s="39"/>
      <c r="Q2359" s="39"/>
      <c r="R2359" s="39"/>
      <c r="S2359" s="39"/>
      <c r="T2359" s="39"/>
      <c r="U2359" s="39"/>
      <c r="V2359" s="39"/>
      <c r="W2359" s="39"/>
      <c r="X2359" s="39"/>
      <c r="Y2359" s="39"/>
      <c r="Z2359" s="39"/>
      <c r="AA2359" s="9"/>
      <c r="AB2359" s="13">
        <f>-Inputs!AB1562</f>
        <v>-0.50358489512740812</v>
      </c>
      <c r="AC2359" s="526">
        <f t="shared" si="1672"/>
        <v>-0.33232831356335785</v>
      </c>
      <c r="AD2359" s="13">
        <f>-Inputs!AD1562</f>
        <v>-0.10047430339382485</v>
      </c>
      <c r="AE2359" s="9">
        <f>-Inputs!AE1562</f>
        <v>-0.10047430339382485</v>
      </c>
      <c r="AF2359" s="9">
        <f>-Inputs!AF1562</f>
        <v>-0.10047430339382485</v>
      </c>
      <c r="AG2359" s="9">
        <f>-Inputs!AG1562</f>
        <v>-0.10047430339382486</v>
      </c>
      <c r="AH2359" s="9">
        <f>-Inputs!AH1562</f>
        <v>-0.10047430339382486</v>
      </c>
      <c r="AI2359" s="9">
        <f t="shared" ref="AI2359:AM2359" si="1674">-IF(AI2299=0,0,IF(AI2314&lt;0,AI2314,IF(AI2299=0,AI2314,MIN((AI2314/AI2299)*(AI2314&gt;0),AI2314,-AH2359))))</f>
        <v>-0.10047430339382486</v>
      </c>
      <c r="AJ2359" s="9">
        <f t="shared" si="1674"/>
        <v>-0.10047430339382486</v>
      </c>
      <c r="AK2359" s="9">
        <f t="shared" si="1674"/>
        <v>-0.10047430339382486</v>
      </c>
      <c r="AL2359" s="9">
        <f t="shared" si="1674"/>
        <v>-0.10047430339382486</v>
      </c>
      <c r="AM2359" s="9">
        <f t="shared" si="1674"/>
        <v>-0.10047430339382486</v>
      </c>
    </row>
    <row r="2360" spans="1:39" outlineLevel="2">
      <c r="A2360" s="11">
        <f>ROW()</f>
        <v>2360</v>
      </c>
      <c r="C2360" s="6" t="s">
        <v>4</v>
      </c>
      <c r="D2360" s="39"/>
      <c r="E2360" s="922">
        <v>-1.8230515370484486E-2</v>
      </c>
      <c r="F2360" s="31"/>
      <c r="G2360" s="39"/>
      <c r="H2360" s="39"/>
      <c r="I2360" s="39"/>
      <c r="J2360" s="39"/>
      <c r="K2360" s="39"/>
      <c r="L2360" s="39"/>
      <c r="M2360" s="39"/>
      <c r="N2360" s="39"/>
      <c r="O2360" s="39"/>
      <c r="P2360" s="39"/>
      <c r="Q2360" s="39"/>
      <c r="R2360" s="39"/>
      <c r="S2360" s="39"/>
      <c r="T2360" s="39"/>
      <c r="U2360" s="39"/>
      <c r="V2360" s="39"/>
      <c r="W2360" s="39"/>
      <c r="X2360" s="39"/>
      <c r="Y2360" s="39"/>
      <c r="Z2360" s="39"/>
      <c r="AA2360" s="9"/>
      <c r="AB2360" s="13">
        <f>-Inputs!AB1563</f>
        <v>-2.1870342879909955E-2</v>
      </c>
      <c r="AC2360" s="526">
        <f t="shared" si="1672"/>
        <v>-2.1870342879909962E-2</v>
      </c>
      <c r="AD2360" s="13">
        <f>-Inputs!AD1563</f>
        <v>-0.29507653363293612</v>
      </c>
      <c r="AE2360" s="9">
        <f>-Inputs!AE1563</f>
        <v>-0.29507653363293612</v>
      </c>
      <c r="AF2360" s="9">
        <f>-Inputs!AF1563</f>
        <v>-0.29507653363293607</v>
      </c>
      <c r="AG2360" s="9">
        <f>-Inputs!AG1563</f>
        <v>-0.29507653363293607</v>
      </c>
      <c r="AH2360" s="9">
        <f>-Inputs!AH1563</f>
        <v>-0.29507653363293601</v>
      </c>
      <c r="AI2360" s="9">
        <f t="shared" ref="AI2360:AM2360" si="1675">-IF(AI2300=0,0,IF(AI2315&lt;0,AI2315,IF(AI2300=0,AI2315,MIN((AI2315/AI2300)*(AI2315&gt;0),AI2315,-AH2360))))</f>
        <v>-0.29507653363293601</v>
      </c>
      <c r="AJ2360" s="9">
        <f t="shared" si="1675"/>
        <v>-0.29507653363293601</v>
      </c>
      <c r="AK2360" s="9">
        <f t="shared" si="1675"/>
        <v>-0.29507653363293601</v>
      </c>
      <c r="AL2360" s="9">
        <f t="shared" si="1675"/>
        <v>-0.29507653363293601</v>
      </c>
      <c r="AM2360" s="9">
        <f t="shared" si="1675"/>
        <v>-0.29507653363293601</v>
      </c>
    </row>
    <row r="2361" spans="1:39" outlineLevel="2">
      <c r="A2361" s="11">
        <f>ROW()</f>
        <v>2361</v>
      </c>
      <c r="C2361" s="6" t="s">
        <v>5</v>
      </c>
      <c r="D2361" s="39"/>
      <c r="E2361" s="922">
        <v>-2.7077570450788215E-2</v>
      </c>
      <c r="F2361" s="31"/>
      <c r="G2361" s="39"/>
      <c r="H2361" s="39"/>
      <c r="I2361" s="39"/>
      <c r="J2361" s="39"/>
      <c r="K2361" s="39"/>
      <c r="L2361" s="39"/>
      <c r="M2361" s="39"/>
      <c r="N2361" s="39"/>
      <c r="O2361" s="39"/>
      <c r="P2361" s="39"/>
      <c r="Q2361" s="39"/>
      <c r="R2361" s="39"/>
      <c r="S2361" s="39"/>
      <c r="T2361" s="39"/>
      <c r="U2361" s="39"/>
      <c r="V2361" s="39"/>
      <c r="W2361" s="39"/>
      <c r="X2361" s="39"/>
      <c r="Y2361" s="39"/>
      <c r="Z2361" s="39"/>
      <c r="AA2361" s="9"/>
      <c r="AB2361" s="13">
        <f>-Inputs!AB1564</f>
        <v>-0.11133624551272681</v>
      </c>
      <c r="AC2361" s="526">
        <f t="shared" si="1672"/>
        <v>-3.2483763518415469E-2</v>
      </c>
      <c r="AD2361" s="13">
        <f>-Inputs!AD1564</f>
        <v>-0.21320681004070985</v>
      </c>
      <c r="AE2361" s="9">
        <f>-Inputs!AE1564</f>
        <v>-0.21320681004070985</v>
      </c>
      <c r="AF2361" s="9">
        <f>-Inputs!AF1564</f>
        <v>-0.2132068100407099</v>
      </c>
      <c r="AG2361" s="9">
        <f>-Inputs!AG1564</f>
        <v>-0.21320681004070985</v>
      </c>
      <c r="AH2361" s="9">
        <f>-Inputs!AH1564</f>
        <v>-0.21320681004070985</v>
      </c>
      <c r="AI2361" s="9">
        <f t="shared" ref="AI2361:AM2361" si="1676">-IF(AI2301=0,0,IF(AI2316&lt;0,AI2316,IF(AI2301=0,AI2316,MIN((AI2316/AI2301)*(AI2316&gt;0),AI2316,-AH2361))))</f>
        <v>-0.21320681004070985</v>
      </c>
      <c r="AJ2361" s="9">
        <f t="shared" si="1676"/>
        <v>-0.21320681004070985</v>
      </c>
      <c r="AK2361" s="9">
        <f t="shared" si="1676"/>
        <v>-0.21320681004070985</v>
      </c>
      <c r="AL2361" s="9">
        <f t="shared" si="1676"/>
        <v>0</v>
      </c>
      <c r="AM2361" s="9">
        <f t="shared" si="1676"/>
        <v>0</v>
      </c>
    </row>
    <row r="2362" spans="1:39" outlineLevel="2">
      <c r="A2362" s="11">
        <f>ROW()</f>
        <v>2362</v>
      </c>
      <c r="C2362" s="6" t="s">
        <v>473</v>
      </c>
      <c r="D2362" s="39"/>
      <c r="E2362" s="922">
        <v>-4.6026449161967381E-2</v>
      </c>
      <c r="F2362" s="31"/>
      <c r="G2362" s="39"/>
      <c r="H2362" s="39"/>
      <c r="I2362" s="39"/>
      <c r="J2362" s="39"/>
      <c r="K2362" s="39"/>
      <c r="L2362" s="39"/>
      <c r="M2362" s="39"/>
      <c r="N2362" s="39"/>
      <c r="O2362" s="39"/>
      <c r="P2362" s="39"/>
      <c r="Q2362" s="39"/>
      <c r="R2362" s="39"/>
      <c r="S2362" s="39"/>
      <c r="T2362" s="39"/>
      <c r="U2362" s="39"/>
      <c r="V2362" s="39"/>
      <c r="W2362" s="39"/>
      <c r="X2362" s="39"/>
      <c r="Y2362" s="39"/>
      <c r="Z2362" s="39"/>
      <c r="AA2362" s="9"/>
      <c r="AB2362" s="13">
        <f>-Inputs!AB1565</f>
        <v>0</v>
      </c>
      <c r="AC2362" s="526">
        <f t="shared" si="1672"/>
        <v>-5.5215895122015947E-2</v>
      </c>
      <c r="AD2362" s="13">
        <f>-Inputs!AD1565</f>
        <v>-0.72481779125337398</v>
      </c>
      <c r="AE2362" s="9">
        <f>-Inputs!AE1565</f>
        <v>-0.7248177912533742</v>
      </c>
      <c r="AF2362" s="9">
        <f>-Inputs!AF1565</f>
        <v>-0.7248177912533742</v>
      </c>
      <c r="AG2362" s="9">
        <f>-Inputs!AG1565</f>
        <v>0</v>
      </c>
      <c r="AH2362" s="9">
        <f>-Inputs!AH1565</f>
        <v>0</v>
      </c>
      <c r="AI2362" s="9">
        <f t="shared" ref="AI2362:AM2362" si="1677">-IF(AI2302=0,0,IF(AI2317&lt;0,AI2317,IF(AI2302=0,AI2317,MIN((AI2317/AI2302)*(AI2317&gt;0),AI2317,-AH2362))))</f>
        <v>0</v>
      </c>
      <c r="AJ2362" s="9">
        <f t="shared" si="1677"/>
        <v>0</v>
      </c>
      <c r="AK2362" s="9">
        <f t="shared" si="1677"/>
        <v>0</v>
      </c>
      <c r="AL2362" s="9">
        <f t="shared" si="1677"/>
        <v>0</v>
      </c>
      <c r="AM2362" s="9">
        <f t="shared" si="1677"/>
        <v>0</v>
      </c>
    </row>
    <row r="2363" spans="1:39" outlineLevel="2">
      <c r="A2363" s="11">
        <f>ROW()</f>
        <v>2363</v>
      </c>
      <c r="C2363" s="6" t="s">
        <v>474</v>
      </c>
      <c r="D2363" s="39"/>
      <c r="E2363" s="922">
        <v>-6.1879766735790077E-2</v>
      </c>
      <c r="F2363" s="31"/>
      <c r="G2363" s="39"/>
      <c r="H2363" s="39"/>
      <c r="I2363" s="39"/>
      <c r="J2363" s="39"/>
      <c r="K2363" s="39"/>
      <c r="L2363" s="39"/>
      <c r="M2363" s="39"/>
      <c r="N2363" s="39"/>
      <c r="O2363" s="39"/>
      <c r="P2363" s="39"/>
      <c r="Q2363" s="39"/>
      <c r="R2363" s="39"/>
      <c r="S2363" s="39"/>
      <c r="T2363" s="39"/>
      <c r="U2363" s="39"/>
      <c r="V2363" s="39"/>
      <c r="W2363" s="39"/>
      <c r="X2363" s="39"/>
      <c r="Y2363" s="39"/>
      <c r="Z2363" s="39"/>
      <c r="AA2363" s="9"/>
      <c r="AB2363" s="13">
        <f>-Inputs!AB1566</f>
        <v>0</v>
      </c>
      <c r="AC2363" s="526">
        <f t="shared" si="1672"/>
        <v>-7.4234418958426307E-2</v>
      </c>
      <c r="AD2363" s="13">
        <f>-Inputs!AD1566</f>
        <v>-0.39454549909193681</v>
      </c>
      <c r="AE2363" s="9">
        <f>-Inputs!AE1566</f>
        <v>-0.39454549909193687</v>
      </c>
      <c r="AF2363" s="9">
        <f>-Inputs!AF1566</f>
        <v>-0.39454549909193687</v>
      </c>
      <c r="AG2363" s="9">
        <f>-Inputs!AG1566</f>
        <v>-0.39454549909193687</v>
      </c>
      <c r="AH2363" s="9">
        <f>-Inputs!AH1566</f>
        <v>-0.39454549909193687</v>
      </c>
      <c r="AI2363" s="9">
        <f t="shared" ref="AI2363:AM2363" si="1678">-IF(AI2303=0,0,IF(AI2318&lt;0,AI2318,IF(AI2303=0,AI2318,MIN((AI2318/AI2303)*(AI2318&gt;0),AI2318,-AH2363))))</f>
        <v>-0.39454549909193687</v>
      </c>
      <c r="AJ2363" s="9">
        <f t="shared" si="1678"/>
        <v>-0.39454549909193687</v>
      </c>
      <c r="AK2363" s="9">
        <f t="shared" si="1678"/>
        <v>-0.39454549909193687</v>
      </c>
      <c r="AL2363" s="9">
        <f t="shared" si="1678"/>
        <v>-0.39454549909193687</v>
      </c>
      <c r="AM2363" s="9">
        <f t="shared" si="1678"/>
        <v>-0.39454549909193687</v>
      </c>
    </row>
    <row r="2364" spans="1:39" outlineLevel="2">
      <c r="A2364" s="11">
        <f>ROW()</f>
        <v>2364</v>
      </c>
      <c r="C2364" s="6" t="s">
        <v>477</v>
      </c>
      <c r="D2364" s="39"/>
      <c r="E2364" s="922">
        <v>-0.12525900356857944</v>
      </c>
      <c r="F2364" s="31"/>
      <c r="G2364" s="39"/>
      <c r="H2364" s="39"/>
      <c r="I2364" s="39"/>
      <c r="J2364" s="39"/>
      <c r="K2364" s="39"/>
      <c r="L2364" s="39"/>
      <c r="M2364" s="39"/>
      <c r="N2364" s="39"/>
      <c r="O2364" s="39"/>
      <c r="P2364" s="39"/>
      <c r="Q2364" s="39"/>
      <c r="R2364" s="39"/>
      <c r="S2364" s="39"/>
      <c r="T2364" s="39"/>
      <c r="U2364" s="39"/>
      <c r="V2364" s="39"/>
      <c r="W2364" s="39"/>
      <c r="X2364" s="39"/>
      <c r="Y2364" s="39"/>
      <c r="Z2364" s="39"/>
      <c r="AA2364" s="9"/>
      <c r="AB2364" s="13">
        <f>-Inputs!AB1567</f>
        <v>0</v>
      </c>
      <c r="AC2364" s="526">
        <f t="shared" si="1672"/>
        <v>-0.15026768586454367</v>
      </c>
      <c r="AD2364" s="13">
        <f>-Inputs!AD1567</f>
        <v>-0.35167057259454426</v>
      </c>
      <c r="AE2364" s="9">
        <f>-Inputs!AE1567</f>
        <v>-0.35167057259454426</v>
      </c>
      <c r="AF2364" s="9">
        <f>-Inputs!AF1567</f>
        <v>-0.35167057259454432</v>
      </c>
      <c r="AG2364" s="9">
        <f>-Inputs!AG1567</f>
        <v>-0.35167057259454432</v>
      </c>
      <c r="AH2364" s="9">
        <f>-Inputs!AH1567</f>
        <v>-0.35167057259454432</v>
      </c>
      <c r="AI2364" s="9">
        <f t="shared" ref="AI2364:AM2364" si="1679">-IF(AI2304=0,0,IF(AI2319&lt;0,AI2319,IF(AI2304=0,AI2319,MIN((AI2319/AI2304)*(AI2319&gt;0),AI2319,-AH2364))))</f>
        <v>-0.35167057259454432</v>
      </c>
      <c r="AJ2364" s="9">
        <f t="shared" si="1679"/>
        <v>-0.35167057259454432</v>
      </c>
      <c r="AK2364" s="9">
        <f t="shared" si="1679"/>
        <v>-0.35167057259454432</v>
      </c>
      <c r="AL2364" s="9">
        <f t="shared" si="1679"/>
        <v>0</v>
      </c>
      <c r="AM2364" s="9">
        <f t="shared" si="1679"/>
        <v>0</v>
      </c>
    </row>
    <row r="2365" spans="1:39" outlineLevel="2">
      <c r="A2365" s="11">
        <f>ROW()</f>
        <v>2365</v>
      </c>
      <c r="C2365" s="6" t="s">
        <v>511</v>
      </c>
      <c r="D2365" s="39"/>
      <c r="E2365" s="922">
        <v>0</v>
      </c>
      <c r="F2365" s="31"/>
      <c r="G2365" s="39"/>
      <c r="H2365" s="39"/>
      <c r="I2365" s="39"/>
      <c r="J2365" s="39"/>
      <c r="K2365" s="39"/>
      <c r="L2365" s="39"/>
      <c r="M2365" s="39"/>
      <c r="N2365" s="39"/>
      <c r="O2365" s="39"/>
      <c r="P2365" s="39"/>
      <c r="Q2365" s="39"/>
      <c r="R2365" s="39"/>
      <c r="S2365" s="39"/>
      <c r="T2365" s="39"/>
      <c r="U2365" s="39"/>
      <c r="V2365" s="39"/>
      <c r="W2365" s="39"/>
      <c r="X2365" s="39"/>
      <c r="Y2365" s="39"/>
      <c r="Z2365" s="39"/>
      <c r="AA2365" s="9"/>
      <c r="AB2365" s="13">
        <f>-Inputs!AB1568</f>
        <v>0</v>
      </c>
      <c r="AC2365" s="526">
        <f t="shared" si="1672"/>
        <v>0</v>
      </c>
      <c r="AD2365" s="13">
        <f>-Inputs!AD1568</f>
        <v>0</v>
      </c>
      <c r="AE2365" s="9">
        <f>-Inputs!AE1568</f>
        <v>0</v>
      </c>
      <c r="AF2365" s="9">
        <f>-Inputs!AF1568</f>
        <v>0</v>
      </c>
      <c r="AG2365" s="9">
        <f>-Inputs!AG1568</f>
        <v>0</v>
      </c>
      <c r="AH2365" s="9">
        <f>-Inputs!AH1568</f>
        <v>0</v>
      </c>
      <c r="AI2365" s="9">
        <f t="shared" ref="AI2365:AM2365" si="1680">-IF(AI2305=0,0,IF(AI2320&lt;0,AI2320,IF(AI2305=0,AI2320,MIN((AI2320/AI2305)*(AI2320&gt;0),AI2320,-AH2365))))</f>
        <v>0</v>
      </c>
      <c r="AJ2365" s="9">
        <f t="shared" si="1680"/>
        <v>0</v>
      </c>
      <c r="AK2365" s="9">
        <f t="shared" si="1680"/>
        <v>0</v>
      </c>
      <c r="AL2365" s="9">
        <f t="shared" si="1680"/>
        <v>0</v>
      </c>
      <c r="AM2365" s="9">
        <f t="shared" si="1680"/>
        <v>0</v>
      </c>
    </row>
    <row r="2366" spans="1:39" outlineLevel="2">
      <c r="A2366" s="11">
        <f>ROW()</f>
        <v>2366</v>
      </c>
      <c r="C2366" s="6" t="s">
        <v>655</v>
      </c>
      <c r="D2366" s="39"/>
      <c r="E2366" s="922"/>
      <c r="F2366" s="31"/>
      <c r="G2366" s="39"/>
      <c r="H2366" s="39"/>
      <c r="I2366" s="39"/>
      <c r="J2366" s="39"/>
      <c r="K2366" s="39"/>
      <c r="L2366" s="39"/>
      <c r="M2366" s="39"/>
      <c r="N2366" s="39"/>
      <c r="O2366" s="39"/>
      <c r="P2366" s="39"/>
      <c r="Q2366" s="39"/>
      <c r="R2366" s="39"/>
      <c r="S2366" s="39"/>
      <c r="T2366" s="39"/>
      <c r="U2366" s="39"/>
      <c r="V2366" s="39"/>
      <c r="W2366" s="39"/>
      <c r="X2366" s="39"/>
      <c r="Y2366" s="39"/>
      <c r="Z2366" s="39"/>
      <c r="AA2366" s="9"/>
      <c r="AB2366" s="13"/>
      <c r="AC2366" s="526"/>
      <c r="AD2366" s="13"/>
      <c r="AE2366" s="9"/>
      <c r="AF2366" s="9"/>
      <c r="AG2366" s="9"/>
      <c r="AH2366" s="9"/>
      <c r="AI2366" s="9">
        <f t="shared" ref="AI2366:AM2366" si="1681">-IF(AI2306=0,AI2321,IF(AI2321&lt;0,AI2321,IF(AI2306=0,AI2321,MIN((AI2321/AI2306)*(AI2321&gt;0),AI2321))))</f>
        <v>-0.26784075845254307</v>
      </c>
      <c r="AJ2366" s="9">
        <f t="shared" si="1681"/>
        <v>-0.26784075845254307</v>
      </c>
      <c r="AK2366" s="9">
        <f t="shared" si="1681"/>
        <v>-0.26784075845254307</v>
      </c>
      <c r="AL2366" s="9">
        <f t="shared" si="1681"/>
        <v>-0.26784075845254307</v>
      </c>
      <c r="AM2366" s="9">
        <f t="shared" si="1681"/>
        <v>-0.26784075845254307</v>
      </c>
    </row>
    <row r="2367" spans="1:39" outlineLevel="2">
      <c r="A2367" s="11">
        <f>ROW()</f>
        <v>2367</v>
      </c>
      <c r="C2367" s="6" t="s">
        <v>656</v>
      </c>
      <c r="D2367" s="39"/>
      <c r="E2367" s="922"/>
      <c r="F2367" s="31"/>
      <c r="G2367" s="39"/>
      <c r="H2367" s="39"/>
      <c r="I2367" s="39"/>
      <c r="J2367" s="39"/>
      <c r="K2367" s="39"/>
      <c r="L2367" s="39"/>
      <c r="M2367" s="39"/>
      <c r="N2367" s="39"/>
      <c r="O2367" s="39"/>
      <c r="P2367" s="39"/>
      <c r="Q2367" s="39"/>
      <c r="R2367" s="39"/>
      <c r="S2367" s="39"/>
      <c r="T2367" s="39"/>
      <c r="U2367" s="39"/>
      <c r="V2367" s="39"/>
      <c r="W2367" s="39"/>
      <c r="X2367" s="39"/>
      <c r="Y2367" s="39"/>
      <c r="Z2367" s="39"/>
      <c r="AA2367" s="9"/>
      <c r="AB2367" s="13"/>
      <c r="AC2367" s="526"/>
      <c r="AD2367" s="13"/>
      <c r="AE2367" s="9"/>
      <c r="AF2367" s="9"/>
      <c r="AG2367" s="9"/>
      <c r="AH2367" s="9"/>
      <c r="AI2367" s="9"/>
      <c r="AJ2367" s="9"/>
      <c r="AK2367" s="9"/>
      <c r="AL2367" s="9"/>
      <c r="AM2367" s="9"/>
    </row>
    <row r="2368" spans="1:39" outlineLevel="2">
      <c r="A2368" s="11">
        <f>ROW()</f>
        <v>2368</v>
      </c>
      <c r="C2368" s="6" t="s">
        <v>667</v>
      </c>
      <c r="D2368" s="39"/>
      <c r="E2368" s="922"/>
      <c r="F2368" s="31"/>
      <c r="G2368" s="39"/>
      <c r="H2368" s="39"/>
      <c r="I2368" s="39"/>
      <c r="J2368" s="39"/>
      <c r="K2368" s="39"/>
      <c r="L2368" s="39"/>
      <c r="M2368" s="39"/>
      <c r="N2368" s="39"/>
      <c r="O2368" s="39"/>
      <c r="P2368" s="39"/>
      <c r="Q2368" s="39"/>
      <c r="R2368" s="39"/>
      <c r="S2368" s="39"/>
      <c r="T2368" s="39"/>
      <c r="U2368" s="39"/>
      <c r="V2368" s="39"/>
      <c r="W2368" s="39"/>
      <c r="X2368" s="39"/>
      <c r="Y2368" s="39"/>
      <c r="Z2368" s="39"/>
      <c r="AA2368" s="9"/>
      <c r="AB2368" s="13"/>
      <c r="AC2368" s="526"/>
      <c r="AD2368" s="13"/>
      <c r="AE2368" s="9"/>
      <c r="AF2368" s="9"/>
      <c r="AG2368" s="9"/>
      <c r="AH2368" s="9"/>
      <c r="AI2368" s="9"/>
      <c r="AJ2368" s="9"/>
      <c r="AK2368" s="9"/>
      <c r="AL2368" s="9"/>
      <c r="AM2368" s="9"/>
    </row>
    <row r="2369" spans="1:39" outlineLevel="2">
      <c r="A2369" s="11">
        <f>ROW()</f>
        <v>2369</v>
      </c>
      <c r="C2369" s="6" t="s">
        <v>212</v>
      </c>
      <c r="D2369" s="39"/>
      <c r="E2369" s="922">
        <v>0</v>
      </c>
      <c r="F2369" s="31"/>
      <c r="G2369" s="39"/>
      <c r="H2369" s="39"/>
      <c r="I2369" s="39"/>
      <c r="J2369" s="39"/>
      <c r="K2369" s="39"/>
      <c r="L2369" s="39"/>
      <c r="M2369" s="39"/>
      <c r="N2369" s="39"/>
      <c r="O2369" s="39"/>
      <c r="P2369" s="39"/>
      <c r="Q2369" s="39"/>
      <c r="R2369" s="39"/>
      <c r="S2369" s="39"/>
      <c r="T2369" s="39"/>
      <c r="U2369" s="39"/>
      <c r="V2369" s="39"/>
      <c r="W2369" s="39"/>
      <c r="X2369" s="39"/>
      <c r="Y2369" s="39"/>
      <c r="Z2369" s="39"/>
      <c r="AA2369" s="9"/>
      <c r="AB2369" s="13">
        <f>-Inputs!AB1572</f>
        <v>0</v>
      </c>
      <c r="AC2369" s="526">
        <f t="shared" si="1672"/>
        <v>0</v>
      </c>
      <c r="AD2369" s="13">
        <f>-Inputs!AD1572</f>
        <v>0</v>
      </c>
      <c r="AE2369" s="9">
        <f>-Inputs!AE1572</f>
        <v>0</v>
      </c>
      <c r="AF2369" s="9">
        <f>-Inputs!AF1572</f>
        <v>0</v>
      </c>
      <c r="AG2369" s="9">
        <f>-Inputs!AG1572</f>
        <v>0</v>
      </c>
      <c r="AH2369" s="9">
        <f>-Inputs!AH1572</f>
        <v>0</v>
      </c>
      <c r="AI2369" s="531">
        <v>0</v>
      </c>
      <c r="AJ2369" s="531">
        <v>0</v>
      </c>
      <c r="AK2369" s="531">
        <v>0</v>
      </c>
      <c r="AL2369" s="531">
        <v>0</v>
      </c>
      <c r="AM2369" s="531">
        <v>0</v>
      </c>
    </row>
    <row r="2370" spans="1:39" outlineLevel="2">
      <c r="A2370" s="11">
        <f>ROW()</f>
        <v>2370</v>
      </c>
      <c r="C2370" s="30" t="s">
        <v>362</v>
      </c>
      <c r="D2370" s="90"/>
      <c r="E2370" s="925">
        <v>0</v>
      </c>
      <c r="F2370" s="90"/>
      <c r="G2370" s="90"/>
      <c r="H2370" s="90"/>
      <c r="I2370" s="90"/>
      <c r="J2370" s="90"/>
      <c r="K2370" s="90"/>
      <c r="L2370" s="90"/>
      <c r="M2370" s="90"/>
      <c r="N2370" s="90"/>
      <c r="O2370" s="90"/>
      <c r="P2370" s="90"/>
      <c r="Q2370" s="90"/>
      <c r="R2370" s="90"/>
      <c r="S2370" s="90"/>
      <c r="T2370" s="90"/>
      <c r="U2370" s="90"/>
      <c r="V2370" s="90"/>
      <c r="W2370" s="90"/>
      <c r="X2370" s="90"/>
      <c r="Y2370" s="90"/>
      <c r="Z2370" s="90"/>
      <c r="AA2370" s="15"/>
      <c r="AB2370" s="14">
        <f>-Inputs!AB1573</f>
        <v>0</v>
      </c>
      <c r="AC2370" s="527">
        <f t="shared" si="1672"/>
        <v>0</v>
      </c>
      <c r="AD2370" s="14">
        <f>-Inputs!AD1573</f>
        <v>0</v>
      </c>
      <c r="AE2370" s="21">
        <f>-Inputs!AE1573</f>
        <v>0</v>
      </c>
      <c r="AF2370" s="21">
        <f>-Inputs!AF1573</f>
        <v>0</v>
      </c>
      <c r="AG2370" s="21">
        <f>-Inputs!AG1573</f>
        <v>0</v>
      </c>
      <c r="AH2370" s="21">
        <f>-Inputs!AH1573</f>
        <v>0</v>
      </c>
      <c r="AI2370" s="21">
        <f t="shared" ref="AI2370:AM2370" si="1682">-IF(AI2310=0,0,IF(AI2325&lt;0,AI2325,IF(AI2310=0,AI2325,MIN((AI2325/AI2310)*(AI2325&gt;0),AI2325))))</f>
        <v>0</v>
      </c>
      <c r="AJ2370" s="21">
        <f t="shared" si="1682"/>
        <v>0</v>
      </c>
      <c r="AK2370" s="21">
        <f t="shared" si="1682"/>
        <v>0</v>
      </c>
      <c r="AL2370" s="21">
        <f t="shared" si="1682"/>
        <v>0</v>
      </c>
      <c r="AM2370" s="21">
        <f t="shared" si="1682"/>
        <v>0</v>
      </c>
    </row>
    <row r="2371" spans="1:39" outlineLevel="2">
      <c r="A2371" s="11">
        <f>ROW()</f>
        <v>2371</v>
      </c>
      <c r="C2371" s="6" t="s">
        <v>1</v>
      </c>
      <c r="D2371" s="39"/>
      <c r="E2371" s="39">
        <v>-0.55591496949583719</v>
      </c>
      <c r="F2371" s="39"/>
      <c r="G2371" s="39"/>
      <c r="H2371" s="39"/>
      <c r="I2371" s="39"/>
      <c r="J2371" s="39"/>
      <c r="K2371" s="39"/>
      <c r="L2371" s="39"/>
      <c r="M2371" s="39"/>
      <c r="N2371" s="39"/>
      <c r="O2371" s="39"/>
      <c r="P2371" s="39"/>
      <c r="Q2371" s="39"/>
      <c r="R2371" s="39"/>
      <c r="S2371" s="39"/>
      <c r="T2371" s="39"/>
      <c r="U2371" s="39"/>
      <c r="V2371" s="39"/>
      <c r="W2371" s="39"/>
      <c r="X2371" s="39"/>
      <c r="Y2371" s="39"/>
      <c r="Z2371" s="39"/>
      <c r="AA2371" s="9"/>
      <c r="AB2371" s="9">
        <f t="shared" ref="AB2371:AG2371" si="1683">SUM(AB2358:AB2370)</f>
        <v>-0.66690659851738121</v>
      </c>
      <c r="AC2371" s="9">
        <f t="shared" ref="AC2371:AD2371" si="1684">SUM(AC2358:AC2370)</f>
        <v>-0.66690659851738121</v>
      </c>
      <c r="AD2371" s="9">
        <f t="shared" si="1684"/>
        <v>-2.0822467541431688</v>
      </c>
      <c r="AE2371" s="9">
        <f t="shared" si="1683"/>
        <v>-2.0822467541431688</v>
      </c>
      <c r="AF2371" s="9">
        <f t="shared" si="1683"/>
        <v>-2.0822467541431688</v>
      </c>
      <c r="AG2371" s="9">
        <f t="shared" si="1683"/>
        <v>-1.3574289628897946</v>
      </c>
      <c r="AH2371" s="9">
        <f t="shared" ref="AH2371:AM2371" si="1685">SUM(AH2358:AH2370)</f>
        <v>-1.3574289628897946</v>
      </c>
      <c r="AI2371" s="9">
        <f t="shared" si="1685"/>
        <v>-1.6252697213423377</v>
      </c>
      <c r="AJ2371" s="9">
        <f t="shared" si="1685"/>
        <v>-1.6252697213423377</v>
      </c>
      <c r="AK2371" s="9">
        <f t="shared" si="1685"/>
        <v>-1.6252697213423377</v>
      </c>
      <c r="AL2371" s="9">
        <f t="shared" si="1685"/>
        <v>-1.0603923387070835</v>
      </c>
      <c r="AM2371" s="9">
        <f t="shared" si="1685"/>
        <v>-1.0603923387070835</v>
      </c>
    </row>
    <row r="2372" spans="1:39" outlineLevel="2">
      <c r="A2372" s="11">
        <f>ROW()</f>
        <v>2372</v>
      </c>
      <c r="B2372" s="343" t="s">
        <v>70</v>
      </c>
      <c r="D2372" s="39"/>
      <c r="E2372" s="39"/>
      <c r="F2372" s="39"/>
      <c r="G2372" s="39"/>
      <c r="H2372" s="39"/>
      <c r="I2372" s="39"/>
      <c r="J2372" s="39"/>
      <c r="K2372" s="39"/>
      <c r="L2372" s="39"/>
      <c r="M2372" s="39"/>
      <c r="N2372" s="39"/>
      <c r="O2372" s="39"/>
      <c r="P2372" s="39"/>
      <c r="Q2372" s="39"/>
      <c r="R2372" s="39"/>
      <c r="S2372" s="39"/>
      <c r="T2372" s="39"/>
      <c r="U2372" s="39"/>
      <c r="V2372" s="39"/>
      <c r="W2372" s="39"/>
      <c r="X2372" s="39"/>
      <c r="Y2372" s="39"/>
      <c r="Z2372" s="39"/>
      <c r="AA2372" s="39"/>
      <c r="AB2372" s="39"/>
      <c r="AC2372" s="39"/>
      <c r="AD2372" s="39"/>
      <c r="AE2372" s="39"/>
      <c r="AF2372" s="39"/>
      <c r="AG2372" s="39"/>
      <c r="AH2372" s="39"/>
      <c r="AI2372" s="39"/>
      <c r="AJ2372" s="39"/>
      <c r="AK2372" s="39"/>
      <c r="AL2372" s="39"/>
      <c r="AM2372" s="39"/>
    </row>
    <row r="2373" spans="1:39" outlineLevel="2">
      <c r="A2373" s="11">
        <f>ROW()</f>
        <v>2373</v>
      </c>
      <c r="C2373" s="6" t="s">
        <v>2</v>
      </c>
      <c r="D2373" s="39"/>
      <c r="E2373" s="922">
        <v>8.5958202873506792E-2</v>
      </c>
      <c r="F2373" s="39"/>
      <c r="G2373" s="39"/>
      <c r="H2373" s="39"/>
      <c r="I2373" s="39"/>
      <c r="J2373" s="39"/>
      <c r="K2373" s="39"/>
      <c r="L2373" s="39"/>
      <c r="M2373" s="39"/>
      <c r="N2373" s="39"/>
      <c r="O2373" s="39"/>
      <c r="P2373" s="39"/>
      <c r="Q2373" s="39"/>
      <c r="R2373" s="39"/>
      <c r="S2373" s="39"/>
      <c r="T2373" s="39"/>
      <c r="U2373" s="39"/>
      <c r="V2373" s="39"/>
      <c r="W2373" s="39"/>
      <c r="X2373" s="39"/>
      <c r="Y2373" s="39"/>
      <c r="Z2373" s="39"/>
      <c r="AA2373" s="9">
        <f t="shared" ref="AA2373:AG2380" si="1686">AA2313+AA2328+AA2343+AA2358</f>
        <v>0.10413261092681855</v>
      </c>
      <c r="AB2373" s="9">
        <f t="shared" si="1686"/>
        <v>7.401749592948223E-2</v>
      </c>
      <c r="AC2373" s="9">
        <f t="shared" si="1686"/>
        <v>0.10312025370539456</v>
      </c>
      <c r="AD2373" s="9">
        <f t="shared" si="1686"/>
        <v>0.10066500956955184</v>
      </c>
      <c r="AE2373" s="9">
        <f t="shared" si="1686"/>
        <v>9.8209765433709115E-2</v>
      </c>
      <c r="AF2373" s="9">
        <f t="shared" si="1686"/>
        <v>9.5754521297866393E-2</v>
      </c>
      <c r="AG2373" s="9">
        <f t="shared" si="1686"/>
        <v>9.3299277162023672E-2</v>
      </c>
      <c r="AH2373" s="532">
        <f t="shared" ref="AH2373:AH2380" si="1687">AH2313+AH2328+AH2343+AH2358+AH2388</f>
        <v>9.0844033026180951E-2</v>
      </c>
      <c r="AI2373" s="9">
        <f t="shared" ref="AI2373:AL2373" si="1688">AI2313+AI2328+AI2343+AI2358</f>
        <v>8.838878889033823E-2</v>
      </c>
      <c r="AJ2373" s="9">
        <f t="shared" si="1688"/>
        <v>8.5933544754495508E-2</v>
      </c>
      <c r="AK2373" s="9">
        <f t="shared" si="1688"/>
        <v>8.3478300618652787E-2</v>
      </c>
      <c r="AL2373" s="9">
        <f t="shared" si="1688"/>
        <v>8.1023056482810066E-2</v>
      </c>
      <c r="AM2373" s="532">
        <f t="shared" ref="AM2373:AM2380" si="1689">AM2313+AM2328+AM2343+AM2358+AM2388</f>
        <v>7.8567812346967345E-2</v>
      </c>
    </row>
    <row r="2374" spans="1:39" outlineLevel="2">
      <c r="A2374" s="11">
        <f>ROW()</f>
        <v>2374</v>
      </c>
      <c r="C2374" s="6" t="s">
        <v>3</v>
      </c>
      <c r="D2374" s="39"/>
      <c r="E2374" s="922">
        <v>2.3450731242621847</v>
      </c>
      <c r="F2374" s="39"/>
      <c r="G2374" s="39"/>
      <c r="H2374" s="39"/>
      <c r="I2374" s="39"/>
      <c r="J2374" s="39"/>
      <c r="K2374" s="39"/>
      <c r="L2374" s="39"/>
      <c r="M2374" s="39"/>
      <c r="N2374" s="39"/>
      <c r="O2374" s="39"/>
      <c r="P2374" s="39"/>
      <c r="Q2374" s="39"/>
      <c r="R2374" s="39"/>
      <c r="S2374" s="39"/>
      <c r="T2374" s="39"/>
      <c r="U2374" s="39"/>
      <c r="V2374" s="39"/>
      <c r="W2374" s="39"/>
      <c r="X2374" s="39"/>
      <c r="Y2374" s="39"/>
      <c r="Z2374" s="39"/>
      <c r="AA2374" s="9">
        <f t="shared" si="1686"/>
        <v>3.4779371221538118</v>
      </c>
      <c r="AB2374" s="9">
        <f t="shared" si="1686"/>
        <v>2.9743522270264036</v>
      </c>
      <c r="AC2374" s="9">
        <f t="shared" si="1686"/>
        <v>2.8132804950270964</v>
      </c>
      <c r="AD2374" s="9">
        <f t="shared" si="1686"/>
        <v>2.7128061916332715</v>
      </c>
      <c r="AE2374" s="9">
        <f t="shared" si="1686"/>
        <v>2.6123318882394466</v>
      </c>
      <c r="AF2374" s="9">
        <f t="shared" si="1686"/>
        <v>2.5118575848456217</v>
      </c>
      <c r="AG2374" s="9">
        <f t="shared" si="1686"/>
        <v>2.4113832814517968</v>
      </c>
      <c r="AH2374" s="532">
        <f t="shared" si="1687"/>
        <v>2.3109089780579719</v>
      </c>
      <c r="AI2374" s="9">
        <f t="shared" ref="AI2374:AL2374" si="1690">AI2314+AI2329+AI2344+AI2359</f>
        <v>2.210434674664147</v>
      </c>
      <c r="AJ2374" s="9">
        <f t="shared" si="1690"/>
        <v>2.1099603712703221</v>
      </c>
      <c r="AK2374" s="9">
        <f t="shared" si="1690"/>
        <v>2.0094860678764972</v>
      </c>
      <c r="AL2374" s="9">
        <f t="shared" si="1690"/>
        <v>1.9090117644826723</v>
      </c>
      <c r="AM2374" s="532">
        <f t="shared" si="1689"/>
        <v>1.8085374610888474</v>
      </c>
    </row>
    <row r="2375" spans="1:39" outlineLevel="2">
      <c r="A2375" s="11">
        <f>ROW()</f>
        <v>2375</v>
      </c>
      <c r="C2375" s="6" t="s">
        <v>4</v>
      </c>
      <c r="D2375" s="39"/>
      <c r="E2375" s="922">
        <v>6.8870947620381706</v>
      </c>
      <c r="F2375" s="39"/>
      <c r="G2375" s="39"/>
      <c r="H2375" s="39"/>
      <c r="I2375" s="39"/>
      <c r="J2375" s="39"/>
      <c r="K2375" s="39"/>
      <c r="L2375" s="39"/>
      <c r="M2375" s="39"/>
      <c r="N2375" s="39"/>
      <c r="O2375" s="39"/>
      <c r="P2375" s="39"/>
      <c r="Q2375" s="39"/>
      <c r="R2375" s="39"/>
      <c r="S2375" s="39"/>
      <c r="T2375" s="39"/>
      <c r="U2375" s="39"/>
      <c r="V2375" s="39"/>
      <c r="W2375" s="39"/>
      <c r="X2375" s="39"/>
      <c r="Y2375" s="39"/>
      <c r="Z2375" s="39"/>
      <c r="AA2375" s="9">
        <f t="shared" si="1686"/>
        <v>8.3058836274820305</v>
      </c>
      <c r="AB2375" s="9">
        <f t="shared" si="1686"/>
        <v>8.2840132846021213</v>
      </c>
      <c r="AC2375" s="9">
        <f t="shared" si="1686"/>
        <v>8.2621429417222139</v>
      </c>
      <c r="AD2375" s="9">
        <f t="shared" si="1686"/>
        <v>7.9670664080892779</v>
      </c>
      <c r="AE2375" s="9">
        <f t="shared" si="1686"/>
        <v>7.671989874456342</v>
      </c>
      <c r="AF2375" s="9">
        <f t="shared" si="1686"/>
        <v>7.376913340823406</v>
      </c>
      <c r="AG2375" s="9">
        <f t="shared" si="1686"/>
        <v>7.08183680719047</v>
      </c>
      <c r="AH2375" s="532">
        <f t="shared" si="1687"/>
        <v>6.7867602735575341</v>
      </c>
      <c r="AI2375" s="9">
        <f t="shared" ref="AI2375:AL2375" si="1691">AI2315+AI2330+AI2345+AI2360</f>
        <v>6.4916837399245981</v>
      </c>
      <c r="AJ2375" s="9">
        <f t="shared" si="1691"/>
        <v>6.1966072062916622</v>
      </c>
      <c r="AK2375" s="9">
        <f t="shared" si="1691"/>
        <v>5.9015306726587262</v>
      </c>
      <c r="AL2375" s="9">
        <f t="shared" si="1691"/>
        <v>5.6064541390257903</v>
      </c>
      <c r="AM2375" s="532">
        <f t="shared" si="1689"/>
        <v>5.3113776053928543</v>
      </c>
    </row>
    <row r="2376" spans="1:39" outlineLevel="2">
      <c r="A2376" s="11">
        <f>ROW()</f>
        <v>2376</v>
      </c>
      <c r="C2376" s="6" t="s">
        <v>5</v>
      </c>
      <c r="D2376" s="39"/>
      <c r="E2376" s="922">
        <v>1.7230780963100798</v>
      </c>
      <c r="F2376" s="39"/>
      <c r="G2376" s="39"/>
      <c r="H2376" s="39"/>
      <c r="I2376" s="39"/>
      <c r="J2376" s="39"/>
      <c r="K2376" s="39"/>
      <c r="L2376" s="39"/>
      <c r="M2376" s="39"/>
      <c r="N2376" s="39"/>
      <c r="O2376" s="39"/>
      <c r="P2376" s="39"/>
      <c r="Q2376" s="39"/>
      <c r="R2376" s="39"/>
      <c r="S2376" s="39"/>
      <c r="T2376" s="39"/>
      <c r="U2376" s="39"/>
      <c r="V2376" s="39"/>
      <c r="W2376" s="39"/>
      <c r="X2376" s="39"/>
      <c r="Y2376" s="39"/>
      <c r="Z2376" s="39"/>
      <c r="AA2376" s="9">
        <f t="shared" si="1686"/>
        <v>2.1320681004070985</v>
      </c>
      <c r="AB2376" s="9">
        <f t="shared" si="1686"/>
        <v>2.0207318548943718</v>
      </c>
      <c r="AC2376" s="9">
        <f t="shared" si="1686"/>
        <v>2.0671005733702676</v>
      </c>
      <c r="AD2376" s="9">
        <f t="shared" si="1686"/>
        <v>1.8538937633295578</v>
      </c>
      <c r="AE2376" s="9">
        <f t="shared" si="1686"/>
        <v>1.6406869532888479</v>
      </c>
      <c r="AF2376" s="9">
        <f t="shared" si="1686"/>
        <v>1.4274801432481381</v>
      </c>
      <c r="AG2376" s="9">
        <f t="shared" si="1686"/>
        <v>1.2142733332074283</v>
      </c>
      <c r="AH2376" s="532">
        <f t="shared" si="1687"/>
        <v>1.0010665231667184</v>
      </c>
      <c r="AI2376" s="9">
        <f t="shared" ref="AI2376:AL2376" si="1692">AI2316+AI2331+AI2346+AI2361</f>
        <v>0.78785971312600855</v>
      </c>
      <c r="AJ2376" s="9">
        <f t="shared" si="1692"/>
        <v>0.57465290308529871</v>
      </c>
      <c r="AK2376" s="9">
        <f t="shared" si="1692"/>
        <v>0.36144609304458886</v>
      </c>
      <c r="AL2376" s="9">
        <f t="shared" si="1692"/>
        <v>0.36144609304458886</v>
      </c>
      <c r="AM2376" s="532">
        <f t="shared" si="1689"/>
        <v>0</v>
      </c>
    </row>
    <row r="2377" spans="1:39" outlineLevel="2">
      <c r="A2377" s="11">
        <f>ROW()</f>
        <v>2377</v>
      </c>
      <c r="C2377" s="6" t="s">
        <v>473</v>
      </c>
      <c r="D2377" s="39"/>
      <c r="E2377" s="922">
        <v>2.928887824188334</v>
      </c>
      <c r="F2377" s="39"/>
      <c r="G2377" s="39"/>
      <c r="H2377" s="39"/>
      <c r="I2377" s="39"/>
      <c r="J2377" s="39"/>
      <c r="K2377" s="39"/>
      <c r="L2377" s="39"/>
      <c r="M2377" s="39"/>
      <c r="N2377" s="39"/>
      <c r="O2377" s="39"/>
      <c r="P2377" s="39"/>
      <c r="Q2377" s="39"/>
      <c r="R2377" s="39"/>
      <c r="S2377" s="39"/>
      <c r="T2377" s="39"/>
      <c r="U2377" s="39"/>
      <c r="V2377" s="39"/>
      <c r="W2377" s="39"/>
      <c r="X2377" s="39"/>
      <c r="Y2377" s="39"/>
      <c r="Z2377" s="39"/>
      <c r="AA2377" s="9">
        <f t="shared" si="1686"/>
        <v>3.6240889562668697</v>
      </c>
      <c r="AB2377" s="9">
        <f t="shared" si="1686"/>
        <v>3.6240889562668697</v>
      </c>
      <c r="AC2377" s="9">
        <f t="shared" si="1686"/>
        <v>3.513657166022838</v>
      </c>
      <c r="AD2377" s="9">
        <f t="shared" si="1686"/>
        <v>2.7888393747694638</v>
      </c>
      <c r="AE2377" s="9">
        <f t="shared" si="1686"/>
        <v>2.0640215835160896</v>
      </c>
      <c r="AF2377" s="9">
        <f t="shared" si="1686"/>
        <v>1.3392037922627154</v>
      </c>
      <c r="AG2377" s="9">
        <f t="shared" si="1686"/>
        <v>1.3392037922627154</v>
      </c>
      <c r="AH2377" s="532">
        <f t="shared" si="1687"/>
        <v>0</v>
      </c>
      <c r="AI2377" s="9">
        <f t="shared" ref="AI2377:AL2377" si="1693">AI2317+AI2332+AI2347+AI2362</f>
        <v>0</v>
      </c>
      <c r="AJ2377" s="9">
        <f t="shared" si="1693"/>
        <v>0</v>
      </c>
      <c r="AK2377" s="9">
        <f t="shared" si="1693"/>
        <v>0</v>
      </c>
      <c r="AL2377" s="9">
        <f t="shared" si="1693"/>
        <v>0</v>
      </c>
      <c r="AM2377" s="532">
        <f t="shared" si="1689"/>
        <v>0</v>
      </c>
    </row>
    <row r="2378" spans="1:39" outlineLevel="2">
      <c r="A2378" s="11">
        <f>ROW()</f>
        <v>2378</v>
      </c>
      <c r="C2378" s="6" t="s">
        <v>474</v>
      </c>
      <c r="D2378" s="39"/>
      <c r="E2378" s="922">
        <v>4.8094743612001984</v>
      </c>
      <c r="F2378" s="39"/>
      <c r="G2378" s="39"/>
      <c r="H2378" s="39"/>
      <c r="I2378" s="39"/>
      <c r="J2378" s="39"/>
      <c r="K2378" s="39"/>
      <c r="L2378" s="39"/>
      <c r="M2378" s="39"/>
      <c r="N2378" s="39"/>
      <c r="O2378" s="39"/>
      <c r="P2378" s="39"/>
      <c r="Q2378" s="39"/>
      <c r="R2378" s="39"/>
      <c r="S2378" s="39"/>
      <c r="T2378" s="39"/>
      <c r="U2378" s="39"/>
      <c r="V2378" s="39"/>
      <c r="W2378" s="39"/>
      <c r="X2378" s="39"/>
      <c r="Y2378" s="39"/>
      <c r="Z2378" s="39"/>
      <c r="AA2378" s="9">
        <f t="shared" si="1686"/>
        <v>5.9181824863790515</v>
      </c>
      <c r="AB2378" s="9">
        <f t="shared" si="1686"/>
        <v>5.9181824863790515</v>
      </c>
      <c r="AC2378" s="9">
        <f t="shared" si="1686"/>
        <v>5.7697136484622007</v>
      </c>
      <c r="AD2378" s="9">
        <f t="shared" si="1686"/>
        <v>5.3751681493702641</v>
      </c>
      <c r="AE2378" s="9">
        <f t="shared" si="1686"/>
        <v>4.9806226502783275</v>
      </c>
      <c r="AF2378" s="9">
        <f t="shared" si="1686"/>
        <v>4.5860771511863909</v>
      </c>
      <c r="AG2378" s="9">
        <f t="shared" si="1686"/>
        <v>4.1915316520944543</v>
      </c>
      <c r="AH2378" s="532">
        <f t="shared" si="1687"/>
        <v>3.7969861530025173</v>
      </c>
      <c r="AI2378" s="9">
        <f t="shared" ref="AI2378:AL2378" si="1694">AI2318+AI2333+AI2348+AI2363</f>
        <v>3.4024406539105803</v>
      </c>
      <c r="AJ2378" s="9">
        <f t="shared" si="1694"/>
        <v>3.0078951548186432</v>
      </c>
      <c r="AK2378" s="9">
        <f t="shared" si="1694"/>
        <v>2.6133496557267062</v>
      </c>
      <c r="AL2378" s="9">
        <f t="shared" si="1694"/>
        <v>2.2188041566347692</v>
      </c>
      <c r="AM2378" s="532">
        <f t="shared" si="1689"/>
        <v>1.8242586575428323</v>
      </c>
    </row>
    <row r="2379" spans="1:39" outlineLevel="2">
      <c r="A2379" s="11">
        <f>ROW()</f>
        <v>2379</v>
      </c>
      <c r="C2379" s="6" t="s">
        <v>477</v>
      </c>
      <c r="D2379" s="39"/>
      <c r="E2379" s="922">
        <v>2.6809110126251112</v>
      </c>
      <c r="F2379" s="39"/>
      <c r="G2379" s="39"/>
      <c r="H2379" s="39"/>
      <c r="I2379" s="39"/>
      <c r="J2379" s="39"/>
      <c r="K2379" s="39"/>
      <c r="L2379" s="39"/>
      <c r="M2379" s="39"/>
      <c r="N2379" s="39"/>
      <c r="O2379" s="39"/>
      <c r="P2379" s="39"/>
      <c r="Q2379" s="39"/>
      <c r="R2379" s="39"/>
      <c r="S2379" s="39"/>
      <c r="T2379" s="39"/>
      <c r="U2379" s="39"/>
      <c r="V2379" s="39"/>
      <c r="W2379" s="39"/>
      <c r="X2379" s="39"/>
      <c r="Y2379" s="39"/>
      <c r="Z2379" s="39"/>
      <c r="AA2379" s="9">
        <f t="shared" si="1686"/>
        <v>3.5167057259454424</v>
      </c>
      <c r="AB2379" s="9">
        <f t="shared" si="1686"/>
        <v>3.5167057259454424</v>
      </c>
      <c r="AC2379" s="9">
        <f t="shared" si="1686"/>
        <v>3.2161703542163558</v>
      </c>
      <c r="AD2379" s="9">
        <f t="shared" si="1686"/>
        <v>2.8644997816218116</v>
      </c>
      <c r="AE2379" s="9">
        <f t="shared" si="1686"/>
        <v>2.5128292090272675</v>
      </c>
      <c r="AF2379" s="9">
        <f t="shared" si="1686"/>
        <v>2.1611586364327233</v>
      </c>
      <c r="AG2379" s="9">
        <f t="shared" si="1686"/>
        <v>1.809488063838179</v>
      </c>
      <c r="AH2379" s="532">
        <f t="shared" si="1687"/>
        <v>1.4578174912436346</v>
      </c>
      <c r="AI2379" s="9">
        <f t="shared" ref="AI2379:AL2379" si="1695">AI2319+AI2334+AI2349+AI2364</f>
        <v>1.1061469186490902</v>
      </c>
      <c r="AJ2379" s="9">
        <f t="shared" si="1695"/>
        <v>0.75447634605454583</v>
      </c>
      <c r="AK2379" s="9">
        <f t="shared" si="1695"/>
        <v>0.40280577346000151</v>
      </c>
      <c r="AL2379" s="9">
        <f t="shared" si="1695"/>
        <v>0.40280577346000151</v>
      </c>
      <c r="AM2379" s="532">
        <f t="shared" si="1689"/>
        <v>0</v>
      </c>
    </row>
    <row r="2380" spans="1:39" outlineLevel="2">
      <c r="A2380" s="11">
        <f>ROW()</f>
        <v>2380</v>
      </c>
      <c r="C2380" s="6" t="s">
        <v>511</v>
      </c>
      <c r="D2380" s="39"/>
      <c r="E2380" s="922">
        <v>0</v>
      </c>
      <c r="F2380" s="39"/>
      <c r="G2380" s="39"/>
      <c r="H2380" s="39"/>
      <c r="I2380" s="39"/>
      <c r="J2380" s="39"/>
      <c r="K2380" s="39"/>
      <c r="L2380" s="39"/>
      <c r="M2380" s="39"/>
      <c r="N2380" s="39"/>
      <c r="O2380" s="39"/>
      <c r="P2380" s="39"/>
      <c r="Q2380" s="39"/>
      <c r="R2380" s="39"/>
      <c r="S2380" s="39"/>
      <c r="T2380" s="39"/>
      <c r="U2380" s="39"/>
      <c r="V2380" s="39"/>
      <c r="W2380" s="39"/>
      <c r="X2380" s="39"/>
      <c r="Y2380" s="39"/>
      <c r="Z2380" s="39"/>
      <c r="AA2380" s="9">
        <f t="shared" si="1686"/>
        <v>0</v>
      </c>
      <c r="AB2380" s="9">
        <f t="shared" si="1686"/>
        <v>0</v>
      </c>
      <c r="AC2380" s="9">
        <f t="shared" si="1686"/>
        <v>0</v>
      </c>
      <c r="AD2380" s="9">
        <f t="shared" si="1686"/>
        <v>0</v>
      </c>
      <c r="AE2380" s="9">
        <f t="shared" si="1686"/>
        <v>0</v>
      </c>
      <c r="AF2380" s="9">
        <f t="shared" si="1686"/>
        <v>0</v>
      </c>
      <c r="AG2380" s="9">
        <f t="shared" si="1686"/>
        <v>0</v>
      </c>
      <c r="AH2380" s="532">
        <f t="shared" si="1687"/>
        <v>0</v>
      </c>
      <c r="AI2380" s="9">
        <f t="shared" ref="AI2380:AL2380" si="1696">AI2320+AI2335+AI2350+AI2365</f>
        <v>0</v>
      </c>
      <c r="AJ2380" s="9">
        <f t="shared" si="1696"/>
        <v>0</v>
      </c>
      <c r="AK2380" s="9">
        <f t="shared" si="1696"/>
        <v>0</v>
      </c>
      <c r="AL2380" s="9">
        <f t="shared" si="1696"/>
        <v>0</v>
      </c>
      <c r="AM2380" s="532">
        <f t="shared" si="1689"/>
        <v>0</v>
      </c>
    </row>
    <row r="2381" spans="1:39" outlineLevel="2">
      <c r="A2381" s="11">
        <f>ROW()</f>
        <v>2381</v>
      </c>
      <c r="C2381" s="6" t="s">
        <v>655</v>
      </c>
      <c r="D2381" s="39"/>
      <c r="E2381" s="922"/>
      <c r="F2381" s="39"/>
      <c r="G2381" s="39"/>
      <c r="H2381" s="39"/>
      <c r="I2381" s="39"/>
      <c r="J2381" s="39"/>
      <c r="K2381" s="39"/>
      <c r="L2381" s="39"/>
      <c r="M2381" s="39"/>
      <c r="N2381" s="39"/>
      <c r="O2381" s="39"/>
      <c r="P2381" s="39"/>
      <c r="Q2381" s="39"/>
      <c r="R2381" s="39"/>
      <c r="S2381" s="39"/>
      <c r="T2381" s="39"/>
      <c r="U2381" s="39"/>
      <c r="V2381" s="39"/>
      <c r="W2381" s="39"/>
      <c r="X2381" s="39"/>
      <c r="Y2381" s="39"/>
      <c r="Z2381" s="39"/>
      <c r="AA2381" s="9"/>
      <c r="AB2381" s="9"/>
      <c r="AC2381" s="9"/>
      <c r="AD2381" s="9"/>
      <c r="AE2381" s="9"/>
      <c r="AF2381" s="9"/>
      <c r="AG2381" s="9"/>
      <c r="AH2381" s="429">
        <f>-AH2401</f>
        <v>1.3392037922627154</v>
      </c>
      <c r="AI2381" s="9">
        <f t="shared" ref="AI2381:AM2381" si="1697">AI2321+AI2336+AI2351+AI2366</f>
        <v>1.0713630338101723</v>
      </c>
      <c r="AJ2381" s="9">
        <f t="shared" si="1697"/>
        <v>0.80352227535762921</v>
      </c>
      <c r="AK2381" s="9">
        <f t="shared" si="1697"/>
        <v>0.53568151690508614</v>
      </c>
      <c r="AL2381" s="9">
        <f t="shared" si="1697"/>
        <v>0.26784075845254307</v>
      </c>
      <c r="AM2381" s="9">
        <f t="shared" si="1697"/>
        <v>0</v>
      </c>
    </row>
    <row r="2382" spans="1:39" outlineLevel="2">
      <c r="A2382" s="11">
        <f>ROW()</f>
        <v>2382</v>
      </c>
      <c r="C2382" s="6" t="s">
        <v>656</v>
      </c>
      <c r="D2382" s="39"/>
      <c r="E2382" s="922"/>
      <c r="F2382" s="39"/>
      <c r="G2382" s="39"/>
      <c r="H2382" s="39"/>
      <c r="I2382" s="39"/>
      <c r="J2382" s="39"/>
      <c r="K2382" s="39"/>
      <c r="L2382" s="39"/>
      <c r="M2382" s="39"/>
      <c r="N2382" s="39"/>
      <c r="O2382" s="39"/>
      <c r="P2382" s="39"/>
      <c r="Q2382" s="39"/>
      <c r="R2382" s="39"/>
      <c r="S2382" s="39"/>
      <c r="T2382" s="39"/>
      <c r="U2382" s="39"/>
      <c r="V2382" s="39"/>
      <c r="W2382" s="39"/>
      <c r="X2382" s="39"/>
      <c r="Y2382" s="39"/>
      <c r="Z2382" s="3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429">
        <f>-AM2401</f>
        <v>0.76425186650459032</v>
      </c>
    </row>
    <row r="2383" spans="1:39" outlineLevel="2">
      <c r="A2383" s="11">
        <f>ROW()</f>
        <v>2383</v>
      </c>
      <c r="C2383" s="6" t="s">
        <v>667</v>
      </c>
      <c r="D2383" s="39"/>
      <c r="E2383" s="922"/>
      <c r="F2383" s="39"/>
      <c r="G2383" s="39"/>
      <c r="H2383" s="39"/>
      <c r="I2383" s="39"/>
      <c r="J2383" s="39"/>
      <c r="K2383" s="39"/>
      <c r="L2383" s="39"/>
      <c r="M2383" s="39"/>
      <c r="N2383" s="39"/>
      <c r="O2383" s="39"/>
      <c r="P2383" s="39"/>
      <c r="Q2383" s="39"/>
      <c r="R2383" s="39"/>
      <c r="S2383" s="39"/>
      <c r="T2383" s="39"/>
      <c r="U2383" s="39"/>
      <c r="V2383" s="39"/>
      <c r="W2383" s="39"/>
      <c r="X2383" s="39"/>
      <c r="Y2383" s="39"/>
      <c r="Z2383" s="3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</row>
    <row r="2384" spans="1:39" outlineLevel="2">
      <c r="A2384" s="11">
        <f>ROW()</f>
        <v>2384</v>
      </c>
      <c r="C2384" s="6" t="s">
        <v>212</v>
      </c>
      <c r="D2384" s="39"/>
      <c r="E2384" s="922">
        <v>0</v>
      </c>
      <c r="F2384" s="39"/>
      <c r="G2384" s="39"/>
      <c r="H2384" s="39"/>
      <c r="I2384" s="39"/>
      <c r="J2384" s="39"/>
      <c r="K2384" s="39"/>
      <c r="L2384" s="39"/>
      <c r="M2384" s="39"/>
      <c r="N2384" s="39"/>
      <c r="O2384" s="39"/>
      <c r="P2384" s="39"/>
      <c r="Q2384" s="39"/>
      <c r="R2384" s="39"/>
      <c r="S2384" s="39"/>
      <c r="T2384" s="39"/>
      <c r="U2384" s="39"/>
      <c r="V2384" s="39"/>
      <c r="W2384" s="39"/>
      <c r="X2384" s="39"/>
      <c r="Y2384" s="39"/>
      <c r="Z2384" s="39"/>
      <c r="AA2384" s="9">
        <f>AA2324+AA2339+AA2354+AA2369</f>
        <v>0</v>
      </c>
      <c r="AB2384" s="9">
        <f>AB2324+AB2339+AB2354+AB2369</f>
        <v>0</v>
      </c>
      <c r="AC2384" s="9">
        <f t="shared" ref="AC2384" si="1698">AC2324+AC2339+AC2354+AC2369</f>
        <v>0</v>
      </c>
      <c r="AD2384" s="9">
        <f t="shared" ref="AD2384:AM2384" si="1699">AD2324+AD2339+AD2354+AD2369</f>
        <v>0</v>
      </c>
      <c r="AE2384" s="9">
        <f t="shared" si="1699"/>
        <v>0</v>
      </c>
      <c r="AF2384" s="9">
        <f t="shared" si="1699"/>
        <v>0</v>
      </c>
      <c r="AG2384" s="9">
        <f t="shared" si="1699"/>
        <v>0</v>
      </c>
      <c r="AH2384" s="9">
        <f t="shared" si="1699"/>
        <v>0</v>
      </c>
      <c r="AI2384" s="9">
        <f t="shared" si="1699"/>
        <v>0</v>
      </c>
      <c r="AJ2384" s="9">
        <f t="shared" si="1699"/>
        <v>0</v>
      </c>
      <c r="AK2384" s="9">
        <f t="shared" si="1699"/>
        <v>0</v>
      </c>
      <c r="AL2384" s="9">
        <f t="shared" si="1699"/>
        <v>0</v>
      </c>
      <c r="AM2384" s="9">
        <f t="shared" si="1699"/>
        <v>0</v>
      </c>
    </row>
    <row r="2385" spans="1:39" outlineLevel="2">
      <c r="A2385" s="11">
        <f>ROW()</f>
        <v>2385</v>
      </c>
      <c r="C2385" s="30" t="s">
        <v>362</v>
      </c>
      <c r="D2385" s="90"/>
      <c r="E2385" s="925">
        <v>0</v>
      </c>
      <c r="F2385" s="90"/>
      <c r="G2385" s="90"/>
      <c r="H2385" s="90"/>
      <c r="I2385" s="90"/>
      <c r="J2385" s="90"/>
      <c r="K2385" s="90"/>
      <c r="L2385" s="90"/>
      <c r="M2385" s="90"/>
      <c r="N2385" s="90"/>
      <c r="O2385" s="90"/>
      <c r="P2385" s="90"/>
      <c r="Q2385" s="90"/>
      <c r="R2385" s="90"/>
      <c r="S2385" s="90"/>
      <c r="T2385" s="90"/>
      <c r="U2385" s="90"/>
      <c r="V2385" s="90"/>
      <c r="W2385" s="90"/>
      <c r="X2385" s="90"/>
      <c r="Y2385" s="90"/>
      <c r="Z2385" s="90"/>
      <c r="AA2385" s="15">
        <f>AA2325+AA2340+AA2355+AA2370</f>
        <v>0</v>
      </c>
      <c r="AB2385" s="15">
        <f>AB2325+AB2340+AB2355+AB2370</f>
        <v>0</v>
      </c>
      <c r="AC2385" s="15">
        <f t="shared" ref="AC2385" si="1700">AC2325+AC2340+AC2355+AC2370</f>
        <v>0</v>
      </c>
      <c r="AD2385" s="15">
        <f t="shared" ref="AD2385:AM2385" si="1701">AD2325+AD2340+AD2355+AD2370</f>
        <v>0</v>
      </c>
      <c r="AE2385" s="15">
        <f t="shared" si="1701"/>
        <v>0</v>
      </c>
      <c r="AF2385" s="15">
        <f t="shared" si="1701"/>
        <v>0</v>
      </c>
      <c r="AG2385" s="15">
        <f t="shared" si="1701"/>
        <v>0</v>
      </c>
      <c r="AH2385" s="15">
        <f t="shared" si="1701"/>
        <v>0</v>
      </c>
      <c r="AI2385" s="15">
        <f t="shared" si="1701"/>
        <v>0</v>
      </c>
      <c r="AJ2385" s="15">
        <f t="shared" si="1701"/>
        <v>0</v>
      </c>
      <c r="AK2385" s="15">
        <f t="shared" si="1701"/>
        <v>0</v>
      </c>
      <c r="AL2385" s="15">
        <f t="shared" si="1701"/>
        <v>0</v>
      </c>
      <c r="AM2385" s="15">
        <f t="shared" si="1701"/>
        <v>0</v>
      </c>
    </row>
    <row r="2386" spans="1:39" outlineLevel="2">
      <c r="A2386" s="11">
        <f>ROW()</f>
        <v>2386</v>
      </c>
      <c r="C2386" s="6" t="s">
        <v>1</v>
      </c>
      <c r="D2386" s="39"/>
      <c r="E2386" s="39">
        <f>SUM(E2373:E2385)</f>
        <v>21.460477383497583</v>
      </c>
      <c r="F2386" s="39"/>
      <c r="G2386" s="39"/>
      <c r="H2386" s="39"/>
      <c r="I2386" s="39"/>
      <c r="J2386" s="39"/>
      <c r="K2386" s="39"/>
      <c r="L2386" s="39"/>
      <c r="M2386" s="39"/>
      <c r="N2386" s="39"/>
      <c r="O2386" s="39"/>
      <c r="P2386" s="39"/>
      <c r="Q2386" s="39"/>
      <c r="R2386" s="39"/>
      <c r="S2386" s="39"/>
      <c r="T2386" s="39"/>
      <c r="U2386" s="39"/>
      <c r="V2386" s="39"/>
      <c r="W2386" s="39"/>
      <c r="X2386" s="39"/>
      <c r="Y2386" s="39"/>
      <c r="Z2386" s="39"/>
      <c r="AA2386" s="9">
        <f t="shared" ref="AA2386:AG2386" si="1702">SUM(AA2373:AA2385)</f>
        <v>27.078998629561124</v>
      </c>
      <c r="AB2386" s="9">
        <f t="shared" si="1702"/>
        <v>26.412092031043745</v>
      </c>
      <c r="AC2386" s="9">
        <f t="shared" si="1702"/>
        <v>25.745185432526366</v>
      </c>
      <c r="AD2386" s="9">
        <f t="shared" si="1702"/>
        <v>23.662938678383199</v>
      </c>
      <c r="AE2386" s="9">
        <f t="shared" si="1702"/>
        <v>21.580691924240028</v>
      </c>
      <c r="AF2386" s="9">
        <f t="shared" si="1702"/>
        <v>19.498445170096865</v>
      </c>
      <c r="AG2386" s="9">
        <f t="shared" si="1702"/>
        <v>18.141016207207066</v>
      </c>
      <c r="AH2386" s="9">
        <f t="shared" ref="AH2386:AM2386" si="1703">SUM(AH2373:AH2385)</f>
        <v>16.783587244317275</v>
      </c>
      <c r="AI2386" s="9">
        <f t="shared" si="1703"/>
        <v>15.158317522974935</v>
      </c>
      <c r="AJ2386" s="9">
        <f t="shared" si="1703"/>
        <v>13.533047801632597</v>
      </c>
      <c r="AK2386" s="9">
        <f t="shared" si="1703"/>
        <v>11.907778080290257</v>
      </c>
      <c r="AL2386" s="9">
        <f t="shared" si="1703"/>
        <v>10.847385741583174</v>
      </c>
      <c r="AM2386" s="9">
        <f t="shared" si="1703"/>
        <v>9.7869934028760923</v>
      </c>
    </row>
    <row r="2387" spans="1:39" outlineLevel="3">
      <c r="A2387" s="11">
        <f>ROW()</f>
        <v>2387</v>
      </c>
      <c r="B2387" s="343" t="s">
        <v>658</v>
      </c>
      <c r="D2387" s="39"/>
      <c r="E2387" s="39"/>
      <c r="F2387" s="39"/>
      <c r="G2387" s="39"/>
      <c r="H2387" s="39"/>
      <c r="I2387" s="39"/>
      <c r="J2387" s="39"/>
      <c r="K2387" s="39"/>
      <c r="L2387" s="39"/>
      <c r="M2387" s="39"/>
      <c r="N2387" s="39"/>
      <c r="O2387" s="39"/>
      <c r="P2387" s="39"/>
      <c r="Q2387" s="39"/>
      <c r="R2387" s="39"/>
      <c r="S2387" s="39"/>
      <c r="T2387" s="39"/>
      <c r="U2387" s="39"/>
      <c r="V2387" s="39"/>
      <c r="W2387" s="39"/>
      <c r="X2387" s="39"/>
      <c r="Y2387" s="39"/>
      <c r="Z2387" s="39"/>
      <c r="AA2387" s="39"/>
      <c r="AB2387" s="39"/>
      <c r="AC2387" s="39"/>
      <c r="AD2387" s="39"/>
      <c r="AE2387" s="39"/>
      <c r="AF2387" s="39"/>
      <c r="AG2387" s="39"/>
      <c r="AH2387" s="39"/>
      <c r="AI2387" s="39"/>
      <c r="AJ2387" s="39"/>
      <c r="AK2387" s="39"/>
      <c r="AL2387" s="39"/>
      <c r="AM2387" s="39"/>
    </row>
    <row r="2388" spans="1:39" outlineLevel="3">
      <c r="A2388" s="11">
        <f>ROW()</f>
        <v>2388</v>
      </c>
      <c r="C2388" s="6" t="s">
        <v>2</v>
      </c>
      <c r="D2388" s="39"/>
      <c r="E2388" s="39"/>
      <c r="F2388" s="39"/>
      <c r="G2388" s="39"/>
      <c r="H2388" s="39"/>
      <c r="I2388" s="39"/>
      <c r="J2388" s="39"/>
      <c r="K2388" s="39"/>
      <c r="L2388" s="39"/>
      <c r="M2388" s="39"/>
      <c r="N2388" s="39"/>
      <c r="O2388" s="39"/>
      <c r="P2388" s="39"/>
      <c r="Q2388" s="39"/>
      <c r="R2388" s="39"/>
      <c r="S2388" s="39"/>
      <c r="T2388" s="39"/>
      <c r="U2388" s="39"/>
      <c r="V2388" s="39"/>
      <c r="W2388" s="39"/>
      <c r="X2388" s="39"/>
      <c r="Y2388" s="39"/>
      <c r="Z2388" s="39"/>
      <c r="AA2388" s="39"/>
      <c r="AB2388" s="39"/>
      <c r="AC2388" s="432"/>
      <c r="AD2388" s="9"/>
      <c r="AE2388" s="39"/>
      <c r="AF2388" s="39"/>
      <c r="AG2388" s="39"/>
      <c r="AH2388" s="430">
        <f t="shared" ref="AH2388:AH2395" si="1704">IF(C2343="Non-Depreciable",0,IF(AND(ROUND(AH2298,2)=0,AH2313&lt;&gt;0),-AH2313,IF(ROUND(AH2298,2)=1,-(AH2313+AH2358),0)))</f>
        <v>0</v>
      </c>
      <c r="AI2388" s="39"/>
      <c r="AJ2388" s="39"/>
      <c r="AK2388" s="39"/>
      <c r="AL2388" s="39"/>
      <c r="AM2388" s="430">
        <f t="shared" ref="AM2388:AM2395" si="1705">IF(H2343="Non-Depreciable",0,IF(AND(ROUND(AM2298,2)=0,AM2313&lt;&gt;0),-AM2313,IF(ROUND(AM2298,2)=1,-(AM2313+AM2358),0)))</f>
        <v>0</v>
      </c>
    </row>
    <row r="2389" spans="1:39" outlineLevel="3">
      <c r="A2389" s="11">
        <f>ROW()</f>
        <v>2389</v>
      </c>
      <c r="C2389" s="6" t="s">
        <v>3</v>
      </c>
      <c r="D2389" s="39"/>
      <c r="E2389" s="39"/>
      <c r="F2389" s="39"/>
      <c r="G2389" s="39"/>
      <c r="H2389" s="39"/>
      <c r="I2389" s="39"/>
      <c r="J2389" s="39"/>
      <c r="K2389" s="39"/>
      <c r="L2389" s="39"/>
      <c r="M2389" s="39"/>
      <c r="N2389" s="39"/>
      <c r="O2389" s="39"/>
      <c r="P2389" s="39"/>
      <c r="Q2389" s="39"/>
      <c r="R2389" s="39"/>
      <c r="S2389" s="39"/>
      <c r="T2389" s="39"/>
      <c r="U2389" s="39"/>
      <c r="V2389" s="39"/>
      <c r="W2389" s="39"/>
      <c r="X2389" s="39"/>
      <c r="Y2389" s="39"/>
      <c r="Z2389" s="39"/>
      <c r="AA2389" s="39"/>
      <c r="AB2389" s="39"/>
      <c r="AC2389" s="432"/>
      <c r="AD2389" s="9"/>
      <c r="AE2389" s="39"/>
      <c r="AF2389" s="39"/>
      <c r="AG2389" s="39"/>
      <c r="AH2389" s="430">
        <f t="shared" si="1704"/>
        <v>0</v>
      </c>
      <c r="AI2389" s="39"/>
      <c r="AJ2389" s="39"/>
      <c r="AK2389" s="39"/>
      <c r="AL2389" s="39"/>
      <c r="AM2389" s="430">
        <f t="shared" si="1705"/>
        <v>0</v>
      </c>
    </row>
    <row r="2390" spans="1:39" outlineLevel="3">
      <c r="A2390" s="11">
        <f>ROW()</f>
        <v>2390</v>
      </c>
      <c r="C2390" s="6" t="s">
        <v>4</v>
      </c>
      <c r="D2390" s="39"/>
      <c r="E2390" s="39"/>
      <c r="F2390" s="39"/>
      <c r="G2390" s="39"/>
      <c r="H2390" s="39"/>
      <c r="I2390" s="39"/>
      <c r="J2390" s="39"/>
      <c r="K2390" s="39"/>
      <c r="L2390" s="39"/>
      <c r="M2390" s="39"/>
      <c r="N2390" s="39"/>
      <c r="O2390" s="39"/>
      <c r="P2390" s="39"/>
      <c r="Q2390" s="39"/>
      <c r="R2390" s="39"/>
      <c r="S2390" s="39"/>
      <c r="T2390" s="39"/>
      <c r="U2390" s="39"/>
      <c r="V2390" s="39"/>
      <c r="W2390" s="39"/>
      <c r="X2390" s="39"/>
      <c r="Y2390" s="39"/>
      <c r="Z2390" s="39"/>
      <c r="AA2390" s="39"/>
      <c r="AB2390" s="39"/>
      <c r="AC2390" s="432"/>
      <c r="AD2390" s="9"/>
      <c r="AE2390" s="39"/>
      <c r="AF2390" s="39"/>
      <c r="AG2390" s="39"/>
      <c r="AH2390" s="430">
        <f t="shared" si="1704"/>
        <v>0</v>
      </c>
      <c r="AI2390" s="39"/>
      <c r="AJ2390" s="39"/>
      <c r="AK2390" s="39"/>
      <c r="AL2390" s="39"/>
      <c r="AM2390" s="430">
        <f t="shared" si="1705"/>
        <v>0</v>
      </c>
    </row>
    <row r="2391" spans="1:39" outlineLevel="3">
      <c r="A2391" s="11">
        <f>ROW()</f>
        <v>2391</v>
      </c>
      <c r="C2391" s="6" t="s">
        <v>5</v>
      </c>
      <c r="D2391" s="39"/>
      <c r="E2391" s="39"/>
      <c r="F2391" s="39"/>
      <c r="G2391" s="39"/>
      <c r="H2391" s="39"/>
      <c r="I2391" s="39"/>
      <c r="J2391" s="39"/>
      <c r="K2391" s="39"/>
      <c r="L2391" s="39"/>
      <c r="M2391" s="39"/>
      <c r="N2391" s="39"/>
      <c r="O2391" s="39"/>
      <c r="P2391" s="39"/>
      <c r="Q2391" s="39"/>
      <c r="R2391" s="39"/>
      <c r="S2391" s="39"/>
      <c r="T2391" s="39"/>
      <c r="U2391" s="39"/>
      <c r="V2391" s="39"/>
      <c r="W2391" s="39"/>
      <c r="X2391" s="39"/>
      <c r="Y2391" s="39"/>
      <c r="Z2391" s="39"/>
      <c r="AA2391" s="39"/>
      <c r="AB2391" s="39"/>
      <c r="AC2391" s="432"/>
      <c r="AD2391" s="9"/>
      <c r="AE2391" s="39"/>
      <c r="AF2391" s="39"/>
      <c r="AG2391" s="39"/>
      <c r="AH2391" s="430">
        <f t="shared" si="1704"/>
        <v>0</v>
      </c>
      <c r="AI2391" s="39"/>
      <c r="AJ2391" s="39"/>
      <c r="AK2391" s="39"/>
      <c r="AL2391" s="39"/>
      <c r="AM2391" s="430">
        <f t="shared" si="1705"/>
        <v>-0.36144609304458886</v>
      </c>
    </row>
    <row r="2392" spans="1:39" outlineLevel="3">
      <c r="A2392" s="11">
        <f>ROW()</f>
        <v>2392</v>
      </c>
      <c r="C2392" s="6" t="s">
        <v>473</v>
      </c>
      <c r="D2392" s="39"/>
      <c r="E2392" s="39"/>
      <c r="F2392" s="39"/>
      <c r="G2392" s="39"/>
      <c r="H2392" s="39"/>
      <c r="I2392" s="39"/>
      <c r="J2392" s="39"/>
      <c r="K2392" s="39"/>
      <c r="L2392" s="39"/>
      <c r="M2392" s="39"/>
      <c r="N2392" s="39"/>
      <c r="O2392" s="39"/>
      <c r="P2392" s="39"/>
      <c r="Q2392" s="39"/>
      <c r="R2392" s="39"/>
      <c r="S2392" s="39"/>
      <c r="T2392" s="39"/>
      <c r="U2392" s="39"/>
      <c r="V2392" s="39"/>
      <c r="W2392" s="39"/>
      <c r="X2392" s="39"/>
      <c r="Y2392" s="39"/>
      <c r="Z2392" s="39"/>
      <c r="AA2392" s="39"/>
      <c r="AB2392" s="39"/>
      <c r="AC2392" s="432"/>
      <c r="AD2392" s="9"/>
      <c r="AE2392" s="39"/>
      <c r="AF2392" s="39"/>
      <c r="AG2392" s="39"/>
      <c r="AH2392" s="430">
        <f t="shared" si="1704"/>
        <v>-1.3392037922627154</v>
      </c>
      <c r="AI2392" s="39"/>
      <c r="AJ2392" s="39"/>
      <c r="AK2392" s="39"/>
      <c r="AL2392" s="39"/>
      <c r="AM2392" s="430">
        <f t="shared" si="1705"/>
        <v>0</v>
      </c>
    </row>
    <row r="2393" spans="1:39" outlineLevel="3">
      <c r="A2393" s="11">
        <f>ROW()</f>
        <v>2393</v>
      </c>
      <c r="C2393" s="6" t="s">
        <v>474</v>
      </c>
      <c r="D2393" s="39"/>
      <c r="E2393" s="39"/>
      <c r="F2393" s="39"/>
      <c r="G2393" s="39"/>
      <c r="H2393" s="39"/>
      <c r="I2393" s="39"/>
      <c r="J2393" s="39"/>
      <c r="K2393" s="39"/>
      <c r="L2393" s="39"/>
      <c r="M2393" s="39"/>
      <c r="N2393" s="39"/>
      <c r="O2393" s="39"/>
      <c r="P2393" s="39"/>
      <c r="Q2393" s="39"/>
      <c r="R2393" s="39"/>
      <c r="S2393" s="39"/>
      <c r="T2393" s="39"/>
      <c r="U2393" s="39"/>
      <c r="V2393" s="39"/>
      <c r="W2393" s="39"/>
      <c r="X2393" s="39"/>
      <c r="Y2393" s="39"/>
      <c r="Z2393" s="39"/>
      <c r="AA2393" s="39"/>
      <c r="AB2393" s="39"/>
      <c r="AC2393" s="432"/>
      <c r="AD2393" s="9"/>
      <c r="AE2393" s="39"/>
      <c r="AF2393" s="39"/>
      <c r="AG2393" s="39"/>
      <c r="AH2393" s="430">
        <f t="shared" si="1704"/>
        <v>0</v>
      </c>
      <c r="AI2393" s="39"/>
      <c r="AJ2393" s="39"/>
      <c r="AK2393" s="39"/>
      <c r="AL2393" s="39"/>
      <c r="AM2393" s="430">
        <f t="shared" si="1705"/>
        <v>0</v>
      </c>
    </row>
    <row r="2394" spans="1:39" outlineLevel="3">
      <c r="A2394" s="11">
        <f>ROW()</f>
        <v>2394</v>
      </c>
      <c r="C2394" s="6" t="s">
        <v>477</v>
      </c>
      <c r="D2394" s="39"/>
      <c r="E2394" s="39"/>
      <c r="F2394" s="39"/>
      <c r="G2394" s="39"/>
      <c r="H2394" s="39"/>
      <c r="I2394" s="39"/>
      <c r="J2394" s="39"/>
      <c r="K2394" s="39"/>
      <c r="L2394" s="39"/>
      <c r="M2394" s="39"/>
      <c r="N2394" s="39"/>
      <c r="O2394" s="39"/>
      <c r="P2394" s="39"/>
      <c r="Q2394" s="39"/>
      <c r="R2394" s="39"/>
      <c r="S2394" s="39"/>
      <c r="T2394" s="39"/>
      <c r="U2394" s="39"/>
      <c r="V2394" s="39"/>
      <c r="W2394" s="39"/>
      <c r="X2394" s="39"/>
      <c r="Y2394" s="39"/>
      <c r="Z2394" s="39"/>
      <c r="AA2394" s="39"/>
      <c r="AB2394" s="39"/>
      <c r="AC2394" s="432"/>
      <c r="AD2394" s="9"/>
      <c r="AE2394" s="39"/>
      <c r="AF2394" s="39"/>
      <c r="AG2394" s="39"/>
      <c r="AH2394" s="430">
        <f t="shared" si="1704"/>
        <v>0</v>
      </c>
      <c r="AI2394" s="39"/>
      <c r="AJ2394" s="39"/>
      <c r="AK2394" s="39"/>
      <c r="AL2394" s="39"/>
      <c r="AM2394" s="430">
        <f t="shared" si="1705"/>
        <v>-0.40280577346000151</v>
      </c>
    </row>
    <row r="2395" spans="1:39" outlineLevel="3">
      <c r="A2395" s="11">
        <f>ROW()</f>
        <v>2395</v>
      </c>
      <c r="C2395" s="6" t="s">
        <v>511</v>
      </c>
      <c r="D2395" s="39"/>
      <c r="E2395" s="39"/>
      <c r="F2395" s="39"/>
      <c r="G2395" s="39"/>
      <c r="H2395" s="39"/>
      <c r="I2395" s="39"/>
      <c r="J2395" s="39"/>
      <c r="K2395" s="39"/>
      <c r="L2395" s="39"/>
      <c r="M2395" s="39"/>
      <c r="N2395" s="39"/>
      <c r="O2395" s="39"/>
      <c r="P2395" s="39"/>
      <c r="Q2395" s="39"/>
      <c r="R2395" s="39"/>
      <c r="S2395" s="39"/>
      <c r="T2395" s="39"/>
      <c r="U2395" s="39"/>
      <c r="V2395" s="39"/>
      <c r="W2395" s="39"/>
      <c r="X2395" s="39"/>
      <c r="Y2395" s="39"/>
      <c r="Z2395" s="39"/>
      <c r="AA2395" s="39"/>
      <c r="AB2395" s="39"/>
      <c r="AC2395" s="432"/>
      <c r="AD2395" s="9"/>
      <c r="AE2395" s="39"/>
      <c r="AF2395" s="39"/>
      <c r="AG2395" s="39"/>
      <c r="AH2395" s="430">
        <f t="shared" si="1704"/>
        <v>0</v>
      </c>
      <c r="AI2395" s="39"/>
      <c r="AJ2395" s="39"/>
      <c r="AK2395" s="39"/>
      <c r="AL2395" s="39"/>
      <c r="AM2395" s="430">
        <f t="shared" si="1705"/>
        <v>0</v>
      </c>
    </row>
    <row r="2396" spans="1:39" outlineLevel="3">
      <c r="A2396" s="11">
        <f>ROW()</f>
        <v>2396</v>
      </c>
      <c r="C2396" s="6" t="s">
        <v>655</v>
      </c>
      <c r="D2396" s="39"/>
      <c r="E2396" s="39"/>
      <c r="F2396" s="39"/>
      <c r="G2396" s="39"/>
      <c r="H2396" s="39"/>
      <c r="I2396" s="39"/>
      <c r="J2396" s="39"/>
      <c r="K2396" s="39"/>
      <c r="L2396" s="39"/>
      <c r="M2396" s="39"/>
      <c r="N2396" s="39"/>
      <c r="O2396" s="39"/>
      <c r="P2396" s="39"/>
      <c r="Q2396" s="39"/>
      <c r="R2396" s="39"/>
      <c r="S2396" s="39"/>
      <c r="T2396" s="39"/>
      <c r="U2396" s="39"/>
      <c r="V2396" s="39"/>
      <c r="W2396" s="39"/>
      <c r="X2396" s="39"/>
      <c r="Y2396" s="39"/>
      <c r="Z2396" s="39"/>
      <c r="AA2396" s="39"/>
      <c r="AB2396" s="39"/>
      <c r="AC2396" s="432"/>
      <c r="AD2396" s="9"/>
      <c r="AE2396" s="39"/>
      <c r="AF2396" s="39"/>
      <c r="AG2396" s="39"/>
      <c r="AH2396" s="39"/>
      <c r="AI2396" s="39"/>
      <c r="AJ2396" s="39"/>
      <c r="AK2396" s="39"/>
      <c r="AL2396" s="39"/>
      <c r="AM2396" s="39"/>
    </row>
    <row r="2397" spans="1:39" outlineLevel="3">
      <c r="A2397" s="11">
        <f>ROW()</f>
        <v>2397</v>
      </c>
      <c r="C2397" s="6" t="s">
        <v>656</v>
      </c>
      <c r="D2397" s="39"/>
      <c r="E2397" s="39"/>
      <c r="F2397" s="39"/>
      <c r="G2397" s="39"/>
      <c r="H2397" s="39"/>
      <c r="I2397" s="39"/>
      <c r="J2397" s="39"/>
      <c r="K2397" s="39"/>
      <c r="L2397" s="39"/>
      <c r="M2397" s="39"/>
      <c r="N2397" s="39"/>
      <c r="O2397" s="39"/>
      <c r="P2397" s="39"/>
      <c r="Q2397" s="39"/>
      <c r="R2397" s="39"/>
      <c r="S2397" s="39"/>
      <c r="T2397" s="39"/>
      <c r="U2397" s="39"/>
      <c r="V2397" s="39"/>
      <c r="W2397" s="39"/>
      <c r="X2397" s="39"/>
      <c r="Y2397" s="39"/>
      <c r="Z2397" s="39"/>
      <c r="AA2397" s="39"/>
      <c r="AB2397" s="39"/>
      <c r="AC2397" s="432"/>
      <c r="AD2397" s="9"/>
      <c r="AE2397" s="39"/>
      <c r="AF2397" s="39"/>
      <c r="AG2397" s="39"/>
      <c r="AH2397" s="39"/>
      <c r="AI2397" s="39"/>
      <c r="AJ2397" s="39"/>
      <c r="AK2397" s="39"/>
      <c r="AL2397" s="39"/>
      <c r="AM2397" s="39"/>
    </row>
    <row r="2398" spans="1:39" outlineLevel="3">
      <c r="A2398" s="11">
        <f>ROW()</f>
        <v>2398</v>
      </c>
      <c r="C2398" s="6" t="s">
        <v>667</v>
      </c>
      <c r="D2398" s="39"/>
      <c r="E2398" s="39"/>
      <c r="F2398" s="39"/>
      <c r="G2398" s="39"/>
      <c r="H2398" s="39"/>
      <c r="I2398" s="39"/>
      <c r="J2398" s="39"/>
      <c r="K2398" s="39"/>
      <c r="L2398" s="39"/>
      <c r="M2398" s="39"/>
      <c r="N2398" s="39"/>
      <c r="O2398" s="39"/>
      <c r="P2398" s="39"/>
      <c r="Q2398" s="39"/>
      <c r="R2398" s="39"/>
      <c r="S2398" s="39"/>
      <c r="T2398" s="39"/>
      <c r="U2398" s="39"/>
      <c r="V2398" s="39"/>
      <c r="W2398" s="39"/>
      <c r="X2398" s="39"/>
      <c r="Y2398" s="39"/>
      <c r="Z2398" s="39"/>
      <c r="AA2398" s="39"/>
      <c r="AB2398" s="39"/>
      <c r="AC2398" s="432"/>
      <c r="AD2398" s="9"/>
      <c r="AE2398" s="39"/>
      <c r="AF2398" s="39"/>
      <c r="AG2398" s="39"/>
      <c r="AH2398" s="39"/>
      <c r="AI2398" s="39"/>
      <c r="AJ2398" s="39"/>
      <c r="AK2398" s="39"/>
      <c r="AL2398" s="39"/>
      <c r="AM2398" s="39"/>
    </row>
    <row r="2399" spans="1:39" outlineLevel="3">
      <c r="A2399" s="11">
        <f>ROW()</f>
        <v>2399</v>
      </c>
      <c r="C2399" s="6" t="s">
        <v>212</v>
      </c>
      <c r="D2399" s="39"/>
      <c r="E2399" s="39"/>
      <c r="F2399" s="39"/>
      <c r="G2399" s="39"/>
      <c r="H2399" s="39"/>
      <c r="I2399" s="39"/>
      <c r="J2399" s="39"/>
      <c r="K2399" s="39"/>
      <c r="L2399" s="39"/>
      <c r="M2399" s="39"/>
      <c r="N2399" s="39"/>
      <c r="O2399" s="39"/>
      <c r="P2399" s="39"/>
      <c r="Q2399" s="39"/>
      <c r="R2399" s="39"/>
      <c r="S2399" s="39"/>
      <c r="T2399" s="39"/>
      <c r="U2399" s="39"/>
      <c r="V2399" s="39"/>
      <c r="W2399" s="39"/>
      <c r="X2399" s="39"/>
      <c r="Y2399" s="39"/>
      <c r="Z2399" s="39"/>
      <c r="AA2399" s="39"/>
      <c r="AB2399" s="39"/>
      <c r="AC2399" s="432"/>
      <c r="AD2399" s="9"/>
      <c r="AE2399" s="39"/>
      <c r="AF2399" s="39"/>
      <c r="AG2399" s="39"/>
      <c r="AH2399" s="9"/>
      <c r="AI2399" s="9"/>
      <c r="AJ2399" s="9"/>
      <c r="AK2399" s="9"/>
      <c r="AL2399" s="9"/>
      <c r="AM2399" s="9"/>
    </row>
    <row r="2400" spans="1:39" outlineLevel="3">
      <c r="A2400" s="11">
        <f>ROW()</f>
        <v>2400</v>
      </c>
      <c r="C2400" s="30" t="s">
        <v>362</v>
      </c>
      <c r="D2400" s="90"/>
      <c r="E2400" s="90"/>
      <c r="F2400" s="90"/>
      <c r="G2400" s="90"/>
      <c r="H2400" s="90"/>
      <c r="I2400" s="90"/>
      <c r="J2400" s="90"/>
      <c r="K2400" s="90"/>
      <c r="L2400" s="90"/>
      <c r="M2400" s="90"/>
      <c r="N2400" s="90"/>
      <c r="O2400" s="90"/>
      <c r="P2400" s="90"/>
      <c r="Q2400" s="90"/>
      <c r="R2400" s="90"/>
      <c r="S2400" s="90"/>
      <c r="T2400" s="90"/>
      <c r="U2400" s="90"/>
      <c r="V2400" s="90"/>
      <c r="W2400" s="90"/>
      <c r="X2400" s="90"/>
      <c r="Y2400" s="90"/>
      <c r="Z2400" s="90"/>
      <c r="AA2400" s="90"/>
      <c r="AB2400" s="90"/>
      <c r="AC2400" s="432"/>
      <c r="AD2400" s="9"/>
      <c r="AE2400" s="90"/>
      <c r="AF2400" s="90"/>
      <c r="AG2400" s="90"/>
      <c r="AH2400" s="15"/>
      <c r="AI2400" s="15"/>
      <c r="AJ2400" s="15"/>
      <c r="AK2400" s="15"/>
      <c r="AL2400" s="15"/>
      <c r="AM2400" s="15"/>
    </row>
    <row r="2401" spans="1:71" outlineLevel="3">
      <c r="A2401" s="11">
        <f>ROW()</f>
        <v>2401</v>
      </c>
      <c r="C2401" s="6" t="s">
        <v>1</v>
      </c>
      <c r="D2401" s="39"/>
      <c r="E2401" s="39"/>
      <c r="F2401" s="39"/>
      <c r="G2401" s="39"/>
      <c r="H2401" s="39"/>
      <c r="I2401" s="39"/>
      <c r="J2401" s="39"/>
      <c r="K2401" s="39"/>
      <c r="L2401" s="39"/>
      <c r="M2401" s="39"/>
      <c r="N2401" s="39"/>
      <c r="O2401" s="39"/>
      <c r="P2401" s="39"/>
      <c r="Q2401" s="39"/>
      <c r="R2401" s="39"/>
      <c r="S2401" s="39"/>
      <c r="T2401" s="39"/>
      <c r="U2401" s="39"/>
      <c r="V2401" s="39"/>
      <c r="W2401" s="39"/>
      <c r="X2401" s="39"/>
      <c r="Y2401" s="39"/>
      <c r="Z2401" s="39"/>
      <c r="AA2401" s="39"/>
      <c r="AB2401" s="39"/>
      <c r="AC2401" s="512"/>
      <c r="AD2401" s="513"/>
      <c r="AE2401" s="39"/>
      <c r="AF2401" s="39"/>
      <c r="AG2401" s="39"/>
      <c r="AH2401" s="87">
        <f t="shared" ref="AH2401" si="1706">SUM(AH2388:AH2400)</f>
        <v>-1.3392037922627154</v>
      </c>
      <c r="AI2401" s="39"/>
      <c r="AJ2401" s="39"/>
      <c r="AK2401" s="39"/>
      <c r="AL2401" s="39"/>
      <c r="AM2401" s="87">
        <f t="shared" ref="AM2401" si="1707">SUM(AM2388:AM2400)</f>
        <v>-0.76425186650459032</v>
      </c>
    </row>
    <row r="2402" spans="1:71" outlineLevel="2">
      <c r="A2402" s="11">
        <f>ROW()</f>
        <v>2402</v>
      </c>
      <c r="D2402" s="39"/>
      <c r="E2402" s="39"/>
      <c r="F2402" s="39"/>
      <c r="G2402" s="39"/>
      <c r="H2402" s="39"/>
      <c r="I2402" s="39"/>
      <c r="J2402" s="39"/>
      <c r="K2402" s="39"/>
      <c r="L2402" s="39"/>
      <c r="M2402" s="39"/>
      <c r="N2402" s="39"/>
      <c r="O2402" s="39"/>
      <c r="P2402" s="39"/>
      <c r="Q2402" s="39"/>
      <c r="R2402" s="39"/>
      <c r="S2402" s="39"/>
      <c r="T2402" s="39"/>
      <c r="U2402" s="39"/>
      <c r="V2402" s="39"/>
      <c r="W2402" s="39"/>
      <c r="X2402" s="39"/>
      <c r="Y2402" s="39"/>
      <c r="Z2402" s="39"/>
      <c r="AA2402" s="39"/>
      <c r="AB2402" s="39"/>
      <c r="AC2402" s="39"/>
      <c r="AD2402" s="39"/>
      <c r="AE2402" s="39"/>
      <c r="AF2402" s="39"/>
      <c r="AG2402" s="39"/>
      <c r="AH2402" s="39"/>
      <c r="AI2402" s="39"/>
      <c r="AJ2402" s="39"/>
      <c r="AK2402" s="39"/>
      <c r="AL2402" s="39"/>
      <c r="AM2402" s="39"/>
    </row>
    <row r="2403" spans="1:71" s="10" customFormat="1" ht="60" outlineLevel="1">
      <c r="A2403" s="324" t="s">
        <v>160</v>
      </c>
      <c r="B2403" s="347"/>
      <c r="C2403" s="325"/>
      <c r="D2403" s="325"/>
      <c r="E2403" s="910" t="str">
        <f>E$50</f>
        <v>DBP Principled Approach in 2020 [m$ 31/12/2019]</v>
      </c>
      <c r="F2403" s="325"/>
      <c r="G2403" s="325"/>
      <c r="H2403" s="326"/>
      <c r="I2403" s="326"/>
      <c r="J2403" s="326"/>
      <c r="K2403" s="326"/>
      <c r="L2403" s="326"/>
      <c r="M2403" s="326"/>
      <c r="N2403" s="326"/>
      <c r="O2403" s="326"/>
      <c r="P2403" s="326"/>
      <c r="Q2403" s="326"/>
      <c r="R2403" s="326"/>
      <c r="S2403" s="326"/>
      <c r="T2403" s="326"/>
      <c r="U2403" s="326"/>
      <c r="V2403" s="326"/>
      <c r="W2403" s="326"/>
      <c r="X2403" s="326"/>
      <c r="Y2403" s="326"/>
      <c r="Z2403" s="326"/>
      <c r="AA2403" s="326"/>
      <c r="AB2403" s="326"/>
      <c r="AC2403" s="326"/>
      <c r="AD2403" s="326"/>
      <c r="AE2403" s="326"/>
      <c r="AF2403" s="326"/>
      <c r="AG2403" s="326"/>
      <c r="AH2403" s="326"/>
      <c r="AI2403" s="326"/>
      <c r="AJ2403" s="326"/>
      <c r="AK2403" s="326"/>
      <c r="AL2403" s="326"/>
      <c r="AM2403" s="326"/>
      <c r="AN2403" s="6"/>
      <c r="AO2403" s="6"/>
      <c r="AP2403" s="6"/>
      <c r="AQ2403" s="6"/>
      <c r="AR2403" s="6"/>
      <c r="AS2403" s="6"/>
      <c r="AT2403" s="6"/>
      <c r="AU2403" s="6"/>
      <c r="AV2403" s="6"/>
      <c r="AW2403" s="6"/>
      <c r="AX2403" s="6"/>
      <c r="AY2403" s="6"/>
      <c r="AZ2403" s="6"/>
      <c r="BA2403" s="6"/>
      <c r="BB2403" s="6"/>
      <c r="BC2403" s="6"/>
      <c r="BD2403" s="6"/>
      <c r="BE2403" s="6"/>
      <c r="BF2403" s="6"/>
      <c r="BG2403" s="6"/>
      <c r="BH2403" s="6"/>
      <c r="BI2403" s="6"/>
      <c r="BJ2403" s="6"/>
      <c r="BK2403" s="6"/>
      <c r="BL2403" s="6"/>
      <c r="BM2403" s="6"/>
      <c r="BN2403" s="6"/>
      <c r="BO2403" s="6"/>
      <c r="BP2403" s="6"/>
      <c r="BQ2403" s="6"/>
      <c r="BR2403" s="6"/>
      <c r="BS2403" s="6"/>
    </row>
    <row r="2404" spans="1:71" outlineLevel="2">
      <c r="A2404" s="11">
        <f>ROW()</f>
        <v>2404</v>
      </c>
      <c r="B2404" s="343" t="s">
        <v>141</v>
      </c>
      <c r="D2404" s="39"/>
      <c r="E2404" s="39"/>
      <c r="F2404" s="39"/>
      <c r="G2404" s="39"/>
      <c r="H2404" s="39"/>
      <c r="I2404" s="39"/>
      <c r="J2404" s="156"/>
      <c r="K2404" s="39"/>
      <c r="L2404" s="39"/>
      <c r="M2404" s="39"/>
      <c r="N2404" s="39"/>
      <c r="O2404" s="39"/>
      <c r="P2404" s="39"/>
      <c r="Q2404" s="39"/>
      <c r="R2404" s="39"/>
      <c r="S2404" s="39"/>
      <c r="T2404" s="39"/>
      <c r="U2404" s="39"/>
      <c r="V2404" s="39"/>
      <c r="W2404" s="39"/>
      <c r="X2404" s="39"/>
      <c r="Y2404" s="39"/>
      <c r="Z2404" s="39"/>
      <c r="AA2404" s="39"/>
      <c r="AB2404" s="39"/>
      <c r="AC2404" s="39"/>
      <c r="AD2404" s="428">
        <f>IF(Asset!AD$157="","",Asset!AD$157-AD$6)</f>
        <v>42</v>
      </c>
      <c r="AE2404" s="39"/>
      <c r="AF2404" s="39"/>
      <c r="AG2404" s="39"/>
      <c r="AH2404" s="39"/>
      <c r="AI2404" s="39"/>
      <c r="AJ2404" s="39"/>
      <c r="AK2404" s="39"/>
      <c r="AL2404" s="39"/>
      <c r="AM2404" s="39"/>
    </row>
    <row r="2405" spans="1:71" outlineLevel="2">
      <c r="A2405" s="11">
        <f>ROW()</f>
        <v>2405</v>
      </c>
      <c r="C2405" s="6" t="s">
        <v>2</v>
      </c>
      <c r="D2405" s="39"/>
      <c r="E2405" s="922">
        <v>70</v>
      </c>
      <c r="F2405" s="39"/>
      <c r="G2405" s="39"/>
      <c r="H2405" s="39"/>
      <c r="I2405" s="9"/>
      <c r="J2405" s="39"/>
      <c r="K2405" s="163"/>
      <c r="L2405" s="163"/>
      <c r="M2405" s="163"/>
      <c r="N2405" s="163"/>
      <c r="O2405" s="163"/>
      <c r="P2405" s="163"/>
      <c r="Q2405" s="163"/>
      <c r="R2405" s="163"/>
      <c r="S2405" s="163"/>
      <c r="T2405" s="163"/>
      <c r="U2405" s="163"/>
      <c r="V2405" s="163"/>
      <c r="W2405" s="163"/>
      <c r="X2405" s="163"/>
      <c r="Y2405" s="163"/>
      <c r="Z2405" s="163"/>
      <c r="AA2405" s="163"/>
      <c r="AB2405" s="163"/>
      <c r="AC2405" s="911">
        <f>E2405</f>
        <v>70</v>
      </c>
      <c r="AD2405" s="912">
        <f>IF(AC2405&gt;0,IF(AD$160="",AC2405-1,MIN(AC2405-1,AD$160)),0)</f>
        <v>42</v>
      </c>
      <c r="AE2405" s="163">
        <f t="shared" ref="AE2405:AM2413" si="1708">MAX(0,AD2405-1)</f>
        <v>41</v>
      </c>
      <c r="AF2405" s="163">
        <f t="shared" si="1708"/>
        <v>40</v>
      </c>
      <c r="AG2405" s="163">
        <f t="shared" si="1708"/>
        <v>39</v>
      </c>
      <c r="AH2405" s="163">
        <f t="shared" si="1708"/>
        <v>38</v>
      </c>
      <c r="AI2405" s="163">
        <f t="shared" si="1708"/>
        <v>37</v>
      </c>
      <c r="AJ2405" s="163">
        <f t="shared" si="1708"/>
        <v>36</v>
      </c>
      <c r="AK2405" s="163">
        <f t="shared" si="1708"/>
        <v>35</v>
      </c>
      <c r="AL2405" s="163">
        <f t="shared" si="1708"/>
        <v>34</v>
      </c>
      <c r="AM2405" s="163">
        <f t="shared" si="1708"/>
        <v>33</v>
      </c>
    </row>
    <row r="2406" spans="1:71" outlineLevel="2">
      <c r="A2406" s="11">
        <f>ROW()</f>
        <v>2406</v>
      </c>
      <c r="C2406" s="6" t="s">
        <v>3</v>
      </c>
      <c r="D2406" s="39"/>
      <c r="E2406" s="922">
        <v>30</v>
      </c>
      <c r="F2406" s="39"/>
      <c r="G2406" s="39"/>
      <c r="H2406" s="39"/>
      <c r="I2406" s="9"/>
      <c r="J2406" s="39"/>
      <c r="K2406" s="163"/>
      <c r="L2406" s="163"/>
      <c r="M2406" s="163"/>
      <c r="N2406" s="163"/>
      <c r="O2406" s="163"/>
      <c r="P2406" s="163"/>
      <c r="Q2406" s="163"/>
      <c r="R2406" s="163"/>
      <c r="S2406" s="163"/>
      <c r="T2406" s="163"/>
      <c r="U2406" s="163"/>
      <c r="V2406" s="163"/>
      <c r="W2406" s="163"/>
      <c r="X2406" s="163"/>
      <c r="Y2406" s="163"/>
      <c r="Z2406" s="163"/>
      <c r="AA2406" s="163"/>
      <c r="AB2406" s="163"/>
      <c r="AC2406" s="911">
        <f t="shared" ref="AC2406:AC2417" si="1709">E2406</f>
        <v>30</v>
      </c>
      <c r="AD2406" s="912">
        <f>IF(AC2406&gt;0,IF(AD$160="",AC2406-1,MIN(AC2406-1,AD$160)),0)</f>
        <v>29</v>
      </c>
      <c r="AE2406" s="163">
        <f t="shared" si="1708"/>
        <v>28</v>
      </c>
      <c r="AF2406" s="163">
        <f t="shared" si="1708"/>
        <v>27</v>
      </c>
      <c r="AG2406" s="163">
        <f t="shared" si="1708"/>
        <v>26</v>
      </c>
      <c r="AH2406" s="163">
        <f t="shared" si="1708"/>
        <v>25</v>
      </c>
      <c r="AI2406" s="163">
        <f t="shared" si="1708"/>
        <v>24</v>
      </c>
      <c r="AJ2406" s="163">
        <f t="shared" si="1708"/>
        <v>23</v>
      </c>
      <c r="AK2406" s="163">
        <f t="shared" si="1708"/>
        <v>22</v>
      </c>
      <c r="AL2406" s="163">
        <f t="shared" si="1708"/>
        <v>21</v>
      </c>
      <c r="AM2406" s="163">
        <f t="shared" si="1708"/>
        <v>20</v>
      </c>
    </row>
    <row r="2407" spans="1:71" outlineLevel="2">
      <c r="A2407" s="11">
        <f>ROW()</f>
        <v>2407</v>
      </c>
      <c r="C2407" s="6" t="s">
        <v>4</v>
      </c>
      <c r="D2407" s="39"/>
      <c r="E2407" s="922">
        <v>30</v>
      </c>
      <c r="F2407" s="39"/>
      <c r="G2407" s="39"/>
      <c r="H2407" s="39"/>
      <c r="I2407" s="9"/>
      <c r="J2407" s="39"/>
      <c r="K2407" s="163"/>
      <c r="L2407" s="163"/>
      <c r="M2407" s="163"/>
      <c r="N2407" s="163"/>
      <c r="O2407" s="163"/>
      <c r="P2407" s="163"/>
      <c r="Q2407" s="163"/>
      <c r="R2407" s="163"/>
      <c r="S2407" s="163"/>
      <c r="T2407" s="163"/>
      <c r="U2407" s="163"/>
      <c r="V2407" s="163"/>
      <c r="W2407" s="163"/>
      <c r="X2407" s="163"/>
      <c r="Y2407" s="163"/>
      <c r="Z2407" s="163"/>
      <c r="AA2407" s="163"/>
      <c r="AB2407" s="163"/>
      <c r="AC2407" s="911">
        <f t="shared" si="1709"/>
        <v>30</v>
      </c>
      <c r="AD2407" s="913">
        <f>IF(AD2404="",MAX(0,AC2407-1),Inputs!$D$82-(AC$6-LEFT($A2403,4)))</f>
        <v>29</v>
      </c>
      <c r="AE2407" s="163">
        <f t="shared" si="1708"/>
        <v>28</v>
      </c>
      <c r="AF2407" s="163">
        <f t="shared" si="1708"/>
        <v>27</v>
      </c>
      <c r="AG2407" s="163">
        <f t="shared" si="1708"/>
        <v>26</v>
      </c>
      <c r="AH2407" s="163">
        <f t="shared" si="1708"/>
        <v>25</v>
      </c>
      <c r="AI2407" s="163">
        <f t="shared" si="1708"/>
        <v>24</v>
      </c>
      <c r="AJ2407" s="163">
        <f t="shared" si="1708"/>
        <v>23</v>
      </c>
      <c r="AK2407" s="163">
        <f t="shared" si="1708"/>
        <v>22</v>
      </c>
      <c r="AL2407" s="163">
        <f t="shared" si="1708"/>
        <v>21</v>
      </c>
      <c r="AM2407" s="163">
        <f t="shared" si="1708"/>
        <v>20</v>
      </c>
    </row>
    <row r="2408" spans="1:71" outlineLevel="2">
      <c r="A2408" s="11">
        <f>ROW()</f>
        <v>2408</v>
      </c>
      <c r="C2408" s="6" t="s">
        <v>5</v>
      </c>
      <c r="D2408" s="39"/>
      <c r="E2408" s="922">
        <v>10</v>
      </c>
      <c r="F2408" s="39"/>
      <c r="G2408" s="39"/>
      <c r="H2408" s="39"/>
      <c r="I2408" s="9"/>
      <c r="J2408" s="39"/>
      <c r="K2408" s="163"/>
      <c r="L2408" s="163"/>
      <c r="M2408" s="163"/>
      <c r="N2408" s="163"/>
      <c r="O2408" s="163"/>
      <c r="P2408" s="163"/>
      <c r="Q2408" s="163"/>
      <c r="R2408" s="163"/>
      <c r="S2408" s="163"/>
      <c r="T2408" s="163"/>
      <c r="U2408" s="163"/>
      <c r="V2408" s="163"/>
      <c r="W2408" s="163"/>
      <c r="X2408" s="163"/>
      <c r="Y2408" s="163"/>
      <c r="Z2408" s="163"/>
      <c r="AA2408" s="163"/>
      <c r="AB2408" s="163"/>
      <c r="AC2408" s="911">
        <f t="shared" si="1709"/>
        <v>10</v>
      </c>
      <c r="AD2408" s="912">
        <f t="shared" ref="AD2408:AD2411" si="1710">MAX(0,AC2408-1)</f>
        <v>9</v>
      </c>
      <c r="AE2408" s="163">
        <f t="shared" si="1708"/>
        <v>8</v>
      </c>
      <c r="AF2408" s="163">
        <f t="shared" si="1708"/>
        <v>7</v>
      </c>
      <c r="AG2408" s="163">
        <f t="shared" si="1708"/>
        <v>6</v>
      </c>
      <c r="AH2408" s="163">
        <f t="shared" si="1708"/>
        <v>5</v>
      </c>
      <c r="AI2408" s="163">
        <f t="shared" si="1708"/>
        <v>4</v>
      </c>
      <c r="AJ2408" s="163">
        <f t="shared" si="1708"/>
        <v>3</v>
      </c>
      <c r="AK2408" s="163">
        <f t="shared" si="1708"/>
        <v>2</v>
      </c>
      <c r="AL2408" s="163">
        <f t="shared" si="1708"/>
        <v>1</v>
      </c>
      <c r="AM2408" s="163">
        <f t="shared" si="1708"/>
        <v>0</v>
      </c>
    </row>
    <row r="2409" spans="1:71" outlineLevel="2">
      <c r="A2409" s="11">
        <f>ROW()</f>
        <v>2409</v>
      </c>
      <c r="C2409" s="6" t="s">
        <v>473</v>
      </c>
      <c r="D2409" s="39"/>
      <c r="E2409" s="922">
        <v>5</v>
      </c>
      <c r="F2409" s="39"/>
      <c r="G2409" s="39"/>
      <c r="H2409" s="39"/>
      <c r="I2409" s="9"/>
      <c r="J2409" s="39"/>
      <c r="K2409" s="163"/>
      <c r="L2409" s="163"/>
      <c r="M2409" s="163"/>
      <c r="N2409" s="163"/>
      <c r="O2409" s="163"/>
      <c r="P2409" s="163"/>
      <c r="Q2409" s="163"/>
      <c r="R2409" s="163"/>
      <c r="S2409" s="163"/>
      <c r="T2409" s="163"/>
      <c r="U2409" s="163"/>
      <c r="V2409" s="163"/>
      <c r="W2409" s="163"/>
      <c r="X2409" s="163"/>
      <c r="Y2409" s="163"/>
      <c r="Z2409" s="163"/>
      <c r="AA2409" s="163"/>
      <c r="AB2409" s="163"/>
      <c r="AC2409" s="911">
        <f t="shared" si="1709"/>
        <v>5</v>
      </c>
      <c r="AD2409" s="163">
        <f t="shared" si="1710"/>
        <v>4</v>
      </c>
      <c r="AE2409" s="163">
        <f t="shared" si="1708"/>
        <v>3</v>
      </c>
      <c r="AF2409" s="163">
        <f t="shared" si="1708"/>
        <v>2</v>
      </c>
      <c r="AG2409" s="163">
        <f t="shared" si="1708"/>
        <v>1</v>
      </c>
      <c r="AH2409" s="163">
        <f t="shared" si="1708"/>
        <v>0</v>
      </c>
      <c r="AI2409" s="163">
        <f t="shared" si="1708"/>
        <v>0</v>
      </c>
      <c r="AJ2409" s="163">
        <f t="shared" si="1708"/>
        <v>0</v>
      </c>
      <c r="AK2409" s="163">
        <f t="shared" si="1708"/>
        <v>0</v>
      </c>
      <c r="AL2409" s="163">
        <f t="shared" si="1708"/>
        <v>0</v>
      </c>
      <c r="AM2409" s="163">
        <f t="shared" si="1708"/>
        <v>0</v>
      </c>
    </row>
    <row r="2410" spans="1:71" outlineLevel="2">
      <c r="A2410" s="11">
        <f>ROW()</f>
        <v>2410</v>
      </c>
      <c r="C2410" s="6" t="s">
        <v>474</v>
      </c>
      <c r="D2410" s="39"/>
      <c r="E2410" s="922">
        <v>15</v>
      </c>
      <c r="F2410" s="39"/>
      <c r="G2410" s="39"/>
      <c r="H2410" s="39"/>
      <c r="I2410" s="9"/>
      <c r="J2410" s="39"/>
      <c r="K2410" s="163"/>
      <c r="L2410" s="163"/>
      <c r="M2410" s="163"/>
      <c r="N2410" s="163"/>
      <c r="O2410" s="163"/>
      <c r="P2410" s="163"/>
      <c r="Q2410" s="163"/>
      <c r="R2410" s="163"/>
      <c r="S2410" s="163"/>
      <c r="T2410" s="163"/>
      <c r="U2410" s="163"/>
      <c r="V2410" s="163"/>
      <c r="W2410" s="163"/>
      <c r="X2410" s="163"/>
      <c r="Y2410" s="163"/>
      <c r="Z2410" s="163"/>
      <c r="AA2410" s="163"/>
      <c r="AB2410" s="163"/>
      <c r="AC2410" s="911">
        <f t="shared" si="1709"/>
        <v>15</v>
      </c>
      <c r="AD2410" s="163">
        <f t="shared" si="1710"/>
        <v>14</v>
      </c>
      <c r="AE2410" s="163">
        <f t="shared" si="1708"/>
        <v>13</v>
      </c>
      <c r="AF2410" s="163">
        <f t="shared" si="1708"/>
        <v>12</v>
      </c>
      <c r="AG2410" s="163">
        <f t="shared" si="1708"/>
        <v>11</v>
      </c>
      <c r="AH2410" s="163">
        <f t="shared" si="1708"/>
        <v>10</v>
      </c>
      <c r="AI2410" s="163">
        <f t="shared" si="1708"/>
        <v>9</v>
      </c>
      <c r="AJ2410" s="163">
        <f t="shared" si="1708"/>
        <v>8</v>
      </c>
      <c r="AK2410" s="163">
        <f t="shared" si="1708"/>
        <v>7</v>
      </c>
      <c r="AL2410" s="163">
        <f t="shared" si="1708"/>
        <v>6</v>
      </c>
      <c r="AM2410" s="163">
        <f t="shared" si="1708"/>
        <v>5</v>
      </c>
    </row>
    <row r="2411" spans="1:71" outlineLevel="2">
      <c r="A2411" s="11">
        <f>ROW()</f>
        <v>2411</v>
      </c>
      <c r="C2411" s="6" t="s">
        <v>477</v>
      </c>
      <c r="D2411" s="39"/>
      <c r="E2411" s="922">
        <v>10</v>
      </c>
      <c r="F2411" s="39"/>
      <c r="G2411" s="39"/>
      <c r="H2411" s="39"/>
      <c r="I2411" s="9"/>
      <c r="J2411" s="39"/>
      <c r="K2411" s="163"/>
      <c r="L2411" s="163"/>
      <c r="M2411" s="163"/>
      <c r="N2411" s="163"/>
      <c r="O2411" s="163"/>
      <c r="P2411" s="163"/>
      <c r="Q2411" s="163"/>
      <c r="R2411" s="163"/>
      <c r="S2411" s="163"/>
      <c r="T2411" s="163"/>
      <c r="U2411" s="163"/>
      <c r="V2411" s="163"/>
      <c r="W2411" s="163"/>
      <c r="X2411" s="163"/>
      <c r="Y2411" s="163"/>
      <c r="Z2411" s="163"/>
      <c r="AA2411" s="163"/>
      <c r="AB2411" s="163"/>
      <c r="AC2411" s="911">
        <f t="shared" si="1709"/>
        <v>10</v>
      </c>
      <c r="AD2411" s="163">
        <f t="shared" si="1710"/>
        <v>9</v>
      </c>
      <c r="AE2411" s="163">
        <f t="shared" si="1708"/>
        <v>8</v>
      </c>
      <c r="AF2411" s="163">
        <f t="shared" si="1708"/>
        <v>7</v>
      </c>
      <c r="AG2411" s="163">
        <f t="shared" si="1708"/>
        <v>6</v>
      </c>
      <c r="AH2411" s="163">
        <f t="shared" si="1708"/>
        <v>5</v>
      </c>
      <c r="AI2411" s="163">
        <f t="shared" si="1708"/>
        <v>4</v>
      </c>
      <c r="AJ2411" s="163">
        <f t="shared" si="1708"/>
        <v>3</v>
      </c>
      <c r="AK2411" s="163">
        <f t="shared" si="1708"/>
        <v>2</v>
      </c>
      <c r="AL2411" s="163">
        <f t="shared" si="1708"/>
        <v>1</v>
      </c>
      <c r="AM2411" s="163">
        <f t="shared" si="1708"/>
        <v>0</v>
      </c>
    </row>
    <row r="2412" spans="1:71" outlineLevel="2">
      <c r="A2412" s="11">
        <f>ROW()</f>
        <v>2412</v>
      </c>
      <c r="C2412" s="6" t="s">
        <v>511</v>
      </c>
      <c r="D2412" s="39"/>
      <c r="E2412" s="922">
        <v>30</v>
      </c>
      <c r="F2412" s="39"/>
      <c r="G2412" s="39"/>
      <c r="H2412" s="39"/>
      <c r="I2412" s="9"/>
      <c r="J2412" s="39"/>
      <c r="K2412" s="163"/>
      <c r="L2412" s="163"/>
      <c r="M2412" s="163"/>
      <c r="N2412" s="163"/>
      <c r="O2412" s="163"/>
      <c r="P2412" s="163"/>
      <c r="Q2412" s="163"/>
      <c r="R2412" s="163"/>
      <c r="S2412" s="163"/>
      <c r="T2412" s="163"/>
      <c r="U2412" s="163"/>
      <c r="V2412" s="163"/>
      <c r="W2412" s="163"/>
      <c r="X2412" s="163"/>
      <c r="Y2412" s="163"/>
      <c r="Z2412" s="163"/>
      <c r="AA2412" s="163"/>
      <c r="AB2412" s="163"/>
      <c r="AC2412" s="911">
        <f t="shared" si="1709"/>
        <v>30</v>
      </c>
      <c r="AD2412" s="914">
        <f>Inputs!$D$87-(Inputs!$G$71-AC2412+1)</f>
        <v>49</v>
      </c>
      <c r="AE2412" s="163">
        <f t="shared" si="1708"/>
        <v>48</v>
      </c>
      <c r="AF2412" s="163">
        <f t="shared" si="1708"/>
        <v>47</v>
      </c>
      <c r="AG2412" s="163">
        <f t="shared" si="1708"/>
        <v>46</v>
      </c>
      <c r="AH2412" s="163">
        <f t="shared" si="1708"/>
        <v>45</v>
      </c>
      <c r="AI2412" s="163">
        <f t="shared" si="1708"/>
        <v>44</v>
      </c>
      <c r="AJ2412" s="163">
        <f t="shared" si="1708"/>
        <v>43</v>
      </c>
      <c r="AK2412" s="163">
        <f t="shared" si="1708"/>
        <v>42</v>
      </c>
      <c r="AL2412" s="163">
        <f t="shared" si="1708"/>
        <v>41</v>
      </c>
      <c r="AM2412" s="163">
        <f t="shared" si="1708"/>
        <v>40</v>
      </c>
    </row>
    <row r="2413" spans="1:71" outlineLevel="2">
      <c r="A2413" s="11">
        <f>ROW()</f>
        <v>2413</v>
      </c>
      <c r="C2413" s="6" t="s">
        <v>655</v>
      </c>
      <c r="D2413" s="39"/>
      <c r="E2413" s="922"/>
      <c r="F2413" s="39"/>
      <c r="G2413" s="39"/>
      <c r="H2413" s="39"/>
      <c r="I2413" s="9"/>
      <c r="J2413" s="39"/>
      <c r="K2413" s="163"/>
      <c r="L2413" s="163"/>
      <c r="M2413" s="163"/>
      <c r="N2413" s="163"/>
      <c r="O2413" s="163"/>
      <c r="P2413" s="163"/>
      <c r="Q2413" s="163"/>
      <c r="R2413" s="163"/>
      <c r="S2413" s="163"/>
      <c r="T2413" s="163"/>
      <c r="U2413" s="163"/>
      <c r="V2413" s="163"/>
      <c r="W2413" s="163"/>
      <c r="X2413" s="163"/>
      <c r="Y2413" s="163"/>
      <c r="Z2413" s="163"/>
      <c r="AA2413" s="163"/>
      <c r="AB2413" s="163"/>
      <c r="AC2413" s="911">
        <f t="shared" si="1709"/>
        <v>0</v>
      </c>
      <c r="AD2413" s="163"/>
      <c r="AE2413" s="163"/>
      <c r="AF2413" s="163"/>
      <c r="AG2413" s="163"/>
      <c r="AH2413" s="163"/>
      <c r="AI2413" s="915">
        <f>Inputs!$D$88</f>
        <v>5</v>
      </c>
      <c r="AJ2413" s="163">
        <f t="shared" si="1708"/>
        <v>4</v>
      </c>
      <c r="AK2413" s="163">
        <f t="shared" si="1708"/>
        <v>3</v>
      </c>
      <c r="AL2413" s="163">
        <f t="shared" si="1708"/>
        <v>2</v>
      </c>
      <c r="AM2413" s="163">
        <f t="shared" si="1708"/>
        <v>1</v>
      </c>
    </row>
    <row r="2414" spans="1:71" outlineLevel="2">
      <c r="A2414" s="11">
        <f>ROW()</f>
        <v>2414</v>
      </c>
      <c r="C2414" s="6" t="s">
        <v>656</v>
      </c>
      <c r="D2414" s="39"/>
      <c r="E2414" s="922"/>
      <c r="F2414" s="39"/>
      <c r="G2414" s="39"/>
      <c r="H2414" s="39"/>
      <c r="I2414" s="9"/>
      <c r="J2414" s="39"/>
      <c r="K2414" s="163"/>
      <c r="L2414" s="163"/>
      <c r="M2414" s="163"/>
      <c r="N2414" s="163"/>
      <c r="O2414" s="163"/>
      <c r="P2414" s="163"/>
      <c r="Q2414" s="163"/>
      <c r="R2414" s="163"/>
      <c r="S2414" s="163"/>
      <c r="T2414" s="163"/>
      <c r="U2414" s="163"/>
      <c r="V2414" s="163"/>
      <c r="W2414" s="163"/>
      <c r="X2414" s="163"/>
      <c r="Y2414" s="163"/>
      <c r="Z2414" s="163"/>
      <c r="AA2414" s="163"/>
      <c r="AB2414" s="163"/>
      <c r="AC2414" s="911"/>
      <c r="AD2414" s="163"/>
      <c r="AE2414" s="163"/>
      <c r="AF2414" s="163"/>
      <c r="AG2414" s="163"/>
      <c r="AH2414" s="163"/>
      <c r="AI2414" s="163"/>
      <c r="AJ2414" s="163"/>
      <c r="AK2414" s="163"/>
      <c r="AL2414" s="163"/>
      <c r="AM2414" s="163"/>
    </row>
    <row r="2415" spans="1:71" outlineLevel="2">
      <c r="A2415" s="11">
        <f>ROW()</f>
        <v>2415</v>
      </c>
      <c r="C2415" s="6" t="s">
        <v>667</v>
      </c>
      <c r="D2415" s="39"/>
      <c r="E2415" s="922"/>
      <c r="F2415" s="39"/>
      <c r="G2415" s="39"/>
      <c r="H2415" s="39"/>
      <c r="I2415" s="9"/>
      <c r="J2415" s="39"/>
      <c r="K2415" s="163"/>
      <c r="L2415" s="163"/>
      <c r="M2415" s="163"/>
      <c r="N2415" s="163"/>
      <c r="O2415" s="163"/>
      <c r="P2415" s="163"/>
      <c r="Q2415" s="163"/>
      <c r="R2415" s="163"/>
      <c r="S2415" s="163"/>
      <c r="T2415" s="163"/>
      <c r="U2415" s="163"/>
      <c r="V2415" s="163"/>
      <c r="W2415" s="163"/>
      <c r="X2415" s="163"/>
      <c r="Y2415" s="163"/>
      <c r="Z2415" s="163"/>
      <c r="AA2415" s="163"/>
      <c r="AB2415" s="163"/>
      <c r="AC2415" s="911"/>
      <c r="AD2415" s="163"/>
      <c r="AE2415" s="163"/>
      <c r="AF2415" s="163"/>
      <c r="AG2415" s="163"/>
      <c r="AH2415" s="163"/>
      <c r="AI2415" s="163"/>
      <c r="AJ2415" s="163"/>
      <c r="AK2415" s="163"/>
      <c r="AL2415" s="163"/>
      <c r="AM2415" s="163"/>
    </row>
    <row r="2416" spans="1:71" outlineLevel="2">
      <c r="A2416" s="11">
        <f>ROW()</f>
        <v>2416</v>
      </c>
      <c r="C2416" s="6" t="s">
        <v>212</v>
      </c>
      <c r="D2416" s="39"/>
      <c r="E2416" s="922">
        <v>0</v>
      </c>
      <c r="F2416" s="39"/>
      <c r="G2416" s="39"/>
      <c r="H2416" s="39"/>
      <c r="I2416" s="13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04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</row>
    <row r="2417" spans="1:39" outlineLevel="2">
      <c r="A2417" s="11">
        <f>ROW()</f>
        <v>2417</v>
      </c>
      <c r="C2417" s="30" t="s">
        <v>362</v>
      </c>
      <c r="D2417" s="90"/>
      <c r="E2417" s="923">
        <v>62.598995281445561</v>
      </c>
      <c r="F2417" s="90"/>
      <c r="G2417" s="90"/>
      <c r="H2417" s="90"/>
      <c r="I2417" s="15"/>
      <c r="J2417" s="90"/>
      <c r="K2417" s="15"/>
      <c r="L2417" s="15"/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916">
        <f t="shared" si="1709"/>
        <v>62.598995281445561</v>
      </c>
      <c r="AD2417" s="917">
        <f>IF(AC2417&gt;0,IF(AD$160="",AC2417-1,MIN(AC2417-1,AD$160)),0)</f>
        <v>42</v>
      </c>
      <c r="AE2417" s="90">
        <f t="shared" ref="AE2417:AM2417" si="1711">MAX(0,AD2417-1)</f>
        <v>41</v>
      </c>
      <c r="AF2417" s="90">
        <f t="shared" si="1711"/>
        <v>40</v>
      </c>
      <c r="AG2417" s="90">
        <f t="shared" si="1711"/>
        <v>39</v>
      </c>
      <c r="AH2417" s="90">
        <f t="shared" si="1711"/>
        <v>38</v>
      </c>
      <c r="AI2417" s="90">
        <f t="shared" si="1711"/>
        <v>37</v>
      </c>
      <c r="AJ2417" s="90">
        <f t="shared" si="1711"/>
        <v>36</v>
      </c>
      <c r="AK2417" s="90">
        <f t="shared" si="1711"/>
        <v>35</v>
      </c>
      <c r="AL2417" s="90">
        <f t="shared" si="1711"/>
        <v>34</v>
      </c>
      <c r="AM2417" s="90">
        <f t="shared" si="1711"/>
        <v>33</v>
      </c>
    </row>
    <row r="2418" spans="1:39" outlineLevel="2">
      <c r="A2418" s="11">
        <f>ROW()</f>
        <v>2418</v>
      </c>
      <c r="D2418" s="39"/>
      <c r="E2418" s="39"/>
      <c r="F2418" s="39"/>
      <c r="G2418" s="39"/>
      <c r="H2418" s="3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</row>
    <row r="2419" spans="1:39" outlineLevel="2">
      <c r="A2419" s="11">
        <f>ROW()</f>
        <v>2419</v>
      </c>
      <c r="B2419" s="343" t="s">
        <v>68</v>
      </c>
      <c r="D2419" s="39"/>
      <c r="E2419" s="39"/>
      <c r="F2419" s="39"/>
      <c r="G2419" s="39"/>
      <c r="H2419" s="39"/>
      <c r="I2419" s="39"/>
      <c r="J2419" s="39"/>
      <c r="K2419" s="39"/>
      <c r="L2419" s="39"/>
      <c r="M2419" s="39"/>
      <c r="N2419" s="39"/>
      <c r="O2419" s="39"/>
      <c r="P2419" s="39"/>
      <c r="Q2419" s="39"/>
      <c r="R2419" s="39"/>
      <c r="S2419" s="39"/>
      <c r="T2419" s="39"/>
      <c r="U2419" s="39"/>
      <c r="V2419" s="39"/>
      <c r="W2419" s="39"/>
      <c r="X2419" s="39"/>
      <c r="Y2419" s="39"/>
      <c r="Z2419" s="39"/>
      <c r="AA2419" s="39"/>
      <c r="AB2419" s="39"/>
      <c r="AC2419" s="39"/>
      <c r="AD2419" s="39"/>
      <c r="AE2419" s="39"/>
      <c r="AF2419" s="39"/>
      <c r="AG2419" s="39"/>
      <c r="AH2419" s="39"/>
      <c r="AI2419" s="39"/>
      <c r="AJ2419" s="39"/>
      <c r="AK2419" s="39"/>
      <c r="AL2419" s="39"/>
      <c r="AM2419" s="39"/>
    </row>
    <row r="2420" spans="1:39" outlineLevel="2">
      <c r="A2420" s="11">
        <f>ROW()</f>
        <v>2420</v>
      </c>
      <c r="C2420" s="6" t="s">
        <v>2</v>
      </c>
      <c r="D2420" s="39"/>
      <c r="E2420" s="922">
        <v>8.8811437499999955E-3</v>
      </c>
      <c r="F2420" s="39"/>
      <c r="G2420" s="39"/>
      <c r="H2420" s="39"/>
      <c r="I2420" s="39"/>
      <c r="J2420" s="39"/>
      <c r="K2420" s="39"/>
      <c r="L2420" s="39"/>
      <c r="M2420" s="39"/>
      <c r="N2420" s="39"/>
      <c r="O2420" s="39"/>
      <c r="P2420" s="39"/>
      <c r="Q2420" s="39"/>
      <c r="R2420" s="39"/>
      <c r="S2420" s="39"/>
      <c r="T2420" s="39"/>
      <c r="U2420" s="39"/>
      <c r="V2420" s="39"/>
      <c r="W2420" s="39"/>
      <c r="X2420" s="39"/>
      <c r="Y2420" s="39"/>
      <c r="Z2420" s="39"/>
      <c r="AA2420" s="39"/>
      <c r="AB2420" s="9">
        <f t="shared" ref="AB2420:AB2427" si="1712">AA2480</f>
        <v>0</v>
      </c>
      <c r="AC2420" s="526">
        <f t="shared" ref="AC2420:AC2432" si="1713">$E2420*$E$51</f>
        <v>1.0654315307659203E-2</v>
      </c>
      <c r="AD2420" s="9">
        <f t="shared" ref="AD2420:AM2425" si="1714">AC2480</f>
        <v>1.0520380756065241E-2</v>
      </c>
      <c r="AE2420" s="9">
        <f t="shared" si="1714"/>
        <v>1.026989549996845E-2</v>
      </c>
      <c r="AF2420" s="9">
        <f t="shared" si="1714"/>
        <v>1.0019410243871658E-2</v>
      </c>
      <c r="AG2420" s="9">
        <f t="shared" si="1714"/>
        <v>9.7689249877748671E-3</v>
      </c>
      <c r="AH2420" s="9">
        <f t="shared" si="1714"/>
        <v>9.5184397316780758E-3</v>
      </c>
      <c r="AI2420" s="9">
        <f t="shared" si="1714"/>
        <v>9.2679544755812845E-3</v>
      </c>
      <c r="AJ2420" s="9">
        <f t="shared" si="1714"/>
        <v>9.0174692194844933E-3</v>
      </c>
      <c r="AK2420" s="9">
        <f t="shared" si="1714"/>
        <v>8.766983963387702E-3</v>
      </c>
      <c r="AL2420" s="9">
        <f t="shared" si="1714"/>
        <v>8.5164987072909107E-3</v>
      </c>
      <c r="AM2420" s="9">
        <f t="shared" si="1714"/>
        <v>8.2660134511941194E-3</v>
      </c>
    </row>
    <row r="2421" spans="1:39" outlineLevel="2">
      <c r="A2421" s="11">
        <f>ROW()</f>
        <v>2421</v>
      </c>
      <c r="C2421" s="6" t="s">
        <v>3</v>
      </c>
      <c r="D2421" s="39"/>
      <c r="E2421" s="922">
        <v>1.9137673878749997</v>
      </c>
      <c r="F2421" s="39"/>
      <c r="G2421" s="39"/>
      <c r="H2421" s="39"/>
      <c r="I2421" s="39"/>
      <c r="J2421" s="39"/>
      <c r="K2421" s="39"/>
      <c r="L2421" s="39"/>
      <c r="M2421" s="39"/>
      <c r="N2421" s="39"/>
      <c r="O2421" s="39"/>
      <c r="P2421" s="39"/>
      <c r="Q2421" s="39"/>
      <c r="R2421" s="39"/>
      <c r="S2421" s="39"/>
      <c r="T2421" s="39"/>
      <c r="U2421" s="39"/>
      <c r="V2421" s="39"/>
      <c r="W2421" s="39"/>
      <c r="X2421" s="39"/>
      <c r="Y2421" s="39"/>
      <c r="Z2421" s="39"/>
      <c r="AA2421" s="39"/>
      <c r="AB2421" s="9">
        <f t="shared" si="1712"/>
        <v>0</v>
      </c>
      <c r="AC2421" s="526">
        <f t="shared" si="1713"/>
        <v>2.2958620814954815</v>
      </c>
      <c r="AD2421" s="9">
        <f t="shared" si="1714"/>
        <v>2.1670242996914828</v>
      </c>
      <c r="AE2421" s="9">
        <f t="shared" si="1714"/>
        <v>2.0922993238400522</v>
      </c>
      <c r="AF2421" s="9">
        <f t="shared" si="1714"/>
        <v>2.0175743479886217</v>
      </c>
      <c r="AG2421" s="9">
        <f t="shared" si="1714"/>
        <v>1.9428493721371913</v>
      </c>
      <c r="AH2421" s="9">
        <f t="shared" si="1714"/>
        <v>1.868124396285761</v>
      </c>
      <c r="AI2421" s="9">
        <f t="shared" si="1714"/>
        <v>1.7933994204343306</v>
      </c>
      <c r="AJ2421" s="9">
        <f t="shared" si="1714"/>
        <v>1.7186744445829003</v>
      </c>
      <c r="AK2421" s="9">
        <f t="shared" si="1714"/>
        <v>1.64394946873147</v>
      </c>
      <c r="AL2421" s="9">
        <f t="shared" si="1714"/>
        <v>1.5692244928800396</v>
      </c>
      <c r="AM2421" s="9">
        <f t="shared" si="1714"/>
        <v>1.4944995170286093</v>
      </c>
    </row>
    <row r="2422" spans="1:39" outlineLevel="2">
      <c r="A2422" s="11">
        <f>ROW()</f>
        <v>2422</v>
      </c>
      <c r="C2422" s="6" t="s">
        <v>4</v>
      </c>
      <c r="D2422" s="39"/>
      <c r="E2422" s="922">
        <v>5.4032617856250775</v>
      </c>
      <c r="F2422" s="39"/>
      <c r="G2422" s="39"/>
      <c r="H2422" s="39"/>
      <c r="I2422" s="39"/>
      <c r="J2422" s="39"/>
      <c r="K2422" s="39"/>
      <c r="L2422" s="39"/>
      <c r="M2422" s="39"/>
      <c r="N2422" s="39"/>
      <c r="O2422" s="39"/>
      <c r="P2422" s="39"/>
      <c r="Q2422" s="39"/>
      <c r="R2422" s="39"/>
      <c r="S2422" s="39"/>
      <c r="T2422" s="39"/>
      <c r="U2422" s="39"/>
      <c r="V2422" s="39"/>
      <c r="W2422" s="39"/>
      <c r="X2422" s="39"/>
      <c r="Y2422" s="39"/>
      <c r="Z2422" s="39"/>
      <c r="AA2422" s="39"/>
      <c r="AB2422" s="9">
        <f t="shared" si="1712"/>
        <v>0</v>
      </c>
      <c r="AC2422" s="526">
        <f t="shared" si="1713"/>
        <v>6.482054155904784</v>
      </c>
      <c r="AD2422" s="9">
        <f t="shared" si="1714"/>
        <v>6.4660823874560798</v>
      </c>
      <c r="AE2422" s="9">
        <f t="shared" si="1714"/>
        <v>6.2431140292679395</v>
      </c>
      <c r="AF2422" s="9">
        <f t="shared" si="1714"/>
        <v>6.0201456710797991</v>
      </c>
      <c r="AG2422" s="9">
        <f t="shared" si="1714"/>
        <v>5.7971773128916588</v>
      </c>
      <c r="AH2422" s="9">
        <f t="shared" si="1714"/>
        <v>5.5742089547035185</v>
      </c>
      <c r="AI2422" s="9">
        <f t="shared" si="1714"/>
        <v>5.3512405965153782</v>
      </c>
      <c r="AJ2422" s="9">
        <f t="shared" si="1714"/>
        <v>5.1282722383272379</v>
      </c>
      <c r="AK2422" s="9">
        <f t="shared" si="1714"/>
        <v>4.9053038801390976</v>
      </c>
      <c r="AL2422" s="9">
        <f t="shared" si="1714"/>
        <v>4.6823355219509573</v>
      </c>
      <c r="AM2422" s="9">
        <f t="shared" si="1714"/>
        <v>4.4593671637628169</v>
      </c>
    </row>
    <row r="2423" spans="1:39" outlineLevel="2">
      <c r="A2423" s="11">
        <f>ROW()</f>
        <v>2423</v>
      </c>
      <c r="C2423" s="6" t="s">
        <v>5</v>
      </c>
      <c r="D2423" s="39"/>
      <c r="E2423" s="922">
        <v>2.6764061411249993</v>
      </c>
      <c r="F2423" s="39"/>
      <c r="G2423" s="39"/>
      <c r="H2423" s="39"/>
      <c r="I2423" s="39"/>
      <c r="J2423" s="39"/>
      <c r="K2423" s="39"/>
      <c r="L2423" s="39"/>
      <c r="M2423" s="39"/>
      <c r="N2423" s="39"/>
      <c r="O2423" s="39"/>
      <c r="P2423" s="39"/>
      <c r="Q2423" s="39"/>
      <c r="R2423" s="39"/>
      <c r="S2423" s="39"/>
      <c r="T2423" s="39"/>
      <c r="U2423" s="39"/>
      <c r="V2423" s="39"/>
      <c r="W2423" s="39"/>
      <c r="X2423" s="39"/>
      <c r="Y2423" s="39"/>
      <c r="Z2423" s="39"/>
      <c r="AA2423" s="39"/>
      <c r="AB2423" s="9">
        <f t="shared" si="1712"/>
        <v>0</v>
      </c>
      <c r="AC2423" s="526">
        <f t="shared" si="1713"/>
        <v>3.2107660591465139</v>
      </c>
      <c r="AD2423" s="9">
        <f t="shared" si="1714"/>
        <v>3.1846838574247203</v>
      </c>
      <c r="AE2423" s="9">
        <f t="shared" si="1714"/>
        <v>2.8636072515100688</v>
      </c>
      <c r="AF2423" s="9">
        <f t="shared" si="1714"/>
        <v>2.5425306455954173</v>
      </c>
      <c r="AG2423" s="9">
        <f t="shared" si="1714"/>
        <v>2.2214540396807658</v>
      </c>
      <c r="AH2423" s="9">
        <f t="shared" si="1714"/>
        <v>1.9003774337661146</v>
      </c>
      <c r="AI2423" s="9">
        <f t="shared" si="1714"/>
        <v>1.5793008278514633</v>
      </c>
      <c r="AJ2423" s="9">
        <f t="shared" si="1714"/>
        <v>1.258224221936812</v>
      </c>
      <c r="AK2423" s="9">
        <f t="shared" si="1714"/>
        <v>0.93714761602216079</v>
      </c>
      <c r="AL2423" s="9">
        <f t="shared" si="1714"/>
        <v>0.61607101010750953</v>
      </c>
      <c r="AM2423" s="9">
        <f t="shared" si="1714"/>
        <v>0.29499440419285822</v>
      </c>
    </row>
    <row r="2424" spans="1:39" outlineLevel="2">
      <c r="A2424" s="11">
        <f>ROW()</f>
        <v>2424</v>
      </c>
      <c r="C2424" s="6" t="s">
        <v>473</v>
      </c>
      <c r="D2424" s="39"/>
      <c r="E2424" s="922">
        <v>2.5211855778749994</v>
      </c>
      <c r="F2424" s="39"/>
      <c r="G2424" s="39"/>
      <c r="H2424" s="39"/>
      <c r="I2424" s="39"/>
      <c r="J2424" s="39"/>
      <c r="K2424" s="39"/>
      <c r="L2424" s="39"/>
      <c r="M2424" s="39"/>
      <c r="N2424" s="39"/>
      <c r="O2424" s="39"/>
      <c r="P2424" s="39"/>
      <c r="Q2424" s="39"/>
      <c r="R2424" s="39"/>
      <c r="S2424" s="39"/>
      <c r="T2424" s="39"/>
      <c r="U2424" s="39"/>
      <c r="V2424" s="39"/>
      <c r="W2424" s="39"/>
      <c r="X2424" s="39"/>
      <c r="Y2424" s="39"/>
      <c r="Z2424" s="39"/>
      <c r="AA2424" s="39"/>
      <c r="AB2424" s="9">
        <f t="shared" si="1712"/>
        <v>0</v>
      </c>
      <c r="AC2424" s="526">
        <f t="shared" si="1713"/>
        <v>3.0245548154541733</v>
      </c>
      <c r="AD2424" s="9">
        <f t="shared" si="1714"/>
        <v>2.9855323517573202</v>
      </c>
      <c r="AE2424" s="9">
        <f t="shared" si="1714"/>
        <v>2.3806213886664858</v>
      </c>
      <c r="AF2424" s="9">
        <f t="shared" si="1714"/>
        <v>1.7757104255756513</v>
      </c>
      <c r="AG2424" s="9">
        <f t="shared" si="1714"/>
        <v>1.1707994624848166</v>
      </c>
      <c r="AH2424" s="9">
        <f t="shared" si="1714"/>
        <v>0.56588849939398189</v>
      </c>
      <c r="AI2424" s="9">
        <f t="shared" si="1714"/>
        <v>0</v>
      </c>
      <c r="AJ2424" s="9">
        <f t="shared" si="1714"/>
        <v>0</v>
      </c>
      <c r="AK2424" s="9">
        <f t="shared" si="1714"/>
        <v>0</v>
      </c>
      <c r="AL2424" s="9">
        <f t="shared" si="1714"/>
        <v>0</v>
      </c>
      <c r="AM2424" s="9">
        <f t="shared" si="1714"/>
        <v>0</v>
      </c>
    </row>
    <row r="2425" spans="1:39" outlineLevel="2">
      <c r="A2425" s="11">
        <f>ROW()</f>
        <v>2425</v>
      </c>
      <c r="C2425" s="6" t="s">
        <v>474</v>
      </c>
      <c r="D2425" s="39"/>
      <c r="E2425" s="922">
        <v>7.3666363983749976</v>
      </c>
      <c r="F2425" s="39"/>
      <c r="G2425" s="39"/>
      <c r="H2425" s="39"/>
      <c r="I2425" s="39"/>
      <c r="J2425" s="39"/>
      <c r="K2425" s="39"/>
      <c r="L2425" s="39"/>
      <c r="M2425" s="39"/>
      <c r="N2425" s="39"/>
      <c r="O2425" s="39"/>
      <c r="P2425" s="39"/>
      <c r="Q2425" s="39"/>
      <c r="R2425" s="39"/>
      <c r="S2425" s="39"/>
      <c r="T2425" s="39"/>
      <c r="U2425" s="39"/>
      <c r="V2425" s="39"/>
      <c r="W2425" s="39"/>
      <c r="X2425" s="39"/>
      <c r="Y2425" s="39"/>
      <c r="Z2425" s="39"/>
      <c r="AA2425" s="39"/>
      <c r="AB2425" s="9">
        <f t="shared" si="1712"/>
        <v>0</v>
      </c>
      <c r="AC2425" s="526">
        <f t="shared" si="1713"/>
        <v>8.8374278307527945</v>
      </c>
      <c r="AD2425" s="9">
        <f t="shared" si="1714"/>
        <v>8.6908721827997617</v>
      </c>
      <c r="AE2425" s="9">
        <f t="shared" si="1714"/>
        <v>8.1017103274162423</v>
      </c>
      <c r="AF2425" s="9">
        <f t="shared" si="1714"/>
        <v>7.5125484720327229</v>
      </c>
      <c r="AG2425" s="9">
        <f t="shared" si="1714"/>
        <v>6.9233866166492035</v>
      </c>
      <c r="AH2425" s="9">
        <f t="shared" si="1714"/>
        <v>6.3342247612656841</v>
      </c>
      <c r="AI2425" s="9">
        <f t="shared" ref="AI2425:AM2425" si="1715">AH2485</f>
        <v>5.7450629058821647</v>
      </c>
      <c r="AJ2425" s="9">
        <f t="shared" si="1715"/>
        <v>5.1559010504986453</v>
      </c>
      <c r="AK2425" s="9">
        <f t="shared" si="1715"/>
        <v>4.5667391951151259</v>
      </c>
      <c r="AL2425" s="9">
        <f t="shared" si="1715"/>
        <v>3.9775773397316065</v>
      </c>
      <c r="AM2425" s="9">
        <f t="shared" si="1715"/>
        <v>3.3884154843480871</v>
      </c>
    </row>
    <row r="2426" spans="1:39" outlineLevel="2">
      <c r="A2426" s="11">
        <f>ROW()</f>
        <v>2426</v>
      </c>
      <c r="C2426" s="6" t="s">
        <v>477</v>
      </c>
      <c r="D2426" s="39"/>
      <c r="E2426" s="922">
        <v>6.528920405624997</v>
      </c>
      <c r="F2426" s="39"/>
      <c r="G2426" s="39"/>
      <c r="H2426" s="39"/>
      <c r="I2426" s="39"/>
      <c r="J2426" s="39"/>
      <c r="K2426" s="39"/>
      <c r="L2426" s="39"/>
      <c r="M2426" s="39"/>
      <c r="N2426" s="39"/>
      <c r="O2426" s="39"/>
      <c r="P2426" s="39"/>
      <c r="Q2426" s="39"/>
      <c r="R2426" s="39"/>
      <c r="S2426" s="39"/>
      <c r="T2426" s="39"/>
      <c r="U2426" s="39"/>
      <c r="V2426" s="39"/>
      <c r="W2426" s="39"/>
      <c r="X2426" s="39"/>
      <c r="Y2426" s="39"/>
      <c r="Z2426" s="39"/>
      <c r="AA2426" s="39"/>
      <c r="AB2426" s="9">
        <f t="shared" si="1712"/>
        <v>0</v>
      </c>
      <c r="AC2426" s="526">
        <f t="shared" si="1713"/>
        <v>7.8324570098461672</v>
      </c>
      <c r="AD2426" s="9">
        <f t="shared" ref="AD2426:AH2427" si="1716">AC2486</f>
        <v>7.5620296561891438</v>
      </c>
      <c r="AE2426" s="9">
        <f t="shared" si="1716"/>
        <v>6.7787839552045268</v>
      </c>
      <c r="AF2426" s="9">
        <f t="shared" si="1716"/>
        <v>5.9955382542199098</v>
      </c>
      <c r="AG2426" s="9">
        <f t="shared" si="1716"/>
        <v>5.2122925532352928</v>
      </c>
      <c r="AH2426" s="9">
        <f t="shared" si="1716"/>
        <v>4.4290468522506758</v>
      </c>
      <c r="AI2426" s="9">
        <f t="shared" ref="AI2426:AM2426" si="1717">AH2486</f>
        <v>3.6458011512660589</v>
      </c>
      <c r="AJ2426" s="9">
        <f t="shared" si="1717"/>
        <v>2.8625554502814419</v>
      </c>
      <c r="AK2426" s="9">
        <f t="shared" si="1717"/>
        <v>2.0793097492968249</v>
      </c>
      <c r="AL2426" s="9">
        <f t="shared" si="1717"/>
        <v>1.2960640483122081</v>
      </c>
      <c r="AM2426" s="9">
        <f t="shared" si="1717"/>
        <v>0.51281834732759135</v>
      </c>
    </row>
    <row r="2427" spans="1:39" outlineLevel="2">
      <c r="A2427" s="11">
        <f>ROW()</f>
        <v>2427</v>
      </c>
      <c r="C2427" s="6" t="s">
        <v>511</v>
      </c>
      <c r="D2427" s="39"/>
      <c r="E2427" s="922">
        <v>0</v>
      </c>
      <c r="F2427" s="39"/>
      <c r="G2427" s="39"/>
      <c r="H2427" s="39"/>
      <c r="I2427" s="39"/>
      <c r="J2427" s="39"/>
      <c r="K2427" s="39"/>
      <c r="L2427" s="39"/>
      <c r="M2427" s="39"/>
      <c r="N2427" s="39"/>
      <c r="O2427" s="39"/>
      <c r="P2427" s="39"/>
      <c r="Q2427" s="39"/>
      <c r="R2427" s="39"/>
      <c r="S2427" s="39"/>
      <c r="T2427" s="39"/>
      <c r="U2427" s="39"/>
      <c r="V2427" s="39"/>
      <c r="W2427" s="39"/>
      <c r="X2427" s="39"/>
      <c r="Y2427" s="39"/>
      <c r="Z2427" s="39"/>
      <c r="AA2427" s="39"/>
      <c r="AB2427" s="9">
        <f t="shared" si="1712"/>
        <v>0</v>
      </c>
      <c r="AC2427" s="526">
        <f t="shared" si="1713"/>
        <v>0</v>
      </c>
      <c r="AD2427" s="9">
        <f t="shared" si="1716"/>
        <v>0</v>
      </c>
      <c r="AE2427" s="9">
        <f t="shared" si="1716"/>
        <v>0</v>
      </c>
      <c r="AF2427" s="9">
        <f t="shared" si="1716"/>
        <v>0</v>
      </c>
      <c r="AG2427" s="9">
        <f t="shared" si="1716"/>
        <v>0</v>
      </c>
      <c r="AH2427" s="9">
        <f t="shared" si="1716"/>
        <v>0</v>
      </c>
      <c r="AI2427" s="9">
        <f t="shared" ref="AI2427:AM2427" si="1718">AH2487</f>
        <v>0</v>
      </c>
      <c r="AJ2427" s="9">
        <f t="shared" si="1718"/>
        <v>0</v>
      </c>
      <c r="AK2427" s="9">
        <f t="shared" si="1718"/>
        <v>0</v>
      </c>
      <c r="AL2427" s="9">
        <f t="shared" si="1718"/>
        <v>0</v>
      </c>
      <c r="AM2427" s="9">
        <f t="shared" si="1718"/>
        <v>0</v>
      </c>
    </row>
    <row r="2428" spans="1:39" outlineLevel="2">
      <c r="A2428" s="11">
        <f>ROW()</f>
        <v>2428</v>
      </c>
      <c r="C2428" s="6" t="s">
        <v>655</v>
      </c>
      <c r="D2428" s="39"/>
      <c r="E2428" s="922"/>
      <c r="F2428" s="39"/>
      <c r="G2428" s="39"/>
      <c r="H2428" s="39"/>
      <c r="I2428" s="39"/>
      <c r="J2428" s="39"/>
      <c r="K2428" s="39"/>
      <c r="L2428" s="39"/>
      <c r="M2428" s="39"/>
      <c r="N2428" s="39"/>
      <c r="O2428" s="39"/>
      <c r="P2428" s="39"/>
      <c r="Q2428" s="39"/>
      <c r="R2428" s="39"/>
      <c r="S2428" s="39"/>
      <c r="T2428" s="39"/>
      <c r="U2428" s="39"/>
      <c r="V2428" s="39"/>
      <c r="W2428" s="39"/>
      <c r="X2428" s="39"/>
      <c r="Y2428" s="39"/>
      <c r="Z2428" s="39"/>
      <c r="AA2428" s="39"/>
      <c r="AB2428" s="9"/>
      <c r="AC2428" s="526"/>
      <c r="AD2428" s="9"/>
      <c r="AE2428" s="9"/>
      <c r="AF2428" s="9"/>
      <c r="AG2428" s="9"/>
      <c r="AH2428" s="9"/>
      <c r="AI2428" s="9">
        <f t="shared" ref="AI2428:AM2428" si="1719">AH2488</f>
        <v>0.56588849939398189</v>
      </c>
      <c r="AJ2428" s="9">
        <f t="shared" si="1719"/>
        <v>0.4527107995151855</v>
      </c>
      <c r="AK2428" s="9">
        <f t="shared" si="1719"/>
        <v>0.33953309963638911</v>
      </c>
      <c r="AL2428" s="9">
        <f t="shared" si="1719"/>
        <v>0.22635539975759272</v>
      </c>
      <c r="AM2428" s="9">
        <f t="shared" si="1719"/>
        <v>0.11317769987879636</v>
      </c>
    </row>
    <row r="2429" spans="1:39" outlineLevel="2">
      <c r="A2429" s="11">
        <f>ROW()</f>
        <v>2429</v>
      </c>
      <c r="C2429" s="6" t="s">
        <v>656</v>
      </c>
      <c r="D2429" s="39"/>
      <c r="E2429" s="922"/>
      <c r="F2429" s="39"/>
      <c r="G2429" s="39"/>
      <c r="H2429" s="39"/>
      <c r="I2429" s="39"/>
      <c r="J2429" s="39"/>
      <c r="K2429" s="39"/>
      <c r="L2429" s="39"/>
      <c r="M2429" s="39"/>
      <c r="N2429" s="39"/>
      <c r="O2429" s="39"/>
      <c r="P2429" s="39"/>
      <c r="Q2429" s="39"/>
      <c r="R2429" s="39"/>
      <c r="S2429" s="39"/>
      <c r="T2429" s="39"/>
      <c r="U2429" s="39"/>
      <c r="V2429" s="39"/>
      <c r="W2429" s="39"/>
      <c r="X2429" s="39"/>
      <c r="Y2429" s="39"/>
      <c r="Z2429" s="39"/>
      <c r="AA2429" s="39"/>
      <c r="AB2429" s="9"/>
      <c r="AC2429" s="526"/>
      <c r="AD2429" s="9"/>
      <c r="AE2429" s="9"/>
      <c r="AF2429" s="9"/>
      <c r="AG2429" s="9"/>
      <c r="AH2429" s="9"/>
      <c r="AI2429" s="9">
        <f t="shared" ref="AI2429" si="1720">AH2489</f>
        <v>0</v>
      </c>
      <c r="AJ2429" s="9">
        <f t="shared" ref="AJ2429" si="1721">AI2489</f>
        <v>0</v>
      </c>
      <c r="AK2429" s="9">
        <f t="shared" ref="AK2429" si="1722">AJ2489</f>
        <v>0</v>
      </c>
      <c r="AL2429" s="9">
        <f t="shared" ref="AL2429" si="1723">AK2489</f>
        <v>0</v>
      </c>
      <c r="AM2429" s="9">
        <f t="shared" ref="AM2429" si="1724">AL2489</f>
        <v>0</v>
      </c>
    </row>
    <row r="2430" spans="1:39" outlineLevel="2">
      <c r="A2430" s="11">
        <f>ROW()</f>
        <v>2430</v>
      </c>
      <c r="C2430" s="6" t="s">
        <v>667</v>
      </c>
      <c r="D2430" s="39"/>
      <c r="E2430" s="922"/>
      <c r="F2430" s="39"/>
      <c r="G2430" s="39"/>
      <c r="H2430" s="39"/>
      <c r="I2430" s="39"/>
      <c r="J2430" s="39"/>
      <c r="K2430" s="39"/>
      <c r="L2430" s="39"/>
      <c r="M2430" s="39"/>
      <c r="N2430" s="39"/>
      <c r="O2430" s="39"/>
      <c r="P2430" s="39"/>
      <c r="Q2430" s="39"/>
      <c r="R2430" s="39"/>
      <c r="S2430" s="39"/>
      <c r="T2430" s="39"/>
      <c r="U2430" s="39"/>
      <c r="V2430" s="39"/>
      <c r="W2430" s="39"/>
      <c r="X2430" s="39"/>
      <c r="Y2430" s="39"/>
      <c r="Z2430" s="39"/>
      <c r="AA2430" s="39"/>
      <c r="AB2430" s="9"/>
      <c r="AC2430" s="526"/>
      <c r="AD2430" s="9"/>
      <c r="AE2430" s="9"/>
      <c r="AF2430" s="9"/>
      <c r="AG2430" s="9"/>
      <c r="AH2430" s="9"/>
      <c r="AI2430" s="9">
        <f t="shared" ref="AI2430" si="1725">AH2490</f>
        <v>0</v>
      </c>
      <c r="AJ2430" s="9">
        <f t="shared" ref="AJ2430" si="1726">AI2490</f>
        <v>0</v>
      </c>
      <c r="AK2430" s="9">
        <f t="shared" ref="AK2430" si="1727">AJ2490</f>
        <v>0</v>
      </c>
      <c r="AL2430" s="9">
        <f t="shared" ref="AL2430" si="1728">AK2490</f>
        <v>0</v>
      </c>
      <c r="AM2430" s="9">
        <f t="shared" ref="AM2430" si="1729">AL2490</f>
        <v>0</v>
      </c>
    </row>
    <row r="2431" spans="1:39" outlineLevel="2">
      <c r="A2431" s="11">
        <f>ROW()</f>
        <v>2431</v>
      </c>
      <c r="C2431" s="6" t="s">
        <v>212</v>
      </c>
      <c r="D2431" s="39"/>
      <c r="E2431" s="922">
        <v>0</v>
      </c>
      <c r="F2431" s="39"/>
      <c r="G2431" s="39"/>
      <c r="H2431" s="39"/>
      <c r="I2431" s="39"/>
      <c r="J2431" s="39"/>
      <c r="K2431" s="39"/>
      <c r="L2431" s="39"/>
      <c r="M2431" s="39"/>
      <c r="N2431" s="39"/>
      <c r="O2431" s="39"/>
      <c r="P2431" s="39"/>
      <c r="Q2431" s="39"/>
      <c r="R2431" s="39"/>
      <c r="S2431" s="39"/>
      <c r="T2431" s="39"/>
      <c r="U2431" s="39"/>
      <c r="V2431" s="39"/>
      <c r="W2431" s="39"/>
      <c r="X2431" s="39"/>
      <c r="Y2431" s="39"/>
      <c r="Z2431" s="39"/>
      <c r="AA2431" s="39"/>
      <c r="AB2431" s="9">
        <f t="shared" ref="AB2431:AB2432" si="1730">AA2491</f>
        <v>0</v>
      </c>
      <c r="AC2431" s="526">
        <f t="shared" si="1713"/>
        <v>0</v>
      </c>
      <c r="AD2431" s="9">
        <f t="shared" ref="AD2431:AM2432" si="1731">AC2491</f>
        <v>0</v>
      </c>
      <c r="AE2431" s="9">
        <f t="shared" si="1731"/>
        <v>0</v>
      </c>
      <c r="AF2431" s="9">
        <f t="shared" si="1731"/>
        <v>0</v>
      </c>
      <c r="AG2431" s="9">
        <f t="shared" si="1731"/>
        <v>0</v>
      </c>
      <c r="AH2431" s="9">
        <f t="shared" si="1731"/>
        <v>0</v>
      </c>
      <c r="AI2431" s="9">
        <f t="shared" si="1731"/>
        <v>0</v>
      </c>
      <c r="AJ2431" s="9">
        <f t="shared" si="1731"/>
        <v>0</v>
      </c>
      <c r="AK2431" s="9">
        <f t="shared" si="1731"/>
        <v>0</v>
      </c>
      <c r="AL2431" s="9">
        <f t="shared" si="1731"/>
        <v>0</v>
      </c>
      <c r="AM2431" s="9">
        <f t="shared" si="1731"/>
        <v>0</v>
      </c>
    </row>
    <row r="2432" spans="1:39" outlineLevel="2">
      <c r="A2432" s="11">
        <f>ROW()</f>
        <v>2432</v>
      </c>
      <c r="C2432" s="30" t="s">
        <v>362</v>
      </c>
      <c r="D2432" s="90"/>
      <c r="E2432" s="925">
        <v>0</v>
      </c>
      <c r="F2432" s="90"/>
      <c r="G2432" s="90"/>
      <c r="H2432" s="90"/>
      <c r="I2432" s="90"/>
      <c r="J2432" s="90"/>
      <c r="K2432" s="90"/>
      <c r="L2432" s="90"/>
      <c r="M2432" s="90"/>
      <c r="N2432" s="90"/>
      <c r="O2432" s="90"/>
      <c r="P2432" s="90"/>
      <c r="Q2432" s="90"/>
      <c r="R2432" s="90"/>
      <c r="S2432" s="90"/>
      <c r="T2432" s="90"/>
      <c r="U2432" s="90"/>
      <c r="V2432" s="90"/>
      <c r="W2432" s="90"/>
      <c r="X2432" s="90"/>
      <c r="Y2432" s="90"/>
      <c r="Z2432" s="90"/>
      <c r="AA2432" s="90"/>
      <c r="AB2432" s="15">
        <f t="shared" si="1730"/>
        <v>0</v>
      </c>
      <c r="AC2432" s="527">
        <f t="shared" si="1713"/>
        <v>0</v>
      </c>
      <c r="AD2432" s="15">
        <f t="shared" si="1731"/>
        <v>0</v>
      </c>
      <c r="AE2432" s="15">
        <f t="shared" si="1731"/>
        <v>0</v>
      </c>
      <c r="AF2432" s="15">
        <f t="shared" si="1731"/>
        <v>0</v>
      </c>
      <c r="AG2432" s="15">
        <f t="shared" si="1731"/>
        <v>0</v>
      </c>
      <c r="AH2432" s="15">
        <f t="shared" si="1731"/>
        <v>0</v>
      </c>
      <c r="AI2432" s="15">
        <f t="shared" si="1731"/>
        <v>0</v>
      </c>
      <c r="AJ2432" s="15">
        <f t="shared" si="1731"/>
        <v>0</v>
      </c>
      <c r="AK2432" s="15">
        <f t="shared" si="1731"/>
        <v>0</v>
      </c>
      <c r="AL2432" s="15">
        <f t="shared" si="1731"/>
        <v>0</v>
      </c>
      <c r="AM2432" s="15">
        <f t="shared" si="1731"/>
        <v>0</v>
      </c>
    </row>
    <row r="2433" spans="1:39" outlineLevel="2">
      <c r="A2433" s="11">
        <f>ROW()</f>
        <v>2433</v>
      </c>
      <c r="C2433" s="6" t="s">
        <v>1</v>
      </c>
      <c r="D2433" s="39"/>
      <c r="E2433" s="39">
        <v>26.41905884025007</v>
      </c>
      <c r="F2433" s="39"/>
      <c r="G2433" s="39"/>
      <c r="H2433" s="39"/>
      <c r="I2433" s="39"/>
      <c r="J2433" s="39"/>
      <c r="K2433" s="39"/>
      <c r="L2433" s="39"/>
      <c r="M2433" s="39"/>
      <c r="N2433" s="39"/>
      <c r="O2433" s="39"/>
      <c r="P2433" s="39"/>
      <c r="Q2433" s="39"/>
      <c r="R2433" s="39"/>
      <c r="S2433" s="39"/>
      <c r="T2433" s="39"/>
      <c r="U2433" s="39"/>
      <c r="V2433" s="39"/>
      <c r="W2433" s="39"/>
      <c r="X2433" s="39"/>
      <c r="Y2433" s="39"/>
      <c r="Z2433" s="39"/>
      <c r="AA2433" s="39"/>
      <c r="AB2433" s="9">
        <f t="shared" ref="AB2433:AM2433" si="1732">SUM(AB2420:AB2432)</f>
        <v>0</v>
      </c>
      <c r="AC2433" s="9">
        <f t="shared" si="1732"/>
        <v>31.693776267907573</v>
      </c>
      <c r="AD2433" s="9">
        <f t="shared" si="1732"/>
        <v>31.066745116074575</v>
      </c>
      <c r="AE2433" s="9">
        <f t="shared" si="1732"/>
        <v>28.470406171405283</v>
      </c>
      <c r="AF2433" s="9">
        <f t="shared" si="1732"/>
        <v>25.874067226735995</v>
      </c>
      <c r="AG2433" s="9">
        <f t="shared" si="1732"/>
        <v>23.277728282066704</v>
      </c>
      <c r="AH2433" s="9">
        <f t="shared" ref="AH2433" si="1733">SUM(AH2420:AH2432)</f>
        <v>20.681389337397412</v>
      </c>
      <c r="AI2433" s="9">
        <f t="shared" si="1732"/>
        <v>18.689961355818959</v>
      </c>
      <c r="AJ2433" s="9">
        <f t="shared" si="1732"/>
        <v>16.585355674361708</v>
      </c>
      <c r="AK2433" s="9">
        <f t="shared" si="1732"/>
        <v>14.480749992904455</v>
      </c>
      <c r="AL2433" s="9">
        <f t="shared" si="1732"/>
        <v>12.376144311447206</v>
      </c>
      <c r="AM2433" s="9">
        <f t="shared" si="1732"/>
        <v>10.271538629989955</v>
      </c>
    </row>
    <row r="2434" spans="1:39" outlineLevel="2">
      <c r="A2434" s="11">
        <f>ROW()</f>
        <v>2434</v>
      </c>
      <c r="B2434" s="343" t="s">
        <v>31</v>
      </c>
      <c r="D2434" s="39"/>
      <c r="E2434" s="39"/>
      <c r="F2434" s="39"/>
      <c r="G2434" s="39"/>
      <c r="H2434" s="39"/>
      <c r="I2434" s="39"/>
      <c r="J2434" s="39"/>
      <c r="K2434" s="39"/>
      <c r="L2434" s="39"/>
      <c r="M2434" s="39"/>
      <c r="N2434" s="39"/>
      <c r="O2434" s="39"/>
      <c r="P2434" s="39"/>
      <c r="Q2434" s="39"/>
      <c r="R2434" s="39"/>
      <c r="S2434" s="39"/>
      <c r="T2434" s="39"/>
      <c r="U2434" s="39"/>
      <c r="V2434" s="39"/>
      <c r="W2434" s="39"/>
      <c r="X2434" s="39"/>
      <c r="Y2434" s="39"/>
      <c r="Z2434" s="39"/>
      <c r="AA2434" s="39"/>
      <c r="AB2434" s="39"/>
      <c r="AC2434" s="39"/>
      <c r="AD2434" s="39"/>
      <c r="AE2434" s="39"/>
      <c r="AF2434" s="39"/>
      <c r="AG2434" s="39"/>
      <c r="AH2434" s="39"/>
      <c r="AI2434" s="39"/>
      <c r="AJ2434" s="39"/>
      <c r="AK2434" s="39"/>
      <c r="AL2434" s="39"/>
      <c r="AM2434" s="39"/>
    </row>
    <row r="2435" spans="1:39" outlineLevel="2">
      <c r="A2435" s="11">
        <f>ROW()</f>
        <v>2435</v>
      </c>
      <c r="C2435" s="6" t="s">
        <v>2</v>
      </c>
      <c r="D2435" s="39"/>
      <c r="E2435" s="922"/>
      <c r="F2435" s="39"/>
      <c r="G2435" s="39"/>
      <c r="H2435" s="39"/>
      <c r="I2435" s="39"/>
      <c r="J2435" s="39"/>
      <c r="K2435" s="39"/>
      <c r="L2435" s="39"/>
      <c r="M2435" s="39"/>
      <c r="N2435" s="39"/>
      <c r="O2435" s="39"/>
      <c r="P2435" s="39"/>
      <c r="Q2435" s="39"/>
      <c r="R2435" s="39"/>
      <c r="S2435" s="39"/>
      <c r="T2435" s="39"/>
      <c r="U2435" s="39"/>
      <c r="V2435" s="39"/>
      <c r="W2435" s="39"/>
      <c r="X2435" s="39"/>
      <c r="Y2435" s="39"/>
      <c r="Z2435" s="39"/>
      <c r="AA2435" s="39"/>
      <c r="AB2435" s="39">
        <f>AB$279</f>
        <v>1.0654315307659203E-2</v>
      </c>
      <c r="AC2435" s="39"/>
      <c r="AD2435" s="39"/>
      <c r="AE2435" s="39"/>
      <c r="AF2435" s="39"/>
      <c r="AG2435" s="162"/>
      <c r="AH2435" s="162"/>
      <c r="AI2435" s="39"/>
      <c r="AJ2435" s="39"/>
      <c r="AK2435" s="162"/>
      <c r="AL2435" s="162"/>
      <c r="AM2435" s="162"/>
    </row>
    <row r="2436" spans="1:39" outlineLevel="2">
      <c r="A2436" s="11">
        <f>ROW()</f>
        <v>2436</v>
      </c>
      <c r="C2436" s="6" t="s">
        <v>3</v>
      </c>
      <c r="D2436" s="39"/>
      <c r="E2436" s="922"/>
      <c r="F2436" s="39"/>
      <c r="G2436" s="39"/>
      <c r="H2436" s="39"/>
      <c r="I2436" s="39"/>
      <c r="J2436" s="39"/>
      <c r="K2436" s="39"/>
      <c r="L2436" s="39"/>
      <c r="M2436" s="39"/>
      <c r="N2436" s="39"/>
      <c r="O2436" s="39"/>
      <c r="P2436" s="39"/>
      <c r="Q2436" s="39"/>
      <c r="R2436" s="39"/>
      <c r="S2436" s="39"/>
      <c r="T2436" s="39"/>
      <c r="U2436" s="39"/>
      <c r="V2436" s="39"/>
      <c r="W2436" s="39"/>
      <c r="X2436" s="39"/>
      <c r="Y2436" s="39"/>
      <c r="Z2436" s="39"/>
      <c r="AA2436" s="39"/>
      <c r="AB2436" s="39">
        <f>AB$280</f>
        <v>2.2958620814954815</v>
      </c>
      <c r="AC2436" s="39"/>
      <c r="AD2436" s="39"/>
      <c r="AE2436" s="39"/>
      <c r="AF2436" s="39"/>
      <c r="AG2436" s="162"/>
      <c r="AH2436" s="162"/>
      <c r="AI2436" s="39"/>
      <c r="AJ2436" s="39"/>
      <c r="AK2436" s="162"/>
      <c r="AL2436" s="162"/>
      <c r="AM2436" s="162"/>
    </row>
    <row r="2437" spans="1:39" outlineLevel="2">
      <c r="A2437" s="11">
        <f>ROW()</f>
        <v>2437</v>
      </c>
      <c r="C2437" s="6" t="s">
        <v>4</v>
      </c>
      <c r="D2437" s="39"/>
      <c r="E2437" s="922"/>
      <c r="F2437" s="39"/>
      <c r="G2437" s="39"/>
      <c r="H2437" s="39"/>
      <c r="I2437" s="39"/>
      <c r="J2437" s="39"/>
      <c r="K2437" s="39"/>
      <c r="L2437" s="39"/>
      <c r="M2437" s="39"/>
      <c r="N2437" s="39"/>
      <c r="O2437" s="39"/>
      <c r="P2437" s="39"/>
      <c r="Q2437" s="39"/>
      <c r="R2437" s="39"/>
      <c r="S2437" s="39"/>
      <c r="T2437" s="39"/>
      <c r="U2437" s="39"/>
      <c r="V2437" s="39"/>
      <c r="W2437" s="39"/>
      <c r="X2437" s="39"/>
      <c r="Y2437" s="39"/>
      <c r="Z2437" s="39"/>
      <c r="AA2437" s="39"/>
      <c r="AB2437" s="39">
        <f>AB$281</f>
        <v>6.4820541559047831</v>
      </c>
      <c r="AC2437" s="39"/>
      <c r="AD2437" s="39"/>
      <c r="AE2437" s="39"/>
      <c r="AF2437" s="39"/>
      <c r="AG2437" s="162"/>
      <c r="AH2437" s="162"/>
      <c r="AI2437" s="39"/>
      <c r="AJ2437" s="39"/>
      <c r="AK2437" s="162"/>
      <c r="AL2437" s="162"/>
      <c r="AM2437" s="162"/>
    </row>
    <row r="2438" spans="1:39" outlineLevel="2">
      <c r="A2438" s="11">
        <f>ROW()</f>
        <v>2438</v>
      </c>
      <c r="C2438" s="6" t="s">
        <v>5</v>
      </c>
      <c r="D2438" s="39"/>
      <c r="E2438" s="922"/>
      <c r="F2438" s="39"/>
      <c r="G2438" s="39"/>
      <c r="H2438" s="39"/>
      <c r="I2438" s="39"/>
      <c r="J2438" s="39"/>
      <c r="K2438" s="39"/>
      <c r="L2438" s="39"/>
      <c r="M2438" s="39"/>
      <c r="N2438" s="39"/>
      <c r="O2438" s="39"/>
      <c r="P2438" s="39"/>
      <c r="Q2438" s="39"/>
      <c r="R2438" s="39"/>
      <c r="S2438" s="39"/>
      <c r="T2438" s="39"/>
      <c r="U2438" s="39"/>
      <c r="V2438" s="39"/>
      <c r="W2438" s="39"/>
      <c r="X2438" s="39"/>
      <c r="Y2438" s="39"/>
      <c r="Z2438" s="39"/>
      <c r="AA2438" s="39"/>
      <c r="AB2438" s="39">
        <f>AB$282</f>
        <v>3.2107660591465135</v>
      </c>
      <c r="AC2438" s="39"/>
      <c r="AD2438" s="39"/>
      <c r="AE2438" s="39"/>
      <c r="AF2438" s="39"/>
      <c r="AG2438" s="162"/>
      <c r="AH2438" s="162"/>
      <c r="AI2438" s="39"/>
      <c r="AJ2438" s="39"/>
      <c r="AK2438" s="162"/>
      <c r="AL2438" s="162"/>
      <c r="AM2438" s="162"/>
    </row>
    <row r="2439" spans="1:39" outlineLevel="2">
      <c r="A2439" s="11">
        <f>ROW()</f>
        <v>2439</v>
      </c>
      <c r="C2439" s="6" t="s">
        <v>473</v>
      </c>
      <c r="D2439" s="39"/>
      <c r="E2439" s="922"/>
      <c r="F2439" s="39"/>
      <c r="G2439" s="39"/>
      <c r="H2439" s="39"/>
      <c r="I2439" s="39"/>
      <c r="J2439" s="39"/>
      <c r="K2439" s="39"/>
      <c r="L2439" s="39"/>
      <c r="M2439" s="39"/>
      <c r="N2439" s="39"/>
      <c r="O2439" s="39"/>
      <c r="P2439" s="39"/>
      <c r="Q2439" s="39"/>
      <c r="R2439" s="39"/>
      <c r="S2439" s="39"/>
      <c r="T2439" s="39"/>
      <c r="U2439" s="39"/>
      <c r="V2439" s="39"/>
      <c r="W2439" s="39"/>
      <c r="X2439" s="39"/>
      <c r="Y2439" s="39"/>
      <c r="Z2439" s="39"/>
      <c r="AA2439" s="39"/>
      <c r="AB2439" s="39">
        <f>AB$283</f>
        <v>3.0245548154541728</v>
      </c>
      <c r="AC2439" s="39"/>
      <c r="AD2439" s="39"/>
      <c r="AE2439" s="39"/>
      <c r="AF2439" s="39"/>
      <c r="AG2439" s="162"/>
      <c r="AH2439" s="162"/>
      <c r="AI2439" s="39"/>
      <c r="AJ2439" s="39"/>
      <c r="AK2439" s="162"/>
      <c r="AL2439" s="162"/>
      <c r="AM2439" s="162"/>
    </row>
    <row r="2440" spans="1:39" outlineLevel="2">
      <c r="A2440" s="11">
        <f>ROW()</f>
        <v>2440</v>
      </c>
      <c r="C2440" s="6" t="s">
        <v>474</v>
      </c>
      <c r="D2440" s="39"/>
      <c r="E2440" s="922"/>
      <c r="F2440" s="39"/>
      <c r="G2440" s="39"/>
      <c r="H2440" s="39"/>
      <c r="I2440" s="39"/>
      <c r="J2440" s="39"/>
      <c r="K2440" s="39"/>
      <c r="L2440" s="39"/>
      <c r="M2440" s="39"/>
      <c r="N2440" s="39"/>
      <c r="O2440" s="39"/>
      <c r="P2440" s="39"/>
      <c r="Q2440" s="39"/>
      <c r="R2440" s="39"/>
      <c r="S2440" s="39"/>
      <c r="T2440" s="39"/>
      <c r="U2440" s="39"/>
      <c r="V2440" s="39"/>
      <c r="W2440" s="39"/>
      <c r="X2440" s="39"/>
      <c r="Y2440" s="39"/>
      <c r="Z2440" s="39"/>
      <c r="AA2440" s="39"/>
      <c r="AB2440" s="39">
        <f>AB$284</f>
        <v>8.8374278307527945</v>
      </c>
      <c r="AC2440" s="39"/>
      <c r="AD2440" s="39"/>
      <c r="AE2440" s="39"/>
      <c r="AF2440" s="39"/>
      <c r="AG2440" s="162"/>
      <c r="AH2440" s="162"/>
      <c r="AI2440" s="39"/>
      <c r="AJ2440" s="39"/>
      <c r="AK2440" s="162"/>
      <c r="AL2440" s="162"/>
      <c r="AM2440" s="162"/>
    </row>
    <row r="2441" spans="1:39" outlineLevel="2">
      <c r="A2441" s="11">
        <f>ROW()</f>
        <v>2441</v>
      </c>
      <c r="C2441" s="6" t="s">
        <v>477</v>
      </c>
      <c r="D2441" s="39"/>
      <c r="E2441" s="922"/>
      <c r="F2441" s="39"/>
      <c r="G2441" s="39"/>
      <c r="H2441" s="39"/>
      <c r="I2441" s="39"/>
      <c r="J2441" s="39"/>
      <c r="K2441" s="39"/>
      <c r="L2441" s="39"/>
      <c r="M2441" s="39"/>
      <c r="N2441" s="39"/>
      <c r="O2441" s="39"/>
      <c r="P2441" s="39"/>
      <c r="Q2441" s="39"/>
      <c r="R2441" s="39"/>
      <c r="S2441" s="39"/>
      <c r="T2441" s="39"/>
      <c r="U2441" s="39"/>
      <c r="V2441" s="39"/>
      <c r="W2441" s="39"/>
      <c r="X2441" s="39"/>
      <c r="Y2441" s="39"/>
      <c r="Z2441" s="39"/>
      <c r="AA2441" s="39"/>
      <c r="AB2441" s="39">
        <f>AB$285</f>
        <v>7.8324570098461663</v>
      </c>
      <c r="AC2441" s="39"/>
      <c r="AD2441" s="39"/>
      <c r="AE2441" s="39"/>
      <c r="AF2441" s="39"/>
      <c r="AG2441" s="162"/>
      <c r="AH2441" s="162"/>
      <c r="AI2441" s="39"/>
      <c r="AJ2441" s="39"/>
      <c r="AK2441" s="162"/>
      <c r="AL2441" s="162"/>
      <c r="AM2441" s="162"/>
    </row>
    <row r="2442" spans="1:39" outlineLevel="2">
      <c r="A2442" s="11">
        <f>ROW()</f>
        <v>2442</v>
      </c>
      <c r="C2442" s="6" t="s">
        <v>511</v>
      </c>
      <c r="D2442" s="39"/>
      <c r="E2442" s="922"/>
      <c r="F2442" s="39"/>
      <c r="G2442" s="39"/>
      <c r="H2442" s="39"/>
      <c r="I2442" s="39"/>
      <c r="J2442" s="39"/>
      <c r="K2442" s="39"/>
      <c r="L2442" s="39"/>
      <c r="M2442" s="39"/>
      <c r="N2442" s="39"/>
      <c r="O2442" s="39"/>
      <c r="P2442" s="39"/>
      <c r="Q2442" s="39"/>
      <c r="R2442" s="39"/>
      <c r="S2442" s="39"/>
      <c r="T2442" s="39"/>
      <c r="U2442" s="39"/>
      <c r="V2442" s="39"/>
      <c r="W2442" s="39"/>
      <c r="X2442" s="39"/>
      <c r="Y2442" s="39"/>
      <c r="Z2442" s="39"/>
      <c r="AA2442" s="39"/>
      <c r="AB2442" s="39">
        <f>AB$286</f>
        <v>0</v>
      </c>
      <c r="AC2442" s="39"/>
      <c r="AD2442" s="39"/>
      <c r="AE2442" s="39"/>
      <c r="AF2442" s="39"/>
      <c r="AG2442" s="162"/>
      <c r="AH2442" s="162"/>
      <c r="AI2442" s="39"/>
      <c r="AJ2442" s="39"/>
      <c r="AK2442" s="162"/>
      <c r="AL2442" s="162"/>
      <c r="AM2442" s="162"/>
    </row>
    <row r="2443" spans="1:39" outlineLevel="2">
      <c r="A2443" s="11">
        <f>ROW()</f>
        <v>2443</v>
      </c>
      <c r="C2443" s="6" t="s">
        <v>655</v>
      </c>
      <c r="D2443" s="39"/>
      <c r="E2443" s="922"/>
      <c r="F2443" s="39"/>
      <c r="G2443" s="39"/>
      <c r="H2443" s="39"/>
      <c r="I2443" s="39"/>
      <c r="J2443" s="39"/>
      <c r="K2443" s="39"/>
      <c r="L2443" s="39"/>
      <c r="M2443" s="39"/>
      <c r="N2443" s="39"/>
      <c r="O2443" s="39"/>
      <c r="P2443" s="39"/>
      <c r="Q2443" s="39"/>
      <c r="R2443" s="39"/>
      <c r="S2443" s="39"/>
      <c r="T2443" s="39"/>
      <c r="U2443" s="39"/>
      <c r="V2443" s="39"/>
      <c r="W2443" s="39"/>
      <c r="X2443" s="39"/>
      <c r="Y2443" s="39"/>
      <c r="Z2443" s="39"/>
      <c r="AA2443" s="39"/>
      <c r="AB2443" s="39"/>
      <c r="AC2443" s="39"/>
      <c r="AD2443" s="39"/>
      <c r="AE2443" s="39"/>
      <c r="AF2443" s="39"/>
      <c r="AG2443" s="162"/>
      <c r="AH2443" s="162"/>
      <c r="AI2443" s="39"/>
      <c r="AJ2443" s="39"/>
      <c r="AK2443" s="162"/>
      <c r="AL2443" s="162"/>
      <c r="AM2443" s="162"/>
    </row>
    <row r="2444" spans="1:39" outlineLevel="2">
      <c r="A2444" s="11">
        <f>ROW()</f>
        <v>2444</v>
      </c>
      <c r="C2444" s="6" t="s">
        <v>656</v>
      </c>
      <c r="D2444" s="39"/>
      <c r="E2444" s="922"/>
      <c r="F2444" s="39"/>
      <c r="G2444" s="39"/>
      <c r="H2444" s="39"/>
      <c r="I2444" s="39"/>
      <c r="J2444" s="39"/>
      <c r="K2444" s="39"/>
      <c r="L2444" s="39"/>
      <c r="M2444" s="39"/>
      <c r="N2444" s="39"/>
      <c r="O2444" s="39"/>
      <c r="P2444" s="39"/>
      <c r="Q2444" s="39"/>
      <c r="R2444" s="39"/>
      <c r="S2444" s="39"/>
      <c r="T2444" s="39"/>
      <c r="U2444" s="39"/>
      <c r="V2444" s="39"/>
      <c r="W2444" s="39"/>
      <c r="X2444" s="39"/>
      <c r="Y2444" s="39"/>
      <c r="Z2444" s="39"/>
      <c r="AA2444" s="39"/>
      <c r="AB2444" s="39"/>
      <c r="AC2444" s="39"/>
      <c r="AD2444" s="39"/>
      <c r="AE2444" s="39"/>
      <c r="AF2444" s="39"/>
      <c r="AG2444" s="162"/>
      <c r="AH2444" s="162"/>
      <c r="AI2444" s="39"/>
      <c r="AJ2444" s="39"/>
      <c r="AK2444" s="162"/>
      <c r="AL2444" s="162"/>
      <c r="AM2444" s="162"/>
    </row>
    <row r="2445" spans="1:39" outlineLevel="2">
      <c r="A2445" s="11">
        <f>ROW()</f>
        <v>2445</v>
      </c>
      <c r="C2445" s="6" t="s">
        <v>667</v>
      </c>
      <c r="D2445" s="39"/>
      <c r="E2445" s="922"/>
      <c r="F2445" s="39"/>
      <c r="G2445" s="39"/>
      <c r="H2445" s="39"/>
      <c r="I2445" s="39"/>
      <c r="J2445" s="39"/>
      <c r="K2445" s="39"/>
      <c r="L2445" s="39"/>
      <c r="M2445" s="39"/>
      <c r="N2445" s="39"/>
      <c r="O2445" s="39"/>
      <c r="P2445" s="39"/>
      <c r="Q2445" s="39"/>
      <c r="R2445" s="39"/>
      <c r="S2445" s="39"/>
      <c r="T2445" s="39"/>
      <c r="U2445" s="39"/>
      <c r="V2445" s="39"/>
      <c r="W2445" s="39"/>
      <c r="X2445" s="39"/>
      <c r="Y2445" s="39"/>
      <c r="Z2445" s="39"/>
      <c r="AA2445" s="39"/>
      <c r="AB2445" s="39"/>
      <c r="AC2445" s="39"/>
      <c r="AD2445" s="39"/>
      <c r="AE2445" s="39"/>
      <c r="AF2445" s="39"/>
      <c r="AG2445" s="162"/>
      <c r="AH2445" s="162"/>
      <c r="AI2445" s="39"/>
      <c r="AJ2445" s="39"/>
      <c r="AK2445" s="162"/>
      <c r="AL2445" s="162"/>
      <c r="AM2445" s="162"/>
    </row>
    <row r="2446" spans="1:39" outlineLevel="2">
      <c r="A2446" s="11">
        <f>ROW()</f>
        <v>2446</v>
      </c>
      <c r="C2446" s="6" t="s">
        <v>212</v>
      </c>
      <c r="D2446" s="39"/>
      <c r="E2446" s="922"/>
      <c r="F2446" s="39"/>
      <c r="G2446" s="39"/>
      <c r="H2446" s="39"/>
      <c r="I2446" s="39"/>
      <c r="J2446" s="39"/>
      <c r="K2446" s="39"/>
      <c r="L2446" s="39"/>
      <c r="M2446" s="39"/>
      <c r="N2446" s="39"/>
      <c r="O2446" s="39"/>
      <c r="P2446" s="39"/>
      <c r="Q2446" s="39"/>
      <c r="R2446" s="39"/>
      <c r="S2446" s="39"/>
      <c r="T2446" s="39"/>
      <c r="U2446" s="39"/>
      <c r="V2446" s="39"/>
      <c r="W2446" s="39"/>
      <c r="X2446" s="39"/>
      <c r="Y2446" s="39"/>
      <c r="Z2446" s="39"/>
      <c r="AA2446" s="39"/>
      <c r="AB2446" s="39">
        <f>AB$290</f>
        <v>0</v>
      </c>
      <c r="AC2446" s="39"/>
      <c r="AD2446" s="39"/>
      <c r="AE2446" s="39"/>
      <c r="AF2446" s="39"/>
      <c r="AG2446" s="162"/>
      <c r="AH2446" s="162"/>
      <c r="AI2446" s="39"/>
      <c r="AJ2446" s="39"/>
      <c r="AK2446" s="162"/>
      <c r="AL2446" s="162"/>
      <c r="AM2446" s="162"/>
    </row>
    <row r="2447" spans="1:39" outlineLevel="2">
      <c r="A2447" s="11">
        <f>ROW()</f>
        <v>2447</v>
      </c>
      <c r="C2447" s="30" t="s">
        <v>362</v>
      </c>
      <c r="D2447" s="90"/>
      <c r="E2447" s="925"/>
      <c r="F2447" s="90"/>
      <c r="G2447" s="90"/>
      <c r="H2447" s="90"/>
      <c r="I2447" s="90"/>
      <c r="J2447" s="90"/>
      <c r="K2447" s="90"/>
      <c r="L2447" s="90"/>
      <c r="M2447" s="90"/>
      <c r="N2447" s="90"/>
      <c r="O2447" s="90"/>
      <c r="P2447" s="90"/>
      <c r="Q2447" s="90"/>
      <c r="R2447" s="90"/>
      <c r="S2447" s="90"/>
      <c r="T2447" s="90"/>
      <c r="U2447" s="90"/>
      <c r="V2447" s="90"/>
      <c r="W2447" s="90"/>
      <c r="X2447" s="90"/>
      <c r="Y2447" s="90"/>
      <c r="Z2447" s="90"/>
      <c r="AA2447" s="90"/>
      <c r="AB2447" s="90">
        <f>AB$291</f>
        <v>0</v>
      </c>
      <c r="AC2447" s="90"/>
      <c r="AD2447" s="90"/>
      <c r="AE2447" s="90"/>
      <c r="AF2447" s="90"/>
      <c r="AG2447" s="166"/>
      <c r="AH2447" s="166"/>
      <c r="AI2447" s="90"/>
      <c r="AJ2447" s="90"/>
      <c r="AK2447" s="166"/>
      <c r="AL2447" s="166"/>
      <c r="AM2447" s="166"/>
    </row>
    <row r="2448" spans="1:39" outlineLevel="2">
      <c r="A2448" s="11">
        <f>ROW()</f>
        <v>2448</v>
      </c>
      <c r="C2448" s="6" t="s">
        <v>1</v>
      </c>
      <c r="D2448" s="39"/>
      <c r="E2448" s="39"/>
      <c r="F2448" s="39"/>
      <c r="G2448" s="39"/>
      <c r="H2448" s="39"/>
      <c r="I2448" s="39"/>
      <c r="J2448" s="39"/>
      <c r="K2448" s="39"/>
      <c r="L2448" s="39"/>
      <c r="M2448" s="39"/>
      <c r="N2448" s="39"/>
      <c r="O2448" s="39"/>
      <c r="P2448" s="39"/>
      <c r="Q2448" s="39"/>
      <c r="R2448" s="39"/>
      <c r="S2448" s="39"/>
      <c r="T2448" s="39"/>
      <c r="U2448" s="39"/>
      <c r="V2448" s="39"/>
      <c r="W2448" s="39"/>
      <c r="X2448" s="39"/>
      <c r="Y2448" s="39"/>
      <c r="Z2448" s="39"/>
      <c r="AA2448" s="39"/>
      <c r="AB2448" s="9">
        <f t="shared" ref="AB2448" si="1734">SUM(AB2435:AB2447)</f>
        <v>31.69377626790757</v>
      </c>
      <c r="AC2448" s="39"/>
      <c r="AD2448" s="39"/>
      <c r="AE2448" s="39"/>
      <c r="AF2448" s="39"/>
      <c r="AG2448" s="39"/>
      <c r="AH2448" s="39"/>
      <c r="AI2448" s="39"/>
      <c r="AJ2448" s="39"/>
      <c r="AK2448" s="39"/>
      <c r="AL2448" s="39"/>
      <c r="AM2448" s="39"/>
    </row>
    <row r="2449" spans="1:39" outlineLevel="2">
      <c r="A2449" s="11">
        <f>ROW()</f>
        <v>2449</v>
      </c>
      <c r="B2449" s="343" t="s">
        <v>657</v>
      </c>
      <c r="D2449" s="39"/>
      <c r="E2449" s="39"/>
      <c r="G2449" s="39"/>
      <c r="H2449" s="39"/>
      <c r="I2449" s="39"/>
      <c r="J2449" s="39"/>
      <c r="K2449" s="39"/>
      <c r="L2449" s="39"/>
      <c r="M2449" s="39"/>
      <c r="N2449" s="39"/>
      <c r="O2449" s="39"/>
      <c r="P2449" s="39"/>
      <c r="Q2449" s="39"/>
      <c r="R2449" s="39"/>
      <c r="S2449" s="39"/>
      <c r="T2449" s="39"/>
      <c r="U2449" s="39"/>
      <c r="V2449" s="39"/>
      <c r="W2449" s="39"/>
      <c r="X2449" s="39"/>
      <c r="Y2449" s="39"/>
      <c r="Z2449" s="39"/>
      <c r="AA2449" s="39"/>
      <c r="AB2449" s="39"/>
      <c r="AC2449" s="39"/>
      <c r="AD2449" s="39"/>
      <c r="AE2449" s="39"/>
      <c r="AF2449" s="39"/>
      <c r="AG2449" s="39"/>
      <c r="AH2449" s="39"/>
      <c r="AI2449" s="39"/>
      <c r="AJ2449" s="39"/>
      <c r="AK2449" s="39"/>
      <c r="AL2449" s="39"/>
    </row>
    <row r="2450" spans="1:39" outlineLevel="2">
      <c r="A2450" s="11">
        <f>ROW()</f>
        <v>2450</v>
      </c>
      <c r="C2450" s="6" t="s">
        <v>2</v>
      </c>
      <c r="D2450" s="39"/>
      <c r="E2450" s="922">
        <v>0</v>
      </c>
      <c r="F2450" s="31"/>
      <c r="G2450" s="39"/>
      <c r="H2450" s="39"/>
      <c r="I2450" s="39"/>
      <c r="J2450" s="39"/>
      <c r="K2450" s="39"/>
      <c r="L2450" s="39"/>
      <c r="M2450" s="39"/>
      <c r="N2450" s="39"/>
      <c r="O2450" s="39"/>
      <c r="P2450" s="39"/>
      <c r="Q2450" s="39"/>
      <c r="R2450" s="39"/>
      <c r="S2450" s="39"/>
      <c r="T2450" s="39"/>
      <c r="U2450" s="39"/>
      <c r="V2450" s="39"/>
      <c r="W2450" s="39"/>
      <c r="X2450" s="39"/>
      <c r="Y2450" s="39"/>
      <c r="Z2450" s="39"/>
      <c r="AA2450" s="39"/>
      <c r="AB2450" s="39"/>
      <c r="AC2450" s="526">
        <f t="shared" ref="AC2450:AC2462" si="1735">$E2450*$E$51</f>
        <v>0</v>
      </c>
      <c r="AD2450" s="13">
        <f>-Inputs!AD2391</f>
        <v>0</v>
      </c>
      <c r="AE2450" s="13">
        <f>-Inputs!AE2391</f>
        <v>0</v>
      </c>
      <c r="AF2450" s="13">
        <f>-Inputs!AF2391</f>
        <v>0</v>
      </c>
      <c r="AG2450" s="13">
        <f>-Inputs!AG2391</f>
        <v>0</v>
      </c>
      <c r="AH2450" s="13">
        <f>-Inputs!AH2391</f>
        <v>0</v>
      </c>
      <c r="AI2450" s="13">
        <f>-Inputs!AI2391</f>
        <v>0</v>
      </c>
      <c r="AJ2450" s="13">
        <f>-Inputs!AJ2391</f>
        <v>0</v>
      </c>
      <c r="AK2450" s="13">
        <f>-Inputs!AK2391</f>
        <v>0</v>
      </c>
      <c r="AL2450" s="13">
        <f>-Inputs!AL2391</f>
        <v>0</v>
      </c>
      <c r="AM2450" s="13">
        <f>-Inputs!AM2391</f>
        <v>0</v>
      </c>
    </row>
    <row r="2451" spans="1:39" outlineLevel="2">
      <c r="A2451" s="11">
        <f>ROW()</f>
        <v>2451</v>
      </c>
      <c r="C2451" s="6" t="s">
        <v>3</v>
      </c>
      <c r="D2451" s="39"/>
      <c r="E2451" s="922">
        <v>0</v>
      </c>
      <c r="F2451" s="31"/>
      <c r="G2451" s="39"/>
      <c r="H2451" s="39"/>
      <c r="I2451" s="39"/>
      <c r="J2451" s="39"/>
      <c r="K2451" s="39"/>
      <c r="L2451" s="39"/>
      <c r="M2451" s="39"/>
      <c r="N2451" s="39"/>
      <c r="O2451" s="39"/>
      <c r="P2451" s="39"/>
      <c r="Q2451" s="39"/>
      <c r="R2451" s="39"/>
      <c r="S2451" s="39"/>
      <c r="T2451" s="39"/>
      <c r="U2451" s="39"/>
      <c r="V2451" s="39"/>
      <c r="W2451" s="39"/>
      <c r="X2451" s="39"/>
      <c r="Y2451" s="39"/>
      <c r="Z2451" s="39"/>
      <c r="AA2451" s="39"/>
      <c r="AB2451" s="39"/>
      <c r="AC2451" s="526">
        <f t="shared" si="1735"/>
        <v>0</v>
      </c>
      <c r="AD2451" s="13">
        <f>-Inputs!AD2392</f>
        <v>0</v>
      </c>
      <c r="AE2451" s="13">
        <f>-Inputs!AE2392</f>
        <v>0</v>
      </c>
      <c r="AF2451" s="13">
        <f>-Inputs!AF2392</f>
        <v>0</v>
      </c>
      <c r="AG2451" s="13">
        <f>-Inputs!AG2392</f>
        <v>0</v>
      </c>
      <c r="AH2451" s="13">
        <f>-Inputs!AH2392</f>
        <v>0</v>
      </c>
      <c r="AI2451" s="13">
        <f>-Inputs!AI2392</f>
        <v>0</v>
      </c>
      <c r="AJ2451" s="13">
        <f>-Inputs!AJ2392</f>
        <v>0</v>
      </c>
      <c r="AK2451" s="13">
        <f>-Inputs!AK2392</f>
        <v>0</v>
      </c>
      <c r="AL2451" s="13">
        <f>-Inputs!AL2392</f>
        <v>0</v>
      </c>
      <c r="AM2451" s="13">
        <f>-Inputs!AM2392</f>
        <v>0</v>
      </c>
    </row>
    <row r="2452" spans="1:39" outlineLevel="2">
      <c r="A2452" s="11">
        <f>ROW()</f>
        <v>2452</v>
      </c>
      <c r="C2452" s="6" t="s">
        <v>4</v>
      </c>
      <c r="D2452" s="39"/>
      <c r="E2452" s="922">
        <v>0</v>
      </c>
      <c r="F2452" s="31"/>
      <c r="G2452" s="39"/>
      <c r="H2452" s="39"/>
      <c r="I2452" s="39"/>
      <c r="J2452" s="39"/>
      <c r="K2452" s="39"/>
      <c r="L2452" s="39"/>
      <c r="M2452" s="39"/>
      <c r="N2452" s="39"/>
      <c r="O2452" s="39"/>
      <c r="P2452" s="39"/>
      <c r="Q2452" s="39"/>
      <c r="R2452" s="39"/>
      <c r="S2452" s="39"/>
      <c r="T2452" s="39"/>
      <c r="U2452" s="39"/>
      <c r="V2452" s="39"/>
      <c r="W2452" s="39"/>
      <c r="X2452" s="39"/>
      <c r="Y2452" s="39"/>
      <c r="Z2452" s="39"/>
      <c r="AA2452" s="39"/>
      <c r="AB2452" s="39"/>
      <c r="AC2452" s="526">
        <f t="shared" si="1735"/>
        <v>0</v>
      </c>
      <c r="AD2452" s="13">
        <f>-Inputs!AD2393</f>
        <v>0</v>
      </c>
      <c r="AE2452" s="13">
        <f>-Inputs!AE2393</f>
        <v>0</v>
      </c>
      <c r="AF2452" s="13">
        <f>-Inputs!AF2393</f>
        <v>0</v>
      </c>
      <c r="AG2452" s="13">
        <f>-Inputs!AG2393</f>
        <v>0</v>
      </c>
      <c r="AH2452" s="13">
        <f>-Inputs!AH2393</f>
        <v>0</v>
      </c>
      <c r="AI2452" s="13">
        <f>-Inputs!AI2393</f>
        <v>0</v>
      </c>
      <c r="AJ2452" s="13">
        <f>-Inputs!AJ2393</f>
        <v>0</v>
      </c>
      <c r="AK2452" s="13">
        <f>-Inputs!AK2393</f>
        <v>0</v>
      </c>
      <c r="AL2452" s="13">
        <f>-Inputs!AL2393</f>
        <v>0</v>
      </c>
      <c r="AM2452" s="13">
        <f>-Inputs!AM2393</f>
        <v>0</v>
      </c>
    </row>
    <row r="2453" spans="1:39" outlineLevel="2">
      <c r="A2453" s="11">
        <f>ROW()</f>
        <v>2453</v>
      </c>
      <c r="C2453" s="6" t="s">
        <v>5</v>
      </c>
      <c r="D2453" s="39"/>
      <c r="E2453" s="922">
        <v>0</v>
      </c>
      <c r="F2453" s="31"/>
      <c r="G2453" s="39"/>
      <c r="H2453" s="39"/>
      <c r="I2453" s="39"/>
      <c r="J2453" s="39"/>
      <c r="K2453" s="39"/>
      <c r="L2453" s="39"/>
      <c r="M2453" s="39"/>
      <c r="N2453" s="39"/>
      <c r="O2453" s="39"/>
      <c r="P2453" s="39"/>
      <c r="Q2453" s="39"/>
      <c r="R2453" s="39"/>
      <c r="S2453" s="39"/>
      <c r="T2453" s="39"/>
      <c r="U2453" s="39"/>
      <c r="V2453" s="39"/>
      <c r="W2453" s="39"/>
      <c r="X2453" s="39"/>
      <c r="Y2453" s="39"/>
      <c r="Z2453" s="39"/>
      <c r="AA2453" s="39"/>
      <c r="AB2453" s="39"/>
      <c r="AC2453" s="526">
        <f t="shared" si="1735"/>
        <v>0</v>
      </c>
      <c r="AD2453" s="13">
        <f>-Inputs!AD2394</f>
        <v>0</v>
      </c>
      <c r="AE2453" s="13">
        <f>-Inputs!AE2394</f>
        <v>0</v>
      </c>
      <c r="AF2453" s="13">
        <f>-Inputs!AF2394</f>
        <v>0</v>
      </c>
      <c r="AG2453" s="13">
        <f>-Inputs!AG2394</f>
        <v>0</v>
      </c>
      <c r="AH2453" s="13">
        <f>-Inputs!AH2394</f>
        <v>0</v>
      </c>
      <c r="AI2453" s="13">
        <f>-Inputs!AI2394</f>
        <v>0</v>
      </c>
      <c r="AJ2453" s="13">
        <f>-Inputs!AJ2394</f>
        <v>0</v>
      </c>
      <c r="AK2453" s="13">
        <f>-Inputs!AK2394</f>
        <v>0</v>
      </c>
      <c r="AL2453" s="13">
        <f>-Inputs!AL2394</f>
        <v>0</v>
      </c>
      <c r="AM2453" s="13">
        <f>-Inputs!AM2394</f>
        <v>0</v>
      </c>
    </row>
    <row r="2454" spans="1:39" outlineLevel="2">
      <c r="A2454" s="11">
        <f>ROW()</f>
        <v>2454</v>
      </c>
      <c r="C2454" s="6" t="s">
        <v>473</v>
      </c>
      <c r="D2454" s="39"/>
      <c r="E2454" s="922">
        <v>0</v>
      </c>
      <c r="F2454" s="31"/>
      <c r="G2454" s="39"/>
      <c r="H2454" s="39"/>
      <c r="I2454" s="39"/>
      <c r="J2454" s="39"/>
      <c r="K2454" s="39"/>
      <c r="L2454" s="39"/>
      <c r="M2454" s="39"/>
      <c r="N2454" s="39"/>
      <c r="O2454" s="39"/>
      <c r="P2454" s="39"/>
      <c r="Q2454" s="39"/>
      <c r="R2454" s="39"/>
      <c r="S2454" s="39"/>
      <c r="T2454" s="39"/>
      <c r="U2454" s="39"/>
      <c r="V2454" s="39"/>
      <c r="W2454" s="39"/>
      <c r="X2454" s="39"/>
      <c r="Y2454" s="39"/>
      <c r="Z2454" s="39"/>
      <c r="AA2454" s="39"/>
      <c r="AB2454" s="39"/>
      <c r="AC2454" s="526">
        <f t="shared" si="1735"/>
        <v>0</v>
      </c>
      <c r="AD2454" s="13">
        <f>-Inputs!AD2395</f>
        <v>0</v>
      </c>
      <c r="AE2454" s="13">
        <f>-Inputs!AE2395</f>
        <v>0</v>
      </c>
      <c r="AF2454" s="13">
        <f>-Inputs!AF2395</f>
        <v>0</v>
      </c>
      <c r="AG2454" s="13">
        <f>-Inputs!AG2395</f>
        <v>0</v>
      </c>
      <c r="AH2454" s="13">
        <f>-Inputs!AH2395</f>
        <v>0</v>
      </c>
      <c r="AI2454" s="13">
        <f>-Inputs!AI2395</f>
        <v>0</v>
      </c>
      <c r="AJ2454" s="13">
        <f>-Inputs!AJ2395</f>
        <v>0</v>
      </c>
      <c r="AK2454" s="13">
        <f>-Inputs!AK2395</f>
        <v>0</v>
      </c>
      <c r="AL2454" s="13">
        <f>-Inputs!AL2395</f>
        <v>0</v>
      </c>
      <c r="AM2454" s="13">
        <f>-Inputs!AM2395</f>
        <v>0</v>
      </c>
    </row>
    <row r="2455" spans="1:39" outlineLevel="2">
      <c r="A2455" s="11">
        <f>ROW()</f>
        <v>2455</v>
      </c>
      <c r="C2455" s="6" t="s">
        <v>474</v>
      </c>
      <c r="D2455" s="39"/>
      <c r="E2455" s="922">
        <v>0</v>
      </c>
      <c r="F2455" s="31"/>
      <c r="G2455" s="39"/>
      <c r="H2455" s="39"/>
      <c r="I2455" s="39"/>
      <c r="J2455" s="39"/>
      <c r="K2455" s="39"/>
      <c r="L2455" s="39"/>
      <c r="M2455" s="39"/>
      <c r="N2455" s="39"/>
      <c r="O2455" s="39"/>
      <c r="P2455" s="39"/>
      <c r="Q2455" s="39"/>
      <c r="R2455" s="39"/>
      <c r="S2455" s="39"/>
      <c r="T2455" s="39"/>
      <c r="U2455" s="39"/>
      <c r="V2455" s="39"/>
      <c r="W2455" s="39"/>
      <c r="X2455" s="39"/>
      <c r="Y2455" s="39"/>
      <c r="Z2455" s="39"/>
      <c r="AA2455" s="39"/>
      <c r="AB2455" s="39"/>
      <c r="AC2455" s="526">
        <f t="shared" si="1735"/>
        <v>0</v>
      </c>
      <c r="AD2455" s="13">
        <f>-Inputs!AD2396</f>
        <v>0</v>
      </c>
      <c r="AE2455" s="13">
        <f>-Inputs!AE2396</f>
        <v>0</v>
      </c>
      <c r="AF2455" s="13">
        <f>-Inputs!AF2396</f>
        <v>0</v>
      </c>
      <c r="AG2455" s="13">
        <f>-Inputs!AG2396</f>
        <v>0</v>
      </c>
      <c r="AH2455" s="13">
        <f>-Inputs!AH2396</f>
        <v>0</v>
      </c>
      <c r="AI2455" s="13">
        <f>-Inputs!AI2396</f>
        <v>0</v>
      </c>
      <c r="AJ2455" s="13">
        <f>-Inputs!AJ2396</f>
        <v>0</v>
      </c>
      <c r="AK2455" s="13">
        <f>-Inputs!AK2396</f>
        <v>0</v>
      </c>
      <c r="AL2455" s="13">
        <f>-Inputs!AL2396</f>
        <v>0</v>
      </c>
      <c r="AM2455" s="13">
        <f>-Inputs!AM2396</f>
        <v>0</v>
      </c>
    </row>
    <row r="2456" spans="1:39" outlineLevel="2">
      <c r="A2456" s="11">
        <f>ROW()</f>
        <v>2456</v>
      </c>
      <c r="C2456" s="6" t="s">
        <v>477</v>
      </c>
      <c r="D2456" s="39"/>
      <c r="E2456" s="922">
        <v>0</v>
      </c>
      <c r="F2456" s="31"/>
      <c r="G2456" s="39"/>
      <c r="H2456" s="39"/>
      <c r="I2456" s="39"/>
      <c r="J2456" s="39"/>
      <c r="K2456" s="39"/>
      <c r="L2456" s="39"/>
      <c r="M2456" s="39"/>
      <c r="N2456" s="39"/>
      <c r="O2456" s="39"/>
      <c r="P2456" s="39"/>
      <c r="Q2456" s="39"/>
      <c r="R2456" s="39"/>
      <c r="S2456" s="39"/>
      <c r="T2456" s="39"/>
      <c r="U2456" s="39"/>
      <c r="V2456" s="39"/>
      <c r="W2456" s="39"/>
      <c r="X2456" s="39"/>
      <c r="Y2456" s="39"/>
      <c r="Z2456" s="39"/>
      <c r="AA2456" s="39"/>
      <c r="AB2456" s="39"/>
      <c r="AC2456" s="526">
        <f t="shared" si="1735"/>
        <v>0</v>
      </c>
      <c r="AD2456" s="13">
        <f>-Inputs!AD2397</f>
        <v>0</v>
      </c>
      <c r="AE2456" s="13">
        <f>-Inputs!AE2397</f>
        <v>0</v>
      </c>
      <c r="AF2456" s="13">
        <f>-Inputs!AF2397</f>
        <v>0</v>
      </c>
      <c r="AG2456" s="13">
        <f>-Inputs!AG2397</f>
        <v>0</v>
      </c>
      <c r="AH2456" s="13">
        <f>-Inputs!AH2397</f>
        <v>0</v>
      </c>
      <c r="AI2456" s="13">
        <f>-Inputs!AI2397</f>
        <v>0</v>
      </c>
      <c r="AJ2456" s="13">
        <f>-Inputs!AJ2397</f>
        <v>0</v>
      </c>
      <c r="AK2456" s="13">
        <f>-Inputs!AK2397</f>
        <v>0</v>
      </c>
      <c r="AL2456" s="13">
        <f>-Inputs!AL2397</f>
        <v>0</v>
      </c>
      <c r="AM2456" s="13">
        <f>-Inputs!AM2397</f>
        <v>0</v>
      </c>
    </row>
    <row r="2457" spans="1:39" outlineLevel="2">
      <c r="A2457" s="11">
        <f>ROW()</f>
        <v>2457</v>
      </c>
      <c r="C2457" s="6" t="s">
        <v>511</v>
      </c>
      <c r="D2457" s="39"/>
      <c r="E2457" s="922">
        <v>0</v>
      </c>
      <c r="F2457" s="31"/>
      <c r="G2457" s="39"/>
      <c r="H2457" s="39"/>
      <c r="I2457" s="39"/>
      <c r="J2457" s="39"/>
      <c r="K2457" s="39"/>
      <c r="L2457" s="39"/>
      <c r="M2457" s="39"/>
      <c r="N2457" s="39"/>
      <c r="O2457" s="39"/>
      <c r="P2457" s="39"/>
      <c r="Q2457" s="39"/>
      <c r="R2457" s="39"/>
      <c r="S2457" s="39"/>
      <c r="T2457" s="39"/>
      <c r="U2457" s="39"/>
      <c r="V2457" s="39"/>
      <c r="W2457" s="39"/>
      <c r="X2457" s="39"/>
      <c r="Y2457" s="39"/>
      <c r="Z2457" s="39"/>
      <c r="AA2457" s="39"/>
      <c r="AB2457" s="39"/>
      <c r="AC2457" s="526">
        <f t="shared" si="1735"/>
        <v>0</v>
      </c>
      <c r="AD2457" s="13">
        <f>-Inputs!AD2398</f>
        <v>0</v>
      </c>
      <c r="AE2457" s="13">
        <f>-Inputs!AE2398</f>
        <v>0</v>
      </c>
      <c r="AF2457" s="13">
        <f>-Inputs!AF2398</f>
        <v>0</v>
      </c>
      <c r="AG2457" s="13">
        <f>-Inputs!AG2398</f>
        <v>0</v>
      </c>
      <c r="AH2457" s="13">
        <f>-Inputs!AH2398</f>
        <v>0</v>
      </c>
      <c r="AI2457" s="13">
        <f>-Inputs!AI2398</f>
        <v>0</v>
      </c>
      <c r="AJ2457" s="13">
        <f>-Inputs!AJ2398</f>
        <v>0</v>
      </c>
      <c r="AK2457" s="13">
        <f>-Inputs!AK2398</f>
        <v>0</v>
      </c>
      <c r="AL2457" s="13">
        <f>-Inputs!AL2398</f>
        <v>0</v>
      </c>
      <c r="AM2457" s="13">
        <f>-Inputs!AM2398</f>
        <v>0</v>
      </c>
    </row>
    <row r="2458" spans="1:39" outlineLevel="2">
      <c r="A2458" s="11">
        <f>ROW()</f>
        <v>2458</v>
      </c>
      <c r="C2458" s="6" t="s">
        <v>655</v>
      </c>
      <c r="D2458" s="39"/>
      <c r="E2458" s="922"/>
      <c r="F2458" s="31"/>
      <c r="G2458" s="39"/>
      <c r="H2458" s="39"/>
      <c r="I2458" s="39"/>
      <c r="J2458" s="39"/>
      <c r="K2458" s="39"/>
      <c r="L2458" s="39"/>
      <c r="M2458" s="39"/>
      <c r="N2458" s="39"/>
      <c r="O2458" s="39"/>
      <c r="P2458" s="39"/>
      <c r="Q2458" s="39"/>
      <c r="R2458" s="39"/>
      <c r="S2458" s="39"/>
      <c r="T2458" s="39"/>
      <c r="U2458" s="39"/>
      <c r="V2458" s="39"/>
      <c r="W2458" s="39"/>
      <c r="X2458" s="39"/>
      <c r="Y2458" s="39"/>
      <c r="Z2458" s="39"/>
      <c r="AA2458" s="39"/>
      <c r="AB2458" s="39"/>
      <c r="AC2458" s="526"/>
      <c r="AD2458" s="13"/>
      <c r="AE2458" s="13"/>
      <c r="AF2458" s="13"/>
      <c r="AG2458" s="13"/>
      <c r="AH2458" s="13"/>
      <c r="AI2458" s="13"/>
      <c r="AJ2458" s="13"/>
      <c r="AK2458" s="13"/>
      <c r="AL2458" s="13"/>
      <c r="AM2458" s="13"/>
    </row>
    <row r="2459" spans="1:39" outlineLevel="2">
      <c r="A2459" s="11">
        <f>ROW()</f>
        <v>2459</v>
      </c>
      <c r="C2459" s="6" t="s">
        <v>656</v>
      </c>
      <c r="D2459" s="39"/>
      <c r="E2459" s="922"/>
      <c r="F2459" s="31"/>
      <c r="G2459" s="39"/>
      <c r="H2459" s="39"/>
      <c r="I2459" s="39"/>
      <c r="J2459" s="39"/>
      <c r="K2459" s="39"/>
      <c r="L2459" s="39"/>
      <c r="M2459" s="39"/>
      <c r="N2459" s="39"/>
      <c r="O2459" s="39"/>
      <c r="P2459" s="39"/>
      <c r="Q2459" s="39"/>
      <c r="R2459" s="39"/>
      <c r="S2459" s="39"/>
      <c r="T2459" s="39"/>
      <c r="U2459" s="39"/>
      <c r="V2459" s="39"/>
      <c r="W2459" s="39"/>
      <c r="X2459" s="39"/>
      <c r="Y2459" s="39"/>
      <c r="Z2459" s="39"/>
      <c r="AA2459" s="39"/>
      <c r="AB2459" s="39"/>
      <c r="AC2459" s="526"/>
      <c r="AD2459" s="13"/>
      <c r="AE2459" s="13"/>
      <c r="AF2459" s="13"/>
      <c r="AG2459" s="13"/>
      <c r="AH2459" s="13"/>
      <c r="AI2459" s="13"/>
      <c r="AJ2459" s="13"/>
      <c r="AK2459" s="13"/>
      <c r="AL2459" s="13"/>
      <c r="AM2459" s="13"/>
    </row>
    <row r="2460" spans="1:39" outlineLevel="2">
      <c r="A2460" s="11">
        <f>ROW()</f>
        <v>2460</v>
      </c>
      <c r="C2460" s="6" t="s">
        <v>667</v>
      </c>
      <c r="D2460" s="39"/>
      <c r="E2460" s="922"/>
      <c r="F2460" s="31"/>
      <c r="G2460" s="39"/>
      <c r="H2460" s="39"/>
      <c r="I2460" s="39"/>
      <c r="J2460" s="39"/>
      <c r="K2460" s="39"/>
      <c r="L2460" s="39"/>
      <c r="M2460" s="39"/>
      <c r="N2460" s="39"/>
      <c r="O2460" s="39"/>
      <c r="P2460" s="39"/>
      <c r="Q2460" s="39"/>
      <c r="R2460" s="39"/>
      <c r="S2460" s="39"/>
      <c r="T2460" s="39"/>
      <c r="U2460" s="39"/>
      <c r="V2460" s="39"/>
      <c r="W2460" s="39"/>
      <c r="X2460" s="39"/>
      <c r="Y2460" s="39"/>
      <c r="Z2460" s="39"/>
      <c r="AA2460" s="39"/>
      <c r="AB2460" s="39"/>
      <c r="AC2460" s="526"/>
      <c r="AD2460" s="13"/>
      <c r="AE2460" s="13"/>
      <c r="AF2460" s="13"/>
      <c r="AG2460" s="13"/>
      <c r="AH2460" s="13"/>
      <c r="AI2460" s="13"/>
      <c r="AJ2460" s="13"/>
      <c r="AK2460" s="13"/>
      <c r="AL2460" s="13"/>
      <c r="AM2460" s="13"/>
    </row>
    <row r="2461" spans="1:39" outlineLevel="2">
      <c r="A2461" s="11">
        <f>ROW()</f>
        <v>2461</v>
      </c>
      <c r="C2461" s="6" t="s">
        <v>212</v>
      </c>
      <c r="D2461" s="39"/>
      <c r="E2461" s="922">
        <v>0</v>
      </c>
      <c r="F2461" s="31"/>
      <c r="G2461" s="39"/>
      <c r="H2461" s="39"/>
      <c r="I2461" s="39"/>
      <c r="J2461" s="39"/>
      <c r="K2461" s="39"/>
      <c r="L2461" s="39"/>
      <c r="M2461" s="39"/>
      <c r="N2461" s="39"/>
      <c r="O2461" s="39"/>
      <c r="P2461" s="39"/>
      <c r="Q2461" s="39"/>
      <c r="R2461" s="39"/>
      <c r="S2461" s="39"/>
      <c r="T2461" s="39"/>
      <c r="U2461" s="39"/>
      <c r="V2461" s="39"/>
      <c r="W2461" s="39"/>
      <c r="X2461" s="39"/>
      <c r="Y2461" s="39"/>
      <c r="Z2461" s="39"/>
      <c r="AA2461" s="39"/>
      <c r="AB2461" s="39"/>
      <c r="AC2461" s="526">
        <f t="shared" si="1735"/>
        <v>0</v>
      </c>
      <c r="AD2461" s="13">
        <f>-Inputs!AD2402</f>
        <v>0</v>
      </c>
      <c r="AE2461" s="13">
        <f>-Inputs!AE2402</f>
        <v>0</v>
      </c>
      <c r="AF2461" s="13">
        <f>-Inputs!AF2402</f>
        <v>0</v>
      </c>
      <c r="AG2461" s="13">
        <f>-Inputs!AG2402</f>
        <v>0</v>
      </c>
      <c r="AH2461" s="13">
        <f>-Inputs!AH2402</f>
        <v>0</v>
      </c>
      <c r="AI2461" s="13">
        <f>-Inputs!AI2402</f>
        <v>0</v>
      </c>
      <c r="AJ2461" s="13">
        <f>-Inputs!AJ2402</f>
        <v>0</v>
      </c>
      <c r="AK2461" s="13">
        <f>-Inputs!AK2402</f>
        <v>0</v>
      </c>
      <c r="AL2461" s="13">
        <f>-Inputs!AL2402</f>
        <v>0</v>
      </c>
      <c r="AM2461" s="13">
        <f>-Inputs!AM2402</f>
        <v>0</v>
      </c>
    </row>
    <row r="2462" spans="1:39" outlineLevel="2">
      <c r="A2462" s="11">
        <f>ROW()</f>
        <v>2462</v>
      </c>
      <c r="C2462" s="30" t="s">
        <v>362</v>
      </c>
      <c r="D2462" s="90"/>
      <c r="E2462" s="925">
        <v>0</v>
      </c>
      <c r="F2462" s="90"/>
      <c r="G2462" s="90"/>
      <c r="H2462" s="90"/>
      <c r="I2462" s="90"/>
      <c r="J2462" s="90"/>
      <c r="K2462" s="90"/>
      <c r="L2462" s="90"/>
      <c r="M2462" s="90"/>
      <c r="N2462" s="90"/>
      <c r="O2462" s="90"/>
      <c r="P2462" s="90"/>
      <c r="Q2462" s="90"/>
      <c r="R2462" s="90"/>
      <c r="S2462" s="90"/>
      <c r="T2462" s="90"/>
      <c r="U2462" s="90"/>
      <c r="V2462" s="90"/>
      <c r="W2462" s="90"/>
      <c r="X2462" s="90"/>
      <c r="Y2462" s="90"/>
      <c r="Z2462" s="90"/>
      <c r="AA2462" s="90"/>
      <c r="AB2462" s="90"/>
      <c r="AC2462" s="527">
        <f t="shared" si="1735"/>
        <v>0</v>
      </c>
      <c r="AD2462" s="13">
        <f>-Inputs!AD2403</f>
        <v>0</v>
      </c>
      <c r="AE2462" s="13">
        <f>-Inputs!AE2403</f>
        <v>0</v>
      </c>
      <c r="AF2462" s="13">
        <f>-Inputs!AF2403</f>
        <v>0</v>
      </c>
      <c r="AG2462" s="13">
        <f>-Inputs!AG2403</f>
        <v>0</v>
      </c>
      <c r="AH2462" s="13">
        <f>-Inputs!AH2403</f>
        <v>0</v>
      </c>
      <c r="AI2462" s="13">
        <f>-Inputs!AI2403</f>
        <v>0</v>
      </c>
      <c r="AJ2462" s="13">
        <f>-Inputs!AJ2403</f>
        <v>0</v>
      </c>
      <c r="AK2462" s="13">
        <f>-Inputs!AK2403</f>
        <v>0</v>
      </c>
      <c r="AL2462" s="13">
        <f>-Inputs!AL2403</f>
        <v>0</v>
      </c>
      <c r="AM2462" s="13">
        <f>-Inputs!AM2403</f>
        <v>0</v>
      </c>
    </row>
    <row r="2463" spans="1:39" outlineLevel="2">
      <c r="A2463" s="11">
        <f>ROW()</f>
        <v>2463</v>
      </c>
      <c r="C2463" s="6" t="s">
        <v>1</v>
      </c>
      <c r="D2463" s="39"/>
      <c r="E2463" s="39">
        <v>0</v>
      </c>
      <c r="F2463" s="39"/>
      <c r="G2463" s="39"/>
      <c r="H2463" s="39"/>
      <c r="I2463" s="39"/>
      <c r="J2463" s="39"/>
      <c r="K2463" s="39"/>
      <c r="L2463" s="39"/>
      <c r="M2463" s="39"/>
      <c r="N2463" s="39"/>
      <c r="O2463" s="39"/>
      <c r="P2463" s="39"/>
      <c r="Q2463" s="39"/>
      <c r="R2463" s="39"/>
      <c r="S2463" s="39"/>
      <c r="T2463" s="39"/>
      <c r="U2463" s="39"/>
      <c r="V2463" s="39"/>
      <c r="W2463" s="39"/>
      <c r="X2463" s="39"/>
      <c r="Y2463" s="39"/>
      <c r="Z2463" s="39"/>
      <c r="AA2463" s="39"/>
      <c r="AB2463" s="39"/>
      <c r="AC2463" s="87">
        <f t="shared" ref="AC2463:AG2463" si="1736">SUM(AC2450:AC2462)</f>
        <v>0</v>
      </c>
      <c r="AD2463" s="414">
        <f t="shared" si="1736"/>
        <v>0</v>
      </c>
      <c r="AE2463" s="87">
        <f t="shared" si="1736"/>
        <v>0</v>
      </c>
      <c r="AF2463" s="87">
        <f t="shared" si="1736"/>
        <v>0</v>
      </c>
      <c r="AG2463" s="87">
        <f t="shared" si="1736"/>
        <v>0</v>
      </c>
      <c r="AH2463" s="87">
        <f t="shared" ref="AH2463:AM2463" si="1737">SUM(AH2450:AH2462)</f>
        <v>0</v>
      </c>
      <c r="AI2463" s="87">
        <f t="shared" si="1737"/>
        <v>0</v>
      </c>
      <c r="AJ2463" s="87">
        <f t="shared" si="1737"/>
        <v>0</v>
      </c>
      <c r="AK2463" s="87">
        <f t="shared" si="1737"/>
        <v>0</v>
      </c>
      <c r="AL2463" s="87">
        <f t="shared" si="1737"/>
        <v>0</v>
      </c>
      <c r="AM2463" s="87">
        <f t="shared" si="1737"/>
        <v>0</v>
      </c>
    </row>
    <row r="2464" spans="1:39" outlineLevel="2">
      <c r="A2464" s="11">
        <f>ROW()</f>
        <v>2464</v>
      </c>
      <c r="B2464" s="343" t="s">
        <v>6</v>
      </c>
      <c r="D2464" s="39"/>
      <c r="E2464" s="39"/>
      <c r="G2464" s="39"/>
      <c r="H2464" s="39"/>
      <c r="I2464" s="39"/>
      <c r="J2464" s="39"/>
      <c r="K2464" s="39"/>
      <c r="L2464" s="39"/>
      <c r="M2464" s="39"/>
      <c r="N2464" s="39"/>
      <c r="O2464" s="39"/>
      <c r="P2464" s="39"/>
      <c r="Q2464" s="39"/>
      <c r="R2464" s="39"/>
      <c r="S2464" s="39"/>
      <c r="T2464" s="39"/>
      <c r="U2464" s="39"/>
      <c r="V2464" s="39"/>
      <c r="W2464" s="39"/>
      <c r="X2464" s="39"/>
      <c r="Y2464" s="39"/>
      <c r="Z2464" s="39"/>
      <c r="AA2464" s="39"/>
      <c r="AE2464" s="39"/>
      <c r="AF2464" s="39"/>
      <c r="AI2464" s="39"/>
      <c r="AJ2464" s="39"/>
    </row>
    <row r="2465" spans="1:39" outlineLevel="2">
      <c r="A2465" s="11">
        <f>ROW()</f>
        <v>2465</v>
      </c>
      <c r="C2465" s="6" t="s">
        <v>2</v>
      </c>
      <c r="D2465" s="39"/>
      <c r="E2465" s="922">
        <v>-1.1164415276340337E-4</v>
      </c>
      <c r="F2465" s="31"/>
      <c r="G2465" s="39"/>
      <c r="H2465" s="39"/>
      <c r="I2465" s="39"/>
      <c r="J2465" s="39"/>
      <c r="K2465" s="39"/>
      <c r="L2465" s="39"/>
      <c r="M2465" s="39"/>
      <c r="N2465" s="39"/>
      <c r="O2465" s="39"/>
      <c r="P2465" s="39"/>
      <c r="Q2465" s="39"/>
      <c r="R2465" s="39"/>
      <c r="S2465" s="39"/>
      <c r="T2465" s="39"/>
      <c r="U2465" s="39"/>
      <c r="V2465" s="39"/>
      <c r="W2465" s="39"/>
      <c r="X2465" s="39"/>
      <c r="Y2465" s="39"/>
      <c r="Z2465" s="39"/>
      <c r="AA2465" s="39"/>
      <c r="AB2465" s="9"/>
      <c r="AC2465" s="526">
        <f t="shared" ref="AC2465:AC2477" si="1738">$E2465*$E$51</f>
        <v>-1.339345515939624E-4</v>
      </c>
      <c r="AD2465" s="13">
        <f>-Inputs!AD1576</f>
        <v>-2.5048525609679145E-4</v>
      </c>
      <c r="AE2465" s="9">
        <f>-Inputs!AE1576</f>
        <v>-2.5048525609679145E-4</v>
      </c>
      <c r="AF2465" s="9">
        <f>-Inputs!AF1576</f>
        <v>-2.5048525609679145E-4</v>
      </c>
      <c r="AG2465" s="9">
        <f>-Inputs!AG1576</f>
        <v>-2.5048525609679145E-4</v>
      </c>
      <c r="AH2465" s="9">
        <f>-Inputs!AH1576</f>
        <v>-2.5048525609679145E-4</v>
      </c>
      <c r="AI2465" s="9">
        <f t="shared" ref="AI2465:AM2465" si="1739">-IF(AI2405=0,0,IF(AI2420&lt;0,AI2420,IF(AI2405=0,AI2420,MIN((AI2420/AI2405)*(AI2420&gt;0),AI2420,-AH2465))))</f>
        <v>-2.5048525609679145E-4</v>
      </c>
      <c r="AJ2465" s="9">
        <f t="shared" si="1739"/>
        <v>-2.5048525609679145E-4</v>
      </c>
      <c r="AK2465" s="9">
        <f t="shared" si="1739"/>
        <v>-2.5048525609679145E-4</v>
      </c>
      <c r="AL2465" s="9">
        <f t="shared" si="1739"/>
        <v>-2.5048525609679145E-4</v>
      </c>
      <c r="AM2465" s="9">
        <f t="shared" si="1739"/>
        <v>-2.5048525609679145E-4</v>
      </c>
    </row>
    <row r="2466" spans="1:39" outlineLevel="2">
      <c r="A2466" s="11">
        <f>ROW()</f>
        <v>2466</v>
      </c>
      <c r="C2466" s="6" t="s">
        <v>3</v>
      </c>
      <c r="D2466" s="39"/>
      <c r="E2466" s="922">
        <v>-0.1073956258653132</v>
      </c>
      <c r="F2466" s="31"/>
      <c r="G2466" s="39"/>
      <c r="H2466" s="39"/>
      <c r="I2466" s="39"/>
      <c r="J2466" s="39"/>
      <c r="K2466" s="39"/>
      <c r="L2466" s="39"/>
      <c r="M2466" s="39"/>
      <c r="N2466" s="39"/>
      <c r="O2466" s="39"/>
      <c r="P2466" s="39"/>
      <c r="Q2466" s="39"/>
      <c r="R2466" s="39"/>
      <c r="S2466" s="39"/>
      <c r="T2466" s="39"/>
      <c r="U2466" s="39"/>
      <c r="V2466" s="39"/>
      <c r="W2466" s="39"/>
      <c r="X2466" s="39"/>
      <c r="Y2466" s="39"/>
      <c r="Z2466" s="39"/>
      <c r="AA2466" s="39"/>
      <c r="AB2466" s="9"/>
      <c r="AC2466" s="526">
        <f t="shared" si="1738"/>
        <v>-0.1288377818039988</v>
      </c>
      <c r="AD2466" s="13">
        <f>-Inputs!AD1577</f>
        <v>-7.4724975851430439E-2</v>
      </c>
      <c r="AE2466" s="9">
        <f>-Inputs!AE1577</f>
        <v>-7.4724975851430439E-2</v>
      </c>
      <c r="AF2466" s="9">
        <f>-Inputs!AF1577</f>
        <v>-7.4724975851430439E-2</v>
      </c>
      <c r="AG2466" s="9">
        <f>-Inputs!AG1577</f>
        <v>-7.4724975851430439E-2</v>
      </c>
      <c r="AH2466" s="9">
        <f>-Inputs!AH1577</f>
        <v>-7.4724975851430439E-2</v>
      </c>
      <c r="AI2466" s="9">
        <f t="shared" ref="AI2466:AM2466" si="1740">-IF(AI2406=0,0,IF(AI2421&lt;0,AI2421,IF(AI2406=0,AI2421,MIN((AI2421/AI2406)*(AI2421&gt;0),AI2421,-AH2466))))</f>
        <v>-7.4724975851430439E-2</v>
      </c>
      <c r="AJ2466" s="9">
        <f t="shared" si="1740"/>
        <v>-7.4724975851430439E-2</v>
      </c>
      <c r="AK2466" s="9">
        <f t="shared" si="1740"/>
        <v>-7.4724975851430439E-2</v>
      </c>
      <c r="AL2466" s="9">
        <f t="shared" si="1740"/>
        <v>-7.4724975851430439E-2</v>
      </c>
      <c r="AM2466" s="9">
        <f t="shared" si="1740"/>
        <v>-7.4724975851430439E-2</v>
      </c>
    </row>
    <row r="2467" spans="1:39" outlineLevel="2">
      <c r="A2467" s="11">
        <f>ROW()</f>
        <v>2467</v>
      </c>
      <c r="C2467" s="6" t="s">
        <v>4</v>
      </c>
      <c r="D2467" s="39"/>
      <c r="E2467" s="922">
        <v>-1.331362621046933E-2</v>
      </c>
      <c r="F2467" s="31"/>
      <c r="G2467" s="39"/>
      <c r="H2467" s="39"/>
      <c r="I2467" s="39"/>
      <c r="J2467" s="39"/>
      <c r="K2467" s="39"/>
      <c r="L2467" s="39"/>
      <c r="M2467" s="39"/>
      <c r="N2467" s="39"/>
      <c r="O2467" s="39"/>
      <c r="P2467" s="39"/>
      <c r="Q2467" s="39"/>
      <c r="R2467" s="39"/>
      <c r="S2467" s="39"/>
      <c r="T2467" s="39"/>
      <c r="U2467" s="39"/>
      <c r="V2467" s="39"/>
      <c r="W2467" s="39"/>
      <c r="X2467" s="39"/>
      <c r="Y2467" s="39"/>
      <c r="Z2467" s="39"/>
      <c r="AA2467" s="39"/>
      <c r="AB2467" s="9"/>
      <c r="AC2467" s="526">
        <f t="shared" si="1738"/>
        <v>-1.5971768448704172E-2</v>
      </c>
      <c r="AD2467" s="13">
        <f>-Inputs!AD1578</f>
        <v>-0.22296835818814065</v>
      </c>
      <c r="AE2467" s="9">
        <f>-Inputs!AE1578</f>
        <v>-0.22296835818814065</v>
      </c>
      <c r="AF2467" s="9">
        <f>-Inputs!AF1578</f>
        <v>-0.22296835818814065</v>
      </c>
      <c r="AG2467" s="9">
        <f>-Inputs!AG1578</f>
        <v>-0.22296835818814065</v>
      </c>
      <c r="AH2467" s="9">
        <f>-Inputs!AH1578</f>
        <v>-0.22296835818814068</v>
      </c>
      <c r="AI2467" s="9">
        <f t="shared" ref="AI2467:AM2467" si="1741">-IF(AI2407=0,0,IF(AI2422&lt;0,AI2422,IF(AI2407=0,AI2422,MIN((AI2422/AI2407)*(AI2422&gt;0),AI2422,-AH2467))))</f>
        <v>-0.22296835818814068</v>
      </c>
      <c r="AJ2467" s="9">
        <f t="shared" si="1741"/>
        <v>-0.22296835818814068</v>
      </c>
      <c r="AK2467" s="9">
        <f t="shared" si="1741"/>
        <v>-0.22296835818814068</v>
      </c>
      <c r="AL2467" s="9">
        <f t="shared" si="1741"/>
        <v>-0.22296835818814068</v>
      </c>
      <c r="AM2467" s="9">
        <f t="shared" si="1741"/>
        <v>-0.22296835818814068</v>
      </c>
    </row>
    <row r="2468" spans="1:39" outlineLevel="2">
      <c r="A2468" s="11">
        <f>ROW()</f>
        <v>2468</v>
      </c>
      <c r="C2468" s="6" t="s">
        <v>5</v>
      </c>
      <c r="D2468" s="39"/>
      <c r="E2468" s="922">
        <v>-2.1741404878568293E-2</v>
      </c>
      <c r="F2468" s="31"/>
      <c r="G2468" s="39"/>
      <c r="H2468" s="39"/>
      <c r="I2468" s="39"/>
      <c r="J2468" s="39"/>
      <c r="K2468" s="39"/>
      <c r="L2468" s="39"/>
      <c r="M2468" s="39"/>
      <c r="N2468" s="39"/>
      <c r="O2468" s="39"/>
      <c r="P2468" s="39"/>
      <c r="Q2468" s="39"/>
      <c r="R2468" s="39"/>
      <c r="S2468" s="39"/>
      <c r="T2468" s="39"/>
      <c r="U2468" s="39"/>
      <c r="V2468" s="39"/>
      <c r="W2468" s="39"/>
      <c r="X2468" s="39"/>
      <c r="Y2468" s="39"/>
      <c r="Z2468" s="39"/>
      <c r="AA2468" s="39"/>
      <c r="AB2468" s="9"/>
      <c r="AC2468" s="526">
        <f t="shared" si="1738"/>
        <v>-2.6082201721793635E-2</v>
      </c>
      <c r="AD2468" s="13">
        <f>-Inputs!AD1579</f>
        <v>-0.32107660591465131</v>
      </c>
      <c r="AE2468" s="9">
        <f>-Inputs!AE1579</f>
        <v>-0.32107660591465131</v>
      </c>
      <c r="AF2468" s="9">
        <f>-Inputs!AF1579</f>
        <v>-0.32107660591465131</v>
      </c>
      <c r="AG2468" s="9">
        <f>-Inputs!AG1579</f>
        <v>-0.32107660591465131</v>
      </c>
      <c r="AH2468" s="9">
        <f>-Inputs!AH1579</f>
        <v>-0.32107660591465131</v>
      </c>
      <c r="AI2468" s="9">
        <f t="shared" ref="AI2468:AM2468" si="1742">-IF(AI2408=0,0,IF(AI2423&lt;0,AI2423,IF(AI2408=0,AI2423,MIN((AI2423/AI2408)*(AI2423&gt;0),AI2423,-AH2468))))</f>
        <v>-0.32107660591465131</v>
      </c>
      <c r="AJ2468" s="9">
        <f t="shared" si="1742"/>
        <v>-0.32107660591465131</v>
      </c>
      <c r="AK2468" s="9">
        <f t="shared" si="1742"/>
        <v>-0.32107660591465131</v>
      </c>
      <c r="AL2468" s="9">
        <f t="shared" si="1742"/>
        <v>-0.32107660591465131</v>
      </c>
      <c r="AM2468" s="9">
        <f t="shared" si="1742"/>
        <v>0</v>
      </c>
    </row>
    <row r="2469" spans="1:39" outlineLevel="2">
      <c r="A2469" s="11">
        <f>ROW()</f>
        <v>2469</v>
      </c>
      <c r="C2469" s="6" t="s">
        <v>473</v>
      </c>
      <c r="D2469" s="39"/>
      <c r="E2469" s="922">
        <v>-3.2528050800389535E-2</v>
      </c>
      <c r="F2469" s="31"/>
      <c r="G2469" s="39"/>
      <c r="H2469" s="39"/>
      <c r="I2469" s="39"/>
      <c r="J2469" s="39"/>
      <c r="K2469" s="39"/>
      <c r="L2469" s="39"/>
      <c r="M2469" s="39"/>
      <c r="N2469" s="39"/>
      <c r="O2469" s="39"/>
      <c r="P2469" s="39"/>
      <c r="Q2469" s="39"/>
      <c r="R2469" s="39"/>
      <c r="S2469" s="39"/>
      <c r="T2469" s="39"/>
      <c r="U2469" s="39"/>
      <c r="V2469" s="39"/>
      <c r="W2469" s="39"/>
      <c r="X2469" s="39"/>
      <c r="Y2469" s="39"/>
      <c r="Z2469" s="39"/>
      <c r="AA2469" s="39"/>
      <c r="AB2469" s="9"/>
      <c r="AC2469" s="526">
        <f t="shared" si="1738"/>
        <v>-3.9022463696852853E-2</v>
      </c>
      <c r="AD2469" s="13">
        <f>-Inputs!AD1580</f>
        <v>-0.60491096309083459</v>
      </c>
      <c r="AE2469" s="9">
        <f>-Inputs!AE1580</f>
        <v>-0.60491096309083459</v>
      </c>
      <c r="AF2469" s="9">
        <f>-Inputs!AF1580</f>
        <v>-0.6049109630908347</v>
      </c>
      <c r="AG2469" s="9">
        <f>-Inputs!AG1580</f>
        <v>-0.6049109630908347</v>
      </c>
      <c r="AH2469" s="9">
        <f>-Inputs!AH1580</f>
        <v>0</v>
      </c>
      <c r="AI2469" s="9">
        <f t="shared" ref="AI2469:AM2469" si="1743">-IF(AI2409=0,0,IF(AI2424&lt;0,AI2424,IF(AI2409=0,AI2424,MIN((AI2424/AI2409)*(AI2424&gt;0),AI2424,-AH2469))))</f>
        <v>0</v>
      </c>
      <c r="AJ2469" s="9">
        <f t="shared" si="1743"/>
        <v>0</v>
      </c>
      <c r="AK2469" s="9">
        <f t="shared" si="1743"/>
        <v>0</v>
      </c>
      <c r="AL2469" s="9">
        <f t="shared" si="1743"/>
        <v>0</v>
      </c>
      <c r="AM2469" s="9">
        <f t="shared" si="1743"/>
        <v>0</v>
      </c>
    </row>
    <row r="2470" spans="1:39" outlineLevel="2">
      <c r="A2470" s="11">
        <f>ROW()</f>
        <v>2470</v>
      </c>
      <c r="C2470" s="6" t="s">
        <v>474</v>
      </c>
      <c r="D2470" s="39"/>
      <c r="E2470" s="922">
        <v>-0.12216475101967286</v>
      </c>
      <c r="F2470" s="31"/>
      <c r="G2470" s="39"/>
      <c r="H2470" s="39"/>
      <c r="I2470" s="39"/>
      <c r="J2470" s="39"/>
      <c r="K2470" s="39"/>
      <c r="L2470" s="39"/>
      <c r="M2470" s="39"/>
      <c r="N2470" s="39"/>
      <c r="O2470" s="39"/>
      <c r="P2470" s="39"/>
      <c r="Q2470" s="39"/>
      <c r="R2470" s="39"/>
      <c r="S2470" s="39"/>
      <c r="T2470" s="39"/>
      <c r="U2470" s="39"/>
      <c r="V2470" s="39"/>
      <c r="W2470" s="39"/>
      <c r="X2470" s="39"/>
      <c r="Y2470" s="39"/>
      <c r="Z2470" s="39"/>
      <c r="AA2470" s="39"/>
      <c r="AB2470" s="9"/>
      <c r="AC2470" s="526">
        <f t="shared" si="1738"/>
        <v>-0.14655564795303269</v>
      </c>
      <c r="AD2470" s="13">
        <f>-Inputs!AD1581</f>
        <v>-0.58916185538351962</v>
      </c>
      <c r="AE2470" s="9">
        <f>-Inputs!AE1581</f>
        <v>-0.58916185538351962</v>
      </c>
      <c r="AF2470" s="9">
        <f>-Inputs!AF1581</f>
        <v>-0.58916185538351962</v>
      </c>
      <c r="AG2470" s="9">
        <f>-Inputs!AG1581</f>
        <v>-0.58916185538351973</v>
      </c>
      <c r="AH2470" s="9">
        <f>-Inputs!AH1581</f>
        <v>-0.58916185538351962</v>
      </c>
      <c r="AI2470" s="9">
        <f t="shared" ref="AI2470:AM2470" si="1744">-IF(AI2410=0,0,IF(AI2425&lt;0,AI2425,IF(AI2410=0,AI2425,MIN((AI2425/AI2410)*(AI2425&gt;0),AI2425,-AH2470))))</f>
        <v>-0.58916185538351962</v>
      </c>
      <c r="AJ2470" s="9">
        <f t="shared" si="1744"/>
        <v>-0.58916185538351962</v>
      </c>
      <c r="AK2470" s="9">
        <f t="shared" si="1744"/>
        <v>-0.58916185538351962</v>
      </c>
      <c r="AL2470" s="9">
        <f t="shared" si="1744"/>
        <v>-0.58916185538351962</v>
      </c>
      <c r="AM2470" s="9">
        <f t="shared" si="1744"/>
        <v>-0.58916185538351962</v>
      </c>
    </row>
    <row r="2471" spans="1:39" outlineLevel="2">
      <c r="A2471" s="11">
        <f>ROW()</f>
        <v>2471</v>
      </c>
      <c r="C2471" s="6" t="s">
        <v>477</v>
      </c>
      <c r="D2471" s="39"/>
      <c r="E2471" s="922">
        <v>-0.22542079264667203</v>
      </c>
      <c r="F2471" s="31"/>
      <c r="G2471" s="39"/>
      <c r="H2471" s="39"/>
      <c r="I2471" s="39"/>
      <c r="J2471" s="39"/>
      <c r="K2471" s="39"/>
      <c r="L2471" s="39"/>
      <c r="M2471" s="39"/>
      <c r="N2471" s="39"/>
      <c r="O2471" s="39"/>
      <c r="P2471" s="39"/>
      <c r="Q2471" s="39"/>
      <c r="R2471" s="39"/>
      <c r="S2471" s="39"/>
      <c r="T2471" s="39"/>
      <c r="U2471" s="39"/>
      <c r="V2471" s="39"/>
      <c r="W2471" s="39"/>
      <c r="X2471" s="39"/>
      <c r="Y2471" s="39"/>
      <c r="Z2471" s="39"/>
      <c r="AA2471" s="39"/>
      <c r="AB2471" s="9"/>
      <c r="AC2471" s="526">
        <f t="shared" si="1738"/>
        <v>-0.27042735365702308</v>
      </c>
      <c r="AD2471" s="13">
        <f>-Inputs!AD1582</f>
        <v>-0.78324570098461666</v>
      </c>
      <c r="AE2471" s="9">
        <f>-Inputs!AE1582</f>
        <v>-0.78324570098461666</v>
      </c>
      <c r="AF2471" s="9">
        <f>-Inputs!AF1582</f>
        <v>-0.78324570098461666</v>
      </c>
      <c r="AG2471" s="9">
        <f>-Inputs!AG1582</f>
        <v>-0.78324570098461677</v>
      </c>
      <c r="AH2471" s="9">
        <f>-Inputs!AH1582</f>
        <v>-0.78324570098461677</v>
      </c>
      <c r="AI2471" s="9">
        <f t="shared" ref="AI2471:AM2471" si="1745">-IF(AI2411=0,0,IF(AI2426&lt;0,AI2426,IF(AI2411=0,AI2426,MIN((AI2426/AI2411)*(AI2426&gt;0),AI2426,-AH2471))))</f>
        <v>-0.78324570098461677</v>
      </c>
      <c r="AJ2471" s="9">
        <f t="shared" si="1745"/>
        <v>-0.78324570098461677</v>
      </c>
      <c r="AK2471" s="9">
        <f t="shared" si="1745"/>
        <v>-0.78324570098461677</v>
      </c>
      <c r="AL2471" s="9">
        <f t="shared" si="1745"/>
        <v>-0.78324570098461677</v>
      </c>
      <c r="AM2471" s="9">
        <f t="shared" si="1745"/>
        <v>0</v>
      </c>
    </row>
    <row r="2472" spans="1:39" outlineLevel="2">
      <c r="A2472" s="11">
        <f>ROW()</f>
        <v>2472</v>
      </c>
      <c r="C2472" s="6" t="s">
        <v>511</v>
      </c>
      <c r="D2472" s="39"/>
      <c r="E2472" s="922">
        <v>0</v>
      </c>
      <c r="F2472" s="31"/>
      <c r="G2472" s="39"/>
      <c r="H2472" s="39"/>
      <c r="I2472" s="39"/>
      <c r="J2472" s="39"/>
      <c r="K2472" s="39"/>
      <c r="L2472" s="39"/>
      <c r="M2472" s="39"/>
      <c r="N2472" s="39"/>
      <c r="O2472" s="39"/>
      <c r="P2472" s="39"/>
      <c r="Q2472" s="39"/>
      <c r="R2472" s="39"/>
      <c r="S2472" s="39"/>
      <c r="T2472" s="39"/>
      <c r="U2472" s="39"/>
      <c r="V2472" s="39"/>
      <c r="W2472" s="39"/>
      <c r="X2472" s="39"/>
      <c r="Y2472" s="39"/>
      <c r="Z2472" s="39"/>
      <c r="AA2472" s="39"/>
      <c r="AB2472" s="9"/>
      <c r="AC2472" s="526">
        <f t="shared" si="1738"/>
        <v>0</v>
      </c>
      <c r="AD2472" s="13">
        <f>-Inputs!AD1583</f>
        <v>0</v>
      </c>
      <c r="AE2472" s="9">
        <f>-Inputs!AE1583</f>
        <v>0</v>
      </c>
      <c r="AF2472" s="9">
        <f>-Inputs!AF1583</f>
        <v>0</v>
      </c>
      <c r="AG2472" s="9">
        <f>-Inputs!AG1583</f>
        <v>0</v>
      </c>
      <c r="AH2472" s="9">
        <f>-Inputs!AH1583</f>
        <v>0</v>
      </c>
      <c r="AI2472" s="9">
        <f t="shared" ref="AI2472:AM2472" si="1746">-IF(AI2412=0,0,IF(AI2427&lt;0,AI2427,IF(AI2412=0,AI2427,MIN((AI2427/AI2412)*(AI2427&gt;0),AI2427,-AH2472))))</f>
        <v>0</v>
      </c>
      <c r="AJ2472" s="9">
        <f t="shared" si="1746"/>
        <v>0</v>
      </c>
      <c r="AK2472" s="9">
        <f t="shared" si="1746"/>
        <v>0</v>
      </c>
      <c r="AL2472" s="9">
        <f t="shared" si="1746"/>
        <v>0</v>
      </c>
      <c r="AM2472" s="9">
        <f t="shared" si="1746"/>
        <v>0</v>
      </c>
    </row>
    <row r="2473" spans="1:39" outlineLevel="2">
      <c r="A2473" s="11">
        <f>ROW()</f>
        <v>2473</v>
      </c>
      <c r="C2473" s="6" t="s">
        <v>655</v>
      </c>
      <c r="D2473" s="39"/>
      <c r="E2473" s="922"/>
      <c r="F2473" s="31"/>
      <c r="G2473" s="39"/>
      <c r="H2473" s="39"/>
      <c r="I2473" s="39"/>
      <c r="J2473" s="39"/>
      <c r="K2473" s="39"/>
      <c r="L2473" s="39"/>
      <c r="M2473" s="39"/>
      <c r="N2473" s="39"/>
      <c r="O2473" s="39"/>
      <c r="P2473" s="39"/>
      <c r="Q2473" s="39"/>
      <c r="R2473" s="39"/>
      <c r="S2473" s="39"/>
      <c r="T2473" s="39"/>
      <c r="U2473" s="39"/>
      <c r="V2473" s="39"/>
      <c r="W2473" s="39"/>
      <c r="X2473" s="39"/>
      <c r="Y2473" s="39"/>
      <c r="Z2473" s="39"/>
      <c r="AA2473" s="39"/>
      <c r="AB2473" s="9"/>
      <c r="AC2473" s="526"/>
      <c r="AD2473" s="13"/>
      <c r="AE2473" s="9"/>
      <c r="AF2473" s="9"/>
      <c r="AG2473" s="9"/>
      <c r="AH2473" s="9"/>
      <c r="AI2473" s="9">
        <f t="shared" ref="AI2473:AM2473" si="1747">-IF(AI2413=0,AI2428,IF(AI2428&lt;0,AI2428,IF(AI2413=0,AI2428,MIN((AI2428/AI2413)*(AI2428&gt;0),AI2428))))</f>
        <v>-0.11317769987879638</v>
      </c>
      <c r="AJ2473" s="9">
        <f t="shared" si="1747"/>
        <v>-0.11317769987879638</v>
      </c>
      <c r="AK2473" s="9">
        <f t="shared" si="1747"/>
        <v>-0.11317769987879638</v>
      </c>
      <c r="AL2473" s="9">
        <f t="shared" si="1747"/>
        <v>-0.11317769987879636</v>
      </c>
      <c r="AM2473" s="9">
        <f t="shared" si="1747"/>
        <v>-0.11317769987879636</v>
      </c>
    </row>
    <row r="2474" spans="1:39" outlineLevel="2">
      <c r="A2474" s="11">
        <f>ROW()</f>
        <v>2474</v>
      </c>
      <c r="C2474" s="6" t="s">
        <v>656</v>
      </c>
      <c r="D2474" s="39"/>
      <c r="E2474" s="922"/>
      <c r="F2474" s="31"/>
      <c r="G2474" s="39"/>
      <c r="H2474" s="39"/>
      <c r="I2474" s="39"/>
      <c r="J2474" s="39"/>
      <c r="K2474" s="39"/>
      <c r="L2474" s="39"/>
      <c r="M2474" s="39"/>
      <c r="N2474" s="39"/>
      <c r="O2474" s="39"/>
      <c r="P2474" s="39"/>
      <c r="Q2474" s="39"/>
      <c r="R2474" s="39"/>
      <c r="S2474" s="39"/>
      <c r="T2474" s="39"/>
      <c r="U2474" s="39"/>
      <c r="V2474" s="39"/>
      <c r="W2474" s="39"/>
      <c r="X2474" s="39"/>
      <c r="Y2474" s="39"/>
      <c r="Z2474" s="39"/>
      <c r="AA2474" s="39"/>
      <c r="AB2474" s="9"/>
      <c r="AC2474" s="526"/>
      <c r="AD2474" s="13"/>
      <c r="AE2474" s="9"/>
      <c r="AF2474" s="9"/>
      <c r="AG2474" s="9"/>
      <c r="AH2474" s="9"/>
      <c r="AI2474" s="9"/>
      <c r="AJ2474" s="9"/>
      <c r="AK2474" s="9"/>
      <c r="AL2474" s="9"/>
      <c r="AM2474" s="9"/>
    </row>
    <row r="2475" spans="1:39" outlineLevel="2">
      <c r="A2475" s="11">
        <f>ROW()</f>
        <v>2475</v>
      </c>
      <c r="C2475" s="6" t="s">
        <v>667</v>
      </c>
      <c r="D2475" s="39"/>
      <c r="E2475" s="922"/>
      <c r="F2475" s="31"/>
      <c r="G2475" s="39"/>
      <c r="H2475" s="39"/>
      <c r="I2475" s="39"/>
      <c r="J2475" s="39"/>
      <c r="K2475" s="39"/>
      <c r="L2475" s="39"/>
      <c r="M2475" s="39"/>
      <c r="N2475" s="39"/>
      <c r="O2475" s="39"/>
      <c r="P2475" s="39"/>
      <c r="Q2475" s="39"/>
      <c r="R2475" s="39"/>
      <c r="S2475" s="39"/>
      <c r="T2475" s="39"/>
      <c r="U2475" s="39"/>
      <c r="V2475" s="39"/>
      <c r="W2475" s="39"/>
      <c r="X2475" s="39"/>
      <c r="Y2475" s="39"/>
      <c r="Z2475" s="39"/>
      <c r="AA2475" s="39"/>
      <c r="AB2475" s="9"/>
      <c r="AC2475" s="526"/>
      <c r="AD2475" s="13"/>
      <c r="AE2475" s="9"/>
      <c r="AF2475" s="9"/>
      <c r="AG2475" s="9"/>
      <c r="AH2475" s="9"/>
      <c r="AI2475" s="9"/>
      <c r="AJ2475" s="9"/>
      <c r="AK2475" s="9"/>
      <c r="AL2475" s="9"/>
      <c r="AM2475" s="9"/>
    </row>
    <row r="2476" spans="1:39" outlineLevel="2">
      <c r="A2476" s="11">
        <f>ROW()</f>
        <v>2476</v>
      </c>
      <c r="C2476" s="6" t="s">
        <v>212</v>
      </c>
      <c r="D2476" s="39"/>
      <c r="E2476" s="922">
        <v>0</v>
      </c>
      <c r="F2476" s="31"/>
      <c r="G2476" s="39"/>
      <c r="H2476" s="39"/>
      <c r="I2476" s="39"/>
      <c r="J2476" s="39"/>
      <c r="K2476" s="39"/>
      <c r="L2476" s="39"/>
      <c r="M2476" s="39"/>
      <c r="N2476" s="39"/>
      <c r="O2476" s="39"/>
      <c r="P2476" s="39"/>
      <c r="Q2476" s="39"/>
      <c r="R2476" s="39"/>
      <c r="S2476" s="39"/>
      <c r="T2476" s="39"/>
      <c r="U2476" s="39"/>
      <c r="V2476" s="39"/>
      <c r="W2476" s="39"/>
      <c r="X2476" s="39"/>
      <c r="Y2476" s="39"/>
      <c r="Z2476" s="39"/>
      <c r="AA2476" s="39"/>
      <c r="AB2476" s="9"/>
      <c r="AC2476" s="526">
        <f t="shared" si="1738"/>
        <v>0</v>
      </c>
      <c r="AD2476" s="13">
        <f>-Inputs!AD1587</f>
        <v>0</v>
      </c>
      <c r="AE2476" s="9">
        <f>-Inputs!AE1587</f>
        <v>0</v>
      </c>
      <c r="AF2476" s="9">
        <f>-Inputs!AF1587</f>
        <v>0</v>
      </c>
      <c r="AG2476" s="9">
        <f>-Inputs!AG1587</f>
        <v>0</v>
      </c>
      <c r="AH2476" s="9">
        <f>-Inputs!AH1587</f>
        <v>0</v>
      </c>
      <c r="AI2476" s="531">
        <v>0</v>
      </c>
      <c r="AJ2476" s="531">
        <v>0</v>
      </c>
      <c r="AK2476" s="531">
        <v>0</v>
      </c>
      <c r="AL2476" s="531">
        <v>0</v>
      </c>
      <c r="AM2476" s="531">
        <v>0</v>
      </c>
    </row>
    <row r="2477" spans="1:39" outlineLevel="2">
      <c r="A2477" s="11">
        <f>ROW()</f>
        <v>2477</v>
      </c>
      <c r="C2477" s="30" t="s">
        <v>362</v>
      </c>
      <c r="D2477" s="90"/>
      <c r="E2477" s="925">
        <v>0</v>
      </c>
      <c r="F2477" s="90"/>
      <c r="G2477" s="90"/>
      <c r="H2477" s="90"/>
      <c r="I2477" s="90"/>
      <c r="J2477" s="90"/>
      <c r="K2477" s="90"/>
      <c r="L2477" s="90"/>
      <c r="M2477" s="90"/>
      <c r="N2477" s="90"/>
      <c r="O2477" s="90"/>
      <c r="P2477" s="90"/>
      <c r="Q2477" s="90"/>
      <c r="R2477" s="90"/>
      <c r="S2477" s="90"/>
      <c r="T2477" s="90"/>
      <c r="U2477" s="90"/>
      <c r="V2477" s="90"/>
      <c r="W2477" s="90"/>
      <c r="X2477" s="90"/>
      <c r="Y2477" s="90"/>
      <c r="Z2477" s="90"/>
      <c r="AA2477" s="90"/>
      <c r="AB2477" s="15"/>
      <c r="AC2477" s="527">
        <f t="shared" si="1738"/>
        <v>0</v>
      </c>
      <c r="AD2477" s="14">
        <f>-Inputs!AD1588</f>
        <v>0</v>
      </c>
      <c r="AE2477" s="21">
        <f>-Inputs!AE1588</f>
        <v>0</v>
      </c>
      <c r="AF2477" s="21">
        <f>-Inputs!AF1588</f>
        <v>0</v>
      </c>
      <c r="AG2477" s="21">
        <f>-Inputs!AG1588</f>
        <v>0</v>
      </c>
      <c r="AH2477" s="21">
        <f>-Inputs!AH1588</f>
        <v>0</v>
      </c>
      <c r="AI2477" s="21">
        <f t="shared" ref="AI2477:AM2477" si="1748">-IF(AI2417=0,0,IF(AI2432&lt;0,AI2432,IF(AI2417=0,AI2432,MIN((AI2432/AI2417)*(AI2432&gt;0),AI2432))))</f>
        <v>0</v>
      </c>
      <c r="AJ2477" s="21">
        <f t="shared" si="1748"/>
        <v>0</v>
      </c>
      <c r="AK2477" s="21">
        <f t="shared" si="1748"/>
        <v>0</v>
      </c>
      <c r="AL2477" s="21">
        <f t="shared" si="1748"/>
        <v>0</v>
      </c>
      <c r="AM2477" s="21">
        <f t="shared" si="1748"/>
        <v>0</v>
      </c>
    </row>
    <row r="2478" spans="1:39" outlineLevel="2">
      <c r="A2478" s="11">
        <f>ROW()</f>
        <v>2478</v>
      </c>
      <c r="C2478" s="6" t="s">
        <v>1</v>
      </c>
      <c r="D2478" s="39"/>
      <c r="E2478" s="39">
        <v>-0.52267589557384864</v>
      </c>
      <c r="F2478" s="39"/>
      <c r="G2478" s="39"/>
      <c r="H2478" s="39"/>
      <c r="I2478" s="39"/>
      <c r="J2478" s="39"/>
      <c r="K2478" s="39"/>
      <c r="L2478" s="39"/>
      <c r="M2478" s="39"/>
      <c r="N2478" s="39"/>
      <c r="O2478" s="39"/>
      <c r="P2478" s="39"/>
      <c r="Q2478" s="39"/>
      <c r="R2478" s="39"/>
      <c r="S2478" s="39"/>
      <c r="T2478" s="39"/>
      <c r="U2478" s="39"/>
      <c r="V2478" s="39"/>
      <c r="W2478" s="39"/>
      <c r="X2478" s="39"/>
      <c r="Y2478" s="39"/>
      <c r="Z2478" s="39"/>
      <c r="AA2478" s="39"/>
      <c r="AB2478" s="9"/>
      <c r="AC2478" s="9">
        <f t="shared" ref="AC2478" si="1749">SUM(AC2465:AC2477)</f>
        <v>-0.62703115183299918</v>
      </c>
      <c r="AD2478" s="9">
        <f t="shared" ref="AD2478:AM2478" si="1750">SUM(AD2465:AD2477)</f>
        <v>-2.5963389446692902</v>
      </c>
      <c r="AE2478" s="9">
        <f t="shared" si="1750"/>
        <v>-2.5963389446692902</v>
      </c>
      <c r="AF2478" s="9">
        <f t="shared" si="1750"/>
        <v>-2.5963389446692902</v>
      </c>
      <c r="AG2478" s="9">
        <f t="shared" si="1750"/>
        <v>-2.5963389446692906</v>
      </c>
      <c r="AH2478" s="9">
        <f t="shared" si="1750"/>
        <v>-1.9914279815784557</v>
      </c>
      <c r="AI2478" s="9">
        <f t="shared" si="1750"/>
        <v>-2.1046056814572522</v>
      </c>
      <c r="AJ2478" s="9">
        <f t="shared" si="1750"/>
        <v>-2.1046056814572522</v>
      </c>
      <c r="AK2478" s="9">
        <f t="shared" si="1750"/>
        <v>-2.1046056814572522</v>
      </c>
      <c r="AL2478" s="9">
        <f t="shared" si="1750"/>
        <v>-2.1046056814572522</v>
      </c>
      <c r="AM2478" s="9">
        <f t="shared" si="1750"/>
        <v>-1.000283374557984</v>
      </c>
    </row>
    <row r="2479" spans="1:39" outlineLevel="2">
      <c r="A2479" s="11">
        <f>ROW()</f>
        <v>2479</v>
      </c>
      <c r="B2479" s="343" t="s">
        <v>70</v>
      </c>
      <c r="D2479" s="39"/>
      <c r="E2479" s="39"/>
      <c r="F2479" s="39"/>
      <c r="G2479" s="39"/>
      <c r="H2479" s="39"/>
      <c r="I2479" s="39"/>
      <c r="J2479" s="39"/>
      <c r="K2479" s="39"/>
      <c r="L2479" s="39"/>
      <c r="M2479" s="39"/>
      <c r="N2479" s="39"/>
      <c r="O2479" s="39"/>
      <c r="P2479" s="39"/>
      <c r="Q2479" s="39"/>
      <c r="R2479" s="39"/>
      <c r="S2479" s="39"/>
      <c r="T2479" s="39"/>
      <c r="U2479" s="39"/>
      <c r="V2479" s="39"/>
      <c r="W2479" s="39"/>
      <c r="X2479" s="39"/>
      <c r="Y2479" s="39"/>
      <c r="Z2479" s="39"/>
      <c r="AA2479" s="39"/>
      <c r="AB2479" s="39"/>
      <c r="AC2479" s="39"/>
      <c r="AD2479" s="39"/>
      <c r="AE2479" s="39"/>
      <c r="AF2479" s="39"/>
      <c r="AG2479" s="39"/>
      <c r="AH2479" s="39"/>
      <c r="AI2479" s="39"/>
      <c r="AJ2479" s="39"/>
      <c r="AK2479" s="39"/>
      <c r="AL2479" s="39"/>
      <c r="AM2479" s="39"/>
    </row>
    <row r="2480" spans="1:39" outlineLevel="2">
      <c r="A2480" s="11">
        <f>ROW()</f>
        <v>2480</v>
      </c>
      <c r="C2480" s="6" t="s">
        <v>2</v>
      </c>
      <c r="D2480" s="39"/>
      <c r="E2480" s="922">
        <v>8.7694995972365918E-3</v>
      </c>
      <c r="F2480" s="39"/>
      <c r="G2480" s="39"/>
      <c r="H2480" s="39"/>
      <c r="I2480" s="39"/>
      <c r="J2480" s="39"/>
      <c r="K2480" s="39"/>
      <c r="L2480" s="39"/>
      <c r="M2480" s="39"/>
      <c r="N2480" s="39"/>
      <c r="O2480" s="39"/>
      <c r="P2480" s="39"/>
      <c r="Q2480" s="39"/>
      <c r="R2480" s="39"/>
      <c r="S2480" s="39"/>
      <c r="T2480" s="39"/>
      <c r="U2480" s="39"/>
      <c r="V2480" s="39"/>
      <c r="W2480" s="39"/>
      <c r="X2480" s="39"/>
      <c r="Y2480" s="39"/>
      <c r="Z2480" s="39"/>
      <c r="AA2480" s="39"/>
      <c r="AB2480" s="9">
        <f t="shared" ref="AB2480:AG2487" si="1751">AB2420+AB2435+AB2450+AB2465</f>
        <v>1.0654315307659203E-2</v>
      </c>
      <c r="AC2480" s="9">
        <f t="shared" si="1751"/>
        <v>1.0520380756065241E-2</v>
      </c>
      <c r="AD2480" s="9">
        <f t="shared" si="1751"/>
        <v>1.026989549996845E-2</v>
      </c>
      <c r="AE2480" s="9">
        <f t="shared" si="1751"/>
        <v>1.0019410243871658E-2</v>
      </c>
      <c r="AF2480" s="9">
        <f t="shared" si="1751"/>
        <v>9.7689249877748671E-3</v>
      </c>
      <c r="AG2480" s="9">
        <f t="shared" si="1751"/>
        <v>9.5184397316780758E-3</v>
      </c>
      <c r="AH2480" s="532">
        <f t="shared" ref="AH2480:AH2487" si="1752">AH2420+AH2435+AH2450+AH2465+AH2495</f>
        <v>9.2679544755812845E-3</v>
      </c>
      <c r="AI2480" s="9">
        <f t="shared" ref="AI2480:AL2480" si="1753">AI2420+AI2435+AI2450+AI2465</f>
        <v>9.0174692194844933E-3</v>
      </c>
      <c r="AJ2480" s="9">
        <f t="shared" si="1753"/>
        <v>8.766983963387702E-3</v>
      </c>
      <c r="AK2480" s="9">
        <f t="shared" si="1753"/>
        <v>8.5164987072909107E-3</v>
      </c>
      <c r="AL2480" s="9">
        <f t="shared" si="1753"/>
        <v>8.2660134511941194E-3</v>
      </c>
      <c r="AM2480" s="532">
        <f t="shared" ref="AM2480:AM2487" si="1754">AM2420+AM2435+AM2450+AM2465+AM2495</f>
        <v>8.0155281950973281E-3</v>
      </c>
    </row>
    <row r="2481" spans="1:39" outlineLevel="2">
      <c r="A2481" s="11">
        <f>ROW()</f>
        <v>2481</v>
      </c>
      <c r="C2481" s="6" t="s">
        <v>3</v>
      </c>
      <c r="D2481" s="39"/>
      <c r="E2481" s="922">
        <v>1.8063717620096864</v>
      </c>
      <c r="F2481" s="39"/>
      <c r="G2481" s="39"/>
      <c r="H2481" s="39"/>
      <c r="I2481" s="39"/>
      <c r="J2481" s="39"/>
      <c r="K2481" s="39"/>
      <c r="L2481" s="39"/>
      <c r="M2481" s="39"/>
      <c r="N2481" s="39"/>
      <c r="O2481" s="39"/>
      <c r="P2481" s="39"/>
      <c r="Q2481" s="39"/>
      <c r="R2481" s="39"/>
      <c r="S2481" s="39"/>
      <c r="T2481" s="39"/>
      <c r="U2481" s="39"/>
      <c r="V2481" s="39"/>
      <c r="W2481" s="39"/>
      <c r="X2481" s="39"/>
      <c r="Y2481" s="39"/>
      <c r="Z2481" s="39"/>
      <c r="AA2481" s="39"/>
      <c r="AB2481" s="9">
        <f t="shared" si="1751"/>
        <v>2.2958620814954815</v>
      </c>
      <c r="AC2481" s="9">
        <f t="shared" si="1751"/>
        <v>2.1670242996914828</v>
      </c>
      <c r="AD2481" s="9">
        <f t="shared" si="1751"/>
        <v>2.0922993238400522</v>
      </c>
      <c r="AE2481" s="9">
        <f t="shared" si="1751"/>
        <v>2.0175743479886217</v>
      </c>
      <c r="AF2481" s="9">
        <f t="shared" si="1751"/>
        <v>1.9428493721371913</v>
      </c>
      <c r="AG2481" s="9">
        <f t="shared" si="1751"/>
        <v>1.868124396285761</v>
      </c>
      <c r="AH2481" s="532">
        <f t="shared" si="1752"/>
        <v>1.7933994204343306</v>
      </c>
      <c r="AI2481" s="9">
        <f t="shared" ref="AI2481:AL2481" si="1755">AI2421+AI2436+AI2451+AI2466</f>
        <v>1.7186744445829003</v>
      </c>
      <c r="AJ2481" s="9">
        <f t="shared" si="1755"/>
        <v>1.64394946873147</v>
      </c>
      <c r="AK2481" s="9">
        <f t="shared" si="1755"/>
        <v>1.5692244928800396</v>
      </c>
      <c r="AL2481" s="9">
        <f t="shared" si="1755"/>
        <v>1.4944995170286093</v>
      </c>
      <c r="AM2481" s="532">
        <f t="shared" si="1754"/>
        <v>1.4197745411771789</v>
      </c>
    </row>
    <row r="2482" spans="1:39" outlineLevel="2">
      <c r="A2482" s="11">
        <f>ROW()</f>
        <v>2482</v>
      </c>
      <c r="C2482" s="6" t="s">
        <v>4</v>
      </c>
      <c r="D2482" s="39"/>
      <c r="E2482" s="922">
        <v>5.3899481594146081</v>
      </c>
      <c r="F2482" s="39"/>
      <c r="G2482" s="39"/>
      <c r="H2482" s="39"/>
      <c r="I2482" s="39"/>
      <c r="J2482" s="39"/>
      <c r="K2482" s="39"/>
      <c r="L2482" s="39"/>
      <c r="M2482" s="39"/>
      <c r="N2482" s="39"/>
      <c r="O2482" s="39"/>
      <c r="P2482" s="39"/>
      <c r="Q2482" s="39"/>
      <c r="R2482" s="39"/>
      <c r="S2482" s="39"/>
      <c r="T2482" s="39"/>
      <c r="U2482" s="39"/>
      <c r="V2482" s="39"/>
      <c r="W2482" s="39"/>
      <c r="X2482" s="39"/>
      <c r="Y2482" s="39"/>
      <c r="Z2482" s="39"/>
      <c r="AA2482" s="39"/>
      <c r="AB2482" s="9">
        <f t="shared" si="1751"/>
        <v>6.4820541559047831</v>
      </c>
      <c r="AC2482" s="9">
        <f t="shared" si="1751"/>
        <v>6.4660823874560798</v>
      </c>
      <c r="AD2482" s="9">
        <f t="shared" si="1751"/>
        <v>6.2431140292679395</v>
      </c>
      <c r="AE2482" s="9">
        <f t="shared" si="1751"/>
        <v>6.0201456710797991</v>
      </c>
      <c r="AF2482" s="9">
        <f t="shared" si="1751"/>
        <v>5.7971773128916588</v>
      </c>
      <c r="AG2482" s="9">
        <f t="shared" si="1751"/>
        <v>5.5742089547035185</v>
      </c>
      <c r="AH2482" s="532">
        <f t="shared" si="1752"/>
        <v>5.3512405965153782</v>
      </c>
      <c r="AI2482" s="9">
        <f t="shared" ref="AI2482:AL2482" si="1756">AI2422+AI2437+AI2452+AI2467</f>
        <v>5.1282722383272379</v>
      </c>
      <c r="AJ2482" s="9">
        <f t="shared" si="1756"/>
        <v>4.9053038801390976</v>
      </c>
      <c r="AK2482" s="9">
        <f t="shared" si="1756"/>
        <v>4.6823355219509573</v>
      </c>
      <c r="AL2482" s="9">
        <f t="shared" si="1756"/>
        <v>4.4593671637628169</v>
      </c>
      <c r="AM2482" s="532">
        <f t="shared" si="1754"/>
        <v>4.2363988055746766</v>
      </c>
    </row>
    <row r="2483" spans="1:39" outlineLevel="2">
      <c r="A2483" s="11">
        <f>ROW()</f>
        <v>2483</v>
      </c>
      <c r="C2483" s="6" t="s">
        <v>5</v>
      </c>
      <c r="D2483" s="39"/>
      <c r="E2483" s="922">
        <v>2.6546647362464308</v>
      </c>
      <c r="F2483" s="39"/>
      <c r="G2483" s="39"/>
      <c r="H2483" s="39"/>
      <c r="I2483" s="39"/>
      <c r="J2483" s="39"/>
      <c r="K2483" s="39"/>
      <c r="L2483" s="39"/>
      <c r="M2483" s="39"/>
      <c r="N2483" s="39"/>
      <c r="O2483" s="39"/>
      <c r="P2483" s="39"/>
      <c r="Q2483" s="39"/>
      <c r="R2483" s="39"/>
      <c r="S2483" s="39"/>
      <c r="T2483" s="39"/>
      <c r="U2483" s="39"/>
      <c r="V2483" s="39"/>
      <c r="W2483" s="39"/>
      <c r="X2483" s="39"/>
      <c r="Y2483" s="39"/>
      <c r="Z2483" s="39"/>
      <c r="AA2483" s="39"/>
      <c r="AB2483" s="9">
        <f t="shared" si="1751"/>
        <v>3.2107660591465135</v>
      </c>
      <c r="AC2483" s="9">
        <f t="shared" si="1751"/>
        <v>3.1846838574247203</v>
      </c>
      <c r="AD2483" s="9">
        <f t="shared" si="1751"/>
        <v>2.8636072515100688</v>
      </c>
      <c r="AE2483" s="9">
        <f t="shared" si="1751"/>
        <v>2.5425306455954173</v>
      </c>
      <c r="AF2483" s="9">
        <f t="shared" si="1751"/>
        <v>2.2214540396807658</v>
      </c>
      <c r="AG2483" s="9">
        <f t="shared" si="1751"/>
        <v>1.9003774337661146</v>
      </c>
      <c r="AH2483" s="532">
        <f t="shared" si="1752"/>
        <v>1.5793008278514633</v>
      </c>
      <c r="AI2483" s="9">
        <f t="shared" ref="AI2483:AL2483" si="1757">AI2423+AI2438+AI2453+AI2468</f>
        <v>1.258224221936812</v>
      </c>
      <c r="AJ2483" s="9">
        <f t="shared" si="1757"/>
        <v>0.93714761602216079</v>
      </c>
      <c r="AK2483" s="9">
        <f t="shared" si="1757"/>
        <v>0.61607101010750953</v>
      </c>
      <c r="AL2483" s="9">
        <f t="shared" si="1757"/>
        <v>0.29499440419285822</v>
      </c>
      <c r="AM2483" s="532">
        <f t="shared" si="1754"/>
        <v>0</v>
      </c>
    </row>
    <row r="2484" spans="1:39" outlineLevel="2">
      <c r="A2484" s="11">
        <f>ROW()</f>
        <v>2484</v>
      </c>
      <c r="C2484" s="6" t="s">
        <v>473</v>
      </c>
      <c r="D2484" s="39"/>
      <c r="E2484" s="922">
        <v>2.4886575270746101</v>
      </c>
      <c r="F2484" s="39"/>
      <c r="G2484" s="39"/>
      <c r="H2484" s="39"/>
      <c r="I2484" s="39"/>
      <c r="J2484" s="39"/>
      <c r="K2484" s="39"/>
      <c r="L2484" s="39"/>
      <c r="M2484" s="39"/>
      <c r="N2484" s="39"/>
      <c r="O2484" s="39"/>
      <c r="P2484" s="39"/>
      <c r="Q2484" s="39"/>
      <c r="R2484" s="39"/>
      <c r="S2484" s="39"/>
      <c r="T2484" s="39"/>
      <c r="U2484" s="39"/>
      <c r="V2484" s="39"/>
      <c r="W2484" s="39"/>
      <c r="X2484" s="39"/>
      <c r="Y2484" s="39"/>
      <c r="Z2484" s="39"/>
      <c r="AA2484" s="39"/>
      <c r="AB2484" s="9">
        <f t="shared" si="1751"/>
        <v>3.0245548154541728</v>
      </c>
      <c r="AC2484" s="9">
        <f t="shared" si="1751"/>
        <v>2.9855323517573202</v>
      </c>
      <c r="AD2484" s="9">
        <f t="shared" si="1751"/>
        <v>2.3806213886664858</v>
      </c>
      <c r="AE2484" s="9">
        <f t="shared" si="1751"/>
        <v>1.7757104255756513</v>
      </c>
      <c r="AF2484" s="9">
        <f t="shared" si="1751"/>
        <v>1.1707994624848166</v>
      </c>
      <c r="AG2484" s="9">
        <f t="shared" si="1751"/>
        <v>0.56588849939398189</v>
      </c>
      <c r="AH2484" s="532">
        <f t="shared" si="1752"/>
        <v>0</v>
      </c>
      <c r="AI2484" s="9">
        <f t="shared" ref="AI2484:AL2484" si="1758">AI2424+AI2439+AI2454+AI2469</f>
        <v>0</v>
      </c>
      <c r="AJ2484" s="9">
        <f t="shared" si="1758"/>
        <v>0</v>
      </c>
      <c r="AK2484" s="9">
        <f t="shared" si="1758"/>
        <v>0</v>
      </c>
      <c r="AL2484" s="9">
        <f t="shared" si="1758"/>
        <v>0</v>
      </c>
      <c r="AM2484" s="532">
        <f t="shared" si="1754"/>
        <v>0</v>
      </c>
    </row>
    <row r="2485" spans="1:39" outlineLevel="2">
      <c r="A2485" s="11">
        <f>ROW()</f>
        <v>2485</v>
      </c>
      <c r="C2485" s="6" t="s">
        <v>474</v>
      </c>
      <c r="D2485" s="39"/>
      <c r="E2485" s="922">
        <v>7.2444716473553248</v>
      </c>
      <c r="F2485" s="39"/>
      <c r="G2485" s="39"/>
      <c r="H2485" s="39"/>
      <c r="I2485" s="39"/>
      <c r="J2485" s="39"/>
      <c r="K2485" s="39"/>
      <c r="L2485" s="39"/>
      <c r="M2485" s="39"/>
      <c r="N2485" s="39"/>
      <c r="O2485" s="39"/>
      <c r="P2485" s="39"/>
      <c r="Q2485" s="39"/>
      <c r="R2485" s="39"/>
      <c r="S2485" s="39"/>
      <c r="T2485" s="39"/>
      <c r="U2485" s="39"/>
      <c r="V2485" s="39"/>
      <c r="W2485" s="39"/>
      <c r="X2485" s="39"/>
      <c r="Y2485" s="39"/>
      <c r="Z2485" s="39"/>
      <c r="AA2485" s="39"/>
      <c r="AB2485" s="9">
        <f t="shared" si="1751"/>
        <v>8.8374278307527945</v>
      </c>
      <c r="AC2485" s="9">
        <f t="shared" si="1751"/>
        <v>8.6908721827997617</v>
      </c>
      <c r="AD2485" s="9">
        <f t="shared" si="1751"/>
        <v>8.1017103274162423</v>
      </c>
      <c r="AE2485" s="9">
        <f t="shared" si="1751"/>
        <v>7.5125484720327229</v>
      </c>
      <c r="AF2485" s="9">
        <f t="shared" si="1751"/>
        <v>6.9233866166492035</v>
      </c>
      <c r="AG2485" s="9">
        <f t="shared" si="1751"/>
        <v>6.3342247612656841</v>
      </c>
      <c r="AH2485" s="532">
        <f t="shared" si="1752"/>
        <v>5.7450629058821647</v>
      </c>
      <c r="AI2485" s="9">
        <f t="shared" ref="AI2485:AL2485" si="1759">AI2425+AI2440+AI2455+AI2470</f>
        <v>5.1559010504986453</v>
      </c>
      <c r="AJ2485" s="9">
        <f t="shared" si="1759"/>
        <v>4.5667391951151259</v>
      </c>
      <c r="AK2485" s="9">
        <f t="shared" si="1759"/>
        <v>3.9775773397316065</v>
      </c>
      <c r="AL2485" s="9">
        <f t="shared" si="1759"/>
        <v>3.3884154843480871</v>
      </c>
      <c r="AM2485" s="532">
        <f t="shared" si="1754"/>
        <v>2.7992536289645678</v>
      </c>
    </row>
    <row r="2486" spans="1:39" outlineLevel="2">
      <c r="A2486" s="11">
        <f>ROW()</f>
        <v>2486</v>
      </c>
      <c r="C2486" s="6" t="s">
        <v>477</v>
      </c>
      <c r="D2486" s="39"/>
      <c r="E2486" s="922">
        <v>6.3034996129783245</v>
      </c>
      <c r="F2486" s="39"/>
      <c r="G2486" s="39"/>
      <c r="H2486" s="39"/>
      <c r="I2486" s="39"/>
      <c r="J2486" s="39"/>
      <c r="K2486" s="39"/>
      <c r="L2486" s="39"/>
      <c r="M2486" s="39"/>
      <c r="N2486" s="39"/>
      <c r="O2486" s="39"/>
      <c r="P2486" s="39"/>
      <c r="Q2486" s="39"/>
      <c r="R2486" s="39"/>
      <c r="S2486" s="39"/>
      <c r="T2486" s="39"/>
      <c r="U2486" s="39"/>
      <c r="V2486" s="39"/>
      <c r="W2486" s="39"/>
      <c r="X2486" s="39"/>
      <c r="Y2486" s="39"/>
      <c r="Z2486" s="39"/>
      <c r="AA2486" s="39"/>
      <c r="AB2486" s="9">
        <f t="shared" si="1751"/>
        <v>7.8324570098461663</v>
      </c>
      <c r="AC2486" s="9">
        <f t="shared" si="1751"/>
        <v>7.5620296561891438</v>
      </c>
      <c r="AD2486" s="9">
        <f t="shared" si="1751"/>
        <v>6.7787839552045268</v>
      </c>
      <c r="AE2486" s="9">
        <f t="shared" si="1751"/>
        <v>5.9955382542199098</v>
      </c>
      <c r="AF2486" s="9">
        <f t="shared" si="1751"/>
        <v>5.2122925532352928</v>
      </c>
      <c r="AG2486" s="9">
        <f t="shared" si="1751"/>
        <v>4.4290468522506758</v>
      </c>
      <c r="AH2486" s="532">
        <f t="shared" si="1752"/>
        <v>3.6458011512660589</v>
      </c>
      <c r="AI2486" s="9">
        <f t="shared" ref="AI2486:AL2486" si="1760">AI2426+AI2441+AI2456+AI2471</f>
        <v>2.8625554502814419</v>
      </c>
      <c r="AJ2486" s="9">
        <f t="shared" si="1760"/>
        <v>2.0793097492968249</v>
      </c>
      <c r="AK2486" s="9">
        <f t="shared" si="1760"/>
        <v>1.2960640483122081</v>
      </c>
      <c r="AL2486" s="9">
        <f t="shared" si="1760"/>
        <v>0.51281834732759135</v>
      </c>
      <c r="AM2486" s="532">
        <f t="shared" si="1754"/>
        <v>0</v>
      </c>
    </row>
    <row r="2487" spans="1:39" outlineLevel="2">
      <c r="A2487" s="11">
        <f>ROW()</f>
        <v>2487</v>
      </c>
      <c r="C2487" s="6" t="s">
        <v>511</v>
      </c>
      <c r="D2487" s="39"/>
      <c r="E2487" s="922">
        <v>0</v>
      </c>
      <c r="F2487" s="39"/>
      <c r="G2487" s="39"/>
      <c r="H2487" s="39"/>
      <c r="I2487" s="39"/>
      <c r="J2487" s="39"/>
      <c r="K2487" s="39"/>
      <c r="L2487" s="39"/>
      <c r="M2487" s="39"/>
      <c r="N2487" s="39"/>
      <c r="O2487" s="39"/>
      <c r="P2487" s="39"/>
      <c r="Q2487" s="39"/>
      <c r="R2487" s="39"/>
      <c r="S2487" s="39"/>
      <c r="T2487" s="39"/>
      <c r="U2487" s="39"/>
      <c r="V2487" s="39"/>
      <c r="W2487" s="39"/>
      <c r="X2487" s="39"/>
      <c r="Y2487" s="39"/>
      <c r="Z2487" s="39"/>
      <c r="AA2487" s="39"/>
      <c r="AB2487" s="9">
        <f t="shared" si="1751"/>
        <v>0</v>
      </c>
      <c r="AC2487" s="9">
        <f t="shared" si="1751"/>
        <v>0</v>
      </c>
      <c r="AD2487" s="9">
        <f t="shared" si="1751"/>
        <v>0</v>
      </c>
      <c r="AE2487" s="9">
        <f t="shared" si="1751"/>
        <v>0</v>
      </c>
      <c r="AF2487" s="9">
        <f t="shared" si="1751"/>
        <v>0</v>
      </c>
      <c r="AG2487" s="9">
        <f t="shared" si="1751"/>
        <v>0</v>
      </c>
      <c r="AH2487" s="532">
        <f t="shared" si="1752"/>
        <v>0</v>
      </c>
      <c r="AI2487" s="9">
        <f t="shared" ref="AI2487:AL2487" si="1761">AI2427+AI2442+AI2457+AI2472</f>
        <v>0</v>
      </c>
      <c r="AJ2487" s="9">
        <f t="shared" si="1761"/>
        <v>0</v>
      </c>
      <c r="AK2487" s="9">
        <f t="shared" si="1761"/>
        <v>0</v>
      </c>
      <c r="AL2487" s="9">
        <f t="shared" si="1761"/>
        <v>0</v>
      </c>
      <c r="AM2487" s="532">
        <f t="shared" si="1754"/>
        <v>0</v>
      </c>
    </row>
    <row r="2488" spans="1:39" outlineLevel="2">
      <c r="A2488" s="11">
        <f>ROW()</f>
        <v>2488</v>
      </c>
      <c r="C2488" s="6" t="s">
        <v>655</v>
      </c>
      <c r="D2488" s="39"/>
      <c r="E2488" s="922"/>
      <c r="F2488" s="39"/>
      <c r="G2488" s="39"/>
      <c r="H2488" s="39"/>
      <c r="I2488" s="39"/>
      <c r="J2488" s="39"/>
      <c r="K2488" s="39"/>
      <c r="L2488" s="39"/>
      <c r="M2488" s="39"/>
      <c r="N2488" s="39"/>
      <c r="O2488" s="39"/>
      <c r="P2488" s="39"/>
      <c r="Q2488" s="39"/>
      <c r="R2488" s="39"/>
      <c r="S2488" s="39"/>
      <c r="T2488" s="39"/>
      <c r="U2488" s="39"/>
      <c r="V2488" s="39"/>
      <c r="W2488" s="39"/>
      <c r="X2488" s="39"/>
      <c r="Y2488" s="39"/>
      <c r="Z2488" s="39"/>
      <c r="AA2488" s="39"/>
      <c r="AB2488" s="9"/>
      <c r="AC2488" s="9"/>
      <c r="AD2488" s="9"/>
      <c r="AE2488" s="9"/>
      <c r="AF2488" s="9"/>
      <c r="AG2488" s="9"/>
      <c r="AH2488" s="429">
        <f>-AH2508</f>
        <v>0.56588849939398189</v>
      </c>
      <c r="AI2488" s="9">
        <f t="shared" ref="AI2488:AM2488" si="1762">AI2428+AI2443+AI2458+AI2473</f>
        <v>0.4527107995151855</v>
      </c>
      <c r="AJ2488" s="9">
        <f t="shared" si="1762"/>
        <v>0.33953309963638911</v>
      </c>
      <c r="AK2488" s="9">
        <f t="shared" si="1762"/>
        <v>0.22635539975759272</v>
      </c>
      <c r="AL2488" s="9">
        <f t="shared" si="1762"/>
        <v>0.11317769987879636</v>
      </c>
      <c r="AM2488" s="9">
        <f t="shared" si="1762"/>
        <v>0</v>
      </c>
    </row>
    <row r="2489" spans="1:39" outlineLevel="2">
      <c r="A2489" s="11">
        <f>ROW()</f>
        <v>2489</v>
      </c>
      <c r="C2489" s="6" t="s">
        <v>656</v>
      </c>
      <c r="D2489" s="39"/>
      <c r="E2489" s="922"/>
      <c r="F2489" s="39"/>
      <c r="G2489" s="39"/>
      <c r="H2489" s="39"/>
      <c r="I2489" s="39"/>
      <c r="J2489" s="39"/>
      <c r="K2489" s="39"/>
      <c r="L2489" s="39"/>
      <c r="M2489" s="39"/>
      <c r="N2489" s="39"/>
      <c r="O2489" s="39"/>
      <c r="P2489" s="39"/>
      <c r="Q2489" s="39"/>
      <c r="R2489" s="39"/>
      <c r="S2489" s="39"/>
      <c r="T2489" s="39"/>
      <c r="U2489" s="39"/>
      <c r="V2489" s="39"/>
      <c r="W2489" s="39"/>
      <c r="X2489" s="39"/>
      <c r="Y2489" s="39"/>
      <c r="Z2489" s="39"/>
      <c r="AA2489" s="3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429">
        <f>-AM2508</f>
        <v>0.80781275152044962</v>
      </c>
    </row>
    <row r="2490" spans="1:39" outlineLevel="2">
      <c r="A2490" s="11">
        <f>ROW()</f>
        <v>2490</v>
      </c>
      <c r="C2490" s="6" t="s">
        <v>667</v>
      </c>
      <c r="D2490" s="39"/>
      <c r="E2490" s="922"/>
      <c r="F2490" s="39"/>
      <c r="G2490" s="39"/>
      <c r="H2490" s="39"/>
      <c r="I2490" s="39"/>
      <c r="J2490" s="39"/>
      <c r="K2490" s="39"/>
      <c r="L2490" s="39"/>
      <c r="M2490" s="39"/>
      <c r="N2490" s="39"/>
      <c r="O2490" s="39"/>
      <c r="P2490" s="39"/>
      <c r="Q2490" s="39"/>
      <c r="R2490" s="39"/>
      <c r="S2490" s="39"/>
      <c r="T2490" s="39"/>
      <c r="U2490" s="39"/>
      <c r="V2490" s="39"/>
      <c r="W2490" s="39"/>
      <c r="X2490" s="39"/>
      <c r="Y2490" s="39"/>
      <c r="Z2490" s="39"/>
      <c r="AA2490" s="3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</row>
    <row r="2491" spans="1:39" outlineLevel="2">
      <c r="A2491" s="11">
        <f>ROW()</f>
        <v>2491</v>
      </c>
      <c r="C2491" s="6" t="s">
        <v>212</v>
      </c>
      <c r="D2491" s="39"/>
      <c r="E2491" s="922">
        <v>0</v>
      </c>
      <c r="F2491" s="39"/>
      <c r="G2491" s="39"/>
      <c r="H2491" s="39"/>
      <c r="I2491" s="39"/>
      <c r="J2491" s="39"/>
      <c r="K2491" s="39"/>
      <c r="L2491" s="39"/>
      <c r="M2491" s="39"/>
      <c r="N2491" s="39"/>
      <c r="O2491" s="39"/>
      <c r="P2491" s="39"/>
      <c r="Q2491" s="39"/>
      <c r="R2491" s="39"/>
      <c r="S2491" s="39"/>
      <c r="T2491" s="39"/>
      <c r="U2491" s="39"/>
      <c r="V2491" s="39"/>
      <c r="W2491" s="39"/>
      <c r="X2491" s="39"/>
      <c r="Y2491" s="39"/>
      <c r="Z2491" s="39"/>
      <c r="AA2491" s="39"/>
      <c r="AB2491" s="9">
        <f>AB2431+AB2446+AB2461+AB2476</f>
        <v>0</v>
      </c>
      <c r="AC2491" s="9">
        <f t="shared" ref="AC2491" si="1763">AC2431+AC2446+AC2461+AC2476</f>
        <v>0</v>
      </c>
      <c r="AD2491" s="9">
        <f t="shared" ref="AD2491:AM2491" si="1764">AD2431+AD2446+AD2461+AD2476</f>
        <v>0</v>
      </c>
      <c r="AE2491" s="9">
        <f t="shared" si="1764"/>
        <v>0</v>
      </c>
      <c r="AF2491" s="9">
        <f t="shared" si="1764"/>
        <v>0</v>
      </c>
      <c r="AG2491" s="9">
        <f t="shared" si="1764"/>
        <v>0</v>
      </c>
      <c r="AH2491" s="9">
        <f t="shared" si="1764"/>
        <v>0</v>
      </c>
      <c r="AI2491" s="9">
        <f t="shared" si="1764"/>
        <v>0</v>
      </c>
      <c r="AJ2491" s="9">
        <f t="shared" si="1764"/>
        <v>0</v>
      </c>
      <c r="AK2491" s="9">
        <f t="shared" si="1764"/>
        <v>0</v>
      </c>
      <c r="AL2491" s="9">
        <f t="shared" si="1764"/>
        <v>0</v>
      </c>
      <c r="AM2491" s="9">
        <f t="shared" si="1764"/>
        <v>0</v>
      </c>
    </row>
    <row r="2492" spans="1:39" outlineLevel="2">
      <c r="A2492" s="11">
        <f>ROW()</f>
        <v>2492</v>
      </c>
      <c r="C2492" s="30" t="s">
        <v>362</v>
      </c>
      <c r="D2492" s="90"/>
      <c r="E2492" s="925">
        <v>0</v>
      </c>
      <c r="F2492" s="90"/>
      <c r="G2492" s="90"/>
      <c r="H2492" s="90"/>
      <c r="I2492" s="90"/>
      <c r="J2492" s="90"/>
      <c r="K2492" s="90"/>
      <c r="L2492" s="90"/>
      <c r="M2492" s="90"/>
      <c r="N2492" s="90"/>
      <c r="O2492" s="90"/>
      <c r="P2492" s="90"/>
      <c r="Q2492" s="90"/>
      <c r="R2492" s="90"/>
      <c r="S2492" s="90"/>
      <c r="T2492" s="90"/>
      <c r="U2492" s="90"/>
      <c r="V2492" s="90"/>
      <c r="W2492" s="90"/>
      <c r="X2492" s="90"/>
      <c r="Y2492" s="90"/>
      <c r="Z2492" s="90"/>
      <c r="AA2492" s="90"/>
      <c r="AB2492" s="15">
        <f>AB2432+AB2447+AB2462+AB2477</f>
        <v>0</v>
      </c>
      <c r="AC2492" s="15">
        <f t="shared" ref="AC2492" si="1765">AC2432+AC2447+AC2462+AC2477</f>
        <v>0</v>
      </c>
      <c r="AD2492" s="15">
        <f t="shared" ref="AD2492:AM2492" si="1766">AD2432+AD2447+AD2462+AD2477</f>
        <v>0</v>
      </c>
      <c r="AE2492" s="15">
        <f t="shared" si="1766"/>
        <v>0</v>
      </c>
      <c r="AF2492" s="15">
        <f t="shared" si="1766"/>
        <v>0</v>
      </c>
      <c r="AG2492" s="15">
        <f t="shared" si="1766"/>
        <v>0</v>
      </c>
      <c r="AH2492" s="15">
        <f t="shared" si="1766"/>
        <v>0</v>
      </c>
      <c r="AI2492" s="15">
        <f t="shared" si="1766"/>
        <v>0</v>
      </c>
      <c r="AJ2492" s="15">
        <f t="shared" si="1766"/>
        <v>0</v>
      </c>
      <c r="AK2492" s="15">
        <f t="shared" si="1766"/>
        <v>0</v>
      </c>
      <c r="AL2492" s="15">
        <f t="shared" si="1766"/>
        <v>0</v>
      </c>
      <c r="AM2492" s="15">
        <f t="shared" si="1766"/>
        <v>0</v>
      </c>
    </row>
    <row r="2493" spans="1:39" outlineLevel="2">
      <c r="A2493" s="11">
        <f>ROW()</f>
        <v>2493</v>
      </c>
      <c r="C2493" s="6" t="s">
        <v>1</v>
      </c>
      <c r="D2493" s="39"/>
      <c r="E2493" s="39">
        <f>SUM(E2480:E2492)</f>
        <v>25.896382944676223</v>
      </c>
      <c r="F2493" s="39"/>
      <c r="G2493" s="39"/>
      <c r="H2493" s="39"/>
      <c r="I2493" s="39"/>
      <c r="J2493" s="39"/>
      <c r="K2493" s="39"/>
      <c r="L2493" s="39"/>
      <c r="M2493" s="39"/>
      <c r="N2493" s="39"/>
      <c r="O2493" s="39"/>
      <c r="P2493" s="39"/>
      <c r="Q2493" s="39"/>
      <c r="R2493" s="39"/>
      <c r="S2493" s="39"/>
      <c r="T2493" s="39"/>
      <c r="U2493" s="39"/>
      <c r="V2493" s="39"/>
      <c r="W2493" s="39"/>
      <c r="X2493" s="39"/>
      <c r="Y2493" s="39"/>
      <c r="Z2493" s="39"/>
      <c r="AA2493" s="39"/>
      <c r="AB2493" s="9">
        <f t="shared" ref="AB2493:AG2493" si="1767">SUM(AB2480:AB2492)</f>
        <v>31.69377626790757</v>
      </c>
      <c r="AC2493" s="9">
        <f t="shared" si="1767"/>
        <v>31.066745116074575</v>
      </c>
      <c r="AD2493" s="9">
        <f t="shared" si="1767"/>
        <v>28.470406171405283</v>
      </c>
      <c r="AE2493" s="9">
        <f t="shared" si="1767"/>
        <v>25.874067226735995</v>
      </c>
      <c r="AF2493" s="9">
        <f t="shared" si="1767"/>
        <v>23.277728282066704</v>
      </c>
      <c r="AG2493" s="9">
        <f t="shared" si="1767"/>
        <v>20.681389337397412</v>
      </c>
      <c r="AH2493" s="9">
        <f t="shared" ref="AH2493:AM2493" si="1768">SUM(AH2480:AH2492)</f>
        <v>18.689961355818959</v>
      </c>
      <c r="AI2493" s="9">
        <f t="shared" si="1768"/>
        <v>16.585355674361708</v>
      </c>
      <c r="AJ2493" s="9">
        <f t="shared" si="1768"/>
        <v>14.480749992904455</v>
      </c>
      <c r="AK2493" s="9">
        <f t="shared" si="1768"/>
        <v>12.376144311447206</v>
      </c>
      <c r="AL2493" s="9">
        <f t="shared" si="1768"/>
        <v>10.271538629989955</v>
      </c>
      <c r="AM2493" s="9">
        <f t="shared" si="1768"/>
        <v>9.2712552554319707</v>
      </c>
    </row>
    <row r="2494" spans="1:39" outlineLevel="3">
      <c r="A2494" s="11">
        <f>ROW()</f>
        <v>2494</v>
      </c>
      <c r="B2494" s="343" t="s">
        <v>658</v>
      </c>
      <c r="D2494" s="39"/>
      <c r="E2494" s="39"/>
      <c r="F2494" s="39"/>
      <c r="G2494" s="39"/>
      <c r="H2494" s="39"/>
      <c r="I2494" s="39"/>
      <c r="J2494" s="39"/>
      <c r="K2494" s="39"/>
      <c r="L2494" s="39"/>
      <c r="M2494" s="39"/>
      <c r="N2494" s="39"/>
      <c r="O2494" s="39"/>
      <c r="P2494" s="39"/>
      <c r="Q2494" s="39"/>
      <c r="R2494" s="39"/>
      <c r="S2494" s="39"/>
      <c r="T2494" s="39"/>
      <c r="U2494" s="39"/>
      <c r="V2494" s="39"/>
      <c r="W2494" s="39"/>
      <c r="X2494" s="39"/>
      <c r="Y2494" s="39"/>
      <c r="Z2494" s="39"/>
      <c r="AA2494" s="39"/>
      <c r="AB2494" s="39"/>
      <c r="AC2494" s="39"/>
      <c r="AD2494" s="39"/>
      <c r="AE2494" s="39"/>
      <c r="AF2494" s="39"/>
      <c r="AG2494" s="39"/>
      <c r="AH2494" s="39"/>
      <c r="AI2494" s="39"/>
      <c r="AJ2494" s="39"/>
      <c r="AK2494" s="39"/>
      <c r="AL2494" s="39"/>
      <c r="AM2494" s="39"/>
    </row>
    <row r="2495" spans="1:39" outlineLevel="3">
      <c r="A2495" s="11">
        <f>ROW()</f>
        <v>2495</v>
      </c>
      <c r="C2495" s="6" t="s">
        <v>2</v>
      </c>
      <c r="D2495" s="39"/>
      <c r="E2495" s="39"/>
      <c r="F2495" s="39"/>
      <c r="G2495" s="39"/>
      <c r="H2495" s="39"/>
      <c r="I2495" s="39"/>
      <c r="J2495" s="39"/>
      <c r="K2495" s="39"/>
      <c r="L2495" s="39"/>
      <c r="M2495" s="39"/>
      <c r="N2495" s="39"/>
      <c r="O2495" s="39"/>
      <c r="P2495" s="39"/>
      <c r="Q2495" s="39"/>
      <c r="R2495" s="39"/>
      <c r="S2495" s="39"/>
      <c r="T2495" s="39"/>
      <c r="U2495" s="39"/>
      <c r="V2495" s="39"/>
      <c r="W2495" s="39"/>
      <c r="X2495" s="39"/>
      <c r="Y2495" s="39"/>
      <c r="Z2495" s="39"/>
      <c r="AA2495" s="39"/>
      <c r="AB2495" s="39"/>
      <c r="AC2495" s="432"/>
      <c r="AD2495" s="9"/>
      <c r="AE2495" s="39"/>
      <c r="AF2495" s="39"/>
      <c r="AG2495" s="39"/>
      <c r="AH2495" s="430">
        <f t="shared" ref="AH2495:AH2502" si="1769">IF(C2450="Non-Depreciable",0,IF(AND(ROUND(AH2405,2)=0,AH2420&lt;&gt;0),-AH2420,IF(ROUND(AH2405,2)=1,-(AH2420+AH2465),0)))</f>
        <v>0</v>
      </c>
      <c r="AI2495" s="39"/>
      <c r="AJ2495" s="39"/>
      <c r="AK2495" s="39"/>
      <c r="AL2495" s="39"/>
      <c r="AM2495" s="430">
        <f t="shared" ref="AM2495:AM2502" si="1770">IF(H2450="Non-Depreciable",0,IF(AND(ROUND(AM2405,2)=0,AM2420&lt;&gt;0),-AM2420,IF(ROUND(AM2405,2)=1,-(AM2420+AM2465),0)))</f>
        <v>0</v>
      </c>
    </row>
    <row r="2496" spans="1:39" outlineLevel="3">
      <c r="A2496" s="11">
        <f>ROW()</f>
        <v>2496</v>
      </c>
      <c r="C2496" s="6" t="s">
        <v>3</v>
      </c>
      <c r="D2496" s="39"/>
      <c r="E2496" s="39"/>
      <c r="F2496" s="39"/>
      <c r="G2496" s="39"/>
      <c r="H2496" s="39"/>
      <c r="I2496" s="39"/>
      <c r="J2496" s="39"/>
      <c r="K2496" s="39"/>
      <c r="L2496" s="39"/>
      <c r="M2496" s="39"/>
      <c r="N2496" s="39"/>
      <c r="O2496" s="39"/>
      <c r="P2496" s="39"/>
      <c r="Q2496" s="39"/>
      <c r="R2496" s="39"/>
      <c r="S2496" s="39"/>
      <c r="T2496" s="39"/>
      <c r="U2496" s="39"/>
      <c r="V2496" s="39"/>
      <c r="W2496" s="39"/>
      <c r="X2496" s="39"/>
      <c r="Y2496" s="39"/>
      <c r="Z2496" s="39"/>
      <c r="AA2496" s="39"/>
      <c r="AB2496" s="39"/>
      <c r="AC2496" s="432"/>
      <c r="AD2496" s="9"/>
      <c r="AE2496" s="39"/>
      <c r="AF2496" s="39"/>
      <c r="AG2496" s="39"/>
      <c r="AH2496" s="430">
        <f t="shared" si="1769"/>
        <v>0</v>
      </c>
      <c r="AI2496" s="39"/>
      <c r="AJ2496" s="39"/>
      <c r="AK2496" s="39"/>
      <c r="AL2496" s="39"/>
      <c r="AM2496" s="430">
        <f t="shared" si="1770"/>
        <v>0</v>
      </c>
    </row>
    <row r="2497" spans="1:39" outlineLevel="3">
      <c r="A2497" s="11">
        <f>ROW()</f>
        <v>2497</v>
      </c>
      <c r="C2497" s="6" t="s">
        <v>4</v>
      </c>
      <c r="D2497" s="39"/>
      <c r="E2497" s="39"/>
      <c r="F2497" s="39"/>
      <c r="G2497" s="39"/>
      <c r="H2497" s="39"/>
      <c r="I2497" s="39"/>
      <c r="J2497" s="39"/>
      <c r="K2497" s="39"/>
      <c r="L2497" s="39"/>
      <c r="M2497" s="39"/>
      <c r="N2497" s="39"/>
      <c r="O2497" s="39"/>
      <c r="P2497" s="39"/>
      <c r="Q2497" s="39"/>
      <c r="R2497" s="39"/>
      <c r="S2497" s="39"/>
      <c r="T2497" s="39"/>
      <c r="U2497" s="39"/>
      <c r="V2497" s="39"/>
      <c r="W2497" s="39"/>
      <c r="X2497" s="39"/>
      <c r="Y2497" s="39"/>
      <c r="Z2497" s="39"/>
      <c r="AA2497" s="39"/>
      <c r="AB2497" s="39"/>
      <c r="AC2497" s="432"/>
      <c r="AD2497" s="9"/>
      <c r="AE2497" s="39"/>
      <c r="AF2497" s="39"/>
      <c r="AG2497" s="39"/>
      <c r="AH2497" s="430">
        <f t="shared" si="1769"/>
        <v>0</v>
      </c>
      <c r="AI2497" s="39"/>
      <c r="AJ2497" s="39"/>
      <c r="AK2497" s="39"/>
      <c r="AL2497" s="39"/>
      <c r="AM2497" s="430">
        <f t="shared" si="1770"/>
        <v>0</v>
      </c>
    </row>
    <row r="2498" spans="1:39" outlineLevel="3">
      <c r="A2498" s="11">
        <f>ROW()</f>
        <v>2498</v>
      </c>
      <c r="C2498" s="6" t="s">
        <v>5</v>
      </c>
      <c r="D2498" s="39"/>
      <c r="E2498" s="39"/>
      <c r="F2498" s="39"/>
      <c r="G2498" s="39"/>
      <c r="H2498" s="39"/>
      <c r="I2498" s="39"/>
      <c r="J2498" s="39"/>
      <c r="K2498" s="39"/>
      <c r="L2498" s="39"/>
      <c r="M2498" s="39"/>
      <c r="N2498" s="39"/>
      <c r="O2498" s="39"/>
      <c r="P2498" s="39"/>
      <c r="Q2498" s="39"/>
      <c r="R2498" s="39"/>
      <c r="S2498" s="39"/>
      <c r="T2498" s="39"/>
      <c r="U2498" s="39"/>
      <c r="V2498" s="39"/>
      <c r="W2498" s="39"/>
      <c r="X2498" s="39"/>
      <c r="Y2498" s="39"/>
      <c r="Z2498" s="39"/>
      <c r="AA2498" s="39"/>
      <c r="AB2498" s="39"/>
      <c r="AC2498" s="432"/>
      <c r="AD2498" s="9"/>
      <c r="AE2498" s="39"/>
      <c r="AF2498" s="39"/>
      <c r="AG2498" s="39"/>
      <c r="AH2498" s="430">
        <f t="shared" si="1769"/>
        <v>0</v>
      </c>
      <c r="AI2498" s="39"/>
      <c r="AJ2498" s="39"/>
      <c r="AK2498" s="39"/>
      <c r="AL2498" s="39"/>
      <c r="AM2498" s="430">
        <f t="shared" si="1770"/>
        <v>-0.29499440419285822</v>
      </c>
    </row>
    <row r="2499" spans="1:39" outlineLevel="3">
      <c r="A2499" s="11">
        <f>ROW()</f>
        <v>2499</v>
      </c>
      <c r="C2499" s="6" t="s">
        <v>473</v>
      </c>
      <c r="D2499" s="39"/>
      <c r="E2499" s="39"/>
      <c r="F2499" s="39"/>
      <c r="G2499" s="39"/>
      <c r="H2499" s="39"/>
      <c r="I2499" s="39"/>
      <c r="J2499" s="39"/>
      <c r="K2499" s="39"/>
      <c r="L2499" s="39"/>
      <c r="M2499" s="39"/>
      <c r="N2499" s="39"/>
      <c r="O2499" s="39"/>
      <c r="P2499" s="39"/>
      <c r="Q2499" s="39"/>
      <c r="R2499" s="39"/>
      <c r="S2499" s="39"/>
      <c r="T2499" s="39"/>
      <c r="U2499" s="39"/>
      <c r="V2499" s="39"/>
      <c r="W2499" s="39"/>
      <c r="X2499" s="39"/>
      <c r="Y2499" s="39"/>
      <c r="Z2499" s="39"/>
      <c r="AA2499" s="39"/>
      <c r="AB2499" s="39"/>
      <c r="AC2499" s="432"/>
      <c r="AD2499" s="9"/>
      <c r="AE2499" s="39"/>
      <c r="AF2499" s="39"/>
      <c r="AG2499" s="39"/>
      <c r="AH2499" s="430">
        <f t="shared" si="1769"/>
        <v>-0.56588849939398189</v>
      </c>
      <c r="AI2499" s="39"/>
      <c r="AJ2499" s="39"/>
      <c r="AK2499" s="39"/>
      <c r="AL2499" s="39"/>
      <c r="AM2499" s="430">
        <f t="shared" si="1770"/>
        <v>0</v>
      </c>
    </row>
    <row r="2500" spans="1:39" outlineLevel="3">
      <c r="A2500" s="11">
        <f>ROW()</f>
        <v>2500</v>
      </c>
      <c r="C2500" s="6" t="s">
        <v>474</v>
      </c>
      <c r="D2500" s="39"/>
      <c r="E2500" s="39"/>
      <c r="F2500" s="39"/>
      <c r="G2500" s="39"/>
      <c r="H2500" s="39"/>
      <c r="I2500" s="39"/>
      <c r="J2500" s="39"/>
      <c r="K2500" s="39"/>
      <c r="L2500" s="39"/>
      <c r="M2500" s="39"/>
      <c r="N2500" s="39"/>
      <c r="O2500" s="39"/>
      <c r="P2500" s="39"/>
      <c r="Q2500" s="39"/>
      <c r="R2500" s="39"/>
      <c r="S2500" s="39"/>
      <c r="T2500" s="39"/>
      <c r="U2500" s="39"/>
      <c r="V2500" s="39"/>
      <c r="W2500" s="39"/>
      <c r="X2500" s="39"/>
      <c r="Y2500" s="39"/>
      <c r="Z2500" s="39"/>
      <c r="AA2500" s="39"/>
      <c r="AB2500" s="39"/>
      <c r="AC2500" s="432"/>
      <c r="AD2500" s="9"/>
      <c r="AE2500" s="39"/>
      <c r="AF2500" s="39"/>
      <c r="AG2500" s="39"/>
      <c r="AH2500" s="430">
        <f t="shared" si="1769"/>
        <v>0</v>
      </c>
      <c r="AI2500" s="39"/>
      <c r="AJ2500" s="39"/>
      <c r="AK2500" s="39"/>
      <c r="AL2500" s="39"/>
      <c r="AM2500" s="430">
        <f t="shared" si="1770"/>
        <v>0</v>
      </c>
    </row>
    <row r="2501" spans="1:39" outlineLevel="3">
      <c r="A2501" s="11">
        <f>ROW()</f>
        <v>2501</v>
      </c>
      <c r="C2501" s="6" t="s">
        <v>477</v>
      </c>
      <c r="D2501" s="39"/>
      <c r="E2501" s="39"/>
      <c r="F2501" s="39"/>
      <c r="G2501" s="39"/>
      <c r="H2501" s="39"/>
      <c r="I2501" s="39"/>
      <c r="J2501" s="39"/>
      <c r="K2501" s="39"/>
      <c r="L2501" s="39"/>
      <c r="M2501" s="39"/>
      <c r="N2501" s="39"/>
      <c r="O2501" s="39"/>
      <c r="P2501" s="39"/>
      <c r="Q2501" s="39"/>
      <c r="R2501" s="39"/>
      <c r="S2501" s="39"/>
      <c r="T2501" s="39"/>
      <c r="U2501" s="39"/>
      <c r="V2501" s="39"/>
      <c r="W2501" s="39"/>
      <c r="X2501" s="39"/>
      <c r="Y2501" s="39"/>
      <c r="Z2501" s="39"/>
      <c r="AA2501" s="39"/>
      <c r="AB2501" s="39"/>
      <c r="AC2501" s="432"/>
      <c r="AD2501" s="9"/>
      <c r="AE2501" s="39"/>
      <c r="AF2501" s="39"/>
      <c r="AG2501" s="39"/>
      <c r="AH2501" s="430">
        <f t="shared" si="1769"/>
        <v>0</v>
      </c>
      <c r="AI2501" s="39"/>
      <c r="AJ2501" s="39"/>
      <c r="AK2501" s="39"/>
      <c r="AL2501" s="39"/>
      <c r="AM2501" s="430">
        <f t="shared" si="1770"/>
        <v>-0.51281834732759135</v>
      </c>
    </row>
    <row r="2502" spans="1:39" outlineLevel="3">
      <c r="A2502" s="11">
        <f>ROW()</f>
        <v>2502</v>
      </c>
      <c r="C2502" s="6" t="s">
        <v>511</v>
      </c>
      <c r="D2502" s="39"/>
      <c r="E2502" s="39"/>
      <c r="F2502" s="39"/>
      <c r="G2502" s="39"/>
      <c r="H2502" s="39"/>
      <c r="I2502" s="39"/>
      <c r="J2502" s="39"/>
      <c r="K2502" s="39"/>
      <c r="L2502" s="39"/>
      <c r="M2502" s="39"/>
      <c r="N2502" s="39"/>
      <c r="O2502" s="39"/>
      <c r="P2502" s="39"/>
      <c r="Q2502" s="39"/>
      <c r="R2502" s="39"/>
      <c r="S2502" s="39"/>
      <c r="T2502" s="39"/>
      <c r="U2502" s="39"/>
      <c r="V2502" s="39"/>
      <c r="W2502" s="39"/>
      <c r="X2502" s="39"/>
      <c r="Y2502" s="39"/>
      <c r="Z2502" s="39"/>
      <c r="AA2502" s="39"/>
      <c r="AB2502" s="39"/>
      <c r="AC2502" s="432"/>
      <c r="AD2502" s="9"/>
      <c r="AE2502" s="39"/>
      <c r="AF2502" s="39"/>
      <c r="AG2502" s="39"/>
      <c r="AH2502" s="430">
        <f t="shared" si="1769"/>
        <v>0</v>
      </c>
      <c r="AI2502" s="39"/>
      <c r="AJ2502" s="39"/>
      <c r="AK2502" s="39"/>
      <c r="AL2502" s="39"/>
      <c r="AM2502" s="430">
        <f t="shared" si="1770"/>
        <v>0</v>
      </c>
    </row>
    <row r="2503" spans="1:39" outlineLevel="3">
      <c r="A2503" s="11">
        <f>ROW()</f>
        <v>2503</v>
      </c>
      <c r="C2503" s="6" t="s">
        <v>655</v>
      </c>
      <c r="D2503" s="39"/>
      <c r="E2503" s="39"/>
      <c r="F2503" s="39"/>
      <c r="G2503" s="39"/>
      <c r="H2503" s="39"/>
      <c r="I2503" s="39"/>
      <c r="J2503" s="39"/>
      <c r="K2503" s="39"/>
      <c r="L2503" s="39"/>
      <c r="M2503" s="39"/>
      <c r="N2503" s="39"/>
      <c r="O2503" s="39"/>
      <c r="P2503" s="39"/>
      <c r="Q2503" s="39"/>
      <c r="R2503" s="39"/>
      <c r="S2503" s="39"/>
      <c r="T2503" s="39"/>
      <c r="U2503" s="39"/>
      <c r="V2503" s="39"/>
      <c r="W2503" s="39"/>
      <c r="X2503" s="39"/>
      <c r="Y2503" s="39"/>
      <c r="Z2503" s="39"/>
      <c r="AA2503" s="39"/>
      <c r="AB2503" s="39"/>
      <c r="AC2503" s="432"/>
      <c r="AD2503" s="9"/>
      <c r="AE2503" s="39"/>
      <c r="AF2503" s="39"/>
      <c r="AG2503" s="39"/>
      <c r="AH2503" s="39"/>
      <c r="AI2503" s="39"/>
      <c r="AJ2503" s="39"/>
      <c r="AK2503" s="39"/>
      <c r="AL2503" s="39"/>
      <c r="AM2503" s="39"/>
    </row>
    <row r="2504" spans="1:39" outlineLevel="3">
      <c r="A2504" s="11">
        <f>ROW()</f>
        <v>2504</v>
      </c>
      <c r="C2504" s="6" t="s">
        <v>656</v>
      </c>
      <c r="D2504" s="39"/>
      <c r="E2504" s="39"/>
      <c r="F2504" s="39"/>
      <c r="G2504" s="39"/>
      <c r="H2504" s="39"/>
      <c r="I2504" s="39"/>
      <c r="J2504" s="39"/>
      <c r="K2504" s="39"/>
      <c r="L2504" s="39"/>
      <c r="M2504" s="39"/>
      <c r="N2504" s="39"/>
      <c r="O2504" s="39"/>
      <c r="P2504" s="39"/>
      <c r="Q2504" s="39"/>
      <c r="R2504" s="39"/>
      <c r="S2504" s="39"/>
      <c r="T2504" s="39"/>
      <c r="U2504" s="39"/>
      <c r="V2504" s="39"/>
      <c r="W2504" s="39"/>
      <c r="X2504" s="39"/>
      <c r="Y2504" s="39"/>
      <c r="Z2504" s="39"/>
      <c r="AA2504" s="39"/>
      <c r="AB2504" s="39"/>
      <c r="AC2504" s="432"/>
      <c r="AD2504" s="9"/>
      <c r="AE2504" s="39"/>
      <c r="AF2504" s="39"/>
      <c r="AG2504" s="39"/>
      <c r="AH2504" s="39"/>
      <c r="AI2504" s="39"/>
      <c r="AJ2504" s="39"/>
      <c r="AK2504" s="39"/>
      <c r="AL2504" s="39"/>
      <c r="AM2504" s="39"/>
    </row>
    <row r="2505" spans="1:39" outlineLevel="3">
      <c r="A2505" s="11">
        <f>ROW()</f>
        <v>2505</v>
      </c>
      <c r="C2505" s="6" t="s">
        <v>667</v>
      </c>
      <c r="D2505" s="39"/>
      <c r="E2505" s="39"/>
      <c r="F2505" s="39"/>
      <c r="G2505" s="39"/>
      <c r="H2505" s="39"/>
      <c r="I2505" s="39"/>
      <c r="J2505" s="39"/>
      <c r="K2505" s="39"/>
      <c r="L2505" s="39"/>
      <c r="M2505" s="39"/>
      <c r="N2505" s="39"/>
      <c r="O2505" s="39"/>
      <c r="P2505" s="39"/>
      <c r="Q2505" s="39"/>
      <c r="R2505" s="39"/>
      <c r="S2505" s="39"/>
      <c r="T2505" s="39"/>
      <c r="U2505" s="39"/>
      <c r="V2505" s="39"/>
      <c r="W2505" s="39"/>
      <c r="X2505" s="39"/>
      <c r="Y2505" s="39"/>
      <c r="Z2505" s="39"/>
      <c r="AA2505" s="39"/>
      <c r="AB2505" s="39"/>
      <c r="AC2505" s="432"/>
      <c r="AD2505" s="9"/>
      <c r="AE2505" s="39"/>
      <c r="AF2505" s="39"/>
      <c r="AG2505" s="39"/>
      <c r="AH2505" s="39"/>
      <c r="AI2505" s="39"/>
      <c r="AJ2505" s="39"/>
      <c r="AK2505" s="39"/>
      <c r="AL2505" s="39"/>
      <c r="AM2505" s="39"/>
    </row>
    <row r="2506" spans="1:39" outlineLevel="3">
      <c r="A2506" s="11">
        <f>ROW()</f>
        <v>2506</v>
      </c>
      <c r="C2506" s="6" t="s">
        <v>212</v>
      </c>
      <c r="D2506" s="39"/>
      <c r="E2506" s="39"/>
      <c r="F2506" s="39"/>
      <c r="G2506" s="39"/>
      <c r="H2506" s="39"/>
      <c r="I2506" s="39"/>
      <c r="J2506" s="39"/>
      <c r="K2506" s="39"/>
      <c r="L2506" s="39"/>
      <c r="M2506" s="39"/>
      <c r="N2506" s="39"/>
      <c r="O2506" s="39"/>
      <c r="P2506" s="39"/>
      <c r="Q2506" s="39"/>
      <c r="R2506" s="39"/>
      <c r="S2506" s="39"/>
      <c r="T2506" s="39"/>
      <c r="U2506" s="39"/>
      <c r="V2506" s="39"/>
      <c r="W2506" s="39"/>
      <c r="X2506" s="39"/>
      <c r="Y2506" s="39"/>
      <c r="Z2506" s="39"/>
      <c r="AA2506" s="39"/>
      <c r="AB2506" s="39"/>
      <c r="AC2506" s="432"/>
      <c r="AD2506" s="9"/>
      <c r="AE2506" s="39"/>
      <c r="AF2506" s="39"/>
      <c r="AG2506" s="39"/>
      <c r="AH2506" s="9"/>
      <c r="AI2506" s="9"/>
      <c r="AJ2506" s="9"/>
      <c r="AK2506" s="9"/>
      <c r="AL2506" s="9"/>
      <c r="AM2506" s="9"/>
    </row>
    <row r="2507" spans="1:39" outlineLevel="3">
      <c r="A2507" s="11">
        <f>ROW()</f>
        <v>2507</v>
      </c>
      <c r="C2507" s="30" t="s">
        <v>362</v>
      </c>
      <c r="D2507" s="90"/>
      <c r="E2507" s="90"/>
      <c r="F2507" s="90"/>
      <c r="G2507" s="90"/>
      <c r="H2507" s="90"/>
      <c r="I2507" s="90"/>
      <c r="J2507" s="90"/>
      <c r="K2507" s="90"/>
      <c r="L2507" s="90"/>
      <c r="M2507" s="90"/>
      <c r="N2507" s="90"/>
      <c r="O2507" s="90"/>
      <c r="P2507" s="90"/>
      <c r="Q2507" s="90"/>
      <c r="R2507" s="90"/>
      <c r="S2507" s="90"/>
      <c r="T2507" s="90"/>
      <c r="U2507" s="90"/>
      <c r="V2507" s="90"/>
      <c r="W2507" s="90"/>
      <c r="X2507" s="90"/>
      <c r="Y2507" s="90"/>
      <c r="Z2507" s="90"/>
      <c r="AA2507" s="90"/>
      <c r="AB2507" s="90"/>
      <c r="AC2507" s="432"/>
      <c r="AD2507" s="9"/>
      <c r="AE2507" s="90"/>
      <c r="AF2507" s="90"/>
      <c r="AG2507" s="90"/>
      <c r="AH2507" s="15"/>
      <c r="AI2507" s="15"/>
      <c r="AJ2507" s="15"/>
      <c r="AK2507" s="15"/>
      <c r="AL2507" s="15"/>
      <c r="AM2507" s="15"/>
    </row>
    <row r="2508" spans="1:39" outlineLevel="3">
      <c r="A2508" s="11">
        <f>ROW()</f>
        <v>2508</v>
      </c>
      <c r="C2508" s="6" t="s">
        <v>1</v>
      </c>
      <c r="D2508" s="39"/>
      <c r="E2508" s="39"/>
      <c r="F2508" s="39"/>
      <c r="G2508" s="39"/>
      <c r="H2508" s="39"/>
      <c r="I2508" s="39"/>
      <c r="J2508" s="39"/>
      <c r="K2508" s="39"/>
      <c r="L2508" s="39"/>
      <c r="M2508" s="39"/>
      <c r="N2508" s="39"/>
      <c r="O2508" s="39"/>
      <c r="P2508" s="39"/>
      <c r="Q2508" s="39"/>
      <c r="R2508" s="39"/>
      <c r="S2508" s="39"/>
      <c r="T2508" s="39"/>
      <c r="U2508" s="39"/>
      <c r="V2508" s="39"/>
      <c r="W2508" s="39"/>
      <c r="X2508" s="39"/>
      <c r="Y2508" s="39"/>
      <c r="Z2508" s="39"/>
      <c r="AA2508" s="39"/>
      <c r="AB2508" s="39"/>
      <c r="AC2508" s="512"/>
      <c r="AD2508" s="513"/>
      <c r="AE2508" s="39"/>
      <c r="AF2508" s="39"/>
      <c r="AG2508" s="39"/>
      <c r="AH2508" s="87">
        <f t="shared" ref="AH2508" si="1771">SUM(AH2495:AH2507)</f>
        <v>-0.56588849939398189</v>
      </c>
      <c r="AI2508" s="39"/>
      <c r="AJ2508" s="39"/>
      <c r="AK2508" s="39"/>
      <c r="AL2508" s="39"/>
      <c r="AM2508" s="87">
        <f t="shared" ref="AM2508" si="1772">SUM(AM2495:AM2507)</f>
        <v>-0.80781275152044962</v>
      </c>
    </row>
    <row r="2509" spans="1:39" outlineLevel="2">
      <c r="A2509" s="11">
        <f>ROW()</f>
        <v>2509</v>
      </c>
      <c r="D2509" s="39"/>
      <c r="E2509" s="39"/>
      <c r="F2509" s="39"/>
      <c r="G2509" s="39"/>
      <c r="H2509" s="39"/>
      <c r="I2509" s="39"/>
      <c r="J2509" s="39"/>
      <c r="K2509" s="39"/>
      <c r="L2509" s="39"/>
      <c r="M2509" s="39"/>
      <c r="N2509" s="39"/>
      <c r="O2509" s="39"/>
      <c r="P2509" s="39"/>
      <c r="Q2509" s="39"/>
      <c r="R2509" s="39"/>
      <c r="S2509" s="39"/>
      <c r="T2509" s="39"/>
      <c r="U2509" s="39"/>
      <c r="V2509" s="39"/>
      <c r="W2509" s="39"/>
      <c r="X2509" s="39"/>
      <c r="Y2509" s="39"/>
      <c r="Z2509" s="39"/>
      <c r="AA2509" s="39"/>
      <c r="AB2509" s="39"/>
      <c r="AC2509" s="39"/>
      <c r="AD2509" s="39"/>
      <c r="AE2509" s="39"/>
      <c r="AF2509" s="39"/>
      <c r="AG2509" s="39"/>
      <c r="AH2509" s="39"/>
      <c r="AI2509" s="39"/>
      <c r="AJ2509" s="39"/>
      <c r="AK2509" s="39"/>
      <c r="AL2509" s="39"/>
      <c r="AM2509" s="39"/>
    </row>
    <row r="2510" spans="1:39" s="10" customFormat="1" ht="60" outlineLevel="1">
      <c r="A2510" s="324" t="s">
        <v>161</v>
      </c>
      <c r="B2510" s="347"/>
      <c r="C2510" s="325"/>
      <c r="D2510" s="325"/>
      <c r="E2510" s="910" t="str">
        <f>E$50</f>
        <v>DBP Principled Approach in 2020 [m$ 31/12/2019]</v>
      </c>
      <c r="F2510" s="325"/>
      <c r="G2510" s="325"/>
      <c r="H2510" s="326"/>
      <c r="I2510" s="326"/>
      <c r="J2510" s="326"/>
      <c r="K2510" s="326"/>
      <c r="L2510" s="326"/>
      <c r="M2510" s="326"/>
      <c r="N2510" s="326"/>
      <c r="O2510" s="326"/>
      <c r="P2510" s="326"/>
      <c r="Q2510" s="326"/>
      <c r="R2510" s="326"/>
      <c r="S2510" s="326"/>
      <c r="T2510" s="326"/>
      <c r="U2510" s="326"/>
      <c r="V2510" s="326"/>
      <c r="W2510" s="326"/>
      <c r="X2510" s="326"/>
      <c r="Y2510" s="326"/>
      <c r="Z2510" s="326"/>
      <c r="AA2510" s="326"/>
      <c r="AB2510" s="326"/>
      <c r="AC2510" s="326"/>
      <c r="AD2510" s="326"/>
      <c r="AE2510" s="326"/>
      <c r="AF2510" s="326"/>
      <c r="AG2510" s="326"/>
      <c r="AH2510" s="326"/>
      <c r="AI2510" s="326"/>
      <c r="AJ2510" s="326"/>
      <c r="AK2510" s="326"/>
      <c r="AL2510" s="326"/>
      <c r="AM2510" s="326"/>
    </row>
    <row r="2511" spans="1:39" outlineLevel="2">
      <c r="A2511" s="11">
        <f>ROW()</f>
        <v>2511</v>
      </c>
      <c r="B2511" s="343" t="s">
        <v>141</v>
      </c>
      <c r="D2511" s="39"/>
      <c r="E2511" s="39"/>
      <c r="F2511" s="39"/>
      <c r="G2511" s="39"/>
      <c r="H2511" s="39"/>
      <c r="I2511" s="39"/>
      <c r="J2511" s="156"/>
      <c r="K2511" s="39"/>
      <c r="L2511" s="39"/>
      <c r="M2511" s="39"/>
      <c r="N2511" s="39"/>
      <c r="O2511" s="39"/>
      <c r="P2511" s="39"/>
      <c r="Q2511" s="39"/>
      <c r="R2511" s="39"/>
      <c r="S2511" s="39"/>
      <c r="T2511" s="39"/>
      <c r="U2511" s="39"/>
      <c r="V2511" s="39"/>
      <c r="W2511" s="39"/>
      <c r="X2511" s="39"/>
      <c r="Y2511" s="39"/>
      <c r="Z2511" s="39"/>
      <c r="AA2511" s="39"/>
      <c r="AB2511" s="39"/>
      <c r="AC2511" s="39"/>
      <c r="AD2511" s="428">
        <f>IF(Asset!AD$157="","",Asset!AD$157-AD$6)</f>
        <v>42</v>
      </c>
      <c r="AE2511" s="39"/>
      <c r="AF2511" s="39"/>
      <c r="AG2511" s="39"/>
      <c r="AH2511" s="39"/>
      <c r="AI2511" s="39"/>
      <c r="AJ2511" s="39"/>
      <c r="AK2511" s="39"/>
      <c r="AL2511" s="39"/>
      <c r="AM2511" s="39"/>
    </row>
    <row r="2512" spans="1:39" outlineLevel="2">
      <c r="A2512" s="11">
        <f>ROW()</f>
        <v>2512</v>
      </c>
      <c r="C2512" s="6" t="s">
        <v>2</v>
      </c>
      <c r="D2512" s="39"/>
      <c r="E2512" s="529"/>
      <c r="F2512" s="39"/>
      <c r="G2512" s="39"/>
      <c r="H2512" s="39"/>
      <c r="I2512" s="9"/>
      <c r="J2512" s="39"/>
      <c r="K2512" s="163"/>
      <c r="L2512" s="163"/>
      <c r="M2512" s="163"/>
      <c r="N2512" s="163"/>
      <c r="O2512" s="163"/>
      <c r="P2512" s="163"/>
      <c r="Q2512" s="163"/>
      <c r="R2512" s="163"/>
      <c r="S2512" s="163"/>
      <c r="T2512" s="163"/>
      <c r="U2512" s="163"/>
      <c r="V2512" s="163"/>
      <c r="W2512" s="163"/>
      <c r="X2512" s="163"/>
      <c r="Y2512" s="163"/>
      <c r="Z2512" s="163"/>
      <c r="AA2512" s="163"/>
      <c r="AB2512" s="163"/>
      <c r="AC2512" s="163"/>
      <c r="AD2512" s="915">
        <f>IF(AD$160="",Inputs!$D$80,MIN(Inputs!$D$80,AD$160))</f>
        <v>42</v>
      </c>
      <c r="AE2512" s="163">
        <f t="shared" ref="AE2512:AM2519" si="1773">MAX(0,AD2512-1)</f>
        <v>41</v>
      </c>
      <c r="AF2512" s="163">
        <f t="shared" si="1773"/>
        <v>40</v>
      </c>
      <c r="AG2512" s="163">
        <f t="shared" si="1773"/>
        <v>39</v>
      </c>
      <c r="AH2512" s="163">
        <f t="shared" si="1773"/>
        <v>38</v>
      </c>
      <c r="AI2512" s="163">
        <f t="shared" si="1773"/>
        <v>37</v>
      </c>
      <c r="AJ2512" s="163">
        <f t="shared" si="1773"/>
        <v>36</v>
      </c>
      <c r="AK2512" s="163">
        <f t="shared" si="1773"/>
        <v>35</v>
      </c>
      <c r="AL2512" s="163">
        <f t="shared" si="1773"/>
        <v>34</v>
      </c>
      <c r="AM2512" s="163">
        <f t="shared" si="1773"/>
        <v>33</v>
      </c>
    </row>
    <row r="2513" spans="1:39" outlineLevel="2">
      <c r="A2513" s="11">
        <f>ROW()</f>
        <v>2513</v>
      </c>
      <c r="C2513" s="6" t="s">
        <v>3</v>
      </c>
      <c r="D2513" s="39"/>
      <c r="E2513" s="529"/>
      <c r="F2513" s="39"/>
      <c r="G2513" s="39"/>
      <c r="H2513" s="39"/>
      <c r="I2513" s="9"/>
      <c r="J2513" s="39"/>
      <c r="K2513" s="163"/>
      <c r="L2513" s="163"/>
      <c r="M2513" s="163"/>
      <c r="N2513" s="163"/>
      <c r="O2513" s="163"/>
      <c r="P2513" s="163"/>
      <c r="Q2513" s="163"/>
      <c r="R2513" s="163"/>
      <c r="S2513" s="163"/>
      <c r="T2513" s="163"/>
      <c r="U2513" s="163"/>
      <c r="V2513" s="163"/>
      <c r="W2513" s="163"/>
      <c r="X2513" s="163"/>
      <c r="Y2513" s="163"/>
      <c r="Z2513" s="163"/>
      <c r="AA2513" s="163"/>
      <c r="AB2513" s="163"/>
      <c r="AC2513" s="163"/>
      <c r="AD2513" s="915">
        <f>IF(AD$160="",Inputs!$D$81,MIN(Inputs!$D$81,AD$160))</f>
        <v>30</v>
      </c>
      <c r="AE2513" s="163">
        <f t="shared" si="1773"/>
        <v>29</v>
      </c>
      <c r="AF2513" s="163">
        <f t="shared" si="1773"/>
        <v>28</v>
      </c>
      <c r="AG2513" s="163">
        <f t="shared" si="1773"/>
        <v>27</v>
      </c>
      <c r="AH2513" s="163">
        <f t="shared" si="1773"/>
        <v>26</v>
      </c>
      <c r="AI2513" s="163">
        <f t="shared" si="1773"/>
        <v>25</v>
      </c>
      <c r="AJ2513" s="163">
        <f t="shared" si="1773"/>
        <v>24</v>
      </c>
      <c r="AK2513" s="163">
        <f t="shared" si="1773"/>
        <v>23</v>
      </c>
      <c r="AL2513" s="163">
        <f t="shared" si="1773"/>
        <v>22</v>
      </c>
      <c r="AM2513" s="163">
        <f t="shared" si="1773"/>
        <v>21</v>
      </c>
    </row>
    <row r="2514" spans="1:39" outlineLevel="2">
      <c r="A2514" s="11">
        <f>ROW()</f>
        <v>2514</v>
      </c>
      <c r="C2514" s="6" t="s">
        <v>4</v>
      </c>
      <c r="D2514" s="39"/>
      <c r="E2514" s="529"/>
      <c r="F2514" s="39"/>
      <c r="G2514" s="39"/>
      <c r="H2514" s="39"/>
      <c r="I2514" s="9"/>
      <c r="J2514" s="39"/>
      <c r="K2514" s="163"/>
      <c r="L2514" s="163"/>
      <c r="M2514" s="163"/>
      <c r="N2514" s="163"/>
      <c r="O2514" s="163"/>
      <c r="P2514" s="163"/>
      <c r="Q2514" s="163"/>
      <c r="R2514" s="163"/>
      <c r="S2514" s="163"/>
      <c r="T2514" s="163"/>
      <c r="U2514" s="163"/>
      <c r="V2514" s="163"/>
      <c r="W2514" s="163"/>
      <c r="X2514" s="163"/>
      <c r="Y2514" s="163"/>
      <c r="Z2514" s="163"/>
      <c r="AA2514" s="163"/>
      <c r="AB2514" s="163"/>
      <c r="AC2514" s="163"/>
      <c r="AD2514" s="164">
        <f>Inputs!$D$82</f>
        <v>30</v>
      </c>
      <c r="AE2514" s="163">
        <f t="shared" si="1773"/>
        <v>29</v>
      </c>
      <c r="AF2514" s="163">
        <f t="shared" si="1773"/>
        <v>28</v>
      </c>
      <c r="AG2514" s="163">
        <f t="shared" si="1773"/>
        <v>27</v>
      </c>
      <c r="AH2514" s="163">
        <f t="shared" si="1773"/>
        <v>26</v>
      </c>
      <c r="AI2514" s="163">
        <f t="shared" si="1773"/>
        <v>25</v>
      </c>
      <c r="AJ2514" s="163">
        <f t="shared" si="1773"/>
        <v>24</v>
      </c>
      <c r="AK2514" s="163">
        <f t="shared" si="1773"/>
        <v>23</v>
      </c>
      <c r="AL2514" s="163">
        <f t="shared" si="1773"/>
        <v>22</v>
      </c>
      <c r="AM2514" s="163">
        <f t="shared" si="1773"/>
        <v>21</v>
      </c>
    </row>
    <row r="2515" spans="1:39" outlineLevel="2">
      <c r="A2515" s="11">
        <f>ROW()</f>
        <v>2515</v>
      </c>
      <c r="C2515" s="6" t="s">
        <v>5</v>
      </c>
      <c r="D2515" s="39"/>
      <c r="E2515" s="529"/>
      <c r="F2515" s="39"/>
      <c r="G2515" s="39"/>
      <c r="H2515" s="39"/>
      <c r="I2515" s="9"/>
      <c r="J2515" s="39"/>
      <c r="K2515" s="163"/>
      <c r="L2515" s="163"/>
      <c r="M2515" s="163"/>
      <c r="N2515" s="163"/>
      <c r="O2515" s="163"/>
      <c r="P2515" s="163"/>
      <c r="Q2515" s="163"/>
      <c r="R2515" s="163"/>
      <c r="S2515" s="163"/>
      <c r="T2515" s="163"/>
      <c r="U2515" s="163"/>
      <c r="V2515" s="163"/>
      <c r="W2515" s="163"/>
      <c r="X2515" s="163"/>
      <c r="Y2515" s="163"/>
      <c r="Z2515" s="163"/>
      <c r="AA2515" s="163"/>
      <c r="AB2515" s="163"/>
      <c r="AC2515" s="163"/>
      <c r="AD2515" s="164">
        <f>Inputs!$D$83</f>
        <v>10</v>
      </c>
      <c r="AE2515" s="163">
        <f t="shared" si="1773"/>
        <v>9</v>
      </c>
      <c r="AF2515" s="163">
        <f t="shared" si="1773"/>
        <v>8</v>
      </c>
      <c r="AG2515" s="163">
        <f t="shared" si="1773"/>
        <v>7</v>
      </c>
      <c r="AH2515" s="163">
        <f t="shared" si="1773"/>
        <v>6</v>
      </c>
      <c r="AI2515" s="163">
        <f t="shared" si="1773"/>
        <v>5</v>
      </c>
      <c r="AJ2515" s="163">
        <f t="shared" si="1773"/>
        <v>4</v>
      </c>
      <c r="AK2515" s="163">
        <f t="shared" si="1773"/>
        <v>3</v>
      </c>
      <c r="AL2515" s="163">
        <f t="shared" si="1773"/>
        <v>2</v>
      </c>
      <c r="AM2515" s="163">
        <f t="shared" si="1773"/>
        <v>1</v>
      </c>
    </row>
    <row r="2516" spans="1:39" outlineLevel="2">
      <c r="A2516" s="11">
        <f>ROW()</f>
        <v>2516</v>
      </c>
      <c r="C2516" s="6" t="s">
        <v>473</v>
      </c>
      <c r="D2516" s="39"/>
      <c r="E2516" s="529"/>
      <c r="F2516" s="39"/>
      <c r="G2516" s="39"/>
      <c r="H2516" s="39"/>
      <c r="I2516" s="9"/>
      <c r="J2516" s="39"/>
      <c r="K2516" s="163"/>
      <c r="L2516" s="163"/>
      <c r="M2516" s="163"/>
      <c r="N2516" s="163"/>
      <c r="O2516" s="163"/>
      <c r="P2516" s="163"/>
      <c r="Q2516" s="163"/>
      <c r="R2516" s="163"/>
      <c r="S2516" s="163"/>
      <c r="T2516" s="163"/>
      <c r="U2516" s="163"/>
      <c r="V2516" s="163"/>
      <c r="W2516" s="163"/>
      <c r="X2516" s="163"/>
      <c r="Y2516" s="163"/>
      <c r="Z2516" s="163"/>
      <c r="AA2516" s="163"/>
      <c r="AB2516" s="163"/>
      <c r="AC2516" s="163"/>
      <c r="AD2516" s="164">
        <f>Inputs!$D$84</f>
        <v>5</v>
      </c>
      <c r="AE2516" s="163">
        <f>MAX(0,AD2516-1)</f>
        <v>4</v>
      </c>
      <c r="AF2516" s="163">
        <f t="shared" si="1773"/>
        <v>3</v>
      </c>
      <c r="AG2516" s="163">
        <f t="shared" si="1773"/>
        <v>2</v>
      </c>
      <c r="AH2516" s="163">
        <f t="shared" si="1773"/>
        <v>1</v>
      </c>
      <c r="AI2516" s="163">
        <f>MAX(0,AH2516-1)</f>
        <v>0</v>
      </c>
      <c r="AJ2516" s="163">
        <f t="shared" si="1773"/>
        <v>0</v>
      </c>
      <c r="AK2516" s="163">
        <f t="shared" si="1773"/>
        <v>0</v>
      </c>
      <c r="AL2516" s="163">
        <f t="shared" si="1773"/>
        <v>0</v>
      </c>
      <c r="AM2516" s="163">
        <f t="shared" si="1773"/>
        <v>0</v>
      </c>
    </row>
    <row r="2517" spans="1:39" outlineLevel="2">
      <c r="A2517" s="11">
        <f>ROW()</f>
        <v>2517</v>
      </c>
      <c r="C2517" s="6" t="s">
        <v>474</v>
      </c>
      <c r="D2517" s="39"/>
      <c r="E2517" s="529"/>
      <c r="F2517" s="39"/>
      <c r="G2517" s="39"/>
      <c r="H2517" s="39"/>
      <c r="I2517" s="9"/>
      <c r="J2517" s="39"/>
      <c r="K2517" s="163"/>
      <c r="L2517" s="163"/>
      <c r="M2517" s="163"/>
      <c r="N2517" s="163"/>
      <c r="O2517" s="163"/>
      <c r="P2517" s="163"/>
      <c r="Q2517" s="163"/>
      <c r="R2517" s="163"/>
      <c r="S2517" s="163"/>
      <c r="T2517" s="163"/>
      <c r="U2517" s="163"/>
      <c r="V2517" s="163"/>
      <c r="W2517" s="163"/>
      <c r="X2517" s="163"/>
      <c r="Y2517" s="163"/>
      <c r="Z2517" s="163"/>
      <c r="AA2517" s="163"/>
      <c r="AB2517" s="163"/>
      <c r="AC2517" s="163"/>
      <c r="AD2517" s="164">
        <f>Inputs!$D$85</f>
        <v>15</v>
      </c>
      <c r="AE2517" s="163">
        <f t="shared" ref="AE2517:AE2519" si="1774">MAX(0,AD2517-1)</f>
        <v>14</v>
      </c>
      <c r="AF2517" s="163">
        <f t="shared" si="1773"/>
        <v>13</v>
      </c>
      <c r="AG2517" s="163">
        <f t="shared" si="1773"/>
        <v>12</v>
      </c>
      <c r="AH2517" s="163">
        <f t="shared" si="1773"/>
        <v>11</v>
      </c>
      <c r="AI2517" s="163">
        <f t="shared" si="1773"/>
        <v>10</v>
      </c>
      <c r="AJ2517" s="163">
        <f t="shared" si="1773"/>
        <v>9</v>
      </c>
      <c r="AK2517" s="163">
        <f t="shared" si="1773"/>
        <v>8</v>
      </c>
      <c r="AL2517" s="163">
        <f t="shared" si="1773"/>
        <v>7</v>
      </c>
      <c r="AM2517" s="163">
        <f t="shared" si="1773"/>
        <v>6</v>
      </c>
    </row>
    <row r="2518" spans="1:39" outlineLevel="2">
      <c r="A2518" s="11">
        <f>ROW()</f>
        <v>2518</v>
      </c>
      <c r="C2518" s="6" t="s">
        <v>477</v>
      </c>
      <c r="D2518" s="39"/>
      <c r="E2518" s="529"/>
      <c r="F2518" s="39"/>
      <c r="G2518" s="39"/>
      <c r="H2518" s="39"/>
      <c r="I2518" s="9"/>
      <c r="J2518" s="39"/>
      <c r="K2518" s="163"/>
      <c r="L2518" s="163"/>
      <c r="M2518" s="163"/>
      <c r="N2518" s="163"/>
      <c r="O2518" s="163"/>
      <c r="P2518" s="163"/>
      <c r="Q2518" s="163"/>
      <c r="R2518" s="163"/>
      <c r="S2518" s="163"/>
      <c r="T2518" s="163"/>
      <c r="U2518" s="163"/>
      <c r="V2518" s="163"/>
      <c r="W2518" s="163"/>
      <c r="X2518" s="163"/>
      <c r="Y2518" s="163"/>
      <c r="Z2518" s="163"/>
      <c r="AA2518" s="163"/>
      <c r="AB2518" s="163"/>
      <c r="AC2518" s="163"/>
      <c r="AD2518" s="164">
        <f>Inputs!$D$86</f>
        <v>10</v>
      </c>
      <c r="AE2518" s="163">
        <f t="shared" si="1774"/>
        <v>9</v>
      </c>
      <c r="AF2518" s="163">
        <f t="shared" si="1773"/>
        <v>8</v>
      </c>
      <c r="AG2518" s="163">
        <f t="shared" si="1773"/>
        <v>7</v>
      </c>
      <c r="AH2518" s="163">
        <f t="shared" si="1773"/>
        <v>6</v>
      </c>
      <c r="AI2518" s="163">
        <f t="shared" si="1773"/>
        <v>5</v>
      </c>
      <c r="AJ2518" s="163">
        <f t="shared" si="1773"/>
        <v>4</v>
      </c>
      <c r="AK2518" s="163">
        <f t="shared" si="1773"/>
        <v>3</v>
      </c>
      <c r="AL2518" s="163">
        <f t="shared" si="1773"/>
        <v>2</v>
      </c>
      <c r="AM2518" s="163">
        <f t="shared" si="1773"/>
        <v>1</v>
      </c>
    </row>
    <row r="2519" spans="1:39" outlineLevel="2">
      <c r="A2519" s="11">
        <f>ROW()</f>
        <v>2519</v>
      </c>
      <c r="C2519" s="6" t="s">
        <v>511</v>
      </c>
      <c r="D2519" s="39"/>
      <c r="E2519" s="529"/>
      <c r="F2519" s="39"/>
      <c r="G2519" s="39"/>
      <c r="H2519" s="39"/>
      <c r="I2519" s="9"/>
      <c r="J2519" s="39"/>
      <c r="K2519" s="163"/>
      <c r="L2519" s="163"/>
      <c r="M2519" s="163"/>
      <c r="N2519" s="163"/>
      <c r="O2519" s="163"/>
      <c r="P2519" s="163"/>
      <c r="Q2519" s="163"/>
      <c r="R2519" s="163"/>
      <c r="S2519" s="163"/>
      <c r="T2519" s="163"/>
      <c r="U2519" s="163"/>
      <c r="V2519" s="163"/>
      <c r="W2519" s="163"/>
      <c r="X2519" s="163"/>
      <c r="Y2519" s="163"/>
      <c r="Z2519" s="163"/>
      <c r="AA2519" s="163"/>
      <c r="AB2519" s="163"/>
      <c r="AC2519" s="163"/>
      <c r="AD2519" s="164">
        <f>Inputs!$D$87</f>
        <v>50</v>
      </c>
      <c r="AE2519" s="163">
        <f t="shared" si="1774"/>
        <v>49</v>
      </c>
      <c r="AF2519" s="163">
        <f t="shared" si="1773"/>
        <v>48</v>
      </c>
      <c r="AG2519" s="163">
        <f t="shared" si="1773"/>
        <v>47</v>
      </c>
      <c r="AH2519" s="163">
        <f t="shared" si="1773"/>
        <v>46</v>
      </c>
      <c r="AI2519" s="163">
        <f t="shared" si="1773"/>
        <v>45</v>
      </c>
      <c r="AJ2519" s="163">
        <f t="shared" si="1773"/>
        <v>44</v>
      </c>
      <c r="AK2519" s="163">
        <f t="shared" si="1773"/>
        <v>43</v>
      </c>
      <c r="AL2519" s="163">
        <f t="shared" si="1773"/>
        <v>42</v>
      </c>
      <c r="AM2519" s="163">
        <f t="shared" si="1773"/>
        <v>41</v>
      </c>
    </row>
    <row r="2520" spans="1:39" outlineLevel="2">
      <c r="A2520" s="11">
        <f>ROW()</f>
        <v>2520</v>
      </c>
      <c r="C2520" s="6" t="s">
        <v>655</v>
      </c>
      <c r="D2520" s="39"/>
      <c r="E2520" s="529"/>
      <c r="F2520" s="39"/>
      <c r="G2520" s="39"/>
      <c r="H2520" s="39"/>
      <c r="I2520" s="9"/>
      <c r="J2520" s="39"/>
      <c r="K2520" s="163"/>
      <c r="L2520" s="163"/>
      <c r="M2520" s="163"/>
      <c r="N2520" s="163"/>
      <c r="O2520" s="163"/>
      <c r="P2520" s="163"/>
      <c r="Q2520" s="163"/>
      <c r="R2520" s="163"/>
      <c r="S2520" s="163"/>
      <c r="T2520" s="163"/>
      <c r="U2520" s="163"/>
      <c r="V2520" s="163"/>
      <c r="W2520" s="163"/>
      <c r="X2520" s="163"/>
      <c r="Y2520" s="163"/>
      <c r="Z2520" s="163"/>
      <c r="AA2520" s="163"/>
      <c r="AB2520" s="163"/>
      <c r="AC2520" s="163"/>
      <c r="AD2520" s="164"/>
      <c r="AE2520" s="163"/>
      <c r="AF2520" s="163"/>
      <c r="AG2520" s="163"/>
      <c r="AH2520" s="163"/>
      <c r="AI2520" s="9"/>
      <c r="AJ2520" s="9"/>
      <c r="AK2520" s="9"/>
      <c r="AL2520" s="9"/>
      <c r="AM2520" s="9"/>
    </row>
    <row r="2521" spans="1:39" outlineLevel="2">
      <c r="A2521" s="11">
        <f>ROW()</f>
        <v>2521</v>
      </c>
      <c r="C2521" s="6" t="s">
        <v>656</v>
      </c>
      <c r="D2521" s="39"/>
      <c r="E2521" s="529"/>
      <c r="F2521" s="39"/>
      <c r="G2521" s="39"/>
      <c r="H2521" s="39"/>
      <c r="I2521" s="9"/>
      <c r="J2521" s="39"/>
      <c r="K2521" s="163"/>
      <c r="L2521" s="163"/>
      <c r="M2521" s="163"/>
      <c r="N2521" s="163"/>
      <c r="O2521" s="163"/>
      <c r="P2521" s="163"/>
      <c r="Q2521" s="163"/>
      <c r="R2521" s="163"/>
      <c r="S2521" s="163"/>
      <c r="T2521" s="163"/>
      <c r="U2521" s="163"/>
      <c r="V2521" s="163"/>
      <c r="W2521" s="163"/>
      <c r="X2521" s="163"/>
      <c r="Y2521" s="163"/>
      <c r="Z2521" s="163"/>
      <c r="AA2521" s="163"/>
      <c r="AB2521" s="163"/>
      <c r="AC2521" s="163"/>
      <c r="AD2521" s="164"/>
      <c r="AE2521" s="163"/>
      <c r="AF2521" s="163"/>
      <c r="AG2521" s="163"/>
      <c r="AH2521" s="163"/>
      <c r="AI2521" s="9"/>
      <c r="AJ2521" s="9"/>
      <c r="AK2521" s="9"/>
      <c r="AL2521" s="9"/>
      <c r="AM2521" s="9"/>
    </row>
    <row r="2522" spans="1:39" outlineLevel="2">
      <c r="A2522" s="11">
        <f>ROW()</f>
        <v>2522</v>
      </c>
      <c r="C2522" s="6" t="s">
        <v>667</v>
      </c>
      <c r="D2522" s="39"/>
      <c r="E2522" s="529"/>
      <c r="F2522" s="39"/>
      <c r="G2522" s="39"/>
      <c r="H2522" s="39"/>
      <c r="I2522" s="9"/>
      <c r="J2522" s="39"/>
      <c r="K2522" s="163"/>
      <c r="L2522" s="163"/>
      <c r="M2522" s="163"/>
      <c r="N2522" s="163"/>
      <c r="O2522" s="163"/>
      <c r="P2522" s="163"/>
      <c r="Q2522" s="163"/>
      <c r="R2522" s="163"/>
      <c r="S2522" s="163"/>
      <c r="T2522" s="163"/>
      <c r="U2522" s="163"/>
      <c r="V2522" s="163"/>
      <c r="W2522" s="163"/>
      <c r="X2522" s="163"/>
      <c r="Y2522" s="163"/>
      <c r="Z2522" s="163"/>
      <c r="AA2522" s="163"/>
      <c r="AB2522" s="163"/>
      <c r="AC2522" s="163"/>
      <c r="AD2522" s="164"/>
      <c r="AE2522" s="163"/>
      <c r="AF2522" s="163"/>
      <c r="AG2522" s="163"/>
      <c r="AH2522" s="163"/>
      <c r="AI2522" s="9"/>
      <c r="AJ2522" s="9"/>
      <c r="AK2522" s="9"/>
      <c r="AL2522" s="9"/>
      <c r="AM2522" s="9"/>
    </row>
    <row r="2523" spans="1:39" outlineLevel="2">
      <c r="A2523" s="11">
        <f>ROW()</f>
        <v>2523</v>
      </c>
      <c r="C2523" s="6" t="s">
        <v>212</v>
      </c>
      <c r="D2523" s="39"/>
      <c r="E2523" s="529"/>
      <c r="F2523" s="39"/>
      <c r="G2523" s="39"/>
      <c r="H2523" s="39"/>
      <c r="I2523" s="13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163"/>
      <c r="AE2523" s="9"/>
      <c r="AF2523" s="9"/>
      <c r="AG2523" s="9"/>
      <c r="AH2523" s="9"/>
      <c r="AI2523" s="9"/>
      <c r="AJ2523" s="9"/>
      <c r="AK2523" s="9"/>
      <c r="AL2523" s="9"/>
      <c r="AM2523" s="9"/>
    </row>
    <row r="2524" spans="1:39" outlineLevel="2">
      <c r="A2524" s="11">
        <f>ROW()</f>
        <v>2524</v>
      </c>
      <c r="C2524" s="30" t="s">
        <v>362</v>
      </c>
      <c r="D2524" s="90"/>
      <c r="E2524" s="534"/>
      <c r="F2524" s="90"/>
      <c r="G2524" s="90"/>
      <c r="H2524" s="90"/>
      <c r="I2524" s="15"/>
      <c r="J2524" s="90"/>
      <c r="K2524" s="15"/>
      <c r="L2524" s="15"/>
      <c r="M2524" s="15"/>
      <c r="N2524" s="15"/>
      <c r="O2524" s="15"/>
      <c r="P2524" s="15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288">
        <f>Inputs!$D$92</f>
        <v>38.1840567712187</v>
      </c>
      <c r="AE2524" s="90">
        <f t="shared" ref="AE2524:AM2524" si="1775">MAX(0,AD2524-1)</f>
        <v>37.1840567712187</v>
      </c>
      <c r="AF2524" s="90">
        <f t="shared" si="1775"/>
        <v>36.1840567712187</v>
      </c>
      <c r="AG2524" s="90">
        <f t="shared" si="1775"/>
        <v>35.1840567712187</v>
      </c>
      <c r="AH2524" s="90">
        <f t="shared" si="1775"/>
        <v>34.1840567712187</v>
      </c>
      <c r="AI2524" s="90">
        <f t="shared" si="1775"/>
        <v>33.1840567712187</v>
      </c>
      <c r="AJ2524" s="90">
        <f t="shared" si="1775"/>
        <v>32.1840567712187</v>
      </c>
      <c r="AK2524" s="90">
        <f t="shared" si="1775"/>
        <v>31.1840567712187</v>
      </c>
      <c r="AL2524" s="90">
        <f t="shared" si="1775"/>
        <v>30.1840567712187</v>
      </c>
      <c r="AM2524" s="90">
        <f t="shared" si="1775"/>
        <v>29.1840567712187</v>
      </c>
    </row>
    <row r="2525" spans="1:39" outlineLevel="2">
      <c r="A2525" s="11">
        <f>ROW()</f>
        <v>2525</v>
      </c>
      <c r="D2525" s="39"/>
      <c r="E2525" s="39"/>
      <c r="F2525" s="39"/>
      <c r="G2525" s="39"/>
      <c r="H2525" s="3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</row>
    <row r="2526" spans="1:39" outlineLevel="2">
      <c r="A2526" s="11">
        <f>ROW()</f>
        <v>2526</v>
      </c>
      <c r="B2526" s="343" t="s">
        <v>68</v>
      </c>
      <c r="D2526" s="39"/>
      <c r="E2526" s="39"/>
      <c r="F2526" s="39"/>
      <c r="G2526" s="39"/>
      <c r="H2526" s="39"/>
      <c r="I2526" s="39"/>
      <c r="J2526" s="39"/>
      <c r="K2526" s="39"/>
      <c r="L2526" s="39"/>
      <c r="M2526" s="39"/>
      <c r="N2526" s="39"/>
      <c r="O2526" s="39"/>
      <c r="P2526" s="39"/>
      <c r="Q2526" s="39"/>
      <c r="R2526" s="39"/>
      <c r="S2526" s="39"/>
      <c r="T2526" s="39"/>
      <c r="U2526" s="39"/>
      <c r="V2526" s="39"/>
      <c r="W2526" s="39"/>
      <c r="X2526" s="39"/>
      <c r="Y2526" s="39"/>
      <c r="Z2526" s="39"/>
      <c r="AA2526" s="39"/>
      <c r="AB2526" s="39"/>
      <c r="AC2526" s="39"/>
      <c r="AD2526" s="39"/>
      <c r="AE2526" s="39"/>
      <c r="AF2526" s="39"/>
      <c r="AG2526" s="39"/>
      <c r="AH2526" s="39"/>
      <c r="AI2526" s="39"/>
      <c r="AJ2526" s="39"/>
      <c r="AK2526" s="39"/>
      <c r="AL2526" s="39"/>
      <c r="AM2526" s="39"/>
    </row>
    <row r="2527" spans="1:39" outlineLevel="2">
      <c r="A2527" s="11">
        <f>ROW()</f>
        <v>2527</v>
      </c>
      <c r="C2527" s="6" t="s">
        <v>2</v>
      </c>
      <c r="D2527" s="39"/>
      <c r="E2527" s="922">
        <v>0</v>
      </c>
      <c r="F2527" s="39"/>
      <c r="G2527" s="39"/>
      <c r="H2527" s="39"/>
      <c r="I2527" s="39"/>
      <c r="J2527" s="39"/>
      <c r="K2527" s="39"/>
      <c r="L2527" s="39"/>
      <c r="M2527" s="39"/>
      <c r="N2527" s="39"/>
      <c r="O2527" s="39"/>
      <c r="P2527" s="39"/>
      <c r="Q2527" s="39"/>
      <c r="R2527" s="39"/>
      <c r="S2527" s="39"/>
      <c r="T2527" s="39"/>
      <c r="U2527" s="39"/>
      <c r="V2527" s="39"/>
      <c r="W2527" s="39"/>
      <c r="X2527" s="39"/>
      <c r="Y2527" s="39"/>
      <c r="Z2527" s="39"/>
      <c r="AA2527" s="39"/>
      <c r="AB2527" s="39"/>
      <c r="AC2527" s="526">
        <f t="shared" ref="AC2527:AC2539" si="1776">$E2527*$E$51</f>
        <v>0</v>
      </c>
      <c r="AD2527" s="9">
        <f t="shared" ref="AD2527:AM2532" si="1777">AC2602</f>
        <v>8.421018939870259E-2</v>
      </c>
      <c r="AE2527" s="9">
        <f t="shared" si="1777"/>
        <v>7.7622278764005639E-2</v>
      </c>
      <c r="AF2527" s="9">
        <f t="shared" si="1777"/>
        <v>7.1034368129308689E-2</v>
      </c>
      <c r="AG2527" s="9">
        <f t="shared" si="1777"/>
        <v>6.4446457494611739E-2</v>
      </c>
      <c r="AH2527" s="9">
        <f t="shared" si="1777"/>
        <v>5.7858546859914789E-2</v>
      </c>
      <c r="AI2527" s="9">
        <f t="shared" si="1777"/>
        <v>5.1270636225217839E-2</v>
      </c>
      <c r="AJ2527" s="9">
        <f t="shared" si="1777"/>
        <v>4.9884943354266006E-2</v>
      </c>
      <c r="AK2527" s="9">
        <f t="shared" si="1777"/>
        <v>4.8499250483314174E-2</v>
      </c>
      <c r="AL2527" s="9">
        <f t="shared" si="1777"/>
        <v>4.7113557612362342E-2</v>
      </c>
      <c r="AM2527" s="9">
        <f t="shared" si="1777"/>
        <v>4.5727864741410509E-2</v>
      </c>
    </row>
    <row r="2528" spans="1:39" outlineLevel="2">
      <c r="A2528" s="11">
        <f>ROW()</f>
        <v>2528</v>
      </c>
      <c r="C2528" s="6" t="s">
        <v>3</v>
      </c>
      <c r="D2528" s="39"/>
      <c r="E2528" s="922">
        <v>0</v>
      </c>
      <c r="F2528" s="39"/>
      <c r="G2528" s="39"/>
      <c r="H2528" s="39"/>
      <c r="I2528" s="39"/>
      <c r="J2528" s="39"/>
      <c r="K2528" s="39"/>
      <c r="L2528" s="39"/>
      <c r="M2528" s="39"/>
      <c r="N2528" s="39"/>
      <c r="O2528" s="39"/>
      <c r="P2528" s="39"/>
      <c r="Q2528" s="39"/>
      <c r="R2528" s="39"/>
      <c r="S2528" s="39"/>
      <c r="T2528" s="39"/>
      <c r="U2528" s="39"/>
      <c r="V2528" s="39"/>
      <c r="W2528" s="39"/>
      <c r="X2528" s="39"/>
      <c r="Y2528" s="39"/>
      <c r="Z2528" s="39"/>
      <c r="AA2528" s="39"/>
      <c r="AB2528" s="39"/>
      <c r="AC2528" s="526">
        <f t="shared" si="1776"/>
        <v>0</v>
      </c>
      <c r="AD2528" s="9">
        <f t="shared" si="1777"/>
        <v>2.4087404418693064</v>
      </c>
      <c r="AE2528" s="9">
        <f t="shared" si="1777"/>
        <v>2.3109594390808597</v>
      </c>
      <c r="AF2528" s="9">
        <f t="shared" si="1777"/>
        <v>2.213178436292413</v>
      </c>
      <c r="AG2528" s="9">
        <f t="shared" si="1777"/>
        <v>2.1153974335039663</v>
      </c>
      <c r="AH2528" s="9">
        <f t="shared" si="1777"/>
        <v>2.0176164307155195</v>
      </c>
      <c r="AI2528" s="9">
        <f t="shared" si="1777"/>
        <v>1.9198354279270728</v>
      </c>
      <c r="AJ2528" s="9">
        <f t="shared" si="1777"/>
        <v>1.8430420108099899</v>
      </c>
      <c r="AK2528" s="9">
        <f t="shared" si="1777"/>
        <v>1.7662485936929069</v>
      </c>
      <c r="AL2528" s="9">
        <f t="shared" si="1777"/>
        <v>1.6894551765758239</v>
      </c>
      <c r="AM2528" s="9">
        <f t="shared" si="1777"/>
        <v>1.6126617594587409</v>
      </c>
    </row>
    <row r="2529" spans="1:39" outlineLevel="2">
      <c r="A2529" s="11">
        <f>ROW()</f>
        <v>2529</v>
      </c>
      <c r="C2529" s="6" t="s">
        <v>4</v>
      </c>
      <c r="D2529" s="39"/>
      <c r="E2529" s="922">
        <v>0</v>
      </c>
      <c r="F2529" s="39"/>
      <c r="G2529" s="39"/>
      <c r="H2529" s="39"/>
      <c r="I2529" s="39"/>
      <c r="J2529" s="39"/>
      <c r="K2529" s="39"/>
      <c r="L2529" s="39"/>
      <c r="M2529" s="39"/>
      <c r="N2529" s="39"/>
      <c r="O2529" s="39"/>
      <c r="P2529" s="39"/>
      <c r="Q2529" s="39"/>
      <c r="R2529" s="39"/>
      <c r="S2529" s="39"/>
      <c r="T2529" s="39"/>
      <c r="U2529" s="39"/>
      <c r="V2529" s="39"/>
      <c r="W2529" s="39"/>
      <c r="X2529" s="39"/>
      <c r="Y2529" s="39"/>
      <c r="Z2529" s="39"/>
      <c r="AA2529" s="39"/>
      <c r="AB2529" s="39"/>
      <c r="AC2529" s="526">
        <f t="shared" si="1776"/>
        <v>0</v>
      </c>
      <c r="AD2529" s="9">
        <f t="shared" si="1777"/>
        <v>9.8058673435451791</v>
      </c>
      <c r="AE2529" s="9">
        <f t="shared" si="1777"/>
        <v>9.4752739451994525</v>
      </c>
      <c r="AF2529" s="9">
        <f t="shared" si="1777"/>
        <v>9.144680546853726</v>
      </c>
      <c r="AG2529" s="9">
        <f t="shared" si="1777"/>
        <v>8.8140871485079995</v>
      </c>
      <c r="AH2529" s="9">
        <f t="shared" si="1777"/>
        <v>8.4834937501622729</v>
      </c>
      <c r="AI2529" s="9">
        <f t="shared" si="1777"/>
        <v>8.1529003518165464</v>
      </c>
      <c r="AJ2529" s="9">
        <f t="shared" si="1777"/>
        <v>7.8267843377438844</v>
      </c>
      <c r="AK2529" s="9">
        <f t="shared" si="1777"/>
        <v>7.5006683236712224</v>
      </c>
      <c r="AL2529" s="9">
        <f t="shared" si="1777"/>
        <v>7.1745523095985604</v>
      </c>
      <c r="AM2529" s="9">
        <f t="shared" si="1777"/>
        <v>6.8484362955258984</v>
      </c>
    </row>
    <row r="2530" spans="1:39" outlineLevel="2">
      <c r="A2530" s="11">
        <f>ROW()</f>
        <v>2530</v>
      </c>
      <c r="C2530" s="6" t="s">
        <v>5</v>
      </c>
      <c r="D2530" s="39"/>
      <c r="E2530" s="922">
        <v>0</v>
      </c>
      <c r="F2530" s="39"/>
      <c r="G2530" s="39"/>
      <c r="H2530" s="39"/>
      <c r="I2530" s="39"/>
      <c r="J2530" s="39"/>
      <c r="K2530" s="39"/>
      <c r="L2530" s="39"/>
      <c r="M2530" s="39"/>
      <c r="N2530" s="39"/>
      <c r="O2530" s="39"/>
      <c r="P2530" s="39"/>
      <c r="Q2530" s="39"/>
      <c r="R2530" s="39"/>
      <c r="S2530" s="39"/>
      <c r="T2530" s="39"/>
      <c r="U2530" s="39"/>
      <c r="V2530" s="39"/>
      <c r="W2530" s="39"/>
      <c r="X2530" s="39"/>
      <c r="Y2530" s="39"/>
      <c r="Z2530" s="39"/>
      <c r="AA2530" s="39"/>
      <c r="AB2530" s="39"/>
      <c r="AC2530" s="526">
        <f t="shared" si="1776"/>
        <v>0</v>
      </c>
      <c r="AD2530" s="9">
        <f t="shared" si="1777"/>
        <v>4.7192413296578932</v>
      </c>
      <c r="AE2530" s="9">
        <f t="shared" si="1777"/>
        <v>4.2001333082588186</v>
      </c>
      <c r="AF2530" s="9">
        <f t="shared" si="1777"/>
        <v>3.681025286859744</v>
      </c>
      <c r="AG2530" s="9">
        <f t="shared" si="1777"/>
        <v>3.1619172654606693</v>
      </c>
      <c r="AH2530" s="9">
        <f t="shared" si="1777"/>
        <v>2.6428092440615947</v>
      </c>
      <c r="AI2530" s="9">
        <f t="shared" si="1777"/>
        <v>2.12370122266252</v>
      </c>
      <c r="AJ2530" s="9">
        <f t="shared" si="1777"/>
        <v>1.6989609781300161</v>
      </c>
      <c r="AK2530" s="9">
        <f t="shared" si="1777"/>
        <v>1.2742207335975122</v>
      </c>
      <c r="AL2530" s="9">
        <f t="shared" si="1777"/>
        <v>0.84948048906500806</v>
      </c>
      <c r="AM2530" s="9">
        <f t="shared" si="1777"/>
        <v>0.42474024453250403</v>
      </c>
    </row>
    <row r="2531" spans="1:39" outlineLevel="2">
      <c r="A2531" s="11">
        <f>ROW()</f>
        <v>2531</v>
      </c>
      <c r="C2531" s="6" t="s">
        <v>473</v>
      </c>
      <c r="D2531" s="39"/>
      <c r="E2531" s="922">
        <v>0</v>
      </c>
      <c r="F2531" s="39"/>
      <c r="G2531" s="39"/>
      <c r="H2531" s="39"/>
      <c r="I2531" s="39"/>
      <c r="J2531" s="39"/>
      <c r="K2531" s="39"/>
      <c r="L2531" s="39"/>
      <c r="M2531" s="39"/>
      <c r="N2531" s="39"/>
      <c r="O2531" s="39"/>
      <c r="P2531" s="39"/>
      <c r="Q2531" s="39"/>
      <c r="R2531" s="39"/>
      <c r="S2531" s="39"/>
      <c r="T2531" s="39"/>
      <c r="U2531" s="39"/>
      <c r="V2531" s="39"/>
      <c r="W2531" s="39"/>
      <c r="X2531" s="39"/>
      <c r="Y2531" s="39"/>
      <c r="Z2531" s="39"/>
      <c r="AA2531" s="39"/>
      <c r="AB2531" s="39"/>
      <c r="AC2531" s="526">
        <f t="shared" si="1776"/>
        <v>0</v>
      </c>
      <c r="AD2531" s="9">
        <f t="shared" si="1777"/>
        <v>5.1389692528126485</v>
      </c>
      <c r="AE2531" s="9">
        <f t="shared" si="1777"/>
        <v>3.9350341934595936</v>
      </c>
      <c r="AF2531" s="9">
        <f t="shared" si="1777"/>
        <v>2.7310991341065387</v>
      </c>
      <c r="AG2531" s="9">
        <f t="shared" si="1777"/>
        <v>1.5271640747534838</v>
      </c>
      <c r="AH2531" s="9">
        <f t="shared" si="1777"/>
        <v>0.32322901540042892</v>
      </c>
      <c r="AI2531" s="9">
        <f t="shared" si="1777"/>
        <v>-0.88070604395262597</v>
      </c>
      <c r="AJ2531" s="9">
        <f t="shared" si="1777"/>
        <v>0</v>
      </c>
      <c r="AK2531" s="9">
        <f t="shared" si="1777"/>
        <v>0</v>
      </c>
      <c r="AL2531" s="9">
        <f t="shared" si="1777"/>
        <v>0</v>
      </c>
      <c r="AM2531" s="9">
        <f t="shared" si="1777"/>
        <v>0</v>
      </c>
    </row>
    <row r="2532" spans="1:39" outlineLevel="2">
      <c r="A2532" s="11">
        <f>ROW()</f>
        <v>2532</v>
      </c>
      <c r="C2532" s="6" t="s">
        <v>474</v>
      </c>
      <c r="D2532" s="39"/>
      <c r="E2532" s="922">
        <v>0</v>
      </c>
      <c r="F2532" s="39"/>
      <c r="G2532" s="39"/>
      <c r="H2532" s="39"/>
      <c r="I2532" s="39"/>
      <c r="J2532" s="39"/>
      <c r="K2532" s="39"/>
      <c r="L2532" s="39"/>
      <c r="M2532" s="39"/>
      <c r="N2532" s="39"/>
      <c r="O2532" s="39"/>
      <c r="P2532" s="39"/>
      <c r="Q2532" s="39"/>
      <c r="R2532" s="39"/>
      <c r="S2532" s="39"/>
      <c r="T2532" s="39"/>
      <c r="U2532" s="39"/>
      <c r="V2532" s="39"/>
      <c r="W2532" s="39"/>
      <c r="X2532" s="39"/>
      <c r="Y2532" s="39"/>
      <c r="Z2532" s="39"/>
      <c r="AA2532" s="39"/>
      <c r="AB2532" s="39"/>
      <c r="AC2532" s="526">
        <f t="shared" si="1776"/>
        <v>0</v>
      </c>
      <c r="AD2532" s="9">
        <f t="shared" si="1777"/>
        <v>4.5410878915787505</v>
      </c>
      <c r="AE2532" s="9">
        <f t="shared" si="1777"/>
        <v>4.2004854026449729</v>
      </c>
      <c r="AF2532" s="9">
        <f t="shared" si="1777"/>
        <v>3.859882913711195</v>
      </c>
      <c r="AG2532" s="9">
        <f t="shared" si="1777"/>
        <v>3.519280424777417</v>
      </c>
      <c r="AH2532" s="9">
        <f t="shared" si="1777"/>
        <v>3.178677935843639</v>
      </c>
      <c r="AI2532" s="9">
        <f t="shared" ref="AI2532:AM2532" si="1778">AH2607</f>
        <v>2.838075446909861</v>
      </c>
      <c r="AJ2532" s="9">
        <f t="shared" si="1778"/>
        <v>2.554267902218875</v>
      </c>
      <c r="AK2532" s="9">
        <f t="shared" si="1778"/>
        <v>2.270460357527889</v>
      </c>
      <c r="AL2532" s="9">
        <f t="shared" si="1778"/>
        <v>1.986652812836903</v>
      </c>
      <c r="AM2532" s="9">
        <f t="shared" si="1778"/>
        <v>1.702845268145917</v>
      </c>
    </row>
    <row r="2533" spans="1:39" outlineLevel="2">
      <c r="A2533" s="11">
        <f>ROW()</f>
        <v>2533</v>
      </c>
      <c r="C2533" s="6" t="s">
        <v>477</v>
      </c>
      <c r="D2533" s="39"/>
      <c r="E2533" s="922">
        <v>0</v>
      </c>
      <c r="F2533" s="39"/>
      <c r="G2533" s="39"/>
      <c r="H2533" s="39"/>
      <c r="I2533" s="39"/>
      <c r="J2533" s="39"/>
      <c r="K2533" s="39"/>
      <c r="L2533" s="39"/>
      <c r="M2533" s="39"/>
      <c r="N2533" s="39"/>
      <c r="O2533" s="39"/>
      <c r="P2533" s="39"/>
      <c r="Q2533" s="39"/>
      <c r="R2533" s="39"/>
      <c r="S2533" s="39"/>
      <c r="T2533" s="39"/>
      <c r="U2533" s="39"/>
      <c r="V2533" s="39"/>
      <c r="W2533" s="39"/>
      <c r="X2533" s="39"/>
      <c r="Y2533" s="39"/>
      <c r="Z2533" s="39"/>
      <c r="AA2533" s="39"/>
      <c r="AB2533" s="39"/>
      <c r="AC2533" s="526">
        <f t="shared" si="1776"/>
        <v>0</v>
      </c>
      <c r="AD2533" s="9">
        <f t="shared" ref="AD2533:AM2534" si="1779">AC2608</f>
        <v>8.1564582688734344</v>
      </c>
      <c r="AE2533" s="9">
        <f t="shared" si="1779"/>
        <v>7.3890987227989511</v>
      </c>
      <c r="AF2533" s="9">
        <f t="shared" si="1779"/>
        <v>6.6217391767244678</v>
      </c>
      <c r="AG2533" s="9">
        <f t="shared" si="1779"/>
        <v>5.8543796306499845</v>
      </c>
      <c r="AH2533" s="9">
        <f t="shared" si="1779"/>
        <v>5.0870200845755011</v>
      </c>
      <c r="AI2533" s="9">
        <f t="shared" si="1779"/>
        <v>4.3196605385010178</v>
      </c>
      <c r="AJ2533" s="9">
        <f t="shared" si="1779"/>
        <v>3.4557284308008143</v>
      </c>
      <c r="AK2533" s="9">
        <f t="shared" si="1779"/>
        <v>2.5917963231006107</v>
      </c>
      <c r="AL2533" s="9">
        <f t="shared" si="1779"/>
        <v>1.7278642154004071</v>
      </c>
      <c r="AM2533" s="9">
        <f t="shared" si="1779"/>
        <v>0.86393210770020357</v>
      </c>
    </row>
    <row r="2534" spans="1:39" outlineLevel="2">
      <c r="A2534" s="11">
        <f>ROW()</f>
        <v>2534</v>
      </c>
      <c r="C2534" s="6" t="s">
        <v>511</v>
      </c>
      <c r="D2534" s="39"/>
      <c r="E2534" s="922">
        <v>0</v>
      </c>
      <c r="F2534" s="39"/>
      <c r="G2534" s="39"/>
      <c r="H2534" s="39"/>
      <c r="I2534" s="39"/>
      <c r="J2534" s="39"/>
      <c r="K2534" s="39"/>
      <c r="L2534" s="39"/>
      <c r="M2534" s="39"/>
      <c r="N2534" s="39"/>
      <c r="O2534" s="39"/>
      <c r="P2534" s="39"/>
      <c r="Q2534" s="39"/>
      <c r="R2534" s="39"/>
      <c r="S2534" s="39"/>
      <c r="T2534" s="39"/>
      <c r="U2534" s="39"/>
      <c r="V2534" s="39"/>
      <c r="W2534" s="39"/>
      <c r="X2534" s="39"/>
      <c r="Y2534" s="39"/>
      <c r="Z2534" s="39"/>
      <c r="AA2534" s="39"/>
      <c r="AB2534" s="39"/>
      <c r="AC2534" s="526">
        <f t="shared" si="1776"/>
        <v>0</v>
      </c>
      <c r="AD2534" s="9">
        <f t="shared" si="1779"/>
        <v>0</v>
      </c>
      <c r="AE2534" s="9">
        <f t="shared" si="1779"/>
        <v>0</v>
      </c>
      <c r="AF2534" s="9">
        <f t="shared" si="1779"/>
        <v>0</v>
      </c>
      <c r="AG2534" s="9">
        <f t="shared" si="1779"/>
        <v>0</v>
      </c>
      <c r="AH2534" s="9">
        <f t="shared" si="1779"/>
        <v>0</v>
      </c>
      <c r="AI2534" s="9">
        <f t="shared" si="1779"/>
        <v>0</v>
      </c>
      <c r="AJ2534" s="9">
        <f t="shared" si="1779"/>
        <v>0</v>
      </c>
      <c r="AK2534" s="9">
        <f t="shared" si="1779"/>
        <v>0</v>
      </c>
      <c r="AL2534" s="9">
        <f t="shared" si="1779"/>
        <v>0</v>
      </c>
      <c r="AM2534" s="9">
        <f t="shared" si="1779"/>
        <v>0</v>
      </c>
    </row>
    <row r="2535" spans="1:39" outlineLevel="2">
      <c r="A2535" s="11">
        <f>ROW()</f>
        <v>2535</v>
      </c>
      <c r="C2535" s="6" t="s">
        <v>655</v>
      </c>
      <c r="D2535" s="39"/>
      <c r="E2535" s="922"/>
      <c r="F2535" s="39"/>
      <c r="G2535" s="39"/>
      <c r="H2535" s="39"/>
      <c r="I2535" s="39"/>
      <c r="J2535" s="39"/>
      <c r="K2535" s="39"/>
      <c r="L2535" s="39"/>
      <c r="M2535" s="39"/>
      <c r="N2535" s="39"/>
      <c r="O2535" s="39"/>
      <c r="P2535" s="39"/>
      <c r="Q2535" s="39"/>
      <c r="R2535" s="39"/>
      <c r="S2535" s="39"/>
      <c r="T2535" s="39"/>
      <c r="U2535" s="39"/>
      <c r="V2535" s="39"/>
      <c r="W2535" s="39"/>
      <c r="X2535" s="39"/>
      <c r="Y2535" s="39"/>
      <c r="Z2535" s="39"/>
      <c r="AA2535" s="39"/>
      <c r="AB2535" s="39"/>
      <c r="AC2535" s="526"/>
      <c r="AD2535" s="9">
        <f t="shared" ref="AD2535:AD2537" si="1780">AC2610</f>
        <v>0</v>
      </c>
      <c r="AE2535" s="9">
        <f t="shared" ref="AE2535:AE2537" si="1781">AD2610</f>
        <v>0</v>
      </c>
      <c r="AF2535" s="9">
        <f t="shared" ref="AF2535:AF2537" si="1782">AE2610</f>
        <v>0</v>
      </c>
      <c r="AG2535" s="9">
        <f t="shared" ref="AG2535:AG2537" si="1783">AF2610</f>
        <v>0</v>
      </c>
      <c r="AH2535" s="9">
        <f t="shared" ref="AH2535:AH2537" si="1784">AG2610</f>
        <v>0</v>
      </c>
      <c r="AI2535" s="9">
        <f t="shared" ref="AI2535:AI2537" si="1785">AH2610</f>
        <v>0</v>
      </c>
      <c r="AJ2535" s="9">
        <f t="shared" ref="AJ2535:AJ2537" si="1786">AI2610</f>
        <v>0</v>
      </c>
      <c r="AK2535" s="9">
        <f t="shared" ref="AK2535:AK2537" si="1787">AJ2610</f>
        <v>0</v>
      </c>
      <c r="AL2535" s="9">
        <f t="shared" ref="AL2535:AL2537" si="1788">AK2610</f>
        <v>0</v>
      </c>
      <c r="AM2535" s="9">
        <f t="shared" ref="AM2535:AM2537" si="1789">AL2610</f>
        <v>0</v>
      </c>
    </row>
    <row r="2536" spans="1:39" outlineLevel="2">
      <c r="A2536" s="11">
        <f>ROW()</f>
        <v>2536</v>
      </c>
      <c r="C2536" s="6" t="s">
        <v>656</v>
      </c>
      <c r="D2536" s="39"/>
      <c r="E2536" s="922"/>
      <c r="F2536" s="39"/>
      <c r="G2536" s="39"/>
      <c r="H2536" s="39"/>
      <c r="I2536" s="39"/>
      <c r="J2536" s="39"/>
      <c r="K2536" s="39"/>
      <c r="L2536" s="39"/>
      <c r="M2536" s="39"/>
      <c r="N2536" s="39"/>
      <c r="O2536" s="39"/>
      <c r="P2536" s="39"/>
      <c r="Q2536" s="39"/>
      <c r="R2536" s="39"/>
      <c r="S2536" s="39"/>
      <c r="T2536" s="39"/>
      <c r="U2536" s="39"/>
      <c r="V2536" s="39"/>
      <c r="W2536" s="39"/>
      <c r="X2536" s="39"/>
      <c r="Y2536" s="39"/>
      <c r="Z2536" s="39"/>
      <c r="AA2536" s="39"/>
      <c r="AB2536" s="39"/>
      <c r="AC2536" s="526"/>
      <c r="AD2536" s="9">
        <f t="shared" si="1780"/>
        <v>0</v>
      </c>
      <c r="AE2536" s="9">
        <f t="shared" si="1781"/>
        <v>0</v>
      </c>
      <c r="AF2536" s="9">
        <f t="shared" si="1782"/>
        <v>0</v>
      </c>
      <c r="AG2536" s="9">
        <f t="shared" si="1783"/>
        <v>0</v>
      </c>
      <c r="AH2536" s="9">
        <f t="shared" si="1784"/>
        <v>0</v>
      </c>
      <c r="AI2536" s="9">
        <f t="shared" si="1785"/>
        <v>0</v>
      </c>
      <c r="AJ2536" s="9">
        <f t="shared" si="1786"/>
        <v>0</v>
      </c>
      <c r="AK2536" s="9">
        <f t="shared" si="1787"/>
        <v>0</v>
      </c>
      <c r="AL2536" s="9">
        <f t="shared" si="1788"/>
        <v>0</v>
      </c>
      <c r="AM2536" s="9">
        <f t="shared" si="1789"/>
        <v>0</v>
      </c>
    </row>
    <row r="2537" spans="1:39" outlineLevel="2">
      <c r="A2537" s="11">
        <f>ROW()</f>
        <v>2537</v>
      </c>
      <c r="C2537" s="6" t="s">
        <v>667</v>
      </c>
      <c r="D2537" s="39"/>
      <c r="E2537" s="922"/>
      <c r="F2537" s="39"/>
      <c r="G2537" s="39"/>
      <c r="H2537" s="39"/>
      <c r="I2537" s="39"/>
      <c r="J2537" s="39"/>
      <c r="K2537" s="39"/>
      <c r="L2537" s="39"/>
      <c r="M2537" s="39"/>
      <c r="N2537" s="39"/>
      <c r="O2537" s="39"/>
      <c r="P2537" s="39"/>
      <c r="Q2537" s="39"/>
      <c r="R2537" s="39"/>
      <c r="S2537" s="39"/>
      <c r="T2537" s="39"/>
      <c r="U2537" s="39"/>
      <c r="V2537" s="39"/>
      <c r="W2537" s="39"/>
      <c r="X2537" s="39"/>
      <c r="Y2537" s="39"/>
      <c r="Z2537" s="39"/>
      <c r="AA2537" s="39"/>
      <c r="AB2537" s="39"/>
      <c r="AC2537" s="526"/>
      <c r="AD2537" s="9">
        <f t="shared" si="1780"/>
        <v>0</v>
      </c>
      <c r="AE2537" s="9">
        <f t="shared" si="1781"/>
        <v>0</v>
      </c>
      <c r="AF2537" s="9">
        <f t="shared" si="1782"/>
        <v>0</v>
      </c>
      <c r="AG2537" s="9">
        <f t="shared" si="1783"/>
        <v>0</v>
      </c>
      <c r="AH2537" s="9">
        <f t="shared" si="1784"/>
        <v>0</v>
      </c>
      <c r="AI2537" s="9">
        <f t="shared" si="1785"/>
        <v>0</v>
      </c>
      <c r="AJ2537" s="9">
        <f t="shared" si="1786"/>
        <v>0</v>
      </c>
      <c r="AK2537" s="9">
        <f t="shared" si="1787"/>
        <v>0</v>
      </c>
      <c r="AL2537" s="9">
        <f t="shared" si="1788"/>
        <v>0</v>
      </c>
      <c r="AM2537" s="9">
        <f t="shared" si="1789"/>
        <v>0</v>
      </c>
    </row>
    <row r="2538" spans="1:39" outlineLevel="2">
      <c r="A2538" s="11">
        <f>ROW()</f>
        <v>2538</v>
      </c>
      <c r="C2538" s="6" t="s">
        <v>212</v>
      </c>
      <c r="D2538" s="39"/>
      <c r="E2538" s="922">
        <v>0</v>
      </c>
      <c r="F2538" s="39"/>
      <c r="G2538" s="39"/>
      <c r="H2538" s="39"/>
      <c r="I2538" s="39"/>
      <c r="J2538" s="39"/>
      <c r="K2538" s="39"/>
      <c r="L2538" s="39"/>
      <c r="M2538" s="39"/>
      <c r="N2538" s="39"/>
      <c r="O2538" s="39"/>
      <c r="P2538" s="39"/>
      <c r="Q2538" s="39"/>
      <c r="R2538" s="39"/>
      <c r="S2538" s="39"/>
      <c r="T2538" s="39"/>
      <c r="U2538" s="39"/>
      <c r="V2538" s="39"/>
      <c r="W2538" s="39"/>
      <c r="X2538" s="39"/>
      <c r="Y2538" s="39"/>
      <c r="Z2538" s="39"/>
      <c r="AA2538" s="39"/>
      <c r="AB2538" s="39"/>
      <c r="AC2538" s="526">
        <f t="shared" si="1776"/>
        <v>0</v>
      </c>
      <c r="AD2538" s="9">
        <f t="shared" ref="AD2538:AM2539" si="1790">AC2613</f>
        <v>0</v>
      </c>
      <c r="AE2538" s="9">
        <f t="shared" si="1790"/>
        <v>0</v>
      </c>
      <c r="AF2538" s="9">
        <f t="shared" si="1790"/>
        <v>0</v>
      </c>
      <c r="AG2538" s="9">
        <f t="shared" si="1790"/>
        <v>0</v>
      </c>
      <c r="AH2538" s="9">
        <f t="shared" si="1790"/>
        <v>0</v>
      </c>
      <c r="AI2538" s="9">
        <f t="shared" si="1790"/>
        <v>0</v>
      </c>
      <c r="AJ2538" s="9">
        <f t="shared" si="1790"/>
        <v>0</v>
      </c>
      <c r="AK2538" s="9">
        <f t="shared" si="1790"/>
        <v>0</v>
      </c>
      <c r="AL2538" s="9">
        <f t="shared" si="1790"/>
        <v>0</v>
      </c>
      <c r="AM2538" s="9">
        <f t="shared" si="1790"/>
        <v>0</v>
      </c>
    </row>
    <row r="2539" spans="1:39" outlineLevel="2">
      <c r="A2539" s="11">
        <f>ROW()</f>
        <v>2539</v>
      </c>
      <c r="C2539" s="30" t="s">
        <v>362</v>
      </c>
      <c r="D2539" s="90"/>
      <c r="E2539" s="925">
        <v>0</v>
      </c>
      <c r="F2539" s="90"/>
      <c r="G2539" s="90"/>
      <c r="H2539" s="90"/>
      <c r="I2539" s="90"/>
      <c r="J2539" s="90"/>
      <c r="K2539" s="90"/>
      <c r="L2539" s="90"/>
      <c r="M2539" s="90"/>
      <c r="N2539" s="90"/>
      <c r="O2539" s="90"/>
      <c r="P2539" s="90"/>
      <c r="Q2539" s="90"/>
      <c r="R2539" s="90"/>
      <c r="S2539" s="90"/>
      <c r="T2539" s="90"/>
      <c r="U2539" s="90"/>
      <c r="V2539" s="90"/>
      <c r="W2539" s="90"/>
      <c r="X2539" s="90"/>
      <c r="Y2539" s="90"/>
      <c r="Z2539" s="90"/>
      <c r="AA2539" s="90"/>
      <c r="AB2539" s="90"/>
      <c r="AC2539" s="527">
        <f t="shared" si="1776"/>
        <v>0</v>
      </c>
      <c r="AD2539" s="15">
        <f t="shared" si="1790"/>
        <v>0</v>
      </c>
      <c r="AE2539" s="15">
        <f t="shared" si="1790"/>
        <v>0</v>
      </c>
      <c r="AF2539" s="15">
        <f t="shared" si="1790"/>
        <v>0</v>
      </c>
      <c r="AG2539" s="15">
        <f t="shared" si="1790"/>
        <v>0</v>
      </c>
      <c r="AH2539" s="15">
        <f t="shared" si="1790"/>
        <v>0</v>
      </c>
      <c r="AI2539" s="15">
        <f t="shared" si="1790"/>
        <v>0</v>
      </c>
      <c r="AJ2539" s="15">
        <f t="shared" si="1790"/>
        <v>0</v>
      </c>
      <c r="AK2539" s="15">
        <f t="shared" si="1790"/>
        <v>0</v>
      </c>
      <c r="AL2539" s="15">
        <f t="shared" si="1790"/>
        <v>0</v>
      </c>
      <c r="AM2539" s="15">
        <f t="shared" si="1790"/>
        <v>0</v>
      </c>
    </row>
    <row r="2540" spans="1:39" outlineLevel="2">
      <c r="A2540" s="11">
        <f>ROW()</f>
        <v>2540</v>
      </c>
      <c r="C2540" s="6" t="s">
        <v>1</v>
      </c>
      <c r="D2540" s="39"/>
      <c r="E2540" s="39">
        <v>0</v>
      </c>
      <c r="F2540" s="39"/>
      <c r="G2540" s="39"/>
      <c r="H2540" s="39"/>
      <c r="I2540" s="39"/>
      <c r="J2540" s="39"/>
      <c r="K2540" s="39"/>
      <c r="L2540" s="39"/>
      <c r="M2540" s="39"/>
      <c r="N2540" s="39"/>
      <c r="O2540" s="39"/>
      <c r="P2540" s="39"/>
      <c r="Q2540" s="39"/>
      <c r="R2540" s="39"/>
      <c r="S2540" s="39"/>
      <c r="T2540" s="39"/>
      <c r="U2540" s="39"/>
      <c r="V2540" s="39"/>
      <c r="W2540" s="39"/>
      <c r="X2540" s="39"/>
      <c r="Y2540" s="39"/>
      <c r="Z2540" s="39"/>
      <c r="AA2540" s="39"/>
      <c r="AB2540" s="39"/>
      <c r="AC2540" s="9">
        <f t="shared" ref="AC2540" si="1791">SUM(AC2527:AC2539)</f>
        <v>0</v>
      </c>
      <c r="AD2540" s="9">
        <f t="shared" ref="AD2540:AM2540" si="1792">SUM(AD2527:AD2539)</f>
        <v>34.854574717735915</v>
      </c>
      <c r="AE2540" s="9">
        <f t="shared" si="1792"/>
        <v>31.588607290206653</v>
      </c>
      <c r="AF2540" s="9">
        <f t="shared" si="1792"/>
        <v>28.322639862677395</v>
      </c>
      <c r="AG2540" s="9">
        <f t="shared" si="1792"/>
        <v>25.056672435148133</v>
      </c>
      <c r="AH2540" s="9">
        <f t="shared" si="1792"/>
        <v>21.790705007618868</v>
      </c>
      <c r="AI2540" s="9">
        <f t="shared" si="1792"/>
        <v>18.52473758008961</v>
      </c>
      <c r="AJ2540" s="9">
        <f t="shared" si="1792"/>
        <v>17.428668603057844</v>
      </c>
      <c r="AK2540" s="9">
        <f t="shared" si="1792"/>
        <v>15.451893582073453</v>
      </c>
      <c r="AL2540" s="9">
        <f t="shared" si="1792"/>
        <v>13.475118561089065</v>
      </c>
      <c r="AM2540" s="9">
        <f t="shared" si="1792"/>
        <v>11.498343540104674</v>
      </c>
    </row>
    <row r="2541" spans="1:39" outlineLevel="2">
      <c r="A2541" s="11">
        <f>ROW()</f>
        <v>2541</v>
      </c>
      <c r="B2541" s="343" t="s">
        <v>31</v>
      </c>
      <c r="D2541" s="39"/>
      <c r="E2541" s="39"/>
      <c r="F2541" s="39"/>
      <c r="G2541" s="39"/>
      <c r="H2541" s="39"/>
      <c r="I2541" s="39"/>
      <c r="J2541" s="39"/>
      <c r="K2541" s="39"/>
      <c r="L2541" s="39"/>
      <c r="M2541" s="39"/>
      <c r="N2541" s="39"/>
      <c r="O2541" s="39"/>
      <c r="P2541" s="39"/>
      <c r="Q2541" s="39"/>
      <c r="R2541" s="39"/>
      <c r="S2541" s="39"/>
      <c r="T2541" s="39"/>
      <c r="U2541" s="39"/>
      <c r="V2541" s="39"/>
      <c r="W2541" s="39"/>
      <c r="X2541" s="39"/>
      <c r="Y2541" s="39"/>
      <c r="Z2541" s="39"/>
      <c r="AA2541" s="39"/>
      <c r="AB2541" s="39"/>
      <c r="AC2541" s="39"/>
      <c r="AD2541" s="39"/>
      <c r="AE2541" s="39"/>
      <c r="AF2541" s="39"/>
      <c r="AG2541" s="39"/>
      <c r="AH2541" s="39"/>
      <c r="AI2541" s="39"/>
      <c r="AJ2541" s="39"/>
      <c r="AK2541" s="39"/>
      <c r="AL2541" s="39"/>
      <c r="AM2541" s="39"/>
    </row>
    <row r="2542" spans="1:39" outlineLevel="2">
      <c r="A2542" s="11">
        <f>ROW()</f>
        <v>2542</v>
      </c>
      <c r="C2542" s="6" t="s">
        <v>2</v>
      </c>
      <c r="D2542" s="39"/>
      <c r="E2542" s="922">
        <v>0.23064303487499996</v>
      </c>
      <c r="F2542" s="39"/>
      <c r="G2542" s="39"/>
      <c r="H2542" s="39"/>
      <c r="I2542" s="39"/>
      <c r="J2542" s="39"/>
      <c r="K2542" s="39"/>
      <c r="L2542" s="39"/>
      <c r="M2542" s="39"/>
      <c r="N2542" s="39"/>
      <c r="O2542" s="39"/>
      <c r="P2542" s="39"/>
      <c r="Q2542" s="39"/>
      <c r="R2542" s="39"/>
      <c r="S2542" s="39"/>
      <c r="T2542" s="39"/>
      <c r="U2542" s="39"/>
      <c r="V2542" s="39"/>
      <c r="W2542" s="39"/>
      <c r="X2542" s="39"/>
      <c r="Y2542" s="39"/>
      <c r="Z2542" s="39"/>
      <c r="AA2542" s="39"/>
      <c r="AB2542" s="39"/>
      <c r="AC2542" s="39">
        <f>AC$279</f>
        <v>0.1046210916211604</v>
      </c>
      <c r="AD2542" s="39"/>
      <c r="AE2542" s="39"/>
      <c r="AF2542" s="39"/>
      <c r="AG2542" s="162"/>
      <c r="AH2542" s="162"/>
      <c r="AI2542" s="39"/>
      <c r="AJ2542" s="39"/>
      <c r="AK2542" s="162"/>
      <c r="AL2542" s="162"/>
      <c r="AM2542" s="162"/>
    </row>
    <row r="2543" spans="1:39" outlineLevel="2">
      <c r="A2543" s="11">
        <f>ROW()</f>
        <v>2543</v>
      </c>
      <c r="C2543" s="6" t="s">
        <v>3</v>
      </c>
      <c r="D2543" s="39"/>
      <c r="E2543" s="922">
        <v>2.4452265116249996</v>
      </c>
      <c r="F2543" s="39"/>
      <c r="G2543" s="39"/>
      <c r="H2543" s="39"/>
      <c r="I2543" s="39"/>
      <c r="J2543" s="39"/>
      <c r="K2543" s="39"/>
      <c r="L2543" s="39"/>
      <c r="M2543" s="39"/>
      <c r="N2543" s="39"/>
      <c r="O2543" s="39"/>
      <c r="P2543" s="39"/>
      <c r="Q2543" s="39"/>
      <c r="R2543" s="39"/>
      <c r="S2543" s="39"/>
      <c r="T2543" s="39"/>
      <c r="U2543" s="39"/>
      <c r="V2543" s="39"/>
      <c r="W2543" s="39"/>
      <c r="X2543" s="39"/>
      <c r="Y2543" s="39"/>
      <c r="Z2543" s="39"/>
      <c r="AA2543" s="39"/>
      <c r="AB2543" s="39"/>
      <c r="AC2543" s="39">
        <f>AC$280</f>
        <v>2.4650391742662112</v>
      </c>
      <c r="AD2543" s="39"/>
      <c r="AE2543" s="39"/>
      <c r="AF2543" s="39"/>
      <c r="AG2543" s="162"/>
      <c r="AH2543" s="162"/>
      <c r="AI2543" s="39"/>
      <c r="AJ2543" s="39"/>
      <c r="AK2543" s="162"/>
      <c r="AL2543" s="162"/>
      <c r="AM2543" s="162"/>
    </row>
    <row r="2544" spans="1:39" outlineLevel="2">
      <c r="A2544" s="11">
        <f>ROW()</f>
        <v>2544</v>
      </c>
      <c r="C2544" s="6" t="s">
        <v>4</v>
      </c>
      <c r="D2544" s="39"/>
      <c r="E2544" s="922">
        <v>8.2672065038249976</v>
      </c>
      <c r="F2544" s="39"/>
      <c r="G2544" s="39"/>
      <c r="H2544" s="39"/>
      <c r="I2544" s="39"/>
      <c r="J2544" s="39"/>
      <c r="K2544" s="39"/>
      <c r="L2544" s="39"/>
      <c r="M2544" s="39"/>
      <c r="N2544" s="39"/>
      <c r="O2544" s="39"/>
      <c r="P2544" s="39"/>
      <c r="Q2544" s="39"/>
      <c r="R2544" s="39"/>
      <c r="S2544" s="39"/>
      <c r="T2544" s="39"/>
      <c r="U2544" s="39"/>
      <c r="V2544" s="39"/>
      <c r="W2544" s="39"/>
      <c r="X2544" s="39"/>
      <c r="Y2544" s="39"/>
      <c r="Z2544" s="39"/>
      <c r="AA2544" s="39"/>
      <c r="AB2544" s="39"/>
      <c r="AC2544" s="39">
        <f>AC$281</f>
        <v>9.8206935680716736</v>
      </c>
      <c r="AD2544" s="39"/>
      <c r="AE2544" s="39"/>
      <c r="AF2544" s="39"/>
      <c r="AG2544" s="162"/>
      <c r="AH2544" s="162"/>
      <c r="AI2544" s="39"/>
      <c r="AJ2544" s="39"/>
      <c r="AK2544" s="162"/>
      <c r="AL2544" s="162"/>
      <c r="AM2544" s="162"/>
    </row>
    <row r="2545" spans="1:39" outlineLevel="2">
      <c r="A2545" s="11">
        <f>ROW()</f>
        <v>2545</v>
      </c>
      <c r="C2545" s="6" t="s">
        <v>5</v>
      </c>
      <c r="D2545" s="39"/>
      <c r="E2545" s="922">
        <v>4.3271414696249995</v>
      </c>
      <c r="F2545" s="39"/>
      <c r="G2545" s="39"/>
      <c r="H2545" s="39"/>
      <c r="I2545" s="39"/>
      <c r="J2545" s="39"/>
      <c r="K2545" s="39"/>
      <c r="L2545" s="39"/>
      <c r="M2545" s="39"/>
      <c r="N2545" s="39"/>
      <c r="O2545" s="39"/>
      <c r="P2545" s="39"/>
      <c r="Q2545" s="39"/>
      <c r="R2545" s="39"/>
      <c r="S2545" s="39"/>
      <c r="T2545" s="39"/>
      <c r="U2545" s="39"/>
      <c r="V2545" s="39"/>
      <c r="W2545" s="39"/>
      <c r="X2545" s="39"/>
      <c r="Y2545" s="39"/>
      <c r="Z2545" s="39"/>
      <c r="AA2545" s="39"/>
      <c r="AB2545" s="39"/>
      <c r="AC2545" s="39">
        <f>AC$282</f>
        <v>4.7706428932252596</v>
      </c>
      <c r="AD2545" s="39"/>
      <c r="AE2545" s="39"/>
      <c r="AF2545" s="39"/>
      <c r="AG2545" s="162"/>
      <c r="AH2545" s="162"/>
      <c r="AI2545" s="39"/>
      <c r="AJ2545" s="39"/>
      <c r="AK2545" s="162"/>
      <c r="AL2545" s="162"/>
      <c r="AM2545" s="162"/>
    </row>
    <row r="2546" spans="1:39" outlineLevel="2">
      <c r="A2546" s="11">
        <f>ROW()</f>
        <v>2546</v>
      </c>
      <c r="C2546" s="6" t="s">
        <v>473</v>
      </c>
      <c r="D2546" s="39"/>
      <c r="E2546" s="922">
        <v>5.0178355056249986</v>
      </c>
      <c r="F2546" s="39"/>
      <c r="G2546" s="39"/>
      <c r="H2546" s="39"/>
      <c r="I2546" s="39"/>
      <c r="J2546" s="39"/>
      <c r="K2546" s="39"/>
      <c r="L2546" s="39"/>
      <c r="M2546" s="39"/>
      <c r="N2546" s="39"/>
      <c r="O2546" s="39"/>
      <c r="P2546" s="39"/>
      <c r="Q2546" s="39"/>
      <c r="R2546" s="39"/>
      <c r="S2546" s="39"/>
      <c r="T2546" s="39"/>
      <c r="U2546" s="39"/>
      <c r="V2546" s="39"/>
      <c r="W2546" s="39"/>
      <c r="X2546" s="39"/>
      <c r="Y2546" s="39"/>
      <c r="Z2546" s="39"/>
      <c r="AA2546" s="39"/>
      <c r="AB2546" s="39"/>
      <c r="AC2546" s="39">
        <f>AC$283</f>
        <v>5.2338002971843007</v>
      </c>
      <c r="AD2546" s="39"/>
      <c r="AE2546" s="39"/>
      <c r="AF2546" s="39"/>
      <c r="AG2546" s="162"/>
      <c r="AH2546" s="162"/>
      <c r="AI2546" s="39"/>
      <c r="AJ2546" s="39"/>
      <c r="AK2546" s="162"/>
      <c r="AL2546" s="162"/>
      <c r="AM2546" s="162"/>
    </row>
    <row r="2547" spans="1:39" outlineLevel="2">
      <c r="A2547" s="11">
        <f>ROW()</f>
        <v>2547</v>
      </c>
      <c r="C2547" s="6" t="s">
        <v>474</v>
      </c>
      <c r="D2547" s="39"/>
      <c r="E2547" s="922">
        <v>4.2587527848749991</v>
      </c>
      <c r="F2547" s="39"/>
      <c r="G2547" s="39"/>
      <c r="H2547" s="39"/>
      <c r="I2547" s="39"/>
      <c r="J2547" s="39"/>
      <c r="K2547" s="39"/>
      <c r="L2547" s="39"/>
      <c r="M2547" s="39"/>
      <c r="N2547" s="39"/>
      <c r="O2547" s="39"/>
      <c r="P2547" s="39"/>
      <c r="Q2547" s="39"/>
      <c r="R2547" s="39"/>
      <c r="S2547" s="39"/>
      <c r="T2547" s="39"/>
      <c r="U2547" s="39"/>
      <c r="V2547" s="39"/>
      <c r="W2547" s="39"/>
      <c r="X2547" s="39"/>
      <c r="Y2547" s="39"/>
      <c r="Z2547" s="39"/>
      <c r="AA2547" s="39"/>
      <c r="AB2547" s="39"/>
      <c r="AC2547" s="39">
        <f>AC$284</f>
        <v>4.6026143437713305</v>
      </c>
      <c r="AD2547" s="39"/>
      <c r="AE2547" s="39"/>
      <c r="AF2547" s="39"/>
      <c r="AG2547" s="162"/>
      <c r="AH2547" s="162"/>
      <c r="AI2547" s="39"/>
      <c r="AJ2547" s="39"/>
      <c r="AK2547" s="162"/>
      <c r="AL2547" s="162"/>
      <c r="AM2547" s="162"/>
    </row>
    <row r="2548" spans="1:39" outlineLevel="2">
      <c r="A2548" s="11">
        <f>ROW()</f>
        <v>2548</v>
      </c>
      <c r="C2548" s="6" t="s">
        <v>477</v>
      </c>
      <c r="D2548" s="39"/>
      <c r="E2548" s="922">
        <v>6.396497794394187</v>
      </c>
      <c r="F2548" s="39"/>
      <c r="G2548" s="39"/>
      <c r="H2548" s="39"/>
      <c r="I2548" s="39"/>
      <c r="J2548" s="39"/>
      <c r="K2548" s="39"/>
      <c r="L2548" s="39"/>
      <c r="M2548" s="39"/>
      <c r="N2548" s="39"/>
      <c r="O2548" s="39"/>
      <c r="P2548" s="39"/>
      <c r="Q2548" s="39"/>
      <c r="R2548" s="39"/>
      <c r="S2548" s="39"/>
      <c r="T2548" s="39"/>
      <c r="U2548" s="39"/>
      <c r="V2548" s="39"/>
      <c r="W2548" s="39"/>
      <c r="X2548" s="39"/>
      <c r="Y2548" s="39"/>
      <c r="Z2548" s="39"/>
      <c r="AA2548" s="39"/>
      <c r="AB2548" s="39"/>
      <c r="AC2548" s="39">
        <f>AC$285</f>
        <v>8.1077908880546072</v>
      </c>
      <c r="AD2548" s="39"/>
      <c r="AE2548" s="39"/>
      <c r="AF2548" s="39"/>
      <c r="AG2548" s="162"/>
      <c r="AH2548" s="162"/>
      <c r="AI2548" s="39"/>
      <c r="AJ2548" s="39"/>
      <c r="AK2548" s="162"/>
      <c r="AL2548" s="162"/>
      <c r="AM2548" s="162"/>
    </row>
    <row r="2549" spans="1:39" outlineLevel="2">
      <c r="A2549" s="11">
        <f>ROW()</f>
        <v>2549</v>
      </c>
      <c r="C2549" s="6" t="s">
        <v>511</v>
      </c>
      <c r="D2549" s="39"/>
      <c r="E2549" s="922">
        <v>0</v>
      </c>
      <c r="F2549" s="39"/>
      <c r="G2549" s="39"/>
      <c r="H2549" s="39"/>
      <c r="I2549" s="39"/>
      <c r="J2549" s="39"/>
      <c r="K2549" s="39"/>
      <c r="L2549" s="39"/>
      <c r="M2549" s="39"/>
      <c r="N2549" s="39"/>
      <c r="O2549" s="39"/>
      <c r="P2549" s="39"/>
      <c r="Q2549" s="39"/>
      <c r="R2549" s="39"/>
      <c r="S2549" s="39"/>
      <c r="T2549" s="39"/>
      <c r="U2549" s="39"/>
      <c r="V2549" s="39"/>
      <c r="W2549" s="39"/>
      <c r="X2549" s="39"/>
      <c r="Y2549" s="39"/>
      <c r="Z2549" s="39"/>
      <c r="AA2549" s="39"/>
      <c r="AB2549" s="39"/>
      <c r="AC2549" s="39">
        <f>AC$286</f>
        <v>0</v>
      </c>
      <c r="AD2549" s="39"/>
      <c r="AE2549" s="39"/>
      <c r="AF2549" s="39"/>
      <c r="AG2549" s="162"/>
      <c r="AH2549" s="162"/>
      <c r="AI2549" s="39"/>
      <c r="AJ2549" s="39"/>
      <c r="AK2549" s="162"/>
      <c r="AL2549" s="162"/>
      <c r="AM2549" s="162"/>
    </row>
    <row r="2550" spans="1:39" outlineLevel="2">
      <c r="A2550" s="11">
        <f>ROW()</f>
        <v>2550</v>
      </c>
      <c r="C2550" s="6" t="s">
        <v>655</v>
      </c>
      <c r="D2550" s="39"/>
      <c r="E2550" s="922"/>
      <c r="F2550" s="39"/>
      <c r="G2550" s="39"/>
      <c r="H2550" s="39"/>
      <c r="I2550" s="39"/>
      <c r="J2550" s="39"/>
      <c r="K2550" s="39"/>
      <c r="L2550" s="39"/>
      <c r="M2550" s="39"/>
      <c r="N2550" s="39"/>
      <c r="O2550" s="39"/>
      <c r="P2550" s="39"/>
      <c r="Q2550" s="39"/>
      <c r="R2550" s="39"/>
      <c r="S2550" s="39"/>
      <c r="T2550" s="39"/>
      <c r="U2550" s="39"/>
      <c r="V2550" s="39"/>
      <c r="W2550" s="39"/>
      <c r="X2550" s="39"/>
      <c r="Y2550" s="39"/>
      <c r="Z2550" s="39"/>
      <c r="AA2550" s="39"/>
      <c r="AB2550" s="39"/>
      <c r="AC2550" s="39"/>
      <c r="AD2550" s="39"/>
      <c r="AE2550" s="39"/>
      <c r="AF2550" s="39"/>
      <c r="AG2550" s="162"/>
      <c r="AH2550" s="162"/>
      <c r="AI2550" s="39"/>
      <c r="AJ2550" s="39"/>
      <c r="AK2550" s="162"/>
      <c r="AL2550" s="162"/>
      <c r="AM2550" s="162"/>
    </row>
    <row r="2551" spans="1:39" outlineLevel="2">
      <c r="A2551" s="11">
        <f>ROW()</f>
        <v>2551</v>
      </c>
      <c r="C2551" s="6" t="s">
        <v>656</v>
      </c>
      <c r="D2551" s="39"/>
      <c r="E2551" s="922"/>
      <c r="F2551" s="39"/>
      <c r="G2551" s="39"/>
      <c r="H2551" s="39"/>
      <c r="I2551" s="39"/>
      <c r="J2551" s="39"/>
      <c r="K2551" s="39"/>
      <c r="L2551" s="39"/>
      <c r="M2551" s="39"/>
      <c r="N2551" s="39"/>
      <c r="O2551" s="39"/>
      <c r="P2551" s="39"/>
      <c r="Q2551" s="39"/>
      <c r="R2551" s="39"/>
      <c r="S2551" s="39"/>
      <c r="T2551" s="39"/>
      <c r="U2551" s="39"/>
      <c r="V2551" s="39"/>
      <c r="W2551" s="39"/>
      <c r="X2551" s="39"/>
      <c r="Y2551" s="39"/>
      <c r="Z2551" s="39"/>
      <c r="AA2551" s="39"/>
      <c r="AB2551" s="39"/>
      <c r="AC2551" s="39"/>
      <c r="AD2551" s="39"/>
      <c r="AE2551" s="39"/>
      <c r="AF2551" s="39"/>
      <c r="AG2551" s="162"/>
      <c r="AH2551" s="162"/>
      <c r="AI2551" s="39"/>
      <c r="AJ2551" s="39"/>
      <c r="AK2551" s="162"/>
      <c r="AL2551" s="162"/>
      <c r="AM2551" s="162"/>
    </row>
    <row r="2552" spans="1:39" outlineLevel="2">
      <c r="A2552" s="11">
        <f>ROW()</f>
        <v>2552</v>
      </c>
      <c r="C2552" s="6" t="s">
        <v>667</v>
      </c>
      <c r="D2552" s="39"/>
      <c r="E2552" s="922"/>
      <c r="F2552" s="39"/>
      <c r="G2552" s="39"/>
      <c r="H2552" s="39"/>
      <c r="I2552" s="39"/>
      <c r="J2552" s="39"/>
      <c r="K2552" s="39"/>
      <c r="L2552" s="39"/>
      <c r="M2552" s="39"/>
      <c r="N2552" s="39"/>
      <c r="O2552" s="39"/>
      <c r="P2552" s="39"/>
      <c r="Q2552" s="39"/>
      <c r="R2552" s="39"/>
      <c r="S2552" s="39"/>
      <c r="T2552" s="39"/>
      <c r="U2552" s="39"/>
      <c r="V2552" s="39"/>
      <c r="W2552" s="39"/>
      <c r="X2552" s="39"/>
      <c r="Y2552" s="39"/>
      <c r="Z2552" s="39"/>
      <c r="AA2552" s="39"/>
      <c r="AB2552" s="39"/>
      <c r="AC2552" s="39"/>
      <c r="AD2552" s="39"/>
      <c r="AE2552" s="39"/>
      <c r="AF2552" s="39"/>
      <c r="AG2552" s="162"/>
      <c r="AH2552" s="162"/>
      <c r="AI2552" s="39"/>
      <c r="AJ2552" s="39"/>
      <c r="AK2552" s="162"/>
      <c r="AL2552" s="162"/>
      <c r="AM2552" s="162"/>
    </row>
    <row r="2553" spans="1:39" outlineLevel="2">
      <c r="A2553" s="11">
        <f>ROW()</f>
        <v>2553</v>
      </c>
      <c r="C2553" s="6" t="s">
        <v>212</v>
      </c>
      <c r="D2553" s="39"/>
      <c r="E2553" s="922">
        <v>0</v>
      </c>
      <c r="F2553" s="39"/>
      <c r="G2553" s="39"/>
      <c r="H2553" s="39"/>
      <c r="I2553" s="39"/>
      <c r="J2553" s="39"/>
      <c r="K2553" s="39"/>
      <c r="L2553" s="39"/>
      <c r="M2553" s="39"/>
      <c r="N2553" s="39"/>
      <c r="O2553" s="39"/>
      <c r="P2553" s="39"/>
      <c r="Q2553" s="39"/>
      <c r="R2553" s="39"/>
      <c r="S2553" s="39"/>
      <c r="T2553" s="39"/>
      <c r="U2553" s="39"/>
      <c r="V2553" s="39"/>
      <c r="W2553" s="39"/>
      <c r="X2553" s="39"/>
      <c r="Y2553" s="39"/>
      <c r="Z2553" s="39"/>
      <c r="AA2553" s="39"/>
      <c r="AB2553" s="39"/>
      <c r="AC2553" s="39">
        <f>AC$290</f>
        <v>0</v>
      </c>
      <c r="AD2553" s="39"/>
      <c r="AE2553" s="39"/>
      <c r="AF2553" s="39"/>
      <c r="AG2553" s="162"/>
      <c r="AH2553" s="162"/>
      <c r="AI2553" s="39"/>
      <c r="AJ2553" s="39"/>
      <c r="AK2553" s="162"/>
      <c r="AL2553" s="162"/>
      <c r="AM2553" s="162"/>
    </row>
    <row r="2554" spans="1:39" outlineLevel="2">
      <c r="A2554" s="11">
        <f>ROW()</f>
        <v>2554</v>
      </c>
      <c r="C2554" s="30" t="s">
        <v>362</v>
      </c>
      <c r="D2554" s="90"/>
      <c r="E2554" s="925">
        <v>0</v>
      </c>
      <c r="F2554" s="90"/>
      <c r="G2554" s="90"/>
      <c r="H2554" s="90"/>
      <c r="I2554" s="90"/>
      <c r="J2554" s="90"/>
      <c r="K2554" s="90"/>
      <c r="L2554" s="90"/>
      <c r="M2554" s="90"/>
      <c r="N2554" s="90"/>
      <c r="O2554" s="90"/>
      <c r="P2554" s="90"/>
      <c r="Q2554" s="90"/>
      <c r="R2554" s="90"/>
      <c r="S2554" s="90"/>
      <c r="T2554" s="90"/>
      <c r="U2554" s="90"/>
      <c r="V2554" s="90"/>
      <c r="W2554" s="90"/>
      <c r="X2554" s="90"/>
      <c r="Y2554" s="90"/>
      <c r="Z2554" s="90"/>
      <c r="AA2554" s="90"/>
      <c r="AB2554" s="90"/>
      <c r="AC2554" s="90">
        <f>AC$291</f>
        <v>0</v>
      </c>
      <c r="AD2554" s="90"/>
      <c r="AE2554" s="90"/>
      <c r="AF2554" s="90"/>
      <c r="AG2554" s="166"/>
      <c r="AH2554" s="166"/>
      <c r="AI2554" s="90"/>
      <c r="AJ2554" s="90"/>
      <c r="AK2554" s="166"/>
      <c r="AL2554" s="166"/>
      <c r="AM2554" s="166"/>
    </row>
    <row r="2555" spans="1:39" outlineLevel="2">
      <c r="A2555" s="11">
        <f>ROW()</f>
        <v>2555</v>
      </c>
      <c r="C2555" s="6" t="s">
        <v>1</v>
      </c>
      <c r="D2555" s="39"/>
      <c r="E2555" s="39">
        <v>30.943303604844182</v>
      </c>
      <c r="F2555" s="39"/>
      <c r="G2555" s="39"/>
      <c r="H2555" s="39"/>
      <c r="I2555" s="39"/>
      <c r="J2555" s="39"/>
      <c r="K2555" s="39"/>
      <c r="L2555" s="39"/>
      <c r="M2555" s="39"/>
      <c r="N2555" s="39"/>
      <c r="O2555" s="39"/>
      <c r="P2555" s="39"/>
      <c r="Q2555" s="39"/>
      <c r="R2555" s="39"/>
      <c r="S2555" s="39"/>
      <c r="T2555" s="39"/>
      <c r="U2555" s="39"/>
      <c r="V2555" s="39"/>
      <c r="W2555" s="39"/>
      <c r="X2555" s="39"/>
      <c r="Y2555" s="39"/>
      <c r="Z2555" s="39"/>
      <c r="AA2555" s="39"/>
      <c r="AB2555" s="39"/>
      <c r="AC2555" s="9">
        <f t="shared" ref="AC2555" si="1793">SUM(AC2542:AC2554)</f>
        <v>35.105202256194545</v>
      </c>
      <c r="AD2555" s="39"/>
      <c r="AE2555" s="39"/>
      <c r="AF2555" s="39"/>
      <c r="AG2555" s="39"/>
      <c r="AH2555" s="39"/>
      <c r="AI2555" s="39"/>
      <c r="AJ2555" s="39"/>
      <c r="AK2555" s="39"/>
      <c r="AL2555" s="39"/>
      <c r="AM2555" s="39"/>
    </row>
    <row r="2556" spans="1:39" outlineLevel="2">
      <c r="A2556" s="11">
        <f>ROW()</f>
        <v>2556</v>
      </c>
      <c r="B2556" s="343" t="s">
        <v>657</v>
      </c>
      <c r="D2556" s="39"/>
      <c r="E2556" s="39"/>
      <c r="G2556" s="39"/>
      <c r="H2556" s="39"/>
      <c r="I2556" s="39"/>
      <c r="J2556" s="39"/>
      <c r="K2556" s="39"/>
      <c r="L2556" s="39"/>
      <c r="M2556" s="39"/>
      <c r="N2556" s="39"/>
      <c r="O2556" s="39"/>
      <c r="P2556" s="39"/>
      <c r="Q2556" s="39"/>
      <c r="R2556" s="39"/>
      <c r="S2556" s="39"/>
      <c r="T2556" s="39"/>
      <c r="U2556" s="39"/>
      <c r="V2556" s="39"/>
      <c r="W2556" s="39"/>
      <c r="X2556" s="39"/>
      <c r="Y2556" s="39"/>
      <c r="Z2556" s="39"/>
      <c r="AA2556" s="39"/>
      <c r="AB2556" s="39"/>
      <c r="AC2556" s="39"/>
      <c r="AD2556" s="39"/>
      <c r="AE2556" s="39"/>
      <c r="AF2556" s="39"/>
      <c r="AG2556" s="39"/>
      <c r="AH2556" s="39"/>
      <c r="AI2556" s="39"/>
      <c r="AJ2556" s="39"/>
      <c r="AK2556" s="39"/>
      <c r="AL2556" s="39"/>
    </row>
    <row r="2557" spans="1:39" outlineLevel="2">
      <c r="A2557" s="11">
        <f>ROW()</f>
        <v>2557</v>
      </c>
      <c r="C2557" s="6" t="s">
        <v>2</v>
      </c>
      <c r="D2557" s="39"/>
      <c r="E2557" s="922">
        <v>0</v>
      </c>
      <c r="F2557" s="31"/>
      <c r="G2557" s="39"/>
      <c r="H2557" s="39"/>
      <c r="I2557" s="39"/>
      <c r="J2557" s="39"/>
      <c r="K2557" s="39"/>
      <c r="L2557" s="39"/>
      <c r="M2557" s="39"/>
      <c r="N2557" s="39"/>
      <c r="O2557" s="39"/>
      <c r="P2557" s="39"/>
      <c r="Q2557" s="39"/>
      <c r="R2557" s="39"/>
      <c r="S2557" s="39"/>
      <c r="T2557" s="39"/>
      <c r="U2557" s="39"/>
      <c r="V2557" s="39"/>
      <c r="W2557" s="39"/>
      <c r="X2557" s="39"/>
      <c r="Y2557" s="39"/>
      <c r="Z2557" s="39"/>
      <c r="AA2557" s="39"/>
      <c r="AB2557" s="39"/>
      <c r="AC2557" s="526">
        <f t="shared" ref="AC2557:AC2569" si="1794">$E2557*$E$51</f>
        <v>0</v>
      </c>
      <c r="AD2557" s="13">
        <f>-Inputs!AD2406</f>
        <v>0</v>
      </c>
      <c r="AE2557" s="13">
        <f>-Inputs!AE2406</f>
        <v>0</v>
      </c>
      <c r="AF2557" s="13">
        <f>-Inputs!AF2406</f>
        <v>0</v>
      </c>
      <c r="AG2557" s="13">
        <f>-Inputs!AG2406</f>
        <v>0</v>
      </c>
      <c r="AH2557" s="13">
        <f>-Inputs!AH2406</f>
        <v>0</v>
      </c>
      <c r="AI2557" s="13">
        <f>-Inputs!AI2406</f>
        <v>0</v>
      </c>
      <c r="AJ2557" s="13">
        <f>-Inputs!AJ2406</f>
        <v>0</v>
      </c>
      <c r="AK2557" s="13">
        <f>-Inputs!AK2406</f>
        <v>0</v>
      </c>
      <c r="AL2557" s="13">
        <f>-Inputs!AL2406</f>
        <v>0</v>
      </c>
      <c r="AM2557" s="13">
        <f>-Inputs!AM2406</f>
        <v>0</v>
      </c>
    </row>
    <row r="2558" spans="1:39" outlineLevel="2">
      <c r="A2558" s="11">
        <f>ROW()</f>
        <v>2558</v>
      </c>
      <c r="C2558" s="6" t="s">
        <v>3</v>
      </c>
      <c r="D2558" s="39"/>
      <c r="E2558" s="922">
        <v>0</v>
      </c>
      <c r="F2558" s="31"/>
      <c r="G2558" s="39"/>
      <c r="H2558" s="39"/>
      <c r="I2558" s="39"/>
      <c r="J2558" s="39"/>
      <c r="K2558" s="39"/>
      <c r="L2558" s="39"/>
      <c r="M2558" s="39"/>
      <c r="N2558" s="39"/>
      <c r="O2558" s="39"/>
      <c r="P2558" s="39"/>
      <c r="Q2558" s="39"/>
      <c r="R2558" s="39"/>
      <c r="S2558" s="39"/>
      <c r="T2558" s="39"/>
      <c r="U2558" s="39"/>
      <c r="V2558" s="39"/>
      <c r="W2558" s="39"/>
      <c r="X2558" s="39"/>
      <c r="Y2558" s="39"/>
      <c r="Z2558" s="39"/>
      <c r="AA2558" s="39"/>
      <c r="AB2558" s="39"/>
      <c r="AC2558" s="526">
        <f t="shared" si="1794"/>
        <v>0</v>
      </c>
      <c r="AD2558" s="13">
        <f>-Inputs!AD2407</f>
        <v>0</v>
      </c>
      <c r="AE2558" s="13">
        <f>-Inputs!AE2407</f>
        <v>0</v>
      </c>
      <c r="AF2558" s="13">
        <f>-Inputs!AF2407</f>
        <v>0</v>
      </c>
      <c r="AG2558" s="13">
        <f>-Inputs!AG2407</f>
        <v>0</v>
      </c>
      <c r="AH2558" s="13">
        <f>-Inputs!AH2407</f>
        <v>0</v>
      </c>
      <c r="AI2558" s="13">
        <f>-Inputs!AI2407</f>
        <v>0</v>
      </c>
      <c r="AJ2558" s="13">
        <f>-Inputs!AJ2407</f>
        <v>0</v>
      </c>
      <c r="AK2558" s="13">
        <f>-Inputs!AK2407</f>
        <v>0</v>
      </c>
      <c r="AL2558" s="13">
        <f>-Inputs!AL2407</f>
        <v>0</v>
      </c>
      <c r="AM2558" s="13">
        <f>-Inputs!AM2407</f>
        <v>0</v>
      </c>
    </row>
    <row r="2559" spans="1:39" outlineLevel="2">
      <c r="A2559" s="11">
        <f>ROW()</f>
        <v>2559</v>
      </c>
      <c r="C2559" s="6" t="s">
        <v>4</v>
      </c>
      <c r="D2559" s="39"/>
      <c r="E2559" s="922">
        <v>0</v>
      </c>
      <c r="F2559" s="31"/>
      <c r="G2559" s="39"/>
      <c r="H2559" s="39"/>
      <c r="I2559" s="39"/>
      <c r="J2559" s="39"/>
      <c r="K2559" s="39"/>
      <c r="L2559" s="39"/>
      <c r="M2559" s="39"/>
      <c r="N2559" s="39"/>
      <c r="O2559" s="39"/>
      <c r="P2559" s="39"/>
      <c r="Q2559" s="39"/>
      <c r="R2559" s="39"/>
      <c r="S2559" s="39"/>
      <c r="T2559" s="39"/>
      <c r="U2559" s="39"/>
      <c r="V2559" s="39"/>
      <c r="W2559" s="39"/>
      <c r="X2559" s="39"/>
      <c r="Y2559" s="39"/>
      <c r="Z2559" s="39"/>
      <c r="AA2559" s="39"/>
      <c r="AB2559" s="39"/>
      <c r="AC2559" s="526">
        <f t="shared" si="1794"/>
        <v>0</v>
      </c>
      <c r="AD2559" s="13">
        <f>-Inputs!AD2408</f>
        <v>0</v>
      </c>
      <c r="AE2559" s="13">
        <f>-Inputs!AE2408</f>
        <v>0</v>
      </c>
      <c r="AF2559" s="13">
        <f>-Inputs!AF2408</f>
        <v>0</v>
      </c>
      <c r="AG2559" s="13">
        <f>-Inputs!AG2408</f>
        <v>0</v>
      </c>
      <c r="AH2559" s="13">
        <f>-Inputs!AH2408</f>
        <v>0</v>
      </c>
      <c r="AI2559" s="13">
        <f>-Inputs!AI2408</f>
        <v>0</v>
      </c>
      <c r="AJ2559" s="13">
        <f>-Inputs!AJ2408</f>
        <v>0</v>
      </c>
      <c r="AK2559" s="13">
        <f>-Inputs!AK2408</f>
        <v>0</v>
      </c>
      <c r="AL2559" s="13">
        <f>-Inputs!AL2408</f>
        <v>0</v>
      </c>
      <c r="AM2559" s="13">
        <f>-Inputs!AM2408</f>
        <v>0</v>
      </c>
    </row>
    <row r="2560" spans="1:39" outlineLevel="2">
      <c r="A2560" s="11">
        <f>ROW()</f>
        <v>2560</v>
      </c>
      <c r="C2560" s="6" t="s">
        <v>5</v>
      </c>
      <c r="D2560" s="39"/>
      <c r="E2560" s="922">
        <v>0</v>
      </c>
      <c r="F2560" s="31"/>
      <c r="G2560" s="39"/>
      <c r="H2560" s="39"/>
      <c r="I2560" s="39"/>
      <c r="J2560" s="39"/>
      <c r="K2560" s="39"/>
      <c r="L2560" s="39"/>
      <c r="M2560" s="39"/>
      <c r="N2560" s="39"/>
      <c r="O2560" s="39"/>
      <c r="P2560" s="39"/>
      <c r="Q2560" s="39"/>
      <c r="R2560" s="39"/>
      <c r="S2560" s="39"/>
      <c r="T2560" s="39"/>
      <c r="U2560" s="39"/>
      <c r="V2560" s="39"/>
      <c r="W2560" s="39"/>
      <c r="X2560" s="39"/>
      <c r="Y2560" s="39"/>
      <c r="Z2560" s="39"/>
      <c r="AA2560" s="39"/>
      <c r="AB2560" s="39"/>
      <c r="AC2560" s="526">
        <f t="shared" si="1794"/>
        <v>0</v>
      </c>
      <c r="AD2560" s="13">
        <f>-Inputs!AD2409</f>
        <v>0</v>
      </c>
      <c r="AE2560" s="13">
        <f>-Inputs!AE2409</f>
        <v>0</v>
      </c>
      <c r="AF2560" s="13">
        <f>-Inputs!AF2409</f>
        <v>0</v>
      </c>
      <c r="AG2560" s="13">
        <f>-Inputs!AG2409</f>
        <v>0</v>
      </c>
      <c r="AH2560" s="13">
        <f>-Inputs!AH2409</f>
        <v>0</v>
      </c>
      <c r="AI2560" s="13">
        <f>-Inputs!AI2409</f>
        <v>0</v>
      </c>
      <c r="AJ2560" s="13">
        <f>-Inputs!AJ2409</f>
        <v>0</v>
      </c>
      <c r="AK2560" s="13">
        <f>-Inputs!AK2409</f>
        <v>0</v>
      </c>
      <c r="AL2560" s="13">
        <f>-Inputs!AL2409</f>
        <v>0</v>
      </c>
      <c r="AM2560" s="13">
        <f>-Inputs!AM2409</f>
        <v>0</v>
      </c>
    </row>
    <row r="2561" spans="1:39" outlineLevel="2">
      <c r="A2561" s="11">
        <f>ROW()</f>
        <v>2561</v>
      </c>
      <c r="C2561" s="6" t="s">
        <v>473</v>
      </c>
      <c r="D2561" s="39"/>
      <c r="E2561" s="922">
        <v>0</v>
      </c>
      <c r="F2561" s="31"/>
      <c r="G2561" s="39"/>
      <c r="H2561" s="39"/>
      <c r="I2561" s="39"/>
      <c r="J2561" s="39"/>
      <c r="K2561" s="39"/>
      <c r="L2561" s="39"/>
      <c r="M2561" s="39"/>
      <c r="N2561" s="39"/>
      <c r="O2561" s="39"/>
      <c r="P2561" s="39"/>
      <c r="Q2561" s="39"/>
      <c r="R2561" s="39"/>
      <c r="S2561" s="39"/>
      <c r="T2561" s="39"/>
      <c r="U2561" s="39"/>
      <c r="V2561" s="39"/>
      <c r="W2561" s="39"/>
      <c r="X2561" s="39"/>
      <c r="Y2561" s="39"/>
      <c r="Z2561" s="39"/>
      <c r="AA2561" s="39"/>
      <c r="AB2561" s="39"/>
      <c r="AC2561" s="526">
        <f t="shared" si="1794"/>
        <v>0</v>
      </c>
      <c r="AD2561" s="13">
        <f>-Inputs!AD2410</f>
        <v>0</v>
      </c>
      <c r="AE2561" s="13">
        <f>-Inputs!AE2410</f>
        <v>0</v>
      </c>
      <c r="AF2561" s="13">
        <f>-Inputs!AF2410</f>
        <v>0</v>
      </c>
      <c r="AG2561" s="13">
        <f>-Inputs!AG2410</f>
        <v>0</v>
      </c>
      <c r="AH2561" s="13">
        <f>-Inputs!AH2410</f>
        <v>0</v>
      </c>
      <c r="AI2561" s="13">
        <f>-Inputs!AI2410</f>
        <v>0</v>
      </c>
      <c r="AJ2561" s="13">
        <f>-Inputs!AJ2410</f>
        <v>0</v>
      </c>
      <c r="AK2561" s="13">
        <f>-Inputs!AK2410</f>
        <v>0</v>
      </c>
      <c r="AL2561" s="13">
        <f>-Inputs!AL2410</f>
        <v>0</v>
      </c>
      <c r="AM2561" s="13">
        <f>-Inputs!AM2410</f>
        <v>0</v>
      </c>
    </row>
    <row r="2562" spans="1:39" outlineLevel="2">
      <c r="A2562" s="11">
        <f>ROW()</f>
        <v>2562</v>
      </c>
      <c r="C2562" s="6" t="s">
        <v>474</v>
      </c>
      <c r="D2562" s="39"/>
      <c r="E2562" s="922">
        <v>0</v>
      </c>
      <c r="F2562" s="31"/>
      <c r="G2562" s="39"/>
      <c r="H2562" s="39"/>
      <c r="I2562" s="39"/>
      <c r="J2562" s="39"/>
      <c r="K2562" s="39"/>
      <c r="L2562" s="39"/>
      <c r="M2562" s="39"/>
      <c r="N2562" s="39"/>
      <c r="O2562" s="39"/>
      <c r="P2562" s="39"/>
      <c r="Q2562" s="39"/>
      <c r="R2562" s="39"/>
      <c r="S2562" s="39"/>
      <c r="T2562" s="39"/>
      <c r="U2562" s="39"/>
      <c r="V2562" s="39"/>
      <c r="W2562" s="39"/>
      <c r="X2562" s="39"/>
      <c r="Y2562" s="39"/>
      <c r="Z2562" s="39"/>
      <c r="AA2562" s="39"/>
      <c r="AB2562" s="39"/>
      <c r="AC2562" s="526">
        <f t="shared" si="1794"/>
        <v>0</v>
      </c>
      <c r="AD2562" s="13">
        <f>-Inputs!AD2411</f>
        <v>0</v>
      </c>
      <c r="AE2562" s="13">
        <f>-Inputs!AE2411</f>
        <v>0</v>
      </c>
      <c r="AF2562" s="13">
        <f>-Inputs!AF2411</f>
        <v>0</v>
      </c>
      <c r="AG2562" s="13">
        <f>-Inputs!AG2411</f>
        <v>0</v>
      </c>
      <c r="AH2562" s="13">
        <f>-Inputs!AH2411</f>
        <v>0</v>
      </c>
      <c r="AI2562" s="13">
        <f>-Inputs!AI2411</f>
        <v>0</v>
      </c>
      <c r="AJ2562" s="13">
        <f>-Inputs!AJ2411</f>
        <v>0</v>
      </c>
      <c r="AK2562" s="13">
        <f>-Inputs!AK2411</f>
        <v>0</v>
      </c>
      <c r="AL2562" s="13">
        <f>-Inputs!AL2411</f>
        <v>0</v>
      </c>
      <c r="AM2562" s="13">
        <f>-Inputs!AM2411</f>
        <v>0</v>
      </c>
    </row>
    <row r="2563" spans="1:39" outlineLevel="2">
      <c r="A2563" s="11">
        <f>ROW()</f>
        <v>2563</v>
      </c>
      <c r="C2563" s="6" t="s">
        <v>477</v>
      </c>
      <c r="D2563" s="39"/>
      <c r="E2563" s="922">
        <v>0</v>
      </c>
      <c r="F2563" s="31"/>
      <c r="G2563" s="39"/>
      <c r="H2563" s="39"/>
      <c r="I2563" s="39"/>
      <c r="J2563" s="39"/>
      <c r="K2563" s="39"/>
      <c r="L2563" s="39"/>
      <c r="M2563" s="39"/>
      <c r="N2563" s="39"/>
      <c r="O2563" s="39"/>
      <c r="P2563" s="39"/>
      <c r="Q2563" s="39"/>
      <c r="R2563" s="39"/>
      <c r="S2563" s="39"/>
      <c r="T2563" s="39"/>
      <c r="U2563" s="39"/>
      <c r="V2563" s="39"/>
      <c r="W2563" s="39"/>
      <c r="X2563" s="39"/>
      <c r="Y2563" s="39"/>
      <c r="Z2563" s="39"/>
      <c r="AA2563" s="39"/>
      <c r="AB2563" s="39"/>
      <c r="AC2563" s="526">
        <f t="shared" si="1794"/>
        <v>0</v>
      </c>
      <c r="AD2563" s="13">
        <f>-Inputs!AD2412</f>
        <v>0</v>
      </c>
      <c r="AE2563" s="13">
        <f>-Inputs!AE2412</f>
        <v>0</v>
      </c>
      <c r="AF2563" s="13">
        <f>-Inputs!AF2412</f>
        <v>0</v>
      </c>
      <c r="AG2563" s="13">
        <f>-Inputs!AG2412</f>
        <v>0</v>
      </c>
      <c r="AH2563" s="13">
        <f>-Inputs!AH2412</f>
        <v>0</v>
      </c>
      <c r="AI2563" s="13">
        <f>-Inputs!AI2412</f>
        <v>0</v>
      </c>
      <c r="AJ2563" s="13">
        <f>-Inputs!AJ2412</f>
        <v>0</v>
      </c>
      <c r="AK2563" s="13">
        <f>-Inputs!AK2412</f>
        <v>0</v>
      </c>
      <c r="AL2563" s="13">
        <f>-Inputs!AL2412</f>
        <v>0</v>
      </c>
      <c r="AM2563" s="13">
        <f>-Inputs!AM2412</f>
        <v>0</v>
      </c>
    </row>
    <row r="2564" spans="1:39" outlineLevel="2">
      <c r="A2564" s="11">
        <f>ROW()</f>
        <v>2564</v>
      </c>
      <c r="C2564" s="6" t="s">
        <v>511</v>
      </c>
      <c r="D2564" s="39"/>
      <c r="E2564" s="922">
        <v>0</v>
      </c>
      <c r="F2564" s="31"/>
      <c r="G2564" s="39"/>
      <c r="H2564" s="39"/>
      <c r="I2564" s="39"/>
      <c r="J2564" s="39"/>
      <c r="K2564" s="39"/>
      <c r="L2564" s="39"/>
      <c r="M2564" s="39"/>
      <c r="N2564" s="39"/>
      <c r="O2564" s="39"/>
      <c r="P2564" s="39"/>
      <c r="Q2564" s="39"/>
      <c r="R2564" s="39"/>
      <c r="S2564" s="39"/>
      <c r="T2564" s="39"/>
      <c r="U2564" s="39"/>
      <c r="V2564" s="39"/>
      <c r="W2564" s="39"/>
      <c r="X2564" s="39"/>
      <c r="Y2564" s="39"/>
      <c r="Z2564" s="39"/>
      <c r="AA2564" s="39"/>
      <c r="AB2564" s="39"/>
      <c r="AC2564" s="526">
        <f t="shared" si="1794"/>
        <v>0</v>
      </c>
      <c r="AD2564" s="13">
        <f>-Inputs!AD2413</f>
        <v>0</v>
      </c>
      <c r="AE2564" s="13">
        <f>-Inputs!AE2413</f>
        <v>0</v>
      </c>
      <c r="AF2564" s="13">
        <f>-Inputs!AF2413</f>
        <v>0</v>
      </c>
      <c r="AG2564" s="13">
        <f>-Inputs!AG2413</f>
        <v>0</v>
      </c>
      <c r="AH2564" s="13">
        <f>-Inputs!AH2413</f>
        <v>0</v>
      </c>
      <c r="AI2564" s="13">
        <f>-Inputs!AI2413</f>
        <v>0</v>
      </c>
      <c r="AJ2564" s="13">
        <f>-Inputs!AJ2413</f>
        <v>0</v>
      </c>
      <c r="AK2564" s="13">
        <f>-Inputs!AK2413</f>
        <v>0</v>
      </c>
      <c r="AL2564" s="13">
        <f>-Inputs!AL2413</f>
        <v>0</v>
      </c>
      <c r="AM2564" s="13">
        <f>-Inputs!AM2413</f>
        <v>0</v>
      </c>
    </row>
    <row r="2565" spans="1:39" outlineLevel="2">
      <c r="A2565" s="11">
        <f>ROW()</f>
        <v>2565</v>
      </c>
      <c r="C2565" s="6" t="s">
        <v>655</v>
      </c>
      <c r="D2565" s="39"/>
      <c r="E2565" s="922"/>
      <c r="F2565" s="31"/>
      <c r="G2565" s="39"/>
      <c r="H2565" s="39"/>
      <c r="I2565" s="39"/>
      <c r="J2565" s="39"/>
      <c r="K2565" s="39"/>
      <c r="L2565" s="39"/>
      <c r="M2565" s="39"/>
      <c r="N2565" s="39"/>
      <c r="O2565" s="39"/>
      <c r="P2565" s="39"/>
      <c r="Q2565" s="39"/>
      <c r="R2565" s="39"/>
      <c r="S2565" s="39"/>
      <c r="T2565" s="39"/>
      <c r="U2565" s="39"/>
      <c r="V2565" s="39"/>
      <c r="W2565" s="39"/>
      <c r="X2565" s="39"/>
      <c r="Y2565" s="39"/>
      <c r="Z2565" s="39"/>
      <c r="AA2565" s="39"/>
      <c r="AB2565" s="39"/>
      <c r="AC2565" s="526"/>
      <c r="AD2565" s="13">
        <f>-Inputs!AD2414</f>
        <v>0</v>
      </c>
      <c r="AE2565" s="13">
        <f>-Inputs!AE2414</f>
        <v>0</v>
      </c>
      <c r="AF2565" s="13">
        <f>-Inputs!AF2414</f>
        <v>0</v>
      </c>
      <c r="AG2565" s="13">
        <f>-Inputs!AG2414</f>
        <v>0</v>
      </c>
      <c r="AH2565" s="13">
        <f>-Inputs!AH2414</f>
        <v>0</v>
      </c>
      <c r="AI2565" s="13">
        <f>-Inputs!AI2414</f>
        <v>0</v>
      </c>
      <c r="AJ2565" s="13">
        <f>-Inputs!AJ2414</f>
        <v>0</v>
      </c>
      <c r="AK2565" s="13">
        <f>-Inputs!AK2414</f>
        <v>0</v>
      </c>
      <c r="AL2565" s="13">
        <f>-Inputs!AL2414</f>
        <v>0</v>
      </c>
      <c r="AM2565" s="13">
        <f>-Inputs!AM2414</f>
        <v>0</v>
      </c>
    </row>
    <row r="2566" spans="1:39" outlineLevel="2">
      <c r="A2566" s="11">
        <f>ROW()</f>
        <v>2566</v>
      </c>
      <c r="C2566" s="6" t="s">
        <v>656</v>
      </c>
      <c r="D2566" s="39"/>
      <c r="E2566" s="922"/>
      <c r="F2566" s="31"/>
      <c r="G2566" s="39"/>
      <c r="H2566" s="39"/>
      <c r="I2566" s="39"/>
      <c r="J2566" s="39"/>
      <c r="K2566" s="39"/>
      <c r="L2566" s="39"/>
      <c r="M2566" s="39"/>
      <c r="N2566" s="39"/>
      <c r="O2566" s="39"/>
      <c r="P2566" s="39"/>
      <c r="Q2566" s="39"/>
      <c r="R2566" s="39"/>
      <c r="S2566" s="39"/>
      <c r="T2566" s="39"/>
      <c r="U2566" s="39"/>
      <c r="V2566" s="39"/>
      <c r="W2566" s="39"/>
      <c r="X2566" s="39"/>
      <c r="Y2566" s="39"/>
      <c r="Z2566" s="39"/>
      <c r="AA2566" s="39"/>
      <c r="AB2566" s="39"/>
      <c r="AC2566" s="526"/>
      <c r="AD2566" s="13"/>
      <c r="AE2566" s="13"/>
      <c r="AF2566" s="13"/>
      <c r="AG2566" s="13"/>
      <c r="AH2566" s="13"/>
      <c r="AI2566" s="13"/>
      <c r="AJ2566" s="13"/>
      <c r="AK2566" s="13"/>
      <c r="AL2566" s="13"/>
      <c r="AM2566" s="13"/>
    </row>
    <row r="2567" spans="1:39" outlineLevel="2">
      <c r="A2567" s="11">
        <f>ROW()</f>
        <v>2567</v>
      </c>
      <c r="C2567" s="6" t="s">
        <v>667</v>
      </c>
      <c r="D2567" s="39"/>
      <c r="E2567" s="922"/>
      <c r="F2567" s="31"/>
      <c r="G2567" s="39"/>
      <c r="H2567" s="39"/>
      <c r="I2567" s="39"/>
      <c r="J2567" s="39"/>
      <c r="K2567" s="39"/>
      <c r="L2567" s="39"/>
      <c r="M2567" s="39"/>
      <c r="N2567" s="39"/>
      <c r="O2567" s="39"/>
      <c r="P2567" s="39"/>
      <c r="Q2567" s="39"/>
      <c r="R2567" s="39"/>
      <c r="S2567" s="39"/>
      <c r="T2567" s="39"/>
      <c r="U2567" s="39"/>
      <c r="V2567" s="39"/>
      <c r="W2567" s="39"/>
      <c r="X2567" s="39"/>
      <c r="Y2567" s="39"/>
      <c r="Z2567" s="39"/>
      <c r="AA2567" s="39"/>
      <c r="AB2567" s="39"/>
      <c r="AC2567" s="526"/>
      <c r="AD2567" s="13"/>
      <c r="AE2567" s="13"/>
      <c r="AF2567" s="13"/>
      <c r="AG2567" s="13"/>
      <c r="AH2567" s="13"/>
      <c r="AI2567" s="13"/>
      <c r="AJ2567" s="13"/>
      <c r="AK2567" s="13"/>
      <c r="AL2567" s="13"/>
      <c r="AM2567" s="13"/>
    </row>
    <row r="2568" spans="1:39" outlineLevel="2">
      <c r="A2568" s="11">
        <f>ROW()</f>
        <v>2568</v>
      </c>
      <c r="C2568" s="6" t="s">
        <v>212</v>
      </c>
      <c r="D2568" s="39"/>
      <c r="E2568" s="922">
        <v>0</v>
      </c>
      <c r="F2568" s="31"/>
      <c r="G2568" s="39"/>
      <c r="H2568" s="39"/>
      <c r="I2568" s="39"/>
      <c r="J2568" s="39"/>
      <c r="K2568" s="39"/>
      <c r="L2568" s="39"/>
      <c r="M2568" s="39"/>
      <c r="N2568" s="39"/>
      <c r="O2568" s="39"/>
      <c r="P2568" s="39"/>
      <c r="Q2568" s="39"/>
      <c r="R2568" s="39"/>
      <c r="S2568" s="39"/>
      <c r="T2568" s="39"/>
      <c r="U2568" s="39"/>
      <c r="V2568" s="39"/>
      <c r="W2568" s="39"/>
      <c r="X2568" s="39"/>
      <c r="Y2568" s="39"/>
      <c r="Z2568" s="39"/>
      <c r="AA2568" s="39"/>
      <c r="AB2568" s="39"/>
      <c r="AC2568" s="526">
        <f t="shared" si="1794"/>
        <v>0</v>
      </c>
      <c r="AD2568" s="13">
        <f>-Inputs!AD2417</f>
        <v>0</v>
      </c>
      <c r="AE2568" s="13">
        <f>-Inputs!AE2417</f>
        <v>0</v>
      </c>
      <c r="AF2568" s="13">
        <f>-Inputs!AF2417</f>
        <v>0</v>
      </c>
      <c r="AG2568" s="13">
        <f>-Inputs!AG2417</f>
        <v>0</v>
      </c>
      <c r="AH2568" s="13">
        <f>-Inputs!AH2417</f>
        <v>0</v>
      </c>
      <c r="AI2568" s="13">
        <f>-Inputs!AI2417</f>
        <v>0</v>
      </c>
      <c r="AJ2568" s="13">
        <f>-Inputs!AJ2417</f>
        <v>0</v>
      </c>
      <c r="AK2568" s="13">
        <f>-Inputs!AK2417</f>
        <v>0</v>
      </c>
      <c r="AL2568" s="13">
        <f>-Inputs!AL2417</f>
        <v>0</v>
      </c>
      <c r="AM2568" s="13">
        <f>-Inputs!AM2417</f>
        <v>0</v>
      </c>
    </row>
    <row r="2569" spans="1:39" outlineLevel="2">
      <c r="A2569" s="11">
        <f>ROW()</f>
        <v>2569</v>
      </c>
      <c r="C2569" s="30" t="s">
        <v>362</v>
      </c>
      <c r="D2569" s="90"/>
      <c r="E2569" s="925">
        <v>0</v>
      </c>
      <c r="F2569" s="90"/>
      <c r="G2569" s="90"/>
      <c r="H2569" s="90"/>
      <c r="I2569" s="90"/>
      <c r="J2569" s="90"/>
      <c r="K2569" s="90"/>
      <c r="L2569" s="90"/>
      <c r="M2569" s="90"/>
      <c r="N2569" s="90"/>
      <c r="O2569" s="90"/>
      <c r="P2569" s="90"/>
      <c r="Q2569" s="90"/>
      <c r="R2569" s="90"/>
      <c r="S2569" s="90"/>
      <c r="T2569" s="90"/>
      <c r="U2569" s="90"/>
      <c r="V2569" s="90"/>
      <c r="W2569" s="90"/>
      <c r="X2569" s="90"/>
      <c r="Y2569" s="90"/>
      <c r="Z2569" s="90"/>
      <c r="AA2569" s="90"/>
      <c r="AB2569" s="90"/>
      <c r="AC2569" s="527">
        <f t="shared" si="1794"/>
        <v>0</v>
      </c>
      <c r="AD2569" s="13">
        <f>-Inputs!AD2418</f>
        <v>0</v>
      </c>
      <c r="AE2569" s="13">
        <f>-Inputs!AE2418</f>
        <v>0</v>
      </c>
      <c r="AF2569" s="13">
        <f>-Inputs!AF2418</f>
        <v>0</v>
      </c>
      <c r="AG2569" s="13">
        <f>-Inputs!AG2418</f>
        <v>0</v>
      </c>
      <c r="AH2569" s="13">
        <f>-Inputs!AH2418</f>
        <v>0</v>
      </c>
      <c r="AI2569" s="13">
        <f>-Inputs!AI2418</f>
        <v>0</v>
      </c>
      <c r="AJ2569" s="13">
        <f>-Inputs!AJ2418</f>
        <v>0</v>
      </c>
      <c r="AK2569" s="13">
        <f>-Inputs!AK2418</f>
        <v>0</v>
      </c>
      <c r="AL2569" s="13">
        <f>-Inputs!AL2418</f>
        <v>0</v>
      </c>
      <c r="AM2569" s="13">
        <f>-Inputs!AM2418</f>
        <v>0</v>
      </c>
    </row>
    <row r="2570" spans="1:39" outlineLevel="2">
      <c r="A2570" s="11">
        <f>ROW()</f>
        <v>2570</v>
      </c>
      <c r="C2570" s="6" t="s">
        <v>1</v>
      </c>
      <c r="D2570" s="39"/>
      <c r="E2570" s="39">
        <v>0</v>
      </c>
      <c r="F2570" s="39"/>
      <c r="G2570" s="39"/>
      <c r="H2570" s="39"/>
      <c r="I2570" s="39"/>
      <c r="J2570" s="39"/>
      <c r="K2570" s="39"/>
      <c r="L2570" s="39"/>
      <c r="M2570" s="39"/>
      <c r="N2570" s="39"/>
      <c r="O2570" s="39"/>
      <c r="P2570" s="39"/>
      <c r="Q2570" s="39"/>
      <c r="R2570" s="39"/>
      <c r="S2570" s="39"/>
      <c r="T2570" s="39"/>
      <c r="U2570" s="39"/>
      <c r="V2570" s="39"/>
      <c r="W2570" s="39"/>
      <c r="X2570" s="39"/>
      <c r="Y2570" s="39"/>
      <c r="Z2570" s="39"/>
      <c r="AA2570" s="39"/>
      <c r="AB2570" s="39"/>
      <c r="AC2570" s="87">
        <f t="shared" ref="AC2570:AM2570" si="1795">SUM(AC2557:AC2569)</f>
        <v>0</v>
      </c>
      <c r="AD2570" s="87">
        <f t="shared" si="1795"/>
        <v>0</v>
      </c>
      <c r="AE2570" s="87">
        <f t="shared" si="1795"/>
        <v>0</v>
      </c>
      <c r="AF2570" s="87">
        <f t="shared" si="1795"/>
        <v>0</v>
      </c>
      <c r="AG2570" s="87">
        <f t="shared" si="1795"/>
        <v>0</v>
      </c>
      <c r="AH2570" s="87">
        <f t="shared" si="1795"/>
        <v>0</v>
      </c>
      <c r="AI2570" s="87">
        <f t="shared" si="1795"/>
        <v>0</v>
      </c>
      <c r="AJ2570" s="87">
        <f t="shared" si="1795"/>
        <v>0</v>
      </c>
      <c r="AK2570" s="87">
        <f t="shared" si="1795"/>
        <v>0</v>
      </c>
      <c r="AL2570" s="87">
        <f t="shared" si="1795"/>
        <v>0</v>
      </c>
      <c r="AM2570" s="87">
        <f t="shared" si="1795"/>
        <v>0</v>
      </c>
    </row>
    <row r="2571" spans="1:39" outlineLevel="2">
      <c r="A2571" s="11">
        <f>ROW()</f>
        <v>2571</v>
      </c>
      <c r="B2571" s="343" t="s">
        <v>6</v>
      </c>
      <c r="D2571" s="39"/>
      <c r="E2571" s="39"/>
      <c r="G2571" s="39"/>
      <c r="H2571" s="39"/>
      <c r="I2571" s="39"/>
      <c r="J2571" s="39"/>
      <c r="K2571" s="39"/>
      <c r="L2571" s="39"/>
      <c r="M2571" s="39"/>
      <c r="N2571" s="39"/>
      <c r="O2571" s="39"/>
      <c r="P2571" s="39"/>
      <c r="Q2571" s="39"/>
      <c r="R2571" s="39"/>
      <c r="S2571" s="39"/>
      <c r="T2571" s="39"/>
      <c r="U2571" s="39"/>
      <c r="V2571" s="39"/>
      <c r="W2571" s="39"/>
      <c r="X2571" s="39"/>
      <c r="Y2571" s="39"/>
      <c r="Z2571" s="39"/>
      <c r="AA2571" s="39"/>
      <c r="AB2571" s="39"/>
      <c r="AD2571" s="39"/>
      <c r="AE2571" s="39"/>
      <c r="AF2571" s="39"/>
      <c r="AI2571" s="39"/>
      <c r="AJ2571" s="39"/>
    </row>
    <row r="2572" spans="1:39" outlineLevel="2">
      <c r="A2572" s="11">
        <f>ROW()</f>
        <v>2572</v>
      </c>
      <c r="C2572" s="6" t="s">
        <v>2</v>
      </c>
      <c r="D2572" s="39"/>
      <c r="E2572" s="922">
        <v>0</v>
      </c>
      <c r="F2572" s="31"/>
      <c r="G2572" s="39"/>
      <c r="H2572" s="39"/>
      <c r="I2572" s="39"/>
      <c r="J2572" s="39"/>
      <c r="K2572" s="39"/>
      <c r="L2572" s="39"/>
      <c r="M2572" s="39"/>
      <c r="N2572" s="39"/>
      <c r="O2572" s="39"/>
      <c r="P2572" s="39"/>
      <c r="Q2572" s="39"/>
      <c r="R2572" s="39"/>
      <c r="S2572" s="39"/>
      <c r="T2572" s="39"/>
      <c r="U2572" s="39"/>
      <c r="V2572" s="39"/>
      <c r="W2572" s="39"/>
      <c r="X2572" s="39"/>
      <c r="Y2572" s="39"/>
      <c r="Z2572" s="39"/>
      <c r="AA2572" s="39"/>
      <c r="AB2572" s="39"/>
      <c r="AC2572" s="526">
        <f t="shared" ref="AC2572:AC2584" si="1796">$E2572*$E$51</f>
        <v>0</v>
      </c>
      <c r="AD2572" s="9">
        <f>-Inputs!AD1591</f>
        <v>-6.5879106346969502E-3</v>
      </c>
      <c r="AE2572" s="9">
        <f>-Inputs!AE1591</f>
        <v>-6.5879106346969493E-3</v>
      </c>
      <c r="AF2572" s="9">
        <f>-Inputs!AF1591</f>
        <v>-6.5879106346969493E-3</v>
      </c>
      <c r="AG2572" s="9">
        <f>-Inputs!AG1591</f>
        <v>-6.5879106346969475E-3</v>
      </c>
      <c r="AH2572" s="9">
        <f>-Inputs!AH1591</f>
        <v>-6.5879106346969493E-3</v>
      </c>
      <c r="AI2572" s="9">
        <f t="shared" ref="AI2572:AM2572" si="1797">-IF(AI2527&lt;0,AI2527,IF(AI2512=0,AI2527,MIN((AI2527/AI2512)*(AI2527&gt;0),AI2527)))</f>
        <v>-1.3856928709518334E-3</v>
      </c>
      <c r="AJ2572" s="9">
        <f t="shared" si="1797"/>
        <v>-1.3856928709518334E-3</v>
      </c>
      <c r="AK2572" s="9">
        <f t="shared" si="1797"/>
        <v>-1.3856928709518334E-3</v>
      </c>
      <c r="AL2572" s="9">
        <f t="shared" si="1797"/>
        <v>-1.3856928709518337E-3</v>
      </c>
      <c r="AM2572" s="9">
        <f t="shared" si="1797"/>
        <v>-1.3856928709518337E-3</v>
      </c>
    </row>
    <row r="2573" spans="1:39" outlineLevel="2">
      <c r="A2573" s="11">
        <f>ROW()</f>
        <v>2573</v>
      </c>
      <c r="C2573" s="6" t="s">
        <v>3</v>
      </c>
      <c r="D2573" s="39"/>
      <c r="E2573" s="922">
        <v>0</v>
      </c>
      <c r="F2573" s="31"/>
      <c r="G2573" s="39"/>
      <c r="H2573" s="39"/>
      <c r="I2573" s="39"/>
      <c r="J2573" s="39"/>
      <c r="K2573" s="39"/>
      <c r="L2573" s="39"/>
      <c r="M2573" s="39"/>
      <c r="N2573" s="39"/>
      <c r="O2573" s="39"/>
      <c r="P2573" s="39"/>
      <c r="Q2573" s="39"/>
      <c r="R2573" s="39"/>
      <c r="S2573" s="39"/>
      <c r="T2573" s="39"/>
      <c r="U2573" s="39"/>
      <c r="V2573" s="39"/>
      <c r="W2573" s="39"/>
      <c r="X2573" s="39"/>
      <c r="Y2573" s="39"/>
      <c r="Z2573" s="39"/>
      <c r="AA2573" s="39"/>
      <c r="AB2573" s="39"/>
      <c r="AC2573" s="526">
        <f t="shared" si="1796"/>
        <v>0</v>
      </c>
      <c r="AD2573" s="9">
        <f>-Inputs!AD1592</f>
        <v>-9.7781002788446619E-2</v>
      </c>
      <c r="AE2573" s="9">
        <f>-Inputs!AE1592</f>
        <v>-9.7781002788446619E-2</v>
      </c>
      <c r="AF2573" s="9">
        <f>-Inputs!AF1592</f>
        <v>-9.7781002788446647E-2</v>
      </c>
      <c r="AG2573" s="9">
        <f>-Inputs!AG1592</f>
        <v>-9.7781002788446647E-2</v>
      </c>
      <c r="AH2573" s="9">
        <f>-Inputs!AH1592</f>
        <v>-9.7781002788446661E-2</v>
      </c>
      <c r="AI2573" s="9">
        <f t="shared" ref="AI2573:AM2573" si="1798">-IF(AI2528&lt;0,AI2528,IF(AI2513=0,AI2528,MIN((AI2528/AI2513)*(AI2528&gt;0),AI2528)))</f>
        <v>-7.6793417117082916E-2</v>
      </c>
      <c r="AJ2573" s="9">
        <f t="shared" si="1798"/>
        <v>-7.6793417117082916E-2</v>
      </c>
      <c r="AK2573" s="9">
        <f t="shared" si="1798"/>
        <v>-7.6793417117082902E-2</v>
      </c>
      <c r="AL2573" s="9">
        <f t="shared" si="1798"/>
        <v>-7.6793417117082902E-2</v>
      </c>
      <c r="AM2573" s="9">
        <f t="shared" si="1798"/>
        <v>-7.6793417117082902E-2</v>
      </c>
    </row>
    <row r="2574" spans="1:39" outlineLevel="2">
      <c r="A2574" s="11">
        <f>ROW()</f>
        <v>2574</v>
      </c>
      <c r="C2574" s="6" t="s">
        <v>4</v>
      </c>
      <c r="D2574" s="39"/>
      <c r="E2574" s="922">
        <v>0</v>
      </c>
      <c r="F2574" s="31"/>
      <c r="G2574" s="39"/>
      <c r="H2574" s="39"/>
      <c r="I2574" s="39"/>
      <c r="J2574" s="39"/>
      <c r="K2574" s="39"/>
      <c r="L2574" s="39"/>
      <c r="M2574" s="39"/>
      <c r="N2574" s="39"/>
      <c r="O2574" s="39"/>
      <c r="P2574" s="39"/>
      <c r="Q2574" s="39"/>
      <c r="R2574" s="39"/>
      <c r="S2574" s="39"/>
      <c r="T2574" s="39"/>
      <c r="U2574" s="39"/>
      <c r="V2574" s="39"/>
      <c r="W2574" s="39"/>
      <c r="X2574" s="39"/>
      <c r="Y2574" s="39"/>
      <c r="Z2574" s="39"/>
      <c r="AA2574" s="39"/>
      <c r="AB2574" s="39"/>
      <c r="AC2574" s="526">
        <f t="shared" si="1796"/>
        <v>0</v>
      </c>
      <c r="AD2574" s="9">
        <f>-Inputs!AD1593</f>
        <v>-0.33059339834572704</v>
      </c>
      <c r="AE2574" s="9">
        <f>-Inputs!AE1593</f>
        <v>-0.33059339834572715</v>
      </c>
      <c r="AF2574" s="9">
        <f>-Inputs!AF1593</f>
        <v>-0.33059339834572715</v>
      </c>
      <c r="AG2574" s="9">
        <f>-Inputs!AG1593</f>
        <v>-0.33059339834572715</v>
      </c>
      <c r="AH2574" s="9">
        <f>-Inputs!AH1593</f>
        <v>-0.33059339834572715</v>
      </c>
      <c r="AI2574" s="9">
        <f t="shared" ref="AI2574:AM2574" si="1799">-IF(AI2529&lt;0,AI2529,IF(AI2514=0,AI2529,MIN((AI2529/AI2514)*(AI2529&gt;0),AI2529)))</f>
        <v>-0.32611601407266183</v>
      </c>
      <c r="AJ2574" s="9">
        <f t="shared" si="1799"/>
        <v>-0.32611601407266183</v>
      </c>
      <c r="AK2574" s="9">
        <f t="shared" si="1799"/>
        <v>-0.32611601407266183</v>
      </c>
      <c r="AL2574" s="9">
        <f t="shared" si="1799"/>
        <v>-0.32611601407266183</v>
      </c>
      <c r="AM2574" s="9">
        <f t="shared" si="1799"/>
        <v>-0.32611601407266183</v>
      </c>
    </row>
    <row r="2575" spans="1:39" outlineLevel="2">
      <c r="A2575" s="11">
        <f>ROW()</f>
        <v>2575</v>
      </c>
      <c r="C2575" s="6" t="s">
        <v>5</v>
      </c>
      <c r="D2575" s="39"/>
      <c r="E2575" s="922">
        <v>0</v>
      </c>
      <c r="F2575" s="31"/>
      <c r="G2575" s="39"/>
      <c r="H2575" s="39"/>
      <c r="I2575" s="39"/>
      <c r="J2575" s="39"/>
      <c r="K2575" s="39"/>
      <c r="L2575" s="39"/>
      <c r="M2575" s="39"/>
      <c r="N2575" s="39"/>
      <c r="O2575" s="39"/>
      <c r="P2575" s="39"/>
      <c r="Q2575" s="39"/>
      <c r="R2575" s="39"/>
      <c r="S2575" s="39"/>
      <c r="T2575" s="39"/>
      <c r="U2575" s="39"/>
      <c r="V2575" s="39"/>
      <c r="W2575" s="39"/>
      <c r="X2575" s="39"/>
      <c r="Y2575" s="39"/>
      <c r="Z2575" s="39"/>
      <c r="AA2575" s="39"/>
      <c r="AB2575" s="39"/>
      <c r="AC2575" s="526">
        <f t="shared" si="1796"/>
        <v>0</v>
      </c>
      <c r="AD2575" s="9">
        <f>-Inputs!AD1594</f>
        <v>-0.51910802139907475</v>
      </c>
      <c r="AE2575" s="9">
        <f>-Inputs!AE1594</f>
        <v>-0.51910802139907486</v>
      </c>
      <c r="AF2575" s="9">
        <f>-Inputs!AF1594</f>
        <v>-0.51910802139907486</v>
      </c>
      <c r="AG2575" s="9">
        <f>-Inputs!AG1594</f>
        <v>-0.51910802139907486</v>
      </c>
      <c r="AH2575" s="9">
        <f>-Inputs!AH1594</f>
        <v>-0.51910802139907486</v>
      </c>
      <c r="AI2575" s="9">
        <f t="shared" ref="AI2575:AM2575" si="1800">-IF(AI2530&lt;0,AI2530,IF(AI2515=0,AI2530,MIN((AI2530/AI2515)*(AI2530&gt;0),AI2530)))</f>
        <v>-0.42474024453250403</v>
      </c>
      <c r="AJ2575" s="9">
        <f t="shared" si="1800"/>
        <v>-0.42474024453250403</v>
      </c>
      <c r="AK2575" s="9">
        <f t="shared" si="1800"/>
        <v>-0.42474024453250409</v>
      </c>
      <c r="AL2575" s="9">
        <f t="shared" si="1800"/>
        <v>-0.42474024453250403</v>
      </c>
      <c r="AM2575" s="9">
        <f t="shared" si="1800"/>
        <v>-0.42474024453250403</v>
      </c>
    </row>
    <row r="2576" spans="1:39" outlineLevel="2">
      <c r="A2576" s="11">
        <f>ROW()</f>
        <v>2576</v>
      </c>
      <c r="C2576" s="6" t="s">
        <v>473</v>
      </c>
      <c r="D2576" s="39"/>
      <c r="E2576" s="922">
        <v>0</v>
      </c>
      <c r="F2576" s="31"/>
      <c r="G2576" s="39"/>
      <c r="H2576" s="39"/>
      <c r="I2576" s="39"/>
      <c r="J2576" s="39"/>
      <c r="K2576" s="39"/>
      <c r="L2576" s="39"/>
      <c r="M2576" s="39"/>
      <c r="N2576" s="39"/>
      <c r="O2576" s="39"/>
      <c r="P2576" s="39"/>
      <c r="Q2576" s="39"/>
      <c r="R2576" s="39"/>
      <c r="S2576" s="39"/>
      <c r="T2576" s="39"/>
      <c r="U2576" s="39"/>
      <c r="V2576" s="39"/>
      <c r="W2576" s="39"/>
      <c r="X2576" s="39"/>
      <c r="Y2576" s="39"/>
      <c r="Z2576" s="39"/>
      <c r="AA2576" s="39"/>
      <c r="AB2576" s="39"/>
      <c r="AC2576" s="526">
        <f t="shared" si="1796"/>
        <v>0</v>
      </c>
      <c r="AD2576" s="9">
        <f>-Inputs!AD1595</f>
        <v>-1.2039350593530549</v>
      </c>
      <c r="AE2576" s="9">
        <f>-Inputs!AE1595</f>
        <v>-1.2039350593530549</v>
      </c>
      <c r="AF2576" s="9">
        <f>-Inputs!AF1595</f>
        <v>-1.2039350593530549</v>
      </c>
      <c r="AG2576" s="9">
        <f>-Inputs!AG1595</f>
        <v>-1.2039350593530549</v>
      </c>
      <c r="AH2576" s="9">
        <f>-Inputs!AH1595</f>
        <v>-1.2039350593530549</v>
      </c>
      <c r="AI2576" s="9">
        <f t="shared" ref="AI2576:AM2576" si="1801">-IF(AI2531&lt;0,AI2531,IF(AI2516=0,AI2531,MIN((AI2531/AI2516)*(AI2531&gt;0),AI2531)))</f>
        <v>0.88070604395262597</v>
      </c>
      <c r="AJ2576" s="9">
        <f t="shared" si="1801"/>
        <v>0</v>
      </c>
      <c r="AK2576" s="9">
        <f t="shared" si="1801"/>
        <v>0</v>
      </c>
      <c r="AL2576" s="9">
        <f t="shared" si="1801"/>
        <v>0</v>
      </c>
      <c r="AM2576" s="9">
        <f t="shared" si="1801"/>
        <v>0</v>
      </c>
    </row>
    <row r="2577" spans="1:39" outlineLevel="2">
      <c r="A2577" s="11">
        <f>ROW()</f>
        <v>2577</v>
      </c>
      <c r="C2577" s="6" t="s">
        <v>474</v>
      </c>
      <c r="D2577" s="39"/>
      <c r="E2577" s="922">
        <v>0</v>
      </c>
      <c r="F2577" s="31"/>
      <c r="G2577" s="39"/>
      <c r="H2577" s="39"/>
      <c r="I2577" s="39"/>
      <c r="J2577" s="39"/>
      <c r="K2577" s="39"/>
      <c r="L2577" s="39"/>
      <c r="M2577" s="39"/>
      <c r="N2577" s="39"/>
      <c r="O2577" s="39"/>
      <c r="P2577" s="39"/>
      <c r="Q2577" s="39"/>
      <c r="R2577" s="39"/>
      <c r="S2577" s="39"/>
      <c r="T2577" s="39"/>
      <c r="U2577" s="39"/>
      <c r="V2577" s="39"/>
      <c r="W2577" s="39"/>
      <c r="X2577" s="39"/>
      <c r="Y2577" s="39"/>
      <c r="Z2577" s="39"/>
      <c r="AA2577" s="39"/>
      <c r="AB2577" s="39"/>
      <c r="AC2577" s="526">
        <f t="shared" si="1796"/>
        <v>0</v>
      </c>
      <c r="AD2577" s="9">
        <f>-Inputs!AD1596</f>
        <v>-0.34060248893377787</v>
      </c>
      <c r="AE2577" s="9">
        <f>-Inputs!AE1596</f>
        <v>-0.34060248893377787</v>
      </c>
      <c r="AF2577" s="9">
        <f>-Inputs!AF1596</f>
        <v>-0.34060248893377787</v>
      </c>
      <c r="AG2577" s="9">
        <f>-Inputs!AG1596</f>
        <v>-0.34060248893377787</v>
      </c>
      <c r="AH2577" s="9">
        <f>-Inputs!AH1596</f>
        <v>-0.34060248893377787</v>
      </c>
      <c r="AI2577" s="9">
        <f t="shared" ref="AI2577:AM2577" si="1802">-IF(AI2532&lt;0,AI2532,IF(AI2517=0,AI2532,MIN((AI2532/AI2517)*(AI2532&gt;0),AI2532)))</f>
        <v>-0.28380754469098612</v>
      </c>
      <c r="AJ2577" s="9">
        <f t="shared" si="1802"/>
        <v>-0.28380754469098612</v>
      </c>
      <c r="AK2577" s="9">
        <f t="shared" si="1802"/>
        <v>-0.28380754469098612</v>
      </c>
      <c r="AL2577" s="9">
        <f t="shared" si="1802"/>
        <v>-0.28380754469098612</v>
      </c>
      <c r="AM2577" s="9">
        <f t="shared" si="1802"/>
        <v>-0.28380754469098618</v>
      </c>
    </row>
    <row r="2578" spans="1:39" outlineLevel="2">
      <c r="A2578" s="11">
        <f>ROW()</f>
        <v>2578</v>
      </c>
      <c r="C2578" s="6" t="s">
        <v>477</v>
      </c>
      <c r="D2578" s="39"/>
      <c r="E2578" s="922">
        <v>0</v>
      </c>
      <c r="F2578" s="31"/>
      <c r="G2578" s="39"/>
      <c r="H2578" s="39"/>
      <c r="I2578" s="39"/>
      <c r="J2578" s="39"/>
      <c r="K2578" s="39"/>
      <c r="L2578" s="39"/>
      <c r="M2578" s="39"/>
      <c r="N2578" s="39"/>
      <c r="O2578" s="39"/>
      <c r="P2578" s="39"/>
      <c r="Q2578" s="39"/>
      <c r="R2578" s="39"/>
      <c r="S2578" s="39"/>
      <c r="T2578" s="39"/>
      <c r="U2578" s="39"/>
      <c r="V2578" s="39"/>
      <c r="W2578" s="39"/>
      <c r="X2578" s="39"/>
      <c r="Y2578" s="39"/>
      <c r="Z2578" s="39"/>
      <c r="AA2578" s="39"/>
      <c r="AB2578" s="39"/>
      <c r="AC2578" s="526">
        <f t="shared" si="1796"/>
        <v>0</v>
      </c>
      <c r="AD2578" s="9">
        <f>-Inputs!AD1597</f>
        <v>-0.76735954607448331</v>
      </c>
      <c r="AE2578" s="9">
        <f>-Inputs!AE1597</f>
        <v>-0.76735954607448331</v>
      </c>
      <c r="AF2578" s="9">
        <f>-Inputs!AF1597</f>
        <v>-0.76735954607448331</v>
      </c>
      <c r="AG2578" s="9">
        <f>-Inputs!AG1597</f>
        <v>-0.76735954607448342</v>
      </c>
      <c r="AH2578" s="9">
        <f>-Inputs!AH1597</f>
        <v>-0.76735954607448342</v>
      </c>
      <c r="AI2578" s="9">
        <f>-IF(AI2533&lt;0,AI2533,IF(AI2518=0,AI2533,MIN((AI2533/AI2518)*(AI2533&gt;0),AI2533)))</f>
        <v>-0.86393210770020357</v>
      </c>
      <c r="AJ2578" s="9">
        <f t="shared" ref="AJ2578:AM2578" si="1803">-IF(AJ2533&lt;0,AJ2533,IF(AJ2518=0,AJ2533,MIN((AJ2533/AJ2518)*(AJ2533&gt;0),AJ2533)))</f>
        <v>-0.86393210770020357</v>
      </c>
      <c r="AK2578" s="9">
        <f t="shared" si="1803"/>
        <v>-0.86393210770020357</v>
      </c>
      <c r="AL2578" s="9">
        <f t="shared" si="1803"/>
        <v>-0.86393210770020357</v>
      </c>
      <c r="AM2578" s="9">
        <f t="shared" si="1803"/>
        <v>-0.86393210770020357</v>
      </c>
    </row>
    <row r="2579" spans="1:39" outlineLevel="2">
      <c r="A2579" s="11">
        <f>ROW()</f>
        <v>2579</v>
      </c>
      <c r="C2579" s="6" t="s">
        <v>511</v>
      </c>
      <c r="D2579" s="39"/>
      <c r="E2579" s="922">
        <v>0</v>
      </c>
      <c r="F2579" s="31"/>
      <c r="G2579" s="39"/>
      <c r="H2579" s="39"/>
      <c r="I2579" s="39"/>
      <c r="J2579" s="39"/>
      <c r="K2579" s="39"/>
      <c r="L2579" s="39"/>
      <c r="M2579" s="39"/>
      <c r="N2579" s="39"/>
      <c r="O2579" s="39"/>
      <c r="P2579" s="39"/>
      <c r="Q2579" s="39"/>
      <c r="R2579" s="39"/>
      <c r="S2579" s="39"/>
      <c r="T2579" s="39"/>
      <c r="U2579" s="39"/>
      <c r="V2579" s="39"/>
      <c r="W2579" s="39"/>
      <c r="X2579" s="39"/>
      <c r="Y2579" s="39"/>
      <c r="Z2579" s="39"/>
      <c r="AA2579" s="39"/>
      <c r="AB2579" s="39"/>
      <c r="AC2579" s="526">
        <f t="shared" si="1796"/>
        <v>0</v>
      </c>
      <c r="AD2579" s="9">
        <f>-Inputs!AD1598</f>
        <v>0</v>
      </c>
      <c r="AE2579" s="9">
        <f>-Inputs!AE1598</f>
        <v>0</v>
      </c>
      <c r="AF2579" s="9">
        <f>-Inputs!AF1598</f>
        <v>0</v>
      </c>
      <c r="AG2579" s="9">
        <f>-Inputs!AG1598</f>
        <v>0</v>
      </c>
      <c r="AH2579" s="9">
        <f>-Inputs!AH1598</f>
        <v>0</v>
      </c>
      <c r="AI2579" s="9">
        <f>-IF(AI2534&lt;0,AI2534,IF(AI2519=0,AI2534,MIN((AI2534/AI2519)*(AI2534&gt;0),AI2534)))</f>
        <v>0</v>
      </c>
      <c r="AJ2579" s="9">
        <f t="shared" ref="AJ2579:AM2580" si="1804">-IF(AJ2534&lt;0,AJ2534,IF(AJ2519=0,AJ2534,MIN((AJ2534/AJ2519)*(AJ2534&gt;0),AJ2534)))</f>
        <v>0</v>
      </c>
      <c r="AK2579" s="9">
        <f t="shared" si="1804"/>
        <v>0</v>
      </c>
      <c r="AL2579" s="9">
        <f t="shared" si="1804"/>
        <v>0</v>
      </c>
      <c r="AM2579" s="9">
        <f t="shared" si="1804"/>
        <v>0</v>
      </c>
    </row>
    <row r="2580" spans="1:39" outlineLevel="2">
      <c r="A2580" s="11">
        <f>ROW()</f>
        <v>2580</v>
      </c>
      <c r="C2580" s="6" t="s">
        <v>655</v>
      </c>
      <c r="D2580" s="39"/>
      <c r="E2580" s="922"/>
      <c r="F2580" s="31"/>
      <c r="G2580" s="39"/>
      <c r="H2580" s="39"/>
      <c r="I2580" s="39"/>
      <c r="J2580" s="39"/>
      <c r="K2580" s="39"/>
      <c r="L2580" s="39"/>
      <c r="M2580" s="39"/>
      <c r="N2580" s="39"/>
      <c r="O2580" s="39"/>
      <c r="P2580" s="39"/>
      <c r="Q2580" s="39"/>
      <c r="R2580" s="39"/>
      <c r="S2580" s="39"/>
      <c r="T2580" s="39"/>
      <c r="U2580" s="39"/>
      <c r="V2580" s="39"/>
      <c r="W2580" s="39"/>
      <c r="X2580" s="39"/>
      <c r="Y2580" s="39"/>
      <c r="Z2580" s="39"/>
      <c r="AA2580" s="39"/>
      <c r="AB2580" s="39"/>
      <c r="AC2580" s="526"/>
      <c r="AD2580" s="9">
        <f>-Inputs!AD1599</f>
        <v>0</v>
      </c>
      <c r="AE2580" s="9">
        <f>-Inputs!AE1599</f>
        <v>0</v>
      </c>
      <c r="AF2580" s="9">
        <f>-Inputs!AF1599</f>
        <v>0</v>
      </c>
      <c r="AG2580" s="9">
        <f>-Inputs!AG1599</f>
        <v>0</v>
      </c>
      <c r="AH2580" s="9">
        <f>-Inputs!AH1599</f>
        <v>0</v>
      </c>
      <c r="AI2580" s="9">
        <f>-IF(AI2535&lt;0,AI2535,IF(AI2520=0,AI2535,MIN((AI2535/AI2520)*(AI2535&gt;0),AI2535)))</f>
        <v>0</v>
      </c>
      <c r="AJ2580" s="9">
        <f t="shared" si="1804"/>
        <v>0</v>
      </c>
      <c r="AK2580" s="9">
        <f t="shared" si="1804"/>
        <v>0</v>
      </c>
      <c r="AL2580" s="9">
        <f t="shared" si="1804"/>
        <v>0</v>
      </c>
      <c r="AM2580" s="9">
        <f t="shared" si="1804"/>
        <v>0</v>
      </c>
    </row>
    <row r="2581" spans="1:39" outlineLevel="2">
      <c r="A2581" s="11">
        <f>ROW()</f>
        <v>2581</v>
      </c>
      <c r="C2581" s="6" t="s">
        <v>656</v>
      </c>
      <c r="D2581" s="39"/>
      <c r="E2581" s="922"/>
      <c r="F2581" s="31"/>
      <c r="G2581" s="39"/>
      <c r="H2581" s="39"/>
      <c r="I2581" s="39"/>
      <c r="J2581" s="39"/>
      <c r="K2581" s="39"/>
      <c r="L2581" s="39"/>
      <c r="M2581" s="39"/>
      <c r="N2581" s="39"/>
      <c r="O2581" s="39"/>
      <c r="P2581" s="39"/>
      <c r="Q2581" s="39"/>
      <c r="R2581" s="39"/>
      <c r="S2581" s="39"/>
      <c r="T2581" s="39"/>
      <c r="U2581" s="39"/>
      <c r="V2581" s="39"/>
      <c r="W2581" s="39"/>
      <c r="X2581" s="39"/>
      <c r="Y2581" s="39"/>
      <c r="Z2581" s="39"/>
      <c r="AA2581" s="39"/>
      <c r="AB2581" s="39"/>
      <c r="AC2581" s="526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</row>
    <row r="2582" spans="1:39" outlineLevel="2">
      <c r="A2582" s="11">
        <f>ROW()</f>
        <v>2582</v>
      </c>
      <c r="C2582" s="6" t="s">
        <v>667</v>
      </c>
      <c r="D2582" s="39"/>
      <c r="E2582" s="922"/>
      <c r="F2582" s="31"/>
      <c r="G2582" s="39"/>
      <c r="H2582" s="39"/>
      <c r="I2582" s="39"/>
      <c r="J2582" s="39"/>
      <c r="K2582" s="39"/>
      <c r="L2582" s="39"/>
      <c r="M2582" s="39"/>
      <c r="N2582" s="39"/>
      <c r="O2582" s="39"/>
      <c r="P2582" s="39"/>
      <c r="Q2582" s="39"/>
      <c r="R2582" s="39"/>
      <c r="S2582" s="39"/>
      <c r="T2582" s="39"/>
      <c r="U2582" s="39"/>
      <c r="V2582" s="39"/>
      <c r="W2582" s="39"/>
      <c r="X2582" s="39"/>
      <c r="Y2582" s="39"/>
      <c r="Z2582" s="39"/>
      <c r="AA2582" s="39"/>
      <c r="AB2582" s="39"/>
      <c r="AC2582" s="526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</row>
    <row r="2583" spans="1:39" outlineLevel="2">
      <c r="A2583" s="11">
        <f>ROW()</f>
        <v>2583</v>
      </c>
      <c r="C2583" s="6" t="s">
        <v>212</v>
      </c>
      <c r="D2583" s="39"/>
      <c r="E2583" s="922">
        <v>0</v>
      </c>
      <c r="F2583" s="31"/>
      <c r="G2583" s="39"/>
      <c r="H2583" s="39"/>
      <c r="I2583" s="39"/>
      <c r="J2583" s="39"/>
      <c r="K2583" s="39"/>
      <c r="L2583" s="39"/>
      <c r="M2583" s="39"/>
      <c r="N2583" s="39"/>
      <c r="O2583" s="39"/>
      <c r="P2583" s="39"/>
      <c r="Q2583" s="39"/>
      <c r="R2583" s="39"/>
      <c r="S2583" s="39"/>
      <c r="T2583" s="39"/>
      <c r="U2583" s="39"/>
      <c r="V2583" s="39"/>
      <c r="W2583" s="39"/>
      <c r="X2583" s="39"/>
      <c r="Y2583" s="39"/>
      <c r="Z2583" s="39"/>
      <c r="AA2583" s="39"/>
      <c r="AB2583" s="39"/>
      <c r="AC2583" s="526">
        <f t="shared" si="1796"/>
        <v>0</v>
      </c>
      <c r="AD2583" s="9">
        <f>-Inputs!AD1602</f>
        <v>0</v>
      </c>
      <c r="AE2583" s="9">
        <f>-Inputs!AE1602</f>
        <v>0</v>
      </c>
      <c r="AF2583" s="9">
        <f>-Inputs!AF1602</f>
        <v>0</v>
      </c>
      <c r="AG2583" s="9">
        <f>-Inputs!AG1602</f>
        <v>0</v>
      </c>
      <c r="AH2583" s="9">
        <f>-Inputs!AH1602</f>
        <v>0</v>
      </c>
      <c r="AI2583" s="531">
        <v>0</v>
      </c>
      <c r="AJ2583" s="531">
        <v>0</v>
      </c>
      <c r="AK2583" s="531">
        <v>0</v>
      </c>
      <c r="AL2583" s="531">
        <v>0</v>
      </c>
      <c r="AM2583" s="531">
        <v>0</v>
      </c>
    </row>
    <row r="2584" spans="1:39" outlineLevel="2">
      <c r="A2584" s="11">
        <f>ROW()</f>
        <v>2584</v>
      </c>
      <c r="C2584" s="30" t="s">
        <v>362</v>
      </c>
      <c r="D2584" s="90"/>
      <c r="E2584" s="925">
        <v>0</v>
      </c>
      <c r="F2584" s="90"/>
      <c r="G2584" s="90"/>
      <c r="H2584" s="90"/>
      <c r="I2584" s="90"/>
      <c r="J2584" s="90"/>
      <c r="K2584" s="90"/>
      <c r="L2584" s="90"/>
      <c r="M2584" s="90"/>
      <c r="N2584" s="90"/>
      <c r="O2584" s="90"/>
      <c r="P2584" s="90"/>
      <c r="Q2584" s="90"/>
      <c r="R2584" s="90"/>
      <c r="S2584" s="90"/>
      <c r="T2584" s="90"/>
      <c r="U2584" s="90"/>
      <c r="V2584" s="90"/>
      <c r="W2584" s="90"/>
      <c r="X2584" s="90"/>
      <c r="Y2584" s="90"/>
      <c r="Z2584" s="90"/>
      <c r="AA2584" s="90"/>
      <c r="AB2584" s="90"/>
      <c r="AC2584" s="527">
        <f t="shared" si="1796"/>
        <v>0</v>
      </c>
      <c r="AD2584" s="21">
        <f>-Inputs!AD1603</f>
        <v>0</v>
      </c>
      <c r="AE2584" s="21">
        <f>-Inputs!AE1603</f>
        <v>0</v>
      </c>
      <c r="AF2584" s="21">
        <f>-Inputs!AF1603</f>
        <v>0</v>
      </c>
      <c r="AG2584" s="21">
        <f>-Inputs!AG1603</f>
        <v>0</v>
      </c>
      <c r="AH2584" s="21">
        <f>-Inputs!AH1603</f>
        <v>0</v>
      </c>
      <c r="AI2584" s="21">
        <f t="shared" ref="AI2584:AM2584" si="1805">-IF(AI2539&lt;0,AI2539,IF(AI2524=0,AI2539,MIN((AI2539/AI2524)*(AI2539&gt;0),AI2539)))</f>
        <v>0</v>
      </c>
      <c r="AJ2584" s="21">
        <f t="shared" si="1805"/>
        <v>0</v>
      </c>
      <c r="AK2584" s="21">
        <f t="shared" si="1805"/>
        <v>0</v>
      </c>
      <c r="AL2584" s="21">
        <f t="shared" si="1805"/>
        <v>0</v>
      </c>
      <c r="AM2584" s="21">
        <f t="shared" si="1805"/>
        <v>0</v>
      </c>
    </row>
    <row r="2585" spans="1:39" outlineLevel="2">
      <c r="A2585" s="11">
        <f>ROW()</f>
        <v>2585</v>
      </c>
      <c r="C2585" s="6" t="s">
        <v>1</v>
      </c>
      <c r="D2585" s="39"/>
      <c r="E2585" s="39">
        <v>0</v>
      </c>
      <c r="F2585" s="39"/>
      <c r="G2585" s="39"/>
      <c r="H2585" s="39"/>
      <c r="I2585" s="39"/>
      <c r="J2585" s="39"/>
      <c r="K2585" s="39"/>
      <c r="L2585" s="39"/>
      <c r="M2585" s="39"/>
      <c r="N2585" s="39"/>
      <c r="O2585" s="39"/>
      <c r="P2585" s="39"/>
      <c r="Q2585" s="39"/>
      <c r="R2585" s="39"/>
      <c r="S2585" s="39"/>
      <c r="T2585" s="39"/>
      <c r="U2585" s="39"/>
      <c r="V2585" s="39"/>
      <c r="W2585" s="39"/>
      <c r="X2585" s="39"/>
      <c r="Y2585" s="39"/>
      <c r="Z2585" s="39"/>
      <c r="AA2585" s="39"/>
      <c r="AB2585" s="39"/>
      <c r="AC2585" s="9">
        <f t="shared" ref="AC2585" si="1806">SUM(AC2572:AC2584)</f>
        <v>0</v>
      </c>
      <c r="AD2585" s="9">
        <f t="shared" ref="AD2585:AM2585" si="1807">SUM(AD2572:AD2584)</f>
        <v>-3.2659674275292616</v>
      </c>
      <c r="AE2585" s="9">
        <f t="shared" si="1807"/>
        <v>-3.2659674275292621</v>
      </c>
      <c r="AF2585" s="9">
        <f t="shared" si="1807"/>
        <v>-3.2659674275292621</v>
      </c>
      <c r="AG2585" s="9">
        <f t="shared" si="1807"/>
        <v>-3.2659674275292621</v>
      </c>
      <c r="AH2585" s="9">
        <f t="shared" si="1807"/>
        <v>-3.2659674275292621</v>
      </c>
      <c r="AI2585" s="9">
        <f t="shared" si="1807"/>
        <v>-1.0960689770317642</v>
      </c>
      <c r="AJ2585" s="9">
        <f t="shared" si="1807"/>
        <v>-1.9767750209843902</v>
      </c>
      <c r="AK2585" s="9">
        <f t="shared" si="1807"/>
        <v>-1.9767750209843902</v>
      </c>
      <c r="AL2585" s="9">
        <f t="shared" si="1807"/>
        <v>-1.9767750209843902</v>
      </c>
      <c r="AM2585" s="9">
        <f t="shared" si="1807"/>
        <v>-1.9767750209843904</v>
      </c>
    </row>
    <row r="2586" spans="1:39" outlineLevel="2">
      <c r="A2586" s="11">
        <f>ROW()</f>
        <v>2586</v>
      </c>
      <c r="B2586" s="514" t="s">
        <v>603</v>
      </c>
      <c r="C2586" s="515"/>
      <c r="D2586" s="39"/>
      <c r="E2586" s="39"/>
      <c r="F2586" s="39"/>
      <c r="G2586" s="39"/>
      <c r="H2586" s="39"/>
      <c r="I2586" s="39"/>
      <c r="J2586" s="39"/>
      <c r="K2586" s="39"/>
      <c r="L2586" s="39"/>
      <c r="M2586" s="39"/>
      <c r="N2586" s="39"/>
      <c r="O2586" s="39"/>
      <c r="P2586" s="39"/>
      <c r="Q2586" s="39"/>
      <c r="R2586" s="39"/>
      <c r="S2586" s="39"/>
      <c r="T2586" s="39"/>
      <c r="U2586" s="39"/>
      <c r="V2586" s="39"/>
      <c r="W2586" s="39"/>
      <c r="X2586" s="39"/>
      <c r="Y2586" s="39"/>
      <c r="Z2586" s="39"/>
      <c r="AA2586" s="39"/>
      <c r="AB2586" s="3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</row>
    <row r="2587" spans="1:39" outlineLevel="2">
      <c r="A2587" s="11">
        <f>ROW()</f>
        <v>2587</v>
      </c>
      <c r="C2587" s="6" t="s">
        <v>2</v>
      </c>
      <c r="D2587" s="39"/>
      <c r="E2587" s="39"/>
      <c r="F2587" s="39"/>
      <c r="G2587" s="39"/>
      <c r="H2587" s="39"/>
      <c r="I2587" s="39"/>
      <c r="J2587" s="39"/>
      <c r="K2587" s="39"/>
      <c r="L2587" s="39"/>
      <c r="M2587" s="39"/>
      <c r="N2587" s="39"/>
      <c r="O2587" s="39"/>
      <c r="P2587" s="39"/>
      <c r="Q2587" s="39"/>
      <c r="R2587" s="39"/>
      <c r="S2587" s="39"/>
      <c r="T2587" s="39"/>
      <c r="U2587" s="39"/>
      <c r="V2587" s="39"/>
      <c r="W2587" s="39"/>
      <c r="X2587" s="39"/>
      <c r="Y2587" s="39"/>
      <c r="Z2587" s="39"/>
      <c r="AA2587" s="39"/>
      <c r="AB2587" s="39"/>
      <c r="AC2587" s="926">
        <f>-Inputs!AC$867</f>
        <v>-2.0410902222457807E-2</v>
      </c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</row>
    <row r="2588" spans="1:39" outlineLevel="2">
      <c r="A2588" s="11">
        <f>ROW()</f>
        <v>2588</v>
      </c>
      <c r="C2588" s="6" t="s">
        <v>3</v>
      </c>
      <c r="D2588" s="39"/>
      <c r="E2588" s="39"/>
      <c r="F2588" s="39"/>
      <c r="G2588" s="39"/>
      <c r="H2588" s="39"/>
      <c r="I2588" s="39"/>
      <c r="J2588" s="39"/>
      <c r="K2588" s="39"/>
      <c r="L2588" s="39"/>
      <c r="M2588" s="39"/>
      <c r="N2588" s="39"/>
      <c r="O2588" s="39"/>
      <c r="P2588" s="39"/>
      <c r="Q2588" s="39"/>
      <c r="R2588" s="39"/>
      <c r="S2588" s="39"/>
      <c r="T2588" s="39"/>
      <c r="U2588" s="39"/>
      <c r="V2588" s="39"/>
      <c r="W2588" s="39"/>
      <c r="X2588" s="39"/>
      <c r="Y2588" s="39"/>
      <c r="Z2588" s="39"/>
      <c r="AA2588" s="39"/>
      <c r="AB2588" s="39"/>
      <c r="AC2588" s="926">
        <f>-Inputs!AC$868</f>
        <v>-5.6298732396905034E-2</v>
      </c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</row>
    <row r="2589" spans="1:39" outlineLevel="2">
      <c r="A2589" s="11">
        <f>ROW()</f>
        <v>2589</v>
      </c>
      <c r="C2589" s="6" t="s">
        <v>4</v>
      </c>
      <c r="D2589" s="39"/>
      <c r="E2589" s="39"/>
      <c r="F2589" s="39"/>
      <c r="G2589" s="39"/>
      <c r="H2589" s="39"/>
      <c r="I2589" s="39"/>
      <c r="J2589" s="39"/>
      <c r="K2589" s="39"/>
      <c r="L2589" s="39"/>
      <c r="M2589" s="39"/>
      <c r="N2589" s="39"/>
      <c r="O2589" s="39"/>
      <c r="P2589" s="39"/>
      <c r="Q2589" s="39"/>
      <c r="R2589" s="39"/>
      <c r="S2589" s="39"/>
      <c r="T2589" s="39"/>
      <c r="U2589" s="39"/>
      <c r="V2589" s="39"/>
      <c r="W2589" s="39"/>
      <c r="X2589" s="39"/>
      <c r="Y2589" s="39"/>
      <c r="Z2589" s="39"/>
      <c r="AA2589" s="39"/>
      <c r="AB2589" s="39"/>
      <c r="AC2589" s="926">
        <f>-Inputs!AC$869</f>
        <v>-1.482622452649456E-2</v>
      </c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</row>
    <row r="2590" spans="1:39" outlineLevel="2">
      <c r="A2590" s="11">
        <f>ROW()</f>
        <v>2590</v>
      </c>
      <c r="C2590" s="6" t="s">
        <v>5</v>
      </c>
      <c r="D2590" s="39"/>
      <c r="E2590" s="39"/>
      <c r="F2590" s="39"/>
      <c r="G2590" s="39"/>
      <c r="H2590" s="39"/>
      <c r="I2590" s="39"/>
      <c r="J2590" s="39"/>
      <c r="K2590" s="39"/>
      <c r="L2590" s="39"/>
      <c r="M2590" s="39"/>
      <c r="N2590" s="39"/>
      <c r="O2590" s="39"/>
      <c r="P2590" s="39"/>
      <c r="Q2590" s="39"/>
      <c r="R2590" s="39"/>
      <c r="S2590" s="39"/>
      <c r="T2590" s="39"/>
      <c r="U2590" s="39"/>
      <c r="V2590" s="39"/>
      <c r="W2590" s="39"/>
      <c r="X2590" s="39"/>
      <c r="Y2590" s="39"/>
      <c r="Z2590" s="39"/>
      <c r="AA2590" s="39"/>
      <c r="AB2590" s="39"/>
      <c r="AC2590" s="926">
        <f>-Inputs!AC$870</f>
        <v>-5.1401563567366616E-2</v>
      </c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</row>
    <row r="2591" spans="1:39" outlineLevel="2">
      <c r="A2591" s="11">
        <f>ROW()</f>
        <v>2591</v>
      </c>
      <c r="C2591" s="6" t="s">
        <v>473</v>
      </c>
      <c r="D2591" s="39"/>
      <c r="E2591" s="39"/>
      <c r="F2591" s="39"/>
      <c r="G2591" s="39"/>
      <c r="H2591" s="39"/>
      <c r="I2591" s="39"/>
      <c r="J2591" s="39"/>
      <c r="K2591" s="39"/>
      <c r="L2591" s="39"/>
      <c r="M2591" s="39"/>
      <c r="N2591" s="39"/>
      <c r="O2591" s="39"/>
      <c r="P2591" s="39"/>
      <c r="Q2591" s="39"/>
      <c r="R2591" s="39"/>
      <c r="S2591" s="39"/>
      <c r="T2591" s="39"/>
      <c r="U2591" s="39"/>
      <c r="V2591" s="39"/>
      <c r="W2591" s="39"/>
      <c r="X2591" s="39"/>
      <c r="Y2591" s="39"/>
      <c r="Z2591" s="39"/>
      <c r="AA2591" s="39"/>
      <c r="AB2591" s="39"/>
      <c r="AC2591" s="926">
        <f>-Inputs!AC$871</f>
        <v>-9.4831044371651976E-2</v>
      </c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</row>
    <row r="2592" spans="1:39" outlineLevel="2">
      <c r="A2592" s="11">
        <f>ROW()</f>
        <v>2592</v>
      </c>
      <c r="C2592" s="6" t="s">
        <v>474</v>
      </c>
      <c r="D2592" s="39"/>
      <c r="E2592" s="39"/>
      <c r="F2592" s="39"/>
      <c r="G2592" s="39"/>
      <c r="H2592" s="39"/>
      <c r="I2592" s="39"/>
      <c r="J2592" s="39"/>
      <c r="K2592" s="39"/>
      <c r="L2592" s="39"/>
      <c r="M2592" s="39"/>
      <c r="N2592" s="39"/>
      <c r="O2592" s="39"/>
      <c r="P2592" s="39"/>
      <c r="Q2592" s="39"/>
      <c r="R2592" s="39"/>
      <c r="S2592" s="39"/>
      <c r="T2592" s="39"/>
      <c r="U2592" s="39"/>
      <c r="V2592" s="39"/>
      <c r="W2592" s="39"/>
      <c r="X2592" s="39"/>
      <c r="Y2592" s="39"/>
      <c r="Z2592" s="39"/>
      <c r="AA2592" s="39"/>
      <c r="AB2592" s="39"/>
      <c r="AC2592" s="926">
        <f>-Inputs!AC$872</f>
        <v>-6.1526452192580294E-2</v>
      </c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</row>
    <row r="2593" spans="1:39" outlineLevel="2">
      <c r="A2593" s="11">
        <f>ROW()</f>
        <v>2593</v>
      </c>
      <c r="C2593" s="6" t="s">
        <v>477</v>
      </c>
      <c r="D2593" s="39"/>
      <c r="E2593" s="39"/>
      <c r="F2593" s="39"/>
      <c r="G2593" s="39"/>
      <c r="H2593" s="39"/>
      <c r="I2593" s="39"/>
      <c r="J2593" s="39"/>
      <c r="K2593" s="39"/>
      <c r="L2593" s="39"/>
      <c r="M2593" s="39"/>
      <c r="N2593" s="39"/>
      <c r="O2593" s="39"/>
      <c r="P2593" s="39"/>
      <c r="Q2593" s="39"/>
      <c r="R2593" s="39"/>
      <c r="S2593" s="39"/>
      <c r="T2593" s="39"/>
      <c r="U2593" s="39"/>
      <c r="V2593" s="39"/>
      <c r="W2593" s="39"/>
      <c r="X2593" s="39"/>
      <c r="Y2593" s="39"/>
      <c r="Z2593" s="39"/>
      <c r="AA2593" s="39"/>
      <c r="AB2593" s="39"/>
      <c r="AC2593" s="926">
        <f>-Inputs!AC$873</f>
        <v>4.8667380818827551E-2</v>
      </c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</row>
    <row r="2594" spans="1:39" outlineLevel="2">
      <c r="A2594" s="11">
        <f>ROW()</f>
        <v>2594</v>
      </c>
      <c r="C2594" s="6" t="s">
        <v>511</v>
      </c>
      <c r="D2594" s="39"/>
      <c r="E2594" s="39"/>
      <c r="F2594" s="39"/>
      <c r="G2594" s="39"/>
      <c r="H2594" s="39"/>
      <c r="I2594" s="39"/>
      <c r="J2594" s="39"/>
      <c r="K2594" s="39"/>
      <c r="L2594" s="39"/>
      <c r="M2594" s="39"/>
      <c r="N2594" s="39"/>
      <c r="O2594" s="39"/>
      <c r="P2594" s="39"/>
      <c r="Q2594" s="39"/>
      <c r="R2594" s="39"/>
      <c r="S2594" s="39"/>
      <c r="T2594" s="39"/>
      <c r="U2594" s="39"/>
      <c r="V2594" s="39"/>
      <c r="W2594" s="39"/>
      <c r="X2594" s="39"/>
      <c r="Y2594" s="39"/>
      <c r="Z2594" s="39"/>
      <c r="AA2594" s="39"/>
      <c r="AB2594" s="39"/>
      <c r="AC2594" s="926">
        <f>-Inputs!AC$874</f>
        <v>0</v>
      </c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</row>
    <row r="2595" spans="1:39" outlineLevel="2">
      <c r="A2595" s="11">
        <f>ROW()</f>
        <v>2595</v>
      </c>
      <c r="C2595" s="6" t="s">
        <v>655</v>
      </c>
      <c r="D2595" s="39"/>
      <c r="E2595" s="39"/>
      <c r="F2595" s="39"/>
      <c r="G2595" s="39"/>
      <c r="H2595" s="39"/>
      <c r="I2595" s="39"/>
      <c r="J2595" s="39"/>
      <c r="K2595" s="39"/>
      <c r="L2595" s="39"/>
      <c r="M2595" s="39"/>
      <c r="N2595" s="39"/>
      <c r="O2595" s="39"/>
      <c r="P2595" s="39"/>
      <c r="Q2595" s="39"/>
      <c r="R2595" s="39"/>
      <c r="S2595" s="39"/>
      <c r="T2595" s="39"/>
      <c r="U2595" s="39"/>
      <c r="V2595" s="39"/>
      <c r="W2595" s="39"/>
      <c r="X2595" s="39"/>
      <c r="Y2595" s="39"/>
      <c r="Z2595" s="39"/>
      <c r="AA2595" s="39"/>
      <c r="AB2595" s="39"/>
      <c r="AC2595" s="926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</row>
    <row r="2596" spans="1:39" outlineLevel="2">
      <c r="A2596" s="11">
        <f>ROW()</f>
        <v>2596</v>
      </c>
      <c r="C2596" s="6" t="s">
        <v>656</v>
      </c>
      <c r="D2596" s="39"/>
      <c r="E2596" s="39"/>
      <c r="F2596" s="39"/>
      <c r="G2596" s="39"/>
      <c r="H2596" s="39"/>
      <c r="I2596" s="39"/>
      <c r="J2596" s="39"/>
      <c r="K2596" s="39"/>
      <c r="L2596" s="39"/>
      <c r="M2596" s="39"/>
      <c r="N2596" s="39"/>
      <c r="O2596" s="39"/>
      <c r="P2596" s="39"/>
      <c r="Q2596" s="39"/>
      <c r="R2596" s="39"/>
      <c r="S2596" s="39"/>
      <c r="T2596" s="39"/>
      <c r="U2596" s="39"/>
      <c r="V2596" s="39"/>
      <c r="W2596" s="39"/>
      <c r="X2596" s="39"/>
      <c r="Y2596" s="39"/>
      <c r="Z2596" s="39"/>
      <c r="AA2596" s="39"/>
      <c r="AB2596" s="39"/>
      <c r="AC2596" s="926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</row>
    <row r="2597" spans="1:39" outlineLevel="2">
      <c r="A2597" s="11">
        <f>ROW()</f>
        <v>2597</v>
      </c>
      <c r="C2597" s="6" t="s">
        <v>667</v>
      </c>
      <c r="D2597" s="39"/>
      <c r="E2597" s="39"/>
      <c r="F2597" s="39"/>
      <c r="G2597" s="39"/>
      <c r="H2597" s="39"/>
      <c r="I2597" s="39"/>
      <c r="J2597" s="39"/>
      <c r="K2597" s="39"/>
      <c r="L2597" s="39"/>
      <c r="M2597" s="39"/>
      <c r="N2597" s="39"/>
      <c r="O2597" s="39"/>
      <c r="P2597" s="39"/>
      <c r="Q2597" s="39"/>
      <c r="R2597" s="39"/>
      <c r="S2597" s="39"/>
      <c r="T2597" s="39"/>
      <c r="U2597" s="39"/>
      <c r="V2597" s="39"/>
      <c r="W2597" s="39"/>
      <c r="X2597" s="39"/>
      <c r="Y2597" s="39"/>
      <c r="Z2597" s="39"/>
      <c r="AA2597" s="39"/>
      <c r="AB2597" s="39"/>
      <c r="AC2597" s="926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</row>
    <row r="2598" spans="1:39" outlineLevel="2">
      <c r="A2598" s="11">
        <f>ROW()</f>
        <v>2598</v>
      </c>
      <c r="C2598" s="6" t="s">
        <v>212</v>
      </c>
      <c r="D2598" s="39"/>
      <c r="E2598" s="39"/>
      <c r="F2598" s="39"/>
      <c r="G2598" s="39"/>
      <c r="H2598" s="39"/>
      <c r="I2598" s="39"/>
      <c r="J2598" s="39"/>
      <c r="K2598" s="39"/>
      <c r="L2598" s="39"/>
      <c r="M2598" s="39"/>
      <c r="N2598" s="39"/>
      <c r="O2598" s="39"/>
      <c r="P2598" s="39"/>
      <c r="Q2598" s="39"/>
      <c r="R2598" s="39"/>
      <c r="S2598" s="39"/>
      <c r="T2598" s="39"/>
      <c r="U2598" s="39"/>
      <c r="V2598" s="39"/>
      <c r="W2598" s="39"/>
      <c r="X2598" s="39"/>
      <c r="Y2598" s="39"/>
      <c r="Z2598" s="39"/>
      <c r="AA2598" s="39"/>
      <c r="AB2598" s="39"/>
      <c r="AC2598" s="926">
        <f>-Inputs!AC$878</f>
        <v>0</v>
      </c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</row>
    <row r="2599" spans="1:39" outlineLevel="2">
      <c r="A2599" s="11">
        <f>ROW()</f>
        <v>2599</v>
      </c>
      <c r="C2599" s="6" t="s">
        <v>362</v>
      </c>
      <c r="D2599" s="39"/>
      <c r="E2599" s="528"/>
      <c r="F2599" s="39"/>
      <c r="G2599" s="39"/>
      <c r="H2599" s="39"/>
      <c r="I2599" s="39"/>
      <c r="J2599" s="39"/>
      <c r="K2599" s="39"/>
      <c r="L2599" s="39"/>
      <c r="M2599" s="39"/>
      <c r="N2599" s="39"/>
      <c r="O2599" s="39"/>
      <c r="P2599" s="39"/>
      <c r="Q2599" s="39"/>
      <c r="R2599" s="39"/>
      <c r="S2599" s="39"/>
      <c r="T2599" s="39"/>
      <c r="U2599" s="39"/>
      <c r="V2599" s="39"/>
      <c r="W2599" s="39"/>
      <c r="X2599" s="39"/>
      <c r="Y2599" s="39"/>
      <c r="Z2599" s="39"/>
      <c r="AA2599" s="39"/>
      <c r="AB2599" s="39"/>
      <c r="AC2599" s="927">
        <f>-Inputs!AC$879</f>
        <v>0</v>
      </c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</row>
    <row r="2600" spans="1:39" outlineLevel="2">
      <c r="A2600" s="11">
        <f>ROW()</f>
        <v>2600</v>
      </c>
      <c r="C2600" s="511" t="s">
        <v>1</v>
      </c>
      <c r="D2600" s="512"/>
      <c r="E2600" s="39"/>
      <c r="F2600" s="512"/>
      <c r="G2600" s="512"/>
      <c r="H2600" s="512"/>
      <c r="I2600" s="512"/>
      <c r="J2600" s="512"/>
      <c r="K2600" s="512"/>
      <c r="L2600" s="512"/>
      <c r="M2600" s="512"/>
      <c r="N2600" s="512"/>
      <c r="O2600" s="512"/>
      <c r="P2600" s="512"/>
      <c r="Q2600" s="512"/>
      <c r="R2600" s="512"/>
      <c r="S2600" s="512"/>
      <c r="T2600" s="512"/>
      <c r="U2600" s="512"/>
      <c r="V2600" s="512"/>
      <c r="W2600" s="512"/>
      <c r="X2600" s="512"/>
      <c r="Y2600" s="512"/>
      <c r="Z2600" s="512"/>
      <c r="AA2600" s="512"/>
      <c r="AB2600" s="512"/>
      <c r="AC2600" s="513"/>
      <c r="AD2600" s="513"/>
      <c r="AE2600" s="513"/>
      <c r="AF2600" s="513"/>
      <c r="AG2600" s="513"/>
      <c r="AH2600" s="513"/>
      <c r="AI2600" s="513"/>
      <c r="AJ2600" s="513"/>
      <c r="AK2600" s="513"/>
      <c r="AL2600" s="513"/>
      <c r="AM2600" s="513"/>
    </row>
    <row r="2601" spans="1:39" outlineLevel="2">
      <c r="A2601" s="11">
        <f>ROW()</f>
        <v>2601</v>
      </c>
      <c r="B2601" s="343" t="s">
        <v>70</v>
      </c>
      <c r="D2601" s="39"/>
      <c r="E2601" s="39"/>
      <c r="F2601" s="39"/>
      <c r="G2601" s="39"/>
      <c r="H2601" s="39"/>
      <c r="I2601" s="39"/>
      <c r="J2601" s="39"/>
      <c r="K2601" s="39"/>
      <c r="L2601" s="39"/>
      <c r="M2601" s="39"/>
      <c r="N2601" s="39"/>
      <c r="O2601" s="39"/>
      <c r="P2601" s="39"/>
      <c r="Q2601" s="39"/>
      <c r="R2601" s="39"/>
      <c r="S2601" s="39"/>
      <c r="T2601" s="39"/>
      <c r="U2601" s="39"/>
      <c r="V2601" s="39"/>
      <c r="W2601" s="39"/>
      <c r="X2601" s="39"/>
      <c r="Y2601" s="39"/>
      <c r="Z2601" s="39"/>
      <c r="AA2601" s="39"/>
      <c r="AB2601" s="39"/>
      <c r="AC2601" s="39"/>
      <c r="AD2601" s="39"/>
      <c r="AE2601" s="39"/>
      <c r="AF2601" s="39"/>
      <c r="AG2601" s="39"/>
      <c r="AH2601" s="39"/>
      <c r="AI2601" s="39"/>
      <c r="AJ2601" s="39"/>
      <c r="AK2601" s="39"/>
      <c r="AL2601" s="39"/>
      <c r="AM2601" s="39"/>
    </row>
    <row r="2602" spans="1:39" outlineLevel="2">
      <c r="A2602" s="11">
        <f>ROW()</f>
        <v>2602</v>
      </c>
      <c r="C2602" s="6" t="s">
        <v>2</v>
      </c>
      <c r="D2602" s="39"/>
      <c r="E2602" s="922">
        <v>0.23064303487499996</v>
      </c>
      <c r="F2602" s="39"/>
      <c r="G2602" s="39"/>
      <c r="H2602" s="39"/>
      <c r="I2602" s="39"/>
      <c r="J2602" s="39"/>
      <c r="K2602" s="39"/>
      <c r="L2602" s="39"/>
      <c r="M2602" s="39"/>
      <c r="N2602" s="39"/>
      <c r="O2602" s="39"/>
      <c r="P2602" s="39"/>
      <c r="Q2602" s="39"/>
      <c r="R2602" s="39"/>
      <c r="S2602" s="39"/>
      <c r="T2602" s="39"/>
      <c r="U2602" s="39"/>
      <c r="V2602" s="39"/>
      <c r="W2602" s="39"/>
      <c r="X2602" s="39"/>
      <c r="Y2602" s="39"/>
      <c r="Z2602" s="39"/>
      <c r="AA2602" s="39"/>
      <c r="AB2602" s="39"/>
      <c r="AC2602" s="920">
        <f t="shared" ref="AC2602:AC2610" si="1808">AC2527+AC2542+AC2557+AC2572+AC2587</f>
        <v>8.421018939870259E-2</v>
      </c>
      <c r="AD2602" s="9">
        <f t="shared" ref="AD2602:AM2602" si="1809">AD2527+AD2542+AD2557+AD2572</f>
        <v>7.7622278764005639E-2</v>
      </c>
      <c r="AE2602" s="9">
        <f t="shared" si="1809"/>
        <v>7.1034368129308689E-2</v>
      </c>
      <c r="AF2602" s="9">
        <f t="shared" si="1809"/>
        <v>6.4446457494611739E-2</v>
      </c>
      <c r="AG2602" s="9">
        <f t="shared" si="1809"/>
        <v>5.7858546859914789E-2</v>
      </c>
      <c r="AH2602" s="9">
        <f t="shared" si="1809"/>
        <v>5.1270636225217839E-2</v>
      </c>
      <c r="AI2602" s="9">
        <f t="shared" si="1809"/>
        <v>4.9884943354266006E-2</v>
      </c>
      <c r="AJ2602" s="9">
        <f t="shared" si="1809"/>
        <v>4.8499250483314174E-2</v>
      </c>
      <c r="AK2602" s="9">
        <f t="shared" si="1809"/>
        <v>4.7113557612362342E-2</v>
      </c>
      <c r="AL2602" s="9">
        <f t="shared" si="1809"/>
        <v>4.5727864741410509E-2</v>
      </c>
      <c r="AM2602" s="9">
        <f t="shared" si="1809"/>
        <v>4.4342171870458677E-2</v>
      </c>
    </row>
    <row r="2603" spans="1:39" outlineLevel="2">
      <c r="A2603" s="11">
        <f>ROW()</f>
        <v>2603</v>
      </c>
      <c r="C2603" s="6" t="s">
        <v>3</v>
      </c>
      <c r="D2603" s="39"/>
      <c r="E2603" s="922">
        <v>2.4452265116249996</v>
      </c>
      <c r="F2603" s="39"/>
      <c r="G2603" s="39"/>
      <c r="H2603" s="39"/>
      <c r="I2603" s="39"/>
      <c r="J2603" s="39"/>
      <c r="K2603" s="39"/>
      <c r="L2603" s="39"/>
      <c r="M2603" s="39"/>
      <c r="N2603" s="39"/>
      <c r="O2603" s="39"/>
      <c r="P2603" s="39"/>
      <c r="Q2603" s="39"/>
      <c r="R2603" s="39"/>
      <c r="S2603" s="39"/>
      <c r="T2603" s="39"/>
      <c r="U2603" s="39"/>
      <c r="V2603" s="39"/>
      <c r="W2603" s="39"/>
      <c r="X2603" s="39"/>
      <c r="Y2603" s="39"/>
      <c r="Z2603" s="39"/>
      <c r="AA2603" s="39"/>
      <c r="AB2603" s="39"/>
      <c r="AC2603" s="920">
        <f t="shared" si="1808"/>
        <v>2.4087404418693064</v>
      </c>
      <c r="AD2603" s="9">
        <f t="shared" ref="AD2603:AM2603" si="1810">AD2528+AD2543+AD2558+AD2573</f>
        <v>2.3109594390808597</v>
      </c>
      <c r="AE2603" s="9">
        <f t="shared" si="1810"/>
        <v>2.213178436292413</v>
      </c>
      <c r="AF2603" s="9">
        <f t="shared" si="1810"/>
        <v>2.1153974335039663</v>
      </c>
      <c r="AG2603" s="9">
        <f t="shared" si="1810"/>
        <v>2.0176164307155195</v>
      </c>
      <c r="AH2603" s="9">
        <f t="shared" si="1810"/>
        <v>1.9198354279270728</v>
      </c>
      <c r="AI2603" s="9">
        <f t="shared" si="1810"/>
        <v>1.8430420108099899</v>
      </c>
      <c r="AJ2603" s="9">
        <f t="shared" si="1810"/>
        <v>1.7662485936929069</v>
      </c>
      <c r="AK2603" s="9">
        <f t="shared" si="1810"/>
        <v>1.6894551765758239</v>
      </c>
      <c r="AL2603" s="9">
        <f t="shared" si="1810"/>
        <v>1.6126617594587409</v>
      </c>
      <c r="AM2603" s="9">
        <f t="shared" si="1810"/>
        <v>1.5358683423416579</v>
      </c>
    </row>
    <row r="2604" spans="1:39" outlineLevel="2">
      <c r="A2604" s="11">
        <f>ROW()</f>
        <v>2604</v>
      </c>
      <c r="C2604" s="6" t="s">
        <v>4</v>
      </c>
      <c r="D2604" s="39"/>
      <c r="E2604" s="922">
        <v>8.2672065038249976</v>
      </c>
      <c r="F2604" s="39"/>
      <c r="G2604" s="39"/>
      <c r="H2604" s="39"/>
      <c r="I2604" s="39"/>
      <c r="J2604" s="39"/>
      <c r="K2604" s="39"/>
      <c r="L2604" s="39"/>
      <c r="M2604" s="39"/>
      <c r="N2604" s="39"/>
      <c r="O2604" s="39"/>
      <c r="P2604" s="39"/>
      <c r="Q2604" s="39"/>
      <c r="R2604" s="39"/>
      <c r="S2604" s="39"/>
      <c r="T2604" s="39"/>
      <c r="U2604" s="39"/>
      <c r="V2604" s="39"/>
      <c r="W2604" s="39"/>
      <c r="X2604" s="39"/>
      <c r="Y2604" s="39"/>
      <c r="Z2604" s="39"/>
      <c r="AA2604" s="39"/>
      <c r="AB2604" s="39"/>
      <c r="AC2604" s="920">
        <f t="shared" si="1808"/>
        <v>9.8058673435451791</v>
      </c>
      <c r="AD2604" s="9">
        <f t="shared" ref="AD2604:AM2604" si="1811">AD2529+AD2544+AD2559+AD2574</f>
        <v>9.4752739451994525</v>
      </c>
      <c r="AE2604" s="9">
        <f t="shared" si="1811"/>
        <v>9.144680546853726</v>
      </c>
      <c r="AF2604" s="9">
        <f t="shared" si="1811"/>
        <v>8.8140871485079995</v>
      </c>
      <c r="AG2604" s="9">
        <f t="shared" si="1811"/>
        <v>8.4834937501622729</v>
      </c>
      <c r="AH2604" s="9">
        <f t="shared" si="1811"/>
        <v>8.1529003518165464</v>
      </c>
      <c r="AI2604" s="9">
        <f t="shared" si="1811"/>
        <v>7.8267843377438844</v>
      </c>
      <c r="AJ2604" s="9">
        <f t="shared" si="1811"/>
        <v>7.5006683236712224</v>
      </c>
      <c r="AK2604" s="9">
        <f t="shared" si="1811"/>
        <v>7.1745523095985604</v>
      </c>
      <c r="AL2604" s="9">
        <f t="shared" si="1811"/>
        <v>6.8484362955258984</v>
      </c>
      <c r="AM2604" s="9">
        <f t="shared" si="1811"/>
        <v>6.5223202814532364</v>
      </c>
    </row>
    <row r="2605" spans="1:39" outlineLevel="2">
      <c r="A2605" s="11">
        <f>ROW()</f>
        <v>2605</v>
      </c>
      <c r="C2605" s="6" t="s">
        <v>5</v>
      </c>
      <c r="D2605" s="39"/>
      <c r="E2605" s="922">
        <v>4.3271414696249995</v>
      </c>
      <c r="F2605" s="39"/>
      <c r="G2605" s="39"/>
      <c r="H2605" s="39"/>
      <c r="I2605" s="39"/>
      <c r="J2605" s="39"/>
      <c r="K2605" s="39"/>
      <c r="L2605" s="39"/>
      <c r="M2605" s="39"/>
      <c r="N2605" s="39"/>
      <c r="O2605" s="39"/>
      <c r="P2605" s="39"/>
      <c r="Q2605" s="39"/>
      <c r="R2605" s="39"/>
      <c r="S2605" s="39"/>
      <c r="T2605" s="39"/>
      <c r="U2605" s="39"/>
      <c r="V2605" s="39"/>
      <c r="W2605" s="39"/>
      <c r="X2605" s="39"/>
      <c r="Y2605" s="39"/>
      <c r="Z2605" s="39"/>
      <c r="AA2605" s="39"/>
      <c r="AB2605" s="39"/>
      <c r="AC2605" s="920">
        <f t="shared" si="1808"/>
        <v>4.7192413296578932</v>
      </c>
      <c r="AD2605" s="9">
        <f t="shared" ref="AD2605:AM2605" si="1812">AD2530+AD2545+AD2560+AD2575</f>
        <v>4.2001333082588186</v>
      </c>
      <c r="AE2605" s="9">
        <f t="shared" si="1812"/>
        <v>3.681025286859744</v>
      </c>
      <c r="AF2605" s="9">
        <f t="shared" si="1812"/>
        <v>3.1619172654606693</v>
      </c>
      <c r="AG2605" s="9">
        <f t="shared" si="1812"/>
        <v>2.6428092440615947</v>
      </c>
      <c r="AH2605" s="9">
        <f t="shared" si="1812"/>
        <v>2.12370122266252</v>
      </c>
      <c r="AI2605" s="9">
        <f t="shared" si="1812"/>
        <v>1.6989609781300161</v>
      </c>
      <c r="AJ2605" s="9">
        <f t="shared" si="1812"/>
        <v>1.2742207335975122</v>
      </c>
      <c r="AK2605" s="9">
        <f t="shared" si="1812"/>
        <v>0.84948048906500806</v>
      </c>
      <c r="AL2605" s="9">
        <f t="shared" si="1812"/>
        <v>0.42474024453250403</v>
      </c>
      <c r="AM2605" s="9">
        <f t="shared" si="1812"/>
        <v>0</v>
      </c>
    </row>
    <row r="2606" spans="1:39" outlineLevel="2">
      <c r="A2606" s="11">
        <f>ROW()</f>
        <v>2606</v>
      </c>
      <c r="C2606" s="6" t="s">
        <v>473</v>
      </c>
      <c r="D2606" s="39"/>
      <c r="E2606" s="922">
        <v>5.0178355056249986</v>
      </c>
      <c r="F2606" s="39"/>
      <c r="G2606" s="39"/>
      <c r="H2606" s="39"/>
      <c r="I2606" s="39"/>
      <c r="J2606" s="39"/>
      <c r="K2606" s="39"/>
      <c r="L2606" s="39"/>
      <c r="M2606" s="39"/>
      <c r="N2606" s="39"/>
      <c r="O2606" s="39"/>
      <c r="P2606" s="39"/>
      <c r="Q2606" s="39"/>
      <c r="R2606" s="39"/>
      <c r="S2606" s="39"/>
      <c r="T2606" s="39"/>
      <c r="U2606" s="39"/>
      <c r="V2606" s="39"/>
      <c r="W2606" s="39"/>
      <c r="X2606" s="39"/>
      <c r="Y2606" s="39"/>
      <c r="Z2606" s="39"/>
      <c r="AA2606" s="39"/>
      <c r="AB2606" s="39"/>
      <c r="AC2606" s="920">
        <f t="shared" si="1808"/>
        <v>5.1389692528126485</v>
      </c>
      <c r="AD2606" s="9">
        <f t="shared" ref="AD2606:AM2606" si="1813">AD2531+AD2546+AD2561+AD2576</f>
        <v>3.9350341934595936</v>
      </c>
      <c r="AE2606" s="9">
        <f t="shared" si="1813"/>
        <v>2.7310991341065387</v>
      </c>
      <c r="AF2606" s="9">
        <f t="shared" si="1813"/>
        <v>1.5271640747534838</v>
      </c>
      <c r="AG2606" s="9">
        <f t="shared" si="1813"/>
        <v>0.32322901540042892</v>
      </c>
      <c r="AH2606" s="9">
        <f t="shared" si="1813"/>
        <v>-0.88070604395262597</v>
      </c>
      <c r="AI2606" s="9">
        <f t="shared" si="1813"/>
        <v>0</v>
      </c>
      <c r="AJ2606" s="9">
        <f t="shared" si="1813"/>
        <v>0</v>
      </c>
      <c r="AK2606" s="9">
        <f t="shared" si="1813"/>
        <v>0</v>
      </c>
      <c r="AL2606" s="9">
        <f t="shared" si="1813"/>
        <v>0</v>
      </c>
      <c r="AM2606" s="9">
        <f t="shared" si="1813"/>
        <v>0</v>
      </c>
    </row>
    <row r="2607" spans="1:39" outlineLevel="2">
      <c r="A2607" s="11">
        <f>ROW()</f>
        <v>2607</v>
      </c>
      <c r="C2607" s="6" t="s">
        <v>474</v>
      </c>
      <c r="D2607" s="39"/>
      <c r="E2607" s="922">
        <v>4.2587527848749991</v>
      </c>
      <c r="F2607" s="39"/>
      <c r="G2607" s="39"/>
      <c r="H2607" s="39"/>
      <c r="I2607" s="39"/>
      <c r="J2607" s="39"/>
      <c r="K2607" s="39"/>
      <c r="L2607" s="39"/>
      <c r="M2607" s="39"/>
      <c r="N2607" s="39"/>
      <c r="O2607" s="39"/>
      <c r="P2607" s="39"/>
      <c r="Q2607" s="39"/>
      <c r="R2607" s="39"/>
      <c r="S2607" s="39"/>
      <c r="T2607" s="39"/>
      <c r="U2607" s="39"/>
      <c r="V2607" s="39"/>
      <c r="W2607" s="39"/>
      <c r="X2607" s="39"/>
      <c r="Y2607" s="39"/>
      <c r="Z2607" s="39"/>
      <c r="AA2607" s="39"/>
      <c r="AB2607" s="39"/>
      <c r="AC2607" s="920">
        <f t="shared" si="1808"/>
        <v>4.5410878915787505</v>
      </c>
      <c r="AD2607" s="9">
        <f t="shared" ref="AD2607:AM2607" si="1814">AD2532+AD2547+AD2562+AD2577</f>
        <v>4.2004854026449729</v>
      </c>
      <c r="AE2607" s="9">
        <f t="shared" si="1814"/>
        <v>3.859882913711195</v>
      </c>
      <c r="AF2607" s="9">
        <f t="shared" si="1814"/>
        <v>3.519280424777417</v>
      </c>
      <c r="AG2607" s="9">
        <f t="shared" si="1814"/>
        <v>3.178677935843639</v>
      </c>
      <c r="AH2607" s="9">
        <f t="shared" si="1814"/>
        <v>2.838075446909861</v>
      </c>
      <c r="AI2607" s="9">
        <f t="shared" si="1814"/>
        <v>2.554267902218875</v>
      </c>
      <c r="AJ2607" s="9">
        <f t="shared" si="1814"/>
        <v>2.270460357527889</v>
      </c>
      <c r="AK2607" s="9">
        <f t="shared" si="1814"/>
        <v>1.986652812836903</v>
      </c>
      <c r="AL2607" s="9">
        <f t="shared" si="1814"/>
        <v>1.702845268145917</v>
      </c>
      <c r="AM2607" s="9">
        <f t="shared" si="1814"/>
        <v>1.4190377234549307</v>
      </c>
    </row>
    <row r="2608" spans="1:39" outlineLevel="2">
      <c r="A2608" s="11">
        <f>ROW()</f>
        <v>2608</v>
      </c>
      <c r="C2608" s="6" t="s">
        <v>477</v>
      </c>
      <c r="D2608" s="39"/>
      <c r="E2608" s="922">
        <v>6.396497794394187</v>
      </c>
      <c r="F2608" s="39"/>
      <c r="G2608" s="39"/>
      <c r="H2608" s="39"/>
      <c r="I2608" s="39"/>
      <c r="J2608" s="39"/>
      <c r="K2608" s="39"/>
      <c r="L2608" s="39"/>
      <c r="M2608" s="39"/>
      <c r="N2608" s="39"/>
      <c r="O2608" s="39"/>
      <c r="P2608" s="39"/>
      <c r="Q2608" s="39"/>
      <c r="R2608" s="39"/>
      <c r="S2608" s="39"/>
      <c r="T2608" s="39"/>
      <c r="U2608" s="39"/>
      <c r="V2608" s="39"/>
      <c r="W2608" s="39"/>
      <c r="X2608" s="39"/>
      <c r="Y2608" s="39"/>
      <c r="Z2608" s="39"/>
      <c r="AA2608" s="39"/>
      <c r="AB2608" s="39"/>
      <c r="AC2608" s="920">
        <f t="shared" si="1808"/>
        <v>8.1564582688734344</v>
      </c>
      <c r="AD2608" s="9">
        <f t="shared" ref="AD2608:AM2608" si="1815">AD2533+AD2548+AD2563+AD2578</f>
        <v>7.3890987227989511</v>
      </c>
      <c r="AE2608" s="9">
        <f t="shared" si="1815"/>
        <v>6.6217391767244678</v>
      </c>
      <c r="AF2608" s="9">
        <f t="shared" si="1815"/>
        <v>5.8543796306499845</v>
      </c>
      <c r="AG2608" s="9">
        <f t="shared" si="1815"/>
        <v>5.0870200845755011</v>
      </c>
      <c r="AH2608" s="9">
        <f t="shared" si="1815"/>
        <v>4.3196605385010178</v>
      </c>
      <c r="AI2608" s="9">
        <f t="shared" si="1815"/>
        <v>3.4557284308008143</v>
      </c>
      <c r="AJ2608" s="9">
        <f t="shared" si="1815"/>
        <v>2.5917963231006107</v>
      </c>
      <c r="AK2608" s="9">
        <f t="shared" si="1815"/>
        <v>1.7278642154004071</v>
      </c>
      <c r="AL2608" s="9">
        <f t="shared" si="1815"/>
        <v>0.86393210770020357</v>
      </c>
      <c r="AM2608" s="9">
        <f t="shared" si="1815"/>
        <v>0</v>
      </c>
    </row>
    <row r="2609" spans="1:39" outlineLevel="2">
      <c r="A2609" s="11">
        <f>ROW()</f>
        <v>2609</v>
      </c>
      <c r="C2609" s="6" t="s">
        <v>511</v>
      </c>
      <c r="D2609" s="39"/>
      <c r="E2609" s="922">
        <v>0</v>
      </c>
      <c r="F2609" s="39"/>
      <c r="G2609" s="39"/>
      <c r="H2609" s="39"/>
      <c r="I2609" s="39"/>
      <c r="J2609" s="39"/>
      <c r="K2609" s="39"/>
      <c r="L2609" s="39"/>
      <c r="M2609" s="39"/>
      <c r="N2609" s="39"/>
      <c r="O2609" s="39"/>
      <c r="P2609" s="39"/>
      <c r="Q2609" s="39"/>
      <c r="R2609" s="39"/>
      <c r="S2609" s="39"/>
      <c r="T2609" s="39"/>
      <c r="U2609" s="39"/>
      <c r="V2609" s="39"/>
      <c r="W2609" s="39"/>
      <c r="X2609" s="39"/>
      <c r="Y2609" s="39"/>
      <c r="Z2609" s="39"/>
      <c r="AA2609" s="39"/>
      <c r="AB2609" s="39"/>
      <c r="AC2609" s="920">
        <f t="shared" si="1808"/>
        <v>0</v>
      </c>
      <c r="AD2609" s="9">
        <f t="shared" ref="AD2609:AM2609" si="1816">AD2534+AD2549+AD2564+AD2579</f>
        <v>0</v>
      </c>
      <c r="AE2609" s="9">
        <f t="shared" si="1816"/>
        <v>0</v>
      </c>
      <c r="AF2609" s="9">
        <f t="shared" si="1816"/>
        <v>0</v>
      </c>
      <c r="AG2609" s="9">
        <f t="shared" si="1816"/>
        <v>0</v>
      </c>
      <c r="AH2609" s="9">
        <f t="shared" si="1816"/>
        <v>0</v>
      </c>
      <c r="AI2609" s="9">
        <f t="shared" si="1816"/>
        <v>0</v>
      </c>
      <c r="AJ2609" s="9">
        <f t="shared" si="1816"/>
        <v>0</v>
      </c>
      <c r="AK2609" s="9">
        <f t="shared" si="1816"/>
        <v>0</v>
      </c>
      <c r="AL2609" s="9">
        <f t="shared" si="1816"/>
        <v>0</v>
      </c>
      <c r="AM2609" s="9">
        <f t="shared" si="1816"/>
        <v>0</v>
      </c>
    </row>
    <row r="2610" spans="1:39" outlineLevel="2">
      <c r="A2610" s="11">
        <f>ROW()</f>
        <v>2610</v>
      </c>
      <c r="C2610" s="6" t="s">
        <v>655</v>
      </c>
      <c r="D2610" s="39"/>
      <c r="E2610" s="922"/>
      <c r="F2610" s="39"/>
      <c r="G2610" s="39"/>
      <c r="H2610" s="39"/>
      <c r="I2610" s="39"/>
      <c r="J2610" s="39"/>
      <c r="K2610" s="39"/>
      <c r="L2610" s="39"/>
      <c r="M2610" s="39"/>
      <c r="N2610" s="39"/>
      <c r="O2610" s="39"/>
      <c r="P2610" s="39"/>
      <c r="Q2610" s="39"/>
      <c r="R2610" s="39"/>
      <c r="S2610" s="39"/>
      <c r="T2610" s="39"/>
      <c r="U2610" s="39"/>
      <c r="V2610" s="39"/>
      <c r="W2610" s="39"/>
      <c r="X2610" s="39"/>
      <c r="Y2610" s="39"/>
      <c r="Z2610" s="39"/>
      <c r="AA2610" s="39"/>
      <c r="AB2610" s="39"/>
      <c r="AC2610" s="920">
        <f t="shared" si="1808"/>
        <v>0</v>
      </c>
      <c r="AD2610" s="9">
        <f t="shared" ref="AD2610:AM2610" si="1817">AD2535+AD2550+AD2565+AD2580</f>
        <v>0</v>
      </c>
      <c r="AE2610" s="9">
        <f t="shared" si="1817"/>
        <v>0</v>
      </c>
      <c r="AF2610" s="9">
        <f t="shared" si="1817"/>
        <v>0</v>
      </c>
      <c r="AG2610" s="9">
        <f t="shared" si="1817"/>
        <v>0</v>
      </c>
      <c r="AH2610" s="9">
        <f t="shared" si="1817"/>
        <v>0</v>
      </c>
      <c r="AI2610" s="9">
        <f t="shared" si="1817"/>
        <v>0</v>
      </c>
      <c r="AJ2610" s="9">
        <f t="shared" si="1817"/>
        <v>0</v>
      </c>
      <c r="AK2610" s="9">
        <f t="shared" si="1817"/>
        <v>0</v>
      </c>
      <c r="AL2610" s="9">
        <f t="shared" si="1817"/>
        <v>0</v>
      </c>
      <c r="AM2610" s="9">
        <f t="shared" si="1817"/>
        <v>0</v>
      </c>
    </row>
    <row r="2611" spans="1:39" outlineLevel="2">
      <c r="A2611" s="11">
        <f>ROW()</f>
        <v>2611</v>
      </c>
      <c r="C2611" s="6" t="s">
        <v>656</v>
      </c>
      <c r="D2611" s="39"/>
      <c r="E2611" s="922"/>
      <c r="F2611" s="39"/>
      <c r="G2611" s="39"/>
      <c r="H2611" s="39"/>
      <c r="I2611" s="39"/>
      <c r="J2611" s="39"/>
      <c r="K2611" s="39"/>
      <c r="L2611" s="39"/>
      <c r="M2611" s="39"/>
      <c r="N2611" s="39"/>
      <c r="O2611" s="39"/>
      <c r="P2611" s="39"/>
      <c r="Q2611" s="39"/>
      <c r="R2611" s="39"/>
      <c r="S2611" s="39"/>
      <c r="T2611" s="39"/>
      <c r="U2611" s="39"/>
      <c r="V2611" s="39"/>
      <c r="W2611" s="39"/>
      <c r="X2611" s="39"/>
      <c r="Y2611" s="39"/>
      <c r="Z2611" s="39"/>
      <c r="AA2611" s="39"/>
      <c r="AB2611" s="39"/>
      <c r="AC2611" s="920"/>
      <c r="AD2611" s="9">
        <f t="shared" ref="AD2611:AM2611" si="1818">AD2536+AD2551+AD2566+AD2581</f>
        <v>0</v>
      </c>
      <c r="AE2611" s="9">
        <f t="shared" si="1818"/>
        <v>0</v>
      </c>
      <c r="AF2611" s="9">
        <f t="shared" si="1818"/>
        <v>0</v>
      </c>
      <c r="AG2611" s="9">
        <f t="shared" si="1818"/>
        <v>0</v>
      </c>
      <c r="AH2611" s="9">
        <f t="shared" si="1818"/>
        <v>0</v>
      </c>
      <c r="AI2611" s="9">
        <f t="shared" si="1818"/>
        <v>0</v>
      </c>
      <c r="AJ2611" s="9">
        <f t="shared" si="1818"/>
        <v>0</v>
      </c>
      <c r="AK2611" s="9">
        <f t="shared" si="1818"/>
        <v>0</v>
      </c>
      <c r="AL2611" s="9">
        <f t="shared" si="1818"/>
        <v>0</v>
      </c>
      <c r="AM2611" s="9">
        <f t="shared" si="1818"/>
        <v>0</v>
      </c>
    </row>
    <row r="2612" spans="1:39" outlineLevel="2">
      <c r="A2612" s="11">
        <f>ROW()</f>
        <v>2612</v>
      </c>
      <c r="C2612" s="6" t="s">
        <v>667</v>
      </c>
      <c r="D2612" s="39"/>
      <c r="E2612" s="922"/>
      <c r="F2612" s="39"/>
      <c r="G2612" s="39"/>
      <c r="H2612" s="39"/>
      <c r="I2612" s="39"/>
      <c r="J2612" s="39"/>
      <c r="K2612" s="39"/>
      <c r="L2612" s="39"/>
      <c r="M2612" s="39"/>
      <c r="N2612" s="39"/>
      <c r="O2612" s="39"/>
      <c r="P2612" s="39"/>
      <c r="Q2612" s="39"/>
      <c r="R2612" s="39"/>
      <c r="S2612" s="39"/>
      <c r="T2612" s="39"/>
      <c r="U2612" s="39"/>
      <c r="V2612" s="39"/>
      <c r="W2612" s="39"/>
      <c r="X2612" s="39"/>
      <c r="Y2612" s="39"/>
      <c r="Z2612" s="39"/>
      <c r="AA2612" s="39"/>
      <c r="AB2612" s="39"/>
      <c r="AC2612" s="920"/>
      <c r="AD2612" s="9">
        <f t="shared" ref="AD2612:AM2612" si="1819">AD2537+AD2552+AD2567+AD2582</f>
        <v>0</v>
      </c>
      <c r="AE2612" s="9">
        <f t="shared" si="1819"/>
        <v>0</v>
      </c>
      <c r="AF2612" s="9">
        <f t="shared" si="1819"/>
        <v>0</v>
      </c>
      <c r="AG2612" s="9">
        <f t="shared" si="1819"/>
        <v>0</v>
      </c>
      <c r="AH2612" s="9">
        <f t="shared" si="1819"/>
        <v>0</v>
      </c>
      <c r="AI2612" s="9">
        <f t="shared" si="1819"/>
        <v>0</v>
      </c>
      <c r="AJ2612" s="9">
        <f t="shared" si="1819"/>
        <v>0</v>
      </c>
      <c r="AK2612" s="9">
        <f t="shared" si="1819"/>
        <v>0</v>
      </c>
      <c r="AL2612" s="9">
        <f t="shared" si="1819"/>
        <v>0</v>
      </c>
      <c r="AM2612" s="9">
        <f t="shared" si="1819"/>
        <v>0</v>
      </c>
    </row>
    <row r="2613" spans="1:39" outlineLevel="2">
      <c r="A2613" s="11">
        <f>ROW()</f>
        <v>2613</v>
      </c>
      <c r="C2613" s="6" t="s">
        <v>212</v>
      </c>
      <c r="D2613" s="39"/>
      <c r="E2613" s="922">
        <v>0</v>
      </c>
      <c r="F2613" s="39"/>
      <c r="G2613" s="39"/>
      <c r="H2613" s="39"/>
      <c r="I2613" s="39"/>
      <c r="J2613" s="39"/>
      <c r="K2613" s="39"/>
      <c r="L2613" s="39"/>
      <c r="M2613" s="39"/>
      <c r="N2613" s="39"/>
      <c r="O2613" s="39"/>
      <c r="P2613" s="39"/>
      <c r="Q2613" s="39"/>
      <c r="R2613" s="39"/>
      <c r="S2613" s="39"/>
      <c r="T2613" s="39"/>
      <c r="U2613" s="39"/>
      <c r="V2613" s="39"/>
      <c r="W2613" s="39"/>
      <c r="X2613" s="39"/>
      <c r="Y2613" s="39"/>
      <c r="Z2613" s="39"/>
      <c r="AA2613" s="39"/>
      <c r="AB2613" s="39"/>
      <c r="AC2613" s="920">
        <f>AC2538+AC2553+AC2568+AC2583+AC2598</f>
        <v>0</v>
      </c>
      <c r="AD2613" s="9">
        <f t="shared" ref="AD2613:AM2613" si="1820">AD2538+AD2553+AD2568+AD2583</f>
        <v>0</v>
      </c>
      <c r="AE2613" s="9">
        <f t="shared" si="1820"/>
        <v>0</v>
      </c>
      <c r="AF2613" s="9">
        <f t="shared" si="1820"/>
        <v>0</v>
      </c>
      <c r="AG2613" s="9">
        <f t="shared" si="1820"/>
        <v>0</v>
      </c>
      <c r="AH2613" s="9">
        <f t="shared" si="1820"/>
        <v>0</v>
      </c>
      <c r="AI2613" s="9">
        <f t="shared" si="1820"/>
        <v>0</v>
      </c>
      <c r="AJ2613" s="9">
        <f t="shared" si="1820"/>
        <v>0</v>
      </c>
      <c r="AK2613" s="9">
        <f t="shared" si="1820"/>
        <v>0</v>
      </c>
      <c r="AL2613" s="9">
        <f t="shared" si="1820"/>
        <v>0</v>
      </c>
      <c r="AM2613" s="9">
        <f t="shared" si="1820"/>
        <v>0</v>
      </c>
    </row>
    <row r="2614" spans="1:39" outlineLevel="2">
      <c r="A2614" s="11">
        <f>ROW()</f>
        <v>2614</v>
      </c>
      <c r="C2614" s="30" t="s">
        <v>362</v>
      </c>
      <c r="D2614" s="90"/>
      <c r="E2614" s="925">
        <v>0</v>
      </c>
      <c r="F2614" s="90"/>
      <c r="G2614" s="90"/>
      <c r="H2614" s="90"/>
      <c r="I2614" s="90"/>
      <c r="J2614" s="90"/>
      <c r="K2614" s="90"/>
      <c r="L2614" s="90"/>
      <c r="M2614" s="90"/>
      <c r="N2614" s="90"/>
      <c r="O2614" s="90"/>
      <c r="P2614" s="90"/>
      <c r="Q2614" s="90"/>
      <c r="R2614" s="90"/>
      <c r="S2614" s="90"/>
      <c r="T2614" s="90"/>
      <c r="U2614" s="90"/>
      <c r="V2614" s="90"/>
      <c r="W2614" s="90"/>
      <c r="X2614" s="90"/>
      <c r="Y2614" s="90"/>
      <c r="Z2614" s="90"/>
      <c r="AA2614" s="90"/>
      <c r="AB2614" s="90"/>
      <c r="AC2614" s="921">
        <f>AC2539+AC2554+AC2569+AC2584+AC2599</f>
        <v>0</v>
      </c>
      <c r="AD2614" s="15">
        <f t="shared" ref="AD2614:AM2614" si="1821">AD2539+AD2554+AD2569+AD2584</f>
        <v>0</v>
      </c>
      <c r="AE2614" s="15">
        <f t="shared" si="1821"/>
        <v>0</v>
      </c>
      <c r="AF2614" s="15">
        <f t="shared" si="1821"/>
        <v>0</v>
      </c>
      <c r="AG2614" s="15">
        <f t="shared" si="1821"/>
        <v>0</v>
      </c>
      <c r="AH2614" s="15">
        <f t="shared" si="1821"/>
        <v>0</v>
      </c>
      <c r="AI2614" s="15">
        <f t="shared" si="1821"/>
        <v>0</v>
      </c>
      <c r="AJ2614" s="15">
        <f t="shared" si="1821"/>
        <v>0</v>
      </c>
      <c r="AK2614" s="15">
        <f t="shared" si="1821"/>
        <v>0</v>
      </c>
      <c r="AL2614" s="15">
        <f t="shared" si="1821"/>
        <v>0</v>
      </c>
      <c r="AM2614" s="15">
        <f t="shared" si="1821"/>
        <v>0</v>
      </c>
    </row>
    <row r="2615" spans="1:39" outlineLevel="2">
      <c r="A2615" s="11">
        <f>ROW()</f>
        <v>2615</v>
      </c>
      <c r="C2615" s="6" t="s">
        <v>1</v>
      </c>
      <c r="D2615" s="39"/>
      <c r="E2615" s="39">
        <f>SUM(E2602:E2614)</f>
        <v>30.943303604844182</v>
      </c>
      <c r="F2615" s="39"/>
      <c r="G2615" s="39"/>
      <c r="H2615" s="39"/>
      <c r="I2615" s="39"/>
      <c r="J2615" s="39"/>
      <c r="K2615" s="39"/>
      <c r="L2615" s="39"/>
      <c r="M2615" s="39"/>
      <c r="N2615" s="39"/>
      <c r="O2615" s="39"/>
      <c r="P2615" s="39"/>
      <c r="Q2615" s="39"/>
      <c r="R2615" s="39"/>
      <c r="S2615" s="39"/>
      <c r="T2615" s="39"/>
      <c r="U2615" s="39"/>
      <c r="V2615" s="39"/>
      <c r="W2615" s="39"/>
      <c r="X2615" s="39"/>
      <c r="Y2615" s="39"/>
      <c r="Z2615" s="39"/>
      <c r="AA2615" s="39"/>
      <c r="AB2615" s="39"/>
      <c r="AC2615" s="9">
        <f t="shared" ref="AC2615:AM2615" si="1822">SUM(AC2602:AC2614)</f>
        <v>34.854574717735915</v>
      </c>
      <c r="AD2615" s="9">
        <f t="shared" si="1822"/>
        <v>31.588607290206653</v>
      </c>
      <c r="AE2615" s="9">
        <f t="shared" si="1822"/>
        <v>28.322639862677395</v>
      </c>
      <c r="AF2615" s="9">
        <f t="shared" si="1822"/>
        <v>25.056672435148133</v>
      </c>
      <c r="AG2615" s="9">
        <f t="shared" si="1822"/>
        <v>21.790705007618868</v>
      </c>
      <c r="AH2615" s="9">
        <f t="shared" si="1822"/>
        <v>18.52473758008961</v>
      </c>
      <c r="AI2615" s="9">
        <f t="shared" si="1822"/>
        <v>17.428668603057844</v>
      </c>
      <c r="AJ2615" s="9">
        <f t="shared" si="1822"/>
        <v>15.451893582073453</v>
      </c>
      <c r="AK2615" s="9">
        <f t="shared" si="1822"/>
        <v>13.475118561089065</v>
      </c>
      <c r="AL2615" s="9">
        <f t="shared" si="1822"/>
        <v>11.498343540104674</v>
      </c>
      <c r="AM2615" s="9">
        <f t="shared" si="1822"/>
        <v>9.521568519120283</v>
      </c>
    </row>
    <row r="2616" spans="1:39" outlineLevel="3">
      <c r="A2616" s="11">
        <f>ROW()</f>
        <v>2616</v>
      </c>
      <c r="B2616" s="343" t="s">
        <v>658</v>
      </c>
      <c r="D2616" s="39"/>
      <c r="E2616" s="39"/>
      <c r="F2616" s="39"/>
      <c r="G2616" s="39"/>
      <c r="H2616" s="39"/>
      <c r="I2616" s="39"/>
      <c r="J2616" s="39"/>
      <c r="K2616" s="39"/>
      <c r="L2616" s="39"/>
      <c r="M2616" s="39"/>
      <c r="N2616" s="39"/>
      <c r="O2616" s="39"/>
      <c r="P2616" s="39"/>
      <c r="Q2616" s="39"/>
      <c r="R2616" s="39"/>
      <c r="S2616" s="39"/>
      <c r="T2616" s="39"/>
      <c r="U2616" s="39"/>
      <c r="V2616" s="39"/>
      <c r="W2616" s="39"/>
      <c r="X2616" s="39"/>
      <c r="Y2616" s="39"/>
      <c r="Z2616" s="39"/>
      <c r="AA2616" s="39"/>
      <c r="AB2616" s="39"/>
      <c r="AC2616" s="39"/>
      <c r="AD2616" s="39"/>
      <c r="AE2616" s="39"/>
      <c r="AF2616" s="39"/>
      <c r="AG2616" s="39"/>
      <c r="AH2616" s="39"/>
      <c r="AI2616" s="39"/>
      <c r="AJ2616" s="39"/>
      <c r="AK2616" s="39"/>
      <c r="AL2616" s="39"/>
      <c r="AM2616" s="39"/>
    </row>
    <row r="2617" spans="1:39" outlineLevel="3">
      <c r="A2617" s="11">
        <f>ROW()</f>
        <v>2617</v>
      </c>
      <c r="C2617" s="6" t="s">
        <v>2</v>
      </c>
      <c r="D2617" s="39"/>
      <c r="E2617" s="39"/>
      <c r="F2617" s="39"/>
      <c r="G2617" s="39"/>
      <c r="H2617" s="39"/>
      <c r="I2617" s="39"/>
      <c r="J2617" s="39"/>
      <c r="K2617" s="39"/>
      <c r="L2617" s="39"/>
      <c r="M2617" s="39"/>
      <c r="N2617" s="39"/>
      <c r="O2617" s="39"/>
      <c r="P2617" s="39"/>
      <c r="Q2617" s="39"/>
      <c r="R2617" s="39"/>
      <c r="S2617" s="39"/>
      <c r="T2617" s="39"/>
      <c r="U2617" s="39"/>
      <c r="V2617" s="39"/>
      <c r="W2617" s="39"/>
      <c r="X2617" s="39"/>
      <c r="Y2617" s="39"/>
      <c r="Z2617" s="39"/>
      <c r="AA2617" s="39"/>
      <c r="AB2617" s="39"/>
      <c r="AC2617" s="46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</row>
    <row r="2618" spans="1:39" outlineLevel="3">
      <c r="A2618" s="11">
        <f>ROW()</f>
        <v>2618</v>
      </c>
      <c r="C2618" s="6" t="s">
        <v>3</v>
      </c>
      <c r="D2618" s="39"/>
      <c r="E2618" s="39"/>
      <c r="F2618" s="39"/>
      <c r="G2618" s="39"/>
      <c r="H2618" s="39"/>
      <c r="I2618" s="39"/>
      <c r="J2618" s="39"/>
      <c r="K2618" s="39"/>
      <c r="L2618" s="39"/>
      <c r="M2618" s="39"/>
      <c r="N2618" s="39"/>
      <c r="O2618" s="39"/>
      <c r="P2618" s="39"/>
      <c r="Q2618" s="39"/>
      <c r="R2618" s="39"/>
      <c r="S2618" s="39"/>
      <c r="T2618" s="39"/>
      <c r="U2618" s="39"/>
      <c r="V2618" s="39"/>
      <c r="W2618" s="39"/>
      <c r="X2618" s="39"/>
      <c r="Y2618" s="39"/>
      <c r="Z2618" s="39"/>
      <c r="AA2618" s="39"/>
      <c r="AB2618" s="39"/>
      <c r="AC2618" s="46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</row>
    <row r="2619" spans="1:39" outlineLevel="3">
      <c r="A2619" s="11">
        <f>ROW()</f>
        <v>2619</v>
      </c>
      <c r="C2619" s="6" t="s">
        <v>4</v>
      </c>
      <c r="D2619" s="39"/>
      <c r="E2619" s="39"/>
      <c r="F2619" s="39"/>
      <c r="G2619" s="39"/>
      <c r="H2619" s="39"/>
      <c r="I2619" s="39"/>
      <c r="J2619" s="39"/>
      <c r="K2619" s="39"/>
      <c r="L2619" s="39"/>
      <c r="M2619" s="39"/>
      <c r="N2619" s="39"/>
      <c r="O2619" s="39"/>
      <c r="P2619" s="39"/>
      <c r="Q2619" s="39"/>
      <c r="R2619" s="39"/>
      <c r="S2619" s="39"/>
      <c r="T2619" s="39"/>
      <c r="U2619" s="39"/>
      <c r="V2619" s="39"/>
      <c r="W2619" s="39"/>
      <c r="X2619" s="39"/>
      <c r="Y2619" s="39"/>
      <c r="Z2619" s="39"/>
      <c r="AA2619" s="39"/>
      <c r="AB2619" s="39"/>
      <c r="AC2619" s="46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</row>
    <row r="2620" spans="1:39" outlineLevel="3">
      <c r="A2620" s="11">
        <f>ROW()</f>
        <v>2620</v>
      </c>
      <c r="C2620" s="6" t="s">
        <v>5</v>
      </c>
      <c r="D2620" s="39"/>
      <c r="E2620" s="39"/>
      <c r="F2620" s="39"/>
      <c r="G2620" s="39"/>
      <c r="H2620" s="39"/>
      <c r="I2620" s="39"/>
      <c r="J2620" s="39"/>
      <c r="K2620" s="39"/>
      <c r="L2620" s="39"/>
      <c r="M2620" s="39"/>
      <c r="N2620" s="39"/>
      <c r="O2620" s="39"/>
      <c r="P2620" s="39"/>
      <c r="Q2620" s="39"/>
      <c r="R2620" s="39"/>
      <c r="S2620" s="39"/>
      <c r="T2620" s="39"/>
      <c r="U2620" s="39"/>
      <c r="V2620" s="39"/>
      <c r="W2620" s="39"/>
      <c r="X2620" s="39"/>
      <c r="Y2620" s="39"/>
      <c r="Z2620" s="39"/>
      <c r="AA2620" s="39"/>
      <c r="AB2620" s="39"/>
      <c r="AC2620" s="46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</row>
    <row r="2621" spans="1:39" outlineLevel="3">
      <c r="A2621" s="11">
        <f>ROW()</f>
        <v>2621</v>
      </c>
      <c r="C2621" s="6" t="s">
        <v>473</v>
      </c>
      <c r="D2621" s="39"/>
      <c r="E2621" s="39"/>
      <c r="F2621" s="39"/>
      <c r="G2621" s="39"/>
      <c r="H2621" s="39"/>
      <c r="I2621" s="39"/>
      <c r="J2621" s="39"/>
      <c r="K2621" s="39"/>
      <c r="L2621" s="39"/>
      <c r="M2621" s="39"/>
      <c r="N2621" s="39"/>
      <c r="O2621" s="39"/>
      <c r="P2621" s="39"/>
      <c r="Q2621" s="39"/>
      <c r="R2621" s="39"/>
      <c r="S2621" s="39"/>
      <c r="T2621" s="39"/>
      <c r="U2621" s="39"/>
      <c r="V2621" s="39"/>
      <c r="W2621" s="39"/>
      <c r="X2621" s="39"/>
      <c r="Y2621" s="39"/>
      <c r="Z2621" s="39"/>
      <c r="AA2621" s="39"/>
      <c r="AB2621" s="39"/>
      <c r="AC2621" s="46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</row>
    <row r="2622" spans="1:39" outlineLevel="3">
      <c r="A2622" s="11">
        <f>ROW()</f>
        <v>2622</v>
      </c>
      <c r="C2622" s="6" t="s">
        <v>474</v>
      </c>
      <c r="D2622" s="39"/>
      <c r="E2622" s="39"/>
      <c r="F2622" s="39"/>
      <c r="G2622" s="39"/>
      <c r="H2622" s="39"/>
      <c r="I2622" s="39"/>
      <c r="J2622" s="39"/>
      <c r="K2622" s="39"/>
      <c r="L2622" s="39"/>
      <c r="M2622" s="39"/>
      <c r="N2622" s="39"/>
      <c r="O2622" s="39"/>
      <c r="P2622" s="39"/>
      <c r="Q2622" s="39"/>
      <c r="R2622" s="39"/>
      <c r="S2622" s="39"/>
      <c r="T2622" s="39"/>
      <c r="U2622" s="39"/>
      <c r="V2622" s="39"/>
      <c r="W2622" s="39"/>
      <c r="X2622" s="39"/>
      <c r="Y2622" s="39"/>
      <c r="Z2622" s="39"/>
      <c r="AA2622" s="39"/>
      <c r="AB2622" s="39"/>
      <c r="AC2622" s="46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</row>
    <row r="2623" spans="1:39" outlineLevel="3">
      <c r="A2623" s="11">
        <f>ROW()</f>
        <v>2623</v>
      </c>
      <c r="C2623" s="6" t="s">
        <v>477</v>
      </c>
      <c r="D2623" s="39"/>
      <c r="E2623" s="39"/>
      <c r="F2623" s="39"/>
      <c r="G2623" s="39"/>
      <c r="H2623" s="39"/>
      <c r="I2623" s="39"/>
      <c r="J2623" s="39"/>
      <c r="K2623" s="39"/>
      <c r="L2623" s="39"/>
      <c r="M2623" s="39"/>
      <c r="N2623" s="39"/>
      <c r="O2623" s="39"/>
      <c r="P2623" s="39"/>
      <c r="Q2623" s="39"/>
      <c r="R2623" s="39"/>
      <c r="S2623" s="39"/>
      <c r="T2623" s="39"/>
      <c r="U2623" s="39"/>
      <c r="V2623" s="39"/>
      <c r="W2623" s="39"/>
      <c r="X2623" s="39"/>
      <c r="Y2623" s="39"/>
      <c r="Z2623" s="39"/>
      <c r="AA2623" s="39"/>
      <c r="AB2623" s="39"/>
      <c r="AC2623" s="46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</row>
    <row r="2624" spans="1:39" outlineLevel="3">
      <c r="A2624" s="11">
        <f>ROW()</f>
        <v>2624</v>
      </c>
      <c r="C2624" s="6" t="s">
        <v>511</v>
      </c>
      <c r="D2624" s="39"/>
      <c r="E2624" s="39"/>
      <c r="F2624" s="39"/>
      <c r="G2624" s="39"/>
      <c r="H2624" s="39"/>
      <c r="I2624" s="39"/>
      <c r="J2624" s="39"/>
      <c r="K2624" s="39"/>
      <c r="L2624" s="39"/>
      <c r="M2624" s="39"/>
      <c r="N2624" s="39"/>
      <c r="O2624" s="39"/>
      <c r="P2624" s="39"/>
      <c r="Q2624" s="39"/>
      <c r="R2624" s="39"/>
      <c r="S2624" s="39"/>
      <c r="T2624" s="39"/>
      <c r="U2624" s="39"/>
      <c r="V2624" s="39"/>
      <c r="W2624" s="39"/>
      <c r="X2624" s="39"/>
      <c r="Y2624" s="39"/>
      <c r="Z2624" s="39"/>
      <c r="AA2624" s="39"/>
      <c r="AB2624" s="39"/>
      <c r="AC2624" s="46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</row>
    <row r="2625" spans="1:39" outlineLevel="3">
      <c r="A2625" s="11">
        <f>ROW()</f>
        <v>2625</v>
      </c>
      <c r="C2625" s="6" t="s">
        <v>655</v>
      </c>
      <c r="D2625" s="39"/>
      <c r="E2625" s="39"/>
      <c r="F2625" s="39"/>
      <c r="G2625" s="39"/>
      <c r="H2625" s="39"/>
      <c r="I2625" s="39"/>
      <c r="J2625" s="39"/>
      <c r="K2625" s="39"/>
      <c r="L2625" s="39"/>
      <c r="M2625" s="39"/>
      <c r="N2625" s="39"/>
      <c r="O2625" s="39"/>
      <c r="P2625" s="39"/>
      <c r="Q2625" s="39"/>
      <c r="R2625" s="39"/>
      <c r="S2625" s="39"/>
      <c r="T2625" s="39"/>
      <c r="U2625" s="39"/>
      <c r="V2625" s="39"/>
      <c r="W2625" s="39"/>
      <c r="X2625" s="39"/>
      <c r="Y2625" s="39"/>
      <c r="Z2625" s="39"/>
      <c r="AA2625" s="39"/>
      <c r="AB2625" s="39"/>
      <c r="AC2625" s="46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</row>
    <row r="2626" spans="1:39" outlineLevel="3">
      <c r="A2626" s="11">
        <f>ROW()</f>
        <v>2626</v>
      </c>
      <c r="C2626" s="6" t="s">
        <v>656</v>
      </c>
      <c r="D2626" s="39"/>
      <c r="E2626" s="39"/>
      <c r="F2626" s="39"/>
      <c r="G2626" s="39"/>
      <c r="H2626" s="39"/>
      <c r="I2626" s="39"/>
      <c r="J2626" s="39"/>
      <c r="K2626" s="39"/>
      <c r="L2626" s="39"/>
      <c r="M2626" s="39"/>
      <c r="N2626" s="39"/>
      <c r="O2626" s="39"/>
      <c r="P2626" s="39"/>
      <c r="Q2626" s="39"/>
      <c r="R2626" s="39"/>
      <c r="S2626" s="39"/>
      <c r="T2626" s="39"/>
      <c r="U2626" s="39"/>
      <c r="V2626" s="39"/>
      <c r="W2626" s="39"/>
      <c r="X2626" s="39"/>
      <c r="Y2626" s="39"/>
      <c r="Z2626" s="39"/>
      <c r="AA2626" s="39"/>
      <c r="AB2626" s="39"/>
      <c r="AC2626" s="46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</row>
    <row r="2627" spans="1:39" outlineLevel="3">
      <c r="A2627" s="11">
        <f>ROW()</f>
        <v>2627</v>
      </c>
      <c r="C2627" s="6" t="s">
        <v>667</v>
      </c>
      <c r="D2627" s="39"/>
      <c r="E2627" s="39"/>
      <c r="F2627" s="39"/>
      <c r="G2627" s="39"/>
      <c r="H2627" s="39"/>
      <c r="I2627" s="39"/>
      <c r="J2627" s="39"/>
      <c r="K2627" s="39"/>
      <c r="L2627" s="39"/>
      <c r="M2627" s="39"/>
      <c r="N2627" s="39"/>
      <c r="O2627" s="39"/>
      <c r="P2627" s="39"/>
      <c r="Q2627" s="39"/>
      <c r="R2627" s="39"/>
      <c r="S2627" s="39"/>
      <c r="T2627" s="39"/>
      <c r="U2627" s="39"/>
      <c r="V2627" s="39"/>
      <c r="W2627" s="39"/>
      <c r="X2627" s="39"/>
      <c r="Y2627" s="39"/>
      <c r="Z2627" s="39"/>
      <c r="AA2627" s="39"/>
      <c r="AB2627" s="39"/>
      <c r="AC2627" s="46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</row>
    <row r="2628" spans="1:39" outlineLevel="3">
      <c r="A2628" s="11">
        <f>ROW()</f>
        <v>2628</v>
      </c>
      <c r="C2628" s="6" t="s">
        <v>212</v>
      </c>
      <c r="D2628" s="39"/>
      <c r="E2628" s="39"/>
      <c r="F2628" s="39"/>
      <c r="G2628" s="39"/>
      <c r="H2628" s="39"/>
      <c r="I2628" s="39"/>
      <c r="J2628" s="39"/>
      <c r="K2628" s="39"/>
      <c r="L2628" s="39"/>
      <c r="M2628" s="39"/>
      <c r="N2628" s="39"/>
      <c r="O2628" s="39"/>
      <c r="P2628" s="39"/>
      <c r="Q2628" s="39"/>
      <c r="R2628" s="39"/>
      <c r="S2628" s="39"/>
      <c r="T2628" s="39"/>
      <c r="U2628" s="39"/>
      <c r="V2628" s="39"/>
      <c r="W2628" s="39"/>
      <c r="X2628" s="39"/>
      <c r="Y2628" s="39"/>
      <c r="Z2628" s="39"/>
      <c r="AA2628" s="39"/>
      <c r="AB2628" s="39"/>
      <c r="AC2628" s="46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</row>
    <row r="2629" spans="1:39" outlineLevel="3">
      <c r="A2629" s="11">
        <f>ROW()</f>
        <v>2629</v>
      </c>
      <c r="C2629" s="30" t="s">
        <v>362</v>
      </c>
      <c r="D2629" s="90"/>
      <c r="E2629" s="90"/>
      <c r="F2629" s="90"/>
      <c r="G2629" s="90"/>
      <c r="H2629" s="90"/>
      <c r="I2629" s="90"/>
      <c r="J2629" s="90"/>
      <c r="K2629" s="90"/>
      <c r="L2629" s="90"/>
      <c r="M2629" s="90"/>
      <c r="N2629" s="90"/>
      <c r="O2629" s="90"/>
      <c r="P2629" s="90"/>
      <c r="Q2629" s="90"/>
      <c r="R2629" s="90"/>
      <c r="S2629" s="90"/>
      <c r="T2629" s="90"/>
      <c r="U2629" s="90"/>
      <c r="V2629" s="90"/>
      <c r="W2629" s="90"/>
      <c r="X2629" s="90"/>
      <c r="Y2629" s="90"/>
      <c r="Z2629" s="90"/>
      <c r="AA2629" s="90"/>
      <c r="AB2629" s="90"/>
      <c r="AC2629" s="468"/>
      <c r="AD2629" s="15"/>
      <c r="AE2629" s="15"/>
      <c r="AF2629" s="15"/>
      <c r="AG2629" s="15"/>
      <c r="AH2629" s="15"/>
      <c r="AI2629" s="15"/>
      <c r="AJ2629" s="15"/>
      <c r="AK2629" s="15"/>
      <c r="AL2629" s="15"/>
      <c r="AM2629" s="15"/>
    </row>
    <row r="2630" spans="1:39" outlineLevel="3">
      <c r="A2630" s="11">
        <f>ROW()</f>
        <v>2630</v>
      </c>
      <c r="C2630" s="6" t="s">
        <v>1</v>
      </c>
      <c r="D2630" s="39"/>
      <c r="E2630" s="39"/>
      <c r="F2630" s="39"/>
      <c r="G2630" s="39"/>
      <c r="H2630" s="39"/>
      <c r="I2630" s="39"/>
      <c r="J2630" s="39"/>
      <c r="K2630" s="39"/>
      <c r="L2630" s="39"/>
      <c r="M2630" s="39"/>
      <c r="N2630" s="39"/>
      <c r="O2630" s="39"/>
      <c r="P2630" s="39"/>
      <c r="Q2630" s="39"/>
      <c r="R2630" s="39"/>
      <c r="S2630" s="39"/>
      <c r="T2630" s="39"/>
      <c r="U2630" s="39"/>
      <c r="V2630" s="39"/>
      <c r="W2630" s="39"/>
      <c r="X2630" s="39"/>
      <c r="Y2630" s="39"/>
      <c r="Z2630" s="39"/>
      <c r="AA2630" s="39"/>
      <c r="AB2630" s="3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</row>
    <row r="2631" spans="1:39" outlineLevel="3">
      <c r="A2631" s="11">
        <f>ROW()</f>
        <v>2631</v>
      </c>
      <c r="D2631" s="39"/>
      <c r="E2631" s="39"/>
      <c r="F2631" s="39"/>
      <c r="G2631" s="39"/>
      <c r="H2631" s="39"/>
      <c r="I2631" s="39"/>
      <c r="J2631" s="39"/>
      <c r="K2631" s="39"/>
      <c r="L2631" s="39"/>
      <c r="M2631" s="39"/>
      <c r="N2631" s="39"/>
      <c r="O2631" s="39"/>
      <c r="P2631" s="39"/>
      <c r="Q2631" s="39"/>
      <c r="R2631" s="39"/>
      <c r="S2631" s="39"/>
      <c r="T2631" s="39"/>
      <c r="U2631" s="39"/>
      <c r="V2631" s="39"/>
      <c r="W2631" s="39"/>
      <c r="X2631" s="39"/>
      <c r="Y2631" s="39"/>
      <c r="Z2631" s="39"/>
      <c r="AA2631" s="39"/>
      <c r="AB2631" s="39"/>
      <c r="AC2631" s="3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</row>
    <row r="2632" spans="1:39" s="10" customFormat="1" outlineLevel="1">
      <c r="A2632" s="324" t="s">
        <v>453</v>
      </c>
      <c r="B2632" s="347"/>
      <c r="C2632" s="325"/>
      <c r="D2632" s="325"/>
      <c r="E2632" s="325"/>
      <c r="F2632" s="325"/>
      <c r="G2632" s="325"/>
      <c r="H2632" s="326"/>
      <c r="I2632" s="326"/>
      <c r="J2632" s="326"/>
      <c r="K2632" s="326"/>
      <c r="L2632" s="326"/>
      <c r="M2632" s="326"/>
      <c r="N2632" s="326"/>
      <c r="O2632" s="326"/>
      <c r="P2632" s="326"/>
      <c r="Q2632" s="326"/>
      <c r="R2632" s="326"/>
      <c r="S2632" s="326"/>
      <c r="T2632" s="326"/>
      <c r="U2632" s="326"/>
      <c r="V2632" s="326"/>
      <c r="W2632" s="326"/>
      <c r="X2632" s="326"/>
      <c r="Y2632" s="326"/>
      <c r="Z2632" s="326"/>
      <c r="AA2632" s="326"/>
      <c r="AB2632" s="326"/>
      <c r="AC2632" s="326"/>
      <c r="AD2632" s="326"/>
      <c r="AE2632" s="326"/>
      <c r="AF2632" s="326"/>
      <c r="AG2632" s="326"/>
      <c r="AH2632" s="326"/>
      <c r="AI2632" s="326"/>
      <c r="AJ2632" s="326"/>
      <c r="AK2632" s="326"/>
      <c r="AL2632" s="326"/>
      <c r="AM2632" s="326"/>
    </row>
    <row r="2633" spans="1:39" outlineLevel="2">
      <c r="A2633" s="11">
        <f>ROW()</f>
        <v>2633</v>
      </c>
      <c r="B2633" s="343" t="s">
        <v>141</v>
      </c>
      <c r="D2633" s="39"/>
      <c r="E2633" s="39"/>
      <c r="F2633" s="39"/>
      <c r="G2633" s="39"/>
      <c r="H2633" s="39"/>
      <c r="I2633" s="39"/>
      <c r="J2633" s="156"/>
      <c r="K2633" s="39"/>
      <c r="L2633" s="39"/>
      <c r="M2633" s="39"/>
      <c r="N2633" s="39"/>
      <c r="O2633" s="39"/>
      <c r="P2633" s="39"/>
      <c r="Q2633" s="39"/>
      <c r="R2633" s="39"/>
      <c r="S2633" s="39"/>
      <c r="T2633" s="39"/>
      <c r="U2633" s="39"/>
      <c r="V2633" s="39"/>
      <c r="W2633" s="39"/>
      <c r="X2633" s="39"/>
      <c r="Y2633" s="39"/>
      <c r="Z2633" s="39"/>
      <c r="AA2633" s="39"/>
      <c r="AB2633" s="39"/>
      <c r="AC2633" s="39"/>
      <c r="AD2633" s="39"/>
      <c r="AE2633" s="428">
        <f>IF(Asset!AE$157="","",Asset!AE$157-AE$6)</f>
        <v>41</v>
      </c>
      <c r="AF2633" s="39"/>
      <c r="AG2633" s="39"/>
      <c r="AH2633" s="39"/>
      <c r="AI2633" s="39"/>
      <c r="AJ2633" s="39"/>
      <c r="AK2633" s="39"/>
      <c r="AL2633" s="39"/>
      <c r="AM2633" s="39"/>
    </row>
    <row r="2634" spans="1:39" outlineLevel="2">
      <c r="A2634" s="11">
        <f>ROW()</f>
        <v>2634</v>
      </c>
      <c r="C2634" s="6" t="s">
        <v>2</v>
      </c>
      <c r="D2634" s="39"/>
      <c r="E2634" s="39"/>
      <c r="F2634" s="39"/>
      <c r="G2634" s="39"/>
      <c r="H2634" s="39"/>
      <c r="I2634" s="9"/>
      <c r="J2634" s="39"/>
      <c r="K2634" s="163"/>
      <c r="L2634" s="163"/>
      <c r="M2634" s="163"/>
      <c r="N2634" s="163"/>
      <c r="O2634" s="163"/>
      <c r="P2634" s="163"/>
      <c r="Q2634" s="163"/>
      <c r="R2634" s="163"/>
      <c r="S2634" s="163"/>
      <c r="T2634" s="163"/>
      <c r="U2634" s="163"/>
      <c r="V2634" s="163"/>
      <c r="W2634" s="163"/>
      <c r="X2634" s="163"/>
      <c r="Y2634" s="163"/>
      <c r="Z2634" s="163"/>
      <c r="AA2634" s="163"/>
      <c r="AB2634" s="163"/>
      <c r="AC2634" s="164"/>
      <c r="AD2634" s="164"/>
      <c r="AE2634" s="915">
        <f>IF(AE$160="",Inputs!$D$80,MIN(Inputs!$D$80,AE$160))</f>
        <v>41</v>
      </c>
      <c r="AF2634" s="163">
        <f t="shared" ref="AF2634:AM2641" si="1823">MAX(0,AE2634-1)</f>
        <v>40</v>
      </c>
      <c r="AG2634" s="163">
        <f t="shared" si="1823"/>
        <v>39</v>
      </c>
      <c r="AH2634" s="163">
        <f t="shared" si="1823"/>
        <v>38</v>
      </c>
      <c r="AI2634" s="163">
        <f t="shared" si="1823"/>
        <v>37</v>
      </c>
      <c r="AJ2634" s="163">
        <f t="shared" si="1823"/>
        <v>36</v>
      </c>
      <c r="AK2634" s="163">
        <f t="shared" si="1823"/>
        <v>35</v>
      </c>
      <c r="AL2634" s="163">
        <f t="shared" si="1823"/>
        <v>34</v>
      </c>
      <c r="AM2634" s="163">
        <f t="shared" si="1823"/>
        <v>33</v>
      </c>
    </row>
    <row r="2635" spans="1:39" outlineLevel="2">
      <c r="A2635" s="11">
        <f>ROW()</f>
        <v>2635</v>
      </c>
      <c r="C2635" s="6" t="s">
        <v>3</v>
      </c>
      <c r="D2635" s="39"/>
      <c r="E2635" s="39"/>
      <c r="F2635" s="39"/>
      <c r="G2635" s="39"/>
      <c r="H2635" s="39"/>
      <c r="I2635" s="9"/>
      <c r="J2635" s="39"/>
      <c r="K2635" s="163"/>
      <c r="L2635" s="163"/>
      <c r="M2635" s="163"/>
      <c r="N2635" s="163"/>
      <c r="O2635" s="163"/>
      <c r="P2635" s="163"/>
      <c r="Q2635" s="163"/>
      <c r="R2635" s="163"/>
      <c r="S2635" s="163"/>
      <c r="T2635" s="163"/>
      <c r="U2635" s="163"/>
      <c r="V2635" s="163"/>
      <c r="W2635" s="163"/>
      <c r="X2635" s="163"/>
      <c r="Y2635" s="163"/>
      <c r="Z2635" s="163"/>
      <c r="AA2635" s="163"/>
      <c r="AB2635" s="163"/>
      <c r="AC2635" s="164"/>
      <c r="AD2635" s="164"/>
      <c r="AE2635" s="915">
        <f>IF(AE$160="",Inputs!$D$81,MIN(Inputs!$D$81,AE$160))</f>
        <v>30</v>
      </c>
      <c r="AF2635" s="163">
        <f t="shared" si="1823"/>
        <v>29</v>
      </c>
      <c r="AG2635" s="163">
        <f t="shared" si="1823"/>
        <v>28</v>
      </c>
      <c r="AH2635" s="163">
        <f t="shared" si="1823"/>
        <v>27</v>
      </c>
      <c r="AI2635" s="163">
        <f t="shared" si="1823"/>
        <v>26</v>
      </c>
      <c r="AJ2635" s="163">
        <f t="shared" si="1823"/>
        <v>25</v>
      </c>
      <c r="AK2635" s="163">
        <f t="shared" si="1823"/>
        <v>24</v>
      </c>
      <c r="AL2635" s="163">
        <f t="shared" si="1823"/>
        <v>23</v>
      </c>
      <c r="AM2635" s="163">
        <f t="shared" si="1823"/>
        <v>22</v>
      </c>
    </row>
    <row r="2636" spans="1:39" outlineLevel="2">
      <c r="A2636" s="11">
        <f>ROW()</f>
        <v>2636</v>
      </c>
      <c r="C2636" s="6" t="s">
        <v>4</v>
      </c>
      <c r="D2636" s="39"/>
      <c r="E2636" s="39"/>
      <c r="F2636" s="39"/>
      <c r="G2636" s="39"/>
      <c r="H2636" s="39"/>
      <c r="I2636" s="9"/>
      <c r="J2636" s="39"/>
      <c r="K2636" s="163"/>
      <c r="L2636" s="163"/>
      <c r="M2636" s="163"/>
      <c r="N2636" s="163"/>
      <c r="O2636" s="163"/>
      <c r="P2636" s="163"/>
      <c r="Q2636" s="163"/>
      <c r="R2636" s="163"/>
      <c r="S2636" s="163"/>
      <c r="T2636" s="163"/>
      <c r="U2636" s="163"/>
      <c r="V2636" s="163"/>
      <c r="W2636" s="163"/>
      <c r="X2636" s="163"/>
      <c r="Y2636" s="163"/>
      <c r="Z2636" s="163"/>
      <c r="AA2636" s="163"/>
      <c r="AB2636" s="163"/>
      <c r="AC2636" s="164"/>
      <c r="AD2636" s="164"/>
      <c r="AE2636" s="164">
        <f>Inputs!$D$82</f>
        <v>30</v>
      </c>
      <c r="AF2636" s="163">
        <f t="shared" si="1823"/>
        <v>29</v>
      </c>
      <c r="AG2636" s="163">
        <f t="shared" si="1823"/>
        <v>28</v>
      </c>
      <c r="AH2636" s="163">
        <f t="shared" si="1823"/>
        <v>27</v>
      </c>
      <c r="AI2636" s="163">
        <f t="shared" si="1823"/>
        <v>26</v>
      </c>
      <c r="AJ2636" s="163">
        <f t="shared" si="1823"/>
        <v>25</v>
      </c>
      <c r="AK2636" s="163">
        <f t="shared" si="1823"/>
        <v>24</v>
      </c>
      <c r="AL2636" s="163">
        <f t="shared" si="1823"/>
        <v>23</v>
      </c>
      <c r="AM2636" s="163">
        <f t="shared" si="1823"/>
        <v>22</v>
      </c>
    </row>
    <row r="2637" spans="1:39" outlineLevel="2">
      <c r="A2637" s="11">
        <f>ROW()</f>
        <v>2637</v>
      </c>
      <c r="C2637" s="6" t="s">
        <v>5</v>
      </c>
      <c r="D2637" s="39"/>
      <c r="E2637" s="39"/>
      <c r="F2637" s="39"/>
      <c r="G2637" s="39"/>
      <c r="H2637" s="39"/>
      <c r="I2637" s="9"/>
      <c r="J2637" s="39"/>
      <c r="K2637" s="163"/>
      <c r="L2637" s="163"/>
      <c r="M2637" s="163"/>
      <c r="N2637" s="163"/>
      <c r="O2637" s="163"/>
      <c r="P2637" s="163"/>
      <c r="Q2637" s="163"/>
      <c r="R2637" s="163"/>
      <c r="S2637" s="163"/>
      <c r="T2637" s="163"/>
      <c r="U2637" s="163"/>
      <c r="V2637" s="163"/>
      <c r="W2637" s="163"/>
      <c r="X2637" s="163"/>
      <c r="Y2637" s="163"/>
      <c r="Z2637" s="163"/>
      <c r="AA2637" s="163"/>
      <c r="AB2637" s="163"/>
      <c r="AC2637" s="164"/>
      <c r="AD2637" s="164"/>
      <c r="AE2637" s="164">
        <f>Inputs!$D$83</f>
        <v>10</v>
      </c>
      <c r="AF2637" s="163">
        <f t="shared" si="1823"/>
        <v>9</v>
      </c>
      <c r="AG2637" s="163">
        <f t="shared" si="1823"/>
        <v>8</v>
      </c>
      <c r="AH2637" s="163">
        <f t="shared" si="1823"/>
        <v>7</v>
      </c>
      <c r="AI2637" s="163">
        <f t="shared" si="1823"/>
        <v>6</v>
      </c>
      <c r="AJ2637" s="163">
        <f t="shared" si="1823"/>
        <v>5</v>
      </c>
      <c r="AK2637" s="163">
        <f t="shared" si="1823"/>
        <v>4</v>
      </c>
      <c r="AL2637" s="163">
        <f t="shared" si="1823"/>
        <v>3</v>
      </c>
      <c r="AM2637" s="163">
        <f t="shared" si="1823"/>
        <v>2</v>
      </c>
    </row>
    <row r="2638" spans="1:39" outlineLevel="2">
      <c r="A2638" s="11">
        <f>ROW()</f>
        <v>2638</v>
      </c>
      <c r="C2638" s="6" t="s">
        <v>473</v>
      </c>
      <c r="D2638" s="39"/>
      <c r="E2638" s="39"/>
      <c r="F2638" s="39"/>
      <c r="G2638" s="39"/>
      <c r="H2638" s="39"/>
      <c r="I2638" s="9"/>
      <c r="J2638" s="39"/>
      <c r="K2638" s="163"/>
      <c r="L2638" s="163"/>
      <c r="M2638" s="163"/>
      <c r="N2638" s="163"/>
      <c r="O2638" s="163"/>
      <c r="P2638" s="163"/>
      <c r="Q2638" s="163"/>
      <c r="R2638" s="163"/>
      <c r="S2638" s="163"/>
      <c r="T2638" s="163"/>
      <c r="U2638" s="163"/>
      <c r="V2638" s="163"/>
      <c r="W2638" s="163"/>
      <c r="X2638" s="163"/>
      <c r="Y2638" s="163"/>
      <c r="Z2638" s="163"/>
      <c r="AA2638" s="163"/>
      <c r="AB2638" s="163"/>
      <c r="AC2638" s="164"/>
      <c r="AD2638" s="164"/>
      <c r="AE2638" s="164">
        <f>Inputs!$D$84</f>
        <v>5</v>
      </c>
      <c r="AF2638" s="163">
        <f>MAX(0,AE2638-1)</f>
        <v>4</v>
      </c>
      <c r="AG2638" s="163">
        <f t="shared" si="1823"/>
        <v>3</v>
      </c>
      <c r="AH2638" s="163">
        <f t="shared" si="1823"/>
        <v>2</v>
      </c>
      <c r="AI2638" s="163">
        <f>MAX(0,AH2638-1)</f>
        <v>1</v>
      </c>
      <c r="AJ2638" s="163">
        <f>MAX(0,AI2638-1)</f>
        <v>0</v>
      </c>
      <c r="AK2638" s="163">
        <f t="shared" si="1823"/>
        <v>0</v>
      </c>
      <c r="AL2638" s="163">
        <f t="shared" si="1823"/>
        <v>0</v>
      </c>
      <c r="AM2638" s="163">
        <f t="shared" si="1823"/>
        <v>0</v>
      </c>
    </row>
    <row r="2639" spans="1:39" outlineLevel="2">
      <c r="A2639" s="11">
        <f>ROW()</f>
        <v>2639</v>
      </c>
      <c r="C2639" s="6" t="s">
        <v>474</v>
      </c>
      <c r="D2639" s="39"/>
      <c r="E2639" s="39"/>
      <c r="F2639" s="39"/>
      <c r="G2639" s="39"/>
      <c r="H2639" s="39"/>
      <c r="I2639" s="9"/>
      <c r="J2639" s="39"/>
      <c r="K2639" s="163"/>
      <c r="L2639" s="163"/>
      <c r="M2639" s="163"/>
      <c r="N2639" s="163"/>
      <c r="O2639" s="163"/>
      <c r="P2639" s="163"/>
      <c r="Q2639" s="163"/>
      <c r="R2639" s="163"/>
      <c r="S2639" s="163"/>
      <c r="T2639" s="163"/>
      <c r="U2639" s="163"/>
      <c r="V2639" s="163"/>
      <c r="W2639" s="163"/>
      <c r="X2639" s="163"/>
      <c r="Y2639" s="163"/>
      <c r="Z2639" s="163"/>
      <c r="AA2639" s="163"/>
      <c r="AB2639" s="163"/>
      <c r="AC2639" s="164"/>
      <c r="AD2639" s="164"/>
      <c r="AE2639" s="164">
        <f>Inputs!$D$85</f>
        <v>15</v>
      </c>
      <c r="AF2639" s="163">
        <f t="shared" ref="AF2639:AF2641" si="1824">MAX(0,AE2639-1)</f>
        <v>14</v>
      </c>
      <c r="AG2639" s="163">
        <f t="shared" si="1823"/>
        <v>13</v>
      </c>
      <c r="AH2639" s="163">
        <f t="shared" si="1823"/>
        <v>12</v>
      </c>
      <c r="AI2639" s="163">
        <f t="shared" si="1823"/>
        <v>11</v>
      </c>
      <c r="AJ2639" s="163">
        <f t="shared" si="1823"/>
        <v>10</v>
      </c>
      <c r="AK2639" s="163">
        <f t="shared" si="1823"/>
        <v>9</v>
      </c>
      <c r="AL2639" s="163">
        <f t="shared" si="1823"/>
        <v>8</v>
      </c>
      <c r="AM2639" s="163">
        <f t="shared" si="1823"/>
        <v>7</v>
      </c>
    </row>
    <row r="2640" spans="1:39" outlineLevel="2">
      <c r="A2640" s="11">
        <f>ROW()</f>
        <v>2640</v>
      </c>
      <c r="C2640" s="6" t="s">
        <v>477</v>
      </c>
      <c r="D2640" s="39"/>
      <c r="E2640" s="39"/>
      <c r="F2640" s="39"/>
      <c r="G2640" s="39"/>
      <c r="H2640" s="39"/>
      <c r="I2640" s="9"/>
      <c r="J2640" s="39"/>
      <c r="K2640" s="163"/>
      <c r="L2640" s="163"/>
      <c r="M2640" s="163"/>
      <c r="N2640" s="163"/>
      <c r="O2640" s="163"/>
      <c r="P2640" s="163"/>
      <c r="Q2640" s="163"/>
      <c r="R2640" s="163"/>
      <c r="S2640" s="163"/>
      <c r="T2640" s="163"/>
      <c r="U2640" s="163"/>
      <c r="V2640" s="163"/>
      <c r="W2640" s="163"/>
      <c r="X2640" s="163"/>
      <c r="Y2640" s="163"/>
      <c r="Z2640" s="163"/>
      <c r="AA2640" s="163"/>
      <c r="AB2640" s="163"/>
      <c r="AC2640" s="164"/>
      <c r="AD2640" s="164"/>
      <c r="AE2640" s="164">
        <f>Inputs!$D$86</f>
        <v>10</v>
      </c>
      <c r="AF2640" s="163">
        <f t="shared" si="1824"/>
        <v>9</v>
      </c>
      <c r="AG2640" s="163">
        <f t="shared" si="1823"/>
        <v>8</v>
      </c>
      <c r="AH2640" s="163">
        <f t="shared" si="1823"/>
        <v>7</v>
      </c>
      <c r="AI2640" s="163">
        <f t="shared" si="1823"/>
        <v>6</v>
      </c>
      <c r="AJ2640" s="163">
        <f t="shared" si="1823"/>
        <v>5</v>
      </c>
      <c r="AK2640" s="163">
        <f t="shared" si="1823"/>
        <v>4</v>
      </c>
      <c r="AL2640" s="163">
        <f t="shared" si="1823"/>
        <v>3</v>
      </c>
      <c r="AM2640" s="163">
        <f t="shared" si="1823"/>
        <v>2</v>
      </c>
    </row>
    <row r="2641" spans="1:39" outlineLevel="2">
      <c r="A2641" s="11">
        <f>ROW()</f>
        <v>2641</v>
      </c>
      <c r="C2641" s="6" t="s">
        <v>511</v>
      </c>
      <c r="D2641" s="39"/>
      <c r="E2641" s="39"/>
      <c r="F2641" s="39"/>
      <c r="G2641" s="39"/>
      <c r="H2641" s="39"/>
      <c r="I2641" s="9"/>
      <c r="J2641" s="39"/>
      <c r="K2641" s="163"/>
      <c r="L2641" s="163"/>
      <c r="M2641" s="163"/>
      <c r="N2641" s="163"/>
      <c r="O2641" s="163"/>
      <c r="P2641" s="163"/>
      <c r="Q2641" s="163"/>
      <c r="R2641" s="163"/>
      <c r="S2641" s="163"/>
      <c r="T2641" s="163"/>
      <c r="U2641" s="163"/>
      <c r="V2641" s="163"/>
      <c r="W2641" s="163"/>
      <c r="X2641" s="163"/>
      <c r="Y2641" s="163"/>
      <c r="Z2641" s="163"/>
      <c r="AA2641" s="163"/>
      <c r="AB2641" s="163"/>
      <c r="AC2641" s="164"/>
      <c r="AD2641" s="164"/>
      <c r="AE2641" s="164">
        <f>Inputs!$D$87</f>
        <v>50</v>
      </c>
      <c r="AF2641" s="163">
        <f t="shared" si="1824"/>
        <v>49</v>
      </c>
      <c r="AG2641" s="163">
        <f t="shared" si="1823"/>
        <v>48</v>
      </c>
      <c r="AH2641" s="163">
        <f t="shared" si="1823"/>
        <v>47</v>
      </c>
      <c r="AI2641" s="163">
        <f t="shared" si="1823"/>
        <v>46</v>
      </c>
      <c r="AJ2641" s="163">
        <f t="shared" si="1823"/>
        <v>45</v>
      </c>
      <c r="AK2641" s="163">
        <f t="shared" si="1823"/>
        <v>44</v>
      </c>
      <c r="AL2641" s="163">
        <f t="shared" si="1823"/>
        <v>43</v>
      </c>
      <c r="AM2641" s="163">
        <f t="shared" si="1823"/>
        <v>42</v>
      </c>
    </row>
    <row r="2642" spans="1:39" outlineLevel="2">
      <c r="A2642" s="11">
        <f>ROW()</f>
        <v>2642</v>
      </c>
      <c r="C2642" s="6" t="s">
        <v>655</v>
      </c>
      <c r="D2642" s="39"/>
      <c r="E2642" s="39"/>
      <c r="F2642" s="39"/>
      <c r="G2642" s="39"/>
      <c r="H2642" s="39"/>
      <c r="I2642" s="9"/>
      <c r="J2642" s="39"/>
      <c r="K2642" s="163"/>
      <c r="L2642" s="163"/>
      <c r="M2642" s="163"/>
      <c r="N2642" s="163"/>
      <c r="O2642" s="163"/>
      <c r="P2642" s="163"/>
      <c r="Q2642" s="163"/>
      <c r="R2642" s="163"/>
      <c r="S2642" s="163"/>
      <c r="T2642" s="163"/>
      <c r="U2642" s="163"/>
      <c r="V2642" s="163"/>
      <c r="W2642" s="163"/>
      <c r="X2642" s="163"/>
      <c r="Y2642" s="163"/>
      <c r="Z2642" s="163"/>
      <c r="AA2642" s="163"/>
      <c r="AB2642" s="163"/>
      <c r="AC2642" s="164"/>
      <c r="AD2642" s="164"/>
      <c r="AE2642" s="164"/>
      <c r="AF2642" s="163"/>
      <c r="AG2642" s="163"/>
      <c r="AH2642" s="163"/>
      <c r="AI2642" s="163"/>
      <c r="AJ2642" s="163"/>
      <c r="AK2642" s="163"/>
      <c r="AL2642" s="163"/>
      <c r="AM2642" s="163"/>
    </row>
    <row r="2643" spans="1:39" outlineLevel="2">
      <c r="A2643" s="11">
        <f>ROW()</f>
        <v>2643</v>
      </c>
      <c r="C2643" s="6" t="s">
        <v>656</v>
      </c>
      <c r="D2643" s="39"/>
      <c r="E2643" s="39"/>
      <c r="F2643" s="39"/>
      <c r="G2643" s="39"/>
      <c r="H2643" s="39"/>
      <c r="I2643" s="9"/>
      <c r="J2643" s="39"/>
      <c r="K2643" s="163"/>
      <c r="L2643" s="163"/>
      <c r="M2643" s="163"/>
      <c r="N2643" s="163"/>
      <c r="O2643" s="163"/>
      <c r="P2643" s="163"/>
      <c r="Q2643" s="163"/>
      <c r="R2643" s="163"/>
      <c r="S2643" s="163"/>
      <c r="T2643" s="163"/>
      <c r="U2643" s="163"/>
      <c r="V2643" s="163"/>
      <c r="W2643" s="163"/>
      <c r="X2643" s="163"/>
      <c r="Y2643" s="163"/>
      <c r="Z2643" s="163"/>
      <c r="AA2643" s="163"/>
      <c r="AB2643" s="163"/>
      <c r="AC2643" s="164"/>
      <c r="AD2643" s="164"/>
      <c r="AE2643" s="164"/>
      <c r="AF2643" s="163"/>
      <c r="AG2643" s="163"/>
      <c r="AH2643" s="163"/>
      <c r="AI2643" s="163"/>
      <c r="AJ2643" s="163"/>
      <c r="AK2643" s="163"/>
      <c r="AL2643" s="163"/>
      <c r="AM2643" s="163"/>
    </row>
    <row r="2644" spans="1:39" outlineLevel="2">
      <c r="A2644" s="11">
        <f>ROW()</f>
        <v>2644</v>
      </c>
      <c r="C2644" s="6" t="s">
        <v>667</v>
      </c>
      <c r="D2644" s="39"/>
      <c r="E2644" s="39"/>
      <c r="F2644" s="39"/>
      <c r="G2644" s="39"/>
      <c r="H2644" s="39"/>
      <c r="I2644" s="9"/>
      <c r="J2644" s="39"/>
      <c r="K2644" s="163"/>
      <c r="L2644" s="163"/>
      <c r="M2644" s="163"/>
      <c r="N2644" s="163"/>
      <c r="O2644" s="163"/>
      <c r="P2644" s="163"/>
      <c r="Q2644" s="163"/>
      <c r="R2644" s="163"/>
      <c r="S2644" s="163"/>
      <c r="T2644" s="163"/>
      <c r="U2644" s="163"/>
      <c r="V2644" s="163"/>
      <c r="W2644" s="163"/>
      <c r="X2644" s="163"/>
      <c r="Y2644" s="163"/>
      <c r="Z2644" s="163"/>
      <c r="AA2644" s="163"/>
      <c r="AB2644" s="163"/>
      <c r="AC2644" s="164"/>
      <c r="AD2644" s="164"/>
      <c r="AE2644" s="164"/>
      <c r="AF2644" s="163"/>
      <c r="AG2644" s="163"/>
      <c r="AH2644" s="163"/>
      <c r="AI2644" s="163"/>
      <c r="AJ2644" s="163"/>
      <c r="AK2644" s="163"/>
      <c r="AL2644" s="163"/>
      <c r="AM2644" s="163"/>
    </row>
    <row r="2645" spans="1:39" outlineLevel="2">
      <c r="A2645" s="11">
        <f>ROW()</f>
        <v>2645</v>
      </c>
      <c r="C2645" s="6" t="s">
        <v>212</v>
      </c>
      <c r="D2645" s="39"/>
      <c r="E2645" s="39"/>
      <c r="F2645" s="39"/>
      <c r="G2645" s="39"/>
      <c r="H2645" s="39"/>
      <c r="I2645" s="13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164"/>
      <c r="AD2645" s="9"/>
      <c r="AE2645" s="163"/>
      <c r="AF2645" s="9"/>
      <c r="AG2645" s="9"/>
      <c r="AH2645" s="9"/>
      <c r="AI2645" s="9"/>
      <c r="AJ2645" s="9"/>
      <c r="AK2645" s="9"/>
      <c r="AL2645" s="9"/>
      <c r="AM2645" s="9"/>
    </row>
    <row r="2646" spans="1:39" outlineLevel="2">
      <c r="A2646" s="11">
        <f>ROW()</f>
        <v>2646</v>
      </c>
      <c r="C2646" s="30" t="s">
        <v>362</v>
      </c>
      <c r="D2646" s="90"/>
      <c r="E2646" s="90"/>
      <c r="F2646" s="90"/>
      <c r="G2646" s="90"/>
      <c r="H2646" s="90"/>
      <c r="I2646" s="15"/>
      <c r="J2646" s="90"/>
      <c r="K2646" s="15"/>
      <c r="L2646" s="15"/>
      <c r="M2646" s="15"/>
      <c r="N2646" s="15"/>
      <c r="O2646" s="15"/>
      <c r="P2646" s="15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288">
        <f>Inputs!$D$92</f>
        <v>38.1840567712187</v>
      </c>
      <c r="AF2646" s="90">
        <f t="shared" ref="AF2646:AM2646" si="1825">MAX(0,AE2646-1)</f>
        <v>37.1840567712187</v>
      </c>
      <c r="AG2646" s="90">
        <f t="shared" si="1825"/>
        <v>36.1840567712187</v>
      </c>
      <c r="AH2646" s="90">
        <f t="shared" si="1825"/>
        <v>35.1840567712187</v>
      </c>
      <c r="AI2646" s="90">
        <f t="shared" si="1825"/>
        <v>34.1840567712187</v>
      </c>
      <c r="AJ2646" s="90">
        <f t="shared" si="1825"/>
        <v>33.1840567712187</v>
      </c>
      <c r="AK2646" s="90">
        <f t="shared" si="1825"/>
        <v>32.1840567712187</v>
      </c>
      <c r="AL2646" s="90">
        <f t="shared" si="1825"/>
        <v>31.1840567712187</v>
      </c>
      <c r="AM2646" s="90">
        <f t="shared" si="1825"/>
        <v>30.1840567712187</v>
      </c>
    </row>
    <row r="2647" spans="1:39" outlineLevel="2">
      <c r="A2647" s="11">
        <f>ROW()</f>
        <v>2647</v>
      </c>
      <c r="D2647" s="39"/>
      <c r="E2647" s="39"/>
      <c r="F2647" s="39"/>
      <c r="G2647" s="39"/>
      <c r="H2647" s="3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</row>
    <row r="2648" spans="1:39" outlineLevel="2">
      <c r="A2648" s="11">
        <f>ROW()</f>
        <v>2648</v>
      </c>
      <c r="B2648" s="343" t="s">
        <v>68</v>
      </c>
      <c r="D2648" s="39"/>
      <c r="E2648" s="39"/>
      <c r="F2648" s="39"/>
      <c r="G2648" s="39"/>
      <c r="H2648" s="39"/>
      <c r="I2648" s="39"/>
      <c r="J2648" s="39"/>
      <c r="K2648" s="39"/>
      <c r="L2648" s="39"/>
      <c r="M2648" s="39"/>
      <c r="N2648" s="39"/>
      <c r="O2648" s="39"/>
      <c r="P2648" s="39"/>
      <c r="Q2648" s="39"/>
      <c r="R2648" s="39"/>
      <c r="S2648" s="39"/>
      <c r="T2648" s="39"/>
      <c r="U2648" s="39"/>
      <c r="V2648" s="39"/>
      <c r="W2648" s="39"/>
      <c r="X2648" s="39"/>
      <c r="Y2648" s="39"/>
      <c r="Z2648" s="39"/>
      <c r="AA2648" s="39"/>
      <c r="AB2648" s="39"/>
      <c r="AC2648" s="39"/>
      <c r="AD2648" s="39"/>
      <c r="AE2648" s="39"/>
      <c r="AF2648" s="39"/>
      <c r="AG2648" s="39"/>
      <c r="AH2648" s="39"/>
      <c r="AI2648" s="39"/>
      <c r="AJ2648" s="39"/>
      <c r="AK2648" s="39"/>
      <c r="AL2648" s="39"/>
      <c r="AM2648" s="39"/>
    </row>
    <row r="2649" spans="1:39" outlineLevel="2">
      <c r="A2649" s="11">
        <f>ROW()</f>
        <v>2649</v>
      </c>
      <c r="C2649" s="6" t="s">
        <v>2</v>
      </c>
      <c r="D2649" s="39"/>
      <c r="E2649" s="529"/>
      <c r="F2649" s="39"/>
      <c r="G2649" s="39"/>
      <c r="H2649" s="39"/>
      <c r="I2649" s="39"/>
      <c r="J2649" s="39"/>
      <c r="K2649" s="39"/>
      <c r="L2649" s="39"/>
      <c r="M2649" s="39"/>
      <c r="N2649" s="39"/>
      <c r="O2649" s="39"/>
      <c r="P2649" s="39"/>
      <c r="Q2649" s="39"/>
      <c r="R2649" s="39"/>
      <c r="S2649" s="39"/>
      <c r="T2649" s="39"/>
      <c r="U2649" s="39"/>
      <c r="V2649" s="39"/>
      <c r="W2649" s="39"/>
      <c r="X2649" s="39"/>
      <c r="Y2649" s="39"/>
      <c r="Z2649" s="39"/>
      <c r="AA2649" s="39"/>
      <c r="AB2649" s="39"/>
      <c r="AC2649" s="9"/>
      <c r="AD2649" s="9">
        <f t="shared" ref="AD2649:AM2654" si="1826">AC2709</f>
        <v>0</v>
      </c>
      <c r="AE2649" s="9">
        <f t="shared" si="1826"/>
        <v>0</v>
      </c>
      <c r="AF2649" s="9">
        <f t="shared" si="1826"/>
        <v>0</v>
      </c>
      <c r="AG2649" s="9">
        <f t="shared" si="1826"/>
        <v>0</v>
      </c>
      <c r="AH2649" s="9">
        <f t="shared" si="1826"/>
        <v>0</v>
      </c>
      <c r="AI2649" s="9">
        <f t="shared" si="1826"/>
        <v>0</v>
      </c>
      <c r="AJ2649" s="9">
        <f t="shared" si="1826"/>
        <v>0</v>
      </c>
      <c r="AK2649" s="9">
        <f t="shared" si="1826"/>
        <v>0</v>
      </c>
      <c r="AL2649" s="9">
        <f t="shared" si="1826"/>
        <v>0</v>
      </c>
      <c r="AM2649" s="9">
        <f t="shared" si="1826"/>
        <v>0</v>
      </c>
    </row>
    <row r="2650" spans="1:39" outlineLevel="2">
      <c r="A2650" s="11">
        <f>ROW()</f>
        <v>2650</v>
      </c>
      <c r="C2650" s="6" t="s">
        <v>3</v>
      </c>
      <c r="D2650" s="39"/>
      <c r="E2650" s="529"/>
      <c r="F2650" s="39"/>
      <c r="G2650" s="39"/>
      <c r="H2650" s="39"/>
      <c r="I2650" s="39"/>
      <c r="J2650" s="39"/>
      <c r="K2650" s="39"/>
      <c r="L2650" s="39"/>
      <c r="M2650" s="39"/>
      <c r="N2650" s="39"/>
      <c r="O2650" s="39"/>
      <c r="P2650" s="39"/>
      <c r="Q2650" s="39"/>
      <c r="R2650" s="39"/>
      <c r="S2650" s="39"/>
      <c r="T2650" s="39"/>
      <c r="U2650" s="39"/>
      <c r="V2650" s="39"/>
      <c r="W2650" s="39"/>
      <c r="X2650" s="39"/>
      <c r="Y2650" s="39"/>
      <c r="Z2650" s="39"/>
      <c r="AA2650" s="39"/>
      <c r="AB2650" s="39"/>
      <c r="AC2650" s="9"/>
      <c r="AD2650" s="9">
        <f t="shared" si="1826"/>
        <v>0</v>
      </c>
      <c r="AE2650" s="9">
        <f t="shared" si="1826"/>
        <v>3.1758460709788769</v>
      </c>
      <c r="AF2650" s="9">
        <f t="shared" si="1826"/>
        <v>2.9748749944622377</v>
      </c>
      <c r="AG2650" s="9">
        <f t="shared" si="1826"/>
        <v>2.7739039179455984</v>
      </c>
      <c r="AH2650" s="9">
        <f t="shared" si="1826"/>
        <v>2.5729328414289592</v>
      </c>
      <c r="AI2650" s="9">
        <f t="shared" si="1826"/>
        <v>2.3719617649123195</v>
      </c>
      <c r="AJ2650" s="9">
        <f t="shared" si="1826"/>
        <v>2.2807324662618456</v>
      </c>
      <c r="AK2650" s="9">
        <f t="shared" si="1826"/>
        <v>2.1895031676113716</v>
      </c>
      <c r="AL2650" s="9">
        <f t="shared" si="1826"/>
        <v>2.0982738689608977</v>
      </c>
      <c r="AM2650" s="9">
        <f t="shared" si="1826"/>
        <v>2.0070445703104238</v>
      </c>
    </row>
    <row r="2651" spans="1:39" outlineLevel="2">
      <c r="A2651" s="11">
        <f>ROW()</f>
        <v>2651</v>
      </c>
      <c r="C2651" s="6" t="s">
        <v>4</v>
      </c>
      <c r="D2651" s="39"/>
      <c r="E2651" s="529"/>
      <c r="F2651" s="39"/>
      <c r="G2651" s="39"/>
      <c r="H2651" s="39"/>
      <c r="I2651" s="39"/>
      <c r="J2651" s="39"/>
      <c r="K2651" s="39"/>
      <c r="L2651" s="39"/>
      <c r="M2651" s="39"/>
      <c r="N2651" s="39"/>
      <c r="O2651" s="39"/>
      <c r="P2651" s="39"/>
      <c r="Q2651" s="39"/>
      <c r="R2651" s="39"/>
      <c r="S2651" s="39"/>
      <c r="T2651" s="39"/>
      <c r="U2651" s="39"/>
      <c r="V2651" s="39"/>
      <c r="W2651" s="39"/>
      <c r="X2651" s="39"/>
      <c r="Y2651" s="39"/>
      <c r="Z2651" s="39"/>
      <c r="AA2651" s="39"/>
      <c r="AB2651" s="39"/>
      <c r="AC2651" s="9"/>
      <c r="AD2651" s="9">
        <f t="shared" si="1826"/>
        <v>0</v>
      </c>
      <c r="AE2651" s="9">
        <f t="shared" si="1826"/>
        <v>4.6939217233385007</v>
      </c>
      <c r="AF2651" s="9">
        <f t="shared" si="1826"/>
        <v>4.6238230767181117</v>
      </c>
      <c r="AG2651" s="9">
        <f t="shared" si="1826"/>
        <v>4.5537244300977227</v>
      </c>
      <c r="AH2651" s="9">
        <f t="shared" si="1826"/>
        <v>4.4836257834773336</v>
      </c>
      <c r="AI2651" s="9">
        <f t="shared" si="1826"/>
        <v>4.4135271368569446</v>
      </c>
      <c r="AJ2651" s="9">
        <f t="shared" si="1826"/>
        <v>4.2437760931316779</v>
      </c>
      <c r="AK2651" s="9">
        <f t="shared" si="1826"/>
        <v>4.0740250494064112</v>
      </c>
      <c r="AL2651" s="9">
        <f t="shared" si="1826"/>
        <v>3.904274005681144</v>
      </c>
      <c r="AM2651" s="9">
        <f t="shared" si="1826"/>
        <v>3.7345229619558769</v>
      </c>
    </row>
    <row r="2652" spans="1:39" outlineLevel="2">
      <c r="A2652" s="11">
        <f>ROW()</f>
        <v>2652</v>
      </c>
      <c r="C2652" s="6" t="s">
        <v>5</v>
      </c>
      <c r="D2652" s="39"/>
      <c r="E2652" s="529"/>
      <c r="F2652" s="39"/>
      <c r="G2652" s="39"/>
      <c r="H2652" s="39"/>
      <c r="I2652" s="39"/>
      <c r="J2652" s="39"/>
      <c r="K2652" s="39"/>
      <c r="L2652" s="39"/>
      <c r="M2652" s="39"/>
      <c r="N2652" s="39"/>
      <c r="O2652" s="39"/>
      <c r="P2652" s="39"/>
      <c r="Q2652" s="39"/>
      <c r="R2652" s="39"/>
      <c r="S2652" s="39"/>
      <c r="T2652" s="39"/>
      <c r="U2652" s="39"/>
      <c r="V2652" s="39"/>
      <c r="W2652" s="39"/>
      <c r="X2652" s="39"/>
      <c r="Y2652" s="39"/>
      <c r="Z2652" s="39"/>
      <c r="AA2652" s="39"/>
      <c r="AB2652" s="39"/>
      <c r="AC2652" s="9"/>
      <c r="AD2652" s="9">
        <f t="shared" si="1826"/>
        <v>0</v>
      </c>
      <c r="AE2652" s="9">
        <f t="shared" si="1826"/>
        <v>2.8603491277196538</v>
      </c>
      <c r="AF2652" s="9">
        <f t="shared" si="1826"/>
        <v>2.5265034143507323</v>
      </c>
      <c r="AG2652" s="9">
        <f t="shared" si="1826"/>
        <v>2.1926577009818109</v>
      </c>
      <c r="AH2652" s="9">
        <f t="shared" si="1826"/>
        <v>1.8588119876128895</v>
      </c>
      <c r="AI2652" s="9">
        <f t="shared" si="1826"/>
        <v>1.524966274243968</v>
      </c>
      <c r="AJ2652" s="9">
        <f t="shared" si="1826"/>
        <v>1.27080522853664</v>
      </c>
      <c r="AK2652" s="9">
        <f t="shared" si="1826"/>
        <v>1.016644182829312</v>
      </c>
      <c r="AL2652" s="9">
        <f t="shared" si="1826"/>
        <v>0.76248313712198401</v>
      </c>
      <c r="AM2652" s="9">
        <f t="shared" si="1826"/>
        <v>0.50832209141465601</v>
      </c>
    </row>
    <row r="2653" spans="1:39" outlineLevel="2">
      <c r="A2653" s="11">
        <f>ROW()</f>
        <v>2653</v>
      </c>
      <c r="C2653" s="6" t="s">
        <v>473</v>
      </c>
      <c r="D2653" s="39"/>
      <c r="E2653" s="529"/>
      <c r="F2653" s="39"/>
      <c r="G2653" s="39"/>
      <c r="H2653" s="39"/>
      <c r="I2653" s="39"/>
      <c r="J2653" s="39"/>
      <c r="K2653" s="39"/>
      <c r="L2653" s="39"/>
      <c r="M2653" s="39"/>
      <c r="N2653" s="39"/>
      <c r="O2653" s="39"/>
      <c r="P2653" s="39"/>
      <c r="Q2653" s="39"/>
      <c r="R2653" s="39"/>
      <c r="S2653" s="39"/>
      <c r="T2653" s="39"/>
      <c r="U2653" s="39"/>
      <c r="V2653" s="39"/>
      <c r="W2653" s="39"/>
      <c r="X2653" s="39"/>
      <c r="Y2653" s="39"/>
      <c r="Z2653" s="39"/>
      <c r="AA2653" s="39"/>
      <c r="AB2653" s="39"/>
      <c r="AC2653" s="9"/>
      <c r="AD2653" s="9">
        <f t="shared" si="1826"/>
        <v>0</v>
      </c>
      <c r="AE2653" s="9">
        <f t="shared" si="1826"/>
        <v>14.820273680428629</v>
      </c>
      <c r="AF2653" s="9">
        <f t="shared" si="1826"/>
        <v>11.228013418568221</v>
      </c>
      <c r="AG2653" s="9">
        <f t="shared" si="1826"/>
        <v>7.6357531567078123</v>
      </c>
      <c r="AH2653" s="9">
        <f t="shared" si="1826"/>
        <v>4.0434928948474038</v>
      </c>
      <c r="AI2653" s="9">
        <f t="shared" si="1826"/>
        <v>0.4512326329869949</v>
      </c>
      <c r="AJ2653" s="9">
        <f t="shared" si="1826"/>
        <v>0</v>
      </c>
      <c r="AK2653" s="9">
        <f t="shared" si="1826"/>
        <v>0</v>
      </c>
      <c r="AL2653" s="9">
        <f t="shared" si="1826"/>
        <v>0</v>
      </c>
      <c r="AM2653" s="9">
        <f t="shared" si="1826"/>
        <v>0</v>
      </c>
    </row>
    <row r="2654" spans="1:39" outlineLevel="2">
      <c r="A2654" s="11">
        <f>ROW()</f>
        <v>2654</v>
      </c>
      <c r="C2654" s="6" t="s">
        <v>474</v>
      </c>
      <c r="D2654" s="39"/>
      <c r="E2654" s="529"/>
      <c r="F2654" s="39"/>
      <c r="G2654" s="39"/>
      <c r="H2654" s="39"/>
      <c r="I2654" s="39"/>
      <c r="J2654" s="39"/>
      <c r="K2654" s="39"/>
      <c r="L2654" s="39"/>
      <c r="M2654" s="39"/>
      <c r="N2654" s="39"/>
      <c r="O2654" s="39"/>
      <c r="P2654" s="39"/>
      <c r="Q2654" s="39"/>
      <c r="R2654" s="39"/>
      <c r="S2654" s="39"/>
      <c r="T2654" s="39"/>
      <c r="U2654" s="39"/>
      <c r="V2654" s="39"/>
      <c r="W2654" s="39"/>
      <c r="X2654" s="39"/>
      <c r="Y2654" s="39"/>
      <c r="Z2654" s="39"/>
      <c r="AA2654" s="39"/>
      <c r="AB2654" s="39"/>
      <c r="AC2654" s="9"/>
      <c r="AD2654" s="9">
        <f t="shared" si="1826"/>
        <v>0</v>
      </c>
      <c r="AE2654" s="9">
        <f t="shared" si="1826"/>
        <v>4.7713463884598193</v>
      </c>
      <c r="AF2654" s="9">
        <f t="shared" si="1826"/>
        <v>4.4977917919558941</v>
      </c>
      <c r="AG2654" s="9">
        <f t="shared" si="1826"/>
        <v>4.2242371954519689</v>
      </c>
      <c r="AH2654" s="9">
        <f t="shared" si="1826"/>
        <v>3.9506825989480436</v>
      </c>
      <c r="AI2654" s="9">
        <f t="shared" ref="AI2654:AM2654" si="1827">AH2714</f>
        <v>3.6771280024441184</v>
      </c>
      <c r="AJ2654" s="9">
        <f t="shared" si="1827"/>
        <v>3.3428436385855624</v>
      </c>
      <c r="AK2654" s="9">
        <f t="shared" si="1827"/>
        <v>3.008559274727006</v>
      </c>
      <c r="AL2654" s="9">
        <f t="shared" si="1827"/>
        <v>2.6742749108684496</v>
      </c>
      <c r="AM2654" s="9">
        <f t="shared" si="1827"/>
        <v>2.3399905470098936</v>
      </c>
    </row>
    <row r="2655" spans="1:39" outlineLevel="2">
      <c r="A2655" s="11">
        <f>ROW()</f>
        <v>2655</v>
      </c>
      <c r="C2655" s="6" t="s">
        <v>477</v>
      </c>
      <c r="D2655" s="39"/>
      <c r="E2655" s="529"/>
      <c r="F2655" s="39"/>
      <c r="G2655" s="39"/>
      <c r="H2655" s="39"/>
      <c r="I2655" s="39"/>
      <c r="J2655" s="39"/>
      <c r="K2655" s="39"/>
      <c r="L2655" s="39"/>
      <c r="M2655" s="39"/>
      <c r="N2655" s="39"/>
      <c r="O2655" s="39"/>
      <c r="P2655" s="39"/>
      <c r="Q2655" s="39"/>
      <c r="R2655" s="39"/>
      <c r="S2655" s="39"/>
      <c r="T2655" s="39"/>
      <c r="U2655" s="39"/>
      <c r="V2655" s="39"/>
      <c r="W2655" s="39"/>
      <c r="X2655" s="39"/>
      <c r="Y2655" s="39"/>
      <c r="Z2655" s="39"/>
      <c r="AA2655" s="39"/>
      <c r="AB2655" s="39"/>
      <c r="AC2655" s="9"/>
      <c r="AD2655" s="9">
        <f t="shared" ref="AD2655:AM2656" si="1828">AC2715</f>
        <v>0</v>
      </c>
      <c r="AE2655" s="9">
        <f t="shared" si="1828"/>
        <v>9.2467870716812168</v>
      </c>
      <c r="AF2655" s="9">
        <f t="shared" si="1828"/>
        <v>7.2597701858935171</v>
      </c>
      <c r="AG2655" s="9">
        <f t="shared" si="1828"/>
        <v>5.2727533001058164</v>
      </c>
      <c r="AH2655" s="9">
        <f t="shared" si="1828"/>
        <v>3.2857364143181158</v>
      </c>
      <c r="AI2655" s="9">
        <f t="shared" si="1828"/>
        <v>1.2987195285304149</v>
      </c>
      <c r="AJ2655" s="9">
        <f t="shared" si="1828"/>
        <v>1.0822662737753457</v>
      </c>
      <c r="AK2655" s="9">
        <f t="shared" si="1828"/>
        <v>0.86581301902027652</v>
      </c>
      <c r="AL2655" s="9">
        <f t="shared" si="1828"/>
        <v>0.64935976426520736</v>
      </c>
      <c r="AM2655" s="9">
        <f t="shared" si="1828"/>
        <v>0.4329065095101382</v>
      </c>
    </row>
    <row r="2656" spans="1:39" outlineLevel="2">
      <c r="A2656" s="11">
        <f>ROW()</f>
        <v>2656</v>
      </c>
      <c r="C2656" s="6" t="s">
        <v>511</v>
      </c>
      <c r="D2656" s="39"/>
      <c r="E2656" s="529"/>
      <c r="F2656" s="39"/>
      <c r="G2656" s="39"/>
      <c r="H2656" s="39"/>
      <c r="I2656" s="39"/>
      <c r="J2656" s="39"/>
      <c r="K2656" s="39"/>
      <c r="L2656" s="39"/>
      <c r="M2656" s="39"/>
      <c r="N2656" s="39"/>
      <c r="O2656" s="39"/>
      <c r="P2656" s="39"/>
      <c r="Q2656" s="39"/>
      <c r="R2656" s="39"/>
      <c r="S2656" s="39"/>
      <c r="T2656" s="39"/>
      <c r="U2656" s="39"/>
      <c r="V2656" s="39"/>
      <c r="W2656" s="39"/>
      <c r="X2656" s="39"/>
      <c r="Y2656" s="39"/>
      <c r="Z2656" s="39"/>
      <c r="AA2656" s="39"/>
      <c r="AB2656" s="39"/>
      <c r="AC2656" s="9"/>
      <c r="AD2656" s="9">
        <f t="shared" si="1828"/>
        <v>0</v>
      </c>
      <c r="AE2656" s="9">
        <f t="shared" si="1828"/>
        <v>0.57331657145871384</v>
      </c>
      <c r="AF2656" s="9">
        <f t="shared" si="1828"/>
        <v>0.49964001531591318</v>
      </c>
      <c r="AG2656" s="9">
        <f t="shared" si="1828"/>
        <v>0.42596345917311251</v>
      </c>
      <c r="AH2656" s="9">
        <f t="shared" si="1828"/>
        <v>0.35228690303031185</v>
      </c>
      <c r="AI2656" s="9">
        <f t="shared" si="1828"/>
        <v>0.27861034688751118</v>
      </c>
      <c r="AJ2656" s="9">
        <f t="shared" si="1828"/>
        <v>0.27255360021604352</v>
      </c>
      <c r="AK2656" s="9">
        <f t="shared" si="1828"/>
        <v>0.26649685354457586</v>
      </c>
      <c r="AL2656" s="9">
        <f t="shared" si="1828"/>
        <v>0.26044010687310826</v>
      </c>
      <c r="AM2656" s="9">
        <f t="shared" si="1828"/>
        <v>0.2543833602016406</v>
      </c>
    </row>
    <row r="2657" spans="1:39" outlineLevel="2">
      <c r="A2657" s="11">
        <f>ROW()</f>
        <v>2657</v>
      </c>
      <c r="C2657" s="6" t="s">
        <v>655</v>
      </c>
      <c r="D2657" s="39"/>
      <c r="E2657" s="529"/>
      <c r="F2657" s="39"/>
      <c r="G2657" s="39"/>
      <c r="H2657" s="39"/>
      <c r="I2657" s="39"/>
      <c r="J2657" s="39"/>
      <c r="K2657" s="39"/>
      <c r="L2657" s="39"/>
      <c r="M2657" s="39"/>
      <c r="N2657" s="39"/>
      <c r="O2657" s="39"/>
      <c r="P2657" s="39"/>
      <c r="Q2657" s="39"/>
      <c r="R2657" s="39"/>
      <c r="S2657" s="39"/>
      <c r="T2657" s="39"/>
      <c r="U2657" s="39"/>
      <c r="V2657" s="39"/>
      <c r="W2657" s="39"/>
      <c r="X2657" s="39"/>
      <c r="Y2657" s="39"/>
      <c r="Z2657" s="39"/>
      <c r="AA2657" s="39"/>
      <c r="AB2657" s="39"/>
      <c r="AC2657" s="9"/>
      <c r="AD2657" s="9">
        <f t="shared" ref="AD2657:AD2659" si="1829">AC2717</f>
        <v>0</v>
      </c>
      <c r="AE2657" s="9">
        <f t="shared" ref="AE2657:AE2659" si="1830">AD2717</f>
        <v>0</v>
      </c>
      <c r="AF2657" s="9">
        <f t="shared" ref="AF2657:AF2659" si="1831">AE2717</f>
        <v>0</v>
      </c>
      <c r="AG2657" s="9">
        <f t="shared" ref="AG2657:AG2659" si="1832">AF2717</f>
        <v>0</v>
      </c>
      <c r="AH2657" s="9">
        <f t="shared" ref="AH2657:AH2659" si="1833">AG2717</f>
        <v>0</v>
      </c>
      <c r="AI2657" s="9">
        <f t="shared" ref="AI2657:AI2659" si="1834">AH2717</f>
        <v>0</v>
      </c>
      <c r="AJ2657" s="9">
        <f t="shared" ref="AJ2657:AJ2659" si="1835">AI2717</f>
        <v>0</v>
      </c>
      <c r="AK2657" s="9">
        <f t="shared" ref="AK2657:AK2659" si="1836">AJ2717</f>
        <v>0</v>
      </c>
      <c r="AL2657" s="9">
        <f t="shared" ref="AL2657:AL2659" si="1837">AK2717</f>
        <v>0</v>
      </c>
      <c r="AM2657" s="9">
        <f t="shared" ref="AM2657:AM2659" si="1838">AL2717</f>
        <v>0</v>
      </c>
    </row>
    <row r="2658" spans="1:39" outlineLevel="2">
      <c r="A2658" s="11">
        <f>ROW()</f>
        <v>2658</v>
      </c>
      <c r="C2658" s="6" t="s">
        <v>656</v>
      </c>
      <c r="D2658" s="39"/>
      <c r="E2658" s="529"/>
      <c r="F2658" s="39"/>
      <c r="G2658" s="39"/>
      <c r="H2658" s="39"/>
      <c r="I2658" s="39"/>
      <c r="J2658" s="39"/>
      <c r="K2658" s="39"/>
      <c r="L2658" s="39"/>
      <c r="M2658" s="39"/>
      <c r="N2658" s="39"/>
      <c r="O2658" s="39"/>
      <c r="P2658" s="39"/>
      <c r="Q2658" s="39"/>
      <c r="R2658" s="39"/>
      <c r="S2658" s="39"/>
      <c r="T2658" s="39"/>
      <c r="U2658" s="39"/>
      <c r="V2658" s="39"/>
      <c r="W2658" s="39"/>
      <c r="X2658" s="39"/>
      <c r="Y2658" s="39"/>
      <c r="Z2658" s="39"/>
      <c r="AA2658" s="39"/>
      <c r="AB2658" s="39"/>
      <c r="AC2658" s="9"/>
      <c r="AD2658" s="9">
        <f t="shared" si="1829"/>
        <v>0</v>
      </c>
      <c r="AE2658" s="9">
        <f t="shared" si="1830"/>
        <v>0</v>
      </c>
      <c r="AF2658" s="9">
        <f t="shared" si="1831"/>
        <v>0</v>
      </c>
      <c r="AG2658" s="9">
        <f t="shared" si="1832"/>
        <v>0</v>
      </c>
      <c r="AH2658" s="9">
        <f t="shared" si="1833"/>
        <v>0</v>
      </c>
      <c r="AI2658" s="9">
        <f t="shared" si="1834"/>
        <v>0</v>
      </c>
      <c r="AJ2658" s="9">
        <f t="shared" si="1835"/>
        <v>0</v>
      </c>
      <c r="AK2658" s="9">
        <f t="shared" si="1836"/>
        <v>0</v>
      </c>
      <c r="AL2658" s="9">
        <f t="shared" si="1837"/>
        <v>0</v>
      </c>
      <c r="AM2658" s="9">
        <f t="shared" si="1838"/>
        <v>0</v>
      </c>
    </row>
    <row r="2659" spans="1:39" outlineLevel="2">
      <c r="A2659" s="11">
        <f>ROW()</f>
        <v>2659</v>
      </c>
      <c r="C2659" s="6" t="s">
        <v>667</v>
      </c>
      <c r="D2659" s="39"/>
      <c r="E2659" s="529"/>
      <c r="F2659" s="39"/>
      <c r="G2659" s="39"/>
      <c r="H2659" s="39"/>
      <c r="I2659" s="39"/>
      <c r="J2659" s="39"/>
      <c r="K2659" s="39"/>
      <c r="L2659" s="39"/>
      <c r="M2659" s="39"/>
      <c r="N2659" s="39"/>
      <c r="O2659" s="39"/>
      <c r="P2659" s="39"/>
      <c r="Q2659" s="39"/>
      <c r="R2659" s="39"/>
      <c r="S2659" s="39"/>
      <c r="T2659" s="39"/>
      <c r="U2659" s="39"/>
      <c r="V2659" s="39"/>
      <c r="W2659" s="39"/>
      <c r="X2659" s="39"/>
      <c r="Y2659" s="39"/>
      <c r="Z2659" s="39"/>
      <c r="AA2659" s="39"/>
      <c r="AB2659" s="39"/>
      <c r="AC2659" s="9"/>
      <c r="AD2659" s="9">
        <f t="shared" si="1829"/>
        <v>0</v>
      </c>
      <c r="AE2659" s="9">
        <f t="shared" si="1830"/>
        <v>0</v>
      </c>
      <c r="AF2659" s="9">
        <f t="shared" si="1831"/>
        <v>0</v>
      </c>
      <c r="AG2659" s="9">
        <f t="shared" si="1832"/>
        <v>0</v>
      </c>
      <c r="AH2659" s="9">
        <f t="shared" si="1833"/>
        <v>0</v>
      </c>
      <c r="AI2659" s="9">
        <f t="shared" si="1834"/>
        <v>0</v>
      </c>
      <c r="AJ2659" s="9">
        <f t="shared" si="1835"/>
        <v>0</v>
      </c>
      <c r="AK2659" s="9">
        <f t="shared" si="1836"/>
        <v>0</v>
      </c>
      <c r="AL2659" s="9">
        <f t="shared" si="1837"/>
        <v>0</v>
      </c>
      <c r="AM2659" s="9">
        <f t="shared" si="1838"/>
        <v>0</v>
      </c>
    </row>
    <row r="2660" spans="1:39" outlineLevel="2">
      <c r="A2660" s="11">
        <f>ROW()</f>
        <v>2660</v>
      </c>
      <c r="C2660" s="6" t="s">
        <v>212</v>
      </c>
      <c r="D2660" s="39"/>
      <c r="E2660" s="529"/>
      <c r="F2660" s="39"/>
      <c r="G2660" s="39"/>
      <c r="H2660" s="39"/>
      <c r="I2660" s="39"/>
      <c r="J2660" s="39"/>
      <c r="K2660" s="39"/>
      <c r="L2660" s="39"/>
      <c r="M2660" s="39"/>
      <c r="N2660" s="39"/>
      <c r="O2660" s="39"/>
      <c r="P2660" s="39"/>
      <c r="Q2660" s="39"/>
      <c r="R2660" s="39"/>
      <c r="S2660" s="39"/>
      <c r="T2660" s="39"/>
      <c r="U2660" s="39"/>
      <c r="V2660" s="39"/>
      <c r="W2660" s="39"/>
      <c r="X2660" s="39"/>
      <c r="Y2660" s="39"/>
      <c r="Z2660" s="39"/>
      <c r="AA2660" s="39"/>
      <c r="AB2660" s="39"/>
      <c r="AC2660" s="9"/>
      <c r="AD2660" s="9">
        <f t="shared" ref="AD2660:AM2661" si="1839">AC2720</f>
        <v>0</v>
      </c>
      <c r="AE2660" s="9">
        <f t="shared" si="1839"/>
        <v>0</v>
      </c>
      <c r="AF2660" s="9">
        <f t="shared" si="1839"/>
        <v>0</v>
      </c>
      <c r="AG2660" s="9">
        <f t="shared" si="1839"/>
        <v>0</v>
      </c>
      <c r="AH2660" s="9">
        <f t="shared" si="1839"/>
        <v>0</v>
      </c>
      <c r="AI2660" s="9">
        <f t="shared" si="1839"/>
        <v>0</v>
      </c>
      <c r="AJ2660" s="9">
        <f t="shared" si="1839"/>
        <v>0</v>
      </c>
      <c r="AK2660" s="9">
        <f t="shared" si="1839"/>
        <v>0</v>
      </c>
      <c r="AL2660" s="9">
        <f t="shared" si="1839"/>
        <v>0</v>
      </c>
      <c r="AM2660" s="9">
        <f t="shared" si="1839"/>
        <v>0</v>
      </c>
    </row>
    <row r="2661" spans="1:39" outlineLevel="2">
      <c r="A2661" s="11">
        <f>ROW()</f>
        <v>2661</v>
      </c>
      <c r="C2661" s="30" t="s">
        <v>362</v>
      </c>
      <c r="D2661" s="90"/>
      <c r="E2661" s="530"/>
      <c r="F2661" s="90"/>
      <c r="G2661" s="90"/>
      <c r="H2661" s="90"/>
      <c r="I2661" s="90"/>
      <c r="J2661" s="90"/>
      <c r="K2661" s="90"/>
      <c r="L2661" s="90"/>
      <c r="M2661" s="90"/>
      <c r="N2661" s="90"/>
      <c r="O2661" s="90"/>
      <c r="P2661" s="90"/>
      <c r="Q2661" s="90"/>
      <c r="R2661" s="90"/>
      <c r="S2661" s="90"/>
      <c r="T2661" s="90"/>
      <c r="U2661" s="90"/>
      <c r="V2661" s="90"/>
      <c r="W2661" s="90"/>
      <c r="X2661" s="90"/>
      <c r="Y2661" s="90"/>
      <c r="Z2661" s="90"/>
      <c r="AA2661" s="90"/>
      <c r="AB2661" s="90"/>
      <c r="AC2661" s="15"/>
      <c r="AD2661" s="15">
        <f t="shared" si="1839"/>
        <v>0</v>
      </c>
      <c r="AE2661" s="15">
        <f t="shared" si="1839"/>
        <v>2.3617880114096534</v>
      </c>
      <c r="AF2661" s="15">
        <f t="shared" si="1839"/>
        <v>2.2999352851380475</v>
      </c>
      <c r="AG2661" s="15">
        <f t="shared" si="1839"/>
        <v>2.2380825588664415</v>
      </c>
      <c r="AH2661" s="15">
        <f t="shared" si="1839"/>
        <v>2.1762298325948355</v>
      </c>
      <c r="AI2661" s="15">
        <f t="shared" si="1839"/>
        <v>2.1143771063232295</v>
      </c>
      <c r="AJ2661" s="15">
        <f t="shared" si="1839"/>
        <v>2.0525243800516235</v>
      </c>
      <c r="AK2661" s="15">
        <f t="shared" si="1839"/>
        <v>1.9906716537800175</v>
      </c>
      <c r="AL2661" s="15">
        <f t="shared" si="1839"/>
        <v>1.9288189275084116</v>
      </c>
      <c r="AM2661" s="15">
        <f t="shared" si="1839"/>
        <v>1.8669662012368056</v>
      </c>
    </row>
    <row r="2662" spans="1:39" outlineLevel="2">
      <c r="A2662" s="11">
        <f>ROW()</f>
        <v>2662</v>
      </c>
      <c r="C2662" s="6" t="s">
        <v>1</v>
      </c>
      <c r="D2662" s="39"/>
      <c r="E2662" s="39"/>
      <c r="F2662" s="39"/>
      <c r="G2662" s="39"/>
      <c r="H2662" s="39"/>
      <c r="I2662" s="39"/>
      <c r="J2662" s="39"/>
      <c r="K2662" s="39"/>
      <c r="L2662" s="39"/>
      <c r="M2662" s="39"/>
      <c r="N2662" s="39"/>
      <c r="O2662" s="39"/>
      <c r="P2662" s="39"/>
      <c r="Q2662" s="39"/>
      <c r="R2662" s="39"/>
      <c r="S2662" s="39"/>
      <c r="T2662" s="39"/>
      <c r="U2662" s="39"/>
      <c r="V2662" s="39"/>
      <c r="W2662" s="39"/>
      <c r="X2662" s="39"/>
      <c r="Y2662" s="39"/>
      <c r="Z2662" s="39"/>
      <c r="AA2662" s="39"/>
      <c r="AB2662" s="39"/>
      <c r="AC2662" s="9"/>
      <c r="AD2662" s="9">
        <f t="shared" ref="AD2662:AH2662" si="1840">SUM(AD2649:AD2661)</f>
        <v>0</v>
      </c>
      <c r="AE2662" s="9">
        <f t="shared" si="1840"/>
        <v>42.503628645475061</v>
      </c>
      <c r="AF2662" s="9">
        <f t="shared" si="1840"/>
        <v>35.910352182402676</v>
      </c>
      <c r="AG2662" s="9">
        <f t="shared" si="1840"/>
        <v>29.317075719330283</v>
      </c>
      <c r="AH2662" s="9">
        <f t="shared" si="1840"/>
        <v>22.723799256257891</v>
      </c>
      <c r="AI2662" s="9">
        <f t="shared" ref="AI2662:AM2662" si="1841">SUM(AI2649:AI2661)</f>
        <v>16.130522793185502</v>
      </c>
      <c r="AJ2662" s="9">
        <f t="shared" si="1841"/>
        <v>14.54550168055874</v>
      </c>
      <c r="AK2662" s="9">
        <f t="shared" si="1841"/>
        <v>13.411713200918969</v>
      </c>
      <c r="AL2662" s="9">
        <f t="shared" si="1841"/>
        <v>12.277924721279204</v>
      </c>
      <c r="AM2662" s="9">
        <f t="shared" si="1841"/>
        <v>11.144136241639433</v>
      </c>
    </row>
    <row r="2663" spans="1:39" outlineLevel="2">
      <c r="A2663" s="11">
        <f>ROW()</f>
        <v>2663</v>
      </c>
      <c r="B2663" s="343" t="s">
        <v>31</v>
      </c>
      <c r="D2663" s="39"/>
      <c r="E2663" s="39"/>
      <c r="F2663" s="39"/>
      <c r="G2663" s="39"/>
      <c r="H2663" s="39"/>
      <c r="I2663" s="39"/>
      <c r="J2663" s="39"/>
      <c r="K2663" s="39"/>
      <c r="L2663" s="39"/>
      <c r="M2663" s="39"/>
      <c r="N2663" s="39"/>
      <c r="O2663" s="39"/>
      <c r="P2663" s="39"/>
      <c r="Q2663" s="39"/>
      <c r="R2663" s="39"/>
      <c r="S2663" s="39"/>
      <c r="T2663" s="39"/>
      <c r="U2663" s="39"/>
      <c r="V2663" s="39"/>
      <c r="W2663" s="39"/>
      <c r="X2663" s="39"/>
      <c r="Y2663" s="39"/>
      <c r="Z2663" s="39"/>
      <c r="AA2663" s="39"/>
      <c r="AB2663" s="39"/>
      <c r="AC2663" s="39"/>
      <c r="AD2663" s="39"/>
      <c r="AE2663" s="39"/>
      <c r="AF2663" s="39"/>
      <c r="AG2663" s="39"/>
      <c r="AH2663" s="39"/>
      <c r="AI2663" s="39"/>
      <c r="AJ2663" s="39"/>
      <c r="AK2663" s="39"/>
      <c r="AL2663" s="39"/>
      <c r="AM2663" s="39"/>
    </row>
    <row r="2664" spans="1:39" outlineLevel="2">
      <c r="A2664" s="11">
        <f>ROW()</f>
        <v>2664</v>
      </c>
      <c r="C2664" s="6" t="s">
        <v>2</v>
      </c>
      <c r="D2664" s="39"/>
      <c r="E2664" s="529"/>
      <c r="F2664" s="39"/>
      <c r="G2664" s="39"/>
      <c r="H2664" s="39"/>
      <c r="I2664" s="39"/>
      <c r="J2664" s="39"/>
      <c r="K2664" s="39"/>
      <c r="L2664" s="39"/>
      <c r="M2664" s="39"/>
      <c r="N2664" s="39"/>
      <c r="O2664" s="39"/>
      <c r="P2664" s="39"/>
      <c r="Q2664" s="39"/>
      <c r="R2664" s="39"/>
      <c r="S2664" s="39"/>
      <c r="T2664" s="39"/>
      <c r="U2664" s="39"/>
      <c r="V2664" s="39"/>
      <c r="W2664" s="39"/>
      <c r="X2664" s="39"/>
      <c r="Y2664" s="39"/>
      <c r="Z2664" s="39"/>
      <c r="AA2664" s="39"/>
      <c r="AB2664" s="39"/>
      <c r="AC2664" s="162"/>
      <c r="AD2664" s="162">
        <f>AD$279</f>
        <v>0</v>
      </c>
      <c r="AE2664" s="39"/>
      <c r="AF2664" s="39"/>
      <c r="AG2664" s="39"/>
      <c r="AH2664" s="162"/>
      <c r="AI2664" s="39"/>
      <c r="AJ2664" s="39"/>
      <c r="AK2664" s="39"/>
      <c r="AL2664" s="39"/>
      <c r="AM2664" s="162"/>
    </row>
    <row r="2665" spans="1:39" outlineLevel="2">
      <c r="A2665" s="11">
        <f>ROW()</f>
        <v>2665</v>
      </c>
      <c r="C2665" s="6" t="s">
        <v>3</v>
      </c>
      <c r="D2665" s="39"/>
      <c r="E2665" s="529"/>
      <c r="F2665" s="39"/>
      <c r="G2665" s="39"/>
      <c r="H2665" s="39"/>
      <c r="I2665" s="39"/>
      <c r="J2665" s="39"/>
      <c r="K2665" s="39"/>
      <c r="L2665" s="39"/>
      <c r="M2665" s="39"/>
      <c r="N2665" s="39"/>
      <c r="O2665" s="39"/>
      <c r="P2665" s="39"/>
      <c r="Q2665" s="39"/>
      <c r="R2665" s="39"/>
      <c r="S2665" s="39"/>
      <c r="T2665" s="39"/>
      <c r="U2665" s="39"/>
      <c r="V2665" s="39"/>
      <c r="W2665" s="39"/>
      <c r="X2665" s="39"/>
      <c r="Y2665" s="39"/>
      <c r="Z2665" s="39"/>
      <c r="AA2665" s="39"/>
      <c r="AB2665" s="39"/>
      <c r="AC2665" s="162"/>
      <c r="AD2665" s="162">
        <f>AD$280</f>
        <v>3.1758460709788769</v>
      </c>
      <c r="AE2665" s="39"/>
      <c r="AF2665" s="39"/>
      <c r="AG2665" s="39"/>
      <c r="AH2665" s="162"/>
      <c r="AI2665" s="39"/>
      <c r="AJ2665" s="39"/>
      <c r="AK2665" s="39"/>
      <c r="AL2665" s="39"/>
      <c r="AM2665" s="162"/>
    </row>
    <row r="2666" spans="1:39" outlineLevel="2">
      <c r="A2666" s="11">
        <f>ROW()</f>
        <v>2666</v>
      </c>
      <c r="C2666" s="6" t="s">
        <v>4</v>
      </c>
      <c r="D2666" s="39"/>
      <c r="E2666" s="529"/>
      <c r="F2666" s="39"/>
      <c r="G2666" s="39"/>
      <c r="H2666" s="39"/>
      <c r="I2666" s="39"/>
      <c r="J2666" s="39"/>
      <c r="K2666" s="39"/>
      <c r="L2666" s="39"/>
      <c r="M2666" s="39"/>
      <c r="N2666" s="39"/>
      <c r="O2666" s="39"/>
      <c r="P2666" s="39"/>
      <c r="Q2666" s="39"/>
      <c r="R2666" s="39"/>
      <c r="S2666" s="39"/>
      <c r="T2666" s="39"/>
      <c r="U2666" s="39"/>
      <c r="V2666" s="39"/>
      <c r="W2666" s="39"/>
      <c r="X2666" s="39"/>
      <c r="Y2666" s="39"/>
      <c r="Z2666" s="39"/>
      <c r="AA2666" s="39"/>
      <c r="AB2666" s="39"/>
      <c r="AC2666" s="162"/>
      <c r="AD2666" s="162">
        <f>AD$281</f>
        <v>4.6939217233385007</v>
      </c>
      <c r="AE2666" s="39"/>
      <c r="AF2666" s="39"/>
      <c r="AG2666" s="39"/>
      <c r="AH2666" s="162"/>
      <c r="AI2666" s="39"/>
      <c r="AJ2666" s="39"/>
      <c r="AK2666" s="39"/>
      <c r="AL2666" s="39"/>
      <c r="AM2666" s="162"/>
    </row>
    <row r="2667" spans="1:39" outlineLevel="2">
      <c r="A2667" s="11">
        <f>ROW()</f>
        <v>2667</v>
      </c>
      <c r="C2667" s="6" t="s">
        <v>5</v>
      </c>
      <c r="D2667" s="39"/>
      <c r="E2667" s="529"/>
      <c r="F2667" s="39"/>
      <c r="G2667" s="39"/>
      <c r="H2667" s="39"/>
      <c r="I2667" s="39"/>
      <c r="J2667" s="39"/>
      <c r="K2667" s="39"/>
      <c r="L2667" s="39"/>
      <c r="M2667" s="39"/>
      <c r="N2667" s="39"/>
      <c r="O2667" s="39"/>
      <c r="P2667" s="39"/>
      <c r="Q2667" s="39"/>
      <c r="R2667" s="39"/>
      <c r="S2667" s="39"/>
      <c r="T2667" s="39"/>
      <c r="U2667" s="39"/>
      <c r="V2667" s="39"/>
      <c r="W2667" s="39"/>
      <c r="X2667" s="39"/>
      <c r="Y2667" s="39"/>
      <c r="Z2667" s="39"/>
      <c r="AA2667" s="39"/>
      <c r="AB2667" s="39"/>
      <c r="AC2667" s="162"/>
      <c r="AD2667" s="162">
        <f>AD$282</f>
        <v>2.8603491277196538</v>
      </c>
      <c r="AE2667" s="39"/>
      <c r="AF2667" s="39"/>
      <c r="AG2667" s="39"/>
      <c r="AH2667" s="162"/>
      <c r="AI2667" s="39"/>
      <c r="AJ2667" s="39"/>
      <c r="AK2667" s="39"/>
      <c r="AL2667" s="39"/>
      <c r="AM2667" s="162"/>
    </row>
    <row r="2668" spans="1:39" outlineLevel="2">
      <c r="A2668" s="11">
        <f>ROW()</f>
        <v>2668</v>
      </c>
      <c r="C2668" s="6" t="s">
        <v>473</v>
      </c>
      <c r="D2668" s="39"/>
      <c r="E2668" s="529"/>
      <c r="F2668" s="39"/>
      <c r="G2668" s="39"/>
      <c r="H2668" s="39"/>
      <c r="I2668" s="39"/>
      <c r="J2668" s="39"/>
      <c r="K2668" s="39"/>
      <c r="L2668" s="39"/>
      <c r="M2668" s="39"/>
      <c r="N2668" s="39"/>
      <c r="O2668" s="39"/>
      <c r="P2668" s="39"/>
      <c r="Q2668" s="39"/>
      <c r="R2668" s="39"/>
      <c r="S2668" s="39"/>
      <c r="T2668" s="39"/>
      <c r="U2668" s="39"/>
      <c r="V2668" s="39"/>
      <c r="W2668" s="39"/>
      <c r="X2668" s="39"/>
      <c r="Y2668" s="39"/>
      <c r="Z2668" s="39"/>
      <c r="AA2668" s="39"/>
      <c r="AB2668" s="39"/>
      <c r="AC2668" s="162"/>
      <c r="AD2668" s="162">
        <f>AD$283</f>
        <v>14.820273680428629</v>
      </c>
      <c r="AE2668" s="39"/>
      <c r="AF2668" s="39"/>
      <c r="AG2668" s="39"/>
      <c r="AH2668" s="162"/>
      <c r="AI2668" s="39"/>
      <c r="AJ2668" s="39"/>
      <c r="AK2668" s="39"/>
      <c r="AL2668" s="39"/>
      <c r="AM2668" s="162"/>
    </row>
    <row r="2669" spans="1:39" outlineLevel="2">
      <c r="A2669" s="11">
        <f>ROW()</f>
        <v>2669</v>
      </c>
      <c r="C2669" s="6" t="s">
        <v>474</v>
      </c>
      <c r="D2669" s="39"/>
      <c r="E2669" s="529"/>
      <c r="F2669" s="39"/>
      <c r="G2669" s="39"/>
      <c r="H2669" s="39"/>
      <c r="I2669" s="39"/>
      <c r="J2669" s="39"/>
      <c r="K2669" s="39"/>
      <c r="L2669" s="39"/>
      <c r="M2669" s="39"/>
      <c r="N2669" s="39"/>
      <c r="O2669" s="39"/>
      <c r="P2669" s="39"/>
      <c r="Q2669" s="39"/>
      <c r="R2669" s="39"/>
      <c r="S2669" s="39"/>
      <c r="T2669" s="39"/>
      <c r="U2669" s="39"/>
      <c r="V2669" s="39"/>
      <c r="W2669" s="39"/>
      <c r="X2669" s="39"/>
      <c r="Y2669" s="39"/>
      <c r="Z2669" s="39"/>
      <c r="AA2669" s="39"/>
      <c r="AB2669" s="39"/>
      <c r="AC2669" s="162"/>
      <c r="AD2669" s="162">
        <f>AD$284</f>
        <v>4.7713463884598193</v>
      </c>
      <c r="AE2669" s="39"/>
      <c r="AF2669" s="39"/>
      <c r="AG2669" s="39"/>
      <c r="AH2669" s="162"/>
      <c r="AI2669" s="39"/>
      <c r="AJ2669" s="39"/>
      <c r="AK2669" s="39"/>
      <c r="AL2669" s="39"/>
      <c r="AM2669" s="162"/>
    </row>
    <row r="2670" spans="1:39" outlineLevel="2">
      <c r="A2670" s="11">
        <f>ROW()</f>
        <v>2670</v>
      </c>
      <c r="C2670" s="6" t="s">
        <v>477</v>
      </c>
      <c r="D2670" s="39"/>
      <c r="E2670" s="529"/>
      <c r="F2670" s="39"/>
      <c r="G2670" s="39"/>
      <c r="H2670" s="39"/>
      <c r="I2670" s="39"/>
      <c r="J2670" s="39"/>
      <c r="K2670" s="39"/>
      <c r="L2670" s="39"/>
      <c r="M2670" s="39"/>
      <c r="N2670" s="39"/>
      <c r="O2670" s="39"/>
      <c r="P2670" s="39"/>
      <c r="Q2670" s="39"/>
      <c r="R2670" s="39"/>
      <c r="S2670" s="39"/>
      <c r="T2670" s="39"/>
      <c r="U2670" s="39"/>
      <c r="V2670" s="39"/>
      <c r="W2670" s="39"/>
      <c r="X2670" s="39"/>
      <c r="Y2670" s="39"/>
      <c r="Z2670" s="39"/>
      <c r="AA2670" s="39"/>
      <c r="AB2670" s="39"/>
      <c r="AC2670" s="162"/>
      <c r="AD2670" s="162">
        <f>AD$285</f>
        <v>9.2467870716812168</v>
      </c>
      <c r="AE2670" s="39"/>
      <c r="AF2670" s="39"/>
      <c r="AG2670" s="39"/>
      <c r="AH2670" s="162"/>
      <c r="AI2670" s="39"/>
      <c r="AJ2670" s="39"/>
      <c r="AK2670" s="39"/>
      <c r="AL2670" s="39"/>
      <c r="AM2670" s="162"/>
    </row>
    <row r="2671" spans="1:39" outlineLevel="2">
      <c r="A2671" s="11">
        <f>ROW()</f>
        <v>2671</v>
      </c>
      <c r="C2671" s="6" t="s">
        <v>511</v>
      </c>
      <c r="D2671" s="39"/>
      <c r="E2671" s="529"/>
      <c r="F2671" s="39"/>
      <c r="G2671" s="39"/>
      <c r="H2671" s="39"/>
      <c r="I2671" s="39"/>
      <c r="J2671" s="39"/>
      <c r="K2671" s="39"/>
      <c r="L2671" s="39"/>
      <c r="M2671" s="39"/>
      <c r="N2671" s="39"/>
      <c r="O2671" s="39"/>
      <c r="P2671" s="39"/>
      <c r="Q2671" s="39"/>
      <c r="R2671" s="39"/>
      <c r="S2671" s="39"/>
      <c r="T2671" s="39"/>
      <c r="U2671" s="39"/>
      <c r="V2671" s="39"/>
      <c r="W2671" s="39"/>
      <c r="X2671" s="39"/>
      <c r="Y2671" s="39"/>
      <c r="Z2671" s="39"/>
      <c r="AA2671" s="39"/>
      <c r="AB2671" s="39"/>
      <c r="AC2671" s="162"/>
      <c r="AD2671" s="162">
        <f>AD$286</f>
        <v>0.57331657145871384</v>
      </c>
      <c r="AE2671" s="39"/>
      <c r="AF2671" s="39"/>
      <c r="AG2671" s="39"/>
      <c r="AH2671" s="162"/>
      <c r="AI2671" s="39"/>
      <c r="AJ2671" s="39"/>
      <c r="AK2671" s="39"/>
      <c r="AL2671" s="39"/>
      <c r="AM2671" s="162"/>
    </row>
    <row r="2672" spans="1:39" outlineLevel="2">
      <c r="A2672" s="11">
        <f>ROW()</f>
        <v>2672</v>
      </c>
      <c r="C2672" s="6" t="s">
        <v>655</v>
      </c>
      <c r="D2672" s="39"/>
      <c r="E2672" s="529"/>
      <c r="F2672" s="39"/>
      <c r="G2672" s="39"/>
      <c r="H2672" s="39"/>
      <c r="I2672" s="39"/>
      <c r="J2672" s="39"/>
      <c r="K2672" s="39"/>
      <c r="L2672" s="39"/>
      <c r="M2672" s="39"/>
      <c r="N2672" s="39"/>
      <c r="O2672" s="39"/>
      <c r="P2672" s="39"/>
      <c r="Q2672" s="39"/>
      <c r="R2672" s="39"/>
      <c r="S2672" s="39"/>
      <c r="T2672" s="39"/>
      <c r="U2672" s="39"/>
      <c r="V2672" s="39"/>
      <c r="W2672" s="39"/>
      <c r="X2672" s="39"/>
      <c r="Y2672" s="39"/>
      <c r="Z2672" s="39"/>
      <c r="AA2672" s="39"/>
      <c r="AB2672" s="39"/>
      <c r="AC2672" s="162"/>
      <c r="AD2672" s="162"/>
      <c r="AE2672" s="39"/>
      <c r="AF2672" s="39"/>
      <c r="AG2672" s="39"/>
      <c r="AH2672" s="162"/>
      <c r="AI2672" s="39"/>
      <c r="AJ2672" s="39"/>
      <c r="AK2672" s="39"/>
      <c r="AL2672" s="39"/>
      <c r="AM2672" s="162"/>
    </row>
    <row r="2673" spans="1:39" outlineLevel="2">
      <c r="A2673" s="11">
        <f>ROW()</f>
        <v>2673</v>
      </c>
      <c r="C2673" s="6" t="s">
        <v>656</v>
      </c>
      <c r="D2673" s="39"/>
      <c r="E2673" s="529"/>
      <c r="F2673" s="39"/>
      <c r="G2673" s="39"/>
      <c r="H2673" s="39"/>
      <c r="I2673" s="39"/>
      <c r="J2673" s="39"/>
      <c r="K2673" s="39"/>
      <c r="L2673" s="39"/>
      <c r="M2673" s="39"/>
      <c r="N2673" s="39"/>
      <c r="O2673" s="39"/>
      <c r="P2673" s="39"/>
      <c r="Q2673" s="39"/>
      <c r="R2673" s="39"/>
      <c r="S2673" s="39"/>
      <c r="T2673" s="39"/>
      <c r="U2673" s="39"/>
      <c r="V2673" s="39"/>
      <c r="W2673" s="39"/>
      <c r="X2673" s="39"/>
      <c r="Y2673" s="39"/>
      <c r="Z2673" s="39"/>
      <c r="AA2673" s="39"/>
      <c r="AB2673" s="39"/>
      <c r="AC2673" s="162"/>
      <c r="AD2673" s="162"/>
      <c r="AE2673" s="39"/>
      <c r="AF2673" s="39"/>
      <c r="AG2673" s="39"/>
      <c r="AH2673" s="162"/>
      <c r="AI2673" s="39"/>
      <c r="AJ2673" s="39"/>
      <c r="AK2673" s="39"/>
      <c r="AL2673" s="39"/>
      <c r="AM2673" s="162"/>
    </row>
    <row r="2674" spans="1:39" outlineLevel="2">
      <c r="A2674" s="11">
        <f>ROW()</f>
        <v>2674</v>
      </c>
      <c r="C2674" s="6" t="s">
        <v>667</v>
      </c>
      <c r="D2674" s="39"/>
      <c r="E2674" s="529"/>
      <c r="F2674" s="39"/>
      <c r="G2674" s="39"/>
      <c r="H2674" s="39"/>
      <c r="I2674" s="39"/>
      <c r="J2674" s="39"/>
      <c r="K2674" s="39"/>
      <c r="L2674" s="39"/>
      <c r="M2674" s="39"/>
      <c r="N2674" s="39"/>
      <c r="O2674" s="39"/>
      <c r="P2674" s="39"/>
      <c r="Q2674" s="39"/>
      <c r="R2674" s="39"/>
      <c r="S2674" s="39"/>
      <c r="T2674" s="39"/>
      <c r="U2674" s="39"/>
      <c r="V2674" s="39"/>
      <c r="W2674" s="39"/>
      <c r="X2674" s="39"/>
      <c r="Y2674" s="39"/>
      <c r="Z2674" s="39"/>
      <c r="AA2674" s="39"/>
      <c r="AB2674" s="39"/>
      <c r="AC2674" s="162"/>
      <c r="AD2674" s="162"/>
      <c r="AE2674" s="39"/>
      <c r="AF2674" s="39"/>
      <c r="AG2674" s="39"/>
      <c r="AH2674" s="162"/>
      <c r="AI2674" s="39"/>
      <c r="AJ2674" s="39"/>
      <c r="AK2674" s="39"/>
      <c r="AL2674" s="39"/>
      <c r="AM2674" s="162"/>
    </row>
    <row r="2675" spans="1:39" outlineLevel="2">
      <c r="A2675" s="11">
        <f>ROW()</f>
        <v>2675</v>
      </c>
      <c r="C2675" s="6" t="s">
        <v>212</v>
      </c>
      <c r="D2675" s="39"/>
      <c r="E2675" s="529"/>
      <c r="F2675" s="39"/>
      <c r="G2675" s="39"/>
      <c r="H2675" s="39"/>
      <c r="I2675" s="39"/>
      <c r="J2675" s="39"/>
      <c r="K2675" s="39"/>
      <c r="L2675" s="39"/>
      <c r="M2675" s="39"/>
      <c r="N2675" s="39"/>
      <c r="O2675" s="39"/>
      <c r="P2675" s="39"/>
      <c r="Q2675" s="39"/>
      <c r="R2675" s="39"/>
      <c r="S2675" s="39"/>
      <c r="T2675" s="39"/>
      <c r="U2675" s="39"/>
      <c r="V2675" s="39"/>
      <c r="W2675" s="39"/>
      <c r="X2675" s="39"/>
      <c r="Y2675" s="39"/>
      <c r="Z2675" s="39"/>
      <c r="AA2675" s="39"/>
      <c r="AB2675" s="39"/>
      <c r="AC2675" s="162"/>
      <c r="AD2675" s="162">
        <f>AD$290</f>
        <v>0</v>
      </c>
      <c r="AE2675" s="39"/>
      <c r="AF2675" s="39"/>
      <c r="AG2675" s="39"/>
      <c r="AH2675" s="162"/>
      <c r="AI2675" s="39"/>
      <c r="AJ2675" s="39"/>
      <c r="AK2675" s="39"/>
      <c r="AL2675" s="39"/>
      <c r="AM2675" s="162"/>
    </row>
    <row r="2676" spans="1:39" outlineLevel="2">
      <c r="A2676" s="11">
        <f>ROW()</f>
        <v>2676</v>
      </c>
      <c r="C2676" s="30" t="s">
        <v>362</v>
      </c>
      <c r="D2676" s="90"/>
      <c r="E2676" s="530"/>
      <c r="F2676" s="90"/>
      <c r="G2676" s="90"/>
      <c r="H2676" s="90"/>
      <c r="I2676" s="90"/>
      <c r="J2676" s="90"/>
      <c r="K2676" s="90"/>
      <c r="L2676" s="90"/>
      <c r="M2676" s="90"/>
      <c r="N2676" s="90"/>
      <c r="O2676" s="90"/>
      <c r="P2676" s="90"/>
      <c r="Q2676" s="90"/>
      <c r="R2676" s="90"/>
      <c r="S2676" s="90"/>
      <c r="T2676" s="90"/>
      <c r="U2676" s="90"/>
      <c r="V2676" s="90"/>
      <c r="W2676" s="90"/>
      <c r="X2676" s="90"/>
      <c r="Y2676" s="90"/>
      <c r="Z2676" s="90"/>
      <c r="AA2676" s="90"/>
      <c r="AB2676" s="90"/>
      <c r="AC2676" s="166"/>
      <c r="AD2676" s="166">
        <f>AD$291</f>
        <v>2.3617880114096534</v>
      </c>
      <c r="AE2676" s="90"/>
      <c r="AF2676" s="90"/>
      <c r="AG2676" s="90"/>
      <c r="AH2676" s="166"/>
      <c r="AI2676" s="90"/>
      <c r="AJ2676" s="90"/>
      <c r="AK2676" s="90"/>
      <c r="AL2676" s="90"/>
      <c r="AM2676" s="166"/>
    </row>
    <row r="2677" spans="1:39" outlineLevel="2">
      <c r="A2677" s="11">
        <f>ROW()</f>
        <v>2677</v>
      </c>
      <c r="C2677" s="6" t="s">
        <v>1</v>
      </c>
      <c r="D2677" s="39"/>
      <c r="E2677" s="39"/>
      <c r="F2677" s="39"/>
      <c r="G2677" s="39"/>
      <c r="H2677" s="39"/>
      <c r="I2677" s="39"/>
      <c r="J2677" s="39"/>
      <c r="K2677" s="39"/>
      <c r="L2677" s="39"/>
      <c r="M2677" s="39"/>
      <c r="N2677" s="39"/>
      <c r="O2677" s="39"/>
      <c r="P2677" s="39"/>
      <c r="Q2677" s="39"/>
      <c r="R2677" s="39"/>
      <c r="S2677" s="39"/>
      <c r="T2677" s="39"/>
      <c r="U2677" s="39"/>
      <c r="V2677" s="39"/>
      <c r="W2677" s="39"/>
      <c r="X2677" s="39"/>
      <c r="Y2677" s="39"/>
      <c r="Z2677" s="39"/>
      <c r="AA2677" s="39"/>
      <c r="AB2677" s="39"/>
      <c r="AC2677" s="9"/>
      <c r="AD2677" s="9">
        <f t="shared" ref="AD2677" si="1842">SUM(AD2664:AD2676)</f>
        <v>42.503628645475061</v>
      </c>
      <c r="AE2677" s="39"/>
      <c r="AF2677" s="39"/>
      <c r="AG2677" s="39"/>
      <c r="AH2677" s="39"/>
      <c r="AI2677" s="39"/>
      <c r="AJ2677" s="39"/>
      <c r="AK2677" s="39"/>
      <c r="AL2677" s="39"/>
      <c r="AM2677" s="39"/>
    </row>
    <row r="2678" spans="1:39" outlineLevel="2">
      <c r="A2678" s="11">
        <f>ROW()</f>
        <v>2678</v>
      </c>
      <c r="B2678" s="343" t="s">
        <v>657</v>
      </c>
      <c r="D2678" s="39"/>
      <c r="E2678" s="39"/>
      <c r="G2678" s="39"/>
      <c r="H2678" s="39"/>
      <c r="I2678" s="39"/>
      <c r="J2678" s="39"/>
      <c r="K2678" s="39"/>
      <c r="L2678" s="39"/>
      <c r="M2678" s="39"/>
      <c r="N2678" s="39"/>
      <c r="O2678" s="39"/>
      <c r="P2678" s="39"/>
      <c r="Q2678" s="39"/>
      <c r="R2678" s="39"/>
      <c r="S2678" s="39"/>
      <c r="T2678" s="39"/>
      <c r="U2678" s="39"/>
      <c r="V2678" s="39"/>
      <c r="W2678" s="39"/>
      <c r="X2678" s="39"/>
      <c r="Y2678" s="39"/>
      <c r="Z2678" s="39"/>
      <c r="AA2678" s="39"/>
      <c r="AB2678" s="39"/>
      <c r="AE2678" s="39"/>
      <c r="AF2678" s="39"/>
      <c r="AG2678" s="39"/>
      <c r="AH2678" s="39"/>
      <c r="AI2678" s="39"/>
      <c r="AJ2678" s="39"/>
      <c r="AK2678" s="39"/>
      <c r="AL2678" s="39"/>
      <c r="AM2678" s="39"/>
    </row>
    <row r="2679" spans="1:39" outlineLevel="2">
      <c r="A2679" s="11">
        <f>ROW()</f>
        <v>2679</v>
      </c>
      <c r="C2679" s="6" t="s">
        <v>2</v>
      </c>
      <c r="D2679" s="39"/>
      <c r="E2679" s="529"/>
      <c r="F2679" s="31"/>
      <c r="G2679" s="39"/>
      <c r="H2679" s="39"/>
      <c r="I2679" s="39"/>
      <c r="J2679" s="39"/>
      <c r="K2679" s="39"/>
      <c r="L2679" s="39"/>
      <c r="M2679" s="39"/>
      <c r="N2679" s="39"/>
      <c r="O2679" s="39"/>
      <c r="P2679" s="39"/>
      <c r="Q2679" s="39"/>
      <c r="R2679" s="39"/>
      <c r="S2679" s="39"/>
      <c r="T2679" s="39"/>
      <c r="U2679" s="39"/>
      <c r="V2679" s="39"/>
      <c r="W2679" s="39"/>
      <c r="X2679" s="39"/>
      <c r="Y2679" s="39"/>
      <c r="Z2679" s="39"/>
      <c r="AA2679" s="39"/>
      <c r="AB2679" s="39"/>
      <c r="AC2679" s="9"/>
      <c r="AD2679" s="9"/>
      <c r="AE2679" s="13">
        <f>-Inputs!AE2421</f>
        <v>0</v>
      </c>
      <c r="AF2679" s="13">
        <f>-Inputs!AF2421</f>
        <v>0</v>
      </c>
      <c r="AG2679" s="13">
        <f>-Inputs!AG2421</f>
        <v>0</v>
      </c>
      <c r="AH2679" s="13">
        <f>-Inputs!AH2421</f>
        <v>0</v>
      </c>
      <c r="AI2679" s="13">
        <f>-Inputs!AI2436</f>
        <v>0</v>
      </c>
      <c r="AJ2679" s="13">
        <f>-Inputs!AJ2436</f>
        <v>0</v>
      </c>
      <c r="AK2679" s="13">
        <f>-Inputs!AK2436</f>
        <v>0</v>
      </c>
      <c r="AL2679" s="13">
        <f>-Inputs!AL2436</f>
        <v>0</v>
      </c>
      <c r="AM2679" s="13">
        <f>-Inputs!AM2436</f>
        <v>0</v>
      </c>
    </row>
    <row r="2680" spans="1:39" outlineLevel="2">
      <c r="A2680" s="11">
        <f>ROW()</f>
        <v>2680</v>
      </c>
      <c r="C2680" s="6" t="s">
        <v>3</v>
      </c>
      <c r="D2680" s="39"/>
      <c r="E2680" s="529"/>
      <c r="F2680" s="31"/>
      <c r="G2680" s="39"/>
      <c r="H2680" s="39"/>
      <c r="I2680" s="39"/>
      <c r="J2680" s="39"/>
      <c r="K2680" s="39"/>
      <c r="L2680" s="39"/>
      <c r="M2680" s="39"/>
      <c r="N2680" s="39"/>
      <c r="O2680" s="39"/>
      <c r="P2680" s="39"/>
      <c r="Q2680" s="39"/>
      <c r="R2680" s="39"/>
      <c r="S2680" s="39"/>
      <c r="T2680" s="39"/>
      <c r="U2680" s="39"/>
      <c r="V2680" s="39"/>
      <c r="W2680" s="39"/>
      <c r="X2680" s="39"/>
      <c r="Y2680" s="39"/>
      <c r="Z2680" s="39"/>
      <c r="AA2680" s="39"/>
      <c r="AB2680" s="39"/>
      <c r="AC2680" s="9"/>
      <c r="AD2680" s="9"/>
      <c r="AE2680" s="13">
        <f>-Inputs!AE2422</f>
        <v>0</v>
      </c>
      <c r="AF2680" s="13">
        <f>-Inputs!AF2422</f>
        <v>0</v>
      </c>
      <c r="AG2680" s="13">
        <f>-Inputs!AG2422</f>
        <v>0</v>
      </c>
      <c r="AH2680" s="13">
        <f>-Inputs!AH2422</f>
        <v>0</v>
      </c>
      <c r="AI2680" s="13">
        <f>-Inputs!AI2437</f>
        <v>0</v>
      </c>
      <c r="AJ2680" s="13">
        <f>-Inputs!AJ2437</f>
        <v>0</v>
      </c>
      <c r="AK2680" s="13">
        <f>-Inputs!AK2437</f>
        <v>0</v>
      </c>
      <c r="AL2680" s="13">
        <f>-Inputs!AL2437</f>
        <v>0</v>
      </c>
      <c r="AM2680" s="13">
        <f>-Inputs!AM2437</f>
        <v>0</v>
      </c>
    </row>
    <row r="2681" spans="1:39" outlineLevel="2">
      <c r="A2681" s="11">
        <f>ROW()</f>
        <v>2681</v>
      </c>
      <c r="C2681" s="6" t="s">
        <v>4</v>
      </c>
      <c r="D2681" s="39"/>
      <c r="E2681" s="529"/>
      <c r="F2681" s="31"/>
      <c r="G2681" s="39"/>
      <c r="H2681" s="39"/>
      <c r="I2681" s="39"/>
      <c r="J2681" s="39"/>
      <c r="K2681" s="39"/>
      <c r="L2681" s="39"/>
      <c r="M2681" s="39"/>
      <c r="N2681" s="39"/>
      <c r="O2681" s="39"/>
      <c r="P2681" s="39"/>
      <c r="Q2681" s="39"/>
      <c r="R2681" s="39"/>
      <c r="S2681" s="39"/>
      <c r="T2681" s="39"/>
      <c r="U2681" s="39"/>
      <c r="V2681" s="39"/>
      <c r="W2681" s="39"/>
      <c r="X2681" s="39"/>
      <c r="Y2681" s="39"/>
      <c r="Z2681" s="39"/>
      <c r="AA2681" s="39"/>
      <c r="AB2681" s="39"/>
      <c r="AC2681" s="9"/>
      <c r="AD2681" s="9"/>
      <c r="AE2681" s="13">
        <f>-Inputs!AE2423</f>
        <v>0</v>
      </c>
      <c r="AF2681" s="13">
        <f>-Inputs!AF2423</f>
        <v>0</v>
      </c>
      <c r="AG2681" s="13">
        <f>-Inputs!AG2423</f>
        <v>0</v>
      </c>
      <c r="AH2681" s="13">
        <f>-Inputs!AH2423</f>
        <v>0</v>
      </c>
      <c r="AI2681" s="13">
        <f>-Inputs!AI2438</f>
        <v>0</v>
      </c>
      <c r="AJ2681" s="13">
        <f>-Inputs!AJ2438</f>
        <v>0</v>
      </c>
      <c r="AK2681" s="13">
        <f>-Inputs!AK2438</f>
        <v>0</v>
      </c>
      <c r="AL2681" s="13">
        <f>-Inputs!AL2438</f>
        <v>0</v>
      </c>
      <c r="AM2681" s="13">
        <f>-Inputs!AM2438</f>
        <v>0</v>
      </c>
    </row>
    <row r="2682" spans="1:39" outlineLevel="2">
      <c r="A2682" s="11">
        <f>ROW()</f>
        <v>2682</v>
      </c>
      <c r="C2682" s="6" t="s">
        <v>5</v>
      </c>
      <c r="D2682" s="39"/>
      <c r="E2682" s="529"/>
      <c r="F2682" s="31"/>
      <c r="G2682" s="39"/>
      <c r="H2682" s="39"/>
      <c r="I2682" s="39"/>
      <c r="J2682" s="39"/>
      <c r="K2682" s="39"/>
      <c r="L2682" s="39"/>
      <c r="M2682" s="39"/>
      <c r="N2682" s="39"/>
      <c r="O2682" s="39"/>
      <c r="P2682" s="39"/>
      <c r="Q2682" s="39"/>
      <c r="R2682" s="39"/>
      <c r="S2682" s="39"/>
      <c r="T2682" s="39"/>
      <c r="U2682" s="39"/>
      <c r="V2682" s="39"/>
      <c r="W2682" s="39"/>
      <c r="X2682" s="39"/>
      <c r="Y2682" s="39"/>
      <c r="Z2682" s="39"/>
      <c r="AA2682" s="39"/>
      <c r="AB2682" s="39"/>
      <c r="AC2682" s="9"/>
      <c r="AD2682" s="9"/>
      <c r="AE2682" s="13">
        <f>-Inputs!AE2424</f>
        <v>0</v>
      </c>
      <c r="AF2682" s="13">
        <f>-Inputs!AF2424</f>
        <v>0</v>
      </c>
      <c r="AG2682" s="13">
        <f>-Inputs!AG2424</f>
        <v>0</v>
      </c>
      <c r="AH2682" s="13">
        <f>-Inputs!AH2424</f>
        <v>0</v>
      </c>
      <c r="AI2682" s="13">
        <f>-Inputs!AI2439</f>
        <v>0</v>
      </c>
      <c r="AJ2682" s="13">
        <f>-Inputs!AJ2439</f>
        <v>0</v>
      </c>
      <c r="AK2682" s="13">
        <f>-Inputs!AK2439</f>
        <v>0</v>
      </c>
      <c r="AL2682" s="13">
        <f>-Inputs!AL2439</f>
        <v>0</v>
      </c>
      <c r="AM2682" s="13">
        <f>-Inputs!AM2439</f>
        <v>0</v>
      </c>
    </row>
    <row r="2683" spans="1:39" outlineLevel="2">
      <c r="A2683" s="11">
        <f>ROW()</f>
        <v>2683</v>
      </c>
      <c r="C2683" s="6" t="s">
        <v>473</v>
      </c>
      <c r="D2683" s="39"/>
      <c r="E2683" s="529"/>
      <c r="F2683" s="31"/>
      <c r="G2683" s="39"/>
      <c r="H2683" s="39"/>
      <c r="I2683" s="39"/>
      <c r="J2683" s="39"/>
      <c r="K2683" s="39"/>
      <c r="L2683" s="39"/>
      <c r="M2683" s="39"/>
      <c r="N2683" s="39"/>
      <c r="O2683" s="39"/>
      <c r="P2683" s="39"/>
      <c r="Q2683" s="39"/>
      <c r="R2683" s="39"/>
      <c r="S2683" s="39"/>
      <c r="T2683" s="39"/>
      <c r="U2683" s="39"/>
      <c r="V2683" s="39"/>
      <c r="W2683" s="39"/>
      <c r="X2683" s="39"/>
      <c r="Y2683" s="39"/>
      <c r="Z2683" s="39"/>
      <c r="AA2683" s="39"/>
      <c r="AB2683" s="39"/>
      <c r="AC2683" s="9"/>
      <c r="AD2683" s="9"/>
      <c r="AE2683" s="13">
        <f>-Inputs!AE2425</f>
        <v>0</v>
      </c>
      <c r="AF2683" s="13">
        <f>-Inputs!AF2425</f>
        <v>0</v>
      </c>
      <c r="AG2683" s="13">
        <f>-Inputs!AG2425</f>
        <v>0</v>
      </c>
      <c r="AH2683" s="13">
        <f>-Inputs!AH2425</f>
        <v>0</v>
      </c>
      <c r="AI2683" s="13">
        <f>-Inputs!AI2440</f>
        <v>0</v>
      </c>
      <c r="AJ2683" s="13">
        <f>-Inputs!AJ2440</f>
        <v>0</v>
      </c>
      <c r="AK2683" s="13">
        <f>-Inputs!AK2440</f>
        <v>0</v>
      </c>
      <c r="AL2683" s="13">
        <f>-Inputs!AL2440</f>
        <v>0</v>
      </c>
      <c r="AM2683" s="13">
        <f>-Inputs!AM2440</f>
        <v>0</v>
      </c>
    </row>
    <row r="2684" spans="1:39" outlineLevel="2">
      <c r="A2684" s="11">
        <f>ROW()</f>
        <v>2684</v>
      </c>
      <c r="C2684" s="6" t="s">
        <v>474</v>
      </c>
      <c r="D2684" s="39"/>
      <c r="E2684" s="529"/>
      <c r="F2684" s="31"/>
      <c r="G2684" s="39"/>
      <c r="H2684" s="39"/>
      <c r="I2684" s="39"/>
      <c r="J2684" s="39"/>
      <c r="K2684" s="39"/>
      <c r="L2684" s="39"/>
      <c r="M2684" s="39"/>
      <c r="N2684" s="39"/>
      <c r="O2684" s="39"/>
      <c r="P2684" s="39"/>
      <c r="Q2684" s="39"/>
      <c r="R2684" s="39"/>
      <c r="S2684" s="39"/>
      <c r="T2684" s="39"/>
      <c r="U2684" s="39"/>
      <c r="V2684" s="39"/>
      <c r="W2684" s="39"/>
      <c r="X2684" s="39"/>
      <c r="Y2684" s="39"/>
      <c r="Z2684" s="39"/>
      <c r="AA2684" s="39"/>
      <c r="AB2684" s="39"/>
      <c r="AC2684" s="9"/>
      <c r="AD2684" s="9"/>
      <c r="AE2684" s="13">
        <f>-Inputs!AE2426</f>
        <v>0</v>
      </c>
      <c r="AF2684" s="13">
        <f>-Inputs!AF2426</f>
        <v>0</v>
      </c>
      <c r="AG2684" s="13">
        <f>-Inputs!AG2426</f>
        <v>0</v>
      </c>
      <c r="AH2684" s="13">
        <f>-Inputs!AH2426</f>
        <v>0</v>
      </c>
      <c r="AI2684" s="13">
        <f>-Inputs!AI2441</f>
        <v>0</v>
      </c>
      <c r="AJ2684" s="13">
        <f>-Inputs!AJ2441</f>
        <v>0</v>
      </c>
      <c r="AK2684" s="13">
        <f>-Inputs!AK2441</f>
        <v>0</v>
      </c>
      <c r="AL2684" s="13">
        <f>-Inputs!AL2441</f>
        <v>0</v>
      </c>
      <c r="AM2684" s="13">
        <f>-Inputs!AM2441</f>
        <v>0</v>
      </c>
    </row>
    <row r="2685" spans="1:39" outlineLevel="2">
      <c r="A2685" s="11">
        <f>ROW()</f>
        <v>2685</v>
      </c>
      <c r="C2685" s="6" t="s">
        <v>477</v>
      </c>
      <c r="D2685" s="39"/>
      <c r="E2685" s="529"/>
      <c r="F2685" s="31"/>
      <c r="G2685" s="39"/>
      <c r="H2685" s="39"/>
      <c r="I2685" s="39"/>
      <c r="J2685" s="39"/>
      <c r="K2685" s="39"/>
      <c r="L2685" s="39"/>
      <c r="M2685" s="39"/>
      <c r="N2685" s="39"/>
      <c r="O2685" s="39"/>
      <c r="P2685" s="39"/>
      <c r="Q2685" s="39"/>
      <c r="R2685" s="39"/>
      <c r="S2685" s="39"/>
      <c r="T2685" s="39"/>
      <c r="U2685" s="39"/>
      <c r="V2685" s="39"/>
      <c r="W2685" s="39"/>
      <c r="X2685" s="39"/>
      <c r="Y2685" s="39"/>
      <c r="Z2685" s="39"/>
      <c r="AA2685" s="39"/>
      <c r="AB2685" s="39"/>
      <c r="AC2685" s="9"/>
      <c r="AD2685" s="9"/>
      <c r="AE2685" s="13">
        <f>-Inputs!AE2427</f>
        <v>0</v>
      </c>
      <c r="AF2685" s="13">
        <f>-Inputs!AF2427</f>
        <v>0</v>
      </c>
      <c r="AG2685" s="13">
        <f>-Inputs!AG2427</f>
        <v>0</v>
      </c>
      <c r="AH2685" s="13">
        <f>-Inputs!AH2427</f>
        <v>0</v>
      </c>
      <c r="AI2685" s="13">
        <f>-Inputs!AI2442</f>
        <v>0</v>
      </c>
      <c r="AJ2685" s="13">
        <f>-Inputs!AJ2442</f>
        <v>0</v>
      </c>
      <c r="AK2685" s="13">
        <f>-Inputs!AK2442</f>
        <v>0</v>
      </c>
      <c r="AL2685" s="13">
        <f>-Inputs!AL2442</f>
        <v>0</v>
      </c>
      <c r="AM2685" s="13">
        <f>-Inputs!AM2442</f>
        <v>0</v>
      </c>
    </row>
    <row r="2686" spans="1:39" outlineLevel="2">
      <c r="A2686" s="11">
        <f>ROW()</f>
        <v>2686</v>
      </c>
      <c r="C2686" s="6" t="s">
        <v>511</v>
      </c>
      <c r="D2686" s="39"/>
      <c r="E2686" s="529"/>
      <c r="F2686" s="31"/>
      <c r="G2686" s="39"/>
      <c r="H2686" s="39"/>
      <c r="I2686" s="39"/>
      <c r="J2686" s="39"/>
      <c r="K2686" s="39"/>
      <c r="L2686" s="39"/>
      <c r="M2686" s="39"/>
      <c r="N2686" s="39"/>
      <c r="O2686" s="39"/>
      <c r="P2686" s="39"/>
      <c r="Q2686" s="39"/>
      <c r="R2686" s="39"/>
      <c r="S2686" s="39"/>
      <c r="T2686" s="39"/>
      <c r="U2686" s="39"/>
      <c r="V2686" s="39"/>
      <c r="W2686" s="39"/>
      <c r="X2686" s="39"/>
      <c r="Y2686" s="39"/>
      <c r="Z2686" s="39"/>
      <c r="AA2686" s="39"/>
      <c r="AB2686" s="39"/>
      <c r="AC2686" s="9"/>
      <c r="AD2686" s="9"/>
      <c r="AE2686" s="13">
        <f>-Inputs!AE2428</f>
        <v>0</v>
      </c>
      <c r="AF2686" s="13">
        <f>-Inputs!AF2428</f>
        <v>0</v>
      </c>
      <c r="AG2686" s="13">
        <f>-Inputs!AG2428</f>
        <v>0</v>
      </c>
      <c r="AH2686" s="13">
        <f>-Inputs!AH2428</f>
        <v>0</v>
      </c>
      <c r="AI2686" s="13">
        <f>-Inputs!AI2443</f>
        <v>0</v>
      </c>
      <c r="AJ2686" s="13">
        <f>-Inputs!AJ2443</f>
        <v>0</v>
      </c>
      <c r="AK2686" s="13">
        <f>-Inputs!AK2443</f>
        <v>0</v>
      </c>
      <c r="AL2686" s="13">
        <f>-Inputs!AL2443</f>
        <v>0</v>
      </c>
      <c r="AM2686" s="13">
        <f>-Inputs!AM2443</f>
        <v>0</v>
      </c>
    </row>
    <row r="2687" spans="1:39" outlineLevel="2">
      <c r="A2687" s="11">
        <f>ROW()</f>
        <v>2687</v>
      </c>
      <c r="C2687" s="6" t="s">
        <v>655</v>
      </c>
      <c r="D2687" s="39"/>
      <c r="E2687" s="529"/>
      <c r="F2687" s="31"/>
      <c r="G2687" s="39"/>
      <c r="H2687" s="39"/>
      <c r="I2687" s="39"/>
      <c r="J2687" s="39"/>
      <c r="K2687" s="39"/>
      <c r="L2687" s="39"/>
      <c r="M2687" s="39"/>
      <c r="N2687" s="39"/>
      <c r="O2687" s="39"/>
      <c r="P2687" s="39"/>
      <c r="Q2687" s="39"/>
      <c r="R2687" s="39"/>
      <c r="S2687" s="39"/>
      <c r="T2687" s="39"/>
      <c r="U2687" s="39"/>
      <c r="V2687" s="39"/>
      <c r="W2687" s="39"/>
      <c r="X2687" s="39"/>
      <c r="Y2687" s="39"/>
      <c r="Z2687" s="39"/>
      <c r="AA2687" s="39"/>
      <c r="AB2687" s="39"/>
      <c r="AC2687" s="9"/>
      <c r="AD2687" s="9"/>
      <c r="AE2687" s="13">
        <f>-Inputs!AE2429</f>
        <v>0</v>
      </c>
      <c r="AF2687" s="13">
        <f>-Inputs!AF2429</f>
        <v>0</v>
      </c>
      <c r="AG2687" s="13">
        <f>-Inputs!AG2429</f>
        <v>0</v>
      </c>
      <c r="AH2687" s="13">
        <f>-Inputs!AH2429</f>
        <v>0</v>
      </c>
      <c r="AI2687" s="13">
        <f>-Inputs!AI2444</f>
        <v>0</v>
      </c>
      <c r="AJ2687" s="13">
        <f>-Inputs!AJ2444</f>
        <v>0</v>
      </c>
      <c r="AK2687" s="13">
        <f>-Inputs!AK2444</f>
        <v>0</v>
      </c>
      <c r="AL2687" s="13">
        <f>-Inputs!AL2444</f>
        <v>0</v>
      </c>
      <c r="AM2687" s="13">
        <f>-Inputs!AM2444</f>
        <v>0</v>
      </c>
    </row>
    <row r="2688" spans="1:39" outlineLevel="2">
      <c r="A2688" s="11">
        <f>ROW()</f>
        <v>2688</v>
      </c>
      <c r="C2688" s="6" t="s">
        <v>656</v>
      </c>
      <c r="D2688" s="39"/>
      <c r="E2688" s="529"/>
      <c r="F2688" s="31"/>
      <c r="G2688" s="39"/>
      <c r="H2688" s="39"/>
      <c r="I2688" s="39"/>
      <c r="J2688" s="39"/>
      <c r="K2688" s="39"/>
      <c r="L2688" s="39"/>
      <c r="M2688" s="39"/>
      <c r="N2688" s="39"/>
      <c r="O2688" s="39"/>
      <c r="P2688" s="39"/>
      <c r="Q2688" s="39"/>
      <c r="R2688" s="39"/>
      <c r="S2688" s="39"/>
      <c r="T2688" s="39"/>
      <c r="U2688" s="39"/>
      <c r="V2688" s="39"/>
      <c r="W2688" s="39"/>
      <c r="X2688" s="39"/>
      <c r="Y2688" s="39"/>
      <c r="Z2688" s="39"/>
      <c r="AA2688" s="39"/>
      <c r="AB2688" s="39"/>
      <c r="AC2688" s="9"/>
      <c r="AD2688" s="9"/>
      <c r="AE2688" s="13"/>
      <c r="AF2688" s="13"/>
      <c r="AG2688" s="13"/>
      <c r="AH2688" s="13"/>
      <c r="AI2688" s="13"/>
      <c r="AJ2688" s="13"/>
      <c r="AK2688" s="13"/>
      <c r="AL2688" s="13"/>
      <c r="AM2688" s="13"/>
    </row>
    <row r="2689" spans="1:39" outlineLevel="2">
      <c r="A2689" s="11">
        <f>ROW()</f>
        <v>2689</v>
      </c>
      <c r="C2689" s="6" t="s">
        <v>667</v>
      </c>
      <c r="D2689" s="39"/>
      <c r="E2689" s="529"/>
      <c r="F2689" s="31"/>
      <c r="G2689" s="39"/>
      <c r="H2689" s="39"/>
      <c r="I2689" s="39"/>
      <c r="J2689" s="39"/>
      <c r="K2689" s="39"/>
      <c r="L2689" s="39"/>
      <c r="M2689" s="39"/>
      <c r="N2689" s="39"/>
      <c r="O2689" s="39"/>
      <c r="P2689" s="39"/>
      <c r="Q2689" s="39"/>
      <c r="R2689" s="39"/>
      <c r="S2689" s="39"/>
      <c r="T2689" s="39"/>
      <c r="U2689" s="39"/>
      <c r="V2689" s="39"/>
      <c r="W2689" s="39"/>
      <c r="X2689" s="39"/>
      <c r="Y2689" s="39"/>
      <c r="Z2689" s="39"/>
      <c r="AA2689" s="39"/>
      <c r="AB2689" s="39"/>
      <c r="AC2689" s="9"/>
      <c r="AD2689" s="9"/>
      <c r="AE2689" s="13"/>
      <c r="AF2689" s="13"/>
      <c r="AG2689" s="13"/>
      <c r="AH2689" s="13"/>
      <c r="AI2689" s="13"/>
      <c r="AJ2689" s="13"/>
      <c r="AK2689" s="13"/>
      <c r="AL2689" s="13"/>
      <c r="AM2689" s="13"/>
    </row>
    <row r="2690" spans="1:39" outlineLevel="2">
      <c r="A2690" s="11">
        <f>ROW()</f>
        <v>2690</v>
      </c>
      <c r="C2690" s="6" t="s">
        <v>212</v>
      </c>
      <c r="D2690" s="39"/>
      <c r="E2690" s="529"/>
      <c r="F2690" s="31"/>
      <c r="G2690" s="39"/>
      <c r="H2690" s="39"/>
      <c r="I2690" s="39"/>
      <c r="J2690" s="39"/>
      <c r="K2690" s="39"/>
      <c r="L2690" s="39"/>
      <c r="M2690" s="39"/>
      <c r="N2690" s="39"/>
      <c r="O2690" s="39"/>
      <c r="P2690" s="39"/>
      <c r="Q2690" s="39"/>
      <c r="R2690" s="39"/>
      <c r="S2690" s="39"/>
      <c r="T2690" s="39"/>
      <c r="U2690" s="39"/>
      <c r="V2690" s="39"/>
      <c r="W2690" s="39"/>
      <c r="X2690" s="39"/>
      <c r="Y2690" s="39"/>
      <c r="Z2690" s="39"/>
      <c r="AA2690" s="39"/>
      <c r="AB2690" s="39"/>
      <c r="AC2690" s="9"/>
      <c r="AD2690" s="9"/>
      <c r="AE2690" s="13">
        <f>-Inputs!AE2432</f>
        <v>0</v>
      </c>
      <c r="AF2690" s="13">
        <f>-Inputs!AF2432</f>
        <v>0</v>
      </c>
      <c r="AG2690" s="13">
        <f>-Inputs!AG2432</f>
        <v>0</v>
      </c>
      <c r="AH2690" s="13">
        <f>-Inputs!AH2432</f>
        <v>0</v>
      </c>
      <c r="AI2690" s="13">
        <f>-Inputs!AI2447</f>
        <v>0</v>
      </c>
      <c r="AJ2690" s="13">
        <f>-Inputs!AJ2447</f>
        <v>0</v>
      </c>
      <c r="AK2690" s="13">
        <f>-Inputs!AK2447</f>
        <v>0</v>
      </c>
      <c r="AL2690" s="13">
        <f>-Inputs!AL2447</f>
        <v>0</v>
      </c>
      <c r="AM2690" s="13">
        <f>-Inputs!AM2447</f>
        <v>0</v>
      </c>
    </row>
    <row r="2691" spans="1:39" outlineLevel="2">
      <c r="A2691" s="11">
        <f>ROW()</f>
        <v>2691</v>
      </c>
      <c r="C2691" s="30" t="s">
        <v>362</v>
      </c>
      <c r="D2691" s="90"/>
      <c r="E2691" s="530"/>
      <c r="F2691" s="90"/>
      <c r="G2691" s="90"/>
      <c r="H2691" s="90"/>
      <c r="I2691" s="90"/>
      <c r="J2691" s="90"/>
      <c r="K2691" s="90"/>
      <c r="L2691" s="90"/>
      <c r="M2691" s="90"/>
      <c r="N2691" s="90"/>
      <c r="O2691" s="90"/>
      <c r="P2691" s="90"/>
      <c r="Q2691" s="90"/>
      <c r="R2691" s="90"/>
      <c r="S2691" s="90"/>
      <c r="T2691" s="90"/>
      <c r="U2691" s="90"/>
      <c r="V2691" s="90"/>
      <c r="W2691" s="90"/>
      <c r="X2691" s="90"/>
      <c r="Y2691" s="90"/>
      <c r="Z2691" s="90"/>
      <c r="AA2691" s="90"/>
      <c r="AB2691" s="90"/>
      <c r="AC2691" s="180"/>
      <c r="AD2691" s="180"/>
      <c r="AE2691" s="13">
        <f>-Inputs!AE2433</f>
        <v>0</v>
      </c>
      <c r="AF2691" s="13">
        <f>-Inputs!AF2433</f>
        <v>0</v>
      </c>
      <c r="AG2691" s="13">
        <f>-Inputs!AG2433</f>
        <v>0</v>
      </c>
      <c r="AH2691" s="13">
        <f>-Inputs!AH2433</f>
        <v>0</v>
      </c>
      <c r="AI2691" s="13">
        <f>-Inputs!AI2448</f>
        <v>0</v>
      </c>
      <c r="AJ2691" s="13">
        <f>-Inputs!AJ2448</f>
        <v>0</v>
      </c>
      <c r="AK2691" s="13">
        <f>-Inputs!AK2448</f>
        <v>0</v>
      </c>
      <c r="AL2691" s="13">
        <f>-Inputs!AL2448</f>
        <v>0</v>
      </c>
      <c r="AM2691" s="13">
        <f>-Inputs!AM2448</f>
        <v>0</v>
      </c>
    </row>
    <row r="2692" spans="1:39" outlineLevel="2">
      <c r="A2692" s="11">
        <f>ROW()</f>
        <v>2692</v>
      </c>
      <c r="C2692" s="6" t="s">
        <v>1</v>
      </c>
      <c r="D2692" s="39"/>
      <c r="E2692" s="39"/>
      <c r="F2692" s="39"/>
      <c r="G2692" s="39"/>
      <c r="H2692" s="39"/>
      <c r="I2692" s="39"/>
      <c r="J2692" s="39"/>
      <c r="K2692" s="39"/>
      <c r="L2692" s="39"/>
      <c r="M2692" s="39"/>
      <c r="N2692" s="39"/>
      <c r="O2692" s="39"/>
      <c r="P2692" s="39"/>
      <c r="Q2692" s="39"/>
      <c r="R2692" s="39"/>
      <c r="S2692" s="39"/>
      <c r="T2692" s="39"/>
      <c r="U2692" s="39"/>
      <c r="V2692" s="39"/>
      <c r="W2692" s="39"/>
      <c r="X2692" s="39"/>
      <c r="Y2692" s="39"/>
      <c r="Z2692" s="39"/>
      <c r="AA2692" s="39"/>
      <c r="AB2692" s="39"/>
      <c r="AC2692" s="9"/>
      <c r="AD2692" s="9"/>
      <c r="AE2692" s="87">
        <f t="shared" ref="AE2692:AM2692" si="1843">SUM(AE2679:AE2691)</f>
        <v>0</v>
      </c>
      <c r="AF2692" s="87">
        <f t="shared" si="1843"/>
        <v>0</v>
      </c>
      <c r="AG2692" s="87">
        <f t="shared" si="1843"/>
        <v>0</v>
      </c>
      <c r="AH2692" s="87">
        <f t="shared" si="1843"/>
        <v>0</v>
      </c>
      <c r="AI2692" s="87">
        <f t="shared" si="1843"/>
        <v>0</v>
      </c>
      <c r="AJ2692" s="87">
        <f t="shared" si="1843"/>
        <v>0</v>
      </c>
      <c r="AK2692" s="87">
        <f t="shared" si="1843"/>
        <v>0</v>
      </c>
      <c r="AL2692" s="87">
        <f t="shared" si="1843"/>
        <v>0</v>
      </c>
      <c r="AM2692" s="87">
        <f t="shared" si="1843"/>
        <v>0</v>
      </c>
    </row>
    <row r="2693" spans="1:39" outlineLevel="2">
      <c r="A2693" s="11">
        <f>ROW()</f>
        <v>2693</v>
      </c>
      <c r="B2693" s="343" t="s">
        <v>6</v>
      </c>
      <c r="D2693" s="39"/>
      <c r="E2693" s="39"/>
      <c r="G2693" s="39"/>
      <c r="H2693" s="39"/>
      <c r="I2693" s="39"/>
      <c r="J2693" s="39"/>
      <c r="K2693" s="39"/>
      <c r="L2693" s="39"/>
      <c r="M2693" s="39"/>
      <c r="N2693" s="39"/>
      <c r="O2693" s="39"/>
      <c r="P2693" s="39"/>
      <c r="Q2693" s="39"/>
      <c r="R2693" s="39"/>
      <c r="S2693" s="39"/>
      <c r="T2693" s="39"/>
      <c r="U2693" s="39"/>
      <c r="V2693" s="39"/>
      <c r="W2693" s="39"/>
      <c r="X2693" s="39"/>
      <c r="Y2693" s="39"/>
      <c r="Z2693" s="39"/>
      <c r="AA2693" s="39"/>
      <c r="AB2693" s="39"/>
      <c r="AE2693" s="39"/>
      <c r="AF2693" s="39"/>
      <c r="AI2693" s="39"/>
      <c r="AJ2693" s="39"/>
      <c r="AK2693" s="39"/>
      <c r="AL2693" s="39"/>
    </row>
    <row r="2694" spans="1:39" outlineLevel="2">
      <c r="A2694" s="11">
        <f>ROW()</f>
        <v>2694</v>
      </c>
      <c r="C2694" s="6" t="s">
        <v>2</v>
      </c>
      <c r="D2694" s="39"/>
      <c r="E2694" s="529"/>
      <c r="F2694" s="31"/>
      <c r="G2694" s="39"/>
      <c r="H2694" s="39"/>
      <c r="I2694" s="39"/>
      <c r="J2694" s="39"/>
      <c r="K2694" s="39"/>
      <c r="L2694" s="39"/>
      <c r="M2694" s="39"/>
      <c r="N2694" s="39"/>
      <c r="O2694" s="39"/>
      <c r="P2694" s="39"/>
      <c r="Q2694" s="39"/>
      <c r="R2694" s="39"/>
      <c r="S2694" s="39"/>
      <c r="T2694" s="39"/>
      <c r="U2694" s="39"/>
      <c r="V2694" s="39"/>
      <c r="W2694" s="39"/>
      <c r="X2694" s="39"/>
      <c r="Y2694" s="39"/>
      <c r="Z2694" s="39"/>
      <c r="AA2694" s="39"/>
      <c r="AB2694" s="39"/>
      <c r="AC2694" s="9"/>
      <c r="AD2694" s="9"/>
      <c r="AE2694" s="9">
        <f>-Inputs!AE1606</f>
        <v>0</v>
      </c>
      <c r="AF2694" s="9">
        <f>-Inputs!AF1606</f>
        <v>0</v>
      </c>
      <c r="AG2694" s="9">
        <f>-Inputs!AG1606</f>
        <v>0</v>
      </c>
      <c r="AH2694" s="9">
        <f>-Inputs!AH1606</f>
        <v>0</v>
      </c>
      <c r="AI2694" s="9">
        <f t="shared" ref="AI2694:AM2694" si="1844">-IF(AI2649&lt;0,AI2649,IF(AI2634=0,AI2649,MIN((AI2649/AI2634)*(AI2649&gt;0),AI2649)))</f>
        <v>0</v>
      </c>
      <c r="AJ2694" s="9">
        <f t="shared" si="1844"/>
        <v>0</v>
      </c>
      <c r="AK2694" s="9">
        <f t="shared" si="1844"/>
        <v>0</v>
      </c>
      <c r="AL2694" s="9">
        <f t="shared" si="1844"/>
        <v>0</v>
      </c>
      <c r="AM2694" s="9">
        <f t="shared" si="1844"/>
        <v>0</v>
      </c>
    </row>
    <row r="2695" spans="1:39" outlineLevel="2">
      <c r="A2695" s="11">
        <f>ROW()</f>
        <v>2695</v>
      </c>
      <c r="C2695" s="6" t="s">
        <v>3</v>
      </c>
      <c r="D2695" s="39"/>
      <c r="E2695" s="529"/>
      <c r="F2695" s="31"/>
      <c r="G2695" s="39"/>
      <c r="H2695" s="39"/>
      <c r="I2695" s="39"/>
      <c r="J2695" s="39"/>
      <c r="K2695" s="39"/>
      <c r="L2695" s="39"/>
      <c r="M2695" s="39"/>
      <c r="N2695" s="39"/>
      <c r="O2695" s="39"/>
      <c r="P2695" s="39"/>
      <c r="Q2695" s="39"/>
      <c r="R2695" s="39"/>
      <c r="S2695" s="39"/>
      <c r="T2695" s="39"/>
      <c r="U2695" s="39"/>
      <c r="V2695" s="39"/>
      <c r="W2695" s="39"/>
      <c r="X2695" s="39"/>
      <c r="Y2695" s="39"/>
      <c r="Z2695" s="39"/>
      <c r="AA2695" s="39"/>
      <c r="AB2695" s="39"/>
      <c r="AC2695" s="9"/>
      <c r="AD2695" s="9"/>
      <c r="AE2695" s="9">
        <f>-Inputs!AE1607</f>
        <v>-0.20097107651663948</v>
      </c>
      <c r="AF2695" s="9">
        <f>-Inputs!AF1607</f>
        <v>-0.20097107651663948</v>
      </c>
      <c r="AG2695" s="9">
        <f>-Inputs!AG1607</f>
        <v>-0.20097107651663948</v>
      </c>
      <c r="AH2695" s="9">
        <f>-Inputs!AH1607</f>
        <v>-0.20097107651663951</v>
      </c>
      <c r="AI2695" s="9">
        <f t="shared" ref="AI2695:AM2695" si="1845">-IF(AI2650&lt;0,AI2650,IF(AI2635=0,AI2650,MIN((AI2650/AI2635)*(AI2650&gt;0),AI2650)))</f>
        <v>-9.1229298650473828E-2</v>
      </c>
      <c r="AJ2695" s="9">
        <f t="shared" si="1845"/>
        <v>-9.1229298650473828E-2</v>
      </c>
      <c r="AK2695" s="9">
        <f t="shared" si="1845"/>
        <v>-9.1229298650473814E-2</v>
      </c>
      <c r="AL2695" s="9">
        <f t="shared" si="1845"/>
        <v>-9.1229298650473814E-2</v>
      </c>
      <c r="AM2695" s="9">
        <f t="shared" si="1845"/>
        <v>-9.1229298650473814E-2</v>
      </c>
    </row>
    <row r="2696" spans="1:39" outlineLevel="2">
      <c r="A2696" s="11">
        <f>ROW()</f>
        <v>2696</v>
      </c>
      <c r="C2696" s="6" t="s">
        <v>4</v>
      </c>
      <c r="D2696" s="39"/>
      <c r="E2696" s="529"/>
      <c r="F2696" s="31"/>
      <c r="G2696" s="39"/>
      <c r="H2696" s="39"/>
      <c r="I2696" s="39"/>
      <c r="J2696" s="39"/>
      <c r="K2696" s="39"/>
      <c r="L2696" s="39"/>
      <c r="M2696" s="39"/>
      <c r="N2696" s="39"/>
      <c r="O2696" s="39"/>
      <c r="P2696" s="39"/>
      <c r="Q2696" s="39"/>
      <c r="R2696" s="39"/>
      <c r="S2696" s="39"/>
      <c r="T2696" s="39"/>
      <c r="U2696" s="39"/>
      <c r="V2696" s="39"/>
      <c r="W2696" s="39"/>
      <c r="X2696" s="39"/>
      <c r="Y2696" s="39"/>
      <c r="Z2696" s="39"/>
      <c r="AA2696" s="39"/>
      <c r="AB2696" s="39"/>
      <c r="AC2696" s="9"/>
      <c r="AD2696" s="9"/>
      <c r="AE2696" s="9">
        <f>-Inputs!AE1608</f>
        <v>-7.0098646620389282E-2</v>
      </c>
      <c r="AF2696" s="9">
        <f>-Inputs!AF1608</f>
        <v>-7.0098646620389282E-2</v>
      </c>
      <c r="AG2696" s="9">
        <f>-Inputs!AG1608</f>
        <v>-7.0098646620389282E-2</v>
      </c>
      <c r="AH2696" s="9">
        <f>-Inputs!AH1608</f>
        <v>-7.0098646620389282E-2</v>
      </c>
      <c r="AI2696" s="9">
        <f t="shared" ref="AI2696:AM2696" si="1846">-IF(AI2651&lt;0,AI2651,IF(AI2636=0,AI2651,MIN((AI2651/AI2636)*(AI2651&gt;0),AI2651)))</f>
        <v>-0.16975104372526711</v>
      </c>
      <c r="AJ2696" s="9">
        <f t="shared" si="1846"/>
        <v>-0.16975104372526711</v>
      </c>
      <c r="AK2696" s="9">
        <f t="shared" si="1846"/>
        <v>-0.16975104372526714</v>
      </c>
      <c r="AL2696" s="9">
        <f t="shared" si="1846"/>
        <v>-0.16975104372526714</v>
      </c>
      <c r="AM2696" s="9">
        <f t="shared" si="1846"/>
        <v>-0.16975104372526714</v>
      </c>
    </row>
    <row r="2697" spans="1:39" outlineLevel="2">
      <c r="A2697" s="11">
        <f>ROW()</f>
        <v>2697</v>
      </c>
      <c r="C2697" s="6" t="s">
        <v>5</v>
      </c>
      <c r="D2697" s="39"/>
      <c r="E2697" s="529"/>
      <c r="F2697" s="31"/>
      <c r="G2697" s="39"/>
      <c r="H2697" s="39"/>
      <c r="I2697" s="39"/>
      <c r="J2697" s="39"/>
      <c r="K2697" s="39"/>
      <c r="L2697" s="39"/>
      <c r="M2697" s="39"/>
      <c r="N2697" s="39"/>
      <c r="O2697" s="39"/>
      <c r="P2697" s="39"/>
      <c r="Q2697" s="39"/>
      <c r="R2697" s="39"/>
      <c r="S2697" s="39"/>
      <c r="T2697" s="39"/>
      <c r="U2697" s="39"/>
      <c r="V2697" s="39"/>
      <c r="W2697" s="39"/>
      <c r="X2697" s="39"/>
      <c r="Y2697" s="39"/>
      <c r="Z2697" s="39"/>
      <c r="AA2697" s="39"/>
      <c r="AB2697" s="39"/>
      <c r="AC2697" s="9"/>
      <c r="AD2697" s="9"/>
      <c r="AE2697" s="9">
        <f>-Inputs!AE1609</f>
        <v>-0.3338457133689216</v>
      </c>
      <c r="AF2697" s="9">
        <f>-Inputs!AF1609</f>
        <v>-0.33384571336892149</v>
      </c>
      <c r="AG2697" s="9">
        <f>-Inputs!AG1609</f>
        <v>-0.33384571336892149</v>
      </c>
      <c r="AH2697" s="9">
        <f>-Inputs!AH1609</f>
        <v>-0.33384571336892149</v>
      </c>
      <c r="AI2697" s="9">
        <f t="shared" ref="AI2697:AM2697" si="1847">-IF(AI2652&lt;0,AI2652,IF(AI2637=0,AI2652,MIN((AI2652/AI2637)*(AI2652&gt;0),AI2652)))</f>
        <v>-0.254161045707328</v>
      </c>
      <c r="AJ2697" s="9">
        <f t="shared" si="1847"/>
        <v>-0.254161045707328</v>
      </c>
      <c r="AK2697" s="9">
        <f t="shared" si="1847"/>
        <v>-0.254161045707328</v>
      </c>
      <c r="AL2697" s="9">
        <f t="shared" si="1847"/>
        <v>-0.254161045707328</v>
      </c>
      <c r="AM2697" s="9">
        <f t="shared" si="1847"/>
        <v>-0.254161045707328</v>
      </c>
    </row>
    <row r="2698" spans="1:39" outlineLevel="2">
      <c r="A2698" s="11">
        <f>ROW()</f>
        <v>2698</v>
      </c>
      <c r="C2698" s="6" t="s">
        <v>473</v>
      </c>
      <c r="D2698" s="39"/>
      <c r="E2698" s="529"/>
      <c r="F2698" s="31"/>
      <c r="G2698" s="39"/>
      <c r="H2698" s="39"/>
      <c r="I2698" s="39"/>
      <c r="J2698" s="39"/>
      <c r="K2698" s="39"/>
      <c r="L2698" s="39"/>
      <c r="M2698" s="39"/>
      <c r="N2698" s="39"/>
      <c r="O2698" s="39"/>
      <c r="P2698" s="39"/>
      <c r="Q2698" s="39"/>
      <c r="R2698" s="39"/>
      <c r="S2698" s="39"/>
      <c r="T2698" s="39"/>
      <c r="U2698" s="39"/>
      <c r="V2698" s="39"/>
      <c r="W2698" s="39"/>
      <c r="X2698" s="39"/>
      <c r="Y2698" s="39"/>
      <c r="Z2698" s="39"/>
      <c r="AA2698" s="39"/>
      <c r="AB2698" s="39"/>
      <c r="AC2698" s="9"/>
      <c r="AD2698" s="9"/>
      <c r="AE2698" s="9">
        <f>-Inputs!AE1610</f>
        <v>-3.5922602618604089</v>
      </c>
      <c r="AF2698" s="9">
        <f>-Inputs!AF1610</f>
        <v>-3.5922602618604089</v>
      </c>
      <c r="AG2698" s="9">
        <f>-Inputs!AG1610</f>
        <v>-3.5922602618604085</v>
      </c>
      <c r="AH2698" s="9">
        <f>-Inputs!AH1610</f>
        <v>-3.5922602618604089</v>
      </c>
      <c r="AI2698" s="9">
        <f t="shared" ref="AI2698:AM2698" si="1848">-IF(AI2653&lt;0,AI2653,IF(AI2638=0,AI2653,MIN((AI2653/AI2638)*(AI2653&gt;0),AI2653)))</f>
        <v>-0.4512326329869949</v>
      </c>
      <c r="AJ2698" s="9">
        <f t="shared" si="1848"/>
        <v>0</v>
      </c>
      <c r="AK2698" s="9">
        <f t="shared" si="1848"/>
        <v>0</v>
      </c>
      <c r="AL2698" s="9">
        <f t="shared" si="1848"/>
        <v>0</v>
      </c>
      <c r="AM2698" s="9">
        <f t="shared" si="1848"/>
        <v>0</v>
      </c>
    </row>
    <row r="2699" spans="1:39" outlineLevel="2">
      <c r="A2699" s="11">
        <f>ROW()</f>
        <v>2699</v>
      </c>
      <c r="C2699" s="6" t="s">
        <v>474</v>
      </c>
      <c r="D2699" s="39"/>
      <c r="E2699" s="529"/>
      <c r="F2699" s="31"/>
      <c r="G2699" s="39"/>
      <c r="H2699" s="39"/>
      <c r="I2699" s="39"/>
      <c r="J2699" s="39"/>
      <c r="K2699" s="39"/>
      <c r="L2699" s="39"/>
      <c r="M2699" s="39"/>
      <c r="N2699" s="39"/>
      <c r="O2699" s="39"/>
      <c r="P2699" s="39"/>
      <c r="Q2699" s="39"/>
      <c r="R2699" s="39"/>
      <c r="S2699" s="39"/>
      <c r="T2699" s="39"/>
      <c r="U2699" s="39"/>
      <c r="V2699" s="39"/>
      <c r="W2699" s="39"/>
      <c r="X2699" s="39"/>
      <c r="Y2699" s="39"/>
      <c r="Z2699" s="39"/>
      <c r="AA2699" s="39"/>
      <c r="AB2699" s="39"/>
      <c r="AC2699" s="9"/>
      <c r="AD2699" s="9"/>
      <c r="AE2699" s="9">
        <f>-Inputs!AE1611</f>
        <v>-0.273554596503925</v>
      </c>
      <c r="AF2699" s="9">
        <f>-Inputs!AF1611</f>
        <v>-0.273554596503925</v>
      </c>
      <c r="AG2699" s="9">
        <f>-Inputs!AG1611</f>
        <v>-0.273554596503925</v>
      </c>
      <c r="AH2699" s="9">
        <f>-Inputs!AH1611</f>
        <v>-0.273554596503925</v>
      </c>
      <c r="AI2699" s="9">
        <f t="shared" ref="AI2699:AM2699" si="1849">-IF(AI2654&lt;0,AI2654,IF(AI2639=0,AI2654,MIN((AI2654/AI2639)*(AI2654&gt;0),AI2654)))</f>
        <v>-0.3342843638585562</v>
      </c>
      <c r="AJ2699" s="9">
        <f t="shared" si="1849"/>
        <v>-0.33428436385855625</v>
      </c>
      <c r="AK2699" s="9">
        <f t="shared" si="1849"/>
        <v>-0.3342843638585562</v>
      </c>
      <c r="AL2699" s="9">
        <f t="shared" si="1849"/>
        <v>-0.3342843638585562</v>
      </c>
      <c r="AM2699" s="9">
        <f t="shared" si="1849"/>
        <v>-0.33428436385855625</v>
      </c>
    </row>
    <row r="2700" spans="1:39" outlineLevel="2">
      <c r="A2700" s="11">
        <f>ROW()</f>
        <v>2700</v>
      </c>
      <c r="C2700" s="6" t="s">
        <v>477</v>
      </c>
      <c r="D2700" s="39"/>
      <c r="E2700" s="529"/>
      <c r="F2700" s="31"/>
      <c r="G2700" s="39"/>
      <c r="H2700" s="39"/>
      <c r="I2700" s="39"/>
      <c r="J2700" s="39"/>
      <c r="K2700" s="39"/>
      <c r="L2700" s="39"/>
      <c r="M2700" s="39"/>
      <c r="N2700" s="39"/>
      <c r="O2700" s="39"/>
      <c r="P2700" s="39"/>
      <c r="Q2700" s="39"/>
      <c r="R2700" s="39"/>
      <c r="S2700" s="39"/>
      <c r="T2700" s="39"/>
      <c r="U2700" s="39"/>
      <c r="V2700" s="39"/>
      <c r="W2700" s="39"/>
      <c r="X2700" s="39"/>
      <c r="Y2700" s="39"/>
      <c r="Z2700" s="39"/>
      <c r="AA2700" s="39"/>
      <c r="AB2700" s="39"/>
      <c r="AC2700" s="9"/>
      <c r="AD2700" s="9"/>
      <c r="AE2700" s="9">
        <f>-Inputs!AE1612</f>
        <v>-1.9870168857877002</v>
      </c>
      <c r="AF2700" s="9">
        <f>-Inputs!AF1612</f>
        <v>-1.9870168857877006</v>
      </c>
      <c r="AG2700" s="9">
        <f>-Inputs!AG1612</f>
        <v>-1.9870168857877006</v>
      </c>
      <c r="AH2700" s="9">
        <f>-Inputs!AH1612</f>
        <v>-1.9870168857877009</v>
      </c>
      <c r="AI2700" s="9">
        <f>-IF(AI2655&lt;0,AI2655,IF(AI2640=0,AI2655,MIN((AI2655/AI2640)*(AI2655&gt;0),AI2655)))</f>
        <v>-0.21645325475506916</v>
      </c>
      <c r="AJ2700" s="9">
        <f t="shared" ref="AJ2700:AM2700" si="1850">-IF(AJ2655&lt;0,AJ2655,IF(AJ2640=0,AJ2655,MIN((AJ2655/AJ2640)*(AJ2655&gt;0),AJ2655)))</f>
        <v>-0.21645325475506913</v>
      </c>
      <c r="AK2700" s="9">
        <f t="shared" si="1850"/>
        <v>-0.21645325475506913</v>
      </c>
      <c r="AL2700" s="9">
        <f t="shared" si="1850"/>
        <v>-0.21645325475506913</v>
      </c>
      <c r="AM2700" s="9">
        <f t="shared" si="1850"/>
        <v>-0.2164532547550691</v>
      </c>
    </row>
    <row r="2701" spans="1:39" outlineLevel="2">
      <c r="A2701" s="11">
        <f>ROW()</f>
        <v>2701</v>
      </c>
      <c r="C2701" s="6" t="s">
        <v>511</v>
      </c>
      <c r="D2701" s="39"/>
      <c r="E2701" s="529"/>
      <c r="F2701" s="31"/>
      <c r="G2701" s="39"/>
      <c r="H2701" s="39"/>
      <c r="I2701" s="39"/>
      <c r="J2701" s="39"/>
      <c r="K2701" s="39"/>
      <c r="L2701" s="39"/>
      <c r="M2701" s="39"/>
      <c r="N2701" s="39"/>
      <c r="O2701" s="39"/>
      <c r="P2701" s="39"/>
      <c r="Q2701" s="39"/>
      <c r="R2701" s="39"/>
      <c r="S2701" s="39"/>
      <c r="T2701" s="39"/>
      <c r="U2701" s="39"/>
      <c r="V2701" s="39"/>
      <c r="W2701" s="39"/>
      <c r="X2701" s="39"/>
      <c r="Y2701" s="39"/>
      <c r="Z2701" s="39"/>
      <c r="AA2701" s="39"/>
      <c r="AB2701" s="39"/>
      <c r="AC2701" s="9"/>
      <c r="AD2701" s="9"/>
      <c r="AE2701" s="9">
        <f>-Inputs!AE1613</f>
        <v>-7.3676556142800692E-2</v>
      </c>
      <c r="AF2701" s="9">
        <f>-Inputs!AF1613</f>
        <v>-7.3676556142800692E-2</v>
      </c>
      <c r="AG2701" s="9">
        <f>-Inputs!AG1613</f>
        <v>-7.3676556142800692E-2</v>
      </c>
      <c r="AH2701" s="9">
        <f>-Inputs!AH1613</f>
        <v>-7.3676556142800692E-2</v>
      </c>
      <c r="AI2701" s="9">
        <f t="shared" ref="AI2701:AM2701" si="1851">-IF(AI2656&lt;0,AI2656,IF(AI2641=0,AI2656,MIN((AI2656/AI2641)*(AI2656&gt;0),AI2656)))</f>
        <v>-6.0567466714676341E-3</v>
      </c>
      <c r="AJ2701" s="9">
        <f t="shared" si="1851"/>
        <v>-6.0567466714676341E-3</v>
      </c>
      <c r="AK2701" s="9">
        <f t="shared" si="1851"/>
        <v>-6.0567466714676332E-3</v>
      </c>
      <c r="AL2701" s="9">
        <f t="shared" si="1851"/>
        <v>-6.0567466714676341E-3</v>
      </c>
      <c r="AM2701" s="9">
        <f t="shared" si="1851"/>
        <v>-6.0567466714676332E-3</v>
      </c>
    </row>
    <row r="2702" spans="1:39" outlineLevel="2">
      <c r="A2702" s="11">
        <f>ROW()</f>
        <v>2702</v>
      </c>
      <c r="C2702" s="6" t="s">
        <v>655</v>
      </c>
      <c r="D2702" s="39"/>
      <c r="E2702" s="529"/>
      <c r="F2702" s="31"/>
      <c r="G2702" s="39"/>
      <c r="H2702" s="39"/>
      <c r="I2702" s="39"/>
      <c r="J2702" s="39"/>
      <c r="K2702" s="39"/>
      <c r="L2702" s="39"/>
      <c r="M2702" s="39"/>
      <c r="N2702" s="39"/>
      <c r="O2702" s="39"/>
      <c r="P2702" s="39"/>
      <c r="Q2702" s="39"/>
      <c r="R2702" s="39"/>
      <c r="S2702" s="39"/>
      <c r="T2702" s="39"/>
      <c r="U2702" s="39"/>
      <c r="V2702" s="39"/>
      <c r="W2702" s="39"/>
      <c r="X2702" s="39"/>
      <c r="Y2702" s="39"/>
      <c r="Z2702" s="39"/>
      <c r="AA2702" s="39"/>
      <c r="AB2702" s="39"/>
      <c r="AC2702" s="9"/>
      <c r="AD2702" s="9"/>
      <c r="AE2702" s="9">
        <f>-Inputs!AE1614</f>
        <v>0</v>
      </c>
      <c r="AF2702" s="9">
        <f>-Inputs!AF1614</f>
        <v>0</v>
      </c>
      <c r="AG2702" s="9">
        <f>-Inputs!AG1614</f>
        <v>0</v>
      </c>
      <c r="AH2702" s="9">
        <f>-Inputs!AH1614</f>
        <v>0</v>
      </c>
      <c r="AI2702" s="9"/>
      <c r="AJ2702" s="9"/>
      <c r="AK2702" s="9"/>
      <c r="AL2702" s="9"/>
      <c r="AM2702" s="9"/>
    </row>
    <row r="2703" spans="1:39" outlineLevel="2">
      <c r="A2703" s="11">
        <f>ROW()</f>
        <v>2703</v>
      </c>
      <c r="C2703" s="6" t="s">
        <v>656</v>
      </c>
      <c r="D2703" s="39"/>
      <c r="E2703" s="529"/>
      <c r="F2703" s="31"/>
      <c r="G2703" s="39"/>
      <c r="H2703" s="39"/>
      <c r="I2703" s="39"/>
      <c r="J2703" s="39"/>
      <c r="K2703" s="39"/>
      <c r="L2703" s="39"/>
      <c r="M2703" s="39"/>
      <c r="N2703" s="39"/>
      <c r="O2703" s="39"/>
      <c r="P2703" s="39"/>
      <c r="Q2703" s="39"/>
      <c r="R2703" s="39"/>
      <c r="S2703" s="39"/>
      <c r="T2703" s="39"/>
      <c r="U2703" s="39"/>
      <c r="V2703" s="39"/>
      <c r="W2703" s="39"/>
      <c r="X2703" s="39"/>
      <c r="Y2703" s="39"/>
      <c r="Z2703" s="39"/>
      <c r="AA2703" s="39"/>
      <c r="AB2703" s="3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  <c r="AM2703" s="9"/>
    </row>
    <row r="2704" spans="1:39" outlineLevel="2">
      <c r="A2704" s="11">
        <f>ROW()</f>
        <v>2704</v>
      </c>
      <c r="C2704" s="6" t="s">
        <v>667</v>
      </c>
      <c r="D2704" s="39"/>
      <c r="E2704" s="529"/>
      <c r="F2704" s="31"/>
      <c r="G2704" s="39"/>
      <c r="H2704" s="39"/>
      <c r="I2704" s="39"/>
      <c r="J2704" s="39"/>
      <c r="K2704" s="39"/>
      <c r="L2704" s="39"/>
      <c r="M2704" s="39"/>
      <c r="N2704" s="39"/>
      <c r="O2704" s="39"/>
      <c r="P2704" s="39"/>
      <c r="Q2704" s="39"/>
      <c r="R2704" s="39"/>
      <c r="S2704" s="39"/>
      <c r="T2704" s="39"/>
      <c r="U2704" s="39"/>
      <c r="V2704" s="39"/>
      <c r="W2704" s="39"/>
      <c r="X2704" s="39"/>
      <c r="Y2704" s="39"/>
      <c r="Z2704" s="39"/>
      <c r="AA2704" s="39"/>
      <c r="AB2704" s="3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</row>
    <row r="2705" spans="1:39" outlineLevel="2">
      <c r="A2705" s="11">
        <f>ROW()</f>
        <v>2705</v>
      </c>
      <c r="C2705" s="6" t="s">
        <v>212</v>
      </c>
      <c r="D2705" s="39"/>
      <c r="E2705" s="529"/>
      <c r="F2705" s="31"/>
      <c r="G2705" s="39"/>
      <c r="H2705" s="39"/>
      <c r="I2705" s="39"/>
      <c r="J2705" s="39"/>
      <c r="K2705" s="39"/>
      <c r="L2705" s="39"/>
      <c r="M2705" s="39"/>
      <c r="N2705" s="39"/>
      <c r="O2705" s="39"/>
      <c r="P2705" s="39"/>
      <c r="Q2705" s="39"/>
      <c r="R2705" s="39"/>
      <c r="S2705" s="39"/>
      <c r="T2705" s="39"/>
      <c r="U2705" s="39"/>
      <c r="V2705" s="39"/>
      <c r="W2705" s="39"/>
      <c r="X2705" s="39"/>
      <c r="Y2705" s="39"/>
      <c r="Z2705" s="39"/>
      <c r="AA2705" s="39"/>
      <c r="AB2705" s="39"/>
      <c r="AC2705" s="9"/>
      <c r="AD2705" s="9"/>
      <c r="AE2705" s="9">
        <f>-Inputs!AE1617</f>
        <v>0</v>
      </c>
      <c r="AF2705" s="9">
        <f>-Inputs!AF1617</f>
        <v>0</v>
      </c>
      <c r="AG2705" s="9">
        <f>-Inputs!AG1617</f>
        <v>0</v>
      </c>
      <c r="AH2705" s="9">
        <f>-Inputs!AH1617</f>
        <v>0</v>
      </c>
      <c r="AI2705" s="531">
        <v>0</v>
      </c>
      <c r="AJ2705" s="531">
        <v>0</v>
      </c>
      <c r="AK2705" s="531">
        <v>0</v>
      </c>
      <c r="AL2705" s="531">
        <v>0</v>
      </c>
      <c r="AM2705" s="531">
        <v>0</v>
      </c>
    </row>
    <row r="2706" spans="1:39" outlineLevel="2">
      <c r="A2706" s="11">
        <f>ROW()</f>
        <v>2706</v>
      </c>
      <c r="C2706" s="30" t="s">
        <v>362</v>
      </c>
      <c r="D2706" s="90"/>
      <c r="E2706" s="530"/>
      <c r="F2706" s="90"/>
      <c r="G2706" s="90"/>
      <c r="H2706" s="90"/>
      <c r="I2706" s="90"/>
      <c r="J2706" s="90"/>
      <c r="K2706" s="90"/>
      <c r="L2706" s="90"/>
      <c r="M2706" s="90"/>
      <c r="N2706" s="90"/>
      <c r="O2706" s="90"/>
      <c r="P2706" s="90"/>
      <c r="Q2706" s="90"/>
      <c r="R2706" s="90"/>
      <c r="S2706" s="90"/>
      <c r="T2706" s="90"/>
      <c r="U2706" s="90"/>
      <c r="V2706" s="90"/>
      <c r="W2706" s="90"/>
      <c r="X2706" s="90"/>
      <c r="Y2706" s="90"/>
      <c r="Z2706" s="90"/>
      <c r="AA2706" s="90"/>
      <c r="AB2706" s="90"/>
      <c r="AC2706" s="180"/>
      <c r="AD2706" s="180"/>
      <c r="AE2706" s="21">
        <f>-Inputs!AE1618</f>
        <v>-6.1852726271605915E-2</v>
      </c>
      <c r="AF2706" s="21">
        <f>-Inputs!AF1618</f>
        <v>-6.1852726271605915E-2</v>
      </c>
      <c r="AG2706" s="21">
        <f>-Inputs!AG1618</f>
        <v>-6.1852726271605915E-2</v>
      </c>
      <c r="AH2706" s="21">
        <f>-Inputs!AH1618</f>
        <v>-6.1852726271605922E-2</v>
      </c>
      <c r="AI2706" s="21">
        <f t="shared" ref="AI2706:AM2706" si="1852">-IF(AI2661&lt;0,AI2661,IF(AI2646=0,AI2661,MIN((AI2661/AI2646)*(AI2661&gt;0),AI2661)))</f>
        <v>-6.1852726271605991E-2</v>
      </c>
      <c r="AJ2706" s="21">
        <f t="shared" si="1852"/>
        <v>-6.1852726271605991E-2</v>
      </c>
      <c r="AK2706" s="21">
        <f t="shared" si="1852"/>
        <v>-6.1852726271605991E-2</v>
      </c>
      <c r="AL2706" s="21">
        <f t="shared" si="1852"/>
        <v>-6.1852726271605991E-2</v>
      </c>
      <c r="AM2706" s="21">
        <f t="shared" si="1852"/>
        <v>-6.1852726271605991E-2</v>
      </c>
    </row>
    <row r="2707" spans="1:39" outlineLevel="2">
      <c r="A2707" s="11">
        <f>ROW()</f>
        <v>2707</v>
      </c>
      <c r="C2707" s="6" t="s">
        <v>1</v>
      </c>
      <c r="D2707" s="39"/>
      <c r="E2707" s="39"/>
      <c r="F2707" s="39"/>
      <c r="G2707" s="39"/>
      <c r="H2707" s="39"/>
      <c r="I2707" s="39"/>
      <c r="J2707" s="39"/>
      <c r="K2707" s="39"/>
      <c r="L2707" s="39"/>
      <c r="M2707" s="39"/>
      <c r="N2707" s="39"/>
      <c r="O2707" s="39"/>
      <c r="P2707" s="39"/>
      <c r="Q2707" s="39"/>
      <c r="R2707" s="39"/>
      <c r="S2707" s="39"/>
      <c r="T2707" s="39"/>
      <c r="U2707" s="39"/>
      <c r="V2707" s="39"/>
      <c r="W2707" s="39"/>
      <c r="X2707" s="39"/>
      <c r="Y2707" s="39"/>
      <c r="Z2707" s="39"/>
      <c r="AA2707" s="39"/>
      <c r="AB2707" s="39"/>
      <c r="AC2707" s="9"/>
      <c r="AD2707" s="9"/>
      <c r="AE2707" s="9">
        <f t="shared" ref="AE2707:AG2707" si="1853">SUM(AE2694:AE2706)</f>
        <v>-6.5932764630723906</v>
      </c>
      <c r="AF2707" s="9">
        <f t="shared" si="1853"/>
        <v>-6.5932764630723915</v>
      </c>
      <c r="AG2707" s="9">
        <f t="shared" si="1853"/>
        <v>-6.5932764630723915</v>
      </c>
      <c r="AH2707" s="9">
        <f t="shared" ref="AH2707:AM2707" si="1854">SUM(AH2694:AH2706)</f>
        <v>-6.5932764630723915</v>
      </c>
      <c r="AI2707" s="9">
        <f t="shared" si="1854"/>
        <v>-1.5850211126267626</v>
      </c>
      <c r="AJ2707" s="9">
        <f t="shared" si="1854"/>
        <v>-1.1337884796397679</v>
      </c>
      <c r="AK2707" s="9">
        <f t="shared" si="1854"/>
        <v>-1.1337884796397679</v>
      </c>
      <c r="AL2707" s="9">
        <f t="shared" si="1854"/>
        <v>-1.1337884796397679</v>
      </c>
      <c r="AM2707" s="9">
        <f t="shared" si="1854"/>
        <v>-1.1337884796397679</v>
      </c>
    </row>
    <row r="2708" spans="1:39" outlineLevel="2">
      <c r="A2708" s="11">
        <f>ROW()</f>
        <v>2708</v>
      </c>
      <c r="B2708" s="343" t="s">
        <v>70</v>
      </c>
      <c r="D2708" s="39"/>
      <c r="E2708" s="39"/>
      <c r="F2708" s="39"/>
      <c r="G2708" s="39"/>
      <c r="H2708" s="39"/>
      <c r="I2708" s="39"/>
      <c r="J2708" s="39"/>
      <c r="K2708" s="39"/>
      <c r="L2708" s="39"/>
      <c r="M2708" s="39"/>
      <c r="N2708" s="39"/>
      <c r="O2708" s="39"/>
      <c r="P2708" s="39"/>
      <c r="Q2708" s="39"/>
      <c r="R2708" s="39"/>
      <c r="S2708" s="39"/>
      <c r="T2708" s="39"/>
      <c r="U2708" s="39"/>
      <c r="V2708" s="39"/>
      <c r="W2708" s="39"/>
      <c r="X2708" s="39"/>
      <c r="Y2708" s="39"/>
      <c r="Z2708" s="39"/>
      <c r="AA2708" s="39"/>
      <c r="AB2708" s="39"/>
      <c r="AC2708" s="39"/>
      <c r="AD2708" s="39"/>
      <c r="AE2708" s="39"/>
      <c r="AF2708" s="39"/>
      <c r="AG2708" s="39"/>
      <c r="AH2708" s="39"/>
      <c r="AI2708" s="39"/>
      <c r="AJ2708" s="39"/>
      <c r="AK2708" s="39"/>
      <c r="AL2708" s="39"/>
      <c r="AM2708" s="39"/>
    </row>
    <row r="2709" spans="1:39" outlineLevel="2">
      <c r="A2709" s="11">
        <f>ROW()</f>
        <v>2709</v>
      </c>
      <c r="C2709" s="6" t="s">
        <v>2</v>
      </c>
      <c r="D2709" s="39"/>
      <c r="E2709" s="529"/>
      <c r="F2709" s="39"/>
      <c r="G2709" s="39"/>
      <c r="H2709" s="39"/>
      <c r="I2709" s="39"/>
      <c r="J2709" s="39"/>
      <c r="K2709" s="39"/>
      <c r="L2709" s="39"/>
      <c r="M2709" s="39"/>
      <c r="N2709" s="39"/>
      <c r="O2709" s="39"/>
      <c r="P2709" s="39"/>
      <c r="Q2709" s="39"/>
      <c r="R2709" s="39"/>
      <c r="S2709" s="39"/>
      <c r="T2709" s="39"/>
      <c r="U2709" s="39"/>
      <c r="V2709" s="39"/>
      <c r="W2709" s="39"/>
      <c r="X2709" s="39"/>
      <c r="Y2709" s="39"/>
      <c r="Z2709" s="39"/>
      <c r="AA2709" s="39"/>
      <c r="AB2709" s="39"/>
      <c r="AC2709" s="9"/>
      <c r="AD2709" s="9">
        <f t="shared" ref="AD2709:AM2709" si="1855">AD2649+AD2664+AD2679+AD2694</f>
        <v>0</v>
      </c>
      <c r="AE2709" s="9">
        <f t="shared" si="1855"/>
        <v>0</v>
      </c>
      <c r="AF2709" s="9">
        <f t="shared" si="1855"/>
        <v>0</v>
      </c>
      <c r="AG2709" s="9">
        <f t="shared" si="1855"/>
        <v>0</v>
      </c>
      <c r="AH2709" s="9">
        <f t="shared" si="1855"/>
        <v>0</v>
      </c>
      <c r="AI2709" s="9">
        <f t="shared" si="1855"/>
        <v>0</v>
      </c>
      <c r="AJ2709" s="9">
        <f t="shared" si="1855"/>
        <v>0</v>
      </c>
      <c r="AK2709" s="9">
        <f t="shared" si="1855"/>
        <v>0</v>
      </c>
      <c r="AL2709" s="9">
        <f t="shared" si="1855"/>
        <v>0</v>
      </c>
      <c r="AM2709" s="9">
        <f t="shared" si="1855"/>
        <v>0</v>
      </c>
    </row>
    <row r="2710" spans="1:39" outlineLevel="2">
      <c r="A2710" s="11">
        <f>ROW()</f>
        <v>2710</v>
      </c>
      <c r="C2710" s="6" t="s">
        <v>3</v>
      </c>
      <c r="D2710" s="39"/>
      <c r="E2710" s="529"/>
      <c r="F2710" s="39"/>
      <c r="G2710" s="39"/>
      <c r="H2710" s="39"/>
      <c r="I2710" s="39"/>
      <c r="J2710" s="39"/>
      <c r="K2710" s="39"/>
      <c r="L2710" s="39"/>
      <c r="M2710" s="39"/>
      <c r="N2710" s="39"/>
      <c r="O2710" s="39"/>
      <c r="P2710" s="39"/>
      <c r="Q2710" s="39"/>
      <c r="R2710" s="39"/>
      <c r="S2710" s="39"/>
      <c r="T2710" s="39"/>
      <c r="U2710" s="39"/>
      <c r="V2710" s="39"/>
      <c r="W2710" s="39"/>
      <c r="X2710" s="39"/>
      <c r="Y2710" s="39"/>
      <c r="Z2710" s="39"/>
      <c r="AA2710" s="39"/>
      <c r="AB2710" s="39"/>
      <c r="AC2710" s="9"/>
      <c r="AD2710" s="9">
        <f t="shared" ref="AD2710:AM2710" si="1856">AD2650+AD2665+AD2680+AD2695</f>
        <v>3.1758460709788769</v>
      </c>
      <c r="AE2710" s="9">
        <f t="shared" si="1856"/>
        <v>2.9748749944622377</v>
      </c>
      <c r="AF2710" s="9">
        <f t="shared" si="1856"/>
        <v>2.7739039179455984</v>
      </c>
      <c r="AG2710" s="9">
        <f t="shared" si="1856"/>
        <v>2.5729328414289592</v>
      </c>
      <c r="AH2710" s="9">
        <f t="shared" si="1856"/>
        <v>2.3719617649123195</v>
      </c>
      <c r="AI2710" s="9">
        <f t="shared" si="1856"/>
        <v>2.2807324662618456</v>
      </c>
      <c r="AJ2710" s="9">
        <f t="shared" si="1856"/>
        <v>2.1895031676113716</v>
      </c>
      <c r="AK2710" s="9">
        <f t="shared" si="1856"/>
        <v>2.0982738689608977</v>
      </c>
      <c r="AL2710" s="9">
        <f t="shared" si="1856"/>
        <v>2.0070445703104238</v>
      </c>
      <c r="AM2710" s="9">
        <f t="shared" si="1856"/>
        <v>1.9158152716599499</v>
      </c>
    </row>
    <row r="2711" spans="1:39" outlineLevel="2">
      <c r="A2711" s="11">
        <f>ROW()</f>
        <v>2711</v>
      </c>
      <c r="C2711" s="6" t="s">
        <v>4</v>
      </c>
      <c r="D2711" s="39"/>
      <c r="E2711" s="529"/>
      <c r="F2711" s="39"/>
      <c r="G2711" s="39"/>
      <c r="H2711" s="39"/>
      <c r="I2711" s="39"/>
      <c r="J2711" s="39"/>
      <c r="K2711" s="39"/>
      <c r="L2711" s="39"/>
      <c r="M2711" s="39"/>
      <c r="N2711" s="39"/>
      <c r="O2711" s="39"/>
      <c r="P2711" s="39"/>
      <c r="Q2711" s="39"/>
      <c r="R2711" s="39"/>
      <c r="S2711" s="39"/>
      <c r="T2711" s="39"/>
      <c r="U2711" s="39"/>
      <c r="V2711" s="39"/>
      <c r="W2711" s="39"/>
      <c r="X2711" s="39"/>
      <c r="Y2711" s="39"/>
      <c r="Z2711" s="39"/>
      <c r="AA2711" s="39"/>
      <c r="AB2711" s="39"/>
      <c r="AC2711" s="9"/>
      <c r="AD2711" s="9">
        <f t="shared" ref="AD2711:AM2711" si="1857">AD2651+AD2666+AD2681+AD2696</f>
        <v>4.6939217233385007</v>
      </c>
      <c r="AE2711" s="9">
        <f t="shared" si="1857"/>
        <v>4.6238230767181117</v>
      </c>
      <c r="AF2711" s="9">
        <f t="shared" si="1857"/>
        <v>4.5537244300977227</v>
      </c>
      <c r="AG2711" s="9">
        <f t="shared" si="1857"/>
        <v>4.4836257834773336</v>
      </c>
      <c r="AH2711" s="9">
        <f t="shared" si="1857"/>
        <v>4.4135271368569446</v>
      </c>
      <c r="AI2711" s="9">
        <f t="shared" si="1857"/>
        <v>4.2437760931316779</v>
      </c>
      <c r="AJ2711" s="9">
        <f t="shared" si="1857"/>
        <v>4.0740250494064112</v>
      </c>
      <c r="AK2711" s="9">
        <f t="shared" si="1857"/>
        <v>3.904274005681144</v>
      </c>
      <c r="AL2711" s="9">
        <f t="shared" si="1857"/>
        <v>3.7345229619558769</v>
      </c>
      <c r="AM2711" s="9">
        <f t="shared" si="1857"/>
        <v>3.5647719182306097</v>
      </c>
    </row>
    <row r="2712" spans="1:39" outlineLevel="2">
      <c r="A2712" s="11">
        <f>ROW()</f>
        <v>2712</v>
      </c>
      <c r="C2712" s="6" t="s">
        <v>5</v>
      </c>
      <c r="D2712" s="39"/>
      <c r="E2712" s="529"/>
      <c r="F2712" s="39"/>
      <c r="G2712" s="39"/>
      <c r="H2712" s="39"/>
      <c r="I2712" s="39"/>
      <c r="J2712" s="39"/>
      <c r="K2712" s="39"/>
      <c r="L2712" s="39"/>
      <c r="M2712" s="39"/>
      <c r="N2712" s="39"/>
      <c r="O2712" s="39"/>
      <c r="P2712" s="39"/>
      <c r="Q2712" s="39"/>
      <c r="R2712" s="39"/>
      <c r="S2712" s="39"/>
      <c r="T2712" s="39"/>
      <c r="U2712" s="39"/>
      <c r="V2712" s="39"/>
      <c r="W2712" s="39"/>
      <c r="X2712" s="39"/>
      <c r="Y2712" s="39"/>
      <c r="Z2712" s="39"/>
      <c r="AA2712" s="39"/>
      <c r="AB2712" s="39"/>
      <c r="AC2712" s="9"/>
      <c r="AD2712" s="9">
        <f t="shared" ref="AD2712:AM2712" si="1858">AD2652+AD2667+AD2682+AD2697</f>
        <v>2.8603491277196538</v>
      </c>
      <c r="AE2712" s="9">
        <f t="shared" si="1858"/>
        <v>2.5265034143507323</v>
      </c>
      <c r="AF2712" s="9">
        <f t="shared" si="1858"/>
        <v>2.1926577009818109</v>
      </c>
      <c r="AG2712" s="9">
        <f t="shared" si="1858"/>
        <v>1.8588119876128895</v>
      </c>
      <c r="AH2712" s="9">
        <f t="shared" si="1858"/>
        <v>1.524966274243968</v>
      </c>
      <c r="AI2712" s="9">
        <f t="shared" si="1858"/>
        <v>1.27080522853664</v>
      </c>
      <c r="AJ2712" s="9">
        <f t="shared" si="1858"/>
        <v>1.016644182829312</v>
      </c>
      <c r="AK2712" s="9">
        <f t="shared" si="1858"/>
        <v>0.76248313712198401</v>
      </c>
      <c r="AL2712" s="9">
        <f t="shared" si="1858"/>
        <v>0.50832209141465601</v>
      </c>
      <c r="AM2712" s="9">
        <f t="shared" si="1858"/>
        <v>0.254161045707328</v>
      </c>
    </row>
    <row r="2713" spans="1:39" outlineLevel="2">
      <c r="A2713" s="11">
        <f>ROW()</f>
        <v>2713</v>
      </c>
      <c r="C2713" s="6" t="s">
        <v>473</v>
      </c>
      <c r="D2713" s="39"/>
      <c r="E2713" s="529"/>
      <c r="F2713" s="39"/>
      <c r="G2713" s="39"/>
      <c r="H2713" s="39"/>
      <c r="I2713" s="39"/>
      <c r="J2713" s="39"/>
      <c r="K2713" s="39"/>
      <c r="L2713" s="39"/>
      <c r="M2713" s="39"/>
      <c r="N2713" s="39"/>
      <c r="O2713" s="39"/>
      <c r="P2713" s="39"/>
      <c r="Q2713" s="39"/>
      <c r="R2713" s="39"/>
      <c r="S2713" s="39"/>
      <c r="T2713" s="39"/>
      <c r="U2713" s="39"/>
      <c r="V2713" s="39"/>
      <c r="W2713" s="39"/>
      <c r="X2713" s="39"/>
      <c r="Y2713" s="39"/>
      <c r="Z2713" s="39"/>
      <c r="AA2713" s="39"/>
      <c r="AB2713" s="39"/>
      <c r="AC2713" s="9"/>
      <c r="AD2713" s="9">
        <f t="shared" ref="AD2713:AM2713" si="1859">AD2653+AD2668+AD2683+AD2698</f>
        <v>14.820273680428629</v>
      </c>
      <c r="AE2713" s="9">
        <f t="shared" si="1859"/>
        <v>11.228013418568221</v>
      </c>
      <c r="AF2713" s="9">
        <f t="shared" si="1859"/>
        <v>7.6357531567078123</v>
      </c>
      <c r="AG2713" s="9">
        <f t="shared" si="1859"/>
        <v>4.0434928948474038</v>
      </c>
      <c r="AH2713" s="9">
        <f t="shared" si="1859"/>
        <v>0.4512326329869949</v>
      </c>
      <c r="AI2713" s="9">
        <f t="shared" si="1859"/>
        <v>0</v>
      </c>
      <c r="AJ2713" s="9">
        <f t="shared" si="1859"/>
        <v>0</v>
      </c>
      <c r="AK2713" s="9">
        <f t="shared" si="1859"/>
        <v>0</v>
      </c>
      <c r="AL2713" s="9">
        <f t="shared" si="1859"/>
        <v>0</v>
      </c>
      <c r="AM2713" s="9">
        <f t="shared" si="1859"/>
        <v>0</v>
      </c>
    </row>
    <row r="2714" spans="1:39" outlineLevel="2">
      <c r="A2714" s="11">
        <f>ROW()</f>
        <v>2714</v>
      </c>
      <c r="C2714" s="6" t="s">
        <v>474</v>
      </c>
      <c r="D2714" s="39"/>
      <c r="E2714" s="529"/>
      <c r="F2714" s="39"/>
      <c r="G2714" s="39"/>
      <c r="H2714" s="39"/>
      <c r="I2714" s="39"/>
      <c r="J2714" s="39"/>
      <c r="K2714" s="39"/>
      <c r="L2714" s="39"/>
      <c r="M2714" s="39"/>
      <c r="N2714" s="39"/>
      <c r="O2714" s="39"/>
      <c r="P2714" s="39"/>
      <c r="Q2714" s="39"/>
      <c r="R2714" s="39"/>
      <c r="S2714" s="39"/>
      <c r="T2714" s="39"/>
      <c r="U2714" s="39"/>
      <c r="V2714" s="39"/>
      <c r="W2714" s="39"/>
      <c r="X2714" s="39"/>
      <c r="Y2714" s="39"/>
      <c r="Z2714" s="39"/>
      <c r="AA2714" s="39"/>
      <c r="AB2714" s="39"/>
      <c r="AC2714" s="9"/>
      <c r="AD2714" s="9">
        <f t="shared" ref="AD2714:AM2714" si="1860">AD2654+AD2669+AD2684+AD2699</f>
        <v>4.7713463884598193</v>
      </c>
      <c r="AE2714" s="9">
        <f t="shared" si="1860"/>
        <v>4.4977917919558941</v>
      </c>
      <c r="AF2714" s="9">
        <f t="shared" si="1860"/>
        <v>4.2242371954519689</v>
      </c>
      <c r="AG2714" s="9">
        <f t="shared" si="1860"/>
        <v>3.9506825989480436</v>
      </c>
      <c r="AH2714" s="9">
        <f t="shared" si="1860"/>
        <v>3.6771280024441184</v>
      </c>
      <c r="AI2714" s="9">
        <f t="shared" si="1860"/>
        <v>3.3428436385855624</v>
      </c>
      <c r="AJ2714" s="9">
        <f t="shared" si="1860"/>
        <v>3.008559274727006</v>
      </c>
      <c r="AK2714" s="9">
        <f t="shared" si="1860"/>
        <v>2.6742749108684496</v>
      </c>
      <c r="AL2714" s="9">
        <f t="shared" si="1860"/>
        <v>2.3399905470098936</v>
      </c>
      <c r="AM2714" s="9">
        <f t="shared" si="1860"/>
        <v>2.0057061831513372</v>
      </c>
    </row>
    <row r="2715" spans="1:39" outlineLevel="2">
      <c r="A2715" s="11">
        <f>ROW()</f>
        <v>2715</v>
      </c>
      <c r="C2715" s="6" t="s">
        <v>477</v>
      </c>
      <c r="D2715" s="39"/>
      <c r="E2715" s="529"/>
      <c r="F2715" s="39"/>
      <c r="G2715" s="39"/>
      <c r="H2715" s="39"/>
      <c r="I2715" s="39"/>
      <c r="J2715" s="39"/>
      <c r="K2715" s="39"/>
      <c r="L2715" s="39"/>
      <c r="M2715" s="39"/>
      <c r="N2715" s="39"/>
      <c r="O2715" s="39"/>
      <c r="P2715" s="39"/>
      <c r="Q2715" s="39"/>
      <c r="R2715" s="39"/>
      <c r="S2715" s="39"/>
      <c r="T2715" s="39"/>
      <c r="U2715" s="39"/>
      <c r="V2715" s="39"/>
      <c r="W2715" s="39"/>
      <c r="X2715" s="39"/>
      <c r="Y2715" s="39"/>
      <c r="Z2715" s="39"/>
      <c r="AA2715" s="39"/>
      <c r="AB2715" s="39"/>
      <c r="AC2715" s="9"/>
      <c r="AD2715" s="9">
        <f t="shared" ref="AD2715:AM2715" si="1861">AD2655+AD2670+AD2685+AD2700</f>
        <v>9.2467870716812168</v>
      </c>
      <c r="AE2715" s="9">
        <f t="shared" si="1861"/>
        <v>7.2597701858935171</v>
      </c>
      <c r="AF2715" s="9">
        <f t="shared" si="1861"/>
        <v>5.2727533001058164</v>
      </c>
      <c r="AG2715" s="9">
        <f t="shared" si="1861"/>
        <v>3.2857364143181158</v>
      </c>
      <c r="AH2715" s="9">
        <f t="shared" si="1861"/>
        <v>1.2987195285304149</v>
      </c>
      <c r="AI2715" s="9">
        <f t="shared" si="1861"/>
        <v>1.0822662737753457</v>
      </c>
      <c r="AJ2715" s="9">
        <f t="shared" si="1861"/>
        <v>0.86581301902027652</v>
      </c>
      <c r="AK2715" s="9">
        <f t="shared" si="1861"/>
        <v>0.64935976426520736</v>
      </c>
      <c r="AL2715" s="9">
        <f t="shared" si="1861"/>
        <v>0.4329065095101382</v>
      </c>
      <c r="AM2715" s="9">
        <f t="shared" si="1861"/>
        <v>0.2164532547550691</v>
      </c>
    </row>
    <row r="2716" spans="1:39" outlineLevel="2">
      <c r="A2716" s="11">
        <f>ROW()</f>
        <v>2716</v>
      </c>
      <c r="C2716" s="6" t="s">
        <v>511</v>
      </c>
      <c r="D2716" s="39"/>
      <c r="E2716" s="529"/>
      <c r="F2716" s="39"/>
      <c r="G2716" s="39"/>
      <c r="H2716" s="39"/>
      <c r="I2716" s="39"/>
      <c r="J2716" s="39"/>
      <c r="K2716" s="39"/>
      <c r="L2716" s="39"/>
      <c r="M2716" s="39"/>
      <c r="N2716" s="39"/>
      <c r="O2716" s="39"/>
      <c r="P2716" s="39"/>
      <c r="Q2716" s="39"/>
      <c r="R2716" s="39"/>
      <c r="S2716" s="39"/>
      <c r="T2716" s="39"/>
      <c r="U2716" s="39"/>
      <c r="V2716" s="39"/>
      <c r="W2716" s="39"/>
      <c r="X2716" s="39"/>
      <c r="Y2716" s="39"/>
      <c r="Z2716" s="39"/>
      <c r="AA2716" s="39"/>
      <c r="AB2716" s="39"/>
      <c r="AC2716" s="9"/>
      <c r="AD2716" s="9">
        <f t="shared" ref="AD2716:AM2716" si="1862">AD2656+AD2671+AD2686+AD2701</f>
        <v>0.57331657145871384</v>
      </c>
      <c r="AE2716" s="9">
        <f t="shared" si="1862"/>
        <v>0.49964001531591318</v>
      </c>
      <c r="AF2716" s="9">
        <f t="shared" si="1862"/>
        <v>0.42596345917311251</v>
      </c>
      <c r="AG2716" s="9">
        <f t="shared" si="1862"/>
        <v>0.35228690303031185</v>
      </c>
      <c r="AH2716" s="9">
        <f t="shared" si="1862"/>
        <v>0.27861034688751118</v>
      </c>
      <c r="AI2716" s="9">
        <f t="shared" si="1862"/>
        <v>0.27255360021604352</v>
      </c>
      <c r="AJ2716" s="9">
        <f t="shared" si="1862"/>
        <v>0.26649685354457586</v>
      </c>
      <c r="AK2716" s="9">
        <f t="shared" si="1862"/>
        <v>0.26044010687310826</v>
      </c>
      <c r="AL2716" s="9">
        <f t="shared" si="1862"/>
        <v>0.2543833602016406</v>
      </c>
      <c r="AM2716" s="9">
        <f t="shared" si="1862"/>
        <v>0.24832661353017296</v>
      </c>
    </row>
    <row r="2717" spans="1:39" outlineLevel="2">
      <c r="A2717" s="11">
        <f>ROW()</f>
        <v>2717</v>
      </c>
      <c r="C2717" s="6" t="s">
        <v>655</v>
      </c>
      <c r="D2717" s="39"/>
      <c r="E2717" s="529"/>
      <c r="F2717" s="39"/>
      <c r="G2717" s="39"/>
      <c r="H2717" s="39"/>
      <c r="I2717" s="39"/>
      <c r="J2717" s="39"/>
      <c r="K2717" s="39"/>
      <c r="L2717" s="39"/>
      <c r="M2717" s="39"/>
      <c r="N2717" s="39"/>
      <c r="O2717" s="39"/>
      <c r="P2717" s="39"/>
      <c r="Q2717" s="39"/>
      <c r="R2717" s="39"/>
      <c r="S2717" s="39"/>
      <c r="T2717" s="39"/>
      <c r="U2717" s="39"/>
      <c r="V2717" s="39"/>
      <c r="W2717" s="39"/>
      <c r="X2717" s="39"/>
      <c r="Y2717" s="39"/>
      <c r="Z2717" s="39"/>
      <c r="AA2717" s="39"/>
      <c r="AB2717" s="39"/>
      <c r="AC2717" s="9"/>
      <c r="AD2717" s="9">
        <f t="shared" ref="AD2717:AM2717" si="1863">AD2657+AD2672+AD2687+AD2702</f>
        <v>0</v>
      </c>
      <c r="AE2717" s="9">
        <f t="shared" si="1863"/>
        <v>0</v>
      </c>
      <c r="AF2717" s="9">
        <f t="shared" si="1863"/>
        <v>0</v>
      </c>
      <c r="AG2717" s="9">
        <f t="shared" si="1863"/>
        <v>0</v>
      </c>
      <c r="AH2717" s="9">
        <f t="shared" si="1863"/>
        <v>0</v>
      </c>
      <c r="AI2717" s="9">
        <f t="shared" si="1863"/>
        <v>0</v>
      </c>
      <c r="AJ2717" s="9">
        <f t="shared" si="1863"/>
        <v>0</v>
      </c>
      <c r="AK2717" s="9">
        <f t="shared" si="1863"/>
        <v>0</v>
      </c>
      <c r="AL2717" s="9">
        <f t="shared" si="1863"/>
        <v>0</v>
      </c>
      <c r="AM2717" s="9">
        <f t="shared" si="1863"/>
        <v>0</v>
      </c>
    </row>
    <row r="2718" spans="1:39" outlineLevel="2">
      <c r="A2718" s="11">
        <f>ROW()</f>
        <v>2718</v>
      </c>
      <c r="C2718" s="6" t="s">
        <v>656</v>
      </c>
      <c r="D2718" s="39"/>
      <c r="E2718" s="529"/>
      <c r="F2718" s="39"/>
      <c r="G2718" s="39"/>
      <c r="H2718" s="39"/>
      <c r="I2718" s="39"/>
      <c r="J2718" s="39"/>
      <c r="K2718" s="39"/>
      <c r="L2718" s="39"/>
      <c r="M2718" s="39"/>
      <c r="N2718" s="39"/>
      <c r="O2718" s="39"/>
      <c r="P2718" s="39"/>
      <c r="Q2718" s="39"/>
      <c r="R2718" s="39"/>
      <c r="S2718" s="39"/>
      <c r="T2718" s="39"/>
      <c r="U2718" s="39"/>
      <c r="V2718" s="39"/>
      <c r="W2718" s="39"/>
      <c r="X2718" s="39"/>
      <c r="Y2718" s="39"/>
      <c r="Z2718" s="39"/>
      <c r="AA2718" s="39"/>
      <c r="AB2718" s="39"/>
      <c r="AC2718" s="9"/>
      <c r="AD2718" s="9">
        <f t="shared" ref="AD2718:AM2718" si="1864">AD2658+AD2673+AD2688+AD2703</f>
        <v>0</v>
      </c>
      <c r="AE2718" s="9">
        <f t="shared" si="1864"/>
        <v>0</v>
      </c>
      <c r="AF2718" s="9">
        <f t="shared" si="1864"/>
        <v>0</v>
      </c>
      <c r="AG2718" s="9">
        <f t="shared" si="1864"/>
        <v>0</v>
      </c>
      <c r="AH2718" s="9">
        <f t="shared" si="1864"/>
        <v>0</v>
      </c>
      <c r="AI2718" s="9">
        <f t="shared" si="1864"/>
        <v>0</v>
      </c>
      <c r="AJ2718" s="9">
        <f t="shared" si="1864"/>
        <v>0</v>
      </c>
      <c r="AK2718" s="9">
        <f t="shared" si="1864"/>
        <v>0</v>
      </c>
      <c r="AL2718" s="9">
        <f t="shared" si="1864"/>
        <v>0</v>
      </c>
      <c r="AM2718" s="9">
        <f t="shared" si="1864"/>
        <v>0</v>
      </c>
    </row>
    <row r="2719" spans="1:39" outlineLevel="2">
      <c r="A2719" s="11">
        <f>ROW()</f>
        <v>2719</v>
      </c>
      <c r="C2719" s="6" t="s">
        <v>667</v>
      </c>
      <c r="D2719" s="39"/>
      <c r="E2719" s="529"/>
      <c r="F2719" s="39"/>
      <c r="G2719" s="39"/>
      <c r="H2719" s="39"/>
      <c r="I2719" s="39"/>
      <c r="J2719" s="39"/>
      <c r="K2719" s="39"/>
      <c r="L2719" s="39"/>
      <c r="M2719" s="39"/>
      <c r="N2719" s="39"/>
      <c r="O2719" s="39"/>
      <c r="P2719" s="39"/>
      <c r="Q2719" s="39"/>
      <c r="R2719" s="39"/>
      <c r="S2719" s="39"/>
      <c r="T2719" s="39"/>
      <c r="U2719" s="39"/>
      <c r="V2719" s="39"/>
      <c r="W2719" s="39"/>
      <c r="X2719" s="39"/>
      <c r="Y2719" s="39"/>
      <c r="Z2719" s="39"/>
      <c r="AA2719" s="39"/>
      <c r="AB2719" s="39"/>
      <c r="AC2719" s="9"/>
      <c r="AD2719" s="9">
        <f t="shared" ref="AD2719:AM2719" si="1865">AD2659+AD2674+AD2689+AD2704</f>
        <v>0</v>
      </c>
      <c r="AE2719" s="9">
        <f t="shared" si="1865"/>
        <v>0</v>
      </c>
      <c r="AF2719" s="9">
        <f t="shared" si="1865"/>
        <v>0</v>
      </c>
      <c r="AG2719" s="9">
        <f t="shared" si="1865"/>
        <v>0</v>
      </c>
      <c r="AH2719" s="9">
        <f t="shared" si="1865"/>
        <v>0</v>
      </c>
      <c r="AI2719" s="9">
        <f t="shared" si="1865"/>
        <v>0</v>
      </c>
      <c r="AJ2719" s="9">
        <f t="shared" si="1865"/>
        <v>0</v>
      </c>
      <c r="AK2719" s="9">
        <f t="shared" si="1865"/>
        <v>0</v>
      </c>
      <c r="AL2719" s="9">
        <f t="shared" si="1865"/>
        <v>0</v>
      </c>
      <c r="AM2719" s="9">
        <f t="shared" si="1865"/>
        <v>0</v>
      </c>
    </row>
    <row r="2720" spans="1:39" outlineLevel="2">
      <c r="A2720" s="11">
        <f>ROW()</f>
        <v>2720</v>
      </c>
      <c r="C2720" s="6" t="s">
        <v>212</v>
      </c>
      <c r="D2720" s="39"/>
      <c r="E2720" s="529"/>
      <c r="F2720" s="39"/>
      <c r="G2720" s="39"/>
      <c r="H2720" s="39"/>
      <c r="I2720" s="39"/>
      <c r="J2720" s="39"/>
      <c r="K2720" s="39"/>
      <c r="L2720" s="39"/>
      <c r="M2720" s="39"/>
      <c r="N2720" s="39"/>
      <c r="O2720" s="39"/>
      <c r="P2720" s="39"/>
      <c r="Q2720" s="39"/>
      <c r="R2720" s="39"/>
      <c r="S2720" s="39"/>
      <c r="T2720" s="39"/>
      <c r="U2720" s="39"/>
      <c r="V2720" s="39"/>
      <c r="W2720" s="39"/>
      <c r="X2720" s="39"/>
      <c r="Y2720" s="39"/>
      <c r="Z2720" s="39"/>
      <c r="AA2720" s="39"/>
      <c r="AB2720" s="39"/>
      <c r="AC2720" s="9"/>
      <c r="AD2720" s="9">
        <f t="shared" ref="AD2720:AM2720" si="1866">AD2660+AD2675+AD2690+AD2705</f>
        <v>0</v>
      </c>
      <c r="AE2720" s="9">
        <f t="shared" si="1866"/>
        <v>0</v>
      </c>
      <c r="AF2720" s="9">
        <f t="shared" si="1866"/>
        <v>0</v>
      </c>
      <c r="AG2720" s="9">
        <f t="shared" si="1866"/>
        <v>0</v>
      </c>
      <c r="AH2720" s="9">
        <f t="shared" si="1866"/>
        <v>0</v>
      </c>
      <c r="AI2720" s="9">
        <f t="shared" si="1866"/>
        <v>0</v>
      </c>
      <c r="AJ2720" s="9">
        <f t="shared" si="1866"/>
        <v>0</v>
      </c>
      <c r="AK2720" s="9">
        <f t="shared" si="1866"/>
        <v>0</v>
      </c>
      <c r="AL2720" s="9">
        <f t="shared" si="1866"/>
        <v>0</v>
      </c>
      <c r="AM2720" s="9">
        <f t="shared" si="1866"/>
        <v>0</v>
      </c>
    </row>
    <row r="2721" spans="1:39" outlineLevel="2">
      <c r="A2721" s="11">
        <f>ROW()</f>
        <v>2721</v>
      </c>
      <c r="C2721" s="30" t="s">
        <v>362</v>
      </c>
      <c r="D2721" s="90"/>
      <c r="E2721" s="530"/>
      <c r="F2721" s="90"/>
      <c r="G2721" s="90"/>
      <c r="H2721" s="90"/>
      <c r="I2721" s="90"/>
      <c r="J2721" s="90"/>
      <c r="K2721" s="90"/>
      <c r="L2721" s="90"/>
      <c r="M2721" s="90"/>
      <c r="N2721" s="90"/>
      <c r="O2721" s="90"/>
      <c r="P2721" s="90"/>
      <c r="Q2721" s="90"/>
      <c r="R2721" s="90"/>
      <c r="S2721" s="90"/>
      <c r="T2721" s="90"/>
      <c r="U2721" s="90"/>
      <c r="V2721" s="90"/>
      <c r="W2721" s="90"/>
      <c r="X2721" s="90"/>
      <c r="Y2721" s="90"/>
      <c r="Z2721" s="90"/>
      <c r="AA2721" s="90"/>
      <c r="AB2721" s="90"/>
      <c r="AC2721" s="15"/>
      <c r="AD2721" s="15">
        <f t="shared" ref="AD2721:AM2721" si="1867">AD2661+AD2676+AD2691+AD2706</f>
        <v>2.3617880114096534</v>
      </c>
      <c r="AE2721" s="15">
        <f t="shared" si="1867"/>
        <v>2.2999352851380475</v>
      </c>
      <c r="AF2721" s="15">
        <f t="shared" si="1867"/>
        <v>2.2380825588664415</v>
      </c>
      <c r="AG2721" s="15">
        <f t="shared" si="1867"/>
        <v>2.1762298325948355</v>
      </c>
      <c r="AH2721" s="15">
        <f t="shared" si="1867"/>
        <v>2.1143771063232295</v>
      </c>
      <c r="AI2721" s="15">
        <f t="shared" si="1867"/>
        <v>2.0525243800516235</v>
      </c>
      <c r="AJ2721" s="15">
        <f t="shared" si="1867"/>
        <v>1.9906716537800175</v>
      </c>
      <c r="AK2721" s="15">
        <f t="shared" si="1867"/>
        <v>1.9288189275084116</v>
      </c>
      <c r="AL2721" s="15">
        <f t="shared" si="1867"/>
        <v>1.8669662012368056</v>
      </c>
      <c r="AM2721" s="15">
        <f t="shared" si="1867"/>
        <v>1.8051134749651996</v>
      </c>
    </row>
    <row r="2722" spans="1:39" outlineLevel="2">
      <c r="A2722" s="11">
        <f>ROW()</f>
        <v>2722</v>
      </c>
      <c r="C2722" s="6" t="s">
        <v>1</v>
      </c>
      <c r="D2722" s="39"/>
      <c r="E2722" s="39"/>
      <c r="F2722" s="39"/>
      <c r="G2722" s="39"/>
      <c r="H2722" s="39"/>
      <c r="I2722" s="39"/>
      <c r="J2722" s="39"/>
      <c r="K2722" s="39"/>
      <c r="L2722" s="39"/>
      <c r="M2722" s="39"/>
      <c r="N2722" s="39"/>
      <c r="O2722" s="39"/>
      <c r="P2722" s="39"/>
      <c r="Q2722" s="39"/>
      <c r="R2722" s="39"/>
      <c r="S2722" s="39"/>
      <c r="T2722" s="39"/>
      <c r="U2722" s="39"/>
      <c r="V2722" s="39"/>
      <c r="W2722" s="39"/>
      <c r="X2722" s="39"/>
      <c r="Y2722" s="39"/>
      <c r="Z2722" s="39"/>
      <c r="AA2722" s="39"/>
      <c r="AB2722" s="39"/>
      <c r="AC2722" s="9"/>
      <c r="AD2722" s="9">
        <f t="shared" ref="AD2722" si="1868">SUM(AD2709:AD2721)</f>
        <v>42.503628645475061</v>
      </c>
      <c r="AE2722" s="9">
        <f t="shared" ref="AE2722:AM2722" si="1869">SUM(AE2709:AE2721)</f>
        <v>35.910352182402676</v>
      </c>
      <c r="AF2722" s="9">
        <f t="shared" si="1869"/>
        <v>29.317075719330283</v>
      </c>
      <c r="AG2722" s="9">
        <f t="shared" si="1869"/>
        <v>22.723799256257891</v>
      </c>
      <c r="AH2722" s="9">
        <f t="shared" si="1869"/>
        <v>16.130522793185502</v>
      </c>
      <c r="AI2722" s="9">
        <f t="shared" si="1869"/>
        <v>14.54550168055874</v>
      </c>
      <c r="AJ2722" s="9">
        <f t="shared" si="1869"/>
        <v>13.411713200918969</v>
      </c>
      <c r="AK2722" s="9">
        <f t="shared" si="1869"/>
        <v>12.277924721279204</v>
      </c>
      <c r="AL2722" s="9">
        <f t="shared" si="1869"/>
        <v>11.144136241639433</v>
      </c>
      <c r="AM2722" s="9">
        <f t="shared" si="1869"/>
        <v>10.010347761999668</v>
      </c>
    </row>
    <row r="2723" spans="1:39" outlineLevel="3">
      <c r="A2723" s="11">
        <f>ROW()</f>
        <v>2723</v>
      </c>
      <c r="B2723" s="343" t="s">
        <v>658</v>
      </c>
      <c r="D2723" s="39"/>
      <c r="E2723" s="39"/>
      <c r="F2723" s="39"/>
      <c r="G2723" s="39"/>
      <c r="H2723" s="39"/>
      <c r="I2723" s="39"/>
      <c r="J2723" s="39"/>
      <c r="K2723" s="39"/>
      <c r="L2723" s="39"/>
      <c r="M2723" s="39"/>
      <c r="N2723" s="39"/>
      <c r="O2723" s="39"/>
      <c r="P2723" s="39"/>
      <c r="Q2723" s="39"/>
      <c r="R2723" s="39"/>
      <c r="S2723" s="39"/>
      <c r="T2723" s="39"/>
      <c r="U2723" s="39"/>
      <c r="V2723" s="39"/>
      <c r="W2723" s="39"/>
      <c r="X2723" s="39"/>
      <c r="Y2723" s="39"/>
      <c r="Z2723" s="39"/>
      <c r="AA2723" s="39"/>
      <c r="AB2723" s="39"/>
      <c r="AC2723" s="39"/>
      <c r="AD2723" s="39"/>
      <c r="AE2723" s="39"/>
      <c r="AF2723" s="39"/>
      <c r="AG2723" s="39"/>
      <c r="AH2723" s="39"/>
      <c r="AI2723" s="39"/>
      <c r="AJ2723" s="39"/>
      <c r="AK2723" s="39"/>
      <c r="AL2723" s="39"/>
      <c r="AM2723" s="39"/>
    </row>
    <row r="2724" spans="1:39" outlineLevel="3">
      <c r="A2724" s="11">
        <f>ROW()</f>
        <v>2724</v>
      </c>
      <c r="C2724" s="6" t="s">
        <v>2</v>
      </c>
      <c r="D2724" s="39"/>
      <c r="E2724" s="39"/>
      <c r="F2724" s="39"/>
      <c r="G2724" s="39"/>
      <c r="H2724" s="39"/>
      <c r="I2724" s="39"/>
      <c r="J2724" s="39"/>
      <c r="K2724" s="39"/>
      <c r="L2724" s="39"/>
      <c r="M2724" s="39"/>
      <c r="N2724" s="39"/>
      <c r="O2724" s="39"/>
      <c r="P2724" s="39"/>
      <c r="Q2724" s="39"/>
      <c r="R2724" s="39"/>
      <c r="S2724" s="39"/>
      <c r="T2724" s="39"/>
      <c r="U2724" s="39"/>
      <c r="V2724" s="39"/>
      <c r="W2724" s="39"/>
      <c r="X2724" s="39"/>
      <c r="Y2724" s="39"/>
      <c r="Z2724" s="39"/>
      <c r="AA2724" s="39"/>
      <c r="AB2724" s="39"/>
      <c r="AC2724" s="39"/>
      <c r="AD2724" s="39"/>
      <c r="AE2724" s="39"/>
      <c r="AF2724" s="39"/>
      <c r="AG2724" s="39"/>
      <c r="AH2724" s="39"/>
      <c r="AI2724" s="39"/>
      <c r="AJ2724" s="39"/>
      <c r="AK2724" s="39"/>
      <c r="AL2724" s="39"/>
      <c r="AM2724" s="39"/>
    </row>
    <row r="2725" spans="1:39" outlineLevel="3">
      <c r="A2725" s="11">
        <f>ROW()</f>
        <v>2725</v>
      </c>
      <c r="C2725" s="6" t="s">
        <v>3</v>
      </c>
      <c r="D2725" s="39"/>
      <c r="E2725" s="39"/>
      <c r="F2725" s="39"/>
      <c r="G2725" s="39"/>
      <c r="H2725" s="39"/>
      <c r="I2725" s="39"/>
      <c r="J2725" s="39"/>
      <c r="K2725" s="39"/>
      <c r="L2725" s="39"/>
      <c r="M2725" s="39"/>
      <c r="N2725" s="39"/>
      <c r="O2725" s="39"/>
      <c r="P2725" s="39"/>
      <c r="Q2725" s="39"/>
      <c r="R2725" s="39"/>
      <c r="S2725" s="39"/>
      <c r="T2725" s="39"/>
      <c r="U2725" s="39"/>
      <c r="V2725" s="39"/>
      <c r="W2725" s="39"/>
      <c r="X2725" s="39"/>
      <c r="Y2725" s="39"/>
      <c r="Z2725" s="39"/>
      <c r="AA2725" s="39"/>
      <c r="AB2725" s="39"/>
      <c r="AC2725" s="39"/>
      <c r="AD2725" s="39"/>
      <c r="AE2725" s="39"/>
      <c r="AF2725" s="39"/>
      <c r="AG2725" s="39"/>
      <c r="AH2725" s="39"/>
      <c r="AI2725" s="39"/>
      <c r="AJ2725" s="39"/>
      <c r="AK2725" s="39"/>
      <c r="AL2725" s="39"/>
      <c r="AM2725" s="39"/>
    </row>
    <row r="2726" spans="1:39" outlineLevel="3">
      <c r="A2726" s="11">
        <f>ROW()</f>
        <v>2726</v>
      </c>
      <c r="C2726" s="6" t="s">
        <v>4</v>
      </c>
      <c r="D2726" s="39"/>
      <c r="E2726" s="39"/>
      <c r="F2726" s="39"/>
      <c r="G2726" s="39"/>
      <c r="H2726" s="39"/>
      <c r="I2726" s="39"/>
      <c r="J2726" s="39"/>
      <c r="K2726" s="39"/>
      <c r="L2726" s="39"/>
      <c r="M2726" s="39"/>
      <c r="N2726" s="39"/>
      <c r="O2726" s="39"/>
      <c r="P2726" s="39"/>
      <c r="Q2726" s="39"/>
      <c r="R2726" s="39"/>
      <c r="S2726" s="39"/>
      <c r="T2726" s="39"/>
      <c r="U2726" s="39"/>
      <c r="V2726" s="39"/>
      <c r="W2726" s="39"/>
      <c r="X2726" s="39"/>
      <c r="Y2726" s="39"/>
      <c r="Z2726" s="39"/>
      <c r="AA2726" s="39"/>
      <c r="AB2726" s="39"/>
      <c r="AC2726" s="39"/>
      <c r="AD2726" s="39"/>
      <c r="AE2726" s="39"/>
      <c r="AF2726" s="39"/>
      <c r="AG2726" s="39"/>
      <c r="AH2726" s="39"/>
      <c r="AI2726" s="39"/>
      <c r="AJ2726" s="39"/>
      <c r="AK2726" s="39"/>
      <c r="AL2726" s="39"/>
      <c r="AM2726" s="39"/>
    </row>
    <row r="2727" spans="1:39" outlineLevel="3">
      <c r="A2727" s="11">
        <f>ROW()</f>
        <v>2727</v>
      </c>
      <c r="C2727" s="6" t="s">
        <v>5</v>
      </c>
      <c r="D2727" s="39"/>
      <c r="E2727" s="39"/>
      <c r="F2727" s="39"/>
      <c r="G2727" s="39"/>
      <c r="H2727" s="39"/>
      <c r="I2727" s="39"/>
      <c r="J2727" s="39"/>
      <c r="K2727" s="39"/>
      <c r="L2727" s="39"/>
      <c r="M2727" s="39"/>
      <c r="N2727" s="39"/>
      <c r="O2727" s="39"/>
      <c r="P2727" s="39"/>
      <c r="Q2727" s="39"/>
      <c r="R2727" s="39"/>
      <c r="S2727" s="39"/>
      <c r="T2727" s="39"/>
      <c r="U2727" s="39"/>
      <c r="V2727" s="39"/>
      <c r="W2727" s="39"/>
      <c r="X2727" s="39"/>
      <c r="Y2727" s="39"/>
      <c r="Z2727" s="39"/>
      <c r="AA2727" s="39"/>
      <c r="AB2727" s="39"/>
      <c r="AC2727" s="39"/>
      <c r="AD2727" s="39"/>
      <c r="AE2727" s="39"/>
      <c r="AF2727" s="39"/>
      <c r="AG2727" s="39"/>
      <c r="AH2727" s="39"/>
      <c r="AI2727" s="39"/>
      <c r="AJ2727" s="39"/>
      <c r="AK2727" s="39"/>
      <c r="AL2727" s="39"/>
      <c r="AM2727" s="39"/>
    </row>
    <row r="2728" spans="1:39" outlineLevel="3">
      <c r="A2728" s="11">
        <f>ROW()</f>
        <v>2728</v>
      </c>
      <c r="C2728" s="6" t="s">
        <v>473</v>
      </c>
      <c r="D2728" s="39"/>
      <c r="E2728" s="39"/>
      <c r="F2728" s="39"/>
      <c r="G2728" s="39"/>
      <c r="H2728" s="39"/>
      <c r="I2728" s="39"/>
      <c r="J2728" s="39"/>
      <c r="K2728" s="39"/>
      <c r="L2728" s="39"/>
      <c r="M2728" s="39"/>
      <c r="N2728" s="39"/>
      <c r="O2728" s="39"/>
      <c r="P2728" s="39"/>
      <c r="Q2728" s="39"/>
      <c r="R2728" s="39"/>
      <c r="S2728" s="39"/>
      <c r="T2728" s="39"/>
      <c r="U2728" s="39"/>
      <c r="V2728" s="39"/>
      <c r="W2728" s="39"/>
      <c r="X2728" s="39"/>
      <c r="Y2728" s="39"/>
      <c r="Z2728" s="39"/>
      <c r="AA2728" s="39"/>
      <c r="AB2728" s="39"/>
      <c r="AC2728" s="39"/>
      <c r="AD2728" s="39"/>
      <c r="AE2728" s="39"/>
      <c r="AF2728" s="39"/>
      <c r="AG2728" s="39"/>
      <c r="AH2728" s="39"/>
      <c r="AI2728" s="39"/>
      <c r="AJ2728" s="39"/>
      <c r="AK2728" s="39"/>
      <c r="AL2728" s="39"/>
      <c r="AM2728" s="39"/>
    </row>
    <row r="2729" spans="1:39" outlineLevel="3">
      <c r="A2729" s="11">
        <f>ROW()</f>
        <v>2729</v>
      </c>
      <c r="C2729" s="6" t="s">
        <v>474</v>
      </c>
      <c r="D2729" s="39"/>
      <c r="E2729" s="39"/>
      <c r="F2729" s="39"/>
      <c r="G2729" s="39"/>
      <c r="H2729" s="39"/>
      <c r="I2729" s="39"/>
      <c r="J2729" s="39"/>
      <c r="K2729" s="39"/>
      <c r="L2729" s="39"/>
      <c r="M2729" s="39"/>
      <c r="N2729" s="39"/>
      <c r="O2729" s="39"/>
      <c r="P2729" s="39"/>
      <c r="Q2729" s="39"/>
      <c r="R2729" s="39"/>
      <c r="S2729" s="39"/>
      <c r="T2729" s="39"/>
      <c r="U2729" s="39"/>
      <c r="V2729" s="39"/>
      <c r="W2729" s="39"/>
      <c r="X2729" s="39"/>
      <c r="Y2729" s="39"/>
      <c r="Z2729" s="39"/>
      <c r="AA2729" s="39"/>
      <c r="AB2729" s="39"/>
      <c r="AC2729" s="39"/>
      <c r="AD2729" s="39"/>
      <c r="AE2729" s="39"/>
      <c r="AF2729" s="39"/>
      <c r="AG2729" s="39"/>
      <c r="AH2729" s="39"/>
      <c r="AI2729" s="39"/>
      <c r="AJ2729" s="39"/>
      <c r="AK2729" s="39"/>
      <c r="AL2729" s="39"/>
      <c r="AM2729" s="39"/>
    </row>
    <row r="2730" spans="1:39" outlineLevel="3">
      <c r="A2730" s="11">
        <f>ROW()</f>
        <v>2730</v>
      </c>
      <c r="C2730" s="6" t="s">
        <v>477</v>
      </c>
      <c r="D2730" s="39"/>
      <c r="E2730" s="39"/>
      <c r="F2730" s="39"/>
      <c r="G2730" s="39"/>
      <c r="H2730" s="39"/>
      <c r="I2730" s="39"/>
      <c r="J2730" s="39"/>
      <c r="K2730" s="39"/>
      <c r="L2730" s="39"/>
      <c r="M2730" s="39"/>
      <c r="N2730" s="39"/>
      <c r="O2730" s="39"/>
      <c r="P2730" s="39"/>
      <c r="Q2730" s="39"/>
      <c r="R2730" s="39"/>
      <c r="S2730" s="39"/>
      <c r="T2730" s="39"/>
      <c r="U2730" s="39"/>
      <c r="V2730" s="39"/>
      <c r="W2730" s="39"/>
      <c r="X2730" s="39"/>
      <c r="Y2730" s="39"/>
      <c r="Z2730" s="39"/>
      <c r="AA2730" s="39"/>
      <c r="AB2730" s="39"/>
      <c r="AC2730" s="39"/>
      <c r="AD2730" s="39"/>
      <c r="AE2730" s="39"/>
      <c r="AF2730" s="39"/>
      <c r="AG2730" s="39"/>
      <c r="AH2730" s="39"/>
      <c r="AI2730" s="39"/>
      <c r="AJ2730" s="39"/>
      <c r="AK2730" s="39"/>
      <c r="AL2730" s="39"/>
      <c r="AM2730" s="39"/>
    </row>
    <row r="2731" spans="1:39" outlineLevel="3">
      <c r="A2731" s="11">
        <f>ROW()</f>
        <v>2731</v>
      </c>
      <c r="C2731" s="6" t="s">
        <v>511</v>
      </c>
      <c r="D2731" s="39"/>
      <c r="E2731" s="39"/>
      <c r="F2731" s="39"/>
      <c r="G2731" s="39"/>
      <c r="H2731" s="39"/>
      <c r="I2731" s="39"/>
      <c r="J2731" s="39"/>
      <c r="K2731" s="39"/>
      <c r="L2731" s="39"/>
      <c r="M2731" s="39"/>
      <c r="N2731" s="39"/>
      <c r="O2731" s="39"/>
      <c r="P2731" s="39"/>
      <c r="Q2731" s="39"/>
      <c r="R2731" s="39"/>
      <c r="S2731" s="39"/>
      <c r="T2731" s="39"/>
      <c r="U2731" s="39"/>
      <c r="V2731" s="39"/>
      <c r="W2731" s="39"/>
      <c r="X2731" s="39"/>
      <c r="Y2731" s="39"/>
      <c r="Z2731" s="39"/>
      <c r="AA2731" s="39"/>
      <c r="AB2731" s="39"/>
      <c r="AC2731" s="39"/>
      <c r="AD2731" s="39"/>
      <c r="AE2731" s="39"/>
      <c r="AF2731" s="39"/>
      <c r="AG2731" s="39"/>
      <c r="AH2731" s="39"/>
      <c r="AI2731" s="39"/>
      <c r="AJ2731" s="39"/>
      <c r="AK2731" s="39"/>
      <c r="AL2731" s="39"/>
      <c r="AM2731" s="39"/>
    </row>
    <row r="2732" spans="1:39" outlineLevel="3">
      <c r="A2732" s="11">
        <f>ROW()</f>
        <v>2732</v>
      </c>
      <c r="C2732" s="6" t="s">
        <v>655</v>
      </c>
      <c r="D2732" s="39"/>
      <c r="E2732" s="39"/>
      <c r="F2732" s="39"/>
      <c r="G2732" s="39"/>
      <c r="H2732" s="39"/>
      <c r="I2732" s="39"/>
      <c r="J2732" s="39"/>
      <c r="K2732" s="39"/>
      <c r="L2732" s="39"/>
      <c r="M2732" s="39"/>
      <c r="N2732" s="39"/>
      <c r="O2732" s="39"/>
      <c r="P2732" s="39"/>
      <c r="Q2732" s="39"/>
      <c r="R2732" s="39"/>
      <c r="S2732" s="39"/>
      <c r="T2732" s="39"/>
      <c r="U2732" s="39"/>
      <c r="V2732" s="39"/>
      <c r="W2732" s="39"/>
      <c r="X2732" s="39"/>
      <c r="Y2732" s="39"/>
      <c r="Z2732" s="39"/>
      <c r="AA2732" s="39"/>
      <c r="AB2732" s="39"/>
      <c r="AC2732" s="39"/>
      <c r="AD2732" s="39"/>
      <c r="AE2732" s="39"/>
      <c r="AF2732" s="39"/>
      <c r="AG2732" s="39"/>
      <c r="AH2732" s="39"/>
      <c r="AI2732" s="39"/>
      <c r="AJ2732" s="39"/>
      <c r="AK2732" s="39"/>
      <c r="AL2732" s="39"/>
      <c r="AM2732" s="39"/>
    </row>
    <row r="2733" spans="1:39" outlineLevel="3">
      <c r="A2733" s="11">
        <f>ROW()</f>
        <v>2733</v>
      </c>
      <c r="C2733" s="6" t="s">
        <v>656</v>
      </c>
      <c r="D2733" s="39"/>
      <c r="E2733" s="39"/>
      <c r="F2733" s="39"/>
      <c r="G2733" s="39"/>
      <c r="H2733" s="39"/>
      <c r="I2733" s="39"/>
      <c r="J2733" s="39"/>
      <c r="K2733" s="39"/>
      <c r="L2733" s="39"/>
      <c r="M2733" s="39"/>
      <c r="N2733" s="39"/>
      <c r="O2733" s="39"/>
      <c r="P2733" s="39"/>
      <c r="Q2733" s="39"/>
      <c r="R2733" s="39"/>
      <c r="S2733" s="39"/>
      <c r="T2733" s="39"/>
      <c r="U2733" s="39"/>
      <c r="V2733" s="39"/>
      <c r="W2733" s="39"/>
      <c r="X2733" s="39"/>
      <c r="Y2733" s="39"/>
      <c r="Z2733" s="39"/>
      <c r="AA2733" s="39"/>
      <c r="AB2733" s="39"/>
      <c r="AC2733" s="39"/>
      <c r="AD2733" s="39"/>
      <c r="AE2733" s="39"/>
      <c r="AF2733" s="39"/>
      <c r="AG2733" s="39"/>
      <c r="AH2733" s="39"/>
      <c r="AI2733" s="39"/>
      <c r="AJ2733" s="39"/>
      <c r="AK2733" s="39"/>
      <c r="AL2733" s="39"/>
      <c r="AM2733" s="39"/>
    </row>
    <row r="2734" spans="1:39" outlineLevel="3">
      <c r="A2734" s="11">
        <f>ROW()</f>
        <v>2734</v>
      </c>
      <c r="C2734" s="6" t="s">
        <v>667</v>
      </c>
      <c r="D2734" s="39"/>
      <c r="E2734" s="39"/>
      <c r="F2734" s="39"/>
      <c r="G2734" s="39"/>
      <c r="H2734" s="39"/>
      <c r="I2734" s="39"/>
      <c r="J2734" s="39"/>
      <c r="K2734" s="39"/>
      <c r="L2734" s="39"/>
      <c r="M2734" s="39"/>
      <c r="N2734" s="39"/>
      <c r="O2734" s="39"/>
      <c r="P2734" s="39"/>
      <c r="Q2734" s="39"/>
      <c r="R2734" s="39"/>
      <c r="S2734" s="39"/>
      <c r="T2734" s="39"/>
      <c r="U2734" s="39"/>
      <c r="V2734" s="39"/>
      <c r="W2734" s="39"/>
      <c r="X2734" s="39"/>
      <c r="Y2734" s="39"/>
      <c r="Z2734" s="39"/>
      <c r="AA2734" s="39"/>
      <c r="AB2734" s="39"/>
      <c r="AC2734" s="39"/>
      <c r="AD2734" s="39"/>
      <c r="AE2734" s="39"/>
      <c r="AF2734" s="39"/>
      <c r="AG2734" s="39"/>
      <c r="AH2734" s="39"/>
      <c r="AI2734" s="39"/>
      <c r="AJ2734" s="39"/>
      <c r="AK2734" s="39"/>
      <c r="AL2734" s="39"/>
      <c r="AM2734" s="39"/>
    </row>
    <row r="2735" spans="1:39" outlineLevel="3">
      <c r="A2735" s="11">
        <f>ROW()</f>
        <v>2735</v>
      </c>
      <c r="C2735" s="6" t="s">
        <v>212</v>
      </c>
      <c r="D2735" s="39"/>
      <c r="E2735" s="39"/>
      <c r="F2735" s="39"/>
      <c r="G2735" s="39"/>
      <c r="H2735" s="39"/>
      <c r="I2735" s="39"/>
      <c r="J2735" s="39"/>
      <c r="K2735" s="39"/>
      <c r="L2735" s="39"/>
      <c r="M2735" s="39"/>
      <c r="N2735" s="39"/>
      <c r="O2735" s="39"/>
      <c r="P2735" s="39"/>
      <c r="Q2735" s="39"/>
      <c r="R2735" s="39"/>
      <c r="S2735" s="39"/>
      <c r="T2735" s="39"/>
      <c r="U2735" s="39"/>
      <c r="V2735" s="39"/>
      <c r="W2735" s="39"/>
      <c r="X2735" s="39"/>
      <c r="Y2735" s="39"/>
      <c r="Z2735" s="39"/>
      <c r="AA2735" s="39"/>
      <c r="AB2735" s="39"/>
      <c r="AC2735" s="39"/>
      <c r="AD2735" s="39"/>
      <c r="AE2735" s="39"/>
      <c r="AF2735" s="39"/>
      <c r="AG2735" s="39"/>
      <c r="AH2735" s="39"/>
      <c r="AI2735" s="39"/>
      <c r="AJ2735" s="39"/>
      <c r="AK2735" s="39"/>
      <c r="AL2735" s="39"/>
      <c r="AM2735" s="39"/>
    </row>
    <row r="2736" spans="1:39" outlineLevel="3">
      <c r="A2736" s="11">
        <f>ROW()</f>
        <v>2736</v>
      </c>
      <c r="C2736" s="30" t="s">
        <v>362</v>
      </c>
      <c r="D2736" s="90"/>
      <c r="E2736" s="90"/>
      <c r="F2736" s="90"/>
      <c r="G2736" s="90"/>
      <c r="H2736" s="90"/>
      <c r="I2736" s="90"/>
      <c r="J2736" s="90"/>
      <c r="K2736" s="90"/>
      <c r="L2736" s="90"/>
      <c r="M2736" s="90"/>
      <c r="N2736" s="90"/>
      <c r="O2736" s="90"/>
      <c r="P2736" s="90"/>
      <c r="Q2736" s="90"/>
      <c r="R2736" s="90"/>
      <c r="S2736" s="90"/>
      <c r="T2736" s="90"/>
      <c r="U2736" s="90"/>
      <c r="V2736" s="90"/>
      <c r="W2736" s="90"/>
      <c r="X2736" s="90"/>
      <c r="Y2736" s="90"/>
      <c r="Z2736" s="90"/>
      <c r="AA2736" s="90"/>
      <c r="AB2736" s="90"/>
      <c r="AC2736" s="90"/>
      <c r="AD2736" s="90"/>
      <c r="AE2736" s="90"/>
      <c r="AF2736" s="90"/>
      <c r="AG2736" s="90"/>
      <c r="AH2736" s="90"/>
      <c r="AI2736" s="90"/>
      <c r="AJ2736" s="90"/>
      <c r="AK2736" s="90"/>
      <c r="AL2736" s="90"/>
      <c r="AM2736" s="90"/>
    </row>
    <row r="2737" spans="1:39" outlineLevel="3">
      <c r="A2737" s="11">
        <f>ROW()</f>
        <v>2737</v>
      </c>
      <c r="C2737" s="6" t="s">
        <v>1</v>
      </c>
      <c r="D2737" s="39"/>
      <c r="E2737" s="39"/>
      <c r="F2737" s="39"/>
      <c r="G2737" s="39"/>
      <c r="H2737" s="39"/>
      <c r="I2737" s="39"/>
      <c r="J2737" s="39"/>
      <c r="K2737" s="39"/>
      <c r="L2737" s="39"/>
      <c r="M2737" s="39"/>
      <c r="N2737" s="39"/>
      <c r="O2737" s="39"/>
      <c r="P2737" s="39"/>
      <c r="Q2737" s="39"/>
      <c r="R2737" s="39"/>
      <c r="S2737" s="39"/>
      <c r="T2737" s="39"/>
      <c r="U2737" s="39"/>
      <c r="V2737" s="39"/>
      <c r="W2737" s="39"/>
      <c r="X2737" s="39"/>
      <c r="Y2737" s="39"/>
      <c r="Z2737" s="39"/>
      <c r="AA2737" s="39"/>
      <c r="AB2737" s="39"/>
      <c r="AC2737" s="39"/>
      <c r="AD2737" s="39"/>
      <c r="AE2737" s="39"/>
      <c r="AF2737" s="39"/>
      <c r="AG2737" s="39"/>
      <c r="AH2737" s="39"/>
      <c r="AI2737" s="39"/>
      <c r="AJ2737" s="39"/>
      <c r="AK2737" s="39"/>
      <c r="AL2737" s="39"/>
      <c r="AM2737" s="39"/>
    </row>
    <row r="2738" spans="1:39" outlineLevel="3">
      <c r="A2738" s="11">
        <f>ROW()</f>
        <v>2738</v>
      </c>
      <c r="D2738" s="39"/>
      <c r="E2738" s="39"/>
      <c r="F2738" s="39"/>
      <c r="G2738" s="39"/>
      <c r="H2738" s="39"/>
      <c r="I2738" s="39"/>
      <c r="J2738" s="39"/>
      <c r="K2738" s="39"/>
      <c r="L2738" s="39"/>
      <c r="M2738" s="39"/>
      <c r="N2738" s="39"/>
      <c r="O2738" s="39"/>
      <c r="P2738" s="39"/>
      <c r="Q2738" s="39"/>
      <c r="R2738" s="39"/>
      <c r="S2738" s="39"/>
      <c r="T2738" s="39"/>
      <c r="U2738" s="39"/>
      <c r="V2738" s="39"/>
      <c r="W2738" s="39"/>
      <c r="X2738" s="39"/>
      <c r="Y2738" s="39"/>
      <c r="Z2738" s="39"/>
      <c r="AA2738" s="39"/>
      <c r="AB2738" s="39"/>
      <c r="AC2738" s="39"/>
      <c r="AD2738" s="39"/>
      <c r="AE2738" s="39"/>
      <c r="AF2738" s="39"/>
      <c r="AG2738" s="39"/>
      <c r="AH2738" s="39"/>
      <c r="AI2738" s="39"/>
      <c r="AJ2738" s="39"/>
      <c r="AK2738" s="39"/>
      <c r="AL2738" s="39"/>
      <c r="AM2738" s="39"/>
    </row>
    <row r="2739" spans="1:39" s="10" customFormat="1" outlineLevel="1">
      <c r="A2739" s="324" t="s">
        <v>454</v>
      </c>
      <c r="B2739" s="347"/>
      <c r="C2739" s="325"/>
      <c r="D2739" s="325"/>
      <c r="E2739" s="325"/>
      <c r="F2739" s="325"/>
      <c r="G2739" s="325"/>
      <c r="H2739" s="326"/>
      <c r="I2739" s="326"/>
      <c r="J2739" s="326"/>
      <c r="K2739" s="326"/>
      <c r="L2739" s="326"/>
      <c r="M2739" s="326"/>
      <c r="N2739" s="326"/>
      <c r="O2739" s="326"/>
      <c r="P2739" s="326"/>
      <c r="Q2739" s="326"/>
      <c r="R2739" s="326"/>
      <c r="S2739" s="326"/>
      <c r="T2739" s="326"/>
      <c r="U2739" s="326"/>
      <c r="V2739" s="326"/>
      <c r="W2739" s="326"/>
      <c r="X2739" s="326"/>
      <c r="Y2739" s="326"/>
      <c r="Z2739" s="326"/>
      <c r="AA2739" s="326"/>
      <c r="AB2739" s="326"/>
      <c r="AC2739" s="326"/>
      <c r="AD2739" s="326"/>
      <c r="AE2739" s="326"/>
      <c r="AF2739" s="326"/>
      <c r="AG2739" s="326"/>
      <c r="AH2739" s="326"/>
      <c r="AI2739" s="326"/>
      <c r="AJ2739" s="326"/>
      <c r="AK2739" s="326"/>
      <c r="AL2739" s="326"/>
      <c r="AM2739" s="326"/>
    </row>
    <row r="2740" spans="1:39" outlineLevel="2">
      <c r="A2740" s="11">
        <f>ROW()</f>
        <v>2740</v>
      </c>
      <c r="B2740" s="343" t="s">
        <v>141</v>
      </c>
      <c r="D2740" s="39"/>
      <c r="E2740" s="39"/>
      <c r="F2740" s="39"/>
      <c r="G2740" s="39"/>
      <c r="H2740" s="39"/>
      <c r="I2740" s="39"/>
      <c r="J2740" s="156"/>
      <c r="K2740" s="39"/>
      <c r="L2740" s="39"/>
      <c r="M2740" s="39"/>
      <c r="N2740" s="39"/>
      <c r="O2740" s="39"/>
      <c r="P2740" s="39"/>
      <c r="Q2740" s="39"/>
      <c r="R2740" s="39"/>
      <c r="S2740" s="39"/>
      <c r="T2740" s="39"/>
      <c r="U2740" s="39"/>
      <c r="V2740" s="39"/>
      <c r="W2740" s="39"/>
      <c r="X2740" s="39"/>
      <c r="Y2740" s="39"/>
      <c r="Z2740" s="39"/>
      <c r="AA2740" s="39"/>
      <c r="AB2740" s="39"/>
      <c r="AC2740" s="39"/>
      <c r="AD2740" s="39"/>
      <c r="AE2740" s="39"/>
      <c r="AF2740" s="428">
        <f>IF(Asset!AF$157="","",Asset!AF$157-AF$6)</f>
        <v>40</v>
      </c>
      <c r="AG2740" s="39"/>
      <c r="AH2740" s="39"/>
      <c r="AI2740" s="39"/>
      <c r="AJ2740" s="39"/>
      <c r="AK2740" s="39"/>
      <c r="AL2740" s="39"/>
      <c r="AM2740" s="39"/>
    </row>
    <row r="2741" spans="1:39" outlineLevel="2">
      <c r="A2741" s="11">
        <f>ROW()</f>
        <v>2741</v>
      </c>
      <c r="C2741" s="6" t="s">
        <v>2</v>
      </c>
      <c r="D2741" s="39"/>
      <c r="E2741" s="39"/>
      <c r="F2741" s="39"/>
      <c r="G2741" s="39"/>
      <c r="H2741" s="39"/>
      <c r="I2741" s="9"/>
      <c r="J2741" s="39"/>
      <c r="K2741" s="163"/>
      <c r="L2741" s="163"/>
      <c r="M2741" s="163"/>
      <c r="N2741" s="163"/>
      <c r="O2741" s="163"/>
      <c r="P2741" s="163"/>
      <c r="Q2741" s="163"/>
      <c r="R2741" s="163"/>
      <c r="S2741" s="163"/>
      <c r="T2741" s="163"/>
      <c r="U2741" s="163"/>
      <c r="V2741" s="163"/>
      <c r="W2741" s="163"/>
      <c r="X2741" s="163"/>
      <c r="Y2741" s="163"/>
      <c r="Z2741" s="163"/>
      <c r="AA2741" s="163"/>
      <c r="AB2741" s="163"/>
      <c r="AC2741" s="164"/>
      <c r="AD2741" s="164"/>
      <c r="AE2741" s="164"/>
      <c r="AF2741" s="915">
        <f>IF(AF$160="",Inputs!$D$80,MIN(Inputs!$D$80,AF$160))</f>
        <v>40</v>
      </c>
      <c r="AG2741" s="163">
        <f t="shared" ref="AG2741:AM2748" si="1870">MAX(0,AF2741-1)</f>
        <v>39</v>
      </c>
      <c r="AH2741" s="163">
        <f t="shared" si="1870"/>
        <v>38</v>
      </c>
      <c r="AI2741" s="163">
        <f t="shared" si="1870"/>
        <v>37</v>
      </c>
      <c r="AJ2741" s="163">
        <f t="shared" si="1870"/>
        <v>36</v>
      </c>
      <c r="AK2741" s="163">
        <f t="shared" si="1870"/>
        <v>35</v>
      </c>
      <c r="AL2741" s="163">
        <f t="shared" si="1870"/>
        <v>34</v>
      </c>
      <c r="AM2741" s="163">
        <f t="shared" si="1870"/>
        <v>33</v>
      </c>
    </row>
    <row r="2742" spans="1:39" outlineLevel="2">
      <c r="A2742" s="11">
        <f>ROW()</f>
        <v>2742</v>
      </c>
      <c r="C2742" s="6" t="s">
        <v>3</v>
      </c>
      <c r="D2742" s="39"/>
      <c r="E2742" s="39"/>
      <c r="F2742" s="39"/>
      <c r="G2742" s="39"/>
      <c r="H2742" s="39"/>
      <c r="I2742" s="9"/>
      <c r="J2742" s="39"/>
      <c r="K2742" s="163"/>
      <c r="L2742" s="163"/>
      <c r="M2742" s="163"/>
      <c r="N2742" s="163"/>
      <c r="O2742" s="163"/>
      <c r="P2742" s="163"/>
      <c r="Q2742" s="163"/>
      <c r="R2742" s="163"/>
      <c r="S2742" s="163"/>
      <c r="T2742" s="163"/>
      <c r="U2742" s="163"/>
      <c r="V2742" s="163"/>
      <c r="W2742" s="163"/>
      <c r="X2742" s="163"/>
      <c r="Y2742" s="163"/>
      <c r="Z2742" s="163"/>
      <c r="AA2742" s="163"/>
      <c r="AB2742" s="163"/>
      <c r="AC2742" s="164"/>
      <c r="AD2742" s="164"/>
      <c r="AE2742" s="164"/>
      <c r="AF2742" s="915">
        <f>IF(AF$160="",Inputs!$D$81,MIN(Inputs!$D$81,AF$160))</f>
        <v>30</v>
      </c>
      <c r="AG2742" s="163">
        <f t="shared" si="1870"/>
        <v>29</v>
      </c>
      <c r="AH2742" s="163">
        <f t="shared" si="1870"/>
        <v>28</v>
      </c>
      <c r="AI2742" s="163">
        <f t="shared" si="1870"/>
        <v>27</v>
      </c>
      <c r="AJ2742" s="163">
        <f t="shared" si="1870"/>
        <v>26</v>
      </c>
      <c r="AK2742" s="163">
        <f t="shared" si="1870"/>
        <v>25</v>
      </c>
      <c r="AL2742" s="163">
        <f t="shared" si="1870"/>
        <v>24</v>
      </c>
      <c r="AM2742" s="163">
        <f t="shared" si="1870"/>
        <v>23</v>
      </c>
    </row>
    <row r="2743" spans="1:39" outlineLevel="2">
      <c r="A2743" s="11">
        <f>ROW()</f>
        <v>2743</v>
      </c>
      <c r="C2743" s="6" t="s">
        <v>4</v>
      </c>
      <c r="D2743" s="39"/>
      <c r="E2743" s="39"/>
      <c r="F2743" s="39"/>
      <c r="G2743" s="39"/>
      <c r="H2743" s="39"/>
      <c r="I2743" s="9"/>
      <c r="J2743" s="39"/>
      <c r="K2743" s="163"/>
      <c r="L2743" s="163"/>
      <c r="M2743" s="163"/>
      <c r="N2743" s="163"/>
      <c r="O2743" s="163"/>
      <c r="P2743" s="163"/>
      <c r="Q2743" s="163"/>
      <c r="R2743" s="163"/>
      <c r="S2743" s="163"/>
      <c r="T2743" s="163"/>
      <c r="U2743" s="163"/>
      <c r="V2743" s="163"/>
      <c r="W2743" s="163"/>
      <c r="X2743" s="163"/>
      <c r="Y2743" s="163"/>
      <c r="Z2743" s="163"/>
      <c r="AA2743" s="163"/>
      <c r="AB2743" s="163"/>
      <c r="AC2743" s="164"/>
      <c r="AD2743" s="164"/>
      <c r="AE2743" s="164"/>
      <c r="AF2743" s="164">
        <f>Inputs!$D$82</f>
        <v>30</v>
      </c>
      <c r="AG2743" s="163">
        <f t="shared" si="1870"/>
        <v>29</v>
      </c>
      <c r="AH2743" s="163">
        <f t="shared" si="1870"/>
        <v>28</v>
      </c>
      <c r="AI2743" s="163">
        <f t="shared" si="1870"/>
        <v>27</v>
      </c>
      <c r="AJ2743" s="163">
        <f t="shared" si="1870"/>
        <v>26</v>
      </c>
      <c r="AK2743" s="163">
        <f t="shared" si="1870"/>
        <v>25</v>
      </c>
      <c r="AL2743" s="163">
        <f t="shared" si="1870"/>
        <v>24</v>
      </c>
      <c r="AM2743" s="163">
        <f t="shared" si="1870"/>
        <v>23</v>
      </c>
    </row>
    <row r="2744" spans="1:39" outlineLevel="2">
      <c r="A2744" s="11">
        <f>ROW()</f>
        <v>2744</v>
      </c>
      <c r="C2744" s="6" t="s">
        <v>5</v>
      </c>
      <c r="D2744" s="39"/>
      <c r="E2744" s="39"/>
      <c r="F2744" s="39"/>
      <c r="G2744" s="39"/>
      <c r="H2744" s="39"/>
      <c r="I2744" s="9"/>
      <c r="J2744" s="39"/>
      <c r="K2744" s="163"/>
      <c r="L2744" s="163"/>
      <c r="M2744" s="163"/>
      <c r="N2744" s="163"/>
      <c r="O2744" s="163"/>
      <c r="P2744" s="163"/>
      <c r="Q2744" s="163"/>
      <c r="R2744" s="163"/>
      <c r="S2744" s="163"/>
      <c r="T2744" s="163"/>
      <c r="U2744" s="163"/>
      <c r="V2744" s="163"/>
      <c r="W2744" s="163"/>
      <c r="X2744" s="163"/>
      <c r="Y2744" s="163"/>
      <c r="Z2744" s="163"/>
      <c r="AA2744" s="163"/>
      <c r="AB2744" s="163"/>
      <c r="AC2744" s="164"/>
      <c r="AD2744" s="164"/>
      <c r="AE2744" s="164"/>
      <c r="AF2744" s="164">
        <f>Inputs!$D$83</f>
        <v>10</v>
      </c>
      <c r="AG2744" s="163">
        <f t="shared" si="1870"/>
        <v>9</v>
      </c>
      <c r="AH2744" s="163">
        <f t="shared" si="1870"/>
        <v>8</v>
      </c>
      <c r="AI2744" s="163">
        <f t="shared" si="1870"/>
        <v>7</v>
      </c>
      <c r="AJ2744" s="163">
        <f t="shared" si="1870"/>
        <v>6</v>
      </c>
      <c r="AK2744" s="163">
        <f t="shared" si="1870"/>
        <v>5</v>
      </c>
      <c r="AL2744" s="163">
        <f t="shared" si="1870"/>
        <v>4</v>
      </c>
      <c r="AM2744" s="163">
        <f t="shared" si="1870"/>
        <v>3</v>
      </c>
    </row>
    <row r="2745" spans="1:39" outlineLevel="2">
      <c r="A2745" s="11">
        <f>ROW()</f>
        <v>2745</v>
      </c>
      <c r="C2745" s="6" t="s">
        <v>473</v>
      </c>
      <c r="D2745" s="39"/>
      <c r="E2745" s="39"/>
      <c r="F2745" s="39"/>
      <c r="G2745" s="39"/>
      <c r="H2745" s="39"/>
      <c r="I2745" s="9"/>
      <c r="J2745" s="39"/>
      <c r="K2745" s="163"/>
      <c r="L2745" s="163"/>
      <c r="M2745" s="163"/>
      <c r="N2745" s="163"/>
      <c r="O2745" s="163"/>
      <c r="P2745" s="163"/>
      <c r="Q2745" s="163"/>
      <c r="R2745" s="163"/>
      <c r="S2745" s="163"/>
      <c r="T2745" s="163"/>
      <c r="U2745" s="163"/>
      <c r="V2745" s="163"/>
      <c r="W2745" s="163"/>
      <c r="X2745" s="163"/>
      <c r="Y2745" s="163"/>
      <c r="Z2745" s="163"/>
      <c r="AA2745" s="163"/>
      <c r="AB2745" s="163"/>
      <c r="AC2745" s="164"/>
      <c r="AD2745" s="164"/>
      <c r="AE2745" s="164"/>
      <c r="AF2745" s="164">
        <f>Inputs!$D$84</f>
        <v>5</v>
      </c>
      <c r="AG2745" s="163">
        <f>MAX(0,AF2745-1)</f>
        <v>4</v>
      </c>
      <c r="AH2745" s="163">
        <f t="shared" si="1870"/>
        <v>3</v>
      </c>
      <c r="AI2745" s="163">
        <f t="shared" si="1870"/>
        <v>2</v>
      </c>
      <c r="AJ2745" s="163">
        <f t="shared" si="1870"/>
        <v>1</v>
      </c>
      <c r="AK2745" s="163">
        <f>MAX(0,AJ2745-1)</f>
        <v>0</v>
      </c>
      <c r="AL2745" s="163">
        <f>MAX(0,AK2745-1)</f>
        <v>0</v>
      </c>
      <c r="AM2745" s="163">
        <f t="shared" si="1870"/>
        <v>0</v>
      </c>
    </row>
    <row r="2746" spans="1:39" outlineLevel="2">
      <c r="A2746" s="11">
        <f>ROW()</f>
        <v>2746</v>
      </c>
      <c r="C2746" s="6" t="s">
        <v>474</v>
      </c>
      <c r="D2746" s="39"/>
      <c r="E2746" s="39"/>
      <c r="F2746" s="39"/>
      <c r="G2746" s="39"/>
      <c r="H2746" s="39"/>
      <c r="I2746" s="9"/>
      <c r="J2746" s="39"/>
      <c r="K2746" s="163"/>
      <c r="L2746" s="163"/>
      <c r="M2746" s="163"/>
      <c r="N2746" s="163"/>
      <c r="O2746" s="163"/>
      <c r="P2746" s="163"/>
      <c r="Q2746" s="163"/>
      <c r="R2746" s="163"/>
      <c r="S2746" s="163"/>
      <c r="T2746" s="163"/>
      <c r="U2746" s="163"/>
      <c r="V2746" s="163"/>
      <c r="W2746" s="163"/>
      <c r="X2746" s="163"/>
      <c r="Y2746" s="163"/>
      <c r="Z2746" s="163"/>
      <c r="AA2746" s="163"/>
      <c r="AB2746" s="163"/>
      <c r="AC2746" s="164"/>
      <c r="AD2746" s="164"/>
      <c r="AE2746" s="164"/>
      <c r="AF2746" s="164">
        <f>Inputs!$D$85</f>
        <v>15</v>
      </c>
      <c r="AG2746" s="163">
        <f t="shared" ref="AG2746:AG2748" si="1871">MAX(0,AF2746-1)</f>
        <v>14</v>
      </c>
      <c r="AH2746" s="163">
        <f t="shared" si="1870"/>
        <v>13</v>
      </c>
      <c r="AI2746" s="163">
        <f t="shared" si="1870"/>
        <v>12</v>
      </c>
      <c r="AJ2746" s="163">
        <f t="shared" si="1870"/>
        <v>11</v>
      </c>
      <c r="AK2746" s="163">
        <f t="shared" si="1870"/>
        <v>10</v>
      </c>
      <c r="AL2746" s="163">
        <f t="shared" si="1870"/>
        <v>9</v>
      </c>
      <c r="AM2746" s="163">
        <f t="shared" si="1870"/>
        <v>8</v>
      </c>
    </row>
    <row r="2747" spans="1:39" outlineLevel="2">
      <c r="A2747" s="11">
        <f>ROW()</f>
        <v>2747</v>
      </c>
      <c r="C2747" s="6" t="s">
        <v>477</v>
      </c>
      <c r="D2747" s="39"/>
      <c r="E2747" s="39"/>
      <c r="F2747" s="39"/>
      <c r="G2747" s="39"/>
      <c r="H2747" s="39"/>
      <c r="I2747" s="9"/>
      <c r="J2747" s="39"/>
      <c r="K2747" s="163"/>
      <c r="L2747" s="163"/>
      <c r="M2747" s="163"/>
      <c r="N2747" s="163"/>
      <c r="O2747" s="163"/>
      <c r="P2747" s="163"/>
      <c r="Q2747" s="163"/>
      <c r="R2747" s="163"/>
      <c r="S2747" s="163"/>
      <c r="T2747" s="163"/>
      <c r="U2747" s="163"/>
      <c r="V2747" s="163"/>
      <c r="W2747" s="163"/>
      <c r="X2747" s="163"/>
      <c r="Y2747" s="163"/>
      <c r="Z2747" s="163"/>
      <c r="AA2747" s="163"/>
      <c r="AB2747" s="163"/>
      <c r="AC2747" s="164"/>
      <c r="AD2747" s="164"/>
      <c r="AE2747" s="164"/>
      <c r="AF2747" s="164">
        <f>Inputs!$D$86</f>
        <v>10</v>
      </c>
      <c r="AG2747" s="163">
        <f t="shared" si="1871"/>
        <v>9</v>
      </c>
      <c r="AH2747" s="163">
        <f t="shared" si="1870"/>
        <v>8</v>
      </c>
      <c r="AI2747" s="163">
        <f t="shared" si="1870"/>
        <v>7</v>
      </c>
      <c r="AJ2747" s="163">
        <f t="shared" si="1870"/>
        <v>6</v>
      </c>
      <c r="AK2747" s="163">
        <f t="shared" si="1870"/>
        <v>5</v>
      </c>
      <c r="AL2747" s="163">
        <f t="shared" si="1870"/>
        <v>4</v>
      </c>
      <c r="AM2747" s="163">
        <f t="shared" si="1870"/>
        <v>3</v>
      </c>
    </row>
    <row r="2748" spans="1:39" outlineLevel="2">
      <c r="A2748" s="11">
        <f>ROW()</f>
        <v>2748</v>
      </c>
      <c r="C2748" s="6" t="s">
        <v>511</v>
      </c>
      <c r="D2748" s="39"/>
      <c r="E2748" s="39"/>
      <c r="F2748" s="39"/>
      <c r="G2748" s="39"/>
      <c r="H2748" s="39"/>
      <c r="I2748" s="9"/>
      <c r="J2748" s="39"/>
      <c r="K2748" s="163"/>
      <c r="L2748" s="163"/>
      <c r="M2748" s="163"/>
      <c r="N2748" s="163"/>
      <c r="O2748" s="163"/>
      <c r="P2748" s="163"/>
      <c r="Q2748" s="163"/>
      <c r="R2748" s="163"/>
      <c r="S2748" s="163"/>
      <c r="T2748" s="163"/>
      <c r="U2748" s="163"/>
      <c r="V2748" s="163"/>
      <c r="W2748" s="163"/>
      <c r="X2748" s="163"/>
      <c r="Y2748" s="163"/>
      <c r="Z2748" s="163"/>
      <c r="AA2748" s="163"/>
      <c r="AB2748" s="163"/>
      <c r="AC2748" s="164"/>
      <c r="AD2748" s="164"/>
      <c r="AE2748" s="164"/>
      <c r="AF2748" s="164">
        <f>Inputs!$D$87</f>
        <v>50</v>
      </c>
      <c r="AG2748" s="163">
        <f t="shared" si="1871"/>
        <v>49</v>
      </c>
      <c r="AH2748" s="163">
        <f t="shared" si="1870"/>
        <v>48</v>
      </c>
      <c r="AI2748" s="163">
        <f t="shared" si="1870"/>
        <v>47</v>
      </c>
      <c r="AJ2748" s="163">
        <f t="shared" si="1870"/>
        <v>46</v>
      </c>
      <c r="AK2748" s="163">
        <f t="shared" si="1870"/>
        <v>45</v>
      </c>
      <c r="AL2748" s="163">
        <f t="shared" si="1870"/>
        <v>44</v>
      </c>
      <c r="AM2748" s="163">
        <f t="shared" si="1870"/>
        <v>43</v>
      </c>
    </row>
    <row r="2749" spans="1:39" outlineLevel="2">
      <c r="A2749" s="11">
        <f>ROW()</f>
        <v>2749</v>
      </c>
      <c r="C2749" s="6" t="s">
        <v>655</v>
      </c>
      <c r="D2749" s="39"/>
      <c r="E2749" s="39"/>
      <c r="F2749" s="39"/>
      <c r="G2749" s="39"/>
      <c r="H2749" s="39"/>
      <c r="I2749" s="9"/>
      <c r="J2749" s="39"/>
      <c r="K2749" s="163"/>
      <c r="L2749" s="163"/>
      <c r="M2749" s="163"/>
      <c r="N2749" s="163"/>
      <c r="O2749" s="163"/>
      <c r="P2749" s="163"/>
      <c r="Q2749" s="163"/>
      <c r="R2749" s="163"/>
      <c r="S2749" s="163"/>
      <c r="T2749" s="163"/>
      <c r="U2749" s="163"/>
      <c r="V2749" s="163"/>
      <c r="W2749" s="163"/>
      <c r="X2749" s="163"/>
      <c r="Y2749" s="163"/>
      <c r="Z2749" s="163"/>
      <c r="AA2749" s="163"/>
      <c r="AB2749" s="163"/>
      <c r="AC2749" s="164"/>
      <c r="AD2749" s="164"/>
      <c r="AE2749" s="164"/>
      <c r="AF2749" s="164"/>
      <c r="AG2749" s="163"/>
      <c r="AH2749" s="163"/>
      <c r="AI2749" s="163"/>
      <c r="AJ2749" s="163"/>
      <c r="AK2749" s="163"/>
      <c r="AL2749" s="163"/>
      <c r="AM2749" s="163"/>
    </row>
    <row r="2750" spans="1:39" outlineLevel="2">
      <c r="A2750" s="11">
        <f>ROW()</f>
        <v>2750</v>
      </c>
      <c r="C2750" s="6" t="s">
        <v>656</v>
      </c>
      <c r="D2750" s="39"/>
      <c r="E2750" s="39"/>
      <c r="F2750" s="39"/>
      <c r="G2750" s="39"/>
      <c r="H2750" s="39"/>
      <c r="I2750" s="9"/>
      <c r="J2750" s="39"/>
      <c r="K2750" s="163"/>
      <c r="L2750" s="163"/>
      <c r="M2750" s="163"/>
      <c r="N2750" s="163"/>
      <c r="O2750" s="163"/>
      <c r="P2750" s="163"/>
      <c r="Q2750" s="163"/>
      <c r="R2750" s="163"/>
      <c r="S2750" s="163"/>
      <c r="T2750" s="163"/>
      <c r="U2750" s="163"/>
      <c r="V2750" s="163"/>
      <c r="W2750" s="163"/>
      <c r="X2750" s="163"/>
      <c r="Y2750" s="163"/>
      <c r="Z2750" s="163"/>
      <c r="AA2750" s="163"/>
      <c r="AB2750" s="163"/>
      <c r="AC2750" s="164"/>
      <c r="AD2750" s="164"/>
      <c r="AE2750" s="164"/>
      <c r="AF2750" s="164"/>
      <c r="AG2750" s="163"/>
      <c r="AH2750" s="163"/>
      <c r="AI2750" s="163"/>
      <c r="AJ2750" s="163"/>
      <c r="AK2750" s="163"/>
      <c r="AL2750" s="163"/>
      <c r="AM2750" s="163"/>
    </row>
    <row r="2751" spans="1:39" outlineLevel="2">
      <c r="A2751" s="11">
        <f>ROW()</f>
        <v>2751</v>
      </c>
      <c r="C2751" s="6" t="s">
        <v>667</v>
      </c>
      <c r="D2751" s="39"/>
      <c r="E2751" s="39"/>
      <c r="F2751" s="39"/>
      <c r="G2751" s="39"/>
      <c r="H2751" s="39"/>
      <c r="I2751" s="9"/>
      <c r="J2751" s="39"/>
      <c r="K2751" s="163"/>
      <c r="L2751" s="163"/>
      <c r="M2751" s="163"/>
      <c r="N2751" s="163"/>
      <c r="O2751" s="163"/>
      <c r="P2751" s="163"/>
      <c r="Q2751" s="163"/>
      <c r="R2751" s="163"/>
      <c r="S2751" s="163"/>
      <c r="T2751" s="163"/>
      <c r="U2751" s="163"/>
      <c r="V2751" s="163"/>
      <c r="W2751" s="163"/>
      <c r="X2751" s="163"/>
      <c r="Y2751" s="163"/>
      <c r="Z2751" s="163"/>
      <c r="AA2751" s="163"/>
      <c r="AB2751" s="163"/>
      <c r="AC2751" s="164"/>
      <c r="AD2751" s="164"/>
      <c r="AE2751" s="164"/>
      <c r="AF2751" s="164"/>
      <c r="AG2751" s="163"/>
      <c r="AH2751" s="163"/>
      <c r="AI2751" s="163"/>
      <c r="AJ2751" s="163"/>
      <c r="AK2751" s="163"/>
      <c r="AL2751" s="163"/>
      <c r="AM2751" s="163"/>
    </row>
    <row r="2752" spans="1:39" outlineLevel="2">
      <c r="A2752" s="11">
        <f>ROW()</f>
        <v>2752</v>
      </c>
      <c r="C2752" s="6" t="s">
        <v>212</v>
      </c>
      <c r="D2752" s="39"/>
      <c r="E2752" s="39"/>
      <c r="F2752" s="39"/>
      <c r="G2752" s="39"/>
      <c r="H2752" s="39"/>
      <c r="I2752" s="13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163"/>
      <c r="AG2752" s="9"/>
      <c r="AH2752" s="9"/>
      <c r="AI2752" s="9"/>
      <c r="AJ2752" s="9"/>
      <c r="AK2752" s="9"/>
      <c r="AL2752" s="9"/>
      <c r="AM2752" s="9"/>
    </row>
    <row r="2753" spans="1:39" outlineLevel="2">
      <c r="A2753" s="11">
        <f>ROW()</f>
        <v>2753</v>
      </c>
      <c r="C2753" s="30" t="s">
        <v>362</v>
      </c>
      <c r="D2753" s="90"/>
      <c r="E2753" s="90"/>
      <c r="F2753" s="90"/>
      <c r="G2753" s="90"/>
      <c r="H2753" s="90"/>
      <c r="I2753" s="15"/>
      <c r="J2753" s="90"/>
      <c r="K2753" s="15"/>
      <c r="L2753" s="15"/>
      <c r="M2753" s="15"/>
      <c r="N2753" s="15"/>
      <c r="O2753" s="15"/>
      <c r="P2753" s="15"/>
      <c r="Q2753" s="15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15"/>
      <c r="AF2753" s="288">
        <f>Inputs!$D$92</f>
        <v>38.1840567712187</v>
      </c>
      <c r="AG2753" s="90">
        <f t="shared" ref="AG2753:AM2753" si="1872">MAX(0,AF2753-1)</f>
        <v>37.1840567712187</v>
      </c>
      <c r="AH2753" s="90">
        <f t="shared" si="1872"/>
        <v>36.1840567712187</v>
      </c>
      <c r="AI2753" s="90">
        <f t="shared" si="1872"/>
        <v>35.1840567712187</v>
      </c>
      <c r="AJ2753" s="90">
        <f t="shared" si="1872"/>
        <v>34.1840567712187</v>
      </c>
      <c r="AK2753" s="90">
        <f t="shared" si="1872"/>
        <v>33.1840567712187</v>
      </c>
      <c r="AL2753" s="90">
        <f t="shared" si="1872"/>
        <v>32.1840567712187</v>
      </c>
      <c r="AM2753" s="90">
        <f t="shared" si="1872"/>
        <v>31.1840567712187</v>
      </c>
    </row>
    <row r="2754" spans="1:39" outlineLevel="2">
      <c r="A2754" s="11">
        <f>ROW()</f>
        <v>2754</v>
      </c>
      <c r="D2754" s="39"/>
      <c r="E2754" s="39"/>
      <c r="F2754" s="39"/>
      <c r="G2754" s="39"/>
      <c r="H2754" s="3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  <c r="AM2754" s="9"/>
    </row>
    <row r="2755" spans="1:39" outlineLevel="2">
      <c r="A2755" s="11">
        <f>ROW()</f>
        <v>2755</v>
      </c>
      <c r="B2755" s="343" t="s">
        <v>68</v>
      </c>
      <c r="D2755" s="39"/>
      <c r="E2755" s="39"/>
      <c r="F2755" s="39"/>
      <c r="G2755" s="39"/>
      <c r="H2755" s="39"/>
      <c r="I2755" s="39"/>
      <c r="J2755" s="39"/>
      <c r="K2755" s="39"/>
      <c r="L2755" s="39"/>
      <c r="M2755" s="39"/>
      <c r="N2755" s="39"/>
      <c r="O2755" s="39"/>
      <c r="P2755" s="39"/>
      <c r="Q2755" s="39"/>
      <c r="R2755" s="39"/>
      <c r="S2755" s="39"/>
      <c r="T2755" s="39"/>
      <c r="U2755" s="39"/>
      <c r="V2755" s="39"/>
      <c r="W2755" s="39"/>
      <c r="X2755" s="39"/>
      <c r="Y2755" s="39"/>
      <c r="Z2755" s="39"/>
      <c r="AA2755" s="39"/>
      <c r="AB2755" s="39"/>
      <c r="AC2755" s="39"/>
      <c r="AD2755" s="39"/>
      <c r="AE2755" s="39"/>
      <c r="AF2755" s="39"/>
      <c r="AG2755" s="39"/>
      <c r="AH2755" s="39"/>
      <c r="AI2755" s="39"/>
      <c r="AJ2755" s="39"/>
      <c r="AK2755" s="39"/>
      <c r="AL2755" s="39"/>
      <c r="AM2755" s="39"/>
    </row>
    <row r="2756" spans="1:39" outlineLevel="2">
      <c r="A2756" s="11">
        <f>ROW()</f>
        <v>2756</v>
      </c>
      <c r="C2756" s="6" t="s">
        <v>2</v>
      </c>
      <c r="D2756" s="39"/>
      <c r="E2756" s="529"/>
      <c r="F2756" s="39"/>
      <c r="G2756" s="39"/>
      <c r="H2756" s="39"/>
      <c r="I2756" s="39"/>
      <c r="J2756" s="39"/>
      <c r="K2756" s="39"/>
      <c r="L2756" s="39"/>
      <c r="M2756" s="39"/>
      <c r="N2756" s="39"/>
      <c r="O2756" s="39"/>
      <c r="P2756" s="39"/>
      <c r="Q2756" s="39"/>
      <c r="R2756" s="39"/>
      <c r="S2756" s="39"/>
      <c r="T2756" s="39"/>
      <c r="U2756" s="39"/>
      <c r="V2756" s="39"/>
      <c r="W2756" s="39"/>
      <c r="X2756" s="39"/>
      <c r="Y2756" s="39"/>
      <c r="Z2756" s="39"/>
      <c r="AA2756" s="39"/>
      <c r="AB2756" s="39"/>
      <c r="AC2756" s="9"/>
      <c r="AD2756" s="9"/>
      <c r="AE2756" s="9">
        <f t="shared" ref="AE2756:AM2761" si="1873">AD2816</f>
        <v>0</v>
      </c>
      <c r="AF2756" s="9">
        <f t="shared" si="1873"/>
        <v>2.4617540120527979</v>
      </c>
      <c r="AG2756" s="9">
        <f t="shared" si="1873"/>
        <v>2.4617540120527979</v>
      </c>
      <c r="AH2756" s="9">
        <f t="shared" si="1873"/>
        <v>2.4617540120527979</v>
      </c>
      <c r="AI2756" s="9">
        <f t="shared" si="1873"/>
        <v>2.4617540120527979</v>
      </c>
      <c r="AJ2756" s="9">
        <f t="shared" si="1873"/>
        <v>2.3952201198351548</v>
      </c>
      <c r="AK2756" s="9">
        <f t="shared" si="1873"/>
        <v>2.3286862276175118</v>
      </c>
      <c r="AL2756" s="9">
        <f t="shared" si="1873"/>
        <v>2.2621523353998687</v>
      </c>
      <c r="AM2756" s="9">
        <f t="shared" si="1873"/>
        <v>2.1956184431822257</v>
      </c>
    </row>
    <row r="2757" spans="1:39" outlineLevel="2">
      <c r="A2757" s="11">
        <f>ROW()</f>
        <v>2757</v>
      </c>
      <c r="C2757" s="6" t="s">
        <v>3</v>
      </c>
      <c r="D2757" s="39"/>
      <c r="E2757" s="529"/>
      <c r="F2757" s="39"/>
      <c r="G2757" s="39"/>
      <c r="H2757" s="39"/>
      <c r="I2757" s="39"/>
      <c r="J2757" s="39"/>
      <c r="K2757" s="39"/>
      <c r="L2757" s="39"/>
      <c r="M2757" s="39"/>
      <c r="N2757" s="39"/>
      <c r="O2757" s="39"/>
      <c r="P2757" s="39"/>
      <c r="Q2757" s="39"/>
      <c r="R2757" s="39"/>
      <c r="S2757" s="39"/>
      <c r="T2757" s="39"/>
      <c r="U2757" s="39"/>
      <c r="V2757" s="39"/>
      <c r="W2757" s="39"/>
      <c r="X2757" s="39"/>
      <c r="Y2757" s="39"/>
      <c r="Z2757" s="39"/>
      <c r="AA2757" s="39"/>
      <c r="AB2757" s="39"/>
      <c r="AC2757" s="9"/>
      <c r="AD2757" s="9"/>
      <c r="AE2757" s="9">
        <f t="shared" si="1873"/>
        <v>0</v>
      </c>
      <c r="AF2757" s="9">
        <f t="shared" si="1873"/>
        <v>4.1455605337972017</v>
      </c>
      <c r="AG2757" s="9">
        <f t="shared" si="1873"/>
        <v>4.049409248397005</v>
      </c>
      <c r="AH2757" s="9">
        <f t="shared" si="1873"/>
        <v>3.9532579629968083</v>
      </c>
      <c r="AI2757" s="9">
        <f t="shared" si="1873"/>
        <v>3.8571066775966116</v>
      </c>
      <c r="AJ2757" s="9">
        <f t="shared" si="1873"/>
        <v>3.714250874722663</v>
      </c>
      <c r="AK2757" s="9">
        <f t="shared" si="1873"/>
        <v>3.5713950718487144</v>
      </c>
      <c r="AL2757" s="9">
        <f t="shared" si="1873"/>
        <v>3.4285392689747658</v>
      </c>
      <c r="AM2757" s="9">
        <f t="shared" si="1873"/>
        <v>3.2856834661008172</v>
      </c>
    </row>
    <row r="2758" spans="1:39" outlineLevel="2">
      <c r="A2758" s="11">
        <f>ROW()</f>
        <v>2758</v>
      </c>
      <c r="C2758" s="6" t="s">
        <v>4</v>
      </c>
      <c r="D2758" s="39"/>
      <c r="E2758" s="529"/>
      <c r="F2758" s="39"/>
      <c r="G2758" s="39"/>
      <c r="H2758" s="39"/>
      <c r="I2758" s="39"/>
      <c r="J2758" s="39"/>
      <c r="K2758" s="39"/>
      <c r="L2758" s="39"/>
      <c r="M2758" s="39"/>
      <c r="N2758" s="39"/>
      <c r="O2758" s="39"/>
      <c r="P2758" s="39"/>
      <c r="Q2758" s="39"/>
      <c r="R2758" s="39"/>
      <c r="S2758" s="39"/>
      <c r="T2758" s="39"/>
      <c r="U2758" s="39"/>
      <c r="V2758" s="39"/>
      <c r="W2758" s="39"/>
      <c r="X2758" s="39"/>
      <c r="Y2758" s="39"/>
      <c r="Z2758" s="39"/>
      <c r="AA2758" s="39"/>
      <c r="AB2758" s="39"/>
      <c r="AC2758" s="9"/>
      <c r="AD2758" s="9"/>
      <c r="AE2758" s="9">
        <f t="shared" si="1873"/>
        <v>0</v>
      </c>
      <c r="AF2758" s="9">
        <f t="shared" si="1873"/>
        <v>2.8918723080620632</v>
      </c>
      <c r="AG2758" s="9">
        <f t="shared" si="1873"/>
        <v>2.8439995161750455</v>
      </c>
      <c r="AH2758" s="9">
        <f t="shared" si="1873"/>
        <v>2.7961267242880279</v>
      </c>
      <c r="AI2758" s="9">
        <f t="shared" si="1873"/>
        <v>2.7482539324010102</v>
      </c>
      <c r="AJ2758" s="9">
        <f t="shared" si="1873"/>
        <v>2.6464667497194911</v>
      </c>
      <c r="AK2758" s="9">
        <f t="shared" si="1873"/>
        <v>2.544679567037972</v>
      </c>
      <c r="AL2758" s="9">
        <f t="shared" si="1873"/>
        <v>2.442892384356453</v>
      </c>
      <c r="AM2758" s="9">
        <f t="shared" si="1873"/>
        <v>2.3411052016749343</v>
      </c>
    </row>
    <row r="2759" spans="1:39" outlineLevel="2">
      <c r="A2759" s="11">
        <f>ROW()</f>
        <v>2759</v>
      </c>
      <c r="C2759" s="6" t="s">
        <v>5</v>
      </c>
      <c r="D2759" s="39"/>
      <c r="E2759" s="529"/>
      <c r="F2759" s="39"/>
      <c r="G2759" s="39"/>
      <c r="H2759" s="39"/>
      <c r="I2759" s="39"/>
      <c r="J2759" s="39"/>
      <c r="K2759" s="39"/>
      <c r="L2759" s="39"/>
      <c r="M2759" s="39"/>
      <c r="N2759" s="39"/>
      <c r="O2759" s="39"/>
      <c r="P2759" s="39"/>
      <c r="Q2759" s="39"/>
      <c r="R2759" s="39"/>
      <c r="S2759" s="39"/>
      <c r="T2759" s="39"/>
      <c r="U2759" s="39"/>
      <c r="V2759" s="39"/>
      <c r="W2759" s="39"/>
      <c r="X2759" s="39"/>
      <c r="Y2759" s="39"/>
      <c r="Z2759" s="39"/>
      <c r="AA2759" s="39"/>
      <c r="AB2759" s="39"/>
      <c r="AC2759" s="9"/>
      <c r="AD2759" s="9"/>
      <c r="AE2759" s="9">
        <f t="shared" si="1873"/>
        <v>0</v>
      </c>
      <c r="AF2759" s="9">
        <f t="shared" si="1873"/>
        <v>2.6857490909928448</v>
      </c>
      <c r="AG2759" s="9">
        <f t="shared" si="1873"/>
        <v>2.4835648456840436</v>
      </c>
      <c r="AH2759" s="9">
        <f t="shared" si="1873"/>
        <v>2.2813806003752424</v>
      </c>
      <c r="AI2759" s="9">
        <f t="shared" si="1873"/>
        <v>2.0791963550664412</v>
      </c>
      <c r="AJ2759" s="9">
        <f t="shared" si="1873"/>
        <v>1.7821683043426639</v>
      </c>
      <c r="AK2759" s="9">
        <f t="shared" si="1873"/>
        <v>1.4851402536188867</v>
      </c>
      <c r="AL2759" s="9">
        <f t="shared" si="1873"/>
        <v>1.1881122028951094</v>
      </c>
      <c r="AM2759" s="9">
        <f t="shared" si="1873"/>
        <v>0.89108415217133208</v>
      </c>
    </row>
    <row r="2760" spans="1:39" outlineLevel="2">
      <c r="A2760" s="11">
        <f>ROW()</f>
        <v>2760</v>
      </c>
      <c r="C2760" s="6" t="s">
        <v>473</v>
      </c>
      <c r="D2760" s="39"/>
      <c r="E2760" s="529"/>
      <c r="F2760" s="39"/>
      <c r="G2760" s="39"/>
      <c r="H2760" s="39"/>
      <c r="I2760" s="39"/>
      <c r="J2760" s="39"/>
      <c r="K2760" s="39"/>
      <c r="L2760" s="39"/>
      <c r="M2760" s="39"/>
      <c r="N2760" s="39"/>
      <c r="O2760" s="39"/>
      <c r="P2760" s="39"/>
      <c r="Q2760" s="39"/>
      <c r="R2760" s="39"/>
      <c r="S2760" s="39"/>
      <c r="T2760" s="39"/>
      <c r="U2760" s="39"/>
      <c r="V2760" s="39"/>
      <c r="W2760" s="39"/>
      <c r="X2760" s="39"/>
      <c r="Y2760" s="39"/>
      <c r="Z2760" s="39"/>
      <c r="AA2760" s="39"/>
      <c r="AB2760" s="39"/>
      <c r="AC2760" s="9"/>
      <c r="AD2760" s="9"/>
      <c r="AE2760" s="9">
        <f t="shared" si="1873"/>
        <v>0</v>
      </c>
      <c r="AF2760" s="9">
        <f t="shared" si="1873"/>
        <v>6.4931349436101238</v>
      </c>
      <c r="AG2760" s="9">
        <f t="shared" si="1873"/>
        <v>5.7924963492623105</v>
      </c>
      <c r="AH2760" s="9">
        <f t="shared" si="1873"/>
        <v>5.0918577549144972</v>
      </c>
      <c r="AI2760" s="9">
        <f t="shared" si="1873"/>
        <v>4.3912191605666839</v>
      </c>
      <c r="AJ2760" s="9">
        <f t="shared" si="1873"/>
        <v>2.195609580283342</v>
      </c>
      <c r="AK2760" s="9">
        <f t="shared" si="1873"/>
        <v>0</v>
      </c>
      <c r="AL2760" s="9">
        <f t="shared" si="1873"/>
        <v>0</v>
      </c>
      <c r="AM2760" s="9">
        <f t="shared" si="1873"/>
        <v>0</v>
      </c>
    </row>
    <row r="2761" spans="1:39" outlineLevel="2">
      <c r="A2761" s="11">
        <f>ROW()</f>
        <v>2761</v>
      </c>
      <c r="C2761" s="6" t="s">
        <v>474</v>
      </c>
      <c r="D2761" s="39"/>
      <c r="E2761" s="529"/>
      <c r="F2761" s="39"/>
      <c r="G2761" s="39"/>
      <c r="H2761" s="39"/>
      <c r="I2761" s="39"/>
      <c r="J2761" s="39"/>
      <c r="K2761" s="39"/>
      <c r="L2761" s="39"/>
      <c r="M2761" s="39"/>
      <c r="N2761" s="39"/>
      <c r="O2761" s="39"/>
      <c r="P2761" s="39"/>
      <c r="Q2761" s="39"/>
      <c r="R2761" s="39"/>
      <c r="S2761" s="39"/>
      <c r="T2761" s="39"/>
      <c r="U2761" s="39"/>
      <c r="V2761" s="39"/>
      <c r="W2761" s="39"/>
      <c r="X2761" s="39"/>
      <c r="Y2761" s="39"/>
      <c r="Z2761" s="39"/>
      <c r="AA2761" s="39"/>
      <c r="AB2761" s="39"/>
      <c r="AC2761" s="9"/>
      <c r="AD2761" s="9"/>
      <c r="AE2761" s="9">
        <f t="shared" si="1873"/>
        <v>0</v>
      </c>
      <c r="AF2761" s="9">
        <f t="shared" si="1873"/>
        <v>6.1252242575234863</v>
      </c>
      <c r="AG2761" s="9">
        <f t="shared" si="1873"/>
        <v>5.8960949330115655</v>
      </c>
      <c r="AH2761" s="9">
        <f t="shared" si="1873"/>
        <v>5.6669656084996447</v>
      </c>
      <c r="AI2761" s="9">
        <f t="shared" si="1873"/>
        <v>5.4378362839877239</v>
      </c>
      <c r="AJ2761" s="9">
        <f t="shared" si="1873"/>
        <v>4.9846832603220799</v>
      </c>
      <c r="AK2761" s="9">
        <f t="shared" si="1873"/>
        <v>4.5315302366564358</v>
      </c>
      <c r="AL2761" s="9">
        <f t="shared" si="1873"/>
        <v>4.0783772129907927</v>
      </c>
      <c r="AM2761" s="9">
        <f t="shared" si="1873"/>
        <v>3.6252241893251491</v>
      </c>
    </row>
    <row r="2762" spans="1:39" outlineLevel="2">
      <c r="A2762" s="11">
        <f>ROW()</f>
        <v>2762</v>
      </c>
      <c r="C2762" s="6" t="s">
        <v>477</v>
      </c>
      <c r="D2762" s="39"/>
      <c r="E2762" s="529"/>
      <c r="F2762" s="39"/>
      <c r="G2762" s="39"/>
      <c r="H2762" s="39"/>
      <c r="I2762" s="39"/>
      <c r="J2762" s="39"/>
      <c r="K2762" s="39"/>
      <c r="L2762" s="39"/>
      <c r="M2762" s="39"/>
      <c r="N2762" s="39"/>
      <c r="O2762" s="39"/>
      <c r="P2762" s="39"/>
      <c r="Q2762" s="39"/>
      <c r="R2762" s="39"/>
      <c r="S2762" s="39"/>
      <c r="T2762" s="39"/>
      <c r="U2762" s="39"/>
      <c r="V2762" s="39"/>
      <c r="W2762" s="39"/>
      <c r="X2762" s="39"/>
      <c r="Y2762" s="39"/>
      <c r="Z2762" s="39"/>
      <c r="AA2762" s="39"/>
      <c r="AB2762" s="39"/>
      <c r="AC2762" s="9"/>
      <c r="AD2762" s="9"/>
      <c r="AE2762" s="9">
        <f t="shared" ref="AE2762:AM2763" si="1874">AD2822</f>
        <v>0</v>
      </c>
      <c r="AF2762" s="9">
        <f t="shared" si="1874"/>
        <v>16.523777994193491</v>
      </c>
      <c r="AG2762" s="9">
        <f t="shared" si="1874"/>
        <v>14.239363420145843</v>
      </c>
      <c r="AH2762" s="9">
        <f t="shared" si="1874"/>
        <v>11.954948846098194</v>
      </c>
      <c r="AI2762" s="9">
        <f t="shared" si="1874"/>
        <v>9.6705342720505456</v>
      </c>
      <c r="AJ2762" s="9">
        <f t="shared" si="1874"/>
        <v>8.2890293760433256</v>
      </c>
      <c r="AK2762" s="9">
        <f t="shared" si="1874"/>
        <v>6.9075244800361046</v>
      </c>
      <c r="AL2762" s="9">
        <f t="shared" si="1874"/>
        <v>5.5260195840288837</v>
      </c>
      <c r="AM2762" s="9">
        <f t="shared" si="1874"/>
        <v>4.1445146880216628</v>
      </c>
    </row>
    <row r="2763" spans="1:39" outlineLevel="2">
      <c r="A2763" s="11">
        <f>ROW()</f>
        <v>2763</v>
      </c>
      <c r="C2763" s="6" t="s">
        <v>511</v>
      </c>
      <c r="D2763" s="39"/>
      <c r="E2763" s="529"/>
      <c r="F2763" s="39"/>
      <c r="G2763" s="39"/>
      <c r="H2763" s="39"/>
      <c r="I2763" s="39"/>
      <c r="J2763" s="39"/>
      <c r="K2763" s="39"/>
      <c r="L2763" s="39"/>
      <c r="M2763" s="39"/>
      <c r="N2763" s="39"/>
      <c r="O2763" s="39"/>
      <c r="P2763" s="39"/>
      <c r="Q2763" s="39"/>
      <c r="R2763" s="39"/>
      <c r="S2763" s="39"/>
      <c r="T2763" s="39"/>
      <c r="U2763" s="39"/>
      <c r="V2763" s="39"/>
      <c r="W2763" s="39"/>
      <c r="X2763" s="39"/>
      <c r="Y2763" s="39"/>
      <c r="Z2763" s="39"/>
      <c r="AA2763" s="39"/>
      <c r="AB2763" s="39"/>
      <c r="AC2763" s="9"/>
      <c r="AD2763" s="9"/>
      <c r="AE2763" s="9">
        <f t="shared" si="1874"/>
        <v>0</v>
      </c>
      <c r="AF2763" s="9">
        <f t="shared" si="1874"/>
        <v>1.1578510198077518</v>
      </c>
      <c r="AG2763" s="9">
        <f t="shared" si="1874"/>
        <v>1.0748748947171392</v>
      </c>
      <c r="AH2763" s="9">
        <f t="shared" si="1874"/>
        <v>0.99189876962652634</v>
      </c>
      <c r="AI2763" s="9">
        <f t="shared" si="1874"/>
        <v>0.90892264453591354</v>
      </c>
      <c r="AJ2763" s="9">
        <f t="shared" si="1874"/>
        <v>0.88958386486493668</v>
      </c>
      <c r="AK2763" s="9">
        <f t="shared" si="1874"/>
        <v>0.87024508519395982</v>
      </c>
      <c r="AL2763" s="9">
        <f t="shared" si="1874"/>
        <v>0.85090630552298296</v>
      </c>
      <c r="AM2763" s="9">
        <f t="shared" si="1874"/>
        <v>0.83156752585200611</v>
      </c>
    </row>
    <row r="2764" spans="1:39" outlineLevel="2">
      <c r="A2764" s="11">
        <f>ROW()</f>
        <v>2764</v>
      </c>
      <c r="C2764" s="6" t="s">
        <v>655</v>
      </c>
      <c r="D2764" s="39"/>
      <c r="E2764" s="529"/>
      <c r="F2764" s="39"/>
      <c r="G2764" s="39"/>
      <c r="H2764" s="39"/>
      <c r="I2764" s="39"/>
      <c r="J2764" s="39"/>
      <c r="K2764" s="39"/>
      <c r="L2764" s="39"/>
      <c r="M2764" s="39"/>
      <c r="N2764" s="39"/>
      <c r="O2764" s="39"/>
      <c r="P2764" s="39"/>
      <c r="Q2764" s="39"/>
      <c r="R2764" s="39"/>
      <c r="S2764" s="39"/>
      <c r="T2764" s="39"/>
      <c r="U2764" s="39"/>
      <c r="V2764" s="39"/>
      <c r="W2764" s="39"/>
      <c r="X2764" s="39"/>
      <c r="Y2764" s="39"/>
      <c r="Z2764" s="39"/>
      <c r="AA2764" s="39"/>
      <c r="AB2764" s="39"/>
      <c r="AC2764" s="9"/>
      <c r="AD2764" s="9"/>
      <c r="AE2764" s="9">
        <f t="shared" ref="AE2764:AE2766" si="1875">AD2824</f>
        <v>0</v>
      </c>
      <c r="AF2764" s="9">
        <f t="shared" ref="AF2764:AF2766" si="1876">AE2824</f>
        <v>0</v>
      </c>
      <c r="AG2764" s="9">
        <f t="shared" ref="AG2764:AG2766" si="1877">AF2824</f>
        <v>0</v>
      </c>
      <c r="AH2764" s="9">
        <f t="shared" ref="AH2764:AH2766" si="1878">AG2824</f>
        <v>0</v>
      </c>
      <c r="AI2764" s="9">
        <f t="shared" ref="AI2764:AI2766" si="1879">AH2824</f>
        <v>0</v>
      </c>
      <c r="AJ2764" s="9">
        <f t="shared" ref="AJ2764:AJ2766" si="1880">AI2824</f>
        <v>0</v>
      </c>
      <c r="AK2764" s="9">
        <f t="shared" ref="AK2764:AK2766" si="1881">AJ2824</f>
        <v>0</v>
      </c>
      <c r="AL2764" s="9">
        <f t="shared" ref="AL2764:AL2766" si="1882">AK2824</f>
        <v>0</v>
      </c>
      <c r="AM2764" s="9">
        <f t="shared" ref="AM2764:AM2766" si="1883">AL2824</f>
        <v>0</v>
      </c>
    </row>
    <row r="2765" spans="1:39" outlineLevel="2">
      <c r="A2765" s="11">
        <f>ROW()</f>
        <v>2765</v>
      </c>
      <c r="C2765" s="6" t="s">
        <v>656</v>
      </c>
      <c r="D2765" s="39"/>
      <c r="E2765" s="529"/>
      <c r="F2765" s="39"/>
      <c r="G2765" s="39"/>
      <c r="H2765" s="39"/>
      <c r="I2765" s="39"/>
      <c r="J2765" s="39"/>
      <c r="K2765" s="39"/>
      <c r="L2765" s="39"/>
      <c r="M2765" s="39"/>
      <c r="N2765" s="39"/>
      <c r="O2765" s="39"/>
      <c r="P2765" s="39"/>
      <c r="Q2765" s="39"/>
      <c r="R2765" s="39"/>
      <c r="S2765" s="39"/>
      <c r="T2765" s="39"/>
      <c r="U2765" s="39"/>
      <c r="V2765" s="39"/>
      <c r="W2765" s="39"/>
      <c r="X2765" s="39"/>
      <c r="Y2765" s="39"/>
      <c r="Z2765" s="39"/>
      <c r="AA2765" s="39"/>
      <c r="AB2765" s="39"/>
      <c r="AC2765" s="9"/>
      <c r="AD2765" s="9"/>
      <c r="AE2765" s="9">
        <f t="shared" si="1875"/>
        <v>0</v>
      </c>
      <c r="AF2765" s="9">
        <f t="shared" si="1876"/>
        <v>0</v>
      </c>
      <c r="AG2765" s="9">
        <f t="shared" si="1877"/>
        <v>0</v>
      </c>
      <c r="AH2765" s="9">
        <f t="shared" si="1878"/>
        <v>0</v>
      </c>
      <c r="AI2765" s="9">
        <f t="shared" si="1879"/>
        <v>0</v>
      </c>
      <c r="AJ2765" s="9">
        <f t="shared" si="1880"/>
        <v>0</v>
      </c>
      <c r="AK2765" s="9">
        <f t="shared" si="1881"/>
        <v>0</v>
      </c>
      <c r="AL2765" s="9">
        <f t="shared" si="1882"/>
        <v>0</v>
      </c>
      <c r="AM2765" s="9">
        <f t="shared" si="1883"/>
        <v>0</v>
      </c>
    </row>
    <row r="2766" spans="1:39" outlineLevel="2">
      <c r="A2766" s="11">
        <f>ROW()</f>
        <v>2766</v>
      </c>
      <c r="C2766" s="6" t="s">
        <v>667</v>
      </c>
      <c r="D2766" s="39"/>
      <c r="E2766" s="529"/>
      <c r="F2766" s="39"/>
      <c r="G2766" s="39"/>
      <c r="H2766" s="39"/>
      <c r="I2766" s="39"/>
      <c r="J2766" s="39"/>
      <c r="K2766" s="39"/>
      <c r="L2766" s="39"/>
      <c r="M2766" s="39"/>
      <c r="N2766" s="39"/>
      <c r="O2766" s="39"/>
      <c r="P2766" s="39"/>
      <c r="Q2766" s="39"/>
      <c r="R2766" s="39"/>
      <c r="S2766" s="39"/>
      <c r="T2766" s="39"/>
      <c r="U2766" s="39"/>
      <c r="V2766" s="39"/>
      <c r="W2766" s="39"/>
      <c r="X2766" s="39"/>
      <c r="Y2766" s="39"/>
      <c r="Z2766" s="39"/>
      <c r="AA2766" s="39"/>
      <c r="AB2766" s="39"/>
      <c r="AC2766" s="9"/>
      <c r="AD2766" s="9"/>
      <c r="AE2766" s="9">
        <f t="shared" si="1875"/>
        <v>0</v>
      </c>
      <c r="AF2766" s="9">
        <f t="shared" si="1876"/>
        <v>0</v>
      </c>
      <c r="AG2766" s="9">
        <f t="shared" si="1877"/>
        <v>0</v>
      </c>
      <c r="AH2766" s="9">
        <f t="shared" si="1878"/>
        <v>0</v>
      </c>
      <c r="AI2766" s="9">
        <f t="shared" si="1879"/>
        <v>0</v>
      </c>
      <c r="AJ2766" s="9">
        <f t="shared" si="1880"/>
        <v>0</v>
      </c>
      <c r="AK2766" s="9">
        <f t="shared" si="1881"/>
        <v>0</v>
      </c>
      <c r="AL2766" s="9">
        <f t="shared" si="1882"/>
        <v>0</v>
      </c>
      <c r="AM2766" s="9">
        <f t="shared" si="1883"/>
        <v>0</v>
      </c>
    </row>
    <row r="2767" spans="1:39" outlineLevel="2">
      <c r="A2767" s="11">
        <f>ROW()</f>
        <v>2767</v>
      </c>
      <c r="C2767" s="6" t="s">
        <v>212</v>
      </c>
      <c r="D2767" s="39"/>
      <c r="E2767" s="529"/>
      <c r="F2767" s="39"/>
      <c r="G2767" s="39"/>
      <c r="H2767" s="39"/>
      <c r="I2767" s="39"/>
      <c r="J2767" s="39"/>
      <c r="K2767" s="39"/>
      <c r="L2767" s="39"/>
      <c r="M2767" s="39"/>
      <c r="N2767" s="39"/>
      <c r="O2767" s="39"/>
      <c r="P2767" s="39"/>
      <c r="Q2767" s="39"/>
      <c r="R2767" s="39"/>
      <c r="S2767" s="39"/>
      <c r="T2767" s="39"/>
      <c r="U2767" s="39"/>
      <c r="V2767" s="39"/>
      <c r="W2767" s="39"/>
      <c r="X2767" s="39"/>
      <c r="Y2767" s="39"/>
      <c r="Z2767" s="39"/>
      <c r="AA2767" s="39"/>
      <c r="AB2767" s="39"/>
      <c r="AC2767" s="9"/>
      <c r="AD2767" s="9"/>
      <c r="AE2767" s="9">
        <f t="shared" ref="AE2767:AM2768" si="1884">AD2827</f>
        <v>0</v>
      </c>
      <c r="AF2767" s="9">
        <f t="shared" si="1884"/>
        <v>0</v>
      </c>
      <c r="AG2767" s="9">
        <f t="shared" si="1884"/>
        <v>0</v>
      </c>
      <c r="AH2767" s="9">
        <f t="shared" si="1884"/>
        <v>0</v>
      </c>
      <c r="AI2767" s="9">
        <f t="shared" si="1884"/>
        <v>0</v>
      </c>
      <c r="AJ2767" s="9">
        <f t="shared" si="1884"/>
        <v>0</v>
      </c>
      <c r="AK2767" s="9">
        <f t="shared" si="1884"/>
        <v>0</v>
      </c>
      <c r="AL2767" s="9">
        <f t="shared" si="1884"/>
        <v>0</v>
      </c>
      <c r="AM2767" s="9">
        <f t="shared" si="1884"/>
        <v>0</v>
      </c>
    </row>
    <row r="2768" spans="1:39" outlineLevel="2">
      <c r="A2768" s="11">
        <f>ROW()</f>
        <v>2768</v>
      </c>
      <c r="C2768" s="30" t="s">
        <v>362</v>
      </c>
      <c r="D2768" s="90"/>
      <c r="E2768" s="530"/>
      <c r="F2768" s="90"/>
      <c r="G2768" s="90"/>
      <c r="H2768" s="90"/>
      <c r="I2768" s="90"/>
      <c r="J2768" s="90"/>
      <c r="K2768" s="90"/>
      <c r="L2768" s="90"/>
      <c r="M2768" s="90"/>
      <c r="N2768" s="90"/>
      <c r="O2768" s="90"/>
      <c r="P2768" s="90"/>
      <c r="Q2768" s="90"/>
      <c r="R2768" s="90"/>
      <c r="S2768" s="90"/>
      <c r="T2768" s="90"/>
      <c r="U2768" s="90"/>
      <c r="V2768" s="90"/>
      <c r="W2768" s="90"/>
      <c r="X2768" s="90"/>
      <c r="Y2768" s="90"/>
      <c r="Z2768" s="90"/>
      <c r="AA2768" s="90"/>
      <c r="AB2768" s="90"/>
      <c r="AC2768" s="15"/>
      <c r="AD2768" s="15"/>
      <c r="AE2768" s="15">
        <f t="shared" si="1884"/>
        <v>0</v>
      </c>
      <c r="AF2768" s="15">
        <f t="shared" si="1884"/>
        <v>1.782756309351657</v>
      </c>
      <c r="AG2768" s="15">
        <f t="shared" si="1884"/>
        <v>1.7360678100119165</v>
      </c>
      <c r="AH2768" s="15">
        <f t="shared" si="1884"/>
        <v>1.6893793106721759</v>
      </c>
      <c r="AI2768" s="15">
        <f t="shared" si="1884"/>
        <v>1.6426908113324354</v>
      </c>
      <c r="AJ2768" s="15">
        <f t="shared" si="1884"/>
        <v>1.5960023119926949</v>
      </c>
      <c r="AK2768" s="15">
        <f t="shared" si="1884"/>
        <v>1.5493138126529544</v>
      </c>
      <c r="AL2768" s="15">
        <f t="shared" si="1884"/>
        <v>1.5026253133132139</v>
      </c>
      <c r="AM2768" s="15">
        <f t="shared" si="1884"/>
        <v>1.4559368139734734</v>
      </c>
    </row>
    <row r="2769" spans="1:39" outlineLevel="2">
      <c r="A2769" s="11">
        <f>ROW()</f>
        <v>2769</v>
      </c>
      <c r="C2769" s="6" t="s">
        <v>1</v>
      </c>
      <c r="D2769" s="39"/>
      <c r="E2769" s="39"/>
      <c r="F2769" s="39"/>
      <c r="G2769" s="39"/>
      <c r="H2769" s="39"/>
      <c r="I2769" s="39"/>
      <c r="J2769" s="39"/>
      <c r="K2769" s="39"/>
      <c r="L2769" s="39"/>
      <c r="M2769" s="39"/>
      <c r="N2769" s="39"/>
      <c r="O2769" s="39"/>
      <c r="P2769" s="39"/>
      <c r="Q2769" s="39"/>
      <c r="R2769" s="39"/>
      <c r="S2769" s="39"/>
      <c r="T2769" s="39"/>
      <c r="U2769" s="39"/>
      <c r="V2769" s="39"/>
      <c r="W2769" s="39"/>
      <c r="X2769" s="39"/>
      <c r="Y2769" s="39"/>
      <c r="Z2769" s="39"/>
      <c r="AA2769" s="39"/>
      <c r="AB2769" s="39"/>
      <c r="AC2769" s="9"/>
      <c r="AD2769" s="9"/>
      <c r="AE2769" s="9">
        <f t="shared" ref="AE2769:AJ2769" si="1885">SUM(AE2756:AE2768)</f>
        <v>0</v>
      </c>
      <c r="AF2769" s="9">
        <f t="shared" si="1885"/>
        <v>44.267680469391408</v>
      </c>
      <c r="AG2769" s="9">
        <f t="shared" si="1885"/>
        <v>40.577625029457664</v>
      </c>
      <c r="AH2769" s="9">
        <f t="shared" si="1885"/>
        <v>36.887569589523906</v>
      </c>
      <c r="AI2769" s="9">
        <f t="shared" si="1885"/>
        <v>33.197514149590162</v>
      </c>
      <c r="AJ2769" s="9">
        <f t="shared" si="1885"/>
        <v>28.493014442126352</v>
      </c>
      <c r="AK2769" s="9">
        <f t="shared" ref="AK2769:AM2769" si="1886">SUM(AK2756:AK2768)</f>
        <v>23.788514734662542</v>
      </c>
      <c r="AL2769" s="9">
        <f t="shared" si="1886"/>
        <v>21.27962460748207</v>
      </c>
      <c r="AM2769" s="9">
        <f t="shared" si="1886"/>
        <v>18.770734480301599</v>
      </c>
    </row>
    <row r="2770" spans="1:39" outlineLevel="2">
      <c r="A2770" s="11">
        <f>ROW()</f>
        <v>2770</v>
      </c>
      <c r="B2770" s="343" t="s">
        <v>31</v>
      </c>
      <c r="D2770" s="39"/>
      <c r="E2770" s="39"/>
      <c r="F2770" s="39"/>
      <c r="G2770" s="39"/>
      <c r="H2770" s="39"/>
      <c r="I2770" s="39"/>
      <c r="J2770" s="39"/>
      <c r="K2770" s="39"/>
      <c r="L2770" s="39"/>
      <c r="M2770" s="39"/>
      <c r="N2770" s="39"/>
      <c r="O2770" s="39"/>
      <c r="P2770" s="39"/>
      <c r="Q2770" s="39"/>
      <c r="R2770" s="39"/>
      <c r="S2770" s="39"/>
      <c r="T2770" s="39"/>
      <c r="U2770" s="39"/>
      <c r="V2770" s="39"/>
      <c r="W2770" s="39"/>
      <c r="X2770" s="39"/>
      <c r="Y2770" s="39"/>
      <c r="Z2770" s="39"/>
      <c r="AA2770" s="39"/>
      <c r="AB2770" s="39"/>
      <c r="AC2770" s="39"/>
      <c r="AD2770" s="39"/>
      <c r="AE2770" s="39"/>
      <c r="AF2770" s="39"/>
      <c r="AG2770" s="39"/>
      <c r="AH2770" s="39"/>
      <c r="AI2770" s="39"/>
      <c r="AJ2770" s="39"/>
      <c r="AK2770" s="39"/>
      <c r="AL2770" s="39"/>
      <c r="AM2770" s="39"/>
    </row>
    <row r="2771" spans="1:39" outlineLevel="2">
      <c r="A2771" s="11">
        <f>ROW()</f>
        <v>2771</v>
      </c>
      <c r="C2771" s="6" t="s">
        <v>2</v>
      </c>
      <c r="D2771" s="39"/>
      <c r="E2771" s="529"/>
      <c r="F2771" s="39"/>
      <c r="G2771" s="39"/>
      <c r="H2771" s="39"/>
      <c r="I2771" s="39"/>
      <c r="J2771" s="39"/>
      <c r="K2771" s="39"/>
      <c r="L2771" s="39"/>
      <c r="M2771" s="39"/>
      <c r="N2771" s="39"/>
      <c r="O2771" s="39"/>
      <c r="P2771" s="39"/>
      <c r="Q2771" s="39"/>
      <c r="R2771" s="39"/>
      <c r="S2771" s="39"/>
      <c r="T2771" s="39"/>
      <c r="U2771" s="39"/>
      <c r="V2771" s="39"/>
      <c r="W2771" s="39"/>
      <c r="X2771" s="39"/>
      <c r="Y2771" s="39"/>
      <c r="Z2771" s="39"/>
      <c r="AA2771" s="39"/>
      <c r="AB2771" s="39"/>
      <c r="AC2771" s="162"/>
      <c r="AD2771" s="162"/>
      <c r="AE2771" s="39">
        <f>AE$279</f>
        <v>2.4617540120527979</v>
      </c>
      <c r="AF2771" s="39"/>
      <c r="AG2771" s="39"/>
      <c r="AH2771" s="39"/>
      <c r="AI2771" s="39"/>
      <c r="AJ2771" s="39"/>
      <c r="AK2771" s="39"/>
      <c r="AL2771" s="39"/>
      <c r="AM2771" s="39"/>
    </row>
    <row r="2772" spans="1:39" outlineLevel="2">
      <c r="A2772" s="11">
        <f>ROW()</f>
        <v>2772</v>
      </c>
      <c r="C2772" s="6" t="s">
        <v>3</v>
      </c>
      <c r="D2772" s="39"/>
      <c r="E2772" s="529"/>
      <c r="F2772" s="39"/>
      <c r="G2772" s="39"/>
      <c r="H2772" s="39"/>
      <c r="I2772" s="39"/>
      <c r="J2772" s="39"/>
      <c r="K2772" s="39"/>
      <c r="L2772" s="39"/>
      <c r="M2772" s="39"/>
      <c r="N2772" s="39"/>
      <c r="O2772" s="39"/>
      <c r="P2772" s="39"/>
      <c r="Q2772" s="39"/>
      <c r="R2772" s="39"/>
      <c r="S2772" s="39"/>
      <c r="T2772" s="39"/>
      <c r="U2772" s="39"/>
      <c r="V2772" s="39"/>
      <c r="W2772" s="39"/>
      <c r="X2772" s="39"/>
      <c r="Y2772" s="39"/>
      <c r="Z2772" s="39"/>
      <c r="AA2772" s="39"/>
      <c r="AB2772" s="39"/>
      <c r="AC2772" s="162"/>
      <c r="AD2772" s="162"/>
      <c r="AE2772" s="39">
        <f>AE$280</f>
        <v>4.1455605337972017</v>
      </c>
      <c r="AF2772" s="39"/>
      <c r="AG2772" s="39"/>
      <c r="AH2772" s="39"/>
      <c r="AI2772" s="39"/>
      <c r="AJ2772" s="39"/>
      <c r="AK2772" s="39"/>
      <c r="AL2772" s="39"/>
      <c r="AM2772" s="39"/>
    </row>
    <row r="2773" spans="1:39" outlineLevel="2">
      <c r="A2773" s="11">
        <f>ROW()</f>
        <v>2773</v>
      </c>
      <c r="C2773" s="6" t="s">
        <v>4</v>
      </c>
      <c r="D2773" s="39"/>
      <c r="E2773" s="529"/>
      <c r="F2773" s="39"/>
      <c r="G2773" s="39"/>
      <c r="H2773" s="39"/>
      <c r="I2773" s="39"/>
      <c r="J2773" s="39"/>
      <c r="K2773" s="39"/>
      <c r="L2773" s="39"/>
      <c r="M2773" s="39"/>
      <c r="N2773" s="39"/>
      <c r="O2773" s="39"/>
      <c r="P2773" s="39"/>
      <c r="Q2773" s="39"/>
      <c r="R2773" s="39"/>
      <c r="S2773" s="39"/>
      <c r="T2773" s="39"/>
      <c r="U2773" s="39"/>
      <c r="V2773" s="39"/>
      <c r="W2773" s="39"/>
      <c r="X2773" s="39"/>
      <c r="Y2773" s="39"/>
      <c r="Z2773" s="39"/>
      <c r="AA2773" s="39"/>
      <c r="AB2773" s="39"/>
      <c r="AC2773" s="162"/>
      <c r="AD2773" s="162"/>
      <c r="AE2773" s="39">
        <f>AE$281</f>
        <v>2.8918723080620632</v>
      </c>
      <c r="AF2773" s="39"/>
      <c r="AG2773" s="39"/>
      <c r="AH2773" s="39"/>
      <c r="AI2773" s="39"/>
      <c r="AJ2773" s="39"/>
      <c r="AK2773" s="39"/>
      <c r="AL2773" s="39"/>
      <c r="AM2773" s="39"/>
    </row>
    <row r="2774" spans="1:39" outlineLevel="2">
      <c r="A2774" s="11">
        <f>ROW()</f>
        <v>2774</v>
      </c>
      <c r="C2774" s="6" t="s">
        <v>5</v>
      </c>
      <c r="D2774" s="39"/>
      <c r="E2774" s="529"/>
      <c r="F2774" s="39"/>
      <c r="G2774" s="39"/>
      <c r="H2774" s="39"/>
      <c r="I2774" s="39"/>
      <c r="J2774" s="39"/>
      <c r="K2774" s="39"/>
      <c r="L2774" s="39"/>
      <c r="M2774" s="39"/>
      <c r="N2774" s="39"/>
      <c r="O2774" s="39"/>
      <c r="P2774" s="39"/>
      <c r="Q2774" s="39"/>
      <c r="R2774" s="39"/>
      <c r="S2774" s="39"/>
      <c r="T2774" s="39"/>
      <c r="U2774" s="39"/>
      <c r="V2774" s="39"/>
      <c r="W2774" s="39"/>
      <c r="X2774" s="39"/>
      <c r="Y2774" s="39"/>
      <c r="Z2774" s="39"/>
      <c r="AA2774" s="39"/>
      <c r="AB2774" s="39"/>
      <c r="AC2774" s="162"/>
      <c r="AD2774" s="162"/>
      <c r="AE2774" s="39">
        <f>AE$282</f>
        <v>2.6857490909928448</v>
      </c>
      <c r="AF2774" s="39"/>
      <c r="AG2774" s="39"/>
      <c r="AH2774" s="39"/>
      <c r="AI2774" s="39"/>
      <c r="AJ2774" s="39"/>
      <c r="AK2774" s="39"/>
      <c r="AL2774" s="39"/>
      <c r="AM2774" s="39"/>
    </row>
    <row r="2775" spans="1:39" outlineLevel="2">
      <c r="A2775" s="11">
        <f>ROW()</f>
        <v>2775</v>
      </c>
      <c r="C2775" s="6" t="s">
        <v>473</v>
      </c>
      <c r="D2775" s="39"/>
      <c r="E2775" s="529"/>
      <c r="F2775" s="39"/>
      <c r="G2775" s="39"/>
      <c r="H2775" s="39"/>
      <c r="I2775" s="39"/>
      <c r="J2775" s="39"/>
      <c r="K2775" s="39"/>
      <c r="L2775" s="39"/>
      <c r="M2775" s="39"/>
      <c r="N2775" s="39"/>
      <c r="O2775" s="39"/>
      <c r="P2775" s="39"/>
      <c r="Q2775" s="39"/>
      <c r="R2775" s="39"/>
      <c r="S2775" s="39"/>
      <c r="T2775" s="39"/>
      <c r="U2775" s="39"/>
      <c r="V2775" s="39"/>
      <c r="W2775" s="39"/>
      <c r="X2775" s="39"/>
      <c r="Y2775" s="39"/>
      <c r="Z2775" s="39"/>
      <c r="AA2775" s="39"/>
      <c r="AB2775" s="39"/>
      <c r="AC2775" s="162"/>
      <c r="AD2775" s="162"/>
      <c r="AE2775" s="39">
        <f>AE$283</f>
        <v>6.4931349436101238</v>
      </c>
      <c r="AF2775" s="39"/>
      <c r="AG2775" s="39"/>
      <c r="AH2775" s="39"/>
      <c r="AI2775" s="39"/>
      <c r="AJ2775" s="39"/>
      <c r="AK2775" s="39"/>
      <c r="AL2775" s="39"/>
      <c r="AM2775" s="39"/>
    </row>
    <row r="2776" spans="1:39" outlineLevel="2">
      <c r="A2776" s="11">
        <f>ROW()</f>
        <v>2776</v>
      </c>
      <c r="C2776" s="6" t="s">
        <v>474</v>
      </c>
      <c r="D2776" s="39"/>
      <c r="E2776" s="529"/>
      <c r="F2776" s="39"/>
      <c r="G2776" s="39"/>
      <c r="H2776" s="39"/>
      <c r="I2776" s="39"/>
      <c r="J2776" s="39"/>
      <c r="K2776" s="39"/>
      <c r="L2776" s="39"/>
      <c r="M2776" s="39"/>
      <c r="N2776" s="39"/>
      <c r="O2776" s="39"/>
      <c r="P2776" s="39"/>
      <c r="Q2776" s="39"/>
      <c r="R2776" s="39"/>
      <c r="S2776" s="39"/>
      <c r="T2776" s="39"/>
      <c r="U2776" s="39"/>
      <c r="V2776" s="39"/>
      <c r="W2776" s="39"/>
      <c r="X2776" s="39"/>
      <c r="Y2776" s="39"/>
      <c r="Z2776" s="39"/>
      <c r="AA2776" s="39"/>
      <c r="AB2776" s="39"/>
      <c r="AC2776" s="162"/>
      <c r="AD2776" s="162"/>
      <c r="AE2776" s="39">
        <f>AE$284</f>
        <v>6.1252242575234863</v>
      </c>
      <c r="AF2776" s="39"/>
      <c r="AG2776" s="39"/>
      <c r="AH2776" s="39"/>
      <c r="AI2776" s="39"/>
      <c r="AJ2776" s="39"/>
      <c r="AK2776" s="39"/>
      <c r="AL2776" s="39"/>
      <c r="AM2776" s="39"/>
    </row>
    <row r="2777" spans="1:39" outlineLevel="2">
      <c r="A2777" s="11">
        <f>ROW()</f>
        <v>2777</v>
      </c>
      <c r="C2777" s="6" t="s">
        <v>477</v>
      </c>
      <c r="D2777" s="39"/>
      <c r="E2777" s="529"/>
      <c r="F2777" s="39"/>
      <c r="G2777" s="39"/>
      <c r="H2777" s="39"/>
      <c r="I2777" s="39"/>
      <c r="J2777" s="39"/>
      <c r="K2777" s="39"/>
      <c r="L2777" s="39"/>
      <c r="M2777" s="39"/>
      <c r="N2777" s="39"/>
      <c r="O2777" s="39"/>
      <c r="P2777" s="39"/>
      <c r="Q2777" s="39"/>
      <c r="R2777" s="39"/>
      <c r="S2777" s="39"/>
      <c r="T2777" s="39"/>
      <c r="U2777" s="39"/>
      <c r="V2777" s="39"/>
      <c r="W2777" s="39"/>
      <c r="X2777" s="39"/>
      <c r="Y2777" s="39"/>
      <c r="Z2777" s="39"/>
      <c r="AA2777" s="39"/>
      <c r="AB2777" s="39"/>
      <c r="AC2777" s="162"/>
      <c r="AD2777" s="162"/>
      <c r="AE2777" s="39">
        <f>AE$285</f>
        <v>16.523777994193491</v>
      </c>
      <c r="AF2777" s="39"/>
      <c r="AG2777" s="39"/>
      <c r="AH2777" s="39"/>
      <c r="AI2777" s="39"/>
      <c r="AJ2777" s="39"/>
      <c r="AK2777" s="39"/>
      <c r="AL2777" s="39"/>
      <c r="AM2777" s="39"/>
    </row>
    <row r="2778" spans="1:39" outlineLevel="2">
      <c r="A2778" s="11">
        <f>ROW()</f>
        <v>2778</v>
      </c>
      <c r="C2778" s="6" t="s">
        <v>511</v>
      </c>
      <c r="D2778" s="39"/>
      <c r="E2778" s="529"/>
      <c r="F2778" s="39"/>
      <c r="G2778" s="39"/>
      <c r="H2778" s="39"/>
      <c r="I2778" s="39"/>
      <c r="J2778" s="39"/>
      <c r="K2778" s="39"/>
      <c r="L2778" s="39"/>
      <c r="M2778" s="39"/>
      <c r="N2778" s="39"/>
      <c r="O2778" s="39"/>
      <c r="P2778" s="39"/>
      <c r="Q2778" s="39"/>
      <c r="R2778" s="39"/>
      <c r="S2778" s="39"/>
      <c r="T2778" s="39"/>
      <c r="U2778" s="39"/>
      <c r="V2778" s="39"/>
      <c r="W2778" s="39"/>
      <c r="X2778" s="39"/>
      <c r="Y2778" s="39"/>
      <c r="Z2778" s="39"/>
      <c r="AA2778" s="39"/>
      <c r="AB2778" s="39"/>
      <c r="AC2778" s="162"/>
      <c r="AD2778" s="162"/>
      <c r="AE2778" s="39">
        <f>AE$286</f>
        <v>1.1578510198077518</v>
      </c>
      <c r="AF2778" s="39"/>
      <c r="AG2778" s="39"/>
      <c r="AH2778" s="39"/>
      <c r="AI2778" s="39"/>
      <c r="AJ2778" s="39"/>
      <c r="AK2778" s="39"/>
      <c r="AL2778" s="39"/>
      <c r="AM2778" s="39"/>
    </row>
    <row r="2779" spans="1:39" outlineLevel="2">
      <c r="A2779" s="11">
        <f>ROW()</f>
        <v>2779</v>
      </c>
      <c r="C2779" s="6" t="s">
        <v>655</v>
      </c>
      <c r="D2779" s="39"/>
      <c r="E2779" s="529"/>
      <c r="F2779" s="39"/>
      <c r="G2779" s="39"/>
      <c r="H2779" s="39"/>
      <c r="I2779" s="39"/>
      <c r="J2779" s="39"/>
      <c r="K2779" s="39"/>
      <c r="L2779" s="39"/>
      <c r="M2779" s="39"/>
      <c r="N2779" s="39"/>
      <c r="O2779" s="39"/>
      <c r="P2779" s="39"/>
      <c r="Q2779" s="39"/>
      <c r="R2779" s="39"/>
      <c r="S2779" s="39"/>
      <c r="T2779" s="39"/>
      <c r="U2779" s="39"/>
      <c r="V2779" s="39"/>
      <c r="W2779" s="39"/>
      <c r="X2779" s="39"/>
      <c r="Y2779" s="39"/>
      <c r="Z2779" s="39"/>
      <c r="AA2779" s="39"/>
      <c r="AB2779" s="39"/>
      <c r="AC2779" s="162"/>
      <c r="AD2779" s="162"/>
      <c r="AE2779" s="39"/>
      <c r="AF2779" s="39"/>
      <c r="AG2779" s="39"/>
      <c r="AH2779" s="39"/>
      <c r="AI2779" s="39"/>
      <c r="AJ2779" s="39"/>
      <c r="AK2779" s="39"/>
      <c r="AL2779" s="39"/>
      <c r="AM2779" s="39"/>
    </row>
    <row r="2780" spans="1:39" outlineLevel="2">
      <c r="A2780" s="11">
        <f>ROW()</f>
        <v>2780</v>
      </c>
      <c r="C2780" s="6" t="s">
        <v>656</v>
      </c>
      <c r="D2780" s="39"/>
      <c r="E2780" s="529"/>
      <c r="F2780" s="39"/>
      <c r="G2780" s="39"/>
      <c r="H2780" s="39"/>
      <c r="I2780" s="39"/>
      <c r="J2780" s="39"/>
      <c r="K2780" s="39"/>
      <c r="L2780" s="39"/>
      <c r="M2780" s="39"/>
      <c r="N2780" s="39"/>
      <c r="O2780" s="39"/>
      <c r="P2780" s="39"/>
      <c r="Q2780" s="39"/>
      <c r="R2780" s="39"/>
      <c r="S2780" s="39"/>
      <c r="T2780" s="39"/>
      <c r="U2780" s="39"/>
      <c r="V2780" s="39"/>
      <c r="W2780" s="39"/>
      <c r="X2780" s="39"/>
      <c r="Y2780" s="39"/>
      <c r="Z2780" s="39"/>
      <c r="AA2780" s="39"/>
      <c r="AB2780" s="39"/>
      <c r="AC2780" s="162"/>
      <c r="AD2780" s="162"/>
      <c r="AE2780" s="39"/>
      <c r="AF2780" s="39"/>
      <c r="AG2780" s="39"/>
      <c r="AH2780" s="39"/>
      <c r="AI2780" s="39"/>
      <c r="AJ2780" s="39"/>
      <c r="AK2780" s="39"/>
      <c r="AL2780" s="39"/>
      <c r="AM2780" s="39"/>
    </row>
    <row r="2781" spans="1:39" outlineLevel="2">
      <c r="A2781" s="11">
        <f>ROW()</f>
        <v>2781</v>
      </c>
      <c r="C2781" s="6" t="s">
        <v>667</v>
      </c>
      <c r="D2781" s="39"/>
      <c r="E2781" s="529"/>
      <c r="F2781" s="39"/>
      <c r="G2781" s="39"/>
      <c r="H2781" s="39"/>
      <c r="I2781" s="39"/>
      <c r="J2781" s="39"/>
      <c r="K2781" s="39"/>
      <c r="L2781" s="39"/>
      <c r="M2781" s="39"/>
      <c r="N2781" s="39"/>
      <c r="O2781" s="39"/>
      <c r="P2781" s="39"/>
      <c r="Q2781" s="39"/>
      <c r="R2781" s="39"/>
      <c r="S2781" s="39"/>
      <c r="T2781" s="39"/>
      <c r="U2781" s="39"/>
      <c r="V2781" s="39"/>
      <c r="W2781" s="39"/>
      <c r="X2781" s="39"/>
      <c r="Y2781" s="39"/>
      <c r="Z2781" s="39"/>
      <c r="AA2781" s="39"/>
      <c r="AB2781" s="39"/>
      <c r="AC2781" s="162"/>
      <c r="AD2781" s="162"/>
      <c r="AE2781" s="39"/>
      <c r="AF2781" s="39"/>
      <c r="AG2781" s="39"/>
      <c r="AH2781" s="39"/>
      <c r="AI2781" s="39"/>
      <c r="AJ2781" s="39"/>
      <c r="AK2781" s="39"/>
      <c r="AL2781" s="39"/>
      <c r="AM2781" s="39"/>
    </row>
    <row r="2782" spans="1:39" outlineLevel="2">
      <c r="A2782" s="11">
        <f>ROW()</f>
        <v>2782</v>
      </c>
      <c r="C2782" s="6" t="s">
        <v>212</v>
      </c>
      <c r="D2782" s="39"/>
      <c r="E2782" s="529"/>
      <c r="F2782" s="39"/>
      <c r="G2782" s="39"/>
      <c r="H2782" s="39"/>
      <c r="I2782" s="39"/>
      <c r="J2782" s="39"/>
      <c r="K2782" s="39"/>
      <c r="L2782" s="39"/>
      <c r="M2782" s="39"/>
      <c r="N2782" s="39"/>
      <c r="O2782" s="39"/>
      <c r="P2782" s="39"/>
      <c r="Q2782" s="39"/>
      <c r="R2782" s="39"/>
      <c r="S2782" s="39"/>
      <c r="T2782" s="39"/>
      <c r="U2782" s="39"/>
      <c r="V2782" s="39"/>
      <c r="W2782" s="39"/>
      <c r="X2782" s="39"/>
      <c r="Y2782" s="39"/>
      <c r="Z2782" s="39"/>
      <c r="AA2782" s="39"/>
      <c r="AB2782" s="39"/>
      <c r="AC2782" s="162"/>
      <c r="AD2782" s="162"/>
      <c r="AE2782" s="39">
        <f>AE$290</f>
        <v>0</v>
      </c>
      <c r="AF2782" s="39"/>
      <c r="AG2782" s="39"/>
      <c r="AH2782" s="39"/>
      <c r="AI2782" s="39"/>
      <c r="AJ2782" s="39"/>
      <c r="AK2782" s="39"/>
      <c r="AL2782" s="39"/>
      <c r="AM2782" s="39"/>
    </row>
    <row r="2783" spans="1:39" outlineLevel="2">
      <c r="A2783" s="11">
        <f>ROW()</f>
        <v>2783</v>
      </c>
      <c r="C2783" s="30" t="s">
        <v>362</v>
      </c>
      <c r="D2783" s="90"/>
      <c r="E2783" s="530"/>
      <c r="F2783" s="90"/>
      <c r="G2783" s="90"/>
      <c r="H2783" s="90"/>
      <c r="I2783" s="90"/>
      <c r="J2783" s="90"/>
      <c r="K2783" s="90"/>
      <c r="L2783" s="90"/>
      <c r="M2783" s="90"/>
      <c r="N2783" s="90"/>
      <c r="O2783" s="90"/>
      <c r="P2783" s="90"/>
      <c r="Q2783" s="90"/>
      <c r="R2783" s="90"/>
      <c r="S2783" s="90"/>
      <c r="T2783" s="90"/>
      <c r="U2783" s="90"/>
      <c r="V2783" s="90"/>
      <c r="W2783" s="90"/>
      <c r="X2783" s="90"/>
      <c r="Y2783" s="90"/>
      <c r="Z2783" s="90"/>
      <c r="AA2783" s="90"/>
      <c r="AB2783" s="90"/>
      <c r="AC2783" s="166"/>
      <c r="AD2783" s="166"/>
      <c r="AE2783" s="90">
        <f>AE$291</f>
        <v>1.782756309351657</v>
      </c>
      <c r="AF2783" s="90"/>
      <c r="AG2783" s="90"/>
      <c r="AH2783" s="90"/>
      <c r="AI2783" s="90"/>
      <c r="AJ2783" s="90"/>
      <c r="AK2783" s="90"/>
      <c r="AL2783" s="90"/>
      <c r="AM2783" s="90"/>
    </row>
    <row r="2784" spans="1:39" outlineLevel="2">
      <c r="A2784" s="11">
        <f>ROW()</f>
        <v>2784</v>
      </c>
      <c r="C2784" s="6" t="s">
        <v>1</v>
      </c>
      <c r="D2784" s="39"/>
      <c r="E2784" s="39"/>
      <c r="F2784" s="39"/>
      <c r="G2784" s="39"/>
      <c r="H2784" s="39"/>
      <c r="I2784" s="39"/>
      <c r="J2784" s="39"/>
      <c r="K2784" s="39"/>
      <c r="L2784" s="39"/>
      <c r="M2784" s="39"/>
      <c r="N2784" s="39"/>
      <c r="O2784" s="39"/>
      <c r="P2784" s="39"/>
      <c r="Q2784" s="39"/>
      <c r="R2784" s="39"/>
      <c r="S2784" s="39"/>
      <c r="T2784" s="39"/>
      <c r="U2784" s="39"/>
      <c r="V2784" s="39"/>
      <c r="W2784" s="39"/>
      <c r="X2784" s="39"/>
      <c r="Y2784" s="39"/>
      <c r="Z2784" s="39"/>
      <c r="AA2784" s="39"/>
      <c r="AB2784" s="39"/>
      <c r="AC2784" s="9"/>
      <c r="AD2784" s="9"/>
      <c r="AE2784" s="9">
        <f t="shared" ref="AE2784" si="1887">SUM(AE2771:AE2783)</f>
        <v>44.267680469391408</v>
      </c>
      <c r="AF2784" s="39"/>
      <c r="AG2784" s="39"/>
      <c r="AH2784" s="39"/>
      <c r="AI2784" s="39"/>
      <c r="AJ2784" s="39"/>
      <c r="AK2784" s="39"/>
      <c r="AL2784" s="39"/>
      <c r="AM2784" s="39"/>
    </row>
    <row r="2785" spans="1:39" outlineLevel="2">
      <c r="A2785" s="11">
        <f>ROW()</f>
        <v>2785</v>
      </c>
      <c r="B2785" s="343" t="s">
        <v>657</v>
      </c>
      <c r="D2785" s="39"/>
      <c r="E2785" s="39"/>
      <c r="G2785" s="39"/>
      <c r="H2785" s="39"/>
      <c r="I2785" s="39"/>
      <c r="J2785" s="39"/>
      <c r="K2785" s="39"/>
      <c r="L2785" s="39"/>
      <c r="M2785" s="39"/>
      <c r="N2785" s="39"/>
      <c r="O2785" s="39"/>
      <c r="P2785" s="39"/>
      <c r="Q2785" s="39"/>
      <c r="R2785" s="39"/>
      <c r="S2785" s="39"/>
      <c r="T2785" s="39"/>
      <c r="U2785" s="39"/>
      <c r="V2785" s="39"/>
      <c r="W2785" s="39"/>
      <c r="X2785" s="39"/>
      <c r="Y2785" s="39"/>
      <c r="Z2785" s="39"/>
      <c r="AA2785" s="39"/>
      <c r="AB2785" s="39"/>
      <c r="AF2785" s="39"/>
      <c r="AG2785" s="39"/>
      <c r="AH2785" s="39"/>
      <c r="AJ2785" s="39"/>
      <c r="AK2785" s="39"/>
      <c r="AL2785" s="39"/>
      <c r="AM2785" s="39"/>
    </row>
    <row r="2786" spans="1:39" outlineLevel="2">
      <c r="A2786" s="11">
        <f>ROW()</f>
        <v>2786</v>
      </c>
      <c r="C2786" s="6" t="s">
        <v>2</v>
      </c>
      <c r="D2786" s="39"/>
      <c r="E2786" s="529"/>
      <c r="F2786" s="31"/>
      <c r="G2786" s="39"/>
      <c r="H2786" s="39"/>
      <c r="I2786" s="39"/>
      <c r="J2786" s="39"/>
      <c r="K2786" s="39"/>
      <c r="L2786" s="39"/>
      <c r="M2786" s="39"/>
      <c r="N2786" s="39"/>
      <c r="O2786" s="39"/>
      <c r="P2786" s="39"/>
      <c r="Q2786" s="39"/>
      <c r="R2786" s="39"/>
      <c r="S2786" s="39"/>
      <c r="T2786" s="39"/>
      <c r="U2786" s="39"/>
      <c r="V2786" s="39"/>
      <c r="W2786" s="39"/>
      <c r="X2786" s="39"/>
      <c r="Y2786" s="39"/>
      <c r="Z2786" s="39"/>
      <c r="AA2786" s="39"/>
      <c r="AB2786" s="39"/>
      <c r="AC2786" s="9"/>
      <c r="AD2786" s="9"/>
      <c r="AE2786" s="9"/>
      <c r="AF2786" s="13">
        <f>-Inputs!AF2436</f>
        <v>0</v>
      </c>
      <c r="AG2786" s="13">
        <f>-Inputs!AG2436</f>
        <v>0</v>
      </c>
      <c r="AH2786" s="13">
        <f>-Inputs!AH2436</f>
        <v>0</v>
      </c>
      <c r="AI2786" s="9"/>
      <c r="AJ2786" s="39"/>
      <c r="AK2786" s="39"/>
      <c r="AL2786" s="39"/>
      <c r="AM2786" s="39"/>
    </row>
    <row r="2787" spans="1:39" outlineLevel="2">
      <c r="A2787" s="11">
        <f>ROW()</f>
        <v>2787</v>
      </c>
      <c r="C2787" s="6" t="s">
        <v>3</v>
      </c>
      <c r="D2787" s="39"/>
      <c r="E2787" s="529"/>
      <c r="F2787" s="31"/>
      <c r="G2787" s="39"/>
      <c r="H2787" s="39"/>
      <c r="I2787" s="39"/>
      <c r="J2787" s="39"/>
      <c r="K2787" s="39"/>
      <c r="L2787" s="39"/>
      <c r="M2787" s="39"/>
      <c r="N2787" s="39"/>
      <c r="O2787" s="39"/>
      <c r="P2787" s="39"/>
      <c r="Q2787" s="39"/>
      <c r="R2787" s="39"/>
      <c r="S2787" s="39"/>
      <c r="T2787" s="39"/>
      <c r="U2787" s="39"/>
      <c r="V2787" s="39"/>
      <c r="W2787" s="39"/>
      <c r="X2787" s="39"/>
      <c r="Y2787" s="39"/>
      <c r="Z2787" s="39"/>
      <c r="AA2787" s="39"/>
      <c r="AB2787" s="39"/>
      <c r="AC2787" s="9"/>
      <c r="AD2787" s="9"/>
      <c r="AE2787" s="9"/>
      <c r="AF2787" s="13">
        <f>-Inputs!AF2437</f>
        <v>0</v>
      </c>
      <c r="AG2787" s="13">
        <f>-Inputs!AG2437</f>
        <v>0</v>
      </c>
      <c r="AH2787" s="13">
        <f>-Inputs!AH2437</f>
        <v>0</v>
      </c>
      <c r="AI2787" s="9"/>
      <c r="AJ2787" s="39"/>
      <c r="AK2787" s="39"/>
      <c r="AL2787" s="39"/>
      <c r="AM2787" s="39"/>
    </row>
    <row r="2788" spans="1:39" outlineLevel="2">
      <c r="A2788" s="11">
        <f>ROW()</f>
        <v>2788</v>
      </c>
      <c r="C2788" s="6" t="s">
        <v>4</v>
      </c>
      <c r="D2788" s="39"/>
      <c r="E2788" s="529"/>
      <c r="F2788" s="31"/>
      <c r="G2788" s="39"/>
      <c r="H2788" s="39"/>
      <c r="I2788" s="39"/>
      <c r="J2788" s="39"/>
      <c r="K2788" s="39"/>
      <c r="L2788" s="39"/>
      <c r="M2788" s="39"/>
      <c r="N2788" s="39"/>
      <c r="O2788" s="39"/>
      <c r="P2788" s="39"/>
      <c r="Q2788" s="39"/>
      <c r="R2788" s="39"/>
      <c r="S2788" s="39"/>
      <c r="T2788" s="39"/>
      <c r="U2788" s="39"/>
      <c r="V2788" s="39"/>
      <c r="W2788" s="39"/>
      <c r="X2788" s="39"/>
      <c r="Y2788" s="39"/>
      <c r="Z2788" s="39"/>
      <c r="AA2788" s="39"/>
      <c r="AB2788" s="39"/>
      <c r="AC2788" s="9"/>
      <c r="AD2788" s="9"/>
      <c r="AE2788" s="9"/>
      <c r="AF2788" s="13">
        <f>-Inputs!AF2438</f>
        <v>0</v>
      </c>
      <c r="AG2788" s="13">
        <f>-Inputs!AG2438</f>
        <v>0</v>
      </c>
      <c r="AH2788" s="13">
        <f>-Inputs!AH2438</f>
        <v>0</v>
      </c>
      <c r="AI2788" s="9"/>
      <c r="AJ2788" s="39"/>
      <c r="AK2788" s="39"/>
      <c r="AL2788" s="39"/>
      <c r="AM2788" s="39"/>
    </row>
    <row r="2789" spans="1:39" outlineLevel="2">
      <c r="A2789" s="11">
        <f>ROW()</f>
        <v>2789</v>
      </c>
      <c r="C2789" s="6" t="s">
        <v>5</v>
      </c>
      <c r="D2789" s="39"/>
      <c r="E2789" s="529"/>
      <c r="F2789" s="31"/>
      <c r="G2789" s="39"/>
      <c r="H2789" s="39"/>
      <c r="I2789" s="39"/>
      <c r="J2789" s="39"/>
      <c r="K2789" s="39"/>
      <c r="L2789" s="39"/>
      <c r="M2789" s="39"/>
      <c r="N2789" s="39"/>
      <c r="O2789" s="39"/>
      <c r="P2789" s="39"/>
      <c r="Q2789" s="39"/>
      <c r="R2789" s="39"/>
      <c r="S2789" s="39"/>
      <c r="T2789" s="39"/>
      <c r="U2789" s="39"/>
      <c r="V2789" s="39"/>
      <c r="W2789" s="39"/>
      <c r="X2789" s="39"/>
      <c r="Y2789" s="39"/>
      <c r="Z2789" s="39"/>
      <c r="AA2789" s="39"/>
      <c r="AB2789" s="39"/>
      <c r="AC2789" s="9"/>
      <c r="AD2789" s="9"/>
      <c r="AE2789" s="9"/>
      <c r="AF2789" s="13">
        <f>-Inputs!AF2439</f>
        <v>0</v>
      </c>
      <c r="AG2789" s="13">
        <f>-Inputs!AG2439</f>
        <v>0</v>
      </c>
      <c r="AH2789" s="13">
        <f>-Inputs!AH2439</f>
        <v>0</v>
      </c>
      <c r="AI2789" s="9"/>
      <c r="AJ2789" s="39"/>
      <c r="AK2789" s="39"/>
      <c r="AL2789" s="39"/>
      <c r="AM2789" s="39"/>
    </row>
    <row r="2790" spans="1:39" outlineLevel="2">
      <c r="A2790" s="11">
        <f>ROW()</f>
        <v>2790</v>
      </c>
      <c r="C2790" s="6" t="s">
        <v>473</v>
      </c>
      <c r="D2790" s="39"/>
      <c r="E2790" s="529"/>
      <c r="F2790" s="31"/>
      <c r="G2790" s="39"/>
      <c r="H2790" s="39"/>
      <c r="I2790" s="39"/>
      <c r="J2790" s="39"/>
      <c r="K2790" s="39"/>
      <c r="L2790" s="39"/>
      <c r="M2790" s="39"/>
      <c r="N2790" s="39"/>
      <c r="O2790" s="39"/>
      <c r="P2790" s="39"/>
      <c r="Q2790" s="39"/>
      <c r="R2790" s="39"/>
      <c r="S2790" s="39"/>
      <c r="T2790" s="39"/>
      <c r="U2790" s="39"/>
      <c r="V2790" s="39"/>
      <c r="W2790" s="39"/>
      <c r="X2790" s="39"/>
      <c r="Y2790" s="39"/>
      <c r="Z2790" s="39"/>
      <c r="AA2790" s="39"/>
      <c r="AB2790" s="39"/>
      <c r="AC2790" s="9"/>
      <c r="AD2790" s="9"/>
      <c r="AE2790" s="9"/>
      <c r="AF2790" s="13">
        <f>-Inputs!AF2440</f>
        <v>0</v>
      </c>
      <c r="AG2790" s="13">
        <f>-Inputs!AG2440</f>
        <v>0</v>
      </c>
      <c r="AH2790" s="13">
        <f>-Inputs!AH2440</f>
        <v>0</v>
      </c>
      <c r="AI2790" s="9"/>
      <c r="AJ2790" s="39"/>
      <c r="AK2790" s="39"/>
      <c r="AL2790" s="39"/>
      <c r="AM2790" s="39"/>
    </row>
    <row r="2791" spans="1:39" outlineLevel="2">
      <c r="A2791" s="11">
        <f>ROW()</f>
        <v>2791</v>
      </c>
      <c r="C2791" s="6" t="s">
        <v>474</v>
      </c>
      <c r="D2791" s="39"/>
      <c r="E2791" s="529"/>
      <c r="F2791" s="31"/>
      <c r="G2791" s="39"/>
      <c r="H2791" s="39"/>
      <c r="I2791" s="39"/>
      <c r="J2791" s="39"/>
      <c r="K2791" s="39"/>
      <c r="L2791" s="39"/>
      <c r="M2791" s="39"/>
      <c r="N2791" s="39"/>
      <c r="O2791" s="39"/>
      <c r="P2791" s="39"/>
      <c r="Q2791" s="39"/>
      <c r="R2791" s="39"/>
      <c r="S2791" s="39"/>
      <c r="T2791" s="39"/>
      <c r="U2791" s="39"/>
      <c r="V2791" s="39"/>
      <c r="W2791" s="39"/>
      <c r="X2791" s="39"/>
      <c r="Y2791" s="39"/>
      <c r="Z2791" s="39"/>
      <c r="AA2791" s="39"/>
      <c r="AB2791" s="39"/>
      <c r="AC2791" s="9"/>
      <c r="AD2791" s="9"/>
      <c r="AE2791" s="9"/>
      <c r="AF2791" s="13">
        <f>-Inputs!AF2441</f>
        <v>0</v>
      </c>
      <c r="AG2791" s="13">
        <f>-Inputs!AG2441</f>
        <v>0</v>
      </c>
      <c r="AH2791" s="13">
        <f>-Inputs!AH2441</f>
        <v>0</v>
      </c>
      <c r="AI2791" s="9"/>
      <c r="AJ2791" s="39"/>
      <c r="AK2791" s="39"/>
      <c r="AL2791" s="39"/>
      <c r="AM2791" s="39"/>
    </row>
    <row r="2792" spans="1:39" outlineLevel="2">
      <c r="A2792" s="11">
        <f>ROW()</f>
        <v>2792</v>
      </c>
      <c r="C2792" s="6" t="s">
        <v>477</v>
      </c>
      <c r="D2792" s="39"/>
      <c r="E2792" s="529"/>
      <c r="F2792" s="31"/>
      <c r="G2792" s="39"/>
      <c r="H2792" s="39"/>
      <c r="I2792" s="39"/>
      <c r="J2792" s="39"/>
      <c r="K2792" s="39"/>
      <c r="L2792" s="39"/>
      <c r="M2792" s="39"/>
      <c r="N2792" s="39"/>
      <c r="O2792" s="39"/>
      <c r="P2792" s="39"/>
      <c r="Q2792" s="39"/>
      <c r="R2792" s="39"/>
      <c r="S2792" s="39"/>
      <c r="T2792" s="39"/>
      <c r="U2792" s="39"/>
      <c r="V2792" s="39"/>
      <c r="W2792" s="39"/>
      <c r="X2792" s="39"/>
      <c r="Y2792" s="39"/>
      <c r="Z2792" s="39"/>
      <c r="AA2792" s="39"/>
      <c r="AB2792" s="39"/>
      <c r="AC2792" s="9"/>
      <c r="AD2792" s="9"/>
      <c r="AE2792" s="9"/>
      <c r="AF2792" s="13">
        <f>-Inputs!AF2442</f>
        <v>0</v>
      </c>
      <c r="AG2792" s="13">
        <f>-Inputs!AG2442</f>
        <v>0</v>
      </c>
      <c r="AH2792" s="13">
        <f>-Inputs!AH2442</f>
        <v>0</v>
      </c>
      <c r="AI2792" s="9"/>
      <c r="AJ2792" s="39"/>
      <c r="AK2792" s="39"/>
      <c r="AL2792" s="39"/>
      <c r="AM2792" s="39"/>
    </row>
    <row r="2793" spans="1:39" outlineLevel="2">
      <c r="A2793" s="11">
        <f>ROW()</f>
        <v>2793</v>
      </c>
      <c r="C2793" s="6" t="s">
        <v>511</v>
      </c>
      <c r="D2793" s="39"/>
      <c r="E2793" s="529"/>
      <c r="F2793" s="31"/>
      <c r="G2793" s="39"/>
      <c r="H2793" s="39"/>
      <c r="I2793" s="39"/>
      <c r="J2793" s="39"/>
      <c r="K2793" s="39"/>
      <c r="L2793" s="39"/>
      <c r="M2793" s="39"/>
      <c r="N2793" s="39"/>
      <c r="O2793" s="39"/>
      <c r="P2793" s="39"/>
      <c r="Q2793" s="39"/>
      <c r="R2793" s="39"/>
      <c r="S2793" s="39"/>
      <c r="T2793" s="39"/>
      <c r="U2793" s="39"/>
      <c r="V2793" s="39"/>
      <c r="W2793" s="39"/>
      <c r="X2793" s="39"/>
      <c r="Y2793" s="39"/>
      <c r="Z2793" s="39"/>
      <c r="AA2793" s="39"/>
      <c r="AB2793" s="39"/>
      <c r="AC2793" s="9"/>
      <c r="AD2793" s="9"/>
      <c r="AE2793" s="9"/>
      <c r="AF2793" s="13">
        <f>-Inputs!AF2443</f>
        <v>0</v>
      </c>
      <c r="AG2793" s="13">
        <f>-Inputs!AG2443</f>
        <v>0</v>
      </c>
      <c r="AH2793" s="13">
        <f>-Inputs!AH2443</f>
        <v>0</v>
      </c>
      <c r="AI2793" s="9"/>
      <c r="AJ2793" s="39"/>
      <c r="AK2793" s="39"/>
      <c r="AL2793" s="39"/>
      <c r="AM2793" s="39"/>
    </row>
    <row r="2794" spans="1:39" outlineLevel="2">
      <c r="A2794" s="11">
        <f>ROW()</f>
        <v>2794</v>
      </c>
      <c r="C2794" s="6" t="s">
        <v>655</v>
      </c>
      <c r="D2794" s="39"/>
      <c r="E2794" s="529"/>
      <c r="F2794" s="31"/>
      <c r="G2794" s="39"/>
      <c r="H2794" s="39"/>
      <c r="I2794" s="39"/>
      <c r="J2794" s="39"/>
      <c r="K2794" s="39"/>
      <c r="L2794" s="39"/>
      <c r="M2794" s="39"/>
      <c r="N2794" s="39"/>
      <c r="O2794" s="39"/>
      <c r="P2794" s="39"/>
      <c r="Q2794" s="39"/>
      <c r="R2794" s="39"/>
      <c r="S2794" s="39"/>
      <c r="T2794" s="39"/>
      <c r="U2794" s="39"/>
      <c r="V2794" s="39"/>
      <c r="W2794" s="39"/>
      <c r="X2794" s="39"/>
      <c r="Y2794" s="39"/>
      <c r="Z2794" s="39"/>
      <c r="AA2794" s="39"/>
      <c r="AB2794" s="39"/>
      <c r="AC2794" s="9"/>
      <c r="AD2794" s="9"/>
      <c r="AE2794" s="9"/>
      <c r="AF2794" s="13">
        <f>-Inputs!AF2444</f>
        <v>0</v>
      </c>
      <c r="AG2794" s="13">
        <f>-Inputs!AG2444</f>
        <v>0</v>
      </c>
      <c r="AH2794" s="13">
        <f>-Inputs!AH2444</f>
        <v>0</v>
      </c>
      <c r="AI2794" s="9"/>
      <c r="AJ2794" s="39"/>
      <c r="AK2794" s="39"/>
      <c r="AL2794" s="39"/>
      <c r="AM2794" s="39"/>
    </row>
    <row r="2795" spans="1:39" outlineLevel="2">
      <c r="A2795" s="11">
        <f>ROW()</f>
        <v>2795</v>
      </c>
      <c r="C2795" s="6" t="s">
        <v>656</v>
      </c>
      <c r="D2795" s="39"/>
      <c r="E2795" s="529"/>
      <c r="F2795" s="31"/>
      <c r="G2795" s="39"/>
      <c r="H2795" s="39"/>
      <c r="I2795" s="39"/>
      <c r="J2795" s="39"/>
      <c r="K2795" s="39"/>
      <c r="L2795" s="39"/>
      <c r="M2795" s="39"/>
      <c r="N2795" s="39"/>
      <c r="O2795" s="39"/>
      <c r="P2795" s="39"/>
      <c r="Q2795" s="39"/>
      <c r="R2795" s="39"/>
      <c r="S2795" s="39"/>
      <c r="T2795" s="39"/>
      <c r="U2795" s="39"/>
      <c r="V2795" s="39"/>
      <c r="W2795" s="39"/>
      <c r="X2795" s="39"/>
      <c r="Y2795" s="39"/>
      <c r="Z2795" s="39"/>
      <c r="AA2795" s="39"/>
      <c r="AB2795" s="39"/>
      <c r="AC2795" s="9"/>
      <c r="AD2795" s="9"/>
      <c r="AE2795" s="9"/>
      <c r="AF2795" s="13"/>
      <c r="AG2795" s="13"/>
      <c r="AH2795" s="13"/>
      <c r="AI2795" s="9"/>
      <c r="AJ2795" s="39"/>
      <c r="AK2795" s="39"/>
      <c r="AL2795" s="39"/>
      <c r="AM2795" s="39"/>
    </row>
    <row r="2796" spans="1:39" outlineLevel="2">
      <c r="A2796" s="11">
        <f>ROW()</f>
        <v>2796</v>
      </c>
      <c r="C2796" s="6" t="s">
        <v>667</v>
      </c>
      <c r="D2796" s="39"/>
      <c r="E2796" s="529"/>
      <c r="F2796" s="31"/>
      <c r="G2796" s="39"/>
      <c r="H2796" s="39"/>
      <c r="I2796" s="39"/>
      <c r="J2796" s="39"/>
      <c r="K2796" s="39"/>
      <c r="L2796" s="39"/>
      <c r="M2796" s="39"/>
      <c r="N2796" s="39"/>
      <c r="O2796" s="39"/>
      <c r="P2796" s="39"/>
      <c r="Q2796" s="39"/>
      <c r="R2796" s="39"/>
      <c r="S2796" s="39"/>
      <c r="T2796" s="39"/>
      <c r="U2796" s="39"/>
      <c r="V2796" s="39"/>
      <c r="W2796" s="39"/>
      <c r="X2796" s="39"/>
      <c r="Y2796" s="39"/>
      <c r="Z2796" s="39"/>
      <c r="AA2796" s="39"/>
      <c r="AB2796" s="39"/>
      <c r="AC2796" s="9"/>
      <c r="AD2796" s="9"/>
      <c r="AE2796" s="9"/>
      <c r="AF2796" s="13"/>
      <c r="AG2796" s="13"/>
      <c r="AH2796" s="13"/>
      <c r="AI2796" s="9"/>
      <c r="AJ2796" s="39"/>
      <c r="AK2796" s="39"/>
      <c r="AL2796" s="39"/>
      <c r="AM2796" s="39"/>
    </row>
    <row r="2797" spans="1:39" outlineLevel="2">
      <c r="A2797" s="11">
        <f>ROW()</f>
        <v>2797</v>
      </c>
      <c r="C2797" s="6" t="s">
        <v>212</v>
      </c>
      <c r="D2797" s="39"/>
      <c r="E2797" s="529"/>
      <c r="F2797" s="31"/>
      <c r="G2797" s="39"/>
      <c r="H2797" s="39"/>
      <c r="I2797" s="39"/>
      <c r="J2797" s="39"/>
      <c r="K2797" s="39"/>
      <c r="L2797" s="39"/>
      <c r="M2797" s="39"/>
      <c r="N2797" s="39"/>
      <c r="O2797" s="39"/>
      <c r="P2797" s="39"/>
      <c r="Q2797" s="39"/>
      <c r="R2797" s="39"/>
      <c r="S2797" s="39"/>
      <c r="T2797" s="39"/>
      <c r="U2797" s="39"/>
      <c r="V2797" s="39"/>
      <c r="W2797" s="39"/>
      <c r="X2797" s="39"/>
      <c r="Y2797" s="39"/>
      <c r="Z2797" s="39"/>
      <c r="AA2797" s="39"/>
      <c r="AB2797" s="39"/>
      <c r="AC2797" s="9"/>
      <c r="AD2797" s="9"/>
      <c r="AE2797" s="9"/>
      <c r="AF2797" s="13">
        <f>-Inputs!AF2447</f>
        <v>0</v>
      </c>
      <c r="AG2797" s="13">
        <f>-Inputs!AG2447</f>
        <v>0</v>
      </c>
      <c r="AH2797" s="13">
        <f>-Inputs!AH2447</f>
        <v>0</v>
      </c>
      <c r="AI2797" s="9"/>
      <c r="AJ2797" s="39"/>
      <c r="AK2797" s="39"/>
      <c r="AL2797" s="39"/>
      <c r="AM2797" s="39"/>
    </row>
    <row r="2798" spans="1:39" outlineLevel="2">
      <c r="A2798" s="11">
        <f>ROW()</f>
        <v>2798</v>
      </c>
      <c r="C2798" s="30" t="s">
        <v>362</v>
      </c>
      <c r="D2798" s="90"/>
      <c r="E2798" s="530"/>
      <c r="F2798" s="90"/>
      <c r="G2798" s="90"/>
      <c r="H2798" s="90"/>
      <c r="I2798" s="90"/>
      <c r="J2798" s="90"/>
      <c r="K2798" s="90"/>
      <c r="L2798" s="90"/>
      <c r="M2798" s="90"/>
      <c r="N2798" s="90"/>
      <c r="O2798" s="90"/>
      <c r="P2798" s="90"/>
      <c r="Q2798" s="90"/>
      <c r="R2798" s="90"/>
      <c r="S2798" s="90"/>
      <c r="T2798" s="90"/>
      <c r="U2798" s="90"/>
      <c r="V2798" s="90"/>
      <c r="W2798" s="90"/>
      <c r="X2798" s="90"/>
      <c r="Y2798" s="90"/>
      <c r="Z2798" s="90"/>
      <c r="AA2798" s="90"/>
      <c r="AB2798" s="90"/>
      <c r="AC2798" s="180"/>
      <c r="AD2798" s="180"/>
      <c r="AE2798" s="180"/>
      <c r="AF2798" s="13">
        <f>-Inputs!AF2448</f>
        <v>0</v>
      </c>
      <c r="AG2798" s="13">
        <f>-Inputs!AG2448</f>
        <v>0</v>
      </c>
      <c r="AH2798" s="13">
        <f>-Inputs!AH2448</f>
        <v>0</v>
      </c>
      <c r="AI2798" s="180"/>
      <c r="AJ2798" s="90"/>
      <c r="AK2798" s="90"/>
      <c r="AL2798" s="90"/>
      <c r="AM2798" s="90"/>
    </row>
    <row r="2799" spans="1:39" outlineLevel="2">
      <c r="A2799" s="11">
        <f>ROW()</f>
        <v>2799</v>
      </c>
      <c r="C2799" s="6" t="s">
        <v>1</v>
      </c>
      <c r="D2799" s="39"/>
      <c r="E2799" s="39"/>
      <c r="F2799" s="39"/>
      <c r="G2799" s="39"/>
      <c r="H2799" s="39"/>
      <c r="I2799" s="39"/>
      <c r="J2799" s="39"/>
      <c r="K2799" s="39"/>
      <c r="L2799" s="39"/>
      <c r="M2799" s="39"/>
      <c r="N2799" s="39"/>
      <c r="O2799" s="39"/>
      <c r="P2799" s="39"/>
      <c r="Q2799" s="39"/>
      <c r="R2799" s="39"/>
      <c r="S2799" s="39"/>
      <c r="T2799" s="39"/>
      <c r="U2799" s="39"/>
      <c r="V2799" s="39"/>
      <c r="W2799" s="39"/>
      <c r="X2799" s="39"/>
      <c r="Y2799" s="39"/>
      <c r="Z2799" s="39"/>
      <c r="AA2799" s="39"/>
      <c r="AB2799" s="39"/>
      <c r="AC2799" s="9"/>
      <c r="AD2799" s="9"/>
      <c r="AE2799" s="9"/>
      <c r="AF2799" s="87">
        <f t="shared" ref="AF2799:AH2799" si="1888">SUM(AF2786:AF2798)</f>
        <v>0</v>
      </c>
      <c r="AG2799" s="87">
        <f t="shared" si="1888"/>
        <v>0</v>
      </c>
      <c r="AH2799" s="87">
        <f t="shared" si="1888"/>
        <v>0</v>
      </c>
      <c r="AI2799" s="9"/>
      <c r="AJ2799" s="39"/>
      <c r="AK2799" s="39"/>
      <c r="AL2799" s="39"/>
      <c r="AM2799" s="39"/>
    </row>
    <row r="2800" spans="1:39" outlineLevel="2">
      <c r="A2800" s="11">
        <f>ROW()</f>
        <v>2800</v>
      </c>
      <c r="B2800" s="343" t="s">
        <v>6</v>
      </c>
      <c r="D2800" s="39"/>
      <c r="E2800" s="39"/>
      <c r="G2800" s="39"/>
      <c r="H2800" s="39"/>
      <c r="I2800" s="39"/>
      <c r="J2800" s="39"/>
      <c r="K2800" s="39"/>
      <c r="L2800" s="39"/>
      <c r="M2800" s="39"/>
      <c r="N2800" s="39"/>
      <c r="O2800" s="39"/>
      <c r="P2800" s="39"/>
      <c r="Q2800" s="39"/>
      <c r="R2800" s="39"/>
      <c r="S2800" s="39"/>
      <c r="T2800" s="39"/>
      <c r="U2800" s="39"/>
      <c r="V2800" s="39"/>
      <c r="W2800" s="39"/>
      <c r="X2800" s="39"/>
      <c r="Y2800" s="39"/>
      <c r="Z2800" s="39"/>
      <c r="AA2800" s="39"/>
      <c r="AB2800" s="39"/>
      <c r="AF2800" s="39"/>
      <c r="AJ2800" s="39"/>
      <c r="AK2800" s="39"/>
      <c r="AL2800" s="39"/>
      <c r="AM2800" s="39"/>
    </row>
    <row r="2801" spans="1:39" outlineLevel="2">
      <c r="A2801" s="11">
        <f>ROW()</f>
        <v>2801</v>
      </c>
      <c r="C2801" s="6" t="s">
        <v>2</v>
      </c>
      <c r="D2801" s="39"/>
      <c r="E2801" s="529"/>
      <c r="F2801" s="31"/>
      <c r="G2801" s="39"/>
      <c r="H2801" s="39"/>
      <c r="I2801" s="39"/>
      <c r="J2801" s="39"/>
      <c r="K2801" s="39"/>
      <c r="L2801" s="39"/>
      <c r="M2801" s="39"/>
      <c r="N2801" s="39"/>
      <c r="O2801" s="39"/>
      <c r="P2801" s="39"/>
      <c r="Q2801" s="39"/>
      <c r="R2801" s="39"/>
      <c r="S2801" s="39"/>
      <c r="T2801" s="39"/>
      <c r="U2801" s="39"/>
      <c r="V2801" s="39"/>
      <c r="W2801" s="39"/>
      <c r="X2801" s="39"/>
      <c r="Y2801" s="39"/>
      <c r="Z2801" s="39"/>
      <c r="AA2801" s="39"/>
      <c r="AB2801" s="39"/>
      <c r="AC2801" s="9"/>
      <c r="AD2801" s="9"/>
      <c r="AE2801" s="9"/>
      <c r="AF2801" s="13">
        <f>-Inputs!AF1621</f>
        <v>0</v>
      </c>
      <c r="AG2801" s="13">
        <f>-Inputs!AG1621</f>
        <v>0</v>
      </c>
      <c r="AH2801" s="13">
        <f>-Inputs!AH1621</f>
        <v>0</v>
      </c>
      <c r="AI2801" s="9">
        <f t="shared" ref="AI2801:AM2801" si="1889">-IF(AI2756&lt;0,AI2756,IF(AI2741=0,AI2756,MIN((AI2756/AI2741)*(AI2756&gt;0),AI2756)))</f>
        <v>-6.6533892217643192E-2</v>
      </c>
      <c r="AJ2801" s="9">
        <f t="shared" si="1889"/>
        <v>-6.6533892217643192E-2</v>
      </c>
      <c r="AK2801" s="9">
        <f t="shared" si="1889"/>
        <v>-6.6533892217643192E-2</v>
      </c>
      <c r="AL2801" s="9">
        <f t="shared" si="1889"/>
        <v>-6.6533892217643192E-2</v>
      </c>
      <c r="AM2801" s="9">
        <f t="shared" si="1889"/>
        <v>-6.6533892217643206E-2</v>
      </c>
    </row>
    <row r="2802" spans="1:39" outlineLevel="2">
      <c r="A2802" s="11">
        <f>ROW()</f>
        <v>2802</v>
      </c>
      <c r="C2802" s="6" t="s">
        <v>3</v>
      </c>
      <c r="D2802" s="39"/>
      <c r="E2802" s="529"/>
      <c r="F2802" s="31"/>
      <c r="G2802" s="39"/>
      <c r="H2802" s="39"/>
      <c r="I2802" s="39"/>
      <c r="J2802" s="39"/>
      <c r="K2802" s="39"/>
      <c r="L2802" s="39"/>
      <c r="M2802" s="39"/>
      <c r="N2802" s="39"/>
      <c r="O2802" s="39"/>
      <c r="P2802" s="39"/>
      <c r="Q2802" s="39"/>
      <c r="R2802" s="39"/>
      <c r="S2802" s="39"/>
      <c r="T2802" s="39"/>
      <c r="U2802" s="39"/>
      <c r="V2802" s="39"/>
      <c r="W2802" s="39"/>
      <c r="X2802" s="39"/>
      <c r="Y2802" s="39"/>
      <c r="Z2802" s="39"/>
      <c r="AA2802" s="39"/>
      <c r="AB2802" s="39"/>
      <c r="AC2802" s="9"/>
      <c r="AD2802" s="9"/>
      <c r="AE2802" s="9"/>
      <c r="AF2802" s="13">
        <f>-Inputs!AF1622</f>
        <v>-9.6151285400196726E-2</v>
      </c>
      <c r="AG2802" s="13">
        <f>-Inputs!AG1622</f>
        <v>-9.6151285400196726E-2</v>
      </c>
      <c r="AH2802" s="13">
        <f>-Inputs!AH1622</f>
        <v>-9.6151285400196726E-2</v>
      </c>
      <c r="AI2802" s="9">
        <f t="shared" ref="AI2802:AM2802" si="1890">-IF(AI2757&lt;0,AI2757,IF(AI2742=0,AI2757,MIN((AI2757/AI2742)*(AI2757&gt;0),AI2757)))</f>
        <v>-0.14285580287394858</v>
      </c>
      <c r="AJ2802" s="9">
        <f t="shared" si="1890"/>
        <v>-0.14285580287394858</v>
      </c>
      <c r="AK2802" s="9">
        <f t="shared" si="1890"/>
        <v>-0.14285580287394858</v>
      </c>
      <c r="AL2802" s="9">
        <f t="shared" si="1890"/>
        <v>-0.14285580287394858</v>
      </c>
      <c r="AM2802" s="9">
        <f t="shared" si="1890"/>
        <v>-0.14285580287394858</v>
      </c>
    </row>
    <row r="2803" spans="1:39" outlineLevel="2">
      <c r="A2803" s="11">
        <f>ROW()</f>
        <v>2803</v>
      </c>
      <c r="C2803" s="6" t="s">
        <v>4</v>
      </c>
      <c r="D2803" s="39"/>
      <c r="E2803" s="529"/>
      <c r="F2803" s="31"/>
      <c r="G2803" s="39"/>
      <c r="H2803" s="39"/>
      <c r="I2803" s="39"/>
      <c r="J2803" s="39"/>
      <c r="K2803" s="39"/>
      <c r="L2803" s="39"/>
      <c r="M2803" s="39"/>
      <c r="N2803" s="39"/>
      <c r="O2803" s="39"/>
      <c r="P2803" s="39"/>
      <c r="Q2803" s="39"/>
      <c r="R2803" s="39"/>
      <c r="S2803" s="39"/>
      <c r="T2803" s="39"/>
      <c r="U2803" s="39"/>
      <c r="V2803" s="39"/>
      <c r="W2803" s="39"/>
      <c r="X2803" s="39"/>
      <c r="Y2803" s="39"/>
      <c r="Z2803" s="39"/>
      <c r="AA2803" s="39"/>
      <c r="AB2803" s="39"/>
      <c r="AC2803" s="9"/>
      <c r="AD2803" s="9"/>
      <c r="AE2803" s="9"/>
      <c r="AF2803" s="13">
        <f>-Inputs!AF1623</f>
        <v>-4.7872791887017777E-2</v>
      </c>
      <c r="AG2803" s="13">
        <f>-Inputs!AG1623</f>
        <v>-4.7872791887017783E-2</v>
      </c>
      <c r="AH2803" s="13">
        <f>-Inputs!AH1623</f>
        <v>-4.7872791887017783E-2</v>
      </c>
      <c r="AI2803" s="9">
        <f t="shared" ref="AI2803:AM2803" si="1891">-IF(AI2758&lt;0,AI2758,IF(AI2743=0,AI2758,MIN((AI2758/AI2743)*(AI2758&gt;0),AI2758)))</f>
        <v>-0.1017871826815189</v>
      </c>
      <c r="AJ2803" s="9">
        <f t="shared" si="1891"/>
        <v>-0.10178718268151889</v>
      </c>
      <c r="AK2803" s="9">
        <f t="shared" si="1891"/>
        <v>-0.10178718268151889</v>
      </c>
      <c r="AL2803" s="9">
        <f t="shared" si="1891"/>
        <v>-0.10178718268151887</v>
      </c>
      <c r="AM2803" s="9">
        <f t="shared" si="1891"/>
        <v>-0.10178718268151889</v>
      </c>
    </row>
    <row r="2804" spans="1:39" outlineLevel="2">
      <c r="A2804" s="11">
        <f>ROW()</f>
        <v>2804</v>
      </c>
      <c r="C2804" s="6" t="s">
        <v>5</v>
      </c>
      <c r="D2804" s="39"/>
      <c r="E2804" s="529"/>
      <c r="F2804" s="31"/>
      <c r="G2804" s="39"/>
      <c r="H2804" s="39"/>
      <c r="I2804" s="39"/>
      <c r="J2804" s="39"/>
      <c r="K2804" s="39"/>
      <c r="L2804" s="39"/>
      <c r="M2804" s="39"/>
      <c r="N2804" s="39"/>
      <c r="O2804" s="39"/>
      <c r="P2804" s="39"/>
      <c r="Q2804" s="39"/>
      <c r="R2804" s="39"/>
      <c r="S2804" s="39"/>
      <c r="T2804" s="39"/>
      <c r="U2804" s="39"/>
      <c r="V2804" s="39"/>
      <c r="W2804" s="39"/>
      <c r="X2804" s="39"/>
      <c r="Y2804" s="39"/>
      <c r="Z2804" s="39"/>
      <c r="AA2804" s="39"/>
      <c r="AB2804" s="39"/>
      <c r="AC2804" s="9"/>
      <c r="AD2804" s="9"/>
      <c r="AE2804" s="9"/>
      <c r="AF2804" s="13">
        <f>-Inputs!AF1624</f>
        <v>-0.202184245308801</v>
      </c>
      <c r="AG2804" s="13">
        <f>-Inputs!AG1624</f>
        <v>-0.20218424530880102</v>
      </c>
      <c r="AH2804" s="13">
        <f>-Inputs!AH1624</f>
        <v>-0.20218424530880102</v>
      </c>
      <c r="AI2804" s="9">
        <f t="shared" ref="AI2804:AM2804" si="1892">-IF(AI2759&lt;0,AI2759,IF(AI2744=0,AI2759,MIN((AI2759/AI2744)*(AI2759&gt;0),AI2759)))</f>
        <v>-0.2970280507237773</v>
      </c>
      <c r="AJ2804" s="9">
        <f t="shared" si="1892"/>
        <v>-0.2970280507237773</v>
      </c>
      <c r="AK2804" s="9">
        <f t="shared" si="1892"/>
        <v>-0.29702805072377736</v>
      </c>
      <c r="AL2804" s="9">
        <f t="shared" si="1892"/>
        <v>-0.29702805072377736</v>
      </c>
      <c r="AM2804" s="9">
        <f t="shared" si="1892"/>
        <v>-0.29702805072377736</v>
      </c>
    </row>
    <row r="2805" spans="1:39" outlineLevel="2">
      <c r="A2805" s="11">
        <f>ROW()</f>
        <v>2805</v>
      </c>
      <c r="C2805" s="6" t="s">
        <v>473</v>
      </c>
      <c r="D2805" s="39"/>
      <c r="E2805" s="529"/>
      <c r="F2805" s="31"/>
      <c r="G2805" s="39"/>
      <c r="H2805" s="39"/>
      <c r="I2805" s="39"/>
      <c r="J2805" s="39"/>
      <c r="K2805" s="39"/>
      <c r="L2805" s="39"/>
      <c r="M2805" s="39"/>
      <c r="N2805" s="39"/>
      <c r="O2805" s="39"/>
      <c r="P2805" s="39"/>
      <c r="Q2805" s="39"/>
      <c r="R2805" s="39"/>
      <c r="S2805" s="39"/>
      <c r="T2805" s="39"/>
      <c r="U2805" s="39"/>
      <c r="V2805" s="39"/>
      <c r="W2805" s="39"/>
      <c r="X2805" s="39"/>
      <c r="Y2805" s="39"/>
      <c r="Z2805" s="39"/>
      <c r="AA2805" s="39"/>
      <c r="AB2805" s="39"/>
      <c r="AC2805" s="9"/>
      <c r="AD2805" s="9"/>
      <c r="AE2805" s="9"/>
      <c r="AF2805" s="13">
        <f>-Inputs!AF1625</f>
        <v>-0.70063859434781306</v>
      </c>
      <c r="AG2805" s="13">
        <f>-Inputs!AG1625</f>
        <v>-0.70063859434781306</v>
      </c>
      <c r="AH2805" s="13">
        <f>-Inputs!AH1625</f>
        <v>-0.70063859434781306</v>
      </c>
      <c r="AI2805" s="9">
        <f t="shared" ref="AI2805:AM2805" si="1893">-IF(AI2760&lt;0,AI2760,IF(AI2745=0,AI2760,MIN((AI2760/AI2745)*(AI2760&gt;0),AI2760)))</f>
        <v>-2.195609580283342</v>
      </c>
      <c r="AJ2805" s="9">
        <f t="shared" si="1893"/>
        <v>-2.195609580283342</v>
      </c>
      <c r="AK2805" s="9">
        <f t="shared" si="1893"/>
        <v>0</v>
      </c>
      <c r="AL2805" s="9">
        <f t="shared" si="1893"/>
        <v>0</v>
      </c>
      <c r="AM2805" s="9">
        <f t="shared" si="1893"/>
        <v>0</v>
      </c>
    </row>
    <row r="2806" spans="1:39" outlineLevel="2">
      <c r="A2806" s="11">
        <f>ROW()</f>
        <v>2806</v>
      </c>
      <c r="C2806" s="6" t="s">
        <v>474</v>
      </c>
      <c r="D2806" s="39"/>
      <c r="E2806" s="529"/>
      <c r="F2806" s="31"/>
      <c r="G2806" s="39"/>
      <c r="H2806" s="39"/>
      <c r="I2806" s="39"/>
      <c r="J2806" s="39"/>
      <c r="K2806" s="39"/>
      <c r="L2806" s="39"/>
      <c r="M2806" s="39"/>
      <c r="N2806" s="39"/>
      <c r="O2806" s="39"/>
      <c r="P2806" s="39"/>
      <c r="Q2806" s="39"/>
      <c r="R2806" s="39"/>
      <c r="S2806" s="39"/>
      <c r="T2806" s="39"/>
      <c r="U2806" s="39"/>
      <c r="V2806" s="39"/>
      <c r="W2806" s="39"/>
      <c r="X2806" s="39"/>
      <c r="Y2806" s="39"/>
      <c r="Z2806" s="39"/>
      <c r="AA2806" s="39"/>
      <c r="AB2806" s="39"/>
      <c r="AC2806" s="9"/>
      <c r="AD2806" s="9"/>
      <c r="AE2806" s="9"/>
      <c r="AF2806" s="13">
        <f>-Inputs!AF1626</f>
        <v>-0.22912932451192111</v>
      </c>
      <c r="AG2806" s="13">
        <f>-Inputs!AG1626</f>
        <v>-0.22912932451192108</v>
      </c>
      <c r="AH2806" s="13">
        <f>-Inputs!AH1626</f>
        <v>-0.22912932451192108</v>
      </c>
      <c r="AI2806" s="9">
        <f t="shared" ref="AI2806:AM2806" si="1894">-IF(AI2761&lt;0,AI2761,IF(AI2746=0,AI2761,MIN((AI2761/AI2746)*(AI2761&gt;0),AI2761)))</f>
        <v>-0.45315302366564364</v>
      </c>
      <c r="AJ2806" s="9">
        <f t="shared" si="1894"/>
        <v>-0.45315302366564364</v>
      </c>
      <c r="AK2806" s="9">
        <f t="shared" si="1894"/>
        <v>-0.45315302366564358</v>
      </c>
      <c r="AL2806" s="9">
        <f t="shared" si="1894"/>
        <v>-0.45315302366564364</v>
      </c>
      <c r="AM2806" s="9">
        <f t="shared" si="1894"/>
        <v>-0.45315302366564364</v>
      </c>
    </row>
    <row r="2807" spans="1:39" outlineLevel="2">
      <c r="A2807" s="11">
        <f>ROW()</f>
        <v>2807</v>
      </c>
      <c r="C2807" s="6" t="s">
        <v>477</v>
      </c>
      <c r="D2807" s="39"/>
      <c r="E2807" s="529"/>
      <c r="F2807" s="31"/>
      <c r="G2807" s="39"/>
      <c r="H2807" s="39"/>
      <c r="I2807" s="39"/>
      <c r="J2807" s="39"/>
      <c r="K2807" s="39"/>
      <c r="L2807" s="39"/>
      <c r="M2807" s="39"/>
      <c r="N2807" s="39"/>
      <c r="O2807" s="39"/>
      <c r="P2807" s="39"/>
      <c r="Q2807" s="39"/>
      <c r="R2807" s="39"/>
      <c r="S2807" s="39"/>
      <c r="T2807" s="39"/>
      <c r="U2807" s="39"/>
      <c r="V2807" s="39"/>
      <c r="W2807" s="39"/>
      <c r="X2807" s="39"/>
      <c r="Y2807" s="39"/>
      <c r="Z2807" s="39"/>
      <c r="AA2807" s="39"/>
      <c r="AB2807" s="39"/>
      <c r="AC2807" s="9"/>
      <c r="AD2807" s="9"/>
      <c r="AE2807" s="9"/>
      <c r="AF2807" s="13">
        <f>-Inputs!AF1627</f>
        <v>-2.284414574047648</v>
      </c>
      <c r="AG2807" s="13">
        <f>-Inputs!AG1627</f>
        <v>-2.284414574047648</v>
      </c>
      <c r="AH2807" s="13">
        <f>-Inputs!AH1627</f>
        <v>-2.284414574047648</v>
      </c>
      <c r="AI2807" s="9">
        <f>-IF(AI2762&lt;0,AI2762,IF(AI2747=0,AI2762,MIN((AI2762/AI2747)*(AI2762&gt;0),AI2762)))</f>
        <v>-1.3815048960072207</v>
      </c>
      <c r="AJ2807" s="9">
        <f t="shared" ref="AJ2807:AM2807" si="1895">-IF(AJ2762&lt;0,AJ2762,IF(AJ2747=0,AJ2762,MIN((AJ2762/AJ2747)*(AJ2762&gt;0),AJ2762)))</f>
        <v>-1.3815048960072209</v>
      </c>
      <c r="AK2807" s="9">
        <f t="shared" si="1895"/>
        <v>-1.3815048960072209</v>
      </c>
      <c r="AL2807" s="9">
        <f t="shared" si="1895"/>
        <v>-1.3815048960072209</v>
      </c>
      <c r="AM2807" s="9">
        <f t="shared" si="1895"/>
        <v>-1.3815048960072209</v>
      </c>
    </row>
    <row r="2808" spans="1:39" outlineLevel="2">
      <c r="A2808" s="11">
        <f>ROW()</f>
        <v>2808</v>
      </c>
      <c r="C2808" s="6" t="s">
        <v>511</v>
      </c>
      <c r="D2808" s="39"/>
      <c r="E2808" s="529"/>
      <c r="F2808" s="31"/>
      <c r="G2808" s="39"/>
      <c r="H2808" s="39"/>
      <c r="I2808" s="39"/>
      <c r="J2808" s="39"/>
      <c r="K2808" s="39"/>
      <c r="L2808" s="39"/>
      <c r="M2808" s="39"/>
      <c r="N2808" s="39"/>
      <c r="O2808" s="39"/>
      <c r="P2808" s="39"/>
      <c r="Q2808" s="39"/>
      <c r="R2808" s="39"/>
      <c r="S2808" s="39"/>
      <c r="T2808" s="39"/>
      <c r="U2808" s="39"/>
      <c r="V2808" s="39"/>
      <c r="W2808" s="39"/>
      <c r="X2808" s="39"/>
      <c r="Y2808" s="39"/>
      <c r="Z2808" s="39"/>
      <c r="AA2808" s="39"/>
      <c r="AB2808" s="39"/>
      <c r="AC2808" s="9"/>
      <c r="AD2808" s="9"/>
      <c r="AE2808" s="9"/>
      <c r="AF2808" s="13">
        <f>-Inputs!AF1628</f>
        <v>-8.2976125090612793E-2</v>
      </c>
      <c r="AG2808" s="13">
        <f>-Inputs!AG1628</f>
        <v>-8.2976125090612793E-2</v>
      </c>
      <c r="AH2808" s="13">
        <f>-Inputs!AH1628</f>
        <v>-8.2976125090612793E-2</v>
      </c>
      <c r="AI2808" s="9">
        <f>-IF(AI2763&lt;0,AI2763,IF(AI2748=0,AI2763,MIN((AI2763/AI2748)*(AI2763&gt;0),AI2763)))</f>
        <v>-1.9338779670976882E-2</v>
      </c>
      <c r="AJ2808" s="9">
        <f t="shared" ref="AJ2808:AM2809" si="1896">-IF(AJ2763&lt;0,AJ2763,IF(AJ2748=0,AJ2763,MIN((AJ2763/AJ2748)*(AJ2763&gt;0),AJ2763)))</f>
        <v>-1.9338779670976886E-2</v>
      </c>
      <c r="AK2808" s="9">
        <f t="shared" si="1896"/>
        <v>-1.9338779670976886E-2</v>
      </c>
      <c r="AL2808" s="9">
        <f t="shared" si="1896"/>
        <v>-1.9338779670976886E-2</v>
      </c>
      <c r="AM2808" s="9">
        <f t="shared" si="1896"/>
        <v>-1.9338779670976886E-2</v>
      </c>
    </row>
    <row r="2809" spans="1:39" outlineLevel="2">
      <c r="A2809" s="11">
        <f>ROW()</f>
        <v>2809</v>
      </c>
      <c r="C2809" s="6" t="s">
        <v>655</v>
      </c>
      <c r="D2809" s="39"/>
      <c r="E2809" s="529"/>
      <c r="F2809" s="31"/>
      <c r="G2809" s="39"/>
      <c r="H2809" s="39"/>
      <c r="I2809" s="39"/>
      <c r="J2809" s="39"/>
      <c r="K2809" s="39"/>
      <c r="L2809" s="39"/>
      <c r="M2809" s="39"/>
      <c r="N2809" s="39"/>
      <c r="O2809" s="39"/>
      <c r="P2809" s="39"/>
      <c r="Q2809" s="39"/>
      <c r="R2809" s="39"/>
      <c r="S2809" s="39"/>
      <c r="T2809" s="39"/>
      <c r="U2809" s="39"/>
      <c r="V2809" s="39"/>
      <c r="W2809" s="39"/>
      <c r="X2809" s="39"/>
      <c r="Y2809" s="39"/>
      <c r="Z2809" s="39"/>
      <c r="AA2809" s="39"/>
      <c r="AB2809" s="39"/>
      <c r="AC2809" s="9"/>
      <c r="AD2809" s="9"/>
      <c r="AE2809" s="9"/>
      <c r="AF2809" s="13">
        <f>-Inputs!AF1629</f>
        <v>0</v>
      </c>
      <c r="AG2809" s="13">
        <f>-Inputs!AG1629</f>
        <v>0</v>
      </c>
      <c r="AH2809" s="13">
        <f>-Inputs!AH1629</f>
        <v>0</v>
      </c>
      <c r="AI2809" s="9">
        <f>-IF(AI2764&lt;0,AI2764,IF(AI2749=0,AI2764,MIN((AI2764/AI2749)*(AI2764&gt;0),AI2764)))</f>
        <v>0</v>
      </c>
      <c r="AJ2809" s="9">
        <f t="shared" si="1896"/>
        <v>0</v>
      </c>
      <c r="AK2809" s="9">
        <f t="shared" si="1896"/>
        <v>0</v>
      </c>
      <c r="AL2809" s="9">
        <f t="shared" si="1896"/>
        <v>0</v>
      </c>
      <c r="AM2809" s="9">
        <f t="shared" si="1896"/>
        <v>0</v>
      </c>
    </row>
    <row r="2810" spans="1:39" outlineLevel="2">
      <c r="A2810" s="11">
        <f>ROW()</f>
        <v>2810</v>
      </c>
      <c r="C2810" s="6" t="s">
        <v>656</v>
      </c>
      <c r="D2810" s="39"/>
      <c r="E2810" s="529"/>
      <c r="F2810" s="31"/>
      <c r="G2810" s="39"/>
      <c r="H2810" s="39"/>
      <c r="I2810" s="39"/>
      <c r="J2810" s="39"/>
      <c r="K2810" s="39"/>
      <c r="L2810" s="39"/>
      <c r="M2810" s="39"/>
      <c r="N2810" s="39"/>
      <c r="O2810" s="39"/>
      <c r="P2810" s="39"/>
      <c r="Q2810" s="39"/>
      <c r="R2810" s="39"/>
      <c r="S2810" s="39"/>
      <c r="T2810" s="39"/>
      <c r="U2810" s="39"/>
      <c r="V2810" s="39"/>
      <c r="W2810" s="39"/>
      <c r="X2810" s="39"/>
      <c r="Y2810" s="39"/>
      <c r="Z2810" s="39"/>
      <c r="AA2810" s="39"/>
      <c r="AB2810" s="39"/>
      <c r="AC2810" s="9"/>
      <c r="AD2810" s="9"/>
      <c r="AE2810" s="9"/>
      <c r="AF2810" s="13"/>
      <c r="AG2810" s="13"/>
      <c r="AH2810" s="13"/>
      <c r="AI2810" s="9"/>
      <c r="AJ2810" s="9"/>
      <c r="AK2810" s="9"/>
      <c r="AL2810" s="9"/>
      <c r="AM2810" s="9"/>
    </row>
    <row r="2811" spans="1:39" outlineLevel="2">
      <c r="A2811" s="11">
        <f>ROW()</f>
        <v>2811</v>
      </c>
      <c r="C2811" s="6" t="s">
        <v>667</v>
      </c>
      <c r="D2811" s="39"/>
      <c r="E2811" s="529"/>
      <c r="F2811" s="31"/>
      <c r="G2811" s="39"/>
      <c r="H2811" s="39"/>
      <c r="I2811" s="39"/>
      <c r="J2811" s="39"/>
      <c r="K2811" s="39"/>
      <c r="L2811" s="39"/>
      <c r="M2811" s="39"/>
      <c r="N2811" s="39"/>
      <c r="O2811" s="39"/>
      <c r="P2811" s="39"/>
      <c r="Q2811" s="39"/>
      <c r="R2811" s="39"/>
      <c r="S2811" s="39"/>
      <c r="T2811" s="39"/>
      <c r="U2811" s="39"/>
      <c r="V2811" s="39"/>
      <c r="W2811" s="39"/>
      <c r="X2811" s="39"/>
      <c r="Y2811" s="39"/>
      <c r="Z2811" s="39"/>
      <c r="AA2811" s="39"/>
      <c r="AB2811" s="39"/>
      <c r="AC2811" s="9"/>
      <c r="AD2811" s="9"/>
      <c r="AE2811" s="9"/>
      <c r="AF2811" s="13"/>
      <c r="AG2811" s="13"/>
      <c r="AH2811" s="13"/>
      <c r="AI2811" s="9"/>
      <c r="AJ2811" s="9"/>
      <c r="AK2811" s="9"/>
      <c r="AL2811" s="9"/>
      <c r="AM2811" s="9"/>
    </row>
    <row r="2812" spans="1:39" outlineLevel="2">
      <c r="A2812" s="11">
        <f>ROW()</f>
        <v>2812</v>
      </c>
      <c r="C2812" s="6" t="s">
        <v>212</v>
      </c>
      <c r="D2812" s="39"/>
      <c r="E2812" s="529"/>
      <c r="F2812" s="31"/>
      <c r="G2812" s="39"/>
      <c r="H2812" s="39"/>
      <c r="I2812" s="39"/>
      <c r="J2812" s="39"/>
      <c r="K2812" s="39"/>
      <c r="L2812" s="39"/>
      <c r="M2812" s="39"/>
      <c r="N2812" s="39"/>
      <c r="O2812" s="39"/>
      <c r="P2812" s="39"/>
      <c r="Q2812" s="39"/>
      <c r="R2812" s="39"/>
      <c r="S2812" s="39"/>
      <c r="T2812" s="39"/>
      <c r="U2812" s="39"/>
      <c r="V2812" s="39"/>
      <c r="W2812" s="39"/>
      <c r="X2812" s="39"/>
      <c r="Y2812" s="39"/>
      <c r="Z2812" s="39"/>
      <c r="AA2812" s="39"/>
      <c r="AB2812" s="39"/>
      <c r="AC2812" s="9"/>
      <c r="AD2812" s="9"/>
      <c r="AE2812" s="9"/>
      <c r="AF2812" s="13">
        <f>-Inputs!AF1632</f>
        <v>0</v>
      </c>
      <c r="AG2812" s="13">
        <f>-Inputs!AG1632</f>
        <v>0</v>
      </c>
      <c r="AH2812" s="13">
        <f>-Inputs!AH1632</f>
        <v>0</v>
      </c>
      <c r="AI2812" s="531">
        <v>0</v>
      </c>
      <c r="AJ2812" s="531">
        <v>0</v>
      </c>
      <c r="AK2812" s="531">
        <v>0</v>
      </c>
      <c r="AL2812" s="531">
        <v>0</v>
      </c>
      <c r="AM2812" s="531">
        <v>0</v>
      </c>
    </row>
    <row r="2813" spans="1:39" outlineLevel="2">
      <c r="A2813" s="11">
        <f>ROW()</f>
        <v>2813</v>
      </c>
      <c r="C2813" s="30" t="s">
        <v>362</v>
      </c>
      <c r="D2813" s="90"/>
      <c r="E2813" s="530"/>
      <c r="F2813" s="90"/>
      <c r="G2813" s="90"/>
      <c r="H2813" s="90"/>
      <c r="I2813" s="90"/>
      <c r="J2813" s="90"/>
      <c r="K2813" s="90"/>
      <c r="L2813" s="90"/>
      <c r="M2813" s="90"/>
      <c r="N2813" s="90"/>
      <c r="O2813" s="90"/>
      <c r="P2813" s="90"/>
      <c r="Q2813" s="90"/>
      <c r="R2813" s="90"/>
      <c r="S2813" s="90"/>
      <c r="T2813" s="90"/>
      <c r="U2813" s="90"/>
      <c r="V2813" s="90"/>
      <c r="W2813" s="90"/>
      <c r="X2813" s="90"/>
      <c r="Y2813" s="90"/>
      <c r="Z2813" s="90"/>
      <c r="AA2813" s="90"/>
      <c r="AB2813" s="90"/>
      <c r="AC2813" s="180"/>
      <c r="AD2813" s="180"/>
      <c r="AE2813" s="180"/>
      <c r="AF2813" s="188">
        <f>-Inputs!AF1633</f>
        <v>-4.6688499339740411E-2</v>
      </c>
      <c r="AG2813" s="188">
        <f>-Inputs!AG1633</f>
        <v>-4.6688499339740411E-2</v>
      </c>
      <c r="AH2813" s="188">
        <f>-Inputs!AH1633</f>
        <v>-4.6688499339740411E-2</v>
      </c>
      <c r="AI2813" s="21">
        <f t="shared" ref="AI2813:AM2813" si="1897">-IF(AI2768&lt;0,AI2768,IF(AI2753=0,AI2768,MIN((AI2768/AI2753)*(AI2768&gt;0),AI2768)))</f>
        <v>-4.6688499339740466E-2</v>
      </c>
      <c r="AJ2813" s="21">
        <f t="shared" si="1897"/>
        <v>-4.6688499339740466E-2</v>
      </c>
      <c r="AK2813" s="21">
        <f t="shared" si="1897"/>
        <v>-4.6688499339740466E-2</v>
      </c>
      <c r="AL2813" s="21">
        <f t="shared" si="1897"/>
        <v>-4.6688499339740466E-2</v>
      </c>
      <c r="AM2813" s="21">
        <f t="shared" si="1897"/>
        <v>-4.6688499339740466E-2</v>
      </c>
    </row>
    <row r="2814" spans="1:39" outlineLevel="2">
      <c r="A2814" s="11">
        <f>ROW()</f>
        <v>2814</v>
      </c>
      <c r="C2814" s="6" t="s">
        <v>1</v>
      </c>
      <c r="D2814" s="39"/>
      <c r="E2814" s="39"/>
      <c r="F2814" s="39"/>
      <c r="G2814" s="39"/>
      <c r="H2814" s="39"/>
      <c r="I2814" s="39"/>
      <c r="J2814" s="39"/>
      <c r="K2814" s="39"/>
      <c r="L2814" s="39"/>
      <c r="M2814" s="39"/>
      <c r="N2814" s="39"/>
      <c r="O2814" s="39"/>
      <c r="P2814" s="39"/>
      <c r="Q2814" s="39"/>
      <c r="R2814" s="39"/>
      <c r="S2814" s="39"/>
      <c r="T2814" s="39"/>
      <c r="U2814" s="39"/>
      <c r="V2814" s="39"/>
      <c r="W2814" s="39"/>
      <c r="X2814" s="39"/>
      <c r="Y2814" s="39"/>
      <c r="Z2814" s="39"/>
      <c r="AA2814" s="39"/>
      <c r="AB2814" s="39"/>
      <c r="AC2814" s="9"/>
      <c r="AD2814" s="9"/>
      <c r="AE2814" s="9"/>
      <c r="AF2814" s="9">
        <f t="shared" ref="AF2814:AH2814" si="1898">SUM(AF2801:AF2813)</f>
        <v>-3.6900554399337508</v>
      </c>
      <c r="AG2814" s="9">
        <f t="shared" si="1898"/>
        <v>-3.6900554399337508</v>
      </c>
      <c r="AH2814" s="9">
        <f t="shared" si="1898"/>
        <v>-3.6900554399337508</v>
      </c>
      <c r="AI2814" s="9">
        <f t="shared" ref="AI2814:AJ2814" si="1899">SUM(AI2801:AI2813)</f>
        <v>-4.7044997074638122</v>
      </c>
      <c r="AJ2814" s="9">
        <f t="shared" si="1899"/>
        <v>-4.7044997074638122</v>
      </c>
      <c r="AK2814" s="9">
        <f t="shared" ref="AK2814:AM2814" si="1900">SUM(AK2801:AK2813)</f>
        <v>-2.5088901271804698</v>
      </c>
      <c r="AL2814" s="9">
        <f t="shared" si="1900"/>
        <v>-2.5088901271804698</v>
      </c>
      <c r="AM2814" s="9">
        <f t="shared" si="1900"/>
        <v>-2.5088901271804698</v>
      </c>
    </row>
    <row r="2815" spans="1:39" outlineLevel="2">
      <c r="A2815" s="11">
        <f>ROW()</f>
        <v>2815</v>
      </c>
      <c r="B2815" s="343" t="s">
        <v>70</v>
      </c>
      <c r="D2815" s="39"/>
      <c r="E2815" s="39"/>
      <c r="F2815" s="39"/>
      <c r="G2815" s="39"/>
      <c r="H2815" s="39"/>
      <c r="I2815" s="39"/>
      <c r="J2815" s="39"/>
      <c r="K2815" s="39"/>
      <c r="L2815" s="39"/>
      <c r="M2815" s="39"/>
      <c r="N2815" s="39"/>
      <c r="O2815" s="39"/>
      <c r="P2815" s="39"/>
      <c r="Q2815" s="39"/>
      <c r="R2815" s="39"/>
      <c r="S2815" s="39"/>
      <c r="T2815" s="39"/>
      <c r="U2815" s="39"/>
      <c r="V2815" s="39"/>
      <c r="W2815" s="39"/>
      <c r="X2815" s="39"/>
      <c r="Y2815" s="39"/>
      <c r="Z2815" s="39"/>
      <c r="AA2815" s="39"/>
      <c r="AB2815" s="39"/>
      <c r="AC2815" s="39"/>
      <c r="AD2815" s="39"/>
      <c r="AE2815" s="39"/>
      <c r="AF2815" s="39"/>
      <c r="AG2815" s="39"/>
      <c r="AH2815" s="39"/>
      <c r="AI2815" s="39"/>
      <c r="AJ2815" s="39"/>
      <c r="AK2815" s="39"/>
      <c r="AL2815" s="39"/>
      <c r="AM2815" s="39"/>
    </row>
    <row r="2816" spans="1:39" outlineLevel="2">
      <c r="A2816" s="11">
        <f>ROW()</f>
        <v>2816</v>
      </c>
      <c r="C2816" s="6" t="s">
        <v>2</v>
      </c>
      <c r="D2816" s="39"/>
      <c r="E2816" s="529"/>
      <c r="F2816" s="39"/>
      <c r="G2816" s="39"/>
      <c r="H2816" s="39"/>
      <c r="I2816" s="39"/>
      <c r="J2816" s="39"/>
      <c r="K2816" s="39"/>
      <c r="L2816" s="39"/>
      <c r="M2816" s="39"/>
      <c r="N2816" s="39"/>
      <c r="O2816" s="39"/>
      <c r="P2816" s="39"/>
      <c r="Q2816" s="39"/>
      <c r="R2816" s="39"/>
      <c r="S2816" s="39"/>
      <c r="T2816" s="39"/>
      <c r="U2816" s="39"/>
      <c r="V2816" s="39"/>
      <c r="W2816" s="39"/>
      <c r="X2816" s="39"/>
      <c r="Y2816" s="39"/>
      <c r="Z2816" s="39"/>
      <c r="AA2816" s="39"/>
      <c r="AB2816" s="39"/>
      <c r="AC2816" s="9"/>
      <c r="AD2816" s="9"/>
      <c r="AE2816" s="9">
        <f t="shared" ref="AE2816:AM2816" si="1901">AE2756+AE2771+AE2786+AE2801</f>
        <v>2.4617540120527979</v>
      </c>
      <c r="AF2816" s="9">
        <f t="shared" si="1901"/>
        <v>2.4617540120527979</v>
      </c>
      <c r="AG2816" s="9">
        <f t="shared" si="1901"/>
        <v>2.4617540120527979</v>
      </c>
      <c r="AH2816" s="9">
        <f t="shared" si="1901"/>
        <v>2.4617540120527979</v>
      </c>
      <c r="AI2816" s="9">
        <f t="shared" si="1901"/>
        <v>2.3952201198351548</v>
      </c>
      <c r="AJ2816" s="9">
        <f t="shared" si="1901"/>
        <v>2.3286862276175118</v>
      </c>
      <c r="AK2816" s="9">
        <f t="shared" si="1901"/>
        <v>2.2621523353998687</v>
      </c>
      <c r="AL2816" s="9">
        <f t="shared" si="1901"/>
        <v>2.1956184431822257</v>
      </c>
      <c r="AM2816" s="9">
        <f t="shared" si="1901"/>
        <v>2.1290845509645826</v>
      </c>
    </row>
    <row r="2817" spans="1:39" outlineLevel="2">
      <c r="A2817" s="11">
        <f>ROW()</f>
        <v>2817</v>
      </c>
      <c r="C2817" s="6" t="s">
        <v>3</v>
      </c>
      <c r="D2817" s="39"/>
      <c r="E2817" s="529"/>
      <c r="F2817" s="39"/>
      <c r="G2817" s="39"/>
      <c r="H2817" s="39"/>
      <c r="I2817" s="39"/>
      <c r="J2817" s="39"/>
      <c r="K2817" s="39"/>
      <c r="L2817" s="39"/>
      <c r="M2817" s="39"/>
      <c r="N2817" s="39"/>
      <c r="O2817" s="39"/>
      <c r="P2817" s="39"/>
      <c r="Q2817" s="39"/>
      <c r="R2817" s="39"/>
      <c r="S2817" s="39"/>
      <c r="T2817" s="39"/>
      <c r="U2817" s="39"/>
      <c r="V2817" s="39"/>
      <c r="W2817" s="39"/>
      <c r="X2817" s="39"/>
      <c r="Y2817" s="39"/>
      <c r="Z2817" s="39"/>
      <c r="AA2817" s="39"/>
      <c r="AB2817" s="39"/>
      <c r="AC2817" s="9"/>
      <c r="AD2817" s="9"/>
      <c r="AE2817" s="9">
        <f t="shared" ref="AE2817:AM2817" si="1902">AE2757+AE2772+AE2787+AE2802</f>
        <v>4.1455605337972017</v>
      </c>
      <c r="AF2817" s="9">
        <f t="shared" si="1902"/>
        <v>4.049409248397005</v>
      </c>
      <c r="AG2817" s="9">
        <f t="shared" si="1902"/>
        <v>3.9532579629968083</v>
      </c>
      <c r="AH2817" s="9">
        <f t="shared" si="1902"/>
        <v>3.8571066775966116</v>
      </c>
      <c r="AI2817" s="9">
        <f t="shared" si="1902"/>
        <v>3.714250874722663</v>
      </c>
      <c r="AJ2817" s="9">
        <f t="shared" si="1902"/>
        <v>3.5713950718487144</v>
      </c>
      <c r="AK2817" s="9">
        <f t="shared" si="1902"/>
        <v>3.4285392689747658</v>
      </c>
      <c r="AL2817" s="9">
        <f t="shared" si="1902"/>
        <v>3.2856834661008172</v>
      </c>
      <c r="AM2817" s="9">
        <f t="shared" si="1902"/>
        <v>3.1428276632268686</v>
      </c>
    </row>
    <row r="2818" spans="1:39" outlineLevel="2">
      <c r="A2818" s="11">
        <f>ROW()</f>
        <v>2818</v>
      </c>
      <c r="C2818" s="6" t="s">
        <v>4</v>
      </c>
      <c r="D2818" s="39"/>
      <c r="E2818" s="529"/>
      <c r="F2818" s="39"/>
      <c r="G2818" s="39"/>
      <c r="H2818" s="39"/>
      <c r="I2818" s="39"/>
      <c r="J2818" s="39"/>
      <c r="K2818" s="39"/>
      <c r="L2818" s="39"/>
      <c r="M2818" s="39"/>
      <c r="N2818" s="39"/>
      <c r="O2818" s="39"/>
      <c r="P2818" s="39"/>
      <c r="Q2818" s="39"/>
      <c r="R2818" s="39"/>
      <c r="S2818" s="39"/>
      <c r="T2818" s="39"/>
      <c r="U2818" s="39"/>
      <c r="V2818" s="39"/>
      <c r="W2818" s="39"/>
      <c r="X2818" s="39"/>
      <c r="Y2818" s="39"/>
      <c r="Z2818" s="39"/>
      <c r="AA2818" s="39"/>
      <c r="AB2818" s="39"/>
      <c r="AC2818" s="9"/>
      <c r="AD2818" s="9"/>
      <c r="AE2818" s="9">
        <f t="shared" ref="AE2818:AM2818" si="1903">AE2758+AE2773+AE2788+AE2803</f>
        <v>2.8918723080620632</v>
      </c>
      <c r="AF2818" s="9">
        <f t="shared" si="1903"/>
        <v>2.8439995161750455</v>
      </c>
      <c r="AG2818" s="9">
        <f t="shared" si="1903"/>
        <v>2.7961267242880279</v>
      </c>
      <c r="AH2818" s="9">
        <f t="shared" si="1903"/>
        <v>2.7482539324010102</v>
      </c>
      <c r="AI2818" s="9">
        <f t="shared" si="1903"/>
        <v>2.6464667497194911</v>
      </c>
      <c r="AJ2818" s="9">
        <f t="shared" si="1903"/>
        <v>2.544679567037972</v>
      </c>
      <c r="AK2818" s="9">
        <f t="shared" si="1903"/>
        <v>2.442892384356453</v>
      </c>
      <c r="AL2818" s="9">
        <f t="shared" si="1903"/>
        <v>2.3411052016749343</v>
      </c>
      <c r="AM2818" s="9">
        <f t="shared" si="1903"/>
        <v>2.2393180189934152</v>
      </c>
    </row>
    <row r="2819" spans="1:39" outlineLevel="2">
      <c r="A2819" s="11">
        <f>ROW()</f>
        <v>2819</v>
      </c>
      <c r="C2819" s="6" t="s">
        <v>5</v>
      </c>
      <c r="D2819" s="39"/>
      <c r="E2819" s="529"/>
      <c r="F2819" s="39"/>
      <c r="G2819" s="39"/>
      <c r="H2819" s="39"/>
      <c r="I2819" s="39"/>
      <c r="J2819" s="39"/>
      <c r="K2819" s="39"/>
      <c r="L2819" s="39"/>
      <c r="M2819" s="39"/>
      <c r="N2819" s="39"/>
      <c r="O2819" s="39"/>
      <c r="P2819" s="39"/>
      <c r="Q2819" s="39"/>
      <c r="R2819" s="39"/>
      <c r="S2819" s="39"/>
      <c r="T2819" s="39"/>
      <c r="U2819" s="39"/>
      <c r="V2819" s="39"/>
      <c r="W2819" s="39"/>
      <c r="X2819" s="39"/>
      <c r="Y2819" s="39"/>
      <c r="Z2819" s="39"/>
      <c r="AA2819" s="39"/>
      <c r="AB2819" s="39"/>
      <c r="AC2819" s="9"/>
      <c r="AD2819" s="9"/>
      <c r="AE2819" s="9">
        <f t="shared" ref="AE2819:AM2819" si="1904">AE2759+AE2774+AE2789+AE2804</f>
        <v>2.6857490909928448</v>
      </c>
      <c r="AF2819" s="9">
        <f t="shared" si="1904"/>
        <v>2.4835648456840436</v>
      </c>
      <c r="AG2819" s="9">
        <f t="shared" si="1904"/>
        <v>2.2813806003752424</v>
      </c>
      <c r="AH2819" s="9">
        <f t="shared" si="1904"/>
        <v>2.0791963550664412</v>
      </c>
      <c r="AI2819" s="9">
        <f t="shared" si="1904"/>
        <v>1.7821683043426639</v>
      </c>
      <c r="AJ2819" s="9">
        <f t="shared" si="1904"/>
        <v>1.4851402536188867</v>
      </c>
      <c r="AK2819" s="9">
        <f t="shared" si="1904"/>
        <v>1.1881122028951094</v>
      </c>
      <c r="AL2819" s="9">
        <f t="shared" si="1904"/>
        <v>0.89108415217133208</v>
      </c>
      <c r="AM2819" s="9">
        <f t="shared" si="1904"/>
        <v>0.59405610144755472</v>
      </c>
    </row>
    <row r="2820" spans="1:39" outlineLevel="2">
      <c r="A2820" s="11">
        <f>ROW()</f>
        <v>2820</v>
      </c>
      <c r="C2820" s="6" t="s">
        <v>473</v>
      </c>
      <c r="D2820" s="39"/>
      <c r="E2820" s="529"/>
      <c r="F2820" s="39"/>
      <c r="G2820" s="39"/>
      <c r="H2820" s="39"/>
      <c r="I2820" s="39"/>
      <c r="J2820" s="39"/>
      <c r="K2820" s="39"/>
      <c r="L2820" s="39"/>
      <c r="M2820" s="39"/>
      <c r="N2820" s="39"/>
      <c r="O2820" s="39"/>
      <c r="P2820" s="39"/>
      <c r="Q2820" s="39"/>
      <c r="R2820" s="39"/>
      <c r="S2820" s="39"/>
      <c r="T2820" s="39"/>
      <c r="U2820" s="39"/>
      <c r="V2820" s="39"/>
      <c r="W2820" s="39"/>
      <c r="X2820" s="39"/>
      <c r="Y2820" s="39"/>
      <c r="Z2820" s="39"/>
      <c r="AA2820" s="39"/>
      <c r="AB2820" s="39"/>
      <c r="AC2820" s="9"/>
      <c r="AD2820" s="9"/>
      <c r="AE2820" s="9">
        <f t="shared" ref="AE2820:AM2820" si="1905">AE2760+AE2775+AE2790+AE2805</f>
        <v>6.4931349436101238</v>
      </c>
      <c r="AF2820" s="9">
        <f t="shared" si="1905"/>
        <v>5.7924963492623105</v>
      </c>
      <c r="AG2820" s="9">
        <f t="shared" si="1905"/>
        <v>5.0918577549144972</v>
      </c>
      <c r="AH2820" s="9">
        <f t="shared" si="1905"/>
        <v>4.3912191605666839</v>
      </c>
      <c r="AI2820" s="9">
        <f t="shared" si="1905"/>
        <v>2.195609580283342</v>
      </c>
      <c r="AJ2820" s="9">
        <f t="shared" si="1905"/>
        <v>0</v>
      </c>
      <c r="AK2820" s="9">
        <f t="shared" si="1905"/>
        <v>0</v>
      </c>
      <c r="AL2820" s="9">
        <f t="shared" si="1905"/>
        <v>0</v>
      </c>
      <c r="AM2820" s="9">
        <f t="shared" si="1905"/>
        <v>0</v>
      </c>
    </row>
    <row r="2821" spans="1:39" outlineLevel="2">
      <c r="A2821" s="11">
        <f>ROW()</f>
        <v>2821</v>
      </c>
      <c r="C2821" s="6" t="s">
        <v>474</v>
      </c>
      <c r="D2821" s="39"/>
      <c r="E2821" s="529"/>
      <c r="F2821" s="39"/>
      <c r="G2821" s="39"/>
      <c r="H2821" s="39"/>
      <c r="I2821" s="39"/>
      <c r="J2821" s="39"/>
      <c r="K2821" s="39"/>
      <c r="L2821" s="39"/>
      <c r="M2821" s="39"/>
      <c r="N2821" s="39"/>
      <c r="O2821" s="39"/>
      <c r="P2821" s="39"/>
      <c r="Q2821" s="39"/>
      <c r="R2821" s="39"/>
      <c r="S2821" s="39"/>
      <c r="T2821" s="39"/>
      <c r="U2821" s="39"/>
      <c r="V2821" s="39"/>
      <c r="W2821" s="39"/>
      <c r="X2821" s="39"/>
      <c r="Y2821" s="39"/>
      <c r="Z2821" s="39"/>
      <c r="AA2821" s="39"/>
      <c r="AB2821" s="39"/>
      <c r="AC2821" s="9"/>
      <c r="AD2821" s="9"/>
      <c r="AE2821" s="9">
        <f t="shared" ref="AE2821:AM2821" si="1906">AE2761+AE2776+AE2791+AE2806</f>
        <v>6.1252242575234863</v>
      </c>
      <c r="AF2821" s="9">
        <f t="shared" si="1906"/>
        <v>5.8960949330115655</v>
      </c>
      <c r="AG2821" s="9">
        <f t="shared" si="1906"/>
        <v>5.6669656084996447</v>
      </c>
      <c r="AH2821" s="9">
        <f t="shared" si="1906"/>
        <v>5.4378362839877239</v>
      </c>
      <c r="AI2821" s="9">
        <f t="shared" si="1906"/>
        <v>4.9846832603220799</v>
      </c>
      <c r="AJ2821" s="9">
        <f t="shared" si="1906"/>
        <v>4.5315302366564358</v>
      </c>
      <c r="AK2821" s="9">
        <f t="shared" si="1906"/>
        <v>4.0783772129907927</v>
      </c>
      <c r="AL2821" s="9">
        <f t="shared" si="1906"/>
        <v>3.6252241893251491</v>
      </c>
      <c r="AM2821" s="9">
        <f t="shared" si="1906"/>
        <v>3.1720711656595055</v>
      </c>
    </row>
    <row r="2822" spans="1:39" outlineLevel="2">
      <c r="A2822" s="11">
        <f>ROW()</f>
        <v>2822</v>
      </c>
      <c r="C2822" s="6" t="s">
        <v>477</v>
      </c>
      <c r="D2822" s="39"/>
      <c r="E2822" s="529"/>
      <c r="F2822" s="39"/>
      <c r="G2822" s="39"/>
      <c r="H2822" s="39"/>
      <c r="I2822" s="39"/>
      <c r="J2822" s="39"/>
      <c r="K2822" s="39"/>
      <c r="L2822" s="39"/>
      <c r="M2822" s="39"/>
      <c r="N2822" s="39"/>
      <c r="O2822" s="39"/>
      <c r="P2822" s="39"/>
      <c r="Q2822" s="39"/>
      <c r="R2822" s="39"/>
      <c r="S2822" s="39"/>
      <c r="T2822" s="39"/>
      <c r="U2822" s="39"/>
      <c r="V2822" s="39"/>
      <c r="W2822" s="39"/>
      <c r="X2822" s="39"/>
      <c r="Y2822" s="39"/>
      <c r="Z2822" s="39"/>
      <c r="AA2822" s="39"/>
      <c r="AB2822" s="39"/>
      <c r="AC2822" s="9"/>
      <c r="AD2822" s="9"/>
      <c r="AE2822" s="9">
        <f t="shared" ref="AE2822:AM2822" si="1907">AE2762+AE2777+AE2792+AE2807</f>
        <v>16.523777994193491</v>
      </c>
      <c r="AF2822" s="9">
        <f t="shared" si="1907"/>
        <v>14.239363420145843</v>
      </c>
      <c r="AG2822" s="9">
        <f t="shared" si="1907"/>
        <v>11.954948846098194</v>
      </c>
      <c r="AH2822" s="9">
        <f t="shared" si="1907"/>
        <v>9.6705342720505456</v>
      </c>
      <c r="AI2822" s="9">
        <f t="shared" si="1907"/>
        <v>8.2890293760433256</v>
      </c>
      <c r="AJ2822" s="9">
        <f t="shared" si="1907"/>
        <v>6.9075244800361046</v>
      </c>
      <c r="AK2822" s="9">
        <f t="shared" si="1907"/>
        <v>5.5260195840288837</v>
      </c>
      <c r="AL2822" s="9">
        <f t="shared" si="1907"/>
        <v>4.1445146880216628</v>
      </c>
      <c r="AM2822" s="9">
        <f t="shared" si="1907"/>
        <v>2.7630097920144419</v>
      </c>
    </row>
    <row r="2823" spans="1:39" outlineLevel="2">
      <c r="A2823" s="11">
        <f>ROW()</f>
        <v>2823</v>
      </c>
      <c r="C2823" s="6" t="s">
        <v>511</v>
      </c>
      <c r="D2823" s="39"/>
      <c r="E2823" s="529"/>
      <c r="F2823" s="39"/>
      <c r="G2823" s="39"/>
      <c r="H2823" s="39"/>
      <c r="I2823" s="39"/>
      <c r="J2823" s="39"/>
      <c r="K2823" s="39"/>
      <c r="L2823" s="39"/>
      <c r="M2823" s="39"/>
      <c r="N2823" s="39"/>
      <c r="O2823" s="39"/>
      <c r="P2823" s="39"/>
      <c r="Q2823" s="39"/>
      <c r="R2823" s="39"/>
      <c r="S2823" s="39"/>
      <c r="T2823" s="39"/>
      <c r="U2823" s="39"/>
      <c r="V2823" s="39"/>
      <c r="W2823" s="39"/>
      <c r="X2823" s="39"/>
      <c r="Y2823" s="39"/>
      <c r="Z2823" s="39"/>
      <c r="AA2823" s="39"/>
      <c r="AB2823" s="39"/>
      <c r="AC2823" s="9"/>
      <c r="AD2823" s="9"/>
      <c r="AE2823" s="9">
        <f t="shared" ref="AE2823:AM2823" si="1908">AE2763+AE2778+AE2793+AE2808</f>
        <v>1.1578510198077518</v>
      </c>
      <c r="AF2823" s="9">
        <f t="shared" si="1908"/>
        <v>1.0748748947171392</v>
      </c>
      <c r="AG2823" s="9">
        <f t="shared" si="1908"/>
        <v>0.99189876962652634</v>
      </c>
      <c r="AH2823" s="9">
        <f t="shared" si="1908"/>
        <v>0.90892264453591354</v>
      </c>
      <c r="AI2823" s="9">
        <f t="shared" si="1908"/>
        <v>0.88958386486493668</v>
      </c>
      <c r="AJ2823" s="9">
        <f t="shared" si="1908"/>
        <v>0.87024508519395982</v>
      </c>
      <c r="AK2823" s="9">
        <f t="shared" si="1908"/>
        <v>0.85090630552298296</v>
      </c>
      <c r="AL2823" s="9">
        <f t="shared" si="1908"/>
        <v>0.83156752585200611</v>
      </c>
      <c r="AM2823" s="9">
        <f t="shared" si="1908"/>
        <v>0.81222874618102925</v>
      </c>
    </row>
    <row r="2824" spans="1:39" outlineLevel="2">
      <c r="A2824" s="11">
        <f>ROW()</f>
        <v>2824</v>
      </c>
      <c r="C2824" s="6" t="s">
        <v>655</v>
      </c>
      <c r="D2824" s="39"/>
      <c r="E2824" s="529"/>
      <c r="F2824" s="39"/>
      <c r="G2824" s="39"/>
      <c r="H2824" s="39"/>
      <c r="I2824" s="39"/>
      <c r="J2824" s="39"/>
      <c r="K2824" s="39"/>
      <c r="L2824" s="39"/>
      <c r="M2824" s="39"/>
      <c r="N2824" s="39"/>
      <c r="O2824" s="39"/>
      <c r="P2824" s="39"/>
      <c r="Q2824" s="39"/>
      <c r="R2824" s="39"/>
      <c r="S2824" s="39"/>
      <c r="T2824" s="39"/>
      <c r="U2824" s="39"/>
      <c r="V2824" s="39"/>
      <c r="W2824" s="39"/>
      <c r="X2824" s="39"/>
      <c r="Y2824" s="39"/>
      <c r="Z2824" s="39"/>
      <c r="AA2824" s="39"/>
      <c r="AB2824" s="39"/>
      <c r="AC2824" s="9"/>
      <c r="AD2824" s="9"/>
      <c r="AE2824" s="9">
        <f t="shared" ref="AE2824:AM2824" si="1909">AE2764+AE2779+AE2794+AE2809</f>
        <v>0</v>
      </c>
      <c r="AF2824" s="9">
        <f t="shared" si="1909"/>
        <v>0</v>
      </c>
      <c r="AG2824" s="9">
        <f t="shared" si="1909"/>
        <v>0</v>
      </c>
      <c r="AH2824" s="9">
        <f t="shared" si="1909"/>
        <v>0</v>
      </c>
      <c r="AI2824" s="9">
        <f t="shared" si="1909"/>
        <v>0</v>
      </c>
      <c r="AJ2824" s="9">
        <f t="shared" si="1909"/>
        <v>0</v>
      </c>
      <c r="AK2824" s="9">
        <f t="shared" si="1909"/>
        <v>0</v>
      </c>
      <c r="AL2824" s="9">
        <f t="shared" si="1909"/>
        <v>0</v>
      </c>
      <c r="AM2824" s="9">
        <f t="shared" si="1909"/>
        <v>0</v>
      </c>
    </row>
    <row r="2825" spans="1:39" outlineLevel="2">
      <c r="A2825" s="11">
        <f>ROW()</f>
        <v>2825</v>
      </c>
      <c r="C2825" s="6" t="s">
        <v>656</v>
      </c>
      <c r="D2825" s="39"/>
      <c r="E2825" s="529"/>
      <c r="F2825" s="39"/>
      <c r="G2825" s="39"/>
      <c r="H2825" s="39"/>
      <c r="I2825" s="39"/>
      <c r="J2825" s="39"/>
      <c r="K2825" s="39"/>
      <c r="L2825" s="39"/>
      <c r="M2825" s="39"/>
      <c r="N2825" s="39"/>
      <c r="O2825" s="39"/>
      <c r="P2825" s="39"/>
      <c r="Q2825" s="39"/>
      <c r="R2825" s="39"/>
      <c r="S2825" s="39"/>
      <c r="T2825" s="39"/>
      <c r="U2825" s="39"/>
      <c r="V2825" s="39"/>
      <c r="W2825" s="39"/>
      <c r="X2825" s="39"/>
      <c r="Y2825" s="39"/>
      <c r="Z2825" s="39"/>
      <c r="AA2825" s="39"/>
      <c r="AB2825" s="39"/>
      <c r="AC2825" s="9"/>
      <c r="AD2825" s="9"/>
      <c r="AE2825" s="9">
        <f t="shared" ref="AE2825:AM2825" si="1910">AE2765+AE2780+AE2795+AE2810</f>
        <v>0</v>
      </c>
      <c r="AF2825" s="9">
        <f t="shared" si="1910"/>
        <v>0</v>
      </c>
      <c r="AG2825" s="9">
        <f t="shared" si="1910"/>
        <v>0</v>
      </c>
      <c r="AH2825" s="9">
        <f t="shared" si="1910"/>
        <v>0</v>
      </c>
      <c r="AI2825" s="9">
        <f t="shared" si="1910"/>
        <v>0</v>
      </c>
      <c r="AJ2825" s="9">
        <f t="shared" si="1910"/>
        <v>0</v>
      </c>
      <c r="AK2825" s="9">
        <f t="shared" si="1910"/>
        <v>0</v>
      </c>
      <c r="AL2825" s="9">
        <f t="shared" si="1910"/>
        <v>0</v>
      </c>
      <c r="AM2825" s="9">
        <f t="shared" si="1910"/>
        <v>0</v>
      </c>
    </row>
    <row r="2826" spans="1:39" outlineLevel="2">
      <c r="A2826" s="11">
        <f>ROW()</f>
        <v>2826</v>
      </c>
      <c r="C2826" s="6" t="s">
        <v>667</v>
      </c>
      <c r="D2826" s="39"/>
      <c r="E2826" s="529"/>
      <c r="F2826" s="39"/>
      <c r="G2826" s="39"/>
      <c r="H2826" s="39"/>
      <c r="I2826" s="39"/>
      <c r="J2826" s="39"/>
      <c r="K2826" s="39"/>
      <c r="L2826" s="39"/>
      <c r="M2826" s="39"/>
      <c r="N2826" s="39"/>
      <c r="O2826" s="39"/>
      <c r="P2826" s="39"/>
      <c r="Q2826" s="39"/>
      <c r="R2826" s="39"/>
      <c r="S2826" s="39"/>
      <c r="T2826" s="39"/>
      <c r="U2826" s="39"/>
      <c r="V2826" s="39"/>
      <c r="W2826" s="39"/>
      <c r="X2826" s="39"/>
      <c r="Y2826" s="39"/>
      <c r="Z2826" s="39"/>
      <c r="AA2826" s="39"/>
      <c r="AB2826" s="39"/>
      <c r="AC2826" s="9"/>
      <c r="AD2826" s="9"/>
      <c r="AE2826" s="9">
        <f t="shared" ref="AE2826:AM2826" si="1911">AE2766+AE2781+AE2796+AE2811</f>
        <v>0</v>
      </c>
      <c r="AF2826" s="9">
        <f t="shared" si="1911"/>
        <v>0</v>
      </c>
      <c r="AG2826" s="9">
        <f t="shared" si="1911"/>
        <v>0</v>
      </c>
      <c r="AH2826" s="9">
        <f t="shared" si="1911"/>
        <v>0</v>
      </c>
      <c r="AI2826" s="9">
        <f t="shared" si="1911"/>
        <v>0</v>
      </c>
      <c r="AJ2826" s="9">
        <f t="shared" si="1911"/>
        <v>0</v>
      </c>
      <c r="AK2826" s="9">
        <f t="shared" si="1911"/>
        <v>0</v>
      </c>
      <c r="AL2826" s="9">
        <f t="shared" si="1911"/>
        <v>0</v>
      </c>
      <c r="AM2826" s="9">
        <f t="shared" si="1911"/>
        <v>0</v>
      </c>
    </row>
    <row r="2827" spans="1:39" outlineLevel="2">
      <c r="A2827" s="11">
        <f>ROW()</f>
        <v>2827</v>
      </c>
      <c r="C2827" s="6" t="s">
        <v>212</v>
      </c>
      <c r="D2827" s="39"/>
      <c r="E2827" s="529"/>
      <c r="F2827" s="39"/>
      <c r="G2827" s="39"/>
      <c r="H2827" s="39"/>
      <c r="I2827" s="39"/>
      <c r="J2827" s="39"/>
      <c r="K2827" s="39"/>
      <c r="L2827" s="39"/>
      <c r="M2827" s="39"/>
      <c r="N2827" s="39"/>
      <c r="O2827" s="39"/>
      <c r="P2827" s="39"/>
      <c r="Q2827" s="39"/>
      <c r="R2827" s="39"/>
      <c r="S2827" s="39"/>
      <c r="T2827" s="39"/>
      <c r="U2827" s="39"/>
      <c r="V2827" s="39"/>
      <c r="W2827" s="39"/>
      <c r="X2827" s="39"/>
      <c r="Y2827" s="39"/>
      <c r="Z2827" s="39"/>
      <c r="AA2827" s="39"/>
      <c r="AB2827" s="39"/>
      <c r="AC2827" s="9"/>
      <c r="AD2827" s="9"/>
      <c r="AE2827" s="9">
        <f t="shared" ref="AE2827:AM2827" si="1912">AE2767+AE2782+AE2797+AE2812</f>
        <v>0</v>
      </c>
      <c r="AF2827" s="9">
        <f t="shared" si="1912"/>
        <v>0</v>
      </c>
      <c r="AG2827" s="9">
        <f t="shared" si="1912"/>
        <v>0</v>
      </c>
      <c r="AH2827" s="9">
        <f t="shared" si="1912"/>
        <v>0</v>
      </c>
      <c r="AI2827" s="9">
        <f t="shared" si="1912"/>
        <v>0</v>
      </c>
      <c r="AJ2827" s="9">
        <f t="shared" si="1912"/>
        <v>0</v>
      </c>
      <c r="AK2827" s="9">
        <f t="shared" si="1912"/>
        <v>0</v>
      </c>
      <c r="AL2827" s="9">
        <f t="shared" si="1912"/>
        <v>0</v>
      </c>
      <c r="AM2827" s="9">
        <f t="shared" si="1912"/>
        <v>0</v>
      </c>
    </row>
    <row r="2828" spans="1:39" outlineLevel="2">
      <c r="A2828" s="11">
        <f>ROW()</f>
        <v>2828</v>
      </c>
      <c r="C2828" s="30" t="s">
        <v>362</v>
      </c>
      <c r="D2828" s="90"/>
      <c r="E2828" s="530"/>
      <c r="F2828" s="90"/>
      <c r="G2828" s="90"/>
      <c r="H2828" s="90"/>
      <c r="I2828" s="90"/>
      <c r="J2828" s="90"/>
      <c r="K2828" s="90"/>
      <c r="L2828" s="90"/>
      <c r="M2828" s="90"/>
      <c r="N2828" s="90"/>
      <c r="O2828" s="90"/>
      <c r="P2828" s="90"/>
      <c r="Q2828" s="90"/>
      <c r="R2828" s="90"/>
      <c r="S2828" s="90"/>
      <c r="T2828" s="90"/>
      <c r="U2828" s="90"/>
      <c r="V2828" s="90"/>
      <c r="W2828" s="90"/>
      <c r="X2828" s="90"/>
      <c r="Y2828" s="90"/>
      <c r="Z2828" s="90"/>
      <c r="AA2828" s="90"/>
      <c r="AB2828" s="90"/>
      <c r="AC2828" s="15"/>
      <c r="AD2828" s="15"/>
      <c r="AE2828" s="15">
        <f t="shared" ref="AE2828:AM2828" si="1913">AE2768+AE2783+AE2798+AE2813</f>
        <v>1.782756309351657</v>
      </c>
      <c r="AF2828" s="15">
        <f t="shared" si="1913"/>
        <v>1.7360678100119165</v>
      </c>
      <c r="AG2828" s="15">
        <f t="shared" si="1913"/>
        <v>1.6893793106721759</v>
      </c>
      <c r="AH2828" s="15">
        <f t="shared" si="1913"/>
        <v>1.6426908113324354</v>
      </c>
      <c r="AI2828" s="15">
        <f t="shared" si="1913"/>
        <v>1.5960023119926949</v>
      </c>
      <c r="AJ2828" s="15">
        <f t="shared" si="1913"/>
        <v>1.5493138126529544</v>
      </c>
      <c r="AK2828" s="15">
        <f t="shared" si="1913"/>
        <v>1.5026253133132139</v>
      </c>
      <c r="AL2828" s="15">
        <f t="shared" si="1913"/>
        <v>1.4559368139734734</v>
      </c>
      <c r="AM2828" s="15">
        <f t="shared" si="1913"/>
        <v>1.4092483146337329</v>
      </c>
    </row>
    <row r="2829" spans="1:39" outlineLevel="2">
      <c r="A2829" s="11">
        <f>ROW()</f>
        <v>2829</v>
      </c>
      <c r="C2829" s="6" t="s">
        <v>1</v>
      </c>
      <c r="D2829" s="39"/>
      <c r="E2829" s="39"/>
      <c r="F2829" s="39"/>
      <c r="G2829" s="39"/>
      <c r="H2829" s="39"/>
      <c r="I2829" s="39"/>
      <c r="J2829" s="39"/>
      <c r="K2829" s="39"/>
      <c r="L2829" s="39"/>
      <c r="M2829" s="39"/>
      <c r="N2829" s="39"/>
      <c r="O2829" s="39"/>
      <c r="P2829" s="39"/>
      <c r="Q2829" s="39"/>
      <c r="R2829" s="39"/>
      <c r="S2829" s="39"/>
      <c r="T2829" s="39"/>
      <c r="U2829" s="39"/>
      <c r="V2829" s="39"/>
      <c r="W2829" s="39"/>
      <c r="X2829" s="39"/>
      <c r="Y2829" s="39"/>
      <c r="Z2829" s="39"/>
      <c r="AA2829" s="39"/>
      <c r="AB2829" s="39"/>
      <c r="AC2829" s="9"/>
      <c r="AD2829" s="9"/>
      <c r="AE2829" s="9">
        <f t="shared" ref="AE2829" si="1914">SUM(AE2816:AE2828)</f>
        <v>44.267680469391408</v>
      </c>
      <c r="AF2829" s="9">
        <f t="shared" ref="AF2829:AM2829" si="1915">SUM(AF2816:AF2828)</f>
        <v>40.577625029457664</v>
      </c>
      <c r="AG2829" s="9">
        <f t="shared" si="1915"/>
        <v>36.887569589523906</v>
      </c>
      <c r="AH2829" s="9">
        <f t="shared" si="1915"/>
        <v>33.197514149590162</v>
      </c>
      <c r="AI2829" s="9">
        <f t="shared" si="1915"/>
        <v>28.493014442126352</v>
      </c>
      <c r="AJ2829" s="9">
        <f t="shared" si="1915"/>
        <v>23.788514734662542</v>
      </c>
      <c r="AK2829" s="9">
        <f t="shared" si="1915"/>
        <v>21.27962460748207</v>
      </c>
      <c r="AL2829" s="9">
        <f t="shared" si="1915"/>
        <v>18.770734480301599</v>
      </c>
      <c r="AM2829" s="9">
        <f t="shared" si="1915"/>
        <v>16.261844353121131</v>
      </c>
    </row>
    <row r="2830" spans="1:39" outlineLevel="3">
      <c r="A2830" s="11">
        <f>ROW()</f>
        <v>2830</v>
      </c>
      <c r="B2830" s="343" t="s">
        <v>658</v>
      </c>
      <c r="D2830" s="39"/>
      <c r="E2830" s="39"/>
      <c r="F2830" s="39"/>
      <c r="G2830" s="39"/>
      <c r="H2830" s="39"/>
      <c r="I2830" s="39"/>
      <c r="J2830" s="39"/>
      <c r="K2830" s="39"/>
      <c r="L2830" s="39"/>
      <c r="M2830" s="39"/>
      <c r="N2830" s="39"/>
      <c r="O2830" s="39"/>
      <c r="P2830" s="39"/>
      <c r="Q2830" s="39"/>
      <c r="R2830" s="39"/>
      <c r="S2830" s="39"/>
      <c r="T2830" s="39"/>
      <c r="U2830" s="39"/>
      <c r="V2830" s="39"/>
      <c r="W2830" s="39"/>
      <c r="X2830" s="39"/>
      <c r="Y2830" s="39"/>
      <c r="Z2830" s="39"/>
      <c r="AA2830" s="39"/>
      <c r="AB2830" s="39"/>
      <c r="AC2830" s="39"/>
      <c r="AD2830" s="39"/>
      <c r="AE2830" s="39"/>
      <c r="AF2830" s="39"/>
      <c r="AG2830" s="39"/>
      <c r="AH2830" s="39"/>
      <c r="AI2830" s="39"/>
      <c r="AJ2830" s="39"/>
      <c r="AK2830" s="39"/>
      <c r="AL2830" s="39"/>
      <c r="AM2830" s="39"/>
    </row>
    <row r="2831" spans="1:39" outlineLevel="3">
      <c r="A2831" s="11">
        <f>ROW()</f>
        <v>2831</v>
      </c>
      <c r="C2831" s="6" t="s">
        <v>2</v>
      </c>
      <c r="D2831" s="39"/>
      <c r="E2831" s="39"/>
      <c r="F2831" s="39"/>
      <c r="G2831" s="39"/>
      <c r="H2831" s="39"/>
      <c r="I2831" s="39"/>
      <c r="J2831" s="39"/>
      <c r="K2831" s="39"/>
      <c r="L2831" s="39"/>
      <c r="M2831" s="39"/>
      <c r="N2831" s="39"/>
      <c r="O2831" s="39"/>
      <c r="P2831" s="39"/>
      <c r="Q2831" s="39"/>
      <c r="R2831" s="39"/>
      <c r="S2831" s="39"/>
      <c r="T2831" s="39"/>
      <c r="U2831" s="39"/>
      <c r="V2831" s="39"/>
      <c r="W2831" s="39"/>
      <c r="X2831" s="39"/>
      <c r="Y2831" s="39"/>
      <c r="Z2831" s="39"/>
      <c r="AA2831" s="39"/>
      <c r="AB2831" s="39"/>
      <c r="AC2831" s="39"/>
      <c r="AD2831" s="39"/>
      <c r="AE2831" s="39"/>
      <c r="AF2831" s="39"/>
      <c r="AG2831" s="39"/>
      <c r="AH2831" s="39"/>
      <c r="AI2831" s="39"/>
      <c r="AJ2831" s="39"/>
      <c r="AK2831" s="39"/>
      <c r="AL2831" s="39"/>
      <c r="AM2831" s="39"/>
    </row>
    <row r="2832" spans="1:39" outlineLevel="3">
      <c r="A2832" s="11">
        <f>ROW()</f>
        <v>2832</v>
      </c>
      <c r="C2832" s="6" t="s">
        <v>3</v>
      </c>
      <c r="D2832" s="39"/>
      <c r="E2832" s="39"/>
      <c r="F2832" s="39"/>
      <c r="G2832" s="39"/>
      <c r="H2832" s="39"/>
      <c r="I2832" s="39"/>
      <c r="J2832" s="39"/>
      <c r="K2832" s="39"/>
      <c r="L2832" s="39"/>
      <c r="M2832" s="39"/>
      <c r="N2832" s="39"/>
      <c r="O2832" s="39"/>
      <c r="P2832" s="39"/>
      <c r="Q2832" s="39"/>
      <c r="R2832" s="39"/>
      <c r="S2832" s="39"/>
      <c r="T2832" s="39"/>
      <c r="U2832" s="39"/>
      <c r="V2832" s="39"/>
      <c r="W2832" s="39"/>
      <c r="X2832" s="39"/>
      <c r="Y2832" s="39"/>
      <c r="Z2832" s="39"/>
      <c r="AA2832" s="39"/>
      <c r="AB2832" s="39"/>
      <c r="AC2832" s="39"/>
      <c r="AD2832" s="39"/>
      <c r="AE2832" s="39"/>
      <c r="AF2832" s="39"/>
      <c r="AG2832" s="39"/>
      <c r="AH2832" s="39"/>
      <c r="AI2832" s="39"/>
      <c r="AJ2832" s="39"/>
      <c r="AK2832" s="39"/>
      <c r="AL2832" s="39"/>
      <c r="AM2832" s="39"/>
    </row>
    <row r="2833" spans="1:39" outlineLevel="3">
      <c r="A2833" s="11">
        <f>ROW()</f>
        <v>2833</v>
      </c>
      <c r="C2833" s="6" t="s">
        <v>4</v>
      </c>
      <c r="D2833" s="39"/>
      <c r="E2833" s="39"/>
      <c r="F2833" s="39"/>
      <c r="G2833" s="39"/>
      <c r="H2833" s="39"/>
      <c r="I2833" s="39"/>
      <c r="J2833" s="39"/>
      <c r="K2833" s="39"/>
      <c r="L2833" s="39"/>
      <c r="M2833" s="39"/>
      <c r="N2833" s="39"/>
      <c r="O2833" s="39"/>
      <c r="P2833" s="39"/>
      <c r="Q2833" s="39"/>
      <c r="R2833" s="39"/>
      <c r="S2833" s="39"/>
      <c r="T2833" s="39"/>
      <c r="U2833" s="39"/>
      <c r="V2833" s="39"/>
      <c r="W2833" s="39"/>
      <c r="X2833" s="39"/>
      <c r="Y2833" s="39"/>
      <c r="Z2833" s="39"/>
      <c r="AA2833" s="39"/>
      <c r="AB2833" s="39"/>
      <c r="AC2833" s="39"/>
      <c r="AD2833" s="39"/>
      <c r="AE2833" s="39"/>
      <c r="AF2833" s="39"/>
      <c r="AG2833" s="39"/>
      <c r="AH2833" s="39"/>
      <c r="AI2833" s="39"/>
      <c r="AJ2833" s="39"/>
      <c r="AK2833" s="39"/>
      <c r="AL2833" s="39"/>
      <c r="AM2833" s="39"/>
    </row>
    <row r="2834" spans="1:39" outlineLevel="3">
      <c r="A2834" s="11">
        <f>ROW()</f>
        <v>2834</v>
      </c>
      <c r="C2834" s="6" t="s">
        <v>5</v>
      </c>
      <c r="D2834" s="39"/>
      <c r="E2834" s="39"/>
      <c r="F2834" s="39"/>
      <c r="G2834" s="39"/>
      <c r="H2834" s="39"/>
      <c r="I2834" s="39"/>
      <c r="J2834" s="39"/>
      <c r="K2834" s="39"/>
      <c r="L2834" s="39"/>
      <c r="M2834" s="39"/>
      <c r="N2834" s="39"/>
      <c r="O2834" s="39"/>
      <c r="P2834" s="39"/>
      <c r="Q2834" s="39"/>
      <c r="R2834" s="39"/>
      <c r="S2834" s="39"/>
      <c r="T2834" s="39"/>
      <c r="U2834" s="39"/>
      <c r="V2834" s="39"/>
      <c r="W2834" s="39"/>
      <c r="X2834" s="39"/>
      <c r="Y2834" s="39"/>
      <c r="Z2834" s="39"/>
      <c r="AA2834" s="39"/>
      <c r="AB2834" s="39"/>
      <c r="AC2834" s="39"/>
      <c r="AD2834" s="39"/>
      <c r="AE2834" s="39"/>
      <c r="AF2834" s="39"/>
      <c r="AG2834" s="39"/>
      <c r="AH2834" s="39"/>
      <c r="AI2834" s="39"/>
      <c r="AJ2834" s="39"/>
      <c r="AK2834" s="39"/>
      <c r="AL2834" s="39"/>
      <c r="AM2834" s="39"/>
    </row>
    <row r="2835" spans="1:39" outlineLevel="3">
      <c r="A2835" s="11">
        <f>ROW()</f>
        <v>2835</v>
      </c>
      <c r="C2835" s="6" t="s">
        <v>473</v>
      </c>
      <c r="D2835" s="39"/>
      <c r="E2835" s="39"/>
      <c r="F2835" s="39"/>
      <c r="G2835" s="39"/>
      <c r="H2835" s="39"/>
      <c r="I2835" s="39"/>
      <c r="J2835" s="39"/>
      <c r="K2835" s="39"/>
      <c r="L2835" s="39"/>
      <c r="M2835" s="39"/>
      <c r="N2835" s="39"/>
      <c r="O2835" s="39"/>
      <c r="P2835" s="39"/>
      <c r="Q2835" s="39"/>
      <c r="R2835" s="39"/>
      <c r="S2835" s="39"/>
      <c r="T2835" s="39"/>
      <c r="U2835" s="39"/>
      <c r="V2835" s="39"/>
      <c r="W2835" s="39"/>
      <c r="X2835" s="39"/>
      <c r="Y2835" s="39"/>
      <c r="Z2835" s="39"/>
      <c r="AA2835" s="39"/>
      <c r="AB2835" s="39"/>
      <c r="AC2835" s="39"/>
      <c r="AD2835" s="39"/>
      <c r="AE2835" s="39"/>
      <c r="AF2835" s="39"/>
      <c r="AG2835" s="39"/>
      <c r="AH2835" s="39"/>
      <c r="AI2835" s="39"/>
      <c r="AJ2835" s="39"/>
      <c r="AK2835" s="39"/>
      <c r="AL2835" s="39"/>
      <c r="AM2835" s="39"/>
    </row>
    <row r="2836" spans="1:39" outlineLevel="3">
      <c r="A2836" s="11">
        <f>ROW()</f>
        <v>2836</v>
      </c>
      <c r="C2836" s="6" t="s">
        <v>474</v>
      </c>
      <c r="D2836" s="39"/>
      <c r="E2836" s="39"/>
      <c r="F2836" s="39"/>
      <c r="G2836" s="39"/>
      <c r="H2836" s="39"/>
      <c r="I2836" s="39"/>
      <c r="J2836" s="39"/>
      <c r="K2836" s="39"/>
      <c r="L2836" s="39"/>
      <c r="M2836" s="39"/>
      <c r="N2836" s="39"/>
      <c r="O2836" s="39"/>
      <c r="P2836" s="39"/>
      <c r="Q2836" s="39"/>
      <c r="R2836" s="39"/>
      <c r="S2836" s="39"/>
      <c r="T2836" s="39"/>
      <c r="U2836" s="39"/>
      <c r="V2836" s="39"/>
      <c r="W2836" s="39"/>
      <c r="X2836" s="39"/>
      <c r="Y2836" s="39"/>
      <c r="Z2836" s="39"/>
      <c r="AA2836" s="39"/>
      <c r="AB2836" s="39"/>
      <c r="AC2836" s="39"/>
      <c r="AD2836" s="39"/>
      <c r="AE2836" s="39"/>
      <c r="AF2836" s="39"/>
      <c r="AG2836" s="39"/>
      <c r="AH2836" s="39"/>
      <c r="AI2836" s="39"/>
      <c r="AJ2836" s="39"/>
      <c r="AK2836" s="39"/>
      <c r="AL2836" s="39"/>
      <c r="AM2836" s="39"/>
    </row>
    <row r="2837" spans="1:39" outlineLevel="3">
      <c r="A2837" s="11">
        <f>ROW()</f>
        <v>2837</v>
      </c>
      <c r="C2837" s="6" t="s">
        <v>477</v>
      </c>
      <c r="D2837" s="39"/>
      <c r="E2837" s="39"/>
      <c r="F2837" s="39"/>
      <c r="G2837" s="39"/>
      <c r="H2837" s="39"/>
      <c r="I2837" s="39"/>
      <c r="J2837" s="39"/>
      <c r="K2837" s="39"/>
      <c r="L2837" s="39"/>
      <c r="M2837" s="39"/>
      <c r="N2837" s="39"/>
      <c r="O2837" s="39"/>
      <c r="P2837" s="39"/>
      <c r="Q2837" s="39"/>
      <c r="R2837" s="39"/>
      <c r="S2837" s="39"/>
      <c r="T2837" s="39"/>
      <c r="U2837" s="39"/>
      <c r="V2837" s="39"/>
      <c r="W2837" s="39"/>
      <c r="X2837" s="39"/>
      <c r="Y2837" s="39"/>
      <c r="Z2837" s="39"/>
      <c r="AA2837" s="39"/>
      <c r="AB2837" s="39"/>
      <c r="AC2837" s="39"/>
      <c r="AD2837" s="39"/>
      <c r="AE2837" s="39"/>
      <c r="AF2837" s="39"/>
      <c r="AG2837" s="39"/>
      <c r="AH2837" s="39"/>
      <c r="AI2837" s="39"/>
      <c r="AJ2837" s="39"/>
      <c r="AK2837" s="39"/>
      <c r="AL2837" s="39"/>
      <c r="AM2837" s="39"/>
    </row>
    <row r="2838" spans="1:39" outlineLevel="3">
      <c r="A2838" s="11">
        <f>ROW()</f>
        <v>2838</v>
      </c>
      <c r="C2838" s="6" t="s">
        <v>511</v>
      </c>
      <c r="D2838" s="39"/>
      <c r="E2838" s="39"/>
      <c r="F2838" s="39"/>
      <c r="G2838" s="39"/>
      <c r="H2838" s="39"/>
      <c r="I2838" s="39"/>
      <c r="J2838" s="39"/>
      <c r="K2838" s="39"/>
      <c r="L2838" s="39"/>
      <c r="M2838" s="39"/>
      <c r="N2838" s="39"/>
      <c r="O2838" s="39"/>
      <c r="P2838" s="39"/>
      <c r="Q2838" s="39"/>
      <c r="R2838" s="39"/>
      <c r="S2838" s="39"/>
      <c r="T2838" s="39"/>
      <c r="U2838" s="39"/>
      <c r="V2838" s="39"/>
      <c r="W2838" s="39"/>
      <c r="X2838" s="39"/>
      <c r="Y2838" s="39"/>
      <c r="Z2838" s="39"/>
      <c r="AA2838" s="39"/>
      <c r="AB2838" s="39"/>
      <c r="AC2838" s="39"/>
      <c r="AD2838" s="39"/>
      <c r="AE2838" s="39"/>
      <c r="AF2838" s="39"/>
      <c r="AG2838" s="39"/>
      <c r="AH2838" s="39"/>
      <c r="AI2838" s="39"/>
      <c r="AJ2838" s="39"/>
      <c r="AK2838" s="39"/>
      <c r="AL2838" s="39"/>
      <c r="AM2838" s="39"/>
    </row>
    <row r="2839" spans="1:39" outlineLevel="3">
      <c r="A2839" s="11">
        <f>ROW()</f>
        <v>2839</v>
      </c>
      <c r="C2839" s="6" t="s">
        <v>655</v>
      </c>
      <c r="D2839" s="39"/>
      <c r="E2839" s="39"/>
      <c r="F2839" s="39"/>
      <c r="G2839" s="39"/>
      <c r="H2839" s="39"/>
      <c r="I2839" s="39"/>
      <c r="J2839" s="39"/>
      <c r="K2839" s="39"/>
      <c r="L2839" s="39"/>
      <c r="M2839" s="39"/>
      <c r="N2839" s="39"/>
      <c r="O2839" s="39"/>
      <c r="P2839" s="39"/>
      <c r="Q2839" s="39"/>
      <c r="R2839" s="39"/>
      <c r="S2839" s="39"/>
      <c r="T2839" s="39"/>
      <c r="U2839" s="39"/>
      <c r="V2839" s="39"/>
      <c r="W2839" s="39"/>
      <c r="X2839" s="39"/>
      <c r="Y2839" s="39"/>
      <c r="Z2839" s="39"/>
      <c r="AA2839" s="39"/>
      <c r="AB2839" s="39"/>
      <c r="AC2839" s="39"/>
      <c r="AD2839" s="39"/>
      <c r="AE2839" s="39"/>
      <c r="AF2839" s="39"/>
      <c r="AG2839" s="39"/>
      <c r="AH2839" s="39"/>
      <c r="AI2839" s="39"/>
      <c r="AJ2839" s="39"/>
      <c r="AK2839" s="39"/>
      <c r="AL2839" s="39"/>
      <c r="AM2839" s="39"/>
    </row>
    <row r="2840" spans="1:39" outlineLevel="3">
      <c r="A2840" s="11">
        <f>ROW()</f>
        <v>2840</v>
      </c>
      <c r="C2840" s="6" t="s">
        <v>656</v>
      </c>
      <c r="D2840" s="39"/>
      <c r="E2840" s="39"/>
      <c r="F2840" s="39"/>
      <c r="G2840" s="39"/>
      <c r="H2840" s="39"/>
      <c r="I2840" s="39"/>
      <c r="J2840" s="39"/>
      <c r="K2840" s="39"/>
      <c r="L2840" s="39"/>
      <c r="M2840" s="39"/>
      <c r="N2840" s="39"/>
      <c r="O2840" s="39"/>
      <c r="P2840" s="39"/>
      <c r="Q2840" s="39"/>
      <c r="R2840" s="39"/>
      <c r="S2840" s="39"/>
      <c r="T2840" s="39"/>
      <c r="U2840" s="39"/>
      <c r="V2840" s="39"/>
      <c r="W2840" s="39"/>
      <c r="X2840" s="39"/>
      <c r="Y2840" s="39"/>
      <c r="Z2840" s="39"/>
      <c r="AA2840" s="39"/>
      <c r="AB2840" s="39"/>
      <c r="AC2840" s="39"/>
      <c r="AD2840" s="39"/>
      <c r="AE2840" s="39"/>
      <c r="AF2840" s="39"/>
      <c r="AG2840" s="39"/>
      <c r="AH2840" s="39"/>
      <c r="AI2840" s="39"/>
      <c r="AJ2840" s="39"/>
      <c r="AK2840" s="39"/>
      <c r="AL2840" s="39"/>
      <c r="AM2840" s="39"/>
    </row>
    <row r="2841" spans="1:39" outlineLevel="3">
      <c r="A2841" s="11">
        <f>ROW()</f>
        <v>2841</v>
      </c>
      <c r="C2841" s="6" t="s">
        <v>667</v>
      </c>
      <c r="D2841" s="39"/>
      <c r="E2841" s="39"/>
      <c r="F2841" s="39"/>
      <c r="G2841" s="39"/>
      <c r="H2841" s="39"/>
      <c r="I2841" s="39"/>
      <c r="J2841" s="39"/>
      <c r="K2841" s="39"/>
      <c r="L2841" s="39"/>
      <c r="M2841" s="39"/>
      <c r="N2841" s="39"/>
      <c r="O2841" s="39"/>
      <c r="P2841" s="39"/>
      <c r="Q2841" s="39"/>
      <c r="R2841" s="39"/>
      <c r="S2841" s="39"/>
      <c r="T2841" s="39"/>
      <c r="U2841" s="39"/>
      <c r="V2841" s="39"/>
      <c r="W2841" s="39"/>
      <c r="X2841" s="39"/>
      <c r="Y2841" s="39"/>
      <c r="Z2841" s="39"/>
      <c r="AA2841" s="39"/>
      <c r="AB2841" s="39"/>
      <c r="AC2841" s="39"/>
      <c r="AD2841" s="39"/>
      <c r="AE2841" s="39"/>
      <c r="AF2841" s="39"/>
      <c r="AG2841" s="39"/>
      <c r="AH2841" s="39"/>
      <c r="AI2841" s="39"/>
      <c r="AJ2841" s="39"/>
      <c r="AK2841" s="39"/>
      <c r="AL2841" s="39"/>
      <c r="AM2841" s="39"/>
    </row>
    <row r="2842" spans="1:39" outlineLevel="3">
      <c r="A2842" s="11">
        <f>ROW()</f>
        <v>2842</v>
      </c>
      <c r="C2842" s="6" t="s">
        <v>212</v>
      </c>
      <c r="D2842" s="39"/>
      <c r="E2842" s="39"/>
      <c r="F2842" s="39"/>
      <c r="G2842" s="39"/>
      <c r="H2842" s="39"/>
      <c r="I2842" s="39"/>
      <c r="J2842" s="39"/>
      <c r="K2842" s="39"/>
      <c r="L2842" s="39"/>
      <c r="M2842" s="39"/>
      <c r="N2842" s="39"/>
      <c r="O2842" s="39"/>
      <c r="P2842" s="39"/>
      <c r="Q2842" s="39"/>
      <c r="R2842" s="39"/>
      <c r="S2842" s="39"/>
      <c r="T2842" s="39"/>
      <c r="U2842" s="39"/>
      <c r="V2842" s="39"/>
      <c r="W2842" s="39"/>
      <c r="X2842" s="39"/>
      <c r="Y2842" s="39"/>
      <c r="Z2842" s="39"/>
      <c r="AA2842" s="39"/>
      <c r="AB2842" s="39"/>
      <c r="AC2842" s="39"/>
      <c r="AD2842" s="39"/>
      <c r="AE2842" s="39"/>
      <c r="AF2842" s="39"/>
      <c r="AG2842" s="39"/>
      <c r="AH2842" s="39"/>
      <c r="AI2842" s="39"/>
      <c r="AJ2842" s="39"/>
      <c r="AK2842" s="39"/>
      <c r="AL2842" s="39"/>
      <c r="AM2842" s="39"/>
    </row>
    <row r="2843" spans="1:39" outlineLevel="3">
      <c r="A2843" s="11">
        <f>ROW()</f>
        <v>2843</v>
      </c>
      <c r="C2843" s="30" t="s">
        <v>362</v>
      </c>
      <c r="D2843" s="90"/>
      <c r="E2843" s="90"/>
      <c r="F2843" s="90"/>
      <c r="G2843" s="90"/>
      <c r="H2843" s="90"/>
      <c r="I2843" s="90"/>
      <c r="J2843" s="90"/>
      <c r="K2843" s="90"/>
      <c r="L2843" s="90"/>
      <c r="M2843" s="90"/>
      <c r="N2843" s="90"/>
      <c r="O2843" s="90"/>
      <c r="P2843" s="90"/>
      <c r="Q2843" s="90"/>
      <c r="R2843" s="90"/>
      <c r="S2843" s="90"/>
      <c r="T2843" s="90"/>
      <c r="U2843" s="90"/>
      <c r="V2843" s="90"/>
      <c r="W2843" s="90"/>
      <c r="X2843" s="90"/>
      <c r="Y2843" s="90"/>
      <c r="Z2843" s="90"/>
      <c r="AA2843" s="90"/>
      <c r="AB2843" s="90"/>
      <c r="AC2843" s="90"/>
      <c r="AD2843" s="90"/>
      <c r="AE2843" s="90"/>
      <c r="AF2843" s="90"/>
      <c r="AG2843" s="90"/>
      <c r="AH2843" s="90"/>
      <c r="AI2843" s="90"/>
      <c r="AJ2843" s="90"/>
      <c r="AK2843" s="90"/>
      <c r="AL2843" s="90"/>
      <c r="AM2843" s="90"/>
    </row>
    <row r="2844" spans="1:39" outlineLevel="3">
      <c r="A2844" s="11">
        <f>ROW()</f>
        <v>2844</v>
      </c>
      <c r="C2844" s="6" t="s">
        <v>1</v>
      </c>
      <c r="D2844" s="39"/>
      <c r="E2844" s="39"/>
      <c r="F2844" s="39"/>
      <c r="G2844" s="39"/>
      <c r="H2844" s="39"/>
      <c r="I2844" s="39"/>
      <c r="J2844" s="39"/>
      <c r="K2844" s="39"/>
      <c r="L2844" s="39"/>
      <c r="M2844" s="39"/>
      <c r="N2844" s="39"/>
      <c r="O2844" s="39"/>
      <c r="P2844" s="39"/>
      <c r="Q2844" s="39"/>
      <c r="R2844" s="39"/>
      <c r="S2844" s="39"/>
      <c r="T2844" s="39"/>
      <c r="U2844" s="39"/>
      <c r="V2844" s="39"/>
      <c r="W2844" s="39"/>
      <c r="X2844" s="39"/>
      <c r="Y2844" s="39"/>
      <c r="Z2844" s="39"/>
      <c r="AA2844" s="39"/>
      <c r="AB2844" s="39"/>
      <c r="AC2844" s="39"/>
      <c r="AD2844" s="39"/>
      <c r="AE2844" s="39"/>
      <c r="AF2844" s="39"/>
      <c r="AG2844" s="39"/>
      <c r="AH2844" s="39"/>
      <c r="AI2844" s="39"/>
      <c r="AJ2844" s="39"/>
      <c r="AK2844" s="39"/>
      <c r="AL2844" s="39"/>
      <c r="AM2844" s="39"/>
    </row>
    <row r="2845" spans="1:39" outlineLevel="3">
      <c r="A2845" s="11">
        <f>ROW()</f>
        <v>2845</v>
      </c>
      <c r="D2845" s="39"/>
      <c r="E2845" s="39"/>
      <c r="F2845" s="39"/>
      <c r="G2845" s="39"/>
      <c r="H2845" s="39"/>
      <c r="I2845" s="39"/>
      <c r="J2845" s="39"/>
      <c r="K2845" s="39"/>
      <c r="L2845" s="39"/>
      <c r="M2845" s="39"/>
      <c r="N2845" s="39"/>
      <c r="O2845" s="39"/>
      <c r="P2845" s="39"/>
      <c r="Q2845" s="39"/>
      <c r="R2845" s="39"/>
      <c r="S2845" s="39"/>
      <c r="T2845" s="39"/>
      <c r="U2845" s="39"/>
      <c r="V2845" s="39"/>
      <c r="W2845" s="39"/>
      <c r="X2845" s="39"/>
      <c r="Y2845" s="39"/>
      <c r="Z2845" s="39"/>
      <c r="AA2845" s="39"/>
      <c r="AB2845" s="39"/>
      <c r="AC2845" s="39"/>
      <c r="AD2845" s="39"/>
      <c r="AE2845" s="39"/>
      <c r="AF2845" s="39"/>
      <c r="AG2845" s="39"/>
      <c r="AH2845" s="39"/>
      <c r="AI2845" s="39"/>
      <c r="AJ2845" s="39"/>
      <c r="AK2845" s="39"/>
      <c r="AL2845" s="39"/>
      <c r="AM2845" s="39"/>
    </row>
    <row r="2846" spans="1:39" s="10" customFormat="1" outlineLevel="1">
      <c r="A2846" s="324" t="s">
        <v>455</v>
      </c>
      <c r="B2846" s="347"/>
      <c r="C2846" s="325"/>
      <c r="D2846" s="325"/>
      <c r="E2846" s="325"/>
      <c r="F2846" s="325"/>
      <c r="G2846" s="325"/>
      <c r="H2846" s="326"/>
      <c r="I2846" s="326"/>
      <c r="J2846" s="326"/>
      <c r="K2846" s="326"/>
      <c r="L2846" s="326"/>
      <c r="M2846" s="326"/>
      <c r="N2846" s="326"/>
      <c r="O2846" s="326"/>
      <c r="P2846" s="326"/>
      <c r="Q2846" s="326"/>
      <c r="R2846" s="326"/>
      <c r="S2846" s="326"/>
      <c r="T2846" s="326"/>
      <c r="U2846" s="326"/>
      <c r="V2846" s="326"/>
      <c r="W2846" s="326"/>
      <c r="X2846" s="326"/>
      <c r="Y2846" s="326"/>
      <c r="Z2846" s="326"/>
      <c r="AA2846" s="326"/>
      <c r="AB2846" s="326"/>
      <c r="AC2846" s="326"/>
      <c r="AD2846" s="326"/>
      <c r="AE2846" s="326"/>
      <c r="AF2846" s="326"/>
      <c r="AG2846" s="326"/>
      <c r="AH2846" s="326"/>
      <c r="AI2846" s="326"/>
      <c r="AJ2846" s="326"/>
      <c r="AK2846" s="326"/>
      <c r="AL2846" s="326"/>
      <c r="AM2846" s="326"/>
    </row>
    <row r="2847" spans="1:39" outlineLevel="2">
      <c r="A2847" s="11">
        <f>ROW()</f>
        <v>2847</v>
      </c>
      <c r="B2847" s="343" t="s">
        <v>141</v>
      </c>
      <c r="D2847" s="39"/>
      <c r="E2847" s="39"/>
      <c r="F2847" s="39"/>
      <c r="G2847" s="39"/>
      <c r="H2847" s="39"/>
      <c r="I2847" s="39"/>
      <c r="J2847" s="156"/>
      <c r="K2847" s="39"/>
      <c r="L2847" s="39"/>
      <c r="M2847" s="39"/>
      <c r="N2847" s="39"/>
      <c r="O2847" s="39"/>
      <c r="P2847" s="39"/>
      <c r="Q2847" s="39"/>
      <c r="R2847" s="39"/>
      <c r="S2847" s="39"/>
      <c r="T2847" s="39"/>
      <c r="U2847" s="39"/>
      <c r="V2847" s="39"/>
      <c r="W2847" s="39"/>
      <c r="X2847" s="39"/>
      <c r="Y2847" s="39"/>
      <c r="Z2847" s="39"/>
      <c r="AA2847" s="39"/>
      <c r="AB2847" s="39"/>
      <c r="AC2847" s="39"/>
      <c r="AD2847" s="39"/>
      <c r="AE2847" s="39"/>
      <c r="AF2847" s="39"/>
      <c r="AG2847" s="428">
        <f>IF(Asset!AG$157="","",Asset!AG$157-AG$6)</f>
        <v>39</v>
      </c>
      <c r="AH2847" s="39"/>
      <c r="AI2847" s="39"/>
      <c r="AJ2847" s="39"/>
      <c r="AK2847" s="39"/>
      <c r="AL2847" s="39"/>
      <c r="AM2847" s="39"/>
    </row>
    <row r="2848" spans="1:39" outlineLevel="2">
      <c r="A2848" s="11">
        <f>ROW()</f>
        <v>2848</v>
      </c>
      <c r="C2848" s="6" t="s">
        <v>2</v>
      </c>
      <c r="D2848" s="39"/>
      <c r="E2848" s="39"/>
      <c r="F2848" s="39"/>
      <c r="G2848" s="39"/>
      <c r="H2848" s="39"/>
      <c r="I2848" s="9"/>
      <c r="J2848" s="39"/>
      <c r="K2848" s="163"/>
      <c r="L2848" s="163"/>
      <c r="M2848" s="163"/>
      <c r="N2848" s="163"/>
      <c r="O2848" s="163"/>
      <c r="P2848" s="163"/>
      <c r="Q2848" s="163"/>
      <c r="R2848" s="163"/>
      <c r="S2848" s="163"/>
      <c r="T2848" s="163"/>
      <c r="U2848" s="163"/>
      <c r="V2848" s="163"/>
      <c r="W2848" s="163"/>
      <c r="X2848" s="163"/>
      <c r="Y2848" s="163"/>
      <c r="Z2848" s="163"/>
      <c r="AA2848" s="163"/>
      <c r="AB2848" s="163"/>
      <c r="AC2848" s="164"/>
      <c r="AD2848" s="163"/>
      <c r="AE2848" s="163"/>
      <c r="AF2848" s="164"/>
      <c r="AG2848" s="915">
        <f>IF(AG$160="",Inputs!$D$80,MIN(Inputs!$D$80,AG$160))</f>
        <v>39</v>
      </c>
      <c r="AH2848" s="163">
        <f t="shared" ref="AH2848:AM2855" si="1916">MAX(0,AG2848-1)</f>
        <v>38</v>
      </c>
      <c r="AI2848" s="163">
        <f t="shared" si="1916"/>
        <v>37</v>
      </c>
      <c r="AJ2848" s="163">
        <f t="shared" si="1916"/>
        <v>36</v>
      </c>
      <c r="AK2848" s="163">
        <f t="shared" si="1916"/>
        <v>35</v>
      </c>
      <c r="AL2848" s="163">
        <f t="shared" si="1916"/>
        <v>34</v>
      </c>
      <c r="AM2848" s="163">
        <f t="shared" si="1916"/>
        <v>33</v>
      </c>
    </row>
    <row r="2849" spans="1:39" outlineLevel="2">
      <c r="A2849" s="11">
        <f>ROW()</f>
        <v>2849</v>
      </c>
      <c r="C2849" s="6" t="s">
        <v>3</v>
      </c>
      <c r="D2849" s="39"/>
      <c r="E2849" s="39"/>
      <c r="F2849" s="39"/>
      <c r="G2849" s="39"/>
      <c r="H2849" s="39"/>
      <c r="I2849" s="9"/>
      <c r="J2849" s="39"/>
      <c r="K2849" s="163"/>
      <c r="L2849" s="163"/>
      <c r="M2849" s="163"/>
      <c r="N2849" s="163"/>
      <c r="O2849" s="163"/>
      <c r="P2849" s="163"/>
      <c r="Q2849" s="163"/>
      <c r="R2849" s="163"/>
      <c r="S2849" s="163"/>
      <c r="T2849" s="163"/>
      <c r="U2849" s="163"/>
      <c r="V2849" s="163"/>
      <c r="W2849" s="163"/>
      <c r="X2849" s="163"/>
      <c r="Y2849" s="163"/>
      <c r="Z2849" s="163"/>
      <c r="AA2849" s="163"/>
      <c r="AB2849" s="163"/>
      <c r="AC2849" s="164"/>
      <c r="AD2849" s="163"/>
      <c r="AE2849" s="163"/>
      <c r="AF2849" s="164"/>
      <c r="AG2849" s="915">
        <f>IF(AG$160="",Inputs!$D$81,MIN(Inputs!$D$81,AG$160))</f>
        <v>30</v>
      </c>
      <c r="AH2849" s="163">
        <f t="shared" si="1916"/>
        <v>29</v>
      </c>
      <c r="AI2849" s="163">
        <f t="shared" si="1916"/>
        <v>28</v>
      </c>
      <c r="AJ2849" s="163">
        <f t="shared" si="1916"/>
        <v>27</v>
      </c>
      <c r="AK2849" s="163">
        <f t="shared" si="1916"/>
        <v>26</v>
      </c>
      <c r="AL2849" s="163">
        <f t="shared" si="1916"/>
        <v>25</v>
      </c>
      <c r="AM2849" s="163">
        <f t="shared" si="1916"/>
        <v>24</v>
      </c>
    </row>
    <row r="2850" spans="1:39" outlineLevel="2">
      <c r="A2850" s="11">
        <f>ROW()</f>
        <v>2850</v>
      </c>
      <c r="C2850" s="6" t="s">
        <v>4</v>
      </c>
      <c r="D2850" s="39"/>
      <c r="E2850" s="39"/>
      <c r="F2850" s="39"/>
      <c r="G2850" s="39"/>
      <c r="H2850" s="39"/>
      <c r="I2850" s="9"/>
      <c r="J2850" s="39"/>
      <c r="K2850" s="163"/>
      <c r="L2850" s="163"/>
      <c r="M2850" s="163"/>
      <c r="N2850" s="163"/>
      <c r="O2850" s="163"/>
      <c r="P2850" s="163"/>
      <c r="Q2850" s="163"/>
      <c r="R2850" s="163"/>
      <c r="S2850" s="163"/>
      <c r="T2850" s="163"/>
      <c r="U2850" s="163"/>
      <c r="V2850" s="163"/>
      <c r="W2850" s="163"/>
      <c r="X2850" s="163"/>
      <c r="Y2850" s="163"/>
      <c r="Z2850" s="163"/>
      <c r="AA2850" s="163"/>
      <c r="AB2850" s="163"/>
      <c r="AC2850" s="164"/>
      <c r="AD2850" s="163"/>
      <c r="AE2850" s="163"/>
      <c r="AF2850" s="164"/>
      <c r="AG2850" s="164">
        <f>Inputs!$D$82</f>
        <v>30</v>
      </c>
      <c r="AH2850" s="163">
        <f t="shared" si="1916"/>
        <v>29</v>
      </c>
      <c r="AI2850" s="163">
        <f t="shared" si="1916"/>
        <v>28</v>
      </c>
      <c r="AJ2850" s="163">
        <f t="shared" si="1916"/>
        <v>27</v>
      </c>
      <c r="AK2850" s="163">
        <f t="shared" si="1916"/>
        <v>26</v>
      </c>
      <c r="AL2850" s="163">
        <f t="shared" si="1916"/>
        <v>25</v>
      </c>
      <c r="AM2850" s="163">
        <f t="shared" si="1916"/>
        <v>24</v>
      </c>
    </row>
    <row r="2851" spans="1:39" outlineLevel="2">
      <c r="A2851" s="11">
        <f>ROW()</f>
        <v>2851</v>
      </c>
      <c r="C2851" s="6" t="s">
        <v>5</v>
      </c>
      <c r="D2851" s="39"/>
      <c r="E2851" s="39"/>
      <c r="F2851" s="39"/>
      <c r="G2851" s="39"/>
      <c r="H2851" s="39"/>
      <c r="I2851" s="9"/>
      <c r="J2851" s="39"/>
      <c r="K2851" s="163"/>
      <c r="L2851" s="163"/>
      <c r="M2851" s="163"/>
      <c r="N2851" s="163"/>
      <c r="O2851" s="163"/>
      <c r="P2851" s="163"/>
      <c r="Q2851" s="163"/>
      <c r="R2851" s="163"/>
      <c r="S2851" s="163"/>
      <c r="T2851" s="163"/>
      <c r="U2851" s="163"/>
      <c r="V2851" s="163"/>
      <c r="W2851" s="163"/>
      <c r="X2851" s="163"/>
      <c r="Y2851" s="163"/>
      <c r="Z2851" s="163"/>
      <c r="AA2851" s="163"/>
      <c r="AB2851" s="163"/>
      <c r="AC2851" s="164"/>
      <c r="AD2851" s="163"/>
      <c r="AE2851" s="163"/>
      <c r="AF2851" s="164"/>
      <c r="AG2851" s="164">
        <f>Inputs!$D$83</f>
        <v>10</v>
      </c>
      <c r="AH2851" s="163">
        <f t="shared" si="1916"/>
        <v>9</v>
      </c>
      <c r="AI2851" s="163">
        <f t="shared" si="1916"/>
        <v>8</v>
      </c>
      <c r="AJ2851" s="163">
        <f t="shared" si="1916"/>
        <v>7</v>
      </c>
      <c r="AK2851" s="163">
        <f t="shared" si="1916"/>
        <v>6</v>
      </c>
      <c r="AL2851" s="163">
        <f t="shared" si="1916"/>
        <v>5</v>
      </c>
      <c r="AM2851" s="163">
        <f t="shared" si="1916"/>
        <v>4</v>
      </c>
    </row>
    <row r="2852" spans="1:39" outlineLevel="2">
      <c r="A2852" s="11">
        <f>ROW()</f>
        <v>2852</v>
      </c>
      <c r="C2852" s="6" t="s">
        <v>473</v>
      </c>
      <c r="D2852" s="39"/>
      <c r="E2852" s="39"/>
      <c r="F2852" s="39"/>
      <c r="G2852" s="39"/>
      <c r="H2852" s="39"/>
      <c r="I2852" s="9"/>
      <c r="J2852" s="39"/>
      <c r="K2852" s="163"/>
      <c r="L2852" s="163"/>
      <c r="M2852" s="163"/>
      <c r="N2852" s="163"/>
      <c r="O2852" s="163"/>
      <c r="P2852" s="163"/>
      <c r="Q2852" s="163"/>
      <c r="R2852" s="163"/>
      <c r="S2852" s="163"/>
      <c r="T2852" s="163"/>
      <c r="U2852" s="163"/>
      <c r="V2852" s="163"/>
      <c r="W2852" s="163"/>
      <c r="X2852" s="163"/>
      <c r="Y2852" s="163"/>
      <c r="Z2852" s="163"/>
      <c r="AA2852" s="163"/>
      <c r="AB2852" s="163"/>
      <c r="AC2852" s="164"/>
      <c r="AD2852" s="163"/>
      <c r="AE2852" s="163"/>
      <c r="AF2852" s="164"/>
      <c r="AG2852" s="164">
        <f>Inputs!$D$84</f>
        <v>5</v>
      </c>
      <c r="AH2852" s="163">
        <f>MAX(0,AG2852-1)</f>
        <v>4</v>
      </c>
      <c r="AI2852" s="163">
        <f t="shared" si="1916"/>
        <v>3</v>
      </c>
      <c r="AJ2852" s="163">
        <f t="shared" si="1916"/>
        <v>2</v>
      </c>
      <c r="AK2852" s="163">
        <f t="shared" si="1916"/>
        <v>1</v>
      </c>
      <c r="AL2852" s="163">
        <f t="shared" si="1916"/>
        <v>0</v>
      </c>
      <c r="AM2852" s="163">
        <f t="shared" si="1916"/>
        <v>0</v>
      </c>
    </row>
    <row r="2853" spans="1:39" outlineLevel="2">
      <c r="A2853" s="11">
        <f>ROW()</f>
        <v>2853</v>
      </c>
      <c r="C2853" s="6" t="s">
        <v>474</v>
      </c>
      <c r="D2853" s="39"/>
      <c r="E2853" s="39"/>
      <c r="F2853" s="39"/>
      <c r="G2853" s="39"/>
      <c r="H2853" s="39"/>
      <c r="I2853" s="9"/>
      <c r="J2853" s="39"/>
      <c r="K2853" s="163"/>
      <c r="L2853" s="163"/>
      <c r="M2853" s="163"/>
      <c r="N2853" s="163"/>
      <c r="O2853" s="163"/>
      <c r="P2853" s="163"/>
      <c r="Q2853" s="163"/>
      <c r="R2853" s="163"/>
      <c r="S2853" s="163"/>
      <c r="T2853" s="163"/>
      <c r="U2853" s="163"/>
      <c r="V2853" s="163"/>
      <c r="W2853" s="163"/>
      <c r="X2853" s="163"/>
      <c r="Y2853" s="163"/>
      <c r="Z2853" s="163"/>
      <c r="AA2853" s="163"/>
      <c r="AB2853" s="163"/>
      <c r="AC2853" s="164"/>
      <c r="AD2853" s="163"/>
      <c r="AE2853" s="163"/>
      <c r="AF2853" s="164"/>
      <c r="AG2853" s="164">
        <f>Inputs!$D$85</f>
        <v>15</v>
      </c>
      <c r="AH2853" s="163">
        <f t="shared" ref="AH2853:AH2855" si="1917">MAX(0,AG2853-1)</f>
        <v>14</v>
      </c>
      <c r="AI2853" s="163">
        <f t="shared" si="1916"/>
        <v>13</v>
      </c>
      <c r="AJ2853" s="163">
        <f t="shared" si="1916"/>
        <v>12</v>
      </c>
      <c r="AK2853" s="163">
        <f t="shared" si="1916"/>
        <v>11</v>
      </c>
      <c r="AL2853" s="163">
        <f t="shared" si="1916"/>
        <v>10</v>
      </c>
      <c r="AM2853" s="163">
        <f t="shared" si="1916"/>
        <v>9</v>
      </c>
    </row>
    <row r="2854" spans="1:39" outlineLevel="2">
      <c r="A2854" s="11">
        <f>ROW()</f>
        <v>2854</v>
      </c>
      <c r="C2854" s="6" t="s">
        <v>477</v>
      </c>
      <c r="D2854" s="39"/>
      <c r="E2854" s="39"/>
      <c r="F2854" s="39"/>
      <c r="G2854" s="39"/>
      <c r="H2854" s="39"/>
      <c r="I2854" s="9"/>
      <c r="J2854" s="39"/>
      <c r="K2854" s="163"/>
      <c r="L2854" s="163"/>
      <c r="M2854" s="163"/>
      <c r="N2854" s="163"/>
      <c r="O2854" s="163"/>
      <c r="P2854" s="163"/>
      <c r="Q2854" s="163"/>
      <c r="R2854" s="163"/>
      <c r="S2854" s="163"/>
      <c r="T2854" s="163"/>
      <c r="U2854" s="163"/>
      <c r="V2854" s="163"/>
      <c r="W2854" s="163"/>
      <c r="X2854" s="163"/>
      <c r="Y2854" s="163"/>
      <c r="Z2854" s="163"/>
      <c r="AA2854" s="163"/>
      <c r="AB2854" s="163"/>
      <c r="AC2854" s="164"/>
      <c r="AD2854" s="163"/>
      <c r="AE2854" s="163"/>
      <c r="AF2854" s="164"/>
      <c r="AG2854" s="164">
        <f>Inputs!$D$86</f>
        <v>10</v>
      </c>
      <c r="AH2854" s="163">
        <f t="shared" si="1917"/>
        <v>9</v>
      </c>
      <c r="AI2854" s="163">
        <f t="shared" si="1916"/>
        <v>8</v>
      </c>
      <c r="AJ2854" s="163">
        <f t="shared" si="1916"/>
        <v>7</v>
      </c>
      <c r="AK2854" s="163">
        <f t="shared" si="1916"/>
        <v>6</v>
      </c>
      <c r="AL2854" s="163">
        <f t="shared" si="1916"/>
        <v>5</v>
      </c>
      <c r="AM2854" s="163">
        <f t="shared" si="1916"/>
        <v>4</v>
      </c>
    </row>
    <row r="2855" spans="1:39" outlineLevel="2">
      <c r="A2855" s="11">
        <f>ROW()</f>
        <v>2855</v>
      </c>
      <c r="C2855" s="6" t="s">
        <v>511</v>
      </c>
      <c r="D2855" s="39"/>
      <c r="E2855" s="39"/>
      <c r="F2855" s="39"/>
      <c r="G2855" s="39"/>
      <c r="H2855" s="39"/>
      <c r="I2855" s="9"/>
      <c r="J2855" s="39"/>
      <c r="K2855" s="163"/>
      <c r="L2855" s="163"/>
      <c r="M2855" s="163"/>
      <c r="N2855" s="163"/>
      <c r="O2855" s="163"/>
      <c r="P2855" s="163"/>
      <c r="Q2855" s="163"/>
      <c r="R2855" s="163"/>
      <c r="S2855" s="163"/>
      <c r="T2855" s="163"/>
      <c r="U2855" s="163"/>
      <c r="V2855" s="163"/>
      <c r="W2855" s="163"/>
      <c r="X2855" s="163"/>
      <c r="Y2855" s="163"/>
      <c r="Z2855" s="163"/>
      <c r="AA2855" s="163"/>
      <c r="AB2855" s="163"/>
      <c r="AC2855" s="164"/>
      <c r="AD2855" s="163"/>
      <c r="AE2855" s="163"/>
      <c r="AF2855" s="164"/>
      <c r="AG2855" s="164">
        <f>Inputs!$D$87</f>
        <v>50</v>
      </c>
      <c r="AH2855" s="163">
        <f t="shared" si="1917"/>
        <v>49</v>
      </c>
      <c r="AI2855" s="163">
        <f t="shared" si="1916"/>
        <v>48</v>
      </c>
      <c r="AJ2855" s="163">
        <f t="shared" si="1916"/>
        <v>47</v>
      </c>
      <c r="AK2855" s="163">
        <f t="shared" si="1916"/>
        <v>46</v>
      </c>
      <c r="AL2855" s="163">
        <f t="shared" si="1916"/>
        <v>45</v>
      </c>
      <c r="AM2855" s="163">
        <f t="shared" si="1916"/>
        <v>44</v>
      </c>
    </row>
    <row r="2856" spans="1:39" outlineLevel="2">
      <c r="A2856" s="11">
        <f>ROW()</f>
        <v>2856</v>
      </c>
      <c r="C2856" s="6" t="s">
        <v>655</v>
      </c>
      <c r="D2856" s="39"/>
      <c r="E2856" s="39"/>
      <c r="F2856" s="39"/>
      <c r="G2856" s="39"/>
      <c r="H2856" s="39"/>
      <c r="I2856" s="9"/>
      <c r="J2856" s="39"/>
      <c r="K2856" s="163"/>
      <c r="L2856" s="163"/>
      <c r="M2856" s="163"/>
      <c r="N2856" s="163"/>
      <c r="O2856" s="163"/>
      <c r="P2856" s="163"/>
      <c r="Q2856" s="163"/>
      <c r="R2856" s="163"/>
      <c r="S2856" s="163"/>
      <c r="T2856" s="163"/>
      <c r="U2856" s="163"/>
      <c r="V2856" s="163"/>
      <c r="W2856" s="163"/>
      <c r="X2856" s="163"/>
      <c r="Y2856" s="163"/>
      <c r="Z2856" s="163"/>
      <c r="AA2856" s="163"/>
      <c r="AB2856" s="163"/>
      <c r="AC2856" s="164"/>
      <c r="AD2856" s="163"/>
      <c r="AE2856" s="163"/>
      <c r="AF2856" s="164"/>
      <c r="AG2856" s="164"/>
      <c r="AH2856" s="163"/>
      <c r="AI2856" s="163"/>
      <c r="AJ2856" s="163"/>
      <c r="AK2856" s="163"/>
      <c r="AL2856" s="163"/>
      <c r="AM2856" s="163"/>
    </row>
    <row r="2857" spans="1:39" outlineLevel="2">
      <c r="A2857" s="11">
        <f>ROW()</f>
        <v>2857</v>
      </c>
      <c r="C2857" s="6" t="s">
        <v>656</v>
      </c>
      <c r="D2857" s="39"/>
      <c r="E2857" s="39"/>
      <c r="F2857" s="39"/>
      <c r="G2857" s="39"/>
      <c r="H2857" s="39"/>
      <c r="I2857" s="9"/>
      <c r="J2857" s="39"/>
      <c r="K2857" s="163"/>
      <c r="L2857" s="163"/>
      <c r="M2857" s="163"/>
      <c r="N2857" s="163"/>
      <c r="O2857" s="163"/>
      <c r="P2857" s="163"/>
      <c r="Q2857" s="163"/>
      <c r="R2857" s="163"/>
      <c r="S2857" s="163"/>
      <c r="T2857" s="163"/>
      <c r="U2857" s="163"/>
      <c r="V2857" s="163"/>
      <c r="W2857" s="163"/>
      <c r="X2857" s="163"/>
      <c r="Y2857" s="163"/>
      <c r="Z2857" s="163"/>
      <c r="AA2857" s="163"/>
      <c r="AB2857" s="163"/>
      <c r="AC2857" s="164"/>
      <c r="AD2857" s="163"/>
      <c r="AE2857" s="163"/>
      <c r="AF2857" s="164"/>
      <c r="AG2857" s="164"/>
      <c r="AH2857" s="163"/>
      <c r="AI2857" s="163"/>
      <c r="AJ2857" s="163"/>
      <c r="AK2857" s="163"/>
      <c r="AL2857" s="163"/>
      <c r="AM2857" s="163"/>
    </row>
    <row r="2858" spans="1:39" outlineLevel="2">
      <c r="A2858" s="11">
        <f>ROW()</f>
        <v>2858</v>
      </c>
      <c r="C2858" s="6" t="s">
        <v>667</v>
      </c>
      <c r="D2858" s="39"/>
      <c r="E2858" s="39"/>
      <c r="F2858" s="39"/>
      <c r="G2858" s="39"/>
      <c r="H2858" s="39"/>
      <c r="I2858" s="9"/>
      <c r="J2858" s="39"/>
      <c r="K2858" s="163"/>
      <c r="L2858" s="163"/>
      <c r="M2858" s="163"/>
      <c r="N2858" s="163"/>
      <c r="O2858" s="163"/>
      <c r="P2858" s="163"/>
      <c r="Q2858" s="163"/>
      <c r="R2858" s="163"/>
      <c r="S2858" s="163"/>
      <c r="T2858" s="163"/>
      <c r="U2858" s="163"/>
      <c r="V2858" s="163"/>
      <c r="W2858" s="163"/>
      <c r="X2858" s="163"/>
      <c r="Y2858" s="163"/>
      <c r="Z2858" s="163"/>
      <c r="AA2858" s="163"/>
      <c r="AB2858" s="163"/>
      <c r="AC2858" s="164"/>
      <c r="AD2858" s="163"/>
      <c r="AE2858" s="163"/>
      <c r="AF2858" s="164"/>
      <c r="AG2858" s="164"/>
      <c r="AH2858" s="163"/>
      <c r="AI2858" s="163"/>
      <c r="AJ2858" s="163"/>
      <c r="AK2858" s="163"/>
      <c r="AL2858" s="163"/>
      <c r="AM2858" s="163"/>
    </row>
    <row r="2859" spans="1:39" outlineLevel="2">
      <c r="A2859" s="11">
        <f>ROW()</f>
        <v>2859</v>
      </c>
      <c r="C2859" s="6" t="s">
        <v>212</v>
      </c>
      <c r="D2859" s="39"/>
      <c r="E2859" s="39"/>
      <c r="F2859" s="39"/>
      <c r="G2859" s="39"/>
      <c r="H2859" s="39"/>
      <c r="I2859" s="13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163"/>
      <c r="AH2859" s="9"/>
      <c r="AI2859" s="9"/>
      <c r="AJ2859" s="9"/>
      <c r="AK2859" s="9"/>
      <c r="AL2859" s="9"/>
      <c r="AM2859" s="9"/>
    </row>
    <row r="2860" spans="1:39" outlineLevel="2">
      <c r="A2860" s="11">
        <f>ROW()</f>
        <v>2860</v>
      </c>
      <c r="C2860" s="30" t="s">
        <v>362</v>
      </c>
      <c r="D2860" s="90"/>
      <c r="E2860" s="90"/>
      <c r="F2860" s="90"/>
      <c r="G2860" s="90"/>
      <c r="H2860" s="90"/>
      <c r="I2860" s="15"/>
      <c r="J2860" s="90"/>
      <c r="K2860" s="15"/>
      <c r="L2860" s="15"/>
      <c r="M2860" s="15"/>
      <c r="N2860" s="15"/>
      <c r="O2860" s="15"/>
      <c r="P2860" s="15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F2860" s="15"/>
      <c r="AG2860" s="288">
        <f>Inputs!$D$92</f>
        <v>38.1840567712187</v>
      </c>
      <c r="AH2860" s="90">
        <f t="shared" ref="AH2860:AM2860" si="1918">MAX(0,AG2860-1)</f>
        <v>37.1840567712187</v>
      </c>
      <c r="AI2860" s="90">
        <f t="shared" si="1918"/>
        <v>36.1840567712187</v>
      </c>
      <c r="AJ2860" s="90">
        <f t="shared" si="1918"/>
        <v>35.1840567712187</v>
      </c>
      <c r="AK2860" s="90">
        <f t="shared" si="1918"/>
        <v>34.1840567712187</v>
      </c>
      <c r="AL2860" s="90">
        <f t="shared" si="1918"/>
        <v>33.1840567712187</v>
      </c>
      <c r="AM2860" s="90">
        <f t="shared" si="1918"/>
        <v>32.1840567712187</v>
      </c>
    </row>
    <row r="2861" spans="1:39" outlineLevel="2">
      <c r="A2861" s="11">
        <f>ROW()</f>
        <v>2861</v>
      </c>
      <c r="D2861" s="39"/>
      <c r="E2861" s="39"/>
      <c r="F2861" s="39"/>
      <c r="G2861" s="39"/>
      <c r="H2861" s="3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  <c r="AK2861" s="9"/>
      <c r="AL2861" s="9"/>
      <c r="AM2861" s="9"/>
    </row>
    <row r="2862" spans="1:39" outlineLevel="2">
      <c r="A2862" s="11">
        <f>ROW()</f>
        <v>2862</v>
      </c>
      <c r="B2862" s="343" t="s">
        <v>68</v>
      </c>
      <c r="D2862" s="39"/>
      <c r="E2862" s="39"/>
      <c r="F2862" s="39"/>
      <c r="G2862" s="39"/>
      <c r="H2862" s="39"/>
      <c r="I2862" s="39"/>
      <c r="J2862" s="39"/>
      <c r="K2862" s="39"/>
      <c r="L2862" s="39"/>
      <c r="M2862" s="39"/>
      <c r="N2862" s="39"/>
      <c r="O2862" s="39"/>
      <c r="P2862" s="39"/>
      <c r="Q2862" s="39"/>
      <c r="R2862" s="39"/>
      <c r="S2862" s="39"/>
      <c r="T2862" s="39"/>
      <c r="U2862" s="39"/>
      <c r="V2862" s="39"/>
      <c r="W2862" s="39"/>
      <c r="X2862" s="39"/>
      <c r="Y2862" s="39"/>
      <c r="Z2862" s="39"/>
      <c r="AA2862" s="39"/>
      <c r="AB2862" s="39"/>
      <c r="AC2862" s="39"/>
      <c r="AD2862" s="39"/>
      <c r="AE2862" s="39"/>
      <c r="AF2862" s="39"/>
      <c r="AG2862" s="39"/>
      <c r="AH2862" s="39"/>
      <c r="AI2862" s="39"/>
      <c r="AJ2862" s="39"/>
      <c r="AK2862" s="39"/>
      <c r="AL2862" s="39"/>
      <c r="AM2862" s="39"/>
    </row>
    <row r="2863" spans="1:39" outlineLevel="2">
      <c r="A2863" s="11">
        <f>ROW()</f>
        <v>2863</v>
      </c>
      <c r="C2863" s="6" t="s">
        <v>2</v>
      </c>
      <c r="D2863" s="39"/>
      <c r="E2863" s="529"/>
      <c r="F2863" s="39"/>
      <c r="G2863" s="39"/>
      <c r="H2863" s="39"/>
      <c r="I2863" s="39"/>
      <c r="J2863" s="39"/>
      <c r="K2863" s="39"/>
      <c r="L2863" s="39"/>
      <c r="M2863" s="39"/>
      <c r="N2863" s="39"/>
      <c r="O2863" s="39"/>
      <c r="P2863" s="39"/>
      <c r="Q2863" s="39"/>
      <c r="R2863" s="39"/>
      <c r="S2863" s="39"/>
      <c r="T2863" s="39"/>
      <c r="U2863" s="39"/>
      <c r="V2863" s="39"/>
      <c r="W2863" s="39"/>
      <c r="X2863" s="39"/>
      <c r="Y2863" s="39"/>
      <c r="Z2863" s="39"/>
      <c r="AA2863" s="39"/>
      <c r="AB2863" s="39"/>
      <c r="AC2863" s="9"/>
      <c r="AD2863" s="39"/>
      <c r="AE2863" s="39"/>
      <c r="AF2863" s="9">
        <f t="shared" ref="AF2863:AM2868" si="1919">AE2923</f>
        <v>0</v>
      </c>
      <c r="AG2863" s="9">
        <f t="shared" si="1919"/>
        <v>1.0894521389399996</v>
      </c>
      <c r="AH2863" s="9">
        <f t="shared" si="1919"/>
        <v>1.0894521389399996</v>
      </c>
      <c r="AI2863" s="9">
        <f t="shared" si="1919"/>
        <v>1.0894521389399996</v>
      </c>
      <c r="AJ2863" s="9">
        <f t="shared" si="1919"/>
        <v>1.0600074865362159</v>
      </c>
      <c r="AK2863" s="9">
        <f t="shared" si="1919"/>
        <v>1.0305628341324322</v>
      </c>
      <c r="AL2863" s="9">
        <f t="shared" si="1919"/>
        <v>1.0011181817286485</v>
      </c>
      <c r="AM2863" s="9">
        <f t="shared" si="1919"/>
        <v>0.97167352932486473</v>
      </c>
    </row>
    <row r="2864" spans="1:39" outlineLevel="2">
      <c r="A2864" s="11">
        <f>ROW()</f>
        <v>2864</v>
      </c>
      <c r="C2864" s="6" t="s">
        <v>3</v>
      </c>
      <c r="D2864" s="39"/>
      <c r="E2864" s="529"/>
      <c r="F2864" s="39"/>
      <c r="G2864" s="39"/>
      <c r="H2864" s="39"/>
      <c r="I2864" s="39"/>
      <c r="J2864" s="39"/>
      <c r="K2864" s="39"/>
      <c r="L2864" s="39"/>
      <c r="M2864" s="39"/>
      <c r="N2864" s="39"/>
      <c r="O2864" s="39"/>
      <c r="P2864" s="39"/>
      <c r="Q2864" s="39"/>
      <c r="R2864" s="39"/>
      <c r="S2864" s="39"/>
      <c r="T2864" s="39"/>
      <c r="U2864" s="39"/>
      <c r="V2864" s="39"/>
      <c r="W2864" s="39"/>
      <c r="X2864" s="39"/>
      <c r="Y2864" s="39"/>
      <c r="Z2864" s="39"/>
      <c r="AA2864" s="39"/>
      <c r="AB2864" s="39"/>
      <c r="AC2864" s="9"/>
      <c r="AD2864" s="39"/>
      <c r="AE2864" s="39"/>
      <c r="AF2864" s="9">
        <f t="shared" si="1919"/>
        <v>0</v>
      </c>
      <c r="AG2864" s="9">
        <f t="shared" si="1919"/>
        <v>5.137415025120001</v>
      </c>
      <c r="AH2864" s="9">
        <f t="shared" si="1919"/>
        <v>5.0188704434401084</v>
      </c>
      <c r="AI2864" s="9">
        <f t="shared" si="1919"/>
        <v>4.9003258617602157</v>
      </c>
      <c r="AJ2864" s="9">
        <f t="shared" si="1919"/>
        <v>4.7253142238402077</v>
      </c>
      <c r="AK2864" s="9">
        <f t="shared" si="1919"/>
        <v>4.5503025859201998</v>
      </c>
      <c r="AL2864" s="9">
        <f t="shared" si="1919"/>
        <v>4.3752909480001918</v>
      </c>
      <c r="AM2864" s="9">
        <f t="shared" si="1919"/>
        <v>4.2002793100801838</v>
      </c>
    </row>
    <row r="2865" spans="1:39" outlineLevel="2">
      <c r="A2865" s="11">
        <f>ROW()</f>
        <v>2865</v>
      </c>
      <c r="C2865" s="6" t="s">
        <v>4</v>
      </c>
      <c r="D2865" s="39"/>
      <c r="E2865" s="529"/>
      <c r="F2865" s="39"/>
      <c r="G2865" s="39"/>
      <c r="H2865" s="39"/>
      <c r="I2865" s="39"/>
      <c r="J2865" s="39"/>
      <c r="K2865" s="39"/>
      <c r="L2865" s="39"/>
      <c r="M2865" s="39"/>
      <c r="N2865" s="39"/>
      <c r="O2865" s="39"/>
      <c r="P2865" s="39"/>
      <c r="Q2865" s="39"/>
      <c r="R2865" s="39"/>
      <c r="S2865" s="39"/>
      <c r="T2865" s="39"/>
      <c r="U2865" s="39"/>
      <c r="V2865" s="39"/>
      <c r="W2865" s="39"/>
      <c r="X2865" s="39"/>
      <c r="Y2865" s="39"/>
      <c r="Z2865" s="39"/>
      <c r="AA2865" s="39"/>
      <c r="AB2865" s="39"/>
      <c r="AC2865" s="9"/>
      <c r="AD2865" s="39"/>
      <c r="AE2865" s="39"/>
      <c r="AF2865" s="9">
        <f t="shared" si="1919"/>
        <v>0</v>
      </c>
      <c r="AG2865" s="9">
        <f t="shared" si="1919"/>
        <v>3.5577304623000008</v>
      </c>
      <c r="AH2865" s="9">
        <f t="shared" si="1919"/>
        <v>3.5017059682184075</v>
      </c>
      <c r="AI2865" s="9">
        <f t="shared" si="1919"/>
        <v>3.4456814741368142</v>
      </c>
      <c r="AJ2865" s="9">
        <f t="shared" si="1919"/>
        <v>3.322621421489071</v>
      </c>
      <c r="AK2865" s="9">
        <f t="shared" si="1919"/>
        <v>3.1995613688413278</v>
      </c>
      <c r="AL2865" s="9">
        <f t="shared" si="1919"/>
        <v>3.0765013161935846</v>
      </c>
      <c r="AM2865" s="9">
        <f t="shared" si="1919"/>
        <v>2.9534412635458414</v>
      </c>
    </row>
    <row r="2866" spans="1:39" outlineLevel="2">
      <c r="A2866" s="11">
        <f>ROW()</f>
        <v>2866</v>
      </c>
      <c r="C2866" s="6" t="s">
        <v>5</v>
      </c>
      <c r="D2866" s="39"/>
      <c r="E2866" s="529"/>
      <c r="F2866" s="39"/>
      <c r="G2866" s="39"/>
      <c r="H2866" s="39"/>
      <c r="I2866" s="39"/>
      <c r="J2866" s="39"/>
      <c r="K2866" s="39"/>
      <c r="L2866" s="39"/>
      <c r="M2866" s="39"/>
      <c r="N2866" s="39"/>
      <c r="O2866" s="39"/>
      <c r="P2866" s="39"/>
      <c r="Q2866" s="39"/>
      <c r="R2866" s="39"/>
      <c r="S2866" s="39"/>
      <c r="T2866" s="39"/>
      <c r="U2866" s="39"/>
      <c r="V2866" s="39"/>
      <c r="W2866" s="39"/>
      <c r="X2866" s="39"/>
      <c r="Y2866" s="39"/>
      <c r="Z2866" s="39"/>
      <c r="AA2866" s="39"/>
      <c r="AB2866" s="39"/>
      <c r="AC2866" s="9"/>
      <c r="AD2866" s="39"/>
      <c r="AE2866" s="39"/>
      <c r="AF2866" s="9">
        <f t="shared" si="1919"/>
        <v>0</v>
      </c>
      <c r="AG2866" s="9">
        <f t="shared" si="1919"/>
        <v>0.52804938852000005</v>
      </c>
      <c r="AH2866" s="9">
        <f t="shared" si="1919"/>
        <v>0.38719418880097789</v>
      </c>
      <c r="AI2866" s="9">
        <f t="shared" si="1919"/>
        <v>0.24633898908195578</v>
      </c>
      <c r="AJ2866" s="9">
        <f t="shared" si="1919"/>
        <v>0.2155466154467113</v>
      </c>
      <c r="AK2866" s="9">
        <f t="shared" si="1919"/>
        <v>0.18475424181146682</v>
      </c>
      <c r="AL2866" s="9">
        <f t="shared" si="1919"/>
        <v>0.15396186817622234</v>
      </c>
      <c r="AM2866" s="9">
        <f t="shared" si="1919"/>
        <v>0.12316949454097788</v>
      </c>
    </row>
    <row r="2867" spans="1:39" outlineLevel="2">
      <c r="A2867" s="11">
        <f>ROW()</f>
        <v>2867</v>
      </c>
      <c r="C2867" s="6" t="s">
        <v>473</v>
      </c>
      <c r="D2867" s="39"/>
      <c r="E2867" s="529"/>
      <c r="F2867" s="39"/>
      <c r="G2867" s="39"/>
      <c r="H2867" s="39"/>
      <c r="I2867" s="39"/>
      <c r="J2867" s="39"/>
      <c r="K2867" s="39"/>
      <c r="L2867" s="39"/>
      <c r="M2867" s="39"/>
      <c r="N2867" s="39"/>
      <c r="O2867" s="39"/>
      <c r="P2867" s="39"/>
      <c r="Q2867" s="39"/>
      <c r="R2867" s="39"/>
      <c r="S2867" s="39"/>
      <c r="T2867" s="39"/>
      <c r="U2867" s="39"/>
      <c r="V2867" s="39"/>
      <c r="W2867" s="39"/>
      <c r="X2867" s="39"/>
      <c r="Y2867" s="39"/>
      <c r="Z2867" s="39"/>
      <c r="AA2867" s="39"/>
      <c r="AB2867" s="39"/>
      <c r="AC2867" s="9"/>
      <c r="AD2867" s="39"/>
      <c r="AE2867" s="39"/>
      <c r="AF2867" s="9">
        <f t="shared" si="1919"/>
        <v>0</v>
      </c>
      <c r="AG2867" s="9">
        <f t="shared" si="1919"/>
        <v>14.885526990262804</v>
      </c>
      <c r="AH2867" s="9">
        <f t="shared" si="1919"/>
        <v>14.313942427209465</v>
      </c>
      <c r="AI2867" s="9">
        <f t="shared" si="1919"/>
        <v>13.742357864156126</v>
      </c>
      <c r="AJ2867" s="9">
        <f t="shared" si="1919"/>
        <v>9.1615719094374164</v>
      </c>
      <c r="AK2867" s="9">
        <f t="shared" si="1919"/>
        <v>4.5807859547187082</v>
      </c>
      <c r="AL2867" s="9">
        <f t="shared" si="1919"/>
        <v>0</v>
      </c>
      <c r="AM2867" s="9">
        <f t="shared" si="1919"/>
        <v>0</v>
      </c>
    </row>
    <row r="2868" spans="1:39" outlineLevel="2">
      <c r="A2868" s="11">
        <f>ROW()</f>
        <v>2868</v>
      </c>
      <c r="C2868" s="6" t="s">
        <v>474</v>
      </c>
      <c r="D2868" s="39"/>
      <c r="E2868" s="529"/>
      <c r="F2868" s="39"/>
      <c r="G2868" s="39"/>
      <c r="H2868" s="39"/>
      <c r="I2868" s="39"/>
      <c r="J2868" s="39"/>
      <c r="K2868" s="39"/>
      <c r="L2868" s="39"/>
      <c r="M2868" s="39"/>
      <c r="N2868" s="39"/>
      <c r="O2868" s="39"/>
      <c r="P2868" s="39"/>
      <c r="Q2868" s="39"/>
      <c r="R2868" s="39"/>
      <c r="S2868" s="39"/>
      <c r="T2868" s="39"/>
      <c r="U2868" s="39"/>
      <c r="V2868" s="39"/>
      <c r="W2868" s="39"/>
      <c r="X2868" s="39"/>
      <c r="Y2868" s="39"/>
      <c r="Z2868" s="39"/>
      <c r="AA2868" s="39"/>
      <c r="AB2868" s="39"/>
      <c r="AC2868" s="9"/>
      <c r="AD2868" s="39"/>
      <c r="AE2868" s="39"/>
      <c r="AF2868" s="9">
        <f t="shared" si="1919"/>
        <v>0</v>
      </c>
      <c r="AG2868" s="9">
        <f t="shared" si="1919"/>
        <v>6.9464855475</v>
      </c>
      <c r="AH2868" s="9">
        <f t="shared" si="1919"/>
        <v>6.6996529938651541</v>
      </c>
      <c r="AI2868" s="9">
        <f t="shared" si="1919"/>
        <v>6.4528204402303082</v>
      </c>
      <c r="AJ2868" s="9">
        <f t="shared" si="1919"/>
        <v>5.9564496371356688</v>
      </c>
      <c r="AK2868" s="9">
        <f t="shared" si="1919"/>
        <v>5.4600788340410293</v>
      </c>
      <c r="AL2868" s="9">
        <f t="shared" si="1919"/>
        <v>4.9637080309463899</v>
      </c>
      <c r="AM2868" s="9">
        <f t="shared" si="1919"/>
        <v>4.4673372278517505</v>
      </c>
    </row>
    <row r="2869" spans="1:39" outlineLevel="2">
      <c r="A2869" s="11">
        <f>ROW()</f>
        <v>2869</v>
      </c>
      <c r="C2869" s="6" t="s">
        <v>477</v>
      </c>
      <c r="D2869" s="39"/>
      <c r="E2869" s="529"/>
      <c r="F2869" s="39"/>
      <c r="G2869" s="39"/>
      <c r="H2869" s="39"/>
      <c r="I2869" s="39"/>
      <c r="J2869" s="39"/>
      <c r="K2869" s="39"/>
      <c r="L2869" s="39"/>
      <c r="M2869" s="39"/>
      <c r="N2869" s="39"/>
      <c r="O2869" s="39"/>
      <c r="P2869" s="39"/>
      <c r="Q2869" s="39"/>
      <c r="R2869" s="39"/>
      <c r="S2869" s="39"/>
      <c r="T2869" s="39"/>
      <c r="U2869" s="39"/>
      <c r="V2869" s="39"/>
      <c r="W2869" s="39"/>
      <c r="X2869" s="39"/>
      <c r="Y2869" s="39"/>
      <c r="Z2869" s="39"/>
      <c r="AA2869" s="39"/>
      <c r="AB2869" s="39"/>
      <c r="AC2869" s="9"/>
      <c r="AD2869" s="39"/>
      <c r="AE2869" s="39"/>
      <c r="AF2869" s="9">
        <f t="shared" ref="AF2869:AM2870" si="1920">AE2929</f>
        <v>0</v>
      </c>
      <c r="AG2869" s="9">
        <f t="shared" si="1920"/>
        <v>16.666820751420001</v>
      </c>
      <c r="AH2869" s="9">
        <f t="shared" si="1920"/>
        <v>15.643521187781856</v>
      </c>
      <c r="AI2869" s="9">
        <f t="shared" si="1920"/>
        <v>14.62022162414371</v>
      </c>
      <c r="AJ2869" s="9">
        <f t="shared" si="1920"/>
        <v>12.792693921125746</v>
      </c>
      <c r="AK2869" s="9">
        <f t="shared" si="1920"/>
        <v>10.965166218107782</v>
      </c>
      <c r="AL2869" s="9">
        <f t="shared" si="1920"/>
        <v>9.1376385150898187</v>
      </c>
      <c r="AM2869" s="9">
        <f t="shared" si="1920"/>
        <v>7.310110812071855</v>
      </c>
    </row>
    <row r="2870" spans="1:39" outlineLevel="2">
      <c r="A2870" s="11">
        <f>ROW()</f>
        <v>2870</v>
      </c>
      <c r="C2870" s="6" t="s">
        <v>511</v>
      </c>
      <c r="D2870" s="39"/>
      <c r="E2870" s="529"/>
      <c r="F2870" s="39"/>
      <c r="G2870" s="39"/>
      <c r="H2870" s="39"/>
      <c r="I2870" s="39"/>
      <c r="J2870" s="39"/>
      <c r="K2870" s="39"/>
      <c r="L2870" s="39"/>
      <c r="M2870" s="39"/>
      <c r="N2870" s="39"/>
      <c r="O2870" s="39"/>
      <c r="P2870" s="39"/>
      <c r="Q2870" s="39"/>
      <c r="R2870" s="39"/>
      <c r="S2870" s="39"/>
      <c r="T2870" s="39"/>
      <c r="U2870" s="39"/>
      <c r="V2870" s="39"/>
      <c r="W2870" s="39"/>
      <c r="X2870" s="39"/>
      <c r="Y2870" s="39"/>
      <c r="Z2870" s="39"/>
      <c r="AA2870" s="39"/>
      <c r="AB2870" s="39"/>
      <c r="AC2870" s="9"/>
      <c r="AD2870" s="39"/>
      <c r="AE2870" s="39"/>
      <c r="AF2870" s="9">
        <f t="shared" si="1920"/>
        <v>0</v>
      </c>
      <c r="AG2870" s="9">
        <f t="shared" si="1920"/>
        <v>-0.16883556407999997</v>
      </c>
      <c r="AH2870" s="9">
        <f t="shared" si="1920"/>
        <v>-0.19027102268513132</v>
      </c>
      <c r="AI2870" s="9">
        <f t="shared" si="1920"/>
        <v>-0.21170648129026268</v>
      </c>
      <c r="AJ2870" s="9">
        <f t="shared" si="1920"/>
        <v>0</v>
      </c>
      <c r="AK2870" s="9">
        <f t="shared" si="1920"/>
        <v>0</v>
      </c>
      <c r="AL2870" s="9">
        <f t="shared" si="1920"/>
        <v>0</v>
      </c>
      <c r="AM2870" s="9">
        <f t="shared" si="1920"/>
        <v>0</v>
      </c>
    </row>
    <row r="2871" spans="1:39" outlineLevel="2">
      <c r="A2871" s="11">
        <f>ROW()</f>
        <v>2871</v>
      </c>
      <c r="C2871" s="6" t="s">
        <v>655</v>
      </c>
      <c r="D2871" s="39"/>
      <c r="E2871" s="529"/>
      <c r="F2871" s="39"/>
      <c r="G2871" s="39"/>
      <c r="H2871" s="39"/>
      <c r="I2871" s="39"/>
      <c r="J2871" s="39"/>
      <c r="K2871" s="39"/>
      <c r="L2871" s="39"/>
      <c r="M2871" s="39"/>
      <c r="N2871" s="39"/>
      <c r="O2871" s="39"/>
      <c r="P2871" s="39"/>
      <c r="Q2871" s="39"/>
      <c r="R2871" s="39"/>
      <c r="S2871" s="39"/>
      <c r="T2871" s="39"/>
      <c r="U2871" s="39"/>
      <c r="V2871" s="39"/>
      <c r="W2871" s="39"/>
      <c r="X2871" s="39"/>
      <c r="Y2871" s="39"/>
      <c r="Z2871" s="39"/>
      <c r="AA2871" s="39"/>
      <c r="AB2871" s="39"/>
      <c r="AC2871" s="9"/>
      <c r="AD2871" s="39"/>
      <c r="AE2871" s="39"/>
      <c r="AF2871" s="9">
        <f t="shared" ref="AF2871:AF2873" si="1921">AE2931</f>
        <v>0</v>
      </c>
      <c r="AG2871" s="9">
        <f t="shared" ref="AG2871:AG2873" si="1922">AF2931</f>
        <v>0</v>
      </c>
      <c r="AH2871" s="9">
        <f t="shared" ref="AH2871:AH2873" si="1923">AG2931</f>
        <v>0</v>
      </c>
      <c r="AI2871" s="9">
        <f t="shared" ref="AI2871:AI2873" si="1924">AH2931</f>
        <v>0</v>
      </c>
      <c r="AJ2871" s="9">
        <f t="shared" ref="AJ2871:AJ2873" si="1925">AI2931</f>
        <v>0</v>
      </c>
      <c r="AK2871" s="9">
        <f t="shared" ref="AK2871:AK2873" si="1926">AJ2931</f>
        <v>0</v>
      </c>
      <c r="AL2871" s="9">
        <f t="shared" ref="AL2871:AL2873" si="1927">AK2931</f>
        <v>0</v>
      </c>
      <c r="AM2871" s="9">
        <f t="shared" ref="AM2871:AM2873" si="1928">AL2931</f>
        <v>0</v>
      </c>
    </row>
    <row r="2872" spans="1:39" outlineLevel="2">
      <c r="A2872" s="11">
        <f>ROW()</f>
        <v>2872</v>
      </c>
      <c r="C2872" s="6" t="s">
        <v>656</v>
      </c>
      <c r="D2872" s="39"/>
      <c r="E2872" s="529"/>
      <c r="F2872" s="39"/>
      <c r="G2872" s="39"/>
      <c r="H2872" s="39"/>
      <c r="I2872" s="39"/>
      <c r="J2872" s="39"/>
      <c r="K2872" s="39"/>
      <c r="L2872" s="39"/>
      <c r="M2872" s="39"/>
      <c r="N2872" s="39"/>
      <c r="O2872" s="39"/>
      <c r="P2872" s="39"/>
      <c r="Q2872" s="39"/>
      <c r="R2872" s="39"/>
      <c r="S2872" s="39"/>
      <c r="T2872" s="39"/>
      <c r="U2872" s="39"/>
      <c r="V2872" s="39"/>
      <c r="W2872" s="39"/>
      <c r="X2872" s="39"/>
      <c r="Y2872" s="39"/>
      <c r="Z2872" s="39"/>
      <c r="AA2872" s="39"/>
      <c r="AB2872" s="39"/>
      <c r="AC2872" s="9"/>
      <c r="AD2872" s="39"/>
      <c r="AE2872" s="39"/>
      <c r="AF2872" s="9">
        <f t="shared" si="1921"/>
        <v>0</v>
      </c>
      <c r="AG2872" s="9">
        <f t="shared" si="1922"/>
        <v>0</v>
      </c>
      <c r="AH2872" s="9">
        <f t="shared" si="1923"/>
        <v>0</v>
      </c>
      <c r="AI2872" s="9">
        <f t="shared" si="1924"/>
        <v>0</v>
      </c>
      <c r="AJ2872" s="9">
        <f t="shared" si="1925"/>
        <v>0</v>
      </c>
      <c r="AK2872" s="9">
        <f t="shared" si="1926"/>
        <v>0</v>
      </c>
      <c r="AL2872" s="9">
        <f t="shared" si="1927"/>
        <v>0</v>
      </c>
      <c r="AM2872" s="9">
        <f t="shared" si="1928"/>
        <v>0</v>
      </c>
    </row>
    <row r="2873" spans="1:39" outlineLevel="2">
      <c r="A2873" s="11">
        <f>ROW()</f>
        <v>2873</v>
      </c>
      <c r="C2873" s="6" t="s">
        <v>667</v>
      </c>
      <c r="D2873" s="39"/>
      <c r="E2873" s="529"/>
      <c r="F2873" s="39"/>
      <c r="G2873" s="39"/>
      <c r="H2873" s="39"/>
      <c r="I2873" s="39"/>
      <c r="J2873" s="39"/>
      <c r="K2873" s="39"/>
      <c r="L2873" s="39"/>
      <c r="M2873" s="39"/>
      <c r="N2873" s="39"/>
      <c r="O2873" s="39"/>
      <c r="P2873" s="39"/>
      <c r="Q2873" s="39"/>
      <c r="R2873" s="39"/>
      <c r="S2873" s="39"/>
      <c r="T2873" s="39"/>
      <c r="U2873" s="39"/>
      <c r="V2873" s="39"/>
      <c r="W2873" s="39"/>
      <c r="X2873" s="39"/>
      <c r="Y2873" s="39"/>
      <c r="Z2873" s="39"/>
      <c r="AA2873" s="39"/>
      <c r="AB2873" s="39"/>
      <c r="AC2873" s="9"/>
      <c r="AD2873" s="39"/>
      <c r="AE2873" s="39"/>
      <c r="AF2873" s="9">
        <f t="shared" si="1921"/>
        <v>0</v>
      </c>
      <c r="AG2873" s="9">
        <f t="shared" si="1922"/>
        <v>0</v>
      </c>
      <c r="AH2873" s="9">
        <f t="shared" si="1923"/>
        <v>0</v>
      </c>
      <c r="AI2873" s="9">
        <f t="shared" si="1924"/>
        <v>0</v>
      </c>
      <c r="AJ2873" s="9">
        <f t="shared" si="1925"/>
        <v>0</v>
      </c>
      <c r="AK2873" s="9">
        <f t="shared" si="1926"/>
        <v>0</v>
      </c>
      <c r="AL2873" s="9">
        <f t="shared" si="1927"/>
        <v>0</v>
      </c>
      <c r="AM2873" s="9">
        <f t="shared" si="1928"/>
        <v>0</v>
      </c>
    </row>
    <row r="2874" spans="1:39" outlineLevel="2">
      <c r="A2874" s="11">
        <f>ROW()</f>
        <v>2874</v>
      </c>
      <c r="C2874" s="6" t="s">
        <v>212</v>
      </c>
      <c r="D2874" s="39"/>
      <c r="E2874" s="529"/>
      <c r="F2874" s="39"/>
      <c r="G2874" s="39"/>
      <c r="H2874" s="39"/>
      <c r="I2874" s="39"/>
      <c r="J2874" s="39"/>
      <c r="K2874" s="39"/>
      <c r="L2874" s="39"/>
      <c r="M2874" s="39"/>
      <c r="N2874" s="39"/>
      <c r="O2874" s="39"/>
      <c r="P2874" s="39"/>
      <c r="Q2874" s="39"/>
      <c r="R2874" s="39"/>
      <c r="S2874" s="39"/>
      <c r="T2874" s="39"/>
      <c r="U2874" s="39"/>
      <c r="V2874" s="39"/>
      <c r="W2874" s="39"/>
      <c r="X2874" s="39"/>
      <c r="Y2874" s="39"/>
      <c r="Z2874" s="39"/>
      <c r="AA2874" s="39"/>
      <c r="AB2874" s="39"/>
      <c r="AC2874" s="9"/>
      <c r="AD2874" s="39"/>
      <c r="AE2874" s="39"/>
      <c r="AF2874" s="9">
        <f t="shared" ref="AF2874:AM2875" si="1929">AE2934</f>
        <v>0</v>
      </c>
      <c r="AG2874" s="9">
        <f t="shared" si="1929"/>
        <v>0</v>
      </c>
      <c r="AH2874" s="9">
        <f t="shared" si="1929"/>
        <v>0</v>
      </c>
      <c r="AI2874" s="9">
        <f t="shared" si="1929"/>
        <v>0</v>
      </c>
      <c r="AJ2874" s="9">
        <f t="shared" si="1929"/>
        <v>0</v>
      </c>
      <c r="AK2874" s="9">
        <f t="shared" si="1929"/>
        <v>0</v>
      </c>
      <c r="AL2874" s="9">
        <f t="shared" si="1929"/>
        <v>0</v>
      </c>
      <c r="AM2874" s="9">
        <f t="shared" si="1929"/>
        <v>0</v>
      </c>
    </row>
    <row r="2875" spans="1:39" outlineLevel="2">
      <c r="A2875" s="11">
        <f>ROW()</f>
        <v>2875</v>
      </c>
      <c r="C2875" s="30" t="s">
        <v>362</v>
      </c>
      <c r="D2875" s="90"/>
      <c r="E2875" s="530"/>
      <c r="F2875" s="90"/>
      <c r="G2875" s="90"/>
      <c r="H2875" s="90"/>
      <c r="I2875" s="90"/>
      <c r="J2875" s="90"/>
      <c r="K2875" s="90"/>
      <c r="L2875" s="90"/>
      <c r="M2875" s="90"/>
      <c r="N2875" s="90"/>
      <c r="O2875" s="90"/>
      <c r="P2875" s="90"/>
      <c r="Q2875" s="90"/>
      <c r="R2875" s="90"/>
      <c r="S2875" s="90"/>
      <c r="T2875" s="90"/>
      <c r="U2875" s="90"/>
      <c r="V2875" s="90"/>
      <c r="W2875" s="90"/>
      <c r="X2875" s="90"/>
      <c r="Y2875" s="90"/>
      <c r="Z2875" s="90"/>
      <c r="AA2875" s="90"/>
      <c r="AB2875" s="90"/>
      <c r="AC2875" s="15"/>
      <c r="AD2875" s="90"/>
      <c r="AE2875" s="90"/>
      <c r="AF2875" s="15">
        <f t="shared" si="1929"/>
        <v>0</v>
      </c>
      <c r="AG2875" s="15">
        <f t="shared" si="1929"/>
        <v>1.6173208042273979</v>
      </c>
      <c r="AH2875" s="15">
        <f t="shared" si="1929"/>
        <v>1.5749648855276737</v>
      </c>
      <c r="AI2875" s="15">
        <f t="shared" si="1929"/>
        <v>1.5326089668279494</v>
      </c>
      <c r="AJ2875" s="15">
        <f t="shared" si="1929"/>
        <v>1.490253048128225</v>
      </c>
      <c r="AK2875" s="15">
        <f t="shared" si="1929"/>
        <v>1.4478971294285006</v>
      </c>
      <c r="AL2875" s="15">
        <f t="shared" si="1929"/>
        <v>1.4055412107287761</v>
      </c>
      <c r="AM2875" s="15">
        <f t="shared" si="1929"/>
        <v>1.3631852920290517</v>
      </c>
    </row>
    <row r="2876" spans="1:39" outlineLevel="2">
      <c r="A2876" s="11">
        <f>ROW()</f>
        <v>2876</v>
      </c>
      <c r="C2876" s="6" t="s">
        <v>1</v>
      </c>
      <c r="D2876" s="39"/>
      <c r="E2876" s="39"/>
      <c r="F2876" s="39"/>
      <c r="G2876" s="39"/>
      <c r="H2876" s="39"/>
      <c r="I2876" s="39"/>
      <c r="J2876" s="39"/>
      <c r="K2876" s="39"/>
      <c r="L2876" s="39"/>
      <c r="M2876" s="39"/>
      <c r="N2876" s="39"/>
      <c r="O2876" s="39"/>
      <c r="P2876" s="39"/>
      <c r="Q2876" s="39"/>
      <c r="R2876" s="39"/>
      <c r="S2876" s="39"/>
      <c r="T2876" s="39"/>
      <c r="U2876" s="39"/>
      <c r="V2876" s="39"/>
      <c r="W2876" s="39"/>
      <c r="X2876" s="39"/>
      <c r="Y2876" s="39"/>
      <c r="Z2876" s="39"/>
      <c r="AA2876" s="39"/>
      <c r="AB2876" s="39"/>
      <c r="AC2876" s="9"/>
      <c r="AD2876" s="39"/>
      <c r="AE2876" s="39"/>
      <c r="AF2876" s="9">
        <f t="shared" ref="AF2876:AH2876" si="1930">SUM(AF2863:AF2875)</f>
        <v>0</v>
      </c>
      <c r="AG2876" s="9">
        <f t="shared" si="1930"/>
        <v>50.25996554421021</v>
      </c>
      <c r="AH2876" s="9">
        <f t="shared" si="1930"/>
        <v>48.039033211098506</v>
      </c>
      <c r="AI2876" s="9">
        <f t="shared" ref="AI2876:AM2876" si="1931">SUM(AI2863:AI2875)</f>
        <v>45.818100877986822</v>
      </c>
      <c r="AJ2876" s="9">
        <f t="shared" si="1931"/>
        <v>38.724458263139262</v>
      </c>
      <c r="AK2876" s="9">
        <f t="shared" si="1931"/>
        <v>31.419109167001448</v>
      </c>
      <c r="AL2876" s="9">
        <f t="shared" si="1931"/>
        <v>24.113760070863634</v>
      </c>
      <c r="AM2876" s="9">
        <f t="shared" si="1931"/>
        <v>21.389196929444523</v>
      </c>
    </row>
    <row r="2877" spans="1:39" outlineLevel="2">
      <c r="A2877" s="11">
        <f>ROW()</f>
        <v>2877</v>
      </c>
      <c r="B2877" s="343" t="s">
        <v>31</v>
      </c>
      <c r="D2877" s="39"/>
      <c r="E2877" s="39"/>
      <c r="F2877" s="39"/>
      <c r="G2877" s="39"/>
      <c r="H2877" s="39"/>
      <c r="I2877" s="39"/>
      <c r="J2877" s="39"/>
      <c r="K2877" s="39"/>
      <c r="L2877" s="39"/>
      <c r="M2877" s="39"/>
      <c r="N2877" s="39"/>
      <c r="O2877" s="39"/>
      <c r="P2877" s="39"/>
      <c r="Q2877" s="39"/>
      <c r="R2877" s="39"/>
      <c r="S2877" s="39"/>
      <c r="T2877" s="39"/>
      <c r="U2877" s="39"/>
      <c r="V2877" s="39"/>
      <c r="W2877" s="39"/>
      <c r="X2877" s="39"/>
      <c r="Y2877" s="39"/>
      <c r="Z2877" s="39"/>
      <c r="AA2877" s="39"/>
      <c r="AB2877" s="39"/>
      <c r="AC2877" s="39"/>
      <c r="AD2877" s="39"/>
      <c r="AE2877" s="39"/>
      <c r="AF2877" s="39"/>
      <c r="AG2877" s="39"/>
      <c r="AH2877" s="39"/>
      <c r="AI2877" s="39"/>
      <c r="AJ2877" s="39"/>
      <c r="AK2877" s="39"/>
      <c r="AL2877" s="39"/>
      <c r="AM2877" s="39"/>
    </row>
    <row r="2878" spans="1:39" outlineLevel="2">
      <c r="A2878" s="11">
        <f>ROW()</f>
        <v>2878</v>
      </c>
      <c r="C2878" s="6" t="s">
        <v>2</v>
      </c>
      <c r="D2878" s="39"/>
      <c r="E2878" s="529"/>
      <c r="F2878" s="39"/>
      <c r="G2878" s="39"/>
      <c r="H2878" s="39"/>
      <c r="I2878" s="39"/>
      <c r="J2878" s="39"/>
      <c r="K2878" s="39"/>
      <c r="L2878" s="39"/>
      <c r="M2878" s="39"/>
      <c r="N2878" s="39"/>
      <c r="O2878" s="39"/>
      <c r="P2878" s="39"/>
      <c r="Q2878" s="39"/>
      <c r="R2878" s="39"/>
      <c r="S2878" s="39"/>
      <c r="T2878" s="39"/>
      <c r="U2878" s="39"/>
      <c r="V2878" s="39"/>
      <c r="W2878" s="39"/>
      <c r="X2878" s="39"/>
      <c r="Y2878" s="39"/>
      <c r="Z2878" s="39"/>
      <c r="AA2878" s="39"/>
      <c r="AB2878" s="39"/>
      <c r="AC2878" s="162"/>
      <c r="AD2878" s="39"/>
      <c r="AE2878" s="39"/>
      <c r="AF2878" s="39">
        <f>AF$279</f>
        <v>1.0894521389399996</v>
      </c>
      <c r="AG2878" s="39"/>
      <c r="AH2878" s="39"/>
      <c r="AI2878" s="39"/>
      <c r="AJ2878" s="39"/>
      <c r="AK2878" s="39"/>
      <c r="AL2878" s="39"/>
      <c r="AM2878" s="39"/>
    </row>
    <row r="2879" spans="1:39" outlineLevel="2">
      <c r="A2879" s="11">
        <f>ROW()</f>
        <v>2879</v>
      </c>
      <c r="C2879" s="6" t="s">
        <v>3</v>
      </c>
      <c r="D2879" s="39"/>
      <c r="E2879" s="529"/>
      <c r="F2879" s="39"/>
      <c r="G2879" s="39"/>
      <c r="H2879" s="39"/>
      <c r="I2879" s="39"/>
      <c r="J2879" s="39"/>
      <c r="K2879" s="39"/>
      <c r="L2879" s="39"/>
      <c r="M2879" s="39"/>
      <c r="N2879" s="39"/>
      <c r="O2879" s="39"/>
      <c r="P2879" s="39"/>
      <c r="Q2879" s="39"/>
      <c r="R2879" s="39"/>
      <c r="S2879" s="39"/>
      <c r="T2879" s="39"/>
      <c r="U2879" s="39"/>
      <c r="V2879" s="39"/>
      <c r="W2879" s="39"/>
      <c r="X2879" s="39"/>
      <c r="Y2879" s="39"/>
      <c r="Z2879" s="39"/>
      <c r="AA2879" s="39"/>
      <c r="AB2879" s="39"/>
      <c r="AC2879" s="162"/>
      <c r="AD2879" s="39"/>
      <c r="AE2879" s="39"/>
      <c r="AF2879" s="39">
        <f>AF$280</f>
        <v>5.137415025120001</v>
      </c>
      <c r="AG2879" s="39"/>
      <c r="AH2879" s="39"/>
      <c r="AI2879" s="39"/>
      <c r="AJ2879" s="39"/>
      <c r="AK2879" s="39"/>
      <c r="AL2879" s="39"/>
      <c r="AM2879" s="39"/>
    </row>
    <row r="2880" spans="1:39" outlineLevel="2">
      <c r="A2880" s="11">
        <f>ROW()</f>
        <v>2880</v>
      </c>
      <c r="C2880" s="6" t="s">
        <v>4</v>
      </c>
      <c r="D2880" s="39"/>
      <c r="E2880" s="529"/>
      <c r="F2880" s="39"/>
      <c r="G2880" s="39"/>
      <c r="H2880" s="39"/>
      <c r="I2880" s="39"/>
      <c r="J2880" s="39"/>
      <c r="K2880" s="39"/>
      <c r="L2880" s="39"/>
      <c r="M2880" s="39"/>
      <c r="N2880" s="39"/>
      <c r="O2880" s="39"/>
      <c r="P2880" s="39"/>
      <c r="Q2880" s="39"/>
      <c r="R2880" s="39"/>
      <c r="S2880" s="39"/>
      <c r="T2880" s="39"/>
      <c r="U2880" s="39"/>
      <c r="V2880" s="39"/>
      <c r="W2880" s="39"/>
      <c r="X2880" s="39"/>
      <c r="Y2880" s="39"/>
      <c r="Z2880" s="39"/>
      <c r="AA2880" s="39"/>
      <c r="AB2880" s="39"/>
      <c r="AC2880" s="162"/>
      <c r="AD2880" s="39"/>
      <c r="AE2880" s="39"/>
      <c r="AF2880" s="39">
        <f>AF$281</f>
        <v>3.5577304623000008</v>
      </c>
      <c r="AG2880" s="39"/>
      <c r="AH2880" s="39"/>
      <c r="AI2880" s="39"/>
      <c r="AJ2880" s="39"/>
      <c r="AK2880" s="39"/>
      <c r="AL2880" s="39"/>
      <c r="AM2880" s="39"/>
    </row>
    <row r="2881" spans="1:39" outlineLevel="2">
      <c r="A2881" s="11">
        <f>ROW()</f>
        <v>2881</v>
      </c>
      <c r="C2881" s="6" t="s">
        <v>5</v>
      </c>
      <c r="D2881" s="39"/>
      <c r="E2881" s="529"/>
      <c r="F2881" s="39"/>
      <c r="G2881" s="39"/>
      <c r="H2881" s="39"/>
      <c r="I2881" s="39"/>
      <c r="J2881" s="39"/>
      <c r="K2881" s="39"/>
      <c r="L2881" s="39"/>
      <c r="M2881" s="39"/>
      <c r="N2881" s="39"/>
      <c r="O2881" s="39"/>
      <c r="P2881" s="39"/>
      <c r="Q2881" s="39"/>
      <c r="R2881" s="39"/>
      <c r="S2881" s="39"/>
      <c r="T2881" s="39"/>
      <c r="U2881" s="39"/>
      <c r="V2881" s="39"/>
      <c r="W2881" s="39"/>
      <c r="X2881" s="39"/>
      <c r="Y2881" s="39"/>
      <c r="Z2881" s="39"/>
      <c r="AA2881" s="39"/>
      <c r="AB2881" s="39"/>
      <c r="AC2881" s="162"/>
      <c r="AD2881" s="39"/>
      <c r="AE2881" s="39"/>
      <c r="AF2881" s="39">
        <f>AF$282</f>
        <v>0.52804938852000005</v>
      </c>
      <c r="AG2881" s="39"/>
      <c r="AH2881" s="39"/>
      <c r="AI2881" s="39"/>
      <c r="AJ2881" s="39"/>
      <c r="AK2881" s="39"/>
      <c r="AL2881" s="39"/>
      <c r="AM2881" s="39"/>
    </row>
    <row r="2882" spans="1:39" outlineLevel="2">
      <c r="A2882" s="11">
        <f>ROW()</f>
        <v>2882</v>
      </c>
      <c r="C2882" s="6" t="s">
        <v>473</v>
      </c>
      <c r="D2882" s="39"/>
      <c r="E2882" s="529"/>
      <c r="F2882" s="39"/>
      <c r="G2882" s="39"/>
      <c r="H2882" s="39"/>
      <c r="I2882" s="39"/>
      <c r="J2882" s="39"/>
      <c r="K2882" s="39"/>
      <c r="L2882" s="39"/>
      <c r="M2882" s="39"/>
      <c r="N2882" s="39"/>
      <c r="O2882" s="39"/>
      <c r="P2882" s="39"/>
      <c r="Q2882" s="39"/>
      <c r="R2882" s="39"/>
      <c r="S2882" s="39"/>
      <c r="T2882" s="39"/>
      <c r="U2882" s="39"/>
      <c r="V2882" s="39"/>
      <c r="W2882" s="39"/>
      <c r="X2882" s="39"/>
      <c r="Y2882" s="39"/>
      <c r="Z2882" s="39"/>
      <c r="AA2882" s="39"/>
      <c r="AB2882" s="39"/>
      <c r="AC2882" s="162"/>
      <c r="AD2882" s="39"/>
      <c r="AE2882" s="39"/>
      <c r="AF2882" s="39">
        <f>AF$283</f>
        <v>14.885526990262804</v>
      </c>
      <c r="AG2882" s="39"/>
      <c r="AH2882" s="39"/>
      <c r="AI2882" s="39"/>
      <c r="AJ2882" s="39"/>
      <c r="AK2882" s="39"/>
      <c r="AL2882" s="39"/>
      <c r="AM2882" s="39"/>
    </row>
    <row r="2883" spans="1:39" outlineLevel="2">
      <c r="A2883" s="11">
        <f>ROW()</f>
        <v>2883</v>
      </c>
      <c r="C2883" s="6" t="s">
        <v>474</v>
      </c>
      <c r="D2883" s="39"/>
      <c r="E2883" s="529"/>
      <c r="F2883" s="39"/>
      <c r="G2883" s="39"/>
      <c r="H2883" s="39"/>
      <c r="I2883" s="39"/>
      <c r="J2883" s="39"/>
      <c r="K2883" s="39"/>
      <c r="L2883" s="39"/>
      <c r="M2883" s="39"/>
      <c r="N2883" s="39"/>
      <c r="O2883" s="39"/>
      <c r="P2883" s="39"/>
      <c r="Q2883" s="39"/>
      <c r="R2883" s="39"/>
      <c r="S2883" s="39"/>
      <c r="T2883" s="39"/>
      <c r="U2883" s="39"/>
      <c r="V2883" s="39"/>
      <c r="W2883" s="39"/>
      <c r="X2883" s="39"/>
      <c r="Y2883" s="39"/>
      <c r="Z2883" s="39"/>
      <c r="AA2883" s="39"/>
      <c r="AB2883" s="39"/>
      <c r="AC2883" s="162"/>
      <c r="AD2883" s="39"/>
      <c r="AE2883" s="39"/>
      <c r="AF2883" s="39">
        <f>AF$284</f>
        <v>6.9464855475</v>
      </c>
      <c r="AG2883" s="39"/>
      <c r="AH2883" s="39"/>
      <c r="AI2883" s="39"/>
      <c r="AJ2883" s="39"/>
      <c r="AK2883" s="39"/>
      <c r="AL2883" s="39"/>
      <c r="AM2883" s="39"/>
    </row>
    <row r="2884" spans="1:39" outlineLevel="2">
      <c r="A2884" s="11">
        <f>ROW()</f>
        <v>2884</v>
      </c>
      <c r="C2884" s="6" t="s">
        <v>477</v>
      </c>
      <c r="D2884" s="39"/>
      <c r="E2884" s="529"/>
      <c r="F2884" s="39"/>
      <c r="G2884" s="39"/>
      <c r="H2884" s="39"/>
      <c r="I2884" s="39"/>
      <c r="J2884" s="39"/>
      <c r="K2884" s="39"/>
      <c r="L2884" s="39"/>
      <c r="M2884" s="39"/>
      <c r="N2884" s="39"/>
      <c r="O2884" s="39"/>
      <c r="P2884" s="39"/>
      <c r="Q2884" s="39"/>
      <c r="R2884" s="39"/>
      <c r="S2884" s="39"/>
      <c r="T2884" s="39"/>
      <c r="U2884" s="39"/>
      <c r="V2884" s="39"/>
      <c r="W2884" s="39"/>
      <c r="X2884" s="39"/>
      <c r="Y2884" s="39"/>
      <c r="Z2884" s="39"/>
      <c r="AA2884" s="39"/>
      <c r="AB2884" s="39"/>
      <c r="AC2884" s="162"/>
      <c r="AD2884" s="39"/>
      <c r="AE2884" s="39"/>
      <c r="AF2884" s="39">
        <f>AF$285</f>
        <v>16.666820751420001</v>
      </c>
      <c r="AG2884" s="39"/>
      <c r="AH2884" s="39"/>
      <c r="AI2884" s="39"/>
      <c r="AJ2884" s="39"/>
      <c r="AK2884" s="39"/>
      <c r="AL2884" s="39"/>
      <c r="AM2884" s="39"/>
    </row>
    <row r="2885" spans="1:39" outlineLevel="2">
      <c r="A2885" s="11">
        <f>ROW()</f>
        <v>2885</v>
      </c>
      <c r="C2885" s="6" t="s">
        <v>511</v>
      </c>
      <c r="D2885" s="39"/>
      <c r="E2885" s="529"/>
      <c r="F2885" s="39"/>
      <c r="G2885" s="39"/>
      <c r="H2885" s="39"/>
      <c r="I2885" s="39"/>
      <c r="J2885" s="39"/>
      <c r="K2885" s="39"/>
      <c r="L2885" s="39"/>
      <c r="M2885" s="39"/>
      <c r="N2885" s="39"/>
      <c r="O2885" s="39"/>
      <c r="P2885" s="39"/>
      <c r="Q2885" s="39"/>
      <c r="R2885" s="39"/>
      <c r="S2885" s="39"/>
      <c r="T2885" s="39"/>
      <c r="U2885" s="39"/>
      <c r="V2885" s="39"/>
      <c r="W2885" s="39"/>
      <c r="X2885" s="39"/>
      <c r="Y2885" s="39"/>
      <c r="Z2885" s="39"/>
      <c r="AA2885" s="39"/>
      <c r="AB2885" s="39"/>
      <c r="AC2885" s="162"/>
      <c r="AD2885" s="39"/>
      <c r="AE2885" s="39"/>
      <c r="AF2885" s="39">
        <f>AF$286</f>
        <v>-0.16883556407999997</v>
      </c>
      <c r="AG2885" s="39"/>
      <c r="AH2885" s="39"/>
      <c r="AI2885" s="39"/>
      <c r="AJ2885" s="39"/>
      <c r="AK2885" s="39"/>
      <c r="AL2885" s="39"/>
      <c r="AM2885" s="39"/>
    </row>
    <row r="2886" spans="1:39" outlineLevel="2">
      <c r="A2886" s="11">
        <f>ROW()</f>
        <v>2886</v>
      </c>
      <c r="C2886" s="6" t="s">
        <v>655</v>
      </c>
      <c r="D2886" s="39"/>
      <c r="E2886" s="529"/>
      <c r="F2886" s="39"/>
      <c r="G2886" s="39"/>
      <c r="H2886" s="39"/>
      <c r="I2886" s="39"/>
      <c r="J2886" s="39"/>
      <c r="K2886" s="39"/>
      <c r="L2886" s="39"/>
      <c r="M2886" s="39"/>
      <c r="N2886" s="39"/>
      <c r="O2886" s="39"/>
      <c r="P2886" s="39"/>
      <c r="Q2886" s="39"/>
      <c r="R2886" s="39"/>
      <c r="S2886" s="39"/>
      <c r="T2886" s="39"/>
      <c r="U2886" s="39"/>
      <c r="V2886" s="39"/>
      <c r="W2886" s="39"/>
      <c r="X2886" s="39"/>
      <c r="Y2886" s="39"/>
      <c r="Z2886" s="39"/>
      <c r="AA2886" s="39"/>
      <c r="AB2886" s="39"/>
      <c r="AC2886" s="162"/>
      <c r="AD2886" s="39"/>
      <c r="AE2886" s="39"/>
      <c r="AF2886" s="39"/>
      <c r="AG2886" s="39"/>
      <c r="AH2886" s="39"/>
      <c r="AI2886" s="39"/>
      <c r="AJ2886" s="39"/>
      <c r="AK2886" s="39"/>
      <c r="AL2886" s="39"/>
      <c r="AM2886" s="39"/>
    </row>
    <row r="2887" spans="1:39" outlineLevel="2">
      <c r="A2887" s="11">
        <f>ROW()</f>
        <v>2887</v>
      </c>
      <c r="C2887" s="6" t="s">
        <v>656</v>
      </c>
      <c r="D2887" s="39"/>
      <c r="E2887" s="529"/>
      <c r="F2887" s="39"/>
      <c r="G2887" s="39"/>
      <c r="H2887" s="39"/>
      <c r="I2887" s="39"/>
      <c r="J2887" s="39"/>
      <c r="K2887" s="39"/>
      <c r="L2887" s="39"/>
      <c r="M2887" s="39"/>
      <c r="N2887" s="39"/>
      <c r="O2887" s="39"/>
      <c r="P2887" s="39"/>
      <c r="Q2887" s="39"/>
      <c r="R2887" s="39"/>
      <c r="S2887" s="39"/>
      <c r="T2887" s="39"/>
      <c r="U2887" s="39"/>
      <c r="V2887" s="39"/>
      <c r="W2887" s="39"/>
      <c r="X2887" s="39"/>
      <c r="Y2887" s="39"/>
      <c r="Z2887" s="39"/>
      <c r="AA2887" s="39"/>
      <c r="AB2887" s="39"/>
      <c r="AC2887" s="162"/>
      <c r="AD2887" s="39"/>
      <c r="AE2887" s="39"/>
      <c r="AF2887" s="39"/>
      <c r="AG2887" s="39"/>
      <c r="AH2887" s="39"/>
      <c r="AI2887" s="39"/>
      <c r="AJ2887" s="39"/>
      <c r="AK2887" s="39"/>
      <c r="AL2887" s="39"/>
      <c r="AM2887" s="39"/>
    </row>
    <row r="2888" spans="1:39" outlineLevel="2">
      <c r="A2888" s="11">
        <f>ROW()</f>
        <v>2888</v>
      </c>
      <c r="C2888" s="6" t="s">
        <v>667</v>
      </c>
      <c r="D2888" s="39"/>
      <c r="E2888" s="529"/>
      <c r="F2888" s="39"/>
      <c r="G2888" s="39"/>
      <c r="H2888" s="39"/>
      <c r="I2888" s="39"/>
      <c r="J2888" s="39"/>
      <c r="K2888" s="39"/>
      <c r="L2888" s="39"/>
      <c r="M2888" s="39"/>
      <c r="N2888" s="39"/>
      <c r="O2888" s="39"/>
      <c r="P2888" s="39"/>
      <c r="Q2888" s="39"/>
      <c r="R2888" s="39"/>
      <c r="S2888" s="39"/>
      <c r="T2888" s="39"/>
      <c r="U2888" s="39"/>
      <c r="V2888" s="39"/>
      <c r="W2888" s="39"/>
      <c r="X2888" s="39"/>
      <c r="Y2888" s="39"/>
      <c r="Z2888" s="39"/>
      <c r="AA2888" s="39"/>
      <c r="AB2888" s="39"/>
      <c r="AC2888" s="162"/>
      <c r="AD2888" s="39"/>
      <c r="AE2888" s="39"/>
      <c r="AF2888" s="39"/>
      <c r="AG2888" s="39"/>
      <c r="AH2888" s="39"/>
      <c r="AI2888" s="39"/>
      <c r="AJ2888" s="39"/>
      <c r="AK2888" s="39"/>
      <c r="AL2888" s="39"/>
      <c r="AM2888" s="39"/>
    </row>
    <row r="2889" spans="1:39" outlineLevel="2">
      <c r="A2889" s="11">
        <f>ROW()</f>
        <v>2889</v>
      </c>
      <c r="C2889" s="6" t="s">
        <v>212</v>
      </c>
      <c r="D2889" s="39"/>
      <c r="E2889" s="529"/>
      <c r="F2889" s="39"/>
      <c r="G2889" s="39"/>
      <c r="H2889" s="39"/>
      <c r="I2889" s="39"/>
      <c r="J2889" s="39"/>
      <c r="K2889" s="39"/>
      <c r="L2889" s="39"/>
      <c r="M2889" s="39"/>
      <c r="N2889" s="39"/>
      <c r="O2889" s="39"/>
      <c r="P2889" s="39"/>
      <c r="Q2889" s="39"/>
      <c r="R2889" s="39"/>
      <c r="S2889" s="39"/>
      <c r="T2889" s="39"/>
      <c r="U2889" s="39"/>
      <c r="V2889" s="39"/>
      <c r="W2889" s="39"/>
      <c r="X2889" s="39"/>
      <c r="Y2889" s="39"/>
      <c r="Z2889" s="39"/>
      <c r="AA2889" s="39"/>
      <c r="AB2889" s="39"/>
      <c r="AC2889" s="162"/>
      <c r="AD2889" s="39"/>
      <c r="AE2889" s="39"/>
      <c r="AF2889" s="39">
        <f>AF$290</f>
        <v>0</v>
      </c>
      <c r="AG2889" s="39"/>
      <c r="AH2889" s="39"/>
      <c r="AI2889" s="39"/>
      <c r="AJ2889" s="39"/>
      <c r="AK2889" s="39"/>
      <c r="AL2889" s="39"/>
      <c r="AM2889" s="39"/>
    </row>
    <row r="2890" spans="1:39" outlineLevel="2">
      <c r="A2890" s="11">
        <f>ROW()</f>
        <v>2890</v>
      </c>
      <c r="C2890" s="30" t="s">
        <v>362</v>
      </c>
      <c r="D2890" s="90"/>
      <c r="E2890" s="530"/>
      <c r="F2890" s="90"/>
      <c r="G2890" s="90"/>
      <c r="H2890" s="90"/>
      <c r="I2890" s="90"/>
      <c r="J2890" s="90"/>
      <c r="K2890" s="90"/>
      <c r="L2890" s="90"/>
      <c r="M2890" s="90"/>
      <c r="N2890" s="90"/>
      <c r="O2890" s="90"/>
      <c r="P2890" s="90"/>
      <c r="Q2890" s="90"/>
      <c r="R2890" s="90"/>
      <c r="S2890" s="90"/>
      <c r="T2890" s="90"/>
      <c r="U2890" s="90"/>
      <c r="V2890" s="90"/>
      <c r="W2890" s="90"/>
      <c r="X2890" s="90"/>
      <c r="Y2890" s="90"/>
      <c r="Z2890" s="90"/>
      <c r="AA2890" s="90"/>
      <c r="AB2890" s="90"/>
      <c r="AC2890" s="166"/>
      <c r="AD2890" s="90"/>
      <c r="AE2890" s="90"/>
      <c r="AF2890" s="90">
        <f>AF$291</f>
        <v>1.6173208042273979</v>
      </c>
      <c r="AG2890" s="90"/>
      <c r="AH2890" s="90"/>
      <c r="AI2890" s="90"/>
      <c r="AJ2890" s="90"/>
      <c r="AK2890" s="90"/>
      <c r="AL2890" s="90"/>
      <c r="AM2890" s="90"/>
    </row>
    <row r="2891" spans="1:39" outlineLevel="2">
      <c r="A2891" s="11">
        <f>ROW()</f>
        <v>2891</v>
      </c>
      <c r="C2891" s="6" t="s">
        <v>1</v>
      </c>
      <c r="D2891" s="39"/>
      <c r="E2891" s="39"/>
      <c r="F2891" s="39"/>
      <c r="G2891" s="39"/>
      <c r="H2891" s="39"/>
      <c r="I2891" s="39"/>
      <c r="J2891" s="39"/>
      <c r="K2891" s="39"/>
      <c r="L2891" s="39"/>
      <c r="M2891" s="39"/>
      <c r="N2891" s="39"/>
      <c r="O2891" s="39"/>
      <c r="P2891" s="39"/>
      <c r="Q2891" s="39"/>
      <c r="R2891" s="39"/>
      <c r="S2891" s="39"/>
      <c r="T2891" s="39"/>
      <c r="U2891" s="39"/>
      <c r="V2891" s="39"/>
      <c r="W2891" s="39"/>
      <c r="X2891" s="39"/>
      <c r="Y2891" s="39"/>
      <c r="Z2891" s="39"/>
      <c r="AA2891" s="39"/>
      <c r="AB2891" s="39"/>
      <c r="AC2891" s="9"/>
      <c r="AD2891" s="39"/>
      <c r="AE2891" s="39"/>
      <c r="AF2891" s="9">
        <f t="shared" ref="AF2891" si="1932">SUM(AF2878:AF2890)</f>
        <v>50.25996554421021</v>
      </c>
      <c r="AG2891" s="39"/>
      <c r="AH2891" s="39"/>
      <c r="AI2891" s="39"/>
      <c r="AJ2891" s="39"/>
      <c r="AK2891" s="39"/>
      <c r="AL2891" s="39"/>
      <c r="AM2891" s="39"/>
    </row>
    <row r="2892" spans="1:39" outlineLevel="2">
      <c r="A2892" s="11">
        <f>ROW()</f>
        <v>2892</v>
      </c>
      <c r="B2892" s="343" t="s">
        <v>657</v>
      </c>
      <c r="D2892" s="39"/>
      <c r="E2892" s="39"/>
      <c r="G2892" s="39"/>
      <c r="H2892" s="39"/>
      <c r="I2892" s="39"/>
      <c r="J2892" s="39"/>
      <c r="K2892" s="39"/>
      <c r="L2892" s="39"/>
      <c r="M2892" s="39"/>
      <c r="N2892" s="39"/>
      <c r="O2892" s="39"/>
      <c r="P2892" s="39"/>
      <c r="Q2892" s="39"/>
      <c r="R2892" s="39"/>
      <c r="S2892" s="39"/>
      <c r="T2892" s="39"/>
      <c r="U2892" s="39"/>
      <c r="V2892" s="39"/>
      <c r="W2892" s="39"/>
      <c r="X2892" s="39"/>
      <c r="Y2892" s="39"/>
      <c r="Z2892" s="39"/>
      <c r="AA2892" s="39"/>
      <c r="AB2892" s="39"/>
      <c r="AD2892" s="39"/>
      <c r="AE2892" s="39"/>
      <c r="AG2892" s="39"/>
      <c r="AH2892" s="39"/>
      <c r="AI2892" s="39"/>
      <c r="AJ2892" s="39"/>
      <c r="AK2892" s="39"/>
      <c r="AL2892" s="39"/>
      <c r="AM2892" s="39"/>
    </row>
    <row r="2893" spans="1:39" outlineLevel="2">
      <c r="A2893" s="11">
        <f>ROW()</f>
        <v>2893</v>
      </c>
      <c r="C2893" s="6" t="s">
        <v>2</v>
      </c>
      <c r="D2893" s="39"/>
      <c r="E2893" s="529"/>
      <c r="F2893" s="31"/>
      <c r="G2893" s="39"/>
      <c r="H2893" s="39"/>
      <c r="I2893" s="39"/>
      <c r="J2893" s="39"/>
      <c r="K2893" s="39"/>
      <c r="L2893" s="39"/>
      <c r="M2893" s="39"/>
      <c r="N2893" s="39"/>
      <c r="O2893" s="39"/>
      <c r="P2893" s="39"/>
      <c r="Q2893" s="39"/>
      <c r="R2893" s="39"/>
      <c r="S2893" s="39"/>
      <c r="T2893" s="39"/>
      <c r="U2893" s="39"/>
      <c r="V2893" s="39"/>
      <c r="W2893" s="39"/>
      <c r="X2893" s="39"/>
      <c r="Y2893" s="39"/>
      <c r="Z2893" s="39"/>
      <c r="AA2893" s="39"/>
      <c r="AB2893" s="39"/>
      <c r="AC2893" s="9"/>
      <c r="AD2893" s="39"/>
      <c r="AE2893" s="39"/>
      <c r="AF2893" s="9"/>
      <c r="AG2893" s="13">
        <f>-Inputs!AG2451</f>
        <v>0</v>
      </c>
      <c r="AH2893" s="13">
        <f>-Inputs!AH2451</f>
        <v>0</v>
      </c>
      <c r="AI2893" s="39"/>
      <c r="AJ2893" s="39"/>
      <c r="AK2893" s="39"/>
      <c r="AL2893" s="39"/>
      <c r="AM2893" s="39"/>
    </row>
    <row r="2894" spans="1:39" outlineLevel="2">
      <c r="A2894" s="11">
        <f>ROW()</f>
        <v>2894</v>
      </c>
      <c r="C2894" s="6" t="s">
        <v>3</v>
      </c>
      <c r="D2894" s="39"/>
      <c r="E2894" s="529"/>
      <c r="F2894" s="31"/>
      <c r="G2894" s="39"/>
      <c r="H2894" s="39"/>
      <c r="I2894" s="39"/>
      <c r="J2894" s="39"/>
      <c r="K2894" s="39"/>
      <c r="L2894" s="39"/>
      <c r="M2894" s="39"/>
      <c r="N2894" s="39"/>
      <c r="O2894" s="39"/>
      <c r="P2894" s="39"/>
      <c r="Q2894" s="39"/>
      <c r="R2894" s="39"/>
      <c r="S2894" s="39"/>
      <c r="T2894" s="39"/>
      <c r="U2894" s="39"/>
      <c r="V2894" s="39"/>
      <c r="W2894" s="39"/>
      <c r="X2894" s="39"/>
      <c r="Y2894" s="39"/>
      <c r="Z2894" s="39"/>
      <c r="AA2894" s="39"/>
      <c r="AB2894" s="39"/>
      <c r="AC2894" s="9"/>
      <c r="AD2894" s="39"/>
      <c r="AE2894" s="39"/>
      <c r="AF2894" s="9"/>
      <c r="AG2894" s="13">
        <f>-Inputs!AG2452</f>
        <v>0</v>
      </c>
      <c r="AH2894" s="13">
        <f>-Inputs!AH2452</f>
        <v>0</v>
      </c>
      <c r="AI2894" s="39"/>
      <c r="AJ2894" s="39"/>
      <c r="AK2894" s="39"/>
      <c r="AL2894" s="39"/>
      <c r="AM2894" s="39"/>
    </row>
    <row r="2895" spans="1:39" outlineLevel="2">
      <c r="A2895" s="11">
        <f>ROW()</f>
        <v>2895</v>
      </c>
      <c r="C2895" s="6" t="s">
        <v>4</v>
      </c>
      <c r="D2895" s="39"/>
      <c r="E2895" s="529"/>
      <c r="F2895" s="31"/>
      <c r="G2895" s="39"/>
      <c r="H2895" s="39"/>
      <c r="I2895" s="39"/>
      <c r="J2895" s="39"/>
      <c r="K2895" s="39"/>
      <c r="L2895" s="39"/>
      <c r="M2895" s="39"/>
      <c r="N2895" s="39"/>
      <c r="O2895" s="39"/>
      <c r="P2895" s="39"/>
      <c r="Q2895" s="39"/>
      <c r="R2895" s="39"/>
      <c r="S2895" s="39"/>
      <c r="T2895" s="39"/>
      <c r="U2895" s="39"/>
      <c r="V2895" s="39"/>
      <c r="W2895" s="39"/>
      <c r="X2895" s="39"/>
      <c r="Y2895" s="39"/>
      <c r="Z2895" s="39"/>
      <c r="AA2895" s="39"/>
      <c r="AB2895" s="39"/>
      <c r="AC2895" s="9"/>
      <c r="AD2895" s="39"/>
      <c r="AE2895" s="39"/>
      <c r="AF2895" s="9"/>
      <c r="AG2895" s="13">
        <f>-Inputs!AG2453</f>
        <v>0</v>
      </c>
      <c r="AH2895" s="13">
        <f>-Inputs!AH2453</f>
        <v>0</v>
      </c>
      <c r="AI2895" s="39"/>
      <c r="AJ2895" s="9"/>
      <c r="AK2895" s="39"/>
      <c r="AL2895" s="39"/>
      <c r="AM2895" s="39"/>
    </row>
    <row r="2896" spans="1:39" outlineLevel="2">
      <c r="A2896" s="11">
        <f>ROW()</f>
        <v>2896</v>
      </c>
      <c r="C2896" s="6" t="s">
        <v>5</v>
      </c>
      <c r="D2896" s="39"/>
      <c r="E2896" s="529"/>
      <c r="F2896" s="31"/>
      <c r="G2896" s="39"/>
      <c r="H2896" s="39"/>
      <c r="I2896" s="39"/>
      <c r="J2896" s="39"/>
      <c r="K2896" s="39"/>
      <c r="L2896" s="39"/>
      <c r="M2896" s="39"/>
      <c r="N2896" s="39"/>
      <c r="O2896" s="39"/>
      <c r="P2896" s="39"/>
      <c r="Q2896" s="39"/>
      <c r="R2896" s="39"/>
      <c r="S2896" s="39"/>
      <c r="T2896" s="39"/>
      <c r="U2896" s="39"/>
      <c r="V2896" s="39"/>
      <c r="W2896" s="39"/>
      <c r="X2896" s="39"/>
      <c r="Y2896" s="39"/>
      <c r="Z2896" s="39"/>
      <c r="AA2896" s="39"/>
      <c r="AB2896" s="39"/>
      <c r="AC2896" s="9"/>
      <c r="AD2896" s="39"/>
      <c r="AE2896" s="39"/>
      <c r="AF2896" s="9"/>
      <c r="AG2896" s="13">
        <f>-Inputs!AG2454</f>
        <v>0</v>
      </c>
      <c r="AH2896" s="13">
        <f>-Inputs!AH2454</f>
        <v>0</v>
      </c>
      <c r="AI2896" s="39"/>
      <c r="AJ2896" s="9"/>
      <c r="AK2896" s="39"/>
      <c r="AL2896" s="39"/>
      <c r="AM2896" s="39"/>
    </row>
    <row r="2897" spans="1:39" outlineLevel="2">
      <c r="A2897" s="11">
        <f>ROW()</f>
        <v>2897</v>
      </c>
      <c r="C2897" s="6" t="s">
        <v>473</v>
      </c>
      <c r="D2897" s="39"/>
      <c r="E2897" s="529"/>
      <c r="F2897" s="31"/>
      <c r="G2897" s="39"/>
      <c r="H2897" s="39"/>
      <c r="I2897" s="39"/>
      <c r="J2897" s="39"/>
      <c r="K2897" s="39"/>
      <c r="L2897" s="39"/>
      <c r="M2897" s="39"/>
      <c r="N2897" s="39"/>
      <c r="O2897" s="39"/>
      <c r="P2897" s="39"/>
      <c r="Q2897" s="39"/>
      <c r="R2897" s="39"/>
      <c r="S2897" s="39"/>
      <c r="T2897" s="39"/>
      <c r="U2897" s="39"/>
      <c r="V2897" s="39"/>
      <c r="W2897" s="39"/>
      <c r="X2897" s="39"/>
      <c r="Y2897" s="39"/>
      <c r="Z2897" s="39"/>
      <c r="AA2897" s="39"/>
      <c r="AB2897" s="39"/>
      <c r="AC2897" s="9"/>
      <c r="AD2897" s="39"/>
      <c r="AE2897" s="39"/>
      <c r="AF2897" s="9"/>
      <c r="AG2897" s="13">
        <f>-Inputs!AG2455</f>
        <v>0</v>
      </c>
      <c r="AH2897" s="13">
        <f>-Inputs!AH2455</f>
        <v>0</v>
      </c>
      <c r="AI2897" s="39"/>
      <c r="AJ2897" s="9"/>
      <c r="AK2897" s="39"/>
      <c r="AL2897" s="39"/>
      <c r="AM2897" s="39"/>
    </row>
    <row r="2898" spans="1:39" outlineLevel="2">
      <c r="A2898" s="11">
        <f>ROW()</f>
        <v>2898</v>
      </c>
      <c r="C2898" s="6" t="s">
        <v>474</v>
      </c>
      <c r="D2898" s="39"/>
      <c r="E2898" s="529"/>
      <c r="F2898" s="31"/>
      <c r="G2898" s="39"/>
      <c r="H2898" s="39"/>
      <c r="I2898" s="39"/>
      <c r="J2898" s="39"/>
      <c r="K2898" s="39"/>
      <c r="L2898" s="39"/>
      <c r="M2898" s="39"/>
      <c r="N2898" s="39"/>
      <c r="O2898" s="39"/>
      <c r="P2898" s="39"/>
      <c r="Q2898" s="39"/>
      <c r="R2898" s="39"/>
      <c r="S2898" s="39"/>
      <c r="T2898" s="39"/>
      <c r="U2898" s="39"/>
      <c r="V2898" s="39"/>
      <c r="W2898" s="39"/>
      <c r="X2898" s="39"/>
      <c r="Y2898" s="39"/>
      <c r="Z2898" s="39"/>
      <c r="AA2898" s="39"/>
      <c r="AB2898" s="39"/>
      <c r="AC2898" s="9"/>
      <c r="AD2898" s="39"/>
      <c r="AE2898" s="39"/>
      <c r="AF2898" s="9"/>
      <c r="AG2898" s="13">
        <f>-Inputs!AG2456</f>
        <v>0</v>
      </c>
      <c r="AH2898" s="13">
        <f>-Inputs!AH2456</f>
        <v>0</v>
      </c>
      <c r="AI2898" s="39"/>
      <c r="AJ2898" s="9"/>
      <c r="AK2898" s="39"/>
      <c r="AL2898" s="39"/>
      <c r="AM2898" s="39"/>
    </row>
    <row r="2899" spans="1:39" outlineLevel="2">
      <c r="A2899" s="11">
        <f>ROW()</f>
        <v>2899</v>
      </c>
      <c r="C2899" s="6" t="s">
        <v>477</v>
      </c>
      <c r="D2899" s="39"/>
      <c r="E2899" s="529"/>
      <c r="F2899" s="31"/>
      <c r="G2899" s="39"/>
      <c r="H2899" s="39"/>
      <c r="I2899" s="39"/>
      <c r="J2899" s="39"/>
      <c r="K2899" s="39"/>
      <c r="L2899" s="39"/>
      <c r="M2899" s="39"/>
      <c r="N2899" s="39"/>
      <c r="O2899" s="39"/>
      <c r="P2899" s="39"/>
      <c r="Q2899" s="39"/>
      <c r="R2899" s="39"/>
      <c r="S2899" s="39"/>
      <c r="T2899" s="39"/>
      <c r="U2899" s="39"/>
      <c r="V2899" s="39"/>
      <c r="W2899" s="39"/>
      <c r="X2899" s="39"/>
      <c r="Y2899" s="39"/>
      <c r="Z2899" s="39"/>
      <c r="AA2899" s="39"/>
      <c r="AB2899" s="39"/>
      <c r="AC2899" s="9"/>
      <c r="AD2899" s="39"/>
      <c r="AE2899" s="39"/>
      <c r="AF2899" s="9"/>
      <c r="AG2899" s="13">
        <f>-Inputs!AG2457</f>
        <v>0</v>
      </c>
      <c r="AH2899" s="13">
        <f>-Inputs!AH2457</f>
        <v>0</v>
      </c>
      <c r="AI2899" s="39"/>
      <c r="AJ2899" s="9"/>
      <c r="AK2899" s="39"/>
      <c r="AL2899" s="39"/>
      <c r="AM2899" s="39"/>
    </row>
    <row r="2900" spans="1:39" outlineLevel="2">
      <c r="A2900" s="11">
        <f>ROW()</f>
        <v>2900</v>
      </c>
      <c r="C2900" s="6" t="s">
        <v>511</v>
      </c>
      <c r="D2900" s="39"/>
      <c r="E2900" s="529"/>
      <c r="F2900" s="31"/>
      <c r="G2900" s="39"/>
      <c r="H2900" s="39"/>
      <c r="I2900" s="39"/>
      <c r="J2900" s="39"/>
      <c r="K2900" s="39"/>
      <c r="L2900" s="39"/>
      <c r="M2900" s="39"/>
      <c r="N2900" s="39"/>
      <c r="O2900" s="39"/>
      <c r="P2900" s="39"/>
      <c r="Q2900" s="39"/>
      <c r="R2900" s="39"/>
      <c r="S2900" s="39"/>
      <c r="T2900" s="39"/>
      <c r="U2900" s="39"/>
      <c r="V2900" s="39"/>
      <c r="W2900" s="39"/>
      <c r="X2900" s="39"/>
      <c r="Y2900" s="39"/>
      <c r="Z2900" s="39"/>
      <c r="AA2900" s="39"/>
      <c r="AB2900" s="39"/>
      <c r="AC2900" s="9"/>
      <c r="AD2900" s="39"/>
      <c r="AE2900" s="39"/>
      <c r="AF2900" s="9"/>
      <c r="AG2900" s="13">
        <f>-Inputs!AG2458</f>
        <v>0</v>
      </c>
      <c r="AH2900" s="13">
        <f>-Inputs!AH2458</f>
        <v>0</v>
      </c>
      <c r="AI2900" s="39"/>
      <c r="AJ2900" s="9"/>
      <c r="AK2900" s="39"/>
      <c r="AL2900" s="39"/>
      <c r="AM2900" s="39"/>
    </row>
    <row r="2901" spans="1:39" outlineLevel="2">
      <c r="A2901" s="11">
        <f>ROW()</f>
        <v>2901</v>
      </c>
      <c r="C2901" s="6" t="s">
        <v>655</v>
      </c>
      <c r="D2901" s="39"/>
      <c r="E2901" s="529"/>
      <c r="F2901" s="31"/>
      <c r="G2901" s="39"/>
      <c r="H2901" s="39"/>
      <c r="I2901" s="39"/>
      <c r="J2901" s="39"/>
      <c r="K2901" s="39"/>
      <c r="L2901" s="39"/>
      <c r="M2901" s="39"/>
      <c r="N2901" s="39"/>
      <c r="O2901" s="39"/>
      <c r="P2901" s="39"/>
      <c r="Q2901" s="39"/>
      <c r="R2901" s="39"/>
      <c r="S2901" s="39"/>
      <c r="T2901" s="39"/>
      <c r="U2901" s="39"/>
      <c r="V2901" s="39"/>
      <c r="W2901" s="39"/>
      <c r="X2901" s="39"/>
      <c r="Y2901" s="39"/>
      <c r="Z2901" s="39"/>
      <c r="AA2901" s="39"/>
      <c r="AB2901" s="39"/>
      <c r="AC2901" s="9"/>
      <c r="AD2901" s="39"/>
      <c r="AE2901" s="39"/>
      <c r="AF2901" s="9"/>
      <c r="AG2901" s="13">
        <f>-Inputs!AG2459</f>
        <v>0</v>
      </c>
      <c r="AH2901" s="13">
        <f>-Inputs!AH2459</f>
        <v>0</v>
      </c>
      <c r="AI2901" s="39"/>
      <c r="AJ2901" s="9"/>
      <c r="AK2901" s="39"/>
      <c r="AL2901" s="39"/>
      <c r="AM2901" s="39"/>
    </row>
    <row r="2902" spans="1:39" outlineLevel="2">
      <c r="A2902" s="11">
        <f>ROW()</f>
        <v>2902</v>
      </c>
      <c r="C2902" s="6" t="s">
        <v>656</v>
      </c>
      <c r="D2902" s="39"/>
      <c r="E2902" s="529"/>
      <c r="F2902" s="31"/>
      <c r="G2902" s="39"/>
      <c r="H2902" s="39"/>
      <c r="I2902" s="39"/>
      <c r="J2902" s="39"/>
      <c r="K2902" s="39"/>
      <c r="L2902" s="39"/>
      <c r="M2902" s="39"/>
      <c r="N2902" s="39"/>
      <c r="O2902" s="39"/>
      <c r="P2902" s="39"/>
      <c r="Q2902" s="39"/>
      <c r="R2902" s="39"/>
      <c r="S2902" s="39"/>
      <c r="T2902" s="39"/>
      <c r="U2902" s="39"/>
      <c r="V2902" s="39"/>
      <c r="W2902" s="39"/>
      <c r="X2902" s="39"/>
      <c r="Y2902" s="39"/>
      <c r="Z2902" s="39"/>
      <c r="AA2902" s="39"/>
      <c r="AB2902" s="39"/>
      <c r="AC2902" s="9"/>
      <c r="AD2902" s="39"/>
      <c r="AE2902" s="39"/>
      <c r="AF2902" s="9"/>
      <c r="AG2902" s="13"/>
      <c r="AH2902" s="13"/>
      <c r="AI2902" s="39"/>
      <c r="AJ2902" s="9"/>
      <c r="AK2902" s="39"/>
      <c r="AL2902" s="39"/>
      <c r="AM2902" s="39"/>
    </row>
    <row r="2903" spans="1:39" outlineLevel="2">
      <c r="A2903" s="11">
        <f>ROW()</f>
        <v>2903</v>
      </c>
      <c r="C2903" s="6" t="s">
        <v>667</v>
      </c>
      <c r="D2903" s="39"/>
      <c r="E2903" s="529"/>
      <c r="F2903" s="31"/>
      <c r="G2903" s="39"/>
      <c r="H2903" s="39"/>
      <c r="I2903" s="39"/>
      <c r="J2903" s="39"/>
      <c r="K2903" s="39"/>
      <c r="L2903" s="39"/>
      <c r="M2903" s="39"/>
      <c r="N2903" s="39"/>
      <c r="O2903" s="39"/>
      <c r="P2903" s="39"/>
      <c r="Q2903" s="39"/>
      <c r="R2903" s="39"/>
      <c r="S2903" s="39"/>
      <c r="T2903" s="39"/>
      <c r="U2903" s="39"/>
      <c r="V2903" s="39"/>
      <c r="W2903" s="39"/>
      <c r="X2903" s="39"/>
      <c r="Y2903" s="39"/>
      <c r="Z2903" s="39"/>
      <c r="AA2903" s="39"/>
      <c r="AB2903" s="39"/>
      <c r="AC2903" s="9"/>
      <c r="AD2903" s="39"/>
      <c r="AE2903" s="39"/>
      <c r="AF2903" s="9"/>
      <c r="AG2903" s="13"/>
      <c r="AH2903" s="13"/>
      <c r="AI2903" s="39"/>
      <c r="AJ2903" s="9"/>
      <c r="AK2903" s="39"/>
      <c r="AL2903" s="39"/>
      <c r="AM2903" s="39"/>
    </row>
    <row r="2904" spans="1:39" outlineLevel="2">
      <c r="A2904" s="11">
        <f>ROW()</f>
        <v>2904</v>
      </c>
      <c r="C2904" s="6" t="s">
        <v>212</v>
      </c>
      <c r="D2904" s="39"/>
      <c r="E2904" s="529"/>
      <c r="F2904" s="31"/>
      <c r="G2904" s="39"/>
      <c r="H2904" s="39"/>
      <c r="I2904" s="39"/>
      <c r="J2904" s="39"/>
      <c r="K2904" s="39"/>
      <c r="L2904" s="39"/>
      <c r="M2904" s="39"/>
      <c r="N2904" s="39"/>
      <c r="O2904" s="39"/>
      <c r="P2904" s="39"/>
      <c r="Q2904" s="39"/>
      <c r="R2904" s="39"/>
      <c r="S2904" s="39"/>
      <c r="T2904" s="39"/>
      <c r="U2904" s="39"/>
      <c r="V2904" s="39"/>
      <c r="W2904" s="39"/>
      <c r="X2904" s="39"/>
      <c r="Y2904" s="39"/>
      <c r="Z2904" s="39"/>
      <c r="AA2904" s="39"/>
      <c r="AB2904" s="39"/>
      <c r="AC2904" s="9"/>
      <c r="AD2904" s="39"/>
      <c r="AE2904" s="39"/>
      <c r="AF2904" s="9"/>
      <c r="AG2904" s="13">
        <f>-Inputs!AG2462</f>
        <v>0</v>
      </c>
      <c r="AH2904" s="13">
        <f>-Inputs!AH2462</f>
        <v>0</v>
      </c>
      <c r="AI2904" s="39"/>
      <c r="AJ2904" s="9"/>
      <c r="AK2904" s="39"/>
      <c r="AL2904" s="39"/>
      <c r="AM2904" s="39"/>
    </row>
    <row r="2905" spans="1:39" outlineLevel="2">
      <c r="A2905" s="11">
        <f>ROW()</f>
        <v>2905</v>
      </c>
      <c r="C2905" s="30" t="s">
        <v>362</v>
      </c>
      <c r="D2905" s="90"/>
      <c r="E2905" s="530"/>
      <c r="F2905" s="90"/>
      <c r="G2905" s="90"/>
      <c r="H2905" s="90"/>
      <c r="I2905" s="90"/>
      <c r="J2905" s="90"/>
      <c r="K2905" s="90"/>
      <c r="L2905" s="90"/>
      <c r="M2905" s="90"/>
      <c r="N2905" s="90"/>
      <c r="O2905" s="90"/>
      <c r="P2905" s="90"/>
      <c r="Q2905" s="90"/>
      <c r="R2905" s="90"/>
      <c r="S2905" s="90"/>
      <c r="T2905" s="90"/>
      <c r="U2905" s="90"/>
      <c r="V2905" s="90"/>
      <c r="W2905" s="90"/>
      <c r="X2905" s="90"/>
      <c r="Y2905" s="90"/>
      <c r="Z2905" s="90"/>
      <c r="AA2905" s="90"/>
      <c r="AB2905" s="90"/>
      <c r="AC2905" s="180"/>
      <c r="AD2905" s="90"/>
      <c r="AE2905" s="90"/>
      <c r="AF2905" s="180"/>
      <c r="AG2905" s="13">
        <f>-Inputs!AG2463</f>
        <v>0</v>
      </c>
      <c r="AH2905" s="13">
        <f>-Inputs!AH2463</f>
        <v>0</v>
      </c>
      <c r="AI2905" s="90"/>
      <c r="AJ2905" s="180"/>
      <c r="AK2905" s="90"/>
      <c r="AL2905" s="90"/>
      <c r="AM2905" s="90"/>
    </row>
    <row r="2906" spans="1:39" outlineLevel="2">
      <c r="A2906" s="11">
        <f>ROW()</f>
        <v>2906</v>
      </c>
      <c r="C2906" s="6" t="s">
        <v>1</v>
      </c>
      <c r="D2906" s="39"/>
      <c r="E2906" s="39"/>
      <c r="F2906" s="39"/>
      <c r="G2906" s="39"/>
      <c r="H2906" s="39"/>
      <c r="I2906" s="39"/>
      <c r="J2906" s="39"/>
      <c r="K2906" s="39"/>
      <c r="L2906" s="39"/>
      <c r="M2906" s="39"/>
      <c r="N2906" s="39"/>
      <c r="O2906" s="39"/>
      <c r="P2906" s="39"/>
      <c r="Q2906" s="39"/>
      <c r="R2906" s="39"/>
      <c r="S2906" s="39"/>
      <c r="T2906" s="39"/>
      <c r="U2906" s="39"/>
      <c r="V2906" s="39"/>
      <c r="W2906" s="39"/>
      <c r="X2906" s="39"/>
      <c r="Y2906" s="39"/>
      <c r="Z2906" s="39"/>
      <c r="AA2906" s="39"/>
      <c r="AB2906" s="39"/>
      <c r="AC2906" s="9"/>
      <c r="AD2906" s="39"/>
      <c r="AE2906" s="39"/>
      <c r="AF2906" s="9"/>
      <c r="AG2906" s="87">
        <f t="shared" ref="AG2906:AH2906" si="1933">SUM(AG2893:AG2905)</f>
        <v>0</v>
      </c>
      <c r="AH2906" s="87">
        <f t="shared" si="1933"/>
        <v>0</v>
      </c>
      <c r="AI2906" s="39"/>
      <c r="AJ2906" s="9"/>
      <c r="AK2906" s="39"/>
      <c r="AL2906" s="39"/>
      <c r="AM2906" s="39"/>
    </row>
    <row r="2907" spans="1:39" outlineLevel="2">
      <c r="A2907" s="11">
        <f>ROW()</f>
        <v>2907</v>
      </c>
      <c r="B2907" s="343" t="s">
        <v>6</v>
      </c>
      <c r="D2907" s="39"/>
      <c r="E2907" s="39"/>
      <c r="G2907" s="39"/>
      <c r="H2907" s="39"/>
      <c r="I2907" s="39"/>
      <c r="J2907" s="39"/>
      <c r="K2907" s="39"/>
      <c r="L2907" s="39"/>
      <c r="M2907" s="39"/>
      <c r="N2907" s="39"/>
      <c r="O2907" s="39"/>
      <c r="P2907" s="39"/>
      <c r="Q2907" s="39"/>
      <c r="R2907" s="39"/>
      <c r="S2907" s="39"/>
      <c r="T2907" s="39"/>
      <c r="U2907" s="39"/>
      <c r="V2907" s="39"/>
      <c r="W2907" s="39"/>
      <c r="X2907" s="39"/>
      <c r="Y2907" s="39"/>
      <c r="Z2907" s="39"/>
      <c r="AA2907" s="39"/>
      <c r="AB2907" s="39"/>
      <c r="AD2907" s="39"/>
      <c r="AE2907" s="39"/>
      <c r="AI2907" s="39"/>
      <c r="AK2907" s="39"/>
      <c r="AL2907" s="39"/>
      <c r="AM2907" s="39"/>
    </row>
    <row r="2908" spans="1:39" outlineLevel="2">
      <c r="A2908" s="11">
        <f>ROW()</f>
        <v>2908</v>
      </c>
      <c r="C2908" s="6" t="s">
        <v>2</v>
      </c>
      <c r="D2908" s="39"/>
      <c r="E2908" s="529"/>
      <c r="F2908" s="31"/>
      <c r="G2908" s="39"/>
      <c r="H2908" s="39"/>
      <c r="I2908" s="39"/>
      <c r="J2908" s="39"/>
      <c r="K2908" s="39"/>
      <c r="L2908" s="39"/>
      <c r="M2908" s="39"/>
      <c r="N2908" s="39"/>
      <c r="O2908" s="39"/>
      <c r="P2908" s="39"/>
      <c r="Q2908" s="39"/>
      <c r="R2908" s="39"/>
      <c r="S2908" s="39"/>
      <c r="T2908" s="39"/>
      <c r="U2908" s="39"/>
      <c r="V2908" s="39"/>
      <c r="W2908" s="39"/>
      <c r="X2908" s="39"/>
      <c r="Y2908" s="39"/>
      <c r="Z2908" s="39"/>
      <c r="AA2908" s="39"/>
      <c r="AB2908" s="39"/>
      <c r="AC2908" s="9"/>
      <c r="AD2908" s="39"/>
      <c r="AE2908" s="39"/>
      <c r="AF2908" s="9"/>
      <c r="AG2908" s="9">
        <f>-Inputs!AG1636</f>
        <v>0</v>
      </c>
      <c r="AH2908" s="9">
        <f>-Inputs!AH1636</f>
        <v>0</v>
      </c>
      <c r="AI2908" s="9">
        <f t="shared" ref="AI2908:AM2908" si="1934">-IF(AI2863&lt;0,AI2863,IF(AI2848=0,AI2863,MIN((AI2863/AI2848)*(AI2863&gt;0),AI2863)))</f>
        <v>-2.9444652403783772E-2</v>
      </c>
      <c r="AJ2908" s="9">
        <f t="shared" si="1934"/>
        <v>-2.9444652403783775E-2</v>
      </c>
      <c r="AK2908" s="9">
        <f t="shared" si="1934"/>
        <v>-2.9444652403783779E-2</v>
      </c>
      <c r="AL2908" s="9">
        <f t="shared" si="1934"/>
        <v>-2.9444652403783779E-2</v>
      </c>
      <c r="AM2908" s="9">
        <f t="shared" si="1934"/>
        <v>-2.9444652403783779E-2</v>
      </c>
    </row>
    <row r="2909" spans="1:39" outlineLevel="2">
      <c r="A2909" s="11">
        <f>ROW()</f>
        <v>2909</v>
      </c>
      <c r="C2909" s="6" t="s">
        <v>3</v>
      </c>
      <c r="D2909" s="39"/>
      <c r="E2909" s="529"/>
      <c r="F2909" s="31"/>
      <c r="G2909" s="39"/>
      <c r="H2909" s="39"/>
      <c r="I2909" s="39"/>
      <c r="J2909" s="39"/>
      <c r="K2909" s="39"/>
      <c r="L2909" s="39"/>
      <c r="M2909" s="39"/>
      <c r="N2909" s="39"/>
      <c r="O2909" s="39"/>
      <c r="P2909" s="39"/>
      <c r="Q2909" s="39"/>
      <c r="R2909" s="39"/>
      <c r="S2909" s="39"/>
      <c r="T2909" s="39"/>
      <c r="U2909" s="39"/>
      <c r="V2909" s="39"/>
      <c r="W2909" s="39"/>
      <c r="X2909" s="39"/>
      <c r="Y2909" s="39"/>
      <c r="Z2909" s="39"/>
      <c r="AA2909" s="39"/>
      <c r="AB2909" s="39"/>
      <c r="AC2909" s="9"/>
      <c r="AD2909" s="39"/>
      <c r="AE2909" s="39"/>
      <c r="AF2909" s="9"/>
      <c r="AG2909" s="9">
        <f>-Inputs!AG1637</f>
        <v>-0.11854458167989304</v>
      </c>
      <c r="AH2909" s="9">
        <f>-Inputs!AH1637</f>
        <v>-0.11854458167989304</v>
      </c>
      <c r="AI2909" s="9">
        <f t="shared" ref="AI2909:AM2909" si="1935">-IF(AI2864&lt;0,AI2864,IF(AI2849=0,AI2864,MIN((AI2864/AI2849)*(AI2864&gt;0),AI2864)))</f>
        <v>-0.17501163792000771</v>
      </c>
      <c r="AJ2909" s="9">
        <f t="shared" si="1935"/>
        <v>-0.17501163792000771</v>
      </c>
      <c r="AK2909" s="9">
        <f t="shared" si="1935"/>
        <v>-0.17501163792000768</v>
      </c>
      <c r="AL2909" s="9">
        <f t="shared" si="1935"/>
        <v>-0.17501163792000768</v>
      </c>
      <c r="AM2909" s="9">
        <f t="shared" si="1935"/>
        <v>-0.17501163792000765</v>
      </c>
    </row>
    <row r="2910" spans="1:39" outlineLevel="2">
      <c r="A2910" s="11">
        <f>ROW()</f>
        <v>2910</v>
      </c>
      <c r="C2910" s="6" t="s">
        <v>4</v>
      </c>
      <c r="D2910" s="39"/>
      <c r="E2910" s="529"/>
      <c r="F2910" s="31"/>
      <c r="G2910" s="39"/>
      <c r="H2910" s="39"/>
      <c r="I2910" s="39"/>
      <c r="J2910" s="39"/>
      <c r="K2910" s="39"/>
      <c r="L2910" s="39"/>
      <c r="M2910" s="39"/>
      <c r="N2910" s="39"/>
      <c r="O2910" s="39"/>
      <c r="P2910" s="39"/>
      <c r="Q2910" s="39"/>
      <c r="R2910" s="39"/>
      <c r="S2910" s="39"/>
      <c r="T2910" s="39"/>
      <c r="U2910" s="39"/>
      <c r="V2910" s="39"/>
      <c r="W2910" s="39"/>
      <c r="X2910" s="39"/>
      <c r="Y2910" s="39"/>
      <c r="Z2910" s="39"/>
      <c r="AA2910" s="39"/>
      <c r="AB2910" s="39"/>
      <c r="AC2910" s="9"/>
      <c r="AD2910" s="39"/>
      <c r="AE2910" s="39"/>
      <c r="AF2910" s="9"/>
      <c r="AG2910" s="9">
        <f>-Inputs!AG1638</f>
        <v>-5.6024494081593289E-2</v>
      </c>
      <c r="AH2910" s="9">
        <f>-Inputs!AH1638</f>
        <v>-5.6024494081593289E-2</v>
      </c>
      <c r="AI2910" s="9">
        <f t="shared" ref="AI2910:AM2910" si="1936">-IF(AI2865&lt;0,AI2865,IF(AI2850=0,AI2865,MIN((AI2865/AI2850)*(AI2865&gt;0),AI2865)))</f>
        <v>-0.12306005264774336</v>
      </c>
      <c r="AJ2910" s="9">
        <f t="shared" si="1936"/>
        <v>-0.12306005264774338</v>
      </c>
      <c r="AK2910" s="9">
        <f t="shared" si="1936"/>
        <v>-0.12306005264774338</v>
      </c>
      <c r="AL2910" s="9">
        <f t="shared" si="1936"/>
        <v>-0.12306005264774339</v>
      </c>
      <c r="AM2910" s="9">
        <f t="shared" si="1936"/>
        <v>-0.12306005264774339</v>
      </c>
    </row>
    <row r="2911" spans="1:39" outlineLevel="2">
      <c r="A2911" s="11">
        <f>ROW()</f>
        <v>2911</v>
      </c>
      <c r="C2911" s="6" t="s">
        <v>5</v>
      </c>
      <c r="D2911" s="39"/>
      <c r="E2911" s="529"/>
      <c r="F2911" s="31"/>
      <c r="G2911" s="39"/>
      <c r="H2911" s="39"/>
      <c r="I2911" s="39"/>
      <c r="J2911" s="39"/>
      <c r="K2911" s="39"/>
      <c r="L2911" s="39"/>
      <c r="M2911" s="39"/>
      <c r="N2911" s="39"/>
      <c r="O2911" s="39"/>
      <c r="P2911" s="39"/>
      <c r="Q2911" s="39"/>
      <c r="R2911" s="39"/>
      <c r="S2911" s="39"/>
      <c r="T2911" s="39"/>
      <c r="U2911" s="39"/>
      <c r="V2911" s="39"/>
      <c r="W2911" s="39"/>
      <c r="X2911" s="39"/>
      <c r="Y2911" s="39"/>
      <c r="Z2911" s="39"/>
      <c r="AA2911" s="39"/>
      <c r="AB2911" s="39"/>
      <c r="AC2911" s="9"/>
      <c r="AD2911" s="39"/>
      <c r="AE2911" s="39"/>
      <c r="AF2911" s="9"/>
      <c r="AG2911" s="9">
        <f>-Inputs!AG1639</f>
        <v>-0.14085519971902213</v>
      </c>
      <c r="AH2911" s="9">
        <f>-Inputs!AH1639</f>
        <v>-0.14085519971902211</v>
      </c>
      <c r="AI2911" s="9">
        <f t="shared" ref="AI2911:AM2911" si="1937">-IF(AI2866&lt;0,AI2866,IF(AI2851=0,AI2866,MIN((AI2866/AI2851)*(AI2866&gt;0),AI2866)))</f>
        <v>-3.0792373635244473E-2</v>
      </c>
      <c r="AJ2911" s="9">
        <f t="shared" si="1937"/>
        <v>-3.0792373635244473E-2</v>
      </c>
      <c r="AK2911" s="9">
        <f t="shared" si="1937"/>
        <v>-3.0792373635244469E-2</v>
      </c>
      <c r="AL2911" s="9">
        <f t="shared" si="1937"/>
        <v>-3.0792373635244469E-2</v>
      </c>
      <c r="AM2911" s="9">
        <f t="shared" si="1937"/>
        <v>-3.0792373635244469E-2</v>
      </c>
    </row>
    <row r="2912" spans="1:39" outlineLevel="2">
      <c r="A2912" s="11">
        <f>ROW()</f>
        <v>2912</v>
      </c>
      <c r="C2912" s="6" t="s">
        <v>473</v>
      </c>
      <c r="D2912" s="39"/>
      <c r="E2912" s="529"/>
      <c r="F2912" s="31"/>
      <c r="G2912" s="39"/>
      <c r="H2912" s="39"/>
      <c r="I2912" s="39"/>
      <c r="J2912" s="39"/>
      <c r="K2912" s="39"/>
      <c r="L2912" s="39"/>
      <c r="M2912" s="39"/>
      <c r="N2912" s="39"/>
      <c r="O2912" s="39"/>
      <c r="P2912" s="39"/>
      <c r="Q2912" s="39"/>
      <c r="R2912" s="39"/>
      <c r="S2912" s="39"/>
      <c r="T2912" s="39"/>
      <c r="U2912" s="39"/>
      <c r="V2912" s="39"/>
      <c r="W2912" s="39"/>
      <c r="X2912" s="39"/>
      <c r="Y2912" s="39"/>
      <c r="Z2912" s="39"/>
      <c r="AA2912" s="39"/>
      <c r="AB2912" s="39"/>
      <c r="AC2912" s="9"/>
      <c r="AD2912" s="39"/>
      <c r="AE2912" s="39"/>
      <c r="AF2912" s="9"/>
      <c r="AG2912" s="9">
        <f>-Inputs!AG1640</f>
        <v>-0.57158456305333882</v>
      </c>
      <c r="AH2912" s="9">
        <f>-Inputs!AH1640</f>
        <v>-0.57158456305333882</v>
      </c>
      <c r="AI2912" s="9">
        <f t="shared" ref="AI2912:AM2912" si="1938">-IF(AI2867&lt;0,AI2867,IF(AI2852=0,AI2867,MIN((AI2867/AI2852)*(AI2867&gt;0),AI2867)))</f>
        <v>-4.5807859547187091</v>
      </c>
      <c r="AJ2912" s="9">
        <f t="shared" si="1938"/>
        <v>-4.5807859547187082</v>
      </c>
      <c r="AK2912" s="9">
        <f t="shared" si="1938"/>
        <v>-4.5807859547187082</v>
      </c>
      <c r="AL2912" s="9">
        <f t="shared" si="1938"/>
        <v>0</v>
      </c>
      <c r="AM2912" s="9">
        <f t="shared" si="1938"/>
        <v>0</v>
      </c>
    </row>
    <row r="2913" spans="1:39" outlineLevel="2">
      <c r="A2913" s="11">
        <f>ROW()</f>
        <v>2913</v>
      </c>
      <c r="C2913" s="6" t="s">
        <v>474</v>
      </c>
      <c r="D2913" s="39"/>
      <c r="E2913" s="529"/>
      <c r="F2913" s="31"/>
      <c r="G2913" s="39"/>
      <c r="H2913" s="39"/>
      <c r="I2913" s="39"/>
      <c r="J2913" s="39"/>
      <c r="K2913" s="39"/>
      <c r="L2913" s="39"/>
      <c r="M2913" s="39"/>
      <c r="N2913" s="39"/>
      <c r="O2913" s="39"/>
      <c r="P2913" s="39"/>
      <c r="Q2913" s="39"/>
      <c r="R2913" s="39"/>
      <c r="S2913" s="39"/>
      <c r="T2913" s="39"/>
      <c r="U2913" s="39"/>
      <c r="V2913" s="39"/>
      <c r="W2913" s="39"/>
      <c r="X2913" s="39"/>
      <c r="Y2913" s="39"/>
      <c r="Z2913" s="39"/>
      <c r="AA2913" s="39"/>
      <c r="AB2913" s="39"/>
      <c r="AC2913" s="9"/>
      <c r="AD2913" s="39"/>
      <c r="AE2913" s="39"/>
      <c r="AF2913" s="9"/>
      <c r="AG2913" s="9">
        <f>-Inputs!AG1641</f>
        <v>-0.24683255363484571</v>
      </c>
      <c r="AH2913" s="9">
        <f>-Inputs!AH1641</f>
        <v>-0.24683255363484571</v>
      </c>
      <c r="AI2913" s="9">
        <f t="shared" ref="AI2913:AM2913" si="1939">-IF(AI2868&lt;0,AI2868,IF(AI2853=0,AI2868,MIN((AI2868/AI2853)*(AI2868&gt;0),AI2868)))</f>
        <v>-0.4963708030946391</v>
      </c>
      <c r="AJ2913" s="9">
        <f t="shared" si="1939"/>
        <v>-0.49637080309463905</v>
      </c>
      <c r="AK2913" s="9">
        <f t="shared" si="1939"/>
        <v>-0.49637080309463905</v>
      </c>
      <c r="AL2913" s="9">
        <f t="shared" si="1939"/>
        <v>-0.49637080309463899</v>
      </c>
      <c r="AM2913" s="9">
        <f t="shared" si="1939"/>
        <v>-0.49637080309463893</v>
      </c>
    </row>
    <row r="2914" spans="1:39" outlineLevel="2">
      <c r="A2914" s="11">
        <f>ROW()</f>
        <v>2914</v>
      </c>
      <c r="C2914" s="6" t="s">
        <v>477</v>
      </c>
      <c r="D2914" s="39"/>
      <c r="E2914" s="529"/>
      <c r="F2914" s="31"/>
      <c r="G2914" s="39"/>
      <c r="H2914" s="39"/>
      <c r="I2914" s="39"/>
      <c r="J2914" s="39"/>
      <c r="K2914" s="39"/>
      <c r="L2914" s="39"/>
      <c r="M2914" s="39"/>
      <c r="N2914" s="39"/>
      <c r="O2914" s="39"/>
      <c r="P2914" s="39"/>
      <c r="Q2914" s="39"/>
      <c r="R2914" s="39"/>
      <c r="S2914" s="39"/>
      <c r="T2914" s="39"/>
      <c r="U2914" s="39"/>
      <c r="V2914" s="39"/>
      <c r="W2914" s="39"/>
      <c r="X2914" s="39"/>
      <c r="Y2914" s="39"/>
      <c r="Z2914" s="39"/>
      <c r="AA2914" s="39"/>
      <c r="AB2914" s="39"/>
      <c r="AC2914" s="9"/>
      <c r="AD2914" s="39"/>
      <c r="AE2914" s="39"/>
      <c r="AF2914" s="9"/>
      <c r="AG2914" s="9">
        <f>-Inputs!AG1642</f>
        <v>-1.0232995636381452</v>
      </c>
      <c r="AH2914" s="9">
        <f>-Inputs!AH1642</f>
        <v>-1.0232995636381452</v>
      </c>
      <c r="AI2914" s="9">
        <f>-IF(AI2869&lt;0,AI2869,IF(AI2854=0,AI2869,MIN((AI2869/AI2854)*(AI2869&gt;0),AI2869)))</f>
        <v>-1.8275277030179637</v>
      </c>
      <c r="AJ2914" s="9">
        <f t="shared" ref="AJ2914:AM2914" si="1940">-IF(AJ2869&lt;0,AJ2869,IF(AJ2854=0,AJ2869,MIN((AJ2869/AJ2854)*(AJ2869&gt;0),AJ2869)))</f>
        <v>-1.8275277030179637</v>
      </c>
      <c r="AK2914" s="9">
        <f t="shared" si="1940"/>
        <v>-1.8275277030179637</v>
      </c>
      <c r="AL2914" s="9">
        <f t="shared" si="1940"/>
        <v>-1.8275277030179637</v>
      </c>
      <c r="AM2914" s="9">
        <f t="shared" si="1940"/>
        <v>-1.8275277030179637</v>
      </c>
    </row>
    <row r="2915" spans="1:39" outlineLevel="2">
      <c r="A2915" s="11">
        <f>ROW()</f>
        <v>2915</v>
      </c>
      <c r="C2915" s="6" t="s">
        <v>511</v>
      </c>
      <c r="D2915" s="39"/>
      <c r="E2915" s="529"/>
      <c r="F2915" s="31"/>
      <c r="G2915" s="39"/>
      <c r="H2915" s="39"/>
      <c r="I2915" s="39"/>
      <c r="J2915" s="39"/>
      <c r="K2915" s="39"/>
      <c r="L2915" s="39"/>
      <c r="M2915" s="39"/>
      <c r="N2915" s="39"/>
      <c r="O2915" s="39"/>
      <c r="P2915" s="39"/>
      <c r="Q2915" s="39"/>
      <c r="R2915" s="39"/>
      <c r="S2915" s="39"/>
      <c r="T2915" s="39"/>
      <c r="U2915" s="39"/>
      <c r="V2915" s="39"/>
      <c r="W2915" s="39"/>
      <c r="X2915" s="39"/>
      <c r="Y2915" s="39"/>
      <c r="Z2915" s="39"/>
      <c r="AA2915" s="39"/>
      <c r="AB2915" s="39"/>
      <c r="AC2915" s="9"/>
      <c r="AD2915" s="39"/>
      <c r="AE2915" s="39"/>
      <c r="AF2915" s="9"/>
      <c r="AG2915" s="9">
        <f>-Inputs!AG1643</f>
        <v>-2.1435458605131349E-2</v>
      </c>
      <c r="AH2915" s="9">
        <f>-Inputs!AH1643</f>
        <v>-2.1435458605131349E-2</v>
      </c>
      <c r="AI2915" s="9">
        <f t="shared" ref="AI2915:AM2915" si="1941">-IF(AI2870&lt;0,AI2870,IF(AI2855=0,AI2870,MIN((AI2870/AI2855)*(AI2870&gt;0),AI2870)))</f>
        <v>0.21170648129026268</v>
      </c>
      <c r="AJ2915" s="9">
        <f t="shared" si="1941"/>
        <v>0</v>
      </c>
      <c r="AK2915" s="9">
        <f t="shared" si="1941"/>
        <v>0</v>
      </c>
      <c r="AL2915" s="9">
        <f t="shared" si="1941"/>
        <v>0</v>
      </c>
      <c r="AM2915" s="9">
        <f t="shared" si="1941"/>
        <v>0</v>
      </c>
    </row>
    <row r="2916" spans="1:39" outlineLevel="2">
      <c r="A2916" s="11">
        <f>ROW()</f>
        <v>2916</v>
      </c>
      <c r="C2916" s="6" t="s">
        <v>655</v>
      </c>
      <c r="D2916" s="39"/>
      <c r="E2916" s="529"/>
      <c r="F2916" s="31"/>
      <c r="G2916" s="39"/>
      <c r="H2916" s="39"/>
      <c r="I2916" s="39"/>
      <c r="J2916" s="39"/>
      <c r="K2916" s="39"/>
      <c r="L2916" s="39"/>
      <c r="M2916" s="39"/>
      <c r="N2916" s="39"/>
      <c r="O2916" s="39"/>
      <c r="P2916" s="39"/>
      <c r="Q2916" s="39"/>
      <c r="R2916" s="39"/>
      <c r="S2916" s="39"/>
      <c r="T2916" s="39"/>
      <c r="U2916" s="39"/>
      <c r="V2916" s="39"/>
      <c r="W2916" s="39"/>
      <c r="X2916" s="39"/>
      <c r="Y2916" s="39"/>
      <c r="Z2916" s="39"/>
      <c r="AA2916" s="39"/>
      <c r="AB2916" s="39"/>
      <c r="AC2916" s="9"/>
      <c r="AD2916" s="39"/>
      <c r="AE2916" s="39"/>
      <c r="AF2916" s="9"/>
      <c r="AG2916" s="9">
        <f>-Inputs!AG1644</f>
        <v>0</v>
      </c>
      <c r="AH2916" s="9">
        <f>-Inputs!AH1644</f>
        <v>0</v>
      </c>
      <c r="AI2916" s="9"/>
      <c r="AJ2916" s="9"/>
      <c r="AK2916" s="9"/>
      <c r="AL2916" s="9"/>
      <c r="AM2916" s="9"/>
    </row>
    <row r="2917" spans="1:39" outlineLevel="2">
      <c r="A2917" s="11">
        <f>ROW()</f>
        <v>2917</v>
      </c>
      <c r="C2917" s="6" t="s">
        <v>656</v>
      </c>
      <c r="D2917" s="39"/>
      <c r="E2917" s="529"/>
      <c r="F2917" s="31"/>
      <c r="G2917" s="39"/>
      <c r="H2917" s="39"/>
      <c r="I2917" s="39"/>
      <c r="J2917" s="39"/>
      <c r="K2917" s="39"/>
      <c r="L2917" s="39"/>
      <c r="M2917" s="39"/>
      <c r="N2917" s="39"/>
      <c r="O2917" s="39"/>
      <c r="P2917" s="39"/>
      <c r="Q2917" s="39"/>
      <c r="R2917" s="39"/>
      <c r="S2917" s="39"/>
      <c r="T2917" s="39"/>
      <c r="U2917" s="39"/>
      <c r="V2917" s="39"/>
      <c r="W2917" s="39"/>
      <c r="X2917" s="39"/>
      <c r="Y2917" s="39"/>
      <c r="Z2917" s="39"/>
      <c r="AA2917" s="39"/>
      <c r="AB2917" s="39"/>
      <c r="AC2917" s="9"/>
      <c r="AD2917" s="39"/>
      <c r="AE2917" s="39"/>
      <c r="AF2917" s="9"/>
      <c r="AG2917" s="9"/>
      <c r="AH2917" s="9"/>
      <c r="AI2917" s="9"/>
      <c r="AJ2917" s="9"/>
      <c r="AK2917" s="9"/>
      <c r="AL2917" s="9"/>
      <c r="AM2917" s="9"/>
    </row>
    <row r="2918" spans="1:39" outlineLevel="2">
      <c r="A2918" s="11">
        <f>ROW()</f>
        <v>2918</v>
      </c>
      <c r="C2918" s="6" t="s">
        <v>667</v>
      </c>
      <c r="D2918" s="39"/>
      <c r="E2918" s="529"/>
      <c r="F2918" s="31"/>
      <c r="G2918" s="39"/>
      <c r="H2918" s="39"/>
      <c r="I2918" s="39"/>
      <c r="J2918" s="39"/>
      <c r="K2918" s="39"/>
      <c r="L2918" s="39"/>
      <c r="M2918" s="39"/>
      <c r="N2918" s="39"/>
      <c r="O2918" s="39"/>
      <c r="P2918" s="39"/>
      <c r="Q2918" s="39"/>
      <c r="R2918" s="39"/>
      <c r="S2918" s="39"/>
      <c r="T2918" s="39"/>
      <c r="U2918" s="39"/>
      <c r="V2918" s="39"/>
      <c r="W2918" s="39"/>
      <c r="X2918" s="39"/>
      <c r="Y2918" s="39"/>
      <c r="Z2918" s="39"/>
      <c r="AA2918" s="39"/>
      <c r="AB2918" s="39"/>
      <c r="AC2918" s="9"/>
      <c r="AD2918" s="39"/>
      <c r="AE2918" s="39"/>
      <c r="AF2918" s="9"/>
      <c r="AG2918" s="9"/>
      <c r="AH2918" s="9"/>
      <c r="AI2918" s="9"/>
      <c r="AJ2918" s="9"/>
      <c r="AK2918" s="9"/>
      <c r="AL2918" s="9"/>
      <c r="AM2918" s="9"/>
    </row>
    <row r="2919" spans="1:39" outlineLevel="2">
      <c r="A2919" s="11">
        <f>ROW()</f>
        <v>2919</v>
      </c>
      <c r="C2919" s="6" t="s">
        <v>212</v>
      </c>
      <c r="D2919" s="39"/>
      <c r="E2919" s="529"/>
      <c r="F2919" s="31"/>
      <c r="G2919" s="39"/>
      <c r="H2919" s="39"/>
      <c r="I2919" s="39"/>
      <c r="J2919" s="39"/>
      <c r="K2919" s="39"/>
      <c r="L2919" s="39"/>
      <c r="M2919" s="39"/>
      <c r="N2919" s="39"/>
      <c r="O2919" s="39"/>
      <c r="P2919" s="39"/>
      <c r="Q2919" s="39"/>
      <c r="R2919" s="39"/>
      <c r="S2919" s="39"/>
      <c r="T2919" s="39"/>
      <c r="U2919" s="39"/>
      <c r="V2919" s="39"/>
      <c r="W2919" s="39"/>
      <c r="X2919" s="39"/>
      <c r="Y2919" s="39"/>
      <c r="Z2919" s="39"/>
      <c r="AA2919" s="39"/>
      <c r="AB2919" s="39"/>
      <c r="AC2919" s="9"/>
      <c r="AD2919" s="39"/>
      <c r="AE2919" s="39"/>
      <c r="AF2919" s="9"/>
      <c r="AG2919" s="9">
        <f>-Inputs!AG1647</f>
        <v>0</v>
      </c>
      <c r="AH2919" s="9">
        <f>-Inputs!AH1647</f>
        <v>0</v>
      </c>
      <c r="AI2919" s="531">
        <v>0</v>
      </c>
      <c r="AJ2919" s="531">
        <v>0</v>
      </c>
      <c r="AK2919" s="531">
        <v>0</v>
      </c>
      <c r="AL2919" s="531">
        <v>0</v>
      </c>
      <c r="AM2919" s="531">
        <v>0</v>
      </c>
    </row>
    <row r="2920" spans="1:39" outlineLevel="2">
      <c r="A2920" s="11">
        <f>ROW()</f>
        <v>2920</v>
      </c>
      <c r="C2920" s="30" t="s">
        <v>362</v>
      </c>
      <c r="D2920" s="90"/>
      <c r="E2920" s="530"/>
      <c r="F2920" s="90"/>
      <c r="G2920" s="90"/>
      <c r="H2920" s="90"/>
      <c r="I2920" s="90"/>
      <c r="J2920" s="90"/>
      <c r="K2920" s="90"/>
      <c r="L2920" s="90"/>
      <c r="M2920" s="90"/>
      <c r="N2920" s="90"/>
      <c r="O2920" s="90"/>
      <c r="P2920" s="90"/>
      <c r="Q2920" s="90"/>
      <c r="R2920" s="90"/>
      <c r="S2920" s="90"/>
      <c r="T2920" s="90"/>
      <c r="U2920" s="90"/>
      <c r="V2920" s="90"/>
      <c r="W2920" s="90"/>
      <c r="X2920" s="90"/>
      <c r="Y2920" s="90"/>
      <c r="Z2920" s="90"/>
      <c r="AA2920" s="90"/>
      <c r="AB2920" s="90"/>
      <c r="AC2920" s="180"/>
      <c r="AD2920" s="90"/>
      <c r="AE2920" s="90"/>
      <c r="AF2920" s="180"/>
      <c r="AG2920" s="21">
        <f>-Inputs!AG1648</f>
        <v>-4.2355918699724278E-2</v>
      </c>
      <c r="AH2920" s="21">
        <f>-Inputs!AH1648</f>
        <v>-4.2355918699724278E-2</v>
      </c>
      <c r="AI2920" s="21">
        <f t="shared" ref="AI2920:AM2920" si="1942">-IF(AI2875&lt;0,AI2875,IF(AI2860=0,AI2875,MIN((AI2875/AI2860)*(AI2875&gt;0),AI2875)))</f>
        <v>-4.2355918699724347E-2</v>
      </c>
      <c r="AJ2920" s="21">
        <f t="shared" si="1942"/>
        <v>-4.235591869972434E-2</v>
      </c>
      <c r="AK2920" s="21">
        <f t="shared" si="1942"/>
        <v>-4.235591869972434E-2</v>
      </c>
      <c r="AL2920" s="21">
        <f t="shared" si="1942"/>
        <v>-4.235591869972434E-2</v>
      </c>
      <c r="AM2920" s="21">
        <f t="shared" si="1942"/>
        <v>-4.2355918699724333E-2</v>
      </c>
    </row>
    <row r="2921" spans="1:39" outlineLevel="2">
      <c r="A2921" s="11">
        <f>ROW()</f>
        <v>2921</v>
      </c>
      <c r="C2921" s="6" t="s">
        <v>1</v>
      </c>
      <c r="D2921" s="39"/>
      <c r="E2921" s="39"/>
      <c r="F2921" s="39"/>
      <c r="G2921" s="39"/>
      <c r="H2921" s="39"/>
      <c r="I2921" s="39"/>
      <c r="J2921" s="39"/>
      <c r="K2921" s="39"/>
      <c r="L2921" s="39"/>
      <c r="M2921" s="39"/>
      <c r="N2921" s="39"/>
      <c r="O2921" s="39"/>
      <c r="P2921" s="39"/>
      <c r="Q2921" s="39"/>
      <c r="R2921" s="39"/>
      <c r="S2921" s="39"/>
      <c r="T2921" s="39"/>
      <c r="U2921" s="39"/>
      <c r="V2921" s="39"/>
      <c r="W2921" s="39"/>
      <c r="X2921" s="39"/>
      <c r="Y2921" s="39"/>
      <c r="Z2921" s="39"/>
      <c r="AA2921" s="39"/>
      <c r="AB2921" s="39"/>
      <c r="AC2921" s="9"/>
      <c r="AD2921" s="39"/>
      <c r="AE2921" s="39"/>
      <c r="AF2921" s="9"/>
      <c r="AG2921" s="9">
        <f t="shared" ref="AG2921:AH2921" si="1943">SUM(AG2908:AG2920)</f>
        <v>-2.2209323331116941</v>
      </c>
      <c r="AH2921" s="9">
        <f t="shared" si="1943"/>
        <v>-2.2209323331116941</v>
      </c>
      <c r="AI2921" s="9">
        <f t="shared" ref="AI2921:AM2921" si="1944">SUM(AI2908:AI2920)</f>
        <v>-7.0936426148475533</v>
      </c>
      <c r="AJ2921" s="9">
        <f t="shared" si="1944"/>
        <v>-7.3053490961378147</v>
      </c>
      <c r="AK2921" s="9">
        <f t="shared" si="1944"/>
        <v>-7.3053490961378147</v>
      </c>
      <c r="AL2921" s="9">
        <f t="shared" si="1944"/>
        <v>-2.7245631414191065</v>
      </c>
      <c r="AM2921" s="9">
        <f t="shared" si="1944"/>
        <v>-2.7245631414191065</v>
      </c>
    </row>
    <row r="2922" spans="1:39" outlineLevel="2">
      <c r="A2922" s="11">
        <f>ROW()</f>
        <v>2922</v>
      </c>
      <c r="B2922" s="343" t="s">
        <v>70</v>
      </c>
      <c r="D2922" s="39"/>
      <c r="E2922" s="39"/>
      <c r="F2922" s="39"/>
      <c r="G2922" s="39"/>
      <c r="H2922" s="39"/>
      <c r="I2922" s="39"/>
      <c r="J2922" s="39"/>
      <c r="K2922" s="39"/>
      <c r="L2922" s="39"/>
      <c r="M2922" s="39"/>
      <c r="N2922" s="39"/>
      <c r="O2922" s="39"/>
      <c r="P2922" s="39"/>
      <c r="Q2922" s="39"/>
      <c r="R2922" s="39"/>
      <c r="S2922" s="39"/>
      <c r="T2922" s="39"/>
      <c r="U2922" s="39"/>
      <c r="V2922" s="39"/>
      <c r="W2922" s="39"/>
      <c r="X2922" s="39"/>
      <c r="Y2922" s="39"/>
      <c r="Z2922" s="39"/>
      <c r="AA2922" s="39"/>
      <c r="AB2922" s="39"/>
      <c r="AC2922" s="39"/>
      <c r="AD2922" s="39"/>
      <c r="AE2922" s="39"/>
      <c r="AF2922" s="39"/>
      <c r="AG2922" s="39"/>
      <c r="AH2922" s="39"/>
      <c r="AI2922" s="39"/>
      <c r="AJ2922" s="39"/>
      <c r="AK2922" s="39"/>
      <c r="AL2922" s="39"/>
      <c r="AM2922" s="39"/>
    </row>
    <row r="2923" spans="1:39" outlineLevel="2">
      <c r="A2923" s="11">
        <f>ROW()</f>
        <v>2923</v>
      </c>
      <c r="C2923" s="6" t="s">
        <v>2</v>
      </c>
      <c r="D2923" s="39"/>
      <c r="E2923" s="529"/>
      <c r="F2923" s="39"/>
      <c r="G2923" s="39"/>
      <c r="H2923" s="39"/>
      <c r="I2923" s="39"/>
      <c r="J2923" s="39"/>
      <c r="K2923" s="39"/>
      <c r="L2923" s="39"/>
      <c r="M2923" s="39"/>
      <c r="N2923" s="39"/>
      <c r="O2923" s="39"/>
      <c r="P2923" s="39"/>
      <c r="Q2923" s="39"/>
      <c r="R2923" s="39"/>
      <c r="S2923" s="39"/>
      <c r="T2923" s="39"/>
      <c r="U2923" s="39"/>
      <c r="V2923" s="39"/>
      <c r="W2923" s="39"/>
      <c r="X2923" s="39"/>
      <c r="Y2923" s="39"/>
      <c r="Z2923" s="39"/>
      <c r="AA2923" s="39"/>
      <c r="AB2923" s="39"/>
      <c r="AC2923" s="9"/>
      <c r="AD2923" s="39"/>
      <c r="AE2923" s="39"/>
      <c r="AF2923" s="9">
        <f t="shared" ref="AF2923:AM2923" si="1945">AF2863+AF2878+AF2893+AF2908</f>
        <v>1.0894521389399996</v>
      </c>
      <c r="AG2923" s="9">
        <f t="shared" si="1945"/>
        <v>1.0894521389399996</v>
      </c>
      <c r="AH2923" s="9">
        <f t="shared" si="1945"/>
        <v>1.0894521389399996</v>
      </c>
      <c r="AI2923" s="9">
        <f t="shared" si="1945"/>
        <v>1.0600074865362159</v>
      </c>
      <c r="AJ2923" s="9">
        <f t="shared" si="1945"/>
        <v>1.0305628341324322</v>
      </c>
      <c r="AK2923" s="9">
        <f t="shared" si="1945"/>
        <v>1.0011181817286485</v>
      </c>
      <c r="AL2923" s="9">
        <f t="shared" si="1945"/>
        <v>0.97167352932486473</v>
      </c>
      <c r="AM2923" s="9">
        <f t="shared" si="1945"/>
        <v>0.94222887692108093</v>
      </c>
    </row>
    <row r="2924" spans="1:39" outlineLevel="2">
      <c r="A2924" s="11">
        <f>ROW()</f>
        <v>2924</v>
      </c>
      <c r="C2924" s="6" t="s">
        <v>3</v>
      </c>
      <c r="D2924" s="39"/>
      <c r="E2924" s="529"/>
      <c r="F2924" s="39"/>
      <c r="G2924" s="39"/>
      <c r="H2924" s="39"/>
      <c r="I2924" s="39"/>
      <c r="J2924" s="39"/>
      <c r="K2924" s="39"/>
      <c r="L2924" s="39"/>
      <c r="M2924" s="39"/>
      <c r="N2924" s="39"/>
      <c r="O2924" s="39"/>
      <c r="P2924" s="39"/>
      <c r="Q2924" s="39"/>
      <c r="R2924" s="39"/>
      <c r="S2924" s="39"/>
      <c r="T2924" s="39"/>
      <c r="U2924" s="39"/>
      <c r="V2924" s="39"/>
      <c r="W2924" s="39"/>
      <c r="X2924" s="39"/>
      <c r="Y2924" s="39"/>
      <c r="Z2924" s="39"/>
      <c r="AA2924" s="39"/>
      <c r="AB2924" s="39"/>
      <c r="AC2924" s="9"/>
      <c r="AD2924" s="39"/>
      <c r="AE2924" s="39"/>
      <c r="AF2924" s="9">
        <f t="shared" ref="AF2924:AM2924" si="1946">AF2864+AF2879+AF2894+AF2909</f>
        <v>5.137415025120001</v>
      </c>
      <c r="AG2924" s="9">
        <f t="shared" si="1946"/>
        <v>5.0188704434401084</v>
      </c>
      <c r="AH2924" s="9">
        <f t="shared" si="1946"/>
        <v>4.9003258617602157</v>
      </c>
      <c r="AI2924" s="9">
        <f t="shared" si="1946"/>
        <v>4.7253142238402077</v>
      </c>
      <c r="AJ2924" s="9">
        <f t="shared" si="1946"/>
        <v>4.5503025859201998</v>
      </c>
      <c r="AK2924" s="9">
        <f t="shared" si="1946"/>
        <v>4.3752909480001918</v>
      </c>
      <c r="AL2924" s="9">
        <f t="shared" si="1946"/>
        <v>4.2002793100801838</v>
      </c>
      <c r="AM2924" s="9">
        <f t="shared" si="1946"/>
        <v>4.0252676721601759</v>
      </c>
    </row>
    <row r="2925" spans="1:39" outlineLevel="2">
      <c r="A2925" s="11">
        <f>ROW()</f>
        <v>2925</v>
      </c>
      <c r="C2925" s="6" t="s">
        <v>4</v>
      </c>
      <c r="D2925" s="39"/>
      <c r="E2925" s="529"/>
      <c r="F2925" s="39"/>
      <c r="G2925" s="39"/>
      <c r="H2925" s="39"/>
      <c r="I2925" s="39"/>
      <c r="J2925" s="39"/>
      <c r="K2925" s="39"/>
      <c r="L2925" s="39"/>
      <c r="M2925" s="39"/>
      <c r="N2925" s="39"/>
      <c r="O2925" s="39"/>
      <c r="P2925" s="39"/>
      <c r="Q2925" s="39"/>
      <c r="R2925" s="39"/>
      <c r="S2925" s="39"/>
      <c r="T2925" s="39"/>
      <c r="U2925" s="39"/>
      <c r="V2925" s="39"/>
      <c r="W2925" s="39"/>
      <c r="X2925" s="39"/>
      <c r="Y2925" s="39"/>
      <c r="Z2925" s="39"/>
      <c r="AA2925" s="39"/>
      <c r="AB2925" s="39"/>
      <c r="AC2925" s="9"/>
      <c r="AD2925" s="39"/>
      <c r="AE2925" s="39"/>
      <c r="AF2925" s="9">
        <f t="shared" ref="AF2925:AM2925" si="1947">AF2865+AF2880+AF2895+AF2910</f>
        <v>3.5577304623000008</v>
      </c>
      <c r="AG2925" s="9">
        <f t="shared" si="1947"/>
        <v>3.5017059682184075</v>
      </c>
      <c r="AH2925" s="9">
        <f t="shared" si="1947"/>
        <v>3.4456814741368142</v>
      </c>
      <c r="AI2925" s="9">
        <f t="shared" si="1947"/>
        <v>3.322621421489071</v>
      </c>
      <c r="AJ2925" s="9">
        <f t="shared" si="1947"/>
        <v>3.1995613688413278</v>
      </c>
      <c r="AK2925" s="9">
        <f t="shared" si="1947"/>
        <v>3.0765013161935846</v>
      </c>
      <c r="AL2925" s="9">
        <f t="shared" si="1947"/>
        <v>2.9534412635458414</v>
      </c>
      <c r="AM2925" s="9">
        <f t="shared" si="1947"/>
        <v>2.8303812108980981</v>
      </c>
    </row>
    <row r="2926" spans="1:39" outlineLevel="2">
      <c r="A2926" s="11">
        <f>ROW()</f>
        <v>2926</v>
      </c>
      <c r="C2926" s="6" t="s">
        <v>5</v>
      </c>
      <c r="D2926" s="39"/>
      <c r="E2926" s="529"/>
      <c r="F2926" s="39"/>
      <c r="G2926" s="39"/>
      <c r="H2926" s="39"/>
      <c r="I2926" s="39"/>
      <c r="J2926" s="39"/>
      <c r="K2926" s="39"/>
      <c r="L2926" s="39"/>
      <c r="M2926" s="39"/>
      <c r="N2926" s="39"/>
      <c r="O2926" s="39"/>
      <c r="P2926" s="39"/>
      <c r="Q2926" s="39"/>
      <c r="R2926" s="39"/>
      <c r="S2926" s="39"/>
      <c r="T2926" s="39"/>
      <c r="U2926" s="39"/>
      <c r="V2926" s="39"/>
      <c r="W2926" s="39"/>
      <c r="X2926" s="39"/>
      <c r="Y2926" s="39"/>
      <c r="Z2926" s="39"/>
      <c r="AA2926" s="39"/>
      <c r="AB2926" s="39"/>
      <c r="AC2926" s="9"/>
      <c r="AD2926" s="39"/>
      <c r="AE2926" s="39"/>
      <c r="AF2926" s="9">
        <f t="shared" ref="AF2926:AM2926" si="1948">AF2866+AF2881+AF2896+AF2911</f>
        <v>0.52804938852000005</v>
      </c>
      <c r="AG2926" s="9">
        <f t="shared" si="1948"/>
        <v>0.38719418880097789</v>
      </c>
      <c r="AH2926" s="9">
        <f t="shared" si="1948"/>
        <v>0.24633898908195578</v>
      </c>
      <c r="AI2926" s="9">
        <f t="shared" si="1948"/>
        <v>0.2155466154467113</v>
      </c>
      <c r="AJ2926" s="9">
        <f t="shared" si="1948"/>
        <v>0.18475424181146682</v>
      </c>
      <c r="AK2926" s="9">
        <f t="shared" si="1948"/>
        <v>0.15396186817622234</v>
      </c>
      <c r="AL2926" s="9">
        <f t="shared" si="1948"/>
        <v>0.12316949454097788</v>
      </c>
      <c r="AM2926" s="9">
        <f t="shared" si="1948"/>
        <v>9.2377120905733412E-2</v>
      </c>
    </row>
    <row r="2927" spans="1:39" outlineLevel="2">
      <c r="A2927" s="11">
        <f>ROW()</f>
        <v>2927</v>
      </c>
      <c r="C2927" s="6" t="s">
        <v>473</v>
      </c>
      <c r="D2927" s="39"/>
      <c r="E2927" s="529"/>
      <c r="F2927" s="39"/>
      <c r="G2927" s="39"/>
      <c r="H2927" s="39"/>
      <c r="I2927" s="39"/>
      <c r="J2927" s="39"/>
      <c r="K2927" s="39"/>
      <c r="L2927" s="39"/>
      <c r="M2927" s="39"/>
      <c r="N2927" s="39"/>
      <c r="O2927" s="39"/>
      <c r="P2927" s="39"/>
      <c r="Q2927" s="39"/>
      <c r="R2927" s="39"/>
      <c r="S2927" s="39"/>
      <c r="T2927" s="39"/>
      <c r="U2927" s="39"/>
      <c r="V2927" s="39"/>
      <c r="W2927" s="39"/>
      <c r="X2927" s="39"/>
      <c r="Y2927" s="39"/>
      <c r="Z2927" s="39"/>
      <c r="AA2927" s="39"/>
      <c r="AB2927" s="39"/>
      <c r="AC2927" s="9"/>
      <c r="AD2927" s="39"/>
      <c r="AE2927" s="39"/>
      <c r="AF2927" s="9">
        <f t="shared" ref="AF2927:AM2927" si="1949">AF2867+AF2882+AF2897+AF2912</f>
        <v>14.885526990262804</v>
      </c>
      <c r="AG2927" s="9">
        <f t="shared" si="1949"/>
        <v>14.313942427209465</v>
      </c>
      <c r="AH2927" s="9">
        <f t="shared" si="1949"/>
        <v>13.742357864156126</v>
      </c>
      <c r="AI2927" s="9">
        <f t="shared" si="1949"/>
        <v>9.1615719094374164</v>
      </c>
      <c r="AJ2927" s="9">
        <f t="shared" si="1949"/>
        <v>4.5807859547187082</v>
      </c>
      <c r="AK2927" s="9">
        <f t="shared" si="1949"/>
        <v>0</v>
      </c>
      <c r="AL2927" s="9">
        <f t="shared" si="1949"/>
        <v>0</v>
      </c>
      <c r="AM2927" s="9">
        <f t="shared" si="1949"/>
        <v>0</v>
      </c>
    </row>
    <row r="2928" spans="1:39" outlineLevel="2">
      <c r="A2928" s="11">
        <f>ROW()</f>
        <v>2928</v>
      </c>
      <c r="C2928" s="6" t="s">
        <v>474</v>
      </c>
      <c r="D2928" s="39"/>
      <c r="E2928" s="529"/>
      <c r="F2928" s="39"/>
      <c r="G2928" s="39"/>
      <c r="H2928" s="39"/>
      <c r="I2928" s="39"/>
      <c r="J2928" s="39"/>
      <c r="K2928" s="39"/>
      <c r="L2928" s="39"/>
      <c r="M2928" s="39"/>
      <c r="N2928" s="39"/>
      <c r="O2928" s="39"/>
      <c r="P2928" s="39"/>
      <c r="Q2928" s="39"/>
      <c r="R2928" s="39"/>
      <c r="S2928" s="39"/>
      <c r="T2928" s="39"/>
      <c r="U2928" s="39"/>
      <c r="V2928" s="39"/>
      <c r="W2928" s="39"/>
      <c r="X2928" s="39"/>
      <c r="Y2928" s="39"/>
      <c r="Z2928" s="39"/>
      <c r="AA2928" s="39"/>
      <c r="AB2928" s="39"/>
      <c r="AC2928" s="9"/>
      <c r="AD2928" s="39"/>
      <c r="AE2928" s="39"/>
      <c r="AF2928" s="9">
        <f t="shared" ref="AF2928:AM2928" si="1950">AF2868+AF2883+AF2898+AF2913</f>
        <v>6.9464855475</v>
      </c>
      <c r="AG2928" s="9">
        <f t="shared" si="1950"/>
        <v>6.6996529938651541</v>
      </c>
      <c r="AH2928" s="9">
        <f t="shared" si="1950"/>
        <v>6.4528204402303082</v>
      </c>
      <c r="AI2928" s="9">
        <f t="shared" si="1950"/>
        <v>5.9564496371356688</v>
      </c>
      <c r="AJ2928" s="9">
        <f t="shared" si="1950"/>
        <v>5.4600788340410293</v>
      </c>
      <c r="AK2928" s="9">
        <f t="shared" si="1950"/>
        <v>4.9637080309463899</v>
      </c>
      <c r="AL2928" s="9">
        <f t="shared" si="1950"/>
        <v>4.4673372278517505</v>
      </c>
      <c r="AM2928" s="9">
        <f t="shared" si="1950"/>
        <v>3.9709664247571115</v>
      </c>
    </row>
    <row r="2929" spans="1:39" outlineLevel="2">
      <c r="A2929" s="11">
        <f>ROW()</f>
        <v>2929</v>
      </c>
      <c r="C2929" s="6" t="s">
        <v>477</v>
      </c>
      <c r="D2929" s="39"/>
      <c r="E2929" s="529"/>
      <c r="F2929" s="39"/>
      <c r="G2929" s="39"/>
      <c r="H2929" s="39"/>
      <c r="I2929" s="39"/>
      <c r="J2929" s="39"/>
      <c r="K2929" s="39"/>
      <c r="L2929" s="39"/>
      <c r="M2929" s="39"/>
      <c r="N2929" s="39"/>
      <c r="O2929" s="39"/>
      <c r="P2929" s="39"/>
      <c r="Q2929" s="39"/>
      <c r="R2929" s="39"/>
      <c r="S2929" s="39"/>
      <c r="T2929" s="39"/>
      <c r="U2929" s="39"/>
      <c r="V2929" s="39"/>
      <c r="W2929" s="39"/>
      <c r="X2929" s="39"/>
      <c r="Y2929" s="39"/>
      <c r="Z2929" s="39"/>
      <c r="AA2929" s="39"/>
      <c r="AB2929" s="39"/>
      <c r="AC2929" s="9"/>
      <c r="AD2929" s="39"/>
      <c r="AE2929" s="39"/>
      <c r="AF2929" s="9">
        <f t="shared" ref="AF2929:AM2929" si="1951">AF2869+AF2884+AF2899+AF2914</f>
        <v>16.666820751420001</v>
      </c>
      <c r="AG2929" s="9">
        <f t="shared" si="1951"/>
        <v>15.643521187781856</v>
      </c>
      <c r="AH2929" s="9">
        <f t="shared" si="1951"/>
        <v>14.62022162414371</v>
      </c>
      <c r="AI2929" s="9">
        <f t="shared" si="1951"/>
        <v>12.792693921125746</v>
      </c>
      <c r="AJ2929" s="9">
        <f t="shared" si="1951"/>
        <v>10.965166218107782</v>
      </c>
      <c r="AK2929" s="9">
        <f t="shared" si="1951"/>
        <v>9.1376385150898187</v>
      </c>
      <c r="AL2929" s="9">
        <f t="shared" si="1951"/>
        <v>7.310110812071855</v>
      </c>
      <c r="AM2929" s="9">
        <f t="shared" si="1951"/>
        <v>5.4825831090538912</v>
      </c>
    </row>
    <row r="2930" spans="1:39" outlineLevel="2">
      <c r="A2930" s="11">
        <f>ROW()</f>
        <v>2930</v>
      </c>
      <c r="C2930" s="6" t="s">
        <v>511</v>
      </c>
      <c r="D2930" s="39"/>
      <c r="E2930" s="529"/>
      <c r="F2930" s="39"/>
      <c r="G2930" s="39"/>
      <c r="H2930" s="39"/>
      <c r="I2930" s="39"/>
      <c r="J2930" s="39"/>
      <c r="K2930" s="39"/>
      <c r="L2930" s="39"/>
      <c r="M2930" s="39"/>
      <c r="N2930" s="39"/>
      <c r="O2930" s="39"/>
      <c r="P2930" s="39"/>
      <c r="Q2930" s="39"/>
      <c r="R2930" s="39"/>
      <c r="S2930" s="39"/>
      <c r="T2930" s="39"/>
      <c r="U2930" s="39"/>
      <c r="V2930" s="39"/>
      <c r="W2930" s="39"/>
      <c r="X2930" s="39"/>
      <c r="Y2930" s="39"/>
      <c r="Z2930" s="39"/>
      <c r="AA2930" s="39"/>
      <c r="AB2930" s="39"/>
      <c r="AC2930" s="9"/>
      <c r="AD2930" s="39"/>
      <c r="AE2930" s="39"/>
      <c r="AF2930" s="9">
        <f t="shared" ref="AF2930:AM2930" si="1952">AF2870+AF2885+AF2900+AF2915</f>
        <v>-0.16883556407999997</v>
      </c>
      <c r="AG2930" s="9">
        <f t="shared" si="1952"/>
        <v>-0.19027102268513132</v>
      </c>
      <c r="AH2930" s="9">
        <f t="shared" si="1952"/>
        <v>-0.21170648129026268</v>
      </c>
      <c r="AI2930" s="9">
        <f t="shared" si="1952"/>
        <v>0</v>
      </c>
      <c r="AJ2930" s="9">
        <f t="shared" si="1952"/>
        <v>0</v>
      </c>
      <c r="AK2930" s="9">
        <f t="shared" si="1952"/>
        <v>0</v>
      </c>
      <c r="AL2930" s="9">
        <f t="shared" si="1952"/>
        <v>0</v>
      </c>
      <c r="AM2930" s="9">
        <f t="shared" si="1952"/>
        <v>0</v>
      </c>
    </row>
    <row r="2931" spans="1:39" outlineLevel="2">
      <c r="A2931" s="11">
        <f>ROW()</f>
        <v>2931</v>
      </c>
      <c r="C2931" s="6" t="s">
        <v>655</v>
      </c>
      <c r="D2931" s="39"/>
      <c r="E2931" s="529"/>
      <c r="F2931" s="39"/>
      <c r="G2931" s="39"/>
      <c r="H2931" s="39"/>
      <c r="I2931" s="39"/>
      <c r="J2931" s="39"/>
      <c r="K2931" s="39"/>
      <c r="L2931" s="39"/>
      <c r="M2931" s="39"/>
      <c r="N2931" s="39"/>
      <c r="O2931" s="39"/>
      <c r="P2931" s="39"/>
      <c r="Q2931" s="39"/>
      <c r="R2931" s="39"/>
      <c r="S2931" s="39"/>
      <c r="T2931" s="39"/>
      <c r="U2931" s="39"/>
      <c r="V2931" s="39"/>
      <c r="W2931" s="39"/>
      <c r="X2931" s="39"/>
      <c r="Y2931" s="39"/>
      <c r="Z2931" s="39"/>
      <c r="AA2931" s="39"/>
      <c r="AB2931" s="39"/>
      <c r="AC2931" s="9"/>
      <c r="AD2931" s="39"/>
      <c r="AE2931" s="39"/>
      <c r="AF2931" s="9">
        <f t="shared" ref="AF2931:AM2931" si="1953">AF2871+AF2886+AF2901+AF2916</f>
        <v>0</v>
      </c>
      <c r="AG2931" s="9">
        <f t="shared" si="1953"/>
        <v>0</v>
      </c>
      <c r="AH2931" s="9">
        <f t="shared" si="1953"/>
        <v>0</v>
      </c>
      <c r="AI2931" s="9">
        <f t="shared" si="1953"/>
        <v>0</v>
      </c>
      <c r="AJ2931" s="9">
        <f t="shared" si="1953"/>
        <v>0</v>
      </c>
      <c r="AK2931" s="9">
        <f t="shared" si="1953"/>
        <v>0</v>
      </c>
      <c r="AL2931" s="9">
        <f t="shared" si="1953"/>
        <v>0</v>
      </c>
      <c r="AM2931" s="9">
        <f t="shared" si="1953"/>
        <v>0</v>
      </c>
    </row>
    <row r="2932" spans="1:39" outlineLevel="2">
      <c r="A2932" s="11">
        <f>ROW()</f>
        <v>2932</v>
      </c>
      <c r="C2932" s="6" t="s">
        <v>656</v>
      </c>
      <c r="D2932" s="39"/>
      <c r="E2932" s="529"/>
      <c r="F2932" s="39"/>
      <c r="G2932" s="39"/>
      <c r="H2932" s="39"/>
      <c r="I2932" s="39"/>
      <c r="J2932" s="39"/>
      <c r="K2932" s="39"/>
      <c r="L2932" s="39"/>
      <c r="M2932" s="39"/>
      <c r="N2932" s="39"/>
      <c r="O2932" s="39"/>
      <c r="P2932" s="39"/>
      <c r="Q2932" s="39"/>
      <c r="R2932" s="39"/>
      <c r="S2932" s="39"/>
      <c r="T2932" s="39"/>
      <c r="U2932" s="39"/>
      <c r="V2932" s="39"/>
      <c r="W2932" s="39"/>
      <c r="X2932" s="39"/>
      <c r="Y2932" s="39"/>
      <c r="Z2932" s="39"/>
      <c r="AA2932" s="39"/>
      <c r="AB2932" s="39"/>
      <c r="AC2932" s="9"/>
      <c r="AD2932" s="39"/>
      <c r="AE2932" s="39"/>
      <c r="AF2932" s="9">
        <f t="shared" ref="AF2932:AM2932" si="1954">AF2872+AF2887+AF2902+AF2917</f>
        <v>0</v>
      </c>
      <c r="AG2932" s="9">
        <f t="shared" si="1954"/>
        <v>0</v>
      </c>
      <c r="AH2932" s="9">
        <f t="shared" si="1954"/>
        <v>0</v>
      </c>
      <c r="AI2932" s="9">
        <f t="shared" si="1954"/>
        <v>0</v>
      </c>
      <c r="AJ2932" s="9">
        <f t="shared" si="1954"/>
        <v>0</v>
      </c>
      <c r="AK2932" s="9">
        <f t="shared" si="1954"/>
        <v>0</v>
      </c>
      <c r="AL2932" s="9">
        <f t="shared" si="1954"/>
        <v>0</v>
      </c>
      <c r="AM2932" s="9">
        <f t="shared" si="1954"/>
        <v>0</v>
      </c>
    </row>
    <row r="2933" spans="1:39" outlineLevel="2">
      <c r="A2933" s="11">
        <f>ROW()</f>
        <v>2933</v>
      </c>
      <c r="C2933" s="6" t="s">
        <v>667</v>
      </c>
      <c r="D2933" s="39"/>
      <c r="E2933" s="529"/>
      <c r="F2933" s="39"/>
      <c r="G2933" s="39"/>
      <c r="H2933" s="39"/>
      <c r="I2933" s="39"/>
      <c r="J2933" s="39"/>
      <c r="K2933" s="39"/>
      <c r="L2933" s="39"/>
      <c r="M2933" s="39"/>
      <c r="N2933" s="39"/>
      <c r="O2933" s="39"/>
      <c r="P2933" s="39"/>
      <c r="Q2933" s="39"/>
      <c r="R2933" s="39"/>
      <c r="S2933" s="39"/>
      <c r="T2933" s="39"/>
      <c r="U2933" s="39"/>
      <c r="V2933" s="39"/>
      <c r="W2933" s="39"/>
      <c r="X2933" s="39"/>
      <c r="Y2933" s="39"/>
      <c r="Z2933" s="39"/>
      <c r="AA2933" s="39"/>
      <c r="AB2933" s="39"/>
      <c r="AC2933" s="9"/>
      <c r="AD2933" s="39"/>
      <c r="AE2933" s="39"/>
      <c r="AF2933" s="9">
        <f t="shared" ref="AF2933:AM2933" si="1955">AF2873+AF2888+AF2903+AF2918</f>
        <v>0</v>
      </c>
      <c r="AG2933" s="9">
        <f t="shared" si="1955"/>
        <v>0</v>
      </c>
      <c r="AH2933" s="9">
        <f t="shared" si="1955"/>
        <v>0</v>
      </c>
      <c r="AI2933" s="9">
        <f t="shared" si="1955"/>
        <v>0</v>
      </c>
      <c r="AJ2933" s="9">
        <f t="shared" si="1955"/>
        <v>0</v>
      </c>
      <c r="AK2933" s="9">
        <f t="shared" si="1955"/>
        <v>0</v>
      </c>
      <c r="AL2933" s="9">
        <f t="shared" si="1955"/>
        <v>0</v>
      </c>
      <c r="AM2933" s="9">
        <f t="shared" si="1955"/>
        <v>0</v>
      </c>
    </row>
    <row r="2934" spans="1:39" outlineLevel="2">
      <c r="A2934" s="11">
        <f>ROW()</f>
        <v>2934</v>
      </c>
      <c r="C2934" s="6" t="s">
        <v>212</v>
      </c>
      <c r="D2934" s="39"/>
      <c r="E2934" s="529"/>
      <c r="F2934" s="39"/>
      <c r="G2934" s="39"/>
      <c r="H2934" s="39"/>
      <c r="I2934" s="39"/>
      <c r="J2934" s="39"/>
      <c r="K2934" s="39"/>
      <c r="L2934" s="39"/>
      <c r="M2934" s="39"/>
      <c r="N2934" s="39"/>
      <c r="O2934" s="39"/>
      <c r="P2934" s="39"/>
      <c r="Q2934" s="39"/>
      <c r="R2934" s="39"/>
      <c r="S2934" s="39"/>
      <c r="T2934" s="39"/>
      <c r="U2934" s="39"/>
      <c r="V2934" s="39"/>
      <c r="W2934" s="39"/>
      <c r="X2934" s="39"/>
      <c r="Y2934" s="39"/>
      <c r="Z2934" s="39"/>
      <c r="AA2934" s="39"/>
      <c r="AB2934" s="39"/>
      <c r="AC2934" s="9"/>
      <c r="AD2934" s="39"/>
      <c r="AE2934" s="39"/>
      <c r="AF2934" s="9">
        <f t="shared" ref="AF2934:AM2934" si="1956">AF2874+AF2889+AF2904+AF2919</f>
        <v>0</v>
      </c>
      <c r="AG2934" s="9">
        <f t="shared" si="1956"/>
        <v>0</v>
      </c>
      <c r="AH2934" s="9">
        <f t="shared" si="1956"/>
        <v>0</v>
      </c>
      <c r="AI2934" s="9">
        <f t="shared" si="1956"/>
        <v>0</v>
      </c>
      <c r="AJ2934" s="9">
        <f t="shared" si="1956"/>
        <v>0</v>
      </c>
      <c r="AK2934" s="9">
        <f t="shared" si="1956"/>
        <v>0</v>
      </c>
      <c r="AL2934" s="9">
        <f t="shared" si="1956"/>
        <v>0</v>
      </c>
      <c r="AM2934" s="9">
        <f t="shared" si="1956"/>
        <v>0</v>
      </c>
    </row>
    <row r="2935" spans="1:39" outlineLevel="2">
      <c r="A2935" s="11">
        <f>ROW()</f>
        <v>2935</v>
      </c>
      <c r="C2935" s="30" t="s">
        <v>362</v>
      </c>
      <c r="D2935" s="90"/>
      <c r="E2935" s="530"/>
      <c r="F2935" s="90"/>
      <c r="G2935" s="90"/>
      <c r="H2935" s="90"/>
      <c r="I2935" s="90"/>
      <c r="J2935" s="90"/>
      <c r="K2935" s="90"/>
      <c r="L2935" s="90"/>
      <c r="M2935" s="90"/>
      <c r="N2935" s="90"/>
      <c r="O2935" s="90"/>
      <c r="P2935" s="90"/>
      <c r="Q2935" s="90"/>
      <c r="R2935" s="90"/>
      <c r="S2935" s="90"/>
      <c r="T2935" s="90"/>
      <c r="U2935" s="90"/>
      <c r="V2935" s="90"/>
      <c r="W2935" s="90"/>
      <c r="X2935" s="90"/>
      <c r="Y2935" s="90"/>
      <c r="Z2935" s="90"/>
      <c r="AA2935" s="90"/>
      <c r="AB2935" s="90"/>
      <c r="AC2935" s="15"/>
      <c r="AD2935" s="90"/>
      <c r="AE2935" s="90"/>
      <c r="AF2935" s="15">
        <f t="shared" ref="AF2935:AM2935" si="1957">AF2875+AF2890+AF2905+AF2920</f>
        <v>1.6173208042273979</v>
      </c>
      <c r="AG2935" s="15">
        <f t="shared" si="1957"/>
        <v>1.5749648855276737</v>
      </c>
      <c r="AH2935" s="15">
        <f t="shared" si="1957"/>
        <v>1.5326089668279494</v>
      </c>
      <c r="AI2935" s="15">
        <f t="shared" si="1957"/>
        <v>1.490253048128225</v>
      </c>
      <c r="AJ2935" s="15">
        <f t="shared" si="1957"/>
        <v>1.4478971294285006</v>
      </c>
      <c r="AK2935" s="15">
        <f t="shared" si="1957"/>
        <v>1.4055412107287761</v>
      </c>
      <c r="AL2935" s="15">
        <f t="shared" si="1957"/>
        <v>1.3631852920290517</v>
      </c>
      <c r="AM2935" s="15">
        <f t="shared" si="1957"/>
        <v>1.3208293733293273</v>
      </c>
    </row>
    <row r="2936" spans="1:39" outlineLevel="2">
      <c r="A2936" s="11">
        <f>ROW()</f>
        <v>2936</v>
      </c>
      <c r="C2936" s="6" t="s">
        <v>1</v>
      </c>
      <c r="D2936" s="39"/>
      <c r="E2936" s="39"/>
      <c r="F2936" s="39"/>
      <c r="G2936" s="39"/>
      <c r="H2936" s="39"/>
      <c r="I2936" s="39"/>
      <c r="J2936" s="39"/>
      <c r="K2936" s="39"/>
      <c r="L2936" s="39"/>
      <c r="M2936" s="39"/>
      <c r="N2936" s="39"/>
      <c r="O2936" s="39"/>
      <c r="P2936" s="39"/>
      <c r="Q2936" s="39"/>
      <c r="R2936" s="39"/>
      <c r="S2936" s="39"/>
      <c r="T2936" s="39"/>
      <c r="U2936" s="39"/>
      <c r="V2936" s="39"/>
      <c r="W2936" s="39"/>
      <c r="X2936" s="39"/>
      <c r="Y2936" s="39"/>
      <c r="Z2936" s="39"/>
      <c r="AA2936" s="39"/>
      <c r="AB2936" s="39"/>
      <c r="AC2936" s="9"/>
      <c r="AD2936" s="39"/>
      <c r="AE2936" s="39"/>
      <c r="AF2936" s="9">
        <f t="shared" ref="AF2936" si="1958">SUM(AF2923:AF2935)</f>
        <v>50.25996554421021</v>
      </c>
      <c r="AG2936" s="9">
        <f t="shared" ref="AG2936:AM2936" si="1959">SUM(AG2923:AG2935)</f>
        <v>48.039033211098506</v>
      </c>
      <c r="AH2936" s="9">
        <f t="shared" si="1959"/>
        <v>45.818100877986822</v>
      </c>
      <c r="AI2936" s="9">
        <f t="shared" si="1959"/>
        <v>38.724458263139262</v>
      </c>
      <c r="AJ2936" s="9">
        <f t="shared" si="1959"/>
        <v>31.419109167001448</v>
      </c>
      <c r="AK2936" s="9">
        <f t="shared" si="1959"/>
        <v>24.113760070863634</v>
      </c>
      <c r="AL2936" s="9">
        <f t="shared" si="1959"/>
        <v>21.389196929444523</v>
      </c>
      <c r="AM2936" s="9">
        <f t="shared" si="1959"/>
        <v>18.664633788025419</v>
      </c>
    </row>
    <row r="2937" spans="1:39" outlineLevel="3">
      <c r="A2937" s="11">
        <f>ROW()</f>
        <v>2937</v>
      </c>
      <c r="B2937" s="343" t="s">
        <v>658</v>
      </c>
      <c r="D2937" s="39"/>
      <c r="E2937" s="39"/>
      <c r="F2937" s="39"/>
      <c r="G2937" s="39"/>
      <c r="H2937" s="39"/>
      <c r="I2937" s="39"/>
      <c r="J2937" s="39"/>
      <c r="K2937" s="39"/>
      <c r="L2937" s="39"/>
      <c r="M2937" s="39"/>
      <c r="N2937" s="39"/>
      <c r="O2937" s="39"/>
      <c r="P2937" s="39"/>
      <c r="Q2937" s="39"/>
      <c r="R2937" s="39"/>
      <c r="S2937" s="39"/>
      <c r="T2937" s="39"/>
      <c r="U2937" s="39"/>
      <c r="V2937" s="39"/>
      <c r="W2937" s="39"/>
      <c r="X2937" s="39"/>
      <c r="Y2937" s="39"/>
      <c r="Z2937" s="39"/>
      <c r="AA2937" s="39"/>
      <c r="AB2937" s="39"/>
      <c r="AC2937" s="39"/>
      <c r="AD2937" s="39"/>
      <c r="AE2937" s="39"/>
      <c r="AF2937" s="39"/>
      <c r="AG2937" s="39"/>
      <c r="AH2937" s="39"/>
      <c r="AI2937" s="39"/>
      <c r="AJ2937" s="39"/>
      <c r="AK2937" s="39"/>
      <c r="AL2937" s="39"/>
      <c r="AM2937" s="39"/>
    </row>
    <row r="2938" spans="1:39" outlineLevel="3">
      <c r="A2938" s="11">
        <f>ROW()</f>
        <v>2938</v>
      </c>
      <c r="C2938" s="6" t="s">
        <v>2</v>
      </c>
      <c r="D2938" s="39"/>
      <c r="E2938" s="39"/>
      <c r="F2938" s="39"/>
      <c r="G2938" s="39"/>
      <c r="H2938" s="39"/>
      <c r="I2938" s="39"/>
      <c r="J2938" s="39"/>
      <c r="K2938" s="39"/>
      <c r="L2938" s="39"/>
      <c r="M2938" s="39"/>
      <c r="N2938" s="39"/>
      <c r="O2938" s="39"/>
      <c r="P2938" s="39"/>
      <c r="Q2938" s="39"/>
      <c r="R2938" s="39"/>
      <c r="S2938" s="39"/>
      <c r="T2938" s="39"/>
      <c r="U2938" s="39"/>
      <c r="V2938" s="39"/>
      <c r="W2938" s="39"/>
      <c r="X2938" s="39"/>
      <c r="Y2938" s="39"/>
      <c r="Z2938" s="39"/>
      <c r="AA2938" s="39"/>
      <c r="AB2938" s="39"/>
      <c r="AC2938" s="39"/>
      <c r="AD2938" s="39"/>
      <c r="AE2938" s="39"/>
      <c r="AF2938" s="39"/>
      <c r="AG2938" s="39"/>
      <c r="AH2938" s="39"/>
      <c r="AI2938" s="39"/>
      <c r="AJ2938" s="39"/>
      <c r="AK2938" s="39"/>
      <c r="AL2938" s="39"/>
      <c r="AM2938" s="39"/>
    </row>
    <row r="2939" spans="1:39" outlineLevel="3">
      <c r="A2939" s="11">
        <f>ROW()</f>
        <v>2939</v>
      </c>
      <c r="C2939" s="6" t="s">
        <v>3</v>
      </c>
      <c r="D2939" s="39"/>
      <c r="E2939" s="39"/>
      <c r="F2939" s="39"/>
      <c r="G2939" s="39"/>
      <c r="H2939" s="39"/>
      <c r="I2939" s="39"/>
      <c r="J2939" s="39"/>
      <c r="K2939" s="39"/>
      <c r="L2939" s="39"/>
      <c r="M2939" s="39"/>
      <c r="N2939" s="39"/>
      <c r="O2939" s="39"/>
      <c r="P2939" s="39"/>
      <c r="Q2939" s="39"/>
      <c r="R2939" s="39"/>
      <c r="S2939" s="39"/>
      <c r="T2939" s="39"/>
      <c r="U2939" s="39"/>
      <c r="V2939" s="39"/>
      <c r="W2939" s="39"/>
      <c r="X2939" s="39"/>
      <c r="Y2939" s="39"/>
      <c r="Z2939" s="39"/>
      <c r="AA2939" s="39"/>
      <c r="AB2939" s="39"/>
      <c r="AC2939" s="39"/>
      <c r="AD2939" s="39"/>
      <c r="AE2939" s="39"/>
      <c r="AF2939" s="39"/>
      <c r="AG2939" s="39"/>
      <c r="AH2939" s="39"/>
      <c r="AI2939" s="39"/>
      <c r="AJ2939" s="39"/>
      <c r="AK2939" s="39"/>
      <c r="AL2939" s="39"/>
      <c r="AM2939" s="39"/>
    </row>
    <row r="2940" spans="1:39" outlineLevel="3">
      <c r="A2940" s="11">
        <f>ROW()</f>
        <v>2940</v>
      </c>
      <c r="C2940" s="6" t="s">
        <v>4</v>
      </c>
      <c r="D2940" s="39"/>
      <c r="E2940" s="39"/>
      <c r="F2940" s="39"/>
      <c r="G2940" s="39"/>
      <c r="H2940" s="39"/>
      <c r="I2940" s="39"/>
      <c r="J2940" s="39"/>
      <c r="K2940" s="39"/>
      <c r="L2940" s="39"/>
      <c r="M2940" s="39"/>
      <c r="N2940" s="39"/>
      <c r="O2940" s="39"/>
      <c r="P2940" s="39"/>
      <c r="Q2940" s="39"/>
      <c r="R2940" s="39"/>
      <c r="S2940" s="39"/>
      <c r="T2940" s="39"/>
      <c r="U2940" s="39"/>
      <c r="V2940" s="39"/>
      <c r="W2940" s="39"/>
      <c r="X2940" s="39"/>
      <c r="Y2940" s="39"/>
      <c r="Z2940" s="39"/>
      <c r="AA2940" s="39"/>
      <c r="AB2940" s="39"/>
      <c r="AC2940" s="39"/>
      <c r="AD2940" s="39"/>
      <c r="AE2940" s="39"/>
      <c r="AF2940" s="39"/>
      <c r="AG2940" s="39"/>
      <c r="AH2940" s="39"/>
      <c r="AI2940" s="39"/>
      <c r="AJ2940" s="39"/>
      <c r="AK2940" s="39"/>
      <c r="AL2940" s="39"/>
      <c r="AM2940" s="39"/>
    </row>
    <row r="2941" spans="1:39" outlineLevel="3">
      <c r="A2941" s="11">
        <f>ROW()</f>
        <v>2941</v>
      </c>
      <c r="C2941" s="6" t="s">
        <v>5</v>
      </c>
      <c r="D2941" s="39"/>
      <c r="E2941" s="39"/>
      <c r="F2941" s="39"/>
      <c r="G2941" s="39"/>
      <c r="H2941" s="39"/>
      <c r="I2941" s="39"/>
      <c r="J2941" s="39"/>
      <c r="K2941" s="39"/>
      <c r="L2941" s="39"/>
      <c r="M2941" s="39"/>
      <c r="N2941" s="39"/>
      <c r="O2941" s="39"/>
      <c r="P2941" s="39"/>
      <c r="Q2941" s="39"/>
      <c r="R2941" s="39"/>
      <c r="S2941" s="39"/>
      <c r="T2941" s="39"/>
      <c r="U2941" s="39"/>
      <c r="V2941" s="39"/>
      <c r="W2941" s="39"/>
      <c r="X2941" s="39"/>
      <c r="Y2941" s="39"/>
      <c r="Z2941" s="39"/>
      <c r="AA2941" s="39"/>
      <c r="AB2941" s="39"/>
      <c r="AC2941" s="39"/>
      <c r="AD2941" s="39"/>
      <c r="AE2941" s="39"/>
      <c r="AF2941" s="39"/>
      <c r="AG2941" s="39"/>
      <c r="AH2941" s="39"/>
      <c r="AI2941" s="39"/>
      <c r="AJ2941" s="39"/>
      <c r="AK2941" s="39"/>
      <c r="AL2941" s="39"/>
      <c r="AM2941" s="39"/>
    </row>
    <row r="2942" spans="1:39" outlineLevel="3">
      <c r="A2942" s="11">
        <f>ROW()</f>
        <v>2942</v>
      </c>
      <c r="C2942" s="6" t="s">
        <v>473</v>
      </c>
      <c r="D2942" s="39"/>
      <c r="E2942" s="39"/>
      <c r="F2942" s="39"/>
      <c r="G2942" s="39"/>
      <c r="H2942" s="39"/>
      <c r="I2942" s="39"/>
      <c r="J2942" s="39"/>
      <c r="K2942" s="39"/>
      <c r="L2942" s="39"/>
      <c r="M2942" s="39"/>
      <c r="N2942" s="39"/>
      <c r="O2942" s="39"/>
      <c r="P2942" s="39"/>
      <c r="Q2942" s="39"/>
      <c r="R2942" s="39"/>
      <c r="S2942" s="39"/>
      <c r="T2942" s="39"/>
      <c r="U2942" s="39"/>
      <c r="V2942" s="39"/>
      <c r="W2942" s="39"/>
      <c r="X2942" s="39"/>
      <c r="Y2942" s="39"/>
      <c r="Z2942" s="39"/>
      <c r="AA2942" s="39"/>
      <c r="AB2942" s="39"/>
      <c r="AC2942" s="39"/>
      <c r="AD2942" s="39"/>
      <c r="AE2942" s="39"/>
      <c r="AF2942" s="39"/>
      <c r="AG2942" s="39"/>
      <c r="AH2942" s="39"/>
      <c r="AI2942" s="39"/>
      <c r="AJ2942" s="39"/>
      <c r="AK2942" s="39"/>
      <c r="AL2942" s="39"/>
      <c r="AM2942" s="39"/>
    </row>
    <row r="2943" spans="1:39" outlineLevel="3">
      <c r="A2943" s="11">
        <f>ROW()</f>
        <v>2943</v>
      </c>
      <c r="C2943" s="6" t="s">
        <v>474</v>
      </c>
      <c r="D2943" s="39"/>
      <c r="E2943" s="39"/>
      <c r="F2943" s="39"/>
      <c r="G2943" s="39"/>
      <c r="H2943" s="39"/>
      <c r="I2943" s="39"/>
      <c r="J2943" s="39"/>
      <c r="K2943" s="39"/>
      <c r="L2943" s="39"/>
      <c r="M2943" s="39"/>
      <c r="N2943" s="39"/>
      <c r="O2943" s="39"/>
      <c r="P2943" s="39"/>
      <c r="Q2943" s="39"/>
      <c r="R2943" s="39"/>
      <c r="S2943" s="39"/>
      <c r="T2943" s="39"/>
      <c r="U2943" s="39"/>
      <c r="V2943" s="39"/>
      <c r="W2943" s="39"/>
      <c r="X2943" s="39"/>
      <c r="Y2943" s="39"/>
      <c r="Z2943" s="39"/>
      <c r="AA2943" s="39"/>
      <c r="AB2943" s="39"/>
      <c r="AC2943" s="39"/>
      <c r="AD2943" s="39"/>
      <c r="AE2943" s="39"/>
      <c r="AF2943" s="39"/>
      <c r="AG2943" s="39"/>
      <c r="AH2943" s="39"/>
      <c r="AI2943" s="39"/>
      <c r="AJ2943" s="39"/>
      <c r="AK2943" s="39"/>
      <c r="AL2943" s="39"/>
      <c r="AM2943" s="39"/>
    </row>
    <row r="2944" spans="1:39" outlineLevel="3">
      <c r="A2944" s="11">
        <f>ROW()</f>
        <v>2944</v>
      </c>
      <c r="C2944" s="6" t="s">
        <v>477</v>
      </c>
      <c r="D2944" s="39"/>
      <c r="E2944" s="39"/>
      <c r="F2944" s="39"/>
      <c r="G2944" s="39"/>
      <c r="H2944" s="39"/>
      <c r="I2944" s="39"/>
      <c r="J2944" s="39"/>
      <c r="K2944" s="39"/>
      <c r="L2944" s="39"/>
      <c r="M2944" s="39"/>
      <c r="N2944" s="39"/>
      <c r="O2944" s="39"/>
      <c r="P2944" s="39"/>
      <c r="Q2944" s="39"/>
      <c r="R2944" s="39"/>
      <c r="S2944" s="39"/>
      <c r="T2944" s="39"/>
      <c r="U2944" s="39"/>
      <c r="V2944" s="39"/>
      <c r="W2944" s="39"/>
      <c r="X2944" s="39"/>
      <c r="Y2944" s="39"/>
      <c r="Z2944" s="39"/>
      <c r="AA2944" s="39"/>
      <c r="AB2944" s="39"/>
      <c r="AC2944" s="39"/>
      <c r="AD2944" s="39"/>
      <c r="AE2944" s="39"/>
      <c r="AF2944" s="39"/>
      <c r="AG2944" s="39"/>
      <c r="AH2944" s="39"/>
      <c r="AI2944" s="39"/>
      <c r="AJ2944" s="39"/>
      <c r="AK2944" s="39"/>
      <c r="AL2944" s="39"/>
      <c r="AM2944" s="39"/>
    </row>
    <row r="2945" spans="1:39" outlineLevel="3">
      <c r="A2945" s="11">
        <f>ROW()</f>
        <v>2945</v>
      </c>
      <c r="C2945" s="6" t="s">
        <v>511</v>
      </c>
      <c r="D2945" s="39"/>
      <c r="E2945" s="39"/>
      <c r="F2945" s="39"/>
      <c r="G2945" s="39"/>
      <c r="H2945" s="39"/>
      <c r="I2945" s="39"/>
      <c r="J2945" s="39"/>
      <c r="K2945" s="39"/>
      <c r="L2945" s="39"/>
      <c r="M2945" s="39"/>
      <c r="N2945" s="39"/>
      <c r="O2945" s="39"/>
      <c r="P2945" s="39"/>
      <c r="Q2945" s="39"/>
      <c r="R2945" s="39"/>
      <c r="S2945" s="39"/>
      <c r="T2945" s="39"/>
      <c r="U2945" s="39"/>
      <c r="V2945" s="39"/>
      <c r="W2945" s="39"/>
      <c r="X2945" s="39"/>
      <c r="Y2945" s="39"/>
      <c r="Z2945" s="39"/>
      <c r="AA2945" s="39"/>
      <c r="AB2945" s="39"/>
      <c r="AC2945" s="39"/>
      <c r="AD2945" s="39"/>
      <c r="AE2945" s="39"/>
      <c r="AF2945" s="39"/>
      <c r="AG2945" s="39"/>
      <c r="AH2945" s="39"/>
      <c r="AI2945" s="39"/>
      <c r="AJ2945" s="39"/>
      <c r="AK2945" s="39"/>
      <c r="AL2945" s="39"/>
      <c r="AM2945" s="39"/>
    </row>
    <row r="2946" spans="1:39" outlineLevel="3">
      <c r="A2946" s="11">
        <f>ROW()</f>
        <v>2946</v>
      </c>
      <c r="C2946" s="6" t="s">
        <v>655</v>
      </c>
      <c r="D2946" s="39"/>
      <c r="E2946" s="39"/>
      <c r="F2946" s="39"/>
      <c r="G2946" s="39"/>
      <c r="H2946" s="39"/>
      <c r="I2946" s="39"/>
      <c r="J2946" s="39"/>
      <c r="K2946" s="39"/>
      <c r="L2946" s="39"/>
      <c r="M2946" s="39"/>
      <c r="N2946" s="39"/>
      <c r="O2946" s="39"/>
      <c r="P2946" s="39"/>
      <c r="Q2946" s="39"/>
      <c r="R2946" s="39"/>
      <c r="S2946" s="39"/>
      <c r="T2946" s="39"/>
      <c r="U2946" s="39"/>
      <c r="V2946" s="39"/>
      <c r="W2946" s="39"/>
      <c r="X2946" s="39"/>
      <c r="Y2946" s="39"/>
      <c r="Z2946" s="39"/>
      <c r="AA2946" s="39"/>
      <c r="AB2946" s="39"/>
      <c r="AC2946" s="39"/>
      <c r="AD2946" s="39"/>
      <c r="AE2946" s="39"/>
      <c r="AF2946" s="39"/>
      <c r="AG2946" s="39"/>
      <c r="AH2946" s="39"/>
      <c r="AI2946" s="39"/>
      <c r="AJ2946" s="39"/>
      <c r="AK2946" s="39"/>
      <c r="AL2946" s="39"/>
      <c r="AM2946" s="39"/>
    </row>
    <row r="2947" spans="1:39" outlineLevel="3">
      <c r="A2947" s="11">
        <f>ROW()</f>
        <v>2947</v>
      </c>
      <c r="C2947" s="6" t="s">
        <v>656</v>
      </c>
      <c r="D2947" s="39"/>
      <c r="E2947" s="39"/>
      <c r="F2947" s="39"/>
      <c r="G2947" s="39"/>
      <c r="H2947" s="39"/>
      <c r="I2947" s="39"/>
      <c r="J2947" s="39"/>
      <c r="K2947" s="39"/>
      <c r="L2947" s="39"/>
      <c r="M2947" s="39"/>
      <c r="N2947" s="39"/>
      <c r="O2947" s="39"/>
      <c r="P2947" s="39"/>
      <c r="Q2947" s="39"/>
      <c r="R2947" s="39"/>
      <c r="S2947" s="39"/>
      <c r="T2947" s="39"/>
      <c r="U2947" s="39"/>
      <c r="V2947" s="39"/>
      <c r="W2947" s="39"/>
      <c r="X2947" s="39"/>
      <c r="Y2947" s="39"/>
      <c r="Z2947" s="39"/>
      <c r="AA2947" s="39"/>
      <c r="AB2947" s="39"/>
      <c r="AC2947" s="39"/>
      <c r="AD2947" s="39"/>
      <c r="AE2947" s="39"/>
      <c r="AF2947" s="39"/>
      <c r="AG2947" s="39"/>
      <c r="AH2947" s="39"/>
      <c r="AI2947" s="39"/>
      <c r="AJ2947" s="39"/>
      <c r="AK2947" s="39"/>
      <c r="AL2947" s="39"/>
      <c r="AM2947" s="39"/>
    </row>
    <row r="2948" spans="1:39" outlineLevel="3">
      <c r="A2948" s="11">
        <f>ROW()</f>
        <v>2948</v>
      </c>
      <c r="C2948" s="6" t="s">
        <v>667</v>
      </c>
      <c r="D2948" s="39"/>
      <c r="E2948" s="39"/>
      <c r="F2948" s="39"/>
      <c r="G2948" s="39"/>
      <c r="H2948" s="39"/>
      <c r="I2948" s="39"/>
      <c r="J2948" s="39"/>
      <c r="K2948" s="39"/>
      <c r="L2948" s="39"/>
      <c r="M2948" s="39"/>
      <c r="N2948" s="39"/>
      <c r="O2948" s="39"/>
      <c r="P2948" s="39"/>
      <c r="Q2948" s="39"/>
      <c r="R2948" s="39"/>
      <c r="S2948" s="39"/>
      <c r="T2948" s="39"/>
      <c r="U2948" s="39"/>
      <c r="V2948" s="39"/>
      <c r="W2948" s="39"/>
      <c r="X2948" s="39"/>
      <c r="Y2948" s="39"/>
      <c r="Z2948" s="39"/>
      <c r="AA2948" s="39"/>
      <c r="AB2948" s="39"/>
      <c r="AC2948" s="39"/>
      <c r="AD2948" s="39"/>
      <c r="AE2948" s="39"/>
      <c r="AF2948" s="39"/>
      <c r="AG2948" s="39"/>
      <c r="AH2948" s="39"/>
      <c r="AI2948" s="39"/>
      <c r="AJ2948" s="39"/>
      <c r="AK2948" s="39"/>
      <c r="AL2948" s="39"/>
      <c r="AM2948" s="39"/>
    </row>
    <row r="2949" spans="1:39" outlineLevel="3">
      <c r="A2949" s="11">
        <f>ROW()</f>
        <v>2949</v>
      </c>
      <c r="C2949" s="6" t="s">
        <v>212</v>
      </c>
      <c r="D2949" s="39"/>
      <c r="E2949" s="39"/>
      <c r="F2949" s="39"/>
      <c r="G2949" s="39"/>
      <c r="H2949" s="39"/>
      <c r="I2949" s="39"/>
      <c r="J2949" s="39"/>
      <c r="K2949" s="39"/>
      <c r="L2949" s="39"/>
      <c r="M2949" s="39"/>
      <c r="N2949" s="39"/>
      <c r="O2949" s="39"/>
      <c r="P2949" s="39"/>
      <c r="Q2949" s="39"/>
      <c r="R2949" s="39"/>
      <c r="S2949" s="39"/>
      <c r="T2949" s="39"/>
      <c r="U2949" s="39"/>
      <c r="V2949" s="39"/>
      <c r="W2949" s="39"/>
      <c r="X2949" s="39"/>
      <c r="Y2949" s="39"/>
      <c r="Z2949" s="39"/>
      <c r="AA2949" s="39"/>
      <c r="AB2949" s="39"/>
      <c r="AC2949" s="39"/>
      <c r="AD2949" s="39"/>
      <c r="AE2949" s="39"/>
      <c r="AF2949" s="39"/>
      <c r="AG2949" s="39"/>
      <c r="AH2949" s="39"/>
      <c r="AI2949" s="39"/>
      <c r="AJ2949" s="39"/>
      <c r="AK2949" s="39"/>
      <c r="AL2949" s="39"/>
      <c r="AM2949" s="39"/>
    </row>
    <row r="2950" spans="1:39" outlineLevel="3">
      <c r="A2950" s="11">
        <f>ROW()</f>
        <v>2950</v>
      </c>
      <c r="C2950" s="30" t="s">
        <v>362</v>
      </c>
      <c r="D2950" s="90"/>
      <c r="E2950" s="90"/>
      <c r="F2950" s="90"/>
      <c r="G2950" s="90"/>
      <c r="H2950" s="90"/>
      <c r="I2950" s="90"/>
      <c r="J2950" s="90"/>
      <c r="K2950" s="90"/>
      <c r="L2950" s="90"/>
      <c r="M2950" s="90"/>
      <c r="N2950" s="90"/>
      <c r="O2950" s="90"/>
      <c r="P2950" s="90"/>
      <c r="Q2950" s="90"/>
      <c r="R2950" s="90"/>
      <c r="S2950" s="90"/>
      <c r="T2950" s="90"/>
      <c r="U2950" s="90"/>
      <c r="V2950" s="90"/>
      <c r="W2950" s="90"/>
      <c r="X2950" s="90"/>
      <c r="Y2950" s="90"/>
      <c r="Z2950" s="90"/>
      <c r="AA2950" s="90"/>
      <c r="AB2950" s="90"/>
      <c r="AC2950" s="90"/>
      <c r="AD2950" s="90"/>
      <c r="AE2950" s="90"/>
      <c r="AF2950" s="90"/>
      <c r="AG2950" s="90"/>
      <c r="AH2950" s="90"/>
      <c r="AI2950" s="90"/>
      <c r="AJ2950" s="90"/>
      <c r="AK2950" s="90"/>
      <c r="AL2950" s="90"/>
      <c r="AM2950" s="90"/>
    </row>
    <row r="2951" spans="1:39" outlineLevel="3">
      <c r="A2951" s="11">
        <f>ROW()</f>
        <v>2951</v>
      </c>
      <c r="C2951" s="6" t="s">
        <v>1</v>
      </c>
      <c r="D2951" s="39"/>
      <c r="E2951" s="39"/>
      <c r="F2951" s="39"/>
      <c r="G2951" s="39"/>
      <c r="H2951" s="39"/>
      <c r="I2951" s="39"/>
      <c r="J2951" s="39"/>
      <c r="K2951" s="39"/>
      <c r="L2951" s="39"/>
      <c r="M2951" s="39"/>
      <c r="N2951" s="39"/>
      <c r="O2951" s="39"/>
      <c r="P2951" s="39"/>
      <c r="Q2951" s="39"/>
      <c r="R2951" s="39"/>
      <c r="S2951" s="39"/>
      <c r="T2951" s="39"/>
      <c r="U2951" s="39"/>
      <c r="V2951" s="39"/>
      <c r="W2951" s="39"/>
      <c r="X2951" s="39"/>
      <c r="Y2951" s="39"/>
      <c r="Z2951" s="39"/>
      <c r="AA2951" s="39"/>
      <c r="AB2951" s="39"/>
      <c r="AC2951" s="39"/>
      <c r="AD2951" s="39"/>
      <c r="AE2951" s="39"/>
      <c r="AF2951" s="39"/>
      <c r="AG2951" s="39"/>
      <c r="AH2951" s="39"/>
      <c r="AI2951" s="39"/>
      <c r="AJ2951" s="39"/>
      <c r="AK2951" s="39"/>
      <c r="AL2951" s="39"/>
      <c r="AM2951" s="39"/>
    </row>
    <row r="2952" spans="1:39" outlineLevel="3">
      <c r="A2952" s="11">
        <f>ROW()</f>
        <v>2952</v>
      </c>
      <c r="D2952" s="39"/>
      <c r="E2952" s="39"/>
      <c r="F2952" s="39"/>
      <c r="G2952" s="39"/>
      <c r="H2952" s="39"/>
      <c r="I2952" s="39"/>
      <c r="J2952" s="39"/>
      <c r="K2952" s="39"/>
      <c r="L2952" s="39"/>
      <c r="M2952" s="39"/>
      <c r="N2952" s="39"/>
      <c r="O2952" s="39"/>
      <c r="P2952" s="39"/>
      <c r="Q2952" s="39"/>
      <c r="R2952" s="39"/>
      <c r="S2952" s="39"/>
      <c r="T2952" s="39"/>
      <c r="U2952" s="39"/>
      <c r="V2952" s="39"/>
      <c r="W2952" s="39"/>
      <c r="X2952" s="39"/>
      <c r="Y2952" s="39"/>
      <c r="Z2952" s="39"/>
      <c r="AA2952" s="39"/>
      <c r="AB2952" s="39"/>
      <c r="AC2952" s="39"/>
      <c r="AD2952" s="39"/>
      <c r="AE2952" s="39"/>
      <c r="AF2952" s="39"/>
      <c r="AG2952" s="39"/>
      <c r="AH2952" s="39"/>
      <c r="AI2952" s="39"/>
      <c r="AJ2952" s="39"/>
      <c r="AK2952" s="39"/>
      <c r="AL2952" s="39"/>
      <c r="AM2952" s="39"/>
    </row>
    <row r="2953" spans="1:39" s="10" customFormat="1" outlineLevel="1">
      <c r="A2953" s="324" t="s">
        <v>456</v>
      </c>
      <c r="B2953" s="347"/>
      <c r="C2953" s="325"/>
      <c r="D2953" s="325"/>
      <c r="E2953" s="325"/>
      <c r="F2953" s="325"/>
      <c r="G2953" s="325"/>
      <c r="H2953" s="326"/>
      <c r="I2953" s="326"/>
      <c r="J2953" s="326"/>
      <c r="K2953" s="326"/>
      <c r="L2953" s="326"/>
      <c r="M2953" s="326"/>
      <c r="N2953" s="326"/>
      <c r="O2953" s="326"/>
      <c r="P2953" s="326"/>
      <c r="Q2953" s="326"/>
      <c r="R2953" s="326"/>
      <c r="S2953" s="326"/>
      <c r="T2953" s="326"/>
      <c r="U2953" s="326"/>
      <c r="V2953" s="326"/>
      <c r="W2953" s="326"/>
      <c r="X2953" s="326"/>
      <c r="Y2953" s="326"/>
      <c r="Z2953" s="326"/>
      <c r="AA2953" s="326"/>
      <c r="AB2953" s="326"/>
      <c r="AC2953" s="326"/>
      <c r="AD2953" s="326"/>
      <c r="AE2953" s="326"/>
      <c r="AF2953" s="326"/>
      <c r="AG2953" s="326"/>
      <c r="AH2953" s="326"/>
      <c r="AI2953" s="326"/>
      <c r="AJ2953" s="326"/>
      <c r="AK2953" s="326"/>
      <c r="AL2953" s="326"/>
      <c r="AM2953" s="326"/>
    </row>
    <row r="2954" spans="1:39" outlineLevel="2">
      <c r="A2954" s="11">
        <f>ROW()</f>
        <v>2954</v>
      </c>
      <c r="B2954" s="343" t="s">
        <v>141</v>
      </c>
      <c r="D2954" s="39"/>
      <c r="E2954" s="39"/>
      <c r="F2954" s="39"/>
      <c r="G2954" s="39"/>
      <c r="H2954" s="39"/>
      <c r="I2954" s="39"/>
      <c r="J2954" s="156"/>
      <c r="K2954" s="39"/>
      <c r="L2954" s="39"/>
      <c r="M2954" s="39"/>
      <c r="N2954" s="39"/>
      <c r="O2954" s="39"/>
      <c r="P2954" s="39"/>
      <c r="Q2954" s="39"/>
      <c r="R2954" s="39"/>
      <c r="S2954" s="39"/>
      <c r="T2954" s="39"/>
      <c r="U2954" s="39"/>
      <c r="V2954" s="39"/>
      <c r="W2954" s="39"/>
      <c r="X2954" s="39"/>
      <c r="Y2954" s="39"/>
      <c r="Z2954" s="39"/>
      <c r="AA2954" s="39"/>
      <c r="AB2954" s="39"/>
      <c r="AC2954" s="39"/>
      <c r="AD2954" s="39"/>
      <c r="AE2954" s="39"/>
      <c r="AF2954" s="39"/>
      <c r="AG2954" s="39"/>
      <c r="AH2954" s="428">
        <f>IF(Asset!AH$157="","",Asset!AH$157-AH$6)</f>
        <v>38</v>
      </c>
      <c r="AI2954" s="39"/>
      <c r="AJ2954" s="39"/>
      <c r="AK2954" s="39"/>
      <c r="AL2954" s="39"/>
      <c r="AM2954" s="39"/>
    </row>
    <row r="2955" spans="1:39" outlineLevel="2">
      <c r="A2955" s="11">
        <f>ROW()</f>
        <v>2955</v>
      </c>
      <c r="C2955" s="6" t="s">
        <v>2</v>
      </c>
      <c r="D2955" s="39"/>
      <c r="E2955" s="39"/>
      <c r="F2955" s="39"/>
      <c r="G2955" s="39"/>
      <c r="H2955" s="39"/>
      <c r="I2955" s="9"/>
      <c r="J2955" s="39"/>
      <c r="K2955" s="163"/>
      <c r="L2955" s="163"/>
      <c r="M2955" s="163"/>
      <c r="N2955" s="163"/>
      <c r="O2955" s="163"/>
      <c r="P2955" s="163"/>
      <c r="Q2955" s="163"/>
      <c r="R2955" s="163"/>
      <c r="S2955" s="163"/>
      <c r="T2955" s="163"/>
      <c r="U2955" s="163"/>
      <c r="V2955" s="163"/>
      <c r="W2955" s="163"/>
      <c r="X2955" s="163"/>
      <c r="Y2955" s="163"/>
      <c r="Z2955" s="163"/>
      <c r="AA2955" s="163"/>
      <c r="AB2955" s="163"/>
      <c r="AC2955" s="164"/>
      <c r="AD2955" s="163"/>
      <c r="AE2955" s="163"/>
      <c r="AF2955" s="163"/>
      <c r="AG2955" s="164"/>
      <c r="AH2955" s="915">
        <f>IF(AH$160="",Inputs!$D$80,MIN(Inputs!$D$80,AH$160))</f>
        <v>38</v>
      </c>
      <c r="AI2955" s="163">
        <f t="shared" ref="AI2955:AM2962" si="1960">MAX(0,AH2955-1)</f>
        <v>37</v>
      </c>
      <c r="AJ2955" s="163">
        <f t="shared" si="1960"/>
        <v>36</v>
      </c>
      <c r="AK2955" s="163">
        <f t="shared" si="1960"/>
        <v>35</v>
      </c>
      <c r="AL2955" s="163">
        <f t="shared" si="1960"/>
        <v>34</v>
      </c>
      <c r="AM2955" s="163">
        <f t="shared" si="1960"/>
        <v>33</v>
      </c>
    </row>
    <row r="2956" spans="1:39" outlineLevel="2">
      <c r="A2956" s="11">
        <f>ROW()</f>
        <v>2956</v>
      </c>
      <c r="C2956" s="6" t="s">
        <v>3</v>
      </c>
      <c r="D2956" s="39"/>
      <c r="E2956" s="39"/>
      <c r="F2956" s="39"/>
      <c r="G2956" s="39"/>
      <c r="H2956" s="39"/>
      <c r="I2956" s="9"/>
      <c r="J2956" s="39"/>
      <c r="K2956" s="163"/>
      <c r="L2956" s="163"/>
      <c r="M2956" s="163"/>
      <c r="N2956" s="163"/>
      <c r="O2956" s="163"/>
      <c r="P2956" s="163"/>
      <c r="Q2956" s="163"/>
      <c r="R2956" s="163"/>
      <c r="S2956" s="163"/>
      <c r="T2956" s="163"/>
      <c r="U2956" s="163"/>
      <c r="V2956" s="163"/>
      <c r="W2956" s="163"/>
      <c r="X2956" s="163"/>
      <c r="Y2956" s="163"/>
      <c r="Z2956" s="163"/>
      <c r="AA2956" s="163"/>
      <c r="AB2956" s="163"/>
      <c r="AC2956" s="164"/>
      <c r="AD2956" s="163"/>
      <c r="AE2956" s="163"/>
      <c r="AF2956" s="163"/>
      <c r="AG2956" s="164"/>
      <c r="AH2956" s="915">
        <f>IF(AH$160="",Inputs!$D$81,MIN(Inputs!$D$81,AH$160))</f>
        <v>30</v>
      </c>
      <c r="AI2956" s="163">
        <f t="shared" si="1960"/>
        <v>29</v>
      </c>
      <c r="AJ2956" s="163">
        <f t="shared" si="1960"/>
        <v>28</v>
      </c>
      <c r="AK2956" s="163">
        <f t="shared" si="1960"/>
        <v>27</v>
      </c>
      <c r="AL2956" s="163">
        <f t="shared" si="1960"/>
        <v>26</v>
      </c>
      <c r="AM2956" s="163">
        <f t="shared" si="1960"/>
        <v>25</v>
      </c>
    </row>
    <row r="2957" spans="1:39" outlineLevel="2">
      <c r="A2957" s="11">
        <f>ROW()</f>
        <v>2957</v>
      </c>
      <c r="C2957" s="6" t="s">
        <v>4</v>
      </c>
      <c r="D2957" s="39"/>
      <c r="E2957" s="39"/>
      <c r="F2957" s="39"/>
      <c r="G2957" s="39"/>
      <c r="H2957" s="39"/>
      <c r="I2957" s="9"/>
      <c r="J2957" s="39"/>
      <c r="K2957" s="163"/>
      <c r="L2957" s="163"/>
      <c r="M2957" s="163"/>
      <c r="N2957" s="163"/>
      <c r="O2957" s="163"/>
      <c r="P2957" s="163"/>
      <c r="Q2957" s="163"/>
      <c r="R2957" s="163"/>
      <c r="S2957" s="163"/>
      <c r="T2957" s="163"/>
      <c r="U2957" s="163"/>
      <c r="V2957" s="163"/>
      <c r="W2957" s="163"/>
      <c r="X2957" s="163"/>
      <c r="Y2957" s="163"/>
      <c r="Z2957" s="163"/>
      <c r="AA2957" s="163"/>
      <c r="AB2957" s="163"/>
      <c r="AC2957" s="164"/>
      <c r="AD2957" s="163"/>
      <c r="AE2957" s="163"/>
      <c r="AF2957" s="163"/>
      <c r="AG2957" s="164"/>
      <c r="AH2957" s="164">
        <f>Inputs!$D$82</f>
        <v>30</v>
      </c>
      <c r="AI2957" s="163">
        <f t="shared" si="1960"/>
        <v>29</v>
      </c>
      <c r="AJ2957" s="163">
        <f t="shared" si="1960"/>
        <v>28</v>
      </c>
      <c r="AK2957" s="163">
        <f t="shared" si="1960"/>
        <v>27</v>
      </c>
      <c r="AL2957" s="163">
        <f t="shared" si="1960"/>
        <v>26</v>
      </c>
      <c r="AM2957" s="163">
        <f t="shared" si="1960"/>
        <v>25</v>
      </c>
    </row>
    <row r="2958" spans="1:39" outlineLevel="2">
      <c r="A2958" s="11">
        <f>ROW()</f>
        <v>2958</v>
      </c>
      <c r="C2958" s="6" t="s">
        <v>5</v>
      </c>
      <c r="D2958" s="39"/>
      <c r="E2958" s="39"/>
      <c r="F2958" s="39"/>
      <c r="G2958" s="39"/>
      <c r="H2958" s="39"/>
      <c r="I2958" s="9"/>
      <c r="J2958" s="39"/>
      <c r="K2958" s="163"/>
      <c r="L2958" s="163"/>
      <c r="M2958" s="163"/>
      <c r="N2958" s="163"/>
      <c r="O2958" s="163"/>
      <c r="P2958" s="163"/>
      <c r="Q2958" s="163"/>
      <c r="R2958" s="163"/>
      <c r="S2958" s="163"/>
      <c r="T2958" s="163"/>
      <c r="U2958" s="163"/>
      <c r="V2958" s="163"/>
      <c r="W2958" s="163"/>
      <c r="X2958" s="163"/>
      <c r="Y2958" s="163"/>
      <c r="Z2958" s="163"/>
      <c r="AA2958" s="163"/>
      <c r="AB2958" s="163"/>
      <c r="AC2958" s="164"/>
      <c r="AD2958" s="163"/>
      <c r="AE2958" s="163"/>
      <c r="AF2958" s="163"/>
      <c r="AG2958" s="164"/>
      <c r="AH2958" s="164">
        <f>Inputs!$D$83</f>
        <v>10</v>
      </c>
      <c r="AI2958" s="163">
        <f t="shared" si="1960"/>
        <v>9</v>
      </c>
      <c r="AJ2958" s="163">
        <f t="shared" si="1960"/>
        <v>8</v>
      </c>
      <c r="AK2958" s="163">
        <f t="shared" si="1960"/>
        <v>7</v>
      </c>
      <c r="AL2958" s="163">
        <f t="shared" si="1960"/>
        <v>6</v>
      </c>
      <c r="AM2958" s="163">
        <f t="shared" si="1960"/>
        <v>5</v>
      </c>
    </row>
    <row r="2959" spans="1:39" outlineLevel="2">
      <c r="A2959" s="11">
        <f>ROW()</f>
        <v>2959</v>
      </c>
      <c r="C2959" s="6" t="s">
        <v>473</v>
      </c>
      <c r="D2959" s="39"/>
      <c r="E2959" s="39"/>
      <c r="F2959" s="39"/>
      <c r="G2959" s="39"/>
      <c r="H2959" s="39"/>
      <c r="I2959" s="9"/>
      <c r="J2959" s="39"/>
      <c r="K2959" s="163"/>
      <c r="L2959" s="163"/>
      <c r="M2959" s="163"/>
      <c r="N2959" s="163"/>
      <c r="O2959" s="163"/>
      <c r="P2959" s="163"/>
      <c r="Q2959" s="163"/>
      <c r="R2959" s="163"/>
      <c r="S2959" s="163"/>
      <c r="T2959" s="163"/>
      <c r="U2959" s="163"/>
      <c r="V2959" s="163"/>
      <c r="W2959" s="163"/>
      <c r="X2959" s="163"/>
      <c r="Y2959" s="163"/>
      <c r="Z2959" s="163"/>
      <c r="AA2959" s="163"/>
      <c r="AB2959" s="163"/>
      <c r="AC2959" s="164"/>
      <c r="AD2959" s="163"/>
      <c r="AE2959" s="163"/>
      <c r="AF2959" s="163"/>
      <c r="AG2959" s="164"/>
      <c r="AH2959" s="164">
        <f>Inputs!$D$84</f>
        <v>5</v>
      </c>
      <c r="AI2959" s="163">
        <f t="shared" si="1960"/>
        <v>4</v>
      </c>
      <c r="AJ2959" s="163">
        <f t="shared" si="1960"/>
        <v>3</v>
      </c>
      <c r="AK2959" s="163">
        <f t="shared" si="1960"/>
        <v>2</v>
      </c>
      <c r="AL2959" s="163">
        <f t="shared" si="1960"/>
        <v>1</v>
      </c>
      <c r="AM2959" s="163">
        <f t="shared" si="1960"/>
        <v>0</v>
      </c>
    </row>
    <row r="2960" spans="1:39" outlineLevel="2">
      <c r="A2960" s="11">
        <f>ROW()</f>
        <v>2960</v>
      </c>
      <c r="C2960" s="6" t="s">
        <v>474</v>
      </c>
      <c r="D2960" s="39"/>
      <c r="E2960" s="39"/>
      <c r="F2960" s="39"/>
      <c r="G2960" s="39"/>
      <c r="H2960" s="39"/>
      <c r="I2960" s="9"/>
      <c r="J2960" s="39"/>
      <c r="K2960" s="163"/>
      <c r="L2960" s="163"/>
      <c r="M2960" s="163"/>
      <c r="N2960" s="163"/>
      <c r="O2960" s="163"/>
      <c r="P2960" s="163"/>
      <c r="Q2960" s="163"/>
      <c r="R2960" s="163"/>
      <c r="S2960" s="163"/>
      <c r="T2960" s="163"/>
      <c r="U2960" s="163"/>
      <c r="V2960" s="163"/>
      <c r="W2960" s="163"/>
      <c r="X2960" s="163"/>
      <c r="Y2960" s="163"/>
      <c r="Z2960" s="163"/>
      <c r="AA2960" s="163"/>
      <c r="AB2960" s="163"/>
      <c r="AC2960" s="164"/>
      <c r="AD2960" s="163"/>
      <c r="AE2960" s="163"/>
      <c r="AF2960" s="163"/>
      <c r="AG2960" s="164"/>
      <c r="AH2960" s="164">
        <f>Inputs!$D$85</f>
        <v>15</v>
      </c>
      <c r="AI2960" s="163">
        <f t="shared" si="1960"/>
        <v>14</v>
      </c>
      <c r="AJ2960" s="163">
        <f t="shared" si="1960"/>
        <v>13</v>
      </c>
      <c r="AK2960" s="163">
        <f t="shared" si="1960"/>
        <v>12</v>
      </c>
      <c r="AL2960" s="163">
        <f t="shared" si="1960"/>
        <v>11</v>
      </c>
      <c r="AM2960" s="163">
        <f t="shared" si="1960"/>
        <v>10</v>
      </c>
    </row>
    <row r="2961" spans="1:39" outlineLevel="2">
      <c r="A2961" s="11">
        <f>ROW()</f>
        <v>2961</v>
      </c>
      <c r="C2961" s="6" t="s">
        <v>477</v>
      </c>
      <c r="D2961" s="39"/>
      <c r="E2961" s="39"/>
      <c r="F2961" s="39"/>
      <c r="G2961" s="39"/>
      <c r="H2961" s="39"/>
      <c r="I2961" s="9"/>
      <c r="J2961" s="39"/>
      <c r="K2961" s="163"/>
      <c r="L2961" s="163"/>
      <c r="M2961" s="163"/>
      <c r="N2961" s="163"/>
      <c r="O2961" s="163"/>
      <c r="P2961" s="163"/>
      <c r="Q2961" s="163"/>
      <c r="R2961" s="163"/>
      <c r="S2961" s="163"/>
      <c r="T2961" s="163"/>
      <c r="U2961" s="163"/>
      <c r="V2961" s="163"/>
      <c r="W2961" s="163"/>
      <c r="X2961" s="163"/>
      <c r="Y2961" s="163"/>
      <c r="Z2961" s="163"/>
      <c r="AA2961" s="163"/>
      <c r="AB2961" s="163"/>
      <c r="AC2961" s="164"/>
      <c r="AD2961" s="163"/>
      <c r="AE2961" s="163"/>
      <c r="AF2961" s="163"/>
      <c r="AG2961" s="164"/>
      <c r="AH2961" s="164">
        <f>Inputs!$D$86</f>
        <v>10</v>
      </c>
      <c r="AI2961" s="163">
        <f t="shared" si="1960"/>
        <v>9</v>
      </c>
      <c r="AJ2961" s="163">
        <f t="shared" si="1960"/>
        <v>8</v>
      </c>
      <c r="AK2961" s="163">
        <f t="shared" si="1960"/>
        <v>7</v>
      </c>
      <c r="AL2961" s="163">
        <f t="shared" si="1960"/>
        <v>6</v>
      </c>
      <c r="AM2961" s="163">
        <f t="shared" si="1960"/>
        <v>5</v>
      </c>
    </row>
    <row r="2962" spans="1:39" outlineLevel="2">
      <c r="A2962" s="11">
        <f>ROW()</f>
        <v>2962</v>
      </c>
      <c r="C2962" s="6" t="s">
        <v>511</v>
      </c>
      <c r="D2962" s="39"/>
      <c r="E2962" s="39"/>
      <c r="F2962" s="39"/>
      <c r="G2962" s="39"/>
      <c r="H2962" s="39"/>
      <c r="I2962" s="9"/>
      <c r="J2962" s="39"/>
      <c r="K2962" s="163"/>
      <c r="L2962" s="163"/>
      <c r="M2962" s="163"/>
      <c r="N2962" s="163"/>
      <c r="O2962" s="163"/>
      <c r="P2962" s="163"/>
      <c r="Q2962" s="163"/>
      <c r="R2962" s="163"/>
      <c r="S2962" s="163"/>
      <c r="T2962" s="163"/>
      <c r="U2962" s="163"/>
      <c r="V2962" s="163"/>
      <c r="W2962" s="163"/>
      <c r="X2962" s="163"/>
      <c r="Y2962" s="163"/>
      <c r="Z2962" s="163"/>
      <c r="AA2962" s="163"/>
      <c r="AB2962" s="163"/>
      <c r="AC2962" s="164"/>
      <c r="AD2962" s="163"/>
      <c r="AE2962" s="163"/>
      <c r="AF2962" s="163"/>
      <c r="AG2962" s="164"/>
      <c r="AH2962" s="164">
        <f>Inputs!$D$87</f>
        <v>50</v>
      </c>
      <c r="AI2962" s="163">
        <f t="shared" si="1960"/>
        <v>49</v>
      </c>
      <c r="AJ2962" s="163">
        <f t="shared" si="1960"/>
        <v>48</v>
      </c>
      <c r="AK2962" s="163">
        <f t="shared" si="1960"/>
        <v>47</v>
      </c>
      <c r="AL2962" s="163">
        <f t="shared" si="1960"/>
        <v>46</v>
      </c>
      <c r="AM2962" s="163">
        <f t="shared" si="1960"/>
        <v>45</v>
      </c>
    </row>
    <row r="2963" spans="1:39" outlineLevel="2">
      <c r="A2963" s="11">
        <f>ROW()</f>
        <v>2963</v>
      </c>
      <c r="C2963" s="6" t="s">
        <v>655</v>
      </c>
      <c r="D2963" s="39"/>
      <c r="E2963" s="39"/>
      <c r="F2963" s="39"/>
      <c r="G2963" s="39"/>
      <c r="H2963" s="39"/>
      <c r="I2963" s="9"/>
      <c r="J2963" s="39"/>
      <c r="K2963" s="163"/>
      <c r="L2963" s="163"/>
      <c r="M2963" s="163"/>
      <c r="N2963" s="163"/>
      <c r="O2963" s="163"/>
      <c r="P2963" s="163"/>
      <c r="Q2963" s="163"/>
      <c r="R2963" s="163"/>
      <c r="S2963" s="163"/>
      <c r="T2963" s="163"/>
      <c r="U2963" s="163"/>
      <c r="V2963" s="163"/>
      <c r="W2963" s="163"/>
      <c r="X2963" s="163"/>
      <c r="Y2963" s="163"/>
      <c r="Z2963" s="163"/>
      <c r="AA2963" s="163"/>
      <c r="AB2963" s="163"/>
      <c r="AC2963" s="164"/>
      <c r="AD2963" s="163"/>
      <c r="AE2963" s="163"/>
      <c r="AF2963" s="163"/>
      <c r="AG2963" s="164"/>
      <c r="AH2963" s="164"/>
      <c r="AI2963" s="163"/>
      <c r="AJ2963" s="163"/>
      <c r="AK2963" s="163"/>
      <c r="AL2963" s="163"/>
      <c r="AM2963" s="163"/>
    </row>
    <row r="2964" spans="1:39" outlineLevel="2">
      <c r="A2964" s="11">
        <f>ROW()</f>
        <v>2964</v>
      </c>
      <c r="C2964" s="6" t="s">
        <v>656</v>
      </c>
      <c r="D2964" s="39"/>
      <c r="E2964" s="39"/>
      <c r="F2964" s="39"/>
      <c r="G2964" s="39"/>
      <c r="H2964" s="39"/>
      <c r="I2964" s="9"/>
      <c r="J2964" s="39"/>
      <c r="K2964" s="163"/>
      <c r="L2964" s="163"/>
      <c r="M2964" s="163"/>
      <c r="N2964" s="163"/>
      <c r="O2964" s="163"/>
      <c r="P2964" s="163"/>
      <c r="Q2964" s="163"/>
      <c r="R2964" s="163"/>
      <c r="S2964" s="163"/>
      <c r="T2964" s="163"/>
      <c r="U2964" s="163"/>
      <c r="V2964" s="163"/>
      <c r="W2964" s="163"/>
      <c r="X2964" s="163"/>
      <c r="Y2964" s="163"/>
      <c r="Z2964" s="163"/>
      <c r="AA2964" s="163"/>
      <c r="AB2964" s="163"/>
      <c r="AC2964" s="164"/>
      <c r="AD2964" s="163"/>
      <c r="AE2964" s="163"/>
      <c r="AF2964" s="163"/>
      <c r="AG2964" s="164"/>
      <c r="AH2964" s="164"/>
      <c r="AI2964" s="163"/>
      <c r="AJ2964" s="163"/>
      <c r="AK2964" s="163"/>
      <c r="AL2964" s="163"/>
      <c r="AM2964" s="163"/>
    </row>
    <row r="2965" spans="1:39" outlineLevel="2">
      <c r="A2965" s="11">
        <f>ROW()</f>
        <v>2965</v>
      </c>
      <c r="C2965" s="6" t="s">
        <v>667</v>
      </c>
      <c r="D2965" s="39"/>
      <c r="E2965" s="39"/>
      <c r="F2965" s="39"/>
      <c r="G2965" s="39"/>
      <c r="H2965" s="39"/>
      <c r="I2965" s="9"/>
      <c r="J2965" s="39"/>
      <c r="K2965" s="163"/>
      <c r="L2965" s="163"/>
      <c r="M2965" s="163"/>
      <c r="N2965" s="163"/>
      <c r="O2965" s="163"/>
      <c r="P2965" s="163"/>
      <c r="Q2965" s="163"/>
      <c r="R2965" s="163"/>
      <c r="S2965" s="163"/>
      <c r="T2965" s="163"/>
      <c r="U2965" s="163"/>
      <c r="V2965" s="163"/>
      <c r="W2965" s="163"/>
      <c r="X2965" s="163"/>
      <c r="Y2965" s="163"/>
      <c r="Z2965" s="163"/>
      <c r="AA2965" s="163"/>
      <c r="AB2965" s="163"/>
      <c r="AC2965" s="164"/>
      <c r="AD2965" s="163"/>
      <c r="AE2965" s="163"/>
      <c r="AF2965" s="163"/>
      <c r="AG2965" s="164"/>
      <c r="AH2965" s="164"/>
      <c r="AI2965" s="163"/>
      <c r="AJ2965" s="163"/>
      <c r="AK2965" s="163"/>
      <c r="AL2965" s="163"/>
      <c r="AM2965" s="163"/>
    </row>
    <row r="2966" spans="1:39" outlineLevel="2">
      <c r="A2966" s="11">
        <f>ROW()</f>
        <v>2966</v>
      </c>
      <c r="C2966" s="6" t="s">
        <v>212</v>
      </c>
      <c r="D2966" s="39"/>
      <c r="E2966" s="39"/>
      <c r="F2966" s="39"/>
      <c r="G2966" s="39"/>
      <c r="H2966" s="39"/>
      <c r="I2966" s="13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  <c r="AA2966" s="9"/>
      <c r="AB2966" s="9"/>
      <c r="AC2966" s="9"/>
      <c r="AD2966" s="9"/>
      <c r="AE2966" s="9"/>
      <c r="AF2966" s="9"/>
      <c r="AG2966" s="9"/>
      <c r="AH2966" s="163"/>
      <c r="AI2966" s="9"/>
      <c r="AJ2966" s="9"/>
      <c r="AK2966" s="9"/>
      <c r="AL2966" s="9"/>
      <c r="AM2966" s="9"/>
    </row>
    <row r="2967" spans="1:39" outlineLevel="2">
      <c r="A2967" s="11">
        <f>ROW()</f>
        <v>2967</v>
      </c>
      <c r="C2967" s="30" t="s">
        <v>362</v>
      </c>
      <c r="D2967" s="90"/>
      <c r="E2967" s="90"/>
      <c r="F2967" s="90"/>
      <c r="G2967" s="90"/>
      <c r="H2967" s="90"/>
      <c r="I2967" s="15"/>
      <c r="J2967" s="90"/>
      <c r="K2967" s="15"/>
      <c r="L2967" s="15"/>
      <c r="M2967" s="15"/>
      <c r="N2967" s="15"/>
      <c r="O2967" s="15"/>
      <c r="P2967" s="15"/>
      <c r="Q2967" s="15"/>
      <c r="R2967" s="15"/>
      <c r="S2967" s="15"/>
      <c r="T2967" s="15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15"/>
      <c r="AE2967" s="15"/>
      <c r="AF2967" s="15"/>
      <c r="AG2967" s="15"/>
      <c r="AH2967" s="288">
        <f>Inputs!$D$92</f>
        <v>38.1840567712187</v>
      </c>
      <c r="AI2967" s="90">
        <f t="shared" ref="AI2967:AM2967" si="1961">MAX(0,AH2967-1)</f>
        <v>37.1840567712187</v>
      </c>
      <c r="AJ2967" s="90">
        <f t="shared" si="1961"/>
        <v>36.1840567712187</v>
      </c>
      <c r="AK2967" s="90">
        <f t="shared" si="1961"/>
        <v>35.1840567712187</v>
      </c>
      <c r="AL2967" s="90">
        <f t="shared" si="1961"/>
        <v>34.1840567712187</v>
      </c>
      <c r="AM2967" s="90">
        <f t="shared" si="1961"/>
        <v>33.1840567712187</v>
      </c>
    </row>
    <row r="2968" spans="1:39" outlineLevel="2">
      <c r="A2968" s="11">
        <f>ROW()</f>
        <v>2968</v>
      </c>
      <c r="D2968" s="39"/>
      <c r="E2968" s="39"/>
      <c r="F2968" s="39"/>
      <c r="G2968" s="39"/>
      <c r="H2968" s="3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  <c r="AK2968" s="9"/>
      <c r="AL2968" s="9"/>
      <c r="AM2968" s="9"/>
    </row>
    <row r="2969" spans="1:39" outlineLevel="2">
      <c r="A2969" s="11">
        <f>ROW()</f>
        <v>2969</v>
      </c>
      <c r="B2969" s="343" t="s">
        <v>68</v>
      </c>
      <c r="D2969" s="39"/>
      <c r="E2969" s="39"/>
      <c r="F2969" s="39"/>
      <c r="G2969" s="39"/>
      <c r="H2969" s="39"/>
      <c r="I2969" s="39"/>
      <c r="J2969" s="39"/>
      <c r="K2969" s="39"/>
      <c r="L2969" s="39"/>
      <c r="M2969" s="39"/>
      <c r="N2969" s="39"/>
      <c r="O2969" s="39"/>
      <c r="P2969" s="39"/>
      <c r="Q2969" s="39"/>
      <c r="R2969" s="39"/>
      <c r="S2969" s="39"/>
      <c r="T2969" s="39"/>
      <c r="U2969" s="39"/>
      <c r="V2969" s="39"/>
      <c r="W2969" s="39"/>
      <c r="X2969" s="39"/>
      <c r="Y2969" s="39"/>
      <c r="Z2969" s="39"/>
      <c r="AA2969" s="39"/>
      <c r="AB2969" s="39"/>
      <c r="AC2969" s="39"/>
      <c r="AD2969" s="39"/>
      <c r="AE2969" s="39"/>
      <c r="AF2969" s="39"/>
      <c r="AG2969" s="39"/>
      <c r="AH2969" s="39"/>
      <c r="AI2969" s="39"/>
      <c r="AJ2969" s="39"/>
      <c r="AK2969" s="39"/>
      <c r="AL2969" s="39"/>
      <c r="AM2969" s="39"/>
    </row>
    <row r="2970" spans="1:39" outlineLevel="2">
      <c r="A2970" s="11">
        <f>ROW()</f>
        <v>2970</v>
      </c>
      <c r="C2970" s="6" t="s">
        <v>2</v>
      </c>
      <c r="D2970" s="39"/>
      <c r="E2970" s="529"/>
      <c r="F2970" s="39"/>
      <c r="G2970" s="39"/>
      <c r="H2970" s="39"/>
      <c r="I2970" s="39"/>
      <c r="J2970" s="39"/>
      <c r="K2970" s="39"/>
      <c r="L2970" s="39"/>
      <c r="M2970" s="39"/>
      <c r="N2970" s="39"/>
      <c r="O2970" s="39"/>
      <c r="P2970" s="39"/>
      <c r="Q2970" s="39"/>
      <c r="R2970" s="39"/>
      <c r="S2970" s="39"/>
      <c r="T2970" s="39"/>
      <c r="U2970" s="39"/>
      <c r="V2970" s="39"/>
      <c r="W2970" s="39"/>
      <c r="X2970" s="39"/>
      <c r="Y2970" s="39"/>
      <c r="Z2970" s="39"/>
      <c r="AA2970" s="39"/>
      <c r="AB2970" s="39"/>
      <c r="AC2970" s="9"/>
      <c r="AD2970" s="39"/>
      <c r="AE2970" s="39"/>
      <c r="AF2970" s="39"/>
      <c r="AG2970" s="9">
        <f t="shared" ref="AG2970:AM2975" si="1962">AF3030</f>
        <v>0</v>
      </c>
      <c r="AH2970" s="9">
        <f t="shared" si="1962"/>
        <v>2.1434419999999996E-2</v>
      </c>
      <c r="AI2970" s="9">
        <f t="shared" si="1962"/>
        <v>2.1434419999999996E-2</v>
      </c>
      <c r="AJ2970" s="9">
        <f t="shared" si="1962"/>
        <v>2.0855111351351346E-2</v>
      </c>
      <c r="AK2970" s="9">
        <f t="shared" si="1962"/>
        <v>2.0275802702702697E-2</v>
      </c>
      <c r="AL2970" s="9">
        <f t="shared" si="1962"/>
        <v>1.9696494054054048E-2</v>
      </c>
      <c r="AM2970" s="9">
        <f t="shared" si="1962"/>
        <v>1.9117185405405399E-2</v>
      </c>
    </row>
    <row r="2971" spans="1:39" outlineLevel="2">
      <c r="A2971" s="11">
        <f>ROW()</f>
        <v>2971</v>
      </c>
      <c r="C2971" s="6" t="s">
        <v>3</v>
      </c>
      <c r="D2971" s="39"/>
      <c r="E2971" s="529"/>
      <c r="F2971" s="39"/>
      <c r="G2971" s="39"/>
      <c r="H2971" s="39"/>
      <c r="I2971" s="39"/>
      <c r="J2971" s="39"/>
      <c r="K2971" s="39"/>
      <c r="L2971" s="39"/>
      <c r="M2971" s="39"/>
      <c r="N2971" s="39"/>
      <c r="O2971" s="39"/>
      <c r="P2971" s="39"/>
      <c r="Q2971" s="39"/>
      <c r="R2971" s="39"/>
      <c r="S2971" s="39"/>
      <c r="T2971" s="39"/>
      <c r="U2971" s="39"/>
      <c r="V2971" s="39"/>
      <c r="W2971" s="39"/>
      <c r="X2971" s="39"/>
      <c r="Y2971" s="39"/>
      <c r="Z2971" s="39"/>
      <c r="AA2971" s="39"/>
      <c r="AB2971" s="39"/>
      <c r="AC2971" s="9"/>
      <c r="AD2971" s="39"/>
      <c r="AE2971" s="39"/>
      <c r="AF2971" s="39"/>
      <c r="AG2971" s="9">
        <f t="shared" si="1962"/>
        <v>0</v>
      </c>
      <c r="AH2971" s="9">
        <f t="shared" si="1962"/>
        <v>1.6330694299999993</v>
      </c>
      <c r="AI2971" s="9">
        <f t="shared" si="1962"/>
        <v>1.5225700427918183</v>
      </c>
      <c r="AJ2971" s="9">
        <f t="shared" si="1962"/>
        <v>1.4700676275231348</v>
      </c>
      <c r="AK2971" s="9">
        <f t="shared" si="1962"/>
        <v>1.4175652122544513</v>
      </c>
      <c r="AL2971" s="9">
        <f t="shared" si="1962"/>
        <v>1.3650627969857678</v>
      </c>
      <c r="AM2971" s="9">
        <f t="shared" si="1962"/>
        <v>1.3125603817170846</v>
      </c>
    </row>
    <row r="2972" spans="1:39" outlineLevel="2">
      <c r="A2972" s="11">
        <f>ROW()</f>
        <v>2972</v>
      </c>
      <c r="C2972" s="6" t="s">
        <v>4</v>
      </c>
      <c r="D2972" s="39"/>
      <c r="E2972" s="529"/>
      <c r="F2972" s="39"/>
      <c r="G2972" s="39"/>
      <c r="H2972" s="39"/>
      <c r="I2972" s="39"/>
      <c r="J2972" s="39"/>
      <c r="K2972" s="39"/>
      <c r="L2972" s="39"/>
      <c r="M2972" s="39"/>
      <c r="N2972" s="39"/>
      <c r="O2972" s="39"/>
      <c r="P2972" s="39"/>
      <c r="Q2972" s="39"/>
      <c r="R2972" s="39"/>
      <c r="S2972" s="39"/>
      <c r="T2972" s="39"/>
      <c r="U2972" s="39"/>
      <c r="V2972" s="39"/>
      <c r="W2972" s="39"/>
      <c r="X2972" s="39"/>
      <c r="Y2972" s="39"/>
      <c r="Z2972" s="39"/>
      <c r="AA2972" s="39"/>
      <c r="AB2972" s="39"/>
      <c r="AC2972" s="9"/>
      <c r="AD2972" s="39"/>
      <c r="AE2972" s="39"/>
      <c r="AF2972" s="39"/>
      <c r="AG2972" s="9">
        <f t="shared" si="1962"/>
        <v>0</v>
      </c>
      <c r="AH2972" s="9">
        <f t="shared" si="1962"/>
        <v>3.3324905400000002</v>
      </c>
      <c r="AI2972" s="9">
        <f t="shared" si="1962"/>
        <v>3.2845533058435099</v>
      </c>
      <c r="AJ2972" s="9">
        <f t="shared" si="1962"/>
        <v>3.17129284702132</v>
      </c>
      <c r="AK2972" s="9">
        <f t="shared" si="1962"/>
        <v>3.05803238819913</v>
      </c>
      <c r="AL2972" s="9">
        <f t="shared" si="1962"/>
        <v>2.9447719293769401</v>
      </c>
      <c r="AM2972" s="9">
        <f t="shared" si="1962"/>
        <v>2.8315114705547502</v>
      </c>
    </row>
    <row r="2973" spans="1:39" outlineLevel="2">
      <c r="A2973" s="11">
        <f>ROW()</f>
        <v>2973</v>
      </c>
      <c r="C2973" s="6" t="s">
        <v>5</v>
      </c>
      <c r="D2973" s="39"/>
      <c r="E2973" s="529"/>
      <c r="F2973" s="39"/>
      <c r="G2973" s="39"/>
      <c r="H2973" s="39"/>
      <c r="I2973" s="39"/>
      <c r="J2973" s="39"/>
      <c r="K2973" s="39"/>
      <c r="L2973" s="39"/>
      <c r="M2973" s="39"/>
      <c r="N2973" s="39"/>
      <c r="O2973" s="39"/>
      <c r="P2973" s="39"/>
      <c r="Q2973" s="39"/>
      <c r="R2973" s="39"/>
      <c r="S2973" s="39"/>
      <c r="T2973" s="39"/>
      <c r="U2973" s="39"/>
      <c r="V2973" s="39"/>
      <c r="W2973" s="39"/>
      <c r="X2973" s="39"/>
      <c r="Y2973" s="39"/>
      <c r="Z2973" s="39"/>
      <c r="AA2973" s="39"/>
      <c r="AB2973" s="39"/>
      <c r="AC2973" s="9"/>
      <c r="AD2973" s="39"/>
      <c r="AE2973" s="39"/>
      <c r="AF2973" s="39"/>
      <c r="AG2973" s="9">
        <f t="shared" si="1962"/>
        <v>0</v>
      </c>
      <c r="AH2973" s="9">
        <f t="shared" si="1962"/>
        <v>1.8114155400000007</v>
      </c>
      <c r="AI2973" s="9">
        <f t="shared" si="1962"/>
        <v>1.7063478070447224</v>
      </c>
      <c r="AJ2973" s="9">
        <f t="shared" si="1962"/>
        <v>1.5167536062619755</v>
      </c>
      <c r="AK2973" s="9">
        <f t="shared" si="1962"/>
        <v>1.3271594054792286</v>
      </c>
      <c r="AL2973" s="9">
        <f t="shared" si="1962"/>
        <v>1.1375652046964817</v>
      </c>
      <c r="AM2973" s="9">
        <f t="shared" si="1962"/>
        <v>0.94797100391373479</v>
      </c>
    </row>
    <row r="2974" spans="1:39" outlineLevel="2">
      <c r="A2974" s="11">
        <f>ROW()</f>
        <v>2974</v>
      </c>
      <c r="C2974" s="6" t="s">
        <v>473</v>
      </c>
      <c r="D2974" s="39"/>
      <c r="E2974" s="529"/>
      <c r="F2974" s="39"/>
      <c r="G2974" s="39"/>
      <c r="H2974" s="39"/>
      <c r="I2974" s="39"/>
      <c r="J2974" s="39"/>
      <c r="K2974" s="39"/>
      <c r="L2974" s="39"/>
      <c r="M2974" s="39"/>
      <c r="N2974" s="39"/>
      <c r="O2974" s="39"/>
      <c r="P2974" s="39"/>
      <c r="Q2974" s="39"/>
      <c r="R2974" s="39"/>
      <c r="S2974" s="39"/>
      <c r="T2974" s="39"/>
      <c r="U2974" s="39"/>
      <c r="V2974" s="39"/>
      <c r="W2974" s="39"/>
      <c r="X2974" s="39"/>
      <c r="Y2974" s="39"/>
      <c r="Z2974" s="39"/>
      <c r="AA2974" s="39"/>
      <c r="AB2974" s="39"/>
      <c r="AC2974" s="9"/>
      <c r="AD2974" s="39"/>
      <c r="AE2974" s="39"/>
      <c r="AF2974" s="39"/>
      <c r="AG2974" s="9">
        <f t="shared" si="1962"/>
        <v>0</v>
      </c>
      <c r="AH2974" s="9">
        <f t="shared" si="1962"/>
        <v>5.1701568994999993</v>
      </c>
      <c r="AI2974" s="9">
        <f t="shared" si="1962"/>
        <v>4.037622890794518</v>
      </c>
      <c r="AJ2974" s="9">
        <f t="shared" si="1962"/>
        <v>3.0282171680958885</v>
      </c>
      <c r="AK2974" s="9">
        <f t="shared" si="1962"/>
        <v>2.018811445397259</v>
      </c>
      <c r="AL2974" s="9">
        <f t="shared" si="1962"/>
        <v>1.0094057226986295</v>
      </c>
      <c r="AM2974" s="9">
        <f t="shared" si="1962"/>
        <v>0</v>
      </c>
    </row>
    <row r="2975" spans="1:39" outlineLevel="2">
      <c r="A2975" s="11">
        <f>ROW()</f>
        <v>2975</v>
      </c>
      <c r="C2975" s="6" t="s">
        <v>474</v>
      </c>
      <c r="D2975" s="39"/>
      <c r="E2975" s="529"/>
      <c r="F2975" s="39"/>
      <c r="G2975" s="39"/>
      <c r="H2975" s="39"/>
      <c r="I2975" s="39"/>
      <c r="J2975" s="39"/>
      <c r="K2975" s="39"/>
      <c r="L2975" s="39"/>
      <c r="M2975" s="39"/>
      <c r="N2975" s="39"/>
      <c r="O2975" s="39"/>
      <c r="P2975" s="39"/>
      <c r="Q2975" s="39"/>
      <c r="R2975" s="39"/>
      <c r="S2975" s="39"/>
      <c r="T2975" s="39"/>
      <c r="U2975" s="39"/>
      <c r="V2975" s="39"/>
      <c r="W2975" s="39"/>
      <c r="X2975" s="39"/>
      <c r="Y2975" s="39"/>
      <c r="Z2975" s="39"/>
      <c r="AA2975" s="39"/>
      <c r="AB2975" s="39"/>
      <c r="AC2975" s="9"/>
      <c r="AD2975" s="39"/>
      <c r="AE2975" s="39"/>
      <c r="AF2975" s="39"/>
      <c r="AG2975" s="9">
        <f t="shared" si="1962"/>
        <v>0</v>
      </c>
      <c r="AH2975" s="9">
        <f t="shared" si="1962"/>
        <v>3.8737209399999988</v>
      </c>
      <c r="AI2975" s="9">
        <f t="shared" si="1962"/>
        <v>3.6429722196535033</v>
      </c>
      <c r="AJ2975" s="9">
        <f t="shared" si="1962"/>
        <v>3.3827599182496817</v>
      </c>
      <c r="AK2975" s="9">
        <f t="shared" si="1962"/>
        <v>3.1225476168458601</v>
      </c>
      <c r="AL2975" s="9">
        <f t="shared" si="1962"/>
        <v>2.8623353154420386</v>
      </c>
      <c r="AM2975" s="9">
        <f t="shared" si="1962"/>
        <v>2.602123014038217</v>
      </c>
    </row>
    <row r="2976" spans="1:39" outlineLevel="2">
      <c r="A2976" s="11">
        <f>ROW()</f>
        <v>2976</v>
      </c>
      <c r="C2976" s="6" t="s">
        <v>477</v>
      </c>
      <c r="D2976" s="39"/>
      <c r="E2976" s="529"/>
      <c r="F2976" s="39"/>
      <c r="G2976" s="39"/>
      <c r="H2976" s="39"/>
      <c r="I2976" s="39"/>
      <c r="J2976" s="39"/>
      <c r="K2976" s="39"/>
      <c r="L2976" s="39"/>
      <c r="M2976" s="39"/>
      <c r="N2976" s="39"/>
      <c r="O2976" s="39"/>
      <c r="P2976" s="39"/>
      <c r="Q2976" s="39"/>
      <c r="R2976" s="39"/>
      <c r="S2976" s="39"/>
      <c r="T2976" s="39"/>
      <c r="U2976" s="39"/>
      <c r="V2976" s="39"/>
      <c r="W2976" s="39"/>
      <c r="X2976" s="39"/>
      <c r="Y2976" s="39"/>
      <c r="Z2976" s="39"/>
      <c r="AA2976" s="39"/>
      <c r="AB2976" s="39"/>
      <c r="AC2976" s="9"/>
      <c r="AD2976" s="39"/>
      <c r="AE2976" s="39"/>
      <c r="AF2976" s="39"/>
      <c r="AG2976" s="9">
        <f t="shared" ref="AG2976:AM2977" si="1963">AF3036</f>
        <v>0</v>
      </c>
      <c r="AH2976" s="9">
        <f t="shared" si="1963"/>
        <v>20.927251670000004</v>
      </c>
      <c r="AI2976" s="9">
        <f t="shared" si="1963"/>
        <v>19.562015491133046</v>
      </c>
      <c r="AJ2976" s="9">
        <f t="shared" si="1963"/>
        <v>17.388458214340485</v>
      </c>
      <c r="AK2976" s="9">
        <f t="shared" si="1963"/>
        <v>15.214900937547924</v>
      </c>
      <c r="AL2976" s="9">
        <f t="shared" si="1963"/>
        <v>13.041343660755363</v>
      </c>
      <c r="AM2976" s="9">
        <f t="shared" si="1963"/>
        <v>10.867786383962802</v>
      </c>
    </row>
    <row r="2977" spans="1:39" outlineLevel="2">
      <c r="A2977" s="11">
        <f>ROW()</f>
        <v>2977</v>
      </c>
      <c r="C2977" s="6" t="s">
        <v>511</v>
      </c>
      <c r="D2977" s="39"/>
      <c r="E2977" s="529"/>
      <c r="F2977" s="39"/>
      <c r="G2977" s="39"/>
      <c r="H2977" s="39"/>
      <c r="I2977" s="39"/>
      <c r="J2977" s="39"/>
      <c r="K2977" s="39"/>
      <c r="L2977" s="39"/>
      <c r="M2977" s="39"/>
      <c r="N2977" s="39"/>
      <c r="O2977" s="39"/>
      <c r="P2977" s="39"/>
      <c r="Q2977" s="39"/>
      <c r="R2977" s="39"/>
      <c r="S2977" s="39"/>
      <c r="T2977" s="39"/>
      <c r="U2977" s="39"/>
      <c r="V2977" s="39"/>
      <c r="W2977" s="39"/>
      <c r="X2977" s="39"/>
      <c r="Y2977" s="39"/>
      <c r="Z2977" s="39"/>
      <c r="AA2977" s="39"/>
      <c r="AB2977" s="39"/>
      <c r="AC2977" s="9"/>
      <c r="AD2977" s="39"/>
      <c r="AE2977" s="39"/>
      <c r="AF2977" s="39"/>
      <c r="AG2977" s="9">
        <f t="shared" si="1963"/>
        <v>0</v>
      </c>
      <c r="AH2977" s="9">
        <f t="shared" si="1963"/>
        <v>0.98097903000000031</v>
      </c>
      <c r="AI2977" s="9">
        <f t="shared" si="1963"/>
        <v>0.81957470790568254</v>
      </c>
      <c r="AJ2977" s="9">
        <f t="shared" si="1963"/>
        <v>0.80284869345862775</v>
      </c>
      <c r="AK2977" s="9">
        <f t="shared" si="1963"/>
        <v>0.78612267901157296</v>
      </c>
      <c r="AL2977" s="9">
        <f t="shared" si="1963"/>
        <v>0.76939666456451816</v>
      </c>
      <c r="AM2977" s="9">
        <f t="shared" si="1963"/>
        <v>0.75267065011746337</v>
      </c>
    </row>
    <row r="2978" spans="1:39" outlineLevel="2">
      <c r="A2978" s="11">
        <f>ROW()</f>
        <v>2978</v>
      </c>
      <c r="C2978" s="6" t="s">
        <v>655</v>
      </c>
      <c r="D2978" s="39"/>
      <c r="E2978" s="529"/>
      <c r="F2978" s="39"/>
      <c r="G2978" s="39"/>
      <c r="H2978" s="39"/>
      <c r="I2978" s="39"/>
      <c r="J2978" s="39"/>
      <c r="K2978" s="39"/>
      <c r="L2978" s="39"/>
      <c r="M2978" s="39"/>
      <c r="N2978" s="39"/>
      <c r="O2978" s="39"/>
      <c r="P2978" s="39"/>
      <c r="Q2978" s="39"/>
      <c r="R2978" s="39"/>
      <c r="S2978" s="39"/>
      <c r="T2978" s="39"/>
      <c r="U2978" s="39"/>
      <c r="V2978" s="39"/>
      <c r="W2978" s="39"/>
      <c r="X2978" s="39"/>
      <c r="Y2978" s="39"/>
      <c r="Z2978" s="39"/>
      <c r="AA2978" s="39"/>
      <c r="AB2978" s="39"/>
      <c r="AC2978" s="9"/>
      <c r="AD2978" s="39"/>
      <c r="AE2978" s="39"/>
      <c r="AF2978" s="39"/>
      <c r="AG2978" s="9">
        <f t="shared" ref="AG2978:AG2980" si="1964">AF3038</f>
        <v>0</v>
      </c>
      <c r="AH2978" s="9">
        <f t="shared" ref="AH2978:AH2980" si="1965">AG3038</f>
        <v>0</v>
      </c>
      <c r="AI2978" s="9">
        <f t="shared" ref="AI2978:AI2980" si="1966">AH3038</f>
        <v>0</v>
      </c>
      <c r="AJ2978" s="9">
        <f t="shared" ref="AJ2978:AJ2980" si="1967">AI3038</f>
        <v>0</v>
      </c>
      <c r="AK2978" s="9">
        <f t="shared" ref="AK2978:AK2980" si="1968">AJ3038</f>
        <v>0</v>
      </c>
      <c r="AL2978" s="9">
        <f t="shared" ref="AL2978:AL2980" si="1969">AK3038</f>
        <v>0</v>
      </c>
      <c r="AM2978" s="9">
        <f t="shared" ref="AM2978:AM2980" si="1970">AL3038</f>
        <v>0</v>
      </c>
    </row>
    <row r="2979" spans="1:39" outlineLevel="2">
      <c r="A2979" s="11">
        <f>ROW()</f>
        <v>2979</v>
      </c>
      <c r="C2979" s="6" t="s">
        <v>656</v>
      </c>
      <c r="D2979" s="39"/>
      <c r="E2979" s="529"/>
      <c r="F2979" s="39"/>
      <c r="G2979" s="39"/>
      <c r="H2979" s="39"/>
      <c r="I2979" s="39"/>
      <c r="J2979" s="39"/>
      <c r="K2979" s="39"/>
      <c r="L2979" s="39"/>
      <c r="M2979" s="39"/>
      <c r="N2979" s="39"/>
      <c r="O2979" s="39"/>
      <c r="P2979" s="39"/>
      <c r="Q2979" s="39"/>
      <c r="R2979" s="39"/>
      <c r="S2979" s="39"/>
      <c r="T2979" s="39"/>
      <c r="U2979" s="39"/>
      <c r="V2979" s="39"/>
      <c r="W2979" s="39"/>
      <c r="X2979" s="39"/>
      <c r="Y2979" s="39"/>
      <c r="Z2979" s="39"/>
      <c r="AA2979" s="39"/>
      <c r="AB2979" s="39"/>
      <c r="AC2979" s="9"/>
      <c r="AD2979" s="39"/>
      <c r="AE2979" s="39"/>
      <c r="AF2979" s="39"/>
      <c r="AG2979" s="9">
        <f t="shared" si="1964"/>
        <v>0</v>
      </c>
      <c r="AH2979" s="9">
        <f t="shared" si="1965"/>
        <v>0</v>
      </c>
      <c r="AI2979" s="9">
        <f t="shared" si="1966"/>
        <v>0</v>
      </c>
      <c r="AJ2979" s="9">
        <f t="shared" si="1967"/>
        <v>0</v>
      </c>
      <c r="AK2979" s="9">
        <f t="shared" si="1968"/>
        <v>0</v>
      </c>
      <c r="AL2979" s="9">
        <f t="shared" si="1969"/>
        <v>0</v>
      </c>
      <c r="AM2979" s="9">
        <f t="shared" si="1970"/>
        <v>0</v>
      </c>
    </row>
    <row r="2980" spans="1:39" outlineLevel="2">
      <c r="A2980" s="11">
        <f>ROW()</f>
        <v>2980</v>
      </c>
      <c r="C2980" s="6" t="s">
        <v>667</v>
      </c>
      <c r="D2980" s="39"/>
      <c r="E2980" s="529"/>
      <c r="F2980" s="39"/>
      <c r="G2980" s="39"/>
      <c r="H2980" s="39"/>
      <c r="I2980" s="39"/>
      <c r="J2980" s="39"/>
      <c r="K2980" s="39"/>
      <c r="L2980" s="39"/>
      <c r="M2980" s="39"/>
      <c r="N2980" s="39"/>
      <c r="O2980" s="39"/>
      <c r="P2980" s="39"/>
      <c r="Q2980" s="39"/>
      <c r="R2980" s="39"/>
      <c r="S2980" s="39"/>
      <c r="T2980" s="39"/>
      <c r="U2980" s="39"/>
      <c r="V2980" s="39"/>
      <c r="W2980" s="39"/>
      <c r="X2980" s="39"/>
      <c r="Y2980" s="39"/>
      <c r="Z2980" s="39"/>
      <c r="AA2980" s="39"/>
      <c r="AB2980" s="39"/>
      <c r="AC2980" s="9"/>
      <c r="AD2980" s="39"/>
      <c r="AE2980" s="39"/>
      <c r="AF2980" s="39"/>
      <c r="AG2980" s="9">
        <f t="shared" si="1964"/>
        <v>0</v>
      </c>
      <c r="AH2980" s="9">
        <f t="shared" si="1965"/>
        <v>0</v>
      </c>
      <c r="AI2980" s="9">
        <f t="shared" si="1966"/>
        <v>0</v>
      </c>
      <c r="AJ2980" s="9">
        <f t="shared" si="1967"/>
        <v>0</v>
      </c>
      <c r="AK2980" s="9">
        <f t="shared" si="1968"/>
        <v>0</v>
      </c>
      <c r="AL2980" s="9">
        <f t="shared" si="1969"/>
        <v>0</v>
      </c>
      <c r="AM2980" s="9">
        <f t="shared" si="1970"/>
        <v>0</v>
      </c>
    </row>
    <row r="2981" spans="1:39" outlineLevel="2">
      <c r="A2981" s="11">
        <f>ROW()</f>
        <v>2981</v>
      </c>
      <c r="C2981" s="6" t="s">
        <v>212</v>
      </c>
      <c r="D2981" s="39"/>
      <c r="E2981" s="529"/>
      <c r="F2981" s="39"/>
      <c r="G2981" s="39"/>
      <c r="H2981" s="39"/>
      <c r="I2981" s="39"/>
      <c r="J2981" s="39"/>
      <c r="K2981" s="39"/>
      <c r="L2981" s="39"/>
      <c r="M2981" s="39"/>
      <c r="N2981" s="39"/>
      <c r="O2981" s="39"/>
      <c r="P2981" s="39"/>
      <c r="Q2981" s="39"/>
      <c r="R2981" s="39"/>
      <c r="S2981" s="39"/>
      <c r="T2981" s="39"/>
      <c r="U2981" s="39"/>
      <c r="V2981" s="39"/>
      <c r="W2981" s="39"/>
      <c r="X2981" s="39"/>
      <c r="Y2981" s="39"/>
      <c r="Z2981" s="39"/>
      <c r="AA2981" s="39"/>
      <c r="AB2981" s="39"/>
      <c r="AC2981" s="9"/>
      <c r="AD2981" s="39"/>
      <c r="AE2981" s="39"/>
      <c r="AF2981" s="39"/>
      <c r="AG2981" s="9">
        <f t="shared" ref="AG2981:AM2982" si="1971">AF3041</f>
        <v>0</v>
      </c>
      <c r="AH2981" s="9">
        <f t="shared" si="1971"/>
        <v>0</v>
      </c>
      <c r="AI2981" s="9">
        <f t="shared" si="1971"/>
        <v>0</v>
      </c>
      <c r="AJ2981" s="9">
        <f t="shared" si="1971"/>
        <v>0</v>
      </c>
      <c r="AK2981" s="9">
        <f t="shared" si="1971"/>
        <v>0</v>
      </c>
      <c r="AL2981" s="9">
        <f t="shared" si="1971"/>
        <v>0</v>
      </c>
      <c r="AM2981" s="9">
        <f t="shared" si="1971"/>
        <v>0</v>
      </c>
    </row>
    <row r="2982" spans="1:39" outlineLevel="2">
      <c r="A2982" s="11">
        <f>ROW()</f>
        <v>2982</v>
      </c>
      <c r="C2982" s="30" t="s">
        <v>362</v>
      </c>
      <c r="D2982" s="90"/>
      <c r="E2982" s="530"/>
      <c r="F2982" s="90"/>
      <c r="G2982" s="90"/>
      <c r="H2982" s="90"/>
      <c r="I2982" s="90"/>
      <c r="J2982" s="90"/>
      <c r="K2982" s="90"/>
      <c r="L2982" s="90"/>
      <c r="M2982" s="90"/>
      <c r="N2982" s="90"/>
      <c r="O2982" s="90"/>
      <c r="P2982" s="90"/>
      <c r="Q2982" s="90"/>
      <c r="R2982" s="90"/>
      <c r="S2982" s="90"/>
      <c r="T2982" s="90"/>
      <c r="U2982" s="90"/>
      <c r="V2982" s="90"/>
      <c r="W2982" s="90"/>
      <c r="X2982" s="90"/>
      <c r="Y2982" s="90"/>
      <c r="Z2982" s="90"/>
      <c r="AA2982" s="90"/>
      <c r="AB2982" s="90"/>
      <c r="AC2982" s="15"/>
      <c r="AD2982" s="90"/>
      <c r="AE2982" s="90"/>
      <c r="AF2982" s="90"/>
      <c r="AG2982" s="15">
        <f t="shared" si="1971"/>
        <v>0</v>
      </c>
      <c r="AH2982" s="15">
        <f t="shared" si="1971"/>
        <v>1.7947251241926745</v>
      </c>
      <c r="AI2982" s="15">
        <f t="shared" si="1971"/>
        <v>1.7477231742703327</v>
      </c>
      <c r="AJ2982" s="15">
        <f t="shared" si="1971"/>
        <v>1.700721224347991</v>
      </c>
      <c r="AK2982" s="15">
        <f t="shared" si="1971"/>
        <v>1.6537192744256493</v>
      </c>
      <c r="AL2982" s="15">
        <f t="shared" si="1971"/>
        <v>1.6067173245033075</v>
      </c>
      <c r="AM2982" s="15">
        <f t="shared" si="1971"/>
        <v>1.5597153745809658</v>
      </c>
    </row>
    <row r="2983" spans="1:39" outlineLevel="2">
      <c r="A2983" s="11">
        <f>ROW()</f>
        <v>2983</v>
      </c>
      <c r="C2983" s="6" t="s">
        <v>1</v>
      </c>
      <c r="D2983" s="39"/>
      <c r="E2983" s="39"/>
      <c r="F2983" s="39"/>
      <c r="G2983" s="39"/>
      <c r="H2983" s="39"/>
      <c r="I2983" s="39"/>
      <c r="J2983" s="39"/>
      <c r="K2983" s="39"/>
      <c r="L2983" s="39"/>
      <c r="M2983" s="39"/>
      <c r="N2983" s="39"/>
      <c r="O2983" s="39"/>
      <c r="P2983" s="39"/>
      <c r="Q2983" s="39"/>
      <c r="R2983" s="39"/>
      <c r="S2983" s="39"/>
      <c r="T2983" s="39"/>
      <c r="U2983" s="39"/>
      <c r="V2983" s="39"/>
      <c r="W2983" s="39"/>
      <c r="X2983" s="39"/>
      <c r="Y2983" s="39"/>
      <c r="Z2983" s="39"/>
      <c r="AA2983" s="39"/>
      <c r="AB2983" s="39"/>
      <c r="AC2983" s="9"/>
      <c r="AD2983" s="39"/>
      <c r="AE2983" s="39"/>
      <c r="AF2983" s="39"/>
      <c r="AG2983" s="9">
        <f t="shared" ref="AG2983:AH2983" si="1972">SUM(AG2970:AG2982)</f>
        <v>0</v>
      </c>
      <c r="AH2983" s="9">
        <f t="shared" si="1972"/>
        <v>39.545243593692675</v>
      </c>
      <c r="AI2983" s="9">
        <f t="shared" ref="AI2983:AM2983" si="1973">SUM(AI2970:AI2982)</f>
        <v>36.344814059437134</v>
      </c>
      <c r="AJ2983" s="9">
        <f t="shared" si="1973"/>
        <v>32.481974410650459</v>
      </c>
      <c r="AK2983" s="9">
        <f t="shared" si="1973"/>
        <v>28.61913476186378</v>
      </c>
      <c r="AL2983" s="9">
        <f t="shared" si="1973"/>
        <v>24.756295113077101</v>
      </c>
      <c r="AM2983" s="9">
        <f t="shared" si="1973"/>
        <v>20.893455464290419</v>
      </c>
    </row>
    <row r="2984" spans="1:39" outlineLevel="2">
      <c r="A2984" s="11">
        <f>ROW()</f>
        <v>2984</v>
      </c>
      <c r="B2984" s="343" t="s">
        <v>31</v>
      </c>
      <c r="D2984" s="39"/>
      <c r="E2984" s="39"/>
      <c r="F2984" s="39"/>
      <c r="G2984" s="39"/>
      <c r="H2984" s="39"/>
      <c r="I2984" s="39"/>
      <c r="J2984" s="39"/>
      <c r="K2984" s="39"/>
      <c r="L2984" s="39"/>
      <c r="M2984" s="39"/>
      <c r="N2984" s="39"/>
      <c r="O2984" s="39"/>
      <c r="P2984" s="39"/>
      <c r="Q2984" s="39"/>
      <c r="R2984" s="39"/>
      <c r="S2984" s="39"/>
      <c r="T2984" s="39"/>
      <c r="U2984" s="39"/>
      <c r="V2984" s="39"/>
      <c r="W2984" s="39"/>
      <c r="X2984" s="39"/>
      <c r="Y2984" s="39"/>
      <c r="Z2984" s="39"/>
      <c r="AA2984" s="39"/>
      <c r="AB2984" s="39"/>
      <c r="AC2984" s="39"/>
      <c r="AD2984" s="39"/>
      <c r="AE2984" s="39"/>
      <c r="AF2984" s="39"/>
      <c r="AG2984" s="39"/>
      <c r="AH2984" s="39"/>
      <c r="AI2984" s="39"/>
      <c r="AJ2984" s="39"/>
      <c r="AK2984" s="39"/>
      <c r="AL2984" s="39"/>
      <c r="AM2984" s="39"/>
    </row>
    <row r="2985" spans="1:39" outlineLevel="2">
      <c r="A2985" s="11">
        <f>ROW()</f>
        <v>2985</v>
      </c>
      <c r="C2985" s="6" t="s">
        <v>2</v>
      </c>
      <c r="D2985" s="39"/>
      <c r="E2985" s="529"/>
      <c r="F2985" s="39"/>
      <c r="G2985" s="39"/>
      <c r="H2985" s="39"/>
      <c r="I2985" s="39"/>
      <c r="J2985" s="39"/>
      <c r="K2985" s="39"/>
      <c r="L2985" s="39"/>
      <c r="M2985" s="39"/>
      <c r="N2985" s="39"/>
      <c r="O2985" s="39"/>
      <c r="P2985" s="39"/>
      <c r="Q2985" s="39"/>
      <c r="R2985" s="39"/>
      <c r="S2985" s="39"/>
      <c r="T2985" s="39"/>
      <c r="U2985" s="39"/>
      <c r="V2985" s="39"/>
      <c r="W2985" s="39"/>
      <c r="X2985" s="39"/>
      <c r="Y2985" s="39"/>
      <c r="Z2985" s="39"/>
      <c r="AA2985" s="39"/>
      <c r="AB2985" s="39"/>
      <c r="AC2985" s="162"/>
      <c r="AD2985" s="39"/>
      <c r="AE2985" s="39"/>
      <c r="AF2985" s="39"/>
      <c r="AG2985" s="39">
        <f>AG$279</f>
        <v>2.1434419999999996E-2</v>
      </c>
      <c r="AH2985" s="39"/>
      <c r="AI2985" s="39"/>
      <c r="AJ2985" s="39"/>
      <c r="AK2985" s="39"/>
      <c r="AL2985" s="39"/>
      <c r="AM2985" s="39"/>
    </row>
    <row r="2986" spans="1:39" outlineLevel="2">
      <c r="A2986" s="11">
        <f>ROW()</f>
        <v>2986</v>
      </c>
      <c r="C2986" s="6" t="s">
        <v>3</v>
      </c>
      <c r="D2986" s="39"/>
      <c r="E2986" s="529"/>
      <c r="F2986" s="39"/>
      <c r="G2986" s="39"/>
      <c r="H2986" s="39"/>
      <c r="I2986" s="39"/>
      <c r="J2986" s="39"/>
      <c r="K2986" s="39"/>
      <c r="L2986" s="39"/>
      <c r="M2986" s="39"/>
      <c r="N2986" s="39"/>
      <c r="O2986" s="39"/>
      <c r="P2986" s="39"/>
      <c r="Q2986" s="39"/>
      <c r="R2986" s="39"/>
      <c r="S2986" s="39"/>
      <c r="T2986" s="39"/>
      <c r="U2986" s="39"/>
      <c r="V2986" s="39"/>
      <c r="W2986" s="39"/>
      <c r="X2986" s="39"/>
      <c r="Y2986" s="39"/>
      <c r="Z2986" s="39"/>
      <c r="AA2986" s="39"/>
      <c r="AB2986" s="39"/>
      <c r="AC2986" s="162"/>
      <c r="AD2986" s="39"/>
      <c r="AE2986" s="39"/>
      <c r="AF2986" s="39"/>
      <c r="AG2986" s="39">
        <f>AG$280</f>
        <v>1.6330694299999993</v>
      </c>
      <c r="AH2986" s="39"/>
      <c r="AI2986" s="39"/>
      <c r="AJ2986" s="39"/>
      <c r="AK2986" s="39"/>
      <c r="AL2986" s="39"/>
      <c r="AM2986" s="39"/>
    </row>
    <row r="2987" spans="1:39" outlineLevel="2">
      <c r="A2987" s="11">
        <f>ROW()</f>
        <v>2987</v>
      </c>
      <c r="C2987" s="6" t="s">
        <v>4</v>
      </c>
      <c r="D2987" s="39"/>
      <c r="E2987" s="529"/>
      <c r="F2987" s="39"/>
      <c r="G2987" s="39"/>
      <c r="H2987" s="39"/>
      <c r="I2987" s="39"/>
      <c r="J2987" s="39"/>
      <c r="K2987" s="39"/>
      <c r="L2987" s="39"/>
      <c r="M2987" s="39"/>
      <c r="N2987" s="39"/>
      <c r="O2987" s="39"/>
      <c r="P2987" s="39"/>
      <c r="Q2987" s="39"/>
      <c r="R2987" s="39"/>
      <c r="S2987" s="39"/>
      <c r="T2987" s="39"/>
      <c r="U2987" s="39"/>
      <c r="V2987" s="39"/>
      <c r="W2987" s="39"/>
      <c r="X2987" s="39"/>
      <c r="Y2987" s="39"/>
      <c r="Z2987" s="39"/>
      <c r="AA2987" s="39"/>
      <c r="AB2987" s="39"/>
      <c r="AC2987" s="162"/>
      <c r="AD2987" s="39"/>
      <c r="AE2987" s="39"/>
      <c r="AF2987" s="39"/>
      <c r="AG2987" s="39">
        <f>AG$281</f>
        <v>3.3324905400000002</v>
      </c>
      <c r="AH2987" s="39"/>
      <c r="AI2987" s="39"/>
      <c r="AJ2987" s="39"/>
      <c r="AK2987" s="39"/>
      <c r="AL2987" s="39"/>
      <c r="AM2987" s="39"/>
    </row>
    <row r="2988" spans="1:39" outlineLevel="2">
      <c r="A2988" s="11">
        <f>ROW()</f>
        <v>2988</v>
      </c>
      <c r="C2988" s="6" t="s">
        <v>5</v>
      </c>
      <c r="D2988" s="39"/>
      <c r="E2988" s="529"/>
      <c r="F2988" s="39"/>
      <c r="G2988" s="39"/>
      <c r="H2988" s="39"/>
      <c r="I2988" s="39"/>
      <c r="J2988" s="39"/>
      <c r="K2988" s="39"/>
      <c r="L2988" s="39"/>
      <c r="M2988" s="39"/>
      <c r="N2988" s="39"/>
      <c r="O2988" s="39"/>
      <c r="P2988" s="39"/>
      <c r="Q2988" s="39"/>
      <c r="R2988" s="39"/>
      <c r="S2988" s="39"/>
      <c r="T2988" s="39"/>
      <c r="U2988" s="39"/>
      <c r="V2988" s="39"/>
      <c r="W2988" s="39"/>
      <c r="X2988" s="39"/>
      <c r="Y2988" s="39"/>
      <c r="Z2988" s="39"/>
      <c r="AA2988" s="39"/>
      <c r="AB2988" s="39"/>
      <c r="AC2988" s="162"/>
      <c r="AD2988" s="39"/>
      <c r="AE2988" s="39"/>
      <c r="AF2988" s="39"/>
      <c r="AG2988" s="39">
        <f>AG$282</f>
        <v>1.8114155400000007</v>
      </c>
      <c r="AH2988" s="39"/>
      <c r="AI2988" s="39"/>
      <c r="AJ2988" s="39"/>
      <c r="AK2988" s="39"/>
      <c r="AL2988" s="39"/>
      <c r="AM2988" s="39"/>
    </row>
    <row r="2989" spans="1:39" outlineLevel="2">
      <c r="A2989" s="11">
        <f>ROW()</f>
        <v>2989</v>
      </c>
      <c r="C2989" s="6" t="s">
        <v>473</v>
      </c>
      <c r="D2989" s="39"/>
      <c r="E2989" s="529"/>
      <c r="F2989" s="39"/>
      <c r="G2989" s="39"/>
      <c r="H2989" s="39"/>
      <c r="I2989" s="39"/>
      <c r="J2989" s="39"/>
      <c r="K2989" s="39"/>
      <c r="L2989" s="39"/>
      <c r="M2989" s="39"/>
      <c r="N2989" s="39"/>
      <c r="O2989" s="39"/>
      <c r="P2989" s="39"/>
      <c r="Q2989" s="39"/>
      <c r="R2989" s="39"/>
      <c r="S2989" s="39"/>
      <c r="T2989" s="39"/>
      <c r="U2989" s="39"/>
      <c r="V2989" s="39"/>
      <c r="W2989" s="39"/>
      <c r="X2989" s="39"/>
      <c r="Y2989" s="39"/>
      <c r="Z2989" s="39"/>
      <c r="AA2989" s="39"/>
      <c r="AB2989" s="39"/>
      <c r="AC2989" s="162"/>
      <c r="AD2989" s="39"/>
      <c r="AE2989" s="39"/>
      <c r="AF2989" s="39"/>
      <c r="AG2989" s="39">
        <f>AG$283</f>
        <v>5.1701568994999993</v>
      </c>
      <c r="AH2989" s="39"/>
      <c r="AI2989" s="39"/>
      <c r="AJ2989" s="39"/>
      <c r="AK2989" s="39"/>
      <c r="AL2989" s="39"/>
      <c r="AM2989" s="39"/>
    </row>
    <row r="2990" spans="1:39" outlineLevel="2">
      <c r="A2990" s="11">
        <f>ROW()</f>
        <v>2990</v>
      </c>
      <c r="C2990" s="6" t="s">
        <v>474</v>
      </c>
      <c r="D2990" s="39"/>
      <c r="E2990" s="529"/>
      <c r="F2990" s="39"/>
      <c r="G2990" s="39"/>
      <c r="H2990" s="39"/>
      <c r="I2990" s="39"/>
      <c r="J2990" s="39"/>
      <c r="K2990" s="39"/>
      <c r="L2990" s="39"/>
      <c r="M2990" s="39"/>
      <c r="N2990" s="39"/>
      <c r="O2990" s="39"/>
      <c r="P2990" s="39"/>
      <c r="Q2990" s="39"/>
      <c r="R2990" s="39"/>
      <c r="S2990" s="39"/>
      <c r="T2990" s="39"/>
      <c r="U2990" s="39"/>
      <c r="V2990" s="39"/>
      <c r="W2990" s="39"/>
      <c r="X2990" s="39"/>
      <c r="Y2990" s="39"/>
      <c r="Z2990" s="39"/>
      <c r="AA2990" s="39"/>
      <c r="AB2990" s="39"/>
      <c r="AC2990" s="162"/>
      <c r="AD2990" s="39"/>
      <c r="AE2990" s="39"/>
      <c r="AF2990" s="39"/>
      <c r="AG2990" s="39">
        <f>AG$284</f>
        <v>3.8737209399999988</v>
      </c>
      <c r="AH2990" s="39"/>
      <c r="AI2990" s="39"/>
      <c r="AJ2990" s="39"/>
      <c r="AK2990" s="39"/>
      <c r="AL2990" s="39"/>
      <c r="AM2990" s="39"/>
    </row>
    <row r="2991" spans="1:39" outlineLevel="2">
      <c r="A2991" s="11">
        <f>ROW()</f>
        <v>2991</v>
      </c>
      <c r="C2991" s="6" t="s">
        <v>477</v>
      </c>
      <c r="D2991" s="39"/>
      <c r="E2991" s="529"/>
      <c r="F2991" s="39"/>
      <c r="G2991" s="39"/>
      <c r="H2991" s="39"/>
      <c r="I2991" s="39"/>
      <c r="J2991" s="39"/>
      <c r="K2991" s="39"/>
      <c r="L2991" s="39"/>
      <c r="M2991" s="39"/>
      <c r="N2991" s="39"/>
      <c r="O2991" s="39"/>
      <c r="P2991" s="39"/>
      <c r="Q2991" s="39"/>
      <c r="R2991" s="39"/>
      <c r="S2991" s="39"/>
      <c r="T2991" s="39"/>
      <c r="U2991" s="39"/>
      <c r="V2991" s="39"/>
      <c r="W2991" s="39"/>
      <c r="X2991" s="39"/>
      <c r="Y2991" s="39"/>
      <c r="Z2991" s="39"/>
      <c r="AA2991" s="39"/>
      <c r="AB2991" s="39"/>
      <c r="AC2991" s="162"/>
      <c r="AD2991" s="39"/>
      <c r="AE2991" s="39"/>
      <c r="AF2991" s="39"/>
      <c r="AG2991" s="39">
        <f>AG$285</f>
        <v>20.927251670000004</v>
      </c>
      <c r="AH2991" s="39"/>
      <c r="AI2991" s="39"/>
      <c r="AJ2991" s="39"/>
      <c r="AK2991" s="39"/>
      <c r="AL2991" s="39"/>
      <c r="AM2991" s="39"/>
    </row>
    <row r="2992" spans="1:39" outlineLevel="2">
      <c r="A2992" s="11">
        <f>ROW()</f>
        <v>2992</v>
      </c>
      <c r="C2992" s="6" t="s">
        <v>511</v>
      </c>
      <c r="D2992" s="39"/>
      <c r="E2992" s="529"/>
      <c r="F2992" s="39"/>
      <c r="G2992" s="39"/>
      <c r="H2992" s="39"/>
      <c r="I2992" s="39"/>
      <c r="J2992" s="39"/>
      <c r="K2992" s="39"/>
      <c r="L2992" s="39"/>
      <c r="M2992" s="39"/>
      <c r="N2992" s="39"/>
      <c r="O2992" s="39"/>
      <c r="P2992" s="39"/>
      <c r="Q2992" s="39"/>
      <c r="R2992" s="39"/>
      <c r="S2992" s="39"/>
      <c r="T2992" s="39"/>
      <c r="U2992" s="39"/>
      <c r="V2992" s="39"/>
      <c r="W2992" s="39"/>
      <c r="X2992" s="39"/>
      <c r="Y2992" s="39"/>
      <c r="Z2992" s="39"/>
      <c r="AA2992" s="39"/>
      <c r="AB2992" s="39"/>
      <c r="AC2992" s="162"/>
      <c r="AD2992" s="39"/>
      <c r="AE2992" s="39"/>
      <c r="AF2992" s="39"/>
      <c r="AG2992" s="39">
        <f>AG$286</f>
        <v>0.98097903000000031</v>
      </c>
      <c r="AH2992" s="39"/>
      <c r="AI2992" s="39"/>
      <c r="AJ2992" s="39"/>
      <c r="AK2992" s="39"/>
      <c r="AL2992" s="39"/>
      <c r="AM2992" s="39"/>
    </row>
    <row r="2993" spans="1:39" outlineLevel="2">
      <c r="A2993" s="11">
        <f>ROW()</f>
        <v>2993</v>
      </c>
      <c r="C2993" s="6" t="s">
        <v>655</v>
      </c>
      <c r="D2993" s="39"/>
      <c r="E2993" s="529"/>
      <c r="F2993" s="39"/>
      <c r="G2993" s="39"/>
      <c r="H2993" s="39"/>
      <c r="I2993" s="39"/>
      <c r="J2993" s="39"/>
      <c r="K2993" s="39"/>
      <c r="L2993" s="39"/>
      <c r="M2993" s="39"/>
      <c r="N2993" s="39"/>
      <c r="O2993" s="39"/>
      <c r="P2993" s="39"/>
      <c r="Q2993" s="39"/>
      <c r="R2993" s="39"/>
      <c r="S2993" s="39"/>
      <c r="T2993" s="39"/>
      <c r="U2993" s="39"/>
      <c r="V2993" s="39"/>
      <c r="W2993" s="39"/>
      <c r="X2993" s="39"/>
      <c r="Y2993" s="39"/>
      <c r="Z2993" s="39"/>
      <c r="AA2993" s="39"/>
      <c r="AB2993" s="39"/>
      <c r="AC2993" s="162"/>
      <c r="AD2993" s="39"/>
      <c r="AE2993" s="39"/>
      <c r="AF2993" s="39"/>
      <c r="AG2993" s="39"/>
      <c r="AH2993" s="39"/>
      <c r="AI2993" s="39"/>
      <c r="AJ2993" s="39"/>
      <c r="AK2993" s="39"/>
      <c r="AL2993" s="39"/>
      <c r="AM2993" s="39"/>
    </row>
    <row r="2994" spans="1:39" outlineLevel="2">
      <c r="A2994" s="11">
        <f>ROW()</f>
        <v>2994</v>
      </c>
      <c r="C2994" s="6" t="s">
        <v>656</v>
      </c>
      <c r="D2994" s="39"/>
      <c r="E2994" s="529"/>
      <c r="F2994" s="39"/>
      <c r="G2994" s="39"/>
      <c r="H2994" s="39"/>
      <c r="I2994" s="39"/>
      <c r="J2994" s="39"/>
      <c r="K2994" s="39"/>
      <c r="L2994" s="39"/>
      <c r="M2994" s="39"/>
      <c r="N2994" s="39"/>
      <c r="O2994" s="39"/>
      <c r="P2994" s="39"/>
      <c r="Q2994" s="39"/>
      <c r="R2994" s="39"/>
      <c r="S2994" s="39"/>
      <c r="T2994" s="39"/>
      <c r="U2994" s="39"/>
      <c r="V2994" s="39"/>
      <c r="W2994" s="39"/>
      <c r="X2994" s="39"/>
      <c r="Y2994" s="39"/>
      <c r="Z2994" s="39"/>
      <c r="AA2994" s="39"/>
      <c r="AB2994" s="39"/>
      <c r="AC2994" s="162"/>
      <c r="AD2994" s="39"/>
      <c r="AE2994" s="39"/>
      <c r="AF2994" s="39"/>
      <c r="AG2994" s="39"/>
      <c r="AH2994" s="39"/>
      <c r="AI2994" s="39"/>
      <c r="AJ2994" s="39"/>
      <c r="AK2994" s="39"/>
      <c r="AL2994" s="39"/>
      <c r="AM2994" s="39"/>
    </row>
    <row r="2995" spans="1:39" outlineLevel="2">
      <c r="A2995" s="11">
        <f>ROW()</f>
        <v>2995</v>
      </c>
      <c r="C2995" s="6" t="s">
        <v>667</v>
      </c>
      <c r="D2995" s="39"/>
      <c r="E2995" s="529"/>
      <c r="F2995" s="39"/>
      <c r="G2995" s="39"/>
      <c r="H2995" s="39"/>
      <c r="I2995" s="39"/>
      <c r="J2995" s="39"/>
      <c r="K2995" s="39"/>
      <c r="L2995" s="39"/>
      <c r="M2995" s="39"/>
      <c r="N2995" s="39"/>
      <c r="O2995" s="39"/>
      <c r="P2995" s="39"/>
      <c r="Q2995" s="39"/>
      <c r="R2995" s="39"/>
      <c r="S2995" s="39"/>
      <c r="T2995" s="39"/>
      <c r="U2995" s="39"/>
      <c r="V2995" s="39"/>
      <c r="W2995" s="39"/>
      <c r="X2995" s="39"/>
      <c r="Y2995" s="39"/>
      <c r="Z2995" s="39"/>
      <c r="AA2995" s="39"/>
      <c r="AB2995" s="39"/>
      <c r="AC2995" s="162"/>
      <c r="AD2995" s="39"/>
      <c r="AE2995" s="39"/>
      <c r="AF2995" s="39"/>
      <c r="AG2995" s="39"/>
      <c r="AH2995" s="39"/>
      <c r="AI2995" s="39"/>
      <c r="AJ2995" s="39"/>
      <c r="AK2995" s="39"/>
      <c r="AL2995" s="39"/>
      <c r="AM2995" s="39"/>
    </row>
    <row r="2996" spans="1:39" outlineLevel="2">
      <c r="A2996" s="11">
        <f>ROW()</f>
        <v>2996</v>
      </c>
      <c r="C2996" s="6" t="s">
        <v>212</v>
      </c>
      <c r="D2996" s="39"/>
      <c r="E2996" s="529"/>
      <c r="F2996" s="39"/>
      <c r="G2996" s="39"/>
      <c r="H2996" s="39"/>
      <c r="I2996" s="39"/>
      <c r="J2996" s="39"/>
      <c r="K2996" s="39"/>
      <c r="L2996" s="39"/>
      <c r="M2996" s="39"/>
      <c r="N2996" s="39"/>
      <c r="O2996" s="39"/>
      <c r="P2996" s="39"/>
      <c r="Q2996" s="39"/>
      <c r="R2996" s="39"/>
      <c r="S2996" s="39"/>
      <c r="T2996" s="39"/>
      <c r="U2996" s="39"/>
      <c r="V2996" s="39"/>
      <c r="W2996" s="39"/>
      <c r="X2996" s="39"/>
      <c r="Y2996" s="39"/>
      <c r="Z2996" s="39"/>
      <c r="AA2996" s="39"/>
      <c r="AB2996" s="39"/>
      <c r="AC2996" s="162"/>
      <c r="AD2996" s="39"/>
      <c r="AE2996" s="39"/>
      <c r="AF2996" s="39"/>
      <c r="AG2996" s="39">
        <f>AG$290</f>
        <v>0</v>
      </c>
      <c r="AH2996" s="39"/>
      <c r="AI2996" s="39"/>
      <c r="AJ2996" s="39"/>
      <c r="AK2996" s="39"/>
      <c r="AL2996" s="39"/>
      <c r="AM2996" s="39"/>
    </row>
    <row r="2997" spans="1:39" outlineLevel="2">
      <c r="A2997" s="11">
        <f>ROW()</f>
        <v>2997</v>
      </c>
      <c r="C2997" s="30" t="s">
        <v>362</v>
      </c>
      <c r="D2997" s="90"/>
      <c r="E2997" s="530"/>
      <c r="F2997" s="90"/>
      <c r="G2997" s="90"/>
      <c r="H2997" s="90"/>
      <c r="I2997" s="90"/>
      <c r="J2997" s="90"/>
      <c r="K2997" s="90"/>
      <c r="L2997" s="90"/>
      <c r="M2997" s="90"/>
      <c r="N2997" s="90"/>
      <c r="O2997" s="90"/>
      <c r="P2997" s="90"/>
      <c r="Q2997" s="90"/>
      <c r="R2997" s="90"/>
      <c r="S2997" s="90"/>
      <c r="T2997" s="90"/>
      <c r="U2997" s="90"/>
      <c r="V2997" s="90"/>
      <c r="W2997" s="90"/>
      <c r="X2997" s="90"/>
      <c r="Y2997" s="90"/>
      <c r="Z2997" s="90"/>
      <c r="AA2997" s="90"/>
      <c r="AB2997" s="90"/>
      <c r="AC2997" s="166"/>
      <c r="AD2997" s="90"/>
      <c r="AE2997" s="90"/>
      <c r="AF2997" s="90"/>
      <c r="AG2997" s="90">
        <f>AG$291</f>
        <v>1.7947251241926745</v>
      </c>
      <c r="AH2997" s="90"/>
      <c r="AI2997" s="90"/>
      <c r="AJ2997" s="90"/>
      <c r="AK2997" s="90"/>
      <c r="AL2997" s="90"/>
      <c r="AM2997" s="90"/>
    </row>
    <row r="2998" spans="1:39" outlineLevel="2">
      <c r="A2998" s="11">
        <f>ROW()</f>
        <v>2998</v>
      </c>
      <c r="C2998" s="6" t="s">
        <v>1</v>
      </c>
      <c r="D2998" s="39"/>
      <c r="E2998" s="39"/>
      <c r="F2998" s="39"/>
      <c r="G2998" s="39"/>
      <c r="H2998" s="39"/>
      <c r="I2998" s="39"/>
      <c r="J2998" s="39"/>
      <c r="K2998" s="39"/>
      <c r="L2998" s="39"/>
      <c r="M2998" s="39"/>
      <c r="N2998" s="39"/>
      <c r="O2998" s="39"/>
      <c r="P2998" s="39"/>
      <c r="Q2998" s="39"/>
      <c r="R2998" s="39"/>
      <c r="S2998" s="39"/>
      <c r="T2998" s="39"/>
      <c r="U2998" s="39"/>
      <c r="V2998" s="39"/>
      <c r="W2998" s="39"/>
      <c r="X2998" s="39"/>
      <c r="Y2998" s="39"/>
      <c r="Z2998" s="39"/>
      <c r="AA2998" s="39"/>
      <c r="AB2998" s="39"/>
      <c r="AC2998" s="9"/>
      <c r="AD2998" s="39"/>
      <c r="AE2998" s="39"/>
      <c r="AF2998" s="39"/>
      <c r="AG2998" s="9">
        <f t="shared" ref="AG2998" si="1974">SUM(AG2985:AG2997)</f>
        <v>39.545243593692675</v>
      </c>
      <c r="AH2998" s="39"/>
      <c r="AI2998" s="39"/>
      <c r="AJ2998" s="39"/>
      <c r="AK2998" s="39"/>
      <c r="AL2998" s="39"/>
      <c r="AM2998" s="39"/>
    </row>
    <row r="2999" spans="1:39" outlineLevel="2">
      <c r="A2999" s="11">
        <f>ROW()</f>
        <v>2999</v>
      </c>
      <c r="B2999" s="343" t="s">
        <v>657</v>
      </c>
      <c r="D2999" s="39"/>
      <c r="E2999" s="39"/>
      <c r="G2999" s="39"/>
      <c r="H2999" s="39"/>
      <c r="I2999" s="39"/>
      <c r="J2999" s="39"/>
      <c r="K2999" s="39"/>
      <c r="L2999" s="39"/>
      <c r="M2999" s="39"/>
      <c r="N2999" s="39"/>
      <c r="O2999" s="39"/>
      <c r="P2999" s="39"/>
      <c r="Q2999" s="39"/>
      <c r="R2999" s="39"/>
      <c r="S2999" s="39"/>
      <c r="T2999" s="39"/>
      <c r="U2999" s="39"/>
      <c r="V2999" s="39"/>
      <c r="W2999" s="39"/>
      <c r="X2999" s="39"/>
      <c r="Y2999" s="39"/>
      <c r="Z2999" s="39"/>
      <c r="AA2999" s="39"/>
      <c r="AB2999" s="39"/>
      <c r="AD2999" s="39"/>
      <c r="AE2999" s="39"/>
      <c r="AF2999" s="39"/>
      <c r="AH2999" s="39"/>
      <c r="AI2999" s="39"/>
      <c r="AJ2999" s="39"/>
      <c r="AK2999" s="39"/>
      <c r="AL2999" s="39"/>
      <c r="AM2999" s="39"/>
    </row>
    <row r="3000" spans="1:39" outlineLevel="2">
      <c r="A3000" s="11">
        <f>ROW()</f>
        <v>3000</v>
      </c>
      <c r="C3000" s="6" t="s">
        <v>2</v>
      </c>
      <c r="D3000" s="39"/>
      <c r="E3000" s="529"/>
      <c r="F3000" s="31"/>
      <c r="G3000" s="39"/>
      <c r="H3000" s="39"/>
      <c r="I3000" s="39"/>
      <c r="J3000" s="39"/>
      <c r="K3000" s="39"/>
      <c r="L3000" s="39"/>
      <c r="M3000" s="39"/>
      <c r="N3000" s="39"/>
      <c r="O3000" s="39"/>
      <c r="P3000" s="39"/>
      <c r="Q3000" s="39"/>
      <c r="R3000" s="39"/>
      <c r="S3000" s="39"/>
      <c r="T3000" s="39"/>
      <c r="U3000" s="39"/>
      <c r="V3000" s="39"/>
      <c r="W3000" s="39"/>
      <c r="X3000" s="39"/>
      <c r="Y3000" s="39"/>
      <c r="Z3000" s="39"/>
      <c r="AA3000" s="39"/>
      <c r="AB3000" s="39"/>
      <c r="AC3000" s="9"/>
      <c r="AD3000" s="39"/>
      <c r="AE3000" s="39"/>
      <c r="AF3000" s="39"/>
      <c r="AG3000" s="9"/>
      <c r="AH3000" s="13">
        <f>-Inputs!AH2466</f>
        <v>0</v>
      </c>
      <c r="AI3000" s="39"/>
      <c r="AJ3000" s="39"/>
      <c r="AK3000" s="39"/>
      <c r="AL3000" s="39"/>
      <c r="AM3000" s="39"/>
    </row>
    <row r="3001" spans="1:39" outlineLevel="2">
      <c r="A3001" s="11">
        <f>ROW()</f>
        <v>3001</v>
      </c>
      <c r="C3001" s="6" t="s">
        <v>3</v>
      </c>
      <c r="D3001" s="39"/>
      <c r="E3001" s="529"/>
      <c r="F3001" s="31"/>
      <c r="G3001" s="39"/>
      <c r="H3001" s="39"/>
      <c r="I3001" s="39"/>
      <c r="J3001" s="39"/>
      <c r="K3001" s="39"/>
      <c r="L3001" s="39"/>
      <c r="M3001" s="39"/>
      <c r="N3001" s="39"/>
      <c r="O3001" s="39"/>
      <c r="P3001" s="39"/>
      <c r="Q3001" s="39"/>
      <c r="R3001" s="39"/>
      <c r="S3001" s="39"/>
      <c r="T3001" s="39"/>
      <c r="U3001" s="39"/>
      <c r="V3001" s="39"/>
      <c r="W3001" s="39"/>
      <c r="X3001" s="39"/>
      <c r="Y3001" s="39"/>
      <c r="Z3001" s="39"/>
      <c r="AA3001" s="39"/>
      <c r="AB3001" s="39"/>
      <c r="AC3001" s="9"/>
      <c r="AD3001" s="39"/>
      <c r="AE3001" s="39"/>
      <c r="AF3001" s="39"/>
      <c r="AG3001" s="9"/>
      <c r="AH3001" s="13">
        <f>-Inputs!AH2467</f>
        <v>0</v>
      </c>
      <c r="AI3001" s="39"/>
      <c r="AJ3001" s="39"/>
      <c r="AK3001" s="39"/>
      <c r="AL3001" s="39"/>
      <c r="AM3001" s="39"/>
    </row>
    <row r="3002" spans="1:39" outlineLevel="2">
      <c r="A3002" s="11">
        <f>ROW()</f>
        <v>3002</v>
      </c>
      <c r="C3002" s="6" t="s">
        <v>4</v>
      </c>
      <c r="D3002" s="39"/>
      <c r="E3002" s="529"/>
      <c r="F3002" s="31"/>
      <c r="G3002" s="39"/>
      <c r="H3002" s="39"/>
      <c r="I3002" s="39"/>
      <c r="J3002" s="39"/>
      <c r="K3002" s="39"/>
      <c r="L3002" s="39"/>
      <c r="M3002" s="39"/>
      <c r="N3002" s="39"/>
      <c r="O3002" s="39"/>
      <c r="P3002" s="39"/>
      <c r="Q3002" s="39"/>
      <c r="R3002" s="39"/>
      <c r="S3002" s="39"/>
      <c r="T3002" s="39"/>
      <c r="U3002" s="39"/>
      <c r="V3002" s="39"/>
      <c r="W3002" s="39"/>
      <c r="X3002" s="39"/>
      <c r="Y3002" s="39"/>
      <c r="Z3002" s="39"/>
      <c r="AA3002" s="39"/>
      <c r="AB3002" s="39"/>
      <c r="AC3002" s="9"/>
      <c r="AD3002" s="39"/>
      <c r="AE3002" s="39"/>
      <c r="AF3002" s="39"/>
      <c r="AG3002" s="9"/>
      <c r="AH3002" s="13">
        <f>-Inputs!AH2468</f>
        <v>0</v>
      </c>
      <c r="AI3002" s="39"/>
      <c r="AJ3002" s="9"/>
      <c r="AK3002" s="39"/>
      <c r="AL3002" s="39"/>
      <c r="AM3002" s="39"/>
    </row>
    <row r="3003" spans="1:39" outlineLevel="2">
      <c r="A3003" s="11">
        <f>ROW()</f>
        <v>3003</v>
      </c>
      <c r="C3003" s="6" t="s">
        <v>5</v>
      </c>
      <c r="D3003" s="39"/>
      <c r="E3003" s="529"/>
      <c r="F3003" s="31"/>
      <c r="G3003" s="39"/>
      <c r="H3003" s="39"/>
      <c r="I3003" s="39"/>
      <c r="J3003" s="39"/>
      <c r="K3003" s="39"/>
      <c r="L3003" s="39"/>
      <c r="M3003" s="39"/>
      <c r="N3003" s="39"/>
      <c r="O3003" s="39"/>
      <c r="P3003" s="39"/>
      <c r="Q3003" s="39"/>
      <c r="R3003" s="39"/>
      <c r="S3003" s="39"/>
      <c r="T3003" s="39"/>
      <c r="U3003" s="39"/>
      <c r="V3003" s="39"/>
      <c r="W3003" s="39"/>
      <c r="X3003" s="39"/>
      <c r="Y3003" s="39"/>
      <c r="Z3003" s="39"/>
      <c r="AA3003" s="39"/>
      <c r="AB3003" s="39"/>
      <c r="AC3003" s="9"/>
      <c r="AD3003" s="39"/>
      <c r="AE3003" s="39"/>
      <c r="AF3003" s="39"/>
      <c r="AG3003" s="9"/>
      <c r="AH3003" s="13">
        <f>-Inputs!AH2469</f>
        <v>0</v>
      </c>
      <c r="AI3003" s="39"/>
      <c r="AJ3003" s="9"/>
      <c r="AK3003" s="39"/>
      <c r="AL3003" s="39"/>
      <c r="AM3003" s="39"/>
    </row>
    <row r="3004" spans="1:39" outlineLevel="2">
      <c r="A3004" s="11">
        <f>ROW()</f>
        <v>3004</v>
      </c>
      <c r="C3004" s="6" t="s">
        <v>473</v>
      </c>
      <c r="D3004" s="39"/>
      <c r="E3004" s="529"/>
      <c r="F3004" s="31"/>
      <c r="G3004" s="39"/>
      <c r="H3004" s="39"/>
      <c r="I3004" s="39"/>
      <c r="J3004" s="39"/>
      <c r="K3004" s="39"/>
      <c r="L3004" s="39"/>
      <c r="M3004" s="39"/>
      <c r="N3004" s="39"/>
      <c r="O3004" s="39"/>
      <c r="P3004" s="39"/>
      <c r="Q3004" s="39"/>
      <c r="R3004" s="39"/>
      <c r="S3004" s="39"/>
      <c r="T3004" s="39"/>
      <c r="U3004" s="39"/>
      <c r="V3004" s="39"/>
      <c r="W3004" s="39"/>
      <c r="X3004" s="39"/>
      <c r="Y3004" s="39"/>
      <c r="Z3004" s="39"/>
      <c r="AA3004" s="39"/>
      <c r="AB3004" s="39"/>
      <c r="AC3004" s="9"/>
      <c r="AD3004" s="39"/>
      <c r="AE3004" s="39"/>
      <c r="AF3004" s="39"/>
      <c r="AG3004" s="9"/>
      <c r="AH3004" s="13">
        <f>-Inputs!AH2470</f>
        <v>0</v>
      </c>
      <c r="AI3004" s="39"/>
      <c r="AJ3004" s="9"/>
      <c r="AK3004" s="39"/>
      <c r="AL3004" s="39"/>
      <c r="AM3004" s="39"/>
    </row>
    <row r="3005" spans="1:39" outlineLevel="2">
      <c r="A3005" s="11">
        <f>ROW()</f>
        <v>3005</v>
      </c>
      <c r="C3005" s="6" t="s">
        <v>474</v>
      </c>
      <c r="D3005" s="39"/>
      <c r="E3005" s="529"/>
      <c r="F3005" s="31"/>
      <c r="G3005" s="39"/>
      <c r="H3005" s="39"/>
      <c r="I3005" s="39"/>
      <c r="J3005" s="39"/>
      <c r="K3005" s="39"/>
      <c r="L3005" s="39"/>
      <c r="M3005" s="39"/>
      <c r="N3005" s="39"/>
      <c r="O3005" s="39"/>
      <c r="P3005" s="39"/>
      <c r="Q3005" s="39"/>
      <c r="R3005" s="39"/>
      <c r="S3005" s="39"/>
      <c r="T3005" s="39"/>
      <c r="U3005" s="39"/>
      <c r="V3005" s="39"/>
      <c r="W3005" s="39"/>
      <c r="X3005" s="39"/>
      <c r="Y3005" s="39"/>
      <c r="Z3005" s="39"/>
      <c r="AA3005" s="39"/>
      <c r="AB3005" s="39"/>
      <c r="AC3005" s="9"/>
      <c r="AD3005" s="39"/>
      <c r="AE3005" s="39"/>
      <c r="AF3005" s="39"/>
      <c r="AG3005" s="9"/>
      <c r="AH3005" s="13">
        <f>-Inputs!AH2471</f>
        <v>0</v>
      </c>
      <c r="AI3005" s="39"/>
      <c r="AJ3005" s="9"/>
      <c r="AK3005" s="39"/>
      <c r="AL3005" s="39"/>
      <c r="AM3005" s="39"/>
    </row>
    <row r="3006" spans="1:39" outlineLevel="2">
      <c r="A3006" s="11">
        <f>ROW()</f>
        <v>3006</v>
      </c>
      <c r="C3006" s="6" t="s">
        <v>477</v>
      </c>
      <c r="D3006" s="39"/>
      <c r="E3006" s="529"/>
      <c r="F3006" s="31"/>
      <c r="G3006" s="39"/>
      <c r="H3006" s="39"/>
      <c r="I3006" s="39"/>
      <c r="J3006" s="39"/>
      <c r="K3006" s="39"/>
      <c r="L3006" s="39"/>
      <c r="M3006" s="39"/>
      <c r="N3006" s="39"/>
      <c r="O3006" s="39"/>
      <c r="P3006" s="39"/>
      <c r="Q3006" s="39"/>
      <c r="R3006" s="39"/>
      <c r="S3006" s="39"/>
      <c r="T3006" s="39"/>
      <c r="U3006" s="39"/>
      <c r="V3006" s="39"/>
      <c r="W3006" s="39"/>
      <c r="X3006" s="39"/>
      <c r="Y3006" s="39"/>
      <c r="Z3006" s="39"/>
      <c r="AA3006" s="39"/>
      <c r="AB3006" s="39"/>
      <c r="AC3006" s="9"/>
      <c r="AD3006" s="39"/>
      <c r="AE3006" s="39"/>
      <c r="AF3006" s="39"/>
      <c r="AG3006" s="9"/>
      <c r="AH3006" s="13">
        <f>-Inputs!AH2472</f>
        <v>0</v>
      </c>
      <c r="AI3006" s="39"/>
      <c r="AJ3006" s="9"/>
      <c r="AK3006" s="39"/>
      <c r="AL3006" s="39"/>
      <c r="AM3006" s="39"/>
    </row>
    <row r="3007" spans="1:39" outlineLevel="2">
      <c r="A3007" s="11">
        <f>ROW()</f>
        <v>3007</v>
      </c>
      <c r="C3007" s="6" t="s">
        <v>511</v>
      </c>
      <c r="D3007" s="39"/>
      <c r="E3007" s="529"/>
      <c r="F3007" s="31"/>
      <c r="G3007" s="39"/>
      <c r="H3007" s="39"/>
      <c r="I3007" s="39"/>
      <c r="J3007" s="39"/>
      <c r="K3007" s="39"/>
      <c r="L3007" s="39"/>
      <c r="M3007" s="39"/>
      <c r="N3007" s="39"/>
      <c r="O3007" s="39"/>
      <c r="P3007" s="39"/>
      <c r="Q3007" s="39"/>
      <c r="R3007" s="39"/>
      <c r="S3007" s="39"/>
      <c r="T3007" s="39"/>
      <c r="U3007" s="39"/>
      <c r="V3007" s="39"/>
      <c r="W3007" s="39"/>
      <c r="X3007" s="39"/>
      <c r="Y3007" s="39"/>
      <c r="Z3007" s="39"/>
      <c r="AA3007" s="39"/>
      <c r="AB3007" s="39"/>
      <c r="AC3007" s="9"/>
      <c r="AD3007" s="39"/>
      <c r="AE3007" s="39"/>
      <c r="AF3007" s="39"/>
      <c r="AG3007" s="9"/>
      <c r="AH3007" s="13">
        <f>-Inputs!AH2473</f>
        <v>0</v>
      </c>
      <c r="AI3007" s="39"/>
      <c r="AJ3007" s="9"/>
      <c r="AK3007" s="39"/>
      <c r="AL3007" s="39"/>
      <c r="AM3007" s="39"/>
    </row>
    <row r="3008" spans="1:39" outlineLevel="2">
      <c r="A3008" s="11">
        <f>ROW()</f>
        <v>3008</v>
      </c>
      <c r="C3008" s="6" t="s">
        <v>655</v>
      </c>
      <c r="D3008" s="39"/>
      <c r="E3008" s="529"/>
      <c r="F3008" s="31"/>
      <c r="G3008" s="39"/>
      <c r="H3008" s="39"/>
      <c r="I3008" s="39"/>
      <c r="J3008" s="39"/>
      <c r="K3008" s="39"/>
      <c r="L3008" s="39"/>
      <c r="M3008" s="39"/>
      <c r="N3008" s="39"/>
      <c r="O3008" s="39"/>
      <c r="P3008" s="39"/>
      <c r="Q3008" s="39"/>
      <c r="R3008" s="39"/>
      <c r="S3008" s="39"/>
      <c r="T3008" s="39"/>
      <c r="U3008" s="39"/>
      <c r="V3008" s="39"/>
      <c r="W3008" s="39"/>
      <c r="X3008" s="39"/>
      <c r="Y3008" s="39"/>
      <c r="Z3008" s="39"/>
      <c r="AA3008" s="39"/>
      <c r="AB3008" s="39"/>
      <c r="AC3008" s="9"/>
      <c r="AD3008" s="39"/>
      <c r="AE3008" s="39"/>
      <c r="AF3008" s="39"/>
      <c r="AG3008" s="9"/>
      <c r="AH3008" s="13">
        <f>-Inputs!AH2474</f>
        <v>0</v>
      </c>
      <c r="AI3008" s="39"/>
      <c r="AJ3008" s="9"/>
      <c r="AK3008" s="39"/>
      <c r="AL3008" s="39"/>
      <c r="AM3008" s="39"/>
    </row>
    <row r="3009" spans="1:39" outlineLevel="2">
      <c r="A3009" s="11">
        <f>ROW()</f>
        <v>3009</v>
      </c>
      <c r="C3009" s="6" t="s">
        <v>656</v>
      </c>
      <c r="D3009" s="39"/>
      <c r="E3009" s="529"/>
      <c r="F3009" s="31"/>
      <c r="G3009" s="39"/>
      <c r="H3009" s="39"/>
      <c r="I3009" s="39"/>
      <c r="J3009" s="39"/>
      <c r="K3009" s="39"/>
      <c r="L3009" s="39"/>
      <c r="M3009" s="39"/>
      <c r="N3009" s="39"/>
      <c r="O3009" s="39"/>
      <c r="P3009" s="39"/>
      <c r="Q3009" s="39"/>
      <c r="R3009" s="39"/>
      <c r="S3009" s="39"/>
      <c r="T3009" s="39"/>
      <c r="U3009" s="39"/>
      <c r="V3009" s="39"/>
      <c r="W3009" s="39"/>
      <c r="X3009" s="39"/>
      <c r="Y3009" s="39"/>
      <c r="Z3009" s="39"/>
      <c r="AA3009" s="39"/>
      <c r="AB3009" s="39"/>
      <c r="AC3009" s="9"/>
      <c r="AD3009" s="39"/>
      <c r="AE3009" s="39"/>
      <c r="AF3009" s="39"/>
      <c r="AG3009" s="9"/>
      <c r="AH3009" s="13"/>
      <c r="AI3009" s="39"/>
      <c r="AJ3009" s="9"/>
      <c r="AK3009" s="39"/>
      <c r="AL3009" s="39"/>
      <c r="AM3009" s="39"/>
    </row>
    <row r="3010" spans="1:39" outlineLevel="2">
      <c r="A3010" s="11">
        <f>ROW()</f>
        <v>3010</v>
      </c>
      <c r="C3010" s="6" t="s">
        <v>667</v>
      </c>
      <c r="D3010" s="39"/>
      <c r="E3010" s="529"/>
      <c r="F3010" s="31"/>
      <c r="G3010" s="39"/>
      <c r="H3010" s="39"/>
      <c r="I3010" s="39"/>
      <c r="J3010" s="39"/>
      <c r="K3010" s="39"/>
      <c r="L3010" s="39"/>
      <c r="M3010" s="39"/>
      <c r="N3010" s="39"/>
      <c r="O3010" s="39"/>
      <c r="P3010" s="39"/>
      <c r="Q3010" s="39"/>
      <c r="R3010" s="39"/>
      <c r="S3010" s="39"/>
      <c r="T3010" s="39"/>
      <c r="U3010" s="39"/>
      <c r="V3010" s="39"/>
      <c r="W3010" s="39"/>
      <c r="X3010" s="39"/>
      <c r="Y3010" s="39"/>
      <c r="Z3010" s="39"/>
      <c r="AA3010" s="39"/>
      <c r="AB3010" s="39"/>
      <c r="AC3010" s="9"/>
      <c r="AD3010" s="39"/>
      <c r="AE3010" s="39"/>
      <c r="AF3010" s="39"/>
      <c r="AG3010" s="9"/>
      <c r="AH3010" s="13"/>
      <c r="AI3010" s="39"/>
      <c r="AJ3010" s="9"/>
      <c r="AK3010" s="39"/>
      <c r="AL3010" s="39"/>
      <c r="AM3010" s="39"/>
    </row>
    <row r="3011" spans="1:39" outlineLevel="2">
      <c r="A3011" s="11">
        <f>ROW()</f>
        <v>3011</v>
      </c>
      <c r="C3011" s="6" t="s">
        <v>212</v>
      </c>
      <c r="D3011" s="39"/>
      <c r="E3011" s="529"/>
      <c r="F3011" s="31"/>
      <c r="G3011" s="39"/>
      <c r="H3011" s="39"/>
      <c r="I3011" s="39"/>
      <c r="J3011" s="39"/>
      <c r="K3011" s="39"/>
      <c r="L3011" s="39"/>
      <c r="M3011" s="39"/>
      <c r="N3011" s="39"/>
      <c r="O3011" s="39"/>
      <c r="P3011" s="39"/>
      <c r="Q3011" s="39"/>
      <c r="R3011" s="39"/>
      <c r="S3011" s="39"/>
      <c r="T3011" s="39"/>
      <c r="U3011" s="39"/>
      <c r="V3011" s="39"/>
      <c r="W3011" s="39"/>
      <c r="X3011" s="39"/>
      <c r="Y3011" s="39"/>
      <c r="Z3011" s="39"/>
      <c r="AA3011" s="39"/>
      <c r="AB3011" s="39"/>
      <c r="AC3011" s="9"/>
      <c r="AD3011" s="39"/>
      <c r="AE3011" s="39"/>
      <c r="AF3011" s="39"/>
      <c r="AG3011" s="9"/>
      <c r="AH3011" s="13">
        <f>-Inputs!AH2477</f>
        <v>0</v>
      </c>
      <c r="AI3011" s="39"/>
      <c r="AJ3011" s="9"/>
      <c r="AK3011" s="39"/>
      <c r="AL3011" s="39"/>
      <c r="AM3011" s="39"/>
    </row>
    <row r="3012" spans="1:39" outlineLevel="2">
      <c r="A3012" s="11">
        <f>ROW()</f>
        <v>3012</v>
      </c>
      <c r="C3012" s="30" t="s">
        <v>362</v>
      </c>
      <c r="D3012" s="90"/>
      <c r="E3012" s="530"/>
      <c r="F3012" s="90"/>
      <c r="G3012" s="90"/>
      <c r="H3012" s="90"/>
      <c r="I3012" s="90"/>
      <c r="J3012" s="90"/>
      <c r="K3012" s="90"/>
      <c r="L3012" s="90"/>
      <c r="M3012" s="90"/>
      <c r="N3012" s="90"/>
      <c r="O3012" s="90"/>
      <c r="P3012" s="90"/>
      <c r="Q3012" s="90"/>
      <c r="R3012" s="90"/>
      <c r="S3012" s="90"/>
      <c r="T3012" s="90"/>
      <c r="U3012" s="90"/>
      <c r="V3012" s="90"/>
      <c r="W3012" s="90"/>
      <c r="X3012" s="90"/>
      <c r="Y3012" s="90"/>
      <c r="Z3012" s="90"/>
      <c r="AA3012" s="90"/>
      <c r="AB3012" s="90"/>
      <c r="AC3012" s="180"/>
      <c r="AD3012" s="90"/>
      <c r="AE3012" s="90"/>
      <c r="AF3012" s="90"/>
      <c r="AG3012" s="180"/>
      <c r="AH3012" s="13">
        <f>-Inputs!AH2478</f>
        <v>0</v>
      </c>
      <c r="AI3012" s="90"/>
      <c r="AJ3012" s="180"/>
      <c r="AK3012" s="90"/>
      <c r="AL3012" s="90"/>
      <c r="AM3012" s="90"/>
    </row>
    <row r="3013" spans="1:39" outlineLevel="2">
      <c r="A3013" s="11">
        <f>ROW()</f>
        <v>3013</v>
      </c>
      <c r="C3013" s="6" t="s">
        <v>1</v>
      </c>
      <c r="D3013" s="39"/>
      <c r="E3013" s="39"/>
      <c r="F3013" s="39"/>
      <c r="G3013" s="39"/>
      <c r="H3013" s="39"/>
      <c r="I3013" s="39"/>
      <c r="J3013" s="39"/>
      <c r="K3013" s="39"/>
      <c r="L3013" s="39"/>
      <c r="M3013" s="39"/>
      <c r="N3013" s="39"/>
      <c r="O3013" s="39"/>
      <c r="P3013" s="39"/>
      <c r="Q3013" s="39"/>
      <c r="R3013" s="39"/>
      <c r="S3013" s="39"/>
      <c r="T3013" s="39"/>
      <c r="U3013" s="39"/>
      <c r="V3013" s="39"/>
      <c r="W3013" s="39"/>
      <c r="X3013" s="39"/>
      <c r="Y3013" s="39"/>
      <c r="Z3013" s="39"/>
      <c r="AA3013" s="39"/>
      <c r="AB3013" s="39"/>
      <c r="AC3013" s="9"/>
      <c r="AD3013" s="39"/>
      <c r="AE3013" s="39"/>
      <c r="AF3013" s="39"/>
      <c r="AG3013" s="9"/>
      <c r="AH3013" s="87">
        <f t="shared" ref="AH3013" si="1975">SUM(AH3000:AH3012)</f>
        <v>0</v>
      </c>
      <c r="AI3013" s="39"/>
      <c r="AJ3013" s="9"/>
      <c r="AK3013" s="39"/>
      <c r="AL3013" s="39"/>
      <c r="AM3013" s="39"/>
    </row>
    <row r="3014" spans="1:39" outlineLevel="2">
      <c r="A3014" s="11">
        <f>ROW()</f>
        <v>3014</v>
      </c>
      <c r="B3014" s="343" t="s">
        <v>6</v>
      </c>
      <c r="D3014" s="39"/>
      <c r="E3014" s="39"/>
      <c r="G3014" s="39"/>
      <c r="H3014" s="39"/>
      <c r="I3014" s="39"/>
      <c r="J3014" s="39"/>
      <c r="K3014" s="39"/>
      <c r="L3014" s="39"/>
      <c r="M3014" s="39"/>
      <c r="N3014" s="39"/>
      <c r="O3014" s="39"/>
      <c r="P3014" s="39"/>
      <c r="Q3014" s="39"/>
      <c r="R3014" s="39"/>
      <c r="S3014" s="39"/>
      <c r="T3014" s="39"/>
      <c r="U3014" s="39"/>
      <c r="V3014" s="39"/>
      <c r="W3014" s="39"/>
      <c r="X3014" s="39"/>
      <c r="Y3014" s="39"/>
      <c r="Z3014" s="39"/>
      <c r="AA3014" s="39"/>
      <c r="AB3014" s="39"/>
      <c r="AD3014" s="39"/>
      <c r="AE3014" s="39"/>
      <c r="AF3014" s="39"/>
      <c r="AI3014" s="39"/>
      <c r="AK3014" s="39"/>
      <c r="AL3014" s="39"/>
      <c r="AM3014" s="39"/>
    </row>
    <row r="3015" spans="1:39" outlineLevel="2">
      <c r="A3015" s="11">
        <f>ROW()</f>
        <v>3015</v>
      </c>
      <c r="C3015" s="6" t="s">
        <v>2</v>
      </c>
      <c r="D3015" s="39"/>
      <c r="E3015" s="529"/>
      <c r="F3015" s="31"/>
      <c r="G3015" s="39"/>
      <c r="H3015" s="39"/>
      <c r="I3015" s="39"/>
      <c r="J3015" s="39"/>
      <c r="K3015" s="39"/>
      <c r="L3015" s="39"/>
      <c r="M3015" s="39"/>
      <c r="N3015" s="39"/>
      <c r="O3015" s="39"/>
      <c r="P3015" s="39"/>
      <c r="Q3015" s="39"/>
      <c r="R3015" s="39"/>
      <c r="S3015" s="39"/>
      <c r="T3015" s="39"/>
      <c r="U3015" s="39"/>
      <c r="V3015" s="39"/>
      <c r="W3015" s="39"/>
      <c r="X3015" s="39"/>
      <c r="Y3015" s="39"/>
      <c r="Z3015" s="39"/>
      <c r="AA3015" s="39"/>
      <c r="AB3015" s="39"/>
      <c r="AC3015" s="9"/>
      <c r="AD3015" s="39"/>
      <c r="AE3015" s="39"/>
      <c r="AF3015" s="39"/>
      <c r="AG3015" s="9"/>
      <c r="AH3015" s="9">
        <f>-Inputs!AH1651</f>
        <v>0</v>
      </c>
      <c r="AI3015" s="9">
        <f t="shared" ref="AI3015:AM3015" si="1976">-IF(AI2970&lt;0,AI2970,IF(AI2955=0,AI2970,MIN((AI2970/AI2955)*(AI2970&gt;0),AI2970)))</f>
        <v>-5.7930864864864852E-4</v>
      </c>
      <c r="AJ3015" s="9">
        <f t="shared" si="1976"/>
        <v>-5.7930864864864852E-4</v>
      </c>
      <c r="AK3015" s="9">
        <f t="shared" si="1976"/>
        <v>-5.7930864864864852E-4</v>
      </c>
      <c r="AL3015" s="9">
        <f t="shared" si="1976"/>
        <v>-5.7930864864864842E-4</v>
      </c>
      <c r="AM3015" s="9">
        <f t="shared" si="1976"/>
        <v>-5.7930864864864842E-4</v>
      </c>
    </row>
    <row r="3016" spans="1:39" outlineLevel="2">
      <c r="A3016" s="11">
        <f>ROW()</f>
        <v>3016</v>
      </c>
      <c r="C3016" s="6" t="s">
        <v>3</v>
      </c>
      <c r="D3016" s="39"/>
      <c r="E3016" s="529"/>
      <c r="F3016" s="31"/>
      <c r="G3016" s="39"/>
      <c r="H3016" s="39"/>
      <c r="I3016" s="39"/>
      <c r="J3016" s="39"/>
      <c r="K3016" s="39"/>
      <c r="L3016" s="39"/>
      <c r="M3016" s="39"/>
      <c r="N3016" s="39"/>
      <c r="O3016" s="39"/>
      <c r="P3016" s="39"/>
      <c r="Q3016" s="39"/>
      <c r="R3016" s="39"/>
      <c r="S3016" s="39"/>
      <c r="T3016" s="39"/>
      <c r="U3016" s="39"/>
      <c r="V3016" s="39"/>
      <c r="W3016" s="39"/>
      <c r="X3016" s="39"/>
      <c r="Y3016" s="39"/>
      <c r="Z3016" s="39"/>
      <c r="AA3016" s="39"/>
      <c r="AB3016" s="39"/>
      <c r="AC3016" s="9"/>
      <c r="AD3016" s="39"/>
      <c r="AE3016" s="39"/>
      <c r="AF3016" s="39"/>
      <c r="AG3016" s="9"/>
      <c r="AH3016" s="9">
        <f>-Inputs!AH1652</f>
        <v>-0.11049938720818099</v>
      </c>
      <c r="AI3016" s="9">
        <f t="shared" ref="AI3016:AM3016" si="1977">-IF(AI2971&lt;0,AI2971,IF(AI2956=0,AI2971,MIN((AI2971/AI2956)*(AI2971&gt;0),AI2971)))</f>
        <v>-5.2502415268683392E-2</v>
      </c>
      <c r="AJ3016" s="9">
        <f t="shared" si="1977"/>
        <v>-5.2502415268683385E-2</v>
      </c>
      <c r="AK3016" s="9">
        <f t="shared" si="1977"/>
        <v>-5.2502415268683385E-2</v>
      </c>
      <c r="AL3016" s="9">
        <f t="shared" si="1977"/>
        <v>-5.2502415268683378E-2</v>
      </c>
      <c r="AM3016" s="9">
        <f t="shared" si="1977"/>
        <v>-5.2502415268683385E-2</v>
      </c>
    </row>
    <row r="3017" spans="1:39" outlineLevel="2">
      <c r="A3017" s="11">
        <f>ROW()</f>
        <v>3017</v>
      </c>
      <c r="C3017" s="6" t="s">
        <v>4</v>
      </c>
      <c r="D3017" s="39"/>
      <c r="E3017" s="529"/>
      <c r="F3017" s="31"/>
      <c r="G3017" s="39"/>
      <c r="H3017" s="39"/>
      <c r="I3017" s="39"/>
      <c r="J3017" s="39"/>
      <c r="K3017" s="39"/>
      <c r="L3017" s="39"/>
      <c r="M3017" s="39"/>
      <c r="N3017" s="39"/>
      <c r="O3017" s="39"/>
      <c r="P3017" s="39"/>
      <c r="Q3017" s="39"/>
      <c r="R3017" s="39"/>
      <c r="S3017" s="39"/>
      <c r="T3017" s="39"/>
      <c r="U3017" s="39"/>
      <c r="V3017" s="39"/>
      <c r="W3017" s="39"/>
      <c r="X3017" s="39"/>
      <c r="Y3017" s="39"/>
      <c r="Z3017" s="39"/>
      <c r="AA3017" s="39"/>
      <c r="AB3017" s="39"/>
      <c r="AC3017" s="9"/>
      <c r="AD3017" s="39"/>
      <c r="AE3017" s="39"/>
      <c r="AF3017" s="39"/>
      <c r="AG3017" s="9"/>
      <c r="AH3017" s="9">
        <f>-Inputs!AH1653</f>
        <v>-4.7937234156490281E-2</v>
      </c>
      <c r="AI3017" s="9">
        <f t="shared" ref="AI3017:AM3017" si="1978">-IF(AI2972&lt;0,AI2972,IF(AI2957=0,AI2972,MIN((AI2972/AI2957)*(AI2972&gt;0),AI2972)))</f>
        <v>-0.11326045882218999</v>
      </c>
      <c r="AJ3017" s="9">
        <f t="shared" si="1978"/>
        <v>-0.11326045882219</v>
      </c>
      <c r="AK3017" s="9">
        <f t="shared" si="1978"/>
        <v>-0.11326045882219</v>
      </c>
      <c r="AL3017" s="9">
        <f t="shared" si="1978"/>
        <v>-0.11326045882219</v>
      </c>
      <c r="AM3017" s="9">
        <f t="shared" si="1978"/>
        <v>-0.11326045882219</v>
      </c>
    </row>
    <row r="3018" spans="1:39" outlineLevel="2">
      <c r="A3018" s="11">
        <f>ROW()</f>
        <v>3018</v>
      </c>
      <c r="C3018" s="6" t="s">
        <v>5</v>
      </c>
      <c r="D3018" s="39"/>
      <c r="E3018" s="529"/>
      <c r="F3018" s="31"/>
      <c r="G3018" s="39"/>
      <c r="H3018" s="39"/>
      <c r="I3018" s="39"/>
      <c r="J3018" s="39"/>
      <c r="K3018" s="39"/>
      <c r="L3018" s="39"/>
      <c r="M3018" s="39"/>
      <c r="N3018" s="39"/>
      <c r="O3018" s="39"/>
      <c r="P3018" s="39"/>
      <c r="Q3018" s="39"/>
      <c r="R3018" s="39"/>
      <c r="S3018" s="39"/>
      <c r="T3018" s="39"/>
      <c r="U3018" s="39"/>
      <c r="V3018" s="39"/>
      <c r="W3018" s="39"/>
      <c r="X3018" s="39"/>
      <c r="Y3018" s="39"/>
      <c r="Z3018" s="39"/>
      <c r="AA3018" s="39"/>
      <c r="AB3018" s="39"/>
      <c r="AC3018" s="9"/>
      <c r="AD3018" s="39"/>
      <c r="AE3018" s="39"/>
      <c r="AF3018" s="39"/>
      <c r="AG3018" s="9"/>
      <c r="AH3018" s="9">
        <f>-Inputs!AH1654</f>
        <v>-0.10506773295527827</v>
      </c>
      <c r="AI3018" s="9">
        <f t="shared" ref="AI3018:AM3018" si="1979">-IF(AI2973&lt;0,AI2973,IF(AI2958=0,AI2973,MIN((AI2973/AI2958)*(AI2973&gt;0),AI2973)))</f>
        <v>-0.18959420078274694</v>
      </c>
      <c r="AJ3018" s="9">
        <f t="shared" si="1979"/>
        <v>-0.18959420078274694</v>
      </c>
      <c r="AK3018" s="9">
        <f t="shared" si="1979"/>
        <v>-0.18959420078274694</v>
      </c>
      <c r="AL3018" s="9">
        <f t="shared" si="1979"/>
        <v>-0.18959420078274694</v>
      </c>
      <c r="AM3018" s="9">
        <f t="shared" si="1979"/>
        <v>-0.18959420078274697</v>
      </c>
    </row>
    <row r="3019" spans="1:39" outlineLevel="2">
      <c r="A3019" s="11">
        <f>ROW()</f>
        <v>3019</v>
      </c>
      <c r="C3019" s="6" t="s">
        <v>473</v>
      </c>
      <c r="D3019" s="39"/>
      <c r="E3019" s="529"/>
      <c r="F3019" s="31"/>
      <c r="G3019" s="39"/>
      <c r="H3019" s="39"/>
      <c r="I3019" s="39"/>
      <c r="J3019" s="39"/>
      <c r="K3019" s="39"/>
      <c r="L3019" s="39"/>
      <c r="M3019" s="39"/>
      <c r="N3019" s="39"/>
      <c r="O3019" s="39"/>
      <c r="P3019" s="39"/>
      <c r="Q3019" s="39"/>
      <c r="R3019" s="39"/>
      <c r="S3019" s="39"/>
      <c r="T3019" s="39"/>
      <c r="U3019" s="39"/>
      <c r="V3019" s="39"/>
      <c r="W3019" s="39"/>
      <c r="X3019" s="39"/>
      <c r="Y3019" s="39"/>
      <c r="Z3019" s="39"/>
      <c r="AA3019" s="39"/>
      <c r="AB3019" s="39"/>
      <c r="AC3019" s="9"/>
      <c r="AD3019" s="39"/>
      <c r="AE3019" s="39"/>
      <c r="AF3019" s="39"/>
      <c r="AG3019" s="9"/>
      <c r="AH3019" s="9">
        <f>-Inputs!AH1655</f>
        <v>-1.1325340087054809</v>
      </c>
      <c r="AI3019" s="9">
        <f t="shared" ref="AI3019:AM3019" si="1980">-IF(AI2974&lt;0,AI2974,IF(AI2959=0,AI2974,MIN((AI2974/AI2959)*(AI2974&gt;0),AI2974)))</f>
        <v>-1.0094057226986295</v>
      </c>
      <c r="AJ3019" s="9">
        <f t="shared" si="1980"/>
        <v>-1.0094057226986295</v>
      </c>
      <c r="AK3019" s="9">
        <f t="shared" si="1980"/>
        <v>-1.0094057226986295</v>
      </c>
      <c r="AL3019" s="9">
        <f t="shared" si="1980"/>
        <v>-1.0094057226986295</v>
      </c>
      <c r="AM3019" s="9">
        <f t="shared" si="1980"/>
        <v>0</v>
      </c>
    </row>
    <row r="3020" spans="1:39" outlineLevel="2">
      <c r="A3020" s="11">
        <f>ROW()</f>
        <v>3020</v>
      </c>
      <c r="C3020" s="6" t="s">
        <v>474</v>
      </c>
      <c r="D3020" s="39"/>
      <c r="E3020" s="529"/>
      <c r="F3020" s="31"/>
      <c r="G3020" s="39"/>
      <c r="H3020" s="39"/>
      <c r="I3020" s="39"/>
      <c r="J3020" s="39"/>
      <c r="K3020" s="39"/>
      <c r="L3020" s="39"/>
      <c r="M3020" s="39"/>
      <c r="N3020" s="39"/>
      <c r="O3020" s="39"/>
      <c r="P3020" s="39"/>
      <c r="Q3020" s="39"/>
      <c r="R3020" s="39"/>
      <c r="S3020" s="39"/>
      <c r="T3020" s="39"/>
      <c r="U3020" s="39"/>
      <c r="V3020" s="39"/>
      <c r="W3020" s="39"/>
      <c r="X3020" s="39"/>
      <c r="Y3020" s="39"/>
      <c r="Z3020" s="39"/>
      <c r="AA3020" s="39"/>
      <c r="AB3020" s="39"/>
      <c r="AC3020" s="9"/>
      <c r="AD3020" s="39"/>
      <c r="AE3020" s="39"/>
      <c r="AF3020" s="39"/>
      <c r="AG3020" s="9"/>
      <c r="AH3020" s="9">
        <f>-Inputs!AH1656</f>
        <v>-0.23074872034649554</v>
      </c>
      <c r="AI3020" s="9">
        <f t="shared" ref="AI3020:AM3020" si="1981">-IF(AI2975&lt;0,AI2975,IF(AI2960=0,AI2975,MIN((AI2975/AI2960)*(AI2975&gt;0),AI2975)))</f>
        <v>-0.26021230140382168</v>
      </c>
      <c r="AJ3020" s="9">
        <f t="shared" si="1981"/>
        <v>-0.26021230140382168</v>
      </c>
      <c r="AK3020" s="9">
        <f t="shared" si="1981"/>
        <v>-0.26021230140382168</v>
      </c>
      <c r="AL3020" s="9">
        <f t="shared" si="1981"/>
        <v>-0.26021230140382168</v>
      </c>
      <c r="AM3020" s="9">
        <f t="shared" si="1981"/>
        <v>-0.26021230140382168</v>
      </c>
    </row>
    <row r="3021" spans="1:39" outlineLevel="2">
      <c r="A3021" s="11">
        <f>ROW()</f>
        <v>3021</v>
      </c>
      <c r="C3021" s="6" t="s">
        <v>477</v>
      </c>
      <c r="D3021" s="39"/>
      <c r="E3021" s="529"/>
      <c r="F3021" s="31"/>
      <c r="G3021" s="39"/>
      <c r="H3021" s="39"/>
      <c r="I3021" s="39"/>
      <c r="J3021" s="39"/>
      <c r="K3021" s="39"/>
      <c r="L3021" s="39"/>
      <c r="M3021" s="39"/>
      <c r="N3021" s="39"/>
      <c r="O3021" s="39"/>
      <c r="P3021" s="39"/>
      <c r="Q3021" s="39"/>
      <c r="R3021" s="39"/>
      <c r="S3021" s="39"/>
      <c r="T3021" s="39"/>
      <c r="U3021" s="39"/>
      <c r="V3021" s="39"/>
      <c r="W3021" s="39"/>
      <c r="X3021" s="39"/>
      <c r="Y3021" s="39"/>
      <c r="Z3021" s="39"/>
      <c r="AA3021" s="39"/>
      <c r="AB3021" s="39"/>
      <c r="AC3021" s="9"/>
      <c r="AD3021" s="39"/>
      <c r="AE3021" s="39"/>
      <c r="AF3021" s="39"/>
      <c r="AG3021" s="9"/>
      <c r="AH3021" s="9">
        <f>-Inputs!AH1657</f>
        <v>-1.3652361788669596</v>
      </c>
      <c r="AI3021" s="9">
        <f>-IF(AI2976&lt;0,AI2976,IF(AI2961=0,AI2976,MIN((AI2976/AI2961)*(AI2976&gt;0),AI2976)))</f>
        <v>-2.1735572767925606</v>
      </c>
      <c r="AJ3021" s="9">
        <f t="shared" ref="AJ3021:AM3021" si="1982">-IF(AJ2976&lt;0,AJ2976,IF(AJ2961=0,AJ2976,MIN((AJ2976/AJ2961)*(AJ2976&gt;0),AJ2976)))</f>
        <v>-2.1735572767925606</v>
      </c>
      <c r="AK3021" s="9">
        <f t="shared" si="1982"/>
        <v>-2.1735572767925606</v>
      </c>
      <c r="AL3021" s="9">
        <f t="shared" si="1982"/>
        <v>-2.1735572767925606</v>
      </c>
      <c r="AM3021" s="9">
        <f t="shared" si="1982"/>
        <v>-2.1735572767925602</v>
      </c>
    </row>
    <row r="3022" spans="1:39" outlineLevel="2">
      <c r="A3022" s="11">
        <f>ROW()</f>
        <v>3022</v>
      </c>
      <c r="C3022" s="6" t="s">
        <v>511</v>
      </c>
      <c r="D3022" s="39"/>
      <c r="E3022" s="529"/>
      <c r="F3022" s="31"/>
      <c r="G3022" s="39"/>
      <c r="H3022" s="39"/>
      <c r="I3022" s="39"/>
      <c r="J3022" s="39"/>
      <c r="K3022" s="39"/>
      <c r="L3022" s="39"/>
      <c r="M3022" s="39"/>
      <c r="N3022" s="39"/>
      <c r="O3022" s="39"/>
      <c r="P3022" s="39"/>
      <c r="Q3022" s="39"/>
      <c r="R3022" s="39"/>
      <c r="S3022" s="39"/>
      <c r="T3022" s="39"/>
      <c r="U3022" s="39"/>
      <c r="V3022" s="39"/>
      <c r="W3022" s="39"/>
      <c r="X3022" s="39"/>
      <c r="Y3022" s="39"/>
      <c r="Z3022" s="39"/>
      <c r="AA3022" s="39"/>
      <c r="AB3022" s="39"/>
      <c r="AC3022" s="9"/>
      <c r="AD3022" s="39"/>
      <c r="AE3022" s="39"/>
      <c r="AF3022" s="39"/>
      <c r="AG3022" s="9"/>
      <c r="AH3022" s="9">
        <f>-Inputs!AH1658</f>
        <v>-0.16140432209431774</v>
      </c>
      <c r="AI3022" s="9">
        <f t="shared" ref="AI3022:AM3022" si="1983">-IF(AI2977&lt;0,AI2977,IF(AI2962=0,AI2977,MIN((AI2977/AI2962)*(AI2977&gt;0),AI2977)))</f>
        <v>-1.6726014447054745E-2</v>
      </c>
      <c r="AJ3022" s="9">
        <f t="shared" si="1983"/>
        <v>-1.6726014447054745E-2</v>
      </c>
      <c r="AK3022" s="9">
        <f t="shared" si="1983"/>
        <v>-1.6726014447054745E-2</v>
      </c>
      <c r="AL3022" s="9">
        <f t="shared" si="1983"/>
        <v>-1.6726014447054741E-2</v>
      </c>
      <c r="AM3022" s="9">
        <f t="shared" si="1983"/>
        <v>-1.6726014447054741E-2</v>
      </c>
    </row>
    <row r="3023" spans="1:39" outlineLevel="2">
      <c r="A3023" s="11">
        <f>ROW()</f>
        <v>3023</v>
      </c>
      <c r="C3023" s="6" t="s">
        <v>655</v>
      </c>
      <c r="D3023" s="39"/>
      <c r="E3023" s="529"/>
      <c r="F3023" s="31"/>
      <c r="G3023" s="39"/>
      <c r="H3023" s="39"/>
      <c r="I3023" s="39"/>
      <c r="J3023" s="39"/>
      <c r="K3023" s="39"/>
      <c r="L3023" s="39"/>
      <c r="M3023" s="39"/>
      <c r="N3023" s="39"/>
      <c r="O3023" s="39"/>
      <c r="P3023" s="39"/>
      <c r="Q3023" s="39"/>
      <c r="R3023" s="39"/>
      <c r="S3023" s="39"/>
      <c r="T3023" s="39"/>
      <c r="U3023" s="39"/>
      <c r="V3023" s="39"/>
      <c r="W3023" s="39"/>
      <c r="X3023" s="39"/>
      <c r="Y3023" s="39"/>
      <c r="Z3023" s="39"/>
      <c r="AA3023" s="39"/>
      <c r="AB3023" s="39"/>
      <c r="AC3023" s="9"/>
      <c r="AD3023" s="39"/>
      <c r="AE3023" s="39"/>
      <c r="AF3023" s="39"/>
      <c r="AG3023" s="9"/>
      <c r="AH3023" s="9">
        <f>-Inputs!AH1659</f>
        <v>0</v>
      </c>
      <c r="AI3023" s="9"/>
      <c r="AJ3023" s="9"/>
      <c r="AK3023" s="9"/>
      <c r="AL3023" s="9"/>
      <c r="AM3023" s="9"/>
    </row>
    <row r="3024" spans="1:39" outlineLevel="2">
      <c r="A3024" s="11">
        <f>ROW()</f>
        <v>3024</v>
      </c>
      <c r="C3024" s="6" t="s">
        <v>656</v>
      </c>
      <c r="D3024" s="39"/>
      <c r="E3024" s="529"/>
      <c r="F3024" s="31"/>
      <c r="G3024" s="39"/>
      <c r="H3024" s="39"/>
      <c r="I3024" s="39"/>
      <c r="J3024" s="39"/>
      <c r="K3024" s="39"/>
      <c r="L3024" s="39"/>
      <c r="M3024" s="39"/>
      <c r="N3024" s="39"/>
      <c r="O3024" s="39"/>
      <c r="P3024" s="39"/>
      <c r="Q3024" s="39"/>
      <c r="R3024" s="39"/>
      <c r="S3024" s="39"/>
      <c r="T3024" s="39"/>
      <c r="U3024" s="39"/>
      <c r="V3024" s="39"/>
      <c r="W3024" s="39"/>
      <c r="X3024" s="39"/>
      <c r="Y3024" s="39"/>
      <c r="Z3024" s="39"/>
      <c r="AA3024" s="39"/>
      <c r="AB3024" s="39"/>
      <c r="AC3024" s="9"/>
      <c r="AD3024" s="39"/>
      <c r="AE3024" s="39"/>
      <c r="AF3024" s="39"/>
      <c r="AG3024" s="9"/>
      <c r="AH3024" s="9"/>
      <c r="AI3024" s="9"/>
      <c r="AJ3024" s="9"/>
      <c r="AK3024" s="9"/>
      <c r="AL3024" s="9"/>
      <c r="AM3024" s="9"/>
    </row>
    <row r="3025" spans="1:39" outlineLevel="2">
      <c r="A3025" s="11">
        <f>ROW()</f>
        <v>3025</v>
      </c>
      <c r="C3025" s="6" t="s">
        <v>667</v>
      </c>
      <c r="D3025" s="39"/>
      <c r="E3025" s="529"/>
      <c r="F3025" s="31"/>
      <c r="G3025" s="39"/>
      <c r="H3025" s="39"/>
      <c r="I3025" s="39"/>
      <c r="J3025" s="39"/>
      <c r="K3025" s="39"/>
      <c r="L3025" s="39"/>
      <c r="M3025" s="39"/>
      <c r="N3025" s="39"/>
      <c r="O3025" s="39"/>
      <c r="P3025" s="39"/>
      <c r="Q3025" s="39"/>
      <c r="R3025" s="39"/>
      <c r="S3025" s="39"/>
      <c r="T3025" s="39"/>
      <c r="U3025" s="39"/>
      <c r="V3025" s="39"/>
      <c r="W3025" s="39"/>
      <c r="X3025" s="39"/>
      <c r="Y3025" s="39"/>
      <c r="Z3025" s="39"/>
      <c r="AA3025" s="39"/>
      <c r="AB3025" s="39"/>
      <c r="AC3025" s="9"/>
      <c r="AD3025" s="39"/>
      <c r="AE3025" s="39"/>
      <c r="AF3025" s="39"/>
      <c r="AG3025" s="9"/>
      <c r="AH3025" s="9"/>
      <c r="AI3025" s="9"/>
      <c r="AJ3025" s="9"/>
      <c r="AK3025" s="9"/>
      <c r="AL3025" s="9"/>
      <c r="AM3025" s="9"/>
    </row>
    <row r="3026" spans="1:39" outlineLevel="2">
      <c r="A3026" s="11">
        <f>ROW()</f>
        <v>3026</v>
      </c>
      <c r="C3026" s="6" t="s">
        <v>212</v>
      </c>
      <c r="D3026" s="39"/>
      <c r="E3026" s="529"/>
      <c r="F3026" s="31"/>
      <c r="G3026" s="39"/>
      <c r="H3026" s="39"/>
      <c r="I3026" s="39"/>
      <c r="J3026" s="39"/>
      <c r="K3026" s="39"/>
      <c r="L3026" s="39"/>
      <c r="M3026" s="39"/>
      <c r="N3026" s="39"/>
      <c r="O3026" s="39"/>
      <c r="P3026" s="39"/>
      <c r="Q3026" s="39"/>
      <c r="R3026" s="39"/>
      <c r="S3026" s="39"/>
      <c r="T3026" s="39"/>
      <c r="U3026" s="39"/>
      <c r="V3026" s="39"/>
      <c r="W3026" s="39"/>
      <c r="X3026" s="39"/>
      <c r="Y3026" s="39"/>
      <c r="Z3026" s="39"/>
      <c r="AA3026" s="39"/>
      <c r="AB3026" s="39"/>
      <c r="AC3026" s="9"/>
      <c r="AD3026" s="39"/>
      <c r="AE3026" s="39"/>
      <c r="AF3026" s="39"/>
      <c r="AG3026" s="9"/>
      <c r="AH3026" s="9">
        <f>-Inputs!AH1662</f>
        <v>0</v>
      </c>
      <c r="AI3026" s="531">
        <v>0</v>
      </c>
      <c r="AJ3026" s="531">
        <v>0</v>
      </c>
      <c r="AK3026" s="531">
        <v>0</v>
      </c>
      <c r="AL3026" s="531">
        <v>0</v>
      </c>
      <c r="AM3026" s="531">
        <v>0</v>
      </c>
    </row>
    <row r="3027" spans="1:39" outlineLevel="2">
      <c r="A3027" s="11">
        <f>ROW()</f>
        <v>3027</v>
      </c>
      <c r="C3027" s="30" t="s">
        <v>362</v>
      </c>
      <c r="D3027" s="90"/>
      <c r="E3027" s="530"/>
      <c r="F3027" s="90"/>
      <c r="G3027" s="90"/>
      <c r="H3027" s="90"/>
      <c r="I3027" s="90"/>
      <c r="J3027" s="90"/>
      <c r="K3027" s="90"/>
      <c r="L3027" s="90"/>
      <c r="M3027" s="90"/>
      <c r="N3027" s="90"/>
      <c r="O3027" s="90"/>
      <c r="P3027" s="90"/>
      <c r="Q3027" s="90"/>
      <c r="R3027" s="90"/>
      <c r="S3027" s="90"/>
      <c r="T3027" s="90"/>
      <c r="U3027" s="90"/>
      <c r="V3027" s="90"/>
      <c r="W3027" s="90"/>
      <c r="X3027" s="90"/>
      <c r="Y3027" s="90"/>
      <c r="Z3027" s="90"/>
      <c r="AA3027" s="90"/>
      <c r="AB3027" s="90"/>
      <c r="AC3027" s="180"/>
      <c r="AD3027" s="90"/>
      <c r="AE3027" s="90"/>
      <c r="AF3027" s="90"/>
      <c r="AG3027" s="180"/>
      <c r="AH3027" s="21">
        <f>-Inputs!AH1663</f>
        <v>-4.7001949922341656E-2</v>
      </c>
      <c r="AI3027" s="21">
        <f t="shared" ref="AI3027:AM3027" si="1984">-IF(AI2982&lt;0,AI2982,IF(AI2967=0,AI2982,MIN((AI2982/AI2967)*(AI2982&gt;0),AI2982)))</f>
        <v>-4.7001949922341718E-2</v>
      </c>
      <c r="AJ3027" s="21">
        <f t="shared" si="1984"/>
        <v>-4.7001949922341718E-2</v>
      </c>
      <c r="AK3027" s="21">
        <f t="shared" si="1984"/>
        <v>-4.7001949922341718E-2</v>
      </c>
      <c r="AL3027" s="21">
        <f t="shared" si="1984"/>
        <v>-4.7001949922341711E-2</v>
      </c>
      <c r="AM3027" s="21">
        <f t="shared" si="1984"/>
        <v>-4.7001949922341711E-2</v>
      </c>
    </row>
    <row r="3028" spans="1:39" outlineLevel="2">
      <c r="A3028" s="11">
        <f>ROW()</f>
        <v>3028</v>
      </c>
      <c r="C3028" s="6" t="s">
        <v>1</v>
      </c>
      <c r="D3028" s="39"/>
      <c r="E3028" s="39"/>
      <c r="F3028" s="39"/>
      <c r="G3028" s="39"/>
      <c r="H3028" s="39"/>
      <c r="I3028" s="39"/>
      <c r="J3028" s="39"/>
      <c r="K3028" s="39"/>
      <c r="L3028" s="39"/>
      <c r="M3028" s="39"/>
      <c r="N3028" s="39"/>
      <c r="O3028" s="39"/>
      <c r="P3028" s="39"/>
      <c r="Q3028" s="39"/>
      <c r="R3028" s="39"/>
      <c r="S3028" s="39"/>
      <c r="T3028" s="39"/>
      <c r="U3028" s="39"/>
      <c r="V3028" s="39"/>
      <c r="W3028" s="39"/>
      <c r="X3028" s="39"/>
      <c r="Y3028" s="39"/>
      <c r="Z3028" s="39"/>
      <c r="AA3028" s="39"/>
      <c r="AB3028" s="39"/>
      <c r="AC3028" s="9"/>
      <c r="AD3028" s="39"/>
      <c r="AE3028" s="39"/>
      <c r="AF3028" s="39"/>
      <c r="AG3028" s="9"/>
      <c r="AH3028" s="9">
        <f t="shared" ref="AH3028" si="1985">SUM(AH3015:AH3027)</f>
        <v>-3.2004295342555444</v>
      </c>
      <c r="AI3028" s="9">
        <f t="shared" ref="AI3028:AM3028" si="1986">SUM(AI3015:AI3027)</f>
        <v>-3.862839648786677</v>
      </c>
      <c r="AJ3028" s="9">
        <f t="shared" si="1986"/>
        <v>-3.862839648786677</v>
      </c>
      <c r="AK3028" s="9">
        <f t="shared" si="1986"/>
        <v>-3.862839648786677</v>
      </c>
      <c r="AL3028" s="9">
        <f t="shared" si="1986"/>
        <v>-3.862839648786677</v>
      </c>
      <c r="AM3028" s="9">
        <f t="shared" si="1986"/>
        <v>-2.8534339260880475</v>
      </c>
    </row>
    <row r="3029" spans="1:39" outlineLevel="2">
      <c r="A3029" s="11">
        <f>ROW()</f>
        <v>3029</v>
      </c>
      <c r="B3029" s="343" t="s">
        <v>70</v>
      </c>
      <c r="D3029" s="39"/>
      <c r="E3029" s="39"/>
      <c r="F3029" s="39"/>
      <c r="G3029" s="39"/>
      <c r="H3029" s="39"/>
      <c r="I3029" s="39"/>
      <c r="J3029" s="39"/>
      <c r="K3029" s="39"/>
      <c r="L3029" s="39"/>
      <c r="M3029" s="39"/>
      <c r="N3029" s="39"/>
      <c r="O3029" s="39"/>
      <c r="P3029" s="39"/>
      <c r="Q3029" s="39"/>
      <c r="R3029" s="39"/>
      <c r="S3029" s="39"/>
      <c r="T3029" s="39"/>
      <c r="U3029" s="39"/>
      <c r="V3029" s="39"/>
      <c r="W3029" s="39"/>
      <c r="X3029" s="39"/>
      <c r="Y3029" s="39"/>
      <c r="Z3029" s="39"/>
      <c r="AA3029" s="39"/>
      <c r="AB3029" s="39"/>
      <c r="AC3029" s="39"/>
      <c r="AD3029" s="39"/>
      <c r="AE3029" s="39"/>
      <c r="AF3029" s="39"/>
      <c r="AG3029" s="39"/>
      <c r="AH3029" s="39"/>
      <c r="AI3029" s="39"/>
      <c r="AJ3029" s="39"/>
      <c r="AK3029" s="39"/>
      <c r="AL3029" s="39"/>
      <c r="AM3029" s="39"/>
    </row>
    <row r="3030" spans="1:39" outlineLevel="2">
      <c r="A3030" s="11">
        <f>ROW()</f>
        <v>3030</v>
      </c>
      <c r="C3030" s="6" t="s">
        <v>2</v>
      </c>
      <c r="D3030" s="39"/>
      <c r="E3030" s="529"/>
      <c r="F3030" s="39"/>
      <c r="G3030" s="39"/>
      <c r="H3030" s="39"/>
      <c r="I3030" s="39"/>
      <c r="J3030" s="39"/>
      <c r="K3030" s="39"/>
      <c r="L3030" s="39"/>
      <c r="M3030" s="39"/>
      <c r="N3030" s="39"/>
      <c r="O3030" s="39"/>
      <c r="P3030" s="39"/>
      <c r="Q3030" s="39"/>
      <c r="R3030" s="39"/>
      <c r="S3030" s="39"/>
      <c r="T3030" s="39"/>
      <c r="U3030" s="39"/>
      <c r="V3030" s="39"/>
      <c r="W3030" s="39"/>
      <c r="X3030" s="39"/>
      <c r="Y3030" s="39"/>
      <c r="Z3030" s="39"/>
      <c r="AA3030" s="39"/>
      <c r="AB3030" s="39"/>
      <c r="AC3030" s="9"/>
      <c r="AD3030" s="39"/>
      <c r="AE3030" s="39"/>
      <c r="AF3030" s="39"/>
      <c r="AG3030" s="9">
        <f t="shared" ref="AG3030:AM3030" si="1987">AG2970+AG2985+AG3000+AG3015</f>
        <v>2.1434419999999996E-2</v>
      </c>
      <c r="AH3030" s="9">
        <f t="shared" si="1987"/>
        <v>2.1434419999999996E-2</v>
      </c>
      <c r="AI3030" s="9">
        <f t="shared" si="1987"/>
        <v>2.0855111351351346E-2</v>
      </c>
      <c r="AJ3030" s="9">
        <f t="shared" si="1987"/>
        <v>2.0275802702702697E-2</v>
      </c>
      <c r="AK3030" s="9">
        <f t="shared" si="1987"/>
        <v>1.9696494054054048E-2</v>
      </c>
      <c r="AL3030" s="9">
        <f t="shared" si="1987"/>
        <v>1.9117185405405399E-2</v>
      </c>
      <c r="AM3030" s="9">
        <f t="shared" si="1987"/>
        <v>1.8537876756756749E-2</v>
      </c>
    </row>
    <row r="3031" spans="1:39" outlineLevel="2">
      <c r="A3031" s="11">
        <f>ROW()</f>
        <v>3031</v>
      </c>
      <c r="C3031" s="6" t="s">
        <v>3</v>
      </c>
      <c r="D3031" s="39"/>
      <c r="E3031" s="529"/>
      <c r="F3031" s="39"/>
      <c r="G3031" s="39"/>
      <c r="H3031" s="39"/>
      <c r="I3031" s="39"/>
      <c r="J3031" s="39"/>
      <c r="K3031" s="39"/>
      <c r="L3031" s="39"/>
      <c r="M3031" s="39"/>
      <c r="N3031" s="39"/>
      <c r="O3031" s="39"/>
      <c r="P3031" s="39"/>
      <c r="Q3031" s="39"/>
      <c r="R3031" s="39"/>
      <c r="S3031" s="39"/>
      <c r="T3031" s="39"/>
      <c r="U3031" s="39"/>
      <c r="V3031" s="39"/>
      <c r="W3031" s="39"/>
      <c r="X3031" s="39"/>
      <c r="Y3031" s="39"/>
      <c r="Z3031" s="39"/>
      <c r="AA3031" s="39"/>
      <c r="AB3031" s="39"/>
      <c r="AC3031" s="9"/>
      <c r="AD3031" s="39"/>
      <c r="AE3031" s="39"/>
      <c r="AF3031" s="39"/>
      <c r="AG3031" s="9">
        <f t="shared" ref="AG3031:AM3031" si="1988">AG2971+AG2986+AG3001+AG3016</f>
        <v>1.6330694299999993</v>
      </c>
      <c r="AH3031" s="9">
        <f t="shared" si="1988"/>
        <v>1.5225700427918183</v>
      </c>
      <c r="AI3031" s="9">
        <f t="shared" si="1988"/>
        <v>1.4700676275231348</v>
      </c>
      <c r="AJ3031" s="9">
        <f t="shared" si="1988"/>
        <v>1.4175652122544513</v>
      </c>
      <c r="AK3031" s="9">
        <f t="shared" si="1988"/>
        <v>1.3650627969857678</v>
      </c>
      <c r="AL3031" s="9">
        <f t="shared" si="1988"/>
        <v>1.3125603817170846</v>
      </c>
      <c r="AM3031" s="9">
        <f t="shared" si="1988"/>
        <v>1.2600579664484011</v>
      </c>
    </row>
    <row r="3032" spans="1:39" outlineLevel="2">
      <c r="A3032" s="11">
        <f>ROW()</f>
        <v>3032</v>
      </c>
      <c r="C3032" s="6" t="s">
        <v>4</v>
      </c>
      <c r="D3032" s="39"/>
      <c r="E3032" s="529"/>
      <c r="F3032" s="39"/>
      <c r="G3032" s="39"/>
      <c r="H3032" s="39"/>
      <c r="I3032" s="39"/>
      <c r="J3032" s="39"/>
      <c r="K3032" s="39"/>
      <c r="L3032" s="39"/>
      <c r="M3032" s="39"/>
      <c r="N3032" s="39"/>
      <c r="O3032" s="39"/>
      <c r="P3032" s="39"/>
      <c r="Q3032" s="39"/>
      <c r="R3032" s="39"/>
      <c r="S3032" s="39"/>
      <c r="T3032" s="39"/>
      <c r="U3032" s="39"/>
      <c r="V3032" s="39"/>
      <c r="W3032" s="39"/>
      <c r="X3032" s="39"/>
      <c r="Y3032" s="39"/>
      <c r="Z3032" s="39"/>
      <c r="AA3032" s="39"/>
      <c r="AB3032" s="39"/>
      <c r="AC3032" s="9"/>
      <c r="AD3032" s="39"/>
      <c r="AE3032" s="39"/>
      <c r="AF3032" s="39"/>
      <c r="AG3032" s="9">
        <f t="shared" ref="AG3032:AM3032" si="1989">AG2972+AG2987+AG3002+AG3017</f>
        <v>3.3324905400000002</v>
      </c>
      <c r="AH3032" s="9">
        <f t="shared" si="1989"/>
        <v>3.2845533058435099</v>
      </c>
      <c r="AI3032" s="9">
        <f t="shared" si="1989"/>
        <v>3.17129284702132</v>
      </c>
      <c r="AJ3032" s="9">
        <f t="shared" si="1989"/>
        <v>3.05803238819913</v>
      </c>
      <c r="AK3032" s="9">
        <f t="shared" si="1989"/>
        <v>2.9447719293769401</v>
      </c>
      <c r="AL3032" s="9">
        <f t="shared" si="1989"/>
        <v>2.8315114705547502</v>
      </c>
      <c r="AM3032" s="9">
        <f t="shared" si="1989"/>
        <v>2.7182510117325602</v>
      </c>
    </row>
    <row r="3033" spans="1:39" outlineLevel="2">
      <c r="A3033" s="11">
        <f>ROW()</f>
        <v>3033</v>
      </c>
      <c r="C3033" s="6" t="s">
        <v>5</v>
      </c>
      <c r="D3033" s="39"/>
      <c r="E3033" s="529"/>
      <c r="F3033" s="39"/>
      <c r="G3033" s="39"/>
      <c r="H3033" s="39"/>
      <c r="I3033" s="39"/>
      <c r="J3033" s="39"/>
      <c r="K3033" s="39"/>
      <c r="L3033" s="39"/>
      <c r="M3033" s="39"/>
      <c r="N3033" s="39"/>
      <c r="O3033" s="39"/>
      <c r="P3033" s="39"/>
      <c r="Q3033" s="39"/>
      <c r="R3033" s="39"/>
      <c r="S3033" s="39"/>
      <c r="T3033" s="39"/>
      <c r="U3033" s="39"/>
      <c r="V3033" s="39"/>
      <c r="W3033" s="39"/>
      <c r="X3033" s="39"/>
      <c r="Y3033" s="39"/>
      <c r="Z3033" s="39"/>
      <c r="AA3033" s="39"/>
      <c r="AB3033" s="39"/>
      <c r="AC3033" s="9"/>
      <c r="AD3033" s="39"/>
      <c r="AE3033" s="39"/>
      <c r="AF3033" s="39"/>
      <c r="AG3033" s="9">
        <f t="shared" ref="AG3033:AM3033" si="1990">AG2973+AG2988+AG3003+AG3018</f>
        <v>1.8114155400000007</v>
      </c>
      <c r="AH3033" s="9">
        <f t="shared" si="1990"/>
        <v>1.7063478070447224</v>
      </c>
      <c r="AI3033" s="9">
        <f t="shared" si="1990"/>
        <v>1.5167536062619755</v>
      </c>
      <c r="AJ3033" s="9">
        <f t="shared" si="1990"/>
        <v>1.3271594054792286</v>
      </c>
      <c r="AK3033" s="9">
        <f t="shared" si="1990"/>
        <v>1.1375652046964817</v>
      </c>
      <c r="AL3033" s="9">
        <f t="shared" si="1990"/>
        <v>0.94797100391373479</v>
      </c>
      <c r="AM3033" s="9">
        <f t="shared" si="1990"/>
        <v>0.75837680313098788</v>
      </c>
    </row>
    <row r="3034" spans="1:39" outlineLevel="2">
      <c r="A3034" s="11">
        <f>ROW()</f>
        <v>3034</v>
      </c>
      <c r="C3034" s="6" t="s">
        <v>473</v>
      </c>
      <c r="D3034" s="39"/>
      <c r="E3034" s="529"/>
      <c r="F3034" s="39"/>
      <c r="G3034" s="39"/>
      <c r="H3034" s="39"/>
      <c r="I3034" s="39"/>
      <c r="J3034" s="39"/>
      <c r="K3034" s="39"/>
      <c r="L3034" s="39"/>
      <c r="M3034" s="39"/>
      <c r="N3034" s="39"/>
      <c r="O3034" s="39"/>
      <c r="P3034" s="39"/>
      <c r="Q3034" s="39"/>
      <c r="R3034" s="39"/>
      <c r="S3034" s="39"/>
      <c r="T3034" s="39"/>
      <c r="U3034" s="39"/>
      <c r="V3034" s="39"/>
      <c r="W3034" s="39"/>
      <c r="X3034" s="39"/>
      <c r="Y3034" s="39"/>
      <c r="Z3034" s="39"/>
      <c r="AA3034" s="39"/>
      <c r="AB3034" s="39"/>
      <c r="AC3034" s="9"/>
      <c r="AD3034" s="39"/>
      <c r="AE3034" s="39"/>
      <c r="AF3034" s="39"/>
      <c r="AG3034" s="9">
        <f t="shared" ref="AG3034:AM3034" si="1991">AG2974+AG2989+AG3004+AG3019</f>
        <v>5.1701568994999993</v>
      </c>
      <c r="AH3034" s="9">
        <f t="shared" si="1991"/>
        <v>4.037622890794518</v>
      </c>
      <c r="AI3034" s="9">
        <f t="shared" si="1991"/>
        <v>3.0282171680958885</v>
      </c>
      <c r="AJ3034" s="9">
        <f t="shared" si="1991"/>
        <v>2.018811445397259</v>
      </c>
      <c r="AK3034" s="9">
        <f t="shared" si="1991"/>
        <v>1.0094057226986295</v>
      </c>
      <c r="AL3034" s="9">
        <f t="shared" si="1991"/>
        <v>0</v>
      </c>
      <c r="AM3034" s="9">
        <f t="shared" si="1991"/>
        <v>0</v>
      </c>
    </row>
    <row r="3035" spans="1:39" outlineLevel="2">
      <c r="A3035" s="11">
        <f>ROW()</f>
        <v>3035</v>
      </c>
      <c r="C3035" s="6" t="s">
        <v>474</v>
      </c>
      <c r="D3035" s="39"/>
      <c r="E3035" s="529"/>
      <c r="F3035" s="39"/>
      <c r="G3035" s="39"/>
      <c r="H3035" s="39"/>
      <c r="I3035" s="39"/>
      <c r="J3035" s="39"/>
      <c r="K3035" s="39"/>
      <c r="L3035" s="39"/>
      <c r="M3035" s="39"/>
      <c r="N3035" s="39"/>
      <c r="O3035" s="39"/>
      <c r="P3035" s="39"/>
      <c r="Q3035" s="39"/>
      <c r="R3035" s="39"/>
      <c r="S3035" s="39"/>
      <c r="T3035" s="39"/>
      <c r="U3035" s="39"/>
      <c r="V3035" s="39"/>
      <c r="W3035" s="39"/>
      <c r="X3035" s="39"/>
      <c r="Y3035" s="39"/>
      <c r="Z3035" s="39"/>
      <c r="AA3035" s="39"/>
      <c r="AB3035" s="39"/>
      <c r="AC3035" s="9"/>
      <c r="AD3035" s="39"/>
      <c r="AE3035" s="39"/>
      <c r="AF3035" s="39"/>
      <c r="AG3035" s="9">
        <f t="shared" ref="AG3035:AM3035" si="1992">AG2975+AG2990+AG3005+AG3020</f>
        <v>3.8737209399999988</v>
      </c>
      <c r="AH3035" s="9">
        <f t="shared" si="1992"/>
        <v>3.6429722196535033</v>
      </c>
      <c r="AI3035" s="9">
        <f t="shared" si="1992"/>
        <v>3.3827599182496817</v>
      </c>
      <c r="AJ3035" s="9">
        <f t="shared" si="1992"/>
        <v>3.1225476168458601</v>
      </c>
      <c r="AK3035" s="9">
        <f t="shared" si="1992"/>
        <v>2.8623353154420386</v>
      </c>
      <c r="AL3035" s="9">
        <f t="shared" si="1992"/>
        <v>2.602123014038217</v>
      </c>
      <c r="AM3035" s="9">
        <f t="shared" si="1992"/>
        <v>2.3419107126343954</v>
      </c>
    </row>
    <row r="3036" spans="1:39" outlineLevel="2">
      <c r="A3036" s="11">
        <f>ROW()</f>
        <v>3036</v>
      </c>
      <c r="C3036" s="6" t="s">
        <v>477</v>
      </c>
      <c r="D3036" s="39"/>
      <c r="E3036" s="529"/>
      <c r="F3036" s="39"/>
      <c r="G3036" s="39"/>
      <c r="H3036" s="39"/>
      <c r="I3036" s="39"/>
      <c r="J3036" s="39"/>
      <c r="K3036" s="39"/>
      <c r="L3036" s="39"/>
      <c r="M3036" s="39"/>
      <c r="N3036" s="39"/>
      <c r="O3036" s="39"/>
      <c r="P3036" s="39"/>
      <c r="Q3036" s="39"/>
      <c r="R3036" s="39"/>
      <c r="S3036" s="39"/>
      <c r="T3036" s="39"/>
      <c r="U3036" s="39"/>
      <c r="V3036" s="39"/>
      <c r="W3036" s="39"/>
      <c r="X3036" s="39"/>
      <c r="Y3036" s="39"/>
      <c r="Z3036" s="39"/>
      <c r="AA3036" s="39"/>
      <c r="AB3036" s="39"/>
      <c r="AC3036" s="9"/>
      <c r="AD3036" s="39"/>
      <c r="AE3036" s="39"/>
      <c r="AF3036" s="39"/>
      <c r="AG3036" s="9">
        <f t="shared" ref="AG3036:AM3036" si="1993">AG2976+AG2991+AG3006+AG3021</f>
        <v>20.927251670000004</v>
      </c>
      <c r="AH3036" s="9">
        <f t="shared" si="1993"/>
        <v>19.562015491133046</v>
      </c>
      <c r="AI3036" s="9">
        <f t="shared" si="1993"/>
        <v>17.388458214340485</v>
      </c>
      <c r="AJ3036" s="9">
        <f t="shared" si="1993"/>
        <v>15.214900937547924</v>
      </c>
      <c r="AK3036" s="9">
        <f t="shared" si="1993"/>
        <v>13.041343660755363</v>
      </c>
      <c r="AL3036" s="9">
        <f t="shared" si="1993"/>
        <v>10.867786383962802</v>
      </c>
      <c r="AM3036" s="9">
        <f t="shared" si="1993"/>
        <v>8.6942291071702407</v>
      </c>
    </row>
    <row r="3037" spans="1:39" outlineLevel="2">
      <c r="A3037" s="11">
        <f>ROW()</f>
        <v>3037</v>
      </c>
      <c r="C3037" s="6" t="s">
        <v>511</v>
      </c>
      <c r="D3037" s="39"/>
      <c r="E3037" s="529"/>
      <c r="F3037" s="39"/>
      <c r="G3037" s="39"/>
      <c r="H3037" s="39"/>
      <c r="I3037" s="39"/>
      <c r="J3037" s="39"/>
      <c r="K3037" s="39"/>
      <c r="L3037" s="39"/>
      <c r="M3037" s="39"/>
      <c r="N3037" s="39"/>
      <c r="O3037" s="39"/>
      <c r="P3037" s="39"/>
      <c r="Q3037" s="39"/>
      <c r="R3037" s="39"/>
      <c r="S3037" s="39"/>
      <c r="T3037" s="39"/>
      <c r="U3037" s="39"/>
      <c r="V3037" s="39"/>
      <c r="W3037" s="39"/>
      <c r="X3037" s="39"/>
      <c r="Y3037" s="39"/>
      <c r="Z3037" s="39"/>
      <c r="AA3037" s="39"/>
      <c r="AB3037" s="39"/>
      <c r="AC3037" s="9"/>
      <c r="AD3037" s="39"/>
      <c r="AE3037" s="39"/>
      <c r="AF3037" s="39"/>
      <c r="AG3037" s="9">
        <f t="shared" ref="AG3037:AM3037" si="1994">AG2977+AG2992+AG3007+AG3022</f>
        <v>0.98097903000000031</v>
      </c>
      <c r="AH3037" s="9">
        <f t="shared" si="1994"/>
        <v>0.81957470790568254</v>
      </c>
      <c r="AI3037" s="9">
        <f t="shared" si="1994"/>
        <v>0.80284869345862775</v>
      </c>
      <c r="AJ3037" s="9">
        <f t="shared" si="1994"/>
        <v>0.78612267901157296</v>
      </c>
      <c r="AK3037" s="9">
        <f t="shared" si="1994"/>
        <v>0.76939666456451816</v>
      </c>
      <c r="AL3037" s="9">
        <f t="shared" si="1994"/>
        <v>0.75267065011746337</v>
      </c>
      <c r="AM3037" s="9">
        <f t="shared" si="1994"/>
        <v>0.73594463567040858</v>
      </c>
    </row>
    <row r="3038" spans="1:39" outlineLevel="2">
      <c r="A3038" s="11">
        <f>ROW()</f>
        <v>3038</v>
      </c>
      <c r="C3038" s="6" t="s">
        <v>655</v>
      </c>
      <c r="D3038" s="39"/>
      <c r="E3038" s="529"/>
      <c r="F3038" s="39"/>
      <c r="G3038" s="39"/>
      <c r="H3038" s="39"/>
      <c r="I3038" s="39"/>
      <c r="J3038" s="39"/>
      <c r="K3038" s="39"/>
      <c r="L3038" s="39"/>
      <c r="M3038" s="39"/>
      <c r="N3038" s="39"/>
      <c r="O3038" s="39"/>
      <c r="P3038" s="39"/>
      <c r="Q3038" s="39"/>
      <c r="R3038" s="39"/>
      <c r="S3038" s="39"/>
      <c r="T3038" s="39"/>
      <c r="U3038" s="39"/>
      <c r="V3038" s="39"/>
      <c r="W3038" s="39"/>
      <c r="X3038" s="39"/>
      <c r="Y3038" s="39"/>
      <c r="Z3038" s="39"/>
      <c r="AA3038" s="39"/>
      <c r="AB3038" s="39"/>
      <c r="AC3038" s="9"/>
      <c r="AD3038" s="39"/>
      <c r="AE3038" s="39"/>
      <c r="AF3038" s="39"/>
      <c r="AG3038" s="9">
        <f t="shared" ref="AG3038:AM3038" si="1995">AG2978+AG2993+AG3008+AG3023</f>
        <v>0</v>
      </c>
      <c r="AH3038" s="9">
        <f t="shared" si="1995"/>
        <v>0</v>
      </c>
      <c r="AI3038" s="9">
        <f t="shared" si="1995"/>
        <v>0</v>
      </c>
      <c r="AJ3038" s="9">
        <f t="shared" si="1995"/>
        <v>0</v>
      </c>
      <c r="AK3038" s="9">
        <f t="shared" si="1995"/>
        <v>0</v>
      </c>
      <c r="AL3038" s="9">
        <f t="shared" si="1995"/>
        <v>0</v>
      </c>
      <c r="AM3038" s="9">
        <f t="shared" si="1995"/>
        <v>0</v>
      </c>
    </row>
    <row r="3039" spans="1:39" outlineLevel="2">
      <c r="A3039" s="11">
        <f>ROW()</f>
        <v>3039</v>
      </c>
      <c r="C3039" s="6" t="s">
        <v>656</v>
      </c>
      <c r="D3039" s="39"/>
      <c r="E3039" s="529"/>
      <c r="F3039" s="39"/>
      <c r="G3039" s="39"/>
      <c r="H3039" s="39"/>
      <c r="I3039" s="39"/>
      <c r="J3039" s="39"/>
      <c r="K3039" s="39"/>
      <c r="L3039" s="39"/>
      <c r="M3039" s="39"/>
      <c r="N3039" s="39"/>
      <c r="O3039" s="39"/>
      <c r="P3039" s="39"/>
      <c r="Q3039" s="39"/>
      <c r="R3039" s="39"/>
      <c r="S3039" s="39"/>
      <c r="T3039" s="39"/>
      <c r="U3039" s="39"/>
      <c r="V3039" s="39"/>
      <c r="W3039" s="39"/>
      <c r="X3039" s="39"/>
      <c r="Y3039" s="39"/>
      <c r="Z3039" s="39"/>
      <c r="AA3039" s="39"/>
      <c r="AB3039" s="39"/>
      <c r="AC3039" s="9"/>
      <c r="AD3039" s="39"/>
      <c r="AE3039" s="39"/>
      <c r="AF3039" s="39"/>
      <c r="AG3039" s="9">
        <f t="shared" ref="AG3039:AM3039" si="1996">AG2979+AG2994+AG3009+AG3024</f>
        <v>0</v>
      </c>
      <c r="AH3039" s="9">
        <f t="shared" si="1996"/>
        <v>0</v>
      </c>
      <c r="AI3039" s="9">
        <f t="shared" si="1996"/>
        <v>0</v>
      </c>
      <c r="AJ3039" s="9">
        <f t="shared" si="1996"/>
        <v>0</v>
      </c>
      <c r="AK3039" s="9">
        <f t="shared" si="1996"/>
        <v>0</v>
      </c>
      <c r="AL3039" s="9">
        <f t="shared" si="1996"/>
        <v>0</v>
      </c>
      <c r="AM3039" s="9">
        <f t="shared" si="1996"/>
        <v>0</v>
      </c>
    </row>
    <row r="3040" spans="1:39" outlineLevel="2">
      <c r="A3040" s="11">
        <f>ROW()</f>
        <v>3040</v>
      </c>
      <c r="C3040" s="6" t="s">
        <v>667</v>
      </c>
      <c r="D3040" s="39"/>
      <c r="E3040" s="529"/>
      <c r="F3040" s="39"/>
      <c r="G3040" s="39"/>
      <c r="H3040" s="39"/>
      <c r="I3040" s="39"/>
      <c r="J3040" s="39"/>
      <c r="K3040" s="39"/>
      <c r="L3040" s="39"/>
      <c r="M3040" s="39"/>
      <c r="N3040" s="39"/>
      <c r="O3040" s="39"/>
      <c r="P3040" s="39"/>
      <c r="Q3040" s="39"/>
      <c r="R3040" s="39"/>
      <c r="S3040" s="39"/>
      <c r="T3040" s="39"/>
      <c r="U3040" s="39"/>
      <c r="V3040" s="39"/>
      <c r="W3040" s="39"/>
      <c r="X3040" s="39"/>
      <c r="Y3040" s="39"/>
      <c r="Z3040" s="39"/>
      <c r="AA3040" s="39"/>
      <c r="AB3040" s="39"/>
      <c r="AC3040" s="9"/>
      <c r="AD3040" s="39"/>
      <c r="AE3040" s="39"/>
      <c r="AF3040" s="39"/>
      <c r="AG3040" s="9">
        <f t="shared" ref="AG3040:AM3040" si="1997">AG2980+AG2995+AG3010+AG3025</f>
        <v>0</v>
      </c>
      <c r="AH3040" s="9">
        <f t="shared" si="1997"/>
        <v>0</v>
      </c>
      <c r="AI3040" s="9">
        <f t="shared" si="1997"/>
        <v>0</v>
      </c>
      <c r="AJ3040" s="9">
        <f t="shared" si="1997"/>
        <v>0</v>
      </c>
      <c r="AK3040" s="9">
        <f t="shared" si="1997"/>
        <v>0</v>
      </c>
      <c r="AL3040" s="9">
        <f t="shared" si="1997"/>
        <v>0</v>
      </c>
      <c r="AM3040" s="9">
        <f t="shared" si="1997"/>
        <v>0</v>
      </c>
    </row>
    <row r="3041" spans="1:39" outlineLevel="2">
      <c r="A3041" s="11">
        <f>ROW()</f>
        <v>3041</v>
      </c>
      <c r="C3041" s="6" t="s">
        <v>212</v>
      </c>
      <c r="D3041" s="39"/>
      <c r="E3041" s="529"/>
      <c r="F3041" s="39"/>
      <c r="G3041" s="39"/>
      <c r="H3041" s="39"/>
      <c r="I3041" s="39"/>
      <c r="J3041" s="39"/>
      <c r="K3041" s="39"/>
      <c r="L3041" s="39"/>
      <c r="M3041" s="39"/>
      <c r="N3041" s="39"/>
      <c r="O3041" s="39"/>
      <c r="P3041" s="39"/>
      <c r="Q3041" s="39"/>
      <c r="R3041" s="39"/>
      <c r="S3041" s="39"/>
      <c r="T3041" s="39"/>
      <c r="U3041" s="39"/>
      <c r="V3041" s="39"/>
      <c r="W3041" s="39"/>
      <c r="X3041" s="39"/>
      <c r="Y3041" s="39"/>
      <c r="Z3041" s="39"/>
      <c r="AA3041" s="39"/>
      <c r="AB3041" s="39"/>
      <c r="AC3041" s="9"/>
      <c r="AD3041" s="39"/>
      <c r="AE3041" s="39"/>
      <c r="AF3041" s="39"/>
      <c r="AG3041" s="9">
        <f t="shared" ref="AG3041:AM3041" si="1998">AG2981+AG2996+AG3011+AG3026</f>
        <v>0</v>
      </c>
      <c r="AH3041" s="9">
        <f t="shared" si="1998"/>
        <v>0</v>
      </c>
      <c r="AI3041" s="9">
        <f t="shared" si="1998"/>
        <v>0</v>
      </c>
      <c r="AJ3041" s="9">
        <f t="shared" si="1998"/>
        <v>0</v>
      </c>
      <c r="AK3041" s="9">
        <f t="shared" si="1998"/>
        <v>0</v>
      </c>
      <c r="AL3041" s="9">
        <f t="shared" si="1998"/>
        <v>0</v>
      </c>
      <c r="AM3041" s="9">
        <f t="shared" si="1998"/>
        <v>0</v>
      </c>
    </row>
    <row r="3042" spans="1:39" outlineLevel="2">
      <c r="A3042" s="11">
        <f>ROW()</f>
        <v>3042</v>
      </c>
      <c r="C3042" s="30" t="s">
        <v>362</v>
      </c>
      <c r="D3042" s="90"/>
      <c r="E3042" s="530"/>
      <c r="F3042" s="90"/>
      <c r="G3042" s="90"/>
      <c r="H3042" s="90"/>
      <c r="I3042" s="90"/>
      <c r="J3042" s="90"/>
      <c r="K3042" s="90"/>
      <c r="L3042" s="90"/>
      <c r="M3042" s="90"/>
      <c r="N3042" s="90"/>
      <c r="O3042" s="90"/>
      <c r="P3042" s="90"/>
      <c r="Q3042" s="90"/>
      <c r="R3042" s="90"/>
      <c r="S3042" s="90"/>
      <c r="T3042" s="90"/>
      <c r="U3042" s="90"/>
      <c r="V3042" s="90"/>
      <c r="W3042" s="90"/>
      <c r="X3042" s="90"/>
      <c r="Y3042" s="90"/>
      <c r="Z3042" s="90"/>
      <c r="AA3042" s="90"/>
      <c r="AB3042" s="90"/>
      <c r="AC3042" s="15"/>
      <c r="AD3042" s="90"/>
      <c r="AE3042" s="90"/>
      <c r="AF3042" s="90"/>
      <c r="AG3042" s="15">
        <f t="shared" ref="AG3042:AM3042" si="1999">AG2982+AG2997+AG3012+AG3027</f>
        <v>1.7947251241926745</v>
      </c>
      <c r="AH3042" s="15">
        <f t="shared" si="1999"/>
        <v>1.7477231742703327</v>
      </c>
      <c r="AI3042" s="15">
        <f t="shared" si="1999"/>
        <v>1.700721224347991</v>
      </c>
      <c r="AJ3042" s="15">
        <f t="shared" si="1999"/>
        <v>1.6537192744256493</v>
      </c>
      <c r="AK3042" s="15">
        <f t="shared" si="1999"/>
        <v>1.6067173245033075</v>
      </c>
      <c r="AL3042" s="15">
        <f t="shared" si="1999"/>
        <v>1.5597153745809658</v>
      </c>
      <c r="AM3042" s="15">
        <f t="shared" si="1999"/>
        <v>1.512713424658624</v>
      </c>
    </row>
    <row r="3043" spans="1:39" outlineLevel="2">
      <c r="A3043" s="11">
        <f>ROW()</f>
        <v>3043</v>
      </c>
      <c r="C3043" s="6" t="s">
        <v>1</v>
      </c>
      <c r="D3043" s="39"/>
      <c r="E3043" s="39"/>
      <c r="F3043" s="39"/>
      <c r="G3043" s="39"/>
      <c r="H3043" s="39"/>
      <c r="I3043" s="39"/>
      <c r="J3043" s="39"/>
      <c r="K3043" s="39"/>
      <c r="L3043" s="39"/>
      <c r="M3043" s="39"/>
      <c r="N3043" s="39"/>
      <c r="O3043" s="39"/>
      <c r="P3043" s="39"/>
      <c r="Q3043" s="39"/>
      <c r="R3043" s="39"/>
      <c r="S3043" s="39"/>
      <c r="T3043" s="39"/>
      <c r="U3043" s="39"/>
      <c r="V3043" s="39"/>
      <c r="W3043" s="39"/>
      <c r="X3043" s="39"/>
      <c r="Y3043" s="39"/>
      <c r="Z3043" s="39"/>
      <c r="AA3043" s="39"/>
      <c r="AB3043" s="39"/>
      <c r="AC3043" s="9"/>
      <c r="AD3043" s="39"/>
      <c r="AE3043" s="39"/>
      <c r="AF3043" s="39"/>
      <c r="AG3043" s="9">
        <f t="shared" ref="AG3043" si="2000">SUM(AG3030:AG3042)</f>
        <v>39.545243593692675</v>
      </c>
      <c r="AH3043" s="9">
        <f t="shared" ref="AH3043:AM3043" si="2001">SUM(AH3030:AH3042)</f>
        <v>36.344814059437134</v>
      </c>
      <c r="AI3043" s="9">
        <f t="shared" si="2001"/>
        <v>32.481974410650459</v>
      </c>
      <c r="AJ3043" s="9">
        <f t="shared" si="2001"/>
        <v>28.61913476186378</v>
      </c>
      <c r="AK3043" s="9">
        <f t="shared" si="2001"/>
        <v>24.756295113077101</v>
      </c>
      <c r="AL3043" s="9">
        <f t="shared" si="2001"/>
        <v>20.893455464290419</v>
      </c>
      <c r="AM3043" s="9">
        <f t="shared" si="2001"/>
        <v>18.040021538202375</v>
      </c>
    </row>
    <row r="3044" spans="1:39" outlineLevel="3">
      <c r="A3044" s="11">
        <f>ROW()</f>
        <v>3044</v>
      </c>
      <c r="B3044" s="343" t="s">
        <v>658</v>
      </c>
      <c r="D3044" s="39"/>
      <c r="E3044" s="39"/>
      <c r="F3044" s="39"/>
      <c r="G3044" s="39"/>
      <c r="H3044" s="39"/>
      <c r="I3044" s="39"/>
      <c r="J3044" s="39"/>
      <c r="K3044" s="39"/>
      <c r="L3044" s="39"/>
      <c r="M3044" s="39"/>
      <c r="N3044" s="39"/>
      <c r="O3044" s="39"/>
      <c r="P3044" s="39"/>
      <c r="Q3044" s="39"/>
      <c r="R3044" s="39"/>
      <c r="S3044" s="39"/>
      <c r="T3044" s="39"/>
      <c r="U3044" s="39"/>
      <c r="V3044" s="39"/>
      <c r="W3044" s="39"/>
      <c r="X3044" s="39"/>
      <c r="Y3044" s="39"/>
      <c r="Z3044" s="39"/>
      <c r="AA3044" s="39"/>
      <c r="AB3044" s="39"/>
      <c r="AC3044" s="39"/>
      <c r="AD3044" s="39"/>
      <c r="AE3044" s="39"/>
      <c r="AF3044" s="39"/>
      <c r="AG3044" s="39"/>
      <c r="AH3044" s="39"/>
      <c r="AI3044" s="39"/>
      <c r="AJ3044" s="39"/>
      <c r="AK3044" s="39"/>
      <c r="AL3044" s="39"/>
      <c r="AM3044" s="39"/>
    </row>
    <row r="3045" spans="1:39" outlineLevel="3">
      <c r="A3045" s="11">
        <f>ROW()</f>
        <v>3045</v>
      </c>
      <c r="C3045" s="6" t="s">
        <v>2</v>
      </c>
      <c r="D3045" s="39"/>
      <c r="E3045" s="39"/>
      <c r="F3045" s="39"/>
      <c r="G3045" s="39"/>
      <c r="H3045" s="39"/>
      <c r="I3045" s="39"/>
      <c r="J3045" s="39"/>
      <c r="K3045" s="39"/>
      <c r="L3045" s="39"/>
      <c r="M3045" s="39"/>
      <c r="N3045" s="39"/>
      <c r="O3045" s="39"/>
      <c r="P3045" s="39"/>
      <c r="Q3045" s="39"/>
      <c r="R3045" s="39"/>
      <c r="S3045" s="39"/>
      <c r="T3045" s="39"/>
      <c r="U3045" s="39"/>
      <c r="V3045" s="39"/>
      <c r="W3045" s="39"/>
      <c r="X3045" s="39"/>
      <c r="Y3045" s="39"/>
      <c r="Z3045" s="39"/>
      <c r="AA3045" s="39"/>
      <c r="AB3045" s="39"/>
      <c r="AC3045" s="39"/>
      <c r="AD3045" s="39"/>
      <c r="AE3045" s="39"/>
      <c r="AF3045" s="39"/>
      <c r="AG3045" s="39"/>
      <c r="AH3045" s="39"/>
      <c r="AI3045" s="39"/>
      <c r="AJ3045" s="39"/>
      <c r="AK3045" s="39"/>
      <c r="AL3045" s="39"/>
      <c r="AM3045" s="39"/>
    </row>
    <row r="3046" spans="1:39" outlineLevel="3">
      <c r="A3046" s="11">
        <f>ROW()</f>
        <v>3046</v>
      </c>
      <c r="C3046" s="6" t="s">
        <v>3</v>
      </c>
      <c r="D3046" s="39"/>
      <c r="E3046" s="39"/>
      <c r="F3046" s="39"/>
      <c r="G3046" s="39"/>
      <c r="H3046" s="39"/>
      <c r="I3046" s="39"/>
      <c r="J3046" s="39"/>
      <c r="K3046" s="39"/>
      <c r="L3046" s="39"/>
      <c r="M3046" s="39"/>
      <c r="N3046" s="39"/>
      <c r="O3046" s="39"/>
      <c r="P3046" s="39"/>
      <c r="Q3046" s="39"/>
      <c r="R3046" s="39"/>
      <c r="S3046" s="39"/>
      <c r="T3046" s="39"/>
      <c r="U3046" s="39"/>
      <c r="V3046" s="39"/>
      <c r="W3046" s="39"/>
      <c r="X3046" s="39"/>
      <c r="Y3046" s="39"/>
      <c r="Z3046" s="39"/>
      <c r="AA3046" s="39"/>
      <c r="AB3046" s="39"/>
      <c r="AC3046" s="39"/>
      <c r="AD3046" s="39"/>
      <c r="AE3046" s="39"/>
      <c r="AF3046" s="39"/>
      <c r="AG3046" s="39"/>
      <c r="AH3046" s="39"/>
      <c r="AI3046" s="39"/>
      <c r="AJ3046" s="39"/>
      <c r="AK3046" s="39"/>
      <c r="AL3046" s="39"/>
      <c r="AM3046" s="39"/>
    </row>
    <row r="3047" spans="1:39" outlineLevel="3">
      <c r="A3047" s="11">
        <f>ROW()</f>
        <v>3047</v>
      </c>
      <c r="C3047" s="6" t="s">
        <v>4</v>
      </c>
      <c r="D3047" s="39"/>
      <c r="E3047" s="39"/>
      <c r="F3047" s="39"/>
      <c r="G3047" s="39"/>
      <c r="H3047" s="39"/>
      <c r="I3047" s="39"/>
      <c r="J3047" s="39"/>
      <c r="K3047" s="39"/>
      <c r="L3047" s="39"/>
      <c r="M3047" s="39"/>
      <c r="N3047" s="39"/>
      <c r="O3047" s="39"/>
      <c r="P3047" s="39"/>
      <c r="Q3047" s="39"/>
      <c r="R3047" s="39"/>
      <c r="S3047" s="39"/>
      <c r="T3047" s="39"/>
      <c r="U3047" s="39"/>
      <c r="V3047" s="39"/>
      <c r="W3047" s="39"/>
      <c r="X3047" s="39"/>
      <c r="Y3047" s="39"/>
      <c r="Z3047" s="39"/>
      <c r="AA3047" s="39"/>
      <c r="AB3047" s="39"/>
      <c r="AC3047" s="39"/>
      <c r="AD3047" s="39"/>
      <c r="AE3047" s="39"/>
      <c r="AF3047" s="39"/>
      <c r="AG3047" s="39"/>
      <c r="AH3047" s="39"/>
      <c r="AI3047" s="39"/>
      <c r="AJ3047" s="39"/>
      <c r="AK3047" s="39"/>
      <c r="AL3047" s="39"/>
      <c r="AM3047" s="39"/>
    </row>
    <row r="3048" spans="1:39" outlineLevel="3">
      <c r="A3048" s="11">
        <f>ROW()</f>
        <v>3048</v>
      </c>
      <c r="C3048" s="6" t="s">
        <v>5</v>
      </c>
      <c r="D3048" s="39"/>
      <c r="E3048" s="39"/>
      <c r="F3048" s="39"/>
      <c r="G3048" s="39"/>
      <c r="H3048" s="39"/>
      <c r="I3048" s="39"/>
      <c r="J3048" s="39"/>
      <c r="K3048" s="39"/>
      <c r="L3048" s="39"/>
      <c r="M3048" s="39"/>
      <c r="N3048" s="39"/>
      <c r="O3048" s="39"/>
      <c r="P3048" s="39"/>
      <c r="Q3048" s="39"/>
      <c r="R3048" s="39"/>
      <c r="S3048" s="39"/>
      <c r="T3048" s="39"/>
      <c r="U3048" s="39"/>
      <c r="V3048" s="39"/>
      <c r="W3048" s="39"/>
      <c r="X3048" s="39"/>
      <c r="Y3048" s="39"/>
      <c r="Z3048" s="39"/>
      <c r="AA3048" s="39"/>
      <c r="AB3048" s="39"/>
      <c r="AC3048" s="39"/>
      <c r="AD3048" s="39"/>
      <c r="AE3048" s="39"/>
      <c r="AF3048" s="39"/>
      <c r="AG3048" s="39"/>
      <c r="AH3048" s="39"/>
      <c r="AI3048" s="39"/>
      <c r="AJ3048" s="39"/>
      <c r="AK3048" s="39"/>
      <c r="AL3048" s="39"/>
      <c r="AM3048" s="39"/>
    </row>
    <row r="3049" spans="1:39" outlineLevel="3">
      <c r="A3049" s="11">
        <f>ROW()</f>
        <v>3049</v>
      </c>
      <c r="C3049" s="6" t="s">
        <v>473</v>
      </c>
      <c r="D3049" s="39"/>
      <c r="E3049" s="39"/>
      <c r="F3049" s="39"/>
      <c r="G3049" s="39"/>
      <c r="H3049" s="39"/>
      <c r="I3049" s="39"/>
      <c r="J3049" s="39"/>
      <c r="K3049" s="39"/>
      <c r="L3049" s="39"/>
      <c r="M3049" s="39"/>
      <c r="N3049" s="39"/>
      <c r="O3049" s="39"/>
      <c r="P3049" s="39"/>
      <c r="Q3049" s="39"/>
      <c r="R3049" s="39"/>
      <c r="S3049" s="39"/>
      <c r="T3049" s="39"/>
      <c r="U3049" s="39"/>
      <c r="V3049" s="39"/>
      <c r="W3049" s="39"/>
      <c r="X3049" s="39"/>
      <c r="Y3049" s="39"/>
      <c r="Z3049" s="39"/>
      <c r="AA3049" s="39"/>
      <c r="AB3049" s="39"/>
      <c r="AC3049" s="39"/>
      <c r="AD3049" s="39"/>
      <c r="AE3049" s="39"/>
      <c r="AF3049" s="39"/>
      <c r="AG3049" s="39"/>
      <c r="AH3049" s="39"/>
      <c r="AI3049" s="39"/>
      <c r="AJ3049" s="39"/>
      <c r="AK3049" s="39"/>
      <c r="AL3049" s="39"/>
      <c r="AM3049" s="39"/>
    </row>
    <row r="3050" spans="1:39" outlineLevel="3">
      <c r="A3050" s="11">
        <f>ROW()</f>
        <v>3050</v>
      </c>
      <c r="C3050" s="6" t="s">
        <v>474</v>
      </c>
      <c r="D3050" s="39"/>
      <c r="E3050" s="39"/>
      <c r="F3050" s="39"/>
      <c r="G3050" s="39"/>
      <c r="H3050" s="39"/>
      <c r="I3050" s="39"/>
      <c r="J3050" s="39"/>
      <c r="K3050" s="39"/>
      <c r="L3050" s="39"/>
      <c r="M3050" s="39"/>
      <c r="N3050" s="39"/>
      <c r="O3050" s="39"/>
      <c r="P3050" s="39"/>
      <c r="Q3050" s="39"/>
      <c r="R3050" s="39"/>
      <c r="S3050" s="39"/>
      <c r="T3050" s="39"/>
      <c r="U3050" s="39"/>
      <c r="V3050" s="39"/>
      <c r="W3050" s="39"/>
      <c r="X3050" s="39"/>
      <c r="Y3050" s="39"/>
      <c r="Z3050" s="39"/>
      <c r="AA3050" s="39"/>
      <c r="AB3050" s="39"/>
      <c r="AC3050" s="39"/>
      <c r="AD3050" s="39"/>
      <c r="AE3050" s="39"/>
      <c r="AF3050" s="39"/>
      <c r="AG3050" s="39"/>
      <c r="AH3050" s="39"/>
      <c r="AI3050" s="39"/>
      <c r="AJ3050" s="39"/>
      <c r="AK3050" s="39"/>
      <c r="AL3050" s="39"/>
      <c r="AM3050" s="39"/>
    </row>
    <row r="3051" spans="1:39" outlineLevel="3">
      <c r="A3051" s="11">
        <f>ROW()</f>
        <v>3051</v>
      </c>
      <c r="C3051" s="6" t="s">
        <v>477</v>
      </c>
      <c r="D3051" s="39"/>
      <c r="E3051" s="39"/>
      <c r="F3051" s="39"/>
      <c r="G3051" s="39"/>
      <c r="H3051" s="39"/>
      <c r="I3051" s="39"/>
      <c r="J3051" s="39"/>
      <c r="K3051" s="39"/>
      <c r="L3051" s="39"/>
      <c r="M3051" s="39"/>
      <c r="N3051" s="39"/>
      <c r="O3051" s="39"/>
      <c r="P3051" s="39"/>
      <c r="Q3051" s="39"/>
      <c r="R3051" s="39"/>
      <c r="S3051" s="39"/>
      <c r="T3051" s="39"/>
      <c r="U3051" s="39"/>
      <c r="V3051" s="39"/>
      <c r="W3051" s="39"/>
      <c r="X3051" s="39"/>
      <c r="Y3051" s="39"/>
      <c r="Z3051" s="39"/>
      <c r="AA3051" s="39"/>
      <c r="AB3051" s="39"/>
      <c r="AC3051" s="39"/>
      <c r="AD3051" s="39"/>
      <c r="AE3051" s="39"/>
      <c r="AF3051" s="39"/>
      <c r="AG3051" s="39"/>
      <c r="AH3051" s="39"/>
      <c r="AI3051" s="39"/>
      <c r="AJ3051" s="39"/>
      <c r="AK3051" s="39"/>
      <c r="AL3051" s="39"/>
      <c r="AM3051" s="39"/>
    </row>
    <row r="3052" spans="1:39" outlineLevel="3">
      <c r="A3052" s="11">
        <f>ROW()</f>
        <v>3052</v>
      </c>
      <c r="C3052" s="6" t="s">
        <v>511</v>
      </c>
      <c r="D3052" s="39"/>
      <c r="E3052" s="39"/>
      <c r="F3052" s="39"/>
      <c r="G3052" s="39"/>
      <c r="H3052" s="39"/>
      <c r="I3052" s="39"/>
      <c r="J3052" s="39"/>
      <c r="K3052" s="39"/>
      <c r="L3052" s="39"/>
      <c r="M3052" s="39"/>
      <c r="N3052" s="39"/>
      <c r="O3052" s="39"/>
      <c r="P3052" s="39"/>
      <c r="Q3052" s="39"/>
      <c r="R3052" s="39"/>
      <c r="S3052" s="39"/>
      <c r="T3052" s="39"/>
      <c r="U3052" s="39"/>
      <c r="V3052" s="39"/>
      <c r="W3052" s="39"/>
      <c r="X3052" s="39"/>
      <c r="Y3052" s="39"/>
      <c r="Z3052" s="39"/>
      <c r="AA3052" s="39"/>
      <c r="AB3052" s="39"/>
      <c r="AC3052" s="39"/>
      <c r="AD3052" s="39"/>
      <c r="AE3052" s="39"/>
      <c r="AF3052" s="39"/>
      <c r="AG3052" s="39"/>
      <c r="AH3052" s="39"/>
      <c r="AI3052" s="39"/>
      <c r="AJ3052" s="39"/>
      <c r="AK3052" s="39"/>
      <c r="AL3052" s="39"/>
      <c r="AM3052" s="39"/>
    </row>
    <row r="3053" spans="1:39" outlineLevel="3">
      <c r="A3053" s="11">
        <f>ROW()</f>
        <v>3053</v>
      </c>
      <c r="C3053" s="6" t="s">
        <v>655</v>
      </c>
      <c r="D3053" s="39"/>
      <c r="E3053" s="39"/>
      <c r="F3053" s="39"/>
      <c r="G3053" s="39"/>
      <c r="H3053" s="39"/>
      <c r="I3053" s="39"/>
      <c r="J3053" s="39"/>
      <c r="K3053" s="39"/>
      <c r="L3053" s="39"/>
      <c r="M3053" s="39"/>
      <c r="N3053" s="39"/>
      <c r="O3053" s="39"/>
      <c r="P3053" s="39"/>
      <c r="Q3053" s="39"/>
      <c r="R3053" s="39"/>
      <c r="S3053" s="39"/>
      <c r="T3053" s="39"/>
      <c r="U3053" s="39"/>
      <c r="V3053" s="39"/>
      <c r="W3053" s="39"/>
      <c r="X3053" s="39"/>
      <c r="Y3053" s="39"/>
      <c r="Z3053" s="39"/>
      <c r="AA3053" s="39"/>
      <c r="AB3053" s="39"/>
      <c r="AC3053" s="39"/>
      <c r="AD3053" s="39"/>
      <c r="AE3053" s="39"/>
      <c r="AF3053" s="39"/>
      <c r="AG3053" s="39"/>
      <c r="AH3053" s="39"/>
      <c r="AI3053" s="39"/>
      <c r="AJ3053" s="39"/>
      <c r="AK3053" s="39"/>
      <c r="AL3053" s="39"/>
      <c r="AM3053" s="39"/>
    </row>
    <row r="3054" spans="1:39" outlineLevel="3">
      <c r="A3054" s="11">
        <f>ROW()</f>
        <v>3054</v>
      </c>
      <c r="C3054" s="6" t="s">
        <v>656</v>
      </c>
      <c r="D3054" s="39"/>
      <c r="E3054" s="39"/>
      <c r="F3054" s="39"/>
      <c r="G3054" s="39"/>
      <c r="H3054" s="39"/>
      <c r="I3054" s="39"/>
      <c r="J3054" s="39"/>
      <c r="K3054" s="39"/>
      <c r="L3054" s="39"/>
      <c r="M3054" s="39"/>
      <c r="N3054" s="39"/>
      <c r="O3054" s="39"/>
      <c r="P3054" s="39"/>
      <c r="Q3054" s="39"/>
      <c r="R3054" s="39"/>
      <c r="S3054" s="39"/>
      <c r="T3054" s="39"/>
      <c r="U3054" s="39"/>
      <c r="V3054" s="39"/>
      <c r="W3054" s="39"/>
      <c r="X3054" s="39"/>
      <c r="Y3054" s="39"/>
      <c r="Z3054" s="39"/>
      <c r="AA3054" s="39"/>
      <c r="AB3054" s="39"/>
      <c r="AC3054" s="39"/>
      <c r="AD3054" s="39"/>
      <c r="AE3054" s="39"/>
      <c r="AF3054" s="39"/>
      <c r="AG3054" s="39"/>
      <c r="AH3054" s="39"/>
      <c r="AI3054" s="39"/>
      <c r="AJ3054" s="39"/>
      <c r="AK3054" s="39"/>
      <c r="AL3054" s="39"/>
      <c r="AM3054" s="39"/>
    </row>
    <row r="3055" spans="1:39" outlineLevel="3">
      <c r="A3055" s="11">
        <f>ROW()</f>
        <v>3055</v>
      </c>
      <c r="C3055" s="6" t="s">
        <v>667</v>
      </c>
      <c r="D3055" s="39"/>
      <c r="E3055" s="39"/>
      <c r="F3055" s="39"/>
      <c r="G3055" s="39"/>
      <c r="H3055" s="39"/>
      <c r="I3055" s="39"/>
      <c r="J3055" s="39"/>
      <c r="K3055" s="39"/>
      <c r="L3055" s="39"/>
      <c r="M3055" s="39"/>
      <c r="N3055" s="39"/>
      <c r="O3055" s="39"/>
      <c r="P3055" s="39"/>
      <c r="Q3055" s="39"/>
      <c r="R3055" s="39"/>
      <c r="S3055" s="39"/>
      <c r="T3055" s="39"/>
      <c r="U3055" s="39"/>
      <c r="V3055" s="39"/>
      <c r="W3055" s="39"/>
      <c r="X3055" s="39"/>
      <c r="Y3055" s="39"/>
      <c r="Z3055" s="39"/>
      <c r="AA3055" s="39"/>
      <c r="AB3055" s="39"/>
      <c r="AC3055" s="39"/>
      <c r="AD3055" s="39"/>
      <c r="AE3055" s="39"/>
      <c r="AF3055" s="39"/>
      <c r="AG3055" s="39"/>
      <c r="AH3055" s="39"/>
      <c r="AI3055" s="39"/>
      <c r="AJ3055" s="39"/>
      <c r="AK3055" s="39"/>
      <c r="AL3055" s="39"/>
      <c r="AM3055" s="39"/>
    </row>
    <row r="3056" spans="1:39" outlineLevel="3">
      <c r="A3056" s="11">
        <f>ROW()</f>
        <v>3056</v>
      </c>
      <c r="C3056" s="6" t="s">
        <v>212</v>
      </c>
      <c r="D3056" s="39"/>
      <c r="E3056" s="39"/>
      <c r="F3056" s="39"/>
      <c r="G3056" s="39"/>
      <c r="H3056" s="39"/>
      <c r="I3056" s="39"/>
      <c r="J3056" s="39"/>
      <c r="K3056" s="39"/>
      <c r="L3056" s="39"/>
      <c r="M3056" s="39"/>
      <c r="N3056" s="39"/>
      <c r="O3056" s="39"/>
      <c r="P3056" s="39"/>
      <c r="Q3056" s="39"/>
      <c r="R3056" s="39"/>
      <c r="S3056" s="39"/>
      <c r="T3056" s="39"/>
      <c r="U3056" s="39"/>
      <c r="V3056" s="39"/>
      <c r="W3056" s="39"/>
      <c r="X3056" s="39"/>
      <c r="Y3056" s="39"/>
      <c r="Z3056" s="39"/>
      <c r="AA3056" s="39"/>
      <c r="AB3056" s="39"/>
      <c r="AC3056" s="39"/>
      <c r="AD3056" s="39"/>
      <c r="AE3056" s="39"/>
      <c r="AF3056" s="39"/>
      <c r="AG3056" s="39"/>
      <c r="AH3056" s="39"/>
      <c r="AI3056" s="39"/>
      <c r="AJ3056" s="39"/>
      <c r="AK3056" s="39"/>
      <c r="AL3056" s="39"/>
      <c r="AM3056" s="39"/>
    </row>
    <row r="3057" spans="1:39" outlineLevel="3">
      <c r="A3057" s="11">
        <f>ROW()</f>
        <v>3057</v>
      </c>
      <c r="C3057" s="30" t="s">
        <v>362</v>
      </c>
      <c r="D3057" s="90"/>
      <c r="E3057" s="90"/>
      <c r="F3057" s="90"/>
      <c r="G3057" s="90"/>
      <c r="H3057" s="90"/>
      <c r="I3057" s="90"/>
      <c r="J3057" s="90"/>
      <c r="K3057" s="90"/>
      <c r="L3057" s="90"/>
      <c r="M3057" s="90"/>
      <c r="N3057" s="90"/>
      <c r="O3057" s="90"/>
      <c r="P3057" s="90"/>
      <c r="Q3057" s="90"/>
      <c r="R3057" s="90"/>
      <c r="S3057" s="90"/>
      <c r="T3057" s="90"/>
      <c r="U3057" s="90"/>
      <c r="V3057" s="90"/>
      <c r="W3057" s="90"/>
      <c r="X3057" s="90"/>
      <c r="Y3057" s="90"/>
      <c r="Z3057" s="90"/>
      <c r="AA3057" s="90"/>
      <c r="AB3057" s="90"/>
      <c r="AC3057" s="90"/>
      <c r="AD3057" s="90"/>
      <c r="AE3057" s="90"/>
      <c r="AF3057" s="90"/>
      <c r="AG3057" s="90"/>
      <c r="AH3057" s="90"/>
      <c r="AI3057" s="90"/>
      <c r="AJ3057" s="90"/>
      <c r="AK3057" s="90"/>
      <c r="AL3057" s="90"/>
      <c r="AM3057" s="90"/>
    </row>
    <row r="3058" spans="1:39" outlineLevel="3">
      <c r="A3058" s="11">
        <f>ROW()</f>
        <v>3058</v>
      </c>
      <c r="C3058" s="6" t="s">
        <v>1</v>
      </c>
      <c r="D3058" s="39"/>
      <c r="E3058" s="39"/>
      <c r="F3058" s="39"/>
      <c r="G3058" s="39"/>
      <c r="H3058" s="39"/>
      <c r="I3058" s="39"/>
      <c r="J3058" s="39"/>
      <c r="K3058" s="39"/>
      <c r="L3058" s="39"/>
      <c r="M3058" s="39"/>
      <c r="N3058" s="39"/>
      <c r="O3058" s="39"/>
      <c r="P3058" s="39"/>
      <c r="Q3058" s="39"/>
      <c r="R3058" s="39"/>
      <c r="S3058" s="39"/>
      <c r="T3058" s="39"/>
      <c r="U3058" s="39"/>
      <c r="V3058" s="39"/>
      <c r="W3058" s="39"/>
      <c r="X3058" s="39"/>
      <c r="Y3058" s="39"/>
      <c r="Z3058" s="39"/>
      <c r="AA3058" s="39"/>
      <c r="AB3058" s="39"/>
      <c r="AC3058" s="39"/>
      <c r="AD3058" s="39"/>
      <c r="AE3058" s="39"/>
      <c r="AF3058" s="39"/>
      <c r="AG3058" s="39"/>
      <c r="AH3058" s="39"/>
      <c r="AI3058" s="39"/>
      <c r="AJ3058" s="39"/>
      <c r="AK3058" s="39"/>
      <c r="AL3058" s="39"/>
      <c r="AM3058" s="39"/>
    </row>
    <row r="3059" spans="1:39" outlineLevel="3">
      <c r="A3059" s="11">
        <f>ROW()</f>
        <v>3059</v>
      </c>
      <c r="D3059" s="39"/>
      <c r="E3059" s="39"/>
      <c r="F3059" s="39"/>
      <c r="G3059" s="39"/>
      <c r="H3059" s="39"/>
      <c r="I3059" s="39"/>
      <c r="J3059" s="39"/>
      <c r="K3059" s="39"/>
      <c r="L3059" s="39"/>
      <c r="M3059" s="39"/>
      <c r="N3059" s="39"/>
      <c r="O3059" s="39"/>
      <c r="P3059" s="39"/>
      <c r="Q3059" s="39"/>
      <c r="R3059" s="39"/>
      <c r="S3059" s="39"/>
      <c r="T3059" s="39"/>
      <c r="U3059" s="39"/>
      <c r="V3059" s="39"/>
      <c r="W3059" s="39"/>
      <c r="X3059" s="39"/>
      <c r="Y3059" s="39"/>
      <c r="Z3059" s="39"/>
      <c r="AA3059" s="39"/>
      <c r="AB3059" s="39"/>
      <c r="AC3059" s="39"/>
      <c r="AD3059" s="39"/>
      <c r="AE3059" s="39"/>
      <c r="AF3059" s="39"/>
      <c r="AG3059" s="39"/>
      <c r="AH3059" s="39"/>
      <c r="AI3059" s="39"/>
      <c r="AJ3059" s="39"/>
      <c r="AK3059" s="39"/>
      <c r="AL3059" s="39"/>
      <c r="AM3059" s="39"/>
    </row>
    <row r="3060" spans="1:39" s="10" customFormat="1" outlineLevel="1">
      <c r="A3060" s="324" t="s">
        <v>457</v>
      </c>
      <c r="B3060" s="347"/>
      <c r="C3060" s="325"/>
      <c r="D3060" s="325"/>
      <c r="E3060" s="325"/>
      <c r="F3060" s="325"/>
      <c r="G3060" s="325"/>
      <c r="H3060" s="326"/>
      <c r="I3060" s="326"/>
      <c r="J3060" s="326"/>
      <c r="K3060" s="326"/>
      <c r="L3060" s="326"/>
      <c r="M3060" s="326"/>
      <c r="N3060" s="326"/>
      <c r="O3060" s="326"/>
      <c r="P3060" s="326"/>
      <c r="Q3060" s="326"/>
      <c r="R3060" s="326"/>
      <c r="S3060" s="326"/>
      <c r="T3060" s="326"/>
      <c r="U3060" s="326"/>
      <c r="V3060" s="326"/>
      <c r="W3060" s="326"/>
      <c r="X3060" s="326"/>
      <c r="Y3060" s="326"/>
      <c r="Z3060" s="326"/>
      <c r="AA3060" s="326"/>
      <c r="AB3060" s="326"/>
      <c r="AC3060" s="326"/>
      <c r="AD3060" s="326"/>
      <c r="AE3060" s="326"/>
      <c r="AF3060" s="326"/>
      <c r="AG3060" s="326"/>
      <c r="AH3060" s="326"/>
      <c r="AI3060" s="326"/>
      <c r="AJ3060" s="326"/>
      <c r="AK3060" s="326"/>
      <c r="AL3060" s="326"/>
      <c r="AM3060" s="326"/>
    </row>
    <row r="3061" spans="1:39" outlineLevel="2">
      <c r="A3061" s="11">
        <f>ROW()</f>
        <v>3061</v>
      </c>
      <c r="B3061" s="343" t="s">
        <v>141</v>
      </c>
      <c r="D3061" s="39"/>
      <c r="E3061" s="39"/>
      <c r="F3061" s="39"/>
      <c r="G3061" s="39"/>
      <c r="H3061" s="39"/>
      <c r="I3061" s="39"/>
      <c r="J3061" s="156"/>
      <c r="K3061" s="39"/>
      <c r="L3061" s="39"/>
      <c r="M3061" s="39"/>
      <c r="N3061" s="39"/>
      <c r="O3061" s="39"/>
      <c r="P3061" s="39"/>
      <c r="Q3061" s="39"/>
      <c r="R3061" s="39"/>
      <c r="S3061" s="39"/>
      <c r="T3061" s="39"/>
      <c r="U3061" s="39"/>
      <c r="V3061" s="39"/>
      <c r="W3061" s="39"/>
      <c r="X3061" s="39"/>
      <c r="Y3061" s="39"/>
      <c r="Z3061" s="39"/>
      <c r="AA3061" s="39"/>
      <c r="AB3061" s="39"/>
      <c r="AC3061" s="39"/>
      <c r="AD3061" s="39"/>
      <c r="AE3061" s="39"/>
      <c r="AF3061" s="39"/>
      <c r="AG3061" s="39"/>
      <c r="AH3061" s="39"/>
      <c r="AI3061" s="428">
        <f>IF(Asset!AI$157="","",Asset!AI$157-AI$6)</f>
        <v>37</v>
      </c>
      <c r="AJ3061" s="39"/>
      <c r="AK3061" s="39"/>
      <c r="AL3061" s="39"/>
      <c r="AM3061" s="39"/>
    </row>
    <row r="3062" spans="1:39" outlineLevel="2">
      <c r="A3062" s="11">
        <f>ROW()</f>
        <v>3062</v>
      </c>
      <c r="C3062" s="6" t="s">
        <v>2</v>
      </c>
      <c r="D3062" s="39"/>
      <c r="E3062" s="39"/>
      <c r="F3062" s="39"/>
      <c r="G3062" s="39"/>
      <c r="H3062" s="39"/>
      <c r="I3062" s="9"/>
      <c r="J3062" s="39"/>
      <c r="K3062" s="163"/>
      <c r="L3062" s="163"/>
      <c r="M3062" s="163"/>
      <c r="N3062" s="163"/>
      <c r="O3062" s="163"/>
      <c r="P3062" s="163"/>
      <c r="Q3062" s="163"/>
      <c r="R3062" s="163"/>
      <c r="S3062" s="163"/>
      <c r="T3062" s="163"/>
      <c r="U3062" s="163"/>
      <c r="V3062" s="163"/>
      <c r="W3062" s="163"/>
      <c r="X3062" s="163"/>
      <c r="Y3062" s="163"/>
      <c r="Z3062" s="163"/>
      <c r="AA3062" s="163"/>
      <c r="AB3062" s="163"/>
      <c r="AC3062" s="164"/>
      <c r="AD3062" s="163"/>
      <c r="AE3062" s="163"/>
      <c r="AF3062" s="163"/>
      <c r="AG3062" s="163"/>
      <c r="AH3062" s="164"/>
      <c r="AI3062" s="915">
        <f>IF(AI$160="",Inputs!$D$80,MIN(Inputs!$D$80,AI$160))</f>
        <v>37</v>
      </c>
      <c r="AJ3062" s="163">
        <f t="shared" ref="AJ3062:AM3069" si="2002">MAX(0,AI3062-1)</f>
        <v>36</v>
      </c>
      <c r="AK3062" s="163">
        <f t="shared" si="2002"/>
        <v>35</v>
      </c>
      <c r="AL3062" s="163">
        <f t="shared" si="2002"/>
        <v>34</v>
      </c>
      <c r="AM3062" s="163">
        <f t="shared" si="2002"/>
        <v>33</v>
      </c>
    </row>
    <row r="3063" spans="1:39" outlineLevel="2">
      <c r="A3063" s="11">
        <f>ROW()</f>
        <v>3063</v>
      </c>
      <c r="C3063" s="6" t="s">
        <v>3</v>
      </c>
      <c r="D3063" s="39"/>
      <c r="E3063" s="39"/>
      <c r="F3063" s="39"/>
      <c r="G3063" s="39"/>
      <c r="H3063" s="39"/>
      <c r="I3063" s="9"/>
      <c r="J3063" s="39"/>
      <c r="K3063" s="163"/>
      <c r="L3063" s="163"/>
      <c r="M3063" s="163"/>
      <c r="N3063" s="163"/>
      <c r="O3063" s="163"/>
      <c r="P3063" s="163"/>
      <c r="Q3063" s="163"/>
      <c r="R3063" s="163"/>
      <c r="S3063" s="163"/>
      <c r="T3063" s="163"/>
      <c r="U3063" s="163"/>
      <c r="V3063" s="163"/>
      <c r="W3063" s="163"/>
      <c r="X3063" s="163"/>
      <c r="Y3063" s="163"/>
      <c r="Z3063" s="163"/>
      <c r="AA3063" s="163"/>
      <c r="AB3063" s="163"/>
      <c r="AC3063" s="164"/>
      <c r="AD3063" s="163"/>
      <c r="AE3063" s="163"/>
      <c r="AF3063" s="163"/>
      <c r="AG3063" s="163"/>
      <c r="AH3063" s="164"/>
      <c r="AI3063" s="915">
        <f>IF(AI$160="",Inputs!$D$81,MIN(Inputs!$D$81,AI$160))</f>
        <v>30</v>
      </c>
      <c r="AJ3063" s="163">
        <f t="shared" si="2002"/>
        <v>29</v>
      </c>
      <c r="AK3063" s="163">
        <f t="shared" si="2002"/>
        <v>28</v>
      </c>
      <c r="AL3063" s="163">
        <f t="shared" si="2002"/>
        <v>27</v>
      </c>
      <c r="AM3063" s="163">
        <f t="shared" si="2002"/>
        <v>26</v>
      </c>
    </row>
    <row r="3064" spans="1:39" outlineLevel="2">
      <c r="A3064" s="11">
        <f>ROW()</f>
        <v>3064</v>
      </c>
      <c r="C3064" s="6" t="s">
        <v>4</v>
      </c>
      <c r="D3064" s="39"/>
      <c r="E3064" s="39"/>
      <c r="F3064" s="39"/>
      <c r="G3064" s="39"/>
      <c r="H3064" s="39"/>
      <c r="I3064" s="9"/>
      <c r="J3064" s="39"/>
      <c r="K3064" s="163"/>
      <c r="L3064" s="163"/>
      <c r="M3064" s="163"/>
      <c r="N3064" s="163"/>
      <c r="O3064" s="163"/>
      <c r="P3064" s="163"/>
      <c r="Q3064" s="163"/>
      <c r="R3064" s="163"/>
      <c r="S3064" s="163"/>
      <c r="T3064" s="163"/>
      <c r="U3064" s="163"/>
      <c r="V3064" s="163"/>
      <c r="W3064" s="163"/>
      <c r="X3064" s="163"/>
      <c r="Y3064" s="163"/>
      <c r="Z3064" s="163"/>
      <c r="AA3064" s="163"/>
      <c r="AB3064" s="163"/>
      <c r="AC3064" s="164"/>
      <c r="AD3064" s="163"/>
      <c r="AE3064" s="163"/>
      <c r="AF3064" s="163"/>
      <c r="AG3064" s="163"/>
      <c r="AH3064" s="164"/>
      <c r="AI3064" s="164">
        <f>Inputs!$D$82</f>
        <v>30</v>
      </c>
      <c r="AJ3064" s="163">
        <f t="shared" si="2002"/>
        <v>29</v>
      </c>
      <c r="AK3064" s="163">
        <f t="shared" si="2002"/>
        <v>28</v>
      </c>
      <c r="AL3064" s="163">
        <f t="shared" si="2002"/>
        <v>27</v>
      </c>
      <c r="AM3064" s="163">
        <f t="shared" si="2002"/>
        <v>26</v>
      </c>
    </row>
    <row r="3065" spans="1:39" outlineLevel="2">
      <c r="A3065" s="11">
        <f>ROW()</f>
        <v>3065</v>
      </c>
      <c r="C3065" s="6" t="s">
        <v>5</v>
      </c>
      <c r="D3065" s="39"/>
      <c r="E3065" s="39"/>
      <c r="F3065" s="39"/>
      <c r="G3065" s="39"/>
      <c r="H3065" s="39"/>
      <c r="I3065" s="9"/>
      <c r="J3065" s="39"/>
      <c r="K3065" s="163"/>
      <c r="L3065" s="163"/>
      <c r="M3065" s="163"/>
      <c r="N3065" s="163"/>
      <c r="O3065" s="163"/>
      <c r="P3065" s="163"/>
      <c r="Q3065" s="163"/>
      <c r="R3065" s="163"/>
      <c r="S3065" s="163"/>
      <c r="T3065" s="163"/>
      <c r="U3065" s="163"/>
      <c r="V3065" s="163"/>
      <c r="W3065" s="163"/>
      <c r="X3065" s="163"/>
      <c r="Y3065" s="163"/>
      <c r="Z3065" s="163"/>
      <c r="AA3065" s="163"/>
      <c r="AB3065" s="163"/>
      <c r="AC3065" s="164"/>
      <c r="AD3065" s="163"/>
      <c r="AE3065" s="163"/>
      <c r="AF3065" s="163"/>
      <c r="AG3065" s="163"/>
      <c r="AH3065" s="164"/>
      <c r="AI3065" s="164">
        <f>Inputs!$D$83</f>
        <v>10</v>
      </c>
      <c r="AJ3065" s="163">
        <f t="shared" si="2002"/>
        <v>9</v>
      </c>
      <c r="AK3065" s="163">
        <f t="shared" si="2002"/>
        <v>8</v>
      </c>
      <c r="AL3065" s="163">
        <f t="shared" si="2002"/>
        <v>7</v>
      </c>
      <c r="AM3065" s="163">
        <f t="shared" si="2002"/>
        <v>6</v>
      </c>
    </row>
    <row r="3066" spans="1:39" outlineLevel="2">
      <c r="A3066" s="11">
        <f>ROW()</f>
        <v>3066</v>
      </c>
      <c r="C3066" s="6" t="s">
        <v>473</v>
      </c>
      <c r="D3066" s="39"/>
      <c r="E3066" s="39"/>
      <c r="F3066" s="39"/>
      <c r="G3066" s="39"/>
      <c r="H3066" s="39"/>
      <c r="I3066" s="9"/>
      <c r="J3066" s="39"/>
      <c r="K3066" s="163"/>
      <c r="L3066" s="163"/>
      <c r="M3066" s="163"/>
      <c r="N3066" s="163"/>
      <c r="O3066" s="163"/>
      <c r="P3066" s="163"/>
      <c r="Q3066" s="163"/>
      <c r="R3066" s="163"/>
      <c r="S3066" s="163"/>
      <c r="T3066" s="163"/>
      <c r="U3066" s="163"/>
      <c r="V3066" s="163"/>
      <c r="W3066" s="163"/>
      <c r="X3066" s="163"/>
      <c r="Y3066" s="163"/>
      <c r="Z3066" s="163"/>
      <c r="AA3066" s="163"/>
      <c r="AB3066" s="163"/>
      <c r="AC3066" s="164"/>
      <c r="AD3066" s="163"/>
      <c r="AE3066" s="163"/>
      <c r="AF3066" s="163"/>
      <c r="AG3066" s="163"/>
      <c r="AH3066" s="164"/>
      <c r="AI3066" s="164">
        <f>Inputs!$D$84</f>
        <v>5</v>
      </c>
      <c r="AJ3066" s="163">
        <f t="shared" si="2002"/>
        <v>4</v>
      </c>
      <c r="AK3066" s="163">
        <f t="shared" si="2002"/>
        <v>3</v>
      </c>
      <c r="AL3066" s="163">
        <f t="shared" si="2002"/>
        <v>2</v>
      </c>
      <c r="AM3066" s="163">
        <f t="shared" si="2002"/>
        <v>1</v>
      </c>
    </row>
    <row r="3067" spans="1:39" outlineLevel="2">
      <c r="A3067" s="11">
        <f>ROW()</f>
        <v>3067</v>
      </c>
      <c r="C3067" s="6" t="s">
        <v>474</v>
      </c>
      <c r="D3067" s="39"/>
      <c r="E3067" s="39"/>
      <c r="F3067" s="39"/>
      <c r="G3067" s="39"/>
      <c r="H3067" s="39"/>
      <c r="I3067" s="9"/>
      <c r="J3067" s="39"/>
      <c r="K3067" s="163"/>
      <c r="L3067" s="163"/>
      <c r="M3067" s="163"/>
      <c r="N3067" s="163"/>
      <c r="O3067" s="163"/>
      <c r="P3067" s="163"/>
      <c r="Q3067" s="163"/>
      <c r="R3067" s="163"/>
      <c r="S3067" s="163"/>
      <c r="T3067" s="163"/>
      <c r="U3067" s="163"/>
      <c r="V3067" s="163"/>
      <c r="W3067" s="163"/>
      <c r="X3067" s="163"/>
      <c r="Y3067" s="163"/>
      <c r="Z3067" s="163"/>
      <c r="AA3067" s="163"/>
      <c r="AB3067" s="163"/>
      <c r="AC3067" s="164"/>
      <c r="AD3067" s="163"/>
      <c r="AE3067" s="163"/>
      <c r="AF3067" s="163"/>
      <c r="AG3067" s="163"/>
      <c r="AH3067" s="164"/>
      <c r="AI3067" s="164">
        <f>Inputs!$D$85</f>
        <v>15</v>
      </c>
      <c r="AJ3067" s="163">
        <f t="shared" si="2002"/>
        <v>14</v>
      </c>
      <c r="AK3067" s="163">
        <f t="shared" si="2002"/>
        <v>13</v>
      </c>
      <c r="AL3067" s="163">
        <f t="shared" si="2002"/>
        <v>12</v>
      </c>
      <c r="AM3067" s="163">
        <f t="shared" si="2002"/>
        <v>11</v>
      </c>
    </row>
    <row r="3068" spans="1:39" outlineLevel="2">
      <c r="A3068" s="11">
        <f>ROW()</f>
        <v>3068</v>
      </c>
      <c r="C3068" s="6" t="s">
        <v>477</v>
      </c>
      <c r="D3068" s="39"/>
      <c r="E3068" s="39"/>
      <c r="F3068" s="39"/>
      <c r="G3068" s="39"/>
      <c r="H3068" s="39"/>
      <c r="I3068" s="9"/>
      <c r="J3068" s="39"/>
      <c r="K3068" s="163"/>
      <c r="L3068" s="163"/>
      <c r="M3068" s="163"/>
      <c r="N3068" s="163"/>
      <c r="O3068" s="163"/>
      <c r="P3068" s="163"/>
      <c r="Q3068" s="163"/>
      <c r="R3068" s="163"/>
      <c r="S3068" s="163"/>
      <c r="T3068" s="163"/>
      <c r="U3068" s="163"/>
      <c r="V3068" s="163"/>
      <c r="W3068" s="163"/>
      <c r="X3068" s="163"/>
      <c r="Y3068" s="163"/>
      <c r="Z3068" s="163"/>
      <c r="AA3068" s="163"/>
      <c r="AB3068" s="163"/>
      <c r="AC3068" s="164"/>
      <c r="AD3068" s="163"/>
      <c r="AE3068" s="163"/>
      <c r="AF3068" s="163"/>
      <c r="AG3068" s="163"/>
      <c r="AH3068" s="164"/>
      <c r="AI3068" s="164">
        <f>Inputs!$D$86</f>
        <v>10</v>
      </c>
      <c r="AJ3068" s="163">
        <f t="shared" si="2002"/>
        <v>9</v>
      </c>
      <c r="AK3068" s="163">
        <f t="shared" si="2002"/>
        <v>8</v>
      </c>
      <c r="AL3068" s="163">
        <f t="shared" si="2002"/>
        <v>7</v>
      </c>
      <c r="AM3068" s="163">
        <f t="shared" si="2002"/>
        <v>6</v>
      </c>
    </row>
    <row r="3069" spans="1:39" outlineLevel="2">
      <c r="A3069" s="11">
        <f>ROW()</f>
        <v>3069</v>
      </c>
      <c r="C3069" s="6" t="s">
        <v>511</v>
      </c>
      <c r="D3069" s="39"/>
      <c r="E3069" s="39"/>
      <c r="F3069" s="39"/>
      <c r="G3069" s="39"/>
      <c r="H3069" s="39"/>
      <c r="I3069" s="9"/>
      <c r="J3069" s="39"/>
      <c r="K3069" s="163"/>
      <c r="L3069" s="163"/>
      <c r="M3069" s="163"/>
      <c r="N3069" s="163"/>
      <c r="O3069" s="163"/>
      <c r="P3069" s="163"/>
      <c r="Q3069" s="163"/>
      <c r="R3069" s="163"/>
      <c r="S3069" s="163"/>
      <c r="T3069" s="163"/>
      <c r="U3069" s="163"/>
      <c r="V3069" s="163"/>
      <c r="W3069" s="163"/>
      <c r="X3069" s="163"/>
      <c r="Y3069" s="163"/>
      <c r="Z3069" s="163"/>
      <c r="AA3069" s="163"/>
      <c r="AB3069" s="163"/>
      <c r="AC3069" s="164"/>
      <c r="AD3069" s="163"/>
      <c r="AE3069" s="163"/>
      <c r="AF3069" s="163"/>
      <c r="AG3069" s="163"/>
      <c r="AH3069" s="164"/>
      <c r="AI3069" s="164">
        <f>Inputs!$D$87</f>
        <v>50</v>
      </c>
      <c r="AJ3069" s="163">
        <f t="shared" si="2002"/>
        <v>49</v>
      </c>
      <c r="AK3069" s="163">
        <f t="shared" si="2002"/>
        <v>48</v>
      </c>
      <c r="AL3069" s="163">
        <f t="shared" si="2002"/>
        <v>47</v>
      </c>
      <c r="AM3069" s="163">
        <f t="shared" si="2002"/>
        <v>46</v>
      </c>
    </row>
    <row r="3070" spans="1:39" outlineLevel="2">
      <c r="A3070" s="11">
        <f>ROW()</f>
        <v>3070</v>
      </c>
      <c r="C3070" s="6" t="s">
        <v>655</v>
      </c>
      <c r="D3070" s="39"/>
      <c r="E3070" s="39"/>
      <c r="F3070" s="39"/>
      <c r="G3070" s="39"/>
      <c r="H3070" s="39"/>
      <c r="I3070" s="9"/>
      <c r="J3070" s="39"/>
      <c r="K3070" s="163"/>
      <c r="L3070" s="163"/>
      <c r="M3070" s="163"/>
      <c r="N3070" s="163"/>
      <c r="O3070" s="163"/>
      <c r="P3070" s="163"/>
      <c r="Q3070" s="163"/>
      <c r="R3070" s="163"/>
      <c r="S3070" s="163"/>
      <c r="T3070" s="163"/>
      <c r="U3070" s="163"/>
      <c r="V3070" s="163"/>
      <c r="W3070" s="163"/>
      <c r="X3070" s="163"/>
      <c r="Y3070" s="163"/>
      <c r="Z3070" s="163"/>
      <c r="AA3070" s="163"/>
      <c r="AB3070" s="163"/>
      <c r="AC3070" s="164"/>
      <c r="AD3070" s="163"/>
      <c r="AE3070" s="163"/>
      <c r="AF3070" s="163"/>
      <c r="AG3070" s="163"/>
      <c r="AH3070" s="164"/>
      <c r="AI3070" s="164"/>
      <c r="AJ3070" s="163"/>
      <c r="AK3070" s="163"/>
      <c r="AL3070" s="163"/>
      <c r="AM3070" s="163"/>
    </row>
    <row r="3071" spans="1:39" outlineLevel="2">
      <c r="A3071" s="11">
        <f>ROW()</f>
        <v>3071</v>
      </c>
      <c r="C3071" s="6" t="s">
        <v>656</v>
      </c>
      <c r="D3071" s="39"/>
      <c r="E3071" s="39"/>
      <c r="F3071" s="39"/>
      <c r="G3071" s="39"/>
      <c r="H3071" s="39"/>
      <c r="I3071" s="9"/>
      <c r="J3071" s="39"/>
      <c r="K3071" s="163"/>
      <c r="L3071" s="163"/>
      <c r="M3071" s="163"/>
      <c r="N3071" s="163"/>
      <c r="O3071" s="163"/>
      <c r="P3071" s="163"/>
      <c r="Q3071" s="163"/>
      <c r="R3071" s="163"/>
      <c r="S3071" s="163"/>
      <c r="T3071" s="163"/>
      <c r="U3071" s="163"/>
      <c r="V3071" s="163"/>
      <c r="W3071" s="163"/>
      <c r="X3071" s="163"/>
      <c r="Y3071" s="163"/>
      <c r="Z3071" s="163"/>
      <c r="AA3071" s="163"/>
      <c r="AB3071" s="163"/>
      <c r="AC3071" s="164"/>
      <c r="AD3071" s="163"/>
      <c r="AE3071" s="163"/>
      <c r="AF3071" s="163"/>
      <c r="AG3071" s="163"/>
      <c r="AH3071" s="164"/>
      <c r="AI3071" s="164"/>
      <c r="AJ3071" s="163"/>
      <c r="AK3071" s="163"/>
      <c r="AL3071" s="163"/>
      <c r="AM3071" s="163"/>
    </row>
    <row r="3072" spans="1:39" outlineLevel="2">
      <c r="A3072" s="11">
        <f>ROW()</f>
        <v>3072</v>
      </c>
      <c r="C3072" s="6" t="s">
        <v>667</v>
      </c>
      <c r="D3072" s="39"/>
      <c r="E3072" s="39"/>
      <c r="F3072" s="39"/>
      <c r="G3072" s="39"/>
      <c r="H3072" s="39"/>
      <c r="I3072" s="9"/>
      <c r="J3072" s="39"/>
      <c r="K3072" s="163"/>
      <c r="L3072" s="163"/>
      <c r="M3072" s="163"/>
      <c r="N3072" s="163"/>
      <c r="O3072" s="163"/>
      <c r="P3072" s="163"/>
      <c r="Q3072" s="163"/>
      <c r="R3072" s="163"/>
      <c r="S3072" s="163"/>
      <c r="T3072" s="163"/>
      <c r="U3072" s="163"/>
      <c r="V3072" s="163"/>
      <c r="W3072" s="163"/>
      <c r="X3072" s="163"/>
      <c r="Y3072" s="163"/>
      <c r="Z3072" s="163"/>
      <c r="AA3072" s="163"/>
      <c r="AB3072" s="163"/>
      <c r="AC3072" s="164"/>
      <c r="AD3072" s="163"/>
      <c r="AE3072" s="163"/>
      <c r="AF3072" s="163"/>
      <c r="AG3072" s="163"/>
      <c r="AH3072" s="164"/>
      <c r="AI3072" s="164"/>
      <c r="AJ3072" s="163"/>
      <c r="AK3072" s="163"/>
      <c r="AL3072" s="163"/>
      <c r="AM3072" s="163"/>
    </row>
    <row r="3073" spans="1:39" outlineLevel="2">
      <c r="A3073" s="11">
        <f>ROW()</f>
        <v>3073</v>
      </c>
      <c r="C3073" s="6" t="s">
        <v>212</v>
      </c>
      <c r="D3073" s="39"/>
      <c r="E3073" s="39"/>
      <c r="F3073" s="39"/>
      <c r="G3073" s="39"/>
      <c r="H3073" s="39"/>
      <c r="I3073" s="13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  <c r="AA3073" s="9"/>
      <c r="AB3073" s="9"/>
      <c r="AC3073" s="9"/>
      <c r="AD3073" s="9"/>
      <c r="AE3073" s="9"/>
      <c r="AF3073" s="9"/>
      <c r="AG3073" s="9"/>
      <c r="AH3073" s="9"/>
      <c r="AI3073" s="163"/>
      <c r="AJ3073" s="9"/>
      <c r="AK3073" s="9"/>
      <c r="AL3073" s="9"/>
      <c r="AM3073" s="9"/>
    </row>
    <row r="3074" spans="1:39" outlineLevel="2">
      <c r="A3074" s="11">
        <f>ROW()</f>
        <v>3074</v>
      </c>
      <c r="C3074" s="30" t="s">
        <v>362</v>
      </c>
      <c r="D3074" s="90"/>
      <c r="E3074" s="90"/>
      <c r="F3074" s="90"/>
      <c r="G3074" s="90"/>
      <c r="H3074" s="90"/>
      <c r="I3074" s="15"/>
      <c r="J3074" s="90"/>
      <c r="K3074" s="15"/>
      <c r="L3074" s="15"/>
      <c r="M3074" s="15"/>
      <c r="N3074" s="15"/>
      <c r="O3074" s="15"/>
      <c r="P3074" s="15"/>
      <c r="Q3074" s="15"/>
      <c r="R3074" s="15"/>
      <c r="S3074" s="15"/>
      <c r="T3074" s="15"/>
      <c r="U3074" s="15"/>
      <c r="V3074" s="15"/>
      <c r="W3074" s="15"/>
      <c r="X3074" s="15"/>
      <c r="Y3074" s="15"/>
      <c r="Z3074" s="15"/>
      <c r="AA3074" s="15"/>
      <c r="AB3074" s="15"/>
      <c r="AC3074" s="15"/>
      <c r="AD3074" s="15"/>
      <c r="AE3074" s="15"/>
      <c r="AF3074" s="15"/>
      <c r="AG3074" s="15"/>
      <c r="AH3074" s="15"/>
      <c r="AI3074" s="288">
        <f>Inputs!$D$92</f>
        <v>38.1840567712187</v>
      </c>
      <c r="AJ3074" s="90">
        <f t="shared" ref="AJ3074:AM3074" si="2003">MAX(0,AI3074-1)</f>
        <v>37.1840567712187</v>
      </c>
      <c r="AK3074" s="90">
        <f t="shared" si="2003"/>
        <v>36.1840567712187</v>
      </c>
      <c r="AL3074" s="90">
        <f t="shared" si="2003"/>
        <v>35.1840567712187</v>
      </c>
      <c r="AM3074" s="90">
        <f t="shared" si="2003"/>
        <v>34.1840567712187</v>
      </c>
    </row>
    <row r="3075" spans="1:39" outlineLevel="2">
      <c r="A3075" s="11">
        <f>ROW()</f>
        <v>3075</v>
      </c>
      <c r="D3075" s="39"/>
      <c r="E3075" s="39"/>
      <c r="F3075" s="39"/>
      <c r="G3075" s="39"/>
      <c r="H3075" s="3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  <c r="W3075" s="9"/>
      <c r="X3075" s="9"/>
      <c r="Y3075" s="9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  <c r="AK3075" s="9"/>
      <c r="AL3075" s="9"/>
      <c r="AM3075" s="9"/>
    </row>
    <row r="3076" spans="1:39" outlineLevel="2">
      <c r="A3076" s="11">
        <f>ROW()</f>
        <v>3076</v>
      </c>
      <c r="B3076" s="343" t="s">
        <v>68</v>
      </c>
      <c r="D3076" s="39"/>
      <c r="E3076" s="39"/>
      <c r="F3076" s="39"/>
      <c r="G3076" s="39"/>
      <c r="H3076" s="39"/>
      <c r="I3076" s="39"/>
      <c r="J3076" s="39"/>
      <c r="K3076" s="39"/>
      <c r="L3076" s="39"/>
      <c r="M3076" s="39"/>
      <c r="N3076" s="39"/>
      <c r="O3076" s="39"/>
      <c r="P3076" s="39"/>
      <c r="Q3076" s="39"/>
      <c r="R3076" s="39"/>
      <c r="S3076" s="39"/>
      <c r="T3076" s="39"/>
      <c r="U3076" s="39"/>
      <c r="V3076" s="39"/>
      <c r="W3076" s="39"/>
      <c r="X3076" s="39"/>
      <c r="Y3076" s="39"/>
      <c r="Z3076" s="39"/>
      <c r="AA3076" s="39"/>
      <c r="AB3076" s="39"/>
      <c r="AC3076" s="39"/>
      <c r="AD3076" s="39"/>
      <c r="AE3076" s="39"/>
      <c r="AF3076" s="39"/>
      <c r="AG3076" s="39"/>
      <c r="AH3076" s="39"/>
      <c r="AI3076" s="39"/>
      <c r="AJ3076" s="39"/>
      <c r="AK3076" s="39"/>
      <c r="AL3076" s="39"/>
      <c r="AM3076" s="39"/>
    </row>
    <row r="3077" spans="1:39" outlineLevel="2">
      <c r="A3077" s="11">
        <f>ROW()</f>
        <v>3077</v>
      </c>
      <c r="C3077" s="6" t="s">
        <v>2</v>
      </c>
      <c r="D3077" s="39"/>
      <c r="E3077" s="39"/>
      <c r="F3077" s="39"/>
      <c r="G3077" s="39"/>
      <c r="H3077" s="39"/>
      <c r="I3077" s="39"/>
      <c r="J3077" s="39"/>
      <c r="K3077" s="39"/>
      <c r="L3077" s="39"/>
      <c r="M3077" s="39"/>
      <c r="N3077" s="39"/>
      <c r="O3077" s="39"/>
      <c r="P3077" s="39"/>
      <c r="Q3077" s="39"/>
      <c r="R3077" s="39"/>
      <c r="S3077" s="39"/>
      <c r="T3077" s="39"/>
      <c r="U3077" s="39"/>
      <c r="V3077" s="39"/>
      <c r="W3077" s="39"/>
      <c r="X3077" s="39"/>
      <c r="Y3077" s="39"/>
      <c r="Z3077" s="39"/>
      <c r="AA3077" s="39"/>
      <c r="AB3077" s="39"/>
      <c r="AC3077" s="9"/>
      <c r="AD3077" s="39"/>
      <c r="AE3077" s="39"/>
      <c r="AF3077" s="39"/>
      <c r="AG3077" s="39"/>
      <c r="AH3077" s="9">
        <f t="shared" ref="AH3077:AM3082" si="2004">AG3137</f>
        <v>0</v>
      </c>
      <c r="AI3077" s="9">
        <f t="shared" si="2004"/>
        <v>0</v>
      </c>
      <c r="AJ3077" s="9">
        <f t="shared" si="2004"/>
        <v>0</v>
      </c>
      <c r="AK3077" s="9">
        <f t="shared" si="2004"/>
        <v>0</v>
      </c>
      <c r="AL3077" s="9">
        <f t="shared" si="2004"/>
        <v>0</v>
      </c>
      <c r="AM3077" s="9">
        <f t="shared" si="2004"/>
        <v>0</v>
      </c>
    </row>
    <row r="3078" spans="1:39" outlineLevel="2">
      <c r="A3078" s="11">
        <f>ROW()</f>
        <v>3078</v>
      </c>
      <c r="C3078" s="6" t="s">
        <v>3</v>
      </c>
      <c r="D3078" s="39"/>
      <c r="E3078" s="39"/>
      <c r="F3078" s="39"/>
      <c r="G3078" s="39"/>
      <c r="H3078" s="39"/>
      <c r="I3078" s="39"/>
      <c r="J3078" s="39"/>
      <c r="K3078" s="39"/>
      <c r="L3078" s="39"/>
      <c r="M3078" s="39"/>
      <c r="N3078" s="39"/>
      <c r="O3078" s="39"/>
      <c r="P3078" s="39"/>
      <c r="Q3078" s="39"/>
      <c r="R3078" s="39"/>
      <c r="S3078" s="39"/>
      <c r="T3078" s="39"/>
      <c r="U3078" s="39"/>
      <c r="V3078" s="39"/>
      <c r="W3078" s="39"/>
      <c r="X3078" s="39"/>
      <c r="Y3078" s="39"/>
      <c r="Z3078" s="39"/>
      <c r="AA3078" s="39"/>
      <c r="AB3078" s="39"/>
      <c r="AC3078" s="9"/>
      <c r="AD3078" s="39"/>
      <c r="AE3078" s="39"/>
      <c r="AF3078" s="39"/>
      <c r="AG3078" s="39"/>
      <c r="AH3078" s="9">
        <f t="shared" si="2004"/>
        <v>0</v>
      </c>
      <c r="AI3078" s="9">
        <f t="shared" si="2004"/>
        <v>1.2741120000000001</v>
      </c>
      <c r="AJ3078" s="9">
        <f t="shared" si="2004"/>
        <v>1.2316416000000001</v>
      </c>
      <c r="AK3078" s="9">
        <f t="shared" si="2004"/>
        <v>1.1891712000000001</v>
      </c>
      <c r="AL3078" s="9">
        <f t="shared" si="2004"/>
        <v>1.1467008000000001</v>
      </c>
      <c r="AM3078" s="9">
        <f t="shared" si="2004"/>
        <v>1.1042304000000001</v>
      </c>
    </row>
    <row r="3079" spans="1:39" outlineLevel="2">
      <c r="A3079" s="11">
        <f>ROW()</f>
        <v>3079</v>
      </c>
      <c r="C3079" s="6" t="s">
        <v>4</v>
      </c>
      <c r="D3079" s="39"/>
      <c r="E3079" s="39"/>
      <c r="F3079" s="39"/>
      <c r="G3079" s="39"/>
      <c r="H3079" s="39"/>
      <c r="I3079" s="39"/>
      <c r="J3079" s="39"/>
      <c r="K3079" s="39"/>
      <c r="L3079" s="39"/>
      <c r="M3079" s="39"/>
      <c r="N3079" s="39"/>
      <c r="O3079" s="39"/>
      <c r="P3079" s="39"/>
      <c r="Q3079" s="39"/>
      <c r="R3079" s="39"/>
      <c r="S3079" s="39"/>
      <c r="T3079" s="39"/>
      <c r="U3079" s="39"/>
      <c r="V3079" s="39"/>
      <c r="W3079" s="39"/>
      <c r="X3079" s="39"/>
      <c r="Y3079" s="39"/>
      <c r="Z3079" s="39"/>
      <c r="AA3079" s="39"/>
      <c r="AB3079" s="39"/>
      <c r="AC3079" s="9"/>
      <c r="AD3079" s="39"/>
      <c r="AE3079" s="39"/>
      <c r="AF3079" s="39"/>
      <c r="AG3079" s="39"/>
      <c r="AH3079" s="9">
        <f t="shared" si="2004"/>
        <v>0</v>
      </c>
      <c r="AI3079" s="9">
        <f t="shared" si="2004"/>
        <v>2.5238360000000002</v>
      </c>
      <c r="AJ3079" s="9">
        <f t="shared" si="2004"/>
        <v>2.4397081333333337</v>
      </c>
      <c r="AK3079" s="9">
        <f t="shared" si="2004"/>
        <v>2.3555802666666672</v>
      </c>
      <c r="AL3079" s="9">
        <f t="shared" si="2004"/>
        <v>2.2714524000000007</v>
      </c>
      <c r="AM3079" s="9">
        <f t="shared" si="2004"/>
        <v>2.1873245333333342</v>
      </c>
    </row>
    <row r="3080" spans="1:39" outlineLevel="2">
      <c r="A3080" s="11">
        <f>ROW()</f>
        <v>3080</v>
      </c>
      <c r="C3080" s="6" t="s">
        <v>5</v>
      </c>
      <c r="D3080" s="39"/>
      <c r="E3080" s="39"/>
      <c r="F3080" s="39"/>
      <c r="G3080" s="39"/>
      <c r="H3080" s="39"/>
      <c r="I3080" s="39"/>
      <c r="J3080" s="39"/>
      <c r="K3080" s="39"/>
      <c r="L3080" s="39"/>
      <c r="M3080" s="39"/>
      <c r="N3080" s="39"/>
      <c r="O3080" s="39"/>
      <c r="P3080" s="39"/>
      <c r="Q3080" s="39"/>
      <c r="R3080" s="39"/>
      <c r="S3080" s="39"/>
      <c r="T3080" s="39"/>
      <c r="U3080" s="39"/>
      <c r="V3080" s="39"/>
      <c r="W3080" s="39"/>
      <c r="X3080" s="39"/>
      <c r="Y3080" s="39"/>
      <c r="Z3080" s="39"/>
      <c r="AA3080" s="39"/>
      <c r="AB3080" s="39"/>
      <c r="AC3080" s="9"/>
      <c r="AD3080" s="39"/>
      <c r="AE3080" s="39"/>
      <c r="AF3080" s="39"/>
      <c r="AG3080" s="39"/>
      <c r="AH3080" s="9">
        <f t="shared" si="2004"/>
        <v>0</v>
      </c>
      <c r="AI3080" s="9">
        <f t="shared" si="2004"/>
        <v>1.787763</v>
      </c>
      <c r="AJ3080" s="9">
        <f t="shared" si="2004"/>
        <v>1.6089867</v>
      </c>
      <c r="AK3080" s="9">
        <f t="shared" si="2004"/>
        <v>1.4302104</v>
      </c>
      <c r="AL3080" s="9">
        <f t="shared" si="2004"/>
        <v>1.2514341</v>
      </c>
      <c r="AM3080" s="9">
        <f t="shared" si="2004"/>
        <v>1.0726578</v>
      </c>
    </row>
    <row r="3081" spans="1:39" outlineLevel="2">
      <c r="A3081" s="11">
        <f>ROW()</f>
        <v>3081</v>
      </c>
      <c r="C3081" s="6" t="s">
        <v>473</v>
      </c>
      <c r="D3081" s="39"/>
      <c r="E3081" s="39"/>
      <c r="F3081" s="39"/>
      <c r="G3081" s="39"/>
      <c r="H3081" s="39"/>
      <c r="I3081" s="39"/>
      <c r="J3081" s="39"/>
      <c r="K3081" s="39"/>
      <c r="L3081" s="39"/>
      <c r="M3081" s="39"/>
      <c r="N3081" s="39"/>
      <c r="O3081" s="39"/>
      <c r="P3081" s="39"/>
      <c r="Q3081" s="39"/>
      <c r="R3081" s="39"/>
      <c r="S3081" s="39"/>
      <c r="T3081" s="39"/>
      <c r="U3081" s="39"/>
      <c r="V3081" s="39"/>
      <c r="W3081" s="39"/>
      <c r="X3081" s="39"/>
      <c r="Y3081" s="39"/>
      <c r="Z3081" s="39"/>
      <c r="AA3081" s="39"/>
      <c r="AB3081" s="39"/>
      <c r="AC3081" s="9"/>
      <c r="AD3081" s="39"/>
      <c r="AE3081" s="39"/>
      <c r="AF3081" s="39"/>
      <c r="AG3081" s="39"/>
      <c r="AH3081" s="9">
        <f t="shared" si="2004"/>
        <v>0</v>
      </c>
      <c r="AI3081" s="9">
        <f t="shared" si="2004"/>
        <v>9.1994319999999981</v>
      </c>
      <c r="AJ3081" s="9">
        <f t="shared" si="2004"/>
        <v>7.3595455999999988</v>
      </c>
      <c r="AK3081" s="9">
        <f t="shared" si="2004"/>
        <v>5.5196591999999995</v>
      </c>
      <c r="AL3081" s="9">
        <f t="shared" si="2004"/>
        <v>3.6797727999999994</v>
      </c>
      <c r="AM3081" s="9">
        <f t="shared" si="2004"/>
        <v>1.8398863999999997</v>
      </c>
    </row>
    <row r="3082" spans="1:39" outlineLevel="2">
      <c r="A3082" s="11">
        <f>ROW()</f>
        <v>3082</v>
      </c>
      <c r="C3082" s="6" t="s">
        <v>474</v>
      </c>
      <c r="D3082" s="39"/>
      <c r="E3082" s="39"/>
      <c r="F3082" s="39"/>
      <c r="G3082" s="39"/>
      <c r="H3082" s="39"/>
      <c r="I3082" s="39"/>
      <c r="J3082" s="39"/>
      <c r="K3082" s="39"/>
      <c r="L3082" s="39"/>
      <c r="M3082" s="39"/>
      <c r="N3082" s="39"/>
      <c r="O3082" s="39"/>
      <c r="P3082" s="39"/>
      <c r="Q3082" s="39"/>
      <c r="R3082" s="39"/>
      <c r="S3082" s="39"/>
      <c r="T3082" s="39"/>
      <c r="U3082" s="39"/>
      <c r="V3082" s="39"/>
      <c r="W3082" s="39"/>
      <c r="X3082" s="39"/>
      <c r="Y3082" s="39"/>
      <c r="Z3082" s="39"/>
      <c r="AA3082" s="39"/>
      <c r="AB3082" s="39"/>
      <c r="AC3082" s="9"/>
      <c r="AD3082" s="39"/>
      <c r="AE3082" s="39"/>
      <c r="AF3082" s="39"/>
      <c r="AG3082" s="39"/>
      <c r="AH3082" s="9">
        <f t="shared" si="2004"/>
        <v>0</v>
      </c>
      <c r="AI3082" s="9">
        <f t="shared" si="2004"/>
        <v>3.0339830000000001</v>
      </c>
      <c r="AJ3082" s="9">
        <f t="shared" si="2004"/>
        <v>2.8317174666666669</v>
      </c>
      <c r="AK3082" s="9">
        <f t="shared" si="2004"/>
        <v>2.6294519333333337</v>
      </c>
      <c r="AL3082" s="9">
        <f t="shared" si="2004"/>
        <v>2.4271864000000005</v>
      </c>
      <c r="AM3082" s="9">
        <f t="shared" si="2004"/>
        <v>2.2249208666666673</v>
      </c>
    </row>
    <row r="3083" spans="1:39" outlineLevel="2">
      <c r="A3083" s="11">
        <f>ROW()</f>
        <v>3083</v>
      </c>
      <c r="C3083" s="6" t="s">
        <v>477</v>
      </c>
      <c r="D3083" s="39"/>
      <c r="E3083" s="39"/>
      <c r="F3083" s="39"/>
      <c r="G3083" s="39"/>
      <c r="H3083" s="39"/>
      <c r="I3083" s="39"/>
      <c r="J3083" s="39"/>
      <c r="K3083" s="39"/>
      <c r="L3083" s="39"/>
      <c r="M3083" s="39"/>
      <c r="N3083" s="39"/>
      <c r="O3083" s="39"/>
      <c r="P3083" s="39"/>
      <c r="Q3083" s="39"/>
      <c r="R3083" s="39"/>
      <c r="S3083" s="39"/>
      <c r="T3083" s="39"/>
      <c r="U3083" s="39"/>
      <c r="V3083" s="39"/>
      <c r="W3083" s="39"/>
      <c r="X3083" s="39"/>
      <c r="Y3083" s="39"/>
      <c r="Z3083" s="39"/>
      <c r="AA3083" s="39"/>
      <c r="AB3083" s="39"/>
      <c r="AC3083" s="9"/>
      <c r="AD3083" s="39"/>
      <c r="AE3083" s="39"/>
      <c r="AF3083" s="39"/>
      <c r="AG3083" s="39"/>
      <c r="AH3083" s="9">
        <f t="shared" ref="AH3083:AM3084" si="2005">AG3143</f>
        <v>0</v>
      </c>
      <c r="AI3083" s="9">
        <f t="shared" si="2005"/>
        <v>15.120002999999999</v>
      </c>
      <c r="AJ3083" s="9">
        <f t="shared" si="2005"/>
        <v>13.608002699999998</v>
      </c>
      <c r="AK3083" s="9">
        <f t="shared" si="2005"/>
        <v>12.096002399999998</v>
      </c>
      <c r="AL3083" s="9">
        <f t="shared" si="2005"/>
        <v>10.584002099999998</v>
      </c>
      <c r="AM3083" s="9">
        <f t="shared" si="2005"/>
        <v>9.0720017999999971</v>
      </c>
    </row>
    <row r="3084" spans="1:39" outlineLevel="2">
      <c r="A3084" s="11">
        <f>ROW()</f>
        <v>3084</v>
      </c>
      <c r="C3084" s="6" t="s">
        <v>511</v>
      </c>
      <c r="D3084" s="39"/>
      <c r="E3084" s="39"/>
      <c r="F3084" s="39"/>
      <c r="G3084" s="39"/>
      <c r="H3084" s="39"/>
      <c r="I3084" s="39"/>
      <c r="J3084" s="39"/>
      <c r="K3084" s="39"/>
      <c r="L3084" s="39"/>
      <c r="M3084" s="39"/>
      <c r="N3084" s="39"/>
      <c r="O3084" s="39"/>
      <c r="P3084" s="39"/>
      <c r="Q3084" s="39"/>
      <c r="R3084" s="39"/>
      <c r="S3084" s="39"/>
      <c r="T3084" s="39"/>
      <c r="U3084" s="39"/>
      <c r="V3084" s="39"/>
      <c r="W3084" s="39"/>
      <c r="X3084" s="39"/>
      <c r="Y3084" s="39"/>
      <c r="Z3084" s="39"/>
      <c r="AA3084" s="39"/>
      <c r="AB3084" s="39"/>
      <c r="AC3084" s="9"/>
      <c r="AD3084" s="39"/>
      <c r="AE3084" s="39"/>
      <c r="AF3084" s="39"/>
      <c r="AG3084" s="39"/>
      <c r="AH3084" s="9">
        <f t="shared" si="2005"/>
        <v>0</v>
      </c>
      <c r="AI3084" s="9">
        <f t="shared" si="2005"/>
        <v>3.3387870000000004</v>
      </c>
      <c r="AJ3084" s="9">
        <f t="shared" si="2005"/>
        <v>3.2720112600000002</v>
      </c>
      <c r="AK3084" s="9">
        <f t="shared" si="2005"/>
        <v>3.20523552</v>
      </c>
      <c r="AL3084" s="9">
        <f t="shared" si="2005"/>
        <v>3.1384597799999998</v>
      </c>
      <c r="AM3084" s="9">
        <f t="shared" si="2005"/>
        <v>3.0716840399999996</v>
      </c>
    </row>
    <row r="3085" spans="1:39" outlineLevel="2">
      <c r="A3085" s="11">
        <f>ROW()</f>
        <v>3085</v>
      </c>
      <c r="C3085" s="6" t="s">
        <v>655</v>
      </c>
      <c r="D3085" s="39"/>
      <c r="E3085" s="39"/>
      <c r="F3085" s="39"/>
      <c r="G3085" s="39"/>
      <c r="H3085" s="39"/>
      <c r="I3085" s="39"/>
      <c r="J3085" s="39"/>
      <c r="K3085" s="39"/>
      <c r="L3085" s="39"/>
      <c r="M3085" s="39"/>
      <c r="N3085" s="39"/>
      <c r="O3085" s="39"/>
      <c r="P3085" s="39"/>
      <c r="Q3085" s="39"/>
      <c r="R3085" s="39"/>
      <c r="S3085" s="39"/>
      <c r="T3085" s="39"/>
      <c r="U3085" s="39"/>
      <c r="V3085" s="39"/>
      <c r="W3085" s="39"/>
      <c r="X3085" s="39"/>
      <c r="Y3085" s="39"/>
      <c r="Z3085" s="39"/>
      <c r="AA3085" s="39"/>
      <c r="AB3085" s="39"/>
      <c r="AC3085" s="9"/>
      <c r="AD3085" s="39"/>
      <c r="AE3085" s="39"/>
      <c r="AF3085" s="39"/>
      <c r="AG3085" s="39"/>
      <c r="AH3085" s="9">
        <f t="shared" ref="AH3085:AH3087" si="2006">AG3145</f>
        <v>0</v>
      </c>
      <c r="AI3085" s="9">
        <f t="shared" ref="AI3085:AI3087" si="2007">AH3145</f>
        <v>0</v>
      </c>
      <c r="AJ3085" s="9">
        <f t="shared" ref="AJ3085:AJ3087" si="2008">AI3145</f>
        <v>0</v>
      </c>
      <c r="AK3085" s="9">
        <f t="shared" ref="AK3085:AK3087" si="2009">AJ3145</f>
        <v>0</v>
      </c>
      <c r="AL3085" s="9">
        <f t="shared" ref="AL3085:AL3087" si="2010">AK3145</f>
        <v>0</v>
      </c>
      <c r="AM3085" s="9">
        <f t="shared" ref="AM3085:AM3087" si="2011">AL3145</f>
        <v>0</v>
      </c>
    </row>
    <row r="3086" spans="1:39" outlineLevel="2">
      <c r="A3086" s="11">
        <f>ROW()</f>
        <v>3086</v>
      </c>
      <c r="C3086" s="6" t="s">
        <v>656</v>
      </c>
      <c r="D3086" s="39"/>
      <c r="E3086" s="39"/>
      <c r="F3086" s="39"/>
      <c r="G3086" s="39"/>
      <c r="H3086" s="39"/>
      <c r="I3086" s="39"/>
      <c r="J3086" s="39"/>
      <c r="K3086" s="39"/>
      <c r="L3086" s="39"/>
      <c r="M3086" s="39"/>
      <c r="N3086" s="39"/>
      <c r="O3086" s="39"/>
      <c r="P3086" s="39"/>
      <c r="Q3086" s="39"/>
      <c r="R3086" s="39"/>
      <c r="S3086" s="39"/>
      <c r="T3086" s="39"/>
      <c r="U3086" s="39"/>
      <c r="V3086" s="39"/>
      <c r="W3086" s="39"/>
      <c r="X3086" s="39"/>
      <c r="Y3086" s="39"/>
      <c r="Z3086" s="39"/>
      <c r="AA3086" s="39"/>
      <c r="AB3086" s="39"/>
      <c r="AC3086" s="9"/>
      <c r="AD3086" s="39"/>
      <c r="AE3086" s="39"/>
      <c r="AF3086" s="39"/>
      <c r="AG3086" s="39"/>
      <c r="AH3086" s="9">
        <f t="shared" si="2006"/>
        <v>0</v>
      </c>
      <c r="AI3086" s="9">
        <f t="shared" si="2007"/>
        <v>0</v>
      </c>
      <c r="AJ3086" s="9">
        <f t="shared" si="2008"/>
        <v>0</v>
      </c>
      <c r="AK3086" s="9">
        <f t="shared" si="2009"/>
        <v>0</v>
      </c>
      <c r="AL3086" s="9">
        <f t="shared" si="2010"/>
        <v>0</v>
      </c>
      <c r="AM3086" s="9">
        <f t="shared" si="2011"/>
        <v>0</v>
      </c>
    </row>
    <row r="3087" spans="1:39" outlineLevel="2">
      <c r="A3087" s="11">
        <f>ROW()</f>
        <v>3087</v>
      </c>
      <c r="C3087" s="6" t="s">
        <v>667</v>
      </c>
      <c r="D3087" s="39"/>
      <c r="E3087" s="39"/>
      <c r="F3087" s="39"/>
      <c r="G3087" s="39"/>
      <c r="H3087" s="39"/>
      <c r="I3087" s="39"/>
      <c r="J3087" s="39"/>
      <c r="K3087" s="39"/>
      <c r="L3087" s="39"/>
      <c r="M3087" s="39"/>
      <c r="N3087" s="39"/>
      <c r="O3087" s="39"/>
      <c r="P3087" s="39"/>
      <c r="Q3087" s="39"/>
      <c r="R3087" s="39"/>
      <c r="S3087" s="39"/>
      <c r="T3087" s="39"/>
      <c r="U3087" s="39"/>
      <c r="V3087" s="39"/>
      <c r="W3087" s="39"/>
      <c r="X3087" s="39"/>
      <c r="Y3087" s="39"/>
      <c r="Z3087" s="39"/>
      <c r="AA3087" s="39"/>
      <c r="AB3087" s="39"/>
      <c r="AC3087" s="9"/>
      <c r="AD3087" s="39"/>
      <c r="AE3087" s="39"/>
      <c r="AF3087" s="39"/>
      <c r="AG3087" s="39"/>
      <c r="AH3087" s="9">
        <f t="shared" si="2006"/>
        <v>0</v>
      </c>
      <c r="AI3087" s="9">
        <f t="shared" si="2007"/>
        <v>0</v>
      </c>
      <c r="AJ3087" s="9">
        <f t="shared" si="2008"/>
        <v>0</v>
      </c>
      <c r="AK3087" s="9">
        <f t="shared" si="2009"/>
        <v>0</v>
      </c>
      <c r="AL3087" s="9">
        <f t="shared" si="2010"/>
        <v>0</v>
      </c>
      <c r="AM3087" s="9">
        <f t="shared" si="2011"/>
        <v>0</v>
      </c>
    </row>
    <row r="3088" spans="1:39" outlineLevel="2">
      <c r="A3088" s="11">
        <f>ROW()</f>
        <v>3088</v>
      </c>
      <c r="C3088" s="6" t="s">
        <v>212</v>
      </c>
      <c r="D3088" s="39"/>
      <c r="E3088" s="39"/>
      <c r="F3088" s="39"/>
      <c r="G3088" s="39"/>
      <c r="H3088" s="39"/>
      <c r="I3088" s="39"/>
      <c r="J3088" s="39"/>
      <c r="K3088" s="39"/>
      <c r="L3088" s="39"/>
      <c r="M3088" s="39"/>
      <c r="N3088" s="39"/>
      <c r="O3088" s="39"/>
      <c r="P3088" s="39"/>
      <c r="Q3088" s="39"/>
      <c r="R3088" s="39"/>
      <c r="S3088" s="39"/>
      <c r="T3088" s="39"/>
      <c r="U3088" s="39"/>
      <c r="V3088" s="39"/>
      <c r="W3088" s="39"/>
      <c r="X3088" s="39"/>
      <c r="Y3088" s="39"/>
      <c r="Z3088" s="39"/>
      <c r="AA3088" s="39"/>
      <c r="AB3088" s="39"/>
      <c r="AC3088" s="9"/>
      <c r="AD3088" s="39"/>
      <c r="AE3088" s="39"/>
      <c r="AF3088" s="39"/>
      <c r="AG3088" s="39"/>
      <c r="AH3088" s="9">
        <f t="shared" ref="AH3088:AM3089" si="2012">AG3148</f>
        <v>0</v>
      </c>
      <c r="AI3088" s="9">
        <f t="shared" si="2012"/>
        <v>0</v>
      </c>
      <c r="AJ3088" s="9">
        <f t="shared" si="2012"/>
        <v>0</v>
      </c>
      <c r="AK3088" s="9">
        <f t="shared" si="2012"/>
        <v>0</v>
      </c>
      <c r="AL3088" s="9">
        <f t="shared" si="2012"/>
        <v>0</v>
      </c>
      <c r="AM3088" s="9">
        <f t="shared" si="2012"/>
        <v>0</v>
      </c>
    </row>
    <row r="3089" spans="1:39" outlineLevel="2">
      <c r="A3089" s="11">
        <f>ROW()</f>
        <v>3089</v>
      </c>
      <c r="C3089" s="30" t="s">
        <v>362</v>
      </c>
      <c r="D3089" s="90"/>
      <c r="E3089" s="90"/>
      <c r="F3089" s="90"/>
      <c r="G3089" s="90"/>
      <c r="H3089" s="90"/>
      <c r="I3089" s="90"/>
      <c r="J3089" s="90"/>
      <c r="K3089" s="90"/>
      <c r="L3089" s="90"/>
      <c r="M3089" s="90"/>
      <c r="N3089" s="90"/>
      <c r="O3089" s="90"/>
      <c r="P3089" s="90"/>
      <c r="Q3089" s="90"/>
      <c r="R3089" s="90"/>
      <c r="S3089" s="90"/>
      <c r="T3089" s="90"/>
      <c r="U3089" s="90"/>
      <c r="V3089" s="90"/>
      <c r="W3089" s="90"/>
      <c r="X3089" s="90"/>
      <c r="Y3089" s="90"/>
      <c r="Z3089" s="90"/>
      <c r="AA3089" s="90"/>
      <c r="AB3089" s="90"/>
      <c r="AC3089" s="15"/>
      <c r="AD3089" s="90"/>
      <c r="AE3089" s="90"/>
      <c r="AF3089" s="90"/>
      <c r="AG3089" s="90"/>
      <c r="AH3089" s="15">
        <f t="shared" si="2012"/>
        <v>0</v>
      </c>
      <c r="AI3089" s="15">
        <f t="shared" si="2012"/>
        <v>1.6513818253865638</v>
      </c>
      <c r="AJ3089" s="15">
        <f t="shared" si="2012"/>
        <v>1.6081338846221529</v>
      </c>
      <c r="AK3089" s="15">
        <f t="shared" si="2012"/>
        <v>1.564885943857742</v>
      </c>
      <c r="AL3089" s="15">
        <f t="shared" si="2012"/>
        <v>1.5216380030933312</v>
      </c>
      <c r="AM3089" s="15">
        <f t="shared" si="2012"/>
        <v>1.4783900623289203</v>
      </c>
    </row>
    <row r="3090" spans="1:39" outlineLevel="2">
      <c r="A3090" s="11">
        <f>ROW()</f>
        <v>3090</v>
      </c>
      <c r="C3090" s="6" t="s">
        <v>1</v>
      </c>
      <c r="D3090" s="39"/>
      <c r="E3090" s="39"/>
      <c r="F3090" s="39"/>
      <c r="G3090" s="39"/>
      <c r="H3090" s="39"/>
      <c r="I3090" s="39"/>
      <c r="J3090" s="39"/>
      <c r="K3090" s="39"/>
      <c r="L3090" s="39"/>
      <c r="M3090" s="39"/>
      <c r="N3090" s="39"/>
      <c r="O3090" s="39"/>
      <c r="P3090" s="39"/>
      <c r="Q3090" s="39"/>
      <c r="R3090" s="39"/>
      <c r="S3090" s="39"/>
      <c r="T3090" s="39"/>
      <c r="U3090" s="39"/>
      <c r="V3090" s="39"/>
      <c r="W3090" s="39"/>
      <c r="X3090" s="39"/>
      <c r="Y3090" s="39"/>
      <c r="Z3090" s="39"/>
      <c r="AA3090" s="39"/>
      <c r="AB3090" s="39"/>
      <c r="AC3090" s="9"/>
      <c r="AD3090" s="39"/>
      <c r="AE3090" s="39"/>
      <c r="AF3090" s="39"/>
      <c r="AG3090" s="39"/>
      <c r="AH3090" s="9">
        <f t="shared" ref="AH3090" si="2013">SUM(AH3077:AH3089)</f>
        <v>0</v>
      </c>
      <c r="AI3090" s="9">
        <f t="shared" ref="AI3090:AM3090" si="2014">SUM(AI3077:AI3089)</f>
        <v>37.929297825386563</v>
      </c>
      <c r="AJ3090" s="9">
        <f t="shared" si="2014"/>
        <v>33.959747344622151</v>
      </c>
      <c r="AK3090" s="9">
        <f t="shared" si="2014"/>
        <v>29.99019686385774</v>
      </c>
      <c r="AL3090" s="9">
        <f t="shared" si="2014"/>
        <v>26.020646383093329</v>
      </c>
      <c r="AM3090" s="9">
        <f t="shared" si="2014"/>
        <v>22.051095902328917</v>
      </c>
    </row>
    <row r="3091" spans="1:39" outlineLevel="2">
      <c r="A3091" s="11">
        <f>ROW()</f>
        <v>3091</v>
      </c>
      <c r="B3091" s="343" t="s">
        <v>31</v>
      </c>
      <c r="D3091" s="39"/>
      <c r="E3091" s="39"/>
      <c r="F3091" s="39"/>
      <c r="G3091" s="39"/>
      <c r="H3091" s="39"/>
      <c r="I3091" s="39"/>
      <c r="J3091" s="39"/>
      <c r="K3091" s="39"/>
      <c r="L3091" s="39"/>
      <c r="M3091" s="39"/>
      <c r="N3091" s="39"/>
      <c r="O3091" s="39"/>
      <c r="P3091" s="39"/>
      <c r="Q3091" s="39"/>
      <c r="R3091" s="39"/>
      <c r="S3091" s="39"/>
      <c r="T3091" s="39"/>
      <c r="U3091" s="39"/>
      <c r="V3091" s="39"/>
      <c r="W3091" s="39"/>
      <c r="X3091" s="39"/>
      <c r="Y3091" s="39"/>
      <c r="Z3091" s="39"/>
      <c r="AA3091" s="39"/>
      <c r="AB3091" s="39"/>
      <c r="AC3091" s="39"/>
      <c r="AD3091" s="39"/>
      <c r="AE3091" s="39"/>
      <c r="AF3091" s="39"/>
      <c r="AG3091" s="39"/>
      <c r="AH3091" s="39"/>
      <c r="AI3091" s="39"/>
      <c r="AJ3091" s="39"/>
      <c r="AK3091" s="39"/>
      <c r="AL3091" s="39"/>
      <c r="AM3091" s="39"/>
    </row>
    <row r="3092" spans="1:39" outlineLevel="2">
      <c r="A3092" s="11">
        <f>ROW()</f>
        <v>3092</v>
      </c>
      <c r="C3092" s="6" t="s">
        <v>2</v>
      </c>
      <c r="D3092" s="39"/>
      <c r="E3092" s="39"/>
      <c r="F3092" s="39"/>
      <c r="G3092" s="39"/>
      <c r="H3092" s="39"/>
      <c r="I3092" s="39"/>
      <c r="J3092" s="39"/>
      <c r="K3092" s="39"/>
      <c r="L3092" s="39"/>
      <c r="M3092" s="39"/>
      <c r="N3092" s="39"/>
      <c r="O3092" s="39"/>
      <c r="P3092" s="39"/>
      <c r="Q3092" s="39"/>
      <c r="R3092" s="39"/>
      <c r="S3092" s="39"/>
      <c r="T3092" s="39"/>
      <c r="U3092" s="39"/>
      <c r="V3092" s="39"/>
      <c r="W3092" s="39"/>
      <c r="X3092" s="39"/>
      <c r="Y3092" s="39"/>
      <c r="Z3092" s="39"/>
      <c r="AA3092" s="39"/>
      <c r="AB3092" s="39"/>
      <c r="AC3092" s="162"/>
      <c r="AD3092" s="39"/>
      <c r="AE3092" s="39"/>
      <c r="AF3092" s="39"/>
      <c r="AG3092" s="39"/>
      <c r="AH3092" s="39">
        <f>AH$279</f>
        <v>0</v>
      </c>
      <c r="AI3092" s="39"/>
      <c r="AJ3092" s="39"/>
      <c r="AK3092" s="39"/>
      <c r="AL3092" s="39"/>
      <c r="AM3092" s="39"/>
    </row>
    <row r="3093" spans="1:39" outlineLevel="2">
      <c r="A3093" s="11">
        <f>ROW()</f>
        <v>3093</v>
      </c>
      <c r="C3093" s="6" t="s">
        <v>3</v>
      </c>
      <c r="D3093" s="39"/>
      <c r="E3093" s="39"/>
      <c r="F3093" s="39"/>
      <c r="G3093" s="39"/>
      <c r="H3093" s="39"/>
      <c r="I3093" s="39"/>
      <c r="J3093" s="39"/>
      <c r="K3093" s="39"/>
      <c r="L3093" s="39"/>
      <c r="M3093" s="39"/>
      <c r="N3093" s="39"/>
      <c r="O3093" s="39"/>
      <c r="P3093" s="39"/>
      <c r="Q3093" s="39"/>
      <c r="R3093" s="39"/>
      <c r="S3093" s="39"/>
      <c r="T3093" s="39"/>
      <c r="U3093" s="39"/>
      <c r="V3093" s="39"/>
      <c r="W3093" s="39"/>
      <c r="X3093" s="39"/>
      <c r="Y3093" s="39"/>
      <c r="Z3093" s="39"/>
      <c r="AA3093" s="39"/>
      <c r="AB3093" s="39"/>
      <c r="AC3093" s="162"/>
      <c r="AD3093" s="39"/>
      <c r="AE3093" s="39"/>
      <c r="AF3093" s="39"/>
      <c r="AG3093" s="39"/>
      <c r="AH3093" s="39">
        <f>AH$280</f>
        <v>1.2741120000000001</v>
      </c>
      <c r="AI3093" s="39"/>
      <c r="AJ3093" s="39"/>
      <c r="AK3093" s="39"/>
      <c r="AL3093" s="39"/>
      <c r="AM3093" s="39"/>
    </row>
    <row r="3094" spans="1:39" outlineLevel="2">
      <c r="A3094" s="11">
        <f>ROW()</f>
        <v>3094</v>
      </c>
      <c r="C3094" s="6" t="s">
        <v>4</v>
      </c>
      <c r="D3094" s="39"/>
      <c r="E3094" s="39"/>
      <c r="F3094" s="39"/>
      <c r="G3094" s="39"/>
      <c r="H3094" s="39"/>
      <c r="I3094" s="39"/>
      <c r="J3094" s="39"/>
      <c r="K3094" s="39"/>
      <c r="L3094" s="39"/>
      <c r="M3094" s="39"/>
      <c r="N3094" s="39"/>
      <c r="O3094" s="39"/>
      <c r="P3094" s="39"/>
      <c r="Q3094" s="39"/>
      <c r="R3094" s="39"/>
      <c r="S3094" s="39"/>
      <c r="T3094" s="39"/>
      <c r="U3094" s="39"/>
      <c r="V3094" s="39"/>
      <c r="W3094" s="39"/>
      <c r="X3094" s="39"/>
      <c r="Y3094" s="39"/>
      <c r="Z3094" s="39"/>
      <c r="AA3094" s="39"/>
      <c r="AB3094" s="39"/>
      <c r="AC3094" s="162"/>
      <c r="AD3094" s="39"/>
      <c r="AE3094" s="39"/>
      <c r="AF3094" s="39"/>
      <c r="AG3094" s="39"/>
      <c r="AH3094" s="39">
        <f>AH$281</f>
        <v>2.5238360000000002</v>
      </c>
      <c r="AI3094" s="39"/>
      <c r="AJ3094" s="39"/>
      <c r="AK3094" s="39"/>
      <c r="AL3094" s="39"/>
      <c r="AM3094" s="39"/>
    </row>
    <row r="3095" spans="1:39" outlineLevel="2">
      <c r="A3095" s="11">
        <f>ROW()</f>
        <v>3095</v>
      </c>
      <c r="C3095" s="6" t="s">
        <v>5</v>
      </c>
      <c r="D3095" s="39"/>
      <c r="E3095" s="39"/>
      <c r="F3095" s="39"/>
      <c r="G3095" s="39"/>
      <c r="H3095" s="39"/>
      <c r="I3095" s="39"/>
      <c r="J3095" s="39"/>
      <c r="K3095" s="39"/>
      <c r="L3095" s="39"/>
      <c r="M3095" s="39"/>
      <c r="N3095" s="39"/>
      <c r="O3095" s="39"/>
      <c r="P3095" s="39"/>
      <c r="Q3095" s="39"/>
      <c r="R3095" s="39"/>
      <c r="S3095" s="39"/>
      <c r="T3095" s="39"/>
      <c r="U3095" s="39"/>
      <c r="V3095" s="39"/>
      <c r="W3095" s="39"/>
      <c r="X3095" s="39"/>
      <c r="Y3095" s="39"/>
      <c r="Z3095" s="39"/>
      <c r="AA3095" s="39"/>
      <c r="AB3095" s="39"/>
      <c r="AC3095" s="162"/>
      <c r="AD3095" s="39"/>
      <c r="AE3095" s="39"/>
      <c r="AF3095" s="39"/>
      <c r="AG3095" s="39"/>
      <c r="AH3095" s="39">
        <f>AH$282</f>
        <v>1.787763</v>
      </c>
      <c r="AI3095" s="39"/>
      <c r="AJ3095" s="39"/>
      <c r="AK3095" s="39"/>
      <c r="AL3095" s="39"/>
      <c r="AM3095" s="39"/>
    </row>
    <row r="3096" spans="1:39" outlineLevel="2">
      <c r="A3096" s="11">
        <f>ROW()</f>
        <v>3096</v>
      </c>
      <c r="C3096" s="6" t="s">
        <v>473</v>
      </c>
      <c r="D3096" s="39"/>
      <c r="E3096" s="39"/>
      <c r="F3096" s="39"/>
      <c r="G3096" s="39"/>
      <c r="H3096" s="39"/>
      <c r="I3096" s="39"/>
      <c r="J3096" s="39"/>
      <c r="K3096" s="39"/>
      <c r="L3096" s="39"/>
      <c r="M3096" s="39"/>
      <c r="N3096" s="39"/>
      <c r="O3096" s="39"/>
      <c r="P3096" s="39"/>
      <c r="Q3096" s="39"/>
      <c r="R3096" s="39"/>
      <c r="S3096" s="39"/>
      <c r="T3096" s="39"/>
      <c r="U3096" s="39"/>
      <c r="V3096" s="39"/>
      <c r="W3096" s="39"/>
      <c r="X3096" s="39"/>
      <c r="Y3096" s="39"/>
      <c r="Z3096" s="39"/>
      <c r="AA3096" s="39"/>
      <c r="AB3096" s="39"/>
      <c r="AC3096" s="162"/>
      <c r="AD3096" s="39"/>
      <c r="AE3096" s="39"/>
      <c r="AF3096" s="39"/>
      <c r="AG3096" s="39"/>
      <c r="AH3096" s="39">
        <f>AH$283</f>
        <v>9.1994319999999981</v>
      </c>
      <c r="AI3096" s="39"/>
      <c r="AJ3096" s="39"/>
      <c r="AK3096" s="39"/>
      <c r="AL3096" s="39"/>
      <c r="AM3096" s="39"/>
    </row>
    <row r="3097" spans="1:39" outlineLevel="2">
      <c r="A3097" s="11">
        <f>ROW()</f>
        <v>3097</v>
      </c>
      <c r="C3097" s="6" t="s">
        <v>474</v>
      </c>
      <c r="D3097" s="39"/>
      <c r="E3097" s="39"/>
      <c r="F3097" s="39"/>
      <c r="G3097" s="39"/>
      <c r="H3097" s="39"/>
      <c r="I3097" s="39"/>
      <c r="J3097" s="39"/>
      <c r="K3097" s="39"/>
      <c r="L3097" s="39"/>
      <c r="M3097" s="39"/>
      <c r="N3097" s="39"/>
      <c r="O3097" s="39"/>
      <c r="P3097" s="39"/>
      <c r="Q3097" s="39"/>
      <c r="R3097" s="39"/>
      <c r="S3097" s="39"/>
      <c r="T3097" s="39"/>
      <c r="U3097" s="39"/>
      <c r="V3097" s="39"/>
      <c r="W3097" s="39"/>
      <c r="X3097" s="39"/>
      <c r="Y3097" s="39"/>
      <c r="Z3097" s="39"/>
      <c r="AA3097" s="39"/>
      <c r="AB3097" s="39"/>
      <c r="AC3097" s="162"/>
      <c r="AD3097" s="39"/>
      <c r="AE3097" s="39"/>
      <c r="AF3097" s="39"/>
      <c r="AG3097" s="39"/>
      <c r="AH3097" s="39">
        <f>AH$284</f>
        <v>3.0339830000000001</v>
      </c>
      <c r="AI3097" s="39"/>
      <c r="AJ3097" s="39"/>
      <c r="AK3097" s="39"/>
      <c r="AL3097" s="39"/>
      <c r="AM3097" s="39"/>
    </row>
    <row r="3098" spans="1:39" outlineLevel="2">
      <c r="A3098" s="11">
        <f>ROW()</f>
        <v>3098</v>
      </c>
      <c r="C3098" s="6" t="s">
        <v>477</v>
      </c>
      <c r="D3098" s="39"/>
      <c r="E3098" s="39"/>
      <c r="F3098" s="39"/>
      <c r="G3098" s="39"/>
      <c r="H3098" s="39"/>
      <c r="I3098" s="39"/>
      <c r="J3098" s="39"/>
      <c r="K3098" s="39"/>
      <c r="L3098" s="39"/>
      <c r="M3098" s="39"/>
      <c r="N3098" s="39"/>
      <c r="O3098" s="39"/>
      <c r="P3098" s="39"/>
      <c r="Q3098" s="39"/>
      <c r="R3098" s="39"/>
      <c r="S3098" s="39"/>
      <c r="T3098" s="39"/>
      <c r="U3098" s="39"/>
      <c r="V3098" s="39"/>
      <c r="W3098" s="39"/>
      <c r="X3098" s="39"/>
      <c r="Y3098" s="39"/>
      <c r="Z3098" s="39"/>
      <c r="AA3098" s="39"/>
      <c r="AB3098" s="39"/>
      <c r="AC3098" s="162"/>
      <c r="AD3098" s="39"/>
      <c r="AE3098" s="39"/>
      <c r="AF3098" s="39"/>
      <c r="AG3098" s="39"/>
      <c r="AH3098" s="39">
        <f>AH$285</f>
        <v>15.120002999999999</v>
      </c>
      <c r="AI3098" s="39"/>
      <c r="AJ3098" s="39"/>
      <c r="AK3098" s="39"/>
      <c r="AL3098" s="39"/>
      <c r="AM3098" s="39"/>
    </row>
    <row r="3099" spans="1:39" outlineLevel="2">
      <c r="A3099" s="11">
        <f>ROW()</f>
        <v>3099</v>
      </c>
      <c r="C3099" s="6" t="s">
        <v>511</v>
      </c>
      <c r="D3099" s="39"/>
      <c r="E3099" s="39"/>
      <c r="F3099" s="39"/>
      <c r="G3099" s="39"/>
      <c r="H3099" s="39"/>
      <c r="I3099" s="39"/>
      <c r="J3099" s="39"/>
      <c r="K3099" s="39"/>
      <c r="L3099" s="39"/>
      <c r="M3099" s="39"/>
      <c r="N3099" s="39"/>
      <c r="O3099" s="39"/>
      <c r="P3099" s="39"/>
      <c r="Q3099" s="39"/>
      <c r="R3099" s="39"/>
      <c r="S3099" s="39"/>
      <c r="T3099" s="39"/>
      <c r="U3099" s="39"/>
      <c r="V3099" s="39"/>
      <c r="W3099" s="39"/>
      <c r="X3099" s="39"/>
      <c r="Y3099" s="39"/>
      <c r="Z3099" s="39"/>
      <c r="AA3099" s="39"/>
      <c r="AB3099" s="39"/>
      <c r="AC3099" s="162"/>
      <c r="AD3099" s="39"/>
      <c r="AE3099" s="39"/>
      <c r="AF3099" s="39"/>
      <c r="AG3099" s="39"/>
      <c r="AH3099" s="39">
        <f>AH$286</f>
        <v>3.3387870000000004</v>
      </c>
      <c r="AI3099" s="39"/>
      <c r="AJ3099" s="39"/>
      <c r="AK3099" s="39"/>
      <c r="AL3099" s="39"/>
      <c r="AM3099" s="39"/>
    </row>
    <row r="3100" spans="1:39" outlineLevel="2">
      <c r="A3100" s="11">
        <f>ROW()</f>
        <v>3100</v>
      </c>
      <c r="C3100" s="6" t="s">
        <v>655</v>
      </c>
      <c r="D3100" s="39"/>
      <c r="E3100" s="39"/>
      <c r="F3100" s="39"/>
      <c r="G3100" s="39"/>
      <c r="H3100" s="39"/>
      <c r="I3100" s="39"/>
      <c r="J3100" s="39"/>
      <c r="K3100" s="39"/>
      <c r="L3100" s="39"/>
      <c r="M3100" s="39"/>
      <c r="N3100" s="39"/>
      <c r="O3100" s="39"/>
      <c r="P3100" s="39"/>
      <c r="Q3100" s="39"/>
      <c r="R3100" s="39"/>
      <c r="S3100" s="39"/>
      <c r="T3100" s="39"/>
      <c r="U3100" s="39"/>
      <c r="V3100" s="39"/>
      <c r="W3100" s="39"/>
      <c r="X3100" s="39"/>
      <c r="Y3100" s="39"/>
      <c r="Z3100" s="39"/>
      <c r="AA3100" s="39"/>
      <c r="AB3100" s="39"/>
      <c r="AC3100" s="162"/>
      <c r="AD3100" s="39"/>
      <c r="AE3100" s="39"/>
      <c r="AF3100" s="39"/>
      <c r="AG3100" s="39"/>
      <c r="AH3100" s="39"/>
      <c r="AI3100" s="39"/>
      <c r="AJ3100" s="39"/>
      <c r="AK3100" s="39"/>
      <c r="AL3100" s="39"/>
      <c r="AM3100" s="39"/>
    </row>
    <row r="3101" spans="1:39" outlineLevel="2">
      <c r="A3101" s="11">
        <f>ROW()</f>
        <v>3101</v>
      </c>
      <c r="C3101" s="6" t="s">
        <v>656</v>
      </c>
      <c r="D3101" s="39"/>
      <c r="E3101" s="39"/>
      <c r="F3101" s="39"/>
      <c r="G3101" s="39"/>
      <c r="H3101" s="39"/>
      <c r="I3101" s="39"/>
      <c r="J3101" s="39"/>
      <c r="K3101" s="39"/>
      <c r="L3101" s="39"/>
      <c r="M3101" s="39"/>
      <c r="N3101" s="39"/>
      <c r="O3101" s="39"/>
      <c r="P3101" s="39"/>
      <c r="Q3101" s="39"/>
      <c r="R3101" s="39"/>
      <c r="S3101" s="39"/>
      <c r="T3101" s="39"/>
      <c r="U3101" s="39"/>
      <c r="V3101" s="39"/>
      <c r="W3101" s="39"/>
      <c r="X3101" s="39"/>
      <c r="Y3101" s="39"/>
      <c r="Z3101" s="39"/>
      <c r="AA3101" s="39"/>
      <c r="AB3101" s="39"/>
      <c r="AC3101" s="162"/>
      <c r="AD3101" s="39"/>
      <c r="AE3101" s="39"/>
      <c r="AF3101" s="39"/>
      <c r="AG3101" s="39"/>
      <c r="AH3101" s="39"/>
      <c r="AI3101" s="39"/>
      <c r="AJ3101" s="39"/>
      <c r="AK3101" s="39"/>
      <c r="AL3101" s="39"/>
      <c r="AM3101" s="39"/>
    </row>
    <row r="3102" spans="1:39" outlineLevel="2">
      <c r="A3102" s="11">
        <f>ROW()</f>
        <v>3102</v>
      </c>
      <c r="C3102" s="6" t="s">
        <v>667</v>
      </c>
      <c r="D3102" s="39"/>
      <c r="E3102" s="39"/>
      <c r="F3102" s="39"/>
      <c r="G3102" s="39"/>
      <c r="H3102" s="39"/>
      <c r="I3102" s="39"/>
      <c r="J3102" s="39"/>
      <c r="K3102" s="39"/>
      <c r="L3102" s="39"/>
      <c r="M3102" s="39"/>
      <c r="N3102" s="39"/>
      <c r="O3102" s="39"/>
      <c r="P3102" s="39"/>
      <c r="Q3102" s="39"/>
      <c r="R3102" s="39"/>
      <c r="S3102" s="39"/>
      <c r="T3102" s="39"/>
      <c r="U3102" s="39"/>
      <c r="V3102" s="39"/>
      <c r="W3102" s="39"/>
      <c r="X3102" s="39"/>
      <c r="Y3102" s="39"/>
      <c r="Z3102" s="39"/>
      <c r="AA3102" s="39"/>
      <c r="AB3102" s="39"/>
      <c r="AC3102" s="162"/>
      <c r="AD3102" s="39"/>
      <c r="AE3102" s="39"/>
      <c r="AF3102" s="39"/>
      <c r="AG3102" s="39"/>
      <c r="AH3102" s="39"/>
      <c r="AI3102" s="39"/>
      <c r="AJ3102" s="39"/>
      <c r="AK3102" s="39"/>
      <c r="AL3102" s="39"/>
      <c r="AM3102" s="39"/>
    </row>
    <row r="3103" spans="1:39" outlineLevel="2">
      <c r="A3103" s="11">
        <f>ROW()</f>
        <v>3103</v>
      </c>
      <c r="C3103" s="6" t="s">
        <v>212</v>
      </c>
      <c r="D3103" s="39"/>
      <c r="E3103" s="39"/>
      <c r="F3103" s="39"/>
      <c r="G3103" s="39"/>
      <c r="H3103" s="39"/>
      <c r="I3103" s="39"/>
      <c r="J3103" s="39"/>
      <c r="K3103" s="39"/>
      <c r="L3103" s="39"/>
      <c r="M3103" s="39"/>
      <c r="N3103" s="39"/>
      <c r="O3103" s="39"/>
      <c r="P3103" s="39"/>
      <c r="Q3103" s="39"/>
      <c r="R3103" s="39"/>
      <c r="S3103" s="39"/>
      <c r="T3103" s="39"/>
      <c r="U3103" s="39"/>
      <c r="V3103" s="39"/>
      <c r="W3103" s="39"/>
      <c r="X3103" s="39"/>
      <c r="Y3103" s="39"/>
      <c r="Z3103" s="39"/>
      <c r="AA3103" s="39"/>
      <c r="AB3103" s="39"/>
      <c r="AC3103" s="162"/>
      <c r="AD3103" s="39"/>
      <c r="AE3103" s="39"/>
      <c r="AF3103" s="39"/>
      <c r="AG3103" s="39"/>
      <c r="AH3103" s="39">
        <f>AH$290</f>
        <v>0</v>
      </c>
      <c r="AI3103" s="39"/>
      <c r="AJ3103" s="39"/>
      <c r="AK3103" s="39"/>
      <c r="AL3103" s="39"/>
      <c r="AM3103" s="39"/>
    </row>
    <row r="3104" spans="1:39" outlineLevel="2">
      <c r="A3104" s="11">
        <f>ROW()</f>
        <v>3104</v>
      </c>
      <c r="C3104" s="30" t="s">
        <v>362</v>
      </c>
      <c r="D3104" s="90"/>
      <c r="E3104" s="90"/>
      <c r="F3104" s="90"/>
      <c r="G3104" s="90"/>
      <c r="H3104" s="90"/>
      <c r="I3104" s="90"/>
      <c r="J3104" s="90"/>
      <c r="K3104" s="90"/>
      <c r="L3104" s="90"/>
      <c r="M3104" s="90"/>
      <c r="N3104" s="90"/>
      <c r="O3104" s="90"/>
      <c r="P3104" s="90"/>
      <c r="Q3104" s="90"/>
      <c r="R3104" s="90"/>
      <c r="S3104" s="90"/>
      <c r="T3104" s="90"/>
      <c r="U3104" s="90"/>
      <c r="V3104" s="90"/>
      <c r="W3104" s="90"/>
      <c r="X3104" s="90"/>
      <c r="Y3104" s="90"/>
      <c r="Z3104" s="90"/>
      <c r="AA3104" s="90"/>
      <c r="AB3104" s="90"/>
      <c r="AC3104" s="166"/>
      <c r="AD3104" s="90"/>
      <c r="AE3104" s="90"/>
      <c r="AF3104" s="90"/>
      <c r="AG3104" s="90"/>
      <c r="AH3104" s="90">
        <f>AH$291</f>
        <v>1.6513818253865638</v>
      </c>
      <c r="AI3104" s="90"/>
      <c r="AJ3104" s="90"/>
      <c r="AK3104" s="90"/>
      <c r="AL3104" s="90"/>
      <c r="AM3104" s="90"/>
    </row>
    <row r="3105" spans="1:39" outlineLevel="2">
      <c r="A3105" s="11">
        <f>ROW()</f>
        <v>3105</v>
      </c>
      <c r="C3105" s="6" t="s">
        <v>1</v>
      </c>
      <c r="D3105" s="39"/>
      <c r="E3105" s="39"/>
      <c r="F3105" s="39"/>
      <c r="G3105" s="39"/>
      <c r="H3105" s="39"/>
      <c r="I3105" s="39"/>
      <c r="J3105" s="39"/>
      <c r="K3105" s="39"/>
      <c r="L3105" s="39"/>
      <c r="M3105" s="39"/>
      <c r="N3105" s="39"/>
      <c r="O3105" s="39"/>
      <c r="P3105" s="39"/>
      <c r="Q3105" s="39"/>
      <c r="R3105" s="39"/>
      <c r="S3105" s="39"/>
      <c r="T3105" s="39"/>
      <c r="U3105" s="39"/>
      <c r="V3105" s="39"/>
      <c r="W3105" s="39"/>
      <c r="X3105" s="39"/>
      <c r="Y3105" s="39"/>
      <c r="Z3105" s="39"/>
      <c r="AA3105" s="39"/>
      <c r="AB3105" s="39"/>
      <c r="AC3105" s="9"/>
      <c r="AD3105" s="39"/>
      <c r="AE3105" s="39"/>
      <c r="AF3105" s="39"/>
      <c r="AG3105" s="39"/>
      <c r="AH3105" s="9">
        <f t="shared" ref="AH3105" si="2015">SUM(AH3092:AH3104)</f>
        <v>37.929297825386563</v>
      </c>
      <c r="AI3105" s="39"/>
      <c r="AJ3105" s="39"/>
      <c r="AK3105" s="39"/>
      <c r="AL3105" s="39"/>
      <c r="AM3105" s="39"/>
    </row>
    <row r="3106" spans="1:39" outlineLevel="2">
      <c r="A3106" s="11">
        <f>ROW()</f>
        <v>3106</v>
      </c>
      <c r="B3106" s="343" t="s">
        <v>657</v>
      </c>
      <c r="D3106" s="39"/>
      <c r="E3106" s="39"/>
      <c r="G3106" s="39"/>
      <c r="H3106" s="39"/>
      <c r="I3106" s="39"/>
      <c r="J3106" s="39"/>
      <c r="K3106" s="39"/>
      <c r="L3106" s="39"/>
      <c r="M3106" s="39"/>
      <c r="N3106" s="39"/>
      <c r="O3106" s="39"/>
      <c r="P3106" s="39"/>
      <c r="Q3106" s="39"/>
      <c r="R3106" s="39"/>
      <c r="S3106" s="39"/>
      <c r="T3106" s="39"/>
      <c r="U3106" s="39"/>
      <c r="V3106" s="39"/>
      <c r="W3106" s="39"/>
      <c r="X3106" s="39"/>
      <c r="Y3106" s="39"/>
      <c r="Z3106" s="39"/>
      <c r="AA3106" s="39"/>
      <c r="AB3106" s="39"/>
      <c r="AD3106" s="39"/>
      <c r="AE3106" s="39"/>
      <c r="AF3106" s="39"/>
      <c r="AG3106" s="39"/>
      <c r="AI3106" s="39"/>
      <c r="AJ3106" s="39"/>
      <c r="AK3106" s="39"/>
      <c r="AL3106" s="39"/>
      <c r="AM3106" s="39"/>
    </row>
    <row r="3107" spans="1:39" outlineLevel="2">
      <c r="A3107" s="11">
        <f>ROW()</f>
        <v>3107</v>
      </c>
      <c r="C3107" s="6" t="s">
        <v>2</v>
      </c>
      <c r="D3107" s="39"/>
      <c r="E3107" s="39"/>
      <c r="F3107" s="31"/>
      <c r="G3107" s="39"/>
      <c r="H3107" s="39"/>
      <c r="I3107" s="39"/>
      <c r="J3107" s="39"/>
      <c r="K3107" s="39"/>
      <c r="L3107" s="39"/>
      <c r="M3107" s="39"/>
      <c r="N3107" s="39"/>
      <c r="O3107" s="39"/>
      <c r="P3107" s="39"/>
      <c r="Q3107" s="39"/>
      <c r="R3107" s="39"/>
      <c r="S3107" s="39"/>
      <c r="T3107" s="39"/>
      <c r="U3107" s="39"/>
      <c r="V3107" s="39"/>
      <c r="W3107" s="39"/>
      <c r="X3107" s="39"/>
      <c r="Y3107" s="39"/>
      <c r="Z3107" s="39"/>
      <c r="AA3107" s="39"/>
      <c r="AB3107" s="39"/>
      <c r="AC3107" s="9"/>
      <c r="AD3107" s="39"/>
      <c r="AE3107" s="39"/>
      <c r="AF3107" s="39"/>
      <c r="AG3107" s="39"/>
      <c r="AH3107" s="9"/>
      <c r="AI3107" s="39"/>
      <c r="AJ3107" s="39"/>
      <c r="AK3107" s="39"/>
      <c r="AL3107" s="39"/>
      <c r="AM3107" s="39"/>
    </row>
    <row r="3108" spans="1:39" outlineLevel="2">
      <c r="A3108" s="11">
        <f>ROW()</f>
        <v>3108</v>
      </c>
      <c r="C3108" s="6" t="s">
        <v>3</v>
      </c>
      <c r="D3108" s="39"/>
      <c r="E3108" s="39"/>
      <c r="F3108" s="31"/>
      <c r="G3108" s="39"/>
      <c r="H3108" s="39"/>
      <c r="I3108" s="39"/>
      <c r="J3108" s="39"/>
      <c r="K3108" s="39"/>
      <c r="L3108" s="39"/>
      <c r="M3108" s="39"/>
      <c r="N3108" s="39"/>
      <c r="O3108" s="39"/>
      <c r="P3108" s="39"/>
      <c r="Q3108" s="39"/>
      <c r="R3108" s="39"/>
      <c r="S3108" s="39"/>
      <c r="T3108" s="39"/>
      <c r="U3108" s="39"/>
      <c r="V3108" s="39"/>
      <c r="W3108" s="39"/>
      <c r="X3108" s="39"/>
      <c r="Y3108" s="39"/>
      <c r="Z3108" s="39"/>
      <c r="AA3108" s="39"/>
      <c r="AB3108" s="39"/>
      <c r="AC3108" s="9"/>
      <c r="AD3108" s="39"/>
      <c r="AE3108" s="39"/>
      <c r="AF3108" s="39"/>
      <c r="AG3108" s="39"/>
      <c r="AH3108" s="9"/>
      <c r="AI3108" s="39"/>
      <c r="AJ3108" s="39"/>
      <c r="AK3108" s="39"/>
      <c r="AL3108" s="39"/>
      <c r="AM3108" s="39"/>
    </row>
    <row r="3109" spans="1:39" outlineLevel="2">
      <c r="A3109" s="11">
        <f>ROW()</f>
        <v>3109</v>
      </c>
      <c r="C3109" s="6" t="s">
        <v>4</v>
      </c>
      <c r="D3109" s="39"/>
      <c r="E3109" s="39"/>
      <c r="F3109" s="31"/>
      <c r="G3109" s="39"/>
      <c r="H3109" s="39"/>
      <c r="I3109" s="39"/>
      <c r="J3109" s="39"/>
      <c r="K3109" s="39"/>
      <c r="L3109" s="39"/>
      <c r="M3109" s="39"/>
      <c r="N3109" s="39"/>
      <c r="O3109" s="39"/>
      <c r="P3109" s="39"/>
      <c r="Q3109" s="39"/>
      <c r="R3109" s="39"/>
      <c r="S3109" s="39"/>
      <c r="T3109" s="39"/>
      <c r="U3109" s="39"/>
      <c r="V3109" s="39"/>
      <c r="W3109" s="39"/>
      <c r="X3109" s="39"/>
      <c r="Y3109" s="39"/>
      <c r="Z3109" s="39"/>
      <c r="AA3109" s="39"/>
      <c r="AB3109" s="39"/>
      <c r="AC3109" s="9"/>
      <c r="AD3109" s="39"/>
      <c r="AE3109" s="39"/>
      <c r="AF3109" s="39"/>
      <c r="AG3109" s="39"/>
      <c r="AH3109" s="9"/>
      <c r="AI3109" s="39"/>
      <c r="AJ3109" s="39"/>
      <c r="AK3109" s="9"/>
      <c r="AL3109" s="39"/>
      <c r="AM3109" s="39"/>
    </row>
    <row r="3110" spans="1:39" outlineLevel="2">
      <c r="A3110" s="11">
        <f>ROW()</f>
        <v>3110</v>
      </c>
      <c r="C3110" s="6" t="s">
        <v>5</v>
      </c>
      <c r="D3110" s="39"/>
      <c r="E3110" s="39"/>
      <c r="F3110" s="31"/>
      <c r="G3110" s="39"/>
      <c r="H3110" s="39"/>
      <c r="I3110" s="39"/>
      <c r="J3110" s="39"/>
      <c r="K3110" s="39"/>
      <c r="L3110" s="39"/>
      <c r="M3110" s="39"/>
      <c r="N3110" s="39"/>
      <c r="O3110" s="39"/>
      <c r="P3110" s="39"/>
      <c r="Q3110" s="39"/>
      <c r="R3110" s="39"/>
      <c r="S3110" s="39"/>
      <c r="T3110" s="39"/>
      <c r="U3110" s="39"/>
      <c r="V3110" s="39"/>
      <c r="W3110" s="39"/>
      <c r="X3110" s="39"/>
      <c r="Y3110" s="39"/>
      <c r="Z3110" s="39"/>
      <c r="AA3110" s="39"/>
      <c r="AB3110" s="39"/>
      <c r="AC3110" s="9"/>
      <c r="AD3110" s="39"/>
      <c r="AE3110" s="39"/>
      <c r="AF3110" s="39"/>
      <c r="AG3110" s="39"/>
      <c r="AH3110" s="9"/>
      <c r="AI3110" s="39"/>
      <c r="AJ3110" s="39"/>
      <c r="AK3110" s="9"/>
      <c r="AL3110" s="39"/>
      <c r="AM3110" s="39"/>
    </row>
    <row r="3111" spans="1:39" outlineLevel="2">
      <c r="A3111" s="11">
        <f>ROW()</f>
        <v>3111</v>
      </c>
      <c r="C3111" s="6" t="s">
        <v>473</v>
      </c>
      <c r="D3111" s="39"/>
      <c r="E3111" s="39"/>
      <c r="F3111" s="31"/>
      <c r="G3111" s="39"/>
      <c r="H3111" s="39"/>
      <c r="I3111" s="39"/>
      <c r="J3111" s="39"/>
      <c r="K3111" s="39"/>
      <c r="L3111" s="39"/>
      <c r="M3111" s="39"/>
      <c r="N3111" s="39"/>
      <c r="O3111" s="39"/>
      <c r="P3111" s="39"/>
      <c r="Q3111" s="39"/>
      <c r="R3111" s="39"/>
      <c r="S3111" s="39"/>
      <c r="T3111" s="39"/>
      <c r="U3111" s="39"/>
      <c r="V3111" s="39"/>
      <c r="W3111" s="39"/>
      <c r="X3111" s="39"/>
      <c r="Y3111" s="39"/>
      <c r="Z3111" s="39"/>
      <c r="AA3111" s="39"/>
      <c r="AB3111" s="39"/>
      <c r="AC3111" s="9"/>
      <c r="AD3111" s="39"/>
      <c r="AE3111" s="39"/>
      <c r="AF3111" s="39"/>
      <c r="AG3111" s="39"/>
      <c r="AH3111" s="9"/>
      <c r="AI3111" s="39"/>
      <c r="AJ3111" s="39"/>
      <c r="AK3111" s="9"/>
      <c r="AL3111" s="39"/>
      <c r="AM3111" s="39"/>
    </row>
    <row r="3112" spans="1:39" outlineLevel="2">
      <c r="A3112" s="11">
        <f>ROW()</f>
        <v>3112</v>
      </c>
      <c r="C3112" s="6" t="s">
        <v>474</v>
      </c>
      <c r="D3112" s="39"/>
      <c r="E3112" s="39"/>
      <c r="F3112" s="31"/>
      <c r="G3112" s="39"/>
      <c r="H3112" s="39"/>
      <c r="I3112" s="39"/>
      <c r="J3112" s="39"/>
      <c r="K3112" s="39"/>
      <c r="L3112" s="39"/>
      <c r="M3112" s="39"/>
      <c r="N3112" s="39"/>
      <c r="O3112" s="39"/>
      <c r="P3112" s="39"/>
      <c r="Q3112" s="39"/>
      <c r="R3112" s="39"/>
      <c r="S3112" s="39"/>
      <c r="T3112" s="39"/>
      <c r="U3112" s="39"/>
      <c r="V3112" s="39"/>
      <c r="W3112" s="39"/>
      <c r="X3112" s="39"/>
      <c r="Y3112" s="39"/>
      <c r="Z3112" s="39"/>
      <c r="AA3112" s="39"/>
      <c r="AB3112" s="39"/>
      <c r="AC3112" s="9"/>
      <c r="AD3112" s="39"/>
      <c r="AE3112" s="39"/>
      <c r="AF3112" s="39"/>
      <c r="AG3112" s="39"/>
      <c r="AH3112" s="9"/>
      <c r="AI3112" s="39"/>
      <c r="AJ3112" s="39"/>
      <c r="AK3112" s="9"/>
      <c r="AL3112" s="39"/>
      <c r="AM3112" s="39"/>
    </row>
    <row r="3113" spans="1:39" outlineLevel="2">
      <c r="A3113" s="11">
        <f>ROW()</f>
        <v>3113</v>
      </c>
      <c r="C3113" s="6" t="s">
        <v>477</v>
      </c>
      <c r="D3113" s="39"/>
      <c r="E3113" s="39"/>
      <c r="F3113" s="31"/>
      <c r="G3113" s="39"/>
      <c r="H3113" s="39"/>
      <c r="I3113" s="39"/>
      <c r="J3113" s="39"/>
      <c r="K3113" s="39"/>
      <c r="L3113" s="39"/>
      <c r="M3113" s="39"/>
      <c r="N3113" s="39"/>
      <c r="O3113" s="39"/>
      <c r="P3113" s="39"/>
      <c r="Q3113" s="39"/>
      <c r="R3113" s="39"/>
      <c r="S3113" s="39"/>
      <c r="T3113" s="39"/>
      <c r="U3113" s="39"/>
      <c r="V3113" s="39"/>
      <c r="W3113" s="39"/>
      <c r="X3113" s="39"/>
      <c r="Y3113" s="39"/>
      <c r="Z3113" s="39"/>
      <c r="AA3113" s="39"/>
      <c r="AB3113" s="39"/>
      <c r="AC3113" s="9"/>
      <c r="AD3113" s="39"/>
      <c r="AE3113" s="39"/>
      <c r="AF3113" s="39"/>
      <c r="AG3113" s="39"/>
      <c r="AH3113" s="9"/>
      <c r="AI3113" s="39"/>
      <c r="AJ3113" s="39"/>
      <c r="AK3113" s="9"/>
      <c r="AL3113" s="39"/>
      <c r="AM3113" s="39"/>
    </row>
    <row r="3114" spans="1:39" outlineLevel="2">
      <c r="A3114" s="11">
        <f>ROW()</f>
        <v>3114</v>
      </c>
      <c r="C3114" s="6" t="s">
        <v>511</v>
      </c>
      <c r="D3114" s="39"/>
      <c r="E3114" s="39"/>
      <c r="F3114" s="31"/>
      <c r="G3114" s="39"/>
      <c r="H3114" s="39"/>
      <c r="I3114" s="39"/>
      <c r="J3114" s="39"/>
      <c r="K3114" s="39"/>
      <c r="L3114" s="39"/>
      <c r="M3114" s="39"/>
      <c r="N3114" s="39"/>
      <c r="O3114" s="39"/>
      <c r="P3114" s="39"/>
      <c r="Q3114" s="39"/>
      <c r="R3114" s="39"/>
      <c r="S3114" s="39"/>
      <c r="T3114" s="39"/>
      <c r="U3114" s="39"/>
      <c r="V3114" s="39"/>
      <c r="W3114" s="39"/>
      <c r="X3114" s="39"/>
      <c r="Y3114" s="39"/>
      <c r="Z3114" s="39"/>
      <c r="AA3114" s="39"/>
      <c r="AB3114" s="39"/>
      <c r="AC3114" s="9"/>
      <c r="AD3114" s="39"/>
      <c r="AE3114" s="39"/>
      <c r="AF3114" s="39"/>
      <c r="AG3114" s="39"/>
      <c r="AH3114" s="9"/>
      <c r="AI3114" s="39"/>
      <c r="AJ3114" s="39"/>
      <c r="AK3114" s="9"/>
      <c r="AL3114" s="39"/>
      <c r="AM3114" s="39"/>
    </row>
    <row r="3115" spans="1:39" outlineLevel="2">
      <c r="A3115" s="11">
        <f>ROW()</f>
        <v>3115</v>
      </c>
      <c r="C3115" s="6" t="s">
        <v>655</v>
      </c>
      <c r="D3115" s="39"/>
      <c r="E3115" s="39"/>
      <c r="F3115" s="31"/>
      <c r="G3115" s="39"/>
      <c r="H3115" s="39"/>
      <c r="I3115" s="39"/>
      <c r="J3115" s="39"/>
      <c r="K3115" s="39"/>
      <c r="L3115" s="39"/>
      <c r="M3115" s="39"/>
      <c r="N3115" s="39"/>
      <c r="O3115" s="39"/>
      <c r="P3115" s="39"/>
      <c r="Q3115" s="39"/>
      <c r="R3115" s="39"/>
      <c r="S3115" s="39"/>
      <c r="T3115" s="39"/>
      <c r="U3115" s="39"/>
      <c r="V3115" s="39"/>
      <c r="W3115" s="39"/>
      <c r="X3115" s="39"/>
      <c r="Y3115" s="39"/>
      <c r="Z3115" s="39"/>
      <c r="AA3115" s="39"/>
      <c r="AB3115" s="39"/>
      <c r="AC3115" s="9"/>
      <c r="AD3115" s="39"/>
      <c r="AE3115" s="39"/>
      <c r="AF3115" s="39"/>
      <c r="AG3115" s="39"/>
      <c r="AH3115" s="9"/>
      <c r="AI3115" s="39"/>
      <c r="AJ3115" s="39"/>
      <c r="AK3115" s="9"/>
      <c r="AL3115" s="39"/>
      <c r="AM3115" s="39"/>
    </row>
    <row r="3116" spans="1:39" outlineLevel="2">
      <c r="A3116" s="11">
        <f>ROW()</f>
        <v>3116</v>
      </c>
      <c r="C3116" s="6" t="s">
        <v>656</v>
      </c>
      <c r="D3116" s="39"/>
      <c r="E3116" s="39"/>
      <c r="F3116" s="31"/>
      <c r="G3116" s="39"/>
      <c r="H3116" s="39"/>
      <c r="I3116" s="39"/>
      <c r="J3116" s="39"/>
      <c r="K3116" s="39"/>
      <c r="L3116" s="39"/>
      <c r="M3116" s="39"/>
      <c r="N3116" s="39"/>
      <c r="O3116" s="39"/>
      <c r="P3116" s="39"/>
      <c r="Q3116" s="39"/>
      <c r="R3116" s="39"/>
      <c r="S3116" s="39"/>
      <c r="T3116" s="39"/>
      <c r="U3116" s="39"/>
      <c r="V3116" s="39"/>
      <c r="W3116" s="39"/>
      <c r="X3116" s="39"/>
      <c r="Y3116" s="39"/>
      <c r="Z3116" s="39"/>
      <c r="AA3116" s="39"/>
      <c r="AB3116" s="39"/>
      <c r="AC3116" s="9"/>
      <c r="AD3116" s="39"/>
      <c r="AE3116" s="39"/>
      <c r="AF3116" s="39"/>
      <c r="AG3116" s="39"/>
      <c r="AH3116" s="9"/>
      <c r="AI3116" s="39"/>
      <c r="AJ3116" s="39"/>
      <c r="AK3116" s="9"/>
      <c r="AL3116" s="39"/>
      <c r="AM3116" s="39"/>
    </row>
    <row r="3117" spans="1:39" outlineLevel="2">
      <c r="A3117" s="11">
        <f>ROW()</f>
        <v>3117</v>
      </c>
      <c r="C3117" s="6" t="s">
        <v>667</v>
      </c>
      <c r="D3117" s="39"/>
      <c r="E3117" s="39"/>
      <c r="F3117" s="31"/>
      <c r="G3117" s="39"/>
      <c r="H3117" s="39"/>
      <c r="I3117" s="39"/>
      <c r="J3117" s="39"/>
      <c r="K3117" s="39"/>
      <c r="L3117" s="39"/>
      <c r="M3117" s="39"/>
      <c r="N3117" s="39"/>
      <c r="O3117" s="39"/>
      <c r="P3117" s="39"/>
      <c r="Q3117" s="39"/>
      <c r="R3117" s="39"/>
      <c r="S3117" s="39"/>
      <c r="T3117" s="39"/>
      <c r="U3117" s="39"/>
      <c r="V3117" s="39"/>
      <c r="W3117" s="39"/>
      <c r="X3117" s="39"/>
      <c r="Y3117" s="39"/>
      <c r="Z3117" s="39"/>
      <c r="AA3117" s="39"/>
      <c r="AB3117" s="39"/>
      <c r="AC3117" s="9"/>
      <c r="AD3117" s="39"/>
      <c r="AE3117" s="39"/>
      <c r="AF3117" s="39"/>
      <c r="AG3117" s="39"/>
      <c r="AH3117" s="9"/>
      <c r="AI3117" s="39"/>
      <c r="AJ3117" s="39"/>
      <c r="AK3117" s="9"/>
      <c r="AL3117" s="39"/>
      <c r="AM3117" s="39"/>
    </row>
    <row r="3118" spans="1:39" outlineLevel="2">
      <c r="A3118" s="11">
        <f>ROW()</f>
        <v>3118</v>
      </c>
      <c r="C3118" s="6" t="s">
        <v>212</v>
      </c>
      <c r="D3118" s="39"/>
      <c r="E3118" s="39"/>
      <c r="F3118" s="31"/>
      <c r="G3118" s="39"/>
      <c r="H3118" s="39"/>
      <c r="I3118" s="39"/>
      <c r="J3118" s="39"/>
      <c r="K3118" s="39"/>
      <c r="L3118" s="39"/>
      <c r="M3118" s="39"/>
      <c r="N3118" s="39"/>
      <c r="O3118" s="39"/>
      <c r="P3118" s="39"/>
      <c r="Q3118" s="39"/>
      <c r="R3118" s="39"/>
      <c r="S3118" s="39"/>
      <c r="T3118" s="39"/>
      <c r="U3118" s="39"/>
      <c r="V3118" s="39"/>
      <c r="W3118" s="39"/>
      <c r="X3118" s="39"/>
      <c r="Y3118" s="39"/>
      <c r="Z3118" s="39"/>
      <c r="AA3118" s="39"/>
      <c r="AB3118" s="39"/>
      <c r="AC3118" s="9"/>
      <c r="AD3118" s="39"/>
      <c r="AE3118" s="39"/>
      <c r="AF3118" s="39"/>
      <c r="AG3118" s="39"/>
      <c r="AH3118" s="9"/>
      <c r="AI3118" s="39"/>
      <c r="AJ3118" s="39"/>
      <c r="AK3118" s="9"/>
      <c r="AL3118" s="39"/>
      <c r="AM3118" s="39"/>
    </row>
    <row r="3119" spans="1:39" outlineLevel="2">
      <c r="A3119" s="11">
        <f>ROW()</f>
        <v>3119</v>
      </c>
      <c r="C3119" s="30" t="s">
        <v>362</v>
      </c>
      <c r="D3119" s="90"/>
      <c r="E3119" s="90"/>
      <c r="F3119" s="90"/>
      <c r="G3119" s="90"/>
      <c r="H3119" s="90"/>
      <c r="I3119" s="90"/>
      <c r="J3119" s="90"/>
      <c r="K3119" s="90"/>
      <c r="L3119" s="90"/>
      <c r="M3119" s="90"/>
      <c r="N3119" s="90"/>
      <c r="O3119" s="90"/>
      <c r="P3119" s="90"/>
      <c r="Q3119" s="90"/>
      <c r="R3119" s="90"/>
      <c r="S3119" s="90"/>
      <c r="T3119" s="90"/>
      <c r="U3119" s="90"/>
      <c r="V3119" s="90"/>
      <c r="W3119" s="90"/>
      <c r="X3119" s="90"/>
      <c r="Y3119" s="90"/>
      <c r="Z3119" s="90"/>
      <c r="AA3119" s="90"/>
      <c r="AB3119" s="90"/>
      <c r="AC3119" s="180"/>
      <c r="AD3119" s="90"/>
      <c r="AE3119" s="90"/>
      <c r="AF3119" s="90"/>
      <c r="AG3119" s="90"/>
      <c r="AH3119" s="180"/>
      <c r="AI3119" s="90"/>
      <c r="AJ3119" s="90"/>
      <c r="AK3119" s="180"/>
      <c r="AL3119" s="90"/>
      <c r="AM3119" s="90"/>
    </row>
    <row r="3120" spans="1:39" outlineLevel="2">
      <c r="A3120" s="11">
        <f>ROW()</f>
        <v>3120</v>
      </c>
      <c r="C3120" s="6" t="s">
        <v>1</v>
      </c>
      <c r="D3120" s="39"/>
      <c r="E3120" s="39"/>
      <c r="F3120" s="39"/>
      <c r="G3120" s="39"/>
      <c r="H3120" s="39"/>
      <c r="I3120" s="39"/>
      <c r="J3120" s="39"/>
      <c r="K3120" s="39"/>
      <c r="L3120" s="39"/>
      <c r="M3120" s="39"/>
      <c r="N3120" s="39"/>
      <c r="O3120" s="39"/>
      <c r="P3120" s="39"/>
      <c r="Q3120" s="39"/>
      <c r="R3120" s="39"/>
      <c r="S3120" s="39"/>
      <c r="T3120" s="39"/>
      <c r="U3120" s="39"/>
      <c r="V3120" s="39"/>
      <c r="W3120" s="39"/>
      <c r="X3120" s="39"/>
      <c r="Y3120" s="39"/>
      <c r="Z3120" s="39"/>
      <c r="AA3120" s="39"/>
      <c r="AB3120" s="39"/>
      <c r="AC3120" s="9"/>
      <c r="AD3120" s="39"/>
      <c r="AE3120" s="39"/>
      <c r="AF3120" s="39"/>
      <c r="AG3120" s="39"/>
      <c r="AH3120" s="9"/>
      <c r="AI3120" s="39"/>
      <c r="AJ3120" s="39"/>
      <c r="AK3120" s="9"/>
      <c r="AL3120" s="39"/>
      <c r="AM3120" s="39"/>
    </row>
    <row r="3121" spans="1:39" outlineLevel="2">
      <c r="A3121" s="11">
        <f>ROW()</f>
        <v>3121</v>
      </c>
      <c r="B3121" s="343" t="s">
        <v>6</v>
      </c>
      <c r="D3121" s="39"/>
      <c r="E3121" s="39"/>
      <c r="G3121" s="39"/>
      <c r="H3121" s="39"/>
      <c r="I3121" s="39"/>
      <c r="J3121" s="39"/>
      <c r="K3121" s="39"/>
      <c r="L3121" s="39"/>
      <c r="M3121" s="39"/>
      <c r="N3121" s="39"/>
      <c r="O3121" s="39"/>
      <c r="P3121" s="39"/>
      <c r="Q3121" s="39"/>
      <c r="R3121" s="39"/>
      <c r="S3121" s="39"/>
      <c r="T3121" s="39"/>
      <c r="U3121" s="39"/>
      <c r="V3121" s="39"/>
      <c r="W3121" s="39"/>
      <c r="X3121" s="39"/>
      <c r="Y3121" s="39"/>
      <c r="Z3121" s="39"/>
      <c r="AA3121" s="39"/>
      <c r="AB3121" s="39"/>
      <c r="AD3121" s="39"/>
      <c r="AE3121" s="39"/>
      <c r="AF3121" s="39"/>
      <c r="AG3121" s="39"/>
      <c r="AI3121" s="39"/>
      <c r="AJ3121" s="39"/>
      <c r="AL3121" s="39"/>
      <c r="AM3121" s="39"/>
    </row>
    <row r="3122" spans="1:39" outlineLevel="2">
      <c r="A3122" s="11">
        <f>ROW()</f>
        <v>3122</v>
      </c>
      <c r="C3122" s="6" t="s">
        <v>2</v>
      </c>
      <c r="D3122" s="39"/>
      <c r="E3122" s="39"/>
      <c r="F3122" s="31"/>
      <c r="G3122" s="39"/>
      <c r="H3122" s="39"/>
      <c r="I3122" s="39"/>
      <c r="J3122" s="39"/>
      <c r="K3122" s="39"/>
      <c r="L3122" s="39"/>
      <c r="M3122" s="39"/>
      <c r="N3122" s="39"/>
      <c r="O3122" s="39"/>
      <c r="P3122" s="39"/>
      <c r="Q3122" s="39"/>
      <c r="R3122" s="39"/>
      <c r="S3122" s="39"/>
      <c r="T3122" s="39"/>
      <c r="U3122" s="39"/>
      <c r="V3122" s="39"/>
      <c r="W3122" s="39"/>
      <c r="X3122" s="39"/>
      <c r="Y3122" s="39"/>
      <c r="Z3122" s="39"/>
      <c r="AA3122" s="39"/>
      <c r="AB3122" s="39"/>
      <c r="AC3122" s="9"/>
      <c r="AD3122" s="39"/>
      <c r="AE3122" s="39"/>
      <c r="AF3122" s="39"/>
      <c r="AG3122" s="39"/>
      <c r="AH3122" s="9"/>
      <c r="AI3122" s="9">
        <f t="shared" ref="AI3122:AM3122" si="2016">-IF(AI3077&lt;0,AI3077,IF(AI3062=0,AI3077,MIN((AI3077/AI3062)*(AI3077&gt;0),AI3077)))</f>
        <v>0</v>
      </c>
      <c r="AJ3122" s="9">
        <f t="shared" si="2016"/>
        <v>0</v>
      </c>
      <c r="AK3122" s="9">
        <f t="shared" si="2016"/>
        <v>0</v>
      </c>
      <c r="AL3122" s="9">
        <f t="shared" si="2016"/>
        <v>0</v>
      </c>
      <c r="AM3122" s="9">
        <f t="shared" si="2016"/>
        <v>0</v>
      </c>
    </row>
    <row r="3123" spans="1:39" outlineLevel="2">
      <c r="A3123" s="11">
        <f>ROW()</f>
        <v>3123</v>
      </c>
      <c r="C3123" s="6" t="s">
        <v>3</v>
      </c>
      <c r="D3123" s="39"/>
      <c r="E3123" s="39"/>
      <c r="F3123" s="31"/>
      <c r="G3123" s="39"/>
      <c r="H3123" s="39"/>
      <c r="I3123" s="39"/>
      <c r="J3123" s="39"/>
      <c r="K3123" s="39"/>
      <c r="L3123" s="39"/>
      <c r="M3123" s="39"/>
      <c r="N3123" s="39"/>
      <c r="O3123" s="39"/>
      <c r="P3123" s="39"/>
      <c r="Q3123" s="39"/>
      <c r="R3123" s="39"/>
      <c r="S3123" s="39"/>
      <c r="T3123" s="39"/>
      <c r="U3123" s="39"/>
      <c r="V3123" s="39"/>
      <c r="W3123" s="39"/>
      <c r="X3123" s="39"/>
      <c r="Y3123" s="39"/>
      <c r="Z3123" s="39"/>
      <c r="AA3123" s="39"/>
      <c r="AB3123" s="39"/>
      <c r="AC3123" s="9"/>
      <c r="AD3123" s="39"/>
      <c r="AE3123" s="39"/>
      <c r="AF3123" s="39"/>
      <c r="AG3123" s="39"/>
      <c r="AH3123" s="9"/>
      <c r="AI3123" s="9">
        <f t="shared" ref="AI3123:AM3123" si="2017">-IF(AI3078&lt;0,AI3078,IF(AI3063=0,AI3078,MIN((AI3078/AI3063)*(AI3078&gt;0),AI3078)))</f>
        <v>-4.2470400000000005E-2</v>
      </c>
      <c r="AJ3123" s="9">
        <f t="shared" si="2017"/>
        <v>-4.2470400000000005E-2</v>
      </c>
      <c r="AK3123" s="9">
        <f t="shared" si="2017"/>
        <v>-4.2470400000000005E-2</v>
      </c>
      <c r="AL3123" s="9">
        <f t="shared" si="2017"/>
        <v>-4.2470400000000005E-2</v>
      </c>
      <c r="AM3123" s="9">
        <f t="shared" si="2017"/>
        <v>-4.2470400000000005E-2</v>
      </c>
    </row>
    <row r="3124" spans="1:39" outlineLevel="2">
      <c r="A3124" s="11">
        <f>ROW()</f>
        <v>3124</v>
      </c>
      <c r="C3124" s="6" t="s">
        <v>4</v>
      </c>
      <c r="D3124" s="39"/>
      <c r="E3124" s="39"/>
      <c r="F3124" s="31"/>
      <c r="G3124" s="39"/>
      <c r="H3124" s="39"/>
      <c r="I3124" s="39"/>
      <c r="J3124" s="39"/>
      <c r="K3124" s="39"/>
      <c r="L3124" s="39"/>
      <c r="M3124" s="39"/>
      <c r="N3124" s="39"/>
      <c r="O3124" s="39"/>
      <c r="P3124" s="39"/>
      <c r="Q3124" s="39"/>
      <c r="R3124" s="39"/>
      <c r="S3124" s="39"/>
      <c r="T3124" s="39"/>
      <c r="U3124" s="39"/>
      <c r="V3124" s="39"/>
      <c r="W3124" s="39"/>
      <c r="X3124" s="39"/>
      <c r="Y3124" s="39"/>
      <c r="Z3124" s="39"/>
      <c r="AA3124" s="39"/>
      <c r="AB3124" s="39"/>
      <c r="AC3124" s="9"/>
      <c r="AD3124" s="39"/>
      <c r="AE3124" s="39"/>
      <c r="AF3124" s="39"/>
      <c r="AG3124" s="39"/>
      <c r="AH3124" s="9"/>
      <c r="AI3124" s="9">
        <f t="shared" ref="AI3124:AM3124" si="2018">-IF(AI3079&lt;0,AI3079,IF(AI3064=0,AI3079,MIN((AI3079/AI3064)*(AI3079&gt;0),AI3079)))</f>
        <v>-8.4127866666666676E-2</v>
      </c>
      <c r="AJ3124" s="9">
        <f t="shared" si="2018"/>
        <v>-8.4127866666666676E-2</v>
      </c>
      <c r="AK3124" s="9">
        <f t="shared" si="2018"/>
        <v>-8.412786666666669E-2</v>
      </c>
      <c r="AL3124" s="9">
        <f t="shared" si="2018"/>
        <v>-8.412786666666669E-2</v>
      </c>
      <c r="AM3124" s="9">
        <f t="shared" si="2018"/>
        <v>-8.4127866666666704E-2</v>
      </c>
    </row>
    <row r="3125" spans="1:39" outlineLevel="2">
      <c r="A3125" s="11">
        <f>ROW()</f>
        <v>3125</v>
      </c>
      <c r="C3125" s="6" t="s">
        <v>5</v>
      </c>
      <c r="D3125" s="39"/>
      <c r="E3125" s="39"/>
      <c r="F3125" s="31"/>
      <c r="G3125" s="39"/>
      <c r="H3125" s="39"/>
      <c r="I3125" s="39"/>
      <c r="J3125" s="39"/>
      <c r="K3125" s="39"/>
      <c r="L3125" s="39"/>
      <c r="M3125" s="39"/>
      <c r="N3125" s="39"/>
      <c r="O3125" s="39"/>
      <c r="P3125" s="39"/>
      <c r="Q3125" s="39"/>
      <c r="R3125" s="39"/>
      <c r="S3125" s="39"/>
      <c r="T3125" s="39"/>
      <c r="U3125" s="39"/>
      <c r="V3125" s="39"/>
      <c r="W3125" s="39"/>
      <c r="X3125" s="39"/>
      <c r="Y3125" s="39"/>
      <c r="Z3125" s="39"/>
      <c r="AA3125" s="39"/>
      <c r="AB3125" s="39"/>
      <c r="AC3125" s="9"/>
      <c r="AD3125" s="39"/>
      <c r="AE3125" s="39"/>
      <c r="AF3125" s="39"/>
      <c r="AG3125" s="39"/>
      <c r="AH3125" s="9"/>
      <c r="AI3125" s="9">
        <f t="shared" ref="AI3125:AM3125" si="2019">-IF(AI3080&lt;0,AI3080,IF(AI3065=0,AI3080,MIN((AI3080/AI3065)*(AI3080&gt;0),AI3080)))</f>
        <v>-0.1787763</v>
      </c>
      <c r="AJ3125" s="9">
        <f t="shared" si="2019"/>
        <v>-0.1787763</v>
      </c>
      <c r="AK3125" s="9">
        <f t="shared" si="2019"/>
        <v>-0.1787763</v>
      </c>
      <c r="AL3125" s="9">
        <f t="shared" si="2019"/>
        <v>-0.1787763</v>
      </c>
      <c r="AM3125" s="9">
        <f t="shared" si="2019"/>
        <v>-0.1787763</v>
      </c>
    </row>
    <row r="3126" spans="1:39" outlineLevel="2">
      <c r="A3126" s="11">
        <f>ROW()</f>
        <v>3126</v>
      </c>
      <c r="C3126" s="6" t="s">
        <v>473</v>
      </c>
      <c r="D3126" s="39"/>
      <c r="E3126" s="39"/>
      <c r="F3126" s="31"/>
      <c r="G3126" s="39"/>
      <c r="H3126" s="39"/>
      <c r="I3126" s="39"/>
      <c r="J3126" s="39"/>
      <c r="K3126" s="39"/>
      <c r="L3126" s="39"/>
      <c r="M3126" s="39"/>
      <c r="N3126" s="39"/>
      <c r="O3126" s="39"/>
      <c r="P3126" s="39"/>
      <c r="Q3126" s="39"/>
      <c r="R3126" s="39"/>
      <c r="S3126" s="39"/>
      <c r="T3126" s="39"/>
      <c r="U3126" s="39"/>
      <c r="V3126" s="39"/>
      <c r="W3126" s="39"/>
      <c r="X3126" s="39"/>
      <c r="Y3126" s="39"/>
      <c r="Z3126" s="39"/>
      <c r="AA3126" s="39"/>
      <c r="AB3126" s="39"/>
      <c r="AC3126" s="9"/>
      <c r="AD3126" s="39"/>
      <c r="AE3126" s="39"/>
      <c r="AF3126" s="39"/>
      <c r="AG3126" s="39"/>
      <c r="AH3126" s="9"/>
      <c r="AI3126" s="9">
        <f t="shared" ref="AI3126:AM3126" si="2020">-IF(AI3081&lt;0,AI3081,IF(AI3066=0,AI3081,MIN((AI3081/AI3066)*(AI3081&gt;0),AI3081)))</f>
        <v>-1.8398863999999997</v>
      </c>
      <c r="AJ3126" s="9">
        <f t="shared" si="2020"/>
        <v>-1.8398863999999997</v>
      </c>
      <c r="AK3126" s="9">
        <f t="shared" si="2020"/>
        <v>-1.8398863999999999</v>
      </c>
      <c r="AL3126" s="9">
        <f t="shared" si="2020"/>
        <v>-1.8398863999999997</v>
      </c>
      <c r="AM3126" s="9">
        <f t="shared" si="2020"/>
        <v>-1.8398863999999997</v>
      </c>
    </row>
    <row r="3127" spans="1:39" outlineLevel="2">
      <c r="A3127" s="11">
        <f>ROW()</f>
        <v>3127</v>
      </c>
      <c r="C3127" s="6" t="s">
        <v>474</v>
      </c>
      <c r="D3127" s="39"/>
      <c r="E3127" s="39"/>
      <c r="F3127" s="31"/>
      <c r="G3127" s="39"/>
      <c r="H3127" s="39"/>
      <c r="I3127" s="39"/>
      <c r="J3127" s="39"/>
      <c r="K3127" s="39"/>
      <c r="L3127" s="39"/>
      <c r="M3127" s="39"/>
      <c r="N3127" s="39"/>
      <c r="O3127" s="39"/>
      <c r="P3127" s="39"/>
      <c r="Q3127" s="39"/>
      <c r="R3127" s="39"/>
      <c r="S3127" s="39"/>
      <c r="T3127" s="39"/>
      <c r="U3127" s="39"/>
      <c r="V3127" s="39"/>
      <c r="W3127" s="39"/>
      <c r="X3127" s="39"/>
      <c r="Y3127" s="39"/>
      <c r="Z3127" s="39"/>
      <c r="AA3127" s="39"/>
      <c r="AB3127" s="39"/>
      <c r="AC3127" s="9"/>
      <c r="AD3127" s="39"/>
      <c r="AE3127" s="39"/>
      <c r="AF3127" s="39"/>
      <c r="AG3127" s="39"/>
      <c r="AH3127" s="9"/>
      <c r="AI3127" s="9">
        <f t="shared" ref="AI3127:AM3127" si="2021">-IF(AI3082&lt;0,AI3082,IF(AI3067=0,AI3082,MIN((AI3082/AI3067)*(AI3082&gt;0),AI3082)))</f>
        <v>-0.20226553333333333</v>
      </c>
      <c r="AJ3127" s="9">
        <f t="shared" si="2021"/>
        <v>-0.20226553333333336</v>
      </c>
      <c r="AK3127" s="9">
        <f t="shared" si="2021"/>
        <v>-0.20226553333333336</v>
      </c>
      <c r="AL3127" s="9">
        <f t="shared" si="2021"/>
        <v>-0.20226553333333339</v>
      </c>
      <c r="AM3127" s="9">
        <f t="shared" si="2021"/>
        <v>-0.20226553333333339</v>
      </c>
    </row>
    <row r="3128" spans="1:39" outlineLevel="2">
      <c r="A3128" s="11">
        <f>ROW()</f>
        <v>3128</v>
      </c>
      <c r="C3128" s="6" t="s">
        <v>477</v>
      </c>
      <c r="D3128" s="39"/>
      <c r="E3128" s="39"/>
      <c r="F3128" s="31"/>
      <c r="G3128" s="39"/>
      <c r="H3128" s="39"/>
      <c r="I3128" s="39"/>
      <c r="J3128" s="39"/>
      <c r="K3128" s="39"/>
      <c r="L3128" s="39"/>
      <c r="M3128" s="39"/>
      <c r="N3128" s="39"/>
      <c r="O3128" s="39"/>
      <c r="P3128" s="39"/>
      <c r="Q3128" s="39"/>
      <c r="R3128" s="39"/>
      <c r="S3128" s="39"/>
      <c r="T3128" s="39"/>
      <c r="U3128" s="39"/>
      <c r="V3128" s="39"/>
      <c r="W3128" s="39"/>
      <c r="X3128" s="39"/>
      <c r="Y3128" s="39"/>
      <c r="Z3128" s="39"/>
      <c r="AA3128" s="39"/>
      <c r="AB3128" s="39"/>
      <c r="AC3128" s="9"/>
      <c r="AD3128" s="39"/>
      <c r="AE3128" s="39"/>
      <c r="AF3128" s="39"/>
      <c r="AG3128" s="39"/>
      <c r="AH3128" s="9"/>
      <c r="AI3128" s="9">
        <f>-IF(AI3083&lt;0,AI3083,IF(AI3068=0,AI3083,MIN((AI3083/AI3068)*(AI3083&gt;0),AI3083)))</f>
        <v>-1.5120003</v>
      </c>
      <c r="AJ3128" s="9">
        <f t="shared" ref="AJ3128:AM3128" si="2022">-IF(AJ3083&lt;0,AJ3083,IF(AJ3068=0,AJ3083,MIN((AJ3083/AJ3068)*(AJ3083&gt;0),AJ3083)))</f>
        <v>-1.5120002999999997</v>
      </c>
      <c r="AK3128" s="9">
        <f t="shared" si="2022"/>
        <v>-1.5120002999999997</v>
      </c>
      <c r="AL3128" s="9">
        <f t="shared" si="2022"/>
        <v>-1.5120002999999997</v>
      </c>
      <c r="AM3128" s="9">
        <f t="shared" si="2022"/>
        <v>-1.5120002999999995</v>
      </c>
    </row>
    <row r="3129" spans="1:39" outlineLevel="2">
      <c r="A3129" s="11">
        <f>ROW()</f>
        <v>3129</v>
      </c>
      <c r="C3129" s="6" t="s">
        <v>511</v>
      </c>
      <c r="D3129" s="39"/>
      <c r="E3129" s="39"/>
      <c r="F3129" s="31"/>
      <c r="G3129" s="39"/>
      <c r="H3129" s="39"/>
      <c r="I3129" s="39"/>
      <c r="J3129" s="39"/>
      <c r="K3129" s="39"/>
      <c r="L3129" s="39"/>
      <c r="M3129" s="39"/>
      <c r="N3129" s="39"/>
      <c r="O3129" s="39"/>
      <c r="P3129" s="39"/>
      <c r="Q3129" s="39"/>
      <c r="R3129" s="39"/>
      <c r="S3129" s="39"/>
      <c r="T3129" s="39"/>
      <c r="U3129" s="39"/>
      <c r="V3129" s="39"/>
      <c r="W3129" s="39"/>
      <c r="X3129" s="39"/>
      <c r="Y3129" s="39"/>
      <c r="Z3129" s="39"/>
      <c r="AA3129" s="39"/>
      <c r="AB3129" s="39"/>
      <c r="AC3129" s="9"/>
      <c r="AD3129" s="39"/>
      <c r="AE3129" s="39"/>
      <c r="AF3129" s="39"/>
      <c r="AG3129" s="39"/>
      <c r="AH3129" s="9"/>
      <c r="AI3129" s="9">
        <f t="shared" ref="AI3129:AM3129" si="2023">-IF(AI3084&lt;0,AI3084,IF(AI3069=0,AI3084,MIN((AI3084/AI3069)*(AI3084&gt;0),AI3084)))</f>
        <v>-6.6775740000000014E-2</v>
      </c>
      <c r="AJ3129" s="9">
        <f t="shared" si="2023"/>
        <v>-6.677574E-2</v>
      </c>
      <c r="AK3129" s="9">
        <f t="shared" si="2023"/>
        <v>-6.677574E-2</v>
      </c>
      <c r="AL3129" s="9">
        <f t="shared" si="2023"/>
        <v>-6.677574E-2</v>
      </c>
      <c r="AM3129" s="9">
        <f t="shared" si="2023"/>
        <v>-6.6775739999999986E-2</v>
      </c>
    </row>
    <row r="3130" spans="1:39" outlineLevel="2">
      <c r="A3130" s="11">
        <f>ROW()</f>
        <v>3130</v>
      </c>
      <c r="C3130" s="6" t="s">
        <v>655</v>
      </c>
      <c r="D3130" s="39"/>
      <c r="E3130" s="39"/>
      <c r="F3130" s="31"/>
      <c r="G3130" s="39"/>
      <c r="H3130" s="39"/>
      <c r="I3130" s="39"/>
      <c r="J3130" s="39"/>
      <c r="K3130" s="39"/>
      <c r="L3130" s="39"/>
      <c r="M3130" s="39"/>
      <c r="N3130" s="39"/>
      <c r="O3130" s="39"/>
      <c r="P3130" s="39"/>
      <c r="Q3130" s="39"/>
      <c r="R3130" s="39"/>
      <c r="S3130" s="39"/>
      <c r="T3130" s="39"/>
      <c r="U3130" s="39"/>
      <c r="V3130" s="39"/>
      <c r="W3130" s="39"/>
      <c r="X3130" s="39"/>
      <c r="Y3130" s="39"/>
      <c r="Z3130" s="39"/>
      <c r="AA3130" s="39"/>
      <c r="AB3130" s="39"/>
      <c r="AC3130" s="9"/>
      <c r="AD3130" s="39"/>
      <c r="AE3130" s="39"/>
      <c r="AF3130" s="39"/>
      <c r="AG3130" s="39"/>
      <c r="AH3130" s="9"/>
      <c r="AI3130" s="9"/>
      <c r="AJ3130" s="9"/>
      <c r="AK3130" s="9"/>
      <c r="AL3130" s="9"/>
      <c r="AM3130" s="9"/>
    </row>
    <row r="3131" spans="1:39" outlineLevel="2">
      <c r="A3131" s="11">
        <f>ROW()</f>
        <v>3131</v>
      </c>
      <c r="C3131" s="6" t="s">
        <v>656</v>
      </c>
      <c r="D3131" s="39"/>
      <c r="E3131" s="39"/>
      <c r="F3131" s="31"/>
      <c r="G3131" s="39"/>
      <c r="H3131" s="39"/>
      <c r="I3131" s="39"/>
      <c r="J3131" s="39"/>
      <c r="K3131" s="39"/>
      <c r="L3131" s="39"/>
      <c r="M3131" s="39"/>
      <c r="N3131" s="39"/>
      <c r="O3131" s="39"/>
      <c r="P3131" s="39"/>
      <c r="Q3131" s="39"/>
      <c r="R3131" s="39"/>
      <c r="S3131" s="39"/>
      <c r="T3131" s="39"/>
      <c r="U3131" s="39"/>
      <c r="V3131" s="39"/>
      <c r="W3131" s="39"/>
      <c r="X3131" s="39"/>
      <c r="Y3131" s="39"/>
      <c r="Z3131" s="39"/>
      <c r="AA3131" s="39"/>
      <c r="AB3131" s="39"/>
      <c r="AC3131" s="9"/>
      <c r="AD3131" s="39"/>
      <c r="AE3131" s="39"/>
      <c r="AF3131" s="39"/>
      <c r="AG3131" s="39"/>
      <c r="AH3131" s="9"/>
      <c r="AI3131" s="9"/>
      <c r="AJ3131" s="9"/>
      <c r="AK3131" s="9"/>
      <c r="AL3131" s="9"/>
      <c r="AM3131" s="9"/>
    </row>
    <row r="3132" spans="1:39" outlineLevel="2">
      <c r="A3132" s="11">
        <f>ROW()</f>
        <v>3132</v>
      </c>
      <c r="C3132" s="6" t="s">
        <v>667</v>
      </c>
      <c r="D3132" s="39"/>
      <c r="E3132" s="39"/>
      <c r="F3132" s="31"/>
      <c r="G3132" s="39"/>
      <c r="H3132" s="39"/>
      <c r="I3132" s="39"/>
      <c r="J3132" s="39"/>
      <c r="K3132" s="39"/>
      <c r="L3132" s="39"/>
      <c r="M3132" s="39"/>
      <c r="N3132" s="39"/>
      <c r="O3132" s="39"/>
      <c r="P3132" s="39"/>
      <c r="Q3132" s="39"/>
      <c r="R3132" s="39"/>
      <c r="S3132" s="39"/>
      <c r="T3132" s="39"/>
      <c r="U3132" s="39"/>
      <c r="V3132" s="39"/>
      <c r="W3132" s="39"/>
      <c r="X3132" s="39"/>
      <c r="Y3132" s="39"/>
      <c r="Z3132" s="39"/>
      <c r="AA3132" s="39"/>
      <c r="AB3132" s="39"/>
      <c r="AC3132" s="9"/>
      <c r="AD3132" s="39"/>
      <c r="AE3132" s="39"/>
      <c r="AF3132" s="39"/>
      <c r="AG3132" s="39"/>
      <c r="AH3132" s="9"/>
      <c r="AI3132" s="9"/>
      <c r="AJ3132" s="9"/>
      <c r="AK3132" s="9"/>
      <c r="AL3132" s="9"/>
      <c r="AM3132" s="9"/>
    </row>
    <row r="3133" spans="1:39" outlineLevel="2">
      <c r="A3133" s="11">
        <f>ROW()</f>
        <v>3133</v>
      </c>
      <c r="C3133" s="6" t="s">
        <v>212</v>
      </c>
      <c r="D3133" s="39"/>
      <c r="E3133" s="39"/>
      <c r="F3133" s="31"/>
      <c r="G3133" s="39"/>
      <c r="H3133" s="39"/>
      <c r="I3133" s="39"/>
      <c r="J3133" s="39"/>
      <c r="K3133" s="39"/>
      <c r="L3133" s="39"/>
      <c r="M3133" s="39"/>
      <c r="N3133" s="39"/>
      <c r="O3133" s="39"/>
      <c r="P3133" s="39"/>
      <c r="Q3133" s="39"/>
      <c r="R3133" s="39"/>
      <c r="S3133" s="39"/>
      <c r="T3133" s="39"/>
      <c r="U3133" s="39"/>
      <c r="V3133" s="39"/>
      <c r="W3133" s="39"/>
      <c r="X3133" s="39"/>
      <c r="Y3133" s="39"/>
      <c r="Z3133" s="39"/>
      <c r="AA3133" s="39"/>
      <c r="AB3133" s="39"/>
      <c r="AC3133" s="9"/>
      <c r="AD3133" s="39"/>
      <c r="AE3133" s="39"/>
      <c r="AF3133" s="39"/>
      <c r="AG3133" s="39"/>
      <c r="AH3133" s="9"/>
      <c r="AI3133" s="531">
        <v>0</v>
      </c>
      <c r="AJ3133" s="531">
        <v>0</v>
      </c>
      <c r="AK3133" s="531">
        <v>0</v>
      </c>
      <c r="AL3133" s="531">
        <v>0</v>
      </c>
      <c r="AM3133" s="531">
        <v>0</v>
      </c>
    </row>
    <row r="3134" spans="1:39" outlineLevel="2">
      <c r="A3134" s="11">
        <f>ROW()</f>
        <v>3134</v>
      </c>
      <c r="C3134" s="30" t="s">
        <v>362</v>
      </c>
      <c r="D3134" s="90"/>
      <c r="E3134" s="90"/>
      <c r="F3134" s="90"/>
      <c r="G3134" s="90"/>
      <c r="H3134" s="90"/>
      <c r="I3134" s="90"/>
      <c r="J3134" s="90"/>
      <c r="K3134" s="90"/>
      <c r="L3134" s="90"/>
      <c r="M3134" s="90"/>
      <c r="N3134" s="90"/>
      <c r="O3134" s="90"/>
      <c r="P3134" s="90"/>
      <c r="Q3134" s="90"/>
      <c r="R3134" s="90"/>
      <c r="S3134" s="90"/>
      <c r="T3134" s="90"/>
      <c r="U3134" s="90"/>
      <c r="V3134" s="90"/>
      <c r="W3134" s="90"/>
      <c r="X3134" s="90"/>
      <c r="Y3134" s="90"/>
      <c r="Z3134" s="90"/>
      <c r="AA3134" s="90"/>
      <c r="AB3134" s="90"/>
      <c r="AC3134" s="180"/>
      <c r="AD3134" s="90"/>
      <c r="AE3134" s="90"/>
      <c r="AF3134" s="90"/>
      <c r="AG3134" s="90"/>
      <c r="AH3134" s="180"/>
      <c r="AI3134" s="21">
        <f t="shared" ref="AI3134:AM3134" si="2024">-IF(AI3089&lt;0,AI3089,IF(AI3074=0,AI3089,MIN((AI3089/AI3074)*(AI3089&gt;0),AI3089)))</f>
        <v>-4.3247940764410756E-2</v>
      </c>
      <c r="AJ3134" s="21">
        <f t="shared" si="2024"/>
        <v>-4.3247940764410756E-2</v>
      </c>
      <c r="AK3134" s="21">
        <f t="shared" si="2024"/>
        <v>-4.3247940764410749E-2</v>
      </c>
      <c r="AL3134" s="21">
        <f t="shared" si="2024"/>
        <v>-4.3247940764410749E-2</v>
      </c>
      <c r="AM3134" s="21">
        <f t="shared" si="2024"/>
        <v>-4.3247940764410742E-2</v>
      </c>
    </row>
    <row r="3135" spans="1:39" outlineLevel="2">
      <c r="A3135" s="11">
        <f>ROW()</f>
        <v>3135</v>
      </c>
      <c r="C3135" s="6" t="s">
        <v>1</v>
      </c>
      <c r="D3135" s="39"/>
      <c r="E3135" s="39"/>
      <c r="F3135" s="39"/>
      <c r="G3135" s="39"/>
      <c r="H3135" s="39"/>
      <c r="I3135" s="39"/>
      <c r="J3135" s="39"/>
      <c r="K3135" s="39"/>
      <c r="L3135" s="39"/>
      <c r="M3135" s="39"/>
      <c r="N3135" s="39"/>
      <c r="O3135" s="39"/>
      <c r="P3135" s="39"/>
      <c r="Q3135" s="39"/>
      <c r="R3135" s="39"/>
      <c r="S3135" s="39"/>
      <c r="T3135" s="39"/>
      <c r="U3135" s="39"/>
      <c r="V3135" s="39"/>
      <c r="W3135" s="39"/>
      <c r="X3135" s="39"/>
      <c r="Y3135" s="39"/>
      <c r="Z3135" s="39"/>
      <c r="AA3135" s="39"/>
      <c r="AB3135" s="39"/>
      <c r="AC3135" s="9"/>
      <c r="AD3135" s="39"/>
      <c r="AE3135" s="39"/>
      <c r="AF3135" s="39"/>
      <c r="AG3135" s="39"/>
      <c r="AH3135" s="9"/>
      <c r="AI3135" s="9">
        <f t="shared" ref="AI3135:AM3135" si="2025">SUM(AI3122:AI3134)</f>
        <v>-3.9695504807644104</v>
      </c>
      <c r="AJ3135" s="9">
        <f t="shared" si="2025"/>
        <v>-3.9695504807644104</v>
      </c>
      <c r="AK3135" s="9">
        <f t="shared" si="2025"/>
        <v>-3.9695504807644104</v>
      </c>
      <c r="AL3135" s="9">
        <f t="shared" si="2025"/>
        <v>-3.9695504807644104</v>
      </c>
      <c r="AM3135" s="9">
        <f t="shared" si="2025"/>
        <v>-3.96955048076441</v>
      </c>
    </row>
    <row r="3136" spans="1:39" outlineLevel="2">
      <c r="A3136" s="11">
        <f>ROW()</f>
        <v>3136</v>
      </c>
      <c r="B3136" s="343" t="s">
        <v>70</v>
      </c>
      <c r="D3136" s="39"/>
      <c r="E3136" s="39"/>
      <c r="F3136" s="39"/>
      <c r="G3136" s="39"/>
      <c r="H3136" s="39"/>
      <c r="I3136" s="39"/>
      <c r="J3136" s="39"/>
      <c r="K3136" s="39"/>
      <c r="L3136" s="39"/>
      <c r="M3136" s="39"/>
      <c r="N3136" s="39"/>
      <c r="O3136" s="39"/>
      <c r="P3136" s="39"/>
      <c r="Q3136" s="39"/>
      <c r="R3136" s="39"/>
      <c r="S3136" s="39"/>
      <c r="T3136" s="39"/>
      <c r="U3136" s="39"/>
      <c r="V3136" s="39"/>
      <c r="W3136" s="39"/>
      <c r="X3136" s="39"/>
      <c r="Y3136" s="39"/>
      <c r="Z3136" s="39"/>
      <c r="AA3136" s="39"/>
      <c r="AB3136" s="39"/>
      <c r="AC3136" s="39"/>
      <c r="AD3136" s="39"/>
      <c r="AE3136" s="39"/>
      <c r="AF3136" s="39"/>
      <c r="AG3136" s="39"/>
      <c r="AH3136" s="39"/>
      <c r="AI3136" s="39"/>
      <c r="AJ3136" s="39"/>
      <c r="AK3136" s="39"/>
      <c r="AL3136" s="39"/>
      <c r="AM3136" s="39"/>
    </row>
    <row r="3137" spans="1:39" outlineLevel="2">
      <c r="A3137" s="11">
        <f>ROW()</f>
        <v>3137</v>
      </c>
      <c r="C3137" s="6" t="s">
        <v>2</v>
      </c>
      <c r="D3137" s="39"/>
      <c r="E3137" s="39"/>
      <c r="F3137" s="39"/>
      <c r="G3137" s="39"/>
      <c r="H3137" s="39"/>
      <c r="I3137" s="39"/>
      <c r="J3137" s="39"/>
      <c r="K3137" s="39"/>
      <c r="L3137" s="39"/>
      <c r="M3137" s="39"/>
      <c r="N3137" s="39"/>
      <c r="O3137" s="39"/>
      <c r="P3137" s="39"/>
      <c r="Q3137" s="39"/>
      <c r="R3137" s="39"/>
      <c r="S3137" s="39"/>
      <c r="T3137" s="39"/>
      <c r="U3137" s="39"/>
      <c r="V3137" s="39"/>
      <c r="W3137" s="39"/>
      <c r="X3137" s="39"/>
      <c r="Y3137" s="39"/>
      <c r="Z3137" s="39"/>
      <c r="AA3137" s="39"/>
      <c r="AB3137" s="39"/>
      <c r="AC3137" s="9"/>
      <c r="AD3137" s="39"/>
      <c r="AE3137" s="39"/>
      <c r="AF3137" s="39"/>
      <c r="AG3137" s="39"/>
      <c r="AH3137" s="9">
        <f t="shared" ref="AH3137:AM3137" si="2026">AH3077+AH3092+AH3107+AH3122</f>
        <v>0</v>
      </c>
      <c r="AI3137" s="9">
        <f t="shared" si="2026"/>
        <v>0</v>
      </c>
      <c r="AJ3137" s="9">
        <f t="shared" si="2026"/>
        <v>0</v>
      </c>
      <c r="AK3137" s="9">
        <f t="shared" si="2026"/>
        <v>0</v>
      </c>
      <c r="AL3137" s="9">
        <f t="shared" si="2026"/>
        <v>0</v>
      </c>
      <c r="AM3137" s="9">
        <f t="shared" si="2026"/>
        <v>0</v>
      </c>
    </row>
    <row r="3138" spans="1:39" outlineLevel="2">
      <c r="A3138" s="11">
        <f>ROW()</f>
        <v>3138</v>
      </c>
      <c r="C3138" s="6" t="s">
        <v>3</v>
      </c>
      <c r="D3138" s="39"/>
      <c r="E3138" s="39"/>
      <c r="F3138" s="39"/>
      <c r="G3138" s="39"/>
      <c r="H3138" s="39"/>
      <c r="I3138" s="39"/>
      <c r="J3138" s="39"/>
      <c r="K3138" s="39"/>
      <c r="L3138" s="39"/>
      <c r="M3138" s="39"/>
      <c r="N3138" s="39"/>
      <c r="O3138" s="39"/>
      <c r="P3138" s="39"/>
      <c r="Q3138" s="39"/>
      <c r="R3138" s="39"/>
      <c r="S3138" s="39"/>
      <c r="T3138" s="39"/>
      <c r="U3138" s="39"/>
      <c r="V3138" s="39"/>
      <c r="W3138" s="39"/>
      <c r="X3138" s="39"/>
      <c r="Y3138" s="39"/>
      <c r="Z3138" s="39"/>
      <c r="AA3138" s="39"/>
      <c r="AB3138" s="39"/>
      <c r="AC3138" s="9"/>
      <c r="AD3138" s="39"/>
      <c r="AE3138" s="39"/>
      <c r="AF3138" s="39"/>
      <c r="AG3138" s="39"/>
      <c r="AH3138" s="9">
        <f t="shared" ref="AH3138:AM3138" si="2027">AH3078+AH3093+AH3108+AH3123</f>
        <v>1.2741120000000001</v>
      </c>
      <c r="AI3138" s="9">
        <f t="shared" si="2027"/>
        <v>1.2316416000000001</v>
      </c>
      <c r="AJ3138" s="9">
        <f t="shared" si="2027"/>
        <v>1.1891712000000001</v>
      </c>
      <c r="AK3138" s="9">
        <f t="shared" si="2027"/>
        <v>1.1467008000000001</v>
      </c>
      <c r="AL3138" s="9">
        <f t="shared" si="2027"/>
        <v>1.1042304000000001</v>
      </c>
      <c r="AM3138" s="9">
        <f t="shared" si="2027"/>
        <v>1.06176</v>
      </c>
    </row>
    <row r="3139" spans="1:39" outlineLevel="2">
      <c r="A3139" s="11">
        <f>ROW()</f>
        <v>3139</v>
      </c>
      <c r="C3139" s="6" t="s">
        <v>4</v>
      </c>
      <c r="D3139" s="39"/>
      <c r="E3139" s="39"/>
      <c r="F3139" s="39"/>
      <c r="G3139" s="39"/>
      <c r="H3139" s="39"/>
      <c r="I3139" s="39"/>
      <c r="J3139" s="39"/>
      <c r="K3139" s="39"/>
      <c r="L3139" s="39"/>
      <c r="M3139" s="39"/>
      <c r="N3139" s="39"/>
      <c r="O3139" s="39"/>
      <c r="P3139" s="39"/>
      <c r="Q3139" s="39"/>
      <c r="R3139" s="39"/>
      <c r="S3139" s="39"/>
      <c r="T3139" s="39"/>
      <c r="U3139" s="39"/>
      <c r="V3139" s="39"/>
      <c r="W3139" s="39"/>
      <c r="X3139" s="39"/>
      <c r="Y3139" s="39"/>
      <c r="Z3139" s="39"/>
      <c r="AA3139" s="39"/>
      <c r="AB3139" s="39"/>
      <c r="AC3139" s="9"/>
      <c r="AD3139" s="39"/>
      <c r="AE3139" s="39"/>
      <c r="AF3139" s="39"/>
      <c r="AG3139" s="39"/>
      <c r="AH3139" s="9">
        <f t="shared" ref="AH3139:AM3139" si="2028">AH3079+AH3094+AH3109+AH3124</f>
        <v>2.5238360000000002</v>
      </c>
      <c r="AI3139" s="9">
        <f t="shared" si="2028"/>
        <v>2.4397081333333337</v>
      </c>
      <c r="AJ3139" s="9">
        <f t="shared" si="2028"/>
        <v>2.3555802666666672</v>
      </c>
      <c r="AK3139" s="9">
        <f t="shared" si="2028"/>
        <v>2.2714524000000007</v>
      </c>
      <c r="AL3139" s="9">
        <f t="shared" si="2028"/>
        <v>2.1873245333333342</v>
      </c>
      <c r="AM3139" s="9">
        <f t="shared" si="2028"/>
        <v>2.1031966666666677</v>
      </c>
    </row>
    <row r="3140" spans="1:39" outlineLevel="2">
      <c r="A3140" s="11">
        <f>ROW()</f>
        <v>3140</v>
      </c>
      <c r="C3140" s="6" t="s">
        <v>5</v>
      </c>
      <c r="D3140" s="39"/>
      <c r="E3140" s="39"/>
      <c r="F3140" s="39"/>
      <c r="G3140" s="39"/>
      <c r="H3140" s="39"/>
      <c r="I3140" s="39"/>
      <c r="J3140" s="39"/>
      <c r="K3140" s="39"/>
      <c r="L3140" s="39"/>
      <c r="M3140" s="39"/>
      <c r="N3140" s="39"/>
      <c r="O3140" s="39"/>
      <c r="P3140" s="39"/>
      <c r="Q3140" s="39"/>
      <c r="R3140" s="39"/>
      <c r="S3140" s="39"/>
      <c r="T3140" s="39"/>
      <c r="U3140" s="39"/>
      <c r="V3140" s="39"/>
      <c r="W3140" s="39"/>
      <c r="X3140" s="39"/>
      <c r="Y3140" s="39"/>
      <c r="Z3140" s="39"/>
      <c r="AA3140" s="39"/>
      <c r="AB3140" s="39"/>
      <c r="AC3140" s="9"/>
      <c r="AD3140" s="39"/>
      <c r="AE3140" s="39"/>
      <c r="AF3140" s="39"/>
      <c r="AG3140" s="39"/>
      <c r="AH3140" s="9">
        <f t="shared" ref="AH3140:AM3140" si="2029">AH3080+AH3095+AH3110+AH3125</f>
        <v>1.787763</v>
      </c>
      <c r="AI3140" s="9">
        <f t="shared" si="2029"/>
        <v>1.6089867</v>
      </c>
      <c r="AJ3140" s="9">
        <f t="shared" si="2029"/>
        <v>1.4302104</v>
      </c>
      <c r="AK3140" s="9">
        <f t="shared" si="2029"/>
        <v>1.2514341</v>
      </c>
      <c r="AL3140" s="9">
        <f t="shared" si="2029"/>
        <v>1.0726578</v>
      </c>
      <c r="AM3140" s="9">
        <f t="shared" si="2029"/>
        <v>0.8938815</v>
      </c>
    </row>
    <row r="3141" spans="1:39" outlineLevel="2">
      <c r="A3141" s="11">
        <f>ROW()</f>
        <v>3141</v>
      </c>
      <c r="C3141" s="6" t="s">
        <v>473</v>
      </c>
      <c r="D3141" s="39"/>
      <c r="E3141" s="39"/>
      <c r="F3141" s="39"/>
      <c r="G3141" s="39"/>
      <c r="H3141" s="39"/>
      <c r="I3141" s="39"/>
      <c r="J3141" s="39"/>
      <c r="K3141" s="39"/>
      <c r="L3141" s="39"/>
      <c r="M3141" s="39"/>
      <c r="N3141" s="39"/>
      <c r="O3141" s="39"/>
      <c r="P3141" s="39"/>
      <c r="Q3141" s="39"/>
      <c r="R3141" s="39"/>
      <c r="S3141" s="39"/>
      <c r="T3141" s="39"/>
      <c r="U3141" s="39"/>
      <c r="V3141" s="39"/>
      <c r="W3141" s="39"/>
      <c r="X3141" s="39"/>
      <c r="Y3141" s="39"/>
      <c r="Z3141" s="39"/>
      <c r="AA3141" s="39"/>
      <c r="AB3141" s="39"/>
      <c r="AC3141" s="9"/>
      <c r="AD3141" s="39"/>
      <c r="AE3141" s="39"/>
      <c r="AF3141" s="39"/>
      <c r="AG3141" s="39"/>
      <c r="AH3141" s="9">
        <f t="shared" ref="AH3141:AM3141" si="2030">AH3081+AH3096+AH3111+AH3126</f>
        <v>9.1994319999999981</v>
      </c>
      <c r="AI3141" s="9">
        <f t="shared" si="2030"/>
        <v>7.3595455999999988</v>
      </c>
      <c r="AJ3141" s="9">
        <f t="shared" si="2030"/>
        <v>5.5196591999999995</v>
      </c>
      <c r="AK3141" s="9">
        <f t="shared" si="2030"/>
        <v>3.6797727999999994</v>
      </c>
      <c r="AL3141" s="9">
        <f t="shared" si="2030"/>
        <v>1.8398863999999997</v>
      </c>
      <c r="AM3141" s="9">
        <f t="shared" si="2030"/>
        <v>0</v>
      </c>
    </row>
    <row r="3142" spans="1:39" outlineLevel="2">
      <c r="A3142" s="11">
        <f>ROW()</f>
        <v>3142</v>
      </c>
      <c r="C3142" s="6" t="s">
        <v>474</v>
      </c>
      <c r="D3142" s="39"/>
      <c r="E3142" s="39"/>
      <c r="F3142" s="39"/>
      <c r="G3142" s="39"/>
      <c r="H3142" s="39"/>
      <c r="I3142" s="39"/>
      <c r="J3142" s="39"/>
      <c r="K3142" s="39"/>
      <c r="L3142" s="39"/>
      <c r="M3142" s="39"/>
      <c r="N3142" s="39"/>
      <c r="O3142" s="39"/>
      <c r="P3142" s="39"/>
      <c r="Q3142" s="39"/>
      <c r="R3142" s="39"/>
      <c r="S3142" s="39"/>
      <c r="T3142" s="39"/>
      <c r="U3142" s="39"/>
      <c r="V3142" s="39"/>
      <c r="W3142" s="39"/>
      <c r="X3142" s="39"/>
      <c r="Y3142" s="39"/>
      <c r="Z3142" s="39"/>
      <c r="AA3142" s="39"/>
      <c r="AB3142" s="39"/>
      <c r="AC3142" s="9"/>
      <c r="AD3142" s="39"/>
      <c r="AE3142" s="39"/>
      <c r="AF3142" s="39"/>
      <c r="AG3142" s="39"/>
      <c r="AH3142" s="9">
        <f t="shared" ref="AH3142:AM3142" si="2031">AH3082+AH3097+AH3112+AH3127</f>
        <v>3.0339830000000001</v>
      </c>
      <c r="AI3142" s="9">
        <f t="shared" si="2031"/>
        <v>2.8317174666666669</v>
      </c>
      <c r="AJ3142" s="9">
        <f t="shared" si="2031"/>
        <v>2.6294519333333337</v>
      </c>
      <c r="AK3142" s="9">
        <f t="shared" si="2031"/>
        <v>2.4271864000000005</v>
      </c>
      <c r="AL3142" s="9">
        <f t="shared" si="2031"/>
        <v>2.2249208666666673</v>
      </c>
      <c r="AM3142" s="9">
        <f t="shared" si="2031"/>
        <v>2.0226553333333341</v>
      </c>
    </row>
    <row r="3143" spans="1:39" outlineLevel="2">
      <c r="A3143" s="11">
        <f>ROW()</f>
        <v>3143</v>
      </c>
      <c r="C3143" s="6" t="s">
        <v>477</v>
      </c>
      <c r="D3143" s="39"/>
      <c r="E3143" s="39"/>
      <c r="F3143" s="39"/>
      <c r="G3143" s="39"/>
      <c r="H3143" s="39"/>
      <c r="I3143" s="39"/>
      <c r="J3143" s="39"/>
      <c r="K3143" s="39"/>
      <c r="L3143" s="39"/>
      <c r="M3143" s="39"/>
      <c r="N3143" s="39"/>
      <c r="O3143" s="39"/>
      <c r="P3143" s="39"/>
      <c r="Q3143" s="39"/>
      <c r="R3143" s="39"/>
      <c r="S3143" s="39"/>
      <c r="T3143" s="39"/>
      <c r="U3143" s="39"/>
      <c r="V3143" s="39"/>
      <c r="W3143" s="39"/>
      <c r="X3143" s="39"/>
      <c r="Y3143" s="39"/>
      <c r="Z3143" s="39"/>
      <c r="AA3143" s="39"/>
      <c r="AB3143" s="39"/>
      <c r="AC3143" s="9"/>
      <c r="AD3143" s="39"/>
      <c r="AE3143" s="39"/>
      <c r="AF3143" s="39"/>
      <c r="AG3143" s="39"/>
      <c r="AH3143" s="9">
        <f t="shared" ref="AH3143:AM3143" si="2032">AH3083+AH3098+AH3113+AH3128</f>
        <v>15.120002999999999</v>
      </c>
      <c r="AI3143" s="9">
        <f t="shared" si="2032"/>
        <v>13.608002699999998</v>
      </c>
      <c r="AJ3143" s="9">
        <f t="shared" si="2032"/>
        <v>12.096002399999998</v>
      </c>
      <c r="AK3143" s="9">
        <f t="shared" si="2032"/>
        <v>10.584002099999998</v>
      </c>
      <c r="AL3143" s="9">
        <f t="shared" si="2032"/>
        <v>9.0720017999999971</v>
      </c>
      <c r="AM3143" s="9">
        <f t="shared" si="2032"/>
        <v>7.5600014999999976</v>
      </c>
    </row>
    <row r="3144" spans="1:39" outlineLevel="2">
      <c r="A3144" s="11">
        <f>ROW()</f>
        <v>3144</v>
      </c>
      <c r="C3144" s="6" t="s">
        <v>511</v>
      </c>
      <c r="D3144" s="39"/>
      <c r="E3144" s="39"/>
      <c r="F3144" s="39"/>
      <c r="G3144" s="39"/>
      <c r="H3144" s="39"/>
      <c r="I3144" s="39"/>
      <c r="J3144" s="39"/>
      <c r="K3144" s="39"/>
      <c r="L3144" s="39"/>
      <c r="M3144" s="39"/>
      <c r="N3144" s="39"/>
      <c r="O3144" s="39"/>
      <c r="P3144" s="39"/>
      <c r="Q3144" s="39"/>
      <c r="R3144" s="39"/>
      <c r="S3144" s="39"/>
      <c r="T3144" s="39"/>
      <c r="U3144" s="39"/>
      <c r="V3144" s="39"/>
      <c r="W3144" s="39"/>
      <c r="X3144" s="39"/>
      <c r="Y3144" s="39"/>
      <c r="Z3144" s="39"/>
      <c r="AA3144" s="39"/>
      <c r="AB3144" s="39"/>
      <c r="AC3144" s="9"/>
      <c r="AD3144" s="39"/>
      <c r="AE3144" s="39"/>
      <c r="AF3144" s="39"/>
      <c r="AG3144" s="39"/>
      <c r="AH3144" s="9">
        <f t="shared" ref="AH3144:AM3144" si="2033">AH3084+AH3099+AH3114+AH3129</f>
        <v>3.3387870000000004</v>
      </c>
      <c r="AI3144" s="9">
        <f t="shared" si="2033"/>
        <v>3.2720112600000002</v>
      </c>
      <c r="AJ3144" s="9">
        <f t="shared" si="2033"/>
        <v>3.20523552</v>
      </c>
      <c r="AK3144" s="9">
        <f t="shared" si="2033"/>
        <v>3.1384597799999998</v>
      </c>
      <c r="AL3144" s="9">
        <f t="shared" si="2033"/>
        <v>3.0716840399999996</v>
      </c>
      <c r="AM3144" s="9">
        <f t="shared" si="2033"/>
        <v>3.0049082999999994</v>
      </c>
    </row>
    <row r="3145" spans="1:39" outlineLevel="2">
      <c r="A3145" s="11">
        <f>ROW()</f>
        <v>3145</v>
      </c>
      <c r="C3145" s="6" t="s">
        <v>655</v>
      </c>
      <c r="D3145" s="39"/>
      <c r="E3145" s="39"/>
      <c r="F3145" s="39"/>
      <c r="G3145" s="39"/>
      <c r="H3145" s="39"/>
      <c r="I3145" s="39"/>
      <c r="J3145" s="39"/>
      <c r="K3145" s="39"/>
      <c r="L3145" s="39"/>
      <c r="M3145" s="39"/>
      <c r="N3145" s="39"/>
      <c r="O3145" s="39"/>
      <c r="P3145" s="39"/>
      <c r="Q3145" s="39"/>
      <c r="R3145" s="39"/>
      <c r="S3145" s="39"/>
      <c r="T3145" s="39"/>
      <c r="U3145" s="39"/>
      <c r="V3145" s="39"/>
      <c r="W3145" s="39"/>
      <c r="X3145" s="39"/>
      <c r="Y3145" s="39"/>
      <c r="Z3145" s="39"/>
      <c r="AA3145" s="39"/>
      <c r="AB3145" s="39"/>
      <c r="AC3145" s="9"/>
      <c r="AD3145" s="39"/>
      <c r="AE3145" s="39"/>
      <c r="AF3145" s="39"/>
      <c r="AG3145" s="39"/>
      <c r="AH3145" s="9">
        <f t="shared" ref="AH3145:AM3145" si="2034">AH3085+AH3100+AH3115+AH3130</f>
        <v>0</v>
      </c>
      <c r="AI3145" s="9">
        <f t="shared" si="2034"/>
        <v>0</v>
      </c>
      <c r="AJ3145" s="9">
        <f t="shared" si="2034"/>
        <v>0</v>
      </c>
      <c r="AK3145" s="9">
        <f t="shared" si="2034"/>
        <v>0</v>
      </c>
      <c r="AL3145" s="9">
        <f t="shared" si="2034"/>
        <v>0</v>
      </c>
      <c r="AM3145" s="9">
        <f t="shared" si="2034"/>
        <v>0</v>
      </c>
    </row>
    <row r="3146" spans="1:39" outlineLevel="2">
      <c r="A3146" s="11">
        <f>ROW()</f>
        <v>3146</v>
      </c>
      <c r="C3146" s="6" t="s">
        <v>656</v>
      </c>
      <c r="D3146" s="39"/>
      <c r="E3146" s="39"/>
      <c r="F3146" s="39"/>
      <c r="G3146" s="39"/>
      <c r="H3146" s="39"/>
      <c r="I3146" s="39"/>
      <c r="J3146" s="39"/>
      <c r="K3146" s="39"/>
      <c r="L3146" s="39"/>
      <c r="M3146" s="39"/>
      <c r="N3146" s="39"/>
      <c r="O3146" s="39"/>
      <c r="P3146" s="39"/>
      <c r="Q3146" s="39"/>
      <c r="R3146" s="39"/>
      <c r="S3146" s="39"/>
      <c r="T3146" s="39"/>
      <c r="U3146" s="39"/>
      <c r="V3146" s="39"/>
      <c r="W3146" s="39"/>
      <c r="X3146" s="39"/>
      <c r="Y3146" s="39"/>
      <c r="Z3146" s="39"/>
      <c r="AA3146" s="39"/>
      <c r="AB3146" s="39"/>
      <c r="AC3146" s="9"/>
      <c r="AD3146" s="39"/>
      <c r="AE3146" s="39"/>
      <c r="AF3146" s="39"/>
      <c r="AG3146" s="39"/>
      <c r="AH3146" s="9">
        <f t="shared" ref="AH3146:AM3146" si="2035">AH3086+AH3101+AH3116+AH3131</f>
        <v>0</v>
      </c>
      <c r="AI3146" s="9">
        <f t="shared" si="2035"/>
        <v>0</v>
      </c>
      <c r="AJ3146" s="9">
        <f t="shared" si="2035"/>
        <v>0</v>
      </c>
      <c r="AK3146" s="9">
        <f t="shared" si="2035"/>
        <v>0</v>
      </c>
      <c r="AL3146" s="9">
        <f t="shared" si="2035"/>
        <v>0</v>
      </c>
      <c r="AM3146" s="9">
        <f t="shared" si="2035"/>
        <v>0</v>
      </c>
    </row>
    <row r="3147" spans="1:39" outlineLevel="2">
      <c r="A3147" s="11">
        <f>ROW()</f>
        <v>3147</v>
      </c>
      <c r="C3147" s="6" t="s">
        <v>667</v>
      </c>
      <c r="D3147" s="39"/>
      <c r="E3147" s="39"/>
      <c r="F3147" s="39"/>
      <c r="G3147" s="39"/>
      <c r="H3147" s="39"/>
      <c r="I3147" s="39"/>
      <c r="J3147" s="39"/>
      <c r="K3147" s="39"/>
      <c r="L3147" s="39"/>
      <c r="M3147" s="39"/>
      <c r="N3147" s="39"/>
      <c r="O3147" s="39"/>
      <c r="P3147" s="39"/>
      <c r="Q3147" s="39"/>
      <c r="R3147" s="39"/>
      <c r="S3147" s="39"/>
      <c r="T3147" s="39"/>
      <c r="U3147" s="39"/>
      <c r="V3147" s="39"/>
      <c r="W3147" s="39"/>
      <c r="X3147" s="39"/>
      <c r="Y3147" s="39"/>
      <c r="Z3147" s="39"/>
      <c r="AA3147" s="39"/>
      <c r="AB3147" s="39"/>
      <c r="AC3147" s="9"/>
      <c r="AD3147" s="39"/>
      <c r="AE3147" s="39"/>
      <c r="AF3147" s="39"/>
      <c r="AG3147" s="39"/>
      <c r="AH3147" s="9">
        <f t="shared" ref="AH3147:AM3147" si="2036">AH3087+AH3102+AH3117+AH3132</f>
        <v>0</v>
      </c>
      <c r="AI3147" s="9">
        <f t="shared" si="2036"/>
        <v>0</v>
      </c>
      <c r="AJ3147" s="9">
        <f t="shared" si="2036"/>
        <v>0</v>
      </c>
      <c r="AK3147" s="9">
        <f t="shared" si="2036"/>
        <v>0</v>
      </c>
      <c r="AL3147" s="9">
        <f t="shared" si="2036"/>
        <v>0</v>
      </c>
      <c r="AM3147" s="9">
        <f t="shared" si="2036"/>
        <v>0</v>
      </c>
    </row>
    <row r="3148" spans="1:39" outlineLevel="2">
      <c r="A3148" s="11">
        <f>ROW()</f>
        <v>3148</v>
      </c>
      <c r="C3148" s="6" t="s">
        <v>212</v>
      </c>
      <c r="D3148" s="39"/>
      <c r="E3148" s="39"/>
      <c r="F3148" s="39"/>
      <c r="G3148" s="39"/>
      <c r="H3148" s="39"/>
      <c r="I3148" s="39"/>
      <c r="J3148" s="39"/>
      <c r="K3148" s="39"/>
      <c r="L3148" s="39"/>
      <c r="M3148" s="39"/>
      <c r="N3148" s="39"/>
      <c r="O3148" s="39"/>
      <c r="P3148" s="39"/>
      <c r="Q3148" s="39"/>
      <c r="R3148" s="39"/>
      <c r="S3148" s="39"/>
      <c r="T3148" s="39"/>
      <c r="U3148" s="39"/>
      <c r="V3148" s="39"/>
      <c r="W3148" s="39"/>
      <c r="X3148" s="39"/>
      <c r="Y3148" s="39"/>
      <c r="Z3148" s="39"/>
      <c r="AA3148" s="39"/>
      <c r="AB3148" s="39"/>
      <c r="AC3148" s="9"/>
      <c r="AD3148" s="39"/>
      <c r="AE3148" s="39"/>
      <c r="AF3148" s="39"/>
      <c r="AG3148" s="39"/>
      <c r="AH3148" s="9">
        <f t="shared" ref="AH3148:AM3148" si="2037">AH3088+AH3103+AH3118+AH3133</f>
        <v>0</v>
      </c>
      <c r="AI3148" s="9">
        <f t="shared" si="2037"/>
        <v>0</v>
      </c>
      <c r="AJ3148" s="9">
        <f t="shared" si="2037"/>
        <v>0</v>
      </c>
      <c r="AK3148" s="9">
        <f t="shared" si="2037"/>
        <v>0</v>
      </c>
      <c r="AL3148" s="9">
        <f t="shared" si="2037"/>
        <v>0</v>
      </c>
      <c r="AM3148" s="9">
        <f t="shared" si="2037"/>
        <v>0</v>
      </c>
    </row>
    <row r="3149" spans="1:39" outlineLevel="2">
      <c r="A3149" s="11">
        <f>ROW()</f>
        <v>3149</v>
      </c>
      <c r="C3149" s="30" t="s">
        <v>362</v>
      </c>
      <c r="D3149" s="90"/>
      <c r="E3149" s="90"/>
      <c r="F3149" s="90"/>
      <c r="G3149" s="90"/>
      <c r="H3149" s="90"/>
      <c r="I3149" s="90"/>
      <c r="J3149" s="90"/>
      <c r="K3149" s="90"/>
      <c r="L3149" s="90"/>
      <c r="M3149" s="90"/>
      <c r="N3149" s="90"/>
      <c r="O3149" s="90"/>
      <c r="P3149" s="90"/>
      <c r="Q3149" s="90"/>
      <c r="R3149" s="90"/>
      <c r="S3149" s="90"/>
      <c r="T3149" s="90"/>
      <c r="U3149" s="90"/>
      <c r="V3149" s="90"/>
      <c r="W3149" s="90"/>
      <c r="X3149" s="90"/>
      <c r="Y3149" s="90"/>
      <c r="Z3149" s="90"/>
      <c r="AA3149" s="90"/>
      <c r="AB3149" s="90"/>
      <c r="AC3149" s="15"/>
      <c r="AD3149" s="90"/>
      <c r="AE3149" s="90"/>
      <c r="AF3149" s="90"/>
      <c r="AG3149" s="90"/>
      <c r="AH3149" s="15">
        <f t="shared" ref="AH3149:AM3149" si="2038">AH3089+AH3104+AH3119+AH3134</f>
        <v>1.6513818253865638</v>
      </c>
      <c r="AI3149" s="15">
        <f t="shared" si="2038"/>
        <v>1.6081338846221529</v>
      </c>
      <c r="AJ3149" s="15">
        <f t="shared" si="2038"/>
        <v>1.564885943857742</v>
      </c>
      <c r="AK3149" s="15">
        <f t="shared" si="2038"/>
        <v>1.5216380030933312</v>
      </c>
      <c r="AL3149" s="15">
        <f t="shared" si="2038"/>
        <v>1.4783900623289203</v>
      </c>
      <c r="AM3149" s="15">
        <f t="shared" si="2038"/>
        <v>1.4351421215645095</v>
      </c>
    </row>
    <row r="3150" spans="1:39" outlineLevel="2">
      <c r="A3150" s="11">
        <f>ROW()</f>
        <v>3150</v>
      </c>
      <c r="C3150" s="6" t="s">
        <v>1</v>
      </c>
      <c r="D3150" s="39"/>
      <c r="E3150" s="39"/>
      <c r="F3150" s="39"/>
      <c r="G3150" s="39"/>
      <c r="H3150" s="39"/>
      <c r="I3150" s="39"/>
      <c r="J3150" s="39"/>
      <c r="K3150" s="39"/>
      <c r="L3150" s="39"/>
      <c r="M3150" s="39"/>
      <c r="N3150" s="39"/>
      <c r="O3150" s="39"/>
      <c r="P3150" s="39"/>
      <c r="Q3150" s="39"/>
      <c r="R3150" s="39"/>
      <c r="S3150" s="39"/>
      <c r="T3150" s="39"/>
      <c r="U3150" s="39"/>
      <c r="V3150" s="39"/>
      <c r="W3150" s="39"/>
      <c r="X3150" s="39"/>
      <c r="Y3150" s="39"/>
      <c r="Z3150" s="39"/>
      <c r="AA3150" s="39"/>
      <c r="AB3150" s="39"/>
      <c r="AC3150" s="9"/>
      <c r="AD3150" s="39"/>
      <c r="AE3150" s="39"/>
      <c r="AF3150" s="39"/>
      <c r="AG3150" s="39"/>
      <c r="AH3150" s="9">
        <f t="shared" ref="AH3150" si="2039">SUM(AH3137:AH3149)</f>
        <v>37.929297825386563</v>
      </c>
      <c r="AI3150" s="9">
        <f t="shared" ref="AI3150:AM3150" si="2040">SUM(AI3137:AI3149)</f>
        <v>33.959747344622151</v>
      </c>
      <c r="AJ3150" s="9">
        <f t="shared" si="2040"/>
        <v>29.99019686385774</v>
      </c>
      <c r="AK3150" s="9">
        <f t="shared" si="2040"/>
        <v>26.020646383093329</v>
      </c>
      <c r="AL3150" s="9">
        <f t="shared" si="2040"/>
        <v>22.051095902328917</v>
      </c>
      <c r="AM3150" s="9">
        <f t="shared" si="2040"/>
        <v>18.08154542156451</v>
      </c>
    </row>
    <row r="3151" spans="1:39" outlineLevel="3">
      <c r="A3151" s="11">
        <f>ROW()</f>
        <v>3151</v>
      </c>
      <c r="B3151" s="343" t="s">
        <v>658</v>
      </c>
      <c r="D3151" s="39"/>
      <c r="E3151" s="39"/>
      <c r="F3151" s="39"/>
      <c r="G3151" s="39"/>
      <c r="H3151" s="39"/>
      <c r="I3151" s="39"/>
      <c r="J3151" s="39"/>
      <c r="K3151" s="39"/>
      <c r="L3151" s="39"/>
      <c r="M3151" s="39"/>
      <c r="N3151" s="39"/>
      <c r="O3151" s="39"/>
      <c r="P3151" s="39"/>
      <c r="Q3151" s="39"/>
      <c r="R3151" s="39"/>
      <c r="S3151" s="39"/>
      <c r="T3151" s="39"/>
      <c r="U3151" s="39"/>
      <c r="V3151" s="39"/>
      <c r="W3151" s="39"/>
      <c r="X3151" s="39"/>
      <c r="Y3151" s="39"/>
      <c r="Z3151" s="39"/>
      <c r="AA3151" s="39"/>
      <c r="AB3151" s="39"/>
      <c r="AC3151" s="39"/>
      <c r="AD3151" s="39"/>
      <c r="AE3151" s="39"/>
      <c r="AF3151" s="39"/>
      <c r="AG3151" s="39"/>
      <c r="AH3151" s="39"/>
      <c r="AI3151" s="39"/>
      <c r="AJ3151" s="39"/>
      <c r="AK3151" s="39"/>
      <c r="AL3151" s="39"/>
      <c r="AM3151" s="39"/>
    </row>
    <row r="3152" spans="1:39" outlineLevel="3">
      <c r="A3152" s="11">
        <f>ROW()</f>
        <v>3152</v>
      </c>
      <c r="C3152" s="6" t="s">
        <v>2</v>
      </c>
      <c r="D3152" s="39"/>
      <c r="E3152" s="39"/>
      <c r="F3152" s="39"/>
      <c r="G3152" s="39"/>
      <c r="H3152" s="39"/>
      <c r="I3152" s="39"/>
      <c r="J3152" s="39"/>
      <c r="K3152" s="39"/>
      <c r="L3152" s="39"/>
      <c r="M3152" s="39"/>
      <c r="N3152" s="39"/>
      <c r="O3152" s="39"/>
      <c r="P3152" s="39"/>
      <c r="Q3152" s="39"/>
      <c r="R3152" s="39"/>
      <c r="S3152" s="39"/>
      <c r="T3152" s="39"/>
      <c r="U3152" s="39"/>
      <c r="V3152" s="39"/>
      <c r="W3152" s="39"/>
      <c r="X3152" s="39"/>
      <c r="Y3152" s="39"/>
      <c r="Z3152" s="39"/>
      <c r="AA3152" s="39"/>
      <c r="AB3152" s="39"/>
      <c r="AC3152" s="39"/>
      <c r="AD3152" s="39"/>
      <c r="AE3152" s="39"/>
      <c r="AF3152" s="39"/>
      <c r="AG3152" s="39"/>
      <c r="AH3152" s="39"/>
      <c r="AI3152" s="39"/>
      <c r="AJ3152" s="39"/>
      <c r="AK3152" s="39"/>
      <c r="AL3152" s="39"/>
      <c r="AM3152" s="39"/>
    </row>
    <row r="3153" spans="1:39" outlineLevel="3">
      <c r="A3153" s="11">
        <f>ROW()</f>
        <v>3153</v>
      </c>
      <c r="C3153" s="6" t="s">
        <v>3</v>
      </c>
      <c r="D3153" s="39"/>
      <c r="E3153" s="39"/>
      <c r="F3153" s="39"/>
      <c r="G3153" s="39"/>
      <c r="H3153" s="39"/>
      <c r="I3153" s="39"/>
      <c r="J3153" s="39"/>
      <c r="K3153" s="39"/>
      <c r="L3153" s="39"/>
      <c r="M3153" s="39"/>
      <c r="N3153" s="39"/>
      <c r="O3153" s="39"/>
      <c r="P3153" s="39"/>
      <c r="Q3153" s="39"/>
      <c r="R3153" s="39"/>
      <c r="S3153" s="39"/>
      <c r="T3153" s="39"/>
      <c r="U3153" s="39"/>
      <c r="V3153" s="39"/>
      <c r="W3153" s="39"/>
      <c r="X3153" s="39"/>
      <c r="Y3153" s="39"/>
      <c r="Z3153" s="39"/>
      <c r="AA3153" s="39"/>
      <c r="AB3153" s="39"/>
      <c r="AC3153" s="39"/>
      <c r="AD3153" s="39"/>
      <c r="AE3153" s="39"/>
      <c r="AF3153" s="39"/>
      <c r="AG3153" s="39"/>
      <c r="AH3153" s="39"/>
      <c r="AI3153" s="39"/>
      <c r="AJ3153" s="39"/>
      <c r="AK3153" s="39"/>
      <c r="AL3153" s="39"/>
      <c r="AM3153" s="39"/>
    </row>
    <row r="3154" spans="1:39" outlineLevel="3">
      <c r="A3154" s="11">
        <f>ROW()</f>
        <v>3154</v>
      </c>
      <c r="C3154" s="6" t="s">
        <v>4</v>
      </c>
      <c r="D3154" s="39"/>
      <c r="E3154" s="39"/>
      <c r="F3154" s="39"/>
      <c r="G3154" s="39"/>
      <c r="H3154" s="39"/>
      <c r="I3154" s="39"/>
      <c r="J3154" s="39"/>
      <c r="K3154" s="39"/>
      <c r="L3154" s="39"/>
      <c r="M3154" s="39"/>
      <c r="N3154" s="39"/>
      <c r="O3154" s="39"/>
      <c r="P3154" s="39"/>
      <c r="Q3154" s="39"/>
      <c r="R3154" s="39"/>
      <c r="S3154" s="39"/>
      <c r="T3154" s="39"/>
      <c r="U3154" s="39"/>
      <c r="V3154" s="39"/>
      <c r="W3154" s="39"/>
      <c r="X3154" s="39"/>
      <c r="Y3154" s="39"/>
      <c r="Z3154" s="39"/>
      <c r="AA3154" s="39"/>
      <c r="AB3154" s="39"/>
      <c r="AC3154" s="39"/>
      <c r="AD3154" s="39"/>
      <c r="AE3154" s="39"/>
      <c r="AF3154" s="39"/>
      <c r="AG3154" s="39"/>
      <c r="AH3154" s="39"/>
      <c r="AI3154" s="39"/>
      <c r="AJ3154" s="39"/>
      <c r="AK3154" s="39"/>
      <c r="AL3154" s="39"/>
      <c r="AM3154" s="39"/>
    </row>
    <row r="3155" spans="1:39" outlineLevel="3">
      <c r="A3155" s="11">
        <f>ROW()</f>
        <v>3155</v>
      </c>
      <c r="C3155" s="6" t="s">
        <v>5</v>
      </c>
      <c r="D3155" s="39"/>
      <c r="E3155" s="39"/>
      <c r="F3155" s="39"/>
      <c r="G3155" s="39"/>
      <c r="H3155" s="39"/>
      <c r="I3155" s="39"/>
      <c r="J3155" s="39"/>
      <c r="K3155" s="39"/>
      <c r="L3155" s="39"/>
      <c r="M3155" s="39"/>
      <c r="N3155" s="39"/>
      <c r="O3155" s="39"/>
      <c r="P3155" s="39"/>
      <c r="Q3155" s="39"/>
      <c r="R3155" s="39"/>
      <c r="S3155" s="39"/>
      <c r="T3155" s="39"/>
      <c r="U3155" s="39"/>
      <c r="V3155" s="39"/>
      <c r="W3155" s="39"/>
      <c r="X3155" s="39"/>
      <c r="Y3155" s="39"/>
      <c r="Z3155" s="39"/>
      <c r="AA3155" s="39"/>
      <c r="AB3155" s="39"/>
      <c r="AC3155" s="39"/>
      <c r="AD3155" s="39"/>
      <c r="AE3155" s="39"/>
      <c r="AF3155" s="39"/>
      <c r="AG3155" s="39"/>
      <c r="AH3155" s="39"/>
      <c r="AI3155" s="39"/>
      <c r="AJ3155" s="39"/>
      <c r="AK3155" s="39"/>
      <c r="AL3155" s="39"/>
      <c r="AM3155" s="39"/>
    </row>
    <row r="3156" spans="1:39" outlineLevel="3">
      <c r="A3156" s="11">
        <f>ROW()</f>
        <v>3156</v>
      </c>
      <c r="C3156" s="6" t="s">
        <v>473</v>
      </c>
      <c r="D3156" s="39"/>
      <c r="E3156" s="39"/>
      <c r="F3156" s="39"/>
      <c r="G3156" s="39"/>
      <c r="H3156" s="39"/>
      <c r="I3156" s="39"/>
      <c r="J3156" s="39"/>
      <c r="K3156" s="39"/>
      <c r="L3156" s="39"/>
      <c r="M3156" s="39"/>
      <c r="N3156" s="39"/>
      <c r="O3156" s="39"/>
      <c r="P3156" s="39"/>
      <c r="Q3156" s="39"/>
      <c r="R3156" s="39"/>
      <c r="S3156" s="39"/>
      <c r="T3156" s="39"/>
      <c r="U3156" s="39"/>
      <c r="V3156" s="39"/>
      <c r="W3156" s="39"/>
      <c r="X3156" s="39"/>
      <c r="Y3156" s="39"/>
      <c r="Z3156" s="39"/>
      <c r="AA3156" s="39"/>
      <c r="AB3156" s="39"/>
      <c r="AC3156" s="39"/>
      <c r="AD3156" s="39"/>
      <c r="AE3156" s="39"/>
      <c r="AF3156" s="39"/>
      <c r="AG3156" s="39"/>
      <c r="AH3156" s="39"/>
      <c r="AI3156" s="39"/>
      <c r="AJ3156" s="39"/>
      <c r="AK3156" s="39"/>
      <c r="AL3156" s="39"/>
      <c r="AM3156" s="39"/>
    </row>
    <row r="3157" spans="1:39" outlineLevel="3">
      <c r="A3157" s="11">
        <f>ROW()</f>
        <v>3157</v>
      </c>
      <c r="C3157" s="6" t="s">
        <v>474</v>
      </c>
      <c r="D3157" s="39"/>
      <c r="E3157" s="39"/>
      <c r="F3157" s="39"/>
      <c r="G3157" s="39"/>
      <c r="H3157" s="39"/>
      <c r="I3157" s="39"/>
      <c r="J3157" s="39"/>
      <c r="K3157" s="39"/>
      <c r="L3157" s="39"/>
      <c r="M3157" s="39"/>
      <c r="N3157" s="39"/>
      <c r="O3157" s="39"/>
      <c r="P3157" s="39"/>
      <c r="Q3157" s="39"/>
      <c r="R3157" s="39"/>
      <c r="S3157" s="39"/>
      <c r="T3157" s="39"/>
      <c r="U3157" s="39"/>
      <c r="V3157" s="39"/>
      <c r="W3157" s="39"/>
      <c r="X3157" s="39"/>
      <c r="Y3157" s="39"/>
      <c r="Z3157" s="39"/>
      <c r="AA3157" s="39"/>
      <c r="AB3157" s="39"/>
      <c r="AC3157" s="39"/>
      <c r="AD3157" s="39"/>
      <c r="AE3157" s="39"/>
      <c r="AF3157" s="39"/>
      <c r="AG3157" s="39"/>
      <c r="AH3157" s="39"/>
      <c r="AI3157" s="39"/>
      <c r="AJ3157" s="39"/>
      <c r="AK3157" s="39"/>
      <c r="AL3157" s="39"/>
      <c r="AM3157" s="39"/>
    </row>
    <row r="3158" spans="1:39" outlineLevel="3">
      <c r="A3158" s="11">
        <f>ROW()</f>
        <v>3158</v>
      </c>
      <c r="C3158" s="6" t="s">
        <v>477</v>
      </c>
      <c r="D3158" s="39"/>
      <c r="E3158" s="39"/>
      <c r="F3158" s="39"/>
      <c r="G3158" s="39"/>
      <c r="H3158" s="39"/>
      <c r="I3158" s="39"/>
      <c r="J3158" s="39"/>
      <c r="K3158" s="39"/>
      <c r="L3158" s="39"/>
      <c r="M3158" s="39"/>
      <c r="N3158" s="39"/>
      <c r="O3158" s="39"/>
      <c r="P3158" s="39"/>
      <c r="Q3158" s="39"/>
      <c r="R3158" s="39"/>
      <c r="S3158" s="39"/>
      <c r="T3158" s="39"/>
      <c r="U3158" s="39"/>
      <c r="V3158" s="39"/>
      <c r="W3158" s="39"/>
      <c r="X3158" s="39"/>
      <c r="Y3158" s="39"/>
      <c r="Z3158" s="39"/>
      <c r="AA3158" s="39"/>
      <c r="AB3158" s="39"/>
      <c r="AC3158" s="39"/>
      <c r="AD3158" s="39"/>
      <c r="AE3158" s="39"/>
      <c r="AF3158" s="39"/>
      <c r="AG3158" s="39"/>
      <c r="AH3158" s="39"/>
      <c r="AI3158" s="39"/>
      <c r="AJ3158" s="39"/>
      <c r="AK3158" s="39"/>
      <c r="AL3158" s="39"/>
      <c r="AM3158" s="39"/>
    </row>
    <row r="3159" spans="1:39" outlineLevel="3">
      <c r="A3159" s="11">
        <f>ROW()</f>
        <v>3159</v>
      </c>
      <c r="C3159" s="6" t="s">
        <v>511</v>
      </c>
      <c r="D3159" s="39"/>
      <c r="E3159" s="39"/>
      <c r="F3159" s="39"/>
      <c r="G3159" s="39"/>
      <c r="H3159" s="39"/>
      <c r="I3159" s="39"/>
      <c r="J3159" s="39"/>
      <c r="K3159" s="39"/>
      <c r="L3159" s="39"/>
      <c r="M3159" s="39"/>
      <c r="N3159" s="39"/>
      <c r="O3159" s="39"/>
      <c r="P3159" s="39"/>
      <c r="Q3159" s="39"/>
      <c r="R3159" s="39"/>
      <c r="S3159" s="39"/>
      <c r="T3159" s="39"/>
      <c r="U3159" s="39"/>
      <c r="V3159" s="39"/>
      <c r="W3159" s="39"/>
      <c r="X3159" s="39"/>
      <c r="Y3159" s="39"/>
      <c r="Z3159" s="39"/>
      <c r="AA3159" s="39"/>
      <c r="AB3159" s="39"/>
      <c r="AC3159" s="39"/>
      <c r="AD3159" s="39"/>
      <c r="AE3159" s="39"/>
      <c r="AF3159" s="39"/>
      <c r="AG3159" s="39"/>
      <c r="AH3159" s="39"/>
      <c r="AI3159" s="39"/>
      <c r="AJ3159" s="39"/>
      <c r="AK3159" s="39"/>
      <c r="AL3159" s="39"/>
      <c r="AM3159" s="39"/>
    </row>
    <row r="3160" spans="1:39" outlineLevel="3">
      <c r="A3160" s="11">
        <f>ROW()</f>
        <v>3160</v>
      </c>
      <c r="C3160" s="6" t="s">
        <v>655</v>
      </c>
      <c r="D3160" s="39"/>
      <c r="E3160" s="39"/>
      <c r="F3160" s="39"/>
      <c r="G3160" s="39"/>
      <c r="H3160" s="39"/>
      <c r="I3160" s="39"/>
      <c r="J3160" s="39"/>
      <c r="K3160" s="39"/>
      <c r="L3160" s="39"/>
      <c r="M3160" s="39"/>
      <c r="N3160" s="39"/>
      <c r="O3160" s="39"/>
      <c r="P3160" s="39"/>
      <c r="Q3160" s="39"/>
      <c r="R3160" s="39"/>
      <c r="S3160" s="39"/>
      <c r="T3160" s="39"/>
      <c r="U3160" s="39"/>
      <c r="V3160" s="39"/>
      <c r="W3160" s="39"/>
      <c r="X3160" s="39"/>
      <c r="Y3160" s="39"/>
      <c r="Z3160" s="39"/>
      <c r="AA3160" s="39"/>
      <c r="AB3160" s="39"/>
      <c r="AC3160" s="39"/>
      <c r="AD3160" s="39"/>
      <c r="AE3160" s="39"/>
      <c r="AF3160" s="39"/>
      <c r="AG3160" s="39"/>
      <c r="AH3160" s="39"/>
      <c r="AI3160" s="39"/>
      <c r="AJ3160" s="39"/>
      <c r="AK3160" s="39"/>
      <c r="AL3160" s="39"/>
      <c r="AM3160" s="39"/>
    </row>
    <row r="3161" spans="1:39" outlineLevel="3">
      <c r="A3161" s="11">
        <f>ROW()</f>
        <v>3161</v>
      </c>
      <c r="C3161" s="6" t="s">
        <v>656</v>
      </c>
      <c r="D3161" s="39"/>
      <c r="E3161" s="39"/>
      <c r="F3161" s="39"/>
      <c r="G3161" s="39"/>
      <c r="H3161" s="39"/>
      <c r="I3161" s="39"/>
      <c r="J3161" s="39"/>
      <c r="K3161" s="39"/>
      <c r="L3161" s="39"/>
      <c r="M3161" s="39"/>
      <c r="N3161" s="39"/>
      <c r="O3161" s="39"/>
      <c r="P3161" s="39"/>
      <c r="Q3161" s="39"/>
      <c r="R3161" s="39"/>
      <c r="S3161" s="39"/>
      <c r="T3161" s="39"/>
      <c r="U3161" s="39"/>
      <c r="V3161" s="39"/>
      <c r="W3161" s="39"/>
      <c r="X3161" s="39"/>
      <c r="Y3161" s="39"/>
      <c r="Z3161" s="39"/>
      <c r="AA3161" s="39"/>
      <c r="AB3161" s="39"/>
      <c r="AC3161" s="39"/>
      <c r="AD3161" s="39"/>
      <c r="AE3161" s="39"/>
      <c r="AF3161" s="39"/>
      <c r="AG3161" s="39"/>
      <c r="AH3161" s="39"/>
      <c r="AI3161" s="39"/>
      <c r="AJ3161" s="39"/>
      <c r="AK3161" s="39"/>
      <c r="AL3161" s="39"/>
      <c r="AM3161" s="39"/>
    </row>
    <row r="3162" spans="1:39" outlineLevel="3">
      <c r="A3162" s="11">
        <f>ROW()</f>
        <v>3162</v>
      </c>
      <c r="C3162" s="6" t="s">
        <v>667</v>
      </c>
      <c r="D3162" s="39"/>
      <c r="E3162" s="39"/>
      <c r="F3162" s="39"/>
      <c r="G3162" s="39"/>
      <c r="H3162" s="39"/>
      <c r="I3162" s="39"/>
      <c r="J3162" s="39"/>
      <c r="K3162" s="39"/>
      <c r="L3162" s="39"/>
      <c r="M3162" s="39"/>
      <c r="N3162" s="39"/>
      <c r="O3162" s="39"/>
      <c r="P3162" s="39"/>
      <c r="Q3162" s="39"/>
      <c r="R3162" s="39"/>
      <c r="S3162" s="39"/>
      <c r="T3162" s="39"/>
      <c r="U3162" s="39"/>
      <c r="V3162" s="39"/>
      <c r="W3162" s="39"/>
      <c r="X3162" s="39"/>
      <c r="Y3162" s="39"/>
      <c r="Z3162" s="39"/>
      <c r="AA3162" s="39"/>
      <c r="AB3162" s="39"/>
      <c r="AC3162" s="39"/>
      <c r="AD3162" s="39"/>
      <c r="AE3162" s="39"/>
      <c r="AF3162" s="39"/>
      <c r="AG3162" s="39"/>
      <c r="AH3162" s="39"/>
      <c r="AI3162" s="39"/>
      <c r="AJ3162" s="39"/>
      <c r="AK3162" s="39"/>
      <c r="AL3162" s="39"/>
      <c r="AM3162" s="39"/>
    </row>
    <row r="3163" spans="1:39" outlineLevel="3">
      <c r="A3163" s="11">
        <f>ROW()</f>
        <v>3163</v>
      </c>
      <c r="C3163" s="6" t="s">
        <v>212</v>
      </c>
      <c r="D3163" s="39"/>
      <c r="E3163" s="39"/>
      <c r="F3163" s="39"/>
      <c r="G3163" s="39"/>
      <c r="H3163" s="39"/>
      <c r="I3163" s="39"/>
      <c r="J3163" s="39"/>
      <c r="K3163" s="39"/>
      <c r="L3163" s="39"/>
      <c r="M3163" s="39"/>
      <c r="N3163" s="39"/>
      <c r="O3163" s="39"/>
      <c r="P3163" s="39"/>
      <c r="Q3163" s="39"/>
      <c r="R3163" s="39"/>
      <c r="S3163" s="39"/>
      <c r="T3163" s="39"/>
      <c r="U3163" s="39"/>
      <c r="V3163" s="39"/>
      <c r="W3163" s="39"/>
      <c r="X3163" s="39"/>
      <c r="Y3163" s="39"/>
      <c r="Z3163" s="39"/>
      <c r="AA3163" s="39"/>
      <c r="AB3163" s="39"/>
      <c r="AC3163" s="39"/>
      <c r="AD3163" s="39"/>
      <c r="AE3163" s="39"/>
      <c r="AF3163" s="39"/>
      <c r="AG3163" s="39"/>
      <c r="AH3163" s="39"/>
      <c r="AI3163" s="39"/>
      <c r="AJ3163" s="39"/>
      <c r="AK3163" s="39"/>
      <c r="AL3163" s="39"/>
      <c r="AM3163" s="39"/>
    </row>
    <row r="3164" spans="1:39" outlineLevel="3">
      <c r="A3164" s="11">
        <f>ROW()</f>
        <v>3164</v>
      </c>
      <c r="C3164" s="30" t="s">
        <v>362</v>
      </c>
      <c r="D3164" s="90"/>
      <c r="E3164" s="90"/>
      <c r="F3164" s="90"/>
      <c r="G3164" s="90"/>
      <c r="H3164" s="90"/>
      <c r="I3164" s="90"/>
      <c r="J3164" s="90"/>
      <c r="K3164" s="90"/>
      <c r="L3164" s="90"/>
      <c r="M3164" s="90"/>
      <c r="N3164" s="90"/>
      <c r="O3164" s="90"/>
      <c r="P3164" s="90"/>
      <c r="Q3164" s="90"/>
      <c r="R3164" s="90"/>
      <c r="S3164" s="90"/>
      <c r="T3164" s="90"/>
      <c r="U3164" s="90"/>
      <c r="V3164" s="90"/>
      <c r="W3164" s="90"/>
      <c r="X3164" s="90"/>
      <c r="Y3164" s="90"/>
      <c r="Z3164" s="90"/>
      <c r="AA3164" s="90"/>
      <c r="AB3164" s="90"/>
      <c r="AC3164" s="90"/>
      <c r="AD3164" s="90"/>
      <c r="AE3164" s="90"/>
      <c r="AF3164" s="90"/>
      <c r="AG3164" s="90"/>
      <c r="AH3164" s="90"/>
      <c r="AI3164" s="90"/>
      <c r="AJ3164" s="90"/>
      <c r="AK3164" s="90"/>
      <c r="AL3164" s="90"/>
      <c r="AM3164" s="90"/>
    </row>
    <row r="3165" spans="1:39" outlineLevel="3">
      <c r="A3165" s="11">
        <f>ROW()</f>
        <v>3165</v>
      </c>
      <c r="C3165" s="6" t="s">
        <v>1</v>
      </c>
      <c r="D3165" s="39"/>
      <c r="E3165" s="39"/>
      <c r="F3165" s="39"/>
      <c r="G3165" s="39"/>
      <c r="H3165" s="39"/>
      <c r="I3165" s="39"/>
      <c r="J3165" s="39"/>
      <c r="K3165" s="39"/>
      <c r="L3165" s="39"/>
      <c r="M3165" s="39"/>
      <c r="N3165" s="39"/>
      <c r="O3165" s="39"/>
      <c r="P3165" s="39"/>
      <c r="Q3165" s="39"/>
      <c r="R3165" s="39"/>
      <c r="S3165" s="39"/>
      <c r="T3165" s="39"/>
      <c r="U3165" s="39"/>
      <c r="V3165" s="39"/>
      <c r="W3165" s="39"/>
      <c r="X3165" s="39"/>
      <c r="Y3165" s="39"/>
      <c r="Z3165" s="39"/>
      <c r="AA3165" s="39"/>
      <c r="AB3165" s="39"/>
      <c r="AC3165" s="39"/>
      <c r="AD3165" s="39"/>
      <c r="AE3165" s="39"/>
      <c r="AF3165" s="39"/>
      <c r="AG3165" s="39"/>
      <c r="AH3165" s="39"/>
      <c r="AI3165" s="39"/>
      <c r="AJ3165" s="39"/>
      <c r="AK3165" s="39"/>
      <c r="AL3165" s="39"/>
      <c r="AM3165" s="39"/>
    </row>
    <row r="3166" spans="1:39" outlineLevel="3">
      <c r="A3166" s="11">
        <f>ROW()</f>
        <v>3166</v>
      </c>
      <c r="D3166" s="39"/>
      <c r="E3166" s="39"/>
      <c r="F3166" s="39"/>
      <c r="G3166" s="39"/>
      <c r="H3166" s="39"/>
      <c r="I3166" s="39"/>
      <c r="J3166" s="39"/>
      <c r="K3166" s="39"/>
      <c r="L3166" s="39"/>
      <c r="M3166" s="39"/>
      <c r="N3166" s="39"/>
      <c r="O3166" s="39"/>
      <c r="P3166" s="39"/>
      <c r="Q3166" s="39"/>
      <c r="R3166" s="39"/>
      <c r="S3166" s="39"/>
      <c r="T3166" s="39"/>
      <c r="U3166" s="39"/>
      <c r="V3166" s="39"/>
      <c r="W3166" s="39"/>
      <c r="X3166" s="39"/>
      <c r="Y3166" s="39"/>
      <c r="Z3166" s="39"/>
      <c r="AA3166" s="39"/>
      <c r="AB3166" s="39"/>
      <c r="AC3166" s="39"/>
      <c r="AD3166" s="39"/>
      <c r="AE3166" s="39"/>
      <c r="AF3166" s="39"/>
      <c r="AG3166" s="39"/>
      <c r="AH3166" s="39"/>
      <c r="AI3166" s="39"/>
      <c r="AJ3166" s="39"/>
      <c r="AK3166" s="39"/>
      <c r="AL3166" s="39"/>
      <c r="AM3166" s="39"/>
    </row>
    <row r="3167" spans="1:39" s="10" customFormat="1" outlineLevel="1">
      <c r="A3167" s="324" t="s">
        <v>517</v>
      </c>
      <c r="B3167" s="347"/>
      <c r="C3167" s="325"/>
      <c r="D3167" s="325"/>
      <c r="E3167" s="325"/>
      <c r="F3167" s="325"/>
      <c r="G3167" s="325"/>
      <c r="H3167" s="326"/>
      <c r="I3167" s="326"/>
      <c r="J3167" s="326"/>
      <c r="K3167" s="326"/>
      <c r="L3167" s="326"/>
      <c r="M3167" s="326"/>
      <c r="N3167" s="326"/>
      <c r="O3167" s="326"/>
      <c r="P3167" s="326"/>
      <c r="Q3167" s="326"/>
      <c r="R3167" s="326"/>
      <c r="S3167" s="326"/>
      <c r="T3167" s="326"/>
      <c r="U3167" s="326"/>
      <c r="V3167" s="326"/>
      <c r="W3167" s="326"/>
      <c r="X3167" s="326"/>
      <c r="Y3167" s="326"/>
      <c r="Z3167" s="326"/>
      <c r="AA3167" s="326"/>
      <c r="AB3167" s="326"/>
      <c r="AC3167" s="326"/>
      <c r="AD3167" s="326"/>
      <c r="AE3167" s="326"/>
      <c r="AF3167" s="326"/>
      <c r="AG3167" s="326"/>
      <c r="AH3167" s="326"/>
      <c r="AI3167" s="326"/>
      <c r="AJ3167" s="326"/>
      <c r="AK3167" s="326"/>
      <c r="AL3167" s="326"/>
      <c r="AM3167" s="326"/>
    </row>
    <row r="3168" spans="1:39" outlineLevel="2">
      <c r="A3168" s="11">
        <f>ROW()</f>
        <v>3168</v>
      </c>
      <c r="B3168" s="343" t="s">
        <v>141</v>
      </c>
      <c r="D3168" s="39"/>
      <c r="E3168" s="39"/>
      <c r="F3168" s="39"/>
      <c r="G3168" s="39"/>
      <c r="H3168" s="39"/>
      <c r="I3168" s="39"/>
      <c r="J3168" s="156"/>
      <c r="K3168" s="39"/>
      <c r="L3168" s="39"/>
      <c r="M3168" s="39"/>
      <c r="N3168" s="39"/>
      <c r="O3168" s="39"/>
      <c r="P3168" s="39"/>
      <c r="Q3168" s="39"/>
      <c r="R3168" s="39"/>
      <c r="S3168" s="39"/>
      <c r="T3168" s="39"/>
      <c r="U3168" s="39"/>
      <c r="V3168" s="39"/>
      <c r="W3168" s="39"/>
      <c r="X3168" s="39"/>
      <c r="Y3168" s="39"/>
      <c r="Z3168" s="39"/>
      <c r="AA3168" s="39"/>
      <c r="AB3168" s="39"/>
      <c r="AC3168" s="39"/>
      <c r="AD3168" s="39"/>
      <c r="AE3168" s="39"/>
      <c r="AF3168" s="39"/>
      <c r="AG3168" s="39"/>
      <c r="AH3168" s="39"/>
      <c r="AI3168" s="39"/>
      <c r="AJ3168" s="428">
        <f>IF(Asset!AJ$157="","",Asset!AJ$157-AJ$6)</f>
        <v>36</v>
      </c>
      <c r="AK3168" s="39"/>
      <c r="AL3168" s="39"/>
      <c r="AM3168" s="39"/>
    </row>
    <row r="3169" spans="1:39" outlineLevel="2">
      <c r="A3169" s="11">
        <f>ROW()</f>
        <v>3169</v>
      </c>
      <c r="C3169" s="6" t="s">
        <v>2</v>
      </c>
      <c r="D3169" s="39"/>
      <c r="E3169" s="39"/>
      <c r="F3169" s="39"/>
      <c r="G3169" s="39"/>
      <c r="H3169" s="39"/>
      <c r="I3169" s="9"/>
      <c r="J3169" s="39"/>
      <c r="K3169" s="163"/>
      <c r="L3169" s="163"/>
      <c r="M3169" s="163"/>
      <c r="N3169" s="163"/>
      <c r="O3169" s="163"/>
      <c r="P3169" s="163"/>
      <c r="Q3169" s="163"/>
      <c r="R3169" s="163"/>
      <c r="S3169" s="163"/>
      <c r="T3169" s="163"/>
      <c r="U3169" s="163"/>
      <c r="V3169" s="163"/>
      <c r="W3169" s="163"/>
      <c r="X3169" s="163"/>
      <c r="Y3169" s="163"/>
      <c r="Z3169" s="163"/>
      <c r="AA3169" s="163"/>
      <c r="AB3169" s="163"/>
      <c r="AC3169" s="164"/>
      <c r="AD3169" s="163"/>
      <c r="AE3169" s="163"/>
      <c r="AF3169" s="163"/>
      <c r="AG3169" s="163"/>
      <c r="AH3169" s="163"/>
      <c r="AI3169" s="164"/>
      <c r="AJ3169" s="915">
        <f>IF(AJ$160="",Inputs!$D$80,MIN(Inputs!$D$80,AJ$160))</f>
        <v>36</v>
      </c>
      <c r="AK3169" s="163">
        <f t="shared" ref="AK3169:AM3176" si="2041">MAX(0,AJ3169-1)</f>
        <v>35</v>
      </c>
      <c r="AL3169" s="163">
        <f t="shared" si="2041"/>
        <v>34</v>
      </c>
      <c r="AM3169" s="163">
        <f t="shared" si="2041"/>
        <v>33</v>
      </c>
    </row>
    <row r="3170" spans="1:39" outlineLevel="2">
      <c r="A3170" s="11">
        <f>ROW()</f>
        <v>3170</v>
      </c>
      <c r="C3170" s="6" t="s">
        <v>3</v>
      </c>
      <c r="D3170" s="39"/>
      <c r="E3170" s="39"/>
      <c r="F3170" s="39"/>
      <c r="G3170" s="39"/>
      <c r="H3170" s="39"/>
      <c r="I3170" s="9"/>
      <c r="J3170" s="39"/>
      <c r="K3170" s="163"/>
      <c r="L3170" s="163"/>
      <c r="M3170" s="163"/>
      <c r="N3170" s="163"/>
      <c r="O3170" s="163"/>
      <c r="P3170" s="163"/>
      <c r="Q3170" s="163"/>
      <c r="R3170" s="163"/>
      <c r="S3170" s="163"/>
      <c r="T3170" s="163"/>
      <c r="U3170" s="163"/>
      <c r="V3170" s="163"/>
      <c r="W3170" s="163"/>
      <c r="X3170" s="163"/>
      <c r="Y3170" s="163"/>
      <c r="Z3170" s="163"/>
      <c r="AA3170" s="163"/>
      <c r="AB3170" s="163"/>
      <c r="AC3170" s="164"/>
      <c r="AD3170" s="163"/>
      <c r="AE3170" s="163"/>
      <c r="AF3170" s="163"/>
      <c r="AG3170" s="163"/>
      <c r="AH3170" s="163"/>
      <c r="AI3170" s="164"/>
      <c r="AJ3170" s="915">
        <f>IF(AJ$160="",Inputs!$D$81,MIN(Inputs!$D$81,AJ$160))</f>
        <v>30</v>
      </c>
      <c r="AK3170" s="163">
        <f t="shared" si="2041"/>
        <v>29</v>
      </c>
      <c r="AL3170" s="163">
        <f t="shared" si="2041"/>
        <v>28</v>
      </c>
      <c r="AM3170" s="163">
        <f t="shared" si="2041"/>
        <v>27</v>
      </c>
    </row>
    <row r="3171" spans="1:39" outlineLevel="2">
      <c r="A3171" s="11">
        <f>ROW()</f>
        <v>3171</v>
      </c>
      <c r="C3171" s="6" t="s">
        <v>4</v>
      </c>
      <c r="D3171" s="39"/>
      <c r="E3171" s="39"/>
      <c r="F3171" s="39"/>
      <c r="G3171" s="39"/>
      <c r="H3171" s="39"/>
      <c r="I3171" s="9"/>
      <c r="J3171" s="39"/>
      <c r="K3171" s="163"/>
      <c r="L3171" s="163"/>
      <c r="M3171" s="163"/>
      <c r="N3171" s="163"/>
      <c r="O3171" s="163"/>
      <c r="P3171" s="163"/>
      <c r="Q3171" s="163"/>
      <c r="R3171" s="163"/>
      <c r="S3171" s="163"/>
      <c r="T3171" s="163"/>
      <c r="U3171" s="163"/>
      <c r="V3171" s="163"/>
      <c r="W3171" s="163"/>
      <c r="X3171" s="163"/>
      <c r="Y3171" s="163"/>
      <c r="Z3171" s="163"/>
      <c r="AA3171" s="163"/>
      <c r="AB3171" s="163"/>
      <c r="AC3171" s="164"/>
      <c r="AD3171" s="163"/>
      <c r="AE3171" s="163"/>
      <c r="AF3171" s="163"/>
      <c r="AG3171" s="163"/>
      <c r="AH3171" s="163"/>
      <c r="AI3171" s="164"/>
      <c r="AJ3171" s="164">
        <f>Inputs!$D$82</f>
        <v>30</v>
      </c>
      <c r="AK3171" s="163">
        <f t="shared" si="2041"/>
        <v>29</v>
      </c>
      <c r="AL3171" s="163">
        <f t="shared" si="2041"/>
        <v>28</v>
      </c>
      <c r="AM3171" s="163">
        <f t="shared" si="2041"/>
        <v>27</v>
      </c>
    </row>
    <row r="3172" spans="1:39" outlineLevel="2">
      <c r="A3172" s="11">
        <f>ROW()</f>
        <v>3172</v>
      </c>
      <c r="C3172" s="6" t="s">
        <v>5</v>
      </c>
      <c r="D3172" s="39"/>
      <c r="E3172" s="39"/>
      <c r="F3172" s="39"/>
      <c r="G3172" s="39"/>
      <c r="H3172" s="39"/>
      <c r="I3172" s="9"/>
      <c r="J3172" s="39"/>
      <c r="K3172" s="163"/>
      <c r="L3172" s="163"/>
      <c r="M3172" s="163"/>
      <c r="N3172" s="163"/>
      <c r="O3172" s="163"/>
      <c r="P3172" s="163"/>
      <c r="Q3172" s="163"/>
      <c r="R3172" s="163"/>
      <c r="S3172" s="163"/>
      <c r="T3172" s="163"/>
      <c r="U3172" s="163"/>
      <c r="V3172" s="163"/>
      <c r="W3172" s="163"/>
      <c r="X3172" s="163"/>
      <c r="Y3172" s="163"/>
      <c r="Z3172" s="163"/>
      <c r="AA3172" s="163"/>
      <c r="AB3172" s="163"/>
      <c r="AC3172" s="164"/>
      <c r="AD3172" s="163"/>
      <c r="AE3172" s="163"/>
      <c r="AF3172" s="163"/>
      <c r="AG3172" s="163"/>
      <c r="AH3172" s="163"/>
      <c r="AI3172" s="164"/>
      <c r="AJ3172" s="164">
        <f>Inputs!$D$83</f>
        <v>10</v>
      </c>
      <c r="AK3172" s="163">
        <f t="shared" si="2041"/>
        <v>9</v>
      </c>
      <c r="AL3172" s="163">
        <f t="shared" si="2041"/>
        <v>8</v>
      </c>
      <c r="AM3172" s="163">
        <f t="shared" si="2041"/>
        <v>7</v>
      </c>
    </row>
    <row r="3173" spans="1:39" outlineLevel="2">
      <c r="A3173" s="11">
        <f>ROW()</f>
        <v>3173</v>
      </c>
      <c r="C3173" s="6" t="s">
        <v>473</v>
      </c>
      <c r="D3173" s="39"/>
      <c r="E3173" s="39"/>
      <c r="F3173" s="39"/>
      <c r="G3173" s="39"/>
      <c r="H3173" s="39"/>
      <c r="I3173" s="9"/>
      <c r="J3173" s="39"/>
      <c r="K3173" s="163"/>
      <c r="L3173" s="163"/>
      <c r="M3173" s="163"/>
      <c r="N3173" s="163"/>
      <c r="O3173" s="163"/>
      <c r="P3173" s="163"/>
      <c r="Q3173" s="163"/>
      <c r="R3173" s="163"/>
      <c r="S3173" s="163"/>
      <c r="T3173" s="163"/>
      <c r="U3173" s="163"/>
      <c r="V3173" s="163"/>
      <c r="W3173" s="163"/>
      <c r="X3173" s="163"/>
      <c r="Y3173" s="163"/>
      <c r="Z3173" s="163"/>
      <c r="AA3173" s="163"/>
      <c r="AB3173" s="163"/>
      <c r="AC3173" s="164"/>
      <c r="AD3173" s="163"/>
      <c r="AE3173" s="163"/>
      <c r="AF3173" s="163"/>
      <c r="AG3173" s="163"/>
      <c r="AH3173" s="163"/>
      <c r="AI3173" s="164"/>
      <c r="AJ3173" s="164">
        <f>Inputs!$D$84</f>
        <v>5</v>
      </c>
      <c r="AK3173" s="163">
        <f t="shared" si="2041"/>
        <v>4</v>
      </c>
      <c r="AL3173" s="163">
        <f t="shared" si="2041"/>
        <v>3</v>
      </c>
      <c r="AM3173" s="163">
        <f t="shared" si="2041"/>
        <v>2</v>
      </c>
    </row>
    <row r="3174" spans="1:39" outlineLevel="2">
      <c r="A3174" s="11">
        <f>ROW()</f>
        <v>3174</v>
      </c>
      <c r="C3174" s="6" t="s">
        <v>474</v>
      </c>
      <c r="D3174" s="39"/>
      <c r="E3174" s="39"/>
      <c r="F3174" s="39"/>
      <c r="G3174" s="39"/>
      <c r="H3174" s="39"/>
      <c r="I3174" s="9"/>
      <c r="J3174" s="39"/>
      <c r="K3174" s="163"/>
      <c r="L3174" s="163"/>
      <c r="M3174" s="163"/>
      <c r="N3174" s="163"/>
      <c r="O3174" s="163"/>
      <c r="P3174" s="163"/>
      <c r="Q3174" s="163"/>
      <c r="R3174" s="163"/>
      <c r="S3174" s="163"/>
      <c r="T3174" s="163"/>
      <c r="U3174" s="163"/>
      <c r="V3174" s="163"/>
      <c r="W3174" s="163"/>
      <c r="X3174" s="163"/>
      <c r="Y3174" s="163"/>
      <c r="Z3174" s="163"/>
      <c r="AA3174" s="163"/>
      <c r="AB3174" s="163"/>
      <c r="AC3174" s="164"/>
      <c r="AD3174" s="163"/>
      <c r="AE3174" s="163"/>
      <c r="AF3174" s="163"/>
      <c r="AG3174" s="163"/>
      <c r="AH3174" s="163"/>
      <c r="AI3174" s="164"/>
      <c r="AJ3174" s="164">
        <f>Inputs!$D$85</f>
        <v>15</v>
      </c>
      <c r="AK3174" s="163">
        <f t="shared" si="2041"/>
        <v>14</v>
      </c>
      <c r="AL3174" s="163">
        <f t="shared" si="2041"/>
        <v>13</v>
      </c>
      <c r="AM3174" s="163">
        <f t="shared" si="2041"/>
        <v>12</v>
      </c>
    </row>
    <row r="3175" spans="1:39" outlineLevel="2">
      <c r="A3175" s="11">
        <f>ROW()</f>
        <v>3175</v>
      </c>
      <c r="C3175" s="6" t="s">
        <v>477</v>
      </c>
      <c r="D3175" s="39"/>
      <c r="E3175" s="39"/>
      <c r="F3175" s="39"/>
      <c r="G3175" s="39"/>
      <c r="H3175" s="39"/>
      <c r="I3175" s="9"/>
      <c r="J3175" s="39"/>
      <c r="K3175" s="163"/>
      <c r="L3175" s="163"/>
      <c r="M3175" s="163"/>
      <c r="N3175" s="163"/>
      <c r="O3175" s="163"/>
      <c r="P3175" s="163"/>
      <c r="Q3175" s="163"/>
      <c r="R3175" s="163"/>
      <c r="S3175" s="163"/>
      <c r="T3175" s="163"/>
      <c r="U3175" s="163"/>
      <c r="V3175" s="163"/>
      <c r="W3175" s="163"/>
      <c r="X3175" s="163"/>
      <c r="Y3175" s="163"/>
      <c r="Z3175" s="163"/>
      <c r="AA3175" s="163"/>
      <c r="AB3175" s="163"/>
      <c r="AC3175" s="164"/>
      <c r="AD3175" s="163"/>
      <c r="AE3175" s="163"/>
      <c r="AF3175" s="163"/>
      <c r="AG3175" s="163"/>
      <c r="AH3175" s="163"/>
      <c r="AI3175" s="164"/>
      <c r="AJ3175" s="164">
        <f>Inputs!$D$86</f>
        <v>10</v>
      </c>
      <c r="AK3175" s="163">
        <f t="shared" si="2041"/>
        <v>9</v>
      </c>
      <c r="AL3175" s="163">
        <f t="shared" si="2041"/>
        <v>8</v>
      </c>
      <c r="AM3175" s="163">
        <f t="shared" si="2041"/>
        <v>7</v>
      </c>
    </row>
    <row r="3176" spans="1:39" outlineLevel="2">
      <c r="A3176" s="11">
        <f>ROW()</f>
        <v>3176</v>
      </c>
      <c r="C3176" s="6" t="s">
        <v>511</v>
      </c>
      <c r="D3176" s="39"/>
      <c r="E3176" s="39"/>
      <c r="F3176" s="39"/>
      <c r="G3176" s="39"/>
      <c r="H3176" s="39"/>
      <c r="I3176" s="9"/>
      <c r="J3176" s="39"/>
      <c r="K3176" s="163"/>
      <c r="L3176" s="163"/>
      <c r="M3176" s="163"/>
      <c r="N3176" s="163"/>
      <c r="O3176" s="163"/>
      <c r="P3176" s="163"/>
      <c r="Q3176" s="163"/>
      <c r="R3176" s="163"/>
      <c r="S3176" s="163"/>
      <c r="T3176" s="163"/>
      <c r="U3176" s="163"/>
      <c r="V3176" s="163"/>
      <c r="W3176" s="163"/>
      <c r="X3176" s="163"/>
      <c r="Y3176" s="163"/>
      <c r="Z3176" s="163"/>
      <c r="AA3176" s="163"/>
      <c r="AB3176" s="163"/>
      <c r="AC3176" s="164"/>
      <c r="AD3176" s="163"/>
      <c r="AE3176" s="163"/>
      <c r="AF3176" s="163"/>
      <c r="AG3176" s="163"/>
      <c r="AH3176" s="163"/>
      <c r="AI3176" s="164"/>
      <c r="AJ3176" s="164">
        <f>Inputs!$D$87</f>
        <v>50</v>
      </c>
      <c r="AK3176" s="163">
        <f t="shared" si="2041"/>
        <v>49</v>
      </c>
      <c r="AL3176" s="163">
        <f t="shared" si="2041"/>
        <v>48</v>
      </c>
      <c r="AM3176" s="163">
        <f t="shared" si="2041"/>
        <v>47</v>
      </c>
    </row>
    <row r="3177" spans="1:39" outlineLevel="2">
      <c r="A3177" s="11">
        <f>ROW()</f>
        <v>3177</v>
      </c>
      <c r="C3177" s="6" t="s">
        <v>655</v>
      </c>
      <c r="D3177" s="39"/>
      <c r="E3177" s="39"/>
      <c r="F3177" s="39"/>
      <c r="G3177" s="39"/>
      <c r="H3177" s="39"/>
      <c r="I3177" s="9"/>
      <c r="J3177" s="39"/>
      <c r="K3177" s="163"/>
      <c r="L3177" s="163"/>
      <c r="M3177" s="163"/>
      <c r="N3177" s="163"/>
      <c r="O3177" s="163"/>
      <c r="P3177" s="163"/>
      <c r="Q3177" s="163"/>
      <c r="R3177" s="163"/>
      <c r="S3177" s="163"/>
      <c r="T3177" s="163"/>
      <c r="U3177" s="163"/>
      <c r="V3177" s="163"/>
      <c r="W3177" s="163"/>
      <c r="X3177" s="163"/>
      <c r="Y3177" s="163"/>
      <c r="Z3177" s="163"/>
      <c r="AA3177" s="163"/>
      <c r="AB3177" s="163"/>
      <c r="AC3177" s="164"/>
      <c r="AD3177" s="163"/>
      <c r="AE3177" s="163"/>
      <c r="AF3177" s="163"/>
      <c r="AG3177" s="163"/>
      <c r="AH3177" s="163"/>
      <c r="AI3177" s="164"/>
      <c r="AJ3177" s="164"/>
      <c r="AK3177" s="163"/>
      <c r="AL3177" s="163"/>
      <c r="AM3177" s="163"/>
    </row>
    <row r="3178" spans="1:39" outlineLevel="2">
      <c r="A3178" s="11">
        <f>ROW()</f>
        <v>3178</v>
      </c>
      <c r="C3178" s="6" t="s">
        <v>656</v>
      </c>
      <c r="D3178" s="39"/>
      <c r="E3178" s="39"/>
      <c r="F3178" s="39"/>
      <c r="G3178" s="39"/>
      <c r="H3178" s="39"/>
      <c r="I3178" s="9"/>
      <c r="J3178" s="39"/>
      <c r="K3178" s="163"/>
      <c r="L3178" s="163"/>
      <c r="M3178" s="163"/>
      <c r="N3178" s="163"/>
      <c r="O3178" s="163"/>
      <c r="P3178" s="163"/>
      <c r="Q3178" s="163"/>
      <c r="R3178" s="163"/>
      <c r="S3178" s="163"/>
      <c r="T3178" s="163"/>
      <c r="U3178" s="163"/>
      <c r="V3178" s="163"/>
      <c r="W3178" s="163"/>
      <c r="X3178" s="163"/>
      <c r="Y3178" s="163"/>
      <c r="Z3178" s="163"/>
      <c r="AA3178" s="163"/>
      <c r="AB3178" s="163"/>
      <c r="AC3178" s="164"/>
      <c r="AD3178" s="163"/>
      <c r="AE3178" s="163"/>
      <c r="AF3178" s="163"/>
      <c r="AG3178" s="163"/>
      <c r="AH3178" s="163"/>
      <c r="AI3178" s="164"/>
      <c r="AJ3178" s="164"/>
      <c r="AK3178" s="163"/>
      <c r="AL3178" s="163"/>
      <c r="AM3178" s="163"/>
    </row>
    <row r="3179" spans="1:39" outlineLevel="2">
      <c r="A3179" s="11">
        <f>ROW()</f>
        <v>3179</v>
      </c>
      <c r="C3179" s="6" t="s">
        <v>667</v>
      </c>
      <c r="D3179" s="39"/>
      <c r="E3179" s="39"/>
      <c r="F3179" s="39"/>
      <c r="G3179" s="39"/>
      <c r="H3179" s="39"/>
      <c r="I3179" s="9"/>
      <c r="J3179" s="39"/>
      <c r="K3179" s="163"/>
      <c r="L3179" s="163"/>
      <c r="M3179" s="163"/>
      <c r="N3179" s="163"/>
      <c r="O3179" s="163"/>
      <c r="P3179" s="163"/>
      <c r="Q3179" s="163"/>
      <c r="R3179" s="163"/>
      <c r="S3179" s="163"/>
      <c r="T3179" s="163"/>
      <c r="U3179" s="163"/>
      <c r="V3179" s="163"/>
      <c r="W3179" s="163"/>
      <c r="X3179" s="163"/>
      <c r="Y3179" s="163"/>
      <c r="Z3179" s="163"/>
      <c r="AA3179" s="163"/>
      <c r="AB3179" s="163"/>
      <c r="AC3179" s="164"/>
      <c r="AD3179" s="163"/>
      <c r="AE3179" s="163"/>
      <c r="AF3179" s="163"/>
      <c r="AG3179" s="163"/>
      <c r="AH3179" s="163"/>
      <c r="AI3179" s="164"/>
      <c r="AJ3179" s="164"/>
      <c r="AK3179" s="163"/>
      <c r="AL3179" s="163"/>
      <c r="AM3179" s="163"/>
    </row>
    <row r="3180" spans="1:39" outlineLevel="2">
      <c r="A3180" s="11">
        <f>ROW()</f>
        <v>3180</v>
      </c>
      <c r="C3180" s="6" t="s">
        <v>212</v>
      </c>
      <c r="D3180" s="39"/>
      <c r="E3180" s="39"/>
      <c r="F3180" s="39"/>
      <c r="G3180" s="39"/>
      <c r="H3180" s="39"/>
      <c r="I3180" s="13"/>
      <c r="J3180" s="9"/>
      <c r="K3180" s="9"/>
      <c r="L3180" s="9"/>
      <c r="M3180" s="9"/>
      <c r="N3180" s="9"/>
      <c r="O3180" s="9"/>
      <c r="P3180" s="9"/>
      <c r="Q3180" s="9"/>
      <c r="R3180" s="9"/>
      <c r="S3180" s="9"/>
      <c r="T3180" s="9"/>
      <c r="U3180" s="9"/>
      <c r="V3180" s="9"/>
      <c r="W3180" s="9"/>
      <c r="X3180" s="9"/>
      <c r="Y3180" s="9"/>
      <c r="Z3180" s="9"/>
      <c r="AA3180" s="9"/>
      <c r="AB3180" s="9"/>
      <c r="AC3180" s="9"/>
      <c r="AD3180" s="9"/>
      <c r="AE3180" s="9"/>
      <c r="AF3180" s="9"/>
      <c r="AG3180" s="9"/>
      <c r="AH3180" s="9"/>
      <c r="AI3180" s="9"/>
      <c r="AJ3180" s="163"/>
      <c r="AK3180" s="9"/>
      <c r="AL3180" s="9"/>
      <c r="AM3180" s="9"/>
    </row>
    <row r="3181" spans="1:39" outlineLevel="2">
      <c r="A3181" s="11">
        <f>ROW()</f>
        <v>3181</v>
      </c>
      <c r="C3181" s="30" t="s">
        <v>362</v>
      </c>
      <c r="D3181" s="90"/>
      <c r="E3181" s="90"/>
      <c r="F3181" s="90"/>
      <c r="G3181" s="90"/>
      <c r="H3181" s="90"/>
      <c r="I3181" s="15"/>
      <c r="J3181" s="90"/>
      <c r="K3181" s="15"/>
      <c r="L3181" s="15"/>
      <c r="M3181" s="15"/>
      <c r="N3181" s="15"/>
      <c r="O3181" s="15"/>
      <c r="P3181" s="15"/>
      <c r="Q3181" s="15"/>
      <c r="R3181" s="15"/>
      <c r="S3181" s="15"/>
      <c r="T3181" s="15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15"/>
      <c r="AF3181" s="15"/>
      <c r="AG3181" s="15"/>
      <c r="AH3181" s="15"/>
      <c r="AI3181" s="15"/>
      <c r="AJ3181" s="288">
        <f>Inputs!$D$93</f>
        <v>32.610681839950047</v>
      </c>
      <c r="AK3181" s="90">
        <f t="shared" ref="AK3181:AM3181" si="2042">MAX(0,AJ3181-1)</f>
        <v>31.610681839950047</v>
      </c>
      <c r="AL3181" s="90">
        <f t="shared" si="2042"/>
        <v>30.610681839950047</v>
      </c>
      <c r="AM3181" s="90">
        <f t="shared" si="2042"/>
        <v>29.610681839950047</v>
      </c>
    </row>
    <row r="3182" spans="1:39" outlineLevel="2">
      <c r="A3182" s="11">
        <f>ROW()</f>
        <v>3182</v>
      </c>
      <c r="D3182" s="39"/>
      <c r="E3182" s="39"/>
      <c r="F3182" s="39"/>
      <c r="G3182" s="39"/>
      <c r="H3182" s="39"/>
      <c r="I3182" s="9"/>
      <c r="J3182" s="9"/>
      <c r="K3182" s="9"/>
      <c r="L3182" s="9"/>
      <c r="M3182" s="9"/>
      <c r="N3182" s="9"/>
      <c r="O3182" s="9"/>
      <c r="P3182" s="9"/>
      <c r="Q3182" s="9"/>
      <c r="R3182" s="9"/>
      <c r="S3182" s="9"/>
      <c r="T3182" s="9"/>
      <c r="U3182" s="9"/>
      <c r="V3182" s="9"/>
      <c r="W3182" s="9"/>
      <c r="X3182" s="9"/>
      <c r="Y3182" s="9"/>
      <c r="Z3182" s="9"/>
      <c r="AA3182" s="9"/>
      <c r="AB3182" s="9"/>
      <c r="AC3182" s="9"/>
      <c r="AD3182" s="9"/>
      <c r="AE3182" s="9"/>
      <c r="AF3182" s="9"/>
      <c r="AG3182" s="9"/>
      <c r="AH3182" s="9"/>
      <c r="AI3182" s="9"/>
      <c r="AJ3182" s="9"/>
      <c r="AK3182" s="9"/>
      <c r="AL3182" s="9"/>
      <c r="AM3182" s="9"/>
    </row>
    <row r="3183" spans="1:39" outlineLevel="2">
      <c r="A3183" s="11">
        <f>ROW()</f>
        <v>3183</v>
      </c>
      <c r="B3183" s="343" t="s">
        <v>68</v>
      </c>
      <c r="D3183" s="39"/>
      <c r="E3183" s="39"/>
      <c r="F3183" s="39"/>
      <c r="G3183" s="39"/>
      <c r="H3183" s="39"/>
      <c r="I3183" s="39"/>
      <c r="J3183" s="39"/>
      <c r="K3183" s="39"/>
      <c r="L3183" s="39"/>
      <c r="M3183" s="39"/>
      <c r="N3183" s="39"/>
      <c r="O3183" s="39"/>
      <c r="P3183" s="39"/>
      <c r="Q3183" s="39"/>
      <c r="R3183" s="39"/>
      <c r="S3183" s="39"/>
      <c r="T3183" s="39"/>
      <c r="U3183" s="39"/>
      <c r="V3183" s="39"/>
      <c r="W3183" s="39"/>
      <c r="X3183" s="39"/>
      <c r="Y3183" s="39"/>
      <c r="Z3183" s="39"/>
      <c r="AA3183" s="39"/>
      <c r="AB3183" s="39"/>
      <c r="AC3183" s="39"/>
      <c r="AD3183" s="39"/>
      <c r="AE3183" s="39"/>
      <c r="AF3183" s="39"/>
      <c r="AG3183" s="39"/>
      <c r="AH3183" s="39"/>
      <c r="AI3183" s="39"/>
      <c r="AJ3183" s="39"/>
      <c r="AK3183" s="39"/>
      <c r="AL3183" s="39"/>
      <c r="AM3183" s="39"/>
    </row>
    <row r="3184" spans="1:39" outlineLevel="2">
      <c r="A3184" s="11">
        <f>ROW()</f>
        <v>3184</v>
      </c>
      <c r="C3184" s="6" t="s">
        <v>2</v>
      </c>
      <c r="D3184" s="39"/>
      <c r="E3184" s="39"/>
      <c r="F3184" s="39"/>
      <c r="G3184" s="39"/>
      <c r="H3184" s="39"/>
      <c r="I3184" s="39"/>
      <c r="J3184" s="39"/>
      <c r="K3184" s="39"/>
      <c r="L3184" s="39"/>
      <c r="M3184" s="39"/>
      <c r="N3184" s="39"/>
      <c r="O3184" s="39"/>
      <c r="P3184" s="39"/>
      <c r="Q3184" s="39"/>
      <c r="R3184" s="39"/>
      <c r="S3184" s="39"/>
      <c r="T3184" s="39"/>
      <c r="U3184" s="39"/>
      <c r="V3184" s="39"/>
      <c r="W3184" s="39"/>
      <c r="X3184" s="39"/>
      <c r="Y3184" s="39"/>
      <c r="Z3184" s="39"/>
      <c r="AA3184" s="39"/>
      <c r="AB3184" s="39"/>
      <c r="AC3184" s="9"/>
      <c r="AD3184" s="39"/>
      <c r="AE3184" s="39"/>
      <c r="AF3184" s="39"/>
      <c r="AG3184" s="39"/>
      <c r="AH3184" s="39"/>
      <c r="AI3184" s="9">
        <f t="shared" ref="AI3184:AM3189" si="2043">AH3244</f>
        <v>0</v>
      </c>
      <c r="AJ3184" s="9">
        <f t="shared" si="2043"/>
        <v>0.186891634009896</v>
      </c>
      <c r="AK3184" s="9">
        <f t="shared" si="2043"/>
        <v>0.18170019973184334</v>
      </c>
      <c r="AL3184" s="9">
        <f t="shared" si="2043"/>
        <v>0.17650876545379068</v>
      </c>
      <c r="AM3184" s="9">
        <f t="shared" si="2043"/>
        <v>0.17131733117573802</v>
      </c>
    </row>
    <row r="3185" spans="1:39" outlineLevel="2">
      <c r="A3185" s="11">
        <f>ROW()</f>
        <v>3185</v>
      </c>
      <c r="C3185" s="6" t="s">
        <v>3</v>
      </c>
      <c r="D3185" s="39"/>
      <c r="E3185" s="39"/>
      <c r="F3185" s="39"/>
      <c r="G3185" s="39"/>
      <c r="H3185" s="39"/>
      <c r="I3185" s="39"/>
      <c r="J3185" s="39"/>
      <c r="K3185" s="39"/>
      <c r="L3185" s="39"/>
      <c r="M3185" s="39"/>
      <c r="N3185" s="39"/>
      <c r="O3185" s="39"/>
      <c r="P3185" s="39"/>
      <c r="Q3185" s="39"/>
      <c r="R3185" s="39"/>
      <c r="S3185" s="39"/>
      <c r="T3185" s="39"/>
      <c r="U3185" s="39"/>
      <c r="V3185" s="39"/>
      <c r="W3185" s="39"/>
      <c r="X3185" s="39"/>
      <c r="Y3185" s="39"/>
      <c r="Z3185" s="39"/>
      <c r="AA3185" s="39"/>
      <c r="AB3185" s="39"/>
      <c r="AC3185" s="9"/>
      <c r="AD3185" s="39"/>
      <c r="AE3185" s="39"/>
      <c r="AF3185" s="39"/>
      <c r="AG3185" s="39"/>
      <c r="AH3185" s="39"/>
      <c r="AI3185" s="9">
        <f t="shared" si="2043"/>
        <v>0</v>
      </c>
      <c r="AJ3185" s="9">
        <f t="shared" si="2043"/>
        <v>6.627117054367039</v>
      </c>
      <c r="AK3185" s="9">
        <f t="shared" si="2043"/>
        <v>6.4062131525548045</v>
      </c>
      <c r="AL3185" s="9">
        <f t="shared" si="2043"/>
        <v>6.18530925074257</v>
      </c>
      <c r="AM3185" s="9">
        <f t="shared" si="2043"/>
        <v>5.9644053489303355</v>
      </c>
    </row>
    <row r="3186" spans="1:39" outlineLevel="2">
      <c r="A3186" s="11">
        <f>ROW()</f>
        <v>3186</v>
      </c>
      <c r="C3186" s="6" t="s">
        <v>4</v>
      </c>
      <c r="D3186" s="39"/>
      <c r="E3186" s="39"/>
      <c r="F3186" s="39"/>
      <c r="G3186" s="39"/>
      <c r="H3186" s="39"/>
      <c r="I3186" s="39"/>
      <c r="J3186" s="39"/>
      <c r="K3186" s="39"/>
      <c r="L3186" s="39"/>
      <c r="M3186" s="39"/>
      <c r="N3186" s="39"/>
      <c r="O3186" s="39"/>
      <c r="P3186" s="39"/>
      <c r="Q3186" s="39"/>
      <c r="R3186" s="39"/>
      <c r="S3186" s="39"/>
      <c r="T3186" s="39"/>
      <c r="U3186" s="39"/>
      <c r="V3186" s="39"/>
      <c r="W3186" s="39"/>
      <c r="X3186" s="39"/>
      <c r="Y3186" s="39"/>
      <c r="Z3186" s="39"/>
      <c r="AA3186" s="39"/>
      <c r="AB3186" s="39"/>
      <c r="AC3186" s="9"/>
      <c r="AD3186" s="39"/>
      <c r="AE3186" s="39"/>
      <c r="AF3186" s="39"/>
      <c r="AG3186" s="39"/>
      <c r="AH3186" s="39"/>
      <c r="AI3186" s="9">
        <f t="shared" si="2043"/>
        <v>0</v>
      </c>
      <c r="AJ3186" s="9">
        <f t="shared" si="2043"/>
        <v>3.6460648687241366</v>
      </c>
      <c r="AK3186" s="9">
        <f t="shared" si="2043"/>
        <v>3.5245293730999987</v>
      </c>
      <c r="AL3186" s="9">
        <f t="shared" si="2043"/>
        <v>3.4029938774758608</v>
      </c>
      <c r="AM3186" s="9">
        <f t="shared" si="2043"/>
        <v>3.2814583818517229</v>
      </c>
    </row>
    <row r="3187" spans="1:39" outlineLevel="2">
      <c r="A3187" s="11">
        <f>ROW()</f>
        <v>3187</v>
      </c>
      <c r="C3187" s="6" t="s">
        <v>5</v>
      </c>
      <c r="D3187" s="39"/>
      <c r="E3187" s="39"/>
      <c r="F3187" s="39"/>
      <c r="G3187" s="39"/>
      <c r="H3187" s="39"/>
      <c r="I3187" s="39"/>
      <c r="J3187" s="39"/>
      <c r="K3187" s="39"/>
      <c r="L3187" s="39"/>
      <c r="M3187" s="39"/>
      <c r="N3187" s="39"/>
      <c r="O3187" s="39"/>
      <c r="P3187" s="39"/>
      <c r="Q3187" s="39"/>
      <c r="R3187" s="39"/>
      <c r="S3187" s="39"/>
      <c r="T3187" s="39"/>
      <c r="U3187" s="39"/>
      <c r="V3187" s="39"/>
      <c r="W3187" s="39"/>
      <c r="X3187" s="39"/>
      <c r="Y3187" s="39"/>
      <c r="Z3187" s="39"/>
      <c r="AA3187" s="39"/>
      <c r="AB3187" s="39"/>
      <c r="AC3187" s="9"/>
      <c r="AD3187" s="39"/>
      <c r="AE3187" s="39"/>
      <c r="AF3187" s="39"/>
      <c r="AG3187" s="39"/>
      <c r="AH3187" s="39"/>
      <c r="AI3187" s="9">
        <f t="shared" si="2043"/>
        <v>0</v>
      </c>
      <c r="AJ3187" s="9">
        <f t="shared" si="2043"/>
        <v>1.3524523622436559</v>
      </c>
      <c r="AK3187" s="9">
        <f t="shared" si="2043"/>
        <v>1.2172071260192903</v>
      </c>
      <c r="AL3187" s="9">
        <f t="shared" si="2043"/>
        <v>1.0819618897949246</v>
      </c>
      <c r="AM3187" s="9">
        <f t="shared" si="2043"/>
        <v>0.94671665357055901</v>
      </c>
    </row>
    <row r="3188" spans="1:39" outlineLevel="2">
      <c r="A3188" s="11">
        <f>ROW()</f>
        <v>3188</v>
      </c>
      <c r="C3188" s="6" t="s">
        <v>473</v>
      </c>
      <c r="D3188" s="39"/>
      <c r="E3188" s="39"/>
      <c r="F3188" s="39"/>
      <c r="G3188" s="39"/>
      <c r="H3188" s="39"/>
      <c r="I3188" s="39"/>
      <c r="J3188" s="39"/>
      <c r="K3188" s="39"/>
      <c r="L3188" s="39"/>
      <c r="M3188" s="39"/>
      <c r="N3188" s="39"/>
      <c r="O3188" s="39"/>
      <c r="P3188" s="39"/>
      <c r="Q3188" s="39"/>
      <c r="R3188" s="39"/>
      <c r="S3188" s="39"/>
      <c r="T3188" s="39"/>
      <c r="U3188" s="39"/>
      <c r="V3188" s="39"/>
      <c r="W3188" s="39"/>
      <c r="X3188" s="39"/>
      <c r="Y3188" s="39"/>
      <c r="Z3188" s="39"/>
      <c r="AA3188" s="39"/>
      <c r="AB3188" s="39"/>
      <c r="AC3188" s="9"/>
      <c r="AD3188" s="39"/>
      <c r="AE3188" s="39"/>
      <c r="AF3188" s="39"/>
      <c r="AG3188" s="39"/>
      <c r="AH3188" s="39"/>
      <c r="AI3188" s="9">
        <f t="shared" si="2043"/>
        <v>0</v>
      </c>
      <c r="AJ3188" s="9">
        <f t="shared" si="2043"/>
        <v>17.07635320072275</v>
      </c>
      <c r="AK3188" s="9">
        <f t="shared" si="2043"/>
        <v>13.661082560578199</v>
      </c>
      <c r="AL3188" s="9">
        <f t="shared" si="2043"/>
        <v>10.245811920433649</v>
      </c>
      <c r="AM3188" s="9">
        <f t="shared" si="2043"/>
        <v>6.8305412802890988</v>
      </c>
    </row>
    <row r="3189" spans="1:39" outlineLevel="2">
      <c r="A3189" s="11">
        <f>ROW()</f>
        <v>3189</v>
      </c>
      <c r="C3189" s="6" t="s">
        <v>474</v>
      </c>
      <c r="D3189" s="39"/>
      <c r="E3189" s="39"/>
      <c r="F3189" s="39"/>
      <c r="G3189" s="39"/>
      <c r="H3189" s="39"/>
      <c r="I3189" s="39"/>
      <c r="J3189" s="39"/>
      <c r="K3189" s="39"/>
      <c r="L3189" s="39"/>
      <c r="M3189" s="39"/>
      <c r="N3189" s="39"/>
      <c r="O3189" s="39"/>
      <c r="P3189" s="39"/>
      <c r="Q3189" s="39"/>
      <c r="R3189" s="39"/>
      <c r="S3189" s="39"/>
      <c r="T3189" s="39"/>
      <c r="U3189" s="39"/>
      <c r="V3189" s="39"/>
      <c r="W3189" s="39"/>
      <c r="X3189" s="39"/>
      <c r="Y3189" s="39"/>
      <c r="Z3189" s="39"/>
      <c r="AA3189" s="39"/>
      <c r="AB3189" s="39"/>
      <c r="AC3189" s="9"/>
      <c r="AD3189" s="39"/>
      <c r="AE3189" s="39"/>
      <c r="AF3189" s="39"/>
      <c r="AG3189" s="39"/>
      <c r="AH3189" s="39"/>
      <c r="AI3189" s="9">
        <f t="shared" si="2043"/>
        <v>0</v>
      </c>
      <c r="AJ3189" s="9">
        <f t="shared" si="2043"/>
        <v>4.8034983228627928</v>
      </c>
      <c r="AK3189" s="9">
        <f t="shared" si="2043"/>
        <v>4.4832651013386062</v>
      </c>
      <c r="AL3189" s="9">
        <f t="shared" si="2043"/>
        <v>4.1630318798144197</v>
      </c>
      <c r="AM3189" s="9">
        <f t="shared" si="2043"/>
        <v>3.8427986582902336</v>
      </c>
    </row>
    <row r="3190" spans="1:39" outlineLevel="2">
      <c r="A3190" s="11">
        <f>ROW()</f>
        <v>3190</v>
      </c>
      <c r="C3190" s="6" t="s">
        <v>477</v>
      </c>
      <c r="D3190" s="39"/>
      <c r="E3190" s="39"/>
      <c r="F3190" s="39"/>
      <c r="G3190" s="39"/>
      <c r="H3190" s="39"/>
      <c r="I3190" s="39"/>
      <c r="J3190" s="39"/>
      <c r="K3190" s="39"/>
      <c r="L3190" s="39"/>
      <c r="M3190" s="39"/>
      <c r="N3190" s="39"/>
      <c r="O3190" s="39"/>
      <c r="P3190" s="39"/>
      <c r="Q3190" s="39"/>
      <c r="R3190" s="39"/>
      <c r="S3190" s="39"/>
      <c r="T3190" s="39"/>
      <c r="U3190" s="39"/>
      <c r="V3190" s="39"/>
      <c r="W3190" s="39"/>
      <c r="X3190" s="39"/>
      <c r="Y3190" s="39"/>
      <c r="Z3190" s="39"/>
      <c r="AA3190" s="39"/>
      <c r="AB3190" s="39"/>
      <c r="AC3190" s="9"/>
      <c r="AD3190" s="39"/>
      <c r="AE3190" s="39"/>
      <c r="AF3190" s="39"/>
      <c r="AG3190" s="39"/>
      <c r="AH3190" s="39"/>
      <c r="AI3190" s="9">
        <f t="shared" ref="AI3190:AM3191" si="2044">AH3250</f>
        <v>0</v>
      </c>
      <c r="AJ3190" s="9">
        <f t="shared" si="2044"/>
        <v>16.98659166789049</v>
      </c>
      <c r="AK3190" s="9">
        <f t="shared" si="2044"/>
        <v>15.287932501101441</v>
      </c>
      <c r="AL3190" s="9">
        <f t="shared" si="2044"/>
        <v>13.589273334312391</v>
      </c>
      <c r="AM3190" s="9">
        <f t="shared" si="2044"/>
        <v>11.890614167523342</v>
      </c>
    </row>
    <row r="3191" spans="1:39" outlineLevel="2">
      <c r="A3191" s="11">
        <f>ROW()</f>
        <v>3191</v>
      </c>
      <c r="C3191" s="6" t="s">
        <v>511</v>
      </c>
      <c r="D3191" s="39"/>
      <c r="E3191" s="39"/>
      <c r="F3191" s="39"/>
      <c r="G3191" s="39"/>
      <c r="H3191" s="39"/>
      <c r="I3191" s="39"/>
      <c r="J3191" s="39"/>
      <c r="K3191" s="39"/>
      <c r="L3191" s="39"/>
      <c r="M3191" s="39"/>
      <c r="N3191" s="39"/>
      <c r="O3191" s="39"/>
      <c r="P3191" s="39"/>
      <c r="Q3191" s="39"/>
      <c r="R3191" s="39"/>
      <c r="S3191" s="39"/>
      <c r="T3191" s="39"/>
      <c r="U3191" s="39"/>
      <c r="V3191" s="39"/>
      <c r="W3191" s="39"/>
      <c r="X3191" s="39"/>
      <c r="Y3191" s="39"/>
      <c r="Z3191" s="39"/>
      <c r="AA3191" s="39"/>
      <c r="AB3191" s="39"/>
      <c r="AC3191" s="9"/>
      <c r="AD3191" s="39"/>
      <c r="AE3191" s="39"/>
      <c r="AF3191" s="39"/>
      <c r="AG3191" s="39"/>
      <c r="AH3191" s="39"/>
      <c r="AI3191" s="9">
        <f t="shared" si="2044"/>
        <v>0</v>
      </c>
      <c r="AJ3191" s="9">
        <f t="shared" si="2044"/>
        <v>1.2298675270328641</v>
      </c>
      <c r="AK3191" s="9">
        <f t="shared" si="2044"/>
        <v>1.2052701764922067</v>
      </c>
      <c r="AL3191" s="9">
        <f t="shared" si="2044"/>
        <v>1.1806728259515493</v>
      </c>
      <c r="AM3191" s="9">
        <f t="shared" si="2044"/>
        <v>1.156075475410892</v>
      </c>
    </row>
    <row r="3192" spans="1:39" outlineLevel="2">
      <c r="A3192" s="11">
        <f>ROW()</f>
        <v>3192</v>
      </c>
      <c r="C3192" s="6" t="s">
        <v>655</v>
      </c>
      <c r="D3192" s="39"/>
      <c r="E3192" s="39"/>
      <c r="F3192" s="39"/>
      <c r="G3192" s="39"/>
      <c r="H3192" s="39"/>
      <c r="I3192" s="39"/>
      <c r="J3192" s="39"/>
      <c r="K3192" s="39"/>
      <c r="L3192" s="39"/>
      <c r="M3192" s="39"/>
      <c r="N3192" s="39"/>
      <c r="O3192" s="39"/>
      <c r="P3192" s="39"/>
      <c r="Q3192" s="39"/>
      <c r="R3192" s="39"/>
      <c r="S3192" s="39"/>
      <c r="T3192" s="39"/>
      <c r="U3192" s="39"/>
      <c r="V3192" s="39"/>
      <c r="W3192" s="39"/>
      <c r="X3192" s="39"/>
      <c r="Y3192" s="39"/>
      <c r="Z3192" s="39"/>
      <c r="AA3192" s="39"/>
      <c r="AB3192" s="39"/>
      <c r="AC3192" s="9"/>
      <c r="AD3192" s="39"/>
      <c r="AE3192" s="39"/>
      <c r="AF3192" s="39"/>
      <c r="AG3192" s="39"/>
      <c r="AH3192" s="39"/>
      <c r="AI3192" s="9">
        <f t="shared" ref="AI3192:AI3194" si="2045">AH3252</f>
        <v>0</v>
      </c>
      <c r="AJ3192" s="9">
        <f t="shared" ref="AJ3192:AJ3194" si="2046">AI3252</f>
        <v>0</v>
      </c>
      <c r="AK3192" s="9">
        <f t="shared" ref="AK3192:AK3194" si="2047">AJ3252</f>
        <v>0</v>
      </c>
      <c r="AL3192" s="9">
        <f t="shared" ref="AL3192:AL3194" si="2048">AK3252</f>
        <v>0</v>
      </c>
      <c r="AM3192" s="9">
        <f t="shared" ref="AM3192:AM3194" si="2049">AL3252</f>
        <v>0</v>
      </c>
    </row>
    <row r="3193" spans="1:39" outlineLevel="2">
      <c r="A3193" s="11">
        <f>ROW()</f>
        <v>3193</v>
      </c>
      <c r="C3193" s="6" t="s">
        <v>656</v>
      </c>
      <c r="D3193" s="39"/>
      <c r="E3193" s="39"/>
      <c r="F3193" s="39"/>
      <c r="G3193" s="39"/>
      <c r="H3193" s="39"/>
      <c r="I3193" s="39"/>
      <c r="J3193" s="39"/>
      <c r="K3193" s="39"/>
      <c r="L3193" s="39"/>
      <c r="M3193" s="39"/>
      <c r="N3193" s="39"/>
      <c r="O3193" s="39"/>
      <c r="P3193" s="39"/>
      <c r="Q3193" s="39"/>
      <c r="R3193" s="39"/>
      <c r="S3193" s="39"/>
      <c r="T3193" s="39"/>
      <c r="U3193" s="39"/>
      <c r="V3193" s="39"/>
      <c r="W3193" s="39"/>
      <c r="X3193" s="39"/>
      <c r="Y3193" s="39"/>
      <c r="Z3193" s="39"/>
      <c r="AA3193" s="39"/>
      <c r="AB3193" s="39"/>
      <c r="AC3193" s="9"/>
      <c r="AD3193" s="39"/>
      <c r="AE3193" s="39"/>
      <c r="AF3193" s="39"/>
      <c r="AG3193" s="39"/>
      <c r="AH3193" s="39"/>
      <c r="AI3193" s="9">
        <f t="shared" si="2045"/>
        <v>0</v>
      </c>
      <c r="AJ3193" s="9">
        <f t="shared" si="2046"/>
        <v>0</v>
      </c>
      <c r="AK3193" s="9">
        <f t="shared" si="2047"/>
        <v>0</v>
      </c>
      <c r="AL3193" s="9">
        <f t="shared" si="2048"/>
        <v>0</v>
      </c>
      <c r="AM3193" s="9">
        <f t="shared" si="2049"/>
        <v>0</v>
      </c>
    </row>
    <row r="3194" spans="1:39" outlineLevel="2">
      <c r="A3194" s="11">
        <f>ROW()</f>
        <v>3194</v>
      </c>
      <c r="C3194" s="6" t="s">
        <v>667</v>
      </c>
      <c r="D3194" s="39"/>
      <c r="E3194" s="39"/>
      <c r="F3194" s="39"/>
      <c r="G3194" s="39"/>
      <c r="H3194" s="39"/>
      <c r="I3194" s="39"/>
      <c r="J3194" s="39"/>
      <c r="K3194" s="39"/>
      <c r="L3194" s="39"/>
      <c r="M3194" s="39"/>
      <c r="N3194" s="39"/>
      <c r="O3194" s="39"/>
      <c r="P3194" s="39"/>
      <c r="Q3194" s="39"/>
      <c r="R3194" s="39"/>
      <c r="S3194" s="39"/>
      <c r="T3194" s="39"/>
      <c r="U3194" s="39"/>
      <c r="V3194" s="39"/>
      <c r="W3194" s="39"/>
      <c r="X3194" s="39"/>
      <c r="Y3194" s="39"/>
      <c r="Z3194" s="39"/>
      <c r="AA3194" s="39"/>
      <c r="AB3194" s="39"/>
      <c r="AC3194" s="9"/>
      <c r="AD3194" s="39"/>
      <c r="AE3194" s="39"/>
      <c r="AF3194" s="39"/>
      <c r="AG3194" s="39"/>
      <c r="AH3194" s="39"/>
      <c r="AI3194" s="9">
        <f t="shared" si="2045"/>
        <v>0</v>
      </c>
      <c r="AJ3194" s="9">
        <f t="shared" si="2046"/>
        <v>0</v>
      </c>
      <c r="AK3194" s="9">
        <f t="shared" si="2047"/>
        <v>0</v>
      </c>
      <c r="AL3194" s="9">
        <f t="shared" si="2048"/>
        <v>0</v>
      </c>
      <c r="AM3194" s="9">
        <f t="shared" si="2049"/>
        <v>0</v>
      </c>
    </row>
    <row r="3195" spans="1:39" outlineLevel="2">
      <c r="A3195" s="11">
        <f>ROW()</f>
        <v>3195</v>
      </c>
      <c r="C3195" s="6" t="s">
        <v>212</v>
      </c>
      <c r="D3195" s="39"/>
      <c r="E3195" s="39"/>
      <c r="F3195" s="39"/>
      <c r="G3195" s="39"/>
      <c r="H3195" s="39"/>
      <c r="I3195" s="39"/>
      <c r="J3195" s="39"/>
      <c r="K3195" s="39"/>
      <c r="L3195" s="39"/>
      <c r="M3195" s="39"/>
      <c r="N3195" s="39"/>
      <c r="O3195" s="39"/>
      <c r="P3195" s="39"/>
      <c r="Q3195" s="39"/>
      <c r="R3195" s="39"/>
      <c r="S3195" s="39"/>
      <c r="T3195" s="39"/>
      <c r="U3195" s="39"/>
      <c r="V3195" s="39"/>
      <c r="W3195" s="39"/>
      <c r="X3195" s="39"/>
      <c r="Y3195" s="39"/>
      <c r="Z3195" s="39"/>
      <c r="AA3195" s="39"/>
      <c r="AB3195" s="39"/>
      <c r="AC3195" s="9"/>
      <c r="AD3195" s="39"/>
      <c r="AE3195" s="39"/>
      <c r="AF3195" s="39"/>
      <c r="AG3195" s="39"/>
      <c r="AH3195" s="39"/>
      <c r="AI3195" s="9">
        <f t="shared" ref="AI3195:AM3196" si="2050">AH3255</f>
        <v>0</v>
      </c>
      <c r="AJ3195" s="9">
        <f t="shared" si="2050"/>
        <v>0</v>
      </c>
      <c r="AK3195" s="9">
        <f t="shared" si="2050"/>
        <v>0</v>
      </c>
      <c r="AL3195" s="9">
        <f t="shared" si="2050"/>
        <v>0</v>
      </c>
      <c r="AM3195" s="9">
        <f t="shared" si="2050"/>
        <v>0</v>
      </c>
    </row>
    <row r="3196" spans="1:39" outlineLevel="2">
      <c r="A3196" s="11">
        <f>ROW()</f>
        <v>3196</v>
      </c>
      <c r="C3196" s="30" t="s">
        <v>362</v>
      </c>
      <c r="D3196" s="90"/>
      <c r="E3196" s="90"/>
      <c r="F3196" s="90"/>
      <c r="G3196" s="90"/>
      <c r="H3196" s="90"/>
      <c r="I3196" s="90"/>
      <c r="J3196" s="90"/>
      <c r="K3196" s="90"/>
      <c r="L3196" s="90"/>
      <c r="M3196" s="90"/>
      <c r="N3196" s="90"/>
      <c r="O3196" s="90"/>
      <c r="P3196" s="90"/>
      <c r="Q3196" s="90"/>
      <c r="R3196" s="90"/>
      <c r="S3196" s="90"/>
      <c r="T3196" s="90"/>
      <c r="U3196" s="90"/>
      <c r="V3196" s="90"/>
      <c r="W3196" s="90"/>
      <c r="X3196" s="90"/>
      <c r="Y3196" s="90"/>
      <c r="Z3196" s="90"/>
      <c r="AA3196" s="90"/>
      <c r="AB3196" s="90"/>
      <c r="AC3196" s="15"/>
      <c r="AD3196" s="90"/>
      <c r="AE3196" s="90"/>
      <c r="AF3196" s="90"/>
      <c r="AG3196" s="90"/>
      <c r="AH3196" s="90"/>
      <c r="AI3196" s="15">
        <f t="shared" si="2050"/>
        <v>0</v>
      </c>
      <c r="AJ3196" s="15">
        <f t="shared" si="2050"/>
        <v>1.531212318199173</v>
      </c>
      <c r="AK3196" s="15">
        <f t="shared" si="2050"/>
        <v>1.4842580004172201</v>
      </c>
      <c r="AL3196" s="15">
        <f t="shared" si="2050"/>
        <v>1.4373036826352672</v>
      </c>
      <c r="AM3196" s="15">
        <f t="shared" si="2050"/>
        <v>1.3903493648533143</v>
      </c>
    </row>
    <row r="3197" spans="1:39" outlineLevel="2">
      <c r="A3197" s="11">
        <f>ROW()</f>
        <v>3197</v>
      </c>
      <c r="C3197" s="6" t="s">
        <v>1</v>
      </c>
      <c r="D3197" s="39"/>
      <c r="E3197" s="39"/>
      <c r="F3197" s="39"/>
      <c r="G3197" s="39"/>
      <c r="H3197" s="39"/>
      <c r="I3197" s="39"/>
      <c r="J3197" s="39"/>
      <c r="K3197" s="39"/>
      <c r="L3197" s="39"/>
      <c r="M3197" s="39"/>
      <c r="N3197" s="39"/>
      <c r="O3197" s="39"/>
      <c r="P3197" s="39"/>
      <c r="Q3197" s="39"/>
      <c r="R3197" s="39"/>
      <c r="S3197" s="39"/>
      <c r="T3197" s="39"/>
      <c r="U3197" s="39"/>
      <c r="V3197" s="39"/>
      <c r="W3197" s="39"/>
      <c r="X3197" s="39"/>
      <c r="Y3197" s="39"/>
      <c r="Z3197" s="39"/>
      <c r="AA3197" s="39"/>
      <c r="AB3197" s="39"/>
      <c r="AC3197" s="9"/>
      <c r="AD3197" s="39"/>
      <c r="AE3197" s="39"/>
      <c r="AF3197" s="39"/>
      <c r="AG3197" s="39"/>
      <c r="AH3197" s="39"/>
      <c r="AI3197" s="9">
        <f t="shared" ref="AI3197" si="2051">SUM(AI3184:AI3196)</f>
        <v>0</v>
      </c>
      <c r="AJ3197" s="9">
        <f t="shared" ref="AJ3197:AM3197" si="2052">SUM(AJ3184:AJ3196)</f>
        <v>53.440048956052799</v>
      </c>
      <c r="AK3197" s="9">
        <f t="shared" si="2052"/>
        <v>47.451458191333607</v>
      </c>
      <c r="AL3197" s="9">
        <f t="shared" si="2052"/>
        <v>41.462867426614416</v>
      </c>
      <c r="AM3197" s="9">
        <f t="shared" si="2052"/>
        <v>35.474276661895246</v>
      </c>
    </row>
    <row r="3198" spans="1:39" outlineLevel="2">
      <c r="A3198" s="11">
        <f>ROW()</f>
        <v>3198</v>
      </c>
      <c r="B3198" s="343" t="s">
        <v>31</v>
      </c>
      <c r="D3198" s="39"/>
      <c r="E3198" s="39"/>
      <c r="F3198" s="39"/>
      <c r="G3198" s="39"/>
      <c r="H3198" s="39"/>
      <c r="I3198" s="39"/>
      <c r="J3198" s="39"/>
      <c r="K3198" s="39"/>
      <c r="L3198" s="39"/>
      <c r="M3198" s="39"/>
      <c r="N3198" s="39"/>
      <c r="O3198" s="39"/>
      <c r="P3198" s="39"/>
      <c r="Q3198" s="39"/>
      <c r="R3198" s="39"/>
      <c r="S3198" s="39"/>
      <c r="T3198" s="39"/>
      <c r="U3198" s="39"/>
      <c r="V3198" s="39"/>
      <c r="W3198" s="39"/>
      <c r="X3198" s="39"/>
      <c r="Y3198" s="39"/>
      <c r="Z3198" s="39"/>
      <c r="AA3198" s="39"/>
      <c r="AB3198" s="39"/>
      <c r="AC3198" s="39"/>
      <c r="AD3198" s="39"/>
      <c r="AE3198" s="39"/>
      <c r="AF3198" s="39"/>
      <c r="AG3198" s="39"/>
      <c r="AH3198" s="39"/>
      <c r="AI3198" s="39"/>
      <c r="AJ3198" s="39"/>
      <c r="AK3198" s="39"/>
      <c r="AL3198" s="39"/>
      <c r="AM3198" s="39"/>
    </row>
    <row r="3199" spans="1:39" outlineLevel="2">
      <c r="A3199" s="11">
        <f>ROW()</f>
        <v>3199</v>
      </c>
      <c r="C3199" s="6" t="s">
        <v>2</v>
      </c>
      <c r="D3199" s="39"/>
      <c r="E3199" s="39"/>
      <c r="F3199" s="39"/>
      <c r="G3199" s="39"/>
      <c r="H3199" s="39"/>
      <c r="I3199" s="39"/>
      <c r="J3199" s="39"/>
      <c r="K3199" s="39"/>
      <c r="L3199" s="39"/>
      <c r="M3199" s="39"/>
      <c r="N3199" s="39"/>
      <c r="O3199" s="39"/>
      <c r="P3199" s="39"/>
      <c r="Q3199" s="39"/>
      <c r="R3199" s="39"/>
      <c r="S3199" s="39"/>
      <c r="T3199" s="39"/>
      <c r="U3199" s="39"/>
      <c r="V3199" s="39"/>
      <c r="W3199" s="39"/>
      <c r="X3199" s="39"/>
      <c r="Y3199" s="39"/>
      <c r="Z3199" s="39"/>
      <c r="AA3199" s="39"/>
      <c r="AB3199" s="39"/>
      <c r="AC3199" s="162"/>
      <c r="AD3199" s="39"/>
      <c r="AE3199" s="39"/>
      <c r="AF3199" s="39"/>
      <c r="AG3199" s="39"/>
      <c r="AH3199" s="39"/>
      <c r="AI3199" s="39">
        <f>AI$279</f>
        <v>0.186891634009896</v>
      </c>
      <c r="AJ3199" s="39"/>
      <c r="AK3199" s="39"/>
      <c r="AL3199" s="39"/>
      <c r="AM3199" s="39"/>
    </row>
    <row r="3200" spans="1:39" outlineLevel="2">
      <c r="A3200" s="11">
        <f>ROW()</f>
        <v>3200</v>
      </c>
      <c r="C3200" s="6" t="s">
        <v>3</v>
      </c>
      <c r="D3200" s="39"/>
      <c r="E3200" s="39"/>
      <c r="F3200" s="39"/>
      <c r="G3200" s="39"/>
      <c r="H3200" s="39"/>
      <c r="I3200" s="39"/>
      <c r="J3200" s="39"/>
      <c r="K3200" s="39"/>
      <c r="L3200" s="39"/>
      <c r="M3200" s="39"/>
      <c r="N3200" s="39"/>
      <c r="O3200" s="39"/>
      <c r="P3200" s="39"/>
      <c r="Q3200" s="39"/>
      <c r="R3200" s="39"/>
      <c r="S3200" s="39"/>
      <c r="T3200" s="39"/>
      <c r="U3200" s="39"/>
      <c r="V3200" s="39"/>
      <c r="W3200" s="39"/>
      <c r="X3200" s="39"/>
      <c r="Y3200" s="39"/>
      <c r="Z3200" s="39"/>
      <c r="AA3200" s="39"/>
      <c r="AB3200" s="39"/>
      <c r="AC3200" s="162"/>
      <c r="AD3200" s="39"/>
      <c r="AE3200" s="39"/>
      <c r="AF3200" s="39"/>
      <c r="AG3200" s="39"/>
      <c r="AH3200" s="39"/>
      <c r="AI3200" s="39">
        <f>AI$280</f>
        <v>6.627117054367039</v>
      </c>
      <c r="AJ3200" s="39"/>
      <c r="AK3200" s="39"/>
      <c r="AL3200" s="39"/>
      <c r="AM3200" s="39"/>
    </row>
    <row r="3201" spans="1:39" outlineLevel="2">
      <c r="A3201" s="11">
        <f>ROW()</f>
        <v>3201</v>
      </c>
      <c r="C3201" s="6" t="s">
        <v>4</v>
      </c>
      <c r="D3201" s="39"/>
      <c r="E3201" s="39"/>
      <c r="F3201" s="39"/>
      <c r="G3201" s="39"/>
      <c r="H3201" s="39"/>
      <c r="I3201" s="39"/>
      <c r="J3201" s="39"/>
      <c r="K3201" s="39"/>
      <c r="L3201" s="39"/>
      <c r="M3201" s="39"/>
      <c r="N3201" s="39"/>
      <c r="O3201" s="39"/>
      <c r="P3201" s="39"/>
      <c r="Q3201" s="39"/>
      <c r="R3201" s="39"/>
      <c r="S3201" s="39"/>
      <c r="T3201" s="39"/>
      <c r="U3201" s="39"/>
      <c r="V3201" s="39"/>
      <c r="W3201" s="39"/>
      <c r="X3201" s="39"/>
      <c r="Y3201" s="39"/>
      <c r="Z3201" s="39"/>
      <c r="AA3201" s="39"/>
      <c r="AB3201" s="39"/>
      <c r="AC3201" s="162"/>
      <c r="AD3201" s="39"/>
      <c r="AE3201" s="39"/>
      <c r="AF3201" s="39"/>
      <c r="AG3201" s="39"/>
      <c r="AH3201" s="39"/>
      <c r="AI3201" s="39">
        <f>AI$281</f>
        <v>3.6460648687241366</v>
      </c>
      <c r="AJ3201" s="39"/>
      <c r="AK3201" s="39"/>
      <c r="AL3201" s="39"/>
      <c r="AM3201" s="39"/>
    </row>
    <row r="3202" spans="1:39" outlineLevel="2">
      <c r="A3202" s="11">
        <f>ROW()</f>
        <v>3202</v>
      </c>
      <c r="C3202" s="6" t="s">
        <v>5</v>
      </c>
      <c r="D3202" s="39"/>
      <c r="E3202" s="39"/>
      <c r="F3202" s="39"/>
      <c r="G3202" s="39"/>
      <c r="H3202" s="39"/>
      <c r="I3202" s="39"/>
      <c r="J3202" s="39"/>
      <c r="K3202" s="39"/>
      <c r="L3202" s="39"/>
      <c r="M3202" s="39"/>
      <c r="N3202" s="39"/>
      <c r="O3202" s="39"/>
      <c r="P3202" s="39"/>
      <c r="Q3202" s="39"/>
      <c r="R3202" s="39"/>
      <c r="S3202" s="39"/>
      <c r="T3202" s="39"/>
      <c r="U3202" s="39"/>
      <c r="V3202" s="39"/>
      <c r="W3202" s="39"/>
      <c r="X3202" s="39"/>
      <c r="Y3202" s="39"/>
      <c r="Z3202" s="39"/>
      <c r="AA3202" s="39"/>
      <c r="AB3202" s="39"/>
      <c r="AC3202" s="162"/>
      <c r="AD3202" s="39"/>
      <c r="AE3202" s="39"/>
      <c r="AF3202" s="39"/>
      <c r="AG3202" s="39"/>
      <c r="AH3202" s="39"/>
      <c r="AI3202" s="39">
        <f>AI$282</f>
        <v>1.3524523622436559</v>
      </c>
      <c r="AJ3202" s="39"/>
      <c r="AK3202" s="39"/>
      <c r="AL3202" s="39"/>
      <c r="AM3202" s="39"/>
    </row>
    <row r="3203" spans="1:39" outlineLevel="2">
      <c r="A3203" s="11">
        <f>ROW()</f>
        <v>3203</v>
      </c>
      <c r="C3203" s="6" t="s">
        <v>473</v>
      </c>
      <c r="D3203" s="39"/>
      <c r="E3203" s="39"/>
      <c r="F3203" s="39"/>
      <c r="G3203" s="39"/>
      <c r="H3203" s="39"/>
      <c r="I3203" s="39"/>
      <c r="J3203" s="39"/>
      <c r="K3203" s="39"/>
      <c r="L3203" s="39"/>
      <c r="M3203" s="39"/>
      <c r="N3203" s="39"/>
      <c r="O3203" s="39"/>
      <c r="P3203" s="39"/>
      <c r="Q3203" s="39"/>
      <c r="R3203" s="39"/>
      <c r="S3203" s="39"/>
      <c r="T3203" s="39"/>
      <c r="U3203" s="39"/>
      <c r="V3203" s="39"/>
      <c r="W3203" s="39"/>
      <c r="X3203" s="39"/>
      <c r="Y3203" s="39"/>
      <c r="Z3203" s="39"/>
      <c r="AA3203" s="39"/>
      <c r="AB3203" s="39"/>
      <c r="AC3203" s="162"/>
      <c r="AD3203" s="39"/>
      <c r="AE3203" s="39"/>
      <c r="AF3203" s="39"/>
      <c r="AG3203" s="39"/>
      <c r="AH3203" s="39"/>
      <c r="AI3203" s="39">
        <f>AI$283</f>
        <v>17.07635320072275</v>
      </c>
      <c r="AJ3203" s="39"/>
      <c r="AK3203" s="39"/>
      <c r="AL3203" s="39"/>
      <c r="AM3203" s="39"/>
    </row>
    <row r="3204" spans="1:39" outlineLevel="2">
      <c r="A3204" s="11">
        <f>ROW()</f>
        <v>3204</v>
      </c>
      <c r="C3204" s="6" t="s">
        <v>474</v>
      </c>
      <c r="D3204" s="39"/>
      <c r="E3204" s="39"/>
      <c r="F3204" s="39"/>
      <c r="G3204" s="39"/>
      <c r="H3204" s="39"/>
      <c r="I3204" s="39"/>
      <c r="J3204" s="39"/>
      <c r="K3204" s="39"/>
      <c r="L3204" s="39"/>
      <c r="M3204" s="39"/>
      <c r="N3204" s="39"/>
      <c r="O3204" s="39"/>
      <c r="P3204" s="39"/>
      <c r="Q3204" s="39"/>
      <c r="R3204" s="39"/>
      <c r="S3204" s="39"/>
      <c r="T3204" s="39"/>
      <c r="U3204" s="39"/>
      <c r="V3204" s="39"/>
      <c r="W3204" s="39"/>
      <c r="X3204" s="39"/>
      <c r="Y3204" s="39"/>
      <c r="Z3204" s="39"/>
      <c r="AA3204" s="39"/>
      <c r="AB3204" s="39"/>
      <c r="AC3204" s="162"/>
      <c r="AD3204" s="39"/>
      <c r="AE3204" s="39"/>
      <c r="AF3204" s="39"/>
      <c r="AG3204" s="39"/>
      <c r="AH3204" s="39"/>
      <c r="AI3204" s="39">
        <f>AI$284</f>
        <v>4.8034983228627928</v>
      </c>
      <c r="AJ3204" s="39"/>
      <c r="AK3204" s="39"/>
      <c r="AL3204" s="39"/>
      <c r="AM3204" s="39"/>
    </row>
    <row r="3205" spans="1:39" outlineLevel="2">
      <c r="A3205" s="11">
        <f>ROW()</f>
        <v>3205</v>
      </c>
      <c r="C3205" s="6" t="s">
        <v>477</v>
      </c>
      <c r="D3205" s="39"/>
      <c r="E3205" s="39"/>
      <c r="F3205" s="39"/>
      <c r="G3205" s="39"/>
      <c r="H3205" s="39"/>
      <c r="I3205" s="39"/>
      <c r="J3205" s="39"/>
      <c r="K3205" s="39"/>
      <c r="L3205" s="39"/>
      <c r="M3205" s="39"/>
      <c r="N3205" s="39"/>
      <c r="O3205" s="39"/>
      <c r="P3205" s="39"/>
      <c r="Q3205" s="39"/>
      <c r="R3205" s="39"/>
      <c r="S3205" s="39"/>
      <c r="T3205" s="39"/>
      <c r="U3205" s="39"/>
      <c r="V3205" s="39"/>
      <c r="W3205" s="39"/>
      <c r="X3205" s="39"/>
      <c r="Y3205" s="39"/>
      <c r="Z3205" s="39"/>
      <c r="AA3205" s="39"/>
      <c r="AB3205" s="39"/>
      <c r="AC3205" s="162"/>
      <c r="AD3205" s="39"/>
      <c r="AE3205" s="39"/>
      <c r="AF3205" s="39"/>
      <c r="AG3205" s="39"/>
      <c r="AH3205" s="39"/>
      <c r="AI3205" s="39">
        <f>AI$285</f>
        <v>16.98659166789049</v>
      </c>
      <c r="AJ3205" s="39"/>
      <c r="AK3205" s="39"/>
      <c r="AL3205" s="39"/>
      <c r="AM3205" s="39"/>
    </row>
    <row r="3206" spans="1:39" outlineLevel="2">
      <c r="A3206" s="11">
        <f>ROW()</f>
        <v>3206</v>
      </c>
      <c r="C3206" s="6" t="s">
        <v>511</v>
      </c>
      <c r="D3206" s="39"/>
      <c r="E3206" s="39"/>
      <c r="F3206" s="39"/>
      <c r="G3206" s="39"/>
      <c r="H3206" s="39"/>
      <c r="I3206" s="39"/>
      <c r="J3206" s="39"/>
      <c r="K3206" s="39"/>
      <c r="L3206" s="39"/>
      <c r="M3206" s="39"/>
      <c r="N3206" s="39"/>
      <c r="O3206" s="39"/>
      <c r="P3206" s="39"/>
      <c r="Q3206" s="39"/>
      <c r="R3206" s="39"/>
      <c r="S3206" s="39"/>
      <c r="T3206" s="39"/>
      <c r="U3206" s="39"/>
      <c r="V3206" s="39"/>
      <c r="W3206" s="39"/>
      <c r="X3206" s="39"/>
      <c r="Y3206" s="39"/>
      <c r="Z3206" s="39"/>
      <c r="AA3206" s="39"/>
      <c r="AB3206" s="39"/>
      <c r="AC3206" s="162"/>
      <c r="AD3206" s="39"/>
      <c r="AE3206" s="39"/>
      <c r="AF3206" s="39"/>
      <c r="AG3206" s="39"/>
      <c r="AH3206" s="39"/>
      <c r="AI3206" s="39">
        <f>AI$286</f>
        <v>1.2298675270328641</v>
      </c>
      <c r="AJ3206" s="39"/>
      <c r="AK3206" s="39"/>
      <c r="AL3206" s="39"/>
      <c r="AM3206" s="39"/>
    </row>
    <row r="3207" spans="1:39" outlineLevel="2">
      <c r="A3207" s="11">
        <f>ROW()</f>
        <v>3207</v>
      </c>
      <c r="C3207" s="6" t="s">
        <v>655</v>
      </c>
      <c r="D3207" s="39"/>
      <c r="E3207" s="39"/>
      <c r="F3207" s="39"/>
      <c r="G3207" s="39"/>
      <c r="H3207" s="39"/>
      <c r="I3207" s="39"/>
      <c r="J3207" s="39"/>
      <c r="K3207" s="39"/>
      <c r="L3207" s="39"/>
      <c r="M3207" s="39"/>
      <c r="N3207" s="39"/>
      <c r="O3207" s="39"/>
      <c r="P3207" s="39"/>
      <c r="Q3207" s="39"/>
      <c r="R3207" s="39"/>
      <c r="S3207" s="39"/>
      <c r="T3207" s="39"/>
      <c r="U3207" s="39"/>
      <c r="V3207" s="39"/>
      <c r="W3207" s="39"/>
      <c r="X3207" s="39"/>
      <c r="Y3207" s="39"/>
      <c r="Z3207" s="39"/>
      <c r="AA3207" s="39"/>
      <c r="AB3207" s="39"/>
      <c r="AC3207" s="162"/>
      <c r="AD3207" s="39"/>
      <c r="AE3207" s="39"/>
      <c r="AF3207" s="39"/>
      <c r="AG3207" s="39"/>
      <c r="AH3207" s="39"/>
      <c r="AI3207" s="39"/>
      <c r="AJ3207" s="39"/>
      <c r="AK3207" s="39"/>
      <c r="AL3207" s="39"/>
      <c r="AM3207" s="39"/>
    </row>
    <row r="3208" spans="1:39" outlineLevel="2">
      <c r="A3208" s="11">
        <f>ROW()</f>
        <v>3208</v>
      </c>
      <c r="C3208" s="6" t="s">
        <v>656</v>
      </c>
      <c r="D3208" s="39"/>
      <c r="E3208" s="39"/>
      <c r="F3208" s="39"/>
      <c r="G3208" s="39"/>
      <c r="H3208" s="39"/>
      <c r="I3208" s="39"/>
      <c r="J3208" s="39"/>
      <c r="K3208" s="39"/>
      <c r="L3208" s="39"/>
      <c r="M3208" s="39"/>
      <c r="N3208" s="39"/>
      <c r="O3208" s="39"/>
      <c r="P3208" s="39"/>
      <c r="Q3208" s="39"/>
      <c r="R3208" s="39"/>
      <c r="S3208" s="39"/>
      <c r="T3208" s="39"/>
      <c r="U3208" s="39"/>
      <c r="V3208" s="39"/>
      <c r="W3208" s="39"/>
      <c r="X3208" s="39"/>
      <c r="Y3208" s="39"/>
      <c r="Z3208" s="39"/>
      <c r="AA3208" s="39"/>
      <c r="AB3208" s="39"/>
      <c r="AC3208" s="162"/>
      <c r="AD3208" s="39"/>
      <c r="AE3208" s="39"/>
      <c r="AF3208" s="39"/>
      <c r="AG3208" s="39"/>
      <c r="AH3208" s="39"/>
      <c r="AI3208" s="39"/>
      <c r="AJ3208" s="39"/>
      <c r="AK3208" s="39"/>
      <c r="AL3208" s="39"/>
      <c r="AM3208" s="39"/>
    </row>
    <row r="3209" spans="1:39" outlineLevel="2">
      <c r="A3209" s="11">
        <f>ROW()</f>
        <v>3209</v>
      </c>
      <c r="C3209" s="6" t="s">
        <v>667</v>
      </c>
      <c r="D3209" s="39"/>
      <c r="E3209" s="39"/>
      <c r="F3209" s="39"/>
      <c r="G3209" s="39"/>
      <c r="H3209" s="39"/>
      <c r="I3209" s="39"/>
      <c r="J3209" s="39"/>
      <c r="K3209" s="39"/>
      <c r="L3209" s="39"/>
      <c r="M3209" s="39"/>
      <c r="N3209" s="39"/>
      <c r="O3209" s="39"/>
      <c r="P3209" s="39"/>
      <c r="Q3209" s="39"/>
      <c r="R3209" s="39"/>
      <c r="S3209" s="39"/>
      <c r="T3209" s="39"/>
      <c r="U3209" s="39"/>
      <c r="V3209" s="39"/>
      <c r="W3209" s="39"/>
      <c r="X3209" s="39"/>
      <c r="Y3209" s="39"/>
      <c r="Z3209" s="39"/>
      <c r="AA3209" s="39"/>
      <c r="AB3209" s="39"/>
      <c r="AC3209" s="162"/>
      <c r="AD3209" s="39"/>
      <c r="AE3209" s="39"/>
      <c r="AF3209" s="39"/>
      <c r="AG3209" s="39"/>
      <c r="AH3209" s="39"/>
      <c r="AI3209" s="39"/>
      <c r="AJ3209" s="39"/>
      <c r="AK3209" s="39"/>
      <c r="AL3209" s="39"/>
      <c r="AM3209" s="39"/>
    </row>
    <row r="3210" spans="1:39" outlineLevel="2">
      <c r="A3210" s="11">
        <f>ROW()</f>
        <v>3210</v>
      </c>
      <c r="C3210" s="6" t="s">
        <v>212</v>
      </c>
      <c r="D3210" s="39"/>
      <c r="E3210" s="39"/>
      <c r="F3210" s="39"/>
      <c r="G3210" s="39"/>
      <c r="H3210" s="39"/>
      <c r="I3210" s="39"/>
      <c r="J3210" s="39"/>
      <c r="K3210" s="39"/>
      <c r="L3210" s="39"/>
      <c r="M3210" s="39"/>
      <c r="N3210" s="39"/>
      <c r="O3210" s="39"/>
      <c r="P3210" s="39"/>
      <c r="Q3210" s="39"/>
      <c r="R3210" s="39"/>
      <c r="S3210" s="39"/>
      <c r="T3210" s="39"/>
      <c r="U3210" s="39"/>
      <c r="V3210" s="39"/>
      <c r="W3210" s="39"/>
      <c r="X3210" s="39"/>
      <c r="Y3210" s="39"/>
      <c r="Z3210" s="39"/>
      <c r="AA3210" s="39"/>
      <c r="AB3210" s="39"/>
      <c r="AC3210" s="162"/>
      <c r="AD3210" s="39"/>
      <c r="AE3210" s="39"/>
      <c r="AF3210" s="39"/>
      <c r="AG3210" s="39"/>
      <c r="AH3210" s="39"/>
      <c r="AI3210" s="39">
        <f>AI$290</f>
        <v>0</v>
      </c>
      <c r="AJ3210" s="39"/>
      <c r="AK3210" s="39"/>
      <c r="AL3210" s="39"/>
      <c r="AM3210" s="39"/>
    </row>
    <row r="3211" spans="1:39" outlineLevel="2">
      <c r="A3211" s="11">
        <f>ROW()</f>
        <v>3211</v>
      </c>
      <c r="C3211" s="30" t="s">
        <v>362</v>
      </c>
      <c r="D3211" s="90"/>
      <c r="E3211" s="90"/>
      <c r="F3211" s="90"/>
      <c r="G3211" s="90"/>
      <c r="H3211" s="90"/>
      <c r="I3211" s="90"/>
      <c r="J3211" s="90"/>
      <c r="K3211" s="90"/>
      <c r="L3211" s="90"/>
      <c r="M3211" s="90"/>
      <c r="N3211" s="90"/>
      <c r="O3211" s="90"/>
      <c r="P3211" s="90"/>
      <c r="Q3211" s="90"/>
      <c r="R3211" s="90"/>
      <c r="S3211" s="90"/>
      <c r="T3211" s="90"/>
      <c r="U3211" s="90"/>
      <c r="V3211" s="90"/>
      <c r="W3211" s="90"/>
      <c r="X3211" s="90"/>
      <c r="Y3211" s="90"/>
      <c r="Z3211" s="90"/>
      <c r="AA3211" s="90"/>
      <c r="AB3211" s="90"/>
      <c r="AC3211" s="166"/>
      <c r="AD3211" s="90"/>
      <c r="AE3211" s="90"/>
      <c r="AF3211" s="90"/>
      <c r="AG3211" s="90"/>
      <c r="AH3211" s="90"/>
      <c r="AI3211" s="90">
        <f>AI$291</f>
        <v>1.531212318199173</v>
      </c>
      <c r="AJ3211" s="90"/>
      <c r="AK3211" s="90"/>
      <c r="AL3211" s="90"/>
      <c r="AM3211" s="90"/>
    </row>
    <row r="3212" spans="1:39" outlineLevel="2">
      <c r="A3212" s="11">
        <f>ROW()</f>
        <v>3212</v>
      </c>
      <c r="C3212" s="6" t="s">
        <v>1</v>
      </c>
      <c r="D3212" s="39"/>
      <c r="E3212" s="39"/>
      <c r="F3212" s="39"/>
      <c r="G3212" s="39"/>
      <c r="H3212" s="39"/>
      <c r="I3212" s="39"/>
      <c r="J3212" s="39"/>
      <c r="K3212" s="39"/>
      <c r="L3212" s="39"/>
      <c r="M3212" s="39"/>
      <c r="N3212" s="39"/>
      <c r="O3212" s="39"/>
      <c r="P3212" s="39"/>
      <c r="Q3212" s="39"/>
      <c r="R3212" s="39"/>
      <c r="S3212" s="39"/>
      <c r="T3212" s="39"/>
      <c r="U3212" s="39"/>
      <c r="V3212" s="39"/>
      <c r="W3212" s="39"/>
      <c r="X3212" s="39"/>
      <c r="Y3212" s="39"/>
      <c r="Z3212" s="39"/>
      <c r="AA3212" s="39"/>
      <c r="AB3212" s="39"/>
      <c r="AC3212" s="9"/>
      <c r="AD3212" s="39"/>
      <c r="AE3212" s="39"/>
      <c r="AF3212" s="39"/>
      <c r="AG3212" s="39"/>
      <c r="AH3212" s="39"/>
      <c r="AI3212" s="9">
        <f t="shared" ref="AI3212" si="2053">SUM(AI3199:AI3211)</f>
        <v>53.440048956052799</v>
      </c>
      <c r="AJ3212" s="39"/>
      <c r="AK3212" s="39"/>
      <c r="AL3212" s="39"/>
      <c r="AM3212" s="39"/>
    </row>
    <row r="3213" spans="1:39" outlineLevel="2">
      <c r="A3213" s="11">
        <f>ROW()</f>
        <v>3213</v>
      </c>
      <c r="B3213" s="343" t="s">
        <v>657</v>
      </c>
      <c r="D3213" s="39"/>
      <c r="E3213" s="39"/>
      <c r="G3213" s="39"/>
      <c r="H3213" s="39"/>
      <c r="I3213" s="39"/>
      <c r="J3213" s="39"/>
      <c r="K3213" s="39"/>
      <c r="L3213" s="39"/>
      <c r="M3213" s="39"/>
      <c r="N3213" s="39"/>
      <c r="O3213" s="39"/>
      <c r="P3213" s="39"/>
      <c r="Q3213" s="39"/>
      <c r="R3213" s="39"/>
      <c r="S3213" s="39"/>
      <c r="T3213" s="39"/>
      <c r="U3213" s="39"/>
      <c r="V3213" s="39"/>
      <c r="W3213" s="39"/>
      <c r="X3213" s="39"/>
      <c r="Y3213" s="39"/>
      <c r="Z3213" s="39"/>
      <c r="AA3213" s="39"/>
      <c r="AB3213" s="39"/>
      <c r="AD3213" s="39"/>
      <c r="AE3213" s="39"/>
      <c r="AF3213" s="39"/>
      <c r="AG3213" s="39"/>
      <c r="AH3213" s="39"/>
      <c r="AJ3213" s="39"/>
      <c r="AK3213" s="39"/>
      <c r="AL3213" s="39"/>
      <c r="AM3213" s="39"/>
    </row>
    <row r="3214" spans="1:39" outlineLevel="2">
      <c r="A3214" s="11">
        <f>ROW()</f>
        <v>3214</v>
      </c>
      <c r="C3214" s="6" t="s">
        <v>2</v>
      </c>
      <c r="D3214" s="39"/>
      <c r="E3214" s="39"/>
      <c r="F3214" s="31"/>
      <c r="G3214" s="39"/>
      <c r="H3214" s="39"/>
      <c r="I3214" s="39"/>
      <c r="J3214" s="39"/>
      <c r="K3214" s="39"/>
      <c r="L3214" s="39"/>
      <c r="M3214" s="39"/>
      <c r="N3214" s="39"/>
      <c r="O3214" s="39"/>
      <c r="P3214" s="39"/>
      <c r="Q3214" s="39"/>
      <c r="R3214" s="39"/>
      <c r="S3214" s="39"/>
      <c r="T3214" s="39"/>
      <c r="U3214" s="39"/>
      <c r="V3214" s="39"/>
      <c r="W3214" s="39"/>
      <c r="X3214" s="39"/>
      <c r="Y3214" s="39"/>
      <c r="Z3214" s="39"/>
      <c r="AA3214" s="39"/>
      <c r="AB3214" s="39"/>
      <c r="AC3214" s="9"/>
      <c r="AD3214" s="39"/>
      <c r="AE3214" s="39"/>
      <c r="AF3214" s="39"/>
      <c r="AG3214" s="39"/>
      <c r="AH3214" s="39"/>
      <c r="AI3214" s="9"/>
      <c r="AJ3214" s="39"/>
      <c r="AK3214" s="39"/>
      <c r="AL3214" s="39"/>
      <c r="AM3214" s="39"/>
    </row>
    <row r="3215" spans="1:39" outlineLevel="2">
      <c r="A3215" s="11">
        <f>ROW()</f>
        <v>3215</v>
      </c>
      <c r="C3215" s="6" t="s">
        <v>3</v>
      </c>
      <c r="D3215" s="39"/>
      <c r="E3215" s="39"/>
      <c r="F3215" s="31"/>
      <c r="G3215" s="39"/>
      <c r="H3215" s="39"/>
      <c r="I3215" s="39"/>
      <c r="J3215" s="39"/>
      <c r="K3215" s="39"/>
      <c r="L3215" s="39"/>
      <c r="M3215" s="39"/>
      <c r="N3215" s="39"/>
      <c r="O3215" s="39"/>
      <c r="P3215" s="39"/>
      <c r="Q3215" s="39"/>
      <c r="R3215" s="39"/>
      <c r="S3215" s="39"/>
      <c r="T3215" s="39"/>
      <c r="U3215" s="39"/>
      <c r="V3215" s="39"/>
      <c r="W3215" s="39"/>
      <c r="X3215" s="39"/>
      <c r="Y3215" s="39"/>
      <c r="Z3215" s="39"/>
      <c r="AA3215" s="39"/>
      <c r="AB3215" s="39"/>
      <c r="AC3215" s="9"/>
      <c r="AD3215" s="39"/>
      <c r="AE3215" s="39"/>
      <c r="AF3215" s="39"/>
      <c r="AG3215" s="39"/>
      <c r="AH3215" s="39"/>
      <c r="AI3215" s="9"/>
      <c r="AJ3215" s="39"/>
      <c r="AK3215" s="39"/>
      <c r="AL3215" s="39"/>
      <c r="AM3215" s="39"/>
    </row>
    <row r="3216" spans="1:39" outlineLevel="2">
      <c r="A3216" s="11">
        <f>ROW()</f>
        <v>3216</v>
      </c>
      <c r="C3216" s="6" t="s">
        <v>4</v>
      </c>
      <c r="D3216" s="39"/>
      <c r="E3216" s="39"/>
      <c r="F3216" s="31"/>
      <c r="G3216" s="39"/>
      <c r="H3216" s="39"/>
      <c r="I3216" s="39"/>
      <c r="J3216" s="39"/>
      <c r="K3216" s="39"/>
      <c r="L3216" s="39"/>
      <c r="M3216" s="39"/>
      <c r="N3216" s="39"/>
      <c r="O3216" s="39"/>
      <c r="P3216" s="39"/>
      <c r="Q3216" s="39"/>
      <c r="R3216" s="39"/>
      <c r="S3216" s="39"/>
      <c r="T3216" s="39"/>
      <c r="U3216" s="39"/>
      <c r="V3216" s="39"/>
      <c r="W3216" s="39"/>
      <c r="X3216" s="39"/>
      <c r="Y3216" s="39"/>
      <c r="Z3216" s="39"/>
      <c r="AA3216" s="39"/>
      <c r="AB3216" s="39"/>
      <c r="AC3216" s="9"/>
      <c r="AD3216" s="39"/>
      <c r="AE3216" s="39"/>
      <c r="AF3216" s="39"/>
      <c r="AG3216" s="39"/>
      <c r="AH3216" s="39"/>
      <c r="AI3216" s="9"/>
      <c r="AJ3216" s="39"/>
      <c r="AK3216" s="9"/>
      <c r="AL3216" s="39"/>
      <c r="AM3216" s="39"/>
    </row>
    <row r="3217" spans="1:39" outlineLevel="2">
      <c r="A3217" s="11">
        <f>ROW()</f>
        <v>3217</v>
      </c>
      <c r="C3217" s="6" t="s">
        <v>5</v>
      </c>
      <c r="D3217" s="39"/>
      <c r="E3217" s="39"/>
      <c r="F3217" s="31"/>
      <c r="G3217" s="39"/>
      <c r="H3217" s="39"/>
      <c r="I3217" s="39"/>
      <c r="J3217" s="39"/>
      <c r="K3217" s="39"/>
      <c r="L3217" s="39"/>
      <c r="M3217" s="39"/>
      <c r="N3217" s="39"/>
      <c r="O3217" s="39"/>
      <c r="P3217" s="39"/>
      <c r="Q3217" s="39"/>
      <c r="R3217" s="39"/>
      <c r="S3217" s="39"/>
      <c r="T3217" s="39"/>
      <c r="U3217" s="39"/>
      <c r="V3217" s="39"/>
      <c r="W3217" s="39"/>
      <c r="X3217" s="39"/>
      <c r="Y3217" s="39"/>
      <c r="Z3217" s="39"/>
      <c r="AA3217" s="39"/>
      <c r="AB3217" s="39"/>
      <c r="AC3217" s="9"/>
      <c r="AD3217" s="39"/>
      <c r="AE3217" s="39"/>
      <c r="AF3217" s="39"/>
      <c r="AG3217" s="39"/>
      <c r="AH3217" s="39"/>
      <c r="AI3217" s="9"/>
      <c r="AJ3217" s="39"/>
      <c r="AK3217" s="9"/>
      <c r="AL3217" s="39"/>
      <c r="AM3217" s="39"/>
    </row>
    <row r="3218" spans="1:39" outlineLevel="2">
      <c r="A3218" s="11">
        <f>ROW()</f>
        <v>3218</v>
      </c>
      <c r="C3218" s="6" t="s">
        <v>473</v>
      </c>
      <c r="D3218" s="39"/>
      <c r="E3218" s="39"/>
      <c r="F3218" s="31"/>
      <c r="G3218" s="39"/>
      <c r="H3218" s="39"/>
      <c r="I3218" s="39"/>
      <c r="J3218" s="39"/>
      <c r="K3218" s="39"/>
      <c r="L3218" s="39"/>
      <c r="M3218" s="39"/>
      <c r="N3218" s="39"/>
      <c r="O3218" s="39"/>
      <c r="P3218" s="39"/>
      <c r="Q3218" s="39"/>
      <c r="R3218" s="39"/>
      <c r="S3218" s="39"/>
      <c r="T3218" s="39"/>
      <c r="U3218" s="39"/>
      <c r="V3218" s="39"/>
      <c r="W3218" s="39"/>
      <c r="X3218" s="39"/>
      <c r="Y3218" s="39"/>
      <c r="Z3218" s="39"/>
      <c r="AA3218" s="39"/>
      <c r="AB3218" s="39"/>
      <c r="AC3218" s="9"/>
      <c r="AD3218" s="39"/>
      <c r="AE3218" s="39"/>
      <c r="AF3218" s="39"/>
      <c r="AG3218" s="39"/>
      <c r="AH3218" s="39"/>
      <c r="AI3218" s="9"/>
      <c r="AJ3218" s="39"/>
      <c r="AK3218" s="9"/>
      <c r="AL3218" s="39"/>
      <c r="AM3218" s="39"/>
    </row>
    <row r="3219" spans="1:39" outlineLevel="2">
      <c r="A3219" s="11">
        <f>ROW()</f>
        <v>3219</v>
      </c>
      <c r="C3219" s="6" t="s">
        <v>474</v>
      </c>
      <c r="D3219" s="39"/>
      <c r="E3219" s="39"/>
      <c r="F3219" s="31"/>
      <c r="G3219" s="39"/>
      <c r="H3219" s="39"/>
      <c r="I3219" s="39"/>
      <c r="J3219" s="39"/>
      <c r="K3219" s="39"/>
      <c r="L3219" s="39"/>
      <c r="M3219" s="39"/>
      <c r="N3219" s="39"/>
      <c r="O3219" s="39"/>
      <c r="P3219" s="39"/>
      <c r="Q3219" s="39"/>
      <c r="R3219" s="39"/>
      <c r="S3219" s="39"/>
      <c r="T3219" s="39"/>
      <c r="U3219" s="39"/>
      <c r="V3219" s="39"/>
      <c r="W3219" s="39"/>
      <c r="X3219" s="39"/>
      <c r="Y3219" s="39"/>
      <c r="Z3219" s="39"/>
      <c r="AA3219" s="39"/>
      <c r="AB3219" s="39"/>
      <c r="AC3219" s="9"/>
      <c r="AD3219" s="39"/>
      <c r="AE3219" s="39"/>
      <c r="AF3219" s="39"/>
      <c r="AG3219" s="39"/>
      <c r="AH3219" s="39"/>
      <c r="AI3219" s="9"/>
      <c r="AJ3219" s="39"/>
      <c r="AK3219" s="9"/>
      <c r="AL3219" s="39"/>
      <c r="AM3219" s="39"/>
    </row>
    <row r="3220" spans="1:39" outlineLevel="2">
      <c r="A3220" s="11">
        <f>ROW()</f>
        <v>3220</v>
      </c>
      <c r="C3220" s="6" t="s">
        <v>477</v>
      </c>
      <c r="D3220" s="39"/>
      <c r="E3220" s="39"/>
      <c r="F3220" s="31"/>
      <c r="G3220" s="39"/>
      <c r="H3220" s="39"/>
      <c r="I3220" s="39"/>
      <c r="J3220" s="39"/>
      <c r="K3220" s="39"/>
      <c r="L3220" s="39"/>
      <c r="M3220" s="39"/>
      <c r="N3220" s="39"/>
      <c r="O3220" s="39"/>
      <c r="P3220" s="39"/>
      <c r="Q3220" s="39"/>
      <c r="R3220" s="39"/>
      <c r="S3220" s="39"/>
      <c r="T3220" s="39"/>
      <c r="U3220" s="39"/>
      <c r="V3220" s="39"/>
      <c r="W3220" s="39"/>
      <c r="X3220" s="39"/>
      <c r="Y3220" s="39"/>
      <c r="Z3220" s="39"/>
      <c r="AA3220" s="39"/>
      <c r="AB3220" s="39"/>
      <c r="AC3220" s="9"/>
      <c r="AD3220" s="39"/>
      <c r="AE3220" s="39"/>
      <c r="AF3220" s="39"/>
      <c r="AG3220" s="39"/>
      <c r="AH3220" s="39"/>
      <c r="AI3220" s="9"/>
      <c r="AJ3220" s="39"/>
      <c r="AK3220" s="9"/>
      <c r="AL3220" s="39"/>
      <c r="AM3220" s="39"/>
    </row>
    <row r="3221" spans="1:39" outlineLevel="2">
      <c r="A3221" s="11">
        <f>ROW()</f>
        <v>3221</v>
      </c>
      <c r="C3221" s="6" t="s">
        <v>511</v>
      </c>
      <c r="D3221" s="39"/>
      <c r="E3221" s="39"/>
      <c r="F3221" s="31"/>
      <c r="G3221" s="39"/>
      <c r="H3221" s="39"/>
      <c r="I3221" s="39"/>
      <c r="J3221" s="39"/>
      <c r="K3221" s="39"/>
      <c r="L3221" s="39"/>
      <c r="M3221" s="39"/>
      <c r="N3221" s="39"/>
      <c r="O3221" s="39"/>
      <c r="P3221" s="39"/>
      <c r="Q3221" s="39"/>
      <c r="R3221" s="39"/>
      <c r="S3221" s="39"/>
      <c r="T3221" s="39"/>
      <c r="U3221" s="39"/>
      <c r="V3221" s="39"/>
      <c r="W3221" s="39"/>
      <c r="X3221" s="39"/>
      <c r="Y3221" s="39"/>
      <c r="Z3221" s="39"/>
      <c r="AA3221" s="39"/>
      <c r="AB3221" s="39"/>
      <c r="AC3221" s="9"/>
      <c r="AD3221" s="39"/>
      <c r="AE3221" s="39"/>
      <c r="AF3221" s="39"/>
      <c r="AG3221" s="39"/>
      <c r="AH3221" s="39"/>
      <c r="AI3221" s="9"/>
      <c r="AJ3221" s="39"/>
      <c r="AK3221" s="9"/>
      <c r="AL3221" s="39"/>
      <c r="AM3221" s="39"/>
    </row>
    <row r="3222" spans="1:39" outlineLevel="2">
      <c r="A3222" s="11">
        <f>ROW()</f>
        <v>3222</v>
      </c>
      <c r="C3222" s="6" t="s">
        <v>655</v>
      </c>
      <c r="D3222" s="39"/>
      <c r="E3222" s="39"/>
      <c r="F3222" s="31"/>
      <c r="G3222" s="39"/>
      <c r="H3222" s="39"/>
      <c r="I3222" s="39"/>
      <c r="J3222" s="39"/>
      <c r="K3222" s="39"/>
      <c r="L3222" s="39"/>
      <c r="M3222" s="39"/>
      <c r="N3222" s="39"/>
      <c r="O3222" s="39"/>
      <c r="P3222" s="39"/>
      <c r="Q3222" s="39"/>
      <c r="R3222" s="39"/>
      <c r="S3222" s="39"/>
      <c r="T3222" s="39"/>
      <c r="U3222" s="39"/>
      <c r="V3222" s="39"/>
      <c r="W3222" s="39"/>
      <c r="X3222" s="39"/>
      <c r="Y3222" s="39"/>
      <c r="Z3222" s="39"/>
      <c r="AA3222" s="39"/>
      <c r="AB3222" s="39"/>
      <c r="AC3222" s="9"/>
      <c r="AD3222" s="39"/>
      <c r="AE3222" s="39"/>
      <c r="AF3222" s="39"/>
      <c r="AG3222" s="39"/>
      <c r="AH3222" s="39"/>
      <c r="AI3222" s="9"/>
      <c r="AJ3222" s="39"/>
      <c r="AK3222" s="9"/>
      <c r="AL3222" s="39"/>
      <c r="AM3222" s="39"/>
    </row>
    <row r="3223" spans="1:39" outlineLevel="2">
      <c r="A3223" s="11">
        <f>ROW()</f>
        <v>3223</v>
      </c>
      <c r="C3223" s="6" t="s">
        <v>656</v>
      </c>
      <c r="D3223" s="39"/>
      <c r="E3223" s="39"/>
      <c r="F3223" s="31"/>
      <c r="G3223" s="39"/>
      <c r="H3223" s="39"/>
      <c r="I3223" s="39"/>
      <c r="J3223" s="39"/>
      <c r="K3223" s="39"/>
      <c r="L3223" s="39"/>
      <c r="M3223" s="39"/>
      <c r="N3223" s="39"/>
      <c r="O3223" s="39"/>
      <c r="P3223" s="39"/>
      <c r="Q3223" s="39"/>
      <c r="R3223" s="39"/>
      <c r="S3223" s="39"/>
      <c r="T3223" s="39"/>
      <c r="U3223" s="39"/>
      <c r="V3223" s="39"/>
      <c r="W3223" s="39"/>
      <c r="X3223" s="39"/>
      <c r="Y3223" s="39"/>
      <c r="Z3223" s="39"/>
      <c r="AA3223" s="39"/>
      <c r="AB3223" s="39"/>
      <c r="AC3223" s="9"/>
      <c r="AD3223" s="39"/>
      <c r="AE3223" s="39"/>
      <c r="AF3223" s="39"/>
      <c r="AG3223" s="39"/>
      <c r="AH3223" s="39"/>
      <c r="AI3223" s="9"/>
      <c r="AJ3223" s="39"/>
      <c r="AK3223" s="9"/>
      <c r="AL3223" s="39"/>
      <c r="AM3223" s="39"/>
    </row>
    <row r="3224" spans="1:39" outlineLevel="2">
      <c r="A3224" s="11">
        <f>ROW()</f>
        <v>3224</v>
      </c>
      <c r="C3224" s="6" t="s">
        <v>667</v>
      </c>
      <c r="D3224" s="39"/>
      <c r="E3224" s="39"/>
      <c r="F3224" s="31"/>
      <c r="G3224" s="39"/>
      <c r="H3224" s="39"/>
      <c r="I3224" s="39"/>
      <c r="J3224" s="39"/>
      <c r="K3224" s="39"/>
      <c r="L3224" s="39"/>
      <c r="M3224" s="39"/>
      <c r="N3224" s="39"/>
      <c r="O3224" s="39"/>
      <c r="P3224" s="39"/>
      <c r="Q3224" s="39"/>
      <c r="R3224" s="39"/>
      <c r="S3224" s="39"/>
      <c r="T3224" s="39"/>
      <c r="U3224" s="39"/>
      <c r="V3224" s="39"/>
      <c r="W3224" s="39"/>
      <c r="X3224" s="39"/>
      <c r="Y3224" s="39"/>
      <c r="Z3224" s="39"/>
      <c r="AA3224" s="39"/>
      <c r="AB3224" s="39"/>
      <c r="AC3224" s="9"/>
      <c r="AD3224" s="39"/>
      <c r="AE3224" s="39"/>
      <c r="AF3224" s="39"/>
      <c r="AG3224" s="39"/>
      <c r="AH3224" s="39"/>
      <c r="AI3224" s="9"/>
      <c r="AJ3224" s="39"/>
      <c r="AK3224" s="9"/>
      <c r="AL3224" s="39"/>
      <c r="AM3224" s="39"/>
    </row>
    <row r="3225" spans="1:39" outlineLevel="2">
      <c r="A3225" s="11">
        <f>ROW()</f>
        <v>3225</v>
      </c>
      <c r="C3225" s="6" t="s">
        <v>212</v>
      </c>
      <c r="D3225" s="39"/>
      <c r="E3225" s="39"/>
      <c r="F3225" s="31"/>
      <c r="G3225" s="39"/>
      <c r="H3225" s="39"/>
      <c r="I3225" s="39"/>
      <c r="J3225" s="39"/>
      <c r="K3225" s="39"/>
      <c r="L3225" s="39"/>
      <c r="M3225" s="39"/>
      <c r="N3225" s="39"/>
      <c r="O3225" s="39"/>
      <c r="P3225" s="39"/>
      <c r="Q3225" s="39"/>
      <c r="R3225" s="39"/>
      <c r="S3225" s="39"/>
      <c r="T3225" s="39"/>
      <c r="U3225" s="39"/>
      <c r="V3225" s="39"/>
      <c r="W3225" s="39"/>
      <c r="X3225" s="39"/>
      <c r="Y3225" s="39"/>
      <c r="Z3225" s="39"/>
      <c r="AA3225" s="39"/>
      <c r="AB3225" s="39"/>
      <c r="AC3225" s="9"/>
      <c r="AD3225" s="39"/>
      <c r="AE3225" s="39"/>
      <c r="AF3225" s="39"/>
      <c r="AG3225" s="39"/>
      <c r="AH3225" s="39"/>
      <c r="AI3225" s="9"/>
      <c r="AJ3225" s="39"/>
      <c r="AK3225" s="9"/>
      <c r="AL3225" s="39"/>
      <c r="AM3225" s="39"/>
    </row>
    <row r="3226" spans="1:39" outlineLevel="2">
      <c r="A3226" s="11">
        <f>ROW()</f>
        <v>3226</v>
      </c>
      <c r="C3226" s="30" t="s">
        <v>362</v>
      </c>
      <c r="D3226" s="90"/>
      <c r="E3226" s="90"/>
      <c r="F3226" s="90"/>
      <c r="G3226" s="90"/>
      <c r="H3226" s="90"/>
      <c r="I3226" s="90"/>
      <c r="J3226" s="90"/>
      <c r="K3226" s="90"/>
      <c r="L3226" s="90"/>
      <c r="M3226" s="90"/>
      <c r="N3226" s="90"/>
      <c r="O3226" s="90"/>
      <c r="P3226" s="90"/>
      <c r="Q3226" s="90"/>
      <c r="R3226" s="90"/>
      <c r="S3226" s="90"/>
      <c r="T3226" s="90"/>
      <c r="U3226" s="90"/>
      <c r="V3226" s="90"/>
      <c r="W3226" s="90"/>
      <c r="X3226" s="90"/>
      <c r="Y3226" s="90"/>
      <c r="Z3226" s="90"/>
      <c r="AA3226" s="90"/>
      <c r="AB3226" s="90"/>
      <c r="AC3226" s="180"/>
      <c r="AD3226" s="90"/>
      <c r="AE3226" s="90"/>
      <c r="AF3226" s="90"/>
      <c r="AG3226" s="90"/>
      <c r="AH3226" s="90"/>
      <c r="AI3226" s="180"/>
      <c r="AJ3226" s="90"/>
      <c r="AK3226" s="180"/>
      <c r="AL3226" s="90"/>
      <c r="AM3226" s="90"/>
    </row>
    <row r="3227" spans="1:39" outlineLevel="2">
      <c r="A3227" s="11">
        <f>ROW()</f>
        <v>3227</v>
      </c>
      <c r="C3227" s="6" t="s">
        <v>1</v>
      </c>
      <c r="D3227" s="39"/>
      <c r="E3227" s="39"/>
      <c r="F3227" s="39"/>
      <c r="G3227" s="39"/>
      <c r="H3227" s="39"/>
      <c r="I3227" s="39"/>
      <c r="J3227" s="39"/>
      <c r="K3227" s="39"/>
      <c r="L3227" s="39"/>
      <c r="M3227" s="39"/>
      <c r="N3227" s="39"/>
      <c r="O3227" s="39"/>
      <c r="P3227" s="39"/>
      <c r="Q3227" s="39"/>
      <c r="R3227" s="39"/>
      <c r="S3227" s="39"/>
      <c r="T3227" s="39"/>
      <c r="U3227" s="39"/>
      <c r="V3227" s="39"/>
      <c r="W3227" s="39"/>
      <c r="X3227" s="39"/>
      <c r="Y3227" s="39"/>
      <c r="Z3227" s="39"/>
      <c r="AA3227" s="39"/>
      <c r="AB3227" s="39"/>
      <c r="AC3227" s="9"/>
      <c r="AD3227" s="39"/>
      <c r="AE3227" s="39"/>
      <c r="AF3227" s="39"/>
      <c r="AG3227" s="39"/>
      <c r="AH3227" s="39"/>
      <c r="AI3227" s="9"/>
      <c r="AJ3227" s="39"/>
      <c r="AK3227" s="9"/>
      <c r="AL3227" s="39"/>
      <c r="AM3227" s="39"/>
    </row>
    <row r="3228" spans="1:39" outlineLevel="2">
      <c r="A3228" s="11">
        <f>ROW()</f>
        <v>3228</v>
      </c>
      <c r="B3228" s="343" t="s">
        <v>6</v>
      </c>
      <c r="D3228" s="39"/>
      <c r="E3228" s="39"/>
      <c r="G3228" s="39"/>
      <c r="H3228" s="39"/>
      <c r="I3228" s="39"/>
      <c r="J3228" s="39"/>
      <c r="K3228" s="39"/>
      <c r="L3228" s="39"/>
      <c r="M3228" s="39"/>
      <c r="N3228" s="39"/>
      <c r="O3228" s="39"/>
      <c r="P3228" s="39"/>
      <c r="Q3228" s="39"/>
      <c r="R3228" s="39"/>
      <c r="S3228" s="39"/>
      <c r="T3228" s="39"/>
      <c r="U3228" s="39"/>
      <c r="V3228" s="39"/>
      <c r="W3228" s="39"/>
      <c r="X3228" s="39"/>
      <c r="Y3228" s="39"/>
      <c r="Z3228" s="39"/>
      <c r="AA3228" s="39"/>
      <c r="AB3228" s="39"/>
      <c r="AD3228" s="39"/>
      <c r="AE3228" s="39"/>
      <c r="AF3228" s="39"/>
      <c r="AG3228" s="39"/>
      <c r="AH3228" s="39"/>
      <c r="AJ3228" s="39"/>
      <c r="AL3228" s="39"/>
      <c r="AM3228" s="39"/>
    </row>
    <row r="3229" spans="1:39" outlineLevel="2">
      <c r="A3229" s="11">
        <f>ROW()</f>
        <v>3229</v>
      </c>
      <c r="C3229" s="6" t="s">
        <v>2</v>
      </c>
      <c r="D3229" s="39"/>
      <c r="E3229" s="39"/>
      <c r="F3229" s="31"/>
      <c r="G3229" s="39"/>
      <c r="H3229" s="39"/>
      <c r="I3229" s="39"/>
      <c r="J3229" s="39"/>
      <c r="K3229" s="39"/>
      <c r="L3229" s="39"/>
      <c r="M3229" s="39"/>
      <c r="N3229" s="39"/>
      <c r="O3229" s="39"/>
      <c r="P3229" s="39"/>
      <c r="Q3229" s="39"/>
      <c r="R3229" s="39"/>
      <c r="S3229" s="39"/>
      <c r="T3229" s="39"/>
      <c r="U3229" s="39"/>
      <c r="V3229" s="39"/>
      <c r="W3229" s="39"/>
      <c r="X3229" s="39"/>
      <c r="Y3229" s="39"/>
      <c r="Z3229" s="39"/>
      <c r="AA3229" s="39"/>
      <c r="AB3229" s="39"/>
      <c r="AC3229" s="9"/>
      <c r="AD3229" s="39"/>
      <c r="AE3229" s="39"/>
      <c r="AF3229" s="39"/>
      <c r="AG3229" s="39"/>
      <c r="AH3229" s="39"/>
      <c r="AI3229" s="9"/>
      <c r="AJ3229" s="9">
        <f t="shared" ref="AJ3229:AM3229" si="2054">-IF(AJ3184&lt;0,AJ3184,IF(AJ3169=0,AJ3184,MIN((AJ3184/AJ3169)*(AJ3184&gt;0),AJ3184)))</f>
        <v>-5.1914342780526668E-3</v>
      </c>
      <c r="AK3229" s="9">
        <f t="shared" si="2054"/>
        <v>-5.1914342780526668E-3</v>
      </c>
      <c r="AL3229" s="9">
        <f t="shared" si="2054"/>
        <v>-5.1914342780526668E-3</v>
      </c>
      <c r="AM3229" s="9">
        <f t="shared" si="2054"/>
        <v>-5.1914342780526677E-3</v>
      </c>
    </row>
    <row r="3230" spans="1:39" outlineLevel="2">
      <c r="A3230" s="11">
        <f>ROW()</f>
        <v>3230</v>
      </c>
      <c r="C3230" s="6" t="s">
        <v>3</v>
      </c>
      <c r="D3230" s="39"/>
      <c r="E3230" s="39"/>
      <c r="F3230" s="31"/>
      <c r="G3230" s="39"/>
      <c r="H3230" s="39"/>
      <c r="I3230" s="39"/>
      <c r="J3230" s="39"/>
      <c r="K3230" s="39"/>
      <c r="L3230" s="39"/>
      <c r="M3230" s="39"/>
      <c r="N3230" s="39"/>
      <c r="O3230" s="39"/>
      <c r="P3230" s="39"/>
      <c r="Q3230" s="39"/>
      <c r="R3230" s="39"/>
      <c r="S3230" s="39"/>
      <c r="T3230" s="39"/>
      <c r="U3230" s="39"/>
      <c r="V3230" s="39"/>
      <c r="W3230" s="39"/>
      <c r="X3230" s="39"/>
      <c r="Y3230" s="39"/>
      <c r="Z3230" s="39"/>
      <c r="AA3230" s="39"/>
      <c r="AB3230" s="39"/>
      <c r="AC3230" s="9"/>
      <c r="AD3230" s="39"/>
      <c r="AE3230" s="39"/>
      <c r="AF3230" s="39"/>
      <c r="AG3230" s="39"/>
      <c r="AH3230" s="39"/>
      <c r="AI3230" s="9"/>
      <c r="AJ3230" s="9">
        <f t="shared" ref="AJ3230:AM3230" si="2055">-IF(AJ3185&lt;0,AJ3185,IF(AJ3170=0,AJ3185,MIN((AJ3185/AJ3170)*(AJ3185&gt;0),AJ3185)))</f>
        <v>-0.22090390181223463</v>
      </c>
      <c r="AK3230" s="9">
        <f t="shared" si="2055"/>
        <v>-0.22090390181223463</v>
      </c>
      <c r="AL3230" s="9">
        <f t="shared" si="2055"/>
        <v>-0.22090390181223465</v>
      </c>
      <c r="AM3230" s="9">
        <f t="shared" si="2055"/>
        <v>-0.22090390181223465</v>
      </c>
    </row>
    <row r="3231" spans="1:39" outlineLevel="2">
      <c r="A3231" s="11">
        <f>ROW()</f>
        <v>3231</v>
      </c>
      <c r="C3231" s="6" t="s">
        <v>4</v>
      </c>
      <c r="D3231" s="39"/>
      <c r="E3231" s="39"/>
      <c r="F3231" s="31"/>
      <c r="G3231" s="39"/>
      <c r="H3231" s="39"/>
      <c r="I3231" s="39"/>
      <c r="J3231" s="39"/>
      <c r="K3231" s="39"/>
      <c r="L3231" s="39"/>
      <c r="M3231" s="39"/>
      <c r="N3231" s="39"/>
      <c r="O3231" s="39"/>
      <c r="P3231" s="39"/>
      <c r="Q3231" s="39"/>
      <c r="R3231" s="39"/>
      <c r="S3231" s="39"/>
      <c r="T3231" s="39"/>
      <c r="U3231" s="39"/>
      <c r="V3231" s="39"/>
      <c r="W3231" s="39"/>
      <c r="X3231" s="39"/>
      <c r="Y3231" s="39"/>
      <c r="Z3231" s="39"/>
      <c r="AA3231" s="39"/>
      <c r="AB3231" s="39"/>
      <c r="AC3231" s="9"/>
      <c r="AD3231" s="39"/>
      <c r="AE3231" s="39"/>
      <c r="AF3231" s="39"/>
      <c r="AG3231" s="39"/>
      <c r="AH3231" s="39"/>
      <c r="AI3231" s="9"/>
      <c r="AJ3231" s="9">
        <f t="shared" ref="AJ3231:AM3231" si="2056">-IF(AJ3186&lt;0,AJ3186,IF(AJ3171=0,AJ3186,MIN((AJ3186/AJ3171)*(AJ3186&gt;0),AJ3186)))</f>
        <v>-0.12153549562413789</v>
      </c>
      <c r="AK3231" s="9">
        <f t="shared" si="2056"/>
        <v>-0.12153549562413789</v>
      </c>
      <c r="AL3231" s="9">
        <f t="shared" si="2056"/>
        <v>-0.12153549562413789</v>
      </c>
      <c r="AM3231" s="9">
        <f t="shared" si="2056"/>
        <v>-0.12153549562413789</v>
      </c>
    </row>
    <row r="3232" spans="1:39" outlineLevel="2">
      <c r="A3232" s="11">
        <f>ROW()</f>
        <v>3232</v>
      </c>
      <c r="C3232" s="6" t="s">
        <v>5</v>
      </c>
      <c r="D3232" s="39"/>
      <c r="E3232" s="39"/>
      <c r="F3232" s="31"/>
      <c r="G3232" s="39"/>
      <c r="H3232" s="39"/>
      <c r="I3232" s="39"/>
      <c r="J3232" s="39"/>
      <c r="K3232" s="39"/>
      <c r="L3232" s="39"/>
      <c r="M3232" s="39"/>
      <c r="N3232" s="39"/>
      <c r="O3232" s="39"/>
      <c r="P3232" s="39"/>
      <c r="Q3232" s="39"/>
      <c r="R3232" s="39"/>
      <c r="S3232" s="39"/>
      <c r="T3232" s="39"/>
      <c r="U3232" s="39"/>
      <c r="V3232" s="39"/>
      <c r="W3232" s="39"/>
      <c r="X3232" s="39"/>
      <c r="Y3232" s="39"/>
      <c r="Z3232" s="39"/>
      <c r="AA3232" s="39"/>
      <c r="AB3232" s="39"/>
      <c r="AC3232" s="9"/>
      <c r="AD3232" s="39"/>
      <c r="AE3232" s="39"/>
      <c r="AF3232" s="39"/>
      <c r="AG3232" s="39"/>
      <c r="AH3232" s="39"/>
      <c r="AI3232" s="9"/>
      <c r="AJ3232" s="9">
        <f t="shared" ref="AJ3232:AM3232" si="2057">-IF(AJ3187&lt;0,AJ3187,IF(AJ3172=0,AJ3187,MIN((AJ3187/AJ3172)*(AJ3187&gt;0),AJ3187)))</f>
        <v>-0.1352452362243656</v>
      </c>
      <c r="AK3232" s="9">
        <f t="shared" si="2057"/>
        <v>-0.13524523622436557</v>
      </c>
      <c r="AL3232" s="9">
        <f t="shared" si="2057"/>
        <v>-0.13524523622436557</v>
      </c>
      <c r="AM3232" s="9">
        <f t="shared" si="2057"/>
        <v>-0.13524523622436557</v>
      </c>
    </row>
    <row r="3233" spans="1:39" outlineLevel="2">
      <c r="A3233" s="11">
        <f>ROW()</f>
        <v>3233</v>
      </c>
      <c r="C3233" s="6" t="s">
        <v>473</v>
      </c>
      <c r="D3233" s="39"/>
      <c r="E3233" s="39"/>
      <c r="F3233" s="31"/>
      <c r="G3233" s="39"/>
      <c r="H3233" s="39"/>
      <c r="I3233" s="39"/>
      <c r="J3233" s="39"/>
      <c r="K3233" s="39"/>
      <c r="L3233" s="39"/>
      <c r="M3233" s="39"/>
      <c r="N3233" s="39"/>
      <c r="O3233" s="39"/>
      <c r="P3233" s="39"/>
      <c r="Q3233" s="39"/>
      <c r="R3233" s="39"/>
      <c r="S3233" s="39"/>
      <c r="T3233" s="39"/>
      <c r="U3233" s="39"/>
      <c r="V3233" s="39"/>
      <c r="W3233" s="39"/>
      <c r="X3233" s="39"/>
      <c r="Y3233" s="39"/>
      <c r="Z3233" s="39"/>
      <c r="AA3233" s="39"/>
      <c r="AB3233" s="39"/>
      <c r="AC3233" s="9"/>
      <c r="AD3233" s="39"/>
      <c r="AE3233" s="39"/>
      <c r="AF3233" s="39"/>
      <c r="AG3233" s="39"/>
      <c r="AH3233" s="39"/>
      <c r="AI3233" s="9"/>
      <c r="AJ3233" s="9">
        <f t="shared" ref="AJ3233:AM3233" si="2058">-IF(AJ3188&lt;0,AJ3188,IF(AJ3173=0,AJ3188,MIN((AJ3188/AJ3173)*(AJ3188&gt;0),AJ3188)))</f>
        <v>-3.4152706401445498</v>
      </c>
      <c r="AK3233" s="9">
        <f t="shared" si="2058"/>
        <v>-3.4152706401445498</v>
      </c>
      <c r="AL3233" s="9">
        <f t="shared" si="2058"/>
        <v>-3.4152706401445498</v>
      </c>
      <c r="AM3233" s="9">
        <f t="shared" si="2058"/>
        <v>-3.4152706401445494</v>
      </c>
    </row>
    <row r="3234" spans="1:39" outlineLevel="2">
      <c r="A3234" s="11">
        <f>ROW()</f>
        <v>3234</v>
      </c>
      <c r="C3234" s="6" t="s">
        <v>474</v>
      </c>
      <c r="D3234" s="39"/>
      <c r="E3234" s="39"/>
      <c r="F3234" s="31"/>
      <c r="G3234" s="39"/>
      <c r="H3234" s="39"/>
      <c r="I3234" s="39"/>
      <c r="J3234" s="39"/>
      <c r="K3234" s="39"/>
      <c r="L3234" s="39"/>
      <c r="M3234" s="39"/>
      <c r="N3234" s="39"/>
      <c r="O3234" s="39"/>
      <c r="P3234" s="39"/>
      <c r="Q3234" s="39"/>
      <c r="R3234" s="39"/>
      <c r="S3234" s="39"/>
      <c r="T3234" s="39"/>
      <c r="U3234" s="39"/>
      <c r="V3234" s="39"/>
      <c r="W3234" s="39"/>
      <c r="X3234" s="39"/>
      <c r="Y3234" s="39"/>
      <c r="Z3234" s="39"/>
      <c r="AA3234" s="39"/>
      <c r="AB3234" s="39"/>
      <c r="AC3234" s="9"/>
      <c r="AD3234" s="39"/>
      <c r="AE3234" s="39"/>
      <c r="AF3234" s="39"/>
      <c r="AG3234" s="39"/>
      <c r="AH3234" s="39"/>
      <c r="AI3234" s="9"/>
      <c r="AJ3234" s="9">
        <f t="shared" ref="AJ3234:AM3234" si="2059">-IF(AJ3189&lt;0,AJ3189,IF(AJ3174=0,AJ3189,MIN((AJ3189/AJ3174)*(AJ3189&gt;0),AJ3189)))</f>
        <v>-0.32023322152418621</v>
      </c>
      <c r="AK3234" s="9">
        <f t="shared" si="2059"/>
        <v>-0.32023322152418615</v>
      </c>
      <c r="AL3234" s="9">
        <f t="shared" si="2059"/>
        <v>-0.32023322152418615</v>
      </c>
      <c r="AM3234" s="9">
        <f t="shared" si="2059"/>
        <v>-0.32023322152418615</v>
      </c>
    </row>
    <row r="3235" spans="1:39" outlineLevel="2">
      <c r="A3235" s="11">
        <f>ROW()</f>
        <v>3235</v>
      </c>
      <c r="C3235" s="6" t="s">
        <v>477</v>
      </c>
      <c r="D3235" s="39"/>
      <c r="E3235" s="39"/>
      <c r="F3235" s="31"/>
      <c r="G3235" s="39"/>
      <c r="H3235" s="39"/>
      <c r="I3235" s="39"/>
      <c r="J3235" s="39"/>
      <c r="K3235" s="39"/>
      <c r="L3235" s="39"/>
      <c r="M3235" s="39"/>
      <c r="N3235" s="39"/>
      <c r="O3235" s="39"/>
      <c r="P3235" s="39"/>
      <c r="Q3235" s="39"/>
      <c r="R3235" s="39"/>
      <c r="S3235" s="39"/>
      <c r="T3235" s="39"/>
      <c r="U3235" s="39"/>
      <c r="V3235" s="39"/>
      <c r="W3235" s="39"/>
      <c r="X3235" s="39"/>
      <c r="Y3235" s="39"/>
      <c r="Z3235" s="39"/>
      <c r="AA3235" s="39"/>
      <c r="AB3235" s="39"/>
      <c r="AC3235" s="9"/>
      <c r="AD3235" s="39"/>
      <c r="AE3235" s="39"/>
      <c r="AF3235" s="39"/>
      <c r="AG3235" s="39"/>
      <c r="AH3235" s="39"/>
      <c r="AI3235" s="9"/>
      <c r="AJ3235" s="9">
        <f t="shared" ref="AJ3235:AM3235" si="2060">-IF(AJ3190&lt;0,AJ3190,IF(AJ3175=0,AJ3190,MIN((AJ3190/AJ3175)*(AJ3190&gt;0),AJ3190)))</f>
        <v>-1.6986591667890489</v>
      </c>
      <c r="AK3235" s="9">
        <f t="shared" si="2060"/>
        <v>-1.6986591667890489</v>
      </c>
      <c r="AL3235" s="9">
        <f t="shared" si="2060"/>
        <v>-1.6986591667890489</v>
      </c>
      <c r="AM3235" s="9">
        <f t="shared" si="2060"/>
        <v>-1.6986591667890489</v>
      </c>
    </row>
    <row r="3236" spans="1:39" outlineLevel="2">
      <c r="A3236" s="11">
        <f>ROW()</f>
        <v>3236</v>
      </c>
      <c r="C3236" s="6" t="s">
        <v>511</v>
      </c>
      <c r="D3236" s="39"/>
      <c r="E3236" s="39"/>
      <c r="F3236" s="31"/>
      <c r="G3236" s="39"/>
      <c r="H3236" s="39"/>
      <c r="I3236" s="39"/>
      <c r="J3236" s="39"/>
      <c r="K3236" s="39"/>
      <c r="L3236" s="39"/>
      <c r="M3236" s="39"/>
      <c r="N3236" s="39"/>
      <c r="O3236" s="39"/>
      <c r="P3236" s="39"/>
      <c r="Q3236" s="39"/>
      <c r="R3236" s="39"/>
      <c r="S3236" s="39"/>
      <c r="T3236" s="39"/>
      <c r="U3236" s="39"/>
      <c r="V3236" s="39"/>
      <c r="W3236" s="39"/>
      <c r="X3236" s="39"/>
      <c r="Y3236" s="39"/>
      <c r="Z3236" s="39"/>
      <c r="AA3236" s="39"/>
      <c r="AB3236" s="39"/>
      <c r="AC3236" s="9"/>
      <c r="AD3236" s="39"/>
      <c r="AE3236" s="39"/>
      <c r="AF3236" s="39"/>
      <c r="AG3236" s="39"/>
      <c r="AH3236" s="39"/>
      <c r="AI3236" s="9"/>
      <c r="AJ3236" s="9">
        <f t="shared" ref="AJ3236:AM3236" si="2061">-IF(AJ3191&lt;0,AJ3191,IF(AJ3176=0,AJ3191,MIN((AJ3191/AJ3176)*(AJ3191&gt;0),AJ3191)))</f>
        <v>-2.459735054065728E-2</v>
      </c>
      <c r="AK3236" s="9">
        <f t="shared" si="2061"/>
        <v>-2.459735054065728E-2</v>
      </c>
      <c r="AL3236" s="9">
        <f t="shared" si="2061"/>
        <v>-2.4597350540657276E-2</v>
      </c>
      <c r="AM3236" s="9">
        <f t="shared" si="2061"/>
        <v>-2.4597350540657276E-2</v>
      </c>
    </row>
    <row r="3237" spans="1:39" outlineLevel="2">
      <c r="A3237" s="11">
        <f>ROW()</f>
        <v>3237</v>
      </c>
      <c r="C3237" s="6" t="s">
        <v>655</v>
      </c>
      <c r="D3237" s="39"/>
      <c r="E3237" s="39"/>
      <c r="F3237" s="31"/>
      <c r="G3237" s="39"/>
      <c r="H3237" s="39"/>
      <c r="I3237" s="39"/>
      <c r="J3237" s="39"/>
      <c r="K3237" s="39"/>
      <c r="L3237" s="39"/>
      <c r="M3237" s="39"/>
      <c r="N3237" s="39"/>
      <c r="O3237" s="39"/>
      <c r="P3237" s="39"/>
      <c r="Q3237" s="39"/>
      <c r="R3237" s="39"/>
      <c r="S3237" s="39"/>
      <c r="T3237" s="39"/>
      <c r="U3237" s="39"/>
      <c r="V3237" s="39"/>
      <c r="W3237" s="39"/>
      <c r="X3237" s="39"/>
      <c r="Y3237" s="39"/>
      <c r="Z3237" s="39"/>
      <c r="AA3237" s="39"/>
      <c r="AB3237" s="39"/>
      <c r="AC3237" s="9"/>
      <c r="AD3237" s="39"/>
      <c r="AE3237" s="39"/>
      <c r="AF3237" s="39"/>
      <c r="AG3237" s="39"/>
      <c r="AH3237" s="39"/>
      <c r="AI3237" s="9"/>
      <c r="AJ3237" s="9"/>
      <c r="AK3237" s="9"/>
      <c r="AL3237" s="9"/>
      <c r="AM3237" s="9"/>
    </row>
    <row r="3238" spans="1:39" outlineLevel="2">
      <c r="A3238" s="11">
        <f>ROW()</f>
        <v>3238</v>
      </c>
      <c r="C3238" s="6" t="s">
        <v>656</v>
      </c>
      <c r="D3238" s="39"/>
      <c r="E3238" s="39"/>
      <c r="F3238" s="31"/>
      <c r="G3238" s="39"/>
      <c r="H3238" s="39"/>
      <c r="I3238" s="39"/>
      <c r="J3238" s="39"/>
      <c r="K3238" s="39"/>
      <c r="L3238" s="39"/>
      <c r="M3238" s="39"/>
      <c r="N3238" s="39"/>
      <c r="O3238" s="39"/>
      <c r="P3238" s="39"/>
      <c r="Q3238" s="39"/>
      <c r="R3238" s="39"/>
      <c r="S3238" s="39"/>
      <c r="T3238" s="39"/>
      <c r="U3238" s="39"/>
      <c r="V3238" s="39"/>
      <c r="W3238" s="39"/>
      <c r="X3238" s="39"/>
      <c r="Y3238" s="39"/>
      <c r="Z3238" s="39"/>
      <c r="AA3238" s="39"/>
      <c r="AB3238" s="39"/>
      <c r="AC3238" s="9"/>
      <c r="AD3238" s="39"/>
      <c r="AE3238" s="39"/>
      <c r="AF3238" s="39"/>
      <c r="AG3238" s="39"/>
      <c r="AH3238" s="39"/>
      <c r="AI3238" s="9"/>
      <c r="AJ3238" s="9"/>
      <c r="AK3238" s="9"/>
      <c r="AL3238" s="9"/>
      <c r="AM3238" s="9"/>
    </row>
    <row r="3239" spans="1:39" outlineLevel="2">
      <c r="A3239" s="11">
        <f>ROW()</f>
        <v>3239</v>
      </c>
      <c r="C3239" s="6" t="s">
        <v>667</v>
      </c>
      <c r="D3239" s="39"/>
      <c r="E3239" s="39"/>
      <c r="F3239" s="31"/>
      <c r="G3239" s="39"/>
      <c r="H3239" s="39"/>
      <c r="I3239" s="39"/>
      <c r="J3239" s="39"/>
      <c r="K3239" s="39"/>
      <c r="L3239" s="39"/>
      <c r="M3239" s="39"/>
      <c r="N3239" s="39"/>
      <c r="O3239" s="39"/>
      <c r="P3239" s="39"/>
      <c r="Q3239" s="39"/>
      <c r="R3239" s="39"/>
      <c r="S3239" s="39"/>
      <c r="T3239" s="39"/>
      <c r="U3239" s="39"/>
      <c r="V3239" s="39"/>
      <c r="W3239" s="39"/>
      <c r="X3239" s="39"/>
      <c r="Y3239" s="39"/>
      <c r="Z3239" s="39"/>
      <c r="AA3239" s="39"/>
      <c r="AB3239" s="39"/>
      <c r="AC3239" s="9"/>
      <c r="AD3239" s="39"/>
      <c r="AE3239" s="39"/>
      <c r="AF3239" s="39"/>
      <c r="AG3239" s="39"/>
      <c r="AH3239" s="39"/>
      <c r="AI3239" s="9"/>
      <c r="AJ3239" s="9"/>
      <c r="AK3239" s="9"/>
      <c r="AL3239" s="9"/>
      <c r="AM3239" s="9"/>
    </row>
    <row r="3240" spans="1:39" outlineLevel="2">
      <c r="A3240" s="11">
        <f>ROW()</f>
        <v>3240</v>
      </c>
      <c r="C3240" s="6" t="s">
        <v>212</v>
      </c>
      <c r="D3240" s="39"/>
      <c r="E3240" s="39"/>
      <c r="F3240" s="31"/>
      <c r="G3240" s="39"/>
      <c r="H3240" s="39"/>
      <c r="I3240" s="39"/>
      <c r="J3240" s="39"/>
      <c r="K3240" s="39"/>
      <c r="L3240" s="39"/>
      <c r="M3240" s="39"/>
      <c r="N3240" s="39"/>
      <c r="O3240" s="39"/>
      <c r="P3240" s="39"/>
      <c r="Q3240" s="39"/>
      <c r="R3240" s="39"/>
      <c r="S3240" s="39"/>
      <c r="T3240" s="39"/>
      <c r="U3240" s="39"/>
      <c r="V3240" s="39"/>
      <c r="W3240" s="39"/>
      <c r="X3240" s="39"/>
      <c r="Y3240" s="39"/>
      <c r="Z3240" s="39"/>
      <c r="AA3240" s="39"/>
      <c r="AB3240" s="39"/>
      <c r="AC3240" s="9"/>
      <c r="AD3240" s="39"/>
      <c r="AE3240" s="39"/>
      <c r="AF3240" s="39"/>
      <c r="AG3240" s="39"/>
      <c r="AH3240" s="39"/>
      <c r="AI3240" s="9"/>
      <c r="AJ3240" s="531">
        <v>0</v>
      </c>
      <c r="AK3240" s="531">
        <v>0</v>
      </c>
      <c r="AL3240" s="531">
        <v>0</v>
      </c>
      <c r="AM3240" s="531">
        <v>0</v>
      </c>
    </row>
    <row r="3241" spans="1:39" outlineLevel="2">
      <c r="A3241" s="11">
        <f>ROW()</f>
        <v>3241</v>
      </c>
      <c r="C3241" s="30" t="s">
        <v>362</v>
      </c>
      <c r="D3241" s="90"/>
      <c r="E3241" s="90"/>
      <c r="F3241" s="90"/>
      <c r="G3241" s="90"/>
      <c r="H3241" s="90"/>
      <c r="I3241" s="90"/>
      <c r="J3241" s="90"/>
      <c r="K3241" s="90"/>
      <c r="L3241" s="90"/>
      <c r="M3241" s="90"/>
      <c r="N3241" s="90"/>
      <c r="O3241" s="90"/>
      <c r="P3241" s="90"/>
      <c r="Q3241" s="90"/>
      <c r="R3241" s="90"/>
      <c r="S3241" s="90"/>
      <c r="T3241" s="90"/>
      <c r="U3241" s="90"/>
      <c r="V3241" s="90"/>
      <c r="W3241" s="90"/>
      <c r="X3241" s="90"/>
      <c r="Y3241" s="90"/>
      <c r="Z3241" s="90"/>
      <c r="AA3241" s="90"/>
      <c r="AB3241" s="90"/>
      <c r="AC3241" s="180"/>
      <c r="AD3241" s="90"/>
      <c r="AE3241" s="90"/>
      <c r="AF3241" s="90"/>
      <c r="AG3241" s="90"/>
      <c r="AH3241" s="90"/>
      <c r="AI3241" s="180"/>
      <c r="AJ3241" s="21">
        <f t="shared" ref="AJ3241:AM3241" si="2062">-IF(AJ3196&lt;0,AJ3196,IF(AJ3181=0,AJ3196,MIN((AJ3196/AJ3181)*(AJ3196&gt;0),AJ3196)))</f>
        <v>-4.6954317781952838E-2</v>
      </c>
      <c r="AK3241" s="21">
        <f t="shared" si="2062"/>
        <v>-4.6954317781952838E-2</v>
      </c>
      <c r="AL3241" s="21">
        <f t="shared" si="2062"/>
        <v>-4.6954317781952831E-2</v>
      </c>
      <c r="AM3241" s="21">
        <f t="shared" si="2062"/>
        <v>-4.6954317781952831E-2</v>
      </c>
    </row>
    <row r="3242" spans="1:39" outlineLevel="2">
      <c r="A3242" s="11">
        <f>ROW()</f>
        <v>3242</v>
      </c>
      <c r="C3242" s="6" t="s">
        <v>1</v>
      </c>
      <c r="D3242" s="39"/>
      <c r="E3242" s="39"/>
      <c r="F3242" s="39"/>
      <c r="G3242" s="39"/>
      <c r="H3242" s="39"/>
      <c r="I3242" s="39"/>
      <c r="J3242" s="39"/>
      <c r="K3242" s="39"/>
      <c r="L3242" s="39"/>
      <c r="M3242" s="39"/>
      <c r="N3242" s="39"/>
      <c r="O3242" s="39"/>
      <c r="P3242" s="39"/>
      <c r="Q3242" s="39"/>
      <c r="R3242" s="39"/>
      <c r="S3242" s="39"/>
      <c r="T3242" s="39"/>
      <c r="U3242" s="39"/>
      <c r="V3242" s="39"/>
      <c r="W3242" s="39"/>
      <c r="X3242" s="39"/>
      <c r="Y3242" s="39"/>
      <c r="Z3242" s="39"/>
      <c r="AA3242" s="39"/>
      <c r="AB3242" s="39"/>
      <c r="AC3242" s="9"/>
      <c r="AD3242" s="39"/>
      <c r="AE3242" s="39"/>
      <c r="AF3242" s="39"/>
      <c r="AG3242" s="39"/>
      <c r="AH3242" s="39"/>
      <c r="AI3242" s="9"/>
      <c r="AJ3242" s="9">
        <f t="shared" ref="AJ3242" si="2063">SUM(AJ3229:AJ3241)</f>
        <v>-5.9885907647191852</v>
      </c>
      <c r="AK3242" s="9">
        <f t="shared" ref="AK3242:AM3242" si="2064">SUM(AK3229:AK3241)</f>
        <v>-5.9885907647191852</v>
      </c>
      <c r="AL3242" s="9">
        <f t="shared" si="2064"/>
        <v>-5.9885907647191852</v>
      </c>
      <c r="AM3242" s="9">
        <f t="shared" si="2064"/>
        <v>-5.9885907647191852</v>
      </c>
    </row>
    <row r="3243" spans="1:39" outlineLevel="2">
      <c r="A3243" s="11">
        <f>ROW()</f>
        <v>3243</v>
      </c>
      <c r="B3243" s="343" t="s">
        <v>70</v>
      </c>
      <c r="D3243" s="39"/>
      <c r="E3243" s="39"/>
      <c r="F3243" s="39"/>
      <c r="G3243" s="39"/>
      <c r="H3243" s="39"/>
      <c r="I3243" s="39"/>
      <c r="J3243" s="39"/>
      <c r="K3243" s="39"/>
      <c r="L3243" s="39"/>
      <c r="M3243" s="39"/>
      <c r="N3243" s="39"/>
      <c r="O3243" s="39"/>
      <c r="P3243" s="39"/>
      <c r="Q3243" s="39"/>
      <c r="R3243" s="39"/>
      <c r="S3243" s="39"/>
      <c r="T3243" s="39"/>
      <c r="U3243" s="39"/>
      <c r="V3243" s="39"/>
      <c r="W3243" s="39"/>
      <c r="X3243" s="39"/>
      <c r="Y3243" s="39"/>
      <c r="Z3243" s="39"/>
      <c r="AA3243" s="39"/>
      <c r="AB3243" s="39"/>
      <c r="AC3243" s="39"/>
      <c r="AD3243" s="39"/>
      <c r="AE3243" s="39"/>
      <c r="AF3243" s="39"/>
      <c r="AG3243" s="39"/>
      <c r="AH3243" s="39"/>
      <c r="AI3243" s="39"/>
      <c r="AJ3243" s="39"/>
      <c r="AK3243" s="39"/>
      <c r="AL3243" s="39"/>
      <c r="AM3243" s="39"/>
    </row>
    <row r="3244" spans="1:39" outlineLevel="2">
      <c r="A3244" s="11">
        <f>ROW()</f>
        <v>3244</v>
      </c>
      <c r="C3244" s="6" t="s">
        <v>2</v>
      </c>
      <c r="D3244" s="39"/>
      <c r="E3244" s="39"/>
      <c r="F3244" s="39"/>
      <c r="G3244" s="39"/>
      <c r="H3244" s="39"/>
      <c r="I3244" s="39"/>
      <c r="J3244" s="39"/>
      <c r="K3244" s="39"/>
      <c r="L3244" s="39"/>
      <c r="M3244" s="39"/>
      <c r="N3244" s="39"/>
      <c r="O3244" s="39"/>
      <c r="P3244" s="39"/>
      <c r="Q3244" s="39"/>
      <c r="R3244" s="39"/>
      <c r="S3244" s="39"/>
      <c r="T3244" s="39"/>
      <c r="U3244" s="39"/>
      <c r="V3244" s="39"/>
      <c r="W3244" s="39"/>
      <c r="X3244" s="39"/>
      <c r="Y3244" s="39"/>
      <c r="Z3244" s="39"/>
      <c r="AA3244" s="39"/>
      <c r="AB3244" s="39"/>
      <c r="AC3244" s="9"/>
      <c r="AD3244" s="39"/>
      <c r="AE3244" s="39"/>
      <c r="AF3244" s="39"/>
      <c r="AG3244" s="39"/>
      <c r="AH3244" s="39"/>
      <c r="AI3244" s="9">
        <f t="shared" ref="AI3244:AM3244" si="2065">AI3184+AI3199+AI3214+AI3229</f>
        <v>0.186891634009896</v>
      </c>
      <c r="AJ3244" s="9">
        <f t="shared" si="2065"/>
        <v>0.18170019973184334</v>
      </c>
      <c r="AK3244" s="9">
        <f t="shared" si="2065"/>
        <v>0.17650876545379068</v>
      </c>
      <c r="AL3244" s="9">
        <f t="shared" si="2065"/>
        <v>0.17131733117573802</v>
      </c>
      <c r="AM3244" s="9">
        <f t="shared" si="2065"/>
        <v>0.16612589689768537</v>
      </c>
    </row>
    <row r="3245" spans="1:39" outlineLevel="2">
      <c r="A3245" s="11">
        <f>ROW()</f>
        <v>3245</v>
      </c>
      <c r="C3245" s="6" t="s">
        <v>3</v>
      </c>
      <c r="D3245" s="39"/>
      <c r="E3245" s="39"/>
      <c r="F3245" s="39"/>
      <c r="G3245" s="39"/>
      <c r="H3245" s="39"/>
      <c r="I3245" s="39"/>
      <c r="J3245" s="39"/>
      <c r="K3245" s="39"/>
      <c r="L3245" s="39"/>
      <c r="M3245" s="39"/>
      <c r="N3245" s="39"/>
      <c r="O3245" s="39"/>
      <c r="P3245" s="39"/>
      <c r="Q3245" s="39"/>
      <c r="R3245" s="39"/>
      <c r="S3245" s="39"/>
      <c r="T3245" s="39"/>
      <c r="U3245" s="39"/>
      <c r="V3245" s="39"/>
      <c r="W3245" s="39"/>
      <c r="X3245" s="39"/>
      <c r="Y3245" s="39"/>
      <c r="Z3245" s="39"/>
      <c r="AA3245" s="39"/>
      <c r="AB3245" s="39"/>
      <c r="AC3245" s="9"/>
      <c r="AD3245" s="39"/>
      <c r="AE3245" s="39"/>
      <c r="AF3245" s="39"/>
      <c r="AG3245" s="39"/>
      <c r="AH3245" s="39"/>
      <c r="AI3245" s="9">
        <f t="shared" ref="AI3245:AM3245" si="2066">AI3185+AI3200+AI3215+AI3230</f>
        <v>6.627117054367039</v>
      </c>
      <c r="AJ3245" s="9">
        <f t="shared" si="2066"/>
        <v>6.4062131525548045</v>
      </c>
      <c r="AK3245" s="9">
        <f t="shared" si="2066"/>
        <v>6.18530925074257</v>
      </c>
      <c r="AL3245" s="9">
        <f t="shared" si="2066"/>
        <v>5.9644053489303355</v>
      </c>
      <c r="AM3245" s="9">
        <f t="shared" si="2066"/>
        <v>5.743501447118101</v>
      </c>
    </row>
    <row r="3246" spans="1:39" outlineLevel="2">
      <c r="A3246" s="11">
        <f>ROW()</f>
        <v>3246</v>
      </c>
      <c r="C3246" s="6" t="s">
        <v>4</v>
      </c>
      <c r="D3246" s="39"/>
      <c r="E3246" s="39"/>
      <c r="F3246" s="39"/>
      <c r="G3246" s="39"/>
      <c r="H3246" s="39"/>
      <c r="I3246" s="39"/>
      <c r="J3246" s="39"/>
      <c r="K3246" s="39"/>
      <c r="L3246" s="39"/>
      <c r="M3246" s="39"/>
      <c r="N3246" s="39"/>
      <c r="O3246" s="39"/>
      <c r="P3246" s="39"/>
      <c r="Q3246" s="39"/>
      <c r="R3246" s="39"/>
      <c r="S3246" s="39"/>
      <c r="T3246" s="39"/>
      <c r="U3246" s="39"/>
      <c r="V3246" s="39"/>
      <c r="W3246" s="39"/>
      <c r="X3246" s="39"/>
      <c r="Y3246" s="39"/>
      <c r="Z3246" s="39"/>
      <c r="AA3246" s="39"/>
      <c r="AB3246" s="39"/>
      <c r="AC3246" s="9"/>
      <c r="AD3246" s="39"/>
      <c r="AE3246" s="39"/>
      <c r="AF3246" s="39"/>
      <c r="AG3246" s="39"/>
      <c r="AH3246" s="39"/>
      <c r="AI3246" s="9">
        <f t="shared" ref="AI3246:AM3246" si="2067">AI3186+AI3201+AI3216+AI3231</f>
        <v>3.6460648687241366</v>
      </c>
      <c r="AJ3246" s="9">
        <f t="shared" si="2067"/>
        <v>3.5245293730999987</v>
      </c>
      <c r="AK3246" s="9">
        <f t="shared" si="2067"/>
        <v>3.4029938774758608</v>
      </c>
      <c r="AL3246" s="9">
        <f t="shared" si="2067"/>
        <v>3.2814583818517229</v>
      </c>
      <c r="AM3246" s="9">
        <f t="shared" si="2067"/>
        <v>3.159922886227585</v>
      </c>
    </row>
    <row r="3247" spans="1:39" outlineLevel="2">
      <c r="A3247" s="11">
        <f>ROW()</f>
        <v>3247</v>
      </c>
      <c r="C3247" s="6" t="s">
        <v>5</v>
      </c>
      <c r="D3247" s="39"/>
      <c r="E3247" s="39"/>
      <c r="F3247" s="39"/>
      <c r="G3247" s="39"/>
      <c r="H3247" s="39"/>
      <c r="I3247" s="39"/>
      <c r="J3247" s="39"/>
      <c r="K3247" s="39"/>
      <c r="L3247" s="39"/>
      <c r="M3247" s="39"/>
      <c r="N3247" s="39"/>
      <c r="O3247" s="39"/>
      <c r="P3247" s="39"/>
      <c r="Q3247" s="39"/>
      <c r="R3247" s="39"/>
      <c r="S3247" s="39"/>
      <c r="T3247" s="39"/>
      <c r="U3247" s="39"/>
      <c r="V3247" s="39"/>
      <c r="W3247" s="39"/>
      <c r="X3247" s="39"/>
      <c r="Y3247" s="39"/>
      <c r="Z3247" s="39"/>
      <c r="AA3247" s="39"/>
      <c r="AB3247" s="39"/>
      <c r="AC3247" s="9"/>
      <c r="AD3247" s="39"/>
      <c r="AE3247" s="39"/>
      <c r="AF3247" s="39"/>
      <c r="AG3247" s="39"/>
      <c r="AH3247" s="39"/>
      <c r="AI3247" s="9">
        <f t="shared" ref="AI3247:AM3247" si="2068">AI3187+AI3202+AI3217+AI3232</f>
        <v>1.3524523622436559</v>
      </c>
      <c r="AJ3247" s="9">
        <f t="shared" si="2068"/>
        <v>1.2172071260192903</v>
      </c>
      <c r="AK3247" s="9">
        <f t="shared" si="2068"/>
        <v>1.0819618897949246</v>
      </c>
      <c r="AL3247" s="9">
        <f t="shared" si="2068"/>
        <v>0.94671665357055901</v>
      </c>
      <c r="AM3247" s="9">
        <f t="shared" si="2068"/>
        <v>0.81147141734619344</v>
      </c>
    </row>
    <row r="3248" spans="1:39" outlineLevel="2">
      <c r="A3248" s="11">
        <f>ROW()</f>
        <v>3248</v>
      </c>
      <c r="C3248" s="6" t="s">
        <v>473</v>
      </c>
      <c r="D3248" s="39"/>
      <c r="E3248" s="39"/>
      <c r="F3248" s="39"/>
      <c r="G3248" s="39"/>
      <c r="H3248" s="39"/>
      <c r="I3248" s="39"/>
      <c r="J3248" s="39"/>
      <c r="K3248" s="39"/>
      <c r="L3248" s="39"/>
      <c r="M3248" s="39"/>
      <c r="N3248" s="39"/>
      <c r="O3248" s="39"/>
      <c r="P3248" s="39"/>
      <c r="Q3248" s="39"/>
      <c r="R3248" s="39"/>
      <c r="S3248" s="39"/>
      <c r="T3248" s="39"/>
      <c r="U3248" s="39"/>
      <c r="V3248" s="39"/>
      <c r="W3248" s="39"/>
      <c r="X3248" s="39"/>
      <c r="Y3248" s="39"/>
      <c r="Z3248" s="39"/>
      <c r="AA3248" s="39"/>
      <c r="AB3248" s="39"/>
      <c r="AC3248" s="9"/>
      <c r="AD3248" s="39"/>
      <c r="AE3248" s="39"/>
      <c r="AF3248" s="39"/>
      <c r="AG3248" s="39"/>
      <c r="AH3248" s="39"/>
      <c r="AI3248" s="9">
        <f t="shared" ref="AI3248:AM3248" si="2069">AI3188+AI3203+AI3218+AI3233</f>
        <v>17.07635320072275</v>
      </c>
      <c r="AJ3248" s="9">
        <f t="shared" si="2069"/>
        <v>13.661082560578199</v>
      </c>
      <c r="AK3248" s="9">
        <f t="shared" si="2069"/>
        <v>10.245811920433649</v>
      </c>
      <c r="AL3248" s="9">
        <f t="shared" si="2069"/>
        <v>6.8305412802890988</v>
      </c>
      <c r="AM3248" s="9">
        <f t="shared" si="2069"/>
        <v>3.4152706401445494</v>
      </c>
    </row>
    <row r="3249" spans="1:39" outlineLevel="2">
      <c r="A3249" s="11">
        <f>ROW()</f>
        <v>3249</v>
      </c>
      <c r="C3249" s="6" t="s">
        <v>474</v>
      </c>
      <c r="D3249" s="39"/>
      <c r="E3249" s="39"/>
      <c r="F3249" s="39"/>
      <c r="G3249" s="39"/>
      <c r="H3249" s="39"/>
      <c r="I3249" s="39"/>
      <c r="J3249" s="39"/>
      <c r="K3249" s="39"/>
      <c r="L3249" s="39"/>
      <c r="M3249" s="39"/>
      <c r="N3249" s="39"/>
      <c r="O3249" s="39"/>
      <c r="P3249" s="39"/>
      <c r="Q3249" s="39"/>
      <c r="R3249" s="39"/>
      <c r="S3249" s="39"/>
      <c r="T3249" s="39"/>
      <c r="U3249" s="39"/>
      <c r="V3249" s="39"/>
      <c r="W3249" s="39"/>
      <c r="X3249" s="39"/>
      <c r="Y3249" s="39"/>
      <c r="Z3249" s="39"/>
      <c r="AA3249" s="39"/>
      <c r="AB3249" s="39"/>
      <c r="AC3249" s="9"/>
      <c r="AD3249" s="39"/>
      <c r="AE3249" s="39"/>
      <c r="AF3249" s="39"/>
      <c r="AG3249" s="39"/>
      <c r="AH3249" s="39"/>
      <c r="AI3249" s="9">
        <f t="shared" ref="AI3249:AM3249" si="2070">AI3189+AI3204+AI3219+AI3234</f>
        <v>4.8034983228627928</v>
      </c>
      <c r="AJ3249" s="9">
        <f t="shared" si="2070"/>
        <v>4.4832651013386062</v>
      </c>
      <c r="AK3249" s="9">
        <f t="shared" si="2070"/>
        <v>4.1630318798144197</v>
      </c>
      <c r="AL3249" s="9">
        <f t="shared" si="2070"/>
        <v>3.8427986582902336</v>
      </c>
      <c r="AM3249" s="9">
        <f t="shared" si="2070"/>
        <v>3.5225654367660475</v>
      </c>
    </row>
    <row r="3250" spans="1:39" outlineLevel="2">
      <c r="A3250" s="11">
        <f>ROW()</f>
        <v>3250</v>
      </c>
      <c r="C3250" s="6" t="s">
        <v>477</v>
      </c>
      <c r="D3250" s="39"/>
      <c r="E3250" s="39"/>
      <c r="F3250" s="39"/>
      <c r="G3250" s="39"/>
      <c r="H3250" s="39"/>
      <c r="I3250" s="39"/>
      <c r="J3250" s="39"/>
      <c r="K3250" s="39"/>
      <c r="L3250" s="39"/>
      <c r="M3250" s="39"/>
      <c r="N3250" s="39"/>
      <c r="O3250" s="39"/>
      <c r="P3250" s="39"/>
      <c r="Q3250" s="39"/>
      <c r="R3250" s="39"/>
      <c r="S3250" s="39"/>
      <c r="T3250" s="39"/>
      <c r="U3250" s="39"/>
      <c r="V3250" s="39"/>
      <c r="W3250" s="39"/>
      <c r="X3250" s="39"/>
      <c r="Y3250" s="39"/>
      <c r="Z3250" s="39"/>
      <c r="AA3250" s="39"/>
      <c r="AB3250" s="39"/>
      <c r="AC3250" s="9"/>
      <c r="AD3250" s="39"/>
      <c r="AE3250" s="39"/>
      <c r="AF3250" s="39"/>
      <c r="AG3250" s="39"/>
      <c r="AH3250" s="39"/>
      <c r="AI3250" s="9">
        <f t="shared" ref="AI3250:AM3250" si="2071">AI3190+AI3205+AI3220+AI3235</f>
        <v>16.98659166789049</v>
      </c>
      <c r="AJ3250" s="9">
        <f t="shared" si="2071"/>
        <v>15.287932501101441</v>
      </c>
      <c r="AK3250" s="9">
        <f t="shared" si="2071"/>
        <v>13.589273334312391</v>
      </c>
      <c r="AL3250" s="9">
        <f t="shared" si="2071"/>
        <v>11.890614167523342</v>
      </c>
      <c r="AM3250" s="9">
        <f t="shared" si="2071"/>
        <v>10.191955000734293</v>
      </c>
    </row>
    <row r="3251" spans="1:39" outlineLevel="2">
      <c r="A3251" s="11">
        <f>ROW()</f>
        <v>3251</v>
      </c>
      <c r="C3251" s="6" t="s">
        <v>511</v>
      </c>
      <c r="D3251" s="39"/>
      <c r="E3251" s="39"/>
      <c r="F3251" s="39"/>
      <c r="G3251" s="39"/>
      <c r="H3251" s="39"/>
      <c r="I3251" s="39"/>
      <c r="J3251" s="39"/>
      <c r="K3251" s="39"/>
      <c r="L3251" s="39"/>
      <c r="M3251" s="39"/>
      <c r="N3251" s="39"/>
      <c r="O3251" s="39"/>
      <c r="P3251" s="39"/>
      <c r="Q3251" s="39"/>
      <c r="R3251" s="39"/>
      <c r="S3251" s="39"/>
      <c r="T3251" s="39"/>
      <c r="U3251" s="39"/>
      <c r="V3251" s="39"/>
      <c r="W3251" s="39"/>
      <c r="X3251" s="39"/>
      <c r="Y3251" s="39"/>
      <c r="Z3251" s="39"/>
      <c r="AA3251" s="39"/>
      <c r="AB3251" s="39"/>
      <c r="AC3251" s="9"/>
      <c r="AD3251" s="39"/>
      <c r="AE3251" s="39"/>
      <c r="AF3251" s="39"/>
      <c r="AG3251" s="39"/>
      <c r="AH3251" s="39"/>
      <c r="AI3251" s="9">
        <f t="shared" ref="AI3251:AM3251" si="2072">AI3191+AI3206+AI3221+AI3236</f>
        <v>1.2298675270328641</v>
      </c>
      <c r="AJ3251" s="9">
        <f t="shared" si="2072"/>
        <v>1.2052701764922067</v>
      </c>
      <c r="AK3251" s="9">
        <f t="shared" si="2072"/>
        <v>1.1806728259515493</v>
      </c>
      <c r="AL3251" s="9">
        <f t="shared" si="2072"/>
        <v>1.156075475410892</v>
      </c>
      <c r="AM3251" s="9">
        <f t="shared" si="2072"/>
        <v>1.1314781248702346</v>
      </c>
    </row>
    <row r="3252" spans="1:39" outlineLevel="2">
      <c r="A3252" s="11">
        <f>ROW()</f>
        <v>3252</v>
      </c>
      <c r="C3252" s="6" t="s">
        <v>655</v>
      </c>
      <c r="D3252" s="39"/>
      <c r="E3252" s="39"/>
      <c r="F3252" s="39"/>
      <c r="G3252" s="39"/>
      <c r="H3252" s="39"/>
      <c r="I3252" s="39"/>
      <c r="J3252" s="39"/>
      <c r="K3252" s="39"/>
      <c r="L3252" s="39"/>
      <c r="M3252" s="39"/>
      <c r="N3252" s="39"/>
      <c r="O3252" s="39"/>
      <c r="P3252" s="39"/>
      <c r="Q3252" s="39"/>
      <c r="R3252" s="39"/>
      <c r="S3252" s="39"/>
      <c r="T3252" s="39"/>
      <c r="U3252" s="39"/>
      <c r="V3252" s="39"/>
      <c r="W3252" s="39"/>
      <c r="X3252" s="39"/>
      <c r="Y3252" s="39"/>
      <c r="Z3252" s="39"/>
      <c r="AA3252" s="39"/>
      <c r="AB3252" s="39"/>
      <c r="AC3252" s="9"/>
      <c r="AD3252" s="39"/>
      <c r="AE3252" s="39"/>
      <c r="AF3252" s="39"/>
      <c r="AG3252" s="39"/>
      <c r="AH3252" s="39"/>
      <c r="AI3252" s="9">
        <f t="shared" ref="AI3252:AM3252" si="2073">AI3192+AI3207+AI3222+AI3237</f>
        <v>0</v>
      </c>
      <c r="AJ3252" s="9">
        <f t="shared" si="2073"/>
        <v>0</v>
      </c>
      <c r="AK3252" s="9">
        <f t="shared" si="2073"/>
        <v>0</v>
      </c>
      <c r="AL3252" s="9">
        <f t="shared" si="2073"/>
        <v>0</v>
      </c>
      <c r="AM3252" s="9">
        <f t="shared" si="2073"/>
        <v>0</v>
      </c>
    </row>
    <row r="3253" spans="1:39" outlineLevel="2">
      <c r="A3253" s="11">
        <f>ROW()</f>
        <v>3253</v>
      </c>
      <c r="C3253" s="6" t="s">
        <v>656</v>
      </c>
      <c r="D3253" s="39"/>
      <c r="E3253" s="39"/>
      <c r="F3253" s="39"/>
      <c r="G3253" s="39"/>
      <c r="H3253" s="39"/>
      <c r="I3253" s="39"/>
      <c r="J3253" s="39"/>
      <c r="K3253" s="39"/>
      <c r="L3253" s="39"/>
      <c r="M3253" s="39"/>
      <c r="N3253" s="39"/>
      <c r="O3253" s="39"/>
      <c r="P3253" s="39"/>
      <c r="Q3253" s="39"/>
      <c r="R3253" s="39"/>
      <c r="S3253" s="39"/>
      <c r="T3253" s="39"/>
      <c r="U3253" s="39"/>
      <c r="V3253" s="39"/>
      <c r="W3253" s="39"/>
      <c r="X3253" s="39"/>
      <c r="Y3253" s="39"/>
      <c r="Z3253" s="39"/>
      <c r="AA3253" s="39"/>
      <c r="AB3253" s="39"/>
      <c r="AC3253" s="9"/>
      <c r="AD3253" s="39"/>
      <c r="AE3253" s="39"/>
      <c r="AF3253" s="39"/>
      <c r="AG3253" s="39"/>
      <c r="AH3253" s="39"/>
      <c r="AI3253" s="9">
        <f t="shared" ref="AI3253:AM3253" si="2074">AI3193+AI3208+AI3223+AI3238</f>
        <v>0</v>
      </c>
      <c r="AJ3253" s="9">
        <f t="shared" si="2074"/>
        <v>0</v>
      </c>
      <c r="AK3253" s="9">
        <f t="shared" si="2074"/>
        <v>0</v>
      </c>
      <c r="AL3253" s="9">
        <f t="shared" si="2074"/>
        <v>0</v>
      </c>
      <c r="AM3253" s="9">
        <f t="shared" si="2074"/>
        <v>0</v>
      </c>
    </row>
    <row r="3254" spans="1:39" outlineLevel="2">
      <c r="A3254" s="11">
        <f>ROW()</f>
        <v>3254</v>
      </c>
      <c r="C3254" s="6" t="s">
        <v>667</v>
      </c>
      <c r="D3254" s="39"/>
      <c r="E3254" s="39"/>
      <c r="F3254" s="39"/>
      <c r="G3254" s="39"/>
      <c r="H3254" s="39"/>
      <c r="I3254" s="39"/>
      <c r="J3254" s="39"/>
      <c r="K3254" s="39"/>
      <c r="L3254" s="39"/>
      <c r="M3254" s="39"/>
      <c r="N3254" s="39"/>
      <c r="O3254" s="39"/>
      <c r="P3254" s="39"/>
      <c r="Q3254" s="39"/>
      <c r="R3254" s="39"/>
      <c r="S3254" s="39"/>
      <c r="T3254" s="39"/>
      <c r="U3254" s="39"/>
      <c r="V3254" s="39"/>
      <c r="W3254" s="39"/>
      <c r="X3254" s="39"/>
      <c r="Y3254" s="39"/>
      <c r="Z3254" s="39"/>
      <c r="AA3254" s="39"/>
      <c r="AB3254" s="39"/>
      <c r="AC3254" s="9"/>
      <c r="AD3254" s="39"/>
      <c r="AE3254" s="39"/>
      <c r="AF3254" s="39"/>
      <c r="AG3254" s="39"/>
      <c r="AH3254" s="39"/>
      <c r="AI3254" s="9">
        <f t="shared" ref="AI3254:AM3254" si="2075">AI3194+AI3209+AI3224+AI3239</f>
        <v>0</v>
      </c>
      <c r="AJ3254" s="9">
        <f t="shared" si="2075"/>
        <v>0</v>
      </c>
      <c r="AK3254" s="9">
        <f t="shared" si="2075"/>
        <v>0</v>
      </c>
      <c r="AL3254" s="9">
        <f t="shared" si="2075"/>
        <v>0</v>
      </c>
      <c r="AM3254" s="9">
        <f t="shared" si="2075"/>
        <v>0</v>
      </c>
    </row>
    <row r="3255" spans="1:39" outlineLevel="2">
      <c r="A3255" s="11">
        <f>ROW()</f>
        <v>3255</v>
      </c>
      <c r="C3255" s="6" t="s">
        <v>212</v>
      </c>
      <c r="D3255" s="39"/>
      <c r="E3255" s="39"/>
      <c r="F3255" s="39"/>
      <c r="G3255" s="39"/>
      <c r="H3255" s="39"/>
      <c r="I3255" s="39"/>
      <c r="J3255" s="39"/>
      <c r="K3255" s="39"/>
      <c r="L3255" s="39"/>
      <c r="M3255" s="39"/>
      <c r="N3255" s="39"/>
      <c r="O3255" s="39"/>
      <c r="P3255" s="39"/>
      <c r="Q3255" s="39"/>
      <c r="R3255" s="39"/>
      <c r="S3255" s="39"/>
      <c r="T3255" s="39"/>
      <c r="U3255" s="39"/>
      <c r="V3255" s="39"/>
      <c r="W3255" s="39"/>
      <c r="X3255" s="39"/>
      <c r="Y3255" s="39"/>
      <c r="Z3255" s="39"/>
      <c r="AA3255" s="39"/>
      <c r="AB3255" s="39"/>
      <c r="AC3255" s="9"/>
      <c r="AD3255" s="39"/>
      <c r="AE3255" s="39"/>
      <c r="AF3255" s="39"/>
      <c r="AG3255" s="39"/>
      <c r="AH3255" s="39"/>
      <c r="AI3255" s="9">
        <f t="shared" ref="AI3255:AM3255" si="2076">AI3195+AI3210+AI3225+AI3240</f>
        <v>0</v>
      </c>
      <c r="AJ3255" s="9">
        <f t="shared" si="2076"/>
        <v>0</v>
      </c>
      <c r="AK3255" s="9">
        <f t="shared" si="2076"/>
        <v>0</v>
      </c>
      <c r="AL3255" s="9">
        <f t="shared" si="2076"/>
        <v>0</v>
      </c>
      <c r="AM3255" s="9">
        <f t="shared" si="2076"/>
        <v>0</v>
      </c>
    </row>
    <row r="3256" spans="1:39" outlineLevel="2">
      <c r="A3256" s="11">
        <f>ROW()</f>
        <v>3256</v>
      </c>
      <c r="C3256" s="30" t="s">
        <v>362</v>
      </c>
      <c r="D3256" s="90"/>
      <c r="E3256" s="90"/>
      <c r="F3256" s="90"/>
      <c r="G3256" s="90"/>
      <c r="H3256" s="90"/>
      <c r="I3256" s="90"/>
      <c r="J3256" s="90"/>
      <c r="K3256" s="90"/>
      <c r="L3256" s="90"/>
      <c r="M3256" s="90"/>
      <c r="N3256" s="90"/>
      <c r="O3256" s="90"/>
      <c r="P3256" s="90"/>
      <c r="Q3256" s="90"/>
      <c r="R3256" s="90"/>
      <c r="S3256" s="90"/>
      <c r="T3256" s="90"/>
      <c r="U3256" s="90"/>
      <c r="V3256" s="90"/>
      <c r="W3256" s="90"/>
      <c r="X3256" s="90"/>
      <c r="Y3256" s="90"/>
      <c r="Z3256" s="90"/>
      <c r="AA3256" s="90"/>
      <c r="AB3256" s="90"/>
      <c r="AC3256" s="15"/>
      <c r="AD3256" s="90"/>
      <c r="AE3256" s="90"/>
      <c r="AF3256" s="90"/>
      <c r="AG3256" s="90"/>
      <c r="AH3256" s="90"/>
      <c r="AI3256" s="15">
        <f t="shared" ref="AI3256:AM3256" si="2077">AI3196+AI3211+AI3226+AI3241</f>
        <v>1.531212318199173</v>
      </c>
      <c r="AJ3256" s="15">
        <f t="shared" si="2077"/>
        <v>1.4842580004172201</v>
      </c>
      <c r="AK3256" s="15">
        <f t="shared" si="2077"/>
        <v>1.4373036826352672</v>
      </c>
      <c r="AL3256" s="15">
        <f t="shared" si="2077"/>
        <v>1.3903493648533143</v>
      </c>
      <c r="AM3256" s="15">
        <f t="shared" si="2077"/>
        <v>1.3433950470713614</v>
      </c>
    </row>
    <row r="3257" spans="1:39" outlineLevel="2">
      <c r="A3257" s="11">
        <f>ROW()</f>
        <v>3257</v>
      </c>
      <c r="C3257" s="6" t="s">
        <v>1</v>
      </c>
      <c r="D3257" s="39"/>
      <c r="E3257" s="39"/>
      <c r="F3257" s="39"/>
      <c r="G3257" s="39"/>
      <c r="H3257" s="39"/>
      <c r="I3257" s="39"/>
      <c r="J3257" s="39"/>
      <c r="K3257" s="39"/>
      <c r="L3257" s="39"/>
      <c r="M3257" s="39"/>
      <c r="N3257" s="39"/>
      <c r="O3257" s="39"/>
      <c r="P3257" s="39"/>
      <c r="Q3257" s="39"/>
      <c r="R3257" s="39"/>
      <c r="S3257" s="39"/>
      <c r="T3257" s="39"/>
      <c r="U3257" s="39"/>
      <c r="V3257" s="39"/>
      <c r="W3257" s="39"/>
      <c r="X3257" s="39"/>
      <c r="Y3257" s="39"/>
      <c r="Z3257" s="39"/>
      <c r="AA3257" s="39"/>
      <c r="AB3257" s="39"/>
      <c r="AC3257" s="9"/>
      <c r="AD3257" s="39"/>
      <c r="AE3257" s="39"/>
      <c r="AF3257" s="39"/>
      <c r="AG3257" s="39"/>
      <c r="AH3257" s="39"/>
      <c r="AI3257" s="9">
        <f t="shared" ref="AI3257" si="2078">SUM(AI3244:AI3256)</f>
        <v>53.440048956052799</v>
      </c>
      <c r="AJ3257" s="9">
        <f t="shared" ref="AJ3257:AM3257" si="2079">SUM(AJ3244:AJ3256)</f>
        <v>47.451458191333607</v>
      </c>
      <c r="AK3257" s="9">
        <f t="shared" si="2079"/>
        <v>41.462867426614416</v>
      </c>
      <c r="AL3257" s="9">
        <f t="shared" si="2079"/>
        <v>35.474276661895246</v>
      </c>
      <c r="AM3257" s="9">
        <f t="shared" si="2079"/>
        <v>29.485685897176051</v>
      </c>
    </row>
    <row r="3258" spans="1:39" outlineLevel="3">
      <c r="A3258" s="11">
        <f>ROW()</f>
        <v>3258</v>
      </c>
      <c r="B3258" s="343" t="s">
        <v>658</v>
      </c>
      <c r="D3258" s="39"/>
      <c r="E3258" s="39"/>
      <c r="F3258" s="39"/>
      <c r="G3258" s="39"/>
      <c r="H3258" s="39"/>
      <c r="I3258" s="39"/>
      <c r="J3258" s="39"/>
      <c r="K3258" s="39"/>
      <c r="L3258" s="39"/>
      <c r="M3258" s="39"/>
      <c r="N3258" s="39"/>
      <c r="O3258" s="39"/>
      <c r="P3258" s="39"/>
      <c r="Q3258" s="39"/>
      <c r="R3258" s="39"/>
      <c r="S3258" s="39"/>
      <c r="T3258" s="39"/>
      <c r="U3258" s="39"/>
      <c r="V3258" s="39"/>
      <c r="W3258" s="39"/>
      <c r="X3258" s="39"/>
      <c r="Y3258" s="39"/>
      <c r="Z3258" s="39"/>
      <c r="AA3258" s="39"/>
      <c r="AB3258" s="39"/>
      <c r="AC3258" s="39"/>
      <c r="AD3258" s="39"/>
      <c r="AE3258" s="39"/>
      <c r="AF3258" s="39"/>
      <c r="AG3258" s="39"/>
      <c r="AH3258" s="39"/>
      <c r="AI3258" s="39"/>
      <c r="AJ3258" s="39"/>
      <c r="AK3258" s="39"/>
      <c r="AL3258" s="39"/>
      <c r="AM3258" s="39"/>
    </row>
    <row r="3259" spans="1:39" outlineLevel="3">
      <c r="A3259" s="11">
        <f>ROW()</f>
        <v>3259</v>
      </c>
      <c r="C3259" s="6" t="s">
        <v>2</v>
      </c>
      <c r="D3259" s="39"/>
      <c r="E3259" s="39"/>
      <c r="F3259" s="39"/>
      <c r="G3259" s="39"/>
      <c r="H3259" s="39"/>
      <c r="I3259" s="39"/>
      <c r="J3259" s="39"/>
      <c r="K3259" s="39"/>
      <c r="L3259" s="39"/>
      <c r="M3259" s="39"/>
      <c r="N3259" s="39"/>
      <c r="O3259" s="39"/>
      <c r="P3259" s="39"/>
      <c r="Q3259" s="39"/>
      <c r="R3259" s="39"/>
      <c r="S3259" s="39"/>
      <c r="T3259" s="39"/>
      <c r="U3259" s="39"/>
      <c r="V3259" s="39"/>
      <c r="W3259" s="39"/>
      <c r="X3259" s="39"/>
      <c r="Y3259" s="39"/>
      <c r="Z3259" s="39"/>
      <c r="AA3259" s="39"/>
      <c r="AB3259" s="39"/>
      <c r="AC3259" s="39"/>
      <c r="AD3259" s="39"/>
      <c r="AE3259" s="39"/>
      <c r="AF3259" s="39"/>
      <c r="AG3259" s="39"/>
      <c r="AH3259" s="39"/>
      <c r="AI3259" s="39"/>
      <c r="AJ3259" s="39"/>
      <c r="AK3259" s="39"/>
      <c r="AL3259" s="39"/>
      <c r="AM3259" s="39"/>
    </row>
    <row r="3260" spans="1:39" outlineLevel="3">
      <c r="A3260" s="11">
        <f>ROW()</f>
        <v>3260</v>
      </c>
      <c r="C3260" s="6" t="s">
        <v>3</v>
      </c>
      <c r="D3260" s="39"/>
      <c r="E3260" s="39"/>
      <c r="F3260" s="39"/>
      <c r="G3260" s="39"/>
      <c r="H3260" s="39"/>
      <c r="I3260" s="39"/>
      <c r="J3260" s="39"/>
      <c r="K3260" s="39"/>
      <c r="L3260" s="39"/>
      <c r="M3260" s="39"/>
      <c r="N3260" s="39"/>
      <c r="O3260" s="39"/>
      <c r="P3260" s="39"/>
      <c r="Q3260" s="39"/>
      <c r="R3260" s="39"/>
      <c r="S3260" s="39"/>
      <c r="T3260" s="39"/>
      <c r="U3260" s="39"/>
      <c r="V3260" s="39"/>
      <c r="W3260" s="39"/>
      <c r="X3260" s="39"/>
      <c r="Y3260" s="39"/>
      <c r="Z3260" s="39"/>
      <c r="AA3260" s="39"/>
      <c r="AB3260" s="39"/>
      <c r="AC3260" s="39"/>
      <c r="AD3260" s="39"/>
      <c r="AE3260" s="39"/>
      <c r="AF3260" s="39"/>
      <c r="AG3260" s="39"/>
      <c r="AH3260" s="39"/>
      <c r="AI3260" s="39"/>
      <c r="AJ3260" s="39"/>
      <c r="AK3260" s="39"/>
      <c r="AL3260" s="39"/>
      <c r="AM3260" s="39"/>
    </row>
    <row r="3261" spans="1:39" outlineLevel="3">
      <c r="A3261" s="11">
        <f>ROW()</f>
        <v>3261</v>
      </c>
      <c r="C3261" s="6" t="s">
        <v>4</v>
      </c>
      <c r="D3261" s="39"/>
      <c r="E3261" s="39"/>
      <c r="F3261" s="39"/>
      <c r="G3261" s="39"/>
      <c r="H3261" s="39"/>
      <c r="I3261" s="39"/>
      <c r="J3261" s="39"/>
      <c r="K3261" s="39"/>
      <c r="L3261" s="39"/>
      <c r="M3261" s="39"/>
      <c r="N3261" s="39"/>
      <c r="O3261" s="39"/>
      <c r="P3261" s="39"/>
      <c r="Q3261" s="39"/>
      <c r="R3261" s="39"/>
      <c r="S3261" s="39"/>
      <c r="T3261" s="39"/>
      <c r="U3261" s="39"/>
      <c r="V3261" s="39"/>
      <c r="W3261" s="39"/>
      <c r="X3261" s="39"/>
      <c r="Y3261" s="39"/>
      <c r="Z3261" s="39"/>
      <c r="AA3261" s="39"/>
      <c r="AB3261" s="39"/>
      <c r="AC3261" s="39"/>
      <c r="AD3261" s="39"/>
      <c r="AE3261" s="39"/>
      <c r="AF3261" s="39"/>
      <c r="AG3261" s="39"/>
      <c r="AH3261" s="39"/>
      <c r="AI3261" s="39"/>
      <c r="AJ3261" s="39"/>
      <c r="AK3261" s="39"/>
      <c r="AL3261" s="39"/>
      <c r="AM3261" s="39"/>
    </row>
    <row r="3262" spans="1:39" outlineLevel="3">
      <c r="A3262" s="11">
        <f>ROW()</f>
        <v>3262</v>
      </c>
      <c r="C3262" s="6" t="s">
        <v>5</v>
      </c>
      <c r="D3262" s="39"/>
      <c r="E3262" s="39"/>
      <c r="F3262" s="39"/>
      <c r="G3262" s="39"/>
      <c r="H3262" s="39"/>
      <c r="I3262" s="39"/>
      <c r="J3262" s="39"/>
      <c r="K3262" s="39"/>
      <c r="L3262" s="39"/>
      <c r="M3262" s="39"/>
      <c r="N3262" s="39"/>
      <c r="O3262" s="39"/>
      <c r="P3262" s="39"/>
      <c r="Q3262" s="39"/>
      <c r="R3262" s="39"/>
      <c r="S3262" s="39"/>
      <c r="T3262" s="39"/>
      <c r="U3262" s="39"/>
      <c r="V3262" s="39"/>
      <c r="W3262" s="39"/>
      <c r="X3262" s="39"/>
      <c r="Y3262" s="39"/>
      <c r="Z3262" s="39"/>
      <c r="AA3262" s="39"/>
      <c r="AB3262" s="39"/>
      <c r="AC3262" s="39"/>
      <c r="AD3262" s="39"/>
      <c r="AE3262" s="39"/>
      <c r="AF3262" s="39"/>
      <c r="AG3262" s="39"/>
      <c r="AH3262" s="39"/>
      <c r="AI3262" s="39"/>
      <c r="AJ3262" s="39"/>
      <c r="AK3262" s="39"/>
      <c r="AL3262" s="39"/>
      <c r="AM3262" s="39"/>
    </row>
    <row r="3263" spans="1:39" outlineLevel="3">
      <c r="A3263" s="11">
        <f>ROW()</f>
        <v>3263</v>
      </c>
      <c r="C3263" s="6" t="s">
        <v>473</v>
      </c>
      <c r="D3263" s="39"/>
      <c r="E3263" s="39"/>
      <c r="F3263" s="39"/>
      <c r="G3263" s="39"/>
      <c r="H3263" s="39"/>
      <c r="I3263" s="39"/>
      <c r="J3263" s="39"/>
      <c r="K3263" s="39"/>
      <c r="L3263" s="39"/>
      <c r="M3263" s="39"/>
      <c r="N3263" s="39"/>
      <c r="O3263" s="39"/>
      <c r="P3263" s="39"/>
      <c r="Q3263" s="39"/>
      <c r="R3263" s="39"/>
      <c r="S3263" s="39"/>
      <c r="T3263" s="39"/>
      <c r="U3263" s="39"/>
      <c r="V3263" s="39"/>
      <c r="W3263" s="39"/>
      <c r="X3263" s="39"/>
      <c r="Y3263" s="39"/>
      <c r="Z3263" s="39"/>
      <c r="AA3263" s="39"/>
      <c r="AB3263" s="39"/>
      <c r="AC3263" s="39"/>
      <c r="AD3263" s="39"/>
      <c r="AE3263" s="39"/>
      <c r="AF3263" s="39"/>
      <c r="AG3263" s="39"/>
      <c r="AH3263" s="39"/>
      <c r="AI3263" s="39"/>
      <c r="AJ3263" s="39"/>
      <c r="AK3263" s="39"/>
      <c r="AL3263" s="39"/>
      <c r="AM3263" s="39"/>
    </row>
    <row r="3264" spans="1:39" outlineLevel="3">
      <c r="A3264" s="11">
        <f>ROW()</f>
        <v>3264</v>
      </c>
      <c r="C3264" s="6" t="s">
        <v>474</v>
      </c>
      <c r="D3264" s="39"/>
      <c r="E3264" s="39"/>
      <c r="F3264" s="39"/>
      <c r="G3264" s="39"/>
      <c r="H3264" s="39"/>
      <c r="I3264" s="39"/>
      <c r="J3264" s="39"/>
      <c r="K3264" s="39"/>
      <c r="L3264" s="39"/>
      <c r="M3264" s="39"/>
      <c r="N3264" s="39"/>
      <c r="O3264" s="39"/>
      <c r="P3264" s="39"/>
      <c r="Q3264" s="39"/>
      <c r="R3264" s="39"/>
      <c r="S3264" s="39"/>
      <c r="T3264" s="39"/>
      <c r="U3264" s="39"/>
      <c r="V3264" s="39"/>
      <c r="W3264" s="39"/>
      <c r="X3264" s="39"/>
      <c r="Y3264" s="39"/>
      <c r="Z3264" s="39"/>
      <c r="AA3264" s="39"/>
      <c r="AB3264" s="39"/>
      <c r="AC3264" s="39"/>
      <c r="AD3264" s="39"/>
      <c r="AE3264" s="39"/>
      <c r="AF3264" s="39"/>
      <c r="AG3264" s="39"/>
      <c r="AH3264" s="39"/>
      <c r="AI3264" s="39"/>
      <c r="AJ3264" s="39"/>
      <c r="AK3264" s="39"/>
      <c r="AL3264" s="39"/>
      <c r="AM3264" s="39"/>
    </row>
    <row r="3265" spans="1:39" outlineLevel="3">
      <c r="A3265" s="11">
        <f>ROW()</f>
        <v>3265</v>
      </c>
      <c r="C3265" s="6" t="s">
        <v>477</v>
      </c>
      <c r="D3265" s="39"/>
      <c r="E3265" s="39"/>
      <c r="F3265" s="39"/>
      <c r="G3265" s="39"/>
      <c r="H3265" s="39"/>
      <c r="I3265" s="39"/>
      <c r="J3265" s="39"/>
      <c r="K3265" s="39"/>
      <c r="L3265" s="39"/>
      <c r="M3265" s="39"/>
      <c r="N3265" s="39"/>
      <c r="O3265" s="39"/>
      <c r="P3265" s="39"/>
      <c r="Q3265" s="39"/>
      <c r="R3265" s="39"/>
      <c r="S3265" s="39"/>
      <c r="T3265" s="39"/>
      <c r="U3265" s="39"/>
      <c r="V3265" s="39"/>
      <c r="W3265" s="39"/>
      <c r="X3265" s="39"/>
      <c r="Y3265" s="39"/>
      <c r="Z3265" s="39"/>
      <c r="AA3265" s="39"/>
      <c r="AB3265" s="39"/>
      <c r="AC3265" s="39"/>
      <c r="AD3265" s="39"/>
      <c r="AE3265" s="39"/>
      <c r="AF3265" s="39"/>
      <c r="AG3265" s="39"/>
      <c r="AH3265" s="39"/>
      <c r="AI3265" s="39"/>
      <c r="AJ3265" s="39"/>
      <c r="AK3265" s="39"/>
      <c r="AL3265" s="39"/>
      <c r="AM3265" s="39"/>
    </row>
    <row r="3266" spans="1:39" outlineLevel="3">
      <c r="A3266" s="11">
        <f>ROW()</f>
        <v>3266</v>
      </c>
      <c r="C3266" s="6" t="s">
        <v>511</v>
      </c>
      <c r="D3266" s="39"/>
      <c r="E3266" s="39"/>
      <c r="F3266" s="39"/>
      <c r="G3266" s="39"/>
      <c r="H3266" s="39"/>
      <c r="I3266" s="39"/>
      <c r="J3266" s="39"/>
      <c r="K3266" s="39"/>
      <c r="L3266" s="39"/>
      <c r="M3266" s="39"/>
      <c r="N3266" s="39"/>
      <c r="O3266" s="39"/>
      <c r="P3266" s="39"/>
      <c r="Q3266" s="39"/>
      <c r="R3266" s="39"/>
      <c r="S3266" s="39"/>
      <c r="T3266" s="39"/>
      <c r="U3266" s="39"/>
      <c r="V3266" s="39"/>
      <c r="W3266" s="39"/>
      <c r="X3266" s="39"/>
      <c r="Y3266" s="39"/>
      <c r="Z3266" s="39"/>
      <c r="AA3266" s="39"/>
      <c r="AB3266" s="39"/>
      <c r="AC3266" s="39"/>
      <c r="AD3266" s="39"/>
      <c r="AE3266" s="39"/>
      <c r="AF3266" s="39"/>
      <c r="AG3266" s="39"/>
      <c r="AH3266" s="39"/>
      <c r="AI3266" s="39"/>
      <c r="AJ3266" s="39"/>
      <c r="AK3266" s="39"/>
      <c r="AL3266" s="39"/>
      <c r="AM3266" s="39"/>
    </row>
    <row r="3267" spans="1:39" outlineLevel="3">
      <c r="A3267" s="11">
        <f>ROW()</f>
        <v>3267</v>
      </c>
      <c r="C3267" s="6" t="s">
        <v>655</v>
      </c>
      <c r="D3267" s="39"/>
      <c r="E3267" s="39"/>
      <c r="F3267" s="39"/>
      <c r="G3267" s="39"/>
      <c r="H3267" s="39"/>
      <c r="I3267" s="39"/>
      <c r="J3267" s="39"/>
      <c r="K3267" s="39"/>
      <c r="L3267" s="39"/>
      <c r="M3267" s="39"/>
      <c r="N3267" s="39"/>
      <c r="O3267" s="39"/>
      <c r="P3267" s="39"/>
      <c r="Q3267" s="39"/>
      <c r="R3267" s="39"/>
      <c r="S3267" s="39"/>
      <c r="T3267" s="39"/>
      <c r="U3267" s="39"/>
      <c r="V3267" s="39"/>
      <c r="W3267" s="39"/>
      <c r="X3267" s="39"/>
      <c r="Y3267" s="39"/>
      <c r="Z3267" s="39"/>
      <c r="AA3267" s="39"/>
      <c r="AB3267" s="39"/>
      <c r="AC3267" s="39"/>
      <c r="AD3267" s="39"/>
      <c r="AE3267" s="39"/>
      <c r="AF3267" s="39"/>
      <c r="AG3267" s="39"/>
      <c r="AH3267" s="39"/>
      <c r="AI3267" s="39"/>
      <c r="AJ3267" s="39"/>
      <c r="AK3267" s="39"/>
      <c r="AL3267" s="39"/>
      <c r="AM3267" s="39"/>
    </row>
    <row r="3268" spans="1:39" outlineLevel="3">
      <c r="A3268" s="11">
        <f>ROW()</f>
        <v>3268</v>
      </c>
      <c r="C3268" s="6" t="s">
        <v>656</v>
      </c>
      <c r="D3268" s="39"/>
      <c r="E3268" s="39"/>
      <c r="F3268" s="39"/>
      <c r="G3268" s="39"/>
      <c r="H3268" s="39"/>
      <c r="I3268" s="39"/>
      <c r="J3268" s="39"/>
      <c r="K3268" s="39"/>
      <c r="L3268" s="39"/>
      <c r="M3268" s="39"/>
      <c r="N3268" s="39"/>
      <c r="O3268" s="39"/>
      <c r="P3268" s="39"/>
      <c r="Q3268" s="39"/>
      <c r="R3268" s="39"/>
      <c r="S3268" s="39"/>
      <c r="T3268" s="39"/>
      <c r="U3268" s="39"/>
      <c r="V3268" s="39"/>
      <c r="W3268" s="39"/>
      <c r="X3268" s="39"/>
      <c r="Y3268" s="39"/>
      <c r="Z3268" s="39"/>
      <c r="AA3268" s="39"/>
      <c r="AB3268" s="39"/>
      <c r="AC3268" s="39"/>
      <c r="AD3268" s="39"/>
      <c r="AE3268" s="39"/>
      <c r="AF3268" s="39"/>
      <c r="AG3268" s="39"/>
      <c r="AH3268" s="39"/>
      <c r="AI3268" s="39"/>
      <c r="AJ3268" s="39"/>
      <c r="AK3268" s="39"/>
      <c r="AL3268" s="39"/>
      <c r="AM3268" s="39"/>
    </row>
    <row r="3269" spans="1:39" outlineLevel="3">
      <c r="A3269" s="11">
        <f>ROW()</f>
        <v>3269</v>
      </c>
      <c r="C3269" s="6" t="s">
        <v>667</v>
      </c>
      <c r="D3269" s="39"/>
      <c r="E3269" s="39"/>
      <c r="F3269" s="39"/>
      <c r="G3269" s="39"/>
      <c r="H3269" s="39"/>
      <c r="I3269" s="39"/>
      <c r="J3269" s="39"/>
      <c r="K3269" s="39"/>
      <c r="L3269" s="39"/>
      <c r="M3269" s="39"/>
      <c r="N3269" s="39"/>
      <c r="O3269" s="39"/>
      <c r="P3269" s="39"/>
      <c r="Q3269" s="39"/>
      <c r="R3269" s="39"/>
      <c r="S3269" s="39"/>
      <c r="T3269" s="39"/>
      <c r="U3269" s="39"/>
      <c r="V3269" s="39"/>
      <c r="W3269" s="39"/>
      <c r="X3269" s="39"/>
      <c r="Y3269" s="39"/>
      <c r="Z3269" s="39"/>
      <c r="AA3269" s="39"/>
      <c r="AB3269" s="39"/>
      <c r="AC3269" s="39"/>
      <c r="AD3269" s="39"/>
      <c r="AE3269" s="39"/>
      <c r="AF3269" s="39"/>
      <c r="AG3269" s="39"/>
      <c r="AH3269" s="39"/>
      <c r="AI3269" s="39"/>
      <c r="AJ3269" s="39"/>
      <c r="AK3269" s="39"/>
      <c r="AL3269" s="39"/>
      <c r="AM3269" s="39"/>
    </row>
    <row r="3270" spans="1:39" outlineLevel="3">
      <c r="A3270" s="11">
        <f>ROW()</f>
        <v>3270</v>
      </c>
      <c r="C3270" s="6" t="s">
        <v>212</v>
      </c>
      <c r="D3270" s="39"/>
      <c r="E3270" s="39"/>
      <c r="F3270" s="39"/>
      <c r="G3270" s="39"/>
      <c r="H3270" s="39"/>
      <c r="I3270" s="39"/>
      <c r="J3270" s="39"/>
      <c r="K3270" s="39"/>
      <c r="L3270" s="39"/>
      <c r="M3270" s="39"/>
      <c r="N3270" s="39"/>
      <c r="O3270" s="39"/>
      <c r="P3270" s="39"/>
      <c r="Q3270" s="39"/>
      <c r="R3270" s="39"/>
      <c r="S3270" s="39"/>
      <c r="T3270" s="39"/>
      <c r="U3270" s="39"/>
      <c r="V3270" s="39"/>
      <c r="W3270" s="39"/>
      <c r="X3270" s="39"/>
      <c r="Y3270" s="39"/>
      <c r="Z3270" s="39"/>
      <c r="AA3270" s="39"/>
      <c r="AB3270" s="39"/>
      <c r="AC3270" s="39"/>
      <c r="AD3270" s="39"/>
      <c r="AE3270" s="39"/>
      <c r="AF3270" s="39"/>
      <c r="AG3270" s="39"/>
      <c r="AH3270" s="39"/>
      <c r="AI3270" s="39"/>
      <c r="AJ3270" s="39"/>
      <c r="AK3270" s="39"/>
      <c r="AL3270" s="39"/>
      <c r="AM3270" s="39"/>
    </row>
    <row r="3271" spans="1:39" outlineLevel="3">
      <c r="A3271" s="11">
        <f>ROW()</f>
        <v>3271</v>
      </c>
      <c r="C3271" s="30" t="s">
        <v>362</v>
      </c>
      <c r="D3271" s="90"/>
      <c r="E3271" s="90"/>
      <c r="F3271" s="90"/>
      <c r="G3271" s="90"/>
      <c r="H3271" s="90"/>
      <c r="I3271" s="90"/>
      <c r="J3271" s="90"/>
      <c r="K3271" s="90"/>
      <c r="L3271" s="90"/>
      <c r="M3271" s="90"/>
      <c r="N3271" s="90"/>
      <c r="O3271" s="90"/>
      <c r="P3271" s="90"/>
      <c r="Q3271" s="90"/>
      <c r="R3271" s="90"/>
      <c r="S3271" s="90"/>
      <c r="T3271" s="90"/>
      <c r="U3271" s="90"/>
      <c r="V3271" s="90"/>
      <c r="W3271" s="90"/>
      <c r="X3271" s="90"/>
      <c r="Y3271" s="90"/>
      <c r="Z3271" s="90"/>
      <c r="AA3271" s="90"/>
      <c r="AB3271" s="90"/>
      <c r="AC3271" s="90"/>
      <c r="AD3271" s="90"/>
      <c r="AE3271" s="90"/>
      <c r="AF3271" s="90"/>
      <c r="AG3271" s="90"/>
      <c r="AH3271" s="90"/>
      <c r="AI3271" s="90"/>
      <c r="AJ3271" s="90"/>
      <c r="AK3271" s="90"/>
      <c r="AL3271" s="90"/>
      <c r="AM3271" s="90"/>
    </row>
    <row r="3272" spans="1:39" outlineLevel="3">
      <c r="A3272" s="11">
        <f>ROW()</f>
        <v>3272</v>
      </c>
      <c r="C3272" s="6" t="s">
        <v>1</v>
      </c>
      <c r="D3272" s="39"/>
      <c r="E3272" s="39"/>
      <c r="F3272" s="39"/>
      <c r="G3272" s="39"/>
      <c r="H3272" s="39"/>
      <c r="I3272" s="39"/>
      <c r="J3272" s="39"/>
      <c r="K3272" s="39"/>
      <c r="L3272" s="39"/>
      <c r="M3272" s="39"/>
      <c r="N3272" s="39"/>
      <c r="O3272" s="39"/>
      <c r="P3272" s="39"/>
      <c r="Q3272" s="39"/>
      <c r="R3272" s="39"/>
      <c r="S3272" s="39"/>
      <c r="T3272" s="39"/>
      <c r="U3272" s="39"/>
      <c r="V3272" s="39"/>
      <c r="W3272" s="39"/>
      <c r="X3272" s="39"/>
      <c r="Y3272" s="39"/>
      <c r="Z3272" s="39"/>
      <c r="AA3272" s="39"/>
      <c r="AB3272" s="39"/>
      <c r="AC3272" s="39"/>
      <c r="AD3272" s="39"/>
      <c r="AE3272" s="39"/>
      <c r="AF3272" s="39"/>
      <c r="AG3272" s="39"/>
      <c r="AH3272" s="39"/>
      <c r="AI3272" s="39"/>
      <c r="AJ3272" s="39"/>
      <c r="AK3272" s="39"/>
      <c r="AL3272" s="39"/>
      <c r="AM3272" s="39"/>
    </row>
    <row r="3273" spans="1:39" outlineLevel="3">
      <c r="A3273" s="11">
        <f>ROW()</f>
        <v>3273</v>
      </c>
      <c r="D3273" s="39"/>
      <c r="E3273" s="39"/>
      <c r="F3273" s="39"/>
      <c r="G3273" s="39"/>
      <c r="H3273" s="39"/>
      <c r="I3273" s="39"/>
      <c r="J3273" s="39"/>
      <c r="K3273" s="39"/>
      <c r="L3273" s="39"/>
      <c r="M3273" s="39"/>
      <c r="N3273" s="39"/>
      <c r="O3273" s="39"/>
      <c r="P3273" s="39"/>
      <c r="Q3273" s="39"/>
      <c r="R3273" s="39"/>
      <c r="S3273" s="39"/>
      <c r="T3273" s="39"/>
      <c r="U3273" s="39"/>
      <c r="V3273" s="39"/>
      <c r="W3273" s="39"/>
      <c r="X3273" s="39"/>
      <c r="Y3273" s="39"/>
      <c r="Z3273" s="39"/>
      <c r="AA3273" s="39"/>
      <c r="AB3273" s="39"/>
      <c r="AC3273" s="39"/>
      <c r="AD3273" s="39"/>
      <c r="AE3273" s="39"/>
      <c r="AF3273" s="39"/>
      <c r="AG3273" s="39"/>
      <c r="AH3273" s="39"/>
      <c r="AI3273" s="39"/>
      <c r="AJ3273" s="39"/>
      <c r="AK3273" s="39"/>
      <c r="AL3273" s="39"/>
      <c r="AM3273" s="39"/>
    </row>
    <row r="3274" spans="1:39" s="10" customFormat="1" outlineLevel="1">
      <c r="A3274" s="324" t="s">
        <v>518</v>
      </c>
      <c r="B3274" s="347"/>
      <c r="C3274" s="325"/>
      <c r="D3274" s="325"/>
      <c r="E3274" s="325"/>
      <c r="F3274" s="325"/>
      <c r="G3274" s="325"/>
      <c r="H3274" s="326"/>
      <c r="I3274" s="326"/>
      <c r="J3274" s="326"/>
      <c r="K3274" s="326"/>
      <c r="L3274" s="326"/>
      <c r="M3274" s="326"/>
      <c r="N3274" s="326"/>
      <c r="O3274" s="326"/>
      <c r="P3274" s="326"/>
      <c r="Q3274" s="326"/>
      <c r="R3274" s="326"/>
      <c r="S3274" s="326"/>
      <c r="T3274" s="326"/>
      <c r="U3274" s="326"/>
      <c r="V3274" s="326"/>
      <c r="W3274" s="326"/>
      <c r="X3274" s="326"/>
      <c r="Y3274" s="326"/>
      <c r="Z3274" s="326"/>
      <c r="AA3274" s="326"/>
      <c r="AB3274" s="326"/>
      <c r="AC3274" s="326"/>
      <c r="AD3274" s="326"/>
      <c r="AE3274" s="326"/>
      <c r="AF3274" s="326"/>
      <c r="AG3274" s="326"/>
      <c r="AH3274" s="326"/>
      <c r="AI3274" s="326"/>
      <c r="AJ3274" s="326"/>
      <c r="AK3274" s="326"/>
      <c r="AL3274" s="326"/>
      <c r="AM3274" s="326"/>
    </row>
    <row r="3275" spans="1:39" outlineLevel="2">
      <c r="A3275" s="11">
        <f>ROW()</f>
        <v>3275</v>
      </c>
      <c r="B3275" s="343" t="s">
        <v>141</v>
      </c>
      <c r="D3275" s="39"/>
      <c r="E3275" s="39"/>
      <c r="F3275" s="39"/>
      <c r="G3275" s="39"/>
      <c r="H3275" s="39"/>
      <c r="I3275" s="39"/>
      <c r="J3275" s="156"/>
      <c r="K3275" s="39"/>
      <c r="L3275" s="39"/>
      <c r="M3275" s="39"/>
      <c r="N3275" s="39"/>
      <c r="O3275" s="39"/>
      <c r="P3275" s="39"/>
      <c r="Q3275" s="39"/>
      <c r="R3275" s="39"/>
      <c r="S3275" s="39"/>
      <c r="T3275" s="39"/>
      <c r="U3275" s="39"/>
      <c r="V3275" s="39"/>
      <c r="W3275" s="39"/>
      <c r="X3275" s="39"/>
      <c r="Y3275" s="39"/>
      <c r="Z3275" s="39"/>
      <c r="AA3275" s="39"/>
      <c r="AB3275" s="39"/>
      <c r="AC3275" s="39"/>
      <c r="AD3275" s="39"/>
      <c r="AE3275" s="39"/>
      <c r="AF3275" s="39"/>
      <c r="AG3275" s="39"/>
      <c r="AH3275" s="39"/>
      <c r="AI3275" s="39"/>
      <c r="AJ3275" s="39"/>
      <c r="AK3275" s="428">
        <f>IF(Asset!AK$157="","",Asset!AK$157-AK$6)</f>
        <v>35</v>
      </c>
      <c r="AL3275" s="39"/>
      <c r="AM3275" s="39"/>
    </row>
    <row r="3276" spans="1:39" outlineLevel="2">
      <c r="A3276" s="11">
        <f>ROW()</f>
        <v>3276</v>
      </c>
      <c r="C3276" s="6" t="s">
        <v>2</v>
      </c>
      <c r="D3276" s="39"/>
      <c r="E3276" s="39"/>
      <c r="F3276" s="39"/>
      <c r="G3276" s="39"/>
      <c r="H3276" s="39"/>
      <c r="I3276" s="9"/>
      <c r="J3276" s="39"/>
      <c r="K3276" s="163"/>
      <c r="L3276" s="163"/>
      <c r="M3276" s="163"/>
      <c r="N3276" s="163"/>
      <c r="O3276" s="163"/>
      <c r="P3276" s="163"/>
      <c r="Q3276" s="163"/>
      <c r="R3276" s="163"/>
      <c r="S3276" s="163"/>
      <c r="T3276" s="163"/>
      <c r="U3276" s="163"/>
      <c r="V3276" s="163"/>
      <c r="W3276" s="163"/>
      <c r="X3276" s="163"/>
      <c r="Y3276" s="163"/>
      <c r="Z3276" s="163"/>
      <c r="AA3276" s="163"/>
      <c r="AB3276" s="163"/>
      <c r="AC3276" s="164"/>
      <c r="AD3276" s="163"/>
      <c r="AE3276" s="163"/>
      <c r="AF3276" s="163"/>
      <c r="AG3276" s="163"/>
      <c r="AH3276" s="163"/>
      <c r="AI3276" s="163"/>
      <c r="AJ3276" s="164"/>
      <c r="AK3276" s="915">
        <f>IF(AK$160="",Inputs!$D$80,MIN(Inputs!$D$80,AK$160))</f>
        <v>35</v>
      </c>
      <c r="AL3276" s="163">
        <f t="shared" ref="AL3276:AM3283" si="2080">MAX(0,AK3276-1)</f>
        <v>34</v>
      </c>
      <c r="AM3276" s="163">
        <f t="shared" si="2080"/>
        <v>33</v>
      </c>
    </row>
    <row r="3277" spans="1:39" outlineLevel="2">
      <c r="A3277" s="11">
        <f>ROW()</f>
        <v>3277</v>
      </c>
      <c r="C3277" s="6" t="s">
        <v>3</v>
      </c>
      <c r="D3277" s="39"/>
      <c r="E3277" s="39"/>
      <c r="F3277" s="39"/>
      <c r="G3277" s="39"/>
      <c r="H3277" s="39"/>
      <c r="I3277" s="9"/>
      <c r="J3277" s="39"/>
      <c r="K3277" s="163"/>
      <c r="L3277" s="163"/>
      <c r="M3277" s="163"/>
      <c r="N3277" s="163"/>
      <c r="O3277" s="163"/>
      <c r="P3277" s="163"/>
      <c r="Q3277" s="163"/>
      <c r="R3277" s="163"/>
      <c r="S3277" s="163"/>
      <c r="T3277" s="163"/>
      <c r="U3277" s="163"/>
      <c r="V3277" s="163"/>
      <c r="W3277" s="163"/>
      <c r="X3277" s="163"/>
      <c r="Y3277" s="163"/>
      <c r="Z3277" s="163"/>
      <c r="AA3277" s="163"/>
      <c r="AB3277" s="163"/>
      <c r="AC3277" s="164"/>
      <c r="AD3277" s="163"/>
      <c r="AE3277" s="163"/>
      <c r="AF3277" s="163"/>
      <c r="AG3277" s="163"/>
      <c r="AH3277" s="163"/>
      <c r="AI3277" s="163"/>
      <c r="AJ3277" s="164"/>
      <c r="AK3277" s="915">
        <f>IF(AK$160="",Inputs!$D$81,MIN(Inputs!$D$81,AK$160))</f>
        <v>30</v>
      </c>
      <c r="AL3277" s="163">
        <f t="shared" si="2080"/>
        <v>29</v>
      </c>
      <c r="AM3277" s="163">
        <f t="shared" si="2080"/>
        <v>28</v>
      </c>
    </row>
    <row r="3278" spans="1:39" outlineLevel="2">
      <c r="A3278" s="11">
        <f>ROW()</f>
        <v>3278</v>
      </c>
      <c r="C3278" s="6" t="s">
        <v>4</v>
      </c>
      <c r="D3278" s="39"/>
      <c r="E3278" s="39"/>
      <c r="F3278" s="39"/>
      <c r="G3278" s="39"/>
      <c r="H3278" s="39"/>
      <c r="I3278" s="9"/>
      <c r="J3278" s="39"/>
      <c r="K3278" s="163"/>
      <c r="L3278" s="163"/>
      <c r="M3278" s="163"/>
      <c r="N3278" s="163"/>
      <c r="O3278" s="163"/>
      <c r="P3278" s="163"/>
      <c r="Q3278" s="163"/>
      <c r="R3278" s="163"/>
      <c r="S3278" s="163"/>
      <c r="T3278" s="163"/>
      <c r="U3278" s="163"/>
      <c r="V3278" s="163"/>
      <c r="W3278" s="163"/>
      <c r="X3278" s="163"/>
      <c r="Y3278" s="163"/>
      <c r="Z3278" s="163"/>
      <c r="AA3278" s="163"/>
      <c r="AB3278" s="163"/>
      <c r="AC3278" s="164"/>
      <c r="AD3278" s="163"/>
      <c r="AE3278" s="163"/>
      <c r="AF3278" s="163"/>
      <c r="AG3278" s="163"/>
      <c r="AH3278" s="163"/>
      <c r="AI3278" s="163"/>
      <c r="AJ3278" s="164"/>
      <c r="AK3278" s="164">
        <f>Inputs!$D$82</f>
        <v>30</v>
      </c>
      <c r="AL3278" s="163">
        <f t="shared" si="2080"/>
        <v>29</v>
      </c>
      <c r="AM3278" s="163">
        <f t="shared" si="2080"/>
        <v>28</v>
      </c>
    </row>
    <row r="3279" spans="1:39" outlineLevel="2">
      <c r="A3279" s="11">
        <f>ROW()</f>
        <v>3279</v>
      </c>
      <c r="C3279" s="6" t="s">
        <v>5</v>
      </c>
      <c r="D3279" s="39"/>
      <c r="E3279" s="39"/>
      <c r="F3279" s="39"/>
      <c r="G3279" s="39"/>
      <c r="H3279" s="39"/>
      <c r="I3279" s="9"/>
      <c r="J3279" s="39"/>
      <c r="K3279" s="163"/>
      <c r="L3279" s="163"/>
      <c r="M3279" s="163"/>
      <c r="N3279" s="163"/>
      <c r="O3279" s="163"/>
      <c r="P3279" s="163"/>
      <c r="Q3279" s="163"/>
      <c r="R3279" s="163"/>
      <c r="S3279" s="163"/>
      <c r="T3279" s="163"/>
      <c r="U3279" s="163"/>
      <c r="V3279" s="163"/>
      <c r="W3279" s="163"/>
      <c r="X3279" s="163"/>
      <c r="Y3279" s="163"/>
      <c r="Z3279" s="163"/>
      <c r="AA3279" s="163"/>
      <c r="AB3279" s="163"/>
      <c r="AC3279" s="164"/>
      <c r="AD3279" s="163"/>
      <c r="AE3279" s="163"/>
      <c r="AF3279" s="163"/>
      <c r="AG3279" s="163"/>
      <c r="AH3279" s="163"/>
      <c r="AI3279" s="163"/>
      <c r="AJ3279" s="164"/>
      <c r="AK3279" s="164">
        <f>Inputs!$D$83</f>
        <v>10</v>
      </c>
      <c r="AL3279" s="163">
        <f t="shared" si="2080"/>
        <v>9</v>
      </c>
      <c r="AM3279" s="163">
        <f t="shared" si="2080"/>
        <v>8</v>
      </c>
    </row>
    <row r="3280" spans="1:39" outlineLevel="2">
      <c r="A3280" s="11">
        <f>ROW()</f>
        <v>3280</v>
      </c>
      <c r="C3280" s="6" t="s">
        <v>473</v>
      </c>
      <c r="D3280" s="39"/>
      <c r="E3280" s="39"/>
      <c r="F3280" s="39"/>
      <c r="G3280" s="39"/>
      <c r="H3280" s="39"/>
      <c r="I3280" s="9"/>
      <c r="J3280" s="39"/>
      <c r="K3280" s="163"/>
      <c r="L3280" s="163"/>
      <c r="M3280" s="163"/>
      <c r="N3280" s="163"/>
      <c r="O3280" s="163"/>
      <c r="P3280" s="163"/>
      <c r="Q3280" s="163"/>
      <c r="R3280" s="163"/>
      <c r="S3280" s="163"/>
      <c r="T3280" s="163"/>
      <c r="U3280" s="163"/>
      <c r="V3280" s="163"/>
      <c r="W3280" s="163"/>
      <c r="X3280" s="163"/>
      <c r="Y3280" s="163"/>
      <c r="Z3280" s="163"/>
      <c r="AA3280" s="163"/>
      <c r="AB3280" s="163"/>
      <c r="AC3280" s="164"/>
      <c r="AD3280" s="163"/>
      <c r="AE3280" s="163"/>
      <c r="AF3280" s="163"/>
      <c r="AG3280" s="163"/>
      <c r="AH3280" s="163"/>
      <c r="AI3280" s="163"/>
      <c r="AJ3280" s="164"/>
      <c r="AK3280" s="164">
        <f>Inputs!$D$84</f>
        <v>5</v>
      </c>
      <c r="AL3280" s="163">
        <f t="shared" si="2080"/>
        <v>4</v>
      </c>
      <c r="AM3280" s="163">
        <f t="shared" si="2080"/>
        <v>3</v>
      </c>
    </row>
    <row r="3281" spans="1:39" outlineLevel="2">
      <c r="A3281" s="11">
        <f>ROW()</f>
        <v>3281</v>
      </c>
      <c r="C3281" s="6" t="s">
        <v>474</v>
      </c>
      <c r="D3281" s="39"/>
      <c r="E3281" s="39"/>
      <c r="F3281" s="39"/>
      <c r="G3281" s="39"/>
      <c r="H3281" s="39"/>
      <c r="I3281" s="9"/>
      <c r="J3281" s="39"/>
      <c r="K3281" s="163"/>
      <c r="L3281" s="163"/>
      <c r="M3281" s="163"/>
      <c r="N3281" s="163"/>
      <c r="O3281" s="163"/>
      <c r="P3281" s="163"/>
      <c r="Q3281" s="163"/>
      <c r="R3281" s="163"/>
      <c r="S3281" s="163"/>
      <c r="T3281" s="163"/>
      <c r="U3281" s="163"/>
      <c r="V3281" s="163"/>
      <c r="W3281" s="163"/>
      <c r="X3281" s="163"/>
      <c r="Y3281" s="163"/>
      <c r="Z3281" s="163"/>
      <c r="AA3281" s="163"/>
      <c r="AB3281" s="163"/>
      <c r="AC3281" s="164"/>
      <c r="AD3281" s="163"/>
      <c r="AE3281" s="163"/>
      <c r="AF3281" s="163"/>
      <c r="AG3281" s="163"/>
      <c r="AH3281" s="163"/>
      <c r="AI3281" s="163"/>
      <c r="AJ3281" s="164"/>
      <c r="AK3281" s="164">
        <f>Inputs!$D$85</f>
        <v>15</v>
      </c>
      <c r="AL3281" s="163">
        <f t="shared" si="2080"/>
        <v>14</v>
      </c>
      <c r="AM3281" s="163">
        <f t="shared" si="2080"/>
        <v>13</v>
      </c>
    </row>
    <row r="3282" spans="1:39" outlineLevel="2">
      <c r="A3282" s="11">
        <f>ROW()</f>
        <v>3282</v>
      </c>
      <c r="C3282" s="6" t="s">
        <v>477</v>
      </c>
      <c r="D3282" s="39"/>
      <c r="E3282" s="39"/>
      <c r="F3282" s="39"/>
      <c r="G3282" s="39"/>
      <c r="H3282" s="39"/>
      <c r="I3282" s="9"/>
      <c r="J3282" s="39"/>
      <c r="K3282" s="163"/>
      <c r="L3282" s="163"/>
      <c r="M3282" s="163"/>
      <c r="N3282" s="163"/>
      <c r="O3282" s="163"/>
      <c r="P3282" s="163"/>
      <c r="Q3282" s="163"/>
      <c r="R3282" s="163"/>
      <c r="S3282" s="163"/>
      <c r="T3282" s="163"/>
      <c r="U3282" s="163"/>
      <c r="V3282" s="163"/>
      <c r="W3282" s="163"/>
      <c r="X3282" s="163"/>
      <c r="Y3282" s="163"/>
      <c r="Z3282" s="163"/>
      <c r="AA3282" s="163"/>
      <c r="AB3282" s="163"/>
      <c r="AC3282" s="164"/>
      <c r="AD3282" s="163"/>
      <c r="AE3282" s="163"/>
      <c r="AF3282" s="163"/>
      <c r="AG3282" s="163"/>
      <c r="AH3282" s="163"/>
      <c r="AI3282" s="163"/>
      <c r="AJ3282" s="164"/>
      <c r="AK3282" s="164">
        <f>Inputs!$D$86</f>
        <v>10</v>
      </c>
      <c r="AL3282" s="163">
        <f t="shared" si="2080"/>
        <v>9</v>
      </c>
      <c r="AM3282" s="163">
        <f t="shared" si="2080"/>
        <v>8</v>
      </c>
    </row>
    <row r="3283" spans="1:39" outlineLevel="2">
      <c r="A3283" s="11">
        <f>ROW()</f>
        <v>3283</v>
      </c>
      <c r="C3283" s="6" t="s">
        <v>511</v>
      </c>
      <c r="D3283" s="39"/>
      <c r="E3283" s="39"/>
      <c r="F3283" s="39"/>
      <c r="G3283" s="39"/>
      <c r="H3283" s="39"/>
      <c r="I3283" s="9"/>
      <c r="J3283" s="39"/>
      <c r="K3283" s="163"/>
      <c r="L3283" s="163"/>
      <c r="M3283" s="163"/>
      <c r="N3283" s="163"/>
      <c r="O3283" s="163"/>
      <c r="P3283" s="163"/>
      <c r="Q3283" s="163"/>
      <c r="R3283" s="163"/>
      <c r="S3283" s="163"/>
      <c r="T3283" s="163"/>
      <c r="U3283" s="163"/>
      <c r="V3283" s="163"/>
      <c r="W3283" s="163"/>
      <c r="X3283" s="163"/>
      <c r="Y3283" s="163"/>
      <c r="Z3283" s="163"/>
      <c r="AA3283" s="163"/>
      <c r="AB3283" s="163"/>
      <c r="AC3283" s="164"/>
      <c r="AD3283" s="163"/>
      <c r="AE3283" s="163"/>
      <c r="AF3283" s="163"/>
      <c r="AG3283" s="163"/>
      <c r="AH3283" s="163"/>
      <c r="AI3283" s="163"/>
      <c r="AJ3283" s="164"/>
      <c r="AK3283" s="164">
        <f>Inputs!$D$87</f>
        <v>50</v>
      </c>
      <c r="AL3283" s="163">
        <f t="shared" si="2080"/>
        <v>49</v>
      </c>
      <c r="AM3283" s="163">
        <f t="shared" si="2080"/>
        <v>48</v>
      </c>
    </row>
    <row r="3284" spans="1:39" outlineLevel="2">
      <c r="A3284" s="11">
        <f>ROW()</f>
        <v>3284</v>
      </c>
      <c r="C3284" s="6" t="s">
        <v>655</v>
      </c>
      <c r="D3284" s="39"/>
      <c r="E3284" s="39"/>
      <c r="F3284" s="39"/>
      <c r="G3284" s="39"/>
      <c r="H3284" s="39"/>
      <c r="I3284" s="9"/>
      <c r="J3284" s="39"/>
      <c r="K3284" s="163"/>
      <c r="L3284" s="163"/>
      <c r="M3284" s="163"/>
      <c r="N3284" s="163"/>
      <c r="O3284" s="163"/>
      <c r="P3284" s="163"/>
      <c r="Q3284" s="163"/>
      <c r="R3284" s="163"/>
      <c r="S3284" s="163"/>
      <c r="T3284" s="163"/>
      <c r="U3284" s="163"/>
      <c r="V3284" s="163"/>
      <c r="W3284" s="163"/>
      <c r="X3284" s="163"/>
      <c r="Y3284" s="163"/>
      <c r="Z3284" s="163"/>
      <c r="AA3284" s="163"/>
      <c r="AB3284" s="163"/>
      <c r="AC3284" s="164"/>
      <c r="AD3284" s="163"/>
      <c r="AE3284" s="163"/>
      <c r="AF3284" s="163"/>
      <c r="AG3284" s="163"/>
      <c r="AH3284" s="163"/>
      <c r="AI3284" s="163"/>
      <c r="AJ3284" s="164"/>
      <c r="AK3284" s="164"/>
      <c r="AL3284" s="163"/>
      <c r="AM3284" s="163"/>
    </row>
    <row r="3285" spans="1:39" outlineLevel="2">
      <c r="A3285" s="11">
        <f>ROW()</f>
        <v>3285</v>
      </c>
      <c r="C3285" s="6" t="s">
        <v>656</v>
      </c>
      <c r="D3285" s="39"/>
      <c r="E3285" s="39"/>
      <c r="F3285" s="39"/>
      <c r="G3285" s="39"/>
      <c r="H3285" s="39"/>
      <c r="I3285" s="9"/>
      <c r="J3285" s="39"/>
      <c r="K3285" s="163"/>
      <c r="L3285" s="163"/>
      <c r="M3285" s="163"/>
      <c r="N3285" s="163"/>
      <c r="O3285" s="163"/>
      <c r="P3285" s="163"/>
      <c r="Q3285" s="163"/>
      <c r="R3285" s="163"/>
      <c r="S3285" s="163"/>
      <c r="T3285" s="163"/>
      <c r="U3285" s="163"/>
      <c r="V3285" s="163"/>
      <c r="W3285" s="163"/>
      <c r="X3285" s="163"/>
      <c r="Y3285" s="163"/>
      <c r="Z3285" s="163"/>
      <c r="AA3285" s="163"/>
      <c r="AB3285" s="163"/>
      <c r="AC3285" s="164"/>
      <c r="AD3285" s="163"/>
      <c r="AE3285" s="163"/>
      <c r="AF3285" s="163"/>
      <c r="AG3285" s="163"/>
      <c r="AH3285" s="163"/>
      <c r="AI3285" s="163"/>
      <c r="AJ3285" s="164"/>
      <c r="AK3285" s="164"/>
      <c r="AL3285" s="163"/>
      <c r="AM3285" s="163"/>
    </row>
    <row r="3286" spans="1:39" outlineLevel="2">
      <c r="A3286" s="11">
        <f>ROW()</f>
        <v>3286</v>
      </c>
      <c r="C3286" s="6" t="s">
        <v>667</v>
      </c>
      <c r="D3286" s="39"/>
      <c r="E3286" s="39"/>
      <c r="F3286" s="39"/>
      <c r="G3286" s="39"/>
      <c r="H3286" s="39"/>
      <c r="I3286" s="9"/>
      <c r="J3286" s="39"/>
      <c r="K3286" s="163"/>
      <c r="L3286" s="163"/>
      <c r="M3286" s="163"/>
      <c r="N3286" s="163"/>
      <c r="O3286" s="163"/>
      <c r="P3286" s="163"/>
      <c r="Q3286" s="163"/>
      <c r="R3286" s="163"/>
      <c r="S3286" s="163"/>
      <c r="T3286" s="163"/>
      <c r="U3286" s="163"/>
      <c r="V3286" s="163"/>
      <c r="W3286" s="163"/>
      <c r="X3286" s="163"/>
      <c r="Y3286" s="163"/>
      <c r="Z3286" s="163"/>
      <c r="AA3286" s="163"/>
      <c r="AB3286" s="163"/>
      <c r="AC3286" s="164"/>
      <c r="AD3286" s="163"/>
      <c r="AE3286" s="163"/>
      <c r="AF3286" s="163"/>
      <c r="AG3286" s="163"/>
      <c r="AH3286" s="163"/>
      <c r="AI3286" s="163"/>
      <c r="AJ3286" s="164"/>
      <c r="AK3286" s="164"/>
      <c r="AL3286" s="163"/>
      <c r="AM3286" s="163"/>
    </row>
    <row r="3287" spans="1:39" outlineLevel="2">
      <c r="A3287" s="11">
        <f>ROW()</f>
        <v>3287</v>
      </c>
      <c r="C3287" s="6" t="s">
        <v>212</v>
      </c>
      <c r="D3287" s="39"/>
      <c r="E3287" s="39"/>
      <c r="F3287" s="39"/>
      <c r="G3287" s="39"/>
      <c r="H3287" s="39"/>
      <c r="I3287" s="13"/>
      <c r="J3287" s="9"/>
      <c r="K3287" s="9"/>
      <c r="L3287" s="9"/>
      <c r="M3287" s="9"/>
      <c r="N3287" s="9"/>
      <c r="O3287" s="9"/>
      <c r="P3287" s="9"/>
      <c r="Q3287" s="9"/>
      <c r="R3287" s="9"/>
      <c r="S3287" s="9"/>
      <c r="T3287" s="9"/>
      <c r="U3287" s="9"/>
      <c r="V3287" s="9"/>
      <c r="W3287" s="9"/>
      <c r="X3287" s="9"/>
      <c r="Y3287" s="9"/>
      <c r="Z3287" s="9"/>
      <c r="AA3287" s="9"/>
      <c r="AB3287" s="9"/>
      <c r="AC3287" s="9"/>
      <c r="AD3287" s="9"/>
      <c r="AE3287" s="9"/>
      <c r="AF3287" s="9"/>
      <c r="AG3287" s="9"/>
      <c r="AH3287" s="9"/>
      <c r="AI3287" s="9"/>
      <c r="AJ3287" s="9"/>
      <c r="AK3287" s="163"/>
      <c r="AL3287" s="9"/>
      <c r="AM3287" s="9"/>
    </row>
    <row r="3288" spans="1:39" outlineLevel="2">
      <c r="A3288" s="11">
        <f>ROW()</f>
        <v>3288</v>
      </c>
      <c r="C3288" s="30" t="s">
        <v>362</v>
      </c>
      <c r="D3288" s="90"/>
      <c r="E3288" s="90"/>
      <c r="F3288" s="90"/>
      <c r="G3288" s="90"/>
      <c r="H3288" s="90"/>
      <c r="I3288" s="15"/>
      <c r="J3288" s="90"/>
      <c r="K3288" s="15"/>
      <c r="L3288" s="15"/>
      <c r="M3288" s="15"/>
      <c r="N3288" s="15"/>
      <c r="O3288" s="15"/>
      <c r="P3288" s="15"/>
      <c r="Q3288" s="15"/>
      <c r="R3288" s="15"/>
      <c r="S3288" s="15"/>
      <c r="T3288" s="1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15"/>
      <c r="AF3288" s="15"/>
      <c r="AG3288" s="15"/>
      <c r="AH3288" s="15"/>
      <c r="AI3288" s="15"/>
      <c r="AJ3288" s="15"/>
      <c r="AK3288" s="288">
        <f>Inputs!$D$93</f>
        <v>32.610681839950047</v>
      </c>
      <c r="AL3288" s="90">
        <f t="shared" ref="AL3288:AM3288" si="2081">MAX(0,AK3288-1)</f>
        <v>31.610681839950047</v>
      </c>
      <c r="AM3288" s="90">
        <f t="shared" si="2081"/>
        <v>30.610681839950047</v>
      </c>
    </row>
    <row r="3289" spans="1:39" outlineLevel="2">
      <c r="A3289" s="11">
        <f>ROW()</f>
        <v>3289</v>
      </c>
      <c r="D3289" s="39"/>
      <c r="E3289" s="39"/>
      <c r="F3289" s="39"/>
      <c r="G3289" s="39"/>
      <c r="H3289" s="39"/>
      <c r="I3289" s="9"/>
      <c r="J3289" s="9"/>
      <c r="K3289" s="9"/>
      <c r="L3289" s="9"/>
      <c r="M3289" s="9"/>
      <c r="N3289" s="9"/>
      <c r="O3289" s="9"/>
      <c r="P3289" s="9"/>
      <c r="Q3289" s="9"/>
      <c r="R3289" s="9"/>
      <c r="S3289" s="9"/>
      <c r="T3289" s="9"/>
      <c r="U3289" s="9"/>
      <c r="V3289" s="9"/>
      <c r="W3289" s="9"/>
      <c r="X3289" s="9"/>
      <c r="Y3289" s="9"/>
      <c r="Z3289" s="9"/>
      <c r="AA3289" s="9"/>
      <c r="AB3289" s="9"/>
      <c r="AC3289" s="9"/>
      <c r="AD3289" s="9"/>
      <c r="AE3289" s="9"/>
      <c r="AF3289" s="9"/>
      <c r="AG3289" s="9"/>
      <c r="AH3289" s="9"/>
      <c r="AI3289" s="9"/>
      <c r="AJ3289" s="9"/>
      <c r="AK3289" s="9"/>
      <c r="AL3289" s="9"/>
      <c r="AM3289" s="9"/>
    </row>
    <row r="3290" spans="1:39" outlineLevel="2">
      <c r="A3290" s="11">
        <f>ROW()</f>
        <v>3290</v>
      </c>
      <c r="B3290" s="343" t="s">
        <v>68</v>
      </c>
      <c r="D3290" s="39"/>
      <c r="E3290" s="39"/>
      <c r="F3290" s="39"/>
      <c r="G3290" s="39"/>
      <c r="H3290" s="39"/>
      <c r="I3290" s="39"/>
      <c r="J3290" s="39"/>
      <c r="K3290" s="39"/>
      <c r="L3290" s="39"/>
      <c r="M3290" s="39"/>
      <c r="N3290" s="39"/>
      <c r="O3290" s="39"/>
      <c r="P3290" s="39"/>
      <c r="Q3290" s="39"/>
      <c r="R3290" s="39"/>
      <c r="S3290" s="39"/>
      <c r="T3290" s="39"/>
      <c r="U3290" s="39"/>
      <c r="V3290" s="39"/>
      <c r="W3290" s="39"/>
      <c r="X3290" s="39"/>
      <c r="Y3290" s="39"/>
      <c r="Z3290" s="39"/>
      <c r="AA3290" s="39"/>
      <c r="AB3290" s="39"/>
      <c r="AC3290" s="39"/>
      <c r="AD3290" s="39"/>
      <c r="AE3290" s="39"/>
      <c r="AF3290" s="39"/>
      <c r="AG3290" s="39"/>
      <c r="AH3290" s="39"/>
      <c r="AI3290" s="39"/>
      <c r="AJ3290" s="39"/>
      <c r="AK3290" s="39"/>
      <c r="AL3290" s="39"/>
      <c r="AM3290" s="39"/>
    </row>
    <row r="3291" spans="1:39" outlineLevel="2">
      <c r="A3291" s="11">
        <f>ROW()</f>
        <v>3291</v>
      </c>
      <c r="C3291" s="6" t="s">
        <v>2</v>
      </c>
      <c r="D3291" s="39"/>
      <c r="E3291" s="39"/>
      <c r="F3291" s="39"/>
      <c r="G3291" s="39"/>
      <c r="H3291" s="39"/>
      <c r="I3291" s="39"/>
      <c r="J3291" s="39"/>
      <c r="K3291" s="39"/>
      <c r="L3291" s="39"/>
      <c r="M3291" s="39"/>
      <c r="N3291" s="39"/>
      <c r="O3291" s="39"/>
      <c r="P3291" s="39"/>
      <c r="Q3291" s="39"/>
      <c r="R3291" s="39"/>
      <c r="S3291" s="39"/>
      <c r="T3291" s="39"/>
      <c r="U3291" s="39"/>
      <c r="V3291" s="39"/>
      <c r="W3291" s="39"/>
      <c r="X3291" s="39"/>
      <c r="Y3291" s="39"/>
      <c r="Z3291" s="39"/>
      <c r="AA3291" s="39"/>
      <c r="AB3291" s="39"/>
      <c r="AC3291" s="9"/>
      <c r="AD3291" s="39"/>
      <c r="AE3291" s="39"/>
      <c r="AF3291" s="39"/>
      <c r="AG3291" s="39"/>
      <c r="AH3291" s="39"/>
      <c r="AI3291" s="39"/>
      <c r="AJ3291" s="9">
        <f t="shared" ref="AJ3291:AM3296" si="2082">AI3351</f>
        <v>0</v>
      </c>
      <c r="AK3291" s="9">
        <f t="shared" si="2082"/>
        <v>0.18733905258171568</v>
      </c>
      <c r="AL3291" s="9">
        <f t="shared" si="2082"/>
        <v>0.18198650822223808</v>
      </c>
      <c r="AM3291" s="9">
        <f t="shared" si="2082"/>
        <v>0.17663396386276048</v>
      </c>
    </row>
    <row r="3292" spans="1:39" outlineLevel="2">
      <c r="A3292" s="11">
        <f>ROW()</f>
        <v>3292</v>
      </c>
      <c r="C3292" s="6" t="s">
        <v>3</v>
      </c>
      <c r="D3292" s="39"/>
      <c r="E3292" s="39"/>
      <c r="F3292" s="39"/>
      <c r="G3292" s="39"/>
      <c r="H3292" s="39"/>
      <c r="I3292" s="39"/>
      <c r="J3292" s="39"/>
      <c r="K3292" s="39"/>
      <c r="L3292" s="39"/>
      <c r="M3292" s="39"/>
      <c r="N3292" s="39"/>
      <c r="O3292" s="39"/>
      <c r="P3292" s="39"/>
      <c r="Q3292" s="39"/>
      <c r="R3292" s="39"/>
      <c r="S3292" s="39"/>
      <c r="T3292" s="39"/>
      <c r="U3292" s="39"/>
      <c r="V3292" s="39"/>
      <c r="W3292" s="39"/>
      <c r="X3292" s="39"/>
      <c r="Y3292" s="39"/>
      <c r="Z3292" s="39"/>
      <c r="AA3292" s="39"/>
      <c r="AB3292" s="39"/>
      <c r="AC3292" s="9"/>
      <c r="AD3292" s="39"/>
      <c r="AE3292" s="39"/>
      <c r="AF3292" s="39"/>
      <c r="AG3292" s="39"/>
      <c r="AH3292" s="39"/>
      <c r="AI3292" s="39"/>
      <c r="AJ3292" s="9">
        <f t="shared" si="2082"/>
        <v>0</v>
      </c>
      <c r="AK3292" s="9">
        <f t="shared" si="2082"/>
        <v>5.7351937269398139</v>
      </c>
      <c r="AL3292" s="9">
        <f t="shared" si="2082"/>
        <v>5.5440206027084864</v>
      </c>
      <c r="AM3292" s="9">
        <f t="shared" si="2082"/>
        <v>5.3528474784771589</v>
      </c>
    </row>
    <row r="3293" spans="1:39" outlineLevel="2">
      <c r="A3293" s="11">
        <f>ROW()</f>
        <v>3293</v>
      </c>
      <c r="C3293" s="6" t="s">
        <v>4</v>
      </c>
      <c r="D3293" s="39"/>
      <c r="E3293" s="39"/>
      <c r="F3293" s="39"/>
      <c r="G3293" s="39"/>
      <c r="H3293" s="39"/>
      <c r="I3293" s="39"/>
      <c r="J3293" s="39"/>
      <c r="K3293" s="39"/>
      <c r="L3293" s="39"/>
      <c r="M3293" s="39"/>
      <c r="N3293" s="39"/>
      <c r="O3293" s="39"/>
      <c r="P3293" s="39"/>
      <c r="Q3293" s="39"/>
      <c r="R3293" s="39"/>
      <c r="S3293" s="39"/>
      <c r="T3293" s="39"/>
      <c r="U3293" s="39"/>
      <c r="V3293" s="39"/>
      <c r="W3293" s="39"/>
      <c r="X3293" s="39"/>
      <c r="Y3293" s="39"/>
      <c r="Z3293" s="39"/>
      <c r="AA3293" s="39"/>
      <c r="AB3293" s="39"/>
      <c r="AC3293" s="9"/>
      <c r="AD3293" s="39"/>
      <c r="AE3293" s="39"/>
      <c r="AF3293" s="39"/>
      <c r="AG3293" s="39"/>
      <c r="AH3293" s="39"/>
      <c r="AI3293" s="39"/>
      <c r="AJ3293" s="9">
        <f t="shared" si="2082"/>
        <v>0</v>
      </c>
      <c r="AK3293" s="9">
        <f t="shared" si="2082"/>
        <v>3.4019865469552881</v>
      </c>
      <c r="AL3293" s="9">
        <f t="shared" si="2082"/>
        <v>3.2885869953901117</v>
      </c>
      <c r="AM3293" s="9">
        <f t="shared" si="2082"/>
        <v>3.1751874438249352</v>
      </c>
    </row>
    <row r="3294" spans="1:39" outlineLevel="2">
      <c r="A3294" s="11">
        <f>ROW()</f>
        <v>3294</v>
      </c>
      <c r="C3294" s="6" t="s">
        <v>5</v>
      </c>
      <c r="D3294" s="39"/>
      <c r="E3294" s="39"/>
      <c r="F3294" s="39"/>
      <c r="G3294" s="39"/>
      <c r="H3294" s="39"/>
      <c r="I3294" s="39"/>
      <c r="J3294" s="39"/>
      <c r="K3294" s="39"/>
      <c r="L3294" s="39"/>
      <c r="M3294" s="39"/>
      <c r="N3294" s="39"/>
      <c r="O3294" s="39"/>
      <c r="P3294" s="39"/>
      <c r="Q3294" s="39"/>
      <c r="R3294" s="39"/>
      <c r="S3294" s="39"/>
      <c r="T3294" s="39"/>
      <c r="U3294" s="39"/>
      <c r="V3294" s="39"/>
      <c r="W3294" s="39"/>
      <c r="X3294" s="39"/>
      <c r="Y3294" s="39"/>
      <c r="Z3294" s="39"/>
      <c r="AA3294" s="39"/>
      <c r="AB3294" s="39"/>
      <c r="AC3294" s="9"/>
      <c r="AD3294" s="39"/>
      <c r="AE3294" s="39"/>
      <c r="AF3294" s="39"/>
      <c r="AG3294" s="39"/>
      <c r="AH3294" s="39"/>
      <c r="AI3294" s="39"/>
      <c r="AJ3294" s="9">
        <f t="shared" si="2082"/>
        <v>0</v>
      </c>
      <c r="AK3294" s="9">
        <f t="shared" si="2082"/>
        <v>1.6477779033531552</v>
      </c>
      <c r="AL3294" s="9">
        <f t="shared" si="2082"/>
        <v>1.4830001130178396</v>
      </c>
      <c r="AM3294" s="9">
        <f t="shared" si="2082"/>
        <v>1.318222322682524</v>
      </c>
    </row>
    <row r="3295" spans="1:39" outlineLevel="2">
      <c r="A3295" s="11">
        <f>ROW()</f>
        <v>3295</v>
      </c>
      <c r="C3295" s="6" t="s">
        <v>473</v>
      </c>
      <c r="D3295" s="39"/>
      <c r="E3295" s="39"/>
      <c r="F3295" s="39"/>
      <c r="G3295" s="39"/>
      <c r="H3295" s="39"/>
      <c r="I3295" s="39"/>
      <c r="J3295" s="39"/>
      <c r="K3295" s="39"/>
      <c r="L3295" s="39"/>
      <c r="M3295" s="39"/>
      <c r="N3295" s="39"/>
      <c r="O3295" s="39"/>
      <c r="P3295" s="39"/>
      <c r="Q3295" s="39"/>
      <c r="R3295" s="39"/>
      <c r="S3295" s="39"/>
      <c r="T3295" s="39"/>
      <c r="U3295" s="39"/>
      <c r="V3295" s="39"/>
      <c r="W3295" s="39"/>
      <c r="X3295" s="39"/>
      <c r="Y3295" s="39"/>
      <c r="Z3295" s="39"/>
      <c r="AA3295" s="39"/>
      <c r="AB3295" s="39"/>
      <c r="AC3295" s="9"/>
      <c r="AD3295" s="39"/>
      <c r="AE3295" s="39"/>
      <c r="AF3295" s="39"/>
      <c r="AG3295" s="39"/>
      <c r="AH3295" s="39"/>
      <c r="AI3295" s="39"/>
      <c r="AJ3295" s="9">
        <f t="shared" si="2082"/>
        <v>0</v>
      </c>
      <c r="AK3295" s="9">
        <f t="shared" si="2082"/>
        <v>11.082093788653708</v>
      </c>
      <c r="AL3295" s="9">
        <f t="shared" si="2082"/>
        <v>8.8656750309229668</v>
      </c>
      <c r="AM3295" s="9">
        <f t="shared" si="2082"/>
        <v>6.6492562731922256</v>
      </c>
    </row>
    <row r="3296" spans="1:39" outlineLevel="2">
      <c r="A3296" s="11">
        <f>ROW()</f>
        <v>3296</v>
      </c>
      <c r="C3296" s="6" t="s">
        <v>474</v>
      </c>
      <c r="D3296" s="39"/>
      <c r="E3296" s="39"/>
      <c r="F3296" s="39"/>
      <c r="G3296" s="39"/>
      <c r="H3296" s="39"/>
      <c r="I3296" s="39"/>
      <c r="J3296" s="39"/>
      <c r="K3296" s="39"/>
      <c r="L3296" s="39"/>
      <c r="M3296" s="39"/>
      <c r="N3296" s="39"/>
      <c r="O3296" s="39"/>
      <c r="P3296" s="39"/>
      <c r="Q3296" s="39"/>
      <c r="R3296" s="39"/>
      <c r="S3296" s="39"/>
      <c r="T3296" s="39"/>
      <c r="U3296" s="39"/>
      <c r="V3296" s="39"/>
      <c r="W3296" s="39"/>
      <c r="X3296" s="39"/>
      <c r="Y3296" s="39"/>
      <c r="Z3296" s="39"/>
      <c r="AA3296" s="39"/>
      <c r="AB3296" s="39"/>
      <c r="AC3296" s="9"/>
      <c r="AD3296" s="39"/>
      <c r="AE3296" s="39"/>
      <c r="AF3296" s="39"/>
      <c r="AG3296" s="39"/>
      <c r="AH3296" s="39"/>
      <c r="AI3296" s="39"/>
      <c r="AJ3296" s="9">
        <f t="shared" si="2082"/>
        <v>0</v>
      </c>
      <c r="AK3296" s="9">
        <f t="shared" si="2082"/>
        <v>4.25439081899298</v>
      </c>
      <c r="AL3296" s="9">
        <f t="shared" si="2082"/>
        <v>3.9707647643934481</v>
      </c>
      <c r="AM3296" s="9">
        <f t="shared" si="2082"/>
        <v>3.6871387097939161</v>
      </c>
    </row>
    <row r="3297" spans="1:39" outlineLevel="2">
      <c r="A3297" s="11">
        <f>ROW()</f>
        <v>3297</v>
      </c>
      <c r="C3297" s="6" t="s">
        <v>477</v>
      </c>
      <c r="D3297" s="39"/>
      <c r="E3297" s="39"/>
      <c r="F3297" s="39"/>
      <c r="G3297" s="39"/>
      <c r="H3297" s="39"/>
      <c r="I3297" s="39"/>
      <c r="J3297" s="39"/>
      <c r="K3297" s="39"/>
      <c r="L3297" s="39"/>
      <c r="M3297" s="39"/>
      <c r="N3297" s="39"/>
      <c r="O3297" s="39"/>
      <c r="P3297" s="39"/>
      <c r="Q3297" s="39"/>
      <c r="R3297" s="39"/>
      <c r="S3297" s="39"/>
      <c r="T3297" s="39"/>
      <c r="U3297" s="39"/>
      <c r="V3297" s="39"/>
      <c r="W3297" s="39"/>
      <c r="X3297" s="39"/>
      <c r="Y3297" s="39"/>
      <c r="Z3297" s="39"/>
      <c r="AA3297" s="39"/>
      <c r="AB3297" s="39"/>
      <c r="AC3297" s="9"/>
      <c r="AD3297" s="39"/>
      <c r="AE3297" s="39"/>
      <c r="AF3297" s="39"/>
      <c r="AG3297" s="39"/>
      <c r="AH3297" s="39"/>
      <c r="AI3297" s="39"/>
      <c r="AJ3297" s="9">
        <f t="shared" ref="AJ3297:AM3298" si="2083">AI3357</f>
        <v>0</v>
      </c>
      <c r="AK3297" s="9">
        <f t="shared" si="2083"/>
        <v>15.956568350235532</v>
      </c>
      <c r="AL3297" s="9">
        <f t="shared" si="2083"/>
        <v>14.36091151521198</v>
      </c>
      <c r="AM3297" s="9">
        <f t="shared" si="2083"/>
        <v>12.765254680188427</v>
      </c>
    </row>
    <row r="3298" spans="1:39" outlineLevel="2">
      <c r="A3298" s="11">
        <f>ROW()</f>
        <v>3298</v>
      </c>
      <c r="C3298" s="6" t="s">
        <v>511</v>
      </c>
      <c r="D3298" s="39"/>
      <c r="E3298" s="39"/>
      <c r="F3298" s="39"/>
      <c r="G3298" s="39"/>
      <c r="H3298" s="39"/>
      <c r="I3298" s="39"/>
      <c r="J3298" s="39"/>
      <c r="K3298" s="39"/>
      <c r="L3298" s="39"/>
      <c r="M3298" s="39"/>
      <c r="N3298" s="39"/>
      <c r="O3298" s="39"/>
      <c r="P3298" s="39"/>
      <c r="Q3298" s="39"/>
      <c r="R3298" s="39"/>
      <c r="S3298" s="39"/>
      <c r="T3298" s="39"/>
      <c r="U3298" s="39"/>
      <c r="V3298" s="39"/>
      <c r="W3298" s="39"/>
      <c r="X3298" s="39"/>
      <c r="Y3298" s="39"/>
      <c r="Z3298" s="39"/>
      <c r="AA3298" s="39"/>
      <c r="AB3298" s="39"/>
      <c r="AC3298" s="9"/>
      <c r="AD3298" s="39"/>
      <c r="AE3298" s="39"/>
      <c r="AF3298" s="39"/>
      <c r="AG3298" s="39"/>
      <c r="AH3298" s="39"/>
      <c r="AI3298" s="39"/>
      <c r="AJ3298" s="9">
        <f t="shared" si="2083"/>
        <v>0</v>
      </c>
      <c r="AK3298" s="9">
        <f t="shared" si="2083"/>
        <v>20.704286831681852</v>
      </c>
      <c r="AL3298" s="9">
        <f t="shared" si="2083"/>
        <v>20.290201095048214</v>
      </c>
      <c r="AM3298" s="9">
        <f t="shared" si="2083"/>
        <v>19.876115358414577</v>
      </c>
    </row>
    <row r="3299" spans="1:39" outlineLevel="2">
      <c r="A3299" s="11">
        <f>ROW()</f>
        <v>3299</v>
      </c>
      <c r="C3299" s="6" t="s">
        <v>655</v>
      </c>
      <c r="D3299" s="39"/>
      <c r="E3299" s="39"/>
      <c r="F3299" s="39"/>
      <c r="G3299" s="39"/>
      <c r="H3299" s="39"/>
      <c r="I3299" s="39"/>
      <c r="J3299" s="39"/>
      <c r="K3299" s="39"/>
      <c r="L3299" s="39"/>
      <c r="M3299" s="39"/>
      <c r="N3299" s="39"/>
      <c r="O3299" s="39"/>
      <c r="P3299" s="39"/>
      <c r="Q3299" s="39"/>
      <c r="R3299" s="39"/>
      <c r="S3299" s="39"/>
      <c r="T3299" s="39"/>
      <c r="U3299" s="39"/>
      <c r="V3299" s="39"/>
      <c r="W3299" s="39"/>
      <c r="X3299" s="39"/>
      <c r="Y3299" s="39"/>
      <c r="Z3299" s="39"/>
      <c r="AA3299" s="39"/>
      <c r="AB3299" s="39"/>
      <c r="AC3299" s="9"/>
      <c r="AD3299" s="39"/>
      <c r="AE3299" s="39"/>
      <c r="AF3299" s="39"/>
      <c r="AG3299" s="39"/>
      <c r="AH3299" s="39"/>
      <c r="AI3299" s="39"/>
      <c r="AJ3299" s="9">
        <f t="shared" ref="AJ3299:AJ3301" si="2084">AI3359</f>
        <v>0</v>
      </c>
      <c r="AK3299" s="9">
        <f t="shared" ref="AK3299:AK3301" si="2085">AJ3359</f>
        <v>0</v>
      </c>
      <c r="AL3299" s="9">
        <f t="shared" ref="AL3299:AL3301" si="2086">AK3359</f>
        <v>0</v>
      </c>
      <c r="AM3299" s="9">
        <f t="shared" ref="AM3299:AM3301" si="2087">AL3359</f>
        <v>0</v>
      </c>
    </row>
    <row r="3300" spans="1:39" outlineLevel="2">
      <c r="A3300" s="11">
        <f>ROW()</f>
        <v>3300</v>
      </c>
      <c r="C3300" s="6" t="s">
        <v>656</v>
      </c>
      <c r="D3300" s="39"/>
      <c r="E3300" s="39"/>
      <c r="F3300" s="39"/>
      <c r="G3300" s="39"/>
      <c r="H3300" s="39"/>
      <c r="I3300" s="39"/>
      <c r="J3300" s="39"/>
      <c r="K3300" s="39"/>
      <c r="L3300" s="39"/>
      <c r="M3300" s="39"/>
      <c r="N3300" s="39"/>
      <c r="O3300" s="39"/>
      <c r="P3300" s="39"/>
      <c r="Q3300" s="39"/>
      <c r="R3300" s="39"/>
      <c r="S3300" s="39"/>
      <c r="T3300" s="39"/>
      <c r="U3300" s="39"/>
      <c r="V3300" s="39"/>
      <c r="W3300" s="39"/>
      <c r="X3300" s="39"/>
      <c r="Y3300" s="39"/>
      <c r="Z3300" s="39"/>
      <c r="AA3300" s="39"/>
      <c r="AB3300" s="39"/>
      <c r="AC3300" s="9"/>
      <c r="AD3300" s="39"/>
      <c r="AE3300" s="39"/>
      <c r="AF3300" s="39"/>
      <c r="AG3300" s="39"/>
      <c r="AH3300" s="39"/>
      <c r="AI3300" s="39"/>
      <c r="AJ3300" s="9">
        <f t="shared" si="2084"/>
        <v>0</v>
      </c>
      <c r="AK3300" s="9">
        <f t="shared" si="2085"/>
        <v>0</v>
      </c>
      <c r="AL3300" s="9">
        <f t="shared" si="2086"/>
        <v>0</v>
      </c>
      <c r="AM3300" s="9">
        <f t="shared" si="2087"/>
        <v>0</v>
      </c>
    </row>
    <row r="3301" spans="1:39" outlineLevel="2">
      <c r="A3301" s="11">
        <f>ROW()</f>
        <v>3301</v>
      </c>
      <c r="C3301" s="6" t="s">
        <v>667</v>
      </c>
      <c r="D3301" s="39"/>
      <c r="E3301" s="39"/>
      <c r="F3301" s="39"/>
      <c r="G3301" s="39"/>
      <c r="H3301" s="39"/>
      <c r="I3301" s="39"/>
      <c r="J3301" s="39"/>
      <c r="K3301" s="39"/>
      <c r="L3301" s="39"/>
      <c r="M3301" s="39"/>
      <c r="N3301" s="39"/>
      <c r="O3301" s="39"/>
      <c r="P3301" s="39"/>
      <c r="Q3301" s="39"/>
      <c r="R3301" s="39"/>
      <c r="S3301" s="39"/>
      <c r="T3301" s="39"/>
      <c r="U3301" s="39"/>
      <c r="V3301" s="39"/>
      <c r="W3301" s="39"/>
      <c r="X3301" s="39"/>
      <c r="Y3301" s="39"/>
      <c r="Z3301" s="39"/>
      <c r="AA3301" s="39"/>
      <c r="AB3301" s="39"/>
      <c r="AC3301" s="9"/>
      <c r="AD3301" s="39"/>
      <c r="AE3301" s="39"/>
      <c r="AF3301" s="39"/>
      <c r="AG3301" s="39"/>
      <c r="AH3301" s="39"/>
      <c r="AI3301" s="39"/>
      <c r="AJ3301" s="9">
        <f t="shared" si="2084"/>
        <v>0</v>
      </c>
      <c r="AK3301" s="9">
        <f t="shared" si="2085"/>
        <v>0</v>
      </c>
      <c r="AL3301" s="9">
        <f t="shared" si="2086"/>
        <v>0</v>
      </c>
      <c r="AM3301" s="9">
        <f t="shared" si="2087"/>
        <v>0</v>
      </c>
    </row>
    <row r="3302" spans="1:39" outlineLevel="2">
      <c r="A3302" s="11">
        <f>ROW()</f>
        <v>3302</v>
      </c>
      <c r="C3302" s="6" t="s">
        <v>212</v>
      </c>
      <c r="D3302" s="39"/>
      <c r="E3302" s="39"/>
      <c r="F3302" s="39"/>
      <c r="G3302" s="39"/>
      <c r="H3302" s="39"/>
      <c r="I3302" s="39"/>
      <c r="J3302" s="39"/>
      <c r="K3302" s="39"/>
      <c r="L3302" s="39"/>
      <c r="M3302" s="39"/>
      <c r="N3302" s="39"/>
      <c r="O3302" s="39"/>
      <c r="P3302" s="39"/>
      <c r="Q3302" s="39"/>
      <c r="R3302" s="39"/>
      <c r="S3302" s="39"/>
      <c r="T3302" s="39"/>
      <c r="U3302" s="39"/>
      <c r="V3302" s="39"/>
      <c r="W3302" s="39"/>
      <c r="X3302" s="39"/>
      <c r="Y3302" s="39"/>
      <c r="Z3302" s="39"/>
      <c r="AA3302" s="39"/>
      <c r="AB3302" s="39"/>
      <c r="AC3302" s="9"/>
      <c r="AD3302" s="39"/>
      <c r="AE3302" s="39"/>
      <c r="AF3302" s="39"/>
      <c r="AG3302" s="39"/>
      <c r="AH3302" s="39"/>
      <c r="AI3302" s="39"/>
      <c r="AJ3302" s="9">
        <f t="shared" ref="AJ3302:AM3303" si="2088">AI3362</f>
        <v>0</v>
      </c>
      <c r="AK3302" s="9">
        <f t="shared" si="2088"/>
        <v>0</v>
      </c>
      <c r="AL3302" s="9">
        <f t="shared" si="2088"/>
        <v>0</v>
      </c>
      <c r="AM3302" s="9">
        <f t="shared" si="2088"/>
        <v>0</v>
      </c>
    </row>
    <row r="3303" spans="1:39" outlineLevel="2">
      <c r="A3303" s="11">
        <f>ROW()</f>
        <v>3303</v>
      </c>
      <c r="C3303" s="30" t="s">
        <v>362</v>
      </c>
      <c r="D3303" s="90"/>
      <c r="E3303" s="90"/>
      <c r="F3303" s="90"/>
      <c r="G3303" s="90"/>
      <c r="H3303" s="90"/>
      <c r="I3303" s="90"/>
      <c r="J3303" s="90"/>
      <c r="K3303" s="90"/>
      <c r="L3303" s="90"/>
      <c r="M3303" s="90"/>
      <c r="N3303" s="90"/>
      <c r="O3303" s="90"/>
      <c r="P3303" s="90"/>
      <c r="Q3303" s="90"/>
      <c r="R3303" s="90"/>
      <c r="S3303" s="90"/>
      <c r="T3303" s="90"/>
      <c r="U3303" s="90"/>
      <c r="V3303" s="90"/>
      <c r="W3303" s="90"/>
      <c r="X3303" s="90"/>
      <c r="Y3303" s="90"/>
      <c r="Z3303" s="90"/>
      <c r="AA3303" s="90"/>
      <c r="AB3303" s="90"/>
      <c r="AC3303" s="15"/>
      <c r="AD3303" s="90"/>
      <c r="AE3303" s="90"/>
      <c r="AF3303" s="90"/>
      <c r="AG3303" s="90"/>
      <c r="AH3303" s="90"/>
      <c r="AI3303" s="90"/>
      <c r="AJ3303" s="15">
        <f t="shared" si="2088"/>
        <v>0</v>
      </c>
      <c r="AK3303" s="15">
        <f t="shared" si="2088"/>
        <v>1.6807348920451415</v>
      </c>
      <c r="AL3303" s="15">
        <f t="shared" si="2088"/>
        <v>1.6291954946080067</v>
      </c>
      <c r="AM3303" s="15">
        <f t="shared" si="2088"/>
        <v>1.577656097170872</v>
      </c>
    </row>
    <row r="3304" spans="1:39" outlineLevel="2">
      <c r="A3304" s="11">
        <f>ROW()</f>
        <v>3304</v>
      </c>
      <c r="C3304" s="6" t="s">
        <v>1</v>
      </c>
      <c r="D3304" s="39"/>
      <c r="E3304" s="39"/>
      <c r="F3304" s="39"/>
      <c r="G3304" s="39"/>
      <c r="H3304" s="39"/>
      <c r="I3304" s="39"/>
      <c r="J3304" s="39"/>
      <c r="K3304" s="39"/>
      <c r="L3304" s="39"/>
      <c r="M3304" s="39"/>
      <c r="N3304" s="39"/>
      <c r="O3304" s="39"/>
      <c r="P3304" s="39"/>
      <c r="Q3304" s="39"/>
      <c r="R3304" s="39"/>
      <c r="S3304" s="39"/>
      <c r="T3304" s="39"/>
      <c r="U3304" s="39"/>
      <c r="V3304" s="39"/>
      <c r="W3304" s="39"/>
      <c r="X3304" s="39"/>
      <c r="Y3304" s="39"/>
      <c r="Z3304" s="39"/>
      <c r="AA3304" s="39"/>
      <c r="AB3304" s="39"/>
      <c r="AC3304" s="9"/>
      <c r="AD3304" s="39"/>
      <c r="AE3304" s="39"/>
      <c r="AF3304" s="39"/>
      <c r="AG3304" s="39"/>
      <c r="AH3304" s="39"/>
      <c r="AI3304" s="39"/>
      <c r="AJ3304" s="9">
        <f t="shared" ref="AJ3304" si="2089">SUM(AJ3291:AJ3303)</f>
        <v>0</v>
      </c>
      <c r="AK3304" s="9">
        <f t="shared" ref="AK3304:AM3304" si="2090">SUM(AK3291:AK3303)</f>
        <v>64.65037191143918</v>
      </c>
      <c r="AL3304" s="9">
        <f t="shared" si="2090"/>
        <v>59.614342119523293</v>
      </c>
      <c r="AM3304" s="9">
        <f t="shared" si="2090"/>
        <v>54.578312327607406</v>
      </c>
    </row>
    <row r="3305" spans="1:39" outlineLevel="2">
      <c r="A3305" s="11">
        <f>ROW()</f>
        <v>3305</v>
      </c>
      <c r="B3305" s="343" t="s">
        <v>31</v>
      </c>
      <c r="D3305" s="39"/>
      <c r="E3305" s="39"/>
      <c r="F3305" s="39"/>
      <c r="G3305" s="39"/>
      <c r="H3305" s="39"/>
      <c r="I3305" s="39"/>
      <c r="J3305" s="39"/>
      <c r="K3305" s="39"/>
      <c r="L3305" s="39"/>
      <c r="M3305" s="39"/>
      <c r="N3305" s="39"/>
      <c r="O3305" s="39"/>
      <c r="P3305" s="39"/>
      <c r="Q3305" s="39"/>
      <c r="R3305" s="39"/>
      <c r="S3305" s="39"/>
      <c r="T3305" s="39"/>
      <c r="U3305" s="39"/>
      <c r="V3305" s="39"/>
      <c r="W3305" s="39"/>
      <c r="X3305" s="39"/>
      <c r="Y3305" s="39"/>
      <c r="Z3305" s="39"/>
      <c r="AA3305" s="39"/>
      <c r="AB3305" s="39"/>
      <c r="AC3305" s="39"/>
      <c r="AD3305" s="39"/>
      <c r="AE3305" s="39"/>
      <c r="AF3305" s="39"/>
      <c r="AG3305" s="39"/>
      <c r="AH3305" s="39"/>
      <c r="AI3305" s="39"/>
      <c r="AJ3305" s="39"/>
      <c r="AK3305" s="39"/>
      <c r="AL3305" s="39"/>
      <c r="AM3305" s="39"/>
    </row>
    <row r="3306" spans="1:39" outlineLevel="2">
      <c r="A3306" s="11">
        <f>ROW()</f>
        <v>3306</v>
      </c>
      <c r="C3306" s="6" t="s">
        <v>2</v>
      </c>
      <c r="D3306" s="39"/>
      <c r="E3306" s="39"/>
      <c r="F3306" s="39"/>
      <c r="G3306" s="39"/>
      <c r="H3306" s="39"/>
      <c r="I3306" s="39"/>
      <c r="J3306" s="39"/>
      <c r="K3306" s="39"/>
      <c r="L3306" s="39"/>
      <c r="M3306" s="39"/>
      <c r="N3306" s="39"/>
      <c r="O3306" s="39"/>
      <c r="P3306" s="39"/>
      <c r="Q3306" s="39"/>
      <c r="R3306" s="39"/>
      <c r="S3306" s="39"/>
      <c r="T3306" s="39"/>
      <c r="U3306" s="39"/>
      <c r="V3306" s="39"/>
      <c r="W3306" s="39"/>
      <c r="X3306" s="39"/>
      <c r="Y3306" s="39"/>
      <c r="Z3306" s="39"/>
      <c r="AA3306" s="39"/>
      <c r="AB3306" s="39"/>
      <c r="AC3306" s="162"/>
      <c r="AD3306" s="39"/>
      <c r="AE3306" s="39"/>
      <c r="AF3306" s="39"/>
      <c r="AG3306" s="39"/>
      <c r="AH3306" s="39"/>
      <c r="AI3306" s="39"/>
      <c r="AJ3306" s="39">
        <f>AJ$279</f>
        <v>0.18733905258171568</v>
      </c>
      <c r="AK3306" s="39"/>
      <c r="AL3306" s="39"/>
      <c r="AM3306" s="39"/>
    </row>
    <row r="3307" spans="1:39" outlineLevel="2">
      <c r="A3307" s="11">
        <f>ROW()</f>
        <v>3307</v>
      </c>
      <c r="C3307" s="6" t="s">
        <v>3</v>
      </c>
      <c r="D3307" s="39"/>
      <c r="E3307" s="39"/>
      <c r="F3307" s="39"/>
      <c r="G3307" s="39"/>
      <c r="H3307" s="39"/>
      <c r="I3307" s="39"/>
      <c r="J3307" s="39"/>
      <c r="K3307" s="39"/>
      <c r="L3307" s="39"/>
      <c r="M3307" s="39"/>
      <c r="N3307" s="39"/>
      <c r="O3307" s="39"/>
      <c r="P3307" s="39"/>
      <c r="Q3307" s="39"/>
      <c r="R3307" s="39"/>
      <c r="S3307" s="39"/>
      <c r="T3307" s="39"/>
      <c r="U3307" s="39"/>
      <c r="V3307" s="39"/>
      <c r="W3307" s="39"/>
      <c r="X3307" s="39"/>
      <c r="Y3307" s="39"/>
      <c r="Z3307" s="39"/>
      <c r="AA3307" s="39"/>
      <c r="AB3307" s="39"/>
      <c r="AC3307" s="162"/>
      <c r="AD3307" s="39"/>
      <c r="AE3307" s="39"/>
      <c r="AF3307" s="39"/>
      <c r="AG3307" s="39"/>
      <c r="AH3307" s="39"/>
      <c r="AI3307" s="39"/>
      <c r="AJ3307" s="39">
        <f>AJ$280</f>
        <v>5.7351937269398139</v>
      </c>
      <c r="AK3307" s="39"/>
      <c r="AL3307" s="39"/>
      <c r="AM3307" s="39"/>
    </row>
    <row r="3308" spans="1:39" outlineLevel="2">
      <c r="A3308" s="11">
        <f>ROW()</f>
        <v>3308</v>
      </c>
      <c r="C3308" s="6" t="s">
        <v>4</v>
      </c>
      <c r="D3308" s="39"/>
      <c r="E3308" s="39"/>
      <c r="F3308" s="39"/>
      <c r="G3308" s="39"/>
      <c r="H3308" s="39"/>
      <c r="I3308" s="39"/>
      <c r="J3308" s="39"/>
      <c r="K3308" s="39"/>
      <c r="L3308" s="39"/>
      <c r="M3308" s="39"/>
      <c r="N3308" s="39"/>
      <c r="O3308" s="39"/>
      <c r="P3308" s="39"/>
      <c r="Q3308" s="39"/>
      <c r="R3308" s="39"/>
      <c r="S3308" s="39"/>
      <c r="T3308" s="39"/>
      <c r="U3308" s="39"/>
      <c r="V3308" s="39"/>
      <c r="W3308" s="39"/>
      <c r="X3308" s="39"/>
      <c r="Y3308" s="39"/>
      <c r="Z3308" s="39"/>
      <c r="AA3308" s="39"/>
      <c r="AB3308" s="39"/>
      <c r="AC3308" s="162"/>
      <c r="AD3308" s="39"/>
      <c r="AE3308" s="39"/>
      <c r="AF3308" s="39"/>
      <c r="AG3308" s="39"/>
      <c r="AH3308" s="39"/>
      <c r="AI3308" s="39"/>
      <c r="AJ3308" s="39">
        <f>AJ$281</f>
        <v>3.4019865469552881</v>
      </c>
      <c r="AK3308" s="39"/>
      <c r="AL3308" s="39"/>
      <c r="AM3308" s="39"/>
    </row>
    <row r="3309" spans="1:39" outlineLevel="2">
      <c r="A3309" s="11">
        <f>ROW()</f>
        <v>3309</v>
      </c>
      <c r="C3309" s="6" t="s">
        <v>5</v>
      </c>
      <c r="D3309" s="39"/>
      <c r="E3309" s="39"/>
      <c r="F3309" s="39"/>
      <c r="G3309" s="39"/>
      <c r="H3309" s="39"/>
      <c r="I3309" s="39"/>
      <c r="J3309" s="39"/>
      <c r="K3309" s="39"/>
      <c r="L3309" s="39"/>
      <c r="M3309" s="39"/>
      <c r="N3309" s="39"/>
      <c r="O3309" s="39"/>
      <c r="P3309" s="39"/>
      <c r="Q3309" s="39"/>
      <c r="R3309" s="39"/>
      <c r="S3309" s="39"/>
      <c r="T3309" s="39"/>
      <c r="U3309" s="39"/>
      <c r="V3309" s="39"/>
      <c r="W3309" s="39"/>
      <c r="X3309" s="39"/>
      <c r="Y3309" s="39"/>
      <c r="Z3309" s="39"/>
      <c r="AA3309" s="39"/>
      <c r="AB3309" s="39"/>
      <c r="AC3309" s="162"/>
      <c r="AD3309" s="39"/>
      <c r="AE3309" s="39"/>
      <c r="AF3309" s="39"/>
      <c r="AG3309" s="39"/>
      <c r="AH3309" s="39"/>
      <c r="AI3309" s="39"/>
      <c r="AJ3309" s="39">
        <f>AJ$282</f>
        <v>1.6477779033531552</v>
      </c>
      <c r="AK3309" s="39"/>
      <c r="AL3309" s="39"/>
      <c r="AM3309" s="39"/>
    </row>
    <row r="3310" spans="1:39" outlineLevel="2">
      <c r="A3310" s="11">
        <f>ROW()</f>
        <v>3310</v>
      </c>
      <c r="C3310" s="6" t="s">
        <v>473</v>
      </c>
      <c r="D3310" s="39"/>
      <c r="E3310" s="39"/>
      <c r="F3310" s="39"/>
      <c r="G3310" s="39"/>
      <c r="H3310" s="39"/>
      <c r="I3310" s="39"/>
      <c r="J3310" s="39"/>
      <c r="K3310" s="39"/>
      <c r="L3310" s="39"/>
      <c r="M3310" s="39"/>
      <c r="N3310" s="39"/>
      <c r="O3310" s="39"/>
      <c r="P3310" s="39"/>
      <c r="Q3310" s="39"/>
      <c r="R3310" s="39"/>
      <c r="S3310" s="39"/>
      <c r="T3310" s="39"/>
      <c r="U3310" s="39"/>
      <c r="V3310" s="39"/>
      <c r="W3310" s="39"/>
      <c r="X3310" s="39"/>
      <c r="Y3310" s="39"/>
      <c r="Z3310" s="39"/>
      <c r="AA3310" s="39"/>
      <c r="AB3310" s="39"/>
      <c r="AC3310" s="162"/>
      <c r="AD3310" s="39"/>
      <c r="AE3310" s="39"/>
      <c r="AF3310" s="39"/>
      <c r="AG3310" s="39"/>
      <c r="AH3310" s="39"/>
      <c r="AI3310" s="39"/>
      <c r="AJ3310" s="39">
        <f>AJ$283</f>
        <v>11.082093788653708</v>
      </c>
      <c r="AK3310" s="39"/>
      <c r="AL3310" s="39"/>
      <c r="AM3310" s="39"/>
    </row>
    <row r="3311" spans="1:39" outlineLevel="2">
      <c r="A3311" s="11">
        <f>ROW()</f>
        <v>3311</v>
      </c>
      <c r="C3311" s="6" t="s">
        <v>474</v>
      </c>
      <c r="D3311" s="39"/>
      <c r="E3311" s="39"/>
      <c r="F3311" s="39"/>
      <c r="G3311" s="39"/>
      <c r="H3311" s="39"/>
      <c r="I3311" s="39"/>
      <c r="J3311" s="39"/>
      <c r="K3311" s="39"/>
      <c r="L3311" s="39"/>
      <c r="M3311" s="39"/>
      <c r="N3311" s="39"/>
      <c r="O3311" s="39"/>
      <c r="P3311" s="39"/>
      <c r="Q3311" s="39"/>
      <c r="R3311" s="39"/>
      <c r="S3311" s="39"/>
      <c r="T3311" s="39"/>
      <c r="U3311" s="39"/>
      <c r="V3311" s="39"/>
      <c r="W3311" s="39"/>
      <c r="X3311" s="39"/>
      <c r="Y3311" s="39"/>
      <c r="Z3311" s="39"/>
      <c r="AA3311" s="39"/>
      <c r="AB3311" s="39"/>
      <c r="AC3311" s="162"/>
      <c r="AD3311" s="39"/>
      <c r="AE3311" s="39"/>
      <c r="AF3311" s="39"/>
      <c r="AG3311" s="39"/>
      <c r="AH3311" s="39"/>
      <c r="AI3311" s="39"/>
      <c r="AJ3311" s="39">
        <f>AJ$284</f>
        <v>4.25439081899298</v>
      </c>
      <c r="AK3311" s="39"/>
      <c r="AL3311" s="39"/>
      <c r="AM3311" s="39"/>
    </row>
    <row r="3312" spans="1:39" outlineLevel="2">
      <c r="A3312" s="11">
        <f>ROW()</f>
        <v>3312</v>
      </c>
      <c r="C3312" s="6" t="s">
        <v>477</v>
      </c>
      <c r="D3312" s="39"/>
      <c r="E3312" s="39"/>
      <c r="F3312" s="39"/>
      <c r="G3312" s="39"/>
      <c r="H3312" s="39"/>
      <c r="I3312" s="39"/>
      <c r="J3312" s="39"/>
      <c r="K3312" s="39"/>
      <c r="L3312" s="39"/>
      <c r="M3312" s="39"/>
      <c r="N3312" s="39"/>
      <c r="O3312" s="39"/>
      <c r="P3312" s="39"/>
      <c r="Q3312" s="39"/>
      <c r="R3312" s="39"/>
      <c r="S3312" s="39"/>
      <c r="T3312" s="39"/>
      <c r="U3312" s="39"/>
      <c r="V3312" s="39"/>
      <c r="W3312" s="39"/>
      <c r="X3312" s="39"/>
      <c r="Y3312" s="39"/>
      <c r="Z3312" s="39"/>
      <c r="AA3312" s="39"/>
      <c r="AB3312" s="39"/>
      <c r="AC3312" s="162"/>
      <c r="AD3312" s="39"/>
      <c r="AE3312" s="39"/>
      <c r="AF3312" s="39"/>
      <c r="AG3312" s="39"/>
      <c r="AH3312" s="39"/>
      <c r="AI3312" s="39"/>
      <c r="AJ3312" s="39">
        <f>AJ$285</f>
        <v>15.956568350235532</v>
      </c>
      <c r="AK3312" s="39"/>
      <c r="AL3312" s="39"/>
      <c r="AM3312" s="39"/>
    </row>
    <row r="3313" spans="1:39" outlineLevel="2">
      <c r="A3313" s="11">
        <f>ROW()</f>
        <v>3313</v>
      </c>
      <c r="C3313" s="6" t="s">
        <v>511</v>
      </c>
      <c r="D3313" s="39"/>
      <c r="E3313" s="39"/>
      <c r="F3313" s="39"/>
      <c r="G3313" s="39"/>
      <c r="H3313" s="39"/>
      <c r="I3313" s="39"/>
      <c r="J3313" s="39"/>
      <c r="K3313" s="39"/>
      <c r="L3313" s="39"/>
      <c r="M3313" s="39"/>
      <c r="N3313" s="39"/>
      <c r="O3313" s="39"/>
      <c r="P3313" s="39"/>
      <c r="Q3313" s="39"/>
      <c r="R3313" s="39"/>
      <c r="S3313" s="39"/>
      <c r="T3313" s="39"/>
      <c r="U3313" s="39"/>
      <c r="V3313" s="39"/>
      <c r="W3313" s="39"/>
      <c r="X3313" s="39"/>
      <c r="Y3313" s="39"/>
      <c r="Z3313" s="39"/>
      <c r="AA3313" s="39"/>
      <c r="AB3313" s="39"/>
      <c r="AC3313" s="162"/>
      <c r="AD3313" s="39"/>
      <c r="AE3313" s="39"/>
      <c r="AF3313" s="39"/>
      <c r="AG3313" s="39"/>
      <c r="AH3313" s="39"/>
      <c r="AI3313" s="39"/>
      <c r="AJ3313" s="39">
        <f>AJ$286</f>
        <v>20.704286831681852</v>
      </c>
      <c r="AK3313" s="39"/>
      <c r="AL3313" s="39"/>
      <c r="AM3313" s="39"/>
    </row>
    <row r="3314" spans="1:39" outlineLevel="2">
      <c r="A3314" s="11">
        <f>ROW()</f>
        <v>3314</v>
      </c>
      <c r="C3314" s="6" t="s">
        <v>655</v>
      </c>
      <c r="D3314" s="39"/>
      <c r="E3314" s="39"/>
      <c r="F3314" s="39"/>
      <c r="G3314" s="39"/>
      <c r="H3314" s="39"/>
      <c r="I3314" s="39"/>
      <c r="J3314" s="39"/>
      <c r="K3314" s="39"/>
      <c r="L3314" s="39"/>
      <c r="M3314" s="39"/>
      <c r="N3314" s="39"/>
      <c r="O3314" s="39"/>
      <c r="P3314" s="39"/>
      <c r="Q3314" s="39"/>
      <c r="R3314" s="39"/>
      <c r="S3314" s="39"/>
      <c r="T3314" s="39"/>
      <c r="U3314" s="39"/>
      <c r="V3314" s="39"/>
      <c r="W3314" s="39"/>
      <c r="X3314" s="39"/>
      <c r="Y3314" s="39"/>
      <c r="Z3314" s="39"/>
      <c r="AA3314" s="39"/>
      <c r="AB3314" s="39"/>
      <c r="AC3314" s="162"/>
      <c r="AD3314" s="39"/>
      <c r="AE3314" s="39"/>
      <c r="AF3314" s="39"/>
      <c r="AG3314" s="39"/>
      <c r="AH3314" s="39"/>
      <c r="AI3314" s="39"/>
      <c r="AJ3314" s="39"/>
      <c r="AK3314" s="39"/>
      <c r="AL3314" s="39"/>
      <c r="AM3314" s="39"/>
    </row>
    <row r="3315" spans="1:39" outlineLevel="2">
      <c r="A3315" s="11">
        <f>ROW()</f>
        <v>3315</v>
      </c>
      <c r="C3315" s="6" t="s">
        <v>656</v>
      </c>
      <c r="D3315" s="39"/>
      <c r="E3315" s="39"/>
      <c r="F3315" s="39"/>
      <c r="G3315" s="39"/>
      <c r="H3315" s="39"/>
      <c r="I3315" s="39"/>
      <c r="J3315" s="39"/>
      <c r="K3315" s="39"/>
      <c r="L3315" s="39"/>
      <c r="M3315" s="39"/>
      <c r="N3315" s="39"/>
      <c r="O3315" s="39"/>
      <c r="P3315" s="39"/>
      <c r="Q3315" s="39"/>
      <c r="R3315" s="39"/>
      <c r="S3315" s="39"/>
      <c r="T3315" s="39"/>
      <c r="U3315" s="39"/>
      <c r="V3315" s="39"/>
      <c r="W3315" s="39"/>
      <c r="X3315" s="39"/>
      <c r="Y3315" s="39"/>
      <c r="Z3315" s="39"/>
      <c r="AA3315" s="39"/>
      <c r="AB3315" s="39"/>
      <c r="AC3315" s="162"/>
      <c r="AD3315" s="39"/>
      <c r="AE3315" s="39"/>
      <c r="AF3315" s="39"/>
      <c r="AG3315" s="39"/>
      <c r="AH3315" s="39"/>
      <c r="AI3315" s="39"/>
      <c r="AJ3315" s="39"/>
      <c r="AK3315" s="39"/>
      <c r="AL3315" s="39"/>
      <c r="AM3315" s="39"/>
    </row>
    <row r="3316" spans="1:39" outlineLevel="2">
      <c r="A3316" s="11">
        <f>ROW()</f>
        <v>3316</v>
      </c>
      <c r="C3316" s="6" t="s">
        <v>667</v>
      </c>
      <c r="D3316" s="39"/>
      <c r="E3316" s="39"/>
      <c r="F3316" s="39"/>
      <c r="G3316" s="39"/>
      <c r="H3316" s="39"/>
      <c r="I3316" s="39"/>
      <c r="J3316" s="39"/>
      <c r="K3316" s="39"/>
      <c r="L3316" s="39"/>
      <c r="M3316" s="39"/>
      <c r="N3316" s="39"/>
      <c r="O3316" s="39"/>
      <c r="P3316" s="39"/>
      <c r="Q3316" s="39"/>
      <c r="R3316" s="39"/>
      <c r="S3316" s="39"/>
      <c r="T3316" s="39"/>
      <c r="U3316" s="39"/>
      <c r="V3316" s="39"/>
      <c r="W3316" s="39"/>
      <c r="X3316" s="39"/>
      <c r="Y3316" s="39"/>
      <c r="Z3316" s="39"/>
      <c r="AA3316" s="39"/>
      <c r="AB3316" s="39"/>
      <c r="AC3316" s="162"/>
      <c r="AD3316" s="39"/>
      <c r="AE3316" s="39"/>
      <c r="AF3316" s="39"/>
      <c r="AG3316" s="39"/>
      <c r="AH3316" s="39"/>
      <c r="AI3316" s="39"/>
      <c r="AJ3316" s="39"/>
      <c r="AK3316" s="39"/>
      <c r="AL3316" s="39"/>
      <c r="AM3316" s="39"/>
    </row>
    <row r="3317" spans="1:39" outlineLevel="2">
      <c r="A3317" s="11">
        <f>ROW()</f>
        <v>3317</v>
      </c>
      <c r="C3317" s="6" t="s">
        <v>212</v>
      </c>
      <c r="D3317" s="39"/>
      <c r="E3317" s="39"/>
      <c r="F3317" s="39"/>
      <c r="G3317" s="39"/>
      <c r="H3317" s="39"/>
      <c r="I3317" s="39"/>
      <c r="J3317" s="39"/>
      <c r="K3317" s="39"/>
      <c r="L3317" s="39"/>
      <c r="M3317" s="39"/>
      <c r="N3317" s="39"/>
      <c r="O3317" s="39"/>
      <c r="P3317" s="39"/>
      <c r="Q3317" s="39"/>
      <c r="R3317" s="39"/>
      <c r="S3317" s="39"/>
      <c r="T3317" s="39"/>
      <c r="U3317" s="39"/>
      <c r="V3317" s="39"/>
      <c r="W3317" s="39"/>
      <c r="X3317" s="39"/>
      <c r="Y3317" s="39"/>
      <c r="Z3317" s="39"/>
      <c r="AA3317" s="39"/>
      <c r="AB3317" s="39"/>
      <c r="AC3317" s="162"/>
      <c r="AD3317" s="39"/>
      <c r="AE3317" s="39"/>
      <c r="AF3317" s="39"/>
      <c r="AG3317" s="39"/>
      <c r="AH3317" s="39"/>
      <c r="AI3317" s="39"/>
      <c r="AJ3317" s="39">
        <f>AJ$290</f>
        <v>0</v>
      </c>
      <c r="AK3317" s="39"/>
      <c r="AL3317" s="39"/>
      <c r="AM3317" s="39"/>
    </row>
    <row r="3318" spans="1:39" outlineLevel="2">
      <c r="A3318" s="11">
        <f>ROW()</f>
        <v>3318</v>
      </c>
      <c r="C3318" s="30" t="s">
        <v>362</v>
      </c>
      <c r="D3318" s="90"/>
      <c r="E3318" s="90"/>
      <c r="F3318" s="90"/>
      <c r="G3318" s="90"/>
      <c r="H3318" s="90"/>
      <c r="I3318" s="90"/>
      <c r="J3318" s="90"/>
      <c r="K3318" s="90"/>
      <c r="L3318" s="90"/>
      <c r="M3318" s="90"/>
      <c r="N3318" s="90"/>
      <c r="O3318" s="90"/>
      <c r="P3318" s="90"/>
      <c r="Q3318" s="90"/>
      <c r="R3318" s="90"/>
      <c r="S3318" s="90"/>
      <c r="T3318" s="90"/>
      <c r="U3318" s="90"/>
      <c r="V3318" s="90"/>
      <c r="W3318" s="90"/>
      <c r="X3318" s="90"/>
      <c r="Y3318" s="90"/>
      <c r="Z3318" s="90"/>
      <c r="AA3318" s="90"/>
      <c r="AB3318" s="90"/>
      <c r="AC3318" s="166"/>
      <c r="AD3318" s="90"/>
      <c r="AE3318" s="90"/>
      <c r="AF3318" s="90"/>
      <c r="AG3318" s="90"/>
      <c r="AH3318" s="90"/>
      <c r="AI3318" s="90"/>
      <c r="AJ3318" s="90">
        <f>AJ$291</f>
        <v>1.6807348920451415</v>
      </c>
      <c r="AK3318" s="90"/>
      <c r="AL3318" s="90"/>
      <c r="AM3318" s="90"/>
    </row>
    <row r="3319" spans="1:39" outlineLevel="2">
      <c r="A3319" s="11">
        <f>ROW()</f>
        <v>3319</v>
      </c>
      <c r="C3319" s="6" t="s">
        <v>1</v>
      </c>
      <c r="D3319" s="39"/>
      <c r="E3319" s="39"/>
      <c r="F3319" s="39"/>
      <c r="G3319" s="39"/>
      <c r="H3319" s="39"/>
      <c r="I3319" s="39"/>
      <c r="J3319" s="39"/>
      <c r="K3319" s="39"/>
      <c r="L3319" s="39"/>
      <c r="M3319" s="39"/>
      <c r="N3319" s="39"/>
      <c r="O3319" s="39"/>
      <c r="P3319" s="39"/>
      <c r="Q3319" s="39"/>
      <c r="R3319" s="39"/>
      <c r="S3319" s="39"/>
      <c r="T3319" s="39"/>
      <c r="U3319" s="39"/>
      <c r="V3319" s="39"/>
      <c r="W3319" s="39"/>
      <c r="X3319" s="39"/>
      <c r="Y3319" s="39"/>
      <c r="Z3319" s="39"/>
      <c r="AA3319" s="39"/>
      <c r="AB3319" s="39"/>
      <c r="AC3319" s="9"/>
      <c r="AD3319" s="39"/>
      <c r="AE3319" s="39"/>
      <c r="AF3319" s="39"/>
      <c r="AG3319" s="39"/>
      <c r="AH3319" s="39"/>
      <c r="AI3319" s="39"/>
      <c r="AJ3319" s="9">
        <f t="shared" ref="AJ3319" si="2091">SUM(AJ3306:AJ3318)</f>
        <v>64.65037191143918</v>
      </c>
      <c r="AK3319" s="39"/>
      <c r="AL3319" s="39"/>
      <c r="AM3319" s="39"/>
    </row>
    <row r="3320" spans="1:39" outlineLevel="2">
      <c r="A3320" s="11">
        <f>ROW()</f>
        <v>3320</v>
      </c>
      <c r="B3320" s="343" t="s">
        <v>657</v>
      </c>
      <c r="D3320" s="39"/>
      <c r="E3320" s="39"/>
      <c r="G3320" s="39"/>
      <c r="H3320" s="39"/>
      <c r="I3320" s="39"/>
      <c r="J3320" s="39"/>
      <c r="K3320" s="39"/>
      <c r="L3320" s="39"/>
      <c r="M3320" s="39"/>
      <c r="N3320" s="39"/>
      <c r="O3320" s="39"/>
      <c r="P3320" s="39"/>
      <c r="Q3320" s="39"/>
      <c r="R3320" s="39"/>
      <c r="S3320" s="39"/>
      <c r="T3320" s="39"/>
      <c r="U3320" s="39"/>
      <c r="V3320" s="39"/>
      <c r="W3320" s="39"/>
      <c r="X3320" s="39"/>
      <c r="Y3320" s="39"/>
      <c r="Z3320" s="39"/>
      <c r="AA3320" s="39"/>
      <c r="AB3320" s="39"/>
      <c r="AD3320" s="39"/>
      <c r="AE3320" s="39"/>
      <c r="AF3320" s="39"/>
      <c r="AG3320" s="39"/>
      <c r="AH3320" s="39"/>
      <c r="AI3320" s="39"/>
      <c r="AK3320" s="39"/>
      <c r="AL3320" s="39"/>
      <c r="AM3320" s="39"/>
    </row>
    <row r="3321" spans="1:39" outlineLevel="2">
      <c r="A3321" s="11">
        <f>ROW()</f>
        <v>3321</v>
      </c>
      <c r="C3321" s="6" t="s">
        <v>2</v>
      </c>
      <c r="D3321" s="39"/>
      <c r="E3321" s="39"/>
      <c r="F3321" s="31"/>
      <c r="G3321" s="39"/>
      <c r="H3321" s="39"/>
      <c r="I3321" s="39"/>
      <c r="J3321" s="39"/>
      <c r="K3321" s="39"/>
      <c r="L3321" s="39"/>
      <c r="M3321" s="39"/>
      <c r="N3321" s="39"/>
      <c r="O3321" s="39"/>
      <c r="P3321" s="39"/>
      <c r="Q3321" s="39"/>
      <c r="R3321" s="39"/>
      <c r="S3321" s="39"/>
      <c r="T3321" s="39"/>
      <c r="U3321" s="39"/>
      <c r="V3321" s="39"/>
      <c r="W3321" s="39"/>
      <c r="X3321" s="39"/>
      <c r="Y3321" s="39"/>
      <c r="Z3321" s="39"/>
      <c r="AA3321" s="39"/>
      <c r="AB3321" s="39"/>
      <c r="AC3321" s="9"/>
      <c r="AD3321" s="39"/>
      <c r="AE3321" s="39"/>
      <c r="AF3321" s="39"/>
      <c r="AG3321" s="39"/>
      <c r="AH3321" s="39"/>
      <c r="AI3321" s="39"/>
      <c r="AJ3321" s="9"/>
      <c r="AK3321" s="39"/>
      <c r="AL3321" s="39"/>
      <c r="AM3321" s="39"/>
    </row>
    <row r="3322" spans="1:39" outlineLevel="2">
      <c r="A3322" s="11">
        <f>ROW()</f>
        <v>3322</v>
      </c>
      <c r="C3322" s="6" t="s">
        <v>3</v>
      </c>
      <c r="D3322" s="39"/>
      <c r="E3322" s="39"/>
      <c r="F3322" s="31"/>
      <c r="G3322" s="39"/>
      <c r="H3322" s="39"/>
      <c r="I3322" s="39"/>
      <c r="J3322" s="39"/>
      <c r="K3322" s="39"/>
      <c r="L3322" s="39"/>
      <c r="M3322" s="39"/>
      <c r="N3322" s="39"/>
      <c r="O3322" s="39"/>
      <c r="P3322" s="39"/>
      <c r="Q3322" s="39"/>
      <c r="R3322" s="39"/>
      <c r="S3322" s="39"/>
      <c r="T3322" s="39"/>
      <c r="U3322" s="39"/>
      <c r="V3322" s="39"/>
      <c r="W3322" s="39"/>
      <c r="X3322" s="39"/>
      <c r="Y3322" s="39"/>
      <c r="Z3322" s="39"/>
      <c r="AA3322" s="39"/>
      <c r="AB3322" s="39"/>
      <c r="AC3322" s="9"/>
      <c r="AD3322" s="39"/>
      <c r="AE3322" s="39"/>
      <c r="AF3322" s="39"/>
      <c r="AG3322" s="39"/>
      <c r="AH3322" s="39"/>
      <c r="AI3322" s="39"/>
      <c r="AJ3322" s="9"/>
      <c r="AK3322" s="39"/>
      <c r="AL3322" s="39"/>
      <c r="AM3322" s="39"/>
    </row>
    <row r="3323" spans="1:39" outlineLevel="2">
      <c r="A3323" s="11">
        <f>ROW()</f>
        <v>3323</v>
      </c>
      <c r="C3323" s="6" t="s">
        <v>4</v>
      </c>
      <c r="D3323" s="39"/>
      <c r="E3323" s="39"/>
      <c r="F3323" s="31"/>
      <c r="G3323" s="39"/>
      <c r="H3323" s="39"/>
      <c r="I3323" s="39"/>
      <c r="J3323" s="39"/>
      <c r="K3323" s="39"/>
      <c r="L3323" s="39"/>
      <c r="M3323" s="39"/>
      <c r="N3323" s="39"/>
      <c r="O3323" s="39"/>
      <c r="P3323" s="39"/>
      <c r="Q3323" s="39"/>
      <c r="R3323" s="39"/>
      <c r="S3323" s="39"/>
      <c r="T3323" s="39"/>
      <c r="U3323" s="39"/>
      <c r="V3323" s="39"/>
      <c r="W3323" s="39"/>
      <c r="X3323" s="39"/>
      <c r="Y3323" s="39"/>
      <c r="Z3323" s="39"/>
      <c r="AA3323" s="39"/>
      <c r="AB3323" s="39"/>
      <c r="AC3323" s="9"/>
      <c r="AD3323" s="39"/>
      <c r="AE3323" s="39"/>
      <c r="AF3323" s="39"/>
      <c r="AG3323" s="39"/>
      <c r="AH3323" s="39"/>
      <c r="AI3323" s="39"/>
      <c r="AJ3323" s="9"/>
      <c r="AK3323" s="39"/>
      <c r="AL3323" s="39"/>
      <c r="AM3323" s="39"/>
    </row>
    <row r="3324" spans="1:39" outlineLevel="2">
      <c r="A3324" s="11">
        <f>ROW()</f>
        <v>3324</v>
      </c>
      <c r="C3324" s="6" t="s">
        <v>5</v>
      </c>
      <c r="D3324" s="39"/>
      <c r="E3324" s="39"/>
      <c r="F3324" s="31"/>
      <c r="G3324" s="39"/>
      <c r="H3324" s="39"/>
      <c r="I3324" s="39"/>
      <c r="J3324" s="39"/>
      <c r="K3324" s="39"/>
      <c r="L3324" s="39"/>
      <c r="M3324" s="39"/>
      <c r="N3324" s="39"/>
      <c r="O3324" s="39"/>
      <c r="P3324" s="39"/>
      <c r="Q3324" s="39"/>
      <c r="R3324" s="39"/>
      <c r="S3324" s="39"/>
      <c r="T3324" s="39"/>
      <c r="U3324" s="39"/>
      <c r="V3324" s="39"/>
      <c r="W3324" s="39"/>
      <c r="X3324" s="39"/>
      <c r="Y3324" s="39"/>
      <c r="Z3324" s="39"/>
      <c r="AA3324" s="39"/>
      <c r="AB3324" s="39"/>
      <c r="AC3324" s="9"/>
      <c r="AD3324" s="39"/>
      <c r="AE3324" s="39"/>
      <c r="AF3324" s="39"/>
      <c r="AG3324" s="39"/>
      <c r="AH3324" s="39"/>
      <c r="AI3324" s="39"/>
      <c r="AJ3324" s="9"/>
      <c r="AK3324" s="39"/>
      <c r="AL3324" s="39"/>
      <c r="AM3324" s="39"/>
    </row>
    <row r="3325" spans="1:39" outlineLevel="2">
      <c r="A3325" s="11">
        <f>ROW()</f>
        <v>3325</v>
      </c>
      <c r="C3325" s="6" t="s">
        <v>473</v>
      </c>
      <c r="D3325" s="39"/>
      <c r="E3325" s="39"/>
      <c r="F3325" s="31"/>
      <c r="G3325" s="39"/>
      <c r="H3325" s="39"/>
      <c r="I3325" s="39"/>
      <c r="J3325" s="39"/>
      <c r="K3325" s="39"/>
      <c r="L3325" s="39"/>
      <c r="M3325" s="39"/>
      <c r="N3325" s="39"/>
      <c r="O3325" s="39"/>
      <c r="P3325" s="39"/>
      <c r="Q3325" s="39"/>
      <c r="R3325" s="39"/>
      <c r="S3325" s="39"/>
      <c r="T3325" s="39"/>
      <c r="U3325" s="39"/>
      <c r="V3325" s="39"/>
      <c r="W3325" s="39"/>
      <c r="X3325" s="39"/>
      <c r="Y3325" s="39"/>
      <c r="Z3325" s="39"/>
      <c r="AA3325" s="39"/>
      <c r="AB3325" s="39"/>
      <c r="AC3325" s="9"/>
      <c r="AD3325" s="39"/>
      <c r="AE3325" s="39"/>
      <c r="AF3325" s="39"/>
      <c r="AG3325" s="39"/>
      <c r="AH3325" s="39"/>
      <c r="AI3325" s="39"/>
      <c r="AJ3325" s="9"/>
      <c r="AK3325" s="39"/>
      <c r="AL3325" s="39"/>
      <c r="AM3325" s="39"/>
    </row>
    <row r="3326" spans="1:39" outlineLevel="2">
      <c r="A3326" s="11">
        <f>ROW()</f>
        <v>3326</v>
      </c>
      <c r="C3326" s="6" t="s">
        <v>474</v>
      </c>
      <c r="D3326" s="39"/>
      <c r="E3326" s="39"/>
      <c r="F3326" s="31"/>
      <c r="G3326" s="39"/>
      <c r="H3326" s="39"/>
      <c r="I3326" s="39"/>
      <c r="J3326" s="39"/>
      <c r="K3326" s="39"/>
      <c r="L3326" s="39"/>
      <c r="M3326" s="39"/>
      <c r="N3326" s="39"/>
      <c r="O3326" s="39"/>
      <c r="P3326" s="39"/>
      <c r="Q3326" s="39"/>
      <c r="R3326" s="39"/>
      <c r="S3326" s="39"/>
      <c r="T3326" s="39"/>
      <c r="U3326" s="39"/>
      <c r="V3326" s="39"/>
      <c r="W3326" s="39"/>
      <c r="X3326" s="39"/>
      <c r="Y3326" s="39"/>
      <c r="Z3326" s="39"/>
      <c r="AA3326" s="39"/>
      <c r="AB3326" s="39"/>
      <c r="AC3326" s="9"/>
      <c r="AD3326" s="39"/>
      <c r="AE3326" s="39"/>
      <c r="AF3326" s="39"/>
      <c r="AG3326" s="39"/>
      <c r="AH3326" s="39"/>
      <c r="AI3326" s="39"/>
      <c r="AJ3326" s="9"/>
      <c r="AK3326" s="39"/>
      <c r="AL3326" s="39"/>
      <c r="AM3326" s="39"/>
    </row>
    <row r="3327" spans="1:39" outlineLevel="2">
      <c r="A3327" s="11">
        <f>ROW()</f>
        <v>3327</v>
      </c>
      <c r="C3327" s="6" t="s">
        <v>477</v>
      </c>
      <c r="D3327" s="39"/>
      <c r="E3327" s="39"/>
      <c r="F3327" s="31"/>
      <c r="G3327" s="39"/>
      <c r="H3327" s="39"/>
      <c r="I3327" s="39"/>
      <c r="J3327" s="39"/>
      <c r="K3327" s="39"/>
      <c r="L3327" s="39"/>
      <c r="M3327" s="39"/>
      <c r="N3327" s="39"/>
      <c r="O3327" s="39"/>
      <c r="P3327" s="39"/>
      <c r="Q3327" s="39"/>
      <c r="R3327" s="39"/>
      <c r="S3327" s="39"/>
      <c r="T3327" s="39"/>
      <c r="U3327" s="39"/>
      <c r="V3327" s="39"/>
      <c r="W3327" s="39"/>
      <c r="X3327" s="39"/>
      <c r="Y3327" s="39"/>
      <c r="Z3327" s="39"/>
      <c r="AA3327" s="39"/>
      <c r="AB3327" s="39"/>
      <c r="AC3327" s="9"/>
      <c r="AD3327" s="39"/>
      <c r="AE3327" s="39"/>
      <c r="AF3327" s="39"/>
      <c r="AG3327" s="39"/>
      <c r="AH3327" s="39"/>
      <c r="AI3327" s="39"/>
      <c r="AJ3327" s="9"/>
      <c r="AK3327" s="39"/>
      <c r="AL3327" s="39"/>
      <c r="AM3327" s="39"/>
    </row>
    <row r="3328" spans="1:39" outlineLevel="2">
      <c r="A3328" s="11">
        <f>ROW()</f>
        <v>3328</v>
      </c>
      <c r="C3328" s="6" t="s">
        <v>511</v>
      </c>
      <c r="D3328" s="39"/>
      <c r="E3328" s="39"/>
      <c r="F3328" s="31"/>
      <c r="G3328" s="39"/>
      <c r="H3328" s="39"/>
      <c r="I3328" s="39"/>
      <c r="J3328" s="39"/>
      <c r="K3328" s="39"/>
      <c r="L3328" s="39"/>
      <c r="M3328" s="39"/>
      <c r="N3328" s="39"/>
      <c r="O3328" s="39"/>
      <c r="P3328" s="39"/>
      <c r="Q3328" s="39"/>
      <c r="R3328" s="39"/>
      <c r="S3328" s="39"/>
      <c r="T3328" s="39"/>
      <c r="U3328" s="39"/>
      <c r="V3328" s="39"/>
      <c r="W3328" s="39"/>
      <c r="X3328" s="39"/>
      <c r="Y3328" s="39"/>
      <c r="Z3328" s="39"/>
      <c r="AA3328" s="39"/>
      <c r="AB3328" s="39"/>
      <c r="AC3328" s="9"/>
      <c r="AD3328" s="39"/>
      <c r="AE3328" s="39"/>
      <c r="AF3328" s="39"/>
      <c r="AG3328" s="39"/>
      <c r="AH3328" s="39"/>
      <c r="AI3328" s="39"/>
      <c r="AJ3328" s="9"/>
      <c r="AK3328" s="39"/>
      <c r="AL3328" s="39"/>
      <c r="AM3328" s="39"/>
    </row>
    <row r="3329" spans="1:39" outlineLevel="2">
      <c r="A3329" s="11">
        <f>ROW()</f>
        <v>3329</v>
      </c>
      <c r="C3329" s="6" t="s">
        <v>655</v>
      </c>
      <c r="D3329" s="39"/>
      <c r="E3329" s="39"/>
      <c r="F3329" s="31"/>
      <c r="G3329" s="39"/>
      <c r="H3329" s="39"/>
      <c r="I3329" s="39"/>
      <c r="J3329" s="39"/>
      <c r="K3329" s="39"/>
      <c r="L3329" s="39"/>
      <c r="M3329" s="39"/>
      <c r="N3329" s="39"/>
      <c r="O3329" s="39"/>
      <c r="P3329" s="39"/>
      <c r="Q3329" s="39"/>
      <c r="R3329" s="39"/>
      <c r="S3329" s="39"/>
      <c r="T3329" s="39"/>
      <c r="U3329" s="39"/>
      <c r="V3329" s="39"/>
      <c r="W3329" s="39"/>
      <c r="X3329" s="39"/>
      <c r="Y3329" s="39"/>
      <c r="Z3329" s="39"/>
      <c r="AA3329" s="39"/>
      <c r="AB3329" s="39"/>
      <c r="AC3329" s="9"/>
      <c r="AD3329" s="39"/>
      <c r="AE3329" s="39"/>
      <c r="AF3329" s="39"/>
      <c r="AG3329" s="39"/>
      <c r="AH3329" s="39"/>
      <c r="AI3329" s="39"/>
      <c r="AJ3329" s="9"/>
      <c r="AK3329" s="39"/>
      <c r="AL3329" s="39"/>
      <c r="AM3329" s="39"/>
    </row>
    <row r="3330" spans="1:39" outlineLevel="2">
      <c r="A3330" s="11">
        <f>ROW()</f>
        <v>3330</v>
      </c>
      <c r="C3330" s="6" t="s">
        <v>656</v>
      </c>
      <c r="D3330" s="39"/>
      <c r="E3330" s="39"/>
      <c r="F3330" s="31"/>
      <c r="G3330" s="39"/>
      <c r="H3330" s="39"/>
      <c r="I3330" s="39"/>
      <c r="J3330" s="39"/>
      <c r="K3330" s="39"/>
      <c r="L3330" s="39"/>
      <c r="M3330" s="39"/>
      <c r="N3330" s="39"/>
      <c r="O3330" s="39"/>
      <c r="P3330" s="39"/>
      <c r="Q3330" s="39"/>
      <c r="R3330" s="39"/>
      <c r="S3330" s="39"/>
      <c r="T3330" s="39"/>
      <c r="U3330" s="39"/>
      <c r="V3330" s="39"/>
      <c r="W3330" s="39"/>
      <c r="X3330" s="39"/>
      <c r="Y3330" s="39"/>
      <c r="Z3330" s="39"/>
      <c r="AA3330" s="39"/>
      <c r="AB3330" s="39"/>
      <c r="AC3330" s="9"/>
      <c r="AD3330" s="39"/>
      <c r="AE3330" s="39"/>
      <c r="AF3330" s="39"/>
      <c r="AG3330" s="39"/>
      <c r="AH3330" s="39"/>
      <c r="AI3330" s="39"/>
      <c r="AJ3330" s="9"/>
      <c r="AK3330" s="39"/>
      <c r="AL3330" s="39"/>
      <c r="AM3330" s="39"/>
    </row>
    <row r="3331" spans="1:39" outlineLevel="2">
      <c r="A3331" s="11">
        <f>ROW()</f>
        <v>3331</v>
      </c>
      <c r="C3331" s="6" t="s">
        <v>667</v>
      </c>
      <c r="D3331" s="39"/>
      <c r="E3331" s="39"/>
      <c r="F3331" s="31"/>
      <c r="G3331" s="39"/>
      <c r="H3331" s="39"/>
      <c r="I3331" s="39"/>
      <c r="J3331" s="39"/>
      <c r="K3331" s="39"/>
      <c r="L3331" s="39"/>
      <c r="M3331" s="39"/>
      <c r="N3331" s="39"/>
      <c r="O3331" s="39"/>
      <c r="P3331" s="39"/>
      <c r="Q3331" s="39"/>
      <c r="R3331" s="39"/>
      <c r="S3331" s="39"/>
      <c r="T3331" s="39"/>
      <c r="U3331" s="39"/>
      <c r="V3331" s="39"/>
      <c r="W3331" s="39"/>
      <c r="X3331" s="39"/>
      <c r="Y3331" s="39"/>
      <c r="Z3331" s="39"/>
      <c r="AA3331" s="39"/>
      <c r="AB3331" s="39"/>
      <c r="AC3331" s="9"/>
      <c r="AD3331" s="39"/>
      <c r="AE3331" s="39"/>
      <c r="AF3331" s="39"/>
      <c r="AG3331" s="39"/>
      <c r="AH3331" s="39"/>
      <c r="AI3331" s="39"/>
      <c r="AJ3331" s="9"/>
      <c r="AK3331" s="39"/>
      <c r="AL3331" s="39"/>
      <c r="AM3331" s="39"/>
    </row>
    <row r="3332" spans="1:39" outlineLevel="2">
      <c r="A3332" s="11">
        <f>ROW()</f>
        <v>3332</v>
      </c>
      <c r="C3332" s="6" t="s">
        <v>212</v>
      </c>
      <c r="D3332" s="39"/>
      <c r="E3332" s="39"/>
      <c r="F3332" s="31"/>
      <c r="G3332" s="39"/>
      <c r="H3332" s="39"/>
      <c r="I3332" s="39"/>
      <c r="J3332" s="39"/>
      <c r="K3332" s="39"/>
      <c r="L3332" s="39"/>
      <c r="M3332" s="39"/>
      <c r="N3332" s="39"/>
      <c r="O3332" s="39"/>
      <c r="P3332" s="39"/>
      <c r="Q3332" s="39"/>
      <c r="R3332" s="39"/>
      <c r="S3332" s="39"/>
      <c r="T3332" s="39"/>
      <c r="U3332" s="39"/>
      <c r="V3332" s="39"/>
      <c r="W3332" s="39"/>
      <c r="X3332" s="39"/>
      <c r="Y3332" s="39"/>
      <c r="Z3332" s="39"/>
      <c r="AA3332" s="39"/>
      <c r="AB3332" s="39"/>
      <c r="AC3332" s="9"/>
      <c r="AD3332" s="39"/>
      <c r="AE3332" s="39"/>
      <c r="AF3332" s="39"/>
      <c r="AG3332" s="39"/>
      <c r="AH3332" s="39"/>
      <c r="AI3332" s="39"/>
      <c r="AJ3332" s="9"/>
      <c r="AK3332" s="39"/>
      <c r="AL3332" s="39"/>
      <c r="AM3332" s="39"/>
    </row>
    <row r="3333" spans="1:39" outlineLevel="2">
      <c r="A3333" s="11">
        <f>ROW()</f>
        <v>3333</v>
      </c>
      <c r="C3333" s="30" t="s">
        <v>362</v>
      </c>
      <c r="D3333" s="90"/>
      <c r="E3333" s="90"/>
      <c r="F3333" s="90"/>
      <c r="G3333" s="90"/>
      <c r="H3333" s="90"/>
      <c r="I3333" s="90"/>
      <c r="J3333" s="90"/>
      <c r="K3333" s="90"/>
      <c r="L3333" s="90"/>
      <c r="M3333" s="90"/>
      <c r="N3333" s="90"/>
      <c r="O3333" s="90"/>
      <c r="P3333" s="90"/>
      <c r="Q3333" s="90"/>
      <c r="R3333" s="90"/>
      <c r="S3333" s="90"/>
      <c r="T3333" s="90"/>
      <c r="U3333" s="90"/>
      <c r="V3333" s="90"/>
      <c r="W3333" s="90"/>
      <c r="X3333" s="90"/>
      <c r="Y3333" s="90"/>
      <c r="Z3333" s="90"/>
      <c r="AA3333" s="90"/>
      <c r="AB3333" s="90"/>
      <c r="AC3333" s="180"/>
      <c r="AD3333" s="90"/>
      <c r="AE3333" s="90"/>
      <c r="AF3333" s="90"/>
      <c r="AG3333" s="90"/>
      <c r="AH3333" s="90"/>
      <c r="AI3333" s="90"/>
      <c r="AJ3333" s="180"/>
      <c r="AK3333" s="90"/>
      <c r="AL3333" s="90"/>
      <c r="AM3333" s="90"/>
    </row>
    <row r="3334" spans="1:39" outlineLevel="2">
      <c r="A3334" s="11">
        <f>ROW()</f>
        <v>3334</v>
      </c>
      <c r="C3334" s="6" t="s">
        <v>1</v>
      </c>
      <c r="D3334" s="39"/>
      <c r="E3334" s="39"/>
      <c r="F3334" s="39"/>
      <c r="G3334" s="39"/>
      <c r="H3334" s="39"/>
      <c r="I3334" s="39"/>
      <c r="J3334" s="39"/>
      <c r="K3334" s="39"/>
      <c r="L3334" s="39"/>
      <c r="M3334" s="39"/>
      <c r="N3334" s="39"/>
      <c r="O3334" s="39"/>
      <c r="P3334" s="39"/>
      <c r="Q3334" s="39"/>
      <c r="R3334" s="39"/>
      <c r="S3334" s="39"/>
      <c r="T3334" s="39"/>
      <c r="U3334" s="39"/>
      <c r="V3334" s="39"/>
      <c r="W3334" s="39"/>
      <c r="X3334" s="39"/>
      <c r="Y3334" s="39"/>
      <c r="Z3334" s="39"/>
      <c r="AA3334" s="39"/>
      <c r="AB3334" s="39"/>
      <c r="AC3334" s="9"/>
      <c r="AD3334" s="39"/>
      <c r="AE3334" s="39"/>
      <c r="AF3334" s="39"/>
      <c r="AG3334" s="39"/>
      <c r="AH3334" s="39"/>
      <c r="AI3334" s="39"/>
      <c r="AJ3334" s="9"/>
      <c r="AK3334" s="39"/>
      <c r="AL3334" s="39"/>
      <c r="AM3334" s="39"/>
    </row>
    <row r="3335" spans="1:39" outlineLevel="2">
      <c r="A3335" s="11">
        <f>ROW()</f>
        <v>3335</v>
      </c>
      <c r="B3335" s="343" t="s">
        <v>6</v>
      </c>
      <c r="D3335" s="39"/>
      <c r="E3335" s="39"/>
      <c r="G3335" s="39"/>
      <c r="H3335" s="39"/>
      <c r="I3335" s="39"/>
      <c r="J3335" s="39"/>
      <c r="K3335" s="39"/>
      <c r="L3335" s="39"/>
      <c r="M3335" s="39"/>
      <c r="N3335" s="39"/>
      <c r="O3335" s="39"/>
      <c r="P3335" s="39"/>
      <c r="Q3335" s="39"/>
      <c r="R3335" s="39"/>
      <c r="S3335" s="39"/>
      <c r="T3335" s="39"/>
      <c r="U3335" s="39"/>
      <c r="V3335" s="39"/>
      <c r="W3335" s="39"/>
      <c r="X3335" s="39"/>
      <c r="Y3335" s="39"/>
      <c r="Z3335" s="39"/>
      <c r="AA3335" s="39"/>
      <c r="AB3335" s="39"/>
      <c r="AD3335" s="39"/>
      <c r="AE3335" s="39"/>
      <c r="AF3335" s="39"/>
      <c r="AG3335" s="39"/>
      <c r="AH3335" s="39"/>
      <c r="AI3335" s="39"/>
      <c r="AK3335" s="39"/>
      <c r="AL3335" s="39"/>
      <c r="AM3335" s="39"/>
    </row>
    <row r="3336" spans="1:39" outlineLevel="2">
      <c r="A3336" s="11">
        <f>ROW()</f>
        <v>3336</v>
      </c>
      <c r="C3336" s="6" t="s">
        <v>2</v>
      </c>
      <c r="D3336" s="39"/>
      <c r="E3336" s="39"/>
      <c r="F3336" s="31"/>
      <c r="G3336" s="39"/>
      <c r="H3336" s="39"/>
      <c r="I3336" s="39"/>
      <c r="J3336" s="39"/>
      <c r="K3336" s="39"/>
      <c r="L3336" s="39"/>
      <c r="M3336" s="39"/>
      <c r="N3336" s="39"/>
      <c r="O3336" s="39"/>
      <c r="P3336" s="39"/>
      <c r="Q3336" s="39"/>
      <c r="R3336" s="39"/>
      <c r="S3336" s="39"/>
      <c r="T3336" s="39"/>
      <c r="U3336" s="39"/>
      <c r="V3336" s="39"/>
      <c r="W3336" s="39"/>
      <c r="X3336" s="39"/>
      <c r="Y3336" s="39"/>
      <c r="Z3336" s="39"/>
      <c r="AA3336" s="39"/>
      <c r="AB3336" s="39"/>
      <c r="AC3336" s="9"/>
      <c r="AD3336" s="39"/>
      <c r="AE3336" s="39"/>
      <c r="AF3336" s="39"/>
      <c r="AG3336" s="39"/>
      <c r="AH3336" s="39"/>
      <c r="AI3336" s="39"/>
      <c r="AJ3336" s="9"/>
      <c r="AK3336" s="9">
        <f t="shared" ref="AK3336:AM3336" si="2092">-IF(AK3291&lt;0,AK3291,IF(AK3276=0,AK3291,MIN((AK3291/AK3276)*(AK3291&gt;0),AK3291)))</f>
        <v>-5.3525443594775908E-3</v>
      </c>
      <c r="AL3336" s="9">
        <f t="shared" si="2092"/>
        <v>-5.3525443594775908E-3</v>
      </c>
      <c r="AM3336" s="9">
        <f t="shared" si="2092"/>
        <v>-5.3525443594775899E-3</v>
      </c>
    </row>
    <row r="3337" spans="1:39" outlineLevel="2">
      <c r="A3337" s="11">
        <f>ROW()</f>
        <v>3337</v>
      </c>
      <c r="C3337" s="6" t="s">
        <v>3</v>
      </c>
      <c r="D3337" s="39"/>
      <c r="E3337" s="39"/>
      <c r="F3337" s="31"/>
      <c r="G3337" s="39"/>
      <c r="H3337" s="39"/>
      <c r="I3337" s="39"/>
      <c r="J3337" s="39"/>
      <c r="K3337" s="39"/>
      <c r="L3337" s="39"/>
      <c r="M3337" s="39"/>
      <c r="N3337" s="39"/>
      <c r="O3337" s="39"/>
      <c r="P3337" s="39"/>
      <c r="Q3337" s="39"/>
      <c r="R3337" s="39"/>
      <c r="S3337" s="39"/>
      <c r="T3337" s="39"/>
      <c r="U3337" s="39"/>
      <c r="V3337" s="39"/>
      <c r="W3337" s="39"/>
      <c r="X3337" s="39"/>
      <c r="Y3337" s="39"/>
      <c r="Z3337" s="39"/>
      <c r="AA3337" s="39"/>
      <c r="AB3337" s="39"/>
      <c r="AC3337" s="9"/>
      <c r="AD3337" s="39"/>
      <c r="AE3337" s="39"/>
      <c r="AF3337" s="39"/>
      <c r="AG3337" s="39"/>
      <c r="AH3337" s="39"/>
      <c r="AI3337" s="39"/>
      <c r="AJ3337" s="9"/>
      <c r="AK3337" s="9">
        <f t="shared" ref="AK3337:AM3337" si="2093">-IF(AK3292&lt;0,AK3292,IF(AK3277=0,AK3292,MIN((AK3292/AK3277)*(AK3292&gt;0),AK3292)))</f>
        <v>-0.19117312423132712</v>
      </c>
      <c r="AL3337" s="9">
        <f t="shared" si="2093"/>
        <v>-0.19117312423132712</v>
      </c>
      <c r="AM3337" s="9">
        <f t="shared" si="2093"/>
        <v>-0.1911731242313271</v>
      </c>
    </row>
    <row r="3338" spans="1:39" outlineLevel="2">
      <c r="A3338" s="11">
        <f>ROW()</f>
        <v>3338</v>
      </c>
      <c r="C3338" s="6" t="s">
        <v>4</v>
      </c>
      <c r="D3338" s="39"/>
      <c r="E3338" s="39"/>
      <c r="F3338" s="31"/>
      <c r="G3338" s="39"/>
      <c r="H3338" s="39"/>
      <c r="I3338" s="39"/>
      <c r="J3338" s="39"/>
      <c r="K3338" s="39"/>
      <c r="L3338" s="39"/>
      <c r="M3338" s="39"/>
      <c r="N3338" s="39"/>
      <c r="O3338" s="39"/>
      <c r="P3338" s="39"/>
      <c r="Q3338" s="39"/>
      <c r="R3338" s="39"/>
      <c r="S3338" s="39"/>
      <c r="T3338" s="39"/>
      <c r="U3338" s="39"/>
      <c r="V3338" s="39"/>
      <c r="W3338" s="39"/>
      <c r="X3338" s="39"/>
      <c r="Y3338" s="39"/>
      <c r="Z3338" s="39"/>
      <c r="AA3338" s="39"/>
      <c r="AB3338" s="39"/>
      <c r="AC3338" s="9"/>
      <c r="AD3338" s="39"/>
      <c r="AE3338" s="39"/>
      <c r="AF3338" s="39"/>
      <c r="AG3338" s="39"/>
      <c r="AH3338" s="39"/>
      <c r="AI3338" s="39"/>
      <c r="AJ3338" s="9"/>
      <c r="AK3338" s="9">
        <f t="shared" ref="AK3338:AM3338" si="2094">-IF(AK3293&lt;0,AK3293,IF(AK3278=0,AK3293,MIN((AK3293/AK3278)*(AK3293&gt;0),AK3293)))</f>
        <v>-0.11339955156517627</v>
      </c>
      <c r="AL3338" s="9">
        <f t="shared" si="2094"/>
        <v>-0.11339955156517627</v>
      </c>
      <c r="AM3338" s="9">
        <f t="shared" si="2094"/>
        <v>-0.11339955156517625</v>
      </c>
    </row>
    <row r="3339" spans="1:39" outlineLevel="2">
      <c r="A3339" s="11">
        <f>ROW()</f>
        <v>3339</v>
      </c>
      <c r="C3339" s="6" t="s">
        <v>5</v>
      </c>
      <c r="D3339" s="39"/>
      <c r="E3339" s="39"/>
      <c r="F3339" s="31"/>
      <c r="G3339" s="39"/>
      <c r="H3339" s="39"/>
      <c r="I3339" s="39"/>
      <c r="J3339" s="39"/>
      <c r="K3339" s="39"/>
      <c r="L3339" s="39"/>
      <c r="M3339" s="39"/>
      <c r="N3339" s="39"/>
      <c r="O3339" s="39"/>
      <c r="P3339" s="39"/>
      <c r="Q3339" s="39"/>
      <c r="R3339" s="39"/>
      <c r="S3339" s="39"/>
      <c r="T3339" s="39"/>
      <c r="U3339" s="39"/>
      <c r="V3339" s="39"/>
      <c r="W3339" s="39"/>
      <c r="X3339" s="39"/>
      <c r="Y3339" s="39"/>
      <c r="Z3339" s="39"/>
      <c r="AA3339" s="39"/>
      <c r="AB3339" s="39"/>
      <c r="AC3339" s="9"/>
      <c r="AD3339" s="39"/>
      <c r="AE3339" s="39"/>
      <c r="AF3339" s="39"/>
      <c r="AG3339" s="39"/>
      <c r="AH3339" s="39"/>
      <c r="AI3339" s="39"/>
      <c r="AJ3339" s="9"/>
      <c r="AK3339" s="9">
        <f t="shared" ref="AK3339:AM3339" si="2095">-IF(AK3294&lt;0,AK3294,IF(AK3279=0,AK3294,MIN((AK3294/AK3279)*(AK3294&gt;0),AK3294)))</f>
        <v>-0.16477779033531553</v>
      </c>
      <c r="AL3339" s="9">
        <f t="shared" si="2095"/>
        <v>-0.1647777903353155</v>
      </c>
      <c r="AM3339" s="9">
        <f t="shared" si="2095"/>
        <v>-0.1647777903353155</v>
      </c>
    </row>
    <row r="3340" spans="1:39" outlineLevel="2">
      <c r="A3340" s="11">
        <f>ROW()</f>
        <v>3340</v>
      </c>
      <c r="C3340" s="6" t="s">
        <v>473</v>
      </c>
      <c r="D3340" s="39"/>
      <c r="E3340" s="39"/>
      <c r="F3340" s="31"/>
      <c r="G3340" s="39"/>
      <c r="H3340" s="39"/>
      <c r="I3340" s="39"/>
      <c r="J3340" s="39"/>
      <c r="K3340" s="39"/>
      <c r="L3340" s="39"/>
      <c r="M3340" s="39"/>
      <c r="N3340" s="39"/>
      <c r="O3340" s="39"/>
      <c r="P3340" s="39"/>
      <c r="Q3340" s="39"/>
      <c r="R3340" s="39"/>
      <c r="S3340" s="39"/>
      <c r="T3340" s="39"/>
      <c r="U3340" s="39"/>
      <c r="V3340" s="39"/>
      <c r="W3340" s="39"/>
      <c r="X3340" s="39"/>
      <c r="Y3340" s="39"/>
      <c r="Z3340" s="39"/>
      <c r="AA3340" s="39"/>
      <c r="AB3340" s="39"/>
      <c r="AC3340" s="9"/>
      <c r="AD3340" s="39"/>
      <c r="AE3340" s="39"/>
      <c r="AF3340" s="39"/>
      <c r="AG3340" s="39"/>
      <c r="AH3340" s="39"/>
      <c r="AI3340" s="39"/>
      <c r="AJ3340" s="9"/>
      <c r="AK3340" s="9">
        <f t="shared" ref="AK3340:AM3340" si="2096">-IF(AK3295&lt;0,AK3295,IF(AK3280=0,AK3295,MIN((AK3295/AK3280)*(AK3295&gt;0),AK3295)))</f>
        <v>-2.2164187577307417</v>
      </c>
      <c r="AL3340" s="9">
        <f t="shared" si="2096"/>
        <v>-2.2164187577307417</v>
      </c>
      <c r="AM3340" s="9">
        <f t="shared" si="2096"/>
        <v>-2.2164187577307417</v>
      </c>
    </row>
    <row r="3341" spans="1:39" outlineLevel="2">
      <c r="A3341" s="11">
        <f>ROW()</f>
        <v>3341</v>
      </c>
      <c r="C3341" s="6" t="s">
        <v>474</v>
      </c>
      <c r="D3341" s="39"/>
      <c r="E3341" s="39"/>
      <c r="F3341" s="31"/>
      <c r="G3341" s="39"/>
      <c r="H3341" s="39"/>
      <c r="I3341" s="39"/>
      <c r="J3341" s="39"/>
      <c r="K3341" s="39"/>
      <c r="L3341" s="39"/>
      <c r="M3341" s="39"/>
      <c r="N3341" s="39"/>
      <c r="O3341" s="39"/>
      <c r="P3341" s="39"/>
      <c r="Q3341" s="39"/>
      <c r="R3341" s="39"/>
      <c r="S3341" s="39"/>
      <c r="T3341" s="39"/>
      <c r="U3341" s="39"/>
      <c r="V3341" s="39"/>
      <c r="W3341" s="39"/>
      <c r="X3341" s="39"/>
      <c r="Y3341" s="39"/>
      <c r="Z3341" s="39"/>
      <c r="AA3341" s="39"/>
      <c r="AB3341" s="39"/>
      <c r="AC3341" s="9"/>
      <c r="AD3341" s="39"/>
      <c r="AE3341" s="39"/>
      <c r="AF3341" s="39"/>
      <c r="AG3341" s="39"/>
      <c r="AH3341" s="39"/>
      <c r="AI3341" s="39"/>
      <c r="AJ3341" s="9"/>
      <c r="AK3341" s="9">
        <f t="shared" ref="AK3341:AM3341" si="2097">-IF(AK3296&lt;0,AK3296,IF(AK3281=0,AK3296,MIN((AK3296/AK3281)*(AK3296&gt;0),AK3296)))</f>
        <v>-0.283626054599532</v>
      </c>
      <c r="AL3341" s="9">
        <f t="shared" si="2097"/>
        <v>-0.283626054599532</v>
      </c>
      <c r="AM3341" s="9">
        <f t="shared" si="2097"/>
        <v>-0.283626054599532</v>
      </c>
    </row>
    <row r="3342" spans="1:39" outlineLevel="2">
      <c r="A3342" s="11">
        <f>ROW()</f>
        <v>3342</v>
      </c>
      <c r="C3342" s="6" t="s">
        <v>477</v>
      </c>
      <c r="D3342" s="39"/>
      <c r="E3342" s="39"/>
      <c r="F3342" s="31"/>
      <c r="G3342" s="39"/>
      <c r="H3342" s="39"/>
      <c r="I3342" s="39"/>
      <c r="J3342" s="39"/>
      <c r="K3342" s="39"/>
      <c r="L3342" s="39"/>
      <c r="M3342" s="39"/>
      <c r="N3342" s="39"/>
      <c r="O3342" s="39"/>
      <c r="P3342" s="39"/>
      <c r="Q3342" s="39"/>
      <c r="R3342" s="39"/>
      <c r="S3342" s="39"/>
      <c r="T3342" s="39"/>
      <c r="U3342" s="39"/>
      <c r="V3342" s="39"/>
      <c r="W3342" s="39"/>
      <c r="X3342" s="39"/>
      <c r="Y3342" s="39"/>
      <c r="Z3342" s="39"/>
      <c r="AA3342" s="39"/>
      <c r="AB3342" s="39"/>
      <c r="AC3342" s="9"/>
      <c r="AD3342" s="39"/>
      <c r="AE3342" s="39"/>
      <c r="AF3342" s="39"/>
      <c r="AG3342" s="39"/>
      <c r="AH3342" s="39"/>
      <c r="AI3342" s="39"/>
      <c r="AJ3342" s="9"/>
      <c r="AK3342" s="9">
        <f t="shared" ref="AK3342:AM3342" si="2098">-IF(AK3297&lt;0,AK3297,IF(AK3282=0,AK3297,MIN((AK3297/AK3282)*(AK3297&gt;0),AK3297)))</f>
        <v>-1.5956568350235532</v>
      </c>
      <c r="AL3342" s="9">
        <f t="shared" si="2098"/>
        <v>-1.5956568350235534</v>
      </c>
      <c r="AM3342" s="9">
        <f t="shared" si="2098"/>
        <v>-1.5956568350235534</v>
      </c>
    </row>
    <row r="3343" spans="1:39" outlineLevel="2">
      <c r="A3343" s="11">
        <f>ROW()</f>
        <v>3343</v>
      </c>
      <c r="C3343" s="6" t="s">
        <v>511</v>
      </c>
      <c r="D3343" s="39"/>
      <c r="E3343" s="39"/>
      <c r="F3343" s="31"/>
      <c r="G3343" s="39"/>
      <c r="H3343" s="39"/>
      <c r="I3343" s="39"/>
      <c r="J3343" s="39"/>
      <c r="K3343" s="39"/>
      <c r="L3343" s="39"/>
      <c r="M3343" s="39"/>
      <c r="N3343" s="39"/>
      <c r="O3343" s="39"/>
      <c r="P3343" s="39"/>
      <c r="Q3343" s="39"/>
      <c r="R3343" s="39"/>
      <c r="S3343" s="39"/>
      <c r="T3343" s="39"/>
      <c r="U3343" s="39"/>
      <c r="V3343" s="39"/>
      <c r="W3343" s="39"/>
      <c r="X3343" s="39"/>
      <c r="Y3343" s="39"/>
      <c r="Z3343" s="39"/>
      <c r="AA3343" s="39"/>
      <c r="AB3343" s="39"/>
      <c r="AC3343" s="9"/>
      <c r="AD3343" s="39"/>
      <c r="AE3343" s="39"/>
      <c r="AF3343" s="39"/>
      <c r="AG3343" s="39"/>
      <c r="AH3343" s="39"/>
      <c r="AI3343" s="39"/>
      <c r="AJ3343" s="9"/>
      <c r="AK3343" s="9">
        <f t="shared" ref="AK3343:AM3343" si="2099">-IF(AK3298&lt;0,AK3298,IF(AK3283=0,AK3298,MIN((AK3298/AK3283)*(AK3298&gt;0),AK3298)))</f>
        <v>-0.41408573663363701</v>
      </c>
      <c r="AL3343" s="9">
        <f t="shared" si="2099"/>
        <v>-0.41408573663363701</v>
      </c>
      <c r="AM3343" s="9">
        <f t="shared" si="2099"/>
        <v>-0.41408573663363701</v>
      </c>
    </row>
    <row r="3344" spans="1:39" outlineLevel="2">
      <c r="A3344" s="11">
        <f>ROW()</f>
        <v>3344</v>
      </c>
      <c r="C3344" s="6" t="s">
        <v>655</v>
      </c>
      <c r="D3344" s="39"/>
      <c r="E3344" s="39"/>
      <c r="F3344" s="31"/>
      <c r="G3344" s="39"/>
      <c r="H3344" s="39"/>
      <c r="I3344" s="39"/>
      <c r="J3344" s="39"/>
      <c r="K3344" s="39"/>
      <c r="L3344" s="39"/>
      <c r="M3344" s="39"/>
      <c r="N3344" s="39"/>
      <c r="O3344" s="39"/>
      <c r="P3344" s="39"/>
      <c r="Q3344" s="39"/>
      <c r="R3344" s="39"/>
      <c r="S3344" s="39"/>
      <c r="T3344" s="39"/>
      <c r="U3344" s="39"/>
      <c r="V3344" s="39"/>
      <c r="W3344" s="39"/>
      <c r="X3344" s="39"/>
      <c r="Y3344" s="39"/>
      <c r="Z3344" s="39"/>
      <c r="AA3344" s="39"/>
      <c r="AB3344" s="39"/>
      <c r="AC3344" s="9"/>
      <c r="AD3344" s="39"/>
      <c r="AE3344" s="39"/>
      <c r="AF3344" s="39"/>
      <c r="AG3344" s="39"/>
      <c r="AH3344" s="39"/>
      <c r="AI3344" s="39"/>
      <c r="AJ3344" s="9"/>
      <c r="AK3344" s="9"/>
      <c r="AL3344" s="9"/>
      <c r="AM3344" s="9"/>
    </row>
    <row r="3345" spans="1:39" outlineLevel="2">
      <c r="A3345" s="11">
        <f>ROW()</f>
        <v>3345</v>
      </c>
      <c r="C3345" s="6" t="s">
        <v>656</v>
      </c>
      <c r="D3345" s="39"/>
      <c r="E3345" s="39"/>
      <c r="F3345" s="31"/>
      <c r="G3345" s="39"/>
      <c r="H3345" s="39"/>
      <c r="I3345" s="39"/>
      <c r="J3345" s="39"/>
      <c r="K3345" s="39"/>
      <c r="L3345" s="39"/>
      <c r="M3345" s="39"/>
      <c r="N3345" s="39"/>
      <c r="O3345" s="39"/>
      <c r="P3345" s="39"/>
      <c r="Q3345" s="39"/>
      <c r="R3345" s="39"/>
      <c r="S3345" s="39"/>
      <c r="T3345" s="39"/>
      <c r="U3345" s="39"/>
      <c r="V3345" s="39"/>
      <c r="W3345" s="39"/>
      <c r="X3345" s="39"/>
      <c r="Y3345" s="39"/>
      <c r="Z3345" s="39"/>
      <c r="AA3345" s="39"/>
      <c r="AB3345" s="39"/>
      <c r="AC3345" s="9"/>
      <c r="AD3345" s="39"/>
      <c r="AE3345" s="39"/>
      <c r="AF3345" s="39"/>
      <c r="AG3345" s="39"/>
      <c r="AH3345" s="39"/>
      <c r="AI3345" s="39"/>
      <c r="AJ3345" s="9"/>
      <c r="AK3345" s="9"/>
      <c r="AL3345" s="9"/>
      <c r="AM3345" s="9"/>
    </row>
    <row r="3346" spans="1:39" outlineLevel="2">
      <c r="A3346" s="11">
        <f>ROW()</f>
        <v>3346</v>
      </c>
      <c r="C3346" s="6" t="s">
        <v>667</v>
      </c>
      <c r="D3346" s="39"/>
      <c r="E3346" s="39"/>
      <c r="F3346" s="31"/>
      <c r="G3346" s="39"/>
      <c r="H3346" s="39"/>
      <c r="I3346" s="39"/>
      <c r="J3346" s="39"/>
      <c r="K3346" s="39"/>
      <c r="L3346" s="39"/>
      <c r="M3346" s="39"/>
      <c r="N3346" s="39"/>
      <c r="O3346" s="39"/>
      <c r="P3346" s="39"/>
      <c r="Q3346" s="39"/>
      <c r="R3346" s="39"/>
      <c r="S3346" s="39"/>
      <c r="T3346" s="39"/>
      <c r="U3346" s="39"/>
      <c r="V3346" s="39"/>
      <c r="W3346" s="39"/>
      <c r="X3346" s="39"/>
      <c r="Y3346" s="39"/>
      <c r="Z3346" s="39"/>
      <c r="AA3346" s="39"/>
      <c r="AB3346" s="39"/>
      <c r="AC3346" s="9"/>
      <c r="AD3346" s="39"/>
      <c r="AE3346" s="39"/>
      <c r="AF3346" s="39"/>
      <c r="AG3346" s="39"/>
      <c r="AH3346" s="39"/>
      <c r="AI3346" s="39"/>
      <c r="AJ3346" s="9"/>
      <c r="AK3346" s="9"/>
      <c r="AL3346" s="9"/>
      <c r="AM3346" s="9"/>
    </row>
    <row r="3347" spans="1:39" outlineLevel="2">
      <c r="A3347" s="11">
        <f>ROW()</f>
        <v>3347</v>
      </c>
      <c r="C3347" s="6" t="s">
        <v>212</v>
      </c>
      <c r="D3347" s="39"/>
      <c r="E3347" s="39"/>
      <c r="F3347" s="31"/>
      <c r="G3347" s="39"/>
      <c r="H3347" s="39"/>
      <c r="I3347" s="39"/>
      <c r="J3347" s="39"/>
      <c r="K3347" s="39"/>
      <c r="L3347" s="39"/>
      <c r="M3347" s="39"/>
      <c r="N3347" s="39"/>
      <c r="O3347" s="39"/>
      <c r="P3347" s="39"/>
      <c r="Q3347" s="39"/>
      <c r="R3347" s="39"/>
      <c r="S3347" s="39"/>
      <c r="T3347" s="39"/>
      <c r="U3347" s="39"/>
      <c r="V3347" s="39"/>
      <c r="W3347" s="39"/>
      <c r="X3347" s="39"/>
      <c r="Y3347" s="39"/>
      <c r="Z3347" s="39"/>
      <c r="AA3347" s="39"/>
      <c r="AB3347" s="39"/>
      <c r="AC3347" s="9"/>
      <c r="AD3347" s="39"/>
      <c r="AE3347" s="39"/>
      <c r="AF3347" s="39"/>
      <c r="AG3347" s="39"/>
      <c r="AH3347" s="39"/>
      <c r="AI3347" s="39"/>
      <c r="AJ3347" s="9"/>
      <c r="AK3347" s="531">
        <v>0</v>
      </c>
      <c r="AL3347" s="531">
        <v>0</v>
      </c>
      <c r="AM3347" s="531">
        <v>0</v>
      </c>
    </row>
    <row r="3348" spans="1:39" outlineLevel="2">
      <c r="A3348" s="11">
        <f>ROW()</f>
        <v>3348</v>
      </c>
      <c r="C3348" s="30" t="s">
        <v>362</v>
      </c>
      <c r="D3348" s="90"/>
      <c r="E3348" s="90"/>
      <c r="F3348" s="90"/>
      <c r="G3348" s="90"/>
      <c r="H3348" s="90"/>
      <c r="I3348" s="90"/>
      <c r="J3348" s="90"/>
      <c r="K3348" s="90"/>
      <c r="L3348" s="90"/>
      <c r="M3348" s="90"/>
      <c r="N3348" s="90"/>
      <c r="O3348" s="90"/>
      <c r="P3348" s="90"/>
      <c r="Q3348" s="90"/>
      <c r="R3348" s="90"/>
      <c r="S3348" s="90"/>
      <c r="T3348" s="90"/>
      <c r="U3348" s="90"/>
      <c r="V3348" s="90"/>
      <c r="W3348" s="90"/>
      <c r="X3348" s="90"/>
      <c r="Y3348" s="90"/>
      <c r="Z3348" s="90"/>
      <c r="AA3348" s="90"/>
      <c r="AB3348" s="90"/>
      <c r="AC3348" s="180"/>
      <c r="AD3348" s="90"/>
      <c r="AE3348" s="90"/>
      <c r="AF3348" s="90"/>
      <c r="AG3348" s="90"/>
      <c r="AH3348" s="90"/>
      <c r="AI3348" s="90"/>
      <c r="AJ3348" s="180"/>
      <c r="AK3348" s="21">
        <f t="shared" ref="AK3348:AM3348" si="2100">-IF(AK3303&lt;0,AK3303,IF(AK3288=0,AK3303,MIN((AK3303/AK3288)*(AK3303&gt;0),AK3303)))</f>
        <v>-5.153939743713485E-2</v>
      </c>
      <c r="AL3348" s="21">
        <f t="shared" si="2100"/>
        <v>-5.1539397437134857E-2</v>
      </c>
      <c r="AM3348" s="21">
        <f t="shared" si="2100"/>
        <v>-5.1539397437134857E-2</v>
      </c>
    </row>
    <row r="3349" spans="1:39" outlineLevel="2">
      <c r="A3349" s="11">
        <f>ROW()</f>
        <v>3349</v>
      </c>
      <c r="C3349" s="6" t="s">
        <v>1</v>
      </c>
      <c r="D3349" s="39"/>
      <c r="E3349" s="39"/>
      <c r="F3349" s="39"/>
      <c r="G3349" s="39"/>
      <c r="H3349" s="39"/>
      <c r="I3349" s="39"/>
      <c r="J3349" s="39"/>
      <c r="K3349" s="39"/>
      <c r="L3349" s="39"/>
      <c r="M3349" s="39"/>
      <c r="N3349" s="39"/>
      <c r="O3349" s="39"/>
      <c r="P3349" s="39"/>
      <c r="Q3349" s="39"/>
      <c r="R3349" s="39"/>
      <c r="S3349" s="39"/>
      <c r="T3349" s="39"/>
      <c r="U3349" s="39"/>
      <c r="V3349" s="39"/>
      <c r="W3349" s="39"/>
      <c r="X3349" s="39"/>
      <c r="Y3349" s="39"/>
      <c r="Z3349" s="39"/>
      <c r="AA3349" s="39"/>
      <c r="AB3349" s="39"/>
      <c r="AC3349" s="9"/>
      <c r="AD3349" s="39"/>
      <c r="AE3349" s="39"/>
      <c r="AF3349" s="39"/>
      <c r="AG3349" s="39"/>
      <c r="AH3349" s="39"/>
      <c r="AI3349" s="39"/>
      <c r="AJ3349" s="9"/>
      <c r="AK3349" s="9">
        <f t="shared" ref="AK3349" si="2101">SUM(AK3336:AK3348)</f>
        <v>-5.0360297919158947</v>
      </c>
      <c r="AL3349" s="9">
        <f t="shared" ref="AL3349:AM3349" si="2102">SUM(AL3336:AL3348)</f>
        <v>-5.0360297919158956</v>
      </c>
      <c r="AM3349" s="9">
        <f t="shared" si="2102"/>
        <v>-5.0360297919158956</v>
      </c>
    </row>
    <row r="3350" spans="1:39" outlineLevel="2">
      <c r="A3350" s="11">
        <f>ROW()</f>
        <v>3350</v>
      </c>
      <c r="B3350" s="343" t="s">
        <v>70</v>
      </c>
      <c r="D3350" s="39"/>
      <c r="E3350" s="39"/>
      <c r="F3350" s="39"/>
      <c r="G3350" s="39"/>
      <c r="H3350" s="39"/>
      <c r="I3350" s="39"/>
      <c r="J3350" s="39"/>
      <c r="K3350" s="39"/>
      <c r="L3350" s="39"/>
      <c r="M3350" s="39"/>
      <c r="N3350" s="39"/>
      <c r="O3350" s="39"/>
      <c r="P3350" s="39"/>
      <c r="Q3350" s="39"/>
      <c r="R3350" s="39"/>
      <c r="S3350" s="39"/>
      <c r="T3350" s="39"/>
      <c r="U3350" s="39"/>
      <c r="V3350" s="39"/>
      <c r="W3350" s="39"/>
      <c r="X3350" s="39"/>
      <c r="Y3350" s="39"/>
      <c r="Z3350" s="39"/>
      <c r="AA3350" s="39"/>
      <c r="AB3350" s="39"/>
      <c r="AC3350" s="39"/>
      <c r="AD3350" s="39"/>
      <c r="AE3350" s="39"/>
      <c r="AF3350" s="39"/>
      <c r="AG3350" s="39"/>
      <c r="AH3350" s="39"/>
      <c r="AI3350" s="39"/>
      <c r="AJ3350" s="39"/>
      <c r="AK3350" s="39"/>
      <c r="AL3350" s="39"/>
      <c r="AM3350" s="39"/>
    </row>
    <row r="3351" spans="1:39" outlineLevel="2">
      <c r="A3351" s="11">
        <f>ROW()</f>
        <v>3351</v>
      </c>
      <c r="C3351" s="6" t="s">
        <v>2</v>
      </c>
      <c r="D3351" s="39"/>
      <c r="E3351" s="39"/>
      <c r="F3351" s="39"/>
      <c r="G3351" s="39"/>
      <c r="H3351" s="39"/>
      <c r="I3351" s="39"/>
      <c r="J3351" s="39"/>
      <c r="K3351" s="39"/>
      <c r="L3351" s="39"/>
      <c r="M3351" s="39"/>
      <c r="N3351" s="39"/>
      <c r="O3351" s="39"/>
      <c r="P3351" s="39"/>
      <c r="Q3351" s="39"/>
      <c r="R3351" s="39"/>
      <c r="S3351" s="39"/>
      <c r="T3351" s="39"/>
      <c r="U3351" s="39"/>
      <c r="V3351" s="39"/>
      <c r="W3351" s="39"/>
      <c r="X3351" s="39"/>
      <c r="Y3351" s="39"/>
      <c r="Z3351" s="39"/>
      <c r="AA3351" s="39"/>
      <c r="AB3351" s="39"/>
      <c r="AC3351" s="9"/>
      <c r="AD3351" s="39"/>
      <c r="AE3351" s="39"/>
      <c r="AF3351" s="39"/>
      <c r="AG3351" s="39"/>
      <c r="AH3351" s="39"/>
      <c r="AI3351" s="39"/>
      <c r="AJ3351" s="9">
        <f t="shared" ref="AJ3351:AM3351" si="2103">AJ3291+AJ3306+AJ3321+AJ3336</f>
        <v>0.18733905258171568</v>
      </c>
      <c r="AK3351" s="9">
        <f t="shared" si="2103"/>
        <v>0.18198650822223808</v>
      </c>
      <c r="AL3351" s="9">
        <f t="shared" si="2103"/>
        <v>0.17663396386276048</v>
      </c>
      <c r="AM3351" s="9">
        <f t="shared" si="2103"/>
        <v>0.17128141950328288</v>
      </c>
    </row>
    <row r="3352" spans="1:39" outlineLevel="2">
      <c r="A3352" s="11">
        <f>ROW()</f>
        <v>3352</v>
      </c>
      <c r="C3352" s="6" t="s">
        <v>3</v>
      </c>
      <c r="D3352" s="39"/>
      <c r="E3352" s="39"/>
      <c r="F3352" s="39"/>
      <c r="G3352" s="39"/>
      <c r="H3352" s="39"/>
      <c r="I3352" s="39"/>
      <c r="J3352" s="39"/>
      <c r="K3352" s="39"/>
      <c r="L3352" s="39"/>
      <c r="M3352" s="39"/>
      <c r="N3352" s="39"/>
      <c r="O3352" s="39"/>
      <c r="P3352" s="39"/>
      <c r="Q3352" s="39"/>
      <c r="R3352" s="39"/>
      <c r="S3352" s="39"/>
      <c r="T3352" s="39"/>
      <c r="U3352" s="39"/>
      <c r="V3352" s="39"/>
      <c r="W3352" s="39"/>
      <c r="X3352" s="39"/>
      <c r="Y3352" s="39"/>
      <c r="Z3352" s="39"/>
      <c r="AA3352" s="39"/>
      <c r="AB3352" s="39"/>
      <c r="AC3352" s="9"/>
      <c r="AD3352" s="39"/>
      <c r="AE3352" s="39"/>
      <c r="AF3352" s="39"/>
      <c r="AG3352" s="39"/>
      <c r="AH3352" s="39"/>
      <c r="AI3352" s="39"/>
      <c r="AJ3352" s="9">
        <f t="shared" ref="AJ3352:AM3352" si="2104">AJ3292+AJ3307+AJ3322+AJ3337</f>
        <v>5.7351937269398139</v>
      </c>
      <c r="AK3352" s="9">
        <f t="shared" si="2104"/>
        <v>5.5440206027084864</v>
      </c>
      <c r="AL3352" s="9">
        <f t="shared" si="2104"/>
        <v>5.3528474784771589</v>
      </c>
      <c r="AM3352" s="9">
        <f t="shared" si="2104"/>
        <v>5.1616743542458314</v>
      </c>
    </row>
    <row r="3353" spans="1:39" outlineLevel="2">
      <c r="A3353" s="11">
        <f>ROW()</f>
        <v>3353</v>
      </c>
      <c r="C3353" s="6" t="s">
        <v>4</v>
      </c>
      <c r="D3353" s="39"/>
      <c r="E3353" s="39"/>
      <c r="F3353" s="39"/>
      <c r="G3353" s="39"/>
      <c r="H3353" s="39"/>
      <c r="I3353" s="39"/>
      <c r="J3353" s="39"/>
      <c r="K3353" s="39"/>
      <c r="L3353" s="39"/>
      <c r="M3353" s="39"/>
      <c r="N3353" s="39"/>
      <c r="O3353" s="39"/>
      <c r="P3353" s="39"/>
      <c r="Q3353" s="39"/>
      <c r="R3353" s="39"/>
      <c r="S3353" s="39"/>
      <c r="T3353" s="39"/>
      <c r="U3353" s="39"/>
      <c r="V3353" s="39"/>
      <c r="W3353" s="39"/>
      <c r="X3353" s="39"/>
      <c r="Y3353" s="39"/>
      <c r="Z3353" s="39"/>
      <c r="AA3353" s="39"/>
      <c r="AB3353" s="39"/>
      <c r="AC3353" s="9"/>
      <c r="AD3353" s="39"/>
      <c r="AE3353" s="39"/>
      <c r="AF3353" s="39"/>
      <c r="AG3353" s="39"/>
      <c r="AH3353" s="39"/>
      <c r="AI3353" s="39"/>
      <c r="AJ3353" s="9">
        <f t="shared" ref="AJ3353:AM3353" si="2105">AJ3293+AJ3308+AJ3323+AJ3338</f>
        <v>3.4019865469552881</v>
      </c>
      <c r="AK3353" s="9">
        <f t="shared" si="2105"/>
        <v>3.2885869953901117</v>
      </c>
      <c r="AL3353" s="9">
        <f t="shared" si="2105"/>
        <v>3.1751874438249352</v>
      </c>
      <c r="AM3353" s="9">
        <f t="shared" si="2105"/>
        <v>3.0617878922597588</v>
      </c>
    </row>
    <row r="3354" spans="1:39" outlineLevel="2">
      <c r="A3354" s="11">
        <f>ROW()</f>
        <v>3354</v>
      </c>
      <c r="C3354" s="6" t="s">
        <v>5</v>
      </c>
      <c r="D3354" s="39"/>
      <c r="E3354" s="39"/>
      <c r="F3354" s="39"/>
      <c r="G3354" s="39"/>
      <c r="H3354" s="39"/>
      <c r="I3354" s="39"/>
      <c r="J3354" s="39"/>
      <c r="K3354" s="39"/>
      <c r="L3354" s="39"/>
      <c r="M3354" s="39"/>
      <c r="N3354" s="39"/>
      <c r="O3354" s="39"/>
      <c r="P3354" s="39"/>
      <c r="Q3354" s="39"/>
      <c r="R3354" s="39"/>
      <c r="S3354" s="39"/>
      <c r="T3354" s="39"/>
      <c r="U3354" s="39"/>
      <c r="V3354" s="39"/>
      <c r="W3354" s="39"/>
      <c r="X3354" s="39"/>
      <c r="Y3354" s="39"/>
      <c r="Z3354" s="39"/>
      <c r="AA3354" s="39"/>
      <c r="AB3354" s="39"/>
      <c r="AC3354" s="9"/>
      <c r="AD3354" s="39"/>
      <c r="AE3354" s="39"/>
      <c r="AF3354" s="39"/>
      <c r="AG3354" s="39"/>
      <c r="AH3354" s="39"/>
      <c r="AI3354" s="39"/>
      <c r="AJ3354" s="9">
        <f t="shared" ref="AJ3354:AM3354" si="2106">AJ3294+AJ3309+AJ3324+AJ3339</f>
        <v>1.6477779033531552</v>
      </c>
      <c r="AK3354" s="9">
        <f t="shared" si="2106"/>
        <v>1.4830001130178396</v>
      </c>
      <c r="AL3354" s="9">
        <f t="shared" si="2106"/>
        <v>1.318222322682524</v>
      </c>
      <c r="AM3354" s="9">
        <f t="shared" si="2106"/>
        <v>1.1534445323472085</v>
      </c>
    </row>
    <row r="3355" spans="1:39" outlineLevel="2">
      <c r="A3355" s="11">
        <f>ROW()</f>
        <v>3355</v>
      </c>
      <c r="C3355" s="6" t="s">
        <v>473</v>
      </c>
      <c r="D3355" s="39"/>
      <c r="E3355" s="39"/>
      <c r="F3355" s="39"/>
      <c r="G3355" s="39"/>
      <c r="H3355" s="39"/>
      <c r="I3355" s="39"/>
      <c r="J3355" s="39"/>
      <c r="K3355" s="39"/>
      <c r="L3355" s="39"/>
      <c r="M3355" s="39"/>
      <c r="N3355" s="39"/>
      <c r="O3355" s="39"/>
      <c r="P3355" s="39"/>
      <c r="Q3355" s="39"/>
      <c r="R3355" s="39"/>
      <c r="S3355" s="39"/>
      <c r="T3355" s="39"/>
      <c r="U3355" s="39"/>
      <c r="V3355" s="39"/>
      <c r="W3355" s="39"/>
      <c r="X3355" s="39"/>
      <c r="Y3355" s="39"/>
      <c r="Z3355" s="39"/>
      <c r="AA3355" s="39"/>
      <c r="AB3355" s="39"/>
      <c r="AC3355" s="9"/>
      <c r="AD3355" s="39"/>
      <c r="AE3355" s="39"/>
      <c r="AF3355" s="39"/>
      <c r="AG3355" s="39"/>
      <c r="AH3355" s="39"/>
      <c r="AI3355" s="39"/>
      <c r="AJ3355" s="9">
        <f t="shared" ref="AJ3355:AM3355" si="2107">AJ3295+AJ3310+AJ3325+AJ3340</f>
        <v>11.082093788653708</v>
      </c>
      <c r="AK3355" s="9">
        <f t="shared" si="2107"/>
        <v>8.8656750309229668</v>
      </c>
      <c r="AL3355" s="9">
        <f t="shared" si="2107"/>
        <v>6.6492562731922256</v>
      </c>
      <c r="AM3355" s="9">
        <f t="shared" si="2107"/>
        <v>4.4328375154614843</v>
      </c>
    </row>
    <row r="3356" spans="1:39" outlineLevel="2">
      <c r="A3356" s="11">
        <f>ROW()</f>
        <v>3356</v>
      </c>
      <c r="C3356" s="6" t="s">
        <v>474</v>
      </c>
      <c r="D3356" s="39"/>
      <c r="E3356" s="39"/>
      <c r="F3356" s="39"/>
      <c r="G3356" s="39"/>
      <c r="H3356" s="39"/>
      <c r="I3356" s="39"/>
      <c r="J3356" s="39"/>
      <c r="K3356" s="39"/>
      <c r="L3356" s="39"/>
      <c r="M3356" s="39"/>
      <c r="N3356" s="39"/>
      <c r="O3356" s="39"/>
      <c r="P3356" s="39"/>
      <c r="Q3356" s="39"/>
      <c r="R3356" s="39"/>
      <c r="S3356" s="39"/>
      <c r="T3356" s="39"/>
      <c r="U3356" s="39"/>
      <c r="V3356" s="39"/>
      <c r="W3356" s="39"/>
      <c r="X3356" s="39"/>
      <c r="Y3356" s="39"/>
      <c r="Z3356" s="39"/>
      <c r="AA3356" s="39"/>
      <c r="AB3356" s="39"/>
      <c r="AC3356" s="9"/>
      <c r="AD3356" s="39"/>
      <c r="AE3356" s="39"/>
      <c r="AF3356" s="39"/>
      <c r="AG3356" s="39"/>
      <c r="AH3356" s="39"/>
      <c r="AI3356" s="39"/>
      <c r="AJ3356" s="9">
        <f t="shared" ref="AJ3356:AM3356" si="2108">AJ3296+AJ3311+AJ3326+AJ3341</f>
        <v>4.25439081899298</v>
      </c>
      <c r="AK3356" s="9">
        <f t="shared" si="2108"/>
        <v>3.9707647643934481</v>
      </c>
      <c r="AL3356" s="9">
        <f t="shared" si="2108"/>
        <v>3.6871387097939161</v>
      </c>
      <c r="AM3356" s="9">
        <f t="shared" si="2108"/>
        <v>3.4035126551943842</v>
      </c>
    </row>
    <row r="3357" spans="1:39" outlineLevel="2">
      <c r="A3357" s="11">
        <f>ROW()</f>
        <v>3357</v>
      </c>
      <c r="C3357" s="6" t="s">
        <v>477</v>
      </c>
      <c r="D3357" s="39"/>
      <c r="E3357" s="39"/>
      <c r="F3357" s="39"/>
      <c r="G3357" s="39"/>
      <c r="H3357" s="39"/>
      <c r="I3357" s="39"/>
      <c r="J3357" s="39"/>
      <c r="K3357" s="39"/>
      <c r="L3357" s="39"/>
      <c r="M3357" s="39"/>
      <c r="N3357" s="39"/>
      <c r="O3357" s="39"/>
      <c r="P3357" s="39"/>
      <c r="Q3357" s="39"/>
      <c r="R3357" s="39"/>
      <c r="S3357" s="39"/>
      <c r="T3357" s="39"/>
      <c r="U3357" s="39"/>
      <c r="V3357" s="39"/>
      <c r="W3357" s="39"/>
      <c r="X3357" s="39"/>
      <c r="Y3357" s="39"/>
      <c r="Z3357" s="39"/>
      <c r="AA3357" s="39"/>
      <c r="AB3357" s="39"/>
      <c r="AC3357" s="9"/>
      <c r="AD3357" s="39"/>
      <c r="AE3357" s="39"/>
      <c r="AF3357" s="39"/>
      <c r="AG3357" s="39"/>
      <c r="AH3357" s="39"/>
      <c r="AI3357" s="39"/>
      <c r="AJ3357" s="9">
        <f t="shared" ref="AJ3357:AM3357" si="2109">AJ3297+AJ3312+AJ3327+AJ3342</f>
        <v>15.956568350235532</v>
      </c>
      <c r="AK3357" s="9">
        <f t="shared" si="2109"/>
        <v>14.36091151521198</v>
      </c>
      <c r="AL3357" s="9">
        <f t="shared" si="2109"/>
        <v>12.765254680188427</v>
      </c>
      <c r="AM3357" s="9">
        <f t="shared" si="2109"/>
        <v>11.169597845164873</v>
      </c>
    </row>
    <row r="3358" spans="1:39" outlineLevel="2">
      <c r="A3358" s="11">
        <f>ROW()</f>
        <v>3358</v>
      </c>
      <c r="C3358" s="6" t="s">
        <v>511</v>
      </c>
      <c r="D3358" s="39"/>
      <c r="E3358" s="39"/>
      <c r="F3358" s="39"/>
      <c r="G3358" s="39"/>
      <c r="H3358" s="39"/>
      <c r="I3358" s="39"/>
      <c r="J3358" s="39"/>
      <c r="K3358" s="39"/>
      <c r="L3358" s="39"/>
      <c r="M3358" s="39"/>
      <c r="N3358" s="39"/>
      <c r="O3358" s="39"/>
      <c r="P3358" s="39"/>
      <c r="Q3358" s="39"/>
      <c r="R3358" s="39"/>
      <c r="S3358" s="39"/>
      <c r="T3358" s="39"/>
      <c r="U3358" s="39"/>
      <c r="V3358" s="39"/>
      <c r="W3358" s="39"/>
      <c r="X3358" s="39"/>
      <c r="Y3358" s="39"/>
      <c r="Z3358" s="39"/>
      <c r="AA3358" s="39"/>
      <c r="AB3358" s="39"/>
      <c r="AC3358" s="9"/>
      <c r="AD3358" s="39"/>
      <c r="AE3358" s="39"/>
      <c r="AF3358" s="39"/>
      <c r="AG3358" s="39"/>
      <c r="AH3358" s="39"/>
      <c r="AI3358" s="39"/>
      <c r="AJ3358" s="9">
        <f t="shared" ref="AJ3358:AM3358" si="2110">AJ3298+AJ3313+AJ3328+AJ3343</f>
        <v>20.704286831681852</v>
      </c>
      <c r="AK3358" s="9">
        <f t="shared" si="2110"/>
        <v>20.290201095048214</v>
      </c>
      <c r="AL3358" s="9">
        <f t="shared" si="2110"/>
        <v>19.876115358414577</v>
      </c>
      <c r="AM3358" s="9">
        <f t="shared" si="2110"/>
        <v>19.462029621780939</v>
      </c>
    </row>
    <row r="3359" spans="1:39" outlineLevel="2">
      <c r="A3359" s="11">
        <f>ROW()</f>
        <v>3359</v>
      </c>
      <c r="C3359" s="6" t="s">
        <v>655</v>
      </c>
      <c r="D3359" s="39"/>
      <c r="E3359" s="39"/>
      <c r="F3359" s="39"/>
      <c r="G3359" s="39"/>
      <c r="H3359" s="39"/>
      <c r="I3359" s="39"/>
      <c r="J3359" s="39"/>
      <c r="K3359" s="39"/>
      <c r="L3359" s="39"/>
      <c r="M3359" s="39"/>
      <c r="N3359" s="39"/>
      <c r="O3359" s="39"/>
      <c r="P3359" s="39"/>
      <c r="Q3359" s="39"/>
      <c r="R3359" s="39"/>
      <c r="S3359" s="39"/>
      <c r="T3359" s="39"/>
      <c r="U3359" s="39"/>
      <c r="V3359" s="39"/>
      <c r="W3359" s="39"/>
      <c r="X3359" s="39"/>
      <c r="Y3359" s="39"/>
      <c r="Z3359" s="39"/>
      <c r="AA3359" s="39"/>
      <c r="AB3359" s="39"/>
      <c r="AC3359" s="9"/>
      <c r="AD3359" s="39"/>
      <c r="AE3359" s="39"/>
      <c r="AF3359" s="39"/>
      <c r="AG3359" s="39"/>
      <c r="AH3359" s="39"/>
      <c r="AI3359" s="39"/>
      <c r="AJ3359" s="9">
        <f t="shared" ref="AJ3359:AM3359" si="2111">AJ3299+AJ3314+AJ3329+AJ3344</f>
        <v>0</v>
      </c>
      <c r="AK3359" s="9">
        <f t="shared" si="2111"/>
        <v>0</v>
      </c>
      <c r="AL3359" s="9">
        <f t="shared" si="2111"/>
        <v>0</v>
      </c>
      <c r="AM3359" s="9">
        <f t="shared" si="2111"/>
        <v>0</v>
      </c>
    </row>
    <row r="3360" spans="1:39" outlineLevel="2">
      <c r="A3360" s="11">
        <f>ROW()</f>
        <v>3360</v>
      </c>
      <c r="C3360" s="6" t="s">
        <v>656</v>
      </c>
      <c r="D3360" s="39"/>
      <c r="E3360" s="39"/>
      <c r="F3360" s="39"/>
      <c r="G3360" s="39"/>
      <c r="H3360" s="39"/>
      <c r="I3360" s="39"/>
      <c r="J3360" s="39"/>
      <c r="K3360" s="39"/>
      <c r="L3360" s="39"/>
      <c r="M3360" s="39"/>
      <c r="N3360" s="39"/>
      <c r="O3360" s="39"/>
      <c r="P3360" s="39"/>
      <c r="Q3360" s="39"/>
      <c r="R3360" s="39"/>
      <c r="S3360" s="39"/>
      <c r="T3360" s="39"/>
      <c r="U3360" s="39"/>
      <c r="V3360" s="39"/>
      <c r="W3360" s="39"/>
      <c r="X3360" s="39"/>
      <c r="Y3360" s="39"/>
      <c r="Z3360" s="39"/>
      <c r="AA3360" s="39"/>
      <c r="AB3360" s="39"/>
      <c r="AC3360" s="9"/>
      <c r="AD3360" s="39"/>
      <c r="AE3360" s="39"/>
      <c r="AF3360" s="39"/>
      <c r="AG3360" s="39"/>
      <c r="AH3360" s="39"/>
      <c r="AI3360" s="39"/>
      <c r="AJ3360" s="9">
        <f t="shared" ref="AJ3360:AM3360" si="2112">AJ3300+AJ3315+AJ3330+AJ3345</f>
        <v>0</v>
      </c>
      <c r="AK3360" s="9">
        <f t="shared" si="2112"/>
        <v>0</v>
      </c>
      <c r="AL3360" s="9">
        <f t="shared" si="2112"/>
        <v>0</v>
      </c>
      <c r="AM3360" s="9">
        <f t="shared" si="2112"/>
        <v>0</v>
      </c>
    </row>
    <row r="3361" spans="1:39" outlineLevel="2">
      <c r="A3361" s="11">
        <f>ROW()</f>
        <v>3361</v>
      </c>
      <c r="C3361" s="6" t="s">
        <v>667</v>
      </c>
      <c r="D3361" s="39"/>
      <c r="E3361" s="39"/>
      <c r="F3361" s="39"/>
      <c r="G3361" s="39"/>
      <c r="H3361" s="39"/>
      <c r="I3361" s="39"/>
      <c r="J3361" s="39"/>
      <c r="K3361" s="39"/>
      <c r="L3361" s="39"/>
      <c r="M3361" s="39"/>
      <c r="N3361" s="39"/>
      <c r="O3361" s="39"/>
      <c r="P3361" s="39"/>
      <c r="Q3361" s="39"/>
      <c r="R3361" s="39"/>
      <c r="S3361" s="39"/>
      <c r="T3361" s="39"/>
      <c r="U3361" s="39"/>
      <c r="V3361" s="39"/>
      <c r="W3361" s="39"/>
      <c r="X3361" s="39"/>
      <c r="Y3361" s="39"/>
      <c r="Z3361" s="39"/>
      <c r="AA3361" s="39"/>
      <c r="AB3361" s="39"/>
      <c r="AC3361" s="9"/>
      <c r="AD3361" s="39"/>
      <c r="AE3361" s="39"/>
      <c r="AF3361" s="39"/>
      <c r="AG3361" s="39"/>
      <c r="AH3361" s="39"/>
      <c r="AI3361" s="39"/>
      <c r="AJ3361" s="9">
        <f t="shared" ref="AJ3361:AM3361" si="2113">AJ3301+AJ3316+AJ3331+AJ3346</f>
        <v>0</v>
      </c>
      <c r="AK3361" s="9">
        <f t="shared" si="2113"/>
        <v>0</v>
      </c>
      <c r="AL3361" s="9">
        <f t="shared" si="2113"/>
        <v>0</v>
      </c>
      <c r="AM3361" s="9">
        <f t="shared" si="2113"/>
        <v>0</v>
      </c>
    </row>
    <row r="3362" spans="1:39" outlineLevel="2">
      <c r="A3362" s="11">
        <f>ROW()</f>
        <v>3362</v>
      </c>
      <c r="C3362" s="6" t="s">
        <v>212</v>
      </c>
      <c r="D3362" s="39"/>
      <c r="E3362" s="39"/>
      <c r="F3362" s="39"/>
      <c r="G3362" s="39"/>
      <c r="H3362" s="39"/>
      <c r="I3362" s="39"/>
      <c r="J3362" s="39"/>
      <c r="K3362" s="39"/>
      <c r="L3362" s="39"/>
      <c r="M3362" s="39"/>
      <c r="N3362" s="39"/>
      <c r="O3362" s="39"/>
      <c r="P3362" s="39"/>
      <c r="Q3362" s="39"/>
      <c r="R3362" s="39"/>
      <c r="S3362" s="39"/>
      <c r="T3362" s="39"/>
      <c r="U3362" s="39"/>
      <c r="V3362" s="39"/>
      <c r="W3362" s="39"/>
      <c r="X3362" s="39"/>
      <c r="Y3362" s="39"/>
      <c r="Z3362" s="39"/>
      <c r="AA3362" s="39"/>
      <c r="AB3362" s="39"/>
      <c r="AC3362" s="9"/>
      <c r="AD3362" s="39"/>
      <c r="AE3362" s="39"/>
      <c r="AF3362" s="39"/>
      <c r="AG3362" s="39"/>
      <c r="AH3362" s="39"/>
      <c r="AI3362" s="39"/>
      <c r="AJ3362" s="9">
        <f t="shared" ref="AJ3362:AM3362" si="2114">AJ3302+AJ3317+AJ3332+AJ3347</f>
        <v>0</v>
      </c>
      <c r="AK3362" s="9">
        <f t="shared" si="2114"/>
        <v>0</v>
      </c>
      <c r="AL3362" s="9">
        <f t="shared" si="2114"/>
        <v>0</v>
      </c>
      <c r="AM3362" s="9">
        <f t="shared" si="2114"/>
        <v>0</v>
      </c>
    </row>
    <row r="3363" spans="1:39" outlineLevel="2">
      <c r="A3363" s="11">
        <f>ROW()</f>
        <v>3363</v>
      </c>
      <c r="C3363" s="30" t="s">
        <v>362</v>
      </c>
      <c r="D3363" s="90"/>
      <c r="E3363" s="90"/>
      <c r="F3363" s="90"/>
      <c r="G3363" s="90"/>
      <c r="H3363" s="90"/>
      <c r="I3363" s="90"/>
      <c r="J3363" s="90"/>
      <c r="K3363" s="90"/>
      <c r="L3363" s="90"/>
      <c r="M3363" s="90"/>
      <c r="N3363" s="90"/>
      <c r="O3363" s="90"/>
      <c r="P3363" s="90"/>
      <c r="Q3363" s="90"/>
      <c r="R3363" s="90"/>
      <c r="S3363" s="90"/>
      <c r="T3363" s="90"/>
      <c r="U3363" s="90"/>
      <c r="V3363" s="90"/>
      <c r="W3363" s="90"/>
      <c r="X3363" s="90"/>
      <c r="Y3363" s="90"/>
      <c r="Z3363" s="90"/>
      <c r="AA3363" s="90"/>
      <c r="AB3363" s="90"/>
      <c r="AC3363" s="15"/>
      <c r="AD3363" s="90"/>
      <c r="AE3363" s="90"/>
      <c r="AF3363" s="90"/>
      <c r="AG3363" s="90"/>
      <c r="AH3363" s="90"/>
      <c r="AI3363" s="90"/>
      <c r="AJ3363" s="15">
        <f t="shared" ref="AJ3363:AM3363" si="2115">AJ3303+AJ3318+AJ3333+AJ3348</f>
        <v>1.6807348920451415</v>
      </c>
      <c r="AK3363" s="15">
        <f t="shared" si="2115"/>
        <v>1.6291954946080067</v>
      </c>
      <c r="AL3363" s="15">
        <f t="shared" si="2115"/>
        <v>1.577656097170872</v>
      </c>
      <c r="AM3363" s="15">
        <f t="shared" si="2115"/>
        <v>1.5261166997337372</v>
      </c>
    </row>
    <row r="3364" spans="1:39" outlineLevel="2">
      <c r="A3364" s="11">
        <f>ROW()</f>
        <v>3364</v>
      </c>
      <c r="C3364" s="6" t="s">
        <v>1</v>
      </c>
      <c r="D3364" s="39"/>
      <c r="E3364" s="39"/>
      <c r="F3364" s="39"/>
      <c r="G3364" s="39"/>
      <c r="H3364" s="39"/>
      <c r="I3364" s="39"/>
      <c r="J3364" s="39"/>
      <c r="K3364" s="39"/>
      <c r="L3364" s="39"/>
      <c r="M3364" s="39"/>
      <c r="N3364" s="39"/>
      <c r="O3364" s="39"/>
      <c r="P3364" s="39"/>
      <c r="Q3364" s="39"/>
      <c r="R3364" s="39"/>
      <c r="S3364" s="39"/>
      <c r="T3364" s="39"/>
      <c r="U3364" s="39"/>
      <c r="V3364" s="39"/>
      <c r="W3364" s="39"/>
      <c r="X3364" s="39"/>
      <c r="Y3364" s="39"/>
      <c r="Z3364" s="39"/>
      <c r="AA3364" s="39"/>
      <c r="AB3364" s="39"/>
      <c r="AC3364" s="9"/>
      <c r="AD3364" s="39"/>
      <c r="AE3364" s="39"/>
      <c r="AF3364" s="39"/>
      <c r="AG3364" s="39"/>
      <c r="AH3364" s="39"/>
      <c r="AI3364" s="39"/>
      <c r="AJ3364" s="9">
        <f t="shared" ref="AJ3364" si="2116">SUM(AJ3351:AJ3363)</f>
        <v>64.65037191143918</v>
      </c>
      <c r="AK3364" s="9">
        <f t="shared" ref="AK3364:AM3364" si="2117">SUM(AK3351:AK3363)</f>
        <v>59.614342119523293</v>
      </c>
      <c r="AL3364" s="9">
        <f t="shared" si="2117"/>
        <v>54.578312327607406</v>
      </c>
      <c r="AM3364" s="9">
        <f t="shared" si="2117"/>
        <v>49.542282535691498</v>
      </c>
    </row>
    <row r="3365" spans="1:39" outlineLevel="3">
      <c r="A3365" s="11">
        <f>ROW()</f>
        <v>3365</v>
      </c>
      <c r="B3365" s="343" t="s">
        <v>658</v>
      </c>
      <c r="D3365" s="39"/>
      <c r="E3365" s="39"/>
      <c r="F3365" s="39"/>
      <c r="G3365" s="39"/>
      <c r="H3365" s="39"/>
      <c r="I3365" s="39"/>
      <c r="J3365" s="39"/>
      <c r="K3365" s="39"/>
      <c r="L3365" s="39"/>
      <c r="M3365" s="39"/>
      <c r="N3365" s="39"/>
      <c r="O3365" s="39"/>
      <c r="P3365" s="39"/>
      <c r="Q3365" s="39"/>
      <c r="R3365" s="39"/>
      <c r="S3365" s="39"/>
      <c r="T3365" s="39"/>
      <c r="U3365" s="39"/>
      <c r="V3365" s="39"/>
      <c r="W3365" s="39"/>
      <c r="X3365" s="39"/>
      <c r="Y3365" s="39"/>
      <c r="Z3365" s="39"/>
      <c r="AA3365" s="39"/>
      <c r="AB3365" s="39"/>
      <c r="AC3365" s="39"/>
      <c r="AD3365" s="39"/>
      <c r="AE3365" s="39"/>
      <c r="AF3365" s="39"/>
      <c r="AG3365" s="39"/>
      <c r="AH3365" s="39"/>
      <c r="AI3365" s="39"/>
      <c r="AJ3365" s="39"/>
      <c r="AK3365" s="39"/>
      <c r="AL3365" s="39"/>
      <c r="AM3365" s="39"/>
    </row>
    <row r="3366" spans="1:39" outlineLevel="3">
      <c r="A3366" s="11">
        <f>ROW()</f>
        <v>3366</v>
      </c>
      <c r="C3366" s="6" t="s">
        <v>2</v>
      </c>
      <c r="D3366" s="39"/>
      <c r="E3366" s="39"/>
      <c r="F3366" s="39"/>
      <c r="G3366" s="39"/>
      <c r="H3366" s="39"/>
      <c r="I3366" s="39"/>
      <c r="J3366" s="39"/>
      <c r="K3366" s="39"/>
      <c r="L3366" s="39"/>
      <c r="M3366" s="39"/>
      <c r="N3366" s="39"/>
      <c r="O3366" s="39"/>
      <c r="P3366" s="39"/>
      <c r="Q3366" s="39"/>
      <c r="R3366" s="39"/>
      <c r="S3366" s="39"/>
      <c r="T3366" s="39"/>
      <c r="U3366" s="39"/>
      <c r="V3366" s="39"/>
      <c r="W3366" s="39"/>
      <c r="X3366" s="39"/>
      <c r="Y3366" s="39"/>
      <c r="Z3366" s="39"/>
      <c r="AA3366" s="39"/>
      <c r="AB3366" s="39"/>
      <c r="AC3366" s="39"/>
      <c r="AD3366" s="39"/>
      <c r="AE3366" s="39"/>
      <c r="AF3366" s="39"/>
      <c r="AG3366" s="39"/>
      <c r="AH3366" s="39"/>
      <c r="AI3366" s="39"/>
      <c r="AJ3366" s="39"/>
      <c r="AK3366" s="39"/>
      <c r="AL3366" s="39"/>
      <c r="AM3366" s="39"/>
    </row>
    <row r="3367" spans="1:39" outlineLevel="3">
      <c r="A3367" s="11">
        <f>ROW()</f>
        <v>3367</v>
      </c>
      <c r="C3367" s="6" t="s">
        <v>3</v>
      </c>
      <c r="D3367" s="39"/>
      <c r="E3367" s="39"/>
      <c r="F3367" s="39"/>
      <c r="G3367" s="39"/>
      <c r="H3367" s="39"/>
      <c r="I3367" s="39"/>
      <c r="J3367" s="39"/>
      <c r="K3367" s="39"/>
      <c r="L3367" s="39"/>
      <c r="M3367" s="39"/>
      <c r="N3367" s="39"/>
      <c r="O3367" s="39"/>
      <c r="P3367" s="39"/>
      <c r="Q3367" s="39"/>
      <c r="R3367" s="39"/>
      <c r="S3367" s="39"/>
      <c r="T3367" s="39"/>
      <c r="U3367" s="39"/>
      <c r="V3367" s="39"/>
      <c r="W3367" s="39"/>
      <c r="X3367" s="39"/>
      <c r="Y3367" s="39"/>
      <c r="Z3367" s="39"/>
      <c r="AA3367" s="39"/>
      <c r="AB3367" s="39"/>
      <c r="AC3367" s="39"/>
      <c r="AD3367" s="39"/>
      <c r="AE3367" s="39"/>
      <c r="AF3367" s="39"/>
      <c r="AG3367" s="39"/>
      <c r="AH3367" s="39"/>
      <c r="AI3367" s="39"/>
      <c r="AJ3367" s="39"/>
      <c r="AK3367" s="39"/>
      <c r="AL3367" s="39"/>
      <c r="AM3367" s="39"/>
    </row>
    <row r="3368" spans="1:39" outlineLevel="3">
      <c r="A3368" s="11">
        <f>ROW()</f>
        <v>3368</v>
      </c>
      <c r="C3368" s="6" t="s">
        <v>4</v>
      </c>
      <c r="D3368" s="39"/>
      <c r="E3368" s="39"/>
      <c r="F3368" s="39"/>
      <c r="G3368" s="39"/>
      <c r="H3368" s="39"/>
      <c r="I3368" s="39"/>
      <c r="J3368" s="39"/>
      <c r="K3368" s="39"/>
      <c r="L3368" s="39"/>
      <c r="M3368" s="39"/>
      <c r="N3368" s="39"/>
      <c r="O3368" s="39"/>
      <c r="P3368" s="39"/>
      <c r="Q3368" s="39"/>
      <c r="R3368" s="39"/>
      <c r="S3368" s="39"/>
      <c r="T3368" s="39"/>
      <c r="U3368" s="39"/>
      <c r="V3368" s="39"/>
      <c r="W3368" s="39"/>
      <c r="X3368" s="39"/>
      <c r="Y3368" s="39"/>
      <c r="Z3368" s="39"/>
      <c r="AA3368" s="39"/>
      <c r="AB3368" s="39"/>
      <c r="AC3368" s="39"/>
      <c r="AD3368" s="39"/>
      <c r="AE3368" s="39"/>
      <c r="AF3368" s="39"/>
      <c r="AG3368" s="39"/>
      <c r="AH3368" s="39"/>
      <c r="AI3368" s="39"/>
      <c r="AJ3368" s="39"/>
      <c r="AK3368" s="39"/>
      <c r="AL3368" s="39"/>
      <c r="AM3368" s="39"/>
    </row>
    <row r="3369" spans="1:39" outlineLevel="3">
      <c r="A3369" s="11">
        <f>ROW()</f>
        <v>3369</v>
      </c>
      <c r="C3369" s="6" t="s">
        <v>5</v>
      </c>
      <c r="D3369" s="39"/>
      <c r="E3369" s="39"/>
      <c r="F3369" s="39"/>
      <c r="G3369" s="39"/>
      <c r="H3369" s="39"/>
      <c r="I3369" s="39"/>
      <c r="J3369" s="39"/>
      <c r="K3369" s="39"/>
      <c r="L3369" s="39"/>
      <c r="M3369" s="39"/>
      <c r="N3369" s="39"/>
      <c r="O3369" s="39"/>
      <c r="P3369" s="39"/>
      <c r="Q3369" s="39"/>
      <c r="R3369" s="39"/>
      <c r="S3369" s="39"/>
      <c r="T3369" s="39"/>
      <c r="U3369" s="39"/>
      <c r="V3369" s="39"/>
      <c r="W3369" s="39"/>
      <c r="X3369" s="39"/>
      <c r="Y3369" s="39"/>
      <c r="Z3369" s="39"/>
      <c r="AA3369" s="39"/>
      <c r="AB3369" s="39"/>
      <c r="AC3369" s="39"/>
      <c r="AD3369" s="39"/>
      <c r="AE3369" s="39"/>
      <c r="AF3369" s="39"/>
      <c r="AG3369" s="39"/>
      <c r="AH3369" s="39"/>
      <c r="AI3369" s="39"/>
      <c r="AJ3369" s="39"/>
      <c r="AK3369" s="39"/>
      <c r="AL3369" s="39"/>
      <c r="AM3369" s="39"/>
    </row>
    <row r="3370" spans="1:39" outlineLevel="3">
      <c r="A3370" s="11">
        <f>ROW()</f>
        <v>3370</v>
      </c>
      <c r="C3370" s="6" t="s">
        <v>473</v>
      </c>
      <c r="D3370" s="39"/>
      <c r="E3370" s="39"/>
      <c r="F3370" s="39"/>
      <c r="G3370" s="39"/>
      <c r="H3370" s="39"/>
      <c r="I3370" s="39"/>
      <c r="J3370" s="39"/>
      <c r="K3370" s="39"/>
      <c r="L3370" s="39"/>
      <c r="M3370" s="39"/>
      <c r="N3370" s="39"/>
      <c r="O3370" s="39"/>
      <c r="P3370" s="39"/>
      <c r="Q3370" s="39"/>
      <c r="R3370" s="39"/>
      <c r="S3370" s="39"/>
      <c r="T3370" s="39"/>
      <c r="U3370" s="39"/>
      <c r="V3370" s="39"/>
      <c r="W3370" s="39"/>
      <c r="X3370" s="39"/>
      <c r="Y3370" s="39"/>
      <c r="Z3370" s="39"/>
      <c r="AA3370" s="39"/>
      <c r="AB3370" s="39"/>
      <c r="AC3370" s="39"/>
      <c r="AD3370" s="39"/>
      <c r="AE3370" s="39"/>
      <c r="AF3370" s="39"/>
      <c r="AG3370" s="39"/>
      <c r="AH3370" s="39"/>
      <c r="AI3370" s="39"/>
      <c r="AJ3370" s="39"/>
      <c r="AK3370" s="39"/>
      <c r="AL3370" s="39"/>
      <c r="AM3370" s="39"/>
    </row>
    <row r="3371" spans="1:39" outlineLevel="3">
      <c r="A3371" s="11">
        <f>ROW()</f>
        <v>3371</v>
      </c>
      <c r="C3371" s="6" t="s">
        <v>474</v>
      </c>
      <c r="D3371" s="39"/>
      <c r="E3371" s="39"/>
      <c r="F3371" s="39"/>
      <c r="G3371" s="39"/>
      <c r="H3371" s="39"/>
      <c r="I3371" s="39"/>
      <c r="J3371" s="39"/>
      <c r="K3371" s="39"/>
      <c r="L3371" s="39"/>
      <c r="M3371" s="39"/>
      <c r="N3371" s="39"/>
      <c r="O3371" s="39"/>
      <c r="P3371" s="39"/>
      <c r="Q3371" s="39"/>
      <c r="R3371" s="39"/>
      <c r="S3371" s="39"/>
      <c r="T3371" s="39"/>
      <c r="U3371" s="39"/>
      <c r="V3371" s="39"/>
      <c r="W3371" s="39"/>
      <c r="X3371" s="39"/>
      <c r="Y3371" s="39"/>
      <c r="Z3371" s="39"/>
      <c r="AA3371" s="39"/>
      <c r="AB3371" s="39"/>
      <c r="AC3371" s="39"/>
      <c r="AD3371" s="39"/>
      <c r="AE3371" s="39"/>
      <c r="AF3371" s="39"/>
      <c r="AG3371" s="39"/>
      <c r="AH3371" s="39"/>
      <c r="AI3371" s="39"/>
      <c r="AJ3371" s="39"/>
      <c r="AK3371" s="39"/>
      <c r="AL3371" s="39"/>
      <c r="AM3371" s="39"/>
    </row>
    <row r="3372" spans="1:39" outlineLevel="3">
      <c r="A3372" s="11">
        <f>ROW()</f>
        <v>3372</v>
      </c>
      <c r="C3372" s="6" t="s">
        <v>477</v>
      </c>
      <c r="D3372" s="39"/>
      <c r="E3372" s="39"/>
      <c r="F3372" s="39"/>
      <c r="G3372" s="39"/>
      <c r="H3372" s="39"/>
      <c r="I3372" s="39"/>
      <c r="J3372" s="39"/>
      <c r="K3372" s="39"/>
      <c r="L3372" s="39"/>
      <c r="M3372" s="39"/>
      <c r="N3372" s="39"/>
      <c r="O3372" s="39"/>
      <c r="P3372" s="39"/>
      <c r="Q3372" s="39"/>
      <c r="R3372" s="39"/>
      <c r="S3372" s="39"/>
      <c r="T3372" s="39"/>
      <c r="U3372" s="39"/>
      <c r="V3372" s="39"/>
      <c r="W3372" s="39"/>
      <c r="X3372" s="39"/>
      <c r="Y3372" s="39"/>
      <c r="Z3372" s="39"/>
      <c r="AA3372" s="39"/>
      <c r="AB3372" s="39"/>
      <c r="AC3372" s="39"/>
      <c r="AD3372" s="39"/>
      <c r="AE3372" s="39"/>
      <c r="AF3372" s="39"/>
      <c r="AG3372" s="39"/>
      <c r="AH3372" s="39"/>
      <c r="AI3372" s="39"/>
      <c r="AJ3372" s="39"/>
      <c r="AK3372" s="39"/>
      <c r="AL3372" s="39"/>
      <c r="AM3372" s="39"/>
    </row>
    <row r="3373" spans="1:39" outlineLevel="3">
      <c r="A3373" s="11">
        <f>ROW()</f>
        <v>3373</v>
      </c>
      <c r="C3373" s="6" t="s">
        <v>511</v>
      </c>
      <c r="D3373" s="39"/>
      <c r="E3373" s="39"/>
      <c r="F3373" s="39"/>
      <c r="G3373" s="39"/>
      <c r="H3373" s="39"/>
      <c r="I3373" s="39"/>
      <c r="J3373" s="39"/>
      <c r="K3373" s="39"/>
      <c r="L3373" s="39"/>
      <c r="M3373" s="39"/>
      <c r="N3373" s="39"/>
      <c r="O3373" s="39"/>
      <c r="P3373" s="39"/>
      <c r="Q3373" s="39"/>
      <c r="R3373" s="39"/>
      <c r="S3373" s="39"/>
      <c r="T3373" s="39"/>
      <c r="U3373" s="39"/>
      <c r="V3373" s="39"/>
      <c r="W3373" s="39"/>
      <c r="X3373" s="39"/>
      <c r="Y3373" s="39"/>
      <c r="Z3373" s="39"/>
      <c r="AA3373" s="39"/>
      <c r="AB3373" s="39"/>
      <c r="AC3373" s="39"/>
      <c r="AD3373" s="39"/>
      <c r="AE3373" s="39"/>
      <c r="AF3373" s="39"/>
      <c r="AG3373" s="39"/>
      <c r="AH3373" s="39"/>
      <c r="AI3373" s="39"/>
      <c r="AJ3373" s="39"/>
      <c r="AK3373" s="39"/>
      <c r="AL3373" s="39"/>
      <c r="AM3373" s="39"/>
    </row>
    <row r="3374" spans="1:39" outlineLevel="3">
      <c r="A3374" s="11">
        <f>ROW()</f>
        <v>3374</v>
      </c>
      <c r="C3374" s="6" t="s">
        <v>655</v>
      </c>
      <c r="D3374" s="39"/>
      <c r="E3374" s="39"/>
      <c r="F3374" s="39"/>
      <c r="G3374" s="39"/>
      <c r="H3374" s="39"/>
      <c r="I3374" s="39"/>
      <c r="J3374" s="39"/>
      <c r="K3374" s="39"/>
      <c r="L3374" s="39"/>
      <c r="M3374" s="39"/>
      <c r="N3374" s="39"/>
      <c r="O3374" s="39"/>
      <c r="P3374" s="39"/>
      <c r="Q3374" s="39"/>
      <c r="R3374" s="39"/>
      <c r="S3374" s="39"/>
      <c r="T3374" s="39"/>
      <c r="U3374" s="39"/>
      <c r="V3374" s="39"/>
      <c r="W3374" s="39"/>
      <c r="X3374" s="39"/>
      <c r="Y3374" s="39"/>
      <c r="Z3374" s="39"/>
      <c r="AA3374" s="39"/>
      <c r="AB3374" s="39"/>
      <c r="AC3374" s="39"/>
      <c r="AD3374" s="39"/>
      <c r="AE3374" s="39"/>
      <c r="AF3374" s="39"/>
      <c r="AG3374" s="39"/>
      <c r="AH3374" s="39"/>
      <c r="AI3374" s="39"/>
      <c r="AJ3374" s="39"/>
      <c r="AK3374" s="39"/>
      <c r="AL3374" s="39"/>
      <c r="AM3374" s="39"/>
    </row>
    <row r="3375" spans="1:39" outlineLevel="3">
      <c r="A3375" s="11">
        <f>ROW()</f>
        <v>3375</v>
      </c>
      <c r="C3375" s="6" t="s">
        <v>656</v>
      </c>
      <c r="D3375" s="39"/>
      <c r="E3375" s="39"/>
      <c r="F3375" s="39"/>
      <c r="G3375" s="39"/>
      <c r="H3375" s="39"/>
      <c r="I3375" s="39"/>
      <c r="J3375" s="39"/>
      <c r="K3375" s="39"/>
      <c r="L3375" s="39"/>
      <c r="M3375" s="39"/>
      <c r="N3375" s="39"/>
      <c r="O3375" s="39"/>
      <c r="P3375" s="39"/>
      <c r="Q3375" s="39"/>
      <c r="R3375" s="39"/>
      <c r="S3375" s="39"/>
      <c r="T3375" s="39"/>
      <c r="U3375" s="39"/>
      <c r="V3375" s="39"/>
      <c r="W3375" s="39"/>
      <c r="X3375" s="39"/>
      <c r="Y3375" s="39"/>
      <c r="Z3375" s="39"/>
      <c r="AA3375" s="39"/>
      <c r="AB3375" s="39"/>
      <c r="AC3375" s="39"/>
      <c r="AD3375" s="39"/>
      <c r="AE3375" s="39"/>
      <c r="AF3375" s="39"/>
      <c r="AG3375" s="39"/>
      <c r="AH3375" s="39"/>
      <c r="AI3375" s="39"/>
      <c r="AJ3375" s="39"/>
      <c r="AK3375" s="39"/>
      <c r="AL3375" s="39"/>
      <c r="AM3375" s="39"/>
    </row>
    <row r="3376" spans="1:39" outlineLevel="3">
      <c r="A3376" s="11">
        <f>ROW()</f>
        <v>3376</v>
      </c>
      <c r="C3376" s="6" t="s">
        <v>667</v>
      </c>
      <c r="D3376" s="39"/>
      <c r="E3376" s="39"/>
      <c r="F3376" s="39"/>
      <c r="G3376" s="39"/>
      <c r="H3376" s="39"/>
      <c r="I3376" s="39"/>
      <c r="J3376" s="39"/>
      <c r="K3376" s="39"/>
      <c r="L3376" s="39"/>
      <c r="M3376" s="39"/>
      <c r="N3376" s="39"/>
      <c r="O3376" s="39"/>
      <c r="P3376" s="39"/>
      <c r="Q3376" s="39"/>
      <c r="R3376" s="39"/>
      <c r="S3376" s="39"/>
      <c r="T3376" s="39"/>
      <c r="U3376" s="39"/>
      <c r="V3376" s="39"/>
      <c r="W3376" s="39"/>
      <c r="X3376" s="39"/>
      <c r="Y3376" s="39"/>
      <c r="Z3376" s="39"/>
      <c r="AA3376" s="39"/>
      <c r="AB3376" s="39"/>
      <c r="AC3376" s="39"/>
      <c r="AD3376" s="39"/>
      <c r="AE3376" s="39"/>
      <c r="AF3376" s="39"/>
      <c r="AG3376" s="39"/>
      <c r="AH3376" s="39"/>
      <c r="AI3376" s="39"/>
      <c r="AJ3376" s="39"/>
      <c r="AK3376" s="39"/>
      <c r="AL3376" s="39"/>
      <c r="AM3376" s="39"/>
    </row>
    <row r="3377" spans="1:39" outlineLevel="3">
      <c r="A3377" s="11">
        <f>ROW()</f>
        <v>3377</v>
      </c>
      <c r="C3377" s="6" t="s">
        <v>212</v>
      </c>
      <c r="D3377" s="39"/>
      <c r="E3377" s="39"/>
      <c r="F3377" s="39"/>
      <c r="G3377" s="39"/>
      <c r="H3377" s="39"/>
      <c r="I3377" s="39"/>
      <c r="J3377" s="39"/>
      <c r="K3377" s="39"/>
      <c r="L3377" s="39"/>
      <c r="M3377" s="39"/>
      <c r="N3377" s="39"/>
      <c r="O3377" s="39"/>
      <c r="P3377" s="39"/>
      <c r="Q3377" s="39"/>
      <c r="R3377" s="39"/>
      <c r="S3377" s="39"/>
      <c r="T3377" s="39"/>
      <c r="U3377" s="39"/>
      <c r="V3377" s="39"/>
      <c r="W3377" s="39"/>
      <c r="X3377" s="39"/>
      <c r="Y3377" s="39"/>
      <c r="Z3377" s="39"/>
      <c r="AA3377" s="39"/>
      <c r="AB3377" s="39"/>
      <c r="AC3377" s="39"/>
      <c r="AD3377" s="39"/>
      <c r="AE3377" s="39"/>
      <c r="AF3377" s="39"/>
      <c r="AG3377" s="39"/>
      <c r="AH3377" s="39"/>
      <c r="AI3377" s="39"/>
      <c r="AJ3377" s="39"/>
      <c r="AK3377" s="39"/>
      <c r="AL3377" s="39"/>
      <c r="AM3377" s="39"/>
    </row>
    <row r="3378" spans="1:39" outlineLevel="3">
      <c r="A3378" s="11">
        <f>ROW()</f>
        <v>3378</v>
      </c>
      <c r="C3378" s="30" t="s">
        <v>362</v>
      </c>
      <c r="D3378" s="90"/>
      <c r="E3378" s="90"/>
      <c r="F3378" s="90"/>
      <c r="G3378" s="90"/>
      <c r="H3378" s="90"/>
      <c r="I3378" s="90"/>
      <c r="J3378" s="90"/>
      <c r="K3378" s="90"/>
      <c r="L3378" s="90"/>
      <c r="M3378" s="90"/>
      <c r="N3378" s="90"/>
      <c r="O3378" s="90"/>
      <c r="P3378" s="90"/>
      <c r="Q3378" s="90"/>
      <c r="R3378" s="90"/>
      <c r="S3378" s="90"/>
      <c r="T3378" s="90"/>
      <c r="U3378" s="90"/>
      <c r="V3378" s="90"/>
      <c r="W3378" s="90"/>
      <c r="X3378" s="90"/>
      <c r="Y3378" s="90"/>
      <c r="Z3378" s="90"/>
      <c r="AA3378" s="90"/>
      <c r="AB3378" s="90"/>
      <c r="AC3378" s="90"/>
      <c r="AD3378" s="90"/>
      <c r="AE3378" s="90"/>
      <c r="AF3378" s="90"/>
      <c r="AG3378" s="90"/>
      <c r="AH3378" s="90"/>
      <c r="AI3378" s="90"/>
      <c r="AJ3378" s="90"/>
      <c r="AK3378" s="90"/>
      <c r="AL3378" s="90"/>
      <c r="AM3378" s="90"/>
    </row>
    <row r="3379" spans="1:39" outlineLevel="3">
      <c r="A3379" s="11">
        <f>ROW()</f>
        <v>3379</v>
      </c>
      <c r="C3379" s="6" t="s">
        <v>1</v>
      </c>
      <c r="D3379" s="39"/>
      <c r="E3379" s="39"/>
      <c r="F3379" s="39"/>
      <c r="G3379" s="39"/>
      <c r="H3379" s="39"/>
      <c r="I3379" s="39"/>
      <c r="J3379" s="39"/>
      <c r="K3379" s="39"/>
      <c r="L3379" s="39"/>
      <c r="M3379" s="39"/>
      <c r="N3379" s="39"/>
      <c r="O3379" s="39"/>
      <c r="P3379" s="39"/>
      <c r="Q3379" s="39"/>
      <c r="R3379" s="39"/>
      <c r="S3379" s="39"/>
      <c r="T3379" s="39"/>
      <c r="U3379" s="39"/>
      <c r="V3379" s="39"/>
      <c r="W3379" s="39"/>
      <c r="X3379" s="39"/>
      <c r="Y3379" s="39"/>
      <c r="Z3379" s="39"/>
      <c r="AA3379" s="39"/>
      <c r="AB3379" s="39"/>
      <c r="AC3379" s="39"/>
      <c r="AD3379" s="39"/>
      <c r="AE3379" s="39"/>
      <c r="AF3379" s="39"/>
      <c r="AG3379" s="39"/>
      <c r="AH3379" s="39"/>
      <c r="AI3379" s="39"/>
      <c r="AJ3379" s="39"/>
      <c r="AK3379" s="39"/>
      <c r="AL3379" s="39"/>
      <c r="AM3379" s="39"/>
    </row>
    <row r="3380" spans="1:39" outlineLevel="3">
      <c r="A3380" s="11">
        <f>ROW()</f>
        <v>3380</v>
      </c>
      <c r="D3380" s="39"/>
      <c r="E3380" s="39"/>
      <c r="F3380" s="39"/>
      <c r="G3380" s="39"/>
      <c r="H3380" s="39"/>
      <c r="I3380" s="39"/>
      <c r="J3380" s="39"/>
      <c r="K3380" s="39"/>
      <c r="L3380" s="39"/>
      <c r="M3380" s="39"/>
      <c r="N3380" s="39"/>
      <c r="O3380" s="39"/>
      <c r="P3380" s="39"/>
      <c r="Q3380" s="39"/>
      <c r="R3380" s="39"/>
      <c r="S3380" s="39"/>
      <c r="T3380" s="39"/>
      <c r="U3380" s="39"/>
      <c r="V3380" s="39"/>
      <c r="W3380" s="39"/>
      <c r="X3380" s="39"/>
      <c r="Y3380" s="39"/>
      <c r="Z3380" s="39"/>
      <c r="AA3380" s="39"/>
      <c r="AB3380" s="39"/>
      <c r="AC3380" s="39"/>
      <c r="AD3380" s="39"/>
      <c r="AE3380" s="39"/>
      <c r="AF3380" s="39"/>
      <c r="AG3380" s="39"/>
      <c r="AH3380" s="39"/>
      <c r="AI3380" s="39"/>
      <c r="AJ3380" s="39"/>
      <c r="AK3380" s="39"/>
      <c r="AL3380" s="39"/>
      <c r="AM3380" s="39"/>
    </row>
    <row r="3381" spans="1:39" s="10" customFormat="1" outlineLevel="1">
      <c r="A3381" s="324" t="s">
        <v>519</v>
      </c>
      <c r="B3381" s="347"/>
      <c r="C3381" s="325"/>
      <c r="D3381" s="325"/>
      <c r="E3381" s="325"/>
      <c r="F3381" s="325"/>
      <c r="G3381" s="325"/>
      <c r="H3381" s="326"/>
      <c r="I3381" s="326"/>
      <c r="J3381" s="326"/>
      <c r="K3381" s="326"/>
      <c r="L3381" s="326"/>
      <c r="M3381" s="326"/>
      <c r="N3381" s="326"/>
      <c r="O3381" s="326"/>
      <c r="P3381" s="326"/>
      <c r="Q3381" s="326"/>
      <c r="R3381" s="326"/>
      <c r="S3381" s="326"/>
      <c r="T3381" s="326"/>
      <c r="U3381" s="326"/>
      <c r="V3381" s="326"/>
      <c r="W3381" s="326"/>
      <c r="X3381" s="326"/>
      <c r="Y3381" s="326"/>
      <c r="Z3381" s="326"/>
      <c r="AA3381" s="326"/>
      <c r="AB3381" s="326"/>
      <c r="AC3381" s="326"/>
      <c r="AD3381" s="326"/>
      <c r="AE3381" s="326"/>
      <c r="AF3381" s="326"/>
      <c r="AG3381" s="326"/>
      <c r="AH3381" s="326"/>
      <c r="AI3381" s="326"/>
      <c r="AJ3381" s="326"/>
      <c r="AK3381" s="326"/>
      <c r="AL3381" s="326"/>
      <c r="AM3381" s="326"/>
    </row>
    <row r="3382" spans="1:39" outlineLevel="2">
      <c r="A3382" s="11">
        <f>ROW()</f>
        <v>3382</v>
      </c>
      <c r="B3382" s="343" t="s">
        <v>141</v>
      </c>
      <c r="D3382" s="39"/>
      <c r="E3382" s="39"/>
      <c r="F3382" s="39"/>
      <c r="G3382" s="39"/>
      <c r="H3382" s="39"/>
      <c r="I3382" s="39"/>
      <c r="J3382" s="156"/>
      <c r="K3382" s="39"/>
      <c r="L3382" s="39"/>
      <c r="M3382" s="39"/>
      <c r="N3382" s="39"/>
      <c r="O3382" s="39"/>
      <c r="P3382" s="39"/>
      <c r="Q3382" s="39"/>
      <c r="R3382" s="39"/>
      <c r="S3382" s="39"/>
      <c r="T3382" s="39"/>
      <c r="U3382" s="39"/>
      <c r="V3382" s="39"/>
      <c r="W3382" s="39"/>
      <c r="X3382" s="39"/>
      <c r="Y3382" s="39"/>
      <c r="Z3382" s="39"/>
      <c r="AA3382" s="39"/>
      <c r="AB3382" s="39"/>
      <c r="AC3382" s="39"/>
      <c r="AD3382" s="39"/>
      <c r="AE3382" s="39"/>
      <c r="AF3382" s="39"/>
      <c r="AG3382" s="39"/>
      <c r="AH3382" s="39"/>
      <c r="AI3382" s="39"/>
      <c r="AJ3382" s="39"/>
      <c r="AK3382" s="39"/>
      <c r="AL3382" s="428">
        <f>IF(Asset!AL$157="","",Asset!AL$157-AL$6)</f>
        <v>34</v>
      </c>
      <c r="AM3382" s="39"/>
    </row>
    <row r="3383" spans="1:39" outlineLevel="2">
      <c r="A3383" s="11">
        <f>ROW()</f>
        <v>3383</v>
      </c>
      <c r="C3383" s="6" t="s">
        <v>2</v>
      </c>
      <c r="D3383" s="39"/>
      <c r="E3383" s="39"/>
      <c r="F3383" s="39"/>
      <c r="G3383" s="39"/>
      <c r="H3383" s="39"/>
      <c r="I3383" s="9"/>
      <c r="J3383" s="39"/>
      <c r="K3383" s="163"/>
      <c r="L3383" s="163"/>
      <c r="M3383" s="163"/>
      <c r="N3383" s="163"/>
      <c r="O3383" s="163"/>
      <c r="P3383" s="163"/>
      <c r="Q3383" s="163"/>
      <c r="R3383" s="163"/>
      <c r="S3383" s="163"/>
      <c r="T3383" s="163"/>
      <c r="U3383" s="163"/>
      <c r="V3383" s="163"/>
      <c r="W3383" s="163"/>
      <c r="X3383" s="163"/>
      <c r="Y3383" s="163"/>
      <c r="Z3383" s="163"/>
      <c r="AA3383" s="163"/>
      <c r="AB3383" s="163"/>
      <c r="AC3383" s="164"/>
      <c r="AD3383" s="163"/>
      <c r="AE3383" s="163"/>
      <c r="AF3383" s="163"/>
      <c r="AG3383" s="163"/>
      <c r="AH3383" s="163"/>
      <c r="AI3383" s="163"/>
      <c r="AJ3383" s="163"/>
      <c r="AK3383" s="164"/>
      <c r="AL3383" s="915">
        <f>IF(AL$160="",Inputs!$D$80,MIN(Inputs!$D$80,AL$160))</f>
        <v>34</v>
      </c>
      <c r="AM3383" s="163">
        <f t="shared" ref="AM3383:AM3390" si="2118">MAX(0,AL3383-1)</f>
        <v>33</v>
      </c>
    </row>
    <row r="3384" spans="1:39" outlineLevel="2">
      <c r="A3384" s="11">
        <f>ROW()</f>
        <v>3384</v>
      </c>
      <c r="C3384" s="6" t="s">
        <v>3</v>
      </c>
      <c r="D3384" s="39"/>
      <c r="E3384" s="39"/>
      <c r="F3384" s="39"/>
      <c r="G3384" s="39"/>
      <c r="H3384" s="39"/>
      <c r="I3384" s="9"/>
      <c r="J3384" s="39"/>
      <c r="K3384" s="163"/>
      <c r="L3384" s="163"/>
      <c r="M3384" s="163"/>
      <c r="N3384" s="163"/>
      <c r="O3384" s="163"/>
      <c r="P3384" s="163"/>
      <c r="Q3384" s="163"/>
      <c r="R3384" s="163"/>
      <c r="S3384" s="163"/>
      <c r="T3384" s="163"/>
      <c r="U3384" s="163"/>
      <c r="V3384" s="163"/>
      <c r="W3384" s="163"/>
      <c r="X3384" s="163"/>
      <c r="Y3384" s="163"/>
      <c r="Z3384" s="163"/>
      <c r="AA3384" s="163"/>
      <c r="AB3384" s="163"/>
      <c r="AC3384" s="164"/>
      <c r="AD3384" s="163"/>
      <c r="AE3384" s="163"/>
      <c r="AF3384" s="163"/>
      <c r="AG3384" s="163"/>
      <c r="AH3384" s="163"/>
      <c r="AI3384" s="163"/>
      <c r="AJ3384" s="163"/>
      <c r="AK3384" s="164"/>
      <c r="AL3384" s="915">
        <f>IF(AL$160="",Inputs!$D$81,MIN(Inputs!$D$81,AL$160))</f>
        <v>30</v>
      </c>
      <c r="AM3384" s="163">
        <f t="shared" si="2118"/>
        <v>29</v>
      </c>
    </row>
    <row r="3385" spans="1:39" outlineLevel="2">
      <c r="A3385" s="11">
        <f>ROW()</f>
        <v>3385</v>
      </c>
      <c r="C3385" s="6" t="s">
        <v>4</v>
      </c>
      <c r="D3385" s="39"/>
      <c r="E3385" s="39"/>
      <c r="F3385" s="39"/>
      <c r="G3385" s="39"/>
      <c r="H3385" s="39"/>
      <c r="I3385" s="9"/>
      <c r="J3385" s="39"/>
      <c r="K3385" s="163"/>
      <c r="L3385" s="163"/>
      <c r="M3385" s="163"/>
      <c r="N3385" s="163"/>
      <c r="O3385" s="163"/>
      <c r="P3385" s="163"/>
      <c r="Q3385" s="163"/>
      <c r="R3385" s="163"/>
      <c r="S3385" s="163"/>
      <c r="T3385" s="163"/>
      <c r="U3385" s="163"/>
      <c r="V3385" s="163"/>
      <c r="W3385" s="163"/>
      <c r="X3385" s="163"/>
      <c r="Y3385" s="163"/>
      <c r="Z3385" s="163"/>
      <c r="AA3385" s="163"/>
      <c r="AB3385" s="163"/>
      <c r="AC3385" s="164"/>
      <c r="AD3385" s="163"/>
      <c r="AE3385" s="163"/>
      <c r="AF3385" s="163"/>
      <c r="AG3385" s="163"/>
      <c r="AH3385" s="163"/>
      <c r="AI3385" s="163"/>
      <c r="AJ3385" s="163"/>
      <c r="AK3385" s="164"/>
      <c r="AL3385" s="164">
        <f>Inputs!$D$82</f>
        <v>30</v>
      </c>
      <c r="AM3385" s="163">
        <f t="shared" si="2118"/>
        <v>29</v>
      </c>
    </row>
    <row r="3386" spans="1:39" outlineLevel="2">
      <c r="A3386" s="11">
        <f>ROW()</f>
        <v>3386</v>
      </c>
      <c r="C3386" s="6" t="s">
        <v>5</v>
      </c>
      <c r="D3386" s="39"/>
      <c r="E3386" s="39"/>
      <c r="F3386" s="39"/>
      <c r="G3386" s="39"/>
      <c r="H3386" s="39"/>
      <c r="I3386" s="9"/>
      <c r="J3386" s="39"/>
      <c r="K3386" s="163"/>
      <c r="L3386" s="163"/>
      <c r="M3386" s="163"/>
      <c r="N3386" s="163"/>
      <c r="O3386" s="163"/>
      <c r="P3386" s="163"/>
      <c r="Q3386" s="163"/>
      <c r="R3386" s="163"/>
      <c r="S3386" s="163"/>
      <c r="T3386" s="163"/>
      <c r="U3386" s="163"/>
      <c r="V3386" s="163"/>
      <c r="W3386" s="163"/>
      <c r="X3386" s="163"/>
      <c r="Y3386" s="163"/>
      <c r="Z3386" s="163"/>
      <c r="AA3386" s="163"/>
      <c r="AB3386" s="163"/>
      <c r="AC3386" s="164"/>
      <c r="AD3386" s="163"/>
      <c r="AE3386" s="163"/>
      <c r="AF3386" s="163"/>
      <c r="AG3386" s="163"/>
      <c r="AH3386" s="163"/>
      <c r="AI3386" s="163"/>
      <c r="AJ3386" s="163"/>
      <c r="AK3386" s="164"/>
      <c r="AL3386" s="164">
        <f>Inputs!$D$83</f>
        <v>10</v>
      </c>
      <c r="AM3386" s="163">
        <f t="shared" si="2118"/>
        <v>9</v>
      </c>
    </row>
    <row r="3387" spans="1:39" outlineLevel="2">
      <c r="A3387" s="11">
        <f>ROW()</f>
        <v>3387</v>
      </c>
      <c r="C3387" s="6" t="s">
        <v>473</v>
      </c>
      <c r="D3387" s="39"/>
      <c r="E3387" s="39"/>
      <c r="F3387" s="39"/>
      <c r="G3387" s="39"/>
      <c r="H3387" s="39"/>
      <c r="I3387" s="9"/>
      <c r="J3387" s="39"/>
      <c r="K3387" s="163"/>
      <c r="L3387" s="163"/>
      <c r="M3387" s="163"/>
      <c r="N3387" s="163"/>
      <c r="O3387" s="163"/>
      <c r="P3387" s="163"/>
      <c r="Q3387" s="163"/>
      <c r="R3387" s="163"/>
      <c r="S3387" s="163"/>
      <c r="T3387" s="163"/>
      <c r="U3387" s="163"/>
      <c r="V3387" s="163"/>
      <c r="W3387" s="163"/>
      <c r="X3387" s="163"/>
      <c r="Y3387" s="163"/>
      <c r="Z3387" s="163"/>
      <c r="AA3387" s="163"/>
      <c r="AB3387" s="163"/>
      <c r="AC3387" s="164"/>
      <c r="AD3387" s="163"/>
      <c r="AE3387" s="163"/>
      <c r="AF3387" s="163"/>
      <c r="AG3387" s="163"/>
      <c r="AH3387" s="163"/>
      <c r="AI3387" s="163"/>
      <c r="AJ3387" s="163"/>
      <c r="AK3387" s="164"/>
      <c r="AL3387" s="164">
        <f>Inputs!$D$84</f>
        <v>5</v>
      </c>
      <c r="AM3387" s="163">
        <f t="shared" si="2118"/>
        <v>4</v>
      </c>
    </row>
    <row r="3388" spans="1:39" outlineLevel="2">
      <c r="A3388" s="11">
        <f>ROW()</f>
        <v>3388</v>
      </c>
      <c r="C3388" s="6" t="s">
        <v>474</v>
      </c>
      <c r="D3388" s="39"/>
      <c r="E3388" s="39"/>
      <c r="F3388" s="39"/>
      <c r="G3388" s="39"/>
      <c r="H3388" s="39"/>
      <c r="I3388" s="9"/>
      <c r="J3388" s="39"/>
      <c r="K3388" s="163"/>
      <c r="L3388" s="163"/>
      <c r="M3388" s="163"/>
      <c r="N3388" s="163"/>
      <c r="O3388" s="163"/>
      <c r="P3388" s="163"/>
      <c r="Q3388" s="163"/>
      <c r="R3388" s="163"/>
      <c r="S3388" s="163"/>
      <c r="T3388" s="163"/>
      <c r="U3388" s="163"/>
      <c r="V3388" s="163"/>
      <c r="W3388" s="163"/>
      <c r="X3388" s="163"/>
      <c r="Y3388" s="163"/>
      <c r="Z3388" s="163"/>
      <c r="AA3388" s="163"/>
      <c r="AB3388" s="163"/>
      <c r="AC3388" s="164"/>
      <c r="AD3388" s="163"/>
      <c r="AE3388" s="163"/>
      <c r="AF3388" s="163"/>
      <c r="AG3388" s="163"/>
      <c r="AH3388" s="163"/>
      <c r="AI3388" s="163"/>
      <c r="AJ3388" s="163"/>
      <c r="AK3388" s="164"/>
      <c r="AL3388" s="164">
        <f>Inputs!$D$85</f>
        <v>15</v>
      </c>
      <c r="AM3388" s="163">
        <f t="shared" si="2118"/>
        <v>14</v>
      </c>
    </row>
    <row r="3389" spans="1:39" outlineLevel="2">
      <c r="A3389" s="11">
        <f>ROW()</f>
        <v>3389</v>
      </c>
      <c r="C3389" s="6" t="s">
        <v>477</v>
      </c>
      <c r="D3389" s="39"/>
      <c r="E3389" s="39"/>
      <c r="F3389" s="39"/>
      <c r="G3389" s="39"/>
      <c r="H3389" s="39"/>
      <c r="I3389" s="9"/>
      <c r="J3389" s="39"/>
      <c r="K3389" s="163"/>
      <c r="L3389" s="163"/>
      <c r="M3389" s="163"/>
      <c r="N3389" s="163"/>
      <c r="O3389" s="163"/>
      <c r="P3389" s="163"/>
      <c r="Q3389" s="163"/>
      <c r="R3389" s="163"/>
      <c r="S3389" s="163"/>
      <c r="T3389" s="163"/>
      <c r="U3389" s="163"/>
      <c r="V3389" s="163"/>
      <c r="W3389" s="163"/>
      <c r="X3389" s="163"/>
      <c r="Y3389" s="163"/>
      <c r="Z3389" s="163"/>
      <c r="AA3389" s="163"/>
      <c r="AB3389" s="163"/>
      <c r="AC3389" s="164"/>
      <c r="AD3389" s="163"/>
      <c r="AE3389" s="163"/>
      <c r="AF3389" s="163"/>
      <c r="AG3389" s="163"/>
      <c r="AH3389" s="163"/>
      <c r="AI3389" s="163"/>
      <c r="AJ3389" s="163"/>
      <c r="AK3389" s="164"/>
      <c r="AL3389" s="164">
        <f>Inputs!$D$86</f>
        <v>10</v>
      </c>
      <c r="AM3389" s="163">
        <f t="shared" si="2118"/>
        <v>9</v>
      </c>
    </row>
    <row r="3390" spans="1:39" outlineLevel="2">
      <c r="A3390" s="11">
        <f>ROW()</f>
        <v>3390</v>
      </c>
      <c r="C3390" s="6" t="s">
        <v>511</v>
      </c>
      <c r="D3390" s="39"/>
      <c r="E3390" s="39"/>
      <c r="F3390" s="39"/>
      <c r="G3390" s="39"/>
      <c r="H3390" s="39"/>
      <c r="I3390" s="9"/>
      <c r="J3390" s="39"/>
      <c r="K3390" s="163"/>
      <c r="L3390" s="163"/>
      <c r="M3390" s="163"/>
      <c r="N3390" s="163"/>
      <c r="O3390" s="163"/>
      <c r="P3390" s="163"/>
      <c r="Q3390" s="163"/>
      <c r="R3390" s="163"/>
      <c r="S3390" s="163"/>
      <c r="T3390" s="163"/>
      <c r="U3390" s="163"/>
      <c r="V3390" s="163"/>
      <c r="W3390" s="163"/>
      <c r="X3390" s="163"/>
      <c r="Y3390" s="163"/>
      <c r="Z3390" s="163"/>
      <c r="AA3390" s="163"/>
      <c r="AB3390" s="163"/>
      <c r="AC3390" s="164"/>
      <c r="AD3390" s="163"/>
      <c r="AE3390" s="163"/>
      <c r="AF3390" s="163"/>
      <c r="AG3390" s="163"/>
      <c r="AH3390" s="163"/>
      <c r="AI3390" s="163"/>
      <c r="AJ3390" s="163"/>
      <c r="AK3390" s="164"/>
      <c r="AL3390" s="164">
        <f>Inputs!$D$87</f>
        <v>50</v>
      </c>
      <c r="AM3390" s="163">
        <f t="shared" si="2118"/>
        <v>49</v>
      </c>
    </row>
    <row r="3391" spans="1:39" outlineLevel="2">
      <c r="A3391" s="11">
        <f>ROW()</f>
        <v>3391</v>
      </c>
      <c r="C3391" s="6" t="s">
        <v>655</v>
      </c>
      <c r="D3391" s="39"/>
      <c r="E3391" s="39"/>
      <c r="F3391" s="39"/>
      <c r="G3391" s="39"/>
      <c r="H3391" s="39"/>
      <c r="I3391" s="9"/>
      <c r="J3391" s="39"/>
      <c r="K3391" s="163"/>
      <c r="L3391" s="163"/>
      <c r="M3391" s="163"/>
      <c r="N3391" s="163"/>
      <c r="O3391" s="163"/>
      <c r="P3391" s="163"/>
      <c r="Q3391" s="163"/>
      <c r="R3391" s="163"/>
      <c r="S3391" s="163"/>
      <c r="T3391" s="163"/>
      <c r="U3391" s="163"/>
      <c r="V3391" s="163"/>
      <c r="W3391" s="163"/>
      <c r="X3391" s="163"/>
      <c r="Y3391" s="163"/>
      <c r="Z3391" s="163"/>
      <c r="AA3391" s="163"/>
      <c r="AB3391" s="163"/>
      <c r="AC3391" s="164"/>
      <c r="AD3391" s="163"/>
      <c r="AE3391" s="163"/>
      <c r="AF3391" s="163"/>
      <c r="AG3391" s="163"/>
      <c r="AH3391" s="163"/>
      <c r="AI3391" s="163"/>
      <c r="AJ3391" s="163"/>
      <c r="AK3391" s="164"/>
      <c r="AL3391" s="164"/>
      <c r="AM3391" s="163"/>
    </row>
    <row r="3392" spans="1:39" outlineLevel="2">
      <c r="A3392" s="11">
        <f>ROW()</f>
        <v>3392</v>
      </c>
      <c r="C3392" s="6" t="s">
        <v>656</v>
      </c>
      <c r="D3392" s="39"/>
      <c r="E3392" s="39"/>
      <c r="F3392" s="39"/>
      <c r="G3392" s="39"/>
      <c r="H3392" s="39"/>
      <c r="I3392" s="9"/>
      <c r="J3392" s="39"/>
      <c r="K3392" s="163"/>
      <c r="L3392" s="163"/>
      <c r="M3392" s="163"/>
      <c r="N3392" s="163"/>
      <c r="O3392" s="163"/>
      <c r="P3392" s="163"/>
      <c r="Q3392" s="163"/>
      <c r="R3392" s="163"/>
      <c r="S3392" s="163"/>
      <c r="T3392" s="163"/>
      <c r="U3392" s="163"/>
      <c r="V3392" s="163"/>
      <c r="W3392" s="163"/>
      <c r="X3392" s="163"/>
      <c r="Y3392" s="163"/>
      <c r="Z3392" s="163"/>
      <c r="AA3392" s="163"/>
      <c r="AB3392" s="163"/>
      <c r="AC3392" s="164"/>
      <c r="AD3392" s="163"/>
      <c r="AE3392" s="163"/>
      <c r="AF3392" s="163"/>
      <c r="AG3392" s="163"/>
      <c r="AH3392" s="163"/>
      <c r="AI3392" s="163"/>
      <c r="AJ3392" s="163"/>
      <c r="AK3392" s="164"/>
      <c r="AL3392" s="164"/>
      <c r="AM3392" s="163"/>
    </row>
    <row r="3393" spans="1:39" outlineLevel="2">
      <c r="A3393" s="11">
        <f>ROW()</f>
        <v>3393</v>
      </c>
      <c r="C3393" s="6" t="s">
        <v>667</v>
      </c>
      <c r="D3393" s="39"/>
      <c r="E3393" s="39"/>
      <c r="F3393" s="39"/>
      <c r="G3393" s="39"/>
      <c r="H3393" s="39"/>
      <c r="I3393" s="9"/>
      <c r="J3393" s="39"/>
      <c r="K3393" s="163"/>
      <c r="L3393" s="163"/>
      <c r="M3393" s="163"/>
      <c r="N3393" s="163"/>
      <c r="O3393" s="163"/>
      <c r="P3393" s="163"/>
      <c r="Q3393" s="163"/>
      <c r="R3393" s="163"/>
      <c r="S3393" s="163"/>
      <c r="T3393" s="163"/>
      <c r="U3393" s="163"/>
      <c r="V3393" s="163"/>
      <c r="W3393" s="163"/>
      <c r="X3393" s="163"/>
      <c r="Y3393" s="163"/>
      <c r="Z3393" s="163"/>
      <c r="AA3393" s="163"/>
      <c r="AB3393" s="163"/>
      <c r="AC3393" s="164"/>
      <c r="AD3393" s="163"/>
      <c r="AE3393" s="163"/>
      <c r="AF3393" s="163"/>
      <c r="AG3393" s="163"/>
      <c r="AH3393" s="163"/>
      <c r="AI3393" s="163"/>
      <c r="AJ3393" s="163"/>
      <c r="AK3393" s="164"/>
      <c r="AL3393" s="164"/>
      <c r="AM3393" s="163"/>
    </row>
    <row r="3394" spans="1:39" outlineLevel="2">
      <c r="A3394" s="11">
        <f>ROW()</f>
        <v>3394</v>
      </c>
      <c r="C3394" s="6" t="s">
        <v>212</v>
      </c>
      <c r="D3394" s="39"/>
      <c r="E3394" s="39"/>
      <c r="F3394" s="39"/>
      <c r="G3394" s="39"/>
      <c r="H3394" s="39"/>
      <c r="I3394" s="13"/>
      <c r="J3394" s="9"/>
      <c r="K3394" s="9"/>
      <c r="L3394" s="9"/>
      <c r="M3394" s="9"/>
      <c r="N3394" s="9"/>
      <c r="O3394" s="9"/>
      <c r="P3394" s="9"/>
      <c r="Q3394" s="9"/>
      <c r="R3394" s="9"/>
      <c r="S3394" s="9"/>
      <c r="T3394" s="9"/>
      <c r="U3394" s="9"/>
      <c r="V3394" s="9"/>
      <c r="W3394" s="9"/>
      <c r="X3394" s="9"/>
      <c r="Y3394" s="9"/>
      <c r="Z3394" s="9"/>
      <c r="AA3394" s="9"/>
      <c r="AB3394" s="9"/>
      <c r="AC3394" s="9"/>
      <c r="AD3394" s="9"/>
      <c r="AE3394" s="9"/>
      <c r="AF3394" s="9"/>
      <c r="AG3394" s="9"/>
      <c r="AH3394" s="9"/>
      <c r="AI3394" s="9"/>
      <c r="AJ3394" s="9"/>
      <c r="AK3394" s="9"/>
      <c r="AL3394" s="163"/>
      <c r="AM3394" s="9"/>
    </row>
    <row r="3395" spans="1:39" outlineLevel="2">
      <c r="A3395" s="11">
        <f>ROW()</f>
        <v>3395</v>
      </c>
      <c r="C3395" s="30" t="s">
        <v>362</v>
      </c>
      <c r="D3395" s="90"/>
      <c r="E3395" s="90"/>
      <c r="F3395" s="90"/>
      <c r="G3395" s="90"/>
      <c r="H3395" s="90"/>
      <c r="I3395" s="15"/>
      <c r="J3395" s="90"/>
      <c r="K3395" s="15"/>
      <c r="L3395" s="15"/>
      <c r="M3395" s="15"/>
      <c r="N3395" s="15"/>
      <c r="O3395" s="15"/>
      <c r="P3395" s="15"/>
      <c r="Q3395" s="15"/>
      <c r="R3395" s="15"/>
      <c r="S3395" s="15"/>
      <c r="T3395" s="15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15"/>
      <c r="AF3395" s="15"/>
      <c r="AG3395" s="15"/>
      <c r="AH3395" s="15"/>
      <c r="AI3395" s="15"/>
      <c r="AJ3395" s="15"/>
      <c r="AK3395" s="15"/>
      <c r="AL3395" s="288">
        <f>Inputs!$D$93</f>
        <v>32.610681839950047</v>
      </c>
      <c r="AM3395" s="90">
        <f>MAX(0,AL3395-1)</f>
        <v>31.610681839950047</v>
      </c>
    </row>
    <row r="3396" spans="1:39" outlineLevel="2">
      <c r="A3396" s="11">
        <f>ROW()</f>
        <v>3396</v>
      </c>
      <c r="D3396" s="39"/>
      <c r="E3396" s="39"/>
      <c r="F3396" s="39"/>
      <c r="G3396" s="39"/>
      <c r="H3396" s="39"/>
      <c r="I3396" s="9"/>
      <c r="J3396" s="9"/>
      <c r="K3396" s="9"/>
      <c r="L3396" s="9"/>
      <c r="M3396" s="9"/>
      <c r="N3396" s="9"/>
      <c r="O3396" s="9"/>
      <c r="P3396" s="9"/>
      <c r="Q3396" s="9"/>
      <c r="R3396" s="9"/>
      <c r="S3396" s="9"/>
      <c r="T3396" s="9"/>
      <c r="U3396" s="9"/>
      <c r="V3396" s="9"/>
      <c r="W3396" s="9"/>
      <c r="X3396" s="9"/>
      <c r="Y3396" s="9"/>
      <c r="Z3396" s="9"/>
      <c r="AA3396" s="9"/>
      <c r="AB3396" s="9"/>
      <c r="AC3396" s="9"/>
      <c r="AD3396" s="9"/>
      <c r="AE3396" s="9"/>
      <c r="AF3396" s="9"/>
      <c r="AG3396" s="9"/>
      <c r="AH3396" s="9"/>
      <c r="AI3396" s="9"/>
      <c r="AJ3396" s="9"/>
      <c r="AK3396" s="9"/>
      <c r="AL3396" s="9"/>
      <c r="AM3396" s="9"/>
    </row>
    <row r="3397" spans="1:39" outlineLevel="2">
      <c r="A3397" s="11">
        <f>ROW()</f>
        <v>3397</v>
      </c>
      <c r="B3397" s="343" t="s">
        <v>68</v>
      </c>
      <c r="D3397" s="39"/>
      <c r="E3397" s="39"/>
      <c r="F3397" s="39"/>
      <c r="G3397" s="39"/>
      <c r="H3397" s="39"/>
      <c r="I3397" s="39"/>
      <c r="J3397" s="39"/>
      <c r="K3397" s="39"/>
      <c r="L3397" s="39"/>
      <c r="M3397" s="39"/>
      <c r="N3397" s="39"/>
      <c r="O3397" s="39"/>
      <c r="P3397" s="39"/>
      <c r="Q3397" s="39"/>
      <c r="R3397" s="39"/>
      <c r="S3397" s="39"/>
      <c r="T3397" s="39"/>
      <c r="U3397" s="39"/>
      <c r="V3397" s="39"/>
      <c r="W3397" s="39"/>
      <c r="X3397" s="39"/>
      <c r="Y3397" s="39"/>
      <c r="Z3397" s="39"/>
      <c r="AA3397" s="39"/>
      <c r="AB3397" s="39"/>
      <c r="AC3397" s="39"/>
      <c r="AD3397" s="39"/>
      <c r="AE3397" s="39"/>
      <c r="AF3397" s="39"/>
      <c r="AG3397" s="39"/>
      <c r="AH3397" s="39"/>
      <c r="AI3397" s="39"/>
      <c r="AJ3397" s="39"/>
      <c r="AK3397" s="39"/>
      <c r="AL3397" s="39"/>
      <c r="AM3397" s="39"/>
    </row>
    <row r="3398" spans="1:39" outlineLevel="2">
      <c r="A3398" s="11">
        <f>ROW()</f>
        <v>3398</v>
      </c>
      <c r="C3398" s="6" t="s">
        <v>2</v>
      </c>
      <c r="D3398" s="39"/>
      <c r="E3398" s="39"/>
      <c r="F3398" s="39"/>
      <c r="G3398" s="39"/>
      <c r="H3398" s="39"/>
      <c r="I3398" s="39"/>
      <c r="J3398" s="39"/>
      <c r="K3398" s="39"/>
      <c r="L3398" s="39"/>
      <c r="M3398" s="39"/>
      <c r="N3398" s="39"/>
      <c r="O3398" s="39"/>
      <c r="P3398" s="39"/>
      <c r="Q3398" s="39"/>
      <c r="R3398" s="39"/>
      <c r="S3398" s="39"/>
      <c r="T3398" s="39"/>
      <c r="U3398" s="39"/>
      <c r="V3398" s="39"/>
      <c r="W3398" s="39"/>
      <c r="X3398" s="39"/>
      <c r="Y3398" s="39"/>
      <c r="Z3398" s="39"/>
      <c r="AA3398" s="39"/>
      <c r="AB3398" s="39"/>
      <c r="AC3398" s="9"/>
      <c r="AD3398" s="39"/>
      <c r="AE3398" s="39"/>
      <c r="AF3398" s="39"/>
      <c r="AG3398" s="39"/>
      <c r="AH3398" s="39"/>
      <c r="AI3398" s="39"/>
      <c r="AJ3398" s="39"/>
      <c r="AK3398" s="9">
        <f t="shared" ref="AK3398:AM3403" si="2119">AJ3458</f>
        <v>0</v>
      </c>
      <c r="AL3398" s="9">
        <f t="shared" si="2119"/>
        <v>0.18778754227359634</v>
      </c>
      <c r="AM3398" s="9">
        <f t="shared" si="2119"/>
        <v>0.18226437926554939</v>
      </c>
    </row>
    <row r="3399" spans="1:39" outlineLevel="2">
      <c r="A3399" s="11">
        <f>ROW()</f>
        <v>3399</v>
      </c>
      <c r="C3399" s="6" t="s">
        <v>3</v>
      </c>
      <c r="D3399" s="39"/>
      <c r="E3399" s="39"/>
      <c r="F3399" s="39"/>
      <c r="G3399" s="39"/>
      <c r="H3399" s="39"/>
      <c r="I3399" s="39"/>
      <c r="J3399" s="39"/>
      <c r="K3399" s="39"/>
      <c r="L3399" s="39"/>
      <c r="M3399" s="39"/>
      <c r="N3399" s="39"/>
      <c r="O3399" s="39"/>
      <c r="P3399" s="39"/>
      <c r="Q3399" s="39"/>
      <c r="R3399" s="39"/>
      <c r="S3399" s="39"/>
      <c r="T3399" s="39"/>
      <c r="U3399" s="39"/>
      <c r="V3399" s="39"/>
      <c r="W3399" s="39"/>
      <c r="X3399" s="39"/>
      <c r="Y3399" s="39"/>
      <c r="Z3399" s="39"/>
      <c r="AA3399" s="39"/>
      <c r="AB3399" s="39"/>
      <c r="AC3399" s="9"/>
      <c r="AD3399" s="39"/>
      <c r="AE3399" s="39"/>
      <c r="AF3399" s="39"/>
      <c r="AG3399" s="39"/>
      <c r="AH3399" s="39"/>
      <c r="AI3399" s="39"/>
      <c r="AJ3399" s="39"/>
      <c r="AK3399" s="9">
        <f t="shared" si="2119"/>
        <v>0</v>
      </c>
      <c r="AL3399" s="9">
        <f t="shared" si="2119"/>
        <v>6.5852850711492419</v>
      </c>
      <c r="AM3399" s="9">
        <f t="shared" si="2119"/>
        <v>6.3657755687776003</v>
      </c>
    </row>
    <row r="3400" spans="1:39" outlineLevel="2">
      <c r="A3400" s="11">
        <f>ROW()</f>
        <v>3400</v>
      </c>
      <c r="C3400" s="6" t="s">
        <v>4</v>
      </c>
      <c r="D3400" s="39"/>
      <c r="E3400" s="39"/>
      <c r="F3400" s="39"/>
      <c r="G3400" s="39"/>
      <c r="H3400" s="39"/>
      <c r="I3400" s="39"/>
      <c r="J3400" s="39"/>
      <c r="K3400" s="39"/>
      <c r="L3400" s="39"/>
      <c r="M3400" s="39"/>
      <c r="N3400" s="39"/>
      <c r="O3400" s="39"/>
      <c r="P3400" s="39"/>
      <c r="Q3400" s="39"/>
      <c r="R3400" s="39"/>
      <c r="S3400" s="39"/>
      <c r="T3400" s="39"/>
      <c r="U3400" s="39"/>
      <c r="V3400" s="39"/>
      <c r="W3400" s="39"/>
      <c r="X3400" s="39"/>
      <c r="Y3400" s="39"/>
      <c r="Z3400" s="39"/>
      <c r="AA3400" s="39"/>
      <c r="AB3400" s="39"/>
      <c r="AC3400" s="9"/>
      <c r="AD3400" s="39"/>
      <c r="AE3400" s="39"/>
      <c r="AF3400" s="39"/>
      <c r="AG3400" s="39"/>
      <c r="AH3400" s="39"/>
      <c r="AI3400" s="39"/>
      <c r="AJ3400" s="39"/>
      <c r="AK3400" s="9">
        <f t="shared" si="2119"/>
        <v>0</v>
      </c>
      <c r="AL3400" s="9">
        <f t="shared" si="2119"/>
        <v>4.5287792728516258</v>
      </c>
      <c r="AM3400" s="9">
        <f t="shared" si="2119"/>
        <v>4.377819963756572</v>
      </c>
    </row>
    <row r="3401" spans="1:39" outlineLevel="2">
      <c r="A3401" s="11">
        <f>ROW()</f>
        <v>3401</v>
      </c>
      <c r="C3401" s="6" t="s">
        <v>5</v>
      </c>
      <c r="D3401" s="39"/>
      <c r="E3401" s="39"/>
      <c r="F3401" s="39"/>
      <c r="G3401" s="39"/>
      <c r="H3401" s="39"/>
      <c r="I3401" s="39"/>
      <c r="J3401" s="39"/>
      <c r="K3401" s="39"/>
      <c r="L3401" s="39"/>
      <c r="M3401" s="39"/>
      <c r="N3401" s="39"/>
      <c r="O3401" s="39"/>
      <c r="P3401" s="39"/>
      <c r="Q3401" s="39"/>
      <c r="R3401" s="39"/>
      <c r="S3401" s="39"/>
      <c r="T3401" s="39"/>
      <c r="U3401" s="39"/>
      <c r="V3401" s="39"/>
      <c r="W3401" s="39"/>
      <c r="X3401" s="39"/>
      <c r="Y3401" s="39"/>
      <c r="Z3401" s="39"/>
      <c r="AA3401" s="39"/>
      <c r="AB3401" s="39"/>
      <c r="AC3401" s="9"/>
      <c r="AD3401" s="39"/>
      <c r="AE3401" s="39"/>
      <c r="AF3401" s="39"/>
      <c r="AG3401" s="39"/>
      <c r="AH3401" s="39"/>
      <c r="AI3401" s="39"/>
      <c r="AJ3401" s="39"/>
      <c r="AK3401" s="9">
        <f t="shared" si="2119"/>
        <v>0</v>
      </c>
      <c r="AL3401" s="9">
        <f t="shared" si="2119"/>
        <v>1.0762447315250196</v>
      </c>
      <c r="AM3401" s="9">
        <f t="shared" si="2119"/>
        <v>0.96862025837251764</v>
      </c>
    </row>
    <row r="3402" spans="1:39" outlineLevel="2">
      <c r="A3402" s="11">
        <f>ROW()</f>
        <v>3402</v>
      </c>
      <c r="C3402" s="6" t="s">
        <v>473</v>
      </c>
      <c r="D3402" s="39"/>
      <c r="E3402" s="39"/>
      <c r="F3402" s="39"/>
      <c r="G3402" s="39"/>
      <c r="H3402" s="39"/>
      <c r="I3402" s="39"/>
      <c r="J3402" s="39"/>
      <c r="K3402" s="39"/>
      <c r="L3402" s="39"/>
      <c r="M3402" s="39"/>
      <c r="N3402" s="39"/>
      <c r="O3402" s="39"/>
      <c r="P3402" s="39"/>
      <c r="Q3402" s="39"/>
      <c r="R3402" s="39"/>
      <c r="S3402" s="39"/>
      <c r="T3402" s="39"/>
      <c r="U3402" s="39"/>
      <c r="V3402" s="39"/>
      <c r="W3402" s="39"/>
      <c r="X3402" s="39"/>
      <c r="Y3402" s="39"/>
      <c r="Z3402" s="39"/>
      <c r="AA3402" s="39"/>
      <c r="AB3402" s="39"/>
      <c r="AC3402" s="9"/>
      <c r="AD3402" s="39"/>
      <c r="AE3402" s="39"/>
      <c r="AF3402" s="39"/>
      <c r="AG3402" s="39"/>
      <c r="AH3402" s="39"/>
      <c r="AI3402" s="39"/>
      <c r="AJ3402" s="39"/>
      <c r="AK3402" s="9">
        <f t="shared" si="2119"/>
        <v>0</v>
      </c>
      <c r="AL3402" s="9">
        <f t="shared" si="2119"/>
        <v>7.5308465023414026</v>
      </c>
      <c r="AM3402" s="9">
        <f t="shared" si="2119"/>
        <v>6.0246772018731223</v>
      </c>
    </row>
    <row r="3403" spans="1:39" outlineLevel="2">
      <c r="A3403" s="11">
        <f>ROW()</f>
        <v>3403</v>
      </c>
      <c r="C3403" s="6" t="s">
        <v>474</v>
      </c>
      <c r="D3403" s="39"/>
      <c r="E3403" s="39"/>
      <c r="F3403" s="39"/>
      <c r="G3403" s="39"/>
      <c r="H3403" s="39"/>
      <c r="I3403" s="39"/>
      <c r="J3403" s="39"/>
      <c r="K3403" s="39"/>
      <c r="L3403" s="39"/>
      <c r="M3403" s="39"/>
      <c r="N3403" s="39"/>
      <c r="O3403" s="39"/>
      <c r="P3403" s="39"/>
      <c r="Q3403" s="39"/>
      <c r="R3403" s="39"/>
      <c r="S3403" s="39"/>
      <c r="T3403" s="39"/>
      <c r="U3403" s="39"/>
      <c r="V3403" s="39"/>
      <c r="W3403" s="39"/>
      <c r="X3403" s="39"/>
      <c r="Y3403" s="39"/>
      <c r="Z3403" s="39"/>
      <c r="AA3403" s="39"/>
      <c r="AB3403" s="39"/>
      <c r="AC3403" s="9"/>
      <c r="AD3403" s="39"/>
      <c r="AE3403" s="39"/>
      <c r="AF3403" s="39"/>
      <c r="AG3403" s="39"/>
      <c r="AH3403" s="39"/>
      <c r="AI3403" s="39"/>
      <c r="AJ3403" s="39"/>
      <c r="AK3403" s="9">
        <f t="shared" si="2119"/>
        <v>0</v>
      </c>
      <c r="AL3403" s="9">
        <f t="shared" si="2119"/>
        <v>3.8783998364219792</v>
      </c>
      <c r="AM3403" s="9">
        <f t="shared" si="2119"/>
        <v>3.6198398473271807</v>
      </c>
    </row>
    <row r="3404" spans="1:39" outlineLevel="2">
      <c r="A3404" s="11">
        <f>ROW()</f>
        <v>3404</v>
      </c>
      <c r="C3404" s="6" t="s">
        <v>477</v>
      </c>
      <c r="D3404" s="39"/>
      <c r="E3404" s="39"/>
      <c r="F3404" s="39"/>
      <c r="G3404" s="39"/>
      <c r="H3404" s="39"/>
      <c r="I3404" s="39"/>
      <c r="J3404" s="39"/>
      <c r="K3404" s="39"/>
      <c r="L3404" s="39"/>
      <c r="M3404" s="39"/>
      <c r="N3404" s="39"/>
      <c r="O3404" s="39"/>
      <c r="P3404" s="39"/>
      <c r="Q3404" s="39"/>
      <c r="R3404" s="39"/>
      <c r="S3404" s="39"/>
      <c r="T3404" s="39"/>
      <c r="U3404" s="39"/>
      <c r="V3404" s="39"/>
      <c r="W3404" s="39"/>
      <c r="X3404" s="39"/>
      <c r="Y3404" s="39"/>
      <c r="Z3404" s="39"/>
      <c r="AA3404" s="39"/>
      <c r="AB3404" s="39"/>
      <c r="AC3404" s="9"/>
      <c r="AD3404" s="39"/>
      <c r="AE3404" s="39"/>
      <c r="AF3404" s="39"/>
      <c r="AG3404" s="39"/>
      <c r="AH3404" s="39"/>
      <c r="AI3404" s="39"/>
      <c r="AJ3404" s="39"/>
      <c r="AK3404" s="9">
        <f t="shared" ref="AK3404:AM3405" si="2120">AJ3464</f>
        <v>0</v>
      </c>
      <c r="AL3404" s="9">
        <f t="shared" si="2120"/>
        <v>15.718917056954842</v>
      </c>
      <c r="AM3404" s="9">
        <f t="shared" si="2120"/>
        <v>14.147025351259359</v>
      </c>
    </row>
    <row r="3405" spans="1:39" outlineLevel="2">
      <c r="A3405" s="11">
        <f>ROW()</f>
        <v>3405</v>
      </c>
      <c r="C3405" s="6" t="s">
        <v>511</v>
      </c>
      <c r="D3405" s="39"/>
      <c r="E3405" s="39"/>
      <c r="F3405" s="39"/>
      <c r="G3405" s="39"/>
      <c r="H3405" s="39"/>
      <c r="I3405" s="39"/>
      <c r="J3405" s="39"/>
      <c r="K3405" s="39"/>
      <c r="L3405" s="39"/>
      <c r="M3405" s="39"/>
      <c r="N3405" s="39"/>
      <c r="O3405" s="39"/>
      <c r="P3405" s="39"/>
      <c r="Q3405" s="39"/>
      <c r="R3405" s="39"/>
      <c r="S3405" s="39"/>
      <c r="T3405" s="39"/>
      <c r="U3405" s="39"/>
      <c r="V3405" s="39"/>
      <c r="W3405" s="39"/>
      <c r="X3405" s="39"/>
      <c r="Y3405" s="39"/>
      <c r="Z3405" s="39"/>
      <c r="AA3405" s="39"/>
      <c r="AB3405" s="39"/>
      <c r="AC3405" s="9"/>
      <c r="AD3405" s="39"/>
      <c r="AE3405" s="39"/>
      <c r="AF3405" s="39"/>
      <c r="AG3405" s="39"/>
      <c r="AH3405" s="39"/>
      <c r="AI3405" s="39"/>
      <c r="AJ3405" s="39"/>
      <c r="AK3405" s="9">
        <f t="shared" si="2120"/>
        <v>0</v>
      </c>
      <c r="AL3405" s="9">
        <f t="shared" si="2120"/>
        <v>15.071442633227537</v>
      </c>
      <c r="AM3405" s="9">
        <f t="shared" si="2120"/>
        <v>14.770013780562987</v>
      </c>
    </row>
    <row r="3406" spans="1:39" outlineLevel="2">
      <c r="A3406" s="11">
        <f>ROW()</f>
        <v>3406</v>
      </c>
      <c r="C3406" s="6" t="s">
        <v>655</v>
      </c>
      <c r="D3406" s="39"/>
      <c r="E3406" s="39"/>
      <c r="F3406" s="39"/>
      <c r="G3406" s="39"/>
      <c r="H3406" s="39"/>
      <c r="I3406" s="39"/>
      <c r="J3406" s="39"/>
      <c r="K3406" s="39"/>
      <c r="L3406" s="39"/>
      <c r="M3406" s="39"/>
      <c r="N3406" s="39"/>
      <c r="O3406" s="39"/>
      <c r="P3406" s="39"/>
      <c r="Q3406" s="39"/>
      <c r="R3406" s="39"/>
      <c r="S3406" s="39"/>
      <c r="T3406" s="39"/>
      <c r="U3406" s="39"/>
      <c r="V3406" s="39"/>
      <c r="W3406" s="39"/>
      <c r="X3406" s="39"/>
      <c r="Y3406" s="39"/>
      <c r="Z3406" s="39"/>
      <c r="AA3406" s="39"/>
      <c r="AB3406" s="39"/>
      <c r="AC3406" s="9"/>
      <c r="AD3406" s="39"/>
      <c r="AE3406" s="39"/>
      <c r="AF3406" s="39"/>
      <c r="AG3406" s="39"/>
      <c r="AH3406" s="39"/>
      <c r="AI3406" s="39"/>
      <c r="AJ3406" s="39"/>
      <c r="AK3406" s="9">
        <f t="shared" ref="AK3406:AK3408" si="2121">AJ3466</f>
        <v>0</v>
      </c>
      <c r="AL3406" s="9">
        <f t="shared" ref="AL3406:AL3408" si="2122">AK3466</f>
        <v>0</v>
      </c>
      <c r="AM3406" s="9">
        <f t="shared" ref="AM3406:AM3408" si="2123">AL3466</f>
        <v>0</v>
      </c>
    </row>
    <row r="3407" spans="1:39" outlineLevel="2">
      <c r="A3407" s="11">
        <f>ROW()</f>
        <v>3407</v>
      </c>
      <c r="C3407" s="6" t="s">
        <v>656</v>
      </c>
      <c r="D3407" s="39"/>
      <c r="E3407" s="39"/>
      <c r="F3407" s="39"/>
      <c r="G3407" s="39"/>
      <c r="H3407" s="39"/>
      <c r="I3407" s="39"/>
      <c r="J3407" s="39"/>
      <c r="K3407" s="39"/>
      <c r="L3407" s="39"/>
      <c r="M3407" s="39"/>
      <c r="N3407" s="39"/>
      <c r="O3407" s="39"/>
      <c r="P3407" s="39"/>
      <c r="Q3407" s="39"/>
      <c r="R3407" s="39"/>
      <c r="S3407" s="39"/>
      <c r="T3407" s="39"/>
      <c r="U3407" s="39"/>
      <c r="V3407" s="39"/>
      <c r="W3407" s="39"/>
      <c r="X3407" s="39"/>
      <c r="Y3407" s="39"/>
      <c r="Z3407" s="39"/>
      <c r="AA3407" s="39"/>
      <c r="AB3407" s="39"/>
      <c r="AC3407" s="9"/>
      <c r="AD3407" s="39"/>
      <c r="AE3407" s="39"/>
      <c r="AF3407" s="39"/>
      <c r="AG3407" s="39"/>
      <c r="AH3407" s="39"/>
      <c r="AI3407" s="39"/>
      <c r="AJ3407" s="39"/>
      <c r="AK3407" s="9">
        <f t="shared" si="2121"/>
        <v>0</v>
      </c>
      <c r="AL3407" s="9">
        <f t="shared" si="2122"/>
        <v>0</v>
      </c>
      <c r="AM3407" s="9">
        <f t="shared" si="2123"/>
        <v>0</v>
      </c>
    </row>
    <row r="3408" spans="1:39" outlineLevel="2">
      <c r="A3408" s="11">
        <f>ROW()</f>
        <v>3408</v>
      </c>
      <c r="C3408" s="6" t="s">
        <v>667</v>
      </c>
      <c r="D3408" s="39"/>
      <c r="E3408" s="39"/>
      <c r="F3408" s="39"/>
      <c r="G3408" s="39"/>
      <c r="H3408" s="39"/>
      <c r="I3408" s="39"/>
      <c r="J3408" s="39"/>
      <c r="K3408" s="39"/>
      <c r="L3408" s="39"/>
      <c r="M3408" s="39"/>
      <c r="N3408" s="39"/>
      <c r="O3408" s="39"/>
      <c r="P3408" s="39"/>
      <c r="Q3408" s="39"/>
      <c r="R3408" s="39"/>
      <c r="S3408" s="39"/>
      <c r="T3408" s="39"/>
      <c r="U3408" s="39"/>
      <c r="V3408" s="39"/>
      <c r="W3408" s="39"/>
      <c r="X3408" s="39"/>
      <c r="Y3408" s="39"/>
      <c r="Z3408" s="39"/>
      <c r="AA3408" s="39"/>
      <c r="AB3408" s="39"/>
      <c r="AC3408" s="9"/>
      <c r="AD3408" s="39"/>
      <c r="AE3408" s="39"/>
      <c r="AF3408" s="39"/>
      <c r="AG3408" s="39"/>
      <c r="AH3408" s="39"/>
      <c r="AI3408" s="39"/>
      <c r="AJ3408" s="39"/>
      <c r="AK3408" s="9">
        <f t="shared" si="2121"/>
        <v>0</v>
      </c>
      <c r="AL3408" s="9">
        <f t="shared" si="2122"/>
        <v>0</v>
      </c>
      <c r="AM3408" s="9">
        <f t="shared" si="2123"/>
        <v>0</v>
      </c>
    </row>
    <row r="3409" spans="1:39" outlineLevel="2">
      <c r="A3409" s="11">
        <f>ROW()</f>
        <v>3409</v>
      </c>
      <c r="C3409" s="6" t="s">
        <v>212</v>
      </c>
      <c r="D3409" s="39"/>
      <c r="E3409" s="39"/>
      <c r="F3409" s="39"/>
      <c r="G3409" s="39"/>
      <c r="H3409" s="39"/>
      <c r="I3409" s="39"/>
      <c r="J3409" s="39"/>
      <c r="K3409" s="39"/>
      <c r="L3409" s="39"/>
      <c r="M3409" s="39"/>
      <c r="N3409" s="39"/>
      <c r="O3409" s="39"/>
      <c r="P3409" s="39"/>
      <c r="Q3409" s="39"/>
      <c r="R3409" s="39"/>
      <c r="S3409" s="39"/>
      <c r="T3409" s="39"/>
      <c r="U3409" s="39"/>
      <c r="V3409" s="39"/>
      <c r="W3409" s="39"/>
      <c r="X3409" s="39"/>
      <c r="Y3409" s="39"/>
      <c r="Z3409" s="39"/>
      <c r="AA3409" s="39"/>
      <c r="AB3409" s="39"/>
      <c r="AC3409" s="9"/>
      <c r="AD3409" s="39"/>
      <c r="AE3409" s="39"/>
      <c r="AF3409" s="39"/>
      <c r="AG3409" s="39"/>
      <c r="AH3409" s="39"/>
      <c r="AI3409" s="39"/>
      <c r="AJ3409" s="39"/>
      <c r="AK3409" s="9">
        <f t="shared" ref="AK3409:AM3410" si="2124">AJ3469</f>
        <v>0</v>
      </c>
      <c r="AL3409" s="9">
        <f t="shared" si="2124"/>
        <v>0</v>
      </c>
      <c r="AM3409" s="9">
        <f t="shared" si="2124"/>
        <v>0</v>
      </c>
    </row>
    <row r="3410" spans="1:39" outlineLevel="2">
      <c r="A3410" s="11">
        <f>ROW()</f>
        <v>3410</v>
      </c>
      <c r="C3410" s="30" t="s">
        <v>362</v>
      </c>
      <c r="D3410" s="90"/>
      <c r="E3410" s="90"/>
      <c r="F3410" s="90"/>
      <c r="G3410" s="90"/>
      <c r="H3410" s="90"/>
      <c r="I3410" s="90"/>
      <c r="J3410" s="90"/>
      <c r="K3410" s="90"/>
      <c r="L3410" s="90"/>
      <c r="M3410" s="90"/>
      <c r="N3410" s="90"/>
      <c r="O3410" s="90"/>
      <c r="P3410" s="90"/>
      <c r="Q3410" s="90"/>
      <c r="R3410" s="90"/>
      <c r="S3410" s="90"/>
      <c r="T3410" s="90"/>
      <c r="U3410" s="90"/>
      <c r="V3410" s="90"/>
      <c r="W3410" s="90"/>
      <c r="X3410" s="90"/>
      <c r="Y3410" s="90"/>
      <c r="Z3410" s="90"/>
      <c r="AA3410" s="90"/>
      <c r="AB3410" s="90"/>
      <c r="AC3410" s="15"/>
      <c r="AD3410" s="90"/>
      <c r="AE3410" s="90"/>
      <c r="AF3410" s="90"/>
      <c r="AG3410" s="90"/>
      <c r="AH3410" s="90"/>
      <c r="AI3410" s="90"/>
      <c r="AJ3410" s="90"/>
      <c r="AK3410" s="15">
        <f t="shared" si="2124"/>
        <v>0</v>
      </c>
      <c r="AL3410" s="15">
        <f t="shared" si="2124"/>
        <v>1.6151518523577875</v>
      </c>
      <c r="AM3410" s="15">
        <f t="shared" si="2124"/>
        <v>1.5656235456426812</v>
      </c>
    </row>
    <row r="3411" spans="1:39" outlineLevel="2">
      <c r="A3411" s="11">
        <f>ROW()</f>
        <v>3411</v>
      </c>
      <c r="C3411" s="6" t="s">
        <v>1</v>
      </c>
      <c r="D3411" s="39"/>
      <c r="E3411" s="39"/>
      <c r="F3411" s="39"/>
      <c r="G3411" s="39"/>
      <c r="H3411" s="39"/>
      <c r="I3411" s="39"/>
      <c r="J3411" s="39"/>
      <c r="K3411" s="39"/>
      <c r="L3411" s="39"/>
      <c r="M3411" s="39"/>
      <c r="N3411" s="39"/>
      <c r="O3411" s="39"/>
      <c r="P3411" s="39"/>
      <c r="Q3411" s="39"/>
      <c r="R3411" s="39"/>
      <c r="S3411" s="39"/>
      <c r="T3411" s="39"/>
      <c r="U3411" s="39"/>
      <c r="V3411" s="39"/>
      <c r="W3411" s="39"/>
      <c r="X3411" s="39"/>
      <c r="Y3411" s="39"/>
      <c r="Z3411" s="39"/>
      <c r="AA3411" s="39"/>
      <c r="AB3411" s="39"/>
      <c r="AC3411" s="9"/>
      <c r="AD3411" s="39"/>
      <c r="AE3411" s="39"/>
      <c r="AF3411" s="39"/>
      <c r="AG3411" s="39"/>
      <c r="AH3411" s="39"/>
      <c r="AI3411" s="39"/>
      <c r="AJ3411" s="39"/>
      <c r="AK3411" s="9">
        <f t="shared" ref="AK3411" si="2125">SUM(AK3398:AK3410)</f>
        <v>0</v>
      </c>
      <c r="AL3411" s="9">
        <f t="shared" ref="AL3411" si="2126">SUM(AL3398:AL3410)</f>
        <v>56.192854499103028</v>
      </c>
      <c r="AM3411" s="9">
        <f>SUM(AM3398:AM3410)</f>
        <v>52.021659896837576</v>
      </c>
    </row>
    <row r="3412" spans="1:39" outlineLevel="2">
      <c r="A3412" s="11">
        <f>ROW()</f>
        <v>3412</v>
      </c>
      <c r="B3412" s="343" t="s">
        <v>31</v>
      </c>
      <c r="D3412" s="39"/>
      <c r="E3412" s="39"/>
      <c r="F3412" s="39"/>
      <c r="G3412" s="39"/>
      <c r="H3412" s="39"/>
      <c r="I3412" s="39"/>
      <c r="J3412" s="39"/>
      <c r="K3412" s="39"/>
      <c r="L3412" s="39"/>
      <c r="M3412" s="39"/>
      <c r="N3412" s="39"/>
      <c r="O3412" s="39"/>
      <c r="P3412" s="39"/>
      <c r="Q3412" s="39"/>
      <c r="R3412" s="39"/>
      <c r="S3412" s="39"/>
      <c r="T3412" s="39"/>
      <c r="U3412" s="39"/>
      <c r="V3412" s="39"/>
      <c r="W3412" s="39"/>
      <c r="X3412" s="39"/>
      <c r="Y3412" s="39"/>
      <c r="Z3412" s="39"/>
      <c r="AA3412" s="39"/>
      <c r="AB3412" s="39"/>
      <c r="AC3412" s="39"/>
      <c r="AD3412" s="39"/>
      <c r="AE3412" s="39"/>
      <c r="AF3412" s="39"/>
      <c r="AG3412" s="39"/>
      <c r="AH3412" s="39"/>
      <c r="AI3412" s="39"/>
      <c r="AJ3412" s="39"/>
      <c r="AK3412" s="39"/>
      <c r="AL3412" s="39"/>
      <c r="AM3412" s="39"/>
    </row>
    <row r="3413" spans="1:39" outlineLevel="2">
      <c r="A3413" s="11">
        <f>ROW()</f>
        <v>3413</v>
      </c>
      <c r="C3413" s="6" t="s">
        <v>2</v>
      </c>
      <c r="D3413" s="39"/>
      <c r="E3413" s="39"/>
      <c r="F3413" s="39"/>
      <c r="G3413" s="39"/>
      <c r="H3413" s="39"/>
      <c r="I3413" s="39"/>
      <c r="J3413" s="39"/>
      <c r="K3413" s="39"/>
      <c r="L3413" s="39"/>
      <c r="M3413" s="39"/>
      <c r="N3413" s="39"/>
      <c r="O3413" s="39"/>
      <c r="P3413" s="39"/>
      <c r="Q3413" s="39"/>
      <c r="R3413" s="39"/>
      <c r="S3413" s="39"/>
      <c r="T3413" s="39"/>
      <c r="U3413" s="39"/>
      <c r="V3413" s="39"/>
      <c r="W3413" s="39"/>
      <c r="X3413" s="39"/>
      <c r="Y3413" s="39"/>
      <c r="Z3413" s="39"/>
      <c r="AA3413" s="39"/>
      <c r="AB3413" s="39"/>
      <c r="AC3413" s="162"/>
      <c r="AD3413" s="39"/>
      <c r="AE3413" s="39"/>
      <c r="AF3413" s="39"/>
      <c r="AG3413" s="39"/>
      <c r="AH3413" s="39"/>
      <c r="AI3413" s="39"/>
      <c r="AJ3413" s="39"/>
      <c r="AK3413" s="39">
        <f>AK$279</f>
        <v>0.18778754227359634</v>
      </c>
      <c r="AL3413" s="39"/>
      <c r="AM3413" s="39"/>
    </row>
    <row r="3414" spans="1:39" outlineLevel="2">
      <c r="A3414" s="11">
        <f>ROW()</f>
        <v>3414</v>
      </c>
      <c r="C3414" s="6" t="s">
        <v>3</v>
      </c>
      <c r="D3414" s="39"/>
      <c r="E3414" s="39"/>
      <c r="F3414" s="39"/>
      <c r="G3414" s="39"/>
      <c r="H3414" s="39"/>
      <c r="I3414" s="39"/>
      <c r="J3414" s="39"/>
      <c r="K3414" s="39"/>
      <c r="L3414" s="39"/>
      <c r="M3414" s="39"/>
      <c r="N3414" s="39"/>
      <c r="O3414" s="39"/>
      <c r="P3414" s="39"/>
      <c r="Q3414" s="39"/>
      <c r="R3414" s="39"/>
      <c r="S3414" s="39"/>
      <c r="T3414" s="39"/>
      <c r="U3414" s="39"/>
      <c r="V3414" s="39"/>
      <c r="W3414" s="39"/>
      <c r="X3414" s="39"/>
      <c r="Y3414" s="39"/>
      <c r="Z3414" s="39"/>
      <c r="AA3414" s="39"/>
      <c r="AB3414" s="39"/>
      <c r="AC3414" s="162"/>
      <c r="AD3414" s="39"/>
      <c r="AE3414" s="39"/>
      <c r="AF3414" s="39"/>
      <c r="AG3414" s="39"/>
      <c r="AH3414" s="39"/>
      <c r="AI3414" s="39"/>
      <c r="AJ3414" s="39"/>
      <c r="AK3414" s="39">
        <f>AK$280</f>
        <v>6.5852850711492419</v>
      </c>
      <c r="AL3414" s="39"/>
      <c r="AM3414" s="39"/>
    </row>
    <row r="3415" spans="1:39" outlineLevel="2">
      <c r="A3415" s="11">
        <f>ROW()</f>
        <v>3415</v>
      </c>
      <c r="C3415" s="6" t="s">
        <v>4</v>
      </c>
      <c r="D3415" s="39"/>
      <c r="E3415" s="39"/>
      <c r="F3415" s="39"/>
      <c r="G3415" s="39"/>
      <c r="H3415" s="39"/>
      <c r="I3415" s="39"/>
      <c r="J3415" s="39"/>
      <c r="K3415" s="39"/>
      <c r="L3415" s="39"/>
      <c r="M3415" s="39"/>
      <c r="N3415" s="39"/>
      <c r="O3415" s="39"/>
      <c r="P3415" s="39"/>
      <c r="Q3415" s="39"/>
      <c r="R3415" s="39"/>
      <c r="S3415" s="39"/>
      <c r="T3415" s="39"/>
      <c r="U3415" s="39"/>
      <c r="V3415" s="39"/>
      <c r="W3415" s="39"/>
      <c r="X3415" s="39"/>
      <c r="Y3415" s="39"/>
      <c r="Z3415" s="39"/>
      <c r="AA3415" s="39"/>
      <c r="AB3415" s="39"/>
      <c r="AC3415" s="162"/>
      <c r="AD3415" s="39"/>
      <c r="AE3415" s="39"/>
      <c r="AF3415" s="39"/>
      <c r="AG3415" s="39"/>
      <c r="AH3415" s="39"/>
      <c r="AI3415" s="39"/>
      <c r="AJ3415" s="39"/>
      <c r="AK3415" s="39">
        <f>AK$281</f>
        <v>4.5287792728516258</v>
      </c>
      <c r="AL3415" s="39"/>
      <c r="AM3415" s="39"/>
    </row>
    <row r="3416" spans="1:39" outlineLevel="2">
      <c r="A3416" s="11">
        <f>ROW()</f>
        <v>3416</v>
      </c>
      <c r="C3416" s="6" t="s">
        <v>5</v>
      </c>
      <c r="D3416" s="39"/>
      <c r="E3416" s="39"/>
      <c r="F3416" s="39"/>
      <c r="G3416" s="39"/>
      <c r="H3416" s="39"/>
      <c r="I3416" s="39"/>
      <c r="J3416" s="39"/>
      <c r="K3416" s="39"/>
      <c r="L3416" s="39"/>
      <c r="M3416" s="39"/>
      <c r="N3416" s="39"/>
      <c r="O3416" s="39"/>
      <c r="P3416" s="39"/>
      <c r="Q3416" s="39"/>
      <c r="R3416" s="39"/>
      <c r="S3416" s="39"/>
      <c r="T3416" s="39"/>
      <c r="U3416" s="39"/>
      <c r="V3416" s="39"/>
      <c r="W3416" s="39"/>
      <c r="X3416" s="39"/>
      <c r="Y3416" s="39"/>
      <c r="Z3416" s="39"/>
      <c r="AA3416" s="39"/>
      <c r="AB3416" s="39"/>
      <c r="AC3416" s="162"/>
      <c r="AD3416" s="39"/>
      <c r="AE3416" s="39"/>
      <c r="AF3416" s="39"/>
      <c r="AG3416" s="39"/>
      <c r="AH3416" s="39"/>
      <c r="AI3416" s="39"/>
      <c r="AJ3416" s="39"/>
      <c r="AK3416" s="39">
        <f>AK$282</f>
        <v>1.0762447315250196</v>
      </c>
      <c r="AL3416" s="39"/>
      <c r="AM3416" s="39"/>
    </row>
    <row r="3417" spans="1:39" outlineLevel="2">
      <c r="A3417" s="11">
        <f>ROW()</f>
        <v>3417</v>
      </c>
      <c r="C3417" s="6" t="s">
        <v>473</v>
      </c>
      <c r="D3417" s="39"/>
      <c r="E3417" s="39"/>
      <c r="F3417" s="39"/>
      <c r="G3417" s="39"/>
      <c r="H3417" s="39"/>
      <c r="I3417" s="39"/>
      <c r="J3417" s="39"/>
      <c r="K3417" s="39"/>
      <c r="L3417" s="39"/>
      <c r="M3417" s="39"/>
      <c r="N3417" s="39"/>
      <c r="O3417" s="39"/>
      <c r="P3417" s="39"/>
      <c r="Q3417" s="39"/>
      <c r="R3417" s="39"/>
      <c r="S3417" s="39"/>
      <c r="T3417" s="39"/>
      <c r="U3417" s="39"/>
      <c r="V3417" s="39"/>
      <c r="W3417" s="39"/>
      <c r="X3417" s="39"/>
      <c r="Y3417" s="39"/>
      <c r="Z3417" s="39"/>
      <c r="AA3417" s="39"/>
      <c r="AB3417" s="39"/>
      <c r="AC3417" s="162"/>
      <c r="AD3417" s="39"/>
      <c r="AE3417" s="39"/>
      <c r="AF3417" s="39"/>
      <c r="AG3417" s="39"/>
      <c r="AH3417" s="39"/>
      <c r="AI3417" s="39"/>
      <c r="AJ3417" s="39"/>
      <c r="AK3417" s="39">
        <f>AK$283</f>
        <v>7.5308465023414026</v>
      </c>
      <c r="AL3417" s="39"/>
      <c r="AM3417" s="39"/>
    </row>
    <row r="3418" spans="1:39" outlineLevel="2">
      <c r="A3418" s="11">
        <f>ROW()</f>
        <v>3418</v>
      </c>
      <c r="C3418" s="6" t="s">
        <v>474</v>
      </c>
      <c r="D3418" s="39"/>
      <c r="E3418" s="39"/>
      <c r="F3418" s="39"/>
      <c r="G3418" s="39"/>
      <c r="H3418" s="39"/>
      <c r="I3418" s="39"/>
      <c r="J3418" s="39"/>
      <c r="K3418" s="39"/>
      <c r="L3418" s="39"/>
      <c r="M3418" s="39"/>
      <c r="N3418" s="39"/>
      <c r="O3418" s="39"/>
      <c r="P3418" s="39"/>
      <c r="Q3418" s="39"/>
      <c r="R3418" s="39"/>
      <c r="S3418" s="39"/>
      <c r="T3418" s="39"/>
      <c r="U3418" s="39"/>
      <c r="V3418" s="39"/>
      <c r="W3418" s="39"/>
      <c r="X3418" s="39"/>
      <c r="Y3418" s="39"/>
      <c r="Z3418" s="39"/>
      <c r="AA3418" s="39"/>
      <c r="AB3418" s="39"/>
      <c r="AC3418" s="162"/>
      <c r="AD3418" s="39"/>
      <c r="AE3418" s="39"/>
      <c r="AF3418" s="39"/>
      <c r="AG3418" s="39"/>
      <c r="AH3418" s="39"/>
      <c r="AI3418" s="39"/>
      <c r="AJ3418" s="39"/>
      <c r="AK3418" s="39">
        <f>AK$284</f>
        <v>3.8783998364219792</v>
      </c>
      <c r="AL3418" s="39"/>
      <c r="AM3418" s="39"/>
    </row>
    <row r="3419" spans="1:39" outlineLevel="2">
      <c r="A3419" s="11">
        <f>ROW()</f>
        <v>3419</v>
      </c>
      <c r="C3419" s="6" t="s">
        <v>477</v>
      </c>
      <c r="D3419" s="39"/>
      <c r="E3419" s="39"/>
      <c r="F3419" s="39"/>
      <c r="G3419" s="39"/>
      <c r="H3419" s="39"/>
      <c r="I3419" s="39"/>
      <c r="J3419" s="39"/>
      <c r="K3419" s="39"/>
      <c r="L3419" s="39"/>
      <c r="M3419" s="39"/>
      <c r="N3419" s="39"/>
      <c r="O3419" s="39"/>
      <c r="P3419" s="39"/>
      <c r="Q3419" s="39"/>
      <c r="R3419" s="39"/>
      <c r="S3419" s="39"/>
      <c r="T3419" s="39"/>
      <c r="U3419" s="39"/>
      <c r="V3419" s="39"/>
      <c r="W3419" s="39"/>
      <c r="X3419" s="39"/>
      <c r="Y3419" s="39"/>
      <c r="Z3419" s="39"/>
      <c r="AA3419" s="39"/>
      <c r="AB3419" s="39"/>
      <c r="AC3419" s="162"/>
      <c r="AD3419" s="39"/>
      <c r="AE3419" s="39"/>
      <c r="AF3419" s="39"/>
      <c r="AG3419" s="39"/>
      <c r="AH3419" s="39"/>
      <c r="AI3419" s="39"/>
      <c r="AJ3419" s="39"/>
      <c r="AK3419" s="39">
        <f>AK$285</f>
        <v>15.718917056954842</v>
      </c>
      <c r="AL3419" s="39"/>
      <c r="AM3419" s="39"/>
    </row>
    <row r="3420" spans="1:39" outlineLevel="2">
      <c r="A3420" s="11">
        <f>ROW()</f>
        <v>3420</v>
      </c>
      <c r="C3420" s="6" t="s">
        <v>511</v>
      </c>
      <c r="D3420" s="39"/>
      <c r="E3420" s="39"/>
      <c r="F3420" s="39"/>
      <c r="G3420" s="39"/>
      <c r="H3420" s="39"/>
      <c r="I3420" s="39"/>
      <c r="J3420" s="39"/>
      <c r="K3420" s="39"/>
      <c r="L3420" s="39"/>
      <c r="M3420" s="39"/>
      <c r="N3420" s="39"/>
      <c r="O3420" s="39"/>
      <c r="P3420" s="39"/>
      <c r="Q3420" s="39"/>
      <c r="R3420" s="39"/>
      <c r="S3420" s="39"/>
      <c r="T3420" s="39"/>
      <c r="U3420" s="39"/>
      <c r="V3420" s="39"/>
      <c r="W3420" s="39"/>
      <c r="X3420" s="39"/>
      <c r="Y3420" s="39"/>
      <c r="Z3420" s="39"/>
      <c r="AA3420" s="39"/>
      <c r="AB3420" s="39"/>
      <c r="AC3420" s="162"/>
      <c r="AD3420" s="39"/>
      <c r="AE3420" s="39"/>
      <c r="AF3420" s="39"/>
      <c r="AG3420" s="39"/>
      <c r="AH3420" s="39"/>
      <c r="AI3420" s="39"/>
      <c r="AJ3420" s="39"/>
      <c r="AK3420" s="39">
        <f>AK$286</f>
        <v>15.071442633227537</v>
      </c>
      <c r="AL3420" s="39"/>
      <c r="AM3420" s="39"/>
    </row>
    <row r="3421" spans="1:39" outlineLevel="2">
      <c r="A3421" s="11">
        <f>ROW()</f>
        <v>3421</v>
      </c>
      <c r="C3421" s="6" t="s">
        <v>655</v>
      </c>
      <c r="D3421" s="39"/>
      <c r="E3421" s="39"/>
      <c r="F3421" s="39"/>
      <c r="G3421" s="39"/>
      <c r="H3421" s="39"/>
      <c r="I3421" s="39"/>
      <c r="J3421" s="39"/>
      <c r="K3421" s="39"/>
      <c r="L3421" s="39"/>
      <c r="M3421" s="39"/>
      <c r="N3421" s="39"/>
      <c r="O3421" s="39"/>
      <c r="P3421" s="39"/>
      <c r="Q3421" s="39"/>
      <c r="R3421" s="39"/>
      <c r="S3421" s="39"/>
      <c r="T3421" s="39"/>
      <c r="U3421" s="39"/>
      <c r="V3421" s="39"/>
      <c r="W3421" s="39"/>
      <c r="X3421" s="39"/>
      <c r="Y3421" s="39"/>
      <c r="Z3421" s="39"/>
      <c r="AA3421" s="39"/>
      <c r="AB3421" s="39"/>
      <c r="AC3421" s="162"/>
      <c r="AD3421" s="39"/>
      <c r="AE3421" s="39"/>
      <c r="AF3421" s="39"/>
      <c r="AG3421" s="39"/>
      <c r="AH3421" s="39"/>
      <c r="AI3421" s="39"/>
      <c r="AJ3421" s="39"/>
      <c r="AK3421" s="39"/>
      <c r="AL3421" s="39"/>
      <c r="AM3421" s="39"/>
    </row>
    <row r="3422" spans="1:39" outlineLevel="2">
      <c r="A3422" s="11">
        <f>ROW()</f>
        <v>3422</v>
      </c>
      <c r="C3422" s="6" t="s">
        <v>656</v>
      </c>
      <c r="D3422" s="39"/>
      <c r="E3422" s="39"/>
      <c r="F3422" s="39"/>
      <c r="G3422" s="39"/>
      <c r="H3422" s="39"/>
      <c r="I3422" s="39"/>
      <c r="J3422" s="39"/>
      <c r="K3422" s="39"/>
      <c r="L3422" s="39"/>
      <c r="M3422" s="39"/>
      <c r="N3422" s="39"/>
      <c r="O3422" s="39"/>
      <c r="P3422" s="39"/>
      <c r="Q3422" s="39"/>
      <c r="R3422" s="39"/>
      <c r="S3422" s="39"/>
      <c r="T3422" s="39"/>
      <c r="U3422" s="39"/>
      <c r="V3422" s="39"/>
      <c r="W3422" s="39"/>
      <c r="X3422" s="39"/>
      <c r="Y3422" s="39"/>
      <c r="Z3422" s="39"/>
      <c r="AA3422" s="39"/>
      <c r="AB3422" s="39"/>
      <c r="AC3422" s="162"/>
      <c r="AD3422" s="39"/>
      <c r="AE3422" s="39"/>
      <c r="AF3422" s="39"/>
      <c r="AG3422" s="39"/>
      <c r="AH3422" s="39"/>
      <c r="AI3422" s="39"/>
      <c r="AJ3422" s="39"/>
      <c r="AK3422" s="39"/>
      <c r="AL3422" s="39"/>
      <c r="AM3422" s="39"/>
    </row>
    <row r="3423" spans="1:39" outlineLevel="2">
      <c r="A3423" s="11">
        <f>ROW()</f>
        <v>3423</v>
      </c>
      <c r="C3423" s="6" t="s">
        <v>667</v>
      </c>
      <c r="D3423" s="39"/>
      <c r="E3423" s="39"/>
      <c r="F3423" s="39"/>
      <c r="G3423" s="39"/>
      <c r="H3423" s="39"/>
      <c r="I3423" s="39"/>
      <c r="J3423" s="39"/>
      <c r="K3423" s="39"/>
      <c r="L3423" s="39"/>
      <c r="M3423" s="39"/>
      <c r="N3423" s="39"/>
      <c r="O3423" s="39"/>
      <c r="P3423" s="39"/>
      <c r="Q3423" s="39"/>
      <c r="R3423" s="39"/>
      <c r="S3423" s="39"/>
      <c r="T3423" s="39"/>
      <c r="U3423" s="39"/>
      <c r="V3423" s="39"/>
      <c r="W3423" s="39"/>
      <c r="X3423" s="39"/>
      <c r="Y3423" s="39"/>
      <c r="Z3423" s="39"/>
      <c r="AA3423" s="39"/>
      <c r="AB3423" s="39"/>
      <c r="AC3423" s="162"/>
      <c r="AD3423" s="39"/>
      <c r="AE3423" s="39"/>
      <c r="AF3423" s="39"/>
      <c r="AG3423" s="39"/>
      <c r="AH3423" s="39"/>
      <c r="AI3423" s="39"/>
      <c r="AJ3423" s="39"/>
      <c r="AK3423" s="39"/>
      <c r="AL3423" s="39"/>
      <c r="AM3423" s="39"/>
    </row>
    <row r="3424" spans="1:39" outlineLevel="2">
      <c r="A3424" s="11">
        <f>ROW()</f>
        <v>3424</v>
      </c>
      <c r="C3424" s="6" t="s">
        <v>212</v>
      </c>
      <c r="D3424" s="39"/>
      <c r="E3424" s="39"/>
      <c r="F3424" s="39"/>
      <c r="G3424" s="39"/>
      <c r="H3424" s="39"/>
      <c r="I3424" s="39"/>
      <c r="J3424" s="39"/>
      <c r="K3424" s="39"/>
      <c r="L3424" s="39"/>
      <c r="M3424" s="39"/>
      <c r="N3424" s="39"/>
      <c r="O3424" s="39"/>
      <c r="P3424" s="39"/>
      <c r="Q3424" s="39"/>
      <c r="R3424" s="39"/>
      <c r="S3424" s="39"/>
      <c r="T3424" s="39"/>
      <c r="U3424" s="39"/>
      <c r="V3424" s="39"/>
      <c r="W3424" s="39"/>
      <c r="X3424" s="39"/>
      <c r="Y3424" s="39"/>
      <c r="Z3424" s="39"/>
      <c r="AA3424" s="39"/>
      <c r="AB3424" s="39"/>
      <c r="AC3424" s="162"/>
      <c r="AD3424" s="39"/>
      <c r="AE3424" s="39"/>
      <c r="AF3424" s="39"/>
      <c r="AG3424" s="39"/>
      <c r="AH3424" s="39"/>
      <c r="AI3424" s="39"/>
      <c r="AJ3424" s="39"/>
      <c r="AK3424" s="39">
        <f>AK$290</f>
        <v>0</v>
      </c>
      <c r="AL3424" s="39"/>
      <c r="AM3424" s="39"/>
    </row>
    <row r="3425" spans="1:39" outlineLevel="2">
      <c r="A3425" s="11">
        <f>ROW()</f>
        <v>3425</v>
      </c>
      <c r="C3425" s="30" t="s">
        <v>362</v>
      </c>
      <c r="D3425" s="90"/>
      <c r="E3425" s="90"/>
      <c r="F3425" s="90"/>
      <c r="G3425" s="90"/>
      <c r="H3425" s="90"/>
      <c r="I3425" s="90"/>
      <c r="J3425" s="90"/>
      <c r="K3425" s="90"/>
      <c r="L3425" s="90"/>
      <c r="M3425" s="90"/>
      <c r="N3425" s="90"/>
      <c r="O3425" s="90"/>
      <c r="P3425" s="90"/>
      <c r="Q3425" s="90"/>
      <c r="R3425" s="90"/>
      <c r="S3425" s="90"/>
      <c r="T3425" s="90"/>
      <c r="U3425" s="90"/>
      <c r="V3425" s="90"/>
      <c r="W3425" s="90"/>
      <c r="X3425" s="90"/>
      <c r="Y3425" s="90"/>
      <c r="Z3425" s="90"/>
      <c r="AA3425" s="90"/>
      <c r="AB3425" s="90"/>
      <c r="AC3425" s="166"/>
      <c r="AD3425" s="90"/>
      <c r="AE3425" s="90"/>
      <c r="AF3425" s="90"/>
      <c r="AG3425" s="90"/>
      <c r="AH3425" s="90"/>
      <c r="AI3425" s="90"/>
      <c r="AJ3425" s="90"/>
      <c r="AK3425" s="90">
        <f>AK$291</f>
        <v>1.6151518523577875</v>
      </c>
      <c r="AL3425" s="90"/>
      <c r="AM3425" s="90"/>
    </row>
    <row r="3426" spans="1:39" outlineLevel="2">
      <c r="A3426" s="11">
        <f>ROW()</f>
        <v>3426</v>
      </c>
      <c r="C3426" s="6" t="s">
        <v>1</v>
      </c>
      <c r="D3426" s="39"/>
      <c r="E3426" s="39"/>
      <c r="F3426" s="39"/>
      <c r="G3426" s="39"/>
      <c r="H3426" s="39"/>
      <c r="I3426" s="39"/>
      <c r="J3426" s="39"/>
      <c r="K3426" s="39"/>
      <c r="L3426" s="39"/>
      <c r="M3426" s="39"/>
      <c r="N3426" s="39"/>
      <c r="O3426" s="39"/>
      <c r="P3426" s="39"/>
      <c r="Q3426" s="39"/>
      <c r="R3426" s="39"/>
      <c r="S3426" s="39"/>
      <c r="T3426" s="39"/>
      <c r="U3426" s="39"/>
      <c r="V3426" s="39"/>
      <c r="W3426" s="39"/>
      <c r="X3426" s="39"/>
      <c r="Y3426" s="39"/>
      <c r="Z3426" s="39"/>
      <c r="AA3426" s="39"/>
      <c r="AB3426" s="39"/>
      <c r="AC3426" s="9"/>
      <c r="AD3426" s="39"/>
      <c r="AE3426" s="39"/>
      <c r="AF3426" s="39"/>
      <c r="AG3426" s="39"/>
      <c r="AH3426" s="39"/>
      <c r="AI3426" s="39"/>
      <c r="AJ3426" s="39"/>
      <c r="AK3426" s="9">
        <f t="shared" ref="AK3426" si="2127">SUM(AK3413:AK3425)</f>
        <v>56.192854499103028</v>
      </c>
      <c r="AL3426" s="39"/>
      <c r="AM3426" s="39"/>
    </row>
    <row r="3427" spans="1:39" outlineLevel="2">
      <c r="A3427" s="11">
        <f>ROW()</f>
        <v>3427</v>
      </c>
      <c r="B3427" s="343" t="s">
        <v>657</v>
      </c>
      <c r="D3427" s="39"/>
      <c r="E3427" s="39"/>
      <c r="G3427" s="39"/>
      <c r="H3427" s="39"/>
      <c r="I3427" s="39"/>
      <c r="J3427" s="39"/>
      <c r="K3427" s="39"/>
      <c r="L3427" s="39"/>
      <c r="M3427" s="39"/>
      <c r="N3427" s="39"/>
      <c r="O3427" s="39"/>
      <c r="P3427" s="39"/>
      <c r="Q3427" s="39"/>
      <c r="R3427" s="39"/>
      <c r="S3427" s="39"/>
      <c r="T3427" s="39"/>
      <c r="U3427" s="39"/>
      <c r="V3427" s="39"/>
      <c r="W3427" s="39"/>
      <c r="X3427" s="39"/>
      <c r="Y3427" s="39"/>
      <c r="Z3427" s="39"/>
      <c r="AA3427" s="39"/>
      <c r="AB3427" s="39"/>
      <c r="AD3427" s="39"/>
      <c r="AE3427" s="39"/>
      <c r="AF3427" s="39"/>
      <c r="AG3427" s="39"/>
      <c r="AH3427" s="39"/>
      <c r="AI3427" s="39"/>
      <c r="AJ3427" s="39"/>
      <c r="AL3427" s="39"/>
      <c r="AM3427" s="39"/>
    </row>
    <row r="3428" spans="1:39" outlineLevel="2">
      <c r="A3428" s="11">
        <f>ROW()</f>
        <v>3428</v>
      </c>
      <c r="C3428" s="6" t="s">
        <v>2</v>
      </c>
      <c r="D3428" s="39"/>
      <c r="E3428" s="39"/>
      <c r="F3428" s="31"/>
      <c r="G3428" s="39"/>
      <c r="H3428" s="39"/>
      <c r="I3428" s="39"/>
      <c r="J3428" s="39"/>
      <c r="K3428" s="39"/>
      <c r="L3428" s="39"/>
      <c r="M3428" s="39"/>
      <c r="N3428" s="39"/>
      <c r="O3428" s="39"/>
      <c r="P3428" s="39"/>
      <c r="Q3428" s="39"/>
      <c r="R3428" s="39"/>
      <c r="S3428" s="39"/>
      <c r="T3428" s="39"/>
      <c r="U3428" s="39"/>
      <c r="V3428" s="39"/>
      <c r="W3428" s="39"/>
      <c r="X3428" s="39"/>
      <c r="Y3428" s="39"/>
      <c r="Z3428" s="39"/>
      <c r="AA3428" s="39"/>
      <c r="AB3428" s="39"/>
      <c r="AC3428" s="9"/>
      <c r="AD3428" s="39"/>
      <c r="AE3428" s="39"/>
      <c r="AF3428" s="39"/>
      <c r="AG3428" s="39"/>
      <c r="AH3428" s="39"/>
      <c r="AI3428" s="39"/>
      <c r="AJ3428" s="39"/>
      <c r="AK3428" s="9"/>
      <c r="AL3428" s="39"/>
      <c r="AM3428" s="39"/>
    </row>
    <row r="3429" spans="1:39" outlineLevel="2">
      <c r="A3429" s="11">
        <f>ROW()</f>
        <v>3429</v>
      </c>
      <c r="C3429" s="6" t="s">
        <v>3</v>
      </c>
      <c r="D3429" s="39"/>
      <c r="E3429" s="39"/>
      <c r="F3429" s="31"/>
      <c r="G3429" s="39"/>
      <c r="H3429" s="39"/>
      <c r="I3429" s="39"/>
      <c r="J3429" s="39"/>
      <c r="K3429" s="39"/>
      <c r="L3429" s="39"/>
      <c r="M3429" s="39"/>
      <c r="N3429" s="39"/>
      <c r="O3429" s="39"/>
      <c r="P3429" s="39"/>
      <c r="Q3429" s="39"/>
      <c r="R3429" s="39"/>
      <c r="S3429" s="39"/>
      <c r="T3429" s="39"/>
      <c r="U3429" s="39"/>
      <c r="V3429" s="39"/>
      <c r="W3429" s="39"/>
      <c r="X3429" s="39"/>
      <c r="Y3429" s="39"/>
      <c r="Z3429" s="39"/>
      <c r="AA3429" s="39"/>
      <c r="AB3429" s="39"/>
      <c r="AC3429" s="9"/>
      <c r="AD3429" s="39"/>
      <c r="AE3429" s="39"/>
      <c r="AF3429" s="39"/>
      <c r="AG3429" s="39"/>
      <c r="AH3429" s="39"/>
      <c r="AI3429" s="39"/>
      <c r="AJ3429" s="39"/>
      <c r="AK3429" s="9"/>
      <c r="AL3429" s="39"/>
      <c r="AM3429" s="39"/>
    </row>
    <row r="3430" spans="1:39" outlineLevel="2">
      <c r="A3430" s="11">
        <f>ROW()</f>
        <v>3430</v>
      </c>
      <c r="C3430" s="6" t="s">
        <v>4</v>
      </c>
      <c r="D3430" s="39"/>
      <c r="E3430" s="39"/>
      <c r="F3430" s="31"/>
      <c r="G3430" s="39"/>
      <c r="H3430" s="39"/>
      <c r="I3430" s="39"/>
      <c r="J3430" s="39"/>
      <c r="K3430" s="39"/>
      <c r="L3430" s="39"/>
      <c r="M3430" s="39"/>
      <c r="N3430" s="39"/>
      <c r="O3430" s="39"/>
      <c r="P3430" s="39"/>
      <c r="Q3430" s="39"/>
      <c r="R3430" s="39"/>
      <c r="S3430" s="39"/>
      <c r="T3430" s="39"/>
      <c r="U3430" s="39"/>
      <c r="V3430" s="39"/>
      <c r="W3430" s="39"/>
      <c r="X3430" s="39"/>
      <c r="Y3430" s="39"/>
      <c r="Z3430" s="39"/>
      <c r="AA3430" s="39"/>
      <c r="AB3430" s="39"/>
      <c r="AC3430" s="9"/>
      <c r="AD3430" s="39"/>
      <c r="AE3430" s="39"/>
      <c r="AF3430" s="39"/>
      <c r="AG3430" s="39"/>
      <c r="AH3430" s="39"/>
      <c r="AI3430" s="39"/>
      <c r="AJ3430" s="39"/>
      <c r="AK3430" s="9"/>
      <c r="AL3430" s="39"/>
      <c r="AM3430" s="39"/>
    </row>
    <row r="3431" spans="1:39" outlineLevel="2">
      <c r="A3431" s="11">
        <f>ROW()</f>
        <v>3431</v>
      </c>
      <c r="C3431" s="6" t="s">
        <v>5</v>
      </c>
      <c r="D3431" s="39"/>
      <c r="E3431" s="39"/>
      <c r="F3431" s="31"/>
      <c r="G3431" s="39"/>
      <c r="H3431" s="39"/>
      <c r="I3431" s="39"/>
      <c r="J3431" s="39"/>
      <c r="K3431" s="39"/>
      <c r="L3431" s="39"/>
      <c r="M3431" s="39"/>
      <c r="N3431" s="39"/>
      <c r="O3431" s="39"/>
      <c r="P3431" s="39"/>
      <c r="Q3431" s="39"/>
      <c r="R3431" s="39"/>
      <c r="S3431" s="39"/>
      <c r="T3431" s="39"/>
      <c r="U3431" s="39"/>
      <c r="V3431" s="39"/>
      <c r="W3431" s="39"/>
      <c r="X3431" s="39"/>
      <c r="Y3431" s="39"/>
      <c r="Z3431" s="39"/>
      <c r="AA3431" s="39"/>
      <c r="AB3431" s="39"/>
      <c r="AC3431" s="9"/>
      <c r="AD3431" s="39"/>
      <c r="AE3431" s="39"/>
      <c r="AF3431" s="39"/>
      <c r="AG3431" s="39"/>
      <c r="AH3431" s="39"/>
      <c r="AI3431" s="39"/>
      <c r="AJ3431" s="39"/>
      <c r="AK3431" s="9"/>
      <c r="AL3431" s="39"/>
      <c r="AM3431" s="39"/>
    </row>
    <row r="3432" spans="1:39" outlineLevel="2">
      <c r="A3432" s="11">
        <f>ROW()</f>
        <v>3432</v>
      </c>
      <c r="C3432" s="6" t="s">
        <v>473</v>
      </c>
      <c r="D3432" s="39"/>
      <c r="E3432" s="39"/>
      <c r="F3432" s="31"/>
      <c r="G3432" s="39"/>
      <c r="H3432" s="39"/>
      <c r="I3432" s="39"/>
      <c r="J3432" s="39"/>
      <c r="K3432" s="39"/>
      <c r="L3432" s="39"/>
      <c r="M3432" s="39"/>
      <c r="N3432" s="39"/>
      <c r="O3432" s="39"/>
      <c r="P3432" s="39"/>
      <c r="Q3432" s="39"/>
      <c r="R3432" s="39"/>
      <c r="S3432" s="39"/>
      <c r="T3432" s="39"/>
      <c r="U3432" s="39"/>
      <c r="V3432" s="39"/>
      <c r="W3432" s="39"/>
      <c r="X3432" s="39"/>
      <c r="Y3432" s="39"/>
      <c r="Z3432" s="39"/>
      <c r="AA3432" s="39"/>
      <c r="AB3432" s="39"/>
      <c r="AC3432" s="9"/>
      <c r="AD3432" s="39"/>
      <c r="AE3432" s="39"/>
      <c r="AF3432" s="39"/>
      <c r="AG3432" s="39"/>
      <c r="AH3432" s="39"/>
      <c r="AI3432" s="39"/>
      <c r="AJ3432" s="39"/>
      <c r="AK3432" s="9"/>
      <c r="AL3432" s="39"/>
      <c r="AM3432" s="39"/>
    </row>
    <row r="3433" spans="1:39" outlineLevel="2">
      <c r="A3433" s="11">
        <f>ROW()</f>
        <v>3433</v>
      </c>
      <c r="C3433" s="6" t="s">
        <v>474</v>
      </c>
      <c r="D3433" s="39"/>
      <c r="E3433" s="39"/>
      <c r="F3433" s="31"/>
      <c r="G3433" s="39"/>
      <c r="H3433" s="39"/>
      <c r="I3433" s="39"/>
      <c r="J3433" s="39"/>
      <c r="K3433" s="39"/>
      <c r="L3433" s="39"/>
      <c r="M3433" s="39"/>
      <c r="N3433" s="39"/>
      <c r="O3433" s="39"/>
      <c r="P3433" s="39"/>
      <c r="Q3433" s="39"/>
      <c r="R3433" s="39"/>
      <c r="S3433" s="39"/>
      <c r="T3433" s="39"/>
      <c r="U3433" s="39"/>
      <c r="V3433" s="39"/>
      <c r="W3433" s="39"/>
      <c r="X3433" s="39"/>
      <c r="Y3433" s="39"/>
      <c r="Z3433" s="39"/>
      <c r="AA3433" s="39"/>
      <c r="AB3433" s="39"/>
      <c r="AC3433" s="9"/>
      <c r="AD3433" s="39"/>
      <c r="AE3433" s="39"/>
      <c r="AF3433" s="39"/>
      <c r="AG3433" s="39"/>
      <c r="AH3433" s="39"/>
      <c r="AI3433" s="39"/>
      <c r="AJ3433" s="39"/>
      <c r="AK3433" s="9"/>
      <c r="AL3433" s="39"/>
      <c r="AM3433" s="39"/>
    </row>
    <row r="3434" spans="1:39" outlineLevel="2">
      <c r="A3434" s="11">
        <f>ROW()</f>
        <v>3434</v>
      </c>
      <c r="C3434" s="6" t="s">
        <v>477</v>
      </c>
      <c r="D3434" s="39"/>
      <c r="E3434" s="39"/>
      <c r="F3434" s="31"/>
      <c r="G3434" s="39"/>
      <c r="H3434" s="39"/>
      <c r="I3434" s="39"/>
      <c r="J3434" s="39"/>
      <c r="K3434" s="39"/>
      <c r="L3434" s="39"/>
      <c r="M3434" s="39"/>
      <c r="N3434" s="39"/>
      <c r="O3434" s="39"/>
      <c r="P3434" s="39"/>
      <c r="Q3434" s="39"/>
      <c r="R3434" s="39"/>
      <c r="S3434" s="39"/>
      <c r="T3434" s="39"/>
      <c r="U3434" s="39"/>
      <c r="V3434" s="39"/>
      <c r="W3434" s="39"/>
      <c r="X3434" s="39"/>
      <c r="Y3434" s="39"/>
      <c r="Z3434" s="39"/>
      <c r="AA3434" s="39"/>
      <c r="AB3434" s="39"/>
      <c r="AC3434" s="9"/>
      <c r="AD3434" s="39"/>
      <c r="AE3434" s="39"/>
      <c r="AF3434" s="39"/>
      <c r="AG3434" s="39"/>
      <c r="AH3434" s="39"/>
      <c r="AI3434" s="39"/>
      <c r="AJ3434" s="39"/>
      <c r="AK3434" s="9"/>
      <c r="AL3434" s="39"/>
      <c r="AM3434" s="39"/>
    </row>
    <row r="3435" spans="1:39" outlineLevel="2">
      <c r="A3435" s="11">
        <f>ROW()</f>
        <v>3435</v>
      </c>
      <c r="C3435" s="6" t="s">
        <v>511</v>
      </c>
      <c r="D3435" s="39"/>
      <c r="E3435" s="39"/>
      <c r="F3435" s="31"/>
      <c r="G3435" s="39"/>
      <c r="H3435" s="39"/>
      <c r="I3435" s="39"/>
      <c r="J3435" s="39"/>
      <c r="K3435" s="39"/>
      <c r="L3435" s="39"/>
      <c r="M3435" s="39"/>
      <c r="N3435" s="39"/>
      <c r="O3435" s="39"/>
      <c r="P3435" s="39"/>
      <c r="Q3435" s="39"/>
      <c r="R3435" s="39"/>
      <c r="S3435" s="39"/>
      <c r="T3435" s="39"/>
      <c r="U3435" s="39"/>
      <c r="V3435" s="39"/>
      <c r="W3435" s="39"/>
      <c r="X3435" s="39"/>
      <c r="Y3435" s="39"/>
      <c r="Z3435" s="39"/>
      <c r="AA3435" s="39"/>
      <c r="AB3435" s="39"/>
      <c r="AC3435" s="9"/>
      <c r="AD3435" s="39"/>
      <c r="AE3435" s="39"/>
      <c r="AF3435" s="39"/>
      <c r="AG3435" s="39"/>
      <c r="AH3435" s="39"/>
      <c r="AI3435" s="39"/>
      <c r="AJ3435" s="39"/>
      <c r="AK3435" s="9"/>
      <c r="AL3435" s="39"/>
      <c r="AM3435" s="39"/>
    </row>
    <row r="3436" spans="1:39" outlineLevel="2">
      <c r="A3436" s="11">
        <f>ROW()</f>
        <v>3436</v>
      </c>
      <c r="C3436" s="6" t="s">
        <v>655</v>
      </c>
      <c r="D3436" s="39"/>
      <c r="E3436" s="39"/>
      <c r="F3436" s="31"/>
      <c r="G3436" s="39"/>
      <c r="H3436" s="39"/>
      <c r="I3436" s="39"/>
      <c r="J3436" s="39"/>
      <c r="K3436" s="39"/>
      <c r="L3436" s="39"/>
      <c r="M3436" s="39"/>
      <c r="N3436" s="39"/>
      <c r="O3436" s="39"/>
      <c r="P3436" s="39"/>
      <c r="Q3436" s="39"/>
      <c r="R3436" s="39"/>
      <c r="S3436" s="39"/>
      <c r="T3436" s="39"/>
      <c r="U3436" s="39"/>
      <c r="V3436" s="39"/>
      <c r="W3436" s="39"/>
      <c r="X3436" s="39"/>
      <c r="Y3436" s="39"/>
      <c r="Z3436" s="39"/>
      <c r="AA3436" s="39"/>
      <c r="AB3436" s="39"/>
      <c r="AC3436" s="9"/>
      <c r="AD3436" s="39"/>
      <c r="AE3436" s="39"/>
      <c r="AF3436" s="39"/>
      <c r="AG3436" s="39"/>
      <c r="AH3436" s="39"/>
      <c r="AI3436" s="39"/>
      <c r="AJ3436" s="39"/>
      <c r="AK3436" s="9"/>
      <c r="AL3436" s="39"/>
      <c r="AM3436" s="39"/>
    </row>
    <row r="3437" spans="1:39" outlineLevel="2">
      <c r="A3437" s="11">
        <f>ROW()</f>
        <v>3437</v>
      </c>
      <c r="C3437" s="6" t="s">
        <v>656</v>
      </c>
      <c r="D3437" s="39"/>
      <c r="E3437" s="39"/>
      <c r="F3437" s="31"/>
      <c r="G3437" s="39"/>
      <c r="H3437" s="39"/>
      <c r="I3437" s="39"/>
      <c r="J3437" s="39"/>
      <c r="K3437" s="39"/>
      <c r="L3437" s="39"/>
      <c r="M3437" s="39"/>
      <c r="N3437" s="39"/>
      <c r="O3437" s="39"/>
      <c r="P3437" s="39"/>
      <c r="Q3437" s="39"/>
      <c r="R3437" s="39"/>
      <c r="S3437" s="39"/>
      <c r="T3437" s="39"/>
      <c r="U3437" s="39"/>
      <c r="V3437" s="39"/>
      <c r="W3437" s="39"/>
      <c r="X3437" s="39"/>
      <c r="Y3437" s="39"/>
      <c r="Z3437" s="39"/>
      <c r="AA3437" s="39"/>
      <c r="AB3437" s="39"/>
      <c r="AC3437" s="9"/>
      <c r="AD3437" s="39"/>
      <c r="AE3437" s="39"/>
      <c r="AF3437" s="39"/>
      <c r="AG3437" s="39"/>
      <c r="AH3437" s="39"/>
      <c r="AI3437" s="39"/>
      <c r="AJ3437" s="39"/>
      <c r="AK3437" s="9"/>
      <c r="AL3437" s="39"/>
      <c r="AM3437" s="39"/>
    </row>
    <row r="3438" spans="1:39" outlineLevel="2">
      <c r="A3438" s="11">
        <f>ROW()</f>
        <v>3438</v>
      </c>
      <c r="C3438" s="6" t="s">
        <v>667</v>
      </c>
      <c r="D3438" s="39"/>
      <c r="E3438" s="39"/>
      <c r="F3438" s="31"/>
      <c r="G3438" s="39"/>
      <c r="H3438" s="39"/>
      <c r="I3438" s="39"/>
      <c r="J3438" s="39"/>
      <c r="K3438" s="39"/>
      <c r="L3438" s="39"/>
      <c r="M3438" s="39"/>
      <c r="N3438" s="39"/>
      <c r="O3438" s="39"/>
      <c r="P3438" s="39"/>
      <c r="Q3438" s="39"/>
      <c r="R3438" s="39"/>
      <c r="S3438" s="39"/>
      <c r="T3438" s="39"/>
      <c r="U3438" s="39"/>
      <c r="V3438" s="39"/>
      <c r="W3438" s="39"/>
      <c r="X3438" s="39"/>
      <c r="Y3438" s="39"/>
      <c r="Z3438" s="39"/>
      <c r="AA3438" s="39"/>
      <c r="AB3438" s="39"/>
      <c r="AC3438" s="9"/>
      <c r="AD3438" s="39"/>
      <c r="AE3438" s="39"/>
      <c r="AF3438" s="39"/>
      <c r="AG3438" s="39"/>
      <c r="AH3438" s="39"/>
      <c r="AI3438" s="39"/>
      <c r="AJ3438" s="39"/>
      <c r="AK3438" s="9"/>
      <c r="AL3438" s="39"/>
      <c r="AM3438" s="39"/>
    </row>
    <row r="3439" spans="1:39" outlineLevel="2">
      <c r="A3439" s="11">
        <f>ROW()</f>
        <v>3439</v>
      </c>
      <c r="C3439" s="6" t="s">
        <v>212</v>
      </c>
      <c r="D3439" s="39"/>
      <c r="E3439" s="39"/>
      <c r="F3439" s="31"/>
      <c r="G3439" s="39"/>
      <c r="H3439" s="39"/>
      <c r="I3439" s="39"/>
      <c r="J3439" s="39"/>
      <c r="K3439" s="39"/>
      <c r="L3439" s="39"/>
      <c r="M3439" s="39"/>
      <c r="N3439" s="39"/>
      <c r="O3439" s="39"/>
      <c r="P3439" s="39"/>
      <c r="Q3439" s="39"/>
      <c r="R3439" s="39"/>
      <c r="S3439" s="39"/>
      <c r="T3439" s="39"/>
      <c r="U3439" s="39"/>
      <c r="V3439" s="39"/>
      <c r="W3439" s="39"/>
      <c r="X3439" s="39"/>
      <c r="Y3439" s="39"/>
      <c r="Z3439" s="39"/>
      <c r="AA3439" s="39"/>
      <c r="AB3439" s="39"/>
      <c r="AC3439" s="9"/>
      <c r="AD3439" s="39"/>
      <c r="AE3439" s="39"/>
      <c r="AF3439" s="39"/>
      <c r="AG3439" s="39"/>
      <c r="AH3439" s="39"/>
      <c r="AI3439" s="39"/>
      <c r="AJ3439" s="39"/>
      <c r="AK3439" s="9"/>
      <c r="AL3439" s="39"/>
      <c r="AM3439" s="39"/>
    </row>
    <row r="3440" spans="1:39" outlineLevel="2">
      <c r="A3440" s="11">
        <f>ROW()</f>
        <v>3440</v>
      </c>
      <c r="C3440" s="30" t="s">
        <v>362</v>
      </c>
      <c r="D3440" s="90"/>
      <c r="E3440" s="90"/>
      <c r="F3440" s="90"/>
      <c r="G3440" s="90"/>
      <c r="H3440" s="90"/>
      <c r="I3440" s="90"/>
      <c r="J3440" s="90"/>
      <c r="K3440" s="90"/>
      <c r="L3440" s="90"/>
      <c r="M3440" s="90"/>
      <c r="N3440" s="90"/>
      <c r="O3440" s="90"/>
      <c r="P3440" s="90"/>
      <c r="Q3440" s="90"/>
      <c r="R3440" s="90"/>
      <c r="S3440" s="90"/>
      <c r="T3440" s="90"/>
      <c r="U3440" s="90"/>
      <c r="V3440" s="90"/>
      <c r="W3440" s="90"/>
      <c r="X3440" s="90"/>
      <c r="Y3440" s="90"/>
      <c r="Z3440" s="90"/>
      <c r="AA3440" s="90"/>
      <c r="AB3440" s="90"/>
      <c r="AC3440" s="180"/>
      <c r="AD3440" s="90"/>
      <c r="AE3440" s="90"/>
      <c r="AF3440" s="90"/>
      <c r="AG3440" s="90"/>
      <c r="AH3440" s="90"/>
      <c r="AI3440" s="90"/>
      <c r="AJ3440" s="90"/>
      <c r="AK3440" s="180"/>
      <c r="AL3440" s="90"/>
      <c r="AM3440" s="90"/>
    </row>
    <row r="3441" spans="1:39" outlineLevel="2">
      <c r="A3441" s="11">
        <f>ROW()</f>
        <v>3441</v>
      </c>
      <c r="C3441" s="6" t="s">
        <v>1</v>
      </c>
      <c r="D3441" s="39"/>
      <c r="E3441" s="39"/>
      <c r="F3441" s="39"/>
      <c r="G3441" s="39"/>
      <c r="H3441" s="39"/>
      <c r="I3441" s="39"/>
      <c r="J3441" s="39"/>
      <c r="K3441" s="39"/>
      <c r="L3441" s="39"/>
      <c r="M3441" s="39"/>
      <c r="N3441" s="39"/>
      <c r="O3441" s="39"/>
      <c r="P3441" s="39"/>
      <c r="Q3441" s="39"/>
      <c r="R3441" s="39"/>
      <c r="S3441" s="39"/>
      <c r="T3441" s="39"/>
      <c r="U3441" s="39"/>
      <c r="V3441" s="39"/>
      <c r="W3441" s="39"/>
      <c r="X3441" s="39"/>
      <c r="Y3441" s="39"/>
      <c r="Z3441" s="39"/>
      <c r="AA3441" s="39"/>
      <c r="AB3441" s="39"/>
      <c r="AC3441" s="9"/>
      <c r="AD3441" s="39"/>
      <c r="AE3441" s="39"/>
      <c r="AF3441" s="39"/>
      <c r="AG3441" s="39"/>
      <c r="AH3441" s="39"/>
      <c r="AI3441" s="39"/>
      <c r="AJ3441" s="39"/>
      <c r="AK3441" s="9"/>
      <c r="AL3441" s="39"/>
      <c r="AM3441" s="39"/>
    </row>
    <row r="3442" spans="1:39" outlineLevel="2">
      <c r="A3442" s="11">
        <f>ROW()</f>
        <v>3442</v>
      </c>
      <c r="B3442" s="343" t="s">
        <v>6</v>
      </c>
      <c r="D3442" s="39"/>
      <c r="E3442" s="39"/>
      <c r="G3442" s="39"/>
      <c r="H3442" s="39"/>
      <c r="I3442" s="39"/>
      <c r="J3442" s="39"/>
      <c r="K3442" s="39"/>
      <c r="L3442" s="39"/>
      <c r="M3442" s="39"/>
      <c r="N3442" s="39"/>
      <c r="O3442" s="39"/>
      <c r="P3442" s="39"/>
      <c r="Q3442" s="39"/>
      <c r="R3442" s="39"/>
      <c r="S3442" s="39"/>
      <c r="T3442" s="39"/>
      <c r="U3442" s="39"/>
      <c r="V3442" s="39"/>
      <c r="W3442" s="39"/>
      <c r="X3442" s="39"/>
      <c r="Y3442" s="39"/>
      <c r="Z3442" s="39"/>
      <c r="AA3442" s="39"/>
      <c r="AB3442" s="39"/>
      <c r="AD3442" s="39"/>
      <c r="AE3442" s="39"/>
      <c r="AF3442" s="39"/>
      <c r="AG3442" s="39"/>
      <c r="AH3442" s="39"/>
      <c r="AI3442" s="39"/>
      <c r="AJ3442" s="39"/>
      <c r="AL3442" s="39"/>
      <c r="AM3442" s="39"/>
    </row>
    <row r="3443" spans="1:39" outlineLevel="2">
      <c r="A3443" s="11">
        <f>ROW()</f>
        <v>3443</v>
      </c>
      <c r="C3443" s="6" t="s">
        <v>2</v>
      </c>
      <c r="D3443" s="39"/>
      <c r="E3443" s="39"/>
      <c r="F3443" s="31"/>
      <c r="G3443" s="39"/>
      <c r="H3443" s="39"/>
      <c r="I3443" s="39"/>
      <c r="J3443" s="39"/>
      <c r="K3443" s="39"/>
      <c r="L3443" s="39"/>
      <c r="M3443" s="39"/>
      <c r="N3443" s="39"/>
      <c r="O3443" s="39"/>
      <c r="P3443" s="39"/>
      <c r="Q3443" s="39"/>
      <c r="R3443" s="39"/>
      <c r="S3443" s="39"/>
      <c r="T3443" s="39"/>
      <c r="U3443" s="39"/>
      <c r="V3443" s="39"/>
      <c r="W3443" s="39"/>
      <c r="X3443" s="39"/>
      <c r="Y3443" s="39"/>
      <c r="Z3443" s="39"/>
      <c r="AA3443" s="39"/>
      <c r="AB3443" s="39"/>
      <c r="AC3443" s="9"/>
      <c r="AD3443" s="39"/>
      <c r="AE3443" s="39"/>
      <c r="AF3443" s="39"/>
      <c r="AG3443" s="39"/>
      <c r="AH3443" s="39"/>
      <c r="AI3443" s="39"/>
      <c r="AJ3443" s="39"/>
      <c r="AK3443" s="9"/>
      <c r="AL3443" s="9">
        <f t="shared" ref="AL3443:AM3443" si="2128">-IF(AL3398&lt;0,AL3398,IF(AL3383=0,AL3398,MIN((AL3398/AL3383)*(AL3398&gt;0),AL3398)))</f>
        <v>-5.5231630080469513E-3</v>
      </c>
      <c r="AM3443" s="9">
        <f t="shared" si="2128"/>
        <v>-5.5231630080469513E-3</v>
      </c>
    </row>
    <row r="3444" spans="1:39" outlineLevel="2">
      <c r="A3444" s="11">
        <f>ROW()</f>
        <v>3444</v>
      </c>
      <c r="C3444" s="6" t="s">
        <v>3</v>
      </c>
      <c r="D3444" s="39"/>
      <c r="E3444" s="39"/>
      <c r="F3444" s="31"/>
      <c r="G3444" s="39"/>
      <c r="H3444" s="39"/>
      <c r="I3444" s="39"/>
      <c r="J3444" s="39"/>
      <c r="K3444" s="39"/>
      <c r="L3444" s="39"/>
      <c r="M3444" s="39"/>
      <c r="N3444" s="39"/>
      <c r="O3444" s="39"/>
      <c r="P3444" s="39"/>
      <c r="Q3444" s="39"/>
      <c r="R3444" s="39"/>
      <c r="S3444" s="39"/>
      <c r="T3444" s="39"/>
      <c r="U3444" s="39"/>
      <c r="V3444" s="39"/>
      <c r="W3444" s="39"/>
      <c r="X3444" s="39"/>
      <c r="Y3444" s="39"/>
      <c r="Z3444" s="39"/>
      <c r="AA3444" s="39"/>
      <c r="AB3444" s="39"/>
      <c r="AC3444" s="9"/>
      <c r="AD3444" s="39"/>
      <c r="AE3444" s="39"/>
      <c r="AF3444" s="39"/>
      <c r="AG3444" s="39"/>
      <c r="AH3444" s="39"/>
      <c r="AI3444" s="39"/>
      <c r="AJ3444" s="39"/>
      <c r="AK3444" s="9"/>
      <c r="AL3444" s="9">
        <f t="shared" ref="AL3444:AM3444" si="2129">-IF(AL3399&lt;0,AL3399,IF(AL3384=0,AL3399,MIN((AL3399/AL3384)*(AL3399&gt;0),AL3399)))</f>
        <v>-0.21950950237164141</v>
      </c>
      <c r="AM3444" s="9">
        <f t="shared" si="2129"/>
        <v>-0.21950950237164138</v>
      </c>
    </row>
    <row r="3445" spans="1:39" outlineLevel="2">
      <c r="A3445" s="11">
        <f>ROW()</f>
        <v>3445</v>
      </c>
      <c r="C3445" s="6" t="s">
        <v>4</v>
      </c>
      <c r="D3445" s="39"/>
      <c r="E3445" s="39"/>
      <c r="F3445" s="31"/>
      <c r="G3445" s="39"/>
      <c r="H3445" s="39"/>
      <c r="I3445" s="39"/>
      <c r="J3445" s="39"/>
      <c r="K3445" s="39"/>
      <c r="L3445" s="39"/>
      <c r="M3445" s="39"/>
      <c r="N3445" s="39"/>
      <c r="O3445" s="39"/>
      <c r="P3445" s="39"/>
      <c r="Q3445" s="39"/>
      <c r="R3445" s="39"/>
      <c r="S3445" s="39"/>
      <c r="T3445" s="39"/>
      <c r="U3445" s="39"/>
      <c r="V3445" s="39"/>
      <c r="W3445" s="39"/>
      <c r="X3445" s="39"/>
      <c r="Y3445" s="39"/>
      <c r="Z3445" s="39"/>
      <c r="AA3445" s="39"/>
      <c r="AB3445" s="39"/>
      <c r="AC3445" s="9"/>
      <c r="AD3445" s="39"/>
      <c r="AE3445" s="39"/>
      <c r="AF3445" s="39"/>
      <c r="AG3445" s="39"/>
      <c r="AH3445" s="39"/>
      <c r="AI3445" s="39"/>
      <c r="AJ3445" s="39"/>
      <c r="AK3445" s="9"/>
      <c r="AL3445" s="9">
        <f t="shared" ref="AL3445:AM3445" si="2130">-IF(AL3400&lt;0,AL3400,IF(AL3385=0,AL3400,MIN((AL3400/AL3385)*(AL3400&gt;0),AL3400)))</f>
        <v>-0.1509593090950542</v>
      </c>
      <c r="AM3445" s="9">
        <f t="shared" si="2130"/>
        <v>-0.1509593090950542</v>
      </c>
    </row>
    <row r="3446" spans="1:39" outlineLevel="2">
      <c r="A3446" s="11">
        <f>ROW()</f>
        <v>3446</v>
      </c>
      <c r="C3446" s="6" t="s">
        <v>5</v>
      </c>
      <c r="D3446" s="39"/>
      <c r="E3446" s="39"/>
      <c r="F3446" s="31"/>
      <c r="G3446" s="39"/>
      <c r="H3446" s="39"/>
      <c r="I3446" s="39"/>
      <c r="J3446" s="39"/>
      <c r="K3446" s="39"/>
      <c r="L3446" s="39"/>
      <c r="M3446" s="39"/>
      <c r="N3446" s="39"/>
      <c r="O3446" s="39"/>
      <c r="P3446" s="39"/>
      <c r="Q3446" s="39"/>
      <c r="R3446" s="39"/>
      <c r="S3446" s="39"/>
      <c r="T3446" s="39"/>
      <c r="U3446" s="39"/>
      <c r="V3446" s="39"/>
      <c r="W3446" s="39"/>
      <c r="X3446" s="39"/>
      <c r="Y3446" s="39"/>
      <c r="Z3446" s="39"/>
      <c r="AA3446" s="39"/>
      <c r="AB3446" s="39"/>
      <c r="AC3446" s="9"/>
      <c r="AD3446" s="39"/>
      <c r="AE3446" s="39"/>
      <c r="AF3446" s="39"/>
      <c r="AG3446" s="39"/>
      <c r="AH3446" s="39"/>
      <c r="AI3446" s="39"/>
      <c r="AJ3446" s="39"/>
      <c r="AK3446" s="9"/>
      <c r="AL3446" s="9">
        <f t="shared" ref="AL3446:AM3446" si="2131">-IF(AL3401&lt;0,AL3401,IF(AL3386=0,AL3401,MIN((AL3401/AL3386)*(AL3401&gt;0),AL3401)))</f>
        <v>-0.10762447315250197</v>
      </c>
      <c r="AM3446" s="9">
        <f t="shared" si="2131"/>
        <v>-0.10762447315250195</v>
      </c>
    </row>
    <row r="3447" spans="1:39" outlineLevel="2">
      <c r="A3447" s="11">
        <f>ROW()</f>
        <v>3447</v>
      </c>
      <c r="C3447" s="6" t="s">
        <v>473</v>
      </c>
      <c r="D3447" s="39"/>
      <c r="E3447" s="39"/>
      <c r="F3447" s="31"/>
      <c r="G3447" s="39"/>
      <c r="H3447" s="39"/>
      <c r="I3447" s="39"/>
      <c r="J3447" s="39"/>
      <c r="K3447" s="39"/>
      <c r="L3447" s="39"/>
      <c r="M3447" s="39"/>
      <c r="N3447" s="39"/>
      <c r="O3447" s="39"/>
      <c r="P3447" s="39"/>
      <c r="Q3447" s="39"/>
      <c r="R3447" s="39"/>
      <c r="S3447" s="39"/>
      <c r="T3447" s="39"/>
      <c r="U3447" s="39"/>
      <c r="V3447" s="39"/>
      <c r="W3447" s="39"/>
      <c r="X3447" s="39"/>
      <c r="Y3447" s="39"/>
      <c r="Z3447" s="39"/>
      <c r="AA3447" s="39"/>
      <c r="AB3447" s="39"/>
      <c r="AC3447" s="9"/>
      <c r="AD3447" s="39"/>
      <c r="AE3447" s="39"/>
      <c r="AF3447" s="39"/>
      <c r="AG3447" s="39"/>
      <c r="AH3447" s="39"/>
      <c r="AI3447" s="39"/>
      <c r="AJ3447" s="39"/>
      <c r="AK3447" s="9"/>
      <c r="AL3447" s="9">
        <f t="shared" ref="AL3447:AM3447" si="2132">-IF(AL3402&lt;0,AL3402,IF(AL3387=0,AL3402,MIN((AL3402/AL3387)*(AL3402&gt;0),AL3402)))</f>
        <v>-1.5061693004682806</v>
      </c>
      <c r="AM3447" s="9">
        <f t="shared" si="2132"/>
        <v>-1.5061693004682806</v>
      </c>
    </row>
    <row r="3448" spans="1:39" outlineLevel="2">
      <c r="A3448" s="11">
        <f>ROW()</f>
        <v>3448</v>
      </c>
      <c r="C3448" s="6" t="s">
        <v>474</v>
      </c>
      <c r="D3448" s="39"/>
      <c r="E3448" s="39"/>
      <c r="F3448" s="31"/>
      <c r="G3448" s="39"/>
      <c r="H3448" s="39"/>
      <c r="I3448" s="39"/>
      <c r="J3448" s="39"/>
      <c r="K3448" s="39"/>
      <c r="L3448" s="39"/>
      <c r="M3448" s="39"/>
      <c r="N3448" s="39"/>
      <c r="O3448" s="39"/>
      <c r="P3448" s="39"/>
      <c r="Q3448" s="39"/>
      <c r="R3448" s="39"/>
      <c r="S3448" s="39"/>
      <c r="T3448" s="39"/>
      <c r="U3448" s="39"/>
      <c r="V3448" s="39"/>
      <c r="W3448" s="39"/>
      <c r="X3448" s="39"/>
      <c r="Y3448" s="39"/>
      <c r="Z3448" s="39"/>
      <c r="AA3448" s="39"/>
      <c r="AB3448" s="39"/>
      <c r="AC3448" s="9"/>
      <c r="AD3448" s="39"/>
      <c r="AE3448" s="39"/>
      <c r="AF3448" s="39"/>
      <c r="AG3448" s="39"/>
      <c r="AH3448" s="39"/>
      <c r="AI3448" s="39"/>
      <c r="AJ3448" s="39"/>
      <c r="AK3448" s="9"/>
      <c r="AL3448" s="9">
        <f t="shared" ref="AL3448:AM3448" si="2133">-IF(AL3403&lt;0,AL3403,IF(AL3388=0,AL3403,MIN((AL3403/AL3388)*(AL3403&gt;0),AL3403)))</f>
        <v>-0.2585599890947986</v>
      </c>
      <c r="AM3448" s="9">
        <f t="shared" si="2133"/>
        <v>-0.2585599890947986</v>
      </c>
    </row>
    <row r="3449" spans="1:39" outlineLevel="2">
      <c r="A3449" s="11">
        <f>ROW()</f>
        <v>3449</v>
      </c>
      <c r="C3449" s="6" t="s">
        <v>477</v>
      </c>
      <c r="D3449" s="39"/>
      <c r="E3449" s="39"/>
      <c r="F3449" s="31"/>
      <c r="G3449" s="39"/>
      <c r="H3449" s="39"/>
      <c r="I3449" s="39"/>
      <c r="J3449" s="39"/>
      <c r="K3449" s="39"/>
      <c r="L3449" s="39"/>
      <c r="M3449" s="39"/>
      <c r="N3449" s="39"/>
      <c r="O3449" s="39"/>
      <c r="P3449" s="39"/>
      <c r="Q3449" s="39"/>
      <c r="R3449" s="39"/>
      <c r="S3449" s="39"/>
      <c r="T3449" s="39"/>
      <c r="U3449" s="39"/>
      <c r="V3449" s="39"/>
      <c r="W3449" s="39"/>
      <c r="X3449" s="39"/>
      <c r="Y3449" s="39"/>
      <c r="Z3449" s="39"/>
      <c r="AA3449" s="39"/>
      <c r="AB3449" s="39"/>
      <c r="AC3449" s="9"/>
      <c r="AD3449" s="39"/>
      <c r="AE3449" s="39"/>
      <c r="AF3449" s="39"/>
      <c r="AG3449" s="39"/>
      <c r="AH3449" s="39"/>
      <c r="AI3449" s="39"/>
      <c r="AJ3449" s="39"/>
      <c r="AK3449" s="9"/>
      <c r="AL3449" s="9">
        <f t="shared" ref="AL3449:AM3449" si="2134">-IF(AL3404&lt;0,AL3404,IF(AL3389=0,AL3404,MIN((AL3404/AL3389)*(AL3404&gt;0),AL3404)))</f>
        <v>-1.5718917056954842</v>
      </c>
      <c r="AM3449" s="9">
        <f t="shared" si="2134"/>
        <v>-1.5718917056954842</v>
      </c>
    </row>
    <row r="3450" spans="1:39" outlineLevel="2">
      <c r="A3450" s="11">
        <f>ROW()</f>
        <v>3450</v>
      </c>
      <c r="C3450" s="6" t="s">
        <v>511</v>
      </c>
      <c r="D3450" s="39"/>
      <c r="E3450" s="39"/>
      <c r="F3450" s="31"/>
      <c r="G3450" s="39"/>
      <c r="H3450" s="39"/>
      <c r="I3450" s="39"/>
      <c r="J3450" s="39"/>
      <c r="K3450" s="39"/>
      <c r="L3450" s="39"/>
      <c r="M3450" s="39"/>
      <c r="N3450" s="39"/>
      <c r="O3450" s="39"/>
      <c r="P3450" s="39"/>
      <c r="Q3450" s="39"/>
      <c r="R3450" s="39"/>
      <c r="S3450" s="39"/>
      <c r="T3450" s="39"/>
      <c r="U3450" s="39"/>
      <c r="V3450" s="39"/>
      <c r="W3450" s="39"/>
      <c r="X3450" s="39"/>
      <c r="Y3450" s="39"/>
      <c r="Z3450" s="39"/>
      <c r="AA3450" s="39"/>
      <c r="AB3450" s="39"/>
      <c r="AC3450" s="9"/>
      <c r="AD3450" s="39"/>
      <c r="AE3450" s="39"/>
      <c r="AF3450" s="39"/>
      <c r="AG3450" s="39"/>
      <c r="AH3450" s="39"/>
      <c r="AI3450" s="39"/>
      <c r="AJ3450" s="39"/>
      <c r="AK3450" s="9"/>
      <c r="AL3450" s="9">
        <f t="shared" ref="AL3450:AM3450" si="2135">-IF(AL3405&lt;0,AL3405,IF(AL3390=0,AL3405,MIN((AL3405/AL3390)*(AL3405&gt;0),AL3405)))</f>
        <v>-0.30142885266455077</v>
      </c>
      <c r="AM3450" s="9">
        <f t="shared" si="2135"/>
        <v>-0.30142885266455077</v>
      </c>
    </row>
    <row r="3451" spans="1:39" outlineLevel="2">
      <c r="A3451" s="11">
        <f>ROW()</f>
        <v>3451</v>
      </c>
      <c r="C3451" s="6" t="s">
        <v>655</v>
      </c>
      <c r="D3451" s="39"/>
      <c r="E3451" s="39"/>
      <c r="F3451" s="31"/>
      <c r="G3451" s="39"/>
      <c r="H3451" s="39"/>
      <c r="I3451" s="39"/>
      <c r="J3451" s="39"/>
      <c r="K3451" s="39"/>
      <c r="L3451" s="39"/>
      <c r="M3451" s="39"/>
      <c r="N3451" s="39"/>
      <c r="O3451" s="39"/>
      <c r="P3451" s="39"/>
      <c r="Q3451" s="39"/>
      <c r="R3451" s="39"/>
      <c r="S3451" s="39"/>
      <c r="T3451" s="39"/>
      <c r="U3451" s="39"/>
      <c r="V3451" s="39"/>
      <c r="W3451" s="39"/>
      <c r="X3451" s="39"/>
      <c r="Y3451" s="39"/>
      <c r="Z3451" s="39"/>
      <c r="AA3451" s="39"/>
      <c r="AB3451" s="39"/>
      <c r="AC3451" s="9"/>
      <c r="AD3451" s="39"/>
      <c r="AE3451" s="39"/>
      <c r="AF3451" s="39"/>
      <c r="AG3451" s="39"/>
      <c r="AH3451" s="39"/>
      <c r="AI3451" s="39"/>
      <c r="AJ3451" s="39"/>
      <c r="AK3451" s="9"/>
      <c r="AL3451" s="9"/>
      <c r="AM3451" s="9"/>
    </row>
    <row r="3452" spans="1:39" outlineLevel="2">
      <c r="A3452" s="11">
        <f>ROW()</f>
        <v>3452</v>
      </c>
      <c r="C3452" s="6" t="s">
        <v>656</v>
      </c>
      <c r="D3452" s="39"/>
      <c r="E3452" s="39"/>
      <c r="F3452" s="31"/>
      <c r="G3452" s="39"/>
      <c r="H3452" s="39"/>
      <c r="I3452" s="39"/>
      <c r="J3452" s="39"/>
      <c r="K3452" s="39"/>
      <c r="L3452" s="39"/>
      <c r="M3452" s="39"/>
      <c r="N3452" s="39"/>
      <c r="O3452" s="39"/>
      <c r="P3452" s="39"/>
      <c r="Q3452" s="39"/>
      <c r="R3452" s="39"/>
      <c r="S3452" s="39"/>
      <c r="T3452" s="39"/>
      <c r="U3452" s="39"/>
      <c r="V3452" s="39"/>
      <c r="W3452" s="39"/>
      <c r="X3452" s="39"/>
      <c r="Y3452" s="39"/>
      <c r="Z3452" s="39"/>
      <c r="AA3452" s="39"/>
      <c r="AB3452" s="39"/>
      <c r="AC3452" s="9"/>
      <c r="AD3452" s="39"/>
      <c r="AE3452" s="39"/>
      <c r="AF3452" s="39"/>
      <c r="AG3452" s="39"/>
      <c r="AH3452" s="39"/>
      <c r="AI3452" s="39"/>
      <c r="AJ3452" s="39"/>
      <c r="AK3452" s="9"/>
      <c r="AL3452" s="9"/>
      <c r="AM3452" s="9"/>
    </row>
    <row r="3453" spans="1:39" outlineLevel="2">
      <c r="A3453" s="11">
        <f>ROW()</f>
        <v>3453</v>
      </c>
      <c r="C3453" s="6" t="s">
        <v>667</v>
      </c>
      <c r="D3453" s="39"/>
      <c r="E3453" s="39"/>
      <c r="F3453" s="31"/>
      <c r="G3453" s="39"/>
      <c r="H3453" s="39"/>
      <c r="I3453" s="39"/>
      <c r="J3453" s="39"/>
      <c r="K3453" s="39"/>
      <c r="L3453" s="39"/>
      <c r="M3453" s="39"/>
      <c r="N3453" s="39"/>
      <c r="O3453" s="39"/>
      <c r="P3453" s="39"/>
      <c r="Q3453" s="39"/>
      <c r="R3453" s="39"/>
      <c r="S3453" s="39"/>
      <c r="T3453" s="39"/>
      <c r="U3453" s="39"/>
      <c r="V3453" s="39"/>
      <c r="W3453" s="39"/>
      <c r="X3453" s="39"/>
      <c r="Y3453" s="39"/>
      <c r="Z3453" s="39"/>
      <c r="AA3453" s="39"/>
      <c r="AB3453" s="39"/>
      <c r="AC3453" s="9"/>
      <c r="AD3453" s="39"/>
      <c r="AE3453" s="39"/>
      <c r="AF3453" s="39"/>
      <c r="AG3453" s="39"/>
      <c r="AH3453" s="39"/>
      <c r="AI3453" s="39"/>
      <c r="AJ3453" s="39"/>
      <c r="AK3453" s="9"/>
      <c r="AL3453" s="9"/>
      <c r="AM3453" s="9"/>
    </row>
    <row r="3454" spans="1:39" outlineLevel="2">
      <c r="A3454" s="11">
        <f>ROW()</f>
        <v>3454</v>
      </c>
      <c r="C3454" s="6" t="s">
        <v>212</v>
      </c>
      <c r="D3454" s="39"/>
      <c r="E3454" s="39"/>
      <c r="F3454" s="31"/>
      <c r="G3454" s="39"/>
      <c r="H3454" s="39"/>
      <c r="I3454" s="39"/>
      <c r="J3454" s="39"/>
      <c r="K3454" s="39"/>
      <c r="L3454" s="39"/>
      <c r="M3454" s="39"/>
      <c r="N3454" s="39"/>
      <c r="O3454" s="39"/>
      <c r="P3454" s="39"/>
      <c r="Q3454" s="39"/>
      <c r="R3454" s="39"/>
      <c r="S3454" s="39"/>
      <c r="T3454" s="39"/>
      <c r="U3454" s="39"/>
      <c r="V3454" s="39"/>
      <c r="W3454" s="39"/>
      <c r="X3454" s="39"/>
      <c r="Y3454" s="39"/>
      <c r="Z3454" s="39"/>
      <c r="AA3454" s="39"/>
      <c r="AB3454" s="39"/>
      <c r="AC3454" s="9"/>
      <c r="AD3454" s="39"/>
      <c r="AE3454" s="39"/>
      <c r="AF3454" s="39"/>
      <c r="AG3454" s="39"/>
      <c r="AH3454" s="39"/>
      <c r="AI3454" s="39"/>
      <c r="AJ3454" s="39"/>
      <c r="AK3454" s="9"/>
      <c r="AL3454" s="531">
        <v>0</v>
      </c>
      <c r="AM3454" s="531">
        <v>0</v>
      </c>
    </row>
    <row r="3455" spans="1:39" outlineLevel="2">
      <c r="A3455" s="11">
        <f>ROW()</f>
        <v>3455</v>
      </c>
      <c r="C3455" s="30" t="s">
        <v>362</v>
      </c>
      <c r="D3455" s="90"/>
      <c r="E3455" s="90"/>
      <c r="F3455" s="90"/>
      <c r="G3455" s="90"/>
      <c r="H3455" s="90"/>
      <c r="I3455" s="90"/>
      <c r="J3455" s="90"/>
      <c r="K3455" s="90"/>
      <c r="L3455" s="90"/>
      <c r="M3455" s="90"/>
      <c r="N3455" s="90"/>
      <c r="O3455" s="90"/>
      <c r="P3455" s="90"/>
      <c r="Q3455" s="90"/>
      <c r="R3455" s="90"/>
      <c r="S3455" s="90"/>
      <c r="T3455" s="90"/>
      <c r="U3455" s="90"/>
      <c r="V3455" s="90"/>
      <c r="W3455" s="90"/>
      <c r="X3455" s="90"/>
      <c r="Y3455" s="90"/>
      <c r="Z3455" s="90"/>
      <c r="AA3455" s="90"/>
      <c r="AB3455" s="90"/>
      <c r="AC3455" s="180"/>
      <c r="AD3455" s="90"/>
      <c r="AE3455" s="90"/>
      <c r="AF3455" s="90"/>
      <c r="AG3455" s="90"/>
      <c r="AH3455" s="90"/>
      <c r="AI3455" s="90"/>
      <c r="AJ3455" s="90"/>
      <c r="AK3455" s="180"/>
      <c r="AL3455" s="21">
        <f t="shared" ref="AL3455" si="2136">-IF(AL3410&lt;0,AL3410,IF(AL3395=0,AL3410,MIN((AL3410/AL3395)*(AL3410&gt;0),AL3410)))</f>
        <v>-4.9528306715106128E-2</v>
      </c>
      <c r="AM3455" s="21">
        <f>-IF(AM3410&lt;0,AM3410,IF(AM3395=0,AM3410,MIN((AM3410/AM3395)*(AM3410&gt;0),AM3410)))</f>
        <v>-4.9528306715106128E-2</v>
      </c>
    </row>
    <row r="3456" spans="1:39" outlineLevel="2">
      <c r="A3456" s="11">
        <f>ROW()</f>
        <v>3456</v>
      </c>
      <c r="C3456" s="6" t="s">
        <v>1</v>
      </c>
      <c r="D3456" s="39"/>
      <c r="E3456" s="39"/>
      <c r="F3456" s="39"/>
      <c r="G3456" s="39"/>
      <c r="H3456" s="39"/>
      <c r="I3456" s="39"/>
      <c r="J3456" s="39"/>
      <c r="K3456" s="39"/>
      <c r="L3456" s="39"/>
      <c r="M3456" s="39"/>
      <c r="N3456" s="39"/>
      <c r="O3456" s="39"/>
      <c r="P3456" s="39"/>
      <c r="Q3456" s="39"/>
      <c r="R3456" s="39"/>
      <c r="S3456" s="39"/>
      <c r="T3456" s="39"/>
      <c r="U3456" s="39"/>
      <c r="V3456" s="39"/>
      <c r="W3456" s="39"/>
      <c r="X3456" s="39"/>
      <c r="Y3456" s="39"/>
      <c r="Z3456" s="39"/>
      <c r="AA3456" s="39"/>
      <c r="AB3456" s="39"/>
      <c r="AC3456" s="9"/>
      <c r="AD3456" s="39"/>
      <c r="AE3456" s="39"/>
      <c r="AF3456" s="39"/>
      <c r="AG3456" s="39"/>
      <c r="AH3456" s="39"/>
      <c r="AI3456" s="39"/>
      <c r="AJ3456" s="39"/>
      <c r="AK3456" s="9"/>
      <c r="AL3456" s="9">
        <f t="shared" ref="AL3456" si="2137">SUM(AL3443:AL3455)</f>
        <v>-4.1711946022654649</v>
      </c>
      <c r="AM3456" s="9">
        <f>SUM(AM3443:AM3455)</f>
        <v>-4.1711946022654649</v>
      </c>
    </row>
    <row r="3457" spans="1:39" outlineLevel="2">
      <c r="A3457" s="11">
        <f>ROW()</f>
        <v>3457</v>
      </c>
      <c r="B3457" s="343" t="s">
        <v>70</v>
      </c>
      <c r="D3457" s="39"/>
      <c r="E3457" s="39"/>
      <c r="F3457" s="39"/>
      <c r="G3457" s="39"/>
      <c r="H3457" s="39"/>
      <c r="I3457" s="39"/>
      <c r="J3457" s="39"/>
      <c r="K3457" s="39"/>
      <c r="L3457" s="39"/>
      <c r="M3457" s="39"/>
      <c r="N3457" s="39"/>
      <c r="O3457" s="39"/>
      <c r="P3457" s="39"/>
      <c r="Q3457" s="39"/>
      <c r="R3457" s="39"/>
      <c r="S3457" s="39"/>
      <c r="T3457" s="39"/>
      <c r="U3457" s="39"/>
      <c r="V3457" s="39"/>
      <c r="W3457" s="39"/>
      <c r="X3457" s="39"/>
      <c r="Y3457" s="39"/>
      <c r="Z3457" s="39"/>
      <c r="AA3457" s="39"/>
      <c r="AB3457" s="39"/>
      <c r="AC3457" s="39"/>
      <c r="AD3457" s="39"/>
      <c r="AE3457" s="39"/>
      <c r="AF3457" s="39"/>
      <c r="AG3457" s="39"/>
      <c r="AH3457" s="39"/>
      <c r="AI3457" s="39"/>
      <c r="AJ3457" s="39"/>
      <c r="AK3457" s="39"/>
      <c r="AL3457" s="39"/>
      <c r="AM3457" s="39"/>
    </row>
    <row r="3458" spans="1:39" outlineLevel="2">
      <c r="A3458" s="11">
        <f>ROW()</f>
        <v>3458</v>
      </c>
      <c r="C3458" s="6" t="s">
        <v>2</v>
      </c>
      <c r="D3458" s="39"/>
      <c r="E3458" s="39"/>
      <c r="F3458" s="39"/>
      <c r="G3458" s="39"/>
      <c r="H3458" s="39"/>
      <c r="I3458" s="39"/>
      <c r="J3458" s="39"/>
      <c r="K3458" s="39"/>
      <c r="L3458" s="39"/>
      <c r="M3458" s="39"/>
      <c r="N3458" s="39"/>
      <c r="O3458" s="39"/>
      <c r="P3458" s="39"/>
      <c r="Q3458" s="39"/>
      <c r="R3458" s="39"/>
      <c r="S3458" s="39"/>
      <c r="T3458" s="39"/>
      <c r="U3458" s="39"/>
      <c r="V3458" s="39"/>
      <c r="W3458" s="39"/>
      <c r="X3458" s="39"/>
      <c r="Y3458" s="39"/>
      <c r="Z3458" s="39"/>
      <c r="AA3458" s="39"/>
      <c r="AB3458" s="39"/>
      <c r="AC3458" s="9"/>
      <c r="AD3458" s="39"/>
      <c r="AE3458" s="39"/>
      <c r="AF3458" s="39"/>
      <c r="AG3458" s="39"/>
      <c r="AH3458" s="39"/>
      <c r="AI3458" s="39"/>
      <c r="AJ3458" s="39"/>
      <c r="AK3458" s="9">
        <f t="shared" ref="AK3458:AM3458" si="2138">AK3398+AK3413+AK3428+AK3443</f>
        <v>0.18778754227359634</v>
      </c>
      <c r="AL3458" s="9">
        <f t="shared" si="2138"/>
        <v>0.18226437926554939</v>
      </c>
      <c r="AM3458" s="9">
        <f t="shared" si="2138"/>
        <v>0.17674121625750244</v>
      </c>
    </row>
    <row r="3459" spans="1:39" outlineLevel="2">
      <c r="A3459" s="11">
        <f>ROW()</f>
        <v>3459</v>
      </c>
      <c r="C3459" s="6" t="s">
        <v>3</v>
      </c>
      <c r="D3459" s="39"/>
      <c r="E3459" s="39"/>
      <c r="F3459" s="39"/>
      <c r="G3459" s="39"/>
      <c r="H3459" s="39"/>
      <c r="I3459" s="39"/>
      <c r="J3459" s="39"/>
      <c r="K3459" s="39"/>
      <c r="L3459" s="39"/>
      <c r="M3459" s="39"/>
      <c r="N3459" s="39"/>
      <c r="O3459" s="39"/>
      <c r="P3459" s="39"/>
      <c r="Q3459" s="39"/>
      <c r="R3459" s="39"/>
      <c r="S3459" s="39"/>
      <c r="T3459" s="39"/>
      <c r="U3459" s="39"/>
      <c r="V3459" s="39"/>
      <c r="W3459" s="39"/>
      <c r="X3459" s="39"/>
      <c r="Y3459" s="39"/>
      <c r="Z3459" s="39"/>
      <c r="AA3459" s="39"/>
      <c r="AB3459" s="39"/>
      <c r="AC3459" s="9"/>
      <c r="AD3459" s="39"/>
      <c r="AE3459" s="39"/>
      <c r="AF3459" s="39"/>
      <c r="AG3459" s="39"/>
      <c r="AH3459" s="39"/>
      <c r="AI3459" s="39"/>
      <c r="AJ3459" s="39"/>
      <c r="AK3459" s="9">
        <f t="shared" ref="AK3459:AM3459" si="2139">AK3399+AK3414+AK3429+AK3444</f>
        <v>6.5852850711492419</v>
      </c>
      <c r="AL3459" s="9">
        <f t="shared" si="2139"/>
        <v>6.3657755687776003</v>
      </c>
      <c r="AM3459" s="9">
        <f t="shared" si="2139"/>
        <v>6.1462660664059587</v>
      </c>
    </row>
    <row r="3460" spans="1:39" outlineLevel="2">
      <c r="A3460" s="11">
        <f>ROW()</f>
        <v>3460</v>
      </c>
      <c r="C3460" s="6" t="s">
        <v>4</v>
      </c>
      <c r="D3460" s="39"/>
      <c r="E3460" s="39"/>
      <c r="F3460" s="39"/>
      <c r="G3460" s="39"/>
      <c r="H3460" s="39"/>
      <c r="I3460" s="39"/>
      <c r="J3460" s="39"/>
      <c r="K3460" s="39"/>
      <c r="L3460" s="39"/>
      <c r="M3460" s="39"/>
      <c r="N3460" s="39"/>
      <c r="O3460" s="39"/>
      <c r="P3460" s="39"/>
      <c r="Q3460" s="39"/>
      <c r="R3460" s="39"/>
      <c r="S3460" s="39"/>
      <c r="T3460" s="39"/>
      <c r="U3460" s="39"/>
      <c r="V3460" s="39"/>
      <c r="W3460" s="39"/>
      <c r="X3460" s="39"/>
      <c r="Y3460" s="39"/>
      <c r="Z3460" s="39"/>
      <c r="AA3460" s="39"/>
      <c r="AB3460" s="39"/>
      <c r="AC3460" s="9"/>
      <c r="AD3460" s="39"/>
      <c r="AE3460" s="39"/>
      <c r="AF3460" s="39"/>
      <c r="AG3460" s="39"/>
      <c r="AH3460" s="39"/>
      <c r="AI3460" s="39"/>
      <c r="AJ3460" s="39"/>
      <c r="AK3460" s="9">
        <f t="shared" ref="AK3460:AM3460" si="2140">AK3400+AK3415+AK3430+AK3445</f>
        <v>4.5287792728516258</v>
      </c>
      <c r="AL3460" s="9">
        <f t="shared" si="2140"/>
        <v>4.377819963756572</v>
      </c>
      <c r="AM3460" s="9">
        <f t="shared" si="2140"/>
        <v>4.2268606546615182</v>
      </c>
    </row>
    <row r="3461" spans="1:39" outlineLevel="2">
      <c r="A3461" s="11">
        <f>ROW()</f>
        <v>3461</v>
      </c>
      <c r="C3461" s="6" t="s">
        <v>5</v>
      </c>
      <c r="D3461" s="39"/>
      <c r="E3461" s="39"/>
      <c r="F3461" s="39"/>
      <c r="G3461" s="39"/>
      <c r="H3461" s="39"/>
      <c r="I3461" s="39"/>
      <c r="J3461" s="39"/>
      <c r="K3461" s="39"/>
      <c r="L3461" s="39"/>
      <c r="M3461" s="39"/>
      <c r="N3461" s="39"/>
      <c r="O3461" s="39"/>
      <c r="P3461" s="39"/>
      <c r="Q3461" s="39"/>
      <c r="R3461" s="39"/>
      <c r="S3461" s="39"/>
      <c r="T3461" s="39"/>
      <c r="U3461" s="39"/>
      <c r="V3461" s="39"/>
      <c r="W3461" s="39"/>
      <c r="X3461" s="39"/>
      <c r="Y3461" s="39"/>
      <c r="Z3461" s="39"/>
      <c r="AA3461" s="39"/>
      <c r="AB3461" s="39"/>
      <c r="AC3461" s="9"/>
      <c r="AD3461" s="39"/>
      <c r="AE3461" s="39"/>
      <c r="AF3461" s="39"/>
      <c r="AG3461" s="39"/>
      <c r="AH3461" s="39"/>
      <c r="AI3461" s="39"/>
      <c r="AJ3461" s="39"/>
      <c r="AK3461" s="9">
        <f t="shared" ref="AK3461:AM3461" si="2141">AK3401+AK3416+AK3431+AK3446</f>
        <v>1.0762447315250196</v>
      </c>
      <c r="AL3461" s="9">
        <f t="shared" si="2141"/>
        <v>0.96862025837251764</v>
      </c>
      <c r="AM3461" s="9">
        <f t="shared" si="2141"/>
        <v>0.86099578522001563</v>
      </c>
    </row>
    <row r="3462" spans="1:39" outlineLevel="2">
      <c r="A3462" s="11">
        <f>ROW()</f>
        <v>3462</v>
      </c>
      <c r="C3462" s="6" t="s">
        <v>473</v>
      </c>
      <c r="D3462" s="39"/>
      <c r="E3462" s="39"/>
      <c r="F3462" s="39"/>
      <c r="G3462" s="39"/>
      <c r="H3462" s="39"/>
      <c r="I3462" s="39"/>
      <c r="J3462" s="39"/>
      <c r="K3462" s="39"/>
      <c r="L3462" s="39"/>
      <c r="M3462" s="39"/>
      <c r="N3462" s="39"/>
      <c r="O3462" s="39"/>
      <c r="P3462" s="39"/>
      <c r="Q3462" s="39"/>
      <c r="R3462" s="39"/>
      <c r="S3462" s="39"/>
      <c r="T3462" s="39"/>
      <c r="U3462" s="39"/>
      <c r="V3462" s="39"/>
      <c r="W3462" s="39"/>
      <c r="X3462" s="39"/>
      <c r="Y3462" s="39"/>
      <c r="Z3462" s="39"/>
      <c r="AA3462" s="39"/>
      <c r="AB3462" s="39"/>
      <c r="AC3462" s="9"/>
      <c r="AD3462" s="39"/>
      <c r="AE3462" s="39"/>
      <c r="AF3462" s="39"/>
      <c r="AG3462" s="39"/>
      <c r="AH3462" s="39"/>
      <c r="AI3462" s="39"/>
      <c r="AJ3462" s="39"/>
      <c r="AK3462" s="9">
        <f t="shared" ref="AK3462:AM3462" si="2142">AK3402+AK3417+AK3432+AK3447</f>
        <v>7.5308465023414026</v>
      </c>
      <c r="AL3462" s="9">
        <f t="shared" si="2142"/>
        <v>6.0246772018731223</v>
      </c>
      <c r="AM3462" s="9">
        <f t="shared" si="2142"/>
        <v>4.5185079014048419</v>
      </c>
    </row>
    <row r="3463" spans="1:39" outlineLevel="2">
      <c r="A3463" s="11">
        <f>ROW()</f>
        <v>3463</v>
      </c>
      <c r="C3463" s="6" t="s">
        <v>474</v>
      </c>
      <c r="D3463" s="39"/>
      <c r="E3463" s="39"/>
      <c r="F3463" s="39"/>
      <c r="G3463" s="39"/>
      <c r="H3463" s="39"/>
      <c r="I3463" s="39"/>
      <c r="J3463" s="39"/>
      <c r="K3463" s="39"/>
      <c r="L3463" s="39"/>
      <c r="M3463" s="39"/>
      <c r="N3463" s="39"/>
      <c r="O3463" s="39"/>
      <c r="P3463" s="39"/>
      <c r="Q3463" s="39"/>
      <c r="R3463" s="39"/>
      <c r="S3463" s="39"/>
      <c r="T3463" s="39"/>
      <c r="U3463" s="39"/>
      <c r="V3463" s="39"/>
      <c r="W3463" s="39"/>
      <c r="X3463" s="39"/>
      <c r="Y3463" s="39"/>
      <c r="Z3463" s="39"/>
      <c r="AA3463" s="39"/>
      <c r="AB3463" s="39"/>
      <c r="AC3463" s="9"/>
      <c r="AD3463" s="39"/>
      <c r="AE3463" s="39"/>
      <c r="AF3463" s="39"/>
      <c r="AG3463" s="39"/>
      <c r="AH3463" s="39"/>
      <c r="AI3463" s="39"/>
      <c r="AJ3463" s="39"/>
      <c r="AK3463" s="9">
        <f t="shared" ref="AK3463:AM3463" si="2143">AK3403+AK3418+AK3433+AK3448</f>
        <v>3.8783998364219792</v>
      </c>
      <c r="AL3463" s="9">
        <f t="shared" si="2143"/>
        <v>3.6198398473271807</v>
      </c>
      <c r="AM3463" s="9">
        <f t="shared" si="2143"/>
        <v>3.3612798582323822</v>
      </c>
    </row>
    <row r="3464" spans="1:39" outlineLevel="2">
      <c r="A3464" s="11">
        <f>ROW()</f>
        <v>3464</v>
      </c>
      <c r="C3464" s="6" t="s">
        <v>477</v>
      </c>
      <c r="D3464" s="39"/>
      <c r="E3464" s="39"/>
      <c r="F3464" s="39"/>
      <c r="G3464" s="39"/>
      <c r="H3464" s="39"/>
      <c r="I3464" s="39"/>
      <c r="J3464" s="39"/>
      <c r="K3464" s="39"/>
      <c r="L3464" s="39"/>
      <c r="M3464" s="39"/>
      <c r="N3464" s="39"/>
      <c r="O3464" s="39"/>
      <c r="P3464" s="39"/>
      <c r="Q3464" s="39"/>
      <c r="R3464" s="39"/>
      <c r="S3464" s="39"/>
      <c r="T3464" s="39"/>
      <c r="U3464" s="39"/>
      <c r="V3464" s="39"/>
      <c r="W3464" s="39"/>
      <c r="X3464" s="39"/>
      <c r="Y3464" s="39"/>
      <c r="Z3464" s="39"/>
      <c r="AA3464" s="39"/>
      <c r="AB3464" s="39"/>
      <c r="AC3464" s="9"/>
      <c r="AD3464" s="39"/>
      <c r="AE3464" s="39"/>
      <c r="AF3464" s="39"/>
      <c r="AG3464" s="39"/>
      <c r="AH3464" s="39"/>
      <c r="AI3464" s="39"/>
      <c r="AJ3464" s="39"/>
      <c r="AK3464" s="9">
        <f t="shared" ref="AK3464:AM3464" si="2144">AK3404+AK3419+AK3434+AK3449</f>
        <v>15.718917056954842</v>
      </c>
      <c r="AL3464" s="9">
        <f t="shared" si="2144"/>
        <v>14.147025351259359</v>
      </c>
      <c r="AM3464" s="9">
        <f t="shared" si="2144"/>
        <v>12.575133645563874</v>
      </c>
    </row>
    <row r="3465" spans="1:39" outlineLevel="2">
      <c r="A3465" s="11">
        <f>ROW()</f>
        <v>3465</v>
      </c>
      <c r="C3465" s="6" t="s">
        <v>511</v>
      </c>
      <c r="D3465" s="39"/>
      <c r="E3465" s="39"/>
      <c r="F3465" s="39"/>
      <c r="G3465" s="39"/>
      <c r="H3465" s="39"/>
      <c r="I3465" s="39"/>
      <c r="J3465" s="39"/>
      <c r="K3465" s="39"/>
      <c r="L3465" s="39"/>
      <c r="M3465" s="39"/>
      <c r="N3465" s="39"/>
      <c r="O3465" s="39"/>
      <c r="P3465" s="39"/>
      <c r="Q3465" s="39"/>
      <c r="R3465" s="39"/>
      <c r="S3465" s="39"/>
      <c r="T3465" s="39"/>
      <c r="U3465" s="39"/>
      <c r="V3465" s="39"/>
      <c r="W3465" s="39"/>
      <c r="X3465" s="39"/>
      <c r="Y3465" s="39"/>
      <c r="Z3465" s="39"/>
      <c r="AA3465" s="39"/>
      <c r="AB3465" s="39"/>
      <c r="AC3465" s="9"/>
      <c r="AD3465" s="39"/>
      <c r="AE3465" s="39"/>
      <c r="AF3465" s="39"/>
      <c r="AG3465" s="39"/>
      <c r="AH3465" s="39"/>
      <c r="AI3465" s="39"/>
      <c r="AJ3465" s="39"/>
      <c r="AK3465" s="9">
        <f t="shared" ref="AK3465:AM3465" si="2145">AK3405+AK3420+AK3435+AK3450</f>
        <v>15.071442633227537</v>
      </c>
      <c r="AL3465" s="9">
        <f t="shared" si="2145"/>
        <v>14.770013780562987</v>
      </c>
      <c r="AM3465" s="9">
        <f t="shared" si="2145"/>
        <v>14.468584927898437</v>
      </c>
    </row>
    <row r="3466" spans="1:39" outlineLevel="2">
      <c r="A3466" s="11">
        <f>ROW()</f>
        <v>3466</v>
      </c>
      <c r="C3466" s="6" t="s">
        <v>655</v>
      </c>
      <c r="D3466" s="39"/>
      <c r="E3466" s="39"/>
      <c r="F3466" s="39"/>
      <c r="G3466" s="39"/>
      <c r="H3466" s="39"/>
      <c r="I3466" s="39"/>
      <c r="J3466" s="39"/>
      <c r="K3466" s="39"/>
      <c r="L3466" s="39"/>
      <c r="M3466" s="39"/>
      <c r="N3466" s="39"/>
      <c r="O3466" s="39"/>
      <c r="P3466" s="39"/>
      <c r="Q3466" s="39"/>
      <c r="R3466" s="39"/>
      <c r="S3466" s="39"/>
      <c r="T3466" s="39"/>
      <c r="U3466" s="39"/>
      <c r="V3466" s="39"/>
      <c r="W3466" s="39"/>
      <c r="X3466" s="39"/>
      <c r="Y3466" s="39"/>
      <c r="Z3466" s="39"/>
      <c r="AA3466" s="39"/>
      <c r="AB3466" s="39"/>
      <c r="AC3466" s="9"/>
      <c r="AD3466" s="39"/>
      <c r="AE3466" s="39"/>
      <c r="AF3466" s="39"/>
      <c r="AG3466" s="39"/>
      <c r="AH3466" s="39"/>
      <c r="AI3466" s="39"/>
      <c r="AJ3466" s="39"/>
      <c r="AK3466" s="9">
        <f t="shared" ref="AK3466:AM3466" si="2146">AK3406+AK3421+AK3436+AK3451</f>
        <v>0</v>
      </c>
      <c r="AL3466" s="9">
        <f t="shared" si="2146"/>
        <v>0</v>
      </c>
      <c r="AM3466" s="9">
        <f t="shared" si="2146"/>
        <v>0</v>
      </c>
    </row>
    <row r="3467" spans="1:39" outlineLevel="2">
      <c r="A3467" s="11">
        <f>ROW()</f>
        <v>3467</v>
      </c>
      <c r="C3467" s="6" t="s">
        <v>656</v>
      </c>
      <c r="D3467" s="39"/>
      <c r="E3467" s="39"/>
      <c r="F3467" s="39"/>
      <c r="G3467" s="39"/>
      <c r="H3467" s="39"/>
      <c r="I3467" s="39"/>
      <c r="J3467" s="39"/>
      <c r="K3467" s="39"/>
      <c r="L3467" s="39"/>
      <c r="M3467" s="39"/>
      <c r="N3467" s="39"/>
      <c r="O3467" s="39"/>
      <c r="P3467" s="39"/>
      <c r="Q3467" s="39"/>
      <c r="R3467" s="39"/>
      <c r="S3467" s="39"/>
      <c r="T3467" s="39"/>
      <c r="U3467" s="39"/>
      <c r="V3467" s="39"/>
      <c r="W3467" s="39"/>
      <c r="X3467" s="39"/>
      <c r="Y3467" s="39"/>
      <c r="Z3467" s="39"/>
      <c r="AA3467" s="39"/>
      <c r="AB3467" s="39"/>
      <c r="AC3467" s="9"/>
      <c r="AD3467" s="39"/>
      <c r="AE3467" s="39"/>
      <c r="AF3467" s="39"/>
      <c r="AG3467" s="39"/>
      <c r="AH3467" s="39"/>
      <c r="AI3467" s="39"/>
      <c r="AJ3467" s="39"/>
      <c r="AK3467" s="9">
        <f t="shared" ref="AK3467:AM3467" si="2147">AK3407+AK3422+AK3437+AK3452</f>
        <v>0</v>
      </c>
      <c r="AL3467" s="9">
        <f t="shared" si="2147"/>
        <v>0</v>
      </c>
      <c r="AM3467" s="9">
        <f t="shared" si="2147"/>
        <v>0</v>
      </c>
    </row>
    <row r="3468" spans="1:39" outlineLevel="2">
      <c r="A3468" s="11">
        <f>ROW()</f>
        <v>3468</v>
      </c>
      <c r="C3468" s="6" t="s">
        <v>667</v>
      </c>
      <c r="D3468" s="39"/>
      <c r="E3468" s="39"/>
      <c r="F3468" s="39"/>
      <c r="G3468" s="39"/>
      <c r="H3468" s="39"/>
      <c r="I3468" s="39"/>
      <c r="J3468" s="39"/>
      <c r="K3468" s="39"/>
      <c r="L3468" s="39"/>
      <c r="M3468" s="39"/>
      <c r="N3468" s="39"/>
      <c r="O3468" s="39"/>
      <c r="P3468" s="39"/>
      <c r="Q3468" s="39"/>
      <c r="R3468" s="39"/>
      <c r="S3468" s="39"/>
      <c r="T3468" s="39"/>
      <c r="U3468" s="39"/>
      <c r="V3468" s="39"/>
      <c r="W3468" s="39"/>
      <c r="X3468" s="39"/>
      <c r="Y3468" s="39"/>
      <c r="Z3468" s="39"/>
      <c r="AA3468" s="39"/>
      <c r="AB3468" s="39"/>
      <c r="AC3468" s="9"/>
      <c r="AD3468" s="39"/>
      <c r="AE3468" s="39"/>
      <c r="AF3468" s="39"/>
      <c r="AG3468" s="39"/>
      <c r="AH3468" s="39"/>
      <c r="AI3468" s="39"/>
      <c r="AJ3468" s="39"/>
      <c r="AK3468" s="9">
        <f t="shared" ref="AK3468:AM3468" si="2148">AK3408+AK3423+AK3438+AK3453</f>
        <v>0</v>
      </c>
      <c r="AL3468" s="9">
        <f t="shared" si="2148"/>
        <v>0</v>
      </c>
      <c r="AM3468" s="9">
        <f t="shared" si="2148"/>
        <v>0</v>
      </c>
    </row>
    <row r="3469" spans="1:39" outlineLevel="2">
      <c r="A3469" s="11">
        <f>ROW()</f>
        <v>3469</v>
      </c>
      <c r="C3469" s="6" t="s">
        <v>212</v>
      </c>
      <c r="D3469" s="39"/>
      <c r="E3469" s="39"/>
      <c r="F3469" s="39"/>
      <c r="G3469" s="39"/>
      <c r="H3469" s="39"/>
      <c r="I3469" s="39"/>
      <c r="J3469" s="39"/>
      <c r="K3469" s="39"/>
      <c r="L3469" s="39"/>
      <c r="M3469" s="39"/>
      <c r="N3469" s="39"/>
      <c r="O3469" s="39"/>
      <c r="P3469" s="39"/>
      <c r="Q3469" s="39"/>
      <c r="R3469" s="39"/>
      <c r="S3469" s="39"/>
      <c r="T3469" s="39"/>
      <c r="U3469" s="39"/>
      <c r="V3469" s="39"/>
      <c r="W3469" s="39"/>
      <c r="X3469" s="39"/>
      <c r="Y3469" s="39"/>
      <c r="Z3469" s="39"/>
      <c r="AA3469" s="39"/>
      <c r="AB3469" s="39"/>
      <c r="AC3469" s="9"/>
      <c r="AD3469" s="39"/>
      <c r="AE3469" s="39"/>
      <c r="AF3469" s="39"/>
      <c r="AG3469" s="39"/>
      <c r="AH3469" s="39"/>
      <c r="AI3469" s="39"/>
      <c r="AJ3469" s="39"/>
      <c r="AK3469" s="9">
        <f t="shared" ref="AK3469:AM3469" si="2149">AK3409+AK3424+AK3439+AK3454</f>
        <v>0</v>
      </c>
      <c r="AL3469" s="9">
        <f t="shared" si="2149"/>
        <v>0</v>
      </c>
      <c r="AM3469" s="9">
        <f t="shared" si="2149"/>
        <v>0</v>
      </c>
    </row>
    <row r="3470" spans="1:39" outlineLevel="2">
      <c r="A3470" s="11">
        <f>ROW()</f>
        <v>3470</v>
      </c>
      <c r="C3470" s="30" t="s">
        <v>362</v>
      </c>
      <c r="D3470" s="90"/>
      <c r="E3470" s="90"/>
      <c r="F3470" s="90"/>
      <c r="G3470" s="90"/>
      <c r="H3470" s="90"/>
      <c r="I3470" s="90"/>
      <c r="J3470" s="90"/>
      <c r="K3470" s="90"/>
      <c r="L3470" s="90"/>
      <c r="M3470" s="90"/>
      <c r="N3470" s="90"/>
      <c r="O3470" s="90"/>
      <c r="P3470" s="90"/>
      <c r="Q3470" s="90"/>
      <c r="R3470" s="90"/>
      <c r="S3470" s="90"/>
      <c r="T3470" s="90"/>
      <c r="U3470" s="90"/>
      <c r="V3470" s="90"/>
      <c r="W3470" s="90"/>
      <c r="X3470" s="90"/>
      <c r="Y3470" s="90"/>
      <c r="Z3470" s="90"/>
      <c r="AA3470" s="90"/>
      <c r="AB3470" s="90"/>
      <c r="AC3470" s="15"/>
      <c r="AD3470" s="90"/>
      <c r="AE3470" s="90"/>
      <c r="AF3470" s="90"/>
      <c r="AG3470" s="90"/>
      <c r="AH3470" s="90"/>
      <c r="AI3470" s="90"/>
      <c r="AJ3470" s="90"/>
      <c r="AK3470" s="15">
        <f t="shared" ref="AK3470:AM3470" si="2150">AK3410+AK3425+AK3440+AK3455</f>
        <v>1.6151518523577875</v>
      </c>
      <c r="AL3470" s="15">
        <f t="shared" si="2150"/>
        <v>1.5656235456426812</v>
      </c>
      <c r="AM3470" s="15">
        <f t="shared" si="2150"/>
        <v>1.516095238927575</v>
      </c>
    </row>
    <row r="3471" spans="1:39" outlineLevel="2">
      <c r="A3471" s="11">
        <f>ROW()</f>
        <v>3471</v>
      </c>
      <c r="C3471" s="6" t="s">
        <v>1</v>
      </c>
      <c r="D3471" s="39"/>
      <c r="E3471" s="39"/>
      <c r="F3471" s="39"/>
      <c r="G3471" s="39"/>
      <c r="H3471" s="39"/>
      <c r="I3471" s="39"/>
      <c r="J3471" s="39"/>
      <c r="K3471" s="39"/>
      <c r="L3471" s="39"/>
      <c r="M3471" s="39"/>
      <c r="N3471" s="39"/>
      <c r="O3471" s="39"/>
      <c r="P3471" s="39"/>
      <c r="Q3471" s="39"/>
      <c r="R3471" s="39"/>
      <c r="S3471" s="39"/>
      <c r="T3471" s="39"/>
      <c r="U3471" s="39"/>
      <c r="V3471" s="39"/>
      <c r="W3471" s="39"/>
      <c r="X3471" s="39"/>
      <c r="Y3471" s="39"/>
      <c r="Z3471" s="39"/>
      <c r="AA3471" s="39"/>
      <c r="AB3471" s="39"/>
      <c r="AC3471" s="9"/>
      <c r="AD3471" s="39"/>
      <c r="AE3471" s="39"/>
      <c r="AF3471" s="39"/>
      <c r="AG3471" s="39"/>
      <c r="AH3471" s="39"/>
      <c r="AI3471" s="39"/>
      <c r="AJ3471" s="39"/>
      <c r="AK3471" s="9">
        <f t="shared" ref="AK3471" si="2151">SUM(AK3458:AK3470)</f>
        <v>56.192854499103028</v>
      </c>
      <c r="AL3471" s="9">
        <f t="shared" ref="AL3471" si="2152">SUM(AL3458:AL3470)</f>
        <v>52.021659896837576</v>
      </c>
      <c r="AM3471" s="9">
        <f>SUM(AM3458:AM3470)</f>
        <v>47.850465294572103</v>
      </c>
    </row>
    <row r="3472" spans="1:39" outlineLevel="3">
      <c r="A3472" s="11">
        <f>ROW()</f>
        <v>3472</v>
      </c>
      <c r="B3472" s="343" t="s">
        <v>658</v>
      </c>
      <c r="D3472" s="39"/>
      <c r="E3472" s="39"/>
      <c r="F3472" s="39"/>
      <c r="G3472" s="39"/>
      <c r="H3472" s="39"/>
      <c r="I3472" s="39"/>
      <c r="J3472" s="39"/>
      <c r="K3472" s="39"/>
      <c r="L3472" s="39"/>
      <c r="M3472" s="39"/>
      <c r="N3472" s="39"/>
      <c r="O3472" s="39"/>
      <c r="P3472" s="39"/>
      <c r="Q3472" s="39"/>
      <c r="R3472" s="39"/>
      <c r="S3472" s="39"/>
      <c r="T3472" s="39"/>
      <c r="U3472" s="39"/>
      <c r="V3472" s="39"/>
      <c r="W3472" s="39"/>
      <c r="X3472" s="39"/>
      <c r="Y3472" s="39"/>
      <c r="Z3472" s="39"/>
      <c r="AA3472" s="39"/>
      <c r="AB3472" s="39"/>
      <c r="AC3472" s="39"/>
      <c r="AD3472" s="39"/>
      <c r="AE3472" s="39"/>
      <c r="AF3472" s="39"/>
      <c r="AG3472" s="39"/>
      <c r="AH3472" s="39"/>
      <c r="AI3472" s="39"/>
      <c r="AJ3472" s="39"/>
      <c r="AK3472" s="39"/>
      <c r="AL3472" s="39"/>
      <c r="AM3472" s="39"/>
    </row>
    <row r="3473" spans="1:39" outlineLevel="3">
      <c r="A3473" s="11">
        <f>ROW()</f>
        <v>3473</v>
      </c>
      <c r="C3473" s="6" t="s">
        <v>2</v>
      </c>
      <c r="D3473" s="39"/>
      <c r="E3473" s="39"/>
      <c r="F3473" s="39"/>
      <c r="G3473" s="39"/>
      <c r="H3473" s="39"/>
      <c r="I3473" s="39"/>
      <c r="J3473" s="39"/>
      <c r="K3473" s="39"/>
      <c r="L3473" s="39"/>
      <c r="M3473" s="39"/>
      <c r="N3473" s="39"/>
      <c r="O3473" s="39"/>
      <c r="P3473" s="39"/>
      <c r="Q3473" s="39"/>
      <c r="R3473" s="39"/>
      <c r="S3473" s="39"/>
      <c r="T3473" s="39"/>
      <c r="U3473" s="39"/>
      <c r="V3473" s="39"/>
      <c r="W3473" s="39"/>
      <c r="X3473" s="39"/>
      <c r="Y3473" s="39"/>
      <c r="Z3473" s="39"/>
      <c r="AA3473" s="39"/>
      <c r="AB3473" s="39"/>
      <c r="AC3473" s="39"/>
      <c r="AD3473" s="39"/>
      <c r="AE3473" s="39"/>
      <c r="AF3473" s="39"/>
      <c r="AG3473" s="39"/>
      <c r="AH3473" s="39"/>
      <c r="AI3473" s="39"/>
      <c r="AJ3473" s="39"/>
      <c r="AK3473" s="39"/>
      <c r="AL3473" s="39"/>
      <c r="AM3473" s="39"/>
    </row>
    <row r="3474" spans="1:39" outlineLevel="3">
      <c r="A3474" s="11">
        <f>ROW()</f>
        <v>3474</v>
      </c>
      <c r="C3474" s="6" t="s">
        <v>3</v>
      </c>
      <c r="D3474" s="39"/>
      <c r="E3474" s="39"/>
      <c r="F3474" s="39"/>
      <c r="G3474" s="39"/>
      <c r="H3474" s="39"/>
      <c r="I3474" s="39"/>
      <c r="J3474" s="39"/>
      <c r="K3474" s="39"/>
      <c r="L3474" s="39"/>
      <c r="M3474" s="39"/>
      <c r="N3474" s="39"/>
      <c r="O3474" s="39"/>
      <c r="P3474" s="39"/>
      <c r="Q3474" s="39"/>
      <c r="R3474" s="39"/>
      <c r="S3474" s="39"/>
      <c r="T3474" s="39"/>
      <c r="U3474" s="39"/>
      <c r="V3474" s="39"/>
      <c r="W3474" s="39"/>
      <c r="X3474" s="39"/>
      <c r="Y3474" s="39"/>
      <c r="Z3474" s="39"/>
      <c r="AA3474" s="39"/>
      <c r="AB3474" s="39"/>
      <c r="AC3474" s="39"/>
      <c r="AD3474" s="39"/>
      <c r="AE3474" s="39"/>
      <c r="AF3474" s="39"/>
      <c r="AG3474" s="39"/>
      <c r="AH3474" s="39"/>
      <c r="AI3474" s="39"/>
      <c r="AJ3474" s="39"/>
      <c r="AK3474" s="39"/>
      <c r="AL3474" s="39"/>
      <c r="AM3474" s="39"/>
    </row>
    <row r="3475" spans="1:39" outlineLevel="3">
      <c r="A3475" s="11">
        <f>ROW()</f>
        <v>3475</v>
      </c>
      <c r="C3475" s="6" t="s">
        <v>4</v>
      </c>
      <c r="D3475" s="39"/>
      <c r="E3475" s="39"/>
      <c r="F3475" s="39"/>
      <c r="G3475" s="39"/>
      <c r="H3475" s="39"/>
      <c r="I3475" s="39"/>
      <c r="J3475" s="39"/>
      <c r="K3475" s="39"/>
      <c r="L3475" s="39"/>
      <c r="M3475" s="39"/>
      <c r="N3475" s="39"/>
      <c r="O3475" s="39"/>
      <c r="P3475" s="39"/>
      <c r="Q3475" s="39"/>
      <c r="R3475" s="39"/>
      <c r="S3475" s="39"/>
      <c r="T3475" s="39"/>
      <c r="U3475" s="39"/>
      <c r="V3475" s="39"/>
      <c r="W3475" s="39"/>
      <c r="X3475" s="39"/>
      <c r="Y3475" s="39"/>
      <c r="Z3475" s="39"/>
      <c r="AA3475" s="39"/>
      <c r="AB3475" s="39"/>
      <c r="AC3475" s="39"/>
      <c r="AD3475" s="39"/>
      <c r="AE3475" s="39"/>
      <c r="AF3475" s="39"/>
      <c r="AG3475" s="39"/>
      <c r="AH3475" s="39"/>
      <c r="AI3475" s="39"/>
      <c r="AJ3475" s="39"/>
      <c r="AK3475" s="39"/>
      <c r="AL3475" s="39"/>
      <c r="AM3475" s="39"/>
    </row>
    <row r="3476" spans="1:39" outlineLevel="3">
      <c r="A3476" s="11">
        <f>ROW()</f>
        <v>3476</v>
      </c>
      <c r="C3476" s="6" t="s">
        <v>5</v>
      </c>
      <c r="D3476" s="39"/>
      <c r="E3476" s="39"/>
      <c r="F3476" s="39"/>
      <c r="G3476" s="39"/>
      <c r="H3476" s="39"/>
      <c r="I3476" s="39"/>
      <c r="J3476" s="39"/>
      <c r="K3476" s="39"/>
      <c r="L3476" s="39"/>
      <c r="M3476" s="39"/>
      <c r="N3476" s="39"/>
      <c r="O3476" s="39"/>
      <c r="P3476" s="39"/>
      <c r="Q3476" s="39"/>
      <c r="R3476" s="39"/>
      <c r="S3476" s="39"/>
      <c r="T3476" s="39"/>
      <c r="U3476" s="39"/>
      <c r="V3476" s="39"/>
      <c r="W3476" s="39"/>
      <c r="X3476" s="39"/>
      <c r="Y3476" s="39"/>
      <c r="Z3476" s="39"/>
      <c r="AA3476" s="39"/>
      <c r="AB3476" s="39"/>
      <c r="AC3476" s="39"/>
      <c r="AD3476" s="39"/>
      <c r="AE3476" s="39"/>
      <c r="AF3476" s="39"/>
      <c r="AG3476" s="39"/>
      <c r="AH3476" s="39"/>
      <c r="AI3476" s="39"/>
      <c r="AJ3476" s="39"/>
      <c r="AK3476" s="39"/>
      <c r="AL3476" s="39"/>
      <c r="AM3476" s="39"/>
    </row>
    <row r="3477" spans="1:39" outlineLevel="3">
      <c r="A3477" s="11">
        <f>ROW()</f>
        <v>3477</v>
      </c>
      <c r="C3477" s="6" t="s">
        <v>473</v>
      </c>
      <c r="D3477" s="39"/>
      <c r="E3477" s="39"/>
      <c r="F3477" s="39"/>
      <c r="G3477" s="39"/>
      <c r="H3477" s="39"/>
      <c r="I3477" s="39"/>
      <c r="J3477" s="39"/>
      <c r="K3477" s="39"/>
      <c r="L3477" s="39"/>
      <c r="M3477" s="39"/>
      <c r="N3477" s="39"/>
      <c r="O3477" s="39"/>
      <c r="P3477" s="39"/>
      <c r="Q3477" s="39"/>
      <c r="R3477" s="39"/>
      <c r="S3477" s="39"/>
      <c r="T3477" s="39"/>
      <c r="U3477" s="39"/>
      <c r="V3477" s="39"/>
      <c r="W3477" s="39"/>
      <c r="X3477" s="39"/>
      <c r="Y3477" s="39"/>
      <c r="Z3477" s="39"/>
      <c r="AA3477" s="39"/>
      <c r="AB3477" s="39"/>
      <c r="AC3477" s="39"/>
      <c r="AD3477" s="39"/>
      <c r="AE3477" s="39"/>
      <c r="AF3477" s="39"/>
      <c r="AG3477" s="39"/>
      <c r="AH3477" s="39"/>
      <c r="AI3477" s="39"/>
      <c r="AJ3477" s="39"/>
      <c r="AK3477" s="39"/>
      <c r="AL3477" s="39"/>
      <c r="AM3477" s="39"/>
    </row>
    <row r="3478" spans="1:39" outlineLevel="3">
      <c r="A3478" s="11">
        <f>ROW()</f>
        <v>3478</v>
      </c>
      <c r="C3478" s="6" t="s">
        <v>474</v>
      </c>
      <c r="D3478" s="39"/>
      <c r="E3478" s="39"/>
      <c r="F3478" s="39"/>
      <c r="G3478" s="39"/>
      <c r="H3478" s="39"/>
      <c r="I3478" s="39"/>
      <c r="J3478" s="39"/>
      <c r="K3478" s="39"/>
      <c r="L3478" s="39"/>
      <c r="M3478" s="39"/>
      <c r="N3478" s="39"/>
      <c r="O3478" s="39"/>
      <c r="P3478" s="39"/>
      <c r="Q3478" s="39"/>
      <c r="R3478" s="39"/>
      <c r="S3478" s="39"/>
      <c r="T3478" s="39"/>
      <c r="U3478" s="39"/>
      <c r="V3478" s="39"/>
      <c r="W3478" s="39"/>
      <c r="X3478" s="39"/>
      <c r="Y3478" s="39"/>
      <c r="Z3478" s="39"/>
      <c r="AA3478" s="39"/>
      <c r="AB3478" s="39"/>
      <c r="AC3478" s="39"/>
      <c r="AD3478" s="39"/>
      <c r="AE3478" s="39"/>
      <c r="AF3478" s="39"/>
      <c r="AG3478" s="39"/>
      <c r="AH3478" s="39"/>
      <c r="AI3478" s="39"/>
      <c r="AJ3478" s="39"/>
      <c r="AK3478" s="39"/>
      <c r="AL3478" s="39"/>
      <c r="AM3478" s="39"/>
    </row>
    <row r="3479" spans="1:39" outlineLevel="3">
      <c r="A3479" s="11">
        <f>ROW()</f>
        <v>3479</v>
      </c>
      <c r="C3479" s="6" t="s">
        <v>477</v>
      </c>
      <c r="D3479" s="39"/>
      <c r="E3479" s="39"/>
      <c r="F3479" s="39"/>
      <c r="G3479" s="39"/>
      <c r="H3479" s="39"/>
      <c r="I3479" s="39"/>
      <c r="J3479" s="39"/>
      <c r="K3479" s="39"/>
      <c r="L3479" s="39"/>
      <c r="M3479" s="39"/>
      <c r="N3479" s="39"/>
      <c r="O3479" s="39"/>
      <c r="P3479" s="39"/>
      <c r="Q3479" s="39"/>
      <c r="R3479" s="39"/>
      <c r="S3479" s="39"/>
      <c r="T3479" s="39"/>
      <c r="U3479" s="39"/>
      <c r="V3479" s="39"/>
      <c r="W3479" s="39"/>
      <c r="X3479" s="39"/>
      <c r="Y3479" s="39"/>
      <c r="Z3479" s="39"/>
      <c r="AA3479" s="39"/>
      <c r="AB3479" s="39"/>
      <c r="AC3479" s="39"/>
      <c r="AD3479" s="39"/>
      <c r="AE3479" s="39"/>
      <c r="AF3479" s="39"/>
      <c r="AG3479" s="39"/>
      <c r="AH3479" s="39"/>
      <c r="AI3479" s="39"/>
      <c r="AJ3479" s="39"/>
      <c r="AK3479" s="39"/>
      <c r="AL3479" s="39"/>
      <c r="AM3479" s="39"/>
    </row>
    <row r="3480" spans="1:39" outlineLevel="3">
      <c r="A3480" s="11">
        <f>ROW()</f>
        <v>3480</v>
      </c>
      <c r="C3480" s="6" t="s">
        <v>511</v>
      </c>
      <c r="D3480" s="39"/>
      <c r="E3480" s="39"/>
      <c r="F3480" s="39"/>
      <c r="G3480" s="39"/>
      <c r="H3480" s="39"/>
      <c r="I3480" s="39"/>
      <c r="J3480" s="39"/>
      <c r="K3480" s="39"/>
      <c r="L3480" s="39"/>
      <c r="M3480" s="39"/>
      <c r="N3480" s="39"/>
      <c r="O3480" s="39"/>
      <c r="P3480" s="39"/>
      <c r="Q3480" s="39"/>
      <c r="R3480" s="39"/>
      <c r="S3480" s="39"/>
      <c r="T3480" s="39"/>
      <c r="U3480" s="39"/>
      <c r="V3480" s="39"/>
      <c r="W3480" s="39"/>
      <c r="X3480" s="39"/>
      <c r="Y3480" s="39"/>
      <c r="Z3480" s="39"/>
      <c r="AA3480" s="39"/>
      <c r="AB3480" s="39"/>
      <c r="AC3480" s="39"/>
      <c r="AD3480" s="39"/>
      <c r="AE3480" s="39"/>
      <c r="AF3480" s="39"/>
      <c r="AG3480" s="39"/>
      <c r="AH3480" s="39"/>
      <c r="AI3480" s="39"/>
      <c r="AJ3480" s="39"/>
      <c r="AK3480" s="39"/>
      <c r="AL3480" s="39"/>
      <c r="AM3480" s="39"/>
    </row>
    <row r="3481" spans="1:39" outlineLevel="3">
      <c r="A3481" s="11">
        <f>ROW()</f>
        <v>3481</v>
      </c>
      <c r="C3481" s="6" t="s">
        <v>655</v>
      </c>
      <c r="D3481" s="39"/>
      <c r="E3481" s="39"/>
      <c r="F3481" s="39"/>
      <c r="G3481" s="39"/>
      <c r="H3481" s="39"/>
      <c r="I3481" s="39"/>
      <c r="J3481" s="39"/>
      <c r="K3481" s="39"/>
      <c r="L3481" s="39"/>
      <c r="M3481" s="39"/>
      <c r="N3481" s="39"/>
      <c r="O3481" s="39"/>
      <c r="P3481" s="39"/>
      <c r="Q3481" s="39"/>
      <c r="R3481" s="39"/>
      <c r="S3481" s="39"/>
      <c r="T3481" s="39"/>
      <c r="U3481" s="39"/>
      <c r="V3481" s="39"/>
      <c r="W3481" s="39"/>
      <c r="X3481" s="39"/>
      <c r="Y3481" s="39"/>
      <c r="Z3481" s="39"/>
      <c r="AA3481" s="39"/>
      <c r="AB3481" s="39"/>
      <c r="AC3481" s="39"/>
      <c r="AD3481" s="39"/>
      <c r="AE3481" s="39"/>
      <c r="AF3481" s="39"/>
      <c r="AG3481" s="39"/>
      <c r="AH3481" s="39"/>
      <c r="AI3481" s="39"/>
      <c r="AJ3481" s="39"/>
      <c r="AK3481" s="39"/>
      <c r="AL3481" s="39"/>
      <c r="AM3481" s="39"/>
    </row>
    <row r="3482" spans="1:39" outlineLevel="3">
      <c r="A3482" s="11">
        <f>ROW()</f>
        <v>3482</v>
      </c>
      <c r="C3482" s="6" t="s">
        <v>656</v>
      </c>
      <c r="D3482" s="39"/>
      <c r="E3482" s="39"/>
      <c r="F3482" s="39"/>
      <c r="G3482" s="39"/>
      <c r="H3482" s="39"/>
      <c r="I3482" s="39"/>
      <c r="J3482" s="39"/>
      <c r="K3482" s="39"/>
      <c r="L3482" s="39"/>
      <c r="M3482" s="39"/>
      <c r="N3482" s="39"/>
      <c r="O3482" s="39"/>
      <c r="P3482" s="39"/>
      <c r="Q3482" s="39"/>
      <c r="R3482" s="39"/>
      <c r="S3482" s="39"/>
      <c r="T3482" s="39"/>
      <c r="U3482" s="39"/>
      <c r="V3482" s="39"/>
      <c r="W3482" s="39"/>
      <c r="X3482" s="39"/>
      <c r="Y3482" s="39"/>
      <c r="Z3482" s="39"/>
      <c r="AA3482" s="39"/>
      <c r="AB3482" s="39"/>
      <c r="AC3482" s="39"/>
      <c r="AD3482" s="39"/>
      <c r="AE3482" s="39"/>
      <c r="AF3482" s="39"/>
      <c r="AG3482" s="39"/>
      <c r="AH3482" s="39"/>
      <c r="AI3482" s="39"/>
      <c r="AJ3482" s="39"/>
      <c r="AK3482" s="39"/>
      <c r="AL3482" s="39"/>
      <c r="AM3482" s="39"/>
    </row>
    <row r="3483" spans="1:39" outlineLevel="3">
      <c r="A3483" s="11">
        <f>ROW()</f>
        <v>3483</v>
      </c>
      <c r="C3483" s="6" t="s">
        <v>667</v>
      </c>
      <c r="D3483" s="39"/>
      <c r="E3483" s="39"/>
      <c r="F3483" s="39"/>
      <c r="G3483" s="39"/>
      <c r="H3483" s="39"/>
      <c r="I3483" s="39"/>
      <c r="J3483" s="39"/>
      <c r="K3483" s="39"/>
      <c r="L3483" s="39"/>
      <c r="M3483" s="39"/>
      <c r="N3483" s="39"/>
      <c r="O3483" s="39"/>
      <c r="P3483" s="39"/>
      <c r="Q3483" s="39"/>
      <c r="R3483" s="39"/>
      <c r="S3483" s="39"/>
      <c r="T3483" s="39"/>
      <c r="U3483" s="39"/>
      <c r="V3483" s="39"/>
      <c r="W3483" s="39"/>
      <c r="X3483" s="39"/>
      <c r="Y3483" s="39"/>
      <c r="Z3483" s="39"/>
      <c r="AA3483" s="39"/>
      <c r="AB3483" s="39"/>
      <c r="AC3483" s="39"/>
      <c r="AD3483" s="39"/>
      <c r="AE3483" s="39"/>
      <c r="AF3483" s="39"/>
      <c r="AG3483" s="39"/>
      <c r="AH3483" s="39"/>
      <c r="AI3483" s="39"/>
      <c r="AJ3483" s="39"/>
      <c r="AK3483" s="39"/>
      <c r="AL3483" s="39"/>
      <c r="AM3483" s="39"/>
    </row>
    <row r="3484" spans="1:39" outlineLevel="3">
      <c r="A3484" s="11">
        <f>ROW()</f>
        <v>3484</v>
      </c>
      <c r="C3484" s="6" t="s">
        <v>212</v>
      </c>
      <c r="D3484" s="39"/>
      <c r="E3484" s="39"/>
      <c r="F3484" s="39"/>
      <c r="G3484" s="39"/>
      <c r="H3484" s="39"/>
      <c r="I3484" s="39"/>
      <c r="J3484" s="39"/>
      <c r="K3484" s="39"/>
      <c r="L3484" s="39"/>
      <c r="M3484" s="39"/>
      <c r="N3484" s="39"/>
      <c r="O3484" s="39"/>
      <c r="P3484" s="39"/>
      <c r="Q3484" s="39"/>
      <c r="R3484" s="39"/>
      <c r="S3484" s="39"/>
      <c r="T3484" s="39"/>
      <c r="U3484" s="39"/>
      <c r="V3484" s="39"/>
      <c r="W3484" s="39"/>
      <c r="X3484" s="39"/>
      <c r="Y3484" s="39"/>
      <c r="Z3484" s="39"/>
      <c r="AA3484" s="39"/>
      <c r="AB3484" s="39"/>
      <c r="AC3484" s="39"/>
      <c r="AD3484" s="39"/>
      <c r="AE3484" s="39"/>
      <c r="AF3484" s="39"/>
      <c r="AG3484" s="39"/>
      <c r="AH3484" s="39"/>
      <c r="AI3484" s="39"/>
      <c r="AJ3484" s="39"/>
      <c r="AK3484" s="39"/>
      <c r="AL3484" s="39"/>
      <c r="AM3484" s="39"/>
    </row>
    <row r="3485" spans="1:39" outlineLevel="3">
      <c r="A3485" s="11">
        <f>ROW()</f>
        <v>3485</v>
      </c>
      <c r="C3485" s="30" t="s">
        <v>362</v>
      </c>
      <c r="D3485" s="90"/>
      <c r="E3485" s="90"/>
      <c r="F3485" s="90"/>
      <c r="G3485" s="90"/>
      <c r="H3485" s="90"/>
      <c r="I3485" s="90"/>
      <c r="J3485" s="90"/>
      <c r="K3485" s="90"/>
      <c r="L3485" s="90"/>
      <c r="M3485" s="90"/>
      <c r="N3485" s="90"/>
      <c r="O3485" s="90"/>
      <c r="P3485" s="90"/>
      <c r="Q3485" s="90"/>
      <c r="R3485" s="90"/>
      <c r="S3485" s="90"/>
      <c r="T3485" s="90"/>
      <c r="U3485" s="90"/>
      <c r="V3485" s="90"/>
      <c r="W3485" s="90"/>
      <c r="X3485" s="90"/>
      <c r="Y3485" s="90"/>
      <c r="Z3485" s="90"/>
      <c r="AA3485" s="90"/>
      <c r="AB3485" s="90"/>
      <c r="AC3485" s="90"/>
      <c r="AD3485" s="90"/>
      <c r="AE3485" s="90"/>
      <c r="AF3485" s="90"/>
      <c r="AG3485" s="90"/>
      <c r="AH3485" s="90"/>
      <c r="AI3485" s="90"/>
      <c r="AJ3485" s="90"/>
      <c r="AK3485" s="90"/>
      <c r="AL3485" s="90"/>
      <c r="AM3485" s="90"/>
    </row>
    <row r="3486" spans="1:39" outlineLevel="3">
      <c r="A3486" s="11">
        <f>ROW()</f>
        <v>3486</v>
      </c>
      <c r="C3486" s="6" t="s">
        <v>1</v>
      </c>
      <c r="D3486" s="39"/>
      <c r="E3486" s="39"/>
      <c r="F3486" s="39"/>
      <c r="G3486" s="39"/>
      <c r="H3486" s="39"/>
      <c r="I3486" s="39"/>
      <c r="J3486" s="39"/>
      <c r="K3486" s="39"/>
      <c r="L3486" s="39"/>
      <c r="M3486" s="39"/>
      <c r="N3486" s="39"/>
      <c r="O3486" s="39"/>
      <c r="P3486" s="39"/>
      <c r="Q3486" s="39"/>
      <c r="R3486" s="39"/>
      <c r="S3486" s="39"/>
      <c r="T3486" s="39"/>
      <c r="U3486" s="39"/>
      <c r="V3486" s="39"/>
      <c r="W3486" s="39"/>
      <c r="X3486" s="39"/>
      <c r="Y3486" s="39"/>
      <c r="Z3486" s="39"/>
      <c r="AA3486" s="39"/>
      <c r="AB3486" s="39"/>
      <c r="AC3486" s="39"/>
      <c r="AD3486" s="39"/>
      <c r="AE3486" s="39"/>
      <c r="AF3486" s="39"/>
      <c r="AG3486" s="39"/>
      <c r="AH3486" s="39"/>
      <c r="AI3486" s="39"/>
      <c r="AJ3486" s="39"/>
      <c r="AK3486" s="39"/>
      <c r="AL3486" s="39"/>
      <c r="AM3486" s="39"/>
    </row>
    <row r="3487" spans="1:39" outlineLevel="3">
      <c r="A3487" s="11">
        <f>ROW()</f>
        <v>3487</v>
      </c>
      <c r="D3487" s="39"/>
      <c r="E3487" s="39"/>
      <c r="F3487" s="39"/>
      <c r="G3487" s="39"/>
      <c r="H3487" s="39"/>
      <c r="I3487" s="39"/>
      <c r="J3487" s="39"/>
      <c r="K3487" s="39"/>
      <c r="L3487" s="39"/>
      <c r="M3487" s="39"/>
      <c r="N3487" s="39"/>
      <c r="O3487" s="39"/>
      <c r="P3487" s="39"/>
      <c r="Q3487" s="39"/>
      <c r="R3487" s="39"/>
      <c r="S3487" s="39"/>
      <c r="T3487" s="39"/>
      <c r="U3487" s="39"/>
      <c r="V3487" s="39"/>
      <c r="W3487" s="39"/>
      <c r="X3487" s="39"/>
      <c r="Y3487" s="39"/>
      <c r="Z3487" s="39"/>
      <c r="AA3487" s="39"/>
      <c r="AB3487" s="39"/>
      <c r="AC3487" s="39"/>
      <c r="AD3487" s="39"/>
      <c r="AE3487" s="39"/>
      <c r="AF3487" s="39"/>
      <c r="AG3487" s="39"/>
      <c r="AH3487" s="39"/>
      <c r="AI3487" s="39"/>
      <c r="AJ3487" s="39"/>
      <c r="AK3487" s="39"/>
      <c r="AL3487" s="39"/>
      <c r="AM3487" s="39"/>
    </row>
    <row r="3488" spans="1:39">
      <c r="A3488" s="324" t="s">
        <v>520</v>
      </c>
      <c r="B3488" s="347"/>
      <c r="C3488" s="325"/>
      <c r="D3488" s="325"/>
      <c r="E3488" s="325"/>
      <c r="F3488" s="325"/>
      <c r="G3488" s="325"/>
      <c r="H3488" s="326"/>
      <c r="I3488" s="326"/>
      <c r="J3488" s="326"/>
      <c r="K3488" s="326"/>
      <c r="L3488" s="326"/>
      <c r="M3488" s="326"/>
      <c r="N3488" s="326"/>
      <c r="O3488" s="326"/>
      <c r="P3488" s="326"/>
      <c r="Q3488" s="326"/>
      <c r="R3488" s="326"/>
      <c r="S3488" s="326"/>
      <c r="T3488" s="326"/>
      <c r="U3488" s="326"/>
      <c r="V3488" s="326"/>
      <c r="W3488" s="326"/>
      <c r="X3488" s="326"/>
      <c r="Y3488" s="326"/>
      <c r="Z3488" s="326"/>
      <c r="AA3488" s="326"/>
      <c r="AB3488" s="326"/>
      <c r="AC3488" s="326"/>
      <c r="AD3488" s="326"/>
      <c r="AE3488" s="326"/>
      <c r="AF3488" s="326"/>
      <c r="AG3488" s="326"/>
      <c r="AH3488" s="326"/>
      <c r="AI3488" s="326"/>
      <c r="AJ3488" s="326"/>
      <c r="AK3488" s="326"/>
      <c r="AL3488" s="326"/>
      <c r="AM3488" s="326"/>
    </row>
    <row r="3489" spans="1:39">
      <c r="A3489" s="11">
        <f>ROW()</f>
        <v>3489</v>
      </c>
      <c r="B3489" s="343" t="s">
        <v>141</v>
      </c>
      <c r="D3489" s="39"/>
      <c r="E3489" s="39"/>
      <c r="F3489" s="39"/>
      <c r="G3489" s="39"/>
      <c r="H3489" s="39"/>
      <c r="I3489" s="39"/>
      <c r="J3489" s="156"/>
      <c r="K3489" s="39"/>
      <c r="L3489" s="39"/>
      <c r="M3489" s="39"/>
      <c r="N3489" s="39"/>
      <c r="O3489" s="39"/>
      <c r="P3489" s="39"/>
      <c r="Q3489" s="39"/>
      <c r="R3489" s="39"/>
      <c r="S3489" s="39"/>
      <c r="T3489" s="39"/>
      <c r="U3489" s="39"/>
      <c r="V3489" s="39"/>
      <c r="W3489" s="39"/>
      <c r="X3489" s="39"/>
      <c r="Y3489" s="39"/>
      <c r="Z3489" s="39"/>
      <c r="AA3489" s="39"/>
      <c r="AB3489" s="39"/>
      <c r="AC3489" s="39"/>
      <c r="AD3489" s="39"/>
      <c r="AE3489" s="39"/>
      <c r="AF3489" s="39"/>
      <c r="AG3489" s="39"/>
      <c r="AH3489" s="39"/>
      <c r="AI3489" s="39"/>
      <c r="AJ3489" s="39"/>
      <c r="AK3489" s="39"/>
      <c r="AL3489" s="39"/>
      <c r="AM3489" s="428">
        <f>IF(Asset!AM$157="","",Asset!AM$157-AM$6)</f>
        <v>33</v>
      </c>
    </row>
    <row r="3490" spans="1:39">
      <c r="A3490" s="11">
        <f>ROW()</f>
        <v>3490</v>
      </c>
      <c r="C3490" s="6" t="s">
        <v>2</v>
      </c>
      <c r="D3490" s="39"/>
      <c r="E3490" s="39"/>
      <c r="F3490" s="39"/>
      <c r="G3490" s="39"/>
      <c r="H3490" s="39"/>
      <c r="I3490" s="9"/>
      <c r="J3490" s="39"/>
      <c r="K3490" s="163"/>
      <c r="L3490" s="163"/>
      <c r="M3490" s="163"/>
      <c r="N3490" s="163"/>
      <c r="O3490" s="163"/>
      <c r="P3490" s="163"/>
      <c r="Q3490" s="163"/>
      <c r="R3490" s="163"/>
      <c r="S3490" s="163"/>
      <c r="T3490" s="163"/>
      <c r="U3490" s="163"/>
      <c r="V3490" s="163"/>
      <c r="W3490" s="163"/>
      <c r="X3490" s="163"/>
      <c r="Y3490" s="163"/>
      <c r="Z3490" s="163"/>
      <c r="AA3490" s="163"/>
      <c r="AB3490" s="163"/>
      <c r="AC3490" s="164"/>
      <c r="AD3490" s="163"/>
      <c r="AE3490" s="163"/>
      <c r="AF3490" s="163"/>
      <c r="AG3490" s="163"/>
      <c r="AH3490" s="163"/>
      <c r="AI3490" s="163"/>
      <c r="AJ3490" s="163"/>
      <c r="AK3490" s="163"/>
      <c r="AL3490" s="164"/>
      <c r="AM3490" s="915">
        <f>IF(AM$160="",Inputs!$D$80,MIN(Inputs!$D$80,AM$160))</f>
        <v>33</v>
      </c>
    </row>
    <row r="3491" spans="1:39">
      <c r="A3491" s="11">
        <f>ROW()</f>
        <v>3491</v>
      </c>
      <c r="C3491" s="6" t="s">
        <v>3</v>
      </c>
      <c r="D3491" s="39"/>
      <c r="E3491" s="39"/>
      <c r="F3491" s="39"/>
      <c r="G3491" s="39"/>
      <c r="H3491" s="39"/>
      <c r="I3491" s="9"/>
      <c r="J3491" s="39"/>
      <c r="K3491" s="163"/>
      <c r="L3491" s="163"/>
      <c r="M3491" s="163"/>
      <c r="N3491" s="163"/>
      <c r="O3491" s="163"/>
      <c r="P3491" s="163"/>
      <c r="Q3491" s="163"/>
      <c r="R3491" s="163"/>
      <c r="S3491" s="163"/>
      <c r="T3491" s="163"/>
      <c r="U3491" s="163"/>
      <c r="V3491" s="163"/>
      <c r="W3491" s="163"/>
      <c r="X3491" s="163"/>
      <c r="Y3491" s="163"/>
      <c r="Z3491" s="163"/>
      <c r="AA3491" s="163"/>
      <c r="AB3491" s="163"/>
      <c r="AC3491" s="164"/>
      <c r="AD3491" s="163"/>
      <c r="AE3491" s="163"/>
      <c r="AF3491" s="163"/>
      <c r="AG3491" s="163"/>
      <c r="AH3491" s="163"/>
      <c r="AI3491" s="163"/>
      <c r="AJ3491" s="163"/>
      <c r="AK3491" s="163"/>
      <c r="AL3491" s="164"/>
      <c r="AM3491" s="915">
        <f>IF(AM$160="",Inputs!$D$81,MIN(Inputs!$D$81,AM$160))</f>
        <v>30</v>
      </c>
    </row>
    <row r="3492" spans="1:39">
      <c r="A3492" s="11">
        <f>ROW()</f>
        <v>3492</v>
      </c>
      <c r="C3492" s="6" t="s">
        <v>4</v>
      </c>
      <c r="D3492" s="39"/>
      <c r="E3492" s="39"/>
      <c r="F3492" s="39"/>
      <c r="G3492" s="39"/>
      <c r="H3492" s="39"/>
      <c r="I3492" s="9"/>
      <c r="J3492" s="39"/>
      <c r="K3492" s="163"/>
      <c r="L3492" s="163"/>
      <c r="M3492" s="163"/>
      <c r="N3492" s="163"/>
      <c r="O3492" s="163"/>
      <c r="P3492" s="163"/>
      <c r="Q3492" s="163"/>
      <c r="R3492" s="163"/>
      <c r="S3492" s="163"/>
      <c r="T3492" s="163"/>
      <c r="U3492" s="163"/>
      <c r="V3492" s="163"/>
      <c r="W3492" s="163"/>
      <c r="X3492" s="163"/>
      <c r="Y3492" s="163"/>
      <c r="Z3492" s="163"/>
      <c r="AA3492" s="163"/>
      <c r="AB3492" s="163"/>
      <c r="AC3492" s="164"/>
      <c r="AD3492" s="163"/>
      <c r="AE3492" s="163"/>
      <c r="AF3492" s="163"/>
      <c r="AG3492" s="163"/>
      <c r="AH3492" s="163"/>
      <c r="AI3492" s="163"/>
      <c r="AJ3492" s="163"/>
      <c r="AK3492" s="163"/>
      <c r="AL3492" s="164"/>
      <c r="AM3492" s="164">
        <f>Inputs!$D$82</f>
        <v>30</v>
      </c>
    </row>
    <row r="3493" spans="1:39">
      <c r="A3493" s="11">
        <f>ROW()</f>
        <v>3493</v>
      </c>
      <c r="C3493" s="6" t="s">
        <v>5</v>
      </c>
      <c r="D3493" s="39"/>
      <c r="E3493" s="39"/>
      <c r="F3493" s="39"/>
      <c r="G3493" s="39"/>
      <c r="H3493" s="39"/>
      <c r="I3493" s="9"/>
      <c r="J3493" s="39"/>
      <c r="K3493" s="163"/>
      <c r="L3493" s="163"/>
      <c r="M3493" s="163"/>
      <c r="N3493" s="163"/>
      <c r="O3493" s="163"/>
      <c r="P3493" s="163"/>
      <c r="Q3493" s="163"/>
      <c r="R3493" s="163"/>
      <c r="S3493" s="163"/>
      <c r="T3493" s="163"/>
      <c r="U3493" s="163"/>
      <c r="V3493" s="163"/>
      <c r="W3493" s="163"/>
      <c r="X3493" s="163"/>
      <c r="Y3493" s="163"/>
      <c r="Z3493" s="163"/>
      <c r="AA3493" s="163"/>
      <c r="AB3493" s="163"/>
      <c r="AC3493" s="164"/>
      <c r="AD3493" s="163"/>
      <c r="AE3493" s="163"/>
      <c r="AF3493" s="163"/>
      <c r="AG3493" s="163"/>
      <c r="AH3493" s="163"/>
      <c r="AI3493" s="163"/>
      <c r="AJ3493" s="163"/>
      <c r="AK3493" s="163"/>
      <c r="AL3493" s="164"/>
      <c r="AM3493" s="164">
        <f>Inputs!$D$83</f>
        <v>10</v>
      </c>
    </row>
    <row r="3494" spans="1:39">
      <c r="A3494" s="11">
        <f>ROW()</f>
        <v>3494</v>
      </c>
      <c r="C3494" s="6" t="s">
        <v>473</v>
      </c>
      <c r="D3494" s="39"/>
      <c r="E3494" s="39"/>
      <c r="F3494" s="39"/>
      <c r="G3494" s="39"/>
      <c r="H3494" s="39"/>
      <c r="I3494" s="9"/>
      <c r="J3494" s="39"/>
      <c r="K3494" s="163"/>
      <c r="L3494" s="163"/>
      <c r="M3494" s="163"/>
      <c r="N3494" s="163"/>
      <c r="O3494" s="163"/>
      <c r="P3494" s="163"/>
      <c r="Q3494" s="163"/>
      <c r="R3494" s="163"/>
      <c r="S3494" s="163"/>
      <c r="T3494" s="163"/>
      <c r="U3494" s="163"/>
      <c r="V3494" s="163"/>
      <c r="W3494" s="163"/>
      <c r="X3494" s="163"/>
      <c r="Y3494" s="163"/>
      <c r="Z3494" s="163"/>
      <c r="AA3494" s="163"/>
      <c r="AB3494" s="163"/>
      <c r="AC3494" s="164"/>
      <c r="AD3494" s="163"/>
      <c r="AE3494" s="163"/>
      <c r="AF3494" s="163"/>
      <c r="AG3494" s="163"/>
      <c r="AH3494" s="163"/>
      <c r="AI3494" s="163"/>
      <c r="AJ3494" s="163"/>
      <c r="AK3494" s="163"/>
      <c r="AL3494" s="164"/>
      <c r="AM3494" s="164">
        <f>Inputs!$D$84</f>
        <v>5</v>
      </c>
    </row>
    <row r="3495" spans="1:39">
      <c r="A3495" s="11">
        <f>ROW()</f>
        <v>3495</v>
      </c>
      <c r="C3495" s="6" t="s">
        <v>474</v>
      </c>
      <c r="D3495" s="39"/>
      <c r="E3495" s="39"/>
      <c r="F3495" s="39"/>
      <c r="G3495" s="39"/>
      <c r="H3495" s="39"/>
      <c r="I3495" s="9"/>
      <c r="J3495" s="39"/>
      <c r="K3495" s="163"/>
      <c r="L3495" s="163"/>
      <c r="M3495" s="163"/>
      <c r="N3495" s="163"/>
      <c r="O3495" s="163"/>
      <c r="P3495" s="163"/>
      <c r="Q3495" s="163"/>
      <c r="R3495" s="163"/>
      <c r="S3495" s="163"/>
      <c r="T3495" s="163"/>
      <c r="U3495" s="163"/>
      <c r="V3495" s="163"/>
      <c r="W3495" s="163"/>
      <c r="X3495" s="163"/>
      <c r="Y3495" s="163"/>
      <c r="Z3495" s="163"/>
      <c r="AA3495" s="163"/>
      <c r="AB3495" s="163"/>
      <c r="AC3495" s="164"/>
      <c r="AD3495" s="163"/>
      <c r="AE3495" s="163"/>
      <c r="AF3495" s="163"/>
      <c r="AG3495" s="163"/>
      <c r="AH3495" s="163"/>
      <c r="AI3495" s="163"/>
      <c r="AJ3495" s="163"/>
      <c r="AK3495" s="163"/>
      <c r="AL3495" s="164"/>
      <c r="AM3495" s="164">
        <f>Inputs!$D$85</f>
        <v>15</v>
      </c>
    </row>
    <row r="3496" spans="1:39">
      <c r="A3496" s="11">
        <f>ROW()</f>
        <v>3496</v>
      </c>
      <c r="C3496" s="6" t="s">
        <v>477</v>
      </c>
      <c r="D3496" s="39"/>
      <c r="E3496" s="39"/>
      <c r="F3496" s="39"/>
      <c r="G3496" s="39"/>
      <c r="H3496" s="39"/>
      <c r="I3496" s="9"/>
      <c r="J3496" s="39"/>
      <c r="K3496" s="163"/>
      <c r="L3496" s="163"/>
      <c r="M3496" s="163"/>
      <c r="N3496" s="163"/>
      <c r="O3496" s="163"/>
      <c r="P3496" s="163"/>
      <c r="Q3496" s="163"/>
      <c r="R3496" s="163"/>
      <c r="S3496" s="163"/>
      <c r="T3496" s="163"/>
      <c r="U3496" s="163"/>
      <c r="V3496" s="163"/>
      <c r="W3496" s="163"/>
      <c r="X3496" s="163"/>
      <c r="Y3496" s="163"/>
      <c r="Z3496" s="163"/>
      <c r="AA3496" s="163"/>
      <c r="AB3496" s="163"/>
      <c r="AC3496" s="164"/>
      <c r="AD3496" s="163"/>
      <c r="AE3496" s="163"/>
      <c r="AF3496" s="163"/>
      <c r="AG3496" s="163"/>
      <c r="AH3496" s="163"/>
      <c r="AI3496" s="163"/>
      <c r="AJ3496" s="163"/>
      <c r="AK3496" s="163"/>
      <c r="AL3496" s="164"/>
      <c r="AM3496" s="164">
        <f>Inputs!$D$86</f>
        <v>10</v>
      </c>
    </row>
    <row r="3497" spans="1:39">
      <c r="A3497" s="11">
        <f>ROW()</f>
        <v>3497</v>
      </c>
      <c r="C3497" s="6" t="s">
        <v>511</v>
      </c>
      <c r="D3497" s="39"/>
      <c r="E3497" s="39"/>
      <c r="F3497" s="39"/>
      <c r="G3497" s="39"/>
      <c r="H3497" s="39"/>
      <c r="I3497" s="9"/>
      <c r="J3497" s="39"/>
      <c r="K3497" s="163"/>
      <c r="L3497" s="163"/>
      <c r="M3497" s="163"/>
      <c r="N3497" s="163"/>
      <c r="O3497" s="163"/>
      <c r="P3497" s="163"/>
      <c r="Q3497" s="163"/>
      <c r="R3497" s="163"/>
      <c r="S3497" s="163"/>
      <c r="T3497" s="163"/>
      <c r="U3497" s="163"/>
      <c r="V3497" s="163"/>
      <c r="W3497" s="163"/>
      <c r="X3497" s="163"/>
      <c r="Y3497" s="163"/>
      <c r="Z3497" s="163"/>
      <c r="AA3497" s="163"/>
      <c r="AB3497" s="163"/>
      <c r="AC3497" s="164"/>
      <c r="AD3497" s="163"/>
      <c r="AE3497" s="163"/>
      <c r="AF3497" s="163"/>
      <c r="AG3497" s="163"/>
      <c r="AH3497" s="163"/>
      <c r="AI3497" s="163"/>
      <c r="AJ3497" s="163"/>
      <c r="AK3497" s="163"/>
      <c r="AL3497" s="164"/>
      <c r="AM3497" s="164">
        <f>Inputs!$D$87</f>
        <v>50</v>
      </c>
    </row>
    <row r="3498" spans="1:39">
      <c r="A3498" s="11">
        <f>ROW()</f>
        <v>3498</v>
      </c>
      <c r="C3498" s="6" t="s">
        <v>655</v>
      </c>
      <c r="D3498" s="39"/>
      <c r="E3498" s="39"/>
      <c r="F3498" s="39"/>
      <c r="G3498" s="39"/>
      <c r="H3498" s="39"/>
      <c r="I3498" s="9"/>
      <c r="J3498" s="39"/>
      <c r="K3498" s="163"/>
      <c r="L3498" s="163"/>
      <c r="M3498" s="163"/>
      <c r="N3498" s="163"/>
      <c r="O3498" s="163"/>
      <c r="P3498" s="163"/>
      <c r="Q3498" s="163"/>
      <c r="R3498" s="163"/>
      <c r="S3498" s="163"/>
      <c r="T3498" s="163"/>
      <c r="U3498" s="163"/>
      <c r="V3498" s="163"/>
      <c r="W3498" s="163"/>
      <c r="X3498" s="163"/>
      <c r="Y3498" s="163"/>
      <c r="Z3498" s="163"/>
      <c r="AA3498" s="163"/>
      <c r="AB3498" s="163"/>
      <c r="AC3498" s="164"/>
      <c r="AD3498" s="163"/>
      <c r="AE3498" s="163"/>
      <c r="AF3498" s="163"/>
      <c r="AG3498" s="163"/>
      <c r="AH3498" s="163"/>
      <c r="AI3498" s="163"/>
      <c r="AJ3498" s="163"/>
      <c r="AK3498" s="163"/>
      <c r="AL3498" s="164"/>
      <c r="AM3498" s="164"/>
    </row>
    <row r="3499" spans="1:39">
      <c r="A3499" s="11">
        <f>ROW()</f>
        <v>3499</v>
      </c>
      <c r="C3499" s="6" t="s">
        <v>656</v>
      </c>
      <c r="D3499" s="39"/>
      <c r="E3499" s="39"/>
      <c r="F3499" s="39"/>
      <c r="G3499" s="39"/>
      <c r="H3499" s="39"/>
      <c r="I3499" s="9"/>
      <c r="J3499" s="39"/>
      <c r="K3499" s="163"/>
      <c r="L3499" s="163"/>
      <c r="M3499" s="163"/>
      <c r="N3499" s="163"/>
      <c r="O3499" s="163"/>
      <c r="P3499" s="163"/>
      <c r="Q3499" s="163"/>
      <c r="R3499" s="163"/>
      <c r="S3499" s="163"/>
      <c r="T3499" s="163"/>
      <c r="U3499" s="163"/>
      <c r="V3499" s="163"/>
      <c r="W3499" s="163"/>
      <c r="X3499" s="163"/>
      <c r="Y3499" s="163"/>
      <c r="Z3499" s="163"/>
      <c r="AA3499" s="163"/>
      <c r="AB3499" s="163"/>
      <c r="AC3499" s="164"/>
      <c r="AD3499" s="163"/>
      <c r="AE3499" s="163"/>
      <c r="AF3499" s="163"/>
      <c r="AG3499" s="163"/>
      <c r="AH3499" s="163"/>
      <c r="AI3499" s="163"/>
      <c r="AJ3499" s="163"/>
      <c r="AK3499" s="163"/>
      <c r="AL3499" s="164"/>
      <c r="AM3499" s="164"/>
    </row>
    <row r="3500" spans="1:39">
      <c r="A3500" s="11">
        <f>ROW()</f>
        <v>3500</v>
      </c>
      <c r="C3500" s="6" t="s">
        <v>667</v>
      </c>
      <c r="D3500" s="39"/>
      <c r="E3500" s="39"/>
      <c r="F3500" s="39"/>
      <c r="G3500" s="39"/>
      <c r="H3500" s="39"/>
      <c r="I3500" s="9"/>
      <c r="J3500" s="39"/>
      <c r="K3500" s="163"/>
      <c r="L3500" s="163"/>
      <c r="M3500" s="163"/>
      <c r="N3500" s="163"/>
      <c r="O3500" s="163"/>
      <c r="P3500" s="163"/>
      <c r="Q3500" s="163"/>
      <c r="R3500" s="163"/>
      <c r="S3500" s="163"/>
      <c r="T3500" s="163"/>
      <c r="U3500" s="163"/>
      <c r="V3500" s="163"/>
      <c r="W3500" s="163"/>
      <c r="X3500" s="163"/>
      <c r="Y3500" s="163"/>
      <c r="Z3500" s="163"/>
      <c r="AA3500" s="163"/>
      <c r="AB3500" s="163"/>
      <c r="AC3500" s="164"/>
      <c r="AD3500" s="163"/>
      <c r="AE3500" s="163"/>
      <c r="AF3500" s="163"/>
      <c r="AG3500" s="163"/>
      <c r="AH3500" s="163"/>
      <c r="AI3500" s="163"/>
      <c r="AJ3500" s="163"/>
      <c r="AK3500" s="163"/>
      <c r="AL3500" s="164"/>
      <c r="AM3500" s="164"/>
    </row>
    <row r="3501" spans="1:39">
      <c r="A3501" s="11">
        <f>ROW()</f>
        <v>3501</v>
      </c>
      <c r="C3501" s="6" t="s">
        <v>212</v>
      </c>
      <c r="D3501" s="39"/>
      <c r="E3501" s="39"/>
      <c r="F3501" s="39"/>
      <c r="G3501" s="39"/>
      <c r="H3501" s="39"/>
      <c r="I3501" s="13"/>
      <c r="J3501" s="9"/>
      <c r="K3501" s="9"/>
      <c r="L3501" s="9"/>
      <c r="M3501" s="9"/>
      <c r="N3501" s="9"/>
      <c r="O3501" s="9"/>
      <c r="P3501" s="9"/>
      <c r="Q3501" s="9"/>
      <c r="R3501" s="9"/>
      <c r="S3501" s="9"/>
      <c r="T3501" s="9"/>
      <c r="U3501" s="9"/>
      <c r="V3501" s="9"/>
      <c r="W3501" s="9"/>
      <c r="X3501" s="9"/>
      <c r="Y3501" s="9"/>
      <c r="Z3501" s="9"/>
      <c r="AA3501" s="9"/>
      <c r="AB3501" s="9"/>
      <c r="AC3501" s="9"/>
      <c r="AD3501" s="9"/>
      <c r="AE3501" s="9"/>
      <c r="AF3501" s="9"/>
      <c r="AG3501" s="9"/>
      <c r="AH3501" s="9"/>
      <c r="AI3501" s="9"/>
      <c r="AJ3501" s="9"/>
      <c r="AK3501" s="9"/>
      <c r="AL3501" s="9"/>
      <c r="AM3501" s="163"/>
    </row>
    <row r="3502" spans="1:39">
      <c r="A3502" s="11">
        <f>ROW()</f>
        <v>3502</v>
      </c>
      <c r="C3502" s="30" t="s">
        <v>362</v>
      </c>
      <c r="D3502" s="90"/>
      <c r="E3502" s="90"/>
      <c r="F3502" s="90"/>
      <c r="G3502" s="90"/>
      <c r="H3502" s="90"/>
      <c r="I3502" s="15"/>
      <c r="J3502" s="90"/>
      <c r="K3502" s="15"/>
      <c r="L3502" s="15"/>
      <c r="M3502" s="15"/>
      <c r="N3502" s="15"/>
      <c r="O3502" s="15"/>
      <c r="P3502" s="15"/>
      <c r="Q3502" s="15"/>
      <c r="R3502" s="15"/>
      <c r="S3502" s="15"/>
      <c r="T3502" s="15"/>
      <c r="U3502" s="15"/>
      <c r="V3502" s="15"/>
      <c r="W3502" s="15"/>
      <c r="X3502" s="15"/>
      <c r="Y3502" s="15"/>
      <c r="Z3502" s="15"/>
      <c r="AA3502" s="15"/>
      <c r="AB3502" s="15"/>
      <c r="AC3502" s="15"/>
      <c r="AD3502" s="15"/>
      <c r="AE3502" s="15"/>
      <c r="AF3502" s="15"/>
      <c r="AG3502" s="15"/>
      <c r="AH3502" s="15"/>
      <c r="AI3502" s="15"/>
      <c r="AJ3502" s="15"/>
      <c r="AK3502" s="15"/>
      <c r="AL3502" s="15"/>
      <c r="AM3502" s="288">
        <f>Inputs!$D$93</f>
        <v>32.610681839950047</v>
      </c>
    </row>
    <row r="3503" spans="1:39">
      <c r="A3503" s="11">
        <f>ROW()</f>
        <v>3503</v>
      </c>
      <c r="D3503" s="39"/>
      <c r="E3503" s="39"/>
      <c r="F3503" s="39"/>
      <c r="G3503" s="39"/>
      <c r="H3503" s="39"/>
      <c r="I3503" s="9"/>
      <c r="J3503" s="9"/>
      <c r="K3503" s="9"/>
      <c r="L3503" s="9"/>
      <c r="M3503" s="9"/>
      <c r="N3503" s="9"/>
      <c r="O3503" s="9"/>
      <c r="P3503" s="9"/>
      <c r="Q3503" s="9"/>
      <c r="R3503" s="9"/>
      <c r="S3503" s="9"/>
      <c r="T3503" s="9"/>
      <c r="U3503" s="9"/>
      <c r="V3503" s="9"/>
      <c r="W3503" s="9"/>
      <c r="X3503" s="9"/>
      <c r="Y3503" s="9"/>
      <c r="Z3503" s="9"/>
      <c r="AA3503" s="9"/>
      <c r="AB3503" s="9"/>
      <c r="AC3503" s="9"/>
      <c r="AD3503" s="9"/>
      <c r="AE3503" s="9"/>
      <c r="AF3503" s="9"/>
      <c r="AG3503" s="9"/>
      <c r="AH3503" s="9"/>
      <c r="AI3503" s="9"/>
      <c r="AJ3503" s="9"/>
      <c r="AK3503" s="9"/>
      <c r="AL3503" s="9"/>
      <c r="AM3503" s="9"/>
    </row>
    <row r="3504" spans="1:39">
      <c r="A3504" s="11">
        <f>ROW()</f>
        <v>3504</v>
      </c>
      <c r="B3504" s="343" t="s">
        <v>68</v>
      </c>
      <c r="D3504" s="39"/>
      <c r="E3504" s="39"/>
      <c r="F3504" s="39"/>
      <c r="G3504" s="39"/>
      <c r="H3504" s="39"/>
      <c r="I3504" s="39"/>
      <c r="J3504" s="39"/>
      <c r="K3504" s="39"/>
      <c r="L3504" s="39"/>
      <c r="M3504" s="39"/>
      <c r="N3504" s="39"/>
      <c r="O3504" s="39"/>
      <c r="P3504" s="39"/>
      <c r="Q3504" s="39"/>
      <c r="R3504" s="39"/>
      <c r="S3504" s="39"/>
      <c r="T3504" s="39"/>
      <c r="U3504" s="39"/>
      <c r="V3504" s="39"/>
      <c r="W3504" s="39"/>
      <c r="X3504" s="39"/>
      <c r="Y3504" s="39"/>
      <c r="Z3504" s="39"/>
      <c r="AA3504" s="39"/>
      <c r="AB3504" s="39"/>
      <c r="AC3504" s="39"/>
      <c r="AD3504" s="39"/>
      <c r="AE3504" s="39"/>
      <c r="AF3504" s="39"/>
      <c r="AG3504" s="39"/>
      <c r="AH3504" s="39"/>
      <c r="AI3504" s="39"/>
      <c r="AJ3504" s="39"/>
      <c r="AK3504" s="39"/>
      <c r="AL3504" s="39"/>
      <c r="AM3504" s="39"/>
    </row>
    <row r="3505" spans="1:39">
      <c r="A3505" s="11">
        <f>ROW()</f>
        <v>3505</v>
      </c>
      <c r="C3505" s="6" t="s">
        <v>2</v>
      </c>
      <c r="D3505" s="39"/>
      <c r="E3505" s="39"/>
      <c r="F3505" s="39"/>
      <c r="G3505" s="39"/>
      <c r="H3505" s="39"/>
      <c r="I3505" s="39"/>
      <c r="J3505" s="39"/>
      <c r="K3505" s="39"/>
      <c r="L3505" s="39"/>
      <c r="M3505" s="39"/>
      <c r="N3505" s="39"/>
      <c r="O3505" s="39"/>
      <c r="P3505" s="39"/>
      <c r="Q3505" s="39"/>
      <c r="R3505" s="39"/>
      <c r="S3505" s="39"/>
      <c r="T3505" s="39"/>
      <c r="U3505" s="39"/>
      <c r="V3505" s="39"/>
      <c r="W3505" s="39"/>
      <c r="X3505" s="39"/>
      <c r="Y3505" s="39"/>
      <c r="Z3505" s="39"/>
      <c r="AA3505" s="39"/>
      <c r="AB3505" s="39"/>
      <c r="AC3505" s="9"/>
      <c r="AD3505" s="39"/>
      <c r="AE3505" s="39"/>
      <c r="AF3505" s="39"/>
      <c r="AG3505" s="39"/>
      <c r="AH3505" s="39"/>
      <c r="AI3505" s="39"/>
      <c r="AJ3505" s="39"/>
      <c r="AK3505" s="39"/>
      <c r="AL3505" s="9">
        <f t="shared" ref="AL3505:AM3511" si="2153">AK3565</f>
        <v>0</v>
      </c>
      <c r="AM3505" s="9">
        <f t="shared" si="2153"/>
        <v>0.28943985062280975</v>
      </c>
    </row>
    <row r="3506" spans="1:39">
      <c r="A3506" s="11">
        <f>ROW()</f>
        <v>3506</v>
      </c>
      <c r="C3506" s="6" t="s">
        <v>3</v>
      </c>
      <c r="D3506" s="39"/>
      <c r="E3506" s="39"/>
      <c r="F3506" s="39"/>
      <c r="G3506" s="39"/>
      <c r="H3506" s="39"/>
      <c r="I3506" s="39"/>
      <c r="J3506" s="39"/>
      <c r="K3506" s="39"/>
      <c r="L3506" s="39"/>
      <c r="M3506" s="39"/>
      <c r="N3506" s="39"/>
      <c r="O3506" s="39"/>
      <c r="P3506" s="39"/>
      <c r="Q3506" s="39"/>
      <c r="R3506" s="39"/>
      <c r="S3506" s="39"/>
      <c r="T3506" s="39"/>
      <c r="U3506" s="39"/>
      <c r="V3506" s="39"/>
      <c r="W3506" s="39"/>
      <c r="X3506" s="39"/>
      <c r="Y3506" s="39"/>
      <c r="Z3506" s="39"/>
      <c r="AA3506" s="39"/>
      <c r="AB3506" s="39"/>
      <c r="AC3506" s="9"/>
      <c r="AD3506" s="39"/>
      <c r="AE3506" s="39"/>
      <c r="AF3506" s="39"/>
      <c r="AG3506" s="39"/>
      <c r="AH3506" s="39"/>
      <c r="AI3506" s="39"/>
      <c r="AJ3506" s="39"/>
      <c r="AK3506" s="39"/>
      <c r="AL3506" s="9">
        <f t="shared" si="2153"/>
        <v>0</v>
      </c>
      <c r="AM3506" s="9">
        <f t="shared" si="2153"/>
        <v>4.5166785081454535</v>
      </c>
    </row>
    <row r="3507" spans="1:39">
      <c r="A3507" s="11">
        <f>ROW()</f>
        <v>3507</v>
      </c>
      <c r="C3507" s="6" t="s">
        <v>4</v>
      </c>
      <c r="D3507" s="39"/>
      <c r="E3507" s="39"/>
      <c r="F3507" s="39"/>
      <c r="G3507" s="39"/>
      <c r="H3507" s="39"/>
      <c r="I3507" s="39"/>
      <c r="J3507" s="39"/>
      <c r="K3507" s="39"/>
      <c r="L3507" s="39"/>
      <c r="M3507" s="39"/>
      <c r="N3507" s="39"/>
      <c r="O3507" s="39"/>
      <c r="P3507" s="39"/>
      <c r="Q3507" s="39"/>
      <c r="R3507" s="39"/>
      <c r="S3507" s="39"/>
      <c r="T3507" s="39"/>
      <c r="U3507" s="39"/>
      <c r="V3507" s="39"/>
      <c r="W3507" s="39"/>
      <c r="X3507" s="39"/>
      <c r="Y3507" s="39"/>
      <c r="Z3507" s="39"/>
      <c r="AA3507" s="39"/>
      <c r="AB3507" s="39"/>
      <c r="AC3507" s="9"/>
      <c r="AD3507" s="39"/>
      <c r="AE3507" s="39"/>
      <c r="AF3507" s="39"/>
      <c r="AG3507" s="39"/>
      <c r="AH3507" s="39"/>
      <c r="AI3507" s="39"/>
      <c r="AJ3507" s="39"/>
      <c r="AK3507" s="39"/>
      <c r="AL3507" s="9">
        <f t="shared" si="2153"/>
        <v>0</v>
      </c>
      <c r="AM3507" s="9">
        <f t="shared" si="2153"/>
        <v>3.7603600341386545</v>
      </c>
    </row>
    <row r="3508" spans="1:39">
      <c r="A3508" s="11">
        <f>ROW()</f>
        <v>3508</v>
      </c>
      <c r="C3508" s="6" t="s">
        <v>5</v>
      </c>
      <c r="D3508" s="39"/>
      <c r="E3508" s="39"/>
      <c r="F3508" s="39"/>
      <c r="G3508" s="39"/>
      <c r="H3508" s="39"/>
      <c r="I3508" s="39"/>
      <c r="J3508" s="39"/>
      <c r="K3508" s="39"/>
      <c r="L3508" s="39"/>
      <c r="M3508" s="39"/>
      <c r="N3508" s="39"/>
      <c r="O3508" s="39"/>
      <c r="P3508" s="39"/>
      <c r="Q3508" s="39"/>
      <c r="R3508" s="39"/>
      <c r="S3508" s="39"/>
      <c r="T3508" s="39"/>
      <c r="U3508" s="39"/>
      <c r="V3508" s="39"/>
      <c r="W3508" s="39"/>
      <c r="X3508" s="39"/>
      <c r="Y3508" s="39"/>
      <c r="Z3508" s="39"/>
      <c r="AA3508" s="39"/>
      <c r="AB3508" s="39"/>
      <c r="AC3508" s="9"/>
      <c r="AD3508" s="39"/>
      <c r="AE3508" s="39"/>
      <c r="AF3508" s="39"/>
      <c r="AG3508" s="39"/>
      <c r="AH3508" s="39"/>
      <c r="AI3508" s="39"/>
      <c r="AJ3508" s="39"/>
      <c r="AK3508" s="39"/>
      <c r="AL3508" s="9">
        <f t="shared" si="2153"/>
        <v>0</v>
      </c>
      <c r="AM3508" s="9">
        <f t="shared" si="2153"/>
        <v>1.2822387788080414</v>
      </c>
    </row>
    <row r="3509" spans="1:39">
      <c r="A3509" s="11">
        <f>ROW()</f>
        <v>3509</v>
      </c>
      <c r="C3509" s="6" t="s">
        <v>473</v>
      </c>
      <c r="D3509" s="39"/>
      <c r="E3509" s="39"/>
      <c r="F3509" s="39"/>
      <c r="G3509" s="39"/>
      <c r="H3509" s="39"/>
      <c r="I3509" s="39"/>
      <c r="J3509" s="39"/>
      <c r="K3509" s="39"/>
      <c r="L3509" s="39"/>
      <c r="M3509" s="39"/>
      <c r="N3509" s="39"/>
      <c r="O3509" s="39"/>
      <c r="P3509" s="39"/>
      <c r="Q3509" s="39"/>
      <c r="R3509" s="39"/>
      <c r="S3509" s="39"/>
      <c r="T3509" s="39"/>
      <c r="U3509" s="39"/>
      <c r="V3509" s="39"/>
      <c r="W3509" s="39"/>
      <c r="X3509" s="39"/>
      <c r="Y3509" s="39"/>
      <c r="Z3509" s="39"/>
      <c r="AA3509" s="39"/>
      <c r="AB3509" s="39"/>
      <c r="AC3509" s="9"/>
      <c r="AD3509" s="39"/>
      <c r="AE3509" s="39"/>
      <c r="AF3509" s="39"/>
      <c r="AG3509" s="39"/>
      <c r="AH3509" s="39"/>
      <c r="AI3509" s="39"/>
      <c r="AJ3509" s="39"/>
      <c r="AK3509" s="39"/>
      <c r="AL3509" s="9">
        <f t="shared" si="2153"/>
        <v>0</v>
      </c>
      <c r="AM3509" s="9">
        <f t="shared" si="2153"/>
        <v>10.915701326525202</v>
      </c>
    </row>
    <row r="3510" spans="1:39">
      <c r="A3510" s="11">
        <f>ROW()</f>
        <v>3510</v>
      </c>
      <c r="C3510" s="6" t="s">
        <v>474</v>
      </c>
      <c r="D3510" s="39"/>
      <c r="E3510" s="39"/>
      <c r="F3510" s="39"/>
      <c r="G3510" s="39"/>
      <c r="H3510" s="39"/>
      <c r="I3510" s="39"/>
      <c r="J3510" s="39"/>
      <c r="K3510" s="39"/>
      <c r="L3510" s="39"/>
      <c r="M3510" s="39"/>
      <c r="N3510" s="39"/>
      <c r="O3510" s="39"/>
      <c r="P3510" s="39"/>
      <c r="Q3510" s="39"/>
      <c r="R3510" s="39"/>
      <c r="S3510" s="39"/>
      <c r="T3510" s="39"/>
      <c r="U3510" s="39"/>
      <c r="V3510" s="39"/>
      <c r="W3510" s="39"/>
      <c r="X3510" s="39"/>
      <c r="Y3510" s="39"/>
      <c r="Z3510" s="39"/>
      <c r="AA3510" s="39"/>
      <c r="AB3510" s="39"/>
      <c r="AC3510" s="9"/>
      <c r="AD3510" s="39"/>
      <c r="AE3510" s="39"/>
      <c r="AF3510" s="39"/>
      <c r="AG3510" s="39"/>
      <c r="AH3510" s="39"/>
      <c r="AI3510" s="39"/>
      <c r="AJ3510" s="39"/>
      <c r="AK3510" s="39"/>
      <c r="AL3510" s="9">
        <f t="shared" si="2153"/>
        <v>0</v>
      </c>
      <c r="AM3510" s="9">
        <f t="shared" si="2153"/>
        <v>3.7712762682251681</v>
      </c>
    </row>
    <row r="3511" spans="1:39">
      <c r="A3511" s="11">
        <f>ROW()</f>
        <v>3511</v>
      </c>
      <c r="C3511" s="6" t="s">
        <v>477</v>
      </c>
      <c r="D3511" s="39"/>
      <c r="E3511" s="39"/>
      <c r="F3511" s="39"/>
      <c r="G3511" s="39"/>
      <c r="H3511" s="39"/>
      <c r="I3511" s="39"/>
      <c r="J3511" s="39"/>
      <c r="K3511" s="39"/>
      <c r="L3511" s="39"/>
      <c r="M3511" s="39"/>
      <c r="N3511" s="39"/>
      <c r="O3511" s="39"/>
      <c r="P3511" s="39"/>
      <c r="Q3511" s="39"/>
      <c r="R3511" s="39"/>
      <c r="S3511" s="39"/>
      <c r="T3511" s="39"/>
      <c r="U3511" s="39"/>
      <c r="V3511" s="39"/>
      <c r="W3511" s="39"/>
      <c r="X3511" s="39"/>
      <c r="Y3511" s="39"/>
      <c r="Z3511" s="39"/>
      <c r="AA3511" s="39"/>
      <c r="AB3511" s="39"/>
      <c r="AC3511" s="9"/>
      <c r="AD3511" s="39"/>
      <c r="AE3511" s="39"/>
      <c r="AF3511" s="39"/>
      <c r="AG3511" s="39"/>
      <c r="AH3511" s="39"/>
      <c r="AI3511" s="39"/>
      <c r="AJ3511" s="39"/>
      <c r="AK3511" s="39"/>
      <c r="AL3511" s="9">
        <f t="shared" si="2153"/>
        <v>0</v>
      </c>
      <c r="AM3511" s="9">
        <f t="shared" si="2153"/>
        <v>16.868534860964829</v>
      </c>
    </row>
    <row r="3512" spans="1:39">
      <c r="A3512" s="11">
        <f>ROW()</f>
        <v>3512</v>
      </c>
      <c r="C3512" s="6" t="s">
        <v>511</v>
      </c>
      <c r="D3512" s="39"/>
      <c r="E3512" s="39"/>
      <c r="F3512" s="39"/>
      <c r="G3512" s="39"/>
      <c r="H3512" s="39"/>
      <c r="I3512" s="39"/>
      <c r="J3512" s="39"/>
      <c r="K3512" s="39"/>
      <c r="L3512" s="39"/>
      <c r="M3512" s="39"/>
      <c r="N3512" s="39"/>
      <c r="O3512" s="39"/>
      <c r="P3512" s="39"/>
      <c r="Q3512" s="39"/>
      <c r="R3512" s="39"/>
      <c r="S3512" s="39"/>
      <c r="T3512" s="39"/>
      <c r="U3512" s="39"/>
      <c r="V3512" s="39"/>
      <c r="W3512" s="39"/>
      <c r="X3512" s="39"/>
      <c r="Y3512" s="39"/>
      <c r="Z3512" s="39"/>
      <c r="AA3512" s="39"/>
      <c r="AB3512" s="39"/>
      <c r="AC3512" s="9"/>
      <c r="AD3512" s="39"/>
      <c r="AE3512" s="39"/>
      <c r="AF3512" s="39"/>
      <c r="AG3512" s="39"/>
      <c r="AH3512" s="39"/>
      <c r="AI3512" s="39"/>
      <c r="AJ3512" s="39"/>
      <c r="AK3512" s="39"/>
      <c r="AL3512" s="9">
        <f t="shared" ref="AL3512:AM3512" si="2154">AK3572</f>
        <v>0</v>
      </c>
      <c r="AM3512" s="9">
        <f t="shared" si="2154"/>
        <v>6.5781784232456753</v>
      </c>
    </row>
    <row r="3513" spans="1:39">
      <c r="A3513" s="11">
        <f>ROW()</f>
        <v>3513</v>
      </c>
      <c r="C3513" s="6" t="s">
        <v>655</v>
      </c>
      <c r="D3513" s="39"/>
      <c r="E3513" s="39"/>
      <c r="F3513" s="39"/>
      <c r="G3513" s="39"/>
      <c r="H3513" s="39"/>
      <c r="I3513" s="39"/>
      <c r="J3513" s="39"/>
      <c r="K3513" s="39"/>
      <c r="L3513" s="39"/>
      <c r="M3513" s="39"/>
      <c r="N3513" s="39"/>
      <c r="O3513" s="39"/>
      <c r="P3513" s="39"/>
      <c r="Q3513" s="39"/>
      <c r="R3513" s="39"/>
      <c r="S3513" s="39"/>
      <c r="T3513" s="39"/>
      <c r="U3513" s="39"/>
      <c r="V3513" s="39"/>
      <c r="W3513" s="39"/>
      <c r="X3513" s="39"/>
      <c r="Y3513" s="39"/>
      <c r="Z3513" s="39"/>
      <c r="AA3513" s="39"/>
      <c r="AB3513" s="39"/>
      <c r="AC3513" s="9"/>
      <c r="AD3513" s="39"/>
      <c r="AE3513" s="39"/>
      <c r="AF3513" s="39"/>
      <c r="AG3513" s="39"/>
      <c r="AH3513" s="39"/>
      <c r="AI3513" s="39"/>
      <c r="AJ3513" s="39"/>
      <c r="AK3513" s="39"/>
      <c r="AL3513" s="9">
        <f t="shared" ref="AL3513:AL3515" si="2155">AK3573</f>
        <v>0</v>
      </c>
      <c r="AM3513" s="9">
        <f t="shared" ref="AM3513:AM3515" si="2156">AL3573</f>
        <v>0</v>
      </c>
    </row>
    <row r="3514" spans="1:39">
      <c r="A3514" s="11">
        <f>ROW()</f>
        <v>3514</v>
      </c>
      <c r="C3514" s="6" t="s">
        <v>656</v>
      </c>
      <c r="D3514" s="39"/>
      <c r="E3514" s="39"/>
      <c r="F3514" s="39"/>
      <c r="G3514" s="39"/>
      <c r="H3514" s="39"/>
      <c r="I3514" s="39"/>
      <c r="J3514" s="39"/>
      <c r="K3514" s="39"/>
      <c r="L3514" s="39"/>
      <c r="M3514" s="39"/>
      <c r="N3514" s="39"/>
      <c r="O3514" s="39"/>
      <c r="P3514" s="39"/>
      <c r="Q3514" s="39"/>
      <c r="R3514" s="39"/>
      <c r="S3514" s="39"/>
      <c r="T3514" s="39"/>
      <c r="U3514" s="39"/>
      <c r="V3514" s="39"/>
      <c r="W3514" s="39"/>
      <c r="X3514" s="39"/>
      <c r="Y3514" s="39"/>
      <c r="Z3514" s="39"/>
      <c r="AA3514" s="39"/>
      <c r="AB3514" s="39"/>
      <c r="AC3514" s="9"/>
      <c r="AD3514" s="39"/>
      <c r="AE3514" s="39"/>
      <c r="AF3514" s="39"/>
      <c r="AG3514" s="39"/>
      <c r="AH3514" s="39"/>
      <c r="AI3514" s="39"/>
      <c r="AJ3514" s="39"/>
      <c r="AK3514" s="39"/>
      <c r="AL3514" s="9">
        <f t="shared" si="2155"/>
        <v>0</v>
      </c>
      <c r="AM3514" s="9">
        <f t="shared" si="2156"/>
        <v>0</v>
      </c>
    </row>
    <row r="3515" spans="1:39">
      <c r="A3515" s="11">
        <f>ROW()</f>
        <v>3515</v>
      </c>
      <c r="C3515" s="6" t="s">
        <v>667</v>
      </c>
      <c r="D3515" s="39"/>
      <c r="E3515" s="39"/>
      <c r="F3515" s="39"/>
      <c r="G3515" s="39"/>
      <c r="H3515" s="39"/>
      <c r="I3515" s="39"/>
      <c r="J3515" s="39"/>
      <c r="K3515" s="39"/>
      <c r="L3515" s="39"/>
      <c r="M3515" s="39"/>
      <c r="N3515" s="39"/>
      <c r="O3515" s="39"/>
      <c r="P3515" s="39"/>
      <c r="Q3515" s="39"/>
      <c r="R3515" s="39"/>
      <c r="S3515" s="39"/>
      <c r="T3515" s="39"/>
      <c r="U3515" s="39"/>
      <c r="V3515" s="39"/>
      <c r="W3515" s="39"/>
      <c r="X3515" s="39"/>
      <c r="Y3515" s="39"/>
      <c r="Z3515" s="39"/>
      <c r="AA3515" s="39"/>
      <c r="AB3515" s="39"/>
      <c r="AC3515" s="9"/>
      <c r="AD3515" s="39"/>
      <c r="AE3515" s="39"/>
      <c r="AF3515" s="39"/>
      <c r="AG3515" s="39"/>
      <c r="AH3515" s="39"/>
      <c r="AI3515" s="39"/>
      <c r="AJ3515" s="39"/>
      <c r="AK3515" s="39"/>
      <c r="AL3515" s="9">
        <f t="shared" si="2155"/>
        <v>0</v>
      </c>
      <c r="AM3515" s="9">
        <f t="shared" si="2156"/>
        <v>0</v>
      </c>
    </row>
    <row r="3516" spans="1:39">
      <c r="A3516" s="11">
        <f>ROW()</f>
        <v>3516</v>
      </c>
      <c r="C3516" s="6" t="s">
        <v>212</v>
      </c>
      <c r="D3516" s="39"/>
      <c r="E3516" s="39"/>
      <c r="F3516" s="39"/>
      <c r="G3516" s="39"/>
      <c r="H3516" s="39"/>
      <c r="I3516" s="39"/>
      <c r="J3516" s="39"/>
      <c r="K3516" s="39"/>
      <c r="L3516" s="39"/>
      <c r="M3516" s="39"/>
      <c r="N3516" s="39"/>
      <c r="O3516" s="39"/>
      <c r="P3516" s="39"/>
      <c r="Q3516" s="39"/>
      <c r="R3516" s="39"/>
      <c r="S3516" s="39"/>
      <c r="T3516" s="39"/>
      <c r="U3516" s="39"/>
      <c r="V3516" s="39"/>
      <c r="W3516" s="39"/>
      <c r="X3516" s="39"/>
      <c r="Y3516" s="39"/>
      <c r="Z3516" s="39"/>
      <c r="AA3516" s="39"/>
      <c r="AB3516" s="39"/>
      <c r="AC3516" s="9"/>
      <c r="AD3516" s="39"/>
      <c r="AE3516" s="39"/>
      <c r="AF3516" s="39"/>
      <c r="AG3516" s="39"/>
      <c r="AH3516" s="39"/>
      <c r="AI3516" s="39"/>
      <c r="AJ3516" s="39"/>
      <c r="AK3516" s="39"/>
      <c r="AL3516" s="9">
        <f t="shared" ref="AL3516:AM3517" si="2157">AK3576</f>
        <v>0</v>
      </c>
      <c r="AM3516" s="9">
        <f t="shared" si="2157"/>
        <v>0</v>
      </c>
    </row>
    <row r="3517" spans="1:39">
      <c r="A3517" s="11">
        <f>ROW()</f>
        <v>3517</v>
      </c>
      <c r="C3517" s="30" t="s">
        <v>362</v>
      </c>
      <c r="D3517" s="90"/>
      <c r="E3517" s="90"/>
      <c r="F3517" s="90"/>
      <c r="G3517" s="90"/>
      <c r="H3517" s="90"/>
      <c r="I3517" s="90"/>
      <c r="J3517" s="90"/>
      <c r="K3517" s="90"/>
      <c r="L3517" s="90"/>
      <c r="M3517" s="90"/>
      <c r="N3517" s="90"/>
      <c r="O3517" s="90"/>
      <c r="P3517" s="90"/>
      <c r="Q3517" s="90"/>
      <c r="R3517" s="90"/>
      <c r="S3517" s="90"/>
      <c r="T3517" s="90"/>
      <c r="U3517" s="90"/>
      <c r="V3517" s="90"/>
      <c r="W3517" s="90"/>
      <c r="X3517" s="90"/>
      <c r="Y3517" s="90"/>
      <c r="Z3517" s="90"/>
      <c r="AA3517" s="90"/>
      <c r="AB3517" s="90"/>
      <c r="AC3517" s="15"/>
      <c r="AD3517" s="90"/>
      <c r="AE3517" s="90"/>
      <c r="AF3517" s="90"/>
      <c r="AG3517" s="90"/>
      <c r="AH3517" s="90"/>
      <c r="AI3517" s="90"/>
      <c r="AJ3517" s="90"/>
      <c r="AK3517" s="90"/>
      <c r="AL3517" s="15">
        <f t="shared" si="2157"/>
        <v>0</v>
      </c>
      <c r="AM3517" s="15">
        <f t="shared" si="2157"/>
        <v>1.3743164259223661</v>
      </c>
    </row>
    <row r="3518" spans="1:39">
      <c r="A3518" s="11">
        <f>ROW()</f>
        <v>3518</v>
      </c>
      <c r="C3518" s="6" t="s">
        <v>1</v>
      </c>
      <c r="D3518" s="39"/>
      <c r="E3518" s="39"/>
      <c r="F3518" s="39"/>
      <c r="G3518" s="39"/>
      <c r="H3518" s="39"/>
      <c r="I3518" s="39"/>
      <c r="J3518" s="39"/>
      <c r="K3518" s="39"/>
      <c r="L3518" s="39"/>
      <c r="M3518" s="39"/>
      <c r="N3518" s="39"/>
      <c r="O3518" s="39"/>
      <c r="P3518" s="39"/>
      <c r="Q3518" s="39"/>
      <c r="R3518" s="39"/>
      <c r="S3518" s="39"/>
      <c r="T3518" s="39"/>
      <c r="U3518" s="39"/>
      <c r="V3518" s="39"/>
      <c r="W3518" s="39"/>
      <c r="X3518" s="39"/>
      <c r="Y3518" s="39"/>
      <c r="Z3518" s="39"/>
      <c r="AA3518" s="39"/>
      <c r="AB3518" s="39"/>
      <c r="AC3518" s="9"/>
      <c r="AD3518" s="39"/>
      <c r="AE3518" s="39"/>
      <c r="AF3518" s="39"/>
      <c r="AG3518" s="39"/>
      <c r="AH3518" s="39"/>
      <c r="AI3518" s="39"/>
      <c r="AJ3518" s="39"/>
      <c r="AK3518" s="39"/>
      <c r="AL3518" s="9">
        <f t="shared" ref="AL3518" si="2158">SUM(AL3505:AL3517)</f>
        <v>0</v>
      </c>
      <c r="AM3518" s="9">
        <f t="shared" ref="AM3518" si="2159">SUM(AM3505:AM3517)</f>
        <v>49.356724476598195</v>
      </c>
    </row>
    <row r="3519" spans="1:39">
      <c r="A3519" s="11">
        <f>ROW()</f>
        <v>3519</v>
      </c>
      <c r="B3519" s="343" t="s">
        <v>31</v>
      </c>
      <c r="D3519" s="39"/>
      <c r="E3519" s="39"/>
      <c r="F3519" s="39"/>
      <c r="G3519" s="39"/>
      <c r="H3519" s="39"/>
      <c r="I3519" s="39"/>
      <c r="J3519" s="39"/>
      <c r="K3519" s="39"/>
      <c r="L3519" s="39"/>
      <c r="M3519" s="39"/>
      <c r="N3519" s="39"/>
      <c r="O3519" s="39"/>
      <c r="P3519" s="39"/>
      <c r="Q3519" s="39"/>
      <c r="R3519" s="39"/>
      <c r="S3519" s="39"/>
      <c r="T3519" s="39"/>
      <c r="U3519" s="39"/>
      <c r="V3519" s="39"/>
      <c r="W3519" s="39"/>
      <c r="X3519" s="39"/>
      <c r="Y3519" s="39"/>
      <c r="Z3519" s="39"/>
      <c r="AA3519" s="39"/>
      <c r="AB3519" s="39"/>
      <c r="AC3519" s="39"/>
      <c r="AD3519" s="39"/>
      <c r="AE3519" s="39"/>
      <c r="AF3519" s="39"/>
      <c r="AG3519" s="39"/>
      <c r="AH3519" s="39"/>
      <c r="AI3519" s="39"/>
      <c r="AJ3519" s="39"/>
      <c r="AK3519" s="39"/>
      <c r="AL3519" s="39"/>
      <c r="AM3519" s="39"/>
    </row>
    <row r="3520" spans="1:39">
      <c r="A3520" s="11">
        <f>ROW()</f>
        <v>3520</v>
      </c>
      <c r="C3520" s="6" t="s">
        <v>2</v>
      </c>
      <c r="D3520" s="39"/>
      <c r="E3520" s="39"/>
      <c r="F3520" s="39"/>
      <c r="G3520" s="39"/>
      <c r="H3520" s="39"/>
      <c r="I3520" s="39"/>
      <c r="J3520" s="39"/>
      <c r="K3520" s="39"/>
      <c r="L3520" s="39"/>
      <c r="M3520" s="39"/>
      <c r="N3520" s="39"/>
      <c r="O3520" s="39"/>
      <c r="P3520" s="39"/>
      <c r="Q3520" s="39"/>
      <c r="R3520" s="39"/>
      <c r="S3520" s="39"/>
      <c r="T3520" s="39"/>
      <c r="U3520" s="39"/>
      <c r="V3520" s="39"/>
      <c r="W3520" s="39"/>
      <c r="X3520" s="39"/>
      <c r="Y3520" s="39"/>
      <c r="Z3520" s="39"/>
      <c r="AA3520" s="39"/>
      <c r="AB3520" s="39"/>
      <c r="AC3520" s="162"/>
      <c r="AD3520" s="39"/>
      <c r="AE3520" s="39"/>
      <c r="AF3520" s="39"/>
      <c r="AG3520" s="39"/>
      <c r="AH3520" s="39"/>
      <c r="AI3520" s="39"/>
      <c r="AJ3520" s="39"/>
      <c r="AK3520" s="39"/>
      <c r="AL3520" s="39">
        <f>AL$279</f>
        <v>0.28943985062280975</v>
      </c>
      <c r="AM3520" s="39"/>
    </row>
    <row r="3521" spans="1:39">
      <c r="A3521" s="11">
        <f>ROW()</f>
        <v>3521</v>
      </c>
      <c r="C3521" s="6" t="s">
        <v>3</v>
      </c>
      <c r="D3521" s="39"/>
      <c r="E3521" s="39"/>
      <c r="F3521" s="39"/>
      <c r="G3521" s="39"/>
      <c r="H3521" s="39"/>
      <c r="I3521" s="39"/>
      <c r="J3521" s="39"/>
      <c r="K3521" s="39"/>
      <c r="L3521" s="39"/>
      <c r="M3521" s="39"/>
      <c r="N3521" s="39"/>
      <c r="O3521" s="39"/>
      <c r="P3521" s="39"/>
      <c r="Q3521" s="39"/>
      <c r="R3521" s="39"/>
      <c r="S3521" s="39"/>
      <c r="T3521" s="39"/>
      <c r="U3521" s="39"/>
      <c r="V3521" s="39"/>
      <c r="W3521" s="39"/>
      <c r="X3521" s="39"/>
      <c r="Y3521" s="39"/>
      <c r="Z3521" s="39"/>
      <c r="AA3521" s="39"/>
      <c r="AB3521" s="39"/>
      <c r="AC3521" s="162"/>
      <c r="AD3521" s="39"/>
      <c r="AE3521" s="39"/>
      <c r="AF3521" s="39"/>
      <c r="AG3521" s="39"/>
      <c r="AH3521" s="39"/>
      <c r="AI3521" s="39"/>
      <c r="AJ3521" s="39"/>
      <c r="AK3521" s="39"/>
      <c r="AL3521" s="39">
        <f>AL$280</f>
        <v>4.5166785081454535</v>
      </c>
      <c r="AM3521" s="39"/>
    </row>
    <row r="3522" spans="1:39">
      <c r="A3522" s="11">
        <f>ROW()</f>
        <v>3522</v>
      </c>
      <c r="C3522" s="6" t="s">
        <v>4</v>
      </c>
      <c r="D3522" s="39"/>
      <c r="E3522" s="39"/>
      <c r="F3522" s="39"/>
      <c r="G3522" s="39"/>
      <c r="H3522" s="39"/>
      <c r="I3522" s="39"/>
      <c r="J3522" s="39"/>
      <c r="K3522" s="39"/>
      <c r="L3522" s="39"/>
      <c r="M3522" s="39"/>
      <c r="N3522" s="39"/>
      <c r="O3522" s="39"/>
      <c r="P3522" s="39"/>
      <c r="Q3522" s="39"/>
      <c r="R3522" s="39"/>
      <c r="S3522" s="39"/>
      <c r="T3522" s="39"/>
      <c r="U3522" s="39"/>
      <c r="V3522" s="39"/>
      <c r="W3522" s="39"/>
      <c r="X3522" s="39"/>
      <c r="Y3522" s="39"/>
      <c r="Z3522" s="39"/>
      <c r="AA3522" s="39"/>
      <c r="AB3522" s="39"/>
      <c r="AC3522" s="162"/>
      <c r="AD3522" s="39"/>
      <c r="AE3522" s="39"/>
      <c r="AF3522" s="39"/>
      <c r="AG3522" s="39"/>
      <c r="AH3522" s="39"/>
      <c r="AI3522" s="39"/>
      <c r="AJ3522" s="39"/>
      <c r="AK3522" s="39"/>
      <c r="AL3522" s="39">
        <f>AL$281</f>
        <v>3.7603600341386545</v>
      </c>
      <c r="AM3522" s="39"/>
    </row>
    <row r="3523" spans="1:39">
      <c r="A3523" s="11">
        <f>ROW()</f>
        <v>3523</v>
      </c>
      <c r="C3523" s="6" t="s">
        <v>5</v>
      </c>
      <c r="D3523" s="39"/>
      <c r="E3523" s="39"/>
      <c r="F3523" s="39"/>
      <c r="G3523" s="39"/>
      <c r="H3523" s="39"/>
      <c r="I3523" s="39"/>
      <c r="J3523" s="39"/>
      <c r="K3523" s="39"/>
      <c r="L3523" s="39"/>
      <c r="M3523" s="39"/>
      <c r="N3523" s="39"/>
      <c r="O3523" s="39"/>
      <c r="P3523" s="39"/>
      <c r="Q3523" s="39"/>
      <c r="R3523" s="39"/>
      <c r="S3523" s="39"/>
      <c r="T3523" s="39"/>
      <c r="U3523" s="39"/>
      <c r="V3523" s="39"/>
      <c r="W3523" s="39"/>
      <c r="X3523" s="39"/>
      <c r="Y3523" s="39"/>
      <c r="Z3523" s="39"/>
      <c r="AA3523" s="39"/>
      <c r="AB3523" s="39"/>
      <c r="AC3523" s="162"/>
      <c r="AD3523" s="39"/>
      <c r="AE3523" s="39"/>
      <c r="AF3523" s="39"/>
      <c r="AG3523" s="39"/>
      <c r="AH3523" s="39"/>
      <c r="AI3523" s="39"/>
      <c r="AJ3523" s="39"/>
      <c r="AK3523" s="39"/>
      <c r="AL3523" s="39">
        <f>AL$282</f>
        <v>1.2822387788080414</v>
      </c>
      <c r="AM3523" s="39"/>
    </row>
    <row r="3524" spans="1:39">
      <c r="A3524" s="11">
        <f>ROW()</f>
        <v>3524</v>
      </c>
      <c r="C3524" s="6" t="s">
        <v>473</v>
      </c>
      <c r="D3524" s="39"/>
      <c r="E3524" s="39"/>
      <c r="F3524" s="39"/>
      <c r="G3524" s="39"/>
      <c r="H3524" s="39"/>
      <c r="I3524" s="39"/>
      <c r="J3524" s="39"/>
      <c r="K3524" s="39"/>
      <c r="L3524" s="39"/>
      <c r="M3524" s="39"/>
      <c r="N3524" s="39"/>
      <c r="O3524" s="39"/>
      <c r="P3524" s="39"/>
      <c r="Q3524" s="39"/>
      <c r="R3524" s="39"/>
      <c r="S3524" s="39"/>
      <c r="T3524" s="39"/>
      <c r="U3524" s="39"/>
      <c r="V3524" s="39"/>
      <c r="W3524" s="39"/>
      <c r="X3524" s="39"/>
      <c r="Y3524" s="39"/>
      <c r="Z3524" s="39"/>
      <c r="AA3524" s="39"/>
      <c r="AB3524" s="39"/>
      <c r="AC3524" s="162"/>
      <c r="AD3524" s="39"/>
      <c r="AE3524" s="39"/>
      <c r="AF3524" s="39"/>
      <c r="AG3524" s="39"/>
      <c r="AH3524" s="39"/>
      <c r="AI3524" s="39"/>
      <c r="AJ3524" s="39"/>
      <c r="AK3524" s="39"/>
      <c r="AL3524" s="39">
        <f>AL$283</f>
        <v>10.915701326525202</v>
      </c>
      <c r="AM3524" s="39"/>
    </row>
    <row r="3525" spans="1:39">
      <c r="A3525" s="11">
        <f>ROW()</f>
        <v>3525</v>
      </c>
      <c r="C3525" s="6" t="s">
        <v>474</v>
      </c>
      <c r="D3525" s="39"/>
      <c r="E3525" s="39"/>
      <c r="F3525" s="39"/>
      <c r="G3525" s="39"/>
      <c r="H3525" s="39"/>
      <c r="I3525" s="39"/>
      <c r="J3525" s="39"/>
      <c r="K3525" s="39"/>
      <c r="L3525" s="39"/>
      <c r="M3525" s="39"/>
      <c r="N3525" s="39"/>
      <c r="O3525" s="39"/>
      <c r="P3525" s="39"/>
      <c r="Q3525" s="39"/>
      <c r="R3525" s="39"/>
      <c r="S3525" s="39"/>
      <c r="T3525" s="39"/>
      <c r="U3525" s="39"/>
      <c r="V3525" s="39"/>
      <c r="W3525" s="39"/>
      <c r="X3525" s="39"/>
      <c r="Y3525" s="39"/>
      <c r="Z3525" s="39"/>
      <c r="AA3525" s="39"/>
      <c r="AB3525" s="39"/>
      <c r="AC3525" s="162"/>
      <c r="AD3525" s="39"/>
      <c r="AE3525" s="39"/>
      <c r="AF3525" s="39"/>
      <c r="AG3525" s="39"/>
      <c r="AH3525" s="39"/>
      <c r="AI3525" s="39"/>
      <c r="AJ3525" s="39"/>
      <c r="AK3525" s="39"/>
      <c r="AL3525" s="39">
        <f>AL$284</f>
        <v>3.7712762682251681</v>
      </c>
      <c r="AM3525" s="39"/>
    </row>
    <row r="3526" spans="1:39">
      <c r="A3526" s="11">
        <f>ROW()</f>
        <v>3526</v>
      </c>
      <c r="C3526" s="6" t="s">
        <v>477</v>
      </c>
      <c r="D3526" s="39"/>
      <c r="E3526" s="39"/>
      <c r="F3526" s="39"/>
      <c r="G3526" s="39"/>
      <c r="H3526" s="39"/>
      <c r="I3526" s="39"/>
      <c r="J3526" s="39"/>
      <c r="K3526" s="39"/>
      <c r="L3526" s="39"/>
      <c r="M3526" s="39"/>
      <c r="N3526" s="39"/>
      <c r="O3526" s="39"/>
      <c r="P3526" s="39"/>
      <c r="Q3526" s="39"/>
      <c r="R3526" s="39"/>
      <c r="S3526" s="39"/>
      <c r="T3526" s="39"/>
      <c r="U3526" s="39"/>
      <c r="V3526" s="39"/>
      <c r="W3526" s="39"/>
      <c r="X3526" s="39"/>
      <c r="Y3526" s="39"/>
      <c r="Z3526" s="39"/>
      <c r="AA3526" s="39"/>
      <c r="AB3526" s="39"/>
      <c r="AC3526" s="162"/>
      <c r="AD3526" s="39"/>
      <c r="AE3526" s="39"/>
      <c r="AF3526" s="39"/>
      <c r="AG3526" s="39"/>
      <c r="AH3526" s="39"/>
      <c r="AI3526" s="39"/>
      <c r="AJ3526" s="39"/>
      <c r="AK3526" s="39"/>
      <c r="AL3526" s="39">
        <f>AL$285</f>
        <v>16.868534860964829</v>
      </c>
      <c r="AM3526" s="39"/>
    </row>
    <row r="3527" spans="1:39">
      <c r="A3527" s="11">
        <f>ROW()</f>
        <v>3527</v>
      </c>
      <c r="C3527" s="6" t="s">
        <v>511</v>
      </c>
      <c r="D3527" s="39"/>
      <c r="E3527" s="39"/>
      <c r="F3527" s="39"/>
      <c r="G3527" s="39"/>
      <c r="H3527" s="39"/>
      <c r="I3527" s="39"/>
      <c r="J3527" s="39"/>
      <c r="K3527" s="39"/>
      <c r="L3527" s="39"/>
      <c r="M3527" s="39"/>
      <c r="N3527" s="39"/>
      <c r="O3527" s="39"/>
      <c r="P3527" s="39"/>
      <c r="Q3527" s="39"/>
      <c r="R3527" s="39"/>
      <c r="S3527" s="39"/>
      <c r="T3527" s="39"/>
      <c r="U3527" s="39"/>
      <c r="V3527" s="39"/>
      <c r="W3527" s="39"/>
      <c r="X3527" s="39"/>
      <c r="Y3527" s="39"/>
      <c r="Z3527" s="39"/>
      <c r="AA3527" s="39"/>
      <c r="AB3527" s="39"/>
      <c r="AC3527" s="162"/>
      <c r="AD3527" s="39"/>
      <c r="AE3527" s="39"/>
      <c r="AF3527" s="39"/>
      <c r="AG3527" s="39"/>
      <c r="AH3527" s="39"/>
      <c r="AI3527" s="39"/>
      <c r="AJ3527" s="39"/>
      <c r="AK3527" s="39"/>
      <c r="AL3527" s="39">
        <f>AL$286</f>
        <v>6.5781784232456753</v>
      </c>
      <c r="AM3527" s="39"/>
    </row>
    <row r="3528" spans="1:39">
      <c r="A3528" s="11">
        <f>ROW()</f>
        <v>3528</v>
      </c>
      <c r="C3528" s="6" t="s">
        <v>655</v>
      </c>
      <c r="D3528" s="39"/>
      <c r="E3528" s="39"/>
      <c r="F3528" s="39"/>
      <c r="G3528" s="39"/>
      <c r="H3528" s="39"/>
      <c r="I3528" s="39"/>
      <c r="J3528" s="39"/>
      <c r="K3528" s="39"/>
      <c r="L3528" s="39"/>
      <c r="M3528" s="39"/>
      <c r="N3528" s="39"/>
      <c r="O3528" s="39"/>
      <c r="P3528" s="39"/>
      <c r="Q3528" s="39"/>
      <c r="R3528" s="39"/>
      <c r="S3528" s="39"/>
      <c r="T3528" s="39"/>
      <c r="U3528" s="39"/>
      <c r="V3528" s="39"/>
      <c r="W3528" s="39"/>
      <c r="X3528" s="39"/>
      <c r="Y3528" s="39"/>
      <c r="Z3528" s="39"/>
      <c r="AA3528" s="39"/>
      <c r="AB3528" s="39"/>
      <c r="AC3528" s="162"/>
      <c r="AD3528" s="39"/>
      <c r="AE3528" s="39"/>
      <c r="AF3528" s="39"/>
      <c r="AG3528" s="39"/>
      <c r="AH3528" s="39"/>
      <c r="AI3528" s="39"/>
      <c r="AJ3528" s="39"/>
      <c r="AK3528" s="39"/>
      <c r="AL3528" s="39"/>
      <c r="AM3528" s="39"/>
    </row>
    <row r="3529" spans="1:39">
      <c r="A3529" s="11">
        <f>ROW()</f>
        <v>3529</v>
      </c>
      <c r="C3529" s="6" t="s">
        <v>656</v>
      </c>
      <c r="D3529" s="39"/>
      <c r="E3529" s="39"/>
      <c r="F3529" s="39"/>
      <c r="G3529" s="39"/>
      <c r="H3529" s="39"/>
      <c r="I3529" s="39"/>
      <c r="J3529" s="39"/>
      <c r="K3529" s="39"/>
      <c r="L3529" s="39"/>
      <c r="M3529" s="39"/>
      <c r="N3529" s="39"/>
      <c r="O3529" s="39"/>
      <c r="P3529" s="39"/>
      <c r="Q3529" s="39"/>
      <c r="R3529" s="39"/>
      <c r="S3529" s="39"/>
      <c r="T3529" s="39"/>
      <c r="U3529" s="39"/>
      <c r="V3529" s="39"/>
      <c r="W3529" s="39"/>
      <c r="X3529" s="39"/>
      <c r="Y3529" s="39"/>
      <c r="Z3529" s="39"/>
      <c r="AA3529" s="39"/>
      <c r="AB3529" s="39"/>
      <c r="AC3529" s="162"/>
      <c r="AD3529" s="39"/>
      <c r="AE3529" s="39"/>
      <c r="AF3529" s="39"/>
      <c r="AG3529" s="39"/>
      <c r="AH3529" s="39"/>
      <c r="AI3529" s="39"/>
      <c r="AJ3529" s="39"/>
      <c r="AK3529" s="39"/>
      <c r="AL3529" s="39"/>
      <c r="AM3529" s="39"/>
    </row>
    <row r="3530" spans="1:39">
      <c r="A3530" s="11">
        <f>ROW()</f>
        <v>3530</v>
      </c>
      <c r="C3530" s="6" t="s">
        <v>667</v>
      </c>
      <c r="D3530" s="39"/>
      <c r="E3530" s="39"/>
      <c r="F3530" s="39"/>
      <c r="G3530" s="39"/>
      <c r="H3530" s="39"/>
      <c r="I3530" s="39"/>
      <c r="J3530" s="39"/>
      <c r="K3530" s="39"/>
      <c r="L3530" s="39"/>
      <c r="M3530" s="39"/>
      <c r="N3530" s="39"/>
      <c r="O3530" s="39"/>
      <c r="P3530" s="39"/>
      <c r="Q3530" s="39"/>
      <c r="R3530" s="39"/>
      <c r="S3530" s="39"/>
      <c r="T3530" s="39"/>
      <c r="U3530" s="39"/>
      <c r="V3530" s="39"/>
      <c r="W3530" s="39"/>
      <c r="X3530" s="39"/>
      <c r="Y3530" s="39"/>
      <c r="Z3530" s="39"/>
      <c r="AA3530" s="39"/>
      <c r="AB3530" s="39"/>
      <c r="AC3530" s="162"/>
      <c r="AD3530" s="39"/>
      <c r="AE3530" s="39"/>
      <c r="AF3530" s="39"/>
      <c r="AG3530" s="39"/>
      <c r="AH3530" s="39"/>
      <c r="AI3530" s="39"/>
      <c r="AJ3530" s="39"/>
      <c r="AK3530" s="39"/>
      <c r="AL3530" s="39"/>
      <c r="AM3530" s="39"/>
    </row>
    <row r="3531" spans="1:39">
      <c r="A3531" s="11">
        <f>ROW()</f>
        <v>3531</v>
      </c>
      <c r="C3531" s="6" t="s">
        <v>212</v>
      </c>
      <c r="D3531" s="39"/>
      <c r="E3531" s="39"/>
      <c r="F3531" s="39"/>
      <c r="G3531" s="39"/>
      <c r="H3531" s="39"/>
      <c r="I3531" s="39"/>
      <c r="J3531" s="39"/>
      <c r="K3531" s="39"/>
      <c r="L3531" s="39"/>
      <c r="M3531" s="39"/>
      <c r="N3531" s="39"/>
      <c r="O3531" s="39"/>
      <c r="P3531" s="39"/>
      <c r="Q3531" s="39"/>
      <c r="R3531" s="39"/>
      <c r="S3531" s="39"/>
      <c r="T3531" s="39"/>
      <c r="U3531" s="39"/>
      <c r="V3531" s="39"/>
      <c r="W3531" s="39"/>
      <c r="X3531" s="39"/>
      <c r="Y3531" s="39"/>
      <c r="Z3531" s="39"/>
      <c r="AA3531" s="39"/>
      <c r="AB3531" s="39"/>
      <c r="AC3531" s="162"/>
      <c r="AD3531" s="39"/>
      <c r="AE3531" s="39"/>
      <c r="AF3531" s="39"/>
      <c r="AG3531" s="39"/>
      <c r="AH3531" s="39"/>
      <c r="AI3531" s="39"/>
      <c r="AJ3531" s="39"/>
      <c r="AK3531" s="39"/>
      <c r="AL3531" s="39">
        <f>AL$290</f>
        <v>0</v>
      </c>
      <c r="AM3531" s="39"/>
    </row>
    <row r="3532" spans="1:39">
      <c r="A3532" s="11">
        <f>ROW()</f>
        <v>3532</v>
      </c>
      <c r="C3532" s="30" t="s">
        <v>362</v>
      </c>
      <c r="D3532" s="90"/>
      <c r="E3532" s="90"/>
      <c r="F3532" s="90"/>
      <c r="G3532" s="90"/>
      <c r="H3532" s="90"/>
      <c r="I3532" s="90"/>
      <c r="J3532" s="90"/>
      <c r="K3532" s="90"/>
      <c r="L3532" s="90"/>
      <c r="M3532" s="90"/>
      <c r="N3532" s="90"/>
      <c r="O3532" s="90"/>
      <c r="P3532" s="90"/>
      <c r="Q3532" s="90"/>
      <c r="R3532" s="90"/>
      <c r="S3532" s="90"/>
      <c r="T3532" s="90"/>
      <c r="U3532" s="90"/>
      <c r="V3532" s="90"/>
      <c r="W3532" s="90"/>
      <c r="X3532" s="90"/>
      <c r="Y3532" s="90"/>
      <c r="Z3532" s="90"/>
      <c r="AA3532" s="90"/>
      <c r="AB3532" s="90"/>
      <c r="AC3532" s="166"/>
      <c r="AD3532" s="90"/>
      <c r="AE3532" s="90"/>
      <c r="AF3532" s="90"/>
      <c r="AG3532" s="90"/>
      <c r="AH3532" s="90"/>
      <c r="AI3532" s="90"/>
      <c r="AJ3532" s="90"/>
      <c r="AK3532" s="90"/>
      <c r="AL3532" s="90">
        <f>AL$291</f>
        <v>1.3743164259223661</v>
      </c>
      <c r="AM3532" s="90"/>
    </row>
    <row r="3533" spans="1:39">
      <c r="A3533" s="11">
        <f>ROW()</f>
        <v>3533</v>
      </c>
      <c r="C3533" s="6" t="s">
        <v>1</v>
      </c>
      <c r="D3533" s="39"/>
      <c r="E3533" s="39"/>
      <c r="F3533" s="39"/>
      <c r="G3533" s="39"/>
      <c r="H3533" s="39"/>
      <c r="I3533" s="39"/>
      <c r="J3533" s="39"/>
      <c r="K3533" s="39"/>
      <c r="L3533" s="39"/>
      <c r="M3533" s="39"/>
      <c r="N3533" s="39"/>
      <c r="O3533" s="39"/>
      <c r="P3533" s="39"/>
      <c r="Q3533" s="39"/>
      <c r="R3533" s="39"/>
      <c r="S3533" s="39"/>
      <c r="T3533" s="39"/>
      <c r="U3533" s="39"/>
      <c r="V3533" s="39"/>
      <c r="W3533" s="39"/>
      <c r="X3533" s="39"/>
      <c r="Y3533" s="39"/>
      <c r="Z3533" s="39"/>
      <c r="AA3533" s="39"/>
      <c r="AB3533" s="39"/>
      <c r="AC3533" s="9"/>
      <c r="AD3533" s="39"/>
      <c r="AE3533" s="39"/>
      <c r="AF3533" s="39"/>
      <c r="AG3533" s="39"/>
      <c r="AH3533" s="39"/>
      <c r="AI3533" s="39"/>
      <c r="AJ3533" s="39"/>
      <c r="AK3533" s="39"/>
      <c r="AL3533" s="9">
        <f t="shared" ref="AL3533" si="2160">SUM(AL3520:AL3532)</f>
        <v>49.356724476598195</v>
      </c>
      <c r="AM3533" s="39"/>
    </row>
    <row r="3534" spans="1:39">
      <c r="A3534" s="11">
        <f>ROW()</f>
        <v>3534</v>
      </c>
      <c r="B3534" s="343" t="s">
        <v>657</v>
      </c>
      <c r="D3534" s="39"/>
      <c r="E3534" s="39"/>
      <c r="G3534" s="39"/>
      <c r="H3534" s="39"/>
      <c r="I3534" s="39"/>
      <c r="J3534" s="39"/>
      <c r="K3534" s="39"/>
      <c r="L3534" s="39"/>
      <c r="M3534" s="39"/>
      <c r="N3534" s="39"/>
      <c r="O3534" s="39"/>
      <c r="P3534" s="39"/>
      <c r="Q3534" s="39"/>
      <c r="R3534" s="39"/>
      <c r="S3534" s="39"/>
      <c r="T3534" s="39"/>
      <c r="U3534" s="39"/>
      <c r="V3534" s="39"/>
      <c r="W3534" s="39"/>
      <c r="X3534" s="39"/>
      <c r="Y3534" s="39"/>
      <c r="Z3534" s="39"/>
      <c r="AA3534" s="39"/>
      <c r="AB3534" s="39"/>
      <c r="AD3534" s="39"/>
      <c r="AE3534" s="39"/>
      <c r="AF3534" s="39"/>
      <c r="AG3534" s="39"/>
      <c r="AH3534" s="39"/>
      <c r="AI3534" s="39"/>
      <c r="AJ3534" s="39"/>
      <c r="AK3534" s="39"/>
      <c r="AM3534" s="39"/>
    </row>
    <row r="3535" spans="1:39">
      <c r="A3535" s="11">
        <f>ROW()</f>
        <v>3535</v>
      </c>
      <c r="C3535" s="6" t="s">
        <v>2</v>
      </c>
      <c r="D3535" s="39"/>
      <c r="E3535" s="39"/>
      <c r="F3535" s="31"/>
      <c r="G3535" s="39"/>
      <c r="H3535" s="39"/>
      <c r="I3535" s="39"/>
      <c r="J3535" s="39"/>
      <c r="K3535" s="39"/>
      <c r="L3535" s="39"/>
      <c r="M3535" s="39"/>
      <c r="N3535" s="39"/>
      <c r="O3535" s="39"/>
      <c r="P3535" s="39"/>
      <c r="Q3535" s="39"/>
      <c r="R3535" s="39"/>
      <c r="S3535" s="39"/>
      <c r="T3535" s="39"/>
      <c r="U3535" s="39"/>
      <c r="V3535" s="39"/>
      <c r="W3535" s="39"/>
      <c r="X3535" s="39"/>
      <c r="Y3535" s="39"/>
      <c r="Z3535" s="39"/>
      <c r="AA3535" s="39"/>
      <c r="AB3535" s="39"/>
      <c r="AC3535" s="9"/>
      <c r="AD3535" s="39"/>
      <c r="AE3535" s="39"/>
      <c r="AF3535" s="39"/>
      <c r="AG3535" s="39"/>
      <c r="AH3535" s="39"/>
      <c r="AI3535" s="39"/>
      <c r="AJ3535" s="39"/>
      <c r="AK3535" s="39"/>
      <c r="AL3535" s="9"/>
      <c r="AM3535" s="39"/>
    </row>
    <row r="3536" spans="1:39">
      <c r="A3536" s="11">
        <f>ROW()</f>
        <v>3536</v>
      </c>
      <c r="C3536" s="6" t="s">
        <v>3</v>
      </c>
      <c r="D3536" s="39"/>
      <c r="E3536" s="39"/>
      <c r="F3536" s="31"/>
      <c r="G3536" s="39"/>
      <c r="H3536" s="39"/>
      <c r="I3536" s="39"/>
      <c r="J3536" s="39"/>
      <c r="K3536" s="39"/>
      <c r="L3536" s="39"/>
      <c r="M3536" s="39"/>
      <c r="N3536" s="39"/>
      <c r="O3536" s="39"/>
      <c r="P3536" s="39"/>
      <c r="Q3536" s="39"/>
      <c r="R3536" s="39"/>
      <c r="S3536" s="39"/>
      <c r="T3536" s="39"/>
      <c r="U3536" s="39"/>
      <c r="V3536" s="39"/>
      <c r="W3536" s="39"/>
      <c r="X3536" s="39"/>
      <c r="Y3536" s="39"/>
      <c r="Z3536" s="39"/>
      <c r="AA3536" s="39"/>
      <c r="AB3536" s="39"/>
      <c r="AC3536" s="9"/>
      <c r="AD3536" s="39"/>
      <c r="AE3536" s="39"/>
      <c r="AF3536" s="39"/>
      <c r="AG3536" s="39"/>
      <c r="AH3536" s="39"/>
      <c r="AI3536" s="39"/>
      <c r="AJ3536" s="39"/>
      <c r="AK3536" s="39"/>
      <c r="AL3536" s="9"/>
      <c r="AM3536" s="39"/>
    </row>
    <row r="3537" spans="1:39">
      <c r="A3537" s="11">
        <f>ROW()</f>
        <v>3537</v>
      </c>
      <c r="C3537" s="6" t="s">
        <v>4</v>
      </c>
      <c r="D3537" s="39"/>
      <c r="E3537" s="39"/>
      <c r="F3537" s="31"/>
      <c r="G3537" s="39"/>
      <c r="H3537" s="39"/>
      <c r="I3537" s="39"/>
      <c r="J3537" s="39"/>
      <c r="K3537" s="39"/>
      <c r="L3537" s="39"/>
      <c r="M3537" s="39"/>
      <c r="N3537" s="39"/>
      <c r="O3537" s="39"/>
      <c r="P3537" s="39"/>
      <c r="Q3537" s="39"/>
      <c r="R3537" s="39"/>
      <c r="S3537" s="39"/>
      <c r="T3537" s="39"/>
      <c r="U3537" s="39"/>
      <c r="V3537" s="39"/>
      <c r="W3537" s="39"/>
      <c r="X3537" s="39"/>
      <c r="Y3537" s="39"/>
      <c r="Z3537" s="39"/>
      <c r="AA3537" s="39"/>
      <c r="AB3537" s="39"/>
      <c r="AC3537" s="9"/>
      <c r="AD3537" s="39"/>
      <c r="AE3537" s="39"/>
      <c r="AF3537" s="39"/>
      <c r="AG3537" s="39"/>
      <c r="AH3537" s="39"/>
      <c r="AI3537" s="39"/>
      <c r="AJ3537" s="39"/>
      <c r="AK3537" s="39"/>
      <c r="AL3537" s="9"/>
      <c r="AM3537" s="39"/>
    </row>
    <row r="3538" spans="1:39">
      <c r="A3538" s="11">
        <f>ROW()</f>
        <v>3538</v>
      </c>
      <c r="C3538" s="6" t="s">
        <v>5</v>
      </c>
      <c r="D3538" s="39"/>
      <c r="E3538" s="39"/>
      <c r="F3538" s="31"/>
      <c r="G3538" s="39"/>
      <c r="H3538" s="39"/>
      <c r="I3538" s="39"/>
      <c r="J3538" s="39"/>
      <c r="K3538" s="39"/>
      <c r="L3538" s="39"/>
      <c r="M3538" s="39"/>
      <c r="N3538" s="39"/>
      <c r="O3538" s="39"/>
      <c r="P3538" s="39"/>
      <c r="Q3538" s="39"/>
      <c r="R3538" s="39"/>
      <c r="S3538" s="39"/>
      <c r="T3538" s="39"/>
      <c r="U3538" s="39"/>
      <c r="V3538" s="39"/>
      <c r="W3538" s="39"/>
      <c r="X3538" s="39"/>
      <c r="Y3538" s="39"/>
      <c r="Z3538" s="39"/>
      <c r="AA3538" s="39"/>
      <c r="AB3538" s="39"/>
      <c r="AC3538" s="9"/>
      <c r="AD3538" s="39"/>
      <c r="AE3538" s="39"/>
      <c r="AF3538" s="39"/>
      <c r="AG3538" s="39"/>
      <c r="AH3538" s="39"/>
      <c r="AI3538" s="39"/>
      <c r="AJ3538" s="39"/>
      <c r="AK3538" s="39"/>
      <c r="AL3538" s="9"/>
      <c r="AM3538" s="39"/>
    </row>
    <row r="3539" spans="1:39">
      <c r="A3539" s="11">
        <f>ROW()</f>
        <v>3539</v>
      </c>
      <c r="C3539" s="6" t="s">
        <v>473</v>
      </c>
      <c r="D3539" s="39"/>
      <c r="E3539" s="39"/>
      <c r="F3539" s="31"/>
      <c r="G3539" s="39"/>
      <c r="H3539" s="39"/>
      <c r="I3539" s="39"/>
      <c r="J3539" s="39"/>
      <c r="K3539" s="39"/>
      <c r="L3539" s="39"/>
      <c r="M3539" s="39"/>
      <c r="N3539" s="39"/>
      <c r="O3539" s="39"/>
      <c r="P3539" s="39"/>
      <c r="Q3539" s="39"/>
      <c r="R3539" s="39"/>
      <c r="S3539" s="39"/>
      <c r="T3539" s="39"/>
      <c r="U3539" s="39"/>
      <c r="V3539" s="39"/>
      <c r="W3539" s="39"/>
      <c r="X3539" s="39"/>
      <c r="Y3539" s="39"/>
      <c r="Z3539" s="39"/>
      <c r="AA3539" s="39"/>
      <c r="AB3539" s="39"/>
      <c r="AC3539" s="9"/>
      <c r="AD3539" s="39"/>
      <c r="AE3539" s="39"/>
      <c r="AF3539" s="39"/>
      <c r="AG3539" s="39"/>
      <c r="AH3539" s="39"/>
      <c r="AI3539" s="39"/>
      <c r="AJ3539" s="39"/>
      <c r="AK3539" s="39"/>
      <c r="AL3539" s="9"/>
      <c r="AM3539" s="39"/>
    </row>
    <row r="3540" spans="1:39">
      <c r="A3540" s="11">
        <f>ROW()</f>
        <v>3540</v>
      </c>
      <c r="C3540" s="6" t="s">
        <v>474</v>
      </c>
      <c r="D3540" s="39"/>
      <c r="E3540" s="39"/>
      <c r="F3540" s="31"/>
      <c r="G3540" s="39"/>
      <c r="H3540" s="39"/>
      <c r="I3540" s="39"/>
      <c r="J3540" s="39"/>
      <c r="K3540" s="39"/>
      <c r="L3540" s="39"/>
      <c r="M3540" s="39"/>
      <c r="N3540" s="39"/>
      <c r="O3540" s="39"/>
      <c r="P3540" s="39"/>
      <c r="Q3540" s="39"/>
      <c r="R3540" s="39"/>
      <c r="S3540" s="39"/>
      <c r="T3540" s="39"/>
      <c r="U3540" s="39"/>
      <c r="V3540" s="39"/>
      <c r="W3540" s="39"/>
      <c r="X3540" s="39"/>
      <c r="Y3540" s="39"/>
      <c r="Z3540" s="39"/>
      <c r="AA3540" s="39"/>
      <c r="AB3540" s="39"/>
      <c r="AC3540" s="9"/>
      <c r="AD3540" s="39"/>
      <c r="AE3540" s="39"/>
      <c r="AF3540" s="39"/>
      <c r="AG3540" s="39"/>
      <c r="AH3540" s="39"/>
      <c r="AI3540" s="39"/>
      <c r="AJ3540" s="39"/>
      <c r="AK3540" s="39"/>
      <c r="AL3540" s="9"/>
      <c r="AM3540" s="39"/>
    </row>
    <row r="3541" spans="1:39">
      <c r="A3541" s="11">
        <f>ROW()</f>
        <v>3541</v>
      </c>
      <c r="C3541" s="6" t="s">
        <v>477</v>
      </c>
      <c r="D3541" s="39"/>
      <c r="E3541" s="39"/>
      <c r="F3541" s="31"/>
      <c r="G3541" s="39"/>
      <c r="H3541" s="39"/>
      <c r="I3541" s="39"/>
      <c r="J3541" s="39"/>
      <c r="K3541" s="39"/>
      <c r="L3541" s="39"/>
      <c r="M3541" s="39"/>
      <c r="N3541" s="39"/>
      <c r="O3541" s="39"/>
      <c r="P3541" s="39"/>
      <c r="Q3541" s="39"/>
      <c r="R3541" s="39"/>
      <c r="S3541" s="39"/>
      <c r="T3541" s="39"/>
      <c r="U3541" s="39"/>
      <c r="V3541" s="39"/>
      <c r="W3541" s="39"/>
      <c r="X3541" s="39"/>
      <c r="Y3541" s="39"/>
      <c r="Z3541" s="39"/>
      <c r="AA3541" s="39"/>
      <c r="AB3541" s="39"/>
      <c r="AC3541" s="9"/>
      <c r="AD3541" s="39"/>
      <c r="AE3541" s="39"/>
      <c r="AF3541" s="39"/>
      <c r="AG3541" s="39"/>
      <c r="AH3541" s="39"/>
      <c r="AI3541" s="39"/>
      <c r="AJ3541" s="39"/>
      <c r="AK3541" s="39"/>
      <c r="AL3541" s="9"/>
      <c r="AM3541" s="39"/>
    </row>
    <row r="3542" spans="1:39">
      <c r="A3542" s="11">
        <f>ROW()</f>
        <v>3542</v>
      </c>
      <c r="C3542" s="6" t="s">
        <v>511</v>
      </c>
      <c r="D3542" s="39"/>
      <c r="E3542" s="39"/>
      <c r="F3542" s="31"/>
      <c r="G3542" s="39"/>
      <c r="H3542" s="39"/>
      <c r="I3542" s="39"/>
      <c r="J3542" s="39"/>
      <c r="K3542" s="39"/>
      <c r="L3542" s="39"/>
      <c r="M3542" s="39"/>
      <c r="N3542" s="39"/>
      <c r="O3542" s="39"/>
      <c r="P3542" s="39"/>
      <c r="Q3542" s="39"/>
      <c r="R3542" s="39"/>
      <c r="S3542" s="39"/>
      <c r="T3542" s="39"/>
      <c r="U3542" s="39"/>
      <c r="V3542" s="39"/>
      <c r="W3542" s="39"/>
      <c r="X3542" s="39"/>
      <c r="Y3542" s="39"/>
      <c r="Z3542" s="39"/>
      <c r="AA3542" s="39"/>
      <c r="AB3542" s="39"/>
      <c r="AC3542" s="9"/>
      <c r="AD3542" s="39"/>
      <c r="AE3542" s="39"/>
      <c r="AF3542" s="39"/>
      <c r="AG3542" s="39"/>
      <c r="AH3542" s="39"/>
      <c r="AI3542" s="39"/>
      <c r="AJ3542" s="39"/>
      <c r="AK3542" s="39"/>
      <c r="AL3542" s="9"/>
      <c r="AM3542" s="39"/>
    </row>
    <row r="3543" spans="1:39">
      <c r="A3543" s="11">
        <f>ROW()</f>
        <v>3543</v>
      </c>
      <c r="C3543" s="6" t="s">
        <v>655</v>
      </c>
      <c r="D3543" s="39"/>
      <c r="E3543" s="39"/>
      <c r="F3543" s="31"/>
      <c r="G3543" s="39"/>
      <c r="H3543" s="39"/>
      <c r="I3543" s="39"/>
      <c r="J3543" s="39"/>
      <c r="K3543" s="39"/>
      <c r="L3543" s="39"/>
      <c r="M3543" s="39"/>
      <c r="N3543" s="39"/>
      <c r="O3543" s="39"/>
      <c r="P3543" s="39"/>
      <c r="Q3543" s="39"/>
      <c r="R3543" s="39"/>
      <c r="S3543" s="39"/>
      <c r="T3543" s="39"/>
      <c r="U3543" s="39"/>
      <c r="V3543" s="39"/>
      <c r="W3543" s="39"/>
      <c r="X3543" s="39"/>
      <c r="Y3543" s="39"/>
      <c r="Z3543" s="39"/>
      <c r="AA3543" s="39"/>
      <c r="AB3543" s="39"/>
      <c r="AC3543" s="9"/>
      <c r="AD3543" s="39"/>
      <c r="AE3543" s="39"/>
      <c r="AF3543" s="39"/>
      <c r="AG3543" s="39"/>
      <c r="AH3543" s="39"/>
      <c r="AI3543" s="39"/>
      <c r="AJ3543" s="39"/>
      <c r="AK3543" s="39"/>
      <c r="AL3543" s="9"/>
      <c r="AM3543" s="39"/>
    </row>
    <row r="3544" spans="1:39">
      <c r="A3544" s="11">
        <f>ROW()</f>
        <v>3544</v>
      </c>
      <c r="C3544" s="6" t="s">
        <v>656</v>
      </c>
      <c r="D3544" s="39"/>
      <c r="E3544" s="39"/>
      <c r="F3544" s="31"/>
      <c r="G3544" s="39"/>
      <c r="H3544" s="39"/>
      <c r="I3544" s="39"/>
      <c r="J3544" s="39"/>
      <c r="K3544" s="39"/>
      <c r="L3544" s="39"/>
      <c r="M3544" s="39"/>
      <c r="N3544" s="39"/>
      <c r="O3544" s="39"/>
      <c r="P3544" s="39"/>
      <c r="Q3544" s="39"/>
      <c r="R3544" s="39"/>
      <c r="S3544" s="39"/>
      <c r="T3544" s="39"/>
      <c r="U3544" s="39"/>
      <c r="V3544" s="39"/>
      <c r="W3544" s="39"/>
      <c r="X3544" s="39"/>
      <c r="Y3544" s="39"/>
      <c r="Z3544" s="39"/>
      <c r="AA3544" s="39"/>
      <c r="AB3544" s="39"/>
      <c r="AC3544" s="9"/>
      <c r="AD3544" s="39"/>
      <c r="AE3544" s="39"/>
      <c r="AF3544" s="39"/>
      <c r="AG3544" s="39"/>
      <c r="AH3544" s="39"/>
      <c r="AI3544" s="39"/>
      <c r="AJ3544" s="39"/>
      <c r="AK3544" s="39"/>
      <c r="AL3544" s="9"/>
      <c r="AM3544" s="39"/>
    </row>
    <row r="3545" spans="1:39">
      <c r="A3545" s="11">
        <f>ROW()</f>
        <v>3545</v>
      </c>
      <c r="C3545" s="6" t="s">
        <v>667</v>
      </c>
      <c r="D3545" s="39"/>
      <c r="E3545" s="39"/>
      <c r="F3545" s="31"/>
      <c r="G3545" s="39"/>
      <c r="H3545" s="39"/>
      <c r="I3545" s="39"/>
      <c r="J3545" s="39"/>
      <c r="K3545" s="39"/>
      <c r="L3545" s="39"/>
      <c r="M3545" s="39"/>
      <c r="N3545" s="39"/>
      <c r="O3545" s="39"/>
      <c r="P3545" s="39"/>
      <c r="Q3545" s="39"/>
      <c r="R3545" s="39"/>
      <c r="S3545" s="39"/>
      <c r="T3545" s="39"/>
      <c r="U3545" s="39"/>
      <c r="V3545" s="39"/>
      <c r="W3545" s="39"/>
      <c r="X3545" s="39"/>
      <c r="Y3545" s="39"/>
      <c r="Z3545" s="39"/>
      <c r="AA3545" s="39"/>
      <c r="AB3545" s="39"/>
      <c r="AC3545" s="9"/>
      <c r="AD3545" s="39"/>
      <c r="AE3545" s="39"/>
      <c r="AF3545" s="39"/>
      <c r="AG3545" s="39"/>
      <c r="AH3545" s="39"/>
      <c r="AI3545" s="39"/>
      <c r="AJ3545" s="39"/>
      <c r="AK3545" s="39"/>
      <c r="AL3545" s="9"/>
      <c r="AM3545" s="39"/>
    </row>
    <row r="3546" spans="1:39">
      <c r="A3546" s="11">
        <f>ROW()</f>
        <v>3546</v>
      </c>
      <c r="C3546" s="6" t="s">
        <v>212</v>
      </c>
      <c r="D3546" s="39"/>
      <c r="E3546" s="39"/>
      <c r="F3546" s="31"/>
      <c r="G3546" s="39"/>
      <c r="H3546" s="39"/>
      <c r="I3546" s="39"/>
      <c r="J3546" s="39"/>
      <c r="K3546" s="39"/>
      <c r="L3546" s="39"/>
      <c r="M3546" s="39"/>
      <c r="N3546" s="39"/>
      <c r="O3546" s="39"/>
      <c r="P3546" s="39"/>
      <c r="Q3546" s="39"/>
      <c r="R3546" s="39"/>
      <c r="S3546" s="39"/>
      <c r="T3546" s="39"/>
      <c r="U3546" s="39"/>
      <c r="V3546" s="39"/>
      <c r="W3546" s="39"/>
      <c r="X3546" s="39"/>
      <c r="Y3546" s="39"/>
      <c r="Z3546" s="39"/>
      <c r="AA3546" s="39"/>
      <c r="AB3546" s="39"/>
      <c r="AC3546" s="9"/>
      <c r="AD3546" s="39"/>
      <c r="AE3546" s="39"/>
      <c r="AF3546" s="39"/>
      <c r="AG3546" s="39"/>
      <c r="AH3546" s="39"/>
      <c r="AI3546" s="39"/>
      <c r="AJ3546" s="39"/>
      <c r="AK3546" s="39"/>
      <c r="AL3546" s="9"/>
      <c r="AM3546" s="39"/>
    </row>
    <row r="3547" spans="1:39">
      <c r="A3547" s="11">
        <f>ROW()</f>
        <v>3547</v>
      </c>
      <c r="C3547" s="30" t="s">
        <v>362</v>
      </c>
      <c r="D3547" s="90"/>
      <c r="E3547" s="90"/>
      <c r="F3547" s="90"/>
      <c r="G3547" s="90"/>
      <c r="H3547" s="90"/>
      <c r="I3547" s="90"/>
      <c r="J3547" s="90"/>
      <c r="K3547" s="90"/>
      <c r="L3547" s="90"/>
      <c r="M3547" s="90"/>
      <c r="N3547" s="90"/>
      <c r="O3547" s="90"/>
      <c r="P3547" s="90"/>
      <c r="Q3547" s="90"/>
      <c r="R3547" s="90"/>
      <c r="S3547" s="90"/>
      <c r="T3547" s="90"/>
      <c r="U3547" s="90"/>
      <c r="V3547" s="90"/>
      <c r="W3547" s="90"/>
      <c r="X3547" s="90"/>
      <c r="Y3547" s="90"/>
      <c r="Z3547" s="90"/>
      <c r="AA3547" s="90"/>
      <c r="AB3547" s="90"/>
      <c r="AC3547" s="180"/>
      <c r="AD3547" s="90"/>
      <c r="AE3547" s="90"/>
      <c r="AF3547" s="90"/>
      <c r="AG3547" s="90"/>
      <c r="AH3547" s="90"/>
      <c r="AI3547" s="90"/>
      <c r="AJ3547" s="90"/>
      <c r="AK3547" s="90"/>
      <c r="AL3547" s="180"/>
      <c r="AM3547" s="90"/>
    </row>
    <row r="3548" spans="1:39">
      <c r="A3548" s="11">
        <f>ROW()</f>
        <v>3548</v>
      </c>
      <c r="C3548" s="6" t="s">
        <v>1</v>
      </c>
      <c r="D3548" s="39"/>
      <c r="E3548" s="39"/>
      <c r="F3548" s="39"/>
      <c r="G3548" s="39"/>
      <c r="H3548" s="39"/>
      <c r="I3548" s="39"/>
      <c r="J3548" s="39"/>
      <c r="K3548" s="39"/>
      <c r="L3548" s="39"/>
      <c r="M3548" s="39"/>
      <c r="N3548" s="39"/>
      <c r="O3548" s="39"/>
      <c r="P3548" s="39"/>
      <c r="Q3548" s="39"/>
      <c r="R3548" s="39"/>
      <c r="S3548" s="39"/>
      <c r="T3548" s="39"/>
      <c r="U3548" s="39"/>
      <c r="V3548" s="39"/>
      <c r="W3548" s="39"/>
      <c r="X3548" s="39"/>
      <c r="Y3548" s="39"/>
      <c r="Z3548" s="39"/>
      <c r="AA3548" s="39"/>
      <c r="AB3548" s="39"/>
      <c r="AC3548" s="9"/>
      <c r="AD3548" s="39"/>
      <c r="AE3548" s="39"/>
      <c r="AF3548" s="39"/>
      <c r="AG3548" s="39"/>
      <c r="AH3548" s="39"/>
      <c r="AI3548" s="39"/>
      <c r="AJ3548" s="39"/>
      <c r="AK3548" s="39"/>
      <c r="AL3548" s="9"/>
      <c r="AM3548" s="39"/>
    </row>
    <row r="3549" spans="1:39">
      <c r="A3549" s="11">
        <f>ROW()</f>
        <v>3549</v>
      </c>
      <c r="B3549" s="343" t="s">
        <v>6</v>
      </c>
      <c r="D3549" s="39"/>
      <c r="E3549" s="39"/>
      <c r="G3549" s="39"/>
      <c r="H3549" s="39"/>
      <c r="I3549" s="39"/>
      <c r="J3549" s="39"/>
      <c r="K3549" s="39"/>
      <c r="L3549" s="39"/>
      <c r="M3549" s="39"/>
      <c r="N3549" s="39"/>
      <c r="O3549" s="39"/>
      <c r="P3549" s="39"/>
      <c r="Q3549" s="39"/>
      <c r="R3549" s="39"/>
      <c r="S3549" s="39"/>
      <c r="T3549" s="39"/>
      <c r="U3549" s="39"/>
      <c r="V3549" s="39"/>
      <c r="W3549" s="39"/>
      <c r="X3549" s="39"/>
      <c r="Y3549" s="39"/>
      <c r="Z3549" s="39"/>
      <c r="AA3549" s="39"/>
      <c r="AB3549" s="39"/>
      <c r="AD3549" s="39"/>
      <c r="AE3549" s="39"/>
      <c r="AF3549" s="39"/>
      <c r="AG3549" s="39"/>
      <c r="AH3549" s="39"/>
      <c r="AI3549" s="39"/>
      <c r="AJ3549" s="39"/>
      <c r="AK3549" s="39"/>
      <c r="AM3549" s="39"/>
    </row>
    <row r="3550" spans="1:39">
      <c r="A3550" s="11">
        <f>ROW()</f>
        <v>3550</v>
      </c>
      <c r="C3550" s="6" t="s">
        <v>2</v>
      </c>
      <c r="D3550" s="39"/>
      <c r="E3550" s="39"/>
      <c r="F3550" s="31"/>
      <c r="G3550" s="39"/>
      <c r="H3550" s="39"/>
      <c r="I3550" s="39"/>
      <c r="J3550" s="39"/>
      <c r="K3550" s="39"/>
      <c r="L3550" s="39"/>
      <c r="M3550" s="39"/>
      <c r="N3550" s="39"/>
      <c r="O3550" s="39"/>
      <c r="P3550" s="39"/>
      <c r="Q3550" s="39"/>
      <c r="R3550" s="39"/>
      <c r="S3550" s="39"/>
      <c r="T3550" s="39"/>
      <c r="U3550" s="39"/>
      <c r="V3550" s="39"/>
      <c r="W3550" s="39"/>
      <c r="X3550" s="39"/>
      <c r="Y3550" s="39"/>
      <c r="Z3550" s="39"/>
      <c r="AA3550" s="39"/>
      <c r="AB3550" s="39"/>
      <c r="AC3550" s="9"/>
      <c r="AD3550" s="39"/>
      <c r="AE3550" s="39"/>
      <c r="AF3550" s="39"/>
      <c r="AG3550" s="39"/>
      <c r="AH3550" s="39"/>
      <c r="AI3550" s="39"/>
      <c r="AJ3550" s="39"/>
      <c r="AK3550" s="39"/>
      <c r="AL3550" s="9"/>
      <c r="AM3550" s="9">
        <f t="shared" ref="AM3550" si="2161">-IF(AM3505&lt;0,AM3505,IF(AM3490=0,AM3505,MIN((AM3505/AM3490)*(AM3505&gt;0),AM3505)))</f>
        <v>-8.7709045643275686E-3</v>
      </c>
    </row>
    <row r="3551" spans="1:39">
      <c r="A3551" s="11">
        <f>ROW()</f>
        <v>3551</v>
      </c>
      <c r="C3551" s="6" t="s">
        <v>3</v>
      </c>
      <c r="D3551" s="39"/>
      <c r="E3551" s="39"/>
      <c r="F3551" s="31"/>
      <c r="G3551" s="39"/>
      <c r="H3551" s="39"/>
      <c r="I3551" s="39"/>
      <c r="J3551" s="39"/>
      <c r="K3551" s="39"/>
      <c r="L3551" s="39"/>
      <c r="M3551" s="39"/>
      <c r="N3551" s="39"/>
      <c r="O3551" s="39"/>
      <c r="P3551" s="39"/>
      <c r="Q3551" s="39"/>
      <c r="R3551" s="39"/>
      <c r="S3551" s="39"/>
      <c r="T3551" s="39"/>
      <c r="U3551" s="39"/>
      <c r="V3551" s="39"/>
      <c r="W3551" s="39"/>
      <c r="X3551" s="39"/>
      <c r="Y3551" s="39"/>
      <c r="Z3551" s="39"/>
      <c r="AA3551" s="39"/>
      <c r="AB3551" s="39"/>
      <c r="AC3551" s="9"/>
      <c r="AD3551" s="39"/>
      <c r="AE3551" s="39"/>
      <c r="AF3551" s="39"/>
      <c r="AG3551" s="39"/>
      <c r="AH3551" s="39"/>
      <c r="AI3551" s="39"/>
      <c r="AJ3551" s="39"/>
      <c r="AK3551" s="39"/>
      <c r="AL3551" s="9"/>
      <c r="AM3551" s="9">
        <f t="shared" ref="AM3551" si="2162">-IF(AM3506&lt;0,AM3506,IF(AM3491=0,AM3506,MIN((AM3506/AM3491)*(AM3506&gt;0),AM3506)))</f>
        <v>-0.15055595027151511</v>
      </c>
    </row>
    <row r="3552" spans="1:39">
      <c r="A3552" s="11">
        <f>ROW()</f>
        <v>3552</v>
      </c>
      <c r="C3552" s="6" t="s">
        <v>4</v>
      </c>
      <c r="D3552" s="39"/>
      <c r="E3552" s="39"/>
      <c r="F3552" s="31"/>
      <c r="G3552" s="39"/>
      <c r="H3552" s="39"/>
      <c r="I3552" s="39"/>
      <c r="J3552" s="39"/>
      <c r="K3552" s="39"/>
      <c r="L3552" s="39"/>
      <c r="M3552" s="39"/>
      <c r="N3552" s="39"/>
      <c r="O3552" s="39"/>
      <c r="P3552" s="39"/>
      <c r="Q3552" s="39"/>
      <c r="R3552" s="39"/>
      <c r="S3552" s="39"/>
      <c r="T3552" s="39"/>
      <c r="U3552" s="39"/>
      <c r="V3552" s="39"/>
      <c r="W3552" s="39"/>
      <c r="X3552" s="39"/>
      <c r="Y3552" s="39"/>
      <c r="Z3552" s="39"/>
      <c r="AA3552" s="39"/>
      <c r="AB3552" s="39"/>
      <c r="AC3552" s="9"/>
      <c r="AD3552" s="39"/>
      <c r="AE3552" s="39"/>
      <c r="AF3552" s="39"/>
      <c r="AG3552" s="39"/>
      <c r="AH3552" s="39"/>
      <c r="AI3552" s="39"/>
      <c r="AJ3552" s="39"/>
      <c r="AK3552" s="39"/>
      <c r="AL3552" s="9"/>
      <c r="AM3552" s="9">
        <f t="shared" ref="AM3552" si="2163">-IF(AM3507&lt;0,AM3507,IF(AM3492=0,AM3507,MIN((AM3507/AM3492)*(AM3507&gt;0),AM3507)))</f>
        <v>-0.12534533447128848</v>
      </c>
    </row>
    <row r="3553" spans="1:39">
      <c r="A3553" s="11">
        <f>ROW()</f>
        <v>3553</v>
      </c>
      <c r="C3553" s="6" t="s">
        <v>5</v>
      </c>
      <c r="D3553" s="39"/>
      <c r="E3553" s="39"/>
      <c r="F3553" s="31"/>
      <c r="G3553" s="39"/>
      <c r="H3553" s="39"/>
      <c r="I3553" s="39"/>
      <c r="J3553" s="39"/>
      <c r="K3553" s="39"/>
      <c r="L3553" s="39"/>
      <c r="M3553" s="39"/>
      <c r="N3553" s="39"/>
      <c r="O3553" s="39"/>
      <c r="P3553" s="39"/>
      <c r="Q3553" s="39"/>
      <c r="R3553" s="39"/>
      <c r="S3553" s="39"/>
      <c r="T3553" s="39"/>
      <c r="U3553" s="39"/>
      <c r="V3553" s="39"/>
      <c r="W3553" s="39"/>
      <c r="X3553" s="39"/>
      <c r="Y3553" s="39"/>
      <c r="Z3553" s="39"/>
      <c r="AA3553" s="39"/>
      <c r="AB3553" s="39"/>
      <c r="AC3553" s="9"/>
      <c r="AD3553" s="39"/>
      <c r="AE3553" s="39"/>
      <c r="AF3553" s="39"/>
      <c r="AG3553" s="39"/>
      <c r="AH3553" s="39"/>
      <c r="AI3553" s="39"/>
      <c r="AJ3553" s="39"/>
      <c r="AK3553" s="39"/>
      <c r="AL3553" s="9"/>
      <c r="AM3553" s="9">
        <f t="shared" ref="AM3553" si="2164">-IF(AM3508&lt;0,AM3508,IF(AM3493=0,AM3508,MIN((AM3508/AM3493)*(AM3508&gt;0),AM3508)))</f>
        <v>-0.12822387788080414</v>
      </c>
    </row>
    <row r="3554" spans="1:39">
      <c r="A3554" s="11">
        <f>ROW()</f>
        <v>3554</v>
      </c>
      <c r="C3554" s="6" t="s">
        <v>473</v>
      </c>
      <c r="D3554" s="39"/>
      <c r="E3554" s="39"/>
      <c r="F3554" s="31"/>
      <c r="G3554" s="39"/>
      <c r="H3554" s="39"/>
      <c r="I3554" s="39"/>
      <c r="J3554" s="39"/>
      <c r="K3554" s="39"/>
      <c r="L3554" s="39"/>
      <c r="M3554" s="39"/>
      <c r="N3554" s="39"/>
      <c r="O3554" s="39"/>
      <c r="P3554" s="39"/>
      <c r="Q3554" s="39"/>
      <c r="R3554" s="39"/>
      <c r="S3554" s="39"/>
      <c r="T3554" s="39"/>
      <c r="U3554" s="39"/>
      <c r="V3554" s="39"/>
      <c r="W3554" s="39"/>
      <c r="X3554" s="39"/>
      <c r="Y3554" s="39"/>
      <c r="Z3554" s="39"/>
      <c r="AA3554" s="39"/>
      <c r="AB3554" s="39"/>
      <c r="AC3554" s="9"/>
      <c r="AD3554" s="39"/>
      <c r="AE3554" s="39"/>
      <c r="AF3554" s="39"/>
      <c r="AG3554" s="39"/>
      <c r="AH3554" s="39"/>
      <c r="AI3554" s="39"/>
      <c r="AJ3554" s="39"/>
      <c r="AK3554" s="39"/>
      <c r="AL3554" s="9"/>
      <c r="AM3554" s="9">
        <f t="shared" ref="AM3554" si="2165">-IF(AM3509&lt;0,AM3509,IF(AM3494=0,AM3509,MIN((AM3509/AM3494)*(AM3509&gt;0),AM3509)))</f>
        <v>-2.1831402653050405</v>
      </c>
    </row>
    <row r="3555" spans="1:39">
      <c r="A3555" s="11">
        <f>ROW()</f>
        <v>3555</v>
      </c>
      <c r="C3555" s="6" t="s">
        <v>474</v>
      </c>
      <c r="D3555" s="39"/>
      <c r="E3555" s="39"/>
      <c r="F3555" s="31"/>
      <c r="G3555" s="39"/>
      <c r="H3555" s="39"/>
      <c r="I3555" s="39"/>
      <c r="J3555" s="39"/>
      <c r="K3555" s="39"/>
      <c r="L3555" s="39"/>
      <c r="M3555" s="39"/>
      <c r="N3555" s="39"/>
      <c r="O3555" s="39"/>
      <c r="P3555" s="39"/>
      <c r="Q3555" s="39"/>
      <c r="R3555" s="39"/>
      <c r="S3555" s="39"/>
      <c r="T3555" s="39"/>
      <c r="U3555" s="39"/>
      <c r="V3555" s="39"/>
      <c r="W3555" s="39"/>
      <c r="X3555" s="39"/>
      <c r="Y3555" s="39"/>
      <c r="Z3555" s="39"/>
      <c r="AA3555" s="39"/>
      <c r="AB3555" s="39"/>
      <c r="AC3555" s="9"/>
      <c r="AD3555" s="39"/>
      <c r="AE3555" s="39"/>
      <c r="AF3555" s="39"/>
      <c r="AG3555" s="39"/>
      <c r="AH3555" s="39"/>
      <c r="AI3555" s="39"/>
      <c r="AJ3555" s="39"/>
      <c r="AK3555" s="39"/>
      <c r="AL3555" s="9"/>
      <c r="AM3555" s="9">
        <f t="shared" ref="AM3555" si="2166">-IF(AM3510&lt;0,AM3510,IF(AM3495=0,AM3510,MIN((AM3510/AM3495)*(AM3510&gt;0),AM3510)))</f>
        <v>-0.2514184178816779</v>
      </c>
    </row>
    <row r="3556" spans="1:39">
      <c r="A3556" s="11">
        <f>ROW()</f>
        <v>3556</v>
      </c>
      <c r="C3556" s="6" t="s">
        <v>477</v>
      </c>
      <c r="D3556" s="39"/>
      <c r="E3556" s="39"/>
      <c r="F3556" s="31"/>
      <c r="G3556" s="39"/>
      <c r="H3556" s="39"/>
      <c r="I3556" s="39"/>
      <c r="J3556" s="39"/>
      <c r="K3556" s="39"/>
      <c r="L3556" s="39"/>
      <c r="M3556" s="39"/>
      <c r="N3556" s="39"/>
      <c r="O3556" s="39"/>
      <c r="P3556" s="39"/>
      <c r="Q3556" s="39"/>
      <c r="R3556" s="39"/>
      <c r="S3556" s="39"/>
      <c r="T3556" s="39"/>
      <c r="U3556" s="39"/>
      <c r="V3556" s="39"/>
      <c r="W3556" s="39"/>
      <c r="X3556" s="39"/>
      <c r="Y3556" s="39"/>
      <c r="Z3556" s="39"/>
      <c r="AA3556" s="39"/>
      <c r="AB3556" s="39"/>
      <c r="AC3556" s="9"/>
      <c r="AD3556" s="39"/>
      <c r="AE3556" s="39"/>
      <c r="AF3556" s="39"/>
      <c r="AG3556" s="39"/>
      <c r="AH3556" s="39"/>
      <c r="AI3556" s="39"/>
      <c r="AJ3556" s="39"/>
      <c r="AK3556" s="39"/>
      <c r="AL3556" s="9"/>
      <c r="AM3556" s="9">
        <f t="shared" ref="AM3556" si="2167">-IF(AM3511&lt;0,AM3511,IF(AM3496=0,AM3511,MIN((AM3511/AM3496)*(AM3511&gt;0),AM3511)))</f>
        <v>-1.6868534860964828</v>
      </c>
    </row>
    <row r="3557" spans="1:39">
      <c r="A3557" s="11">
        <f>ROW()</f>
        <v>3557</v>
      </c>
      <c r="C3557" s="6" t="s">
        <v>511</v>
      </c>
      <c r="D3557" s="39"/>
      <c r="E3557" s="39"/>
      <c r="F3557" s="31"/>
      <c r="G3557" s="39"/>
      <c r="H3557" s="39"/>
      <c r="I3557" s="39"/>
      <c r="J3557" s="39"/>
      <c r="K3557" s="39"/>
      <c r="L3557" s="39"/>
      <c r="M3557" s="39"/>
      <c r="N3557" s="39"/>
      <c r="O3557" s="39"/>
      <c r="P3557" s="39"/>
      <c r="Q3557" s="39"/>
      <c r="R3557" s="39"/>
      <c r="S3557" s="39"/>
      <c r="T3557" s="39"/>
      <c r="U3557" s="39"/>
      <c r="V3557" s="39"/>
      <c r="W3557" s="39"/>
      <c r="X3557" s="39"/>
      <c r="Y3557" s="39"/>
      <c r="Z3557" s="39"/>
      <c r="AA3557" s="39"/>
      <c r="AB3557" s="39"/>
      <c r="AC3557" s="9"/>
      <c r="AD3557" s="39"/>
      <c r="AE3557" s="39"/>
      <c r="AF3557" s="39"/>
      <c r="AG3557" s="39"/>
      <c r="AH3557" s="39"/>
      <c r="AI3557" s="39"/>
      <c r="AJ3557" s="39"/>
      <c r="AK3557" s="39"/>
      <c r="AL3557" s="9"/>
      <c r="AM3557" s="9">
        <f t="shared" ref="AM3557" si="2168">-IF(AM3512&lt;0,AM3512,IF(AM3497=0,AM3512,MIN((AM3512/AM3497)*(AM3512&gt;0),AM3512)))</f>
        <v>-0.13156356846491352</v>
      </c>
    </row>
    <row r="3558" spans="1:39">
      <c r="A3558" s="11">
        <f>ROW()</f>
        <v>3558</v>
      </c>
      <c r="C3558" s="6" t="s">
        <v>655</v>
      </c>
      <c r="D3558" s="39"/>
      <c r="E3558" s="39"/>
      <c r="F3558" s="31"/>
      <c r="G3558" s="39"/>
      <c r="H3558" s="39"/>
      <c r="I3558" s="39"/>
      <c r="J3558" s="39"/>
      <c r="K3558" s="39"/>
      <c r="L3558" s="39"/>
      <c r="M3558" s="39"/>
      <c r="N3558" s="39"/>
      <c r="O3558" s="39"/>
      <c r="P3558" s="39"/>
      <c r="Q3558" s="39"/>
      <c r="R3558" s="39"/>
      <c r="S3558" s="39"/>
      <c r="T3558" s="39"/>
      <c r="U3558" s="39"/>
      <c r="V3558" s="39"/>
      <c r="W3558" s="39"/>
      <c r="X3558" s="39"/>
      <c r="Y3558" s="39"/>
      <c r="Z3558" s="39"/>
      <c r="AA3558" s="39"/>
      <c r="AB3558" s="39"/>
      <c r="AC3558" s="9"/>
      <c r="AD3558" s="39"/>
      <c r="AE3558" s="39"/>
      <c r="AF3558" s="39"/>
      <c r="AG3558" s="39"/>
      <c r="AH3558" s="39"/>
      <c r="AI3558" s="39"/>
      <c r="AJ3558" s="39"/>
      <c r="AK3558" s="39"/>
      <c r="AL3558" s="9"/>
      <c r="AM3558" s="9"/>
    </row>
    <row r="3559" spans="1:39">
      <c r="A3559" s="11">
        <f>ROW()</f>
        <v>3559</v>
      </c>
      <c r="C3559" s="6" t="s">
        <v>656</v>
      </c>
      <c r="D3559" s="39"/>
      <c r="E3559" s="39"/>
      <c r="F3559" s="31"/>
      <c r="G3559" s="39"/>
      <c r="H3559" s="39"/>
      <c r="I3559" s="39"/>
      <c r="J3559" s="39"/>
      <c r="K3559" s="39"/>
      <c r="L3559" s="39"/>
      <c r="M3559" s="39"/>
      <c r="N3559" s="39"/>
      <c r="O3559" s="39"/>
      <c r="P3559" s="39"/>
      <c r="Q3559" s="39"/>
      <c r="R3559" s="39"/>
      <c r="S3559" s="39"/>
      <c r="T3559" s="39"/>
      <c r="U3559" s="39"/>
      <c r="V3559" s="39"/>
      <c r="W3559" s="39"/>
      <c r="X3559" s="39"/>
      <c r="Y3559" s="39"/>
      <c r="Z3559" s="39"/>
      <c r="AA3559" s="39"/>
      <c r="AB3559" s="39"/>
      <c r="AC3559" s="9"/>
      <c r="AD3559" s="39"/>
      <c r="AE3559" s="39"/>
      <c r="AF3559" s="39"/>
      <c r="AG3559" s="39"/>
      <c r="AH3559" s="39"/>
      <c r="AI3559" s="39"/>
      <c r="AJ3559" s="39"/>
      <c r="AK3559" s="39"/>
      <c r="AL3559" s="9"/>
      <c r="AM3559" s="9"/>
    </row>
    <row r="3560" spans="1:39">
      <c r="A3560" s="11">
        <f>ROW()</f>
        <v>3560</v>
      </c>
      <c r="C3560" s="6" t="s">
        <v>667</v>
      </c>
      <c r="D3560" s="39"/>
      <c r="E3560" s="39"/>
      <c r="F3560" s="31"/>
      <c r="G3560" s="39"/>
      <c r="H3560" s="39"/>
      <c r="I3560" s="39"/>
      <c r="J3560" s="39"/>
      <c r="K3560" s="39"/>
      <c r="L3560" s="39"/>
      <c r="M3560" s="39"/>
      <c r="N3560" s="39"/>
      <c r="O3560" s="39"/>
      <c r="P3560" s="39"/>
      <c r="Q3560" s="39"/>
      <c r="R3560" s="39"/>
      <c r="S3560" s="39"/>
      <c r="T3560" s="39"/>
      <c r="U3560" s="39"/>
      <c r="V3560" s="39"/>
      <c r="W3560" s="39"/>
      <c r="X3560" s="39"/>
      <c r="Y3560" s="39"/>
      <c r="Z3560" s="39"/>
      <c r="AA3560" s="39"/>
      <c r="AB3560" s="39"/>
      <c r="AC3560" s="9"/>
      <c r="AD3560" s="39"/>
      <c r="AE3560" s="39"/>
      <c r="AF3560" s="39"/>
      <c r="AG3560" s="39"/>
      <c r="AH3560" s="39"/>
      <c r="AI3560" s="39"/>
      <c r="AJ3560" s="39"/>
      <c r="AK3560" s="39"/>
      <c r="AL3560" s="9"/>
      <c r="AM3560" s="9"/>
    </row>
    <row r="3561" spans="1:39">
      <c r="A3561" s="11">
        <f>ROW()</f>
        <v>3561</v>
      </c>
      <c r="C3561" s="6" t="s">
        <v>212</v>
      </c>
      <c r="D3561" s="39"/>
      <c r="E3561" s="39"/>
      <c r="F3561" s="31"/>
      <c r="G3561" s="39"/>
      <c r="H3561" s="39"/>
      <c r="I3561" s="39"/>
      <c r="J3561" s="39"/>
      <c r="K3561" s="39"/>
      <c r="L3561" s="39"/>
      <c r="M3561" s="39"/>
      <c r="N3561" s="39"/>
      <c r="O3561" s="39"/>
      <c r="P3561" s="39"/>
      <c r="Q3561" s="39"/>
      <c r="R3561" s="39"/>
      <c r="S3561" s="39"/>
      <c r="T3561" s="39"/>
      <c r="U3561" s="39"/>
      <c r="V3561" s="39"/>
      <c r="W3561" s="39"/>
      <c r="X3561" s="39"/>
      <c r="Y3561" s="39"/>
      <c r="Z3561" s="39"/>
      <c r="AA3561" s="39"/>
      <c r="AB3561" s="39"/>
      <c r="AC3561" s="9"/>
      <c r="AD3561" s="39"/>
      <c r="AE3561" s="39"/>
      <c r="AF3561" s="39"/>
      <c r="AG3561" s="39"/>
      <c r="AH3561" s="39"/>
      <c r="AI3561" s="39"/>
      <c r="AJ3561" s="39"/>
      <c r="AK3561" s="39"/>
      <c r="AL3561" s="9"/>
      <c r="AM3561" s="531">
        <v>0</v>
      </c>
    </row>
    <row r="3562" spans="1:39">
      <c r="A3562" s="11">
        <f>ROW()</f>
        <v>3562</v>
      </c>
      <c r="C3562" s="30" t="s">
        <v>362</v>
      </c>
      <c r="D3562" s="90"/>
      <c r="E3562" s="90"/>
      <c r="F3562" s="90"/>
      <c r="G3562" s="90"/>
      <c r="H3562" s="90"/>
      <c r="I3562" s="90"/>
      <c r="J3562" s="90"/>
      <c r="K3562" s="90"/>
      <c r="L3562" s="90"/>
      <c r="M3562" s="90"/>
      <c r="N3562" s="90"/>
      <c r="O3562" s="90"/>
      <c r="P3562" s="90"/>
      <c r="Q3562" s="90"/>
      <c r="R3562" s="90"/>
      <c r="S3562" s="90"/>
      <c r="T3562" s="90"/>
      <c r="U3562" s="90"/>
      <c r="V3562" s="90"/>
      <c r="W3562" s="90"/>
      <c r="X3562" s="90"/>
      <c r="Y3562" s="90"/>
      <c r="Z3562" s="90"/>
      <c r="AA3562" s="90"/>
      <c r="AB3562" s="90"/>
      <c r="AC3562" s="180"/>
      <c r="AD3562" s="90"/>
      <c r="AE3562" s="90"/>
      <c r="AF3562" s="90"/>
      <c r="AG3562" s="90"/>
      <c r="AH3562" s="90"/>
      <c r="AI3562" s="90"/>
      <c r="AJ3562" s="90"/>
      <c r="AK3562" s="90"/>
      <c r="AL3562" s="180"/>
      <c r="AM3562" s="21">
        <f t="shared" ref="AM3562" si="2169">-IF(AM3517&lt;0,AM3517,IF(AM3502=0,AM3517,MIN((AM3517/AM3502)*(AM3517&gt;0),AM3517)))</f>
        <v>-4.2143136800002319E-2</v>
      </c>
    </row>
    <row r="3563" spans="1:39">
      <c r="A3563" s="11">
        <f>ROW()</f>
        <v>3563</v>
      </c>
      <c r="C3563" s="6" t="s">
        <v>1</v>
      </c>
      <c r="D3563" s="39"/>
      <c r="E3563" s="39"/>
      <c r="F3563" s="39"/>
      <c r="G3563" s="39"/>
      <c r="H3563" s="39"/>
      <c r="I3563" s="39"/>
      <c r="J3563" s="39"/>
      <c r="K3563" s="39"/>
      <c r="L3563" s="39"/>
      <c r="M3563" s="39"/>
      <c r="N3563" s="39"/>
      <c r="O3563" s="39"/>
      <c r="P3563" s="39"/>
      <c r="Q3563" s="39"/>
      <c r="R3563" s="39"/>
      <c r="S3563" s="39"/>
      <c r="T3563" s="39"/>
      <c r="U3563" s="39"/>
      <c r="V3563" s="39"/>
      <c r="W3563" s="39"/>
      <c r="X3563" s="39"/>
      <c r="Y3563" s="39"/>
      <c r="Z3563" s="39"/>
      <c r="AA3563" s="39"/>
      <c r="AB3563" s="39"/>
      <c r="AC3563" s="9"/>
      <c r="AD3563" s="39"/>
      <c r="AE3563" s="39"/>
      <c r="AF3563" s="39"/>
      <c r="AG3563" s="39"/>
      <c r="AH3563" s="39"/>
      <c r="AI3563" s="39"/>
      <c r="AJ3563" s="39"/>
      <c r="AK3563" s="39"/>
      <c r="AL3563" s="9"/>
      <c r="AM3563" s="9">
        <f t="shared" ref="AM3563" si="2170">SUM(AM3550:AM3562)</f>
        <v>-4.7080149417360522</v>
      </c>
    </row>
    <row r="3564" spans="1:39">
      <c r="A3564" s="11">
        <f>ROW()</f>
        <v>3564</v>
      </c>
      <c r="B3564" s="343" t="s">
        <v>70</v>
      </c>
      <c r="D3564" s="39"/>
      <c r="E3564" s="39"/>
      <c r="F3564" s="39"/>
      <c r="G3564" s="39"/>
      <c r="H3564" s="39"/>
      <c r="I3564" s="39"/>
      <c r="J3564" s="39"/>
      <c r="K3564" s="39"/>
      <c r="L3564" s="39"/>
      <c r="M3564" s="39"/>
      <c r="N3564" s="39"/>
      <c r="O3564" s="39"/>
      <c r="P3564" s="39"/>
      <c r="Q3564" s="39"/>
      <c r="R3564" s="39"/>
      <c r="S3564" s="39"/>
      <c r="T3564" s="39"/>
      <c r="U3564" s="39"/>
      <c r="V3564" s="39"/>
      <c r="W3564" s="39"/>
      <c r="X3564" s="39"/>
      <c r="Y3564" s="39"/>
      <c r="Z3564" s="39"/>
      <c r="AA3564" s="39"/>
      <c r="AB3564" s="39"/>
      <c r="AC3564" s="39"/>
      <c r="AD3564" s="39"/>
      <c r="AE3564" s="39"/>
      <c r="AF3564" s="39"/>
      <c r="AG3564" s="39"/>
      <c r="AH3564" s="39"/>
      <c r="AI3564" s="39"/>
      <c r="AJ3564" s="39"/>
      <c r="AK3564" s="39"/>
      <c r="AL3564" s="39"/>
      <c r="AM3564" s="39"/>
    </row>
    <row r="3565" spans="1:39">
      <c r="A3565" s="11">
        <f>ROW()</f>
        <v>3565</v>
      </c>
      <c r="C3565" s="6" t="s">
        <v>2</v>
      </c>
      <c r="D3565" s="39"/>
      <c r="E3565" s="39"/>
      <c r="F3565" s="39"/>
      <c r="G3565" s="39"/>
      <c r="H3565" s="39"/>
      <c r="I3565" s="39"/>
      <c r="J3565" s="39"/>
      <c r="K3565" s="39"/>
      <c r="L3565" s="39"/>
      <c r="M3565" s="39"/>
      <c r="N3565" s="39"/>
      <c r="O3565" s="39"/>
      <c r="P3565" s="39"/>
      <c r="Q3565" s="39"/>
      <c r="R3565" s="39"/>
      <c r="S3565" s="39"/>
      <c r="T3565" s="39"/>
      <c r="U3565" s="39"/>
      <c r="V3565" s="39"/>
      <c r="W3565" s="39"/>
      <c r="X3565" s="39"/>
      <c r="Y3565" s="39"/>
      <c r="Z3565" s="39"/>
      <c r="AA3565" s="39"/>
      <c r="AB3565" s="39"/>
      <c r="AC3565" s="9"/>
      <c r="AD3565" s="39"/>
      <c r="AE3565" s="39"/>
      <c r="AF3565" s="39"/>
      <c r="AG3565" s="39"/>
      <c r="AH3565" s="39"/>
      <c r="AI3565" s="39"/>
      <c r="AJ3565" s="39"/>
      <c r="AK3565" s="39"/>
      <c r="AL3565" s="9">
        <f t="shared" ref="AL3565:AM3565" si="2171">AL3505+AL3520+AL3535+AL3550</f>
        <v>0.28943985062280975</v>
      </c>
      <c r="AM3565" s="9">
        <f t="shared" si="2171"/>
        <v>0.28066894605848219</v>
      </c>
    </row>
    <row r="3566" spans="1:39">
      <c r="A3566" s="11">
        <f>ROW()</f>
        <v>3566</v>
      </c>
      <c r="C3566" s="6" t="s">
        <v>3</v>
      </c>
      <c r="D3566" s="39"/>
      <c r="E3566" s="39"/>
      <c r="F3566" s="39"/>
      <c r="G3566" s="39"/>
      <c r="H3566" s="39"/>
      <c r="I3566" s="39"/>
      <c r="J3566" s="39"/>
      <c r="K3566" s="39"/>
      <c r="L3566" s="39"/>
      <c r="M3566" s="39"/>
      <c r="N3566" s="39"/>
      <c r="O3566" s="39"/>
      <c r="P3566" s="39"/>
      <c r="Q3566" s="39"/>
      <c r="R3566" s="39"/>
      <c r="S3566" s="39"/>
      <c r="T3566" s="39"/>
      <c r="U3566" s="39"/>
      <c r="V3566" s="39"/>
      <c r="W3566" s="39"/>
      <c r="X3566" s="39"/>
      <c r="Y3566" s="39"/>
      <c r="Z3566" s="39"/>
      <c r="AA3566" s="39"/>
      <c r="AB3566" s="39"/>
      <c r="AC3566" s="9"/>
      <c r="AD3566" s="39"/>
      <c r="AE3566" s="39"/>
      <c r="AF3566" s="39"/>
      <c r="AG3566" s="39"/>
      <c r="AH3566" s="39"/>
      <c r="AI3566" s="39"/>
      <c r="AJ3566" s="39"/>
      <c r="AK3566" s="39"/>
      <c r="AL3566" s="9">
        <f t="shared" ref="AL3566:AM3566" si="2172">AL3506+AL3521+AL3536+AL3551</f>
        <v>4.5166785081454535</v>
      </c>
      <c r="AM3566" s="9">
        <f t="shared" si="2172"/>
        <v>4.366122557873938</v>
      </c>
    </row>
    <row r="3567" spans="1:39">
      <c r="A3567" s="11">
        <f>ROW()</f>
        <v>3567</v>
      </c>
      <c r="C3567" s="6" t="s">
        <v>4</v>
      </c>
      <c r="D3567" s="39"/>
      <c r="E3567" s="39"/>
      <c r="F3567" s="39"/>
      <c r="G3567" s="39"/>
      <c r="H3567" s="39"/>
      <c r="I3567" s="39"/>
      <c r="J3567" s="39"/>
      <c r="K3567" s="39"/>
      <c r="L3567" s="39"/>
      <c r="M3567" s="39"/>
      <c r="N3567" s="39"/>
      <c r="O3567" s="39"/>
      <c r="P3567" s="39"/>
      <c r="Q3567" s="39"/>
      <c r="R3567" s="39"/>
      <c r="S3567" s="39"/>
      <c r="T3567" s="39"/>
      <c r="U3567" s="39"/>
      <c r="V3567" s="39"/>
      <c r="W3567" s="39"/>
      <c r="X3567" s="39"/>
      <c r="Y3567" s="39"/>
      <c r="Z3567" s="39"/>
      <c r="AA3567" s="39"/>
      <c r="AB3567" s="39"/>
      <c r="AC3567" s="9"/>
      <c r="AD3567" s="39"/>
      <c r="AE3567" s="39"/>
      <c r="AF3567" s="39"/>
      <c r="AG3567" s="39"/>
      <c r="AH3567" s="39"/>
      <c r="AI3567" s="39"/>
      <c r="AJ3567" s="39"/>
      <c r="AK3567" s="39"/>
      <c r="AL3567" s="9">
        <f t="shared" ref="AL3567:AM3567" si="2173">AL3507+AL3522+AL3537+AL3552</f>
        <v>3.7603600341386545</v>
      </c>
      <c r="AM3567" s="9">
        <f t="shared" si="2173"/>
        <v>3.6350146996673658</v>
      </c>
    </row>
    <row r="3568" spans="1:39">
      <c r="A3568" s="11">
        <f>ROW()</f>
        <v>3568</v>
      </c>
      <c r="C3568" s="6" t="s">
        <v>5</v>
      </c>
      <c r="D3568" s="39"/>
      <c r="E3568" s="39"/>
      <c r="F3568" s="39"/>
      <c r="G3568" s="39"/>
      <c r="H3568" s="39"/>
      <c r="I3568" s="39"/>
      <c r="J3568" s="39"/>
      <c r="K3568" s="39"/>
      <c r="L3568" s="39"/>
      <c r="M3568" s="39"/>
      <c r="N3568" s="39"/>
      <c r="O3568" s="39"/>
      <c r="P3568" s="39"/>
      <c r="Q3568" s="39"/>
      <c r="R3568" s="39"/>
      <c r="S3568" s="39"/>
      <c r="T3568" s="39"/>
      <c r="U3568" s="39"/>
      <c r="V3568" s="39"/>
      <c r="W3568" s="39"/>
      <c r="X3568" s="39"/>
      <c r="Y3568" s="39"/>
      <c r="Z3568" s="39"/>
      <c r="AA3568" s="39"/>
      <c r="AB3568" s="39"/>
      <c r="AC3568" s="9"/>
      <c r="AD3568" s="39"/>
      <c r="AE3568" s="39"/>
      <c r="AF3568" s="39"/>
      <c r="AG3568" s="39"/>
      <c r="AH3568" s="39"/>
      <c r="AI3568" s="39"/>
      <c r="AJ3568" s="39"/>
      <c r="AK3568" s="39"/>
      <c r="AL3568" s="9">
        <f t="shared" ref="AL3568:AM3568" si="2174">AL3508+AL3523+AL3538+AL3553</f>
        <v>1.2822387788080414</v>
      </c>
      <c r="AM3568" s="9">
        <f t="shared" si="2174"/>
        <v>1.1540149009272374</v>
      </c>
    </row>
    <row r="3569" spans="1:39">
      <c r="A3569" s="11">
        <f>ROW()</f>
        <v>3569</v>
      </c>
      <c r="C3569" s="6" t="s">
        <v>473</v>
      </c>
      <c r="D3569" s="39"/>
      <c r="E3569" s="39"/>
      <c r="F3569" s="39"/>
      <c r="G3569" s="39"/>
      <c r="H3569" s="39"/>
      <c r="I3569" s="39"/>
      <c r="J3569" s="39"/>
      <c r="K3569" s="39"/>
      <c r="L3569" s="39"/>
      <c r="M3569" s="39"/>
      <c r="N3569" s="39"/>
      <c r="O3569" s="39"/>
      <c r="P3569" s="39"/>
      <c r="Q3569" s="39"/>
      <c r="R3569" s="39"/>
      <c r="S3569" s="39"/>
      <c r="T3569" s="39"/>
      <c r="U3569" s="39"/>
      <c r="V3569" s="39"/>
      <c r="W3569" s="39"/>
      <c r="X3569" s="39"/>
      <c r="Y3569" s="39"/>
      <c r="Z3569" s="39"/>
      <c r="AA3569" s="39"/>
      <c r="AB3569" s="39"/>
      <c r="AC3569" s="9"/>
      <c r="AD3569" s="39"/>
      <c r="AE3569" s="39"/>
      <c r="AF3569" s="39"/>
      <c r="AG3569" s="39"/>
      <c r="AH3569" s="39"/>
      <c r="AI3569" s="39"/>
      <c r="AJ3569" s="39"/>
      <c r="AK3569" s="39"/>
      <c r="AL3569" s="9">
        <f t="shared" ref="AL3569:AM3569" si="2175">AL3509+AL3524+AL3539+AL3554</f>
        <v>10.915701326525202</v>
      </c>
      <c r="AM3569" s="9">
        <f t="shared" si="2175"/>
        <v>8.7325610612201618</v>
      </c>
    </row>
    <row r="3570" spans="1:39">
      <c r="A3570" s="11">
        <f>ROW()</f>
        <v>3570</v>
      </c>
      <c r="C3570" s="6" t="s">
        <v>474</v>
      </c>
      <c r="D3570" s="39"/>
      <c r="E3570" s="39"/>
      <c r="F3570" s="39"/>
      <c r="G3570" s="39"/>
      <c r="H3570" s="39"/>
      <c r="I3570" s="39"/>
      <c r="J3570" s="39"/>
      <c r="K3570" s="39"/>
      <c r="L3570" s="39"/>
      <c r="M3570" s="39"/>
      <c r="N3570" s="39"/>
      <c r="O3570" s="39"/>
      <c r="P3570" s="39"/>
      <c r="Q3570" s="39"/>
      <c r="R3570" s="39"/>
      <c r="S3570" s="39"/>
      <c r="T3570" s="39"/>
      <c r="U3570" s="39"/>
      <c r="V3570" s="39"/>
      <c r="W3570" s="39"/>
      <c r="X3570" s="39"/>
      <c r="Y3570" s="39"/>
      <c r="Z3570" s="39"/>
      <c r="AA3570" s="39"/>
      <c r="AB3570" s="39"/>
      <c r="AC3570" s="9"/>
      <c r="AD3570" s="39"/>
      <c r="AE3570" s="39"/>
      <c r="AF3570" s="39"/>
      <c r="AG3570" s="39"/>
      <c r="AH3570" s="39"/>
      <c r="AI3570" s="39"/>
      <c r="AJ3570" s="39"/>
      <c r="AK3570" s="39"/>
      <c r="AL3570" s="9">
        <f t="shared" ref="AL3570:AM3570" si="2176">AL3510+AL3525+AL3540+AL3555</f>
        <v>3.7712762682251681</v>
      </c>
      <c r="AM3570" s="9">
        <f t="shared" si="2176"/>
        <v>3.5198578503434903</v>
      </c>
    </row>
    <row r="3571" spans="1:39">
      <c r="A3571" s="11">
        <f>ROW()</f>
        <v>3571</v>
      </c>
      <c r="C3571" s="6" t="s">
        <v>477</v>
      </c>
      <c r="D3571" s="39"/>
      <c r="E3571" s="39"/>
      <c r="F3571" s="39"/>
      <c r="G3571" s="39"/>
      <c r="H3571" s="39"/>
      <c r="I3571" s="39"/>
      <c r="J3571" s="39"/>
      <c r="K3571" s="39"/>
      <c r="L3571" s="39"/>
      <c r="M3571" s="39"/>
      <c r="N3571" s="39"/>
      <c r="O3571" s="39"/>
      <c r="P3571" s="39"/>
      <c r="Q3571" s="39"/>
      <c r="R3571" s="39"/>
      <c r="S3571" s="39"/>
      <c r="T3571" s="39"/>
      <c r="U3571" s="39"/>
      <c r="V3571" s="39"/>
      <c r="W3571" s="39"/>
      <c r="X3571" s="39"/>
      <c r="Y3571" s="39"/>
      <c r="Z3571" s="39"/>
      <c r="AA3571" s="39"/>
      <c r="AB3571" s="39"/>
      <c r="AC3571" s="9"/>
      <c r="AD3571" s="39"/>
      <c r="AE3571" s="39"/>
      <c r="AF3571" s="39"/>
      <c r="AG3571" s="39"/>
      <c r="AH3571" s="39"/>
      <c r="AI3571" s="39"/>
      <c r="AJ3571" s="39"/>
      <c r="AK3571" s="39"/>
      <c r="AL3571" s="9">
        <f>AL3511+AL3526+AL3541+AL3556</f>
        <v>16.868534860964829</v>
      </c>
      <c r="AM3571" s="9">
        <f>AM3511+AM3526+AM3541+AM3556</f>
        <v>15.181681374868345</v>
      </c>
    </row>
    <row r="3572" spans="1:39">
      <c r="A3572" s="11">
        <f>ROW()</f>
        <v>3572</v>
      </c>
      <c r="C3572" s="6" t="s">
        <v>511</v>
      </c>
      <c r="D3572" s="39"/>
      <c r="E3572" s="39"/>
      <c r="F3572" s="39"/>
      <c r="G3572" s="39"/>
      <c r="H3572" s="39"/>
      <c r="I3572" s="39"/>
      <c r="J3572" s="39"/>
      <c r="K3572" s="39"/>
      <c r="L3572" s="39"/>
      <c r="M3572" s="39"/>
      <c r="N3572" s="39"/>
      <c r="O3572" s="39"/>
      <c r="P3572" s="39"/>
      <c r="Q3572" s="39"/>
      <c r="R3572" s="39"/>
      <c r="S3572" s="39"/>
      <c r="T3572" s="39"/>
      <c r="U3572" s="39"/>
      <c r="V3572" s="39"/>
      <c r="W3572" s="39"/>
      <c r="X3572" s="39"/>
      <c r="Y3572" s="39"/>
      <c r="Z3572" s="39"/>
      <c r="AA3572" s="39"/>
      <c r="AB3572" s="39"/>
      <c r="AC3572" s="9"/>
      <c r="AD3572" s="39"/>
      <c r="AE3572" s="39"/>
      <c r="AF3572" s="39"/>
      <c r="AG3572" s="39"/>
      <c r="AH3572" s="39"/>
      <c r="AI3572" s="39"/>
      <c r="AJ3572" s="39"/>
      <c r="AK3572" s="39"/>
      <c r="AL3572" s="9">
        <f t="shared" ref="AL3572:AM3572" si="2177">AL3512+AL3527+AL3542+AL3557</f>
        <v>6.5781784232456753</v>
      </c>
      <c r="AM3572" s="9">
        <f t="shared" si="2177"/>
        <v>6.446614854780762</v>
      </c>
    </row>
    <row r="3573" spans="1:39">
      <c r="A3573" s="11">
        <f>ROW()</f>
        <v>3573</v>
      </c>
      <c r="C3573" s="6" t="s">
        <v>655</v>
      </c>
      <c r="D3573" s="39"/>
      <c r="E3573" s="39"/>
      <c r="F3573" s="39"/>
      <c r="G3573" s="39"/>
      <c r="H3573" s="39"/>
      <c r="I3573" s="39"/>
      <c r="J3573" s="39"/>
      <c r="K3573" s="39"/>
      <c r="L3573" s="39"/>
      <c r="M3573" s="39"/>
      <c r="N3573" s="39"/>
      <c r="O3573" s="39"/>
      <c r="P3573" s="39"/>
      <c r="Q3573" s="39"/>
      <c r="R3573" s="39"/>
      <c r="S3573" s="39"/>
      <c r="T3573" s="39"/>
      <c r="U3573" s="39"/>
      <c r="V3573" s="39"/>
      <c r="W3573" s="39"/>
      <c r="X3573" s="39"/>
      <c r="Y3573" s="39"/>
      <c r="Z3573" s="39"/>
      <c r="AA3573" s="39"/>
      <c r="AB3573" s="39"/>
      <c r="AC3573" s="9"/>
      <c r="AD3573" s="39"/>
      <c r="AE3573" s="39"/>
      <c r="AF3573" s="39"/>
      <c r="AG3573" s="39"/>
      <c r="AH3573" s="39"/>
      <c r="AI3573" s="39"/>
      <c r="AJ3573" s="39"/>
      <c r="AK3573" s="39"/>
      <c r="AL3573" s="9">
        <f t="shared" ref="AL3573:AM3573" si="2178">AL3513+AL3528+AL3543+AL3558</f>
        <v>0</v>
      </c>
      <c r="AM3573" s="9">
        <f t="shared" si="2178"/>
        <v>0</v>
      </c>
    </row>
    <row r="3574" spans="1:39">
      <c r="A3574" s="11">
        <f>ROW()</f>
        <v>3574</v>
      </c>
      <c r="C3574" s="6" t="s">
        <v>656</v>
      </c>
      <c r="D3574" s="39"/>
      <c r="E3574" s="39"/>
      <c r="F3574" s="39"/>
      <c r="G3574" s="39"/>
      <c r="H3574" s="39"/>
      <c r="I3574" s="39"/>
      <c r="J3574" s="39"/>
      <c r="K3574" s="39"/>
      <c r="L3574" s="39"/>
      <c r="M3574" s="39"/>
      <c r="N3574" s="39"/>
      <c r="O3574" s="39"/>
      <c r="P3574" s="39"/>
      <c r="Q3574" s="39"/>
      <c r="R3574" s="39"/>
      <c r="S3574" s="39"/>
      <c r="T3574" s="39"/>
      <c r="U3574" s="39"/>
      <c r="V3574" s="39"/>
      <c r="W3574" s="39"/>
      <c r="X3574" s="39"/>
      <c r="Y3574" s="39"/>
      <c r="Z3574" s="39"/>
      <c r="AA3574" s="39"/>
      <c r="AB3574" s="39"/>
      <c r="AC3574" s="9"/>
      <c r="AD3574" s="39"/>
      <c r="AE3574" s="39"/>
      <c r="AF3574" s="39"/>
      <c r="AG3574" s="39"/>
      <c r="AH3574" s="39"/>
      <c r="AI3574" s="39"/>
      <c r="AJ3574" s="39"/>
      <c r="AK3574" s="39"/>
      <c r="AL3574" s="9">
        <f t="shared" ref="AL3574:AM3574" si="2179">AL3514+AL3529+AL3544+AL3559</f>
        <v>0</v>
      </c>
      <c r="AM3574" s="9">
        <f t="shared" si="2179"/>
        <v>0</v>
      </c>
    </row>
    <row r="3575" spans="1:39">
      <c r="A3575" s="11">
        <f>ROW()</f>
        <v>3575</v>
      </c>
      <c r="C3575" s="6" t="s">
        <v>667</v>
      </c>
      <c r="D3575" s="39"/>
      <c r="E3575" s="39"/>
      <c r="F3575" s="39"/>
      <c r="G3575" s="39"/>
      <c r="H3575" s="39"/>
      <c r="I3575" s="39"/>
      <c r="J3575" s="39"/>
      <c r="K3575" s="39"/>
      <c r="L3575" s="39"/>
      <c r="M3575" s="39"/>
      <c r="N3575" s="39"/>
      <c r="O3575" s="39"/>
      <c r="P3575" s="39"/>
      <c r="Q3575" s="39"/>
      <c r="R3575" s="39"/>
      <c r="S3575" s="39"/>
      <c r="T3575" s="39"/>
      <c r="U3575" s="39"/>
      <c r="V3575" s="39"/>
      <c r="W3575" s="39"/>
      <c r="X3575" s="39"/>
      <c r="Y3575" s="39"/>
      <c r="Z3575" s="39"/>
      <c r="AA3575" s="39"/>
      <c r="AB3575" s="39"/>
      <c r="AC3575" s="9"/>
      <c r="AD3575" s="39"/>
      <c r="AE3575" s="39"/>
      <c r="AF3575" s="39"/>
      <c r="AG3575" s="39"/>
      <c r="AH3575" s="39"/>
      <c r="AI3575" s="39"/>
      <c r="AJ3575" s="39"/>
      <c r="AK3575" s="39"/>
      <c r="AL3575" s="9">
        <f t="shared" ref="AL3575:AM3575" si="2180">AL3515+AL3530+AL3545+AL3560</f>
        <v>0</v>
      </c>
      <c r="AM3575" s="9">
        <f t="shared" si="2180"/>
        <v>0</v>
      </c>
    </row>
    <row r="3576" spans="1:39">
      <c r="A3576" s="11">
        <f>ROW()</f>
        <v>3576</v>
      </c>
      <c r="C3576" s="6" t="s">
        <v>212</v>
      </c>
      <c r="D3576" s="39"/>
      <c r="E3576" s="39"/>
      <c r="F3576" s="39"/>
      <c r="G3576" s="39"/>
      <c r="H3576" s="39"/>
      <c r="I3576" s="39"/>
      <c r="J3576" s="39"/>
      <c r="K3576" s="39"/>
      <c r="L3576" s="39"/>
      <c r="M3576" s="39"/>
      <c r="N3576" s="39"/>
      <c r="O3576" s="39"/>
      <c r="P3576" s="39"/>
      <c r="Q3576" s="39"/>
      <c r="R3576" s="39"/>
      <c r="S3576" s="39"/>
      <c r="T3576" s="39"/>
      <c r="U3576" s="39"/>
      <c r="V3576" s="39"/>
      <c r="W3576" s="39"/>
      <c r="X3576" s="39"/>
      <c r="Y3576" s="39"/>
      <c r="Z3576" s="39"/>
      <c r="AA3576" s="39"/>
      <c r="AB3576" s="39"/>
      <c r="AC3576" s="9"/>
      <c r="AD3576" s="39"/>
      <c r="AE3576" s="39"/>
      <c r="AF3576" s="39"/>
      <c r="AG3576" s="39"/>
      <c r="AH3576" s="39"/>
      <c r="AI3576" s="39"/>
      <c r="AJ3576" s="39"/>
      <c r="AK3576" s="39"/>
      <c r="AL3576" s="9">
        <f t="shared" ref="AL3576:AM3576" si="2181">AL3516+AL3531+AL3546+AL3561</f>
        <v>0</v>
      </c>
      <c r="AM3576" s="9">
        <f t="shared" si="2181"/>
        <v>0</v>
      </c>
    </row>
    <row r="3577" spans="1:39">
      <c r="A3577" s="11">
        <f>ROW()</f>
        <v>3577</v>
      </c>
      <c r="C3577" s="30" t="s">
        <v>362</v>
      </c>
      <c r="D3577" s="90"/>
      <c r="E3577" s="90"/>
      <c r="F3577" s="90"/>
      <c r="G3577" s="90"/>
      <c r="H3577" s="90"/>
      <c r="I3577" s="90"/>
      <c r="J3577" s="90"/>
      <c r="K3577" s="90"/>
      <c r="L3577" s="90"/>
      <c r="M3577" s="90"/>
      <c r="N3577" s="90"/>
      <c r="O3577" s="90"/>
      <c r="P3577" s="90"/>
      <c r="Q3577" s="90"/>
      <c r="R3577" s="90"/>
      <c r="S3577" s="90"/>
      <c r="T3577" s="90"/>
      <c r="U3577" s="90"/>
      <c r="V3577" s="90"/>
      <c r="W3577" s="90"/>
      <c r="X3577" s="90"/>
      <c r="Y3577" s="90"/>
      <c r="Z3577" s="90"/>
      <c r="AA3577" s="90"/>
      <c r="AB3577" s="90"/>
      <c r="AC3577" s="15"/>
      <c r="AD3577" s="90"/>
      <c r="AE3577" s="90"/>
      <c r="AF3577" s="90"/>
      <c r="AG3577" s="90"/>
      <c r="AH3577" s="90"/>
      <c r="AI3577" s="90"/>
      <c r="AJ3577" s="90"/>
      <c r="AK3577" s="90"/>
      <c r="AL3577" s="15">
        <f t="shared" ref="AL3577:AM3577" si="2182">AL3517+AL3532+AL3547+AL3562</f>
        <v>1.3743164259223661</v>
      </c>
      <c r="AM3577" s="15">
        <f t="shared" si="2182"/>
        <v>1.3321732891223639</v>
      </c>
    </row>
    <row r="3578" spans="1:39">
      <c r="A3578" s="11">
        <f>ROW()</f>
        <v>3578</v>
      </c>
      <c r="C3578" s="6" t="s">
        <v>1</v>
      </c>
      <c r="D3578" s="39"/>
      <c r="E3578" s="39"/>
      <c r="F3578" s="39"/>
      <c r="G3578" s="39"/>
      <c r="H3578" s="39"/>
      <c r="I3578" s="39"/>
      <c r="J3578" s="39"/>
      <c r="K3578" s="39"/>
      <c r="L3578" s="39"/>
      <c r="M3578" s="39"/>
      <c r="N3578" s="39"/>
      <c r="O3578" s="39"/>
      <c r="P3578" s="39"/>
      <c r="Q3578" s="39"/>
      <c r="R3578" s="39"/>
      <c r="S3578" s="39"/>
      <c r="T3578" s="39"/>
      <c r="U3578" s="39"/>
      <c r="V3578" s="39"/>
      <c r="W3578" s="39"/>
      <c r="X3578" s="39"/>
      <c r="Y3578" s="39"/>
      <c r="Z3578" s="39"/>
      <c r="AA3578" s="39"/>
      <c r="AB3578" s="39"/>
      <c r="AC3578" s="9"/>
      <c r="AD3578" s="39"/>
      <c r="AE3578" s="39"/>
      <c r="AF3578" s="39"/>
      <c r="AG3578" s="39"/>
      <c r="AH3578" s="39"/>
      <c r="AI3578" s="39"/>
      <c r="AJ3578" s="39"/>
      <c r="AK3578" s="39"/>
      <c r="AL3578" s="9">
        <f t="shared" ref="AL3578" si="2183">SUM(AL3565:AL3577)</f>
        <v>49.356724476598195</v>
      </c>
      <c r="AM3578" s="9">
        <f t="shared" ref="AM3578" si="2184">SUM(AM3565:AM3577)</f>
        <v>44.648709534862149</v>
      </c>
    </row>
    <row r="3579" spans="1:39">
      <c r="A3579" s="11">
        <f>ROW()</f>
        <v>3579</v>
      </c>
      <c r="B3579" s="343" t="s">
        <v>658</v>
      </c>
      <c r="D3579" s="39"/>
      <c r="E3579" s="39"/>
      <c r="F3579" s="39"/>
      <c r="G3579" s="39"/>
      <c r="H3579" s="39"/>
      <c r="I3579" s="39"/>
      <c r="J3579" s="39"/>
      <c r="K3579" s="39"/>
      <c r="L3579" s="39"/>
      <c r="M3579" s="39"/>
      <c r="N3579" s="39"/>
      <c r="O3579" s="39"/>
      <c r="P3579" s="39"/>
      <c r="Q3579" s="39"/>
      <c r="R3579" s="39"/>
      <c r="S3579" s="39"/>
      <c r="T3579" s="39"/>
      <c r="U3579" s="39"/>
      <c r="V3579" s="39"/>
      <c r="W3579" s="39"/>
      <c r="X3579" s="39"/>
      <c r="Y3579" s="39"/>
      <c r="Z3579" s="39"/>
      <c r="AA3579" s="39"/>
      <c r="AB3579" s="39"/>
      <c r="AC3579" s="39"/>
      <c r="AD3579" s="39"/>
      <c r="AE3579" s="39"/>
      <c r="AF3579" s="39"/>
      <c r="AG3579" s="39"/>
      <c r="AH3579" s="39"/>
      <c r="AI3579" s="39"/>
      <c r="AJ3579" s="39"/>
      <c r="AK3579" s="39"/>
      <c r="AL3579" s="39"/>
      <c r="AM3579" s="39"/>
    </row>
    <row r="3580" spans="1:39">
      <c r="A3580" s="11">
        <f>ROW()</f>
        <v>3580</v>
      </c>
      <c r="C3580" s="6" t="s">
        <v>2</v>
      </c>
      <c r="D3580" s="39"/>
      <c r="E3580" s="39"/>
      <c r="F3580" s="39"/>
      <c r="G3580" s="39"/>
      <c r="H3580" s="39"/>
      <c r="I3580" s="39"/>
      <c r="J3580" s="39"/>
      <c r="K3580" s="39"/>
      <c r="L3580" s="39"/>
      <c r="M3580" s="39"/>
      <c r="N3580" s="39"/>
      <c r="O3580" s="39"/>
      <c r="P3580" s="39"/>
      <c r="Q3580" s="39"/>
      <c r="R3580" s="39"/>
      <c r="S3580" s="39"/>
      <c r="T3580" s="39"/>
      <c r="U3580" s="39"/>
      <c r="V3580" s="39"/>
      <c r="W3580" s="39"/>
      <c r="X3580" s="39"/>
      <c r="Y3580" s="39"/>
      <c r="Z3580" s="39"/>
      <c r="AA3580" s="39"/>
      <c r="AB3580" s="39"/>
      <c r="AC3580" s="39"/>
      <c r="AD3580" s="39"/>
      <c r="AE3580" s="39"/>
      <c r="AF3580" s="39"/>
      <c r="AG3580" s="39"/>
      <c r="AH3580" s="39"/>
      <c r="AI3580" s="39"/>
      <c r="AJ3580" s="39"/>
      <c r="AK3580" s="39"/>
      <c r="AL3580" s="39"/>
      <c r="AM3580" s="39"/>
    </row>
    <row r="3581" spans="1:39">
      <c r="A3581" s="11">
        <f>ROW()</f>
        <v>3581</v>
      </c>
      <c r="C3581" s="6" t="s">
        <v>3</v>
      </c>
      <c r="D3581" s="39"/>
      <c r="E3581" s="39"/>
      <c r="F3581" s="39"/>
      <c r="G3581" s="39"/>
      <c r="H3581" s="39"/>
      <c r="I3581" s="39"/>
      <c r="J3581" s="39"/>
      <c r="K3581" s="39"/>
      <c r="L3581" s="39"/>
      <c r="M3581" s="39"/>
      <c r="N3581" s="39"/>
      <c r="O3581" s="39"/>
      <c r="P3581" s="39"/>
      <c r="Q3581" s="39"/>
      <c r="R3581" s="39"/>
      <c r="S3581" s="39"/>
      <c r="T3581" s="39"/>
      <c r="U3581" s="39"/>
      <c r="V3581" s="39"/>
      <c r="W3581" s="39"/>
      <c r="X3581" s="39"/>
      <c r="Y3581" s="39"/>
      <c r="Z3581" s="39"/>
      <c r="AA3581" s="39"/>
      <c r="AB3581" s="39"/>
      <c r="AC3581" s="39"/>
      <c r="AD3581" s="39"/>
      <c r="AE3581" s="39"/>
      <c r="AF3581" s="39"/>
      <c r="AG3581" s="39"/>
      <c r="AH3581" s="39"/>
      <c r="AI3581" s="39"/>
      <c r="AJ3581" s="39"/>
      <c r="AK3581" s="39"/>
      <c r="AL3581" s="39"/>
      <c r="AM3581" s="39"/>
    </row>
    <row r="3582" spans="1:39">
      <c r="A3582" s="11">
        <f>ROW()</f>
        <v>3582</v>
      </c>
      <c r="C3582" s="6" t="s">
        <v>4</v>
      </c>
      <c r="D3582" s="39"/>
      <c r="E3582" s="39"/>
      <c r="F3582" s="39"/>
      <c r="G3582" s="39"/>
      <c r="H3582" s="39"/>
      <c r="I3582" s="39"/>
      <c r="J3582" s="39"/>
      <c r="K3582" s="39"/>
      <c r="L3582" s="39"/>
      <c r="M3582" s="39"/>
      <c r="N3582" s="39"/>
      <c r="O3582" s="39"/>
      <c r="P3582" s="39"/>
      <c r="Q3582" s="39"/>
      <c r="R3582" s="39"/>
      <c r="S3582" s="39"/>
      <c r="T3582" s="39"/>
      <c r="U3582" s="39"/>
      <c r="V3582" s="39"/>
      <c r="W3582" s="39"/>
      <c r="X3582" s="39"/>
      <c r="Y3582" s="39"/>
      <c r="Z3582" s="39"/>
      <c r="AA3582" s="39"/>
      <c r="AB3582" s="39"/>
      <c r="AC3582" s="39"/>
      <c r="AD3582" s="39"/>
      <c r="AE3582" s="39"/>
      <c r="AF3582" s="39"/>
      <c r="AG3582" s="39"/>
      <c r="AH3582" s="39"/>
      <c r="AI3582" s="39"/>
      <c r="AJ3582" s="39"/>
      <c r="AK3582" s="39"/>
      <c r="AL3582" s="39"/>
      <c r="AM3582" s="39"/>
    </row>
    <row r="3583" spans="1:39">
      <c r="A3583" s="11">
        <f>ROW()</f>
        <v>3583</v>
      </c>
      <c r="C3583" s="6" t="s">
        <v>5</v>
      </c>
      <c r="D3583" s="39"/>
      <c r="E3583" s="39"/>
      <c r="F3583" s="39"/>
      <c r="G3583" s="39"/>
      <c r="H3583" s="39"/>
      <c r="I3583" s="39"/>
      <c r="J3583" s="39"/>
      <c r="K3583" s="39"/>
      <c r="L3583" s="39"/>
      <c r="M3583" s="39"/>
      <c r="N3583" s="39"/>
      <c r="O3583" s="39"/>
      <c r="P3583" s="39"/>
      <c r="Q3583" s="39"/>
      <c r="R3583" s="39"/>
      <c r="S3583" s="39"/>
      <c r="T3583" s="39"/>
      <c r="U3583" s="39"/>
      <c r="V3583" s="39"/>
      <c r="W3583" s="39"/>
      <c r="X3583" s="39"/>
      <c r="Y3583" s="39"/>
      <c r="Z3583" s="39"/>
      <c r="AA3583" s="39"/>
      <c r="AB3583" s="39"/>
      <c r="AC3583" s="39"/>
      <c r="AD3583" s="39"/>
      <c r="AE3583" s="39"/>
      <c r="AF3583" s="39"/>
      <c r="AG3583" s="39"/>
      <c r="AH3583" s="39"/>
      <c r="AI3583" s="39"/>
      <c r="AJ3583" s="39"/>
      <c r="AK3583" s="39"/>
      <c r="AL3583" s="39"/>
      <c r="AM3583" s="39"/>
    </row>
    <row r="3584" spans="1:39">
      <c r="A3584" s="11">
        <f>ROW()</f>
        <v>3584</v>
      </c>
      <c r="C3584" s="6" t="s">
        <v>473</v>
      </c>
      <c r="D3584" s="39"/>
      <c r="E3584" s="39"/>
      <c r="F3584" s="39"/>
      <c r="G3584" s="39"/>
      <c r="H3584" s="39"/>
      <c r="I3584" s="39"/>
      <c r="J3584" s="39"/>
      <c r="K3584" s="39"/>
      <c r="L3584" s="39"/>
      <c r="M3584" s="39"/>
      <c r="N3584" s="39"/>
      <c r="O3584" s="39"/>
      <c r="P3584" s="39"/>
      <c r="Q3584" s="39"/>
      <c r="R3584" s="39"/>
      <c r="S3584" s="39"/>
      <c r="T3584" s="39"/>
      <c r="U3584" s="39"/>
      <c r="V3584" s="39"/>
      <c r="W3584" s="39"/>
      <c r="X3584" s="39"/>
      <c r="Y3584" s="39"/>
      <c r="Z3584" s="39"/>
      <c r="AA3584" s="39"/>
      <c r="AB3584" s="39"/>
      <c r="AC3584" s="39"/>
      <c r="AD3584" s="39"/>
      <c r="AE3584" s="39"/>
      <c r="AF3584" s="39"/>
      <c r="AG3584" s="39"/>
      <c r="AH3584" s="39"/>
      <c r="AI3584" s="39"/>
      <c r="AJ3584" s="39"/>
      <c r="AK3584" s="39"/>
      <c r="AL3584" s="39"/>
      <c r="AM3584" s="39"/>
    </row>
    <row r="3585" spans="1:39">
      <c r="A3585" s="11">
        <f>ROW()</f>
        <v>3585</v>
      </c>
      <c r="C3585" s="6" t="s">
        <v>474</v>
      </c>
      <c r="D3585" s="39"/>
      <c r="E3585" s="39"/>
      <c r="F3585" s="39"/>
      <c r="G3585" s="39"/>
      <c r="H3585" s="39"/>
      <c r="I3585" s="39"/>
      <c r="J3585" s="39"/>
      <c r="K3585" s="39"/>
      <c r="L3585" s="39"/>
      <c r="M3585" s="39"/>
      <c r="N3585" s="39"/>
      <c r="O3585" s="39"/>
      <c r="P3585" s="39"/>
      <c r="Q3585" s="39"/>
      <c r="R3585" s="39"/>
      <c r="S3585" s="39"/>
      <c r="T3585" s="39"/>
      <c r="U3585" s="39"/>
      <c r="V3585" s="39"/>
      <c r="W3585" s="39"/>
      <c r="X3585" s="39"/>
      <c r="Y3585" s="39"/>
      <c r="Z3585" s="39"/>
      <c r="AA3585" s="39"/>
      <c r="AB3585" s="39"/>
      <c r="AC3585" s="39"/>
      <c r="AD3585" s="39"/>
      <c r="AE3585" s="39"/>
      <c r="AF3585" s="39"/>
      <c r="AG3585" s="39"/>
      <c r="AH3585" s="39"/>
      <c r="AI3585" s="39"/>
      <c r="AJ3585" s="39"/>
      <c r="AK3585" s="39"/>
      <c r="AL3585" s="39"/>
      <c r="AM3585" s="39"/>
    </row>
    <row r="3586" spans="1:39">
      <c r="A3586" s="11">
        <f>ROW()</f>
        <v>3586</v>
      </c>
      <c r="C3586" s="6" t="s">
        <v>477</v>
      </c>
      <c r="D3586" s="39"/>
      <c r="E3586" s="39"/>
      <c r="F3586" s="39"/>
      <c r="G3586" s="39"/>
      <c r="H3586" s="39"/>
      <c r="I3586" s="39"/>
      <c r="J3586" s="39"/>
      <c r="K3586" s="39"/>
      <c r="L3586" s="39"/>
      <c r="M3586" s="39"/>
      <c r="N3586" s="39"/>
      <c r="O3586" s="39"/>
      <c r="P3586" s="39"/>
      <c r="Q3586" s="39"/>
      <c r="R3586" s="39"/>
      <c r="S3586" s="39"/>
      <c r="T3586" s="39"/>
      <c r="U3586" s="39"/>
      <c r="V3586" s="39"/>
      <c r="W3586" s="39"/>
      <c r="X3586" s="39"/>
      <c r="Y3586" s="39"/>
      <c r="Z3586" s="39"/>
      <c r="AA3586" s="39"/>
      <c r="AB3586" s="39"/>
      <c r="AC3586" s="39"/>
      <c r="AD3586" s="39"/>
      <c r="AE3586" s="39"/>
      <c r="AF3586" s="39"/>
      <c r="AG3586" s="39"/>
      <c r="AH3586" s="39"/>
      <c r="AI3586" s="39"/>
      <c r="AJ3586" s="39"/>
      <c r="AK3586" s="39"/>
      <c r="AL3586" s="39"/>
      <c r="AM3586" s="39"/>
    </row>
    <row r="3587" spans="1:39">
      <c r="A3587" s="11">
        <f>ROW()</f>
        <v>3587</v>
      </c>
      <c r="C3587" s="6" t="s">
        <v>511</v>
      </c>
      <c r="D3587" s="39"/>
      <c r="E3587" s="39"/>
      <c r="F3587" s="39"/>
      <c r="G3587" s="39"/>
      <c r="H3587" s="39"/>
      <c r="I3587" s="39"/>
      <c r="J3587" s="39"/>
      <c r="K3587" s="39"/>
      <c r="L3587" s="39"/>
      <c r="M3587" s="39"/>
      <c r="N3587" s="39"/>
      <c r="O3587" s="39"/>
      <c r="P3587" s="39"/>
      <c r="Q3587" s="39"/>
      <c r="R3587" s="39"/>
      <c r="S3587" s="39"/>
      <c r="T3587" s="39"/>
      <c r="U3587" s="39"/>
      <c r="V3587" s="39"/>
      <c r="W3587" s="39"/>
      <c r="X3587" s="39"/>
      <c r="Y3587" s="39"/>
      <c r="Z3587" s="39"/>
      <c r="AA3587" s="39"/>
      <c r="AB3587" s="39"/>
      <c r="AC3587" s="39"/>
      <c r="AD3587" s="39"/>
      <c r="AE3587" s="39"/>
      <c r="AF3587" s="39"/>
      <c r="AG3587" s="39"/>
      <c r="AH3587" s="39"/>
      <c r="AI3587" s="39"/>
      <c r="AJ3587" s="39"/>
      <c r="AK3587" s="39"/>
      <c r="AL3587" s="39"/>
      <c r="AM3587" s="39"/>
    </row>
    <row r="3588" spans="1:39">
      <c r="A3588" s="11">
        <f>ROW()</f>
        <v>3588</v>
      </c>
      <c r="C3588" s="6" t="s">
        <v>655</v>
      </c>
      <c r="D3588" s="39"/>
      <c r="E3588" s="39"/>
      <c r="F3588" s="39"/>
      <c r="G3588" s="39"/>
      <c r="H3588" s="39"/>
      <c r="I3588" s="39"/>
      <c r="J3588" s="39"/>
      <c r="K3588" s="39"/>
      <c r="L3588" s="39"/>
      <c r="M3588" s="39"/>
      <c r="N3588" s="39"/>
      <c r="O3588" s="39"/>
      <c r="P3588" s="39"/>
      <c r="Q3588" s="39"/>
      <c r="R3588" s="39"/>
      <c r="S3588" s="39"/>
      <c r="T3588" s="39"/>
      <c r="U3588" s="39"/>
      <c r="V3588" s="39"/>
      <c r="W3588" s="39"/>
      <c r="X3588" s="39"/>
      <c r="Y3588" s="39"/>
      <c r="Z3588" s="39"/>
      <c r="AA3588" s="39"/>
      <c r="AB3588" s="39"/>
      <c r="AC3588" s="39"/>
      <c r="AD3588" s="39"/>
      <c r="AE3588" s="39"/>
      <c r="AF3588" s="39"/>
      <c r="AG3588" s="39"/>
      <c r="AH3588" s="39"/>
      <c r="AI3588" s="39"/>
      <c r="AJ3588" s="39"/>
      <c r="AK3588" s="39"/>
      <c r="AL3588" s="39"/>
      <c r="AM3588" s="39"/>
    </row>
    <row r="3589" spans="1:39">
      <c r="A3589" s="11">
        <f>ROW()</f>
        <v>3589</v>
      </c>
      <c r="C3589" s="6" t="s">
        <v>656</v>
      </c>
      <c r="D3589" s="39"/>
      <c r="E3589" s="39"/>
      <c r="F3589" s="39"/>
      <c r="G3589" s="39"/>
      <c r="H3589" s="39"/>
      <c r="I3589" s="39"/>
      <c r="J3589" s="39"/>
      <c r="K3589" s="39"/>
      <c r="L3589" s="39"/>
      <c r="M3589" s="39"/>
      <c r="N3589" s="39"/>
      <c r="O3589" s="39"/>
      <c r="P3589" s="39"/>
      <c r="Q3589" s="39"/>
      <c r="R3589" s="39"/>
      <c r="S3589" s="39"/>
      <c r="T3589" s="39"/>
      <c r="U3589" s="39"/>
      <c r="V3589" s="39"/>
      <c r="W3589" s="39"/>
      <c r="X3589" s="39"/>
      <c r="Y3589" s="39"/>
      <c r="Z3589" s="39"/>
      <c r="AA3589" s="39"/>
      <c r="AB3589" s="39"/>
      <c r="AC3589" s="39"/>
      <c r="AD3589" s="39"/>
      <c r="AE3589" s="39"/>
      <c r="AF3589" s="39"/>
      <c r="AG3589" s="39"/>
      <c r="AH3589" s="39"/>
      <c r="AI3589" s="39"/>
      <c r="AJ3589" s="39"/>
      <c r="AK3589" s="39"/>
      <c r="AL3589" s="39"/>
      <c r="AM3589" s="39"/>
    </row>
    <row r="3590" spans="1:39">
      <c r="A3590" s="11">
        <f>ROW()</f>
        <v>3590</v>
      </c>
      <c r="C3590" s="6" t="s">
        <v>667</v>
      </c>
      <c r="D3590" s="39"/>
      <c r="E3590" s="39"/>
      <c r="F3590" s="39"/>
      <c r="G3590" s="39"/>
      <c r="H3590" s="39"/>
      <c r="I3590" s="39"/>
      <c r="J3590" s="39"/>
      <c r="K3590" s="39"/>
      <c r="L3590" s="39"/>
      <c r="M3590" s="39"/>
      <c r="N3590" s="39"/>
      <c r="O3590" s="39"/>
      <c r="P3590" s="39"/>
      <c r="Q3590" s="39"/>
      <c r="R3590" s="39"/>
      <c r="S3590" s="39"/>
      <c r="T3590" s="39"/>
      <c r="U3590" s="39"/>
      <c r="V3590" s="39"/>
      <c r="W3590" s="39"/>
      <c r="X3590" s="39"/>
      <c r="Y3590" s="39"/>
      <c r="Z3590" s="39"/>
      <c r="AA3590" s="39"/>
      <c r="AB3590" s="39"/>
      <c r="AC3590" s="39"/>
      <c r="AD3590" s="39"/>
      <c r="AE3590" s="39"/>
      <c r="AF3590" s="39"/>
      <c r="AG3590" s="39"/>
      <c r="AH3590" s="39"/>
      <c r="AI3590" s="39"/>
      <c r="AJ3590" s="39"/>
      <c r="AK3590" s="39"/>
      <c r="AL3590" s="39"/>
      <c r="AM3590" s="39"/>
    </row>
    <row r="3591" spans="1:39">
      <c r="A3591" s="11">
        <f>ROW()</f>
        <v>3591</v>
      </c>
      <c r="C3591" s="6" t="s">
        <v>212</v>
      </c>
      <c r="D3591" s="39"/>
      <c r="E3591" s="39"/>
      <c r="F3591" s="39"/>
      <c r="G3591" s="39"/>
      <c r="H3591" s="39"/>
      <c r="I3591" s="39"/>
      <c r="J3591" s="39"/>
      <c r="K3591" s="39"/>
      <c r="L3591" s="39"/>
      <c r="M3591" s="39"/>
      <c r="N3591" s="39"/>
      <c r="O3591" s="39"/>
      <c r="P3591" s="39"/>
      <c r="Q3591" s="39"/>
      <c r="R3591" s="39"/>
      <c r="S3591" s="39"/>
      <c r="T3591" s="39"/>
      <c r="U3591" s="39"/>
      <c r="V3591" s="39"/>
      <c r="W3591" s="39"/>
      <c r="X3591" s="39"/>
      <c r="Y3591" s="39"/>
      <c r="Z3591" s="39"/>
      <c r="AA3591" s="39"/>
      <c r="AB3591" s="39"/>
      <c r="AC3591" s="39"/>
      <c r="AD3591" s="39"/>
      <c r="AE3591" s="39"/>
      <c r="AF3591" s="39"/>
      <c r="AG3591" s="39"/>
      <c r="AH3591" s="39"/>
      <c r="AI3591" s="39"/>
      <c r="AJ3591" s="39"/>
      <c r="AK3591" s="39"/>
      <c r="AL3591" s="39"/>
      <c r="AM3591" s="39"/>
    </row>
    <row r="3592" spans="1:39">
      <c r="A3592" s="11">
        <f>ROW()</f>
        <v>3592</v>
      </c>
      <c r="C3592" s="30" t="s">
        <v>362</v>
      </c>
      <c r="D3592" s="90"/>
      <c r="E3592" s="90"/>
      <c r="F3592" s="90"/>
      <c r="G3592" s="90"/>
      <c r="H3592" s="90"/>
      <c r="I3592" s="90"/>
      <c r="J3592" s="90"/>
      <c r="K3592" s="90"/>
      <c r="L3592" s="90"/>
      <c r="M3592" s="90"/>
      <c r="N3592" s="90"/>
      <c r="O3592" s="90"/>
      <c r="P3592" s="90"/>
      <c r="Q3592" s="90"/>
      <c r="R3592" s="90"/>
      <c r="S3592" s="90"/>
      <c r="T3592" s="90"/>
      <c r="U3592" s="90"/>
      <c r="V3592" s="90"/>
      <c r="W3592" s="90"/>
      <c r="X3592" s="90"/>
      <c r="Y3592" s="90"/>
      <c r="Z3592" s="90"/>
      <c r="AA3592" s="90"/>
      <c r="AB3592" s="90"/>
      <c r="AC3592" s="90"/>
      <c r="AD3592" s="90"/>
      <c r="AE3592" s="90"/>
      <c r="AF3592" s="90"/>
      <c r="AG3592" s="90"/>
      <c r="AH3592" s="90"/>
      <c r="AI3592" s="90"/>
      <c r="AJ3592" s="90"/>
      <c r="AK3592" s="90"/>
      <c r="AL3592" s="90"/>
      <c r="AM3592" s="90"/>
    </row>
    <row r="3593" spans="1:39">
      <c r="A3593" s="11">
        <f>ROW()</f>
        <v>3593</v>
      </c>
      <c r="C3593" s="6" t="s">
        <v>1</v>
      </c>
      <c r="D3593" s="39"/>
      <c r="E3593" s="39"/>
      <c r="F3593" s="39"/>
      <c r="G3593" s="39"/>
      <c r="H3593" s="39"/>
      <c r="I3593" s="39"/>
      <c r="J3593" s="39"/>
      <c r="K3593" s="39"/>
      <c r="L3593" s="39"/>
      <c r="M3593" s="39"/>
      <c r="N3593" s="39"/>
      <c r="O3593" s="39"/>
      <c r="P3593" s="39"/>
      <c r="Q3593" s="39"/>
      <c r="R3593" s="39"/>
      <c r="S3593" s="39"/>
      <c r="T3593" s="39"/>
      <c r="U3593" s="39"/>
      <c r="V3593" s="39"/>
      <c r="W3593" s="39"/>
      <c r="X3593" s="39"/>
      <c r="Y3593" s="39"/>
      <c r="Z3593" s="39"/>
      <c r="AA3593" s="39"/>
      <c r="AB3593" s="39"/>
      <c r="AC3593" s="39"/>
      <c r="AD3593" s="39"/>
      <c r="AE3593" s="39"/>
      <c r="AF3593" s="39"/>
      <c r="AG3593" s="39"/>
      <c r="AH3593" s="39"/>
      <c r="AI3593" s="39"/>
      <c r="AJ3593" s="39"/>
      <c r="AK3593" s="39"/>
      <c r="AL3593" s="39"/>
      <c r="AM3593" s="39"/>
    </row>
    <row r="3594" spans="1:39">
      <c r="A3594" s="11">
        <f>ROW()</f>
        <v>3594</v>
      </c>
      <c r="D3594" s="39"/>
      <c r="E3594" s="39"/>
      <c r="F3594" s="39"/>
      <c r="G3594" s="39"/>
      <c r="H3594" s="39"/>
      <c r="I3594" s="39"/>
      <c r="J3594" s="39"/>
      <c r="K3594" s="39"/>
      <c r="L3594" s="39"/>
      <c r="M3594" s="39"/>
      <c r="N3594" s="39"/>
      <c r="O3594" s="39"/>
      <c r="P3594" s="39"/>
      <c r="Q3594" s="39"/>
      <c r="R3594" s="39"/>
      <c r="S3594" s="39"/>
      <c r="T3594" s="39"/>
      <c r="U3594" s="39"/>
      <c r="V3594" s="39"/>
      <c r="W3594" s="39"/>
      <c r="X3594" s="39"/>
      <c r="Y3594" s="39"/>
      <c r="Z3594" s="39"/>
      <c r="AA3594" s="39"/>
      <c r="AB3594" s="39"/>
      <c r="AC3594" s="39"/>
      <c r="AD3594" s="39"/>
      <c r="AE3594" s="39"/>
      <c r="AF3594" s="39"/>
      <c r="AG3594" s="39"/>
      <c r="AH3594" s="39"/>
      <c r="AI3594" s="39"/>
      <c r="AJ3594" s="39"/>
      <c r="AK3594" s="39"/>
      <c r="AL3594" s="39"/>
      <c r="AM3594" s="39"/>
    </row>
    <row r="3595" spans="1:39">
      <c r="A3595" s="324" t="s">
        <v>521</v>
      </c>
      <c r="B3595" s="347"/>
      <c r="C3595" s="325"/>
      <c r="D3595" s="325"/>
      <c r="E3595" s="325"/>
      <c r="F3595" s="325"/>
      <c r="G3595" s="325"/>
      <c r="H3595" s="326"/>
      <c r="I3595" s="326"/>
      <c r="J3595" s="326"/>
      <c r="K3595" s="326"/>
      <c r="L3595" s="326"/>
      <c r="M3595" s="326"/>
      <c r="N3595" s="326"/>
      <c r="O3595" s="326"/>
      <c r="P3595" s="326"/>
      <c r="Q3595" s="326"/>
      <c r="R3595" s="326"/>
      <c r="S3595" s="326"/>
      <c r="T3595" s="326"/>
      <c r="U3595" s="326"/>
      <c r="V3595" s="326"/>
      <c r="W3595" s="326"/>
      <c r="X3595" s="326"/>
      <c r="Y3595" s="326"/>
      <c r="Z3595" s="326"/>
      <c r="AA3595" s="326"/>
      <c r="AB3595" s="326"/>
      <c r="AC3595" s="326"/>
      <c r="AD3595" s="326"/>
      <c r="AE3595" s="326"/>
      <c r="AF3595" s="326"/>
      <c r="AG3595" s="326"/>
      <c r="AH3595" s="326"/>
      <c r="AI3595" s="326"/>
      <c r="AJ3595" s="326"/>
      <c r="AK3595" s="326"/>
      <c r="AL3595" s="326"/>
      <c r="AM3595" s="326"/>
    </row>
    <row r="3596" spans="1:39">
      <c r="A3596" s="11">
        <f>ROW()</f>
        <v>3596</v>
      </c>
      <c r="B3596" s="343" t="s">
        <v>141</v>
      </c>
      <c r="D3596" s="39"/>
      <c r="E3596" s="39"/>
      <c r="F3596" s="39"/>
      <c r="G3596" s="39"/>
      <c r="H3596" s="39"/>
      <c r="I3596" s="39"/>
      <c r="J3596" s="156"/>
      <c r="K3596" s="39"/>
      <c r="L3596" s="39"/>
      <c r="M3596" s="39"/>
      <c r="N3596" s="39"/>
      <c r="O3596" s="39"/>
      <c r="P3596" s="39"/>
      <c r="Q3596" s="39"/>
      <c r="R3596" s="39"/>
      <c r="S3596" s="39"/>
      <c r="T3596" s="39"/>
      <c r="U3596" s="39"/>
      <c r="V3596" s="39"/>
      <c r="W3596" s="39"/>
      <c r="X3596" s="39"/>
      <c r="Y3596" s="39"/>
      <c r="Z3596" s="39"/>
      <c r="AA3596" s="39"/>
      <c r="AB3596" s="39"/>
      <c r="AC3596" s="39"/>
      <c r="AD3596" s="39"/>
      <c r="AE3596" s="39"/>
      <c r="AF3596" s="39"/>
      <c r="AG3596" s="39"/>
      <c r="AH3596" s="39"/>
      <c r="AI3596" s="39"/>
      <c r="AJ3596" s="39"/>
      <c r="AK3596" s="39"/>
      <c r="AL3596" s="39"/>
      <c r="AM3596" s="39"/>
    </row>
    <row r="3597" spans="1:39">
      <c r="A3597" s="11">
        <f>ROW()</f>
        <v>3597</v>
      </c>
      <c r="C3597" s="6" t="s">
        <v>2</v>
      </c>
      <c r="D3597" s="39"/>
      <c r="E3597" s="39"/>
      <c r="F3597" s="39"/>
      <c r="G3597" s="39"/>
      <c r="H3597" s="39"/>
      <c r="I3597" s="9"/>
      <c r="J3597" s="39"/>
      <c r="K3597" s="163"/>
      <c r="L3597" s="163"/>
      <c r="M3597" s="163"/>
      <c r="N3597" s="163"/>
      <c r="O3597" s="163"/>
      <c r="P3597" s="163"/>
      <c r="Q3597" s="163"/>
      <c r="R3597" s="163"/>
      <c r="S3597" s="163"/>
      <c r="T3597" s="163"/>
      <c r="U3597" s="163"/>
      <c r="V3597" s="163"/>
      <c r="W3597" s="163"/>
      <c r="X3597" s="163"/>
      <c r="Y3597" s="163"/>
      <c r="Z3597" s="163"/>
      <c r="AA3597" s="163"/>
      <c r="AB3597" s="163"/>
      <c r="AC3597" s="164"/>
      <c r="AD3597" s="163"/>
      <c r="AE3597" s="163"/>
      <c r="AF3597" s="163"/>
      <c r="AG3597" s="163"/>
      <c r="AH3597" s="163"/>
      <c r="AI3597" s="163"/>
      <c r="AJ3597" s="163"/>
      <c r="AK3597" s="163"/>
      <c r="AL3597" s="163"/>
      <c r="AM3597" s="164"/>
    </row>
    <row r="3598" spans="1:39">
      <c r="A3598" s="11">
        <f>ROW()</f>
        <v>3598</v>
      </c>
      <c r="C3598" s="6" t="s">
        <v>3</v>
      </c>
      <c r="D3598" s="39"/>
      <c r="E3598" s="39"/>
      <c r="F3598" s="39"/>
      <c r="G3598" s="39"/>
      <c r="H3598" s="39"/>
      <c r="I3598" s="9"/>
      <c r="J3598" s="39"/>
      <c r="K3598" s="163"/>
      <c r="L3598" s="163"/>
      <c r="M3598" s="163"/>
      <c r="N3598" s="163"/>
      <c r="O3598" s="163"/>
      <c r="P3598" s="163"/>
      <c r="Q3598" s="163"/>
      <c r="R3598" s="163"/>
      <c r="S3598" s="163"/>
      <c r="T3598" s="163"/>
      <c r="U3598" s="163"/>
      <c r="V3598" s="163"/>
      <c r="W3598" s="163"/>
      <c r="X3598" s="163"/>
      <c r="Y3598" s="163"/>
      <c r="Z3598" s="163"/>
      <c r="AA3598" s="163"/>
      <c r="AB3598" s="163"/>
      <c r="AC3598" s="164"/>
      <c r="AD3598" s="163"/>
      <c r="AE3598" s="163"/>
      <c r="AF3598" s="163"/>
      <c r="AG3598" s="163"/>
      <c r="AH3598" s="163"/>
      <c r="AI3598" s="163"/>
      <c r="AJ3598" s="163"/>
      <c r="AK3598" s="163"/>
      <c r="AL3598" s="163"/>
      <c r="AM3598" s="164"/>
    </row>
    <row r="3599" spans="1:39">
      <c r="A3599" s="11">
        <f>ROW()</f>
        <v>3599</v>
      </c>
      <c r="C3599" s="6" t="s">
        <v>4</v>
      </c>
      <c r="D3599" s="39"/>
      <c r="E3599" s="39"/>
      <c r="F3599" s="39"/>
      <c r="G3599" s="39"/>
      <c r="H3599" s="39"/>
      <c r="I3599" s="9"/>
      <c r="J3599" s="39"/>
      <c r="K3599" s="163"/>
      <c r="L3599" s="163"/>
      <c r="M3599" s="163"/>
      <c r="N3599" s="163"/>
      <c r="O3599" s="163"/>
      <c r="P3599" s="163"/>
      <c r="Q3599" s="163"/>
      <c r="R3599" s="163"/>
      <c r="S3599" s="163"/>
      <c r="T3599" s="163"/>
      <c r="U3599" s="163"/>
      <c r="V3599" s="163"/>
      <c r="W3599" s="163"/>
      <c r="X3599" s="163"/>
      <c r="Y3599" s="163"/>
      <c r="Z3599" s="163"/>
      <c r="AA3599" s="163"/>
      <c r="AB3599" s="163"/>
      <c r="AC3599" s="164"/>
      <c r="AD3599" s="163"/>
      <c r="AE3599" s="163"/>
      <c r="AF3599" s="163"/>
      <c r="AG3599" s="163"/>
      <c r="AH3599" s="163"/>
      <c r="AI3599" s="163"/>
      <c r="AJ3599" s="163"/>
      <c r="AK3599" s="163"/>
      <c r="AL3599" s="163"/>
      <c r="AM3599" s="164"/>
    </row>
    <row r="3600" spans="1:39">
      <c r="A3600" s="11">
        <f>ROW()</f>
        <v>3600</v>
      </c>
      <c r="C3600" s="6" t="s">
        <v>5</v>
      </c>
      <c r="D3600" s="39"/>
      <c r="E3600" s="39"/>
      <c r="F3600" s="39"/>
      <c r="G3600" s="39"/>
      <c r="H3600" s="39"/>
      <c r="I3600" s="9"/>
      <c r="J3600" s="39"/>
      <c r="K3600" s="163"/>
      <c r="L3600" s="163"/>
      <c r="M3600" s="163"/>
      <c r="N3600" s="163"/>
      <c r="O3600" s="163"/>
      <c r="P3600" s="163"/>
      <c r="Q3600" s="163"/>
      <c r="R3600" s="163"/>
      <c r="S3600" s="163"/>
      <c r="T3600" s="163"/>
      <c r="U3600" s="163"/>
      <c r="V3600" s="163"/>
      <c r="W3600" s="163"/>
      <c r="X3600" s="163"/>
      <c r="Y3600" s="163"/>
      <c r="Z3600" s="163"/>
      <c r="AA3600" s="163"/>
      <c r="AB3600" s="163"/>
      <c r="AC3600" s="164"/>
      <c r="AD3600" s="163"/>
      <c r="AE3600" s="163"/>
      <c r="AF3600" s="163"/>
      <c r="AG3600" s="163"/>
      <c r="AH3600" s="163"/>
      <c r="AI3600" s="163"/>
      <c r="AJ3600" s="163"/>
      <c r="AK3600" s="163"/>
      <c r="AL3600" s="163"/>
      <c r="AM3600" s="164"/>
    </row>
    <row r="3601" spans="1:39">
      <c r="A3601" s="11">
        <f>ROW()</f>
        <v>3601</v>
      </c>
      <c r="C3601" s="6" t="s">
        <v>473</v>
      </c>
      <c r="D3601" s="39"/>
      <c r="E3601" s="39"/>
      <c r="F3601" s="39"/>
      <c r="G3601" s="39"/>
      <c r="H3601" s="39"/>
      <c r="I3601" s="9"/>
      <c r="J3601" s="39"/>
      <c r="K3601" s="163"/>
      <c r="L3601" s="163"/>
      <c r="M3601" s="163"/>
      <c r="N3601" s="163"/>
      <c r="O3601" s="163"/>
      <c r="P3601" s="163"/>
      <c r="Q3601" s="163"/>
      <c r="R3601" s="163"/>
      <c r="S3601" s="163"/>
      <c r="T3601" s="163"/>
      <c r="U3601" s="163"/>
      <c r="V3601" s="163"/>
      <c r="W3601" s="163"/>
      <c r="X3601" s="163"/>
      <c r="Y3601" s="163"/>
      <c r="Z3601" s="163"/>
      <c r="AA3601" s="163"/>
      <c r="AB3601" s="163"/>
      <c r="AC3601" s="164"/>
      <c r="AD3601" s="163"/>
      <c r="AE3601" s="163"/>
      <c r="AF3601" s="163"/>
      <c r="AG3601" s="163"/>
      <c r="AH3601" s="163"/>
      <c r="AI3601" s="163"/>
      <c r="AJ3601" s="163"/>
      <c r="AK3601" s="163"/>
      <c r="AL3601" s="163"/>
      <c r="AM3601" s="164"/>
    </row>
    <row r="3602" spans="1:39">
      <c r="A3602" s="11">
        <f>ROW()</f>
        <v>3602</v>
      </c>
      <c r="C3602" s="6" t="s">
        <v>474</v>
      </c>
      <c r="D3602" s="39"/>
      <c r="E3602" s="39"/>
      <c r="F3602" s="39"/>
      <c r="G3602" s="39"/>
      <c r="H3602" s="39"/>
      <c r="I3602" s="9"/>
      <c r="J3602" s="39"/>
      <c r="K3602" s="163"/>
      <c r="L3602" s="163"/>
      <c r="M3602" s="163"/>
      <c r="N3602" s="163"/>
      <c r="O3602" s="163"/>
      <c r="P3602" s="163"/>
      <c r="Q3602" s="163"/>
      <c r="R3602" s="163"/>
      <c r="S3602" s="163"/>
      <c r="T3602" s="163"/>
      <c r="U3602" s="163"/>
      <c r="V3602" s="163"/>
      <c r="W3602" s="163"/>
      <c r="X3602" s="163"/>
      <c r="Y3602" s="163"/>
      <c r="Z3602" s="163"/>
      <c r="AA3602" s="163"/>
      <c r="AB3602" s="163"/>
      <c r="AC3602" s="164"/>
      <c r="AD3602" s="163"/>
      <c r="AE3602" s="163"/>
      <c r="AF3602" s="163"/>
      <c r="AG3602" s="163"/>
      <c r="AH3602" s="163"/>
      <c r="AI3602" s="163"/>
      <c r="AJ3602" s="163"/>
      <c r="AK3602" s="163"/>
      <c r="AL3602" s="163"/>
      <c r="AM3602" s="164"/>
    </row>
    <row r="3603" spans="1:39">
      <c r="A3603" s="11">
        <f>ROW()</f>
        <v>3603</v>
      </c>
      <c r="C3603" s="6" t="s">
        <v>477</v>
      </c>
      <c r="D3603" s="39"/>
      <c r="E3603" s="39"/>
      <c r="F3603" s="39"/>
      <c r="G3603" s="39"/>
      <c r="H3603" s="39"/>
      <c r="I3603" s="9"/>
      <c r="J3603" s="39"/>
      <c r="K3603" s="163"/>
      <c r="L3603" s="163"/>
      <c r="M3603" s="163"/>
      <c r="N3603" s="163"/>
      <c r="O3603" s="163"/>
      <c r="P3603" s="163"/>
      <c r="Q3603" s="163"/>
      <c r="R3603" s="163"/>
      <c r="S3603" s="163"/>
      <c r="T3603" s="163"/>
      <c r="U3603" s="163"/>
      <c r="V3603" s="163"/>
      <c r="W3603" s="163"/>
      <c r="X3603" s="163"/>
      <c r="Y3603" s="163"/>
      <c r="Z3603" s="163"/>
      <c r="AA3603" s="163"/>
      <c r="AB3603" s="163"/>
      <c r="AC3603" s="164"/>
      <c r="AD3603" s="163"/>
      <c r="AE3603" s="163"/>
      <c r="AF3603" s="163"/>
      <c r="AG3603" s="163"/>
      <c r="AH3603" s="163"/>
      <c r="AI3603" s="163"/>
      <c r="AJ3603" s="163"/>
      <c r="AK3603" s="163"/>
      <c r="AL3603" s="163"/>
      <c r="AM3603" s="164"/>
    </row>
    <row r="3604" spans="1:39">
      <c r="A3604" s="11">
        <f>ROW()</f>
        <v>3604</v>
      </c>
      <c r="C3604" s="6" t="s">
        <v>511</v>
      </c>
      <c r="D3604" s="39"/>
      <c r="E3604" s="39"/>
      <c r="F3604" s="39"/>
      <c r="G3604" s="39"/>
      <c r="H3604" s="39"/>
      <c r="I3604" s="9"/>
      <c r="J3604" s="39"/>
      <c r="K3604" s="163"/>
      <c r="L3604" s="163"/>
      <c r="M3604" s="163"/>
      <c r="N3604" s="163"/>
      <c r="O3604" s="163"/>
      <c r="P3604" s="163"/>
      <c r="Q3604" s="163"/>
      <c r="R3604" s="163"/>
      <c r="S3604" s="163"/>
      <c r="T3604" s="163"/>
      <c r="U3604" s="163"/>
      <c r="V3604" s="163"/>
      <c r="W3604" s="163"/>
      <c r="X3604" s="163"/>
      <c r="Y3604" s="163"/>
      <c r="Z3604" s="163"/>
      <c r="AA3604" s="163"/>
      <c r="AB3604" s="163"/>
      <c r="AC3604" s="164"/>
      <c r="AD3604" s="163"/>
      <c r="AE3604" s="163"/>
      <c r="AF3604" s="163"/>
      <c r="AG3604" s="163"/>
      <c r="AH3604" s="163"/>
      <c r="AI3604" s="163"/>
      <c r="AJ3604" s="163"/>
      <c r="AK3604" s="163"/>
      <c r="AL3604" s="163"/>
      <c r="AM3604" s="164"/>
    </row>
    <row r="3605" spans="1:39">
      <c r="A3605" s="11">
        <f>ROW()</f>
        <v>3605</v>
      </c>
      <c r="C3605" s="6" t="s">
        <v>655</v>
      </c>
      <c r="D3605" s="39"/>
      <c r="E3605" s="39"/>
      <c r="F3605" s="39"/>
      <c r="G3605" s="39"/>
      <c r="H3605" s="39"/>
      <c r="I3605" s="9"/>
      <c r="J3605" s="39"/>
      <c r="K3605" s="163"/>
      <c r="L3605" s="163"/>
      <c r="M3605" s="163"/>
      <c r="N3605" s="163"/>
      <c r="O3605" s="163"/>
      <c r="P3605" s="163"/>
      <c r="Q3605" s="163"/>
      <c r="R3605" s="163"/>
      <c r="S3605" s="163"/>
      <c r="T3605" s="163"/>
      <c r="U3605" s="163"/>
      <c r="V3605" s="163"/>
      <c r="W3605" s="163"/>
      <c r="X3605" s="163"/>
      <c r="Y3605" s="163"/>
      <c r="Z3605" s="163"/>
      <c r="AA3605" s="163"/>
      <c r="AB3605" s="163"/>
      <c r="AC3605" s="164"/>
      <c r="AD3605" s="163"/>
      <c r="AE3605" s="163"/>
      <c r="AF3605" s="163"/>
      <c r="AG3605" s="163"/>
      <c r="AH3605" s="163"/>
      <c r="AI3605" s="163"/>
      <c r="AJ3605" s="163"/>
      <c r="AK3605" s="163"/>
      <c r="AL3605" s="163"/>
      <c r="AM3605" s="164"/>
    </row>
    <row r="3606" spans="1:39">
      <c r="A3606" s="11">
        <f>ROW()</f>
        <v>3606</v>
      </c>
      <c r="C3606" s="6" t="s">
        <v>656</v>
      </c>
      <c r="D3606" s="39"/>
      <c r="E3606" s="39"/>
      <c r="F3606" s="39"/>
      <c r="G3606" s="39"/>
      <c r="H3606" s="39"/>
      <c r="I3606" s="9"/>
      <c r="J3606" s="39"/>
      <c r="K3606" s="163"/>
      <c r="L3606" s="163"/>
      <c r="M3606" s="163"/>
      <c r="N3606" s="163"/>
      <c r="O3606" s="163"/>
      <c r="P3606" s="163"/>
      <c r="Q3606" s="163"/>
      <c r="R3606" s="163"/>
      <c r="S3606" s="163"/>
      <c r="T3606" s="163"/>
      <c r="U3606" s="163"/>
      <c r="V3606" s="163"/>
      <c r="W3606" s="163"/>
      <c r="X3606" s="163"/>
      <c r="Y3606" s="163"/>
      <c r="Z3606" s="163"/>
      <c r="AA3606" s="163"/>
      <c r="AB3606" s="163"/>
      <c r="AC3606" s="164"/>
      <c r="AD3606" s="163"/>
      <c r="AE3606" s="163"/>
      <c r="AF3606" s="163"/>
      <c r="AG3606" s="163"/>
      <c r="AH3606" s="163"/>
      <c r="AI3606" s="163"/>
      <c r="AJ3606" s="163"/>
      <c r="AK3606" s="163"/>
      <c r="AL3606" s="163"/>
      <c r="AM3606" s="164"/>
    </row>
    <row r="3607" spans="1:39">
      <c r="A3607" s="11">
        <f>ROW()</f>
        <v>3607</v>
      </c>
      <c r="C3607" s="6" t="s">
        <v>667</v>
      </c>
      <c r="D3607" s="39"/>
      <c r="E3607" s="39"/>
      <c r="F3607" s="39"/>
      <c r="G3607" s="39"/>
      <c r="H3607" s="39"/>
      <c r="I3607" s="9"/>
      <c r="J3607" s="39"/>
      <c r="K3607" s="163"/>
      <c r="L3607" s="163"/>
      <c r="M3607" s="163"/>
      <c r="N3607" s="163"/>
      <c r="O3607" s="163"/>
      <c r="P3607" s="163"/>
      <c r="Q3607" s="163"/>
      <c r="R3607" s="163"/>
      <c r="S3607" s="163"/>
      <c r="T3607" s="163"/>
      <c r="U3607" s="163"/>
      <c r="V3607" s="163"/>
      <c r="W3607" s="163"/>
      <c r="X3607" s="163"/>
      <c r="Y3607" s="163"/>
      <c r="Z3607" s="163"/>
      <c r="AA3607" s="163"/>
      <c r="AB3607" s="163"/>
      <c r="AC3607" s="164"/>
      <c r="AD3607" s="163"/>
      <c r="AE3607" s="163"/>
      <c r="AF3607" s="163"/>
      <c r="AG3607" s="163"/>
      <c r="AH3607" s="163"/>
      <c r="AI3607" s="163"/>
      <c r="AJ3607" s="163"/>
      <c r="AK3607" s="163"/>
      <c r="AL3607" s="163"/>
      <c r="AM3607" s="164"/>
    </row>
    <row r="3608" spans="1:39">
      <c r="A3608" s="11">
        <f>ROW()</f>
        <v>3608</v>
      </c>
      <c r="C3608" s="6" t="s">
        <v>212</v>
      </c>
      <c r="D3608" s="39"/>
      <c r="E3608" s="39"/>
      <c r="F3608" s="39"/>
      <c r="G3608" s="39"/>
      <c r="H3608" s="39"/>
      <c r="I3608" s="13"/>
      <c r="J3608" s="9"/>
      <c r="K3608" s="9"/>
      <c r="L3608" s="9"/>
      <c r="M3608" s="9"/>
      <c r="N3608" s="9"/>
      <c r="O3608" s="9"/>
      <c r="P3608" s="9"/>
      <c r="Q3608" s="9"/>
      <c r="R3608" s="9"/>
      <c r="S3608" s="9"/>
      <c r="T3608" s="9"/>
      <c r="U3608" s="9"/>
      <c r="V3608" s="9"/>
      <c r="W3608" s="9"/>
      <c r="X3608" s="9"/>
      <c r="Y3608" s="9"/>
      <c r="Z3608" s="9"/>
      <c r="AA3608" s="9"/>
      <c r="AB3608" s="9"/>
      <c r="AC3608" s="9"/>
      <c r="AD3608" s="9"/>
      <c r="AE3608" s="9"/>
      <c r="AF3608" s="9"/>
      <c r="AG3608" s="9"/>
      <c r="AH3608" s="9"/>
      <c r="AI3608" s="9"/>
      <c r="AJ3608" s="9"/>
      <c r="AK3608" s="9"/>
      <c r="AL3608" s="9"/>
      <c r="AM3608" s="9"/>
    </row>
    <row r="3609" spans="1:39">
      <c r="A3609" s="11">
        <f>ROW()</f>
        <v>3609</v>
      </c>
      <c r="C3609" s="30" t="s">
        <v>362</v>
      </c>
      <c r="D3609" s="90"/>
      <c r="E3609" s="90"/>
      <c r="F3609" s="90"/>
      <c r="G3609" s="90"/>
      <c r="H3609" s="90"/>
      <c r="I3609" s="15"/>
      <c r="J3609" s="90"/>
      <c r="K3609" s="15"/>
      <c r="L3609" s="15"/>
      <c r="M3609" s="15"/>
      <c r="N3609" s="15"/>
      <c r="O3609" s="15"/>
      <c r="P3609" s="15"/>
      <c r="Q3609" s="15"/>
      <c r="R3609" s="15"/>
      <c r="S3609" s="15"/>
      <c r="T3609" s="15"/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/>
      <c r="AE3609" s="15"/>
      <c r="AF3609" s="15"/>
      <c r="AG3609" s="15"/>
      <c r="AH3609" s="15"/>
      <c r="AI3609" s="15"/>
      <c r="AJ3609" s="15"/>
      <c r="AK3609" s="15"/>
      <c r="AL3609" s="15"/>
      <c r="AM3609" s="15"/>
    </row>
    <row r="3610" spans="1:39">
      <c r="A3610" s="11">
        <f>ROW()</f>
        <v>3610</v>
      </c>
      <c r="D3610" s="39"/>
      <c r="E3610" s="39"/>
      <c r="F3610" s="39"/>
      <c r="G3610" s="39"/>
      <c r="H3610" s="39"/>
      <c r="I3610" s="9"/>
      <c r="J3610" s="9"/>
      <c r="K3610" s="9"/>
      <c r="L3610" s="9"/>
      <c r="M3610" s="9"/>
      <c r="N3610" s="9"/>
      <c r="O3610" s="9"/>
      <c r="P3610" s="9"/>
      <c r="Q3610" s="9"/>
      <c r="R3610" s="9"/>
      <c r="S3610" s="9"/>
      <c r="T3610" s="9"/>
      <c r="U3610" s="9"/>
      <c r="V3610" s="9"/>
      <c r="W3610" s="9"/>
      <c r="X3610" s="9"/>
      <c r="Y3610" s="9"/>
      <c r="Z3610" s="9"/>
      <c r="AA3610" s="9"/>
      <c r="AB3610" s="9"/>
      <c r="AC3610" s="9"/>
      <c r="AD3610" s="9"/>
      <c r="AE3610" s="9"/>
      <c r="AF3610" s="9"/>
      <c r="AG3610" s="9"/>
      <c r="AH3610" s="9"/>
      <c r="AI3610" s="9"/>
      <c r="AJ3610" s="9"/>
      <c r="AK3610" s="9"/>
      <c r="AL3610" s="9"/>
      <c r="AM3610" s="9"/>
    </row>
    <row r="3611" spans="1:39">
      <c r="A3611" s="11">
        <f>ROW()</f>
        <v>3611</v>
      </c>
      <c r="B3611" s="343" t="s">
        <v>68</v>
      </c>
      <c r="D3611" s="39"/>
      <c r="E3611" s="39"/>
      <c r="F3611" s="39"/>
      <c r="G3611" s="39"/>
      <c r="H3611" s="39"/>
      <c r="I3611" s="39"/>
      <c r="J3611" s="39"/>
      <c r="K3611" s="39"/>
      <c r="L3611" s="39"/>
      <c r="M3611" s="39"/>
      <c r="N3611" s="39"/>
      <c r="O3611" s="39"/>
      <c r="P3611" s="39"/>
      <c r="Q3611" s="39"/>
      <c r="R3611" s="39"/>
      <c r="S3611" s="39"/>
      <c r="T3611" s="39"/>
      <c r="U3611" s="39"/>
      <c r="V3611" s="39"/>
      <c r="W3611" s="39"/>
      <c r="X3611" s="39"/>
      <c r="Y3611" s="39"/>
      <c r="Z3611" s="39"/>
      <c r="AA3611" s="39"/>
      <c r="AB3611" s="39"/>
      <c r="AC3611" s="39"/>
      <c r="AD3611" s="39"/>
      <c r="AE3611" s="39"/>
      <c r="AF3611" s="39"/>
      <c r="AG3611" s="39"/>
      <c r="AH3611" s="39"/>
      <c r="AI3611" s="39"/>
      <c r="AJ3611" s="39"/>
      <c r="AK3611" s="39"/>
      <c r="AL3611" s="39"/>
      <c r="AM3611" s="39"/>
    </row>
    <row r="3612" spans="1:39">
      <c r="A3612" s="11">
        <f>ROW()</f>
        <v>3612</v>
      </c>
      <c r="C3612" s="6" t="s">
        <v>2</v>
      </c>
      <c r="D3612" s="39"/>
      <c r="E3612" s="39"/>
      <c r="F3612" s="39"/>
      <c r="G3612" s="39"/>
      <c r="H3612" s="39"/>
      <c r="I3612" s="39"/>
      <c r="J3612" s="39"/>
      <c r="K3612" s="39"/>
      <c r="L3612" s="39"/>
      <c r="M3612" s="39"/>
      <c r="N3612" s="39"/>
      <c r="O3612" s="39"/>
      <c r="P3612" s="39"/>
      <c r="Q3612" s="39"/>
      <c r="R3612" s="39"/>
      <c r="S3612" s="39"/>
      <c r="T3612" s="39"/>
      <c r="U3612" s="39"/>
      <c r="V3612" s="39"/>
      <c r="W3612" s="39"/>
      <c r="X3612" s="39"/>
      <c r="Y3612" s="39"/>
      <c r="Z3612" s="39"/>
      <c r="AA3612" s="39"/>
      <c r="AB3612" s="39"/>
      <c r="AC3612" s="9"/>
      <c r="AD3612" s="39"/>
      <c r="AE3612" s="39"/>
      <c r="AF3612" s="39"/>
      <c r="AG3612" s="39"/>
      <c r="AH3612" s="39"/>
      <c r="AI3612" s="39"/>
      <c r="AJ3612" s="39"/>
      <c r="AK3612" s="39"/>
      <c r="AL3612" s="39"/>
      <c r="AM3612" s="9">
        <f t="shared" ref="AM3612:AM3618" si="2185">AL3672</f>
        <v>0</v>
      </c>
    </row>
    <row r="3613" spans="1:39">
      <c r="A3613" s="11">
        <f>ROW()</f>
        <v>3613</v>
      </c>
      <c r="C3613" s="6" t="s">
        <v>3</v>
      </c>
      <c r="D3613" s="39"/>
      <c r="E3613" s="39"/>
      <c r="F3613" s="39"/>
      <c r="G3613" s="39"/>
      <c r="H3613" s="39"/>
      <c r="I3613" s="39"/>
      <c r="J3613" s="39"/>
      <c r="K3613" s="39"/>
      <c r="L3613" s="39"/>
      <c r="M3613" s="39"/>
      <c r="N3613" s="39"/>
      <c r="O3613" s="39"/>
      <c r="P3613" s="39"/>
      <c r="Q3613" s="39"/>
      <c r="R3613" s="39"/>
      <c r="S3613" s="39"/>
      <c r="T3613" s="39"/>
      <c r="U3613" s="39"/>
      <c r="V3613" s="39"/>
      <c r="W3613" s="39"/>
      <c r="X3613" s="39"/>
      <c r="Y3613" s="39"/>
      <c r="Z3613" s="39"/>
      <c r="AA3613" s="39"/>
      <c r="AB3613" s="39"/>
      <c r="AC3613" s="9"/>
      <c r="AD3613" s="39"/>
      <c r="AE3613" s="39"/>
      <c r="AF3613" s="39"/>
      <c r="AG3613" s="39"/>
      <c r="AH3613" s="39"/>
      <c r="AI3613" s="39"/>
      <c r="AJ3613" s="39"/>
      <c r="AK3613" s="39"/>
      <c r="AL3613" s="39"/>
      <c r="AM3613" s="9">
        <f t="shared" si="2185"/>
        <v>0</v>
      </c>
    </row>
    <row r="3614" spans="1:39">
      <c r="A3614" s="11">
        <f>ROW()</f>
        <v>3614</v>
      </c>
      <c r="C3614" s="6" t="s">
        <v>4</v>
      </c>
      <c r="D3614" s="39"/>
      <c r="E3614" s="39"/>
      <c r="F3614" s="39"/>
      <c r="G3614" s="39"/>
      <c r="H3614" s="39"/>
      <c r="I3614" s="39"/>
      <c r="J3614" s="39"/>
      <c r="K3614" s="39"/>
      <c r="L3614" s="39"/>
      <c r="M3614" s="39"/>
      <c r="N3614" s="39"/>
      <c r="O3614" s="39"/>
      <c r="P3614" s="39"/>
      <c r="Q3614" s="39"/>
      <c r="R3614" s="39"/>
      <c r="S3614" s="39"/>
      <c r="T3614" s="39"/>
      <c r="U3614" s="39"/>
      <c r="V3614" s="39"/>
      <c r="W3614" s="39"/>
      <c r="X3614" s="39"/>
      <c r="Y3614" s="39"/>
      <c r="Z3614" s="39"/>
      <c r="AA3614" s="39"/>
      <c r="AB3614" s="39"/>
      <c r="AC3614" s="9"/>
      <c r="AD3614" s="39"/>
      <c r="AE3614" s="39"/>
      <c r="AF3614" s="39"/>
      <c r="AG3614" s="39"/>
      <c r="AH3614" s="39"/>
      <c r="AI3614" s="39"/>
      <c r="AJ3614" s="39"/>
      <c r="AK3614" s="39"/>
      <c r="AL3614" s="39"/>
      <c r="AM3614" s="9">
        <f t="shared" si="2185"/>
        <v>0</v>
      </c>
    </row>
    <row r="3615" spans="1:39">
      <c r="A3615" s="11">
        <f>ROW()</f>
        <v>3615</v>
      </c>
      <c r="C3615" s="6" t="s">
        <v>5</v>
      </c>
      <c r="D3615" s="39"/>
      <c r="E3615" s="39"/>
      <c r="F3615" s="39"/>
      <c r="G3615" s="39"/>
      <c r="H3615" s="39"/>
      <c r="I3615" s="39"/>
      <c r="J3615" s="39"/>
      <c r="K3615" s="39"/>
      <c r="L3615" s="39"/>
      <c r="M3615" s="39"/>
      <c r="N3615" s="39"/>
      <c r="O3615" s="39"/>
      <c r="P3615" s="39"/>
      <c r="Q3615" s="39"/>
      <c r="R3615" s="39"/>
      <c r="S3615" s="39"/>
      <c r="T3615" s="39"/>
      <c r="U3615" s="39"/>
      <c r="V3615" s="39"/>
      <c r="W3615" s="39"/>
      <c r="X3615" s="39"/>
      <c r="Y3615" s="39"/>
      <c r="Z3615" s="39"/>
      <c r="AA3615" s="39"/>
      <c r="AB3615" s="39"/>
      <c r="AC3615" s="9"/>
      <c r="AD3615" s="39"/>
      <c r="AE3615" s="39"/>
      <c r="AF3615" s="39"/>
      <c r="AG3615" s="39"/>
      <c r="AH3615" s="39"/>
      <c r="AI3615" s="39"/>
      <c r="AJ3615" s="39"/>
      <c r="AK3615" s="39"/>
      <c r="AL3615" s="39"/>
      <c r="AM3615" s="9">
        <f t="shared" si="2185"/>
        <v>0</v>
      </c>
    </row>
    <row r="3616" spans="1:39">
      <c r="A3616" s="11">
        <f>ROW()</f>
        <v>3616</v>
      </c>
      <c r="C3616" s="6" t="s">
        <v>473</v>
      </c>
      <c r="D3616" s="39"/>
      <c r="E3616" s="39"/>
      <c r="F3616" s="39"/>
      <c r="G3616" s="39"/>
      <c r="H3616" s="39"/>
      <c r="I3616" s="39"/>
      <c r="J3616" s="39"/>
      <c r="K3616" s="39"/>
      <c r="L3616" s="39"/>
      <c r="M3616" s="39"/>
      <c r="N3616" s="39"/>
      <c r="O3616" s="39"/>
      <c r="P3616" s="39"/>
      <c r="Q3616" s="39"/>
      <c r="R3616" s="39"/>
      <c r="S3616" s="39"/>
      <c r="T3616" s="39"/>
      <c r="U3616" s="39"/>
      <c r="V3616" s="39"/>
      <c r="W3616" s="39"/>
      <c r="X3616" s="39"/>
      <c r="Y3616" s="39"/>
      <c r="Z3616" s="39"/>
      <c r="AA3616" s="39"/>
      <c r="AB3616" s="39"/>
      <c r="AC3616" s="9"/>
      <c r="AD3616" s="39"/>
      <c r="AE3616" s="39"/>
      <c r="AF3616" s="39"/>
      <c r="AG3616" s="39"/>
      <c r="AH3616" s="39"/>
      <c r="AI3616" s="39"/>
      <c r="AJ3616" s="39"/>
      <c r="AK3616" s="39"/>
      <c r="AL3616" s="39"/>
      <c r="AM3616" s="9">
        <f t="shared" si="2185"/>
        <v>0</v>
      </c>
    </row>
    <row r="3617" spans="1:39">
      <c r="A3617" s="11">
        <f>ROW()</f>
        <v>3617</v>
      </c>
      <c r="C3617" s="6" t="s">
        <v>474</v>
      </c>
      <c r="D3617" s="39"/>
      <c r="E3617" s="39"/>
      <c r="F3617" s="39"/>
      <c r="G3617" s="39"/>
      <c r="H3617" s="39"/>
      <c r="I3617" s="39"/>
      <c r="J3617" s="39"/>
      <c r="K3617" s="39"/>
      <c r="L3617" s="39"/>
      <c r="M3617" s="39"/>
      <c r="N3617" s="39"/>
      <c r="O3617" s="39"/>
      <c r="P3617" s="39"/>
      <c r="Q3617" s="39"/>
      <c r="R3617" s="39"/>
      <c r="S3617" s="39"/>
      <c r="T3617" s="39"/>
      <c r="U3617" s="39"/>
      <c r="V3617" s="39"/>
      <c r="W3617" s="39"/>
      <c r="X3617" s="39"/>
      <c r="Y3617" s="39"/>
      <c r="Z3617" s="39"/>
      <c r="AA3617" s="39"/>
      <c r="AB3617" s="39"/>
      <c r="AC3617" s="9"/>
      <c r="AD3617" s="39"/>
      <c r="AE3617" s="39"/>
      <c r="AF3617" s="39"/>
      <c r="AG3617" s="39"/>
      <c r="AH3617" s="39"/>
      <c r="AI3617" s="39"/>
      <c r="AJ3617" s="39"/>
      <c r="AK3617" s="39"/>
      <c r="AL3617" s="39"/>
      <c r="AM3617" s="9">
        <f t="shared" si="2185"/>
        <v>0</v>
      </c>
    </row>
    <row r="3618" spans="1:39">
      <c r="A3618" s="11">
        <f>ROW()</f>
        <v>3618</v>
      </c>
      <c r="C3618" s="6" t="s">
        <v>477</v>
      </c>
      <c r="D3618" s="39"/>
      <c r="E3618" s="39"/>
      <c r="F3618" s="39"/>
      <c r="G3618" s="39"/>
      <c r="H3618" s="39"/>
      <c r="I3618" s="39"/>
      <c r="J3618" s="39"/>
      <c r="K3618" s="39"/>
      <c r="L3618" s="39"/>
      <c r="M3618" s="39"/>
      <c r="N3618" s="39"/>
      <c r="O3618" s="39"/>
      <c r="P3618" s="39"/>
      <c r="Q3618" s="39"/>
      <c r="R3618" s="39"/>
      <c r="S3618" s="39"/>
      <c r="T3618" s="39"/>
      <c r="U3618" s="39"/>
      <c r="V3618" s="39"/>
      <c r="W3618" s="39"/>
      <c r="X3618" s="39"/>
      <c r="Y3618" s="39"/>
      <c r="Z3618" s="39"/>
      <c r="AA3618" s="39"/>
      <c r="AB3618" s="39"/>
      <c r="AC3618" s="9"/>
      <c r="AD3618" s="39"/>
      <c r="AE3618" s="39"/>
      <c r="AF3618" s="39"/>
      <c r="AG3618" s="39"/>
      <c r="AH3618" s="39"/>
      <c r="AI3618" s="39"/>
      <c r="AJ3618" s="39"/>
      <c r="AK3618" s="39"/>
      <c r="AL3618" s="39"/>
      <c r="AM3618" s="9">
        <f t="shared" si="2185"/>
        <v>0</v>
      </c>
    </row>
    <row r="3619" spans="1:39">
      <c r="A3619" s="11">
        <f>ROW()</f>
        <v>3619</v>
      </c>
      <c r="C3619" s="6" t="s">
        <v>511</v>
      </c>
      <c r="D3619" s="39"/>
      <c r="E3619" s="39"/>
      <c r="F3619" s="39"/>
      <c r="G3619" s="39"/>
      <c r="H3619" s="39"/>
      <c r="I3619" s="39"/>
      <c r="J3619" s="39"/>
      <c r="K3619" s="39"/>
      <c r="L3619" s="39"/>
      <c r="M3619" s="39"/>
      <c r="N3619" s="39"/>
      <c r="O3619" s="39"/>
      <c r="P3619" s="39"/>
      <c r="Q3619" s="39"/>
      <c r="R3619" s="39"/>
      <c r="S3619" s="39"/>
      <c r="T3619" s="39"/>
      <c r="U3619" s="39"/>
      <c r="V3619" s="39"/>
      <c r="W3619" s="39"/>
      <c r="X3619" s="39"/>
      <c r="Y3619" s="39"/>
      <c r="Z3619" s="39"/>
      <c r="AA3619" s="39"/>
      <c r="AB3619" s="39"/>
      <c r="AC3619" s="9"/>
      <c r="AD3619" s="39"/>
      <c r="AE3619" s="39"/>
      <c r="AF3619" s="39"/>
      <c r="AG3619" s="39"/>
      <c r="AH3619" s="39"/>
      <c r="AI3619" s="39"/>
      <c r="AJ3619" s="39"/>
      <c r="AK3619" s="39"/>
      <c r="AL3619" s="39"/>
      <c r="AM3619" s="9">
        <f t="shared" ref="AM3619" si="2186">AL3679</f>
        <v>0</v>
      </c>
    </row>
    <row r="3620" spans="1:39">
      <c r="A3620" s="11">
        <f>ROW()</f>
        <v>3620</v>
      </c>
      <c r="C3620" s="6" t="s">
        <v>655</v>
      </c>
      <c r="D3620" s="39"/>
      <c r="E3620" s="39"/>
      <c r="F3620" s="39"/>
      <c r="G3620" s="39"/>
      <c r="H3620" s="39"/>
      <c r="I3620" s="39"/>
      <c r="J3620" s="39"/>
      <c r="K3620" s="39"/>
      <c r="L3620" s="39"/>
      <c r="M3620" s="39"/>
      <c r="N3620" s="39"/>
      <c r="O3620" s="39"/>
      <c r="P3620" s="39"/>
      <c r="Q3620" s="39"/>
      <c r="R3620" s="39"/>
      <c r="S3620" s="39"/>
      <c r="T3620" s="39"/>
      <c r="U3620" s="39"/>
      <c r="V3620" s="39"/>
      <c r="W3620" s="39"/>
      <c r="X3620" s="39"/>
      <c r="Y3620" s="39"/>
      <c r="Z3620" s="39"/>
      <c r="AA3620" s="39"/>
      <c r="AB3620" s="39"/>
      <c r="AC3620" s="9"/>
      <c r="AD3620" s="39"/>
      <c r="AE3620" s="39"/>
      <c r="AF3620" s="39"/>
      <c r="AG3620" s="39"/>
      <c r="AH3620" s="39"/>
      <c r="AI3620" s="39"/>
      <c r="AJ3620" s="39"/>
      <c r="AK3620" s="39"/>
      <c r="AL3620" s="39"/>
      <c r="AM3620" s="9">
        <f t="shared" ref="AM3620:AM3622" si="2187">AL3680</f>
        <v>0</v>
      </c>
    </row>
    <row r="3621" spans="1:39">
      <c r="A3621" s="11">
        <f>ROW()</f>
        <v>3621</v>
      </c>
      <c r="C3621" s="6" t="s">
        <v>656</v>
      </c>
      <c r="D3621" s="39"/>
      <c r="E3621" s="39"/>
      <c r="F3621" s="39"/>
      <c r="G3621" s="39"/>
      <c r="H3621" s="39"/>
      <c r="I3621" s="39"/>
      <c r="J3621" s="39"/>
      <c r="K3621" s="39"/>
      <c r="L3621" s="39"/>
      <c r="M3621" s="39"/>
      <c r="N3621" s="39"/>
      <c r="O3621" s="39"/>
      <c r="P3621" s="39"/>
      <c r="Q3621" s="39"/>
      <c r="R3621" s="39"/>
      <c r="S3621" s="39"/>
      <c r="T3621" s="39"/>
      <c r="U3621" s="39"/>
      <c r="V3621" s="39"/>
      <c r="W3621" s="39"/>
      <c r="X3621" s="39"/>
      <c r="Y3621" s="39"/>
      <c r="Z3621" s="39"/>
      <c r="AA3621" s="39"/>
      <c r="AB3621" s="39"/>
      <c r="AC3621" s="9"/>
      <c r="AD3621" s="39"/>
      <c r="AE3621" s="39"/>
      <c r="AF3621" s="39"/>
      <c r="AG3621" s="39"/>
      <c r="AH3621" s="39"/>
      <c r="AI3621" s="39"/>
      <c r="AJ3621" s="39"/>
      <c r="AK3621" s="39"/>
      <c r="AL3621" s="39"/>
      <c r="AM3621" s="9">
        <f t="shared" si="2187"/>
        <v>0</v>
      </c>
    </row>
    <row r="3622" spans="1:39">
      <c r="A3622" s="11">
        <f>ROW()</f>
        <v>3622</v>
      </c>
      <c r="C3622" s="6" t="s">
        <v>667</v>
      </c>
      <c r="D3622" s="39"/>
      <c r="E3622" s="39"/>
      <c r="F3622" s="39"/>
      <c r="G3622" s="39"/>
      <c r="H3622" s="39"/>
      <c r="I3622" s="39"/>
      <c r="J3622" s="39"/>
      <c r="K3622" s="39"/>
      <c r="L3622" s="39"/>
      <c r="M3622" s="39"/>
      <c r="N3622" s="39"/>
      <c r="O3622" s="39"/>
      <c r="P3622" s="39"/>
      <c r="Q3622" s="39"/>
      <c r="R3622" s="39"/>
      <c r="S3622" s="39"/>
      <c r="T3622" s="39"/>
      <c r="U3622" s="39"/>
      <c r="V3622" s="39"/>
      <c r="W3622" s="39"/>
      <c r="X3622" s="39"/>
      <c r="Y3622" s="39"/>
      <c r="Z3622" s="39"/>
      <c r="AA3622" s="39"/>
      <c r="AB3622" s="39"/>
      <c r="AC3622" s="9"/>
      <c r="AD3622" s="39"/>
      <c r="AE3622" s="39"/>
      <c r="AF3622" s="39"/>
      <c r="AG3622" s="39"/>
      <c r="AH3622" s="39"/>
      <c r="AI3622" s="39"/>
      <c r="AJ3622" s="39"/>
      <c r="AK3622" s="39"/>
      <c r="AL3622" s="39"/>
      <c r="AM3622" s="9">
        <f t="shared" si="2187"/>
        <v>0</v>
      </c>
    </row>
    <row r="3623" spans="1:39">
      <c r="A3623" s="11">
        <f>ROW()</f>
        <v>3623</v>
      </c>
      <c r="C3623" s="6" t="s">
        <v>212</v>
      </c>
      <c r="D3623" s="39"/>
      <c r="E3623" s="39"/>
      <c r="F3623" s="39"/>
      <c r="G3623" s="39"/>
      <c r="H3623" s="39"/>
      <c r="I3623" s="39"/>
      <c r="J3623" s="39"/>
      <c r="K3623" s="39"/>
      <c r="L3623" s="39"/>
      <c r="M3623" s="39"/>
      <c r="N3623" s="39"/>
      <c r="O3623" s="39"/>
      <c r="P3623" s="39"/>
      <c r="Q3623" s="39"/>
      <c r="R3623" s="39"/>
      <c r="S3623" s="39"/>
      <c r="T3623" s="39"/>
      <c r="U3623" s="39"/>
      <c r="V3623" s="39"/>
      <c r="W3623" s="39"/>
      <c r="X3623" s="39"/>
      <c r="Y3623" s="39"/>
      <c r="Z3623" s="39"/>
      <c r="AA3623" s="39"/>
      <c r="AB3623" s="39"/>
      <c r="AC3623" s="9"/>
      <c r="AD3623" s="39"/>
      <c r="AE3623" s="39"/>
      <c r="AF3623" s="39"/>
      <c r="AG3623" s="39"/>
      <c r="AH3623" s="39"/>
      <c r="AI3623" s="39"/>
      <c r="AJ3623" s="39"/>
      <c r="AK3623" s="39"/>
      <c r="AL3623" s="39"/>
      <c r="AM3623" s="9">
        <f t="shared" ref="AM3623:AM3624" si="2188">AL3683</f>
        <v>0</v>
      </c>
    </row>
    <row r="3624" spans="1:39">
      <c r="A3624" s="11">
        <f>ROW()</f>
        <v>3624</v>
      </c>
      <c r="C3624" s="30" t="s">
        <v>362</v>
      </c>
      <c r="D3624" s="90"/>
      <c r="E3624" s="90"/>
      <c r="F3624" s="90"/>
      <c r="G3624" s="90"/>
      <c r="H3624" s="90"/>
      <c r="I3624" s="90"/>
      <c r="J3624" s="90"/>
      <c r="K3624" s="90"/>
      <c r="L3624" s="90"/>
      <c r="M3624" s="90"/>
      <c r="N3624" s="90"/>
      <c r="O3624" s="90"/>
      <c r="P3624" s="90"/>
      <c r="Q3624" s="90"/>
      <c r="R3624" s="90"/>
      <c r="S3624" s="90"/>
      <c r="T3624" s="90"/>
      <c r="U3624" s="90"/>
      <c r="V3624" s="90"/>
      <c r="W3624" s="90"/>
      <c r="X3624" s="90"/>
      <c r="Y3624" s="90"/>
      <c r="Z3624" s="90"/>
      <c r="AA3624" s="90"/>
      <c r="AB3624" s="90"/>
      <c r="AC3624" s="15"/>
      <c r="AD3624" s="90"/>
      <c r="AE3624" s="90"/>
      <c r="AF3624" s="90"/>
      <c r="AG3624" s="90"/>
      <c r="AH3624" s="90"/>
      <c r="AI3624" s="90"/>
      <c r="AJ3624" s="90"/>
      <c r="AK3624" s="90"/>
      <c r="AL3624" s="90"/>
      <c r="AM3624" s="15">
        <f t="shared" si="2188"/>
        <v>0</v>
      </c>
    </row>
    <row r="3625" spans="1:39">
      <c r="A3625" s="11">
        <f>ROW()</f>
        <v>3625</v>
      </c>
      <c r="C3625" s="6" t="s">
        <v>1</v>
      </c>
      <c r="D3625" s="39"/>
      <c r="E3625" s="39"/>
      <c r="F3625" s="39"/>
      <c r="G3625" s="39"/>
      <c r="H3625" s="39"/>
      <c r="I3625" s="39"/>
      <c r="J3625" s="39"/>
      <c r="K3625" s="39"/>
      <c r="L3625" s="39"/>
      <c r="M3625" s="39"/>
      <c r="N3625" s="39"/>
      <c r="O3625" s="39"/>
      <c r="P3625" s="39"/>
      <c r="Q3625" s="39"/>
      <c r="R3625" s="39"/>
      <c r="S3625" s="39"/>
      <c r="T3625" s="39"/>
      <c r="U3625" s="39"/>
      <c r="V3625" s="39"/>
      <c r="W3625" s="39"/>
      <c r="X3625" s="39"/>
      <c r="Y3625" s="39"/>
      <c r="Z3625" s="39"/>
      <c r="AA3625" s="39"/>
      <c r="AB3625" s="39"/>
      <c r="AC3625" s="9"/>
      <c r="AD3625" s="39"/>
      <c r="AE3625" s="39"/>
      <c r="AF3625" s="39"/>
      <c r="AG3625" s="39"/>
      <c r="AH3625" s="39"/>
      <c r="AI3625" s="39"/>
      <c r="AJ3625" s="39"/>
      <c r="AK3625" s="39"/>
      <c r="AL3625" s="39"/>
      <c r="AM3625" s="9">
        <f t="shared" ref="AM3625" si="2189">SUM(AM3612:AM3624)</f>
        <v>0</v>
      </c>
    </row>
    <row r="3626" spans="1:39">
      <c r="A3626" s="11">
        <f>ROW()</f>
        <v>3626</v>
      </c>
      <c r="B3626" s="343" t="s">
        <v>31</v>
      </c>
      <c r="D3626" s="39"/>
      <c r="E3626" s="39"/>
      <c r="F3626" s="39"/>
      <c r="G3626" s="39"/>
      <c r="H3626" s="39"/>
      <c r="I3626" s="39"/>
      <c r="J3626" s="39"/>
      <c r="K3626" s="39"/>
      <c r="L3626" s="39"/>
      <c r="M3626" s="39"/>
      <c r="N3626" s="39"/>
      <c r="O3626" s="39"/>
      <c r="P3626" s="39"/>
      <c r="Q3626" s="39"/>
      <c r="R3626" s="39"/>
      <c r="S3626" s="39"/>
      <c r="T3626" s="39"/>
      <c r="U3626" s="39"/>
      <c r="V3626" s="39"/>
      <c r="W3626" s="39"/>
      <c r="X3626" s="39"/>
      <c r="Y3626" s="39"/>
      <c r="Z3626" s="39"/>
      <c r="AA3626" s="39"/>
      <c r="AB3626" s="39"/>
      <c r="AC3626" s="39"/>
      <c r="AD3626" s="39"/>
      <c r="AE3626" s="39"/>
      <c r="AF3626" s="39"/>
      <c r="AG3626" s="39"/>
      <c r="AH3626" s="39"/>
      <c r="AI3626" s="39"/>
      <c r="AJ3626" s="39"/>
      <c r="AK3626" s="39"/>
      <c r="AL3626" s="39"/>
      <c r="AM3626" s="39"/>
    </row>
    <row r="3627" spans="1:39">
      <c r="A3627" s="11">
        <f>ROW()</f>
        <v>3627</v>
      </c>
      <c r="C3627" s="6" t="s">
        <v>2</v>
      </c>
      <c r="D3627" s="39"/>
      <c r="E3627" s="39"/>
      <c r="F3627" s="39"/>
      <c r="G3627" s="39"/>
      <c r="H3627" s="39"/>
      <c r="I3627" s="39"/>
      <c r="J3627" s="39"/>
      <c r="K3627" s="39"/>
      <c r="L3627" s="39"/>
      <c r="M3627" s="39"/>
      <c r="N3627" s="39"/>
      <c r="O3627" s="39"/>
      <c r="P3627" s="39"/>
      <c r="Q3627" s="39"/>
      <c r="R3627" s="39"/>
      <c r="S3627" s="39"/>
      <c r="T3627" s="39"/>
      <c r="U3627" s="39"/>
      <c r="V3627" s="39"/>
      <c r="W3627" s="39"/>
      <c r="X3627" s="39"/>
      <c r="Y3627" s="39"/>
      <c r="Z3627" s="39"/>
      <c r="AA3627" s="39"/>
      <c r="AB3627" s="39"/>
      <c r="AC3627" s="162"/>
      <c r="AD3627" s="39"/>
      <c r="AE3627" s="39"/>
      <c r="AF3627" s="39"/>
      <c r="AG3627" s="39"/>
      <c r="AH3627" s="39"/>
      <c r="AI3627" s="39"/>
      <c r="AJ3627" s="39"/>
      <c r="AK3627" s="39"/>
      <c r="AL3627" s="39"/>
      <c r="AM3627" s="39">
        <f>AM$279</f>
        <v>0.18868774528072493</v>
      </c>
    </row>
    <row r="3628" spans="1:39">
      <c r="A3628" s="11">
        <f>ROW()</f>
        <v>3628</v>
      </c>
      <c r="C3628" s="6" t="s">
        <v>3</v>
      </c>
      <c r="D3628" s="39"/>
      <c r="E3628" s="39"/>
      <c r="F3628" s="39"/>
      <c r="G3628" s="39"/>
      <c r="H3628" s="39"/>
      <c r="I3628" s="39"/>
      <c r="J3628" s="39"/>
      <c r="K3628" s="39"/>
      <c r="L3628" s="39"/>
      <c r="M3628" s="39"/>
      <c r="N3628" s="39"/>
      <c r="O3628" s="39"/>
      <c r="P3628" s="39"/>
      <c r="Q3628" s="39"/>
      <c r="R3628" s="39"/>
      <c r="S3628" s="39"/>
      <c r="T3628" s="39"/>
      <c r="U3628" s="39"/>
      <c r="V3628" s="39"/>
      <c r="W3628" s="39"/>
      <c r="X3628" s="39"/>
      <c r="Y3628" s="39"/>
      <c r="Z3628" s="39"/>
      <c r="AA3628" s="39"/>
      <c r="AB3628" s="39"/>
      <c r="AC3628" s="162"/>
      <c r="AD3628" s="39"/>
      <c r="AE3628" s="39"/>
      <c r="AF3628" s="39"/>
      <c r="AG3628" s="39"/>
      <c r="AH3628" s="39"/>
      <c r="AI3628" s="39"/>
      <c r="AJ3628" s="39"/>
      <c r="AK3628" s="39"/>
      <c r="AL3628" s="39"/>
      <c r="AM3628" s="39">
        <f>AM$280</f>
        <v>4.0312223774007787</v>
      </c>
    </row>
    <row r="3629" spans="1:39">
      <c r="A3629" s="11">
        <f>ROW()</f>
        <v>3629</v>
      </c>
      <c r="C3629" s="6" t="s">
        <v>4</v>
      </c>
      <c r="D3629" s="39"/>
      <c r="E3629" s="39"/>
      <c r="F3629" s="39"/>
      <c r="G3629" s="39"/>
      <c r="H3629" s="39"/>
      <c r="I3629" s="39"/>
      <c r="J3629" s="39"/>
      <c r="K3629" s="39"/>
      <c r="L3629" s="39"/>
      <c r="M3629" s="39"/>
      <c r="N3629" s="39"/>
      <c r="O3629" s="39"/>
      <c r="P3629" s="39"/>
      <c r="Q3629" s="39"/>
      <c r="R3629" s="39"/>
      <c r="S3629" s="39"/>
      <c r="T3629" s="39"/>
      <c r="U3629" s="39"/>
      <c r="V3629" s="39"/>
      <c r="W3629" s="39"/>
      <c r="X3629" s="39"/>
      <c r="Y3629" s="39"/>
      <c r="Z3629" s="39"/>
      <c r="AA3629" s="39"/>
      <c r="AB3629" s="39"/>
      <c r="AC3629" s="162"/>
      <c r="AD3629" s="39"/>
      <c r="AE3629" s="39"/>
      <c r="AF3629" s="39"/>
      <c r="AG3629" s="39"/>
      <c r="AH3629" s="39"/>
      <c r="AI3629" s="39"/>
      <c r="AJ3629" s="39"/>
      <c r="AK3629" s="39"/>
      <c r="AL3629" s="39"/>
      <c r="AM3629" s="39">
        <f>AM$281</f>
        <v>3.6882063165848025</v>
      </c>
    </row>
    <row r="3630" spans="1:39">
      <c r="A3630" s="11">
        <f>ROW()</f>
        <v>3630</v>
      </c>
      <c r="C3630" s="6" t="s">
        <v>5</v>
      </c>
      <c r="D3630" s="39"/>
      <c r="E3630" s="39"/>
      <c r="F3630" s="39"/>
      <c r="G3630" s="39"/>
      <c r="H3630" s="39"/>
      <c r="I3630" s="39"/>
      <c r="J3630" s="39"/>
      <c r="K3630" s="39"/>
      <c r="L3630" s="39"/>
      <c r="M3630" s="39"/>
      <c r="N3630" s="39"/>
      <c r="O3630" s="39"/>
      <c r="P3630" s="39"/>
      <c r="Q3630" s="39"/>
      <c r="R3630" s="39"/>
      <c r="S3630" s="39"/>
      <c r="T3630" s="39"/>
      <c r="U3630" s="39"/>
      <c r="V3630" s="39"/>
      <c r="W3630" s="39"/>
      <c r="X3630" s="39"/>
      <c r="Y3630" s="39"/>
      <c r="Z3630" s="39"/>
      <c r="AA3630" s="39"/>
      <c r="AB3630" s="39"/>
      <c r="AC3630" s="162"/>
      <c r="AD3630" s="39"/>
      <c r="AE3630" s="39"/>
      <c r="AF3630" s="39"/>
      <c r="AG3630" s="39"/>
      <c r="AH3630" s="39"/>
      <c r="AI3630" s="39"/>
      <c r="AJ3630" s="39"/>
      <c r="AK3630" s="39"/>
      <c r="AL3630" s="39"/>
      <c r="AM3630" s="39">
        <f>AM$282</f>
        <v>1.0814039595121117</v>
      </c>
    </row>
    <row r="3631" spans="1:39">
      <c r="A3631" s="11">
        <f>ROW()</f>
        <v>3631</v>
      </c>
      <c r="C3631" s="6" t="s">
        <v>473</v>
      </c>
      <c r="D3631" s="39"/>
      <c r="E3631" s="39"/>
      <c r="F3631" s="39"/>
      <c r="G3631" s="39"/>
      <c r="H3631" s="39"/>
      <c r="I3631" s="39"/>
      <c r="J3631" s="39"/>
      <c r="K3631" s="39"/>
      <c r="L3631" s="39"/>
      <c r="M3631" s="39"/>
      <c r="N3631" s="39"/>
      <c r="O3631" s="39"/>
      <c r="P3631" s="39"/>
      <c r="Q3631" s="39"/>
      <c r="R3631" s="39"/>
      <c r="S3631" s="39"/>
      <c r="T3631" s="39"/>
      <c r="U3631" s="39"/>
      <c r="V3631" s="39"/>
      <c r="W3631" s="39"/>
      <c r="X3631" s="39"/>
      <c r="Y3631" s="39"/>
      <c r="Z3631" s="39"/>
      <c r="AA3631" s="39"/>
      <c r="AB3631" s="39"/>
      <c r="AC3631" s="162"/>
      <c r="AD3631" s="39"/>
      <c r="AE3631" s="39"/>
      <c r="AF3631" s="39"/>
      <c r="AG3631" s="39"/>
      <c r="AH3631" s="39"/>
      <c r="AI3631" s="39"/>
      <c r="AJ3631" s="39"/>
      <c r="AK3631" s="39"/>
      <c r="AL3631" s="39"/>
      <c r="AM3631" s="39">
        <f>AM$283</f>
        <v>6.6047234544801015</v>
      </c>
    </row>
    <row r="3632" spans="1:39">
      <c r="A3632" s="11">
        <f>ROW()</f>
        <v>3632</v>
      </c>
      <c r="C3632" s="6" t="s">
        <v>474</v>
      </c>
      <c r="D3632" s="39"/>
      <c r="E3632" s="39"/>
      <c r="F3632" s="39"/>
      <c r="G3632" s="39"/>
      <c r="H3632" s="39"/>
      <c r="I3632" s="39"/>
      <c r="J3632" s="39"/>
      <c r="K3632" s="39"/>
      <c r="L3632" s="39"/>
      <c r="M3632" s="39"/>
      <c r="N3632" s="39"/>
      <c r="O3632" s="39"/>
      <c r="P3632" s="39"/>
      <c r="Q3632" s="39"/>
      <c r="R3632" s="39"/>
      <c r="S3632" s="39"/>
      <c r="T3632" s="39"/>
      <c r="U3632" s="39"/>
      <c r="V3632" s="39"/>
      <c r="W3632" s="39"/>
      <c r="X3632" s="39"/>
      <c r="Y3632" s="39"/>
      <c r="Z3632" s="39"/>
      <c r="AA3632" s="39"/>
      <c r="AB3632" s="39"/>
      <c r="AC3632" s="162"/>
      <c r="AD3632" s="39"/>
      <c r="AE3632" s="39"/>
      <c r="AF3632" s="39"/>
      <c r="AG3632" s="39"/>
      <c r="AH3632" s="39"/>
      <c r="AI3632" s="39"/>
      <c r="AJ3632" s="39"/>
      <c r="AK3632" s="39"/>
      <c r="AL3632" s="39"/>
      <c r="AM3632" s="39">
        <f>AM$284</f>
        <v>3.6788596792668238</v>
      </c>
    </row>
    <row r="3633" spans="1:39">
      <c r="A3633" s="11">
        <f>ROW()</f>
        <v>3633</v>
      </c>
      <c r="C3633" s="6" t="s">
        <v>477</v>
      </c>
      <c r="D3633" s="39"/>
      <c r="E3633" s="39"/>
      <c r="F3633" s="39"/>
      <c r="G3633" s="39"/>
      <c r="H3633" s="39"/>
      <c r="I3633" s="39"/>
      <c r="J3633" s="39"/>
      <c r="K3633" s="39"/>
      <c r="L3633" s="39"/>
      <c r="M3633" s="39"/>
      <c r="N3633" s="39"/>
      <c r="O3633" s="39"/>
      <c r="P3633" s="39"/>
      <c r="Q3633" s="39"/>
      <c r="R3633" s="39"/>
      <c r="S3633" s="39"/>
      <c r="T3633" s="39"/>
      <c r="U3633" s="39"/>
      <c r="V3633" s="39"/>
      <c r="W3633" s="39"/>
      <c r="X3633" s="39"/>
      <c r="Y3633" s="39"/>
      <c r="Z3633" s="39"/>
      <c r="AA3633" s="39"/>
      <c r="AB3633" s="39"/>
      <c r="AC3633" s="162"/>
      <c r="AD3633" s="39"/>
      <c r="AE3633" s="39"/>
      <c r="AF3633" s="39"/>
      <c r="AG3633" s="39"/>
      <c r="AH3633" s="39"/>
      <c r="AI3633" s="39"/>
      <c r="AJ3633" s="39"/>
      <c r="AK3633" s="39"/>
      <c r="AL3633" s="39"/>
      <c r="AM3633" s="39">
        <f>AM$285</f>
        <v>12.877234891275599</v>
      </c>
    </row>
    <row r="3634" spans="1:39">
      <c r="A3634" s="11">
        <f>ROW()</f>
        <v>3634</v>
      </c>
      <c r="C3634" s="6" t="s">
        <v>511</v>
      </c>
      <c r="D3634" s="39"/>
      <c r="E3634" s="39"/>
      <c r="F3634" s="39"/>
      <c r="G3634" s="39"/>
      <c r="H3634" s="39"/>
      <c r="I3634" s="39"/>
      <c r="J3634" s="39"/>
      <c r="K3634" s="39"/>
      <c r="L3634" s="39"/>
      <c r="M3634" s="39"/>
      <c r="N3634" s="39"/>
      <c r="O3634" s="39"/>
      <c r="P3634" s="39"/>
      <c r="Q3634" s="39"/>
      <c r="R3634" s="39"/>
      <c r="S3634" s="39"/>
      <c r="T3634" s="39"/>
      <c r="U3634" s="39"/>
      <c r="V3634" s="39"/>
      <c r="W3634" s="39"/>
      <c r="X3634" s="39"/>
      <c r="Y3634" s="39"/>
      <c r="Z3634" s="39"/>
      <c r="AA3634" s="39"/>
      <c r="AB3634" s="39"/>
      <c r="AC3634" s="162"/>
      <c r="AD3634" s="39"/>
      <c r="AE3634" s="39"/>
      <c r="AF3634" s="39"/>
      <c r="AG3634" s="39"/>
      <c r="AH3634" s="39"/>
      <c r="AI3634" s="39"/>
      <c r="AJ3634" s="39"/>
      <c r="AK3634" s="39"/>
      <c r="AL3634" s="39"/>
      <c r="AM3634" s="39">
        <f>AM$286</f>
        <v>1.1625599789876924</v>
      </c>
    </row>
    <row r="3635" spans="1:39">
      <c r="A3635" s="11">
        <f>ROW()</f>
        <v>3635</v>
      </c>
      <c r="C3635" s="6" t="s">
        <v>655</v>
      </c>
      <c r="D3635" s="39"/>
      <c r="E3635" s="39"/>
      <c r="F3635" s="39"/>
      <c r="G3635" s="39"/>
      <c r="H3635" s="39"/>
      <c r="I3635" s="39"/>
      <c r="J3635" s="39"/>
      <c r="K3635" s="39"/>
      <c r="L3635" s="39"/>
      <c r="M3635" s="39"/>
      <c r="N3635" s="39"/>
      <c r="O3635" s="39"/>
      <c r="P3635" s="39"/>
      <c r="Q3635" s="39"/>
      <c r="R3635" s="39"/>
      <c r="S3635" s="39"/>
      <c r="T3635" s="39"/>
      <c r="U3635" s="39"/>
      <c r="V3635" s="39"/>
      <c r="W3635" s="39"/>
      <c r="X3635" s="39"/>
      <c r="Y3635" s="39"/>
      <c r="Z3635" s="39"/>
      <c r="AA3635" s="39"/>
      <c r="AB3635" s="39"/>
      <c r="AC3635" s="162"/>
      <c r="AD3635" s="39"/>
      <c r="AE3635" s="39"/>
      <c r="AF3635" s="39"/>
      <c r="AG3635" s="39"/>
      <c r="AH3635" s="39"/>
      <c r="AI3635" s="39"/>
      <c r="AJ3635" s="39"/>
      <c r="AK3635" s="39"/>
      <c r="AL3635" s="39"/>
      <c r="AM3635" s="39"/>
    </row>
    <row r="3636" spans="1:39">
      <c r="A3636" s="11">
        <f>ROW()</f>
        <v>3636</v>
      </c>
      <c r="C3636" s="6" t="s">
        <v>656</v>
      </c>
      <c r="D3636" s="39"/>
      <c r="E3636" s="39"/>
      <c r="F3636" s="39"/>
      <c r="G3636" s="39"/>
      <c r="H3636" s="39"/>
      <c r="I3636" s="39"/>
      <c r="J3636" s="39"/>
      <c r="K3636" s="39"/>
      <c r="L3636" s="39"/>
      <c r="M3636" s="39"/>
      <c r="N3636" s="39"/>
      <c r="O3636" s="39"/>
      <c r="P3636" s="39"/>
      <c r="Q3636" s="39"/>
      <c r="R3636" s="39"/>
      <c r="S3636" s="39"/>
      <c r="T3636" s="39"/>
      <c r="U3636" s="39"/>
      <c r="V3636" s="39"/>
      <c r="W3636" s="39"/>
      <c r="X3636" s="39"/>
      <c r="Y3636" s="39"/>
      <c r="Z3636" s="39"/>
      <c r="AA3636" s="39"/>
      <c r="AB3636" s="39"/>
      <c r="AC3636" s="162"/>
      <c r="AD3636" s="39"/>
      <c r="AE3636" s="39"/>
      <c r="AF3636" s="39"/>
      <c r="AG3636" s="39"/>
      <c r="AH3636" s="39"/>
      <c r="AI3636" s="39"/>
      <c r="AJ3636" s="39"/>
      <c r="AK3636" s="39"/>
      <c r="AL3636" s="39"/>
      <c r="AM3636" s="39"/>
    </row>
    <row r="3637" spans="1:39">
      <c r="A3637" s="11">
        <f>ROW()</f>
        <v>3637</v>
      </c>
      <c r="C3637" s="6" t="s">
        <v>667</v>
      </c>
      <c r="D3637" s="39"/>
      <c r="E3637" s="39"/>
      <c r="F3637" s="39"/>
      <c r="G3637" s="39"/>
      <c r="H3637" s="39"/>
      <c r="I3637" s="39"/>
      <c r="J3637" s="39"/>
      <c r="K3637" s="39"/>
      <c r="L3637" s="39"/>
      <c r="M3637" s="39"/>
      <c r="N3637" s="39"/>
      <c r="O3637" s="39"/>
      <c r="P3637" s="39"/>
      <c r="Q3637" s="39"/>
      <c r="R3637" s="39"/>
      <c r="S3637" s="39"/>
      <c r="T3637" s="39"/>
      <c r="U3637" s="39"/>
      <c r="V3637" s="39"/>
      <c r="W3637" s="39"/>
      <c r="X3637" s="39"/>
      <c r="Y3637" s="39"/>
      <c r="Z3637" s="39"/>
      <c r="AA3637" s="39"/>
      <c r="AB3637" s="39"/>
      <c r="AC3637" s="162"/>
      <c r="AD3637" s="39"/>
      <c r="AE3637" s="39"/>
      <c r="AF3637" s="39"/>
      <c r="AG3637" s="39"/>
      <c r="AH3637" s="39"/>
      <c r="AI3637" s="39"/>
      <c r="AJ3637" s="39"/>
      <c r="AK3637" s="39"/>
      <c r="AL3637" s="39"/>
      <c r="AM3637" s="39"/>
    </row>
    <row r="3638" spans="1:39">
      <c r="A3638" s="11">
        <f>ROW()</f>
        <v>3638</v>
      </c>
      <c r="C3638" s="6" t="s">
        <v>212</v>
      </c>
      <c r="D3638" s="39"/>
      <c r="E3638" s="39"/>
      <c r="F3638" s="39"/>
      <c r="G3638" s="39"/>
      <c r="H3638" s="39"/>
      <c r="I3638" s="39"/>
      <c r="J3638" s="39"/>
      <c r="K3638" s="39"/>
      <c r="L3638" s="39"/>
      <c r="M3638" s="39"/>
      <c r="N3638" s="39"/>
      <c r="O3638" s="39"/>
      <c r="P3638" s="39"/>
      <c r="Q3638" s="39"/>
      <c r="R3638" s="39"/>
      <c r="S3638" s="39"/>
      <c r="T3638" s="39"/>
      <c r="U3638" s="39"/>
      <c r="V3638" s="39"/>
      <c r="W3638" s="39"/>
      <c r="X3638" s="39"/>
      <c r="Y3638" s="39"/>
      <c r="Z3638" s="39"/>
      <c r="AA3638" s="39"/>
      <c r="AB3638" s="39"/>
      <c r="AC3638" s="162"/>
      <c r="AD3638" s="39"/>
      <c r="AE3638" s="39"/>
      <c r="AF3638" s="39"/>
      <c r="AG3638" s="39"/>
      <c r="AH3638" s="39"/>
      <c r="AI3638" s="39"/>
      <c r="AJ3638" s="39"/>
      <c r="AK3638" s="39"/>
      <c r="AL3638" s="39"/>
      <c r="AM3638" s="39">
        <f>AM$290</f>
        <v>0</v>
      </c>
    </row>
    <row r="3639" spans="1:39">
      <c r="A3639" s="11">
        <f>ROW()</f>
        <v>3639</v>
      </c>
      <c r="C3639" s="30" t="s">
        <v>362</v>
      </c>
      <c r="D3639" s="90"/>
      <c r="E3639" s="90"/>
      <c r="F3639" s="90"/>
      <c r="G3639" s="90"/>
      <c r="H3639" s="90"/>
      <c r="I3639" s="90"/>
      <c r="J3639" s="90"/>
      <c r="K3639" s="90"/>
      <c r="L3639" s="90"/>
      <c r="M3639" s="90"/>
      <c r="N3639" s="90"/>
      <c r="O3639" s="90"/>
      <c r="P3639" s="90"/>
      <c r="Q3639" s="90"/>
      <c r="R3639" s="90"/>
      <c r="S3639" s="90"/>
      <c r="T3639" s="90"/>
      <c r="U3639" s="90"/>
      <c r="V3639" s="90"/>
      <c r="W3639" s="90"/>
      <c r="X3639" s="90"/>
      <c r="Y3639" s="90"/>
      <c r="Z3639" s="90"/>
      <c r="AA3639" s="90"/>
      <c r="AB3639" s="90"/>
      <c r="AC3639" s="166"/>
      <c r="AD3639" s="90"/>
      <c r="AE3639" s="90"/>
      <c r="AF3639" s="90"/>
      <c r="AG3639" s="90"/>
      <c r="AH3639" s="90"/>
      <c r="AI3639" s="90"/>
      <c r="AJ3639" s="90"/>
      <c r="AK3639" s="90"/>
      <c r="AL3639" s="90"/>
      <c r="AM3639" s="90">
        <f>AM$291</f>
        <v>1.2503674443853914</v>
      </c>
    </row>
    <row r="3640" spans="1:39">
      <c r="A3640" s="11">
        <f>ROW()</f>
        <v>3640</v>
      </c>
      <c r="C3640" s="6" t="s">
        <v>1</v>
      </c>
      <c r="D3640" s="39"/>
      <c r="E3640" s="39"/>
      <c r="F3640" s="39"/>
      <c r="G3640" s="39"/>
      <c r="H3640" s="39"/>
      <c r="I3640" s="39"/>
      <c r="J3640" s="39"/>
      <c r="K3640" s="39"/>
      <c r="L3640" s="39"/>
      <c r="M3640" s="39"/>
      <c r="N3640" s="39"/>
      <c r="O3640" s="39"/>
      <c r="P3640" s="39"/>
      <c r="Q3640" s="39"/>
      <c r="R3640" s="39"/>
      <c r="S3640" s="39"/>
      <c r="T3640" s="39"/>
      <c r="U3640" s="39"/>
      <c r="V3640" s="39"/>
      <c r="W3640" s="39"/>
      <c r="X3640" s="39"/>
      <c r="Y3640" s="39"/>
      <c r="Z3640" s="39"/>
      <c r="AA3640" s="39"/>
      <c r="AB3640" s="39"/>
      <c r="AC3640" s="9"/>
      <c r="AD3640" s="39"/>
      <c r="AE3640" s="39"/>
      <c r="AF3640" s="39"/>
      <c r="AG3640" s="39"/>
      <c r="AH3640" s="39"/>
      <c r="AI3640" s="39"/>
      <c r="AJ3640" s="39"/>
      <c r="AK3640" s="39"/>
      <c r="AL3640" s="39"/>
      <c r="AM3640" s="9">
        <f t="shared" ref="AM3640" si="2190">SUM(AM3627:AM3639)</f>
        <v>34.56326584717403</v>
      </c>
    </row>
    <row r="3641" spans="1:39">
      <c r="A3641" s="11">
        <f>ROW()</f>
        <v>3641</v>
      </c>
      <c r="B3641" s="343" t="s">
        <v>657</v>
      </c>
      <c r="D3641" s="39"/>
      <c r="E3641" s="39"/>
      <c r="G3641" s="39"/>
      <c r="H3641" s="39"/>
      <c r="I3641" s="39"/>
      <c r="J3641" s="39"/>
      <c r="K3641" s="39"/>
      <c r="L3641" s="39"/>
      <c r="M3641" s="39"/>
      <c r="N3641" s="39"/>
      <c r="O3641" s="39"/>
      <c r="P3641" s="39"/>
      <c r="Q3641" s="39"/>
      <c r="R3641" s="39"/>
      <c r="S3641" s="39"/>
      <c r="T3641" s="39"/>
      <c r="U3641" s="39"/>
      <c r="V3641" s="39"/>
      <c r="W3641" s="39"/>
      <c r="X3641" s="39"/>
      <c r="Y3641" s="39"/>
      <c r="Z3641" s="39"/>
      <c r="AA3641" s="39"/>
      <c r="AB3641" s="39"/>
      <c r="AD3641" s="39"/>
      <c r="AE3641" s="39"/>
      <c r="AF3641" s="39"/>
      <c r="AG3641" s="39"/>
      <c r="AH3641" s="39"/>
      <c r="AI3641" s="39"/>
      <c r="AJ3641" s="39"/>
      <c r="AK3641" s="39"/>
      <c r="AL3641" s="39"/>
    </row>
    <row r="3642" spans="1:39">
      <c r="A3642" s="11">
        <f>ROW()</f>
        <v>3642</v>
      </c>
      <c r="C3642" s="6" t="s">
        <v>2</v>
      </c>
      <c r="D3642" s="39"/>
      <c r="E3642" s="39"/>
      <c r="F3642" s="31"/>
      <c r="G3642" s="39"/>
      <c r="H3642" s="39"/>
      <c r="I3642" s="39"/>
      <c r="J3642" s="39"/>
      <c r="K3642" s="39"/>
      <c r="L3642" s="39"/>
      <c r="M3642" s="39"/>
      <c r="N3642" s="39"/>
      <c r="O3642" s="39"/>
      <c r="P3642" s="39"/>
      <c r="Q3642" s="39"/>
      <c r="R3642" s="39"/>
      <c r="S3642" s="39"/>
      <c r="T3642" s="39"/>
      <c r="U3642" s="39"/>
      <c r="V3642" s="39"/>
      <c r="W3642" s="39"/>
      <c r="X3642" s="39"/>
      <c r="Y3642" s="39"/>
      <c r="Z3642" s="39"/>
      <c r="AA3642" s="39"/>
      <c r="AB3642" s="39"/>
      <c r="AC3642" s="9"/>
      <c r="AD3642" s="39"/>
      <c r="AE3642" s="39"/>
      <c r="AF3642" s="39"/>
      <c r="AG3642" s="39"/>
      <c r="AH3642" s="39"/>
      <c r="AI3642" s="39"/>
      <c r="AJ3642" s="39"/>
      <c r="AK3642" s="39"/>
      <c r="AL3642" s="39"/>
      <c r="AM3642" s="9"/>
    </row>
    <row r="3643" spans="1:39">
      <c r="A3643" s="11">
        <f>ROW()</f>
        <v>3643</v>
      </c>
      <c r="C3643" s="6" t="s">
        <v>3</v>
      </c>
      <c r="D3643" s="39"/>
      <c r="E3643" s="39"/>
      <c r="F3643" s="31"/>
      <c r="G3643" s="39"/>
      <c r="H3643" s="39"/>
      <c r="I3643" s="39"/>
      <c r="J3643" s="39"/>
      <c r="K3643" s="39"/>
      <c r="L3643" s="39"/>
      <c r="M3643" s="39"/>
      <c r="N3643" s="39"/>
      <c r="O3643" s="39"/>
      <c r="P3643" s="39"/>
      <c r="Q3643" s="39"/>
      <c r="R3643" s="39"/>
      <c r="S3643" s="39"/>
      <c r="T3643" s="39"/>
      <c r="U3643" s="39"/>
      <c r="V3643" s="39"/>
      <c r="W3643" s="39"/>
      <c r="X3643" s="39"/>
      <c r="Y3643" s="39"/>
      <c r="Z3643" s="39"/>
      <c r="AA3643" s="39"/>
      <c r="AB3643" s="39"/>
      <c r="AC3643" s="9"/>
      <c r="AD3643" s="39"/>
      <c r="AE3643" s="39"/>
      <c r="AF3643" s="39"/>
      <c r="AG3643" s="39"/>
      <c r="AH3643" s="39"/>
      <c r="AI3643" s="39"/>
      <c r="AJ3643" s="39"/>
      <c r="AK3643" s="39"/>
      <c r="AL3643" s="39"/>
      <c r="AM3643" s="9"/>
    </row>
    <row r="3644" spans="1:39">
      <c r="A3644" s="11">
        <f>ROW()</f>
        <v>3644</v>
      </c>
      <c r="C3644" s="6" t="s">
        <v>4</v>
      </c>
      <c r="D3644" s="39"/>
      <c r="E3644" s="39"/>
      <c r="F3644" s="31"/>
      <c r="G3644" s="39"/>
      <c r="H3644" s="39"/>
      <c r="I3644" s="39"/>
      <c r="J3644" s="39"/>
      <c r="K3644" s="39"/>
      <c r="L3644" s="39"/>
      <c r="M3644" s="39"/>
      <c r="N3644" s="39"/>
      <c r="O3644" s="39"/>
      <c r="P3644" s="39"/>
      <c r="Q3644" s="39"/>
      <c r="R3644" s="39"/>
      <c r="S3644" s="39"/>
      <c r="T3644" s="39"/>
      <c r="U3644" s="39"/>
      <c r="V3644" s="39"/>
      <c r="W3644" s="39"/>
      <c r="X3644" s="39"/>
      <c r="Y3644" s="39"/>
      <c r="Z3644" s="39"/>
      <c r="AA3644" s="39"/>
      <c r="AB3644" s="39"/>
      <c r="AC3644" s="9"/>
      <c r="AD3644" s="39"/>
      <c r="AE3644" s="39"/>
      <c r="AF3644" s="39"/>
      <c r="AG3644" s="39"/>
      <c r="AH3644" s="39"/>
      <c r="AI3644" s="39"/>
      <c r="AJ3644" s="39"/>
      <c r="AK3644" s="39"/>
      <c r="AL3644" s="39"/>
      <c r="AM3644" s="9"/>
    </row>
    <row r="3645" spans="1:39">
      <c r="A3645" s="11">
        <f>ROW()</f>
        <v>3645</v>
      </c>
      <c r="C3645" s="6" t="s">
        <v>5</v>
      </c>
      <c r="D3645" s="39"/>
      <c r="E3645" s="39"/>
      <c r="F3645" s="31"/>
      <c r="G3645" s="39"/>
      <c r="H3645" s="39"/>
      <c r="I3645" s="39"/>
      <c r="J3645" s="39"/>
      <c r="K3645" s="39"/>
      <c r="L3645" s="39"/>
      <c r="M3645" s="39"/>
      <c r="N3645" s="39"/>
      <c r="O3645" s="39"/>
      <c r="P3645" s="39"/>
      <c r="Q3645" s="39"/>
      <c r="R3645" s="39"/>
      <c r="S3645" s="39"/>
      <c r="T3645" s="39"/>
      <c r="U3645" s="39"/>
      <c r="V3645" s="39"/>
      <c r="W3645" s="39"/>
      <c r="X3645" s="39"/>
      <c r="Y3645" s="39"/>
      <c r="Z3645" s="39"/>
      <c r="AA3645" s="39"/>
      <c r="AB3645" s="39"/>
      <c r="AC3645" s="9"/>
      <c r="AD3645" s="39"/>
      <c r="AE3645" s="39"/>
      <c r="AF3645" s="39"/>
      <c r="AG3645" s="39"/>
      <c r="AH3645" s="39"/>
      <c r="AI3645" s="39"/>
      <c r="AJ3645" s="39"/>
      <c r="AK3645" s="39"/>
      <c r="AL3645" s="39"/>
      <c r="AM3645" s="9"/>
    </row>
    <row r="3646" spans="1:39">
      <c r="A3646" s="11">
        <f>ROW()</f>
        <v>3646</v>
      </c>
      <c r="C3646" s="6" t="s">
        <v>473</v>
      </c>
      <c r="D3646" s="39"/>
      <c r="E3646" s="39"/>
      <c r="F3646" s="31"/>
      <c r="G3646" s="39"/>
      <c r="H3646" s="39"/>
      <c r="I3646" s="39"/>
      <c r="J3646" s="39"/>
      <c r="K3646" s="39"/>
      <c r="L3646" s="39"/>
      <c r="M3646" s="39"/>
      <c r="N3646" s="39"/>
      <c r="O3646" s="39"/>
      <c r="P3646" s="39"/>
      <c r="Q3646" s="39"/>
      <c r="R3646" s="39"/>
      <c r="S3646" s="39"/>
      <c r="T3646" s="39"/>
      <c r="U3646" s="39"/>
      <c r="V3646" s="39"/>
      <c r="W3646" s="39"/>
      <c r="X3646" s="39"/>
      <c r="Y3646" s="39"/>
      <c r="Z3646" s="39"/>
      <c r="AA3646" s="39"/>
      <c r="AB3646" s="39"/>
      <c r="AC3646" s="9"/>
      <c r="AD3646" s="39"/>
      <c r="AE3646" s="39"/>
      <c r="AF3646" s="39"/>
      <c r="AG3646" s="39"/>
      <c r="AH3646" s="39"/>
      <c r="AI3646" s="39"/>
      <c r="AJ3646" s="39"/>
      <c r="AK3646" s="39"/>
      <c r="AL3646" s="39"/>
      <c r="AM3646" s="9"/>
    </row>
    <row r="3647" spans="1:39">
      <c r="A3647" s="11">
        <f>ROW()</f>
        <v>3647</v>
      </c>
      <c r="C3647" s="6" t="s">
        <v>474</v>
      </c>
      <c r="D3647" s="39"/>
      <c r="E3647" s="39"/>
      <c r="F3647" s="31"/>
      <c r="G3647" s="39"/>
      <c r="H3647" s="39"/>
      <c r="I3647" s="39"/>
      <c r="J3647" s="39"/>
      <c r="K3647" s="39"/>
      <c r="L3647" s="39"/>
      <c r="M3647" s="39"/>
      <c r="N3647" s="39"/>
      <c r="O3647" s="39"/>
      <c r="P3647" s="39"/>
      <c r="Q3647" s="39"/>
      <c r="R3647" s="39"/>
      <c r="S3647" s="39"/>
      <c r="T3647" s="39"/>
      <c r="U3647" s="39"/>
      <c r="V3647" s="39"/>
      <c r="W3647" s="39"/>
      <c r="X3647" s="39"/>
      <c r="Y3647" s="39"/>
      <c r="Z3647" s="39"/>
      <c r="AA3647" s="39"/>
      <c r="AB3647" s="39"/>
      <c r="AC3647" s="9"/>
      <c r="AD3647" s="39"/>
      <c r="AE3647" s="39"/>
      <c r="AF3647" s="39"/>
      <c r="AG3647" s="39"/>
      <c r="AH3647" s="39"/>
      <c r="AI3647" s="39"/>
      <c r="AJ3647" s="39"/>
      <c r="AK3647" s="39"/>
      <c r="AL3647" s="39"/>
      <c r="AM3647" s="9"/>
    </row>
    <row r="3648" spans="1:39">
      <c r="A3648" s="11">
        <f>ROW()</f>
        <v>3648</v>
      </c>
      <c r="C3648" s="6" t="s">
        <v>477</v>
      </c>
      <c r="D3648" s="39"/>
      <c r="E3648" s="39"/>
      <c r="F3648" s="31"/>
      <c r="G3648" s="39"/>
      <c r="H3648" s="39"/>
      <c r="I3648" s="39"/>
      <c r="J3648" s="39"/>
      <c r="K3648" s="39"/>
      <c r="L3648" s="39"/>
      <c r="M3648" s="39"/>
      <c r="N3648" s="39"/>
      <c r="O3648" s="39"/>
      <c r="P3648" s="39"/>
      <c r="Q3648" s="39"/>
      <c r="R3648" s="39"/>
      <c r="S3648" s="39"/>
      <c r="T3648" s="39"/>
      <c r="U3648" s="39"/>
      <c r="V3648" s="39"/>
      <c r="W3648" s="39"/>
      <c r="X3648" s="39"/>
      <c r="Y3648" s="39"/>
      <c r="Z3648" s="39"/>
      <c r="AA3648" s="39"/>
      <c r="AB3648" s="39"/>
      <c r="AC3648" s="9"/>
      <c r="AD3648" s="39"/>
      <c r="AE3648" s="39"/>
      <c r="AF3648" s="39"/>
      <c r="AG3648" s="39"/>
      <c r="AH3648" s="39"/>
      <c r="AI3648" s="39"/>
      <c r="AJ3648" s="39"/>
      <c r="AK3648" s="39"/>
      <c r="AL3648" s="39"/>
      <c r="AM3648" s="9"/>
    </row>
    <row r="3649" spans="1:39">
      <c r="A3649" s="11">
        <f>ROW()</f>
        <v>3649</v>
      </c>
      <c r="C3649" s="6" t="s">
        <v>511</v>
      </c>
      <c r="D3649" s="39"/>
      <c r="E3649" s="39"/>
      <c r="F3649" s="31"/>
      <c r="G3649" s="39"/>
      <c r="H3649" s="39"/>
      <c r="I3649" s="39"/>
      <c r="J3649" s="39"/>
      <c r="K3649" s="39"/>
      <c r="L3649" s="39"/>
      <c r="M3649" s="39"/>
      <c r="N3649" s="39"/>
      <c r="O3649" s="39"/>
      <c r="P3649" s="39"/>
      <c r="Q3649" s="39"/>
      <c r="R3649" s="39"/>
      <c r="S3649" s="39"/>
      <c r="T3649" s="39"/>
      <c r="U3649" s="39"/>
      <c r="V3649" s="39"/>
      <c r="W3649" s="39"/>
      <c r="X3649" s="39"/>
      <c r="Y3649" s="39"/>
      <c r="Z3649" s="39"/>
      <c r="AA3649" s="39"/>
      <c r="AB3649" s="39"/>
      <c r="AC3649" s="9"/>
      <c r="AD3649" s="39"/>
      <c r="AE3649" s="39"/>
      <c r="AF3649" s="39"/>
      <c r="AG3649" s="39"/>
      <c r="AH3649" s="39"/>
      <c r="AI3649" s="39"/>
      <c r="AJ3649" s="39"/>
      <c r="AK3649" s="39"/>
      <c r="AL3649" s="39"/>
      <c r="AM3649" s="9"/>
    </row>
    <row r="3650" spans="1:39">
      <c r="A3650" s="11">
        <f>ROW()</f>
        <v>3650</v>
      </c>
      <c r="C3650" s="6" t="s">
        <v>655</v>
      </c>
      <c r="D3650" s="39"/>
      <c r="E3650" s="39"/>
      <c r="F3650" s="31"/>
      <c r="G3650" s="39"/>
      <c r="H3650" s="39"/>
      <c r="I3650" s="39"/>
      <c r="J3650" s="39"/>
      <c r="K3650" s="39"/>
      <c r="L3650" s="39"/>
      <c r="M3650" s="39"/>
      <c r="N3650" s="39"/>
      <c r="O3650" s="39"/>
      <c r="P3650" s="39"/>
      <c r="Q3650" s="39"/>
      <c r="R3650" s="39"/>
      <c r="S3650" s="39"/>
      <c r="T3650" s="39"/>
      <c r="U3650" s="39"/>
      <c r="V3650" s="39"/>
      <c r="W3650" s="39"/>
      <c r="X3650" s="39"/>
      <c r="Y3650" s="39"/>
      <c r="Z3650" s="39"/>
      <c r="AA3650" s="39"/>
      <c r="AB3650" s="39"/>
      <c r="AC3650" s="9"/>
      <c r="AD3650" s="39"/>
      <c r="AE3650" s="39"/>
      <c r="AF3650" s="39"/>
      <c r="AG3650" s="39"/>
      <c r="AH3650" s="39"/>
      <c r="AI3650" s="39"/>
      <c r="AJ3650" s="39"/>
      <c r="AK3650" s="39"/>
      <c r="AL3650" s="39"/>
      <c r="AM3650" s="9"/>
    </row>
    <row r="3651" spans="1:39">
      <c r="A3651" s="11">
        <f>ROW()</f>
        <v>3651</v>
      </c>
      <c r="C3651" s="6" t="s">
        <v>656</v>
      </c>
      <c r="D3651" s="39"/>
      <c r="E3651" s="39"/>
      <c r="F3651" s="31"/>
      <c r="G3651" s="39"/>
      <c r="H3651" s="39"/>
      <c r="I3651" s="39"/>
      <c r="J3651" s="39"/>
      <c r="K3651" s="39"/>
      <c r="L3651" s="39"/>
      <c r="M3651" s="39"/>
      <c r="N3651" s="39"/>
      <c r="O3651" s="39"/>
      <c r="P3651" s="39"/>
      <c r="Q3651" s="39"/>
      <c r="R3651" s="39"/>
      <c r="S3651" s="39"/>
      <c r="T3651" s="39"/>
      <c r="U3651" s="39"/>
      <c r="V3651" s="39"/>
      <c r="W3651" s="39"/>
      <c r="X3651" s="39"/>
      <c r="Y3651" s="39"/>
      <c r="Z3651" s="39"/>
      <c r="AA3651" s="39"/>
      <c r="AB3651" s="39"/>
      <c r="AC3651" s="9"/>
      <c r="AD3651" s="39"/>
      <c r="AE3651" s="39"/>
      <c r="AF3651" s="39"/>
      <c r="AG3651" s="39"/>
      <c r="AH3651" s="39"/>
      <c r="AI3651" s="39"/>
      <c r="AJ3651" s="39"/>
      <c r="AK3651" s="39"/>
      <c r="AL3651" s="39"/>
      <c r="AM3651" s="9"/>
    </row>
    <row r="3652" spans="1:39">
      <c r="A3652" s="11">
        <f>ROW()</f>
        <v>3652</v>
      </c>
      <c r="C3652" s="6" t="s">
        <v>667</v>
      </c>
      <c r="D3652" s="39"/>
      <c r="E3652" s="39"/>
      <c r="F3652" s="31"/>
      <c r="G3652" s="39"/>
      <c r="H3652" s="39"/>
      <c r="I3652" s="39"/>
      <c r="J3652" s="39"/>
      <c r="K3652" s="39"/>
      <c r="L3652" s="39"/>
      <c r="M3652" s="39"/>
      <c r="N3652" s="39"/>
      <c r="O3652" s="39"/>
      <c r="P3652" s="39"/>
      <c r="Q3652" s="39"/>
      <c r="R3652" s="39"/>
      <c r="S3652" s="39"/>
      <c r="T3652" s="39"/>
      <c r="U3652" s="39"/>
      <c r="V3652" s="39"/>
      <c r="W3652" s="39"/>
      <c r="X3652" s="39"/>
      <c r="Y3652" s="39"/>
      <c r="Z3652" s="39"/>
      <c r="AA3652" s="39"/>
      <c r="AB3652" s="39"/>
      <c r="AC3652" s="9"/>
      <c r="AD3652" s="39"/>
      <c r="AE3652" s="39"/>
      <c r="AF3652" s="39"/>
      <c r="AG3652" s="39"/>
      <c r="AH3652" s="39"/>
      <c r="AI3652" s="39"/>
      <c r="AJ3652" s="39"/>
      <c r="AK3652" s="39"/>
      <c r="AL3652" s="39"/>
      <c r="AM3652" s="9"/>
    </row>
    <row r="3653" spans="1:39">
      <c r="A3653" s="11">
        <f>ROW()</f>
        <v>3653</v>
      </c>
      <c r="C3653" s="6" t="s">
        <v>212</v>
      </c>
      <c r="D3653" s="39"/>
      <c r="E3653" s="39"/>
      <c r="F3653" s="31"/>
      <c r="G3653" s="39"/>
      <c r="H3653" s="39"/>
      <c r="I3653" s="39"/>
      <c r="J3653" s="39"/>
      <c r="K3653" s="39"/>
      <c r="L3653" s="39"/>
      <c r="M3653" s="39"/>
      <c r="N3653" s="39"/>
      <c r="O3653" s="39"/>
      <c r="P3653" s="39"/>
      <c r="Q3653" s="39"/>
      <c r="R3653" s="39"/>
      <c r="S3653" s="39"/>
      <c r="T3653" s="39"/>
      <c r="U3653" s="39"/>
      <c r="V3653" s="39"/>
      <c r="W3653" s="39"/>
      <c r="X3653" s="39"/>
      <c r="Y3653" s="39"/>
      <c r="Z3653" s="39"/>
      <c r="AA3653" s="39"/>
      <c r="AB3653" s="39"/>
      <c r="AC3653" s="9"/>
      <c r="AD3653" s="39"/>
      <c r="AE3653" s="39"/>
      <c r="AF3653" s="39"/>
      <c r="AG3653" s="39"/>
      <c r="AH3653" s="39"/>
      <c r="AI3653" s="39"/>
      <c r="AJ3653" s="39"/>
      <c r="AK3653" s="39"/>
      <c r="AL3653" s="39"/>
      <c r="AM3653" s="9"/>
    </row>
    <row r="3654" spans="1:39">
      <c r="A3654" s="11">
        <f>ROW()</f>
        <v>3654</v>
      </c>
      <c r="C3654" s="30" t="s">
        <v>362</v>
      </c>
      <c r="D3654" s="90"/>
      <c r="E3654" s="90"/>
      <c r="F3654" s="90"/>
      <c r="G3654" s="90"/>
      <c r="H3654" s="90"/>
      <c r="I3654" s="90"/>
      <c r="J3654" s="90"/>
      <c r="K3654" s="90"/>
      <c r="L3654" s="90"/>
      <c r="M3654" s="90"/>
      <c r="N3654" s="90"/>
      <c r="O3654" s="90"/>
      <c r="P3654" s="90"/>
      <c r="Q3654" s="90"/>
      <c r="R3654" s="90"/>
      <c r="S3654" s="90"/>
      <c r="T3654" s="90"/>
      <c r="U3654" s="90"/>
      <c r="V3654" s="90"/>
      <c r="W3654" s="90"/>
      <c r="X3654" s="90"/>
      <c r="Y3654" s="90"/>
      <c r="Z3654" s="90"/>
      <c r="AA3654" s="90"/>
      <c r="AB3654" s="90"/>
      <c r="AC3654" s="180"/>
      <c r="AD3654" s="90"/>
      <c r="AE3654" s="90"/>
      <c r="AF3654" s="90"/>
      <c r="AG3654" s="90"/>
      <c r="AH3654" s="90"/>
      <c r="AI3654" s="90"/>
      <c r="AJ3654" s="90"/>
      <c r="AK3654" s="90"/>
      <c r="AL3654" s="90"/>
      <c r="AM3654" s="180"/>
    </row>
    <row r="3655" spans="1:39">
      <c r="A3655" s="11">
        <f>ROW()</f>
        <v>3655</v>
      </c>
      <c r="C3655" s="6" t="s">
        <v>1</v>
      </c>
      <c r="D3655" s="39"/>
      <c r="E3655" s="39"/>
      <c r="F3655" s="39"/>
      <c r="G3655" s="39"/>
      <c r="H3655" s="39"/>
      <c r="I3655" s="39"/>
      <c r="J3655" s="39"/>
      <c r="K3655" s="39"/>
      <c r="L3655" s="39"/>
      <c r="M3655" s="39"/>
      <c r="N3655" s="39"/>
      <c r="O3655" s="39"/>
      <c r="P3655" s="39"/>
      <c r="Q3655" s="39"/>
      <c r="R3655" s="39"/>
      <c r="S3655" s="39"/>
      <c r="T3655" s="39"/>
      <c r="U3655" s="39"/>
      <c r="V3655" s="39"/>
      <c r="W3655" s="39"/>
      <c r="X3655" s="39"/>
      <c r="Y3655" s="39"/>
      <c r="Z3655" s="39"/>
      <c r="AA3655" s="39"/>
      <c r="AB3655" s="39"/>
      <c r="AC3655" s="9"/>
      <c r="AD3655" s="39"/>
      <c r="AE3655" s="39"/>
      <c r="AF3655" s="39"/>
      <c r="AG3655" s="39"/>
      <c r="AH3655" s="39"/>
      <c r="AI3655" s="39"/>
      <c r="AJ3655" s="39"/>
      <c r="AK3655" s="39"/>
      <c r="AL3655" s="39"/>
      <c r="AM3655" s="9"/>
    </row>
    <row r="3656" spans="1:39">
      <c r="A3656" s="11">
        <f>ROW()</f>
        <v>3656</v>
      </c>
      <c r="B3656" s="343" t="s">
        <v>6</v>
      </c>
      <c r="D3656" s="39"/>
      <c r="E3656" s="39"/>
      <c r="G3656" s="39"/>
      <c r="H3656" s="39"/>
      <c r="I3656" s="39"/>
      <c r="J3656" s="39"/>
      <c r="K3656" s="39"/>
      <c r="L3656" s="39"/>
      <c r="M3656" s="39"/>
      <c r="N3656" s="39"/>
      <c r="O3656" s="39"/>
      <c r="P3656" s="39"/>
      <c r="Q3656" s="39"/>
      <c r="R3656" s="39"/>
      <c r="S3656" s="39"/>
      <c r="T3656" s="39"/>
      <c r="U3656" s="39"/>
      <c r="V3656" s="39"/>
      <c r="W3656" s="39"/>
      <c r="X3656" s="39"/>
      <c r="Y3656" s="39"/>
      <c r="Z3656" s="39"/>
      <c r="AA3656" s="39"/>
      <c r="AB3656" s="39"/>
      <c r="AD3656" s="39"/>
      <c r="AE3656" s="39"/>
      <c r="AF3656" s="39"/>
      <c r="AG3656" s="39"/>
      <c r="AH3656" s="39"/>
      <c r="AI3656" s="39"/>
      <c r="AJ3656" s="39"/>
      <c r="AK3656" s="39"/>
      <c r="AL3656" s="39"/>
    </row>
    <row r="3657" spans="1:39">
      <c r="A3657" s="11">
        <f>ROW()</f>
        <v>3657</v>
      </c>
      <c r="C3657" s="6" t="s">
        <v>2</v>
      </c>
      <c r="D3657" s="39"/>
      <c r="E3657" s="39"/>
      <c r="F3657" s="31"/>
      <c r="G3657" s="39"/>
      <c r="H3657" s="39"/>
      <c r="I3657" s="39"/>
      <c r="J3657" s="39"/>
      <c r="K3657" s="39"/>
      <c r="L3657" s="39"/>
      <c r="M3657" s="39"/>
      <c r="N3657" s="39"/>
      <c r="O3657" s="39"/>
      <c r="P3657" s="39"/>
      <c r="Q3657" s="39"/>
      <c r="R3657" s="39"/>
      <c r="S3657" s="39"/>
      <c r="T3657" s="39"/>
      <c r="U3657" s="39"/>
      <c r="V3657" s="39"/>
      <c r="W3657" s="39"/>
      <c r="X3657" s="39"/>
      <c r="Y3657" s="39"/>
      <c r="Z3657" s="39"/>
      <c r="AA3657" s="39"/>
      <c r="AB3657" s="39"/>
      <c r="AC3657" s="9"/>
      <c r="AD3657" s="39"/>
      <c r="AE3657" s="39"/>
      <c r="AF3657" s="39"/>
      <c r="AG3657" s="39"/>
      <c r="AH3657" s="39"/>
      <c r="AI3657" s="39"/>
      <c r="AJ3657" s="39"/>
      <c r="AK3657" s="39"/>
      <c r="AL3657" s="39"/>
      <c r="AM3657" s="9"/>
    </row>
    <row r="3658" spans="1:39">
      <c r="A3658" s="11">
        <f>ROW()</f>
        <v>3658</v>
      </c>
      <c r="C3658" s="6" t="s">
        <v>3</v>
      </c>
      <c r="D3658" s="39"/>
      <c r="E3658" s="39"/>
      <c r="F3658" s="31"/>
      <c r="G3658" s="39"/>
      <c r="H3658" s="39"/>
      <c r="I3658" s="39"/>
      <c r="J3658" s="39"/>
      <c r="K3658" s="39"/>
      <c r="L3658" s="39"/>
      <c r="M3658" s="39"/>
      <c r="N3658" s="39"/>
      <c r="O3658" s="39"/>
      <c r="P3658" s="39"/>
      <c r="Q3658" s="39"/>
      <c r="R3658" s="39"/>
      <c r="S3658" s="39"/>
      <c r="T3658" s="39"/>
      <c r="U3658" s="39"/>
      <c r="V3658" s="39"/>
      <c r="W3658" s="39"/>
      <c r="X3658" s="39"/>
      <c r="Y3658" s="39"/>
      <c r="Z3658" s="39"/>
      <c r="AA3658" s="39"/>
      <c r="AB3658" s="39"/>
      <c r="AC3658" s="9"/>
      <c r="AD3658" s="39"/>
      <c r="AE3658" s="39"/>
      <c r="AF3658" s="39"/>
      <c r="AG3658" s="39"/>
      <c r="AH3658" s="39"/>
      <c r="AI3658" s="39"/>
      <c r="AJ3658" s="39"/>
      <c r="AK3658" s="39"/>
      <c r="AL3658" s="39"/>
      <c r="AM3658" s="9"/>
    </row>
    <row r="3659" spans="1:39">
      <c r="A3659" s="11">
        <f>ROW()</f>
        <v>3659</v>
      </c>
      <c r="C3659" s="6" t="s">
        <v>4</v>
      </c>
      <c r="D3659" s="39"/>
      <c r="E3659" s="39"/>
      <c r="F3659" s="31"/>
      <c r="G3659" s="39"/>
      <c r="H3659" s="39"/>
      <c r="I3659" s="39"/>
      <c r="J3659" s="39"/>
      <c r="K3659" s="39"/>
      <c r="L3659" s="39"/>
      <c r="M3659" s="39"/>
      <c r="N3659" s="39"/>
      <c r="O3659" s="39"/>
      <c r="P3659" s="39"/>
      <c r="Q3659" s="39"/>
      <c r="R3659" s="39"/>
      <c r="S3659" s="39"/>
      <c r="T3659" s="39"/>
      <c r="U3659" s="39"/>
      <c r="V3659" s="39"/>
      <c r="W3659" s="39"/>
      <c r="X3659" s="39"/>
      <c r="Y3659" s="39"/>
      <c r="Z3659" s="39"/>
      <c r="AA3659" s="39"/>
      <c r="AB3659" s="39"/>
      <c r="AC3659" s="9"/>
      <c r="AD3659" s="39"/>
      <c r="AE3659" s="39"/>
      <c r="AF3659" s="39"/>
      <c r="AG3659" s="39"/>
      <c r="AH3659" s="39"/>
      <c r="AI3659" s="39"/>
      <c r="AJ3659" s="39"/>
      <c r="AK3659" s="39"/>
      <c r="AL3659" s="39"/>
      <c r="AM3659" s="9"/>
    </row>
    <row r="3660" spans="1:39">
      <c r="A3660" s="11">
        <f>ROW()</f>
        <v>3660</v>
      </c>
      <c r="C3660" s="6" t="s">
        <v>5</v>
      </c>
      <c r="D3660" s="39"/>
      <c r="E3660" s="39"/>
      <c r="F3660" s="31"/>
      <c r="G3660" s="39"/>
      <c r="H3660" s="39"/>
      <c r="I3660" s="39"/>
      <c r="J3660" s="39"/>
      <c r="K3660" s="39"/>
      <c r="L3660" s="39"/>
      <c r="M3660" s="39"/>
      <c r="N3660" s="39"/>
      <c r="O3660" s="39"/>
      <c r="P3660" s="39"/>
      <c r="Q3660" s="39"/>
      <c r="R3660" s="39"/>
      <c r="S3660" s="39"/>
      <c r="T3660" s="39"/>
      <c r="U3660" s="39"/>
      <c r="V3660" s="39"/>
      <c r="W3660" s="39"/>
      <c r="X3660" s="39"/>
      <c r="Y3660" s="39"/>
      <c r="Z3660" s="39"/>
      <c r="AA3660" s="39"/>
      <c r="AB3660" s="39"/>
      <c r="AC3660" s="9"/>
      <c r="AD3660" s="39"/>
      <c r="AE3660" s="39"/>
      <c r="AF3660" s="39"/>
      <c r="AG3660" s="39"/>
      <c r="AH3660" s="39"/>
      <c r="AI3660" s="39"/>
      <c r="AJ3660" s="39"/>
      <c r="AK3660" s="39"/>
      <c r="AL3660" s="39"/>
      <c r="AM3660" s="9"/>
    </row>
    <row r="3661" spans="1:39">
      <c r="A3661" s="11">
        <f>ROW()</f>
        <v>3661</v>
      </c>
      <c r="C3661" s="6" t="s">
        <v>473</v>
      </c>
      <c r="D3661" s="39"/>
      <c r="E3661" s="39"/>
      <c r="F3661" s="31"/>
      <c r="G3661" s="39"/>
      <c r="H3661" s="39"/>
      <c r="I3661" s="39"/>
      <c r="J3661" s="39"/>
      <c r="K3661" s="39"/>
      <c r="L3661" s="39"/>
      <c r="M3661" s="39"/>
      <c r="N3661" s="39"/>
      <c r="O3661" s="39"/>
      <c r="P3661" s="39"/>
      <c r="Q3661" s="39"/>
      <c r="R3661" s="39"/>
      <c r="S3661" s="39"/>
      <c r="T3661" s="39"/>
      <c r="U3661" s="39"/>
      <c r="V3661" s="39"/>
      <c r="W3661" s="39"/>
      <c r="X3661" s="39"/>
      <c r="Y3661" s="39"/>
      <c r="Z3661" s="39"/>
      <c r="AA3661" s="39"/>
      <c r="AB3661" s="39"/>
      <c r="AC3661" s="9"/>
      <c r="AD3661" s="39"/>
      <c r="AE3661" s="39"/>
      <c r="AF3661" s="39"/>
      <c r="AG3661" s="39"/>
      <c r="AH3661" s="39"/>
      <c r="AI3661" s="39"/>
      <c r="AJ3661" s="39"/>
      <c r="AK3661" s="39"/>
      <c r="AL3661" s="39"/>
      <c r="AM3661" s="9"/>
    </row>
    <row r="3662" spans="1:39">
      <c r="A3662" s="11">
        <f>ROW()</f>
        <v>3662</v>
      </c>
      <c r="C3662" s="6" t="s">
        <v>474</v>
      </c>
      <c r="D3662" s="39"/>
      <c r="E3662" s="39"/>
      <c r="F3662" s="31"/>
      <c r="G3662" s="39"/>
      <c r="H3662" s="39"/>
      <c r="I3662" s="39"/>
      <c r="J3662" s="39"/>
      <c r="K3662" s="39"/>
      <c r="L3662" s="39"/>
      <c r="M3662" s="39"/>
      <c r="N3662" s="39"/>
      <c r="O3662" s="39"/>
      <c r="P3662" s="39"/>
      <c r="Q3662" s="39"/>
      <c r="R3662" s="39"/>
      <c r="S3662" s="39"/>
      <c r="T3662" s="39"/>
      <c r="U3662" s="39"/>
      <c r="V3662" s="39"/>
      <c r="W3662" s="39"/>
      <c r="X3662" s="39"/>
      <c r="Y3662" s="39"/>
      <c r="Z3662" s="39"/>
      <c r="AA3662" s="39"/>
      <c r="AB3662" s="39"/>
      <c r="AC3662" s="9"/>
      <c r="AD3662" s="39"/>
      <c r="AE3662" s="39"/>
      <c r="AF3662" s="39"/>
      <c r="AG3662" s="39"/>
      <c r="AH3662" s="39"/>
      <c r="AI3662" s="39"/>
      <c r="AJ3662" s="39"/>
      <c r="AK3662" s="39"/>
      <c r="AL3662" s="39"/>
      <c r="AM3662" s="9"/>
    </row>
    <row r="3663" spans="1:39">
      <c r="A3663" s="11">
        <f>ROW()</f>
        <v>3663</v>
      </c>
      <c r="C3663" s="6" t="s">
        <v>477</v>
      </c>
      <c r="D3663" s="39"/>
      <c r="E3663" s="39"/>
      <c r="F3663" s="31"/>
      <c r="G3663" s="39"/>
      <c r="H3663" s="39"/>
      <c r="I3663" s="39"/>
      <c r="J3663" s="39"/>
      <c r="K3663" s="39"/>
      <c r="L3663" s="39"/>
      <c r="M3663" s="39"/>
      <c r="N3663" s="39"/>
      <c r="O3663" s="39"/>
      <c r="P3663" s="39"/>
      <c r="Q3663" s="39"/>
      <c r="R3663" s="39"/>
      <c r="S3663" s="39"/>
      <c r="T3663" s="39"/>
      <c r="U3663" s="39"/>
      <c r="V3663" s="39"/>
      <c r="W3663" s="39"/>
      <c r="X3663" s="39"/>
      <c r="Y3663" s="39"/>
      <c r="Z3663" s="39"/>
      <c r="AA3663" s="39"/>
      <c r="AB3663" s="39"/>
      <c r="AC3663" s="9"/>
      <c r="AD3663" s="39"/>
      <c r="AE3663" s="39"/>
      <c r="AF3663" s="39"/>
      <c r="AG3663" s="39"/>
      <c r="AH3663" s="39"/>
      <c r="AI3663" s="39"/>
      <c r="AJ3663" s="39"/>
      <c r="AK3663" s="39"/>
      <c r="AL3663" s="39"/>
      <c r="AM3663" s="9"/>
    </row>
    <row r="3664" spans="1:39">
      <c r="A3664" s="11">
        <f>ROW()</f>
        <v>3664</v>
      </c>
      <c r="C3664" s="6" t="s">
        <v>511</v>
      </c>
      <c r="D3664" s="39"/>
      <c r="E3664" s="39"/>
      <c r="F3664" s="31"/>
      <c r="G3664" s="39"/>
      <c r="H3664" s="39"/>
      <c r="I3664" s="39"/>
      <c r="J3664" s="39"/>
      <c r="K3664" s="39"/>
      <c r="L3664" s="39"/>
      <c r="M3664" s="39"/>
      <c r="N3664" s="39"/>
      <c r="O3664" s="39"/>
      <c r="P3664" s="39"/>
      <c r="Q3664" s="39"/>
      <c r="R3664" s="39"/>
      <c r="S3664" s="39"/>
      <c r="T3664" s="39"/>
      <c r="U3664" s="39"/>
      <c r="V3664" s="39"/>
      <c r="W3664" s="39"/>
      <c r="X3664" s="39"/>
      <c r="Y3664" s="39"/>
      <c r="Z3664" s="39"/>
      <c r="AA3664" s="39"/>
      <c r="AB3664" s="39"/>
      <c r="AC3664" s="9"/>
      <c r="AD3664" s="39"/>
      <c r="AE3664" s="39"/>
      <c r="AF3664" s="39"/>
      <c r="AG3664" s="39"/>
      <c r="AH3664" s="39"/>
      <c r="AI3664" s="39"/>
      <c r="AJ3664" s="39"/>
      <c r="AK3664" s="39"/>
      <c r="AL3664" s="39"/>
      <c r="AM3664" s="9"/>
    </row>
    <row r="3665" spans="1:39">
      <c r="A3665" s="11">
        <f>ROW()</f>
        <v>3665</v>
      </c>
      <c r="C3665" s="6" t="s">
        <v>655</v>
      </c>
      <c r="D3665" s="39"/>
      <c r="E3665" s="39"/>
      <c r="F3665" s="31"/>
      <c r="G3665" s="39"/>
      <c r="H3665" s="39"/>
      <c r="I3665" s="39"/>
      <c r="J3665" s="39"/>
      <c r="K3665" s="39"/>
      <c r="L3665" s="39"/>
      <c r="M3665" s="39"/>
      <c r="N3665" s="39"/>
      <c r="O3665" s="39"/>
      <c r="P3665" s="39"/>
      <c r="Q3665" s="39"/>
      <c r="R3665" s="39"/>
      <c r="S3665" s="39"/>
      <c r="T3665" s="39"/>
      <c r="U3665" s="39"/>
      <c r="V3665" s="39"/>
      <c r="W3665" s="39"/>
      <c r="X3665" s="39"/>
      <c r="Y3665" s="39"/>
      <c r="Z3665" s="39"/>
      <c r="AA3665" s="39"/>
      <c r="AB3665" s="39"/>
      <c r="AC3665" s="9"/>
      <c r="AD3665" s="39"/>
      <c r="AE3665" s="39"/>
      <c r="AF3665" s="39"/>
      <c r="AG3665" s="39"/>
      <c r="AH3665" s="39"/>
      <c r="AI3665" s="39"/>
      <c r="AJ3665" s="39"/>
      <c r="AK3665" s="39"/>
      <c r="AL3665" s="39"/>
      <c r="AM3665" s="9"/>
    </row>
    <row r="3666" spans="1:39">
      <c r="A3666" s="11">
        <f>ROW()</f>
        <v>3666</v>
      </c>
      <c r="C3666" s="6" t="s">
        <v>656</v>
      </c>
      <c r="D3666" s="39"/>
      <c r="E3666" s="39"/>
      <c r="F3666" s="31"/>
      <c r="G3666" s="39"/>
      <c r="H3666" s="39"/>
      <c r="I3666" s="39"/>
      <c r="J3666" s="39"/>
      <c r="K3666" s="39"/>
      <c r="L3666" s="39"/>
      <c r="M3666" s="39"/>
      <c r="N3666" s="39"/>
      <c r="O3666" s="39"/>
      <c r="P3666" s="39"/>
      <c r="Q3666" s="39"/>
      <c r="R3666" s="39"/>
      <c r="S3666" s="39"/>
      <c r="T3666" s="39"/>
      <c r="U3666" s="39"/>
      <c r="V3666" s="39"/>
      <c r="W3666" s="39"/>
      <c r="X3666" s="39"/>
      <c r="Y3666" s="39"/>
      <c r="Z3666" s="39"/>
      <c r="AA3666" s="39"/>
      <c r="AB3666" s="39"/>
      <c r="AC3666" s="9"/>
      <c r="AD3666" s="39"/>
      <c r="AE3666" s="39"/>
      <c r="AF3666" s="39"/>
      <c r="AG3666" s="39"/>
      <c r="AH3666" s="39"/>
      <c r="AI3666" s="39"/>
      <c r="AJ3666" s="39"/>
      <c r="AK3666" s="39"/>
      <c r="AL3666" s="39"/>
      <c r="AM3666" s="9"/>
    </row>
    <row r="3667" spans="1:39">
      <c r="A3667" s="11">
        <f>ROW()</f>
        <v>3667</v>
      </c>
      <c r="C3667" s="6" t="s">
        <v>667</v>
      </c>
      <c r="D3667" s="39"/>
      <c r="E3667" s="39"/>
      <c r="F3667" s="31"/>
      <c r="G3667" s="39"/>
      <c r="H3667" s="39"/>
      <c r="I3667" s="39"/>
      <c r="J3667" s="39"/>
      <c r="K3667" s="39"/>
      <c r="L3667" s="39"/>
      <c r="M3667" s="39"/>
      <c r="N3667" s="39"/>
      <c r="O3667" s="39"/>
      <c r="P3667" s="39"/>
      <c r="Q3667" s="39"/>
      <c r="R3667" s="39"/>
      <c r="S3667" s="39"/>
      <c r="T3667" s="39"/>
      <c r="U3667" s="39"/>
      <c r="V3667" s="39"/>
      <c r="W3667" s="39"/>
      <c r="X3667" s="39"/>
      <c r="Y3667" s="39"/>
      <c r="Z3667" s="39"/>
      <c r="AA3667" s="39"/>
      <c r="AB3667" s="39"/>
      <c r="AC3667" s="9"/>
      <c r="AD3667" s="39"/>
      <c r="AE3667" s="39"/>
      <c r="AF3667" s="39"/>
      <c r="AG3667" s="39"/>
      <c r="AH3667" s="39"/>
      <c r="AI3667" s="39"/>
      <c r="AJ3667" s="39"/>
      <c r="AK3667" s="39"/>
      <c r="AL3667" s="39"/>
      <c r="AM3667" s="9"/>
    </row>
    <row r="3668" spans="1:39">
      <c r="A3668" s="11">
        <f>ROW()</f>
        <v>3668</v>
      </c>
      <c r="C3668" s="6" t="s">
        <v>212</v>
      </c>
      <c r="D3668" s="39"/>
      <c r="E3668" s="39"/>
      <c r="F3668" s="31"/>
      <c r="G3668" s="39"/>
      <c r="H3668" s="39"/>
      <c r="I3668" s="39"/>
      <c r="J3668" s="39"/>
      <c r="K3668" s="39"/>
      <c r="L3668" s="39"/>
      <c r="M3668" s="39"/>
      <c r="N3668" s="39"/>
      <c r="O3668" s="39"/>
      <c r="P3668" s="39"/>
      <c r="Q3668" s="39"/>
      <c r="R3668" s="39"/>
      <c r="S3668" s="39"/>
      <c r="T3668" s="39"/>
      <c r="U3668" s="39"/>
      <c r="V3668" s="39"/>
      <c r="W3668" s="39"/>
      <c r="X3668" s="39"/>
      <c r="Y3668" s="39"/>
      <c r="Z3668" s="39"/>
      <c r="AA3668" s="39"/>
      <c r="AB3668" s="39"/>
      <c r="AC3668" s="9"/>
      <c r="AD3668" s="39"/>
      <c r="AE3668" s="39"/>
      <c r="AF3668" s="39"/>
      <c r="AG3668" s="39"/>
      <c r="AH3668" s="39"/>
      <c r="AI3668" s="39"/>
      <c r="AJ3668" s="39"/>
      <c r="AK3668" s="39"/>
      <c r="AL3668" s="39"/>
      <c r="AM3668" s="9"/>
    </row>
    <row r="3669" spans="1:39">
      <c r="A3669" s="11">
        <f>ROW()</f>
        <v>3669</v>
      </c>
      <c r="C3669" s="30" t="s">
        <v>362</v>
      </c>
      <c r="D3669" s="90"/>
      <c r="E3669" s="90"/>
      <c r="F3669" s="90"/>
      <c r="G3669" s="90"/>
      <c r="H3669" s="90"/>
      <c r="I3669" s="90"/>
      <c r="J3669" s="90"/>
      <c r="K3669" s="90"/>
      <c r="L3669" s="90"/>
      <c r="M3669" s="90"/>
      <c r="N3669" s="90"/>
      <c r="O3669" s="90"/>
      <c r="P3669" s="90"/>
      <c r="Q3669" s="90"/>
      <c r="R3669" s="90"/>
      <c r="S3669" s="90"/>
      <c r="T3669" s="90"/>
      <c r="U3669" s="90"/>
      <c r="V3669" s="90"/>
      <c r="W3669" s="90"/>
      <c r="X3669" s="90"/>
      <c r="Y3669" s="90"/>
      <c r="Z3669" s="90"/>
      <c r="AA3669" s="90"/>
      <c r="AB3669" s="90"/>
      <c r="AC3669" s="180"/>
      <c r="AD3669" s="90"/>
      <c r="AE3669" s="90"/>
      <c r="AF3669" s="90"/>
      <c r="AG3669" s="90"/>
      <c r="AH3669" s="90"/>
      <c r="AI3669" s="90"/>
      <c r="AJ3669" s="90"/>
      <c r="AK3669" s="90"/>
      <c r="AL3669" s="90"/>
      <c r="AM3669" s="180"/>
    </row>
    <row r="3670" spans="1:39">
      <c r="A3670" s="11">
        <f>ROW()</f>
        <v>3670</v>
      </c>
      <c r="C3670" s="6" t="s">
        <v>1</v>
      </c>
      <c r="D3670" s="39"/>
      <c r="E3670" s="39"/>
      <c r="F3670" s="39"/>
      <c r="G3670" s="39"/>
      <c r="H3670" s="39"/>
      <c r="I3670" s="39"/>
      <c r="J3670" s="39"/>
      <c r="K3670" s="39"/>
      <c r="L3670" s="39"/>
      <c r="M3670" s="39"/>
      <c r="N3670" s="39"/>
      <c r="O3670" s="39"/>
      <c r="P3670" s="39"/>
      <c r="Q3670" s="39"/>
      <c r="R3670" s="39"/>
      <c r="S3670" s="39"/>
      <c r="T3670" s="39"/>
      <c r="U3670" s="39"/>
      <c r="V3670" s="39"/>
      <c r="W3670" s="39"/>
      <c r="X3670" s="39"/>
      <c r="Y3670" s="39"/>
      <c r="Z3670" s="39"/>
      <c r="AA3670" s="39"/>
      <c r="AB3670" s="39"/>
      <c r="AC3670" s="9"/>
      <c r="AD3670" s="39"/>
      <c r="AE3670" s="39"/>
      <c r="AF3670" s="39"/>
      <c r="AG3670" s="39"/>
      <c r="AH3670" s="39"/>
      <c r="AI3670" s="39"/>
      <c r="AJ3670" s="39"/>
      <c r="AK3670" s="39"/>
      <c r="AL3670" s="39"/>
      <c r="AM3670" s="9"/>
    </row>
    <row r="3671" spans="1:39">
      <c r="A3671" s="11">
        <f>ROW()</f>
        <v>3671</v>
      </c>
      <c r="B3671" s="343" t="s">
        <v>70</v>
      </c>
      <c r="D3671" s="39"/>
      <c r="E3671" s="39"/>
      <c r="F3671" s="39"/>
      <c r="G3671" s="39"/>
      <c r="H3671" s="39"/>
      <c r="I3671" s="39"/>
      <c r="J3671" s="39"/>
      <c r="K3671" s="39"/>
      <c r="L3671" s="39"/>
      <c r="M3671" s="39"/>
      <c r="N3671" s="39"/>
      <c r="O3671" s="39"/>
      <c r="P3671" s="39"/>
      <c r="Q3671" s="39"/>
      <c r="R3671" s="39"/>
      <c r="S3671" s="39"/>
      <c r="T3671" s="39"/>
      <c r="U3671" s="39"/>
      <c r="V3671" s="39"/>
      <c r="W3671" s="39"/>
      <c r="X3671" s="39"/>
      <c r="Y3671" s="39"/>
      <c r="Z3671" s="39"/>
      <c r="AA3671" s="39"/>
      <c r="AB3671" s="39"/>
      <c r="AC3671" s="39"/>
      <c r="AD3671" s="39"/>
      <c r="AE3671" s="39"/>
      <c r="AF3671" s="39"/>
      <c r="AG3671" s="39"/>
      <c r="AH3671" s="39"/>
      <c r="AI3671" s="39"/>
      <c r="AJ3671" s="39"/>
      <c r="AK3671" s="39"/>
      <c r="AL3671" s="39"/>
      <c r="AM3671" s="39"/>
    </row>
    <row r="3672" spans="1:39">
      <c r="A3672" s="11">
        <f>ROW()</f>
        <v>3672</v>
      </c>
      <c r="C3672" s="6" t="s">
        <v>2</v>
      </c>
      <c r="D3672" s="39"/>
      <c r="E3672" s="39"/>
      <c r="F3672" s="39"/>
      <c r="G3672" s="39"/>
      <c r="H3672" s="39"/>
      <c r="I3672" s="39"/>
      <c r="J3672" s="39"/>
      <c r="K3672" s="39"/>
      <c r="L3672" s="39"/>
      <c r="M3672" s="39"/>
      <c r="N3672" s="39"/>
      <c r="O3672" s="39"/>
      <c r="P3672" s="39"/>
      <c r="Q3672" s="39"/>
      <c r="R3672" s="39"/>
      <c r="S3672" s="39"/>
      <c r="T3672" s="39"/>
      <c r="U3672" s="39"/>
      <c r="V3672" s="39"/>
      <c r="W3672" s="39"/>
      <c r="X3672" s="39"/>
      <c r="Y3672" s="39"/>
      <c r="Z3672" s="39"/>
      <c r="AA3672" s="39"/>
      <c r="AB3672" s="39"/>
      <c r="AC3672" s="9"/>
      <c r="AD3672" s="39"/>
      <c r="AE3672" s="39"/>
      <c r="AF3672" s="39"/>
      <c r="AG3672" s="39"/>
      <c r="AH3672" s="39"/>
      <c r="AI3672" s="39"/>
      <c r="AJ3672" s="39"/>
      <c r="AK3672" s="39"/>
      <c r="AL3672" s="39"/>
      <c r="AM3672" s="9">
        <f t="shared" ref="AM3672" si="2191">AM3612+AM3627+AM3642+AM3657</f>
        <v>0.18868774528072493</v>
      </c>
    </row>
    <row r="3673" spans="1:39">
      <c r="A3673" s="11">
        <f>ROW()</f>
        <v>3673</v>
      </c>
      <c r="C3673" s="6" t="s">
        <v>3</v>
      </c>
      <c r="D3673" s="39"/>
      <c r="E3673" s="39"/>
      <c r="F3673" s="39"/>
      <c r="G3673" s="39"/>
      <c r="H3673" s="39"/>
      <c r="I3673" s="39"/>
      <c r="J3673" s="39"/>
      <c r="K3673" s="39"/>
      <c r="L3673" s="39"/>
      <c r="M3673" s="39"/>
      <c r="N3673" s="39"/>
      <c r="O3673" s="39"/>
      <c r="P3673" s="39"/>
      <c r="Q3673" s="39"/>
      <c r="R3673" s="39"/>
      <c r="S3673" s="39"/>
      <c r="T3673" s="39"/>
      <c r="U3673" s="39"/>
      <c r="V3673" s="39"/>
      <c r="W3673" s="39"/>
      <c r="X3673" s="39"/>
      <c r="Y3673" s="39"/>
      <c r="Z3673" s="39"/>
      <c r="AA3673" s="39"/>
      <c r="AB3673" s="39"/>
      <c r="AC3673" s="9"/>
      <c r="AD3673" s="39"/>
      <c r="AE3673" s="39"/>
      <c r="AF3673" s="39"/>
      <c r="AG3673" s="39"/>
      <c r="AH3673" s="39"/>
      <c r="AI3673" s="39"/>
      <c r="AJ3673" s="39"/>
      <c r="AK3673" s="39"/>
      <c r="AL3673" s="39"/>
      <c r="AM3673" s="9">
        <f t="shared" ref="AM3673" si="2192">AM3613+AM3628+AM3643+AM3658</f>
        <v>4.0312223774007787</v>
      </c>
    </row>
    <row r="3674" spans="1:39">
      <c r="A3674" s="11">
        <f>ROW()</f>
        <v>3674</v>
      </c>
      <c r="C3674" s="6" t="s">
        <v>4</v>
      </c>
      <c r="D3674" s="39"/>
      <c r="E3674" s="39"/>
      <c r="F3674" s="39"/>
      <c r="G3674" s="39"/>
      <c r="H3674" s="39"/>
      <c r="I3674" s="39"/>
      <c r="J3674" s="39"/>
      <c r="K3674" s="39"/>
      <c r="L3674" s="39"/>
      <c r="M3674" s="39"/>
      <c r="N3674" s="39"/>
      <c r="O3674" s="39"/>
      <c r="P3674" s="39"/>
      <c r="Q3674" s="39"/>
      <c r="R3674" s="39"/>
      <c r="S3674" s="39"/>
      <c r="T3674" s="39"/>
      <c r="U3674" s="39"/>
      <c r="V3674" s="39"/>
      <c r="W3674" s="39"/>
      <c r="X3674" s="39"/>
      <c r="Y3674" s="39"/>
      <c r="Z3674" s="39"/>
      <c r="AA3674" s="39"/>
      <c r="AB3674" s="39"/>
      <c r="AC3674" s="9"/>
      <c r="AD3674" s="39"/>
      <c r="AE3674" s="39"/>
      <c r="AF3674" s="39"/>
      <c r="AG3674" s="39"/>
      <c r="AH3674" s="39"/>
      <c r="AI3674" s="39"/>
      <c r="AJ3674" s="39"/>
      <c r="AK3674" s="39"/>
      <c r="AL3674" s="39"/>
      <c r="AM3674" s="9">
        <f t="shared" ref="AM3674" si="2193">AM3614+AM3629+AM3644+AM3659</f>
        <v>3.6882063165848025</v>
      </c>
    </row>
    <row r="3675" spans="1:39">
      <c r="A3675" s="11">
        <f>ROW()</f>
        <v>3675</v>
      </c>
      <c r="C3675" s="6" t="s">
        <v>5</v>
      </c>
      <c r="D3675" s="39"/>
      <c r="E3675" s="39"/>
      <c r="F3675" s="39"/>
      <c r="G3675" s="39"/>
      <c r="H3675" s="39"/>
      <c r="I3675" s="39"/>
      <c r="J3675" s="39"/>
      <c r="K3675" s="39"/>
      <c r="L3675" s="39"/>
      <c r="M3675" s="39"/>
      <c r="N3675" s="39"/>
      <c r="O3675" s="39"/>
      <c r="P3675" s="39"/>
      <c r="Q3675" s="39"/>
      <c r="R3675" s="39"/>
      <c r="S3675" s="39"/>
      <c r="T3675" s="39"/>
      <c r="U3675" s="39"/>
      <c r="V3675" s="39"/>
      <c r="W3675" s="39"/>
      <c r="X3675" s="39"/>
      <c r="Y3675" s="39"/>
      <c r="Z3675" s="39"/>
      <c r="AA3675" s="39"/>
      <c r="AB3675" s="39"/>
      <c r="AC3675" s="9"/>
      <c r="AD3675" s="39"/>
      <c r="AE3675" s="39"/>
      <c r="AF3675" s="39"/>
      <c r="AG3675" s="39"/>
      <c r="AH3675" s="39"/>
      <c r="AI3675" s="39"/>
      <c r="AJ3675" s="39"/>
      <c r="AK3675" s="39"/>
      <c r="AL3675" s="39"/>
      <c r="AM3675" s="9">
        <f t="shared" ref="AM3675" si="2194">AM3615+AM3630+AM3645+AM3660</f>
        <v>1.0814039595121117</v>
      </c>
    </row>
    <row r="3676" spans="1:39">
      <c r="A3676" s="11">
        <f>ROW()</f>
        <v>3676</v>
      </c>
      <c r="C3676" s="6" t="s">
        <v>473</v>
      </c>
      <c r="D3676" s="39"/>
      <c r="E3676" s="39"/>
      <c r="F3676" s="39"/>
      <c r="G3676" s="39"/>
      <c r="H3676" s="39"/>
      <c r="I3676" s="39"/>
      <c r="J3676" s="39"/>
      <c r="K3676" s="39"/>
      <c r="L3676" s="39"/>
      <c r="M3676" s="39"/>
      <c r="N3676" s="39"/>
      <c r="O3676" s="39"/>
      <c r="P3676" s="39"/>
      <c r="Q3676" s="39"/>
      <c r="R3676" s="39"/>
      <c r="S3676" s="39"/>
      <c r="T3676" s="39"/>
      <c r="U3676" s="39"/>
      <c r="V3676" s="39"/>
      <c r="W3676" s="39"/>
      <c r="X3676" s="39"/>
      <c r="Y3676" s="39"/>
      <c r="Z3676" s="39"/>
      <c r="AA3676" s="39"/>
      <c r="AB3676" s="39"/>
      <c r="AC3676" s="9"/>
      <c r="AD3676" s="39"/>
      <c r="AE3676" s="39"/>
      <c r="AF3676" s="39"/>
      <c r="AG3676" s="39"/>
      <c r="AH3676" s="39"/>
      <c r="AI3676" s="39"/>
      <c r="AJ3676" s="39"/>
      <c r="AK3676" s="39"/>
      <c r="AL3676" s="39"/>
      <c r="AM3676" s="9">
        <f t="shared" ref="AM3676" si="2195">AM3616+AM3631+AM3646+AM3661</f>
        <v>6.6047234544801015</v>
      </c>
    </row>
    <row r="3677" spans="1:39">
      <c r="A3677" s="11">
        <f>ROW()</f>
        <v>3677</v>
      </c>
      <c r="C3677" s="6" t="s">
        <v>474</v>
      </c>
      <c r="D3677" s="39"/>
      <c r="E3677" s="39"/>
      <c r="F3677" s="39"/>
      <c r="G3677" s="39"/>
      <c r="H3677" s="39"/>
      <c r="I3677" s="39"/>
      <c r="J3677" s="39"/>
      <c r="K3677" s="39"/>
      <c r="L3677" s="39"/>
      <c r="M3677" s="39"/>
      <c r="N3677" s="39"/>
      <c r="O3677" s="39"/>
      <c r="P3677" s="39"/>
      <c r="Q3677" s="39"/>
      <c r="R3677" s="39"/>
      <c r="S3677" s="39"/>
      <c r="T3677" s="39"/>
      <c r="U3677" s="39"/>
      <c r="V3677" s="39"/>
      <c r="W3677" s="39"/>
      <c r="X3677" s="39"/>
      <c r="Y3677" s="39"/>
      <c r="Z3677" s="39"/>
      <c r="AA3677" s="39"/>
      <c r="AB3677" s="39"/>
      <c r="AC3677" s="9"/>
      <c r="AD3677" s="39"/>
      <c r="AE3677" s="39"/>
      <c r="AF3677" s="39"/>
      <c r="AG3677" s="39"/>
      <c r="AH3677" s="39"/>
      <c r="AI3677" s="39"/>
      <c r="AJ3677" s="39"/>
      <c r="AK3677" s="39"/>
      <c r="AL3677" s="39"/>
      <c r="AM3677" s="9">
        <f t="shared" ref="AM3677" si="2196">AM3617+AM3632+AM3647+AM3662</f>
        <v>3.6788596792668238</v>
      </c>
    </row>
    <row r="3678" spans="1:39">
      <c r="A3678" s="11">
        <f>ROW()</f>
        <v>3678</v>
      </c>
      <c r="C3678" s="6" t="s">
        <v>477</v>
      </c>
      <c r="D3678" s="39"/>
      <c r="E3678" s="39"/>
      <c r="F3678" s="39"/>
      <c r="G3678" s="39"/>
      <c r="H3678" s="39"/>
      <c r="I3678" s="39"/>
      <c r="J3678" s="39"/>
      <c r="K3678" s="39"/>
      <c r="L3678" s="39"/>
      <c r="M3678" s="39"/>
      <c r="N3678" s="39"/>
      <c r="O3678" s="39"/>
      <c r="P3678" s="39"/>
      <c r="Q3678" s="39"/>
      <c r="R3678" s="39"/>
      <c r="S3678" s="39"/>
      <c r="T3678" s="39"/>
      <c r="U3678" s="39"/>
      <c r="V3678" s="39"/>
      <c r="W3678" s="39"/>
      <c r="X3678" s="39"/>
      <c r="Y3678" s="39"/>
      <c r="Z3678" s="39"/>
      <c r="AA3678" s="39"/>
      <c r="AB3678" s="39"/>
      <c r="AC3678" s="9"/>
      <c r="AD3678" s="39"/>
      <c r="AE3678" s="39"/>
      <c r="AF3678" s="39"/>
      <c r="AG3678" s="39"/>
      <c r="AH3678" s="39"/>
      <c r="AI3678" s="39"/>
      <c r="AJ3678" s="39"/>
      <c r="AK3678" s="39"/>
      <c r="AL3678" s="39"/>
      <c r="AM3678" s="9">
        <f t="shared" ref="AM3678" si="2197">AM3618+AM3633+AM3648+AM3663</f>
        <v>12.877234891275599</v>
      </c>
    </row>
    <row r="3679" spans="1:39">
      <c r="A3679" s="11">
        <f>ROW()</f>
        <v>3679</v>
      </c>
      <c r="C3679" s="6" t="s">
        <v>511</v>
      </c>
      <c r="D3679" s="39"/>
      <c r="E3679" s="39"/>
      <c r="F3679" s="39"/>
      <c r="G3679" s="39"/>
      <c r="H3679" s="39"/>
      <c r="I3679" s="39"/>
      <c r="J3679" s="39"/>
      <c r="K3679" s="39"/>
      <c r="L3679" s="39"/>
      <c r="M3679" s="39"/>
      <c r="N3679" s="39"/>
      <c r="O3679" s="39"/>
      <c r="P3679" s="39"/>
      <c r="Q3679" s="39"/>
      <c r="R3679" s="39"/>
      <c r="S3679" s="39"/>
      <c r="T3679" s="39"/>
      <c r="U3679" s="39"/>
      <c r="V3679" s="39"/>
      <c r="W3679" s="39"/>
      <c r="X3679" s="39"/>
      <c r="Y3679" s="39"/>
      <c r="Z3679" s="39"/>
      <c r="AA3679" s="39"/>
      <c r="AB3679" s="39"/>
      <c r="AC3679" s="9"/>
      <c r="AD3679" s="39"/>
      <c r="AE3679" s="39"/>
      <c r="AF3679" s="39"/>
      <c r="AG3679" s="39"/>
      <c r="AH3679" s="39"/>
      <c r="AI3679" s="39"/>
      <c r="AJ3679" s="39"/>
      <c r="AK3679" s="39"/>
      <c r="AL3679" s="39"/>
      <c r="AM3679" s="9">
        <f t="shared" ref="AM3679" si="2198">AM3619+AM3634+AM3649+AM3664</f>
        <v>1.1625599789876924</v>
      </c>
    </row>
    <row r="3680" spans="1:39">
      <c r="A3680" s="11">
        <f>ROW()</f>
        <v>3680</v>
      </c>
      <c r="C3680" s="6" t="s">
        <v>655</v>
      </c>
      <c r="D3680" s="39"/>
      <c r="E3680" s="39"/>
      <c r="F3680" s="39"/>
      <c r="G3680" s="39"/>
      <c r="H3680" s="39"/>
      <c r="I3680" s="39"/>
      <c r="J3680" s="39"/>
      <c r="K3680" s="39"/>
      <c r="L3680" s="39"/>
      <c r="M3680" s="39"/>
      <c r="N3680" s="39"/>
      <c r="O3680" s="39"/>
      <c r="P3680" s="39"/>
      <c r="Q3680" s="39"/>
      <c r="R3680" s="39"/>
      <c r="S3680" s="39"/>
      <c r="T3680" s="39"/>
      <c r="U3680" s="39"/>
      <c r="V3680" s="39"/>
      <c r="W3680" s="39"/>
      <c r="X3680" s="39"/>
      <c r="Y3680" s="39"/>
      <c r="Z3680" s="39"/>
      <c r="AA3680" s="39"/>
      <c r="AB3680" s="39"/>
      <c r="AC3680" s="9"/>
      <c r="AD3680" s="39"/>
      <c r="AE3680" s="39"/>
      <c r="AF3680" s="39"/>
      <c r="AG3680" s="39"/>
      <c r="AH3680" s="39"/>
      <c r="AI3680" s="39"/>
      <c r="AJ3680" s="39"/>
      <c r="AK3680" s="39"/>
      <c r="AL3680" s="39"/>
      <c r="AM3680" s="9">
        <f t="shared" ref="AM3680" si="2199">AM3620+AM3635+AM3650+AM3665</f>
        <v>0</v>
      </c>
    </row>
    <row r="3681" spans="1:39">
      <c r="A3681" s="11">
        <f>ROW()</f>
        <v>3681</v>
      </c>
      <c r="C3681" s="6" t="s">
        <v>656</v>
      </c>
      <c r="D3681" s="39"/>
      <c r="E3681" s="39"/>
      <c r="F3681" s="39"/>
      <c r="G3681" s="39"/>
      <c r="H3681" s="39"/>
      <c r="I3681" s="39"/>
      <c r="J3681" s="39"/>
      <c r="K3681" s="39"/>
      <c r="L3681" s="39"/>
      <c r="M3681" s="39"/>
      <c r="N3681" s="39"/>
      <c r="O3681" s="39"/>
      <c r="P3681" s="39"/>
      <c r="Q3681" s="39"/>
      <c r="R3681" s="39"/>
      <c r="S3681" s="39"/>
      <c r="T3681" s="39"/>
      <c r="U3681" s="39"/>
      <c r="V3681" s="39"/>
      <c r="W3681" s="39"/>
      <c r="X3681" s="39"/>
      <c r="Y3681" s="39"/>
      <c r="Z3681" s="39"/>
      <c r="AA3681" s="39"/>
      <c r="AB3681" s="39"/>
      <c r="AC3681" s="9"/>
      <c r="AD3681" s="39"/>
      <c r="AE3681" s="39"/>
      <c r="AF3681" s="39"/>
      <c r="AG3681" s="39"/>
      <c r="AH3681" s="39"/>
      <c r="AI3681" s="39"/>
      <c r="AJ3681" s="39"/>
      <c r="AK3681" s="39"/>
      <c r="AL3681" s="39"/>
      <c r="AM3681" s="9">
        <f t="shared" ref="AM3681" si="2200">AM3621+AM3636+AM3651+AM3666</f>
        <v>0</v>
      </c>
    </row>
    <row r="3682" spans="1:39">
      <c r="A3682" s="11">
        <f>ROW()</f>
        <v>3682</v>
      </c>
      <c r="C3682" s="6" t="s">
        <v>667</v>
      </c>
      <c r="D3682" s="39"/>
      <c r="E3682" s="39"/>
      <c r="F3682" s="39"/>
      <c r="G3682" s="39"/>
      <c r="H3682" s="39"/>
      <c r="I3682" s="39"/>
      <c r="J3682" s="39"/>
      <c r="K3682" s="39"/>
      <c r="L3682" s="39"/>
      <c r="M3682" s="39"/>
      <c r="N3682" s="39"/>
      <c r="O3682" s="39"/>
      <c r="P3682" s="39"/>
      <c r="Q3682" s="39"/>
      <c r="R3682" s="39"/>
      <c r="S3682" s="39"/>
      <c r="T3682" s="39"/>
      <c r="U3682" s="39"/>
      <c r="V3682" s="39"/>
      <c r="W3682" s="39"/>
      <c r="X3682" s="39"/>
      <c r="Y3682" s="39"/>
      <c r="Z3682" s="39"/>
      <c r="AA3682" s="39"/>
      <c r="AB3682" s="39"/>
      <c r="AC3682" s="9"/>
      <c r="AD3682" s="39"/>
      <c r="AE3682" s="39"/>
      <c r="AF3682" s="39"/>
      <c r="AG3682" s="39"/>
      <c r="AH3682" s="39"/>
      <c r="AI3682" s="39"/>
      <c r="AJ3682" s="39"/>
      <c r="AK3682" s="39"/>
      <c r="AL3682" s="39"/>
      <c r="AM3682" s="9">
        <f t="shared" ref="AM3682" si="2201">AM3622+AM3637+AM3652+AM3667</f>
        <v>0</v>
      </c>
    </row>
    <row r="3683" spans="1:39">
      <c r="A3683" s="11">
        <f>ROW()</f>
        <v>3683</v>
      </c>
      <c r="C3683" s="6" t="s">
        <v>212</v>
      </c>
      <c r="D3683" s="39"/>
      <c r="E3683" s="39"/>
      <c r="F3683" s="39"/>
      <c r="G3683" s="39"/>
      <c r="H3683" s="39"/>
      <c r="I3683" s="39"/>
      <c r="J3683" s="39"/>
      <c r="K3683" s="39"/>
      <c r="L3683" s="39"/>
      <c r="M3683" s="39"/>
      <c r="N3683" s="39"/>
      <c r="O3683" s="39"/>
      <c r="P3683" s="39"/>
      <c r="Q3683" s="39"/>
      <c r="R3683" s="39"/>
      <c r="S3683" s="39"/>
      <c r="T3683" s="39"/>
      <c r="U3683" s="39"/>
      <c r="V3683" s="39"/>
      <c r="W3683" s="39"/>
      <c r="X3683" s="39"/>
      <c r="Y3683" s="39"/>
      <c r="Z3683" s="39"/>
      <c r="AA3683" s="39"/>
      <c r="AB3683" s="39"/>
      <c r="AC3683" s="9"/>
      <c r="AD3683" s="39"/>
      <c r="AE3683" s="39"/>
      <c r="AF3683" s="39"/>
      <c r="AG3683" s="39"/>
      <c r="AH3683" s="39"/>
      <c r="AI3683" s="39"/>
      <c r="AJ3683" s="39"/>
      <c r="AK3683" s="39"/>
      <c r="AL3683" s="39"/>
      <c r="AM3683" s="9">
        <f t="shared" ref="AM3683" si="2202">AM3623+AM3638+AM3653+AM3668</f>
        <v>0</v>
      </c>
    </row>
    <row r="3684" spans="1:39">
      <c r="A3684" s="11">
        <f>ROW()</f>
        <v>3684</v>
      </c>
      <c r="C3684" s="30" t="s">
        <v>362</v>
      </c>
      <c r="D3684" s="90"/>
      <c r="E3684" s="90"/>
      <c r="F3684" s="90"/>
      <c r="G3684" s="90"/>
      <c r="H3684" s="90"/>
      <c r="I3684" s="90"/>
      <c r="J3684" s="90"/>
      <c r="K3684" s="90"/>
      <c r="L3684" s="90"/>
      <c r="M3684" s="90"/>
      <c r="N3684" s="90"/>
      <c r="O3684" s="90"/>
      <c r="P3684" s="90"/>
      <c r="Q3684" s="90"/>
      <c r="R3684" s="90"/>
      <c r="S3684" s="90"/>
      <c r="T3684" s="90"/>
      <c r="U3684" s="90"/>
      <c r="V3684" s="90"/>
      <c r="W3684" s="90"/>
      <c r="X3684" s="90"/>
      <c r="Y3684" s="90"/>
      <c r="Z3684" s="90"/>
      <c r="AA3684" s="90"/>
      <c r="AB3684" s="90"/>
      <c r="AC3684" s="15"/>
      <c r="AD3684" s="90"/>
      <c r="AE3684" s="90"/>
      <c r="AF3684" s="90"/>
      <c r="AG3684" s="90"/>
      <c r="AH3684" s="90"/>
      <c r="AI3684" s="90"/>
      <c r="AJ3684" s="90"/>
      <c r="AK3684" s="90"/>
      <c r="AL3684" s="90"/>
      <c r="AM3684" s="15">
        <f t="shared" ref="AM3684" si="2203">AM3624+AM3639+AM3654+AM3669</f>
        <v>1.2503674443853914</v>
      </c>
    </row>
    <row r="3685" spans="1:39">
      <c r="A3685" s="11">
        <f>ROW()</f>
        <v>3685</v>
      </c>
      <c r="C3685" s="6" t="s">
        <v>1</v>
      </c>
      <c r="D3685" s="39"/>
      <c r="E3685" s="39"/>
      <c r="F3685" s="39"/>
      <c r="G3685" s="39"/>
      <c r="H3685" s="39"/>
      <c r="I3685" s="39"/>
      <c r="J3685" s="39"/>
      <c r="K3685" s="39"/>
      <c r="L3685" s="39"/>
      <c r="M3685" s="39"/>
      <c r="N3685" s="39"/>
      <c r="O3685" s="39"/>
      <c r="P3685" s="39"/>
      <c r="Q3685" s="39"/>
      <c r="R3685" s="39"/>
      <c r="S3685" s="39"/>
      <c r="T3685" s="39"/>
      <c r="U3685" s="39"/>
      <c r="V3685" s="39"/>
      <c r="W3685" s="39"/>
      <c r="X3685" s="39"/>
      <c r="Y3685" s="39"/>
      <c r="Z3685" s="39"/>
      <c r="AA3685" s="39"/>
      <c r="AB3685" s="39"/>
      <c r="AC3685" s="9"/>
      <c r="AD3685" s="39"/>
      <c r="AE3685" s="39"/>
      <c r="AF3685" s="39"/>
      <c r="AG3685" s="39"/>
      <c r="AH3685" s="39"/>
      <c r="AI3685" s="39"/>
      <c r="AJ3685" s="39"/>
      <c r="AK3685" s="39"/>
      <c r="AL3685" s="39"/>
      <c r="AM3685" s="9">
        <f t="shared" ref="AM3685" si="2204">SUM(AM3672:AM3684)</f>
        <v>34.56326584717403</v>
      </c>
    </row>
    <row r="3686" spans="1:39">
      <c r="A3686" s="11">
        <f>ROW()</f>
        <v>3686</v>
      </c>
      <c r="B3686" s="343" t="s">
        <v>658</v>
      </c>
      <c r="D3686" s="39"/>
      <c r="E3686" s="39"/>
      <c r="F3686" s="39"/>
      <c r="G3686" s="39"/>
      <c r="H3686" s="39"/>
      <c r="I3686" s="39"/>
      <c r="J3686" s="39"/>
      <c r="K3686" s="39"/>
      <c r="L3686" s="39"/>
      <c r="M3686" s="39"/>
      <c r="N3686" s="39"/>
      <c r="O3686" s="39"/>
      <c r="P3686" s="39"/>
      <c r="Q3686" s="39"/>
      <c r="R3686" s="39"/>
      <c r="S3686" s="39"/>
      <c r="T3686" s="39"/>
      <c r="U3686" s="39"/>
      <c r="V3686" s="39"/>
      <c r="W3686" s="39"/>
      <c r="X3686" s="39"/>
      <c r="Y3686" s="39"/>
      <c r="Z3686" s="39"/>
      <c r="AA3686" s="39"/>
      <c r="AB3686" s="39"/>
      <c r="AC3686" s="39"/>
      <c r="AD3686" s="39"/>
      <c r="AE3686" s="39"/>
      <c r="AF3686" s="39"/>
      <c r="AG3686" s="39"/>
      <c r="AH3686" s="39"/>
      <c r="AI3686" s="39"/>
      <c r="AJ3686" s="39"/>
      <c r="AK3686" s="39"/>
      <c r="AL3686" s="39"/>
      <c r="AM3686" s="39"/>
    </row>
    <row r="3687" spans="1:39">
      <c r="A3687" s="11">
        <f>ROW()</f>
        <v>3687</v>
      </c>
      <c r="C3687" s="6" t="s">
        <v>2</v>
      </c>
      <c r="D3687" s="39"/>
      <c r="E3687" s="39"/>
      <c r="F3687" s="39"/>
      <c r="G3687" s="39"/>
      <c r="H3687" s="39"/>
      <c r="I3687" s="39"/>
      <c r="J3687" s="39"/>
      <c r="K3687" s="39"/>
      <c r="L3687" s="39"/>
      <c r="M3687" s="39"/>
      <c r="N3687" s="39"/>
      <c r="O3687" s="39"/>
      <c r="P3687" s="39"/>
      <c r="Q3687" s="39"/>
      <c r="R3687" s="39"/>
      <c r="S3687" s="39"/>
      <c r="T3687" s="39"/>
      <c r="U3687" s="39"/>
      <c r="V3687" s="39"/>
      <c r="W3687" s="39"/>
      <c r="X3687" s="39"/>
      <c r="Y3687" s="39"/>
      <c r="Z3687" s="39"/>
      <c r="AA3687" s="39"/>
      <c r="AB3687" s="39"/>
      <c r="AC3687" s="39"/>
      <c r="AD3687" s="39"/>
      <c r="AE3687" s="39"/>
      <c r="AF3687" s="39"/>
      <c r="AG3687" s="39"/>
      <c r="AH3687" s="39"/>
      <c r="AI3687" s="39"/>
      <c r="AJ3687" s="39"/>
      <c r="AK3687" s="39"/>
      <c r="AL3687" s="39"/>
      <c r="AM3687" s="39"/>
    </row>
    <row r="3688" spans="1:39">
      <c r="A3688" s="11">
        <f>ROW()</f>
        <v>3688</v>
      </c>
      <c r="C3688" s="6" t="s">
        <v>3</v>
      </c>
      <c r="D3688" s="39"/>
      <c r="E3688" s="39"/>
      <c r="F3688" s="39"/>
      <c r="G3688" s="39"/>
      <c r="H3688" s="39"/>
      <c r="I3688" s="39"/>
      <c r="J3688" s="39"/>
      <c r="K3688" s="39"/>
      <c r="L3688" s="39"/>
      <c r="M3688" s="39"/>
      <c r="N3688" s="39"/>
      <c r="O3688" s="39"/>
      <c r="P3688" s="39"/>
      <c r="Q3688" s="39"/>
      <c r="R3688" s="39"/>
      <c r="S3688" s="39"/>
      <c r="T3688" s="39"/>
      <c r="U3688" s="39"/>
      <c r="V3688" s="39"/>
      <c r="W3688" s="39"/>
      <c r="X3688" s="39"/>
      <c r="Y3688" s="39"/>
      <c r="Z3688" s="39"/>
      <c r="AA3688" s="39"/>
      <c r="AB3688" s="39"/>
      <c r="AC3688" s="39"/>
      <c r="AD3688" s="39"/>
      <c r="AE3688" s="39"/>
      <c r="AF3688" s="39"/>
      <c r="AG3688" s="39"/>
      <c r="AH3688" s="39"/>
      <c r="AI3688" s="39"/>
      <c r="AJ3688" s="39"/>
      <c r="AK3688" s="39"/>
      <c r="AL3688" s="39"/>
      <c r="AM3688" s="39"/>
    </row>
    <row r="3689" spans="1:39">
      <c r="A3689" s="11">
        <f>ROW()</f>
        <v>3689</v>
      </c>
      <c r="C3689" s="6" t="s">
        <v>4</v>
      </c>
      <c r="D3689" s="39"/>
      <c r="E3689" s="39"/>
      <c r="F3689" s="39"/>
      <c r="G3689" s="39"/>
      <c r="H3689" s="39"/>
      <c r="I3689" s="39"/>
      <c r="J3689" s="39"/>
      <c r="K3689" s="39"/>
      <c r="L3689" s="39"/>
      <c r="M3689" s="39"/>
      <c r="N3689" s="39"/>
      <c r="O3689" s="39"/>
      <c r="P3689" s="39"/>
      <c r="Q3689" s="39"/>
      <c r="R3689" s="39"/>
      <c r="S3689" s="39"/>
      <c r="T3689" s="39"/>
      <c r="U3689" s="39"/>
      <c r="V3689" s="39"/>
      <c r="W3689" s="39"/>
      <c r="X3689" s="39"/>
      <c r="Y3689" s="39"/>
      <c r="Z3689" s="39"/>
      <c r="AA3689" s="39"/>
      <c r="AB3689" s="39"/>
      <c r="AC3689" s="39"/>
      <c r="AD3689" s="39"/>
      <c r="AE3689" s="39"/>
      <c r="AF3689" s="39"/>
      <c r="AG3689" s="39"/>
      <c r="AH3689" s="39"/>
      <c r="AI3689" s="39"/>
      <c r="AJ3689" s="39"/>
      <c r="AK3689" s="39"/>
      <c r="AL3689" s="39"/>
      <c r="AM3689" s="39"/>
    </row>
    <row r="3690" spans="1:39">
      <c r="A3690" s="11">
        <f>ROW()</f>
        <v>3690</v>
      </c>
      <c r="C3690" s="6" t="s">
        <v>5</v>
      </c>
      <c r="D3690" s="39"/>
      <c r="E3690" s="39"/>
      <c r="F3690" s="39"/>
      <c r="G3690" s="39"/>
      <c r="H3690" s="39"/>
      <c r="I3690" s="39"/>
      <c r="J3690" s="39"/>
      <c r="K3690" s="39"/>
      <c r="L3690" s="39"/>
      <c r="M3690" s="39"/>
      <c r="N3690" s="39"/>
      <c r="O3690" s="39"/>
      <c r="P3690" s="39"/>
      <c r="Q3690" s="39"/>
      <c r="R3690" s="39"/>
      <c r="S3690" s="39"/>
      <c r="T3690" s="39"/>
      <c r="U3690" s="39"/>
      <c r="V3690" s="39"/>
      <c r="W3690" s="39"/>
      <c r="X3690" s="39"/>
      <c r="Y3690" s="39"/>
      <c r="Z3690" s="39"/>
      <c r="AA3690" s="39"/>
      <c r="AB3690" s="39"/>
      <c r="AC3690" s="39"/>
      <c r="AD3690" s="39"/>
      <c r="AE3690" s="39"/>
      <c r="AF3690" s="39"/>
      <c r="AG3690" s="39"/>
      <c r="AH3690" s="39"/>
      <c r="AI3690" s="39"/>
      <c r="AJ3690" s="39"/>
      <c r="AK3690" s="39"/>
      <c r="AL3690" s="39"/>
      <c r="AM3690" s="39"/>
    </row>
    <row r="3691" spans="1:39">
      <c r="A3691" s="11">
        <f>ROW()</f>
        <v>3691</v>
      </c>
      <c r="C3691" s="6" t="s">
        <v>473</v>
      </c>
      <c r="D3691" s="39"/>
      <c r="E3691" s="39"/>
      <c r="F3691" s="39"/>
      <c r="G3691" s="39"/>
      <c r="H3691" s="39"/>
      <c r="I3691" s="39"/>
      <c r="J3691" s="39"/>
      <c r="K3691" s="39"/>
      <c r="L3691" s="39"/>
      <c r="M3691" s="39"/>
      <c r="N3691" s="39"/>
      <c r="O3691" s="39"/>
      <c r="P3691" s="39"/>
      <c r="Q3691" s="39"/>
      <c r="R3691" s="39"/>
      <c r="S3691" s="39"/>
      <c r="T3691" s="39"/>
      <c r="U3691" s="39"/>
      <c r="V3691" s="39"/>
      <c r="W3691" s="39"/>
      <c r="X3691" s="39"/>
      <c r="Y3691" s="39"/>
      <c r="Z3691" s="39"/>
      <c r="AA3691" s="39"/>
      <c r="AB3691" s="39"/>
      <c r="AC3691" s="39"/>
      <c r="AD3691" s="39"/>
      <c r="AE3691" s="39"/>
      <c r="AF3691" s="39"/>
      <c r="AG3691" s="39"/>
      <c r="AH3691" s="39"/>
      <c r="AI3691" s="39"/>
      <c r="AJ3691" s="39"/>
      <c r="AK3691" s="39"/>
      <c r="AL3691" s="39"/>
      <c r="AM3691" s="39"/>
    </row>
    <row r="3692" spans="1:39">
      <c r="A3692" s="11">
        <f>ROW()</f>
        <v>3692</v>
      </c>
      <c r="C3692" s="6" t="s">
        <v>474</v>
      </c>
      <c r="D3692" s="39"/>
      <c r="E3692" s="39"/>
      <c r="F3692" s="39"/>
      <c r="G3692" s="39"/>
      <c r="H3692" s="39"/>
      <c r="I3692" s="39"/>
      <c r="J3692" s="39"/>
      <c r="K3692" s="39"/>
      <c r="L3692" s="39"/>
      <c r="M3692" s="39"/>
      <c r="N3692" s="39"/>
      <c r="O3692" s="39"/>
      <c r="P3692" s="39"/>
      <c r="Q3692" s="39"/>
      <c r="R3692" s="39"/>
      <c r="S3692" s="39"/>
      <c r="T3692" s="39"/>
      <c r="U3692" s="39"/>
      <c r="V3692" s="39"/>
      <c r="W3692" s="39"/>
      <c r="X3692" s="39"/>
      <c r="Y3692" s="39"/>
      <c r="Z3692" s="39"/>
      <c r="AA3692" s="39"/>
      <c r="AB3692" s="39"/>
      <c r="AC3692" s="39"/>
      <c r="AD3692" s="39"/>
      <c r="AE3692" s="39"/>
      <c r="AF3692" s="39"/>
      <c r="AG3692" s="39"/>
      <c r="AH3692" s="39"/>
      <c r="AI3692" s="39"/>
      <c r="AJ3692" s="39"/>
      <c r="AK3692" s="39"/>
      <c r="AL3692" s="39"/>
      <c r="AM3692" s="39"/>
    </row>
    <row r="3693" spans="1:39">
      <c r="A3693" s="11">
        <f>ROW()</f>
        <v>3693</v>
      </c>
      <c r="C3693" s="6" t="s">
        <v>477</v>
      </c>
      <c r="D3693" s="39"/>
      <c r="E3693" s="39"/>
      <c r="F3693" s="39"/>
      <c r="G3693" s="39"/>
      <c r="H3693" s="39"/>
      <c r="I3693" s="39"/>
      <c r="J3693" s="39"/>
      <c r="K3693" s="39"/>
      <c r="L3693" s="39"/>
      <c r="M3693" s="39"/>
      <c r="N3693" s="39"/>
      <c r="O3693" s="39"/>
      <c r="P3693" s="39"/>
      <c r="Q3693" s="39"/>
      <c r="R3693" s="39"/>
      <c r="S3693" s="39"/>
      <c r="T3693" s="39"/>
      <c r="U3693" s="39"/>
      <c r="V3693" s="39"/>
      <c r="W3693" s="39"/>
      <c r="X3693" s="39"/>
      <c r="Y3693" s="39"/>
      <c r="Z3693" s="39"/>
      <c r="AA3693" s="39"/>
      <c r="AB3693" s="39"/>
      <c r="AC3693" s="39"/>
      <c r="AD3693" s="39"/>
      <c r="AE3693" s="39"/>
      <c r="AF3693" s="39"/>
      <c r="AG3693" s="39"/>
      <c r="AH3693" s="39"/>
      <c r="AI3693" s="39"/>
      <c r="AJ3693" s="39"/>
      <c r="AK3693" s="39"/>
      <c r="AL3693" s="39"/>
      <c r="AM3693" s="39"/>
    </row>
    <row r="3694" spans="1:39">
      <c r="A3694" s="11">
        <f>ROW()</f>
        <v>3694</v>
      </c>
      <c r="C3694" s="6" t="s">
        <v>511</v>
      </c>
      <c r="D3694" s="39"/>
      <c r="E3694" s="39"/>
      <c r="F3694" s="39"/>
      <c r="G3694" s="39"/>
      <c r="H3694" s="39"/>
      <c r="I3694" s="39"/>
      <c r="J3694" s="39"/>
      <c r="K3694" s="39"/>
      <c r="L3694" s="39"/>
      <c r="M3694" s="39"/>
      <c r="N3694" s="39"/>
      <c r="O3694" s="39"/>
      <c r="P3694" s="39"/>
      <c r="Q3694" s="39"/>
      <c r="R3694" s="39"/>
      <c r="S3694" s="39"/>
      <c r="T3694" s="39"/>
      <c r="U3694" s="39"/>
      <c r="V3694" s="39"/>
      <c r="W3694" s="39"/>
      <c r="X3694" s="39"/>
      <c r="Y3694" s="39"/>
      <c r="Z3694" s="39"/>
      <c r="AA3694" s="39"/>
      <c r="AB3694" s="39"/>
      <c r="AC3694" s="39"/>
      <c r="AD3694" s="39"/>
      <c r="AE3694" s="39"/>
      <c r="AF3694" s="39"/>
      <c r="AG3694" s="39"/>
      <c r="AH3694" s="39"/>
      <c r="AI3694" s="39"/>
      <c r="AJ3694" s="39"/>
      <c r="AK3694" s="39"/>
      <c r="AL3694" s="39"/>
      <c r="AM3694" s="39"/>
    </row>
    <row r="3695" spans="1:39">
      <c r="A3695" s="11">
        <f>ROW()</f>
        <v>3695</v>
      </c>
      <c r="C3695" s="6" t="s">
        <v>655</v>
      </c>
      <c r="D3695" s="39"/>
      <c r="E3695" s="39"/>
      <c r="F3695" s="39"/>
      <c r="G3695" s="39"/>
      <c r="H3695" s="39"/>
      <c r="I3695" s="39"/>
      <c r="J3695" s="39"/>
      <c r="K3695" s="39"/>
      <c r="L3695" s="39"/>
      <c r="M3695" s="39"/>
      <c r="N3695" s="39"/>
      <c r="O3695" s="39"/>
      <c r="P3695" s="39"/>
      <c r="Q3695" s="39"/>
      <c r="R3695" s="39"/>
      <c r="S3695" s="39"/>
      <c r="T3695" s="39"/>
      <c r="U3695" s="39"/>
      <c r="V3695" s="39"/>
      <c r="W3695" s="39"/>
      <c r="X3695" s="39"/>
      <c r="Y3695" s="39"/>
      <c r="Z3695" s="39"/>
      <c r="AA3695" s="39"/>
      <c r="AB3695" s="39"/>
      <c r="AC3695" s="39"/>
      <c r="AD3695" s="39"/>
      <c r="AE3695" s="39"/>
      <c r="AF3695" s="39"/>
      <c r="AG3695" s="39"/>
      <c r="AH3695" s="39"/>
      <c r="AI3695" s="39"/>
      <c r="AJ3695" s="39"/>
      <c r="AK3695" s="39"/>
      <c r="AL3695" s="39"/>
      <c r="AM3695" s="39"/>
    </row>
    <row r="3696" spans="1:39">
      <c r="A3696" s="11">
        <f>ROW()</f>
        <v>3696</v>
      </c>
      <c r="C3696" s="6" t="s">
        <v>656</v>
      </c>
      <c r="D3696" s="39"/>
      <c r="E3696" s="39"/>
      <c r="F3696" s="39"/>
      <c r="G3696" s="39"/>
      <c r="H3696" s="39"/>
      <c r="I3696" s="39"/>
      <c r="J3696" s="39"/>
      <c r="K3696" s="39"/>
      <c r="L3696" s="39"/>
      <c r="M3696" s="39"/>
      <c r="N3696" s="39"/>
      <c r="O3696" s="39"/>
      <c r="P3696" s="39"/>
      <c r="Q3696" s="39"/>
      <c r="R3696" s="39"/>
      <c r="S3696" s="39"/>
      <c r="T3696" s="39"/>
      <c r="U3696" s="39"/>
      <c r="V3696" s="39"/>
      <c r="W3696" s="39"/>
      <c r="X3696" s="39"/>
      <c r="Y3696" s="39"/>
      <c r="Z3696" s="39"/>
      <c r="AA3696" s="39"/>
      <c r="AB3696" s="39"/>
      <c r="AC3696" s="39"/>
      <c r="AD3696" s="39"/>
      <c r="AE3696" s="39"/>
      <c r="AF3696" s="39"/>
      <c r="AG3696" s="39"/>
      <c r="AH3696" s="39"/>
      <c r="AI3696" s="39"/>
      <c r="AJ3696" s="39"/>
      <c r="AK3696" s="39"/>
      <c r="AL3696" s="39"/>
      <c r="AM3696" s="39"/>
    </row>
    <row r="3697" spans="1:39">
      <c r="A3697" s="11">
        <f>ROW()</f>
        <v>3697</v>
      </c>
      <c r="C3697" s="6" t="s">
        <v>667</v>
      </c>
      <c r="D3697" s="39"/>
      <c r="E3697" s="39"/>
      <c r="F3697" s="39"/>
      <c r="G3697" s="39"/>
      <c r="H3697" s="39"/>
      <c r="I3697" s="39"/>
      <c r="J3697" s="39"/>
      <c r="K3697" s="39"/>
      <c r="L3697" s="39"/>
      <c r="M3697" s="39"/>
      <c r="N3697" s="39"/>
      <c r="O3697" s="39"/>
      <c r="P3697" s="39"/>
      <c r="Q3697" s="39"/>
      <c r="R3697" s="39"/>
      <c r="S3697" s="39"/>
      <c r="T3697" s="39"/>
      <c r="U3697" s="39"/>
      <c r="V3697" s="39"/>
      <c r="W3697" s="39"/>
      <c r="X3697" s="39"/>
      <c r="Y3697" s="39"/>
      <c r="Z3697" s="39"/>
      <c r="AA3697" s="39"/>
      <c r="AB3697" s="39"/>
      <c r="AC3697" s="39"/>
      <c r="AD3697" s="39"/>
      <c r="AE3697" s="39"/>
      <c r="AF3697" s="39"/>
      <c r="AG3697" s="39"/>
      <c r="AH3697" s="39"/>
      <c r="AI3697" s="39"/>
      <c r="AJ3697" s="39"/>
      <c r="AK3697" s="39"/>
      <c r="AL3697" s="39"/>
      <c r="AM3697" s="39"/>
    </row>
    <row r="3698" spans="1:39">
      <c r="A3698" s="11">
        <f>ROW()</f>
        <v>3698</v>
      </c>
      <c r="C3698" s="6" t="s">
        <v>212</v>
      </c>
      <c r="D3698" s="39"/>
      <c r="E3698" s="39"/>
      <c r="F3698" s="39"/>
      <c r="G3698" s="39"/>
      <c r="H3698" s="39"/>
      <c r="I3698" s="39"/>
      <c r="J3698" s="39"/>
      <c r="K3698" s="39"/>
      <c r="L3698" s="39"/>
      <c r="M3698" s="39"/>
      <c r="N3698" s="39"/>
      <c r="O3698" s="39"/>
      <c r="P3698" s="39"/>
      <c r="Q3698" s="39"/>
      <c r="R3698" s="39"/>
      <c r="S3698" s="39"/>
      <c r="T3698" s="39"/>
      <c r="U3698" s="39"/>
      <c r="V3698" s="39"/>
      <c r="W3698" s="39"/>
      <c r="X3698" s="39"/>
      <c r="Y3698" s="39"/>
      <c r="Z3698" s="39"/>
      <c r="AA3698" s="39"/>
      <c r="AB3698" s="39"/>
      <c r="AC3698" s="39"/>
      <c r="AD3698" s="39"/>
      <c r="AE3698" s="39"/>
      <c r="AF3698" s="39"/>
      <c r="AG3698" s="39"/>
      <c r="AH3698" s="39"/>
      <c r="AI3698" s="39"/>
      <c r="AJ3698" s="39"/>
      <c r="AK3698" s="39"/>
      <c r="AL3698" s="39"/>
      <c r="AM3698" s="39"/>
    </row>
    <row r="3699" spans="1:39">
      <c r="A3699" s="11">
        <f>ROW()</f>
        <v>3699</v>
      </c>
      <c r="C3699" s="30" t="s">
        <v>362</v>
      </c>
      <c r="D3699" s="90"/>
      <c r="E3699" s="90"/>
      <c r="F3699" s="90"/>
      <c r="G3699" s="90"/>
      <c r="H3699" s="90"/>
      <c r="I3699" s="90"/>
      <c r="J3699" s="90"/>
      <c r="K3699" s="90"/>
      <c r="L3699" s="90"/>
      <c r="M3699" s="90"/>
      <c r="N3699" s="90"/>
      <c r="O3699" s="90"/>
      <c r="P3699" s="90"/>
      <c r="Q3699" s="90"/>
      <c r="R3699" s="90"/>
      <c r="S3699" s="90"/>
      <c r="T3699" s="90"/>
      <c r="U3699" s="90"/>
      <c r="V3699" s="90"/>
      <c r="W3699" s="90"/>
      <c r="X3699" s="90"/>
      <c r="Y3699" s="90"/>
      <c r="Z3699" s="90"/>
      <c r="AA3699" s="90"/>
      <c r="AB3699" s="90"/>
      <c r="AC3699" s="90"/>
      <c r="AD3699" s="90"/>
      <c r="AE3699" s="90"/>
      <c r="AF3699" s="90"/>
      <c r="AG3699" s="90"/>
      <c r="AH3699" s="90"/>
      <c r="AI3699" s="90"/>
      <c r="AJ3699" s="90"/>
      <c r="AK3699" s="90"/>
      <c r="AL3699" s="90"/>
      <c r="AM3699" s="90"/>
    </row>
    <row r="3700" spans="1:39">
      <c r="A3700" s="11">
        <f>ROW()</f>
        <v>3700</v>
      </c>
      <c r="C3700" s="6" t="s">
        <v>1</v>
      </c>
      <c r="D3700" s="39"/>
      <c r="E3700" s="39"/>
      <c r="F3700" s="39"/>
      <c r="G3700" s="39"/>
      <c r="H3700" s="39"/>
      <c r="I3700" s="39"/>
      <c r="J3700" s="39"/>
      <c r="K3700" s="39"/>
      <c r="L3700" s="39"/>
      <c r="M3700" s="39"/>
      <c r="N3700" s="39"/>
      <c r="O3700" s="39"/>
      <c r="P3700" s="39"/>
      <c r="Q3700" s="39"/>
      <c r="R3700" s="39"/>
      <c r="S3700" s="39"/>
      <c r="T3700" s="39"/>
      <c r="U3700" s="39"/>
      <c r="V3700" s="39"/>
      <c r="W3700" s="39"/>
      <c r="X3700" s="39"/>
      <c r="Y3700" s="39"/>
      <c r="Z3700" s="39"/>
      <c r="AA3700" s="39"/>
      <c r="AB3700" s="39"/>
      <c r="AC3700" s="39"/>
      <c r="AD3700" s="39"/>
      <c r="AE3700" s="39"/>
      <c r="AF3700" s="39"/>
      <c r="AG3700" s="39"/>
      <c r="AH3700" s="39"/>
      <c r="AI3700" s="39"/>
      <c r="AJ3700" s="39"/>
      <c r="AK3700" s="39"/>
      <c r="AL3700" s="39"/>
      <c r="AM3700" s="39"/>
    </row>
    <row r="3701" spans="1:39">
      <c r="A3701" s="11">
        <f>ROW()</f>
        <v>3701</v>
      </c>
      <c r="D3701" s="39"/>
      <c r="E3701" s="39"/>
      <c r="F3701" s="39"/>
      <c r="G3701" s="39"/>
      <c r="H3701" s="39"/>
      <c r="I3701" s="39"/>
      <c r="J3701" s="39"/>
      <c r="K3701" s="39"/>
      <c r="L3701" s="39"/>
      <c r="M3701" s="39"/>
      <c r="N3701" s="39"/>
      <c r="O3701" s="39"/>
      <c r="P3701" s="39"/>
      <c r="Q3701" s="39"/>
      <c r="R3701" s="39"/>
      <c r="S3701" s="39"/>
      <c r="T3701" s="39"/>
      <c r="U3701" s="39"/>
      <c r="V3701" s="39"/>
      <c r="W3701" s="39"/>
      <c r="X3701" s="39"/>
      <c r="Y3701" s="39"/>
      <c r="Z3701" s="39"/>
      <c r="AA3701" s="39"/>
      <c r="AB3701" s="39"/>
      <c r="AC3701" s="39"/>
      <c r="AD3701" s="39"/>
      <c r="AE3701" s="39"/>
      <c r="AF3701" s="39"/>
      <c r="AG3701" s="39"/>
      <c r="AH3701" s="39"/>
      <c r="AI3701" s="39"/>
      <c r="AJ3701" s="39"/>
      <c r="AK3701" s="39"/>
      <c r="AL3701" s="39"/>
      <c r="AM3701" s="39"/>
    </row>
  </sheetData>
  <sheetProtection algorithmName="SHA-512" hashValue="gANHJJ8HT0QBo+GHtbR305A+75bnkKLdu9JHMNcXKhpuRCsVKwCbbXMiuaQoHbF/ZolHTAxbYFmSkEv+f8bHxA==" saltValue="T9Uwf4t1nWRuumQF4TrSKQ==" spinCount="100000" sheet="1" objects="1" scenarios="1"/>
  <printOptions horizontalCentered="1"/>
  <pageMargins left="0.19685039370078741" right="0.19685039370078741" top="0.59055118110236227" bottom="0.59055118110236227" header="0.19685039370078741" footer="0.19685039370078741"/>
  <pageSetup paperSize="9" scale="70" orientation="landscape" cellComments="atEnd" r:id="rId1"/>
  <headerFooter>
    <oddHeader>&amp;R[ERA DBNGP Tariff Model - Public]</oddHeader>
    <oddFooter>&amp;L[&amp;A]&amp;C18 Dec 2025&amp;R&amp;P of &amp;N</oddFooter>
  </headerFooter>
  <rowBreaks count="1" manualBreakCount="1">
    <brk id="368" max="38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outlinePr summaryBelow="0"/>
  </sheetPr>
  <dimension ref="A1:AU3669"/>
  <sheetViews>
    <sheetView showGridLines="0" zoomScale="80" zoomScaleNormal="8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N2" sqref="AN2"/>
    </sheetView>
  </sheetViews>
  <sheetFormatPr defaultColWidth="9" defaultRowHeight="12.75" outlineLevelRow="3" outlineLevelCol="1"/>
  <cols>
    <col min="1" max="1" width="8.28515625" style="11" customWidth="1"/>
    <col min="2" max="2" width="2" style="70" customWidth="1"/>
    <col min="3" max="3" width="41" style="6" customWidth="1"/>
    <col min="4" max="4" width="2" style="6" bestFit="1" customWidth="1"/>
    <col min="5" max="5" width="10" style="6" customWidth="1"/>
    <col min="6" max="6" width="12.28515625" style="6" hidden="1" customWidth="1" outlineLevel="1"/>
    <col min="7" max="7" width="12" style="6" hidden="1" customWidth="1" outlineLevel="1"/>
    <col min="8" max="19" width="11.85546875" style="6" hidden="1" customWidth="1" outlineLevel="1"/>
    <col min="20" max="20" width="11.85546875" style="6" hidden="1" customWidth="1" outlineLevel="1" collapsed="1"/>
    <col min="21" max="29" width="11.85546875" style="6" hidden="1" customWidth="1" outlineLevel="1"/>
    <col min="30" max="30" width="11.85546875" style="6" customWidth="1" collapsed="1"/>
    <col min="31" max="39" width="11.85546875" style="6" customWidth="1"/>
    <col min="40" max="16384" width="9" style="6"/>
  </cols>
  <sheetData>
    <row r="1" spans="1:39" ht="23.25">
      <c r="A1" s="349" t="str">
        <f>Main!A1</f>
        <v>ERA, DBNGP Tariff Model, Final Decision, December 2025</v>
      </c>
      <c r="I1" s="171"/>
    </row>
    <row r="2" spans="1:39" ht="21">
      <c r="A2" s="350" t="s">
        <v>44</v>
      </c>
      <c r="I2" s="171"/>
    </row>
    <row r="3" spans="1:39" s="11" customFormat="1">
      <c r="A3" s="11" t="s">
        <v>18</v>
      </c>
      <c r="B3" s="339">
        <f>COLUMN()</f>
        <v>2</v>
      </c>
      <c r="C3" s="11">
        <f>COLUMN()</f>
        <v>3</v>
      </c>
      <c r="D3" s="11">
        <f>COLUMN()</f>
        <v>4</v>
      </c>
      <c r="E3" s="11">
        <f>COLUMN()</f>
        <v>5</v>
      </c>
      <c r="F3" s="11">
        <f>COLUMN()</f>
        <v>6</v>
      </c>
      <c r="G3" s="11">
        <f>COLUMN()</f>
        <v>7</v>
      </c>
      <c r="H3" s="11">
        <f>COLUMN()</f>
        <v>8</v>
      </c>
      <c r="I3" s="11">
        <f>COLUMN()</f>
        <v>9</v>
      </c>
      <c r="J3" s="11">
        <f>COLUMN()</f>
        <v>10</v>
      </c>
      <c r="K3" s="11">
        <f>COLUMN()</f>
        <v>11</v>
      </c>
      <c r="L3" s="11">
        <f>COLUMN()</f>
        <v>12</v>
      </c>
      <c r="M3" s="11">
        <f>COLUMN()</f>
        <v>13</v>
      </c>
      <c r="N3" s="11">
        <f>COLUMN()</f>
        <v>14</v>
      </c>
      <c r="O3" s="11">
        <f>COLUMN()</f>
        <v>15</v>
      </c>
      <c r="P3" s="11">
        <f>COLUMN()</f>
        <v>16</v>
      </c>
      <c r="Q3" s="11">
        <f>COLUMN()</f>
        <v>17</v>
      </c>
      <c r="R3" s="11">
        <f>COLUMN()</f>
        <v>18</v>
      </c>
      <c r="S3" s="11">
        <f>COLUMN()</f>
        <v>19</v>
      </c>
      <c r="T3" s="11">
        <f>COLUMN()</f>
        <v>20</v>
      </c>
      <c r="U3" s="11">
        <f>COLUMN()</f>
        <v>21</v>
      </c>
      <c r="V3" s="11">
        <f>COLUMN()</f>
        <v>22</v>
      </c>
      <c r="W3" s="11">
        <f>COLUMN()</f>
        <v>23</v>
      </c>
      <c r="X3" s="11">
        <f>COLUMN()</f>
        <v>24</v>
      </c>
      <c r="Y3" s="11">
        <f>COLUMN()</f>
        <v>25</v>
      </c>
      <c r="Z3" s="11">
        <f>COLUMN()</f>
        <v>26</v>
      </c>
      <c r="AA3" s="11">
        <f>COLUMN()</f>
        <v>27</v>
      </c>
      <c r="AB3" s="11">
        <f>COLUMN()</f>
        <v>28</v>
      </c>
      <c r="AC3" s="11">
        <f>COLUMN()</f>
        <v>29</v>
      </c>
      <c r="AD3" s="11">
        <f>COLUMN()</f>
        <v>30</v>
      </c>
      <c r="AE3" s="11">
        <f>COLUMN()</f>
        <v>31</v>
      </c>
      <c r="AF3" s="11">
        <f>COLUMN()</f>
        <v>32</v>
      </c>
      <c r="AG3" s="11">
        <f>COLUMN()</f>
        <v>33</v>
      </c>
      <c r="AH3" s="11">
        <f>COLUMN()</f>
        <v>34</v>
      </c>
      <c r="AI3" s="11">
        <f>COLUMN()</f>
        <v>35</v>
      </c>
      <c r="AJ3" s="11">
        <f>COLUMN()</f>
        <v>36</v>
      </c>
      <c r="AK3" s="11">
        <f>COLUMN()</f>
        <v>37</v>
      </c>
      <c r="AL3" s="11">
        <f>COLUMN()</f>
        <v>38</v>
      </c>
      <c r="AM3" s="11">
        <f>COLUMN()</f>
        <v>39</v>
      </c>
    </row>
    <row r="4" spans="1:39" s="11" customFormat="1">
      <c r="B4" s="339"/>
    </row>
    <row r="5" spans="1:39">
      <c r="A5" s="45" t="s">
        <v>54</v>
      </c>
      <c r="B5" s="340"/>
      <c r="C5" s="47"/>
      <c r="D5" s="47"/>
      <c r="E5" s="47"/>
      <c r="F5" s="49"/>
      <c r="G5" s="49"/>
      <c r="H5" s="190"/>
      <c r="I5" s="50" t="str">
        <f>Inputs!I$5</f>
        <v>AA1</v>
      </c>
      <c r="J5" s="50" t="str">
        <f>Inputs!J$5</f>
        <v>AA1</v>
      </c>
      <c r="K5" s="50" t="str">
        <f>Inputs!K$5</f>
        <v>AA1</v>
      </c>
      <c r="L5" s="50" t="str">
        <f>Inputs!L$5</f>
        <v>AA1</v>
      </c>
      <c r="M5" s="51" t="str">
        <f>Inputs!M$5</f>
        <v>AA1</v>
      </c>
      <c r="N5" s="50" t="str">
        <f>Inputs!N$5</f>
        <v>AA2</v>
      </c>
      <c r="O5" s="50" t="str">
        <f>Inputs!O$5</f>
        <v>AA2</v>
      </c>
      <c r="P5" s="50" t="str">
        <f>Inputs!P$5</f>
        <v>AA2</v>
      </c>
      <c r="Q5" s="50" t="str">
        <f>Inputs!Q$5</f>
        <v>AA2</v>
      </c>
      <c r="R5" s="50" t="str">
        <f>Inputs!R$5</f>
        <v>AA2</v>
      </c>
      <c r="S5" s="51" t="str">
        <f>Inputs!S$5</f>
        <v>AA2</v>
      </c>
      <c r="T5" s="50" t="str">
        <f>Inputs!T$5</f>
        <v>AA3</v>
      </c>
      <c r="U5" s="50" t="str">
        <f>Inputs!U$5</f>
        <v>AA3</v>
      </c>
      <c r="V5" s="50" t="str">
        <f>Inputs!V$5</f>
        <v>AA3</v>
      </c>
      <c r="W5" s="50" t="str">
        <f>Inputs!W$5</f>
        <v>AA3</v>
      </c>
      <c r="X5" s="51" t="str">
        <f>Inputs!X$5</f>
        <v>AA3</v>
      </c>
      <c r="Y5" s="50" t="str">
        <f>Inputs!Y$5</f>
        <v>AA4</v>
      </c>
      <c r="Z5" s="50" t="str">
        <f>Inputs!Z$5</f>
        <v>AA4</v>
      </c>
      <c r="AA5" s="50" t="str">
        <f>Inputs!AA$5</f>
        <v>AA4</v>
      </c>
      <c r="AB5" s="50" t="str">
        <f>Inputs!AB$5</f>
        <v>AA4</v>
      </c>
      <c r="AC5" s="51" t="str">
        <f>Inputs!AC$5</f>
        <v>AA4</v>
      </c>
      <c r="AD5" s="50" t="str">
        <f>Inputs!AD$5</f>
        <v>AA5</v>
      </c>
      <c r="AE5" s="50" t="str">
        <f>Inputs!AE$5</f>
        <v>AA5</v>
      </c>
      <c r="AF5" s="50" t="str">
        <f>Inputs!AF$5</f>
        <v>AA5</v>
      </c>
      <c r="AG5" s="50" t="str">
        <f>Inputs!AG$5</f>
        <v>AA5</v>
      </c>
      <c r="AH5" s="51" t="str">
        <f>Inputs!AH$5</f>
        <v>AA5</v>
      </c>
      <c r="AI5" s="50" t="str">
        <f>Inputs!AI$5</f>
        <v>AA6</v>
      </c>
      <c r="AJ5" s="50" t="str">
        <f>Inputs!AJ$5</f>
        <v>AA6</v>
      </c>
      <c r="AK5" s="50" t="str">
        <f>Inputs!AK$5</f>
        <v>AA6</v>
      </c>
      <c r="AL5" s="50" t="str">
        <f>Inputs!AL$5</f>
        <v>AA6</v>
      </c>
      <c r="AM5" s="51" t="str">
        <f>Inputs!AM$5</f>
        <v>AA6</v>
      </c>
    </row>
    <row r="6" spans="1:39">
      <c r="A6" s="52" t="s">
        <v>23</v>
      </c>
      <c r="B6" s="341"/>
      <c r="C6" s="54"/>
      <c r="D6" s="54"/>
      <c r="E6" s="54"/>
      <c r="F6" s="56">
        <f>Inputs!F$6</f>
        <v>1997</v>
      </c>
      <c r="G6" s="56">
        <f>Inputs!G$6</f>
        <v>1998</v>
      </c>
      <c r="H6" s="57">
        <f>Inputs!H$6</f>
        <v>1999</v>
      </c>
      <c r="I6" s="56">
        <f>Inputs!I$6</f>
        <v>2000</v>
      </c>
      <c r="J6" s="56">
        <f>Inputs!J$6</f>
        <v>2001</v>
      </c>
      <c r="K6" s="56">
        <f>Inputs!K$6</f>
        <v>2002</v>
      </c>
      <c r="L6" s="56">
        <f>Inputs!L$6</f>
        <v>2003</v>
      </c>
      <c r="M6" s="57">
        <f>Inputs!M$6</f>
        <v>2004</v>
      </c>
      <c r="N6" s="56">
        <f>Inputs!N$6</f>
        <v>2005</v>
      </c>
      <c r="O6" s="56">
        <f>Inputs!O$6</f>
        <v>2006</v>
      </c>
      <c r="P6" s="56">
        <f>Inputs!P$6</f>
        <v>2007</v>
      </c>
      <c r="Q6" s="56">
        <f>Inputs!Q$6</f>
        <v>2008</v>
      </c>
      <c r="R6" s="56">
        <f>Inputs!R$6</f>
        <v>2009</v>
      </c>
      <c r="S6" s="57">
        <f>Inputs!S$6</f>
        <v>2010</v>
      </c>
      <c r="T6" s="56">
        <f>Inputs!T$6</f>
        <v>2011</v>
      </c>
      <c r="U6" s="56">
        <f>Inputs!U$6</f>
        <v>2012</v>
      </c>
      <c r="V6" s="56">
        <f>Inputs!V$6</f>
        <v>2013</v>
      </c>
      <c r="W6" s="56">
        <f>Inputs!W$6</f>
        <v>2014</v>
      </c>
      <c r="X6" s="57">
        <f>Inputs!X$6</f>
        <v>2015</v>
      </c>
      <c r="Y6" s="56">
        <f>Inputs!Y$6</f>
        <v>2016</v>
      </c>
      <c r="Z6" s="56">
        <f>Inputs!Z$6</f>
        <v>2017</v>
      </c>
      <c r="AA6" s="56">
        <f>Inputs!AA$6</f>
        <v>2018</v>
      </c>
      <c r="AB6" s="56">
        <f>Inputs!AB$6</f>
        <v>2019</v>
      </c>
      <c r="AC6" s="57">
        <f>Inputs!AC$6</f>
        <v>2020</v>
      </c>
      <c r="AD6" s="56">
        <f>Inputs!AD$6</f>
        <v>2021</v>
      </c>
      <c r="AE6" s="56">
        <f>Inputs!AE$6</f>
        <v>2022</v>
      </c>
      <c r="AF6" s="56">
        <f>Inputs!AF$6</f>
        <v>2023</v>
      </c>
      <c r="AG6" s="56">
        <f>Inputs!AG$6</f>
        <v>2024</v>
      </c>
      <c r="AH6" s="57">
        <f>Inputs!AH$6</f>
        <v>2025</v>
      </c>
      <c r="AI6" s="56">
        <f>Inputs!AI$6</f>
        <v>2026</v>
      </c>
      <c r="AJ6" s="56">
        <f>Inputs!AJ$6</f>
        <v>2027</v>
      </c>
      <c r="AK6" s="56">
        <f>Inputs!AK$6</f>
        <v>2028</v>
      </c>
      <c r="AL6" s="56">
        <f>Inputs!AL$6</f>
        <v>2029</v>
      </c>
      <c r="AM6" s="57">
        <f>Inputs!AM$6</f>
        <v>2030</v>
      </c>
    </row>
    <row r="7" spans="1:39">
      <c r="A7" s="52" t="s">
        <v>55</v>
      </c>
      <c r="B7" s="341"/>
      <c r="C7" s="54"/>
      <c r="D7" s="54"/>
      <c r="E7" s="54"/>
      <c r="F7" s="58">
        <f>Inputs!F$7</f>
        <v>365</v>
      </c>
      <c r="G7" s="58">
        <f>Inputs!G$7</f>
        <v>365</v>
      </c>
      <c r="H7" s="59">
        <f>Inputs!H$7</f>
        <v>365</v>
      </c>
      <c r="I7" s="58">
        <f>Inputs!I$7</f>
        <v>366</v>
      </c>
      <c r="J7" s="58">
        <f>Inputs!J$7</f>
        <v>365</v>
      </c>
      <c r="K7" s="58">
        <f>Inputs!K$7</f>
        <v>365</v>
      </c>
      <c r="L7" s="58">
        <f>Inputs!L$7</f>
        <v>365</v>
      </c>
      <c r="M7" s="59">
        <f>Inputs!M$7</f>
        <v>366</v>
      </c>
      <c r="N7" s="58">
        <f>Inputs!N$7</f>
        <v>365</v>
      </c>
      <c r="O7" s="58">
        <f>Inputs!O$7</f>
        <v>365</v>
      </c>
      <c r="P7" s="58">
        <f>Inputs!P$7</f>
        <v>365</v>
      </c>
      <c r="Q7" s="58">
        <f>Inputs!Q$7</f>
        <v>366</v>
      </c>
      <c r="R7" s="58">
        <f>Inputs!R$7</f>
        <v>365</v>
      </c>
      <c r="S7" s="59">
        <f>Inputs!S$7</f>
        <v>365</v>
      </c>
      <c r="T7" s="58">
        <f>Inputs!T$7</f>
        <v>365</v>
      </c>
      <c r="U7" s="58">
        <f>Inputs!U$7</f>
        <v>366</v>
      </c>
      <c r="V7" s="58">
        <f>Inputs!V$7</f>
        <v>365</v>
      </c>
      <c r="W7" s="58">
        <f>Inputs!W$7</f>
        <v>365</v>
      </c>
      <c r="X7" s="59">
        <f>Inputs!X$7</f>
        <v>365</v>
      </c>
      <c r="Y7" s="58">
        <f>Inputs!Y$7</f>
        <v>366</v>
      </c>
      <c r="Z7" s="58">
        <f>Inputs!Z$7</f>
        <v>365</v>
      </c>
      <c r="AA7" s="58">
        <f>Inputs!AA$7</f>
        <v>365</v>
      </c>
      <c r="AB7" s="58">
        <f>Inputs!AB$7</f>
        <v>365</v>
      </c>
      <c r="AC7" s="59">
        <f>Inputs!AC$7</f>
        <v>366</v>
      </c>
      <c r="AD7" s="58">
        <f>Inputs!AD$7</f>
        <v>365</v>
      </c>
      <c r="AE7" s="58">
        <f>Inputs!AE$7</f>
        <v>365</v>
      </c>
      <c r="AF7" s="58">
        <f>Inputs!AF$7</f>
        <v>365</v>
      </c>
      <c r="AG7" s="58">
        <f>Inputs!AG$7</f>
        <v>366</v>
      </c>
      <c r="AH7" s="59">
        <f>Inputs!AH$7</f>
        <v>365</v>
      </c>
      <c r="AI7" s="58">
        <f>Inputs!AI$7</f>
        <v>365</v>
      </c>
      <c r="AJ7" s="58">
        <f>Inputs!AJ$7</f>
        <v>365</v>
      </c>
      <c r="AK7" s="58">
        <f>Inputs!AK$7</f>
        <v>366</v>
      </c>
      <c r="AL7" s="58">
        <f>Inputs!AL$7</f>
        <v>365</v>
      </c>
      <c r="AM7" s="59">
        <f>Inputs!AM$7</f>
        <v>365</v>
      </c>
    </row>
    <row r="8" spans="1:39">
      <c r="A8" s="52" t="s">
        <v>24</v>
      </c>
      <c r="B8" s="341"/>
      <c r="C8" s="54"/>
      <c r="D8" s="54"/>
      <c r="E8" s="54"/>
      <c r="F8" s="56">
        <f>Inputs!F$8</f>
        <v>0</v>
      </c>
      <c r="G8" s="56">
        <f>Inputs!G$8</f>
        <v>0</v>
      </c>
      <c r="H8" s="57">
        <f>Inputs!H$8</f>
        <v>0</v>
      </c>
      <c r="I8" s="56">
        <f>Inputs!I$8</f>
        <v>1</v>
      </c>
      <c r="J8" s="56">
        <f>Inputs!J$8</f>
        <v>2</v>
      </c>
      <c r="K8" s="56">
        <f>Inputs!K$8</f>
        <v>3</v>
      </c>
      <c r="L8" s="56">
        <f>Inputs!L$8</f>
        <v>4</v>
      </c>
      <c r="M8" s="57">
        <f>Inputs!M$8</f>
        <v>5</v>
      </c>
      <c r="N8" s="56">
        <f>Inputs!N$8</f>
        <v>6</v>
      </c>
      <c r="O8" s="56">
        <f>Inputs!O$8</f>
        <v>7</v>
      </c>
      <c r="P8" s="56">
        <f>Inputs!P$8</f>
        <v>8</v>
      </c>
      <c r="Q8" s="56">
        <f>Inputs!Q$8</f>
        <v>9</v>
      </c>
      <c r="R8" s="56">
        <f>Inputs!R$8</f>
        <v>10</v>
      </c>
      <c r="S8" s="57">
        <f>Inputs!S$8</f>
        <v>11</v>
      </c>
      <c r="T8" s="56">
        <f>Inputs!T$8</f>
        <v>12</v>
      </c>
      <c r="U8" s="56">
        <f>Inputs!U$8</f>
        <v>13</v>
      </c>
      <c r="V8" s="56">
        <f>Inputs!V$8</f>
        <v>14</v>
      </c>
      <c r="W8" s="56">
        <f>Inputs!W$8</f>
        <v>15</v>
      </c>
      <c r="X8" s="57">
        <f>Inputs!X$8</f>
        <v>16</v>
      </c>
      <c r="Y8" s="56">
        <f>Inputs!Y$8</f>
        <v>17</v>
      </c>
      <c r="Z8" s="56">
        <f>Inputs!Z$8</f>
        <v>18</v>
      </c>
      <c r="AA8" s="56">
        <f>Inputs!AA$8</f>
        <v>19</v>
      </c>
      <c r="AB8" s="56">
        <f>Inputs!AB$8</f>
        <v>20</v>
      </c>
      <c r="AC8" s="57">
        <f>Inputs!AC$8</f>
        <v>21</v>
      </c>
      <c r="AD8" s="56">
        <f>Inputs!AD$8</f>
        <v>22</v>
      </c>
      <c r="AE8" s="56">
        <f>Inputs!AE$8</f>
        <v>23</v>
      </c>
      <c r="AF8" s="56">
        <f>Inputs!AF$8</f>
        <v>24</v>
      </c>
      <c r="AG8" s="56">
        <f>Inputs!AG$8</f>
        <v>25</v>
      </c>
      <c r="AH8" s="57">
        <f>Inputs!AH$8</f>
        <v>26</v>
      </c>
      <c r="AI8" s="56">
        <f>Inputs!AI$8</f>
        <v>27</v>
      </c>
      <c r="AJ8" s="56">
        <f>Inputs!AJ$8</f>
        <v>28</v>
      </c>
      <c r="AK8" s="56">
        <f>Inputs!AK$8</f>
        <v>29</v>
      </c>
      <c r="AL8" s="56">
        <f>Inputs!AL$8</f>
        <v>30</v>
      </c>
      <c r="AM8" s="57">
        <f>Inputs!AM$8</f>
        <v>31</v>
      </c>
    </row>
    <row r="9" spans="1:39">
      <c r="A9" s="172" t="s">
        <v>56</v>
      </c>
      <c r="B9" s="342"/>
      <c r="C9" s="71"/>
      <c r="D9" s="71"/>
      <c r="E9" s="71"/>
      <c r="F9" s="71"/>
      <c r="G9" s="71"/>
      <c r="H9" s="71"/>
      <c r="I9" s="73"/>
      <c r="J9" s="73"/>
      <c r="K9" s="73"/>
      <c r="L9" s="73"/>
      <c r="M9" s="173"/>
      <c r="N9" s="73"/>
      <c r="O9" s="73"/>
      <c r="P9" s="73"/>
      <c r="Q9" s="73"/>
      <c r="R9" s="73"/>
      <c r="S9" s="173"/>
      <c r="T9" s="73"/>
      <c r="U9" s="73"/>
      <c r="V9" s="73"/>
      <c r="W9" s="73"/>
      <c r="X9" s="1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</row>
    <row r="10" spans="1:39" s="10" customFormat="1" outlineLevel="1">
      <c r="A10" s="37">
        <f>ROW()</f>
        <v>10</v>
      </c>
      <c r="B10" s="343" t="s">
        <v>57</v>
      </c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</row>
    <row r="11" spans="1:39" outlineLevel="1">
      <c r="A11" s="37">
        <f>ROW()</f>
        <v>11</v>
      </c>
      <c r="C11" s="6" t="str">
        <f>"Inflation Factor (convert " &amp;Inputs!$E$33&amp; " $ to nominal $)"</f>
        <v>Inflation Factor (convert 31/12/2024 $ to nominal $)</v>
      </c>
      <c r="F11" s="176">
        <f>Inputs!F33</f>
        <v>0.4952415912118987</v>
      </c>
      <c r="G11" s="176">
        <f>Inputs!G33</f>
        <v>0.4952415912118987</v>
      </c>
      <c r="H11" s="176">
        <f>Inputs!H33</f>
        <v>0.4952415912118987</v>
      </c>
      <c r="I11" s="177">
        <f>Inputs!I33</f>
        <v>0.52397438296633614</v>
      </c>
      <c r="J11" s="177">
        <f>Inputs!J33</f>
        <v>0.54033611160427963</v>
      </c>
      <c r="K11" s="177">
        <f>Inputs!K33</f>
        <v>0.55669784024222313</v>
      </c>
      <c r="L11" s="177">
        <f>Inputs!L33</f>
        <v>0.56986703646300696</v>
      </c>
      <c r="M11" s="176">
        <f>Inputs!M33</f>
        <v>0.58463249889237046</v>
      </c>
      <c r="N11" s="177">
        <f>Inputs!N33</f>
        <v>0.60099422753031384</v>
      </c>
      <c r="O11" s="177">
        <f>Inputs!O33</f>
        <v>0.62054848858541711</v>
      </c>
      <c r="P11" s="177">
        <f>Inputs!P33</f>
        <v>0.63890554998408533</v>
      </c>
      <c r="Q11" s="177">
        <f>Inputs!Q33</f>
        <v>0.66245047656063805</v>
      </c>
      <c r="R11" s="177">
        <f>Inputs!R33</f>
        <v>0.67641780588571176</v>
      </c>
      <c r="S11" s="176">
        <f>Inputs!S33</f>
        <v>0.69437580073223515</v>
      </c>
      <c r="T11" s="177">
        <f>Inputs!T33</f>
        <v>0.71592539454806303</v>
      </c>
      <c r="U11" s="177">
        <f>Inputs!U33</f>
        <v>0.73170731707317072</v>
      </c>
      <c r="V11" s="177">
        <f>Inputs!V33</f>
        <v>0.75179340028694397</v>
      </c>
      <c r="W11" s="177">
        <f>Inputs!W33</f>
        <v>0.76470588235294112</v>
      </c>
      <c r="X11" s="176">
        <f>Inputs!X33</f>
        <v>0.77761836441893828</v>
      </c>
      <c r="Y11" s="177">
        <f>Inputs!Y33</f>
        <v>0.78909612625538017</v>
      </c>
      <c r="Z11" s="177">
        <f>Inputs!Z33</f>
        <v>0.80416068866571011</v>
      </c>
      <c r="AA11" s="177">
        <f>Inputs!AA33</f>
        <v>0.81850789096126253</v>
      </c>
      <c r="AB11" s="177">
        <f>Inputs!AB33</f>
        <v>0.83357245337159258</v>
      </c>
      <c r="AC11" s="177">
        <f>Inputs!AC33</f>
        <v>0.84074605451936868</v>
      </c>
      <c r="AD11" s="177">
        <f>Inputs!AD33</f>
        <v>0.87015781922525104</v>
      </c>
      <c r="AE11" s="177">
        <f>Inputs!AE33</f>
        <v>0.93830703012912486</v>
      </c>
      <c r="AF11" s="177">
        <f>Inputs!AF33</f>
        <v>0.97632711621233847</v>
      </c>
      <c r="AG11" s="177">
        <f>Inputs!AG33</f>
        <v>1</v>
      </c>
      <c r="AH11" s="177">
        <f>Inputs!AH33</f>
        <v>1.0221</v>
      </c>
      <c r="AI11" s="177">
        <f>Inputs!AI33</f>
        <v>1.04468841</v>
      </c>
      <c r="AJ11" s="177">
        <f>Inputs!AJ33</f>
        <v>1.0677760238609999</v>
      </c>
      <c r="AK11" s="177">
        <f>Inputs!AK33</f>
        <v>1.0913738739883281</v>
      </c>
      <c r="AL11" s="177">
        <f>Inputs!AL33</f>
        <v>1.1154932366034702</v>
      </c>
      <c r="AM11" s="177">
        <f>Inputs!AM33</f>
        <v>1.1401456371324068</v>
      </c>
    </row>
    <row r="12" spans="1:39" outlineLevel="1">
      <c r="A12" s="37">
        <f>ROW()</f>
        <v>12</v>
      </c>
      <c r="C12" s="6" t="str">
        <f>"Inflation Factor (convert nominal to real "&amp;Inputs!$E$33&amp;" $)"</f>
        <v>Inflation Factor (convert nominal to real 31/12/2024 $)</v>
      </c>
      <c r="E12" s="10"/>
      <c r="F12" s="176">
        <f>Inputs!F34</f>
        <v>2.0192165152222254</v>
      </c>
      <c r="G12" s="176">
        <f>Inputs!G34</f>
        <v>2.0192165152222254</v>
      </c>
      <c r="H12" s="176">
        <f>Inputs!H34</f>
        <v>2.0192165152222254</v>
      </c>
      <c r="I12" s="177">
        <f>Inputs!I34</f>
        <v>1.9084902478223771</v>
      </c>
      <c r="J12" s="177">
        <f>Inputs!J34</f>
        <v>1.8506999227406065</v>
      </c>
      <c r="K12" s="177">
        <f>Inputs!K34</f>
        <v>1.7963065916779792</v>
      </c>
      <c r="L12" s="177">
        <f>Inputs!L34</f>
        <v>1.7547953048955047</v>
      </c>
      <c r="M12" s="176">
        <f>Inputs!M34</f>
        <v>1.7104762425875639</v>
      </c>
      <c r="N12" s="177">
        <f>Inputs!N34</f>
        <v>1.6639094922913558</v>
      </c>
      <c r="O12" s="177">
        <f>Inputs!O34</f>
        <v>1.6114776176146504</v>
      </c>
      <c r="P12" s="177">
        <f>Inputs!P34</f>
        <v>1.5651765742603259</v>
      </c>
      <c r="Q12" s="177">
        <f>Inputs!Q34</f>
        <v>1.5095468044522782</v>
      </c>
      <c r="R12" s="177">
        <f>Inputs!R34</f>
        <v>1.4783762214694878</v>
      </c>
      <c r="S12" s="176">
        <f>Inputs!S34</f>
        <v>1.440142353672863</v>
      </c>
      <c r="T12" s="177">
        <f>Inputs!T34</f>
        <v>1.3967935871743489</v>
      </c>
      <c r="U12" s="177">
        <f>Inputs!U34</f>
        <v>1.3666666666666667</v>
      </c>
      <c r="V12" s="177">
        <f>Inputs!V34</f>
        <v>1.3301526717557253</v>
      </c>
      <c r="W12" s="177">
        <f>Inputs!W34</f>
        <v>1.3076923076923077</v>
      </c>
      <c r="X12" s="176">
        <f>Inputs!X34</f>
        <v>1.2859778597785978</v>
      </c>
      <c r="Y12" s="177">
        <f>Inputs!Y34</f>
        <v>1.2672727272727273</v>
      </c>
      <c r="Z12" s="177">
        <f>Inputs!Z34</f>
        <v>1.2435325602140948</v>
      </c>
      <c r="AA12" s="177">
        <f>Inputs!AA34</f>
        <v>1.2217353198948291</v>
      </c>
      <c r="AB12" s="177">
        <f>Inputs!AB34</f>
        <v>1.199655765920826</v>
      </c>
      <c r="AC12" s="177">
        <f>Inputs!AC34</f>
        <v>1.189419795221843</v>
      </c>
      <c r="AD12" s="177">
        <f>Inputs!AD34</f>
        <v>1.1492168178070898</v>
      </c>
      <c r="AE12" s="177">
        <f>Inputs!AE34</f>
        <v>1.0657492354740061</v>
      </c>
      <c r="AF12" s="177">
        <f>Inputs!AF34</f>
        <v>1.024246877296106</v>
      </c>
      <c r="AG12" s="177">
        <f>Inputs!AG34</f>
        <v>1</v>
      </c>
      <c r="AH12" s="177">
        <f>Inputs!AH34</f>
        <v>0.97837784952548679</v>
      </c>
      <c r="AI12" s="177">
        <f>Inputs!AI34</f>
        <v>0.95722321644211594</v>
      </c>
      <c r="AJ12" s="177">
        <f>Inputs!AJ34</f>
        <v>0.93652599201850706</v>
      </c>
      <c r="AK12" s="177">
        <f>Inputs!AK34</f>
        <v>0.91627628609579004</v>
      </c>
      <c r="AL12" s="177">
        <f>Inputs!AL34</f>
        <v>0.89646442236159862</v>
      </c>
      <c r="AM12" s="177">
        <f>Inputs!AM34</f>
        <v>0.87708093372624862</v>
      </c>
    </row>
    <row r="13" spans="1:39">
      <c r="A13" s="118" t="s">
        <v>202</v>
      </c>
      <c r="B13" s="344"/>
      <c r="C13" s="119"/>
      <c r="D13" s="119"/>
      <c r="E13" s="119"/>
      <c r="F13" s="119"/>
      <c r="G13" s="119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</row>
    <row r="14" spans="1:39" outlineLevel="1">
      <c r="A14" s="327" t="s">
        <v>363</v>
      </c>
      <c r="B14" s="348"/>
      <c r="C14" s="328"/>
      <c r="D14" s="328"/>
      <c r="E14" s="328"/>
      <c r="F14" s="328"/>
      <c r="G14" s="328"/>
      <c r="H14" s="328"/>
      <c r="I14" s="328"/>
      <c r="J14" s="328"/>
      <c r="K14" s="328"/>
      <c r="L14" s="328"/>
      <c r="M14" s="328"/>
      <c r="N14" s="328"/>
      <c r="O14" s="328"/>
      <c r="P14" s="328"/>
      <c r="Q14" s="328"/>
      <c r="R14" s="328"/>
      <c r="S14" s="328"/>
      <c r="T14" s="328"/>
      <c r="U14" s="328"/>
      <c r="V14" s="328"/>
      <c r="W14" s="328"/>
      <c r="X14" s="328"/>
      <c r="Y14" s="328"/>
      <c r="Z14" s="328"/>
      <c r="AA14" s="328"/>
      <c r="AB14" s="328"/>
      <c r="AC14" s="328"/>
      <c r="AD14" s="328"/>
      <c r="AE14" s="328"/>
      <c r="AF14" s="328"/>
      <c r="AG14" s="328"/>
      <c r="AH14" s="328"/>
      <c r="AI14" s="328"/>
      <c r="AJ14" s="328"/>
      <c r="AK14" s="328"/>
      <c r="AL14" s="328"/>
      <c r="AM14" s="328"/>
    </row>
    <row r="15" spans="1:39" outlineLevel="2">
      <c r="A15" s="11">
        <f>ROW()</f>
        <v>15</v>
      </c>
      <c r="B15" s="343" t="s">
        <v>194</v>
      </c>
      <c r="D15" s="39"/>
    </row>
    <row r="16" spans="1:39" outlineLevel="2">
      <c r="A16" s="11">
        <f>ROW()</f>
        <v>16</v>
      </c>
      <c r="C16" s="6" t="s">
        <v>68</v>
      </c>
      <c r="E16" s="39"/>
      <c r="F16" s="9"/>
      <c r="G16" s="9">
        <f t="shared" ref="G16:H16" si="0">G26+G33</f>
        <v>0</v>
      </c>
      <c r="H16" s="9">
        <f t="shared" si="0"/>
        <v>0</v>
      </c>
      <c r="I16" s="9">
        <f t="shared" ref="I16:AC16" si="1">I26+I33</f>
        <v>1549.9999999999998</v>
      </c>
      <c r="J16" s="9">
        <f t="shared" si="1"/>
        <v>1354.8904706556987</v>
      </c>
      <c r="K16" s="9">
        <f t="shared" si="1"/>
        <v>1159.0676437893999</v>
      </c>
      <c r="L16" s="9">
        <f t="shared" si="1"/>
        <v>959.06428874243318</v>
      </c>
      <c r="M16" s="9">
        <f t="shared" si="1"/>
        <v>758.51090424096651</v>
      </c>
      <c r="N16" s="9">
        <f t="shared" si="1"/>
        <v>560.66081278599984</v>
      </c>
      <c r="O16" s="9">
        <f t="shared" si="1"/>
        <v>406.69444221029221</v>
      </c>
      <c r="P16" s="9">
        <f t="shared" si="1"/>
        <v>588.22502761915962</v>
      </c>
      <c r="Q16" s="9">
        <f t="shared" si="1"/>
        <v>432.65598576161943</v>
      </c>
      <c r="R16" s="9">
        <f t="shared" si="1"/>
        <v>1036.956153440286</v>
      </c>
      <c r="S16" s="9">
        <f t="shared" si="1"/>
        <v>984.45552633195268</v>
      </c>
      <c r="T16" s="9">
        <f t="shared" si="1"/>
        <v>1549.5072512929528</v>
      </c>
      <c r="U16" s="9">
        <f t="shared" si="1"/>
        <v>1610.0104517889713</v>
      </c>
      <c r="V16" s="9">
        <f t="shared" si="1"/>
        <v>1548.4727963357984</v>
      </c>
      <c r="W16" s="9">
        <f t="shared" si="1"/>
        <v>1475.2720196532168</v>
      </c>
      <c r="X16" s="9">
        <f t="shared" si="1"/>
        <v>1392.6129684616421</v>
      </c>
      <c r="Y16" s="9">
        <f t="shared" si="1"/>
        <v>1319.119153771795</v>
      </c>
      <c r="Z16" s="9">
        <f t="shared" si="1"/>
        <v>1240.1192768666958</v>
      </c>
      <c r="AA16" s="9">
        <f t="shared" si="1"/>
        <v>1166.047968495963</v>
      </c>
      <c r="AB16" s="9">
        <f t="shared" si="1"/>
        <v>1089.7477416523868</v>
      </c>
      <c r="AC16" s="9">
        <f t="shared" si="1"/>
        <v>1016.4806737003792</v>
      </c>
      <c r="AD16" s="9">
        <f t="shared" ref="AD16:AH16" si="2">AD26+AD33</f>
        <v>945.00946831168164</v>
      </c>
      <c r="AE16" s="9">
        <f t="shared" si="2"/>
        <v>872.01451369255471</v>
      </c>
      <c r="AF16" s="9">
        <f t="shared" si="2"/>
        <v>796.87827690372058</v>
      </c>
      <c r="AG16" s="9">
        <f t="shared" si="2"/>
        <v>724.8657756154679</v>
      </c>
      <c r="AH16" s="9">
        <f t="shared" si="2"/>
        <v>636.75137334747421</v>
      </c>
      <c r="AI16" s="9">
        <f t="shared" ref="AI16:AM16" si="3">AI26+AI33</f>
        <v>546.15406164052922</v>
      </c>
      <c r="AJ16" s="9">
        <f t="shared" si="3"/>
        <v>473.93768668171492</v>
      </c>
      <c r="AK16" s="9">
        <f t="shared" si="3"/>
        <v>428.30166377021334</v>
      </c>
      <c r="AL16" s="9">
        <f t="shared" si="3"/>
        <v>373.47198214430517</v>
      </c>
      <c r="AM16" s="9">
        <f t="shared" si="3"/>
        <v>343.25401208673588</v>
      </c>
    </row>
    <row r="17" spans="1:39" outlineLevel="2">
      <c r="A17" s="11">
        <f>ROW()</f>
        <v>17</v>
      </c>
      <c r="C17" s="6" t="s">
        <v>31</v>
      </c>
      <c r="E17" s="39"/>
      <c r="F17" s="9"/>
      <c r="G17" s="9">
        <f t="shared" ref="G17:H17" si="4">G27+G34</f>
        <v>0</v>
      </c>
      <c r="H17" s="9">
        <f t="shared" si="4"/>
        <v>0</v>
      </c>
      <c r="I17" s="9">
        <f t="shared" ref="I17:AC17" si="5">I27+I34</f>
        <v>5.0594982414987815</v>
      </c>
      <c r="J17" s="9">
        <f t="shared" si="5"/>
        <v>3.2674119600000004</v>
      </c>
      <c r="K17" s="9">
        <f t="shared" si="5"/>
        <v>1.2552523400000002</v>
      </c>
      <c r="L17" s="9">
        <f t="shared" si="5"/>
        <v>0.77395159999999996</v>
      </c>
      <c r="M17" s="9">
        <f t="shared" si="5"/>
        <v>3.3767054100000005</v>
      </c>
      <c r="N17" s="9">
        <f t="shared" si="5"/>
        <v>52.170393630000007</v>
      </c>
      <c r="O17" s="9">
        <f t="shared" si="5"/>
        <v>384.24809023999995</v>
      </c>
      <c r="P17" s="9">
        <f t="shared" si="5"/>
        <v>5.2259448199999996</v>
      </c>
      <c r="Q17" s="9">
        <f t="shared" si="5"/>
        <v>627.41745540999989</v>
      </c>
      <c r="R17" s="9">
        <f t="shared" si="5"/>
        <v>1.2817655700000001</v>
      </c>
      <c r="S17" s="9">
        <f t="shared" si="5"/>
        <v>618.86641092000013</v>
      </c>
      <c r="T17" s="9">
        <f t="shared" si="5"/>
        <v>146.28134829208332</v>
      </c>
      <c r="U17" s="9">
        <f t="shared" si="5"/>
        <v>30.768892571582118</v>
      </c>
      <c r="V17" s="9">
        <f t="shared" si="5"/>
        <v>20.774203834611107</v>
      </c>
      <c r="W17" s="9">
        <f t="shared" si="5"/>
        <v>12.315252983735999</v>
      </c>
      <c r="X17" s="9">
        <f t="shared" si="5"/>
        <v>22.461272199999996</v>
      </c>
      <c r="Y17" s="9">
        <f t="shared" si="5"/>
        <v>17.359778533499995</v>
      </c>
      <c r="Z17" s="9">
        <f t="shared" si="5"/>
        <v>23.175549758249971</v>
      </c>
      <c r="AA17" s="9">
        <f t="shared" si="5"/>
        <v>22.16437405762499</v>
      </c>
      <c r="AB17" s="9">
        <f t="shared" si="5"/>
        <v>26.41905884025007</v>
      </c>
      <c r="AC17" s="9">
        <f t="shared" si="5"/>
        <v>29.514560290000002</v>
      </c>
      <c r="AD17" s="9">
        <f t="shared" ref="AD17:AH17" si="6">AD27+AD34</f>
        <v>36.984864811306494</v>
      </c>
      <c r="AE17" s="9">
        <f t="shared" si="6"/>
        <v>41.536675791939722</v>
      </c>
      <c r="AF17" s="9">
        <f t="shared" si="6"/>
        <v>49.070167220710239</v>
      </c>
      <c r="AG17" s="9">
        <f t="shared" si="6"/>
        <v>39.545243593692675</v>
      </c>
      <c r="AH17" s="9">
        <f t="shared" si="6"/>
        <v>38.767535307327606</v>
      </c>
      <c r="AI17" s="9">
        <f t="shared" ref="AI17:AM17" si="7">AI27+AI34</f>
        <v>55.828199774220955</v>
      </c>
      <c r="AJ17" s="9">
        <f t="shared" si="7"/>
        <v>69.032117060731409</v>
      </c>
      <c r="AK17" s="9">
        <f t="shared" si="7"/>
        <v>61.327413305148525</v>
      </c>
      <c r="AL17" s="9">
        <f t="shared" si="7"/>
        <v>55.05709233454624</v>
      </c>
      <c r="AM17" s="9">
        <f t="shared" si="7"/>
        <v>39.407156760702982</v>
      </c>
    </row>
    <row r="18" spans="1:39" outlineLevel="2">
      <c r="A18" s="11">
        <f>ROW()</f>
        <v>18</v>
      </c>
      <c r="C18" s="6" t="s">
        <v>657</v>
      </c>
      <c r="E18" s="39"/>
      <c r="F18" s="9"/>
      <c r="G18" s="9">
        <f t="shared" ref="G18:H18" si="8">G28+G35</f>
        <v>0</v>
      </c>
      <c r="H18" s="9">
        <f t="shared" si="8"/>
        <v>0</v>
      </c>
      <c r="I18" s="9">
        <f t="shared" ref="I18:AC18" si="9">I28+I35</f>
        <v>0</v>
      </c>
      <c r="J18" s="9">
        <f t="shared" si="9"/>
        <v>0</v>
      </c>
      <c r="K18" s="9">
        <f t="shared" si="9"/>
        <v>0</v>
      </c>
      <c r="L18" s="9">
        <f t="shared" si="9"/>
        <v>0</v>
      </c>
      <c r="M18" s="9">
        <f t="shared" si="9"/>
        <v>0</v>
      </c>
      <c r="N18" s="9">
        <f t="shared" si="9"/>
        <v>-6.0277790560752287</v>
      </c>
      <c r="O18" s="9">
        <f t="shared" si="9"/>
        <v>0</v>
      </c>
      <c r="P18" s="9">
        <f t="shared" si="9"/>
        <v>-3.222644102665502E-2</v>
      </c>
      <c r="Q18" s="9">
        <f t="shared" si="9"/>
        <v>-2.5248281061764657E-2</v>
      </c>
      <c r="R18" s="9">
        <f t="shared" si="9"/>
        <v>-8.2319434456087193E-2</v>
      </c>
      <c r="S18" s="9">
        <f t="shared" si="9"/>
        <v>-1.1074548529007935E-2</v>
      </c>
      <c r="T18" s="9">
        <f t="shared" si="9"/>
        <v>-4.4208498086151975</v>
      </c>
      <c r="U18" s="9">
        <f t="shared" si="9"/>
        <v>-0.37127901571495225</v>
      </c>
      <c r="V18" s="9">
        <f t="shared" si="9"/>
        <v>-0.75993126971457925</v>
      </c>
      <c r="W18" s="9">
        <f t="shared" si="9"/>
        <v>-2.180727113956201</v>
      </c>
      <c r="X18" s="9">
        <f t="shared" si="9"/>
        <v>-0.77966537558071014</v>
      </c>
      <c r="Y18" s="9">
        <f t="shared" si="9"/>
        <v>0</v>
      </c>
      <c r="Z18" s="9">
        <f t="shared" si="9"/>
        <v>0</v>
      </c>
      <c r="AA18" s="9">
        <f t="shared" si="9"/>
        <v>0</v>
      </c>
      <c r="AB18" s="9">
        <f t="shared" si="9"/>
        <v>0</v>
      </c>
      <c r="AC18" s="9">
        <f t="shared" si="9"/>
        <v>0</v>
      </c>
      <c r="AD18" s="9">
        <f t="shared" ref="AD18:AH18" si="10">AD28+AD35</f>
        <v>0</v>
      </c>
      <c r="AE18" s="9">
        <f t="shared" si="10"/>
        <v>0</v>
      </c>
      <c r="AF18" s="9">
        <f t="shared" si="10"/>
        <v>0</v>
      </c>
      <c r="AG18" s="9">
        <f t="shared" si="10"/>
        <v>0</v>
      </c>
      <c r="AH18" s="9">
        <f t="shared" si="10"/>
        <v>0</v>
      </c>
      <c r="AI18" s="9">
        <f t="shared" ref="AI18:AM18" si="11">AI28+AI35</f>
        <v>0</v>
      </c>
      <c r="AJ18" s="9">
        <f t="shared" si="11"/>
        <v>0</v>
      </c>
      <c r="AK18" s="9">
        <f t="shared" si="11"/>
        <v>0</v>
      </c>
      <c r="AL18" s="9">
        <f t="shared" si="11"/>
        <v>0</v>
      </c>
      <c r="AM18" s="9">
        <f t="shared" si="11"/>
        <v>0</v>
      </c>
    </row>
    <row r="19" spans="1:39" outlineLevel="2">
      <c r="A19" s="11">
        <f>ROW()</f>
        <v>19</v>
      </c>
      <c r="C19" s="6" t="s">
        <v>655</v>
      </c>
      <c r="E19" s="3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</row>
    <row r="20" spans="1:39" outlineLevel="2">
      <c r="A20" s="11">
        <f>ROW()</f>
        <v>20</v>
      </c>
      <c r="C20" s="6" t="s">
        <v>656</v>
      </c>
      <c r="E20" s="3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</row>
    <row r="21" spans="1:39" outlineLevel="2">
      <c r="A21" s="11">
        <f>ROW()</f>
        <v>21</v>
      </c>
      <c r="C21" s="6" t="s">
        <v>667</v>
      </c>
      <c r="E21" s="3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</row>
    <row r="22" spans="1:39" outlineLevel="2">
      <c r="A22" s="11">
        <f>ROW()</f>
        <v>22</v>
      </c>
      <c r="C22" s="6" t="s">
        <v>6</v>
      </c>
      <c r="E22" s="39"/>
      <c r="F22" s="9"/>
      <c r="G22" s="9">
        <f t="shared" ref="G22:H22" si="12">G29+G39</f>
        <v>0</v>
      </c>
      <c r="H22" s="9">
        <f t="shared" si="12"/>
        <v>0</v>
      </c>
      <c r="I22" s="9">
        <f t="shared" ref="I22:W22" si="13">I29+I39</f>
        <v>-200.16902758579997</v>
      </c>
      <c r="J22" s="9">
        <f t="shared" si="13"/>
        <v>-199.09023882629879</v>
      </c>
      <c r="K22" s="9">
        <f t="shared" si="13"/>
        <v>-201.25860738696667</v>
      </c>
      <c r="L22" s="9">
        <f t="shared" si="13"/>
        <v>-201.32733610146667</v>
      </c>
      <c r="M22" s="9">
        <f t="shared" si="13"/>
        <v>-201.22679686496667</v>
      </c>
      <c r="N22" s="9">
        <f t="shared" si="13"/>
        <v>-200.10898514963245</v>
      </c>
      <c r="O22" s="9">
        <f t="shared" si="13"/>
        <v>-202.71750483113246</v>
      </c>
      <c r="P22" s="9">
        <f t="shared" si="13"/>
        <v>-160.76276023651363</v>
      </c>
      <c r="Q22" s="9">
        <f t="shared" si="13"/>
        <v>-23.092039450271564</v>
      </c>
      <c r="R22" s="9">
        <f t="shared" si="13"/>
        <v>-53.700073243877235</v>
      </c>
      <c r="S22" s="9">
        <f t="shared" si="13"/>
        <v>-53.803611410470985</v>
      </c>
      <c r="T22" s="9">
        <f t="shared" si="13"/>
        <v>-81.357297987449826</v>
      </c>
      <c r="U22" s="9">
        <f t="shared" si="13"/>
        <v>-91.935269009039928</v>
      </c>
      <c r="V22" s="9">
        <f t="shared" si="13"/>
        <v>-93.215049247478404</v>
      </c>
      <c r="W22" s="9">
        <f t="shared" si="13"/>
        <v>-92.793577061355066</v>
      </c>
      <c r="X22" s="9">
        <f>X29+X39</f>
        <v>-95.175421514265977</v>
      </c>
      <c r="Y22" s="9">
        <f t="shared" ref="Y22:AC22" si="14">Y29+Y39</f>
        <v>-96.359655438599304</v>
      </c>
      <c r="Z22" s="9">
        <f t="shared" si="14"/>
        <v>-97.246858128982637</v>
      </c>
      <c r="AA22" s="9">
        <f t="shared" si="14"/>
        <v>-98.464600901201379</v>
      </c>
      <c r="AB22" s="9">
        <f t="shared" si="14"/>
        <v>-99.686126792257639</v>
      </c>
      <c r="AC22" s="9">
        <f t="shared" si="14"/>
        <v>-100.98576567869723</v>
      </c>
      <c r="AD22" s="9">
        <f t="shared" ref="AD22:AH22" si="15">AD29+AD39</f>
        <v>-109.97981943043379</v>
      </c>
      <c r="AE22" s="9">
        <f t="shared" si="15"/>
        <v>-116.67291258077395</v>
      </c>
      <c r="AF22" s="9">
        <f t="shared" si="15"/>
        <v>-121.082668508963</v>
      </c>
      <c r="AG22" s="9">
        <f t="shared" si="15"/>
        <v>-127.65964586168607</v>
      </c>
      <c r="AH22" s="9">
        <f t="shared" si="15"/>
        <v>-129.36484701427281</v>
      </c>
      <c r="AI22" s="9">
        <f t="shared" ref="AI22:AM22" si="16">AI29+AI39</f>
        <v>-128.04457473303529</v>
      </c>
      <c r="AJ22" s="9">
        <f t="shared" si="16"/>
        <v>-114.66813997223285</v>
      </c>
      <c r="AK22" s="9">
        <f t="shared" si="16"/>
        <v>-116.15709493105678</v>
      </c>
      <c r="AL22" s="9">
        <f t="shared" si="16"/>
        <v>-85.275062392115586</v>
      </c>
      <c r="AM22" s="9">
        <f t="shared" si="16"/>
        <v>-86.888295595096309</v>
      </c>
    </row>
    <row r="23" spans="1:39" outlineLevel="2">
      <c r="A23" s="11">
        <f>ROW()</f>
        <v>23</v>
      </c>
      <c r="C23" s="30" t="s">
        <v>603</v>
      </c>
      <c r="D23" s="30"/>
      <c r="E23" s="90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</row>
    <row r="24" spans="1:39" outlineLevel="2">
      <c r="A24" s="11">
        <f>ROW()</f>
        <v>24</v>
      </c>
      <c r="C24" s="6" t="s">
        <v>70</v>
      </c>
      <c r="E24" s="39"/>
      <c r="F24" s="9">
        <f t="shared" ref="F24:H24" si="17">F30+F41</f>
        <v>0</v>
      </c>
      <c r="G24" s="9">
        <f t="shared" si="17"/>
        <v>0</v>
      </c>
      <c r="H24" s="9">
        <f t="shared" si="17"/>
        <v>1549.9999999999998</v>
      </c>
      <c r="I24" s="9">
        <f t="shared" ref="I24:AC24" si="18">I30+I41</f>
        <v>1354.8904706556987</v>
      </c>
      <c r="J24" s="9">
        <f t="shared" si="18"/>
        <v>1159.0676437893999</v>
      </c>
      <c r="K24" s="9">
        <f t="shared" si="18"/>
        <v>959.06428874243318</v>
      </c>
      <c r="L24" s="9">
        <f t="shared" si="18"/>
        <v>758.51090424096651</v>
      </c>
      <c r="M24" s="9">
        <f t="shared" si="18"/>
        <v>560.66081278599984</v>
      </c>
      <c r="N24" s="9">
        <f t="shared" si="18"/>
        <v>406.69444221029221</v>
      </c>
      <c r="O24" s="9">
        <f t="shared" si="18"/>
        <v>588.22502761915962</v>
      </c>
      <c r="P24" s="9">
        <f t="shared" si="18"/>
        <v>432.65598576161943</v>
      </c>
      <c r="Q24" s="9">
        <f t="shared" si="18"/>
        <v>1036.956153440286</v>
      </c>
      <c r="R24" s="9">
        <f t="shared" si="18"/>
        <v>984.45552633195268</v>
      </c>
      <c r="S24" s="9">
        <f t="shared" si="18"/>
        <v>1549.5072512929528</v>
      </c>
      <c r="T24" s="9">
        <f t="shared" si="18"/>
        <v>1610.0104517889713</v>
      </c>
      <c r="U24" s="9">
        <f t="shared" si="18"/>
        <v>1548.4727963357984</v>
      </c>
      <c r="V24" s="9">
        <f t="shared" si="18"/>
        <v>1475.2720196532168</v>
      </c>
      <c r="W24" s="9">
        <f t="shared" si="18"/>
        <v>1392.6129684616421</v>
      </c>
      <c r="X24" s="9">
        <f t="shared" si="18"/>
        <v>1319.119153771795</v>
      </c>
      <c r="Y24" s="9">
        <f t="shared" si="18"/>
        <v>1240.1192768666958</v>
      </c>
      <c r="Z24" s="9">
        <f t="shared" si="18"/>
        <v>1166.047968495963</v>
      </c>
      <c r="AA24" s="9">
        <f t="shared" si="18"/>
        <v>1089.7477416523868</v>
      </c>
      <c r="AB24" s="9">
        <f t="shared" si="18"/>
        <v>1016.4806737003792</v>
      </c>
      <c r="AC24" s="9">
        <f t="shared" si="18"/>
        <v>945.00946831168164</v>
      </c>
      <c r="AD24" s="9">
        <f t="shared" ref="AD24:AH24" si="19">AD30+AD41</f>
        <v>872.01451369255471</v>
      </c>
      <c r="AE24" s="9">
        <f t="shared" si="19"/>
        <v>796.87827690372058</v>
      </c>
      <c r="AF24" s="9">
        <f t="shared" si="19"/>
        <v>724.8657756154679</v>
      </c>
      <c r="AG24" s="9">
        <f t="shared" si="19"/>
        <v>636.75137334747421</v>
      </c>
      <c r="AH24" s="9">
        <f t="shared" si="19"/>
        <v>546.15406164052922</v>
      </c>
      <c r="AI24" s="9">
        <f t="shared" ref="AI24:AM24" si="20">AI30+AI41</f>
        <v>473.93768668171492</v>
      </c>
      <c r="AJ24" s="9">
        <f t="shared" si="20"/>
        <v>428.30166377021334</v>
      </c>
      <c r="AK24" s="9">
        <f t="shared" si="20"/>
        <v>373.47198214430517</v>
      </c>
      <c r="AL24" s="9">
        <f t="shared" si="20"/>
        <v>343.25401208673588</v>
      </c>
      <c r="AM24" s="9">
        <f t="shared" si="20"/>
        <v>295.77287325234249</v>
      </c>
    </row>
    <row r="25" spans="1:39" outlineLevel="2">
      <c r="A25" s="11">
        <f>ROW()</f>
        <v>25</v>
      </c>
      <c r="B25" s="343" t="s">
        <v>195</v>
      </c>
      <c r="D25" s="39"/>
    </row>
    <row r="26" spans="1:39" outlineLevel="2">
      <c r="A26" s="11">
        <f>ROW()</f>
        <v>26</v>
      </c>
      <c r="C26" s="6" t="s">
        <v>192</v>
      </c>
      <c r="E26" s="39"/>
      <c r="F26" s="39"/>
      <c r="G26" s="178"/>
      <c r="H26" s="39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9">
        <f t="shared" ref="T26" si="21">T145</f>
        <v>0</v>
      </c>
      <c r="U26" s="9">
        <f>U145</f>
        <v>19.443280140228698</v>
      </c>
      <c r="V26" s="9">
        <f t="shared" ref="V26:AC26" si="22">V145</f>
        <v>18.471116133217262</v>
      </c>
      <c r="W26" s="9">
        <f t="shared" si="22"/>
        <v>17.498952126205825</v>
      </c>
      <c r="X26" s="9">
        <f t="shared" si="22"/>
        <v>16.526788119194389</v>
      </c>
      <c r="Y26" s="9">
        <f t="shared" si="22"/>
        <v>15.554624112182955</v>
      </c>
      <c r="Z26" s="9">
        <f t="shared" si="22"/>
        <v>14.582460105171521</v>
      </c>
      <c r="AA26" s="9">
        <f t="shared" si="22"/>
        <v>13.610296098160086</v>
      </c>
      <c r="AB26" s="9">
        <f t="shared" si="22"/>
        <v>12.638132091148652</v>
      </c>
      <c r="AC26" s="9">
        <f t="shared" si="22"/>
        <v>11.665968084137218</v>
      </c>
      <c r="AD26" s="9">
        <f t="shared" ref="AD26:AH26" si="23">AD145</f>
        <v>10.693804077125783</v>
      </c>
      <c r="AE26" s="9">
        <f t="shared" si="23"/>
        <v>9.7216400701143488</v>
      </c>
      <c r="AF26" s="9">
        <f t="shared" si="23"/>
        <v>8.7494760631029145</v>
      </c>
      <c r="AG26" s="9">
        <f t="shared" si="23"/>
        <v>7.7773120560914792</v>
      </c>
      <c r="AH26" s="9">
        <f t="shared" si="23"/>
        <v>6.805148049080044</v>
      </c>
      <c r="AI26" s="9">
        <f t="shared" ref="AI26:AM26" si="24">AI145</f>
        <v>5.8329840420686088</v>
      </c>
      <c r="AJ26" s="9">
        <f t="shared" si="24"/>
        <v>4.8608200350571735</v>
      </c>
      <c r="AK26" s="9">
        <f t="shared" si="24"/>
        <v>3.8886560280457387</v>
      </c>
      <c r="AL26" s="9">
        <f t="shared" si="24"/>
        <v>2.9164920210343039</v>
      </c>
      <c r="AM26" s="9">
        <f t="shared" si="24"/>
        <v>1.9443280140228691</v>
      </c>
    </row>
    <row r="27" spans="1:39" outlineLevel="2">
      <c r="A27" s="11">
        <f>ROW()</f>
        <v>27</v>
      </c>
      <c r="C27" s="6" t="s">
        <v>31</v>
      </c>
      <c r="E27" s="39"/>
      <c r="F27" s="9"/>
      <c r="G27" s="178"/>
      <c r="H27" s="9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9">
        <f>T146</f>
        <v>19.443280140228698</v>
      </c>
      <c r="U27" s="178">
        <f t="shared" ref="U27:AC27" si="25">U146</f>
        <v>0</v>
      </c>
      <c r="V27" s="178">
        <f t="shared" si="25"/>
        <v>0</v>
      </c>
      <c r="W27" s="178">
        <f t="shared" si="25"/>
        <v>0</v>
      </c>
      <c r="X27" s="178">
        <f t="shared" si="25"/>
        <v>0</v>
      </c>
      <c r="Y27" s="178">
        <f t="shared" si="25"/>
        <v>0</v>
      </c>
      <c r="Z27" s="178">
        <f t="shared" si="25"/>
        <v>0</v>
      </c>
      <c r="AA27" s="178">
        <f t="shared" si="25"/>
        <v>0</v>
      </c>
      <c r="AB27" s="178">
        <f t="shared" si="25"/>
        <v>0</v>
      </c>
      <c r="AC27" s="178">
        <f t="shared" si="25"/>
        <v>0</v>
      </c>
      <c r="AD27" s="178">
        <f t="shared" ref="AD27:AH27" si="26">AD146</f>
        <v>0</v>
      </c>
      <c r="AE27" s="178">
        <f t="shared" si="26"/>
        <v>0</v>
      </c>
      <c r="AF27" s="178">
        <f t="shared" si="26"/>
        <v>0</v>
      </c>
      <c r="AG27" s="178">
        <f t="shared" si="26"/>
        <v>0</v>
      </c>
      <c r="AH27" s="178">
        <f t="shared" si="26"/>
        <v>0</v>
      </c>
      <c r="AI27" s="178">
        <f t="shared" ref="AI27:AM27" si="27">AI146</f>
        <v>0</v>
      </c>
      <c r="AJ27" s="178">
        <f t="shared" si="27"/>
        <v>0</v>
      </c>
      <c r="AK27" s="178">
        <f t="shared" si="27"/>
        <v>0</v>
      </c>
      <c r="AL27" s="178">
        <f t="shared" si="27"/>
        <v>0</v>
      </c>
      <c r="AM27" s="178">
        <f t="shared" si="27"/>
        <v>0</v>
      </c>
    </row>
    <row r="28" spans="1:39" outlineLevel="2">
      <c r="A28" s="11">
        <f>ROW()</f>
        <v>28</v>
      </c>
      <c r="C28" s="6" t="s">
        <v>657</v>
      </c>
      <c r="E28" s="39"/>
      <c r="F28" s="9"/>
      <c r="G28" s="178"/>
      <c r="H28" s="9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>
        <f t="shared" ref="T28:AC29" si="28">T147</f>
        <v>0</v>
      </c>
      <c r="U28" s="178">
        <f t="shared" si="28"/>
        <v>0</v>
      </c>
      <c r="V28" s="178">
        <f t="shared" si="28"/>
        <v>0</v>
      </c>
      <c r="W28" s="178">
        <f t="shared" si="28"/>
        <v>0</v>
      </c>
      <c r="X28" s="178">
        <f t="shared" si="28"/>
        <v>0</v>
      </c>
      <c r="Y28" s="178">
        <f t="shared" si="28"/>
        <v>0</v>
      </c>
      <c r="Z28" s="178">
        <f t="shared" si="28"/>
        <v>0</v>
      </c>
      <c r="AA28" s="178">
        <f t="shared" si="28"/>
        <v>0</v>
      </c>
      <c r="AB28" s="178">
        <f t="shared" si="28"/>
        <v>0</v>
      </c>
      <c r="AC28" s="178">
        <f t="shared" si="28"/>
        <v>0</v>
      </c>
      <c r="AD28" s="178">
        <f t="shared" ref="AD28:AH28" si="29">AD147</f>
        <v>0</v>
      </c>
      <c r="AE28" s="178">
        <f t="shared" si="29"/>
        <v>0</v>
      </c>
      <c r="AF28" s="178">
        <f t="shared" si="29"/>
        <v>0</v>
      </c>
      <c r="AG28" s="178">
        <f t="shared" si="29"/>
        <v>0</v>
      </c>
      <c r="AH28" s="178">
        <f t="shared" si="29"/>
        <v>0</v>
      </c>
      <c r="AI28" s="178">
        <f t="shared" ref="AI28:AM28" si="30">AI147</f>
        <v>0</v>
      </c>
      <c r="AJ28" s="178">
        <f t="shared" si="30"/>
        <v>0</v>
      </c>
      <c r="AK28" s="178">
        <f t="shared" si="30"/>
        <v>0</v>
      </c>
      <c r="AL28" s="178">
        <f t="shared" si="30"/>
        <v>0</v>
      </c>
      <c r="AM28" s="178">
        <f t="shared" si="30"/>
        <v>0</v>
      </c>
    </row>
    <row r="29" spans="1:39" outlineLevel="2">
      <c r="A29" s="11">
        <f>ROW()</f>
        <v>29</v>
      </c>
      <c r="C29" s="30" t="s">
        <v>6</v>
      </c>
      <c r="D29" s="30"/>
      <c r="E29" s="90"/>
      <c r="F29" s="90"/>
      <c r="G29" s="180"/>
      <c r="H29" s="9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>
        <f t="shared" si="28"/>
        <v>0</v>
      </c>
      <c r="U29" s="15">
        <f t="shared" si="28"/>
        <v>-0.97216400701143491</v>
      </c>
      <c r="V29" s="15">
        <f t="shared" si="28"/>
        <v>-0.97216400701143479</v>
      </c>
      <c r="W29" s="15">
        <f t="shared" si="28"/>
        <v>-0.97216400701143479</v>
      </c>
      <c r="X29" s="15">
        <f t="shared" si="28"/>
        <v>-0.97216400701143468</v>
      </c>
      <c r="Y29" s="15">
        <f t="shared" si="28"/>
        <v>-0.97216400701143468</v>
      </c>
      <c r="Z29" s="15">
        <f t="shared" si="28"/>
        <v>-0.97216400701143468</v>
      </c>
      <c r="AA29" s="15">
        <f t="shared" si="28"/>
        <v>-0.97216400701143468</v>
      </c>
      <c r="AB29" s="15">
        <f t="shared" si="28"/>
        <v>-0.97216400701143479</v>
      </c>
      <c r="AC29" s="15">
        <f t="shared" si="28"/>
        <v>-0.97216400701143479</v>
      </c>
      <c r="AD29" s="15">
        <f t="shared" ref="AD29:AH29" si="31">AD148</f>
        <v>-0.97216400701143479</v>
      </c>
      <c r="AE29" s="15">
        <f t="shared" si="31"/>
        <v>-0.97216400701143491</v>
      </c>
      <c r="AF29" s="15">
        <f t="shared" si="31"/>
        <v>-0.97216400701143491</v>
      </c>
      <c r="AG29" s="15">
        <f t="shared" si="31"/>
        <v>-0.97216400701143491</v>
      </c>
      <c r="AH29" s="15">
        <f t="shared" si="31"/>
        <v>-0.97216400701143491</v>
      </c>
      <c r="AI29" s="15">
        <f t="shared" ref="AI29:AM29" si="32">AI148</f>
        <v>-0.97216400701143479</v>
      </c>
      <c r="AJ29" s="15">
        <f t="shared" si="32"/>
        <v>-0.97216400701143468</v>
      </c>
      <c r="AK29" s="15">
        <f t="shared" si="32"/>
        <v>-0.97216400701143468</v>
      </c>
      <c r="AL29" s="15">
        <f t="shared" si="32"/>
        <v>-0.97216400701143468</v>
      </c>
      <c r="AM29" s="15">
        <f t="shared" si="32"/>
        <v>-0.97216400701143457</v>
      </c>
    </row>
    <row r="30" spans="1:39" outlineLevel="2">
      <c r="A30" s="11">
        <f>ROW()</f>
        <v>30</v>
      </c>
      <c r="C30" s="6" t="s">
        <v>70</v>
      </c>
      <c r="E30" s="39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9">
        <f>SUM(T26:T29)</f>
        <v>19.443280140228698</v>
      </c>
      <c r="U30" s="9">
        <f>SUM(U26:U29)</f>
        <v>18.471116133217262</v>
      </c>
      <c r="V30" s="9">
        <f>SUM(V26:V29)</f>
        <v>17.498952126205825</v>
      </c>
      <c r="W30" s="9">
        <f>SUM(W26:W29)</f>
        <v>16.526788119194389</v>
      </c>
      <c r="X30" s="9">
        <f>SUM(X26:X29)</f>
        <v>15.554624112182955</v>
      </c>
      <c r="Y30" s="9">
        <f t="shared" ref="Y30:AC30" si="33">SUM(Y26:Y29)</f>
        <v>14.582460105171521</v>
      </c>
      <c r="Z30" s="9">
        <f t="shared" si="33"/>
        <v>13.610296098160086</v>
      </c>
      <c r="AA30" s="9">
        <f t="shared" si="33"/>
        <v>12.638132091148652</v>
      </c>
      <c r="AB30" s="9">
        <f t="shared" si="33"/>
        <v>11.665968084137218</v>
      </c>
      <c r="AC30" s="9">
        <f t="shared" si="33"/>
        <v>10.693804077125783</v>
      </c>
      <c r="AD30" s="9">
        <f t="shared" ref="AD30:AH30" si="34">SUM(AD26:AD29)</f>
        <v>9.7216400701143488</v>
      </c>
      <c r="AE30" s="9">
        <f t="shared" si="34"/>
        <v>8.7494760631029145</v>
      </c>
      <c r="AF30" s="9">
        <f t="shared" si="34"/>
        <v>7.7773120560914792</v>
      </c>
      <c r="AG30" s="9">
        <f t="shared" si="34"/>
        <v>6.805148049080044</v>
      </c>
      <c r="AH30" s="9">
        <f t="shared" si="34"/>
        <v>5.8329840420686088</v>
      </c>
      <c r="AI30" s="9">
        <f t="shared" ref="AI30:AM30" si="35">SUM(AI26:AI29)</f>
        <v>4.8608200350571735</v>
      </c>
      <c r="AJ30" s="9">
        <f t="shared" si="35"/>
        <v>3.8886560280457387</v>
      </c>
      <c r="AK30" s="9">
        <f t="shared" si="35"/>
        <v>2.9164920210343039</v>
      </c>
      <c r="AL30" s="9">
        <f t="shared" si="35"/>
        <v>1.9443280140228691</v>
      </c>
      <c r="AM30" s="9">
        <f t="shared" si="35"/>
        <v>0.97216400701143457</v>
      </c>
    </row>
    <row r="31" spans="1:39" outlineLevel="1">
      <c r="A31" s="327" t="s">
        <v>364</v>
      </c>
      <c r="B31" s="348"/>
      <c r="C31" s="328"/>
      <c r="D31" s="328"/>
      <c r="E31" s="328"/>
      <c r="F31" s="328"/>
      <c r="G31" s="328"/>
      <c r="H31" s="328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28"/>
      <c r="U31" s="328"/>
      <c r="V31" s="328"/>
      <c r="W31" s="328"/>
      <c r="X31" s="328"/>
      <c r="Y31" s="328"/>
      <c r="Z31" s="328"/>
      <c r="AA31" s="328"/>
      <c r="AB31" s="328"/>
      <c r="AC31" s="328"/>
      <c r="AD31" s="328"/>
      <c r="AE31" s="328"/>
      <c r="AF31" s="328"/>
      <c r="AG31" s="328"/>
      <c r="AH31" s="328"/>
      <c r="AI31" s="328"/>
      <c r="AJ31" s="328"/>
      <c r="AK31" s="328"/>
      <c r="AL31" s="328"/>
      <c r="AM31" s="328"/>
    </row>
    <row r="32" spans="1:39" outlineLevel="2">
      <c r="A32" s="11">
        <f>ROW()</f>
        <v>32</v>
      </c>
      <c r="B32" s="343" t="s">
        <v>96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</row>
    <row r="33" spans="1:39" outlineLevel="2">
      <c r="A33" s="11">
        <f>ROW()</f>
        <v>33</v>
      </c>
      <c r="C33" s="6" t="s">
        <v>68</v>
      </c>
      <c r="E33" s="39"/>
      <c r="F33" s="9"/>
      <c r="G33" s="9">
        <f>F41</f>
        <v>0</v>
      </c>
      <c r="H33" s="9">
        <f>G41</f>
        <v>0</v>
      </c>
      <c r="I33" s="9">
        <f>H41</f>
        <v>1549.9999999999998</v>
      </c>
      <c r="J33" s="9">
        <f t="shared" ref="J33:AC33" si="36">I41</f>
        <v>1354.8904706556987</v>
      </c>
      <c r="K33" s="9">
        <f t="shared" si="36"/>
        <v>1159.0676437893999</v>
      </c>
      <c r="L33" s="9">
        <f t="shared" si="36"/>
        <v>959.06428874243318</v>
      </c>
      <c r="M33" s="9">
        <f t="shared" si="36"/>
        <v>758.51090424096651</v>
      </c>
      <c r="N33" s="9">
        <f t="shared" si="36"/>
        <v>560.66081278599984</v>
      </c>
      <c r="O33" s="9">
        <f t="shared" si="36"/>
        <v>406.69444221029221</v>
      </c>
      <c r="P33" s="9">
        <f t="shared" si="36"/>
        <v>588.22502761915962</v>
      </c>
      <c r="Q33" s="9">
        <f t="shared" si="36"/>
        <v>432.65598576161943</v>
      </c>
      <c r="R33" s="9">
        <f t="shared" si="36"/>
        <v>1036.956153440286</v>
      </c>
      <c r="S33" s="9">
        <f t="shared" si="36"/>
        <v>984.45552633195268</v>
      </c>
      <c r="T33" s="9">
        <f t="shared" si="36"/>
        <v>1549.5072512929528</v>
      </c>
      <c r="U33" s="9">
        <f t="shared" si="36"/>
        <v>1590.5671716487425</v>
      </c>
      <c r="V33" s="9">
        <f t="shared" si="36"/>
        <v>1530.0016802025812</v>
      </c>
      <c r="W33" s="9">
        <f t="shared" si="36"/>
        <v>1457.7730675270111</v>
      </c>
      <c r="X33" s="9">
        <f t="shared" si="36"/>
        <v>1376.0861803424477</v>
      </c>
      <c r="Y33" s="9">
        <f t="shared" si="36"/>
        <v>1303.5645296596122</v>
      </c>
      <c r="Z33" s="9">
        <f t="shared" si="36"/>
        <v>1225.5368167615243</v>
      </c>
      <c r="AA33" s="9">
        <f t="shared" si="36"/>
        <v>1152.437672397803</v>
      </c>
      <c r="AB33" s="9">
        <f t="shared" si="36"/>
        <v>1077.1096095612381</v>
      </c>
      <c r="AC33" s="9">
        <f t="shared" si="36"/>
        <v>1004.8147056162419</v>
      </c>
      <c r="AD33" s="9">
        <f t="shared" ref="AD33" si="37">AC41</f>
        <v>934.31566423455581</v>
      </c>
      <c r="AE33" s="9">
        <f t="shared" ref="AE33" si="38">AD41</f>
        <v>862.29287362244031</v>
      </c>
      <c r="AF33" s="9">
        <f t="shared" ref="AF33" si="39">AE41</f>
        <v>788.12880084061771</v>
      </c>
      <c r="AG33" s="9">
        <f t="shared" ref="AG33" si="40">AF41</f>
        <v>717.08846355937646</v>
      </c>
      <c r="AH33" s="9">
        <f t="shared" ref="AH33" si="41">AG41</f>
        <v>629.94622529839421</v>
      </c>
      <c r="AI33" s="9">
        <f t="shared" ref="AI33" si="42">AH41</f>
        <v>540.32107759846065</v>
      </c>
      <c r="AJ33" s="9">
        <f t="shared" ref="AJ33" si="43">AI41</f>
        <v>469.07686664665772</v>
      </c>
      <c r="AK33" s="9">
        <f t="shared" ref="AK33" si="44">AJ41</f>
        <v>424.41300774216762</v>
      </c>
      <c r="AL33" s="9">
        <f t="shared" ref="AL33" si="45">AK41</f>
        <v>370.55549012327089</v>
      </c>
      <c r="AM33" s="9">
        <f t="shared" ref="AM33" si="46">AL41</f>
        <v>341.30968407271303</v>
      </c>
    </row>
    <row r="34" spans="1:39" outlineLevel="2">
      <c r="A34" s="11">
        <f>ROW()</f>
        <v>34</v>
      </c>
      <c r="C34" s="6" t="s">
        <v>31</v>
      </c>
      <c r="E34" s="39"/>
      <c r="F34" s="9"/>
      <c r="G34" s="9">
        <f t="shared" ref="G34:K34" si="47">G275</f>
        <v>0</v>
      </c>
      <c r="H34" s="9">
        <f t="shared" si="47"/>
        <v>0</v>
      </c>
      <c r="I34" s="9">
        <f t="shared" si="47"/>
        <v>5.0594982414987815</v>
      </c>
      <c r="J34" s="9">
        <f t="shared" si="47"/>
        <v>3.2674119600000004</v>
      </c>
      <c r="K34" s="9">
        <f t="shared" si="47"/>
        <v>1.2552523400000002</v>
      </c>
      <c r="L34" s="9">
        <f>L275</f>
        <v>0.77395159999999996</v>
      </c>
      <c r="M34" s="9">
        <f t="shared" ref="M34:AC34" si="48">M275</f>
        <v>3.3767054100000005</v>
      </c>
      <c r="N34" s="9">
        <f t="shared" si="48"/>
        <v>52.170393630000007</v>
      </c>
      <c r="O34" s="9">
        <f t="shared" si="48"/>
        <v>384.24809023999995</v>
      </c>
      <c r="P34" s="9">
        <f t="shared" si="48"/>
        <v>5.2259448199999996</v>
      </c>
      <c r="Q34" s="9">
        <f t="shared" si="48"/>
        <v>627.41745540999989</v>
      </c>
      <c r="R34" s="9">
        <f t="shared" si="48"/>
        <v>1.2817655700000001</v>
      </c>
      <c r="S34" s="9">
        <f t="shared" si="48"/>
        <v>618.86641092000013</v>
      </c>
      <c r="T34" s="9">
        <f t="shared" si="48"/>
        <v>126.83806815185463</v>
      </c>
      <c r="U34" s="9">
        <f t="shared" si="48"/>
        <v>30.768892571582118</v>
      </c>
      <c r="V34" s="9">
        <f t="shared" si="48"/>
        <v>20.774203834611107</v>
      </c>
      <c r="W34" s="9">
        <f t="shared" si="48"/>
        <v>12.315252983735999</v>
      </c>
      <c r="X34" s="9">
        <f t="shared" si="48"/>
        <v>22.461272199999996</v>
      </c>
      <c r="Y34" s="9">
        <f t="shared" si="48"/>
        <v>17.359778533499995</v>
      </c>
      <c r="Z34" s="9">
        <f t="shared" si="48"/>
        <v>23.175549758249971</v>
      </c>
      <c r="AA34" s="9">
        <f t="shared" si="48"/>
        <v>22.16437405762499</v>
      </c>
      <c r="AB34" s="9">
        <f t="shared" si="48"/>
        <v>26.41905884025007</v>
      </c>
      <c r="AC34" s="9">
        <f t="shared" si="48"/>
        <v>29.514560290000002</v>
      </c>
      <c r="AD34" s="9">
        <f t="shared" ref="AD34:AH34" si="49">AD275</f>
        <v>36.984864811306494</v>
      </c>
      <c r="AE34" s="9">
        <f t="shared" si="49"/>
        <v>41.536675791939722</v>
      </c>
      <c r="AF34" s="9">
        <f t="shared" si="49"/>
        <v>49.070167220710239</v>
      </c>
      <c r="AG34" s="9">
        <f t="shared" si="49"/>
        <v>39.545243593692675</v>
      </c>
      <c r="AH34" s="9">
        <f t="shared" si="49"/>
        <v>38.767535307327606</v>
      </c>
      <c r="AI34" s="9">
        <f t="shared" ref="AI34:AM34" si="50">AI275</f>
        <v>55.828199774220955</v>
      </c>
      <c r="AJ34" s="9">
        <f t="shared" si="50"/>
        <v>69.032117060731409</v>
      </c>
      <c r="AK34" s="9">
        <f t="shared" si="50"/>
        <v>61.327413305148525</v>
      </c>
      <c r="AL34" s="9">
        <f t="shared" si="50"/>
        <v>55.05709233454624</v>
      </c>
      <c r="AM34" s="9">
        <f t="shared" si="50"/>
        <v>39.407156760702982</v>
      </c>
    </row>
    <row r="35" spans="1:39" outlineLevel="2">
      <c r="A35" s="11">
        <f>ROW()</f>
        <v>35</v>
      </c>
      <c r="C35" s="6" t="s">
        <v>657</v>
      </c>
      <c r="E35" s="39"/>
      <c r="F35" s="9"/>
      <c r="G35" s="9">
        <f t="shared" ref="G35:AH35" si="51">G197+G290</f>
        <v>0</v>
      </c>
      <c r="H35" s="9">
        <f t="shared" si="51"/>
        <v>0</v>
      </c>
      <c r="I35" s="9">
        <f t="shared" si="51"/>
        <v>0</v>
      </c>
      <c r="J35" s="9">
        <f t="shared" si="51"/>
        <v>0</v>
      </c>
      <c r="K35" s="9">
        <f t="shared" si="51"/>
        <v>0</v>
      </c>
      <c r="L35" s="9">
        <f t="shared" si="51"/>
        <v>0</v>
      </c>
      <c r="M35" s="9">
        <f t="shared" si="51"/>
        <v>0</v>
      </c>
      <c r="N35" s="9">
        <f t="shared" si="51"/>
        <v>-6.0277790560752287</v>
      </c>
      <c r="O35" s="9">
        <f t="shared" si="51"/>
        <v>0</v>
      </c>
      <c r="P35" s="9">
        <f t="shared" si="51"/>
        <v>-3.222644102665502E-2</v>
      </c>
      <c r="Q35" s="9">
        <f t="shared" si="51"/>
        <v>-2.5248281061764657E-2</v>
      </c>
      <c r="R35" s="9">
        <f t="shared" si="51"/>
        <v>-8.2319434456087193E-2</v>
      </c>
      <c r="S35" s="9">
        <f t="shared" si="51"/>
        <v>-1.1074548529007935E-2</v>
      </c>
      <c r="T35" s="9">
        <f t="shared" si="51"/>
        <v>-4.4208498086151975</v>
      </c>
      <c r="U35" s="9">
        <f t="shared" si="51"/>
        <v>-0.37127901571495225</v>
      </c>
      <c r="V35" s="9">
        <f t="shared" si="51"/>
        <v>-0.75993126971457925</v>
      </c>
      <c r="W35" s="9">
        <f t="shared" si="51"/>
        <v>-2.180727113956201</v>
      </c>
      <c r="X35" s="9">
        <f t="shared" si="51"/>
        <v>-0.77966537558071014</v>
      </c>
      <c r="Y35" s="9">
        <f t="shared" si="51"/>
        <v>0</v>
      </c>
      <c r="Z35" s="9">
        <f t="shared" si="51"/>
        <v>0</v>
      </c>
      <c r="AA35" s="9">
        <f t="shared" si="51"/>
        <v>0</v>
      </c>
      <c r="AB35" s="9">
        <f t="shared" si="51"/>
        <v>0</v>
      </c>
      <c r="AC35" s="9">
        <f t="shared" si="51"/>
        <v>0</v>
      </c>
      <c r="AD35" s="9">
        <f t="shared" si="51"/>
        <v>0</v>
      </c>
      <c r="AE35" s="9">
        <f t="shared" si="51"/>
        <v>0</v>
      </c>
      <c r="AF35" s="9">
        <f t="shared" si="51"/>
        <v>0</v>
      </c>
      <c r="AG35" s="9">
        <f t="shared" si="51"/>
        <v>0</v>
      </c>
      <c r="AH35" s="9">
        <f t="shared" si="51"/>
        <v>0</v>
      </c>
      <c r="AI35" s="9">
        <f t="shared" ref="AI35:AM35" si="52">AI197+AI290</f>
        <v>0</v>
      </c>
      <c r="AJ35" s="9">
        <f t="shared" si="52"/>
        <v>0</v>
      </c>
      <c r="AK35" s="9">
        <f t="shared" si="52"/>
        <v>0</v>
      </c>
      <c r="AL35" s="9">
        <f t="shared" si="52"/>
        <v>0</v>
      </c>
      <c r="AM35" s="9">
        <f t="shared" si="52"/>
        <v>0</v>
      </c>
    </row>
    <row r="36" spans="1:39" outlineLevel="2">
      <c r="A36" s="11">
        <f>ROW()</f>
        <v>36</v>
      </c>
      <c r="C36" s="6" t="s">
        <v>655</v>
      </c>
      <c r="E36" s="3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</row>
    <row r="37" spans="1:39" outlineLevel="2">
      <c r="A37" s="11">
        <f>ROW()</f>
        <v>37</v>
      </c>
      <c r="C37" s="6" t="s">
        <v>656</v>
      </c>
      <c r="E37" s="3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</row>
    <row r="38" spans="1:39" outlineLevel="2">
      <c r="A38" s="11">
        <f>ROW()</f>
        <v>38</v>
      </c>
      <c r="C38" s="6" t="s">
        <v>667</v>
      </c>
      <c r="E38" s="3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</row>
    <row r="39" spans="1:39" outlineLevel="2">
      <c r="A39" s="11">
        <f>ROW()</f>
        <v>39</v>
      </c>
      <c r="C39" s="6" t="s">
        <v>6</v>
      </c>
      <c r="E39" s="39"/>
      <c r="F39" s="9"/>
      <c r="G39" s="9">
        <f t="shared" ref="G39:AH39" si="53">G212+G305</f>
        <v>0</v>
      </c>
      <c r="H39" s="9">
        <f t="shared" si="53"/>
        <v>0</v>
      </c>
      <c r="I39" s="9">
        <f t="shared" si="53"/>
        <v>-200.16902758579997</v>
      </c>
      <c r="J39" s="9">
        <f t="shared" si="53"/>
        <v>-199.09023882629879</v>
      </c>
      <c r="K39" s="9">
        <f t="shared" si="53"/>
        <v>-201.25860738696667</v>
      </c>
      <c r="L39" s="9">
        <f t="shared" si="53"/>
        <v>-201.32733610146667</v>
      </c>
      <c r="M39" s="9">
        <f t="shared" si="53"/>
        <v>-201.22679686496667</v>
      </c>
      <c r="N39" s="9">
        <f t="shared" si="53"/>
        <v>-200.10898514963245</v>
      </c>
      <c r="O39" s="9">
        <f t="shared" si="53"/>
        <v>-202.71750483113246</v>
      </c>
      <c r="P39" s="9">
        <f t="shared" si="53"/>
        <v>-160.76276023651363</v>
      </c>
      <c r="Q39" s="9">
        <f t="shared" si="53"/>
        <v>-23.092039450271564</v>
      </c>
      <c r="R39" s="9">
        <f t="shared" si="53"/>
        <v>-53.700073243877235</v>
      </c>
      <c r="S39" s="9">
        <f t="shared" si="53"/>
        <v>-53.803611410470985</v>
      </c>
      <c r="T39" s="9">
        <f t="shared" si="53"/>
        <v>-81.357297987449826</v>
      </c>
      <c r="U39" s="9">
        <f t="shared" si="53"/>
        <v>-90.963105002028499</v>
      </c>
      <c r="V39" s="9">
        <f t="shared" si="53"/>
        <v>-92.242885240466975</v>
      </c>
      <c r="W39" s="9">
        <f t="shared" si="53"/>
        <v>-91.821413054343637</v>
      </c>
      <c r="X39" s="9">
        <f t="shared" si="53"/>
        <v>-94.203257507254548</v>
      </c>
      <c r="Y39" s="9">
        <f t="shared" si="53"/>
        <v>-95.387491431587875</v>
      </c>
      <c r="Z39" s="9">
        <f t="shared" si="53"/>
        <v>-96.274694121971208</v>
      </c>
      <c r="AA39" s="9">
        <f t="shared" si="53"/>
        <v>-97.49243689418995</v>
      </c>
      <c r="AB39" s="9">
        <f t="shared" si="53"/>
        <v>-98.71396278524621</v>
      </c>
      <c r="AC39" s="9">
        <f t="shared" si="53"/>
        <v>-100.01360167168581</v>
      </c>
      <c r="AD39" s="9">
        <f t="shared" si="53"/>
        <v>-109.00765542342236</v>
      </c>
      <c r="AE39" s="9">
        <f t="shared" si="53"/>
        <v>-115.70074857376252</v>
      </c>
      <c r="AF39" s="9">
        <f t="shared" si="53"/>
        <v>-120.11050450195157</v>
      </c>
      <c r="AG39" s="9">
        <f t="shared" si="53"/>
        <v>-126.68748185467464</v>
      </c>
      <c r="AH39" s="9">
        <f t="shared" si="53"/>
        <v>-128.39268300726138</v>
      </c>
      <c r="AI39" s="9">
        <f t="shared" ref="AI39:AM39" si="54">AI212+AI305</f>
        <v>-127.07241072602385</v>
      </c>
      <c r="AJ39" s="9">
        <f t="shared" si="54"/>
        <v>-113.69597596522142</v>
      </c>
      <c r="AK39" s="9">
        <f t="shared" si="54"/>
        <v>-115.18493092404535</v>
      </c>
      <c r="AL39" s="9">
        <f t="shared" si="54"/>
        <v>-84.302898385104157</v>
      </c>
      <c r="AM39" s="9">
        <f t="shared" si="54"/>
        <v>-85.91613158808488</v>
      </c>
    </row>
    <row r="40" spans="1:39" outlineLevel="2">
      <c r="A40" s="11">
        <f>ROW()</f>
        <v>40</v>
      </c>
      <c r="C40" s="6" t="s">
        <v>603</v>
      </c>
      <c r="E40" s="39"/>
      <c r="F40" s="9"/>
      <c r="G40" s="9"/>
      <c r="H40" s="9"/>
      <c r="I40" s="9">
        <f t="shared" ref="I40:AH40" si="55">(I227-(I182+I197+I212)) + (I320-(I260+I275+I290+I305))</f>
        <v>0</v>
      </c>
      <c r="J40" s="9">
        <f t="shared" si="55"/>
        <v>-1.7763568394002505E-15</v>
      </c>
      <c r="K40" s="9">
        <f t="shared" si="55"/>
        <v>0</v>
      </c>
      <c r="L40" s="9">
        <f t="shared" si="55"/>
        <v>1.7763568394002505E-15</v>
      </c>
      <c r="M40" s="9">
        <f t="shared" si="55"/>
        <v>0</v>
      </c>
      <c r="N40" s="9">
        <f t="shared" si="55"/>
        <v>0</v>
      </c>
      <c r="O40" s="9">
        <f t="shared" si="55"/>
        <v>-1.1368683772161603E-13</v>
      </c>
      <c r="P40" s="9">
        <f t="shared" si="55"/>
        <v>5.6843418860808015E-14</v>
      </c>
      <c r="Q40" s="9">
        <f t="shared" si="55"/>
        <v>0</v>
      </c>
      <c r="R40" s="9">
        <f t="shared" si="55"/>
        <v>0</v>
      </c>
      <c r="S40" s="9">
        <f t="shared" si="55"/>
        <v>-2.2737367544323206E-13</v>
      </c>
      <c r="T40" s="9">
        <f t="shared" si="55"/>
        <v>0</v>
      </c>
      <c r="U40" s="9">
        <f t="shared" si="55"/>
        <v>-2.2737367544323206E-13</v>
      </c>
      <c r="V40" s="9">
        <f t="shared" si="55"/>
        <v>2.2737367544323206E-13</v>
      </c>
      <c r="W40" s="9">
        <f t="shared" si="55"/>
        <v>4.5474735088646412E-13</v>
      </c>
      <c r="X40" s="9">
        <f t="shared" si="55"/>
        <v>-2.2737367544323206E-13</v>
      </c>
      <c r="Y40" s="9">
        <f t="shared" si="55"/>
        <v>0</v>
      </c>
      <c r="Z40" s="9">
        <f t="shared" si="55"/>
        <v>0</v>
      </c>
      <c r="AA40" s="9">
        <f t="shared" si="55"/>
        <v>0</v>
      </c>
      <c r="AB40" s="9">
        <f t="shared" si="55"/>
        <v>-1.1368683772161603E-13</v>
      </c>
      <c r="AC40" s="9">
        <f t="shared" si="55"/>
        <v>-3.4106051316484809E-13</v>
      </c>
      <c r="AD40" s="9">
        <f t="shared" si="55"/>
        <v>4.5474735088646412E-13</v>
      </c>
      <c r="AE40" s="9">
        <f t="shared" si="55"/>
        <v>2.2737367544323206E-13</v>
      </c>
      <c r="AF40" s="9">
        <f t="shared" si="55"/>
        <v>1.1368683772161603E-13</v>
      </c>
      <c r="AG40" s="9">
        <f t="shared" si="55"/>
        <v>-3.4106051316484809E-13</v>
      </c>
      <c r="AH40" s="9">
        <f t="shared" si="55"/>
        <v>1.1368683772161603E-13</v>
      </c>
      <c r="AI40" s="9">
        <f t="shared" ref="AI40:AM40" si="56">(AI227-(AI182+AI197+AI212)) + (AI320-(AI260+AI275+AI290+AI305))</f>
        <v>0</v>
      </c>
      <c r="AJ40" s="9">
        <f t="shared" si="56"/>
        <v>-1.1368683772161603E-13</v>
      </c>
      <c r="AK40" s="9">
        <f t="shared" si="56"/>
        <v>5.6843418860808015E-14</v>
      </c>
      <c r="AL40" s="9">
        <f t="shared" si="56"/>
        <v>1.1368683772161603E-13</v>
      </c>
      <c r="AM40" s="9">
        <f t="shared" si="56"/>
        <v>-1.1368683772161603E-13</v>
      </c>
    </row>
    <row r="41" spans="1:39" outlineLevel="2">
      <c r="A41" s="11">
        <f>ROW()</f>
        <v>41</v>
      </c>
      <c r="C41" s="77" t="s">
        <v>70</v>
      </c>
      <c r="D41" s="77"/>
      <c r="E41" s="83"/>
      <c r="F41" s="87">
        <f>F227+F320</f>
        <v>0</v>
      </c>
      <c r="G41" s="87">
        <f>G227+G320</f>
        <v>0</v>
      </c>
      <c r="H41" s="87">
        <f>H227+H320</f>
        <v>1549.9999999999998</v>
      </c>
      <c r="I41" s="87">
        <f t="shared" ref="I41:O41" si="57">SUM(I33:I40)</f>
        <v>1354.8904706556987</v>
      </c>
      <c r="J41" s="87">
        <f t="shared" si="57"/>
        <v>1159.0676437893999</v>
      </c>
      <c r="K41" s="87">
        <f t="shared" si="57"/>
        <v>959.06428874243318</v>
      </c>
      <c r="L41" s="87">
        <f t="shared" si="57"/>
        <v>758.51090424096651</v>
      </c>
      <c r="M41" s="87">
        <f t="shared" si="57"/>
        <v>560.66081278599984</v>
      </c>
      <c r="N41" s="87">
        <f t="shared" si="57"/>
        <v>406.69444221029221</v>
      </c>
      <c r="O41" s="87">
        <f t="shared" si="57"/>
        <v>588.22502761915962</v>
      </c>
      <c r="P41" s="87">
        <f>SUM(P33:P40)</f>
        <v>432.65598576161943</v>
      </c>
      <c r="Q41" s="87">
        <f t="shared" ref="Q41:AC41" si="58">SUM(Q33:Q40)</f>
        <v>1036.956153440286</v>
      </c>
      <c r="R41" s="87">
        <f t="shared" si="58"/>
        <v>984.45552633195268</v>
      </c>
      <c r="S41" s="87">
        <f t="shared" si="58"/>
        <v>1549.5072512929528</v>
      </c>
      <c r="T41" s="87">
        <f t="shared" si="58"/>
        <v>1590.5671716487425</v>
      </c>
      <c r="U41" s="87">
        <f t="shared" si="58"/>
        <v>1530.0016802025812</v>
      </c>
      <c r="V41" s="87">
        <f t="shared" si="58"/>
        <v>1457.7730675270111</v>
      </c>
      <c r="W41" s="87">
        <f t="shared" si="58"/>
        <v>1376.0861803424477</v>
      </c>
      <c r="X41" s="87">
        <f t="shared" si="58"/>
        <v>1303.5645296596122</v>
      </c>
      <c r="Y41" s="87">
        <f t="shared" si="58"/>
        <v>1225.5368167615243</v>
      </c>
      <c r="Z41" s="87">
        <f t="shared" si="58"/>
        <v>1152.437672397803</v>
      </c>
      <c r="AA41" s="87">
        <f t="shared" si="58"/>
        <v>1077.1096095612381</v>
      </c>
      <c r="AB41" s="87">
        <f t="shared" si="58"/>
        <v>1004.8147056162419</v>
      </c>
      <c r="AC41" s="87">
        <f t="shared" si="58"/>
        <v>934.31566423455581</v>
      </c>
      <c r="AD41" s="87">
        <f t="shared" ref="AD41:AH41" si="59">SUM(AD33:AD40)</f>
        <v>862.29287362244031</v>
      </c>
      <c r="AE41" s="87">
        <f t="shared" si="59"/>
        <v>788.12880084061771</v>
      </c>
      <c r="AF41" s="87">
        <f t="shared" si="59"/>
        <v>717.08846355937646</v>
      </c>
      <c r="AG41" s="87">
        <f t="shared" si="59"/>
        <v>629.94622529839421</v>
      </c>
      <c r="AH41" s="87">
        <f t="shared" si="59"/>
        <v>540.32107759846065</v>
      </c>
      <c r="AI41" s="87">
        <f t="shared" ref="AI41:AM41" si="60">SUM(AI33:AI40)</f>
        <v>469.07686664665772</v>
      </c>
      <c r="AJ41" s="87">
        <f t="shared" si="60"/>
        <v>424.41300774216762</v>
      </c>
      <c r="AK41" s="87">
        <f t="shared" si="60"/>
        <v>370.55549012327089</v>
      </c>
      <c r="AL41" s="87">
        <f t="shared" si="60"/>
        <v>341.30968407271303</v>
      </c>
      <c r="AM41" s="87">
        <f t="shared" si="60"/>
        <v>294.80070924533106</v>
      </c>
    </row>
    <row r="42" spans="1:39" outlineLevel="2">
      <c r="A42" s="11">
        <f>ROW()</f>
        <v>42</v>
      </c>
      <c r="E42" s="329" t="s">
        <v>47</v>
      </c>
      <c r="F42" s="182"/>
      <c r="G42" s="182" t="str">
        <f t="shared" ref="G42:AM42" si="61">IF(ROUND(G41-G227-G320,6)=0,"OK","Wrong")</f>
        <v>OK</v>
      </c>
      <c r="H42" s="182" t="str">
        <f t="shared" si="61"/>
        <v>OK</v>
      </c>
      <c r="I42" s="182" t="str">
        <f t="shared" si="61"/>
        <v>OK</v>
      </c>
      <c r="J42" s="182" t="str">
        <f t="shared" si="61"/>
        <v>OK</v>
      </c>
      <c r="K42" s="182" t="str">
        <f t="shared" si="61"/>
        <v>OK</v>
      </c>
      <c r="L42" s="182" t="str">
        <f t="shared" si="61"/>
        <v>OK</v>
      </c>
      <c r="M42" s="182" t="str">
        <f t="shared" si="61"/>
        <v>OK</v>
      </c>
      <c r="N42" s="182" t="str">
        <f t="shared" si="61"/>
        <v>OK</v>
      </c>
      <c r="O42" s="182" t="str">
        <f t="shared" si="61"/>
        <v>OK</v>
      </c>
      <c r="P42" s="182" t="str">
        <f t="shared" si="61"/>
        <v>OK</v>
      </c>
      <c r="Q42" s="182" t="str">
        <f t="shared" si="61"/>
        <v>OK</v>
      </c>
      <c r="R42" s="182" t="str">
        <f t="shared" si="61"/>
        <v>OK</v>
      </c>
      <c r="S42" s="182" t="str">
        <f t="shared" si="61"/>
        <v>OK</v>
      </c>
      <c r="T42" s="182" t="str">
        <f t="shared" si="61"/>
        <v>OK</v>
      </c>
      <c r="U42" s="182" t="str">
        <f t="shared" si="61"/>
        <v>OK</v>
      </c>
      <c r="V42" s="182" t="str">
        <f t="shared" si="61"/>
        <v>OK</v>
      </c>
      <c r="W42" s="182" t="str">
        <f t="shared" si="61"/>
        <v>OK</v>
      </c>
      <c r="X42" s="182" t="str">
        <f t="shared" si="61"/>
        <v>OK</v>
      </c>
      <c r="Y42" s="182" t="str">
        <f t="shared" si="61"/>
        <v>OK</v>
      </c>
      <c r="Z42" s="182" t="str">
        <f t="shared" si="61"/>
        <v>OK</v>
      </c>
      <c r="AA42" s="182" t="str">
        <f t="shared" si="61"/>
        <v>OK</v>
      </c>
      <c r="AB42" s="182" t="str">
        <f t="shared" si="61"/>
        <v>OK</v>
      </c>
      <c r="AC42" s="182" t="str">
        <f t="shared" si="61"/>
        <v>OK</v>
      </c>
      <c r="AD42" s="182" t="str">
        <f t="shared" si="61"/>
        <v>OK</v>
      </c>
      <c r="AE42" s="182" t="str">
        <f t="shared" si="61"/>
        <v>OK</v>
      </c>
      <c r="AF42" s="182" t="str">
        <f t="shared" si="61"/>
        <v>OK</v>
      </c>
      <c r="AG42" s="182" t="str">
        <f t="shared" si="61"/>
        <v>OK</v>
      </c>
      <c r="AH42" s="182" t="str">
        <f t="shared" si="61"/>
        <v>OK</v>
      </c>
      <c r="AI42" s="182" t="str">
        <f t="shared" si="61"/>
        <v>OK</v>
      </c>
      <c r="AJ42" s="182" t="str">
        <f t="shared" si="61"/>
        <v>OK</v>
      </c>
      <c r="AK42" s="182" t="str">
        <f t="shared" si="61"/>
        <v>OK</v>
      </c>
      <c r="AL42" s="182" t="str">
        <f t="shared" si="61"/>
        <v>OK</v>
      </c>
      <c r="AM42" s="182" t="str">
        <f t="shared" si="61"/>
        <v>OK</v>
      </c>
    </row>
    <row r="43" spans="1:39" outlineLevel="3">
      <c r="A43" s="37">
        <f>ROW()</f>
        <v>43</v>
      </c>
      <c r="B43" s="343" t="s">
        <v>658</v>
      </c>
      <c r="F43" s="39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</row>
    <row r="44" spans="1:39" outlineLevel="3">
      <c r="A44" s="37">
        <f>ROW()</f>
        <v>44</v>
      </c>
      <c r="C44" s="6" t="s">
        <v>658</v>
      </c>
      <c r="F44" s="4"/>
      <c r="G44" s="5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outlineLevel="3">
      <c r="A45" s="37">
        <f>ROW()</f>
        <v>45</v>
      </c>
      <c r="C45" s="6" t="s">
        <v>197</v>
      </c>
      <c r="F45" s="13"/>
      <c r="G45" s="5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120"/>
      <c r="U45" s="88"/>
      <c r="V45" s="88"/>
      <c r="W45" s="88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outlineLevel="2">
      <c r="A46" s="37">
        <f>ROW()</f>
        <v>46</v>
      </c>
      <c r="B46" s="343"/>
      <c r="F46" s="4"/>
      <c r="G46" s="5"/>
      <c r="H46" s="88"/>
      <c r="I46" s="88">
        <f>I41-(I227+I320)</f>
        <v>0</v>
      </c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184"/>
      <c r="U46" s="88"/>
      <c r="V46" s="88"/>
      <c r="W46" s="88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>
      <c r="A47" s="118" t="s">
        <v>203</v>
      </c>
      <c r="B47" s="344"/>
      <c r="C47" s="119"/>
      <c r="D47" s="119"/>
      <c r="E47" s="119"/>
      <c r="F47" s="119"/>
      <c r="G47" s="119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</row>
    <row r="48" spans="1:39" outlineLevel="1">
      <c r="A48" s="327" t="s">
        <v>198</v>
      </c>
      <c r="B48" s="348"/>
      <c r="C48" s="328"/>
      <c r="D48" s="328"/>
      <c r="E48" s="328"/>
      <c r="F48" s="328"/>
      <c r="G48" s="328"/>
      <c r="H48" s="328"/>
      <c r="I48" s="328"/>
      <c r="J48" s="328"/>
      <c r="K48" s="328"/>
      <c r="L48" s="328"/>
      <c r="M48" s="328"/>
      <c r="N48" s="328"/>
      <c r="O48" s="328"/>
      <c r="P48" s="328"/>
      <c r="Q48" s="328"/>
      <c r="R48" s="328"/>
      <c r="S48" s="328"/>
      <c r="T48" s="328"/>
      <c r="U48" s="328"/>
      <c r="V48" s="328"/>
      <c r="W48" s="328"/>
      <c r="X48" s="328"/>
      <c r="Y48" s="328"/>
      <c r="Z48" s="328"/>
      <c r="AA48" s="328"/>
      <c r="AB48" s="328"/>
      <c r="AC48" s="328"/>
      <c r="AD48" s="328"/>
      <c r="AE48" s="328"/>
      <c r="AF48" s="328"/>
      <c r="AG48" s="328"/>
      <c r="AH48" s="328"/>
      <c r="AI48" s="328"/>
      <c r="AJ48" s="328"/>
      <c r="AK48" s="328"/>
      <c r="AL48" s="328"/>
      <c r="AM48" s="328"/>
    </row>
    <row r="49" spans="1:39" outlineLevel="2">
      <c r="A49" s="11">
        <f>ROW()</f>
        <v>49</v>
      </c>
      <c r="B49" s="343" t="s">
        <v>68</v>
      </c>
      <c r="D49" s="39"/>
      <c r="E49" s="39"/>
      <c r="F49" s="39"/>
      <c r="G49" s="3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</row>
    <row r="50" spans="1:39" outlineLevel="2">
      <c r="A50" s="11">
        <f>ROW()</f>
        <v>50</v>
      </c>
      <c r="C50" s="6" t="s">
        <v>2</v>
      </c>
      <c r="D50" s="39"/>
      <c r="E50" s="9"/>
      <c r="F50" s="9"/>
      <c r="G50" s="9">
        <f t="shared" ref="G50:AH50" si="62">F110</f>
        <v>0</v>
      </c>
      <c r="H50" s="9">
        <f t="shared" si="62"/>
        <v>0</v>
      </c>
      <c r="I50" s="9">
        <f t="shared" si="62"/>
        <v>1263.1466763899991</v>
      </c>
      <c r="J50" s="9">
        <f t="shared" si="62"/>
        <v>1100.3254490592992</v>
      </c>
      <c r="K50" s="9">
        <f t="shared" si="62"/>
        <v>935.96605835059938</v>
      </c>
      <c r="L50" s="9">
        <f t="shared" si="62"/>
        <v>771.63900561689945</v>
      </c>
      <c r="M50" s="9">
        <f t="shared" si="62"/>
        <v>607.24483775819954</v>
      </c>
      <c r="N50" s="9">
        <f t="shared" si="62"/>
        <v>443.47187470249963</v>
      </c>
      <c r="O50" s="9">
        <f t="shared" si="62"/>
        <v>286.48022677679973</v>
      </c>
      <c r="P50" s="9">
        <f t="shared" si="62"/>
        <v>351.56383808709973</v>
      </c>
      <c r="Q50" s="9">
        <f t="shared" si="62"/>
        <v>226.94513361849994</v>
      </c>
      <c r="R50" s="9">
        <f t="shared" si="62"/>
        <v>708.40319222899984</v>
      </c>
      <c r="S50" s="9">
        <f t="shared" si="62"/>
        <v>671.76731359649989</v>
      </c>
      <c r="T50" s="9">
        <f t="shared" si="62"/>
        <v>1125.091334944</v>
      </c>
      <c r="U50" s="9">
        <f t="shared" si="62"/>
        <v>1110.0721770714579</v>
      </c>
      <c r="V50" s="9">
        <f t="shared" si="62"/>
        <v>1061.2387040363096</v>
      </c>
      <c r="W50" s="9">
        <f t="shared" si="62"/>
        <v>1001.7602723886824</v>
      </c>
      <c r="X50" s="9">
        <f t="shared" si="62"/>
        <v>937.93871234183416</v>
      </c>
      <c r="Y50" s="9">
        <f t="shared" si="62"/>
        <v>876.09789161255105</v>
      </c>
      <c r="Z50" s="9">
        <f t="shared" si="62"/>
        <v>811.53461381026818</v>
      </c>
      <c r="AA50" s="9">
        <f t="shared" si="62"/>
        <v>746.97133600798497</v>
      </c>
      <c r="AB50" s="9">
        <f t="shared" si="62"/>
        <v>682.49329156945225</v>
      </c>
      <c r="AC50" s="9">
        <f t="shared" si="62"/>
        <v>617.93463324273171</v>
      </c>
      <c r="AD50" s="9">
        <f t="shared" si="62"/>
        <v>553.45460948507366</v>
      </c>
      <c r="AE50" s="9">
        <f t="shared" si="62"/>
        <v>488.88222796891569</v>
      </c>
      <c r="AF50" s="9">
        <f t="shared" si="62"/>
        <v>426.62123237371549</v>
      </c>
      <c r="AG50" s="9">
        <f t="shared" si="62"/>
        <v>362.88622620302442</v>
      </c>
      <c r="AH50" s="9">
        <f t="shared" si="62"/>
        <v>298.02572648872393</v>
      </c>
      <c r="AI50" s="9">
        <f t="shared" ref="AI50:AM58" si="63">AH110</f>
        <v>233.20413580893776</v>
      </c>
      <c r="AJ50" s="9">
        <f t="shared" si="63"/>
        <v>168.9779661631905</v>
      </c>
      <c r="AK50" s="9">
        <f t="shared" si="63"/>
        <v>116.25673953670562</v>
      </c>
      <c r="AL50" s="9">
        <f t="shared" si="63"/>
        <v>63.60277420162177</v>
      </c>
      <c r="AM50" s="9">
        <f t="shared" si="63"/>
        <v>35.747855871255872</v>
      </c>
    </row>
    <row r="51" spans="1:39" outlineLevel="2">
      <c r="A51" s="11">
        <f>ROW()</f>
        <v>51</v>
      </c>
      <c r="C51" s="6" t="s">
        <v>3</v>
      </c>
      <c r="D51" s="39"/>
      <c r="E51" s="9"/>
      <c r="F51" s="9"/>
      <c r="G51" s="9">
        <f t="shared" ref="G51:AH51" si="64">F111</f>
        <v>0</v>
      </c>
      <c r="H51" s="9">
        <f t="shared" si="64"/>
        <v>0</v>
      </c>
      <c r="I51" s="9">
        <f t="shared" si="64"/>
        <v>211.6036807782983</v>
      </c>
      <c r="J51" s="9">
        <f t="shared" si="64"/>
        <v>182.09919821861828</v>
      </c>
      <c r="K51" s="9">
        <f t="shared" si="64"/>
        <v>157.91371850594072</v>
      </c>
      <c r="L51" s="9">
        <f t="shared" si="64"/>
        <v>130.42220542826195</v>
      </c>
      <c r="M51" s="9">
        <f t="shared" si="64"/>
        <v>102.72841355258315</v>
      </c>
      <c r="N51" s="9">
        <f t="shared" si="64"/>
        <v>75.447685256904379</v>
      </c>
      <c r="O51" s="9">
        <f t="shared" si="64"/>
        <v>86.646844444750883</v>
      </c>
      <c r="P51" s="9">
        <f t="shared" si="64"/>
        <v>212.13507083867074</v>
      </c>
      <c r="Q51" s="9">
        <f t="shared" si="64"/>
        <v>184.39453859099999</v>
      </c>
      <c r="R51" s="9">
        <f t="shared" si="64"/>
        <v>301.3892269035</v>
      </c>
      <c r="S51" s="9">
        <f t="shared" si="64"/>
        <v>285.21548755800001</v>
      </c>
      <c r="T51" s="9">
        <f t="shared" si="64"/>
        <v>379.79912149287009</v>
      </c>
      <c r="U51" s="9">
        <f t="shared" si="64"/>
        <v>388.60416503923057</v>
      </c>
      <c r="V51" s="9">
        <f t="shared" si="64"/>
        <v>373.66398192041908</v>
      </c>
      <c r="W51" s="9">
        <f t="shared" si="64"/>
        <v>355.55248658749014</v>
      </c>
      <c r="X51" s="9">
        <f t="shared" si="64"/>
        <v>334.66570296882213</v>
      </c>
      <c r="Y51" s="9">
        <f t="shared" si="64"/>
        <v>314.8013724218834</v>
      </c>
      <c r="Z51" s="9">
        <f t="shared" si="64"/>
        <v>292.92643874955911</v>
      </c>
      <c r="AA51" s="9">
        <f t="shared" si="64"/>
        <v>273.13702189443478</v>
      </c>
      <c r="AB51" s="9">
        <f t="shared" si="64"/>
        <v>251.34609698077918</v>
      </c>
      <c r="AC51" s="9">
        <f t="shared" si="64"/>
        <v>228.47988452731116</v>
      </c>
      <c r="AD51" s="9">
        <f t="shared" si="64"/>
        <v>205.67668827657431</v>
      </c>
      <c r="AE51" s="9">
        <f t="shared" si="64"/>
        <v>183.46088375915556</v>
      </c>
      <c r="AF51" s="9">
        <f t="shared" si="64"/>
        <v>162.16140155047475</v>
      </c>
      <c r="AG51" s="9">
        <f t="shared" si="64"/>
        <v>141.63072811701181</v>
      </c>
      <c r="AH51" s="9">
        <f t="shared" si="64"/>
        <v>117.27951622921024</v>
      </c>
      <c r="AI51" s="9">
        <f t="shared" si="63"/>
        <v>92.550921734965087</v>
      </c>
      <c r="AJ51" s="9">
        <f t="shared" si="63"/>
        <v>75.487045040031418</v>
      </c>
      <c r="AK51" s="9">
        <f t="shared" si="63"/>
        <v>64.7266658979308</v>
      </c>
      <c r="AL51" s="9">
        <f t="shared" si="63"/>
        <v>54.596373499844873</v>
      </c>
      <c r="AM51" s="9">
        <f t="shared" si="63"/>
        <v>48.156616060509677</v>
      </c>
    </row>
    <row r="52" spans="1:39" outlineLevel="2">
      <c r="A52" s="11">
        <f>ROW()</f>
        <v>52</v>
      </c>
      <c r="C52" s="6" t="s">
        <v>4</v>
      </c>
      <c r="D52" s="39"/>
      <c r="E52" s="9"/>
      <c r="F52" s="9"/>
      <c r="G52" s="9">
        <f t="shared" ref="G52:AH52" si="65">F112</f>
        <v>0</v>
      </c>
      <c r="H52" s="9">
        <f t="shared" si="65"/>
        <v>0</v>
      </c>
      <c r="I52" s="9">
        <f t="shared" si="65"/>
        <v>17.353155850315368</v>
      </c>
      <c r="J52" s="9">
        <f t="shared" si="65"/>
        <v>15.668938789774369</v>
      </c>
      <c r="K52" s="9">
        <f t="shared" si="65"/>
        <v>13.87834266323337</v>
      </c>
      <c r="L52" s="9">
        <f t="shared" si="65"/>
        <v>11.870102520025707</v>
      </c>
      <c r="M52" s="9">
        <f t="shared" si="65"/>
        <v>9.4482649468180426</v>
      </c>
      <c r="N52" s="9">
        <f t="shared" si="65"/>
        <v>8.760488033610379</v>
      </c>
      <c r="O52" s="9">
        <f t="shared" si="65"/>
        <v>6.2590492317360464</v>
      </c>
      <c r="P52" s="9">
        <f t="shared" si="65"/>
        <v>3.7576104298617157</v>
      </c>
      <c r="Q52" s="9">
        <f t="shared" si="65"/>
        <v>1.9502978620000004</v>
      </c>
      <c r="R52" s="9">
        <f t="shared" si="65"/>
        <v>1.727637048666667</v>
      </c>
      <c r="S52" s="9">
        <f t="shared" si="65"/>
        <v>1.6326083833333338</v>
      </c>
      <c r="T52" s="9">
        <f t="shared" si="65"/>
        <v>6.2118580173333342</v>
      </c>
      <c r="U52" s="9">
        <f t="shared" si="65"/>
        <v>6.0681444629201051</v>
      </c>
      <c r="V52" s="9">
        <f t="shared" si="65"/>
        <v>7.4012738982312634</v>
      </c>
      <c r="W52" s="9">
        <f t="shared" si="65"/>
        <v>7.715697766073931</v>
      </c>
      <c r="X52" s="9">
        <f t="shared" si="65"/>
        <v>8.139229669779942</v>
      </c>
      <c r="Y52" s="9">
        <f t="shared" si="65"/>
        <v>11.040914234812707</v>
      </c>
      <c r="Z52" s="9">
        <f t="shared" si="65"/>
        <v>13.348569057012135</v>
      </c>
      <c r="AA52" s="9">
        <f t="shared" si="65"/>
        <v>15.697996210253212</v>
      </c>
      <c r="AB52" s="9">
        <f t="shared" si="65"/>
        <v>21.07207645839431</v>
      </c>
      <c r="AC52" s="9">
        <f t="shared" si="65"/>
        <v>24.597758448960484</v>
      </c>
      <c r="AD52" s="9">
        <f t="shared" si="65"/>
        <v>30.728038990193248</v>
      </c>
      <c r="AE52" s="9">
        <f t="shared" si="65"/>
        <v>32.13561556048694</v>
      </c>
      <c r="AF52" s="9">
        <f t="shared" si="65"/>
        <v>31.627609865224162</v>
      </c>
      <c r="AG52" s="9">
        <f t="shared" si="65"/>
        <v>31.590466052277467</v>
      </c>
      <c r="AH52" s="9">
        <f t="shared" si="65"/>
        <v>31.060339749192103</v>
      </c>
      <c r="AI52" s="9">
        <f t="shared" si="63"/>
        <v>29.496181023438044</v>
      </c>
      <c r="AJ52" s="9">
        <f t="shared" si="63"/>
        <v>29.330761847390946</v>
      </c>
      <c r="AK52" s="9">
        <f t="shared" si="63"/>
        <v>28.720295581003651</v>
      </c>
      <c r="AL52" s="9">
        <f t="shared" si="63"/>
        <v>29.313713246241182</v>
      </c>
      <c r="AM52" s="9">
        <f t="shared" si="63"/>
        <v>28.849279836818219</v>
      </c>
    </row>
    <row r="53" spans="1:39" outlineLevel="2">
      <c r="A53" s="11">
        <f>ROW()</f>
        <v>53</v>
      </c>
      <c r="C53" s="6" t="s">
        <v>5</v>
      </c>
      <c r="D53" s="39"/>
      <c r="E53" s="9"/>
      <c r="F53" s="9"/>
      <c r="G53" s="9">
        <f t="shared" ref="G53:AH53" si="66">F113</f>
        <v>0</v>
      </c>
      <c r="H53" s="9">
        <f t="shared" si="66"/>
        <v>0</v>
      </c>
      <c r="I53" s="9">
        <f t="shared" si="66"/>
        <v>47.658237641387068</v>
      </c>
      <c r="J53" s="9">
        <f t="shared" si="66"/>
        <v>46.558635248006745</v>
      </c>
      <c r="K53" s="9">
        <f t="shared" si="66"/>
        <v>41.071274929626426</v>
      </c>
      <c r="L53" s="9">
        <f t="shared" si="66"/>
        <v>34.894725837246106</v>
      </c>
      <c r="M53" s="9">
        <f t="shared" si="66"/>
        <v>28.85113864336579</v>
      </c>
      <c r="N53" s="9">
        <f t="shared" si="66"/>
        <v>22.742515452985472</v>
      </c>
      <c r="O53" s="9">
        <f t="shared" si="66"/>
        <v>19.164244117886106</v>
      </c>
      <c r="P53" s="9">
        <f t="shared" si="66"/>
        <v>12.74427531440795</v>
      </c>
      <c r="Q53" s="9">
        <f t="shared" si="66"/>
        <v>9.5474313409999993</v>
      </c>
      <c r="R53" s="9">
        <f t="shared" si="66"/>
        <v>14.202060579999999</v>
      </c>
      <c r="S53" s="9">
        <f t="shared" si="66"/>
        <v>13.944786904999999</v>
      </c>
      <c r="T53" s="9">
        <f t="shared" si="66"/>
        <v>25.843544799630003</v>
      </c>
      <c r="U53" s="9">
        <f t="shared" si="66"/>
        <v>70.236661168362275</v>
      </c>
      <c r="V53" s="9">
        <f t="shared" si="66"/>
        <v>70.683732162063336</v>
      </c>
      <c r="W53" s="9">
        <f t="shared" si="66"/>
        <v>74.680254473639266</v>
      </c>
      <c r="X53" s="9">
        <f t="shared" si="66"/>
        <v>77.556732877021659</v>
      </c>
      <c r="Y53" s="9">
        <f t="shared" si="66"/>
        <v>84.016589695097537</v>
      </c>
      <c r="Z53" s="9">
        <f t="shared" si="66"/>
        <v>81.023028746022334</v>
      </c>
      <c r="AA53" s="9">
        <f t="shared" si="66"/>
        <v>80.481155484978402</v>
      </c>
      <c r="AB53" s="9">
        <f t="shared" si="66"/>
        <v>76.632902185790698</v>
      </c>
      <c r="AC53" s="9">
        <f t="shared" si="66"/>
        <v>73.62868473526548</v>
      </c>
      <c r="AD53" s="9">
        <f t="shared" si="66"/>
        <v>71.825140026559026</v>
      </c>
      <c r="AE53" s="9">
        <f t="shared" si="66"/>
        <v>68.299106327551954</v>
      </c>
      <c r="AF53" s="9">
        <f t="shared" si="66"/>
        <v>64.374655123042274</v>
      </c>
      <c r="AG53" s="9">
        <f t="shared" si="66"/>
        <v>58.077157054838445</v>
      </c>
      <c r="AH53" s="9">
        <f t="shared" si="66"/>
        <v>53.198889434304945</v>
      </c>
      <c r="AI53" s="9">
        <f t="shared" si="63"/>
        <v>48.174975786545332</v>
      </c>
      <c r="AJ53" s="9">
        <f t="shared" si="63"/>
        <v>42.74671796514744</v>
      </c>
      <c r="AK53" s="9">
        <f t="shared" si="63"/>
        <v>37.619092378528826</v>
      </c>
      <c r="AL53" s="9">
        <f t="shared" si="63"/>
        <v>31.881507444849035</v>
      </c>
      <c r="AM53" s="9">
        <f t="shared" si="63"/>
        <v>26.656929721337441</v>
      </c>
    </row>
    <row r="54" spans="1:39" outlineLevel="2">
      <c r="A54" s="11">
        <f>ROW()</f>
        <v>54</v>
      </c>
      <c r="C54" s="6" t="s">
        <v>473</v>
      </c>
      <c r="D54" s="39"/>
      <c r="E54" s="9"/>
      <c r="F54" s="9"/>
      <c r="G54" s="9">
        <f t="shared" ref="G54:G56" si="67">F114</f>
        <v>0</v>
      </c>
      <c r="H54" s="9">
        <f t="shared" ref="H54:H56" si="68">G114</f>
        <v>0</v>
      </c>
      <c r="I54" s="9">
        <f t="shared" ref="I54:I56" si="69">H114</f>
        <v>0</v>
      </c>
      <c r="J54" s="9">
        <f t="shared" ref="J54:J56" si="70">I114</f>
        <v>0</v>
      </c>
      <c r="K54" s="9">
        <f t="shared" ref="K54:K56" si="71">J114</f>
        <v>0</v>
      </c>
      <c r="L54" s="9">
        <f t="shared" ref="L54:L56" si="72">K114</f>
        <v>0</v>
      </c>
      <c r="M54" s="9">
        <f t="shared" ref="M54:M56" si="73">L114</f>
        <v>0</v>
      </c>
      <c r="N54" s="9">
        <f t="shared" ref="N54:N56" si="74">M114</f>
        <v>0</v>
      </c>
      <c r="O54" s="9">
        <f t="shared" ref="O54:O56" si="75">N114</f>
        <v>0</v>
      </c>
      <c r="P54" s="9">
        <f t="shared" ref="P54:P56" si="76">O114</f>
        <v>0</v>
      </c>
      <c r="Q54" s="9">
        <f t="shared" ref="Q54:Q56" si="77">P114</f>
        <v>0</v>
      </c>
      <c r="R54" s="9">
        <f t="shared" ref="R54:R56" si="78">Q114</f>
        <v>0</v>
      </c>
      <c r="S54" s="9">
        <f t="shared" ref="S54:S56" si="79">R114</f>
        <v>0</v>
      </c>
      <c r="T54" s="9">
        <f t="shared" ref="T54:T56" si="80">S114</f>
        <v>0</v>
      </c>
      <c r="U54" s="9">
        <f t="shared" ref="U54:U56" si="81">T114</f>
        <v>0</v>
      </c>
      <c r="V54" s="9">
        <f t="shared" ref="V54:V56" si="82">U114</f>
        <v>0</v>
      </c>
      <c r="W54" s="9">
        <f t="shared" ref="W54:W56" si="83">V114</f>
        <v>0</v>
      </c>
      <c r="X54" s="9">
        <f t="shared" ref="X54:X56" si="84">W114</f>
        <v>0</v>
      </c>
      <c r="Y54" s="9">
        <f t="shared" ref="Y54:Y56" si="85">X114</f>
        <v>0</v>
      </c>
      <c r="Z54" s="9">
        <f t="shared" ref="Z54:Z56" si="86">Y114</f>
        <v>3.3065471699999995</v>
      </c>
      <c r="AA54" s="9">
        <f t="shared" ref="AA54:AA56" si="87">Z114</f>
        <v>5.6014125209999932</v>
      </c>
      <c r="AB54" s="9">
        <f t="shared" ref="AB54:AB56" si="88">AA114</f>
        <v>8.2794209352749917</v>
      </c>
      <c r="AC54" s="9">
        <f t="shared" ref="AC54:AC56" si="89">AB114</f>
        <v>10.363952248762491</v>
      </c>
      <c r="AD54" s="9">
        <f t="shared" ref="AD54:AD56" si="90">AC114</f>
        <v>14.201535655481241</v>
      </c>
      <c r="AE54" s="9">
        <f t="shared" ref="AE54:AE56" si="91">AD114</f>
        <v>21.037948456806596</v>
      </c>
      <c r="AF54" s="9">
        <f t="shared" ref="AF54:AF56" si="92">AE114</f>
        <v>18.557785322781978</v>
      </c>
      <c r="AG54" s="9">
        <f t="shared" ref="AG54:AG56" si="93">AF114</f>
        <v>25.19012822293934</v>
      </c>
      <c r="AH54" s="9">
        <f t="shared" ref="AH54:AH56" si="94">AG114</f>
        <v>19.748953010416415</v>
      </c>
      <c r="AI54" s="9">
        <f t="shared" si="63"/>
        <v>20.724075619449849</v>
      </c>
      <c r="AJ54" s="9">
        <f t="shared" si="63"/>
        <v>30.273913645531369</v>
      </c>
      <c r="AK54" s="9">
        <f t="shared" si="63"/>
        <v>29.997542229022162</v>
      </c>
      <c r="AL54" s="9">
        <f t="shared" si="63"/>
        <v>26.217494459085081</v>
      </c>
      <c r="AM54" s="9">
        <f t="shared" si="63"/>
        <v>27.90688767797344</v>
      </c>
    </row>
    <row r="55" spans="1:39" outlineLevel="2">
      <c r="A55" s="11">
        <f>ROW()</f>
        <v>55</v>
      </c>
      <c r="C55" s="6" t="s">
        <v>474</v>
      </c>
      <c r="D55" s="39"/>
      <c r="E55" s="9"/>
      <c r="F55" s="9"/>
      <c r="G55" s="9">
        <f t="shared" si="67"/>
        <v>0</v>
      </c>
      <c r="H55" s="9">
        <f t="shared" si="68"/>
        <v>0</v>
      </c>
      <c r="I55" s="9">
        <f t="shared" si="69"/>
        <v>0</v>
      </c>
      <c r="J55" s="9">
        <f t="shared" si="70"/>
        <v>0</v>
      </c>
      <c r="K55" s="9">
        <f t="shared" si="71"/>
        <v>0</v>
      </c>
      <c r="L55" s="9">
        <f t="shared" si="72"/>
        <v>0</v>
      </c>
      <c r="M55" s="9">
        <f t="shared" si="73"/>
        <v>0</v>
      </c>
      <c r="N55" s="9">
        <f t="shared" si="74"/>
        <v>0</v>
      </c>
      <c r="O55" s="9">
        <f t="shared" si="75"/>
        <v>0</v>
      </c>
      <c r="P55" s="9">
        <f t="shared" si="76"/>
        <v>0</v>
      </c>
      <c r="Q55" s="9">
        <f t="shared" si="77"/>
        <v>0</v>
      </c>
      <c r="R55" s="9">
        <f t="shared" si="78"/>
        <v>0</v>
      </c>
      <c r="S55" s="9">
        <f t="shared" si="79"/>
        <v>0</v>
      </c>
      <c r="T55" s="9">
        <f t="shared" si="80"/>
        <v>0</v>
      </c>
      <c r="U55" s="9">
        <f t="shared" si="81"/>
        <v>0</v>
      </c>
      <c r="V55" s="9">
        <f t="shared" si="82"/>
        <v>0</v>
      </c>
      <c r="W55" s="9">
        <f t="shared" si="83"/>
        <v>0</v>
      </c>
      <c r="X55" s="9">
        <f t="shared" si="84"/>
        <v>0</v>
      </c>
      <c r="Y55" s="9">
        <f t="shared" si="85"/>
        <v>0</v>
      </c>
      <c r="Z55" s="9">
        <f t="shared" si="86"/>
        <v>0.83603079787499979</v>
      </c>
      <c r="AA55" s="9">
        <f t="shared" si="87"/>
        <v>2.3150540628562495</v>
      </c>
      <c r="AB55" s="9">
        <f t="shared" si="88"/>
        <v>7.0412903479687472</v>
      </c>
      <c r="AC55" s="9">
        <f t="shared" si="89"/>
        <v>14.047880012943747</v>
      </c>
      <c r="AD55" s="9">
        <f t="shared" si="90"/>
        <v>17.189131309624994</v>
      </c>
      <c r="AE55" s="9">
        <f t="shared" si="91"/>
        <v>20.079214805888284</v>
      </c>
      <c r="AF55" s="9">
        <f t="shared" si="92"/>
        <v>24.011238333532777</v>
      </c>
      <c r="AG55" s="9">
        <f t="shared" si="93"/>
        <v>28.285461161689334</v>
      </c>
      <c r="AH55" s="9">
        <f t="shared" si="94"/>
        <v>28.913234234105364</v>
      </c>
      <c r="AI55" s="9">
        <f t="shared" si="63"/>
        <v>28.51638519824763</v>
      </c>
      <c r="AJ55" s="9">
        <f t="shared" si="63"/>
        <v>29.921342251968504</v>
      </c>
      <c r="AK55" s="9">
        <f t="shared" si="63"/>
        <v>30.495317069580842</v>
      </c>
      <c r="AL55" s="9">
        <f t="shared" si="63"/>
        <v>30.514577536956391</v>
      </c>
      <c r="AM55" s="9">
        <f t="shared" si="63"/>
        <v>30.337086741980375</v>
      </c>
    </row>
    <row r="56" spans="1:39" outlineLevel="2">
      <c r="A56" s="11">
        <f>ROW()</f>
        <v>56</v>
      </c>
      <c r="C56" s="6" t="s">
        <v>477</v>
      </c>
      <c r="D56" s="39"/>
      <c r="E56" s="9"/>
      <c r="F56" s="9"/>
      <c r="G56" s="9">
        <f t="shared" si="67"/>
        <v>0</v>
      </c>
      <c r="H56" s="9">
        <f t="shared" si="68"/>
        <v>0</v>
      </c>
      <c r="I56" s="9">
        <f t="shared" si="69"/>
        <v>0</v>
      </c>
      <c r="J56" s="9">
        <f t="shared" si="70"/>
        <v>0</v>
      </c>
      <c r="K56" s="9">
        <f t="shared" si="71"/>
        <v>0</v>
      </c>
      <c r="L56" s="9">
        <f t="shared" si="72"/>
        <v>0</v>
      </c>
      <c r="M56" s="9">
        <f t="shared" si="73"/>
        <v>0</v>
      </c>
      <c r="N56" s="9">
        <f t="shared" si="74"/>
        <v>0</v>
      </c>
      <c r="O56" s="9">
        <f t="shared" si="75"/>
        <v>0</v>
      </c>
      <c r="P56" s="9">
        <f t="shared" si="76"/>
        <v>0</v>
      </c>
      <c r="Q56" s="9">
        <f t="shared" si="77"/>
        <v>0</v>
      </c>
      <c r="R56" s="9">
        <f t="shared" si="78"/>
        <v>0</v>
      </c>
      <c r="S56" s="9">
        <f t="shared" si="79"/>
        <v>0</v>
      </c>
      <c r="T56" s="9">
        <f t="shared" si="80"/>
        <v>0</v>
      </c>
      <c r="U56" s="9">
        <f t="shared" si="81"/>
        <v>0</v>
      </c>
      <c r="V56" s="9">
        <f t="shared" si="82"/>
        <v>0</v>
      </c>
      <c r="W56" s="9">
        <f t="shared" si="83"/>
        <v>0</v>
      </c>
      <c r="X56" s="9">
        <f t="shared" si="84"/>
        <v>0</v>
      </c>
      <c r="Y56" s="9">
        <f t="shared" si="85"/>
        <v>0</v>
      </c>
      <c r="Z56" s="9">
        <f t="shared" si="86"/>
        <v>5.2280085352499999</v>
      </c>
      <c r="AA56" s="9">
        <f t="shared" si="87"/>
        <v>11.194916970487498</v>
      </c>
      <c r="AB56" s="9">
        <f t="shared" si="88"/>
        <v>13.500552487499998</v>
      </c>
      <c r="AC56" s="9">
        <f t="shared" si="89"/>
        <v>19.312734453918747</v>
      </c>
      <c r="AD56" s="9">
        <f t="shared" si="90"/>
        <v>25.086143194431244</v>
      </c>
      <c r="AE56" s="9">
        <f t="shared" si="91"/>
        <v>29.98429589371986</v>
      </c>
      <c r="AF56" s="9">
        <f t="shared" si="92"/>
        <v>40.731428761491912</v>
      </c>
      <c r="AG56" s="9">
        <f t="shared" si="93"/>
        <v>49.467424765357563</v>
      </c>
      <c r="AH56" s="9">
        <f t="shared" si="94"/>
        <v>60.481601923019092</v>
      </c>
      <c r="AI56" s="9">
        <f t="shared" si="63"/>
        <v>63.190244770679151</v>
      </c>
      <c r="AJ56" s="9">
        <f t="shared" si="63"/>
        <v>67.019097148585814</v>
      </c>
      <c r="AK56" s="9">
        <f t="shared" si="63"/>
        <v>69.441990247475005</v>
      </c>
      <c r="AL56" s="9">
        <f t="shared" si="63"/>
        <v>71.763584956155015</v>
      </c>
      <c r="AM56" s="9">
        <f t="shared" si="63"/>
        <v>75.267277865265143</v>
      </c>
    </row>
    <row r="57" spans="1:39" outlineLevel="2">
      <c r="A57" s="11">
        <f>ROW()</f>
        <v>57</v>
      </c>
      <c r="C57" s="6" t="s">
        <v>511</v>
      </c>
      <c r="D57" s="39"/>
      <c r="E57" s="9"/>
      <c r="F57" s="9"/>
      <c r="G57" s="9">
        <f t="shared" ref="G57" si="95">F117</f>
        <v>0</v>
      </c>
      <c r="H57" s="9">
        <f t="shared" ref="H57" si="96">G117</f>
        <v>0</v>
      </c>
      <c r="I57" s="9">
        <f t="shared" ref="I57" si="97">H117</f>
        <v>0</v>
      </c>
      <c r="J57" s="9">
        <f t="shared" ref="J57" si="98">I117</f>
        <v>0</v>
      </c>
      <c r="K57" s="9">
        <f t="shared" ref="K57" si="99">J117</f>
        <v>0</v>
      </c>
      <c r="L57" s="9">
        <f t="shared" ref="L57" si="100">K117</f>
        <v>0</v>
      </c>
      <c r="M57" s="9">
        <f t="shared" ref="M57" si="101">L117</f>
        <v>0</v>
      </c>
      <c r="N57" s="9">
        <f t="shared" ref="N57" si="102">M117</f>
        <v>0</v>
      </c>
      <c r="O57" s="9">
        <f t="shared" ref="O57" si="103">N117</f>
        <v>0</v>
      </c>
      <c r="P57" s="9">
        <f t="shared" ref="P57" si="104">O117</f>
        <v>0</v>
      </c>
      <c r="Q57" s="9">
        <f t="shared" ref="Q57" si="105">P117</f>
        <v>0</v>
      </c>
      <c r="R57" s="9">
        <f t="shared" ref="R57" si="106">Q117</f>
        <v>0</v>
      </c>
      <c r="S57" s="9">
        <f t="shared" ref="S57" si="107">R117</f>
        <v>0</v>
      </c>
      <c r="T57" s="9">
        <f t="shared" ref="T57" si="108">S117</f>
        <v>0</v>
      </c>
      <c r="U57" s="9">
        <f t="shared" ref="U57" si="109">T117</f>
        <v>3.0409407109845787</v>
      </c>
      <c r="V57" s="9">
        <f t="shared" ref="V57" si="110">U117</f>
        <v>4.5079111306064048</v>
      </c>
      <c r="W57" s="9">
        <f t="shared" ref="W57" si="111">V117</f>
        <v>5.3696535767996201</v>
      </c>
      <c r="X57" s="9">
        <f t="shared" ref="X57" si="112">W117</f>
        <v>5.0905017246992825</v>
      </c>
      <c r="Y57" s="9">
        <f t="shared" ref="Y57" si="113">X117</f>
        <v>4.9154320449770159</v>
      </c>
      <c r="Z57" s="9">
        <f t="shared" ref="Z57" si="114">Y117</f>
        <v>4.6412502452471998</v>
      </c>
      <c r="AA57" s="9">
        <f t="shared" ref="AA57" si="115">Z117</f>
        <v>4.3464495955173836</v>
      </c>
      <c r="AB57" s="9">
        <f t="shared" ref="AB57" si="116">AA117</f>
        <v>4.0516489457875684</v>
      </c>
      <c r="AC57" s="9">
        <f t="shared" ref="AC57" si="117">AB117</f>
        <v>3.7568482960577527</v>
      </c>
      <c r="AD57" s="9">
        <f t="shared" ref="AD57" si="118">AC117</f>
        <v>3.4620476463279366</v>
      </c>
      <c r="AE57" s="9">
        <f t="shared" ref="AE57" si="119">AD117</f>
        <v>3.6661228941443338</v>
      </c>
      <c r="AF57" s="9">
        <f t="shared" ref="AF57" si="120">AE117</f>
        <v>4.4452700987036531</v>
      </c>
      <c r="AG57" s="9">
        <f t="shared" ref="AG57" si="121">AF117</f>
        <v>3.9459983183496776</v>
      </c>
      <c r="AH57" s="9">
        <f t="shared" ref="AH57" si="122">AG117</f>
        <v>4.7573830467803209</v>
      </c>
      <c r="AI57" s="9">
        <f t="shared" si="63"/>
        <v>7.8109997227686563</v>
      </c>
      <c r="AJ57" s="9">
        <f t="shared" si="63"/>
        <v>8.6515562025660859</v>
      </c>
      <c r="AK57" s="9">
        <f t="shared" si="63"/>
        <v>30.282704692264662</v>
      </c>
      <c r="AL57" s="9">
        <f t="shared" si="63"/>
        <v>45.702202318420447</v>
      </c>
      <c r="AM57" s="9">
        <f t="shared" si="63"/>
        <v>51.59982028332881</v>
      </c>
    </row>
    <row r="58" spans="1:39" outlineLevel="2">
      <c r="A58" s="11">
        <f>ROW()</f>
        <v>58</v>
      </c>
      <c r="C58" s="6" t="s">
        <v>655</v>
      </c>
      <c r="D58" s="3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>
        <f t="shared" ref="Y58" si="123">X118</f>
        <v>0</v>
      </c>
      <c r="Z58" s="9">
        <f t="shared" ref="Z58" si="124">Y118</f>
        <v>0</v>
      </c>
      <c r="AA58" s="9">
        <f t="shared" ref="AA58" si="125">Z118</f>
        <v>0</v>
      </c>
      <c r="AB58" s="9">
        <f t="shared" ref="AB58" si="126">AA118</f>
        <v>0</v>
      </c>
      <c r="AC58" s="9">
        <f t="shared" ref="AC58" si="127">AB118</f>
        <v>0</v>
      </c>
      <c r="AD58" s="9">
        <f t="shared" ref="AD58" si="128">AC118</f>
        <v>0</v>
      </c>
      <c r="AE58" s="9">
        <f t="shared" ref="AE58" si="129">AD118</f>
        <v>0</v>
      </c>
      <c r="AF58" s="9">
        <f t="shared" ref="AF58" si="130">AE118</f>
        <v>0</v>
      </c>
      <c r="AG58" s="9">
        <f t="shared" ref="AG58" si="131">AF118</f>
        <v>0</v>
      </c>
      <c r="AH58" s="9">
        <f t="shared" ref="AH58" si="132">AG118</f>
        <v>0</v>
      </c>
      <c r="AI58" s="9">
        <f t="shared" si="63"/>
        <v>0</v>
      </c>
      <c r="AJ58" s="9">
        <f t="shared" si="63"/>
        <v>0</v>
      </c>
      <c r="AK58" s="9">
        <f t="shared" si="63"/>
        <v>0</v>
      </c>
      <c r="AL58" s="9">
        <f t="shared" si="63"/>
        <v>0</v>
      </c>
      <c r="AM58" s="9">
        <f t="shared" si="63"/>
        <v>0</v>
      </c>
    </row>
    <row r="59" spans="1:39" outlineLevel="2">
      <c r="A59" s="11">
        <f>ROW()</f>
        <v>59</v>
      </c>
      <c r="C59" s="6" t="s">
        <v>656</v>
      </c>
      <c r="D59" s="3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</row>
    <row r="60" spans="1:39" outlineLevel="2">
      <c r="A60" s="11">
        <f>ROW()</f>
        <v>60</v>
      </c>
      <c r="C60" s="6" t="s">
        <v>667</v>
      </c>
      <c r="D60" s="3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</row>
    <row r="61" spans="1:39" outlineLevel="2">
      <c r="A61" s="11">
        <f>ROW()</f>
        <v>61</v>
      </c>
      <c r="C61" s="6" t="s">
        <v>212</v>
      </c>
      <c r="D61" s="39"/>
      <c r="E61" s="9"/>
      <c r="F61" s="9"/>
      <c r="G61" s="9">
        <f t="shared" ref="G61:G62" si="133">F121</f>
        <v>0</v>
      </c>
      <c r="H61" s="9">
        <f t="shared" ref="H61:H62" si="134">G121</f>
        <v>0</v>
      </c>
      <c r="I61" s="9">
        <f t="shared" ref="I61:I62" si="135">H121</f>
        <v>10.238249340000001</v>
      </c>
      <c r="J61" s="9">
        <f t="shared" ref="J61:Y61" si="136">I121</f>
        <v>10.238249340000001</v>
      </c>
      <c r="K61" s="9">
        <f t="shared" si="136"/>
        <v>10.238249340000001</v>
      </c>
      <c r="L61" s="9">
        <f t="shared" si="136"/>
        <v>10.238249340000001</v>
      </c>
      <c r="M61" s="9">
        <f t="shared" si="136"/>
        <v>10.238249340000001</v>
      </c>
      <c r="N61" s="9">
        <f t="shared" si="136"/>
        <v>10.238249340000001</v>
      </c>
      <c r="O61" s="9">
        <f t="shared" si="136"/>
        <v>8.1440776391194234</v>
      </c>
      <c r="P61" s="9">
        <f t="shared" si="136"/>
        <v>8.0242329491194226</v>
      </c>
      <c r="Q61" s="9">
        <f t="shared" si="136"/>
        <v>9.8185843491194227</v>
      </c>
      <c r="R61" s="9">
        <f t="shared" si="136"/>
        <v>11.234036679119423</v>
      </c>
      <c r="S61" s="9">
        <f t="shared" si="136"/>
        <v>11.895329889119424</v>
      </c>
      <c r="T61" s="9">
        <f t="shared" si="136"/>
        <v>12.561392039119424</v>
      </c>
      <c r="U61" s="9">
        <f t="shared" si="136"/>
        <v>12.545083195786759</v>
      </c>
      <c r="V61" s="9">
        <f t="shared" si="136"/>
        <v>12.506077054951312</v>
      </c>
      <c r="W61" s="9">
        <f t="shared" si="136"/>
        <v>12.694702734325082</v>
      </c>
      <c r="X61" s="9">
        <f t="shared" si="136"/>
        <v>12.69530076028968</v>
      </c>
      <c r="Y61" s="9">
        <f t="shared" si="136"/>
        <v>12.692329650289681</v>
      </c>
      <c r="Z61" s="9">
        <f t="shared" ref="Z61:AC61" si="137">Y121</f>
        <v>12.692329650289681</v>
      </c>
      <c r="AA61" s="9">
        <f t="shared" si="137"/>
        <v>12.692329650289681</v>
      </c>
      <c r="AB61" s="9">
        <f t="shared" si="137"/>
        <v>12.692329650289681</v>
      </c>
      <c r="AC61" s="9">
        <f t="shared" si="137"/>
        <v>12.692329650289681</v>
      </c>
      <c r="AD61" s="9">
        <f t="shared" ref="AD61:AD62" si="138">AC121</f>
        <v>12.692329650289681</v>
      </c>
      <c r="AE61" s="9">
        <f t="shared" ref="AE61:AE62" si="139">AD121</f>
        <v>12.692329650289681</v>
      </c>
      <c r="AF61" s="9">
        <f t="shared" ref="AF61:AF62" si="140">AE121</f>
        <v>12.692329650289681</v>
      </c>
      <c r="AG61" s="9">
        <f t="shared" ref="AG61:AG62" si="141">AF121</f>
        <v>12.692329650289681</v>
      </c>
      <c r="AH61" s="9">
        <f t="shared" ref="AH61:AH62" si="142">AG121</f>
        <v>12.692329650289681</v>
      </c>
      <c r="AI61" s="9">
        <f t="shared" ref="AI61:AI62" si="143">AH121</f>
        <v>12.692329650289681</v>
      </c>
      <c r="AJ61" s="9">
        <f t="shared" ref="AJ61:AJ62" si="144">AI121</f>
        <v>12.692329650289681</v>
      </c>
      <c r="AK61" s="9">
        <f t="shared" ref="AK61:AK62" si="145">AJ121</f>
        <v>12.692329650289681</v>
      </c>
      <c r="AL61" s="9">
        <f t="shared" ref="AL61:AL62" si="146">AK121</f>
        <v>12.692329650289681</v>
      </c>
      <c r="AM61" s="9">
        <f t="shared" ref="AM61:AM62" si="147">AL121</f>
        <v>12.692329650289681</v>
      </c>
    </row>
    <row r="62" spans="1:39" outlineLevel="2">
      <c r="A62" s="11">
        <f>ROW()</f>
        <v>62</v>
      </c>
      <c r="C62" s="30" t="s">
        <v>362</v>
      </c>
      <c r="D62" s="90"/>
      <c r="E62" s="15"/>
      <c r="F62" s="15"/>
      <c r="G62" s="15">
        <f t="shared" si="133"/>
        <v>0</v>
      </c>
      <c r="H62" s="15">
        <f t="shared" si="134"/>
        <v>0</v>
      </c>
      <c r="I62" s="15">
        <f t="shared" si="135"/>
        <v>0</v>
      </c>
      <c r="J62" s="15">
        <f t="shared" ref="J62" si="148">I122</f>
        <v>0</v>
      </c>
      <c r="K62" s="15">
        <f t="shared" ref="K62" si="149">J122</f>
        <v>0</v>
      </c>
      <c r="L62" s="15">
        <f t="shared" ref="L62" si="150">K122</f>
        <v>0</v>
      </c>
      <c r="M62" s="15">
        <f t="shared" ref="M62" si="151">L122</f>
        <v>0</v>
      </c>
      <c r="N62" s="15">
        <f t="shared" ref="N62" si="152">M122</f>
        <v>0</v>
      </c>
      <c r="O62" s="15">
        <f t="shared" ref="O62" si="153">N122</f>
        <v>0</v>
      </c>
      <c r="P62" s="15">
        <f t="shared" ref="P62" si="154">O122</f>
        <v>0</v>
      </c>
      <c r="Q62" s="15">
        <f t="shared" ref="Q62" si="155">P122</f>
        <v>0</v>
      </c>
      <c r="R62" s="15">
        <f t="shared" ref="R62" si="156">Q122</f>
        <v>0</v>
      </c>
      <c r="S62" s="15">
        <f t="shared" ref="S62" si="157">R122</f>
        <v>0</v>
      </c>
      <c r="T62" s="15">
        <f t="shared" ref="T62" si="158">S122</f>
        <v>0</v>
      </c>
      <c r="U62" s="15">
        <f t="shared" ref="U62" si="159">T122</f>
        <v>0</v>
      </c>
      <c r="V62" s="15">
        <f t="shared" ref="V62" si="160">U122</f>
        <v>0</v>
      </c>
      <c r="W62" s="15">
        <f t="shared" ref="W62" si="161">V122</f>
        <v>0</v>
      </c>
      <c r="X62" s="15">
        <f t="shared" ref="X62" si="162">W122</f>
        <v>0</v>
      </c>
      <c r="Y62" s="15">
        <f t="shared" ref="Y62" si="163">X122</f>
        <v>0</v>
      </c>
      <c r="Z62" s="15">
        <f t="shared" ref="Z62" si="164">Y122</f>
        <v>0</v>
      </c>
      <c r="AA62" s="15">
        <f t="shared" ref="AA62" si="165">Z122</f>
        <v>0</v>
      </c>
      <c r="AB62" s="15">
        <f t="shared" ref="AB62" si="166">AA122</f>
        <v>0</v>
      </c>
      <c r="AC62" s="15">
        <f t="shared" ref="AC62" si="167">AB122</f>
        <v>0</v>
      </c>
      <c r="AD62" s="15">
        <f t="shared" si="138"/>
        <v>0</v>
      </c>
      <c r="AE62" s="15">
        <f t="shared" si="139"/>
        <v>2.0551283054805665</v>
      </c>
      <c r="AF62" s="15">
        <f t="shared" si="140"/>
        <v>2.9058497613600522</v>
      </c>
      <c r="AG62" s="15">
        <f t="shared" si="141"/>
        <v>3.3225440135975868</v>
      </c>
      <c r="AH62" s="15">
        <f t="shared" si="142"/>
        <v>3.7882515323512269</v>
      </c>
      <c r="AI62" s="15">
        <f t="shared" si="143"/>
        <v>3.9608282831383432</v>
      </c>
      <c r="AJ62" s="15">
        <f t="shared" si="144"/>
        <v>3.9761367319549135</v>
      </c>
      <c r="AK62" s="15">
        <f t="shared" si="145"/>
        <v>4.1803304593653561</v>
      </c>
      <c r="AL62" s="15">
        <f t="shared" si="146"/>
        <v>4.2709328098063564</v>
      </c>
      <c r="AM62" s="15">
        <f t="shared" si="147"/>
        <v>4.0956003639532677</v>
      </c>
    </row>
    <row r="63" spans="1:39" outlineLevel="2">
      <c r="A63" s="11">
        <f>ROW()</f>
        <v>63</v>
      </c>
      <c r="C63" s="6" t="s">
        <v>1</v>
      </c>
      <c r="D63" s="39"/>
      <c r="E63" s="9"/>
      <c r="F63" s="9"/>
      <c r="G63" s="9">
        <f t="shared" ref="G63:H63" si="168">SUM(G50:G62)</f>
        <v>0</v>
      </c>
      <c r="H63" s="9">
        <f t="shared" si="168"/>
        <v>0</v>
      </c>
      <c r="I63" s="9">
        <f>SUM(I50:I62)</f>
        <v>1549.9999999999998</v>
      </c>
      <c r="J63" s="9">
        <f t="shared" ref="J63:AC63" si="169">SUM(J50:J62)</f>
        <v>1354.8904706556987</v>
      </c>
      <c r="K63" s="9">
        <f t="shared" si="169"/>
        <v>1159.0676437893999</v>
      </c>
      <c r="L63" s="9">
        <f t="shared" si="169"/>
        <v>959.06428874243329</v>
      </c>
      <c r="M63" s="9">
        <f t="shared" si="169"/>
        <v>758.51090424096651</v>
      </c>
      <c r="N63" s="9">
        <f t="shared" si="169"/>
        <v>560.66081278599995</v>
      </c>
      <c r="O63" s="9">
        <f t="shared" si="169"/>
        <v>406.69444221029221</v>
      </c>
      <c r="P63" s="9">
        <f t="shared" si="169"/>
        <v>588.2250276191595</v>
      </c>
      <c r="Q63" s="9">
        <f t="shared" si="169"/>
        <v>432.65598576161932</v>
      </c>
      <c r="R63" s="9">
        <f t="shared" si="169"/>
        <v>1036.956153440286</v>
      </c>
      <c r="S63" s="9">
        <f t="shared" si="169"/>
        <v>984.45552633195268</v>
      </c>
      <c r="T63" s="9">
        <f t="shared" si="169"/>
        <v>1549.5072512929528</v>
      </c>
      <c r="U63" s="9">
        <f t="shared" si="169"/>
        <v>1590.567171648742</v>
      </c>
      <c r="V63" s="9">
        <f t="shared" si="169"/>
        <v>1530.0016802025807</v>
      </c>
      <c r="W63" s="9">
        <f t="shared" si="169"/>
        <v>1457.7730675270104</v>
      </c>
      <c r="X63" s="9">
        <f t="shared" si="169"/>
        <v>1376.0861803424471</v>
      </c>
      <c r="Y63" s="9">
        <f t="shared" si="169"/>
        <v>1303.5645296596115</v>
      </c>
      <c r="Z63" s="9">
        <f t="shared" si="169"/>
        <v>1225.5368167615236</v>
      </c>
      <c r="AA63" s="9">
        <f t="shared" si="169"/>
        <v>1152.4376723978023</v>
      </c>
      <c r="AB63" s="9">
        <f t="shared" si="169"/>
        <v>1077.1096095612374</v>
      </c>
      <c r="AC63" s="9">
        <f t="shared" si="169"/>
        <v>1004.8147056162413</v>
      </c>
      <c r="AD63" s="9">
        <f t="shared" ref="AD63:AH63" si="170">SUM(AD50:AD62)</f>
        <v>934.31566423455524</v>
      </c>
      <c r="AE63" s="9">
        <f t="shared" si="170"/>
        <v>862.2928736224394</v>
      </c>
      <c r="AF63" s="9">
        <f t="shared" si="170"/>
        <v>788.1288008406168</v>
      </c>
      <c r="AG63" s="9">
        <f t="shared" si="170"/>
        <v>717.08846355937555</v>
      </c>
      <c r="AH63" s="9">
        <f t="shared" si="170"/>
        <v>629.9462252983933</v>
      </c>
      <c r="AI63" s="9">
        <f t="shared" ref="AI63:AM63" si="171">SUM(AI50:AI62)</f>
        <v>540.32107759845962</v>
      </c>
      <c r="AJ63" s="9">
        <f t="shared" si="171"/>
        <v>469.0768666466567</v>
      </c>
      <c r="AK63" s="9">
        <f t="shared" si="171"/>
        <v>424.4130077421666</v>
      </c>
      <c r="AL63" s="9">
        <f t="shared" si="171"/>
        <v>370.55549012326986</v>
      </c>
      <c r="AM63" s="9">
        <f t="shared" si="171"/>
        <v>341.309684072712</v>
      </c>
    </row>
    <row r="64" spans="1:39" outlineLevel="2">
      <c r="A64" s="11">
        <f>ROW()</f>
        <v>64</v>
      </c>
      <c r="B64" s="343" t="s">
        <v>31</v>
      </c>
      <c r="D64" s="39"/>
      <c r="E64" s="329" t="s">
        <v>47</v>
      </c>
      <c r="F64" s="182" t="str">
        <f t="shared" ref="F64:AM64" si="172">IF(ROUND(F63-F182-F260,6)=0,"OK","Wrong")</f>
        <v>OK</v>
      </c>
      <c r="G64" s="182" t="str">
        <f t="shared" si="172"/>
        <v>OK</v>
      </c>
      <c r="H64" s="182" t="str">
        <f t="shared" si="172"/>
        <v>OK</v>
      </c>
      <c r="I64" s="182" t="str">
        <f t="shared" si="172"/>
        <v>OK</v>
      </c>
      <c r="J64" s="182" t="str">
        <f t="shared" si="172"/>
        <v>OK</v>
      </c>
      <c r="K64" s="182" t="str">
        <f t="shared" si="172"/>
        <v>OK</v>
      </c>
      <c r="L64" s="182" t="str">
        <f t="shared" si="172"/>
        <v>OK</v>
      </c>
      <c r="M64" s="182" t="str">
        <f t="shared" si="172"/>
        <v>OK</v>
      </c>
      <c r="N64" s="182" t="str">
        <f t="shared" si="172"/>
        <v>OK</v>
      </c>
      <c r="O64" s="182" t="str">
        <f t="shared" si="172"/>
        <v>OK</v>
      </c>
      <c r="P64" s="182" t="str">
        <f t="shared" si="172"/>
        <v>OK</v>
      </c>
      <c r="Q64" s="182" t="str">
        <f t="shared" si="172"/>
        <v>OK</v>
      </c>
      <c r="R64" s="182" t="str">
        <f t="shared" si="172"/>
        <v>OK</v>
      </c>
      <c r="S64" s="182" t="str">
        <f t="shared" si="172"/>
        <v>OK</v>
      </c>
      <c r="T64" s="182" t="str">
        <f t="shared" si="172"/>
        <v>OK</v>
      </c>
      <c r="U64" s="182" t="str">
        <f t="shared" si="172"/>
        <v>OK</v>
      </c>
      <c r="V64" s="182" t="str">
        <f t="shared" si="172"/>
        <v>OK</v>
      </c>
      <c r="W64" s="182" t="str">
        <f t="shared" si="172"/>
        <v>OK</v>
      </c>
      <c r="X64" s="182" t="str">
        <f t="shared" si="172"/>
        <v>OK</v>
      </c>
      <c r="Y64" s="182" t="str">
        <f t="shared" si="172"/>
        <v>OK</v>
      </c>
      <c r="Z64" s="182" t="str">
        <f t="shared" si="172"/>
        <v>OK</v>
      </c>
      <c r="AA64" s="182" t="str">
        <f t="shared" si="172"/>
        <v>OK</v>
      </c>
      <c r="AB64" s="182" t="str">
        <f t="shared" si="172"/>
        <v>OK</v>
      </c>
      <c r="AC64" s="182" t="str">
        <f t="shared" si="172"/>
        <v>OK</v>
      </c>
      <c r="AD64" s="182" t="str">
        <f t="shared" si="172"/>
        <v>OK</v>
      </c>
      <c r="AE64" s="182" t="str">
        <f t="shared" si="172"/>
        <v>OK</v>
      </c>
      <c r="AF64" s="182" t="str">
        <f t="shared" si="172"/>
        <v>OK</v>
      </c>
      <c r="AG64" s="182" t="str">
        <f t="shared" si="172"/>
        <v>OK</v>
      </c>
      <c r="AH64" s="182" t="str">
        <f t="shared" si="172"/>
        <v>OK</v>
      </c>
      <c r="AI64" s="182" t="str">
        <f t="shared" si="172"/>
        <v>OK</v>
      </c>
      <c r="AJ64" s="182" t="str">
        <f t="shared" si="172"/>
        <v>OK</v>
      </c>
      <c r="AK64" s="182" t="str">
        <f t="shared" si="172"/>
        <v>OK</v>
      </c>
      <c r="AL64" s="182" t="str">
        <f t="shared" si="172"/>
        <v>OK</v>
      </c>
      <c r="AM64" s="182" t="str">
        <f t="shared" si="172"/>
        <v>OK</v>
      </c>
    </row>
    <row r="65" spans="1:39" outlineLevel="2">
      <c r="A65" s="11">
        <f>ROW()</f>
        <v>65</v>
      </c>
      <c r="C65" s="6" t="s">
        <v>2</v>
      </c>
      <c r="D65" s="39"/>
      <c r="E65" s="39"/>
      <c r="F65" s="39"/>
      <c r="G65" s="39"/>
      <c r="H65" s="9"/>
      <c r="I65" s="9">
        <f>I262</f>
        <v>1.3878405999999999</v>
      </c>
      <c r="J65" s="9">
        <f t="shared" ref="J65:AC65" si="173">J262</f>
        <v>3.0096500000000002E-2</v>
      </c>
      <c r="K65" s="9">
        <f t="shared" si="173"/>
        <v>6.3939300000000004E-2</v>
      </c>
      <c r="L65" s="9">
        <f t="shared" si="173"/>
        <v>2.1140000000000001E-5</v>
      </c>
      <c r="M65" s="9">
        <f t="shared" si="173"/>
        <v>0.62122699999999986</v>
      </c>
      <c r="N65" s="9">
        <f t="shared" si="173"/>
        <v>7.4336034800000004</v>
      </c>
      <c r="O65" s="9">
        <f t="shared" si="173"/>
        <v>229.88054288999993</v>
      </c>
      <c r="P65" s="9">
        <f t="shared" si="173"/>
        <v>1.1463871999999999</v>
      </c>
      <c r="Q65" s="9">
        <f t="shared" si="173"/>
        <v>493.54175513999991</v>
      </c>
      <c r="R65" s="9">
        <f t="shared" si="173"/>
        <v>0</v>
      </c>
      <c r="S65" s="9">
        <f t="shared" si="173"/>
        <v>489.95989998000005</v>
      </c>
      <c r="T65" s="9">
        <f t="shared" si="173"/>
        <v>46.114715758958042</v>
      </c>
      <c r="U65" s="9">
        <f t="shared" si="173"/>
        <v>14.606136384299488</v>
      </c>
      <c r="V65" s="9">
        <f t="shared" si="173"/>
        <v>4.6914845910357874</v>
      </c>
      <c r="W65" s="9">
        <f t="shared" si="173"/>
        <v>0.58293042136619544</v>
      </c>
      <c r="X65" s="9">
        <f t="shared" si="173"/>
        <v>2.5928162600000002</v>
      </c>
      <c r="Y65" s="9">
        <f t="shared" si="173"/>
        <v>0</v>
      </c>
      <c r="Z65" s="9">
        <f t="shared" si="173"/>
        <v>0</v>
      </c>
      <c r="AA65" s="9">
        <f t="shared" si="173"/>
        <v>8.5233363749999971E-2</v>
      </c>
      <c r="AB65" s="9">
        <f t="shared" si="173"/>
        <v>8.8811437499999955E-3</v>
      </c>
      <c r="AC65" s="9">
        <f t="shared" si="173"/>
        <v>8.7959769999999993E-2</v>
      </c>
      <c r="AD65" s="9">
        <f t="shared" ref="AD65:AH65" si="174">AD262</f>
        <v>0</v>
      </c>
      <c r="AE65" s="9">
        <f t="shared" si="174"/>
        <v>2.3098810959577185</v>
      </c>
      <c r="AF65" s="9">
        <f t="shared" si="174"/>
        <v>1.0636616650626538</v>
      </c>
      <c r="AG65" s="9">
        <f t="shared" si="174"/>
        <v>2.1434419999999996E-2</v>
      </c>
      <c r="AH65" s="9">
        <f t="shared" si="174"/>
        <v>0</v>
      </c>
      <c r="AI65" s="9">
        <f t="shared" ref="AI65:AM65" si="175">AI262</f>
        <v>0.19524352397610018</v>
      </c>
      <c r="AJ65" s="9">
        <f t="shared" si="175"/>
        <v>0.20003614867959116</v>
      </c>
      <c r="AK65" s="9">
        <f t="shared" si="175"/>
        <v>0.20494641749788176</v>
      </c>
      <c r="AL65" s="9">
        <f t="shared" si="175"/>
        <v>0.32286819577326298</v>
      </c>
      <c r="AM65" s="9">
        <f t="shared" si="175"/>
        <v>0.21513150956216942</v>
      </c>
    </row>
    <row r="66" spans="1:39" outlineLevel="2">
      <c r="A66" s="11">
        <f>ROW()</f>
        <v>66</v>
      </c>
      <c r="C66" s="6" t="s">
        <v>3</v>
      </c>
      <c r="D66" s="39"/>
      <c r="E66" s="39"/>
      <c r="F66" s="39"/>
      <c r="G66" s="39"/>
      <c r="H66" s="9"/>
      <c r="I66" s="9">
        <f t="shared" ref="I66:AC66" si="176">I263</f>
        <v>-1.9960040585012195</v>
      </c>
      <c r="J66" s="9">
        <f t="shared" si="176"/>
        <v>1.32699473</v>
      </c>
      <c r="K66" s="9">
        <f t="shared" si="176"/>
        <v>8.3315159999999999E-2</v>
      </c>
      <c r="L66" s="9">
        <f t="shared" si="176"/>
        <v>-0.11479787999999999</v>
      </c>
      <c r="M66" s="9">
        <f t="shared" si="176"/>
        <v>0.18346781999999998</v>
      </c>
      <c r="N66" s="9">
        <f t="shared" si="176"/>
        <v>41.216322780000006</v>
      </c>
      <c r="O66" s="9">
        <f t="shared" si="176"/>
        <v>153.70189397999997</v>
      </c>
      <c r="P66" s="9">
        <f t="shared" si="176"/>
        <v>0.13571847999999997</v>
      </c>
      <c r="Q66" s="9">
        <f t="shared" si="176"/>
        <v>126.82707395999999</v>
      </c>
      <c r="R66" s="9">
        <f t="shared" si="176"/>
        <v>0</v>
      </c>
      <c r="S66" s="9">
        <f t="shared" si="176"/>
        <v>110.75737328037005</v>
      </c>
      <c r="T66" s="9">
        <f t="shared" si="176"/>
        <v>30.587693245633893</v>
      </c>
      <c r="U66" s="9">
        <f t="shared" si="176"/>
        <v>8.2960734403383647</v>
      </c>
      <c r="V66" s="9">
        <f t="shared" si="176"/>
        <v>5.5532058264796307</v>
      </c>
      <c r="W66" s="9">
        <f t="shared" si="176"/>
        <v>3.0579326671415683</v>
      </c>
      <c r="X66" s="9">
        <f t="shared" si="176"/>
        <v>4.475624279999999</v>
      </c>
      <c r="Y66" s="9">
        <f t="shared" si="176"/>
        <v>2.4112783485000002</v>
      </c>
      <c r="Z66" s="9">
        <f t="shared" si="176"/>
        <v>4.6173590831249998</v>
      </c>
      <c r="AA66" s="9">
        <f t="shared" si="176"/>
        <v>2.8467189787499994</v>
      </c>
      <c r="AB66" s="9">
        <f t="shared" si="176"/>
        <v>1.9137673878749997</v>
      </c>
      <c r="AC66" s="9">
        <f t="shared" si="176"/>
        <v>2.0724719599999997</v>
      </c>
      <c r="AD66" s="9">
        <f t="shared" ref="AD66:AH66" si="177">AD263</f>
        <v>2.7634872913180613</v>
      </c>
      <c r="AE66" s="9">
        <f t="shared" si="177"/>
        <v>3.8898085926877619</v>
      </c>
      <c r="AF66" s="9">
        <f t="shared" si="177"/>
        <v>5.0157975962613488</v>
      </c>
      <c r="AG66" s="9">
        <f t="shared" si="177"/>
        <v>1.6330694299999993</v>
      </c>
      <c r="AH66" s="9">
        <f t="shared" si="177"/>
        <v>1.3022698752000001</v>
      </c>
      <c r="AI66" s="9">
        <f t="shared" ref="AI66:AM66" si="178">AI263</f>
        <v>6.9232723784105854</v>
      </c>
      <c r="AJ66" s="9">
        <f t="shared" si="178"/>
        <v>6.1239023538243433</v>
      </c>
      <c r="AK66" s="9">
        <f t="shared" si="178"/>
        <v>7.1870080794176507</v>
      </c>
      <c r="AL66" s="9">
        <f t="shared" si="178"/>
        <v>5.038324327748505</v>
      </c>
      <c r="AM66" s="9">
        <f t="shared" si="178"/>
        <v>4.5961806059040269</v>
      </c>
    </row>
    <row r="67" spans="1:39" outlineLevel="2">
      <c r="A67" s="11">
        <f>ROW()</f>
        <v>67</v>
      </c>
      <c r="C67" s="6" t="s">
        <v>4</v>
      </c>
      <c r="D67" s="39"/>
      <c r="E67" s="39"/>
      <c r="F67" s="39"/>
      <c r="G67" s="39"/>
      <c r="H67" s="9"/>
      <c r="I67" s="9">
        <f t="shared" ref="I67:AC67" si="179">I264</f>
        <v>0.57169320000000023</v>
      </c>
      <c r="J67" s="9">
        <f t="shared" si="179"/>
        <v>0.5396342500000002</v>
      </c>
      <c r="K67" s="9">
        <f t="shared" si="179"/>
        <v>0.35796585000000014</v>
      </c>
      <c r="L67" s="9">
        <f t="shared" si="179"/>
        <v>-3.1767190000000001E-2</v>
      </c>
      <c r="M67" s="9">
        <f t="shared" si="179"/>
        <v>1.6705262800000003</v>
      </c>
      <c r="N67" s="9">
        <f t="shared" si="179"/>
        <v>0</v>
      </c>
      <c r="O67" s="9">
        <f t="shared" si="179"/>
        <v>0</v>
      </c>
      <c r="P67" s="9">
        <f t="shared" si="179"/>
        <v>0</v>
      </c>
      <c r="Q67" s="9">
        <f t="shared" si="179"/>
        <v>0</v>
      </c>
      <c r="R67" s="9">
        <f t="shared" si="179"/>
        <v>7.6179759999999999E-2</v>
      </c>
      <c r="S67" s="9">
        <f t="shared" si="179"/>
        <v>4.7555367100000003</v>
      </c>
      <c r="T67" s="9">
        <f t="shared" si="179"/>
        <v>0.34960930225343861</v>
      </c>
      <c r="U67" s="9">
        <f t="shared" si="179"/>
        <v>1.8497595787947199</v>
      </c>
      <c r="V67" s="9">
        <f t="shared" si="179"/>
        <v>0.95437131657921159</v>
      </c>
      <c r="W67" s="9">
        <f t="shared" si="179"/>
        <v>1.1986972768811694</v>
      </c>
      <c r="X67" s="9">
        <f t="shared" si="179"/>
        <v>3.6613055299999999</v>
      </c>
      <c r="Y67" s="9">
        <f t="shared" si="179"/>
        <v>3.3113628224999987</v>
      </c>
      <c r="Z67" s="9">
        <f t="shared" si="179"/>
        <v>3.5379170583749806</v>
      </c>
      <c r="AA67" s="9">
        <f t="shared" si="179"/>
        <v>6.7984312904999973</v>
      </c>
      <c r="AB67" s="9">
        <f t="shared" si="179"/>
        <v>5.4032617856250775</v>
      </c>
      <c r="AC67" s="9">
        <f t="shared" si="179"/>
        <v>8.2567093700000012</v>
      </c>
      <c r="AD67" s="9">
        <f t="shared" ref="AD67:AH67" si="180">AD264</f>
        <v>4.0844526903942615</v>
      </c>
      <c r="AE67" s="9">
        <f t="shared" si="180"/>
        <v>2.7134641168903721</v>
      </c>
      <c r="AF67" s="9">
        <f t="shared" si="180"/>
        <v>3.4735087225181496</v>
      </c>
      <c r="AG67" s="9">
        <f t="shared" si="180"/>
        <v>3.3324905400000002</v>
      </c>
      <c r="AH67" s="9">
        <f t="shared" si="180"/>
        <v>2.5796127756000002</v>
      </c>
      <c r="AI67" s="9">
        <f t="shared" ref="AI67:AM67" si="181">AI264</f>
        <v>3.809001710464277</v>
      </c>
      <c r="AJ67" s="9">
        <f t="shared" si="181"/>
        <v>3.6325596683365302</v>
      </c>
      <c r="AK67" s="9">
        <f t="shared" si="181"/>
        <v>4.9425913794501222</v>
      </c>
      <c r="AL67" s="9">
        <f t="shared" si="181"/>
        <v>4.1946561852756634</v>
      </c>
      <c r="AM67" s="9">
        <f t="shared" si="181"/>
        <v>4.2050923406983465</v>
      </c>
    </row>
    <row r="68" spans="1:39" outlineLevel="2">
      <c r="A68" s="11">
        <f>ROW()</f>
        <v>68</v>
      </c>
      <c r="C68" s="6" t="s">
        <v>5</v>
      </c>
      <c r="D68" s="39"/>
      <c r="E68" s="39"/>
      <c r="F68" s="39"/>
      <c r="G68" s="39"/>
      <c r="H68" s="9"/>
      <c r="I68" s="9">
        <f t="shared" ref="I68:AC68" si="182">I265</f>
        <v>5.0959685000000006</v>
      </c>
      <c r="J68" s="9">
        <f t="shared" si="182"/>
        <v>1.37068648</v>
      </c>
      <c r="K68" s="9">
        <f t="shared" si="182"/>
        <v>0.75003203000000007</v>
      </c>
      <c r="L68" s="9">
        <f t="shared" si="182"/>
        <v>0.92049552999999995</v>
      </c>
      <c r="M68" s="9">
        <f t="shared" si="182"/>
        <v>0.90148431000000007</v>
      </c>
      <c r="N68" s="9">
        <f t="shared" si="182"/>
        <v>3.5204673699999995</v>
      </c>
      <c r="O68" s="9">
        <f t="shared" si="182"/>
        <v>0.78549806</v>
      </c>
      <c r="P68" s="9">
        <f t="shared" si="182"/>
        <v>2.1494877400000001</v>
      </c>
      <c r="Q68" s="9">
        <f t="shared" si="182"/>
        <v>5.6331739800000005</v>
      </c>
      <c r="R68" s="9">
        <f t="shared" si="182"/>
        <v>0.54429260000000013</v>
      </c>
      <c r="S68" s="9">
        <f t="shared" si="182"/>
        <v>12.727538799630002</v>
      </c>
      <c r="T68" s="9">
        <f t="shared" si="182"/>
        <v>46.761417977357318</v>
      </c>
      <c r="U68" s="9">
        <f t="shared" si="182"/>
        <v>4.4369118538139354</v>
      </c>
      <c r="V68" s="9">
        <f t="shared" si="182"/>
        <v>8.2917760666417131</v>
      </c>
      <c r="W68" s="9">
        <f t="shared" si="182"/>
        <v>7.4665115184499751</v>
      </c>
      <c r="X68" s="9">
        <f t="shared" si="182"/>
        <v>11.621402839992811</v>
      </c>
      <c r="Y68" s="9">
        <f t="shared" si="182"/>
        <v>2.2469138593749993</v>
      </c>
      <c r="Z68" s="9">
        <f t="shared" si="182"/>
        <v>4.8109472403749987</v>
      </c>
      <c r="AA68" s="9">
        <f t="shared" si="182"/>
        <v>1.7451145642499994</v>
      </c>
      <c r="AB68" s="9">
        <f t="shared" si="182"/>
        <v>2.6764061411249993</v>
      </c>
      <c r="AC68" s="9">
        <f t="shared" si="182"/>
        <v>4.0108991900000026</v>
      </c>
      <c r="AD68" s="9">
        <f t="shared" ref="AD68:AH68" si="183">AD265</f>
        <v>2.4889551591993828</v>
      </c>
      <c r="AE68" s="9">
        <f t="shared" si="183"/>
        <v>2.5200572532414931</v>
      </c>
      <c r="AF68" s="9">
        <f t="shared" si="183"/>
        <v>0.51554893671142032</v>
      </c>
      <c r="AG68" s="9">
        <f t="shared" si="183"/>
        <v>1.8114155400000007</v>
      </c>
      <c r="AH68" s="9">
        <f t="shared" si="183"/>
        <v>1.8272725622999999</v>
      </c>
      <c r="AI68" s="9">
        <f t="shared" ref="AI68:AM68" si="184">AI265</f>
        <v>1.4128913079130689</v>
      </c>
      <c r="AJ68" s="9">
        <f t="shared" si="184"/>
        <v>1.7594577378484471</v>
      </c>
      <c r="AK68" s="9">
        <f t="shared" si="184"/>
        <v>1.1745853820039889</v>
      </c>
      <c r="AL68" s="9">
        <f t="shared" si="184"/>
        <v>1.4303286854710633</v>
      </c>
      <c r="AM68" s="9">
        <f t="shared" si="184"/>
        <v>1.232958006415444</v>
      </c>
    </row>
    <row r="69" spans="1:39" outlineLevel="2">
      <c r="A69" s="11">
        <f>ROW()</f>
        <v>69</v>
      </c>
      <c r="C69" s="6" t="s">
        <v>473</v>
      </c>
      <c r="D69" s="39"/>
      <c r="E69" s="39"/>
      <c r="F69" s="39"/>
      <c r="G69" s="39"/>
      <c r="H69" s="9"/>
      <c r="I69" s="9">
        <f t="shared" ref="I69:AC69" si="185">I266</f>
        <v>0</v>
      </c>
      <c r="J69" s="9">
        <f t="shared" si="185"/>
        <v>0</v>
      </c>
      <c r="K69" s="9">
        <f t="shared" si="185"/>
        <v>0</v>
      </c>
      <c r="L69" s="9">
        <f t="shared" si="185"/>
        <v>0</v>
      </c>
      <c r="M69" s="9">
        <f t="shared" si="185"/>
        <v>0</v>
      </c>
      <c r="N69" s="9">
        <f t="shared" si="185"/>
        <v>0</v>
      </c>
      <c r="O69" s="9">
        <f t="shared" si="185"/>
        <v>0</v>
      </c>
      <c r="P69" s="9">
        <f t="shared" si="185"/>
        <v>0</v>
      </c>
      <c r="Q69" s="9">
        <f t="shared" si="185"/>
        <v>0</v>
      </c>
      <c r="R69" s="9">
        <f t="shared" si="185"/>
        <v>0</v>
      </c>
      <c r="S69" s="9">
        <f t="shared" si="185"/>
        <v>0</v>
      </c>
      <c r="T69" s="9">
        <f t="shared" si="185"/>
        <v>0</v>
      </c>
      <c r="U69" s="9">
        <f t="shared" si="185"/>
        <v>0</v>
      </c>
      <c r="V69" s="9">
        <f t="shared" si="185"/>
        <v>0</v>
      </c>
      <c r="W69" s="9">
        <f t="shared" si="185"/>
        <v>0</v>
      </c>
      <c r="X69" s="9">
        <f t="shared" si="185"/>
        <v>0</v>
      </c>
      <c r="Y69" s="9">
        <f t="shared" si="185"/>
        <v>3.3065471699999995</v>
      </c>
      <c r="Z69" s="9">
        <f t="shared" si="185"/>
        <v>2.4601927094999931</v>
      </c>
      <c r="AA69" s="9">
        <f t="shared" si="185"/>
        <v>2.9663454082499987</v>
      </c>
      <c r="AB69" s="9">
        <f t="shared" si="185"/>
        <v>2.5211855778749994</v>
      </c>
      <c r="AC69" s="9">
        <f t="shared" si="185"/>
        <v>4.4002969500000004</v>
      </c>
      <c r="AD69" s="9">
        <f t="shared" ref="AD69:AH69" si="186">AD266</f>
        <v>12.895977026083161</v>
      </c>
      <c r="AE69" s="9">
        <f t="shared" si="186"/>
        <v>6.0925541651664581</v>
      </c>
      <c r="AF69" s="9">
        <f t="shared" si="186"/>
        <v>14.533143639704214</v>
      </c>
      <c r="AG69" s="9">
        <f t="shared" si="186"/>
        <v>5.1701568994999993</v>
      </c>
      <c r="AH69" s="9">
        <f t="shared" si="186"/>
        <v>9.4027394471999983</v>
      </c>
      <c r="AI69" s="9">
        <f t="shared" ref="AI69:AM69" si="187">AI266</f>
        <v>17.83946827386146</v>
      </c>
      <c r="AJ69" s="9">
        <f t="shared" si="187"/>
        <v>11.83319404170334</v>
      </c>
      <c r="AK69" s="9">
        <f t="shared" si="187"/>
        <v>8.2189691216717868</v>
      </c>
      <c r="AL69" s="9">
        <f t="shared" si="187"/>
        <v>12.17639100252239</v>
      </c>
      <c r="AM69" s="9">
        <f t="shared" si="187"/>
        <v>7.5303466310915663</v>
      </c>
    </row>
    <row r="70" spans="1:39" outlineLevel="2">
      <c r="A70" s="11">
        <f>ROW()</f>
        <v>70</v>
      </c>
      <c r="C70" s="6" t="s">
        <v>474</v>
      </c>
      <c r="D70" s="39"/>
      <c r="E70" s="39"/>
      <c r="F70" s="39"/>
      <c r="G70" s="39"/>
      <c r="H70" s="9"/>
      <c r="I70" s="9">
        <f t="shared" ref="I70:AC70" si="188">I267</f>
        <v>0</v>
      </c>
      <c r="J70" s="9">
        <f t="shared" si="188"/>
        <v>0</v>
      </c>
      <c r="K70" s="9">
        <f t="shared" si="188"/>
        <v>0</v>
      </c>
      <c r="L70" s="9">
        <f t="shared" si="188"/>
        <v>0</v>
      </c>
      <c r="M70" s="9">
        <f t="shared" si="188"/>
        <v>0</v>
      </c>
      <c r="N70" s="9">
        <f t="shared" si="188"/>
        <v>0</v>
      </c>
      <c r="O70" s="9">
        <f t="shared" si="188"/>
        <v>0</v>
      </c>
      <c r="P70" s="9">
        <f t="shared" si="188"/>
        <v>0</v>
      </c>
      <c r="Q70" s="9">
        <f t="shared" si="188"/>
        <v>0</v>
      </c>
      <c r="R70" s="9">
        <f t="shared" si="188"/>
        <v>0</v>
      </c>
      <c r="S70" s="9">
        <f t="shared" si="188"/>
        <v>0</v>
      </c>
      <c r="T70" s="9">
        <f t="shared" si="188"/>
        <v>0</v>
      </c>
      <c r="U70" s="9">
        <f t="shared" si="188"/>
        <v>0</v>
      </c>
      <c r="V70" s="9">
        <f t="shared" si="188"/>
        <v>0</v>
      </c>
      <c r="W70" s="9">
        <f t="shared" si="188"/>
        <v>0</v>
      </c>
      <c r="X70" s="9">
        <f t="shared" si="188"/>
        <v>0</v>
      </c>
      <c r="Y70" s="9">
        <f t="shared" si="188"/>
        <v>0.83603079787499979</v>
      </c>
      <c r="Z70" s="9">
        <f t="shared" si="188"/>
        <v>1.5208248048749997</v>
      </c>
      <c r="AA70" s="9">
        <f t="shared" si="188"/>
        <v>4.8440790652499981</v>
      </c>
      <c r="AB70" s="9">
        <f t="shared" si="188"/>
        <v>7.3666363983749985</v>
      </c>
      <c r="AC70" s="9">
        <f t="shared" si="188"/>
        <v>3.8696298499999995</v>
      </c>
      <c r="AD70" s="9">
        <f t="shared" ref="AD70:AH70" si="189">AD267</f>
        <v>4.1518243681504741</v>
      </c>
      <c r="AE70" s="9">
        <f t="shared" si="189"/>
        <v>5.7473409819517363</v>
      </c>
      <c r="AF70" s="9">
        <f t="shared" si="189"/>
        <v>6.782042202401362</v>
      </c>
      <c r="AG70" s="9">
        <f t="shared" si="189"/>
        <v>3.8737209399999988</v>
      </c>
      <c r="AH70" s="9">
        <f t="shared" si="189"/>
        <v>3.1010340243000001</v>
      </c>
      <c r="AI70" s="9">
        <f t="shared" ref="AI70:AM70" si="190">AI267</f>
        <v>5.0181590253491981</v>
      </c>
      <c r="AJ70" s="9">
        <f t="shared" si="190"/>
        <v>4.5427365126550674</v>
      </c>
      <c r="AK70" s="9">
        <f t="shared" si="190"/>
        <v>4.2327842543515537</v>
      </c>
      <c r="AL70" s="9">
        <f t="shared" si="190"/>
        <v>4.2068331705683493</v>
      </c>
      <c r="AM70" s="9">
        <f t="shared" si="190"/>
        <v>4.1944358129383943</v>
      </c>
    </row>
    <row r="71" spans="1:39" outlineLevel="2">
      <c r="A71" s="11">
        <f>ROW()</f>
        <v>71</v>
      </c>
      <c r="C71" s="6" t="s">
        <v>477</v>
      </c>
      <c r="D71" s="39"/>
      <c r="E71" s="39"/>
      <c r="F71" s="39"/>
      <c r="G71" s="39"/>
      <c r="H71" s="9"/>
      <c r="I71" s="9">
        <f t="shared" ref="I71:AC71" si="191">I268</f>
        <v>0</v>
      </c>
      <c r="J71" s="9">
        <f t="shared" si="191"/>
        <v>0</v>
      </c>
      <c r="K71" s="9">
        <f t="shared" si="191"/>
        <v>0</v>
      </c>
      <c r="L71" s="9">
        <f t="shared" si="191"/>
        <v>0</v>
      </c>
      <c r="M71" s="9">
        <f t="shared" si="191"/>
        <v>0</v>
      </c>
      <c r="N71" s="9">
        <f t="shared" si="191"/>
        <v>0</v>
      </c>
      <c r="O71" s="9">
        <f t="shared" si="191"/>
        <v>0</v>
      </c>
      <c r="P71" s="9">
        <f t="shared" si="191"/>
        <v>0</v>
      </c>
      <c r="Q71" s="9">
        <f t="shared" si="191"/>
        <v>0</v>
      </c>
      <c r="R71" s="9">
        <f t="shared" si="191"/>
        <v>0</v>
      </c>
      <c r="S71" s="9">
        <f t="shared" si="191"/>
        <v>0</v>
      </c>
      <c r="T71" s="9">
        <f t="shared" si="191"/>
        <v>0</v>
      </c>
      <c r="U71" s="9">
        <f t="shared" si="191"/>
        <v>0</v>
      </c>
      <c r="V71" s="9">
        <f t="shared" si="191"/>
        <v>0</v>
      </c>
      <c r="W71" s="9">
        <f t="shared" si="191"/>
        <v>0</v>
      </c>
      <c r="X71" s="9">
        <f t="shared" si="191"/>
        <v>0</v>
      </c>
      <c r="Y71" s="9">
        <f t="shared" si="191"/>
        <v>5.2280085352499999</v>
      </c>
      <c r="Z71" s="9">
        <f t="shared" si="191"/>
        <v>6.2283088619999987</v>
      </c>
      <c r="AA71" s="9">
        <f t="shared" si="191"/>
        <v>2.8784513868749997</v>
      </c>
      <c r="AB71" s="9">
        <f t="shared" si="191"/>
        <v>6.528920405624997</v>
      </c>
      <c r="AC71" s="9">
        <f t="shared" si="191"/>
        <v>6.8165931999999998</v>
      </c>
      <c r="AD71" s="9">
        <f t="shared" ref="AD71:AH71" si="192">AD268</f>
        <v>8.0461640731343724</v>
      </c>
      <c r="AE71" s="9">
        <f t="shared" si="192"/>
        <v>15.504377056244682</v>
      </c>
      <c r="AF71" s="9">
        <f t="shared" si="192"/>
        <v>16.27226904066185</v>
      </c>
      <c r="AG71" s="9">
        <f t="shared" si="192"/>
        <v>20.927251670000004</v>
      </c>
      <c r="AH71" s="9">
        <f t="shared" si="192"/>
        <v>15.454155066299998</v>
      </c>
      <c r="AI71" s="9">
        <f t="shared" ref="AI71:AM71" si="193">AI268</f>
        <v>17.745695440847765</v>
      </c>
      <c r="AJ71" s="9">
        <f t="shared" si="193"/>
        <v>17.038041107480772</v>
      </c>
      <c r="AK71" s="9">
        <f t="shared" si="193"/>
        <v>17.155215403350013</v>
      </c>
      <c r="AL71" s="9">
        <f t="shared" si="193"/>
        <v>18.816736548816124</v>
      </c>
      <c r="AM71" s="9">
        <f t="shared" si="193"/>
        <v>14.681923179617076</v>
      </c>
    </row>
    <row r="72" spans="1:39" outlineLevel="2">
      <c r="A72" s="11">
        <f>ROW()</f>
        <v>72</v>
      </c>
      <c r="C72" s="6" t="s">
        <v>511</v>
      </c>
      <c r="D72" s="39"/>
      <c r="E72" s="39"/>
      <c r="F72" s="39"/>
      <c r="G72" s="39"/>
      <c r="H72" s="9"/>
      <c r="I72" s="9">
        <f t="shared" ref="I72:AC73" si="194">I269</f>
        <v>0</v>
      </c>
      <c r="J72" s="9">
        <f t="shared" si="194"/>
        <v>0</v>
      </c>
      <c r="K72" s="9">
        <f t="shared" si="194"/>
        <v>0</v>
      </c>
      <c r="L72" s="9">
        <f t="shared" si="194"/>
        <v>0</v>
      </c>
      <c r="M72" s="9">
        <f t="shared" si="194"/>
        <v>0</v>
      </c>
      <c r="N72" s="9">
        <f t="shared" si="194"/>
        <v>0</v>
      </c>
      <c r="O72" s="9">
        <f t="shared" si="194"/>
        <v>0</v>
      </c>
      <c r="P72" s="9">
        <f t="shared" si="194"/>
        <v>0</v>
      </c>
      <c r="Q72" s="9">
        <f t="shared" si="194"/>
        <v>0</v>
      </c>
      <c r="R72" s="9">
        <f t="shared" si="194"/>
        <v>0</v>
      </c>
      <c r="S72" s="9">
        <f t="shared" si="194"/>
        <v>0</v>
      </c>
      <c r="T72" s="9">
        <f t="shared" si="194"/>
        <v>3.0409407109845787</v>
      </c>
      <c r="U72" s="9">
        <f t="shared" si="194"/>
        <v>1.6190174551710552</v>
      </c>
      <c r="V72" s="9">
        <f t="shared" si="194"/>
        <v>1.0947403545009966</v>
      </c>
      <c r="W72" s="9">
        <f t="shared" si="194"/>
        <v>8.5830739324944585E-3</v>
      </c>
      <c r="X72" s="9">
        <f t="shared" si="194"/>
        <v>0.11309440000718902</v>
      </c>
      <c r="Y72" s="9">
        <f t="shared" si="194"/>
        <v>1.9637000000000002E-2</v>
      </c>
      <c r="Z72" s="9">
        <f t="shared" si="194"/>
        <v>0</v>
      </c>
      <c r="AA72" s="9">
        <f t="shared" si="194"/>
        <v>0</v>
      </c>
      <c r="AB72" s="9">
        <f t="shared" si="194"/>
        <v>0</v>
      </c>
      <c r="AC72" s="9">
        <f t="shared" si="194"/>
        <v>0</v>
      </c>
      <c r="AD72" s="9">
        <f t="shared" ref="AD72:AH73" si="195">AD269</f>
        <v>0.49887589754621225</v>
      </c>
      <c r="AE72" s="9">
        <f t="shared" si="195"/>
        <v>1.0864197517277903</v>
      </c>
      <c r="AF72" s="9">
        <f t="shared" si="195"/>
        <v>-0.16483873939230986</v>
      </c>
      <c r="AG72" s="9">
        <f t="shared" si="195"/>
        <v>0.98097903000000031</v>
      </c>
      <c r="AH72" s="9">
        <f t="shared" si="195"/>
        <v>3.4125741927000006</v>
      </c>
      <c r="AI72" s="9">
        <f t="shared" ref="AI72:AM73" si="196">AI269</f>
        <v>1.2848283513265948</v>
      </c>
      <c r="AJ72" s="9">
        <f t="shared" si="196"/>
        <v>22.107541070010907</v>
      </c>
      <c r="AK72" s="9">
        <f t="shared" si="196"/>
        <v>16.448578733218387</v>
      </c>
      <c r="AL72" s="9">
        <f t="shared" si="196"/>
        <v>7.3379135403014306</v>
      </c>
      <c r="AM72" s="9">
        <f t="shared" si="196"/>
        <v>1.3254876879475599</v>
      </c>
    </row>
    <row r="73" spans="1:39" outlineLevel="2">
      <c r="A73" s="11">
        <f>ROW()</f>
        <v>73</v>
      </c>
      <c r="C73" s="6" t="s">
        <v>655</v>
      </c>
      <c r="D73" s="39"/>
      <c r="E73" s="39"/>
      <c r="F73" s="39"/>
      <c r="G73" s="3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>
        <f t="shared" si="194"/>
        <v>0</v>
      </c>
      <c r="Z73" s="9">
        <f t="shared" si="194"/>
        <v>0</v>
      </c>
      <c r="AA73" s="9">
        <f t="shared" si="194"/>
        <v>0</v>
      </c>
      <c r="AB73" s="9">
        <f t="shared" si="194"/>
        <v>0</v>
      </c>
      <c r="AC73" s="9">
        <f t="shared" si="194"/>
        <v>0</v>
      </c>
      <c r="AD73" s="9">
        <f t="shared" si="195"/>
        <v>0</v>
      </c>
      <c r="AE73" s="9">
        <f t="shared" si="195"/>
        <v>0</v>
      </c>
      <c r="AF73" s="9">
        <f t="shared" si="195"/>
        <v>0</v>
      </c>
      <c r="AG73" s="9">
        <f t="shared" si="195"/>
        <v>0</v>
      </c>
      <c r="AH73" s="9">
        <f t="shared" si="195"/>
        <v>0</v>
      </c>
      <c r="AI73" s="9">
        <f t="shared" si="196"/>
        <v>0</v>
      </c>
      <c r="AJ73" s="9">
        <f t="shared" si="196"/>
        <v>0</v>
      </c>
      <c r="AK73" s="9">
        <f t="shared" si="196"/>
        <v>0</v>
      </c>
      <c r="AL73" s="9">
        <f t="shared" si="196"/>
        <v>0</v>
      </c>
      <c r="AM73" s="9">
        <f t="shared" si="196"/>
        <v>0</v>
      </c>
    </row>
    <row r="74" spans="1:39" outlineLevel="2">
      <c r="A74" s="11">
        <f>ROW()</f>
        <v>74</v>
      </c>
      <c r="C74" s="6" t="s">
        <v>656</v>
      </c>
      <c r="D74" s="39"/>
      <c r="E74" s="39"/>
      <c r="F74" s="39"/>
      <c r="G74" s="3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</row>
    <row r="75" spans="1:39" outlineLevel="2">
      <c r="A75" s="11">
        <f>ROW()</f>
        <v>75</v>
      </c>
      <c r="C75" s="6" t="s">
        <v>667</v>
      </c>
      <c r="D75" s="39"/>
      <c r="E75" s="39"/>
      <c r="F75" s="39"/>
      <c r="G75" s="3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</row>
    <row r="76" spans="1:39" outlineLevel="2">
      <c r="A76" s="11">
        <f>ROW()</f>
        <v>76</v>
      </c>
      <c r="C76" s="6" t="s">
        <v>212</v>
      </c>
      <c r="D76" s="39"/>
      <c r="E76" s="39"/>
      <c r="F76" s="39"/>
      <c r="G76" s="39"/>
      <c r="H76" s="9"/>
      <c r="I76" s="9">
        <f t="shared" ref="I76:AC76" si="197">I273</f>
        <v>0</v>
      </c>
      <c r="J76" s="9">
        <f t="shared" si="197"/>
        <v>0</v>
      </c>
      <c r="K76" s="9">
        <f t="shared" si="197"/>
        <v>0</v>
      </c>
      <c r="L76" s="9">
        <f t="shared" si="197"/>
        <v>0</v>
      </c>
      <c r="M76" s="9">
        <f t="shared" si="197"/>
        <v>0</v>
      </c>
      <c r="N76" s="9">
        <f t="shared" si="197"/>
        <v>0</v>
      </c>
      <c r="O76" s="9">
        <f t="shared" si="197"/>
        <v>-0.11984469</v>
      </c>
      <c r="P76" s="9">
        <f t="shared" si="197"/>
        <v>1.7943513999999998</v>
      </c>
      <c r="Q76" s="9">
        <f t="shared" si="197"/>
        <v>1.4154523300000001</v>
      </c>
      <c r="R76" s="9">
        <f t="shared" si="197"/>
        <v>0.66129320999999996</v>
      </c>
      <c r="S76" s="9">
        <f t="shared" si="197"/>
        <v>0.66606215000000002</v>
      </c>
      <c r="T76" s="9">
        <f t="shared" si="197"/>
        <v>-1.6308843332665156E-2</v>
      </c>
      <c r="U76" s="9">
        <f t="shared" si="197"/>
        <v>-3.9006140835444798E-2</v>
      </c>
      <c r="V76" s="9">
        <f t="shared" si="197"/>
        <v>0.18862567937376898</v>
      </c>
      <c r="W76" s="9">
        <f t="shared" si="197"/>
        <v>5.9802596459833856E-4</v>
      </c>
      <c r="X76" s="9">
        <f t="shared" si="197"/>
        <v>-2.9711099999993884E-3</v>
      </c>
      <c r="Y76" s="9">
        <f t="shared" si="197"/>
        <v>0</v>
      </c>
      <c r="Z76" s="9">
        <f t="shared" si="197"/>
        <v>0</v>
      </c>
      <c r="AA76" s="9">
        <f t="shared" si="197"/>
        <v>0</v>
      </c>
      <c r="AB76" s="9">
        <f t="shared" si="197"/>
        <v>0</v>
      </c>
      <c r="AC76" s="9">
        <f t="shared" si="197"/>
        <v>0</v>
      </c>
      <c r="AD76" s="9">
        <f t="shared" ref="AD76:AH76" si="198">AD273</f>
        <v>0</v>
      </c>
      <c r="AE76" s="9">
        <f t="shared" si="198"/>
        <v>0</v>
      </c>
      <c r="AF76" s="9">
        <f t="shared" si="198"/>
        <v>0</v>
      </c>
      <c r="AG76" s="9">
        <f t="shared" si="198"/>
        <v>0</v>
      </c>
      <c r="AH76" s="9">
        <f t="shared" si="198"/>
        <v>0</v>
      </c>
      <c r="AI76" s="9">
        <f t="shared" ref="AI76:AM76" si="199">AI273</f>
        <v>0</v>
      </c>
      <c r="AJ76" s="9">
        <f t="shared" si="199"/>
        <v>0</v>
      </c>
      <c r="AK76" s="9">
        <f t="shared" si="199"/>
        <v>0</v>
      </c>
      <c r="AL76" s="9">
        <f t="shared" si="199"/>
        <v>0</v>
      </c>
      <c r="AM76" s="9">
        <f t="shared" si="199"/>
        <v>0</v>
      </c>
    </row>
    <row r="77" spans="1:39" outlineLevel="2">
      <c r="A77" s="11">
        <f>ROW()</f>
        <v>77</v>
      </c>
      <c r="C77" s="30" t="s">
        <v>362</v>
      </c>
      <c r="D77" s="90"/>
      <c r="E77" s="90"/>
      <c r="F77" s="90"/>
      <c r="G77" s="90"/>
      <c r="H77" s="15"/>
      <c r="I77" s="9">
        <f t="shared" ref="I77:AC77" si="200">I274</f>
        <v>0</v>
      </c>
      <c r="J77" s="9">
        <f t="shared" si="200"/>
        <v>0</v>
      </c>
      <c r="K77" s="9">
        <f t="shared" si="200"/>
        <v>0</v>
      </c>
      <c r="L77" s="9">
        <f t="shared" si="200"/>
        <v>0</v>
      </c>
      <c r="M77" s="9">
        <f t="shared" si="200"/>
        <v>0</v>
      </c>
      <c r="N77" s="9">
        <f t="shared" si="200"/>
        <v>0</v>
      </c>
      <c r="O77" s="9">
        <f t="shared" si="200"/>
        <v>0</v>
      </c>
      <c r="P77" s="9">
        <f t="shared" si="200"/>
        <v>0</v>
      </c>
      <c r="Q77" s="9">
        <f t="shared" si="200"/>
        <v>0</v>
      </c>
      <c r="R77" s="9">
        <f t="shared" si="200"/>
        <v>0</v>
      </c>
      <c r="S77" s="9">
        <f t="shared" si="200"/>
        <v>0</v>
      </c>
      <c r="T77" s="9">
        <f t="shared" si="200"/>
        <v>0</v>
      </c>
      <c r="U77" s="9">
        <f t="shared" si="200"/>
        <v>0</v>
      </c>
      <c r="V77" s="9">
        <f t="shared" si="200"/>
        <v>0</v>
      </c>
      <c r="W77" s="9">
        <f t="shared" si="200"/>
        <v>0</v>
      </c>
      <c r="X77" s="9">
        <f t="shared" si="200"/>
        <v>0</v>
      </c>
      <c r="Y77" s="9">
        <f t="shared" si="200"/>
        <v>0</v>
      </c>
      <c r="Z77" s="9">
        <f t="shared" si="200"/>
        <v>0</v>
      </c>
      <c r="AA77" s="9">
        <f t="shared" si="200"/>
        <v>0</v>
      </c>
      <c r="AB77" s="9">
        <f t="shared" si="200"/>
        <v>0</v>
      </c>
      <c r="AC77" s="9">
        <f t="shared" si="200"/>
        <v>0</v>
      </c>
      <c r="AD77" s="9">
        <f t="shared" ref="AD77:AH77" si="201">AD274</f>
        <v>2.0551283054805665</v>
      </c>
      <c r="AE77" s="9">
        <f t="shared" si="201"/>
        <v>1.6727727780717125</v>
      </c>
      <c r="AF77" s="9">
        <f t="shared" si="201"/>
        <v>1.5790341567815553</v>
      </c>
      <c r="AG77" s="9">
        <f t="shared" si="201"/>
        <v>1.7947251241926745</v>
      </c>
      <c r="AH77" s="9">
        <f t="shared" si="201"/>
        <v>1.6878773637276068</v>
      </c>
      <c r="AI77" s="9">
        <f t="shared" ref="AI77:AM77" si="202">AI274</f>
        <v>1.5996397620719081</v>
      </c>
      <c r="AJ77" s="9">
        <f t="shared" si="202"/>
        <v>1.794648420192408</v>
      </c>
      <c r="AK77" s="9">
        <f t="shared" si="202"/>
        <v>1.7627345341871425</v>
      </c>
      <c r="AL77" s="9">
        <f t="shared" si="202"/>
        <v>1.5330406780694534</v>
      </c>
      <c r="AM77" s="9">
        <f t="shared" si="202"/>
        <v>1.4256009865284012</v>
      </c>
    </row>
    <row r="78" spans="1:39" outlineLevel="2">
      <c r="A78" s="11">
        <f>ROW()</f>
        <v>78</v>
      </c>
      <c r="C78" s="6" t="s">
        <v>1</v>
      </c>
      <c r="D78" s="39"/>
      <c r="E78" s="39"/>
      <c r="F78" s="39"/>
      <c r="G78" s="39"/>
      <c r="H78" s="9"/>
      <c r="I78" s="625">
        <f t="shared" ref="I78:AM78" si="203">SUM(I65:I77)</f>
        <v>5.0594982414987815</v>
      </c>
      <c r="J78" s="625">
        <f t="shared" si="203"/>
        <v>3.2674119600000004</v>
      </c>
      <c r="K78" s="625">
        <f t="shared" si="203"/>
        <v>1.2552523400000002</v>
      </c>
      <c r="L78" s="625">
        <f t="shared" si="203"/>
        <v>0.77395159999999996</v>
      </c>
      <c r="M78" s="625">
        <f t="shared" si="203"/>
        <v>3.3767054100000005</v>
      </c>
      <c r="N78" s="625">
        <f t="shared" si="203"/>
        <v>52.170393630000007</v>
      </c>
      <c r="O78" s="625">
        <f t="shared" si="203"/>
        <v>384.24809023999995</v>
      </c>
      <c r="P78" s="625">
        <f t="shared" si="203"/>
        <v>5.2259448199999996</v>
      </c>
      <c r="Q78" s="625">
        <f t="shared" si="203"/>
        <v>627.41745540999989</v>
      </c>
      <c r="R78" s="625">
        <f t="shared" si="203"/>
        <v>1.2817655700000001</v>
      </c>
      <c r="S78" s="625">
        <f t="shared" si="203"/>
        <v>618.86641092000013</v>
      </c>
      <c r="T78" s="625">
        <f t="shared" si="203"/>
        <v>126.83806815185463</v>
      </c>
      <c r="U78" s="625">
        <f t="shared" si="203"/>
        <v>30.768892571582118</v>
      </c>
      <c r="V78" s="625">
        <f t="shared" si="203"/>
        <v>20.774203834611107</v>
      </c>
      <c r="W78" s="625">
        <f t="shared" si="203"/>
        <v>12.315252983735999</v>
      </c>
      <c r="X78" s="625">
        <f t="shared" si="203"/>
        <v>22.461272199999996</v>
      </c>
      <c r="Y78" s="625">
        <f t="shared" si="203"/>
        <v>17.359778533499995</v>
      </c>
      <c r="Z78" s="625">
        <f t="shared" si="203"/>
        <v>23.175549758249971</v>
      </c>
      <c r="AA78" s="625">
        <f t="shared" si="203"/>
        <v>22.16437405762499</v>
      </c>
      <c r="AB78" s="625">
        <f t="shared" si="203"/>
        <v>26.41905884025007</v>
      </c>
      <c r="AC78" s="625">
        <f t="shared" si="203"/>
        <v>29.514560290000002</v>
      </c>
      <c r="AD78" s="625">
        <f t="shared" si="203"/>
        <v>36.984864811306494</v>
      </c>
      <c r="AE78" s="625">
        <f t="shared" si="203"/>
        <v>41.536675791939722</v>
      </c>
      <c r="AF78" s="625">
        <f t="shared" si="203"/>
        <v>49.070167220710239</v>
      </c>
      <c r="AG78" s="625">
        <f t="shared" si="203"/>
        <v>39.545243593692675</v>
      </c>
      <c r="AH78" s="625">
        <f t="shared" si="203"/>
        <v>38.767535307327606</v>
      </c>
      <c r="AI78" s="625">
        <f t="shared" si="203"/>
        <v>55.828199774220955</v>
      </c>
      <c r="AJ78" s="625">
        <f t="shared" si="203"/>
        <v>69.032117060731409</v>
      </c>
      <c r="AK78" s="625">
        <f t="shared" si="203"/>
        <v>61.327413305148525</v>
      </c>
      <c r="AL78" s="625">
        <f t="shared" si="203"/>
        <v>55.05709233454624</v>
      </c>
      <c r="AM78" s="625">
        <f t="shared" si="203"/>
        <v>39.407156760702982</v>
      </c>
    </row>
    <row r="79" spans="1:39" outlineLevel="2">
      <c r="A79" s="11">
        <f>ROW()</f>
        <v>79</v>
      </c>
      <c r="B79" s="343" t="s">
        <v>657</v>
      </c>
      <c r="D79" s="39"/>
      <c r="E79" s="329" t="s">
        <v>47</v>
      </c>
      <c r="F79" s="182"/>
      <c r="G79" s="182"/>
      <c r="H79" s="182"/>
      <c r="I79" s="182" t="str">
        <f>IF(ROUND(I78-Inputs!I848*I$11,6)=0,"OK","Wrong")</f>
        <v>OK</v>
      </c>
      <c r="J79" s="182" t="str">
        <f>IF(ROUND(J78-Inputs!J848*J$11,6)=0,"OK","Wrong")</f>
        <v>OK</v>
      </c>
      <c r="K79" s="182" t="str">
        <f>IF(ROUND(K78-Inputs!K848*K$11,6)=0,"OK","Wrong")</f>
        <v>OK</v>
      </c>
      <c r="L79" s="182" t="str">
        <f>IF(ROUND(L78-Inputs!L848*L$11,6)=0,"OK","Wrong")</f>
        <v>OK</v>
      </c>
      <c r="M79" s="182" t="str">
        <f>IF(ROUND(M78-Inputs!M848*M$11,6)=0,"OK","Wrong")</f>
        <v>OK</v>
      </c>
      <c r="N79" s="182" t="str">
        <f>IF(ROUND(N78-Inputs!N848*N$11,6)=0,"OK","Wrong")</f>
        <v>OK</v>
      </c>
      <c r="O79" s="182" t="str">
        <f>IF(ROUND(O78-Inputs!O848*O$11,6)=0,"OK","Wrong")</f>
        <v>OK</v>
      </c>
      <c r="P79" s="182" t="str">
        <f>IF(ROUND(P78-Inputs!P848*P$11,6)=0,"OK","Wrong")</f>
        <v>OK</v>
      </c>
      <c r="Q79" s="182" t="str">
        <f>IF(ROUND(Q78-Inputs!Q848*Q$11,6)=0,"OK","Wrong")</f>
        <v>OK</v>
      </c>
      <c r="R79" s="182" t="str">
        <f>IF(ROUND(R78-Inputs!R848*R$11,6)=0,"OK","Wrong")</f>
        <v>OK</v>
      </c>
      <c r="S79" s="182" t="str">
        <f>IF(ROUND(S78-Inputs!S848*S$11,6)=0,"OK","Wrong")</f>
        <v>OK</v>
      </c>
      <c r="T79" s="182" t="str">
        <f>IF(ROUND(T78-Inputs!T848*T$11,6)=0,"OK","Wrong")</f>
        <v>OK</v>
      </c>
      <c r="U79" s="182" t="str">
        <f>IF(ROUND(U78-Inputs!U848*U$11,6)=0,"OK","Wrong")</f>
        <v>OK</v>
      </c>
      <c r="V79" s="182" t="str">
        <f>IF(ROUND(V78-Inputs!V848*V$11,6)=0,"OK","Wrong")</f>
        <v>OK</v>
      </c>
      <c r="W79" s="182" t="str">
        <f>IF(ROUND(W78-Inputs!W848*W$11,6)=0,"OK","Wrong")</f>
        <v>OK</v>
      </c>
      <c r="X79" s="182" t="str">
        <f>IF(ROUND(X78-Inputs!X848*X$11,6)=0,"OK","Wrong")</f>
        <v>OK</v>
      </c>
      <c r="Y79" s="182" t="str">
        <f>IF(ROUND(Y78-Inputs!Y848*Y$11,6)=0,"OK","Wrong")</f>
        <v>OK</v>
      </c>
      <c r="Z79" s="182" t="str">
        <f>IF(ROUND(Z78-Inputs!Z848*Z$11,6)=0,"OK","Wrong")</f>
        <v>OK</v>
      </c>
      <c r="AA79" s="182" t="str">
        <f>IF(ROUND(AA78-Inputs!AA848*AA$11,6)=0,"OK","Wrong")</f>
        <v>OK</v>
      </c>
      <c r="AB79" s="182" t="str">
        <f>IF(ROUND(AB78-Inputs!AB848*AB$11,6)=0,"OK","Wrong")</f>
        <v>OK</v>
      </c>
      <c r="AC79" s="182" t="str">
        <f>IF(ROUND(AC78-Inputs!AC848*AC$11,6)=0,"OK","Wrong")</f>
        <v>OK</v>
      </c>
      <c r="AD79" s="182" t="str">
        <f>IF(ROUND(AD78-Inputs!AD848*AD$11,6)=0,"OK","Wrong")</f>
        <v>OK</v>
      </c>
      <c r="AE79" s="182" t="str">
        <f>IF(ROUND(AE78-Inputs!AE848*AE$11,6)=0,"OK","Wrong")</f>
        <v>OK</v>
      </c>
      <c r="AF79" s="182" t="str">
        <f>IF(ROUND(AF78-Inputs!AF848*AF$11,6)=0,"OK","Wrong")</f>
        <v>OK</v>
      </c>
      <c r="AG79" s="182" t="str">
        <f>IF(ROUND(AG78-Inputs!AG848*AG$11,6)=0,"OK","Wrong")</f>
        <v>OK</v>
      </c>
      <c r="AH79" s="182" t="str">
        <f>IF(ROUND(AH78-Inputs!AH848*AH$11,6)=0,"OK","Wrong")</f>
        <v>OK</v>
      </c>
      <c r="AI79" s="182" t="str">
        <f>IF(ROUND(AI78-Inputs!AI848*AI$11,6)=0,"OK","Wrong")</f>
        <v>OK</v>
      </c>
      <c r="AJ79" s="182" t="str">
        <f>IF(ROUND(AJ78-Inputs!AJ848*AJ$11,6)=0,"OK","Wrong")</f>
        <v>OK</v>
      </c>
      <c r="AK79" s="182" t="str">
        <f>IF(ROUND(AK78-Inputs!AK848*AK$11,6)=0,"OK","Wrong")</f>
        <v>OK</v>
      </c>
      <c r="AL79" s="182" t="str">
        <f>IF(ROUND(AL78-Inputs!AL848*AL$11,6)=0,"OK","Wrong")</f>
        <v>OK</v>
      </c>
      <c r="AM79" s="182" t="str">
        <f>IF(ROUND(AM78-Inputs!AM848*AM$11,6)=0,"OK","Wrong")</f>
        <v>OK</v>
      </c>
    </row>
    <row r="80" spans="1:39" outlineLevel="2">
      <c r="A80" s="11">
        <f>ROW()</f>
        <v>80</v>
      </c>
      <c r="C80" s="6" t="s">
        <v>2</v>
      </c>
      <c r="D80" s="39"/>
      <c r="E80" s="39"/>
      <c r="F80" s="39"/>
      <c r="G80" s="39"/>
      <c r="H80" s="9"/>
      <c r="I80" s="9">
        <f t="shared" ref="I80:R80" si="204">I184+I277</f>
        <v>0</v>
      </c>
      <c r="J80" s="9">
        <f t="shared" si="204"/>
        <v>0</v>
      </c>
      <c r="K80" s="9">
        <f t="shared" si="204"/>
        <v>0</v>
      </c>
      <c r="L80" s="9">
        <f t="shared" si="204"/>
        <v>0</v>
      </c>
      <c r="M80" s="9">
        <f t="shared" si="204"/>
        <v>0</v>
      </c>
      <c r="N80" s="9">
        <f t="shared" si="204"/>
        <v>0</v>
      </c>
      <c r="O80" s="9">
        <f t="shared" si="204"/>
        <v>0</v>
      </c>
      <c r="P80" s="9">
        <f t="shared" si="204"/>
        <v>0</v>
      </c>
      <c r="Q80" s="9">
        <f t="shared" si="204"/>
        <v>0</v>
      </c>
      <c r="R80" s="9">
        <f t="shared" si="204"/>
        <v>0</v>
      </c>
      <c r="S80" s="9">
        <f>S184+S277</f>
        <v>0</v>
      </c>
      <c r="T80" s="9">
        <f t="shared" ref="T80:AH80" si="205">T184+T277</f>
        <v>0</v>
      </c>
      <c r="U80" s="9">
        <f t="shared" si="205"/>
        <v>0</v>
      </c>
      <c r="V80" s="9">
        <f t="shared" si="205"/>
        <v>0</v>
      </c>
      <c r="W80" s="9">
        <f t="shared" si="205"/>
        <v>0</v>
      </c>
      <c r="X80" s="9">
        <f t="shared" si="205"/>
        <v>0</v>
      </c>
      <c r="Y80" s="9">
        <f t="shared" si="205"/>
        <v>0</v>
      </c>
      <c r="Z80" s="9">
        <f t="shared" si="205"/>
        <v>0</v>
      </c>
      <c r="AA80" s="9">
        <f t="shared" si="205"/>
        <v>0</v>
      </c>
      <c r="AB80" s="9">
        <f t="shared" si="205"/>
        <v>0</v>
      </c>
      <c r="AC80" s="9">
        <f t="shared" si="205"/>
        <v>0</v>
      </c>
      <c r="AD80" s="9">
        <f t="shared" si="205"/>
        <v>0</v>
      </c>
      <c r="AE80" s="9">
        <f t="shared" si="205"/>
        <v>0</v>
      </c>
      <c r="AF80" s="9">
        <f t="shared" si="205"/>
        <v>0</v>
      </c>
      <c r="AG80" s="9">
        <f t="shared" si="205"/>
        <v>0</v>
      </c>
      <c r="AH80" s="9">
        <f t="shared" si="205"/>
        <v>0</v>
      </c>
      <c r="AI80" s="9">
        <f t="shared" ref="AI80:AM80" si="206">AI184+AI277</f>
        <v>0</v>
      </c>
      <c r="AJ80" s="9">
        <f t="shared" si="206"/>
        <v>0</v>
      </c>
      <c r="AK80" s="9">
        <f t="shared" si="206"/>
        <v>0</v>
      </c>
      <c r="AL80" s="9">
        <f t="shared" si="206"/>
        <v>0</v>
      </c>
      <c r="AM80" s="9">
        <f t="shared" si="206"/>
        <v>0</v>
      </c>
    </row>
    <row r="81" spans="1:39" outlineLevel="2">
      <c r="A81" s="11">
        <f>ROW()</f>
        <v>81</v>
      </c>
      <c r="C81" s="6" t="s">
        <v>3</v>
      </c>
      <c r="D81" s="39"/>
      <c r="E81" s="39"/>
      <c r="F81" s="39"/>
      <c r="G81" s="39"/>
      <c r="H81" s="9"/>
      <c r="I81" s="9">
        <f t="shared" ref="I81:AH81" si="207">I185+I278</f>
        <v>0</v>
      </c>
      <c r="J81" s="9">
        <f t="shared" si="207"/>
        <v>0</v>
      </c>
      <c r="K81" s="9">
        <f t="shared" si="207"/>
        <v>0</v>
      </c>
      <c r="L81" s="9">
        <f t="shared" si="207"/>
        <v>0</v>
      </c>
      <c r="M81" s="9">
        <f t="shared" si="207"/>
        <v>0</v>
      </c>
      <c r="N81" s="9">
        <f t="shared" si="207"/>
        <v>-3.8643121450734461</v>
      </c>
      <c r="O81" s="9">
        <f t="shared" si="207"/>
        <v>0</v>
      </c>
      <c r="P81" s="9">
        <f t="shared" si="207"/>
        <v>0</v>
      </c>
      <c r="Q81" s="9">
        <f t="shared" si="207"/>
        <v>0</v>
      </c>
      <c r="R81" s="9">
        <f t="shared" si="207"/>
        <v>0</v>
      </c>
      <c r="S81" s="9">
        <f t="shared" si="207"/>
        <v>0</v>
      </c>
      <c r="T81" s="9">
        <f t="shared" si="207"/>
        <v>-7.6746398218032974E-2</v>
      </c>
      <c r="U81" s="9">
        <f t="shared" si="207"/>
        <v>0</v>
      </c>
      <c r="V81" s="9">
        <f t="shared" si="207"/>
        <v>-1.444111956415327E-2</v>
      </c>
      <c r="W81" s="9">
        <f t="shared" si="207"/>
        <v>-1.783686108523912E-2</v>
      </c>
      <c r="X81" s="9">
        <f t="shared" si="207"/>
        <v>-0.27752402011433047</v>
      </c>
      <c r="Y81" s="9">
        <f t="shared" si="207"/>
        <v>0</v>
      </c>
      <c r="Z81" s="9">
        <f t="shared" si="207"/>
        <v>0</v>
      </c>
      <c r="AA81" s="9">
        <f t="shared" si="207"/>
        <v>0</v>
      </c>
      <c r="AB81" s="9">
        <f t="shared" si="207"/>
        <v>0</v>
      </c>
      <c r="AC81" s="9">
        <f t="shared" si="207"/>
        <v>0</v>
      </c>
      <c r="AD81" s="9">
        <f t="shared" si="207"/>
        <v>0</v>
      </c>
      <c r="AE81" s="9">
        <f t="shared" si="207"/>
        <v>0</v>
      </c>
      <c r="AF81" s="9">
        <f t="shared" si="207"/>
        <v>0</v>
      </c>
      <c r="AG81" s="9">
        <f t="shared" si="207"/>
        <v>0</v>
      </c>
      <c r="AH81" s="9">
        <f t="shared" si="207"/>
        <v>0</v>
      </c>
      <c r="AI81" s="9">
        <f t="shared" ref="AI81:AM81" si="208">AI185+AI278</f>
        <v>0</v>
      </c>
      <c r="AJ81" s="9">
        <f t="shared" si="208"/>
        <v>0</v>
      </c>
      <c r="AK81" s="9">
        <f t="shared" si="208"/>
        <v>0</v>
      </c>
      <c r="AL81" s="9">
        <f t="shared" si="208"/>
        <v>0</v>
      </c>
      <c r="AM81" s="9">
        <f t="shared" si="208"/>
        <v>0</v>
      </c>
    </row>
    <row r="82" spans="1:39" outlineLevel="2">
      <c r="A82" s="11">
        <f>ROW()</f>
        <v>82</v>
      </c>
      <c r="C82" s="6" t="s">
        <v>4</v>
      </c>
      <c r="D82" s="39"/>
      <c r="E82" s="39"/>
      <c r="F82" s="39"/>
      <c r="G82" s="39"/>
      <c r="H82" s="9"/>
      <c r="I82" s="9">
        <f t="shared" ref="I82:AH82" si="209">I186+I279</f>
        <v>0</v>
      </c>
      <c r="J82" s="9">
        <f t="shared" si="209"/>
        <v>0</v>
      </c>
      <c r="K82" s="9">
        <f t="shared" si="209"/>
        <v>0</v>
      </c>
      <c r="L82" s="9">
        <f t="shared" si="209"/>
        <v>0</v>
      </c>
      <c r="M82" s="9">
        <f t="shared" si="209"/>
        <v>0</v>
      </c>
      <c r="N82" s="9">
        <f t="shared" si="209"/>
        <v>0</v>
      </c>
      <c r="O82" s="9">
        <f t="shared" si="209"/>
        <v>0</v>
      </c>
      <c r="P82" s="9">
        <f t="shared" si="209"/>
        <v>0</v>
      </c>
      <c r="Q82" s="9">
        <f t="shared" si="209"/>
        <v>0</v>
      </c>
      <c r="R82" s="9">
        <f t="shared" si="209"/>
        <v>0</v>
      </c>
      <c r="S82" s="9">
        <f t="shared" si="209"/>
        <v>0</v>
      </c>
      <c r="T82" s="9">
        <f t="shared" si="209"/>
        <v>0</v>
      </c>
      <c r="U82" s="9">
        <f t="shared" si="209"/>
        <v>0</v>
      </c>
      <c r="V82" s="9">
        <f t="shared" si="209"/>
        <v>0</v>
      </c>
      <c r="W82" s="9">
        <f t="shared" si="209"/>
        <v>-1.6868449699446486</v>
      </c>
      <c r="X82" s="9">
        <f t="shared" si="209"/>
        <v>0</v>
      </c>
      <c r="Y82" s="9">
        <f t="shared" si="209"/>
        <v>0</v>
      </c>
      <c r="Z82" s="9">
        <f t="shared" si="209"/>
        <v>0</v>
      </c>
      <c r="AA82" s="9">
        <f t="shared" si="209"/>
        <v>0</v>
      </c>
      <c r="AB82" s="9">
        <f t="shared" si="209"/>
        <v>0</v>
      </c>
      <c r="AC82" s="9">
        <f t="shared" si="209"/>
        <v>0</v>
      </c>
      <c r="AD82" s="9">
        <f t="shared" si="209"/>
        <v>0</v>
      </c>
      <c r="AE82" s="9">
        <f t="shared" si="209"/>
        <v>0</v>
      </c>
      <c r="AF82" s="9">
        <f t="shared" si="209"/>
        <v>0</v>
      </c>
      <c r="AG82" s="9">
        <f t="shared" si="209"/>
        <v>0</v>
      </c>
      <c r="AH82" s="9">
        <f t="shared" si="209"/>
        <v>0</v>
      </c>
      <c r="AI82" s="9">
        <f t="shared" ref="AI82:AM82" si="210">AI186+AI279</f>
        <v>0</v>
      </c>
      <c r="AJ82" s="9">
        <f t="shared" si="210"/>
        <v>0</v>
      </c>
      <c r="AK82" s="9">
        <f t="shared" si="210"/>
        <v>0</v>
      </c>
      <c r="AL82" s="9">
        <f t="shared" si="210"/>
        <v>0</v>
      </c>
      <c r="AM82" s="9">
        <f t="shared" si="210"/>
        <v>0</v>
      </c>
    </row>
    <row r="83" spans="1:39" outlineLevel="2">
      <c r="A83" s="11">
        <f>ROW()</f>
        <v>83</v>
      </c>
      <c r="C83" s="6" t="s">
        <v>5</v>
      </c>
      <c r="D83" s="39"/>
      <c r="E83" s="39"/>
      <c r="F83" s="39"/>
      <c r="G83" s="39"/>
      <c r="H83" s="9"/>
      <c r="I83" s="9">
        <f t="shared" ref="I83:AH83" si="211">I187+I280</f>
        <v>0</v>
      </c>
      <c r="J83" s="9">
        <f t="shared" si="211"/>
        <v>0</v>
      </c>
      <c r="K83" s="9">
        <f t="shared" si="211"/>
        <v>0</v>
      </c>
      <c r="L83" s="9">
        <f t="shared" si="211"/>
        <v>0</v>
      </c>
      <c r="M83" s="9">
        <f t="shared" si="211"/>
        <v>0</v>
      </c>
      <c r="N83" s="9">
        <f t="shared" si="211"/>
        <v>-6.9295210121204542E-2</v>
      </c>
      <c r="O83" s="9">
        <f t="shared" si="211"/>
        <v>0</v>
      </c>
      <c r="P83" s="9">
        <f t="shared" si="211"/>
        <v>-3.222644102665502E-2</v>
      </c>
      <c r="Q83" s="9">
        <f t="shared" si="211"/>
        <v>-2.5248281061764657E-2</v>
      </c>
      <c r="R83" s="9">
        <f t="shared" si="211"/>
        <v>-8.2319434456087193E-2</v>
      </c>
      <c r="S83" s="9">
        <f t="shared" si="211"/>
        <v>-1.1074548529007935E-2</v>
      </c>
      <c r="T83" s="9">
        <f t="shared" si="211"/>
        <v>-4.3441034103971647</v>
      </c>
      <c r="U83" s="9">
        <f t="shared" si="211"/>
        <v>-0.37127901571495225</v>
      </c>
      <c r="V83" s="9">
        <f t="shared" si="211"/>
        <v>-0.74549015015042597</v>
      </c>
      <c r="W83" s="9">
        <f t="shared" si="211"/>
        <v>-0.47604528292631365</v>
      </c>
      <c r="X83" s="9">
        <f t="shared" si="211"/>
        <v>-0.50214135546637961</v>
      </c>
      <c r="Y83" s="9">
        <f t="shared" si="211"/>
        <v>0</v>
      </c>
      <c r="Z83" s="9">
        <f t="shared" si="211"/>
        <v>0</v>
      </c>
      <c r="AA83" s="9">
        <f t="shared" si="211"/>
        <v>0</v>
      </c>
      <c r="AB83" s="9">
        <f t="shared" si="211"/>
        <v>0</v>
      </c>
      <c r="AC83" s="9">
        <f t="shared" si="211"/>
        <v>0</v>
      </c>
      <c r="AD83" s="9">
        <f t="shared" si="211"/>
        <v>0</v>
      </c>
      <c r="AE83" s="9">
        <f t="shared" si="211"/>
        <v>0</v>
      </c>
      <c r="AF83" s="9">
        <f t="shared" si="211"/>
        <v>0</v>
      </c>
      <c r="AG83" s="9">
        <f t="shared" si="211"/>
        <v>0</v>
      </c>
      <c r="AH83" s="9">
        <f t="shared" si="211"/>
        <v>0</v>
      </c>
      <c r="AI83" s="9">
        <f t="shared" ref="AI83:AM83" si="212">AI187+AI280</f>
        <v>0</v>
      </c>
      <c r="AJ83" s="9">
        <f t="shared" si="212"/>
        <v>0</v>
      </c>
      <c r="AK83" s="9">
        <f t="shared" si="212"/>
        <v>0</v>
      </c>
      <c r="AL83" s="9">
        <f t="shared" si="212"/>
        <v>0</v>
      </c>
      <c r="AM83" s="9">
        <f t="shared" si="212"/>
        <v>0</v>
      </c>
    </row>
    <row r="84" spans="1:39" outlineLevel="2">
      <c r="A84" s="11">
        <f>ROW()</f>
        <v>84</v>
      </c>
      <c r="C84" s="6" t="s">
        <v>473</v>
      </c>
      <c r="D84" s="39"/>
      <c r="E84" s="39"/>
      <c r="F84" s="39"/>
      <c r="G84" s="39"/>
      <c r="H84" s="9"/>
      <c r="I84" s="9">
        <f t="shared" ref="I84:AH84" si="213">I188+I281</f>
        <v>0</v>
      </c>
      <c r="J84" s="9">
        <f t="shared" si="213"/>
        <v>0</v>
      </c>
      <c r="K84" s="9">
        <f t="shared" si="213"/>
        <v>0</v>
      </c>
      <c r="L84" s="9">
        <f t="shared" si="213"/>
        <v>0</v>
      </c>
      <c r="M84" s="9">
        <f t="shared" si="213"/>
        <v>0</v>
      </c>
      <c r="N84" s="9">
        <f t="shared" si="213"/>
        <v>0</v>
      </c>
      <c r="O84" s="9">
        <f t="shared" si="213"/>
        <v>0</v>
      </c>
      <c r="P84" s="9">
        <f t="shared" si="213"/>
        <v>0</v>
      </c>
      <c r="Q84" s="9">
        <f t="shared" si="213"/>
        <v>0</v>
      </c>
      <c r="R84" s="9">
        <f t="shared" si="213"/>
        <v>0</v>
      </c>
      <c r="S84" s="9">
        <f t="shared" si="213"/>
        <v>0</v>
      </c>
      <c r="T84" s="9">
        <f t="shared" si="213"/>
        <v>0</v>
      </c>
      <c r="U84" s="9">
        <f t="shared" si="213"/>
        <v>0</v>
      </c>
      <c r="V84" s="9">
        <f t="shared" si="213"/>
        <v>0</v>
      </c>
      <c r="W84" s="9">
        <f t="shared" si="213"/>
        <v>0</v>
      </c>
      <c r="X84" s="9">
        <f t="shared" si="213"/>
        <v>0</v>
      </c>
      <c r="Y84" s="9">
        <f t="shared" si="213"/>
        <v>0</v>
      </c>
      <c r="Z84" s="9">
        <f t="shared" si="213"/>
        <v>0</v>
      </c>
      <c r="AA84" s="9">
        <f t="shared" si="213"/>
        <v>0</v>
      </c>
      <c r="AB84" s="9">
        <f t="shared" si="213"/>
        <v>0</v>
      </c>
      <c r="AC84" s="9">
        <f t="shared" si="213"/>
        <v>0</v>
      </c>
      <c r="AD84" s="9">
        <f t="shared" si="213"/>
        <v>0</v>
      </c>
      <c r="AE84" s="9">
        <f t="shared" si="213"/>
        <v>0</v>
      </c>
      <c r="AF84" s="9">
        <f t="shared" si="213"/>
        <v>0</v>
      </c>
      <c r="AG84" s="9">
        <f t="shared" si="213"/>
        <v>0</v>
      </c>
      <c r="AH84" s="9">
        <f t="shared" si="213"/>
        <v>0</v>
      </c>
      <c r="AI84" s="9">
        <f t="shared" ref="AI84:AM84" si="214">AI188+AI281</f>
        <v>0</v>
      </c>
      <c r="AJ84" s="9">
        <f t="shared" si="214"/>
        <v>0</v>
      </c>
      <c r="AK84" s="9">
        <f t="shared" si="214"/>
        <v>0</v>
      </c>
      <c r="AL84" s="9">
        <f t="shared" si="214"/>
        <v>0</v>
      </c>
      <c r="AM84" s="9">
        <f t="shared" si="214"/>
        <v>0</v>
      </c>
    </row>
    <row r="85" spans="1:39" outlineLevel="2">
      <c r="A85" s="11">
        <f>ROW()</f>
        <v>85</v>
      </c>
      <c r="C85" s="6" t="s">
        <v>474</v>
      </c>
      <c r="D85" s="39"/>
      <c r="E85" s="39"/>
      <c r="F85" s="39"/>
      <c r="G85" s="39"/>
      <c r="H85" s="9"/>
      <c r="I85" s="9">
        <f t="shared" ref="I85:AH85" si="215">I189+I282</f>
        <v>0</v>
      </c>
      <c r="J85" s="9">
        <f t="shared" si="215"/>
        <v>0</v>
      </c>
      <c r="K85" s="9">
        <f t="shared" si="215"/>
        <v>0</v>
      </c>
      <c r="L85" s="9">
        <f t="shared" si="215"/>
        <v>0</v>
      </c>
      <c r="M85" s="9">
        <f t="shared" si="215"/>
        <v>0</v>
      </c>
      <c r="N85" s="9">
        <f t="shared" si="215"/>
        <v>0</v>
      </c>
      <c r="O85" s="9">
        <f t="shared" si="215"/>
        <v>0</v>
      </c>
      <c r="P85" s="9">
        <f t="shared" si="215"/>
        <v>0</v>
      </c>
      <c r="Q85" s="9">
        <f t="shared" si="215"/>
        <v>0</v>
      </c>
      <c r="R85" s="9">
        <f t="shared" si="215"/>
        <v>0</v>
      </c>
      <c r="S85" s="9">
        <f t="shared" si="215"/>
        <v>0</v>
      </c>
      <c r="T85" s="9">
        <f t="shared" si="215"/>
        <v>0</v>
      </c>
      <c r="U85" s="9">
        <f t="shared" si="215"/>
        <v>0</v>
      </c>
      <c r="V85" s="9">
        <f t="shared" si="215"/>
        <v>0</v>
      </c>
      <c r="W85" s="9">
        <f t="shared" si="215"/>
        <v>0</v>
      </c>
      <c r="X85" s="9">
        <f t="shared" si="215"/>
        <v>0</v>
      </c>
      <c r="Y85" s="9">
        <f t="shared" si="215"/>
        <v>0</v>
      </c>
      <c r="Z85" s="9">
        <f t="shared" si="215"/>
        <v>0</v>
      </c>
      <c r="AA85" s="9">
        <f t="shared" si="215"/>
        <v>0</v>
      </c>
      <c r="AB85" s="9">
        <f t="shared" si="215"/>
        <v>0</v>
      </c>
      <c r="AC85" s="9">
        <f t="shared" si="215"/>
        <v>0</v>
      </c>
      <c r="AD85" s="9">
        <f t="shared" si="215"/>
        <v>0</v>
      </c>
      <c r="AE85" s="9">
        <f t="shared" si="215"/>
        <v>0</v>
      </c>
      <c r="AF85" s="9">
        <f t="shared" si="215"/>
        <v>0</v>
      </c>
      <c r="AG85" s="9">
        <f t="shared" si="215"/>
        <v>0</v>
      </c>
      <c r="AH85" s="9">
        <f t="shared" si="215"/>
        <v>0</v>
      </c>
      <c r="AI85" s="9">
        <f t="shared" ref="AI85:AM85" si="216">AI189+AI282</f>
        <v>0</v>
      </c>
      <c r="AJ85" s="9">
        <f t="shared" si="216"/>
        <v>0</v>
      </c>
      <c r="AK85" s="9">
        <f t="shared" si="216"/>
        <v>0</v>
      </c>
      <c r="AL85" s="9">
        <f t="shared" si="216"/>
        <v>0</v>
      </c>
      <c r="AM85" s="9">
        <f t="shared" si="216"/>
        <v>0</v>
      </c>
    </row>
    <row r="86" spans="1:39" outlineLevel="2">
      <c r="A86" s="11">
        <f>ROW()</f>
        <v>86</v>
      </c>
      <c r="C86" s="6" t="s">
        <v>477</v>
      </c>
      <c r="D86" s="39"/>
      <c r="E86" s="39"/>
      <c r="F86" s="39"/>
      <c r="G86" s="39"/>
      <c r="H86" s="9"/>
      <c r="I86" s="9">
        <f t="shared" ref="I86:AH86" si="217">I190+I283</f>
        <v>0</v>
      </c>
      <c r="J86" s="9">
        <f t="shared" si="217"/>
        <v>0</v>
      </c>
      <c r="K86" s="9">
        <f t="shared" si="217"/>
        <v>0</v>
      </c>
      <c r="L86" s="9">
        <f t="shared" si="217"/>
        <v>0</v>
      </c>
      <c r="M86" s="9">
        <f t="shared" si="217"/>
        <v>0</v>
      </c>
      <c r="N86" s="9">
        <f t="shared" si="217"/>
        <v>0</v>
      </c>
      <c r="O86" s="9">
        <f t="shared" si="217"/>
        <v>0</v>
      </c>
      <c r="P86" s="9">
        <f t="shared" si="217"/>
        <v>0</v>
      </c>
      <c r="Q86" s="9">
        <f t="shared" si="217"/>
        <v>0</v>
      </c>
      <c r="R86" s="9">
        <f t="shared" si="217"/>
        <v>0</v>
      </c>
      <c r="S86" s="9">
        <f t="shared" si="217"/>
        <v>0</v>
      </c>
      <c r="T86" s="9">
        <f t="shared" si="217"/>
        <v>0</v>
      </c>
      <c r="U86" s="9">
        <f t="shared" si="217"/>
        <v>0</v>
      </c>
      <c r="V86" s="9">
        <f t="shared" si="217"/>
        <v>0</v>
      </c>
      <c r="W86" s="9">
        <f t="shared" si="217"/>
        <v>0</v>
      </c>
      <c r="X86" s="9">
        <f t="shared" si="217"/>
        <v>0</v>
      </c>
      <c r="Y86" s="9">
        <f t="shared" si="217"/>
        <v>0</v>
      </c>
      <c r="Z86" s="9">
        <f t="shared" si="217"/>
        <v>0</v>
      </c>
      <c r="AA86" s="9">
        <f t="shared" si="217"/>
        <v>0</v>
      </c>
      <c r="AB86" s="9">
        <f t="shared" si="217"/>
        <v>0</v>
      </c>
      <c r="AC86" s="9">
        <f t="shared" si="217"/>
        <v>0</v>
      </c>
      <c r="AD86" s="9">
        <f t="shared" si="217"/>
        <v>0</v>
      </c>
      <c r="AE86" s="9">
        <f t="shared" si="217"/>
        <v>0</v>
      </c>
      <c r="AF86" s="9">
        <f t="shared" si="217"/>
        <v>0</v>
      </c>
      <c r="AG86" s="9">
        <f t="shared" si="217"/>
        <v>0</v>
      </c>
      <c r="AH86" s="9">
        <f t="shared" si="217"/>
        <v>0</v>
      </c>
      <c r="AI86" s="9">
        <f t="shared" ref="AI86:AM86" si="218">AI190+AI283</f>
        <v>0</v>
      </c>
      <c r="AJ86" s="9">
        <f t="shared" si="218"/>
        <v>0</v>
      </c>
      <c r="AK86" s="9">
        <f t="shared" si="218"/>
        <v>0</v>
      </c>
      <c r="AL86" s="9">
        <f t="shared" si="218"/>
        <v>0</v>
      </c>
      <c r="AM86" s="9">
        <f t="shared" si="218"/>
        <v>0</v>
      </c>
    </row>
    <row r="87" spans="1:39" outlineLevel="2">
      <c r="A87" s="11">
        <f>ROW()</f>
        <v>87</v>
      </c>
      <c r="C87" s="6" t="s">
        <v>511</v>
      </c>
      <c r="D87" s="39"/>
      <c r="E87" s="39"/>
      <c r="F87" s="39"/>
      <c r="G87" s="39"/>
      <c r="H87" s="9"/>
      <c r="I87" s="9">
        <f t="shared" ref="I87:AM87" si="219">I191+I284</f>
        <v>0</v>
      </c>
      <c r="J87" s="9">
        <f t="shared" si="219"/>
        <v>0</v>
      </c>
      <c r="K87" s="9">
        <f t="shared" si="219"/>
        <v>0</v>
      </c>
      <c r="L87" s="9">
        <f t="shared" si="219"/>
        <v>0</v>
      </c>
      <c r="M87" s="9">
        <f t="shared" si="219"/>
        <v>0</v>
      </c>
      <c r="N87" s="9">
        <f t="shared" si="219"/>
        <v>0</v>
      </c>
      <c r="O87" s="9">
        <f t="shared" si="219"/>
        <v>0</v>
      </c>
      <c r="P87" s="9">
        <f t="shared" si="219"/>
        <v>0</v>
      </c>
      <c r="Q87" s="9">
        <f t="shared" si="219"/>
        <v>0</v>
      </c>
      <c r="R87" s="9">
        <f t="shared" si="219"/>
        <v>0</v>
      </c>
      <c r="S87" s="9">
        <f t="shared" si="219"/>
        <v>0</v>
      </c>
      <c r="T87" s="9">
        <f t="shared" si="219"/>
        <v>0</v>
      </c>
      <c r="U87" s="9">
        <f t="shared" si="219"/>
        <v>0</v>
      </c>
      <c r="V87" s="9">
        <f t="shared" si="219"/>
        <v>0</v>
      </c>
      <c r="W87" s="9">
        <f t="shared" si="219"/>
        <v>0</v>
      </c>
      <c r="X87" s="9">
        <f t="shared" si="219"/>
        <v>0</v>
      </c>
      <c r="Y87" s="9">
        <f t="shared" si="219"/>
        <v>0</v>
      </c>
      <c r="Z87" s="9">
        <f t="shared" si="219"/>
        <v>0</v>
      </c>
      <c r="AA87" s="9">
        <f t="shared" si="219"/>
        <v>0</v>
      </c>
      <c r="AB87" s="9">
        <f t="shared" si="219"/>
        <v>0</v>
      </c>
      <c r="AC87" s="9">
        <f t="shared" si="219"/>
        <v>0</v>
      </c>
      <c r="AD87" s="9">
        <f t="shared" si="219"/>
        <v>0</v>
      </c>
      <c r="AE87" s="9">
        <f t="shared" si="219"/>
        <v>0</v>
      </c>
      <c r="AF87" s="9">
        <f t="shared" si="219"/>
        <v>0</v>
      </c>
      <c r="AG87" s="9">
        <f t="shared" si="219"/>
        <v>0</v>
      </c>
      <c r="AH87" s="9">
        <f t="shared" si="219"/>
        <v>0</v>
      </c>
      <c r="AI87" s="9">
        <f t="shared" si="219"/>
        <v>0</v>
      </c>
      <c r="AJ87" s="9">
        <f t="shared" si="219"/>
        <v>0</v>
      </c>
      <c r="AK87" s="9">
        <f t="shared" si="219"/>
        <v>0</v>
      </c>
      <c r="AL87" s="9">
        <f t="shared" si="219"/>
        <v>0</v>
      </c>
      <c r="AM87" s="9">
        <f t="shared" si="219"/>
        <v>0</v>
      </c>
    </row>
    <row r="88" spans="1:39" outlineLevel="2">
      <c r="A88" s="11">
        <f>ROW()</f>
        <v>88</v>
      </c>
      <c r="C88" s="6" t="s">
        <v>655</v>
      </c>
      <c r="D88" s="39"/>
      <c r="E88" s="39"/>
      <c r="F88" s="39"/>
      <c r="G88" s="3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>
        <f t="shared" ref="Y88:AM88" si="220">Y192+Y285</f>
        <v>0</v>
      </c>
      <c r="Z88" s="9">
        <f t="shared" si="220"/>
        <v>0</v>
      </c>
      <c r="AA88" s="9">
        <f t="shared" si="220"/>
        <v>0</v>
      </c>
      <c r="AB88" s="9">
        <f t="shared" si="220"/>
        <v>0</v>
      </c>
      <c r="AC88" s="9">
        <f t="shared" si="220"/>
        <v>0</v>
      </c>
      <c r="AD88" s="9">
        <f t="shared" si="220"/>
        <v>0</v>
      </c>
      <c r="AE88" s="9">
        <f t="shared" si="220"/>
        <v>0</v>
      </c>
      <c r="AF88" s="9">
        <f t="shared" si="220"/>
        <v>0</v>
      </c>
      <c r="AG88" s="9">
        <f t="shared" si="220"/>
        <v>0</v>
      </c>
      <c r="AH88" s="9">
        <f t="shared" si="220"/>
        <v>0</v>
      </c>
      <c r="AI88" s="9">
        <f t="shared" si="220"/>
        <v>0</v>
      </c>
      <c r="AJ88" s="9">
        <f t="shared" si="220"/>
        <v>0</v>
      </c>
      <c r="AK88" s="9">
        <f t="shared" si="220"/>
        <v>0</v>
      </c>
      <c r="AL88" s="9">
        <f t="shared" si="220"/>
        <v>0</v>
      </c>
      <c r="AM88" s="9">
        <f t="shared" si="220"/>
        <v>0</v>
      </c>
    </row>
    <row r="89" spans="1:39" outlineLevel="2">
      <c r="A89" s="11">
        <f>ROW()</f>
        <v>89</v>
      </c>
      <c r="C89" s="6" t="s">
        <v>656</v>
      </c>
      <c r="D89" s="39"/>
      <c r="E89" s="39"/>
      <c r="F89" s="39"/>
      <c r="G89" s="3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</row>
    <row r="90" spans="1:39" outlineLevel="2">
      <c r="A90" s="11">
        <f>ROW()</f>
        <v>90</v>
      </c>
      <c r="C90" s="6" t="s">
        <v>667</v>
      </c>
      <c r="D90" s="39"/>
      <c r="E90" s="39"/>
      <c r="F90" s="39"/>
      <c r="G90" s="3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</row>
    <row r="91" spans="1:39" outlineLevel="2">
      <c r="A91" s="11">
        <f>ROW()</f>
        <v>91</v>
      </c>
      <c r="C91" s="6" t="s">
        <v>212</v>
      </c>
      <c r="D91" s="39"/>
      <c r="E91" s="39"/>
      <c r="F91" s="39"/>
      <c r="G91" s="39"/>
      <c r="H91" s="9"/>
      <c r="I91" s="9">
        <f t="shared" ref="I91:AH91" si="221">I195+I288</f>
        <v>0</v>
      </c>
      <c r="J91" s="9">
        <f t="shared" si="221"/>
        <v>0</v>
      </c>
      <c r="K91" s="9">
        <f t="shared" si="221"/>
        <v>0</v>
      </c>
      <c r="L91" s="9">
        <f t="shared" si="221"/>
        <v>0</v>
      </c>
      <c r="M91" s="9">
        <f t="shared" si="221"/>
        <v>0</v>
      </c>
      <c r="N91" s="9">
        <f t="shared" si="221"/>
        <v>-2.0941717008805782</v>
      </c>
      <c r="O91" s="9">
        <f t="shared" si="221"/>
        <v>0</v>
      </c>
      <c r="P91" s="9">
        <f t="shared" si="221"/>
        <v>0</v>
      </c>
      <c r="Q91" s="9">
        <f t="shared" si="221"/>
        <v>0</v>
      </c>
      <c r="R91" s="9">
        <f t="shared" si="221"/>
        <v>0</v>
      </c>
      <c r="S91" s="9">
        <f t="shared" si="221"/>
        <v>0</v>
      </c>
      <c r="T91" s="9">
        <f t="shared" si="221"/>
        <v>0</v>
      </c>
      <c r="U91" s="9">
        <f t="shared" si="221"/>
        <v>0</v>
      </c>
      <c r="V91" s="9">
        <f t="shared" si="221"/>
        <v>0</v>
      </c>
      <c r="W91" s="9">
        <f t="shared" si="221"/>
        <v>0</v>
      </c>
      <c r="X91" s="9">
        <f t="shared" si="221"/>
        <v>0</v>
      </c>
      <c r="Y91" s="9">
        <f t="shared" si="221"/>
        <v>0</v>
      </c>
      <c r="Z91" s="9">
        <f t="shared" si="221"/>
        <v>0</v>
      </c>
      <c r="AA91" s="9">
        <f t="shared" si="221"/>
        <v>0</v>
      </c>
      <c r="AB91" s="9">
        <f t="shared" si="221"/>
        <v>0</v>
      </c>
      <c r="AC91" s="9">
        <f t="shared" si="221"/>
        <v>0</v>
      </c>
      <c r="AD91" s="9">
        <f t="shared" si="221"/>
        <v>0</v>
      </c>
      <c r="AE91" s="9">
        <f t="shared" si="221"/>
        <v>0</v>
      </c>
      <c r="AF91" s="9">
        <f t="shared" si="221"/>
        <v>0</v>
      </c>
      <c r="AG91" s="9">
        <f t="shared" si="221"/>
        <v>0</v>
      </c>
      <c r="AH91" s="9">
        <f t="shared" si="221"/>
        <v>0</v>
      </c>
      <c r="AI91" s="9">
        <f t="shared" ref="AI91:AM91" si="222">AI195+AI288</f>
        <v>0</v>
      </c>
      <c r="AJ91" s="9">
        <f t="shared" si="222"/>
        <v>0</v>
      </c>
      <c r="AK91" s="9">
        <f t="shared" si="222"/>
        <v>0</v>
      </c>
      <c r="AL91" s="9">
        <f t="shared" si="222"/>
        <v>0</v>
      </c>
      <c r="AM91" s="9">
        <f t="shared" si="222"/>
        <v>0</v>
      </c>
    </row>
    <row r="92" spans="1:39" outlineLevel="2">
      <c r="A92" s="11">
        <f>ROW()</f>
        <v>92</v>
      </c>
      <c r="C92" s="6" t="s">
        <v>362</v>
      </c>
      <c r="D92" s="39"/>
      <c r="E92" s="39"/>
      <c r="F92" s="39"/>
      <c r="G92" s="39"/>
      <c r="H92" s="143"/>
      <c r="I92" s="9">
        <f t="shared" ref="I92:AH92" si="223">I196+I289</f>
        <v>0</v>
      </c>
      <c r="J92" s="9">
        <f t="shared" si="223"/>
        <v>0</v>
      </c>
      <c r="K92" s="9">
        <f t="shared" si="223"/>
        <v>0</v>
      </c>
      <c r="L92" s="9">
        <f t="shared" si="223"/>
        <v>0</v>
      </c>
      <c r="M92" s="9">
        <f t="shared" si="223"/>
        <v>0</v>
      </c>
      <c r="N92" s="9">
        <f t="shared" si="223"/>
        <v>0</v>
      </c>
      <c r="O92" s="9">
        <f t="shared" si="223"/>
        <v>0</v>
      </c>
      <c r="P92" s="9">
        <f t="shared" si="223"/>
        <v>0</v>
      </c>
      <c r="Q92" s="9">
        <f t="shared" si="223"/>
        <v>0</v>
      </c>
      <c r="R92" s="9">
        <f t="shared" si="223"/>
        <v>0</v>
      </c>
      <c r="S92" s="9">
        <f t="shared" si="223"/>
        <v>0</v>
      </c>
      <c r="T92" s="9">
        <f t="shared" si="223"/>
        <v>0</v>
      </c>
      <c r="U92" s="9">
        <f t="shared" si="223"/>
        <v>0</v>
      </c>
      <c r="V92" s="9">
        <f t="shared" si="223"/>
        <v>0</v>
      </c>
      <c r="W92" s="9">
        <f t="shared" si="223"/>
        <v>0</v>
      </c>
      <c r="X92" s="9">
        <f t="shared" si="223"/>
        <v>0</v>
      </c>
      <c r="Y92" s="9">
        <f t="shared" si="223"/>
        <v>0</v>
      </c>
      <c r="Z92" s="9">
        <f t="shared" si="223"/>
        <v>0</v>
      </c>
      <c r="AA92" s="9">
        <f t="shared" si="223"/>
        <v>0</v>
      </c>
      <c r="AB92" s="9">
        <f t="shared" si="223"/>
        <v>0</v>
      </c>
      <c r="AC92" s="9">
        <f t="shared" si="223"/>
        <v>0</v>
      </c>
      <c r="AD92" s="9">
        <f t="shared" si="223"/>
        <v>0</v>
      </c>
      <c r="AE92" s="9">
        <f t="shared" si="223"/>
        <v>0</v>
      </c>
      <c r="AF92" s="9">
        <f t="shared" si="223"/>
        <v>0</v>
      </c>
      <c r="AG92" s="9">
        <f t="shared" si="223"/>
        <v>0</v>
      </c>
      <c r="AH92" s="9">
        <f t="shared" si="223"/>
        <v>0</v>
      </c>
      <c r="AI92" s="9">
        <f t="shared" ref="AI92:AM92" si="224">AI196+AI289</f>
        <v>0</v>
      </c>
      <c r="AJ92" s="9">
        <f t="shared" si="224"/>
        <v>0</v>
      </c>
      <c r="AK92" s="9">
        <f t="shared" si="224"/>
        <v>0</v>
      </c>
      <c r="AL92" s="9">
        <f t="shared" si="224"/>
        <v>0</v>
      </c>
      <c r="AM92" s="9">
        <f t="shared" si="224"/>
        <v>0</v>
      </c>
    </row>
    <row r="93" spans="1:39" outlineLevel="2">
      <c r="A93" s="11">
        <f>ROW()</f>
        <v>93</v>
      </c>
      <c r="C93" s="77" t="s">
        <v>1</v>
      </c>
      <c r="D93" s="83"/>
      <c r="E93" s="83"/>
      <c r="F93" s="83"/>
      <c r="G93" s="83"/>
      <c r="H93" s="87"/>
      <c r="I93" s="87">
        <f>SUM(I80:I92)</f>
        <v>0</v>
      </c>
      <c r="J93" s="87">
        <f t="shared" ref="J93" si="225">SUM(J80:J92)</f>
        <v>0</v>
      </c>
      <c r="K93" s="87">
        <f t="shared" ref="K93" si="226">SUM(K80:K92)</f>
        <v>0</v>
      </c>
      <c r="L93" s="87">
        <f t="shared" ref="L93" si="227">SUM(L80:L92)</f>
        <v>0</v>
      </c>
      <c r="M93" s="87">
        <f t="shared" ref="M93" si="228">SUM(M80:M92)</f>
        <v>0</v>
      </c>
      <c r="N93" s="87">
        <f t="shared" ref="N93" si="229">SUM(N80:N92)</f>
        <v>-6.0277790560752287</v>
      </c>
      <c r="O93" s="87">
        <f t="shared" ref="O93" si="230">SUM(O80:O92)</f>
        <v>0</v>
      </c>
      <c r="P93" s="87">
        <f t="shared" ref="P93" si="231">SUM(P80:P92)</f>
        <v>-3.222644102665502E-2</v>
      </c>
      <c r="Q93" s="87">
        <f t="shared" ref="Q93" si="232">SUM(Q80:Q92)</f>
        <v>-2.5248281061764657E-2</v>
      </c>
      <c r="R93" s="87">
        <f t="shared" ref="R93" si="233">SUM(R80:R92)</f>
        <v>-8.2319434456087193E-2</v>
      </c>
      <c r="S93" s="87">
        <f t="shared" ref="S93" si="234">SUM(S80:S92)</f>
        <v>-1.1074548529007935E-2</v>
      </c>
      <c r="T93" s="87">
        <f t="shared" ref="T93" si="235">SUM(T80:T92)</f>
        <v>-4.4208498086151975</v>
      </c>
      <c r="U93" s="87">
        <f t="shared" ref="U93" si="236">SUM(U80:U92)</f>
        <v>-0.37127901571495225</v>
      </c>
      <c r="V93" s="87">
        <f t="shared" ref="V93" si="237">SUM(V80:V92)</f>
        <v>-0.75993126971457925</v>
      </c>
      <c r="W93" s="87">
        <f t="shared" ref="W93" si="238">SUM(W80:W92)</f>
        <v>-2.1807271139562014</v>
      </c>
      <c r="X93" s="87">
        <f t="shared" ref="X93" si="239">SUM(X80:X92)</f>
        <v>-0.77966537558071014</v>
      </c>
      <c r="Y93" s="87">
        <f t="shared" ref="Y93" si="240">SUM(Y80:Y92)</f>
        <v>0</v>
      </c>
      <c r="Z93" s="87">
        <f t="shared" ref="Z93" si="241">SUM(Z80:Z92)</f>
        <v>0</v>
      </c>
      <c r="AA93" s="87">
        <f t="shared" ref="AA93" si="242">SUM(AA80:AA92)</f>
        <v>0</v>
      </c>
      <c r="AB93" s="87">
        <f t="shared" ref="AB93" si="243">SUM(AB80:AB92)</f>
        <v>0</v>
      </c>
      <c r="AC93" s="87">
        <f t="shared" ref="AC93:AG93" si="244">SUM(AC80:AC92)</f>
        <v>0</v>
      </c>
      <c r="AD93" s="87">
        <f t="shared" si="244"/>
        <v>0</v>
      </c>
      <c r="AE93" s="87">
        <f t="shared" si="244"/>
        <v>0</v>
      </c>
      <c r="AF93" s="87">
        <f t="shared" si="244"/>
        <v>0</v>
      </c>
      <c r="AG93" s="87">
        <f t="shared" si="244"/>
        <v>0</v>
      </c>
      <c r="AH93" s="87">
        <f t="shared" ref="AH93:AL93" si="245">SUM(AH80:AH92)</f>
        <v>0</v>
      </c>
      <c r="AI93" s="87">
        <f t="shared" si="245"/>
        <v>0</v>
      </c>
      <c r="AJ93" s="87">
        <f t="shared" si="245"/>
        <v>0</v>
      </c>
      <c r="AK93" s="87">
        <f t="shared" si="245"/>
        <v>0</v>
      </c>
      <c r="AL93" s="87">
        <f t="shared" si="245"/>
        <v>0</v>
      </c>
      <c r="AM93" s="87">
        <f t="shared" ref="AM93" si="246">SUM(AM80:AM92)</f>
        <v>0</v>
      </c>
    </row>
    <row r="94" spans="1:39" outlineLevel="2">
      <c r="A94" s="11">
        <f>ROW()</f>
        <v>94</v>
      </c>
      <c r="B94" s="343" t="s">
        <v>6</v>
      </c>
      <c r="D94" s="39"/>
      <c r="E94" s="329" t="s">
        <v>47</v>
      </c>
      <c r="F94" s="182"/>
      <c r="G94" s="182"/>
      <c r="H94" s="182"/>
      <c r="I94" s="182" t="str">
        <f t="shared" ref="I94:AM94" si="247">IF(ROUND(I93-I197-I290,6)=0,"OK","Wrong")</f>
        <v>OK</v>
      </c>
      <c r="J94" s="182" t="str">
        <f t="shared" si="247"/>
        <v>OK</v>
      </c>
      <c r="K94" s="182" t="str">
        <f t="shared" si="247"/>
        <v>OK</v>
      </c>
      <c r="L94" s="182" t="str">
        <f t="shared" si="247"/>
        <v>OK</v>
      </c>
      <c r="M94" s="182" t="str">
        <f t="shared" si="247"/>
        <v>OK</v>
      </c>
      <c r="N94" s="182" t="str">
        <f t="shared" si="247"/>
        <v>OK</v>
      </c>
      <c r="O94" s="182" t="str">
        <f t="shared" si="247"/>
        <v>OK</v>
      </c>
      <c r="P94" s="182" t="str">
        <f t="shared" si="247"/>
        <v>OK</v>
      </c>
      <c r="Q94" s="182" t="str">
        <f t="shared" si="247"/>
        <v>OK</v>
      </c>
      <c r="R94" s="182" t="str">
        <f t="shared" si="247"/>
        <v>OK</v>
      </c>
      <c r="S94" s="182" t="str">
        <f t="shared" si="247"/>
        <v>OK</v>
      </c>
      <c r="T94" s="182" t="str">
        <f t="shared" si="247"/>
        <v>OK</v>
      </c>
      <c r="U94" s="182" t="str">
        <f t="shared" si="247"/>
        <v>OK</v>
      </c>
      <c r="V94" s="182" t="str">
        <f t="shared" si="247"/>
        <v>OK</v>
      </c>
      <c r="W94" s="182" t="str">
        <f t="shared" si="247"/>
        <v>OK</v>
      </c>
      <c r="X94" s="182" t="str">
        <f t="shared" si="247"/>
        <v>OK</v>
      </c>
      <c r="Y94" s="182" t="str">
        <f t="shared" si="247"/>
        <v>OK</v>
      </c>
      <c r="Z94" s="182" t="str">
        <f t="shared" si="247"/>
        <v>OK</v>
      </c>
      <c r="AA94" s="182" t="str">
        <f t="shared" si="247"/>
        <v>OK</v>
      </c>
      <c r="AB94" s="182" t="str">
        <f t="shared" si="247"/>
        <v>OK</v>
      </c>
      <c r="AC94" s="182" t="str">
        <f t="shared" si="247"/>
        <v>OK</v>
      </c>
      <c r="AD94" s="182" t="str">
        <f t="shared" si="247"/>
        <v>OK</v>
      </c>
      <c r="AE94" s="182" t="str">
        <f t="shared" si="247"/>
        <v>OK</v>
      </c>
      <c r="AF94" s="182" t="str">
        <f t="shared" si="247"/>
        <v>OK</v>
      </c>
      <c r="AG94" s="182" t="str">
        <f t="shared" si="247"/>
        <v>OK</v>
      </c>
      <c r="AH94" s="182" t="str">
        <f t="shared" si="247"/>
        <v>OK</v>
      </c>
      <c r="AI94" s="182" t="str">
        <f t="shared" si="247"/>
        <v>OK</v>
      </c>
      <c r="AJ94" s="182" t="str">
        <f t="shared" si="247"/>
        <v>OK</v>
      </c>
      <c r="AK94" s="182" t="str">
        <f t="shared" si="247"/>
        <v>OK</v>
      </c>
      <c r="AL94" s="182" t="str">
        <f t="shared" si="247"/>
        <v>OK</v>
      </c>
      <c r="AM94" s="182" t="str">
        <f t="shared" si="247"/>
        <v>OK</v>
      </c>
    </row>
    <row r="95" spans="1:39" outlineLevel="2">
      <c r="A95" s="11">
        <f>ROW()</f>
        <v>95</v>
      </c>
      <c r="C95" s="6" t="s">
        <v>2</v>
      </c>
      <c r="D95" s="39"/>
      <c r="E95" s="9"/>
      <c r="F95" s="9"/>
      <c r="G95" s="9">
        <f t="shared" ref="G95:AH95" si="248">G199+G292</f>
        <v>0</v>
      </c>
      <c r="H95" s="9">
        <f t="shared" si="248"/>
        <v>0</v>
      </c>
      <c r="I95" s="9">
        <f t="shared" si="248"/>
        <v>-164.20906793069989</v>
      </c>
      <c r="J95" s="9">
        <f t="shared" si="248"/>
        <v>-164.3894872086999</v>
      </c>
      <c r="K95" s="9">
        <f t="shared" si="248"/>
        <v>-164.39099203369992</v>
      </c>
      <c r="L95" s="9">
        <f t="shared" si="248"/>
        <v>-164.39418899869992</v>
      </c>
      <c r="M95" s="9">
        <f t="shared" si="248"/>
        <v>-164.39419005569991</v>
      </c>
      <c r="N95" s="9">
        <f t="shared" si="248"/>
        <v>-164.42525140569992</v>
      </c>
      <c r="O95" s="9">
        <f t="shared" si="248"/>
        <v>-164.79693157969993</v>
      </c>
      <c r="P95" s="9">
        <f t="shared" si="248"/>
        <v>-125.76509166859982</v>
      </c>
      <c r="Q95" s="9">
        <f t="shared" si="248"/>
        <v>-12.083696529499996</v>
      </c>
      <c r="R95" s="9">
        <f t="shared" si="248"/>
        <v>-36.635878632499995</v>
      </c>
      <c r="S95" s="9">
        <f t="shared" si="248"/>
        <v>-36.635878632499995</v>
      </c>
      <c r="T95" s="9">
        <f t="shared" si="248"/>
        <v>-61.133873631499995</v>
      </c>
      <c r="U95" s="9">
        <f t="shared" si="248"/>
        <v>-63.439609419447898</v>
      </c>
      <c r="V95" s="9">
        <f t="shared" si="248"/>
        <v>-64.169916238662879</v>
      </c>
      <c r="W95" s="9">
        <f t="shared" si="248"/>
        <v>-64.404490468214661</v>
      </c>
      <c r="X95" s="9">
        <f t="shared" si="248"/>
        <v>-64.433636989282974</v>
      </c>
      <c r="Y95" s="9">
        <f t="shared" si="248"/>
        <v>-64.563277802282968</v>
      </c>
      <c r="Z95" s="9">
        <f t="shared" si="248"/>
        <v>-64.563277802282968</v>
      </c>
      <c r="AA95" s="9">
        <f t="shared" si="248"/>
        <v>-64.563277802282968</v>
      </c>
      <c r="AB95" s="9">
        <f t="shared" si="248"/>
        <v>-64.567539470470464</v>
      </c>
      <c r="AC95" s="9">
        <f t="shared" si="248"/>
        <v>-64.567983527657958</v>
      </c>
      <c r="AD95" s="9">
        <f t="shared" si="248"/>
        <v>-64.572381516157961</v>
      </c>
      <c r="AE95" s="9">
        <f t="shared" si="248"/>
        <v>-64.570876691157963</v>
      </c>
      <c r="AF95" s="9">
        <f t="shared" si="248"/>
        <v>-64.798667835753733</v>
      </c>
      <c r="AG95" s="9">
        <f t="shared" si="248"/>
        <v>-64.881934134300423</v>
      </c>
      <c r="AH95" s="9">
        <f t="shared" si="248"/>
        <v>-64.821590679786183</v>
      </c>
      <c r="AI95" s="9">
        <f t="shared" ref="AI95:AM95" si="249">AI199+AI292</f>
        <v>-64.421413169723351</v>
      </c>
      <c r="AJ95" s="9">
        <f t="shared" si="249"/>
        <v>-52.92126277516445</v>
      </c>
      <c r="AK95" s="9">
        <f t="shared" si="249"/>
        <v>-52.858911752581761</v>
      </c>
      <c r="AL95" s="9">
        <f t="shared" si="249"/>
        <v>-28.177786526139158</v>
      </c>
      <c r="AM95" s="9">
        <f t="shared" si="249"/>
        <v>-28.185944981468367</v>
      </c>
    </row>
    <row r="96" spans="1:39" outlineLevel="2">
      <c r="A96" s="11">
        <f>ROW()</f>
        <v>96</v>
      </c>
      <c r="C96" s="6" t="s">
        <v>3</v>
      </c>
      <c r="D96" s="39"/>
      <c r="E96" s="9"/>
      <c r="F96" s="9"/>
      <c r="G96" s="9">
        <f t="shared" ref="G96:AH96" si="250">G200+G293</f>
        <v>0</v>
      </c>
      <c r="H96" s="9">
        <f t="shared" si="250"/>
        <v>0</v>
      </c>
      <c r="I96" s="9">
        <f t="shared" si="250"/>
        <v>-27.508478501178782</v>
      </c>
      <c r="J96" s="9">
        <f t="shared" si="250"/>
        <v>-25.512474442677558</v>
      </c>
      <c r="K96" s="9">
        <f t="shared" si="250"/>
        <v>-27.57482823767878</v>
      </c>
      <c r="L96" s="9">
        <f t="shared" si="250"/>
        <v>-27.578993995678779</v>
      </c>
      <c r="M96" s="9">
        <f t="shared" si="250"/>
        <v>-27.464196115678774</v>
      </c>
      <c r="N96" s="9">
        <f t="shared" si="250"/>
        <v>-26.152851447080071</v>
      </c>
      <c r="O96" s="9">
        <f t="shared" si="250"/>
        <v>-28.213667586080074</v>
      </c>
      <c r="P96" s="9">
        <f t="shared" si="250"/>
        <v>-27.876250727670797</v>
      </c>
      <c r="Q96" s="9">
        <f t="shared" si="250"/>
        <v>-9.8323856474999989</v>
      </c>
      <c r="R96" s="9">
        <f t="shared" si="250"/>
        <v>-16.1737393455</v>
      </c>
      <c r="S96" s="9">
        <f t="shared" si="250"/>
        <v>-16.1737393455</v>
      </c>
      <c r="T96" s="9">
        <f t="shared" si="250"/>
        <v>-21.70590330105529</v>
      </c>
      <c r="U96" s="9">
        <f t="shared" si="250"/>
        <v>-23.236256559149872</v>
      </c>
      <c r="V96" s="9">
        <f t="shared" si="250"/>
        <v>-23.650260039844408</v>
      </c>
      <c r="W96" s="9">
        <f t="shared" si="250"/>
        <v>-23.926879424724387</v>
      </c>
      <c r="X96" s="9">
        <f t="shared" si="250"/>
        <v>-24.062430806824317</v>
      </c>
      <c r="Y96" s="9">
        <f t="shared" si="250"/>
        <v>-24.286212020824316</v>
      </c>
      <c r="Z96" s="9">
        <f t="shared" si="250"/>
        <v>-24.406775938249314</v>
      </c>
      <c r="AA96" s="9">
        <f t="shared" si="250"/>
        <v>-24.637643892405563</v>
      </c>
      <c r="AB96" s="9">
        <f t="shared" si="250"/>
        <v>-24.779979841343064</v>
      </c>
      <c r="AC96" s="9">
        <f t="shared" si="250"/>
        <v>-24.875668210736812</v>
      </c>
      <c r="AD96" s="9">
        <f t="shared" si="250"/>
        <v>-24.979291808736807</v>
      </c>
      <c r="AE96" s="9">
        <f t="shared" si="250"/>
        <v>-25.189290801368617</v>
      </c>
      <c r="AF96" s="9">
        <f t="shared" si="250"/>
        <v>-25.546471029724209</v>
      </c>
      <c r="AG96" s="9">
        <f t="shared" si="250"/>
        <v>-25.984281317801607</v>
      </c>
      <c r="AH96" s="9">
        <f t="shared" si="250"/>
        <v>-26.030864369445123</v>
      </c>
      <c r="AI96" s="9">
        <f t="shared" ref="AI96:AM96" si="251">AI200+AI293</f>
        <v>-23.987149073344291</v>
      </c>
      <c r="AJ96" s="9">
        <f t="shared" si="251"/>
        <v>-16.884281495924935</v>
      </c>
      <c r="AK96" s="9">
        <f t="shared" si="251"/>
        <v>-17.317300477503586</v>
      </c>
      <c r="AL96" s="9">
        <f t="shared" si="251"/>
        <v>-11.478081767083712</v>
      </c>
      <c r="AM96" s="9">
        <f t="shared" si="251"/>
        <v>-11.715134880738905</v>
      </c>
    </row>
    <row r="97" spans="1:39" outlineLevel="2">
      <c r="A97" s="11">
        <f>ROW()</f>
        <v>97</v>
      </c>
      <c r="C97" s="6" t="s">
        <v>4</v>
      </c>
      <c r="D97" s="39"/>
      <c r="E97" s="9"/>
      <c r="F97" s="9"/>
      <c r="G97" s="9">
        <f t="shared" ref="G97:AH97" si="252">G201+G294</f>
        <v>0</v>
      </c>
      <c r="H97" s="9">
        <f t="shared" si="252"/>
        <v>0</v>
      </c>
      <c r="I97" s="9">
        <f t="shared" si="252"/>
        <v>-2.2559102605409982</v>
      </c>
      <c r="J97" s="9">
        <f t="shared" si="252"/>
        <v>-2.3302303765409977</v>
      </c>
      <c r="K97" s="9">
        <f t="shared" si="252"/>
        <v>-2.3662059932076644</v>
      </c>
      <c r="L97" s="9">
        <f t="shared" si="252"/>
        <v>-2.3900703832076644</v>
      </c>
      <c r="M97" s="9">
        <f t="shared" si="252"/>
        <v>-2.3583031932076648</v>
      </c>
      <c r="N97" s="9">
        <f t="shared" si="252"/>
        <v>-2.5014388018743317</v>
      </c>
      <c r="O97" s="9">
        <f t="shared" si="252"/>
        <v>-2.5014388018743317</v>
      </c>
      <c r="P97" s="9">
        <f t="shared" si="252"/>
        <v>-1.807312567861715</v>
      </c>
      <c r="Q97" s="9">
        <f t="shared" si="252"/>
        <v>-0.22266081333333335</v>
      </c>
      <c r="R97" s="9">
        <f t="shared" si="252"/>
        <v>-0.17120842533333336</v>
      </c>
      <c r="S97" s="9">
        <f t="shared" si="252"/>
        <v>-0.17628707600000001</v>
      </c>
      <c r="T97" s="9">
        <f t="shared" si="252"/>
        <v>-0.49332285666666675</v>
      </c>
      <c r="U97" s="9">
        <f t="shared" si="252"/>
        <v>-0.51663014348356262</v>
      </c>
      <c r="V97" s="9">
        <f t="shared" si="252"/>
        <v>-0.63994744873654397</v>
      </c>
      <c r="W97" s="9">
        <f t="shared" si="252"/>
        <v>0.91167959676949017</v>
      </c>
      <c r="X97" s="9">
        <f t="shared" si="252"/>
        <v>-0.75962096496723597</v>
      </c>
      <c r="Y97" s="9">
        <f t="shared" si="252"/>
        <v>-1.0037080003005694</v>
      </c>
      <c r="Z97" s="9">
        <f t="shared" si="252"/>
        <v>-1.1884899051339026</v>
      </c>
      <c r="AA97" s="9">
        <f t="shared" si="252"/>
        <v>-1.4243510423589014</v>
      </c>
      <c r="AB97" s="9">
        <f t="shared" si="252"/>
        <v>-1.8775797950589013</v>
      </c>
      <c r="AC97" s="9">
        <f t="shared" si="252"/>
        <v>-2.1264288287672395</v>
      </c>
      <c r="AD97" s="9">
        <f t="shared" si="252"/>
        <v>-2.6768761201005731</v>
      </c>
      <c r="AE97" s="9">
        <f t="shared" si="252"/>
        <v>-3.2214698121531411</v>
      </c>
      <c r="AF97" s="9">
        <f t="shared" si="252"/>
        <v>-3.5106525354648488</v>
      </c>
      <c r="AG97" s="9">
        <f t="shared" si="252"/>
        <v>-3.8626168430853647</v>
      </c>
      <c r="AH97" s="9">
        <f t="shared" si="252"/>
        <v>-4.1437715013540588</v>
      </c>
      <c r="AI97" s="9">
        <f t="shared" ref="AI97:AM97" si="253">AI201+AI294</f>
        <v>-3.9744208865113722</v>
      </c>
      <c r="AJ97" s="9">
        <f t="shared" si="253"/>
        <v>-4.2430259347238284</v>
      </c>
      <c r="AK97" s="9">
        <f t="shared" si="253"/>
        <v>-4.3491737142125864</v>
      </c>
      <c r="AL97" s="9">
        <f t="shared" si="253"/>
        <v>-4.6590895946986262</v>
      </c>
      <c r="AM97" s="9">
        <f t="shared" si="253"/>
        <v>-4.8031869672846526</v>
      </c>
    </row>
    <row r="98" spans="1:39" outlineLevel="2">
      <c r="A98" s="11">
        <f>ROW()</f>
        <v>98</v>
      </c>
      <c r="C98" s="6" t="s">
        <v>5</v>
      </c>
      <c r="D98" s="39"/>
      <c r="E98" s="9"/>
      <c r="F98" s="9"/>
      <c r="G98" s="9">
        <f t="shared" ref="G98:AH98" si="254">G202+G295</f>
        <v>0</v>
      </c>
      <c r="H98" s="9">
        <f t="shared" si="254"/>
        <v>0</v>
      </c>
      <c r="I98" s="9">
        <f t="shared" si="254"/>
        <v>-6.1955708933803191</v>
      </c>
      <c r="J98" s="9">
        <f t="shared" si="254"/>
        <v>-6.8580467983803191</v>
      </c>
      <c r="K98" s="9">
        <f t="shared" si="254"/>
        <v>-6.9265811223803198</v>
      </c>
      <c r="L98" s="9">
        <f t="shared" si="254"/>
        <v>-6.9640827238803187</v>
      </c>
      <c r="M98" s="9">
        <f t="shared" si="254"/>
        <v>-7.010107500380319</v>
      </c>
      <c r="N98" s="9">
        <f t="shared" si="254"/>
        <v>-7.0294434949781577</v>
      </c>
      <c r="O98" s="9">
        <f t="shared" si="254"/>
        <v>-7.2054668634781578</v>
      </c>
      <c r="P98" s="9">
        <f t="shared" si="254"/>
        <v>-5.3141052723812958</v>
      </c>
      <c r="Q98" s="9">
        <f t="shared" si="254"/>
        <v>-0.95329645993823509</v>
      </c>
      <c r="R98" s="9">
        <f t="shared" si="254"/>
        <v>-0.71924684054391275</v>
      </c>
      <c r="S98" s="9">
        <f t="shared" si="254"/>
        <v>-0.81770635647099199</v>
      </c>
      <c r="T98" s="9">
        <f t="shared" si="254"/>
        <v>1.9758018017721293</v>
      </c>
      <c r="U98" s="9">
        <f t="shared" si="254"/>
        <v>-3.6185618443979339</v>
      </c>
      <c r="V98" s="9">
        <f t="shared" si="254"/>
        <v>-3.5497636049153565</v>
      </c>
      <c r="W98" s="9">
        <f t="shared" si="254"/>
        <v>-4.1139878321412571</v>
      </c>
      <c r="X98" s="9">
        <f t="shared" si="254"/>
        <v>-4.6594046664505608</v>
      </c>
      <c r="Y98" s="9">
        <f t="shared" si="254"/>
        <v>-5.2404748084502017</v>
      </c>
      <c r="Z98" s="9">
        <f t="shared" si="254"/>
        <v>-5.352820501418952</v>
      </c>
      <c r="AA98" s="9">
        <f t="shared" si="254"/>
        <v>-5.5933678634377024</v>
      </c>
      <c r="AB98" s="9">
        <f t="shared" si="254"/>
        <v>-5.6806235916502015</v>
      </c>
      <c r="AC98" s="9">
        <f t="shared" si="254"/>
        <v>-5.8144438987064522</v>
      </c>
      <c r="AD98" s="9">
        <f t="shared" si="254"/>
        <v>-6.0149888582064523</v>
      </c>
      <c r="AE98" s="9">
        <f t="shared" si="254"/>
        <v>-6.4445084577511755</v>
      </c>
      <c r="AF98" s="9">
        <f t="shared" si="254"/>
        <v>-6.8130470049152514</v>
      </c>
      <c r="AG98" s="9">
        <f t="shared" si="254"/>
        <v>-6.6896831605334954</v>
      </c>
      <c r="AH98" s="9">
        <f t="shared" si="254"/>
        <v>-6.851186210059625</v>
      </c>
      <c r="AI98" s="9">
        <f t="shared" ref="AI98:AM98" si="255">AI202+AI295</f>
        <v>-6.8411491293109643</v>
      </c>
      <c r="AJ98" s="9">
        <f t="shared" si="255"/>
        <v>-6.8870833244670582</v>
      </c>
      <c r="AK98" s="9">
        <f t="shared" si="255"/>
        <v>-6.9121703156837881</v>
      </c>
      <c r="AL98" s="9">
        <f t="shared" si="255"/>
        <v>-6.6549064089826455</v>
      </c>
      <c r="AM98" s="9">
        <f t="shared" si="255"/>
        <v>-6.6594524564027964</v>
      </c>
    </row>
    <row r="99" spans="1:39" outlineLevel="2">
      <c r="A99" s="11">
        <f>ROW()</f>
        <v>99</v>
      </c>
      <c r="C99" s="6" t="s">
        <v>473</v>
      </c>
      <c r="D99" s="39"/>
      <c r="E99" s="9"/>
      <c r="F99" s="9"/>
      <c r="G99" s="9">
        <f t="shared" ref="G99:AH99" si="256">G203+G296</f>
        <v>0</v>
      </c>
      <c r="H99" s="9">
        <f t="shared" si="256"/>
        <v>0</v>
      </c>
      <c r="I99" s="9">
        <f t="shared" si="256"/>
        <v>0</v>
      </c>
      <c r="J99" s="9">
        <f t="shared" si="256"/>
        <v>0</v>
      </c>
      <c r="K99" s="9">
        <f t="shared" si="256"/>
        <v>0</v>
      </c>
      <c r="L99" s="9">
        <f t="shared" si="256"/>
        <v>0</v>
      </c>
      <c r="M99" s="9">
        <f t="shared" si="256"/>
        <v>0</v>
      </c>
      <c r="N99" s="9">
        <f t="shared" si="256"/>
        <v>0</v>
      </c>
      <c r="O99" s="9">
        <f t="shared" si="256"/>
        <v>0</v>
      </c>
      <c r="P99" s="9">
        <f t="shared" si="256"/>
        <v>0</v>
      </c>
      <c r="Q99" s="9">
        <f t="shared" si="256"/>
        <v>0</v>
      </c>
      <c r="R99" s="9">
        <f t="shared" si="256"/>
        <v>0</v>
      </c>
      <c r="S99" s="9">
        <f t="shared" si="256"/>
        <v>0</v>
      </c>
      <c r="T99" s="9">
        <f t="shared" si="256"/>
        <v>0</v>
      </c>
      <c r="U99" s="9">
        <f t="shared" si="256"/>
        <v>0</v>
      </c>
      <c r="V99" s="9">
        <f t="shared" si="256"/>
        <v>0</v>
      </c>
      <c r="W99" s="9">
        <f t="shared" si="256"/>
        <v>0</v>
      </c>
      <c r="X99" s="9">
        <f t="shared" si="256"/>
        <v>0</v>
      </c>
      <c r="Y99" s="9">
        <f t="shared" si="256"/>
        <v>0</v>
      </c>
      <c r="Z99" s="9">
        <f t="shared" si="256"/>
        <v>-0.16532735849999997</v>
      </c>
      <c r="AA99" s="9">
        <f t="shared" si="256"/>
        <v>-0.28833699397499968</v>
      </c>
      <c r="AB99" s="9">
        <f t="shared" si="256"/>
        <v>-0.4366542643874996</v>
      </c>
      <c r="AC99" s="9">
        <f t="shared" si="256"/>
        <v>-0.56271354328124956</v>
      </c>
      <c r="AD99" s="9">
        <f t="shared" si="256"/>
        <v>-6.0595642247578096</v>
      </c>
      <c r="AE99" s="9">
        <f t="shared" si="256"/>
        <v>-8.5727172991910727</v>
      </c>
      <c r="AF99" s="9">
        <f t="shared" si="256"/>
        <v>-7.9008007395468542</v>
      </c>
      <c r="AG99" s="9">
        <f t="shared" si="256"/>
        <v>-10.611332112022922</v>
      </c>
      <c r="AH99" s="9">
        <f t="shared" si="256"/>
        <v>-8.4276168381665659</v>
      </c>
      <c r="AI99" s="9">
        <f t="shared" ref="AI99:AM99" si="257">AI203+AI296</f>
        <v>-8.2896302477799395</v>
      </c>
      <c r="AJ99" s="9">
        <f t="shared" si="257"/>
        <v>-12.109565458212547</v>
      </c>
      <c r="AK99" s="9">
        <f t="shared" si="257"/>
        <v>-11.999016891608864</v>
      </c>
      <c r="AL99" s="9">
        <f t="shared" si="257"/>
        <v>-10.486997783634033</v>
      </c>
      <c r="AM99" s="9">
        <f t="shared" si="257"/>
        <v>-11.162755071189377</v>
      </c>
    </row>
    <row r="100" spans="1:39" outlineLevel="2">
      <c r="A100" s="11">
        <f>ROW()</f>
        <v>100</v>
      </c>
      <c r="C100" s="6" t="s">
        <v>474</v>
      </c>
      <c r="D100" s="39"/>
      <c r="E100" s="9"/>
      <c r="F100" s="9"/>
      <c r="G100" s="9">
        <f t="shared" ref="G100:AH100" si="258">G204+G297</f>
        <v>0</v>
      </c>
      <c r="H100" s="9">
        <f t="shared" si="258"/>
        <v>0</v>
      </c>
      <c r="I100" s="9">
        <f t="shared" si="258"/>
        <v>0</v>
      </c>
      <c r="J100" s="9">
        <f t="shared" si="258"/>
        <v>0</v>
      </c>
      <c r="K100" s="9">
        <f t="shared" si="258"/>
        <v>0</v>
      </c>
      <c r="L100" s="9">
        <f t="shared" si="258"/>
        <v>0</v>
      </c>
      <c r="M100" s="9">
        <f t="shared" si="258"/>
        <v>0</v>
      </c>
      <c r="N100" s="9">
        <f t="shared" si="258"/>
        <v>0</v>
      </c>
      <c r="O100" s="9">
        <f t="shared" si="258"/>
        <v>0</v>
      </c>
      <c r="P100" s="9">
        <f t="shared" si="258"/>
        <v>0</v>
      </c>
      <c r="Q100" s="9">
        <f t="shared" si="258"/>
        <v>0</v>
      </c>
      <c r="R100" s="9">
        <f t="shared" si="258"/>
        <v>0</v>
      </c>
      <c r="S100" s="9">
        <f t="shared" si="258"/>
        <v>0</v>
      </c>
      <c r="T100" s="9">
        <f t="shared" si="258"/>
        <v>0</v>
      </c>
      <c r="U100" s="9">
        <f t="shared" si="258"/>
        <v>0</v>
      </c>
      <c r="V100" s="9">
        <f t="shared" si="258"/>
        <v>0</v>
      </c>
      <c r="W100" s="9">
        <f t="shared" si="258"/>
        <v>0</v>
      </c>
      <c r="X100" s="9">
        <f t="shared" si="258"/>
        <v>0</v>
      </c>
      <c r="Y100" s="9">
        <f t="shared" si="258"/>
        <v>0</v>
      </c>
      <c r="Z100" s="9">
        <f t="shared" si="258"/>
        <v>-4.1801539893749989E-2</v>
      </c>
      <c r="AA100" s="9">
        <f t="shared" si="258"/>
        <v>-0.11784278013749998</v>
      </c>
      <c r="AB100" s="9">
        <f t="shared" si="258"/>
        <v>-0.36004673339999987</v>
      </c>
      <c r="AC100" s="9">
        <f t="shared" si="258"/>
        <v>-0.72837855331874979</v>
      </c>
      <c r="AD100" s="9">
        <f t="shared" si="258"/>
        <v>-1.2617408718871839</v>
      </c>
      <c r="AE100" s="9">
        <f t="shared" si="258"/>
        <v>-1.8153174543072472</v>
      </c>
      <c r="AF100" s="9">
        <f t="shared" si="258"/>
        <v>-2.5078193742448036</v>
      </c>
      <c r="AG100" s="9">
        <f t="shared" si="258"/>
        <v>-3.2459478675839688</v>
      </c>
      <c r="AH100" s="9">
        <f t="shared" si="258"/>
        <v>-3.4978830601577311</v>
      </c>
      <c r="AI100" s="9">
        <f t="shared" ref="AI100:AM100" si="259">AI204+AI297</f>
        <v>-3.6132019716283246</v>
      </c>
      <c r="AJ100" s="9">
        <f t="shared" si="259"/>
        <v>-3.9687616950427325</v>
      </c>
      <c r="AK100" s="9">
        <f t="shared" si="259"/>
        <v>-4.2135237869760021</v>
      </c>
      <c r="AL100" s="9">
        <f t="shared" si="259"/>
        <v>-4.3843239655443664</v>
      </c>
      <c r="AM100" s="9">
        <f t="shared" si="259"/>
        <v>-4.5288906424658553</v>
      </c>
    </row>
    <row r="101" spans="1:39" outlineLevel="2">
      <c r="A101" s="11">
        <f>ROW()</f>
        <v>101</v>
      </c>
      <c r="C101" s="6" t="s">
        <v>477</v>
      </c>
      <c r="D101" s="39"/>
      <c r="E101" s="9"/>
      <c r="F101" s="9"/>
      <c r="G101" s="9">
        <f t="shared" ref="G101:AH101" si="260">G205+G298</f>
        <v>0</v>
      </c>
      <c r="H101" s="9">
        <f t="shared" si="260"/>
        <v>0</v>
      </c>
      <c r="I101" s="9">
        <f t="shared" si="260"/>
        <v>0</v>
      </c>
      <c r="J101" s="9">
        <f t="shared" si="260"/>
        <v>0</v>
      </c>
      <c r="K101" s="9">
        <f t="shared" si="260"/>
        <v>0</v>
      </c>
      <c r="L101" s="9">
        <f t="shared" si="260"/>
        <v>0</v>
      </c>
      <c r="M101" s="9">
        <f t="shared" si="260"/>
        <v>0</v>
      </c>
      <c r="N101" s="9">
        <f t="shared" si="260"/>
        <v>0</v>
      </c>
      <c r="O101" s="9">
        <f t="shared" si="260"/>
        <v>0</v>
      </c>
      <c r="P101" s="9">
        <f t="shared" si="260"/>
        <v>0</v>
      </c>
      <c r="Q101" s="9">
        <f t="shared" si="260"/>
        <v>0</v>
      </c>
      <c r="R101" s="9">
        <f t="shared" si="260"/>
        <v>0</v>
      </c>
      <c r="S101" s="9">
        <f t="shared" si="260"/>
        <v>0</v>
      </c>
      <c r="T101" s="9">
        <f t="shared" si="260"/>
        <v>0</v>
      </c>
      <c r="U101" s="9">
        <f t="shared" si="260"/>
        <v>0</v>
      </c>
      <c r="V101" s="9">
        <f t="shared" si="260"/>
        <v>0</v>
      </c>
      <c r="W101" s="9">
        <f t="shared" si="260"/>
        <v>0</v>
      </c>
      <c r="X101" s="9">
        <f t="shared" si="260"/>
        <v>0</v>
      </c>
      <c r="Y101" s="9">
        <f t="shared" si="260"/>
        <v>0</v>
      </c>
      <c r="Z101" s="9">
        <f t="shared" si="260"/>
        <v>-0.26140042676249997</v>
      </c>
      <c r="AA101" s="9">
        <f t="shared" si="260"/>
        <v>-0.57281586986249988</v>
      </c>
      <c r="AB101" s="9">
        <f t="shared" si="260"/>
        <v>-0.71673843920624991</v>
      </c>
      <c r="AC101" s="9">
        <f t="shared" si="260"/>
        <v>-1.0431844594874997</v>
      </c>
      <c r="AD101" s="9">
        <f t="shared" si="260"/>
        <v>-3.1480113738457587</v>
      </c>
      <c r="AE101" s="9">
        <f t="shared" si="260"/>
        <v>-4.7572441884726331</v>
      </c>
      <c r="AF101" s="9">
        <f t="shared" si="260"/>
        <v>-7.5362730367961941</v>
      </c>
      <c r="AG101" s="9">
        <f t="shared" si="260"/>
        <v>-9.9130745123384774</v>
      </c>
      <c r="AH101" s="9">
        <f t="shared" si="260"/>
        <v>-12.745512218639934</v>
      </c>
      <c r="AI101" s="9">
        <f t="shared" ref="AI101:AM101" si="261">AI205+AI298</f>
        <v>-13.916843062941098</v>
      </c>
      <c r="AJ101" s="9">
        <f t="shared" si="261"/>
        <v>-14.615148008591582</v>
      </c>
      <c r="AK101" s="9">
        <f t="shared" si="261"/>
        <v>-14.833620694670001</v>
      </c>
      <c r="AL101" s="9">
        <f t="shared" si="261"/>
        <v>-15.313043639706004</v>
      </c>
      <c r="AM101" s="9">
        <f t="shared" si="261"/>
        <v>-15.598783029053028</v>
      </c>
    </row>
    <row r="102" spans="1:39" outlineLevel="2">
      <c r="A102" s="11">
        <f>ROW()</f>
        <v>102</v>
      </c>
      <c r="C102" s="6" t="s">
        <v>511</v>
      </c>
      <c r="D102" s="39"/>
      <c r="E102" s="9"/>
      <c r="F102" s="9"/>
      <c r="G102" s="9">
        <f t="shared" ref="G102:AH102" si="262">G206+G299</f>
        <v>0</v>
      </c>
      <c r="H102" s="9">
        <f t="shared" si="262"/>
        <v>0</v>
      </c>
      <c r="I102" s="9">
        <f t="shared" si="262"/>
        <v>0</v>
      </c>
      <c r="J102" s="9">
        <f t="shared" si="262"/>
        <v>0</v>
      </c>
      <c r="K102" s="9">
        <f t="shared" si="262"/>
        <v>0</v>
      </c>
      <c r="L102" s="9">
        <f t="shared" si="262"/>
        <v>0</v>
      </c>
      <c r="M102" s="9">
        <f t="shared" si="262"/>
        <v>0</v>
      </c>
      <c r="N102" s="9">
        <f t="shared" si="262"/>
        <v>0</v>
      </c>
      <c r="O102" s="9">
        <f t="shared" si="262"/>
        <v>0</v>
      </c>
      <c r="P102" s="9">
        <f t="shared" si="262"/>
        <v>0</v>
      </c>
      <c r="Q102" s="9">
        <f t="shared" si="262"/>
        <v>0</v>
      </c>
      <c r="R102" s="9">
        <f t="shared" si="262"/>
        <v>0</v>
      </c>
      <c r="S102" s="9">
        <f t="shared" si="262"/>
        <v>0</v>
      </c>
      <c r="T102" s="9">
        <f t="shared" si="262"/>
        <v>0</v>
      </c>
      <c r="U102" s="9">
        <f t="shared" si="262"/>
        <v>-0.15204703554922894</v>
      </c>
      <c r="V102" s="9">
        <f t="shared" si="262"/>
        <v>-0.23299790830778169</v>
      </c>
      <c r="W102" s="9">
        <f t="shared" si="262"/>
        <v>-0.28773492603283152</v>
      </c>
      <c r="X102" s="9">
        <f t="shared" si="262"/>
        <v>-0.28816407972945624</v>
      </c>
      <c r="Y102" s="9">
        <f t="shared" si="262"/>
        <v>-0.29381879972981562</v>
      </c>
      <c r="Z102" s="9">
        <f t="shared" si="262"/>
        <v>-0.29480064972981568</v>
      </c>
      <c r="AA102" s="9">
        <f t="shared" si="262"/>
        <v>-0.29480064972981568</v>
      </c>
      <c r="AB102" s="9">
        <f t="shared" si="262"/>
        <v>-0.29480064972981568</v>
      </c>
      <c r="AC102" s="9">
        <f t="shared" si="262"/>
        <v>-0.29480064972981568</v>
      </c>
      <c r="AD102" s="9">
        <f t="shared" si="262"/>
        <v>-0.29480064972981568</v>
      </c>
      <c r="AE102" s="9">
        <f t="shared" si="262"/>
        <v>-0.30727254716847097</v>
      </c>
      <c r="AF102" s="9">
        <f t="shared" si="262"/>
        <v>-0.33443304096166571</v>
      </c>
      <c r="AG102" s="9">
        <f t="shared" si="262"/>
        <v>-0.16959430156935584</v>
      </c>
      <c r="AH102" s="9">
        <f t="shared" si="262"/>
        <v>-0.3589575167116657</v>
      </c>
      <c r="AI102" s="9">
        <f t="shared" ref="AI102:AM103" si="263">AI206+AI299</f>
        <v>-0.44427187152916575</v>
      </c>
      <c r="AJ102" s="9">
        <f t="shared" si="263"/>
        <v>-0.47639258031233062</v>
      </c>
      <c r="AK102" s="9">
        <f t="shared" si="263"/>
        <v>-1.0290811070626034</v>
      </c>
      <c r="AL102" s="9">
        <f t="shared" si="263"/>
        <v>-1.4402955753930629</v>
      </c>
      <c r="AM102" s="9">
        <f t="shared" si="263"/>
        <v>-1.6237434139005984</v>
      </c>
    </row>
    <row r="103" spans="1:39" outlineLevel="2">
      <c r="A103" s="11">
        <f>ROW()</f>
        <v>103</v>
      </c>
      <c r="C103" s="6" t="s">
        <v>655</v>
      </c>
      <c r="D103" s="3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>
        <f t="shared" ref="Y103:AH103" si="264">Y207+Y300</f>
        <v>0</v>
      </c>
      <c r="Z103" s="9">
        <f t="shared" si="264"/>
        <v>0</v>
      </c>
      <c r="AA103" s="9">
        <f t="shared" si="264"/>
        <v>0</v>
      </c>
      <c r="AB103" s="9">
        <f t="shared" si="264"/>
        <v>0</v>
      </c>
      <c r="AC103" s="9">
        <f t="shared" si="264"/>
        <v>0</v>
      </c>
      <c r="AD103" s="9">
        <f t="shared" si="264"/>
        <v>0</v>
      </c>
      <c r="AE103" s="9">
        <f t="shared" si="264"/>
        <v>0</v>
      </c>
      <c r="AF103" s="9">
        <f t="shared" si="264"/>
        <v>0</v>
      </c>
      <c r="AG103" s="9">
        <f t="shared" si="264"/>
        <v>0</v>
      </c>
      <c r="AH103" s="9">
        <f t="shared" si="264"/>
        <v>0</v>
      </c>
      <c r="AI103" s="9">
        <f t="shared" si="263"/>
        <v>0</v>
      </c>
      <c r="AJ103" s="9">
        <f t="shared" si="263"/>
        <v>0</v>
      </c>
      <c r="AK103" s="9">
        <f t="shared" si="263"/>
        <v>0</v>
      </c>
      <c r="AL103" s="9">
        <f t="shared" si="263"/>
        <v>0</v>
      </c>
      <c r="AM103" s="9">
        <f t="shared" si="263"/>
        <v>0</v>
      </c>
    </row>
    <row r="104" spans="1:39" outlineLevel="2">
      <c r="A104" s="11">
        <f>ROW()</f>
        <v>104</v>
      </c>
      <c r="C104" s="6" t="s">
        <v>656</v>
      </c>
      <c r="D104" s="3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</row>
    <row r="105" spans="1:39" outlineLevel="2">
      <c r="A105" s="11">
        <f>ROW()</f>
        <v>105</v>
      </c>
      <c r="C105" s="6" t="s">
        <v>667</v>
      </c>
      <c r="D105" s="3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</row>
    <row r="106" spans="1:39" outlineLevel="2">
      <c r="A106" s="11">
        <f>ROW()</f>
        <v>106</v>
      </c>
      <c r="C106" s="6" t="s">
        <v>212</v>
      </c>
      <c r="D106" s="39"/>
      <c r="E106" s="9"/>
      <c r="F106" s="9"/>
      <c r="G106" s="9">
        <f t="shared" ref="G106:AH106" si="265">G210+G303</f>
        <v>0</v>
      </c>
      <c r="H106" s="9">
        <f t="shared" si="265"/>
        <v>0</v>
      </c>
      <c r="I106" s="9">
        <f t="shared" si="265"/>
        <v>0</v>
      </c>
      <c r="J106" s="9">
        <f t="shared" si="265"/>
        <v>0</v>
      </c>
      <c r="K106" s="9">
        <f t="shared" si="265"/>
        <v>0</v>
      </c>
      <c r="L106" s="9">
        <f t="shared" si="265"/>
        <v>0</v>
      </c>
      <c r="M106" s="9">
        <f t="shared" si="265"/>
        <v>0</v>
      </c>
      <c r="N106" s="9">
        <f t="shared" si="265"/>
        <v>0</v>
      </c>
      <c r="O106" s="9">
        <f t="shared" si="265"/>
        <v>0</v>
      </c>
      <c r="P106" s="9">
        <f t="shared" si="265"/>
        <v>0</v>
      </c>
      <c r="Q106" s="9">
        <f t="shared" si="265"/>
        <v>0</v>
      </c>
      <c r="R106" s="9">
        <f t="shared" si="265"/>
        <v>0</v>
      </c>
      <c r="S106" s="9">
        <f t="shared" si="265"/>
        <v>0</v>
      </c>
      <c r="T106" s="9">
        <f t="shared" si="265"/>
        <v>0</v>
      </c>
      <c r="U106" s="9">
        <f t="shared" si="265"/>
        <v>0</v>
      </c>
      <c r="V106" s="9">
        <f t="shared" si="265"/>
        <v>0</v>
      </c>
      <c r="W106" s="9">
        <f t="shared" si="265"/>
        <v>0</v>
      </c>
      <c r="X106" s="9">
        <f t="shared" si="265"/>
        <v>0</v>
      </c>
      <c r="Y106" s="9">
        <f t="shared" si="265"/>
        <v>0</v>
      </c>
      <c r="Z106" s="9">
        <f t="shared" si="265"/>
        <v>0</v>
      </c>
      <c r="AA106" s="9">
        <f t="shared" si="265"/>
        <v>0</v>
      </c>
      <c r="AB106" s="9">
        <f t="shared" si="265"/>
        <v>0</v>
      </c>
      <c r="AC106" s="9">
        <f t="shared" si="265"/>
        <v>0</v>
      </c>
      <c r="AD106" s="9">
        <f t="shared" si="265"/>
        <v>0</v>
      </c>
      <c r="AE106" s="9">
        <f t="shared" si="265"/>
        <v>0</v>
      </c>
      <c r="AF106" s="9">
        <f t="shared" si="265"/>
        <v>0</v>
      </c>
      <c r="AG106" s="9">
        <f t="shared" si="265"/>
        <v>0</v>
      </c>
      <c r="AH106" s="9">
        <f t="shared" si="265"/>
        <v>0</v>
      </c>
      <c r="AI106" s="9">
        <f t="shared" ref="AI106:AM106" si="266">AI210+AI303</f>
        <v>0</v>
      </c>
      <c r="AJ106" s="9">
        <f t="shared" si="266"/>
        <v>0</v>
      </c>
      <c r="AK106" s="9">
        <f t="shared" si="266"/>
        <v>0</v>
      </c>
      <c r="AL106" s="9">
        <f t="shared" si="266"/>
        <v>0</v>
      </c>
      <c r="AM106" s="9">
        <f t="shared" si="266"/>
        <v>0</v>
      </c>
    </row>
    <row r="107" spans="1:39" outlineLevel="2">
      <c r="A107" s="11">
        <f>ROW()</f>
        <v>107</v>
      </c>
      <c r="C107" s="30" t="s">
        <v>362</v>
      </c>
      <c r="D107" s="90"/>
      <c r="E107" s="15"/>
      <c r="F107" s="15"/>
      <c r="G107" s="15">
        <f t="shared" ref="G107:AH107" si="267">G211+G304</f>
        <v>0</v>
      </c>
      <c r="H107" s="15">
        <f t="shared" si="267"/>
        <v>0</v>
      </c>
      <c r="I107" s="15">
        <f t="shared" si="267"/>
        <v>0</v>
      </c>
      <c r="J107" s="15">
        <f t="shared" si="267"/>
        <v>0</v>
      </c>
      <c r="K107" s="15">
        <f t="shared" si="267"/>
        <v>0</v>
      </c>
      <c r="L107" s="15">
        <f t="shared" si="267"/>
        <v>0</v>
      </c>
      <c r="M107" s="15">
        <f t="shared" si="267"/>
        <v>0</v>
      </c>
      <c r="N107" s="15">
        <f t="shared" si="267"/>
        <v>0</v>
      </c>
      <c r="O107" s="15">
        <f t="shared" si="267"/>
        <v>0</v>
      </c>
      <c r="P107" s="15">
        <f t="shared" si="267"/>
        <v>0</v>
      </c>
      <c r="Q107" s="15">
        <f t="shared" si="267"/>
        <v>0</v>
      </c>
      <c r="R107" s="15">
        <f t="shared" si="267"/>
        <v>0</v>
      </c>
      <c r="S107" s="15">
        <f t="shared" si="267"/>
        <v>0</v>
      </c>
      <c r="T107" s="15">
        <f t="shared" si="267"/>
        <v>0</v>
      </c>
      <c r="U107" s="15">
        <f t="shared" si="267"/>
        <v>0</v>
      </c>
      <c r="V107" s="15">
        <f t="shared" si="267"/>
        <v>0</v>
      </c>
      <c r="W107" s="15">
        <f t="shared" si="267"/>
        <v>0</v>
      </c>
      <c r="X107" s="15">
        <f t="shared" si="267"/>
        <v>0</v>
      </c>
      <c r="Y107" s="15">
        <f t="shared" si="267"/>
        <v>0</v>
      </c>
      <c r="Z107" s="15">
        <f t="shared" si="267"/>
        <v>0</v>
      </c>
      <c r="AA107" s="15">
        <f t="shared" si="267"/>
        <v>0</v>
      </c>
      <c r="AB107" s="15">
        <f t="shared" si="267"/>
        <v>0</v>
      </c>
      <c r="AC107" s="15">
        <f t="shared" si="267"/>
        <v>0</v>
      </c>
      <c r="AD107" s="15">
        <f t="shared" si="267"/>
        <v>0</v>
      </c>
      <c r="AE107" s="15">
        <f t="shared" si="267"/>
        <v>-0.82205132219222654</v>
      </c>
      <c r="AF107" s="15">
        <f t="shared" si="267"/>
        <v>-1.162339904544021</v>
      </c>
      <c r="AG107" s="15">
        <f t="shared" si="267"/>
        <v>-1.3290176054390346</v>
      </c>
      <c r="AH107" s="15">
        <f t="shared" si="267"/>
        <v>-1.5153006129404907</v>
      </c>
      <c r="AI107" s="15">
        <f t="shared" ref="AI107:AM107" si="268">AI211+AI304</f>
        <v>-1.5843313132553372</v>
      </c>
      <c r="AJ107" s="15">
        <f t="shared" si="268"/>
        <v>-1.5904546927819654</v>
      </c>
      <c r="AK107" s="15">
        <f t="shared" si="268"/>
        <v>-1.6721321837461425</v>
      </c>
      <c r="AL107" s="15">
        <f t="shared" si="268"/>
        <v>-1.7083731239225426</v>
      </c>
      <c r="AM107" s="15">
        <f t="shared" si="268"/>
        <v>-1.6382401455813069</v>
      </c>
    </row>
    <row r="108" spans="1:39" outlineLevel="2">
      <c r="A108" s="11">
        <f>ROW()</f>
        <v>108</v>
      </c>
      <c r="C108" s="6" t="s">
        <v>1</v>
      </c>
      <c r="D108" s="39"/>
      <c r="E108" s="9"/>
      <c r="F108" s="9"/>
      <c r="G108" s="9">
        <f t="shared" ref="G108:H108" si="269">SUM(G95:G107)</f>
        <v>0</v>
      </c>
      <c r="H108" s="9">
        <f t="shared" si="269"/>
        <v>0</v>
      </c>
      <c r="I108" s="9">
        <f>SUM(I95:I107)</f>
        <v>-200.16902758579997</v>
      </c>
      <c r="J108" s="9">
        <f t="shared" ref="J108" si="270">SUM(J95:J107)</f>
        <v>-199.09023882629879</v>
      </c>
      <c r="K108" s="9">
        <f t="shared" ref="K108" si="271">SUM(K95:K107)</f>
        <v>-201.2586073869667</v>
      </c>
      <c r="L108" s="9">
        <f t="shared" ref="L108" si="272">SUM(L95:L107)</f>
        <v>-201.3273361014667</v>
      </c>
      <c r="M108" s="9">
        <f t="shared" ref="M108" si="273">SUM(M95:M107)</f>
        <v>-201.22679686496667</v>
      </c>
      <c r="N108" s="9">
        <f t="shared" ref="N108" si="274">SUM(N95:N107)</f>
        <v>-200.1089851496325</v>
      </c>
      <c r="O108" s="9">
        <f t="shared" ref="O108" si="275">SUM(O95:O107)</f>
        <v>-202.71750483113252</v>
      </c>
      <c r="P108" s="9">
        <f t="shared" ref="P108" si="276">SUM(P95:P107)</f>
        <v>-160.76276023651363</v>
      </c>
      <c r="Q108" s="9">
        <f t="shared" ref="Q108" si="277">SUM(Q95:Q107)</f>
        <v>-23.092039450271564</v>
      </c>
      <c r="R108" s="9">
        <f t="shared" ref="R108" si="278">SUM(R95:R107)</f>
        <v>-53.700073243877235</v>
      </c>
      <c r="S108" s="9">
        <f t="shared" ref="S108" si="279">SUM(S95:S107)</f>
        <v>-53.803611410470985</v>
      </c>
      <c r="T108" s="9">
        <f t="shared" ref="T108" si="280">SUM(T95:T107)</f>
        <v>-81.357297987449812</v>
      </c>
      <c r="U108" s="9">
        <f t="shared" ref="U108" si="281">SUM(U95:U107)</f>
        <v>-90.963105002028499</v>
      </c>
      <c r="V108" s="9">
        <f t="shared" ref="V108" si="282">SUM(V95:V107)</f>
        <v>-92.242885240466975</v>
      </c>
      <c r="W108" s="9">
        <f t="shared" ref="W108" si="283">SUM(W95:W107)</f>
        <v>-91.821413054343651</v>
      </c>
      <c r="X108" s="9">
        <f t="shared" ref="X108" si="284">SUM(X95:X107)</f>
        <v>-94.203257507254548</v>
      </c>
      <c r="Y108" s="9">
        <f t="shared" ref="Y108" si="285">SUM(Y95:Y107)</f>
        <v>-95.387491431587875</v>
      </c>
      <c r="Z108" s="9">
        <f t="shared" ref="Z108" si="286">SUM(Z95:Z107)</f>
        <v>-96.274694121971208</v>
      </c>
      <c r="AA108" s="9">
        <f t="shared" ref="AA108" si="287">SUM(AA95:AA107)</f>
        <v>-97.49243689418995</v>
      </c>
      <c r="AB108" s="9">
        <f t="shared" ref="AB108" si="288">SUM(AB95:AB107)</f>
        <v>-98.71396278524621</v>
      </c>
      <c r="AC108" s="9">
        <f t="shared" ref="AC108:AG108" si="289">SUM(AC95:AC107)</f>
        <v>-100.01360167168581</v>
      </c>
      <c r="AD108" s="9">
        <f t="shared" si="289"/>
        <v>-109.00765542342236</v>
      </c>
      <c r="AE108" s="9">
        <f t="shared" si="289"/>
        <v>-115.70074857376252</v>
      </c>
      <c r="AF108" s="9">
        <f t="shared" si="289"/>
        <v>-120.11050450195157</v>
      </c>
      <c r="AG108" s="9">
        <f t="shared" si="289"/>
        <v>-126.68748185467464</v>
      </c>
      <c r="AH108" s="9">
        <f t="shared" ref="AH108:AL108" si="290">SUM(AH95:AH107)</f>
        <v>-128.39268300726138</v>
      </c>
      <c r="AI108" s="9">
        <f t="shared" si="290"/>
        <v>-127.07241072602385</v>
      </c>
      <c r="AJ108" s="9">
        <f t="shared" si="290"/>
        <v>-113.69597596522142</v>
      </c>
      <c r="AK108" s="9">
        <f t="shared" si="290"/>
        <v>-115.18493092404535</v>
      </c>
      <c r="AL108" s="9">
        <f t="shared" si="290"/>
        <v>-84.302898385104157</v>
      </c>
      <c r="AM108" s="9">
        <f t="shared" ref="AM108" si="291">SUM(AM95:AM107)</f>
        <v>-85.91613158808488</v>
      </c>
    </row>
    <row r="109" spans="1:39" outlineLevel="2">
      <c r="A109" s="11">
        <f>ROW()</f>
        <v>109</v>
      </c>
      <c r="B109" s="343" t="s">
        <v>70</v>
      </c>
      <c r="D109" s="39"/>
      <c r="E109" s="329" t="s">
        <v>47</v>
      </c>
      <c r="F109" s="182" t="str">
        <f t="shared" ref="F109:AM109" si="292">IF(ROUND(F108-F212-F305,6)=0,"OK","Wrong")</f>
        <v>OK</v>
      </c>
      <c r="G109" s="182" t="str">
        <f t="shared" si="292"/>
        <v>OK</v>
      </c>
      <c r="H109" s="182" t="str">
        <f t="shared" si="292"/>
        <v>OK</v>
      </c>
      <c r="I109" s="182" t="str">
        <f t="shared" si="292"/>
        <v>OK</v>
      </c>
      <c r="J109" s="182" t="str">
        <f t="shared" si="292"/>
        <v>OK</v>
      </c>
      <c r="K109" s="182" t="str">
        <f t="shared" si="292"/>
        <v>OK</v>
      </c>
      <c r="L109" s="182" t="str">
        <f t="shared" si="292"/>
        <v>OK</v>
      </c>
      <c r="M109" s="182" t="str">
        <f t="shared" si="292"/>
        <v>OK</v>
      </c>
      <c r="N109" s="182" t="str">
        <f t="shared" si="292"/>
        <v>OK</v>
      </c>
      <c r="O109" s="182" t="str">
        <f t="shared" si="292"/>
        <v>OK</v>
      </c>
      <c r="P109" s="182" t="str">
        <f t="shared" si="292"/>
        <v>OK</v>
      </c>
      <c r="Q109" s="182" t="str">
        <f t="shared" si="292"/>
        <v>OK</v>
      </c>
      <c r="R109" s="182" t="str">
        <f t="shared" si="292"/>
        <v>OK</v>
      </c>
      <c r="S109" s="182" t="str">
        <f t="shared" si="292"/>
        <v>OK</v>
      </c>
      <c r="T109" s="182" t="str">
        <f t="shared" si="292"/>
        <v>OK</v>
      </c>
      <c r="U109" s="182" t="str">
        <f t="shared" si="292"/>
        <v>OK</v>
      </c>
      <c r="V109" s="182" t="str">
        <f t="shared" si="292"/>
        <v>OK</v>
      </c>
      <c r="W109" s="182" t="str">
        <f t="shared" si="292"/>
        <v>OK</v>
      </c>
      <c r="X109" s="182" t="str">
        <f t="shared" si="292"/>
        <v>OK</v>
      </c>
      <c r="Y109" s="182" t="str">
        <f t="shared" si="292"/>
        <v>OK</v>
      </c>
      <c r="Z109" s="182" t="str">
        <f t="shared" si="292"/>
        <v>OK</v>
      </c>
      <c r="AA109" s="182" t="str">
        <f t="shared" si="292"/>
        <v>OK</v>
      </c>
      <c r="AB109" s="182" t="str">
        <f t="shared" si="292"/>
        <v>OK</v>
      </c>
      <c r="AC109" s="182" t="str">
        <f t="shared" si="292"/>
        <v>OK</v>
      </c>
      <c r="AD109" s="182" t="str">
        <f t="shared" si="292"/>
        <v>OK</v>
      </c>
      <c r="AE109" s="182" t="str">
        <f t="shared" si="292"/>
        <v>OK</v>
      </c>
      <c r="AF109" s="182" t="str">
        <f t="shared" si="292"/>
        <v>OK</v>
      </c>
      <c r="AG109" s="182" t="str">
        <f t="shared" si="292"/>
        <v>OK</v>
      </c>
      <c r="AH109" s="182" t="str">
        <f t="shared" si="292"/>
        <v>OK</v>
      </c>
      <c r="AI109" s="182" t="str">
        <f t="shared" si="292"/>
        <v>OK</v>
      </c>
      <c r="AJ109" s="182" t="str">
        <f t="shared" si="292"/>
        <v>OK</v>
      </c>
      <c r="AK109" s="182" t="str">
        <f t="shared" si="292"/>
        <v>OK</v>
      </c>
      <c r="AL109" s="182" t="str">
        <f t="shared" si="292"/>
        <v>OK</v>
      </c>
      <c r="AM109" s="182" t="str">
        <f t="shared" si="292"/>
        <v>OK</v>
      </c>
    </row>
    <row r="110" spans="1:39" outlineLevel="2">
      <c r="A110" s="11">
        <f>ROW()</f>
        <v>110</v>
      </c>
      <c r="C110" s="6" t="s">
        <v>2</v>
      </c>
      <c r="D110" s="39"/>
      <c r="E110" s="9"/>
      <c r="F110" s="9">
        <f t="shared" ref="F110:AH110" si="293">F214+F307</f>
        <v>0</v>
      </c>
      <c r="G110" s="9">
        <f t="shared" si="293"/>
        <v>0</v>
      </c>
      <c r="H110" s="9">
        <f t="shared" si="293"/>
        <v>1263.1466763899991</v>
      </c>
      <c r="I110" s="9">
        <f t="shared" si="293"/>
        <v>1100.3254490592992</v>
      </c>
      <c r="J110" s="9">
        <f t="shared" si="293"/>
        <v>935.96605835059938</v>
      </c>
      <c r="K110" s="9">
        <f t="shared" si="293"/>
        <v>771.63900561689945</v>
      </c>
      <c r="L110" s="9">
        <f t="shared" si="293"/>
        <v>607.24483775819954</v>
      </c>
      <c r="M110" s="9">
        <f t="shared" si="293"/>
        <v>443.47187470249963</v>
      </c>
      <c r="N110" s="9">
        <f t="shared" si="293"/>
        <v>286.48022677679973</v>
      </c>
      <c r="O110" s="9">
        <f t="shared" si="293"/>
        <v>351.56383808709973</v>
      </c>
      <c r="P110" s="9">
        <f t="shared" si="293"/>
        <v>226.94513361849994</v>
      </c>
      <c r="Q110" s="9">
        <f t="shared" si="293"/>
        <v>708.40319222899984</v>
      </c>
      <c r="R110" s="9">
        <f t="shared" si="293"/>
        <v>671.76731359649989</v>
      </c>
      <c r="S110" s="9">
        <f t="shared" si="293"/>
        <v>1125.091334944</v>
      </c>
      <c r="T110" s="9">
        <f t="shared" si="293"/>
        <v>1110.0721770714579</v>
      </c>
      <c r="U110" s="9">
        <f t="shared" si="293"/>
        <v>1061.2387040363096</v>
      </c>
      <c r="V110" s="9">
        <f t="shared" si="293"/>
        <v>1001.7602723886824</v>
      </c>
      <c r="W110" s="9">
        <f t="shared" si="293"/>
        <v>937.93871234183416</v>
      </c>
      <c r="X110" s="9">
        <f t="shared" si="293"/>
        <v>876.09789161255105</v>
      </c>
      <c r="Y110" s="9">
        <f t="shared" si="293"/>
        <v>811.53461381026818</v>
      </c>
      <c r="Z110" s="9">
        <f t="shared" si="293"/>
        <v>746.97133600798497</v>
      </c>
      <c r="AA110" s="9">
        <f t="shared" si="293"/>
        <v>682.49329156945225</v>
      </c>
      <c r="AB110" s="9">
        <f t="shared" si="293"/>
        <v>617.93463324273171</v>
      </c>
      <c r="AC110" s="9">
        <f t="shared" si="293"/>
        <v>553.45460948507366</v>
      </c>
      <c r="AD110" s="9">
        <f t="shared" si="293"/>
        <v>488.88222796891569</v>
      </c>
      <c r="AE110" s="9">
        <f t="shared" si="293"/>
        <v>426.62123237371549</v>
      </c>
      <c r="AF110" s="9">
        <f t="shared" si="293"/>
        <v>362.88622620302442</v>
      </c>
      <c r="AG110" s="9">
        <f t="shared" si="293"/>
        <v>298.02572648872393</v>
      </c>
      <c r="AH110" s="9">
        <f t="shared" si="293"/>
        <v>233.20413580893776</v>
      </c>
      <c r="AI110" s="9">
        <f t="shared" ref="AI110:AM110" si="294">AI214+AI307</f>
        <v>168.9779661631905</v>
      </c>
      <c r="AJ110" s="9">
        <f t="shared" si="294"/>
        <v>116.25673953670562</v>
      </c>
      <c r="AK110" s="9">
        <f t="shared" si="294"/>
        <v>63.60277420162177</v>
      </c>
      <c r="AL110" s="9">
        <f t="shared" si="294"/>
        <v>35.747855871255872</v>
      </c>
      <c r="AM110" s="9">
        <f t="shared" si="294"/>
        <v>7.777042399349674</v>
      </c>
    </row>
    <row r="111" spans="1:39" outlineLevel="2">
      <c r="A111" s="11">
        <f>ROW()</f>
        <v>111</v>
      </c>
      <c r="C111" s="6" t="s">
        <v>3</v>
      </c>
      <c r="D111" s="39"/>
      <c r="E111" s="9"/>
      <c r="F111" s="9">
        <f t="shared" ref="F111:AH111" si="295">F215+F308</f>
        <v>0</v>
      </c>
      <c r="G111" s="9">
        <f t="shared" si="295"/>
        <v>0</v>
      </c>
      <c r="H111" s="9">
        <f t="shared" si="295"/>
        <v>211.6036807782983</v>
      </c>
      <c r="I111" s="9">
        <f t="shared" si="295"/>
        <v>182.09919821861828</v>
      </c>
      <c r="J111" s="9">
        <f t="shared" si="295"/>
        <v>157.91371850594072</v>
      </c>
      <c r="K111" s="9">
        <f t="shared" si="295"/>
        <v>130.42220542826195</v>
      </c>
      <c r="L111" s="9">
        <f t="shared" si="295"/>
        <v>102.72841355258315</v>
      </c>
      <c r="M111" s="9">
        <f t="shared" si="295"/>
        <v>75.447685256904379</v>
      </c>
      <c r="N111" s="9">
        <f t="shared" si="295"/>
        <v>86.646844444750883</v>
      </c>
      <c r="O111" s="9">
        <f t="shared" si="295"/>
        <v>212.13507083867074</v>
      </c>
      <c r="P111" s="9">
        <f t="shared" si="295"/>
        <v>184.39453859099999</v>
      </c>
      <c r="Q111" s="9">
        <f t="shared" si="295"/>
        <v>301.3892269035</v>
      </c>
      <c r="R111" s="9">
        <f t="shared" si="295"/>
        <v>285.21548755800001</v>
      </c>
      <c r="S111" s="9">
        <f t="shared" si="295"/>
        <v>379.79912149287009</v>
      </c>
      <c r="T111" s="9">
        <f t="shared" si="295"/>
        <v>388.60416503923057</v>
      </c>
      <c r="U111" s="9">
        <f t="shared" si="295"/>
        <v>373.66398192041908</v>
      </c>
      <c r="V111" s="9">
        <f t="shared" si="295"/>
        <v>355.55248658749014</v>
      </c>
      <c r="W111" s="9">
        <f t="shared" si="295"/>
        <v>334.66570296882213</v>
      </c>
      <c r="X111" s="9">
        <f t="shared" si="295"/>
        <v>314.8013724218834</v>
      </c>
      <c r="Y111" s="9">
        <f t="shared" si="295"/>
        <v>292.92643874955911</v>
      </c>
      <c r="Z111" s="9">
        <f t="shared" si="295"/>
        <v>273.13702189443478</v>
      </c>
      <c r="AA111" s="9">
        <f t="shared" si="295"/>
        <v>251.34609698077918</v>
      </c>
      <c r="AB111" s="9">
        <f t="shared" si="295"/>
        <v>228.47988452731116</v>
      </c>
      <c r="AC111" s="9">
        <f t="shared" si="295"/>
        <v>205.67668827657431</v>
      </c>
      <c r="AD111" s="9">
        <f t="shared" si="295"/>
        <v>183.46088375915556</v>
      </c>
      <c r="AE111" s="9">
        <f t="shared" si="295"/>
        <v>162.16140155047475</v>
      </c>
      <c r="AF111" s="9">
        <f t="shared" si="295"/>
        <v>141.63072811701181</v>
      </c>
      <c r="AG111" s="9">
        <f t="shared" si="295"/>
        <v>117.27951622921024</v>
      </c>
      <c r="AH111" s="9">
        <f t="shared" si="295"/>
        <v>92.550921734965087</v>
      </c>
      <c r="AI111" s="9">
        <f t="shared" ref="AI111:AM111" si="296">AI215+AI308</f>
        <v>75.487045040031418</v>
      </c>
      <c r="AJ111" s="9">
        <f t="shared" si="296"/>
        <v>64.7266658979308</v>
      </c>
      <c r="AK111" s="9">
        <f t="shared" si="296"/>
        <v>54.596373499844873</v>
      </c>
      <c r="AL111" s="9">
        <f t="shared" si="296"/>
        <v>48.156616060509677</v>
      </c>
      <c r="AM111" s="9">
        <f t="shared" si="296"/>
        <v>41.0376617856748</v>
      </c>
    </row>
    <row r="112" spans="1:39" outlineLevel="2">
      <c r="A112" s="11">
        <f>ROW()</f>
        <v>112</v>
      </c>
      <c r="C112" s="6" t="s">
        <v>4</v>
      </c>
      <c r="D112" s="39"/>
      <c r="E112" s="9"/>
      <c r="F112" s="9">
        <f t="shared" ref="F112:AH112" si="297">F216+F309</f>
        <v>0</v>
      </c>
      <c r="G112" s="9">
        <f t="shared" si="297"/>
        <v>0</v>
      </c>
      <c r="H112" s="9">
        <f t="shared" si="297"/>
        <v>17.353155850315368</v>
      </c>
      <c r="I112" s="9">
        <f t="shared" si="297"/>
        <v>15.668938789774369</v>
      </c>
      <c r="J112" s="9">
        <f t="shared" si="297"/>
        <v>13.87834266323337</v>
      </c>
      <c r="K112" s="9">
        <f t="shared" si="297"/>
        <v>11.870102520025707</v>
      </c>
      <c r="L112" s="9">
        <f t="shared" si="297"/>
        <v>9.4482649468180426</v>
      </c>
      <c r="M112" s="9">
        <f t="shared" si="297"/>
        <v>8.760488033610379</v>
      </c>
      <c r="N112" s="9">
        <f t="shared" si="297"/>
        <v>6.2590492317360464</v>
      </c>
      <c r="O112" s="9">
        <f t="shared" si="297"/>
        <v>3.7576104298617157</v>
      </c>
      <c r="P112" s="9">
        <f t="shared" si="297"/>
        <v>1.9502978620000004</v>
      </c>
      <c r="Q112" s="9">
        <f t="shared" si="297"/>
        <v>1.727637048666667</v>
      </c>
      <c r="R112" s="9">
        <f t="shared" si="297"/>
        <v>1.6326083833333338</v>
      </c>
      <c r="S112" s="9">
        <f t="shared" si="297"/>
        <v>6.2118580173333342</v>
      </c>
      <c r="T112" s="9">
        <f t="shared" si="297"/>
        <v>6.0681444629201051</v>
      </c>
      <c r="U112" s="9">
        <f t="shared" si="297"/>
        <v>7.4012738982312634</v>
      </c>
      <c r="V112" s="9">
        <f t="shared" si="297"/>
        <v>7.715697766073931</v>
      </c>
      <c r="W112" s="9">
        <f t="shared" si="297"/>
        <v>8.139229669779942</v>
      </c>
      <c r="X112" s="9">
        <f t="shared" si="297"/>
        <v>11.040914234812707</v>
      </c>
      <c r="Y112" s="9">
        <f t="shared" si="297"/>
        <v>13.348569057012135</v>
      </c>
      <c r="Z112" s="9">
        <f t="shared" si="297"/>
        <v>15.697996210253212</v>
      </c>
      <c r="AA112" s="9">
        <f t="shared" si="297"/>
        <v>21.07207645839431</v>
      </c>
      <c r="AB112" s="9">
        <f t="shared" si="297"/>
        <v>24.597758448960484</v>
      </c>
      <c r="AC112" s="9">
        <f t="shared" si="297"/>
        <v>30.728038990193248</v>
      </c>
      <c r="AD112" s="9">
        <f t="shared" si="297"/>
        <v>32.13561556048694</v>
      </c>
      <c r="AE112" s="9">
        <f t="shared" si="297"/>
        <v>31.627609865224162</v>
      </c>
      <c r="AF112" s="9">
        <f t="shared" si="297"/>
        <v>31.590466052277467</v>
      </c>
      <c r="AG112" s="9">
        <f t="shared" si="297"/>
        <v>31.060339749192103</v>
      </c>
      <c r="AH112" s="9">
        <f t="shared" si="297"/>
        <v>29.496181023438044</v>
      </c>
      <c r="AI112" s="9">
        <f t="shared" ref="AI112:AM112" si="298">AI216+AI309</f>
        <v>29.330761847390946</v>
      </c>
      <c r="AJ112" s="9">
        <f t="shared" si="298"/>
        <v>28.720295581003651</v>
      </c>
      <c r="AK112" s="9">
        <f t="shared" si="298"/>
        <v>29.313713246241182</v>
      </c>
      <c r="AL112" s="9">
        <f t="shared" si="298"/>
        <v>28.849279836818219</v>
      </c>
      <c r="AM112" s="9">
        <f t="shared" si="298"/>
        <v>28.251185210231913</v>
      </c>
    </row>
    <row r="113" spans="1:39" outlineLevel="2">
      <c r="A113" s="11">
        <f>ROW()</f>
        <v>113</v>
      </c>
      <c r="C113" s="6" t="s">
        <v>5</v>
      </c>
      <c r="D113" s="39"/>
      <c r="E113" s="9"/>
      <c r="F113" s="9">
        <f t="shared" ref="F113:AH113" si="299">F217+F310</f>
        <v>0</v>
      </c>
      <c r="G113" s="9">
        <f t="shared" si="299"/>
        <v>0</v>
      </c>
      <c r="H113" s="9">
        <f t="shared" si="299"/>
        <v>47.658237641387068</v>
      </c>
      <c r="I113" s="9">
        <f t="shared" si="299"/>
        <v>46.558635248006745</v>
      </c>
      <c r="J113" s="9">
        <f t="shared" si="299"/>
        <v>41.071274929626426</v>
      </c>
      <c r="K113" s="9">
        <f t="shared" si="299"/>
        <v>34.894725837246106</v>
      </c>
      <c r="L113" s="9">
        <f t="shared" si="299"/>
        <v>28.85113864336579</v>
      </c>
      <c r="M113" s="9">
        <f t="shared" si="299"/>
        <v>22.742515452985472</v>
      </c>
      <c r="N113" s="9">
        <f t="shared" si="299"/>
        <v>19.164244117886106</v>
      </c>
      <c r="O113" s="9">
        <f t="shared" si="299"/>
        <v>12.74427531440795</v>
      </c>
      <c r="P113" s="9">
        <f t="shared" si="299"/>
        <v>9.5474313409999993</v>
      </c>
      <c r="Q113" s="9">
        <f t="shared" si="299"/>
        <v>14.202060579999999</v>
      </c>
      <c r="R113" s="9">
        <f t="shared" si="299"/>
        <v>13.944786904999999</v>
      </c>
      <c r="S113" s="9">
        <f t="shared" si="299"/>
        <v>25.843544799630003</v>
      </c>
      <c r="T113" s="9">
        <f t="shared" si="299"/>
        <v>70.236661168362275</v>
      </c>
      <c r="U113" s="9">
        <f t="shared" si="299"/>
        <v>70.683732162063336</v>
      </c>
      <c r="V113" s="9">
        <f t="shared" si="299"/>
        <v>74.680254473639266</v>
      </c>
      <c r="W113" s="9">
        <f t="shared" si="299"/>
        <v>77.556732877021659</v>
      </c>
      <c r="X113" s="9">
        <f t="shared" si="299"/>
        <v>84.016589695097537</v>
      </c>
      <c r="Y113" s="9">
        <f t="shared" si="299"/>
        <v>81.023028746022334</v>
      </c>
      <c r="Z113" s="9">
        <f t="shared" si="299"/>
        <v>80.481155484978402</v>
      </c>
      <c r="AA113" s="9">
        <f t="shared" si="299"/>
        <v>76.632902185790698</v>
      </c>
      <c r="AB113" s="9">
        <f t="shared" si="299"/>
        <v>73.62868473526548</v>
      </c>
      <c r="AC113" s="9">
        <f t="shared" si="299"/>
        <v>71.825140026559026</v>
      </c>
      <c r="AD113" s="9">
        <f t="shared" si="299"/>
        <v>68.299106327551954</v>
      </c>
      <c r="AE113" s="9">
        <f t="shared" si="299"/>
        <v>64.374655123042274</v>
      </c>
      <c r="AF113" s="9">
        <f t="shared" si="299"/>
        <v>58.077157054838445</v>
      </c>
      <c r="AG113" s="9">
        <f t="shared" si="299"/>
        <v>53.198889434304945</v>
      </c>
      <c r="AH113" s="9">
        <f t="shared" si="299"/>
        <v>48.174975786545332</v>
      </c>
      <c r="AI113" s="9">
        <f t="shared" ref="AI113:AM113" si="300">AI217+AI310</f>
        <v>42.74671796514744</v>
      </c>
      <c r="AJ113" s="9">
        <f t="shared" si="300"/>
        <v>37.619092378528826</v>
      </c>
      <c r="AK113" s="9">
        <f t="shared" si="300"/>
        <v>31.881507444849035</v>
      </c>
      <c r="AL113" s="9">
        <f t="shared" si="300"/>
        <v>26.656929721337441</v>
      </c>
      <c r="AM113" s="9">
        <f t="shared" si="300"/>
        <v>21.230435271350096</v>
      </c>
    </row>
    <row r="114" spans="1:39" outlineLevel="2">
      <c r="A114" s="11">
        <f>ROW()</f>
        <v>114</v>
      </c>
      <c r="C114" s="6" t="s">
        <v>473</v>
      </c>
      <c r="D114" s="39"/>
      <c r="E114" s="9"/>
      <c r="F114" s="9"/>
      <c r="G114" s="9">
        <f t="shared" ref="G114:AH114" si="301">G218+G311</f>
        <v>0</v>
      </c>
      <c r="H114" s="9">
        <f t="shared" si="301"/>
        <v>0</v>
      </c>
      <c r="I114" s="9">
        <f t="shared" si="301"/>
        <v>0</v>
      </c>
      <c r="J114" s="9">
        <f t="shared" si="301"/>
        <v>0</v>
      </c>
      <c r="K114" s="9">
        <f t="shared" si="301"/>
        <v>0</v>
      </c>
      <c r="L114" s="9">
        <f t="shared" si="301"/>
        <v>0</v>
      </c>
      <c r="M114" s="9">
        <f t="shared" si="301"/>
        <v>0</v>
      </c>
      <c r="N114" s="9">
        <f t="shared" si="301"/>
        <v>0</v>
      </c>
      <c r="O114" s="9">
        <f t="shared" si="301"/>
        <v>0</v>
      </c>
      <c r="P114" s="9">
        <f t="shared" si="301"/>
        <v>0</v>
      </c>
      <c r="Q114" s="9">
        <f t="shared" si="301"/>
        <v>0</v>
      </c>
      <c r="R114" s="9">
        <f t="shared" si="301"/>
        <v>0</v>
      </c>
      <c r="S114" s="9">
        <f t="shared" si="301"/>
        <v>0</v>
      </c>
      <c r="T114" s="9">
        <f t="shared" si="301"/>
        <v>0</v>
      </c>
      <c r="U114" s="9">
        <f t="shared" si="301"/>
        <v>0</v>
      </c>
      <c r="V114" s="9">
        <f t="shared" si="301"/>
        <v>0</v>
      </c>
      <c r="W114" s="9">
        <f t="shared" si="301"/>
        <v>0</v>
      </c>
      <c r="X114" s="9">
        <f t="shared" si="301"/>
        <v>0</v>
      </c>
      <c r="Y114" s="9">
        <f t="shared" si="301"/>
        <v>3.3065471699999995</v>
      </c>
      <c r="Z114" s="9">
        <f t="shared" si="301"/>
        <v>5.6014125209999932</v>
      </c>
      <c r="AA114" s="9">
        <f t="shared" si="301"/>
        <v>8.2794209352749917</v>
      </c>
      <c r="AB114" s="9">
        <f t="shared" si="301"/>
        <v>10.363952248762491</v>
      </c>
      <c r="AC114" s="9">
        <f t="shared" si="301"/>
        <v>14.201535655481241</v>
      </c>
      <c r="AD114" s="9">
        <f t="shared" si="301"/>
        <v>21.037948456806596</v>
      </c>
      <c r="AE114" s="9">
        <f t="shared" si="301"/>
        <v>18.557785322781978</v>
      </c>
      <c r="AF114" s="9">
        <f t="shared" si="301"/>
        <v>25.19012822293934</v>
      </c>
      <c r="AG114" s="9">
        <f t="shared" si="301"/>
        <v>19.748953010416415</v>
      </c>
      <c r="AH114" s="9">
        <f t="shared" si="301"/>
        <v>20.724075619449849</v>
      </c>
      <c r="AI114" s="9">
        <f t="shared" ref="AI114:AM114" si="302">AI218+AI311</f>
        <v>30.273913645531369</v>
      </c>
      <c r="AJ114" s="9">
        <f t="shared" si="302"/>
        <v>29.997542229022162</v>
      </c>
      <c r="AK114" s="9">
        <f t="shared" si="302"/>
        <v>26.217494459085081</v>
      </c>
      <c r="AL114" s="9">
        <f t="shared" si="302"/>
        <v>27.90688767797344</v>
      </c>
      <c r="AM114" s="9">
        <f t="shared" si="302"/>
        <v>24.274479237875632</v>
      </c>
    </row>
    <row r="115" spans="1:39" outlineLevel="2">
      <c r="A115" s="11">
        <f>ROW()</f>
        <v>115</v>
      </c>
      <c r="C115" s="6" t="s">
        <v>474</v>
      </c>
      <c r="D115" s="39"/>
      <c r="E115" s="9"/>
      <c r="F115" s="9"/>
      <c r="G115" s="9">
        <f t="shared" ref="G115:AH115" si="303">G219+G312</f>
        <v>0</v>
      </c>
      <c r="H115" s="9">
        <f t="shared" si="303"/>
        <v>0</v>
      </c>
      <c r="I115" s="9">
        <f t="shared" si="303"/>
        <v>0</v>
      </c>
      <c r="J115" s="9">
        <f t="shared" si="303"/>
        <v>0</v>
      </c>
      <c r="K115" s="9">
        <f t="shared" si="303"/>
        <v>0</v>
      </c>
      <c r="L115" s="9">
        <f t="shared" si="303"/>
        <v>0</v>
      </c>
      <c r="M115" s="9">
        <f t="shared" si="303"/>
        <v>0</v>
      </c>
      <c r="N115" s="9">
        <f t="shared" si="303"/>
        <v>0</v>
      </c>
      <c r="O115" s="9">
        <f t="shared" si="303"/>
        <v>0</v>
      </c>
      <c r="P115" s="9">
        <f t="shared" si="303"/>
        <v>0</v>
      </c>
      <c r="Q115" s="9">
        <f t="shared" si="303"/>
        <v>0</v>
      </c>
      <c r="R115" s="9">
        <f t="shared" si="303"/>
        <v>0</v>
      </c>
      <c r="S115" s="9">
        <f t="shared" si="303"/>
        <v>0</v>
      </c>
      <c r="T115" s="9">
        <f t="shared" si="303"/>
        <v>0</v>
      </c>
      <c r="U115" s="9">
        <f t="shared" si="303"/>
        <v>0</v>
      </c>
      <c r="V115" s="9">
        <f t="shared" si="303"/>
        <v>0</v>
      </c>
      <c r="W115" s="9">
        <f t="shared" si="303"/>
        <v>0</v>
      </c>
      <c r="X115" s="9">
        <f t="shared" si="303"/>
        <v>0</v>
      </c>
      <c r="Y115" s="9">
        <f t="shared" si="303"/>
        <v>0.83603079787499979</v>
      </c>
      <c r="Z115" s="9">
        <f t="shared" si="303"/>
        <v>2.3150540628562495</v>
      </c>
      <c r="AA115" s="9">
        <f t="shared" si="303"/>
        <v>7.0412903479687472</v>
      </c>
      <c r="AB115" s="9">
        <f t="shared" si="303"/>
        <v>14.047880012943747</v>
      </c>
      <c r="AC115" s="9">
        <f t="shared" si="303"/>
        <v>17.189131309624994</v>
      </c>
      <c r="AD115" s="9">
        <f t="shared" si="303"/>
        <v>20.079214805888284</v>
      </c>
      <c r="AE115" s="9">
        <f t="shared" si="303"/>
        <v>24.011238333532777</v>
      </c>
      <c r="AF115" s="9">
        <f t="shared" si="303"/>
        <v>28.285461161689334</v>
      </c>
      <c r="AG115" s="9">
        <f t="shared" si="303"/>
        <v>28.913234234105364</v>
      </c>
      <c r="AH115" s="9">
        <f t="shared" si="303"/>
        <v>28.51638519824763</v>
      </c>
      <c r="AI115" s="9">
        <f t="shared" ref="AI115:AM115" si="304">AI219+AI312</f>
        <v>29.921342251968504</v>
      </c>
      <c r="AJ115" s="9">
        <f t="shared" si="304"/>
        <v>30.495317069580842</v>
      </c>
      <c r="AK115" s="9">
        <f t="shared" si="304"/>
        <v>30.514577536956391</v>
      </c>
      <c r="AL115" s="9">
        <f t="shared" si="304"/>
        <v>30.337086741980375</v>
      </c>
      <c r="AM115" s="9">
        <f t="shared" si="304"/>
        <v>30.002631912452912</v>
      </c>
    </row>
    <row r="116" spans="1:39" outlineLevel="2">
      <c r="A116" s="11">
        <f>ROW()</f>
        <v>116</v>
      </c>
      <c r="C116" s="6" t="s">
        <v>477</v>
      </c>
      <c r="D116" s="39"/>
      <c r="E116" s="9"/>
      <c r="F116" s="9"/>
      <c r="G116" s="9">
        <f t="shared" ref="G116:AH116" si="305">G220+G313</f>
        <v>0</v>
      </c>
      <c r="H116" s="9">
        <f t="shared" si="305"/>
        <v>0</v>
      </c>
      <c r="I116" s="9">
        <f t="shared" si="305"/>
        <v>0</v>
      </c>
      <c r="J116" s="9">
        <f t="shared" si="305"/>
        <v>0</v>
      </c>
      <c r="K116" s="9">
        <f t="shared" si="305"/>
        <v>0</v>
      </c>
      <c r="L116" s="9">
        <f t="shared" si="305"/>
        <v>0</v>
      </c>
      <c r="M116" s="9">
        <f t="shared" si="305"/>
        <v>0</v>
      </c>
      <c r="N116" s="9">
        <f t="shared" si="305"/>
        <v>0</v>
      </c>
      <c r="O116" s="9">
        <f t="shared" si="305"/>
        <v>0</v>
      </c>
      <c r="P116" s="9">
        <f t="shared" si="305"/>
        <v>0</v>
      </c>
      <c r="Q116" s="9">
        <f t="shared" si="305"/>
        <v>0</v>
      </c>
      <c r="R116" s="9">
        <f t="shared" si="305"/>
        <v>0</v>
      </c>
      <c r="S116" s="9">
        <f t="shared" si="305"/>
        <v>0</v>
      </c>
      <c r="T116" s="9">
        <f t="shared" si="305"/>
        <v>0</v>
      </c>
      <c r="U116" s="9">
        <f t="shared" si="305"/>
        <v>0</v>
      </c>
      <c r="V116" s="9">
        <f t="shared" si="305"/>
        <v>0</v>
      </c>
      <c r="W116" s="9">
        <f t="shared" si="305"/>
        <v>0</v>
      </c>
      <c r="X116" s="9">
        <f t="shared" si="305"/>
        <v>0</v>
      </c>
      <c r="Y116" s="9">
        <f t="shared" si="305"/>
        <v>5.2280085352499999</v>
      </c>
      <c r="Z116" s="9">
        <f t="shared" si="305"/>
        <v>11.194916970487498</v>
      </c>
      <c r="AA116" s="9">
        <f t="shared" si="305"/>
        <v>13.500552487499998</v>
      </c>
      <c r="AB116" s="9">
        <f t="shared" si="305"/>
        <v>19.312734453918747</v>
      </c>
      <c r="AC116" s="9">
        <f t="shared" si="305"/>
        <v>25.086143194431244</v>
      </c>
      <c r="AD116" s="9">
        <f t="shared" si="305"/>
        <v>29.98429589371986</v>
      </c>
      <c r="AE116" s="9">
        <f t="shared" si="305"/>
        <v>40.731428761491912</v>
      </c>
      <c r="AF116" s="9">
        <f t="shared" si="305"/>
        <v>49.467424765357563</v>
      </c>
      <c r="AG116" s="9">
        <f t="shared" si="305"/>
        <v>60.481601923019092</v>
      </c>
      <c r="AH116" s="9">
        <f t="shared" si="305"/>
        <v>63.190244770679151</v>
      </c>
      <c r="AI116" s="9">
        <f t="shared" ref="AI116:AM116" si="306">AI220+AI313</f>
        <v>67.019097148585814</v>
      </c>
      <c r="AJ116" s="9">
        <f t="shared" si="306"/>
        <v>69.441990247475005</v>
      </c>
      <c r="AK116" s="9">
        <f t="shared" si="306"/>
        <v>71.763584956155015</v>
      </c>
      <c r="AL116" s="9">
        <f t="shared" si="306"/>
        <v>75.267277865265143</v>
      </c>
      <c r="AM116" s="9">
        <f t="shared" si="306"/>
        <v>74.350418015829177</v>
      </c>
    </row>
    <row r="117" spans="1:39" outlineLevel="2">
      <c r="A117" s="11">
        <f>ROW()</f>
        <v>117</v>
      </c>
      <c r="C117" s="6" t="s">
        <v>511</v>
      </c>
      <c r="D117" s="39"/>
      <c r="E117" s="9"/>
      <c r="F117" s="9"/>
      <c r="G117" s="9">
        <f t="shared" ref="G117:AH117" si="307">G221+G314</f>
        <v>0</v>
      </c>
      <c r="H117" s="9">
        <f t="shared" si="307"/>
        <v>0</v>
      </c>
      <c r="I117" s="9">
        <f t="shared" si="307"/>
        <v>0</v>
      </c>
      <c r="J117" s="9">
        <f t="shared" si="307"/>
        <v>0</v>
      </c>
      <c r="K117" s="9">
        <f t="shared" si="307"/>
        <v>0</v>
      </c>
      <c r="L117" s="9">
        <f t="shared" si="307"/>
        <v>0</v>
      </c>
      <c r="M117" s="9">
        <f t="shared" si="307"/>
        <v>0</v>
      </c>
      <c r="N117" s="9">
        <f t="shared" si="307"/>
        <v>0</v>
      </c>
      <c r="O117" s="9">
        <f t="shared" si="307"/>
        <v>0</v>
      </c>
      <c r="P117" s="9">
        <f t="shared" si="307"/>
        <v>0</v>
      </c>
      <c r="Q117" s="9">
        <f t="shared" si="307"/>
        <v>0</v>
      </c>
      <c r="R117" s="9">
        <f t="shared" si="307"/>
        <v>0</v>
      </c>
      <c r="S117" s="9">
        <f t="shared" si="307"/>
        <v>0</v>
      </c>
      <c r="T117" s="9">
        <f t="shared" si="307"/>
        <v>3.0409407109845787</v>
      </c>
      <c r="U117" s="9">
        <f t="shared" si="307"/>
        <v>4.5079111306064048</v>
      </c>
      <c r="V117" s="9">
        <f t="shared" si="307"/>
        <v>5.3696535767996201</v>
      </c>
      <c r="W117" s="9">
        <f t="shared" si="307"/>
        <v>5.0905017246992825</v>
      </c>
      <c r="X117" s="9">
        <f t="shared" si="307"/>
        <v>4.9154320449770159</v>
      </c>
      <c r="Y117" s="9">
        <f t="shared" si="307"/>
        <v>4.6412502452471998</v>
      </c>
      <c r="Z117" s="9">
        <f t="shared" si="307"/>
        <v>4.3464495955173836</v>
      </c>
      <c r="AA117" s="9">
        <f t="shared" si="307"/>
        <v>4.0516489457875684</v>
      </c>
      <c r="AB117" s="9">
        <f t="shared" si="307"/>
        <v>3.7568482960577527</v>
      </c>
      <c r="AC117" s="9">
        <f t="shared" si="307"/>
        <v>3.4620476463279366</v>
      </c>
      <c r="AD117" s="9">
        <f t="shared" si="307"/>
        <v>3.6661228941443338</v>
      </c>
      <c r="AE117" s="9">
        <f t="shared" si="307"/>
        <v>4.4452700987036531</v>
      </c>
      <c r="AF117" s="9">
        <f t="shared" si="307"/>
        <v>3.9459983183496776</v>
      </c>
      <c r="AG117" s="9">
        <f t="shared" si="307"/>
        <v>4.7573830467803209</v>
      </c>
      <c r="AH117" s="9">
        <f t="shared" si="307"/>
        <v>7.8109997227686563</v>
      </c>
      <c r="AI117" s="9">
        <f t="shared" ref="AI117:AM118" si="308">AI221+AI314</f>
        <v>8.6515562025660859</v>
      </c>
      <c r="AJ117" s="9">
        <f t="shared" si="308"/>
        <v>30.282704692264662</v>
      </c>
      <c r="AK117" s="9">
        <f t="shared" si="308"/>
        <v>45.702202318420447</v>
      </c>
      <c r="AL117" s="9">
        <f t="shared" si="308"/>
        <v>51.59982028332881</v>
      </c>
      <c r="AM117" s="9">
        <f t="shared" si="308"/>
        <v>51.301564557375762</v>
      </c>
    </row>
    <row r="118" spans="1:39" outlineLevel="2">
      <c r="A118" s="11">
        <f>ROW()</f>
        <v>118</v>
      </c>
      <c r="C118" s="6" t="s">
        <v>655</v>
      </c>
      <c r="D118" s="3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>
        <f t="shared" ref="Y118:AH118" si="309">Y222+Y315</f>
        <v>0</v>
      </c>
      <c r="Z118" s="9">
        <f t="shared" si="309"/>
        <v>0</v>
      </c>
      <c r="AA118" s="9">
        <f t="shared" si="309"/>
        <v>0</v>
      </c>
      <c r="AB118" s="9">
        <f t="shared" si="309"/>
        <v>0</v>
      </c>
      <c r="AC118" s="9">
        <f t="shared" si="309"/>
        <v>0</v>
      </c>
      <c r="AD118" s="9">
        <f t="shared" si="309"/>
        <v>0</v>
      </c>
      <c r="AE118" s="9">
        <f t="shared" si="309"/>
        <v>0</v>
      </c>
      <c r="AF118" s="9">
        <f t="shared" si="309"/>
        <v>0</v>
      </c>
      <c r="AG118" s="9">
        <f t="shared" si="309"/>
        <v>0</v>
      </c>
      <c r="AH118" s="9">
        <f t="shared" si="309"/>
        <v>0</v>
      </c>
      <c r="AI118" s="9">
        <f t="shared" si="308"/>
        <v>0</v>
      </c>
      <c r="AJ118" s="9">
        <f t="shared" si="308"/>
        <v>0</v>
      </c>
      <c r="AK118" s="9">
        <f t="shared" si="308"/>
        <v>0</v>
      </c>
      <c r="AL118" s="9">
        <f t="shared" si="308"/>
        <v>0</v>
      </c>
      <c r="AM118" s="9">
        <f t="shared" si="308"/>
        <v>0</v>
      </c>
    </row>
    <row r="119" spans="1:39" outlineLevel="2">
      <c r="A119" s="11">
        <f>ROW()</f>
        <v>119</v>
      </c>
      <c r="C119" s="6" t="s">
        <v>656</v>
      </c>
      <c r="D119" s="3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</row>
    <row r="120" spans="1:39" outlineLevel="2">
      <c r="A120" s="11">
        <f>ROW()</f>
        <v>120</v>
      </c>
      <c r="C120" s="6" t="s">
        <v>667</v>
      </c>
      <c r="D120" s="3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</row>
    <row r="121" spans="1:39" outlineLevel="2">
      <c r="A121" s="11">
        <f>ROW()</f>
        <v>121</v>
      </c>
      <c r="C121" s="6" t="s">
        <v>212</v>
      </c>
      <c r="D121" s="39"/>
      <c r="E121" s="9"/>
      <c r="F121" s="9">
        <f>F225+F318</f>
        <v>0</v>
      </c>
      <c r="G121" s="9">
        <f t="shared" ref="G121:AH121" si="310">G225+G318</f>
        <v>0</v>
      </c>
      <c r="H121" s="9">
        <f t="shared" si="310"/>
        <v>10.238249340000001</v>
      </c>
      <c r="I121" s="9">
        <f t="shared" si="310"/>
        <v>10.238249340000001</v>
      </c>
      <c r="J121" s="9">
        <f t="shared" si="310"/>
        <v>10.238249340000001</v>
      </c>
      <c r="K121" s="9">
        <f t="shared" si="310"/>
        <v>10.238249340000001</v>
      </c>
      <c r="L121" s="9">
        <f t="shared" si="310"/>
        <v>10.238249340000001</v>
      </c>
      <c r="M121" s="9">
        <f t="shared" si="310"/>
        <v>10.238249340000001</v>
      </c>
      <c r="N121" s="9">
        <f t="shared" si="310"/>
        <v>8.1440776391194234</v>
      </c>
      <c r="O121" s="9">
        <f t="shared" si="310"/>
        <v>8.0242329491194226</v>
      </c>
      <c r="P121" s="9">
        <f t="shared" si="310"/>
        <v>9.8185843491194227</v>
      </c>
      <c r="Q121" s="9">
        <f t="shared" si="310"/>
        <v>11.234036679119423</v>
      </c>
      <c r="R121" s="9">
        <f t="shared" si="310"/>
        <v>11.895329889119424</v>
      </c>
      <c r="S121" s="9">
        <f t="shared" si="310"/>
        <v>12.561392039119424</v>
      </c>
      <c r="T121" s="9">
        <f t="shared" si="310"/>
        <v>12.545083195786759</v>
      </c>
      <c r="U121" s="9">
        <f t="shared" si="310"/>
        <v>12.506077054951312</v>
      </c>
      <c r="V121" s="9">
        <f t="shared" si="310"/>
        <v>12.694702734325082</v>
      </c>
      <c r="W121" s="9">
        <f t="shared" si="310"/>
        <v>12.69530076028968</v>
      </c>
      <c r="X121" s="9">
        <f t="shared" si="310"/>
        <v>12.692329650289681</v>
      </c>
      <c r="Y121" s="9">
        <f t="shared" si="310"/>
        <v>12.692329650289681</v>
      </c>
      <c r="Z121" s="9">
        <f t="shared" si="310"/>
        <v>12.692329650289681</v>
      </c>
      <c r="AA121" s="9">
        <f t="shared" si="310"/>
        <v>12.692329650289681</v>
      </c>
      <c r="AB121" s="9">
        <f t="shared" si="310"/>
        <v>12.692329650289681</v>
      </c>
      <c r="AC121" s="9">
        <f t="shared" si="310"/>
        <v>12.692329650289681</v>
      </c>
      <c r="AD121" s="9">
        <f t="shared" si="310"/>
        <v>12.692329650289681</v>
      </c>
      <c r="AE121" s="9">
        <f t="shared" si="310"/>
        <v>12.692329650289681</v>
      </c>
      <c r="AF121" s="9">
        <f t="shared" si="310"/>
        <v>12.692329650289681</v>
      </c>
      <c r="AG121" s="9">
        <f t="shared" si="310"/>
        <v>12.692329650289681</v>
      </c>
      <c r="AH121" s="9">
        <f t="shared" si="310"/>
        <v>12.692329650289681</v>
      </c>
      <c r="AI121" s="9">
        <f t="shared" ref="AI121:AM121" si="311">AI225+AI318</f>
        <v>12.692329650289681</v>
      </c>
      <c r="AJ121" s="9">
        <f t="shared" si="311"/>
        <v>12.692329650289681</v>
      </c>
      <c r="AK121" s="9">
        <f t="shared" si="311"/>
        <v>12.692329650289681</v>
      </c>
      <c r="AL121" s="9">
        <f t="shared" si="311"/>
        <v>12.692329650289681</v>
      </c>
      <c r="AM121" s="9">
        <f t="shared" si="311"/>
        <v>12.692329650289681</v>
      </c>
    </row>
    <row r="122" spans="1:39" outlineLevel="2">
      <c r="A122" s="11">
        <f>ROW()</f>
        <v>122</v>
      </c>
      <c r="C122" s="30" t="s">
        <v>362</v>
      </c>
      <c r="D122" s="90"/>
      <c r="E122" s="15"/>
      <c r="F122" s="901">
        <f>F226+F319</f>
        <v>0</v>
      </c>
      <c r="G122" s="901">
        <f t="shared" ref="G122:AH122" si="312">G226+G319</f>
        <v>0</v>
      </c>
      <c r="H122" s="901">
        <f t="shared" si="312"/>
        <v>0</v>
      </c>
      <c r="I122" s="901">
        <f t="shared" si="312"/>
        <v>0</v>
      </c>
      <c r="J122" s="901">
        <f t="shared" si="312"/>
        <v>0</v>
      </c>
      <c r="K122" s="901">
        <f t="shared" si="312"/>
        <v>0</v>
      </c>
      <c r="L122" s="901">
        <f t="shared" si="312"/>
        <v>0</v>
      </c>
      <c r="M122" s="901">
        <f t="shared" si="312"/>
        <v>0</v>
      </c>
      <c r="N122" s="901">
        <f t="shared" si="312"/>
        <v>0</v>
      </c>
      <c r="O122" s="901">
        <f t="shared" si="312"/>
        <v>0</v>
      </c>
      <c r="P122" s="901">
        <f t="shared" si="312"/>
        <v>0</v>
      </c>
      <c r="Q122" s="901">
        <f t="shared" si="312"/>
        <v>0</v>
      </c>
      <c r="R122" s="901">
        <f t="shared" si="312"/>
        <v>0</v>
      </c>
      <c r="S122" s="901">
        <f t="shared" si="312"/>
        <v>0</v>
      </c>
      <c r="T122" s="901">
        <f t="shared" si="312"/>
        <v>0</v>
      </c>
      <c r="U122" s="901">
        <f t="shared" si="312"/>
        <v>0</v>
      </c>
      <c r="V122" s="901">
        <f t="shared" si="312"/>
        <v>0</v>
      </c>
      <c r="W122" s="901">
        <f t="shared" si="312"/>
        <v>0</v>
      </c>
      <c r="X122" s="901">
        <f t="shared" si="312"/>
        <v>0</v>
      </c>
      <c r="Y122" s="901">
        <f t="shared" si="312"/>
        <v>0</v>
      </c>
      <c r="Z122" s="901">
        <f t="shared" si="312"/>
        <v>0</v>
      </c>
      <c r="AA122" s="901">
        <f t="shared" si="312"/>
        <v>0</v>
      </c>
      <c r="AB122" s="901">
        <f t="shared" si="312"/>
        <v>0</v>
      </c>
      <c r="AC122" s="901">
        <f t="shared" si="312"/>
        <v>0</v>
      </c>
      <c r="AD122" s="901">
        <f t="shared" si="312"/>
        <v>2.0551283054805665</v>
      </c>
      <c r="AE122" s="901">
        <f t="shared" si="312"/>
        <v>2.9058497613600522</v>
      </c>
      <c r="AF122" s="901">
        <f t="shared" si="312"/>
        <v>3.3225440135975868</v>
      </c>
      <c r="AG122" s="901">
        <f t="shared" si="312"/>
        <v>3.7882515323512269</v>
      </c>
      <c r="AH122" s="901">
        <f t="shared" si="312"/>
        <v>3.9608282831383432</v>
      </c>
      <c r="AI122" s="901">
        <f t="shared" ref="AI122:AM122" si="313">AI226+AI319</f>
        <v>3.9761367319549135</v>
      </c>
      <c r="AJ122" s="901">
        <f t="shared" si="313"/>
        <v>4.1803304593653561</v>
      </c>
      <c r="AK122" s="901">
        <f t="shared" si="313"/>
        <v>4.2709328098063564</v>
      </c>
      <c r="AL122" s="901">
        <f t="shared" si="313"/>
        <v>4.0956003639532677</v>
      </c>
      <c r="AM122" s="901">
        <f t="shared" si="313"/>
        <v>3.8829612049003615</v>
      </c>
    </row>
    <row r="123" spans="1:39" outlineLevel="2">
      <c r="A123" s="11">
        <f>ROW()</f>
        <v>123</v>
      </c>
      <c r="C123" s="6" t="s">
        <v>1</v>
      </c>
      <c r="D123" s="39"/>
      <c r="E123" s="9"/>
      <c r="F123" s="9">
        <f t="shared" ref="F123:AM123" si="314">SUM(F110:F122)</f>
        <v>0</v>
      </c>
      <c r="G123" s="9">
        <f t="shared" si="314"/>
        <v>0</v>
      </c>
      <c r="H123" s="9">
        <f t="shared" si="314"/>
        <v>1549.9999999999998</v>
      </c>
      <c r="I123" s="9">
        <f t="shared" si="314"/>
        <v>1354.8904706556987</v>
      </c>
      <c r="J123" s="9">
        <f t="shared" si="314"/>
        <v>1159.0676437893999</v>
      </c>
      <c r="K123" s="9">
        <f t="shared" si="314"/>
        <v>959.06428874243329</v>
      </c>
      <c r="L123" s="9">
        <f t="shared" si="314"/>
        <v>758.51090424096651</v>
      </c>
      <c r="M123" s="9">
        <f t="shared" si="314"/>
        <v>560.66081278599995</v>
      </c>
      <c r="N123" s="9">
        <f t="shared" si="314"/>
        <v>406.69444221029221</v>
      </c>
      <c r="O123" s="9">
        <f t="shared" si="314"/>
        <v>588.2250276191595</v>
      </c>
      <c r="P123" s="9">
        <f t="shared" si="314"/>
        <v>432.65598576161932</v>
      </c>
      <c r="Q123" s="9">
        <f t="shared" si="314"/>
        <v>1036.956153440286</v>
      </c>
      <c r="R123" s="9">
        <f t="shared" si="314"/>
        <v>984.45552633195268</v>
      </c>
      <c r="S123" s="9">
        <f t="shared" si="314"/>
        <v>1549.5072512929528</v>
      </c>
      <c r="T123" s="9">
        <f t="shared" si="314"/>
        <v>1590.567171648742</v>
      </c>
      <c r="U123" s="9">
        <f t="shared" si="314"/>
        <v>1530.0016802025807</v>
      </c>
      <c r="V123" s="9">
        <f t="shared" si="314"/>
        <v>1457.7730675270104</v>
      </c>
      <c r="W123" s="9">
        <f t="shared" si="314"/>
        <v>1376.0861803424471</v>
      </c>
      <c r="X123" s="9">
        <f t="shared" si="314"/>
        <v>1303.5645296596115</v>
      </c>
      <c r="Y123" s="9">
        <f t="shared" si="314"/>
        <v>1225.5368167615236</v>
      </c>
      <c r="Z123" s="9">
        <f t="shared" si="314"/>
        <v>1152.4376723978023</v>
      </c>
      <c r="AA123" s="9">
        <f t="shared" si="314"/>
        <v>1077.1096095612374</v>
      </c>
      <c r="AB123" s="9">
        <f t="shared" si="314"/>
        <v>1004.8147056162413</v>
      </c>
      <c r="AC123" s="9">
        <f t="shared" si="314"/>
        <v>934.31566423455524</v>
      </c>
      <c r="AD123" s="9">
        <f t="shared" si="314"/>
        <v>862.2928736224394</v>
      </c>
      <c r="AE123" s="9">
        <f t="shared" si="314"/>
        <v>788.1288008406168</v>
      </c>
      <c r="AF123" s="9">
        <f t="shared" si="314"/>
        <v>717.08846355937555</v>
      </c>
      <c r="AG123" s="9">
        <f t="shared" si="314"/>
        <v>629.9462252983933</v>
      </c>
      <c r="AH123" s="9">
        <f t="shared" si="314"/>
        <v>540.32107759845962</v>
      </c>
      <c r="AI123" s="9">
        <f t="shared" si="314"/>
        <v>469.0768666466567</v>
      </c>
      <c r="AJ123" s="9">
        <f t="shared" si="314"/>
        <v>424.4130077421666</v>
      </c>
      <c r="AK123" s="9">
        <f t="shared" si="314"/>
        <v>370.55549012326986</v>
      </c>
      <c r="AL123" s="9">
        <f t="shared" si="314"/>
        <v>341.309684072712</v>
      </c>
      <c r="AM123" s="9">
        <f t="shared" si="314"/>
        <v>294.80070924533004</v>
      </c>
    </row>
    <row r="124" spans="1:39" outlineLevel="3">
      <c r="A124" s="11">
        <f>ROW()</f>
        <v>124</v>
      </c>
      <c r="B124" s="343" t="s">
        <v>658</v>
      </c>
      <c r="E124" s="329" t="s">
        <v>47</v>
      </c>
      <c r="F124" s="182" t="str">
        <f t="shared" ref="F124:AH124" si="315">IF(ROUND(F123-F227-F320,6)=0,"OK","Wrong")</f>
        <v>OK</v>
      </c>
      <c r="G124" s="182" t="str">
        <f t="shared" si="315"/>
        <v>OK</v>
      </c>
      <c r="H124" s="182" t="str">
        <f t="shared" si="315"/>
        <v>OK</v>
      </c>
      <c r="I124" s="182" t="str">
        <f t="shared" si="315"/>
        <v>OK</v>
      </c>
      <c r="J124" s="182" t="str">
        <f t="shared" si="315"/>
        <v>OK</v>
      </c>
      <c r="K124" s="182" t="str">
        <f t="shared" si="315"/>
        <v>OK</v>
      </c>
      <c r="L124" s="182" t="str">
        <f t="shared" si="315"/>
        <v>OK</v>
      </c>
      <c r="M124" s="182" t="str">
        <f t="shared" si="315"/>
        <v>OK</v>
      </c>
      <c r="N124" s="182" t="str">
        <f t="shared" si="315"/>
        <v>OK</v>
      </c>
      <c r="O124" s="182" t="str">
        <f t="shared" si="315"/>
        <v>OK</v>
      </c>
      <c r="P124" s="182" t="str">
        <f t="shared" si="315"/>
        <v>OK</v>
      </c>
      <c r="Q124" s="182" t="str">
        <f t="shared" si="315"/>
        <v>OK</v>
      </c>
      <c r="R124" s="182" t="str">
        <f t="shared" si="315"/>
        <v>OK</v>
      </c>
      <c r="S124" s="182" t="str">
        <f t="shared" si="315"/>
        <v>OK</v>
      </c>
      <c r="T124" s="182" t="str">
        <f t="shared" si="315"/>
        <v>OK</v>
      </c>
      <c r="U124" s="182" t="str">
        <f t="shared" si="315"/>
        <v>OK</v>
      </c>
      <c r="V124" s="182" t="str">
        <f t="shared" si="315"/>
        <v>OK</v>
      </c>
      <c r="W124" s="182" t="str">
        <f t="shared" si="315"/>
        <v>OK</v>
      </c>
      <c r="X124" s="182" t="str">
        <f t="shared" si="315"/>
        <v>OK</v>
      </c>
      <c r="Y124" s="182" t="str">
        <f t="shared" si="315"/>
        <v>OK</v>
      </c>
      <c r="Z124" s="182" t="str">
        <f t="shared" si="315"/>
        <v>OK</v>
      </c>
      <c r="AA124" s="182" t="str">
        <f t="shared" si="315"/>
        <v>OK</v>
      </c>
      <c r="AB124" s="182" t="str">
        <f t="shared" si="315"/>
        <v>OK</v>
      </c>
      <c r="AC124" s="182" t="str">
        <f t="shared" si="315"/>
        <v>OK</v>
      </c>
      <c r="AD124" s="182" t="str">
        <f t="shared" si="315"/>
        <v>OK</v>
      </c>
      <c r="AE124" s="182" t="str">
        <f t="shared" si="315"/>
        <v>OK</v>
      </c>
      <c r="AF124" s="182" t="str">
        <f t="shared" si="315"/>
        <v>OK</v>
      </c>
      <c r="AG124" s="182" t="str">
        <f t="shared" si="315"/>
        <v>OK</v>
      </c>
      <c r="AH124" s="182" t="str">
        <f t="shared" si="315"/>
        <v>OK</v>
      </c>
      <c r="AI124" s="182" t="str">
        <f t="shared" ref="AI124:AM124" si="316">IF(ROUND(AI123-AI227-AI320,6)=0,"OK","Wrong")</f>
        <v>OK</v>
      </c>
      <c r="AJ124" s="182" t="str">
        <f t="shared" si="316"/>
        <v>OK</v>
      </c>
      <c r="AK124" s="182" t="str">
        <f t="shared" si="316"/>
        <v>OK</v>
      </c>
      <c r="AL124" s="182" t="str">
        <f t="shared" si="316"/>
        <v>OK</v>
      </c>
      <c r="AM124" s="182" t="str">
        <f t="shared" si="316"/>
        <v>OK</v>
      </c>
    </row>
    <row r="125" spans="1:39" outlineLevel="3">
      <c r="A125" s="11">
        <f>ROW()</f>
        <v>125</v>
      </c>
      <c r="C125" s="38" t="s">
        <v>2</v>
      </c>
      <c r="E125" s="4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</row>
    <row r="126" spans="1:39" outlineLevel="3">
      <c r="A126" s="11">
        <f>ROW()</f>
        <v>126</v>
      </c>
      <c r="C126" s="38" t="s">
        <v>3</v>
      </c>
      <c r="E126" s="4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</row>
    <row r="127" spans="1:39" outlineLevel="3">
      <c r="A127" s="11">
        <f>ROW()</f>
        <v>127</v>
      </c>
      <c r="C127" s="38" t="s">
        <v>4</v>
      </c>
      <c r="E127" s="4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</row>
    <row r="128" spans="1:39" outlineLevel="3">
      <c r="A128" s="11">
        <f>ROW()</f>
        <v>128</v>
      </c>
      <c r="C128" s="38" t="s">
        <v>5</v>
      </c>
      <c r="E128" s="4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</row>
    <row r="129" spans="1:39" outlineLevel="3">
      <c r="A129" s="11">
        <f>ROW()</f>
        <v>129</v>
      </c>
      <c r="C129" s="6" t="s">
        <v>473</v>
      </c>
      <c r="E129" s="4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</row>
    <row r="130" spans="1:39" outlineLevel="3">
      <c r="A130" s="11">
        <f>ROW()</f>
        <v>130</v>
      </c>
      <c r="C130" s="6" t="s">
        <v>474</v>
      </c>
      <c r="E130" s="4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</row>
    <row r="131" spans="1:39" outlineLevel="3">
      <c r="A131" s="11">
        <f>ROW()</f>
        <v>131</v>
      </c>
      <c r="C131" s="6" t="s">
        <v>477</v>
      </c>
      <c r="E131" s="4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</row>
    <row r="132" spans="1:39" outlineLevel="3">
      <c r="A132" s="11">
        <f>ROW()</f>
        <v>132</v>
      </c>
      <c r="C132" s="6" t="s">
        <v>511</v>
      </c>
      <c r="E132" s="4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</row>
    <row r="133" spans="1:39" outlineLevel="3">
      <c r="A133" s="11">
        <f>ROW()</f>
        <v>133</v>
      </c>
      <c r="C133" s="6" t="s">
        <v>655</v>
      </c>
      <c r="E133" s="4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</row>
    <row r="134" spans="1:39" outlineLevel="3">
      <c r="A134" s="11">
        <f>ROW()</f>
        <v>134</v>
      </c>
      <c r="C134" s="6" t="s">
        <v>656</v>
      </c>
      <c r="E134" s="4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</row>
    <row r="135" spans="1:39" outlineLevel="3">
      <c r="A135" s="11">
        <f>ROW()</f>
        <v>135</v>
      </c>
      <c r="C135" s="6" t="s">
        <v>667</v>
      </c>
      <c r="E135" s="4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</row>
    <row r="136" spans="1:39" ht="13.5" customHeight="1" outlineLevel="3">
      <c r="A136" s="11">
        <f>ROW()</f>
        <v>136</v>
      </c>
      <c r="C136" s="38" t="s">
        <v>212</v>
      </c>
      <c r="E136" s="4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</row>
    <row r="137" spans="1:39" ht="13.5" customHeight="1" outlineLevel="3">
      <c r="A137" s="11">
        <f>ROW()</f>
        <v>137</v>
      </c>
      <c r="C137" s="159" t="s">
        <v>362</v>
      </c>
      <c r="D137" s="30"/>
      <c r="E137" s="160"/>
      <c r="F137" s="30"/>
      <c r="G137" s="30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</row>
    <row r="138" spans="1:39" outlineLevel="3">
      <c r="A138" s="11">
        <f>ROW()</f>
        <v>138</v>
      </c>
      <c r="C138" s="38" t="s">
        <v>1</v>
      </c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</row>
    <row r="139" spans="1:39" outlineLevel="2">
      <c r="A139" s="11">
        <f>ROW()</f>
        <v>139</v>
      </c>
      <c r="C139" s="38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</row>
    <row r="140" spans="1:39" outlineLevel="2">
      <c r="A140" s="427"/>
      <c r="B140" s="427"/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  <c r="S140" s="427"/>
      <c r="T140" s="427"/>
      <c r="U140" s="427"/>
      <c r="V140" s="427"/>
      <c r="W140" s="427"/>
      <c r="X140" s="427"/>
      <c r="Y140" s="427"/>
      <c r="Z140" s="427"/>
      <c r="AA140" s="427"/>
      <c r="AB140" s="427"/>
      <c r="AC140" s="427"/>
      <c r="AD140" s="427"/>
      <c r="AE140" s="427"/>
      <c r="AF140" s="427"/>
      <c r="AG140" s="427"/>
      <c r="AH140" s="427"/>
      <c r="AI140" s="427"/>
      <c r="AJ140" s="427"/>
      <c r="AK140" s="427"/>
      <c r="AL140" s="427"/>
      <c r="AM140" s="427"/>
    </row>
    <row r="141" spans="1:39">
      <c r="A141" s="118" t="s">
        <v>204</v>
      </c>
      <c r="B141" s="344"/>
      <c r="C141" s="119"/>
      <c r="D141" s="119"/>
      <c r="E141" s="119"/>
      <c r="F141" s="119"/>
      <c r="G141" s="119"/>
      <c r="H141" s="154"/>
      <c r="I141" s="154"/>
      <c r="J141" s="154"/>
      <c r="K141" s="154"/>
      <c r="L141" s="154"/>
      <c r="M141" s="185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</row>
    <row r="142" spans="1:39" outlineLevel="1">
      <c r="A142" s="327" t="s">
        <v>199</v>
      </c>
      <c r="B142" s="348"/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  <c r="AA142" s="328"/>
      <c r="AB142" s="328"/>
      <c r="AC142" s="328"/>
      <c r="AD142" s="328"/>
      <c r="AE142" s="328"/>
      <c r="AF142" s="328"/>
      <c r="AG142" s="328"/>
      <c r="AH142" s="328"/>
      <c r="AI142" s="328"/>
      <c r="AJ142" s="328"/>
      <c r="AK142" s="328"/>
      <c r="AL142" s="328"/>
      <c r="AM142" s="328"/>
    </row>
    <row r="143" spans="1:39" outlineLevel="2">
      <c r="A143" s="11">
        <f>ROW()</f>
        <v>143</v>
      </c>
      <c r="B143" s="343" t="s">
        <v>195</v>
      </c>
      <c r="D143" s="39"/>
      <c r="E143" s="39"/>
      <c r="F143" s="39"/>
    </row>
    <row r="144" spans="1:39" outlineLevel="2">
      <c r="A144" s="11">
        <f>ROW()</f>
        <v>144</v>
      </c>
      <c r="B144" s="343"/>
      <c r="C144" s="6" t="s">
        <v>141</v>
      </c>
      <c r="D144" s="39"/>
      <c r="E144" s="39"/>
      <c r="F144" s="39"/>
      <c r="U144" s="179">
        <f>Inputs!$E$557</f>
        <v>20</v>
      </c>
      <c r="V144" s="902">
        <f t="shared" ref="V144:AC144" si="317">U144-1</f>
        <v>19</v>
      </c>
      <c r="W144" s="902">
        <f t="shared" si="317"/>
        <v>18</v>
      </c>
      <c r="X144" s="902">
        <f t="shared" si="317"/>
        <v>17</v>
      </c>
      <c r="Y144" s="902">
        <f t="shared" si="317"/>
        <v>16</v>
      </c>
      <c r="Z144" s="902">
        <f t="shared" si="317"/>
        <v>15</v>
      </c>
      <c r="AA144" s="902">
        <f t="shared" si="317"/>
        <v>14</v>
      </c>
      <c r="AB144" s="902">
        <f t="shared" si="317"/>
        <v>13</v>
      </c>
      <c r="AC144" s="902">
        <f t="shared" si="317"/>
        <v>12</v>
      </c>
      <c r="AD144" s="902">
        <f t="shared" ref="AD144" si="318">AC144-1</f>
        <v>11</v>
      </c>
      <c r="AE144" s="902">
        <f t="shared" ref="AE144" si="319">AD144-1</f>
        <v>10</v>
      </c>
      <c r="AF144" s="902">
        <f t="shared" ref="AF144" si="320">AE144-1</f>
        <v>9</v>
      </c>
      <c r="AG144" s="902">
        <f t="shared" ref="AG144" si="321">AF144-1</f>
        <v>8</v>
      </c>
      <c r="AH144" s="902">
        <f t="shared" ref="AH144" si="322">AG144-1</f>
        <v>7</v>
      </c>
      <c r="AI144" s="902">
        <f t="shared" ref="AI144" si="323">AH144-1</f>
        <v>6</v>
      </c>
      <c r="AJ144" s="902">
        <f t="shared" ref="AJ144" si="324">AI144-1</f>
        <v>5</v>
      </c>
      <c r="AK144" s="902">
        <f t="shared" ref="AK144" si="325">AJ144-1</f>
        <v>4</v>
      </c>
      <c r="AL144" s="902">
        <f t="shared" ref="AL144" si="326">AK144-1</f>
        <v>3</v>
      </c>
      <c r="AM144" s="902">
        <f t="shared" ref="AM144" si="327">AL144-1</f>
        <v>2</v>
      </c>
    </row>
    <row r="145" spans="1:39" outlineLevel="2">
      <c r="A145" s="11">
        <f>ROW()</f>
        <v>145</v>
      </c>
      <c r="C145" s="6" t="s">
        <v>192</v>
      </c>
      <c r="G145" s="39"/>
      <c r="H145" s="39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9">
        <f>S149</f>
        <v>0</v>
      </c>
      <c r="U145" s="9">
        <f>T149</f>
        <v>19.443280140228698</v>
      </c>
      <c r="V145" s="9">
        <f>U149</f>
        <v>18.471116133217262</v>
      </c>
      <c r="W145" s="9">
        <f>V149</f>
        <v>17.498952126205825</v>
      </c>
      <c r="X145" s="9">
        <f>W149</f>
        <v>16.526788119194389</v>
      </c>
      <c r="Y145" s="9">
        <f t="shared" ref="Y145:AC145" si="328">X149</f>
        <v>15.554624112182955</v>
      </c>
      <c r="Z145" s="9">
        <f t="shared" si="328"/>
        <v>14.582460105171521</v>
      </c>
      <c r="AA145" s="9">
        <f t="shared" si="328"/>
        <v>13.610296098160086</v>
      </c>
      <c r="AB145" s="9">
        <f t="shared" si="328"/>
        <v>12.638132091148652</v>
      </c>
      <c r="AC145" s="9">
        <f t="shared" si="328"/>
        <v>11.665968084137218</v>
      </c>
      <c r="AD145" s="9">
        <f t="shared" ref="AD145" si="329">AC149</f>
        <v>10.693804077125783</v>
      </c>
      <c r="AE145" s="9">
        <f t="shared" ref="AE145" si="330">AD149</f>
        <v>9.7216400701143488</v>
      </c>
      <c r="AF145" s="9">
        <f t="shared" ref="AF145" si="331">AE149</f>
        <v>8.7494760631029145</v>
      </c>
      <c r="AG145" s="9">
        <f t="shared" ref="AG145" si="332">AF149</f>
        <v>7.7773120560914792</v>
      </c>
      <c r="AH145" s="9">
        <f t="shared" ref="AH145" si="333">AG149</f>
        <v>6.805148049080044</v>
      </c>
      <c r="AI145" s="9">
        <f t="shared" ref="AI145" si="334">AH149</f>
        <v>5.8329840420686088</v>
      </c>
      <c r="AJ145" s="9">
        <f t="shared" ref="AJ145" si="335">AI149</f>
        <v>4.8608200350571735</v>
      </c>
      <c r="AK145" s="9">
        <f t="shared" ref="AK145" si="336">AJ149</f>
        <v>3.8886560280457387</v>
      </c>
      <c r="AL145" s="9">
        <f t="shared" ref="AL145" si="337">AK149</f>
        <v>2.9164920210343039</v>
      </c>
      <c r="AM145" s="9">
        <f t="shared" ref="AM145" si="338">AL149</f>
        <v>1.9443280140228691</v>
      </c>
    </row>
    <row r="146" spans="1:39" outlineLevel="2">
      <c r="A146" s="11">
        <f>ROW()</f>
        <v>146</v>
      </c>
      <c r="C146" s="6" t="s">
        <v>31</v>
      </c>
      <c r="G146" s="39"/>
      <c r="H146" s="9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87">
        <f>Inputs!$T$553*$T$11</f>
        <v>19.443280140228698</v>
      </c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</row>
    <row r="147" spans="1:39" outlineLevel="2">
      <c r="A147" s="11">
        <f>ROW()</f>
        <v>147</v>
      </c>
      <c r="C147" s="6" t="s">
        <v>657</v>
      </c>
      <c r="F147" s="39"/>
      <c r="G147" s="39"/>
      <c r="H147" s="9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25"/>
      <c r="U147" s="187">
        <f>Inputs!U561*U$11</f>
        <v>0</v>
      </c>
      <c r="V147" s="187">
        <f>Inputs!V561*V$11</f>
        <v>0</v>
      </c>
      <c r="W147" s="187">
        <f>Inputs!W561*W$11</f>
        <v>0</v>
      </c>
      <c r="X147" s="187">
        <f>Inputs!X561*X$11</f>
        <v>0</v>
      </c>
      <c r="Y147" s="187">
        <f>Inputs!Y561*Y$11</f>
        <v>0</v>
      </c>
      <c r="Z147" s="187">
        <f>Inputs!Z561*Z$11</f>
        <v>0</v>
      </c>
      <c r="AA147" s="187">
        <f>Inputs!AA561*AA$11</f>
        <v>0</v>
      </c>
      <c r="AB147" s="187">
        <f>Inputs!AB561*AB$11</f>
        <v>0</v>
      </c>
      <c r="AC147" s="187">
        <f>Inputs!AC561*AC$11</f>
        <v>0</v>
      </c>
      <c r="AD147" s="187">
        <f>Inputs!AD561*AD$11</f>
        <v>0</v>
      </c>
      <c r="AE147" s="187">
        <f>Inputs!AE561*AE$11</f>
        <v>0</v>
      </c>
      <c r="AF147" s="187">
        <f>Inputs!AF561*AF$11</f>
        <v>0</v>
      </c>
      <c r="AG147" s="187">
        <f>Inputs!AG561*AG$11</f>
        <v>0</v>
      </c>
      <c r="AH147" s="187">
        <f>Inputs!AH561*AH$11</f>
        <v>0</v>
      </c>
      <c r="AI147" s="187">
        <f>Inputs!AI561*AI$11</f>
        <v>0</v>
      </c>
      <c r="AJ147" s="187">
        <f>Inputs!AJ561*AJ$11</f>
        <v>0</v>
      </c>
      <c r="AK147" s="187">
        <f>Inputs!AK561*AK$11</f>
        <v>0</v>
      </c>
      <c r="AL147" s="187">
        <f>Inputs!AL561*AL$11</f>
        <v>0</v>
      </c>
      <c r="AM147" s="187">
        <f>Inputs!AM561*AM$11</f>
        <v>0</v>
      </c>
    </row>
    <row r="148" spans="1:39" outlineLevel="2">
      <c r="A148" s="11">
        <f>ROW()</f>
        <v>148</v>
      </c>
      <c r="C148" s="30" t="s">
        <v>6</v>
      </c>
      <c r="D148" s="30"/>
      <c r="E148" s="30"/>
      <c r="F148" s="90"/>
      <c r="G148" s="90"/>
      <c r="H148" s="9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8"/>
      <c r="U148" s="15">
        <f t="shared" ref="U148:AC148" si="339">-U145/U144</f>
        <v>-0.97216400701143491</v>
      </c>
      <c r="V148" s="15">
        <f t="shared" si="339"/>
        <v>-0.97216400701143479</v>
      </c>
      <c r="W148" s="15">
        <f t="shared" si="339"/>
        <v>-0.97216400701143479</v>
      </c>
      <c r="X148" s="15">
        <f t="shared" si="339"/>
        <v>-0.97216400701143468</v>
      </c>
      <c r="Y148" s="15">
        <f t="shared" si="339"/>
        <v>-0.97216400701143468</v>
      </c>
      <c r="Z148" s="15">
        <f t="shared" si="339"/>
        <v>-0.97216400701143468</v>
      </c>
      <c r="AA148" s="15">
        <f t="shared" si="339"/>
        <v>-0.97216400701143468</v>
      </c>
      <c r="AB148" s="15">
        <f t="shared" si="339"/>
        <v>-0.97216400701143479</v>
      </c>
      <c r="AC148" s="15">
        <f t="shared" si="339"/>
        <v>-0.97216400701143479</v>
      </c>
      <c r="AD148" s="15">
        <f t="shared" ref="AD148:AH148" si="340">-AD145/AD144</f>
        <v>-0.97216400701143479</v>
      </c>
      <c r="AE148" s="15">
        <f t="shared" si="340"/>
        <v>-0.97216400701143491</v>
      </c>
      <c r="AF148" s="15">
        <f t="shared" si="340"/>
        <v>-0.97216400701143491</v>
      </c>
      <c r="AG148" s="15">
        <f t="shared" si="340"/>
        <v>-0.97216400701143491</v>
      </c>
      <c r="AH148" s="15">
        <f t="shared" si="340"/>
        <v>-0.97216400701143491</v>
      </c>
      <c r="AI148" s="15">
        <f t="shared" ref="AI148:AM148" si="341">-AI145/AI144</f>
        <v>-0.97216400701143479</v>
      </c>
      <c r="AJ148" s="15">
        <f t="shared" si="341"/>
        <v>-0.97216400701143468</v>
      </c>
      <c r="AK148" s="15">
        <f t="shared" si="341"/>
        <v>-0.97216400701143468</v>
      </c>
      <c r="AL148" s="15">
        <f t="shared" si="341"/>
        <v>-0.97216400701143468</v>
      </c>
      <c r="AM148" s="15">
        <f t="shared" si="341"/>
        <v>-0.97216400701143457</v>
      </c>
    </row>
    <row r="149" spans="1:39" outlineLevel="2">
      <c r="A149" s="11">
        <f>ROW()</f>
        <v>149</v>
      </c>
      <c r="C149" s="6" t="s">
        <v>70</v>
      </c>
      <c r="F149" s="39"/>
      <c r="G149" s="39"/>
      <c r="H149" s="178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9">
        <f>SUM(T145:T148)</f>
        <v>19.443280140228698</v>
      </c>
      <c r="U149" s="9">
        <f>SUM(U145:U148)</f>
        <v>18.471116133217262</v>
      </c>
      <c r="V149" s="9">
        <f>SUM(V145:V148)</f>
        <v>17.498952126205825</v>
      </c>
      <c r="W149" s="9">
        <f>SUM(W145:W148)</f>
        <v>16.526788119194389</v>
      </c>
      <c r="X149" s="9">
        <f>SUM(X145:X148)</f>
        <v>15.554624112182955</v>
      </c>
      <c r="Y149" s="9">
        <f t="shared" ref="Y149:AC149" si="342">SUM(Y145:Y148)</f>
        <v>14.582460105171521</v>
      </c>
      <c r="Z149" s="9">
        <f t="shared" si="342"/>
        <v>13.610296098160086</v>
      </c>
      <c r="AA149" s="9">
        <f t="shared" si="342"/>
        <v>12.638132091148652</v>
      </c>
      <c r="AB149" s="9">
        <f t="shared" si="342"/>
        <v>11.665968084137218</v>
      </c>
      <c r="AC149" s="9">
        <f t="shared" si="342"/>
        <v>10.693804077125783</v>
      </c>
      <c r="AD149" s="9">
        <f t="shared" ref="AD149:AH149" si="343">SUM(AD145:AD148)</f>
        <v>9.7216400701143488</v>
      </c>
      <c r="AE149" s="9">
        <f t="shared" si="343"/>
        <v>8.7494760631029145</v>
      </c>
      <c r="AF149" s="9">
        <f t="shared" si="343"/>
        <v>7.7773120560914792</v>
      </c>
      <c r="AG149" s="9">
        <f t="shared" si="343"/>
        <v>6.805148049080044</v>
      </c>
      <c r="AH149" s="9">
        <f t="shared" si="343"/>
        <v>5.8329840420686088</v>
      </c>
      <c r="AI149" s="9">
        <f t="shared" ref="AI149:AM149" si="344">SUM(AI145:AI148)</f>
        <v>4.8608200350571735</v>
      </c>
      <c r="AJ149" s="9">
        <f t="shared" si="344"/>
        <v>3.8886560280457387</v>
      </c>
      <c r="AK149" s="9">
        <f t="shared" si="344"/>
        <v>2.9164920210343039</v>
      </c>
      <c r="AL149" s="9">
        <f t="shared" si="344"/>
        <v>1.9443280140228691</v>
      </c>
      <c r="AM149" s="9">
        <f t="shared" si="344"/>
        <v>0.97216400701143457</v>
      </c>
    </row>
    <row r="150" spans="1:39" outlineLevel="2">
      <c r="A150" s="11">
        <f>ROW()</f>
        <v>150</v>
      </c>
      <c r="C150" s="38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</row>
    <row r="151" spans="1:39">
      <c r="A151" s="118" t="s">
        <v>205</v>
      </c>
      <c r="B151" s="344"/>
      <c r="C151" s="119"/>
      <c r="D151" s="119"/>
      <c r="E151" s="119"/>
      <c r="F151" s="119"/>
      <c r="G151" s="119"/>
      <c r="H151" s="154"/>
      <c r="I151" s="154"/>
      <c r="J151" s="154"/>
      <c r="K151" s="154"/>
      <c r="L151" s="154"/>
      <c r="M151" s="185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</row>
    <row r="152" spans="1:39" outlineLevel="1">
      <c r="A152" s="327" t="s">
        <v>200</v>
      </c>
      <c r="B152" s="348"/>
      <c r="C152" s="328"/>
      <c r="D152" s="328"/>
      <c r="E152" s="328"/>
      <c r="F152" s="328"/>
      <c r="G152" s="328"/>
      <c r="H152" s="328"/>
      <c r="I152" s="328"/>
      <c r="J152" s="328"/>
      <c r="K152" s="328"/>
      <c r="L152" s="328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  <c r="AA152" s="328"/>
      <c r="AB152" s="328"/>
      <c r="AC152" s="328"/>
      <c r="AD152" s="328"/>
      <c r="AE152" s="328"/>
      <c r="AF152" s="328"/>
      <c r="AG152" s="328"/>
      <c r="AH152" s="328"/>
      <c r="AI152" s="328"/>
      <c r="AJ152" s="328"/>
      <c r="AK152" s="328"/>
      <c r="AL152" s="328"/>
      <c r="AM152" s="328"/>
    </row>
    <row r="153" spans="1:39" outlineLevel="2">
      <c r="A153" s="11">
        <f>ROW()</f>
        <v>153</v>
      </c>
      <c r="B153" s="343" t="s">
        <v>141</v>
      </c>
      <c r="D153" s="39"/>
      <c r="E153" s="39"/>
      <c r="F153" s="39"/>
      <c r="G153" s="156"/>
      <c r="I153" s="156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</row>
    <row r="154" spans="1:39" outlineLevel="2">
      <c r="A154" s="11">
        <f>ROW()</f>
        <v>154</v>
      </c>
      <c r="C154" s="6" t="s">
        <v>2</v>
      </c>
      <c r="D154" s="39"/>
      <c r="E154" s="39"/>
      <c r="F154" s="39"/>
      <c r="G154" s="13"/>
      <c r="H154" s="9"/>
      <c r="I154" s="13">
        <f>Inputs!$E$47</f>
        <v>7.6923076923076916</v>
      </c>
      <c r="J154" s="9">
        <f>MAX(I154-1,0)</f>
        <v>6.6923076923076916</v>
      </c>
      <c r="K154" s="9">
        <f t="shared" ref="K154:AC157" si="345">MAX(J154-1,0)</f>
        <v>5.6923076923076916</v>
      </c>
      <c r="L154" s="9">
        <f t="shared" si="345"/>
        <v>4.6923076923076916</v>
      </c>
      <c r="M154" s="9">
        <f t="shared" si="345"/>
        <v>3.6923076923076916</v>
      </c>
      <c r="N154" s="9">
        <f t="shared" si="345"/>
        <v>2.6923076923076916</v>
      </c>
      <c r="O154" s="9">
        <f t="shared" si="345"/>
        <v>1.6923076923076916</v>
      </c>
      <c r="P154" s="9">
        <f t="shared" si="345"/>
        <v>0.69230769230769162</v>
      </c>
      <c r="Q154" s="9">
        <f t="shared" si="345"/>
        <v>0</v>
      </c>
      <c r="R154" s="9">
        <f t="shared" si="345"/>
        <v>0</v>
      </c>
      <c r="S154" s="9">
        <f t="shared" si="345"/>
        <v>0</v>
      </c>
      <c r="T154" s="9">
        <f t="shared" si="345"/>
        <v>0</v>
      </c>
      <c r="U154" s="9">
        <f t="shared" si="345"/>
        <v>0</v>
      </c>
      <c r="V154" s="9">
        <f t="shared" si="345"/>
        <v>0</v>
      </c>
      <c r="W154" s="9">
        <f t="shared" si="345"/>
        <v>0</v>
      </c>
      <c r="X154" s="9">
        <f t="shared" si="345"/>
        <v>0</v>
      </c>
      <c r="Y154" s="9">
        <f t="shared" si="345"/>
        <v>0</v>
      </c>
      <c r="Z154" s="9">
        <f t="shared" si="345"/>
        <v>0</v>
      </c>
      <c r="AA154" s="9">
        <f t="shared" si="345"/>
        <v>0</v>
      </c>
      <c r="AB154" s="9">
        <f t="shared" si="345"/>
        <v>0</v>
      </c>
      <c r="AC154" s="9">
        <f t="shared" si="345"/>
        <v>0</v>
      </c>
      <c r="AD154" s="9">
        <f t="shared" ref="AD154:AD157" si="346">MAX(AC154-1,0)</f>
        <v>0</v>
      </c>
      <c r="AE154" s="9">
        <f t="shared" ref="AE154:AE157" si="347">MAX(AD154-1,0)</f>
        <v>0</v>
      </c>
      <c r="AF154" s="9">
        <f t="shared" ref="AF154:AF157" si="348">MAX(AE154-1,0)</f>
        <v>0</v>
      </c>
      <c r="AG154" s="9">
        <f t="shared" ref="AG154:AG157" si="349">MAX(AF154-1,0)</f>
        <v>0</v>
      </c>
      <c r="AH154" s="9">
        <f t="shared" ref="AH154:AH157" si="350">MAX(AG154-1,0)</f>
        <v>0</v>
      </c>
      <c r="AI154" s="9">
        <f t="shared" ref="AI154:AI161" si="351">MAX(AH154-1,0)</f>
        <v>0</v>
      </c>
      <c r="AJ154" s="9">
        <f t="shared" ref="AJ154:AJ161" si="352">MAX(AI154-1,0)</f>
        <v>0</v>
      </c>
      <c r="AK154" s="9">
        <f t="shared" ref="AK154:AK161" si="353">MAX(AJ154-1,0)</f>
        <v>0</v>
      </c>
      <c r="AL154" s="9">
        <f t="shared" ref="AL154:AL161" si="354">MAX(AK154-1,0)</f>
        <v>0</v>
      </c>
      <c r="AM154" s="9">
        <f t="shared" ref="AM154:AM161" si="355">MAX(AL154-1,0)</f>
        <v>0</v>
      </c>
    </row>
    <row r="155" spans="1:39" outlineLevel="2">
      <c r="A155" s="11">
        <f>ROW()</f>
        <v>155</v>
      </c>
      <c r="C155" s="6" t="s">
        <v>3</v>
      </c>
      <c r="D155" s="39"/>
      <c r="E155" s="39"/>
      <c r="F155" s="39"/>
      <c r="G155" s="13"/>
      <c r="H155" s="9"/>
      <c r="I155" s="13">
        <f>Inputs!$E$48</f>
        <v>7.6923076923076916</v>
      </c>
      <c r="J155" s="9">
        <f t="shared" ref="J155:Y157" si="356">MAX(I155-1,0)</f>
        <v>6.6923076923076916</v>
      </c>
      <c r="K155" s="9">
        <f t="shared" si="356"/>
        <v>5.6923076923076916</v>
      </c>
      <c r="L155" s="9">
        <f t="shared" si="356"/>
        <v>4.6923076923076916</v>
      </c>
      <c r="M155" s="9">
        <f t="shared" si="356"/>
        <v>3.6923076923076916</v>
      </c>
      <c r="N155" s="9">
        <f t="shared" si="356"/>
        <v>2.6923076923076916</v>
      </c>
      <c r="O155" s="9">
        <f t="shared" si="356"/>
        <v>1.6923076923076916</v>
      </c>
      <c r="P155" s="9">
        <f t="shared" si="356"/>
        <v>0.69230769230769162</v>
      </c>
      <c r="Q155" s="9">
        <f t="shared" si="356"/>
        <v>0</v>
      </c>
      <c r="R155" s="9">
        <f t="shared" si="356"/>
        <v>0</v>
      </c>
      <c r="S155" s="9">
        <f t="shared" si="356"/>
        <v>0</v>
      </c>
      <c r="T155" s="9">
        <f t="shared" si="356"/>
        <v>0</v>
      </c>
      <c r="U155" s="9">
        <f t="shared" si="356"/>
        <v>0</v>
      </c>
      <c r="V155" s="9">
        <f t="shared" si="356"/>
        <v>0</v>
      </c>
      <c r="W155" s="9">
        <f t="shared" si="356"/>
        <v>0</v>
      </c>
      <c r="X155" s="9">
        <f t="shared" si="356"/>
        <v>0</v>
      </c>
      <c r="Y155" s="9">
        <f t="shared" si="356"/>
        <v>0</v>
      </c>
      <c r="Z155" s="9">
        <f t="shared" si="345"/>
        <v>0</v>
      </c>
      <c r="AA155" s="9">
        <f t="shared" si="345"/>
        <v>0</v>
      </c>
      <c r="AB155" s="9">
        <f t="shared" si="345"/>
        <v>0</v>
      </c>
      <c r="AC155" s="9">
        <f t="shared" si="345"/>
        <v>0</v>
      </c>
      <c r="AD155" s="9">
        <f t="shared" si="346"/>
        <v>0</v>
      </c>
      <c r="AE155" s="9">
        <f t="shared" si="347"/>
        <v>0</v>
      </c>
      <c r="AF155" s="9">
        <f t="shared" si="348"/>
        <v>0</v>
      </c>
      <c r="AG155" s="9">
        <f t="shared" si="349"/>
        <v>0</v>
      </c>
      <c r="AH155" s="9">
        <f t="shared" si="350"/>
        <v>0</v>
      </c>
      <c r="AI155" s="9">
        <f t="shared" si="351"/>
        <v>0</v>
      </c>
      <c r="AJ155" s="9">
        <f t="shared" si="352"/>
        <v>0</v>
      </c>
      <c r="AK155" s="9">
        <f t="shared" si="353"/>
        <v>0</v>
      </c>
      <c r="AL155" s="9">
        <f t="shared" si="354"/>
        <v>0</v>
      </c>
      <c r="AM155" s="9">
        <f t="shared" si="355"/>
        <v>0</v>
      </c>
    </row>
    <row r="156" spans="1:39" outlineLevel="2">
      <c r="A156" s="11">
        <f>ROW()</f>
        <v>156</v>
      </c>
      <c r="C156" s="6" t="s">
        <v>4</v>
      </c>
      <c r="D156" s="39"/>
      <c r="E156" s="39"/>
      <c r="F156" s="39"/>
      <c r="G156" s="13"/>
      <c r="H156" s="9"/>
      <c r="I156" s="13">
        <f>Inputs!$E$49</f>
        <v>7.6923076923076916</v>
      </c>
      <c r="J156" s="9">
        <f t="shared" si="356"/>
        <v>6.6923076923076916</v>
      </c>
      <c r="K156" s="9">
        <f t="shared" si="356"/>
        <v>5.6923076923076916</v>
      </c>
      <c r="L156" s="9">
        <f t="shared" si="356"/>
        <v>4.6923076923076916</v>
      </c>
      <c r="M156" s="9">
        <f t="shared" si="356"/>
        <v>3.6923076923076916</v>
      </c>
      <c r="N156" s="9">
        <f t="shared" si="356"/>
        <v>2.6923076923076916</v>
      </c>
      <c r="O156" s="9">
        <f t="shared" si="356"/>
        <v>1.6923076923076916</v>
      </c>
      <c r="P156" s="9">
        <f t="shared" si="356"/>
        <v>0.69230769230769162</v>
      </c>
      <c r="Q156" s="9">
        <f t="shared" si="356"/>
        <v>0</v>
      </c>
      <c r="R156" s="9">
        <f t="shared" si="356"/>
        <v>0</v>
      </c>
      <c r="S156" s="9">
        <f t="shared" si="356"/>
        <v>0</v>
      </c>
      <c r="T156" s="9">
        <f t="shared" si="356"/>
        <v>0</v>
      </c>
      <c r="U156" s="9">
        <f t="shared" si="356"/>
        <v>0</v>
      </c>
      <c r="V156" s="9">
        <f t="shared" si="356"/>
        <v>0</v>
      </c>
      <c r="W156" s="9">
        <f t="shared" si="356"/>
        <v>0</v>
      </c>
      <c r="X156" s="9">
        <f t="shared" si="356"/>
        <v>0</v>
      </c>
      <c r="Y156" s="9">
        <f t="shared" si="356"/>
        <v>0</v>
      </c>
      <c r="Z156" s="9">
        <f t="shared" si="345"/>
        <v>0</v>
      </c>
      <c r="AA156" s="9">
        <f t="shared" si="345"/>
        <v>0</v>
      </c>
      <c r="AB156" s="9">
        <f t="shared" si="345"/>
        <v>0</v>
      </c>
      <c r="AC156" s="9">
        <f t="shared" si="345"/>
        <v>0</v>
      </c>
      <c r="AD156" s="9">
        <f t="shared" si="346"/>
        <v>0</v>
      </c>
      <c r="AE156" s="9">
        <f t="shared" si="347"/>
        <v>0</v>
      </c>
      <c r="AF156" s="9">
        <f t="shared" si="348"/>
        <v>0</v>
      </c>
      <c r="AG156" s="9">
        <f t="shared" si="349"/>
        <v>0</v>
      </c>
      <c r="AH156" s="9">
        <f t="shared" si="350"/>
        <v>0</v>
      </c>
      <c r="AI156" s="9">
        <f t="shared" si="351"/>
        <v>0</v>
      </c>
      <c r="AJ156" s="9">
        <f t="shared" si="352"/>
        <v>0</v>
      </c>
      <c r="AK156" s="9">
        <f t="shared" si="353"/>
        <v>0</v>
      </c>
      <c r="AL156" s="9">
        <f t="shared" si="354"/>
        <v>0</v>
      </c>
      <c r="AM156" s="9">
        <f t="shared" si="355"/>
        <v>0</v>
      </c>
    </row>
    <row r="157" spans="1:39" outlineLevel="2">
      <c r="A157" s="11">
        <f>ROW()</f>
        <v>157</v>
      </c>
      <c r="C157" s="6" t="s">
        <v>5</v>
      </c>
      <c r="D157" s="39"/>
      <c r="E157" s="39"/>
      <c r="F157" s="39"/>
      <c r="G157" s="13"/>
      <c r="H157" s="9"/>
      <c r="I157" s="13">
        <f>Inputs!$E$50</f>
        <v>7.6923076923076916</v>
      </c>
      <c r="J157" s="9">
        <f t="shared" si="356"/>
        <v>6.6923076923076916</v>
      </c>
      <c r="K157" s="9">
        <f t="shared" si="356"/>
        <v>5.6923076923076916</v>
      </c>
      <c r="L157" s="9">
        <f t="shared" si="356"/>
        <v>4.6923076923076916</v>
      </c>
      <c r="M157" s="9">
        <f t="shared" si="356"/>
        <v>3.6923076923076916</v>
      </c>
      <c r="N157" s="9">
        <f t="shared" si="356"/>
        <v>2.6923076923076916</v>
      </c>
      <c r="O157" s="9">
        <f t="shared" si="356"/>
        <v>1.6923076923076916</v>
      </c>
      <c r="P157" s="9">
        <f t="shared" si="356"/>
        <v>0.69230769230769162</v>
      </c>
      <c r="Q157" s="9">
        <f t="shared" si="356"/>
        <v>0</v>
      </c>
      <c r="R157" s="9">
        <f t="shared" si="356"/>
        <v>0</v>
      </c>
      <c r="S157" s="9">
        <f t="shared" si="356"/>
        <v>0</v>
      </c>
      <c r="T157" s="9">
        <f t="shared" si="356"/>
        <v>0</v>
      </c>
      <c r="U157" s="9">
        <f t="shared" si="356"/>
        <v>0</v>
      </c>
      <c r="V157" s="9">
        <f t="shared" si="356"/>
        <v>0</v>
      </c>
      <c r="W157" s="9">
        <f t="shared" si="356"/>
        <v>0</v>
      </c>
      <c r="X157" s="9">
        <f t="shared" si="356"/>
        <v>0</v>
      </c>
      <c r="Y157" s="9">
        <f t="shared" si="356"/>
        <v>0</v>
      </c>
      <c r="Z157" s="9">
        <f t="shared" si="345"/>
        <v>0</v>
      </c>
      <c r="AA157" s="9">
        <f t="shared" si="345"/>
        <v>0</v>
      </c>
      <c r="AB157" s="9">
        <f t="shared" si="345"/>
        <v>0</v>
      </c>
      <c r="AC157" s="9">
        <f t="shared" si="345"/>
        <v>0</v>
      </c>
      <c r="AD157" s="9">
        <f t="shared" si="346"/>
        <v>0</v>
      </c>
      <c r="AE157" s="9">
        <f t="shared" si="347"/>
        <v>0</v>
      </c>
      <c r="AF157" s="9">
        <f t="shared" si="348"/>
        <v>0</v>
      </c>
      <c r="AG157" s="9">
        <f t="shared" si="349"/>
        <v>0</v>
      </c>
      <c r="AH157" s="9">
        <f t="shared" si="350"/>
        <v>0</v>
      </c>
      <c r="AI157" s="9">
        <f t="shared" si="351"/>
        <v>0</v>
      </c>
      <c r="AJ157" s="9">
        <f t="shared" si="352"/>
        <v>0</v>
      </c>
      <c r="AK157" s="9">
        <f t="shared" si="353"/>
        <v>0</v>
      </c>
      <c r="AL157" s="9">
        <f t="shared" si="354"/>
        <v>0</v>
      </c>
      <c r="AM157" s="9">
        <f t="shared" si="355"/>
        <v>0</v>
      </c>
    </row>
    <row r="158" spans="1:39" outlineLevel="2">
      <c r="A158" s="11">
        <f>ROW()</f>
        <v>158</v>
      </c>
      <c r="C158" s="6" t="s">
        <v>473</v>
      </c>
      <c r="D158" s="39"/>
      <c r="E158" s="39"/>
      <c r="F158" s="39"/>
      <c r="G158" s="13"/>
      <c r="H158" s="9"/>
      <c r="I158" s="13">
        <f>Inputs!$E$51</f>
        <v>0</v>
      </c>
      <c r="J158" s="9">
        <f t="shared" ref="J158:J160" si="357">MAX(I158-1,0)</f>
        <v>0</v>
      </c>
      <c r="K158" s="9">
        <f t="shared" ref="K158:K160" si="358">MAX(J158-1,0)</f>
        <v>0</v>
      </c>
      <c r="L158" s="9">
        <f t="shared" ref="L158:L160" si="359">MAX(K158-1,0)</f>
        <v>0</v>
      </c>
      <c r="M158" s="9">
        <f t="shared" ref="M158:M160" si="360">MAX(L158-1,0)</f>
        <v>0</v>
      </c>
      <c r="N158" s="9">
        <f t="shared" ref="N158:N160" si="361">MAX(M158-1,0)</f>
        <v>0</v>
      </c>
      <c r="O158" s="9">
        <f t="shared" ref="O158:O160" si="362">MAX(N158-1,0)</f>
        <v>0</v>
      </c>
      <c r="P158" s="9">
        <f t="shared" ref="P158:P160" si="363">MAX(O158-1,0)</f>
        <v>0</v>
      </c>
      <c r="Q158" s="9">
        <f t="shared" ref="Q158:Q160" si="364">MAX(P158-1,0)</f>
        <v>0</v>
      </c>
      <c r="R158" s="9">
        <f t="shared" ref="R158:R160" si="365">MAX(Q158-1,0)</f>
        <v>0</v>
      </c>
      <c r="S158" s="9">
        <f t="shared" ref="S158:S160" si="366">MAX(R158-1,0)</f>
        <v>0</v>
      </c>
      <c r="T158" s="9">
        <f t="shared" ref="T158:T160" si="367">MAX(S158-1,0)</f>
        <v>0</v>
      </c>
      <c r="U158" s="9">
        <f t="shared" ref="U158:U160" si="368">MAX(T158-1,0)</f>
        <v>0</v>
      </c>
      <c r="V158" s="9">
        <f t="shared" ref="V158:V160" si="369">MAX(U158-1,0)</f>
        <v>0</v>
      </c>
      <c r="W158" s="9">
        <f t="shared" ref="W158:W160" si="370">MAX(V158-1,0)</f>
        <v>0</v>
      </c>
      <c r="X158" s="9">
        <f t="shared" ref="X158:X160" si="371">MAX(W158-1,0)</f>
        <v>0</v>
      </c>
      <c r="Y158" s="9">
        <f t="shared" ref="Y158:Y160" si="372">MAX(X158-1,0)</f>
        <v>0</v>
      </c>
      <c r="Z158" s="9">
        <f t="shared" ref="Z158:Z160" si="373">MAX(Y158-1,0)</f>
        <v>0</v>
      </c>
      <c r="AA158" s="9">
        <f t="shared" ref="AA158:AA160" si="374">MAX(Z158-1,0)</f>
        <v>0</v>
      </c>
      <c r="AB158" s="9">
        <f t="shared" ref="AB158:AB160" si="375">MAX(AA158-1,0)</f>
        <v>0</v>
      </c>
      <c r="AC158" s="9">
        <f t="shared" ref="AC158:AC160" si="376">MAX(AB158-1,0)</f>
        <v>0</v>
      </c>
      <c r="AD158" s="9">
        <f t="shared" ref="AD158:AD160" si="377">MAX(AC158-1,0)</f>
        <v>0</v>
      </c>
      <c r="AE158" s="9">
        <f t="shared" ref="AE158:AE160" si="378">MAX(AD158-1,0)</f>
        <v>0</v>
      </c>
      <c r="AF158" s="9">
        <f t="shared" ref="AF158:AF160" si="379">MAX(AE158-1,0)</f>
        <v>0</v>
      </c>
      <c r="AG158" s="9">
        <f t="shared" ref="AG158:AG160" si="380">MAX(AF158-1,0)</f>
        <v>0</v>
      </c>
      <c r="AH158" s="9">
        <f t="shared" ref="AH158:AH160" si="381">MAX(AG158-1,0)</f>
        <v>0</v>
      </c>
      <c r="AI158" s="9">
        <f t="shared" si="351"/>
        <v>0</v>
      </c>
      <c r="AJ158" s="9">
        <f t="shared" si="352"/>
        <v>0</v>
      </c>
      <c r="AK158" s="9">
        <f t="shared" si="353"/>
        <v>0</v>
      </c>
      <c r="AL158" s="9">
        <f t="shared" si="354"/>
        <v>0</v>
      </c>
      <c r="AM158" s="9">
        <f t="shared" si="355"/>
        <v>0</v>
      </c>
    </row>
    <row r="159" spans="1:39" outlineLevel="2">
      <c r="A159" s="11">
        <f>ROW()</f>
        <v>159</v>
      </c>
      <c r="C159" s="6" t="s">
        <v>474</v>
      </c>
      <c r="D159" s="39"/>
      <c r="E159" s="39"/>
      <c r="F159" s="39"/>
      <c r="G159" s="13"/>
      <c r="H159" s="9"/>
      <c r="I159" s="13">
        <f>Inputs!$E$52</f>
        <v>0</v>
      </c>
      <c r="J159" s="9">
        <f t="shared" si="357"/>
        <v>0</v>
      </c>
      <c r="K159" s="9">
        <f t="shared" si="358"/>
        <v>0</v>
      </c>
      <c r="L159" s="9">
        <f t="shared" si="359"/>
        <v>0</v>
      </c>
      <c r="M159" s="9">
        <f t="shared" si="360"/>
        <v>0</v>
      </c>
      <c r="N159" s="9">
        <f t="shared" si="361"/>
        <v>0</v>
      </c>
      <c r="O159" s="9">
        <f t="shared" si="362"/>
        <v>0</v>
      </c>
      <c r="P159" s="9">
        <f t="shared" si="363"/>
        <v>0</v>
      </c>
      <c r="Q159" s="9">
        <f t="shared" si="364"/>
        <v>0</v>
      </c>
      <c r="R159" s="9">
        <f t="shared" si="365"/>
        <v>0</v>
      </c>
      <c r="S159" s="9">
        <f t="shared" si="366"/>
        <v>0</v>
      </c>
      <c r="T159" s="9">
        <f t="shared" si="367"/>
        <v>0</v>
      </c>
      <c r="U159" s="9">
        <f t="shared" si="368"/>
        <v>0</v>
      </c>
      <c r="V159" s="9">
        <f t="shared" si="369"/>
        <v>0</v>
      </c>
      <c r="W159" s="9">
        <f t="shared" si="370"/>
        <v>0</v>
      </c>
      <c r="X159" s="9">
        <f t="shared" si="371"/>
        <v>0</v>
      </c>
      <c r="Y159" s="9">
        <f t="shared" si="372"/>
        <v>0</v>
      </c>
      <c r="Z159" s="9">
        <f t="shared" si="373"/>
        <v>0</v>
      </c>
      <c r="AA159" s="9">
        <f t="shared" si="374"/>
        <v>0</v>
      </c>
      <c r="AB159" s="9">
        <f t="shared" si="375"/>
        <v>0</v>
      </c>
      <c r="AC159" s="9">
        <f t="shared" si="376"/>
        <v>0</v>
      </c>
      <c r="AD159" s="9">
        <f t="shared" si="377"/>
        <v>0</v>
      </c>
      <c r="AE159" s="9">
        <f t="shared" si="378"/>
        <v>0</v>
      </c>
      <c r="AF159" s="9">
        <f t="shared" si="379"/>
        <v>0</v>
      </c>
      <c r="AG159" s="9">
        <f t="shared" si="380"/>
        <v>0</v>
      </c>
      <c r="AH159" s="9">
        <f t="shared" si="381"/>
        <v>0</v>
      </c>
      <c r="AI159" s="9">
        <f t="shared" si="351"/>
        <v>0</v>
      </c>
      <c r="AJ159" s="9">
        <f t="shared" si="352"/>
        <v>0</v>
      </c>
      <c r="AK159" s="9">
        <f t="shared" si="353"/>
        <v>0</v>
      </c>
      <c r="AL159" s="9">
        <f t="shared" si="354"/>
        <v>0</v>
      </c>
      <c r="AM159" s="9">
        <f t="shared" si="355"/>
        <v>0</v>
      </c>
    </row>
    <row r="160" spans="1:39" outlineLevel="2">
      <c r="A160" s="11">
        <f>ROW()</f>
        <v>160</v>
      </c>
      <c r="C160" s="6" t="s">
        <v>477</v>
      </c>
      <c r="D160" s="39"/>
      <c r="E160" s="39"/>
      <c r="F160" s="39"/>
      <c r="G160" s="13"/>
      <c r="H160" s="9"/>
      <c r="I160" s="13">
        <f>Inputs!$E$53</f>
        <v>0</v>
      </c>
      <c r="J160" s="9">
        <f t="shared" si="357"/>
        <v>0</v>
      </c>
      <c r="K160" s="9">
        <f t="shared" si="358"/>
        <v>0</v>
      </c>
      <c r="L160" s="9">
        <f t="shared" si="359"/>
        <v>0</v>
      </c>
      <c r="M160" s="9">
        <f t="shared" si="360"/>
        <v>0</v>
      </c>
      <c r="N160" s="9">
        <f t="shared" si="361"/>
        <v>0</v>
      </c>
      <c r="O160" s="9">
        <f t="shared" si="362"/>
        <v>0</v>
      </c>
      <c r="P160" s="9">
        <f t="shared" si="363"/>
        <v>0</v>
      </c>
      <c r="Q160" s="9">
        <f t="shared" si="364"/>
        <v>0</v>
      </c>
      <c r="R160" s="9">
        <f t="shared" si="365"/>
        <v>0</v>
      </c>
      <c r="S160" s="9">
        <f t="shared" si="366"/>
        <v>0</v>
      </c>
      <c r="T160" s="9">
        <f t="shared" si="367"/>
        <v>0</v>
      </c>
      <c r="U160" s="9">
        <f t="shared" si="368"/>
        <v>0</v>
      </c>
      <c r="V160" s="9">
        <f t="shared" si="369"/>
        <v>0</v>
      </c>
      <c r="W160" s="9">
        <f t="shared" si="370"/>
        <v>0</v>
      </c>
      <c r="X160" s="9">
        <f t="shared" si="371"/>
        <v>0</v>
      </c>
      <c r="Y160" s="9">
        <f t="shared" si="372"/>
        <v>0</v>
      </c>
      <c r="Z160" s="9">
        <f t="shared" si="373"/>
        <v>0</v>
      </c>
      <c r="AA160" s="9">
        <f t="shared" si="374"/>
        <v>0</v>
      </c>
      <c r="AB160" s="9">
        <f t="shared" si="375"/>
        <v>0</v>
      </c>
      <c r="AC160" s="9">
        <f t="shared" si="376"/>
        <v>0</v>
      </c>
      <c r="AD160" s="9">
        <f t="shared" si="377"/>
        <v>0</v>
      </c>
      <c r="AE160" s="9">
        <f t="shared" si="378"/>
        <v>0</v>
      </c>
      <c r="AF160" s="9">
        <f t="shared" si="379"/>
        <v>0</v>
      </c>
      <c r="AG160" s="9">
        <f t="shared" si="380"/>
        <v>0</v>
      </c>
      <c r="AH160" s="9">
        <f t="shared" si="381"/>
        <v>0</v>
      </c>
      <c r="AI160" s="9">
        <f t="shared" si="351"/>
        <v>0</v>
      </c>
      <c r="AJ160" s="9">
        <f t="shared" si="352"/>
        <v>0</v>
      </c>
      <c r="AK160" s="9">
        <f t="shared" si="353"/>
        <v>0</v>
      </c>
      <c r="AL160" s="9">
        <f t="shared" si="354"/>
        <v>0</v>
      </c>
      <c r="AM160" s="9">
        <f t="shared" si="355"/>
        <v>0</v>
      </c>
    </row>
    <row r="161" spans="1:39" outlineLevel="2">
      <c r="A161" s="11">
        <f>ROW()</f>
        <v>161</v>
      </c>
      <c r="C161" s="6" t="s">
        <v>511</v>
      </c>
      <c r="D161" s="39"/>
      <c r="E161" s="39"/>
      <c r="F161" s="39"/>
      <c r="G161" s="13"/>
      <c r="H161" s="9"/>
      <c r="I161" s="13">
        <f>Inputs!$E$54</f>
        <v>0</v>
      </c>
      <c r="J161" s="9">
        <f t="shared" ref="J161" si="382">MAX(I161-1,0)</f>
        <v>0</v>
      </c>
      <c r="K161" s="9">
        <f t="shared" ref="K161" si="383">MAX(J161-1,0)</f>
        <v>0</v>
      </c>
      <c r="L161" s="9">
        <f t="shared" ref="L161" si="384">MAX(K161-1,0)</f>
        <v>0</v>
      </c>
      <c r="M161" s="9">
        <f t="shared" ref="M161" si="385">MAX(L161-1,0)</f>
        <v>0</v>
      </c>
      <c r="N161" s="9">
        <f t="shared" ref="N161" si="386">MAX(M161-1,0)</f>
        <v>0</v>
      </c>
      <c r="O161" s="9">
        <f t="shared" ref="O161" si="387">MAX(N161-1,0)</f>
        <v>0</v>
      </c>
      <c r="P161" s="9">
        <f t="shared" ref="P161" si="388">MAX(O161-1,0)</f>
        <v>0</v>
      </c>
      <c r="Q161" s="9">
        <f t="shared" ref="Q161" si="389">MAX(P161-1,0)</f>
        <v>0</v>
      </c>
      <c r="R161" s="9">
        <f t="shared" ref="R161" si="390">MAX(Q161-1,0)</f>
        <v>0</v>
      </c>
      <c r="S161" s="9">
        <f t="shared" ref="S161" si="391">MAX(R161-1,0)</f>
        <v>0</v>
      </c>
      <c r="T161" s="9">
        <f t="shared" ref="T161" si="392">MAX(S161-1,0)</f>
        <v>0</v>
      </c>
      <c r="U161" s="9">
        <f t="shared" ref="U161" si="393">MAX(T161-1,0)</f>
        <v>0</v>
      </c>
      <c r="V161" s="9">
        <f t="shared" ref="V161" si="394">MAX(U161-1,0)</f>
        <v>0</v>
      </c>
      <c r="W161" s="9">
        <f t="shared" ref="W161" si="395">MAX(V161-1,0)</f>
        <v>0</v>
      </c>
      <c r="X161" s="9">
        <f t="shared" ref="X161" si="396">MAX(W161-1,0)</f>
        <v>0</v>
      </c>
      <c r="Y161" s="9">
        <f t="shared" ref="Y161" si="397">MAX(X161-1,0)</f>
        <v>0</v>
      </c>
      <c r="Z161" s="9">
        <f t="shared" ref="Z161" si="398">MAX(Y161-1,0)</f>
        <v>0</v>
      </c>
      <c r="AA161" s="9">
        <f t="shared" ref="AA161" si="399">MAX(Z161-1,0)</f>
        <v>0</v>
      </c>
      <c r="AB161" s="9">
        <f t="shared" ref="AB161" si="400">MAX(AA161-1,0)</f>
        <v>0</v>
      </c>
      <c r="AC161" s="9">
        <f t="shared" ref="AC161" si="401">MAX(AB161-1,0)</f>
        <v>0</v>
      </c>
      <c r="AD161" s="9">
        <f t="shared" ref="AD161" si="402">MAX(AC161-1,0)</f>
        <v>0</v>
      </c>
      <c r="AE161" s="9">
        <f t="shared" ref="AE161" si="403">MAX(AD161-1,0)</f>
        <v>0</v>
      </c>
      <c r="AF161" s="9">
        <f t="shared" ref="AF161" si="404">MAX(AE161-1,0)</f>
        <v>0</v>
      </c>
      <c r="AG161" s="9">
        <f t="shared" ref="AG161" si="405">MAX(AF161-1,0)</f>
        <v>0</v>
      </c>
      <c r="AH161" s="9">
        <f t="shared" ref="AH161" si="406">MAX(AG161-1,0)</f>
        <v>0</v>
      </c>
      <c r="AI161" s="9">
        <f t="shared" si="351"/>
        <v>0</v>
      </c>
      <c r="AJ161" s="9">
        <f t="shared" si="352"/>
        <v>0</v>
      </c>
      <c r="AK161" s="9">
        <f t="shared" si="353"/>
        <v>0</v>
      </c>
      <c r="AL161" s="9">
        <f t="shared" si="354"/>
        <v>0</v>
      </c>
      <c r="AM161" s="9">
        <f t="shared" si="355"/>
        <v>0</v>
      </c>
    </row>
    <row r="162" spans="1:39" outlineLevel="2">
      <c r="A162" s="11">
        <f>ROW()</f>
        <v>162</v>
      </c>
      <c r="C162" s="6" t="s">
        <v>655</v>
      </c>
      <c r="D162" s="39"/>
      <c r="E162" s="39"/>
      <c r="F162" s="39"/>
      <c r="G162" s="13"/>
      <c r="H162" s="9"/>
      <c r="I162" s="13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>
        <f t="shared" ref="Y162" si="407">MAX(X162-1,0)</f>
        <v>0</v>
      </c>
      <c r="Z162" s="9">
        <f t="shared" ref="Z162" si="408">MAX(Y162-1,0)</f>
        <v>0</v>
      </c>
      <c r="AA162" s="9">
        <f t="shared" ref="AA162" si="409">MAX(Z162-1,0)</f>
        <v>0</v>
      </c>
      <c r="AB162" s="9">
        <f t="shared" ref="AB162" si="410">MAX(AA162-1,0)</f>
        <v>0</v>
      </c>
      <c r="AC162" s="9">
        <f t="shared" ref="AC162" si="411">MAX(AB162-1,0)</f>
        <v>0</v>
      </c>
      <c r="AD162" s="9">
        <f t="shared" ref="AD162" si="412">MAX(AC162-1,0)</f>
        <v>0</v>
      </c>
      <c r="AE162" s="9">
        <f t="shared" ref="AE162" si="413">MAX(AD162-1,0)</f>
        <v>0</v>
      </c>
      <c r="AF162" s="9">
        <f t="shared" ref="AF162" si="414">MAX(AE162-1,0)</f>
        <v>0</v>
      </c>
      <c r="AG162" s="9">
        <f t="shared" ref="AG162" si="415">MAX(AF162-1,0)</f>
        <v>0</v>
      </c>
      <c r="AH162" s="9">
        <f t="shared" ref="AH162" si="416">MAX(AG162-1,0)</f>
        <v>0</v>
      </c>
      <c r="AI162" s="9">
        <f t="shared" ref="AI162" si="417">MAX(AH162-1,0)</f>
        <v>0</v>
      </c>
      <c r="AJ162" s="9">
        <f t="shared" ref="AJ162" si="418">MAX(AI162-1,0)</f>
        <v>0</v>
      </c>
      <c r="AK162" s="9">
        <f t="shared" ref="AK162" si="419">MAX(AJ162-1,0)</f>
        <v>0</v>
      </c>
      <c r="AL162" s="9">
        <f t="shared" ref="AL162" si="420">MAX(AK162-1,0)</f>
        <v>0</v>
      </c>
      <c r="AM162" s="9">
        <f t="shared" ref="AM162" si="421">MAX(AL162-1,0)</f>
        <v>0</v>
      </c>
    </row>
    <row r="163" spans="1:39" outlineLevel="2">
      <c r="A163" s="11">
        <f>ROW()</f>
        <v>163</v>
      </c>
      <c r="C163" s="6" t="s">
        <v>656</v>
      </c>
      <c r="D163" s="39"/>
      <c r="E163" s="39"/>
      <c r="F163" s="39"/>
      <c r="G163" s="13"/>
      <c r="H163" s="9"/>
      <c r="I163" s="13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</row>
    <row r="164" spans="1:39" outlineLevel="2">
      <c r="A164" s="11">
        <f>ROW()</f>
        <v>164</v>
      </c>
      <c r="C164" s="6" t="s">
        <v>667</v>
      </c>
      <c r="D164" s="39"/>
      <c r="E164" s="39"/>
      <c r="F164" s="39"/>
      <c r="G164" s="13"/>
      <c r="H164" s="9"/>
      <c r="I164" s="13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</row>
    <row r="165" spans="1:39" outlineLevel="2">
      <c r="A165" s="11">
        <f>ROW()</f>
        <v>165</v>
      </c>
      <c r="C165" s="6" t="s">
        <v>212</v>
      </c>
      <c r="D165" s="39"/>
      <c r="E165" s="39"/>
      <c r="F165" s="39"/>
      <c r="G165" s="39"/>
      <c r="H165" s="39"/>
      <c r="I165" s="164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</row>
    <row r="166" spans="1:39" outlineLevel="2">
      <c r="A166" s="11">
        <f>ROW()</f>
        <v>166</v>
      </c>
      <c r="C166" s="30" t="s">
        <v>362</v>
      </c>
      <c r="D166" s="90"/>
      <c r="E166" s="90"/>
      <c r="F166" s="90"/>
      <c r="G166" s="90"/>
      <c r="H166" s="90"/>
      <c r="I166" s="288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</row>
    <row r="167" spans="1:39" outlineLevel="2">
      <c r="A167" s="11">
        <f>ROW()</f>
        <v>167</v>
      </c>
      <c r="D167" s="39"/>
      <c r="E167" s="39"/>
      <c r="F167" s="39"/>
      <c r="G167" s="39"/>
      <c r="H167" s="3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</row>
    <row r="168" spans="1:39" outlineLevel="2">
      <c r="A168" s="11">
        <f>ROW()</f>
        <v>168</v>
      </c>
      <c r="B168" s="343" t="s">
        <v>68</v>
      </c>
      <c r="D168" s="39"/>
      <c r="E168" s="39"/>
      <c r="F168" s="39"/>
      <c r="G168" s="3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</row>
    <row r="169" spans="1:39" outlineLevel="2">
      <c r="A169" s="11">
        <f>ROW()</f>
        <v>169</v>
      </c>
      <c r="C169" s="6" t="s">
        <v>2</v>
      </c>
      <c r="D169" s="39"/>
      <c r="E169" s="39"/>
      <c r="F169" s="39"/>
      <c r="G169" s="9"/>
      <c r="H169" s="9"/>
      <c r="I169" s="9">
        <f t="shared" ref="I169:AH169" si="422">H214</f>
        <v>1263.1466763899991</v>
      </c>
      <c r="J169" s="9">
        <f t="shared" si="422"/>
        <v>1098.9376084592993</v>
      </c>
      <c r="K169" s="9">
        <f t="shared" si="422"/>
        <v>934.72854052859941</v>
      </c>
      <c r="L169" s="9">
        <f t="shared" si="422"/>
        <v>770.51947259789949</v>
      </c>
      <c r="M169" s="9">
        <f t="shared" si="422"/>
        <v>606.31040466719958</v>
      </c>
      <c r="N169" s="9">
        <f t="shared" si="422"/>
        <v>442.10133673649966</v>
      </c>
      <c r="O169" s="9">
        <f t="shared" si="422"/>
        <v>277.89226880579974</v>
      </c>
      <c r="P169" s="9">
        <f t="shared" si="422"/>
        <v>113.68320087509983</v>
      </c>
      <c r="Q169" s="9">
        <f t="shared" si="422"/>
        <v>0</v>
      </c>
      <c r="R169" s="9">
        <f t="shared" si="422"/>
        <v>0</v>
      </c>
      <c r="S169" s="9">
        <f t="shared" si="422"/>
        <v>0</v>
      </c>
      <c r="T169" s="9">
        <f t="shared" si="422"/>
        <v>0</v>
      </c>
      <c r="U169" s="9">
        <f t="shared" si="422"/>
        <v>0</v>
      </c>
      <c r="V169" s="9">
        <f t="shared" si="422"/>
        <v>0</v>
      </c>
      <c r="W169" s="9">
        <f t="shared" si="422"/>
        <v>0</v>
      </c>
      <c r="X169" s="9">
        <f t="shared" si="422"/>
        <v>0</v>
      </c>
      <c r="Y169" s="9">
        <f t="shared" si="422"/>
        <v>0</v>
      </c>
      <c r="Z169" s="9">
        <f t="shared" si="422"/>
        <v>0</v>
      </c>
      <c r="AA169" s="9">
        <f t="shared" si="422"/>
        <v>0</v>
      </c>
      <c r="AB169" s="9">
        <f t="shared" si="422"/>
        <v>0</v>
      </c>
      <c r="AC169" s="9">
        <f t="shared" si="422"/>
        <v>0</v>
      </c>
      <c r="AD169" s="9">
        <f t="shared" si="422"/>
        <v>0</v>
      </c>
      <c r="AE169" s="9">
        <f t="shared" si="422"/>
        <v>0</v>
      </c>
      <c r="AF169" s="9">
        <f t="shared" si="422"/>
        <v>0</v>
      </c>
      <c r="AG169" s="9">
        <f t="shared" si="422"/>
        <v>0</v>
      </c>
      <c r="AH169" s="9">
        <f t="shared" si="422"/>
        <v>0</v>
      </c>
      <c r="AI169" s="9">
        <f t="shared" ref="AI169:AM177" si="423">AH214</f>
        <v>0</v>
      </c>
      <c r="AJ169" s="9">
        <f t="shared" si="423"/>
        <v>0</v>
      </c>
      <c r="AK169" s="9">
        <f t="shared" si="423"/>
        <v>0</v>
      </c>
      <c r="AL169" s="9">
        <f t="shared" si="423"/>
        <v>0</v>
      </c>
      <c r="AM169" s="9">
        <f t="shared" si="423"/>
        <v>0</v>
      </c>
    </row>
    <row r="170" spans="1:39" outlineLevel="2">
      <c r="A170" s="11">
        <f>ROW()</f>
        <v>170</v>
      </c>
      <c r="C170" s="6" t="s">
        <v>3</v>
      </c>
      <c r="D170" s="39"/>
      <c r="E170" s="39"/>
      <c r="F170" s="39"/>
      <c r="G170" s="9"/>
      <c r="H170" s="9"/>
      <c r="I170" s="9">
        <f t="shared" ref="I170:AH170" si="424">H215</f>
        <v>211.6036807782983</v>
      </c>
      <c r="J170" s="9">
        <f t="shared" si="424"/>
        <v>184.09520227711951</v>
      </c>
      <c r="K170" s="9">
        <f t="shared" si="424"/>
        <v>156.58672377594073</v>
      </c>
      <c r="L170" s="9">
        <f t="shared" si="424"/>
        <v>129.07824527476194</v>
      </c>
      <c r="M170" s="9">
        <f t="shared" si="424"/>
        <v>101.56976677358315</v>
      </c>
      <c r="N170" s="9">
        <f t="shared" si="424"/>
        <v>74.061288272404383</v>
      </c>
      <c r="O170" s="9">
        <f t="shared" si="424"/>
        <v>44.123813565750872</v>
      </c>
      <c r="P170" s="9">
        <f t="shared" si="424"/>
        <v>18.050651004170799</v>
      </c>
      <c r="Q170" s="9">
        <f t="shared" si="424"/>
        <v>0</v>
      </c>
      <c r="R170" s="9">
        <f t="shared" si="424"/>
        <v>0</v>
      </c>
      <c r="S170" s="9">
        <f t="shared" si="424"/>
        <v>0</v>
      </c>
      <c r="T170" s="9">
        <f t="shared" si="424"/>
        <v>0</v>
      </c>
      <c r="U170" s="9">
        <f t="shared" si="424"/>
        <v>0</v>
      </c>
      <c r="V170" s="9">
        <f t="shared" si="424"/>
        <v>0</v>
      </c>
      <c r="W170" s="9">
        <f t="shared" si="424"/>
        <v>0</v>
      </c>
      <c r="X170" s="9">
        <f t="shared" si="424"/>
        <v>0</v>
      </c>
      <c r="Y170" s="9">
        <f t="shared" si="424"/>
        <v>0</v>
      </c>
      <c r="Z170" s="9">
        <f t="shared" si="424"/>
        <v>0</v>
      </c>
      <c r="AA170" s="9">
        <f t="shared" si="424"/>
        <v>0</v>
      </c>
      <c r="AB170" s="9">
        <f t="shared" si="424"/>
        <v>0</v>
      </c>
      <c r="AC170" s="9">
        <f t="shared" si="424"/>
        <v>0</v>
      </c>
      <c r="AD170" s="9">
        <f t="shared" si="424"/>
        <v>0</v>
      </c>
      <c r="AE170" s="9">
        <f t="shared" si="424"/>
        <v>0</v>
      </c>
      <c r="AF170" s="9">
        <f t="shared" si="424"/>
        <v>0</v>
      </c>
      <c r="AG170" s="9">
        <f t="shared" si="424"/>
        <v>0</v>
      </c>
      <c r="AH170" s="9">
        <f t="shared" si="424"/>
        <v>0</v>
      </c>
      <c r="AI170" s="9">
        <f t="shared" si="423"/>
        <v>0</v>
      </c>
      <c r="AJ170" s="9">
        <f t="shared" si="423"/>
        <v>0</v>
      </c>
      <c r="AK170" s="9">
        <f t="shared" si="423"/>
        <v>0</v>
      </c>
      <c r="AL170" s="9">
        <f t="shared" si="423"/>
        <v>0</v>
      </c>
      <c r="AM170" s="9">
        <f t="shared" si="423"/>
        <v>0</v>
      </c>
    </row>
    <row r="171" spans="1:39" outlineLevel="2">
      <c r="A171" s="11">
        <f>ROW()</f>
        <v>171</v>
      </c>
      <c r="C171" s="6" t="s">
        <v>4</v>
      </c>
      <c r="D171" s="39"/>
      <c r="E171" s="39"/>
      <c r="F171" s="39"/>
      <c r="G171" s="9"/>
      <c r="H171" s="9"/>
      <c r="I171" s="9">
        <f t="shared" ref="I171:AH171" si="425">H216</f>
        <v>17.353155850315368</v>
      </c>
      <c r="J171" s="9">
        <f t="shared" si="425"/>
        <v>15.097245589774369</v>
      </c>
      <c r="K171" s="9">
        <f t="shared" si="425"/>
        <v>12.84133532923337</v>
      </c>
      <c r="L171" s="9">
        <f t="shared" si="425"/>
        <v>10.585425068692373</v>
      </c>
      <c r="M171" s="9">
        <f t="shared" si="425"/>
        <v>8.3295148081513766</v>
      </c>
      <c r="N171" s="9">
        <f t="shared" si="425"/>
        <v>6.0736045476103779</v>
      </c>
      <c r="O171" s="9">
        <f t="shared" si="425"/>
        <v>3.8176942870693797</v>
      </c>
      <c r="P171" s="9">
        <f t="shared" si="425"/>
        <v>1.5617840265283816</v>
      </c>
      <c r="Q171" s="9">
        <f t="shared" si="425"/>
        <v>0</v>
      </c>
      <c r="R171" s="9">
        <f t="shared" si="425"/>
        <v>0</v>
      </c>
      <c r="S171" s="9">
        <f t="shared" si="425"/>
        <v>0</v>
      </c>
      <c r="T171" s="9">
        <f t="shared" si="425"/>
        <v>0</v>
      </c>
      <c r="U171" s="9">
        <f t="shared" si="425"/>
        <v>0</v>
      </c>
      <c r="V171" s="9">
        <f t="shared" si="425"/>
        <v>0</v>
      </c>
      <c r="W171" s="9">
        <f t="shared" si="425"/>
        <v>0</v>
      </c>
      <c r="X171" s="9">
        <f t="shared" si="425"/>
        <v>0</v>
      </c>
      <c r="Y171" s="9">
        <f t="shared" si="425"/>
        <v>0</v>
      </c>
      <c r="Z171" s="9">
        <f t="shared" si="425"/>
        <v>0</v>
      </c>
      <c r="AA171" s="9">
        <f t="shared" si="425"/>
        <v>0</v>
      </c>
      <c r="AB171" s="9">
        <f t="shared" si="425"/>
        <v>0</v>
      </c>
      <c r="AC171" s="9">
        <f t="shared" si="425"/>
        <v>0</v>
      </c>
      <c r="AD171" s="9">
        <f t="shared" si="425"/>
        <v>0</v>
      </c>
      <c r="AE171" s="9">
        <f t="shared" si="425"/>
        <v>0</v>
      </c>
      <c r="AF171" s="9">
        <f t="shared" si="425"/>
        <v>0</v>
      </c>
      <c r="AG171" s="9">
        <f t="shared" si="425"/>
        <v>0</v>
      </c>
      <c r="AH171" s="9">
        <f t="shared" si="425"/>
        <v>0</v>
      </c>
      <c r="AI171" s="9">
        <f t="shared" si="423"/>
        <v>0</v>
      </c>
      <c r="AJ171" s="9">
        <f t="shared" si="423"/>
        <v>0</v>
      </c>
      <c r="AK171" s="9">
        <f t="shared" si="423"/>
        <v>0</v>
      </c>
      <c r="AL171" s="9">
        <f t="shared" si="423"/>
        <v>0</v>
      </c>
      <c r="AM171" s="9">
        <f t="shared" si="423"/>
        <v>0</v>
      </c>
    </row>
    <row r="172" spans="1:39" outlineLevel="2">
      <c r="A172" s="11">
        <f>ROW()</f>
        <v>172</v>
      </c>
      <c r="C172" s="6" t="s">
        <v>5</v>
      </c>
      <c r="D172" s="39"/>
      <c r="E172" s="39"/>
      <c r="F172" s="39"/>
      <c r="G172" s="9"/>
      <c r="H172" s="9"/>
      <c r="I172" s="9">
        <f t="shared" ref="I172:AH172" si="426">H217</f>
        <v>47.658237641387068</v>
      </c>
      <c r="J172" s="9">
        <f t="shared" si="426"/>
        <v>41.462666748006747</v>
      </c>
      <c r="K172" s="9">
        <f t="shared" si="426"/>
        <v>35.267095854626426</v>
      </c>
      <c r="L172" s="9">
        <f t="shared" si="426"/>
        <v>29.071524961246105</v>
      </c>
      <c r="M172" s="9">
        <f t="shared" si="426"/>
        <v>22.875954067865788</v>
      </c>
      <c r="N172" s="9">
        <f t="shared" si="426"/>
        <v>16.68038317448547</v>
      </c>
      <c r="O172" s="9">
        <f t="shared" si="426"/>
        <v>10.441255291886108</v>
      </c>
      <c r="P172" s="9">
        <f t="shared" si="426"/>
        <v>4.271422619407951</v>
      </c>
      <c r="Q172" s="9">
        <f t="shared" si="426"/>
        <v>0</v>
      </c>
      <c r="R172" s="9">
        <f t="shared" si="426"/>
        <v>0</v>
      </c>
      <c r="S172" s="9">
        <f t="shared" si="426"/>
        <v>0</v>
      </c>
      <c r="T172" s="9">
        <f t="shared" si="426"/>
        <v>0</v>
      </c>
      <c r="U172" s="9">
        <f t="shared" si="426"/>
        <v>0</v>
      </c>
      <c r="V172" s="9">
        <f t="shared" si="426"/>
        <v>0</v>
      </c>
      <c r="W172" s="9">
        <f t="shared" si="426"/>
        <v>0</v>
      </c>
      <c r="X172" s="9">
        <f t="shared" si="426"/>
        <v>0</v>
      </c>
      <c r="Y172" s="9">
        <f t="shared" si="426"/>
        <v>0</v>
      </c>
      <c r="Z172" s="9">
        <f t="shared" si="426"/>
        <v>0</v>
      </c>
      <c r="AA172" s="9">
        <f t="shared" si="426"/>
        <v>0</v>
      </c>
      <c r="AB172" s="9">
        <f t="shared" si="426"/>
        <v>0</v>
      </c>
      <c r="AC172" s="9">
        <f t="shared" si="426"/>
        <v>0</v>
      </c>
      <c r="AD172" s="9">
        <f t="shared" si="426"/>
        <v>0</v>
      </c>
      <c r="AE172" s="9">
        <f t="shared" si="426"/>
        <v>0</v>
      </c>
      <c r="AF172" s="9">
        <f t="shared" si="426"/>
        <v>0</v>
      </c>
      <c r="AG172" s="9">
        <f t="shared" si="426"/>
        <v>0</v>
      </c>
      <c r="AH172" s="9">
        <f t="shared" si="426"/>
        <v>0</v>
      </c>
      <c r="AI172" s="9">
        <f t="shared" si="423"/>
        <v>0</v>
      </c>
      <c r="AJ172" s="9">
        <f t="shared" si="423"/>
        <v>0</v>
      </c>
      <c r="AK172" s="9">
        <f t="shared" si="423"/>
        <v>0</v>
      </c>
      <c r="AL172" s="9">
        <f t="shared" si="423"/>
        <v>0</v>
      </c>
      <c r="AM172" s="9">
        <f t="shared" si="423"/>
        <v>0</v>
      </c>
    </row>
    <row r="173" spans="1:39" outlineLevel="2">
      <c r="A173" s="11">
        <f>ROW()</f>
        <v>173</v>
      </c>
      <c r="C173" s="6" t="s">
        <v>473</v>
      </c>
      <c r="D173" s="39"/>
      <c r="E173" s="39"/>
      <c r="F173" s="39"/>
      <c r="G173" s="9"/>
      <c r="H173" s="9"/>
      <c r="I173" s="9">
        <f t="shared" ref="I173:I175" si="427">H218</f>
        <v>0</v>
      </c>
      <c r="J173" s="9">
        <f t="shared" ref="J173:J175" si="428">I218</f>
        <v>0</v>
      </c>
      <c r="K173" s="9">
        <f t="shared" ref="K173:K175" si="429">J218</f>
        <v>0</v>
      </c>
      <c r="L173" s="9">
        <f t="shared" ref="L173:L175" si="430">K218</f>
        <v>0</v>
      </c>
      <c r="M173" s="9">
        <f t="shared" ref="M173:M175" si="431">L218</f>
        <v>0</v>
      </c>
      <c r="N173" s="9">
        <f t="shared" ref="N173:N175" si="432">M218</f>
        <v>0</v>
      </c>
      <c r="O173" s="9">
        <f t="shared" ref="O173:O175" si="433">N218</f>
        <v>0</v>
      </c>
      <c r="P173" s="9">
        <f t="shared" ref="P173:P175" si="434">O218</f>
        <v>0</v>
      </c>
      <c r="Q173" s="9">
        <f t="shared" ref="Q173:Q175" si="435">P218</f>
        <v>0</v>
      </c>
      <c r="R173" s="9">
        <f t="shared" ref="R173:R175" si="436">Q218</f>
        <v>0</v>
      </c>
      <c r="S173" s="9">
        <f t="shared" ref="S173:S175" si="437">R218</f>
        <v>0</v>
      </c>
      <c r="T173" s="9">
        <f t="shared" ref="T173:T175" si="438">S218</f>
        <v>0</v>
      </c>
      <c r="U173" s="9">
        <f t="shared" ref="U173:U175" si="439">T218</f>
        <v>0</v>
      </c>
      <c r="V173" s="9">
        <f t="shared" ref="V173:V175" si="440">U218</f>
        <v>0</v>
      </c>
      <c r="W173" s="9">
        <f t="shared" ref="W173:W175" si="441">V218</f>
        <v>0</v>
      </c>
      <c r="X173" s="9">
        <f t="shared" ref="X173:X175" si="442">W218</f>
        <v>0</v>
      </c>
      <c r="Y173" s="9">
        <f t="shared" ref="Y173:Y175" si="443">X218</f>
        <v>0</v>
      </c>
      <c r="Z173" s="9">
        <f t="shared" ref="Z173:Z175" si="444">Y218</f>
        <v>0</v>
      </c>
      <c r="AA173" s="9">
        <f t="shared" ref="AA173:AA175" si="445">Z218</f>
        <v>0</v>
      </c>
      <c r="AB173" s="9">
        <f t="shared" ref="AB173:AB175" si="446">AA218</f>
        <v>0</v>
      </c>
      <c r="AC173" s="9">
        <f t="shared" ref="AC173:AC175" si="447">AB218</f>
        <v>0</v>
      </c>
      <c r="AD173" s="9">
        <f t="shared" ref="AD173:AD175" si="448">AC218</f>
        <v>0</v>
      </c>
      <c r="AE173" s="9">
        <f t="shared" ref="AE173:AE175" si="449">AD218</f>
        <v>0</v>
      </c>
      <c r="AF173" s="9">
        <f t="shared" ref="AF173:AF175" si="450">AE218</f>
        <v>0</v>
      </c>
      <c r="AG173" s="9">
        <f t="shared" ref="AG173:AG175" si="451">AF218</f>
        <v>0</v>
      </c>
      <c r="AH173" s="9">
        <f t="shared" ref="AH173:AH175" si="452">AG218</f>
        <v>0</v>
      </c>
      <c r="AI173" s="9">
        <f t="shared" si="423"/>
        <v>0</v>
      </c>
      <c r="AJ173" s="9">
        <f t="shared" si="423"/>
        <v>0</v>
      </c>
      <c r="AK173" s="9">
        <f t="shared" si="423"/>
        <v>0</v>
      </c>
      <c r="AL173" s="9">
        <f t="shared" si="423"/>
        <v>0</v>
      </c>
      <c r="AM173" s="9">
        <f t="shared" si="423"/>
        <v>0</v>
      </c>
    </row>
    <row r="174" spans="1:39" outlineLevel="2">
      <c r="A174" s="11">
        <f>ROW()</f>
        <v>174</v>
      </c>
      <c r="C174" s="6" t="s">
        <v>474</v>
      </c>
      <c r="D174" s="39"/>
      <c r="E174" s="39"/>
      <c r="F174" s="39"/>
      <c r="G174" s="9"/>
      <c r="H174" s="9"/>
      <c r="I174" s="9">
        <f t="shared" si="427"/>
        <v>0</v>
      </c>
      <c r="J174" s="9">
        <f t="shared" si="428"/>
        <v>0</v>
      </c>
      <c r="K174" s="9">
        <f t="shared" si="429"/>
        <v>0</v>
      </c>
      <c r="L174" s="9">
        <f t="shared" si="430"/>
        <v>0</v>
      </c>
      <c r="M174" s="9">
        <f t="shared" si="431"/>
        <v>0</v>
      </c>
      <c r="N174" s="9">
        <f t="shared" si="432"/>
        <v>0</v>
      </c>
      <c r="O174" s="9">
        <f t="shared" si="433"/>
        <v>0</v>
      </c>
      <c r="P174" s="9">
        <f t="shared" si="434"/>
        <v>0</v>
      </c>
      <c r="Q174" s="9">
        <f t="shared" si="435"/>
        <v>0</v>
      </c>
      <c r="R174" s="9">
        <f t="shared" si="436"/>
        <v>0</v>
      </c>
      <c r="S174" s="9">
        <f t="shared" si="437"/>
        <v>0</v>
      </c>
      <c r="T174" s="9">
        <f t="shared" si="438"/>
        <v>0</v>
      </c>
      <c r="U174" s="9">
        <f t="shared" si="439"/>
        <v>0</v>
      </c>
      <c r="V174" s="9">
        <f t="shared" si="440"/>
        <v>0</v>
      </c>
      <c r="W174" s="9">
        <f t="shared" si="441"/>
        <v>0</v>
      </c>
      <c r="X174" s="9">
        <f t="shared" si="442"/>
        <v>0</v>
      </c>
      <c r="Y174" s="9">
        <f t="shared" si="443"/>
        <v>0</v>
      </c>
      <c r="Z174" s="9">
        <f t="shared" si="444"/>
        <v>0</v>
      </c>
      <c r="AA174" s="9">
        <f t="shared" si="445"/>
        <v>0</v>
      </c>
      <c r="AB174" s="9">
        <f t="shared" si="446"/>
        <v>0</v>
      </c>
      <c r="AC174" s="9">
        <f t="shared" si="447"/>
        <v>0</v>
      </c>
      <c r="AD174" s="9">
        <f t="shared" si="448"/>
        <v>0</v>
      </c>
      <c r="AE174" s="9">
        <f t="shared" si="449"/>
        <v>0</v>
      </c>
      <c r="AF174" s="9">
        <f t="shared" si="450"/>
        <v>0</v>
      </c>
      <c r="AG174" s="9">
        <f t="shared" si="451"/>
        <v>0</v>
      </c>
      <c r="AH174" s="9">
        <f t="shared" si="452"/>
        <v>0</v>
      </c>
      <c r="AI174" s="9">
        <f t="shared" si="423"/>
        <v>0</v>
      </c>
      <c r="AJ174" s="9">
        <f t="shared" si="423"/>
        <v>0</v>
      </c>
      <c r="AK174" s="9">
        <f t="shared" si="423"/>
        <v>0</v>
      </c>
      <c r="AL174" s="9">
        <f t="shared" si="423"/>
        <v>0</v>
      </c>
      <c r="AM174" s="9">
        <f t="shared" si="423"/>
        <v>0</v>
      </c>
    </row>
    <row r="175" spans="1:39" outlineLevel="2">
      <c r="A175" s="11">
        <f>ROW()</f>
        <v>175</v>
      </c>
      <c r="C175" s="6" t="s">
        <v>477</v>
      </c>
      <c r="D175" s="39"/>
      <c r="E175" s="39"/>
      <c r="F175" s="39"/>
      <c r="G175" s="9"/>
      <c r="H175" s="9"/>
      <c r="I175" s="9">
        <f t="shared" si="427"/>
        <v>0</v>
      </c>
      <c r="J175" s="9">
        <f t="shared" si="428"/>
        <v>0</v>
      </c>
      <c r="K175" s="9">
        <f t="shared" si="429"/>
        <v>0</v>
      </c>
      <c r="L175" s="9">
        <f t="shared" si="430"/>
        <v>0</v>
      </c>
      <c r="M175" s="9">
        <f t="shared" si="431"/>
        <v>0</v>
      </c>
      <c r="N175" s="9">
        <f t="shared" si="432"/>
        <v>0</v>
      </c>
      <c r="O175" s="9">
        <f t="shared" si="433"/>
        <v>0</v>
      </c>
      <c r="P175" s="9">
        <f t="shared" si="434"/>
        <v>0</v>
      </c>
      <c r="Q175" s="9">
        <f t="shared" si="435"/>
        <v>0</v>
      </c>
      <c r="R175" s="9">
        <f t="shared" si="436"/>
        <v>0</v>
      </c>
      <c r="S175" s="9">
        <f t="shared" si="437"/>
        <v>0</v>
      </c>
      <c r="T175" s="9">
        <f t="shared" si="438"/>
        <v>0</v>
      </c>
      <c r="U175" s="9">
        <f t="shared" si="439"/>
        <v>0</v>
      </c>
      <c r="V175" s="9">
        <f t="shared" si="440"/>
        <v>0</v>
      </c>
      <c r="W175" s="9">
        <f t="shared" si="441"/>
        <v>0</v>
      </c>
      <c r="X175" s="9">
        <f t="shared" si="442"/>
        <v>0</v>
      </c>
      <c r="Y175" s="9">
        <f t="shared" si="443"/>
        <v>0</v>
      </c>
      <c r="Z175" s="9">
        <f t="shared" si="444"/>
        <v>0</v>
      </c>
      <c r="AA175" s="9">
        <f t="shared" si="445"/>
        <v>0</v>
      </c>
      <c r="AB175" s="9">
        <f t="shared" si="446"/>
        <v>0</v>
      </c>
      <c r="AC175" s="9">
        <f t="shared" si="447"/>
        <v>0</v>
      </c>
      <c r="AD175" s="9">
        <f t="shared" si="448"/>
        <v>0</v>
      </c>
      <c r="AE175" s="9">
        <f t="shared" si="449"/>
        <v>0</v>
      </c>
      <c r="AF175" s="9">
        <f t="shared" si="450"/>
        <v>0</v>
      </c>
      <c r="AG175" s="9">
        <f t="shared" si="451"/>
        <v>0</v>
      </c>
      <c r="AH175" s="9">
        <f t="shared" si="452"/>
        <v>0</v>
      </c>
      <c r="AI175" s="9">
        <f t="shared" si="423"/>
        <v>0</v>
      </c>
      <c r="AJ175" s="9">
        <f t="shared" si="423"/>
        <v>0</v>
      </c>
      <c r="AK175" s="9">
        <f t="shared" si="423"/>
        <v>0</v>
      </c>
      <c r="AL175" s="9">
        <f t="shared" si="423"/>
        <v>0</v>
      </c>
      <c r="AM175" s="9">
        <f t="shared" si="423"/>
        <v>0</v>
      </c>
    </row>
    <row r="176" spans="1:39" outlineLevel="2">
      <c r="A176" s="11">
        <f>ROW()</f>
        <v>176</v>
      </c>
      <c r="C176" s="6" t="s">
        <v>511</v>
      </c>
      <c r="D176" s="39"/>
      <c r="E176" s="39"/>
      <c r="F176" s="39"/>
      <c r="G176" s="9"/>
      <c r="H176" s="9"/>
      <c r="I176" s="9">
        <f t="shared" ref="I176" si="453">H221</f>
        <v>0</v>
      </c>
      <c r="J176" s="9">
        <f t="shared" ref="J176" si="454">I221</f>
        <v>0</v>
      </c>
      <c r="K176" s="9">
        <f t="shared" ref="K176" si="455">J221</f>
        <v>0</v>
      </c>
      <c r="L176" s="9">
        <f t="shared" ref="L176" si="456">K221</f>
        <v>0</v>
      </c>
      <c r="M176" s="9">
        <f t="shared" ref="M176" si="457">L221</f>
        <v>0</v>
      </c>
      <c r="N176" s="9">
        <f t="shared" ref="N176" si="458">M221</f>
        <v>0</v>
      </c>
      <c r="O176" s="9">
        <f t="shared" ref="O176" si="459">N221</f>
        <v>0</v>
      </c>
      <c r="P176" s="9">
        <f t="shared" ref="P176" si="460">O221</f>
        <v>0</v>
      </c>
      <c r="Q176" s="9">
        <f t="shared" ref="Q176" si="461">P221</f>
        <v>0</v>
      </c>
      <c r="R176" s="9">
        <f t="shared" ref="R176" si="462">Q221</f>
        <v>0</v>
      </c>
      <c r="S176" s="9">
        <f t="shared" ref="S176" si="463">R221</f>
        <v>0</v>
      </c>
      <c r="T176" s="9">
        <f t="shared" ref="T176" si="464">S221</f>
        <v>0</v>
      </c>
      <c r="U176" s="9">
        <f t="shared" ref="U176" si="465">T221</f>
        <v>0</v>
      </c>
      <c r="V176" s="9">
        <f t="shared" ref="V176" si="466">U221</f>
        <v>0</v>
      </c>
      <c r="W176" s="9">
        <f t="shared" ref="W176" si="467">V221</f>
        <v>0</v>
      </c>
      <c r="X176" s="9">
        <f t="shared" ref="X176" si="468">W221</f>
        <v>0</v>
      </c>
      <c r="Y176" s="9">
        <f t="shared" ref="Y176" si="469">X221</f>
        <v>0</v>
      </c>
      <c r="Z176" s="9">
        <f t="shared" ref="Z176" si="470">Y221</f>
        <v>0</v>
      </c>
      <c r="AA176" s="9">
        <f t="shared" ref="AA176" si="471">Z221</f>
        <v>0</v>
      </c>
      <c r="AB176" s="9">
        <f t="shared" ref="AB176" si="472">AA221</f>
        <v>0</v>
      </c>
      <c r="AC176" s="9">
        <f t="shared" ref="AC176" si="473">AB221</f>
        <v>0</v>
      </c>
      <c r="AD176" s="9">
        <f t="shared" ref="AD176" si="474">AC221</f>
        <v>0</v>
      </c>
      <c r="AE176" s="9">
        <f t="shared" ref="AE176" si="475">AD221</f>
        <v>0</v>
      </c>
      <c r="AF176" s="9">
        <f t="shared" ref="AF176" si="476">AE221</f>
        <v>0</v>
      </c>
      <c r="AG176" s="9">
        <f t="shared" ref="AG176" si="477">AF221</f>
        <v>0</v>
      </c>
      <c r="AH176" s="9">
        <f t="shared" ref="AH176" si="478">AG221</f>
        <v>0</v>
      </c>
      <c r="AI176" s="9">
        <f t="shared" si="423"/>
        <v>0</v>
      </c>
      <c r="AJ176" s="9">
        <f t="shared" si="423"/>
        <v>0</v>
      </c>
      <c r="AK176" s="9">
        <f t="shared" si="423"/>
        <v>0</v>
      </c>
      <c r="AL176" s="9">
        <f t="shared" si="423"/>
        <v>0</v>
      </c>
      <c r="AM176" s="9">
        <f t="shared" si="423"/>
        <v>0</v>
      </c>
    </row>
    <row r="177" spans="1:39" outlineLevel="2">
      <c r="A177" s="11">
        <f>ROW()</f>
        <v>177</v>
      </c>
      <c r="C177" s="6" t="s">
        <v>655</v>
      </c>
      <c r="D177" s="39"/>
      <c r="E177" s="39"/>
      <c r="F177" s="3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>
        <f t="shared" ref="Y177" si="479">X222</f>
        <v>0</v>
      </c>
      <c r="Z177" s="9">
        <f t="shared" ref="Z177" si="480">Y222</f>
        <v>0</v>
      </c>
      <c r="AA177" s="9">
        <f t="shared" ref="AA177" si="481">Z222</f>
        <v>0</v>
      </c>
      <c r="AB177" s="9">
        <f t="shared" ref="AB177" si="482">AA222</f>
        <v>0</v>
      </c>
      <c r="AC177" s="9">
        <f t="shared" ref="AC177" si="483">AB222</f>
        <v>0</v>
      </c>
      <c r="AD177" s="9">
        <f t="shared" ref="AD177" si="484">AC222</f>
        <v>0</v>
      </c>
      <c r="AE177" s="9">
        <f t="shared" ref="AE177" si="485">AD222</f>
        <v>0</v>
      </c>
      <c r="AF177" s="9">
        <f t="shared" ref="AF177" si="486">AE222</f>
        <v>0</v>
      </c>
      <c r="AG177" s="9">
        <f t="shared" ref="AG177" si="487">AF222</f>
        <v>0</v>
      </c>
      <c r="AH177" s="9">
        <f t="shared" ref="AH177" si="488">AG222</f>
        <v>0</v>
      </c>
      <c r="AI177" s="9">
        <f t="shared" si="423"/>
        <v>0</v>
      </c>
      <c r="AJ177" s="9">
        <f t="shared" si="423"/>
        <v>0</v>
      </c>
      <c r="AK177" s="9">
        <f t="shared" si="423"/>
        <v>0</v>
      </c>
      <c r="AL177" s="9">
        <f t="shared" si="423"/>
        <v>0</v>
      </c>
      <c r="AM177" s="9">
        <f t="shared" si="423"/>
        <v>0</v>
      </c>
    </row>
    <row r="178" spans="1:39" outlineLevel="2">
      <c r="A178" s="11">
        <f>ROW()</f>
        <v>178</v>
      </c>
      <c r="C178" s="6" t="s">
        <v>656</v>
      </c>
      <c r="D178" s="39"/>
      <c r="E178" s="39"/>
      <c r="F178" s="3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</row>
    <row r="179" spans="1:39" outlineLevel="2">
      <c r="A179" s="11">
        <f>ROW()</f>
        <v>179</v>
      </c>
      <c r="C179" s="6" t="s">
        <v>667</v>
      </c>
      <c r="D179" s="39"/>
      <c r="E179" s="39"/>
      <c r="F179" s="3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</row>
    <row r="180" spans="1:39" outlineLevel="2">
      <c r="A180" s="11">
        <f>ROW()</f>
        <v>180</v>
      </c>
      <c r="C180" s="6" t="s">
        <v>212</v>
      </c>
      <c r="D180" s="39"/>
      <c r="E180" s="39"/>
      <c r="F180" s="39"/>
      <c r="G180" s="9"/>
      <c r="H180" s="9"/>
      <c r="I180" s="9">
        <f t="shared" ref="I180:I181" si="489">H225</f>
        <v>10.238249340000001</v>
      </c>
      <c r="J180" s="9">
        <f t="shared" ref="J180:W180" si="490">I225</f>
        <v>10.238249340000001</v>
      </c>
      <c r="K180" s="9">
        <f t="shared" si="490"/>
        <v>10.238249340000001</v>
      </c>
      <c r="L180" s="9">
        <f t="shared" si="490"/>
        <v>10.238249340000001</v>
      </c>
      <c r="M180" s="9">
        <f t="shared" si="490"/>
        <v>10.238249340000001</v>
      </c>
      <c r="N180" s="9">
        <f t="shared" si="490"/>
        <v>10.238249340000001</v>
      </c>
      <c r="O180" s="9">
        <f t="shared" si="490"/>
        <v>8.1440776391194234</v>
      </c>
      <c r="P180" s="9">
        <f t="shared" si="490"/>
        <v>8.1440776391194234</v>
      </c>
      <c r="Q180" s="9">
        <f t="shared" si="490"/>
        <v>8.1440776391194234</v>
      </c>
      <c r="R180" s="9">
        <f t="shared" si="490"/>
        <v>8.1440776391194234</v>
      </c>
      <c r="S180" s="9">
        <f t="shared" si="490"/>
        <v>8.1440776391194234</v>
      </c>
      <c r="T180" s="9">
        <f t="shared" si="490"/>
        <v>8.1440776391194234</v>
      </c>
      <c r="U180" s="9">
        <f t="shared" si="490"/>
        <v>8.1440776391194234</v>
      </c>
      <c r="V180" s="9">
        <f t="shared" si="490"/>
        <v>8.1440776391194234</v>
      </c>
      <c r="W180" s="9">
        <f t="shared" si="490"/>
        <v>8.1440776391194234</v>
      </c>
      <c r="X180" s="9">
        <f t="shared" ref="X180:X181" si="491">W225</f>
        <v>8.1440776391194234</v>
      </c>
      <c r="Y180" s="9">
        <f t="shared" ref="Y180:AC180" si="492">X225</f>
        <v>8.1440776391194234</v>
      </c>
      <c r="Z180" s="9">
        <f t="shared" si="492"/>
        <v>8.1440776391194234</v>
      </c>
      <c r="AA180" s="9">
        <f t="shared" si="492"/>
        <v>8.1440776391194234</v>
      </c>
      <c r="AB180" s="9">
        <f t="shared" si="492"/>
        <v>8.1440776391194234</v>
      </c>
      <c r="AC180" s="9">
        <f t="shared" si="492"/>
        <v>8.1440776391194234</v>
      </c>
      <c r="AD180" s="9">
        <f t="shared" ref="AD180:AD182" si="493">AC225</f>
        <v>8.1440776391194234</v>
      </c>
      <c r="AE180" s="9">
        <f t="shared" ref="AE180:AE182" si="494">AD225</f>
        <v>8.1440776391194234</v>
      </c>
      <c r="AF180" s="9">
        <f t="shared" ref="AF180:AF182" si="495">AE225</f>
        <v>8.1440776391194234</v>
      </c>
      <c r="AG180" s="9">
        <f t="shared" ref="AG180:AG182" si="496">AF225</f>
        <v>8.1440776391194234</v>
      </c>
      <c r="AH180" s="9">
        <f t="shared" ref="AH180:AH182" si="497">AG225</f>
        <v>8.1440776391194234</v>
      </c>
      <c r="AI180" s="9">
        <f t="shared" ref="AI180:AI182" si="498">AH225</f>
        <v>8.1440776391194234</v>
      </c>
      <c r="AJ180" s="9">
        <f t="shared" ref="AJ180:AJ182" si="499">AI225</f>
        <v>8.1440776391194234</v>
      </c>
      <c r="AK180" s="9">
        <f t="shared" ref="AK180:AK182" si="500">AJ225</f>
        <v>8.1440776391194234</v>
      </c>
      <c r="AL180" s="9">
        <f t="shared" ref="AL180:AL182" si="501">AK225</f>
        <v>8.1440776391194234</v>
      </c>
      <c r="AM180" s="9">
        <f t="shared" ref="AM180:AM182" si="502">AL225</f>
        <v>8.1440776391194234</v>
      </c>
    </row>
    <row r="181" spans="1:39" outlineLevel="2">
      <c r="A181" s="11">
        <f>ROW()</f>
        <v>181</v>
      </c>
      <c r="C181" s="30" t="s">
        <v>362</v>
      </c>
      <c r="D181" s="90"/>
      <c r="E181" s="90"/>
      <c r="F181" s="90"/>
      <c r="G181" s="15"/>
      <c r="H181" s="15"/>
      <c r="I181" s="15">
        <f t="shared" si="489"/>
        <v>0</v>
      </c>
      <c r="J181" s="15">
        <f t="shared" ref="J181" si="503">I226</f>
        <v>0</v>
      </c>
      <c r="K181" s="15">
        <f t="shared" ref="K181" si="504">J226</f>
        <v>0</v>
      </c>
      <c r="L181" s="15">
        <f t="shared" ref="L181" si="505">K226</f>
        <v>0</v>
      </c>
      <c r="M181" s="15">
        <f t="shared" ref="M181" si="506">L226</f>
        <v>0</v>
      </c>
      <c r="N181" s="15">
        <f t="shared" ref="N181" si="507">M226</f>
        <v>0</v>
      </c>
      <c r="O181" s="15">
        <f t="shared" ref="O181" si="508">N226</f>
        <v>0</v>
      </c>
      <c r="P181" s="15">
        <f t="shared" ref="P181" si="509">O226</f>
        <v>0</v>
      </c>
      <c r="Q181" s="15">
        <f t="shared" ref="Q181" si="510">P226</f>
        <v>0</v>
      </c>
      <c r="R181" s="15">
        <f t="shared" ref="R181" si="511">Q226</f>
        <v>0</v>
      </c>
      <c r="S181" s="15">
        <f t="shared" ref="S181" si="512">R226</f>
        <v>0</v>
      </c>
      <c r="T181" s="15">
        <f t="shared" ref="T181" si="513">S226</f>
        <v>0</v>
      </c>
      <c r="U181" s="15">
        <f t="shared" ref="U181" si="514">T226</f>
        <v>0</v>
      </c>
      <c r="V181" s="15">
        <f t="shared" ref="V181" si="515">U226</f>
        <v>0</v>
      </c>
      <c r="W181" s="15">
        <f t="shared" ref="W181" si="516">V226</f>
        <v>0</v>
      </c>
      <c r="X181" s="15">
        <f t="shared" si="491"/>
        <v>0</v>
      </c>
      <c r="Y181" s="15">
        <f t="shared" ref="Y181" si="517">X226</f>
        <v>0</v>
      </c>
      <c r="Z181" s="15">
        <f t="shared" ref="Z181" si="518">Y226</f>
        <v>0</v>
      </c>
      <c r="AA181" s="15">
        <f t="shared" ref="AA181" si="519">Z226</f>
        <v>0</v>
      </c>
      <c r="AB181" s="15">
        <f t="shared" ref="AB181" si="520">AA226</f>
        <v>0</v>
      </c>
      <c r="AC181" s="15">
        <f t="shared" ref="AC181" si="521">AB226</f>
        <v>0</v>
      </c>
      <c r="AD181" s="15">
        <f t="shared" si="493"/>
        <v>0</v>
      </c>
      <c r="AE181" s="15">
        <f t="shared" si="494"/>
        <v>0</v>
      </c>
      <c r="AF181" s="15">
        <f t="shared" si="495"/>
        <v>0</v>
      </c>
      <c r="AG181" s="15">
        <f t="shared" si="496"/>
        <v>0</v>
      </c>
      <c r="AH181" s="15">
        <f t="shared" si="497"/>
        <v>0</v>
      </c>
      <c r="AI181" s="15">
        <f t="shared" si="498"/>
        <v>0</v>
      </c>
      <c r="AJ181" s="15">
        <f t="shared" si="499"/>
        <v>0</v>
      </c>
      <c r="AK181" s="15">
        <f t="shared" si="500"/>
        <v>0</v>
      </c>
      <c r="AL181" s="15">
        <f t="shared" si="501"/>
        <v>0</v>
      </c>
      <c r="AM181" s="15">
        <f t="shared" si="502"/>
        <v>0</v>
      </c>
    </row>
    <row r="182" spans="1:39" outlineLevel="2">
      <c r="A182" s="11">
        <f>ROW()</f>
        <v>182</v>
      </c>
      <c r="C182" s="6" t="s">
        <v>1</v>
      </c>
      <c r="D182" s="39"/>
      <c r="E182" s="39"/>
      <c r="F182" s="39"/>
      <c r="G182" s="9"/>
      <c r="H182" s="9"/>
      <c r="I182" s="9">
        <f t="shared" ref="I182" si="522">H227</f>
        <v>1549.9999999999998</v>
      </c>
      <c r="J182" s="9">
        <f t="shared" ref="J182" si="523">I227</f>
        <v>1349.8309724141998</v>
      </c>
      <c r="K182" s="9">
        <f t="shared" ref="K182" si="524">J227</f>
        <v>1149.6619448283998</v>
      </c>
      <c r="L182" s="9">
        <f t="shared" ref="L182" si="525">K227</f>
        <v>949.49291724259979</v>
      </c>
      <c r="M182" s="9">
        <f t="shared" ref="M182" si="526">L227</f>
        <v>749.32388965679979</v>
      </c>
      <c r="N182" s="9">
        <f t="shared" ref="N182" si="527">M227</f>
        <v>549.1548620709998</v>
      </c>
      <c r="O182" s="9">
        <f t="shared" ref="O182" si="528">N227</f>
        <v>344.41910958962546</v>
      </c>
      <c r="P182" s="9">
        <f t="shared" ref="P182" si="529">O227</f>
        <v>145.71113616432635</v>
      </c>
      <c r="Q182" s="9">
        <f t="shared" ref="Q182" si="530">P227</f>
        <v>8.1440776391193879</v>
      </c>
      <c r="R182" s="9">
        <f t="shared" ref="R182" si="531">Q227</f>
        <v>8.1440776391193879</v>
      </c>
      <c r="S182" s="9">
        <f t="shared" ref="S182" si="532">R227</f>
        <v>8.1440776391193879</v>
      </c>
      <c r="T182" s="9">
        <f t="shared" ref="T182" si="533">S227</f>
        <v>8.1440776391193879</v>
      </c>
      <c r="U182" s="9">
        <f t="shared" ref="U182" si="534">T227</f>
        <v>8.1440776391193879</v>
      </c>
      <c r="V182" s="9">
        <f t="shared" ref="V182" si="535">U227</f>
        <v>8.1440776391193879</v>
      </c>
      <c r="W182" s="9">
        <f t="shared" ref="W182" si="536">V227</f>
        <v>8.1440776391193879</v>
      </c>
      <c r="X182" s="9">
        <f t="shared" ref="X182" si="537">W227</f>
        <v>8.1440776391193879</v>
      </c>
      <c r="Y182" s="9">
        <f t="shared" ref="Y182" si="538">X227</f>
        <v>8.1440776391193879</v>
      </c>
      <c r="Z182" s="9">
        <f t="shared" ref="Z182" si="539">Y227</f>
        <v>8.1440776391193879</v>
      </c>
      <c r="AA182" s="9">
        <f t="shared" ref="AA182" si="540">Z227</f>
        <v>8.1440776391193879</v>
      </c>
      <c r="AB182" s="9">
        <f t="shared" ref="AB182" si="541">AA227</f>
        <v>8.1440776391193879</v>
      </c>
      <c r="AC182" s="9">
        <f t="shared" ref="AC182" si="542">AB227</f>
        <v>8.1440776391193879</v>
      </c>
      <c r="AD182" s="9">
        <f t="shared" si="493"/>
        <v>8.1440776391193879</v>
      </c>
      <c r="AE182" s="9">
        <f t="shared" si="494"/>
        <v>8.1440776391193879</v>
      </c>
      <c r="AF182" s="9">
        <f t="shared" si="495"/>
        <v>8.1440776391193879</v>
      </c>
      <c r="AG182" s="9">
        <f t="shared" si="496"/>
        <v>8.1440776391193879</v>
      </c>
      <c r="AH182" s="9">
        <f t="shared" si="497"/>
        <v>8.1440776391193879</v>
      </c>
      <c r="AI182" s="9">
        <f t="shared" si="498"/>
        <v>8.1440776391193879</v>
      </c>
      <c r="AJ182" s="9">
        <f t="shared" si="499"/>
        <v>8.1440776391193879</v>
      </c>
      <c r="AK182" s="9">
        <f t="shared" si="500"/>
        <v>8.1440776391193879</v>
      </c>
      <c r="AL182" s="9">
        <f t="shared" si="501"/>
        <v>8.1440776391193879</v>
      </c>
      <c r="AM182" s="9">
        <f t="shared" si="502"/>
        <v>8.1440776391193879</v>
      </c>
    </row>
    <row r="183" spans="1:39" outlineLevel="2">
      <c r="A183" s="11">
        <f>ROW()</f>
        <v>183</v>
      </c>
      <c r="B183" s="343" t="s">
        <v>657</v>
      </c>
      <c r="D183" s="39"/>
      <c r="E183" s="39"/>
      <c r="F183" s="3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</row>
    <row r="184" spans="1:39" outlineLevel="2">
      <c r="A184" s="11">
        <f>ROW()</f>
        <v>184</v>
      </c>
      <c r="C184" s="6" t="s">
        <v>2</v>
      </c>
      <c r="D184" s="39"/>
      <c r="E184" s="39"/>
      <c r="F184" s="39"/>
      <c r="G184" s="13"/>
      <c r="H184" s="13"/>
      <c r="I184" s="13"/>
      <c r="J184" s="13"/>
      <c r="K184" s="13"/>
      <c r="L184" s="13"/>
      <c r="M184" s="13"/>
      <c r="N184" s="13">
        <f>-Inputs!N331*N$11</f>
        <v>0</v>
      </c>
      <c r="O184" s="13">
        <f>-Inputs!O331*O$11</f>
        <v>0</v>
      </c>
      <c r="P184" s="13">
        <f>-Inputs!P331*P$11</f>
        <v>0</v>
      </c>
      <c r="Q184" s="13">
        <f>-Inputs!Q331*Q$11</f>
        <v>0</v>
      </c>
      <c r="R184" s="13">
        <f>-Inputs!R331*R$11</f>
        <v>0</v>
      </c>
      <c r="S184" s="13">
        <f>-Inputs!S331*S$11</f>
        <v>0</v>
      </c>
      <c r="T184" s="13">
        <f>-Inputs!T331*T$11</f>
        <v>0</v>
      </c>
      <c r="U184" s="13">
        <f>-Inputs!U331*U$11</f>
        <v>0</v>
      </c>
      <c r="V184" s="13">
        <f>-Inputs!V331*V$11</f>
        <v>0</v>
      </c>
      <c r="W184" s="13">
        <f>-Inputs!W331*W$11</f>
        <v>0</v>
      </c>
      <c r="X184" s="13">
        <f>-Inputs!X331*X$11</f>
        <v>0</v>
      </c>
      <c r="Y184" s="13">
        <f>-Inputs!Y331*Y$11</f>
        <v>0</v>
      </c>
      <c r="Z184" s="13">
        <f>-Inputs!Z331*Z$11</f>
        <v>0</v>
      </c>
      <c r="AA184" s="13">
        <f>-Inputs!AA331*AA$11</f>
        <v>0</v>
      </c>
      <c r="AB184" s="13">
        <f>-Inputs!AB331*AB$11</f>
        <v>0</v>
      </c>
      <c r="AC184" s="13">
        <f>-Inputs!AC331*AC$11</f>
        <v>0</v>
      </c>
      <c r="AD184" s="13">
        <f>-Inputs!AD331*AD$11</f>
        <v>0</v>
      </c>
      <c r="AE184" s="13">
        <f>-Inputs!AE331*AE$11</f>
        <v>0</v>
      </c>
      <c r="AF184" s="13">
        <f>-Inputs!AF331*AF$11</f>
        <v>0</v>
      </c>
      <c r="AG184" s="13">
        <f>-Inputs!AG331*AG$11</f>
        <v>0</v>
      </c>
      <c r="AH184" s="13">
        <f>-Inputs!AH331*AH$11</f>
        <v>0</v>
      </c>
      <c r="AI184" s="13">
        <f>-Inputs!AI331*AI$11</f>
        <v>0</v>
      </c>
      <c r="AJ184" s="13">
        <f>-Inputs!AJ331*AJ$11</f>
        <v>0</v>
      </c>
      <c r="AK184" s="13">
        <f>-Inputs!AK331*AK$11</f>
        <v>0</v>
      </c>
      <c r="AL184" s="13">
        <f>-Inputs!AL331*AL$11</f>
        <v>0</v>
      </c>
      <c r="AM184" s="13">
        <f>-Inputs!AM331*AM$11</f>
        <v>0</v>
      </c>
    </row>
    <row r="185" spans="1:39" outlineLevel="2">
      <c r="A185" s="11">
        <f>ROW()</f>
        <v>185</v>
      </c>
      <c r="C185" s="6" t="s">
        <v>3</v>
      </c>
      <c r="D185" s="39"/>
      <c r="E185" s="39"/>
      <c r="F185" s="39"/>
      <c r="G185" s="13"/>
      <c r="H185" s="13"/>
      <c r="I185" s="13"/>
      <c r="J185" s="13"/>
      <c r="K185" s="13"/>
      <c r="L185" s="13"/>
      <c r="M185" s="13"/>
      <c r="N185" s="13">
        <f>-Inputs!N332*N$11</f>
        <v>-3.8643121450734461</v>
      </c>
      <c r="O185" s="13">
        <f>-Inputs!O332*O$11</f>
        <v>0</v>
      </c>
      <c r="P185" s="13">
        <f>-Inputs!P332*P$11</f>
        <v>0</v>
      </c>
      <c r="Q185" s="13">
        <f>-Inputs!Q332*Q$11</f>
        <v>0</v>
      </c>
      <c r="R185" s="13">
        <f>-Inputs!R332*R$11</f>
        <v>0</v>
      </c>
      <c r="S185" s="13">
        <f>-Inputs!S332*S$11</f>
        <v>0</v>
      </c>
      <c r="T185" s="13">
        <f>-Inputs!T332*T$11</f>
        <v>-9.6859581288828028E-4</v>
      </c>
      <c r="U185" s="13">
        <f>-Inputs!U332*U$11</f>
        <v>0</v>
      </c>
      <c r="V185" s="13">
        <f>-Inputs!V332*V$11</f>
        <v>0</v>
      </c>
      <c r="W185" s="13">
        <f>-Inputs!W332*W$11</f>
        <v>0</v>
      </c>
      <c r="X185" s="13">
        <f>-Inputs!X332*X$11</f>
        <v>0</v>
      </c>
      <c r="Y185" s="13">
        <f>-Inputs!Y332*Y$11</f>
        <v>0</v>
      </c>
      <c r="Z185" s="13">
        <f>-Inputs!Z332*Z$11</f>
        <v>0</v>
      </c>
      <c r="AA185" s="13">
        <f>-Inputs!AA332*AA$11</f>
        <v>0</v>
      </c>
      <c r="AB185" s="13">
        <f>-Inputs!AB332*AB$11</f>
        <v>0</v>
      </c>
      <c r="AC185" s="13">
        <f>-Inputs!AC332*AC$11</f>
        <v>0</v>
      </c>
      <c r="AD185" s="13">
        <f>-Inputs!AD332*AD$11</f>
        <v>0</v>
      </c>
      <c r="AE185" s="13">
        <f>-Inputs!AE332*AE$11</f>
        <v>0</v>
      </c>
      <c r="AF185" s="13">
        <f>-Inputs!AF332*AF$11</f>
        <v>0</v>
      </c>
      <c r="AG185" s="13">
        <f>-Inputs!AG332*AG$11</f>
        <v>0</v>
      </c>
      <c r="AH185" s="13">
        <f>-Inputs!AH332*AH$11</f>
        <v>0</v>
      </c>
      <c r="AI185" s="13">
        <f>-Inputs!AI332*AI$11</f>
        <v>0</v>
      </c>
      <c r="AJ185" s="13">
        <f>-Inputs!AJ332*AJ$11</f>
        <v>0</v>
      </c>
      <c r="AK185" s="13">
        <f>-Inputs!AK332*AK$11</f>
        <v>0</v>
      </c>
      <c r="AL185" s="13">
        <f>-Inputs!AL332*AL$11</f>
        <v>0</v>
      </c>
      <c r="AM185" s="13">
        <f>-Inputs!AM332*AM$11</f>
        <v>0</v>
      </c>
    </row>
    <row r="186" spans="1:39" outlineLevel="2">
      <c r="A186" s="11">
        <f>ROW()</f>
        <v>186</v>
      </c>
      <c r="C186" s="6" t="s">
        <v>4</v>
      </c>
      <c r="D186" s="39"/>
      <c r="E186" s="39"/>
      <c r="F186" s="39"/>
      <c r="G186" s="13"/>
      <c r="H186" s="13"/>
      <c r="I186" s="13"/>
      <c r="J186" s="13"/>
      <c r="K186" s="13"/>
      <c r="L186" s="13"/>
      <c r="M186" s="13"/>
      <c r="N186" s="13">
        <f>-Inputs!N333*N$11</f>
        <v>0</v>
      </c>
      <c r="O186" s="13">
        <f>-Inputs!O333*O$11</f>
        <v>0</v>
      </c>
      <c r="P186" s="13">
        <f>-Inputs!P333*P$11</f>
        <v>0</v>
      </c>
      <c r="Q186" s="13">
        <f>-Inputs!Q333*Q$11</f>
        <v>0</v>
      </c>
      <c r="R186" s="13">
        <f>-Inputs!R333*R$11</f>
        <v>0</v>
      </c>
      <c r="S186" s="13">
        <f>-Inputs!S333*S$11</f>
        <v>0</v>
      </c>
      <c r="T186" s="13">
        <f>-Inputs!T333*T$11</f>
        <v>0</v>
      </c>
      <c r="U186" s="13">
        <f>-Inputs!U333*U$11</f>
        <v>0</v>
      </c>
      <c r="V186" s="13">
        <f>-Inputs!V333*V$11</f>
        <v>0</v>
      </c>
      <c r="W186" s="13">
        <f>-Inputs!W333*W$11</f>
        <v>-2.5550319453438494E-2</v>
      </c>
      <c r="X186" s="13">
        <f>-Inputs!X333*X$11</f>
        <v>0</v>
      </c>
      <c r="Y186" s="13">
        <f>-Inputs!Y333*Y$11</f>
        <v>0</v>
      </c>
      <c r="Z186" s="13">
        <f>-Inputs!Z333*Z$11</f>
        <v>0</v>
      </c>
      <c r="AA186" s="13">
        <f>-Inputs!AA333*AA$11</f>
        <v>0</v>
      </c>
      <c r="AB186" s="13">
        <f>-Inputs!AB333*AB$11</f>
        <v>0</v>
      </c>
      <c r="AC186" s="13">
        <f>-Inputs!AC333*AC$11</f>
        <v>0</v>
      </c>
      <c r="AD186" s="13">
        <f>-Inputs!AD333*AD$11</f>
        <v>0</v>
      </c>
      <c r="AE186" s="13">
        <f>-Inputs!AE333*AE$11</f>
        <v>0</v>
      </c>
      <c r="AF186" s="13">
        <f>-Inputs!AF333*AF$11</f>
        <v>0</v>
      </c>
      <c r="AG186" s="13">
        <f>-Inputs!AG333*AG$11</f>
        <v>0</v>
      </c>
      <c r="AH186" s="13">
        <f>-Inputs!AH333*AH$11</f>
        <v>0</v>
      </c>
      <c r="AI186" s="13">
        <f>-Inputs!AI333*AI$11</f>
        <v>0</v>
      </c>
      <c r="AJ186" s="13">
        <f>-Inputs!AJ333*AJ$11</f>
        <v>0</v>
      </c>
      <c r="AK186" s="13">
        <f>-Inputs!AK333*AK$11</f>
        <v>0</v>
      </c>
      <c r="AL186" s="13">
        <f>-Inputs!AL333*AL$11</f>
        <v>0</v>
      </c>
      <c r="AM186" s="13">
        <f>-Inputs!AM333*AM$11</f>
        <v>0</v>
      </c>
    </row>
    <row r="187" spans="1:39" outlineLevel="2">
      <c r="A187" s="11">
        <f>ROW()</f>
        <v>187</v>
      </c>
      <c r="C187" s="6" t="s">
        <v>5</v>
      </c>
      <c r="D187" s="39"/>
      <c r="E187" s="39"/>
      <c r="F187" s="39"/>
      <c r="G187" s="13"/>
      <c r="H187" s="13"/>
      <c r="I187" s="13"/>
      <c r="J187" s="13"/>
      <c r="K187" s="13"/>
      <c r="L187" s="13"/>
      <c r="M187" s="13"/>
      <c r="N187" s="13">
        <f>-Inputs!N334*N$11</f>
        <v>-6.9295210121204542E-2</v>
      </c>
      <c r="O187" s="13">
        <f>-Inputs!O334*O$11</f>
        <v>0</v>
      </c>
      <c r="P187" s="13">
        <f>-Inputs!P334*P$11</f>
        <v>-3.222644102665502E-2</v>
      </c>
      <c r="Q187" s="13">
        <f>-Inputs!Q334*Q$11</f>
        <v>-2.5248281061764657E-2</v>
      </c>
      <c r="R187" s="13">
        <f>-Inputs!R334*R$11</f>
        <v>-8.2319434456087193E-2</v>
      </c>
      <c r="S187" s="13">
        <f>-Inputs!S334*S$11</f>
        <v>-1.1074548529007935E-2</v>
      </c>
      <c r="T187" s="13">
        <f>-Inputs!T334*T$11</f>
        <v>-1.734900272848285</v>
      </c>
      <c r="U187" s="13">
        <f>-Inputs!U334*U$11</f>
        <v>-2.5103430030682244E-2</v>
      </c>
      <c r="V187" s="13">
        <f>-Inputs!V334*V$11</f>
        <v>-3.4859762485055464E-2</v>
      </c>
      <c r="W187" s="13">
        <f>-Inputs!W334*W$11</f>
        <v>0</v>
      </c>
      <c r="X187" s="13">
        <f>-Inputs!X334*X$11</f>
        <v>0</v>
      </c>
      <c r="Y187" s="13">
        <f>-Inputs!Y334*Y$11</f>
        <v>0</v>
      </c>
      <c r="Z187" s="13">
        <f>-Inputs!Z334*Z$11</f>
        <v>0</v>
      </c>
      <c r="AA187" s="13">
        <f>-Inputs!AA334*AA$11</f>
        <v>0</v>
      </c>
      <c r="AB187" s="13">
        <f>-Inputs!AB334*AB$11</f>
        <v>0</v>
      </c>
      <c r="AC187" s="13">
        <f>-Inputs!AC334*AC$11</f>
        <v>0</v>
      </c>
      <c r="AD187" s="13">
        <f>-Inputs!AD334*AD$11</f>
        <v>0</v>
      </c>
      <c r="AE187" s="13">
        <f>-Inputs!AE334*AE$11</f>
        <v>0</v>
      </c>
      <c r="AF187" s="13">
        <f>-Inputs!AF334*AF$11</f>
        <v>0</v>
      </c>
      <c r="AG187" s="13">
        <f>-Inputs!AG334*AG$11</f>
        <v>0</v>
      </c>
      <c r="AH187" s="13">
        <f>-Inputs!AH334*AH$11</f>
        <v>0</v>
      </c>
      <c r="AI187" s="13">
        <f>-Inputs!AI334*AI$11</f>
        <v>0</v>
      </c>
      <c r="AJ187" s="13">
        <f>-Inputs!AJ334*AJ$11</f>
        <v>0</v>
      </c>
      <c r="AK187" s="13">
        <f>-Inputs!AK334*AK$11</f>
        <v>0</v>
      </c>
      <c r="AL187" s="13">
        <f>-Inputs!AL334*AL$11</f>
        <v>0</v>
      </c>
      <c r="AM187" s="13">
        <f>-Inputs!AM334*AM$11</f>
        <v>0</v>
      </c>
    </row>
    <row r="188" spans="1:39" outlineLevel="2">
      <c r="A188" s="11">
        <f>ROW()</f>
        <v>188</v>
      </c>
      <c r="C188" s="6" t="s">
        <v>473</v>
      </c>
      <c r="D188" s="39"/>
      <c r="E188" s="39"/>
      <c r="F188" s="39"/>
      <c r="G188" s="13"/>
      <c r="H188" s="13"/>
      <c r="I188" s="13"/>
      <c r="J188" s="13"/>
      <c r="K188" s="13"/>
      <c r="L188" s="13"/>
      <c r="M188" s="13"/>
      <c r="N188" s="13">
        <f>-Inputs!N335*N$11</f>
        <v>0</v>
      </c>
      <c r="O188" s="13">
        <f>-Inputs!O335*O$11</f>
        <v>0</v>
      </c>
      <c r="P188" s="13">
        <f>-Inputs!P335*P$11</f>
        <v>0</v>
      </c>
      <c r="Q188" s="13">
        <f>-Inputs!Q335*Q$11</f>
        <v>0</v>
      </c>
      <c r="R188" s="13">
        <f>-Inputs!R335*R$11</f>
        <v>0</v>
      </c>
      <c r="S188" s="13">
        <f>-Inputs!S335*S$11</f>
        <v>0</v>
      </c>
      <c r="T188" s="13">
        <f>-Inputs!T335*T$11</f>
        <v>0</v>
      </c>
      <c r="U188" s="13">
        <f>-Inputs!U335*U$11</f>
        <v>0</v>
      </c>
      <c r="V188" s="13">
        <f>-Inputs!V335*V$11</f>
        <v>0</v>
      </c>
      <c r="W188" s="13">
        <f>-Inputs!W335*W$11</f>
        <v>0</v>
      </c>
      <c r="X188" s="13">
        <f>-Inputs!X335*X$11</f>
        <v>0</v>
      </c>
      <c r="Y188" s="13">
        <f>-Inputs!Y335*Y$11</f>
        <v>0</v>
      </c>
      <c r="Z188" s="13">
        <f>-Inputs!Z335*Z$11</f>
        <v>0</v>
      </c>
      <c r="AA188" s="13">
        <f>-Inputs!AA335*AA$11</f>
        <v>0</v>
      </c>
      <c r="AB188" s="13">
        <f>-Inputs!AB335*AB$11</f>
        <v>0</v>
      </c>
      <c r="AC188" s="13">
        <f>-Inputs!AC335*AC$11</f>
        <v>0</v>
      </c>
      <c r="AD188" s="13">
        <f>-Inputs!AD335*AD$11</f>
        <v>0</v>
      </c>
      <c r="AE188" s="13">
        <f>-Inputs!AE335*AE$11</f>
        <v>0</v>
      </c>
      <c r="AF188" s="13">
        <f>-Inputs!AF335*AF$11</f>
        <v>0</v>
      </c>
      <c r="AG188" s="13">
        <f>-Inputs!AG335*AG$11</f>
        <v>0</v>
      </c>
      <c r="AH188" s="13">
        <f>-Inputs!AH335*AH$11</f>
        <v>0</v>
      </c>
      <c r="AI188" s="13">
        <f>-Inputs!AI335*AI$11</f>
        <v>0</v>
      </c>
      <c r="AJ188" s="13">
        <f>-Inputs!AJ335*AJ$11</f>
        <v>0</v>
      </c>
      <c r="AK188" s="13">
        <f>-Inputs!AK335*AK$11</f>
        <v>0</v>
      </c>
      <c r="AL188" s="13">
        <f>-Inputs!AL335*AL$11</f>
        <v>0</v>
      </c>
      <c r="AM188" s="13">
        <f>-Inputs!AM335*AM$11</f>
        <v>0</v>
      </c>
    </row>
    <row r="189" spans="1:39" outlineLevel="2">
      <c r="A189" s="11">
        <f>ROW()</f>
        <v>189</v>
      </c>
      <c r="C189" s="6" t="s">
        <v>474</v>
      </c>
      <c r="D189" s="39"/>
      <c r="E189" s="39"/>
      <c r="F189" s="39"/>
      <c r="G189" s="13"/>
      <c r="H189" s="13"/>
      <c r="I189" s="13"/>
      <c r="J189" s="13"/>
      <c r="K189" s="13"/>
      <c r="L189" s="13"/>
      <c r="M189" s="13"/>
      <c r="N189" s="13">
        <f>-Inputs!N336*N$11</f>
        <v>0</v>
      </c>
      <c r="O189" s="13">
        <f>-Inputs!O336*O$11</f>
        <v>0</v>
      </c>
      <c r="P189" s="13">
        <f>-Inputs!P336*P$11</f>
        <v>0</v>
      </c>
      <c r="Q189" s="13">
        <f>-Inputs!Q336*Q$11</f>
        <v>0</v>
      </c>
      <c r="R189" s="13">
        <f>-Inputs!R336*R$11</f>
        <v>0</v>
      </c>
      <c r="S189" s="13">
        <f>-Inputs!S336*S$11</f>
        <v>0</v>
      </c>
      <c r="T189" s="13">
        <f>-Inputs!T336*T$11</f>
        <v>0</v>
      </c>
      <c r="U189" s="13">
        <f>-Inputs!U336*U$11</f>
        <v>0</v>
      </c>
      <c r="V189" s="13">
        <f>-Inputs!V336*V$11</f>
        <v>0</v>
      </c>
      <c r="W189" s="13">
        <f>-Inputs!W336*W$11</f>
        <v>0</v>
      </c>
      <c r="X189" s="13">
        <f>-Inputs!X336*X$11</f>
        <v>0</v>
      </c>
      <c r="Y189" s="13">
        <f>-Inputs!Y336*Y$11</f>
        <v>0</v>
      </c>
      <c r="Z189" s="13">
        <f>-Inputs!Z336*Z$11</f>
        <v>0</v>
      </c>
      <c r="AA189" s="13">
        <f>-Inputs!AA336*AA$11</f>
        <v>0</v>
      </c>
      <c r="AB189" s="13">
        <f>-Inputs!AB336*AB$11</f>
        <v>0</v>
      </c>
      <c r="AC189" s="13">
        <f>-Inputs!AC336*AC$11</f>
        <v>0</v>
      </c>
      <c r="AD189" s="13">
        <f>-Inputs!AD336*AD$11</f>
        <v>0</v>
      </c>
      <c r="AE189" s="13">
        <f>-Inputs!AE336*AE$11</f>
        <v>0</v>
      </c>
      <c r="AF189" s="13">
        <f>-Inputs!AF336*AF$11</f>
        <v>0</v>
      </c>
      <c r="AG189" s="13">
        <f>-Inputs!AG336*AG$11</f>
        <v>0</v>
      </c>
      <c r="AH189" s="13">
        <f>-Inputs!AH336*AH$11</f>
        <v>0</v>
      </c>
      <c r="AI189" s="13">
        <f>-Inputs!AI336*AI$11</f>
        <v>0</v>
      </c>
      <c r="AJ189" s="13">
        <f>-Inputs!AJ336*AJ$11</f>
        <v>0</v>
      </c>
      <c r="AK189" s="13">
        <f>-Inputs!AK336*AK$11</f>
        <v>0</v>
      </c>
      <c r="AL189" s="13">
        <f>-Inputs!AL336*AL$11</f>
        <v>0</v>
      </c>
      <c r="AM189" s="13">
        <f>-Inputs!AM336*AM$11</f>
        <v>0</v>
      </c>
    </row>
    <row r="190" spans="1:39" outlineLevel="2">
      <c r="A190" s="11">
        <f>ROW()</f>
        <v>190</v>
      </c>
      <c r="C190" s="6" t="s">
        <v>477</v>
      </c>
      <c r="D190" s="39"/>
      <c r="E190" s="39"/>
      <c r="F190" s="39"/>
      <c r="G190" s="13"/>
      <c r="H190" s="13"/>
      <c r="I190" s="13"/>
      <c r="J190" s="13"/>
      <c r="K190" s="13"/>
      <c r="L190" s="13"/>
      <c r="M190" s="13"/>
      <c r="N190" s="13">
        <f>-Inputs!N337*N$11</f>
        <v>0</v>
      </c>
      <c r="O190" s="13">
        <f>-Inputs!O337*O$11</f>
        <v>0</v>
      </c>
      <c r="P190" s="13">
        <f>-Inputs!P337*P$11</f>
        <v>0</v>
      </c>
      <c r="Q190" s="13">
        <f>-Inputs!Q337*Q$11</f>
        <v>0</v>
      </c>
      <c r="R190" s="13">
        <f>-Inputs!R337*R$11</f>
        <v>0</v>
      </c>
      <c r="S190" s="13">
        <f>-Inputs!S337*S$11</f>
        <v>0</v>
      </c>
      <c r="T190" s="13">
        <f>-Inputs!T337*T$11</f>
        <v>0</v>
      </c>
      <c r="U190" s="13">
        <f>-Inputs!U337*U$11</f>
        <v>0</v>
      </c>
      <c r="V190" s="13">
        <f>-Inputs!V337*V$11</f>
        <v>0</v>
      </c>
      <c r="W190" s="13">
        <f>-Inputs!W337*W$11</f>
        <v>0</v>
      </c>
      <c r="X190" s="13">
        <f>-Inputs!X337*X$11</f>
        <v>0</v>
      </c>
      <c r="Y190" s="13">
        <f>-Inputs!Y337*Y$11</f>
        <v>0</v>
      </c>
      <c r="Z190" s="13">
        <f>-Inputs!Z337*Z$11</f>
        <v>0</v>
      </c>
      <c r="AA190" s="13">
        <f>-Inputs!AA337*AA$11</f>
        <v>0</v>
      </c>
      <c r="AB190" s="13">
        <f>-Inputs!AB337*AB$11</f>
        <v>0</v>
      </c>
      <c r="AC190" s="13">
        <f>-Inputs!AC337*AC$11</f>
        <v>0</v>
      </c>
      <c r="AD190" s="13">
        <f>-Inputs!AD337*AD$11</f>
        <v>0</v>
      </c>
      <c r="AE190" s="13">
        <f>-Inputs!AE337*AE$11</f>
        <v>0</v>
      </c>
      <c r="AF190" s="13">
        <f>-Inputs!AF337*AF$11</f>
        <v>0</v>
      </c>
      <c r="AG190" s="13">
        <f>-Inputs!AG337*AG$11</f>
        <v>0</v>
      </c>
      <c r="AH190" s="13">
        <f>-Inputs!AH337*AH$11</f>
        <v>0</v>
      </c>
      <c r="AI190" s="13">
        <f>-Inputs!AI337*AI$11</f>
        <v>0</v>
      </c>
      <c r="AJ190" s="13">
        <f>-Inputs!AJ337*AJ$11</f>
        <v>0</v>
      </c>
      <c r="AK190" s="13">
        <f>-Inputs!AK337*AK$11</f>
        <v>0</v>
      </c>
      <c r="AL190" s="13">
        <f>-Inputs!AL337*AL$11</f>
        <v>0</v>
      </c>
      <c r="AM190" s="13">
        <f>-Inputs!AM337*AM$11</f>
        <v>0</v>
      </c>
    </row>
    <row r="191" spans="1:39" outlineLevel="2">
      <c r="A191" s="11">
        <f>ROW()</f>
        <v>191</v>
      </c>
      <c r="C191" s="6" t="s">
        <v>511</v>
      </c>
      <c r="D191" s="39"/>
      <c r="E191" s="39"/>
      <c r="F191" s="39"/>
      <c r="G191" s="13"/>
      <c r="H191" s="13"/>
      <c r="I191" s="13"/>
      <c r="J191" s="13"/>
      <c r="K191" s="13"/>
      <c r="L191" s="13"/>
      <c r="M191" s="13"/>
      <c r="N191" s="13">
        <f>-Inputs!N338*N$11</f>
        <v>0</v>
      </c>
      <c r="O191" s="13">
        <f>-Inputs!O338*O$11</f>
        <v>0</v>
      </c>
      <c r="P191" s="13">
        <f>-Inputs!P338*P$11</f>
        <v>0</v>
      </c>
      <c r="Q191" s="13">
        <f>-Inputs!Q338*Q$11</f>
        <v>0</v>
      </c>
      <c r="R191" s="13">
        <f>-Inputs!R338*R$11</f>
        <v>0</v>
      </c>
      <c r="S191" s="13">
        <f>-Inputs!S338*S$11</f>
        <v>0</v>
      </c>
      <c r="T191" s="13">
        <f>-Inputs!T338*T$11</f>
        <v>0</v>
      </c>
      <c r="U191" s="13">
        <f>-Inputs!U338*U$11</f>
        <v>0</v>
      </c>
      <c r="V191" s="13">
        <f>-Inputs!V338*V$11</f>
        <v>0</v>
      </c>
      <c r="W191" s="13">
        <f>-Inputs!W338*W$11</f>
        <v>0</v>
      </c>
      <c r="X191" s="13">
        <f>-Inputs!X338*X$11</f>
        <v>0</v>
      </c>
      <c r="Y191" s="13">
        <f>-Inputs!Y338*Y$11</f>
        <v>0</v>
      </c>
      <c r="Z191" s="13">
        <f>-Inputs!Z338*Z$11</f>
        <v>0</v>
      </c>
      <c r="AA191" s="13">
        <f>-Inputs!AA338*AA$11</f>
        <v>0</v>
      </c>
      <c r="AB191" s="13">
        <f>-Inputs!AB338*AB$11</f>
        <v>0</v>
      </c>
      <c r="AC191" s="13">
        <f>-Inputs!AC338*AC$11</f>
        <v>0</v>
      </c>
      <c r="AD191" s="13">
        <f>-Inputs!AD338*AD$11</f>
        <v>0</v>
      </c>
      <c r="AE191" s="13">
        <f>-Inputs!AE338*AE$11</f>
        <v>0</v>
      </c>
      <c r="AF191" s="13">
        <f>-Inputs!AF338*AF$11</f>
        <v>0</v>
      </c>
      <c r="AG191" s="13">
        <f>-Inputs!AG338*AG$11</f>
        <v>0</v>
      </c>
      <c r="AH191" s="13">
        <f>-Inputs!AH338*AH$11</f>
        <v>0</v>
      </c>
      <c r="AI191" s="13">
        <f>-Inputs!AI338*AI$11</f>
        <v>0</v>
      </c>
      <c r="AJ191" s="13">
        <f>-Inputs!AJ338*AJ$11</f>
        <v>0</v>
      </c>
      <c r="AK191" s="13">
        <f>-Inputs!AK338*AK$11</f>
        <v>0</v>
      </c>
      <c r="AL191" s="13">
        <f>-Inputs!AL338*AL$11</f>
        <v>0</v>
      </c>
      <c r="AM191" s="13">
        <f>-Inputs!AM338*AM$11</f>
        <v>0</v>
      </c>
    </row>
    <row r="192" spans="1:39" outlineLevel="2">
      <c r="A192" s="11">
        <f>ROW()</f>
        <v>192</v>
      </c>
      <c r="C192" s="6" t="s">
        <v>655</v>
      </c>
      <c r="D192" s="39"/>
      <c r="E192" s="39"/>
      <c r="F192" s="39"/>
      <c r="G192" s="13"/>
      <c r="H192" s="13"/>
      <c r="I192" s="13"/>
      <c r="J192" s="13"/>
      <c r="K192" s="13"/>
      <c r="L192" s="13"/>
      <c r="M192" s="13"/>
      <c r="N192" s="13">
        <f>-Inputs!N339*N$11</f>
        <v>0</v>
      </c>
      <c r="O192" s="13">
        <f>-Inputs!O339*O$11</f>
        <v>0</v>
      </c>
      <c r="P192" s="13">
        <f>-Inputs!P339*P$11</f>
        <v>0</v>
      </c>
      <c r="Q192" s="13">
        <f>-Inputs!Q339*Q$11</f>
        <v>0</v>
      </c>
      <c r="R192" s="13">
        <f>-Inputs!R339*R$11</f>
        <v>0</v>
      </c>
      <c r="S192" s="13">
        <f>-Inputs!S339*S$11</f>
        <v>0</v>
      </c>
      <c r="T192" s="13">
        <f>-Inputs!T339*T$11</f>
        <v>0</v>
      </c>
      <c r="U192" s="13">
        <f>-Inputs!U339*U$11</f>
        <v>0</v>
      </c>
      <c r="V192" s="13">
        <f>-Inputs!V339*V$11</f>
        <v>0</v>
      </c>
      <c r="W192" s="13">
        <f>-Inputs!W339*W$11</f>
        <v>0</v>
      </c>
      <c r="X192" s="13">
        <f>-Inputs!X339*X$11</f>
        <v>0</v>
      </c>
      <c r="Y192" s="13">
        <f>-Inputs!Y339*Y$11</f>
        <v>0</v>
      </c>
      <c r="Z192" s="13">
        <f>-Inputs!Z339*Z$11</f>
        <v>0</v>
      </c>
      <c r="AA192" s="13">
        <f>-Inputs!AA339*AA$11</f>
        <v>0</v>
      </c>
      <c r="AB192" s="13">
        <f>-Inputs!AB339*AB$11</f>
        <v>0</v>
      </c>
      <c r="AC192" s="13">
        <f>-Inputs!AC339*AC$11</f>
        <v>0</v>
      </c>
      <c r="AD192" s="13">
        <f>-Inputs!AD339*AD$11</f>
        <v>0</v>
      </c>
      <c r="AE192" s="13">
        <f>-Inputs!AE339*AE$11</f>
        <v>0</v>
      </c>
      <c r="AF192" s="13">
        <f>-Inputs!AF339*AF$11</f>
        <v>0</v>
      </c>
      <c r="AG192" s="13">
        <f>-Inputs!AG339*AG$11</f>
        <v>0</v>
      </c>
      <c r="AH192" s="13">
        <f>-Inputs!AH339*AH$11</f>
        <v>0</v>
      </c>
      <c r="AI192" s="13">
        <f>-Inputs!AI339*AI$11</f>
        <v>0</v>
      </c>
      <c r="AJ192" s="13">
        <f>-Inputs!AJ339*AJ$11</f>
        <v>0</v>
      </c>
      <c r="AK192" s="13">
        <f>-Inputs!AK339*AK$11</f>
        <v>0</v>
      </c>
      <c r="AL192" s="13">
        <f>-Inputs!AL339*AL$11</f>
        <v>0</v>
      </c>
      <c r="AM192" s="13">
        <f>-Inputs!AM339*AM$11</f>
        <v>0</v>
      </c>
    </row>
    <row r="193" spans="1:39" outlineLevel="2">
      <c r="A193" s="11">
        <f>ROW()</f>
        <v>193</v>
      </c>
      <c r="C193" s="6" t="s">
        <v>656</v>
      </c>
      <c r="D193" s="39"/>
      <c r="E193" s="39"/>
      <c r="F193" s="39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</row>
    <row r="194" spans="1:39" outlineLevel="2">
      <c r="A194" s="11">
        <f>ROW()</f>
        <v>194</v>
      </c>
      <c r="C194" s="6" t="s">
        <v>667</v>
      </c>
      <c r="D194" s="39"/>
      <c r="E194" s="39"/>
      <c r="F194" s="39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</row>
    <row r="195" spans="1:39" outlineLevel="2">
      <c r="A195" s="11">
        <f>ROW()</f>
        <v>195</v>
      </c>
      <c r="C195" s="6" t="s">
        <v>212</v>
      </c>
      <c r="D195" s="39"/>
      <c r="E195" s="39"/>
      <c r="F195" s="39"/>
      <c r="G195" s="13"/>
      <c r="H195" s="13"/>
      <c r="I195" s="13"/>
      <c r="J195" s="13"/>
      <c r="K195" s="13"/>
      <c r="L195" s="13"/>
      <c r="M195" s="13"/>
      <c r="N195" s="13">
        <f>-Inputs!N342*N$11</f>
        <v>-2.0941717008805782</v>
      </c>
      <c r="O195" s="13">
        <f>-Inputs!O342*O$11</f>
        <v>0</v>
      </c>
      <c r="P195" s="13">
        <f>-Inputs!P342*P$11</f>
        <v>0</v>
      </c>
      <c r="Q195" s="13">
        <f>-Inputs!Q342*Q$11</f>
        <v>0</v>
      </c>
      <c r="R195" s="13">
        <f>-Inputs!R342*R$11</f>
        <v>0</v>
      </c>
      <c r="S195" s="13">
        <f>-Inputs!S342*S$11</f>
        <v>0</v>
      </c>
      <c r="T195" s="13">
        <f>-Inputs!T342*T$11</f>
        <v>0</v>
      </c>
      <c r="U195" s="13">
        <f>-Inputs!U342*U$11</f>
        <v>0</v>
      </c>
      <c r="V195" s="13">
        <f>-Inputs!V342*V$11</f>
        <v>0</v>
      </c>
      <c r="W195" s="13">
        <f>-Inputs!W342*W$11</f>
        <v>0</v>
      </c>
      <c r="X195" s="13">
        <f>-Inputs!X342*X$11</f>
        <v>0</v>
      </c>
      <c r="Y195" s="13">
        <f>-Inputs!Y342*Y$11</f>
        <v>0</v>
      </c>
      <c r="Z195" s="13">
        <f>-Inputs!Z342*Z$11</f>
        <v>0</v>
      </c>
      <c r="AA195" s="13">
        <f>-Inputs!AA342*AA$11</f>
        <v>0</v>
      </c>
      <c r="AB195" s="13">
        <f>-Inputs!AB342*AB$11</f>
        <v>0</v>
      </c>
      <c r="AC195" s="13">
        <f>-Inputs!AC342*AC$11</f>
        <v>0</v>
      </c>
      <c r="AD195" s="13">
        <f>-Inputs!AD342*AD$11</f>
        <v>0</v>
      </c>
      <c r="AE195" s="13">
        <f>-Inputs!AE342*AE$11</f>
        <v>0</v>
      </c>
      <c r="AF195" s="13">
        <f>-Inputs!AF342*AF$11</f>
        <v>0</v>
      </c>
      <c r="AG195" s="13">
        <f>-Inputs!AG342*AG$11</f>
        <v>0</v>
      </c>
      <c r="AH195" s="13">
        <f>-Inputs!AH342*AH$11</f>
        <v>0</v>
      </c>
      <c r="AI195" s="13">
        <f>-Inputs!AI342*AI$11</f>
        <v>0</v>
      </c>
      <c r="AJ195" s="13">
        <f>-Inputs!AJ342*AJ$11</f>
        <v>0</v>
      </c>
      <c r="AK195" s="13">
        <f>-Inputs!AK342*AK$11</f>
        <v>0</v>
      </c>
      <c r="AL195" s="13">
        <f>-Inputs!AL342*AL$11</f>
        <v>0</v>
      </c>
      <c r="AM195" s="13">
        <f>-Inputs!AM342*AM$11</f>
        <v>0</v>
      </c>
    </row>
    <row r="196" spans="1:39" outlineLevel="2">
      <c r="A196" s="11">
        <f>ROW()</f>
        <v>196</v>
      </c>
      <c r="C196" s="6" t="s">
        <v>362</v>
      </c>
      <c r="D196" s="39"/>
      <c r="E196" s="39"/>
      <c r="F196" s="39"/>
      <c r="G196" s="13"/>
      <c r="H196" s="13"/>
      <c r="I196" s="13"/>
      <c r="J196" s="13"/>
      <c r="K196" s="13"/>
      <c r="L196" s="13"/>
      <c r="M196" s="13"/>
      <c r="N196" s="13">
        <f>-Inputs!N343*N$11</f>
        <v>0</v>
      </c>
      <c r="O196" s="13">
        <f>-Inputs!O343*O$11</f>
        <v>0</v>
      </c>
      <c r="P196" s="13">
        <f>-Inputs!P343*P$11</f>
        <v>0</v>
      </c>
      <c r="Q196" s="13">
        <f>-Inputs!Q343*Q$11</f>
        <v>0</v>
      </c>
      <c r="R196" s="13">
        <f>-Inputs!R343*R$11</f>
        <v>0</v>
      </c>
      <c r="S196" s="13">
        <f>-Inputs!S343*S$11</f>
        <v>0</v>
      </c>
      <c r="T196" s="13">
        <f>-Inputs!T343*T$11</f>
        <v>0</v>
      </c>
      <c r="U196" s="13">
        <f>-Inputs!U343*U$11</f>
        <v>0</v>
      </c>
      <c r="V196" s="13">
        <f>-Inputs!V343*V$11</f>
        <v>0</v>
      </c>
      <c r="W196" s="13">
        <f>-Inputs!W343*W$11</f>
        <v>0</v>
      </c>
      <c r="X196" s="13">
        <f>-Inputs!X343*X$11</f>
        <v>0</v>
      </c>
      <c r="Y196" s="13">
        <f>-Inputs!Y343*Y$11</f>
        <v>0</v>
      </c>
      <c r="Z196" s="13">
        <f>-Inputs!Z343*Z$11</f>
        <v>0</v>
      </c>
      <c r="AA196" s="13">
        <f>-Inputs!AA343*AA$11</f>
        <v>0</v>
      </c>
      <c r="AB196" s="13">
        <f>-Inputs!AB343*AB$11</f>
        <v>0</v>
      </c>
      <c r="AC196" s="13">
        <f>-Inputs!AC343*AC$11</f>
        <v>0</v>
      </c>
      <c r="AD196" s="13">
        <f>-Inputs!AD343*AD$11</f>
        <v>0</v>
      </c>
      <c r="AE196" s="13">
        <f>-Inputs!AE343*AE$11</f>
        <v>0</v>
      </c>
      <c r="AF196" s="13">
        <f>-Inputs!AF343*AF$11</f>
        <v>0</v>
      </c>
      <c r="AG196" s="13">
        <f>-Inputs!AG343*AG$11</f>
        <v>0</v>
      </c>
      <c r="AH196" s="13">
        <f>-Inputs!AH343*AH$11</f>
        <v>0</v>
      </c>
      <c r="AI196" s="13">
        <f>-Inputs!AI343*AI$11</f>
        <v>0</v>
      </c>
      <c r="AJ196" s="13">
        <f>-Inputs!AJ343*AJ$11</f>
        <v>0</v>
      </c>
      <c r="AK196" s="13">
        <f>-Inputs!AK343*AK$11</f>
        <v>0</v>
      </c>
      <c r="AL196" s="13">
        <f>-Inputs!AL343*AL$11</f>
        <v>0</v>
      </c>
      <c r="AM196" s="13">
        <f>-Inputs!AM343*AM$11</f>
        <v>0</v>
      </c>
    </row>
    <row r="197" spans="1:39" outlineLevel="2">
      <c r="A197" s="11">
        <f>ROW()</f>
        <v>197</v>
      </c>
      <c r="C197" s="77" t="s">
        <v>1</v>
      </c>
      <c r="D197" s="83"/>
      <c r="E197" s="83"/>
      <c r="F197" s="83"/>
      <c r="G197" s="87"/>
      <c r="H197" s="87"/>
      <c r="I197" s="87">
        <f t="shared" ref="I197" si="543">SUM(I184:I196)</f>
        <v>0</v>
      </c>
      <c r="J197" s="87">
        <f t="shared" ref="J197" si="544">SUM(J184:J196)</f>
        <v>0</v>
      </c>
      <c r="K197" s="87">
        <f t="shared" ref="K197" si="545">SUM(K184:K196)</f>
        <v>0</v>
      </c>
      <c r="L197" s="87">
        <f t="shared" ref="L197" si="546">SUM(L184:L196)</f>
        <v>0</v>
      </c>
      <c r="M197" s="87">
        <f t="shared" ref="M197" si="547">SUM(M184:M196)</f>
        <v>0</v>
      </c>
      <c r="N197" s="87">
        <f t="shared" ref="N197" si="548">SUM(N184:N196)</f>
        <v>-6.0277790560752287</v>
      </c>
      <c r="O197" s="87">
        <f t="shared" ref="O197" si="549">SUM(O184:O196)</f>
        <v>0</v>
      </c>
      <c r="P197" s="87">
        <f t="shared" ref="P197" si="550">SUM(P184:P196)</f>
        <v>-3.222644102665502E-2</v>
      </c>
      <c r="Q197" s="87">
        <f t="shared" ref="Q197" si="551">SUM(Q184:Q196)</f>
        <v>-2.5248281061764657E-2</v>
      </c>
      <c r="R197" s="87">
        <f t="shared" ref="R197" si="552">SUM(R184:R196)</f>
        <v>-8.2319434456087193E-2</v>
      </c>
      <c r="S197" s="87">
        <f t="shared" ref="S197" si="553">SUM(S184:S196)</f>
        <v>-1.1074548529007935E-2</v>
      </c>
      <c r="T197" s="87">
        <f t="shared" ref="T197" si="554">SUM(T184:T196)</f>
        <v>-1.7358688686611732</v>
      </c>
      <c r="U197" s="87">
        <f t="shared" ref="U197" si="555">SUM(U184:U196)</f>
        <v>-2.5103430030682244E-2</v>
      </c>
      <c r="V197" s="87">
        <f t="shared" ref="V197" si="556">SUM(V184:V196)</f>
        <v>-3.4859762485055464E-2</v>
      </c>
      <c r="W197" s="87">
        <f t="shared" ref="W197" si="557">SUM(W184:W196)</f>
        <v>-2.5550319453438494E-2</v>
      </c>
      <c r="X197" s="87">
        <f t="shared" ref="X197" si="558">SUM(X184:X196)</f>
        <v>0</v>
      </c>
      <c r="Y197" s="87">
        <f t="shared" ref="Y197" si="559">SUM(Y184:Y196)</f>
        <v>0</v>
      </c>
      <c r="Z197" s="87">
        <f t="shared" ref="Z197" si="560">SUM(Z184:Z196)</f>
        <v>0</v>
      </c>
      <c r="AA197" s="87">
        <f t="shared" ref="AA197" si="561">SUM(AA184:AA196)</f>
        <v>0</v>
      </c>
      <c r="AB197" s="87">
        <f t="shared" ref="AB197" si="562">SUM(AB184:AB196)</f>
        <v>0</v>
      </c>
      <c r="AC197" s="87">
        <f t="shared" ref="AC197:AG197" si="563">SUM(AC184:AC196)</f>
        <v>0</v>
      </c>
      <c r="AD197" s="87">
        <f t="shared" si="563"/>
        <v>0</v>
      </c>
      <c r="AE197" s="87">
        <f t="shared" si="563"/>
        <v>0</v>
      </c>
      <c r="AF197" s="87">
        <f t="shared" si="563"/>
        <v>0</v>
      </c>
      <c r="AG197" s="87">
        <f t="shared" si="563"/>
        <v>0</v>
      </c>
      <c r="AH197" s="87">
        <f t="shared" ref="AH197" si="564">SUM(AH184:AH196)</f>
        <v>0</v>
      </c>
      <c r="AI197" s="87">
        <f t="shared" ref="AI197:AM197" si="565">SUM(AI184:AI196)</f>
        <v>0</v>
      </c>
      <c r="AJ197" s="87">
        <f t="shared" si="565"/>
        <v>0</v>
      </c>
      <c r="AK197" s="87">
        <f t="shared" si="565"/>
        <v>0</v>
      </c>
      <c r="AL197" s="87">
        <f t="shared" si="565"/>
        <v>0</v>
      </c>
      <c r="AM197" s="87">
        <f t="shared" si="565"/>
        <v>0</v>
      </c>
    </row>
    <row r="198" spans="1:39" outlineLevel="2">
      <c r="A198" s="11">
        <f>ROW()</f>
        <v>198</v>
      </c>
      <c r="B198" s="343" t="s">
        <v>6</v>
      </c>
      <c r="D198" s="39"/>
      <c r="E198" s="39"/>
      <c r="F198" s="3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</row>
    <row r="199" spans="1:39" outlineLevel="2">
      <c r="A199" s="11">
        <f>ROW()</f>
        <v>199</v>
      </c>
      <c r="C199" s="6" t="s">
        <v>2</v>
      </c>
      <c r="D199" s="39"/>
      <c r="E199" s="39"/>
      <c r="F199" s="39"/>
      <c r="G199" s="9"/>
      <c r="H199" s="9"/>
      <c r="I199" s="9">
        <f t="shared" ref="I199:AC199" si="566">IF(I154&lt;=0,0,-MIN(((I169+I184)/I154)*((I169+I184)&gt;0),(I169+I184)))+IF(I154&lt;=0,-I169-I184,0)</f>
        <v>-164.20906793069989</v>
      </c>
      <c r="J199" s="9">
        <f t="shared" si="566"/>
        <v>-164.20906793069992</v>
      </c>
      <c r="K199" s="9">
        <f t="shared" si="566"/>
        <v>-164.20906793069992</v>
      </c>
      <c r="L199" s="9">
        <f t="shared" si="566"/>
        <v>-164.20906793069992</v>
      </c>
      <c r="M199" s="9">
        <f t="shared" si="566"/>
        <v>-164.20906793069992</v>
      </c>
      <c r="N199" s="9">
        <f t="shared" si="566"/>
        <v>-164.20906793069992</v>
      </c>
      <c r="O199" s="9">
        <f t="shared" si="566"/>
        <v>-164.20906793069992</v>
      </c>
      <c r="P199" s="9">
        <f t="shared" si="566"/>
        <v>-113.68320087509983</v>
      </c>
      <c r="Q199" s="9">
        <f t="shared" si="566"/>
        <v>0</v>
      </c>
      <c r="R199" s="9">
        <f t="shared" si="566"/>
        <v>0</v>
      </c>
      <c r="S199" s="9">
        <f t="shared" si="566"/>
        <v>0</v>
      </c>
      <c r="T199" s="9">
        <f t="shared" si="566"/>
        <v>0</v>
      </c>
      <c r="U199" s="9">
        <f t="shared" si="566"/>
        <v>0</v>
      </c>
      <c r="V199" s="9">
        <f t="shared" si="566"/>
        <v>0</v>
      </c>
      <c r="W199" s="9">
        <f t="shared" si="566"/>
        <v>0</v>
      </c>
      <c r="X199" s="9">
        <f t="shared" si="566"/>
        <v>0</v>
      </c>
      <c r="Y199" s="9">
        <f t="shared" si="566"/>
        <v>0</v>
      </c>
      <c r="Z199" s="9">
        <f t="shared" si="566"/>
        <v>0</v>
      </c>
      <c r="AA199" s="9">
        <f t="shared" si="566"/>
        <v>0</v>
      </c>
      <c r="AB199" s="9">
        <f t="shared" si="566"/>
        <v>0</v>
      </c>
      <c r="AC199" s="9">
        <f t="shared" si="566"/>
        <v>0</v>
      </c>
      <c r="AD199" s="9">
        <f t="shared" ref="AD199:AH199" si="567">IF(AD154&lt;=0,0,-MIN(((AD169+AD184)/AD154)*((AD169+AD184)&gt;0),(AD169+AD184)))+IF(AD154&lt;=0,-AD169-AD184,0)</f>
        <v>0</v>
      </c>
      <c r="AE199" s="9">
        <f t="shared" si="567"/>
        <v>0</v>
      </c>
      <c r="AF199" s="9">
        <f t="shared" si="567"/>
        <v>0</v>
      </c>
      <c r="AG199" s="9">
        <f t="shared" si="567"/>
        <v>0</v>
      </c>
      <c r="AH199" s="9">
        <f t="shared" si="567"/>
        <v>0</v>
      </c>
      <c r="AI199" s="9">
        <f t="shared" ref="AI199:AM199" si="568">IF(AI154&lt;=0,0,-MIN(((AI169+AI184)/AI154)*((AI169+AI184)&gt;0),(AI169+AI184)))+IF(AI154&lt;=0,-AI169-AI184,0)</f>
        <v>0</v>
      </c>
      <c r="AJ199" s="9">
        <f t="shared" si="568"/>
        <v>0</v>
      </c>
      <c r="AK199" s="9">
        <f t="shared" si="568"/>
        <v>0</v>
      </c>
      <c r="AL199" s="9">
        <f t="shared" si="568"/>
        <v>0</v>
      </c>
      <c r="AM199" s="9">
        <f t="shared" si="568"/>
        <v>0</v>
      </c>
    </row>
    <row r="200" spans="1:39" outlineLevel="2">
      <c r="A200" s="11">
        <f>ROW()</f>
        <v>200</v>
      </c>
      <c r="C200" s="6" t="s">
        <v>3</v>
      </c>
      <c r="D200" s="39"/>
      <c r="E200" s="39"/>
      <c r="F200" s="39"/>
      <c r="G200" s="9"/>
      <c r="H200" s="9"/>
      <c r="I200" s="9">
        <f t="shared" ref="I200:AC200" si="569">IF(I155&lt;=0,0,-MIN(((I170+I185)/I155)*((I170+I185)&gt;0),(I170+I185)))+IF(I155&lt;=0,-I170-I185,0)</f>
        <v>-27.508478501178782</v>
      </c>
      <c r="J200" s="9">
        <f t="shared" si="569"/>
        <v>-27.508478501178779</v>
      </c>
      <c r="K200" s="9">
        <f t="shared" si="569"/>
        <v>-27.508478501178779</v>
      </c>
      <c r="L200" s="9">
        <f t="shared" si="569"/>
        <v>-27.508478501178779</v>
      </c>
      <c r="M200" s="9">
        <f t="shared" si="569"/>
        <v>-27.508478501178775</v>
      </c>
      <c r="N200" s="9">
        <f t="shared" si="569"/>
        <v>-26.07316256158007</v>
      </c>
      <c r="O200" s="9">
        <f t="shared" si="569"/>
        <v>-26.073162561580073</v>
      </c>
      <c r="P200" s="9">
        <f t="shared" si="569"/>
        <v>-18.050651004170799</v>
      </c>
      <c r="Q200" s="9">
        <f t="shared" si="569"/>
        <v>0</v>
      </c>
      <c r="R200" s="9">
        <f t="shared" si="569"/>
        <v>0</v>
      </c>
      <c r="S200" s="9">
        <f t="shared" si="569"/>
        <v>0</v>
      </c>
      <c r="T200" s="9">
        <f t="shared" si="569"/>
        <v>9.6859581288828028E-4</v>
      </c>
      <c r="U200" s="9">
        <f t="shared" si="569"/>
        <v>0</v>
      </c>
      <c r="V200" s="9">
        <f t="shared" si="569"/>
        <v>0</v>
      </c>
      <c r="W200" s="9">
        <f t="shared" si="569"/>
        <v>0</v>
      </c>
      <c r="X200" s="9">
        <f t="shared" si="569"/>
        <v>0</v>
      </c>
      <c r="Y200" s="9">
        <f t="shared" si="569"/>
        <v>0</v>
      </c>
      <c r="Z200" s="9">
        <f t="shared" si="569"/>
        <v>0</v>
      </c>
      <c r="AA200" s="9">
        <f t="shared" si="569"/>
        <v>0</v>
      </c>
      <c r="AB200" s="9">
        <f t="shared" si="569"/>
        <v>0</v>
      </c>
      <c r="AC200" s="9">
        <f t="shared" si="569"/>
        <v>0</v>
      </c>
      <c r="AD200" s="9">
        <f t="shared" ref="AD200:AH200" si="570">IF(AD155&lt;=0,0,-MIN(((AD170+AD185)/AD155)*((AD170+AD185)&gt;0),(AD170+AD185)))+IF(AD155&lt;=0,-AD170-AD185,0)</f>
        <v>0</v>
      </c>
      <c r="AE200" s="9">
        <f t="shared" si="570"/>
        <v>0</v>
      </c>
      <c r="AF200" s="9">
        <f t="shared" si="570"/>
        <v>0</v>
      </c>
      <c r="AG200" s="9">
        <f t="shared" si="570"/>
        <v>0</v>
      </c>
      <c r="AH200" s="9">
        <f t="shared" si="570"/>
        <v>0</v>
      </c>
      <c r="AI200" s="9">
        <f t="shared" ref="AI200:AM200" si="571">IF(AI155&lt;=0,0,-MIN(((AI170+AI185)/AI155)*((AI170+AI185)&gt;0),(AI170+AI185)))+IF(AI155&lt;=0,-AI170-AI185,0)</f>
        <v>0</v>
      </c>
      <c r="AJ200" s="9">
        <f t="shared" si="571"/>
        <v>0</v>
      </c>
      <c r="AK200" s="9">
        <f t="shared" si="571"/>
        <v>0</v>
      </c>
      <c r="AL200" s="9">
        <f t="shared" si="571"/>
        <v>0</v>
      </c>
      <c r="AM200" s="9">
        <f t="shared" si="571"/>
        <v>0</v>
      </c>
    </row>
    <row r="201" spans="1:39" outlineLevel="2">
      <c r="A201" s="11">
        <f>ROW()</f>
        <v>201</v>
      </c>
      <c r="C201" s="6" t="s">
        <v>4</v>
      </c>
      <c r="D201" s="39"/>
      <c r="E201" s="39"/>
      <c r="F201" s="39"/>
      <c r="G201" s="9"/>
      <c r="H201" s="9"/>
      <c r="I201" s="9">
        <f t="shared" ref="I201:AC201" si="572">IF(I156&lt;=0,0,-MIN(((I171+I186)/I156)*((I171+I186)&gt;0),(I171+I186)))+IF(I156&lt;=0,-I171-I186,0)</f>
        <v>-2.2559102605409982</v>
      </c>
      <c r="J201" s="9">
        <f t="shared" si="572"/>
        <v>-2.2559102605409977</v>
      </c>
      <c r="K201" s="9">
        <f t="shared" si="572"/>
        <v>-2.2559102605409977</v>
      </c>
      <c r="L201" s="9">
        <f t="shared" si="572"/>
        <v>-2.2559102605409977</v>
      </c>
      <c r="M201" s="9">
        <f t="shared" si="572"/>
        <v>-2.2559102605409982</v>
      </c>
      <c r="N201" s="9">
        <f t="shared" si="572"/>
        <v>-2.2559102605409982</v>
      </c>
      <c r="O201" s="9">
        <f t="shared" si="572"/>
        <v>-2.2559102605409982</v>
      </c>
      <c r="P201" s="9">
        <f t="shared" si="572"/>
        <v>-1.5617840265283816</v>
      </c>
      <c r="Q201" s="9">
        <f t="shared" si="572"/>
        <v>0</v>
      </c>
      <c r="R201" s="9">
        <f t="shared" si="572"/>
        <v>0</v>
      </c>
      <c r="S201" s="9">
        <f t="shared" si="572"/>
        <v>0</v>
      </c>
      <c r="T201" s="9">
        <f t="shared" si="572"/>
        <v>0</v>
      </c>
      <c r="U201" s="9">
        <f t="shared" si="572"/>
        <v>0</v>
      </c>
      <c r="V201" s="9">
        <f t="shared" si="572"/>
        <v>0</v>
      </c>
      <c r="W201" s="9">
        <f t="shared" si="572"/>
        <v>2.5550319453438494E-2</v>
      </c>
      <c r="X201" s="9">
        <f t="shared" si="572"/>
        <v>0</v>
      </c>
      <c r="Y201" s="9">
        <f t="shared" si="572"/>
        <v>0</v>
      </c>
      <c r="Z201" s="9">
        <f t="shared" si="572"/>
        <v>0</v>
      </c>
      <c r="AA201" s="9">
        <f t="shared" si="572"/>
        <v>0</v>
      </c>
      <c r="AB201" s="9">
        <f t="shared" si="572"/>
        <v>0</v>
      </c>
      <c r="AC201" s="9">
        <f t="shared" si="572"/>
        <v>0</v>
      </c>
      <c r="AD201" s="9">
        <f t="shared" ref="AD201:AH201" si="573">IF(AD156&lt;=0,0,-MIN(((AD171+AD186)/AD156)*((AD171+AD186)&gt;0),(AD171+AD186)))+IF(AD156&lt;=0,-AD171-AD186,0)</f>
        <v>0</v>
      </c>
      <c r="AE201" s="9">
        <f t="shared" si="573"/>
        <v>0</v>
      </c>
      <c r="AF201" s="9">
        <f t="shared" si="573"/>
        <v>0</v>
      </c>
      <c r="AG201" s="9">
        <f t="shared" si="573"/>
        <v>0</v>
      </c>
      <c r="AH201" s="9">
        <f t="shared" si="573"/>
        <v>0</v>
      </c>
      <c r="AI201" s="9">
        <f t="shared" ref="AI201:AM201" si="574">IF(AI156&lt;=0,0,-MIN(((AI171+AI186)/AI156)*((AI171+AI186)&gt;0),(AI171+AI186)))+IF(AI156&lt;=0,-AI171-AI186,0)</f>
        <v>0</v>
      </c>
      <c r="AJ201" s="9">
        <f t="shared" si="574"/>
        <v>0</v>
      </c>
      <c r="AK201" s="9">
        <f t="shared" si="574"/>
        <v>0</v>
      </c>
      <c r="AL201" s="9">
        <f t="shared" si="574"/>
        <v>0</v>
      </c>
      <c r="AM201" s="9">
        <f t="shared" si="574"/>
        <v>0</v>
      </c>
    </row>
    <row r="202" spans="1:39" outlineLevel="2">
      <c r="A202" s="11">
        <f>ROW()</f>
        <v>202</v>
      </c>
      <c r="C202" s="6" t="s">
        <v>5</v>
      </c>
      <c r="D202" s="39"/>
      <c r="E202" s="39"/>
      <c r="F202" s="39"/>
      <c r="G202" s="9"/>
      <c r="H202" s="9"/>
      <c r="I202" s="9">
        <f t="shared" ref="I202:P202" si="575">IF(I157&lt;=0,0,-MIN(((I172+I187)/I157)*((I172+I187)&gt;0),(I172+I187)))+IF(I157&lt;=0,-I172-I187,0)</f>
        <v>-6.1955708933803191</v>
      </c>
      <c r="J202" s="9">
        <f t="shared" si="575"/>
        <v>-6.1955708933803191</v>
      </c>
      <c r="K202" s="9">
        <f t="shared" si="575"/>
        <v>-6.1955708933803191</v>
      </c>
      <c r="L202" s="9">
        <f t="shared" si="575"/>
        <v>-6.1955708933803182</v>
      </c>
      <c r="M202" s="9">
        <f t="shared" si="575"/>
        <v>-6.1955708933803191</v>
      </c>
      <c r="N202" s="9">
        <f t="shared" si="575"/>
        <v>-6.1698326724781571</v>
      </c>
      <c r="O202" s="9">
        <f t="shared" si="575"/>
        <v>-6.1698326724781571</v>
      </c>
      <c r="P202" s="9">
        <f t="shared" si="575"/>
        <v>-4.2391961783812961</v>
      </c>
      <c r="Q202" s="9">
        <f>IF(Q157&lt;=0,0,-MIN(((Q172+Q187)/Q157)*((Q172+Q187)&gt;0),(Q172+Q187)))+IF(Q157&lt;=0,-Q172-Q187,0)</f>
        <v>2.5248281061764657E-2</v>
      </c>
      <c r="R202" s="9">
        <f t="shared" ref="R202:AC202" si="576">IF(R157&lt;=0,0,-MIN(((R172+R187)/R157)*((R172+R187)&gt;0),(R172+R187)))+IF(R157&lt;=0,-R172-R187,0)</f>
        <v>8.2319434456087193E-2</v>
      </c>
      <c r="S202" s="9">
        <f t="shared" si="576"/>
        <v>1.1074548529007935E-2</v>
      </c>
      <c r="T202" s="9">
        <f t="shared" si="576"/>
        <v>1.734900272848285</v>
      </c>
      <c r="U202" s="9">
        <f t="shared" si="576"/>
        <v>2.5103430030682244E-2</v>
      </c>
      <c r="V202" s="9">
        <f t="shared" si="576"/>
        <v>3.4859762485055464E-2</v>
      </c>
      <c r="W202" s="9">
        <f t="shared" si="576"/>
        <v>0</v>
      </c>
      <c r="X202" s="9">
        <f t="shared" si="576"/>
        <v>0</v>
      </c>
      <c r="Y202" s="9">
        <f t="shared" si="576"/>
        <v>0</v>
      </c>
      <c r="Z202" s="9">
        <f t="shared" si="576"/>
        <v>0</v>
      </c>
      <c r="AA202" s="9">
        <f t="shared" si="576"/>
        <v>0</v>
      </c>
      <c r="AB202" s="9">
        <f t="shared" si="576"/>
        <v>0</v>
      </c>
      <c r="AC202" s="9">
        <f t="shared" si="576"/>
        <v>0</v>
      </c>
      <c r="AD202" s="9">
        <f t="shared" ref="AD202:AH202" si="577">IF(AD157&lt;=0,0,-MIN(((AD172+AD187)/AD157)*((AD172+AD187)&gt;0),(AD172+AD187)))+IF(AD157&lt;=0,-AD172-AD187,0)</f>
        <v>0</v>
      </c>
      <c r="AE202" s="9">
        <f t="shared" si="577"/>
        <v>0</v>
      </c>
      <c r="AF202" s="9">
        <f t="shared" si="577"/>
        <v>0</v>
      </c>
      <c r="AG202" s="9">
        <f t="shared" si="577"/>
        <v>0</v>
      </c>
      <c r="AH202" s="9">
        <f t="shared" si="577"/>
        <v>0</v>
      </c>
      <c r="AI202" s="9">
        <f t="shared" ref="AI202:AM202" si="578">IF(AI157&lt;=0,0,-MIN(((AI172+AI187)/AI157)*((AI172+AI187)&gt;0),(AI172+AI187)))+IF(AI157&lt;=0,-AI172-AI187,0)</f>
        <v>0</v>
      </c>
      <c r="AJ202" s="9">
        <f t="shared" si="578"/>
        <v>0</v>
      </c>
      <c r="AK202" s="9">
        <f t="shared" si="578"/>
        <v>0</v>
      </c>
      <c r="AL202" s="9">
        <f t="shared" si="578"/>
        <v>0</v>
      </c>
      <c r="AM202" s="9">
        <f t="shared" si="578"/>
        <v>0</v>
      </c>
    </row>
    <row r="203" spans="1:39" outlineLevel="2">
      <c r="A203" s="11">
        <f>ROW()</f>
        <v>203</v>
      </c>
      <c r="C203" s="6" t="s">
        <v>473</v>
      </c>
      <c r="D203" s="39"/>
      <c r="E203" s="39"/>
      <c r="F203" s="39"/>
      <c r="G203" s="9"/>
      <c r="H203" s="9"/>
      <c r="I203" s="9">
        <f t="shared" ref="I203:AH203" si="579">IF(I158&lt;=0,0,-MIN(((I173+I188)/I158)*((I173+I188)&gt;0),(I173+I188)))+IF(I158&lt;=0,-I173-I188,0)</f>
        <v>0</v>
      </c>
      <c r="J203" s="9">
        <f t="shared" si="579"/>
        <v>0</v>
      </c>
      <c r="K203" s="9">
        <f t="shared" si="579"/>
        <v>0</v>
      </c>
      <c r="L203" s="9">
        <f t="shared" si="579"/>
        <v>0</v>
      </c>
      <c r="M203" s="9">
        <f t="shared" si="579"/>
        <v>0</v>
      </c>
      <c r="N203" s="9">
        <f t="shared" si="579"/>
        <v>0</v>
      </c>
      <c r="O203" s="9">
        <f t="shared" si="579"/>
        <v>0</v>
      </c>
      <c r="P203" s="9">
        <f t="shared" si="579"/>
        <v>0</v>
      </c>
      <c r="Q203" s="9">
        <f t="shared" si="579"/>
        <v>0</v>
      </c>
      <c r="R203" s="9">
        <f t="shared" si="579"/>
        <v>0</v>
      </c>
      <c r="S203" s="9">
        <f t="shared" si="579"/>
        <v>0</v>
      </c>
      <c r="T203" s="9">
        <f t="shared" si="579"/>
        <v>0</v>
      </c>
      <c r="U203" s="9">
        <f t="shared" si="579"/>
        <v>0</v>
      </c>
      <c r="V203" s="9">
        <f t="shared" si="579"/>
        <v>0</v>
      </c>
      <c r="W203" s="9">
        <f t="shared" si="579"/>
        <v>0</v>
      </c>
      <c r="X203" s="9">
        <f t="shared" si="579"/>
        <v>0</v>
      </c>
      <c r="Y203" s="9">
        <f t="shared" si="579"/>
        <v>0</v>
      </c>
      <c r="Z203" s="9">
        <f t="shared" si="579"/>
        <v>0</v>
      </c>
      <c r="AA203" s="9">
        <f t="shared" si="579"/>
        <v>0</v>
      </c>
      <c r="AB203" s="9">
        <f t="shared" si="579"/>
        <v>0</v>
      </c>
      <c r="AC203" s="9">
        <f t="shared" si="579"/>
        <v>0</v>
      </c>
      <c r="AD203" s="9">
        <f t="shared" si="579"/>
        <v>0</v>
      </c>
      <c r="AE203" s="9">
        <f t="shared" si="579"/>
        <v>0</v>
      </c>
      <c r="AF203" s="9">
        <f t="shared" si="579"/>
        <v>0</v>
      </c>
      <c r="AG203" s="9">
        <f t="shared" si="579"/>
        <v>0</v>
      </c>
      <c r="AH203" s="9">
        <f t="shared" si="579"/>
        <v>0</v>
      </c>
      <c r="AI203" s="9">
        <f t="shared" ref="AI203:AM203" si="580">IF(AI158&lt;=0,0,-MIN(((AI173+AI188)/AI158)*((AI173+AI188)&gt;0),(AI173+AI188)))+IF(AI158&lt;=0,-AI173-AI188,0)</f>
        <v>0</v>
      </c>
      <c r="AJ203" s="9">
        <f t="shared" si="580"/>
        <v>0</v>
      </c>
      <c r="AK203" s="9">
        <f t="shared" si="580"/>
        <v>0</v>
      </c>
      <c r="AL203" s="9">
        <f t="shared" si="580"/>
        <v>0</v>
      </c>
      <c r="AM203" s="9">
        <f t="shared" si="580"/>
        <v>0</v>
      </c>
    </row>
    <row r="204" spans="1:39" outlineLevel="2">
      <c r="A204" s="11">
        <f>ROW()</f>
        <v>204</v>
      </c>
      <c r="C204" s="6" t="s">
        <v>474</v>
      </c>
      <c r="D204" s="39"/>
      <c r="E204" s="39"/>
      <c r="F204" s="39"/>
      <c r="G204" s="9"/>
      <c r="H204" s="9"/>
      <c r="I204" s="9">
        <f t="shared" ref="I204:AH204" si="581">IF(I159&lt;=0,0,-MIN(((I174+I189)/I159)*((I174+I189)&gt;0),(I174+I189)))+IF(I159&lt;=0,-I174-I189,0)</f>
        <v>0</v>
      </c>
      <c r="J204" s="9">
        <f t="shared" si="581"/>
        <v>0</v>
      </c>
      <c r="K204" s="9">
        <f t="shared" si="581"/>
        <v>0</v>
      </c>
      <c r="L204" s="9">
        <f t="shared" si="581"/>
        <v>0</v>
      </c>
      <c r="M204" s="9">
        <f t="shared" si="581"/>
        <v>0</v>
      </c>
      <c r="N204" s="9">
        <f t="shared" si="581"/>
        <v>0</v>
      </c>
      <c r="O204" s="9">
        <f t="shared" si="581"/>
        <v>0</v>
      </c>
      <c r="P204" s="9">
        <f t="shared" si="581"/>
        <v>0</v>
      </c>
      <c r="Q204" s="9">
        <f t="shared" si="581"/>
        <v>0</v>
      </c>
      <c r="R204" s="9">
        <f t="shared" si="581"/>
        <v>0</v>
      </c>
      <c r="S204" s="9">
        <f t="shared" si="581"/>
        <v>0</v>
      </c>
      <c r="T204" s="9">
        <f t="shared" si="581"/>
        <v>0</v>
      </c>
      <c r="U204" s="9">
        <f t="shared" si="581"/>
        <v>0</v>
      </c>
      <c r="V204" s="9">
        <f t="shared" si="581"/>
        <v>0</v>
      </c>
      <c r="W204" s="9">
        <f t="shared" si="581"/>
        <v>0</v>
      </c>
      <c r="X204" s="9">
        <f t="shared" si="581"/>
        <v>0</v>
      </c>
      <c r="Y204" s="9">
        <f t="shared" si="581"/>
        <v>0</v>
      </c>
      <c r="Z204" s="9">
        <f t="shared" si="581"/>
        <v>0</v>
      </c>
      <c r="AA204" s="9">
        <f t="shared" si="581"/>
        <v>0</v>
      </c>
      <c r="AB204" s="9">
        <f t="shared" si="581"/>
        <v>0</v>
      </c>
      <c r="AC204" s="9">
        <f t="shared" si="581"/>
        <v>0</v>
      </c>
      <c r="AD204" s="9">
        <f t="shared" si="581"/>
        <v>0</v>
      </c>
      <c r="AE204" s="9">
        <f t="shared" si="581"/>
        <v>0</v>
      </c>
      <c r="AF204" s="9">
        <f t="shared" si="581"/>
        <v>0</v>
      </c>
      <c r="AG204" s="9">
        <f t="shared" si="581"/>
        <v>0</v>
      </c>
      <c r="AH204" s="9">
        <f t="shared" si="581"/>
        <v>0</v>
      </c>
      <c r="AI204" s="9">
        <f t="shared" ref="AI204:AM204" si="582">IF(AI159&lt;=0,0,-MIN(((AI174+AI189)/AI159)*((AI174+AI189)&gt;0),(AI174+AI189)))+IF(AI159&lt;=0,-AI174-AI189,0)</f>
        <v>0</v>
      </c>
      <c r="AJ204" s="9">
        <f t="shared" si="582"/>
        <v>0</v>
      </c>
      <c r="AK204" s="9">
        <f t="shared" si="582"/>
        <v>0</v>
      </c>
      <c r="AL204" s="9">
        <f t="shared" si="582"/>
        <v>0</v>
      </c>
      <c r="AM204" s="9">
        <f t="shared" si="582"/>
        <v>0</v>
      </c>
    </row>
    <row r="205" spans="1:39" outlineLevel="2">
      <c r="A205" s="11">
        <f>ROW()</f>
        <v>205</v>
      </c>
      <c r="C205" s="6" t="s">
        <v>477</v>
      </c>
      <c r="D205" s="39"/>
      <c r="E205" s="39"/>
      <c r="F205" s="39"/>
      <c r="G205" s="9"/>
      <c r="H205" s="9"/>
      <c r="I205" s="9">
        <f t="shared" ref="I205:AH205" si="583">IF(I160&lt;=0,0,-MIN(((I175+I190)/I160)*((I175+I190)&gt;0),(I175+I190)))+IF(I160&lt;=0,-I175-I190,0)</f>
        <v>0</v>
      </c>
      <c r="J205" s="9">
        <f t="shared" si="583"/>
        <v>0</v>
      </c>
      <c r="K205" s="9">
        <f t="shared" si="583"/>
        <v>0</v>
      </c>
      <c r="L205" s="9">
        <f t="shared" si="583"/>
        <v>0</v>
      </c>
      <c r="M205" s="9">
        <f t="shared" si="583"/>
        <v>0</v>
      </c>
      <c r="N205" s="9">
        <f t="shared" si="583"/>
        <v>0</v>
      </c>
      <c r="O205" s="9">
        <f t="shared" si="583"/>
        <v>0</v>
      </c>
      <c r="P205" s="9">
        <f t="shared" si="583"/>
        <v>0</v>
      </c>
      <c r="Q205" s="9">
        <f t="shared" si="583"/>
        <v>0</v>
      </c>
      <c r="R205" s="9">
        <f t="shared" si="583"/>
        <v>0</v>
      </c>
      <c r="S205" s="9">
        <f t="shared" si="583"/>
        <v>0</v>
      </c>
      <c r="T205" s="9">
        <f t="shared" si="583"/>
        <v>0</v>
      </c>
      <c r="U205" s="9">
        <f t="shared" si="583"/>
        <v>0</v>
      </c>
      <c r="V205" s="9">
        <f t="shared" si="583"/>
        <v>0</v>
      </c>
      <c r="W205" s="9">
        <f t="shared" si="583"/>
        <v>0</v>
      </c>
      <c r="X205" s="9">
        <f t="shared" si="583"/>
        <v>0</v>
      </c>
      <c r="Y205" s="9">
        <f t="shared" si="583"/>
        <v>0</v>
      </c>
      <c r="Z205" s="9">
        <f t="shared" si="583"/>
        <v>0</v>
      </c>
      <c r="AA205" s="9">
        <f t="shared" si="583"/>
        <v>0</v>
      </c>
      <c r="AB205" s="9">
        <f t="shared" si="583"/>
        <v>0</v>
      </c>
      <c r="AC205" s="9">
        <f t="shared" si="583"/>
        <v>0</v>
      </c>
      <c r="AD205" s="9">
        <f t="shared" si="583"/>
        <v>0</v>
      </c>
      <c r="AE205" s="9">
        <f t="shared" si="583"/>
        <v>0</v>
      </c>
      <c r="AF205" s="9">
        <f t="shared" si="583"/>
        <v>0</v>
      </c>
      <c r="AG205" s="9">
        <f t="shared" si="583"/>
        <v>0</v>
      </c>
      <c r="AH205" s="9">
        <f t="shared" si="583"/>
        <v>0</v>
      </c>
      <c r="AI205" s="9">
        <f t="shared" ref="AI205:AM205" si="584">IF(AI160&lt;=0,0,-MIN(((AI175+AI190)/AI160)*((AI175+AI190)&gt;0),(AI175+AI190)))+IF(AI160&lt;=0,-AI175-AI190,0)</f>
        <v>0</v>
      </c>
      <c r="AJ205" s="9">
        <f t="shared" si="584"/>
        <v>0</v>
      </c>
      <c r="AK205" s="9">
        <f t="shared" si="584"/>
        <v>0</v>
      </c>
      <c r="AL205" s="9">
        <f t="shared" si="584"/>
        <v>0</v>
      </c>
      <c r="AM205" s="9">
        <f t="shared" si="584"/>
        <v>0</v>
      </c>
    </row>
    <row r="206" spans="1:39" outlineLevel="2">
      <c r="A206" s="11">
        <f>ROW()</f>
        <v>206</v>
      </c>
      <c r="C206" s="6" t="s">
        <v>511</v>
      </c>
      <c r="D206" s="39"/>
      <c r="E206" s="39"/>
      <c r="F206" s="39"/>
      <c r="G206" s="9"/>
      <c r="H206" s="9"/>
      <c r="I206" s="9">
        <f t="shared" ref="I206:AH206" si="585">IF(I161&lt;=0,0,-MIN(((I176+I191)/I161)*((I176+I191)&gt;0),(I176+I191)))+IF(I161&lt;=0,-I176-I191,0)</f>
        <v>0</v>
      </c>
      <c r="J206" s="9">
        <f t="shared" si="585"/>
        <v>0</v>
      </c>
      <c r="K206" s="9">
        <f t="shared" si="585"/>
        <v>0</v>
      </c>
      <c r="L206" s="9">
        <f t="shared" si="585"/>
        <v>0</v>
      </c>
      <c r="M206" s="9">
        <f t="shared" si="585"/>
        <v>0</v>
      </c>
      <c r="N206" s="9">
        <f t="shared" si="585"/>
        <v>0</v>
      </c>
      <c r="O206" s="9">
        <f t="shared" si="585"/>
        <v>0</v>
      </c>
      <c r="P206" s="9">
        <f t="shared" si="585"/>
        <v>0</v>
      </c>
      <c r="Q206" s="9">
        <f t="shared" si="585"/>
        <v>0</v>
      </c>
      <c r="R206" s="9">
        <f t="shared" si="585"/>
        <v>0</v>
      </c>
      <c r="S206" s="9">
        <f t="shared" si="585"/>
        <v>0</v>
      </c>
      <c r="T206" s="9">
        <f t="shared" si="585"/>
        <v>0</v>
      </c>
      <c r="U206" s="9">
        <f t="shared" si="585"/>
        <v>0</v>
      </c>
      <c r="V206" s="9">
        <f t="shared" si="585"/>
        <v>0</v>
      </c>
      <c r="W206" s="9">
        <f t="shared" si="585"/>
        <v>0</v>
      </c>
      <c r="X206" s="9">
        <f t="shared" si="585"/>
        <v>0</v>
      </c>
      <c r="Y206" s="9">
        <f t="shared" si="585"/>
        <v>0</v>
      </c>
      <c r="Z206" s="9">
        <f t="shared" si="585"/>
        <v>0</v>
      </c>
      <c r="AA206" s="9">
        <f t="shared" si="585"/>
        <v>0</v>
      </c>
      <c r="AB206" s="9">
        <f t="shared" si="585"/>
        <v>0</v>
      </c>
      <c r="AC206" s="9">
        <f t="shared" si="585"/>
        <v>0</v>
      </c>
      <c r="AD206" s="9">
        <f t="shared" si="585"/>
        <v>0</v>
      </c>
      <c r="AE206" s="9">
        <f t="shared" si="585"/>
        <v>0</v>
      </c>
      <c r="AF206" s="9">
        <f t="shared" si="585"/>
        <v>0</v>
      </c>
      <c r="AG206" s="9">
        <f t="shared" si="585"/>
        <v>0</v>
      </c>
      <c r="AH206" s="9">
        <f t="shared" si="585"/>
        <v>0</v>
      </c>
      <c r="AI206" s="9">
        <f t="shared" ref="AI206:AM207" si="586">IF(AI161&lt;=0,0,-MIN(((AI176+AI191)/AI161)*((AI176+AI191)&gt;0),(AI176+AI191)))+IF(AI161&lt;=0,-AI176-AI191,0)</f>
        <v>0</v>
      </c>
      <c r="AJ206" s="9">
        <f t="shared" si="586"/>
        <v>0</v>
      </c>
      <c r="AK206" s="9">
        <f t="shared" si="586"/>
        <v>0</v>
      </c>
      <c r="AL206" s="9">
        <f t="shared" si="586"/>
        <v>0</v>
      </c>
      <c r="AM206" s="9">
        <f t="shared" si="586"/>
        <v>0</v>
      </c>
    </row>
    <row r="207" spans="1:39" outlineLevel="2">
      <c r="A207" s="11">
        <f>ROW()</f>
        <v>207</v>
      </c>
      <c r="C207" s="6" t="s">
        <v>655</v>
      </c>
      <c r="D207" s="39"/>
      <c r="E207" s="39"/>
      <c r="F207" s="39"/>
      <c r="G207" s="9"/>
      <c r="H207" s="9"/>
      <c r="I207" s="9">
        <f t="shared" ref="I207:AH207" si="587">IF(I162&lt;=0,0,-MIN(((I177+I192)/I162)*((I177+I192)&gt;0),(I177+I192)))+IF(I162&lt;=0,-I177-I192,0)</f>
        <v>0</v>
      </c>
      <c r="J207" s="9">
        <f t="shared" si="587"/>
        <v>0</v>
      </c>
      <c r="K207" s="9">
        <f t="shared" si="587"/>
        <v>0</v>
      </c>
      <c r="L207" s="9">
        <f t="shared" si="587"/>
        <v>0</v>
      </c>
      <c r="M207" s="9">
        <f t="shared" si="587"/>
        <v>0</v>
      </c>
      <c r="N207" s="9">
        <f t="shared" si="587"/>
        <v>0</v>
      </c>
      <c r="O207" s="9">
        <f t="shared" si="587"/>
        <v>0</v>
      </c>
      <c r="P207" s="9">
        <f t="shared" si="587"/>
        <v>0</v>
      </c>
      <c r="Q207" s="9">
        <f t="shared" si="587"/>
        <v>0</v>
      </c>
      <c r="R207" s="9">
        <f t="shared" si="587"/>
        <v>0</v>
      </c>
      <c r="S207" s="9">
        <f t="shared" si="587"/>
        <v>0</v>
      </c>
      <c r="T207" s="9">
        <f t="shared" si="587"/>
        <v>0</v>
      </c>
      <c r="U207" s="9">
        <f t="shared" si="587"/>
        <v>0</v>
      </c>
      <c r="V207" s="9">
        <f t="shared" si="587"/>
        <v>0</v>
      </c>
      <c r="W207" s="9">
        <f t="shared" si="587"/>
        <v>0</v>
      </c>
      <c r="X207" s="9">
        <f t="shared" si="587"/>
        <v>0</v>
      </c>
      <c r="Y207" s="9">
        <f t="shared" si="587"/>
        <v>0</v>
      </c>
      <c r="Z207" s="9">
        <f t="shared" si="587"/>
        <v>0</v>
      </c>
      <c r="AA207" s="9">
        <f t="shared" si="587"/>
        <v>0</v>
      </c>
      <c r="AB207" s="9">
        <f t="shared" si="587"/>
        <v>0</v>
      </c>
      <c r="AC207" s="9">
        <f t="shared" si="587"/>
        <v>0</v>
      </c>
      <c r="AD207" s="9">
        <f t="shared" si="587"/>
        <v>0</v>
      </c>
      <c r="AE207" s="9">
        <f t="shared" si="587"/>
        <v>0</v>
      </c>
      <c r="AF207" s="9">
        <f t="shared" si="587"/>
        <v>0</v>
      </c>
      <c r="AG207" s="9">
        <f t="shared" si="587"/>
        <v>0</v>
      </c>
      <c r="AH207" s="9">
        <f t="shared" si="587"/>
        <v>0</v>
      </c>
      <c r="AI207" s="9">
        <f t="shared" si="586"/>
        <v>0</v>
      </c>
      <c r="AJ207" s="9">
        <f t="shared" si="586"/>
        <v>0</v>
      </c>
      <c r="AK207" s="9">
        <f t="shared" si="586"/>
        <v>0</v>
      </c>
      <c r="AL207" s="9">
        <f t="shared" si="586"/>
        <v>0</v>
      </c>
      <c r="AM207" s="9">
        <f t="shared" si="586"/>
        <v>0</v>
      </c>
    </row>
    <row r="208" spans="1:39" outlineLevel="2">
      <c r="A208" s="11">
        <f>ROW()</f>
        <v>208</v>
      </c>
      <c r="C208" s="6" t="s">
        <v>656</v>
      </c>
      <c r="D208" s="39"/>
      <c r="E208" s="39"/>
      <c r="F208" s="3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</row>
    <row r="209" spans="1:39" outlineLevel="2">
      <c r="A209" s="11">
        <f>ROW()</f>
        <v>209</v>
      </c>
      <c r="C209" s="6" t="s">
        <v>667</v>
      </c>
      <c r="D209" s="39"/>
      <c r="E209" s="39"/>
      <c r="F209" s="3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</row>
    <row r="210" spans="1:39" outlineLevel="2">
      <c r="A210" s="11">
        <f>ROW()</f>
        <v>210</v>
      </c>
      <c r="C210" s="6" t="s">
        <v>212</v>
      </c>
      <c r="D210" s="39"/>
      <c r="E210" s="39"/>
      <c r="F210" s="39"/>
      <c r="G210" s="9"/>
      <c r="H210" s="9"/>
      <c r="I210" s="143">
        <f>I303</f>
        <v>0</v>
      </c>
      <c r="J210" s="143">
        <f t="shared" ref="J210:AC210" si="588">J303</f>
        <v>0</v>
      </c>
      <c r="K210" s="143">
        <f t="shared" si="588"/>
        <v>0</v>
      </c>
      <c r="L210" s="143">
        <f t="shared" si="588"/>
        <v>0</v>
      </c>
      <c r="M210" s="143">
        <f t="shared" si="588"/>
        <v>0</v>
      </c>
      <c r="N210" s="143">
        <f t="shared" si="588"/>
        <v>0</v>
      </c>
      <c r="O210" s="143">
        <f t="shared" si="588"/>
        <v>0</v>
      </c>
      <c r="P210" s="143">
        <f t="shared" si="588"/>
        <v>0</v>
      </c>
      <c r="Q210" s="143">
        <f t="shared" si="588"/>
        <v>0</v>
      </c>
      <c r="R210" s="143">
        <f t="shared" si="588"/>
        <v>0</v>
      </c>
      <c r="S210" s="143">
        <f t="shared" si="588"/>
        <v>0</v>
      </c>
      <c r="T210" s="143">
        <f t="shared" si="588"/>
        <v>0</v>
      </c>
      <c r="U210" s="143">
        <f t="shared" si="588"/>
        <v>0</v>
      </c>
      <c r="V210" s="143">
        <f t="shared" si="588"/>
        <v>0</v>
      </c>
      <c r="W210" s="143">
        <f t="shared" si="588"/>
        <v>0</v>
      </c>
      <c r="X210" s="143">
        <f t="shared" si="588"/>
        <v>0</v>
      </c>
      <c r="Y210" s="143">
        <f t="shared" si="588"/>
        <v>0</v>
      </c>
      <c r="Z210" s="143">
        <f t="shared" si="588"/>
        <v>0</v>
      </c>
      <c r="AA210" s="143">
        <f t="shared" si="588"/>
        <v>0</v>
      </c>
      <c r="AB210" s="143">
        <f t="shared" si="588"/>
        <v>0</v>
      </c>
      <c r="AC210" s="143">
        <f t="shared" si="588"/>
        <v>0</v>
      </c>
      <c r="AD210" s="143">
        <f t="shared" ref="AD210:AH210" si="589">AD303</f>
        <v>0</v>
      </c>
      <c r="AE210" s="143">
        <f t="shared" si="589"/>
        <v>0</v>
      </c>
      <c r="AF210" s="143">
        <f t="shared" si="589"/>
        <v>0</v>
      </c>
      <c r="AG210" s="143">
        <f t="shared" si="589"/>
        <v>0</v>
      </c>
      <c r="AH210" s="143">
        <f t="shared" si="589"/>
        <v>0</v>
      </c>
      <c r="AI210" s="143">
        <f t="shared" ref="AI210:AM210" si="590">AI303</f>
        <v>0</v>
      </c>
      <c r="AJ210" s="143">
        <f t="shared" si="590"/>
        <v>0</v>
      </c>
      <c r="AK210" s="143">
        <f t="shared" si="590"/>
        <v>0</v>
      </c>
      <c r="AL210" s="143">
        <f t="shared" si="590"/>
        <v>0</v>
      </c>
      <c r="AM210" s="143">
        <f t="shared" si="590"/>
        <v>0</v>
      </c>
    </row>
    <row r="211" spans="1:39" outlineLevel="2">
      <c r="A211" s="11">
        <f>ROW()</f>
        <v>211</v>
      </c>
      <c r="C211" s="30" t="s">
        <v>362</v>
      </c>
      <c r="D211" s="90"/>
      <c r="E211" s="90"/>
      <c r="F211" s="90"/>
      <c r="G211" s="14"/>
      <c r="H211" s="14"/>
      <c r="I211" s="14">
        <f t="shared" ref="I211:S211" si="591">IF(I166&lt;=0,0,-MIN(((I181+I196)/I166)*((I181+I196)&gt;0),(I181+I196)))</f>
        <v>0</v>
      </c>
      <c r="J211" s="14">
        <f t="shared" si="591"/>
        <v>0</v>
      </c>
      <c r="K211" s="14">
        <f t="shared" si="591"/>
        <v>0</v>
      </c>
      <c r="L211" s="14">
        <f t="shared" si="591"/>
        <v>0</v>
      </c>
      <c r="M211" s="14">
        <f t="shared" si="591"/>
        <v>0</v>
      </c>
      <c r="N211" s="14">
        <f t="shared" si="591"/>
        <v>0</v>
      </c>
      <c r="O211" s="14">
        <f t="shared" si="591"/>
        <v>0</v>
      </c>
      <c r="P211" s="14">
        <f t="shared" si="591"/>
        <v>0</v>
      </c>
      <c r="Q211" s="14">
        <f t="shared" si="591"/>
        <v>0</v>
      </c>
      <c r="R211" s="14">
        <f t="shared" si="591"/>
        <v>0</v>
      </c>
      <c r="S211" s="14">
        <f t="shared" si="591"/>
        <v>0</v>
      </c>
      <c r="T211" s="14">
        <f t="shared" ref="T211" si="592">IF(T166&lt;=0,0,-MIN(((T181+T196)/T166)*((T181+T196)&gt;0),(T181+T196)))</f>
        <v>0</v>
      </c>
      <c r="U211" s="14">
        <f t="shared" ref="U211:AC211" si="593">IF(U166&lt;=0,0,-MIN(((U181+U196)/U166)*((U181+U196)&gt;0),(U181+U196)))</f>
        <v>0</v>
      </c>
      <c r="V211" s="14">
        <f t="shared" si="593"/>
        <v>0</v>
      </c>
      <c r="W211" s="14">
        <f t="shared" si="593"/>
        <v>0</v>
      </c>
      <c r="X211" s="14">
        <f t="shared" si="593"/>
        <v>0</v>
      </c>
      <c r="Y211" s="21">
        <f t="shared" si="593"/>
        <v>0</v>
      </c>
      <c r="Z211" s="21">
        <f t="shared" si="593"/>
        <v>0</v>
      </c>
      <c r="AA211" s="21">
        <f t="shared" si="593"/>
        <v>0</v>
      </c>
      <c r="AB211" s="21">
        <f t="shared" si="593"/>
        <v>0</v>
      </c>
      <c r="AC211" s="21">
        <f t="shared" si="593"/>
        <v>0</v>
      </c>
      <c r="AD211" s="21">
        <f t="shared" ref="AD211:AH211" si="594">IF(AD166&lt;=0,0,-MIN(((AD181+AD196)/AD166)*((AD181+AD196)&gt;0),(AD181+AD196)))</f>
        <v>0</v>
      </c>
      <c r="AE211" s="21">
        <f t="shared" si="594"/>
        <v>0</v>
      </c>
      <c r="AF211" s="21">
        <f t="shared" si="594"/>
        <v>0</v>
      </c>
      <c r="AG211" s="21">
        <f t="shared" si="594"/>
        <v>0</v>
      </c>
      <c r="AH211" s="21">
        <f t="shared" si="594"/>
        <v>0</v>
      </c>
      <c r="AI211" s="21">
        <f t="shared" ref="AI211:AM211" si="595">IF(AI166&lt;=0,0,-MIN(((AI181+AI196)/AI166)*((AI181+AI196)&gt;0),(AI181+AI196)))</f>
        <v>0</v>
      </c>
      <c r="AJ211" s="21">
        <f t="shared" si="595"/>
        <v>0</v>
      </c>
      <c r="AK211" s="21">
        <f t="shared" si="595"/>
        <v>0</v>
      </c>
      <c r="AL211" s="21">
        <f t="shared" si="595"/>
        <v>0</v>
      </c>
      <c r="AM211" s="21">
        <f t="shared" si="595"/>
        <v>0</v>
      </c>
    </row>
    <row r="212" spans="1:39" outlineLevel="2">
      <c r="A212" s="11">
        <f>ROW()</f>
        <v>212</v>
      </c>
      <c r="C212" s="6" t="s">
        <v>1</v>
      </c>
      <c r="D212" s="39"/>
      <c r="E212" s="39"/>
      <c r="F212" s="39"/>
      <c r="G212" s="9"/>
      <c r="H212" s="9"/>
      <c r="I212" s="9">
        <f>SUM(I199:I211)</f>
        <v>-200.16902758579997</v>
      </c>
      <c r="J212" s="9">
        <f t="shared" ref="J212:AC212" si="596">SUM(J199:J211)</f>
        <v>-200.16902758579999</v>
      </c>
      <c r="K212" s="9">
        <f t="shared" si="596"/>
        <v>-200.16902758579999</v>
      </c>
      <c r="L212" s="9">
        <f t="shared" si="596"/>
        <v>-200.16902758579999</v>
      </c>
      <c r="M212" s="9">
        <f t="shared" si="596"/>
        <v>-200.16902758579999</v>
      </c>
      <c r="N212" s="9">
        <f t="shared" si="596"/>
        <v>-198.70797342529912</v>
      </c>
      <c r="O212" s="9">
        <f t="shared" si="596"/>
        <v>-198.70797342529912</v>
      </c>
      <c r="P212" s="9">
        <f t="shared" si="596"/>
        <v>-137.53483208418029</v>
      </c>
      <c r="Q212" s="9">
        <f t="shared" si="596"/>
        <v>2.5248281061764657E-2</v>
      </c>
      <c r="R212" s="9">
        <f t="shared" si="596"/>
        <v>8.2319434456087193E-2</v>
      </c>
      <c r="S212" s="9">
        <f t="shared" si="596"/>
        <v>1.1074548529007935E-2</v>
      </c>
      <c r="T212" s="9">
        <f t="shared" si="596"/>
        <v>1.7358688686611732</v>
      </c>
      <c r="U212" s="9">
        <f t="shared" si="596"/>
        <v>2.5103430030682244E-2</v>
      </c>
      <c r="V212" s="9">
        <f t="shared" si="596"/>
        <v>3.4859762485055464E-2</v>
      </c>
      <c r="W212" s="9">
        <f t="shared" si="596"/>
        <v>2.5550319453438494E-2</v>
      </c>
      <c r="X212" s="9">
        <f t="shared" si="596"/>
        <v>0</v>
      </c>
      <c r="Y212" s="9">
        <f t="shared" si="596"/>
        <v>0</v>
      </c>
      <c r="Z212" s="9">
        <f t="shared" si="596"/>
        <v>0</v>
      </c>
      <c r="AA212" s="9">
        <f t="shared" si="596"/>
        <v>0</v>
      </c>
      <c r="AB212" s="9">
        <f t="shared" si="596"/>
        <v>0</v>
      </c>
      <c r="AC212" s="9">
        <f t="shared" si="596"/>
        <v>0</v>
      </c>
      <c r="AD212" s="9">
        <f t="shared" ref="AD212:AH212" si="597">SUM(AD199:AD211)</f>
        <v>0</v>
      </c>
      <c r="AE212" s="9">
        <f t="shared" si="597"/>
        <v>0</v>
      </c>
      <c r="AF212" s="9">
        <f t="shared" si="597"/>
        <v>0</v>
      </c>
      <c r="AG212" s="9">
        <f t="shared" si="597"/>
        <v>0</v>
      </c>
      <c r="AH212" s="9">
        <f t="shared" si="597"/>
        <v>0</v>
      </c>
      <c r="AI212" s="9">
        <f t="shared" ref="AI212:AM212" si="598">SUM(AI199:AI211)</f>
        <v>0</v>
      </c>
      <c r="AJ212" s="9">
        <f t="shared" si="598"/>
        <v>0</v>
      </c>
      <c r="AK212" s="9">
        <f t="shared" si="598"/>
        <v>0</v>
      </c>
      <c r="AL212" s="9">
        <f t="shared" si="598"/>
        <v>0</v>
      </c>
      <c r="AM212" s="9">
        <f t="shared" si="598"/>
        <v>0</v>
      </c>
    </row>
    <row r="213" spans="1:39" outlineLevel="2">
      <c r="A213" s="11">
        <f>ROW()</f>
        <v>213</v>
      </c>
      <c r="B213" s="343" t="s">
        <v>70</v>
      </c>
      <c r="D213" s="39"/>
      <c r="E213" s="39"/>
      <c r="F213" s="313"/>
      <c r="G213" s="3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</row>
    <row r="214" spans="1:39" outlineLevel="2">
      <c r="A214" s="11">
        <f>ROW()</f>
        <v>214</v>
      </c>
      <c r="C214" s="6" t="s">
        <v>2</v>
      </c>
      <c r="D214" s="39"/>
      <c r="E214" s="39"/>
      <c r="F214" s="9"/>
      <c r="G214" s="9"/>
      <c r="H214" s="13">
        <f>Inputs!H164*H$11</f>
        <v>1263.1466763899991</v>
      </c>
      <c r="I214" s="9">
        <f t="shared" ref="I214:P214" si="599">I169+I184+I199</f>
        <v>1098.9376084592993</v>
      </c>
      <c r="J214" s="9">
        <f t="shared" si="599"/>
        <v>934.72854052859941</v>
      </c>
      <c r="K214" s="9">
        <f t="shared" si="599"/>
        <v>770.51947259789949</v>
      </c>
      <c r="L214" s="9">
        <f t="shared" si="599"/>
        <v>606.31040466719958</v>
      </c>
      <c r="M214" s="9">
        <f t="shared" si="599"/>
        <v>442.10133673649966</v>
      </c>
      <c r="N214" s="9">
        <f t="shared" si="599"/>
        <v>277.89226880579974</v>
      </c>
      <c r="O214" s="9">
        <f t="shared" si="599"/>
        <v>113.68320087509983</v>
      </c>
      <c r="P214" s="9">
        <f t="shared" si="599"/>
        <v>0</v>
      </c>
      <c r="Q214" s="9">
        <f>Q169+Q184+Q199</f>
        <v>0</v>
      </c>
      <c r="R214" s="9">
        <f t="shared" ref="R214:AC214" si="600">R169+R184+R199</f>
        <v>0</v>
      </c>
      <c r="S214" s="9">
        <f t="shared" si="600"/>
        <v>0</v>
      </c>
      <c r="T214" s="9">
        <f t="shared" si="600"/>
        <v>0</v>
      </c>
      <c r="U214" s="9">
        <f t="shared" si="600"/>
        <v>0</v>
      </c>
      <c r="V214" s="9">
        <f t="shared" si="600"/>
        <v>0</v>
      </c>
      <c r="W214" s="9">
        <f t="shared" si="600"/>
        <v>0</v>
      </c>
      <c r="X214" s="9">
        <f t="shared" si="600"/>
        <v>0</v>
      </c>
      <c r="Y214" s="9">
        <f t="shared" si="600"/>
        <v>0</v>
      </c>
      <c r="Z214" s="9">
        <f t="shared" si="600"/>
        <v>0</v>
      </c>
      <c r="AA214" s="9">
        <f t="shared" si="600"/>
        <v>0</v>
      </c>
      <c r="AB214" s="9">
        <f t="shared" si="600"/>
        <v>0</v>
      </c>
      <c r="AC214" s="9">
        <f t="shared" si="600"/>
        <v>0</v>
      </c>
      <c r="AD214" s="9">
        <f t="shared" ref="AD214:AH214" si="601">AD169+AD184+AD199</f>
        <v>0</v>
      </c>
      <c r="AE214" s="9">
        <f t="shared" si="601"/>
        <v>0</v>
      </c>
      <c r="AF214" s="9">
        <f t="shared" si="601"/>
        <v>0</v>
      </c>
      <c r="AG214" s="9">
        <f t="shared" si="601"/>
        <v>0</v>
      </c>
      <c r="AH214" s="9">
        <f t="shared" si="601"/>
        <v>0</v>
      </c>
      <c r="AI214" s="9">
        <f t="shared" ref="AI214:AM214" si="602">AI169+AI184+AI199</f>
        <v>0</v>
      </c>
      <c r="AJ214" s="9">
        <f t="shared" si="602"/>
        <v>0</v>
      </c>
      <c r="AK214" s="9">
        <f t="shared" si="602"/>
        <v>0</v>
      </c>
      <c r="AL214" s="9">
        <f t="shared" si="602"/>
        <v>0</v>
      </c>
      <c r="AM214" s="9">
        <f t="shared" si="602"/>
        <v>0</v>
      </c>
    </row>
    <row r="215" spans="1:39" outlineLevel="2">
      <c r="A215" s="11">
        <f>ROW()</f>
        <v>215</v>
      </c>
      <c r="C215" s="6" t="s">
        <v>3</v>
      </c>
      <c r="D215" s="39"/>
      <c r="E215" s="39"/>
      <c r="F215" s="9"/>
      <c r="G215" s="9"/>
      <c r="H215" s="13">
        <f>Inputs!H165*H$11</f>
        <v>211.6036807782983</v>
      </c>
      <c r="I215" s="9">
        <f t="shared" ref="I215:P215" si="603">I170+I185+I200</f>
        <v>184.09520227711951</v>
      </c>
      <c r="J215" s="9">
        <f t="shared" si="603"/>
        <v>156.58672377594073</v>
      </c>
      <c r="K215" s="9">
        <f t="shared" si="603"/>
        <v>129.07824527476194</v>
      </c>
      <c r="L215" s="9">
        <f t="shared" si="603"/>
        <v>101.56976677358315</v>
      </c>
      <c r="M215" s="9">
        <f t="shared" si="603"/>
        <v>74.061288272404383</v>
      </c>
      <c r="N215" s="9">
        <f t="shared" si="603"/>
        <v>44.123813565750872</v>
      </c>
      <c r="O215" s="9">
        <f t="shared" si="603"/>
        <v>18.050651004170799</v>
      </c>
      <c r="P215" s="9">
        <f t="shared" si="603"/>
        <v>0</v>
      </c>
      <c r="Q215" s="9">
        <f t="shared" ref="Q215:AC215" si="604">Q170+Q185+Q200</f>
        <v>0</v>
      </c>
      <c r="R215" s="9">
        <f t="shared" si="604"/>
        <v>0</v>
      </c>
      <c r="S215" s="9">
        <f t="shared" si="604"/>
        <v>0</v>
      </c>
      <c r="T215" s="9">
        <f t="shared" si="604"/>
        <v>0</v>
      </c>
      <c r="U215" s="9">
        <f t="shared" si="604"/>
        <v>0</v>
      </c>
      <c r="V215" s="9">
        <f t="shared" si="604"/>
        <v>0</v>
      </c>
      <c r="W215" s="9">
        <f t="shared" si="604"/>
        <v>0</v>
      </c>
      <c r="X215" s="9">
        <f t="shared" si="604"/>
        <v>0</v>
      </c>
      <c r="Y215" s="9">
        <f t="shared" si="604"/>
        <v>0</v>
      </c>
      <c r="Z215" s="9">
        <f t="shared" si="604"/>
        <v>0</v>
      </c>
      <c r="AA215" s="9">
        <f t="shared" si="604"/>
        <v>0</v>
      </c>
      <c r="AB215" s="9">
        <f t="shared" si="604"/>
        <v>0</v>
      </c>
      <c r="AC215" s="9">
        <f t="shared" si="604"/>
        <v>0</v>
      </c>
      <c r="AD215" s="9">
        <f t="shared" ref="AD215:AH215" si="605">AD170+AD185+AD200</f>
        <v>0</v>
      </c>
      <c r="AE215" s="9">
        <f t="shared" si="605"/>
        <v>0</v>
      </c>
      <c r="AF215" s="9">
        <f t="shared" si="605"/>
        <v>0</v>
      </c>
      <c r="AG215" s="9">
        <f t="shared" si="605"/>
        <v>0</v>
      </c>
      <c r="AH215" s="9">
        <f t="shared" si="605"/>
        <v>0</v>
      </c>
      <c r="AI215" s="9">
        <f t="shared" ref="AI215:AM215" si="606">AI170+AI185+AI200</f>
        <v>0</v>
      </c>
      <c r="AJ215" s="9">
        <f t="shared" si="606"/>
        <v>0</v>
      </c>
      <c r="AK215" s="9">
        <f t="shared" si="606"/>
        <v>0</v>
      </c>
      <c r="AL215" s="9">
        <f t="shared" si="606"/>
        <v>0</v>
      </c>
      <c r="AM215" s="9">
        <f t="shared" si="606"/>
        <v>0</v>
      </c>
    </row>
    <row r="216" spans="1:39" outlineLevel="2">
      <c r="A216" s="11">
        <f>ROW()</f>
        <v>216</v>
      </c>
      <c r="C216" s="6" t="s">
        <v>4</v>
      </c>
      <c r="D216" s="39"/>
      <c r="E216" s="39"/>
      <c r="F216" s="9"/>
      <c r="G216" s="9"/>
      <c r="H216" s="13">
        <f>Inputs!H166*H$11</f>
        <v>17.353155850315368</v>
      </c>
      <c r="I216" s="9">
        <f t="shared" ref="I216:P216" si="607">I171+I186+I201</f>
        <v>15.097245589774369</v>
      </c>
      <c r="J216" s="9">
        <f t="shared" si="607"/>
        <v>12.84133532923337</v>
      </c>
      <c r="K216" s="9">
        <f t="shared" si="607"/>
        <v>10.585425068692373</v>
      </c>
      <c r="L216" s="9">
        <f t="shared" si="607"/>
        <v>8.3295148081513766</v>
      </c>
      <c r="M216" s="9">
        <f t="shared" si="607"/>
        <v>6.0736045476103779</v>
      </c>
      <c r="N216" s="9">
        <f t="shared" si="607"/>
        <v>3.8176942870693797</v>
      </c>
      <c r="O216" s="9">
        <f t="shared" si="607"/>
        <v>1.5617840265283816</v>
      </c>
      <c r="P216" s="9">
        <f t="shared" si="607"/>
        <v>0</v>
      </c>
      <c r="Q216" s="9">
        <f t="shared" ref="Q216:AC216" si="608">Q171+Q186+Q201</f>
        <v>0</v>
      </c>
      <c r="R216" s="9">
        <f t="shared" si="608"/>
        <v>0</v>
      </c>
      <c r="S216" s="9">
        <f t="shared" si="608"/>
        <v>0</v>
      </c>
      <c r="T216" s="9">
        <f t="shared" si="608"/>
        <v>0</v>
      </c>
      <c r="U216" s="9">
        <f t="shared" si="608"/>
        <v>0</v>
      </c>
      <c r="V216" s="9">
        <f t="shared" si="608"/>
        <v>0</v>
      </c>
      <c r="W216" s="9">
        <f t="shared" si="608"/>
        <v>0</v>
      </c>
      <c r="X216" s="9">
        <f t="shared" si="608"/>
        <v>0</v>
      </c>
      <c r="Y216" s="9">
        <f t="shared" si="608"/>
        <v>0</v>
      </c>
      <c r="Z216" s="9">
        <f t="shared" si="608"/>
        <v>0</v>
      </c>
      <c r="AA216" s="9">
        <f t="shared" si="608"/>
        <v>0</v>
      </c>
      <c r="AB216" s="9">
        <f t="shared" si="608"/>
        <v>0</v>
      </c>
      <c r="AC216" s="9">
        <f t="shared" si="608"/>
        <v>0</v>
      </c>
      <c r="AD216" s="9">
        <f t="shared" ref="AD216:AH216" si="609">AD171+AD186+AD201</f>
        <v>0</v>
      </c>
      <c r="AE216" s="9">
        <f t="shared" si="609"/>
        <v>0</v>
      </c>
      <c r="AF216" s="9">
        <f t="shared" si="609"/>
        <v>0</v>
      </c>
      <c r="AG216" s="9">
        <f t="shared" si="609"/>
        <v>0</v>
      </c>
      <c r="AH216" s="9">
        <f t="shared" si="609"/>
        <v>0</v>
      </c>
      <c r="AI216" s="9">
        <f t="shared" ref="AI216:AM216" si="610">AI171+AI186+AI201</f>
        <v>0</v>
      </c>
      <c r="AJ216" s="9">
        <f t="shared" si="610"/>
        <v>0</v>
      </c>
      <c r="AK216" s="9">
        <f t="shared" si="610"/>
        <v>0</v>
      </c>
      <c r="AL216" s="9">
        <f t="shared" si="610"/>
        <v>0</v>
      </c>
      <c r="AM216" s="9">
        <f t="shared" si="610"/>
        <v>0</v>
      </c>
    </row>
    <row r="217" spans="1:39" outlineLevel="2">
      <c r="A217" s="11">
        <f>ROW()</f>
        <v>217</v>
      </c>
      <c r="C217" s="6" t="s">
        <v>5</v>
      </c>
      <c r="D217" s="39"/>
      <c r="E217" s="39"/>
      <c r="F217" s="9"/>
      <c r="G217" s="9"/>
      <c r="H217" s="13">
        <f>Inputs!H167*H$11</f>
        <v>47.658237641387068</v>
      </c>
      <c r="I217" s="9">
        <f t="shared" ref="I217:P217" si="611">I172+I187+I202</f>
        <v>41.462666748006747</v>
      </c>
      <c r="J217" s="9">
        <f t="shared" si="611"/>
        <v>35.267095854626426</v>
      </c>
      <c r="K217" s="9">
        <f t="shared" si="611"/>
        <v>29.071524961246105</v>
      </c>
      <c r="L217" s="9">
        <f t="shared" si="611"/>
        <v>22.875954067865788</v>
      </c>
      <c r="M217" s="9">
        <f t="shared" si="611"/>
        <v>16.68038317448547</v>
      </c>
      <c r="N217" s="9">
        <f t="shared" si="611"/>
        <v>10.441255291886108</v>
      </c>
      <c r="O217" s="9">
        <f t="shared" si="611"/>
        <v>4.271422619407951</v>
      </c>
      <c r="P217" s="9">
        <f t="shared" si="611"/>
        <v>0</v>
      </c>
      <c r="Q217" s="9">
        <f t="shared" ref="Q217:AC217" si="612">Q172+Q187+Q202</f>
        <v>0</v>
      </c>
      <c r="R217" s="9">
        <f t="shared" si="612"/>
        <v>0</v>
      </c>
      <c r="S217" s="9">
        <f t="shared" si="612"/>
        <v>0</v>
      </c>
      <c r="T217" s="9">
        <f t="shared" si="612"/>
        <v>0</v>
      </c>
      <c r="U217" s="9">
        <f t="shared" si="612"/>
        <v>0</v>
      </c>
      <c r="V217" s="9">
        <f t="shared" si="612"/>
        <v>0</v>
      </c>
      <c r="W217" s="9">
        <f t="shared" si="612"/>
        <v>0</v>
      </c>
      <c r="X217" s="9">
        <f t="shared" si="612"/>
        <v>0</v>
      </c>
      <c r="Y217" s="9">
        <f t="shared" si="612"/>
        <v>0</v>
      </c>
      <c r="Z217" s="9">
        <f t="shared" si="612"/>
        <v>0</v>
      </c>
      <c r="AA217" s="9">
        <f t="shared" si="612"/>
        <v>0</v>
      </c>
      <c r="AB217" s="9">
        <f t="shared" si="612"/>
        <v>0</v>
      </c>
      <c r="AC217" s="9">
        <f t="shared" si="612"/>
        <v>0</v>
      </c>
      <c r="AD217" s="9">
        <f t="shared" ref="AD217:AH217" si="613">AD172+AD187+AD202</f>
        <v>0</v>
      </c>
      <c r="AE217" s="9">
        <f t="shared" si="613"/>
        <v>0</v>
      </c>
      <c r="AF217" s="9">
        <f t="shared" si="613"/>
        <v>0</v>
      </c>
      <c r="AG217" s="9">
        <f t="shared" si="613"/>
        <v>0</v>
      </c>
      <c r="AH217" s="9">
        <f t="shared" si="613"/>
        <v>0</v>
      </c>
      <c r="AI217" s="9">
        <f t="shared" ref="AI217:AM217" si="614">AI172+AI187+AI202</f>
        <v>0</v>
      </c>
      <c r="AJ217" s="9">
        <f t="shared" si="614"/>
        <v>0</v>
      </c>
      <c r="AK217" s="9">
        <f t="shared" si="614"/>
        <v>0</v>
      </c>
      <c r="AL217" s="9">
        <f t="shared" si="614"/>
        <v>0</v>
      </c>
      <c r="AM217" s="9">
        <f t="shared" si="614"/>
        <v>0</v>
      </c>
    </row>
    <row r="218" spans="1:39" outlineLevel="2">
      <c r="A218" s="11">
        <f>ROW()</f>
        <v>218</v>
      </c>
      <c r="C218" s="6" t="s">
        <v>473</v>
      </c>
      <c r="D218" s="39"/>
      <c r="E218" s="39"/>
      <c r="F218" s="9"/>
      <c r="G218" s="9"/>
      <c r="H218" s="13">
        <f>Inputs!H168*H$11</f>
        <v>0</v>
      </c>
      <c r="I218" s="9">
        <f t="shared" ref="I218:AH218" si="615">I173+I188+I203</f>
        <v>0</v>
      </c>
      <c r="J218" s="9">
        <f t="shared" si="615"/>
        <v>0</v>
      </c>
      <c r="K218" s="9">
        <f t="shared" si="615"/>
        <v>0</v>
      </c>
      <c r="L218" s="9">
        <f t="shared" si="615"/>
        <v>0</v>
      </c>
      <c r="M218" s="9">
        <f t="shared" si="615"/>
        <v>0</v>
      </c>
      <c r="N218" s="9">
        <f t="shared" si="615"/>
        <v>0</v>
      </c>
      <c r="O218" s="9">
        <f t="shared" si="615"/>
        <v>0</v>
      </c>
      <c r="P218" s="9">
        <f t="shared" si="615"/>
        <v>0</v>
      </c>
      <c r="Q218" s="9">
        <f t="shared" si="615"/>
        <v>0</v>
      </c>
      <c r="R218" s="9">
        <f t="shared" si="615"/>
        <v>0</v>
      </c>
      <c r="S218" s="9">
        <f t="shared" si="615"/>
        <v>0</v>
      </c>
      <c r="T218" s="9">
        <f t="shared" si="615"/>
        <v>0</v>
      </c>
      <c r="U218" s="9">
        <f t="shared" si="615"/>
        <v>0</v>
      </c>
      <c r="V218" s="9">
        <f t="shared" si="615"/>
        <v>0</v>
      </c>
      <c r="W218" s="9">
        <f t="shared" si="615"/>
        <v>0</v>
      </c>
      <c r="X218" s="9">
        <f t="shared" si="615"/>
        <v>0</v>
      </c>
      <c r="Y218" s="9">
        <f t="shared" si="615"/>
        <v>0</v>
      </c>
      <c r="Z218" s="9">
        <f t="shared" si="615"/>
        <v>0</v>
      </c>
      <c r="AA218" s="9">
        <f t="shared" si="615"/>
        <v>0</v>
      </c>
      <c r="AB218" s="9">
        <f t="shared" si="615"/>
        <v>0</v>
      </c>
      <c r="AC218" s="9">
        <f t="shared" si="615"/>
        <v>0</v>
      </c>
      <c r="AD218" s="9">
        <f t="shared" si="615"/>
        <v>0</v>
      </c>
      <c r="AE218" s="9">
        <f t="shared" si="615"/>
        <v>0</v>
      </c>
      <c r="AF218" s="9">
        <f t="shared" si="615"/>
        <v>0</v>
      </c>
      <c r="AG218" s="9">
        <f t="shared" si="615"/>
        <v>0</v>
      </c>
      <c r="AH218" s="9">
        <f t="shared" si="615"/>
        <v>0</v>
      </c>
      <c r="AI218" s="9">
        <f t="shared" ref="AI218:AM218" si="616">AI173+AI188+AI203</f>
        <v>0</v>
      </c>
      <c r="AJ218" s="9">
        <f t="shared" si="616"/>
        <v>0</v>
      </c>
      <c r="AK218" s="9">
        <f t="shared" si="616"/>
        <v>0</v>
      </c>
      <c r="AL218" s="9">
        <f t="shared" si="616"/>
        <v>0</v>
      </c>
      <c r="AM218" s="9">
        <f t="shared" si="616"/>
        <v>0</v>
      </c>
    </row>
    <row r="219" spans="1:39" outlineLevel="2">
      <c r="A219" s="11">
        <f>ROW()</f>
        <v>219</v>
      </c>
      <c r="C219" s="6" t="s">
        <v>474</v>
      </c>
      <c r="D219" s="39"/>
      <c r="E219" s="39"/>
      <c r="F219" s="9"/>
      <c r="G219" s="9"/>
      <c r="H219" s="13">
        <f>Inputs!H169*H$11</f>
        <v>0</v>
      </c>
      <c r="I219" s="9">
        <f t="shared" ref="I219:AH219" si="617">I174+I189+I204</f>
        <v>0</v>
      </c>
      <c r="J219" s="9">
        <f t="shared" si="617"/>
        <v>0</v>
      </c>
      <c r="K219" s="9">
        <f t="shared" si="617"/>
        <v>0</v>
      </c>
      <c r="L219" s="9">
        <f t="shared" si="617"/>
        <v>0</v>
      </c>
      <c r="M219" s="9">
        <f t="shared" si="617"/>
        <v>0</v>
      </c>
      <c r="N219" s="9">
        <f t="shared" si="617"/>
        <v>0</v>
      </c>
      <c r="O219" s="9">
        <f t="shared" si="617"/>
        <v>0</v>
      </c>
      <c r="P219" s="9">
        <f t="shared" si="617"/>
        <v>0</v>
      </c>
      <c r="Q219" s="9">
        <f t="shared" si="617"/>
        <v>0</v>
      </c>
      <c r="R219" s="9">
        <f t="shared" si="617"/>
        <v>0</v>
      </c>
      <c r="S219" s="9">
        <f t="shared" si="617"/>
        <v>0</v>
      </c>
      <c r="T219" s="9">
        <f t="shared" si="617"/>
        <v>0</v>
      </c>
      <c r="U219" s="9">
        <f t="shared" si="617"/>
        <v>0</v>
      </c>
      <c r="V219" s="9">
        <f t="shared" si="617"/>
        <v>0</v>
      </c>
      <c r="W219" s="9">
        <f t="shared" si="617"/>
        <v>0</v>
      </c>
      <c r="X219" s="9">
        <f t="shared" si="617"/>
        <v>0</v>
      </c>
      <c r="Y219" s="9">
        <f t="shared" si="617"/>
        <v>0</v>
      </c>
      <c r="Z219" s="9">
        <f t="shared" si="617"/>
        <v>0</v>
      </c>
      <c r="AA219" s="9">
        <f t="shared" si="617"/>
        <v>0</v>
      </c>
      <c r="AB219" s="9">
        <f t="shared" si="617"/>
        <v>0</v>
      </c>
      <c r="AC219" s="9">
        <f t="shared" si="617"/>
        <v>0</v>
      </c>
      <c r="AD219" s="9">
        <f t="shared" si="617"/>
        <v>0</v>
      </c>
      <c r="AE219" s="9">
        <f t="shared" si="617"/>
        <v>0</v>
      </c>
      <c r="AF219" s="9">
        <f t="shared" si="617"/>
        <v>0</v>
      </c>
      <c r="AG219" s="9">
        <f t="shared" si="617"/>
        <v>0</v>
      </c>
      <c r="AH219" s="9">
        <f t="shared" si="617"/>
        <v>0</v>
      </c>
      <c r="AI219" s="9">
        <f t="shared" ref="AI219:AM219" si="618">AI174+AI189+AI204</f>
        <v>0</v>
      </c>
      <c r="AJ219" s="9">
        <f t="shared" si="618"/>
        <v>0</v>
      </c>
      <c r="AK219" s="9">
        <f t="shared" si="618"/>
        <v>0</v>
      </c>
      <c r="AL219" s="9">
        <f t="shared" si="618"/>
        <v>0</v>
      </c>
      <c r="AM219" s="9">
        <f t="shared" si="618"/>
        <v>0</v>
      </c>
    </row>
    <row r="220" spans="1:39" outlineLevel="2">
      <c r="A220" s="11">
        <f>ROW()</f>
        <v>220</v>
      </c>
      <c r="C220" s="6" t="s">
        <v>477</v>
      </c>
      <c r="D220" s="39"/>
      <c r="E220" s="39"/>
      <c r="F220" s="9"/>
      <c r="G220" s="9"/>
      <c r="H220" s="13">
        <f>Inputs!H170*H$11</f>
        <v>0</v>
      </c>
      <c r="I220" s="9">
        <f t="shared" ref="I220:AH220" si="619">I175+I190+I205</f>
        <v>0</v>
      </c>
      <c r="J220" s="9">
        <f t="shared" si="619"/>
        <v>0</v>
      </c>
      <c r="K220" s="9">
        <f t="shared" si="619"/>
        <v>0</v>
      </c>
      <c r="L220" s="9">
        <f t="shared" si="619"/>
        <v>0</v>
      </c>
      <c r="M220" s="9">
        <f t="shared" si="619"/>
        <v>0</v>
      </c>
      <c r="N220" s="9">
        <f t="shared" si="619"/>
        <v>0</v>
      </c>
      <c r="O220" s="9">
        <f t="shared" si="619"/>
        <v>0</v>
      </c>
      <c r="P220" s="9">
        <f t="shared" si="619"/>
        <v>0</v>
      </c>
      <c r="Q220" s="9">
        <f t="shared" si="619"/>
        <v>0</v>
      </c>
      <c r="R220" s="9">
        <f t="shared" si="619"/>
        <v>0</v>
      </c>
      <c r="S220" s="9">
        <f t="shared" si="619"/>
        <v>0</v>
      </c>
      <c r="T220" s="9">
        <f t="shared" si="619"/>
        <v>0</v>
      </c>
      <c r="U220" s="9">
        <f t="shared" si="619"/>
        <v>0</v>
      </c>
      <c r="V220" s="9">
        <f t="shared" si="619"/>
        <v>0</v>
      </c>
      <c r="W220" s="9">
        <f t="shared" si="619"/>
        <v>0</v>
      </c>
      <c r="X220" s="9">
        <f t="shared" si="619"/>
        <v>0</v>
      </c>
      <c r="Y220" s="9">
        <f t="shared" si="619"/>
        <v>0</v>
      </c>
      <c r="Z220" s="9">
        <f t="shared" si="619"/>
        <v>0</v>
      </c>
      <c r="AA220" s="9">
        <f t="shared" si="619"/>
        <v>0</v>
      </c>
      <c r="AB220" s="9">
        <f t="shared" si="619"/>
        <v>0</v>
      </c>
      <c r="AC220" s="9">
        <f t="shared" si="619"/>
        <v>0</v>
      </c>
      <c r="AD220" s="9">
        <f t="shared" si="619"/>
        <v>0</v>
      </c>
      <c r="AE220" s="9">
        <f t="shared" si="619"/>
        <v>0</v>
      </c>
      <c r="AF220" s="9">
        <f t="shared" si="619"/>
        <v>0</v>
      </c>
      <c r="AG220" s="9">
        <f t="shared" si="619"/>
        <v>0</v>
      </c>
      <c r="AH220" s="9">
        <f t="shared" si="619"/>
        <v>0</v>
      </c>
      <c r="AI220" s="9">
        <f t="shared" ref="AI220:AM220" si="620">AI175+AI190+AI205</f>
        <v>0</v>
      </c>
      <c r="AJ220" s="9">
        <f t="shared" si="620"/>
        <v>0</v>
      </c>
      <c r="AK220" s="9">
        <f t="shared" si="620"/>
        <v>0</v>
      </c>
      <c r="AL220" s="9">
        <f t="shared" si="620"/>
        <v>0</v>
      </c>
      <c r="AM220" s="9">
        <f t="shared" si="620"/>
        <v>0</v>
      </c>
    </row>
    <row r="221" spans="1:39" outlineLevel="2">
      <c r="A221" s="11">
        <f>ROW()</f>
        <v>221</v>
      </c>
      <c r="C221" s="6" t="s">
        <v>511</v>
      </c>
      <c r="D221" s="39"/>
      <c r="E221" s="39"/>
      <c r="F221" s="9"/>
      <c r="G221" s="9"/>
      <c r="H221" s="13">
        <f>Inputs!H171*H$11</f>
        <v>0</v>
      </c>
      <c r="I221" s="9">
        <f t="shared" ref="I221:AH221" si="621">I176+I191+I206</f>
        <v>0</v>
      </c>
      <c r="J221" s="9">
        <f t="shared" si="621"/>
        <v>0</v>
      </c>
      <c r="K221" s="9">
        <f t="shared" si="621"/>
        <v>0</v>
      </c>
      <c r="L221" s="9">
        <f t="shared" si="621"/>
        <v>0</v>
      </c>
      <c r="M221" s="9">
        <f t="shared" si="621"/>
        <v>0</v>
      </c>
      <c r="N221" s="9">
        <f t="shared" si="621"/>
        <v>0</v>
      </c>
      <c r="O221" s="9">
        <f t="shared" si="621"/>
        <v>0</v>
      </c>
      <c r="P221" s="9">
        <f t="shared" si="621"/>
        <v>0</v>
      </c>
      <c r="Q221" s="9">
        <f t="shared" si="621"/>
        <v>0</v>
      </c>
      <c r="R221" s="9">
        <f t="shared" si="621"/>
        <v>0</v>
      </c>
      <c r="S221" s="9">
        <f t="shared" si="621"/>
        <v>0</v>
      </c>
      <c r="T221" s="9">
        <f t="shared" si="621"/>
        <v>0</v>
      </c>
      <c r="U221" s="9">
        <f t="shared" si="621"/>
        <v>0</v>
      </c>
      <c r="V221" s="9">
        <f t="shared" si="621"/>
        <v>0</v>
      </c>
      <c r="W221" s="9">
        <f t="shared" si="621"/>
        <v>0</v>
      </c>
      <c r="X221" s="9">
        <f t="shared" si="621"/>
        <v>0</v>
      </c>
      <c r="Y221" s="9">
        <f t="shared" si="621"/>
        <v>0</v>
      </c>
      <c r="Z221" s="9">
        <f t="shared" si="621"/>
        <v>0</v>
      </c>
      <c r="AA221" s="9">
        <f t="shared" si="621"/>
        <v>0</v>
      </c>
      <c r="AB221" s="9">
        <f t="shared" si="621"/>
        <v>0</v>
      </c>
      <c r="AC221" s="9">
        <f t="shared" si="621"/>
        <v>0</v>
      </c>
      <c r="AD221" s="9">
        <f t="shared" si="621"/>
        <v>0</v>
      </c>
      <c r="AE221" s="9">
        <f t="shared" si="621"/>
        <v>0</v>
      </c>
      <c r="AF221" s="9">
        <f t="shared" si="621"/>
        <v>0</v>
      </c>
      <c r="AG221" s="9">
        <f t="shared" si="621"/>
        <v>0</v>
      </c>
      <c r="AH221" s="9">
        <f t="shared" si="621"/>
        <v>0</v>
      </c>
      <c r="AI221" s="9">
        <f t="shared" ref="AI221:AM222" si="622">AI176+AI191+AI206</f>
        <v>0</v>
      </c>
      <c r="AJ221" s="9">
        <f t="shared" si="622"/>
        <v>0</v>
      </c>
      <c r="AK221" s="9">
        <f t="shared" si="622"/>
        <v>0</v>
      </c>
      <c r="AL221" s="9">
        <f t="shared" si="622"/>
        <v>0</v>
      </c>
      <c r="AM221" s="9">
        <f t="shared" si="622"/>
        <v>0</v>
      </c>
    </row>
    <row r="222" spans="1:39" outlineLevel="2">
      <c r="A222" s="11">
        <f>ROW()</f>
        <v>222</v>
      </c>
      <c r="C222" s="6" t="s">
        <v>655</v>
      </c>
      <c r="D222" s="39"/>
      <c r="E222" s="39"/>
      <c r="F222" s="9"/>
      <c r="G222" s="9"/>
      <c r="H222" s="13">
        <f>Inputs!H172*H$11</f>
        <v>0</v>
      </c>
      <c r="I222" s="9">
        <f t="shared" ref="I222:AH222" si="623">I177+I192+I207</f>
        <v>0</v>
      </c>
      <c r="J222" s="9">
        <f t="shared" si="623"/>
        <v>0</v>
      </c>
      <c r="K222" s="9">
        <f t="shared" si="623"/>
        <v>0</v>
      </c>
      <c r="L222" s="9">
        <f t="shared" si="623"/>
        <v>0</v>
      </c>
      <c r="M222" s="9">
        <f t="shared" si="623"/>
        <v>0</v>
      </c>
      <c r="N222" s="9">
        <f t="shared" si="623"/>
        <v>0</v>
      </c>
      <c r="O222" s="9">
        <f t="shared" si="623"/>
        <v>0</v>
      </c>
      <c r="P222" s="9">
        <f t="shared" si="623"/>
        <v>0</v>
      </c>
      <c r="Q222" s="9">
        <f t="shared" si="623"/>
        <v>0</v>
      </c>
      <c r="R222" s="9">
        <f t="shared" si="623"/>
        <v>0</v>
      </c>
      <c r="S222" s="9">
        <f t="shared" si="623"/>
        <v>0</v>
      </c>
      <c r="T222" s="9">
        <f t="shared" si="623"/>
        <v>0</v>
      </c>
      <c r="U222" s="9">
        <f t="shared" si="623"/>
        <v>0</v>
      </c>
      <c r="V222" s="9">
        <f t="shared" si="623"/>
        <v>0</v>
      </c>
      <c r="W222" s="9">
        <f t="shared" si="623"/>
        <v>0</v>
      </c>
      <c r="X222" s="9">
        <f t="shared" si="623"/>
        <v>0</v>
      </c>
      <c r="Y222" s="9">
        <f t="shared" si="623"/>
        <v>0</v>
      </c>
      <c r="Z222" s="9">
        <f t="shared" si="623"/>
        <v>0</v>
      </c>
      <c r="AA222" s="9">
        <f t="shared" si="623"/>
        <v>0</v>
      </c>
      <c r="AB222" s="9">
        <f t="shared" si="623"/>
        <v>0</v>
      </c>
      <c r="AC222" s="9">
        <f t="shared" si="623"/>
        <v>0</v>
      </c>
      <c r="AD222" s="9">
        <f t="shared" si="623"/>
        <v>0</v>
      </c>
      <c r="AE222" s="9">
        <f t="shared" si="623"/>
        <v>0</v>
      </c>
      <c r="AF222" s="9">
        <f t="shared" si="623"/>
        <v>0</v>
      </c>
      <c r="AG222" s="9">
        <f t="shared" si="623"/>
        <v>0</v>
      </c>
      <c r="AH222" s="9">
        <f t="shared" si="623"/>
        <v>0</v>
      </c>
      <c r="AI222" s="9">
        <f t="shared" si="622"/>
        <v>0</v>
      </c>
      <c r="AJ222" s="9">
        <f t="shared" si="622"/>
        <v>0</v>
      </c>
      <c r="AK222" s="9">
        <f t="shared" si="622"/>
        <v>0</v>
      </c>
      <c r="AL222" s="9">
        <f t="shared" si="622"/>
        <v>0</v>
      </c>
      <c r="AM222" s="9">
        <f t="shared" si="622"/>
        <v>0</v>
      </c>
    </row>
    <row r="223" spans="1:39" outlineLevel="2">
      <c r="A223" s="11">
        <f>ROW()</f>
        <v>223</v>
      </c>
      <c r="C223" s="6" t="s">
        <v>656</v>
      </c>
      <c r="D223" s="39"/>
      <c r="E223" s="39"/>
      <c r="F223" s="9"/>
      <c r="G223" s="9"/>
      <c r="H223" s="13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</row>
    <row r="224" spans="1:39" outlineLevel="2">
      <c r="A224" s="11">
        <f>ROW()</f>
        <v>224</v>
      </c>
      <c r="C224" s="6" t="s">
        <v>667</v>
      </c>
      <c r="D224" s="39"/>
      <c r="E224" s="39"/>
      <c r="F224" s="9"/>
      <c r="G224" s="9"/>
      <c r="H224" s="13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</row>
    <row r="225" spans="1:39" outlineLevel="2">
      <c r="A225" s="11">
        <f>ROW()</f>
        <v>225</v>
      </c>
      <c r="C225" s="6" t="s">
        <v>212</v>
      </c>
      <c r="D225" s="39"/>
      <c r="E225" s="39"/>
      <c r="F225" s="9"/>
      <c r="G225" s="9"/>
      <c r="H225" s="13">
        <f>Inputs!H175*H$11</f>
        <v>10.238249340000001</v>
      </c>
      <c r="I225" s="9">
        <f t="shared" ref="I225:P225" si="624">I180+I195+I210</f>
        <v>10.238249340000001</v>
      </c>
      <c r="J225" s="9">
        <f t="shared" si="624"/>
        <v>10.238249340000001</v>
      </c>
      <c r="K225" s="9">
        <f t="shared" si="624"/>
        <v>10.238249340000001</v>
      </c>
      <c r="L225" s="9">
        <f t="shared" si="624"/>
        <v>10.238249340000001</v>
      </c>
      <c r="M225" s="9">
        <f t="shared" si="624"/>
        <v>10.238249340000001</v>
      </c>
      <c r="N225" s="9">
        <f t="shared" si="624"/>
        <v>8.1440776391194234</v>
      </c>
      <c r="O225" s="9">
        <f t="shared" si="624"/>
        <v>8.1440776391194234</v>
      </c>
      <c r="P225" s="9">
        <f t="shared" si="624"/>
        <v>8.1440776391194234</v>
      </c>
      <c r="Q225" s="9">
        <f t="shared" ref="Q225:AC225" si="625">Q180+Q195+Q210</f>
        <v>8.1440776391194234</v>
      </c>
      <c r="R225" s="9">
        <f t="shared" si="625"/>
        <v>8.1440776391194234</v>
      </c>
      <c r="S225" s="9">
        <f t="shared" si="625"/>
        <v>8.1440776391194234</v>
      </c>
      <c r="T225" s="9">
        <f t="shared" si="625"/>
        <v>8.1440776391194234</v>
      </c>
      <c r="U225" s="9">
        <f t="shared" si="625"/>
        <v>8.1440776391194234</v>
      </c>
      <c r="V225" s="9">
        <f t="shared" si="625"/>
        <v>8.1440776391194234</v>
      </c>
      <c r="W225" s="9">
        <f t="shared" si="625"/>
        <v>8.1440776391194234</v>
      </c>
      <c r="X225" s="9">
        <f t="shared" si="625"/>
        <v>8.1440776391194234</v>
      </c>
      <c r="Y225" s="9">
        <f t="shared" si="625"/>
        <v>8.1440776391194234</v>
      </c>
      <c r="Z225" s="9">
        <f t="shared" si="625"/>
        <v>8.1440776391194234</v>
      </c>
      <c r="AA225" s="9">
        <f t="shared" si="625"/>
        <v>8.1440776391194234</v>
      </c>
      <c r="AB225" s="9">
        <f t="shared" si="625"/>
        <v>8.1440776391194234</v>
      </c>
      <c r="AC225" s="9">
        <f t="shared" si="625"/>
        <v>8.1440776391194234</v>
      </c>
      <c r="AD225" s="9">
        <f t="shared" ref="AD225:AH225" si="626">AD180+AD195+AD210</f>
        <v>8.1440776391194234</v>
      </c>
      <c r="AE225" s="9">
        <f t="shared" si="626"/>
        <v>8.1440776391194234</v>
      </c>
      <c r="AF225" s="9">
        <f t="shared" si="626"/>
        <v>8.1440776391194234</v>
      </c>
      <c r="AG225" s="9">
        <f t="shared" si="626"/>
        <v>8.1440776391194234</v>
      </c>
      <c r="AH225" s="9">
        <f t="shared" si="626"/>
        <v>8.1440776391194234</v>
      </c>
      <c r="AI225" s="9">
        <f t="shared" ref="AI225:AM225" si="627">AI180+AI195+AI210</f>
        <v>8.1440776391194234</v>
      </c>
      <c r="AJ225" s="9">
        <f t="shared" si="627"/>
        <v>8.1440776391194234</v>
      </c>
      <c r="AK225" s="9">
        <f t="shared" si="627"/>
        <v>8.1440776391194234</v>
      </c>
      <c r="AL225" s="9">
        <f t="shared" si="627"/>
        <v>8.1440776391194234</v>
      </c>
      <c r="AM225" s="9">
        <f t="shared" si="627"/>
        <v>8.1440776391194234</v>
      </c>
    </row>
    <row r="226" spans="1:39" outlineLevel="2">
      <c r="A226" s="11">
        <f>ROW()</f>
        <v>226</v>
      </c>
      <c r="C226" s="30" t="s">
        <v>362</v>
      </c>
      <c r="D226" s="90"/>
      <c r="E226" s="90"/>
      <c r="F226" s="15"/>
      <c r="G226" s="15"/>
      <c r="H226" s="14">
        <f>Inputs!H176*H$11</f>
        <v>0</v>
      </c>
      <c r="I226" s="15">
        <f t="shared" ref="I226:Q226" si="628">I181+I196+I211</f>
        <v>0</v>
      </c>
      <c r="J226" s="15">
        <f t="shared" si="628"/>
        <v>0</v>
      </c>
      <c r="K226" s="15">
        <f t="shared" si="628"/>
        <v>0</v>
      </c>
      <c r="L226" s="15">
        <f t="shared" si="628"/>
        <v>0</v>
      </c>
      <c r="M226" s="15">
        <f t="shared" si="628"/>
        <v>0</v>
      </c>
      <c r="N226" s="15">
        <f t="shared" si="628"/>
        <v>0</v>
      </c>
      <c r="O226" s="15">
        <f t="shared" si="628"/>
        <v>0</v>
      </c>
      <c r="P226" s="15">
        <f t="shared" si="628"/>
        <v>0</v>
      </c>
      <c r="Q226" s="15">
        <f t="shared" si="628"/>
        <v>0</v>
      </c>
      <c r="R226" s="15">
        <f t="shared" ref="R226:AC226" si="629">R181+R196+R211</f>
        <v>0</v>
      </c>
      <c r="S226" s="15">
        <f t="shared" si="629"/>
        <v>0</v>
      </c>
      <c r="T226" s="15">
        <f t="shared" si="629"/>
        <v>0</v>
      </c>
      <c r="U226" s="15">
        <f t="shared" si="629"/>
        <v>0</v>
      </c>
      <c r="V226" s="15">
        <f t="shared" si="629"/>
        <v>0</v>
      </c>
      <c r="W226" s="15">
        <f t="shared" si="629"/>
        <v>0</v>
      </c>
      <c r="X226" s="15">
        <f t="shared" si="629"/>
        <v>0</v>
      </c>
      <c r="Y226" s="15">
        <f t="shared" si="629"/>
        <v>0</v>
      </c>
      <c r="Z226" s="15">
        <f t="shared" si="629"/>
        <v>0</v>
      </c>
      <c r="AA226" s="15">
        <f t="shared" si="629"/>
        <v>0</v>
      </c>
      <c r="AB226" s="15">
        <f t="shared" si="629"/>
        <v>0</v>
      </c>
      <c r="AC226" s="15">
        <f t="shared" si="629"/>
        <v>0</v>
      </c>
      <c r="AD226" s="15">
        <f t="shared" ref="AD226:AH226" si="630">AD181+AD196+AD211</f>
        <v>0</v>
      </c>
      <c r="AE226" s="15">
        <f t="shared" si="630"/>
        <v>0</v>
      </c>
      <c r="AF226" s="15">
        <f t="shared" si="630"/>
        <v>0</v>
      </c>
      <c r="AG226" s="15">
        <f t="shared" si="630"/>
        <v>0</v>
      </c>
      <c r="AH226" s="15">
        <f t="shared" si="630"/>
        <v>0</v>
      </c>
      <c r="AI226" s="15">
        <f t="shared" ref="AI226:AM226" si="631">AI181+AI196+AI211</f>
        <v>0</v>
      </c>
      <c r="AJ226" s="15">
        <f t="shared" si="631"/>
        <v>0</v>
      </c>
      <c r="AK226" s="15">
        <f t="shared" si="631"/>
        <v>0</v>
      </c>
      <c r="AL226" s="15">
        <f t="shared" si="631"/>
        <v>0</v>
      </c>
      <c r="AM226" s="15">
        <f t="shared" si="631"/>
        <v>0</v>
      </c>
    </row>
    <row r="227" spans="1:39" outlineLevel="2">
      <c r="A227" s="11">
        <f>ROW()</f>
        <v>227</v>
      </c>
      <c r="C227" s="6" t="s">
        <v>1</v>
      </c>
      <c r="D227" s="39"/>
      <c r="E227" s="39"/>
      <c r="F227" s="9"/>
      <c r="G227" s="9"/>
      <c r="H227" s="9">
        <f t="shared" ref="H227" si="632">SUM(H214:H226)</f>
        <v>1549.9999999999998</v>
      </c>
      <c r="I227" s="9">
        <f>MAX(I182+I197+I212,0)</f>
        <v>1349.8309724141998</v>
      </c>
      <c r="J227" s="9">
        <f t="shared" ref="J227:AC227" si="633">MAX(J182+J197+J212,0)</f>
        <v>1149.6619448283998</v>
      </c>
      <c r="K227" s="9">
        <f t="shared" si="633"/>
        <v>949.49291724259979</v>
      </c>
      <c r="L227" s="9">
        <f t="shared" si="633"/>
        <v>749.32388965679979</v>
      </c>
      <c r="M227" s="9">
        <f t="shared" si="633"/>
        <v>549.1548620709998</v>
      </c>
      <c r="N227" s="9">
        <f t="shared" si="633"/>
        <v>344.41910958962546</v>
      </c>
      <c r="O227" s="9">
        <f t="shared" si="633"/>
        <v>145.71113616432635</v>
      </c>
      <c r="P227" s="9">
        <f t="shared" si="633"/>
        <v>8.1440776391193879</v>
      </c>
      <c r="Q227" s="9">
        <f t="shared" si="633"/>
        <v>8.1440776391193879</v>
      </c>
      <c r="R227" s="9">
        <f t="shared" si="633"/>
        <v>8.1440776391193879</v>
      </c>
      <c r="S227" s="9">
        <f t="shared" si="633"/>
        <v>8.1440776391193879</v>
      </c>
      <c r="T227" s="9">
        <f t="shared" si="633"/>
        <v>8.1440776391193879</v>
      </c>
      <c r="U227" s="9">
        <f t="shared" si="633"/>
        <v>8.1440776391193879</v>
      </c>
      <c r="V227" s="9">
        <f t="shared" si="633"/>
        <v>8.1440776391193879</v>
      </c>
      <c r="W227" s="9">
        <f t="shared" si="633"/>
        <v>8.1440776391193879</v>
      </c>
      <c r="X227" s="9">
        <f t="shared" si="633"/>
        <v>8.1440776391193879</v>
      </c>
      <c r="Y227" s="9">
        <f t="shared" si="633"/>
        <v>8.1440776391193879</v>
      </c>
      <c r="Z227" s="9">
        <f t="shared" si="633"/>
        <v>8.1440776391193879</v>
      </c>
      <c r="AA227" s="9">
        <f t="shared" si="633"/>
        <v>8.1440776391193879</v>
      </c>
      <c r="AB227" s="9">
        <f t="shared" si="633"/>
        <v>8.1440776391193879</v>
      </c>
      <c r="AC227" s="9">
        <f t="shared" si="633"/>
        <v>8.1440776391193879</v>
      </c>
      <c r="AD227" s="9">
        <f t="shared" ref="AD227:AH227" si="634">MAX(AD182+AD197+AD212,0)</f>
        <v>8.1440776391193879</v>
      </c>
      <c r="AE227" s="9">
        <f t="shared" si="634"/>
        <v>8.1440776391193879</v>
      </c>
      <c r="AF227" s="9">
        <f t="shared" si="634"/>
        <v>8.1440776391193879</v>
      </c>
      <c r="AG227" s="9">
        <f t="shared" si="634"/>
        <v>8.1440776391193879</v>
      </c>
      <c r="AH227" s="9">
        <f t="shared" si="634"/>
        <v>8.1440776391193879</v>
      </c>
      <c r="AI227" s="9">
        <f t="shared" ref="AI227:AM227" si="635">MAX(AI182+AI197+AI212,0)</f>
        <v>8.1440776391193879</v>
      </c>
      <c r="AJ227" s="9">
        <f t="shared" si="635"/>
        <v>8.1440776391193879</v>
      </c>
      <c r="AK227" s="9">
        <f t="shared" si="635"/>
        <v>8.1440776391193879</v>
      </c>
      <c r="AL227" s="9">
        <f t="shared" si="635"/>
        <v>8.1440776391193879</v>
      </c>
      <c r="AM227" s="9">
        <f t="shared" si="635"/>
        <v>8.1440776391193879</v>
      </c>
    </row>
    <row r="228" spans="1:39" outlineLevel="3">
      <c r="A228" s="11">
        <f>ROW()</f>
        <v>228</v>
      </c>
      <c r="B228" s="343" t="s">
        <v>658</v>
      </c>
    </row>
    <row r="229" spans="1:39" outlineLevel="3">
      <c r="A229" s="11">
        <f>ROW()</f>
        <v>229</v>
      </c>
      <c r="C229" s="38" t="s">
        <v>2</v>
      </c>
      <c r="E229" s="4"/>
      <c r="H229" s="13"/>
      <c r="I229" s="13"/>
      <c r="J229" s="13"/>
      <c r="K229" s="13"/>
      <c r="L229" s="13"/>
      <c r="M229" s="13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</row>
    <row r="230" spans="1:39" outlineLevel="3">
      <c r="A230" s="11">
        <f>ROW()</f>
        <v>230</v>
      </c>
      <c r="C230" s="38" t="s">
        <v>3</v>
      </c>
      <c r="E230" s="4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</row>
    <row r="231" spans="1:39" outlineLevel="3">
      <c r="A231" s="11">
        <f>ROW()</f>
        <v>231</v>
      </c>
      <c r="C231" s="38" t="s">
        <v>4</v>
      </c>
      <c r="E231" s="4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</row>
    <row r="232" spans="1:39" outlineLevel="3">
      <c r="A232" s="11">
        <f>ROW()</f>
        <v>232</v>
      </c>
      <c r="C232" s="38" t="s">
        <v>5</v>
      </c>
      <c r="E232" s="4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</row>
    <row r="233" spans="1:39" outlineLevel="3">
      <c r="A233" s="11">
        <f>ROW()</f>
        <v>233</v>
      </c>
      <c r="C233" s="6" t="s">
        <v>473</v>
      </c>
      <c r="E233" s="4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</row>
    <row r="234" spans="1:39" outlineLevel="3">
      <c r="A234" s="11">
        <f>ROW()</f>
        <v>234</v>
      </c>
      <c r="C234" s="6" t="s">
        <v>474</v>
      </c>
      <c r="E234" s="4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</row>
    <row r="235" spans="1:39" outlineLevel="3">
      <c r="A235" s="11">
        <f>ROW()</f>
        <v>235</v>
      </c>
      <c r="C235" s="6" t="s">
        <v>477</v>
      </c>
      <c r="E235" s="4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</row>
    <row r="236" spans="1:39" outlineLevel="3">
      <c r="A236" s="11">
        <f>ROW()</f>
        <v>236</v>
      </c>
      <c r="C236" s="6" t="s">
        <v>511</v>
      </c>
      <c r="E236" s="4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</row>
    <row r="237" spans="1:39" outlineLevel="3">
      <c r="A237" s="11">
        <f>ROW()</f>
        <v>237</v>
      </c>
      <c r="C237" s="6" t="s">
        <v>655</v>
      </c>
      <c r="E237" s="4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</row>
    <row r="238" spans="1:39" outlineLevel="3">
      <c r="A238" s="11">
        <f>ROW()</f>
        <v>238</v>
      </c>
      <c r="C238" s="6" t="s">
        <v>656</v>
      </c>
      <c r="E238" s="4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</row>
    <row r="239" spans="1:39" outlineLevel="3">
      <c r="A239" s="11">
        <f>ROW()</f>
        <v>239</v>
      </c>
      <c r="C239" s="6" t="s">
        <v>667</v>
      </c>
      <c r="E239" s="4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</row>
    <row r="240" spans="1:39" ht="13.5" customHeight="1" outlineLevel="3">
      <c r="A240" s="11">
        <f>ROW()</f>
        <v>240</v>
      </c>
      <c r="C240" s="38" t="s">
        <v>212</v>
      </c>
      <c r="E240" s="4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</row>
    <row r="241" spans="1:40" ht="13.5" customHeight="1" outlineLevel="3">
      <c r="A241" s="11">
        <f>ROW()</f>
        <v>241</v>
      </c>
      <c r="C241" s="159" t="s">
        <v>362</v>
      </c>
      <c r="D241" s="30"/>
      <c r="E241" s="160"/>
      <c r="F241" s="30"/>
      <c r="G241" s="30"/>
      <c r="H241" s="30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</row>
    <row r="242" spans="1:40" outlineLevel="3">
      <c r="A242" s="11">
        <f>ROW()</f>
        <v>242</v>
      </c>
      <c r="C242" s="38" t="s">
        <v>1</v>
      </c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</row>
    <row r="243" spans="1:40" outlineLevel="2">
      <c r="A243" s="37">
        <f>ROW()</f>
        <v>243</v>
      </c>
      <c r="C243" s="38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</row>
    <row r="244" spans="1:40">
      <c r="A244" s="118" t="s">
        <v>206</v>
      </c>
      <c r="B244" s="344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58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</row>
    <row r="245" spans="1:40" outlineLevel="1">
      <c r="A245" s="327" t="s">
        <v>201</v>
      </c>
      <c r="B245" s="348"/>
      <c r="C245" s="328"/>
      <c r="D245" s="328"/>
      <c r="E245" s="328"/>
      <c r="F245" s="328"/>
      <c r="G245" s="328"/>
      <c r="H245" s="328"/>
      <c r="I245" s="328"/>
      <c r="J245" s="328"/>
      <c r="K245" s="328"/>
      <c r="L245" s="328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  <c r="AA245" s="328"/>
      <c r="AB245" s="328"/>
      <c r="AC245" s="328"/>
      <c r="AD245" s="328"/>
      <c r="AE245" s="328"/>
      <c r="AF245" s="328"/>
      <c r="AG245" s="328"/>
      <c r="AH245" s="328"/>
      <c r="AI245" s="328"/>
      <c r="AJ245" s="328"/>
      <c r="AK245" s="328"/>
      <c r="AL245" s="328"/>
      <c r="AM245" s="328"/>
    </row>
    <row r="246" spans="1:40" outlineLevel="2">
      <c r="A246" s="37">
        <f>ROW()</f>
        <v>246</v>
      </c>
      <c r="B246" s="343" t="s">
        <v>68</v>
      </c>
      <c r="E246" s="4"/>
    </row>
    <row r="247" spans="1:40" outlineLevel="2">
      <c r="A247" s="37">
        <f>ROW()</f>
        <v>247</v>
      </c>
      <c r="C247" s="38" t="s">
        <v>2</v>
      </c>
      <c r="E247" s="4"/>
      <c r="I247" s="9">
        <f t="shared" ref="I247:S247" si="636">I355+I462+I569+I676+I783+I890+I997+I1104+I1211+I1318+I1425+I1532+I1639+I1746+I1853+I1960</f>
        <v>0</v>
      </c>
      <c r="J247" s="9">
        <f t="shared" si="636"/>
        <v>1.3878405999999999</v>
      </c>
      <c r="K247" s="9">
        <f t="shared" si="636"/>
        <v>1.2375178219999998</v>
      </c>
      <c r="L247" s="9">
        <f t="shared" si="636"/>
        <v>1.1195330189999997</v>
      </c>
      <c r="M247" s="9">
        <f t="shared" si="636"/>
        <v>0.93443309099999983</v>
      </c>
      <c r="N247" s="9">
        <f t="shared" si="636"/>
        <v>1.3705379659999997</v>
      </c>
      <c r="O247" s="9">
        <f t="shared" si="636"/>
        <v>8.5879579709999998</v>
      </c>
      <c r="P247" s="9">
        <f t="shared" si="636"/>
        <v>237.88063721199993</v>
      </c>
      <c r="Q247" s="9">
        <f t="shared" si="636"/>
        <v>226.94513361849994</v>
      </c>
      <c r="R247" s="9">
        <f t="shared" si="636"/>
        <v>708.40319222899984</v>
      </c>
      <c r="S247" s="9">
        <f t="shared" si="636"/>
        <v>671.76731359649989</v>
      </c>
      <c r="T247" s="9">
        <f t="shared" ref="T247:AH247" si="637">S307</f>
        <v>1125.091334944</v>
      </c>
      <c r="U247" s="9">
        <f t="shared" si="637"/>
        <v>1110.0721770714579</v>
      </c>
      <c r="V247" s="9">
        <f t="shared" si="637"/>
        <v>1061.2387040363096</v>
      </c>
      <c r="W247" s="9">
        <f t="shared" si="637"/>
        <v>1001.7602723886824</v>
      </c>
      <c r="X247" s="9">
        <f t="shared" si="637"/>
        <v>937.93871234183416</v>
      </c>
      <c r="Y247" s="9">
        <f t="shared" si="637"/>
        <v>876.09789161255105</v>
      </c>
      <c r="Z247" s="9">
        <f t="shared" si="637"/>
        <v>811.53461381026818</v>
      </c>
      <c r="AA247" s="9">
        <f t="shared" si="637"/>
        <v>746.97133600798497</v>
      </c>
      <c r="AB247" s="9">
        <f t="shared" si="637"/>
        <v>682.49329156945225</v>
      </c>
      <c r="AC247" s="9">
        <f t="shared" si="637"/>
        <v>617.93463324273171</v>
      </c>
      <c r="AD247" s="9">
        <f t="shared" si="637"/>
        <v>553.45460948507366</v>
      </c>
      <c r="AE247" s="9">
        <f t="shared" si="637"/>
        <v>488.88222796891569</v>
      </c>
      <c r="AF247" s="9">
        <f t="shared" si="637"/>
        <v>426.62123237371549</v>
      </c>
      <c r="AG247" s="9">
        <f t="shared" si="637"/>
        <v>362.88622620302442</v>
      </c>
      <c r="AH247" s="9">
        <f t="shared" si="637"/>
        <v>298.02572648872393</v>
      </c>
      <c r="AI247" s="9">
        <f t="shared" ref="AI247:AM255" si="638">AH307</f>
        <v>233.20413580893776</v>
      </c>
      <c r="AJ247" s="9">
        <f t="shared" si="638"/>
        <v>168.9779661631905</v>
      </c>
      <c r="AK247" s="9">
        <f t="shared" si="638"/>
        <v>116.25673953670562</v>
      </c>
      <c r="AL247" s="9">
        <f t="shared" si="638"/>
        <v>63.60277420162177</v>
      </c>
      <c r="AM247" s="9">
        <f t="shared" si="638"/>
        <v>35.747855871255872</v>
      </c>
      <c r="AN247" s="906"/>
    </row>
    <row r="248" spans="1:40" outlineLevel="2">
      <c r="A248" s="37">
        <f>ROW()</f>
        <v>248</v>
      </c>
      <c r="C248" s="38" t="s">
        <v>3</v>
      </c>
      <c r="E248" s="4"/>
      <c r="I248" s="9">
        <f t="shared" ref="I248:S248" si="639">I356+I463+I570+I677+I784+I891+I998+I1105+I1212+I1319+I1426+I1533+I1640+I1747+I1854+I1961</f>
        <v>0</v>
      </c>
      <c r="J248" s="9">
        <f t="shared" si="639"/>
        <v>-1.9960040585012195</v>
      </c>
      <c r="K248" s="9">
        <f t="shared" si="639"/>
        <v>1.32699473</v>
      </c>
      <c r="L248" s="9">
        <f t="shared" si="639"/>
        <v>1.3439601534999999</v>
      </c>
      <c r="M248" s="9">
        <f t="shared" si="639"/>
        <v>1.1586467789999999</v>
      </c>
      <c r="N248" s="9">
        <f t="shared" si="639"/>
        <v>1.3863969844999997</v>
      </c>
      <c r="O248" s="9">
        <f t="shared" si="639"/>
        <v>42.523030879000004</v>
      </c>
      <c r="P248" s="9">
        <f t="shared" si="639"/>
        <v>194.08441983449995</v>
      </c>
      <c r="Q248" s="9">
        <f t="shared" si="639"/>
        <v>184.39453859099999</v>
      </c>
      <c r="R248" s="9">
        <f t="shared" si="639"/>
        <v>301.3892269035</v>
      </c>
      <c r="S248" s="9">
        <f t="shared" si="639"/>
        <v>285.21548755800001</v>
      </c>
      <c r="T248" s="9">
        <f t="shared" ref="T248:AH248" si="640">S308</f>
        <v>379.79912149287009</v>
      </c>
      <c r="U248" s="9">
        <f t="shared" si="640"/>
        <v>388.60416503923057</v>
      </c>
      <c r="V248" s="9">
        <f t="shared" si="640"/>
        <v>373.66398192041908</v>
      </c>
      <c r="W248" s="9">
        <f t="shared" si="640"/>
        <v>355.55248658749014</v>
      </c>
      <c r="X248" s="9">
        <f t="shared" si="640"/>
        <v>334.66570296882213</v>
      </c>
      <c r="Y248" s="9">
        <f t="shared" si="640"/>
        <v>314.8013724218834</v>
      </c>
      <c r="Z248" s="9">
        <f t="shared" si="640"/>
        <v>292.92643874955911</v>
      </c>
      <c r="AA248" s="9">
        <f t="shared" si="640"/>
        <v>273.13702189443478</v>
      </c>
      <c r="AB248" s="9">
        <f t="shared" si="640"/>
        <v>251.34609698077918</v>
      </c>
      <c r="AC248" s="9">
        <f t="shared" si="640"/>
        <v>228.47988452731116</v>
      </c>
      <c r="AD248" s="9">
        <f t="shared" si="640"/>
        <v>205.67668827657431</v>
      </c>
      <c r="AE248" s="9">
        <f t="shared" si="640"/>
        <v>183.46088375915556</v>
      </c>
      <c r="AF248" s="9">
        <f t="shared" si="640"/>
        <v>162.16140155047475</v>
      </c>
      <c r="AG248" s="9">
        <f t="shared" si="640"/>
        <v>141.63072811701181</v>
      </c>
      <c r="AH248" s="9">
        <f t="shared" si="640"/>
        <v>117.27951622921024</v>
      </c>
      <c r="AI248" s="9">
        <f t="shared" si="638"/>
        <v>92.550921734965087</v>
      </c>
      <c r="AJ248" s="9">
        <f t="shared" si="638"/>
        <v>75.487045040031418</v>
      </c>
      <c r="AK248" s="9">
        <f t="shared" si="638"/>
        <v>64.7266658979308</v>
      </c>
      <c r="AL248" s="9">
        <f t="shared" si="638"/>
        <v>54.596373499844873</v>
      </c>
      <c r="AM248" s="9">
        <f t="shared" si="638"/>
        <v>48.156616060509677</v>
      </c>
      <c r="AN248" s="906"/>
    </row>
    <row r="249" spans="1:40" outlineLevel="2">
      <c r="A249" s="37">
        <f>ROW()</f>
        <v>249</v>
      </c>
      <c r="C249" s="38" t="s">
        <v>4</v>
      </c>
      <c r="E249" s="4"/>
      <c r="I249" s="9">
        <f t="shared" ref="I249:S249" si="641">I357+I464+I571+I678+I785+I892+I999+I1106+I1213+I1320+I1427+I1534+I1641+I1748+I1855+I1962</f>
        <v>0</v>
      </c>
      <c r="J249" s="9">
        <f t="shared" si="641"/>
        <v>0.57169320000000023</v>
      </c>
      <c r="K249" s="9">
        <f t="shared" si="641"/>
        <v>1.0370073340000003</v>
      </c>
      <c r="L249" s="9">
        <f t="shared" si="641"/>
        <v>1.2846774513333337</v>
      </c>
      <c r="M249" s="9">
        <f t="shared" si="641"/>
        <v>1.1187501386666669</v>
      </c>
      <c r="N249" s="9">
        <f t="shared" si="641"/>
        <v>2.6868834860000006</v>
      </c>
      <c r="O249" s="9">
        <f t="shared" si="641"/>
        <v>2.4413549446666671</v>
      </c>
      <c r="P249" s="9">
        <f t="shared" si="641"/>
        <v>2.1958264033333341</v>
      </c>
      <c r="Q249" s="9">
        <f t="shared" si="641"/>
        <v>1.9502978620000004</v>
      </c>
      <c r="R249" s="9">
        <f t="shared" si="641"/>
        <v>1.727637048666667</v>
      </c>
      <c r="S249" s="9">
        <f t="shared" si="641"/>
        <v>1.6326083833333338</v>
      </c>
      <c r="T249" s="9">
        <f t="shared" ref="T249:AH249" si="642">S309</f>
        <v>6.2118580173333342</v>
      </c>
      <c r="U249" s="9">
        <f t="shared" si="642"/>
        <v>6.0681444629201051</v>
      </c>
      <c r="V249" s="9">
        <f t="shared" si="642"/>
        <v>7.4012738982312634</v>
      </c>
      <c r="W249" s="9">
        <f t="shared" si="642"/>
        <v>7.715697766073931</v>
      </c>
      <c r="X249" s="9">
        <f t="shared" si="642"/>
        <v>8.139229669779942</v>
      </c>
      <c r="Y249" s="9">
        <f t="shared" si="642"/>
        <v>11.040914234812707</v>
      </c>
      <c r="Z249" s="9">
        <f t="shared" si="642"/>
        <v>13.348569057012135</v>
      </c>
      <c r="AA249" s="9">
        <f t="shared" si="642"/>
        <v>15.697996210253212</v>
      </c>
      <c r="AB249" s="9">
        <f t="shared" si="642"/>
        <v>21.07207645839431</v>
      </c>
      <c r="AC249" s="9">
        <f t="shared" si="642"/>
        <v>24.597758448960484</v>
      </c>
      <c r="AD249" s="9">
        <f t="shared" si="642"/>
        <v>30.728038990193248</v>
      </c>
      <c r="AE249" s="9">
        <f t="shared" si="642"/>
        <v>32.13561556048694</v>
      </c>
      <c r="AF249" s="9">
        <f t="shared" si="642"/>
        <v>31.627609865224162</v>
      </c>
      <c r="AG249" s="9">
        <f t="shared" si="642"/>
        <v>31.590466052277467</v>
      </c>
      <c r="AH249" s="9">
        <f t="shared" si="642"/>
        <v>31.060339749192103</v>
      </c>
      <c r="AI249" s="9">
        <f t="shared" si="638"/>
        <v>29.496181023438044</v>
      </c>
      <c r="AJ249" s="9">
        <f t="shared" si="638"/>
        <v>29.330761847390946</v>
      </c>
      <c r="AK249" s="9">
        <f t="shared" si="638"/>
        <v>28.720295581003651</v>
      </c>
      <c r="AL249" s="9">
        <f t="shared" si="638"/>
        <v>29.313713246241182</v>
      </c>
      <c r="AM249" s="9">
        <f t="shared" si="638"/>
        <v>28.849279836818219</v>
      </c>
      <c r="AN249" s="906"/>
    </row>
    <row r="250" spans="1:40" outlineLevel="2">
      <c r="A250" s="37">
        <f>ROW()</f>
        <v>250</v>
      </c>
      <c r="C250" s="38" t="s">
        <v>5</v>
      </c>
      <c r="E250" s="4"/>
      <c r="I250" s="9">
        <f t="shared" ref="I250:S250" si="643">I358+I465+I572+I679+I786+I893+I1000+I1107+I1214+I1321+I1428+I1535+I1642+I1749+I1856+I1963</f>
        <v>0</v>
      </c>
      <c r="J250" s="9">
        <f t="shared" si="643"/>
        <v>5.0959685000000006</v>
      </c>
      <c r="K250" s="9">
        <f t="shared" si="643"/>
        <v>5.8041790750000004</v>
      </c>
      <c r="L250" s="9">
        <f t="shared" si="643"/>
        <v>5.8232008760000005</v>
      </c>
      <c r="M250" s="9">
        <f t="shared" si="643"/>
        <v>5.975184575500001</v>
      </c>
      <c r="N250" s="9">
        <f t="shared" si="643"/>
        <v>6.0621322785</v>
      </c>
      <c r="O250" s="9">
        <f t="shared" si="643"/>
        <v>8.7229888259999999</v>
      </c>
      <c r="P250" s="9">
        <f t="shared" si="643"/>
        <v>8.4728526949999985</v>
      </c>
      <c r="Q250" s="9">
        <f t="shared" si="643"/>
        <v>9.5474313409999993</v>
      </c>
      <c r="R250" s="9">
        <f t="shared" si="643"/>
        <v>14.202060579999999</v>
      </c>
      <c r="S250" s="9">
        <f t="shared" si="643"/>
        <v>13.944786904999999</v>
      </c>
      <c r="T250" s="9">
        <f t="shared" ref="T250:AH250" si="644">S310</f>
        <v>25.843544799630003</v>
      </c>
      <c r="U250" s="9">
        <f t="shared" si="644"/>
        <v>70.236661168362275</v>
      </c>
      <c r="V250" s="9">
        <f t="shared" si="644"/>
        <v>70.683732162063336</v>
      </c>
      <c r="W250" s="9">
        <f t="shared" si="644"/>
        <v>74.680254473639266</v>
      </c>
      <c r="X250" s="9">
        <f t="shared" si="644"/>
        <v>77.556732877021659</v>
      </c>
      <c r="Y250" s="9">
        <f t="shared" si="644"/>
        <v>84.016589695097537</v>
      </c>
      <c r="Z250" s="9">
        <f t="shared" si="644"/>
        <v>81.023028746022334</v>
      </c>
      <c r="AA250" s="9">
        <f t="shared" si="644"/>
        <v>80.481155484978402</v>
      </c>
      <c r="AB250" s="9">
        <f t="shared" si="644"/>
        <v>76.632902185790698</v>
      </c>
      <c r="AC250" s="9">
        <f t="shared" si="644"/>
        <v>73.62868473526548</v>
      </c>
      <c r="AD250" s="9">
        <f t="shared" si="644"/>
        <v>71.825140026559026</v>
      </c>
      <c r="AE250" s="9">
        <f t="shared" si="644"/>
        <v>68.299106327551954</v>
      </c>
      <c r="AF250" s="9">
        <f t="shared" si="644"/>
        <v>64.374655123042274</v>
      </c>
      <c r="AG250" s="9">
        <f t="shared" si="644"/>
        <v>58.077157054838445</v>
      </c>
      <c r="AH250" s="9">
        <f t="shared" si="644"/>
        <v>53.198889434304945</v>
      </c>
      <c r="AI250" s="9">
        <f t="shared" si="638"/>
        <v>48.174975786545332</v>
      </c>
      <c r="AJ250" s="9">
        <f t="shared" si="638"/>
        <v>42.74671796514744</v>
      </c>
      <c r="AK250" s="9">
        <f t="shared" si="638"/>
        <v>37.619092378528826</v>
      </c>
      <c r="AL250" s="9">
        <f t="shared" si="638"/>
        <v>31.881507444849035</v>
      </c>
      <c r="AM250" s="9">
        <f t="shared" si="638"/>
        <v>26.656929721337441</v>
      </c>
      <c r="AN250" s="906"/>
    </row>
    <row r="251" spans="1:40" outlineLevel="2">
      <c r="A251" s="37">
        <f>ROW()</f>
        <v>251</v>
      </c>
      <c r="C251" s="38" t="s">
        <v>473</v>
      </c>
      <c r="E251" s="4"/>
      <c r="I251" s="9">
        <f t="shared" ref="I251:S251" si="645">I359+I466+I573+I680+I787+I894+I1001+I1108+I1215+I1322+I1429+I1536+I1643+I1750+I1857+I1964</f>
        <v>0</v>
      </c>
      <c r="J251" s="9">
        <f t="shared" si="645"/>
        <v>0</v>
      </c>
      <c r="K251" s="9">
        <f t="shared" si="645"/>
        <v>0</v>
      </c>
      <c r="L251" s="9">
        <f t="shared" si="645"/>
        <v>0</v>
      </c>
      <c r="M251" s="9">
        <f t="shared" si="645"/>
        <v>0</v>
      </c>
      <c r="N251" s="9">
        <f t="shared" si="645"/>
        <v>0</v>
      </c>
      <c r="O251" s="9">
        <f t="shared" si="645"/>
        <v>0</v>
      </c>
      <c r="P251" s="9">
        <f t="shared" si="645"/>
        <v>0</v>
      </c>
      <c r="Q251" s="9">
        <f t="shared" si="645"/>
        <v>0</v>
      </c>
      <c r="R251" s="9">
        <f t="shared" si="645"/>
        <v>0</v>
      </c>
      <c r="S251" s="9">
        <f t="shared" si="645"/>
        <v>0</v>
      </c>
      <c r="T251" s="9">
        <f t="shared" ref="T251:T253" si="646">S311</f>
        <v>0</v>
      </c>
      <c r="U251" s="9">
        <f t="shared" ref="U251:U253" si="647">T311</f>
        <v>0</v>
      </c>
      <c r="V251" s="9">
        <f t="shared" ref="V251:V253" si="648">U311</f>
        <v>0</v>
      </c>
      <c r="W251" s="9">
        <f t="shared" ref="W251:W253" si="649">V311</f>
        <v>0</v>
      </c>
      <c r="X251" s="9">
        <f t="shared" ref="X251:X253" si="650">W311</f>
        <v>0</v>
      </c>
      <c r="Y251" s="9">
        <f t="shared" ref="Y251:Y253" si="651">X311</f>
        <v>0</v>
      </c>
      <c r="Z251" s="9">
        <f t="shared" ref="Z251:Z253" si="652">Y311</f>
        <v>3.3065471699999995</v>
      </c>
      <c r="AA251" s="9">
        <f t="shared" ref="AA251:AA253" si="653">Z311</f>
        <v>5.6014125209999932</v>
      </c>
      <c r="AB251" s="9">
        <f t="shared" ref="AB251:AB253" si="654">AA311</f>
        <v>8.2794209352749917</v>
      </c>
      <c r="AC251" s="9">
        <f t="shared" ref="AC251:AC253" si="655">AB311</f>
        <v>10.363952248762491</v>
      </c>
      <c r="AD251" s="9">
        <f t="shared" ref="AD251:AD253" si="656">AC311</f>
        <v>14.201535655481241</v>
      </c>
      <c r="AE251" s="9">
        <f t="shared" ref="AE251:AE253" si="657">AD311</f>
        <v>21.037948456806596</v>
      </c>
      <c r="AF251" s="9">
        <f t="shared" ref="AF251:AF253" si="658">AE311</f>
        <v>18.557785322781978</v>
      </c>
      <c r="AG251" s="9">
        <f t="shared" ref="AG251:AG253" si="659">AF311</f>
        <v>25.19012822293934</v>
      </c>
      <c r="AH251" s="9">
        <f t="shared" ref="AH251:AH253" si="660">AG311</f>
        <v>19.748953010416415</v>
      </c>
      <c r="AI251" s="9">
        <f t="shared" si="638"/>
        <v>20.724075619449849</v>
      </c>
      <c r="AJ251" s="9">
        <f t="shared" si="638"/>
        <v>30.273913645531369</v>
      </c>
      <c r="AK251" s="9">
        <f t="shared" si="638"/>
        <v>29.997542229022162</v>
      </c>
      <c r="AL251" s="9">
        <f t="shared" si="638"/>
        <v>26.217494459085081</v>
      </c>
      <c r="AM251" s="9">
        <f t="shared" si="638"/>
        <v>27.90688767797344</v>
      </c>
      <c r="AN251" s="906"/>
    </row>
    <row r="252" spans="1:40" outlineLevel="2">
      <c r="A252" s="37">
        <f>ROW()</f>
        <v>252</v>
      </c>
      <c r="C252" s="38" t="s">
        <v>474</v>
      </c>
      <c r="E252" s="4"/>
      <c r="I252" s="9">
        <f t="shared" ref="I252:S252" si="661">I360+I467+I574+I681+I788+I895+I1002+I1109+I1216+I1323+I1430+I1537+I1644+I1751+I1858+I1965</f>
        <v>0</v>
      </c>
      <c r="J252" s="9">
        <f t="shared" si="661"/>
        <v>0</v>
      </c>
      <c r="K252" s="9">
        <f t="shared" si="661"/>
        <v>0</v>
      </c>
      <c r="L252" s="9">
        <f t="shared" si="661"/>
        <v>0</v>
      </c>
      <c r="M252" s="9">
        <f t="shared" si="661"/>
        <v>0</v>
      </c>
      <c r="N252" s="9">
        <f t="shared" si="661"/>
        <v>0</v>
      </c>
      <c r="O252" s="9">
        <f t="shared" si="661"/>
        <v>0</v>
      </c>
      <c r="P252" s="9">
        <f t="shared" si="661"/>
        <v>0</v>
      </c>
      <c r="Q252" s="9">
        <f t="shared" si="661"/>
        <v>0</v>
      </c>
      <c r="R252" s="9">
        <f t="shared" si="661"/>
        <v>0</v>
      </c>
      <c r="S252" s="9">
        <f t="shared" si="661"/>
        <v>0</v>
      </c>
      <c r="T252" s="9">
        <f t="shared" si="646"/>
        <v>0</v>
      </c>
      <c r="U252" s="9">
        <f t="shared" si="647"/>
        <v>0</v>
      </c>
      <c r="V252" s="9">
        <f t="shared" si="648"/>
        <v>0</v>
      </c>
      <c r="W252" s="9">
        <f t="shared" si="649"/>
        <v>0</v>
      </c>
      <c r="X252" s="9">
        <f t="shared" si="650"/>
        <v>0</v>
      </c>
      <c r="Y252" s="9">
        <f t="shared" si="651"/>
        <v>0</v>
      </c>
      <c r="Z252" s="9">
        <f t="shared" si="652"/>
        <v>0.83603079787499979</v>
      </c>
      <c r="AA252" s="9">
        <f t="shared" si="653"/>
        <v>2.3150540628562495</v>
      </c>
      <c r="AB252" s="9">
        <f t="shared" si="654"/>
        <v>7.0412903479687472</v>
      </c>
      <c r="AC252" s="9">
        <f t="shared" si="655"/>
        <v>14.047880012943747</v>
      </c>
      <c r="AD252" s="9">
        <f t="shared" si="656"/>
        <v>17.189131309624994</v>
      </c>
      <c r="AE252" s="9">
        <f t="shared" si="657"/>
        <v>20.079214805888284</v>
      </c>
      <c r="AF252" s="9">
        <f t="shared" si="658"/>
        <v>24.011238333532777</v>
      </c>
      <c r="AG252" s="9">
        <f t="shared" si="659"/>
        <v>28.285461161689334</v>
      </c>
      <c r="AH252" s="9">
        <f t="shared" si="660"/>
        <v>28.913234234105364</v>
      </c>
      <c r="AI252" s="9">
        <f t="shared" si="638"/>
        <v>28.51638519824763</v>
      </c>
      <c r="AJ252" s="9">
        <f t="shared" si="638"/>
        <v>29.921342251968504</v>
      </c>
      <c r="AK252" s="9">
        <f t="shared" si="638"/>
        <v>30.495317069580842</v>
      </c>
      <c r="AL252" s="9">
        <f t="shared" si="638"/>
        <v>30.514577536956391</v>
      </c>
      <c r="AM252" s="9">
        <f t="shared" si="638"/>
        <v>30.337086741980375</v>
      </c>
      <c r="AN252" s="906"/>
    </row>
    <row r="253" spans="1:40" outlineLevel="2">
      <c r="A253" s="37">
        <f>ROW()</f>
        <v>253</v>
      </c>
      <c r="C253" s="38" t="s">
        <v>477</v>
      </c>
      <c r="E253" s="4"/>
      <c r="I253" s="9">
        <f t="shared" ref="I253:S253" si="662">I361+I468+I575+I682+I789+I896+I1003+I1110+I1217+I1324+I1431+I1538+I1645+I1752+I1859+I1966</f>
        <v>0</v>
      </c>
      <c r="J253" s="9">
        <f t="shared" si="662"/>
        <v>0</v>
      </c>
      <c r="K253" s="9">
        <f t="shared" si="662"/>
        <v>0</v>
      </c>
      <c r="L253" s="9">
        <f t="shared" si="662"/>
        <v>0</v>
      </c>
      <c r="M253" s="9">
        <f t="shared" si="662"/>
        <v>0</v>
      </c>
      <c r="N253" s="9">
        <f t="shared" si="662"/>
        <v>0</v>
      </c>
      <c r="O253" s="9">
        <f t="shared" si="662"/>
        <v>0</v>
      </c>
      <c r="P253" s="9">
        <f t="shared" si="662"/>
        <v>0</v>
      </c>
      <c r="Q253" s="9">
        <f t="shared" si="662"/>
        <v>0</v>
      </c>
      <c r="R253" s="9">
        <f t="shared" si="662"/>
        <v>0</v>
      </c>
      <c r="S253" s="9">
        <f t="shared" si="662"/>
        <v>0</v>
      </c>
      <c r="T253" s="9">
        <f t="shared" si="646"/>
        <v>0</v>
      </c>
      <c r="U253" s="9">
        <f t="shared" si="647"/>
        <v>0</v>
      </c>
      <c r="V253" s="9">
        <f t="shared" si="648"/>
        <v>0</v>
      </c>
      <c r="W253" s="9">
        <f t="shared" si="649"/>
        <v>0</v>
      </c>
      <c r="X253" s="9">
        <f t="shared" si="650"/>
        <v>0</v>
      </c>
      <c r="Y253" s="9">
        <f t="shared" si="651"/>
        <v>0</v>
      </c>
      <c r="Z253" s="9">
        <f t="shared" si="652"/>
        <v>5.2280085352499999</v>
      </c>
      <c r="AA253" s="9">
        <f t="shared" si="653"/>
        <v>11.194916970487498</v>
      </c>
      <c r="AB253" s="9">
        <f t="shared" si="654"/>
        <v>13.500552487499998</v>
      </c>
      <c r="AC253" s="9">
        <f t="shared" si="655"/>
        <v>19.312734453918747</v>
      </c>
      <c r="AD253" s="9">
        <f t="shared" si="656"/>
        <v>25.086143194431244</v>
      </c>
      <c r="AE253" s="9">
        <f t="shared" si="657"/>
        <v>29.98429589371986</v>
      </c>
      <c r="AF253" s="9">
        <f t="shared" si="658"/>
        <v>40.731428761491912</v>
      </c>
      <c r="AG253" s="9">
        <f t="shared" si="659"/>
        <v>49.467424765357563</v>
      </c>
      <c r="AH253" s="9">
        <f t="shared" si="660"/>
        <v>60.481601923019092</v>
      </c>
      <c r="AI253" s="9">
        <f t="shared" si="638"/>
        <v>63.190244770679151</v>
      </c>
      <c r="AJ253" s="9">
        <f t="shared" si="638"/>
        <v>67.019097148585814</v>
      </c>
      <c r="AK253" s="9">
        <f t="shared" si="638"/>
        <v>69.441990247475005</v>
      </c>
      <c r="AL253" s="9">
        <f t="shared" si="638"/>
        <v>71.763584956155015</v>
      </c>
      <c r="AM253" s="9">
        <f t="shared" si="638"/>
        <v>75.267277865265143</v>
      </c>
      <c r="AN253" s="906"/>
    </row>
    <row r="254" spans="1:40" outlineLevel="2">
      <c r="A254" s="37">
        <f>ROW()</f>
        <v>254</v>
      </c>
      <c r="C254" s="38" t="s">
        <v>511</v>
      </c>
      <c r="E254" s="4"/>
      <c r="I254" s="9">
        <f t="shared" ref="I254:S254" si="663">I362+I469+I576+I683+I790+I897+I1004+I1111+I1218+I1325+I1432+I1539+I1646+I1753+I1860+I1967</f>
        <v>0</v>
      </c>
      <c r="J254" s="9">
        <f t="shared" si="663"/>
        <v>0</v>
      </c>
      <c r="K254" s="9">
        <f t="shared" si="663"/>
        <v>0</v>
      </c>
      <c r="L254" s="9">
        <f t="shared" si="663"/>
        <v>0</v>
      </c>
      <c r="M254" s="9">
        <f t="shared" si="663"/>
        <v>0</v>
      </c>
      <c r="N254" s="9">
        <f t="shared" si="663"/>
        <v>0</v>
      </c>
      <c r="O254" s="9">
        <f t="shared" si="663"/>
        <v>0</v>
      </c>
      <c r="P254" s="9">
        <f t="shared" si="663"/>
        <v>0</v>
      </c>
      <c r="Q254" s="9">
        <f t="shared" si="663"/>
        <v>0</v>
      </c>
      <c r="R254" s="9">
        <f t="shared" si="663"/>
        <v>0</v>
      </c>
      <c r="S254" s="9">
        <f t="shared" si="663"/>
        <v>0</v>
      </c>
      <c r="T254" s="9">
        <f t="shared" ref="T254" si="664">S314</f>
        <v>0</v>
      </c>
      <c r="U254" s="9">
        <f t="shared" ref="U254" si="665">T314</f>
        <v>3.0409407109845787</v>
      </c>
      <c r="V254" s="9">
        <f t="shared" ref="V254" si="666">U314</f>
        <v>4.5079111306064048</v>
      </c>
      <c r="W254" s="9">
        <f t="shared" ref="W254" si="667">V314</f>
        <v>5.3696535767996201</v>
      </c>
      <c r="X254" s="9">
        <f t="shared" ref="X254" si="668">W314</f>
        <v>5.0905017246992825</v>
      </c>
      <c r="Y254" s="9">
        <f t="shared" ref="Y254" si="669">X314</f>
        <v>4.9154320449770159</v>
      </c>
      <c r="Z254" s="9">
        <f t="shared" ref="Z254" si="670">Y314</f>
        <v>4.6412502452471998</v>
      </c>
      <c r="AA254" s="9">
        <f t="shared" ref="AA254" si="671">Z314</f>
        <v>4.3464495955173836</v>
      </c>
      <c r="AB254" s="9">
        <f t="shared" ref="AB254" si="672">AA314</f>
        <v>4.0516489457875684</v>
      </c>
      <c r="AC254" s="9">
        <f t="shared" ref="AC254" si="673">AB314</f>
        <v>3.7568482960577527</v>
      </c>
      <c r="AD254" s="9">
        <f t="shared" ref="AD254" si="674">AC314</f>
        <v>3.4620476463279366</v>
      </c>
      <c r="AE254" s="9">
        <f t="shared" ref="AE254" si="675">AD314</f>
        <v>3.6661228941443338</v>
      </c>
      <c r="AF254" s="9">
        <f t="shared" ref="AF254" si="676">AE314</f>
        <v>4.4452700987036531</v>
      </c>
      <c r="AG254" s="9">
        <f t="shared" ref="AG254" si="677">AF314</f>
        <v>3.9459983183496776</v>
      </c>
      <c r="AH254" s="9">
        <f t="shared" ref="AH254" si="678">AG314</f>
        <v>4.7573830467803209</v>
      </c>
      <c r="AI254" s="9">
        <f t="shared" si="638"/>
        <v>7.8109997227686563</v>
      </c>
      <c r="AJ254" s="9">
        <f t="shared" si="638"/>
        <v>8.6515562025660859</v>
      </c>
      <c r="AK254" s="9">
        <f t="shared" si="638"/>
        <v>30.282704692264662</v>
      </c>
      <c r="AL254" s="9">
        <f t="shared" si="638"/>
        <v>45.702202318420447</v>
      </c>
      <c r="AM254" s="9">
        <f t="shared" si="638"/>
        <v>51.59982028332881</v>
      </c>
      <c r="AN254" s="906"/>
    </row>
    <row r="255" spans="1:40" outlineLevel="2">
      <c r="A255" s="37">
        <f>ROW()</f>
        <v>255</v>
      </c>
      <c r="C255" s="38" t="s">
        <v>655</v>
      </c>
      <c r="E255" s="4"/>
      <c r="I255" s="9">
        <f t="shared" ref="I255:S255" si="679">I363+I470+I577+I684+I791+I898+I1005+I1112+I1219+I1326+I1433+I1540+I1647+I1754+I1861+I1968</f>
        <v>0</v>
      </c>
      <c r="J255" s="9">
        <f t="shared" si="679"/>
        <v>0</v>
      </c>
      <c r="K255" s="9">
        <f t="shared" si="679"/>
        <v>0</v>
      </c>
      <c r="L255" s="9">
        <f t="shared" si="679"/>
        <v>0</v>
      </c>
      <c r="M255" s="9">
        <f t="shared" si="679"/>
        <v>0</v>
      </c>
      <c r="N255" s="9">
        <f t="shared" si="679"/>
        <v>0</v>
      </c>
      <c r="O255" s="9">
        <f t="shared" si="679"/>
        <v>0</v>
      </c>
      <c r="P255" s="9">
        <f t="shared" si="679"/>
        <v>0</v>
      </c>
      <c r="Q255" s="9">
        <f t="shared" si="679"/>
        <v>0</v>
      </c>
      <c r="R255" s="9">
        <f t="shared" si="679"/>
        <v>0</v>
      </c>
      <c r="S255" s="9">
        <f t="shared" si="679"/>
        <v>0</v>
      </c>
      <c r="T255" s="9">
        <f t="shared" ref="T255" si="680">S315</f>
        <v>0</v>
      </c>
      <c r="U255" s="9">
        <f t="shared" ref="U255" si="681">T315</f>
        <v>0</v>
      </c>
      <c r="V255" s="9">
        <f t="shared" ref="V255" si="682">U315</f>
        <v>0</v>
      </c>
      <c r="W255" s="9">
        <f t="shared" ref="W255" si="683">V315</f>
        <v>0</v>
      </c>
      <c r="X255" s="9">
        <f t="shared" ref="X255" si="684">W315</f>
        <v>0</v>
      </c>
      <c r="Y255" s="9">
        <f t="shared" ref="Y255" si="685">X315</f>
        <v>0</v>
      </c>
      <c r="Z255" s="9">
        <f t="shared" ref="Z255" si="686">Y315</f>
        <v>0</v>
      </c>
      <c r="AA255" s="9">
        <f t="shared" ref="AA255" si="687">Z315</f>
        <v>0</v>
      </c>
      <c r="AB255" s="9">
        <f t="shared" ref="AB255" si="688">AA315</f>
        <v>0</v>
      </c>
      <c r="AC255" s="9">
        <f t="shared" ref="AC255" si="689">AB315</f>
        <v>0</v>
      </c>
      <c r="AD255" s="9">
        <f t="shared" ref="AD255" si="690">AC315</f>
        <v>0</v>
      </c>
      <c r="AE255" s="9">
        <f t="shared" ref="AE255" si="691">AD315</f>
        <v>0</v>
      </c>
      <c r="AF255" s="9">
        <f t="shared" ref="AF255" si="692">AE315</f>
        <v>0</v>
      </c>
      <c r="AG255" s="9">
        <f t="shared" ref="AG255" si="693">AF315</f>
        <v>0</v>
      </c>
      <c r="AH255" s="9">
        <f t="shared" ref="AH255" si="694">AG315</f>
        <v>0</v>
      </c>
      <c r="AI255" s="9">
        <f t="shared" si="638"/>
        <v>0</v>
      </c>
      <c r="AJ255" s="9">
        <f t="shared" si="638"/>
        <v>0</v>
      </c>
      <c r="AK255" s="9">
        <f t="shared" si="638"/>
        <v>0</v>
      </c>
      <c r="AL255" s="9">
        <f t="shared" si="638"/>
        <v>0</v>
      </c>
      <c r="AM255" s="9">
        <f t="shared" si="638"/>
        <v>0</v>
      </c>
      <c r="AN255" s="906"/>
    </row>
    <row r="256" spans="1:40" outlineLevel="2">
      <c r="A256" s="37">
        <f>ROW()</f>
        <v>256</v>
      </c>
      <c r="C256" s="38" t="s">
        <v>656</v>
      </c>
      <c r="E256" s="4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06"/>
    </row>
    <row r="257" spans="1:40" outlineLevel="2">
      <c r="A257" s="37">
        <f>ROW()</f>
        <v>257</v>
      </c>
      <c r="C257" s="38" t="s">
        <v>667</v>
      </c>
      <c r="E257" s="4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06"/>
    </row>
    <row r="258" spans="1:40" ht="13.5" customHeight="1" outlineLevel="2">
      <c r="A258" s="37">
        <f>ROW()</f>
        <v>258</v>
      </c>
      <c r="C258" s="38" t="s">
        <v>212</v>
      </c>
      <c r="E258" s="4"/>
      <c r="I258" s="9">
        <f t="shared" ref="I258:S258" si="695">I366+I473+I580+I687+I794+I901+I1008+I1115+I1222+I1329+I1436+I1543+I1650+I1757+I1864+I1971</f>
        <v>0</v>
      </c>
      <c r="J258" s="9">
        <f t="shared" si="695"/>
        <v>0</v>
      </c>
      <c r="K258" s="9">
        <f t="shared" si="695"/>
        <v>0</v>
      </c>
      <c r="L258" s="9">
        <f t="shared" si="695"/>
        <v>0</v>
      </c>
      <c r="M258" s="9">
        <f t="shared" si="695"/>
        <v>0</v>
      </c>
      <c r="N258" s="9">
        <f t="shared" si="695"/>
        <v>0</v>
      </c>
      <c r="O258" s="9">
        <f t="shared" si="695"/>
        <v>0</v>
      </c>
      <c r="P258" s="9">
        <f t="shared" si="695"/>
        <v>-0.11984469</v>
      </c>
      <c r="Q258" s="9">
        <f t="shared" si="695"/>
        <v>1.6745067099999997</v>
      </c>
      <c r="R258" s="9">
        <f t="shared" si="695"/>
        <v>3.0899590400000001</v>
      </c>
      <c r="S258" s="9">
        <f t="shared" si="695"/>
        <v>3.7512522500000003</v>
      </c>
      <c r="T258" s="9">
        <f t="shared" ref="T258" si="696">S318</f>
        <v>4.4173144000000004</v>
      </c>
      <c r="U258" s="9">
        <f t="shared" ref="U258:AC258" si="697">T318</f>
        <v>4.401005556667335</v>
      </c>
      <c r="V258" s="9">
        <f t="shared" si="697"/>
        <v>4.3619994158318898</v>
      </c>
      <c r="W258" s="9">
        <f t="shared" si="697"/>
        <v>4.5506250952056586</v>
      </c>
      <c r="X258" s="9">
        <f t="shared" si="697"/>
        <v>4.5512231211702572</v>
      </c>
      <c r="Y258" s="9">
        <f t="shared" si="697"/>
        <v>4.5482520111702573</v>
      </c>
      <c r="Z258" s="9">
        <f t="shared" si="697"/>
        <v>4.5482520111702573</v>
      </c>
      <c r="AA258" s="9">
        <f t="shared" si="697"/>
        <v>4.5482520111702573</v>
      </c>
      <c r="AB258" s="9">
        <f t="shared" si="697"/>
        <v>4.5482520111702573</v>
      </c>
      <c r="AC258" s="9">
        <f t="shared" si="697"/>
        <v>4.5482520111702573</v>
      </c>
      <c r="AD258" s="9">
        <f t="shared" ref="AD258:AD259" si="698">AC318</f>
        <v>4.5482520111702573</v>
      </c>
      <c r="AE258" s="9">
        <f t="shared" ref="AE258:AE259" si="699">AD318</f>
        <v>4.5482520111702573</v>
      </c>
      <c r="AF258" s="9">
        <f t="shared" ref="AF258:AF259" si="700">AE318</f>
        <v>4.5482520111702573</v>
      </c>
      <c r="AG258" s="9">
        <f t="shared" ref="AG258:AG259" si="701">AF318</f>
        <v>4.5482520111702573</v>
      </c>
      <c r="AH258" s="9">
        <f t="shared" ref="AH258:AH259" si="702">AG318</f>
        <v>4.5482520111702573</v>
      </c>
      <c r="AI258" s="9">
        <f t="shared" ref="AI258:AI259" si="703">AH318</f>
        <v>4.5482520111702573</v>
      </c>
      <c r="AJ258" s="9">
        <f t="shared" ref="AJ258:AJ259" si="704">AI318</f>
        <v>4.5482520111702573</v>
      </c>
      <c r="AK258" s="9">
        <f t="shared" ref="AK258:AK259" si="705">AJ318</f>
        <v>4.5482520111702573</v>
      </c>
      <c r="AL258" s="9">
        <f t="shared" ref="AL258:AL259" si="706">AK318</f>
        <v>4.5482520111702573</v>
      </c>
      <c r="AM258" s="9">
        <f t="shared" ref="AM258:AM259" si="707">AL318</f>
        <v>4.5482520111702573</v>
      </c>
      <c r="AN258" s="906"/>
    </row>
    <row r="259" spans="1:40" ht="13.5" customHeight="1" outlineLevel="2">
      <c r="A259" s="37">
        <f>ROW()</f>
        <v>259</v>
      </c>
      <c r="C259" s="159" t="s">
        <v>362</v>
      </c>
      <c r="D259" s="30"/>
      <c r="E259" s="160"/>
      <c r="F259" s="30"/>
      <c r="G259" s="30"/>
      <c r="H259" s="30"/>
      <c r="I259" s="15">
        <f t="shared" ref="I259:S259" si="708">I367+I474+I581+I688+I795+I902+I1009+I1116+I1223+I1330+I1437+I1544+I1651+I1758+I1865+I1972</f>
        <v>0</v>
      </c>
      <c r="J259" s="15">
        <f t="shared" si="708"/>
        <v>0</v>
      </c>
      <c r="K259" s="15">
        <f t="shared" si="708"/>
        <v>0</v>
      </c>
      <c r="L259" s="15">
        <f t="shared" si="708"/>
        <v>0</v>
      </c>
      <c r="M259" s="15">
        <f t="shared" si="708"/>
        <v>0</v>
      </c>
      <c r="N259" s="15">
        <f t="shared" si="708"/>
        <v>0</v>
      </c>
      <c r="O259" s="15">
        <f t="shared" si="708"/>
        <v>0</v>
      </c>
      <c r="P259" s="15">
        <f t="shared" si="708"/>
        <v>0</v>
      </c>
      <c r="Q259" s="15">
        <f t="shared" si="708"/>
        <v>0</v>
      </c>
      <c r="R259" s="15">
        <f t="shared" si="708"/>
        <v>0</v>
      </c>
      <c r="S259" s="15">
        <f t="shared" si="708"/>
        <v>0</v>
      </c>
      <c r="T259" s="15">
        <f t="shared" ref="T259" si="709">S319</f>
        <v>0</v>
      </c>
      <c r="U259" s="15">
        <f t="shared" ref="U259" si="710">T319</f>
        <v>0</v>
      </c>
      <c r="V259" s="15">
        <f t="shared" ref="V259" si="711">U319</f>
        <v>0</v>
      </c>
      <c r="W259" s="15">
        <f t="shared" ref="W259" si="712">V319</f>
        <v>0</v>
      </c>
      <c r="X259" s="15">
        <f t="shared" ref="X259" si="713">W319</f>
        <v>0</v>
      </c>
      <c r="Y259" s="15">
        <f t="shared" ref="Y259" si="714">X319</f>
        <v>0</v>
      </c>
      <c r="Z259" s="15">
        <f t="shared" ref="Z259" si="715">Y319</f>
        <v>0</v>
      </c>
      <c r="AA259" s="15">
        <f t="shared" ref="AA259" si="716">Z319</f>
        <v>0</v>
      </c>
      <c r="AB259" s="15">
        <f t="shared" ref="AB259" si="717">AA319</f>
        <v>0</v>
      </c>
      <c r="AC259" s="15">
        <f t="shared" ref="AC259" si="718">AB319</f>
        <v>0</v>
      </c>
      <c r="AD259" s="15">
        <f t="shared" si="698"/>
        <v>0</v>
      </c>
      <c r="AE259" s="15">
        <f t="shared" si="699"/>
        <v>2.0551283054805665</v>
      </c>
      <c r="AF259" s="15">
        <f t="shared" si="700"/>
        <v>2.9058497613600522</v>
      </c>
      <c r="AG259" s="15">
        <f t="shared" si="701"/>
        <v>3.3225440135975868</v>
      </c>
      <c r="AH259" s="15">
        <f t="shared" si="702"/>
        <v>3.7882515323512269</v>
      </c>
      <c r="AI259" s="15">
        <f t="shared" si="703"/>
        <v>3.9608282831383432</v>
      </c>
      <c r="AJ259" s="15">
        <f t="shared" si="704"/>
        <v>3.9761367319549135</v>
      </c>
      <c r="AK259" s="15">
        <f t="shared" si="705"/>
        <v>4.1803304593653561</v>
      </c>
      <c r="AL259" s="15">
        <f t="shared" si="706"/>
        <v>4.2709328098063564</v>
      </c>
      <c r="AM259" s="15">
        <f t="shared" si="707"/>
        <v>4.0956003639532677</v>
      </c>
      <c r="AN259" s="906"/>
    </row>
    <row r="260" spans="1:40" outlineLevel="2">
      <c r="A260" s="37">
        <f>ROW()</f>
        <v>260</v>
      </c>
      <c r="C260" s="38" t="s">
        <v>1</v>
      </c>
      <c r="I260" s="9">
        <f t="shared" ref="I260" si="719">SUM(I247:I259)</f>
        <v>0</v>
      </c>
      <c r="J260" s="9">
        <f t="shared" ref="J260" si="720">SUM(J247:J259)</f>
        <v>5.0594982414987815</v>
      </c>
      <c r="K260" s="9">
        <f t="shared" ref="K260" si="721">SUM(K247:K259)</f>
        <v>9.4056989610000006</v>
      </c>
      <c r="L260" s="9">
        <f t="shared" ref="L260" si="722">SUM(L247:L259)</f>
        <v>9.571371499833333</v>
      </c>
      <c r="M260" s="9">
        <f t="shared" ref="M260" si="723">SUM(M247:M259)</f>
        <v>9.1870145841666684</v>
      </c>
      <c r="N260" s="9">
        <f t="shared" ref="N260" si="724">SUM(N247:N259)</f>
        <v>11.505950715000001</v>
      </c>
      <c r="O260" s="9">
        <f t="shared" ref="O260" si="725">SUM(O247:O259)</f>
        <v>62.275332620666667</v>
      </c>
      <c r="P260" s="9">
        <f t="shared" ref="P260" si="726">SUM(P247:P259)</f>
        <v>442.51389145483319</v>
      </c>
      <c r="Q260" s="9">
        <f t="shared" ref="Q260" si="727">SUM(Q247:Q259)</f>
        <v>424.5119081224999</v>
      </c>
      <c r="R260" s="9">
        <f t="shared" ref="R260" si="728">SUM(R247:R259)</f>
        <v>1028.8120758011664</v>
      </c>
      <c r="S260" s="9">
        <f t="shared" ref="S260" si="729">SUM(S247:S259)</f>
        <v>976.31144869283321</v>
      </c>
      <c r="T260" s="9">
        <f t="shared" ref="T260" si="730">SUM(T247:T259)</f>
        <v>1541.3631736538332</v>
      </c>
      <c r="U260" s="9">
        <f t="shared" ref="U260" si="731">SUM(U247:U259)</f>
        <v>1582.4230940096227</v>
      </c>
      <c r="V260" s="9">
        <f t="shared" ref="V260" si="732">SUM(V247:V259)</f>
        <v>1521.8576025634613</v>
      </c>
      <c r="W260" s="9">
        <f t="shared" ref="W260" si="733">SUM(W247:W259)</f>
        <v>1449.6289898878911</v>
      </c>
      <c r="X260" s="9">
        <f t="shared" ref="X260" si="734">SUM(X247:X259)</f>
        <v>1367.9421027033277</v>
      </c>
      <c r="Y260" s="9">
        <f t="shared" ref="Y260" si="735">SUM(Y247:Y259)</f>
        <v>1295.4204520204921</v>
      </c>
      <c r="Z260" s="9">
        <f t="shared" ref="Z260" si="736">SUM(Z247:Z259)</f>
        <v>1217.3927391224042</v>
      </c>
      <c r="AA260" s="9">
        <f t="shared" ref="AA260" si="737">SUM(AA247:AA259)</f>
        <v>1144.293594758683</v>
      </c>
      <c r="AB260" s="9">
        <f t="shared" ref="AB260" si="738">SUM(AB247:AB259)</f>
        <v>1068.9655319221181</v>
      </c>
      <c r="AC260" s="9">
        <f t="shared" ref="AC260:AG260" si="739">SUM(AC247:AC259)</f>
        <v>996.67062797712185</v>
      </c>
      <c r="AD260" s="9">
        <f t="shared" si="739"/>
        <v>926.17158659543577</v>
      </c>
      <c r="AE260" s="9">
        <f t="shared" si="739"/>
        <v>854.14879598331993</v>
      </c>
      <c r="AF260" s="9">
        <f t="shared" si="739"/>
        <v>779.98472320149733</v>
      </c>
      <c r="AG260" s="9">
        <f t="shared" si="739"/>
        <v>708.94438592025608</v>
      </c>
      <c r="AH260" s="9">
        <f t="shared" ref="AH260" si="740">SUM(AH247:AH259)</f>
        <v>621.80214765927383</v>
      </c>
      <c r="AI260" s="9">
        <f t="shared" ref="AI260:AM260" si="741">SUM(AI247:AI259)</f>
        <v>532.17699995934015</v>
      </c>
      <c r="AJ260" s="9">
        <f t="shared" si="741"/>
        <v>460.93278900753722</v>
      </c>
      <c r="AK260" s="9">
        <f t="shared" si="741"/>
        <v>416.26893010304713</v>
      </c>
      <c r="AL260" s="9">
        <f t="shared" si="741"/>
        <v>362.41141248415039</v>
      </c>
      <c r="AM260" s="9">
        <f t="shared" si="741"/>
        <v>333.16560643359253</v>
      </c>
      <c r="AN260" s="906"/>
    </row>
    <row r="261" spans="1:40" outlineLevel="2">
      <c r="A261" s="37">
        <f>ROW()</f>
        <v>261</v>
      </c>
      <c r="B261" s="343" t="s">
        <v>31</v>
      </c>
      <c r="E261" s="4"/>
      <c r="H261" s="329" t="s">
        <v>47</v>
      </c>
      <c r="I261" s="331" t="str">
        <f t="shared" ref="I261" si="742">IF(ROUND(ABS(I260-(I368+I475+I582+I689+I796+I903+I1010+I1117+I1224+I1331+I1438+I1545+I1652+I1759+I1866+I1973+I2080+I2187+I2294+I2401+I2508+I2630+I2737+I2844+I2951+I3058+(I3165+I3272+I3379+I3486+I3593))),5)&lt;0.00001,"OK","Wrong")</f>
        <v>OK</v>
      </c>
      <c r="J261" s="331" t="str">
        <f t="shared" ref="J261" si="743">IF(ROUND(ABS(J260-(J368+J475+J582+J689+J796+J903+J1010+J1117+J1224+J1331+J1438+J1545+J1652+J1759+J1866+J1973+J2080+J2187+J2294+J2401+J2508+J2630+J2737+J2844+J2951+J3058+(J3165+J3272+J3379+J3486+J3593))),5)&lt;0.00001,"OK","Wrong")</f>
        <v>OK</v>
      </c>
      <c r="K261" s="331" t="str">
        <f t="shared" ref="K261" si="744">IF(ROUND(ABS(K260-(K368+K475+K582+K689+K796+K903+K1010+K1117+K1224+K1331+K1438+K1545+K1652+K1759+K1866+K1973+K2080+K2187+K2294+K2401+K2508+K2630+K2737+K2844+K2951+K3058+(K3165+K3272+K3379+K3486+K3593))),5)&lt;0.00001,"OK","Wrong")</f>
        <v>OK</v>
      </c>
      <c r="L261" s="331" t="str">
        <f t="shared" ref="L261" si="745">IF(ROUND(ABS(L260-(L368+L475+L582+L689+L796+L903+L1010+L1117+L1224+L1331+L1438+L1545+L1652+L1759+L1866+L1973+L2080+L2187+L2294+L2401+L2508+L2630+L2737+L2844+L2951+L3058+(L3165+L3272+L3379+L3486+L3593))),5)&lt;0.00001,"OK","Wrong")</f>
        <v>OK</v>
      </c>
      <c r="M261" s="331" t="str">
        <f t="shared" ref="M261" si="746">IF(ROUND(ABS(M260-(M368+M475+M582+M689+M796+M903+M1010+M1117+M1224+M1331+M1438+M1545+M1652+M1759+M1866+M1973+M2080+M2187+M2294+M2401+M2508+M2630+M2737+M2844+M2951+M3058+(M3165+M3272+M3379+M3486+M3593))),5)&lt;0.00001,"OK","Wrong")</f>
        <v>OK</v>
      </c>
      <c r="N261" s="331" t="str">
        <f t="shared" ref="N261" si="747">IF(ROUND(ABS(N260-(N368+N475+N582+N689+N796+N903+N1010+N1117+N1224+N1331+N1438+N1545+N1652+N1759+N1866+N1973+N2080+N2187+N2294+N2401+N2508+N2630+N2737+N2844+N2951+N3058+(N3165+N3272+N3379+N3486+N3593))),5)&lt;0.00001,"OK","Wrong")</f>
        <v>OK</v>
      </c>
      <c r="O261" s="331" t="str">
        <f t="shared" ref="O261" si="748">IF(ROUND(ABS(O260-(O368+O475+O582+O689+O796+O903+O1010+O1117+O1224+O1331+O1438+O1545+O1652+O1759+O1866+O1973+O2080+O2187+O2294+O2401+O2508+O2630+O2737+O2844+O2951+O3058+(O3165+O3272+O3379+O3486+O3593))),5)&lt;0.00001,"OK","Wrong")</f>
        <v>OK</v>
      </c>
      <c r="P261" s="331" t="str">
        <f t="shared" ref="P261" si="749">IF(ROUND(ABS(P260-(P368+P475+P582+P689+P796+P903+P1010+P1117+P1224+P1331+P1438+P1545+P1652+P1759+P1866+P1973+P2080+P2187+P2294+P2401+P2508+P2630+P2737+P2844+P2951+P3058+(P3165+P3272+P3379+P3486+P3593))),5)&lt;0.00001,"OK","Wrong")</f>
        <v>OK</v>
      </c>
      <c r="Q261" s="331" t="str">
        <f t="shared" ref="Q261" si="750">IF(ROUND(ABS(Q260-(Q368+Q475+Q582+Q689+Q796+Q903+Q1010+Q1117+Q1224+Q1331+Q1438+Q1545+Q1652+Q1759+Q1866+Q1973+Q2080+Q2187+Q2294+Q2401+Q2508+Q2630+Q2737+Q2844+Q2951+Q3058+(Q3165+Q3272+Q3379+Q3486+Q3593))),5)&lt;0.00001,"OK","Wrong")</f>
        <v>OK</v>
      </c>
      <c r="R261" s="331" t="str">
        <f t="shared" ref="R261" si="751">IF(ROUND(ABS(R260-(R368+R475+R582+R689+R796+R903+R1010+R1117+R1224+R1331+R1438+R1545+R1652+R1759+R1866+R1973+R2080+R2187+R2294+R2401+R2508+R2630+R2737+R2844+R2951+R3058+(R3165+R3272+R3379+R3486+R3593))),5)&lt;0.00001,"OK","Wrong")</f>
        <v>OK</v>
      </c>
      <c r="S261" s="331" t="str">
        <f t="shared" ref="S261" si="752">IF(ROUND(ABS(S260-(S368+S475+S582+S689+S796+S903+S1010+S1117+S1224+S1331+S1438+S1545+S1652+S1759+S1866+S1973+S2080+S2187+S2294+S2401+S2508+S2630+S2737+S2844+S2951+S3058+(S3165+S3272+S3379+S3486+S3593))),5)&lt;0.00001,"OK","Wrong")</f>
        <v>OK</v>
      </c>
      <c r="T261" s="331" t="str">
        <f t="shared" ref="T261" si="753">IF(ROUND(ABS(T260-(T368+T475+T582+T689+T796+T903+T1010+T1117+T1224+T1331+T1438+T1545+T1652+T1759+T1866+T1973+T2080+T2187+T2294+T2401+T2508+T2630+T2737+T2844+T2951+T3058+(T3165+T3272+T3379+T3486+T3593))),5)&lt;0.00001,"OK","Wrong")</f>
        <v>OK</v>
      </c>
      <c r="U261" s="331" t="str">
        <f t="shared" ref="U261" si="754">IF(ROUND(ABS(U260-(U368+U475+U582+U689+U796+U903+U1010+U1117+U1224+U1331+U1438+U1545+U1652+U1759+U1866+U1973+U2080+U2187+U2294+U2401+U2508+U2630+U2737+U2844+U2951+U3058+(U3165+U3272+U3379+U3486+U3593))),5)&lt;0.00001,"OK","Wrong")</f>
        <v>OK</v>
      </c>
      <c r="V261" s="331" t="str">
        <f t="shared" ref="V261" si="755">IF(ROUND(ABS(V260-(V368+V475+V582+V689+V796+V903+V1010+V1117+V1224+V1331+V1438+V1545+V1652+V1759+V1866+V1973+V2080+V2187+V2294+V2401+V2508+V2630+V2737+V2844+V2951+V3058+(V3165+V3272+V3379+V3486+V3593))),5)&lt;0.00001,"OK","Wrong")</f>
        <v>OK</v>
      </c>
      <c r="W261" s="331" t="str">
        <f t="shared" ref="W261" si="756">IF(ROUND(ABS(W260-(W368+W475+W582+W689+W796+W903+W1010+W1117+W1224+W1331+W1438+W1545+W1652+W1759+W1866+W1973+W2080+W2187+W2294+W2401+W2508+W2630+W2737+W2844+W2951+W3058+(W3165+W3272+W3379+W3486+W3593))),5)&lt;0.00001,"OK","Wrong")</f>
        <v>OK</v>
      </c>
      <c r="X261" s="331" t="str">
        <f t="shared" ref="X261" si="757">IF(ROUND(ABS(X260-(X368+X475+X582+X689+X796+X903+X1010+X1117+X1224+X1331+X1438+X1545+X1652+X1759+X1866+X1973+X2080+X2187+X2294+X2401+X2508+X2630+X2737+X2844+X2951+X3058+(X3165+X3272+X3379+X3486+X3593))),5)&lt;0.00001,"OK","Wrong")</f>
        <v>OK</v>
      </c>
      <c r="Y261" s="331" t="str">
        <f t="shared" ref="Y261" si="758">IF(ROUND(ABS(Y260-(Y368+Y475+Y582+Y689+Y796+Y903+Y1010+Y1117+Y1224+Y1331+Y1438+Y1545+Y1652+Y1759+Y1866+Y1973+Y2080+Y2187+Y2294+Y2401+Y2508+Y2630+Y2737+Y2844+Y2951+Y3058+(Y3165+Y3272+Y3379+Y3486+Y3593))),5)&lt;0.00001,"OK","Wrong")</f>
        <v>OK</v>
      </c>
      <c r="Z261" s="331" t="str">
        <f t="shared" ref="Z261" si="759">IF(ROUND(ABS(Z260-(Z368+Z475+Z582+Z689+Z796+Z903+Z1010+Z1117+Z1224+Z1331+Z1438+Z1545+Z1652+Z1759+Z1866+Z1973+Z2080+Z2187+Z2294+Z2401+Z2508+Z2630+Z2737+Z2844+Z2951+Z3058+(Z3165+Z3272+Z3379+Z3486+Z3593))),5)&lt;0.00001,"OK","Wrong")</f>
        <v>OK</v>
      </c>
      <c r="AA261" s="331" t="str">
        <f t="shared" ref="AA261" si="760">IF(ROUND(ABS(AA260-(AA368+AA475+AA582+AA689+AA796+AA903+AA1010+AA1117+AA1224+AA1331+AA1438+AA1545+AA1652+AA1759+AA1866+AA1973+AA2080+AA2187+AA2294+AA2401+AA2508+AA2630+AA2737+AA2844+AA2951+AA3058+(AA3165+AA3272+AA3379+AA3486+AA3593))),5)&lt;0.00001,"OK","Wrong")</f>
        <v>OK</v>
      </c>
      <c r="AB261" s="331" t="str">
        <f t="shared" ref="AB261" si="761">IF(ROUND(ABS(AB260-(AB368+AB475+AB582+AB689+AB796+AB903+AB1010+AB1117+AB1224+AB1331+AB1438+AB1545+AB1652+AB1759+AB1866+AB1973+AB2080+AB2187+AB2294+AB2401+AB2508+AB2630+AB2737+AB2844+AB2951+AB3058+(AB3165+AB3272+AB3379+AB3486+AB3593))),5)&lt;0.00001,"OK","Wrong")</f>
        <v>OK</v>
      </c>
      <c r="AC261" s="331" t="str">
        <f t="shared" ref="AC261" si="762">IF(ROUND(ABS(AC260-(AC368+AC475+AC582+AC689+AC796+AC903+AC1010+AC1117+AC1224+AC1331+AC1438+AC1545+AC1652+AC1759+AC1866+AC1973+AC2080+AC2187+AC2294+AC2401+AC2508+AC2630+AC2737+AC2844+AC2951+AC3058+(AC3165+AC3272+AC3379+AC3486+AC3593))),5)&lt;0.00001,"OK","Wrong")</f>
        <v>OK</v>
      </c>
      <c r="AD261" s="331" t="str">
        <f t="shared" ref="AD261" si="763">IF(ROUND(ABS(AD260-(AD368+AD475+AD582+AD689+AD796+AD903+AD1010+AD1117+AD1224+AD1331+AD1438+AD1545+AD1652+AD1759+AD1866+AD1973+AD2080+AD2187+AD2294+AD2401+AD2508+AD2630+AD2737+AD2844+AD2951+AD3058+(AD3165+AD3272+AD3379+AD3486+AD3593))),5)&lt;0.00001,"OK","Wrong")</f>
        <v>OK</v>
      </c>
      <c r="AE261" s="331" t="str">
        <f t="shared" ref="AE261" si="764">IF(ROUND(ABS(AE260-(AE368+AE475+AE582+AE689+AE796+AE903+AE1010+AE1117+AE1224+AE1331+AE1438+AE1545+AE1652+AE1759+AE1866+AE1973+AE2080+AE2187+AE2294+AE2401+AE2508+AE2630+AE2737+AE2844+AE2951+AE3058+(AE3165+AE3272+AE3379+AE3486+AE3593))),5)&lt;0.00001,"OK","Wrong")</f>
        <v>OK</v>
      </c>
      <c r="AF261" s="331" t="str">
        <f t="shared" ref="AF261" si="765">IF(ROUND(ABS(AF260-(AF368+AF475+AF582+AF689+AF796+AF903+AF1010+AF1117+AF1224+AF1331+AF1438+AF1545+AF1652+AF1759+AF1866+AF1973+AF2080+AF2187+AF2294+AF2401+AF2508+AF2630+AF2737+AF2844+AF2951+AF3058+(AF3165+AF3272+AF3379+AF3486+AF3593))),5)&lt;0.00001,"OK","Wrong")</f>
        <v>OK</v>
      </c>
      <c r="AG261" s="331" t="str">
        <f t="shared" ref="AG261" si="766">IF(ROUND(ABS(AG260-(AG368+AG475+AG582+AG689+AG796+AG903+AG1010+AG1117+AG1224+AG1331+AG1438+AG1545+AG1652+AG1759+AG1866+AG1973+AG2080+AG2187+AG2294+AG2401+AG2508+AG2630+AG2737+AG2844+AG2951+AG3058+(AG3165+AG3272+AG3379+AG3486+AG3593))),5)&lt;0.00001,"OK","Wrong")</f>
        <v>OK</v>
      </c>
      <c r="AH261" s="331" t="str">
        <f t="shared" ref="AH261:AL261" si="767">IF(ROUND(ABS(AH260-(AH368+AH475+AH582+AH689+AH796+AH903+AH1010+AH1117+AH1224+AH1331+AH1438+AH1545+AH1652+AH1759+AH1866+AH1973+AH2080+AH2187+AH2294+AH2401+AH2508+AH2630+AH2737+AH2844+AH2951+AH3058+(AH3165+AH3272+AH3379+AH3486+AH3593))),5)&lt;0.00001,"OK","Wrong")</f>
        <v>OK</v>
      </c>
      <c r="AI261" s="331" t="str">
        <f t="shared" si="767"/>
        <v>OK</v>
      </c>
      <c r="AJ261" s="331" t="str">
        <f t="shared" si="767"/>
        <v>OK</v>
      </c>
      <c r="AK261" s="331" t="str">
        <f t="shared" si="767"/>
        <v>OK</v>
      </c>
      <c r="AL261" s="331" t="str">
        <f t="shared" si="767"/>
        <v>OK</v>
      </c>
      <c r="AM261" s="331" t="str">
        <f>IF(ROUND(ABS(AM260-(AM368+AM475+AM582+AM689+AM796+AM903+AM1010+AM1117+AM1224+AM1331+AM1438+AM1545+AM1652+AM1759+AM1866+AM1973+AM2080+AM2187+AM2294+AM2401+AM2508+AM2630+AM2737+AM2844+AM2951+AM3058+(AM3165+AM3272+AM3379+AM3486+AM3593))),5)&lt;0.00001,"OK","Wrong")</f>
        <v>OK</v>
      </c>
    </row>
    <row r="262" spans="1:40" outlineLevel="2">
      <c r="A262" s="37">
        <f>ROW()</f>
        <v>262</v>
      </c>
      <c r="C262" s="38" t="s">
        <v>2</v>
      </c>
      <c r="E262" s="4"/>
      <c r="I262" s="13">
        <f>Inputs!I835*I$11</f>
        <v>1.3878405999999999</v>
      </c>
      <c r="J262" s="13">
        <f>Inputs!J835*J$11</f>
        <v>3.0096500000000002E-2</v>
      </c>
      <c r="K262" s="13">
        <f>Inputs!K835*K$11</f>
        <v>6.3939300000000004E-2</v>
      </c>
      <c r="L262" s="13">
        <f>Inputs!L835*L$11</f>
        <v>2.1140000000000001E-5</v>
      </c>
      <c r="M262" s="13">
        <f>Inputs!M835*M$11</f>
        <v>0.62122699999999986</v>
      </c>
      <c r="N262" s="13">
        <f>Inputs!N835*N$11</f>
        <v>7.4336034800000004</v>
      </c>
      <c r="O262" s="13">
        <f>Inputs!O835*O$11</f>
        <v>229.88054288999993</v>
      </c>
      <c r="P262" s="13">
        <f>Inputs!P835*P$11</f>
        <v>1.1463871999999999</v>
      </c>
      <c r="Q262" s="13">
        <f>Inputs!Q835*Q$11</f>
        <v>493.54175513999991</v>
      </c>
      <c r="R262" s="13">
        <f>Inputs!R835*R$11</f>
        <v>0</v>
      </c>
      <c r="S262" s="13">
        <f>Inputs!S835*S$11</f>
        <v>489.95989998000005</v>
      </c>
      <c r="T262" s="13">
        <f>Inputs!T835*T$11</f>
        <v>46.114715758958042</v>
      </c>
      <c r="U262" s="13">
        <f>Inputs!U835*U$11</f>
        <v>14.606136384299488</v>
      </c>
      <c r="V262" s="13">
        <f>Inputs!V835*V$11</f>
        <v>4.6914845910357874</v>
      </c>
      <c r="W262" s="13">
        <f>Inputs!W835*W$11</f>
        <v>0.58293042136619544</v>
      </c>
      <c r="X262" s="13">
        <f>Inputs!X835*X$11</f>
        <v>2.5928162600000002</v>
      </c>
      <c r="Y262" s="13">
        <f>Inputs!Y835*Y$11</f>
        <v>0</v>
      </c>
      <c r="Z262" s="13">
        <f>Inputs!Z835*Z$11</f>
        <v>0</v>
      </c>
      <c r="AA262" s="13">
        <f>Inputs!AA835*AA$11</f>
        <v>8.5233363749999971E-2</v>
      </c>
      <c r="AB262" s="13">
        <f>Inputs!AB835*AB$11</f>
        <v>8.8811437499999955E-3</v>
      </c>
      <c r="AC262" s="13">
        <f>Inputs!AC835*AC$11</f>
        <v>8.7959769999999993E-2</v>
      </c>
      <c r="AD262" s="430">
        <f>Inputs!AD835*AD$11</f>
        <v>0</v>
      </c>
      <c r="AE262" s="430">
        <f>Inputs!AE835*AE$11</f>
        <v>2.3098810959577185</v>
      </c>
      <c r="AF262" s="430">
        <f>Inputs!AF835*AF$11</f>
        <v>1.0636616650626538</v>
      </c>
      <c r="AG262" s="430">
        <f>Inputs!AG835*AG$11</f>
        <v>2.1434419999999996E-2</v>
      </c>
      <c r="AH262" s="430">
        <f>Inputs!AH835*AH$11</f>
        <v>0</v>
      </c>
      <c r="AI262" s="430">
        <f>Inputs!AI835*AI$11</f>
        <v>0.19524352397610018</v>
      </c>
      <c r="AJ262" s="430">
        <f>Inputs!AJ835*AJ$11</f>
        <v>0.20003614867959116</v>
      </c>
      <c r="AK262" s="430">
        <f>Inputs!AK835*AK$11</f>
        <v>0.20494641749788176</v>
      </c>
      <c r="AL262" s="430">
        <f>Inputs!AL835*AL$11</f>
        <v>0.32286819577326298</v>
      </c>
      <c r="AM262" s="430">
        <f>Inputs!AM835*AM$11</f>
        <v>0.21513150956216942</v>
      </c>
      <c r="AN262" s="906"/>
    </row>
    <row r="263" spans="1:40" outlineLevel="2">
      <c r="A263" s="37">
        <f>ROW()</f>
        <v>263</v>
      </c>
      <c r="C263" s="38" t="s">
        <v>3</v>
      </c>
      <c r="E263" s="4"/>
      <c r="I263" s="13">
        <f>Inputs!I836*I$11</f>
        <v>-1.9960040585012195</v>
      </c>
      <c r="J263" s="13">
        <f>Inputs!J836*J$11</f>
        <v>1.32699473</v>
      </c>
      <c r="K263" s="13">
        <f>Inputs!K836*K$11</f>
        <v>8.3315159999999999E-2</v>
      </c>
      <c r="L263" s="13">
        <f>Inputs!L836*L$11</f>
        <v>-0.11479787999999999</v>
      </c>
      <c r="M263" s="13">
        <f>Inputs!M836*M$11</f>
        <v>0.18346781999999998</v>
      </c>
      <c r="N263" s="13">
        <f>Inputs!N836*N$11</f>
        <v>41.216322780000006</v>
      </c>
      <c r="O263" s="13">
        <f>Inputs!O836*O$11</f>
        <v>153.70189397999997</v>
      </c>
      <c r="P263" s="13">
        <f>Inputs!P836*P$11</f>
        <v>0.13571847999999997</v>
      </c>
      <c r="Q263" s="13">
        <f>Inputs!Q836*Q$11</f>
        <v>126.82707395999999</v>
      </c>
      <c r="R263" s="13">
        <f>Inputs!R836*R$11</f>
        <v>0</v>
      </c>
      <c r="S263" s="13">
        <f>Inputs!S836*S$11</f>
        <v>110.75737328037005</v>
      </c>
      <c r="T263" s="13">
        <f>Inputs!T836*T$11</f>
        <v>30.587693245633893</v>
      </c>
      <c r="U263" s="13">
        <f>Inputs!U836*U$11</f>
        <v>8.2960734403383647</v>
      </c>
      <c r="V263" s="13">
        <f>Inputs!V836*V$11</f>
        <v>5.5532058264796307</v>
      </c>
      <c r="W263" s="13">
        <f>Inputs!W836*W$11</f>
        <v>3.0579326671415683</v>
      </c>
      <c r="X263" s="13">
        <f>Inputs!X836*X$11</f>
        <v>4.475624279999999</v>
      </c>
      <c r="Y263" s="13">
        <f>Inputs!Y836*Y$11</f>
        <v>2.4112783485000002</v>
      </c>
      <c r="Z263" s="13">
        <f>Inputs!Z836*Z$11</f>
        <v>4.6173590831249998</v>
      </c>
      <c r="AA263" s="13">
        <f>Inputs!AA836*AA$11</f>
        <v>2.8467189787499994</v>
      </c>
      <c r="AB263" s="13">
        <f>Inputs!AB836*AB$11</f>
        <v>1.9137673878749997</v>
      </c>
      <c r="AC263" s="13">
        <f>Inputs!AC836*AC$11</f>
        <v>2.0724719599999997</v>
      </c>
      <c r="AD263" s="430">
        <f>Inputs!AD836*AD$11</f>
        <v>2.7634872913180613</v>
      </c>
      <c r="AE263" s="430">
        <f>Inputs!AE836*AE$11</f>
        <v>3.8898085926877619</v>
      </c>
      <c r="AF263" s="430">
        <f>Inputs!AF836*AF$11</f>
        <v>5.0157975962613488</v>
      </c>
      <c r="AG263" s="430">
        <f>Inputs!AG836*AG$11</f>
        <v>1.6330694299999993</v>
      </c>
      <c r="AH263" s="430">
        <f>Inputs!AH836*AH$11</f>
        <v>1.3022698752000001</v>
      </c>
      <c r="AI263" s="430">
        <f>Inputs!AI836*AI$11</f>
        <v>6.9232723784105854</v>
      </c>
      <c r="AJ263" s="430">
        <f>Inputs!AJ836*AJ$11</f>
        <v>6.1239023538243433</v>
      </c>
      <c r="AK263" s="430">
        <f>Inputs!AK836*AK$11</f>
        <v>7.1870080794176507</v>
      </c>
      <c r="AL263" s="430">
        <f>Inputs!AL836*AL$11</f>
        <v>5.038324327748505</v>
      </c>
      <c r="AM263" s="430">
        <f>Inputs!AM836*AM$11</f>
        <v>4.5961806059040269</v>
      </c>
      <c r="AN263" s="906"/>
    </row>
    <row r="264" spans="1:40" outlineLevel="2">
      <c r="A264" s="37">
        <f>ROW()</f>
        <v>264</v>
      </c>
      <c r="C264" s="38" t="s">
        <v>4</v>
      </c>
      <c r="E264" s="4"/>
      <c r="I264" s="13">
        <f>Inputs!I837*I$11</f>
        <v>0.57169320000000023</v>
      </c>
      <c r="J264" s="13">
        <f>Inputs!J837*J$11</f>
        <v>0.5396342500000002</v>
      </c>
      <c r="K264" s="13">
        <f>Inputs!K837*K$11</f>
        <v>0.35796585000000014</v>
      </c>
      <c r="L264" s="13">
        <f>Inputs!L837*L$11</f>
        <v>-3.1767190000000001E-2</v>
      </c>
      <c r="M264" s="13">
        <f>Inputs!M837*M$11</f>
        <v>1.6705262800000003</v>
      </c>
      <c r="N264" s="13">
        <f>Inputs!N837*N$11</f>
        <v>0</v>
      </c>
      <c r="O264" s="13">
        <f>Inputs!O837*O$11</f>
        <v>0</v>
      </c>
      <c r="P264" s="13">
        <f>Inputs!P837*P$11</f>
        <v>0</v>
      </c>
      <c r="Q264" s="13">
        <f>Inputs!Q837*Q$11</f>
        <v>0</v>
      </c>
      <c r="R264" s="13">
        <f>Inputs!R837*R$11</f>
        <v>7.6179759999999999E-2</v>
      </c>
      <c r="S264" s="13">
        <f>Inputs!S837*S$11</f>
        <v>4.7555367100000003</v>
      </c>
      <c r="T264" s="13">
        <f>Inputs!T837*T$11</f>
        <v>0.34960930225343861</v>
      </c>
      <c r="U264" s="13">
        <f>Inputs!U837*U$11</f>
        <v>1.8497595787947199</v>
      </c>
      <c r="V264" s="13">
        <f>Inputs!V837*V$11</f>
        <v>0.95437131657921159</v>
      </c>
      <c r="W264" s="13">
        <f>Inputs!W837*W$11</f>
        <v>1.1986972768811694</v>
      </c>
      <c r="X264" s="13">
        <f>Inputs!X837*X$11</f>
        <v>3.6613055299999999</v>
      </c>
      <c r="Y264" s="13">
        <f>Inputs!Y837*Y$11</f>
        <v>3.3113628224999987</v>
      </c>
      <c r="Z264" s="13">
        <f>Inputs!Z837*Z$11</f>
        <v>3.5379170583749806</v>
      </c>
      <c r="AA264" s="13">
        <f>Inputs!AA837*AA$11</f>
        <v>6.7984312904999973</v>
      </c>
      <c r="AB264" s="13">
        <f>Inputs!AB837*AB$11</f>
        <v>5.4032617856250775</v>
      </c>
      <c r="AC264" s="13">
        <f>Inputs!AC837*AC$11</f>
        <v>8.2567093700000012</v>
      </c>
      <c r="AD264" s="430">
        <f>Inputs!AD837*AD$11</f>
        <v>4.0844526903942615</v>
      </c>
      <c r="AE264" s="430">
        <f>Inputs!AE837*AE$11</f>
        <v>2.7134641168903721</v>
      </c>
      <c r="AF264" s="430">
        <f>Inputs!AF837*AF$11</f>
        <v>3.4735087225181496</v>
      </c>
      <c r="AG264" s="430">
        <f>Inputs!AG837*AG$11</f>
        <v>3.3324905400000002</v>
      </c>
      <c r="AH264" s="430">
        <f>Inputs!AH837*AH$11</f>
        <v>2.5796127756000002</v>
      </c>
      <c r="AI264" s="430">
        <f>Inputs!AI837*AI$11</f>
        <v>3.809001710464277</v>
      </c>
      <c r="AJ264" s="430">
        <f>Inputs!AJ837*AJ$11</f>
        <v>3.6325596683365302</v>
      </c>
      <c r="AK264" s="430">
        <f>Inputs!AK837*AK$11</f>
        <v>4.9425913794501222</v>
      </c>
      <c r="AL264" s="430">
        <f>Inputs!AL837*AL$11</f>
        <v>4.1946561852756634</v>
      </c>
      <c r="AM264" s="430">
        <f>Inputs!AM837*AM$11</f>
        <v>4.2050923406983465</v>
      </c>
      <c r="AN264" s="906"/>
    </row>
    <row r="265" spans="1:40" outlineLevel="2">
      <c r="A265" s="37">
        <f>ROW()</f>
        <v>265</v>
      </c>
      <c r="C265" s="38" t="s">
        <v>5</v>
      </c>
      <c r="E265" s="4"/>
      <c r="I265" s="13">
        <f>Inputs!I838*I$11</f>
        <v>5.0959685000000006</v>
      </c>
      <c r="J265" s="13">
        <f>Inputs!J838*J$11</f>
        <v>1.37068648</v>
      </c>
      <c r="K265" s="13">
        <f>Inputs!K838*K$11</f>
        <v>0.75003203000000007</v>
      </c>
      <c r="L265" s="13">
        <f>Inputs!L838*L$11</f>
        <v>0.92049552999999995</v>
      </c>
      <c r="M265" s="13">
        <f>Inputs!M838*M$11</f>
        <v>0.90148431000000007</v>
      </c>
      <c r="N265" s="13">
        <f>Inputs!N838*N$11</f>
        <v>3.5204673699999995</v>
      </c>
      <c r="O265" s="13">
        <f>Inputs!O838*O$11</f>
        <v>0.78549806</v>
      </c>
      <c r="P265" s="13">
        <f>Inputs!P838*P$11</f>
        <v>2.1494877400000001</v>
      </c>
      <c r="Q265" s="13">
        <f>Inputs!Q838*Q$11</f>
        <v>5.6331739800000005</v>
      </c>
      <c r="R265" s="13">
        <f>Inputs!R838*R$11</f>
        <v>0.54429260000000013</v>
      </c>
      <c r="S265" s="13">
        <f>Inputs!S838*S$11</f>
        <v>12.727538799630002</v>
      </c>
      <c r="T265" s="13">
        <f>Inputs!T838*T$11</f>
        <v>46.761417977357318</v>
      </c>
      <c r="U265" s="13">
        <f>Inputs!U838*U$11</f>
        <v>4.4369118538139354</v>
      </c>
      <c r="V265" s="13">
        <f>Inputs!V838*V$11</f>
        <v>8.2917760666417131</v>
      </c>
      <c r="W265" s="13">
        <f>Inputs!W838*W$11</f>
        <v>7.4665115184499751</v>
      </c>
      <c r="X265" s="13">
        <f>Inputs!X838*X$11</f>
        <v>11.621402839992811</v>
      </c>
      <c r="Y265" s="13">
        <f>Inputs!Y838*Y$11</f>
        <v>2.2469138593749993</v>
      </c>
      <c r="Z265" s="13">
        <f>Inputs!Z838*Z$11</f>
        <v>4.8109472403749987</v>
      </c>
      <c r="AA265" s="13">
        <f>Inputs!AA838*AA$11</f>
        <v>1.7451145642499994</v>
      </c>
      <c r="AB265" s="13">
        <f>Inputs!AB838*AB$11</f>
        <v>2.6764061411249993</v>
      </c>
      <c r="AC265" s="13">
        <f>Inputs!AC838*AC$11</f>
        <v>4.0108991900000026</v>
      </c>
      <c r="AD265" s="430">
        <f>Inputs!AD838*AD$11</f>
        <v>2.4889551591993828</v>
      </c>
      <c r="AE265" s="430">
        <f>Inputs!AE838*AE$11</f>
        <v>2.5200572532414931</v>
      </c>
      <c r="AF265" s="430">
        <f>Inputs!AF838*AF$11</f>
        <v>0.51554893671142032</v>
      </c>
      <c r="AG265" s="430">
        <f>Inputs!AG838*AG$11</f>
        <v>1.8114155400000007</v>
      </c>
      <c r="AH265" s="430">
        <f>Inputs!AH838*AH$11</f>
        <v>1.8272725622999999</v>
      </c>
      <c r="AI265" s="430">
        <f>Inputs!AI838*AI$11</f>
        <v>1.4128913079130689</v>
      </c>
      <c r="AJ265" s="430">
        <f>Inputs!AJ838*AJ$11</f>
        <v>1.7594577378484471</v>
      </c>
      <c r="AK265" s="430">
        <f>Inputs!AK838*AK$11</f>
        <v>1.1745853820039889</v>
      </c>
      <c r="AL265" s="430">
        <f>Inputs!AL838*AL$11</f>
        <v>1.4303286854710633</v>
      </c>
      <c r="AM265" s="430">
        <f>Inputs!AM838*AM$11</f>
        <v>1.232958006415444</v>
      </c>
      <c r="AN265" s="906"/>
    </row>
    <row r="266" spans="1:40" outlineLevel="2">
      <c r="A266" s="37">
        <f>ROW()</f>
        <v>266</v>
      </c>
      <c r="C266" s="38" t="s">
        <v>473</v>
      </c>
      <c r="E266" s="4"/>
      <c r="I266" s="13">
        <f>Inputs!I839*I$11</f>
        <v>0</v>
      </c>
      <c r="J266" s="13">
        <f>Inputs!J839*J$11</f>
        <v>0</v>
      </c>
      <c r="K266" s="13">
        <f>Inputs!K839*K$11</f>
        <v>0</v>
      </c>
      <c r="L266" s="13">
        <f>Inputs!L839*L$11</f>
        <v>0</v>
      </c>
      <c r="M266" s="13">
        <f>Inputs!M839*M$11</f>
        <v>0</v>
      </c>
      <c r="N266" s="13">
        <f>Inputs!N839*N$11</f>
        <v>0</v>
      </c>
      <c r="O266" s="13">
        <f>Inputs!O839*O$11</f>
        <v>0</v>
      </c>
      <c r="P266" s="13">
        <f>Inputs!P839*P$11</f>
        <v>0</v>
      </c>
      <c r="Q266" s="13">
        <f>Inputs!Q839*Q$11</f>
        <v>0</v>
      </c>
      <c r="R266" s="13">
        <f>Inputs!R839*R$11</f>
        <v>0</v>
      </c>
      <c r="S266" s="13">
        <f>Inputs!S839*S$11</f>
        <v>0</v>
      </c>
      <c r="T266" s="13">
        <f>Inputs!T839*T$11</f>
        <v>0</v>
      </c>
      <c r="U266" s="13">
        <f>Inputs!U839*U$11</f>
        <v>0</v>
      </c>
      <c r="V266" s="13">
        <f>Inputs!V839*V$11</f>
        <v>0</v>
      </c>
      <c r="W266" s="13">
        <f>Inputs!W839*W$11</f>
        <v>0</v>
      </c>
      <c r="X266" s="13">
        <f>Inputs!X839*X$11</f>
        <v>0</v>
      </c>
      <c r="Y266" s="13">
        <f>Inputs!Y839*Y$11</f>
        <v>3.3065471699999995</v>
      </c>
      <c r="Z266" s="13">
        <f>Inputs!Z839*Z$11</f>
        <v>2.4601927094999931</v>
      </c>
      <c r="AA266" s="13">
        <f>Inputs!AA839*AA$11</f>
        <v>2.9663454082499987</v>
      </c>
      <c r="AB266" s="13">
        <f>Inputs!AB839*AB$11</f>
        <v>2.5211855778749994</v>
      </c>
      <c r="AC266" s="13">
        <f>Inputs!AC839*AC$11</f>
        <v>4.4002969500000004</v>
      </c>
      <c r="AD266" s="430">
        <f>Inputs!AD839*AD$11</f>
        <v>12.895977026083161</v>
      </c>
      <c r="AE266" s="430">
        <f>Inputs!AE839*AE$11</f>
        <v>6.0925541651664581</v>
      </c>
      <c r="AF266" s="430">
        <f>Inputs!AF839*AF$11</f>
        <v>14.533143639704214</v>
      </c>
      <c r="AG266" s="430">
        <f>Inputs!AG839*AG$11</f>
        <v>5.1701568994999993</v>
      </c>
      <c r="AH266" s="430">
        <f>Inputs!AH839*AH$11</f>
        <v>9.4027394471999983</v>
      </c>
      <c r="AI266" s="430">
        <f>Inputs!AI839*AI$11</f>
        <v>17.83946827386146</v>
      </c>
      <c r="AJ266" s="430">
        <f>Inputs!AJ839*AJ$11</f>
        <v>11.83319404170334</v>
      </c>
      <c r="AK266" s="430">
        <f>Inputs!AK839*AK$11</f>
        <v>8.2189691216717868</v>
      </c>
      <c r="AL266" s="430">
        <f>Inputs!AL839*AL$11</f>
        <v>12.17639100252239</v>
      </c>
      <c r="AM266" s="430">
        <f>Inputs!AM839*AM$11</f>
        <v>7.5303466310915663</v>
      </c>
      <c r="AN266" s="906"/>
    </row>
    <row r="267" spans="1:40" outlineLevel="2">
      <c r="A267" s="37">
        <f>ROW()</f>
        <v>267</v>
      </c>
      <c r="C267" s="38" t="s">
        <v>474</v>
      </c>
      <c r="E267" s="4"/>
      <c r="I267" s="13">
        <f>Inputs!I840*I$11</f>
        <v>0</v>
      </c>
      <c r="J267" s="13">
        <f>Inputs!J840*J$11</f>
        <v>0</v>
      </c>
      <c r="K267" s="13">
        <f>Inputs!K840*K$11</f>
        <v>0</v>
      </c>
      <c r="L267" s="13">
        <f>Inputs!L840*L$11</f>
        <v>0</v>
      </c>
      <c r="M267" s="13">
        <f>Inputs!M840*M$11</f>
        <v>0</v>
      </c>
      <c r="N267" s="13">
        <f>Inputs!N840*N$11</f>
        <v>0</v>
      </c>
      <c r="O267" s="13">
        <f>Inputs!O840*O$11</f>
        <v>0</v>
      </c>
      <c r="P267" s="13">
        <f>Inputs!P840*P$11</f>
        <v>0</v>
      </c>
      <c r="Q267" s="13">
        <f>Inputs!Q840*Q$11</f>
        <v>0</v>
      </c>
      <c r="R267" s="13">
        <f>Inputs!R840*R$11</f>
        <v>0</v>
      </c>
      <c r="S267" s="13">
        <f>Inputs!S840*S$11</f>
        <v>0</v>
      </c>
      <c r="T267" s="13">
        <f>Inputs!T840*T$11</f>
        <v>0</v>
      </c>
      <c r="U267" s="13">
        <f>Inputs!U840*U$11</f>
        <v>0</v>
      </c>
      <c r="V267" s="13">
        <f>Inputs!V840*V$11</f>
        <v>0</v>
      </c>
      <c r="W267" s="13">
        <f>Inputs!W840*W$11</f>
        <v>0</v>
      </c>
      <c r="X267" s="13">
        <f>Inputs!X840*X$11</f>
        <v>0</v>
      </c>
      <c r="Y267" s="13">
        <f>Inputs!Y840*Y$11</f>
        <v>0.83603079787499979</v>
      </c>
      <c r="Z267" s="13">
        <f>Inputs!Z840*Z$11</f>
        <v>1.5208248048749997</v>
      </c>
      <c r="AA267" s="13">
        <f>Inputs!AA840*AA$11</f>
        <v>4.8440790652499981</v>
      </c>
      <c r="AB267" s="13">
        <f>Inputs!AB840*AB$11</f>
        <v>7.3666363983749985</v>
      </c>
      <c r="AC267" s="13">
        <f>Inputs!AC840*AC$11</f>
        <v>3.8696298499999995</v>
      </c>
      <c r="AD267" s="430">
        <f>Inputs!AD840*AD$11</f>
        <v>4.1518243681504741</v>
      </c>
      <c r="AE267" s="430">
        <f>Inputs!AE840*AE$11</f>
        <v>5.7473409819517363</v>
      </c>
      <c r="AF267" s="430">
        <f>Inputs!AF840*AF$11</f>
        <v>6.782042202401362</v>
      </c>
      <c r="AG267" s="430">
        <f>Inputs!AG840*AG$11</f>
        <v>3.8737209399999988</v>
      </c>
      <c r="AH267" s="430">
        <f>Inputs!AH840*AH$11</f>
        <v>3.1010340243000001</v>
      </c>
      <c r="AI267" s="430">
        <f>Inputs!AI840*AI$11</f>
        <v>5.0181590253491981</v>
      </c>
      <c r="AJ267" s="430">
        <f>Inputs!AJ840*AJ$11</f>
        <v>4.5427365126550674</v>
      </c>
      <c r="AK267" s="430">
        <f>Inputs!AK840*AK$11</f>
        <v>4.2327842543515537</v>
      </c>
      <c r="AL267" s="430">
        <f>Inputs!AL840*AL$11</f>
        <v>4.2068331705683493</v>
      </c>
      <c r="AM267" s="430">
        <f>Inputs!AM840*AM$11</f>
        <v>4.1944358129383943</v>
      </c>
      <c r="AN267" s="906"/>
    </row>
    <row r="268" spans="1:40" outlineLevel="2">
      <c r="A268" s="37">
        <f>ROW()</f>
        <v>268</v>
      </c>
      <c r="C268" s="38" t="s">
        <v>477</v>
      </c>
      <c r="E268" s="4"/>
      <c r="I268" s="13">
        <f>Inputs!I841*I$11</f>
        <v>0</v>
      </c>
      <c r="J268" s="13">
        <f>Inputs!J841*J$11</f>
        <v>0</v>
      </c>
      <c r="K268" s="13">
        <f>Inputs!K841*K$11</f>
        <v>0</v>
      </c>
      <c r="L268" s="13">
        <f>Inputs!L841*L$11</f>
        <v>0</v>
      </c>
      <c r="M268" s="13">
        <f>Inputs!M841*M$11</f>
        <v>0</v>
      </c>
      <c r="N268" s="13">
        <f>Inputs!N841*N$11</f>
        <v>0</v>
      </c>
      <c r="O268" s="13">
        <f>Inputs!O841*O$11</f>
        <v>0</v>
      </c>
      <c r="P268" s="13">
        <f>Inputs!P841*P$11</f>
        <v>0</v>
      </c>
      <c r="Q268" s="13">
        <f>Inputs!Q841*Q$11</f>
        <v>0</v>
      </c>
      <c r="R268" s="13">
        <f>Inputs!R841*R$11</f>
        <v>0</v>
      </c>
      <c r="S268" s="13">
        <f>Inputs!S841*S$11</f>
        <v>0</v>
      </c>
      <c r="T268" s="13">
        <f>Inputs!T841*T$11</f>
        <v>0</v>
      </c>
      <c r="U268" s="13">
        <f>Inputs!U841*U$11</f>
        <v>0</v>
      </c>
      <c r="V268" s="13">
        <f>Inputs!V841*V$11</f>
        <v>0</v>
      </c>
      <c r="W268" s="13">
        <f>Inputs!W841*W$11</f>
        <v>0</v>
      </c>
      <c r="X268" s="13">
        <f>Inputs!X841*X$11</f>
        <v>0</v>
      </c>
      <c r="Y268" s="13">
        <f>Inputs!Y841*Y$11</f>
        <v>5.2280085352499999</v>
      </c>
      <c r="Z268" s="13">
        <f>Inputs!Z841*Z$11</f>
        <v>6.2283088619999987</v>
      </c>
      <c r="AA268" s="13">
        <f>Inputs!AA841*AA$11</f>
        <v>2.8784513868749997</v>
      </c>
      <c r="AB268" s="13">
        <f>Inputs!AB841*AB$11</f>
        <v>6.528920405624997</v>
      </c>
      <c r="AC268" s="13">
        <f>Inputs!AC841*AC$11</f>
        <v>6.8165931999999998</v>
      </c>
      <c r="AD268" s="430">
        <f>Inputs!AD841*AD$11</f>
        <v>8.0461640731343724</v>
      </c>
      <c r="AE268" s="430">
        <f>Inputs!AE841*AE$11</f>
        <v>15.504377056244682</v>
      </c>
      <c r="AF268" s="430">
        <f>Inputs!AF841*AF$11</f>
        <v>16.27226904066185</v>
      </c>
      <c r="AG268" s="430">
        <f>Inputs!AG841*AG$11</f>
        <v>20.927251670000004</v>
      </c>
      <c r="AH268" s="430">
        <f>Inputs!AH841*AH$11</f>
        <v>15.454155066299998</v>
      </c>
      <c r="AI268" s="430">
        <f>Inputs!AI841*AI$11</f>
        <v>17.745695440847765</v>
      </c>
      <c r="AJ268" s="430">
        <f>Inputs!AJ841*AJ$11</f>
        <v>17.038041107480772</v>
      </c>
      <c r="AK268" s="430">
        <f>Inputs!AK841*AK$11</f>
        <v>17.155215403350013</v>
      </c>
      <c r="AL268" s="430">
        <f>Inputs!AL841*AL$11</f>
        <v>18.816736548816124</v>
      </c>
      <c r="AM268" s="430">
        <f>Inputs!AM841*AM$11</f>
        <v>14.681923179617076</v>
      </c>
      <c r="AN268" s="906"/>
    </row>
    <row r="269" spans="1:40" outlineLevel="2">
      <c r="A269" s="37">
        <f>ROW()</f>
        <v>269</v>
      </c>
      <c r="C269" s="38" t="s">
        <v>511</v>
      </c>
      <c r="E269" s="4"/>
      <c r="I269" s="13">
        <f>Inputs!I842*I$11</f>
        <v>0</v>
      </c>
      <c r="J269" s="13">
        <f>Inputs!J842*J$11</f>
        <v>0</v>
      </c>
      <c r="K269" s="13">
        <f>Inputs!K842*K$11</f>
        <v>0</v>
      </c>
      <c r="L269" s="13">
        <f>Inputs!L842*L$11</f>
        <v>0</v>
      </c>
      <c r="M269" s="13">
        <f>Inputs!M842*M$11</f>
        <v>0</v>
      </c>
      <c r="N269" s="13">
        <f>Inputs!N842*N$11</f>
        <v>0</v>
      </c>
      <c r="O269" s="13">
        <f>Inputs!O842*O$11</f>
        <v>0</v>
      </c>
      <c r="P269" s="13">
        <f>Inputs!P842*P$11</f>
        <v>0</v>
      </c>
      <c r="Q269" s="13">
        <f>Inputs!Q842*Q$11</f>
        <v>0</v>
      </c>
      <c r="R269" s="13">
        <f>Inputs!R842*R$11</f>
        <v>0</v>
      </c>
      <c r="S269" s="13">
        <f>Inputs!S842*S$11</f>
        <v>0</v>
      </c>
      <c r="T269" s="13">
        <f>Inputs!T842*T$11</f>
        <v>3.0409407109845787</v>
      </c>
      <c r="U269" s="13">
        <f>Inputs!U842*U$11</f>
        <v>1.6190174551710552</v>
      </c>
      <c r="V269" s="13">
        <f>Inputs!V842*V$11</f>
        <v>1.0947403545009966</v>
      </c>
      <c r="W269" s="13">
        <f>Inputs!W842*W$11</f>
        <v>8.5830739324944585E-3</v>
      </c>
      <c r="X269" s="13">
        <f>Inputs!X842*X$11</f>
        <v>0.11309440000718902</v>
      </c>
      <c r="Y269" s="13">
        <f>Inputs!Y842*Y$11</f>
        <v>1.9637000000000002E-2</v>
      </c>
      <c r="Z269" s="13">
        <f>Inputs!Z842*Z$11</f>
        <v>0</v>
      </c>
      <c r="AA269" s="13">
        <f>Inputs!AA842*AA$11</f>
        <v>0</v>
      </c>
      <c r="AB269" s="13">
        <f>Inputs!AB842*AB$11</f>
        <v>0</v>
      </c>
      <c r="AC269" s="13">
        <f>Inputs!AC842*AC$11</f>
        <v>0</v>
      </c>
      <c r="AD269" s="430">
        <f>Inputs!AD842*AD$11</f>
        <v>0.49887589754621225</v>
      </c>
      <c r="AE269" s="430">
        <f>Inputs!AE842*AE$11</f>
        <v>1.0864197517277903</v>
      </c>
      <c r="AF269" s="430">
        <f>Inputs!AF842*AF$11</f>
        <v>-0.16483873939230986</v>
      </c>
      <c r="AG269" s="430">
        <f>Inputs!AG842*AG$11</f>
        <v>0.98097903000000031</v>
      </c>
      <c r="AH269" s="430">
        <f>Inputs!AH842*AH$11</f>
        <v>3.4125741927000006</v>
      </c>
      <c r="AI269" s="430">
        <f>Inputs!AI842*AI$11</f>
        <v>1.2848283513265948</v>
      </c>
      <c r="AJ269" s="430">
        <f>Inputs!AJ842*AJ$11</f>
        <v>22.107541070010907</v>
      </c>
      <c r="AK269" s="430">
        <f>Inputs!AK842*AK$11</f>
        <v>16.448578733218387</v>
      </c>
      <c r="AL269" s="430">
        <f>Inputs!AL842*AL$11</f>
        <v>7.3379135403014306</v>
      </c>
      <c r="AM269" s="430">
        <f>Inputs!AM842*AM$11</f>
        <v>1.3254876879475599</v>
      </c>
      <c r="AN269" s="906"/>
    </row>
    <row r="270" spans="1:40" outlineLevel="2">
      <c r="A270" s="37">
        <f>ROW()</f>
        <v>270</v>
      </c>
      <c r="C270" s="38" t="s">
        <v>655</v>
      </c>
      <c r="E270" s="4"/>
      <c r="I270" s="13">
        <f>Inputs!I843*I$11</f>
        <v>0</v>
      </c>
      <c r="J270" s="13">
        <f>Inputs!J843*J$11</f>
        <v>0</v>
      </c>
      <c r="K270" s="13">
        <f>Inputs!K843*K$11</f>
        <v>0</v>
      </c>
      <c r="L270" s="13">
        <f>Inputs!L843*L$11</f>
        <v>0</v>
      </c>
      <c r="M270" s="13">
        <f>Inputs!M843*M$11</f>
        <v>0</v>
      </c>
      <c r="N270" s="13">
        <f>Inputs!N843*N$11</f>
        <v>0</v>
      </c>
      <c r="O270" s="13">
        <f>Inputs!O843*O$11</f>
        <v>0</v>
      </c>
      <c r="P270" s="13">
        <f>Inputs!P843*P$11</f>
        <v>0</v>
      </c>
      <c r="Q270" s="13">
        <f>Inputs!Q843*Q$11</f>
        <v>0</v>
      </c>
      <c r="R270" s="13">
        <f>Inputs!R843*R$11</f>
        <v>0</v>
      </c>
      <c r="S270" s="13">
        <f>Inputs!S843*S$11</f>
        <v>0</v>
      </c>
      <c r="T270" s="13">
        <f>Inputs!T843*T$11</f>
        <v>0</v>
      </c>
      <c r="U270" s="13">
        <f>Inputs!U843*U$11</f>
        <v>0</v>
      </c>
      <c r="V270" s="13">
        <f>Inputs!V843*V$11</f>
        <v>0</v>
      </c>
      <c r="W270" s="13">
        <f>Inputs!W843*W$11</f>
        <v>0</v>
      </c>
      <c r="X270" s="13">
        <f>Inputs!X843*X$11</f>
        <v>0</v>
      </c>
      <c r="Y270" s="13">
        <f>Inputs!Y843*Y$11</f>
        <v>0</v>
      </c>
      <c r="Z270" s="13">
        <f>Inputs!Z843*Z$11</f>
        <v>0</v>
      </c>
      <c r="AA270" s="13">
        <f>Inputs!AA843*AA$11</f>
        <v>0</v>
      </c>
      <c r="AB270" s="13">
        <f>Inputs!AB843*AB$11</f>
        <v>0</v>
      </c>
      <c r="AC270" s="13">
        <f>Inputs!AC843*AC$11</f>
        <v>0</v>
      </c>
      <c r="AD270" s="430">
        <f>Inputs!AD843*AD$11</f>
        <v>0</v>
      </c>
      <c r="AE270" s="430">
        <f>Inputs!AE843*AE$11</f>
        <v>0</v>
      </c>
      <c r="AF270" s="430">
        <f>Inputs!AF843*AF$11</f>
        <v>0</v>
      </c>
      <c r="AG270" s="430">
        <f>Inputs!AG843*AG$11</f>
        <v>0</v>
      </c>
      <c r="AH270" s="430">
        <f>Inputs!AH843*AH$11</f>
        <v>0</v>
      </c>
      <c r="AI270" s="430">
        <f>Inputs!AI843*AI$11</f>
        <v>0</v>
      </c>
      <c r="AJ270" s="430">
        <f>Inputs!AJ843*AJ$11</f>
        <v>0</v>
      </c>
      <c r="AK270" s="430">
        <f>Inputs!AK843*AK$11</f>
        <v>0</v>
      </c>
      <c r="AL270" s="430">
        <f>Inputs!AL843*AL$11</f>
        <v>0</v>
      </c>
      <c r="AM270" s="430">
        <f>Inputs!AM843*AM$11</f>
        <v>0</v>
      </c>
      <c r="AN270" s="906"/>
    </row>
    <row r="271" spans="1:40" outlineLevel="2">
      <c r="A271" s="37">
        <f>ROW()</f>
        <v>271</v>
      </c>
      <c r="C271" s="38" t="s">
        <v>656</v>
      </c>
      <c r="E271" s="4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430"/>
      <c r="AE271" s="430"/>
      <c r="AF271" s="430"/>
      <c r="AG271" s="430"/>
      <c r="AH271" s="430"/>
      <c r="AI271" s="430"/>
      <c r="AJ271" s="430"/>
      <c r="AK271" s="430"/>
      <c r="AL271" s="430"/>
      <c r="AM271" s="430"/>
      <c r="AN271" s="906"/>
    </row>
    <row r="272" spans="1:40" outlineLevel="2">
      <c r="A272" s="37">
        <f>ROW()</f>
        <v>272</v>
      </c>
      <c r="C272" s="38" t="s">
        <v>667</v>
      </c>
      <c r="E272" s="4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430"/>
      <c r="AE272" s="430"/>
      <c r="AF272" s="430"/>
      <c r="AG272" s="430"/>
      <c r="AH272" s="430"/>
      <c r="AI272" s="430"/>
      <c r="AJ272" s="430"/>
      <c r="AK272" s="430"/>
      <c r="AL272" s="430"/>
      <c r="AM272" s="430"/>
      <c r="AN272" s="906"/>
    </row>
    <row r="273" spans="1:41" ht="13.5" customHeight="1" outlineLevel="2">
      <c r="A273" s="37">
        <f>ROW()</f>
        <v>273</v>
      </c>
      <c r="C273" s="38" t="s">
        <v>212</v>
      </c>
      <c r="E273" s="4"/>
      <c r="I273" s="13">
        <f>Inputs!I846*I$11</f>
        <v>0</v>
      </c>
      <c r="J273" s="13">
        <f>Inputs!J846*J$11</f>
        <v>0</v>
      </c>
      <c r="K273" s="13">
        <f>Inputs!K846*K$11</f>
        <v>0</v>
      </c>
      <c r="L273" s="13">
        <f>Inputs!L846*L$11</f>
        <v>0</v>
      </c>
      <c r="M273" s="13">
        <f>Inputs!M846*M$11</f>
        <v>0</v>
      </c>
      <c r="N273" s="13">
        <f>Inputs!N846*N$11</f>
        <v>0</v>
      </c>
      <c r="O273" s="13">
        <f>Inputs!O846*O$11</f>
        <v>-0.11984469</v>
      </c>
      <c r="P273" s="13">
        <f>Inputs!P846*P$11</f>
        <v>1.7943513999999998</v>
      </c>
      <c r="Q273" s="13">
        <f>Inputs!Q846*Q$11</f>
        <v>1.4154523300000001</v>
      </c>
      <c r="R273" s="13">
        <f>Inputs!R846*R$11</f>
        <v>0.66129320999999996</v>
      </c>
      <c r="S273" s="13">
        <f>Inputs!S846*S$11</f>
        <v>0.66606215000000002</v>
      </c>
      <c r="T273" s="13">
        <f>Inputs!T846*T$11</f>
        <v>-1.6308843332665156E-2</v>
      </c>
      <c r="U273" s="13">
        <f>Inputs!U846*U$11</f>
        <v>-3.9006140835444798E-2</v>
      </c>
      <c r="V273" s="13">
        <f>Inputs!V846*V$11</f>
        <v>0.18862567937376898</v>
      </c>
      <c r="W273" s="13">
        <f>Inputs!W846*W$11</f>
        <v>5.9802596459833856E-4</v>
      </c>
      <c r="X273" s="13">
        <f>Inputs!X846*X$11</f>
        <v>-2.9711099999993884E-3</v>
      </c>
      <c r="Y273" s="13">
        <f>Inputs!Y846*Y$11</f>
        <v>0</v>
      </c>
      <c r="Z273" s="13">
        <f>Inputs!Z846*Z$11</f>
        <v>0</v>
      </c>
      <c r="AA273" s="13">
        <f>Inputs!AA846*AA$11</f>
        <v>0</v>
      </c>
      <c r="AB273" s="13">
        <f>Inputs!AB846*AB$11</f>
        <v>0</v>
      </c>
      <c r="AC273" s="13">
        <f>Inputs!AC846*AC$11</f>
        <v>0</v>
      </c>
      <c r="AD273" s="430">
        <f>Inputs!AD846*AD$11</f>
        <v>0</v>
      </c>
      <c r="AE273" s="430">
        <f>Inputs!AE846*AE$11</f>
        <v>0</v>
      </c>
      <c r="AF273" s="430">
        <f>Inputs!AF846*AF$11</f>
        <v>0</v>
      </c>
      <c r="AG273" s="430">
        <f>Inputs!AG846*AG$11</f>
        <v>0</v>
      </c>
      <c r="AH273" s="430">
        <f>Inputs!AH846*AH$11</f>
        <v>0</v>
      </c>
      <c r="AI273" s="430">
        <f>Inputs!AI846*AI$11</f>
        <v>0</v>
      </c>
      <c r="AJ273" s="430">
        <f>Inputs!AJ846*AJ$11</f>
        <v>0</v>
      </c>
      <c r="AK273" s="430">
        <f>Inputs!AK846*AK$11</f>
        <v>0</v>
      </c>
      <c r="AL273" s="430">
        <f>Inputs!AL846*AL$11</f>
        <v>0</v>
      </c>
      <c r="AM273" s="430">
        <f>Inputs!AM846*AM$11</f>
        <v>0</v>
      </c>
      <c r="AN273" s="906"/>
    </row>
    <row r="274" spans="1:41" ht="13.5" customHeight="1" outlineLevel="2">
      <c r="A274" s="37">
        <f>ROW()</f>
        <v>274</v>
      </c>
      <c r="C274" s="159" t="s">
        <v>362</v>
      </c>
      <c r="D274" s="30"/>
      <c r="E274" s="160"/>
      <c r="F274" s="30"/>
      <c r="G274" s="30"/>
      <c r="H274" s="30"/>
      <c r="I274" s="14">
        <f>Inputs!I847*I$11</f>
        <v>0</v>
      </c>
      <c r="J274" s="14">
        <f>Inputs!J847*J$11</f>
        <v>0</v>
      </c>
      <c r="K274" s="14">
        <f>Inputs!K847*K$11</f>
        <v>0</v>
      </c>
      <c r="L274" s="14">
        <f>Inputs!L847*L$11</f>
        <v>0</v>
      </c>
      <c r="M274" s="14">
        <f>Inputs!M847*M$11</f>
        <v>0</v>
      </c>
      <c r="N274" s="14">
        <f>Inputs!N847*N$11</f>
        <v>0</v>
      </c>
      <c r="O274" s="14">
        <f>Inputs!O847*O$11</f>
        <v>0</v>
      </c>
      <c r="P274" s="14">
        <f>Inputs!P847*P$11</f>
        <v>0</v>
      </c>
      <c r="Q274" s="14">
        <f>Inputs!Q847*Q$11</f>
        <v>0</v>
      </c>
      <c r="R274" s="14">
        <f>Inputs!R847*R$11</f>
        <v>0</v>
      </c>
      <c r="S274" s="14">
        <f>Inputs!S847*S$11</f>
        <v>0</v>
      </c>
      <c r="T274" s="14">
        <f>Inputs!T847*T$11</f>
        <v>0</v>
      </c>
      <c r="U274" s="14">
        <f>Inputs!U847*U$11</f>
        <v>0</v>
      </c>
      <c r="V274" s="14">
        <f>Inputs!V847*V$11</f>
        <v>0</v>
      </c>
      <c r="W274" s="14">
        <f>Inputs!W847*W$11</f>
        <v>0</v>
      </c>
      <c r="X274" s="14">
        <f>Inputs!X847*X$11</f>
        <v>0</v>
      </c>
      <c r="Y274" s="14">
        <f>Inputs!Y847*Y$11</f>
        <v>0</v>
      </c>
      <c r="Z274" s="14">
        <f>Inputs!Z847*Z$11</f>
        <v>0</v>
      </c>
      <c r="AA274" s="14">
        <f>Inputs!AA847*AA$11</f>
        <v>0</v>
      </c>
      <c r="AB274" s="14">
        <f>Inputs!AB847*AB$11</f>
        <v>0</v>
      </c>
      <c r="AC274" s="14">
        <f>Inputs!AC847*AC$11</f>
        <v>0</v>
      </c>
      <c r="AD274" s="431">
        <f>Inputs!AD847*AD$11</f>
        <v>2.0551283054805665</v>
      </c>
      <c r="AE274" s="431">
        <f>Inputs!AE847*AE$11</f>
        <v>1.6727727780717125</v>
      </c>
      <c r="AF274" s="431">
        <f>Inputs!AF847*AF$11</f>
        <v>1.5790341567815553</v>
      </c>
      <c r="AG274" s="431">
        <f>Inputs!AG847*AG$11</f>
        <v>1.7947251241926745</v>
      </c>
      <c r="AH274" s="431">
        <f>Inputs!AH847*AH$11</f>
        <v>1.6878773637276068</v>
      </c>
      <c r="AI274" s="431">
        <f>Inputs!AI847*AI$11</f>
        <v>1.5996397620719081</v>
      </c>
      <c r="AJ274" s="431">
        <f>Inputs!AJ847*AJ$11</f>
        <v>1.794648420192408</v>
      </c>
      <c r="AK274" s="431">
        <f>Inputs!AK847*AK$11</f>
        <v>1.7627345341871425</v>
      </c>
      <c r="AL274" s="431">
        <f>Inputs!AL847*AL$11</f>
        <v>1.5330406780694534</v>
      </c>
      <c r="AM274" s="431">
        <f>Inputs!AM847*AM$11</f>
        <v>1.4256009865284012</v>
      </c>
      <c r="AN274" s="906"/>
    </row>
    <row r="275" spans="1:41" outlineLevel="2">
      <c r="A275" s="37">
        <f>ROW()</f>
        <v>275</v>
      </c>
      <c r="C275" s="38" t="s">
        <v>1</v>
      </c>
      <c r="I275" s="9">
        <f t="shared" ref="I275" si="768">SUM(I262:I274)</f>
        <v>5.0594982414987815</v>
      </c>
      <c r="J275" s="9">
        <f t="shared" ref="J275" si="769">SUM(J262:J274)</f>
        <v>3.2674119600000004</v>
      </c>
      <c r="K275" s="9">
        <f t="shared" ref="K275" si="770">SUM(K262:K274)</f>
        <v>1.2552523400000002</v>
      </c>
      <c r="L275" s="9">
        <f t="shared" ref="L275" si="771">SUM(L262:L274)</f>
        <v>0.77395159999999996</v>
      </c>
      <c r="M275" s="9">
        <f t="shared" ref="M275" si="772">SUM(M262:M274)</f>
        <v>3.3767054100000005</v>
      </c>
      <c r="N275" s="9">
        <f t="shared" ref="N275" si="773">SUM(N262:N274)</f>
        <v>52.170393630000007</v>
      </c>
      <c r="O275" s="9">
        <f t="shared" ref="O275" si="774">SUM(O262:O274)</f>
        <v>384.24809023999995</v>
      </c>
      <c r="P275" s="9">
        <f t="shared" ref="P275" si="775">SUM(P262:P274)</f>
        <v>5.2259448199999996</v>
      </c>
      <c r="Q275" s="9">
        <f t="shared" ref="Q275" si="776">SUM(Q262:Q274)</f>
        <v>627.41745540999989</v>
      </c>
      <c r="R275" s="9">
        <f t="shared" ref="R275" si="777">SUM(R262:R274)</f>
        <v>1.2817655700000001</v>
      </c>
      <c r="S275" s="9">
        <f t="shared" ref="S275" si="778">SUM(S262:S274)</f>
        <v>618.86641092000013</v>
      </c>
      <c r="T275" s="9">
        <f t="shared" ref="T275" si="779">SUM(T262:T274)</f>
        <v>126.83806815185463</v>
      </c>
      <c r="U275" s="9">
        <f t="shared" ref="U275" si="780">SUM(U262:U274)</f>
        <v>30.768892571582118</v>
      </c>
      <c r="V275" s="9">
        <f t="shared" ref="V275" si="781">SUM(V262:V274)</f>
        <v>20.774203834611107</v>
      </c>
      <c r="W275" s="9">
        <f t="shared" ref="W275" si="782">SUM(W262:W274)</f>
        <v>12.315252983735999</v>
      </c>
      <c r="X275" s="9">
        <f t="shared" ref="X275" si="783">SUM(X262:X274)</f>
        <v>22.461272199999996</v>
      </c>
      <c r="Y275" s="9">
        <f t="shared" ref="Y275" si="784">SUM(Y262:Y274)</f>
        <v>17.359778533499995</v>
      </c>
      <c r="Z275" s="9">
        <f t="shared" ref="Z275" si="785">SUM(Z262:Z274)</f>
        <v>23.175549758249971</v>
      </c>
      <c r="AA275" s="9">
        <f t="shared" ref="AA275" si="786">SUM(AA262:AA274)</f>
        <v>22.16437405762499</v>
      </c>
      <c r="AB275" s="9">
        <f t="shared" ref="AB275" si="787">SUM(AB262:AB274)</f>
        <v>26.41905884025007</v>
      </c>
      <c r="AC275" s="9">
        <f t="shared" ref="AC275:AG275" si="788">SUM(AC262:AC274)</f>
        <v>29.514560290000002</v>
      </c>
      <c r="AD275" s="9">
        <f t="shared" si="788"/>
        <v>36.984864811306494</v>
      </c>
      <c r="AE275" s="9">
        <f t="shared" si="788"/>
        <v>41.536675791939722</v>
      </c>
      <c r="AF275" s="9">
        <f t="shared" si="788"/>
        <v>49.070167220710239</v>
      </c>
      <c r="AG275" s="9">
        <f t="shared" si="788"/>
        <v>39.545243593692675</v>
      </c>
      <c r="AH275" s="9">
        <f t="shared" ref="AH275" si="789">SUM(AH262:AH274)</f>
        <v>38.767535307327606</v>
      </c>
      <c r="AI275" s="9">
        <f t="shared" ref="AI275:AM275" si="790">SUM(AI262:AI274)</f>
        <v>55.828199774220955</v>
      </c>
      <c r="AJ275" s="9">
        <f t="shared" si="790"/>
        <v>69.032117060731409</v>
      </c>
      <c r="AK275" s="9">
        <f t="shared" si="790"/>
        <v>61.327413305148525</v>
      </c>
      <c r="AL275" s="9">
        <f t="shared" si="790"/>
        <v>55.05709233454624</v>
      </c>
      <c r="AM275" s="9">
        <f t="shared" si="790"/>
        <v>39.407156760702982</v>
      </c>
      <c r="AN275" s="906"/>
    </row>
    <row r="276" spans="1:41" outlineLevel="2">
      <c r="A276" s="37">
        <f>ROW()</f>
        <v>276</v>
      </c>
      <c r="B276" s="343" t="s">
        <v>657</v>
      </c>
      <c r="H276" s="329" t="s">
        <v>47</v>
      </c>
      <c r="I276" s="331" t="str">
        <f t="shared" ref="I276:AL276" si="791">IF(ROUND(ABS(I275-(I383+I490+I597+I704+I811+I918+I1025+I1132+I1239+I1346+I1453+I1560+I1667+I1774+I1881+I1988+I2095+I2202+I2309+I2416+I2523+(I2645+I2752+I2859+I2966+I3073)+(I3180+I3287+I3394+I3501+I3608))),5)&lt;0.00001,"OK","Wrong")</f>
        <v>OK</v>
      </c>
      <c r="J276" s="331" t="str">
        <f t="shared" si="791"/>
        <v>OK</v>
      </c>
      <c r="K276" s="331" t="str">
        <f t="shared" si="791"/>
        <v>OK</v>
      </c>
      <c r="L276" s="331" t="str">
        <f t="shared" si="791"/>
        <v>OK</v>
      </c>
      <c r="M276" s="331" t="str">
        <f t="shared" si="791"/>
        <v>OK</v>
      </c>
      <c r="N276" s="331" t="str">
        <f t="shared" si="791"/>
        <v>OK</v>
      </c>
      <c r="O276" s="331" t="str">
        <f t="shared" si="791"/>
        <v>OK</v>
      </c>
      <c r="P276" s="331" t="str">
        <f t="shared" si="791"/>
        <v>OK</v>
      </c>
      <c r="Q276" s="331" t="str">
        <f t="shared" si="791"/>
        <v>OK</v>
      </c>
      <c r="R276" s="331" t="str">
        <f t="shared" si="791"/>
        <v>OK</v>
      </c>
      <c r="S276" s="331" t="str">
        <f t="shared" si="791"/>
        <v>OK</v>
      </c>
      <c r="T276" s="331" t="str">
        <f t="shared" si="791"/>
        <v>OK</v>
      </c>
      <c r="U276" s="331" t="str">
        <f t="shared" si="791"/>
        <v>OK</v>
      </c>
      <c r="V276" s="331" t="str">
        <f t="shared" si="791"/>
        <v>OK</v>
      </c>
      <c r="W276" s="331" t="str">
        <f t="shared" si="791"/>
        <v>OK</v>
      </c>
      <c r="X276" s="331" t="str">
        <f t="shared" si="791"/>
        <v>OK</v>
      </c>
      <c r="Y276" s="331" t="str">
        <f t="shared" si="791"/>
        <v>OK</v>
      </c>
      <c r="Z276" s="331" t="str">
        <f t="shared" si="791"/>
        <v>OK</v>
      </c>
      <c r="AA276" s="331" t="str">
        <f t="shared" si="791"/>
        <v>OK</v>
      </c>
      <c r="AB276" s="331" t="str">
        <f t="shared" si="791"/>
        <v>OK</v>
      </c>
      <c r="AC276" s="331" t="str">
        <f t="shared" si="791"/>
        <v>OK</v>
      </c>
      <c r="AD276" s="331" t="str">
        <f t="shared" si="791"/>
        <v>OK</v>
      </c>
      <c r="AE276" s="331" t="str">
        <f t="shared" si="791"/>
        <v>OK</v>
      </c>
      <c r="AF276" s="331" t="str">
        <f t="shared" si="791"/>
        <v>OK</v>
      </c>
      <c r="AG276" s="331" t="str">
        <f t="shared" si="791"/>
        <v>OK</v>
      </c>
      <c r="AH276" s="331" t="str">
        <f t="shared" si="791"/>
        <v>OK</v>
      </c>
      <c r="AI276" s="331" t="str">
        <f t="shared" si="791"/>
        <v>OK</v>
      </c>
      <c r="AJ276" s="331" t="str">
        <f t="shared" si="791"/>
        <v>OK</v>
      </c>
      <c r="AK276" s="331" t="str">
        <f t="shared" si="791"/>
        <v>OK</v>
      </c>
      <c r="AL276" s="331" t="str">
        <f t="shared" si="791"/>
        <v>OK</v>
      </c>
      <c r="AM276" s="331" t="str">
        <f>IF(ROUND(ABS(AM275-(AM383+AM490+AM597+AM704+AM811+AM918+AM1025+AM1132+AM1239+AM1346+AM1453+AM1560+AM1667+AM1774+AM1881+AM1988+AM2095+AM2202+AM2309+AM2416+AM2523+(AM2645+AM2752+AM2859+AM2966+AM3073)+(AM3180+AM3287+AM3394+AM3501+AM3608))),5)&lt;0.00001,"OK","Wrong")</f>
        <v>OK</v>
      </c>
    </row>
    <row r="277" spans="1:41" outlineLevel="2">
      <c r="A277" s="37">
        <f>ROW()</f>
        <v>277</v>
      </c>
      <c r="C277" s="6" t="s">
        <v>2</v>
      </c>
      <c r="D277" s="39"/>
      <c r="E277" s="39"/>
      <c r="F277" s="39"/>
      <c r="G277" s="39"/>
      <c r="H277" s="9"/>
      <c r="I277" s="9">
        <f t="shared" ref="I277:AG277" si="792">(I385+I492+I599+I706+I813+I920)+(I1027+I1134+I1241+I1348+I1455)+(I1562+I1669+I1776+I1883+I1990)+(I2097+I2204+I2311+I2418+I2525)+(I2647+I2754+I2861+I2968+I3075)+(I3182+I3289+I3396+I3503+I3610)</f>
        <v>0</v>
      </c>
      <c r="J277" s="9">
        <f t="shared" si="792"/>
        <v>0</v>
      </c>
      <c r="K277" s="9">
        <f t="shared" si="792"/>
        <v>0</v>
      </c>
      <c r="L277" s="9">
        <f t="shared" si="792"/>
        <v>0</v>
      </c>
      <c r="M277" s="9">
        <f t="shared" si="792"/>
        <v>0</v>
      </c>
      <c r="N277" s="9">
        <f t="shared" si="792"/>
        <v>0</v>
      </c>
      <c r="O277" s="9">
        <f t="shared" si="792"/>
        <v>0</v>
      </c>
      <c r="P277" s="9">
        <f t="shared" si="792"/>
        <v>0</v>
      </c>
      <c r="Q277" s="9">
        <f t="shared" si="792"/>
        <v>0</v>
      </c>
      <c r="R277" s="9">
        <f t="shared" si="792"/>
        <v>0</v>
      </c>
      <c r="S277" s="9">
        <f t="shared" si="792"/>
        <v>0</v>
      </c>
      <c r="T277" s="9">
        <f t="shared" si="792"/>
        <v>0</v>
      </c>
      <c r="U277" s="9">
        <f t="shared" si="792"/>
        <v>0</v>
      </c>
      <c r="V277" s="9">
        <f t="shared" si="792"/>
        <v>0</v>
      </c>
      <c r="W277" s="9">
        <f t="shared" si="792"/>
        <v>0</v>
      </c>
      <c r="X277" s="9">
        <f t="shared" si="792"/>
        <v>0</v>
      </c>
      <c r="Y277" s="9">
        <f t="shared" si="792"/>
        <v>0</v>
      </c>
      <c r="Z277" s="9">
        <f t="shared" si="792"/>
        <v>0</v>
      </c>
      <c r="AA277" s="9">
        <f t="shared" si="792"/>
        <v>0</v>
      </c>
      <c r="AB277" s="9">
        <f t="shared" si="792"/>
        <v>0</v>
      </c>
      <c r="AC277" s="9">
        <f t="shared" si="792"/>
        <v>0</v>
      </c>
      <c r="AD277" s="9">
        <f t="shared" si="792"/>
        <v>0</v>
      </c>
      <c r="AE277" s="9">
        <f t="shared" si="792"/>
        <v>0</v>
      </c>
      <c r="AF277" s="9">
        <f t="shared" si="792"/>
        <v>0</v>
      </c>
      <c r="AG277" s="9">
        <f t="shared" si="792"/>
        <v>0</v>
      </c>
      <c r="AH277" s="9">
        <f t="shared" ref="AH277:AH285" si="793">(AH385+AH492+AH599+AH706+AH813+AH920)+(AH1027+AH1134+AH1241+AH1348+AH1455)+(AH1562+AH1669+AH1776+AH1883+AH1990)+(AH2097+AH2204+AH2311+AH2418+AH2525)+(AH2647+AH2754+AH2861+AH2968+AH3075)+(AH3182+AH3289+AH3396+AH3503+AH3610)</f>
        <v>0</v>
      </c>
      <c r="AI277" s="9">
        <f t="shared" ref="AI277:AM277" si="794">(AI385+AI492+AI599+AI706+AI813+AI920)+(AI1027+AI1134+AI1241+AI1348+AI1455)+(AI1562+AI1669+AI1776+AI1883+AI1990)+(AI2097+AI2204+AI2311+AI2418+AI2525)+(AI2647+AI2754+AI2861+AI2968+AI3075)+(AI3182+AI3289+AI3396+AI3503+AI3610)</f>
        <v>0</v>
      </c>
      <c r="AJ277" s="9">
        <f t="shared" si="794"/>
        <v>0</v>
      </c>
      <c r="AK277" s="9">
        <f t="shared" si="794"/>
        <v>0</v>
      </c>
      <c r="AL277" s="9">
        <f t="shared" si="794"/>
        <v>0</v>
      </c>
      <c r="AM277" s="9">
        <f t="shared" si="794"/>
        <v>0</v>
      </c>
      <c r="AO277" s="99"/>
    </row>
    <row r="278" spans="1:41" outlineLevel="2">
      <c r="A278" s="37">
        <f>ROW()</f>
        <v>278</v>
      </c>
      <c r="C278" s="6" t="s">
        <v>3</v>
      </c>
      <c r="D278" s="39"/>
      <c r="E278" s="39"/>
      <c r="F278" s="39"/>
      <c r="G278" s="39"/>
      <c r="H278" s="9"/>
      <c r="I278" s="9">
        <f t="shared" ref="I278:AG278" si="795">(I386+I493+I600+I707+I814+I921)+(I1028+I1135+I1242+I1349+I1456)+(I1563+I1670+I1777+I1884+I1991)+(I2098+I2205+I2312+I2419+I2526)+(I2648+I2755+I2862+I2969+I3076)+(I3183+I3290+I3397+I3504+I3611)</f>
        <v>0</v>
      </c>
      <c r="J278" s="9">
        <f t="shared" si="795"/>
        <v>0</v>
      </c>
      <c r="K278" s="9">
        <f t="shared" si="795"/>
        <v>0</v>
      </c>
      <c r="L278" s="9">
        <f t="shared" si="795"/>
        <v>0</v>
      </c>
      <c r="M278" s="9">
        <f t="shared" si="795"/>
        <v>0</v>
      </c>
      <c r="N278" s="9">
        <f t="shared" si="795"/>
        <v>0</v>
      </c>
      <c r="O278" s="9">
        <f t="shared" si="795"/>
        <v>0</v>
      </c>
      <c r="P278" s="9">
        <f t="shared" si="795"/>
        <v>0</v>
      </c>
      <c r="Q278" s="9">
        <f t="shared" si="795"/>
        <v>0</v>
      </c>
      <c r="R278" s="9">
        <f t="shared" si="795"/>
        <v>0</v>
      </c>
      <c r="S278" s="9">
        <f t="shared" si="795"/>
        <v>0</v>
      </c>
      <c r="T278" s="9">
        <f t="shared" si="795"/>
        <v>-7.5777802405144687E-2</v>
      </c>
      <c r="U278" s="9">
        <f t="shared" si="795"/>
        <v>0</v>
      </c>
      <c r="V278" s="9">
        <f t="shared" si="795"/>
        <v>-1.444111956415327E-2</v>
      </c>
      <c r="W278" s="9">
        <f t="shared" si="795"/>
        <v>-1.783686108523912E-2</v>
      </c>
      <c r="X278" s="9">
        <f t="shared" si="795"/>
        <v>-0.27752402011433047</v>
      </c>
      <c r="Y278" s="9">
        <f t="shared" si="795"/>
        <v>0</v>
      </c>
      <c r="Z278" s="9">
        <f t="shared" si="795"/>
        <v>0</v>
      </c>
      <c r="AA278" s="9">
        <f t="shared" si="795"/>
        <v>0</v>
      </c>
      <c r="AB278" s="9">
        <f t="shared" si="795"/>
        <v>0</v>
      </c>
      <c r="AC278" s="9">
        <f t="shared" si="795"/>
        <v>0</v>
      </c>
      <c r="AD278" s="9">
        <f t="shared" si="795"/>
        <v>0</v>
      </c>
      <c r="AE278" s="9">
        <f t="shared" si="795"/>
        <v>0</v>
      </c>
      <c r="AF278" s="9">
        <f t="shared" si="795"/>
        <v>0</v>
      </c>
      <c r="AG278" s="9">
        <f t="shared" si="795"/>
        <v>0</v>
      </c>
      <c r="AH278" s="9">
        <f t="shared" si="793"/>
        <v>0</v>
      </c>
      <c r="AI278" s="9">
        <f t="shared" ref="AI278:AM285" si="796">(AI386+AI493+AI600+AI707+AI814+AI921)+(AI1028+AI1135+AI1242+AI1349+AI1456)+(AI1563+AI1670+AI1777+AI1884+AI1991)+(AI2098+AI2205+AI2312+AI2419+AI2526)+(AI2648+AI2755+AI2862+AI2969+AI3076)+(AI3183+AI3290+AI3397+AI3504+AI3611)</f>
        <v>0</v>
      </c>
      <c r="AJ278" s="9">
        <f t="shared" si="796"/>
        <v>0</v>
      </c>
      <c r="AK278" s="9">
        <f t="shared" si="796"/>
        <v>0</v>
      </c>
      <c r="AL278" s="9">
        <f t="shared" si="796"/>
        <v>0</v>
      </c>
      <c r="AM278" s="9">
        <f t="shared" si="796"/>
        <v>0</v>
      </c>
    </row>
    <row r="279" spans="1:41" outlineLevel="2">
      <c r="A279" s="37">
        <f>ROW()</f>
        <v>279</v>
      </c>
      <c r="C279" s="6" t="s">
        <v>4</v>
      </c>
      <c r="D279" s="39"/>
      <c r="E279" s="39"/>
      <c r="F279" s="39"/>
      <c r="G279" s="39"/>
      <c r="H279" s="9"/>
      <c r="I279" s="9">
        <f t="shared" ref="I279:AG279" si="797">(I387+I494+I601+I708+I815+I922)+(I1029+I1136+I1243+I1350+I1457)+(I1564+I1671+I1778+I1885+I1992)+(I2099+I2206+I2313+I2420+I2527)+(I2649+I2756+I2863+I2970+I3077)+(I3184+I3291+I3398+I3505+I3612)</f>
        <v>0</v>
      </c>
      <c r="J279" s="9">
        <f t="shared" si="797"/>
        <v>0</v>
      </c>
      <c r="K279" s="9">
        <f t="shared" si="797"/>
        <v>0</v>
      </c>
      <c r="L279" s="9">
        <f t="shared" si="797"/>
        <v>0</v>
      </c>
      <c r="M279" s="9">
        <f t="shared" si="797"/>
        <v>0</v>
      </c>
      <c r="N279" s="9">
        <f t="shared" si="797"/>
        <v>0</v>
      </c>
      <c r="O279" s="9">
        <f t="shared" si="797"/>
        <v>0</v>
      </c>
      <c r="P279" s="9">
        <f t="shared" si="797"/>
        <v>0</v>
      </c>
      <c r="Q279" s="9">
        <f t="shared" si="797"/>
        <v>0</v>
      </c>
      <c r="R279" s="9">
        <f t="shared" si="797"/>
        <v>0</v>
      </c>
      <c r="S279" s="9">
        <f t="shared" si="797"/>
        <v>0</v>
      </c>
      <c r="T279" s="9">
        <f t="shared" si="797"/>
        <v>0</v>
      </c>
      <c r="U279" s="9">
        <f t="shared" si="797"/>
        <v>0</v>
      </c>
      <c r="V279" s="9">
        <f t="shared" si="797"/>
        <v>0</v>
      </c>
      <c r="W279" s="9">
        <f t="shared" si="797"/>
        <v>-1.6612946504912101</v>
      </c>
      <c r="X279" s="9">
        <f t="shared" si="797"/>
        <v>0</v>
      </c>
      <c r="Y279" s="9">
        <f t="shared" si="797"/>
        <v>0</v>
      </c>
      <c r="Z279" s="9">
        <f t="shared" si="797"/>
        <v>0</v>
      </c>
      <c r="AA279" s="9">
        <f t="shared" si="797"/>
        <v>0</v>
      </c>
      <c r="AB279" s="9">
        <f t="shared" si="797"/>
        <v>0</v>
      </c>
      <c r="AC279" s="9">
        <f t="shared" si="797"/>
        <v>0</v>
      </c>
      <c r="AD279" s="9">
        <f t="shared" si="797"/>
        <v>0</v>
      </c>
      <c r="AE279" s="9">
        <f t="shared" si="797"/>
        <v>0</v>
      </c>
      <c r="AF279" s="9">
        <f t="shared" si="797"/>
        <v>0</v>
      </c>
      <c r="AG279" s="9">
        <f t="shared" si="797"/>
        <v>0</v>
      </c>
      <c r="AH279" s="9">
        <f t="shared" si="793"/>
        <v>0</v>
      </c>
      <c r="AI279" s="9">
        <f t="shared" si="796"/>
        <v>0</v>
      </c>
      <c r="AJ279" s="9">
        <f t="shared" si="796"/>
        <v>0</v>
      </c>
      <c r="AK279" s="9">
        <f t="shared" si="796"/>
        <v>0</v>
      </c>
      <c r="AL279" s="9">
        <f t="shared" si="796"/>
        <v>0</v>
      </c>
      <c r="AM279" s="9">
        <f t="shared" si="796"/>
        <v>0</v>
      </c>
    </row>
    <row r="280" spans="1:41" outlineLevel="2">
      <c r="A280" s="37">
        <f>ROW()</f>
        <v>280</v>
      </c>
      <c r="C280" s="6" t="s">
        <v>5</v>
      </c>
      <c r="D280" s="39"/>
      <c r="E280" s="39"/>
      <c r="F280" s="39"/>
      <c r="G280" s="39"/>
      <c r="H280" s="9"/>
      <c r="I280" s="9">
        <f t="shared" ref="I280:AG280" si="798">(I388+I495+I602+I709+I816+I923)+(I1030+I1137+I1244+I1351+I1458)+(I1565+I1672+I1779+I1886+I1993)+(I2100+I2207+I2314+I2421+I2528)+(I2650+I2757+I2864+I2971+I3078)+(I3185+I3292+I3399+I3506+I3613)</f>
        <v>0</v>
      </c>
      <c r="J280" s="9">
        <f t="shared" si="798"/>
        <v>0</v>
      </c>
      <c r="K280" s="9">
        <f t="shared" si="798"/>
        <v>0</v>
      </c>
      <c r="L280" s="9">
        <f t="shared" si="798"/>
        <v>0</v>
      </c>
      <c r="M280" s="9">
        <f t="shared" si="798"/>
        <v>0</v>
      </c>
      <c r="N280" s="9">
        <f t="shared" si="798"/>
        <v>0</v>
      </c>
      <c r="O280" s="9">
        <f t="shared" si="798"/>
        <v>0</v>
      </c>
      <c r="P280" s="9">
        <f t="shared" si="798"/>
        <v>0</v>
      </c>
      <c r="Q280" s="9">
        <f t="shared" si="798"/>
        <v>0</v>
      </c>
      <c r="R280" s="9">
        <f t="shared" si="798"/>
        <v>0</v>
      </c>
      <c r="S280" s="9">
        <f t="shared" si="798"/>
        <v>0</v>
      </c>
      <c r="T280" s="9">
        <f t="shared" si="798"/>
        <v>-2.6092031375488798</v>
      </c>
      <c r="U280" s="9">
        <f t="shared" si="798"/>
        <v>-0.34617558568427004</v>
      </c>
      <c r="V280" s="9">
        <f t="shared" si="798"/>
        <v>-0.71063038766537046</v>
      </c>
      <c r="W280" s="9">
        <f t="shared" si="798"/>
        <v>-0.47604528292631365</v>
      </c>
      <c r="X280" s="9">
        <f t="shared" si="798"/>
        <v>-0.50214135546637961</v>
      </c>
      <c r="Y280" s="9">
        <f t="shared" si="798"/>
        <v>0</v>
      </c>
      <c r="Z280" s="9">
        <f t="shared" si="798"/>
        <v>0</v>
      </c>
      <c r="AA280" s="9">
        <f t="shared" si="798"/>
        <v>0</v>
      </c>
      <c r="AB280" s="9">
        <f t="shared" si="798"/>
        <v>0</v>
      </c>
      <c r="AC280" s="9">
        <f t="shared" si="798"/>
        <v>0</v>
      </c>
      <c r="AD280" s="9">
        <f t="shared" si="798"/>
        <v>0</v>
      </c>
      <c r="AE280" s="9">
        <f t="shared" si="798"/>
        <v>0</v>
      </c>
      <c r="AF280" s="9">
        <f t="shared" si="798"/>
        <v>0</v>
      </c>
      <c r="AG280" s="9">
        <f t="shared" si="798"/>
        <v>0</v>
      </c>
      <c r="AH280" s="9">
        <f t="shared" si="793"/>
        <v>0</v>
      </c>
      <c r="AI280" s="9">
        <f t="shared" si="796"/>
        <v>0</v>
      </c>
      <c r="AJ280" s="9">
        <f t="shared" si="796"/>
        <v>0</v>
      </c>
      <c r="AK280" s="9">
        <f t="shared" si="796"/>
        <v>0</v>
      </c>
      <c r="AL280" s="9">
        <f t="shared" si="796"/>
        <v>0</v>
      </c>
      <c r="AM280" s="9">
        <f t="shared" si="796"/>
        <v>0</v>
      </c>
    </row>
    <row r="281" spans="1:41" outlineLevel="2">
      <c r="A281" s="37">
        <f>ROW()</f>
        <v>281</v>
      </c>
      <c r="C281" s="6" t="s">
        <v>473</v>
      </c>
      <c r="D281" s="39"/>
      <c r="E281" s="39"/>
      <c r="F281" s="39"/>
      <c r="G281" s="39"/>
      <c r="H281" s="9"/>
      <c r="I281" s="9">
        <f t="shared" ref="I281:AG281" si="799">(I389+I496+I603+I710+I817+I924)+(I1031+I1138+I1245+I1352+I1459)+(I1566+I1673+I1780+I1887+I1994)+(I2101+I2208+I2315+I2422+I2529)+(I2651+I2758+I2865+I2972+I3079)+(I3186+I3293+I3400+I3507+I3614)</f>
        <v>0</v>
      </c>
      <c r="J281" s="9">
        <f t="shared" si="799"/>
        <v>0</v>
      </c>
      <c r="K281" s="9">
        <f t="shared" si="799"/>
        <v>0</v>
      </c>
      <c r="L281" s="9">
        <f t="shared" si="799"/>
        <v>0</v>
      </c>
      <c r="M281" s="9">
        <f t="shared" si="799"/>
        <v>0</v>
      </c>
      <c r="N281" s="9">
        <f t="shared" si="799"/>
        <v>0</v>
      </c>
      <c r="O281" s="9">
        <f t="shared" si="799"/>
        <v>0</v>
      </c>
      <c r="P281" s="9">
        <f t="shared" si="799"/>
        <v>0</v>
      </c>
      <c r="Q281" s="9">
        <f t="shared" si="799"/>
        <v>0</v>
      </c>
      <c r="R281" s="9">
        <f t="shared" si="799"/>
        <v>0</v>
      </c>
      <c r="S281" s="9">
        <f t="shared" si="799"/>
        <v>0</v>
      </c>
      <c r="T281" s="9">
        <f t="shared" si="799"/>
        <v>0</v>
      </c>
      <c r="U281" s="9">
        <f t="shared" si="799"/>
        <v>0</v>
      </c>
      <c r="V281" s="9">
        <f t="shared" si="799"/>
        <v>0</v>
      </c>
      <c r="W281" s="9">
        <f t="shared" si="799"/>
        <v>0</v>
      </c>
      <c r="X281" s="9">
        <f t="shared" si="799"/>
        <v>0</v>
      </c>
      <c r="Y281" s="9">
        <f t="shared" si="799"/>
        <v>0</v>
      </c>
      <c r="Z281" s="9">
        <f t="shared" si="799"/>
        <v>0</v>
      </c>
      <c r="AA281" s="9">
        <f t="shared" si="799"/>
        <v>0</v>
      </c>
      <c r="AB281" s="9">
        <f t="shared" si="799"/>
        <v>0</v>
      </c>
      <c r="AC281" s="9">
        <f t="shared" si="799"/>
        <v>0</v>
      </c>
      <c r="AD281" s="9">
        <f t="shared" si="799"/>
        <v>0</v>
      </c>
      <c r="AE281" s="9">
        <f t="shared" si="799"/>
        <v>0</v>
      </c>
      <c r="AF281" s="9">
        <f t="shared" si="799"/>
        <v>0</v>
      </c>
      <c r="AG281" s="9">
        <f t="shared" si="799"/>
        <v>0</v>
      </c>
      <c r="AH281" s="9">
        <f t="shared" si="793"/>
        <v>0</v>
      </c>
      <c r="AI281" s="9">
        <f t="shared" si="796"/>
        <v>0</v>
      </c>
      <c r="AJ281" s="9">
        <f t="shared" si="796"/>
        <v>0</v>
      </c>
      <c r="AK281" s="9">
        <f t="shared" si="796"/>
        <v>0</v>
      </c>
      <c r="AL281" s="9">
        <f t="shared" si="796"/>
        <v>0</v>
      </c>
      <c r="AM281" s="9">
        <f t="shared" si="796"/>
        <v>0</v>
      </c>
    </row>
    <row r="282" spans="1:41" outlineLevel="2">
      <c r="A282" s="37">
        <f>ROW()</f>
        <v>282</v>
      </c>
      <c r="C282" s="6" t="s">
        <v>474</v>
      </c>
      <c r="D282" s="39"/>
      <c r="E282" s="39"/>
      <c r="F282" s="39"/>
      <c r="G282" s="39"/>
      <c r="H282" s="9"/>
      <c r="I282" s="9">
        <f t="shared" ref="I282:AG282" si="800">(I390+I497+I604+I711+I818+I925)+(I1032+I1139+I1246+I1353+I1460)+(I1567+I1674+I1781+I1888+I1995)+(I2102+I2209+I2316+I2423+I2530)+(I2652+I2759+I2866+I2973+I3080)+(I3187+I3294+I3401+I3508+I3615)</f>
        <v>0</v>
      </c>
      <c r="J282" s="9">
        <f t="shared" si="800"/>
        <v>0</v>
      </c>
      <c r="K282" s="9">
        <f t="shared" si="800"/>
        <v>0</v>
      </c>
      <c r="L282" s="9">
        <f t="shared" si="800"/>
        <v>0</v>
      </c>
      <c r="M282" s="9">
        <f t="shared" si="800"/>
        <v>0</v>
      </c>
      <c r="N282" s="9">
        <f t="shared" si="800"/>
        <v>0</v>
      </c>
      <c r="O282" s="9">
        <f t="shared" si="800"/>
        <v>0</v>
      </c>
      <c r="P282" s="9">
        <f t="shared" si="800"/>
        <v>0</v>
      </c>
      <c r="Q282" s="9">
        <f t="shared" si="800"/>
        <v>0</v>
      </c>
      <c r="R282" s="9">
        <f t="shared" si="800"/>
        <v>0</v>
      </c>
      <c r="S282" s="9">
        <f t="shared" si="800"/>
        <v>0</v>
      </c>
      <c r="T282" s="9">
        <f t="shared" si="800"/>
        <v>0</v>
      </c>
      <c r="U282" s="9">
        <f t="shared" si="800"/>
        <v>0</v>
      </c>
      <c r="V282" s="9">
        <f t="shared" si="800"/>
        <v>0</v>
      </c>
      <c r="W282" s="9">
        <f t="shared" si="800"/>
        <v>0</v>
      </c>
      <c r="X282" s="9">
        <f t="shared" si="800"/>
        <v>0</v>
      </c>
      <c r="Y282" s="9">
        <f t="shared" si="800"/>
        <v>0</v>
      </c>
      <c r="Z282" s="9">
        <f t="shared" si="800"/>
        <v>0</v>
      </c>
      <c r="AA282" s="9">
        <f t="shared" si="800"/>
        <v>0</v>
      </c>
      <c r="AB282" s="9">
        <f t="shared" si="800"/>
        <v>0</v>
      </c>
      <c r="AC282" s="9">
        <f t="shared" si="800"/>
        <v>0</v>
      </c>
      <c r="AD282" s="9">
        <f t="shared" si="800"/>
        <v>0</v>
      </c>
      <c r="AE282" s="9">
        <f t="shared" si="800"/>
        <v>0</v>
      </c>
      <c r="AF282" s="9">
        <f t="shared" si="800"/>
        <v>0</v>
      </c>
      <c r="AG282" s="9">
        <f t="shared" si="800"/>
        <v>0</v>
      </c>
      <c r="AH282" s="9">
        <f t="shared" si="793"/>
        <v>0</v>
      </c>
      <c r="AI282" s="9">
        <f t="shared" si="796"/>
        <v>0</v>
      </c>
      <c r="AJ282" s="9">
        <f t="shared" si="796"/>
        <v>0</v>
      </c>
      <c r="AK282" s="9">
        <f t="shared" si="796"/>
        <v>0</v>
      </c>
      <c r="AL282" s="9">
        <f t="shared" si="796"/>
        <v>0</v>
      </c>
      <c r="AM282" s="9">
        <f t="shared" si="796"/>
        <v>0</v>
      </c>
    </row>
    <row r="283" spans="1:41" outlineLevel="2">
      <c r="A283" s="37">
        <f>ROW()</f>
        <v>283</v>
      </c>
      <c r="C283" s="6" t="s">
        <v>477</v>
      </c>
      <c r="D283" s="39"/>
      <c r="E283" s="39"/>
      <c r="F283" s="39"/>
      <c r="G283" s="39"/>
      <c r="H283" s="9"/>
      <c r="I283" s="9">
        <f t="shared" ref="I283:AG283" si="801">(I391+I498+I605+I712+I819+I926)+(I1033+I1140+I1247+I1354+I1461)+(I1568+I1675+I1782+I1889+I1996)+(I2103+I2210+I2317+I2424+I2531)+(I2653+I2760+I2867+I2974+I3081)+(I3188+I3295+I3402+I3509+I3616)</f>
        <v>0</v>
      </c>
      <c r="J283" s="9">
        <f t="shared" si="801"/>
        <v>0</v>
      </c>
      <c r="K283" s="9">
        <f t="shared" si="801"/>
        <v>0</v>
      </c>
      <c r="L283" s="9">
        <f t="shared" si="801"/>
        <v>0</v>
      </c>
      <c r="M283" s="9">
        <f t="shared" si="801"/>
        <v>0</v>
      </c>
      <c r="N283" s="9">
        <f t="shared" si="801"/>
        <v>0</v>
      </c>
      <c r="O283" s="9">
        <f t="shared" si="801"/>
        <v>0</v>
      </c>
      <c r="P283" s="9">
        <f t="shared" si="801"/>
        <v>0</v>
      </c>
      <c r="Q283" s="9">
        <f t="shared" si="801"/>
        <v>0</v>
      </c>
      <c r="R283" s="9">
        <f t="shared" si="801"/>
        <v>0</v>
      </c>
      <c r="S283" s="9">
        <f t="shared" si="801"/>
        <v>0</v>
      </c>
      <c r="T283" s="9">
        <f t="shared" si="801"/>
        <v>0</v>
      </c>
      <c r="U283" s="9">
        <f t="shared" si="801"/>
        <v>0</v>
      </c>
      <c r="V283" s="9">
        <f t="shared" si="801"/>
        <v>0</v>
      </c>
      <c r="W283" s="9">
        <f t="shared" si="801"/>
        <v>0</v>
      </c>
      <c r="X283" s="9">
        <f t="shared" si="801"/>
        <v>0</v>
      </c>
      <c r="Y283" s="9">
        <f t="shared" si="801"/>
        <v>0</v>
      </c>
      <c r="Z283" s="9">
        <f t="shared" si="801"/>
        <v>0</v>
      </c>
      <c r="AA283" s="9">
        <f t="shared" si="801"/>
        <v>0</v>
      </c>
      <c r="AB283" s="9">
        <f t="shared" si="801"/>
        <v>0</v>
      </c>
      <c r="AC283" s="9">
        <f t="shared" si="801"/>
        <v>0</v>
      </c>
      <c r="AD283" s="9">
        <f t="shared" si="801"/>
        <v>0</v>
      </c>
      <c r="AE283" s="9">
        <f t="shared" si="801"/>
        <v>0</v>
      </c>
      <c r="AF283" s="9">
        <f t="shared" si="801"/>
        <v>0</v>
      </c>
      <c r="AG283" s="9">
        <f t="shared" si="801"/>
        <v>0</v>
      </c>
      <c r="AH283" s="9">
        <f t="shared" si="793"/>
        <v>0</v>
      </c>
      <c r="AI283" s="9">
        <f t="shared" si="796"/>
        <v>0</v>
      </c>
      <c r="AJ283" s="9">
        <f t="shared" si="796"/>
        <v>0</v>
      </c>
      <c r="AK283" s="9">
        <f t="shared" si="796"/>
        <v>0</v>
      </c>
      <c r="AL283" s="9">
        <f t="shared" si="796"/>
        <v>0</v>
      </c>
      <c r="AM283" s="9">
        <f t="shared" si="796"/>
        <v>0</v>
      </c>
    </row>
    <row r="284" spans="1:41" outlineLevel="2">
      <c r="A284" s="37">
        <f>ROW()</f>
        <v>284</v>
      </c>
      <c r="C284" s="6" t="s">
        <v>511</v>
      </c>
      <c r="D284" s="39"/>
      <c r="E284" s="39"/>
      <c r="F284" s="39"/>
      <c r="G284" s="39"/>
      <c r="H284" s="9"/>
      <c r="I284" s="9">
        <f t="shared" ref="I284:AG284" si="802">(I392+I499+I606+I713+I820+I927)+(I1034+I1141+I1248+I1355+I1462)+(I1569+I1676+I1783+I1890+I1997)+(I2104+I2211+I2318+I2425+I2532)+(I2654+I2761+I2868+I2975+I3082)+(I3189+I3296+I3403+I3510+I3617)</f>
        <v>0</v>
      </c>
      <c r="J284" s="9">
        <f t="shared" si="802"/>
        <v>0</v>
      </c>
      <c r="K284" s="9">
        <f t="shared" si="802"/>
        <v>0</v>
      </c>
      <c r="L284" s="9">
        <f t="shared" si="802"/>
        <v>0</v>
      </c>
      <c r="M284" s="9">
        <f t="shared" si="802"/>
        <v>0</v>
      </c>
      <c r="N284" s="9">
        <f t="shared" si="802"/>
        <v>0</v>
      </c>
      <c r="O284" s="9">
        <f t="shared" si="802"/>
        <v>0</v>
      </c>
      <c r="P284" s="9">
        <f t="shared" si="802"/>
        <v>0</v>
      </c>
      <c r="Q284" s="9">
        <f t="shared" si="802"/>
        <v>0</v>
      </c>
      <c r="R284" s="9">
        <f t="shared" si="802"/>
        <v>0</v>
      </c>
      <c r="S284" s="9">
        <f t="shared" si="802"/>
        <v>0</v>
      </c>
      <c r="T284" s="9">
        <f t="shared" si="802"/>
        <v>0</v>
      </c>
      <c r="U284" s="9">
        <f t="shared" si="802"/>
        <v>0</v>
      </c>
      <c r="V284" s="9">
        <f t="shared" si="802"/>
        <v>0</v>
      </c>
      <c r="W284" s="9">
        <f t="shared" si="802"/>
        <v>0</v>
      </c>
      <c r="X284" s="9">
        <f t="shared" si="802"/>
        <v>0</v>
      </c>
      <c r="Y284" s="9">
        <f t="shared" si="802"/>
        <v>0</v>
      </c>
      <c r="Z284" s="9">
        <f t="shared" si="802"/>
        <v>0</v>
      </c>
      <c r="AA284" s="9">
        <f t="shared" si="802"/>
        <v>0</v>
      </c>
      <c r="AB284" s="9">
        <f t="shared" si="802"/>
        <v>0</v>
      </c>
      <c r="AC284" s="9">
        <f t="shared" si="802"/>
        <v>0</v>
      </c>
      <c r="AD284" s="9">
        <f t="shared" si="802"/>
        <v>0</v>
      </c>
      <c r="AE284" s="9">
        <f t="shared" si="802"/>
        <v>0</v>
      </c>
      <c r="AF284" s="9">
        <f t="shared" si="802"/>
        <v>0</v>
      </c>
      <c r="AG284" s="9">
        <f t="shared" si="802"/>
        <v>0</v>
      </c>
      <c r="AH284" s="9">
        <f t="shared" si="793"/>
        <v>0</v>
      </c>
      <c r="AI284" s="9">
        <f t="shared" si="796"/>
        <v>0</v>
      </c>
      <c r="AJ284" s="9">
        <f t="shared" si="796"/>
        <v>0</v>
      </c>
      <c r="AK284" s="9">
        <f t="shared" si="796"/>
        <v>0</v>
      </c>
      <c r="AL284" s="9">
        <f t="shared" si="796"/>
        <v>0</v>
      </c>
      <c r="AM284" s="9">
        <f t="shared" si="796"/>
        <v>0</v>
      </c>
    </row>
    <row r="285" spans="1:41" outlineLevel="2">
      <c r="A285" s="37">
        <f>ROW()</f>
        <v>285</v>
      </c>
      <c r="C285" s="6" t="s">
        <v>655</v>
      </c>
      <c r="D285" s="39"/>
      <c r="E285" s="39"/>
      <c r="F285" s="39"/>
      <c r="G285" s="39"/>
      <c r="H285" s="9"/>
      <c r="I285" s="9">
        <f t="shared" ref="I285:AG285" si="803">(I393+I500+I607+I714+I821+I928)+(I1035+I1142+I1249+I1356+I1463)+(I1570+I1677+I1784+I1891+I1998)+(I2105+I2212+I2319+I2426+I2533)+(I2655+I2762+I2869+I2976+I3083)+(I3190+I3297+I3404+I3511+I3618)</f>
        <v>0</v>
      </c>
      <c r="J285" s="9">
        <f t="shared" si="803"/>
        <v>0</v>
      </c>
      <c r="K285" s="9">
        <f t="shared" si="803"/>
        <v>0</v>
      </c>
      <c r="L285" s="9">
        <f t="shared" si="803"/>
        <v>0</v>
      </c>
      <c r="M285" s="9">
        <f t="shared" si="803"/>
        <v>0</v>
      </c>
      <c r="N285" s="9">
        <f t="shared" si="803"/>
        <v>0</v>
      </c>
      <c r="O285" s="9">
        <f t="shared" si="803"/>
        <v>0</v>
      </c>
      <c r="P285" s="9">
        <f t="shared" si="803"/>
        <v>0</v>
      </c>
      <c r="Q285" s="9">
        <f t="shared" si="803"/>
        <v>0</v>
      </c>
      <c r="R285" s="9">
        <f t="shared" si="803"/>
        <v>0</v>
      </c>
      <c r="S285" s="9">
        <f t="shared" si="803"/>
        <v>0</v>
      </c>
      <c r="T285" s="9">
        <f t="shared" si="803"/>
        <v>0</v>
      </c>
      <c r="U285" s="9">
        <f t="shared" si="803"/>
        <v>0</v>
      </c>
      <c r="V285" s="9">
        <f t="shared" si="803"/>
        <v>0</v>
      </c>
      <c r="W285" s="9">
        <f t="shared" si="803"/>
        <v>0</v>
      </c>
      <c r="X285" s="9">
        <f t="shared" si="803"/>
        <v>0</v>
      </c>
      <c r="Y285" s="9">
        <f t="shared" si="803"/>
        <v>0</v>
      </c>
      <c r="Z285" s="9">
        <f t="shared" si="803"/>
        <v>0</v>
      </c>
      <c r="AA285" s="9">
        <f t="shared" si="803"/>
        <v>0</v>
      </c>
      <c r="AB285" s="9">
        <f t="shared" si="803"/>
        <v>0</v>
      </c>
      <c r="AC285" s="9">
        <f t="shared" si="803"/>
        <v>0</v>
      </c>
      <c r="AD285" s="9">
        <f t="shared" si="803"/>
        <v>0</v>
      </c>
      <c r="AE285" s="9">
        <f t="shared" si="803"/>
        <v>0</v>
      </c>
      <c r="AF285" s="9">
        <f t="shared" si="803"/>
        <v>0</v>
      </c>
      <c r="AG285" s="9">
        <f t="shared" si="803"/>
        <v>0</v>
      </c>
      <c r="AH285" s="9">
        <f t="shared" si="793"/>
        <v>0</v>
      </c>
      <c r="AI285" s="9">
        <f t="shared" si="796"/>
        <v>0</v>
      </c>
      <c r="AJ285" s="9">
        <f t="shared" si="796"/>
        <v>0</v>
      </c>
      <c r="AK285" s="9">
        <f t="shared" si="796"/>
        <v>0</v>
      </c>
      <c r="AL285" s="9">
        <f t="shared" si="796"/>
        <v>0</v>
      </c>
      <c r="AM285" s="9">
        <f t="shared" si="796"/>
        <v>0</v>
      </c>
    </row>
    <row r="286" spans="1:41" outlineLevel="2">
      <c r="A286" s="37">
        <f>ROW()</f>
        <v>286</v>
      </c>
      <c r="C286" s="6" t="s">
        <v>656</v>
      </c>
      <c r="D286" s="39"/>
      <c r="E286" s="39"/>
      <c r="F286" s="39"/>
      <c r="G286" s="3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</row>
    <row r="287" spans="1:41" outlineLevel="2">
      <c r="A287" s="37">
        <f>ROW()</f>
        <v>287</v>
      </c>
      <c r="C287" s="6" t="s">
        <v>667</v>
      </c>
      <c r="D287" s="39"/>
      <c r="E287" s="39"/>
      <c r="F287" s="39"/>
      <c r="G287" s="3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</row>
    <row r="288" spans="1:41" outlineLevel="2">
      <c r="A288" s="37">
        <f>ROW()</f>
        <v>288</v>
      </c>
      <c r="C288" s="6" t="s">
        <v>212</v>
      </c>
      <c r="D288" s="39"/>
      <c r="E288" s="39"/>
      <c r="F288" s="39"/>
      <c r="G288" s="39"/>
      <c r="H288" s="9"/>
      <c r="I288" s="9">
        <f t="shared" ref="I288:AG288" si="804">(I396+I503+I610+I717+I824+I931)+(I1038+I1145+I1252+I1359+I1466)+(I1573+I1680+I1787+I1894+I2001)+(I2108+I2215+I2322+I2429+I2536)+(I2658+I2765+I2872+I2979+I3086)+(I3193+I3300+I3407+I3514+I3621)</f>
        <v>0</v>
      </c>
      <c r="J288" s="9">
        <f t="shared" si="804"/>
        <v>0</v>
      </c>
      <c r="K288" s="9">
        <f t="shared" si="804"/>
        <v>0</v>
      </c>
      <c r="L288" s="9">
        <f t="shared" si="804"/>
        <v>0</v>
      </c>
      <c r="M288" s="9">
        <f t="shared" si="804"/>
        <v>0</v>
      </c>
      <c r="N288" s="9">
        <f t="shared" si="804"/>
        <v>0</v>
      </c>
      <c r="O288" s="9">
        <f t="shared" si="804"/>
        <v>0</v>
      </c>
      <c r="P288" s="9">
        <f t="shared" si="804"/>
        <v>0</v>
      </c>
      <c r="Q288" s="9">
        <f t="shared" si="804"/>
        <v>0</v>
      </c>
      <c r="R288" s="9">
        <f t="shared" si="804"/>
        <v>0</v>
      </c>
      <c r="S288" s="9">
        <f t="shared" si="804"/>
        <v>0</v>
      </c>
      <c r="T288" s="9">
        <f t="shared" si="804"/>
        <v>0</v>
      </c>
      <c r="U288" s="9">
        <f t="shared" si="804"/>
        <v>0</v>
      </c>
      <c r="V288" s="9">
        <f t="shared" si="804"/>
        <v>0</v>
      </c>
      <c r="W288" s="9">
        <f t="shared" si="804"/>
        <v>0</v>
      </c>
      <c r="X288" s="9">
        <f t="shared" si="804"/>
        <v>0</v>
      </c>
      <c r="Y288" s="9">
        <f t="shared" si="804"/>
        <v>0</v>
      </c>
      <c r="Z288" s="9">
        <f t="shared" si="804"/>
        <v>0</v>
      </c>
      <c r="AA288" s="9">
        <f t="shared" si="804"/>
        <v>0</v>
      </c>
      <c r="AB288" s="9">
        <f t="shared" si="804"/>
        <v>0</v>
      </c>
      <c r="AC288" s="9">
        <f t="shared" si="804"/>
        <v>0</v>
      </c>
      <c r="AD288" s="9">
        <f t="shared" si="804"/>
        <v>0</v>
      </c>
      <c r="AE288" s="9">
        <f t="shared" si="804"/>
        <v>0</v>
      </c>
      <c r="AF288" s="9">
        <f t="shared" si="804"/>
        <v>0</v>
      </c>
      <c r="AG288" s="9">
        <f t="shared" si="804"/>
        <v>0</v>
      </c>
      <c r="AH288" s="9">
        <f t="shared" ref="AH288:AM288" si="805">(AH396+AH503+AH610+AH717+AH824+AH931)+(AH1038+AH1145+AH1252+AH1359+AH1466)+(AH1573+AH1680+AH1787+AH1894+AH2001)+(AH2108+AH2215+AH2322+AH2429+AH2536)+(AH2658+AH2765+AH2872+AH2979+AH3086)+(AH3193+AH3300+AH3407+AH3514+AH3621)</f>
        <v>0</v>
      </c>
      <c r="AI288" s="9">
        <f t="shared" si="805"/>
        <v>0</v>
      </c>
      <c r="AJ288" s="9">
        <f t="shared" si="805"/>
        <v>0</v>
      </c>
      <c r="AK288" s="9">
        <f t="shared" si="805"/>
        <v>0</v>
      </c>
      <c r="AL288" s="9">
        <f t="shared" si="805"/>
        <v>0</v>
      </c>
      <c r="AM288" s="9">
        <f t="shared" si="805"/>
        <v>0</v>
      </c>
    </row>
    <row r="289" spans="1:44" outlineLevel="2">
      <c r="A289" s="37">
        <f>ROW()</f>
        <v>289</v>
      </c>
      <c r="C289" s="30" t="s">
        <v>362</v>
      </c>
      <c r="D289" s="90"/>
      <c r="E289" s="90"/>
      <c r="F289" s="90"/>
      <c r="G289" s="90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</row>
    <row r="290" spans="1:44" outlineLevel="2">
      <c r="A290" s="37">
        <f>ROW()</f>
        <v>290</v>
      </c>
      <c r="C290" s="6" t="s">
        <v>1</v>
      </c>
      <c r="D290" s="39"/>
      <c r="E290" s="39"/>
      <c r="F290" s="39"/>
      <c r="G290" s="39"/>
      <c r="H290" s="9"/>
      <c r="I290" s="9">
        <f t="shared" ref="I290" si="806">SUM(I277:I289)</f>
        <v>0</v>
      </c>
      <c r="J290" s="9">
        <f t="shared" ref="J290" si="807">SUM(J277:J289)</f>
        <v>0</v>
      </c>
      <c r="K290" s="9">
        <f t="shared" ref="K290" si="808">SUM(K277:K289)</f>
        <v>0</v>
      </c>
      <c r="L290" s="9">
        <f t="shared" ref="L290" si="809">SUM(L277:L289)</f>
        <v>0</v>
      </c>
      <c r="M290" s="9">
        <f t="shared" ref="M290" si="810">SUM(M277:M289)</f>
        <v>0</v>
      </c>
      <c r="N290" s="9">
        <f t="shared" ref="N290" si="811">SUM(N277:N289)</f>
        <v>0</v>
      </c>
      <c r="O290" s="9">
        <f t="shared" ref="O290" si="812">SUM(O277:O289)</f>
        <v>0</v>
      </c>
      <c r="P290" s="9">
        <f t="shared" ref="P290" si="813">SUM(P277:P289)</f>
        <v>0</v>
      </c>
      <c r="Q290" s="9">
        <f t="shared" ref="Q290" si="814">SUM(Q277:Q289)</f>
        <v>0</v>
      </c>
      <c r="R290" s="9">
        <f t="shared" ref="R290" si="815">SUM(R277:R289)</f>
        <v>0</v>
      </c>
      <c r="S290" s="9">
        <f t="shared" ref="S290" si="816">SUM(S277:S289)</f>
        <v>0</v>
      </c>
      <c r="T290" s="9">
        <f t="shared" ref="T290" si="817">SUM(T277:T289)</f>
        <v>-2.6849809399540243</v>
      </c>
      <c r="U290" s="9">
        <f t="shared" ref="U290" si="818">SUM(U277:U289)</f>
        <v>-0.34617558568427004</v>
      </c>
      <c r="V290" s="9">
        <f t="shared" ref="V290" si="819">SUM(V277:V289)</f>
        <v>-0.72507150722952374</v>
      </c>
      <c r="W290" s="9">
        <f t="shared" ref="W290" si="820">SUM(W277:W289)</f>
        <v>-2.1551767945027627</v>
      </c>
      <c r="X290" s="9">
        <f t="shared" ref="X290:AH290" si="821">SUM(X277:X289)</f>
        <v>-0.77966537558071014</v>
      </c>
      <c r="Y290" s="9">
        <f t="shared" si="821"/>
        <v>0</v>
      </c>
      <c r="Z290" s="9">
        <f t="shared" si="821"/>
        <v>0</v>
      </c>
      <c r="AA290" s="9">
        <f t="shared" si="821"/>
        <v>0</v>
      </c>
      <c r="AB290" s="9">
        <f t="shared" si="821"/>
        <v>0</v>
      </c>
      <c r="AC290" s="9">
        <f t="shared" si="821"/>
        <v>0</v>
      </c>
      <c r="AD290" s="9">
        <f t="shared" si="821"/>
        <v>0</v>
      </c>
      <c r="AE290" s="9">
        <f t="shared" si="821"/>
        <v>0</v>
      </c>
      <c r="AF290" s="9">
        <f t="shared" si="821"/>
        <v>0</v>
      </c>
      <c r="AG290" s="9">
        <f t="shared" si="821"/>
        <v>0</v>
      </c>
      <c r="AH290" s="9">
        <f t="shared" si="821"/>
        <v>0</v>
      </c>
      <c r="AI290" s="9">
        <f t="shared" ref="AI290:AM290" si="822">SUM(AI277:AI289)</f>
        <v>0</v>
      </c>
      <c r="AJ290" s="9">
        <f t="shared" si="822"/>
        <v>0</v>
      </c>
      <c r="AK290" s="9">
        <f t="shared" si="822"/>
        <v>0</v>
      </c>
      <c r="AL290" s="9">
        <f t="shared" si="822"/>
        <v>0</v>
      </c>
      <c r="AM290" s="9">
        <f t="shared" si="822"/>
        <v>0</v>
      </c>
    </row>
    <row r="291" spans="1:44" outlineLevel="2">
      <c r="A291" s="37">
        <f>ROW()</f>
        <v>291</v>
      </c>
      <c r="B291" s="343" t="s">
        <v>6</v>
      </c>
      <c r="E291" s="4"/>
      <c r="H291" s="329" t="s">
        <v>47</v>
      </c>
      <c r="I291" s="331" t="str">
        <f t="shared" ref="I291:AL291" si="823">IF(ROUND(ABS(I290-(I398+I505+I612+I719+I826+I933+I1040+I1147+I1254+I1361+I1468+I1575+I1682+I1789+I1896+I2003+I2110+I2217+I2324+I2431+I2538+I2660+I2767+I2874+I2981+I3088)),5)&lt;0.00001,"OK","Wrong")</f>
        <v>OK</v>
      </c>
      <c r="J291" s="331" t="str">
        <f t="shared" si="823"/>
        <v>OK</v>
      </c>
      <c r="K291" s="331" t="str">
        <f t="shared" si="823"/>
        <v>OK</v>
      </c>
      <c r="L291" s="331" t="str">
        <f t="shared" si="823"/>
        <v>OK</v>
      </c>
      <c r="M291" s="331" t="str">
        <f t="shared" si="823"/>
        <v>OK</v>
      </c>
      <c r="N291" s="331" t="str">
        <f t="shared" si="823"/>
        <v>OK</v>
      </c>
      <c r="O291" s="331" t="str">
        <f t="shared" si="823"/>
        <v>OK</v>
      </c>
      <c r="P291" s="331" t="str">
        <f t="shared" si="823"/>
        <v>OK</v>
      </c>
      <c r="Q291" s="331" t="str">
        <f t="shared" si="823"/>
        <v>OK</v>
      </c>
      <c r="R291" s="331" t="str">
        <f t="shared" si="823"/>
        <v>OK</v>
      </c>
      <c r="S291" s="331" t="str">
        <f t="shared" si="823"/>
        <v>OK</v>
      </c>
      <c r="T291" s="331" t="str">
        <f t="shared" si="823"/>
        <v>OK</v>
      </c>
      <c r="U291" s="331" t="str">
        <f t="shared" si="823"/>
        <v>OK</v>
      </c>
      <c r="V291" s="331" t="str">
        <f t="shared" si="823"/>
        <v>OK</v>
      </c>
      <c r="W291" s="331" t="str">
        <f t="shared" si="823"/>
        <v>OK</v>
      </c>
      <c r="X291" s="331" t="str">
        <f t="shared" si="823"/>
        <v>OK</v>
      </c>
      <c r="Y291" s="331" t="str">
        <f t="shared" si="823"/>
        <v>OK</v>
      </c>
      <c r="Z291" s="331" t="str">
        <f t="shared" si="823"/>
        <v>OK</v>
      </c>
      <c r="AA291" s="331" t="str">
        <f t="shared" si="823"/>
        <v>OK</v>
      </c>
      <c r="AB291" s="331" t="str">
        <f t="shared" si="823"/>
        <v>OK</v>
      </c>
      <c r="AC291" s="331" t="str">
        <f t="shared" si="823"/>
        <v>OK</v>
      </c>
      <c r="AD291" s="331" t="str">
        <f t="shared" si="823"/>
        <v>OK</v>
      </c>
      <c r="AE291" s="331" t="str">
        <f t="shared" si="823"/>
        <v>OK</v>
      </c>
      <c r="AF291" s="331" t="str">
        <f t="shared" si="823"/>
        <v>OK</v>
      </c>
      <c r="AG291" s="331" t="str">
        <f t="shared" si="823"/>
        <v>OK</v>
      </c>
      <c r="AH291" s="331" t="str">
        <f t="shared" si="823"/>
        <v>OK</v>
      </c>
      <c r="AI291" s="331" t="str">
        <f t="shared" si="823"/>
        <v>OK</v>
      </c>
      <c r="AJ291" s="331" t="str">
        <f t="shared" si="823"/>
        <v>OK</v>
      </c>
      <c r="AK291" s="331" t="str">
        <f t="shared" si="823"/>
        <v>OK</v>
      </c>
      <c r="AL291" s="331" t="str">
        <f t="shared" si="823"/>
        <v>OK</v>
      </c>
      <c r="AM291" s="331" t="str">
        <f>IF(ROUND(ABS(AM290-(AM398+AM505+AM612+AM719+AM826+AM933+AM1040+AM1147+AM1254+AM1361+AM1468+AM1575+AM1682+AM1789+AM1896+AM2003+AM2110+AM2217+AM2324+AM2431+AM2538+AM2660+AM2767+AM2874+AM2981+AM3088)),5)&lt;0.00001,"OK","Wrong")</f>
        <v>OK</v>
      </c>
    </row>
    <row r="292" spans="1:44" outlineLevel="2">
      <c r="A292" s="37">
        <f>ROW()</f>
        <v>292</v>
      </c>
      <c r="C292" s="38" t="s">
        <v>2</v>
      </c>
      <c r="E292" s="4"/>
      <c r="I292" s="9">
        <f t="shared" ref="I292:X292" si="824">I400+I507+I614+I721+I828+I935+I1042+I1149+I1256+I1363+I1470+I1577+I1684+I1791+I1898+I2005</f>
        <v>0</v>
      </c>
      <c r="J292" s="9">
        <f t="shared" si="824"/>
        <v>-0.18041927799999999</v>
      </c>
      <c r="K292" s="9">
        <f t="shared" si="824"/>
        <v>-0.18192410299999998</v>
      </c>
      <c r="L292" s="9">
        <f t="shared" si="824"/>
        <v>-0.18512106799999997</v>
      </c>
      <c r="M292" s="9">
        <f t="shared" si="824"/>
        <v>-0.18512212499999997</v>
      </c>
      <c r="N292" s="9">
        <f t="shared" si="824"/>
        <v>-0.21618347499999996</v>
      </c>
      <c r="O292" s="9">
        <f t="shared" si="824"/>
        <v>-0.58786364899999999</v>
      </c>
      <c r="P292" s="9">
        <f t="shared" si="824"/>
        <v>-12.081890793499998</v>
      </c>
      <c r="Q292" s="9">
        <f t="shared" si="824"/>
        <v>-12.083696529499996</v>
      </c>
      <c r="R292" s="9">
        <f t="shared" si="824"/>
        <v>-36.635878632499995</v>
      </c>
      <c r="S292" s="9">
        <f t="shared" si="824"/>
        <v>-36.635878632499995</v>
      </c>
      <c r="T292" s="9">
        <f t="shared" si="824"/>
        <v>-61.133873631499995</v>
      </c>
      <c r="U292" s="9">
        <f t="shared" si="824"/>
        <v>-63.439609419447898</v>
      </c>
      <c r="V292" s="9">
        <f t="shared" si="824"/>
        <v>-64.169916238662879</v>
      </c>
      <c r="W292" s="9">
        <f t="shared" si="824"/>
        <v>-64.404490468214661</v>
      </c>
      <c r="X292" s="9">
        <f t="shared" si="824"/>
        <v>-64.433636989282974</v>
      </c>
      <c r="Y292" s="9">
        <f t="shared" ref="Y292:AC295" si="825">Y400+Y507+Y614+Y721+Y828+Y935+Y1042+Y1149+Y1256+Y1363+Y1470+Y1577+Y1684+Y1791+Y1898+Y2005+Y2112+Y2219+Y2326+Y2433+Y2540</f>
        <v>-64.563277802282968</v>
      </c>
      <c r="Z292" s="9">
        <f t="shared" si="825"/>
        <v>-64.563277802282968</v>
      </c>
      <c r="AA292" s="9">
        <f t="shared" si="825"/>
        <v>-64.563277802282968</v>
      </c>
      <c r="AB292" s="9">
        <f t="shared" si="825"/>
        <v>-64.567539470470464</v>
      </c>
      <c r="AC292" s="9">
        <f t="shared" si="825"/>
        <v>-64.567983527657958</v>
      </c>
      <c r="AD292" s="9">
        <f>AD400+AD507+AD614+AD721+AD828+AD935+AD1042+AD1149+AD1256+AD1363+AD1470+AD1577+AD1684+AD1791+AD1898+AD2005+AD2112+AD2219+AD2326+AD2433+AD2540+AD2662+AD2769+AD2876+AD2983+AD3090</f>
        <v>-64.572381516157961</v>
      </c>
      <c r="AE292" s="9">
        <f>AE400+AE507+AE614+AE721+AE828+AE935+AE1042+AE1149+AE1256+AE1363+AE1470+AE1577+AE1684+AE1791+AE1898+AE2005+AE2112+AE2219+AE2326+AE2433+AE2540+AE2662+AE2769+AE2876+AE2983+AE3090</f>
        <v>-64.570876691157963</v>
      </c>
      <c r="AF292" s="9">
        <f>AF400+AF507+AF614+AF721+AF828+AF935+AF1042+AF1149+AF1256+AF1363+AF1470+AF1577+AF1684+AF1791+AF1898+AF2005+AF2112+AF2219+AF2326+AF2433+AF2540+AF2662+AF2769+AF2876+AF2983+AF3090</f>
        <v>-64.798667835753733</v>
      </c>
      <c r="AG292" s="9">
        <f>AG400+AG507+AG614+AG721+AG828+AG935+AG1042+AG1149+AG1256+AG1363+AG1470+AG1577+AG1684+AG1791+AG1898+AG2005+AG2112+AG2219+AG2326+AG2433+AG2540+AG2662+AG2769+AG2876+AG2983+AG3090</f>
        <v>-64.881934134300423</v>
      </c>
      <c r="AH292" s="9">
        <f>AH400+AH507+AH614+AH721+AH828+AH935+AH1042+AH1149+AH1256+AH1363+AH1470+AH1577+AH1684+AH1791+AH1898+AH2005+AH2112+AH2219+AH2326+AH2433+AH2540+AH2662+AH2769+AH2876+AH2983+AH3090</f>
        <v>-64.821590679786183</v>
      </c>
      <c r="AI292" s="9">
        <f>AI400+AI507+AI614+AI721+AI828+AI935+AI1042+AI1149+AI1256+AI1363+AI1470+AI1577+AI1684+AI1791+AI1898+AI2005+AI2112+AI2219+AI2326+AI2433+AI2540+(AI2662+AI2769+AI2876+AI2983+AI3090)+(AI3197+AI3304+AI3411+AI3518+AI3625)</f>
        <v>-64.421413169723351</v>
      </c>
      <c r="AJ292" s="9">
        <f t="shared" ref="AJ292:AM292" si="826">AJ400+AJ507+AJ614+AJ721+AJ828+AJ935+AJ1042+AJ1149+AJ1256+AJ1363+AJ1470+AJ1577+AJ1684+AJ1791+AJ1898+AJ2005+AJ2112+AJ2219+AJ2326+AJ2433+AJ2540+(AJ2662+AJ2769+AJ2876+AJ2983+AJ3090)+(AJ3197+AJ3304+AJ3411+AJ3518+AJ3625)</f>
        <v>-52.92126277516445</v>
      </c>
      <c r="AK292" s="9">
        <f t="shared" si="826"/>
        <v>-52.858911752581761</v>
      </c>
      <c r="AL292" s="9">
        <f t="shared" si="826"/>
        <v>-28.177786526139158</v>
      </c>
      <c r="AM292" s="9">
        <f t="shared" si="826"/>
        <v>-28.185944981468367</v>
      </c>
    </row>
    <row r="293" spans="1:44" outlineLevel="2">
      <c r="A293" s="37">
        <f>ROW()</f>
        <v>293</v>
      </c>
      <c r="C293" s="38" t="s">
        <v>3</v>
      </c>
      <c r="E293" s="4"/>
      <c r="I293" s="9">
        <f t="shared" ref="I293:X293" si="827">I401+I508+I615+I722+I829+I936+I1043+I1150+I1257+I1364+I1471+I1578+I1685+I1792+I1899+I2006</f>
        <v>0</v>
      </c>
      <c r="J293" s="9">
        <f t="shared" si="827"/>
        <v>1.9960040585012195</v>
      </c>
      <c r="K293" s="9">
        <f t="shared" si="827"/>
        <v>-6.6349736500000006E-2</v>
      </c>
      <c r="L293" s="9">
        <f t="shared" si="827"/>
        <v>-7.0515494499999998E-2</v>
      </c>
      <c r="M293" s="9">
        <f t="shared" si="827"/>
        <v>4.4282385499999993E-2</v>
      </c>
      <c r="N293" s="9">
        <f t="shared" si="827"/>
        <v>-7.9688885499999987E-2</v>
      </c>
      <c r="O293" s="9">
        <f t="shared" si="827"/>
        <v>-2.1405050245000004</v>
      </c>
      <c r="P293" s="9">
        <f t="shared" si="827"/>
        <v>-9.8255997234999981</v>
      </c>
      <c r="Q293" s="9">
        <f t="shared" si="827"/>
        <v>-9.8323856474999989</v>
      </c>
      <c r="R293" s="9">
        <f t="shared" si="827"/>
        <v>-16.1737393455</v>
      </c>
      <c r="S293" s="9">
        <f t="shared" si="827"/>
        <v>-16.1737393455</v>
      </c>
      <c r="T293" s="9">
        <f t="shared" si="827"/>
        <v>-21.706871896868179</v>
      </c>
      <c r="U293" s="9">
        <f t="shared" si="827"/>
        <v>-23.236256559149872</v>
      </c>
      <c r="V293" s="9">
        <f t="shared" si="827"/>
        <v>-23.650260039844408</v>
      </c>
      <c r="W293" s="9">
        <f t="shared" si="827"/>
        <v>-23.926879424724387</v>
      </c>
      <c r="X293" s="9">
        <f t="shared" si="827"/>
        <v>-24.062430806824317</v>
      </c>
      <c r="Y293" s="9">
        <f t="shared" si="825"/>
        <v>-24.286212020824316</v>
      </c>
      <c r="Z293" s="9">
        <f t="shared" si="825"/>
        <v>-24.406775938249314</v>
      </c>
      <c r="AA293" s="9">
        <f t="shared" si="825"/>
        <v>-24.637643892405563</v>
      </c>
      <c r="AB293" s="9">
        <f t="shared" si="825"/>
        <v>-24.779979841343064</v>
      </c>
      <c r="AC293" s="9">
        <f t="shared" si="825"/>
        <v>-24.875668210736812</v>
      </c>
      <c r="AD293" s="9">
        <f t="shared" ref="AD293" si="828">AD401+AD508+AD615+AD722+AD829+AD936+AD1043+AD1150+AD1257+AD1364+AD1471+AD1578+AD1685+AD1792+AD1899+AD2006+AD2113+AD2220+AD2327+AD2434+AD2541+AD2663+AD2770+AD2877+AD2984+AD3091</f>
        <v>-24.979291808736807</v>
      </c>
      <c r="AE293" s="9">
        <f t="shared" ref="AE293:AH300" si="829">AE401+AE508+AE615+AE722+AE829+AE936+AE1043+AE1150+AE1257+AE1364+AE1471+AE1578+AE1685+AE1792+AE1899+AE2006+AE2113+AE2220+AE2327+AE2434+AE2541+AE2663+AE2770+AE2877+AE2984+AE3091</f>
        <v>-25.189290801368617</v>
      </c>
      <c r="AF293" s="9">
        <f t="shared" si="829"/>
        <v>-25.546471029724209</v>
      </c>
      <c r="AG293" s="9">
        <f t="shared" si="829"/>
        <v>-25.984281317801607</v>
      </c>
      <c r="AH293" s="9">
        <f t="shared" si="829"/>
        <v>-26.030864369445123</v>
      </c>
      <c r="AI293" s="9">
        <f t="shared" ref="AI293:AM293" si="830">AI401+AI508+AI615+AI722+AI829+AI936+AI1043+AI1150+AI1257+AI1364+AI1471+AI1578+AI1685+AI1792+AI1899+AI2006+AI2113+AI2220+AI2327+AI2434+AI2541+(AI2663+AI2770+AI2877+AI2984+AI3091)+(AI3198+AI3305+AI3412+AI3519+AI3626)</f>
        <v>-23.987149073344291</v>
      </c>
      <c r="AJ293" s="9">
        <f t="shared" si="830"/>
        <v>-16.884281495924935</v>
      </c>
      <c r="AK293" s="9">
        <f t="shared" si="830"/>
        <v>-17.317300477503586</v>
      </c>
      <c r="AL293" s="9">
        <f t="shared" si="830"/>
        <v>-11.478081767083712</v>
      </c>
      <c r="AM293" s="9">
        <f t="shared" si="830"/>
        <v>-11.715134880738905</v>
      </c>
    </row>
    <row r="294" spans="1:44" outlineLevel="2">
      <c r="A294" s="37">
        <f>ROW()</f>
        <v>294</v>
      </c>
      <c r="C294" s="38" t="s">
        <v>4</v>
      </c>
      <c r="E294" s="4"/>
      <c r="I294" s="9">
        <f t="shared" ref="I294:X294" si="831">I402+I509+I616+I723+I830+I937+I1044+I1151+I1258+I1365+I1472+I1579+I1686+I1793+I1900+I2007</f>
        <v>0</v>
      </c>
      <c r="J294" s="9">
        <f t="shared" si="831"/>
        <v>-7.4320116000000033E-2</v>
      </c>
      <c r="K294" s="9">
        <f t="shared" si="831"/>
        <v>-0.11029573266666672</v>
      </c>
      <c r="L294" s="9">
        <f t="shared" si="831"/>
        <v>-0.13416012266666671</v>
      </c>
      <c r="M294" s="9">
        <f t="shared" si="831"/>
        <v>-0.10239293266666671</v>
      </c>
      <c r="N294" s="9">
        <f t="shared" si="831"/>
        <v>-0.24552854133333341</v>
      </c>
      <c r="O294" s="9">
        <f t="shared" si="831"/>
        <v>-0.24552854133333341</v>
      </c>
      <c r="P294" s="9">
        <f t="shared" si="831"/>
        <v>-0.24552854133333341</v>
      </c>
      <c r="Q294" s="9">
        <f t="shared" si="831"/>
        <v>-0.22266081333333335</v>
      </c>
      <c r="R294" s="9">
        <f t="shared" si="831"/>
        <v>-0.17120842533333336</v>
      </c>
      <c r="S294" s="9">
        <f t="shared" si="831"/>
        <v>-0.17628707600000001</v>
      </c>
      <c r="T294" s="9">
        <f t="shared" si="831"/>
        <v>-0.49332285666666675</v>
      </c>
      <c r="U294" s="9">
        <f t="shared" si="831"/>
        <v>-0.51663014348356262</v>
      </c>
      <c r="V294" s="9">
        <f t="shared" si="831"/>
        <v>-0.63994744873654397</v>
      </c>
      <c r="W294" s="9">
        <f t="shared" si="831"/>
        <v>0.88612927731605173</v>
      </c>
      <c r="X294" s="9">
        <f t="shared" si="831"/>
        <v>-0.75962096496723597</v>
      </c>
      <c r="Y294" s="9">
        <f t="shared" si="825"/>
        <v>-1.0037080003005694</v>
      </c>
      <c r="Z294" s="9">
        <f t="shared" si="825"/>
        <v>-1.1884899051339026</v>
      </c>
      <c r="AA294" s="9">
        <f t="shared" si="825"/>
        <v>-1.4243510423589014</v>
      </c>
      <c r="AB294" s="9">
        <f t="shared" si="825"/>
        <v>-1.8775797950589013</v>
      </c>
      <c r="AC294" s="9">
        <f t="shared" si="825"/>
        <v>-2.1264288287672395</v>
      </c>
      <c r="AD294" s="9">
        <f t="shared" ref="AD294" si="832">AD402+AD509+AD616+AD723+AD830+AD937+AD1044+AD1151+AD1258+AD1365+AD1472+AD1579+AD1686+AD1793+AD1900+AD2007+AD2114+AD2221+AD2328+AD2435+AD2542+AD2664+AD2771+AD2878+AD2985+AD3092</f>
        <v>-2.6768761201005731</v>
      </c>
      <c r="AE294" s="9">
        <f t="shared" si="829"/>
        <v>-3.2214698121531411</v>
      </c>
      <c r="AF294" s="9">
        <f t="shared" si="829"/>
        <v>-3.5106525354648488</v>
      </c>
      <c r="AG294" s="9">
        <f t="shared" si="829"/>
        <v>-3.8626168430853647</v>
      </c>
      <c r="AH294" s="9">
        <f t="shared" si="829"/>
        <v>-4.1437715013540588</v>
      </c>
      <c r="AI294" s="9">
        <f t="shared" ref="AI294:AM294" si="833">AI402+AI509+AI616+AI723+AI830+AI937+AI1044+AI1151+AI1258+AI1365+AI1472+AI1579+AI1686+AI1793+AI1900+AI2007+AI2114+AI2221+AI2328+AI2435+AI2542+(AI2664+AI2771+AI2878+AI2985+AI3092)+(AI3199+AI3306+AI3413+AI3520+AI3627)</f>
        <v>-3.9744208865113722</v>
      </c>
      <c r="AJ294" s="9">
        <f t="shared" si="833"/>
        <v>-4.2430259347238284</v>
      </c>
      <c r="AK294" s="9">
        <f t="shared" si="833"/>
        <v>-4.3491737142125864</v>
      </c>
      <c r="AL294" s="9">
        <f t="shared" si="833"/>
        <v>-4.6590895946986262</v>
      </c>
      <c r="AM294" s="9">
        <f t="shared" si="833"/>
        <v>-4.8031869672846526</v>
      </c>
      <c r="AR294" s="99"/>
    </row>
    <row r="295" spans="1:44" outlineLevel="2">
      <c r="A295" s="37">
        <f>ROW()</f>
        <v>295</v>
      </c>
      <c r="C295" s="38" t="s">
        <v>5</v>
      </c>
      <c r="E295" s="4"/>
      <c r="I295" s="9">
        <f t="shared" ref="I295:X295" si="834">I403+I510+I617+I724+I831+I938+I1045+I1152+I1259+I1366+I1473+I1580+I1687+I1794+I1901+I2008</f>
        <v>0</v>
      </c>
      <c r="J295" s="9">
        <f t="shared" si="834"/>
        <v>-0.66247590500000009</v>
      </c>
      <c r="K295" s="9">
        <f t="shared" si="834"/>
        <v>-0.73101022900000023</v>
      </c>
      <c r="L295" s="9">
        <f t="shared" si="834"/>
        <v>-0.76851183050000027</v>
      </c>
      <c r="M295" s="9">
        <f t="shared" si="834"/>
        <v>-0.8145366070000003</v>
      </c>
      <c r="N295" s="9">
        <f t="shared" si="834"/>
        <v>-0.85961082250000043</v>
      </c>
      <c r="O295" s="9">
        <f t="shared" si="834"/>
        <v>-1.0356341910000004</v>
      </c>
      <c r="P295" s="9">
        <f t="shared" si="834"/>
        <v>-1.0749090940000001</v>
      </c>
      <c r="Q295" s="9">
        <f t="shared" si="834"/>
        <v>-0.97854474099999977</v>
      </c>
      <c r="R295" s="9">
        <f t="shared" si="834"/>
        <v>-0.80156627499999988</v>
      </c>
      <c r="S295" s="9">
        <f t="shared" si="834"/>
        <v>-0.8287809049999999</v>
      </c>
      <c r="T295" s="9">
        <f t="shared" si="834"/>
        <v>0.2409015289238442</v>
      </c>
      <c r="U295" s="9">
        <f t="shared" si="834"/>
        <v>-3.6436652744286162</v>
      </c>
      <c r="V295" s="9">
        <f t="shared" si="834"/>
        <v>-3.584623367400412</v>
      </c>
      <c r="W295" s="9">
        <f t="shared" si="834"/>
        <v>-4.1139878321412571</v>
      </c>
      <c r="X295" s="9">
        <f t="shared" si="834"/>
        <v>-4.6594046664505608</v>
      </c>
      <c r="Y295" s="9">
        <f t="shared" si="825"/>
        <v>-5.2404748084502017</v>
      </c>
      <c r="Z295" s="9">
        <f t="shared" si="825"/>
        <v>-5.352820501418952</v>
      </c>
      <c r="AA295" s="9">
        <f t="shared" si="825"/>
        <v>-5.5933678634377024</v>
      </c>
      <c r="AB295" s="9">
        <f t="shared" si="825"/>
        <v>-5.6806235916502015</v>
      </c>
      <c r="AC295" s="9">
        <f t="shared" si="825"/>
        <v>-5.8144438987064522</v>
      </c>
      <c r="AD295" s="9">
        <f t="shared" ref="AD295" si="835">AD403+AD510+AD617+AD724+AD831+AD938+AD1045+AD1152+AD1259+AD1366+AD1473+AD1580+AD1687+AD1794+AD1901+AD2008+AD2115+AD2222+AD2329+AD2436+AD2543+AD2665+AD2772+AD2879+AD2986+AD3093</f>
        <v>-6.0149888582064523</v>
      </c>
      <c r="AE295" s="9">
        <f t="shared" si="829"/>
        <v>-6.4445084577511755</v>
      </c>
      <c r="AF295" s="9">
        <f t="shared" si="829"/>
        <v>-6.8130470049152514</v>
      </c>
      <c r="AG295" s="9">
        <f t="shared" si="829"/>
        <v>-6.6896831605334954</v>
      </c>
      <c r="AH295" s="9">
        <f t="shared" si="829"/>
        <v>-6.851186210059625</v>
      </c>
      <c r="AI295" s="9">
        <f t="shared" ref="AI295:AM295" si="836">AI403+AI510+AI617+AI724+AI831+AI938+AI1045+AI1152+AI1259+AI1366+AI1473+AI1580+AI1687+AI1794+AI1901+AI2008+AI2115+AI2222+AI2329+AI2436+AI2543+(AI2665+AI2772+AI2879+AI2986+AI3093)+(AI3200+AI3307+AI3414+AI3521+AI3628)</f>
        <v>-6.8411491293109643</v>
      </c>
      <c r="AJ295" s="9">
        <f t="shared" si="836"/>
        <v>-6.8870833244670582</v>
      </c>
      <c r="AK295" s="9">
        <f t="shared" si="836"/>
        <v>-6.9121703156837881</v>
      </c>
      <c r="AL295" s="9">
        <f t="shared" si="836"/>
        <v>-6.6549064089826455</v>
      </c>
      <c r="AM295" s="9">
        <f t="shared" si="836"/>
        <v>-6.6594524564027964</v>
      </c>
    </row>
    <row r="296" spans="1:44" outlineLevel="2">
      <c r="A296" s="37">
        <f>ROW()</f>
        <v>296</v>
      </c>
      <c r="C296" s="38" t="s">
        <v>473</v>
      </c>
      <c r="E296" s="4"/>
      <c r="I296" s="9">
        <f t="shared" ref="I296:X296" si="837">I404+I511+I618+I725+I832+I939+I1046+I1153+I1260+I1367+I1474+I1581+I1688+I1795+I1902+I2009</f>
        <v>0</v>
      </c>
      <c r="J296" s="9">
        <f t="shared" si="837"/>
        <v>0</v>
      </c>
      <c r="K296" s="9">
        <f t="shared" si="837"/>
        <v>0</v>
      </c>
      <c r="L296" s="9">
        <f t="shared" si="837"/>
        <v>0</v>
      </c>
      <c r="M296" s="9">
        <f t="shared" si="837"/>
        <v>0</v>
      </c>
      <c r="N296" s="9">
        <f t="shared" si="837"/>
        <v>0</v>
      </c>
      <c r="O296" s="9">
        <f t="shared" si="837"/>
        <v>0</v>
      </c>
      <c r="P296" s="9">
        <f t="shared" si="837"/>
        <v>0</v>
      </c>
      <c r="Q296" s="9">
        <f t="shared" si="837"/>
        <v>0</v>
      </c>
      <c r="R296" s="9">
        <f t="shared" si="837"/>
        <v>0</v>
      </c>
      <c r="S296" s="9">
        <f t="shared" si="837"/>
        <v>0</v>
      </c>
      <c r="T296" s="9">
        <f t="shared" si="837"/>
        <v>0</v>
      </c>
      <c r="U296" s="9">
        <f t="shared" si="837"/>
        <v>0</v>
      </c>
      <c r="V296" s="9">
        <f t="shared" si="837"/>
        <v>0</v>
      </c>
      <c r="W296" s="9">
        <f t="shared" si="837"/>
        <v>0</v>
      </c>
      <c r="X296" s="9">
        <f t="shared" si="837"/>
        <v>0</v>
      </c>
      <c r="Y296" s="9">
        <f t="shared" ref="Y296:AD296" si="838">Y404+Y511+Y618+Y725+Y832+Y939+Y1046+Y1153+Y1260+Y1367+Y1474+Y1581+Y1688+Y1795+Y1902+Y2009+Y2116+Y2223+Y2330+Y2437+Y2544+Y2666+Y2773+Y2880+Y2987+Y3094</f>
        <v>0</v>
      </c>
      <c r="Z296" s="9">
        <f t="shared" si="838"/>
        <v>-0.16532735849999997</v>
      </c>
      <c r="AA296" s="9">
        <f t="shared" si="838"/>
        <v>-0.28833699397499968</v>
      </c>
      <c r="AB296" s="9">
        <f t="shared" si="838"/>
        <v>-0.4366542643874996</v>
      </c>
      <c r="AC296" s="9">
        <f t="shared" si="838"/>
        <v>-0.56271354328124956</v>
      </c>
      <c r="AD296" s="9">
        <f t="shared" si="838"/>
        <v>-6.0595642247578096</v>
      </c>
      <c r="AE296" s="9">
        <f t="shared" si="829"/>
        <v>-8.5727172991910727</v>
      </c>
      <c r="AF296" s="9">
        <f t="shared" si="829"/>
        <v>-7.9008007395468542</v>
      </c>
      <c r="AG296" s="9">
        <f t="shared" si="829"/>
        <v>-10.611332112022922</v>
      </c>
      <c r="AH296" s="9">
        <f t="shared" si="829"/>
        <v>-8.4276168381665659</v>
      </c>
      <c r="AI296" s="9">
        <f t="shared" ref="AI296:AM296" si="839">AI404+AI511+AI618+AI725+AI832+AI939+AI1046+AI1153+AI1260+AI1367+AI1474+AI1581+AI1688+AI1795+AI1902+AI2009+AI2116+AI2223+AI2330+AI2437+AI2544+(AI2666+AI2773+AI2880+AI2987+AI3094)+(AI3201+AI3308+AI3415+AI3522+AI3629)</f>
        <v>-8.2896302477799395</v>
      </c>
      <c r="AJ296" s="9">
        <f t="shared" si="839"/>
        <v>-12.109565458212547</v>
      </c>
      <c r="AK296" s="9">
        <f t="shared" si="839"/>
        <v>-11.999016891608864</v>
      </c>
      <c r="AL296" s="9">
        <f t="shared" si="839"/>
        <v>-10.486997783634033</v>
      </c>
      <c r="AM296" s="9">
        <f t="shared" si="839"/>
        <v>-11.162755071189377</v>
      </c>
    </row>
    <row r="297" spans="1:44" outlineLevel="2">
      <c r="A297" s="37">
        <f>ROW()</f>
        <v>297</v>
      </c>
      <c r="C297" s="38" t="s">
        <v>474</v>
      </c>
      <c r="E297" s="4"/>
      <c r="I297" s="9">
        <f t="shared" ref="I297:X297" si="840">I405+I512+I619+I726+I833+I940+I1047+I1154+I1261+I1368+I1475+I1582+I1689+I1796+I1903+I2010</f>
        <v>0</v>
      </c>
      <c r="J297" s="9">
        <f t="shared" si="840"/>
        <v>0</v>
      </c>
      <c r="K297" s="9">
        <f t="shared" si="840"/>
        <v>0</v>
      </c>
      <c r="L297" s="9">
        <f t="shared" si="840"/>
        <v>0</v>
      </c>
      <c r="M297" s="9">
        <f t="shared" si="840"/>
        <v>0</v>
      </c>
      <c r="N297" s="9">
        <f t="shared" si="840"/>
        <v>0</v>
      </c>
      <c r="O297" s="9">
        <f t="shared" si="840"/>
        <v>0</v>
      </c>
      <c r="P297" s="9">
        <f t="shared" si="840"/>
        <v>0</v>
      </c>
      <c r="Q297" s="9">
        <f t="shared" si="840"/>
        <v>0</v>
      </c>
      <c r="R297" s="9">
        <f t="shared" si="840"/>
        <v>0</v>
      </c>
      <c r="S297" s="9">
        <f t="shared" si="840"/>
        <v>0</v>
      </c>
      <c r="T297" s="9">
        <f t="shared" si="840"/>
        <v>0</v>
      </c>
      <c r="U297" s="9">
        <f t="shared" si="840"/>
        <v>0</v>
      </c>
      <c r="V297" s="9">
        <f t="shared" si="840"/>
        <v>0</v>
      </c>
      <c r="W297" s="9">
        <f t="shared" si="840"/>
        <v>0</v>
      </c>
      <c r="X297" s="9">
        <f t="shared" si="840"/>
        <v>0</v>
      </c>
      <c r="Y297" s="9">
        <f t="shared" ref="Y297:AD297" si="841">Y405+Y512+Y619+Y726+Y833+Y940+Y1047+Y1154+Y1261+Y1368+Y1475+Y1582+Y1689+Y1796+Y1903+Y2010+Y2117+Y2224+Y2331+Y2438+Y2545+Y2667+Y2774+Y2881+Y2988+Y3095</f>
        <v>0</v>
      </c>
      <c r="Z297" s="9">
        <f t="shared" si="841"/>
        <v>-4.1801539893749989E-2</v>
      </c>
      <c r="AA297" s="9">
        <f t="shared" si="841"/>
        <v>-0.11784278013749998</v>
      </c>
      <c r="AB297" s="9">
        <f t="shared" si="841"/>
        <v>-0.36004673339999987</v>
      </c>
      <c r="AC297" s="9">
        <f t="shared" si="841"/>
        <v>-0.72837855331874979</v>
      </c>
      <c r="AD297" s="9">
        <f t="shared" si="841"/>
        <v>-1.2617408718871839</v>
      </c>
      <c r="AE297" s="9">
        <f t="shared" si="829"/>
        <v>-1.8153174543072472</v>
      </c>
      <c r="AF297" s="9">
        <f t="shared" si="829"/>
        <v>-2.5078193742448036</v>
      </c>
      <c r="AG297" s="9">
        <f t="shared" si="829"/>
        <v>-3.2459478675839688</v>
      </c>
      <c r="AH297" s="9">
        <f t="shared" si="829"/>
        <v>-3.4978830601577311</v>
      </c>
      <c r="AI297" s="9">
        <f t="shared" ref="AI297:AM297" si="842">AI405+AI512+AI619+AI726+AI833+AI940+AI1047+AI1154+AI1261+AI1368+AI1475+AI1582+AI1689+AI1796+AI1903+AI2010+AI2117+AI2224+AI2331+AI2438+AI2545+(AI2667+AI2774+AI2881+AI2988+AI3095)+(AI3202+AI3309+AI3416+AI3523+AI3630)</f>
        <v>-3.6132019716283246</v>
      </c>
      <c r="AJ297" s="9">
        <f t="shared" si="842"/>
        <v>-3.9687616950427325</v>
      </c>
      <c r="AK297" s="9">
        <f t="shared" si="842"/>
        <v>-4.2135237869760021</v>
      </c>
      <c r="AL297" s="9">
        <f t="shared" si="842"/>
        <v>-4.3843239655443664</v>
      </c>
      <c r="AM297" s="9">
        <f t="shared" si="842"/>
        <v>-4.5288906424658553</v>
      </c>
    </row>
    <row r="298" spans="1:44" outlineLevel="2">
      <c r="A298" s="37">
        <f>ROW()</f>
        <v>298</v>
      </c>
      <c r="C298" s="38" t="s">
        <v>477</v>
      </c>
      <c r="E298" s="4"/>
      <c r="I298" s="9">
        <f t="shared" ref="I298:X298" si="843">I406+I513+I620+I727+I834+I941+I1048+I1155+I1262+I1369+I1476+I1583+I1690+I1797+I1904+I2011</f>
        <v>0</v>
      </c>
      <c r="J298" s="9">
        <f t="shared" si="843"/>
        <v>0</v>
      </c>
      <c r="K298" s="9">
        <f t="shared" si="843"/>
        <v>0</v>
      </c>
      <c r="L298" s="9">
        <f t="shared" si="843"/>
        <v>0</v>
      </c>
      <c r="M298" s="9">
        <f t="shared" si="843"/>
        <v>0</v>
      </c>
      <c r="N298" s="9">
        <f t="shared" si="843"/>
        <v>0</v>
      </c>
      <c r="O298" s="9">
        <f t="shared" si="843"/>
        <v>0</v>
      </c>
      <c r="P298" s="9">
        <f t="shared" si="843"/>
        <v>0</v>
      </c>
      <c r="Q298" s="9">
        <f t="shared" si="843"/>
        <v>0</v>
      </c>
      <c r="R298" s="9">
        <f t="shared" si="843"/>
        <v>0</v>
      </c>
      <c r="S298" s="9">
        <f t="shared" si="843"/>
        <v>0</v>
      </c>
      <c r="T298" s="9">
        <f t="shared" si="843"/>
        <v>0</v>
      </c>
      <c r="U298" s="9">
        <f t="shared" si="843"/>
        <v>0</v>
      </c>
      <c r="V298" s="9">
        <f t="shared" si="843"/>
        <v>0</v>
      </c>
      <c r="W298" s="9">
        <f t="shared" si="843"/>
        <v>0</v>
      </c>
      <c r="X298" s="9">
        <f t="shared" si="843"/>
        <v>0</v>
      </c>
      <c r="Y298" s="9">
        <f t="shared" ref="Y298:AD298" si="844">Y406+Y513+Y620+Y727+Y834+Y941+Y1048+Y1155+Y1262+Y1369+Y1476+Y1583+Y1690+Y1797+Y1904+Y2011+Y2118+Y2225+Y2332+Y2439+Y2546+Y2668+Y2775+Y2882+Y2989+Y3096</f>
        <v>0</v>
      </c>
      <c r="Z298" s="9">
        <f t="shared" si="844"/>
        <v>-0.26140042676249997</v>
      </c>
      <c r="AA298" s="9">
        <f t="shared" si="844"/>
        <v>-0.57281586986249988</v>
      </c>
      <c r="AB298" s="9">
        <f t="shared" si="844"/>
        <v>-0.71673843920624991</v>
      </c>
      <c r="AC298" s="9">
        <f t="shared" si="844"/>
        <v>-1.0431844594874997</v>
      </c>
      <c r="AD298" s="9">
        <f t="shared" si="844"/>
        <v>-3.1480113738457587</v>
      </c>
      <c r="AE298" s="9">
        <f t="shared" si="829"/>
        <v>-4.7572441884726331</v>
      </c>
      <c r="AF298" s="9">
        <f t="shared" si="829"/>
        <v>-7.5362730367961941</v>
      </c>
      <c r="AG298" s="9">
        <f t="shared" si="829"/>
        <v>-9.9130745123384774</v>
      </c>
      <c r="AH298" s="9">
        <f t="shared" si="829"/>
        <v>-12.745512218639934</v>
      </c>
      <c r="AI298" s="9">
        <f t="shared" ref="AI298:AM298" si="845">AI406+AI513+AI620+AI727+AI834+AI941+AI1048+AI1155+AI1262+AI1369+AI1476+AI1583+AI1690+AI1797+AI1904+AI2011+AI2118+AI2225+AI2332+AI2439+AI2546+(AI2668+AI2775+AI2882+AI2989+AI3096)+(AI3203+AI3310+AI3417+AI3524+AI3631)</f>
        <v>-13.916843062941098</v>
      </c>
      <c r="AJ298" s="9">
        <f t="shared" si="845"/>
        <v>-14.615148008591582</v>
      </c>
      <c r="AK298" s="9">
        <f t="shared" si="845"/>
        <v>-14.833620694670001</v>
      </c>
      <c r="AL298" s="9">
        <f t="shared" si="845"/>
        <v>-15.313043639706004</v>
      </c>
      <c r="AM298" s="9">
        <f t="shared" si="845"/>
        <v>-15.598783029053028</v>
      </c>
    </row>
    <row r="299" spans="1:44" outlineLevel="2">
      <c r="A299" s="37">
        <f>ROW()</f>
        <v>299</v>
      </c>
      <c r="C299" s="38" t="s">
        <v>511</v>
      </c>
      <c r="E299" s="4"/>
      <c r="I299" s="9">
        <f t="shared" ref="I299:X299" si="846">I407+I514+I621+I728+I835+I942+I1049+I1156+I1263+I1370+I1477+I1584+I1691+I1798+I1905+I2012</f>
        <v>0</v>
      </c>
      <c r="J299" s="9">
        <f t="shared" si="846"/>
        <v>0</v>
      </c>
      <c r="K299" s="9">
        <f t="shared" si="846"/>
        <v>0</v>
      </c>
      <c r="L299" s="9">
        <f t="shared" si="846"/>
        <v>0</v>
      </c>
      <c r="M299" s="9">
        <f t="shared" si="846"/>
        <v>0</v>
      </c>
      <c r="N299" s="9">
        <f t="shared" si="846"/>
        <v>0</v>
      </c>
      <c r="O299" s="9">
        <f t="shared" si="846"/>
        <v>0</v>
      </c>
      <c r="P299" s="9">
        <f t="shared" si="846"/>
        <v>0</v>
      </c>
      <c r="Q299" s="9">
        <f t="shared" si="846"/>
        <v>0</v>
      </c>
      <c r="R299" s="9">
        <f t="shared" si="846"/>
        <v>0</v>
      </c>
      <c r="S299" s="9">
        <f t="shared" si="846"/>
        <v>0</v>
      </c>
      <c r="T299" s="9">
        <f t="shared" si="846"/>
        <v>0</v>
      </c>
      <c r="U299" s="9">
        <f t="shared" si="846"/>
        <v>-0.15204703554922894</v>
      </c>
      <c r="V299" s="9">
        <f t="shared" si="846"/>
        <v>-0.23299790830778169</v>
      </c>
      <c r="W299" s="9">
        <f t="shared" si="846"/>
        <v>-0.28773492603283152</v>
      </c>
      <c r="X299" s="9">
        <f t="shared" si="846"/>
        <v>-0.28816407972945624</v>
      </c>
      <c r="Y299" s="9">
        <f t="shared" ref="Y299:AD300" si="847">Y407+Y514+Y621+Y728+Y835+Y942+Y1049+Y1156+Y1263+Y1370+Y1477+Y1584+Y1691+Y1798+Y1905+Y2012+Y2119+Y2226+Y2333+Y2440+Y2547+Y2669+Y2776+Y2883+Y2990+Y3097</f>
        <v>-0.29381879972981562</v>
      </c>
      <c r="Z299" s="9">
        <f t="shared" si="847"/>
        <v>-0.29480064972981568</v>
      </c>
      <c r="AA299" s="9">
        <f t="shared" si="847"/>
        <v>-0.29480064972981568</v>
      </c>
      <c r="AB299" s="9">
        <f t="shared" si="847"/>
        <v>-0.29480064972981568</v>
      </c>
      <c r="AC299" s="9">
        <f t="shared" si="847"/>
        <v>-0.29480064972981568</v>
      </c>
      <c r="AD299" s="9">
        <f t="shared" si="847"/>
        <v>-0.29480064972981568</v>
      </c>
      <c r="AE299" s="9">
        <f t="shared" si="829"/>
        <v>-0.30727254716847097</v>
      </c>
      <c r="AF299" s="9">
        <f t="shared" si="829"/>
        <v>-0.33443304096166571</v>
      </c>
      <c r="AG299" s="9">
        <f t="shared" si="829"/>
        <v>-0.16959430156935584</v>
      </c>
      <c r="AH299" s="9">
        <f t="shared" si="829"/>
        <v>-0.3589575167116657</v>
      </c>
      <c r="AI299" s="9">
        <f t="shared" ref="AI299:AM300" si="848">AI407+AI514+AI621+AI728+AI835+AI942+AI1049+AI1156+AI1263+AI1370+AI1477+AI1584+AI1691+AI1798+AI1905+AI2012+AI2119+AI2226+AI2333+AI2440+AI2547+(AI2669+AI2776+AI2883+AI2990+AI3097)+(AI3204+AI3311+AI3418+AI3525+AI3632)</f>
        <v>-0.44427187152916575</v>
      </c>
      <c r="AJ299" s="9">
        <f t="shared" si="848"/>
        <v>-0.47639258031233062</v>
      </c>
      <c r="AK299" s="9">
        <f t="shared" si="848"/>
        <v>-1.0290811070626034</v>
      </c>
      <c r="AL299" s="9">
        <f t="shared" si="848"/>
        <v>-1.4402955753930629</v>
      </c>
      <c r="AM299" s="9">
        <f t="shared" si="848"/>
        <v>-1.6237434139005984</v>
      </c>
    </row>
    <row r="300" spans="1:44" outlineLevel="2">
      <c r="A300" s="37">
        <f>ROW()</f>
        <v>300</v>
      </c>
      <c r="C300" s="38" t="s">
        <v>655</v>
      </c>
      <c r="E300" s="4"/>
      <c r="I300" s="9">
        <f t="shared" ref="I300:X300" si="849">I408+I515+I622+I729+I836+I943+I1050+I1157+I1264+I1371+I1478+I1585+I1692+I1799+I1906+I2013</f>
        <v>0</v>
      </c>
      <c r="J300" s="9">
        <f t="shared" si="849"/>
        <v>0</v>
      </c>
      <c r="K300" s="9">
        <f t="shared" si="849"/>
        <v>0</v>
      </c>
      <c r="L300" s="9">
        <f t="shared" si="849"/>
        <v>0</v>
      </c>
      <c r="M300" s="9">
        <f t="shared" si="849"/>
        <v>0</v>
      </c>
      <c r="N300" s="9">
        <f t="shared" si="849"/>
        <v>0</v>
      </c>
      <c r="O300" s="9">
        <f t="shared" si="849"/>
        <v>0</v>
      </c>
      <c r="P300" s="9">
        <f t="shared" si="849"/>
        <v>0</v>
      </c>
      <c r="Q300" s="9">
        <f t="shared" si="849"/>
        <v>0</v>
      </c>
      <c r="R300" s="9">
        <f t="shared" si="849"/>
        <v>0</v>
      </c>
      <c r="S300" s="9">
        <f t="shared" si="849"/>
        <v>0</v>
      </c>
      <c r="T300" s="9">
        <f t="shared" si="849"/>
        <v>0</v>
      </c>
      <c r="U300" s="9">
        <f t="shared" si="849"/>
        <v>0</v>
      </c>
      <c r="V300" s="9">
        <f t="shared" si="849"/>
        <v>0</v>
      </c>
      <c r="W300" s="9">
        <f t="shared" si="849"/>
        <v>0</v>
      </c>
      <c r="X300" s="9">
        <f t="shared" si="849"/>
        <v>0</v>
      </c>
      <c r="Y300" s="9">
        <f t="shared" si="847"/>
        <v>0</v>
      </c>
      <c r="Z300" s="9">
        <f t="shared" si="847"/>
        <v>0</v>
      </c>
      <c r="AA300" s="9">
        <f t="shared" si="847"/>
        <v>0</v>
      </c>
      <c r="AB300" s="9">
        <f t="shared" si="847"/>
        <v>0</v>
      </c>
      <c r="AC300" s="9">
        <f t="shared" si="847"/>
        <v>0</v>
      </c>
      <c r="AD300" s="9">
        <f t="shared" si="847"/>
        <v>0</v>
      </c>
      <c r="AE300" s="9">
        <f t="shared" si="829"/>
        <v>0</v>
      </c>
      <c r="AF300" s="9">
        <f t="shared" si="829"/>
        <v>0</v>
      </c>
      <c r="AG300" s="9">
        <f t="shared" si="829"/>
        <v>0</v>
      </c>
      <c r="AH300" s="9">
        <f t="shared" si="829"/>
        <v>0</v>
      </c>
      <c r="AI300" s="9">
        <f t="shared" si="848"/>
        <v>0</v>
      </c>
      <c r="AJ300" s="9">
        <f t="shared" si="848"/>
        <v>0</v>
      </c>
      <c r="AK300" s="9">
        <f t="shared" si="848"/>
        <v>0</v>
      </c>
      <c r="AL300" s="9">
        <f t="shared" si="848"/>
        <v>0</v>
      </c>
      <c r="AM300" s="9">
        <f t="shared" si="848"/>
        <v>0</v>
      </c>
    </row>
    <row r="301" spans="1:44" outlineLevel="2">
      <c r="A301" s="37">
        <f>ROW()</f>
        <v>301</v>
      </c>
      <c r="C301" s="38" t="s">
        <v>656</v>
      </c>
      <c r="E301" s="4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</row>
    <row r="302" spans="1:44" outlineLevel="2">
      <c r="A302" s="37">
        <f>ROW()</f>
        <v>302</v>
      </c>
      <c r="C302" s="38" t="s">
        <v>667</v>
      </c>
      <c r="E302" s="4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</row>
    <row r="303" spans="1:44" ht="13.5" customHeight="1" outlineLevel="2">
      <c r="A303" s="37">
        <f>ROW()</f>
        <v>303</v>
      </c>
      <c r="C303" s="38" t="s">
        <v>212</v>
      </c>
      <c r="E303" s="4"/>
      <c r="I303" s="9">
        <f t="shared" ref="I303:X303" si="850">I411+I518+I625+I732+I839+I946+I1053+I1160+I1267+I1374+I1481+I1588+I1695+I1802+I1909+I2016</f>
        <v>0</v>
      </c>
      <c r="J303" s="9">
        <f t="shared" si="850"/>
        <v>0</v>
      </c>
      <c r="K303" s="9">
        <f t="shared" si="850"/>
        <v>0</v>
      </c>
      <c r="L303" s="9">
        <f t="shared" si="850"/>
        <v>0</v>
      </c>
      <c r="M303" s="9">
        <f t="shared" si="850"/>
        <v>0</v>
      </c>
      <c r="N303" s="9">
        <f t="shared" si="850"/>
        <v>0</v>
      </c>
      <c r="O303" s="9">
        <f t="shared" si="850"/>
        <v>0</v>
      </c>
      <c r="P303" s="9">
        <f t="shared" si="850"/>
        <v>0</v>
      </c>
      <c r="Q303" s="9">
        <f t="shared" si="850"/>
        <v>0</v>
      </c>
      <c r="R303" s="9">
        <f t="shared" si="850"/>
        <v>0</v>
      </c>
      <c r="S303" s="9">
        <f t="shared" si="850"/>
        <v>0</v>
      </c>
      <c r="T303" s="9">
        <f t="shared" si="850"/>
        <v>0</v>
      </c>
      <c r="U303" s="9">
        <f t="shared" si="850"/>
        <v>0</v>
      </c>
      <c r="V303" s="9">
        <f t="shared" si="850"/>
        <v>0</v>
      </c>
      <c r="W303" s="9">
        <f t="shared" si="850"/>
        <v>0</v>
      </c>
      <c r="X303" s="9">
        <f t="shared" si="850"/>
        <v>0</v>
      </c>
      <c r="Y303" s="9">
        <f t="shared" ref="Y303:AD303" si="851">Y411+Y518+Y625+Y732+Y839+Y946+Y1053+Y1160+Y1267+Y1374+Y1481+Y1588+Y1695+Y1802+Y1909+Y2016+Y2123+Y2230+Y2337+Y2444+Y2551+Y2673+Y2780+Y2887+Y2994+Y3101</f>
        <v>0</v>
      </c>
      <c r="Z303" s="9">
        <f t="shared" si="851"/>
        <v>0</v>
      </c>
      <c r="AA303" s="9">
        <f t="shared" si="851"/>
        <v>0</v>
      </c>
      <c r="AB303" s="9">
        <f t="shared" si="851"/>
        <v>0</v>
      </c>
      <c r="AC303" s="9">
        <f t="shared" si="851"/>
        <v>0</v>
      </c>
      <c r="AD303" s="9">
        <f t="shared" si="851"/>
        <v>0</v>
      </c>
      <c r="AE303" s="9">
        <f t="shared" ref="AE303:AH304" si="852">AE411+AE518+AE625+AE732+AE839+AE946+AE1053+AE1160+AE1267+AE1374+AE1481+AE1588+AE1695+AE1802+AE1909+AE2016+AE2123+AE2230+AE2337+AE2444+AE2551+AE2673+AE2780+AE2887+AE2994+AE3101</f>
        <v>0</v>
      </c>
      <c r="AF303" s="9">
        <f t="shared" si="852"/>
        <v>0</v>
      </c>
      <c r="AG303" s="9">
        <f t="shared" si="852"/>
        <v>0</v>
      </c>
      <c r="AH303" s="9">
        <f t="shared" si="852"/>
        <v>0</v>
      </c>
      <c r="AI303" s="9">
        <f t="shared" ref="AI303:AM303" si="853">AI411+AI518+AI625+AI732+AI839+AI946+AI1053+AI1160+AI1267+AI1374+AI1481+AI1588+AI1695+AI1802+AI1909+AI2016+AI2123+AI2230+AI2337+AI2444+AI2551+(AI2673+AI2780+AI2887+AI2994+AI3101)+(AI3208+AI3315+AI3422+AI3529+AI3636)</f>
        <v>0</v>
      </c>
      <c r="AJ303" s="9">
        <f t="shared" si="853"/>
        <v>0</v>
      </c>
      <c r="AK303" s="9">
        <f t="shared" si="853"/>
        <v>0</v>
      </c>
      <c r="AL303" s="9">
        <f t="shared" si="853"/>
        <v>0</v>
      </c>
      <c r="AM303" s="9">
        <f t="shared" si="853"/>
        <v>0</v>
      </c>
    </row>
    <row r="304" spans="1:44" ht="13.5" customHeight="1" outlineLevel="2">
      <c r="A304" s="37">
        <f>ROW()</f>
        <v>304</v>
      </c>
      <c r="C304" s="159" t="s">
        <v>362</v>
      </c>
      <c r="D304" s="30"/>
      <c r="E304" s="160"/>
      <c r="F304" s="30"/>
      <c r="G304" s="30"/>
      <c r="H304" s="30"/>
      <c r="I304" s="15">
        <f t="shared" ref="I304:X304" si="854">I412+I519+I626+I733+I840+I947+I1054+I1161+I1268+I1375+I1482+I1589+I1696+I1803+I1910+I2017</f>
        <v>0</v>
      </c>
      <c r="J304" s="15">
        <f t="shared" si="854"/>
        <v>0</v>
      </c>
      <c r="K304" s="15">
        <f t="shared" si="854"/>
        <v>0</v>
      </c>
      <c r="L304" s="15">
        <f t="shared" si="854"/>
        <v>0</v>
      </c>
      <c r="M304" s="15">
        <f t="shared" si="854"/>
        <v>0</v>
      </c>
      <c r="N304" s="15">
        <f t="shared" si="854"/>
        <v>0</v>
      </c>
      <c r="O304" s="15">
        <f t="shared" si="854"/>
        <v>0</v>
      </c>
      <c r="P304" s="15">
        <f t="shared" si="854"/>
        <v>0</v>
      </c>
      <c r="Q304" s="15">
        <f t="shared" si="854"/>
        <v>0</v>
      </c>
      <c r="R304" s="15">
        <f t="shared" si="854"/>
        <v>0</v>
      </c>
      <c r="S304" s="15">
        <f t="shared" si="854"/>
        <v>0</v>
      </c>
      <c r="T304" s="15">
        <f t="shared" si="854"/>
        <v>0</v>
      </c>
      <c r="U304" s="15">
        <f t="shared" si="854"/>
        <v>0</v>
      </c>
      <c r="V304" s="15">
        <f t="shared" si="854"/>
        <v>0</v>
      </c>
      <c r="W304" s="15">
        <f t="shared" si="854"/>
        <v>0</v>
      </c>
      <c r="X304" s="15">
        <f t="shared" si="854"/>
        <v>0</v>
      </c>
      <c r="Y304" s="15">
        <f t="shared" ref="Y304:AD304" si="855">Y412+Y519+Y626+Y733+Y840+Y947+Y1054+Y1161+Y1268+Y1375+Y1482+Y1589+Y1696+Y1803+Y1910+Y2017+Y2124+Y2231+Y2338+Y2445+Y2552+Y2674+Y2781+Y2888+Y2995+Y3102</f>
        <v>0</v>
      </c>
      <c r="Z304" s="15">
        <f t="shared" si="855"/>
        <v>0</v>
      </c>
      <c r="AA304" s="15">
        <f t="shared" si="855"/>
        <v>0</v>
      </c>
      <c r="AB304" s="15">
        <f t="shared" si="855"/>
        <v>0</v>
      </c>
      <c r="AC304" s="15">
        <f t="shared" si="855"/>
        <v>0</v>
      </c>
      <c r="AD304" s="15">
        <f t="shared" si="855"/>
        <v>0</v>
      </c>
      <c r="AE304" s="15">
        <f t="shared" si="852"/>
        <v>-0.82205132219222654</v>
      </c>
      <c r="AF304" s="15">
        <f t="shared" si="852"/>
        <v>-1.162339904544021</v>
      </c>
      <c r="AG304" s="15">
        <f t="shared" si="852"/>
        <v>-1.3290176054390346</v>
      </c>
      <c r="AH304" s="15">
        <f t="shared" si="852"/>
        <v>-1.5153006129404907</v>
      </c>
      <c r="AI304" s="15">
        <f t="shared" ref="AI304:AM304" si="856">AI412+AI519+AI626+AI733+AI840+AI947+AI1054+AI1161+AI1268+AI1375+AI1482+AI1589+AI1696+AI1803+AI1910+AI2017+AI2124+AI2231+AI2338+AI2445+AI2552+(AI2674+AI2781+AI2888+AI2995+AI3102)+(AI3209+AI3316+AI3423+AI3530+AI3637)</f>
        <v>-1.5843313132553372</v>
      </c>
      <c r="AJ304" s="15">
        <f t="shared" si="856"/>
        <v>-1.5904546927819654</v>
      </c>
      <c r="AK304" s="15">
        <f t="shared" si="856"/>
        <v>-1.6721321837461425</v>
      </c>
      <c r="AL304" s="15">
        <f t="shared" si="856"/>
        <v>-1.7083731239225426</v>
      </c>
      <c r="AM304" s="15">
        <f t="shared" si="856"/>
        <v>-1.6382401455813069</v>
      </c>
    </row>
    <row r="305" spans="1:39" outlineLevel="2">
      <c r="A305" s="37">
        <f>ROW()</f>
        <v>305</v>
      </c>
      <c r="C305" s="38" t="s">
        <v>1</v>
      </c>
      <c r="I305" s="9">
        <f t="shared" ref="I305" si="857">SUM(I292:I304)</f>
        <v>0</v>
      </c>
      <c r="J305" s="9">
        <f t="shared" ref="J305" si="858">SUM(J292:J304)</f>
        <v>1.0787887595012196</v>
      </c>
      <c r="K305" s="9">
        <f t="shared" ref="K305" si="859">SUM(K292:K304)</f>
        <v>-1.0895798011666669</v>
      </c>
      <c r="L305" s="9">
        <f t="shared" ref="L305" si="860">SUM(L292:L304)</f>
        <v>-1.158308515666667</v>
      </c>
      <c r="M305" s="9">
        <f t="shared" ref="M305" si="861">SUM(M292:M304)</f>
        <v>-1.0577692791666671</v>
      </c>
      <c r="N305" s="9">
        <f t="shared" ref="N305" si="862">SUM(N292:N304)</f>
        <v>-1.4010117243333338</v>
      </c>
      <c r="O305" s="9">
        <f t="shared" ref="O305" si="863">SUM(O292:O304)</f>
        <v>-4.009531405833334</v>
      </c>
      <c r="P305" s="9">
        <f t="shared" ref="P305" si="864">SUM(P292:P304)</f>
        <v>-23.227928152333327</v>
      </c>
      <c r="Q305" s="9">
        <f t="shared" ref="Q305" si="865">SUM(Q292:Q304)</f>
        <v>-23.117287731333327</v>
      </c>
      <c r="R305" s="9">
        <f t="shared" ref="R305" si="866">SUM(R292:R304)</f>
        <v>-53.782392678333323</v>
      </c>
      <c r="S305" s="9">
        <f t="shared" ref="S305" si="867">SUM(S292:S304)</f>
        <v>-53.814685958999995</v>
      </c>
      <c r="T305" s="9">
        <f t="shared" ref="T305" si="868">SUM(T292:T304)</f>
        <v>-83.093166856110997</v>
      </c>
      <c r="U305" s="9">
        <f t="shared" ref="U305" si="869">SUM(U292:U304)</f>
        <v>-90.988208432059182</v>
      </c>
      <c r="V305" s="9">
        <f t="shared" ref="V305" si="870">SUM(V292:V304)</f>
        <v>-92.277745002952031</v>
      </c>
      <c r="W305" s="9">
        <f t="shared" ref="W305" si="871">SUM(W292:W304)</f>
        <v>-91.846963373797081</v>
      </c>
      <c r="X305" s="9">
        <f t="shared" ref="X305" si="872">SUM(X292:X304)</f>
        <v>-94.203257507254548</v>
      </c>
      <c r="Y305" s="9">
        <f t="shared" ref="Y305" si="873">SUM(Y292:Y304)</f>
        <v>-95.387491431587875</v>
      </c>
      <c r="Z305" s="9">
        <f t="shared" ref="Z305" si="874">SUM(Z292:Z304)</f>
        <v>-96.274694121971208</v>
      </c>
      <c r="AA305" s="9">
        <f t="shared" ref="AA305" si="875">SUM(AA292:AA304)</f>
        <v>-97.49243689418995</v>
      </c>
      <c r="AB305" s="9">
        <f t="shared" ref="AB305" si="876">SUM(AB292:AB304)</f>
        <v>-98.71396278524621</v>
      </c>
      <c r="AC305" s="9">
        <f t="shared" ref="AC305:AG305" si="877">SUM(AC292:AC304)</f>
        <v>-100.01360167168581</v>
      </c>
      <c r="AD305" s="9">
        <f t="shared" si="877"/>
        <v>-109.00765542342236</v>
      </c>
      <c r="AE305" s="9">
        <f t="shared" si="877"/>
        <v>-115.70074857376252</v>
      </c>
      <c r="AF305" s="9">
        <f t="shared" si="877"/>
        <v>-120.11050450195157</v>
      </c>
      <c r="AG305" s="9">
        <f t="shared" si="877"/>
        <v>-126.68748185467464</v>
      </c>
      <c r="AH305" s="9">
        <f t="shared" ref="AH305" si="878">SUM(AH292:AH304)</f>
        <v>-128.39268300726138</v>
      </c>
      <c r="AI305" s="9">
        <f t="shared" ref="AI305:AM305" si="879">SUM(AI292:AI304)</f>
        <v>-127.07241072602385</v>
      </c>
      <c r="AJ305" s="9">
        <f t="shared" si="879"/>
        <v>-113.69597596522142</v>
      </c>
      <c r="AK305" s="9">
        <f t="shared" si="879"/>
        <v>-115.18493092404535</v>
      </c>
      <c r="AL305" s="9">
        <f t="shared" si="879"/>
        <v>-84.302898385104157</v>
      </c>
      <c r="AM305" s="9">
        <f t="shared" si="879"/>
        <v>-85.91613158808488</v>
      </c>
    </row>
    <row r="306" spans="1:39" outlineLevel="2">
      <c r="A306" s="37">
        <f>ROW()</f>
        <v>306</v>
      </c>
      <c r="B306" s="343" t="s">
        <v>70</v>
      </c>
      <c r="E306" s="4"/>
      <c r="H306" s="329" t="s">
        <v>47</v>
      </c>
      <c r="I306" s="331" t="str">
        <f t="shared" ref="I306:AL306" si="880">IF(ROUND(ABS(I305-(I413+I520+I627+I734+I841+I948+I1055+I1162+I1269+I1376+I1483+I1590+I1697+I1804+I1911+I2018+I2125+I2232+I2339+I2446+I2553+(I2675+I2782+I2889+I2996+I3103)+(I3210+I3317+I3424+I3531+I3638))),5)&lt;0.00001,"OK","Wrong")</f>
        <v>OK</v>
      </c>
      <c r="J306" s="331" t="str">
        <f t="shared" si="880"/>
        <v>OK</v>
      </c>
      <c r="K306" s="331" t="str">
        <f t="shared" si="880"/>
        <v>OK</v>
      </c>
      <c r="L306" s="331" t="str">
        <f t="shared" si="880"/>
        <v>OK</v>
      </c>
      <c r="M306" s="331" t="str">
        <f t="shared" si="880"/>
        <v>OK</v>
      </c>
      <c r="N306" s="331" t="str">
        <f t="shared" si="880"/>
        <v>OK</v>
      </c>
      <c r="O306" s="331" t="str">
        <f t="shared" si="880"/>
        <v>OK</v>
      </c>
      <c r="P306" s="331" t="str">
        <f t="shared" si="880"/>
        <v>OK</v>
      </c>
      <c r="Q306" s="331" t="str">
        <f t="shared" si="880"/>
        <v>OK</v>
      </c>
      <c r="R306" s="331" t="str">
        <f t="shared" si="880"/>
        <v>OK</v>
      </c>
      <c r="S306" s="331" t="str">
        <f t="shared" si="880"/>
        <v>OK</v>
      </c>
      <c r="T306" s="331" t="str">
        <f t="shared" si="880"/>
        <v>OK</v>
      </c>
      <c r="U306" s="331" t="str">
        <f t="shared" si="880"/>
        <v>OK</v>
      </c>
      <c r="V306" s="331" t="str">
        <f t="shared" si="880"/>
        <v>OK</v>
      </c>
      <c r="W306" s="331" t="str">
        <f t="shared" si="880"/>
        <v>OK</v>
      </c>
      <c r="X306" s="331" t="str">
        <f t="shared" si="880"/>
        <v>OK</v>
      </c>
      <c r="Y306" s="331" t="str">
        <f t="shared" si="880"/>
        <v>OK</v>
      </c>
      <c r="Z306" s="331" t="str">
        <f t="shared" si="880"/>
        <v>OK</v>
      </c>
      <c r="AA306" s="331" t="str">
        <f t="shared" si="880"/>
        <v>OK</v>
      </c>
      <c r="AB306" s="331" t="str">
        <f t="shared" si="880"/>
        <v>OK</v>
      </c>
      <c r="AC306" s="331" t="str">
        <f t="shared" si="880"/>
        <v>OK</v>
      </c>
      <c r="AD306" s="331" t="str">
        <f t="shared" si="880"/>
        <v>OK</v>
      </c>
      <c r="AE306" s="331" t="str">
        <f t="shared" si="880"/>
        <v>OK</v>
      </c>
      <c r="AF306" s="331" t="str">
        <f t="shared" si="880"/>
        <v>OK</v>
      </c>
      <c r="AG306" s="331" t="str">
        <f t="shared" si="880"/>
        <v>OK</v>
      </c>
      <c r="AH306" s="331" t="str">
        <f t="shared" si="880"/>
        <v>OK</v>
      </c>
      <c r="AI306" s="331" t="str">
        <f t="shared" si="880"/>
        <v>OK</v>
      </c>
      <c r="AJ306" s="331" t="str">
        <f t="shared" si="880"/>
        <v>OK</v>
      </c>
      <c r="AK306" s="331" t="str">
        <f t="shared" si="880"/>
        <v>OK</v>
      </c>
      <c r="AL306" s="331" t="str">
        <f t="shared" si="880"/>
        <v>OK</v>
      </c>
      <c r="AM306" s="331" t="str">
        <f>IF(ROUND(ABS(AM305-(AM413+AM520+AM627+AM734+AM841+AM948+AM1055+AM1162+AM1269+AM1376+AM1483+AM1590+AM1697+AM1804+AM1911+AM2018+AM2125+AM2232+AM2339+AM2446+AM2553+(AM2675+AM2782+AM2889+AM2996+AM3103)+(AM3210+AM3317+AM3424+AM3531+AM3638))),5)&lt;0.00001,"OK","Wrong")</f>
        <v>OK</v>
      </c>
    </row>
    <row r="307" spans="1:39" outlineLevel="2">
      <c r="A307" s="37">
        <f>ROW()</f>
        <v>307</v>
      </c>
      <c r="C307" s="38" t="s">
        <v>2</v>
      </c>
      <c r="E307" s="4"/>
      <c r="I307" s="9">
        <f t="shared" ref="I307:X307" si="881">I415+I522+I629+I736+I843+I950+I1057+I1164+I1271+I1378+I1485+I1592+I1699+I1806+I1913+I2020</f>
        <v>1.3878405999999999</v>
      </c>
      <c r="J307" s="9">
        <f t="shared" si="881"/>
        <v>1.2375178219999998</v>
      </c>
      <c r="K307" s="9">
        <f t="shared" si="881"/>
        <v>1.1195330189999997</v>
      </c>
      <c r="L307" s="9">
        <f t="shared" si="881"/>
        <v>0.93443309099999983</v>
      </c>
      <c r="M307" s="9">
        <f t="shared" si="881"/>
        <v>1.3705379659999997</v>
      </c>
      <c r="N307" s="9">
        <f t="shared" si="881"/>
        <v>8.5879579709999998</v>
      </c>
      <c r="O307" s="9">
        <f t="shared" si="881"/>
        <v>237.88063721199993</v>
      </c>
      <c r="P307" s="9">
        <f t="shared" si="881"/>
        <v>226.94513361849994</v>
      </c>
      <c r="Q307" s="9">
        <f t="shared" si="881"/>
        <v>708.40319222899984</v>
      </c>
      <c r="R307" s="9">
        <f t="shared" si="881"/>
        <v>671.76731359649989</v>
      </c>
      <c r="S307" s="9">
        <f t="shared" si="881"/>
        <v>1125.091334944</v>
      </c>
      <c r="T307" s="9">
        <f t="shared" si="881"/>
        <v>1110.0721770714579</v>
      </c>
      <c r="U307" s="9">
        <f t="shared" si="881"/>
        <v>1061.2387040363096</v>
      </c>
      <c r="V307" s="9">
        <f t="shared" si="881"/>
        <v>1001.7602723886824</v>
      </c>
      <c r="W307" s="9">
        <f t="shared" si="881"/>
        <v>937.93871234183416</v>
      </c>
      <c r="X307" s="9">
        <f t="shared" si="881"/>
        <v>876.09789161255105</v>
      </c>
      <c r="Y307" s="9">
        <f t="shared" ref="Y307:AC307" si="882">Y415+Y522+Y629+Y736+Y843+Y950+Y1057+Y1164+Y1271+Y1378+Y1485+Y1592+Y1699+Y1806+Y1913+Y2020+Y2127+Y2234+Y2341+Y2448+Y2570</f>
        <v>811.53461381026818</v>
      </c>
      <c r="Z307" s="9">
        <f t="shared" si="882"/>
        <v>746.97133600798497</v>
      </c>
      <c r="AA307" s="9">
        <f t="shared" si="882"/>
        <v>682.49329156945225</v>
      </c>
      <c r="AB307" s="9">
        <f t="shared" si="882"/>
        <v>617.93463324273171</v>
      </c>
      <c r="AC307" s="9">
        <f t="shared" si="882"/>
        <v>553.45460948507366</v>
      </c>
      <c r="AD307" s="9">
        <f t="shared" ref="AD307:AH307" si="883">AD415+AD522+AD629+AD736+AD843+AD950+AD1057+AD1164+AD1271+AD1378+AD1485+AD1592+AD1699+AD1806+AD1913+AD2020+AD2127+AD2234+AD2341+AD2448+AD2570+AD2677+AD2784+AD2891+AD2998+AD3105</f>
        <v>488.88222796891569</v>
      </c>
      <c r="AE307" s="9">
        <f t="shared" si="883"/>
        <v>426.62123237371549</v>
      </c>
      <c r="AF307" s="9">
        <f t="shared" si="883"/>
        <v>362.88622620302442</v>
      </c>
      <c r="AG307" s="9">
        <f t="shared" si="883"/>
        <v>298.02572648872393</v>
      </c>
      <c r="AH307" s="9">
        <f t="shared" si="883"/>
        <v>233.20413580893776</v>
      </c>
      <c r="AI307" s="9">
        <f>AI415+AI522+AI629+AI736+AI843+AI950+AI1057+AI1164+AI1271+AI1378+AI1485+AI1592+AI1699+AI1806+AI1913+AI2020+AI2127+AI2234+AI2341+AI2448+AI2570+(AI2677+AI2784+AI2891+AI2998+AI3105)+(AI3212+AI3319+AI3426+AI3533+AI3640)</f>
        <v>168.9779661631905</v>
      </c>
      <c r="AJ307" s="9">
        <f t="shared" ref="AJ307:AM307" si="884">AJ415+AJ522+AJ629+AJ736+AJ843+AJ950+AJ1057+AJ1164+AJ1271+AJ1378+AJ1485+AJ1592+AJ1699+AJ1806+AJ1913+AJ2020+AJ2127+AJ2234+AJ2341+AJ2448+AJ2570+(AJ2677+AJ2784+AJ2891+AJ2998+AJ3105)+(AJ3212+AJ3319+AJ3426+AJ3533+AJ3640)</f>
        <v>116.25673953670562</v>
      </c>
      <c r="AK307" s="9">
        <f t="shared" si="884"/>
        <v>63.60277420162177</v>
      </c>
      <c r="AL307" s="9">
        <f t="shared" si="884"/>
        <v>35.747855871255872</v>
      </c>
      <c r="AM307" s="9">
        <f t="shared" si="884"/>
        <v>7.777042399349674</v>
      </c>
    </row>
    <row r="308" spans="1:39" outlineLevel="2">
      <c r="A308" s="37">
        <f>ROW()</f>
        <v>308</v>
      </c>
      <c r="C308" s="38" t="s">
        <v>3</v>
      </c>
      <c r="E308" s="4"/>
      <c r="I308" s="9">
        <f t="shared" ref="I308:X308" si="885">I416+I523+I630+I737+I844+I951+I1058+I1165+I1272+I1379+I1486+I1593+I1700+I1807+I1914+I2021</f>
        <v>-1.9960040585012195</v>
      </c>
      <c r="J308" s="9">
        <f t="shared" si="885"/>
        <v>1.32699473</v>
      </c>
      <c r="K308" s="9">
        <f t="shared" si="885"/>
        <v>1.3439601534999999</v>
      </c>
      <c r="L308" s="9">
        <f t="shared" si="885"/>
        <v>1.1586467789999999</v>
      </c>
      <c r="M308" s="9">
        <f t="shared" si="885"/>
        <v>1.3863969844999997</v>
      </c>
      <c r="N308" s="9">
        <f t="shared" si="885"/>
        <v>42.523030879000004</v>
      </c>
      <c r="O308" s="9">
        <f t="shared" si="885"/>
        <v>194.08441983449995</v>
      </c>
      <c r="P308" s="9">
        <f t="shared" si="885"/>
        <v>184.39453859099999</v>
      </c>
      <c r="Q308" s="9">
        <f t="shared" si="885"/>
        <v>301.3892269035</v>
      </c>
      <c r="R308" s="9">
        <f t="shared" si="885"/>
        <v>285.21548755800001</v>
      </c>
      <c r="S308" s="9">
        <f t="shared" si="885"/>
        <v>379.79912149287009</v>
      </c>
      <c r="T308" s="9">
        <f t="shared" si="885"/>
        <v>388.60416503923057</v>
      </c>
      <c r="U308" s="9">
        <f t="shared" si="885"/>
        <v>373.66398192041908</v>
      </c>
      <c r="V308" s="9">
        <f t="shared" si="885"/>
        <v>355.55248658749014</v>
      </c>
      <c r="W308" s="9">
        <f t="shared" si="885"/>
        <v>334.66570296882213</v>
      </c>
      <c r="X308" s="9">
        <f t="shared" si="885"/>
        <v>314.8013724218834</v>
      </c>
      <c r="Y308" s="9">
        <f t="shared" ref="Y308:AC308" si="886">Y416+Y523+Y630+Y737+Y844+Y951+Y1058+Y1165+Y1272+Y1379+Y1486+Y1593+Y1700+Y1807+Y1914+Y2021+Y2128+Y2235+Y2342+Y2449+Y2571</f>
        <v>292.92643874955911</v>
      </c>
      <c r="Z308" s="9">
        <f t="shared" si="886"/>
        <v>273.13702189443478</v>
      </c>
      <c r="AA308" s="9">
        <f t="shared" si="886"/>
        <v>251.34609698077918</v>
      </c>
      <c r="AB308" s="9">
        <f t="shared" si="886"/>
        <v>228.47988452731116</v>
      </c>
      <c r="AC308" s="9">
        <f t="shared" si="886"/>
        <v>205.67668827657431</v>
      </c>
      <c r="AD308" s="9">
        <f t="shared" ref="AD308:AH308" si="887">AD416+AD523+AD630+AD737+AD844+AD951+AD1058+AD1165+AD1272+AD1379+AD1486+AD1593+AD1700+AD1807+AD1914+AD2021+AD2128+AD2235+AD2342+AD2449+AD2571+AD2678+AD2785+AD2892+AD2999+AD3106</f>
        <v>183.46088375915556</v>
      </c>
      <c r="AE308" s="9">
        <f t="shared" si="887"/>
        <v>162.16140155047475</v>
      </c>
      <c r="AF308" s="9">
        <f t="shared" si="887"/>
        <v>141.63072811701181</v>
      </c>
      <c r="AG308" s="9">
        <f t="shared" si="887"/>
        <v>117.27951622921024</v>
      </c>
      <c r="AH308" s="9">
        <f t="shared" si="887"/>
        <v>92.550921734965087</v>
      </c>
      <c r="AI308" s="9">
        <f t="shared" ref="AI308:AM308" si="888">AI416+AI523+AI630+AI737+AI844+AI951+AI1058+AI1165+AI1272+AI1379+AI1486+AI1593+AI1700+AI1807+AI1914+AI2021+AI2128+AI2235+AI2342+AI2449+AI2571+(AI2678+AI2785+AI2892+AI2999+AI3106)+(AI3213+AI3320+AI3427+AI3534+AI3641)</f>
        <v>75.487045040031418</v>
      </c>
      <c r="AJ308" s="9">
        <f t="shared" si="888"/>
        <v>64.7266658979308</v>
      </c>
      <c r="AK308" s="9">
        <f t="shared" si="888"/>
        <v>54.596373499844873</v>
      </c>
      <c r="AL308" s="9">
        <f t="shared" si="888"/>
        <v>48.156616060509677</v>
      </c>
      <c r="AM308" s="9">
        <f t="shared" si="888"/>
        <v>41.0376617856748</v>
      </c>
    </row>
    <row r="309" spans="1:39" outlineLevel="2">
      <c r="A309" s="37">
        <f>ROW()</f>
        <v>309</v>
      </c>
      <c r="C309" s="38" t="s">
        <v>4</v>
      </c>
      <c r="E309" s="4"/>
      <c r="I309" s="9">
        <f t="shared" ref="I309:X309" si="889">I417+I524+I631+I738+I845+I952+I1059+I1166+I1273+I1380+I1487+I1594+I1701+I1808+I1915+I2022</f>
        <v>0.57169320000000023</v>
      </c>
      <c r="J309" s="9">
        <f t="shared" si="889"/>
        <v>1.0370073340000003</v>
      </c>
      <c r="K309" s="9">
        <f t="shared" si="889"/>
        <v>1.2846774513333337</v>
      </c>
      <c r="L309" s="9">
        <f t="shared" si="889"/>
        <v>1.1187501386666669</v>
      </c>
      <c r="M309" s="9">
        <f t="shared" si="889"/>
        <v>2.6868834860000006</v>
      </c>
      <c r="N309" s="9">
        <f t="shared" si="889"/>
        <v>2.4413549446666671</v>
      </c>
      <c r="O309" s="9">
        <f t="shared" si="889"/>
        <v>2.1958264033333341</v>
      </c>
      <c r="P309" s="9">
        <f t="shared" si="889"/>
        <v>1.9502978620000004</v>
      </c>
      <c r="Q309" s="9">
        <f t="shared" si="889"/>
        <v>1.727637048666667</v>
      </c>
      <c r="R309" s="9">
        <f t="shared" si="889"/>
        <v>1.6326083833333338</v>
      </c>
      <c r="S309" s="9">
        <f t="shared" si="889"/>
        <v>6.2118580173333342</v>
      </c>
      <c r="T309" s="9">
        <f t="shared" si="889"/>
        <v>6.0681444629201051</v>
      </c>
      <c r="U309" s="9">
        <f t="shared" si="889"/>
        <v>7.4012738982312634</v>
      </c>
      <c r="V309" s="9">
        <f t="shared" si="889"/>
        <v>7.715697766073931</v>
      </c>
      <c r="W309" s="9">
        <f t="shared" si="889"/>
        <v>8.139229669779942</v>
      </c>
      <c r="X309" s="9">
        <f t="shared" si="889"/>
        <v>11.040914234812707</v>
      </c>
      <c r="Y309" s="9">
        <f t="shared" ref="Y309:AC309" si="890">Y417+Y524+Y631+Y738+Y845+Y952+Y1059+Y1166+Y1273+Y1380+Y1487+Y1594+Y1701+Y1808+Y1915+Y2022+Y2129+Y2236+Y2343+Y2450+Y2572</f>
        <v>13.348569057012135</v>
      </c>
      <c r="Z309" s="9">
        <f t="shared" si="890"/>
        <v>15.697996210253212</v>
      </c>
      <c r="AA309" s="9">
        <f t="shared" si="890"/>
        <v>21.07207645839431</v>
      </c>
      <c r="AB309" s="9">
        <f t="shared" si="890"/>
        <v>24.597758448960484</v>
      </c>
      <c r="AC309" s="9">
        <f t="shared" si="890"/>
        <v>30.728038990193248</v>
      </c>
      <c r="AD309" s="9">
        <f t="shared" ref="AD309:AH309" si="891">AD417+AD524+AD631+AD738+AD845+AD952+AD1059+AD1166+AD1273+AD1380+AD1487+AD1594+AD1701+AD1808+AD1915+AD2022+AD2129+AD2236+AD2343+AD2450+AD2572+AD2679+AD2786+AD2893+AD3000+AD3107</f>
        <v>32.13561556048694</v>
      </c>
      <c r="AE309" s="9">
        <f t="shared" si="891"/>
        <v>31.627609865224162</v>
      </c>
      <c r="AF309" s="9">
        <f t="shared" si="891"/>
        <v>31.590466052277467</v>
      </c>
      <c r="AG309" s="9">
        <f t="shared" si="891"/>
        <v>31.060339749192103</v>
      </c>
      <c r="AH309" s="9">
        <f t="shared" si="891"/>
        <v>29.496181023438044</v>
      </c>
      <c r="AI309" s="9">
        <f t="shared" ref="AI309:AM309" si="892">AI417+AI524+AI631+AI738+AI845+AI952+AI1059+AI1166+AI1273+AI1380+AI1487+AI1594+AI1701+AI1808+AI1915+AI2022+AI2129+AI2236+AI2343+AI2450+AI2572+(AI2679+AI2786+AI2893+AI3000+AI3107)+(AI3214+AI3321+AI3428+AI3535+AI3642)</f>
        <v>29.330761847390946</v>
      </c>
      <c r="AJ309" s="9">
        <f t="shared" si="892"/>
        <v>28.720295581003651</v>
      </c>
      <c r="AK309" s="9">
        <f t="shared" si="892"/>
        <v>29.313713246241182</v>
      </c>
      <c r="AL309" s="9">
        <f t="shared" si="892"/>
        <v>28.849279836818219</v>
      </c>
      <c r="AM309" s="9">
        <f t="shared" si="892"/>
        <v>28.251185210231913</v>
      </c>
    </row>
    <row r="310" spans="1:39" outlineLevel="2">
      <c r="A310" s="37">
        <f>ROW()</f>
        <v>310</v>
      </c>
      <c r="C310" s="38" t="s">
        <v>5</v>
      </c>
      <c r="E310" s="4"/>
      <c r="I310" s="9">
        <f t="shared" ref="I310:X310" si="893">I418+I525+I632+I739+I846+I953+I1060+I1167+I1274+I1381+I1488+I1595+I1702+I1809+I1916+I2023</f>
        <v>5.0959685000000006</v>
      </c>
      <c r="J310" s="9">
        <f t="shared" si="893"/>
        <v>5.8041790750000004</v>
      </c>
      <c r="K310" s="9">
        <f t="shared" si="893"/>
        <v>5.8232008760000005</v>
      </c>
      <c r="L310" s="9">
        <f t="shared" si="893"/>
        <v>5.975184575500001</v>
      </c>
      <c r="M310" s="9">
        <f t="shared" si="893"/>
        <v>6.0621322785</v>
      </c>
      <c r="N310" s="9">
        <f t="shared" si="893"/>
        <v>8.7229888259999999</v>
      </c>
      <c r="O310" s="9">
        <f t="shared" si="893"/>
        <v>8.4728526949999985</v>
      </c>
      <c r="P310" s="9">
        <f t="shared" si="893"/>
        <v>9.5474313409999993</v>
      </c>
      <c r="Q310" s="9">
        <f t="shared" si="893"/>
        <v>14.202060579999999</v>
      </c>
      <c r="R310" s="9">
        <f t="shared" si="893"/>
        <v>13.944786904999999</v>
      </c>
      <c r="S310" s="9">
        <f t="shared" si="893"/>
        <v>25.843544799630003</v>
      </c>
      <c r="T310" s="9">
        <f t="shared" si="893"/>
        <v>70.236661168362275</v>
      </c>
      <c r="U310" s="9">
        <f t="shared" si="893"/>
        <v>70.683732162063336</v>
      </c>
      <c r="V310" s="9">
        <f t="shared" si="893"/>
        <v>74.680254473639266</v>
      </c>
      <c r="W310" s="9">
        <f t="shared" si="893"/>
        <v>77.556732877021659</v>
      </c>
      <c r="X310" s="9">
        <f t="shared" si="893"/>
        <v>84.016589695097537</v>
      </c>
      <c r="Y310" s="9">
        <f t="shared" ref="Y310:AC310" si="894">Y418+Y525+Y632+Y739+Y846+Y953+Y1060+Y1167+Y1274+Y1381+Y1488+Y1595+Y1702+Y1809+Y1916+Y2023+Y2130+Y2237+Y2344+Y2451+Y2573</f>
        <v>81.023028746022334</v>
      </c>
      <c r="Z310" s="9">
        <f t="shared" si="894"/>
        <v>80.481155484978402</v>
      </c>
      <c r="AA310" s="9">
        <f t="shared" si="894"/>
        <v>76.632902185790698</v>
      </c>
      <c r="AB310" s="9">
        <f t="shared" si="894"/>
        <v>73.62868473526548</v>
      </c>
      <c r="AC310" s="9">
        <f t="shared" si="894"/>
        <v>71.825140026559026</v>
      </c>
      <c r="AD310" s="9">
        <f t="shared" ref="AD310:AH310" si="895">AD418+AD525+AD632+AD739+AD846+AD953+AD1060+AD1167+AD1274+AD1381+AD1488+AD1595+AD1702+AD1809+AD1916+AD2023+AD2130+AD2237+AD2344+AD2451+AD2573+AD2680+AD2787+AD2894+AD3001+AD3108</f>
        <v>68.299106327551954</v>
      </c>
      <c r="AE310" s="9">
        <f t="shared" si="895"/>
        <v>64.374655123042274</v>
      </c>
      <c r="AF310" s="9">
        <f t="shared" si="895"/>
        <v>58.077157054838445</v>
      </c>
      <c r="AG310" s="9">
        <f t="shared" si="895"/>
        <v>53.198889434304945</v>
      </c>
      <c r="AH310" s="9">
        <f t="shared" si="895"/>
        <v>48.174975786545332</v>
      </c>
      <c r="AI310" s="9">
        <f t="shared" ref="AI310:AM310" si="896">AI418+AI525+AI632+AI739+AI846+AI953+AI1060+AI1167+AI1274+AI1381+AI1488+AI1595+AI1702+AI1809+AI1916+AI2023+AI2130+AI2237+AI2344+AI2451+AI2573+(AI2680+AI2787+AI2894+AI3001+AI3108)+(AI3215+AI3322+AI3429+AI3536+AI3643)</f>
        <v>42.74671796514744</v>
      </c>
      <c r="AJ310" s="9">
        <f t="shared" si="896"/>
        <v>37.619092378528826</v>
      </c>
      <c r="AK310" s="9">
        <f t="shared" si="896"/>
        <v>31.881507444849035</v>
      </c>
      <c r="AL310" s="9">
        <f t="shared" si="896"/>
        <v>26.656929721337441</v>
      </c>
      <c r="AM310" s="9">
        <f t="shared" si="896"/>
        <v>21.230435271350096</v>
      </c>
    </row>
    <row r="311" spans="1:39" outlineLevel="2">
      <c r="A311" s="37">
        <f>ROW()</f>
        <v>311</v>
      </c>
      <c r="C311" s="38" t="s">
        <v>473</v>
      </c>
      <c r="E311" s="4"/>
      <c r="I311" s="9">
        <f t="shared" ref="I311:X311" si="897">I419+I526+I633+I740+I847+I954+I1061+I1168+I1275+I1382+I1489+I1596+I1703+I1810+I1917+I2024</f>
        <v>0</v>
      </c>
      <c r="J311" s="9">
        <f t="shared" si="897"/>
        <v>0</v>
      </c>
      <c r="K311" s="9">
        <f t="shared" si="897"/>
        <v>0</v>
      </c>
      <c r="L311" s="9">
        <f t="shared" si="897"/>
        <v>0</v>
      </c>
      <c r="M311" s="9">
        <f t="shared" si="897"/>
        <v>0</v>
      </c>
      <c r="N311" s="9">
        <f t="shared" si="897"/>
        <v>0</v>
      </c>
      <c r="O311" s="9">
        <f t="shared" si="897"/>
        <v>0</v>
      </c>
      <c r="P311" s="9">
        <f t="shared" si="897"/>
        <v>0</v>
      </c>
      <c r="Q311" s="9">
        <f t="shared" si="897"/>
        <v>0</v>
      </c>
      <c r="R311" s="9">
        <f t="shared" si="897"/>
        <v>0</v>
      </c>
      <c r="S311" s="9">
        <f t="shared" si="897"/>
        <v>0</v>
      </c>
      <c r="T311" s="9">
        <f t="shared" si="897"/>
        <v>0</v>
      </c>
      <c r="U311" s="9">
        <f t="shared" si="897"/>
        <v>0</v>
      </c>
      <c r="V311" s="9">
        <f t="shared" si="897"/>
        <v>0</v>
      </c>
      <c r="W311" s="9">
        <f t="shared" si="897"/>
        <v>0</v>
      </c>
      <c r="X311" s="9">
        <f t="shared" si="897"/>
        <v>0</v>
      </c>
      <c r="Y311" s="9">
        <f t="shared" ref="Y311:AC311" si="898">Y419+Y526+Y633+Y740+Y847+Y954+Y1061+Y1168+Y1275+Y1382+Y1489+Y1596+Y1703+Y1810+Y1917+Y2024+Y2131+Y2238+Y2345+Y2452+Y2574</f>
        <v>3.3065471699999995</v>
      </c>
      <c r="Z311" s="9">
        <f t="shared" si="898"/>
        <v>5.6014125209999932</v>
      </c>
      <c r="AA311" s="9">
        <f t="shared" si="898"/>
        <v>8.2794209352749917</v>
      </c>
      <c r="AB311" s="9">
        <f t="shared" si="898"/>
        <v>10.363952248762491</v>
      </c>
      <c r="AC311" s="9">
        <f t="shared" si="898"/>
        <v>14.201535655481241</v>
      </c>
      <c r="AD311" s="9">
        <f t="shared" ref="AD311:AH311" si="899">AD419+AD526+AD633+AD740+AD847+AD954+AD1061+AD1168+AD1275+AD1382+AD1489+AD1596+AD1703+AD1810+AD1917+AD2024+AD2131+AD2238+AD2345+AD2452+AD2574+AD2681+AD2788+AD2895+AD3002+AD3109</f>
        <v>21.037948456806596</v>
      </c>
      <c r="AE311" s="9">
        <f t="shared" si="899"/>
        <v>18.557785322781978</v>
      </c>
      <c r="AF311" s="9">
        <f t="shared" si="899"/>
        <v>25.19012822293934</v>
      </c>
      <c r="AG311" s="9">
        <f t="shared" si="899"/>
        <v>19.748953010416415</v>
      </c>
      <c r="AH311" s="9">
        <f t="shared" si="899"/>
        <v>20.724075619449849</v>
      </c>
      <c r="AI311" s="9">
        <f t="shared" ref="AI311:AM311" si="900">AI419+AI526+AI633+AI740+AI847+AI954+AI1061+AI1168+AI1275+AI1382+AI1489+AI1596+AI1703+AI1810+AI1917+AI2024+AI2131+AI2238+AI2345+AI2452+AI2574+(AI2681+AI2788+AI2895+AI3002+AI3109)+(AI3216+AI3323+AI3430+AI3537+AI3644)</f>
        <v>30.273913645531369</v>
      </c>
      <c r="AJ311" s="9">
        <f t="shared" si="900"/>
        <v>29.997542229022162</v>
      </c>
      <c r="AK311" s="9">
        <f t="shared" si="900"/>
        <v>26.217494459085081</v>
      </c>
      <c r="AL311" s="9">
        <f t="shared" si="900"/>
        <v>27.90688767797344</v>
      </c>
      <c r="AM311" s="9">
        <f t="shared" si="900"/>
        <v>24.274479237875632</v>
      </c>
    </row>
    <row r="312" spans="1:39" outlineLevel="2">
      <c r="A312" s="37">
        <f>ROW()</f>
        <v>312</v>
      </c>
      <c r="C312" s="38" t="s">
        <v>474</v>
      </c>
      <c r="E312" s="4"/>
      <c r="I312" s="9">
        <f t="shared" ref="I312:X312" si="901">I420+I527+I634+I741+I848+I955+I1062+I1169+I1276+I1383+I1490+I1597+I1704+I1811+I1918+I2025</f>
        <v>0</v>
      </c>
      <c r="J312" s="9">
        <f t="shared" si="901"/>
        <v>0</v>
      </c>
      <c r="K312" s="9">
        <f t="shared" si="901"/>
        <v>0</v>
      </c>
      <c r="L312" s="9">
        <f t="shared" si="901"/>
        <v>0</v>
      </c>
      <c r="M312" s="9">
        <f t="shared" si="901"/>
        <v>0</v>
      </c>
      <c r="N312" s="9">
        <f t="shared" si="901"/>
        <v>0</v>
      </c>
      <c r="O312" s="9">
        <f t="shared" si="901"/>
        <v>0</v>
      </c>
      <c r="P312" s="9">
        <f t="shared" si="901"/>
        <v>0</v>
      </c>
      <c r="Q312" s="9">
        <f t="shared" si="901"/>
        <v>0</v>
      </c>
      <c r="R312" s="9">
        <f t="shared" si="901"/>
        <v>0</v>
      </c>
      <c r="S312" s="9">
        <f t="shared" si="901"/>
        <v>0</v>
      </c>
      <c r="T312" s="9">
        <f t="shared" si="901"/>
        <v>0</v>
      </c>
      <c r="U312" s="9">
        <f t="shared" si="901"/>
        <v>0</v>
      </c>
      <c r="V312" s="9">
        <f t="shared" si="901"/>
        <v>0</v>
      </c>
      <c r="W312" s="9">
        <f t="shared" si="901"/>
        <v>0</v>
      </c>
      <c r="X312" s="9">
        <f t="shared" si="901"/>
        <v>0</v>
      </c>
      <c r="Y312" s="9">
        <f t="shared" ref="Y312:AC312" si="902">Y420+Y527+Y634+Y741+Y848+Y955+Y1062+Y1169+Y1276+Y1383+Y1490+Y1597+Y1704+Y1811+Y1918+Y2025+Y2132+Y2239+Y2346+Y2453+Y2575</f>
        <v>0.83603079787499979</v>
      </c>
      <c r="Z312" s="9">
        <f t="shared" si="902"/>
        <v>2.3150540628562495</v>
      </c>
      <c r="AA312" s="9">
        <f t="shared" si="902"/>
        <v>7.0412903479687472</v>
      </c>
      <c r="AB312" s="9">
        <f t="shared" si="902"/>
        <v>14.047880012943747</v>
      </c>
      <c r="AC312" s="9">
        <f t="shared" si="902"/>
        <v>17.189131309624994</v>
      </c>
      <c r="AD312" s="9">
        <f t="shared" ref="AD312:AH312" si="903">AD420+AD527+AD634+AD741+AD848+AD955+AD1062+AD1169+AD1276+AD1383+AD1490+AD1597+AD1704+AD1811+AD1918+AD2025+AD2132+AD2239+AD2346+AD2453+AD2575+AD2682+AD2789+AD2896+AD3003+AD3110</f>
        <v>20.079214805888284</v>
      </c>
      <c r="AE312" s="9">
        <f t="shared" si="903"/>
        <v>24.011238333532777</v>
      </c>
      <c r="AF312" s="9">
        <f t="shared" si="903"/>
        <v>28.285461161689334</v>
      </c>
      <c r="AG312" s="9">
        <f t="shared" si="903"/>
        <v>28.913234234105364</v>
      </c>
      <c r="AH312" s="9">
        <f t="shared" si="903"/>
        <v>28.51638519824763</v>
      </c>
      <c r="AI312" s="9">
        <f t="shared" ref="AI312:AM312" si="904">AI420+AI527+AI634+AI741+AI848+AI955+AI1062+AI1169+AI1276+AI1383+AI1490+AI1597+AI1704+AI1811+AI1918+AI2025+AI2132+AI2239+AI2346+AI2453+AI2575+(AI2682+AI2789+AI2896+AI3003+AI3110)+(AI3217+AI3324+AI3431+AI3538+AI3645)</f>
        <v>29.921342251968504</v>
      </c>
      <c r="AJ312" s="9">
        <f t="shared" si="904"/>
        <v>30.495317069580842</v>
      </c>
      <c r="AK312" s="9">
        <f t="shared" si="904"/>
        <v>30.514577536956391</v>
      </c>
      <c r="AL312" s="9">
        <f t="shared" si="904"/>
        <v>30.337086741980375</v>
      </c>
      <c r="AM312" s="9">
        <f t="shared" si="904"/>
        <v>30.002631912452912</v>
      </c>
    </row>
    <row r="313" spans="1:39" outlineLevel="2">
      <c r="A313" s="37">
        <f>ROW()</f>
        <v>313</v>
      </c>
      <c r="C313" s="38" t="s">
        <v>477</v>
      </c>
      <c r="E313" s="4"/>
      <c r="I313" s="9">
        <f t="shared" ref="I313:X313" si="905">I421+I528+I635+I742+I849+I956+I1063+I1170+I1277+I1384+I1491+I1598+I1705+I1812+I1919+I2026</f>
        <v>0</v>
      </c>
      <c r="J313" s="9">
        <f t="shared" si="905"/>
        <v>0</v>
      </c>
      <c r="K313" s="9">
        <f t="shared" si="905"/>
        <v>0</v>
      </c>
      <c r="L313" s="9">
        <f t="shared" si="905"/>
        <v>0</v>
      </c>
      <c r="M313" s="9">
        <f t="shared" si="905"/>
        <v>0</v>
      </c>
      <c r="N313" s="9">
        <f t="shared" si="905"/>
        <v>0</v>
      </c>
      <c r="O313" s="9">
        <f t="shared" si="905"/>
        <v>0</v>
      </c>
      <c r="P313" s="9">
        <f t="shared" si="905"/>
        <v>0</v>
      </c>
      <c r="Q313" s="9">
        <f t="shared" si="905"/>
        <v>0</v>
      </c>
      <c r="R313" s="9">
        <f t="shared" si="905"/>
        <v>0</v>
      </c>
      <c r="S313" s="9">
        <f t="shared" si="905"/>
        <v>0</v>
      </c>
      <c r="T313" s="9">
        <f t="shared" si="905"/>
        <v>0</v>
      </c>
      <c r="U313" s="9">
        <f t="shared" si="905"/>
        <v>0</v>
      </c>
      <c r="V313" s="9">
        <f t="shared" si="905"/>
        <v>0</v>
      </c>
      <c r="W313" s="9">
        <f t="shared" si="905"/>
        <v>0</v>
      </c>
      <c r="X313" s="9">
        <f t="shared" si="905"/>
        <v>0</v>
      </c>
      <c r="Y313" s="9">
        <f t="shared" ref="Y313:AC315" si="906">Y421+Y528+Y635+Y742+Y849+Y956+Y1063+Y1170+Y1277+Y1384+Y1491+Y1598+Y1705+Y1812+Y1919+Y2026+Y2133+Y2240+Y2347+Y2454+Y2576</f>
        <v>5.2280085352499999</v>
      </c>
      <c r="Z313" s="9">
        <f t="shared" si="906"/>
        <v>11.194916970487498</v>
      </c>
      <c r="AA313" s="9">
        <f t="shared" si="906"/>
        <v>13.500552487499998</v>
      </c>
      <c r="AB313" s="9">
        <f t="shared" si="906"/>
        <v>19.312734453918747</v>
      </c>
      <c r="AC313" s="9">
        <f t="shared" si="906"/>
        <v>25.086143194431244</v>
      </c>
      <c r="AD313" s="9">
        <f t="shared" ref="AD313:AH315" si="907">AD421+AD528+AD635+AD742+AD849+AD956+AD1063+AD1170+AD1277+AD1384+AD1491+AD1598+AD1705+AD1812+AD1919+AD2026+AD2133+AD2240+AD2347+AD2454+AD2576+AD2683+AD2790+AD2897+AD3004+AD3111</f>
        <v>29.98429589371986</v>
      </c>
      <c r="AE313" s="9">
        <f t="shared" si="907"/>
        <v>40.731428761491912</v>
      </c>
      <c r="AF313" s="9">
        <f t="shared" si="907"/>
        <v>49.467424765357563</v>
      </c>
      <c r="AG313" s="9">
        <f t="shared" si="907"/>
        <v>60.481601923019092</v>
      </c>
      <c r="AH313" s="9">
        <f t="shared" si="907"/>
        <v>63.190244770679151</v>
      </c>
      <c r="AI313" s="9">
        <f t="shared" ref="AI313:AM313" si="908">AI421+AI528+AI635+AI742+AI849+AI956+AI1063+AI1170+AI1277+AI1384+AI1491+AI1598+AI1705+AI1812+AI1919+AI2026+AI2133+AI2240+AI2347+AI2454+AI2576+(AI2683+AI2790+AI2897+AI3004+AI3111)+(AI3218+AI3325+AI3432+AI3539+AI3646)</f>
        <v>67.019097148585814</v>
      </c>
      <c r="AJ313" s="9">
        <f t="shared" si="908"/>
        <v>69.441990247475005</v>
      </c>
      <c r="AK313" s="9">
        <f t="shared" si="908"/>
        <v>71.763584956155015</v>
      </c>
      <c r="AL313" s="9">
        <f t="shared" si="908"/>
        <v>75.267277865265143</v>
      </c>
      <c r="AM313" s="9">
        <f t="shared" si="908"/>
        <v>74.350418015829177</v>
      </c>
    </row>
    <row r="314" spans="1:39" outlineLevel="2">
      <c r="A314" s="37">
        <f>ROW()</f>
        <v>314</v>
      </c>
      <c r="C314" s="38" t="s">
        <v>511</v>
      </c>
      <c r="E314" s="4"/>
      <c r="I314" s="9">
        <f t="shared" ref="I314:X314" si="909">I422+I529+I636+I743+I850+I957+I1064+I1171+I1278+I1385+I1492+I1599+I1706+I1813+I1920+I2027</f>
        <v>0</v>
      </c>
      <c r="J314" s="9">
        <f t="shared" si="909"/>
        <v>0</v>
      </c>
      <c r="K314" s="9">
        <f t="shared" si="909"/>
        <v>0</v>
      </c>
      <c r="L314" s="9">
        <f t="shared" si="909"/>
        <v>0</v>
      </c>
      <c r="M314" s="9">
        <f t="shared" si="909"/>
        <v>0</v>
      </c>
      <c r="N314" s="9">
        <f t="shared" si="909"/>
        <v>0</v>
      </c>
      <c r="O314" s="9">
        <f t="shared" si="909"/>
        <v>0</v>
      </c>
      <c r="P314" s="9">
        <f t="shared" si="909"/>
        <v>0</v>
      </c>
      <c r="Q314" s="9">
        <f t="shared" si="909"/>
        <v>0</v>
      </c>
      <c r="R314" s="9">
        <f t="shared" si="909"/>
        <v>0</v>
      </c>
      <c r="S314" s="9">
        <f t="shared" si="909"/>
        <v>0</v>
      </c>
      <c r="T314" s="9">
        <f t="shared" si="909"/>
        <v>3.0409407109845787</v>
      </c>
      <c r="U314" s="9">
        <f t="shared" si="909"/>
        <v>4.5079111306064048</v>
      </c>
      <c r="V314" s="9">
        <f t="shared" si="909"/>
        <v>5.3696535767996201</v>
      </c>
      <c r="W314" s="9">
        <f t="shared" si="909"/>
        <v>5.0905017246992825</v>
      </c>
      <c r="X314" s="9">
        <f t="shared" si="909"/>
        <v>4.9154320449770159</v>
      </c>
      <c r="Y314" s="9">
        <f t="shared" si="906"/>
        <v>4.6412502452471998</v>
      </c>
      <c r="Z314" s="9">
        <f t="shared" si="906"/>
        <v>4.3464495955173836</v>
      </c>
      <c r="AA314" s="9">
        <f t="shared" si="906"/>
        <v>4.0516489457875684</v>
      </c>
      <c r="AB314" s="9">
        <f t="shared" si="906"/>
        <v>3.7568482960577527</v>
      </c>
      <c r="AC314" s="9">
        <f t="shared" si="906"/>
        <v>3.4620476463279366</v>
      </c>
      <c r="AD314" s="9">
        <f t="shared" si="907"/>
        <v>3.6661228941443338</v>
      </c>
      <c r="AE314" s="9">
        <f t="shared" si="907"/>
        <v>4.4452700987036531</v>
      </c>
      <c r="AF314" s="9">
        <f t="shared" si="907"/>
        <v>3.9459983183496776</v>
      </c>
      <c r="AG314" s="9">
        <f t="shared" si="907"/>
        <v>4.7573830467803209</v>
      </c>
      <c r="AH314" s="9">
        <f t="shared" si="907"/>
        <v>7.8109997227686563</v>
      </c>
      <c r="AI314" s="9">
        <f t="shared" ref="AI314:AM315" si="910">AI422+AI529+AI636+AI743+AI850+AI957+AI1064+AI1171+AI1278+AI1385+AI1492+AI1599+AI1706+AI1813+AI1920+AI2027+AI2134+AI2241+AI2348+AI2455+AI2577+(AI2684+AI2791+AI2898+AI3005+AI3112)+(AI3219+AI3326+AI3433+AI3540+AI3647)</f>
        <v>8.6515562025660859</v>
      </c>
      <c r="AJ314" s="9">
        <f t="shared" si="910"/>
        <v>30.282704692264662</v>
      </c>
      <c r="AK314" s="9">
        <f t="shared" si="910"/>
        <v>45.702202318420447</v>
      </c>
      <c r="AL314" s="9">
        <f t="shared" si="910"/>
        <v>51.59982028332881</v>
      </c>
      <c r="AM314" s="9">
        <f t="shared" si="910"/>
        <v>51.301564557375762</v>
      </c>
    </row>
    <row r="315" spans="1:39" outlineLevel="2">
      <c r="A315" s="37">
        <f>ROW()</f>
        <v>315</v>
      </c>
      <c r="C315" s="38" t="s">
        <v>655</v>
      </c>
      <c r="E315" s="4"/>
      <c r="I315" s="9">
        <f t="shared" ref="I315:X315" si="911">I423+I530+I637+I744+I851+I958+I1065+I1172+I1279+I1386+I1493+I1600+I1707+I1814+I1921+I2028</f>
        <v>0</v>
      </c>
      <c r="J315" s="9">
        <f t="shared" si="911"/>
        <v>0</v>
      </c>
      <c r="K315" s="9">
        <f t="shared" si="911"/>
        <v>0</v>
      </c>
      <c r="L315" s="9">
        <f t="shared" si="911"/>
        <v>0</v>
      </c>
      <c r="M315" s="9">
        <f t="shared" si="911"/>
        <v>0</v>
      </c>
      <c r="N315" s="9">
        <f t="shared" si="911"/>
        <v>0</v>
      </c>
      <c r="O315" s="9">
        <f t="shared" si="911"/>
        <v>0</v>
      </c>
      <c r="P315" s="9">
        <f t="shared" si="911"/>
        <v>0</v>
      </c>
      <c r="Q315" s="9">
        <f t="shared" si="911"/>
        <v>0</v>
      </c>
      <c r="R315" s="9">
        <f t="shared" si="911"/>
        <v>0</v>
      </c>
      <c r="S315" s="9">
        <f t="shared" si="911"/>
        <v>0</v>
      </c>
      <c r="T315" s="9">
        <f t="shared" si="911"/>
        <v>0</v>
      </c>
      <c r="U315" s="9">
        <f t="shared" si="911"/>
        <v>0</v>
      </c>
      <c r="V315" s="9">
        <f t="shared" si="911"/>
        <v>0</v>
      </c>
      <c r="W315" s="9">
        <f t="shared" si="911"/>
        <v>0</v>
      </c>
      <c r="X315" s="9">
        <f t="shared" si="911"/>
        <v>0</v>
      </c>
      <c r="Y315" s="9">
        <f t="shared" si="906"/>
        <v>0</v>
      </c>
      <c r="Z315" s="9">
        <f t="shared" si="906"/>
        <v>0</v>
      </c>
      <c r="AA315" s="9">
        <f t="shared" si="906"/>
        <v>0</v>
      </c>
      <c r="AB315" s="9">
        <f t="shared" si="906"/>
        <v>0</v>
      </c>
      <c r="AC315" s="9">
        <f t="shared" si="906"/>
        <v>0</v>
      </c>
      <c r="AD315" s="9">
        <f t="shared" si="907"/>
        <v>0</v>
      </c>
      <c r="AE315" s="9">
        <f t="shared" si="907"/>
        <v>0</v>
      </c>
      <c r="AF315" s="9">
        <f t="shared" si="907"/>
        <v>0</v>
      </c>
      <c r="AG315" s="9">
        <f t="shared" si="907"/>
        <v>0</v>
      </c>
      <c r="AH315" s="9">
        <f t="shared" si="907"/>
        <v>0</v>
      </c>
      <c r="AI315" s="9">
        <f t="shared" si="910"/>
        <v>0</v>
      </c>
      <c r="AJ315" s="9">
        <f t="shared" si="910"/>
        <v>0</v>
      </c>
      <c r="AK315" s="9">
        <f t="shared" si="910"/>
        <v>0</v>
      </c>
      <c r="AL315" s="9">
        <f t="shared" si="910"/>
        <v>0</v>
      </c>
      <c r="AM315" s="9">
        <f t="shared" si="910"/>
        <v>0</v>
      </c>
    </row>
    <row r="316" spans="1:39" outlineLevel="2">
      <c r="A316" s="37">
        <f>ROW()</f>
        <v>316</v>
      </c>
      <c r="C316" s="38" t="s">
        <v>656</v>
      </c>
      <c r="E316" s="4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</row>
    <row r="317" spans="1:39" outlineLevel="2">
      <c r="A317" s="37">
        <f>ROW()</f>
        <v>317</v>
      </c>
      <c r="C317" s="38" t="s">
        <v>667</v>
      </c>
      <c r="E317" s="4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</row>
    <row r="318" spans="1:39" ht="13.5" customHeight="1" outlineLevel="2">
      <c r="A318" s="37">
        <f>ROW()</f>
        <v>318</v>
      </c>
      <c r="C318" s="38" t="s">
        <v>212</v>
      </c>
      <c r="E318" s="4"/>
      <c r="I318" s="9">
        <f t="shared" ref="I318:X318" si="912">I426+I533+I640+I747+I854+I961+I1068+I1175+I1282+I1389+I1496+I1603+I1710+I1817+I1924+I2031</f>
        <v>0</v>
      </c>
      <c r="J318" s="9">
        <f t="shared" si="912"/>
        <v>0</v>
      </c>
      <c r="K318" s="9">
        <f t="shared" si="912"/>
        <v>0</v>
      </c>
      <c r="L318" s="9">
        <f t="shared" si="912"/>
        <v>0</v>
      </c>
      <c r="M318" s="9">
        <f t="shared" si="912"/>
        <v>0</v>
      </c>
      <c r="N318" s="9">
        <f t="shared" si="912"/>
        <v>0</v>
      </c>
      <c r="O318" s="9">
        <f t="shared" si="912"/>
        <v>-0.11984469</v>
      </c>
      <c r="P318" s="9">
        <f t="shared" si="912"/>
        <v>1.6745067099999997</v>
      </c>
      <c r="Q318" s="9">
        <f t="shared" si="912"/>
        <v>3.0899590400000001</v>
      </c>
      <c r="R318" s="9">
        <f t="shared" si="912"/>
        <v>3.7512522500000003</v>
      </c>
      <c r="S318" s="9">
        <f t="shared" si="912"/>
        <v>4.4173144000000004</v>
      </c>
      <c r="T318" s="9">
        <f t="shared" si="912"/>
        <v>4.401005556667335</v>
      </c>
      <c r="U318" s="9">
        <f t="shared" si="912"/>
        <v>4.3619994158318898</v>
      </c>
      <c r="V318" s="9">
        <f t="shared" si="912"/>
        <v>4.5506250952056586</v>
      </c>
      <c r="W318" s="9">
        <f t="shared" si="912"/>
        <v>4.5512231211702572</v>
      </c>
      <c r="X318" s="9">
        <f t="shared" si="912"/>
        <v>4.5482520111702573</v>
      </c>
      <c r="Y318" s="9">
        <f t="shared" ref="Y318:AC318" si="913">Y426+Y533+Y640+Y747+Y854+Y961+Y1068+Y1175+Y1282+Y1389+Y1496+Y1603+Y1710+Y1817+Y1924+Y2031+Y2138+Y2245+Y2352+Y2459+Y2581</f>
        <v>4.5482520111702573</v>
      </c>
      <c r="Z318" s="9">
        <f t="shared" si="913"/>
        <v>4.5482520111702573</v>
      </c>
      <c r="AA318" s="9">
        <f t="shared" si="913"/>
        <v>4.5482520111702573</v>
      </c>
      <c r="AB318" s="9">
        <f t="shared" si="913"/>
        <v>4.5482520111702573</v>
      </c>
      <c r="AC318" s="9">
        <f t="shared" si="913"/>
        <v>4.5482520111702573</v>
      </c>
      <c r="AD318" s="9">
        <f t="shared" ref="AD318:AH318" si="914">AD426+AD533+AD640+AD747+AD854+AD961+AD1068+AD1175+AD1282+AD1389+AD1496+AD1603+AD1710+AD1817+AD1924+AD2031+AD2138+AD2245+AD2352+AD2459+AD2581+AD2688+AD2795+AD2902+AD3009+AD3116</f>
        <v>4.5482520111702573</v>
      </c>
      <c r="AE318" s="9">
        <f t="shared" si="914"/>
        <v>4.5482520111702573</v>
      </c>
      <c r="AF318" s="9">
        <f t="shared" si="914"/>
        <v>4.5482520111702573</v>
      </c>
      <c r="AG318" s="9">
        <f t="shared" si="914"/>
        <v>4.5482520111702573</v>
      </c>
      <c r="AH318" s="9">
        <f t="shared" si="914"/>
        <v>4.5482520111702573</v>
      </c>
      <c r="AI318" s="9">
        <f t="shared" ref="AI318:AM318" si="915">AI426+AI533+AI640+AI747+AI854+AI961+AI1068+AI1175+AI1282+AI1389+AI1496+AI1603+AI1710+AI1817+AI1924+AI2031+AI2138+AI2245+AI2352+AI2459+AI2581+(AI2688+AI2795+AI2902+AI3009+AI3116)+(AI3223+AI3330+AI3437+AI3544+AI3651)</f>
        <v>4.5482520111702573</v>
      </c>
      <c r="AJ318" s="9">
        <f t="shared" si="915"/>
        <v>4.5482520111702573</v>
      </c>
      <c r="AK318" s="9">
        <f t="shared" si="915"/>
        <v>4.5482520111702573</v>
      </c>
      <c r="AL318" s="9">
        <f t="shared" si="915"/>
        <v>4.5482520111702573</v>
      </c>
      <c r="AM318" s="9">
        <f t="shared" si="915"/>
        <v>4.5482520111702573</v>
      </c>
    </row>
    <row r="319" spans="1:39" ht="13.5" customHeight="1" outlineLevel="2">
      <c r="A319" s="37">
        <f>ROW()</f>
        <v>319</v>
      </c>
      <c r="C319" s="159" t="s">
        <v>362</v>
      </c>
      <c r="D319" s="30"/>
      <c r="E319" s="160"/>
      <c r="F319" s="30"/>
      <c r="G319" s="30"/>
      <c r="H319" s="30"/>
      <c r="I319" s="901">
        <f t="shared" ref="I319:X319" si="916">I427+I534+I641+I748+I855+I962+I1069+I1176+I1283+I1390+I1497+I1604+I1711+I1818+I1925+I2032</f>
        <v>0</v>
      </c>
      <c r="J319" s="901">
        <f t="shared" si="916"/>
        <v>0</v>
      </c>
      <c r="K319" s="901">
        <f t="shared" si="916"/>
        <v>0</v>
      </c>
      <c r="L319" s="901">
        <f t="shared" si="916"/>
        <v>0</v>
      </c>
      <c r="M319" s="901">
        <f t="shared" si="916"/>
        <v>0</v>
      </c>
      <c r="N319" s="901">
        <f t="shared" si="916"/>
        <v>0</v>
      </c>
      <c r="O319" s="901">
        <f t="shared" si="916"/>
        <v>0</v>
      </c>
      <c r="P319" s="901">
        <f t="shared" si="916"/>
        <v>0</v>
      </c>
      <c r="Q319" s="901">
        <f t="shared" si="916"/>
        <v>0</v>
      </c>
      <c r="R319" s="901">
        <f t="shared" si="916"/>
        <v>0</v>
      </c>
      <c r="S319" s="901">
        <f t="shared" si="916"/>
        <v>0</v>
      </c>
      <c r="T319" s="901">
        <f t="shared" si="916"/>
        <v>0</v>
      </c>
      <c r="U319" s="901">
        <f t="shared" si="916"/>
        <v>0</v>
      </c>
      <c r="V319" s="901">
        <f t="shared" si="916"/>
        <v>0</v>
      </c>
      <c r="W319" s="901">
        <f t="shared" si="916"/>
        <v>0</v>
      </c>
      <c r="X319" s="901">
        <f t="shared" si="916"/>
        <v>0</v>
      </c>
      <c r="Y319" s="901">
        <f t="shared" ref="Y319:AC319" si="917">Y427+Y534+Y641+Y748+Y855+Y962+Y1069+Y1176+Y1283+Y1390+Y1497+Y1604+Y1711+Y1818+Y1925+Y2032+Y2139+Y2246+Y2353+Y2460+Y2582</f>
        <v>0</v>
      </c>
      <c r="Z319" s="901">
        <f t="shared" si="917"/>
        <v>0</v>
      </c>
      <c r="AA319" s="901">
        <f t="shared" si="917"/>
        <v>0</v>
      </c>
      <c r="AB319" s="901">
        <f t="shared" si="917"/>
        <v>0</v>
      </c>
      <c r="AC319" s="901">
        <f t="shared" si="917"/>
        <v>0</v>
      </c>
      <c r="AD319" s="901">
        <f t="shared" ref="AD319:AH319" si="918">AD427+AD534+AD641+AD748+AD855+AD962+AD1069+AD1176+AD1283+AD1390+AD1497+AD1604+AD1711+AD1818+AD1925+AD2032+AD2139+AD2246+AD2353+AD2460+AD2582+AD2689+AD2796+AD2903+AD3010+AD3117</f>
        <v>2.0551283054805665</v>
      </c>
      <c r="AE319" s="901">
        <f t="shared" si="918"/>
        <v>2.9058497613600522</v>
      </c>
      <c r="AF319" s="901">
        <f t="shared" si="918"/>
        <v>3.3225440135975868</v>
      </c>
      <c r="AG319" s="901">
        <f t="shared" si="918"/>
        <v>3.7882515323512269</v>
      </c>
      <c r="AH319" s="901">
        <f t="shared" si="918"/>
        <v>3.9608282831383432</v>
      </c>
      <c r="AI319" s="901">
        <f t="shared" ref="AI319:AM319" si="919">AI427+AI534+AI641+AI748+AI855+AI962+AI1069+AI1176+AI1283+AI1390+AI1497+AI1604+AI1711+AI1818+AI1925+AI2032+AI2139+AI2246+AI2353+AI2460+AI2582+(AI2689+AI2796+AI2903+AI3010+AI3117)+(AI3224+AI3331+AI3438+AI3545+AI3652)</f>
        <v>3.9761367319549135</v>
      </c>
      <c r="AJ319" s="901">
        <f t="shared" si="919"/>
        <v>4.1803304593653561</v>
      </c>
      <c r="AK319" s="901">
        <f t="shared" si="919"/>
        <v>4.2709328098063564</v>
      </c>
      <c r="AL319" s="901">
        <f t="shared" si="919"/>
        <v>4.0956003639532677</v>
      </c>
      <c r="AM319" s="901">
        <f t="shared" si="919"/>
        <v>3.8829612049003615</v>
      </c>
    </row>
    <row r="320" spans="1:39" outlineLevel="2">
      <c r="A320" s="37">
        <f>ROW()</f>
        <v>320</v>
      </c>
      <c r="C320" s="38" t="s">
        <v>1</v>
      </c>
      <c r="I320" s="9">
        <f t="shared" ref="I320" si="920">SUM(I307:I319)</f>
        <v>5.0594982414987815</v>
      </c>
      <c r="J320" s="9">
        <f t="shared" ref="J320" si="921">SUM(J307:J319)</f>
        <v>9.4056989610000006</v>
      </c>
      <c r="K320" s="9">
        <f t="shared" ref="K320" si="922">SUM(K307:K319)</f>
        <v>9.571371499833333</v>
      </c>
      <c r="L320" s="9">
        <f t="shared" ref="L320" si="923">SUM(L307:L319)</f>
        <v>9.1870145841666684</v>
      </c>
      <c r="M320" s="9">
        <f t="shared" ref="M320" si="924">SUM(M307:M319)</f>
        <v>11.505950715000001</v>
      </c>
      <c r="N320" s="9">
        <f t="shared" ref="N320" si="925">SUM(N307:N319)</f>
        <v>62.275332620666667</v>
      </c>
      <c r="O320" s="9">
        <f t="shared" ref="O320" si="926">SUM(O307:O319)</f>
        <v>442.51389145483319</v>
      </c>
      <c r="P320" s="9">
        <f t="shared" ref="P320" si="927">SUM(P307:P319)</f>
        <v>424.5119081224999</v>
      </c>
      <c r="Q320" s="9">
        <f t="shared" ref="Q320" si="928">SUM(Q307:Q319)</f>
        <v>1028.8120758011664</v>
      </c>
      <c r="R320" s="9">
        <f t="shared" ref="R320" si="929">SUM(R307:R319)</f>
        <v>976.31144869283321</v>
      </c>
      <c r="S320" s="9">
        <f t="shared" ref="S320" si="930">SUM(S307:S319)</f>
        <v>1541.3631736538332</v>
      </c>
      <c r="T320" s="9">
        <f t="shared" ref="T320" si="931">SUM(T307:T319)</f>
        <v>1582.4230940096227</v>
      </c>
      <c r="U320" s="9">
        <f t="shared" ref="U320" si="932">SUM(U307:U319)</f>
        <v>1521.8576025634613</v>
      </c>
      <c r="V320" s="9">
        <f t="shared" ref="V320" si="933">SUM(V307:V319)</f>
        <v>1449.6289898878911</v>
      </c>
      <c r="W320" s="9">
        <f t="shared" ref="W320" si="934">SUM(W307:W319)</f>
        <v>1367.9421027033277</v>
      </c>
      <c r="X320" s="9">
        <f t="shared" ref="X320" si="935">SUM(X307:X319)</f>
        <v>1295.4204520204921</v>
      </c>
      <c r="Y320" s="9">
        <f t="shared" ref="Y320" si="936">SUM(Y307:Y319)</f>
        <v>1217.3927391224042</v>
      </c>
      <c r="Z320" s="9">
        <f t="shared" ref="Z320" si="937">SUM(Z307:Z319)</f>
        <v>1144.293594758683</v>
      </c>
      <c r="AA320" s="9">
        <f t="shared" ref="AA320" si="938">SUM(AA307:AA319)</f>
        <v>1068.9655319221181</v>
      </c>
      <c r="AB320" s="9">
        <f t="shared" ref="AB320" si="939">SUM(AB307:AB319)</f>
        <v>996.67062797712185</v>
      </c>
      <c r="AC320" s="9">
        <f t="shared" ref="AC320:AG320" si="940">SUM(AC307:AC319)</f>
        <v>926.17158659543577</v>
      </c>
      <c r="AD320" s="9">
        <f>AD428+AD535+AD642+AD749+AD856+AD963+AD1070+AD1177+AD1284+AD1391+AD1498+AD1605+AD1712+AD1819+AD1926+AD2033+AD2140+AD2247+AD2354+AD2461+AD2583+AD2690+AD2797+AD2904+AD3011+AD3118</f>
        <v>854.14879598332027</v>
      </c>
      <c r="AE320" s="9">
        <f t="shared" si="940"/>
        <v>779.98472320149733</v>
      </c>
      <c r="AF320" s="9">
        <f t="shared" si="940"/>
        <v>708.94438592025608</v>
      </c>
      <c r="AG320" s="9">
        <f t="shared" si="940"/>
        <v>621.80214765927383</v>
      </c>
      <c r="AH320" s="9">
        <f t="shared" ref="AH320:AM320" si="941">SUM(AH307:AH319)</f>
        <v>532.17699995934015</v>
      </c>
      <c r="AI320" s="9">
        <f t="shared" si="941"/>
        <v>460.93278900753722</v>
      </c>
      <c r="AJ320" s="9">
        <f t="shared" si="941"/>
        <v>416.26893010304713</v>
      </c>
      <c r="AK320" s="9">
        <f t="shared" si="941"/>
        <v>362.41141248415039</v>
      </c>
      <c r="AL320" s="9">
        <f t="shared" si="941"/>
        <v>333.16560643359253</v>
      </c>
      <c r="AM320" s="9">
        <f t="shared" si="941"/>
        <v>286.65663160621057</v>
      </c>
    </row>
    <row r="321" spans="1:39" outlineLevel="3">
      <c r="A321" s="37">
        <f>ROW()</f>
        <v>321</v>
      </c>
      <c r="B321" s="343" t="s">
        <v>658</v>
      </c>
      <c r="E321" s="4"/>
      <c r="H321" s="329" t="s">
        <v>47</v>
      </c>
      <c r="I321" s="331" t="str">
        <f t="shared" ref="I321:AL321" si="942">IF(ROUND(ABS(I320-(I428+I535+I642+I749+I856+I963+I1070+I1177+I1284+I1391+I1498+I1605+I1712+I1819+I1926+I2033+I2140+I2247+I2354+I2461+I2583+(I2690+I2797+I2904+I3011+I3118)+(I3225+I3332+I3439+I3546+I3653))),5)&lt;0.00001,"OK","Wrong")</f>
        <v>OK</v>
      </c>
      <c r="J321" s="331" t="str">
        <f t="shared" si="942"/>
        <v>OK</v>
      </c>
      <c r="K321" s="331" t="str">
        <f t="shared" si="942"/>
        <v>OK</v>
      </c>
      <c r="L321" s="331" t="str">
        <f t="shared" si="942"/>
        <v>OK</v>
      </c>
      <c r="M321" s="331" t="str">
        <f t="shared" si="942"/>
        <v>OK</v>
      </c>
      <c r="N321" s="331" t="str">
        <f t="shared" si="942"/>
        <v>OK</v>
      </c>
      <c r="O321" s="331" t="str">
        <f t="shared" si="942"/>
        <v>OK</v>
      </c>
      <c r="P321" s="331" t="str">
        <f t="shared" si="942"/>
        <v>OK</v>
      </c>
      <c r="Q321" s="331" t="str">
        <f t="shared" si="942"/>
        <v>OK</v>
      </c>
      <c r="R321" s="331" t="str">
        <f t="shared" si="942"/>
        <v>OK</v>
      </c>
      <c r="S321" s="331" t="str">
        <f t="shared" si="942"/>
        <v>OK</v>
      </c>
      <c r="T321" s="331" t="str">
        <f t="shared" si="942"/>
        <v>OK</v>
      </c>
      <c r="U321" s="331" t="str">
        <f t="shared" si="942"/>
        <v>OK</v>
      </c>
      <c r="V321" s="331" t="str">
        <f t="shared" si="942"/>
        <v>OK</v>
      </c>
      <c r="W321" s="331" t="str">
        <f t="shared" si="942"/>
        <v>OK</v>
      </c>
      <c r="X321" s="331" t="str">
        <f t="shared" si="942"/>
        <v>OK</v>
      </c>
      <c r="Y321" s="331" t="str">
        <f t="shared" si="942"/>
        <v>OK</v>
      </c>
      <c r="Z321" s="331" t="str">
        <f t="shared" si="942"/>
        <v>OK</v>
      </c>
      <c r="AA321" s="331" t="str">
        <f t="shared" si="942"/>
        <v>OK</v>
      </c>
      <c r="AB321" s="331" t="str">
        <f t="shared" si="942"/>
        <v>OK</v>
      </c>
      <c r="AC321" s="331" t="str">
        <f t="shared" si="942"/>
        <v>OK</v>
      </c>
      <c r="AD321" s="331" t="str">
        <f t="shared" si="942"/>
        <v>OK</v>
      </c>
      <c r="AE321" s="331" t="str">
        <f t="shared" si="942"/>
        <v>OK</v>
      </c>
      <c r="AF321" s="331" t="str">
        <f t="shared" si="942"/>
        <v>OK</v>
      </c>
      <c r="AG321" s="331" t="str">
        <f t="shared" si="942"/>
        <v>OK</v>
      </c>
      <c r="AH321" s="331" t="str">
        <f t="shared" si="942"/>
        <v>OK</v>
      </c>
      <c r="AI321" s="331" t="str">
        <f t="shared" si="942"/>
        <v>OK</v>
      </c>
      <c r="AJ321" s="331" t="str">
        <f t="shared" si="942"/>
        <v>OK</v>
      </c>
      <c r="AK321" s="331" t="str">
        <f t="shared" si="942"/>
        <v>OK</v>
      </c>
      <c r="AL321" s="331" t="str">
        <f t="shared" si="942"/>
        <v>OK</v>
      </c>
      <c r="AM321" s="331" t="str">
        <f>IF(ROUND(ABS(AM320-(AM428+AM535+AM642+AM749+AM856+AM963+AM1070+AM1177+AM1284+AM1391+AM1498+AM1605+AM1712+AM1819+AM1926+AM2033+AM2140+AM2247+AM2354+AM2461+AM2583+(AM2690+AM2797+AM2904+AM3011+AM3118)+(AM3225+AM3332+AM3439+AM3546+AM3653))),5)&lt;0.00001,"OK","Wrong")</f>
        <v>OK</v>
      </c>
    </row>
    <row r="322" spans="1:39" outlineLevel="3">
      <c r="A322" s="37">
        <f>ROW()</f>
        <v>322</v>
      </c>
      <c r="C322" s="38" t="s">
        <v>2</v>
      </c>
      <c r="E322" s="4"/>
      <c r="I322" s="13"/>
      <c r="J322" s="13"/>
      <c r="K322" s="13"/>
      <c r="L322" s="13"/>
      <c r="M322" s="13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</row>
    <row r="323" spans="1:39" outlineLevel="3">
      <c r="A323" s="37">
        <f>ROW()</f>
        <v>323</v>
      </c>
      <c r="C323" s="38" t="s">
        <v>3</v>
      </c>
      <c r="E323" s="4"/>
      <c r="S323" s="9"/>
      <c r="X323" s="9"/>
    </row>
    <row r="324" spans="1:39" outlineLevel="3">
      <c r="A324" s="37">
        <f>ROW()</f>
        <v>324</v>
      </c>
      <c r="C324" s="38" t="s">
        <v>4</v>
      </c>
      <c r="E324" s="4"/>
      <c r="S324" s="9"/>
      <c r="X324" s="9"/>
    </row>
    <row r="325" spans="1:39" outlineLevel="3">
      <c r="A325" s="37">
        <f>ROW()</f>
        <v>325</v>
      </c>
      <c r="C325" s="38" t="s">
        <v>5</v>
      </c>
      <c r="E325" s="4"/>
      <c r="S325" s="9"/>
      <c r="X325" s="9"/>
    </row>
    <row r="326" spans="1:39" outlineLevel="3">
      <c r="A326" s="37">
        <f>ROW()</f>
        <v>326</v>
      </c>
      <c r="C326" s="38" t="s">
        <v>473</v>
      </c>
      <c r="E326" s="4"/>
      <c r="S326" s="9"/>
      <c r="X326" s="9"/>
    </row>
    <row r="327" spans="1:39" outlineLevel="3">
      <c r="A327" s="37">
        <f>ROW()</f>
        <v>327</v>
      </c>
      <c r="C327" s="38" t="s">
        <v>474</v>
      </c>
      <c r="E327" s="4"/>
      <c r="S327" s="9"/>
      <c r="X327" s="9"/>
    </row>
    <row r="328" spans="1:39" outlineLevel="3">
      <c r="A328" s="37">
        <f>ROW()</f>
        <v>328</v>
      </c>
      <c r="C328" s="38" t="s">
        <v>477</v>
      </c>
      <c r="E328" s="4"/>
      <c r="S328" s="9"/>
      <c r="X328" s="9"/>
    </row>
    <row r="329" spans="1:39" outlineLevel="3">
      <c r="A329" s="37">
        <f>ROW()</f>
        <v>329</v>
      </c>
      <c r="C329" s="38" t="s">
        <v>511</v>
      </c>
      <c r="E329" s="4"/>
      <c r="S329" s="9"/>
      <c r="X329" s="9"/>
    </row>
    <row r="330" spans="1:39" outlineLevel="3">
      <c r="A330" s="37">
        <f>ROW()</f>
        <v>330</v>
      </c>
      <c r="C330" s="38" t="s">
        <v>655</v>
      </c>
      <c r="E330" s="4"/>
      <c r="S330" s="9"/>
      <c r="X330" s="9"/>
    </row>
    <row r="331" spans="1:39" outlineLevel="3">
      <c r="A331" s="37">
        <f>ROW()</f>
        <v>331</v>
      </c>
      <c r="C331" s="38" t="s">
        <v>656</v>
      </c>
      <c r="E331" s="4"/>
      <c r="S331" s="9"/>
      <c r="X331" s="9"/>
    </row>
    <row r="332" spans="1:39" outlineLevel="3">
      <c r="A332" s="37">
        <f>ROW()</f>
        <v>332</v>
      </c>
      <c r="C332" s="38" t="s">
        <v>667</v>
      </c>
      <c r="E332" s="4"/>
      <c r="S332" s="9"/>
      <c r="X332" s="9"/>
    </row>
    <row r="333" spans="1:39" ht="13.5" customHeight="1" outlineLevel="3">
      <c r="A333" s="37">
        <f>ROW()</f>
        <v>333</v>
      </c>
      <c r="C333" s="38" t="s">
        <v>212</v>
      </c>
      <c r="E333" s="4"/>
      <c r="S333" s="9"/>
      <c r="X333" s="9"/>
    </row>
    <row r="334" spans="1:39" ht="13.5" customHeight="1" outlineLevel="3">
      <c r="A334" s="37">
        <f>ROW()</f>
        <v>334</v>
      </c>
      <c r="C334" s="159" t="s">
        <v>362</v>
      </c>
      <c r="D334" s="30"/>
      <c r="E334" s="16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15"/>
      <c r="T334" s="30"/>
      <c r="U334" s="30"/>
      <c r="V334" s="30"/>
      <c r="W334" s="30"/>
      <c r="X334" s="15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</row>
    <row r="335" spans="1:39" outlineLevel="3">
      <c r="A335" s="37">
        <f>ROW()</f>
        <v>335</v>
      </c>
      <c r="C335" s="38" t="s">
        <v>1</v>
      </c>
      <c r="S335" s="9"/>
      <c r="X335" s="9"/>
    </row>
    <row r="336" spans="1:39" outlineLevel="2">
      <c r="A336" s="37">
        <f>ROW()</f>
        <v>336</v>
      </c>
      <c r="C336" s="38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</row>
    <row r="337" spans="1:39" s="10" customFormat="1">
      <c r="A337" s="189" t="s">
        <v>207</v>
      </c>
      <c r="B337" s="346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19"/>
      <c r="Z337" s="119"/>
      <c r="AA337" s="119"/>
      <c r="AB337" s="119"/>
      <c r="AC337" s="119"/>
      <c r="AD337" s="119"/>
      <c r="AE337" s="119"/>
      <c r="AF337" s="119"/>
      <c r="AG337" s="119"/>
      <c r="AH337" s="119"/>
      <c r="AI337" s="119"/>
      <c r="AJ337" s="119"/>
      <c r="AK337" s="119"/>
      <c r="AL337" s="119"/>
      <c r="AM337" s="119"/>
    </row>
    <row r="338" spans="1:39" s="10" customFormat="1" outlineLevel="1">
      <c r="A338" s="324" t="s">
        <v>140</v>
      </c>
      <c r="B338" s="347"/>
      <c r="C338" s="325"/>
      <c r="D338" s="325"/>
      <c r="E338" s="325"/>
      <c r="F338" s="325"/>
      <c r="G338" s="325"/>
      <c r="H338" s="326"/>
      <c r="I338" s="326"/>
      <c r="J338" s="326"/>
      <c r="K338" s="326"/>
      <c r="L338" s="326"/>
      <c r="M338" s="326"/>
      <c r="N338" s="326"/>
      <c r="O338" s="326"/>
      <c r="P338" s="326"/>
      <c r="Q338" s="326"/>
      <c r="R338" s="326"/>
      <c r="S338" s="326"/>
      <c r="T338" s="326"/>
      <c r="U338" s="326"/>
      <c r="V338" s="326"/>
      <c r="W338" s="326"/>
      <c r="X338" s="326"/>
      <c r="Y338" s="326"/>
      <c r="Z338" s="326"/>
      <c r="AA338" s="326"/>
      <c r="AB338" s="326"/>
      <c r="AC338" s="326"/>
      <c r="AD338" s="326"/>
      <c r="AE338" s="326"/>
      <c r="AF338" s="326"/>
      <c r="AG338" s="326"/>
      <c r="AH338" s="326"/>
      <c r="AI338" s="326"/>
      <c r="AJ338" s="326"/>
      <c r="AK338" s="326"/>
      <c r="AL338" s="326"/>
      <c r="AM338" s="326"/>
    </row>
    <row r="339" spans="1:39" outlineLevel="2">
      <c r="A339" s="11">
        <f>ROW()</f>
        <v>339</v>
      </c>
      <c r="B339" s="343" t="s">
        <v>141</v>
      </c>
      <c r="D339" s="39"/>
      <c r="E339" s="39"/>
      <c r="F339" s="39"/>
      <c r="G339" s="39"/>
      <c r="H339" s="39"/>
      <c r="I339" s="39"/>
      <c r="J339" s="156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</row>
    <row r="340" spans="1:39" outlineLevel="2">
      <c r="A340" s="11">
        <f>ROW()</f>
        <v>340</v>
      </c>
      <c r="C340" s="6" t="s">
        <v>2</v>
      </c>
      <c r="D340" s="39"/>
      <c r="E340" s="39"/>
      <c r="F340" s="39"/>
      <c r="G340" s="39"/>
      <c r="H340" s="39"/>
      <c r="I340" s="9"/>
      <c r="J340" s="13">
        <f>Inputs!$E$47</f>
        <v>7.6923076923076916</v>
      </c>
      <c r="K340" s="163">
        <f t="shared" ref="K340:AB343" si="943">MAX(0,J340-1)</f>
        <v>6.6923076923076916</v>
      </c>
      <c r="L340" s="163">
        <f t="shared" si="943"/>
        <v>5.6923076923076916</v>
      </c>
      <c r="M340" s="163">
        <f t="shared" si="943"/>
        <v>4.6923076923076916</v>
      </c>
      <c r="N340" s="163">
        <f t="shared" si="943"/>
        <v>3.6923076923076916</v>
      </c>
      <c r="O340" s="163">
        <f t="shared" si="943"/>
        <v>2.6923076923076916</v>
      </c>
      <c r="P340" s="163">
        <f t="shared" si="943"/>
        <v>1.6923076923076916</v>
      </c>
      <c r="Q340" s="163">
        <f t="shared" si="943"/>
        <v>0.69230769230769162</v>
      </c>
      <c r="R340" s="163">
        <f t="shared" si="943"/>
        <v>0</v>
      </c>
      <c r="S340" s="163">
        <f t="shared" si="943"/>
        <v>0</v>
      </c>
      <c r="T340" s="163">
        <f t="shared" si="943"/>
        <v>0</v>
      </c>
      <c r="U340" s="163">
        <f t="shared" si="943"/>
        <v>0</v>
      </c>
      <c r="V340" s="163">
        <f t="shared" si="943"/>
        <v>0</v>
      </c>
      <c r="W340" s="163">
        <f t="shared" si="943"/>
        <v>0</v>
      </c>
      <c r="X340" s="163">
        <f t="shared" si="943"/>
        <v>0</v>
      </c>
      <c r="Y340" s="163">
        <f t="shared" si="943"/>
        <v>0</v>
      </c>
      <c r="Z340" s="163">
        <f t="shared" si="943"/>
        <v>0</v>
      </c>
      <c r="AA340" s="163">
        <f t="shared" si="943"/>
        <v>0</v>
      </c>
      <c r="AB340" s="163">
        <f t="shared" si="943"/>
        <v>0</v>
      </c>
      <c r="AC340" s="163">
        <f>MAX(0,AB340-1)</f>
        <v>0</v>
      </c>
      <c r="AD340" s="163">
        <f t="shared" ref="AD340:AD343" si="944">MAX(0,AC340-1)</f>
        <v>0</v>
      </c>
      <c r="AE340" s="163">
        <f t="shared" ref="AE340:AE343" si="945">MAX(0,AD340-1)</f>
        <v>0</v>
      </c>
      <c r="AF340" s="163">
        <f t="shared" ref="AF340:AF343" si="946">MAX(0,AE340-1)</f>
        <v>0</v>
      </c>
      <c r="AG340" s="163">
        <f t="shared" ref="AG340:AG343" si="947">MAX(0,AF340-1)</f>
        <v>0</v>
      </c>
      <c r="AH340" s="163">
        <f>MAX(0,AG340-1)</f>
        <v>0</v>
      </c>
      <c r="AI340" s="163">
        <f t="shared" ref="AI340:AM347" si="948">MAX(0,AH340-1)</f>
        <v>0</v>
      </c>
      <c r="AJ340" s="163">
        <f t="shared" si="948"/>
        <v>0</v>
      </c>
      <c r="AK340" s="163">
        <f t="shared" si="948"/>
        <v>0</v>
      </c>
      <c r="AL340" s="163">
        <f t="shared" si="948"/>
        <v>0</v>
      </c>
      <c r="AM340" s="163">
        <f t="shared" si="948"/>
        <v>0</v>
      </c>
    </row>
    <row r="341" spans="1:39" outlineLevel="2">
      <c r="A341" s="11">
        <f>ROW()</f>
        <v>341</v>
      </c>
      <c r="C341" s="6" t="s">
        <v>3</v>
      </c>
      <c r="D341" s="39"/>
      <c r="E341" s="39"/>
      <c r="F341" s="39"/>
      <c r="G341" s="39"/>
      <c r="H341" s="39"/>
      <c r="I341" s="9"/>
      <c r="J341" s="13">
        <f>Inputs!$E$48</f>
        <v>7.6923076923076916</v>
      </c>
      <c r="K341" s="163">
        <f t="shared" si="943"/>
        <v>6.6923076923076916</v>
      </c>
      <c r="L341" s="163">
        <f t="shared" si="943"/>
        <v>5.6923076923076916</v>
      </c>
      <c r="M341" s="163">
        <f t="shared" si="943"/>
        <v>4.6923076923076916</v>
      </c>
      <c r="N341" s="163">
        <f t="shared" si="943"/>
        <v>3.6923076923076916</v>
      </c>
      <c r="O341" s="163">
        <f t="shared" si="943"/>
        <v>2.6923076923076916</v>
      </c>
      <c r="P341" s="163">
        <f t="shared" si="943"/>
        <v>1.6923076923076916</v>
      </c>
      <c r="Q341" s="163">
        <f t="shared" si="943"/>
        <v>0.69230769230769162</v>
      </c>
      <c r="R341" s="163">
        <f t="shared" si="943"/>
        <v>0</v>
      </c>
      <c r="S341" s="163">
        <f t="shared" si="943"/>
        <v>0</v>
      </c>
      <c r="T341" s="163">
        <f t="shared" si="943"/>
        <v>0</v>
      </c>
      <c r="U341" s="163">
        <f t="shared" si="943"/>
        <v>0</v>
      </c>
      <c r="V341" s="163">
        <f t="shared" si="943"/>
        <v>0</v>
      </c>
      <c r="W341" s="163">
        <f t="shared" si="943"/>
        <v>0</v>
      </c>
      <c r="X341" s="163">
        <f t="shared" si="943"/>
        <v>0</v>
      </c>
      <c r="Y341" s="163">
        <f t="shared" si="943"/>
        <v>0</v>
      </c>
      <c r="Z341" s="163">
        <f t="shared" si="943"/>
        <v>0</v>
      </c>
      <c r="AA341" s="163">
        <f t="shared" si="943"/>
        <v>0</v>
      </c>
      <c r="AB341" s="163">
        <f t="shared" si="943"/>
        <v>0</v>
      </c>
      <c r="AC341" s="163">
        <f t="shared" ref="AC341:AC343" si="949">MAX(0,AB341-1)</f>
        <v>0</v>
      </c>
      <c r="AD341" s="163">
        <f t="shared" si="944"/>
        <v>0</v>
      </c>
      <c r="AE341" s="163">
        <f t="shared" si="945"/>
        <v>0</v>
      </c>
      <c r="AF341" s="163">
        <f t="shared" si="946"/>
        <v>0</v>
      </c>
      <c r="AG341" s="163">
        <f t="shared" si="947"/>
        <v>0</v>
      </c>
      <c r="AH341" s="163">
        <f t="shared" ref="AH341:AH343" si="950">MAX(0,AG341-1)</f>
        <v>0</v>
      </c>
      <c r="AI341" s="163">
        <f t="shared" si="948"/>
        <v>0</v>
      </c>
      <c r="AJ341" s="163">
        <f t="shared" si="948"/>
        <v>0</v>
      </c>
      <c r="AK341" s="163">
        <f t="shared" si="948"/>
        <v>0</v>
      </c>
      <c r="AL341" s="163">
        <f t="shared" si="948"/>
        <v>0</v>
      </c>
      <c r="AM341" s="163">
        <f t="shared" si="948"/>
        <v>0</v>
      </c>
    </row>
    <row r="342" spans="1:39" outlineLevel="2">
      <c r="A342" s="11">
        <f>ROW()</f>
        <v>342</v>
      </c>
      <c r="C342" s="6" t="s">
        <v>4</v>
      </c>
      <c r="D342" s="39"/>
      <c r="E342" s="39"/>
      <c r="F342" s="39"/>
      <c r="G342" s="39"/>
      <c r="H342" s="39"/>
      <c r="I342" s="9"/>
      <c r="J342" s="13">
        <f>Inputs!$E$49</f>
        <v>7.6923076923076916</v>
      </c>
      <c r="K342" s="163">
        <f t="shared" si="943"/>
        <v>6.6923076923076916</v>
      </c>
      <c r="L342" s="163">
        <f t="shared" si="943"/>
        <v>5.6923076923076916</v>
      </c>
      <c r="M342" s="163">
        <f t="shared" si="943"/>
        <v>4.6923076923076916</v>
      </c>
      <c r="N342" s="163">
        <f t="shared" si="943"/>
        <v>3.6923076923076916</v>
      </c>
      <c r="O342" s="163">
        <f t="shared" si="943"/>
        <v>2.6923076923076916</v>
      </c>
      <c r="P342" s="163">
        <f t="shared" si="943"/>
        <v>1.6923076923076916</v>
      </c>
      <c r="Q342" s="163">
        <f t="shared" si="943"/>
        <v>0.69230769230769162</v>
      </c>
      <c r="R342" s="163">
        <f t="shared" si="943"/>
        <v>0</v>
      </c>
      <c r="S342" s="163">
        <f t="shared" si="943"/>
        <v>0</v>
      </c>
      <c r="T342" s="163">
        <f t="shared" si="943"/>
        <v>0</v>
      </c>
      <c r="U342" s="163">
        <f t="shared" si="943"/>
        <v>0</v>
      </c>
      <c r="V342" s="163">
        <f t="shared" si="943"/>
        <v>0</v>
      </c>
      <c r="W342" s="163">
        <f t="shared" si="943"/>
        <v>0</v>
      </c>
      <c r="X342" s="163">
        <f t="shared" si="943"/>
        <v>0</v>
      </c>
      <c r="Y342" s="163">
        <f t="shared" si="943"/>
        <v>0</v>
      </c>
      <c r="Z342" s="163">
        <f t="shared" si="943"/>
        <v>0</v>
      </c>
      <c r="AA342" s="163">
        <f t="shared" si="943"/>
        <v>0</v>
      </c>
      <c r="AB342" s="163">
        <f t="shared" si="943"/>
        <v>0</v>
      </c>
      <c r="AC342" s="163">
        <f t="shared" si="949"/>
        <v>0</v>
      </c>
      <c r="AD342" s="163">
        <f t="shared" si="944"/>
        <v>0</v>
      </c>
      <c r="AE342" s="163">
        <f t="shared" si="945"/>
        <v>0</v>
      </c>
      <c r="AF342" s="163">
        <f t="shared" si="946"/>
        <v>0</v>
      </c>
      <c r="AG342" s="163">
        <f t="shared" si="947"/>
        <v>0</v>
      </c>
      <c r="AH342" s="163">
        <f t="shared" si="950"/>
        <v>0</v>
      </c>
      <c r="AI342" s="163">
        <f t="shared" si="948"/>
        <v>0</v>
      </c>
      <c r="AJ342" s="163">
        <f t="shared" si="948"/>
        <v>0</v>
      </c>
      <c r="AK342" s="163">
        <f t="shared" si="948"/>
        <v>0</v>
      </c>
      <c r="AL342" s="163">
        <f t="shared" si="948"/>
        <v>0</v>
      </c>
      <c r="AM342" s="163">
        <f t="shared" si="948"/>
        <v>0</v>
      </c>
    </row>
    <row r="343" spans="1:39" outlineLevel="2">
      <c r="A343" s="11">
        <f>ROW()</f>
        <v>343</v>
      </c>
      <c r="C343" s="6" t="s">
        <v>5</v>
      </c>
      <c r="D343" s="39"/>
      <c r="E343" s="39"/>
      <c r="F343" s="39"/>
      <c r="G343" s="39"/>
      <c r="H343" s="39"/>
      <c r="I343" s="9"/>
      <c r="J343" s="13">
        <f>Inputs!$E$50</f>
        <v>7.6923076923076916</v>
      </c>
      <c r="K343" s="163">
        <f t="shared" si="943"/>
        <v>6.6923076923076916</v>
      </c>
      <c r="L343" s="163">
        <f t="shared" si="943"/>
        <v>5.6923076923076916</v>
      </c>
      <c r="M343" s="163">
        <f t="shared" si="943"/>
        <v>4.6923076923076916</v>
      </c>
      <c r="N343" s="163">
        <f t="shared" si="943"/>
        <v>3.6923076923076916</v>
      </c>
      <c r="O343" s="163">
        <f t="shared" si="943"/>
        <v>2.6923076923076916</v>
      </c>
      <c r="P343" s="163">
        <f t="shared" si="943"/>
        <v>1.6923076923076916</v>
      </c>
      <c r="Q343" s="163">
        <f t="shared" si="943"/>
        <v>0.69230769230769162</v>
      </c>
      <c r="R343" s="163">
        <f t="shared" si="943"/>
        <v>0</v>
      </c>
      <c r="S343" s="163">
        <f t="shared" si="943"/>
        <v>0</v>
      </c>
      <c r="T343" s="163">
        <f t="shared" si="943"/>
        <v>0</v>
      </c>
      <c r="U343" s="163">
        <f t="shared" si="943"/>
        <v>0</v>
      </c>
      <c r="V343" s="163">
        <f t="shared" si="943"/>
        <v>0</v>
      </c>
      <c r="W343" s="163">
        <f t="shared" si="943"/>
        <v>0</v>
      </c>
      <c r="X343" s="163">
        <f t="shared" si="943"/>
        <v>0</v>
      </c>
      <c r="Y343" s="163">
        <f t="shared" si="943"/>
        <v>0</v>
      </c>
      <c r="Z343" s="163">
        <f t="shared" si="943"/>
        <v>0</v>
      </c>
      <c r="AA343" s="163">
        <f t="shared" si="943"/>
        <v>0</v>
      </c>
      <c r="AB343" s="163">
        <f t="shared" si="943"/>
        <v>0</v>
      </c>
      <c r="AC343" s="163">
        <f t="shared" si="949"/>
        <v>0</v>
      </c>
      <c r="AD343" s="163">
        <f t="shared" si="944"/>
        <v>0</v>
      </c>
      <c r="AE343" s="163">
        <f t="shared" si="945"/>
        <v>0</v>
      </c>
      <c r="AF343" s="163">
        <f t="shared" si="946"/>
        <v>0</v>
      </c>
      <c r="AG343" s="163">
        <f t="shared" si="947"/>
        <v>0</v>
      </c>
      <c r="AH343" s="163">
        <f t="shared" si="950"/>
        <v>0</v>
      </c>
      <c r="AI343" s="163">
        <f t="shared" si="948"/>
        <v>0</v>
      </c>
      <c r="AJ343" s="163">
        <f t="shared" si="948"/>
        <v>0</v>
      </c>
      <c r="AK343" s="163">
        <f t="shared" si="948"/>
        <v>0</v>
      </c>
      <c r="AL343" s="163">
        <f t="shared" si="948"/>
        <v>0</v>
      </c>
      <c r="AM343" s="163">
        <f t="shared" si="948"/>
        <v>0</v>
      </c>
    </row>
    <row r="344" spans="1:39" outlineLevel="2">
      <c r="A344" s="11">
        <f>ROW()</f>
        <v>344</v>
      </c>
      <c r="C344" s="6" t="s">
        <v>473</v>
      </c>
      <c r="D344" s="39"/>
      <c r="E344" s="39"/>
      <c r="F344" s="39"/>
      <c r="G344" s="39"/>
      <c r="H344" s="39"/>
      <c r="I344" s="9"/>
      <c r="J344" s="13">
        <f>Inputs!$E$51</f>
        <v>0</v>
      </c>
      <c r="K344" s="163">
        <f t="shared" ref="K344:K346" si="951">MAX(0,J344-1)</f>
        <v>0</v>
      </c>
      <c r="L344" s="163">
        <f t="shared" ref="L344:L346" si="952">MAX(0,K344-1)</f>
        <v>0</v>
      </c>
      <c r="M344" s="163">
        <f t="shared" ref="M344:M346" si="953">MAX(0,L344-1)</f>
        <v>0</v>
      </c>
      <c r="N344" s="163">
        <f t="shared" ref="N344:N346" si="954">MAX(0,M344-1)</f>
        <v>0</v>
      </c>
      <c r="O344" s="163">
        <f t="shared" ref="O344:O346" si="955">MAX(0,N344-1)</f>
        <v>0</v>
      </c>
      <c r="P344" s="163">
        <f t="shared" ref="P344:P346" si="956">MAX(0,O344-1)</f>
        <v>0</v>
      </c>
      <c r="Q344" s="163">
        <f t="shared" ref="Q344:Q346" si="957">MAX(0,P344-1)</f>
        <v>0</v>
      </c>
      <c r="R344" s="163">
        <f t="shared" ref="R344:R346" si="958">MAX(0,Q344-1)</f>
        <v>0</v>
      </c>
      <c r="S344" s="163">
        <f t="shared" ref="S344:S346" si="959">MAX(0,R344-1)</f>
        <v>0</v>
      </c>
      <c r="T344" s="163">
        <f t="shared" ref="T344:T346" si="960">MAX(0,S344-1)</f>
        <v>0</v>
      </c>
      <c r="U344" s="163">
        <f t="shared" ref="U344:U346" si="961">MAX(0,T344-1)</f>
        <v>0</v>
      </c>
      <c r="V344" s="163">
        <f t="shared" ref="V344:V346" si="962">MAX(0,U344-1)</f>
        <v>0</v>
      </c>
      <c r="W344" s="163">
        <f t="shared" ref="W344:W346" si="963">MAX(0,V344-1)</f>
        <v>0</v>
      </c>
      <c r="X344" s="163">
        <f t="shared" ref="X344:X346" si="964">MAX(0,W344-1)</f>
        <v>0</v>
      </c>
      <c r="Y344" s="163">
        <f t="shared" ref="Y344:Y346" si="965">MAX(0,X344-1)</f>
        <v>0</v>
      </c>
      <c r="Z344" s="163">
        <f t="shared" ref="Z344:Z346" si="966">MAX(0,Y344-1)</f>
        <v>0</v>
      </c>
      <c r="AA344" s="163">
        <f t="shared" ref="AA344:AA346" si="967">MAX(0,Z344-1)</f>
        <v>0</v>
      </c>
      <c r="AB344" s="163">
        <f t="shared" ref="AB344:AB346" si="968">MAX(0,AA344-1)</f>
        <v>0</v>
      </c>
      <c r="AC344" s="163">
        <f t="shared" ref="AC344:AC346" si="969">MAX(0,AB344-1)</f>
        <v>0</v>
      </c>
      <c r="AD344" s="163">
        <f t="shared" ref="AD344:AD346" si="970">MAX(0,AC344-1)</f>
        <v>0</v>
      </c>
      <c r="AE344" s="163">
        <f t="shared" ref="AE344:AE346" si="971">MAX(0,AD344-1)</f>
        <v>0</v>
      </c>
      <c r="AF344" s="163">
        <f t="shared" ref="AF344:AF346" si="972">MAX(0,AE344-1)</f>
        <v>0</v>
      </c>
      <c r="AG344" s="163">
        <f t="shared" ref="AG344:AG346" si="973">MAX(0,AF344-1)</f>
        <v>0</v>
      </c>
      <c r="AH344" s="163">
        <f t="shared" ref="AH344:AH346" si="974">MAX(0,AG344-1)</f>
        <v>0</v>
      </c>
      <c r="AI344" s="163">
        <f t="shared" si="948"/>
        <v>0</v>
      </c>
      <c r="AJ344" s="163">
        <f t="shared" si="948"/>
        <v>0</v>
      </c>
      <c r="AK344" s="163">
        <f t="shared" si="948"/>
        <v>0</v>
      </c>
      <c r="AL344" s="163">
        <f t="shared" si="948"/>
        <v>0</v>
      </c>
      <c r="AM344" s="163">
        <f t="shared" si="948"/>
        <v>0</v>
      </c>
    </row>
    <row r="345" spans="1:39" outlineLevel="2">
      <c r="A345" s="11">
        <f>ROW()</f>
        <v>345</v>
      </c>
      <c r="C345" s="6" t="s">
        <v>474</v>
      </c>
      <c r="D345" s="39"/>
      <c r="E345" s="39"/>
      <c r="F345" s="39"/>
      <c r="G345" s="39"/>
      <c r="H345" s="39"/>
      <c r="I345" s="9"/>
      <c r="J345" s="13">
        <f>Inputs!$E$52</f>
        <v>0</v>
      </c>
      <c r="K345" s="163">
        <f t="shared" si="951"/>
        <v>0</v>
      </c>
      <c r="L345" s="163">
        <f t="shared" si="952"/>
        <v>0</v>
      </c>
      <c r="M345" s="163">
        <f t="shared" si="953"/>
        <v>0</v>
      </c>
      <c r="N345" s="163">
        <f t="shared" si="954"/>
        <v>0</v>
      </c>
      <c r="O345" s="163">
        <f t="shared" si="955"/>
        <v>0</v>
      </c>
      <c r="P345" s="163">
        <f t="shared" si="956"/>
        <v>0</v>
      </c>
      <c r="Q345" s="163">
        <f t="shared" si="957"/>
        <v>0</v>
      </c>
      <c r="R345" s="163">
        <f t="shared" si="958"/>
        <v>0</v>
      </c>
      <c r="S345" s="163">
        <f t="shared" si="959"/>
        <v>0</v>
      </c>
      <c r="T345" s="163">
        <f t="shared" si="960"/>
        <v>0</v>
      </c>
      <c r="U345" s="163">
        <f t="shared" si="961"/>
        <v>0</v>
      </c>
      <c r="V345" s="163">
        <f t="shared" si="962"/>
        <v>0</v>
      </c>
      <c r="W345" s="163">
        <f t="shared" si="963"/>
        <v>0</v>
      </c>
      <c r="X345" s="163">
        <f t="shared" si="964"/>
        <v>0</v>
      </c>
      <c r="Y345" s="163">
        <f t="shared" si="965"/>
        <v>0</v>
      </c>
      <c r="Z345" s="163">
        <f t="shared" si="966"/>
        <v>0</v>
      </c>
      <c r="AA345" s="163">
        <f t="shared" si="967"/>
        <v>0</v>
      </c>
      <c r="AB345" s="163">
        <f t="shared" si="968"/>
        <v>0</v>
      </c>
      <c r="AC345" s="163">
        <f t="shared" si="969"/>
        <v>0</v>
      </c>
      <c r="AD345" s="163">
        <f t="shared" si="970"/>
        <v>0</v>
      </c>
      <c r="AE345" s="163">
        <f t="shared" si="971"/>
        <v>0</v>
      </c>
      <c r="AF345" s="163">
        <f t="shared" si="972"/>
        <v>0</v>
      </c>
      <c r="AG345" s="163">
        <f t="shared" si="973"/>
        <v>0</v>
      </c>
      <c r="AH345" s="163">
        <f t="shared" si="974"/>
        <v>0</v>
      </c>
      <c r="AI345" s="163">
        <f t="shared" si="948"/>
        <v>0</v>
      </c>
      <c r="AJ345" s="163">
        <f t="shared" si="948"/>
        <v>0</v>
      </c>
      <c r="AK345" s="163">
        <f t="shared" si="948"/>
        <v>0</v>
      </c>
      <c r="AL345" s="163">
        <f t="shared" si="948"/>
        <v>0</v>
      </c>
      <c r="AM345" s="163">
        <f t="shared" si="948"/>
        <v>0</v>
      </c>
    </row>
    <row r="346" spans="1:39" outlineLevel="2">
      <c r="A346" s="11">
        <f>ROW()</f>
        <v>346</v>
      </c>
      <c r="C346" s="6" t="s">
        <v>477</v>
      </c>
      <c r="D346" s="39"/>
      <c r="E346" s="39"/>
      <c r="F346" s="39"/>
      <c r="G346" s="39"/>
      <c r="H346" s="39"/>
      <c r="I346" s="9"/>
      <c r="J346" s="13">
        <f>Inputs!$E$53</f>
        <v>0</v>
      </c>
      <c r="K346" s="163">
        <f t="shared" si="951"/>
        <v>0</v>
      </c>
      <c r="L346" s="163">
        <f t="shared" si="952"/>
        <v>0</v>
      </c>
      <c r="M346" s="163">
        <f t="shared" si="953"/>
        <v>0</v>
      </c>
      <c r="N346" s="163">
        <f t="shared" si="954"/>
        <v>0</v>
      </c>
      <c r="O346" s="163">
        <f t="shared" si="955"/>
        <v>0</v>
      </c>
      <c r="P346" s="163">
        <f t="shared" si="956"/>
        <v>0</v>
      </c>
      <c r="Q346" s="163">
        <f t="shared" si="957"/>
        <v>0</v>
      </c>
      <c r="R346" s="163">
        <f t="shared" si="958"/>
        <v>0</v>
      </c>
      <c r="S346" s="163">
        <f t="shared" si="959"/>
        <v>0</v>
      </c>
      <c r="T346" s="163">
        <f t="shared" si="960"/>
        <v>0</v>
      </c>
      <c r="U346" s="163">
        <f t="shared" si="961"/>
        <v>0</v>
      </c>
      <c r="V346" s="163">
        <f t="shared" si="962"/>
        <v>0</v>
      </c>
      <c r="W346" s="163">
        <f t="shared" si="963"/>
        <v>0</v>
      </c>
      <c r="X346" s="163">
        <f t="shared" si="964"/>
        <v>0</v>
      </c>
      <c r="Y346" s="163">
        <f t="shared" si="965"/>
        <v>0</v>
      </c>
      <c r="Z346" s="163">
        <f t="shared" si="966"/>
        <v>0</v>
      </c>
      <c r="AA346" s="163">
        <f t="shared" si="967"/>
        <v>0</v>
      </c>
      <c r="AB346" s="163">
        <f t="shared" si="968"/>
        <v>0</v>
      </c>
      <c r="AC346" s="163">
        <f t="shared" si="969"/>
        <v>0</v>
      </c>
      <c r="AD346" s="163">
        <f t="shared" si="970"/>
        <v>0</v>
      </c>
      <c r="AE346" s="163">
        <f t="shared" si="971"/>
        <v>0</v>
      </c>
      <c r="AF346" s="163">
        <f t="shared" si="972"/>
        <v>0</v>
      </c>
      <c r="AG346" s="163">
        <f t="shared" si="973"/>
        <v>0</v>
      </c>
      <c r="AH346" s="163">
        <f t="shared" si="974"/>
        <v>0</v>
      </c>
      <c r="AI346" s="163">
        <f t="shared" si="948"/>
        <v>0</v>
      </c>
      <c r="AJ346" s="163">
        <f t="shared" si="948"/>
        <v>0</v>
      </c>
      <c r="AK346" s="163">
        <f t="shared" si="948"/>
        <v>0</v>
      </c>
      <c r="AL346" s="163">
        <f t="shared" si="948"/>
        <v>0</v>
      </c>
      <c r="AM346" s="163">
        <f t="shared" si="948"/>
        <v>0</v>
      </c>
    </row>
    <row r="347" spans="1:39" outlineLevel="2">
      <c r="A347" s="11">
        <f>ROW()</f>
        <v>347</v>
      </c>
      <c r="C347" s="6" t="s">
        <v>511</v>
      </c>
      <c r="D347" s="39"/>
      <c r="E347" s="39"/>
      <c r="F347" s="39"/>
      <c r="G347" s="39"/>
      <c r="H347" s="39"/>
      <c r="I347" s="9"/>
      <c r="J347" s="13">
        <f>Inputs!$E$54</f>
        <v>0</v>
      </c>
      <c r="K347" s="163">
        <f t="shared" ref="K347" si="975">MAX(0,J347-1)</f>
        <v>0</v>
      </c>
      <c r="L347" s="163">
        <f t="shared" ref="L347" si="976">MAX(0,K347-1)</f>
        <v>0</v>
      </c>
      <c r="M347" s="163">
        <f t="shared" ref="M347" si="977">MAX(0,L347-1)</f>
        <v>0</v>
      </c>
      <c r="N347" s="163">
        <f t="shared" ref="N347" si="978">MAX(0,M347-1)</f>
        <v>0</v>
      </c>
      <c r="O347" s="163">
        <f t="shared" ref="O347" si="979">MAX(0,N347-1)</f>
        <v>0</v>
      </c>
      <c r="P347" s="163">
        <f t="shared" ref="P347" si="980">MAX(0,O347-1)</f>
        <v>0</v>
      </c>
      <c r="Q347" s="163">
        <f t="shared" ref="Q347" si="981">MAX(0,P347-1)</f>
        <v>0</v>
      </c>
      <c r="R347" s="163">
        <f t="shared" ref="R347" si="982">MAX(0,Q347-1)</f>
        <v>0</v>
      </c>
      <c r="S347" s="163">
        <f t="shared" ref="S347" si="983">MAX(0,R347-1)</f>
        <v>0</v>
      </c>
      <c r="T347" s="163">
        <f t="shared" ref="T347" si="984">MAX(0,S347-1)</f>
        <v>0</v>
      </c>
      <c r="U347" s="163">
        <f t="shared" ref="U347" si="985">MAX(0,T347-1)</f>
        <v>0</v>
      </c>
      <c r="V347" s="163">
        <f t="shared" ref="V347" si="986">MAX(0,U347-1)</f>
        <v>0</v>
      </c>
      <c r="W347" s="163">
        <f t="shared" ref="W347" si="987">MAX(0,V347-1)</f>
        <v>0</v>
      </c>
      <c r="X347" s="163">
        <f t="shared" ref="X347" si="988">MAX(0,W347-1)</f>
        <v>0</v>
      </c>
      <c r="Y347" s="163">
        <f t="shared" ref="Y347" si="989">MAX(0,X347-1)</f>
        <v>0</v>
      </c>
      <c r="Z347" s="163">
        <f t="shared" ref="Z347" si="990">MAX(0,Y347-1)</f>
        <v>0</v>
      </c>
      <c r="AA347" s="163">
        <f t="shared" ref="AA347" si="991">MAX(0,Z347-1)</f>
        <v>0</v>
      </c>
      <c r="AB347" s="163">
        <f t="shared" ref="AB347" si="992">MAX(0,AA347-1)</f>
        <v>0</v>
      </c>
      <c r="AC347" s="163">
        <f t="shared" ref="AC347" si="993">MAX(0,AB347-1)</f>
        <v>0</v>
      </c>
      <c r="AD347" s="163">
        <f t="shared" ref="AD347" si="994">MAX(0,AC347-1)</f>
        <v>0</v>
      </c>
      <c r="AE347" s="163">
        <f t="shared" ref="AE347" si="995">MAX(0,AD347-1)</f>
        <v>0</v>
      </c>
      <c r="AF347" s="163">
        <f t="shared" ref="AF347" si="996">MAX(0,AE347-1)</f>
        <v>0</v>
      </c>
      <c r="AG347" s="163">
        <f t="shared" ref="AG347" si="997">MAX(0,AF347-1)</f>
        <v>0</v>
      </c>
      <c r="AH347" s="163">
        <f t="shared" ref="AH347" si="998">MAX(0,AG347-1)</f>
        <v>0</v>
      </c>
      <c r="AI347" s="163">
        <f t="shared" si="948"/>
        <v>0</v>
      </c>
      <c r="AJ347" s="163">
        <f t="shared" si="948"/>
        <v>0</v>
      </c>
      <c r="AK347" s="163">
        <f t="shared" si="948"/>
        <v>0</v>
      </c>
      <c r="AL347" s="163">
        <f t="shared" si="948"/>
        <v>0</v>
      </c>
      <c r="AM347" s="163">
        <f t="shared" si="948"/>
        <v>0</v>
      </c>
    </row>
    <row r="348" spans="1:39" outlineLevel="2">
      <c r="A348" s="11">
        <f>ROW()</f>
        <v>348</v>
      </c>
      <c r="C348" s="6" t="s">
        <v>655</v>
      </c>
      <c r="D348" s="39"/>
      <c r="E348" s="39"/>
      <c r="F348" s="39"/>
      <c r="G348" s="39"/>
      <c r="H348" s="39"/>
      <c r="I348" s="9"/>
      <c r="J348" s="13"/>
      <c r="K348" s="163"/>
      <c r="L348" s="163"/>
      <c r="M348" s="163"/>
      <c r="N348" s="163"/>
      <c r="O348" s="163"/>
      <c r="P348" s="163"/>
      <c r="Q348" s="163"/>
      <c r="R348" s="163"/>
      <c r="S348" s="163"/>
      <c r="T348" s="163"/>
      <c r="U348" s="163"/>
      <c r="V348" s="163"/>
      <c r="W348" s="163"/>
      <c r="X348" s="163"/>
      <c r="Y348" s="163"/>
      <c r="Z348" s="163"/>
      <c r="AA348" s="163"/>
      <c r="AB348" s="163"/>
      <c r="AC348" s="163"/>
      <c r="AD348" s="163"/>
      <c r="AE348" s="163"/>
      <c r="AF348" s="163"/>
      <c r="AG348" s="163"/>
      <c r="AH348" s="163"/>
      <c r="AI348" s="163"/>
      <c r="AJ348" s="163"/>
      <c r="AK348" s="163"/>
      <c r="AL348" s="163"/>
      <c r="AM348" s="163"/>
    </row>
    <row r="349" spans="1:39" outlineLevel="2">
      <c r="A349" s="11">
        <f>ROW()</f>
        <v>349</v>
      </c>
      <c r="C349" s="6" t="s">
        <v>656</v>
      </c>
      <c r="D349" s="39"/>
      <c r="E349" s="39"/>
      <c r="F349" s="39"/>
      <c r="G349" s="39"/>
      <c r="H349" s="39"/>
      <c r="I349" s="9"/>
      <c r="J349" s="13"/>
      <c r="K349" s="163"/>
      <c r="L349" s="163"/>
      <c r="M349" s="163"/>
      <c r="N349" s="163"/>
      <c r="O349" s="163"/>
      <c r="P349" s="163"/>
      <c r="Q349" s="163"/>
      <c r="R349" s="163"/>
      <c r="S349" s="163"/>
      <c r="T349" s="163"/>
      <c r="U349" s="163"/>
      <c r="V349" s="163"/>
      <c r="W349" s="163"/>
      <c r="X349" s="163"/>
      <c r="Y349" s="163"/>
      <c r="Z349" s="163"/>
      <c r="AA349" s="163"/>
      <c r="AB349" s="163"/>
      <c r="AC349" s="163"/>
      <c r="AD349" s="163"/>
      <c r="AE349" s="163"/>
      <c r="AF349" s="163"/>
      <c r="AG349" s="163"/>
      <c r="AH349" s="163"/>
      <c r="AI349" s="163"/>
      <c r="AJ349" s="163"/>
      <c r="AK349" s="163"/>
      <c r="AL349" s="163"/>
      <c r="AM349" s="163"/>
    </row>
    <row r="350" spans="1:39" outlineLevel="2">
      <c r="A350" s="11">
        <f>ROW()</f>
        <v>350</v>
      </c>
      <c r="C350" s="6" t="s">
        <v>667</v>
      </c>
      <c r="D350" s="39"/>
      <c r="E350" s="39"/>
      <c r="F350" s="39"/>
      <c r="G350" s="39"/>
      <c r="H350" s="39"/>
      <c r="I350" s="9"/>
      <c r="J350" s="13"/>
      <c r="K350" s="163"/>
      <c r="L350" s="163"/>
      <c r="M350" s="163"/>
      <c r="N350" s="163"/>
      <c r="O350" s="163"/>
      <c r="P350" s="163"/>
      <c r="Q350" s="163"/>
      <c r="R350" s="163"/>
      <c r="S350" s="163"/>
      <c r="T350" s="163"/>
      <c r="U350" s="163"/>
      <c r="V350" s="163"/>
      <c r="W350" s="163"/>
      <c r="X350" s="163"/>
      <c r="Y350" s="163"/>
      <c r="Z350" s="163"/>
      <c r="AA350" s="163"/>
      <c r="AB350" s="163"/>
      <c r="AC350" s="163"/>
      <c r="AD350" s="163"/>
      <c r="AE350" s="163"/>
      <c r="AF350" s="163"/>
      <c r="AG350" s="163"/>
      <c r="AH350" s="163"/>
      <c r="AI350" s="163"/>
      <c r="AJ350" s="163"/>
      <c r="AK350" s="163"/>
      <c r="AL350" s="163"/>
      <c r="AM350" s="163"/>
    </row>
    <row r="351" spans="1:39" outlineLevel="2">
      <c r="A351" s="11">
        <f>ROW()</f>
        <v>351</v>
      </c>
      <c r="C351" s="6" t="s">
        <v>212</v>
      </c>
      <c r="D351" s="39"/>
      <c r="E351" s="39"/>
      <c r="F351" s="39"/>
      <c r="G351" s="39"/>
      <c r="H351" s="39"/>
      <c r="I351" s="9"/>
      <c r="J351" s="13"/>
      <c r="K351" s="163"/>
      <c r="L351" s="163"/>
      <c r="M351" s="163"/>
      <c r="N351" s="163"/>
      <c r="O351" s="163"/>
      <c r="P351" s="163"/>
      <c r="Q351" s="163"/>
      <c r="R351" s="163"/>
      <c r="S351" s="163"/>
      <c r="T351" s="163"/>
      <c r="U351" s="163"/>
      <c r="V351" s="163"/>
      <c r="W351" s="163"/>
      <c r="X351" s="163"/>
      <c r="Y351" s="163"/>
      <c r="Z351" s="163"/>
      <c r="AA351" s="163"/>
      <c r="AB351" s="163"/>
      <c r="AC351" s="163"/>
      <c r="AD351" s="163"/>
      <c r="AE351" s="163"/>
      <c r="AF351" s="163"/>
      <c r="AG351" s="163"/>
      <c r="AH351" s="163"/>
      <c r="AI351" s="163"/>
      <c r="AJ351" s="163"/>
      <c r="AK351" s="163"/>
      <c r="AL351" s="163"/>
      <c r="AM351" s="163"/>
    </row>
    <row r="352" spans="1:39" outlineLevel="2">
      <c r="A352" s="11">
        <f>ROW()</f>
        <v>352</v>
      </c>
      <c r="C352" s="30" t="s">
        <v>362</v>
      </c>
      <c r="D352" s="90"/>
      <c r="E352" s="90"/>
      <c r="F352" s="90"/>
      <c r="G352" s="90"/>
      <c r="H352" s="90"/>
      <c r="I352" s="15"/>
      <c r="J352" s="288">
        <f>Inputs!$E$59</f>
        <v>0</v>
      </c>
      <c r="K352" s="928">
        <f t="shared" ref="K352" si="999">MAX(0,J352-1)</f>
        <v>0</v>
      </c>
      <c r="L352" s="928">
        <f t="shared" ref="L352" si="1000">MAX(0,K352-1)</f>
        <v>0</v>
      </c>
      <c r="M352" s="928">
        <f t="shared" ref="M352" si="1001">MAX(0,L352-1)</f>
        <v>0</v>
      </c>
      <c r="N352" s="928">
        <f t="shared" ref="N352" si="1002">MAX(0,M352-1)</f>
        <v>0</v>
      </c>
      <c r="O352" s="928">
        <f t="shared" ref="O352" si="1003">MAX(0,N352-1)</f>
        <v>0</v>
      </c>
      <c r="P352" s="928">
        <f t="shared" ref="P352" si="1004">MAX(0,O352-1)</f>
        <v>0</v>
      </c>
      <c r="Q352" s="928">
        <f t="shared" ref="Q352" si="1005">MAX(0,P352-1)</f>
        <v>0</v>
      </c>
      <c r="R352" s="928">
        <f t="shared" ref="R352" si="1006">MAX(0,Q352-1)</f>
        <v>0</v>
      </c>
      <c r="S352" s="928">
        <f t="shared" ref="S352" si="1007">MAX(0,R352-1)</f>
        <v>0</v>
      </c>
      <c r="T352" s="928">
        <f t="shared" ref="T352" si="1008">MAX(0,S352-1)</f>
        <v>0</v>
      </c>
      <c r="U352" s="928">
        <f t="shared" ref="U352" si="1009">MAX(0,T352-1)</f>
        <v>0</v>
      </c>
      <c r="V352" s="928">
        <f t="shared" ref="V352" si="1010">MAX(0,U352-1)</f>
        <v>0</v>
      </c>
      <c r="W352" s="928">
        <f t="shared" ref="W352" si="1011">MAX(0,V352-1)</f>
        <v>0</v>
      </c>
      <c r="X352" s="928">
        <f t="shared" ref="X352" si="1012">MAX(0,W352-1)</f>
        <v>0</v>
      </c>
      <c r="Y352" s="928">
        <f t="shared" ref="Y352" si="1013">MAX(0,X352-1)</f>
        <v>0</v>
      </c>
      <c r="Z352" s="928">
        <f t="shared" ref="Z352" si="1014">MAX(0,Y352-1)</f>
        <v>0</v>
      </c>
      <c r="AA352" s="928">
        <f t="shared" ref="AA352" si="1015">MAX(0,Z352-1)</f>
        <v>0</v>
      </c>
      <c r="AB352" s="928">
        <f t="shared" ref="AB352" si="1016">MAX(0,AA352-1)</f>
        <v>0</v>
      </c>
      <c r="AC352" s="928">
        <f t="shared" ref="AC352" si="1017">MAX(0,AB352-1)</f>
        <v>0</v>
      </c>
      <c r="AD352" s="928">
        <f t="shared" ref="AD352" si="1018">MAX(0,AC352-1)</f>
        <v>0</v>
      </c>
      <c r="AE352" s="928">
        <f t="shared" ref="AE352" si="1019">MAX(0,AD352-1)</f>
        <v>0</v>
      </c>
      <c r="AF352" s="928">
        <f t="shared" ref="AF352" si="1020">MAX(0,AE352-1)</f>
        <v>0</v>
      </c>
      <c r="AG352" s="928">
        <f t="shared" ref="AG352" si="1021">MAX(0,AF352-1)</f>
        <v>0</v>
      </c>
      <c r="AH352" s="928">
        <f t="shared" ref="AH352" si="1022">MAX(0,AG352-1)</f>
        <v>0</v>
      </c>
      <c r="AI352" s="928">
        <f t="shared" ref="AI352" si="1023">MAX(0,AH352-1)</f>
        <v>0</v>
      </c>
      <c r="AJ352" s="928">
        <f t="shared" ref="AJ352" si="1024">MAX(0,AI352-1)</f>
        <v>0</v>
      </c>
      <c r="AK352" s="928">
        <f t="shared" ref="AK352" si="1025">MAX(0,AJ352-1)</f>
        <v>0</v>
      </c>
      <c r="AL352" s="928">
        <f t="shared" ref="AL352" si="1026">MAX(0,AK352-1)</f>
        <v>0</v>
      </c>
      <c r="AM352" s="928">
        <f t="shared" ref="AM352" si="1027">MAX(0,AL352-1)</f>
        <v>0</v>
      </c>
    </row>
    <row r="353" spans="1:39" outlineLevel="2">
      <c r="A353" s="11">
        <f>ROW()</f>
        <v>353</v>
      </c>
      <c r="D353" s="39"/>
      <c r="E353" s="39"/>
      <c r="F353" s="39"/>
      <c r="G353" s="39"/>
      <c r="H353" s="3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</row>
    <row r="354" spans="1:39" outlineLevel="2">
      <c r="A354" s="11">
        <f>ROW()</f>
        <v>354</v>
      </c>
      <c r="B354" s="343" t="s">
        <v>68</v>
      </c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</row>
    <row r="355" spans="1:39" outlineLevel="2">
      <c r="A355" s="11">
        <f>ROW()</f>
        <v>355</v>
      </c>
      <c r="C355" s="6" t="s">
        <v>2</v>
      </c>
      <c r="D355" s="39"/>
      <c r="E355" s="39"/>
      <c r="F355" s="39"/>
      <c r="G355" s="39"/>
      <c r="H355" s="39"/>
      <c r="I355" s="9">
        <f t="shared" ref="I355:AH355" si="1028">H415</f>
        <v>0</v>
      </c>
      <c r="J355" s="9">
        <f t="shared" si="1028"/>
        <v>1.3878405999999999</v>
      </c>
      <c r="K355" s="9">
        <f t="shared" si="1028"/>
        <v>1.2074213219999999</v>
      </c>
      <c r="L355" s="9">
        <f t="shared" si="1028"/>
        <v>1.0270020439999998</v>
      </c>
      <c r="M355" s="9">
        <f t="shared" si="1028"/>
        <v>0.84658276599999982</v>
      </c>
      <c r="N355" s="9">
        <f t="shared" si="1028"/>
        <v>0.6661634879999998</v>
      </c>
      <c r="O355" s="9">
        <f t="shared" si="1028"/>
        <v>0.48574420999999979</v>
      </c>
      <c r="P355" s="9">
        <f t="shared" si="1028"/>
        <v>0.30532493199999983</v>
      </c>
      <c r="Q355" s="9">
        <f t="shared" si="1028"/>
        <v>0.12490565399999987</v>
      </c>
      <c r="R355" s="9">
        <f t="shared" si="1028"/>
        <v>0</v>
      </c>
      <c r="S355" s="9">
        <f t="shared" si="1028"/>
        <v>0</v>
      </c>
      <c r="T355" s="9">
        <f t="shared" si="1028"/>
        <v>0</v>
      </c>
      <c r="U355" s="9">
        <f t="shared" si="1028"/>
        <v>0</v>
      </c>
      <c r="V355" s="9">
        <f t="shared" si="1028"/>
        <v>0</v>
      </c>
      <c r="W355" s="9">
        <f t="shared" si="1028"/>
        <v>0</v>
      </c>
      <c r="X355" s="9">
        <f t="shared" si="1028"/>
        <v>0</v>
      </c>
      <c r="Y355" s="9">
        <f t="shared" si="1028"/>
        <v>0</v>
      </c>
      <c r="Z355" s="9">
        <f t="shared" si="1028"/>
        <v>0</v>
      </c>
      <c r="AA355" s="9">
        <f t="shared" si="1028"/>
        <v>0</v>
      </c>
      <c r="AB355" s="9">
        <f t="shared" si="1028"/>
        <v>0</v>
      </c>
      <c r="AC355" s="9">
        <f t="shared" si="1028"/>
        <v>0</v>
      </c>
      <c r="AD355" s="9">
        <f t="shared" si="1028"/>
        <v>0</v>
      </c>
      <c r="AE355" s="9">
        <f t="shared" si="1028"/>
        <v>0</v>
      </c>
      <c r="AF355" s="9">
        <f t="shared" si="1028"/>
        <v>0</v>
      </c>
      <c r="AG355" s="9">
        <f t="shared" si="1028"/>
        <v>0</v>
      </c>
      <c r="AH355" s="9">
        <f t="shared" si="1028"/>
        <v>0</v>
      </c>
      <c r="AI355" s="9">
        <f t="shared" ref="AI355:AM363" si="1029">AH415</f>
        <v>0</v>
      </c>
      <c r="AJ355" s="9">
        <f t="shared" si="1029"/>
        <v>0</v>
      </c>
      <c r="AK355" s="9">
        <f t="shared" si="1029"/>
        <v>0</v>
      </c>
      <c r="AL355" s="9">
        <f t="shared" si="1029"/>
        <v>0</v>
      </c>
      <c r="AM355" s="9">
        <f t="shared" si="1029"/>
        <v>0</v>
      </c>
    </row>
    <row r="356" spans="1:39" outlineLevel="2">
      <c r="A356" s="11">
        <f>ROW()</f>
        <v>356</v>
      </c>
      <c r="C356" s="6" t="s">
        <v>3</v>
      </c>
      <c r="D356" s="39"/>
      <c r="E356" s="39"/>
      <c r="F356" s="39"/>
      <c r="G356" s="39"/>
      <c r="H356" s="39"/>
      <c r="I356" s="9">
        <f t="shared" ref="I356:AH356" si="1030">H416</f>
        <v>0</v>
      </c>
      <c r="J356" s="9">
        <f t="shared" si="1030"/>
        <v>-1.9960040585012195</v>
      </c>
      <c r="K356" s="9">
        <f t="shared" si="1030"/>
        <v>0</v>
      </c>
      <c r="L356" s="9">
        <f t="shared" si="1030"/>
        <v>0</v>
      </c>
      <c r="M356" s="9">
        <f t="shared" si="1030"/>
        <v>0</v>
      </c>
      <c r="N356" s="9">
        <f t="shared" si="1030"/>
        <v>0</v>
      </c>
      <c r="O356" s="9">
        <f t="shared" si="1030"/>
        <v>0</v>
      </c>
      <c r="P356" s="9">
        <f t="shared" si="1030"/>
        <v>0</v>
      </c>
      <c r="Q356" s="9">
        <f t="shared" si="1030"/>
        <v>0</v>
      </c>
      <c r="R356" s="9">
        <f t="shared" si="1030"/>
        <v>0</v>
      </c>
      <c r="S356" s="9">
        <f t="shared" si="1030"/>
        <v>0</v>
      </c>
      <c r="T356" s="9">
        <f t="shared" si="1030"/>
        <v>0</v>
      </c>
      <c r="U356" s="9">
        <f t="shared" si="1030"/>
        <v>0</v>
      </c>
      <c r="V356" s="9">
        <f t="shared" si="1030"/>
        <v>0</v>
      </c>
      <c r="W356" s="9">
        <f t="shared" si="1030"/>
        <v>0</v>
      </c>
      <c r="X356" s="9">
        <f t="shared" si="1030"/>
        <v>0</v>
      </c>
      <c r="Y356" s="9">
        <f t="shared" si="1030"/>
        <v>0</v>
      </c>
      <c r="Z356" s="9">
        <f t="shared" si="1030"/>
        <v>0</v>
      </c>
      <c r="AA356" s="9">
        <f t="shared" si="1030"/>
        <v>0</v>
      </c>
      <c r="AB356" s="9">
        <f t="shared" si="1030"/>
        <v>0</v>
      </c>
      <c r="AC356" s="9">
        <f t="shared" si="1030"/>
        <v>0</v>
      </c>
      <c r="AD356" s="9">
        <f t="shared" si="1030"/>
        <v>0</v>
      </c>
      <c r="AE356" s="9">
        <f t="shared" si="1030"/>
        <v>0</v>
      </c>
      <c r="AF356" s="9">
        <f t="shared" si="1030"/>
        <v>0</v>
      </c>
      <c r="AG356" s="9">
        <f t="shared" si="1030"/>
        <v>0</v>
      </c>
      <c r="AH356" s="9">
        <f t="shared" si="1030"/>
        <v>0</v>
      </c>
      <c r="AI356" s="9">
        <f t="shared" si="1029"/>
        <v>0</v>
      </c>
      <c r="AJ356" s="9">
        <f t="shared" si="1029"/>
        <v>0</v>
      </c>
      <c r="AK356" s="9">
        <f t="shared" si="1029"/>
        <v>0</v>
      </c>
      <c r="AL356" s="9">
        <f t="shared" si="1029"/>
        <v>0</v>
      </c>
      <c r="AM356" s="9">
        <f t="shared" si="1029"/>
        <v>0</v>
      </c>
    </row>
    <row r="357" spans="1:39" outlineLevel="2">
      <c r="A357" s="11">
        <f>ROW()</f>
        <v>357</v>
      </c>
      <c r="C357" s="6" t="s">
        <v>4</v>
      </c>
      <c r="D357" s="39"/>
      <c r="E357" s="39"/>
      <c r="F357" s="39"/>
      <c r="G357" s="39"/>
      <c r="H357" s="39"/>
      <c r="I357" s="9">
        <f t="shared" ref="I357:AH357" si="1031">H417</f>
        <v>0</v>
      </c>
      <c r="J357" s="9">
        <f t="shared" si="1031"/>
        <v>0.57169320000000023</v>
      </c>
      <c r="K357" s="9">
        <f t="shared" si="1031"/>
        <v>0.49737308400000019</v>
      </c>
      <c r="L357" s="9">
        <f t="shared" si="1031"/>
        <v>0.42305296800000014</v>
      </c>
      <c r="M357" s="9">
        <f t="shared" si="1031"/>
        <v>0.34873285200000009</v>
      </c>
      <c r="N357" s="9">
        <f t="shared" si="1031"/>
        <v>0.27441273600000005</v>
      </c>
      <c r="O357" s="9">
        <f t="shared" si="1031"/>
        <v>0.20009262000000003</v>
      </c>
      <c r="P357" s="9">
        <f t="shared" si="1031"/>
        <v>0.12577250400000001</v>
      </c>
      <c r="Q357" s="9">
        <f t="shared" si="1031"/>
        <v>5.1452387999999974E-2</v>
      </c>
      <c r="R357" s="9">
        <f t="shared" si="1031"/>
        <v>0</v>
      </c>
      <c r="S357" s="9">
        <f t="shared" si="1031"/>
        <v>0</v>
      </c>
      <c r="T357" s="9">
        <f t="shared" si="1031"/>
        <v>0</v>
      </c>
      <c r="U357" s="9">
        <f t="shared" si="1031"/>
        <v>0</v>
      </c>
      <c r="V357" s="9">
        <f t="shared" si="1031"/>
        <v>0</v>
      </c>
      <c r="W357" s="9">
        <f t="shared" si="1031"/>
        <v>0</v>
      </c>
      <c r="X357" s="9">
        <f t="shared" si="1031"/>
        <v>0</v>
      </c>
      <c r="Y357" s="9">
        <f t="shared" si="1031"/>
        <v>0</v>
      </c>
      <c r="Z357" s="9">
        <f t="shared" si="1031"/>
        <v>0</v>
      </c>
      <c r="AA357" s="9">
        <f t="shared" si="1031"/>
        <v>0</v>
      </c>
      <c r="AB357" s="9">
        <f t="shared" si="1031"/>
        <v>0</v>
      </c>
      <c r="AC357" s="9">
        <f t="shared" si="1031"/>
        <v>0</v>
      </c>
      <c r="AD357" s="9">
        <f t="shared" si="1031"/>
        <v>0</v>
      </c>
      <c r="AE357" s="9">
        <f t="shared" si="1031"/>
        <v>0</v>
      </c>
      <c r="AF357" s="9">
        <f t="shared" si="1031"/>
        <v>0</v>
      </c>
      <c r="AG357" s="9">
        <f t="shared" si="1031"/>
        <v>0</v>
      </c>
      <c r="AH357" s="9">
        <f t="shared" si="1031"/>
        <v>0</v>
      </c>
      <c r="AI357" s="9">
        <f t="shared" si="1029"/>
        <v>0</v>
      </c>
      <c r="AJ357" s="9">
        <f t="shared" si="1029"/>
        <v>0</v>
      </c>
      <c r="AK357" s="9">
        <f t="shared" si="1029"/>
        <v>0</v>
      </c>
      <c r="AL357" s="9">
        <f t="shared" si="1029"/>
        <v>0</v>
      </c>
      <c r="AM357" s="9">
        <f t="shared" si="1029"/>
        <v>0</v>
      </c>
    </row>
    <row r="358" spans="1:39" outlineLevel="2">
      <c r="A358" s="11">
        <f>ROW()</f>
        <v>358</v>
      </c>
      <c r="C358" s="6" t="s">
        <v>5</v>
      </c>
      <c r="D358" s="39"/>
      <c r="E358" s="39"/>
      <c r="F358" s="39"/>
      <c r="G358" s="39"/>
      <c r="H358" s="39"/>
      <c r="I358" s="9">
        <f t="shared" ref="I358:AH358" si="1032">H418</f>
        <v>0</v>
      </c>
      <c r="J358" s="9">
        <f t="shared" si="1032"/>
        <v>5.0959685000000006</v>
      </c>
      <c r="K358" s="9">
        <f t="shared" si="1032"/>
        <v>4.4334925950000006</v>
      </c>
      <c r="L358" s="9">
        <f t="shared" si="1032"/>
        <v>3.7710166900000006</v>
      </c>
      <c r="M358" s="9">
        <f t="shared" si="1032"/>
        <v>3.1085407850000006</v>
      </c>
      <c r="N358" s="9">
        <f t="shared" si="1032"/>
        <v>2.4460648800000007</v>
      </c>
      <c r="O358" s="9">
        <f t="shared" si="1032"/>
        <v>1.7835889750000002</v>
      </c>
      <c r="P358" s="9">
        <f t="shared" si="1032"/>
        <v>1.1211130699999998</v>
      </c>
      <c r="Q358" s="9">
        <f t="shared" si="1032"/>
        <v>0.45863716499999962</v>
      </c>
      <c r="R358" s="9">
        <f t="shared" si="1032"/>
        <v>0</v>
      </c>
      <c r="S358" s="9">
        <f t="shared" si="1032"/>
        <v>0</v>
      </c>
      <c r="T358" s="9">
        <f t="shared" si="1032"/>
        <v>0</v>
      </c>
      <c r="U358" s="9">
        <f t="shared" si="1032"/>
        <v>0</v>
      </c>
      <c r="V358" s="9">
        <f t="shared" si="1032"/>
        <v>0</v>
      </c>
      <c r="W358" s="9">
        <f t="shared" si="1032"/>
        <v>0</v>
      </c>
      <c r="X358" s="9">
        <f t="shared" si="1032"/>
        <v>0</v>
      </c>
      <c r="Y358" s="9">
        <f t="shared" si="1032"/>
        <v>0</v>
      </c>
      <c r="Z358" s="9">
        <f t="shared" si="1032"/>
        <v>0</v>
      </c>
      <c r="AA358" s="9">
        <f t="shared" si="1032"/>
        <v>0</v>
      </c>
      <c r="AB358" s="9">
        <f t="shared" si="1032"/>
        <v>0</v>
      </c>
      <c r="AC358" s="9">
        <f t="shared" si="1032"/>
        <v>0</v>
      </c>
      <c r="AD358" s="9">
        <f t="shared" si="1032"/>
        <v>0</v>
      </c>
      <c r="AE358" s="9">
        <f t="shared" si="1032"/>
        <v>0</v>
      </c>
      <c r="AF358" s="9">
        <f t="shared" si="1032"/>
        <v>0</v>
      </c>
      <c r="AG358" s="9">
        <f t="shared" si="1032"/>
        <v>0</v>
      </c>
      <c r="AH358" s="9">
        <f t="shared" si="1032"/>
        <v>0</v>
      </c>
      <c r="AI358" s="9">
        <f t="shared" si="1029"/>
        <v>0</v>
      </c>
      <c r="AJ358" s="9">
        <f t="shared" si="1029"/>
        <v>0</v>
      </c>
      <c r="AK358" s="9">
        <f t="shared" si="1029"/>
        <v>0</v>
      </c>
      <c r="AL358" s="9">
        <f t="shared" si="1029"/>
        <v>0</v>
      </c>
      <c r="AM358" s="9">
        <f t="shared" si="1029"/>
        <v>0</v>
      </c>
    </row>
    <row r="359" spans="1:39" outlineLevel="2">
      <c r="A359" s="11">
        <f>ROW()</f>
        <v>359</v>
      </c>
      <c r="C359" s="6" t="s">
        <v>473</v>
      </c>
      <c r="D359" s="39"/>
      <c r="E359" s="39"/>
      <c r="F359" s="39"/>
      <c r="G359" s="39"/>
      <c r="H359" s="39"/>
      <c r="I359" s="9">
        <f t="shared" ref="I359:I361" si="1033">H419</f>
        <v>0</v>
      </c>
      <c r="J359" s="9">
        <f t="shared" ref="J359:J361" si="1034">I419</f>
        <v>0</v>
      </c>
      <c r="K359" s="9">
        <f t="shared" ref="K359:K361" si="1035">J419</f>
        <v>0</v>
      </c>
      <c r="L359" s="9">
        <f t="shared" ref="L359:L361" si="1036">K419</f>
        <v>0</v>
      </c>
      <c r="M359" s="9">
        <f t="shared" ref="M359:M361" si="1037">L419</f>
        <v>0</v>
      </c>
      <c r="N359" s="9">
        <f t="shared" ref="N359:N361" si="1038">M419</f>
        <v>0</v>
      </c>
      <c r="O359" s="9">
        <f t="shared" ref="O359:O361" si="1039">N419</f>
        <v>0</v>
      </c>
      <c r="P359" s="9">
        <f t="shared" ref="P359:P361" si="1040">O419</f>
        <v>0</v>
      </c>
      <c r="Q359" s="9">
        <f t="shared" ref="Q359:Q361" si="1041">P419</f>
        <v>0</v>
      </c>
      <c r="R359" s="9">
        <f t="shared" ref="R359:R361" si="1042">Q419</f>
        <v>0</v>
      </c>
      <c r="S359" s="9">
        <f t="shared" ref="S359:S361" si="1043">R419</f>
        <v>0</v>
      </c>
      <c r="T359" s="9">
        <f t="shared" ref="T359:T361" si="1044">S419</f>
        <v>0</v>
      </c>
      <c r="U359" s="9">
        <f t="shared" ref="U359:U361" si="1045">T419</f>
        <v>0</v>
      </c>
      <c r="V359" s="9">
        <f t="shared" ref="V359:V361" si="1046">U419</f>
        <v>0</v>
      </c>
      <c r="W359" s="9">
        <f t="shared" ref="W359:W361" si="1047">V419</f>
        <v>0</v>
      </c>
      <c r="X359" s="9">
        <f t="shared" ref="X359:X361" si="1048">W419</f>
        <v>0</v>
      </c>
      <c r="Y359" s="9">
        <f t="shared" ref="Y359:Y361" si="1049">X419</f>
        <v>0</v>
      </c>
      <c r="Z359" s="9">
        <f t="shared" ref="Z359:Z361" si="1050">Y419</f>
        <v>0</v>
      </c>
      <c r="AA359" s="9">
        <f t="shared" ref="AA359:AA361" si="1051">Z419</f>
        <v>0</v>
      </c>
      <c r="AB359" s="9">
        <f t="shared" ref="AB359:AB361" si="1052">AA419</f>
        <v>0</v>
      </c>
      <c r="AC359" s="9">
        <f t="shared" ref="AC359:AC361" si="1053">AB419</f>
        <v>0</v>
      </c>
      <c r="AD359" s="9">
        <f t="shared" ref="AD359:AD361" si="1054">AC419</f>
        <v>0</v>
      </c>
      <c r="AE359" s="9">
        <f t="shared" ref="AE359:AE361" si="1055">AD419</f>
        <v>0</v>
      </c>
      <c r="AF359" s="9">
        <f t="shared" ref="AF359:AF361" si="1056">AE419</f>
        <v>0</v>
      </c>
      <c r="AG359" s="9">
        <f t="shared" ref="AG359:AG361" si="1057">AF419</f>
        <v>0</v>
      </c>
      <c r="AH359" s="9">
        <f t="shared" ref="AH359:AH361" si="1058">AG419</f>
        <v>0</v>
      </c>
      <c r="AI359" s="9">
        <f t="shared" si="1029"/>
        <v>0</v>
      </c>
      <c r="AJ359" s="9">
        <f t="shared" si="1029"/>
        <v>0</v>
      </c>
      <c r="AK359" s="9">
        <f t="shared" si="1029"/>
        <v>0</v>
      </c>
      <c r="AL359" s="9">
        <f t="shared" si="1029"/>
        <v>0</v>
      </c>
      <c r="AM359" s="9">
        <f t="shared" si="1029"/>
        <v>0</v>
      </c>
    </row>
    <row r="360" spans="1:39" outlineLevel="2">
      <c r="A360" s="11">
        <f>ROW()</f>
        <v>360</v>
      </c>
      <c r="C360" s="6" t="s">
        <v>474</v>
      </c>
      <c r="D360" s="39"/>
      <c r="E360" s="39"/>
      <c r="F360" s="39"/>
      <c r="G360" s="39"/>
      <c r="H360" s="39"/>
      <c r="I360" s="9">
        <f t="shared" si="1033"/>
        <v>0</v>
      </c>
      <c r="J360" s="9">
        <f t="shared" si="1034"/>
        <v>0</v>
      </c>
      <c r="K360" s="9">
        <f t="shared" si="1035"/>
        <v>0</v>
      </c>
      <c r="L360" s="9">
        <f t="shared" si="1036"/>
        <v>0</v>
      </c>
      <c r="M360" s="9">
        <f t="shared" si="1037"/>
        <v>0</v>
      </c>
      <c r="N360" s="9">
        <f t="shared" si="1038"/>
        <v>0</v>
      </c>
      <c r="O360" s="9">
        <f t="shared" si="1039"/>
        <v>0</v>
      </c>
      <c r="P360" s="9">
        <f t="shared" si="1040"/>
        <v>0</v>
      </c>
      <c r="Q360" s="9">
        <f t="shared" si="1041"/>
        <v>0</v>
      </c>
      <c r="R360" s="9">
        <f t="shared" si="1042"/>
        <v>0</v>
      </c>
      <c r="S360" s="9">
        <f t="shared" si="1043"/>
        <v>0</v>
      </c>
      <c r="T360" s="9">
        <f t="shared" si="1044"/>
        <v>0</v>
      </c>
      <c r="U360" s="9">
        <f t="shared" si="1045"/>
        <v>0</v>
      </c>
      <c r="V360" s="9">
        <f t="shared" si="1046"/>
        <v>0</v>
      </c>
      <c r="W360" s="9">
        <f t="shared" si="1047"/>
        <v>0</v>
      </c>
      <c r="X360" s="9">
        <f t="shared" si="1048"/>
        <v>0</v>
      </c>
      <c r="Y360" s="9">
        <f t="shared" si="1049"/>
        <v>0</v>
      </c>
      <c r="Z360" s="9">
        <f t="shared" si="1050"/>
        <v>0</v>
      </c>
      <c r="AA360" s="9">
        <f t="shared" si="1051"/>
        <v>0</v>
      </c>
      <c r="AB360" s="9">
        <f t="shared" si="1052"/>
        <v>0</v>
      </c>
      <c r="AC360" s="9">
        <f t="shared" si="1053"/>
        <v>0</v>
      </c>
      <c r="AD360" s="9">
        <f t="shared" si="1054"/>
        <v>0</v>
      </c>
      <c r="AE360" s="9">
        <f t="shared" si="1055"/>
        <v>0</v>
      </c>
      <c r="AF360" s="9">
        <f t="shared" si="1056"/>
        <v>0</v>
      </c>
      <c r="AG360" s="9">
        <f t="shared" si="1057"/>
        <v>0</v>
      </c>
      <c r="AH360" s="9">
        <f t="shared" si="1058"/>
        <v>0</v>
      </c>
      <c r="AI360" s="9">
        <f t="shared" si="1029"/>
        <v>0</v>
      </c>
      <c r="AJ360" s="9">
        <f t="shared" si="1029"/>
        <v>0</v>
      </c>
      <c r="AK360" s="9">
        <f t="shared" si="1029"/>
        <v>0</v>
      </c>
      <c r="AL360" s="9">
        <f t="shared" si="1029"/>
        <v>0</v>
      </c>
      <c r="AM360" s="9">
        <f t="shared" si="1029"/>
        <v>0</v>
      </c>
    </row>
    <row r="361" spans="1:39" outlineLevel="2">
      <c r="A361" s="11">
        <f>ROW()</f>
        <v>361</v>
      </c>
      <c r="C361" s="6" t="s">
        <v>477</v>
      </c>
      <c r="D361" s="39"/>
      <c r="E361" s="39"/>
      <c r="F361" s="39"/>
      <c r="G361" s="39"/>
      <c r="H361" s="39"/>
      <c r="I361" s="9">
        <f t="shared" si="1033"/>
        <v>0</v>
      </c>
      <c r="J361" s="9">
        <f t="shared" si="1034"/>
        <v>0</v>
      </c>
      <c r="K361" s="9">
        <f t="shared" si="1035"/>
        <v>0</v>
      </c>
      <c r="L361" s="9">
        <f t="shared" si="1036"/>
        <v>0</v>
      </c>
      <c r="M361" s="9">
        <f t="shared" si="1037"/>
        <v>0</v>
      </c>
      <c r="N361" s="9">
        <f t="shared" si="1038"/>
        <v>0</v>
      </c>
      <c r="O361" s="9">
        <f t="shared" si="1039"/>
        <v>0</v>
      </c>
      <c r="P361" s="9">
        <f t="shared" si="1040"/>
        <v>0</v>
      </c>
      <c r="Q361" s="9">
        <f t="shared" si="1041"/>
        <v>0</v>
      </c>
      <c r="R361" s="9">
        <f t="shared" si="1042"/>
        <v>0</v>
      </c>
      <c r="S361" s="9">
        <f t="shared" si="1043"/>
        <v>0</v>
      </c>
      <c r="T361" s="9">
        <f t="shared" si="1044"/>
        <v>0</v>
      </c>
      <c r="U361" s="9">
        <f t="shared" si="1045"/>
        <v>0</v>
      </c>
      <c r="V361" s="9">
        <f t="shared" si="1046"/>
        <v>0</v>
      </c>
      <c r="W361" s="9">
        <f t="shared" si="1047"/>
        <v>0</v>
      </c>
      <c r="X361" s="9">
        <f t="shared" si="1048"/>
        <v>0</v>
      </c>
      <c r="Y361" s="9">
        <f t="shared" si="1049"/>
        <v>0</v>
      </c>
      <c r="Z361" s="9">
        <f t="shared" si="1050"/>
        <v>0</v>
      </c>
      <c r="AA361" s="9">
        <f t="shared" si="1051"/>
        <v>0</v>
      </c>
      <c r="AB361" s="9">
        <f t="shared" si="1052"/>
        <v>0</v>
      </c>
      <c r="AC361" s="9">
        <f t="shared" si="1053"/>
        <v>0</v>
      </c>
      <c r="AD361" s="9">
        <f t="shared" si="1054"/>
        <v>0</v>
      </c>
      <c r="AE361" s="9">
        <f t="shared" si="1055"/>
        <v>0</v>
      </c>
      <c r="AF361" s="9">
        <f t="shared" si="1056"/>
        <v>0</v>
      </c>
      <c r="AG361" s="9">
        <f t="shared" si="1057"/>
        <v>0</v>
      </c>
      <c r="AH361" s="9">
        <f t="shared" si="1058"/>
        <v>0</v>
      </c>
      <c r="AI361" s="9">
        <f t="shared" si="1029"/>
        <v>0</v>
      </c>
      <c r="AJ361" s="9">
        <f t="shared" si="1029"/>
        <v>0</v>
      </c>
      <c r="AK361" s="9">
        <f t="shared" si="1029"/>
        <v>0</v>
      </c>
      <c r="AL361" s="9">
        <f t="shared" si="1029"/>
        <v>0</v>
      </c>
      <c r="AM361" s="9">
        <f t="shared" si="1029"/>
        <v>0</v>
      </c>
    </row>
    <row r="362" spans="1:39" outlineLevel="2">
      <c r="A362" s="11">
        <f>ROW()</f>
        <v>362</v>
      </c>
      <c r="C362" s="6" t="s">
        <v>511</v>
      </c>
      <c r="D362" s="39"/>
      <c r="E362" s="39"/>
      <c r="F362" s="39"/>
      <c r="G362" s="39"/>
      <c r="H362" s="39"/>
      <c r="I362" s="9">
        <f t="shared" ref="I362" si="1059">H422</f>
        <v>0</v>
      </c>
      <c r="J362" s="9">
        <f t="shared" ref="J362" si="1060">I422</f>
        <v>0</v>
      </c>
      <c r="K362" s="9">
        <f t="shared" ref="K362" si="1061">J422</f>
        <v>0</v>
      </c>
      <c r="L362" s="9">
        <f t="shared" ref="L362" si="1062">K422</f>
        <v>0</v>
      </c>
      <c r="M362" s="9">
        <f t="shared" ref="M362" si="1063">L422</f>
        <v>0</v>
      </c>
      <c r="N362" s="9">
        <f t="shared" ref="N362" si="1064">M422</f>
        <v>0</v>
      </c>
      <c r="O362" s="9">
        <f t="shared" ref="O362" si="1065">N422</f>
        <v>0</v>
      </c>
      <c r="P362" s="9">
        <f t="shared" ref="P362" si="1066">O422</f>
        <v>0</v>
      </c>
      <c r="Q362" s="9">
        <f t="shared" ref="Q362" si="1067">P422</f>
        <v>0</v>
      </c>
      <c r="R362" s="9">
        <f t="shared" ref="R362" si="1068">Q422</f>
        <v>0</v>
      </c>
      <c r="S362" s="9">
        <f t="shared" ref="S362" si="1069">R422</f>
        <v>0</v>
      </c>
      <c r="T362" s="9">
        <f t="shared" ref="T362" si="1070">S422</f>
        <v>0</v>
      </c>
      <c r="U362" s="9">
        <f t="shared" ref="U362" si="1071">T422</f>
        <v>0</v>
      </c>
      <c r="V362" s="9">
        <f t="shared" ref="V362" si="1072">U422</f>
        <v>0</v>
      </c>
      <c r="W362" s="9">
        <f t="shared" ref="W362" si="1073">V422</f>
        <v>0</v>
      </c>
      <c r="X362" s="9">
        <f t="shared" ref="X362" si="1074">W422</f>
        <v>0</v>
      </c>
      <c r="Y362" s="9">
        <f t="shared" ref="Y362" si="1075">X422</f>
        <v>0</v>
      </c>
      <c r="Z362" s="9">
        <f t="shared" ref="Z362" si="1076">Y422</f>
        <v>0</v>
      </c>
      <c r="AA362" s="9">
        <f t="shared" ref="AA362" si="1077">Z422</f>
        <v>0</v>
      </c>
      <c r="AB362" s="9">
        <f t="shared" ref="AB362" si="1078">AA422</f>
        <v>0</v>
      </c>
      <c r="AC362" s="9">
        <f t="shared" ref="AC362" si="1079">AB422</f>
        <v>0</v>
      </c>
      <c r="AD362" s="9">
        <f t="shared" ref="AD362" si="1080">AC422</f>
        <v>0</v>
      </c>
      <c r="AE362" s="9">
        <f t="shared" ref="AE362" si="1081">AD422</f>
        <v>0</v>
      </c>
      <c r="AF362" s="9">
        <f t="shared" ref="AF362" si="1082">AE422</f>
        <v>0</v>
      </c>
      <c r="AG362" s="9">
        <f t="shared" ref="AG362" si="1083">AF422</f>
        <v>0</v>
      </c>
      <c r="AH362" s="9">
        <f t="shared" ref="AH362" si="1084">AG422</f>
        <v>0</v>
      </c>
      <c r="AI362" s="9">
        <f t="shared" si="1029"/>
        <v>0</v>
      </c>
      <c r="AJ362" s="9">
        <f t="shared" si="1029"/>
        <v>0</v>
      </c>
      <c r="AK362" s="9">
        <f t="shared" si="1029"/>
        <v>0</v>
      </c>
      <c r="AL362" s="9">
        <f t="shared" si="1029"/>
        <v>0</v>
      </c>
      <c r="AM362" s="9">
        <f t="shared" si="1029"/>
        <v>0</v>
      </c>
    </row>
    <row r="363" spans="1:39" outlineLevel="2">
      <c r="A363" s="11">
        <f>ROW()</f>
        <v>363</v>
      </c>
      <c r="C363" s="6" t="s">
        <v>655</v>
      </c>
      <c r="D363" s="39"/>
      <c r="E363" s="39"/>
      <c r="F363" s="39"/>
      <c r="G363" s="39"/>
      <c r="H363" s="39"/>
      <c r="I363" s="9">
        <f t="shared" ref="I363:J363" si="1085">H423</f>
        <v>0</v>
      </c>
      <c r="J363" s="9">
        <f t="shared" si="1085"/>
        <v>0</v>
      </c>
      <c r="K363" s="9">
        <f t="shared" ref="K363" si="1086">J423</f>
        <v>0</v>
      </c>
      <c r="L363" s="9">
        <f t="shared" ref="L363" si="1087">K423</f>
        <v>0</v>
      </c>
      <c r="M363" s="9">
        <f t="shared" ref="M363" si="1088">L423</f>
        <v>0</v>
      </c>
      <c r="N363" s="9">
        <f t="shared" ref="N363" si="1089">M423</f>
        <v>0</v>
      </c>
      <c r="O363" s="9">
        <f t="shared" ref="O363" si="1090">N423</f>
        <v>0</v>
      </c>
      <c r="P363" s="9">
        <f t="shared" ref="P363" si="1091">O423</f>
        <v>0</v>
      </c>
      <c r="Q363" s="9">
        <f t="shared" ref="Q363" si="1092">P423</f>
        <v>0</v>
      </c>
      <c r="R363" s="9">
        <f t="shared" ref="R363" si="1093">Q423</f>
        <v>0</v>
      </c>
      <c r="S363" s="9">
        <f t="shared" ref="S363" si="1094">R423</f>
        <v>0</v>
      </c>
      <c r="T363" s="9">
        <f t="shared" ref="T363" si="1095">S423</f>
        <v>0</v>
      </c>
      <c r="U363" s="9">
        <f t="shared" ref="U363" si="1096">T423</f>
        <v>0</v>
      </c>
      <c r="V363" s="9">
        <f t="shared" ref="V363" si="1097">U423</f>
        <v>0</v>
      </c>
      <c r="W363" s="9">
        <f t="shared" ref="W363" si="1098">V423</f>
        <v>0</v>
      </c>
      <c r="X363" s="9">
        <f t="shared" ref="X363" si="1099">W423</f>
        <v>0</v>
      </c>
      <c r="Y363" s="9">
        <f t="shared" ref="Y363" si="1100">X423</f>
        <v>0</v>
      </c>
      <c r="Z363" s="9">
        <f t="shared" ref="Z363" si="1101">Y423</f>
        <v>0</v>
      </c>
      <c r="AA363" s="9">
        <f t="shared" ref="AA363" si="1102">Z423</f>
        <v>0</v>
      </c>
      <c r="AB363" s="9">
        <f t="shared" ref="AB363" si="1103">AA423</f>
        <v>0</v>
      </c>
      <c r="AC363" s="9">
        <f t="shared" ref="AC363" si="1104">AB423</f>
        <v>0</v>
      </c>
      <c r="AD363" s="9">
        <f t="shared" ref="AD363" si="1105">AC423</f>
        <v>0</v>
      </c>
      <c r="AE363" s="9">
        <f t="shared" ref="AE363" si="1106">AD423</f>
        <v>0</v>
      </c>
      <c r="AF363" s="9">
        <f t="shared" ref="AF363" si="1107">AE423</f>
        <v>0</v>
      </c>
      <c r="AG363" s="9">
        <f t="shared" ref="AG363" si="1108">AF423</f>
        <v>0</v>
      </c>
      <c r="AH363" s="9">
        <f t="shared" ref="AH363" si="1109">AG423</f>
        <v>0</v>
      </c>
      <c r="AI363" s="9">
        <f t="shared" si="1029"/>
        <v>0</v>
      </c>
      <c r="AJ363" s="9">
        <f t="shared" si="1029"/>
        <v>0</v>
      </c>
      <c r="AK363" s="9">
        <f t="shared" si="1029"/>
        <v>0</v>
      </c>
      <c r="AL363" s="9">
        <f t="shared" si="1029"/>
        <v>0</v>
      </c>
      <c r="AM363" s="9">
        <f t="shared" si="1029"/>
        <v>0</v>
      </c>
    </row>
    <row r="364" spans="1:39" outlineLevel="2">
      <c r="A364" s="11">
        <f>ROW()</f>
        <v>364</v>
      </c>
      <c r="C364" s="6" t="s">
        <v>656</v>
      </c>
      <c r="D364" s="39"/>
      <c r="E364" s="39"/>
      <c r="F364" s="39"/>
      <c r="G364" s="39"/>
      <c r="H364" s="3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</row>
    <row r="365" spans="1:39" outlineLevel="2">
      <c r="A365" s="11">
        <f>ROW()</f>
        <v>365</v>
      </c>
      <c r="C365" s="6" t="s">
        <v>667</v>
      </c>
      <c r="D365" s="39"/>
      <c r="E365" s="39"/>
      <c r="F365" s="39"/>
      <c r="G365" s="39"/>
      <c r="H365" s="3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</row>
    <row r="366" spans="1:39" outlineLevel="2">
      <c r="A366" s="11">
        <f>ROW()</f>
        <v>366</v>
      </c>
      <c r="C366" s="6" t="s">
        <v>212</v>
      </c>
      <c r="D366" s="39"/>
      <c r="E366" s="39"/>
      <c r="F366" s="39"/>
      <c r="G366" s="39"/>
      <c r="H366" s="39"/>
      <c r="I366" s="9">
        <f t="shared" ref="I366:S366" si="1110">H426</f>
        <v>0</v>
      </c>
      <c r="J366" s="9">
        <f t="shared" si="1110"/>
        <v>0</v>
      </c>
      <c r="K366" s="9">
        <f t="shared" si="1110"/>
        <v>0</v>
      </c>
      <c r="L366" s="9">
        <f t="shared" si="1110"/>
        <v>0</v>
      </c>
      <c r="M366" s="9">
        <f t="shared" si="1110"/>
        <v>0</v>
      </c>
      <c r="N366" s="9">
        <f t="shared" si="1110"/>
        <v>0</v>
      </c>
      <c r="O366" s="9">
        <f t="shared" si="1110"/>
        <v>0</v>
      </c>
      <c r="P366" s="9">
        <f t="shared" si="1110"/>
        <v>0</v>
      </c>
      <c r="Q366" s="9">
        <f t="shared" si="1110"/>
        <v>0</v>
      </c>
      <c r="R366" s="9">
        <f t="shared" si="1110"/>
        <v>0</v>
      </c>
      <c r="S366" s="9">
        <f t="shared" si="1110"/>
        <v>0</v>
      </c>
      <c r="T366" s="9">
        <f t="shared" ref="T366:AC366" si="1111">S426</f>
        <v>0</v>
      </c>
      <c r="U366" s="9">
        <f t="shared" si="1111"/>
        <v>0</v>
      </c>
      <c r="V366" s="9">
        <f t="shared" si="1111"/>
        <v>0</v>
      </c>
      <c r="W366" s="9">
        <f t="shared" si="1111"/>
        <v>0</v>
      </c>
      <c r="X366" s="9">
        <f t="shared" si="1111"/>
        <v>0</v>
      </c>
      <c r="Y366" s="9">
        <f t="shared" si="1111"/>
        <v>0</v>
      </c>
      <c r="Z366" s="9">
        <f t="shared" si="1111"/>
        <v>0</v>
      </c>
      <c r="AA366" s="9">
        <f t="shared" si="1111"/>
        <v>0</v>
      </c>
      <c r="AB366" s="9">
        <f t="shared" si="1111"/>
        <v>0</v>
      </c>
      <c r="AC366" s="9">
        <f t="shared" si="1111"/>
        <v>0</v>
      </c>
      <c r="AD366" s="9">
        <f t="shared" ref="AD366:AD367" si="1112">AC426</f>
        <v>0</v>
      </c>
      <c r="AE366" s="9">
        <f t="shared" ref="AE366:AE367" si="1113">AD426</f>
        <v>0</v>
      </c>
      <c r="AF366" s="9">
        <f t="shared" ref="AF366:AF367" si="1114">AE426</f>
        <v>0</v>
      </c>
      <c r="AG366" s="9">
        <f t="shared" ref="AG366:AG367" si="1115">AF426</f>
        <v>0</v>
      </c>
      <c r="AH366" s="9">
        <f t="shared" ref="AH366:AH367" si="1116">AG426</f>
        <v>0</v>
      </c>
      <c r="AI366" s="9">
        <f t="shared" ref="AI366:AI367" si="1117">AH426</f>
        <v>0</v>
      </c>
      <c r="AJ366" s="9">
        <f t="shared" ref="AJ366:AJ367" si="1118">AI426</f>
        <v>0</v>
      </c>
      <c r="AK366" s="9">
        <f t="shared" ref="AK366:AK367" si="1119">AJ426</f>
        <v>0</v>
      </c>
      <c r="AL366" s="9">
        <f t="shared" ref="AL366:AL367" si="1120">AK426</f>
        <v>0</v>
      </c>
      <c r="AM366" s="9">
        <f t="shared" ref="AM366:AM367" si="1121">AL426</f>
        <v>0</v>
      </c>
    </row>
    <row r="367" spans="1:39" outlineLevel="2">
      <c r="A367" s="11">
        <f>ROW()</f>
        <v>367</v>
      </c>
      <c r="C367" s="30" t="s">
        <v>362</v>
      </c>
      <c r="D367" s="90"/>
      <c r="E367" s="90"/>
      <c r="F367" s="90"/>
      <c r="G367" s="90"/>
      <c r="H367" s="90"/>
      <c r="I367" s="15">
        <f t="shared" ref="I367" si="1122">H427</f>
        <v>0</v>
      </c>
      <c r="J367" s="15">
        <f t="shared" ref="J367" si="1123">I427</f>
        <v>0</v>
      </c>
      <c r="K367" s="15">
        <f t="shared" ref="K367" si="1124">J427</f>
        <v>0</v>
      </c>
      <c r="L367" s="15">
        <f t="shared" ref="L367" si="1125">K427</f>
        <v>0</v>
      </c>
      <c r="M367" s="15">
        <f t="shared" ref="M367" si="1126">L427</f>
        <v>0</v>
      </c>
      <c r="N367" s="15">
        <f t="shared" ref="N367" si="1127">M427</f>
        <v>0</v>
      </c>
      <c r="O367" s="15">
        <f t="shared" ref="O367" si="1128">N427</f>
        <v>0</v>
      </c>
      <c r="P367" s="15">
        <f t="shared" ref="P367" si="1129">O427</f>
        <v>0</v>
      </c>
      <c r="Q367" s="15">
        <f t="shared" ref="Q367" si="1130">P427</f>
        <v>0</v>
      </c>
      <c r="R367" s="15">
        <f t="shared" ref="R367" si="1131">Q427</f>
        <v>0</v>
      </c>
      <c r="S367" s="15">
        <f t="shared" ref="S367" si="1132">R427</f>
        <v>0</v>
      </c>
      <c r="T367" s="15">
        <f t="shared" ref="T367" si="1133">S427</f>
        <v>0</v>
      </c>
      <c r="U367" s="15">
        <f t="shared" ref="U367" si="1134">T427</f>
        <v>0</v>
      </c>
      <c r="V367" s="15">
        <f t="shared" ref="V367" si="1135">U427</f>
        <v>0</v>
      </c>
      <c r="W367" s="15">
        <f t="shared" ref="W367" si="1136">V427</f>
        <v>0</v>
      </c>
      <c r="X367" s="15">
        <f t="shared" ref="X367" si="1137">W427</f>
        <v>0</v>
      </c>
      <c r="Y367" s="15">
        <f t="shared" ref="Y367" si="1138">X427</f>
        <v>0</v>
      </c>
      <c r="Z367" s="15">
        <f t="shared" ref="Z367" si="1139">Y427</f>
        <v>0</v>
      </c>
      <c r="AA367" s="15">
        <f t="shared" ref="AA367" si="1140">Z427</f>
        <v>0</v>
      </c>
      <c r="AB367" s="15">
        <f t="shared" ref="AB367" si="1141">AA427</f>
        <v>0</v>
      </c>
      <c r="AC367" s="15">
        <f t="shared" ref="AC367" si="1142">AB427</f>
        <v>0</v>
      </c>
      <c r="AD367" s="15">
        <f t="shared" si="1112"/>
        <v>0</v>
      </c>
      <c r="AE367" s="15">
        <f t="shared" si="1113"/>
        <v>0</v>
      </c>
      <c r="AF367" s="15">
        <f t="shared" si="1114"/>
        <v>0</v>
      </c>
      <c r="AG367" s="15">
        <f t="shared" si="1115"/>
        <v>0</v>
      </c>
      <c r="AH367" s="15">
        <f t="shared" si="1116"/>
        <v>0</v>
      </c>
      <c r="AI367" s="15">
        <f t="shared" si="1117"/>
        <v>0</v>
      </c>
      <c r="AJ367" s="15">
        <f t="shared" si="1118"/>
        <v>0</v>
      </c>
      <c r="AK367" s="15">
        <f t="shared" si="1119"/>
        <v>0</v>
      </c>
      <c r="AL367" s="15">
        <f t="shared" si="1120"/>
        <v>0</v>
      </c>
      <c r="AM367" s="15">
        <f t="shared" si="1121"/>
        <v>0</v>
      </c>
    </row>
    <row r="368" spans="1:39" outlineLevel="2">
      <c r="A368" s="11">
        <f>ROW()</f>
        <v>368</v>
      </c>
      <c r="C368" s="6" t="s">
        <v>1</v>
      </c>
      <c r="D368" s="39"/>
      <c r="E368" s="39"/>
      <c r="F368" s="39"/>
      <c r="G368" s="39"/>
      <c r="H368" s="39"/>
      <c r="I368" s="9">
        <f t="shared" ref="I368" si="1143">SUM(I355:I367)</f>
        <v>0</v>
      </c>
      <c r="J368" s="9">
        <f t="shared" ref="J368" si="1144">SUM(J355:J367)</f>
        <v>5.0594982414987815</v>
      </c>
      <c r="K368" s="9">
        <f t="shared" ref="K368" si="1145">SUM(K355:K367)</f>
        <v>6.1382870010000001</v>
      </c>
      <c r="L368" s="9">
        <f t="shared" ref="L368" si="1146">SUM(L355:L367)</f>
        <v>5.2210717020000006</v>
      </c>
      <c r="M368" s="9">
        <f t="shared" ref="M368" si="1147">SUM(M355:M367)</f>
        <v>4.3038564030000011</v>
      </c>
      <c r="N368" s="9">
        <f t="shared" ref="N368" si="1148">SUM(N355:N367)</f>
        <v>3.3866411040000006</v>
      </c>
      <c r="O368" s="9">
        <f t="shared" ref="O368" si="1149">SUM(O355:O367)</f>
        <v>2.4694258050000002</v>
      </c>
      <c r="P368" s="9">
        <f t="shared" ref="P368" si="1150">SUM(P355:P367)</f>
        <v>1.5522105059999998</v>
      </c>
      <c r="Q368" s="9">
        <f t="shared" ref="Q368" si="1151">SUM(Q355:Q367)</f>
        <v>0.63499520699999945</v>
      </c>
      <c r="R368" s="9">
        <f t="shared" ref="R368" si="1152">SUM(R355:R367)</f>
        <v>0</v>
      </c>
      <c r="S368" s="9">
        <f t="shared" ref="S368" si="1153">SUM(S355:S367)</f>
        <v>0</v>
      </c>
      <c r="T368" s="9">
        <f t="shared" ref="T368" si="1154">SUM(T355:T367)</f>
        <v>0</v>
      </c>
      <c r="U368" s="9">
        <f t="shared" ref="U368" si="1155">SUM(U355:U367)</f>
        <v>0</v>
      </c>
      <c r="V368" s="9">
        <f t="shared" ref="V368" si="1156">SUM(V355:V367)</f>
        <v>0</v>
      </c>
      <c r="W368" s="9">
        <f t="shared" ref="W368" si="1157">SUM(W355:W367)</f>
        <v>0</v>
      </c>
      <c r="X368" s="9">
        <f t="shared" ref="X368" si="1158">SUM(X355:X367)</f>
        <v>0</v>
      </c>
      <c r="Y368" s="9">
        <f t="shared" ref="Y368" si="1159">SUM(Y355:Y367)</f>
        <v>0</v>
      </c>
      <c r="Z368" s="9">
        <f t="shared" ref="Z368" si="1160">SUM(Z355:Z367)</f>
        <v>0</v>
      </c>
      <c r="AA368" s="9">
        <f t="shared" ref="AA368" si="1161">SUM(AA355:AA367)</f>
        <v>0</v>
      </c>
      <c r="AB368" s="9">
        <f t="shared" ref="AB368" si="1162">SUM(AB355:AB367)</f>
        <v>0</v>
      </c>
      <c r="AC368" s="9">
        <f t="shared" ref="AC368:AG368" si="1163">SUM(AC355:AC367)</f>
        <v>0</v>
      </c>
      <c r="AD368" s="9">
        <f t="shared" si="1163"/>
        <v>0</v>
      </c>
      <c r="AE368" s="9">
        <f t="shared" si="1163"/>
        <v>0</v>
      </c>
      <c r="AF368" s="9">
        <f t="shared" si="1163"/>
        <v>0</v>
      </c>
      <c r="AG368" s="9">
        <f t="shared" si="1163"/>
        <v>0</v>
      </c>
      <c r="AH368" s="9">
        <f t="shared" ref="AH368" si="1164">SUM(AH355:AH367)</f>
        <v>0</v>
      </c>
      <c r="AI368" s="9">
        <f t="shared" ref="AI368:AM368" si="1165">SUM(AI355:AI367)</f>
        <v>0</v>
      </c>
      <c r="AJ368" s="9">
        <f t="shared" si="1165"/>
        <v>0</v>
      </c>
      <c r="AK368" s="9">
        <f t="shared" si="1165"/>
        <v>0</v>
      </c>
      <c r="AL368" s="9">
        <f t="shared" si="1165"/>
        <v>0</v>
      </c>
      <c r="AM368" s="9">
        <f t="shared" si="1165"/>
        <v>0</v>
      </c>
    </row>
    <row r="369" spans="1:39" outlineLevel="2">
      <c r="A369" s="11">
        <f>ROW()</f>
        <v>369</v>
      </c>
      <c r="B369" s="343" t="s">
        <v>31</v>
      </c>
      <c r="D369" s="39"/>
      <c r="E369" s="39"/>
      <c r="F369" s="39"/>
      <c r="G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</row>
    <row r="370" spans="1:39" outlineLevel="2">
      <c r="A370" s="11">
        <f>ROW()</f>
        <v>370</v>
      </c>
      <c r="C370" s="6" t="s">
        <v>2</v>
      </c>
      <c r="D370" s="39"/>
      <c r="E370" s="39"/>
      <c r="F370" s="39"/>
      <c r="G370" s="39"/>
      <c r="I370" s="9">
        <f>I$262</f>
        <v>1.3878405999999999</v>
      </c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</row>
    <row r="371" spans="1:39" outlineLevel="2">
      <c r="A371" s="11">
        <f>ROW()</f>
        <v>371</v>
      </c>
      <c r="C371" s="6" t="s">
        <v>3</v>
      </c>
      <c r="D371" s="39"/>
      <c r="E371" s="39"/>
      <c r="F371" s="39"/>
      <c r="G371" s="39"/>
      <c r="I371" s="9">
        <f>I$263</f>
        <v>-1.9960040585012195</v>
      </c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</row>
    <row r="372" spans="1:39" outlineLevel="2">
      <c r="A372" s="11">
        <f>ROW()</f>
        <v>372</v>
      </c>
      <c r="C372" s="6" t="s">
        <v>4</v>
      </c>
      <c r="D372" s="39"/>
      <c r="E372" s="39"/>
      <c r="F372" s="39"/>
      <c r="G372" s="39"/>
      <c r="I372" s="9">
        <f>I$264</f>
        <v>0.57169320000000023</v>
      </c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</row>
    <row r="373" spans="1:39" outlineLevel="2">
      <c r="A373" s="11">
        <f>ROW()</f>
        <v>373</v>
      </c>
      <c r="C373" s="6" t="s">
        <v>5</v>
      </c>
      <c r="D373" s="39"/>
      <c r="E373" s="39"/>
      <c r="F373" s="39"/>
      <c r="G373" s="39"/>
      <c r="I373" s="9">
        <f>I$265</f>
        <v>5.0959685000000006</v>
      </c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</row>
    <row r="374" spans="1:39" outlineLevel="2">
      <c r="A374" s="11">
        <f>ROW()</f>
        <v>374</v>
      </c>
      <c r="C374" s="6" t="s">
        <v>473</v>
      </c>
      <c r="D374" s="39"/>
      <c r="E374" s="39"/>
      <c r="F374" s="39"/>
      <c r="G374" s="39"/>
      <c r="I374" s="9">
        <f>I$266</f>
        <v>0</v>
      </c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</row>
    <row r="375" spans="1:39" outlineLevel="2">
      <c r="A375" s="11">
        <f>ROW()</f>
        <v>375</v>
      </c>
      <c r="C375" s="6" t="s">
        <v>474</v>
      </c>
      <c r="D375" s="39"/>
      <c r="E375" s="39"/>
      <c r="F375" s="39"/>
      <c r="G375" s="39"/>
      <c r="I375" s="9">
        <f>I$267</f>
        <v>0</v>
      </c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</row>
    <row r="376" spans="1:39" outlineLevel="2">
      <c r="A376" s="11">
        <f>ROW()</f>
        <v>376</v>
      </c>
      <c r="C376" s="6" t="s">
        <v>477</v>
      </c>
      <c r="D376" s="39"/>
      <c r="E376" s="39"/>
      <c r="F376" s="39"/>
      <c r="G376" s="39"/>
      <c r="I376" s="9">
        <f>I$268</f>
        <v>0</v>
      </c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</row>
    <row r="377" spans="1:39" outlineLevel="2">
      <c r="A377" s="11">
        <f>ROW()</f>
        <v>377</v>
      </c>
      <c r="C377" s="6" t="s">
        <v>511</v>
      </c>
      <c r="D377" s="39"/>
      <c r="E377" s="39"/>
      <c r="F377" s="39"/>
      <c r="G377" s="39"/>
      <c r="I377" s="9">
        <f>I$269</f>
        <v>0</v>
      </c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</row>
    <row r="378" spans="1:39" outlineLevel="2">
      <c r="A378" s="11">
        <f>ROW()</f>
        <v>378</v>
      </c>
      <c r="C378" s="6" t="s">
        <v>655</v>
      </c>
      <c r="D378" s="39"/>
      <c r="E378" s="39"/>
      <c r="F378" s="39"/>
      <c r="G378" s="39"/>
      <c r="I378" s="9">
        <f>I$270</f>
        <v>0</v>
      </c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</row>
    <row r="379" spans="1:39" outlineLevel="2">
      <c r="A379" s="11">
        <f>ROW()</f>
        <v>379</v>
      </c>
      <c r="C379" s="6" t="s">
        <v>656</v>
      </c>
      <c r="D379" s="39"/>
      <c r="E379" s="39"/>
      <c r="F379" s="39"/>
      <c r="G379" s="39"/>
      <c r="I379" s="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</row>
    <row r="380" spans="1:39" outlineLevel="2">
      <c r="A380" s="11">
        <f>ROW()</f>
        <v>380</v>
      </c>
      <c r="C380" s="6" t="s">
        <v>667</v>
      </c>
      <c r="D380" s="39"/>
      <c r="E380" s="39"/>
      <c r="F380" s="39"/>
      <c r="G380" s="39"/>
      <c r="I380" s="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</row>
    <row r="381" spans="1:39" outlineLevel="2">
      <c r="A381" s="11">
        <f>ROW()</f>
        <v>381</v>
      </c>
      <c r="C381" s="6" t="s">
        <v>212</v>
      </c>
      <c r="D381" s="39"/>
      <c r="E381" s="39"/>
      <c r="F381" s="39"/>
      <c r="G381" s="39"/>
      <c r="I381" s="9">
        <f>I$273</f>
        <v>0</v>
      </c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</row>
    <row r="382" spans="1:39" outlineLevel="2">
      <c r="A382" s="11">
        <f>ROW()</f>
        <v>382</v>
      </c>
      <c r="C382" s="30" t="s">
        <v>362</v>
      </c>
      <c r="D382" s="90"/>
      <c r="E382" s="90"/>
      <c r="F382" s="90"/>
      <c r="G382" s="90"/>
      <c r="H382" s="90"/>
      <c r="I382" s="15">
        <f>I$274</f>
        <v>0</v>
      </c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</row>
    <row r="383" spans="1:39" outlineLevel="2">
      <c r="A383" s="11">
        <f>ROW()</f>
        <v>383</v>
      </c>
      <c r="C383" s="6" t="s">
        <v>1</v>
      </c>
      <c r="D383" s="39"/>
      <c r="E383" s="39"/>
      <c r="F383" s="39"/>
      <c r="G383" s="39"/>
      <c r="H383" s="39"/>
      <c r="I383" s="9">
        <f t="shared" ref="I383" si="1166">SUM(I370:I382)</f>
        <v>5.0594982414987815</v>
      </c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</row>
    <row r="384" spans="1:39" outlineLevel="2">
      <c r="A384" s="11">
        <f>ROW()</f>
        <v>384</v>
      </c>
      <c r="B384" s="343" t="s">
        <v>657</v>
      </c>
      <c r="D384" s="39"/>
      <c r="E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D384" s="39"/>
      <c r="AE384" s="39"/>
      <c r="AF384" s="39"/>
      <c r="AG384" s="39"/>
    </row>
    <row r="385" spans="1:39" outlineLevel="2">
      <c r="A385" s="11">
        <f>ROW()</f>
        <v>385</v>
      </c>
      <c r="C385" s="6" t="s">
        <v>2</v>
      </c>
      <c r="D385" s="39"/>
      <c r="E385" s="39"/>
      <c r="F385" s="31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13">
        <f>-Inputs!T1699</f>
        <v>0</v>
      </c>
      <c r="U385" s="13">
        <f>-Inputs!U1699</f>
        <v>0</v>
      </c>
      <c r="V385" s="13">
        <f>-Inputs!V1699</f>
        <v>0</v>
      </c>
      <c r="W385" s="13">
        <f>-Inputs!W1699</f>
        <v>0</v>
      </c>
      <c r="X385" s="13">
        <f>-Inputs!X1699</f>
        <v>0</v>
      </c>
      <c r="Y385" s="13">
        <f>-Inputs!Y1699</f>
        <v>0</v>
      </c>
      <c r="Z385" s="13">
        <f>-Inputs!Z1699</f>
        <v>0</v>
      </c>
      <c r="AA385" s="13">
        <f>-Inputs!AA1699</f>
        <v>0</v>
      </c>
      <c r="AB385" s="13">
        <f>-Inputs!AB1699</f>
        <v>0</v>
      </c>
      <c r="AC385" s="13">
        <f>-Inputs!AC1699</f>
        <v>0</v>
      </c>
      <c r="AD385" s="13">
        <f>-Inputs!AD1699</f>
        <v>0</v>
      </c>
      <c r="AE385" s="13">
        <f>-Inputs!AE1699</f>
        <v>0</v>
      </c>
      <c r="AF385" s="13">
        <f>-Inputs!AF1699</f>
        <v>0</v>
      </c>
      <c r="AG385" s="13">
        <f>-Inputs!AG1699</f>
        <v>0</v>
      </c>
      <c r="AH385" s="13">
        <f>-Inputs!AH1699</f>
        <v>0</v>
      </c>
      <c r="AI385" s="13"/>
      <c r="AJ385" s="13"/>
      <c r="AK385" s="13"/>
      <c r="AL385" s="13"/>
      <c r="AM385" s="13"/>
    </row>
    <row r="386" spans="1:39" outlineLevel="2">
      <c r="A386" s="11">
        <f>ROW()</f>
        <v>386</v>
      </c>
      <c r="C386" s="6" t="s">
        <v>3</v>
      </c>
      <c r="D386" s="39"/>
      <c r="E386" s="39"/>
      <c r="F386" s="31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13">
        <f>-Inputs!T1700</f>
        <v>0</v>
      </c>
      <c r="U386" s="13">
        <f>-Inputs!U1700</f>
        <v>0</v>
      </c>
      <c r="V386" s="13">
        <f>-Inputs!V1700</f>
        <v>0</v>
      </c>
      <c r="W386" s="13">
        <f>-Inputs!W1700</f>
        <v>0</v>
      </c>
      <c r="X386" s="13">
        <f>-Inputs!X1700</f>
        <v>0</v>
      </c>
      <c r="Y386" s="13">
        <f>-Inputs!Y1700</f>
        <v>0</v>
      </c>
      <c r="Z386" s="13">
        <f>-Inputs!Z1700</f>
        <v>0</v>
      </c>
      <c r="AA386" s="13">
        <f>-Inputs!AA1700</f>
        <v>0</v>
      </c>
      <c r="AB386" s="13">
        <f>-Inputs!AB1700</f>
        <v>0</v>
      </c>
      <c r="AC386" s="13">
        <f>-Inputs!AC1700</f>
        <v>0</v>
      </c>
      <c r="AD386" s="13">
        <f>-Inputs!AD1700</f>
        <v>0</v>
      </c>
      <c r="AE386" s="13">
        <f>-Inputs!AE1700</f>
        <v>0</v>
      </c>
      <c r="AF386" s="13">
        <f>-Inputs!AF1700</f>
        <v>0</v>
      </c>
      <c r="AG386" s="13">
        <f>-Inputs!AG1700</f>
        <v>0</v>
      </c>
      <c r="AH386" s="13">
        <f>-Inputs!AH1700</f>
        <v>0</v>
      </c>
      <c r="AI386" s="13"/>
      <c r="AJ386" s="13"/>
      <c r="AK386" s="13"/>
      <c r="AL386" s="13"/>
      <c r="AM386" s="13"/>
    </row>
    <row r="387" spans="1:39" outlineLevel="2">
      <c r="A387" s="11">
        <f>ROW()</f>
        <v>387</v>
      </c>
      <c r="C387" s="6" t="s">
        <v>4</v>
      </c>
      <c r="D387" s="39"/>
      <c r="E387" s="39"/>
      <c r="F387" s="31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13">
        <f>-Inputs!T1701</f>
        <v>0</v>
      </c>
      <c r="U387" s="13">
        <f>-Inputs!U1701</f>
        <v>0</v>
      </c>
      <c r="V387" s="13">
        <f>-Inputs!V1701</f>
        <v>0</v>
      </c>
      <c r="W387" s="13">
        <f>-Inputs!W1701</f>
        <v>0</v>
      </c>
      <c r="X387" s="13">
        <f>-Inputs!X1701</f>
        <v>0</v>
      </c>
      <c r="Y387" s="13">
        <f>-Inputs!Y1701</f>
        <v>0</v>
      </c>
      <c r="Z387" s="13">
        <f>-Inputs!Z1701</f>
        <v>0</v>
      </c>
      <c r="AA387" s="13">
        <f>-Inputs!AA1701</f>
        <v>0</v>
      </c>
      <c r="AB387" s="13">
        <f>-Inputs!AB1701</f>
        <v>0</v>
      </c>
      <c r="AC387" s="13">
        <f>-Inputs!AC1701</f>
        <v>0</v>
      </c>
      <c r="AD387" s="13">
        <f>-Inputs!AD1701</f>
        <v>0</v>
      </c>
      <c r="AE387" s="13">
        <f>-Inputs!AE1701</f>
        <v>0</v>
      </c>
      <c r="AF387" s="13">
        <f>-Inputs!AF1701</f>
        <v>0</v>
      </c>
      <c r="AG387" s="13">
        <f>-Inputs!AG1701</f>
        <v>0</v>
      </c>
      <c r="AH387" s="13">
        <f>-Inputs!AH1701</f>
        <v>0</v>
      </c>
      <c r="AI387" s="13"/>
      <c r="AJ387" s="13"/>
      <c r="AK387" s="13"/>
      <c r="AL387" s="13"/>
      <c r="AM387" s="13"/>
    </row>
    <row r="388" spans="1:39" outlineLevel="2">
      <c r="A388" s="11">
        <f>ROW()</f>
        <v>388</v>
      </c>
      <c r="C388" s="6" t="s">
        <v>5</v>
      </c>
      <c r="D388" s="39"/>
      <c r="E388" s="39"/>
      <c r="F388" s="31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13">
        <f>-Inputs!T1702</f>
        <v>-0.5513644348514849</v>
      </c>
      <c r="U388" s="13">
        <f>-Inputs!U1702</f>
        <v>0</v>
      </c>
      <c r="V388" s="13">
        <f>-Inputs!V1702</f>
        <v>0</v>
      </c>
      <c r="W388" s="13">
        <f>-Inputs!W1702</f>
        <v>0</v>
      </c>
      <c r="X388" s="13">
        <f>-Inputs!X1702</f>
        <v>0</v>
      </c>
      <c r="Y388" s="13">
        <f>-Inputs!Y1702</f>
        <v>0</v>
      </c>
      <c r="Z388" s="13">
        <f>-Inputs!Z1702</f>
        <v>0</v>
      </c>
      <c r="AA388" s="13">
        <f>-Inputs!AA1702</f>
        <v>0</v>
      </c>
      <c r="AB388" s="13">
        <f>-Inputs!AB1702</f>
        <v>0</v>
      </c>
      <c r="AC388" s="13">
        <f>-Inputs!AC1702</f>
        <v>0</v>
      </c>
      <c r="AD388" s="13">
        <f>-Inputs!AD1702</f>
        <v>0</v>
      </c>
      <c r="AE388" s="13">
        <f>-Inputs!AE1702</f>
        <v>0</v>
      </c>
      <c r="AF388" s="13">
        <f>-Inputs!AF1702</f>
        <v>0</v>
      </c>
      <c r="AG388" s="13">
        <f>-Inputs!AG1702</f>
        <v>0</v>
      </c>
      <c r="AH388" s="13">
        <f>-Inputs!AH1702</f>
        <v>0</v>
      </c>
      <c r="AI388" s="13"/>
      <c r="AJ388" s="13"/>
      <c r="AK388" s="13"/>
      <c r="AL388" s="13"/>
      <c r="AM388" s="13"/>
    </row>
    <row r="389" spans="1:39" outlineLevel="2">
      <c r="A389" s="11">
        <f>ROW()</f>
        <v>389</v>
      </c>
      <c r="C389" s="6" t="s">
        <v>473</v>
      </c>
      <c r="D389" s="39"/>
      <c r="E389" s="39"/>
      <c r="F389" s="31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13">
        <f>-Inputs!T1703</f>
        <v>0</v>
      </c>
      <c r="U389" s="13">
        <f>-Inputs!U1703</f>
        <v>0</v>
      </c>
      <c r="V389" s="13">
        <f>-Inputs!V1703</f>
        <v>0</v>
      </c>
      <c r="W389" s="13">
        <f>-Inputs!W1703</f>
        <v>0</v>
      </c>
      <c r="X389" s="13">
        <f>-Inputs!X1703</f>
        <v>0</v>
      </c>
      <c r="Y389" s="13">
        <f>-Inputs!Y1703</f>
        <v>0</v>
      </c>
      <c r="Z389" s="13">
        <f>-Inputs!Z1703</f>
        <v>0</v>
      </c>
      <c r="AA389" s="13">
        <f>-Inputs!AA1703</f>
        <v>0</v>
      </c>
      <c r="AB389" s="13">
        <f>-Inputs!AB1703</f>
        <v>0</v>
      </c>
      <c r="AC389" s="13">
        <f>-Inputs!AC1703</f>
        <v>0</v>
      </c>
      <c r="AD389" s="13">
        <f>-Inputs!AD1703</f>
        <v>0</v>
      </c>
      <c r="AE389" s="13">
        <f>-Inputs!AE1703</f>
        <v>0</v>
      </c>
      <c r="AF389" s="13">
        <f>-Inputs!AF1703</f>
        <v>0</v>
      </c>
      <c r="AG389" s="13">
        <f>-Inputs!AG1703</f>
        <v>0</v>
      </c>
      <c r="AH389" s="13">
        <f>-Inputs!AH1703</f>
        <v>0</v>
      </c>
      <c r="AI389" s="13"/>
      <c r="AJ389" s="13"/>
      <c r="AK389" s="13"/>
      <c r="AL389" s="13"/>
      <c r="AM389" s="13"/>
    </row>
    <row r="390" spans="1:39" outlineLevel="2">
      <c r="A390" s="11">
        <f>ROW()</f>
        <v>390</v>
      </c>
      <c r="C390" s="6" t="s">
        <v>474</v>
      </c>
      <c r="D390" s="39"/>
      <c r="E390" s="39"/>
      <c r="F390" s="31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13">
        <f>-Inputs!T1704</f>
        <v>0</v>
      </c>
      <c r="U390" s="13">
        <f>-Inputs!U1704</f>
        <v>0</v>
      </c>
      <c r="V390" s="13">
        <f>-Inputs!V1704</f>
        <v>0</v>
      </c>
      <c r="W390" s="13">
        <f>-Inputs!W1704</f>
        <v>0</v>
      </c>
      <c r="X390" s="13">
        <f>-Inputs!X1704</f>
        <v>0</v>
      </c>
      <c r="Y390" s="13">
        <f>-Inputs!Y1704</f>
        <v>0</v>
      </c>
      <c r="Z390" s="13">
        <f>-Inputs!Z1704</f>
        <v>0</v>
      </c>
      <c r="AA390" s="13">
        <f>-Inputs!AA1704</f>
        <v>0</v>
      </c>
      <c r="AB390" s="13">
        <f>-Inputs!AB1704</f>
        <v>0</v>
      </c>
      <c r="AC390" s="13">
        <f>-Inputs!AC1704</f>
        <v>0</v>
      </c>
      <c r="AD390" s="13">
        <f>-Inputs!AD1704</f>
        <v>0</v>
      </c>
      <c r="AE390" s="13">
        <f>-Inputs!AE1704</f>
        <v>0</v>
      </c>
      <c r="AF390" s="13">
        <f>-Inputs!AF1704</f>
        <v>0</v>
      </c>
      <c r="AG390" s="13">
        <f>-Inputs!AG1704</f>
        <v>0</v>
      </c>
      <c r="AH390" s="13">
        <f>-Inputs!AH1704</f>
        <v>0</v>
      </c>
      <c r="AI390" s="13"/>
      <c r="AJ390" s="13"/>
      <c r="AK390" s="13"/>
      <c r="AL390" s="13"/>
      <c r="AM390" s="13"/>
    </row>
    <row r="391" spans="1:39" outlineLevel="2">
      <c r="A391" s="11">
        <f>ROW()</f>
        <v>391</v>
      </c>
      <c r="C391" s="6" t="s">
        <v>477</v>
      </c>
      <c r="D391" s="39"/>
      <c r="E391" s="39"/>
      <c r="F391" s="31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13">
        <f>-Inputs!T1705</f>
        <v>0</v>
      </c>
      <c r="U391" s="13">
        <f>-Inputs!U1705</f>
        <v>0</v>
      </c>
      <c r="V391" s="13">
        <f>-Inputs!V1705</f>
        <v>0</v>
      </c>
      <c r="W391" s="13">
        <f>-Inputs!W1705</f>
        <v>0</v>
      </c>
      <c r="X391" s="13">
        <f>-Inputs!X1705</f>
        <v>0</v>
      </c>
      <c r="Y391" s="13">
        <f>-Inputs!Y1705</f>
        <v>0</v>
      </c>
      <c r="Z391" s="13">
        <f>-Inputs!Z1705</f>
        <v>0</v>
      </c>
      <c r="AA391" s="13">
        <f>-Inputs!AA1705</f>
        <v>0</v>
      </c>
      <c r="AB391" s="13">
        <f>-Inputs!AB1705</f>
        <v>0</v>
      </c>
      <c r="AC391" s="13">
        <f>-Inputs!AC1705</f>
        <v>0</v>
      </c>
      <c r="AD391" s="13">
        <f>-Inputs!AD1705</f>
        <v>0</v>
      </c>
      <c r="AE391" s="13">
        <f>-Inputs!AE1705</f>
        <v>0</v>
      </c>
      <c r="AF391" s="13">
        <f>-Inputs!AF1705</f>
        <v>0</v>
      </c>
      <c r="AG391" s="13">
        <f>-Inputs!AG1705</f>
        <v>0</v>
      </c>
      <c r="AH391" s="13">
        <f>-Inputs!AH1705</f>
        <v>0</v>
      </c>
      <c r="AI391" s="13"/>
      <c r="AJ391" s="13"/>
      <c r="AK391" s="13"/>
      <c r="AL391" s="13"/>
      <c r="AM391" s="13"/>
    </row>
    <row r="392" spans="1:39" outlineLevel="2">
      <c r="A392" s="11">
        <f>ROW()</f>
        <v>392</v>
      </c>
      <c r="C392" s="6" t="s">
        <v>511</v>
      </c>
      <c r="D392" s="39"/>
      <c r="E392" s="39"/>
      <c r="F392" s="31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13">
        <f>-Inputs!T1706</f>
        <v>0</v>
      </c>
      <c r="U392" s="13">
        <f>-Inputs!U1706</f>
        <v>0</v>
      </c>
      <c r="V392" s="13">
        <f>-Inputs!V1706</f>
        <v>0</v>
      </c>
      <c r="W392" s="13">
        <f>-Inputs!W1706</f>
        <v>0</v>
      </c>
      <c r="X392" s="13">
        <f>-Inputs!X1706</f>
        <v>0</v>
      </c>
      <c r="Y392" s="13">
        <f>-Inputs!Y1706</f>
        <v>0</v>
      </c>
      <c r="Z392" s="13">
        <f>-Inputs!Z1706</f>
        <v>0</v>
      </c>
      <c r="AA392" s="13">
        <f>-Inputs!AA1706</f>
        <v>0</v>
      </c>
      <c r="AB392" s="13">
        <f>-Inputs!AB1706</f>
        <v>0</v>
      </c>
      <c r="AC392" s="13">
        <f>-Inputs!AC1706</f>
        <v>0</v>
      </c>
      <c r="AD392" s="13">
        <f>-Inputs!AD1706</f>
        <v>0</v>
      </c>
      <c r="AE392" s="13">
        <f>-Inputs!AE1706</f>
        <v>0</v>
      </c>
      <c r="AF392" s="13">
        <f>-Inputs!AF1706</f>
        <v>0</v>
      </c>
      <c r="AG392" s="13">
        <f>-Inputs!AG1706</f>
        <v>0</v>
      </c>
      <c r="AH392" s="13">
        <f>-Inputs!AH1706</f>
        <v>0</v>
      </c>
      <c r="AI392" s="13"/>
      <c r="AJ392" s="13"/>
      <c r="AK392" s="13"/>
      <c r="AL392" s="13"/>
      <c r="AM392" s="13"/>
    </row>
    <row r="393" spans="1:39" outlineLevel="2">
      <c r="A393" s="11">
        <f>ROW()</f>
        <v>393</v>
      </c>
      <c r="C393" s="6" t="s">
        <v>655</v>
      </c>
      <c r="D393" s="39"/>
      <c r="E393" s="39"/>
      <c r="F393" s="31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13">
        <f>-Inputs!T1707</f>
        <v>0</v>
      </c>
      <c r="U393" s="13">
        <f>-Inputs!U1707</f>
        <v>0</v>
      </c>
      <c r="V393" s="13">
        <f>-Inputs!V1707</f>
        <v>0</v>
      </c>
      <c r="W393" s="13">
        <f>-Inputs!W1707</f>
        <v>0</v>
      </c>
      <c r="X393" s="13">
        <f>-Inputs!X1707</f>
        <v>0</v>
      </c>
      <c r="Y393" s="13">
        <f>-Inputs!Y1707</f>
        <v>0</v>
      </c>
      <c r="Z393" s="13">
        <f>-Inputs!Z1707</f>
        <v>0</v>
      </c>
      <c r="AA393" s="13">
        <f>-Inputs!AA1707</f>
        <v>0</v>
      </c>
      <c r="AB393" s="13">
        <f>-Inputs!AB1707</f>
        <v>0</v>
      </c>
      <c r="AC393" s="13">
        <f>-Inputs!AC1707</f>
        <v>0</v>
      </c>
      <c r="AD393" s="13">
        <f>-Inputs!AD1707</f>
        <v>0</v>
      </c>
      <c r="AE393" s="13">
        <f>-Inputs!AE1707</f>
        <v>0</v>
      </c>
      <c r="AF393" s="13">
        <f>-Inputs!AF1707</f>
        <v>0</v>
      </c>
      <c r="AG393" s="13">
        <f>-Inputs!AG1707</f>
        <v>0</v>
      </c>
      <c r="AH393" s="13">
        <f>-Inputs!AH1707</f>
        <v>0</v>
      </c>
      <c r="AI393" s="13"/>
      <c r="AJ393" s="13"/>
      <c r="AK393" s="13"/>
      <c r="AL393" s="13"/>
      <c r="AM393" s="13"/>
    </row>
    <row r="394" spans="1:39" outlineLevel="2">
      <c r="A394" s="11">
        <f>ROW()</f>
        <v>394</v>
      </c>
      <c r="C394" s="6" t="s">
        <v>656</v>
      </c>
      <c r="D394" s="39"/>
      <c r="E394" s="39"/>
      <c r="F394" s="31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</row>
    <row r="395" spans="1:39" outlineLevel="2">
      <c r="A395" s="11">
        <f>ROW()</f>
        <v>395</v>
      </c>
      <c r="C395" s="6" t="s">
        <v>667</v>
      </c>
      <c r="D395" s="39"/>
      <c r="E395" s="39"/>
      <c r="F395" s="31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</row>
    <row r="396" spans="1:39" outlineLevel="2">
      <c r="A396" s="11">
        <f>ROW()</f>
        <v>396</v>
      </c>
      <c r="C396" s="6" t="s">
        <v>212</v>
      </c>
      <c r="D396" s="39"/>
      <c r="E396" s="39"/>
      <c r="F396" s="31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13">
        <f>-Inputs!T1710</f>
        <v>0</v>
      </c>
      <c r="U396" s="13">
        <f>-Inputs!U1710</f>
        <v>0</v>
      </c>
      <c r="V396" s="13">
        <f>-Inputs!V1710</f>
        <v>0</v>
      </c>
      <c r="W396" s="13">
        <f>-Inputs!W1710</f>
        <v>0</v>
      </c>
      <c r="X396" s="13">
        <f>-Inputs!X1710</f>
        <v>0</v>
      </c>
      <c r="Y396" s="13">
        <f>-Inputs!Y1710</f>
        <v>0</v>
      </c>
      <c r="Z396" s="13">
        <f>-Inputs!Z1710</f>
        <v>0</v>
      </c>
      <c r="AA396" s="13">
        <f>-Inputs!AA1710</f>
        <v>0</v>
      </c>
      <c r="AB396" s="13">
        <f>-Inputs!AB1710</f>
        <v>0</v>
      </c>
      <c r="AC396" s="13">
        <f>-Inputs!AC1710</f>
        <v>0</v>
      </c>
      <c r="AD396" s="13">
        <f>-Inputs!AD1710</f>
        <v>0</v>
      </c>
      <c r="AE396" s="13">
        <f>-Inputs!AE1710</f>
        <v>0</v>
      </c>
      <c r="AF396" s="13">
        <f>-Inputs!AF1710</f>
        <v>0</v>
      </c>
      <c r="AG396" s="13">
        <f>-Inputs!AG1710</f>
        <v>0</v>
      </c>
      <c r="AH396" s="13">
        <f>-Inputs!AH1710</f>
        <v>0</v>
      </c>
      <c r="AI396" s="13"/>
      <c r="AJ396" s="13"/>
      <c r="AK396" s="13"/>
      <c r="AL396" s="13"/>
      <c r="AM396" s="13"/>
    </row>
    <row r="397" spans="1:39" outlineLevel="2">
      <c r="A397" s="11">
        <f>ROW()</f>
        <v>397</v>
      </c>
      <c r="C397" s="6" t="s">
        <v>362</v>
      </c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</row>
    <row r="398" spans="1:39" outlineLevel="2">
      <c r="A398" s="11">
        <f>ROW()</f>
        <v>398</v>
      </c>
      <c r="C398" s="77" t="s">
        <v>1</v>
      </c>
      <c r="D398" s="83"/>
      <c r="E398" s="83"/>
      <c r="F398" s="83"/>
      <c r="G398" s="83"/>
      <c r="H398" s="87"/>
      <c r="I398" s="87"/>
      <c r="J398" s="87">
        <f t="shared" ref="J398" si="1167">SUM(J385:J397)</f>
        <v>0</v>
      </c>
      <c r="K398" s="87">
        <f t="shared" ref="K398" si="1168">SUM(K385:K397)</f>
        <v>0</v>
      </c>
      <c r="L398" s="87">
        <f t="shared" ref="L398" si="1169">SUM(L385:L397)</f>
        <v>0</v>
      </c>
      <c r="M398" s="87">
        <f t="shared" ref="M398" si="1170">SUM(M385:M397)</f>
        <v>0</v>
      </c>
      <c r="N398" s="87">
        <f t="shared" ref="N398" si="1171">SUM(N385:N397)</f>
        <v>0</v>
      </c>
      <c r="O398" s="87">
        <f t="shared" ref="O398" si="1172">SUM(O385:O397)</f>
        <v>0</v>
      </c>
      <c r="P398" s="87">
        <f t="shared" ref="P398" si="1173">SUM(P385:P397)</f>
        <v>0</v>
      </c>
      <c r="Q398" s="87">
        <f t="shared" ref="Q398" si="1174">SUM(Q385:Q397)</f>
        <v>0</v>
      </c>
      <c r="R398" s="87">
        <f t="shared" ref="R398" si="1175">SUM(R385:R397)</f>
        <v>0</v>
      </c>
      <c r="S398" s="87">
        <f t="shared" ref="S398" si="1176">SUM(S385:S397)</f>
        <v>0</v>
      </c>
      <c r="T398" s="87">
        <f t="shared" ref="T398" si="1177">SUM(T385:T397)</f>
        <v>-0.5513644348514849</v>
      </c>
      <c r="U398" s="87">
        <f t="shared" ref="U398" si="1178">SUM(U385:U397)</f>
        <v>0</v>
      </c>
      <c r="V398" s="87">
        <f t="shared" ref="V398" si="1179">SUM(V385:V397)</f>
        <v>0</v>
      </c>
      <c r="W398" s="87">
        <f t="shared" ref="W398" si="1180">SUM(W385:W397)</f>
        <v>0</v>
      </c>
      <c r="X398" s="87">
        <f t="shared" ref="X398" si="1181">SUM(X385:X397)</f>
        <v>0</v>
      </c>
      <c r="Y398" s="87">
        <f t="shared" ref="Y398" si="1182">SUM(Y385:Y397)</f>
        <v>0</v>
      </c>
      <c r="Z398" s="87">
        <f t="shared" ref="Z398" si="1183">SUM(Z385:Z397)</f>
        <v>0</v>
      </c>
      <c r="AA398" s="87">
        <f t="shared" ref="AA398" si="1184">SUM(AA385:AA397)</f>
        <v>0</v>
      </c>
      <c r="AB398" s="87">
        <f t="shared" ref="AB398" si="1185">SUM(AB385:AB397)</f>
        <v>0</v>
      </c>
      <c r="AC398" s="87">
        <f t="shared" ref="AC398:AG398" si="1186">SUM(AC385:AC397)</f>
        <v>0</v>
      </c>
      <c r="AD398" s="87">
        <f t="shared" si="1186"/>
        <v>0</v>
      </c>
      <c r="AE398" s="87">
        <f t="shared" si="1186"/>
        <v>0</v>
      </c>
      <c r="AF398" s="87">
        <f t="shared" si="1186"/>
        <v>0</v>
      </c>
      <c r="AG398" s="87">
        <f t="shared" si="1186"/>
        <v>0</v>
      </c>
      <c r="AH398" s="87">
        <f t="shared" ref="AH398" si="1187">SUM(AH385:AH397)</f>
        <v>0</v>
      </c>
      <c r="AI398" s="87">
        <f t="shared" ref="AI398:AM398" si="1188">SUM(AI385:AI397)</f>
        <v>0</v>
      </c>
      <c r="AJ398" s="87">
        <f t="shared" si="1188"/>
        <v>0</v>
      </c>
      <c r="AK398" s="87">
        <f t="shared" si="1188"/>
        <v>0</v>
      </c>
      <c r="AL398" s="87">
        <f t="shared" si="1188"/>
        <v>0</v>
      </c>
      <c r="AM398" s="87">
        <f t="shared" si="1188"/>
        <v>0</v>
      </c>
    </row>
    <row r="399" spans="1:39" outlineLevel="2">
      <c r="A399" s="11">
        <f>ROW()</f>
        <v>399</v>
      </c>
      <c r="B399" s="343" t="s">
        <v>6</v>
      </c>
      <c r="D399" s="39"/>
      <c r="E399" s="39"/>
      <c r="G399" s="39"/>
    </row>
    <row r="400" spans="1:39" outlineLevel="2">
      <c r="A400" s="11">
        <f>ROW()</f>
        <v>400</v>
      </c>
      <c r="C400" s="6" t="s">
        <v>2</v>
      </c>
      <c r="D400" s="39"/>
      <c r="E400" s="39"/>
      <c r="G400" s="39"/>
      <c r="I400" s="13"/>
      <c r="J400" s="9">
        <f t="shared" ref="J400:S400" si="1189">IF(AND(J340&lt;=0,J355+J370+J385&lt;0),-(J355+J370+J385),IF(J340&lt;=0,0,-MIN(((J355+J385)/J340)*((J355+J385)&gt;0),(J355+J385))))</f>
        <v>-0.18041927799999999</v>
      </c>
      <c r="K400" s="9">
        <f t="shared" si="1189"/>
        <v>-0.18041927799999999</v>
      </c>
      <c r="L400" s="9">
        <f t="shared" si="1189"/>
        <v>-0.18041927799999999</v>
      </c>
      <c r="M400" s="9">
        <f t="shared" si="1189"/>
        <v>-0.18041927799999999</v>
      </c>
      <c r="N400" s="9">
        <f t="shared" si="1189"/>
        <v>-0.18041927799999999</v>
      </c>
      <c r="O400" s="9">
        <f t="shared" si="1189"/>
        <v>-0.18041927799999996</v>
      </c>
      <c r="P400" s="9">
        <f t="shared" si="1189"/>
        <v>-0.18041927799999996</v>
      </c>
      <c r="Q400" s="9">
        <f t="shared" si="1189"/>
        <v>-0.12490565399999987</v>
      </c>
      <c r="R400" s="9">
        <f t="shared" si="1189"/>
        <v>0</v>
      </c>
      <c r="S400" s="9">
        <f t="shared" si="1189"/>
        <v>0</v>
      </c>
      <c r="T400" s="9">
        <f t="shared" ref="T400" si="1190">IF(AND(T340&lt;=0,T355+T370+T385&lt;0),-(T355+T370+T385),IF(T340&lt;=0,0,-MIN(((T355+T385)/T340)*((T355+T385)&gt;0),(T355+T385))))</f>
        <v>0</v>
      </c>
      <c r="U400" s="9">
        <f t="shared" ref="U400:AC400" si="1191">IF(AND(U340&lt;=0,U355+U370+U385&lt;0),-(U355+U370+U385),IF(U340&lt;=0,0,-MIN(((U355+U385)/U340)*((U355+U385)&gt;0),(U355+U385))))</f>
        <v>0</v>
      </c>
      <c r="V400" s="9">
        <f t="shared" si="1191"/>
        <v>0</v>
      </c>
      <c r="W400" s="9">
        <f t="shared" si="1191"/>
        <v>0</v>
      </c>
      <c r="X400" s="9">
        <f t="shared" si="1191"/>
        <v>0</v>
      </c>
      <c r="Y400" s="9">
        <f t="shared" si="1191"/>
        <v>0</v>
      </c>
      <c r="Z400" s="9">
        <f t="shared" si="1191"/>
        <v>0</v>
      </c>
      <c r="AA400" s="9">
        <f t="shared" si="1191"/>
        <v>0</v>
      </c>
      <c r="AB400" s="9">
        <f t="shared" si="1191"/>
        <v>0</v>
      </c>
      <c r="AC400" s="9">
        <f t="shared" si="1191"/>
        <v>0</v>
      </c>
      <c r="AD400" s="9">
        <f t="shared" ref="AD400:AG400" si="1192">IF(AND(AD340&lt;=0,AD355+AD370+AD385&lt;0),-(AD355+AD370+AD385),IF(AD340&lt;=0,0,-MIN(((AD355+AD385)/AD340)*((AD355+AD385)&gt;0),(AD355+AD385))))</f>
        <v>0</v>
      </c>
      <c r="AE400" s="9">
        <f t="shared" si="1192"/>
        <v>0</v>
      </c>
      <c r="AF400" s="9">
        <f t="shared" si="1192"/>
        <v>0</v>
      </c>
      <c r="AG400" s="9">
        <f t="shared" si="1192"/>
        <v>0</v>
      </c>
      <c r="AH400" s="9">
        <f t="shared" ref="AH400:AM400" si="1193">IF(AND(AH340&lt;=0,AH355+AH370+AH385&lt;0),-(AH355+AH370+AH385),IF(AH340&lt;=0,0,-MIN(((AH355+AH385)/AH340)*((AH355+AH385)&gt;0),(AH355+AH385))))</f>
        <v>0</v>
      </c>
      <c r="AI400" s="9">
        <f t="shared" si="1193"/>
        <v>0</v>
      </c>
      <c r="AJ400" s="9">
        <f t="shared" si="1193"/>
        <v>0</v>
      </c>
      <c r="AK400" s="9">
        <f t="shared" si="1193"/>
        <v>0</v>
      </c>
      <c r="AL400" s="9">
        <f t="shared" si="1193"/>
        <v>0</v>
      </c>
      <c r="AM400" s="9">
        <f t="shared" si="1193"/>
        <v>0</v>
      </c>
    </row>
    <row r="401" spans="1:39" outlineLevel="2">
      <c r="A401" s="11">
        <f>ROW()</f>
        <v>401</v>
      </c>
      <c r="C401" s="6" t="s">
        <v>3</v>
      </c>
      <c r="D401" s="39"/>
      <c r="E401" s="39"/>
      <c r="G401" s="39"/>
      <c r="I401" s="13"/>
      <c r="J401" s="9">
        <f t="shared" ref="J401:S401" si="1194">IF(AND(J341&lt;=0,J356+J371+J386&lt;0),-(J356+J371+J386),IF(J341&lt;=0,0,-MIN(((J356+J386)/J341)*((J356+J386)&gt;0),(J356+J386))))</f>
        <v>1.9960040585012195</v>
      </c>
      <c r="K401" s="9">
        <f t="shared" si="1194"/>
        <v>0</v>
      </c>
      <c r="L401" s="9">
        <f t="shared" si="1194"/>
        <v>0</v>
      </c>
      <c r="M401" s="9">
        <f t="shared" si="1194"/>
        <v>0</v>
      </c>
      <c r="N401" s="9">
        <f t="shared" si="1194"/>
        <v>0</v>
      </c>
      <c r="O401" s="9">
        <f t="shared" si="1194"/>
        <v>0</v>
      </c>
      <c r="P401" s="9">
        <f t="shared" si="1194"/>
        <v>0</v>
      </c>
      <c r="Q401" s="9">
        <f t="shared" si="1194"/>
        <v>0</v>
      </c>
      <c r="R401" s="9">
        <f t="shared" si="1194"/>
        <v>0</v>
      </c>
      <c r="S401" s="9">
        <f t="shared" si="1194"/>
        <v>0</v>
      </c>
      <c r="T401" s="9">
        <f t="shared" ref="T401" si="1195">IF(AND(T341&lt;=0,T356+T371+T386&lt;0),-(T356+T371+T386),IF(T341&lt;=0,0,-MIN(((T356+T386)/T341)*((T356+T386)&gt;0),(T356+T386))))</f>
        <v>0</v>
      </c>
      <c r="U401" s="9">
        <f t="shared" ref="U401:AC401" si="1196">IF(AND(U341&lt;=0,U356+U371+U386&lt;0),-(U356+U371+U386),IF(U341&lt;=0,0,-MIN(((U356+U386)/U341)*((U356+U386)&gt;0),(U356+U386))))</f>
        <v>0</v>
      </c>
      <c r="V401" s="9">
        <f t="shared" si="1196"/>
        <v>0</v>
      </c>
      <c r="W401" s="9">
        <f t="shared" si="1196"/>
        <v>0</v>
      </c>
      <c r="X401" s="9">
        <f t="shared" si="1196"/>
        <v>0</v>
      </c>
      <c r="Y401" s="9">
        <f t="shared" si="1196"/>
        <v>0</v>
      </c>
      <c r="Z401" s="9">
        <f t="shared" si="1196"/>
        <v>0</v>
      </c>
      <c r="AA401" s="9">
        <f t="shared" si="1196"/>
        <v>0</v>
      </c>
      <c r="AB401" s="9">
        <f t="shared" si="1196"/>
        <v>0</v>
      </c>
      <c r="AC401" s="9">
        <f t="shared" si="1196"/>
        <v>0</v>
      </c>
      <c r="AD401" s="9">
        <f t="shared" ref="AD401:AG401" si="1197">IF(AND(AD341&lt;=0,AD356+AD371+AD386&lt;0),-(AD356+AD371+AD386),IF(AD341&lt;=0,0,-MIN(((AD356+AD386)/AD341)*((AD356+AD386)&gt;0),(AD356+AD386))))</f>
        <v>0</v>
      </c>
      <c r="AE401" s="9">
        <f t="shared" si="1197"/>
        <v>0</v>
      </c>
      <c r="AF401" s="9">
        <f t="shared" si="1197"/>
        <v>0</v>
      </c>
      <c r="AG401" s="9">
        <f t="shared" si="1197"/>
        <v>0</v>
      </c>
      <c r="AH401" s="9">
        <f t="shared" ref="AH401:AM401" si="1198">IF(AND(AH341&lt;=0,AH356+AH371+AH386&lt;0),-(AH356+AH371+AH386),IF(AH341&lt;=0,0,-MIN(((AH356+AH386)/AH341)*((AH356+AH386)&gt;0),(AH356+AH386))))</f>
        <v>0</v>
      </c>
      <c r="AI401" s="9">
        <f t="shared" si="1198"/>
        <v>0</v>
      </c>
      <c r="AJ401" s="9">
        <f t="shared" si="1198"/>
        <v>0</v>
      </c>
      <c r="AK401" s="9">
        <f t="shared" si="1198"/>
        <v>0</v>
      </c>
      <c r="AL401" s="9">
        <f t="shared" si="1198"/>
        <v>0</v>
      </c>
      <c r="AM401" s="9">
        <f t="shared" si="1198"/>
        <v>0</v>
      </c>
    </row>
    <row r="402" spans="1:39" outlineLevel="2">
      <c r="A402" s="11">
        <f>ROW()</f>
        <v>402</v>
      </c>
      <c r="C402" s="6" t="s">
        <v>4</v>
      </c>
      <c r="D402" s="39"/>
      <c r="E402" s="39"/>
      <c r="G402" s="39"/>
      <c r="I402" s="13"/>
      <c r="J402" s="9">
        <f t="shared" ref="J402:S402" si="1199">IF(AND(J342&lt;=0,J357+J372+J387&lt;0),-(J357+J372+J387),IF(J342&lt;=0,0,-MIN(((J357+J387)/J342)*((J357+J387)&gt;0),(J357+J387))))</f>
        <v>-7.4320116000000033E-2</v>
      </c>
      <c r="K402" s="9">
        <f t="shared" si="1199"/>
        <v>-7.4320116000000033E-2</v>
      </c>
      <c r="L402" s="9">
        <f t="shared" si="1199"/>
        <v>-7.4320116000000033E-2</v>
      </c>
      <c r="M402" s="9">
        <f t="shared" si="1199"/>
        <v>-7.4320116000000033E-2</v>
      </c>
      <c r="N402" s="9">
        <f t="shared" si="1199"/>
        <v>-7.4320116000000019E-2</v>
      </c>
      <c r="O402" s="9">
        <f t="shared" si="1199"/>
        <v>-7.4320116000000033E-2</v>
      </c>
      <c r="P402" s="9">
        <f t="shared" si="1199"/>
        <v>-7.4320116000000033E-2</v>
      </c>
      <c r="Q402" s="9">
        <f t="shared" si="1199"/>
        <v>-5.1452387999999974E-2</v>
      </c>
      <c r="R402" s="9">
        <f t="shared" si="1199"/>
        <v>0</v>
      </c>
      <c r="S402" s="9">
        <f t="shared" si="1199"/>
        <v>0</v>
      </c>
      <c r="T402" s="9">
        <f t="shared" ref="T402" si="1200">IF(AND(T342&lt;=0,T357+T372+T387&lt;0),-(T357+T372+T387),IF(T342&lt;=0,0,-MIN(((T357+T387)/T342)*((T357+T387)&gt;0),(T357+T387))))</f>
        <v>0</v>
      </c>
      <c r="U402" s="9">
        <f t="shared" ref="U402:AC402" si="1201">IF(AND(U342&lt;=0,U357+U372+U387&lt;0),-(U357+U372+U387),IF(U342&lt;=0,0,-MIN(((U357+U387)/U342)*((U357+U387)&gt;0),(U357+U387))))</f>
        <v>0</v>
      </c>
      <c r="V402" s="9">
        <f t="shared" si="1201"/>
        <v>0</v>
      </c>
      <c r="W402" s="9">
        <f t="shared" si="1201"/>
        <v>0</v>
      </c>
      <c r="X402" s="9">
        <f t="shared" si="1201"/>
        <v>0</v>
      </c>
      <c r="Y402" s="9">
        <f t="shared" si="1201"/>
        <v>0</v>
      </c>
      <c r="Z402" s="9">
        <f t="shared" si="1201"/>
        <v>0</v>
      </c>
      <c r="AA402" s="9">
        <f t="shared" si="1201"/>
        <v>0</v>
      </c>
      <c r="AB402" s="9">
        <f t="shared" si="1201"/>
        <v>0</v>
      </c>
      <c r="AC402" s="9">
        <f t="shared" si="1201"/>
        <v>0</v>
      </c>
      <c r="AD402" s="9">
        <f t="shared" ref="AD402:AG402" si="1202">IF(AND(AD342&lt;=0,AD357+AD372+AD387&lt;0),-(AD357+AD372+AD387),IF(AD342&lt;=0,0,-MIN(((AD357+AD387)/AD342)*((AD357+AD387)&gt;0),(AD357+AD387))))</f>
        <v>0</v>
      </c>
      <c r="AE402" s="9">
        <f t="shared" si="1202"/>
        <v>0</v>
      </c>
      <c r="AF402" s="9">
        <f t="shared" si="1202"/>
        <v>0</v>
      </c>
      <c r="AG402" s="9">
        <f t="shared" si="1202"/>
        <v>0</v>
      </c>
      <c r="AH402" s="9">
        <f t="shared" ref="AH402:AM402" si="1203">IF(AND(AH342&lt;=0,AH357+AH372+AH387&lt;0),-(AH357+AH372+AH387),IF(AH342&lt;=0,0,-MIN(((AH357+AH387)/AH342)*((AH357+AH387)&gt;0),(AH357+AH387))))</f>
        <v>0</v>
      </c>
      <c r="AI402" s="9">
        <f t="shared" si="1203"/>
        <v>0</v>
      </c>
      <c r="AJ402" s="9">
        <f t="shared" si="1203"/>
        <v>0</v>
      </c>
      <c r="AK402" s="9">
        <f t="shared" si="1203"/>
        <v>0</v>
      </c>
      <c r="AL402" s="9">
        <f t="shared" si="1203"/>
        <v>0</v>
      </c>
      <c r="AM402" s="9">
        <f t="shared" si="1203"/>
        <v>0</v>
      </c>
    </row>
    <row r="403" spans="1:39" outlineLevel="2">
      <c r="A403" s="11">
        <f>ROW()</f>
        <v>403</v>
      </c>
      <c r="C403" s="6" t="s">
        <v>5</v>
      </c>
      <c r="D403" s="39"/>
      <c r="E403" s="39"/>
      <c r="G403" s="39"/>
      <c r="I403" s="13"/>
      <c r="J403" s="9">
        <f t="shared" ref="J403:S403" si="1204">IF(AND(J343&lt;=0,J358+J373+J388&lt;0),-(J358+J373+J388),IF(J343&lt;=0,0,-MIN(((J358+J388)/J343)*((J358+J388)&gt;0),(J358+J388))))</f>
        <v>-0.66247590500000009</v>
      </c>
      <c r="K403" s="9">
        <f t="shared" si="1204"/>
        <v>-0.6624759050000002</v>
      </c>
      <c r="L403" s="9">
        <f t="shared" si="1204"/>
        <v>-0.6624759050000002</v>
      </c>
      <c r="M403" s="9">
        <f t="shared" si="1204"/>
        <v>-0.6624759050000002</v>
      </c>
      <c r="N403" s="9">
        <f t="shared" si="1204"/>
        <v>-0.66247590500000031</v>
      </c>
      <c r="O403" s="9">
        <f t="shared" si="1204"/>
        <v>-0.66247590500000031</v>
      </c>
      <c r="P403" s="9">
        <f t="shared" si="1204"/>
        <v>-0.6624759050000002</v>
      </c>
      <c r="Q403" s="9">
        <f t="shared" si="1204"/>
        <v>-0.45863716499999962</v>
      </c>
      <c r="R403" s="9">
        <f t="shared" si="1204"/>
        <v>0</v>
      </c>
      <c r="S403" s="9">
        <f t="shared" si="1204"/>
        <v>0</v>
      </c>
      <c r="T403" s="9">
        <f>IF(AND(T343&lt;=0,T358+T373+T388&lt;0),-(T358+T373+T388),IF(T343&lt;=0,0,-MIN(((T358+T388)/T343)*((T358+T388)&gt;0),(T358+T388))))</f>
        <v>0.5513644348514849</v>
      </c>
      <c r="U403" s="9">
        <f t="shared" ref="U403:AC403" si="1205">IF(AND(U343&lt;=0,U358+U373+U388&lt;0),-(U358+U373+U388),IF(U343&lt;=0,0,-MIN(((U358+U388)/U343)*((U358+U388)&gt;0),(U358+U388))))</f>
        <v>0</v>
      </c>
      <c r="V403" s="9">
        <f t="shared" si="1205"/>
        <v>0</v>
      </c>
      <c r="W403" s="9">
        <f t="shared" si="1205"/>
        <v>0</v>
      </c>
      <c r="X403" s="9">
        <f t="shared" si="1205"/>
        <v>0</v>
      </c>
      <c r="Y403" s="9">
        <f t="shared" si="1205"/>
        <v>0</v>
      </c>
      <c r="Z403" s="9">
        <f t="shared" si="1205"/>
        <v>0</v>
      </c>
      <c r="AA403" s="9">
        <f t="shared" si="1205"/>
        <v>0</v>
      </c>
      <c r="AB403" s="9">
        <f t="shared" si="1205"/>
        <v>0</v>
      </c>
      <c r="AC403" s="9">
        <f t="shared" si="1205"/>
        <v>0</v>
      </c>
      <c r="AD403" s="9">
        <f t="shared" ref="AD403:AG403" si="1206">IF(AND(AD343&lt;=0,AD358+AD373+AD388&lt;0),-(AD358+AD373+AD388),IF(AD343&lt;=0,0,-MIN(((AD358+AD388)/AD343)*((AD358+AD388)&gt;0),(AD358+AD388))))</f>
        <v>0</v>
      </c>
      <c r="AE403" s="9">
        <f t="shared" si="1206"/>
        <v>0</v>
      </c>
      <c r="AF403" s="9">
        <f t="shared" si="1206"/>
        <v>0</v>
      </c>
      <c r="AG403" s="9">
        <f t="shared" si="1206"/>
        <v>0</v>
      </c>
      <c r="AH403" s="9">
        <f t="shared" ref="AH403:AM403" si="1207">IF(AND(AH343&lt;=0,AH358+AH373+AH388&lt;0),-(AH358+AH373+AH388),IF(AH343&lt;=0,0,-MIN(((AH358+AH388)/AH343)*((AH358+AH388)&gt;0),(AH358+AH388))))</f>
        <v>0</v>
      </c>
      <c r="AI403" s="9">
        <f t="shared" si="1207"/>
        <v>0</v>
      </c>
      <c r="AJ403" s="9">
        <f t="shared" si="1207"/>
        <v>0</v>
      </c>
      <c r="AK403" s="9">
        <f t="shared" si="1207"/>
        <v>0</v>
      </c>
      <c r="AL403" s="9">
        <f t="shared" si="1207"/>
        <v>0</v>
      </c>
      <c r="AM403" s="9">
        <f t="shared" si="1207"/>
        <v>0</v>
      </c>
    </row>
    <row r="404" spans="1:39" outlineLevel="2">
      <c r="A404" s="11">
        <f>ROW()</f>
        <v>404</v>
      </c>
      <c r="C404" s="6" t="s">
        <v>473</v>
      </c>
      <c r="D404" s="39"/>
      <c r="E404" s="39"/>
      <c r="G404" s="39"/>
      <c r="I404" s="13"/>
      <c r="J404" s="9">
        <f t="shared" ref="J404:AG404" si="1208">IF(AND(J344&lt;=0,J359+J374+J389&lt;0),-(J359+J374+J389),IF(J344&lt;=0,0,-MIN(((J359+J389)/J344)*((J359+J389)&gt;0),(J359+J389))))</f>
        <v>0</v>
      </c>
      <c r="K404" s="9">
        <f t="shared" si="1208"/>
        <v>0</v>
      </c>
      <c r="L404" s="9">
        <f t="shared" si="1208"/>
        <v>0</v>
      </c>
      <c r="M404" s="9">
        <f t="shared" si="1208"/>
        <v>0</v>
      </c>
      <c r="N404" s="9">
        <f t="shared" si="1208"/>
        <v>0</v>
      </c>
      <c r="O404" s="9">
        <f t="shared" si="1208"/>
        <v>0</v>
      </c>
      <c r="P404" s="9">
        <f t="shared" si="1208"/>
        <v>0</v>
      </c>
      <c r="Q404" s="9">
        <f t="shared" si="1208"/>
        <v>0</v>
      </c>
      <c r="R404" s="9">
        <f t="shared" si="1208"/>
        <v>0</v>
      </c>
      <c r="S404" s="9">
        <f t="shared" si="1208"/>
        <v>0</v>
      </c>
      <c r="T404" s="9">
        <f t="shared" si="1208"/>
        <v>0</v>
      </c>
      <c r="U404" s="9">
        <f t="shared" si="1208"/>
        <v>0</v>
      </c>
      <c r="V404" s="9">
        <f t="shared" si="1208"/>
        <v>0</v>
      </c>
      <c r="W404" s="9">
        <f t="shared" si="1208"/>
        <v>0</v>
      </c>
      <c r="X404" s="9">
        <f t="shared" si="1208"/>
        <v>0</v>
      </c>
      <c r="Y404" s="9">
        <f t="shared" si="1208"/>
        <v>0</v>
      </c>
      <c r="Z404" s="9">
        <f t="shared" si="1208"/>
        <v>0</v>
      </c>
      <c r="AA404" s="9">
        <f t="shared" si="1208"/>
        <v>0</v>
      </c>
      <c r="AB404" s="9">
        <f t="shared" si="1208"/>
        <v>0</v>
      </c>
      <c r="AC404" s="9">
        <f t="shared" si="1208"/>
        <v>0</v>
      </c>
      <c r="AD404" s="9">
        <f t="shared" si="1208"/>
        <v>0</v>
      </c>
      <c r="AE404" s="9">
        <f t="shared" si="1208"/>
        <v>0</v>
      </c>
      <c r="AF404" s="9">
        <f t="shared" si="1208"/>
        <v>0</v>
      </c>
      <c r="AG404" s="9">
        <f t="shared" si="1208"/>
        <v>0</v>
      </c>
      <c r="AH404" s="9">
        <f t="shared" ref="AH404:AM404" si="1209">IF(AND(AH344&lt;=0,AH359+AH374+AH389&lt;0),-(AH359+AH374+AH389),IF(AH344&lt;=0,0,-MIN(((AH359+AH389)/AH344)*((AH359+AH389)&gt;0),(AH359+AH389))))</f>
        <v>0</v>
      </c>
      <c r="AI404" s="9">
        <f t="shared" si="1209"/>
        <v>0</v>
      </c>
      <c r="AJ404" s="9">
        <f t="shared" si="1209"/>
        <v>0</v>
      </c>
      <c r="AK404" s="9">
        <f t="shared" si="1209"/>
        <v>0</v>
      </c>
      <c r="AL404" s="9">
        <f t="shared" si="1209"/>
        <v>0</v>
      </c>
      <c r="AM404" s="9">
        <f t="shared" si="1209"/>
        <v>0</v>
      </c>
    </row>
    <row r="405" spans="1:39" outlineLevel="2">
      <c r="A405" s="11">
        <f>ROW()</f>
        <v>405</v>
      </c>
      <c r="C405" s="6" t="s">
        <v>474</v>
      </c>
      <c r="D405" s="39"/>
      <c r="E405" s="39"/>
      <c r="G405" s="39"/>
      <c r="I405" s="13"/>
      <c r="J405" s="9">
        <f t="shared" ref="J405:AG405" si="1210">IF(AND(J345&lt;=0,J360+J375+J390&lt;0),-(J360+J375+J390),IF(J345&lt;=0,0,-MIN(((J360+J390)/J345)*((J360+J390)&gt;0),(J360+J390))))</f>
        <v>0</v>
      </c>
      <c r="K405" s="9">
        <f t="shared" si="1210"/>
        <v>0</v>
      </c>
      <c r="L405" s="9">
        <f t="shared" si="1210"/>
        <v>0</v>
      </c>
      <c r="M405" s="9">
        <f t="shared" si="1210"/>
        <v>0</v>
      </c>
      <c r="N405" s="9">
        <f t="shared" si="1210"/>
        <v>0</v>
      </c>
      <c r="O405" s="9">
        <f t="shared" si="1210"/>
        <v>0</v>
      </c>
      <c r="P405" s="9">
        <f t="shared" si="1210"/>
        <v>0</v>
      </c>
      <c r="Q405" s="9">
        <f t="shared" si="1210"/>
        <v>0</v>
      </c>
      <c r="R405" s="9">
        <f t="shared" si="1210"/>
        <v>0</v>
      </c>
      <c r="S405" s="9">
        <f t="shared" si="1210"/>
        <v>0</v>
      </c>
      <c r="T405" s="9">
        <f t="shared" si="1210"/>
        <v>0</v>
      </c>
      <c r="U405" s="9">
        <f t="shared" si="1210"/>
        <v>0</v>
      </c>
      <c r="V405" s="9">
        <f t="shared" si="1210"/>
        <v>0</v>
      </c>
      <c r="W405" s="9">
        <f t="shared" si="1210"/>
        <v>0</v>
      </c>
      <c r="X405" s="9">
        <f t="shared" si="1210"/>
        <v>0</v>
      </c>
      <c r="Y405" s="9">
        <f t="shared" si="1210"/>
        <v>0</v>
      </c>
      <c r="Z405" s="9">
        <f t="shared" si="1210"/>
        <v>0</v>
      </c>
      <c r="AA405" s="9">
        <f t="shared" si="1210"/>
        <v>0</v>
      </c>
      <c r="AB405" s="9">
        <f t="shared" si="1210"/>
        <v>0</v>
      </c>
      <c r="AC405" s="9">
        <f t="shared" si="1210"/>
        <v>0</v>
      </c>
      <c r="AD405" s="9">
        <f t="shared" si="1210"/>
        <v>0</v>
      </c>
      <c r="AE405" s="9">
        <f t="shared" si="1210"/>
        <v>0</v>
      </c>
      <c r="AF405" s="9">
        <f t="shared" si="1210"/>
        <v>0</v>
      </c>
      <c r="AG405" s="9">
        <f t="shared" si="1210"/>
        <v>0</v>
      </c>
      <c r="AH405" s="9">
        <f t="shared" ref="AH405:AM405" si="1211">IF(AND(AH345&lt;=0,AH360+AH375+AH390&lt;0),-(AH360+AH375+AH390),IF(AH345&lt;=0,0,-MIN(((AH360+AH390)/AH345)*((AH360+AH390)&gt;0),(AH360+AH390))))</f>
        <v>0</v>
      </c>
      <c r="AI405" s="9">
        <f t="shared" si="1211"/>
        <v>0</v>
      </c>
      <c r="AJ405" s="9">
        <f t="shared" si="1211"/>
        <v>0</v>
      </c>
      <c r="AK405" s="9">
        <f t="shared" si="1211"/>
        <v>0</v>
      </c>
      <c r="AL405" s="9">
        <f t="shared" si="1211"/>
        <v>0</v>
      </c>
      <c r="AM405" s="9">
        <f t="shared" si="1211"/>
        <v>0</v>
      </c>
    </row>
    <row r="406" spans="1:39" outlineLevel="2">
      <c r="A406" s="11">
        <f>ROW()</f>
        <v>406</v>
      </c>
      <c r="C406" s="6" t="s">
        <v>477</v>
      </c>
      <c r="D406" s="39"/>
      <c r="E406" s="39"/>
      <c r="G406" s="39"/>
      <c r="I406" s="13"/>
      <c r="J406" s="9">
        <f t="shared" ref="J406:AG406" si="1212">IF(AND(J346&lt;=0,J361+J376+J391&lt;0),-(J361+J376+J391),IF(J346&lt;=0,0,-MIN(((J361+J391)/J346)*((J361+J391)&gt;0),(J361+J391))))</f>
        <v>0</v>
      </c>
      <c r="K406" s="9">
        <f t="shared" si="1212"/>
        <v>0</v>
      </c>
      <c r="L406" s="9">
        <f t="shared" si="1212"/>
        <v>0</v>
      </c>
      <c r="M406" s="9">
        <f t="shared" si="1212"/>
        <v>0</v>
      </c>
      <c r="N406" s="9">
        <f t="shared" si="1212"/>
        <v>0</v>
      </c>
      <c r="O406" s="9">
        <f t="shared" si="1212"/>
        <v>0</v>
      </c>
      <c r="P406" s="9">
        <f t="shared" si="1212"/>
        <v>0</v>
      </c>
      <c r="Q406" s="9">
        <f t="shared" si="1212"/>
        <v>0</v>
      </c>
      <c r="R406" s="9">
        <f t="shared" si="1212"/>
        <v>0</v>
      </c>
      <c r="S406" s="9">
        <f t="shared" si="1212"/>
        <v>0</v>
      </c>
      <c r="T406" s="9">
        <f t="shared" si="1212"/>
        <v>0</v>
      </c>
      <c r="U406" s="9">
        <f t="shared" si="1212"/>
        <v>0</v>
      </c>
      <c r="V406" s="9">
        <f t="shared" si="1212"/>
        <v>0</v>
      </c>
      <c r="W406" s="9">
        <f t="shared" si="1212"/>
        <v>0</v>
      </c>
      <c r="X406" s="9">
        <f t="shared" si="1212"/>
        <v>0</v>
      </c>
      <c r="Y406" s="9">
        <f t="shared" si="1212"/>
        <v>0</v>
      </c>
      <c r="Z406" s="9">
        <f t="shared" si="1212"/>
        <v>0</v>
      </c>
      <c r="AA406" s="9">
        <f t="shared" si="1212"/>
        <v>0</v>
      </c>
      <c r="AB406" s="9">
        <f t="shared" si="1212"/>
        <v>0</v>
      </c>
      <c r="AC406" s="9">
        <f t="shared" si="1212"/>
        <v>0</v>
      </c>
      <c r="AD406" s="9">
        <f t="shared" si="1212"/>
        <v>0</v>
      </c>
      <c r="AE406" s="9">
        <f t="shared" si="1212"/>
        <v>0</v>
      </c>
      <c r="AF406" s="9">
        <f t="shared" si="1212"/>
        <v>0</v>
      </c>
      <c r="AG406" s="9">
        <f t="shared" si="1212"/>
        <v>0</v>
      </c>
      <c r="AH406" s="9">
        <f t="shared" ref="AH406:AM406" si="1213">IF(AND(AH346&lt;=0,AH361+AH376+AH391&lt;0),-(AH361+AH376+AH391),IF(AH346&lt;=0,0,-MIN(((AH361+AH391)/AH346)*((AH361+AH391)&gt;0),(AH361+AH391))))</f>
        <v>0</v>
      </c>
      <c r="AI406" s="9">
        <f t="shared" si="1213"/>
        <v>0</v>
      </c>
      <c r="AJ406" s="9">
        <f t="shared" si="1213"/>
        <v>0</v>
      </c>
      <c r="AK406" s="9">
        <f t="shared" si="1213"/>
        <v>0</v>
      </c>
      <c r="AL406" s="9">
        <f t="shared" si="1213"/>
        <v>0</v>
      </c>
      <c r="AM406" s="9">
        <f t="shared" si="1213"/>
        <v>0</v>
      </c>
    </row>
    <row r="407" spans="1:39" outlineLevel="2">
      <c r="A407" s="11">
        <f>ROW()</f>
        <v>407</v>
      </c>
      <c r="C407" s="6" t="s">
        <v>511</v>
      </c>
      <c r="D407" s="39"/>
      <c r="E407" s="39"/>
      <c r="G407" s="39"/>
      <c r="I407" s="13"/>
      <c r="J407" s="9">
        <f t="shared" ref="J407:AG407" si="1214">IF(AND(J347&lt;=0,J362+J377+J392&lt;0),-(J362+J377+J392),IF(J347&lt;=0,0,-MIN(((J362+J392)/J347)*((J362+J392)&gt;0),(J362+J392))))</f>
        <v>0</v>
      </c>
      <c r="K407" s="9">
        <f t="shared" si="1214"/>
        <v>0</v>
      </c>
      <c r="L407" s="9">
        <f t="shared" si="1214"/>
        <v>0</v>
      </c>
      <c r="M407" s="9">
        <f t="shared" si="1214"/>
        <v>0</v>
      </c>
      <c r="N407" s="9">
        <f t="shared" si="1214"/>
        <v>0</v>
      </c>
      <c r="O407" s="9">
        <f t="shared" si="1214"/>
        <v>0</v>
      </c>
      <c r="P407" s="9">
        <f t="shared" si="1214"/>
        <v>0</v>
      </c>
      <c r="Q407" s="9">
        <f t="shared" si="1214"/>
        <v>0</v>
      </c>
      <c r="R407" s="9">
        <f t="shared" si="1214"/>
        <v>0</v>
      </c>
      <c r="S407" s="9">
        <f t="shared" si="1214"/>
        <v>0</v>
      </c>
      <c r="T407" s="9">
        <f t="shared" si="1214"/>
        <v>0</v>
      </c>
      <c r="U407" s="9">
        <f t="shared" si="1214"/>
        <v>0</v>
      </c>
      <c r="V407" s="9">
        <f t="shared" si="1214"/>
        <v>0</v>
      </c>
      <c r="W407" s="9">
        <f t="shared" si="1214"/>
        <v>0</v>
      </c>
      <c r="X407" s="9">
        <f t="shared" si="1214"/>
        <v>0</v>
      </c>
      <c r="Y407" s="9">
        <f t="shared" si="1214"/>
        <v>0</v>
      </c>
      <c r="Z407" s="9">
        <f t="shared" si="1214"/>
        <v>0</v>
      </c>
      <c r="AA407" s="9">
        <f t="shared" si="1214"/>
        <v>0</v>
      </c>
      <c r="AB407" s="9">
        <f t="shared" si="1214"/>
        <v>0</v>
      </c>
      <c r="AC407" s="9">
        <f t="shared" si="1214"/>
        <v>0</v>
      </c>
      <c r="AD407" s="9">
        <f t="shared" si="1214"/>
        <v>0</v>
      </c>
      <c r="AE407" s="9">
        <f t="shared" si="1214"/>
        <v>0</v>
      </c>
      <c r="AF407" s="9">
        <f t="shared" si="1214"/>
        <v>0</v>
      </c>
      <c r="AG407" s="9">
        <f t="shared" si="1214"/>
        <v>0</v>
      </c>
      <c r="AH407" s="9">
        <f t="shared" ref="AH407:AM407" si="1215">IF(AND(AH347&lt;=0,AH362+AH377+AH392&lt;0),-(AH362+AH377+AH392),IF(AH347&lt;=0,0,-MIN(((AH362+AH392)/AH347)*((AH362+AH392)&gt;0),(AH362+AH392))))</f>
        <v>0</v>
      </c>
      <c r="AI407" s="9">
        <f t="shared" si="1215"/>
        <v>0</v>
      </c>
      <c r="AJ407" s="9">
        <f t="shared" si="1215"/>
        <v>0</v>
      </c>
      <c r="AK407" s="9">
        <f t="shared" si="1215"/>
        <v>0</v>
      </c>
      <c r="AL407" s="9">
        <f t="shared" si="1215"/>
        <v>0</v>
      </c>
      <c r="AM407" s="9">
        <f t="shared" si="1215"/>
        <v>0</v>
      </c>
    </row>
    <row r="408" spans="1:39" outlineLevel="2">
      <c r="A408" s="11">
        <f>ROW()</f>
        <v>408</v>
      </c>
      <c r="C408" s="6" t="s">
        <v>655</v>
      </c>
      <c r="D408" s="39"/>
      <c r="E408" s="39"/>
      <c r="G408" s="39"/>
      <c r="I408" s="13"/>
      <c r="J408" s="9">
        <v>0</v>
      </c>
      <c r="K408" s="9">
        <v>0</v>
      </c>
      <c r="L408" s="9">
        <v>0</v>
      </c>
      <c r="M408" s="9">
        <v>0</v>
      </c>
      <c r="N408" s="9">
        <v>0</v>
      </c>
      <c r="O408" s="9">
        <v>0</v>
      </c>
      <c r="P408" s="9">
        <v>0</v>
      </c>
      <c r="Q408" s="9">
        <v>0</v>
      </c>
      <c r="R408" s="9">
        <v>0</v>
      </c>
      <c r="S408" s="9">
        <v>0</v>
      </c>
      <c r="T408" s="9">
        <v>0</v>
      </c>
      <c r="U408" s="9">
        <v>0</v>
      </c>
      <c r="V408" s="9">
        <v>0</v>
      </c>
      <c r="W408" s="9">
        <v>0</v>
      </c>
      <c r="X408" s="9">
        <v>0</v>
      </c>
      <c r="Y408" s="9">
        <v>0</v>
      </c>
      <c r="Z408" s="9">
        <v>0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9">
        <v>0</v>
      </c>
      <c r="AH408" s="9">
        <v>0</v>
      </c>
      <c r="AI408" s="9">
        <v>0</v>
      </c>
      <c r="AJ408" s="9">
        <v>0</v>
      </c>
      <c r="AK408" s="9">
        <v>0</v>
      </c>
      <c r="AL408" s="9">
        <v>0</v>
      </c>
      <c r="AM408" s="9">
        <v>0</v>
      </c>
    </row>
    <row r="409" spans="1:39" outlineLevel="2">
      <c r="A409" s="11">
        <f>ROW()</f>
        <v>409</v>
      </c>
      <c r="C409" s="6" t="s">
        <v>656</v>
      </c>
      <c r="D409" s="39"/>
      <c r="E409" s="39"/>
      <c r="G409" s="39"/>
      <c r="I409" s="13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</row>
    <row r="410" spans="1:39" outlineLevel="2">
      <c r="A410" s="11">
        <f>ROW()</f>
        <v>410</v>
      </c>
      <c r="C410" s="6" t="s">
        <v>667</v>
      </c>
      <c r="D410" s="39"/>
      <c r="E410" s="39"/>
      <c r="G410" s="39"/>
      <c r="I410" s="13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</row>
    <row r="411" spans="1:39" outlineLevel="2">
      <c r="A411" s="11">
        <f>ROW()</f>
        <v>411</v>
      </c>
      <c r="C411" s="6" t="s">
        <v>212</v>
      </c>
      <c r="D411" s="39"/>
      <c r="E411" s="39"/>
      <c r="G411" s="39"/>
      <c r="I411" s="9"/>
      <c r="J411" s="9">
        <v>0</v>
      </c>
      <c r="K411" s="9">
        <v>0</v>
      </c>
      <c r="L411" s="9">
        <v>0</v>
      </c>
      <c r="M411" s="9">
        <v>0</v>
      </c>
      <c r="N411" s="9">
        <v>0</v>
      </c>
      <c r="O411" s="9">
        <v>0</v>
      </c>
      <c r="P411" s="9">
        <v>0</v>
      </c>
      <c r="Q411" s="9">
        <v>0</v>
      </c>
      <c r="R411" s="9">
        <v>0</v>
      </c>
      <c r="S411" s="9">
        <v>0</v>
      </c>
      <c r="T411" s="9">
        <v>0</v>
      </c>
      <c r="U411" s="9">
        <v>0</v>
      </c>
      <c r="V411" s="9">
        <v>0</v>
      </c>
      <c r="W411" s="9">
        <v>0</v>
      </c>
      <c r="X411" s="9">
        <v>0</v>
      </c>
      <c r="Y411" s="9">
        <v>0</v>
      </c>
      <c r="Z411" s="9">
        <v>0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9">
        <v>0</v>
      </c>
      <c r="AH411" s="9">
        <v>0</v>
      </c>
      <c r="AI411" s="9">
        <v>0</v>
      </c>
      <c r="AJ411" s="9">
        <v>0</v>
      </c>
      <c r="AK411" s="9">
        <v>0</v>
      </c>
      <c r="AL411" s="9">
        <v>0</v>
      </c>
      <c r="AM411" s="9">
        <v>0</v>
      </c>
    </row>
    <row r="412" spans="1:39" outlineLevel="2">
      <c r="A412" s="11">
        <f>ROW()</f>
        <v>412</v>
      </c>
      <c r="C412" s="30" t="s">
        <v>362</v>
      </c>
      <c r="D412" s="90"/>
      <c r="E412" s="90"/>
      <c r="F412" s="90"/>
      <c r="G412" s="90"/>
      <c r="H412" s="30"/>
      <c r="I412" s="14"/>
      <c r="J412" s="14">
        <f t="shared" ref="J412:S412" si="1216">IF(AND(J352&lt;=0,J367+J382+J397&lt;0),-(J367+J382+J397),IF(J352&lt;=0,0,-MIN(((J367+J397)/J352)*((J367+J397)&gt;0),(J367+J397))))</f>
        <v>0</v>
      </c>
      <c r="K412" s="14">
        <f t="shared" si="1216"/>
        <v>0</v>
      </c>
      <c r="L412" s="14">
        <f t="shared" si="1216"/>
        <v>0</v>
      </c>
      <c r="M412" s="14">
        <f t="shared" si="1216"/>
        <v>0</v>
      </c>
      <c r="N412" s="14">
        <f t="shared" si="1216"/>
        <v>0</v>
      </c>
      <c r="O412" s="14">
        <f t="shared" si="1216"/>
        <v>0</v>
      </c>
      <c r="P412" s="14">
        <f t="shared" si="1216"/>
        <v>0</v>
      </c>
      <c r="Q412" s="14">
        <f t="shared" si="1216"/>
        <v>0</v>
      </c>
      <c r="R412" s="14">
        <f t="shared" si="1216"/>
        <v>0</v>
      </c>
      <c r="S412" s="14">
        <f t="shared" si="1216"/>
        <v>0</v>
      </c>
      <c r="T412" s="14">
        <f>IF(AND(T352&lt;=0,T367+T382+T397&lt;0),-(T367+T382+T397),IF(T352&lt;=0,0,-MIN(((T367+T397)/T352)*((T367+T397)&gt;0),(T367+T397))))</f>
        <v>0</v>
      </c>
      <c r="U412" s="14">
        <f t="shared" ref="U412:AC412" si="1217">IF(AND(U352&lt;=0,U367+U382+U397&lt;0),-(U367+U382+U397),IF(U352&lt;=0,0,-MIN(((U367+U397)/U352)*((U367+U397)&gt;0),(U367+U397))))</f>
        <v>0</v>
      </c>
      <c r="V412" s="14">
        <f t="shared" si="1217"/>
        <v>0</v>
      </c>
      <c r="W412" s="14">
        <f t="shared" si="1217"/>
        <v>0</v>
      </c>
      <c r="X412" s="14">
        <f t="shared" si="1217"/>
        <v>0</v>
      </c>
      <c r="Y412" s="14">
        <f t="shared" si="1217"/>
        <v>0</v>
      </c>
      <c r="Z412" s="14">
        <f t="shared" si="1217"/>
        <v>0</v>
      </c>
      <c r="AA412" s="14">
        <f t="shared" si="1217"/>
        <v>0</v>
      </c>
      <c r="AB412" s="14">
        <f t="shared" si="1217"/>
        <v>0</v>
      </c>
      <c r="AC412" s="14">
        <f t="shared" si="1217"/>
        <v>0</v>
      </c>
      <c r="AD412" s="14">
        <f t="shared" ref="AD412:AG412" si="1218">IF(AND(AD352&lt;=0,AD367+AD382+AD397&lt;0),-(AD367+AD382+AD397),IF(AD352&lt;=0,0,-MIN(((AD367+AD397)/AD352)*((AD367+AD397)&gt;0),(AD367+AD397))))</f>
        <v>0</v>
      </c>
      <c r="AE412" s="14">
        <f t="shared" si="1218"/>
        <v>0</v>
      </c>
      <c r="AF412" s="14">
        <f t="shared" si="1218"/>
        <v>0</v>
      </c>
      <c r="AG412" s="14">
        <f t="shared" si="1218"/>
        <v>0</v>
      </c>
      <c r="AH412" s="14">
        <f t="shared" ref="AH412:AM412" si="1219">IF(AND(AH352&lt;=0,AH367+AH382+AH397&lt;0),-(AH367+AH382+AH397),IF(AH352&lt;=0,0,-MIN(((AH367+AH397)/AH352)*((AH367+AH397)&gt;0),(AH367+AH397))))</f>
        <v>0</v>
      </c>
      <c r="AI412" s="14">
        <f t="shared" si="1219"/>
        <v>0</v>
      </c>
      <c r="AJ412" s="14">
        <f t="shared" si="1219"/>
        <v>0</v>
      </c>
      <c r="AK412" s="14">
        <f t="shared" si="1219"/>
        <v>0</v>
      </c>
      <c r="AL412" s="14">
        <f t="shared" si="1219"/>
        <v>0</v>
      </c>
      <c r="AM412" s="14">
        <f t="shared" si="1219"/>
        <v>0</v>
      </c>
    </row>
    <row r="413" spans="1:39" outlineLevel="2">
      <c r="A413" s="11">
        <f>ROW()</f>
        <v>413</v>
      </c>
      <c r="C413" s="6" t="s">
        <v>1</v>
      </c>
      <c r="D413" s="39"/>
      <c r="E413" s="39"/>
      <c r="F413" s="39"/>
      <c r="G413" s="39"/>
      <c r="I413" s="9"/>
      <c r="J413" s="9">
        <f t="shared" ref="J413" si="1220">SUM(J400:J412)</f>
        <v>1.0787887595012196</v>
      </c>
      <c r="K413" s="9">
        <f t="shared" ref="K413" si="1221">SUM(K400:K412)</f>
        <v>-0.91721529900000021</v>
      </c>
      <c r="L413" s="9">
        <f t="shared" ref="L413" si="1222">SUM(L400:L412)</f>
        <v>-0.91721529900000021</v>
      </c>
      <c r="M413" s="9">
        <f t="shared" ref="M413" si="1223">SUM(M400:M412)</f>
        <v>-0.91721529900000021</v>
      </c>
      <c r="N413" s="9">
        <f t="shared" ref="N413" si="1224">SUM(N400:N412)</f>
        <v>-0.91721529900000032</v>
      </c>
      <c r="O413" s="9">
        <f t="shared" ref="O413" si="1225">SUM(O400:O412)</f>
        <v>-0.91721529900000032</v>
      </c>
      <c r="P413" s="9">
        <f t="shared" ref="P413" si="1226">SUM(P400:P412)</f>
        <v>-0.91721529900000021</v>
      </c>
      <c r="Q413" s="9">
        <f t="shared" ref="Q413" si="1227">SUM(Q400:Q412)</f>
        <v>-0.63499520699999945</v>
      </c>
      <c r="R413" s="9">
        <f t="shared" ref="R413" si="1228">SUM(R400:R412)</f>
        <v>0</v>
      </c>
      <c r="S413" s="9">
        <f t="shared" ref="S413" si="1229">SUM(S400:S412)</f>
        <v>0</v>
      </c>
      <c r="T413" s="9">
        <f t="shared" ref="T413" si="1230">SUM(T400:T412)</f>
        <v>0.5513644348514849</v>
      </c>
      <c r="U413" s="9">
        <f t="shared" ref="U413" si="1231">SUM(U400:U412)</f>
        <v>0</v>
      </c>
      <c r="V413" s="9">
        <f t="shared" ref="V413" si="1232">SUM(V400:V412)</f>
        <v>0</v>
      </c>
      <c r="W413" s="9">
        <f t="shared" ref="W413" si="1233">SUM(W400:W412)</f>
        <v>0</v>
      </c>
      <c r="X413" s="9">
        <f t="shared" ref="X413" si="1234">SUM(X400:X412)</f>
        <v>0</v>
      </c>
      <c r="Y413" s="9">
        <f t="shared" ref="Y413" si="1235">SUM(Y400:Y412)</f>
        <v>0</v>
      </c>
      <c r="Z413" s="9">
        <f t="shared" ref="Z413" si="1236">SUM(Z400:Z412)</f>
        <v>0</v>
      </c>
      <c r="AA413" s="9">
        <f t="shared" ref="AA413" si="1237">SUM(AA400:AA412)</f>
        <v>0</v>
      </c>
      <c r="AB413" s="9">
        <f t="shared" ref="AB413" si="1238">SUM(AB400:AB412)</f>
        <v>0</v>
      </c>
      <c r="AC413" s="9">
        <f t="shared" ref="AC413:AG413" si="1239">SUM(AC400:AC412)</f>
        <v>0</v>
      </c>
      <c r="AD413" s="9">
        <f t="shared" si="1239"/>
        <v>0</v>
      </c>
      <c r="AE413" s="9">
        <f t="shared" si="1239"/>
        <v>0</v>
      </c>
      <c r="AF413" s="9">
        <f t="shared" si="1239"/>
        <v>0</v>
      </c>
      <c r="AG413" s="9">
        <f t="shared" si="1239"/>
        <v>0</v>
      </c>
      <c r="AH413" s="9">
        <f t="shared" ref="AH413" si="1240">SUM(AH400:AH412)</f>
        <v>0</v>
      </c>
      <c r="AI413" s="9">
        <f t="shared" ref="AI413:AM413" si="1241">SUM(AI400:AI412)</f>
        <v>0</v>
      </c>
      <c r="AJ413" s="9">
        <f t="shared" si="1241"/>
        <v>0</v>
      </c>
      <c r="AK413" s="9">
        <f t="shared" si="1241"/>
        <v>0</v>
      </c>
      <c r="AL413" s="9">
        <f t="shared" si="1241"/>
        <v>0</v>
      </c>
      <c r="AM413" s="9">
        <f t="shared" si="1241"/>
        <v>0</v>
      </c>
    </row>
    <row r="414" spans="1:39" outlineLevel="2">
      <c r="A414" s="11">
        <f>ROW()</f>
        <v>414</v>
      </c>
      <c r="B414" s="343" t="s">
        <v>70</v>
      </c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</row>
    <row r="415" spans="1:39" outlineLevel="2">
      <c r="A415" s="11">
        <f>ROW()</f>
        <v>415</v>
      </c>
      <c r="C415" s="6" t="s">
        <v>2</v>
      </c>
      <c r="D415" s="39"/>
      <c r="E415" s="39"/>
      <c r="F415" s="39"/>
      <c r="G415" s="39"/>
      <c r="H415" s="39"/>
      <c r="I415" s="9">
        <f>I355+I370+I385+I400</f>
        <v>1.3878405999999999</v>
      </c>
      <c r="J415" s="9">
        <f t="shared" ref="J415:AC415" si="1242">J355+J370+J385+J400</f>
        <v>1.2074213219999999</v>
      </c>
      <c r="K415" s="9">
        <f t="shared" si="1242"/>
        <v>1.0270020439999998</v>
      </c>
      <c r="L415" s="9">
        <f t="shared" si="1242"/>
        <v>0.84658276599999982</v>
      </c>
      <c r="M415" s="9">
        <f t="shared" si="1242"/>
        <v>0.6661634879999998</v>
      </c>
      <c r="N415" s="9">
        <f t="shared" si="1242"/>
        <v>0.48574420999999979</v>
      </c>
      <c r="O415" s="9">
        <f t="shared" si="1242"/>
        <v>0.30532493199999983</v>
      </c>
      <c r="P415" s="9">
        <f t="shared" si="1242"/>
        <v>0.12490565399999987</v>
      </c>
      <c r="Q415" s="9">
        <f t="shared" si="1242"/>
        <v>0</v>
      </c>
      <c r="R415" s="9">
        <f t="shared" si="1242"/>
        <v>0</v>
      </c>
      <c r="S415" s="9">
        <f t="shared" si="1242"/>
        <v>0</v>
      </c>
      <c r="T415" s="9">
        <f t="shared" si="1242"/>
        <v>0</v>
      </c>
      <c r="U415" s="9">
        <f t="shared" si="1242"/>
        <v>0</v>
      </c>
      <c r="V415" s="9">
        <f t="shared" si="1242"/>
        <v>0</v>
      </c>
      <c r="W415" s="9">
        <f t="shared" si="1242"/>
        <v>0</v>
      </c>
      <c r="X415" s="9">
        <f t="shared" si="1242"/>
        <v>0</v>
      </c>
      <c r="Y415" s="9">
        <f t="shared" si="1242"/>
        <v>0</v>
      </c>
      <c r="Z415" s="9">
        <f t="shared" si="1242"/>
        <v>0</v>
      </c>
      <c r="AA415" s="9">
        <f t="shared" si="1242"/>
        <v>0</v>
      </c>
      <c r="AB415" s="9">
        <f t="shared" si="1242"/>
        <v>0</v>
      </c>
      <c r="AC415" s="9">
        <f t="shared" si="1242"/>
        <v>0</v>
      </c>
      <c r="AD415" s="9">
        <f t="shared" ref="AD415:AG415" si="1243">AD355+AD370+AD385+AD400</f>
        <v>0</v>
      </c>
      <c r="AE415" s="9">
        <f t="shared" si="1243"/>
        <v>0</v>
      </c>
      <c r="AF415" s="9">
        <f t="shared" si="1243"/>
        <v>0</v>
      </c>
      <c r="AG415" s="9">
        <f t="shared" si="1243"/>
        <v>0</v>
      </c>
      <c r="AH415" s="9">
        <f t="shared" ref="AH415" si="1244">AH355+AH370+AH385+AH400</f>
        <v>0</v>
      </c>
      <c r="AI415" s="9">
        <f t="shared" ref="AI415:AM415" si="1245">AI355+AI370+AI385+AI400</f>
        <v>0</v>
      </c>
      <c r="AJ415" s="9">
        <f t="shared" si="1245"/>
        <v>0</v>
      </c>
      <c r="AK415" s="9">
        <f t="shared" si="1245"/>
        <v>0</v>
      </c>
      <c r="AL415" s="9">
        <f t="shared" si="1245"/>
        <v>0</v>
      </c>
      <c r="AM415" s="9">
        <f t="shared" si="1245"/>
        <v>0</v>
      </c>
    </row>
    <row r="416" spans="1:39" outlineLevel="2">
      <c r="A416" s="11">
        <f>ROW()</f>
        <v>416</v>
      </c>
      <c r="C416" s="6" t="s">
        <v>3</v>
      </c>
      <c r="D416" s="39"/>
      <c r="E416" s="39"/>
      <c r="F416" s="39"/>
      <c r="G416" s="39"/>
      <c r="H416" s="39"/>
      <c r="I416" s="9">
        <f t="shared" ref="I416:AC416" si="1246">I356+I371+I386+I401</f>
        <v>-1.9960040585012195</v>
      </c>
      <c r="J416" s="9">
        <f t="shared" si="1246"/>
        <v>0</v>
      </c>
      <c r="K416" s="9">
        <f t="shared" si="1246"/>
        <v>0</v>
      </c>
      <c r="L416" s="9">
        <f t="shared" si="1246"/>
        <v>0</v>
      </c>
      <c r="M416" s="9">
        <f t="shared" si="1246"/>
        <v>0</v>
      </c>
      <c r="N416" s="9">
        <f t="shared" si="1246"/>
        <v>0</v>
      </c>
      <c r="O416" s="9">
        <f t="shared" si="1246"/>
        <v>0</v>
      </c>
      <c r="P416" s="9">
        <f t="shared" si="1246"/>
        <v>0</v>
      </c>
      <c r="Q416" s="9">
        <f t="shared" si="1246"/>
        <v>0</v>
      </c>
      <c r="R416" s="9">
        <f t="shared" si="1246"/>
        <v>0</v>
      </c>
      <c r="S416" s="9">
        <f t="shared" si="1246"/>
        <v>0</v>
      </c>
      <c r="T416" s="9">
        <f t="shared" si="1246"/>
        <v>0</v>
      </c>
      <c r="U416" s="9">
        <f t="shared" si="1246"/>
        <v>0</v>
      </c>
      <c r="V416" s="9">
        <f t="shared" si="1246"/>
        <v>0</v>
      </c>
      <c r="W416" s="9">
        <f t="shared" si="1246"/>
        <v>0</v>
      </c>
      <c r="X416" s="9">
        <f t="shared" si="1246"/>
        <v>0</v>
      </c>
      <c r="Y416" s="9">
        <f t="shared" si="1246"/>
        <v>0</v>
      </c>
      <c r="Z416" s="9">
        <f t="shared" si="1246"/>
        <v>0</v>
      </c>
      <c r="AA416" s="9">
        <f t="shared" si="1246"/>
        <v>0</v>
      </c>
      <c r="AB416" s="9">
        <f t="shared" si="1246"/>
        <v>0</v>
      </c>
      <c r="AC416" s="9">
        <f t="shared" si="1246"/>
        <v>0</v>
      </c>
      <c r="AD416" s="9">
        <f t="shared" ref="AD416:AG416" si="1247">AD356+AD371+AD386+AD401</f>
        <v>0</v>
      </c>
      <c r="AE416" s="9">
        <f t="shared" si="1247"/>
        <v>0</v>
      </c>
      <c r="AF416" s="9">
        <f t="shared" si="1247"/>
        <v>0</v>
      </c>
      <c r="AG416" s="9">
        <f t="shared" si="1247"/>
        <v>0</v>
      </c>
      <c r="AH416" s="9">
        <f t="shared" ref="AH416" si="1248">AH356+AH371+AH386+AH401</f>
        <v>0</v>
      </c>
      <c r="AI416" s="9">
        <f t="shared" ref="AI416:AM416" si="1249">AI356+AI371+AI386+AI401</f>
        <v>0</v>
      </c>
      <c r="AJ416" s="9">
        <f t="shared" si="1249"/>
        <v>0</v>
      </c>
      <c r="AK416" s="9">
        <f t="shared" si="1249"/>
        <v>0</v>
      </c>
      <c r="AL416" s="9">
        <f t="shared" si="1249"/>
        <v>0</v>
      </c>
      <c r="AM416" s="9">
        <f t="shared" si="1249"/>
        <v>0</v>
      </c>
    </row>
    <row r="417" spans="1:39" outlineLevel="2">
      <c r="A417" s="11">
        <f>ROW()</f>
        <v>417</v>
      </c>
      <c r="C417" s="6" t="s">
        <v>4</v>
      </c>
      <c r="D417" s="39"/>
      <c r="E417" s="39"/>
      <c r="F417" s="39"/>
      <c r="G417" s="39"/>
      <c r="H417" s="39"/>
      <c r="I417" s="9">
        <f t="shared" ref="I417:AC417" si="1250">I357+I372+I387+I402</f>
        <v>0.57169320000000023</v>
      </c>
      <c r="J417" s="9">
        <f t="shared" si="1250"/>
        <v>0.49737308400000019</v>
      </c>
      <c r="K417" s="9">
        <f t="shared" si="1250"/>
        <v>0.42305296800000014</v>
      </c>
      <c r="L417" s="9">
        <f t="shared" si="1250"/>
        <v>0.34873285200000009</v>
      </c>
      <c r="M417" s="9">
        <f t="shared" si="1250"/>
        <v>0.27441273600000005</v>
      </c>
      <c r="N417" s="9">
        <f t="shared" si="1250"/>
        <v>0.20009262000000003</v>
      </c>
      <c r="O417" s="9">
        <f t="shared" si="1250"/>
        <v>0.12577250400000001</v>
      </c>
      <c r="P417" s="9">
        <f t="shared" si="1250"/>
        <v>5.1452387999999974E-2</v>
      </c>
      <c r="Q417" s="9">
        <f t="shared" si="1250"/>
        <v>0</v>
      </c>
      <c r="R417" s="9">
        <f t="shared" si="1250"/>
        <v>0</v>
      </c>
      <c r="S417" s="9">
        <f t="shared" si="1250"/>
        <v>0</v>
      </c>
      <c r="T417" s="9">
        <f t="shared" si="1250"/>
        <v>0</v>
      </c>
      <c r="U417" s="9">
        <f t="shared" si="1250"/>
        <v>0</v>
      </c>
      <c r="V417" s="9">
        <f t="shared" si="1250"/>
        <v>0</v>
      </c>
      <c r="W417" s="9">
        <f t="shared" si="1250"/>
        <v>0</v>
      </c>
      <c r="X417" s="9">
        <f t="shared" si="1250"/>
        <v>0</v>
      </c>
      <c r="Y417" s="9">
        <f t="shared" si="1250"/>
        <v>0</v>
      </c>
      <c r="Z417" s="9">
        <f t="shared" si="1250"/>
        <v>0</v>
      </c>
      <c r="AA417" s="9">
        <f t="shared" si="1250"/>
        <v>0</v>
      </c>
      <c r="AB417" s="9">
        <f t="shared" si="1250"/>
        <v>0</v>
      </c>
      <c r="AC417" s="9">
        <f t="shared" si="1250"/>
        <v>0</v>
      </c>
      <c r="AD417" s="9">
        <f t="shared" ref="AD417:AG417" si="1251">AD357+AD372+AD387+AD402</f>
        <v>0</v>
      </c>
      <c r="AE417" s="9">
        <f t="shared" si="1251"/>
        <v>0</v>
      </c>
      <c r="AF417" s="9">
        <f t="shared" si="1251"/>
        <v>0</v>
      </c>
      <c r="AG417" s="9">
        <f t="shared" si="1251"/>
        <v>0</v>
      </c>
      <c r="AH417" s="9">
        <f t="shared" ref="AH417" si="1252">AH357+AH372+AH387+AH402</f>
        <v>0</v>
      </c>
      <c r="AI417" s="9">
        <f t="shared" ref="AI417:AM417" si="1253">AI357+AI372+AI387+AI402</f>
        <v>0</v>
      </c>
      <c r="AJ417" s="9">
        <f t="shared" si="1253"/>
        <v>0</v>
      </c>
      <c r="AK417" s="9">
        <f t="shared" si="1253"/>
        <v>0</v>
      </c>
      <c r="AL417" s="9">
        <f t="shared" si="1253"/>
        <v>0</v>
      </c>
      <c r="AM417" s="9">
        <f t="shared" si="1253"/>
        <v>0</v>
      </c>
    </row>
    <row r="418" spans="1:39" outlineLevel="2">
      <c r="A418" s="11">
        <f>ROW()</f>
        <v>418</v>
      </c>
      <c r="C418" s="6" t="s">
        <v>5</v>
      </c>
      <c r="D418" s="39"/>
      <c r="E418" s="39"/>
      <c r="F418" s="39"/>
      <c r="G418" s="39"/>
      <c r="H418" s="39"/>
      <c r="I418" s="9">
        <f t="shared" ref="I418:AC418" si="1254">I358+I373+I388+I403</f>
        <v>5.0959685000000006</v>
      </c>
      <c r="J418" s="9">
        <f t="shared" si="1254"/>
        <v>4.4334925950000006</v>
      </c>
      <c r="K418" s="9">
        <f t="shared" si="1254"/>
        <v>3.7710166900000006</v>
      </c>
      <c r="L418" s="9">
        <f t="shared" si="1254"/>
        <v>3.1085407850000006</v>
      </c>
      <c r="M418" s="9">
        <f t="shared" si="1254"/>
        <v>2.4460648800000007</v>
      </c>
      <c r="N418" s="9">
        <f t="shared" si="1254"/>
        <v>1.7835889750000002</v>
      </c>
      <c r="O418" s="9">
        <f t="shared" si="1254"/>
        <v>1.1211130699999998</v>
      </c>
      <c r="P418" s="9">
        <f t="shared" si="1254"/>
        <v>0.45863716499999962</v>
      </c>
      <c r="Q418" s="9">
        <f t="shared" si="1254"/>
        <v>0</v>
      </c>
      <c r="R418" s="9">
        <f t="shared" si="1254"/>
        <v>0</v>
      </c>
      <c r="S418" s="9">
        <f t="shared" si="1254"/>
        <v>0</v>
      </c>
      <c r="T418" s="9">
        <f t="shared" si="1254"/>
        <v>0</v>
      </c>
      <c r="U418" s="9">
        <f t="shared" si="1254"/>
        <v>0</v>
      </c>
      <c r="V418" s="9">
        <f t="shared" si="1254"/>
        <v>0</v>
      </c>
      <c r="W418" s="9">
        <f t="shared" si="1254"/>
        <v>0</v>
      </c>
      <c r="X418" s="9">
        <f t="shared" si="1254"/>
        <v>0</v>
      </c>
      <c r="Y418" s="9">
        <f t="shared" si="1254"/>
        <v>0</v>
      </c>
      <c r="Z418" s="9">
        <f t="shared" si="1254"/>
        <v>0</v>
      </c>
      <c r="AA418" s="9">
        <f t="shared" si="1254"/>
        <v>0</v>
      </c>
      <c r="AB418" s="9">
        <f t="shared" si="1254"/>
        <v>0</v>
      </c>
      <c r="AC418" s="9">
        <f t="shared" si="1254"/>
        <v>0</v>
      </c>
      <c r="AD418" s="9">
        <f t="shared" ref="AD418:AG418" si="1255">AD358+AD373+AD388+AD403</f>
        <v>0</v>
      </c>
      <c r="AE418" s="9">
        <f t="shared" si="1255"/>
        <v>0</v>
      </c>
      <c r="AF418" s="9">
        <f t="shared" si="1255"/>
        <v>0</v>
      </c>
      <c r="AG418" s="9">
        <f t="shared" si="1255"/>
        <v>0</v>
      </c>
      <c r="AH418" s="9">
        <f t="shared" ref="AH418" si="1256">AH358+AH373+AH388+AH403</f>
        <v>0</v>
      </c>
      <c r="AI418" s="9">
        <f t="shared" ref="AI418:AM418" si="1257">AI358+AI373+AI388+AI403</f>
        <v>0</v>
      </c>
      <c r="AJ418" s="9">
        <f t="shared" si="1257"/>
        <v>0</v>
      </c>
      <c r="AK418" s="9">
        <f t="shared" si="1257"/>
        <v>0</v>
      </c>
      <c r="AL418" s="9">
        <f t="shared" si="1257"/>
        <v>0</v>
      </c>
      <c r="AM418" s="9">
        <f t="shared" si="1257"/>
        <v>0</v>
      </c>
    </row>
    <row r="419" spans="1:39" outlineLevel="2">
      <c r="A419" s="11">
        <f>ROW()</f>
        <v>419</v>
      </c>
      <c r="C419" s="6" t="s">
        <v>473</v>
      </c>
      <c r="D419" s="39"/>
      <c r="E419" s="39"/>
      <c r="F419" s="39"/>
      <c r="G419" s="39"/>
      <c r="H419" s="39"/>
      <c r="I419" s="9">
        <f t="shared" ref="I419:AG419" si="1258">I359+I374+I389+I404</f>
        <v>0</v>
      </c>
      <c r="J419" s="9">
        <f t="shared" si="1258"/>
        <v>0</v>
      </c>
      <c r="K419" s="9">
        <f t="shared" si="1258"/>
        <v>0</v>
      </c>
      <c r="L419" s="9">
        <f t="shared" si="1258"/>
        <v>0</v>
      </c>
      <c r="M419" s="9">
        <f t="shared" si="1258"/>
        <v>0</v>
      </c>
      <c r="N419" s="9">
        <f t="shared" si="1258"/>
        <v>0</v>
      </c>
      <c r="O419" s="9">
        <f t="shared" si="1258"/>
        <v>0</v>
      </c>
      <c r="P419" s="9">
        <f t="shared" si="1258"/>
        <v>0</v>
      </c>
      <c r="Q419" s="9">
        <f t="shared" si="1258"/>
        <v>0</v>
      </c>
      <c r="R419" s="9">
        <f t="shared" si="1258"/>
        <v>0</v>
      </c>
      <c r="S419" s="9">
        <f t="shared" si="1258"/>
        <v>0</v>
      </c>
      <c r="T419" s="9">
        <f t="shared" si="1258"/>
        <v>0</v>
      </c>
      <c r="U419" s="9">
        <f t="shared" si="1258"/>
        <v>0</v>
      </c>
      <c r="V419" s="9">
        <f t="shared" si="1258"/>
        <v>0</v>
      </c>
      <c r="W419" s="9">
        <f t="shared" si="1258"/>
        <v>0</v>
      </c>
      <c r="X419" s="9">
        <f t="shared" si="1258"/>
        <v>0</v>
      </c>
      <c r="Y419" s="9">
        <f t="shared" si="1258"/>
        <v>0</v>
      </c>
      <c r="Z419" s="9">
        <f t="shared" si="1258"/>
        <v>0</v>
      </c>
      <c r="AA419" s="9">
        <f t="shared" si="1258"/>
        <v>0</v>
      </c>
      <c r="AB419" s="9">
        <f t="shared" si="1258"/>
        <v>0</v>
      </c>
      <c r="AC419" s="9">
        <f t="shared" si="1258"/>
        <v>0</v>
      </c>
      <c r="AD419" s="9">
        <f t="shared" si="1258"/>
        <v>0</v>
      </c>
      <c r="AE419" s="9">
        <f t="shared" si="1258"/>
        <v>0</v>
      </c>
      <c r="AF419" s="9">
        <f t="shared" si="1258"/>
        <v>0</v>
      </c>
      <c r="AG419" s="9">
        <f t="shared" si="1258"/>
        <v>0</v>
      </c>
      <c r="AH419" s="9">
        <f t="shared" ref="AH419" si="1259">AH359+AH374+AH389+AH404</f>
        <v>0</v>
      </c>
      <c r="AI419" s="9">
        <f t="shared" ref="AI419:AM419" si="1260">AI359+AI374+AI389+AI404</f>
        <v>0</v>
      </c>
      <c r="AJ419" s="9">
        <f t="shared" si="1260"/>
        <v>0</v>
      </c>
      <c r="AK419" s="9">
        <f t="shared" si="1260"/>
        <v>0</v>
      </c>
      <c r="AL419" s="9">
        <f t="shared" si="1260"/>
        <v>0</v>
      </c>
      <c r="AM419" s="9">
        <f t="shared" si="1260"/>
        <v>0</v>
      </c>
    </row>
    <row r="420" spans="1:39" outlineLevel="2">
      <c r="A420" s="11">
        <f>ROW()</f>
        <v>420</v>
      </c>
      <c r="C420" s="6" t="s">
        <v>474</v>
      </c>
      <c r="D420" s="39"/>
      <c r="E420" s="39"/>
      <c r="F420" s="39"/>
      <c r="G420" s="39"/>
      <c r="H420" s="39"/>
      <c r="I420" s="9">
        <f t="shared" ref="I420:AG420" si="1261">I360+I375+I390+I405</f>
        <v>0</v>
      </c>
      <c r="J420" s="9">
        <f t="shared" si="1261"/>
        <v>0</v>
      </c>
      <c r="K420" s="9">
        <f t="shared" si="1261"/>
        <v>0</v>
      </c>
      <c r="L420" s="9">
        <f t="shared" si="1261"/>
        <v>0</v>
      </c>
      <c r="M420" s="9">
        <f t="shared" si="1261"/>
        <v>0</v>
      </c>
      <c r="N420" s="9">
        <f t="shared" si="1261"/>
        <v>0</v>
      </c>
      <c r="O420" s="9">
        <f t="shared" si="1261"/>
        <v>0</v>
      </c>
      <c r="P420" s="9">
        <f t="shared" si="1261"/>
        <v>0</v>
      </c>
      <c r="Q420" s="9">
        <f t="shared" si="1261"/>
        <v>0</v>
      </c>
      <c r="R420" s="9">
        <f t="shared" si="1261"/>
        <v>0</v>
      </c>
      <c r="S420" s="9">
        <f t="shared" si="1261"/>
        <v>0</v>
      </c>
      <c r="T420" s="9">
        <f t="shared" si="1261"/>
        <v>0</v>
      </c>
      <c r="U420" s="9">
        <f t="shared" si="1261"/>
        <v>0</v>
      </c>
      <c r="V420" s="9">
        <f t="shared" si="1261"/>
        <v>0</v>
      </c>
      <c r="W420" s="9">
        <f t="shared" si="1261"/>
        <v>0</v>
      </c>
      <c r="X420" s="9">
        <f t="shared" si="1261"/>
        <v>0</v>
      </c>
      <c r="Y420" s="9">
        <f t="shared" si="1261"/>
        <v>0</v>
      </c>
      <c r="Z420" s="9">
        <f t="shared" si="1261"/>
        <v>0</v>
      </c>
      <c r="AA420" s="9">
        <f t="shared" si="1261"/>
        <v>0</v>
      </c>
      <c r="AB420" s="9">
        <f t="shared" si="1261"/>
        <v>0</v>
      </c>
      <c r="AC420" s="9">
        <f t="shared" si="1261"/>
        <v>0</v>
      </c>
      <c r="AD420" s="9">
        <f t="shared" si="1261"/>
        <v>0</v>
      </c>
      <c r="AE420" s="9">
        <f t="shared" si="1261"/>
        <v>0</v>
      </c>
      <c r="AF420" s="9">
        <f t="shared" si="1261"/>
        <v>0</v>
      </c>
      <c r="AG420" s="9">
        <f t="shared" si="1261"/>
        <v>0</v>
      </c>
      <c r="AH420" s="9">
        <f t="shared" ref="AH420" si="1262">AH360+AH375+AH390+AH405</f>
        <v>0</v>
      </c>
      <c r="AI420" s="9">
        <f t="shared" ref="AI420:AM420" si="1263">AI360+AI375+AI390+AI405</f>
        <v>0</v>
      </c>
      <c r="AJ420" s="9">
        <f t="shared" si="1263"/>
        <v>0</v>
      </c>
      <c r="AK420" s="9">
        <f t="shared" si="1263"/>
        <v>0</v>
      </c>
      <c r="AL420" s="9">
        <f t="shared" si="1263"/>
        <v>0</v>
      </c>
      <c r="AM420" s="9">
        <f t="shared" si="1263"/>
        <v>0</v>
      </c>
    </row>
    <row r="421" spans="1:39" outlineLevel="2">
      <c r="A421" s="11">
        <f>ROW()</f>
        <v>421</v>
      </c>
      <c r="C421" s="6" t="s">
        <v>477</v>
      </c>
      <c r="D421" s="39"/>
      <c r="E421" s="39"/>
      <c r="F421" s="39"/>
      <c r="G421" s="39"/>
      <c r="H421" s="39"/>
      <c r="I421" s="9">
        <f t="shared" ref="I421:AG421" si="1264">I361+I376+I391+I406</f>
        <v>0</v>
      </c>
      <c r="J421" s="9">
        <f t="shared" si="1264"/>
        <v>0</v>
      </c>
      <c r="K421" s="9">
        <f t="shared" si="1264"/>
        <v>0</v>
      </c>
      <c r="L421" s="9">
        <f t="shared" si="1264"/>
        <v>0</v>
      </c>
      <c r="M421" s="9">
        <f t="shared" si="1264"/>
        <v>0</v>
      </c>
      <c r="N421" s="9">
        <f t="shared" si="1264"/>
        <v>0</v>
      </c>
      <c r="O421" s="9">
        <f t="shared" si="1264"/>
        <v>0</v>
      </c>
      <c r="P421" s="9">
        <f t="shared" si="1264"/>
        <v>0</v>
      </c>
      <c r="Q421" s="9">
        <f t="shared" si="1264"/>
        <v>0</v>
      </c>
      <c r="R421" s="9">
        <f t="shared" si="1264"/>
        <v>0</v>
      </c>
      <c r="S421" s="9">
        <f t="shared" si="1264"/>
        <v>0</v>
      </c>
      <c r="T421" s="9">
        <f t="shared" si="1264"/>
        <v>0</v>
      </c>
      <c r="U421" s="9">
        <f t="shared" si="1264"/>
        <v>0</v>
      </c>
      <c r="V421" s="9">
        <f t="shared" si="1264"/>
        <v>0</v>
      </c>
      <c r="W421" s="9">
        <f t="shared" si="1264"/>
        <v>0</v>
      </c>
      <c r="X421" s="9">
        <f t="shared" si="1264"/>
        <v>0</v>
      </c>
      <c r="Y421" s="9">
        <f t="shared" si="1264"/>
        <v>0</v>
      </c>
      <c r="Z421" s="9">
        <f t="shared" si="1264"/>
        <v>0</v>
      </c>
      <c r="AA421" s="9">
        <f t="shared" si="1264"/>
        <v>0</v>
      </c>
      <c r="AB421" s="9">
        <f t="shared" si="1264"/>
        <v>0</v>
      </c>
      <c r="AC421" s="9">
        <f t="shared" si="1264"/>
        <v>0</v>
      </c>
      <c r="AD421" s="9">
        <f t="shared" si="1264"/>
        <v>0</v>
      </c>
      <c r="AE421" s="9">
        <f t="shared" si="1264"/>
        <v>0</v>
      </c>
      <c r="AF421" s="9">
        <f t="shared" si="1264"/>
        <v>0</v>
      </c>
      <c r="AG421" s="9">
        <f t="shared" si="1264"/>
        <v>0</v>
      </c>
      <c r="AH421" s="9">
        <f t="shared" ref="AH421" si="1265">AH361+AH376+AH391+AH406</f>
        <v>0</v>
      </c>
      <c r="AI421" s="9">
        <f t="shared" ref="AI421:AM421" si="1266">AI361+AI376+AI391+AI406</f>
        <v>0</v>
      </c>
      <c r="AJ421" s="9">
        <f t="shared" si="1266"/>
        <v>0</v>
      </c>
      <c r="AK421" s="9">
        <f t="shared" si="1266"/>
        <v>0</v>
      </c>
      <c r="AL421" s="9">
        <f t="shared" si="1266"/>
        <v>0</v>
      </c>
      <c r="AM421" s="9">
        <f t="shared" si="1266"/>
        <v>0</v>
      </c>
    </row>
    <row r="422" spans="1:39" outlineLevel="2">
      <c r="A422" s="11">
        <f>ROW()</f>
        <v>422</v>
      </c>
      <c r="C422" s="6" t="s">
        <v>511</v>
      </c>
      <c r="D422" s="39"/>
      <c r="E422" s="39"/>
      <c r="F422" s="39"/>
      <c r="G422" s="39"/>
      <c r="H422" s="39"/>
      <c r="I422" s="9"/>
      <c r="J422" s="9">
        <f t="shared" ref="J422:AM422" si="1267">J362+J377+J392+J407</f>
        <v>0</v>
      </c>
      <c r="K422" s="9">
        <f t="shared" si="1267"/>
        <v>0</v>
      </c>
      <c r="L422" s="9">
        <f t="shared" si="1267"/>
        <v>0</v>
      </c>
      <c r="M422" s="9">
        <f t="shared" si="1267"/>
        <v>0</v>
      </c>
      <c r="N422" s="9">
        <f t="shared" si="1267"/>
        <v>0</v>
      </c>
      <c r="O422" s="9">
        <f t="shared" si="1267"/>
        <v>0</v>
      </c>
      <c r="P422" s="9">
        <f t="shared" si="1267"/>
        <v>0</v>
      </c>
      <c r="Q422" s="9">
        <f t="shared" si="1267"/>
        <v>0</v>
      </c>
      <c r="R422" s="9">
        <f t="shared" si="1267"/>
        <v>0</v>
      </c>
      <c r="S422" s="9">
        <f t="shared" si="1267"/>
        <v>0</v>
      </c>
      <c r="T422" s="9">
        <f t="shared" si="1267"/>
        <v>0</v>
      </c>
      <c r="U422" s="9">
        <f t="shared" si="1267"/>
        <v>0</v>
      </c>
      <c r="V422" s="9">
        <f t="shared" si="1267"/>
        <v>0</v>
      </c>
      <c r="W422" s="9">
        <f t="shared" si="1267"/>
        <v>0</v>
      </c>
      <c r="X422" s="9">
        <f t="shared" si="1267"/>
        <v>0</v>
      </c>
      <c r="Y422" s="9">
        <f t="shared" si="1267"/>
        <v>0</v>
      </c>
      <c r="Z422" s="9">
        <f t="shared" si="1267"/>
        <v>0</v>
      </c>
      <c r="AA422" s="9">
        <f t="shared" si="1267"/>
        <v>0</v>
      </c>
      <c r="AB422" s="9">
        <f t="shared" si="1267"/>
        <v>0</v>
      </c>
      <c r="AC422" s="9">
        <f t="shared" si="1267"/>
        <v>0</v>
      </c>
      <c r="AD422" s="9">
        <f t="shared" si="1267"/>
        <v>0</v>
      </c>
      <c r="AE422" s="9">
        <f t="shared" si="1267"/>
        <v>0</v>
      </c>
      <c r="AF422" s="9">
        <f t="shared" si="1267"/>
        <v>0</v>
      </c>
      <c r="AG422" s="9">
        <f t="shared" si="1267"/>
        <v>0</v>
      </c>
      <c r="AH422" s="9">
        <f t="shared" si="1267"/>
        <v>0</v>
      </c>
      <c r="AI422" s="9">
        <f t="shared" si="1267"/>
        <v>0</v>
      </c>
      <c r="AJ422" s="9">
        <f t="shared" si="1267"/>
        <v>0</v>
      </c>
      <c r="AK422" s="9">
        <f t="shared" si="1267"/>
        <v>0</v>
      </c>
      <c r="AL422" s="9">
        <f t="shared" si="1267"/>
        <v>0</v>
      </c>
      <c r="AM422" s="9">
        <f t="shared" si="1267"/>
        <v>0</v>
      </c>
    </row>
    <row r="423" spans="1:39" outlineLevel="2">
      <c r="A423" s="11">
        <f>ROW()</f>
        <v>423</v>
      </c>
      <c r="C423" s="6" t="s">
        <v>655</v>
      </c>
      <c r="D423" s="39"/>
      <c r="E423" s="39"/>
      <c r="F423" s="39"/>
      <c r="G423" s="39"/>
      <c r="H423" s="39"/>
      <c r="I423" s="9"/>
      <c r="J423" s="9">
        <f t="shared" ref="J423:AM423" si="1268">J363+J378+J393+J408</f>
        <v>0</v>
      </c>
      <c r="K423" s="9">
        <f t="shared" si="1268"/>
        <v>0</v>
      </c>
      <c r="L423" s="9">
        <f t="shared" si="1268"/>
        <v>0</v>
      </c>
      <c r="M423" s="9">
        <f t="shared" si="1268"/>
        <v>0</v>
      </c>
      <c r="N423" s="9">
        <f t="shared" si="1268"/>
        <v>0</v>
      </c>
      <c r="O423" s="9">
        <f t="shared" si="1268"/>
        <v>0</v>
      </c>
      <c r="P423" s="9">
        <f t="shared" si="1268"/>
        <v>0</v>
      </c>
      <c r="Q423" s="9">
        <f t="shared" si="1268"/>
        <v>0</v>
      </c>
      <c r="R423" s="9">
        <f t="shared" si="1268"/>
        <v>0</v>
      </c>
      <c r="S423" s="9">
        <f t="shared" si="1268"/>
        <v>0</v>
      </c>
      <c r="T423" s="9">
        <f t="shared" si="1268"/>
        <v>0</v>
      </c>
      <c r="U423" s="9">
        <f t="shared" si="1268"/>
        <v>0</v>
      </c>
      <c r="V423" s="9">
        <f t="shared" si="1268"/>
        <v>0</v>
      </c>
      <c r="W423" s="9">
        <f t="shared" si="1268"/>
        <v>0</v>
      </c>
      <c r="X423" s="9">
        <f t="shared" si="1268"/>
        <v>0</v>
      </c>
      <c r="Y423" s="9">
        <f t="shared" si="1268"/>
        <v>0</v>
      </c>
      <c r="Z423" s="9">
        <f t="shared" si="1268"/>
        <v>0</v>
      </c>
      <c r="AA423" s="9">
        <f t="shared" si="1268"/>
        <v>0</v>
      </c>
      <c r="AB423" s="9">
        <f t="shared" si="1268"/>
        <v>0</v>
      </c>
      <c r="AC423" s="9">
        <f t="shared" si="1268"/>
        <v>0</v>
      </c>
      <c r="AD423" s="9">
        <f t="shared" si="1268"/>
        <v>0</v>
      </c>
      <c r="AE423" s="9">
        <f t="shared" si="1268"/>
        <v>0</v>
      </c>
      <c r="AF423" s="9">
        <f t="shared" si="1268"/>
        <v>0</v>
      </c>
      <c r="AG423" s="9">
        <f t="shared" si="1268"/>
        <v>0</v>
      </c>
      <c r="AH423" s="9">
        <f t="shared" si="1268"/>
        <v>0</v>
      </c>
      <c r="AI423" s="9">
        <f t="shared" si="1268"/>
        <v>0</v>
      </c>
      <c r="AJ423" s="9">
        <f t="shared" si="1268"/>
        <v>0</v>
      </c>
      <c r="AK423" s="9">
        <f t="shared" si="1268"/>
        <v>0</v>
      </c>
      <c r="AL423" s="9">
        <f t="shared" si="1268"/>
        <v>0</v>
      </c>
      <c r="AM423" s="9">
        <f t="shared" si="1268"/>
        <v>0</v>
      </c>
    </row>
    <row r="424" spans="1:39" outlineLevel="2">
      <c r="A424" s="11">
        <f>ROW()</f>
        <v>424</v>
      </c>
      <c r="C424" s="6" t="s">
        <v>656</v>
      </c>
      <c r="D424" s="39"/>
      <c r="E424" s="39"/>
      <c r="F424" s="39"/>
      <c r="G424" s="39"/>
      <c r="H424" s="3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</row>
    <row r="425" spans="1:39" outlineLevel="2">
      <c r="A425" s="11">
        <f>ROW()</f>
        <v>425</v>
      </c>
      <c r="C425" s="6" t="s">
        <v>667</v>
      </c>
      <c r="D425" s="39"/>
      <c r="E425" s="39"/>
      <c r="F425" s="39"/>
      <c r="G425" s="39"/>
      <c r="H425" s="3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</row>
    <row r="426" spans="1:39" outlineLevel="2">
      <c r="A426" s="11">
        <f>ROW()</f>
        <v>426</v>
      </c>
      <c r="C426" s="6" t="s">
        <v>212</v>
      </c>
      <c r="D426" s="39"/>
      <c r="E426" s="39"/>
      <c r="F426" s="39"/>
      <c r="G426" s="39"/>
      <c r="H426" s="39"/>
      <c r="I426" s="9">
        <f t="shared" ref="I426:AC426" si="1269">I366+I381+I396+I411</f>
        <v>0</v>
      </c>
      <c r="J426" s="9">
        <f t="shared" si="1269"/>
        <v>0</v>
      </c>
      <c r="K426" s="9">
        <f t="shared" si="1269"/>
        <v>0</v>
      </c>
      <c r="L426" s="9">
        <f t="shared" si="1269"/>
        <v>0</v>
      </c>
      <c r="M426" s="9">
        <f t="shared" si="1269"/>
        <v>0</v>
      </c>
      <c r="N426" s="9">
        <f t="shared" si="1269"/>
        <v>0</v>
      </c>
      <c r="O426" s="9">
        <f t="shared" si="1269"/>
        <v>0</v>
      </c>
      <c r="P426" s="9">
        <f t="shared" si="1269"/>
        <v>0</v>
      </c>
      <c r="Q426" s="9">
        <f t="shared" si="1269"/>
        <v>0</v>
      </c>
      <c r="R426" s="9">
        <f t="shared" si="1269"/>
        <v>0</v>
      </c>
      <c r="S426" s="9">
        <f t="shared" si="1269"/>
        <v>0</v>
      </c>
      <c r="T426" s="9">
        <f t="shared" si="1269"/>
        <v>0</v>
      </c>
      <c r="U426" s="9">
        <f t="shared" si="1269"/>
        <v>0</v>
      </c>
      <c r="V426" s="9">
        <f t="shared" si="1269"/>
        <v>0</v>
      </c>
      <c r="W426" s="9">
        <f t="shared" si="1269"/>
        <v>0</v>
      </c>
      <c r="X426" s="9">
        <f t="shared" si="1269"/>
        <v>0</v>
      </c>
      <c r="Y426" s="9">
        <f t="shared" si="1269"/>
        <v>0</v>
      </c>
      <c r="Z426" s="9">
        <f t="shared" si="1269"/>
        <v>0</v>
      </c>
      <c r="AA426" s="9">
        <f t="shared" si="1269"/>
        <v>0</v>
      </c>
      <c r="AB426" s="9">
        <f t="shared" si="1269"/>
        <v>0</v>
      </c>
      <c r="AC426" s="9">
        <f t="shared" si="1269"/>
        <v>0</v>
      </c>
      <c r="AD426" s="9">
        <f t="shared" ref="AD426:AH426" si="1270">AD366+AD381+AD396+AD411</f>
        <v>0</v>
      </c>
      <c r="AE426" s="9">
        <f t="shared" si="1270"/>
        <v>0</v>
      </c>
      <c r="AF426" s="9">
        <f t="shared" si="1270"/>
        <v>0</v>
      </c>
      <c r="AG426" s="9">
        <f t="shared" si="1270"/>
        <v>0</v>
      </c>
      <c r="AH426" s="9">
        <f t="shared" si="1270"/>
        <v>0</v>
      </c>
      <c r="AI426" s="9">
        <f t="shared" ref="AI426:AM426" si="1271">AI366+AI381+AI396+AI411</f>
        <v>0</v>
      </c>
      <c r="AJ426" s="9">
        <f t="shared" si="1271"/>
        <v>0</v>
      </c>
      <c r="AK426" s="9">
        <f t="shared" si="1271"/>
        <v>0</v>
      </c>
      <c r="AL426" s="9">
        <f t="shared" si="1271"/>
        <v>0</v>
      </c>
      <c r="AM426" s="9">
        <f t="shared" si="1271"/>
        <v>0</v>
      </c>
    </row>
    <row r="427" spans="1:39" outlineLevel="2">
      <c r="A427" s="11">
        <f>ROW()</f>
        <v>427</v>
      </c>
      <c r="C427" s="30" t="s">
        <v>362</v>
      </c>
      <c r="D427" s="90"/>
      <c r="E427" s="90"/>
      <c r="F427" s="90"/>
      <c r="G427" s="90"/>
      <c r="H427" s="90"/>
      <c r="I427" s="15">
        <f t="shared" ref="I427:AC427" si="1272">I367+I382+I397+I412</f>
        <v>0</v>
      </c>
      <c r="J427" s="15">
        <f t="shared" si="1272"/>
        <v>0</v>
      </c>
      <c r="K427" s="15">
        <f t="shared" si="1272"/>
        <v>0</v>
      </c>
      <c r="L427" s="15">
        <f t="shared" si="1272"/>
        <v>0</v>
      </c>
      <c r="M427" s="15">
        <f t="shared" si="1272"/>
        <v>0</v>
      </c>
      <c r="N427" s="15">
        <f t="shared" si="1272"/>
        <v>0</v>
      </c>
      <c r="O427" s="15">
        <f t="shared" si="1272"/>
        <v>0</v>
      </c>
      <c r="P427" s="15">
        <f t="shared" si="1272"/>
        <v>0</v>
      </c>
      <c r="Q427" s="15">
        <f t="shared" si="1272"/>
        <v>0</v>
      </c>
      <c r="R427" s="15">
        <f t="shared" si="1272"/>
        <v>0</v>
      </c>
      <c r="S427" s="15">
        <f t="shared" si="1272"/>
        <v>0</v>
      </c>
      <c r="T427" s="15">
        <f t="shared" si="1272"/>
        <v>0</v>
      </c>
      <c r="U427" s="15">
        <f t="shared" si="1272"/>
        <v>0</v>
      </c>
      <c r="V427" s="15">
        <f t="shared" si="1272"/>
        <v>0</v>
      </c>
      <c r="W427" s="15">
        <f t="shared" si="1272"/>
        <v>0</v>
      </c>
      <c r="X427" s="15">
        <f t="shared" si="1272"/>
        <v>0</v>
      </c>
      <c r="Y427" s="15">
        <f t="shared" si="1272"/>
        <v>0</v>
      </c>
      <c r="Z427" s="15">
        <f t="shared" si="1272"/>
        <v>0</v>
      </c>
      <c r="AA427" s="15">
        <f t="shared" si="1272"/>
        <v>0</v>
      </c>
      <c r="AB427" s="15">
        <f t="shared" si="1272"/>
        <v>0</v>
      </c>
      <c r="AC427" s="15">
        <f t="shared" si="1272"/>
        <v>0</v>
      </c>
      <c r="AD427" s="15">
        <f t="shared" ref="AD427:AH427" si="1273">AD367+AD382+AD397+AD412</f>
        <v>0</v>
      </c>
      <c r="AE427" s="15">
        <f t="shared" si="1273"/>
        <v>0</v>
      </c>
      <c r="AF427" s="15">
        <f t="shared" si="1273"/>
        <v>0</v>
      </c>
      <c r="AG427" s="15">
        <f t="shared" si="1273"/>
        <v>0</v>
      </c>
      <c r="AH427" s="15">
        <f t="shared" si="1273"/>
        <v>0</v>
      </c>
      <c r="AI427" s="15">
        <f t="shared" ref="AI427:AM427" si="1274">AI367+AI382+AI397+AI412</f>
        <v>0</v>
      </c>
      <c r="AJ427" s="15">
        <f t="shared" si="1274"/>
        <v>0</v>
      </c>
      <c r="AK427" s="15">
        <f t="shared" si="1274"/>
        <v>0</v>
      </c>
      <c r="AL427" s="15">
        <f t="shared" si="1274"/>
        <v>0</v>
      </c>
      <c r="AM427" s="15">
        <f t="shared" si="1274"/>
        <v>0</v>
      </c>
    </row>
    <row r="428" spans="1:39" outlineLevel="2">
      <c r="A428" s="11">
        <f>ROW()</f>
        <v>428</v>
      </c>
      <c r="C428" s="6" t="s">
        <v>1</v>
      </c>
      <c r="D428" s="39"/>
      <c r="E428" s="39"/>
      <c r="F428" s="39"/>
      <c r="G428" s="39"/>
      <c r="H428" s="39"/>
      <c r="I428" s="9">
        <f t="shared" ref="I428" si="1275">SUM(I415:I427)</f>
        <v>5.0594982414987815</v>
      </c>
      <c r="J428" s="9">
        <f t="shared" ref="J428" si="1276">SUM(J415:J427)</f>
        <v>6.1382870010000001</v>
      </c>
      <c r="K428" s="9">
        <f t="shared" ref="K428" si="1277">SUM(K415:K427)</f>
        <v>5.2210717020000006</v>
      </c>
      <c r="L428" s="9">
        <f t="shared" ref="L428" si="1278">SUM(L415:L427)</f>
        <v>4.3038564030000011</v>
      </c>
      <c r="M428" s="9">
        <f t="shared" ref="M428" si="1279">SUM(M415:M427)</f>
        <v>3.3866411040000006</v>
      </c>
      <c r="N428" s="9">
        <f t="shared" ref="N428" si="1280">SUM(N415:N427)</f>
        <v>2.4694258050000002</v>
      </c>
      <c r="O428" s="9">
        <f t="shared" ref="O428" si="1281">SUM(O415:O427)</f>
        <v>1.5522105059999998</v>
      </c>
      <c r="P428" s="9">
        <f t="shared" ref="P428" si="1282">SUM(P415:P427)</f>
        <v>0.63499520699999945</v>
      </c>
      <c r="Q428" s="9">
        <f t="shared" ref="Q428" si="1283">SUM(Q415:Q427)</f>
        <v>0</v>
      </c>
      <c r="R428" s="9">
        <f t="shared" ref="R428" si="1284">SUM(R415:R427)</f>
        <v>0</v>
      </c>
      <c r="S428" s="9">
        <f t="shared" ref="S428" si="1285">SUM(S415:S427)</f>
        <v>0</v>
      </c>
      <c r="T428" s="9">
        <f t="shared" ref="T428" si="1286">SUM(T415:T427)</f>
        <v>0</v>
      </c>
      <c r="U428" s="9">
        <f t="shared" ref="U428" si="1287">SUM(U415:U427)</f>
        <v>0</v>
      </c>
      <c r="V428" s="9">
        <f t="shared" ref="V428" si="1288">SUM(V415:V427)</f>
        <v>0</v>
      </c>
      <c r="W428" s="9">
        <f t="shared" ref="W428" si="1289">SUM(W415:W427)</f>
        <v>0</v>
      </c>
      <c r="X428" s="9">
        <f t="shared" ref="X428" si="1290">SUM(X415:X427)</f>
        <v>0</v>
      </c>
      <c r="Y428" s="9">
        <f t="shared" ref="Y428" si="1291">SUM(Y415:Y427)</f>
        <v>0</v>
      </c>
      <c r="Z428" s="9">
        <f t="shared" ref="Z428" si="1292">SUM(Z415:Z427)</f>
        <v>0</v>
      </c>
      <c r="AA428" s="9">
        <f t="shared" ref="AA428" si="1293">SUM(AA415:AA427)</f>
        <v>0</v>
      </c>
      <c r="AB428" s="9">
        <f t="shared" ref="AB428" si="1294">SUM(AB415:AB427)</f>
        <v>0</v>
      </c>
      <c r="AC428" s="9">
        <f t="shared" ref="AC428:AG428" si="1295">SUM(AC415:AC427)</f>
        <v>0</v>
      </c>
      <c r="AD428" s="9">
        <f t="shared" si="1295"/>
        <v>0</v>
      </c>
      <c r="AE428" s="9">
        <f t="shared" si="1295"/>
        <v>0</v>
      </c>
      <c r="AF428" s="9">
        <f t="shared" si="1295"/>
        <v>0</v>
      </c>
      <c r="AG428" s="9">
        <f t="shared" si="1295"/>
        <v>0</v>
      </c>
      <c r="AH428" s="9">
        <f t="shared" ref="AH428" si="1296">SUM(AH415:AH427)</f>
        <v>0</v>
      </c>
      <c r="AI428" s="9">
        <f t="shared" ref="AI428:AM428" si="1297">SUM(AI415:AI427)</f>
        <v>0</v>
      </c>
      <c r="AJ428" s="9">
        <f t="shared" si="1297"/>
        <v>0</v>
      </c>
      <c r="AK428" s="9">
        <f t="shared" si="1297"/>
        <v>0</v>
      </c>
      <c r="AL428" s="9">
        <f t="shared" si="1297"/>
        <v>0</v>
      </c>
      <c r="AM428" s="9">
        <f t="shared" si="1297"/>
        <v>0</v>
      </c>
    </row>
    <row r="429" spans="1:39" outlineLevel="3">
      <c r="A429" s="11">
        <f>ROW()</f>
        <v>429</v>
      </c>
      <c r="B429" s="343" t="s">
        <v>658</v>
      </c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</row>
    <row r="430" spans="1:39" outlineLevel="3">
      <c r="A430" s="11">
        <f>ROW()</f>
        <v>430</v>
      </c>
      <c r="C430" s="6" t="s">
        <v>2</v>
      </c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9"/>
      <c r="T430" s="39"/>
      <c r="U430" s="39"/>
      <c r="V430" s="39"/>
      <c r="W430" s="39"/>
      <c r="X430" s="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</row>
    <row r="431" spans="1:39" outlineLevel="3">
      <c r="A431" s="11">
        <f>ROW()</f>
        <v>431</v>
      </c>
      <c r="C431" s="6" t="s">
        <v>3</v>
      </c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9"/>
      <c r="T431" s="39"/>
      <c r="U431" s="39"/>
      <c r="V431" s="39"/>
      <c r="W431" s="39"/>
      <c r="X431" s="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</row>
    <row r="432" spans="1:39" outlineLevel="3">
      <c r="A432" s="11">
        <f>ROW()</f>
        <v>432</v>
      </c>
      <c r="C432" s="6" t="s">
        <v>4</v>
      </c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9"/>
      <c r="T432" s="39"/>
      <c r="U432" s="39"/>
      <c r="V432" s="39"/>
      <c r="W432" s="39"/>
      <c r="X432" s="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</row>
    <row r="433" spans="1:39" outlineLevel="3">
      <c r="A433" s="11">
        <f>ROW()</f>
        <v>433</v>
      </c>
      <c r="C433" s="6" t="s">
        <v>5</v>
      </c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9"/>
      <c r="T433" s="39"/>
      <c r="U433" s="39"/>
      <c r="V433" s="39"/>
      <c r="W433" s="39"/>
      <c r="X433" s="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</row>
    <row r="434" spans="1:39" outlineLevel="3">
      <c r="A434" s="11">
        <f>ROW()</f>
        <v>434</v>
      </c>
      <c r="C434" s="6" t="s">
        <v>473</v>
      </c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9"/>
      <c r="T434" s="39"/>
      <c r="U434" s="39"/>
      <c r="V434" s="39"/>
      <c r="W434" s="39"/>
      <c r="X434" s="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</row>
    <row r="435" spans="1:39" outlineLevel="3">
      <c r="A435" s="11">
        <f>ROW()</f>
        <v>435</v>
      </c>
      <c r="C435" s="6" t="s">
        <v>474</v>
      </c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9"/>
      <c r="T435" s="39"/>
      <c r="U435" s="39"/>
      <c r="V435" s="39"/>
      <c r="W435" s="39"/>
      <c r="X435" s="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</row>
    <row r="436" spans="1:39" outlineLevel="3">
      <c r="A436" s="11">
        <f>ROW()</f>
        <v>436</v>
      </c>
      <c r="C436" s="6" t="s">
        <v>477</v>
      </c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9"/>
      <c r="T436" s="39"/>
      <c r="U436" s="39"/>
      <c r="V436" s="39"/>
      <c r="W436" s="39"/>
      <c r="X436" s="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</row>
    <row r="437" spans="1:39" outlineLevel="3">
      <c r="A437" s="11">
        <f>ROW()</f>
        <v>437</v>
      </c>
      <c r="C437" s="6" t="s">
        <v>511</v>
      </c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9"/>
      <c r="T437" s="39"/>
      <c r="U437" s="39"/>
      <c r="V437" s="39"/>
      <c r="W437" s="39"/>
      <c r="X437" s="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</row>
    <row r="438" spans="1:39" outlineLevel="3">
      <c r="A438" s="11">
        <f>ROW()</f>
        <v>438</v>
      </c>
      <c r="C438" s="6" t="s">
        <v>655</v>
      </c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9"/>
      <c r="T438" s="39"/>
      <c r="U438" s="39"/>
      <c r="V438" s="39"/>
      <c r="W438" s="39"/>
      <c r="X438" s="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</row>
    <row r="439" spans="1:39" outlineLevel="3">
      <c r="A439" s="11">
        <f>ROW()</f>
        <v>439</v>
      </c>
      <c r="C439" s="6" t="s">
        <v>656</v>
      </c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9"/>
      <c r="T439" s="39"/>
      <c r="U439" s="39"/>
      <c r="V439" s="39"/>
      <c r="W439" s="39"/>
      <c r="X439" s="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</row>
    <row r="440" spans="1:39" outlineLevel="3">
      <c r="A440" s="11">
        <f>ROW()</f>
        <v>440</v>
      </c>
      <c r="C440" s="6" t="s">
        <v>667</v>
      </c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9"/>
      <c r="T440" s="39"/>
      <c r="U440" s="39"/>
      <c r="V440" s="39"/>
      <c r="W440" s="39"/>
      <c r="X440" s="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</row>
    <row r="441" spans="1:39" outlineLevel="3">
      <c r="A441" s="11">
        <f>ROW()</f>
        <v>441</v>
      </c>
      <c r="C441" s="6" t="s">
        <v>212</v>
      </c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9"/>
      <c r="T441" s="39"/>
      <c r="U441" s="39"/>
      <c r="V441" s="39"/>
      <c r="W441" s="39"/>
      <c r="X441" s="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</row>
    <row r="442" spans="1:39" outlineLevel="3">
      <c r="A442" s="11">
        <f>ROW()</f>
        <v>442</v>
      </c>
      <c r="C442" s="30" t="s">
        <v>362</v>
      </c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15"/>
      <c r="T442" s="90"/>
      <c r="U442" s="90"/>
      <c r="V442" s="90"/>
      <c r="W442" s="90"/>
      <c r="X442" s="15"/>
      <c r="Y442" s="90"/>
      <c r="Z442" s="90"/>
      <c r="AA442" s="90"/>
      <c r="AB442" s="90"/>
      <c r="AC442" s="90"/>
      <c r="AD442" s="90"/>
      <c r="AE442" s="90"/>
      <c r="AF442" s="90"/>
      <c r="AG442" s="90"/>
      <c r="AH442" s="90"/>
      <c r="AI442" s="90"/>
      <c r="AJ442" s="90"/>
      <c r="AK442" s="90"/>
      <c r="AL442" s="90"/>
      <c r="AM442" s="90"/>
    </row>
    <row r="443" spans="1:39" outlineLevel="3">
      <c r="A443" s="11">
        <f>ROW()</f>
        <v>443</v>
      </c>
      <c r="C443" s="6" t="s">
        <v>1</v>
      </c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9"/>
      <c r="T443" s="39"/>
      <c r="U443" s="39"/>
      <c r="V443" s="39"/>
      <c r="W443" s="39"/>
      <c r="X443" s="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</row>
    <row r="444" spans="1:39" outlineLevel="2">
      <c r="A444" s="11">
        <f>ROW()</f>
        <v>444</v>
      </c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</row>
    <row r="445" spans="1:39" s="10" customFormat="1" outlineLevel="1">
      <c r="A445" s="324" t="s">
        <v>142</v>
      </c>
      <c r="B445" s="347"/>
      <c r="C445" s="325"/>
      <c r="D445" s="325"/>
      <c r="E445" s="325"/>
      <c r="F445" s="325"/>
      <c r="G445" s="325"/>
      <c r="H445" s="326"/>
      <c r="I445" s="326"/>
      <c r="J445" s="326"/>
      <c r="K445" s="326"/>
      <c r="L445" s="326"/>
      <c r="M445" s="326"/>
      <c r="N445" s="326"/>
      <c r="O445" s="326"/>
      <c r="P445" s="326"/>
      <c r="Q445" s="326"/>
      <c r="R445" s="326"/>
      <c r="S445" s="326"/>
      <c r="T445" s="326"/>
      <c r="U445" s="326"/>
      <c r="V445" s="326"/>
      <c r="W445" s="326"/>
      <c r="X445" s="326"/>
      <c r="Y445" s="326"/>
      <c r="Z445" s="326"/>
      <c r="AA445" s="326"/>
      <c r="AB445" s="326"/>
      <c r="AC445" s="326"/>
      <c r="AD445" s="326"/>
      <c r="AE445" s="326"/>
      <c r="AF445" s="326"/>
      <c r="AG445" s="326"/>
      <c r="AH445" s="326"/>
      <c r="AI445" s="326"/>
      <c r="AJ445" s="326"/>
      <c r="AK445" s="326"/>
      <c r="AL445" s="326"/>
      <c r="AM445" s="326"/>
    </row>
    <row r="446" spans="1:39" outlineLevel="2">
      <c r="A446" s="11">
        <f>ROW()</f>
        <v>446</v>
      </c>
      <c r="B446" s="343" t="s">
        <v>141</v>
      </c>
      <c r="D446" s="39"/>
      <c r="E446" s="39"/>
      <c r="F446" s="39"/>
      <c r="G446" s="39"/>
      <c r="H446" s="39"/>
      <c r="I446" s="39"/>
      <c r="J446" s="156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</row>
    <row r="447" spans="1:39" outlineLevel="2">
      <c r="A447" s="11">
        <f>ROW()</f>
        <v>447</v>
      </c>
      <c r="C447" s="6" t="s">
        <v>2</v>
      </c>
      <c r="D447" s="39"/>
      <c r="E447" s="39"/>
      <c r="F447" s="39"/>
      <c r="G447" s="39"/>
      <c r="H447" s="39"/>
      <c r="I447" s="9"/>
      <c r="J447" s="39"/>
      <c r="K447" s="164">
        <f>Inputs!$E$64</f>
        <v>20</v>
      </c>
      <c r="L447" s="163">
        <f t="shared" ref="L447:AB450" si="1298">MAX(0,K447-1)</f>
        <v>19</v>
      </c>
      <c r="M447" s="163">
        <f t="shared" si="1298"/>
        <v>18</v>
      </c>
      <c r="N447" s="163">
        <f t="shared" si="1298"/>
        <v>17</v>
      </c>
      <c r="O447" s="163">
        <f t="shared" si="1298"/>
        <v>16</v>
      </c>
      <c r="P447" s="163">
        <f t="shared" si="1298"/>
        <v>15</v>
      </c>
      <c r="Q447" s="163">
        <f t="shared" si="1298"/>
        <v>14</v>
      </c>
      <c r="R447" s="163">
        <f t="shared" si="1298"/>
        <v>13</v>
      </c>
      <c r="S447" s="163">
        <f t="shared" si="1298"/>
        <v>12</v>
      </c>
      <c r="T447" s="163">
        <f t="shared" si="1298"/>
        <v>11</v>
      </c>
      <c r="U447" s="163">
        <f t="shared" si="1298"/>
        <v>10</v>
      </c>
      <c r="V447" s="163">
        <f t="shared" si="1298"/>
        <v>9</v>
      </c>
      <c r="W447" s="163">
        <f t="shared" si="1298"/>
        <v>8</v>
      </c>
      <c r="X447" s="163">
        <f t="shared" si="1298"/>
        <v>7</v>
      </c>
      <c r="Y447" s="163">
        <f t="shared" si="1298"/>
        <v>6</v>
      </c>
      <c r="Z447" s="163">
        <f t="shared" si="1298"/>
        <v>5</v>
      </c>
      <c r="AA447" s="163">
        <f t="shared" si="1298"/>
        <v>4</v>
      </c>
      <c r="AB447" s="163">
        <f t="shared" si="1298"/>
        <v>3</v>
      </c>
      <c r="AC447" s="163">
        <f>MAX(0,AB447-1)</f>
        <v>2</v>
      </c>
      <c r="AD447" s="163">
        <f t="shared" ref="AD447:AD450" si="1299">MAX(0,AC447-1)</f>
        <v>1</v>
      </c>
      <c r="AE447" s="163">
        <f t="shared" ref="AE447:AE450" si="1300">MAX(0,AD447-1)</f>
        <v>0</v>
      </c>
      <c r="AF447" s="163">
        <f t="shared" ref="AF447:AF450" si="1301">MAX(0,AE447-1)</f>
        <v>0</v>
      </c>
      <c r="AG447" s="163">
        <f t="shared" ref="AG447:AG450" si="1302">MAX(0,AF447-1)</f>
        <v>0</v>
      </c>
      <c r="AH447" s="163">
        <f>MAX(0,AG447-1)</f>
        <v>0</v>
      </c>
      <c r="AI447" s="163">
        <f t="shared" ref="AI447:AM454" si="1303">MAX(0,AH447-1)</f>
        <v>0</v>
      </c>
      <c r="AJ447" s="163">
        <f t="shared" si="1303"/>
        <v>0</v>
      </c>
      <c r="AK447" s="163">
        <f t="shared" si="1303"/>
        <v>0</v>
      </c>
      <c r="AL447" s="163">
        <f t="shared" si="1303"/>
        <v>0</v>
      </c>
      <c r="AM447" s="163">
        <f t="shared" si="1303"/>
        <v>0</v>
      </c>
    </row>
    <row r="448" spans="1:39" outlineLevel="2">
      <c r="A448" s="11">
        <f>ROW()</f>
        <v>448</v>
      </c>
      <c r="C448" s="6" t="s">
        <v>3</v>
      </c>
      <c r="D448" s="39"/>
      <c r="E448" s="39"/>
      <c r="F448" s="39"/>
      <c r="G448" s="39"/>
      <c r="H448" s="39"/>
      <c r="I448" s="9"/>
      <c r="J448" s="39"/>
      <c r="K448" s="164">
        <f>Inputs!$E$65</f>
        <v>20</v>
      </c>
      <c r="L448" s="163">
        <f t="shared" si="1298"/>
        <v>19</v>
      </c>
      <c r="M448" s="163">
        <f t="shared" si="1298"/>
        <v>18</v>
      </c>
      <c r="N448" s="163">
        <f t="shared" si="1298"/>
        <v>17</v>
      </c>
      <c r="O448" s="163">
        <f t="shared" si="1298"/>
        <v>16</v>
      </c>
      <c r="P448" s="163">
        <f t="shared" si="1298"/>
        <v>15</v>
      </c>
      <c r="Q448" s="163">
        <f t="shared" si="1298"/>
        <v>14</v>
      </c>
      <c r="R448" s="163">
        <f t="shared" si="1298"/>
        <v>13</v>
      </c>
      <c r="S448" s="163">
        <f t="shared" si="1298"/>
        <v>12</v>
      </c>
      <c r="T448" s="163">
        <f t="shared" si="1298"/>
        <v>11</v>
      </c>
      <c r="U448" s="163">
        <f t="shared" si="1298"/>
        <v>10</v>
      </c>
      <c r="V448" s="163">
        <f t="shared" si="1298"/>
        <v>9</v>
      </c>
      <c r="W448" s="163">
        <f t="shared" si="1298"/>
        <v>8</v>
      </c>
      <c r="X448" s="163">
        <f t="shared" si="1298"/>
        <v>7</v>
      </c>
      <c r="Y448" s="163">
        <f t="shared" si="1298"/>
        <v>6</v>
      </c>
      <c r="Z448" s="163">
        <f t="shared" si="1298"/>
        <v>5</v>
      </c>
      <c r="AA448" s="163">
        <f t="shared" si="1298"/>
        <v>4</v>
      </c>
      <c r="AB448" s="163">
        <f t="shared" si="1298"/>
        <v>3</v>
      </c>
      <c r="AC448" s="163">
        <f t="shared" ref="AC448:AC450" si="1304">MAX(0,AB448-1)</f>
        <v>2</v>
      </c>
      <c r="AD448" s="163">
        <f t="shared" si="1299"/>
        <v>1</v>
      </c>
      <c r="AE448" s="163">
        <f t="shared" si="1300"/>
        <v>0</v>
      </c>
      <c r="AF448" s="163">
        <f t="shared" si="1301"/>
        <v>0</v>
      </c>
      <c r="AG448" s="163">
        <f t="shared" si="1302"/>
        <v>0</v>
      </c>
      <c r="AH448" s="163">
        <f t="shared" ref="AH448:AH450" si="1305">MAX(0,AG448-1)</f>
        <v>0</v>
      </c>
      <c r="AI448" s="163">
        <f t="shared" si="1303"/>
        <v>0</v>
      </c>
      <c r="AJ448" s="163">
        <f t="shared" si="1303"/>
        <v>0</v>
      </c>
      <c r="AK448" s="163">
        <f t="shared" si="1303"/>
        <v>0</v>
      </c>
      <c r="AL448" s="163">
        <f t="shared" si="1303"/>
        <v>0</v>
      </c>
      <c r="AM448" s="163">
        <f t="shared" si="1303"/>
        <v>0</v>
      </c>
    </row>
    <row r="449" spans="1:39" outlineLevel="2">
      <c r="A449" s="11">
        <f>ROW()</f>
        <v>449</v>
      </c>
      <c r="C449" s="6" t="s">
        <v>4</v>
      </c>
      <c r="D449" s="39"/>
      <c r="E449" s="39"/>
      <c r="F449" s="39"/>
      <c r="G449" s="39"/>
      <c r="H449" s="39"/>
      <c r="I449" s="9"/>
      <c r="J449" s="39"/>
      <c r="K449" s="164">
        <f>Inputs!$E$66</f>
        <v>15</v>
      </c>
      <c r="L449" s="163">
        <f t="shared" si="1298"/>
        <v>14</v>
      </c>
      <c r="M449" s="163">
        <f t="shared" si="1298"/>
        <v>13</v>
      </c>
      <c r="N449" s="163">
        <f t="shared" si="1298"/>
        <v>12</v>
      </c>
      <c r="O449" s="163">
        <f t="shared" si="1298"/>
        <v>11</v>
      </c>
      <c r="P449" s="163">
        <f t="shared" si="1298"/>
        <v>10</v>
      </c>
      <c r="Q449" s="163">
        <f t="shared" si="1298"/>
        <v>9</v>
      </c>
      <c r="R449" s="163">
        <f t="shared" si="1298"/>
        <v>8</v>
      </c>
      <c r="S449" s="163">
        <f t="shared" si="1298"/>
        <v>7</v>
      </c>
      <c r="T449" s="163">
        <f t="shared" si="1298"/>
        <v>6</v>
      </c>
      <c r="U449" s="163">
        <f t="shared" si="1298"/>
        <v>5</v>
      </c>
      <c r="V449" s="163">
        <f t="shared" si="1298"/>
        <v>4</v>
      </c>
      <c r="W449" s="163">
        <f t="shared" si="1298"/>
        <v>3</v>
      </c>
      <c r="X449" s="163">
        <f t="shared" si="1298"/>
        <v>2</v>
      </c>
      <c r="Y449" s="163">
        <f t="shared" si="1298"/>
        <v>1</v>
      </c>
      <c r="Z449" s="163">
        <f t="shared" si="1298"/>
        <v>0</v>
      </c>
      <c r="AA449" s="163">
        <f t="shared" si="1298"/>
        <v>0</v>
      </c>
      <c r="AB449" s="163">
        <f t="shared" si="1298"/>
        <v>0</v>
      </c>
      <c r="AC449" s="163">
        <f t="shared" si="1304"/>
        <v>0</v>
      </c>
      <c r="AD449" s="163">
        <f t="shared" si="1299"/>
        <v>0</v>
      </c>
      <c r="AE449" s="163">
        <f t="shared" si="1300"/>
        <v>0</v>
      </c>
      <c r="AF449" s="163">
        <f t="shared" si="1301"/>
        <v>0</v>
      </c>
      <c r="AG449" s="163">
        <f t="shared" si="1302"/>
        <v>0</v>
      </c>
      <c r="AH449" s="163">
        <f t="shared" si="1305"/>
        <v>0</v>
      </c>
      <c r="AI449" s="163">
        <f t="shared" si="1303"/>
        <v>0</v>
      </c>
      <c r="AJ449" s="163">
        <f t="shared" si="1303"/>
        <v>0</v>
      </c>
      <c r="AK449" s="163">
        <f t="shared" si="1303"/>
        <v>0</v>
      </c>
      <c r="AL449" s="163">
        <f t="shared" si="1303"/>
        <v>0</v>
      </c>
      <c r="AM449" s="163">
        <f t="shared" si="1303"/>
        <v>0</v>
      </c>
    </row>
    <row r="450" spans="1:39" outlineLevel="2">
      <c r="A450" s="11">
        <f>ROW()</f>
        <v>450</v>
      </c>
      <c r="C450" s="6" t="s">
        <v>5</v>
      </c>
      <c r="D450" s="39"/>
      <c r="E450" s="39"/>
      <c r="F450" s="39"/>
      <c r="G450" s="39"/>
      <c r="H450" s="39"/>
      <c r="I450" s="9"/>
      <c r="J450" s="39"/>
      <c r="K450" s="164">
        <f>Inputs!$E$67</f>
        <v>20</v>
      </c>
      <c r="L450" s="163">
        <f t="shared" si="1298"/>
        <v>19</v>
      </c>
      <c r="M450" s="163">
        <f t="shared" si="1298"/>
        <v>18</v>
      </c>
      <c r="N450" s="163">
        <f t="shared" si="1298"/>
        <v>17</v>
      </c>
      <c r="O450" s="163">
        <f t="shared" si="1298"/>
        <v>16</v>
      </c>
      <c r="P450" s="163">
        <f t="shared" si="1298"/>
        <v>15</v>
      </c>
      <c r="Q450" s="163">
        <f t="shared" si="1298"/>
        <v>14</v>
      </c>
      <c r="R450" s="163">
        <f t="shared" si="1298"/>
        <v>13</v>
      </c>
      <c r="S450" s="163">
        <f t="shared" si="1298"/>
        <v>12</v>
      </c>
      <c r="T450" s="163">
        <f t="shared" si="1298"/>
        <v>11</v>
      </c>
      <c r="U450" s="163">
        <f t="shared" si="1298"/>
        <v>10</v>
      </c>
      <c r="V450" s="163">
        <f t="shared" si="1298"/>
        <v>9</v>
      </c>
      <c r="W450" s="163">
        <f t="shared" si="1298"/>
        <v>8</v>
      </c>
      <c r="X450" s="163">
        <f t="shared" si="1298"/>
        <v>7</v>
      </c>
      <c r="Y450" s="163">
        <f t="shared" si="1298"/>
        <v>6</v>
      </c>
      <c r="Z450" s="163">
        <f t="shared" si="1298"/>
        <v>5</v>
      </c>
      <c r="AA450" s="163">
        <f t="shared" si="1298"/>
        <v>4</v>
      </c>
      <c r="AB450" s="163">
        <f t="shared" si="1298"/>
        <v>3</v>
      </c>
      <c r="AC450" s="163">
        <f t="shared" si="1304"/>
        <v>2</v>
      </c>
      <c r="AD450" s="163">
        <f t="shared" si="1299"/>
        <v>1</v>
      </c>
      <c r="AE450" s="163">
        <f t="shared" si="1300"/>
        <v>0</v>
      </c>
      <c r="AF450" s="163">
        <f t="shared" si="1301"/>
        <v>0</v>
      </c>
      <c r="AG450" s="163">
        <f t="shared" si="1302"/>
        <v>0</v>
      </c>
      <c r="AH450" s="163">
        <f t="shared" si="1305"/>
        <v>0</v>
      </c>
      <c r="AI450" s="163">
        <f t="shared" si="1303"/>
        <v>0</v>
      </c>
      <c r="AJ450" s="163">
        <f t="shared" si="1303"/>
        <v>0</v>
      </c>
      <c r="AK450" s="163">
        <f t="shared" si="1303"/>
        <v>0</v>
      </c>
      <c r="AL450" s="163">
        <f t="shared" si="1303"/>
        <v>0</v>
      </c>
      <c r="AM450" s="163">
        <f t="shared" si="1303"/>
        <v>0</v>
      </c>
    </row>
    <row r="451" spans="1:39" outlineLevel="2">
      <c r="A451" s="11">
        <f>ROW()</f>
        <v>451</v>
      </c>
      <c r="C451" s="6" t="s">
        <v>473</v>
      </c>
      <c r="D451" s="39"/>
      <c r="E451" s="39"/>
      <c r="F451" s="39"/>
      <c r="G451" s="39"/>
      <c r="H451" s="39"/>
      <c r="I451" s="9"/>
      <c r="J451" s="39"/>
      <c r="K451" s="164">
        <f>Inputs!$E$68</f>
        <v>5</v>
      </c>
      <c r="L451" s="163">
        <f t="shared" ref="L451:L453" si="1306">MAX(0,K451-1)</f>
        <v>4</v>
      </c>
      <c r="M451" s="163">
        <f t="shared" ref="M451:M453" si="1307">MAX(0,L451-1)</f>
        <v>3</v>
      </c>
      <c r="N451" s="163">
        <f t="shared" ref="N451:N453" si="1308">MAX(0,M451-1)</f>
        <v>2</v>
      </c>
      <c r="O451" s="163">
        <f t="shared" ref="O451:O453" si="1309">MAX(0,N451-1)</f>
        <v>1</v>
      </c>
      <c r="P451" s="163">
        <f t="shared" ref="P451:P453" si="1310">MAX(0,O451-1)</f>
        <v>0</v>
      </c>
      <c r="Q451" s="163">
        <f t="shared" ref="Q451:Q453" si="1311">MAX(0,P451-1)</f>
        <v>0</v>
      </c>
      <c r="R451" s="163">
        <f t="shared" ref="R451:R453" si="1312">MAX(0,Q451-1)</f>
        <v>0</v>
      </c>
      <c r="S451" s="163">
        <f t="shared" ref="S451:S453" si="1313">MAX(0,R451-1)</f>
        <v>0</v>
      </c>
      <c r="T451" s="163">
        <f t="shared" ref="T451:T453" si="1314">MAX(0,S451-1)</f>
        <v>0</v>
      </c>
      <c r="U451" s="163">
        <f t="shared" ref="U451:U453" si="1315">MAX(0,T451-1)</f>
        <v>0</v>
      </c>
      <c r="V451" s="163">
        <f t="shared" ref="V451:V453" si="1316">MAX(0,U451-1)</f>
        <v>0</v>
      </c>
      <c r="W451" s="163">
        <f t="shared" ref="W451:W453" si="1317">MAX(0,V451-1)</f>
        <v>0</v>
      </c>
      <c r="X451" s="163">
        <f t="shared" ref="X451:X453" si="1318">MAX(0,W451-1)</f>
        <v>0</v>
      </c>
      <c r="Y451" s="163">
        <f t="shared" ref="Y451:Y453" si="1319">MAX(0,X451-1)</f>
        <v>0</v>
      </c>
      <c r="Z451" s="163">
        <f t="shared" ref="Z451:Z453" si="1320">MAX(0,Y451-1)</f>
        <v>0</v>
      </c>
      <c r="AA451" s="163">
        <f t="shared" ref="AA451:AA453" si="1321">MAX(0,Z451-1)</f>
        <v>0</v>
      </c>
      <c r="AB451" s="163">
        <f t="shared" ref="AB451:AB453" si="1322">MAX(0,AA451-1)</f>
        <v>0</v>
      </c>
      <c r="AC451" s="163">
        <f t="shared" ref="AC451:AC453" si="1323">MAX(0,AB451-1)</f>
        <v>0</v>
      </c>
      <c r="AD451" s="163">
        <f t="shared" ref="AD451:AD453" si="1324">MAX(0,AC451-1)</f>
        <v>0</v>
      </c>
      <c r="AE451" s="163">
        <f t="shared" ref="AE451:AE453" si="1325">MAX(0,AD451-1)</f>
        <v>0</v>
      </c>
      <c r="AF451" s="163">
        <f t="shared" ref="AF451:AF453" si="1326">MAX(0,AE451-1)</f>
        <v>0</v>
      </c>
      <c r="AG451" s="163">
        <f t="shared" ref="AG451:AG453" si="1327">MAX(0,AF451-1)</f>
        <v>0</v>
      </c>
      <c r="AH451" s="163">
        <f t="shared" ref="AH451:AH453" si="1328">MAX(0,AG451-1)</f>
        <v>0</v>
      </c>
      <c r="AI451" s="163">
        <f t="shared" si="1303"/>
        <v>0</v>
      </c>
      <c r="AJ451" s="163">
        <f t="shared" si="1303"/>
        <v>0</v>
      </c>
      <c r="AK451" s="163">
        <f t="shared" si="1303"/>
        <v>0</v>
      </c>
      <c r="AL451" s="163">
        <f t="shared" si="1303"/>
        <v>0</v>
      </c>
      <c r="AM451" s="163">
        <f t="shared" si="1303"/>
        <v>0</v>
      </c>
    </row>
    <row r="452" spans="1:39" outlineLevel="2">
      <c r="A452" s="11">
        <f>ROW()</f>
        <v>452</v>
      </c>
      <c r="C452" s="6" t="s">
        <v>474</v>
      </c>
      <c r="D452" s="39"/>
      <c r="E452" s="39"/>
      <c r="F452" s="39"/>
      <c r="G452" s="39"/>
      <c r="H452" s="39"/>
      <c r="I452" s="9"/>
      <c r="J452" s="39"/>
      <c r="K452" s="164">
        <f>Inputs!$E$69</f>
        <v>15</v>
      </c>
      <c r="L452" s="163">
        <f t="shared" si="1306"/>
        <v>14</v>
      </c>
      <c r="M452" s="163">
        <f t="shared" si="1307"/>
        <v>13</v>
      </c>
      <c r="N452" s="163">
        <f t="shared" si="1308"/>
        <v>12</v>
      </c>
      <c r="O452" s="163">
        <f t="shared" si="1309"/>
        <v>11</v>
      </c>
      <c r="P452" s="163">
        <f t="shared" si="1310"/>
        <v>10</v>
      </c>
      <c r="Q452" s="163">
        <f t="shared" si="1311"/>
        <v>9</v>
      </c>
      <c r="R452" s="163">
        <f t="shared" si="1312"/>
        <v>8</v>
      </c>
      <c r="S452" s="163">
        <f t="shared" si="1313"/>
        <v>7</v>
      </c>
      <c r="T452" s="163">
        <f t="shared" si="1314"/>
        <v>6</v>
      </c>
      <c r="U452" s="163">
        <f t="shared" si="1315"/>
        <v>5</v>
      </c>
      <c r="V452" s="163">
        <f t="shared" si="1316"/>
        <v>4</v>
      </c>
      <c r="W452" s="163">
        <f t="shared" si="1317"/>
        <v>3</v>
      </c>
      <c r="X452" s="163">
        <f t="shared" si="1318"/>
        <v>2</v>
      </c>
      <c r="Y452" s="163">
        <f t="shared" si="1319"/>
        <v>1</v>
      </c>
      <c r="Z452" s="163">
        <f t="shared" si="1320"/>
        <v>0</v>
      </c>
      <c r="AA452" s="163">
        <f t="shared" si="1321"/>
        <v>0</v>
      </c>
      <c r="AB452" s="163">
        <f t="shared" si="1322"/>
        <v>0</v>
      </c>
      <c r="AC452" s="163">
        <f t="shared" si="1323"/>
        <v>0</v>
      </c>
      <c r="AD452" s="163">
        <f t="shared" si="1324"/>
        <v>0</v>
      </c>
      <c r="AE452" s="163">
        <f t="shared" si="1325"/>
        <v>0</v>
      </c>
      <c r="AF452" s="163">
        <f t="shared" si="1326"/>
        <v>0</v>
      </c>
      <c r="AG452" s="163">
        <f t="shared" si="1327"/>
        <v>0</v>
      </c>
      <c r="AH452" s="163">
        <f t="shared" si="1328"/>
        <v>0</v>
      </c>
      <c r="AI452" s="163">
        <f t="shared" si="1303"/>
        <v>0</v>
      </c>
      <c r="AJ452" s="163">
        <f t="shared" si="1303"/>
        <v>0</v>
      </c>
      <c r="AK452" s="163">
        <f t="shared" si="1303"/>
        <v>0</v>
      </c>
      <c r="AL452" s="163">
        <f t="shared" si="1303"/>
        <v>0</v>
      </c>
      <c r="AM452" s="163">
        <f t="shared" si="1303"/>
        <v>0</v>
      </c>
    </row>
    <row r="453" spans="1:39" outlineLevel="2">
      <c r="A453" s="11">
        <f>ROW()</f>
        <v>453</v>
      </c>
      <c r="C453" s="6" t="s">
        <v>477</v>
      </c>
      <c r="D453" s="39"/>
      <c r="E453" s="39"/>
      <c r="F453" s="39"/>
      <c r="G453" s="39"/>
      <c r="H453" s="39"/>
      <c r="I453" s="9"/>
      <c r="J453" s="39"/>
      <c r="K453" s="164">
        <f>Inputs!$E$70</f>
        <v>10</v>
      </c>
      <c r="L453" s="163">
        <f t="shared" si="1306"/>
        <v>9</v>
      </c>
      <c r="M453" s="163">
        <f t="shared" si="1307"/>
        <v>8</v>
      </c>
      <c r="N453" s="163">
        <f t="shared" si="1308"/>
        <v>7</v>
      </c>
      <c r="O453" s="163">
        <f t="shared" si="1309"/>
        <v>6</v>
      </c>
      <c r="P453" s="163">
        <f t="shared" si="1310"/>
        <v>5</v>
      </c>
      <c r="Q453" s="163">
        <f t="shared" si="1311"/>
        <v>4</v>
      </c>
      <c r="R453" s="163">
        <f t="shared" si="1312"/>
        <v>3</v>
      </c>
      <c r="S453" s="163">
        <f t="shared" si="1313"/>
        <v>2</v>
      </c>
      <c r="T453" s="163">
        <f t="shared" si="1314"/>
        <v>1</v>
      </c>
      <c r="U453" s="163">
        <f t="shared" si="1315"/>
        <v>0</v>
      </c>
      <c r="V453" s="163">
        <f t="shared" si="1316"/>
        <v>0</v>
      </c>
      <c r="W453" s="163">
        <f t="shared" si="1317"/>
        <v>0</v>
      </c>
      <c r="X453" s="163">
        <f t="shared" si="1318"/>
        <v>0</v>
      </c>
      <c r="Y453" s="163">
        <f t="shared" si="1319"/>
        <v>0</v>
      </c>
      <c r="Z453" s="163">
        <f t="shared" si="1320"/>
        <v>0</v>
      </c>
      <c r="AA453" s="163">
        <f t="shared" si="1321"/>
        <v>0</v>
      </c>
      <c r="AB453" s="163">
        <f t="shared" si="1322"/>
        <v>0</v>
      </c>
      <c r="AC453" s="163">
        <f t="shared" si="1323"/>
        <v>0</v>
      </c>
      <c r="AD453" s="163">
        <f t="shared" si="1324"/>
        <v>0</v>
      </c>
      <c r="AE453" s="163">
        <f t="shared" si="1325"/>
        <v>0</v>
      </c>
      <c r="AF453" s="163">
        <f t="shared" si="1326"/>
        <v>0</v>
      </c>
      <c r="AG453" s="163">
        <f t="shared" si="1327"/>
        <v>0</v>
      </c>
      <c r="AH453" s="163">
        <f t="shared" si="1328"/>
        <v>0</v>
      </c>
      <c r="AI453" s="163">
        <f t="shared" si="1303"/>
        <v>0</v>
      </c>
      <c r="AJ453" s="163">
        <f t="shared" si="1303"/>
        <v>0</v>
      </c>
      <c r="AK453" s="163">
        <f t="shared" si="1303"/>
        <v>0</v>
      </c>
      <c r="AL453" s="163">
        <f t="shared" si="1303"/>
        <v>0</v>
      </c>
      <c r="AM453" s="163">
        <f t="shared" si="1303"/>
        <v>0</v>
      </c>
    </row>
    <row r="454" spans="1:39" outlineLevel="2">
      <c r="A454" s="11">
        <f>ROW()</f>
        <v>454</v>
      </c>
      <c r="C454" s="6" t="s">
        <v>511</v>
      </c>
      <c r="D454" s="39"/>
      <c r="E454" s="39"/>
      <c r="F454" s="39"/>
      <c r="G454" s="39"/>
      <c r="H454" s="39"/>
      <c r="I454" s="9"/>
      <c r="J454" s="39"/>
      <c r="K454" s="164">
        <f>Inputs!$E$71</f>
        <v>20</v>
      </c>
      <c r="L454" s="163">
        <f t="shared" ref="L454" si="1329">MAX(0,K454-1)</f>
        <v>19</v>
      </c>
      <c r="M454" s="163">
        <f t="shared" ref="M454" si="1330">MAX(0,L454-1)</f>
        <v>18</v>
      </c>
      <c r="N454" s="163">
        <f t="shared" ref="N454" si="1331">MAX(0,M454-1)</f>
        <v>17</v>
      </c>
      <c r="O454" s="163">
        <f t="shared" ref="O454" si="1332">MAX(0,N454-1)</f>
        <v>16</v>
      </c>
      <c r="P454" s="163">
        <f t="shared" ref="P454" si="1333">MAX(0,O454-1)</f>
        <v>15</v>
      </c>
      <c r="Q454" s="163">
        <f t="shared" ref="Q454" si="1334">MAX(0,P454-1)</f>
        <v>14</v>
      </c>
      <c r="R454" s="163">
        <f t="shared" ref="R454" si="1335">MAX(0,Q454-1)</f>
        <v>13</v>
      </c>
      <c r="S454" s="163">
        <f t="shared" ref="S454" si="1336">MAX(0,R454-1)</f>
        <v>12</v>
      </c>
      <c r="T454" s="163">
        <f t="shared" ref="T454" si="1337">MAX(0,S454-1)</f>
        <v>11</v>
      </c>
      <c r="U454" s="163">
        <f t="shared" ref="U454" si="1338">MAX(0,T454-1)</f>
        <v>10</v>
      </c>
      <c r="V454" s="163">
        <f t="shared" ref="V454" si="1339">MAX(0,U454-1)</f>
        <v>9</v>
      </c>
      <c r="W454" s="163">
        <f t="shared" ref="W454" si="1340">MAX(0,V454-1)</f>
        <v>8</v>
      </c>
      <c r="X454" s="163">
        <f t="shared" ref="X454" si="1341">MAX(0,W454-1)</f>
        <v>7</v>
      </c>
      <c r="Y454" s="163">
        <f t="shared" ref="Y454" si="1342">MAX(0,X454-1)</f>
        <v>6</v>
      </c>
      <c r="Z454" s="163">
        <f t="shared" ref="Z454" si="1343">MAX(0,Y454-1)</f>
        <v>5</v>
      </c>
      <c r="AA454" s="163">
        <f t="shared" ref="AA454" si="1344">MAX(0,Z454-1)</f>
        <v>4</v>
      </c>
      <c r="AB454" s="163">
        <f t="shared" ref="AB454" si="1345">MAX(0,AA454-1)</f>
        <v>3</v>
      </c>
      <c r="AC454" s="163">
        <f t="shared" ref="AC454" si="1346">MAX(0,AB454-1)</f>
        <v>2</v>
      </c>
      <c r="AD454" s="163">
        <f t="shared" ref="AD454" si="1347">MAX(0,AC454-1)</f>
        <v>1</v>
      </c>
      <c r="AE454" s="163">
        <f t="shared" ref="AE454" si="1348">MAX(0,AD454-1)</f>
        <v>0</v>
      </c>
      <c r="AF454" s="163">
        <f t="shared" ref="AF454" si="1349">MAX(0,AE454-1)</f>
        <v>0</v>
      </c>
      <c r="AG454" s="163">
        <f t="shared" ref="AG454" si="1350">MAX(0,AF454-1)</f>
        <v>0</v>
      </c>
      <c r="AH454" s="163">
        <f t="shared" ref="AH454" si="1351">MAX(0,AG454-1)</f>
        <v>0</v>
      </c>
      <c r="AI454" s="163">
        <f t="shared" si="1303"/>
        <v>0</v>
      </c>
      <c r="AJ454" s="163">
        <f t="shared" si="1303"/>
        <v>0</v>
      </c>
      <c r="AK454" s="163">
        <f t="shared" si="1303"/>
        <v>0</v>
      </c>
      <c r="AL454" s="163">
        <f t="shared" si="1303"/>
        <v>0</v>
      </c>
      <c r="AM454" s="163">
        <f t="shared" si="1303"/>
        <v>0</v>
      </c>
    </row>
    <row r="455" spans="1:39" outlineLevel="2">
      <c r="A455" s="11">
        <f>ROW()</f>
        <v>455</v>
      </c>
      <c r="C455" s="6" t="s">
        <v>655</v>
      </c>
      <c r="D455" s="39"/>
      <c r="E455" s="39"/>
      <c r="F455" s="39"/>
      <c r="G455" s="39"/>
      <c r="H455" s="39"/>
      <c r="I455" s="9"/>
      <c r="J455" s="39"/>
      <c r="K455" s="164"/>
      <c r="L455" s="163"/>
      <c r="M455" s="163"/>
      <c r="N455" s="163"/>
      <c r="O455" s="163"/>
      <c r="P455" s="163"/>
      <c r="Q455" s="163"/>
      <c r="R455" s="163"/>
      <c r="S455" s="163"/>
      <c r="T455" s="163"/>
      <c r="U455" s="163"/>
      <c r="V455" s="163"/>
      <c r="W455" s="163"/>
      <c r="X455" s="163"/>
      <c r="Y455" s="163"/>
      <c r="Z455" s="163"/>
      <c r="AA455" s="163"/>
      <c r="AB455" s="163"/>
      <c r="AC455" s="163"/>
      <c r="AD455" s="163"/>
      <c r="AE455" s="163"/>
      <c r="AF455" s="163"/>
      <c r="AG455" s="163"/>
      <c r="AH455" s="163"/>
      <c r="AI455" s="163"/>
      <c r="AJ455" s="163"/>
      <c r="AK455" s="163"/>
      <c r="AL455" s="163"/>
      <c r="AM455" s="163"/>
    </row>
    <row r="456" spans="1:39" outlineLevel="2">
      <c r="A456" s="11">
        <f>ROW()</f>
        <v>456</v>
      </c>
      <c r="C456" s="6" t="s">
        <v>656</v>
      </c>
      <c r="D456" s="39"/>
      <c r="E456" s="39"/>
      <c r="F456" s="39"/>
      <c r="G456" s="39"/>
      <c r="H456" s="39"/>
      <c r="I456" s="9"/>
      <c r="J456" s="39"/>
      <c r="K456" s="164"/>
      <c r="L456" s="163"/>
      <c r="M456" s="163"/>
      <c r="N456" s="163"/>
      <c r="O456" s="163"/>
      <c r="P456" s="163"/>
      <c r="Q456" s="163"/>
      <c r="R456" s="163"/>
      <c r="S456" s="163"/>
      <c r="T456" s="163"/>
      <c r="U456" s="163"/>
      <c r="V456" s="163"/>
      <c r="W456" s="163"/>
      <c r="X456" s="163"/>
      <c r="Y456" s="163"/>
      <c r="Z456" s="163"/>
      <c r="AA456" s="163"/>
      <c r="AB456" s="163"/>
      <c r="AC456" s="163"/>
      <c r="AD456" s="163"/>
      <c r="AE456" s="163"/>
      <c r="AF456" s="163"/>
      <c r="AG456" s="163"/>
      <c r="AH456" s="163"/>
      <c r="AI456" s="163"/>
      <c r="AJ456" s="163"/>
      <c r="AK456" s="163"/>
      <c r="AL456" s="163"/>
      <c r="AM456" s="163"/>
    </row>
    <row r="457" spans="1:39" outlineLevel="2">
      <c r="A457" s="11">
        <f>ROW()</f>
        <v>457</v>
      </c>
      <c r="C457" s="6" t="s">
        <v>667</v>
      </c>
      <c r="D457" s="39"/>
      <c r="E457" s="39"/>
      <c r="F457" s="39"/>
      <c r="G457" s="39"/>
      <c r="H457" s="39"/>
      <c r="I457" s="9"/>
      <c r="J457" s="39"/>
      <c r="K457" s="164"/>
      <c r="L457" s="163"/>
      <c r="M457" s="163"/>
      <c r="N457" s="163"/>
      <c r="O457" s="163"/>
      <c r="P457" s="163"/>
      <c r="Q457" s="163"/>
      <c r="R457" s="163"/>
      <c r="S457" s="163"/>
      <c r="T457" s="163"/>
      <c r="U457" s="163"/>
      <c r="V457" s="163"/>
      <c r="W457" s="163"/>
      <c r="X457" s="163"/>
      <c r="Y457" s="163"/>
      <c r="Z457" s="163"/>
      <c r="AA457" s="163"/>
      <c r="AB457" s="163"/>
      <c r="AC457" s="163"/>
      <c r="AD457" s="163"/>
      <c r="AE457" s="163"/>
      <c r="AF457" s="163"/>
      <c r="AG457" s="163"/>
      <c r="AH457" s="163"/>
      <c r="AI457" s="163"/>
      <c r="AJ457" s="163"/>
      <c r="AK457" s="163"/>
      <c r="AL457" s="163"/>
      <c r="AM457" s="163"/>
    </row>
    <row r="458" spans="1:39" outlineLevel="2">
      <c r="A458" s="11">
        <f>ROW()</f>
        <v>458</v>
      </c>
      <c r="C458" s="6" t="s">
        <v>212</v>
      </c>
      <c r="D458" s="39"/>
      <c r="E458" s="39"/>
      <c r="F458" s="39"/>
      <c r="G458" s="39"/>
      <c r="H458" s="39"/>
      <c r="I458" s="9"/>
      <c r="J458" s="39"/>
      <c r="K458" s="164"/>
      <c r="L458" s="163"/>
      <c r="M458" s="163"/>
      <c r="N458" s="163"/>
      <c r="O458" s="163"/>
      <c r="P458" s="163"/>
      <c r="Q458" s="163"/>
      <c r="R458" s="163"/>
      <c r="S458" s="163"/>
      <c r="T458" s="163"/>
      <c r="U458" s="163"/>
      <c r="V458" s="163"/>
      <c r="W458" s="163"/>
      <c r="X458" s="163"/>
      <c r="Y458" s="163"/>
      <c r="Z458" s="163"/>
      <c r="AA458" s="163"/>
      <c r="AB458" s="163"/>
      <c r="AC458" s="163"/>
      <c r="AD458" s="163"/>
      <c r="AE458" s="163"/>
      <c r="AF458" s="163"/>
      <c r="AG458" s="163"/>
      <c r="AH458" s="163"/>
      <c r="AI458" s="163"/>
      <c r="AJ458" s="163"/>
      <c r="AK458" s="163"/>
      <c r="AL458" s="163"/>
      <c r="AM458" s="163"/>
    </row>
    <row r="459" spans="1:39" outlineLevel="2">
      <c r="A459" s="11">
        <f>ROW()</f>
        <v>459</v>
      </c>
      <c r="C459" s="30" t="s">
        <v>362</v>
      </c>
      <c r="D459" s="90"/>
      <c r="E459" s="90"/>
      <c r="F459" s="90"/>
      <c r="G459" s="90"/>
      <c r="H459" s="90"/>
      <c r="I459" s="15"/>
      <c r="J459" s="90"/>
      <c r="K459" s="288">
        <f>Inputs!$E$76</f>
        <v>5</v>
      </c>
      <c r="L459" s="928">
        <f t="shared" ref="L459" si="1352">MAX(0,K459-1)</f>
        <v>4</v>
      </c>
      <c r="M459" s="928">
        <f t="shared" ref="M459" si="1353">MAX(0,L459-1)</f>
        <v>3</v>
      </c>
      <c r="N459" s="928">
        <f t="shared" ref="N459" si="1354">MAX(0,M459-1)</f>
        <v>2</v>
      </c>
      <c r="O459" s="928">
        <f t="shared" ref="O459" si="1355">MAX(0,N459-1)</f>
        <v>1</v>
      </c>
      <c r="P459" s="928">
        <f t="shared" ref="P459" si="1356">MAX(0,O459-1)</f>
        <v>0</v>
      </c>
      <c r="Q459" s="928">
        <f t="shared" ref="Q459" si="1357">MAX(0,P459-1)</f>
        <v>0</v>
      </c>
      <c r="R459" s="928">
        <f t="shared" ref="R459" si="1358">MAX(0,Q459-1)</f>
        <v>0</v>
      </c>
      <c r="S459" s="928">
        <f t="shared" ref="S459" si="1359">MAX(0,R459-1)</f>
        <v>0</v>
      </c>
      <c r="T459" s="928">
        <f t="shared" ref="T459" si="1360">MAX(0,S459-1)</f>
        <v>0</v>
      </c>
      <c r="U459" s="928">
        <f t="shared" ref="U459" si="1361">MAX(0,T459-1)</f>
        <v>0</v>
      </c>
      <c r="V459" s="928">
        <f t="shared" ref="V459" si="1362">MAX(0,U459-1)</f>
        <v>0</v>
      </c>
      <c r="W459" s="928">
        <f t="shared" ref="W459" si="1363">MAX(0,V459-1)</f>
        <v>0</v>
      </c>
      <c r="X459" s="928">
        <f t="shared" ref="X459" si="1364">MAX(0,W459-1)</f>
        <v>0</v>
      </c>
      <c r="Y459" s="928">
        <f t="shared" ref="Y459" si="1365">MAX(0,X459-1)</f>
        <v>0</v>
      </c>
      <c r="Z459" s="928">
        <f t="shared" ref="Z459" si="1366">MAX(0,Y459-1)</f>
        <v>0</v>
      </c>
      <c r="AA459" s="928">
        <f t="shared" ref="AA459" si="1367">MAX(0,Z459-1)</f>
        <v>0</v>
      </c>
      <c r="AB459" s="928">
        <f t="shared" ref="AB459" si="1368">MAX(0,AA459-1)</f>
        <v>0</v>
      </c>
      <c r="AC459" s="928">
        <f t="shared" ref="AC459" si="1369">MAX(0,AB459-1)</f>
        <v>0</v>
      </c>
      <c r="AD459" s="928">
        <f t="shared" ref="AD459" si="1370">MAX(0,AC459-1)</f>
        <v>0</v>
      </c>
      <c r="AE459" s="928">
        <f t="shared" ref="AE459" si="1371">MAX(0,AD459-1)</f>
        <v>0</v>
      </c>
      <c r="AF459" s="928">
        <f t="shared" ref="AF459" si="1372">MAX(0,AE459-1)</f>
        <v>0</v>
      </c>
      <c r="AG459" s="928">
        <f t="shared" ref="AG459" si="1373">MAX(0,AF459-1)</f>
        <v>0</v>
      </c>
      <c r="AH459" s="928">
        <f t="shared" ref="AH459" si="1374">MAX(0,AG459-1)</f>
        <v>0</v>
      </c>
      <c r="AI459" s="928">
        <f t="shared" ref="AI459" si="1375">MAX(0,AH459-1)</f>
        <v>0</v>
      </c>
      <c r="AJ459" s="928">
        <f t="shared" ref="AJ459" si="1376">MAX(0,AI459-1)</f>
        <v>0</v>
      </c>
      <c r="AK459" s="928">
        <f t="shared" ref="AK459" si="1377">MAX(0,AJ459-1)</f>
        <v>0</v>
      </c>
      <c r="AL459" s="928">
        <f t="shared" ref="AL459" si="1378">MAX(0,AK459-1)</f>
        <v>0</v>
      </c>
      <c r="AM459" s="928">
        <f t="shared" ref="AM459" si="1379">MAX(0,AL459-1)</f>
        <v>0</v>
      </c>
    </row>
    <row r="460" spans="1:39" outlineLevel="2">
      <c r="A460" s="11">
        <f>ROW()</f>
        <v>460</v>
      </c>
      <c r="D460" s="39"/>
      <c r="E460" s="39"/>
      <c r="F460" s="39"/>
      <c r="G460" s="39"/>
      <c r="H460" s="3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</row>
    <row r="461" spans="1:39" outlineLevel="2">
      <c r="A461" s="11">
        <f>ROW()</f>
        <v>461</v>
      </c>
      <c r="B461" s="343" t="s">
        <v>68</v>
      </c>
      <c r="D461" s="39"/>
      <c r="E461" s="39"/>
      <c r="F461" s="39"/>
      <c r="G461" s="39"/>
      <c r="H461" s="165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</row>
    <row r="462" spans="1:39" outlineLevel="2">
      <c r="A462" s="11">
        <f>ROW()</f>
        <v>462</v>
      </c>
      <c r="C462" s="6" t="s">
        <v>2</v>
      </c>
      <c r="D462" s="39"/>
      <c r="E462" s="39"/>
      <c r="F462" s="39"/>
      <c r="G462" s="39"/>
      <c r="H462" s="39"/>
      <c r="I462" s="9"/>
      <c r="J462" s="9">
        <f t="shared" ref="J462:AH462" si="1380">I522</f>
        <v>0</v>
      </c>
      <c r="K462" s="9">
        <f t="shared" si="1380"/>
        <v>3.0096500000000002E-2</v>
      </c>
      <c r="L462" s="9">
        <f t="shared" si="1380"/>
        <v>2.8591675E-2</v>
      </c>
      <c r="M462" s="9">
        <f t="shared" si="1380"/>
        <v>2.7086849999999999E-2</v>
      </c>
      <c r="N462" s="9">
        <f t="shared" si="1380"/>
        <v>2.5582024999999998E-2</v>
      </c>
      <c r="O462" s="9">
        <f t="shared" si="1380"/>
        <v>2.4077199999999997E-2</v>
      </c>
      <c r="P462" s="9">
        <f t="shared" si="1380"/>
        <v>2.2572374999999995E-2</v>
      </c>
      <c r="Q462" s="9">
        <f t="shared" si="1380"/>
        <v>2.1067549999999994E-2</v>
      </c>
      <c r="R462" s="9">
        <f t="shared" si="1380"/>
        <v>1.9562724999999996E-2</v>
      </c>
      <c r="S462" s="9">
        <f t="shared" si="1380"/>
        <v>1.8057899999999995E-2</v>
      </c>
      <c r="T462" s="9">
        <f t="shared" si="1380"/>
        <v>1.6553074999999993E-2</v>
      </c>
      <c r="U462" s="9">
        <f t="shared" si="1380"/>
        <v>1.5048249999999994E-2</v>
      </c>
      <c r="V462" s="9">
        <f t="shared" si="1380"/>
        <v>1.3543424999999994E-2</v>
      </c>
      <c r="W462" s="9">
        <f t="shared" si="1380"/>
        <v>1.2038599999999995E-2</v>
      </c>
      <c r="X462" s="9">
        <f t="shared" si="1380"/>
        <v>1.0533774999999995E-2</v>
      </c>
      <c r="Y462" s="9">
        <f t="shared" si="1380"/>
        <v>9.0289499999999957E-3</v>
      </c>
      <c r="Z462" s="9">
        <f t="shared" si="1380"/>
        <v>7.5241249999999961E-3</v>
      </c>
      <c r="AA462" s="9">
        <f t="shared" si="1380"/>
        <v>6.0192999999999965E-3</v>
      </c>
      <c r="AB462" s="9">
        <f t="shared" si="1380"/>
        <v>4.514474999999997E-3</v>
      </c>
      <c r="AC462" s="9">
        <f t="shared" si="1380"/>
        <v>3.0096499999999983E-3</v>
      </c>
      <c r="AD462" s="9">
        <f t="shared" si="1380"/>
        <v>1.5048249999999991E-3</v>
      </c>
      <c r="AE462" s="9">
        <f t="shared" si="1380"/>
        <v>0</v>
      </c>
      <c r="AF462" s="9">
        <f t="shared" si="1380"/>
        <v>0</v>
      </c>
      <c r="AG462" s="9">
        <f t="shared" si="1380"/>
        <v>0</v>
      </c>
      <c r="AH462" s="9">
        <f t="shared" si="1380"/>
        <v>0</v>
      </c>
      <c r="AI462" s="9">
        <f t="shared" ref="AI462:AM470" si="1381">AH522</f>
        <v>0</v>
      </c>
      <c r="AJ462" s="9">
        <f t="shared" si="1381"/>
        <v>0</v>
      </c>
      <c r="AK462" s="9">
        <f t="shared" si="1381"/>
        <v>0</v>
      </c>
      <c r="AL462" s="9">
        <f t="shared" si="1381"/>
        <v>0</v>
      </c>
      <c r="AM462" s="9">
        <f t="shared" si="1381"/>
        <v>0</v>
      </c>
    </row>
    <row r="463" spans="1:39" outlineLevel="2">
      <c r="A463" s="11">
        <f>ROW()</f>
        <v>463</v>
      </c>
      <c r="C463" s="6" t="s">
        <v>3</v>
      </c>
      <c r="D463" s="39"/>
      <c r="E463" s="39"/>
      <c r="F463" s="39"/>
      <c r="G463" s="39"/>
      <c r="H463" s="39"/>
      <c r="I463" s="9"/>
      <c r="J463" s="9">
        <f t="shared" ref="J463:AH463" si="1382">I523</f>
        <v>0</v>
      </c>
      <c r="K463" s="9">
        <f t="shared" si="1382"/>
        <v>1.32699473</v>
      </c>
      <c r="L463" s="9">
        <f t="shared" si="1382"/>
        <v>1.2606449934999999</v>
      </c>
      <c r="M463" s="9">
        <f t="shared" si="1382"/>
        <v>1.1942952569999998</v>
      </c>
      <c r="N463" s="9">
        <f t="shared" si="1382"/>
        <v>1.1279455204999997</v>
      </c>
      <c r="O463" s="9">
        <f t="shared" si="1382"/>
        <v>1.0615957839999997</v>
      </c>
      <c r="P463" s="9">
        <f t="shared" si="1382"/>
        <v>0.99524604749999968</v>
      </c>
      <c r="Q463" s="9">
        <f t="shared" si="1382"/>
        <v>0.9288963109999997</v>
      </c>
      <c r="R463" s="9">
        <f t="shared" si="1382"/>
        <v>0.86254657449999972</v>
      </c>
      <c r="S463" s="9">
        <f t="shared" si="1382"/>
        <v>0.79619683799999974</v>
      </c>
      <c r="T463" s="9">
        <f t="shared" si="1382"/>
        <v>0.72984710149999976</v>
      </c>
      <c r="U463" s="9">
        <f t="shared" si="1382"/>
        <v>0.66349736499999978</v>
      </c>
      <c r="V463" s="9">
        <f t="shared" si="1382"/>
        <v>0.59714762849999981</v>
      </c>
      <c r="W463" s="9">
        <f t="shared" si="1382"/>
        <v>0.53079789199999983</v>
      </c>
      <c r="X463" s="9">
        <f t="shared" si="1382"/>
        <v>0.46444815549999985</v>
      </c>
      <c r="Y463" s="9">
        <f t="shared" si="1382"/>
        <v>0.39809841899999987</v>
      </c>
      <c r="Z463" s="9">
        <f t="shared" si="1382"/>
        <v>0.33174868249999989</v>
      </c>
      <c r="AA463" s="9">
        <f t="shared" si="1382"/>
        <v>0.26539894599999991</v>
      </c>
      <c r="AB463" s="9">
        <f t="shared" si="1382"/>
        <v>0.19904920949999994</v>
      </c>
      <c r="AC463" s="9">
        <f t="shared" si="1382"/>
        <v>0.13269947299999996</v>
      </c>
      <c r="AD463" s="9">
        <f t="shared" si="1382"/>
        <v>6.6349736499999978E-2</v>
      </c>
      <c r="AE463" s="9">
        <f t="shared" si="1382"/>
        <v>0</v>
      </c>
      <c r="AF463" s="9">
        <f t="shared" si="1382"/>
        <v>0</v>
      </c>
      <c r="AG463" s="9">
        <f t="shared" si="1382"/>
        <v>0</v>
      </c>
      <c r="AH463" s="9">
        <f t="shared" si="1382"/>
        <v>0</v>
      </c>
      <c r="AI463" s="9">
        <f t="shared" si="1381"/>
        <v>0</v>
      </c>
      <c r="AJ463" s="9">
        <f t="shared" si="1381"/>
        <v>0</v>
      </c>
      <c r="AK463" s="9">
        <f t="shared" si="1381"/>
        <v>0</v>
      </c>
      <c r="AL463" s="9">
        <f t="shared" si="1381"/>
        <v>0</v>
      </c>
      <c r="AM463" s="9">
        <f t="shared" si="1381"/>
        <v>0</v>
      </c>
    </row>
    <row r="464" spans="1:39" outlineLevel="2">
      <c r="A464" s="11">
        <f>ROW()</f>
        <v>464</v>
      </c>
      <c r="C464" s="6" t="s">
        <v>4</v>
      </c>
      <c r="D464" s="39"/>
      <c r="E464" s="39"/>
      <c r="F464" s="39"/>
      <c r="G464" s="39"/>
      <c r="H464" s="39"/>
      <c r="I464" s="9"/>
      <c r="J464" s="9">
        <f t="shared" ref="J464:AH464" si="1383">I524</f>
        <v>0</v>
      </c>
      <c r="K464" s="9">
        <f t="shared" si="1383"/>
        <v>0.5396342500000002</v>
      </c>
      <c r="L464" s="9">
        <f t="shared" si="1383"/>
        <v>0.50365863333333349</v>
      </c>
      <c r="M464" s="9">
        <f t="shared" si="1383"/>
        <v>0.46768301666666684</v>
      </c>
      <c r="N464" s="9">
        <f t="shared" si="1383"/>
        <v>0.43170740000000019</v>
      </c>
      <c r="O464" s="9">
        <f t="shared" si="1383"/>
        <v>0.39573178333333348</v>
      </c>
      <c r="P464" s="9">
        <f t="shared" si="1383"/>
        <v>0.35975616666666677</v>
      </c>
      <c r="Q464" s="9">
        <f t="shared" si="1383"/>
        <v>0.32378055000000011</v>
      </c>
      <c r="R464" s="9">
        <f t="shared" si="1383"/>
        <v>0.28780493333333346</v>
      </c>
      <c r="S464" s="9">
        <f t="shared" si="1383"/>
        <v>0.25182931666666675</v>
      </c>
      <c r="T464" s="9">
        <f t="shared" si="1383"/>
        <v>0.21585370000000006</v>
      </c>
      <c r="U464" s="9">
        <f t="shared" si="1383"/>
        <v>0.17987808333333338</v>
      </c>
      <c r="V464" s="9">
        <f t="shared" si="1383"/>
        <v>0.1439024666666667</v>
      </c>
      <c r="W464" s="9">
        <f t="shared" si="1383"/>
        <v>0.10792685000000002</v>
      </c>
      <c r="X464" s="9">
        <f t="shared" si="1383"/>
        <v>7.1951233333333336E-2</v>
      </c>
      <c r="Y464" s="9">
        <f t="shared" si="1383"/>
        <v>3.5975616666666668E-2</v>
      </c>
      <c r="Z464" s="9">
        <f t="shared" si="1383"/>
        <v>0</v>
      </c>
      <c r="AA464" s="9">
        <f t="shared" si="1383"/>
        <v>0</v>
      </c>
      <c r="AB464" s="9">
        <f t="shared" si="1383"/>
        <v>0</v>
      </c>
      <c r="AC464" s="9">
        <f t="shared" si="1383"/>
        <v>0</v>
      </c>
      <c r="AD464" s="9">
        <f t="shared" si="1383"/>
        <v>0</v>
      </c>
      <c r="AE464" s="9">
        <f t="shared" si="1383"/>
        <v>0</v>
      </c>
      <c r="AF464" s="9">
        <f t="shared" si="1383"/>
        <v>0</v>
      </c>
      <c r="AG464" s="9">
        <f t="shared" si="1383"/>
        <v>0</v>
      </c>
      <c r="AH464" s="9">
        <f t="shared" si="1383"/>
        <v>0</v>
      </c>
      <c r="AI464" s="9">
        <f t="shared" si="1381"/>
        <v>0</v>
      </c>
      <c r="AJ464" s="9">
        <f t="shared" si="1381"/>
        <v>0</v>
      </c>
      <c r="AK464" s="9">
        <f t="shared" si="1381"/>
        <v>0</v>
      </c>
      <c r="AL464" s="9">
        <f t="shared" si="1381"/>
        <v>0</v>
      </c>
      <c r="AM464" s="9">
        <f t="shared" si="1381"/>
        <v>0</v>
      </c>
    </row>
    <row r="465" spans="1:39" outlineLevel="2">
      <c r="A465" s="11">
        <f>ROW()</f>
        <v>465</v>
      </c>
      <c r="C465" s="6" t="s">
        <v>5</v>
      </c>
      <c r="D465" s="39"/>
      <c r="E465" s="39"/>
      <c r="F465" s="39"/>
      <c r="G465" s="39"/>
      <c r="H465" s="39"/>
      <c r="I465" s="9"/>
      <c r="J465" s="9">
        <f t="shared" ref="J465:AH465" si="1384">I525</f>
        <v>0</v>
      </c>
      <c r="K465" s="9">
        <f t="shared" si="1384"/>
        <v>1.37068648</v>
      </c>
      <c r="L465" s="9">
        <f t="shared" si="1384"/>
        <v>1.302152156</v>
      </c>
      <c r="M465" s="9">
        <f t="shared" si="1384"/>
        <v>1.233617832</v>
      </c>
      <c r="N465" s="9">
        <f t="shared" si="1384"/>
        <v>1.1650835079999999</v>
      </c>
      <c r="O465" s="9">
        <f t="shared" si="1384"/>
        <v>1.0965491839999999</v>
      </c>
      <c r="P465" s="9">
        <f t="shared" si="1384"/>
        <v>1.0280148599999999</v>
      </c>
      <c r="Q465" s="9">
        <f t="shared" si="1384"/>
        <v>0.95948053599999983</v>
      </c>
      <c r="R465" s="9">
        <f t="shared" si="1384"/>
        <v>0.89094621199999979</v>
      </c>
      <c r="S465" s="9">
        <f t="shared" si="1384"/>
        <v>0.82241188799999976</v>
      </c>
      <c r="T465" s="9">
        <f t="shared" si="1384"/>
        <v>0.75387756399999972</v>
      </c>
      <c r="U465" s="9">
        <f t="shared" si="1384"/>
        <v>0.68271432295152379</v>
      </c>
      <c r="V465" s="9">
        <f t="shared" si="1384"/>
        <v>0.61444289065637137</v>
      </c>
      <c r="W465" s="9">
        <f t="shared" si="1384"/>
        <v>0.54617145836121894</v>
      </c>
      <c r="X465" s="9">
        <f t="shared" si="1384"/>
        <v>0.47790002606606657</v>
      </c>
      <c r="Y465" s="9">
        <f t="shared" si="1384"/>
        <v>0.40962859377091421</v>
      </c>
      <c r="Z465" s="9">
        <f t="shared" si="1384"/>
        <v>0.34135716147576184</v>
      </c>
      <c r="AA465" s="9">
        <f t="shared" si="1384"/>
        <v>0.27308572918060947</v>
      </c>
      <c r="AB465" s="9">
        <f t="shared" si="1384"/>
        <v>0.2048142968854571</v>
      </c>
      <c r="AC465" s="9">
        <f t="shared" si="1384"/>
        <v>0.13654286459030474</v>
      </c>
      <c r="AD465" s="9">
        <f t="shared" si="1384"/>
        <v>6.8271432295152368E-2</v>
      </c>
      <c r="AE465" s="9">
        <f t="shared" si="1384"/>
        <v>0</v>
      </c>
      <c r="AF465" s="9">
        <f t="shared" si="1384"/>
        <v>0</v>
      </c>
      <c r="AG465" s="9">
        <f t="shared" si="1384"/>
        <v>0</v>
      </c>
      <c r="AH465" s="9">
        <f t="shared" si="1384"/>
        <v>0</v>
      </c>
      <c r="AI465" s="9">
        <f t="shared" si="1381"/>
        <v>0</v>
      </c>
      <c r="AJ465" s="9">
        <f t="shared" si="1381"/>
        <v>0</v>
      </c>
      <c r="AK465" s="9">
        <f t="shared" si="1381"/>
        <v>0</v>
      </c>
      <c r="AL465" s="9">
        <f t="shared" si="1381"/>
        <v>0</v>
      </c>
      <c r="AM465" s="9">
        <f t="shared" si="1381"/>
        <v>0</v>
      </c>
    </row>
    <row r="466" spans="1:39" outlineLevel="2">
      <c r="A466" s="11">
        <f>ROW()</f>
        <v>466</v>
      </c>
      <c r="C466" s="6" t="s">
        <v>473</v>
      </c>
      <c r="D466" s="39"/>
      <c r="E466" s="39"/>
      <c r="F466" s="39"/>
      <c r="G466" s="39"/>
      <c r="H466" s="39"/>
      <c r="I466" s="9"/>
      <c r="J466" s="9">
        <f t="shared" ref="J466:J468" si="1385">I526</f>
        <v>0</v>
      </c>
      <c r="K466" s="9">
        <f t="shared" ref="K466:K468" si="1386">J526</f>
        <v>0</v>
      </c>
      <c r="L466" s="9">
        <f t="shared" ref="L466:L468" si="1387">K526</f>
        <v>0</v>
      </c>
      <c r="M466" s="9">
        <f t="shared" ref="M466:M468" si="1388">L526</f>
        <v>0</v>
      </c>
      <c r="N466" s="9">
        <f t="shared" ref="N466:N468" si="1389">M526</f>
        <v>0</v>
      </c>
      <c r="O466" s="9">
        <f t="shared" ref="O466:O468" si="1390">N526</f>
        <v>0</v>
      </c>
      <c r="P466" s="9">
        <f t="shared" ref="P466:P468" si="1391">O526</f>
        <v>0</v>
      </c>
      <c r="Q466" s="9">
        <f t="shared" ref="Q466:Q468" si="1392">P526</f>
        <v>0</v>
      </c>
      <c r="R466" s="9">
        <f t="shared" ref="R466:R468" si="1393">Q526</f>
        <v>0</v>
      </c>
      <c r="S466" s="9">
        <f t="shared" ref="S466:S468" si="1394">R526</f>
        <v>0</v>
      </c>
      <c r="T466" s="9">
        <f t="shared" ref="T466:T468" si="1395">S526</f>
        <v>0</v>
      </c>
      <c r="U466" s="9">
        <f t="shared" ref="U466:U468" si="1396">T526</f>
        <v>0</v>
      </c>
      <c r="V466" s="9">
        <f t="shared" ref="V466:V468" si="1397">U526</f>
        <v>0</v>
      </c>
      <c r="W466" s="9">
        <f t="shared" ref="W466:W468" si="1398">V526</f>
        <v>0</v>
      </c>
      <c r="X466" s="9">
        <f t="shared" ref="X466:X468" si="1399">W526</f>
        <v>0</v>
      </c>
      <c r="Y466" s="9">
        <f t="shared" ref="Y466:Y468" si="1400">X526</f>
        <v>0</v>
      </c>
      <c r="Z466" s="9">
        <f t="shared" ref="Z466:Z468" si="1401">Y526</f>
        <v>0</v>
      </c>
      <c r="AA466" s="9">
        <f t="shared" ref="AA466:AA468" si="1402">Z526</f>
        <v>0</v>
      </c>
      <c r="AB466" s="9">
        <f t="shared" ref="AB466:AB468" si="1403">AA526</f>
        <v>0</v>
      </c>
      <c r="AC466" s="9">
        <f t="shared" ref="AC466:AC468" si="1404">AB526</f>
        <v>0</v>
      </c>
      <c r="AD466" s="9">
        <f t="shared" ref="AD466:AD468" si="1405">AC526</f>
        <v>0</v>
      </c>
      <c r="AE466" s="9">
        <f t="shared" ref="AE466:AE468" si="1406">AD526</f>
        <v>0</v>
      </c>
      <c r="AF466" s="9">
        <f t="shared" ref="AF466:AF468" si="1407">AE526</f>
        <v>0</v>
      </c>
      <c r="AG466" s="9">
        <f t="shared" ref="AG466:AG468" si="1408">AF526</f>
        <v>0</v>
      </c>
      <c r="AH466" s="9">
        <f t="shared" ref="AH466:AH468" si="1409">AG526</f>
        <v>0</v>
      </c>
      <c r="AI466" s="9">
        <f t="shared" si="1381"/>
        <v>0</v>
      </c>
      <c r="AJ466" s="9">
        <f t="shared" si="1381"/>
        <v>0</v>
      </c>
      <c r="AK466" s="9">
        <f t="shared" si="1381"/>
        <v>0</v>
      </c>
      <c r="AL466" s="9">
        <f t="shared" si="1381"/>
        <v>0</v>
      </c>
      <c r="AM466" s="9">
        <f t="shared" si="1381"/>
        <v>0</v>
      </c>
    </row>
    <row r="467" spans="1:39" outlineLevel="2">
      <c r="A467" s="11">
        <f>ROW()</f>
        <v>467</v>
      </c>
      <c r="C467" s="6" t="s">
        <v>474</v>
      </c>
      <c r="D467" s="39"/>
      <c r="E467" s="39"/>
      <c r="F467" s="39"/>
      <c r="G467" s="39"/>
      <c r="H467" s="39"/>
      <c r="I467" s="9"/>
      <c r="J467" s="9">
        <f t="shared" si="1385"/>
        <v>0</v>
      </c>
      <c r="K467" s="9">
        <f t="shared" si="1386"/>
        <v>0</v>
      </c>
      <c r="L467" s="9">
        <f t="shared" si="1387"/>
        <v>0</v>
      </c>
      <c r="M467" s="9">
        <f t="shared" si="1388"/>
        <v>0</v>
      </c>
      <c r="N467" s="9">
        <f t="shared" si="1389"/>
        <v>0</v>
      </c>
      <c r="O467" s="9">
        <f t="shared" si="1390"/>
        <v>0</v>
      </c>
      <c r="P467" s="9">
        <f t="shared" si="1391"/>
        <v>0</v>
      </c>
      <c r="Q467" s="9">
        <f t="shared" si="1392"/>
        <v>0</v>
      </c>
      <c r="R467" s="9">
        <f t="shared" si="1393"/>
        <v>0</v>
      </c>
      <c r="S467" s="9">
        <f t="shared" si="1394"/>
        <v>0</v>
      </c>
      <c r="T467" s="9">
        <f t="shared" si="1395"/>
        <v>0</v>
      </c>
      <c r="U467" s="9">
        <f t="shared" si="1396"/>
        <v>0</v>
      </c>
      <c r="V467" s="9">
        <f t="shared" si="1397"/>
        <v>0</v>
      </c>
      <c r="W467" s="9">
        <f t="shared" si="1398"/>
        <v>0</v>
      </c>
      <c r="X467" s="9">
        <f t="shared" si="1399"/>
        <v>0</v>
      </c>
      <c r="Y467" s="9">
        <f t="shared" si="1400"/>
        <v>0</v>
      </c>
      <c r="Z467" s="9">
        <f t="shared" si="1401"/>
        <v>0</v>
      </c>
      <c r="AA467" s="9">
        <f t="shared" si="1402"/>
        <v>0</v>
      </c>
      <c r="AB467" s="9">
        <f t="shared" si="1403"/>
        <v>0</v>
      </c>
      <c r="AC467" s="9">
        <f t="shared" si="1404"/>
        <v>0</v>
      </c>
      <c r="AD467" s="9">
        <f t="shared" si="1405"/>
        <v>0</v>
      </c>
      <c r="AE467" s="9">
        <f t="shared" si="1406"/>
        <v>0</v>
      </c>
      <c r="AF467" s="9">
        <f t="shared" si="1407"/>
        <v>0</v>
      </c>
      <c r="AG467" s="9">
        <f t="shared" si="1408"/>
        <v>0</v>
      </c>
      <c r="AH467" s="9">
        <f t="shared" si="1409"/>
        <v>0</v>
      </c>
      <c r="AI467" s="9">
        <f t="shared" si="1381"/>
        <v>0</v>
      </c>
      <c r="AJ467" s="9">
        <f t="shared" si="1381"/>
        <v>0</v>
      </c>
      <c r="AK467" s="9">
        <f t="shared" si="1381"/>
        <v>0</v>
      </c>
      <c r="AL467" s="9">
        <f t="shared" si="1381"/>
        <v>0</v>
      </c>
      <c r="AM467" s="9">
        <f t="shared" si="1381"/>
        <v>0</v>
      </c>
    </row>
    <row r="468" spans="1:39" outlineLevel="2">
      <c r="A468" s="11">
        <f>ROW()</f>
        <v>468</v>
      </c>
      <c r="C468" s="6" t="s">
        <v>477</v>
      </c>
      <c r="D468" s="39"/>
      <c r="E468" s="39"/>
      <c r="F468" s="39"/>
      <c r="G468" s="39"/>
      <c r="H468" s="39"/>
      <c r="I468" s="9"/>
      <c r="J468" s="9">
        <f t="shared" si="1385"/>
        <v>0</v>
      </c>
      <c r="K468" s="9">
        <f t="shared" si="1386"/>
        <v>0</v>
      </c>
      <c r="L468" s="9">
        <f t="shared" si="1387"/>
        <v>0</v>
      </c>
      <c r="M468" s="9">
        <f t="shared" si="1388"/>
        <v>0</v>
      </c>
      <c r="N468" s="9">
        <f t="shared" si="1389"/>
        <v>0</v>
      </c>
      <c r="O468" s="9">
        <f t="shared" si="1390"/>
        <v>0</v>
      </c>
      <c r="P468" s="9">
        <f t="shared" si="1391"/>
        <v>0</v>
      </c>
      <c r="Q468" s="9">
        <f t="shared" si="1392"/>
        <v>0</v>
      </c>
      <c r="R468" s="9">
        <f t="shared" si="1393"/>
        <v>0</v>
      </c>
      <c r="S468" s="9">
        <f t="shared" si="1394"/>
        <v>0</v>
      </c>
      <c r="T468" s="9">
        <f t="shared" si="1395"/>
        <v>0</v>
      </c>
      <c r="U468" s="9">
        <f t="shared" si="1396"/>
        <v>0</v>
      </c>
      <c r="V468" s="9">
        <f t="shared" si="1397"/>
        <v>0</v>
      </c>
      <c r="W468" s="9">
        <f t="shared" si="1398"/>
        <v>0</v>
      </c>
      <c r="X468" s="9">
        <f t="shared" si="1399"/>
        <v>0</v>
      </c>
      <c r="Y468" s="9">
        <f t="shared" si="1400"/>
        <v>0</v>
      </c>
      <c r="Z468" s="9">
        <f t="shared" si="1401"/>
        <v>0</v>
      </c>
      <c r="AA468" s="9">
        <f t="shared" si="1402"/>
        <v>0</v>
      </c>
      <c r="AB468" s="9">
        <f t="shared" si="1403"/>
        <v>0</v>
      </c>
      <c r="AC468" s="9">
        <f t="shared" si="1404"/>
        <v>0</v>
      </c>
      <c r="AD468" s="9">
        <f t="shared" si="1405"/>
        <v>0</v>
      </c>
      <c r="AE468" s="9">
        <f t="shared" si="1406"/>
        <v>0</v>
      </c>
      <c r="AF468" s="9">
        <f t="shared" si="1407"/>
        <v>0</v>
      </c>
      <c r="AG468" s="9">
        <f t="shared" si="1408"/>
        <v>0</v>
      </c>
      <c r="AH468" s="9">
        <f t="shared" si="1409"/>
        <v>0</v>
      </c>
      <c r="AI468" s="9">
        <f t="shared" si="1381"/>
        <v>0</v>
      </c>
      <c r="AJ468" s="9">
        <f t="shared" si="1381"/>
        <v>0</v>
      </c>
      <c r="AK468" s="9">
        <f t="shared" si="1381"/>
        <v>0</v>
      </c>
      <c r="AL468" s="9">
        <f t="shared" si="1381"/>
        <v>0</v>
      </c>
      <c r="AM468" s="9">
        <f t="shared" si="1381"/>
        <v>0</v>
      </c>
    </row>
    <row r="469" spans="1:39" outlineLevel="2">
      <c r="A469" s="11">
        <f>ROW()</f>
        <v>469</v>
      </c>
      <c r="C469" s="6" t="s">
        <v>511</v>
      </c>
      <c r="D469" s="39"/>
      <c r="E469" s="39"/>
      <c r="F469" s="39"/>
      <c r="G469" s="39"/>
      <c r="H469" s="39"/>
      <c r="I469" s="9"/>
      <c r="J469" s="9">
        <f t="shared" ref="J469:J470" si="1410">I529</f>
        <v>0</v>
      </c>
      <c r="K469" s="9">
        <f t="shared" ref="K469" si="1411">J529</f>
        <v>0</v>
      </c>
      <c r="L469" s="9">
        <f t="shared" ref="L469" si="1412">K529</f>
        <v>0</v>
      </c>
      <c r="M469" s="9">
        <f t="shared" ref="M469" si="1413">L529</f>
        <v>0</v>
      </c>
      <c r="N469" s="9">
        <f t="shared" ref="N469" si="1414">M529</f>
        <v>0</v>
      </c>
      <c r="O469" s="9">
        <f t="shared" ref="O469" si="1415">N529</f>
        <v>0</v>
      </c>
      <c r="P469" s="9">
        <f t="shared" ref="P469" si="1416">O529</f>
        <v>0</v>
      </c>
      <c r="Q469" s="9">
        <f t="shared" ref="Q469" si="1417">P529</f>
        <v>0</v>
      </c>
      <c r="R469" s="9">
        <f t="shared" ref="R469" si="1418">Q529</f>
        <v>0</v>
      </c>
      <c r="S469" s="9">
        <f t="shared" ref="S469" si="1419">R529</f>
        <v>0</v>
      </c>
      <c r="T469" s="9">
        <f t="shared" ref="T469" si="1420">S529</f>
        <v>0</v>
      </c>
      <c r="U469" s="9">
        <f t="shared" ref="U469" si="1421">T529</f>
        <v>0</v>
      </c>
      <c r="V469" s="9">
        <f t="shared" ref="V469" si="1422">U529</f>
        <v>0</v>
      </c>
      <c r="W469" s="9">
        <f t="shared" ref="W469" si="1423">V529</f>
        <v>0</v>
      </c>
      <c r="X469" s="9">
        <f t="shared" ref="X469" si="1424">W529</f>
        <v>0</v>
      </c>
      <c r="Y469" s="9">
        <f t="shared" ref="Y469" si="1425">X529</f>
        <v>0</v>
      </c>
      <c r="Z469" s="9">
        <f t="shared" ref="Z469" si="1426">Y529</f>
        <v>0</v>
      </c>
      <c r="AA469" s="9">
        <f t="shared" ref="AA469" si="1427">Z529</f>
        <v>0</v>
      </c>
      <c r="AB469" s="9">
        <f t="shared" ref="AB469" si="1428">AA529</f>
        <v>0</v>
      </c>
      <c r="AC469" s="9">
        <f t="shared" ref="AC469" si="1429">AB529</f>
        <v>0</v>
      </c>
      <c r="AD469" s="9">
        <f t="shared" ref="AD469" si="1430">AC529</f>
        <v>0</v>
      </c>
      <c r="AE469" s="9">
        <f t="shared" ref="AE469" si="1431">AD529</f>
        <v>0</v>
      </c>
      <c r="AF469" s="9">
        <f t="shared" ref="AF469" si="1432">AE529</f>
        <v>0</v>
      </c>
      <c r="AG469" s="9">
        <f t="shared" ref="AG469" si="1433">AF529</f>
        <v>0</v>
      </c>
      <c r="AH469" s="9">
        <f t="shared" ref="AH469" si="1434">AG529</f>
        <v>0</v>
      </c>
      <c r="AI469" s="9">
        <f t="shared" si="1381"/>
        <v>0</v>
      </c>
      <c r="AJ469" s="9">
        <f t="shared" si="1381"/>
        <v>0</v>
      </c>
      <c r="AK469" s="9">
        <f t="shared" si="1381"/>
        <v>0</v>
      </c>
      <c r="AL469" s="9">
        <f t="shared" si="1381"/>
        <v>0</v>
      </c>
      <c r="AM469" s="9">
        <f t="shared" si="1381"/>
        <v>0</v>
      </c>
    </row>
    <row r="470" spans="1:39" outlineLevel="2">
      <c r="A470" s="11">
        <f>ROW()</f>
        <v>470</v>
      </c>
      <c r="C470" s="6" t="s">
        <v>655</v>
      </c>
      <c r="D470" s="39"/>
      <c r="E470" s="39"/>
      <c r="F470" s="39"/>
      <c r="G470" s="39"/>
      <c r="H470" s="39"/>
      <c r="I470" s="9"/>
      <c r="J470" s="9">
        <f t="shared" si="1410"/>
        <v>0</v>
      </c>
      <c r="K470" s="9">
        <f t="shared" ref="K470" si="1435">J530</f>
        <v>0</v>
      </c>
      <c r="L470" s="9">
        <f t="shared" ref="L470" si="1436">K530</f>
        <v>0</v>
      </c>
      <c r="M470" s="9">
        <f t="shared" ref="M470" si="1437">L530</f>
        <v>0</v>
      </c>
      <c r="N470" s="9">
        <f t="shared" ref="N470" si="1438">M530</f>
        <v>0</v>
      </c>
      <c r="O470" s="9">
        <f t="shared" ref="O470" si="1439">N530</f>
        <v>0</v>
      </c>
      <c r="P470" s="9">
        <f t="shared" ref="P470" si="1440">O530</f>
        <v>0</v>
      </c>
      <c r="Q470" s="9">
        <f t="shared" ref="Q470" si="1441">P530</f>
        <v>0</v>
      </c>
      <c r="R470" s="9">
        <f t="shared" ref="R470" si="1442">Q530</f>
        <v>0</v>
      </c>
      <c r="S470" s="9">
        <f t="shared" ref="S470" si="1443">R530</f>
        <v>0</v>
      </c>
      <c r="T470" s="9">
        <f t="shared" ref="T470" si="1444">S530</f>
        <v>0</v>
      </c>
      <c r="U470" s="9">
        <f t="shared" ref="U470" si="1445">T530</f>
        <v>0</v>
      </c>
      <c r="V470" s="9">
        <f t="shared" ref="V470" si="1446">U530</f>
        <v>0</v>
      </c>
      <c r="W470" s="9">
        <f t="shared" ref="W470" si="1447">V530</f>
        <v>0</v>
      </c>
      <c r="X470" s="9">
        <f t="shared" ref="X470" si="1448">W530</f>
        <v>0</v>
      </c>
      <c r="Y470" s="9">
        <f t="shared" ref="Y470" si="1449">X530</f>
        <v>0</v>
      </c>
      <c r="Z470" s="9">
        <f t="shared" ref="Z470" si="1450">Y530</f>
        <v>0</v>
      </c>
      <c r="AA470" s="9">
        <f t="shared" ref="AA470" si="1451">Z530</f>
        <v>0</v>
      </c>
      <c r="AB470" s="9">
        <f t="shared" ref="AB470" si="1452">AA530</f>
        <v>0</v>
      </c>
      <c r="AC470" s="9">
        <f t="shared" ref="AC470" si="1453">AB530</f>
        <v>0</v>
      </c>
      <c r="AD470" s="9">
        <f t="shared" ref="AD470" si="1454">AC530</f>
        <v>0</v>
      </c>
      <c r="AE470" s="9">
        <f t="shared" ref="AE470" si="1455">AD530</f>
        <v>0</v>
      </c>
      <c r="AF470" s="9">
        <f t="shared" ref="AF470" si="1456">AE530</f>
        <v>0</v>
      </c>
      <c r="AG470" s="9">
        <f t="shared" ref="AG470:AH470" si="1457">AF530</f>
        <v>0</v>
      </c>
      <c r="AH470" s="9">
        <f t="shared" si="1457"/>
        <v>0</v>
      </c>
      <c r="AI470" s="9">
        <f t="shared" si="1381"/>
        <v>0</v>
      </c>
      <c r="AJ470" s="9">
        <f t="shared" si="1381"/>
        <v>0</v>
      </c>
      <c r="AK470" s="9">
        <f t="shared" si="1381"/>
        <v>0</v>
      </c>
      <c r="AL470" s="9">
        <f t="shared" si="1381"/>
        <v>0</v>
      </c>
      <c r="AM470" s="9">
        <f t="shared" si="1381"/>
        <v>0</v>
      </c>
    </row>
    <row r="471" spans="1:39" outlineLevel="2">
      <c r="A471" s="11">
        <f>ROW()</f>
        <v>471</v>
      </c>
      <c r="C471" s="6" t="s">
        <v>656</v>
      </c>
      <c r="D471" s="39"/>
      <c r="E471" s="39"/>
      <c r="F471" s="39"/>
      <c r="G471" s="39"/>
      <c r="H471" s="3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</row>
    <row r="472" spans="1:39" outlineLevel="2">
      <c r="A472" s="11">
        <f>ROW()</f>
        <v>472</v>
      </c>
      <c r="C472" s="6" t="s">
        <v>667</v>
      </c>
      <c r="D472" s="39"/>
      <c r="E472" s="39"/>
      <c r="F472" s="39"/>
      <c r="G472" s="39"/>
      <c r="H472" s="3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</row>
    <row r="473" spans="1:39" outlineLevel="2">
      <c r="A473" s="11">
        <f>ROW()</f>
        <v>473</v>
      </c>
      <c r="C473" s="6" t="s">
        <v>212</v>
      </c>
      <c r="D473" s="39"/>
      <c r="E473" s="39"/>
      <c r="F473" s="39"/>
      <c r="G473" s="39"/>
      <c r="H473" s="39"/>
      <c r="I473" s="9"/>
      <c r="J473" s="9">
        <f t="shared" ref="J473:S473" si="1458">I533</f>
        <v>0</v>
      </c>
      <c r="K473" s="9">
        <f t="shared" si="1458"/>
        <v>0</v>
      </c>
      <c r="L473" s="9">
        <f t="shared" si="1458"/>
        <v>0</v>
      </c>
      <c r="M473" s="9">
        <f t="shared" si="1458"/>
        <v>0</v>
      </c>
      <c r="N473" s="9">
        <f t="shared" si="1458"/>
        <v>0</v>
      </c>
      <c r="O473" s="9">
        <f t="shared" si="1458"/>
        <v>0</v>
      </c>
      <c r="P473" s="9">
        <f t="shared" si="1458"/>
        <v>0</v>
      </c>
      <c r="Q473" s="9">
        <f t="shared" si="1458"/>
        <v>0</v>
      </c>
      <c r="R473" s="9">
        <f t="shared" si="1458"/>
        <v>0</v>
      </c>
      <c r="S473" s="9">
        <f t="shared" si="1458"/>
        <v>0</v>
      </c>
      <c r="T473" s="9">
        <f t="shared" ref="T473:AC473" si="1459">S533</f>
        <v>0</v>
      </c>
      <c r="U473" s="9">
        <f t="shared" si="1459"/>
        <v>0</v>
      </c>
      <c r="V473" s="9">
        <f t="shared" si="1459"/>
        <v>0</v>
      </c>
      <c r="W473" s="9">
        <f t="shared" si="1459"/>
        <v>0</v>
      </c>
      <c r="X473" s="9">
        <f t="shared" si="1459"/>
        <v>0</v>
      </c>
      <c r="Y473" s="9">
        <f t="shared" si="1459"/>
        <v>0</v>
      </c>
      <c r="Z473" s="9">
        <f t="shared" si="1459"/>
        <v>0</v>
      </c>
      <c r="AA473" s="9">
        <f t="shared" si="1459"/>
        <v>0</v>
      </c>
      <c r="AB473" s="9">
        <f t="shared" si="1459"/>
        <v>0</v>
      </c>
      <c r="AC473" s="9">
        <f t="shared" si="1459"/>
        <v>0</v>
      </c>
      <c r="AD473" s="9">
        <f t="shared" ref="AD473:AD474" si="1460">AC533</f>
        <v>0</v>
      </c>
      <c r="AE473" s="9">
        <f t="shared" ref="AE473:AE474" si="1461">AD533</f>
        <v>0</v>
      </c>
      <c r="AF473" s="9">
        <f t="shared" ref="AF473:AF474" si="1462">AE533</f>
        <v>0</v>
      </c>
      <c r="AG473" s="9">
        <f t="shared" ref="AG473:AG474" si="1463">AF533</f>
        <v>0</v>
      </c>
      <c r="AH473" s="9">
        <f t="shared" ref="AH473:AH474" si="1464">AG533</f>
        <v>0</v>
      </c>
      <c r="AI473" s="9">
        <f t="shared" ref="AI473:AI474" si="1465">AH533</f>
        <v>0</v>
      </c>
      <c r="AJ473" s="9">
        <f t="shared" ref="AJ473:AJ474" si="1466">AI533</f>
        <v>0</v>
      </c>
      <c r="AK473" s="9">
        <f t="shared" ref="AK473:AK474" si="1467">AJ533</f>
        <v>0</v>
      </c>
      <c r="AL473" s="9">
        <f t="shared" ref="AL473:AL474" si="1468">AK533</f>
        <v>0</v>
      </c>
      <c r="AM473" s="9">
        <f t="shared" ref="AM473:AM474" si="1469">AL533</f>
        <v>0</v>
      </c>
    </row>
    <row r="474" spans="1:39" outlineLevel="2">
      <c r="A474" s="11">
        <f>ROW()</f>
        <v>474</v>
      </c>
      <c r="C474" s="30" t="s">
        <v>362</v>
      </c>
      <c r="D474" s="90"/>
      <c r="E474" s="90"/>
      <c r="F474" s="90"/>
      <c r="G474" s="90"/>
      <c r="H474" s="90"/>
      <c r="I474" s="15"/>
      <c r="J474" s="15">
        <f t="shared" ref="J474" si="1470">I534</f>
        <v>0</v>
      </c>
      <c r="K474" s="15">
        <f t="shared" ref="K474" si="1471">J534</f>
        <v>0</v>
      </c>
      <c r="L474" s="15">
        <f t="shared" ref="L474" si="1472">K534</f>
        <v>0</v>
      </c>
      <c r="M474" s="15">
        <f t="shared" ref="M474" si="1473">L534</f>
        <v>0</v>
      </c>
      <c r="N474" s="15">
        <f t="shared" ref="N474" si="1474">M534</f>
        <v>0</v>
      </c>
      <c r="O474" s="15">
        <f t="shared" ref="O474" si="1475">N534</f>
        <v>0</v>
      </c>
      <c r="P474" s="15">
        <f t="shared" ref="P474" si="1476">O534</f>
        <v>0</v>
      </c>
      <c r="Q474" s="15">
        <f t="shared" ref="Q474" si="1477">P534</f>
        <v>0</v>
      </c>
      <c r="R474" s="15">
        <f t="shared" ref="R474" si="1478">Q534</f>
        <v>0</v>
      </c>
      <c r="S474" s="15">
        <f t="shared" ref="S474" si="1479">R534</f>
        <v>0</v>
      </c>
      <c r="T474" s="15">
        <f t="shared" ref="T474" si="1480">S534</f>
        <v>0</v>
      </c>
      <c r="U474" s="15">
        <f t="shared" ref="U474" si="1481">T534</f>
        <v>0</v>
      </c>
      <c r="V474" s="15">
        <f t="shared" ref="V474" si="1482">U534</f>
        <v>0</v>
      </c>
      <c r="W474" s="15">
        <f t="shared" ref="W474" si="1483">V534</f>
        <v>0</v>
      </c>
      <c r="X474" s="15">
        <f t="shared" ref="X474" si="1484">W534</f>
        <v>0</v>
      </c>
      <c r="Y474" s="15">
        <f t="shared" ref="Y474" si="1485">X534</f>
        <v>0</v>
      </c>
      <c r="Z474" s="15">
        <f t="shared" ref="Z474" si="1486">Y534</f>
        <v>0</v>
      </c>
      <c r="AA474" s="15">
        <f t="shared" ref="AA474" si="1487">Z534</f>
        <v>0</v>
      </c>
      <c r="AB474" s="15">
        <f t="shared" ref="AB474" si="1488">AA534</f>
        <v>0</v>
      </c>
      <c r="AC474" s="15">
        <f t="shared" ref="AC474" si="1489">AB534</f>
        <v>0</v>
      </c>
      <c r="AD474" s="15">
        <f t="shared" si="1460"/>
        <v>0</v>
      </c>
      <c r="AE474" s="15">
        <f t="shared" si="1461"/>
        <v>0</v>
      </c>
      <c r="AF474" s="15">
        <f t="shared" si="1462"/>
        <v>0</v>
      </c>
      <c r="AG474" s="15">
        <f t="shared" si="1463"/>
        <v>0</v>
      </c>
      <c r="AH474" s="15">
        <f t="shared" si="1464"/>
        <v>0</v>
      </c>
      <c r="AI474" s="15">
        <f t="shared" si="1465"/>
        <v>0</v>
      </c>
      <c r="AJ474" s="15">
        <f t="shared" si="1466"/>
        <v>0</v>
      </c>
      <c r="AK474" s="15">
        <f t="shared" si="1467"/>
        <v>0</v>
      </c>
      <c r="AL474" s="15">
        <f t="shared" si="1468"/>
        <v>0</v>
      </c>
      <c r="AM474" s="15">
        <f t="shared" si="1469"/>
        <v>0</v>
      </c>
    </row>
    <row r="475" spans="1:39" outlineLevel="2">
      <c r="A475" s="11">
        <f>ROW()</f>
        <v>475</v>
      </c>
      <c r="C475" s="6" t="s">
        <v>1</v>
      </c>
      <c r="D475" s="39"/>
      <c r="E475" s="39"/>
      <c r="F475" s="39"/>
      <c r="G475" s="39"/>
      <c r="H475" s="39"/>
      <c r="I475" s="9"/>
      <c r="J475" s="9">
        <f t="shared" ref="J475" si="1490">SUM(J462:J474)</f>
        <v>0</v>
      </c>
      <c r="K475" s="9">
        <f t="shared" ref="K475" si="1491">SUM(K462:K474)</f>
        <v>3.2674119600000004</v>
      </c>
      <c r="L475" s="9">
        <f t="shared" ref="L475" si="1492">SUM(L462:L474)</f>
        <v>3.0950474578333331</v>
      </c>
      <c r="M475" s="9">
        <f t="shared" ref="M475" si="1493">SUM(M462:M474)</f>
        <v>2.9226829556666667</v>
      </c>
      <c r="N475" s="9">
        <f t="shared" ref="N475" si="1494">SUM(N462:N474)</f>
        <v>2.7503184534999998</v>
      </c>
      <c r="O475" s="9">
        <f t="shared" ref="O475" si="1495">SUM(O462:O474)</f>
        <v>2.5779539513333329</v>
      </c>
      <c r="P475" s="9">
        <f t="shared" ref="P475" si="1496">SUM(P462:P474)</f>
        <v>2.4055894491666665</v>
      </c>
      <c r="Q475" s="9">
        <f t="shared" ref="Q475" si="1497">SUM(Q462:Q474)</f>
        <v>2.2332249469999996</v>
      </c>
      <c r="R475" s="9">
        <f t="shared" ref="R475" si="1498">SUM(R462:R474)</f>
        <v>2.0608604448333327</v>
      </c>
      <c r="S475" s="9">
        <f t="shared" ref="S475" si="1499">SUM(S462:S474)</f>
        <v>1.8884959426666661</v>
      </c>
      <c r="T475" s="9">
        <f t="shared" ref="T475" si="1500">SUM(T462:T474)</f>
        <v>1.7161314404999994</v>
      </c>
      <c r="U475" s="9">
        <f t="shared" ref="U475" si="1501">SUM(U462:U474)</f>
        <v>1.5411380212848569</v>
      </c>
      <c r="V475" s="9">
        <f t="shared" ref="V475" si="1502">SUM(V462:V474)</f>
        <v>1.3690364108230377</v>
      </c>
      <c r="W475" s="9">
        <f t="shared" ref="W475" si="1503">SUM(W462:W474)</f>
        <v>1.1969348003612188</v>
      </c>
      <c r="X475" s="9">
        <f t="shared" ref="X475" si="1504">SUM(X462:X474)</f>
        <v>1.0248331898993996</v>
      </c>
      <c r="Y475" s="9">
        <f t="shared" ref="Y475" si="1505">SUM(Y462:Y474)</f>
        <v>0.85273157943758071</v>
      </c>
      <c r="Z475" s="9">
        <f t="shared" ref="Z475" si="1506">SUM(Z462:Z474)</f>
        <v>0.68062996897576178</v>
      </c>
      <c r="AA475" s="9">
        <f t="shared" ref="AA475" si="1507">SUM(AA462:AA474)</f>
        <v>0.54450397518060933</v>
      </c>
      <c r="AB475" s="9">
        <f t="shared" ref="AB475" si="1508">SUM(AB462:AB474)</f>
        <v>0.408377981385457</v>
      </c>
      <c r="AC475" s="9">
        <f t="shared" ref="AC475:AG475" si="1509">SUM(AC462:AC474)</f>
        <v>0.27225198759030467</v>
      </c>
      <c r="AD475" s="9">
        <f t="shared" si="1509"/>
        <v>0.13612599379515233</v>
      </c>
      <c r="AE475" s="9">
        <f t="shared" si="1509"/>
        <v>0</v>
      </c>
      <c r="AF475" s="9">
        <f t="shared" si="1509"/>
        <v>0</v>
      </c>
      <c r="AG475" s="9">
        <f t="shared" si="1509"/>
        <v>0</v>
      </c>
      <c r="AH475" s="9">
        <f t="shared" ref="AH475" si="1510">SUM(AH462:AH474)</f>
        <v>0</v>
      </c>
      <c r="AI475" s="9">
        <f t="shared" ref="AI475:AM475" si="1511">SUM(AI462:AI474)</f>
        <v>0</v>
      </c>
      <c r="AJ475" s="9">
        <f t="shared" si="1511"/>
        <v>0</v>
      </c>
      <c r="AK475" s="9">
        <f t="shared" si="1511"/>
        <v>0</v>
      </c>
      <c r="AL475" s="9">
        <f t="shared" si="1511"/>
        <v>0</v>
      </c>
      <c r="AM475" s="9">
        <f t="shared" si="1511"/>
        <v>0</v>
      </c>
    </row>
    <row r="476" spans="1:39" outlineLevel="2">
      <c r="A476" s="11">
        <f>ROW()</f>
        <v>476</v>
      </c>
      <c r="B476" s="343" t="s">
        <v>31</v>
      </c>
      <c r="D476" s="39"/>
      <c r="E476" s="39"/>
      <c r="F476" s="39"/>
      <c r="G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</row>
    <row r="477" spans="1:39" outlineLevel="2">
      <c r="A477" s="11">
        <f>ROW()</f>
        <v>477</v>
      </c>
      <c r="C477" s="6" t="s">
        <v>2</v>
      </c>
      <c r="D477" s="39"/>
      <c r="E477" s="39"/>
      <c r="F477" s="39"/>
      <c r="G477" s="39"/>
      <c r="I477" s="39"/>
      <c r="J477" s="9">
        <f>J$262</f>
        <v>3.0096500000000002E-2</v>
      </c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</row>
    <row r="478" spans="1:39" outlineLevel="2">
      <c r="A478" s="11">
        <f>ROW()</f>
        <v>478</v>
      </c>
      <c r="C478" s="6" t="s">
        <v>3</v>
      </c>
      <c r="D478" s="39"/>
      <c r="E478" s="39"/>
      <c r="F478" s="39"/>
      <c r="G478" s="39"/>
      <c r="I478" s="39"/>
      <c r="J478" s="9">
        <f>J$263</f>
        <v>1.32699473</v>
      </c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</row>
    <row r="479" spans="1:39" outlineLevel="2">
      <c r="A479" s="11">
        <f>ROW()</f>
        <v>479</v>
      </c>
      <c r="C479" s="6" t="s">
        <v>4</v>
      </c>
      <c r="D479" s="39"/>
      <c r="E479" s="39"/>
      <c r="F479" s="39"/>
      <c r="G479" s="39"/>
      <c r="I479" s="39"/>
      <c r="J479" s="9">
        <f>J$264</f>
        <v>0.5396342500000002</v>
      </c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</row>
    <row r="480" spans="1:39" outlineLevel="2">
      <c r="A480" s="11">
        <f>ROW()</f>
        <v>480</v>
      </c>
      <c r="C480" s="6" t="s">
        <v>5</v>
      </c>
      <c r="D480" s="39"/>
      <c r="E480" s="39"/>
      <c r="F480" s="39"/>
      <c r="G480" s="39"/>
      <c r="I480" s="39"/>
      <c r="J480" s="9">
        <f>J$265</f>
        <v>1.37068648</v>
      </c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</row>
    <row r="481" spans="1:39" outlineLevel="2">
      <c r="A481" s="11">
        <f>ROW()</f>
        <v>481</v>
      </c>
      <c r="C481" s="6" t="s">
        <v>473</v>
      </c>
      <c r="D481" s="39"/>
      <c r="E481" s="39"/>
      <c r="F481" s="39"/>
      <c r="G481" s="39"/>
      <c r="I481" s="39"/>
      <c r="J481" s="9">
        <f>J$266</f>
        <v>0</v>
      </c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</row>
    <row r="482" spans="1:39" outlineLevel="2">
      <c r="A482" s="11">
        <f>ROW()</f>
        <v>482</v>
      </c>
      <c r="C482" s="6" t="s">
        <v>474</v>
      </c>
      <c r="D482" s="39"/>
      <c r="E482" s="39"/>
      <c r="F482" s="39"/>
      <c r="G482" s="39"/>
      <c r="I482" s="39"/>
      <c r="J482" s="9">
        <f>J$267</f>
        <v>0</v>
      </c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</row>
    <row r="483" spans="1:39" outlineLevel="2">
      <c r="A483" s="11">
        <f>ROW()</f>
        <v>483</v>
      </c>
      <c r="C483" s="6" t="s">
        <v>477</v>
      </c>
      <c r="D483" s="39"/>
      <c r="E483" s="39"/>
      <c r="F483" s="39"/>
      <c r="G483" s="39"/>
      <c r="I483" s="39"/>
      <c r="J483" s="9">
        <f>J$268</f>
        <v>0</v>
      </c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</row>
    <row r="484" spans="1:39" outlineLevel="2">
      <c r="A484" s="11">
        <f>ROW()</f>
        <v>484</v>
      </c>
      <c r="C484" s="6" t="s">
        <v>511</v>
      </c>
      <c r="D484" s="39"/>
      <c r="E484" s="39"/>
      <c r="F484" s="39"/>
      <c r="G484" s="39"/>
      <c r="I484" s="39"/>
      <c r="J484" s="9">
        <f>J$269</f>
        <v>0</v>
      </c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</row>
    <row r="485" spans="1:39" outlineLevel="2">
      <c r="A485" s="11">
        <f>ROW()</f>
        <v>485</v>
      </c>
      <c r="C485" s="6" t="s">
        <v>655</v>
      </c>
      <c r="D485" s="39"/>
      <c r="E485" s="39"/>
      <c r="F485" s="39"/>
      <c r="G485" s="39"/>
      <c r="I485" s="39"/>
      <c r="J485" s="9">
        <f>J$270</f>
        <v>0</v>
      </c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</row>
    <row r="486" spans="1:39" outlineLevel="2">
      <c r="A486" s="11">
        <f>ROW()</f>
        <v>486</v>
      </c>
      <c r="C486" s="6" t="s">
        <v>656</v>
      </c>
      <c r="D486" s="39"/>
      <c r="E486" s="39"/>
      <c r="F486" s="39"/>
      <c r="G486" s="39"/>
      <c r="I486" s="39"/>
      <c r="J486" s="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</row>
    <row r="487" spans="1:39" outlineLevel="2">
      <c r="A487" s="11">
        <f>ROW()</f>
        <v>487</v>
      </c>
      <c r="C487" s="6" t="s">
        <v>667</v>
      </c>
      <c r="D487" s="39"/>
      <c r="E487" s="39"/>
      <c r="F487" s="39"/>
      <c r="G487" s="39"/>
      <c r="I487" s="39"/>
      <c r="J487" s="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</row>
    <row r="488" spans="1:39" outlineLevel="2">
      <c r="A488" s="11">
        <f>ROW()</f>
        <v>488</v>
      </c>
      <c r="C488" s="6" t="s">
        <v>212</v>
      </c>
      <c r="D488" s="39"/>
      <c r="E488" s="39"/>
      <c r="F488" s="39"/>
      <c r="G488" s="39"/>
      <c r="I488" s="39"/>
      <c r="J488" s="9">
        <f>J$273</f>
        <v>0</v>
      </c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</row>
    <row r="489" spans="1:39" outlineLevel="2">
      <c r="A489" s="11">
        <f>ROW()</f>
        <v>489</v>
      </c>
      <c r="C489" s="30" t="s">
        <v>362</v>
      </c>
      <c r="D489" s="90"/>
      <c r="E489" s="90"/>
      <c r="F489" s="90"/>
      <c r="G489" s="90"/>
      <c r="H489" s="90"/>
      <c r="I489" s="90"/>
      <c r="J489" s="15">
        <f>J$274</f>
        <v>0</v>
      </c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  <c r="AC489" s="90"/>
      <c r="AD489" s="90"/>
      <c r="AE489" s="90"/>
      <c r="AF489" s="90"/>
      <c r="AG489" s="90"/>
      <c r="AH489" s="90"/>
      <c r="AI489" s="90"/>
      <c r="AJ489" s="90"/>
      <c r="AK489" s="90"/>
      <c r="AL489" s="90"/>
      <c r="AM489" s="90"/>
    </row>
    <row r="490" spans="1:39" outlineLevel="2">
      <c r="A490" s="11">
        <f>ROW()</f>
        <v>490</v>
      </c>
      <c r="C490" s="6" t="s">
        <v>1</v>
      </c>
      <c r="D490" s="39"/>
      <c r="E490" s="39"/>
      <c r="F490" s="39"/>
      <c r="G490" s="39"/>
      <c r="H490" s="39"/>
      <c r="I490" s="9"/>
      <c r="J490" s="9">
        <f t="shared" ref="J490" si="1512">SUM(J477:J489)</f>
        <v>3.2674119600000004</v>
      </c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</row>
    <row r="491" spans="1:39" outlineLevel="2">
      <c r="A491" s="11">
        <f>ROW()</f>
        <v>491</v>
      </c>
      <c r="B491" s="343" t="s">
        <v>657</v>
      </c>
      <c r="D491" s="39"/>
      <c r="E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D491" s="39"/>
      <c r="AE491" s="39"/>
      <c r="AF491" s="39"/>
      <c r="AG491" s="39"/>
    </row>
    <row r="492" spans="1:39" outlineLevel="2">
      <c r="A492" s="11">
        <f>ROW()</f>
        <v>492</v>
      </c>
      <c r="C492" s="6" t="s">
        <v>2</v>
      </c>
      <c r="D492" s="39"/>
      <c r="E492" s="39"/>
      <c r="F492" s="31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13">
        <f>-Inputs!T1714</f>
        <v>0</v>
      </c>
      <c r="U492" s="13">
        <f>-Inputs!U1714</f>
        <v>0</v>
      </c>
      <c r="V492" s="13">
        <f>-Inputs!V1714</f>
        <v>0</v>
      </c>
      <c r="W492" s="13">
        <f>-Inputs!W1714</f>
        <v>0</v>
      </c>
      <c r="X492" s="13">
        <f>-Inputs!X1714</f>
        <v>0</v>
      </c>
      <c r="Y492" s="13">
        <f>-Inputs!Y1714</f>
        <v>0</v>
      </c>
      <c r="Z492" s="13">
        <f>-Inputs!Z1714</f>
        <v>0</v>
      </c>
      <c r="AA492" s="13">
        <f>-Inputs!AA1714</f>
        <v>0</v>
      </c>
      <c r="AB492" s="13">
        <f>-Inputs!AB1714</f>
        <v>0</v>
      </c>
      <c r="AC492" s="13">
        <f>-Inputs!AC1714</f>
        <v>0</v>
      </c>
      <c r="AD492" s="13">
        <f>-Inputs!AD1714</f>
        <v>0</v>
      </c>
      <c r="AE492" s="13">
        <f>-Inputs!AE1714</f>
        <v>0</v>
      </c>
      <c r="AF492" s="13">
        <f>-Inputs!AF1714</f>
        <v>0</v>
      </c>
      <c r="AG492" s="13">
        <f>-Inputs!AG1714</f>
        <v>0</v>
      </c>
      <c r="AH492" s="13">
        <f>-Inputs!AH1714</f>
        <v>0</v>
      </c>
      <c r="AI492" s="13"/>
      <c r="AJ492" s="13"/>
      <c r="AK492" s="13"/>
      <c r="AL492" s="13"/>
      <c r="AM492" s="13"/>
    </row>
    <row r="493" spans="1:39" outlineLevel="2">
      <c r="A493" s="11">
        <f>ROW()</f>
        <v>493</v>
      </c>
      <c r="C493" s="6" t="s">
        <v>3</v>
      </c>
      <c r="D493" s="39"/>
      <c r="E493" s="39"/>
      <c r="F493" s="31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13">
        <f>-Inputs!T1715</f>
        <v>0</v>
      </c>
      <c r="U493" s="13">
        <f>-Inputs!U1715</f>
        <v>0</v>
      </c>
      <c r="V493" s="13">
        <f>-Inputs!V1715</f>
        <v>0</v>
      </c>
      <c r="W493" s="13">
        <f>-Inputs!W1715</f>
        <v>0</v>
      </c>
      <c r="X493" s="13">
        <f>-Inputs!X1715</f>
        <v>0</v>
      </c>
      <c r="Y493" s="13">
        <f>-Inputs!Y1715</f>
        <v>0</v>
      </c>
      <c r="Z493" s="13">
        <f>-Inputs!Z1715</f>
        <v>0</v>
      </c>
      <c r="AA493" s="13">
        <f>-Inputs!AA1715</f>
        <v>0</v>
      </c>
      <c r="AB493" s="13">
        <f>-Inputs!AB1715</f>
        <v>0</v>
      </c>
      <c r="AC493" s="13">
        <f>-Inputs!AC1715</f>
        <v>0</v>
      </c>
      <c r="AD493" s="13">
        <f>-Inputs!AD1715</f>
        <v>0</v>
      </c>
      <c r="AE493" s="13">
        <f>-Inputs!AE1715</f>
        <v>0</v>
      </c>
      <c r="AF493" s="13">
        <f>-Inputs!AF1715</f>
        <v>0</v>
      </c>
      <c r="AG493" s="13">
        <f>-Inputs!AG1715</f>
        <v>0</v>
      </c>
      <c r="AH493" s="13">
        <f>-Inputs!AH1715</f>
        <v>0</v>
      </c>
      <c r="AI493" s="13"/>
      <c r="AJ493" s="13"/>
      <c r="AK493" s="13"/>
      <c r="AL493" s="13"/>
      <c r="AM493" s="13"/>
    </row>
    <row r="494" spans="1:39" outlineLevel="2">
      <c r="A494" s="11">
        <f>ROW()</f>
        <v>494</v>
      </c>
      <c r="C494" s="6" t="s">
        <v>4</v>
      </c>
      <c r="D494" s="39"/>
      <c r="E494" s="39"/>
      <c r="F494" s="31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13">
        <f>-Inputs!T1716</f>
        <v>0</v>
      </c>
      <c r="U494" s="13">
        <f>-Inputs!U1716</f>
        <v>0</v>
      </c>
      <c r="V494" s="13">
        <f>-Inputs!V1716</f>
        <v>0</v>
      </c>
      <c r="W494" s="13">
        <f>-Inputs!W1716</f>
        <v>0</v>
      </c>
      <c r="X494" s="13">
        <f>-Inputs!X1716</f>
        <v>0</v>
      </c>
      <c r="Y494" s="13">
        <f>-Inputs!Y1716</f>
        <v>0</v>
      </c>
      <c r="Z494" s="13">
        <f>-Inputs!Z1716</f>
        <v>0</v>
      </c>
      <c r="AA494" s="13">
        <f>-Inputs!AA1716</f>
        <v>0</v>
      </c>
      <c r="AB494" s="13">
        <f>-Inputs!AB1716</f>
        <v>0</v>
      </c>
      <c r="AC494" s="13">
        <f>-Inputs!AC1716</f>
        <v>0</v>
      </c>
      <c r="AD494" s="13">
        <f>-Inputs!AD1716</f>
        <v>0</v>
      </c>
      <c r="AE494" s="13">
        <f>-Inputs!AE1716</f>
        <v>0</v>
      </c>
      <c r="AF494" s="13">
        <f>-Inputs!AF1716</f>
        <v>0</v>
      </c>
      <c r="AG494" s="13">
        <f>-Inputs!AG1716</f>
        <v>0</v>
      </c>
      <c r="AH494" s="13">
        <f>-Inputs!AH1716</f>
        <v>0</v>
      </c>
      <c r="AI494" s="13"/>
      <c r="AJ494" s="13"/>
      <c r="AK494" s="13"/>
      <c r="AL494" s="13"/>
      <c r="AM494" s="13"/>
    </row>
    <row r="495" spans="1:39" outlineLevel="2">
      <c r="A495" s="11">
        <f>ROW()</f>
        <v>495</v>
      </c>
      <c r="C495" s="6" t="s">
        <v>5</v>
      </c>
      <c r="D495" s="39"/>
      <c r="E495" s="39"/>
      <c r="F495" s="31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13">
        <f>-Inputs!T1717</f>
        <v>-2.8918087533234852E-3</v>
      </c>
      <c r="U495" s="13">
        <f>-Inputs!U1717</f>
        <v>0</v>
      </c>
      <c r="V495" s="13">
        <f>-Inputs!V1717</f>
        <v>0</v>
      </c>
      <c r="W495" s="13">
        <f>-Inputs!W1717</f>
        <v>0</v>
      </c>
      <c r="X495" s="13">
        <f>-Inputs!X1717</f>
        <v>0</v>
      </c>
      <c r="Y495" s="13">
        <f>-Inputs!Y1717</f>
        <v>0</v>
      </c>
      <c r="Z495" s="13">
        <f>-Inputs!Z1717</f>
        <v>0</v>
      </c>
      <c r="AA495" s="13">
        <f>-Inputs!AA1717</f>
        <v>0</v>
      </c>
      <c r="AB495" s="13">
        <f>-Inputs!AB1717</f>
        <v>0</v>
      </c>
      <c r="AC495" s="13">
        <f>-Inputs!AC1717</f>
        <v>0</v>
      </c>
      <c r="AD495" s="13">
        <f>-Inputs!AD1717</f>
        <v>0</v>
      </c>
      <c r="AE495" s="13">
        <f>-Inputs!AE1717</f>
        <v>0</v>
      </c>
      <c r="AF495" s="13">
        <f>-Inputs!AF1717</f>
        <v>0</v>
      </c>
      <c r="AG495" s="13">
        <f>-Inputs!AG1717</f>
        <v>0</v>
      </c>
      <c r="AH495" s="13">
        <f>-Inputs!AH1717</f>
        <v>0</v>
      </c>
      <c r="AI495" s="13"/>
      <c r="AJ495" s="13"/>
      <c r="AK495" s="13"/>
      <c r="AL495" s="13"/>
      <c r="AM495" s="13"/>
    </row>
    <row r="496" spans="1:39" outlineLevel="2">
      <c r="A496" s="11">
        <f>ROW()</f>
        <v>496</v>
      </c>
      <c r="C496" s="6" t="s">
        <v>473</v>
      </c>
      <c r="D496" s="39"/>
      <c r="E496" s="39"/>
      <c r="F496" s="31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13">
        <f>-Inputs!T1718</f>
        <v>0</v>
      </c>
      <c r="U496" s="13">
        <f>-Inputs!U1718</f>
        <v>0</v>
      </c>
      <c r="V496" s="13">
        <f>-Inputs!V1718</f>
        <v>0</v>
      </c>
      <c r="W496" s="13">
        <f>-Inputs!W1718</f>
        <v>0</v>
      </c>
      <c r="X496" s="13">
        <f>-Inputs!X1718</f>
        <v>0</v>
      </c>
      <c r="Y496" s="13">
        <f>-Inputs!Y1718</f>
        <v>0</v>
      </c>
      <c r="Z496" s="13">
        <f>-Inputs!Z1718</f>
        <v>0</v>
      </c>
      <c r="AA496" s="13">
        <f>-Inputs!AA1718</f>
        <v>0</v>
      </c>
      <c r="AB496" s="13">
        <f>-Inputs!AB1718</f>
        <v>0</v>
      </c>
      <c r="AC496" s="13">
        <f>-Inputs!AC1718</f>
        <v>0</v>
      </c>
      <c r="AD496" s="13">
        <f>-Inputs!AD1718</f>
        <v>0</v>
      </c>
      <c r="AE496" s="13">
        <f>-Inputs!AE1718</f>
        <v>0</v>
      </c>
      <c r="AF496" s="13">
        <f>-Inputs!AF1718</f>
        <v>0</v>
      </c>
      <c r="AG496" s="13">
        <f>-Inputs!AG1718</f>
        <v>0</v>
      </c>
      <c r="AH496" s="13">
        <f>-Inputs!AH1718</f>
        <v>0</v>
      </c>
      <c r="AI496" s="13"/>
      <c r="AJ496" s="13"/>
      <c r="AK496" s="13"/>
      <c r="AL496" s="13"/>
      <c r="AM496" s="13"/>
    </row>
    <row r="497" spans="1:39" outlineLevel="2">
      <c r="A497" s="11">
        <f>ROW()</f>
        <v>497</v>
      </c>
      <c r="C497" s="6" t="s">
        <v>474</v>
      </c>
      <c r="D497" s="39"/>
      <c r="E497" s="39"/>
      <c r="F497" s="31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13">
        <f>-Inputs!T1719</f>
        <v>0</v>
      </c>
      <c r="U497" s="13">
        <f>-Inputs!U1719</f>
        <v>0</v>
      </c>
      <c r="V497" s="13">
        <f>-Inputs!V1719</f>
        <v>0</v>
      </c>
      <c r="W497" s="13">
        <f>-Inputs!W1719</f>
        <v>0</v>
      </c>
      <c r="X497" s="13">
        <f>-Inputs!X1719</f>
        <v>0</v>
      </c>
      <c r="Y497" s="13">
        <f>-Inputs!Y1719</f>
        <v>0</v>
      </c>
      <c r="Z497" s="13">
        <f>-Inputs!Z1719</f>
        <v>0</v>
      </c>
      <c r="AA497" s="13">
        <f>-Inputs!AA1719</f>
        <v>0</v>
      </c>
      <c r="AB497" s="13">
        <f>-Inputs!AB1719</f>
        <v>0</v>
      </c>
      <c r="AC497" s="13">
        <f>-Inputs!AC1719</f>
        <v>0</v>
      </c>
      <c r="AD497" s="13">
        <f>-Inputs!AD1719</f>
        <v>0</v>
      </c>
      <c r="AE497" s="13">
        <f>-Inputs!AE1719</f>
        <v>0</v>
      </c>
      <c r="AF497" s="13">
        <f>-Inputs!AF1719</f>
        <v>0</v>
      </c>
      <c r="AG497" s="13">
        <f>-Inputs!AG1719</f>
        <v>0</v>
      </c>
      <c r="AH497" s="13">
        <f>-Inputs!AH1719</f>
        <v>0</v>
      </c>
      <c r="AI497" s="13"/>
      <c r="AJ497" s="13"/>
      <c r="AK497" s="13"/>
      <c r="AL497" s="13"/>
      <c r="AM497" s="13"/>
    </row>
    <row r="498" spans="1:39" outlineLevel="2">
      <c r="A498" s="11">
        <f>ROW()</f>
        <v>498</v>
      </c>
      <c r="C498" s="6" t="s">
        <v>477</v>
      </c>
      <c r="D498" s="39"/>
      <c r="E498" s="39"/>
      <c r="F498" s="31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13">
        <f>-Inputs!T1720</f>
        <v>0</v>
      </c>
      <c r="U498" s="13">
        <f>-Inputs!U1720</f>
        <v>0</v>
      </c>
      <c r="V498" s="13">
        <f>-Inputs!V1720</f>
        <v>0</v>
      </c>
      <c r="W498" s="13">
        <f>-Inputs!W1720</f>
        <v>0</v>
      </c>
      <c r="X498" s="13">
        <f>-Inputs!X1720</f>
        <v>0</v>
      </c>
      <c r="Y498" s="13">
        <f>-Inputs!Y1720</f>
        <v>0</v>
      </c>
      <c r="Z498" s="13">
        <f>-Inputs!Z1720</f>
        <v>0</v>
      </c>
      <c r="AA498" s="13">
        <f>-Inputs!AA1720</f>
        <v>0</v>
      </c>
      <c r="AB498" s="13">
        <f>-Inputs!AB1720</f>
        <v>0</v>
      </c>
      <c r="AC498" s="13">
        <f>-Inputs!AC1720</f>
        <v>0</v>
      </c>
      <c r="AD498" s="13">
        <f>-Inputs!AD1720</f>
        <v>0</v>
      </c>
      <c r="AE498" s="13">
        <f>-Inputs!AE1720</f>
        <v>0</v>
      </c>
      <c r="AF498" s="13">
        <f>-Inputs!AF1720</f>
        <v>0</v>
      </c>
      <c r="AG498" s="13">
        <f>-Inputs!AG1720</f>
        <v>0</v>
      </c>
      <c r="AH498" s="13">
        <f>-Inputs!AH1720</f>
        <v>0</v>
      </c>
      <c r="AI498" s="13"/>
      <c r="AJ498" s="13"/>
      <c r="AK498" s="13"/>
      <c r="AL498" s="13"/>
      <c r="AM498" s="13"/>
    </row>
    <row r="499" spans="1:39" outlineLevel="2">
      <c r="A499" s="11">
        <f>ROW()</f>
        <v>499</v>
      </c>
      <c r="C499" s="6" t="s">
        <v>511</v>
      </c>
      <c r="D499" s="39"/>
      <c r="E499" s="39"/>
      <c r="F499" s="31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13">
        <f>-Inputs!T1721</f>
        <v>0</v>
      </c>
      <c r="U499" s="13">
        <f>-Inputs!U1721</f>
        <v>0</v>
      </c>
      <c r="V499" s="13">
        <f>-Inputs!V1721</f>
        <v>0</v>
      </c>
      <c r="W499" s="13">
        <f>-Inputs!W1721</f>
        <v>0</v>
      </c>
      <c r="X499" s="13">
        <f>-Inputs!X1721</f>
        <v>0</v>
      </c>
      <c r="Y499" s="13">
        <f>-Inputs!Y1721</f>
        <v>0</v>
      </c>
      <c r="Z499" s="13">
        <f>-Inputs!Z1721</f>
        <v>0</v>
      </c>
      <c r="AA499" s="13">
        <f>-Inputs!AA1721</f>
        <v>0</v>
      </c>
      <c r="AB499" s="13">
        <f>-Inputs!AB1721</f>
        <v>0</v>
      </c>
      <c r="AC499" s="13">
        <f>-Inputs!AC1721</f>
        <v>0</v>
      </c>
      <c r="AD499" s="13">
        <f>-Inputs!AD1721</f>
        <v>0</v>
      </c>
      <c r="AE499" s="13">
        <f>-Inputs!AE1721</f>
        <v>0</v>
      </c>
      <c r="AF499" s="13">
        <f>-Inputs!AF1721</f>
        <v>0</v>
      </c>
      <c r="AG499" s="13">
        <f>-Inputs!AG1721</f>
        <v>0</v>
      </c>
      <c r="AH499" s="13">
        <f>-Inputs!AH1721</f>
        <v>0</v>
      </c>
      <c r="AI499" s="13"/>
      <c r="AJ499" s="13"/>
      <c r="AK499" s="13"/>
      <c r="AL499" s="13"/>
      <c r="AM499" s="13"/>
    </row>
    <row r="500" spans="1:39" outlineLevel="2">
      <c r="A500" s="11">
        <f>ROW()</f>
        <v>500</v>
      </c>
      <c r="C500" s="6" t="s">
        <v>655</v>
      </c>
      <c r="D500" s="39"/>
      <c r="E500" s="39"/>
      <c r="F500" s="31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13">
        <f>-Inputs!T1722</f>
        <v>0</v>
      </c>
      <c r="U500" s="13">
        <f>-Inputs!U1722</f>
        <v>0</v>
      </c>
      <c r="V500" s="13">
        <f>-Inputs!V1722</f>
        <v>0</v>
      </c>
      <c r="W500" s="13">
        <f>-Inputs!W1722</f>
        <v>0</v>
      </c>
      <c r="X500" s="13">
        <f>-Inputs!X1722</f>
        <v>0</v>
      </c>
      <c r="Y500" s="13">
        <f>-Inputs!Y1722</f>
        <v>0</v>
      </c>
      <c r="Z500" s="13">
        <f>-Inputs!Z1722</f>
        <v>0</v>
      </c>
      <c r="AA500" s="13">
        <f>-Inputs!AA1722</f>
        <v>0</v>
      </c>
      <c r="AB500" s="13">
        <f>-Inputs!AB1722</f>
        <v>0</v>
      </c>
      <c r="AC500" s="13">
        <f>-Inputs!AC1722</f>
        <v>0</v>
      </c>
      <c r="AD500" s="13">
        <f>-Inputs!AD1722</f>
        <v>0</v>
      </c>
      <c r="AE500" s="13">
        <f>-Inputs!AE1722</f>
        <v>0</v>
      </c>
      <c r="AF500" s="13">
        <f>-Inputs!AF1722</f>
        <v>0</v>
      </c>
      <c r="AG500" s="13">
        <f>-Inputs!AG1722</f>
        <v>0</v>
      </c>
      <c r="AH500" s="13">
        <f>-Inputs!AH1722</f>
        <v>0</v>
      </c>
      <c r="AI500" s="13"/>
      <c r="AJ500" s="13"/>
      <c r="AK500" s="13"/>
      <c r="AL500" s="13"/>
      <c r="AM500" s="13"/>
    </row>
    <row r="501" spans="1:39" outlineLevel="2">
      <c r="A501" s="11">
        <f>ROW()</f>
        <v>501</v>
      </c>
      <c r="C501" s="6" t="s">
        <v>656</v>
      </c>
      <c r="D501" s="39"/>
      <c r="E501" s="39"/>
      <c r="F501" s="31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</row>
    <row r="502" spans="1:39" outlineLevel="2">
      <c r="A502" s="11">
        <f>ROW()</f>
        <v>502</v>
      </c>
      <c r="C502" s="6" t="s">
        <v>667</v>
      </c>
      <c r="D502" s="39"/>
      <c r="E502" s="39"/>
      <c r="F502" s="31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</row>
    <row r="503" spans="1:39" outlineLevel="2">
      <c r="A503" s="11">
        <f>ROW()</f>
        <v>503</v>
      </c>
      <c r="C503" s="6" t="s">
        <v>212</v>
      </c>
      <c r="D503" s="39"/>
      <c r="E503" s="39"/>
      <c r="F503" s="31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13">
        <f>-Inputs!T1725</f>
        <v>0</v>
      </c>
      <c r="U503" s="13">
        <f>-Inputs!U1725</f>
        <v>0</v>
      </c>
      <c r="V503" s="13">
        <f>-Inputs!V1725</f>
        <v>0</v>
      </c>
      <c r="W503" s="13">
        <f>-Inputs!W1725</f>
        <v>0</v>
      </c>
      <c r="X503" s="13">
        <f>-Inputs!X1725</f>
        <v>0</v>
      </c>
      <c r="Y503" s="13">
        <f>-Inputs!Y1725</f>
        <v>0</v>
      </c>
      <c r="Z503" s="13">
        <f>-Inputs!Z1725</f>
        <v>0</v>
      </c>
      <c r="AA503" s="13">
        <f>-Inputs!AA1725</f>
        <v>0</v>
      </c>
      <c r="AB503" s="13">
        <f>-Inputs!AB1725</f>
        <v>0</v>
      </c>
      <c r="AC503" s="13">
        <f>-Inputs!AC1725</f>
        <v>0</v>
      </c>
      <c r="AD503" s="13">
        <f>-Inputs!AD1725</f>
        <v>0</v>
      </c>
      <c r="AE503" s="13">
        <f>-Inputs!AE1725</f>
        <v>0</v>
      </c>
      <c r="AF503" s="13">
        <f>-Inputs!AF1725</f>
        <v>0</v>
      </c>
      <c r="AG503" s="13">
        <f>-Inputs!AG1725</f>
        <v>0</v>
      </c>
      <c r="AH503" s="13">
        <f>-Inputs!AH1725</f>
        <v>0</v>
      </c>
      <c r="AI503" s="13"/>
      <c r="AJ503" s="13"/>
      <c r="AK503" s="13"/>
      <c r="AL503" s="13"/>
      <c r="AM503" s="13"/>
    </row>
    <row r="504" spans="1:39" outlineLevel="2">
      <c r="A504" s="11">
        <f>ROW()</f>
        <v>504</v>
      </c>
      <c r="C504" s="30" t="s">
        <v>362</v>
      </c>
      <c r="D504" s="90"/>
      <c r="E504" s="90"/>
      <c r="F504" s="90"/>
      <c r="G504" s="90"/>
      <c r="H504" s="90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</row>
    <row r="505" spans="1:39" outlineLevel="2">
      <c r="A505" s="11">
        <f>ROW()</f>
        <v>505</v>
      </c>
      <c r="C505" s="6" t="s">
        <v>1</v>
      </c>
      <c r="D505" s="39"/>
      <c r="E505" s="39"/>
      <c r="F505" s="39"/>
      <c r="G505" s="39"/>
      <c r="H505" s="39"/>
      <c r="I505" s="87"/>
      <c r="J505" s="87"/>
      <c r="K505" s="87">
        <f t="shared" ref="K505" si="1513">SUM(K492:K504)</f>
        <v>0</v>
      </c>
      <c r="L505" s="87">
        <f t="shared" ref="L505" si="1514">SUM(L492:L504)</f>
        <v>0</v>
      </c>
      <c r="M505" s="87">
        <f t="shared" ref="M505" si="1515">SUM(M492:M504)</f>
        <v>0</v>
      </c>
      <c r="N505" s="87">
        <f t="shared" ref="N505" si="1516">SUM(N492:N504)</f>
        <v>0</v>
      </c>
      <c r="O505" s="87">
        <f t="shared" ref="O505" si="1517">SUM(O492:O504)</f>
        <v>0</v>
      </c>
      <c r="P505" s="87">
        <f t="shared" ref="P505" si="1518">SUM(P492:P504)</f>
        <v>0</v>
      </c>
      <c r="Q505" s="87">
        <f t="shared" ref="Q505" si="1519">SUM(Q492:Q504)</f>
        <v>0</v>
      </c>
      <c r="R505" s="87">
        <f t="shared" ref="R505" si="1520">SUM(R492:R504)</f>
        <v>0</v>
      </c>
      <c r="S505" s="87">
        <f t="shared" ref="S505" si="1521">SUM(S492:S504)</f>
        <v>0</v>
      </c>
      <c r="T505" s="87">
        <f t="shared" ref="T505" si="1522">SUM(T492:T504)</f>
        <v>-2.8918087533234852E-3</v>
      </c>
      <c r="U505" s="87">
        <f t="shared" ref="U505" si="1523">SUM(U492:U504)</f>
        <v>0</v>
      </c>
      <c r="V505" s="87">
        <f t="shared" ref="V505" si="1524">SUM(V492:V504)</f>
        <v>0</v>
      </c>
      <c r="W505" s="87">
        <f t="shared" ref="W505" si="1525">SUM(W492:W504)</f>
        <v>0</v>
      </c>
      <c r="X505" s="87">
        <f t="shared" ref="X505" si="1526">SUM(X492:X504)</f>
        <v>0</v>
      </c>
      <c r="Y505" s="87">
        <f t="shared" ref="Y505" si="1527">SUM(Y492:Y504)</f>
        <v>0</v>
      </c>
      <c r="Z505" s="87">
        <f t="shared" ref="Z505" si="1528">SUM(Z492:Z504)</f>
        <v>0</v>
      </c>
      <c r="AA505" s="87">
        <f t="shared" ref="AA505" si="1529">SUM(AA492:AA504)</f>
        <v>0</v>
      </c>
      <c r="AB505" s="87">
        <f t="shared" ref="AB505" si="1530">SUM(AB492:AB504)</f>
        <v>0</v>
      </c>
      <c r="AC505" s="87">
        <f t="shared" ref="AC505:AG505" si="1531">SUM(AC492:AC504)</f>
        <v>0</v>
      </c>
      <c r="AD505" s="87">
        <f t="shared" si="1531"/>
        <v>0</v>
      </c>
      <c r="AE505" s="87">
        <f t="shared" si="1531"/>
        <v>0</v>
      </c>
      <c r="AF505" s="87">
        <f t="shared" si="1531"/>
        <v>0</v>
      </c>
      <c r="AG505" s="87">
        <f t="shared" si="1531"/>
        <v>0</v>
      </c>
      <c r="AH505" s="87">
        <f t="shared" ref="AH505" si="1532">SUM(AH492:AH504)</f>
        <v>0</v>
      </c>
      <c r="AI505" s="87">
        <f t="shared" ref="AI505:AM505" si="1533">SUM(AI492:AI504)</f>
        <v>0</v>
      </c>
      <c r="AJ505" s="87">
        <f t="shared" si="1533"/>
        <v>0</v>
      </c>
      <c r="AK505" s="87">
        <f t="shared" si="1533"/>
        <v>0</v>
      </c>
      <c r="AL505" s="87">
        <f t="shared" si="1533"/>
        <v>0</v>
      </c>
      <c r="AM505" s="87">
        <f t="shared" si="1533"/>
        <v>0</v>
      </c>
    </row>
    <row r="506" spans="1:39" outlineLevel="2">
      <c r="A506" s="11">
        <f>ROW()</f>
        <v>506</v>
      </c>
      <c r="B506" s="343" t="s">
        <v>6</v>
      </c>
      <c r="D506" s="39"/>
      <c r="E506" s="39"/>
      <c r="G506" s="39"/>
    </row>
    <row r="507" spans="1:39" outlineLevel="2">
      <c r="A507" s="11">
        <f>ROW()</f>
        <v>507</v>
      </c>
      <c r="C507" s="6" t="s">
        <v>2</v>
      </c>
      <c r="D507" s="39"/>
      <c r="E507" s="39"/>
      <c r="G507" s="39"/>
      <c r="I507" s="13"/>
      <c r="J507" s="13"/>
      <c r="K507" s="9">
        <f t="shared" ref="K507:AC507" si="1534">IF(AND(K447&lt;=0,K462+K477+K492&lt;0),-(K462+K477+K492),IF(K447&lt;=0,0,-MIN(((K462+K492)/K447)*((K462+K492)&gt;0),(K462+K492))))</f>
        <v>-1.504825E-3</v>
      </c>
      <c r="L507" s="9">
        <f t="shared" si="1534"/>
        <v>-1.504825E-3</v>
      </c>
      <c r="M507" s="9">
        <f t="shared" si="1534"/>
        <v>-1.504825E-3</v>
      </c>
      <c r="N507" s="9">
        <f t="shared" si="1534"/>
        <v>-1.5048249999999998E-3</v>
      </c>
      <c r="O507" s="9">
        <f t="shared" si="1534"/>
        <v>-1.5048249999999998E-3</v>
      </c>
      <c r="P507" s="9">
        <f t="shared" si="1534"/>
        <v>-1.5048249999999998E-3</v>
      </c>
      <c r="Q507" s="9">
        <f t="shared" si="1534"/>
        <v>-1.5048249999999996E-3</v>
      </c>
      <c r="R507" s="9">
        <f t="shared" si="1534"/>
        <v>-1.5048249999999998E-3</v>
      </c>
      <c r="S507" s="9">
        <f t="shared" si="1534"/>
        <v>-1.5048249999999996E-3</v>
      </c>
      <c r="T507" s="9">
        <f t="shared" si="1534"/>
        <v>-1.5048249999999993E-3</v>
      </c>
      <c r="U507" s="9">
        <f t="shared" si="1534"/>
        <v>-1.5048249999999993E-3</v>
      </c>
      <c r="V507" s="9">
        <f t="shared" si="1534"/>
        <v>-1.5048249999999993E-3</v>
      </c>
      <c r="W507" s="9">
        <f t="shared" si="1534"/>
        <v>-1.5048249999999993E-3</v>
      </c>
      <c r="X507" s="9">
        <f t="shared" si="1534"/>
        <v>-1.5048249999999993E-3</v>
      </c>
      <c r="Y507" s="9">
        <f t="shared" si="1534"/>
        <v>-1.5048249999999993E-3</v>
      </c>
      <c r="Z507" s="9">
        <f t="shared" si="1534"/>
        <v>-1.5048249999999991E-3</v>
      </c>
      <c r="AA507" s="9">
        <f t="shared" si="1534"/>
        <v>-1.5048249999999991E-3</v>
      </c>
      <c r="AB507" s="9">
        <f t="shared" si="1534"/>
        <v>-1.5048249999999989E-3</v>
      </c>
      <c r="AC507" s="9">
        <f t="shared" si="1534"/>
        <v>-1.5048249999999991E-3</v>
      </c>
      <c r="AD507" s="9">
        <f t="shared" ref="AD507:AG507" si="1535">IF(AND(AD447&lt;=0,AD462+AD477+AD492&lt;0),-(AD462+AD477+AD492),IF(AD447&lt;=0,0,-MIN(((AD462+AD492)/AD447)*((AD462+AD492)&gt;0),(AD462+AD492))))</f>
        <v>-1.5048249999999991E-3</v>
      </c>
      <c r="AE507" s="9">
        <f t="shared" si="1535"/>
        <v>0</v>
      </c>
      <c r="AF507" s="9">
        <f t="shared" si="1535"/>
        <v>0</v>
      </c>
      <c r="AG507" s="9">
        <f t="shared" si="1535"/>
        <v>0</v>
      </c>
      <c r="AH507" s="9">
        <f t="shared" ref="AH507:AM507" si="1536">IF(AND(AH447&lt;=0,AH462+AH477+AH492&lt;0),-(AH462+AH477+AH492),IF(AH447&lt;=0,0,-MIN(((AH462+AH492)/AH447)*((AH462+AH492)&gt;0),(AH462+AH492))))</f>
        <v>0</v>
      </c>
      <c r="AI507" s="9">
        <f t="shared" si="1536"/>
        <v>0</v>
      </c>
      <c r="AJ507" s="9">
        <f t="shared" si="1536"/>
        <v>0</v>
      </c>
      <c r="AK507" s="9">
        <f t="shared" si="1536"/>
        <v>0</v>
      </c>
      <c r="AL507" s="9">
        <f t="shared" si="1536"/>
        <v>0</v>
      </c>
      <c r="AM507" s="9">
        <f t="shared" si="1536"/>
        <v>0</v>
      </c>
    </row>
    <row r="508" spans="1:39" outlineLevel="2">
      <c r="A508" s="11">
        <f>ROW()</f>
        <v>508</v>
      </c>
      <c r="C508" s="6" t="s">
        <v>3</v>
      </c>
      <c r="D508" s="39"/>
      <c r="E508" s="39"/>
      <c r="G508" s="39"/>
      <c r="I508" s="13"/>
      <c r="J508" s="13"/>
      <c r="K508" s="9">
        <f t="shared" ref="K508:AC508" si="1537">IF(AND(K448&lt;=0,K463+K478+K493&lt;0),-(K463+K478+K493),IF(K448&lt;=0,0,-MIN(((K463+K493)/K448)*((K463+K493)&gt;0),(K463+K493))))</f>
        <v>-6.6349736500000006E-2</v>
      </c>
      <c r="L508" s="9">
        <f t="shared" si="1537"/>
        <v>-6.6349736499999992E-2</v>
      </c>
      <c r="M508" s="9">
        <f t="shared" si="1537"/>
        <v>-6.6349736499999992E-2</v>
      </c>
      <c r="N508" s="9">
        <f t="shared" si="1537"/>
        <v>-6.6349736499999978E-2</v>
      </c>
      <c r="O508" s="9">
        <f t="shared" si="1537"/>
        <v>-6.6349736499999978E-2</v>
      </c>
      <c r="P508" s="9">
        <f t="shared" si="1537"/>
        <v>-6.6349736499999978E-2</v>
      </c>
      <c r="Q508" s="9">
        <f t="shared" si="1537"/>
        <v>-6.6349736499999978E-2</v>
      </c>
      <c r="R508" s="9">
        <f t="shared" si="1537"/>
        <v>-6.6349736499999978E-2</v>
      </c>
      <c r="S508" s="9">
        <f t="shared" si="1537"/>
        <v>-6.6349736499999978E-2</v>
      </c>
      <c r="T508" s="9">
        <f t="shared" si="1537"/>
        <v>-6.6349736499999978E-2</v>
      </c>
      <c r="U508" s="9">
        <f t="shared" si="1537"/>
        <v>-6.6349736499999978E-2</v>
      </c>
      <c r="V508" s="9">
        <f t="shared" si="1537"/>
        <v>-6.6349736499999978E-2</v>
      </c>
      <c r="W508" s="9">
        <f t="shared" si="1537"/>
        <v>-6.6349736499999978E-2</v>
      </c>
      <c r="X508" s="9">
        <f t="shared" si="1537"/>
        <v>-6.6349736499999978E-2</v>
      </c>
      <c r="Y508" s="9">
        <f t="shared" si="1537"/>
        <v>-6.6349736499999978E-2</v>
      </c>
      <c r="Z508" s="9">
        <f t="shared" si="1537"/>
        <v>-6.6349736499999978E-2</v>
      </c>
      <c r="AA508" s="9">
        <f t="shared" si="1537"/>
        <v>-6.6349736499999978E-2</v>
      </c>
      <c r="AB508" s="9">
        <f t="shared" si="1537"/>
        <v>-6.6349736499999978E-2</v>
      </c>
      <c r="AC508" s="9">
        <f t="shared" si="1537"/>
        <v>-6.6349736499999978E-2</v>
      </c>
      <c r="AD508" s="9">
        <f t="shared" ref="AD508:AG508" si="1538">IF(AND(AD448&lt;=0,AD463+AD478+AD493&lt;0),-(AD463+AD478+AD493),IF(AD448&lt;=0,0,-MIN(((AD463+AD493)/AD448)*((AD463+AD493)&gt;0),(AD463+AD493))))</f>
        <v>-6.6349736499999978E-2</v>
      </c>
      <c r="AE508" s="9">
        <f t="shared" si="1538"/>
        <v>0</v>
      </c>
      <c r="AF508" s="9">
        <f t="shared" si="1538"/>
        <v>0</v>
      </c>
      <c r="AG508" s="9">
        <f t="shared" si="1538"/>
        <v>0</v>
      </c>
      <c r="AH508" s="9">
        <f t="shared" ref="AH508:AM508" si="1539">IF(AND(AH448&lt;=0,AH463+AH478+AH493&lt;0),-(AH463+AH478+AH493),IF(AH448&lt;=0,0,-MIN(((AH463+AH493)/AH448)*((AH463+AH493)&gt;0),(AH463+AH493))))</f>
        <v>0</v>
      </c>
      <c r="AI508" s="9">
        <f t="shared" si="1539"/>
        <v>0</v>
      </c>
      <c r="AJ508" s="9">
        <f t="shared" si="1539"/>
        <v>0</v>
      </c>
      <c r="AK508" s="9">
        <f t="shared" si="1539"/>
        <v>0</v>
      </c>
      <c r="AL508" s="9">
        <f t="shared" si="1539"/>
        <v>0</v>
      </c>
      <c r="AM508" s="9">
        <f t="shared" si="1539"/>
        <v>0</v>
      </c>
    </row>
    <row r="509" spans="1:39" outlineLevel="2">
      <c r="A509" s="11">
        <f>ROW()</f>
        <v>509</v>
      </c>
      <c r="C509" s="6" t="s">
        <v>4</v>
      </c>
      <c r="D509" s="39"/>
      <c r="E509" s="39"/>
      <c r="G509" s="39"/>
      <c r="I509" s="13"/>
      <c r="J509" s="13"/>
      <c r="K509" s="9">
        <f t="shared" ref="K509:AC509" si="1540">IF(AND(K449&lt;=0,K464+K479+K494&lt;0),-(K464+K479+K494),IF(K449&lt;=0,0,-MIN(((K464+K494)/K449)*((K464+K494)&gt;0),(K464+K494))))</f>
        <v>-3.5975616666666682E-2</v>
      </c>
      <c r="L509" s="9">
        <f t="shared" si="1540"/>
        <v>-3.5975616666666675E-2</v>
      </c>
      <c r="M509" s="9">
        <f t="shared" si="1540"/>
        <v>-3.5975616666666682E-2</v>
      </c>
      <c r="N509" s="9">
        <f t="shared" si="1540"/>
        <v>-3.5975616666666682E-2</v>
      </c>
      <c r="O509" s="9">
        <f t="shared" si="1540"/>
        <v>-3.5975616666666682E-2</v>
      </c>
      <c r="P509" s="9">
        <f t="shared" si="1540"/>
        <v>-3.5975616666666675E-2</v>
      </c>
      <c r="Q509" s="9">
        <f t="shared" si="1540"/>
        <v>-3.5975616666666682E-2</v>
      </c>
      <c r="R509" s="9">
        <f t="shared" si="1540"/>
        <v>-3.5975616666666682E-2</v>
      </c>
      <c r="S509" s="9">
        <f t="shared" si="1540"/>
        <v>-3.5975616666666675E-2</v>
      </c>
      <c r="T509" s="9">
        <f t="shared" si="1540"/>
        <v>-3.5975616666666675E-2</v>
      </c>
      <c r="U509" s="9">
        <f t="shared" si="1540"/>
        <v>-3.5975616666666675E-2</v>
      </c>
      <c r="V509" s="9">
        <f t="shared" si="1540"/>
        <v>-3.5975616666666675E-2</v>
      </c>
      <c r="W509" s="9">
        <f t="shared" si="1540"/>
        <v>-3.5975616666666675E-2</v>
      </c>
      <c r="X509" s="9">
        <f t="shared" si="1540"/>
        <v>-3.5975616666666668E-2</v>
      </c>
      <c r="Y509" s="9">
        <f t="shared" si="1540"/>
        <v>-3.5975616666666668E-2</v>
      </c>
      <c r="Z509" s="9">
        <f t="shared" si="1540"/>
        <v>0</v>
      </c>
      <c r="AA509" s="9">
        <f t="shared" si="1540"/>
        <v>0</v>
      </c>
      <c r="AB509" s="9">
        <f t="shared" si="1540"/>
        <v>0</v>
      </c>
      <c r="AC509" s="9">
        <f t="shared" si="1540"/>
        <v>0</v>
      </c>
      <c r="AD509" s="9">
        <f t="shared" ref="AD509:AG509" si="1541">IF(AND(AD449&lt;=0,AD464+AD479+AD494&lt;0),-(AD464+AD479+AD494),IF(AD449&lt;=0,0,-MIN(((AD464+AD494)/AD449)*((AD464+AD494)&gt;0),(AD464+AD494))))</f>
        <v>0</v>
      </c>
      <c r="AE509" s="9">
        <f t="shared" si="1541"/>
        <v>0</v>
      </c>
      <c r="AF509" s="9">
        <f t="shared" si="1541"/>
        <v>0</v>
      </c>
      <c r="AG509" s="9">
        <f t="shared" si="1541"/>
        <v>0</v>
      </c>
      <c r="AH509" s="9">
        <f t="shared" ref="AH509:AM509" si="1542">IF(AND(AH449&lt;=0,AH464+AH479+AH494&lt;0),-(AH464+AH479+AH494),IF(AH449&lt;=0,0,-MIN(((AH464+AH494)/AH449)*((AH464+AH494)&gt;0),(AH464+AH494))))</f>
        <v>0</v>
      </c>
      <c r="AI509" s="9">
        <f t="shared" si="1542"/>
        <v>0</v>
      </c>
      <c r="AJ509" s="9">
        <f t="shared" si="1542"/>
        <v>0</v>
      </c>
      <c r="AK509" s="9">
        <f t="shared" si="1542"/>
        <v>0</v>
      </c>
      <c r="AL509" s="9">
        <f t="shared" si="1542"/>
        <v>0</v>
      </c>
      <c r="AM509" s="9">
        <f t="shared" si="1542"/>
        <v>0</v>
      </c>
    </row>
    <row r="510" spans="1:39" outlineLevel="2">
      <c r="A510" s="11">
        <f>ROW()</f>
        <v>510</v>
      </c>
      <c r="C510" s="6" t="s">
        <v>5</v>
      </c>
      <c r="D510" s="39"/>
      <c r="E510" s="39"/>
      <c r="G510" s="39"/>
      <c r="I510" s="13"/>
      <c r="J510" s="13"/>
      <c r="K510" s="9">
        <f t="shared" ref="K510:S510" si="1543">IF(AND(K450&lt;=0,K465+K480+K495&lt;0),-(K465+K480+K495),IF(K450&lt;=0,0,-MIN(((K465+K495)/K450)*((K465+K495)&gt;0),(K465+K495))))</f>
        <v>-6.8534324000000008E-2</v>
      </c>
      <c r="L510" s="9">
        <f t="shared" si="1543"/>
        <v>-6.8534323999999994E-2</v>
      </c>
      <c r="M510" s="9">
        <f t="shared" si="1543"/>
        <v>-6.8534323999999994E-2</v>
      </c>
      <c r="N510" s="9">
        <f t="shared" si="1543"/>
        <v>-6.8534323999999994E-2</v>
      </c>
      <c r="O510" s="9">
        <f t="shared" si="1543"/>
        <v>-6.8534323999999994E-2</v>
      </c>
      <c r="P510" s="9">
        <f t="shared" si="1543"/>
        <v>-6.8534323999999994E-2</v>
      </c>
      <c r="Q510" s="9">
        <f t="shared" si="1543"/>
        <v>-6.8534323999999994E-2</v>
      </c>
      <c r="R510" s="9">
        <f t="shared" si="1543"/>
        <v>-6.853432399999998E-2</v>
      </c>
      <c r="S510" s="9">
        <f t="shared" si="1543"/>
        <v>-6.853432399999998E-2</v>
      </c>
      <c r="T510" s="9">
        <f>IF(AND(T450&lt;=0,T465+T480+T495&lt;0),-(T465+T480+T495),IF(T450&lt;=0,0,-MIN(((T465+T495)/T450)*((T465+T495)&gt;0),(T465+T495))))</f>
        <v>-6.8271432295152382E-2</v>
      </c>
      <c r="U510" s="9">
        <f t="shared" ref="U510:AC510" si="1544">IF(AND(U450&lt;=0,U465+U480+U495&lt;0),-(U465+U480+U495),IF(U450&lt;=0,0,-MIN(((U465+U495)/U450)*((U465+U495)&gt;0),(U465+U495))))</f>
        <v>-6.8271432295152382E-2</v>
      </c>
      <c r="V510" s="9">
        <f t="shared" si="1544"/>
        <v>-6.8271432295152368E-2</v>
      </c>
      <c r="W510" s="9">
        <f t="shared" si="1544"/>
        <v>-6.8271432295152368E-2</v>
      </c>
      <c r="X510" s="9">
        <f t="shared" si="1544"/>
        <v>-6.8271432295152368E-2</v>
      </c>
      <c r="Y510" s="9">
        <f t="shared" si="1544"/>
        <v>-6.8271432295152368E-2</v>
      </c>
      <c r="Z510" s="9">
        <f t="shared" si="1544"/>
        <v>-6.8271432295152368E-2</v>
      </c>
      <c r="AA510" s="9">
        <f t="shared" si="1544"/>
        <v>-6.8271432295152368E-2</v>
      </c>
      <c r="AB510" s="9">
        <f t="shared" si="1544"/>
        <v>-6.8271432295152368E-2</v>
      </c>
      <c r="AC510" s="9">
        <f t="shared" si="1544"/>
        <v>-6.8271432295152368E-2</v>
      </c>
      <c r="AD510" s="9">
        <f t="shared" ref="AD510:AG510" si="1545">IF(AND(AD450&lt;=0,AD465+AD480+AD495&lt;0),-(AD465+AD480+AD495),IF(AD450&lt;=0,0,-MIN(((AD465+AD495)/AD450)*((AD465+AD495)&gt;0),(AD465+AD495))))</f>
        <v>-6.8271432295152368E-2</v>
      </c>
      <c r="AE510" s="9">
        <f t="shared" si="1545"/>
        <v>0</v>
      </c>
      <c r="AF510" s="9">
        <f t="shared" si="1545"/>
        <v>0</v>
      </c>
      <c r="AG510" s="9">
        <f t="shared" si="1545"/>
        <v>0</v>
      </c>
      <c r="AH510" s="9">
        <f t="shared" ref="AH510:AM510" si="1546">IF(AND(AH450&lt;=0,AH465+AH480+AH495&lt;0),-(AH465+AH480+AH495),IF(AH450&lt;=0,0,-MIN(((AH465+AH495)/AH450)*((AH465+AH495)&gt;0),(AH465+AH495))))</f>
        <v>0</v>
      </c>
      <c r="AI510" s="9">
        <f t="shared" si="1546"/>
        <v>0</v>
      </c>
      <c r="AJ510" s="9">
        <f t="shared" si="1546"/>
        <v>0</v>
      </c>
      <c r="AK510" s="9">
        <f t="shared" si="1546"/>
        <v>0</v>
      </c>
      <c r="AL510" s="9">
        <f t="shared" si="1546"/>
        <v>0</v>
      </c>
      <c r="AM510" s="9">
        <f t="shared" si="1546"/>
        <v>0</v>
      </c>
    </row>
    <row r="511" spans="1:39" outlineLevel="2">
      <c r="A511" s="11">
        <f>ROW()</f>
        <v>511</v>
      </c>
      <c r="C511" s="6" t="s">
        <v>473</v>
      </c>
      <c r="D511" s="39"/>
      <c r="E511" s="39"/>
      <c r="G511" s="39"/>
      <c r="I511" s="13"/>
      <c r="J511" s="13"/>
      <c r="K511" s="9">
        <f t="shared" ref="K511:AG511" si="1547">IF(AND(K451&lt;=0,K466+K481+K496&lt;0),-(K466+K481+K496),IF(K451&lt;=0,0,-MIN(((K466+K496)/K451)*((K466+K496)&gt;0),(K466+K496))))</f>
        <v>0</v>
      </c>
      <c r="L511" s="9">
        <f t="shared" si="1547"/>
        <v>0</v>
      </c>
      <c r="M511" s="9">
        <f t="shared" si="1547"/>
        <v>0</v>
      </c>
      <c r="N511" s="9">
        <f t="shared" si="1547"/>
        <v>0</v>
      </c>
      <c r="O511" s="9">
        <f t="shared" si="1547"/>
        <v>0</v>
      </c>
      <c r="P511" s="9">
        <f t="shared" si="1547"/>
        <v>0</v>
      </c>
      <c r="Q511" s="9">
        <f t="shared" si="1547"/>
        <v>0</v>
      </c>
      <c r="R511" s="9">
        <f t="shared" si="1547"/>
        <v>0</v>
      </c>
      <c r="S511" s="9">
        <f t="shared" si="1547"/>
        <v>0</v>
      </c>
      <c r="T511" s="9">
        <f t="shared" si="1547"/>
        <v>0</v>
      </c>
      <c r="U511" s="9">
        <f t="shared" si="1547"/>
        <v>0</v>
      </c>
      <c r="V511" s="9">
        <f t="shared" si="1547"/>
        <v>0</v>
      </c>
      <c r="W511" s="9">
        <f t="shared" si="1547"/>
        <v>0</v>
      </c>
      <c r="X511" s="9">
        <f t="shared" si="1547"/>
        <v>0</v>
      </c>
      <c r="Y511" s="9">
        <f t="shared" si="1547"/>
        <v>0</v>
      </c>
      <c r="Z511" s="9">
        <f t="shared" si="1547"/>
        <v>0</v>
      </c>
      <c r="AA511" s="9">
        <f t="shared" si="1547"/>
        <v>0</v>
      </c>
      <c r="AB511" s="9">
        <f t="shared" si="1547"/>
        <v>0</v>
      </c>
      <c r="AC511" s="9">
        <f t="shared" si="1547"/>
        <v>0</v>
      </c>
      <c r="AD511" s="9">
        <f t="shared" si="1547"/>
        <v>0</v>
      </c>
      <c r="AE511" s="9">
        <f t="shared" si="1547"/>
        <v>0</v>
      </c>
      <c r="AF511" s="9">
        <f t="shared" si="1547"/>
        <v>0</v>
      </c>
      <c r="AG511" s="9">
        <f t="shared" si="1547"/>
        <v>0</v>
      </c>
      <c r="AH511" s="9">
        <f t="shared" ref="AH511:AM511" si="1548">IF(AND(AH451&lt;=0,AH466+AH481+AH496&lt;0),-(AH466+AH481+AH496),IF(AH451&lt;=0,0,-MIN(((AH466+AH496)/AH451)*((AH466+AH496)&gt;0),(AH466+AH496))))</f>
        <v>0</v>
      </c>
      <c r="AI511" s="9">
        <f t="shared" si="1548"/>
        <v>0</v>
      </c>
      <c r="AJ511" s="9">
        <f t="shared" si="1548"/>
        <v>0</v>
      </c>
      <c r="AK511" s="9">
        <f t="shared" si="1548"/>
        <v>0</v>
      </c>
      <c r="AL511" s="9">
        <f t="shared" si="1548"/>
        <v>0</v>
      </c>
      <c r="AM511" s="9">
        <f t="shared" si="1548"/>
        <v>0</v>
      </c>
    </row>
    <row r="512" spans="1:39" outlineLevel="2">
      <c r="A512" s="11">
        <f>ROW()</f>
        <v>512</v>
      </c>
      <c r="C512" s="6" t="s">
        <v>474</v>
      </c>
      <c r="D512" s="39"/>
      <c r="E512" s="39"/>
      <c r="G512" s="39"/>
      <c r="I512" s="13"/>
      <c r="J512" s="13"/>
      <c r="K512" s="9">
        <f t="shared" ref="K512:AG512" si="1549">IF(AND(K452&lt;=0,K467+K482+K497&lt;0),-(K467+K482+K497),IF(K452&lt;=0,0,-MIN(((K467+K497)/K452)*((K467+K497)&gt;0),(K467+K497))))</f>
        <v>0</v>
      </c>
      <c r="L512" s="9">
        <f t="shared" si="1549"/>
        <v>0</v>
      </c>
      <c r="M512" s="9">
        <f t="shared" si="1549"/>
        <v>0</v>
      </c>
      <c r="N512" s="9">
        <f t="shared" si="1549"/>
        <v>0</v>
      </c>
      <c r="O512" s="9">
        <f t="shared" si="1549"/>
        <v>0</v>
      </c>
      <c r="P512" s="9">
        <f t="shared" si="1549"/>
        <v>0</v>
      </c>
      <c r="Q512" s="9">
        <f t="shared" si="1549"/>
        <v>0</v>
      </c>
      <c r="R512" s="9">
        <f t="shared" si="1549"/>
        <v>0</v>
      </c>
      <c r="S512" s="9">
        <f t="shared" si="1549"/>
        <v>0</v>
      </c>
      <c r="T512" s="9">
        <f t="shared" si="1549"/>
        <v>0</v>
      </c>
      <c r="U512" s="9">
        <f t="shared" si="1549"/>
        <v>0</v>
      </c>
      <c r="V512" s="9">
        <f t="shared" si="1549"/>
        <v>0</v>
      </c>
      <c r="W512" s="9">
        <f t="shared" si="1549"/>
        <v>0</v>
      </c>
      <c r="X512" s="9">
        <f t="shared" si="1549"/>
        <v>0</v>
      </c>
      <c r="Y512" s="9">
        <f t="shared" si="1549"/>
        <v>0</v>
      </c>
      <c r="Z512" s="9">
        <f t="shared" si="1549"/>
        <v>0</v>
      </c>
      <c r="AA512" s="9">
        <f t="shared" si="1549"/>
        <v>0</v>
      </c>
      <c r="AB512" s="9">
        <f t="shared" si="1549"/>
        <v>0</v>
      </c>
      <c r="AC512" s="9">
        <f t="shared" si="1549"/>
        <v>0</v>
      </c>
      <c r="AD512" s="9">
        <f t="shared" si="1549"/>
        <v>0</v>
      </c>
      <c r="AE512" s="9">
        <f t="shared" si="1549"/>
        <v>0</v>
      </c>
      <c r="AF512" s="9">
        <f t="shared" si="1549"/>
        <v>0</v>
      </c>
      <c r="AG512" s="9">
        <f t="shared" si="1549"/>
        <v>0</v>
      </c>
      <c r="AH512" s="9">
        <f t="shared" ref="AH512:AM512" si="1550">IF(AND(AH452&lt;=0,AH467+AH482+AH497&lt;0),-(AH467+AH482+AH497),IF(AH452&lt;=0,0,-MIN(((AH467+AH497)/AH452)*((AH467+AH497)&gt;0),(AH467+AH497))))</f>
        <v>0</v>
      </c>
      <c r="AI512" s="9">
        <f t="shared" si="1550"/>
        <v>0</v>
      </c>
      <c r="AJ512" s="9">
        <f t="shared" si="1550"/>
        <v>0</v>
      </c>
      <c r="AK512" s="9">
        <f t="shared" si="1550"/>
        <v>0</v>
      </c>
      <c r="AL512" s="9">
        <f t="shared" si="1550"/>
        <v>0</v>
      </c>
      <c r="AM512" s="9">
        <f t="shared" si="1550"/>
        <v>0</v>
      </c>
    </row>
    <row r="513" spans="1:39" outlineLevel="2">
      <c r="A513" s="11">
        <f>ROW()</f>
        <v>513</v>
      </c>
      <c r="C513" s="6" t="s">
        <v>477</v>
      </c>
      <c r="D513" s="39"/>
      <c r="E513" s="39"/>
      <c r="G513" s="39"/>
      <c r="I513" s="13"/>
      <c r="J513" s="13"/>
      <c r="K513" s="9">
        <f t="shared" ref="K513:AG513" si="1551">IF(AND(K453&lt;=0,K468+K483+K498&lt;0),-(K468+K483+K498),IF(K453&lt;=0,0,-MIN(((K468+K498)/K453)*((K468+K498)&gt;0),(K468+K498))))</f>
        <v>0</v>
      </c>
      <c r="L513" s="9">
        <f t="shared" si="1551"/>
        <v>0</v>
      </c>
      <c r="M513" s="9">
        <f t="shared" si="1551"/>
        <v>0</v>
      </c>
      <c r="N513" s="9">
        <f t="shared" si="1551"/>
        <v>0</v>
      </c>
      <c r="O513" s="9">
        <f t="shared" si="1551"/>
        <v>0</v>
      </c>
      <c r="P513" s="9">
        <f t="shared" si="1551"/>
        <v>0</v>
      </c>
      <c r="Q513" s="9">
        <f t="shared" si="1551"/>
        <v>0</v>
      </c>
      <c r="R513" s="9">
        <f t="shared" si="1551"/>
        <v>0</v>
      </c>
      <c r="S513" s="9">
        <f t="shared" si="1551"/>
        <v>0</v>
      </c>
      <c r="T513" s="9">
        <f t="shared" si="1551"/>
        <v>0</v>
      </c>
      <c r="U513" s="9">
        <f t="shared" si="1551"/>
        <v>0</v>
      </c>
      <c r="V513" s="9">
        <f t="shared" si="1551"/>
        <v>0</v>
      </c>
      <c r="W513" s="9">
        <f t="shared" si="1551"/>
        <v>0</v>
      </c>
      <c r="X513" s="9">
        <f t="shared" si="1551"/>
        <v>0</v>
      </c>
      <c r="Y513" s="9">
        <f t="shared" si="1551"/>
        <v>0</v>
      </c>
      <c r="Z513" s="9">
        <f t="shared" si="1551"/>
        <v>0</v>
      </c>
      <c r="AA513" s="9">
        <f t="shared" si="1551"/>
        <v>0</v>
      </c>
      <c r="AB513" s="9">
        <f t="shared" si="1551"/>
        <v>0</v>
      </c>
      <c r="AC513" s="9">
        <f t="shared" si="1551"/>
        <v>0</v>
      </c>
      <c r="AD513" s="9">
        <f t="shared" si="1551"/>
        <v>0</v>
      </c>
      <c r="AE513" s="9">
        <f t="shared" si="1551"/>
        <v>0</v>
      </c>
      <c r="AF513" s="9">
        <f t="shared" si="1551"/>
        <v>0</v>
      </c>
      <c r="AG513" s="9">
        <f t="shared" si="1551"/>
        <v>0</v>
      </c>
      <c r="AH513" s="9">
        <f t="shared" ref="AH513:AM513" si="1552">IF(AND(AH453&lt;=0,AH468+AH483+AH498&lt;0),-(AH468+AH483+AH498),IF(AH453&lt;=0,0,-MIN(((AH468+AH498)/AH453)*((AH468+AH498)&gt;0),(AH468+AH498))))</f>
        <v>0</v>
      </c>
      <c r="AI513" s="9">
        <f t="shared" si="1552"/>
        <v>0</v>
      </c>
      <c r="AJ513" s="9">
        <f t="shared" si="1552"/>
        <v>0</v>
      </c>
      <c r="AK513" s="9">
        <f t="shared" si="1552"/>
        <v>0</v>
      </c>
      <c r="AL513" s="9">
        <f t="shared" si="1552"/>
        <v>0</v>
      </c>
      <c r="AM513" s="9">
        <f t="shared" si="1552"/>
        <v>0</v>
      </c>
    </row>
    <row r="514" spans="1:39" outlineLevel="2">
      <c r="A514" s="11">
        <f>ROW()</f>
        <v>514</v>
      </c>
      <c r="C514" s="6" t="s">
        <v>511</v>
      </c>
      <c r="D514" s="39"/>
      <c r="E514" s="39"/>
      <c r="G514" s="39"/>
      <c r="I514" s="13"/>
      <c r="J514" s="13"/>
      <c r="K514" s="9">
        <f t="shared" ref="K514:AG514" si="1553">IF(AND(K454&lt;=0,K469+K484+K499&lt;0),-(K469+K484+K499),IF(K454&lt;=0,0,-MIN(((K469+K499)/K454)*((K469+K499)&gt;0),(K469+K499))))</f>
        <v>0</v>
      </c>
      <c r="L514" s="9">
        <f t="shared" si="1553"/>
        <v>0</v>
      </c>
      <c r="M514" s="9">
        <f t="shared" si="1553"/>
        <v>0</v>
      </c>
      <c r="N514" s="9">
        <f t="shared" si="1553"/>
        <v>0</v>
      </c>
      <c r="O514" s="9">
        <f t="shared" si="1553"/>
        <v>0</v>
      </c>
      <c r="P514" s="9">
        <f t="shared" si="1553"/>
        <v>0</v>
      </c>
      <c r="Q514" s="9">
        <f t="shared" si="1553"/>
        <v>0</v>
      </c>
      <c r="R514" s="9">
        <f t="shared" si="1553"/>
        <v>0</v>
      </c>
      <c r="S514" s="9">
        <f t="shared" si="1553"/>
        <v>0</v>
      </c>
      <c r="T514" s="9">
        <f t="shared" si="1553"/>
        <v>0</v>
      </c>
      <c r="U514" s="9">
        <f t="shared" si="1553"/>
        <v>0</v>
      </c>
      <c r="V514" s="9">
        <f t="shared" si="1553"/>
        <v>0</v>
      </c>
      <c r="W514" s="9">
        <f t="shared" si="1553"/>
        <v>0</v>
      </c>
      <c r="X514" s="9">
        <f t="shared" si="1553"/>
        <v>0</v>
      </c>
      <c r="Y514" s="9">
        <f t="shared" si="1553"/>
        <v>0</v>
      </c>
      <c r="Z514" s="9">
        <f t="shared" si="1553"/>
        <v>0</v>
      </c>
      <c r="AA514" s="9">
        <f t="shared" si="1553"/>
        <v>0</v>
      </c>
      <c r="AB514" s="9">
        <f t="shared" si="1553"/>
        <v>0</v>
      </c>
      <c r="AC514" s="9">
        <f t="shared" si="1553"/>
        <v>0</v>
      </c>
      <c r="AD514" s="9">
        <f t="shared" si="1553"/>
        <v>0</v>
      </c>
      <c r="AE514" s="9">
        <f t="shared" si="1553"/>
        <v>0</v>
      </c>
      <c r="AF514" s="9">
        <f t="shared" si="1553"/>
        <v>0</v>
      </c>
      <c r="AG514" s="9">
        <f t="shared" si="1553"/>
        <v>0</v>
      </c>
      <c r="AH514" s="9">
        <f t="shared" ref="AH514:AM514" si="1554">IF(AND(AH454&lt;=0,AH469+AH484+AH499&lt;0),-(AH469+AH484+AH499),IF(AH454&lt;=0,0,-MIN(((AH469+AH499)/AH454)*((AH469+AH499)&gt;0),(AH469+AH499))))</f>
        <v>0</v>
      </c>
      <c r="AI514" s="9">
        <f t="shared" si="1554"/>
        <v>0</v>
      </c>
      <c r="AJ514" s="9">
        <f t="shared" si="1554"/>
        <v>0</v>
      </c>
      <c r="AK514" s="9">
        <f t="shared" si="1554"/>
        <v>0</v>
      </c>
      <c r="AL514" s="9">
        <f t="shared" si="1554"/>
        <v>0</v>
      </c>
      <c r="AM514" s="9">
        <f t="shared" si="1554"/>
        <v>0</v>
      </c>
    </row>
    <row r="515" spans="1:39" outlineLevel="2">
      <c r="A515" s="11">
        <f>ROW()</f>
        <v>515</v>
      </c>
      <c r="C515" s="6" t="s">
        <v>655</v>
      </c>
      <c r="D515" s="39"/>
      <c r="E515" s="39"/>
      <c r="G515" s="39"/>
      <c r="I515" s="13"/>
      <c r="J515" s="13"/>
      <c r="K515" s="9">
        <v>0</v>
      </c>
      <c r="L515" s="9">
        <v>0</v>
      </c>
      <c r="M515" s="9">
        <v>0</v>
      </c>
      <c r="N515" s="9">
        <v>0</v>
      </c>
      <c r="O515" s="9">
        <v>0</v>
      </c>
      <c r="P515" s="9">
        <v>0</v>
      </c>
      <c r="Q515" s="9">
        <v>0</v>
      </c>
      <c r="R515" s="9">
        <v>0</v>
      </c>
      <c r="S515" s="9">
        <v>0</v>
      </c>
      <c r="T515" s="9">
        <v>0</v>
      </c>
      <c r="U515" s="9">
        <v>0</v>
      </c>
      <c r="V515" s="9">
        <v>0</v>
      </c>
      <c r="W515" s="9">
        <v>0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9">
        <v>0</v>
      </c>
      <c r="AH515" s="9">
        <v>0</v>
      </c>
      <c r="AI515" s="9">
        <v>0</v>
      </c>
      <c r="AJ515" s="9">
        <v>0</v>
      </c>
      <c r="AK515" s="9">
        <v>0</v>
      </c>
      <c r="AL515" s="9">
        <v>0</v>
      </c>
      <c r="AM515" s="9">
        <v>0</v>
      </c>
    </row>
    <row r="516" spans="1:39" outlineLevel="2">
      <c r="A516" s="11">
        <f>ROW()</f>
        <v>516</v>
      </c>
      <c r="C516" s="6" t="s">
        <v>656</v>
      </c>
      <c r="D516" s="39"/>
      <c r="E516" s="39"/>
      <c r="G516" s="39"/>
      <c r="I516" s="13"/>
      <c r="J516" s="13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</row>
    <row r="517" spans="1:39" outlineLevel="2">
      <c r="A517" s="11">
        <f>ROW()</f>
        <v>517</v>
      </c>
      <c r="C517" s="6" t="s">
        <v>667</v>
      </c>
      <c r="D517" s="39"/>
      <c r="E517" s="39"/>
      <c r="G517" s="39"/>
      <c r="I517" s="13"/>
      <c r="J517" s="13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</row>
    <row r="518" spans="1:39" outlineLevel="2">
      <c r="A518" s="11">
        <f>ROW()</f>
        <v>518</v>
      </c>
      <c r="C518" s="6" t="s">
        <v>212</v>
      </c>
      <c r="D518" s="39"/>
      <c r="E518" s="39"/>
      <c r="G518" s="39"/>
      <c r="I518" s="9"/>
      <c r="J518" s="9"/>
      <c r="K518" s="9">
        <v>0</v>
      </c>
      <c r="L518" s="9">
        <v>0</v>
      </c>
      <c r="M518" s="9">
        <v>0</v>
      </c>
      <c r="N518" s="9">
        <v>0</v>
      </c>
      <c r="O518" s="9">
        <v>0</v>
      </c>
      <c r="P518" s="9">
        <v>0</v>
      </c>
      <c r="Q518" s="9">
        <v>0</v>
      </c>
      <c r="R518" s="9">
        <v>0</v>
      </c>
      <c r="S518" s="9">
        <v>0</v>
      </c>
      <c r="T518" s="9">
        <v>0</v>
      </c>
      <c r="U518" s="9">
        <v>0</v>
      </c>
      <c r="V518" s="9">
        <v>0</v>
      </c>
      <c r="W518" s="9">
        <v>0</v>
      </c>
      <c r="X518" s="9">
        <v>0</v>
      </c>
      <c r="Y518" s="9">
        <v>0</v>
      </c>
      <c r="Z518" s="9">
        <v>0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9">
        <v>0</v>
      </c>
      <c r="AH518" s="9">
        <v>0</v>
      </c>
      <c r="AI518" s="9">
        <v>0</v>
      </c>
      <c r="AJ518" s="9">
        <v>0</v>
      </c>
      <c r="AK518" s="9">
        <v>0</v>
      </c>
      <c r="AL518" s="9">
        <v>0</v>
      </c>
      <c r="AM518" s="9">
        <v>0</v>
      </c>
    </row>
    <row r="519" spans="1:39" outlineLevel="2">
      <c r="A519" s="11">
        <f>ROW()</f>
        <v>519</v>
      </c>
      <c r="C519" s="30" t="s">
        <v>362</v>
      </c>
      <c r="D519" s="90"/>
      <c r="E519" s="90"/>
      <c r="F519" s="90"/>
      <c r="G519" s="90"/>
      <c r="H519" s="30"/>
      <c r="I519" s="14"/>
      <c r="J519" s="14"/>
      <c r="K519" s="14">
        <f t="shared" ref="K519:S519" si="1555">IF(AND(K459&lt;=0,K474+K489+K504&lt;0),-(K474+K489+K504),IF(K459&lt;=0,0,-MIN(((K474+K504)/K459)*((K474+K504)&gt;0),(K474+K504))))</f>
        <v>0</v>
      </c>
      <c r="L519" s="14">
        <f t="shared" si="1555"/>
        <v>0</v>
      </c>
      <c r="M519" s="14">
        <f t="shared" si="1555"/>
        <v>0</v>
      </c>
      <c r="N519" s="14">
        <f t="shared" si="1555"/>
        <v>0</v>
      </c>
      <c r="O519" s="14">
        <f t="shared" si="1555"/>
        <v>0</v>
      </c>
      <c r="P519" s="14">
        <f t="shared" si="1555"/>
        <v>0</v>
      </c>
      <c r="Q519" s="14">
        <f t="shared" si="1555"/>
        <v>0</v>
      </c>
      <c r="R519" s="14">
        <f t="shared" si="1555"/>
        <v>0</v>
      </c>
      <c r="S519" s="14">
        <f t="shared" si="1555"/>
        <v>0</v>
      </c>
      <c r="T519" s="14">
        <f>IF(AND(T459&lt;=0,T474+T489+T504&lt;0),-(T474+T489+T504),IF(T459&lt;=0,0,-MIN(((T474+T504)/T459)*((T474+T504)&gt;0),(T474+T504))))</f>
        <v>0</v>
      </c>
      <c r="U519" s="14">
        <f t="shared" ref="U519:AC519" si="1556">IF(AND(U459&lt;=0,U474+U489+U504&lt;0),-(U474+U489+U504),IF(U459&lt;=0,0,-MIN(((U474+U504)/U459)*((U474+U504)&gt;0),(U474+U504))))</f>
        <v>0</v>
      </c>
      <c r="V519" s="14">
        <f t="shared" si="1556"/>
        <v>0</v>
      </c>
      <c r="W519" s="14">
        <f t="shared" si="1556"/>
        <v>0</v>
      </c>
      <c r="X519" s="14">
        <f t="shared" si="1556"/>
        <v>0</v>
      </c>
      <c r="Y519" s="14">
        <f t="shared" si="1556"/>
        <v>0</v>
      </c>
      <c r="Z519" s="14">
        <f t="shared" si="1556"/>
        <v>0</v>
      </c>
      <c r="AA519" s="14">
        <f t="shared" si="1556"/>
        <v>0</v>
      </c>
      <c r="AB519" s="14">
        <f t="shared" si="1556"/>
        <v>0</v>
      </c>
      <c r="AC519" s="14">
        <f t="shared" si="1556"/>
        <v>0</v>
      </c>
      <c r="AD519" s="14">
        <f t="shared" ref="AD519:AG519" si="1557">IF(AND(AD459&lt;=0,AD474+AD489+AD504&lt;0),-(AD474+AD489+AD504),IF(AD459&lt;=0,0,-MIN(((AD474+AD504)/AD459)*((AD474+AD504)&gt;0),(AD474+AD504))))</f>
        <v>0</v>
      </c>
      <c r="AE519" s="14">
        <f t="shared" si="1557"/>
        <v>0</v>
      </c>
      <c r="AF519" s="14">
        <f t="shared" si="1557"/>
        <v>0</v>
      </c>
      <c r="AG519" s="14">
        <f t="shared" si="1557"/>
        <v>0</v>
      </c>
      <c r="AH519" s="14">
        <f t="shared" ref="AH519:AM519" si="1558">IF(AND(AH459&lt;=0,AH474+AH489+AH504&lt;0),-(AH474+AH489+AH504),IF(AH459&lt;=0,0,-MIN(((AH474+AH504)/AH459)*((AH474+AH504)&gt;0),(AH474+AH504))))</f>
        <v>0</v>
      </c>
      <c r="AI519" s="14">
        <f t="shared" si="1558"/>
        <v>0</v>
      </c>
      <c r="AJ519" s="14">
        <f t="shared" si="1558"/>
        <v>0</v>
      </c>
      <c r="AK519" s="14">
        <f t="shared" si="1558"/>
        <v>0</v>
      </c>
      <c r="AL519" s="14">
        <f t="shared" si="1558"/>
        <v>0</v>
      </c>
      <c r="AM519" s="14">
        <f t="shared" si="1558"/>
        <v>0</v>
      </c>
    </row>
    <row r="520" spans="1:39" outlineLevel="2">
      <c r="A520" s="11">
        <f>ROW()</f>
        <v>520</v>
      </c>
      <c r="C520" s="6" t="s">
        <v>1</v>
      </c>
      <c r="D520" s="39"/>
      <c r="E520" s="39"/>
      <c r="F520" s="39"/>
      <c r="G520" s="39"/>
      <c r="I520" s="9"/>
      <c r="J520" s="9"/>
      <c r="K520" s="9">
        <f t="shared" ref="K520" si="1559">SUM(K507:K519)</f>
        <v>-0.17236450216666671</v>
      </c>
      <c r="L520" s="9">
        <f t="shared" ref="L520" si="1560">SUM(L507:L519)</f>
        <v>-0.17236450216666666</v>
      </c>
      <c r="M520" s="9">
        <f t="shared" ref="M520" si="1561">SUM(M507:M519)</f>
        <v>-0.17236450216666666</v>
      </c>
      <c r="N520" s="9">
        <f t="shared" ref="N520" si="1562">SUM(N507:N519)</f>
        <v>-0.17236450216666666</v>
      </c>
      <c r="O520" s="9">
        <f t="shared" ref="O520" si="1563">SUM(O507:O519)</f>
        <v>-0.17236450216666666</v>
      </c>
      <c r="P520" s="9">
        <f t="shared" ref="P520" si="1564">SUM(P507:P519)</f>
        <v>-0.17236450216666666</v>
      </c>
      <c r="Q520" s="9">
        <f t="shared" ref="Q520" si="1565">SUM(Q507:Q519)</f>
        <v>-0.17236450216666666</v>
      </c>
      <c r="R520" s="9">
        <f t="shared" ref="R520" si="1566">SUM(R507:R519)</f>
        <v>-0.17236450216666666</v>
      </c>
      <c r="S520" s="9">
        <f t="shared" ref="S520" si="1567">SUM(S507:S519)</f>
        <v>-0.17236450216666663</v>
      </c>
      <c r="T520" s="9">
        <f t="shared" ref="T520" si="1568">SUM(T507:T519)</f>
        <v>-0.17210161046181904</v>
      </c>
      <c r="U520" s="9">
        <f t="shared" ref="U520" si="1569">SUM(U507:U519)</f>
        <v>-0.17210161046181904</v>
      </c>
      <c r="V520" s="9">
        <f t="shared" ref="V520" si="1570">SUM(V507:V519)</f>
        <v>-0.17210161046181902</v>
      </c>
      <c r="W520" s="9">
        <f t="shared" ref="W520" si="1571">SUM(W507:W519)</f>
        <v>-0.17210161046181902</v>
      </c>
      <c r="X520" s="9">
        <f t="shared" ref="X520" si="1572">SUM(X507:X519)</f>
        <v>-0.17210161046181902</v>
      </c>
      <c r="Y520" s="9">
        <f t="shared" ref="Y520" si="1573">SUM(Y507:Y519)</f>
        <v>-0.17210161046181902</v>
      </c>
      <c r="Z520" s="9">
        <f t="shared" ref="Z520" si="1574">SUM(Z507:Z519)</f>
        <v>-0.13612599379515233</v>
      </c>
      <c r="AA520" s="9">
        <f t="shared" ref="AA520" si="1575">SUM(AA507:AA519)</f>
        <v>-0.13612599379515233</v>
      </c>
      <c r="AB520" s="9">
        <f t="shared" ref="AB520" si="1576">SUM(AB507:AB519)</f>
        <v>-0.13612599379515233</v>
      </c>
      <c r="AC520" s="9">
        <f t="shared" ref="AC520:AG520" si="1577">SUM(AC507:AC519)</f>
        <v>-0.13612599379515233</v>
      </c>
      <c r="AD520" s="9">
        <f t="shared" si="1577"/>
        <v>-0.13612599379515233</v>
      </c>
      <c r="AE520" s="9">
        <f t="shared" si="1577"/>
        <v>0</v>
      </c>
      <c r="AF520" s="9">
        <f t="shared" si="1577"/>
        <v>0</v>
      </c>
      <c r="AG520" s="9">
        <f t="shared" si="1577"/>
        <v>0</v>
      </c>
      <c r="AH520" s="9">
        <f t="shared" ref="AH520:AM520" si="1578">SUM(AH507:AH519)</f>
        <v>0</v>
      </c>
      <c r="AI520" s="9">
        <f t="shared" si="1578"/>
        <v>0</v>
      </c>
      <c r="AJ520" s="9">
        <f t="shared" si="1578"/>
        <v>0</v>
      </c>
      <c r="AK520" s="9">
        <f t="shared" si="1578"/>
        <v>0</v>
      </c>
      <c r="AL520" s="9">
        <f t="shared" si="1578"/>
        <v>0</v>
      </c>
      <c r="AM520" s="9">
        <f t="shared" si="1578"/>
        <v>0</v>
      </c>
    </row>
    <row r="521" spans="1:39" outlineLevel="2">
      <c r="A521" s="11">
        <f>ROW()</f>
        <v>521</v>
      </c>
      <c r="B521" s="343" t="s">
        <v>70</v>
      </c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</row>
    <row r="522" spans="1:39" outlineLevel="2">
      <c r="A522" s="11">
        <f>ROW()</f>
        <v>522</v>
      </c>
      <c r="C522" s="6" t="s">
        <v>2</v>
      </c>
      <c r="D522" s="39"/>
      <c r="E522" s="39"/>
      <c r="F522" s="39"/>
      <c r="G522" s="39"/>
      <c r="H522" s="39"/>
      <c r="I522" s="9"/>
      <c r="J522" s="9">
        <f t="shared" ref="J522:AC522" si="1579">J462+J477+J492+J507</f>
        <v>3.0096500000000002E-2</v>
      </c>
      <c r="K522" s="9">
        <f t="shared" si="1579"/>
        <v>2.8591675E-2</v>
      </c>
      <c r="L522" s="9">
        <f t="shared" si="1579"/>
        <v>2.7086849999999999E-2</v>
      </c>
      <c r="M522" s="9">
        <f t="shared" si="1579"/>
        <v>2.5582024999999998E-2</v>
      </c>
      <c r="N522" s="9">
        <f t="shared" si="1579"/>
        <v>2.4077199999999997E-2</v>
      </c>
      <c r="O522" s="9">
        <f t="shared" si="1579"/>
        <v>2.2572374999999995E-2</v>
      </c>
      <c r="P522" s="9">
        <f t="shared" si="1579"/>
        <v>2.1067549999999994E-2</v>
      </c>
      <c r="Q522" s="9">
        <f t="shared" si="1579"/>
        <v>1.9562724999999996E-2</v>
      </c>
      <c r="R522" s="9">
        <f t="shared" si="1579"/>
        <v>1.8057899999999995E-2</v>
      </c>
      <c r="S522" s="9">
        <f t="shared" si="1579"/>
        <v>1.6553074999999993E-2</v>
      </c>
      <c r="T522" s="9">
        <f t="shared" si="1579"/>
        <v>1.5048249999999994E-2</v>
      </c>
      <c r="U522" s="9">
        <f t="shared" si="1579"/>
        <v>1.3543424999999994E-2</v>
      </c>
      <c r="V522" s="9">
        <f t="shared" si="1579"/>
        <v>1.2038599999999995E-2</v>
      </c>
      <c r="W522" s="9">
        <f t="shared" si="1579"/>
        <v>1.0533774999999995E-2</v>
      </c>
      <c r="X522" s="9">
        <f t="shared" si="1579"/>
        <v>9.0289499999999957E-3</v>
      </c>
      <c r="Y522" s="9">
        <f t="shared" si="1579"/>
        <v>7.5241249999999961E-3</v>
      </c>
      <c r="Z522" s="9">
        <f t="shared" si="1579"/>
        <v>6.0192999999999965E-3</v>
      </c>
      <c r="AA522" s="9">
        <f t="shared" si="1579"/>
        <v>4.514474999999997E-3</v>
      </c>
      <c r="AB522" s="9">
        <f t="shared" si="1579"/>
        <v>3.0096499999999983E-3</v>
      </c>
      <c r="AC522" s="9">
        <f t="shared" si="1579"/>
        <v>1.5048249999999991E-3</v>
      </c>
      <c r="AD522" s="9">
        <f t="shared" ref="AD522:AG522" si="1580">AD462+AD477+AD492+AD507</f>
        <v>0</v>
      </c>
      <c r="AE522" s="9">
        <f t="shared" si="1580"/>
        <v>0</v>
      </c>
      <c r="AF522" s="9">
        <f t="shared" si="1580"/>
        <v>0</v>
      </c>
      <c r="AG522" s="9">
        <f t="shared" si="1580"/>
        <v>0</v>
      </c>
      <c r="AH522" s="9">
        <f t="shared" ref="AH522" si="1581">AH462+AH477+AH492+AH507</f>
        <v>0</v>
      </c>
      <c r="AI522" s="9">
        <f t="shared" ref="AI522:AM522" si="1582">AI462+AI477+AI492+AI507</f>
        <v>0</v>
      </c>
      <c r="AJ522" s="9">
        <f t="shared" si="1582"/>
        <v>0</v>
      </c>
      <c r="AK522" s="9">
        <f t="shared" si="1582"/>
        <v>0</v>
      </c>
      <c r="AL522" s="9">
        <f t="shared" si="1582"/>
        <v>0</v>
      </c>
      <c r="AM522" s="9">
        <f t="shared" si="1582"/>
        <v>0</v>
      </c>
    </row>
    <row r="523" spans="1:39" outlineLevel="2">
      <c r="A523" s="11">
        <f>ROW()</f>
        <v>523</v>
      </c>
      <c r="C523" s="6" t="s">
        <v>3</v>
      </c>
      <c r="D523" s="39"/>
      <c r="E523" s="39"/>
      <c r="F523" s="39"/>
      <c r="G523" s="39"/>
      <c r="H523" s="39"/>
      <c r="I523" s="9"/>
      <c r="J523" s="9">
        <f t="shared" ref="J523:AC523" si="1583">J463+J478+J493+J508</f>
        <v>1.32699473</v>
      </c>
      <c r="K523" s="9">
        <f t="shared" si="1583"/>
        <v>1.2606449934999999</v>
      </c>
      <c r="L523" s="9">
        <f t="shared" si="1583"/>
        <v>1.1942952569999998</v>
      </c>
      <c r="M523" s="9">
        <f t="shared" si="1583"/>
        <v>1.1279455204999997</v>
      </c>
      <c r="N523" s="9">
        <f t="shared" si="1583"/>
        <v>1.0615957839999997</v>
      </c>
      <c r="O523" s="9">
        <f t="shared" si="1583"/>
        <v>0.99524604749999968</v>
      </c>
      <c r="P523" s="9">
        <f t="shared" si="1583"/>
        <v>0.9288963109999997</v>
      </c>
      <c r="Q523" s="9">
        <f t="shared" si="1583"/>
        <v>0.86254657449999972</v>
      </c>
      <c r="R523" s="9">
        <f t="shared" si="1583"/>
        <v>0.79619683799999974</v>
      </c>
      <c r="S523" s="9">
        <f t="shared" si="1583"/>
        <v>0.72984710149999976</v>
      </c>
      <c r="T523" s="9">
        <f t="shared" si="1583"/>
        <v>0.66349736499999978</v>
      </c>
      <c r="U523" s="9">
        <f t="shared" si="1583"/>
        <v>0.59714762849999981</v>
      </c>
      <c r="V523" s="9">
        <f t="shared" si="1583"/>
        <v>0.53079789199999983</v>
      </c>
      <c r="W523" s="9">
        <f t="shared" si="1583"/>
        <v>0.46444815549999985</v>
      </c>
      <c r="X523" s="9">
        <f t="shared" si="1583"/>
        <v>0.39809841899999987</v>
      </c>
      <c r="Y523" s="9">
        <f t="shared" si="1583"/>
        <v>0.33174868249999989</v>
      </c>
      <c r="Z523" s="9">
        <f t="shared" si="1583"/>
        <v>0.26539894599999991</v>
      </c>
      <c r="AA523" s="9">
        <f t="shared" si="1583"/>
        <v>0.19904920949999994</v>
      </c>
      <c r="AB523" s="9">
        <f t="shared" si="1583"/>
        <v>0.13269947299999996</v>
      </c>
      <c r="AC523" s="9">
        <f t="shared" si="1583"/>
        <v>6.6349736499999978E-2</v>
      </c>
      <c r="AD523" s="9">
        <f t="shared" ref="AD523:AG523" si="1584">AD463+AD478+AD493+AD508</f>
        <v>0</v>
      </c>
      <c r="AE523" s="9">
        <f t="shared" si="1584"/>
        <v>0</v>
      </c>
      <c r="AF523" s="9">
        <f t="shared" si="1584"/>
        <v>0</v>
      </c>
      <c r="AG523" s="9">
        <f t="shared" si="1584"/>
        <v>0</v>
      </c>
      <c r="AH523" s="9">
        <f t="shared" ref="AH523" si="1585">AH463+AH478+AH493+AH508</f>
        <v>0</v>
      </c>
      <c r="AI523" s="9">
        <f t="shared" ref="AI523:AM523" si="1586">AI463+AI478+AI493+AI508</f>
        <v>0</v>
      </c>
      <c r="AJ523" s="9">
        <f t="shared" si="1586"/>
        <v>0</v>
      </c>
      <c r="AK523" s="9">
        <f t="shared" si="1586"/>
        <v>0</v>
      </c>
      <c r="AL523" s="9">
        <f t="shared" si="1586"/>
        <v>0</v>
      </c>
      <c r="AM523" s="9">
        <f t="shared" si="1586"/>
        <v>0</v>
      </c>
    </row>
    <row r="524" spans="1:39" outlineLevel="2">
      <c r="A524" s="11">
        <f>ROW()</f>
        <v>524</v>
      </c>
      <c r="C524" s="6" t="s">
        <v>4</v>
      </c>
      <c r="D524" s="39"/>
      <c r="E524" s="39"/>
      <c r="F524" s="39"/>
      <c r="G524" s="39"/>
      <c r="H524" s="39"/>
      <c r="I524" s="9"/>
      <c r="J524" s="9">
        <f t="shared" ref="J524:AC524" si="1587">J464+J479+J494+J509</f>
        <v>0.5396342500000002</v>
      </c>
      <c r="K524" s="9">
        <f t="shared" si="1587"/>
        <v>0.50365863333333349</v>
      </c>
      <c r="L524" s="9">
        <f t="shared" si="1587"/>
        <v>0.46768301666666684</v>
      </c>
      <c r="M524" s="9">
        <f t="shared" si="1587"/>
        <v>0.43170740000000019</v>
      </c>
      <c r="N524" s="9">
        <f t="shared" si="1587"/>
        <v>0.39573178333333348</v>
      </c>
      <c r="O524" s="9">
        <f t="shared" si="1587"/>
        <v>0.35975616666666677</v>
      </c>
      <c r="P524" s="9">
        <f t="shared" si="1587"/>
        <v>0.32378055000000011</v>
      </c>
      <c r="Q524" s="9">
        <f t="shared" si="1587"/>
        <v>0.28780493333333346</v>
      </c>
      <c r="R524" s="9">
        <f t="shared" si="1587"/>
        <v>0.25182931666666675</v>
      </c>
      <c r="S524" s="9">
        <f t="shared" si="1587"/>
        <v>0.21585370000000006</v>
      </c>
      <c r="T524" s="9">
        <f t="shared" si="1587"/>
        <v>0.17987808333333338</v>
      </c>
      <c r="U524" s="9">
        <f t="shared" si="1587"/>
        <v>0.1439024666666667</v>
      </c>
      <c r="V524" s="9">
        <f t="shared" si="1587"/>
        <v>0.10792685000000002</v>
      </c>
      <c r="W524" s="9">
        <f t="shared" si="1587"/>
        <v>7.1951233333333336E-2</v>
      </c>
      <c r="X524" s="9">
        <f t="shared" si="1587"/>
        <v>3.5975616666666668E-2</v>
      </c>
      <c r="Y524" s="9">
        <f t="shared" si="1587"/>
        <v>0</v>
      </c>
      <c r="Z524" s="9">
        <f t="shared" si="1587"/>
        <v>0</v>
      </c>
      <c r="AA524" s="9">
        <f t="shared" si="1587"/>
        <v>0</v>
      </c>
      <c r="AB524" s="9">
        <f t="shared" si="1587"/>
        <v>0</v>
      </c>
      <c r="AC524" s="9">
        <f t="shared" si="1587"/>
        <v>0</v>
      </c>
      <c r="AD524" s="9">
        <f t="shared" ref="AD524:AG524" si="1588">AD464+AD479+AD494+AD509</f>
        <v>0</v>
      </c>
      <c r="AE524" s="9">
        <f t="shared" si="1588"/>
        <v>0</v>
      </c>
      <c r="AF524" s="9">
        <f t="shared" si="1588"/>
        <v>0</v>
      </c>
      <c r="AG524" s="9">
        <f t="shared" si="1588"/>
        <v>0</v>
      </c>
      <c r="AH524" s="9">
        <f t="shared" ref="AH524" si="1589">AH464+AH479+AH494+AH509</f>
        <v>0</v>
      </c>
      <c r="AI524" s="9">
        <f t="shared" ref="AI524:AM524" si="1590">AI464+AI479+AI494+AI509</f>
        <v>0</v>
      </c>
      <c r="AJ524" s="9">
        <f t="shared" si="1590"/>
        <v>0</v>
      </c>
      <c r="AK524" s="9">
        <f t="shared" si="1590"/>
        <v>0</v>
      </c>
      <c r="AL524" s="9">
        <f t="shared" si="1590"/>
        <v>0</v>
      </c>
      <c r="AM524" s="9">
        <f t="shared" si="1590"/>
        <v>0</v>
      </c>
    </row>
    <row r="525" spans="1:39" outlineLevel="2">
      <c r="A525" s="11">
        <f>ROW()</f>
        <v>525</v>
      </c>
      <c r="C525" s="6" t="s">
        <v>5</v>
      </c>
      <c r="D525" s="39"/>
      <c r="E525" s="39"/>
      <c r="F525" s="39"/>
      <c r="G525" s="39"/>
      <c r="H525" s="39"/>
      <c r="I525" s="9"/>
      <c r="J525" s="9">
        <f t="shared" ref="J525:AC525" si="1591">J465+J480+J495+J510</f>
        <v>1.37068648</v>
      </c>
      <c r="K525" s="9">
        <f t="shared" si="1591"/>
        <v>1.302152156</v>
      </c>
      <c r="L525" s="9">
        <f t="shared" si="1591"/>
        <v>1.233617832</v>
      </c>
      <c r="M525" s="9">
        <f t="shared" si="1591"/>
        <v>1.1650835079999999</v>
      </c>
      <c r="N525" s="9">
        <f t="shared" si="1591"/>
        <v>1.0965491839999999</v>
      </c>
      <c r="O525" s="9">
        <f t="shared" si="1591"/>
        <v>1.0280148599999999</v>
      </c>
      <c r="P525" s="9">
        <f t="shared" si="1591"/>
        <v>0.95948053599999983</v>
      </c>
      <c r="Q525" s="9">
        <f t="shared" si="1591"/>
        <v>0.89094621199999979</v>
      </c>
      <c r="R525" s="9">
        <f t="shared" si="1591"/>
        <v>0.82241188799999976</v>
      </c>
      <c r="S525" s="9">
        <f t="shared" si="1591"/>
        <v>0.75387756399999972</v>
      </c>
      <c r="T525" s="9">
        <f t="shared" si="1591"/>
        <v>0.68271432295152379</v>
      </c>
      <c r="U525" s="9">
        <f t="shared" si="1591"/>
        <v>0.61444289065637137</v>
      </c>
      <c r="V525" s="9">
        <f t="shared" si="1591"/>
        <v>0.54617145836121894</v>
      </c>
      <c r="W525" s="9">
        <f t="shared" si="1591"/>
        <v>0.47790002606606657</v>
      </c>
      <c r="X525" s="9">
        <f t="shared" si="1591"/>
        <v>0.40962859377091421</v>
      </c>
      <c r="Y525" s="9">
        <f t="shared" si="1591"/>
        <v>0.34135716147576184</v>
      </c>
      <c r="Z525" s="9">
        <f t="shared" si="1591"/>
        <v>0.27308572918060947</v>
      </c>
      <c r="AA525" s="9">
        <f t="shared" si="1591"/>
        <v>0.2048142968854571</v>
      </c>
      <c r="AB525" s="9">
        <f t="shared" si="1591"/>
        <v>0.13654286459030474</v>
      </c>
      <c r="AC525" s="9">
        <f t="shared" si="1591"/>
        <v>6.8271432295152368E-2</v>
      </c>
      <c r="AD525" s="9">
        <f t="shared" ref="AD525:AG525" si="1592">AD465+AD480+AD495+AD510</f>
        <v>0</v>
      </c>
      <c r="AE525" s="9">
        <f t="shared" si="1592"/>
        <v>0</v>
      </c>
      <c r="AF525" s="9">
        <f t="shared" si="1592"/>
        <v>0</v>
      </c>
      <c r="AG525" s="9">
        <f t="shared" si="1592"/>
        <v>0</v>
      </c>
      <c r="AH525" s="9">
        <f t="shared" ref="AH525" si="1593">AH465+AH480+AH495+AH510</f>
        <v>0</v>
      </c>
      <c r="AI525" s="9">
        <f t="shared" ref="AI525:AM525" si="1594">AI465+AI480+AI495+AI510</f>
        <v>0</v>
      </c>
      <c r="AJ525" s="9">
        <f t="shared" si="1594"/>
        <v>0</v>
      </c>
      <c r="AK525" s="9">
        <f t="shared" si="1594"/>
        <v>0</v>
      </c>
      <c r="AL525" s="9">
        <f t="shared" si="1594"/>
        <v>0</v>
      </c>
      <c r="AM525" s="9">
        <f t="shared" si="1594"/>
        <v>0</v>
      </c>
    </row>
    <row r="526" spans="1:39" outlineLevel="2">
      <c r="A526" s="11">
        <f>ROW()</f>
        <v>526</v>
      </c>
      <c r="C526" s="6" t="s">
        <v>473</v>
      </c>
      <c r="D526" s="39"/>
      <c r="E526" s="39"/>
      <c r="F526" s="39"/>
      <c r="G526" s="39"/>
      <c r="H526" s="39"/>
      <c r="I526" s="9"/>
      <c r="J526" s="9">
        <f t="shared" ref="J526:AG526" si="1595">J466+J481+J496+J511</f>
        <v>0</v>
      </c>
      <c r="K526" s="9">
        <f t="shared" si="1595"/>
        <v>0</v>
      </c>
      <c r="L526" s="9">
        <f t="shared" si="1595"/>
        <v>0</v>
      </c>
      <c r="M526" s="9">
        <f t="shared" si="1595"/>
        <v>0</v>
      </c>
      <c r="N526" s="9">
        <f t="shared" si="1595"/>
        <v>0</v>
      </c>
      <c r="O526" s="9">
        <f t="shared" si="1595"/>
        <v>0</v>
      </c>
      <c r="P526" s="9">
        <f t="shared" si="1595"/>
        <v>0</v>
      </c>
      <c r="Q526" s="9">
        <f t="shared" si="1595"/>
        <v>0</v>
      </c>
      <c r="R526" s="9">
        <f t="shared" si="1595"/>
        <v>0</v>
      </c>
      <c r="S526" s="9">
        <f t="shared" si="1595"/>
        <v>0</v>
      </c>
      <c r="T526" s="9">
        <f t="shared" si="1595"/>
        <v>0</v>
      </c>
      <c r="U526" s="9">
        <f t="shared" si="1595"/>
        <v>0</v>
      </c>
      <c r="V526" s="9">
        <f t="shared" si="1595"/>
        <v>0</v>
      </c>
      <c r="W526" s="9">
        <f t="shared" si="1595"/>
        <v>0</v>
      </c>
      <c r="X526" s="9">
        <f t="shared" si="1595"/>
        <v>0</v>
      </c>
      <c r="Y526" s="9">
        <f t="shared" si="1595"/>
        <v>0</v>
      </c>
      <c r="Z526" s="9">
        <f t="shared" si="1595"/>
        <v>0</v>
      </c>
      <c r="AA526" s="9">
        <f t="shared" si="1595"/>
        <v>0</v>
      </c>
      <c r="AB526" s="9">
        <f t="shared" si="1595"/>
        <v>0</v>
      </c>
      <c r="AC526" s="9">
        <f t="shared" si="1595"/>
        <v>0</v>
      </c>
      <c r="AD526" s="9">
        <f t="shared" si="1595"/>
        <v>0</v>
      </c>
      <c r="AE526" s="9">
        <f t="shared" si="1595"/>
        <v>0</v>
      </c>
      <c r="AF526" s="9">
        <f t="shared" si="1595"/>
        <v>0</v>
      </c>
      <c r="AG526" s="9">
        <f t="shared" si="1595"/>
        <v>0</v>
      </c>
      <c r="AH526" s="9">
        <f t="shared" ref="AH526" si="1596">AH466+AH481+AH496+AH511</f>
        <v>0</v>
      </c>
      <c r="AI526" s="9">
        <f t="shared" ref="AI526:AM526" si="1597">AI466+AI481+AI496+AI511</f>
        <v>0</v>
      </c>
      <c r="AJ526" s="9">
        <f t="shared" si="1597"/>
        <v>0</v>
      </c>
      <c r="AK526" s="9">
        <f t="shared" si="1597"/>
        <v>0</v>
      </c>
      <c r="AL526" s="9">
        <f t="shared" si="1597"/>
        <v>0</v>
      </c>
      <c r="AM526" s="9">
        <f t="shared" si="1597"/>
        <v>0</v>
      </c>
    </row>
    <row r="527" spans="1:39" outlineLevel="2">
      <c r="A527" s="11">
        <f>ROW()</f>
        <v>527</v>
      </c>
      <c r="C527" s="6" t="s">
        <v>474</v>
      </c>
      <c r="D527" s="39"/>
      <c r="E527" s="39"/>
      <c r="F527" s="39"/>
      <c r="G527" s="39"/>
      <c r="H527" s="39"/>
      <c r="I527" s="9"/>
      <c r="J527" s="9">
        <f t="shared" ref="J527:AG527" si="1598">J467+J482+J497+J512</f>
        <v>0</v>
      </c>
      <c r="K527" s="9">
        <f t="shared" si="1598"/>
        <v>0</v>
      </c>
      <c r="L527" s="9">
        <f t="shared" si="1598"/>
        <v>0</v>
      </c>
      <c r="M527" s="9">
        <f t="shared" si="1598"/>
        <v>0</v>
      </c>
      <c r="N527" s="9">
        <f t="shared" si="1598"/>
        <v>0</v>
      </c>
      <c r="O527" s="9">
        <f t="shared" si="1598"/>
        <v>0</v>
      </c>
      <c r="P527" s="9">
        <f t="shared" si="1598"/>
        <v>0</v>
      </c>
      <c r="Q527" s="9">
        <f t="shared" si="1598"/>
        <v>0</v>
      </c>
      <c r="R527" s="9">
        <f t="shared" si="1598"/>
        <v>0</v>
      </c>
      <c r="S527" s="9">
        <f t="shared" si="1598"/>
        <v>0</v>
      </c>
      <c r="T527" s="9">
        <f t="shared" si="1598"/>
        <v>0</v>
      </c>
      <c r="U527" s="9">
        <f t="shared" si="1598"/>
        <v>0</v>
      </c>
      <c r="V527" s="9">
        <f t="shared" si="1598"/>
        <v>0</v>
      </c>
      <c r="W527" s="9">
        <f t="shared" si="1598"/>
        <v>0</v>
      </c>
      <c r="X527" s="9">
        <f t="shared" si="1598"/>
        <v>0</v>
      </c>
      <c r="Y527" s="9">
        <f t="shared" si="1598"/>
        <v>0</v>
      </c>
      <c r="Z527" s="9">
        <f t="shared" si="1598"/>
        <v>0</v>
      </c>
      <c r="AA527" s="9">
        <f t="shared" si="1598"/>
        <v>0</v>
      </c>
      <c r="AB527" s="9">
        <f t="shared" si="1598"/>
        <v>0</v>
      </c>
      <c r="AC527" s="9">
        <f t="shared" si="1598"/>
        <v>0</v>
      </c>
      <c r="AD527" s="9">
        <f t="shared" si="1598"/>
        <v>0</v>
      </c>
      <c r="AE527" s="9">
        <f t="shared" si="1598"/>
        <v>0</v>
      </c>
      <c r="AF527" s="9">
        <f t="shared" si="1598"/>
        <v>0</v>
      </c>
      <c r="AG527" s="9">
        <f t="shared" si="1598"/>
        <v>0</v>
      </c>
      <c r="AH527" s="9">
        <f t="shared" ref="AH527" si="1599">AH467+AH482+AH497+AH512</f>
        <v>0</v>
      </c>
      <c r="AI527" s="9">
        <f t="shared" ref="AI527:AM527" si="1600">AI467+AI482+AI497+AI512</f>
        <v>0</v>
      </c>
      <c r="AJ527" s="9">
        <f t="shared" si="1600"/>
        <v>0</v>
      </c>
      <c r="AK527" s="9">
        <f t="shared" si="1600"/>
        <v>0</v>
      </c>
      <c r="AL527" s="9">
        <f t="shared" si="1600"/>
        <v>0</v>
      </c>
      <c r="AM527" s="9">
        <f t="shared" si="1600"/>
        <v>0</v>
      </c>
    </row>
    <row r="528" spans="1:39" outlineLevel="2">
      <c r="A528" s="11">
        <f>ROW()</f>
        <v>528</v>
      </c>
      <c r="C528" s="6" t="s">
        <v>477</v>
      </c>
      <c r="D528" s="39"/>
      <c r="E528" s="39"/>
      <c r="F528" s="39"/>
      <c r="G528" s="39"/>
      <c r="H528" s="39"/>
      <c r="I528" s="9"/>
      <c r="J528" s="9">
        <f t="shared" ref="J528:AG528" si="1601">J468+J483+J498+J513</f>
        <v>0</v>
      </c>
      <c r="K528" s="9">
        <f t="shared" si="1601"/>
        <v>0</v>
      </c>
      <c r="L528" s="9">
        <f t="shared" si="1601"/>
        <v>0</v>
      </c>
      <c r="M528" s="9">
        <f t="shared" si="1601"/>
        <v>0</v>
      </c>
      <c r="N528" s="9">
        <f t="shared" si="1601"/>
        <v>0</v>
      </c>
      <c r="O528" s="9">
        <f t="shared" si="1601"/>
        <v>0</v>
      </c>
      <c r="P528" s="9">
        <f t="shared" si="1601"/>
        <v>0</v>
      </c>
      <c r="Q528" s="9">
        <f t="shared" si="1601"/>
        <v>0</v>
      </c>
      <c r="R528" s="9">
        <f t="shared" si="1601"/>
        <v>0</v>
      </c>
      <c r="S528" s="9">
        <f t="shared" si="1601"/>
        <v>0</v>
      </c>
      <c r="T528" s="9">
        <f t="shared" si="1601"/>
        <v>0</v>
      </c>
      <c r="U528" s="9">
        <f t="shared" si="1601"/>
        <v>0</v>
      </c>
      <c r="V528" s="9">
        <f t="shared" si="1601"/>
        <v>0</v>
      </c>
      <c r="W528" s="9">
        <f t="shared" si="1601"/>
        <v>0</v>
      </c>
      <c r="X528" s="9">
        <f t="shared" si="1601"/>
        <v>0</v>
      </c>
      <c r="Y528" s="9">
        <f t="shared" si="1601"/>
        <v>0</v>
      </c>
      <c r="Z528" s="9">
        <f t="shared" si="1601"/>
        <v>0</v>
      </c>
      <c r="AA528" s="9">
        <f t="shared" si="1601"/>
        <v>0</v>
      </c>
      <c r="AB528" s="9">
        <f t="shared" si="1601"/>
        <v>0</v>
      </c>
      <c r="AC528" s="9">
        <f t="shared" si="1601"/>
        <v>0</v>
      </c>
      <c r="AD528" s="9">
        <f t="shared" si="1601"/>
        <v>0</v>
      </c>
      <c r="AE528" s="9">
        <f t="shared" si="1601"/>
        <v>0</v>
      </c>
      <c r="AF528" s="9">
        <f t="shared" si="1601"/>
        <v>0</v>
      </c>
      <c r="AG528" s="9">
        <f t="shared" si="1601"/>
        <v>0</v>
      </c>
      <c r="AH528" s="9">
        <f t="shared" ref="AH528" si="1602">AH468+AH483+AH498+AH513</f>
        <v>0</v>
      </c>
      <c r="AI528" s="9">
        <f t="shared" ref="AI528:AM528" si="1603">AI468+AI483+AI498+AI513</f>
        <v>0</v>
      </c>
      <c r="AJ528" s="9">
        <f t="shared" si="1603"/>
        <v>0</v>
      </c>
      <c r="AK528" s="9">
        <f t="shared" si="1603"/>
        <v>0</v>
      </c>
      <c r="AL528" s="9">
        <f t="shared" si="1603"/>
        <v>0</v>
      </c>
      <c r="AM528" s="9">
        <f t="shared" si="1603"/>
        <v>0</v>
      </c>
    </row>
    <row r="529" spans="1:39" outlineLevel="2">
      <c r="A529" s="11">
        <f>ROW()</f>
        <v>529</v>
      </c>
      <c r="C529" s="6" t="s">
        <v>511</v>
      </c>
      <c r="D529" s="39"/>
      <c r="E529" s="39"/>
      <c r="F529" s="39"/>
      <c r="G529" s="39"/>
      <c r="H529" s="39"/>
      <c r="I529" s="9"/>
      <c r="J529" s="9"/>
      <c r="K529" s="9">
        <f t="shared" ref="K529:AG529" si="1604">K469+K484+K499+K514</f>
        <v>0</v>
      </c>
      <c r="L529" s="9">
        <f t="shared" si="1604"/>
        <v>0</v>
      </c>
      <c r="M529" s="9">
        <f t="shared" si="1604"/>
        <v>0</v>
      </c>
      <c r="N529" s="9">
        <f t="shared" si="1604"/>
        <v>0</v>
      </c>
      <c r="O529" s="9">
        <f t="shared" si="1604"/>
        <v>0</v>
      </c>
      <c r="P529" s="9">
        <f t="shared" si="1604"/>
        <v>0</v>
      </c>
      <c r="Q529" s="9">
        <f t="shared" si="1604"/>
        <v>0</v>
      </c>
      <c r="R529" s="9">
        <f t="shared" si="1604"/>
        <v>0</v>
      </c>
      <c r="S529" s="9">
        <f t="shared" si="1604"/>
        <v>0</v>
      </c>
      <c r="T529" s="9">
        <f t="shared" si="1604"/>
        <v>0</v>
      </c>
      <c r="U529" s="9">
        <f t="shared" si="1604"/>
        <v>0</v>
      </c>
      <c r="V529" s="9">
        <f t="shared" si="1604"/>
        <v>0</v>
      </c>
      <c r="W529" s="9">
        <f t="shared" si="1604"/>
        <v>0</v>
      </c>
      <c r="X529" s="9">
        <f t="shared" si="1604"/>
        <v>0</v>
      </c>
      <c r="Y529" s="9">
        <f t="shared" si="1604"/>
        <v>0</v>
      </c>
      <c r="Z529" s="9">
        <f t="shared" si="1604"/>
        <v>0</v>
      </c>
      <c r="AA529" s="9">
        <f t="shared" si="1604"/>
        <v>0</v>
      </c>
      <c r="AB529" s="9">
        <f t="shared" si="1604"/>
        <v>0</v>
      </c>
      <c r="AC529" s="9">
        <f t="shared" si="1604"/>
        <v>0</v>
      </c>
      <c r="AD529" s="9">
        <f t="shared" si="1604"/>
        <v>0</v>
      </c>
      <c r="AE529" s="9">
        <f t="shared" si="1604"/>
        <v>0</v>
      </c>
      <c r="AF529" s="9">
        <f t="shared" si="1604"/>
        <v>0</v>
      </c>
      <c r="AG529" s="9">
        <f t="shared" si="1604"/>
        <v>0</v>
      </c>
      <c r="AH529" s="9">
        <f t="shared" ref="AH529" si="1605">AH469+AH484+AH499+AH514</f>
        <v>0</v>
      </c>
      <c r="AI529" s="9">
        <f t="shared" ref="AI529:AM529" si="1606">AI469+AI484+AI499+AI514</f>
        <v>0</v>
      </c>
      <c r="AJ529" s="9">
        <f t="shared" si="1606"/>
        <v>0</v>
      </c>
      <c r="AK529" s="9">
        <f t="shared" si="1606"/>
        <v>0</v>
      </c>
      <c r="AL529" s="9">
        <f t="shared" si="1606"/>
        <v>0</v>
      </c>
      <c r="AM529" s="9">
        <f t="shared" si="1606"/>
        <v>0</v>
      </c>
    </row>
    <row r="530" spans="1:39" outlineLevel="2">
      <c r="A530" s="11">
        <f>ROW()</f>
        <v>530</v>
      </c>
      <c r="C530" s="6" t="s">
        <v>655</v>
      </c>
      <c r="D530" s="39"/>
      <c r="E530" s="39"/>
      <c r="F530" s="39"/>
      <c r="G530" s="39"/>
      <c r="H530" s="39"/>
      <c r="I530" s="9"/>
      <c r="J530" s="9">
        <f t="shared" ref="J530:AM530" si="1607">J470+J485+J500+J515</f>
        <v>0</v>
      </c>
      <c r="K530" s="9">
        <f t="shared" si="1607"/>
        <v>0</v>
      </c>
      <c r="L530" s="9">
        <f t="shared" si="1607"/>
        <v>0</v>
      </c>
      <c r="M530" s="9">
        <f t="shared" si="1607"/>
        <v>0</v>
      </c>
      <c r="N530" s="9">
        <f t="shared" si="1607"/>
        <v>0</v>
      </c>
      <c r="O530" s="9">
        <f t="shared" si="1607"/>
        <v>0</v>
      </c>
      <c r="P530" s="9">
        <f t="shared" si="1607"/>
        <v>0</v>
      </c>
      <c r="Q530" s="9">
        <f t="shared" si="1607"/>
        <v>0</v>
      </c>
      <c r="R530" s="9">
        <f t="shared" si="1607"/>
        <v>0</v>
      </c>
      <c r="S530" s="9">
        <f t="shared" si="1607"/>
        <v>0</v>
      </c>
      <c r="T530" s="9">
        <f t="shared" si="1607"/>
        <v>0</v>
      </c>
      <c r="U530" s="9">
        <f t="shared" si="1607"/>
        <v>0</v>
      </c>
      <c r="V530" s="9">
        <f t="shared" si="1607"/>
        <v>0</v>
      </c>
      <c r="W530" s="9">
        <f t="shared" si="1607"/>
        <v>0</v>
      </c>
      <c r="X530" s="9">
        <f t="shared" si="1607"/>
        <v>0</v>
      </c>
      <c r="Y530" s="9">
        <f t="shared" si="1607"/>
        <v>0</v>
      </c>
      <c r="Z530" s="9">
        <f t="shared" si="1607"/>
        <v>0</v>
      </c>
      <c r="AA530" s="9">
        <f t="shared" si="1607"/>
        <v>0</v>
      </c>
      <c r="AB530" s="9">
        <f t="shared" si="1607"/>
        <v>0</v>
      </c>
      <c r="AC530" s="9">
        <f t="shared" si="1607"/>
        <v>0</v>
      </c>
      <c r="AD530" s="9">
        <f t="shared" si="1607"/>
        <v>0</v>
      </c>
      <c r="AE530" s="9">
        <f t="shared" si="1607"/>
        <v>0</v>
      </c>
      <c r="AF530" s="9">
        <f t="shared" si="1607"/>
        <v>0</v>
      </c>
      <c r="AG530" s="9">
        <f t="shared" si="1607"/>
        <v>0</v>
      </c>
      <c r="AH530" s="9">
        <f t="shared" si="1607"/>
        <v>0</v>
      </c>
      <c r="AI530" s="9">
        <f t="shared" si="1607"/>
        <v>0</v>
      </c>
      <c r="AJ530" s="9">
        <f t="shared" si="1607"/>
        <v>0</v>
      </c>
      <c r="AK530" s="9">
        <f t="shared" si="1607"/>
        <v>0</v>
      </c>
      <c r="AL530" s="9">
        <f t="shared" si="1607"/>
        <v>0</v>
      </c>
      <c r="AM530" s="9">
        <f t="shared" si="1607"/>
        <v>0</v>
      </c>
    </row>
    <row r="531" spans="1:39" outlineLevel="2">
      <c r="A531" s="11">
        <f>ROW()</f>
        <v>531</v>
      </c>
      <c r="C531" s="6" t="s">
        <v>656</v>
      </c>
      <c r="D531" s="39"/>
      <c r="E531" s="39"/>
      <c r="F531" s="39"/>
      <c r="G531" s="39"/>
      <c r="H531" s="3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</row>
    <row r="532" spans="1:39" outlineLevel="2">
      <c r="A532" s="11">
        <f>ROW()</f>
        <v>532</v>
      </c>
      <c r="C532" s="6" t="s">
        <v>667</v>
      </c>
      <c r="D532" s="39"/>
      <c r="E532" s="39"/>
      <c r="F532" s="39"/>
      <c r="G532" s="39"/>
      <c r="H532" s="3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</row>
    <row r="533" spans="1:39" outlineLevel="2">
      <c r="A533" s="11">
        <f>ROW()</f>
        <v>533</v>
      </c>
      <c r="C533" s="6" t="s">
        <v>212</v>
      </c>
      <c r="D533" s="39"/>
      <c r="E533" s="39"/>
      <c r="F533" s="39"/>
      <c r="G533" s="39"/>
      <c r="H533" s="39"/>
      <c r="I533" s="9"/>
      <c r="J533" s="9">
        <f t="shared" ref="J533:AC533" si="1608">J473+J488+J503+J518</f>
        <v>0</v>
      </c>
      <c r="K533" s="9">
        <f t="shared" si="1608"/>
        <v>0</v>
      </c>
      <c r="L533" s="9">
        <f t="shared" si="1608"/>
        <v>0</v>
      </c>
      <c r="M533" s="9">
        <f t="shared" si="1608"/>
        <v>0</v>
      </c>
      <c r="N533" s="9">
        <f t="shared" si="1608"/>
        <v>0</v>
      </c>
      <c r="O533" s="9">
        <f t="shared" si="1608"/>
        <v>0</v>
      </c>
      <c r="P533" s="9">
        <f t="shared" si="1608"/>
        <v>0</v>
      </c>
      <c r="Q533" s="9">
        <f t="shared" si="1608"/>
        <v>0</v>
      </c>
      <c r="R533" s="9">
        <f t="shared" si="1608"/>
        <v>0</v>
      </c>
      <c r="S533" s="9">
        <f t="shared" si="1608"/>
        <v>0</v>
      </c>
      <c r="T533" s="9">
        <f t="shared" si="1608"/>
        <v>0</v>
      </c>
      <c r="U533" s="9">
        <f t="shared" si="1608"/>
        <v>0</v>
      </c>
      <c r="V533" s="9">
        <f t="shared" si="1608"/>
        <v>0</v>
      </c>
      <c r="W533" s="9">
        <f t="shared" si="1608"/>
        <v>0</v>
      </c>
      <c r="X533" s="9">
        <f t="shared" si="1608"/>
        <v>0</v>
      </c>
      <c r="Y533" s="9">
        <f t="shared" si="1608"/>
        <v>0</v>
      </c>
      <c r="Z533" s="9">
        <f t="shared" si="1608"/>
        <v>0</v>
      </c>
      <c r="AA533" s="9">
        <f t="shared" si="1608"/>
        <v>0</v>
      </c>
      <c r="AB533" s="9">
        <f t="shared" si="1608"/>
        <v>0</v>
      </c>
      <c r="AC533" s="9">
        <f t="shared" si="1608"/>
        <v>0</v>
      </c>
      <c r="AD533" s="9">
        <f t="shared" ref="AD533:AH533" si="1609">AD473+AD488+AD503+AD518</f>
        <v>0</v>
      </c>
      <c r="AE533" s="9">
        <f t="shared" si="1609"/>
        <v>0</v>
      </c>
      <c r="AF533" s="9">
        <f t="shared" si="1609"/>
        <v>0</v>
      </c>
      <c r="AG533" s="9">
        <f t="shared" si="1609"/>
        <v>0</v>
      </c>
      <c r="AH533" s="9">
        <f t="shared" si="1609"/>
        <v>0</v>
      </c>
      <c r="AI533" s="9">
        <f t="shared" ref="AI533:AM533" si="1610">AI473+AI488+AI503+AI518</f>
        <v>0</v>
      </c>
      <c r="AJ533" s="9">
        <f t="shared" si="1610"/>
        <v>0</v>
      </c>
      <c r="AK533" s="9">
        <f t="shared" si="1610"/>
        <v>0</v>
      </c>
      <c r="AL533" s="9">
        <f t="shared" si="1610"/>
        <v>0</v>
      </c>
      <c r="AM533" s="9">
        <f t="shared" si="1610"/>
        <v>0</v>
      </c>
    </row>
    <row r="534" spans="1:39" outlineLevel="2">
      <c r="A534" s="11">
        <f>ROW()</f>
        <v>534</v>
      </c>
      <c r="C534" s="30" t="s">
        <v>362</v>
      </c>
      <c r="D534" s="90"/>
      <c r="E534" s="90"/>
      <c r="F534" s="90"/>
      <c r="G534" s="90"/>
      <c r="H534" s="90"/>
      <c r="I534" s="15"/>
      <c r="J534" s="15">
        <f t="shared" ref="J534:AC534" si="1611">J474+J489+J504+J519</f>
        <v>0</v>
      </c>
      <c r="K534" s="15">
        <f t="shared" si="1611"/>
        <v>0</v>
      </c>
      <c r="L534" s="15">
        <f t="shared" si="1611"/>
        <v>0</v>
      </c>
      <c r="M534" s="15">
        <f t="shared" si="1611"/>
        <v>0</v>
      </c>
      <c r="N534" s="15">
        <f t="shared" si="1611"/>
        <v>0</v>
      </c>
      <c r="O534" s="15">
        <f t="shared" si="1611"/>
        <v>0</v>
      </c>
      <c r="P534" s="15">
        <f t="shared" si="1611"/>
        <v>0</v>
      </c>
      <c r="Q534" s="15">
        <f t="shared" si="1611"/>
        <v>0</v>
      </c>
      <c r="R534" s="15">
        <f t="shared" si="1611"/>
        <v>0</v>
      </c>
      <c r="S534" s="15">
        <f t="shared" si="1611"/>
        <v>0</v>
      </c>
      <c r="T534" s="15">
        <f t="shared" si="1611"/>
        <v>0</v>
      </c>
      <c r="U534" s="15">
        <f t="shared" si="1611"/>
        <v>0</v>
      </c>
      <c r="V534" s="15">
        <f t="shared" si="1611"/>
        <v>0</v>
      </c>
      <c r="W534" s="15">
        <f t="shared" si="1611"/>
        <v>0</v>
      </c>
      <c r="X534" s="15">
        <f t="shared" si="1611"/>
        <v>0</v>
      </c>
      <c r="Y534" s="15">
        <f t="shared" si="1611"/>
        <v>0</v>
      </c>
      <c r="Z534" s="15">
        <f t="shared" si="1611"/>
        <v>0</v>
      </c>
      <c r="AA534" s="15">
        <f t="shared" si="1611"/>
        <v>0</v>
      </c>
      <c r="AB534" s="15">
        <f t="shared" si="1611"/>
        <v>0</v>
      </c>
      <c r="AC534" s="15">
        <f t="shared" si="1611"/>
        <v>0</v>
      </c>
      <c r="AD534" s="15">
        <f t="shared" ref="AD534:AH534" si="1612">AD474+AD489+AD504+AD519</f>
        <v>0</v>
      </c>
      <c r="AE534" s="15">
        <f t="shared" si="1612"/>
        <v>0</v>
      </c>
      <c r="AF534" s="15">
        <f t="shared" si="1612"/>
        <v>0</v>
      </c>
      <c r="AG534" s="15">
        <f t="shared" si="1612"/>
        <v>0</v>
      </c>
      <c r="AH534" s="15">
        <f t="shared" si="1612"/>
        <v>0</v>
      </c>
      <c r="AI534" s="15">
        <f t="shared" ref="AI534:AM534" si="1613">AI474+AI489+AI504+AI519</f>
        <v>0</v>
      </c>
      <c r="AJ534" s="15">
        <f t="shared" si="1613"/>
        <v>0</v>
      </c>
      <c r="AK534" s="15">
        <f t="shared" si="1613"/>
        <v>0</v>
      </c>
      <c r="AL534" s="15">
        <f t="shared" si="1613"/>
        <v>0</v>
      </c>
      <c r="AM534" s="15">
        <f t="shared" si="1613"/>
        <v>0</v>
      </c>
    </row>
    <row r="535" spans="1:39" outlineLevel="2">
      <c r="A535" s="11">
        <f>ROW()</f>
        <v>535</v>
      </c>
      <c r="C535" s="6" t="s">
        <v>1</v>
      </c>
      <c r="D535" s="39"/>
      <c r="E535" s="39"/>
      <c r="F535" s="39"/>
      <c r="G535" s="39"/>
      <c r="H535" s="39"/>
      <c r="I535" s="9"/>
      <c r="J535" s="9">
        <f t="shared" ref="J535" si="1614">SUM(J522:J534)</f>
        <v>3.2674119600000004</v>
      </c>
      <c r="K535" s="9">
        <f t="shared" ref="K535" si="1615">SUM(K522:K534)</f>
        <v>3.0950474578333331</v>
      </c>
      <c r="L535" s="9">
        <f t="shared" ref="L535" si="1616">SUM(L522:L534)</f>
        <v>2.9226829556666667</v>
      </c>
      <c r="M535" s="9">
        <f t="shared" ref="M535" si="1617">SUM(M522:M534)</f>
        <v>2.7503184534999998</v>
      </c>
      <c r="N535" s="9">
        <f t="shared" ref="N535" si="1618">SUM(N522:N534)</f>
        <v>2.5779539513333329</v>
      </c>
      <c r="O535" s="9">
        <f t="shared" ref="O535" si="1619">SUM(O522:O534)</f>
        <v>2.4055894491666665</v>
      </c>
      <c r="P535" s="9">
        <f t="shared" ref="P535" si="1620">SUM(P522:P534)</f>
        <v>2.2332249469999996</v>
      </c>
      <c r="Q535" s="9">
        <f t="shared" ref="Q535" si="1621">SUM(Q522:Q534)</f>
        <v>2.0608604448333327</v>
      </c>
      <c r="R535" s="9">
        <f t="shared" ref="R535" si="1622">SUM(R522:R534)</f>
        <v>1.8884959426666661</v>
      </c>
      <c r="S535" s="9">
        <f t="shared" ref="S535" si="1623">SUM(S522:S534)</f>
        <v>1.7161314404999994</v>
      </c>
      <c r="T535" s="9">
        <f t="shared" ref="T535" si="1624">SUM(T522:T534)</f>
        <v>1.5411380212848569</v>
      </c>
      <c r="U535" s="9">
        <f t="shared" ref="U535" si="1625">SUM(U522:U534)</f>
        <v>1.3690364108230377</v>
      </c>
      <c r="V535" s="9">
        <f t="shared" ref="V535" si="1626">SUM(V522:V534)</f>
        <v>1.1969348003612188</v>
      </c>
      <c r="W535" s="9">
        <f t="shared" ref="W535" si="1627">SUM(W522:W534)</f>
        <v>1.0248331898993996</v>
      </c>
      <c r="X535" s="9">
        <f t="shared" ref="X535" si="1628">SUM(X522:X534)</f>
        <v>0.85273157943758071</v>
      </c>
      <c r="Y535" s="9">
        <f t="shared" ref="Y535" si="1629">SUM(Y522:Y534)</f>
        <v>0.68062996897576178</v>
      </c>
      <c r="Z535" s="9">
        <f t="shared" ref="Z535" si="1630">SUM(Z522:Z534)</f>
        <v>0.54450397518060933</v>
      </c>
      <c r="AA535" s="9">
        <f t="shared" ref="AA535" si="1631">SUM(AA522:AA534)</f>
        <v>0.408377981385457</v>
      </c>
      <c r="AB535" s="9">
        <f t="shared" ref="AB535" si="1632">SUM(AB522:AB534)</f>
        <v>0.27225198759030467</v>
      </c>
      <c r="AC535" s="9">
        <f t="shared" ref="AC535:AG535" si="1633">SUM(AC522:AC534)</f>
        <v>0.13612599379515233</v>
      </c>
      <c r="AD535" s="9">
        <f t="shared" si="1633"/>
        <v>0</v>
      </c>
      <c r="AE535" s="9">
        <f t="shared" si="1633"/>
        <v>0</v>
      </c>
      <c r="AF535" s="9">
        <f t="shared" si="1633"/>
        <v>0</v>
      </c>
      <c r="AG535" s="9">
        <f t="shared" si="1633"/>
        <v>0</v>
      </c>
      <c r="AH535" s="9">
        <f t="shared" ref="AH535" si="1634">SUM(AH522:AH534)</f>
        <v>0</v>
      </c>
      <c r="AI535" s="9">
        <f t="shared" ref="AI535:AM535" si="1635">SUM(AI522:AI534)</f>
        <v>0</v>
      </c>
      <c r="AJ535" s="9">
        <f t="shared" si="1635"/>
        <v>0</v>
      </c>
      <c r="AK535" s="9">
        <f t="shared" si="1635"/>
        <v>0</v>
      </c>
      <c r="AL535" s="9">
        <f t="shared" si="1635"/>
        <v>0</v>
      </c>
      <c r="AM535" s="9">
        <f t="shared" si="1635"/>
        <v>0</v>
      </c>
    </row>
    <row r="536" spans="1:39" outlineLevel="3">
      <c r="A536" s="11">
        <f>ROW()</f>
        <v>536</v>
      </c>
      <c r="B536" s="343" t="s">
        <v>658</v>
      </c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</row>
    <row r="537" spans="1:39" outlineLevel="3">
      <c r="A537" s="11">
        <f>ROW()</f>
        <v>537</v>
      </c>
      <c r="C537" s="6" t="s">
        <v>2</v>
      </c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9"/>
      <c r="T537" s="39"/>
      <c r="U537" s="39"/>
      <c r="V537" s="39"/>
      <c r="W537" s="39"/>
      <c r="X537" s="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</row>
    <row r="538" spans="1:39" outlineLevel="3">
      <c r="A538" s="11">
        <f>ROW()</f>
        <v>538</v>
      </c>
      <c r="C538" s="6" t="s">
        <v>3</v>
      </c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9"/>
      <c r="T538" s="39"/>
      <c r="U538" s="39"/>
      <c r="V538" s="39"/>
      <c r="W538" s="39"/>
      <c r="X538" s="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</row>
    <row r="539" spans="1:39" outlineLevel="3">
      <c r="A539" s="11">
        <f>ROW()</f>
        <v>539</v>
      </c>
      <c r="C539" s="6" t="s">
        <v>4</v>
      </c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9"/>
      <c r="T539" s="39"/>
      <c r="U539" s="39"/>
      <c r="V539" s="39"/>
      <c r="W539" s="39"/>
      <c r="X539" s="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</row>
    <row r="540" spans="1:39" outlineLevel="3">
      <c r="A540" s="11">
        <f>ROW()</f>
        <v>540</v>
      </c>
      <c r="C540" s="6" t="s">
        <v>5</v>
      </c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9"/>
      <c r="T540" s="39"/>
      <c r="U540" s="39"/>
      <c r="V540" s="39"/>
      <c r="W540" s="39"/>
      <c r="X540" s="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</row>
    <row r="541" spans="1:39" outlineLevel="3">
      <c r="A541" s="11">
        <f>ROW()</f>
        <v>541</v>
      </c>
      <c r="C541" s="6" t="s">
        <v>473</v>
      </c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9"/>
      <c r="T541" s="39"/>
      <c r="U541" s="39"/>
      <c r="V541" s="39"/>
      <c r="W541" s="39"/>
      <c r="X541" s="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</row>
    <row r="542" spans="1:39" outlineLevel="3">
      <c r="A542" s="11">
        <f>ROW()</f>
        <v>542</v>
      </c>
      <c r="C542" s="6" t="s">
        <v>474</v>
      </c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9"/>
      <c r="T542" s="39"/>
      <c r="U542" s="39"/>
      <c r="V542" s="39"/>
      <c r="W542" s="39"/>
      <c r="X542" s="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</row>
    <row r="543" spans="1:39" outlineLevel="3">
      <c r="A543" s="11">
        <f>ROW()</f>
        <v>543</v>
      </c>
      <c r="C543" s="6" t="s">
        <v>477</v>
      </c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9"/>
      <c r="T543" s="39"/>
      <c r="U543" s="39"/>
      <c r="V543" s="39"/>
      <c r="W543" s="39"/>
      <c r="X543" s="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</row>
    <row r="544" spans="1:39" outlineLevel="3">
      <c r="A544" s="11">
        <f>ROW()</f>
        <v>544</v>
      </c>
      <c r="C544" s="6" t="s">
        <v>511</v>
      </c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9"/>
      <c r="T544" s="39"/>
      <c r="U544" s="39"/>
      <c r="V544" s="39"/>
      <c r="W544" s="39"/>
      <c r="X544" s="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</row>
    <row r="545" spans="1:39" outlineLevel="3">
      <c r="A545" s="11">
        <f>ROW()</f>
        <v>545</v>
      </c>
      <c r="C545" s="6" t="s">
        <v>655</v>
      </c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9"/>
      <c r="T545" s="39"/>
      <c r="U545" s="39"/>
      <c r="V545" s="39"/>
      <c r="W545" s="39"/>
      <c r="X545" s="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</row>
    <row r="546" spans="1:39" outlineLevel="3">
      <c r="A546" s="11">
        <f>ROW()</f>
        <v>546</v>
      </c>
      <c r="C546" s="6" t="s">
        <v>656</v>
      </c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9"/>
      <c r="T546" s="39"/>
      <c r="U546" s="39"/>
      <c r="V546" s="39"/>
      <c r="W546" s="39"/>
      <c r="X546" s="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</row>
    <row r="547" spans="1:39" outlineLevel="3">
      <c r="A547" s="11">
        <f>ROW()</f>
        <v>547</v>
      </c>
      <c r="C547" s="6" t="s">
        <v>667</v>
      </c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9"/>
      <c r="T547" s="39"/>
      <c r="U547" s="39"/>
      <c r="V547" s="39"/>
      <c r="W547" s="39"/>
      <c r="X547" s="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</row>
    <row r="548" spans="1:39" outlineLevel="3">
      <c r="A548" s="11">
        <f>ROW()</f>
        <v>548</v>
      </c>
      <c r="C548" s="6" t="s">
        <v>212</v>
      </c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9"/>
      <c r="T548" s="39"/>
      <c r="U548" s="39"/>
      <c r="V548" s="39"/>
      <c r="W548" s="39"/>
      <c r="X548" s="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</row>
    <row r="549" spans="1:39" outlineLevel="3">
      <c r="A549" s="11">
        <f>ROW()</f>
        <v>549</v>
      </c>
      <c r="C549" s="30" t="s">
        <v>362</v>
      </c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15"/>
      <c r="T549" s="90"/>
      <c r="U549" s="90"/>
      <c r="V549" s="90"/>
      <c r="W549" s="90"/>
      <c r="X549" s="15"/>
      <c r="Y549" s="90"/>
      <c r="Z549" s="90"/>
      <c r="AA549" s="90"/>
      <c r="AB549" s="90"/>
      <c r="AC549" s="90"/>
      <c r="AD549" s="90"/>
      <c r="AE549" s="90"/>
      <c r="AF549" s="90"/>
      <c r="AG549" s="90"/>
      <c r="AH549" s="90"/>
      <c r="AI549" s="90"/>
      <c r="AJ549" s="90"/>
      <c r="AK549" s="90"/>
      <c r="AL549" s="90"/>
      <c r="AM549" s="90"/>
    </row>
    <row r="550" spans="1:39" outlineLevel="3">
      <c r="A550" s="11">
        <f>ROW()</f>
        <v>550</v>
      </c>
      <c r="C550" s="6" t="s">
        <v>1</v>
      </c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9"/>
      <c r="T550" s="39"/>
      <c r="U550" s="39"/>
      <c r="V550" s="39"/>
      <c r="W550" s="39"/>
      <c r="X550" s="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</row>
    <row r="551" spans="1:39" outlineLevel="2">
      <c r="A551" s="11">
        <f>ROW()</f>
        <v>551</v>
      </c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</row>
    <row r="552" spans="1:39" s="10" customFormat="1" outlineLevel="1">
      <c r="A552" s="324" t="s">
        <v>143</v>
      </c>
      <c r="B552" s="347"/>
      <c r="C552" s="325"/>
      <c r="D552" s="325"/>
      <c r="E552" s="325"/>
      <c r="F552" s="325"/>
      <c r="G552" s="325"/>
      <c r="H552" s="326"/>
      <c r="I552" s="326"/>
      <c r="J552" s="326"/>
      <c r="K552" s="326"/>
      <c r="L552" s="326"/>
      <c r="M552" s="326"/>
      <c r="N552" s="326"/>
      <c r="O552" s="326"/>
      <c r="P552" s="326"/>
      <c r="Q552" s="326"/>
      <c r="R552" s="326"/>
      <c r="S552" s="326"/>
      <c r="T552" s="326"/>
      <c r="U552" s="326"/>
      <c r="V552" s="326"/>
      <c r="W552" s="326"/>
      <c r="X552" s="326"/>
      <c r="Y552" s="326"/>
      <c r="Z552" s="326"/>
      <c r="AA552" s="326"/>
      <c r="AB552" s="326"/>
      <c r="AC552" s="326"/>
      <c r="AD552" s="326"/>
      <c r="AE552" s="326"/>
      <c r="AF552" s="326"/>
      <c r="AG552" s="326"/>
      <c r="AH552" s="326"/>
      <c r="AI552" s="326"/>
      <c r="AJ552" s="326"/>
      <c r="AK552" s="326"/>
      <c r="AL552" s="326"/>
      <c r="AM552" s="326"/>
    </row>
    <row r="553" spans="1:39" outlineLevel="2">
      <c r="A553" s="11">
        <f>ROW()</f>
        <v>553</v>
      </c>
      <c r="B553" s="343" t="s">
        <v>141</v>
      </c>
      <c r="D553" s="39"/>
      <c r="E553" s="39"/>
      <c r="F553" s="39"/>
      <c r="G553" s="39"/>
      <c r="H553" s="39"/>
      <c r="I553" s="39"/>
      <c r="J553" s="156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</row>
    <row r="554" spans="1:39" outlineLevel="2">
      <c r="A554" s="11">
        <f>ROW()</f>
        <v>554</v>
      </c>
      <c r="C554" s="6" t="s">
        <v>2</v>
      </c>
      <c r="D554" s="39"/>
      <c r="E554" s="39"/>
      <c r="F554" s="39"/>
      <c r="G554" s="39"/>
      <c r="H554" s="39"/>
      <c r="I554" s="9"/>
      <c r="J554" s="39"/>
      <c r="K554" s="163"/>
      <c r="L554" s="164">
        <f>Inputs!$E$64</f>
        <v>20</v>
      </c>
      <c r="M554" s="163">
        <f t="shared" ref="M554:M560" si="1636">MAX(0,L554-1)</f>
        <v>19</v>
      </c>
      <c r="N554" s="163">
        <f t="shared" ref="N554:N560" si="1637">MAX(0,M554-1)</f>
        <v>18</v>
      </c>
      <c r="O554" s="163">
        <f t="shared" ref="O554:O560" si="1638">MAX(0,N554-1)</f>
        <v>17</v>
      </c>
      <c r="P554" s="163">
        <f t="shared" ref="P554:P560" si="1639">MAX(0,O554-1)</f>
        <v>16</v>
      </c>
      <c r="Q554" s="163">
        <f t="shared" ref="Q554:Q560" si="1640">MAX(0,P554-1)</f>
        <v>15</v>
      </c>
      <c r="R554" s="163">
        <f t="shared" ref="R554:R560" si="1641">MAX(0,Q554-1)</f>
        <v>14</v>
      </c>
      <c r="S554" s="163">
        <f t="shared" ref="S554:S560" si="1642">MAX(0,R554-1)</f>
        <v>13</v>
      </c>
      <c r="T554" s="163">
        <f t="shared" ref="T554:T560" si="1643">MAX(0,S554-1)</f>
        <v>12</v>
      </c>
      <c r="U554" s="163">
        <f t="shared" ref="U554:U560" si="1644">MAX(0,T554-1)</f>
        <v>11</v>
      </c>
      <c r="V554" s="163">
        <f t="shared" ref="V554:V560" si="1645">MAX(0,U554-1)</f>
        <v>10</v>
      </c>
      <c r="W554" s="163">
        <f t="shared" ref="W554:W560" si="1646">MAX(0,V554-1)</f>
        <v>9</v>
      </c>
      <c r="X554" s="163">
        <f t="shared" ref="X554:X560" si="1647">MAX(0,W554-1)</f>
        <v>8</v>
      </c>
      <c r="Y554" s="163">
        <f t="shared" ref="Y554:Y560" si="1648">MAX(0,X554-1)</f>
        <v>7</v>
      </c>
      <c r="Z554" s="163">
        <f t="shared" ref="Z554:Z560" si="1649">MAX(0,Y554-1)</f>
        <v>6</v>
      </c>
      <c r="AA554" s="163">
        <f t="shared" ref="AA554:AA560" si="1650">MAX(0,Z554-1)</f>
        <v>5</v>
      </c>
      <c r="AB554" s="163">
        <f t="shared" ref="AB554:AB560" si="1651">MAX(0,AA554-1)</f>
        <v>4</v>
      </c>
      <c r="AC554" s="163">
        <f t="shared" ref="AC554:AC560" si="1652">MAX(0,AB554-1)</f>
        <v>3</v>
      </c>
      <c r="AD554" s="163">
        <f>MAX(0,AC554-1)</f>
        <v>2</v>
      </c>
      <c r="AE554" s="163">
        <f t="shared" ref="AE554:AE560" si="1653">MAX(0,AD554-1)</f>
        <v>1</v>
      </c>
      <c r="AF554" s="163">
        <f t="shared" ref="AF554:AF560" si="1654">MAX(0,AE554-1)</f>
        <v>0</v>
      </c>
      <c r="AG554" s="163">
        <f t="shared" ref="AG554:AG560" si="1655">MAX(0,AF554-1)</f>
        <v>0</v>
      </c>
      <c r="AH554" s="163">
        <f t="shared" ref="AH554:AH560" si="1656">MAX(0,AG554-1)</f>
        <v>0</v>
      </c>
      <c r="AI554" s="163">
        <f t="shared" ref="AI554:AI561" si="1657">MAX(0,AH554-1)</f>
        <v>0</v>
      </c>
      <c r="AJ554" s="163">
        <f t="shared" ref="AJ554:AJ561" si="1658">MAX(0,AI554-1)</f>
        <v>0</v>
      </c>
      <c r="AK554" s="163">
        <f t="shared" ref="AK554:AK561" si="1659">MAX(0,AJ554-1)</f>
        <v>0</v>
      </c>
      <c r="AL554" s="163">
        <f t="shared" ref="AL554:AL561" si="1660">MAX(0,AK554-1)</f>
        <v>0</v>
      </c>
      <c r="AM554" s="163">
        <f t="shared" ref="AM554:AM561" si="1661">MAX(0,AL554-1)</f>
        <v>0</v>
      </c>
    </row>
    <row r="555" spans="1:39" outlineLevel="2">
      <c r="A555" s="11">
        <f>ROW()</f>
        <v>555</v>
      </c>
      <c r="C555" s="6" t="s">
        <v>3</v>
      </c>
      <c r="D555" s="39"/>
      <c r="E555" s="39"/>
      <c r="F555" s="39"/>
      <c r="G555" s="39"/>
      <c r="H555" s="39"/>
      <c r="I555" s="9"/>
      <c r="J555" s="39"/>
      <c r="K555" s="163"/>
      <c r="L555" s="164">
        <f>Inputs!$E$65</f>
        <v>20</v>
      </c>
      <c r="M555" s="163">
        <f t="shared" si="1636"/>
        <v>19</v>
      </c>
      <c r="N555" s="163">
        <f t="shared" si="1637"/>
        <v>18</v>
      </c>
      <c r="O555" s="163">
        <f t="shared" si="1638"/>
        <v>17</v>
      </c>
      <c r="P555" s="163">
        <f t="shared" si="1639"/>
        <v>16</v>
      </c>
      <c r="Q555" s="163">
        <f t="shared" si="1640"/>
        <v>15</v>
      </c>
      <c r="R555" s="163">
        <f t="shared" si="1641"/>
        <v>14</v>
      </c>
      <c r="S555" s="163">
        <f t="shared" si="1642"/>
        <v>13</v>
      </c>
      <c r="T555" s="163">
        <f t="shared" si="1643"/>
        <v>12</v>
      </c>
      <c r="U555" s="163">
        <f t="shared" si="1644"/>
        <v>11</v>
      </c>
      <c r="V555" s="163">
        <f t="shared" si="1645"/>
        <v>10</v>
      </c>
      <c r="W555" s="163">
        <f t="shared" si="1646"/>
        <v>9</v>
      </c>
      <c r="X555" s="163">
        <f t="shared" si="1647"/>
        <v>8</v>
      </c>
      <c r="Y555" s="163">
        <f t="shared" si="1648"/>
        <v>7</v>
      </c>
      <c r="Z555" s="163">
        <f t="shared" si="1649"/>
        <v>6</v>
      </c>
      <c r="AA555" s="163">
        <f t="shared" si="1650"/>
        <v>5</v>
      </c>
      <c r="AB555" s="163">
        <f t="shared" si="1651"/>
        <v>4</v>
      </c>
      <c r="AC555" s="163">
        <f t="shared" si="1652"/>
        <v>3</v>
      </c>
      <c r="AD555" s="163">
        <f t="shared" ref="AD555:AD560" si="1662">MAX(0,AC555-1)</f>
        <v>2</v>
      </c>
      <c r="AE555" s="163">
        <f t="shared" si="1653"/>
        <v>1</v>
      </c>
      <c r="AF555" s="163">
        <f t="shared" si="1654"/>
        <v>0</v>
      </c>
      <c r="AG555" s="163">
        <f t="shared" si="1655"/>
        <v>0</v>
      </c>
      <c r="AH555" s="163">
        <f t="shared" si="1656"/>
        <v>0</v>
      </c>
      <c r="AI555" s="163">
        <f t="shared" si="1657"/>
        <v>0</v>
      </c>
      <c r="AJ555" s="163">
        <f t="shared" si="1658"/>
        <v>0</v>
      </c>
      <c r="AK555" s="163">
        <f t="shared" si="1659"/>
        <v>0</v>
      </c>
      <c r="AL555" s="163">
        <f t="shared" si="1660"/>
        <v>0</v>
      </c>
      <c r="AM555" s="163">
        <f t="shared" si="1661"/>
        <v>0</v>
      </c>
    </row>
    <row r="556" spans="1:39" outlineLevel="2">
      <c r="A556" s="11">
        <f>ROW()</f>
        <v>556</v>
      </c>
      <c r="C556" s="6" t="s">
        <v>4</v>
      </c>
      <c r="D556" s="39"/>
      <c r="E556" s="39"/>
      <c r="F556" s="39"/>
      <c r="G556" s="39"/>
      <c r="H556" s="39"/>
      <c r="I556" s="9"/>
      <c r="J556" s="39"/>
      <c r="K556" s="163"/>
      <c r="L556" s="164">
        <f>Inputs!$E$66</f>
        <v>15</v>
      </c>
      <c r="M556" s="163">
        <f t="shared" si="1636"/>
        <v>14</v>
      </c>
      <c r="N556" s="163">
        <f t="shared" si="1637"/>
        <v>13</v>
      </c>
      <c r="O556" s="163">
        <f t="shared" si="1638"/>
        <v>12</v>
      </c>
      <c r="P556" s="163">
        <f t="shared" si="1639"/>
        <v>11</v>
      </c>
      <c r="Q556" s="163">
        <f t="shared" si="1640"/>
        <v>10</v>
      </c>
      <c r="R556" s="163">
        <f t="shared" si="1641"/>
        <v>9</v>
      </c>
      <c r="S556" s="163">
        <f t="shared" si="1642"/>
        <v>8</v>
      </c>
      <c r="T556" s="163">
        <f t="shared" si="1643"/>
        <v>7</v>
      </c>
      <c r="U556" s="163">
        <f t="shared" si="1644"/>
        <v>6</v>
      </c>
      <c r="V556" s="163">
        <f t="shared" si="1645"/>
        <v>5</v>
      </c>
      <c r="W556" s="163">
        <f t="shared" si="1646"/>
        <v>4</v>
      </c>
      <c r="X556" s="163">
        <f t="shared" si="1647"/>
        <v>3</v>
      </c>
      <c r="Y556" s="163">
        <f t="shared" si="1648"/>
        <v>2</v>
      </c>
      <c r="Z556" s="163">
        <f t="shared" si="1649"/>
        <v>1</v>
      </c>
      <c r="AA556" s="163">
        <f t="shared" si="1650"/>
        <v>0</v>
      </c>
      <c r="AB556" s="163">
        <f t="shared" si="1651"/>
        <v>0</v>
      </c>
      <c r="AC556" s="163">
        <f t="shared" si="1652"/>
        <v>0</v>
      </c>
      <c r="AD556" s="163">
        <f t="shared" si="1662"/>
        <v>0</v>
      </c>
      <c r="AE556" s="163">
        <f t="shared" si="1653"/>
        <v>0</v>
      </c>
      <c r="AF556" s="163">
        <f t="shared" si="1654"/>
        <v>0</v>
      </c>
      <c r="AG556" s="163">
        <f t="shared" si="1655"/>
        <v>0</v>
      </c>
      <c r="AH556" s="163">
        <f t="shared" si="1656"/>
        <v>0</v>
      </c>
      <c r="AI556" s="163">
        <f t="shared" si="1657"/>
        <v>0</v>
      </c>
      <c r="AJ556" s="163">
        <f t="shared" si="1658"/>
        <v>0</v>
      </c>
      <c r="AK556" s="163">
        <f t="shared" si="1659"/>
        <v>0</v>
      </c>
      <c r="AL556" s="163">
        <f t="shared" si="1660"/>
        <v>0</v>
      </c>
      <c r="AM556" s="163">
        <f t="shared" si="1661"/>
        <v>0</v>
      </c>
    </row>
    <row r="557" spans="1:39" outlineLevel="2">
      <c r="A557" s="11">
        <f>ROW()</f>
        <v>557</v>
      </c>
      <c r="C557" s="6" t="s">
        <v>5</v>
      </c>
      <c r="D557" s="39"/>
      <c r="E557" s="39"/>
      <c r="F557" s="39"/>
      <c r="G557" s="39"/>
      <c r="H557" s="39"/>
      <c r="I557" s="9"/>
      <c r="J557" s="39"/>
      <c r="K557" s="163"/>
      <c r="L557" s="164">
        <f>Inputs!$E$67</f>
        <v>20</v>
      </c>
      <c r="M557" s="163">
        <f t="shared" si="1636"/>
        <v>19</v>
      </c>
      <c r="N557" s="163">
        <f t="shared" si="1637"/>
        <v>18</v>
      </c>
      <c r="O557" s="163">
        <f t="shared" si="1638"/>
        <v>17</v>
      </c>
      <c r="P557" s="163">
        <f t="shared" si="1639"/>
        <v>16</v>
      </c>
      <c r="Q557" s="163">
        <f t="shared" si="1640"/>
        <v>15</v>
      </c>
      <c r="R557" s="163">
        <f t="shared" si="1641"/>
        <v>14</v>
      </c>
      <c r="S557" s="163">
        <f t="shared" si="1642"/>
        <v>13</v>
      </c>
      <c r="T557" s="163">
        <f t="shared" si="1643"/>
        <v>12</v>
      </c>
      <c r="U557" s="163">
        <f t="shared" si="1644"/>
        <v>11</v>
      </c>
      <c r="V557" s="163">
        <f t="shared" si="1645"/>
        <v>10</v>
      </c>
      <c r="W557" s="163">
        <f t="shared" si="1646"/>
        <v>9</v>
      </c>
      <c r="X557" s="163">
        <f t="shared" si="1647"/>
        <v>8</v>
      </c>
      <c r="Y557" s="163">
        <f t="shared" si="1648"/>
        <v>7</v>
      </c>
      <c r="Z557" s="163">
        <f t="shared" si="1649"/>
        <v>6</v>
      </c>
      <c r="AA557" s="163">
        <f t="shared" si="1650"/>
        <v>5</v>
      </c>
      <c r="AB557" s="163">
        <f t="shared" si="1651"/>
        <v>4</v>
      </c>
      <c r="AC557" s="163">
        <f t="shared" si="1652"/>
        <v>3</v>
      </c>
      <c r="AD557" s="163">
        <f t="shared" si="1662"/>
        <v>2</v>
      </c>
      <c r="AE557" s="163">
        <f t="shared" si="1653"/>
        <v>1</v>
      </c>
      <c r="AF557" s="163">
        <f t="shared" si="1654"/>
        <v>0</v>
      </c>
      <c r="AG557" s="163">
        <f t="shared" si="1655"/>
        <v>0</v>
      </c>
      <c r="AH557" s="163">
        <f t="shared" si="1656"/>
        <v>0</v>
      </c>
      <c r="AI557" s="163">
        <f t="shared" si="1657"/>
        <v>0</v>
      </c>
      <c r="AJ557" s="163">
        <f t="shared" si="1658"/>
        <v>0</v>
      </c>
      <c r="AK557" s="163">
        <f t="shared" si="1659"/>
        <v>0</v>
      </c>
      <c r="AL557" s="163">
        <f t="shared" si="1660"/>
        <v>0</v>
      </c>
      <c r="AM557" s="163">
        <f t="shared" si="1661"/>
        <v>0</v>
      </c>
    </row>
    <row r="558" spans="1:39" outlineLevel="2">
      <c r="A558" s="11">
        <f>ROW()</f>
        <v>558</v>
      </c>
      <c r="C558" s="6" t="s">
        <v>473</v>
      </c>
      <c r="D558" s="39"/>
      <c r="E558" s="39"/>
      <c r="F558" s="39"/>
      <c r="G558" s="39"/>
      <c r="H558" s="39"/>
      <c r="I558" s="9"/>
      <c r="J558" s="39"/>
      <c r="K558" s="163"/>
      <c r="L558" s="164">
        <f>Inputs!$E$68</f>
        <v>5</v>
      </c>
      <c r="M558" s="163">
        <f t="shared" si="1636"/>
        <v>4</v>
      </c>
      <c r="N558" s="163">
        <f t="shared" si="1637"/>
        <v>3</v>
      </c>
      <c r="O558" s="163">
        <f t="shared" si="1638"/>
        <v>2</v>
      </c>
      <c r="P558" s="163">
        <f t="shared" si="1639"/>
        <v>1</v>
      </c>
      <c r="Q558" s="163">
        <f t="shared" si="1640"/>
        <v>0</v>
      </c>
      <c r="R558" s="163">
        <f t="shared" si="1641"/>
        <v>0</v>
      </c>
      <c r="S558" s="163">
        <f t="shared" si="1642"/>
        <v>0</v>
      </c>
      <c r="T558" s="163">
        <f t="shared" si="1643"/>
        <v>0</v>
      </c>
      <c r="U558" s="163">
        <f t="shared" si="1644"/>
        <v>0</v>
      </c>
      <c r="V558" s="163">
        <f t="shared" si="1645"/>
        <v>0</v>
      </c>
      <c r="W558" s="163">
        <f t="shared" si="1646"/>
        <v>0</v>
      </c>
      <c r="X558" s="163">
        <f t="shared" si="1647"/>
        <v>0</v>
      </c>
      <c r="Y558" s="163">
        <f t="shared" si="1648"/>
        <v>0</v>
      </c>
      <c r="Z558" s="163">
        <f t="shared" si="1649"/>
        <v>0</v>
      </c>
      <c r="AA558" s="163">
        <f t="shared" si="1650"/>
        <v>0</v>
      </c>
      <c r="AB558" s="163">
        <f t="shared" si="1651"/>
        <v>0</v>
      </c>
      <c r="AC558" s="163">
        <f t="shared" si="1652"/>
        <v>0</v>
      </c>
      <c r="AD558" s="163">
        <f t="shared" si="1662"/>
        <v>0</v>
      </c>
      <c r="AE558" s="163">
        <f t="shared" si="1653"/>
        <v>0</v>
      </c>
      <c r="AF558" s="163">
        <f t="shared" si="1654"/>
        <v>0</v>
      </c>
      <c r="AG558" s="163">
        <f t="shared" si="1655"/>
        <v>0</v>
      </c>
      <c r="AH558" s="163">
        <f t="shared" si="1656"/>
        <v>0</v>
      </c>
      <c r="AI558" s="163">
        <f t="shared" si="1657"/>
        <v>0</v>
      </c>
      <c r="AJ558" s="163">
        <f t="shared" si="1658"/>
        <v>0</v>
      </c>
      <c r="AK558" s="163">
        <f t="shared" si="1659"/>
        <v>0</v>
      </c>
      <c r="AL558" s="163">
        <f t="shared" si="1660"/>
        <v>0</v>
      </c>
      <c r="AM558" s="163">
        <f t="shared" si="1661"/>
        <v>0</v>
      </c>
    </row>
    <row r="559" spans="1:39" outlineLevel="2">
      <c r="A559" s="11">
        <f>ROW()</f>
        <v>559</v>
      </c>
      <c r="C559" s="6" t="s">
        <v>474</v>
      </c>
      <c r="D559" s="39"/>
      <c r="E559" s="39"/>
      <c r="F559" s="39"/>
      <c r="G559" s="39"/>
      <c r="H559" s="39"/>
      <c r="I559" s="9"/>
      <c r="J559" s="39"/>
      <c r="K559" s="163"/>
      <c r="L559" s="164">
        <f>Inputs!$E$69</f>
        <v>15</v>
      </c>
      <c r="M559" s="163">
        <f t="shared" si="1636"/>
        <v>14</v>
      </c>
      <c r="N559" s="163">
        <f t="shared" si="1637"/>
        <v>13</v>
      </c>
      <c r="O559" s="163">
        <f t="shared" si="1638"/>
        <v>12</v>
      </c>
      <c r="P559" s="163">
        <f t="shared" si="1639"/>
        <v>11</v>
      </c>
      <c r="Q559" s="163">
        <f t="shared" si="1640"/>
        <v>10</v>
      </c>
      <c r="R559" s="163">
        <f t="shared" si="1641"/>
        <v>9</v>
      </c>
      <c r="S559" s="163">
        <f t="shared" si="1642"/>
        <v>8</v>
      </c>
      <c r="T559" s="163">
        <f t="shared" si="1643"/>
        <v>7</v>
      </c>
      <c r="U559" s="163">
        <f t="shared" si="1644"/>
        <v>6</v>
      </c>
      <c r="V559" s="163">
        <f t="shared" si="1645"/>
        <v>5</v>
      </c>
      <c r="W559" s="163">
        <f t="shared" si="1646"/>
        <v>4</v>
      </c>
      <c r="X559" s="163">
        <f t="shared" si="1647"/>
        <v>3</v>
      </c>
      <c r="Y559" s="163">
        <f t="shared" si="1648"/>
        <v>2</v>
      </c>
      <c r="Z559" s="163">
        <f t="shared" si="1649"/>
        <v>1</v>
      </c>
      <c r="AA559" s="163">
        <f t="shared" si="1650"/>
        <v>0</v>
      </c>
      <c r="AB559" s="163">
        <f t="shared" si="1651"/>
        <v>0</v>
      </c>
      <c r="AC559" s="163">
        <f t="shared" si="1652"/>
        <v>0</v>
      </c>
      <c r="AD559" s="163">
        <f t="shared" si="1662"/>
        <v>0</v>
      </c>
      <c r="AE559" s="163">
        <f t="shared" si="1653"/>
        <v>0</v>
      </c>
      <c r="AF559" s="163">
        <f t="shared" si="1654"/>
        <v>0</v>
      </c>
      <c r="AG559" s="163">
        <f t="shared" si="1655"/>
        <v>0</v>
      </c>
      <c r="AH559" s="163">
        <f t="shared" si="1656"/>
        <v>0</v>
      </c>
      <c r="AI559" s="163">
        <f t="shared" si="1657"/>
        <v>0</v>
      </c>
      <c r="AJ559" s="163">
        <f t="shared" si="1658"/>
        <v>0</v>
      </c>
      <c r="AK559" s="163">
        <f t="shared" si="1659"/>
        <v>0</v>
      </c>
      <c r="AL559" s="163">
        <f t="shared" si="1660"/>
        <v>0</v>
      </c>
      <c r="AM559" s="163">
        <f t="shared" si="1661"/>
        <v>0</v>
      </c>
    </row>
    <row r="560" spans="1:39" outlineLevel="2">
      <c r="A560" s="11">
        <f>ROW()</f>
        <v>560</v>
      </c>
      <c r="C560" s="6" t="s">
        <v>477</v>
      </c>
      <c r="D560" s="39"/>
      <c r="E560" s="39"/>
      <c r="F560" s="39"/>
      <c r="G560" s="39"/>
      <c r="H560" s="39"/>
      <c r="I560" s="9"/>
      <c r="J560" s="39"/>
      <c r="K560" s="163"/>
      <c r="L560" s="164">
        <f>Inputs!$E$70</f>
        <v>10</v>
      </c>
      <c r="M560" s="163">
        <f t="shared" si="1636"/>
        <v>9</v>
      </c>
      <c r="N560" s="163">
        <f t="shared" si="1637"/>
        <v>8</v>
      </c>
      <c r="O560" s="163">
        <f t="shared" si="1638"/>
        <v>7</v>
      </c>
      <c r="P560" s="163">
        <f t="shared" si="1639"/>
        <v>6</v>
      </c>
      <c r="Q560" s="163">
        <f t="shared" si="1640"/>
        <v>5</v>
      </c>
      <c r="R560" s="163">
        <f t="shared" si="1641"/>
        <v>4</v>
      </c>
      <c r="S560" s="163">
        <f t="shared" si="1642"/>
        <v>3</v>
      </c>
      <c r="T560" s="163">
        <f t="shared" si="1643"/>
        <v>2</v>
      </c>
      <c r="U560" s="163">
        <f t="shared" si="1644"/>
        <v>1</v>
      </c>
      <c r="V560" s="163">
        <f t="shared" si="1645"/>
        <v>0</v>
      </c>
      <c r="W560" s="163">
        <f t="shared" si="1646"/>
        <v>0</v>
      </c>
      <c r="X560" s="163">
        <f t="shared" si="1647"/>
        <v>0</v>
      </c>
      <c r="Y560" s="163">
        <f t="shared" si="1648"/>
        <v>0</v>
      </c>
      <c r="Z560" s="163">
        <f t="shared" si="1649"/>
        <v>0</v>
      </c>
      <c r="AA560" s="163">
        <f t="shared" si="1650"/>
        <v>0</v>
      </c>
      <c r="AB560" s="163">
        <f t="shared" si="1651"/>
        <v>0</v>
      </c>
      <c r="AC560" s="163">
        <f t="shared" si="1652"/>
        <v>0</v>
      </c>
      <c r="AD560" s="163">
        <f t="shared" si="1662"/>
        <v>0</v>
      </c>
      <c r="AE560" s="163">
        <f t="shared" si="1653"/>
        <v>0</v>
      </c>
      <c r="AF560" s="163">
        <f t="shared" si="1654"/>
        <v>0</v>
      </c>
      <c r="AG560" s="163">
        <f t="shared" si="1655"/>
        <v>0</v>
      </c>
      <c r="AH560" s="163">
        <f t="shared" si="1656"/>
        <v>0</v>
      </c>
      <c r="AI560" s="163">
        <f t="shared" si="1657"/>
        <v>0</v>
      </c>
      <c r="AJ560" s="163">
        <f t="shared" si="1658"/>
        <v>0</v>
      </c>
      <c r="AK560" s="163">
        <f t="shared" si="1659"/>
        <v>0</v>
      </c>
      <c r="AL560" s="163">
        <f t="shared" si="1660"/>
        <v>0</v>
      </c>
      <c r="AM560" s="163">
        <f t="shared" si="1661"/>
        <v>0</v>
      </c>
    </row>
    <row r="561" spans="1:39" outlineLevel="2">
      <c r="A561" s="11">
        <f>ROW()</f>
        <v>561</v>
      </c>
      <c r="C561" s="6" t="s">
        <v>511</v>
      </c>
      <c r="D561" s="39"/>
      <c r="E561" s="39"/>
      <c r="F561" s="39"/>
      <c r="G561" s="39"/>
      <c r="H561" s="39"/>
      <c r="I561" s="9"/>
      <c r="J561" s="39"/>
      <c r="K561" s="163"/>
      <c r="L561" s="164">
        <f>Inputs!$E$71</f>
        <v>20</v>
      </c>
      <c r="M561" s="163">
        <f t="shared" ref="M561" si="1663">MAX(0,L561-1)</f>
        <v>19</v>
      </c>
      <c r="N561" s="163">
        <f t="shared" ref="N561" si="1664">MAX(0,M561-1)</f>
        <v>18</v>
      </c>
      <c r="O561" s="163">
        <f t="shared" ref="O561" si="1665">MAX(0,N561-1)</f>
        <v>17</v>
      </c>
      <c r="P561" s="163">
        <f t="shared" ref="P561" si="1666">MAX(0,O561-1)</f>
        <v>16</v>
      </c>
      <c r="Q561" s="163">
        <f t="shared" ref="Q561" si="1667">MAX(0,P561-1)</f>
        <v>15</v>
      </c>
      <c r="R561" s="163">
        <f t="shared" ref="R561" si="1668">MAX(0,Q561-1)</f>
        <v>14</v>
      </c>
      <c r="S561" s="163">
        <f t="shared" ref="S561" si="1669">MAX(0,R561-1)</f>
        <v>13</v>
      </c>
      <c r="T561" s="163">
        <f t="shared" ref="T561" si="1670">MAX(0,S561-1)</f>
        <v>12</v>
      </c>
      <c r="U561" s="163">
        <f t="shared" ref="U561" si="1671">MAX(0,T561-1)</f>
        <v>11</v>
      </c>
      <c r="V561" s="163">
        <f t="shared" ref="V561" si="1672">MAX(0,U561-1)</f>
        <v>10</v>
      </c>
      <c r="W561" s="163">
        <f t="shared" ref="W561" si="1673">MAX(0,V561-1)</f>
        <v>9</v>
      </c>
      <c r="X561" s="163">
        <f t="shared" ref="X561" si="1674">MAX(0,W561-1)</f>
        <v>8</v>
      </c>
      <c r="Y561" s="163">
        <f t="shared" ref="Y561" si="1675">MAX(0,X561-1)</f>
        <v>7</v>
      </c>
      <c r="Z561" s="163">
        <f t="shared" ref="Z561" si="1676">MAX(0,Y561-1)</f>
        <v>6</v>
      </c>
      <c r="AA561" s="163">
        <f t="shared" ref="AA561" si="1677">MAX(0,Z561-1)</f>
        <v>5</v>
      </c>
      <c r="AB561" s="163">
        <f t="shared" ref="AB561" si="1678">MAX(0,AA561-1)</f>
        <v>4</v>
      </c>
      <c r="AC561" s="163">
        <f t="shared" ref="AC561" si="1679">MAX(0,AB561-1)</f>
        <v>3</v>
      </c>
      <c r="AD561" s="163">
        <f t="shared" ref="AD561" si="1680">MAX(0,AC561-1)</f>
        <v>2</v>
      </c>
      <c r="AE561" s="163">
        <f t="shared" ref="AE561" si="1681">MAX(0,AD561-1)</f>
        <v>1</v>
      </c>
      <c r="AF561" s="163">
        <f t="shared" ref="AF561" si="1682">MAX(0,AE561-1)</f>
        <v>0</v>
      </c>
      <c r="AG561" s="163">
        <f t="shared" ref="AG561" si="1683">MAX(0,AF561-1)</f>
        <v>0</v>
      </c>
      <c r="AH561" s="163">
        <f t="shared" ref="AH561" si="1684">MAX(0,AG561-1)</f>
        <v>0</v>
      </c>
      <c r="AI561" s="163">
        <f t="shared" si="1657"/>
        <v>0</v>
      </c>
      <c r="AJ561" s="163">
        <f t="shared" si="1658"/>
        <v>0</v>
      </c>
      <c r="AK561" s="163">
        <f t="shared" si="1659"/>
        <v>0</v>
      </c>
      <c r="AL561" s="163">
        <f t="shared" si="1660"/>
        <v>0</v>
      </c>
      <c r="AM561" s="163">
        <f t="shared" si="1661"/>
        <v>0</v>
      </c>
    </row>
    <row r="562" spans="1:39" outlineLevel="2">
      <c r="A562" s="11">
        <f>ROW()</f>
        <v>562</v>
      </c>
      <c r="C562" s="6" t="s">
        <v>655</v>
      </c>
      <c r="D562" s="39"/>
      <c r="E562" s="39"/>
      <c r="F562" s="39"/>
      <c r="G562" s="39"/>
      <c r="H562" s="39"/>
      <c r="I562" s="9"/>
      <c r="J562" s="39"/>
      <c r="K562" s="163"/>
      <c r="L562" s="164"/>
      <c r="M562" s="163"/>
      <c r="N562" s="163"/>
      <c r="O562" s="163"/>
      <c r="P562" s="163"/>
      <c r="Q562" s="163"/>
      <c r="R562" s="163"/>
      <c r="S562" s="163"/>
      <c r="T562" s="163"/>
      <c r="U562" s="163"/>
      <c r="V562" s="163"/>
      <c r="W562" s="163"/>
      <c r="X562" s="163"/>
      <c r="Y562" s="163"/>
      <c r="Z562" s="163"/>
      <c r="AA562" s="163"/>
      <c r="AB562" s="163"/>
      <c r="AC562" s="163"/>
      <c r="AD562" s="163"/>
      <c r="AE562" s="163"/>
      <c r="AF562" s="163"/>
      <c r="AG562" s="163"/>
      <c r="AH562" s="163"/>
      <c r="AI562" s="163"/>
      <c r="AJ562" s="163"/>
      <c r="AK562" s="163"/>
      <c r="AL562" s="163"/>
      <c r="AM562" s="163"/>
    </row>
    <row r="563" spans="1:39" outlineLevel="2">
      <c r="A563" s="11">
        <f>ROW()</f>
        <v>563</v>
      </c>
      <c r="C563" s="6" t="s">
        <v>656</v>
      </c>
      <c r="D563" s="39"/>
      <c r="E563" s="39"/>
      <c r="F563" s="39"/>
      <c r="G563" s="39"/>
      <c r="H563" s="39"/>
      <c r="I563" s="9"/>
      <c r="J563" s="39"/>
      <c r="K563" s="163"/>
      <c r="L563" s="164"/>
      <c r="M563" s="163"/>
      <c r="N563" s="163"/>
      <c r="O563" s="163"/>
      <c r="P563" s="163"/>
      <c r="Q563" s="163"/>
      <c r="R563" s="163"/>
      <c r="S563" s="163"/>
      <c r="T563" s="163"/>
      <c r="U563" s="163"/>
      <c r="V563" s="163"/>
      <c r="W563" s="163"/>
      <c r="X563" s="163"/>
      <c r="Y563" s="163"/>
      <c r="Z563" s="163"/>
      <c r="AA563" s="163"/>
      <c r="AB563" s="163"/>
      <c r="AC563" s="163"/>
      <c r="AD563" s="163"/>
      <c r="AE563" s="163"/>
      <c r="AF563" s="163"/>
      <c r="AG563" s="163"/>
      <c r="AH563" s="163"/>
      <c r="AI563" s="163"/>
      <c r="AJ563" s="163"/>
      <c r="AK563" s="163"/>
      <c r="AL563" s="163"/>
      <c r="AM563" s="163"/>
    </row>
    <row r="564" spans="1:39" outlineLevel="2">
      <c r="A564" s="11">
        <f>ROW()</f>
        <v>564</v>
      </c>
      <c r="C564" s="6" t="s">
        <v>667</v>
      </c>
      <c r="D564" s="39"/>
      <c r="E564" s="39"/>
      <c r="F564" s="39"/>
      <c r="G564" s="39"/>
      <c r="H564" s="39"/>
      <c r="I564" s="9"/>
      <c r="J564" s="39"/>
      <c r="K564" s="163"/>
      <c r="L564" s="164"/>
      <c r="M564" s="163"/>
      <c r="N564" s="163"/>
      <c r="O564" s="163"/>
      <c r="P564" s="163"/>
      <c r="Q564" s="163"/>
      <c r="R564" s="163"/>
      <c r="S564" s="163"/>
      <c r="T564" s="163"/>
      <c r="U564" s="163"/>
      <c r="V564" s="163"/>
      <c r="W564" s="163"/>
      <c r="X564" s="163"/>
      <c r="Y564" s="163"/>
      <c r="Z564" s="163"/>
      <c r="AA564" s="163"/>
      <c r="AB564" s="163"/>
      <c r="AC564" s="163"/>
      <c r="AD564" s="163"/>
      <c r="AE564" s="163"/>
      <c r="AF564" s="163"/>
      <c r="AG564" s="163"/>
      <c r="AH564" s="163"/>
      <c r="AI564" s="163"/>
      <c r="AJ564" s="163"/>
      <c r="AK564" s="163"/>
      <c r="AL564" s="163"/>
      <c r="AM564" s="163"/>
    </row>
    <row r="565" spans="1:39" outlineLevel="2">
      <c r="A565" s="11">
        <f>ROW()</f>
        <v>565</v>
      </c>
      <c r="C565" s="6" t="s">
        <v>212</v>
      </c>
      <c r="D565" s="39"/>
      <c r="E565" s="39"/>
      <c r="F565" s="39"/>
      <c r="G565" s="39"/>
      <c r="H565" s="39"/>
      <c r="I565" s="9"/>
      <c r="J565" s="39"/>
      <c r="K565" s="163"/>
      <c r="L565" s="164"/>
      <c r="M565" s="163"/>
      <c r="N565" s="163"/>
      <c r="O565" s="163"/>
      <c r="P565" s="163"/>
      <c r="Q565" s="163"/>
      <c r="R565" s="163"/>
      <c r="S565" s="163"/>
      <c r="T565" s="163"/>
      <c r="U565" s="163"/>
      <c r="V565" s="163"/>
      <c r="W565" s="163"/>
      <c r="X565" s="163"/>
      <c r="Y565" s="163"/>
      <c r="Z565" s="163"/>
      <c r="AA565" s="163"/>
      <c r="AB565" s="163"/>
      <c r="AC565" s="163"/>
      <c r="AD565" s="163"/>
      <c r="AE565" s="163"/>
      <c r="AF565" s="163"/>
      <c r="AG565" s="163"/>
      <c r="AH565" s="163"/>
      <c r="AI565" s="163"/>
      <c r="AJ565" s="163"/>
      <c r="AK565" s="163"/>
      <c r="AL565" s="163"/>
      <c r="AM565" s="163"/>
    </row>
    <row r="566" spans="1:39" outlineLevel="2">
      <c r="A566" s="11">
        <f>ROW()</f>
        <v>566</v>
      </c>
      <c r="C566" s="30" t="s">
        <v>362</v>
      </c>
      <c r="D566" s="90"/>
      <c r="E566" s="90"/>
      <c r="F566" s="90"/>
      <c r="G566" s="90"/>
      <c r="H566" s="90"/>
      <c r="I566" s="15"/>
      <c r="J566" s="90"/>
      <c r="K566" s="15"/>
      <c r="L566" s="288">
        <f>Inputs!$E$76</f>
        <v>5</v>
      </c>
      <c r="M566" s="928">
        <f t="shared" ref="M566" si="1685">MAX(0,L566-1)</f>
        <v>4</v>
      </c>
      <c r="N566" s="928">
        <f t="shared" ref="N566" si="1686">MAX(0,M566-1)</f>
        <v>3</v>
      </c>
      <c r="O566" s="928">
        <f t="shared" ref="O566" si="1687">MAX(0,N566-1)</f>
        <v>2</v>
      </c>
      <c r="P566" s="928">
        <f t="shared" ref="P566" si="1688">MAX(0,O566-1)</f>
        <v>1</v>
      </c>
      <c r="Q566" s="928">
        <f t="shared" ref="Q566" si="1689">MAX(0,P566-1)</f>
        <v>0</v>
      </c>
      <c r="R566" s="928">
        <f t="shared" ref="R566" si="1690">MAX(0,Q566-1)</f>
        <v>0</v>
      </c>
      <c r="S566" s="928">
        <f t="shared" ref="S566" si="1691">MAX(0,R566-1)</f>
        <v>0</v>
      </c>
      <c r="T566" s="928">
        <f t="shared" ref="T566" si="1692">MAX(0,S566-1)</f>
        <v>0</v>
      </c>
      <c r="U566" s="928">
        <f t="shared" ref="U566" si="1693">MAX(0,T566-1)</f>
        <v>0</v>
      </c>
      <c r="V566" s="928">
        <f t="shared" ref="V566" si="1694">MAX(0,U566-1)</f>
        <v>0</v>
      </c>
      <c r="W566" s="928">
        <f t="shared" ref="W566" si="1695">MAX(0,V566-1)</f>
        <v>0</v>
      </c>
      <c r="X566" s="928">
        <f t="shared" ref="X566" si="1696">MAX(0,W566-1)</f>
        <v>0</v>
      </c>
      <c r="Y566" s="928">
        <f t="shared" ref="Y566" si="1697">MAX(0,X566-1)</f>
        <v>0</v>
      </c>
      <c r="Z566" s="928">
        <f t="shared" ref="Z566" si="1698">MAX(0,Y566-1)</f>
        <v>0</v>
      </c>
      <c r="AA566" s="928">
        <f t="shared" ref="AA566" si="1699">MAX(0,Z566-1)</f>
        <v>0</v>
      </c>
      <c r="AB566" s="928">
        <f t="shared" ref="AB566" si="1700">MAX(0,AA566-1)</f>
        <v>0</v>
      </c>
      <c r="AC566" s="928">
        <f t="shared" ref="AC566" si="1701">MAX(0,AB566-1)</f>
        <v>0</v>
      </c>
      <c r="AD566" s="928">
        <f t="shared" ref="AD566" si="1702">MAX(0,AC566-1)</f>
        <v>0</v>
      </c>
      <c r="AE566" s="928">
        <f t="shared" ref="AE566" si="1703">MAX(0,AD566-1)</f>
        <v>0</v>
      </c>
      <c r="AF566" s="928">
        <f t="shared" ref="AF566" si="1704">MAX(0,AE566-1)</f>
        <v>0</v>
      </c>
      <c r="AG566" s="928">
        <f t="shared" ref="AG566" si="1705">MAX(0,AF566-1)</f>
        <v>0</v>
      </c>
      <c r="AH566" s="928">
        <f t="shared" ref="AH566" si="1706">MAX(0,AG566-1)</f>
        <v>0</v>
      </c>
      <c r="AI566" s="928">
        <f t="shared" ref="AI566" si="1707">MAX(0,AH566-1)</f>
        <v>0</v>
      </c>
      <c r="AJ566" s="928">
        <f t="shared" ref="AJ566" si="1708">MAX(0,AI566-1)</f>
        <v>0</v>
      </c>
      <c r="AK566" s="928">
        <f t="shared" ref="AK566" si="1709">MAX(0,AJ566-1)</f>
        <v>0</v>
      </c>
      <c r="AL566" s="928">
        <f t="shared" ref="AL566" si="1710">MAX(0,AK566-1)</f>
        <v>0</v>
      </c>
      <c r="AM566" s="928">
        <f t="shared" ref="AM566" si="1711">MAX(0,AL566-1)</f>
        <v>0</v>
      </c>
    </row>
    <row r="567" spans="1:39" outlineLevel="2">
      <c r="A567" s="11">
        <f>ROW()</f>
        <v>567</v>
      </c>
      <c r="D567" s="39"/>
      <c r="E567" s="39"/>
      <c r="F567" s="39"/>
      <c r="G567" s="39"/>
      <c r="H567" s="3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</row>
    <row r="568" spans="1:39" outlineLevel="2">
      <c r="A568" s="11">
        <f>ROW()</f>
        <v>568</v>
      </c>
      <c r="B568" s="343" t="s">
        <v>68</v>
      </c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</row>
    <row r="569" spans="1:39" outlineLevel="2">
      <c r="A569" s="11">
        <f>ROW()</f>
        <v>569</v>
      </c>
      <c r="C569" s="6" t="s">
        <v>2</v>
      </c>
      <c r="D569" s="39"/>
      <c r="E569" s="39"/>
      <c r="F569" s="39"/>
      <c r="G569" s="39"/>
      <c r="H569" s="39"/>
      <c r="I569" s="9"/>
      <c r="J569" s="9"/>
      <c r="K569" s="9">
        <f t="shared" ref="K569:AH569" si="1712">J629</f>
        <v>0</v>
      </c>
      <c r="L569" s="9">
        <f t="shared" si="1712"/>
        <v>6.3939300000000004E-2</v>
      </c>
      <c r="M569" s="9">
        <f t="shared" si="1712"/>
        <v>6.0742335000000001E-2</v>
      </c>
      <c r="N569" s="9">
        <f t="shared" si="1712"/>
        <v>5.7545369999999998E-2</v>
      </c>
      <c r="O569" s="9">
        <f t="shared" si="1712"/>
        <v>5.4348404999999995E-2</v>
      </c>
      <c r="P569" s="9">
        <f t="shared" si="1712"/>
        <v>5.1151439999999992E-2</v>
      </c>
      <c r="Q569" s="9">
        <f t="shared" si="1712"/>
        <v>4.7954474999999996E-2</v>
      </c>
      <c r="R569" s="9">
        <f t="shared" si="1712"/>
        <v>4.4757509999999993E-2</v>
      </c>
      <c r="S569" s="9">
        <f t="shared" si="1712"/>
        <v>4.156054499999999E-2</v>
      </c>
      <c r="T569" s="9">
        <f t="shared" si="1712"/>
        <v>3.8363579999999994E-2</v>
      </c>
      <c r="U569" s="9">
        <f t="shared" si="1712"/>
        <v>3.5166614999999998E-2</v>
      </c>
      <c r="V569" s="9">
        <f t="shared" si="1712"/>
        <v>3.1969649999999995E-2</v>
      </c>
      <c r="W569" s="9">
        <f t="shared" si="1712"/>
        <v>2.8772684999999996E-2</v>
      </c>
      <c r="X569" s="9">
        <f t="shared" si="1712"/>
        <v>2.5575719999999996E-2</v>
      </c>
      <c r="Y569" s="9">
        <f t="shared" si="1712"/>
        <v>2.2378754999999997E-2</v>
      </c>
      <c r="Z569" s="9">
        <f t="shared" si="1712"/>
        <v>1.9181789999999997E-2</v>
      </c>
      <c r="AA569" s="9">
        <f t="shared" si="1712"/>
        <v>1.5984824999999998E-2</v>
      </c>
      <c r="AB569" s="9">
        <f t="shared" si="1712"/>
        <v>1.2787859999999998E-2</v>
      </c>
      <c r="AC569" s="9">
        <f t="shared" si="1712"/>
        <v>9.5908949999999986E-3</v>
      </c>
      <c r="AD569" s="9">
        <f t="shared" si="1712"/>
        <v>6.3939299999999991E-3</v>
      </c>
      <c r="AE569" s="9">
        <f t="shared" si="1712"/>
        <v>3.1969649999999995E-3</v>
      </c>
      <c r="AF569" s="9">
        <f t="shared" si="1712"/>
        <v>0</v>
      </c>
      <c r="AG569" s="9">
        <f t="shared" si="1712"/>
        <v>0</v>
      </c>
      <c r="AH569" s="9">
        <f t="shared" si="1712"/>
        <v>0</v>
      </c>
      <c r="AI569" s="9">
        <f t="shared" ref="AI569:AM577" si="1713">AH629</f>
        <v>0</v>
      </c>
      <c r="AJ569" s="9">
        <f t="shared" si="1713"/>
        <v>0</v>
      </c>
      <c r="AK569" s="9">
        <f t="shared" si="1713"/>
        <v>0</v>
      </c>
      <c r="AL569" s="9">
        <f t="shared" si="1713"/>
        <v>0</v>
      </c>
      <c r="AM569" s="9">
        <f t="shared" si="1713"/>
        <v>0</v>
      </c>
    </row>
    <row r="570" spans="1:39" outlineLevel="2">
      <c r="A570" s="11">
        <f>ROW()</f>
        <v>570</v>
      </c>
      <c r="C570" s="6" t="s">
        <v>3</v>
      </c>
      <c r="D570" s="39"/>
      <c r="E570" s="39"/>
      <c r="F570" s="39"/>
      <c r="G570" s="39"/>
      <c r="H570" s="39"/>
      <c r="I570" s="9"/>
      <c r="J570" s="9"/>
      <c r="K570" s="9">
        <f t="shared" ref="K570:AH570" si="1714">J630</f>
        <v>0</v>
      </c>
      <c r="L570" s="9">
        <f t="shared" si="1714"/>
        <v>8.3315159999999999E-2</v>
      </c>
      <c r="M570" s="9">
        <f t="shared" si="1714"/>
        <v>7.9149401999999994E-2</v>
      </c>
      <c r="N570" s="9">
        <f t="shared" si="1714"/>
        <v>7.4983643999999988E-2</v>
      </c>
      <c r="O570" s="9">
        <f t="shared" si="1714"/>
        <v>7.0817885999999983E-2</v>
      </c>
      <c r="P570" s="9">
        <f t="shared" si="1714"/>
        <v>6.6652127999999977E-2</v>
      </c>
      <c r="Q570" s="9">
        <f t="shared" si="1714"/>
        <v>6.2486369999999979E-2</v>
      </c>
      <c r="R570" s="9">
        <f t="shared" si="1714"/>
        <v>5.832061199999998E-2</v>
      </c>
      <c r="S570" s="9">
        <f t="shared" si="1714"/>
        <v>5.4154853999999981E-2</v>
      </c>
      <c r="T570" s="9">
        <f t="shared" si="1714"/>
        <v>4.9989095999999983E-2</v>
      </c>
      <c r="U570" s="9">
        <f t="shared" si="1714"/>
        <v>4.5823337999999984E-2</v>
      </c>
      <c r="V570" s="9">
        <f t="shared" si="1714"/>
        <v>4.1657579999999986E-2</v>
      </c>
      <c r="W570" s="9">
        <f t="shared" si="1714"/>
        <v>3.7491821999999987E-2</v>
      </c>
      <c r="X570" s="9">
        <f t="shared" si="1714"/>
        <v>3.3326063999999989E-2</v>
      </c>
      <c r="Y570" s="9">
        <f t="shared" si="1714"/>
        <v>2.916030599999999E-2</v>
      </c>
      <c r="Z570" s="9">
        <f t="shared" si="1714"/>
        <v>2.4994547999999991E-2</v>
      </c>
      <c r="AA570" s="9">
        <f t="shared" si="1714"/>
        <v>2.0828789999999993E-2</v>
      </c>
      <c r="AB570" s="9">
        <f t="shared" si="1714"/>
        <v>1.6663031999999994E-2</v>
      </c>
      <c r="AC570" s="9">
        <f t="shared" si="1714"/>
        <v>1.2497273999999996E-2</v>
      </c>
      <c r="AD570" s="9">
        <f t="shared" si="1714"/>
        <v>8.3315159999999971E-3</v>
      </c>
      <c r="AE570" s="9">
        <f t="shared" si="1714"/>
        <v>4.1657579999999986E-3</v>
      </c>
      <c r="AF570" s="9">
        <f t="shared" si="1714"/>
        <v>0</v>
      </c>
      <c r="AG570" s="9">
        <f t="shared" si="1714"/>
        <v>0</v>
      </c>
      <c r="AH570" s="9">
        <f t="shared" si="1714"/>
        <v>0</v>
      </c>
      <c r="AI570" s="9">
        <f t="shared" si="1713"/>
        <v>0</v>
      </c>
      <c r="AJ570" s="9">
        <f t="shared" si="1713"/>
        <v>0</v>
      </c>
      <c r="AK570" s="9">
        <f t="shared" si="1713"/>
        <v>0</v>
      </c>
      <c r="AL570" s="9">
        <f t="shared" si="1713"/>
        <v>0</v>
      </c>
      <c r="AM570" s="9">
        <f t="shared" si="1713"/>
        <v>0</v>
      </c>
    </row>
    <row r="571" spans="1:39" outlineLevel="2">
      <c r="A571" s="11">
        <f>ROW()</f>
        <v>571</v>
      </c>
      <c r="C571" s="6" t="s">
        <v>4</v>
      </c>
      <c r="D571" s="39"/>
      <c r="E571" s="39"/>
      <c r="F571" s="39"/>
      <c r="G571" s="39"/>
      <c r="H571" s="39"/>
      <c r="I571" s="9"/>
      <c r="J571" s="9"/>
      <c r="K571" s="9">
        <f t="shared" ref="K571:AH571" si="1715">J631</f>
        <v>0</v>
      </c>
      <c r="L571" s="9">
        <f t="shared" si="1715"/>
        <v>0.35796585000000014</v>
      </c>
      <c r="M571" s="9">
        <f t="shared" si="1715"/>
        <v>0.33410146000000013</v>
      </c>
      <c r="N571" s="9">
        <f t="shared" si="1715"/>
        <v>0.31023707000000011</v>
      </c>
      <c r="O571" s="9">
        <f t="shared" si="1715"/>
        <v>0.2863726800000001</v>
      </c>
      <c r="P571" s="9">
        <f t="shared" si="1715"/>
        <v>0.26250829000000009</v>
      </c>
      <c r="Q571" s="9">
        <f t="shared" si="1715"/>
        <v>0.23864390000000008</v>
      </c>
      <c r="R571" s="9">
        <f t="shared" si="1715"/>
        <v>0.21477951000000006</v>
      </c>
      <c r="S571" s="9">
        <f t="shared" si="1715"/>
        <v>0.19091512000000005</v>
      </c>
      <c r="T571" s="9">
        <f t="shared" si="1715"/>
        <v>0.16705073000000004</v>
      </c>
      <c r="U571" s="9">
        <f t="shared" si="1715"/>
        <v>0.14318634000000002</v>
      </c>
      <c r="V571" s="9">
        <f t="shared" si="1715"/>
        <v>0.11932195000000002</v>
      </c>
      <c r="W571" s="9">
        <f t="shared" si="1715"/>
        <v>9.5457560000000025E-2</v>
      </c>
      <c r="X571" s="9">
        <f t="shared" si="1715"/>
        <v>0</v>
      </c>
      <c r="Y571" s="9">
        <f t="shared" si="1715"/>
        <v>0</v>
      </c>
      <c r="Z571" s="9">
        <f t="shared" si="1715"/>
        <v>0</v>
      </c>
      <c r="AA571" s="9">
        <f t="shared" si="1715"/>
        <v>0</v>
      </c>
      <c r="AB571" s="9">
        <f t="shared" si="1715"/>
        <v>0</v>
      </c>
      <c r="AC571" s="9">
        <f t="shared" si="1715"/>
        <v>0</v>
      </c>
      <c r="AD571" s="9">
        <f t="shared" si="1715"/>
        <v>0</v>
      </c>
      <c r="AE571" s="9">
        <f t="shared" si="1715"/>
        <v>0</v>
      </c>
      <c r="AF571" s="9">
        <f t="shared" si="1715"/>
        <v>0</v>
      </c>
      <c r="AG571" s="9">
        <f t="shared" si="1715"/>
        <v>0</v>
      </c>
      <c r="AH571" s="9">
        <f t="shared" si="1715"/>
        <v>0</v>
      </c>
      <c r="AI571" s="9">
        <f t="shared" si="1713"/>
        <v>0</v>
      </c>
      <c r="AJ571" s="9">
        <f t="shared" si="1713"/>
        <v>0</v>
      </c>
      <c r="AK571" s="9">
        <f t="shared" si="1713"/>
        <v>0</v>
      </c>
      <c r="AL571" s="9">
        <f t="shared" si="1713"/>
        <v>0</v>
      </c>
      <c r="AM571" s="9">
        <f t="shared" si="1713"/>
        <v>0</v>
      </c>
    </row>
    <row r="572" spans="1:39" outlineLevel="2">
      <c r="A572" s="11">
        <f>ROW()</f>
        <v>572</v>
      </c>
      <c r="C572" s="6" t="s">
        <v>5</v>
      </c>
      <c r="D572" s="39"/>
      <c r="E572" s="39"/>
      <c r="F572" s="39"/>
      <c r="G572" s="39"/>
      <c r="H572" s="39"/>
      <c r="I572" s="9"/>
      <c r="J572" s="9"/>
      <c r="K572" s="9">
        <f t="shared" ref="K572:AH572" si="1716">J632</f>
        <v>0</v>
      </c>
      <c r="L572" s="9">
        <f t="shared" si="1716"/>
        <v>0.75003203000000007</v>
      </c>
      <c r="M572" s="9">
        <f t="shared" si="1716"/>
        <v>0.71253042850000003</v>
      </c>
      <c r="N572" s="9">
        <f t="shared" si="1716"/>
        <v>0.675028827</v>
      </c>
      <c r="O572" s="9">
        <f t="shared" si="1716"/>
        <v>0.63752722549999996</v>
      </c>
      <c r="P572" s="9">
        <f t="shared" si="1716"/>
        <v>0.60002562399999992</v>
      </c>
      <c r="Q572" s="9">
        <f t="shared" si="1716"/>
        <v>0.56252402249999989</v>
      </c>
      <c r="R572" s="9">
        <f t="shared" si="1716"/>
        <v>0.52502242099999985</v>
      </c>
      <c r="S572" s="9">
        <f t="shared" si="1716"/>
        <v>0.48752081949999987</v>
      </c>
      <c r="T572" s="9">
        <f t="shared" si="1716"/>
        <v>0.45001921799999989</v>
      </c>
      <c r="U572" s="9">
        <f t="shared" si="1716"/>
        <v>0.39506166827873346</v>
      </c>
      <c r="V572" s="9">
        <f t="shared" si="1716"/>
        <v>0.35914697116248495</v>
      </c>
      <c r="W572" s="9">
        <f t="shared" si="1716"/>
        <v>0.32323227404623645</v>
      </c>
      <c r="X572" s="9">
        <f t="shared" si="1716"/>
        <v>0.28731757692998794</v>
      </c>
      <c r="Y572" s="9">
        <f t="shared" si="1716"/>
        <v>0.25140287981373943</v>
      </c>
      <c r="Z572" s="9">
        <f t="shared" si="1716"/>
        <v>0.21548818269749093</v>
      </c>
      <c r="AA572" s="9">
        <f t="shared" si="1716"/>
        <v>0.17957348558124245</v>
      </c>
      <c r="AB572" s="9">
        <f t="shared" si="1716"/>
        <v>0.14365878846499397</v>
      </c>
      <c r="AC572" s="9">
        <f t="shared" si="1716"/>
        <v>0.10774409134874548</v>
      </c>
      <c r="AD572" s="9">
        <f t="shared" si="1716"/>
        <v>7.1829394232496985E-2</v>
      </c>
      <c r="AE572" s="9">
        <f t="shared" si="1716"/>
        <v>3.5914697116248492E-2</v>
      </c>
      <c r="AF572" s="9">
        <f t="shared" si="1716"/>
        <v>0</v>
      </c>
      <c r="AG572" s="9">
        <f t="shared" si="1716"/>
        <v>0</v>
      </c>
      <c r="AH572" s="9">
        <f t="shared" si="1716"/>
        <v>0</v>
      </c>
      <c r="AI572" s="9">
        <f t="shared" si="1713"/>
        <v>0</v>
      </c>
      <c r="AJ572" s="9">
        <f t="shared" si="1713"/>
        <v>0</v>
      </c>
      <c r="AK572" s="9">
        <f t="shared" si="1713"/>
        <v>0</v>
      </c>
      <c r="AL572" s="9">
        <f t="shared" si="1713"/>
        <v>0</v>
      </c>
      <c r="AM572" s="9">
        <f t="shared" si="1713"/>
        <v>0</v>
      </c>
    </row>
    <row r="573" spans="1:39" outlineLevel="2">
      <c r="A573" s="11">
        <f>ROW()</f>
        <v>573</v>
      </c>
      <c r="C573" s="6" t="s">
        <v>473</v>
      </c>
      <c r="D573" s="39"/>
      <c r="E573" s="39"/>
      <c r="F573" s="39"/>
      <c r="G573" s="39"/>
      <c r="H573" s="39"/>
      <c r="I573" s="9"/>
      <c r="J573" s="9"/>
      <c r="K573" s="9">
        <f t="shared" ref="K573:K575" si="1717">J633</f>
        <v>0</v>
      </c>
      <c r="L573" s="9">
        <f t="shared" ref="L573:L575" si="1718">K633</f>
        <v>0</v>
      </c>
      <c r="M573" s="9">
        <f t="shared" ref="M573:M575" si="1719">L633</f>
        <v>0</v>
      </c>
      <c r="N573" s="9">
        <f t="shared" ref="N573:N575" si="1720">M633</f>
        <v>0</v>
      </c>
      <c r="O573" s="9">
        <f t="shared" ref="O573:O575" si="1721">N633</f>
        <v>0</v>
      </c>
      <c r="P573" s="9">
        <f t="shared" ref="P573:P575" si="1722">O633</f>
        <v>0</v>
      </c>
      <c r="Q573" s="9">
        <f t="shared" ref="Q573:Q575" si="1723">P633</f>
        <v>0</v>
      </c>
      <c r="R573" s="9">
        <f t="shared" ref="R573:R575" si="1724">Q633</f>
        <v>0</v>
      </c>
      <c r="S573" s="9">
        <f t="shared" ref="S573:S575" si="1725">R633</f>
        <v>0</v>
      </c>
      <c r="T573" s="9">
        <f t="shared" ref="T573:T575" si="1726">S633</f>
        <v>0</v>
      </c>
      <c r="U573" s="9">
        <f t="shared" ref="U573:U575" si="1727">T633</f>
        <v>0</v>
      </c>
      <c r="V573" s="9">
        <f t="shared" ref="V573:V575" si="1728">U633</f>
        <v>0</v>
      </c>
      <c r="W573" s="9">
        <f t="shared" ref="W573:W575" si="1729">V633</f>
        <v>0</v>
      </c>
      <c r="X573" s="9">
        <f t="shared" ref="X573:X575" si="1730">W633</f>
        <v>0</v>
      </c>
      <c r="Y573" s="9">
        <f t="shared" ref="Y573:Y575" si="1731">X633</f>
        <v>0</v>
      </c>
      <c r="Z573" s="9">
        <f t="shared" ref="Z573:Z575" si="1732">Y633</f>
        <v>0</v>
      </c>
      <c r="AA573" s="9">
        <f t="shared" ref="AA573:AA575" si="1733">Z633</f>
        <v>0</v>
      </c>
      <c r="AB573" s="9">
        <f t="shared" ref="AB573:AB575" si="1734">AA633</f>
        <v>0</v>
      </c>
      <c r="AC573" s="9">
        <f t="shared" ref="AC573:AC575" si="1735">AB633</f>
        <v>0</v>
      </c>
      <c r="AD573" s="9">
        <f t="shared" ref="AD573:AD575" si="1736">AC633</f>
        <v>0</v>
      </c>
      <c r="AE573" s="9">
        <f t="shared" ref="AE573:AE575" si="1737">AD633</f>
        <v>0</v>
      </c>
      <c r="AF573" s="9">
        <f t="shared" ref="AF573:AF575" si="1738">AE633</f>
        <v>0</v>
      </c>
      <c r="AG573" s="9">
        <f t="shared" ref="AG573:AG575" si="1739">AF633</f>
        <v>0</v>
      </c>
      <c r="AH573" s="9">
        <f t="shared" ref="AH573:AH575" si="1740">AG633</f>
        <v>0</v>
      </c>
      <c r="AI573" s="9">
        <f t="shared" si="1713"/>
        <v>0</v>
      </c>
      <c r="AJ573" s="9">
        <f t="shared" si="1713"/>
        <v>0</v>
      </c>
      <c r="AK573" s="9">
        <f t="shared" si="1713"/>
        <v>0</v>
      </c>
      <c r="AL573" s="9">
        <f t="shared" si="1713"/>
        <v>0</v>
      </c>
      <c r="AM573" s="9">
        <f t="shared" si="1713"/>
        <v>0</v>
      </c>
    </row>
    <row r="574" spans="1:39" outlineLevel="2">
      <c r="A574" s="11">
        <f>ROW()</f>
        <v>574</v>
      </c>
      <c r="C574" s="6" t="s">
        <v>474</v>
      </c>
      <c r="D574" s="39"/>
      <c r="E574" s="39"/>
      <c r="F574" s="39"/>
      <c r="G574" s="39"/>
      <c r="H574" s="39"/>
      <c r="I574" s="9"/>
      <c r="J574" s="9"/>
      <c r="K574" s="9">
        <f t="shared" si="1717"/>
        <v>0</v>
      </c>
      <c r="L574" s="9">
        <f t="shared" si="1718"/>
        <v>0</v>
      </c>
      <c r="M574" s="9">
        <f t="shared" si="1719"/>
        <v>0</v>
      </c>
      <c r="N574" s="9">
        <f t="shared" si="1720"/>
        <v>0</v>
      </c>
      <c r="O574" s="9">
        <f t="shared" si="1721"/>
        <v>0</v>
      </c>
      <c r="P574" s="9">
        <f t="shared" si="1722"/>
        <v>0</v>
      </c>
      <c r="Q574" s="9">
        <f t="shared" si="1723"/>
        <v>0</v>
      </c>
      <c r="R574" s="9">
        <f t="shared" si="1724"/>
        <v>0</v>
      </c>
      <c r="S574" s="9">
        <f t="shared" si="1725"/>
        <v>0</v>
      </c>
      <c r="T574" s="9">
        <f t="shared" si="1726"/>
        <v>0</v>
      </c>
      <c r="U574" s="9">
        <f t="shared" si="1727"/>
        <v>0</v>
      </c>
      <c r="V574" s="9">
        <f t="shared" si="1728"/>
        <v>0</v>
      </c>
      <c r="W574" s="9">
        <f t="shared" si="1729"/>
        <v>0</v>
      </c>
      <c r="X574" s="9">
        <f t="shared" si="1730"/>
        <v>0</v>
      </c>
      <c r="Y574" s="9">
        <f t="shared" si="1731"/>
        <v>0</v>
      </c>
      <c r="Z574" s="9">
        <f t="shared" si="1732"/>
        <v>0</v>
      </c>
      <c r="AA574" s="9">
        <f t="shared" si="1733"/>
        <v>0</v>
      </c>
      <c r="AB574" s="9">
        <f t="shared" si="1734"/>
        <v>0</v>
      </c>
      <c r="AC574" s="9">
        <f t="shared" si="1735"/>
        <v>0</v>
      </c>
      <c r="AD574" s="9">
        <f t="shared" si="1736"/>
        <v>0</v>
      </c>
      <c r="AE574" s="9">
        <f t="shared" si="1737"/>
        <v>0</v>
      </c>
      <c r="AF574" s="9">
        <f t="shared" si="1738"/>
        <v>0</v>
      </c>
      <c r="AG574" s="9">
        <f t="shared" si="1739"/>
        <v>0</v>
      </c>
      <c r="AH574" s="9">
        <f t="shared" si="1740"/>
        <v>0</v>
      </c>
      <c r="AI574" s="9">
        <f t="shared" si="1713"/>
        <v>0</v>
      </c>
      <c r="AJ574" s="9">
        <f t="shared" si="1713"/>
        <v>0</v>
      </c>
      <c r="AK574" s="9">
        <f t="shared" si="1713"/>
        <v>0</v>
      </c>
      <c r="AL574" s="9">
        <f t="shared" si="1713"/>
        <v>0</v>
      </c>
      <c r="AM574" s="9">
        <f t="shared" si="1713"/>
        <v>0</v>
      </c>
    </row>
    <row r="575" spans="1:39" outlineLevel="2">
      <c r="A575" s="11">
        <f>ROW()</f>
        <v>575</v>
      </c>
      <c r="C575" s="6" t="s">
        <v>477</v>
      </c>
      <c r="D575" s="39"/>
      <c r="E575" s="39"/>
      <c r="F575" s="39"/>
      <c r="G575" s="39"/>
      <c r="H575" s="39"/>
      <c r="I575" s="9"/>
      <c r="J575" s="9"/>
      <c r="K575" s="9">
        <f t="shared" si="1717"/>
        <v>0</v>
      </c>
      <c r="L575" s="9">
        <f t="shared" si="1718"/>
        <v>0</v>
      </c>
      <c r="M575" s="9">
        <f t="shared" si="1719"/>
        <v>0</v>
      </c>
      <c r="N575" s="9">
        <f t="shared" si="1720"/>
        <v>0</v>
      </c>
      <c r="O575" s="9">
        <f t="shared" si="1721"/>
        <v>0</v>
      </c>
      <c r="P575" s="9">
        <f t="shared" si="1722"/>
        <v>0</v>
      </c>
      <c r="Q575" s="9">
        <f t="shared" si="1723"/>
        <v>0</v>
      </c>
      <c r="R575" s="9">
        <f t="shared" si="1724"/>
        <v>0</v>
      </c>
      <c r="S575" s="9">
        <f t="shared" si="1725"/>
        <v>0</v>
      </c>
      <c r="T575" s="9">
        <f t="shared" si="1726"/>
        <v>0</v>
      </c>
      <c r="U575" s="9">
        <f t="shared" si="1727"/>
        <v>0</v>
      </c>
      <c r="V575" s="9">
        <f t="shared" si="1728"/>
        <v>0</v>
      </c>
      <c r="W575" s="9">
        <f t="shared" si="1729"/>
        <v>0</v>
      </c>
      <c r="X575" s="9">
        <f t="shared" si="1730"/>
        <v>0</v>
      </c>
      <c r="Y575" s="9">
        <f t="shared" si="1731"/>
        <v>0</v>
      </c>
      <c r="Z575" s="9">
        <f t="shared" si="1732"/>
        <v>0</v>
      </c>
      <c r="AA575" s="9">
        <f t="shared" si="1733"/>
        <v>0</v>
      </c>
      <c r="AB575" s="9">
        <f t="shared" si="1734"/>
        <v>0</v>
      </c>
      <c r="AC575" s="9">
        <f t="shared" si="1735"/>
        <v>0</v>
      </c>
      <c r="AD575" s="9">
        <f t="shared" si="1736"/>
        <v>0</v>
      </c>
      <c r="AE575" s="9">
        <f t="shared" si="1737"/>
        <v>0</v>
      </c>
      <c r="AF575" s="9">
        <f t="shared" si="1738"/>
        <v>0</v>
      </c>
      <c r="AG575" s="9">
        <f t="shared" si="1739"/>
        <v>0</v>
      </c>
      <c r="AH575" s="9">
        <f t="shared" si="1740"/>
        <v>0</v>
      </c>
      <c r="AI575" s="9">
        <f t="shared" si="1713"/>
        <v>0</v>
      </c>
      <c r="AJ575" s="9">
        <f t="shared" si="1713"/>
        <v>0</v>
      </c>
      <c r="AK575" s="9">
        <f t="shared" si="1713"/>
        <v>0</v>
      </c>
      <c r="AL575" s="9">
        <f t="shared" si="1713"/>
        <v>0</v>
      </c>
      <c r="AM575" s="9">
        <f t="shared" si="1713"/>
        <v>0</v>
      </c>
    </row>
    <row r="576" spans="1:39" outlineLevel="2">
      <c r="A576" s="11">
        <f>ROW()</f>
        <v>576</v>
      </c>
      <c r="C576" s="6" t="s">
        <v>511</v>
      </c>
      <c r="D576" s="39"/>
      <c r="E576" s="39"/>
      <c r="F576" s="39"/>
      <c r="G576" s="39"/>
      <c r="H576" s="39"/>
      <c r="I576" s="9"/>
      <c r="J576" s="9"/>
      <c r="K576" s="9">
        <f t="shared" ref="K576:K577" si="1741">J636</f>
        <v>0</v>
      </c>
      <c r="L576" s="9">
        <f t="shared" ref="L576" si="1742">K636</f>
        <v>0</v>
      </c>
      <c r="M576" s="9">
        <f t="shared" ref="M576" si="1743">L636</f>
        <v>0</v>
      </c>
      <c r="N576" s="9">
        <f t="shared" ref="N576" si="1744">M636</f>
        <v>0</v>
      </c>
      <c r="O576" s="9">
        <f t="shared" ref="O576" si="1745">N636</f>
        <v>0</v>
      </c>
      <c r="P576" s="9">
        <f t="shared" ref="P576" si="1746">O636</f>
        <v>0</v>
      </c>
      <c r="Q576" s="9">
        <f t="shared" ref="Q576" si="1747">P636</f>
        <v>0</v>
      </c>
      <c r="R576" s="9">
        <f t="shared" ref="R576" si="1748">Q636</f>
        <v>0</v>
      </c>
      <c r="S576" s="9">
        <f t="shared" ref="S576" si="1749">R636</f>
        <v>0</v>
      </c>
      <c r="T576" s="9">
        <f t="shared" ref="T576" si="1750">S636</f>
        <v>0</v>
      </c>
      <c r="U576" s="9">
        <f t="shared" ref="U576" si="1751">T636</f>
        <v>0</v>
      </c>
      <c r="V576" s="9">
        <f t="shared" ref="V576" si="1752">U636</f>
        <v>0</v>
      </c>
      <c r="W576" s="9">
        <f t="shared" ref="W576" si="1753">V636</f>
        <v>0</v>
      </c>
      <c r="X576" s="9">
        <f t="shared" ref="X576" si="1754">W636</f>
        <v>0</v>
      </c>
      <c r="Y576" s="9">
        <f t="shared" ref="Y576" si="1755">X636</f>
        <v>0</v>
      </c>
      <c r="Z576" s="9">
        <f t="shared" ref="Z576" si="1756">Y636</f>
        <v>0</v>
      </c>
      <c r="AA576" s="9">
        <f t="shared" ref="AA576" si="1757">Z636</f>
        <v>0</v>
      </c>
      <c r="AB576" s="9">
        <f t="shared" ref="AB576" si="1758">AA636</f>
        <v>0</v>
      </c>
      <c r="AC576" s="9">
        <f t="shared" ref="AC576" si="1759">AB636</f>
        <v>0</v>
      </c>
      <c r="AD576" s="9">
        <f t="shared" ref="AD576" si="1760">AC636</f>
        <v>0</v>
      </c>
      <c r="AE576" s="9">
        <f t="shared" ref="AE576" si="1761">AD636</f>
        <v>0</v>
      </c>
      <c r="AF576" s="9">
        <f t="shared" ref="AF576" si="1762">AE636</f>
        <v>0</v>
      </c>
      <c r="AG576" s="9">
        <f t="shared" ref="AG576" si="1763">AF636</f>
        <v>0</v>
      </c>
      <c r="AH576" s="9">
        <f t="shared" ref="AH576" si="1764">AG636</f>
        <v>0</v>
      </c>
      <c r="AI576" s="9">
        <f t="shared" si="1713"/>
        <v>0</v>
      </c>
      <c r="AJ576" s="9">
        <f t="shared" si="1713"/>
        <v>0</v>
      </c>
      <c r="AK576" s="9">
        <f t="shared" si="1713"/>
        <v>0</v>
      </c>
      <c r="AL576" s="9">
        <f t="shared" si="1713"/>
        <v>0</v>
      </c>
      <c r="AM576" s="9">
        <f t="shared" si="1713"/>
        <v>0</v>
      </c>
    </row>
    <row r="577" spans="1:39" outlineLevel="2">
      <c r="A577" s="11">
        <f>ROW()</f>
        <v>577</v>
      </c>
      <c r="C577" s="6" t="s">
        <v>655</v>
      </c>
      <c r="D577" s="39"/>
      <c r="E577" s="39"/>
      <c r="F577" s="39"/>
      <c r="G577" s="39"/>
      <c r="H577" s="39"/>
      <c r="I577" s="9"/>
      <c r="J577" s="9"/>
      <c r="K577" s="9">
        <f t="shared" si="1741"/>
        <v>0</v>
      </c>
      <c r="L577" s="9">
        <f t="shared" ref="L577" si="1765">K637</f>
        <v>0</v>
      </c>
      <c r="M577" s="9">
        <f t="shared" ref="M577" si="1766">L637</f>
        <v>0</v>
      </c>
      <c r="N577" s="9">
        <f t="shared" ref="N577" si="1767">M637</f>
        <v>0</v>
      </c>
      <c r="O577" s="9">
        <f t="shared" ref="O577" si="1768">N637</f>
        <v>0</v>
      </c>
      <c r="P577" s="9">
        <f t="shared" ref="P577" si="1769">O637</f>
        <v>0</v>
      </c>
      <c r="Q577" s="9">
        <f t="shared" ref="Q577" si="1770">P637</f>
        <v>0</v>
      </c>
      <c r="R577" s="9">
        <f t="shared" ref="R577" si="1771">Q637</f>
        <v>0</v>
      </c>
      <c r="S577" s="9">
        <f t="shared" ref="S577" si="1772">R637</f>
        <v>0</v>
      </c>
      <c r="T577" s="9">
        <f t="shared" ref="T577" si="1773">S637</f>
        <v>0</v>
      </c>
      <c r="U577" s="9">
        <f t="shared" ref="U577" si="1774">T637</f>
        <v>0</v>
      </c>
      <c r="V577" s="9">
        <f t="shared" ref="V577" si="1775">U637</f>
        <v>0</v>
      </c>
      <c r="W577" s="9">
        <f t="shared" ref="W577" si="1776">V637</f>
        <v>0</v>
      </c>
      <c r="X577" s="9">
        <f t="shared" ref="X577" si="1777">W637</f>
        <v>0</v>
      </c>
      <c r="Y577" s="9">
        <f t="shared" ref="Y577" si="1778">X637</f>
        <v>0</v>
      </c>
      <c r="Z577" s="9">
        <f t="shared" ref="Z577" si="1779">Y637</f>
        <v>0</v>
      </c>
      <c r="AA577" s="9">
        <f t="shared" ref="AA577" si="1780">Z637</f>
        <v>0</v>
      </c>
      <c r="AB577" s="9">
        <f t="shared" ref="AB577" si="1781">AA637</f>
        <v>0</v>
      </c>
      <c r="AC577" s="9">
        <f t="shared" ref="AC577" si="1782">AB637</f>
        <v>0</v>
      </c>
      <c r="AD577" s="9">
        <f t="shared" ref="AD577" si="1783">AC637</f>
        <v>0</v>
      </c>
      <c r="AE577" s="9">
        <f t="shared" ref="AE577" si="1784">AD637</f>
        <v>0</v>
      </c>
      <c r="AF577" s="9">
        <f t="shared" ref="AF577" si="1785">AE637</f>
        <v>0</v>
      </c>
      <c r="AG577" s="9">
        <f t="shared" ref="AG577" si="1786">AF637</f>
        <v>0</v>
      </c>
      <c r="AH577" s="9">
        <f t="shared" ref="AH577" si="1787">AG637</f>
        <v>0</v>
      </c>
      <c r="AI577" s="9">
        <f t="shared" si="1713"/>
        <v>0</v>
      </c>
      <c r="AJ577" s="9">
        <f t="shared" si="1713"/>
        <v>0</v>
      </c>
      <c r="AK577" s="9">
        <f t="shared" si="1713"/>
        <v>0</v>
      </c>
      <c r="AL577" s="9">
        <f t="shared" si="1713"/>
        <v>0</v>
      </c>
      <c r="AM577" s="9">
        <f t="shared" si="1713"/>
        <v>0</v>
      </c>
    </row>
    <row r="578" spans="1:39" outlineLevel="2">
      <c r="A578" s="11">
        <f>ROW()</f>
        <v>578</v>
      </c>
      <c r="C578" s="6" t="s">
        <v>656</v>
      </c>
      <c r="D578" s="39"/>
      <c r="E578" s="39"/>
      <c r="F578" s="39"/>
      <c r="G578" s="39"/>
      <c r="H578" s="3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</row>
    <row r="579" spans="1:39" outlineLevel="2">
      <c r="A579" s="11">
        <f>ROW()</f>
        <v>579</v>
      </c>
      <c r="C579" s="6" t="s">
        <v>667</v>
      </c>
      <c r="D579" s="39"/>
      <c r="E579" s="39"/>
      <c r="F579" s="39"/>
      <c r="G579" s="39"/>
      <c r="H579" s="3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</row>
    <row r="580" spans="1:39" outlineLevel="2">
      <c r="A580" s="11">
        <f>ROW()</f>
        <v>580</v>
      </c>
      <c r="C580" s="6" t="s">
        <v>212</v>
      </c>
      <c r="D580" s="39"/>
      <c r="E580" s="39"/>
      <c r="F580" s="39"/>
      <c r="G580" s="39"/>
      <c r="H580" s="39"/>
      <c r="I580" s="9"/>
      <c r="J580" s="9"/>
      <c r="K580" s="9">
        <f t="shared" ref="K580:S580" si="1788">J640</f>
        <v>0</v>
      </c>
      <c r="L580" s="9">
        <f t="shared" si="1788"/>
        <v>0</v>
      </c>
      <c r="M580" s="9">
        <f t="shared" si="1788"/>
        <v>0</v>
      </c>
      <c r="N580" s="9">
        <f t="shared" si="1788"/>
        <v>0</v>
      </c>
      <c r="O580" s="9">
        <f t="shared" si="1788"/>
        <v>0</v>
      </c>
      <c r="P580" s="9">
        <f t="shared" si="1788"/>
        <v>0</v>
      </c>
      <c r="Q580" s="9">
        <f t="shared" si="1788"/>
        <v>0</v>
      </c>
      <c r="R580" s="9">
        <f t="shared" si="1788"/>
        <v>0</v>
      </c>
      <c r="S580" s="9">
        <f t="shared" si="1788"/>
        <v>0</v>
      </c>
      <c r="T580" s="9">
        <f t="shared" ref="T580:AC580" si="1789">S640</f>
        <v>0</v>
      </c>
      <c r="U580" s="9">
        <f t="shared" si="1789"/>
        <v>0</v>
      </c>
      <c r="V580" s="9">
        <f t="shared" si="1789"/>
        <v>0</v>
      </c>
      <c r="W580" s="9">
        <f t="shared" si="1789"/>
        <v>0</v>
      </c>
      <c r="X580" s="9">
        <f t="shared" si="1789"/>
        <v>0</v>
      </c>
      <c r="Y580" s="9">
        <f t="shared" si="1789"/>
        <v>0</v>
      </c>
      <c r="Z580" s="9">
        <f t="shared" si="1789"/>
        <v>0</v>
      </c>
      <c r="AA580" s="9">
        <f t="shared" si="1789"/>
        <v>0</v>
      </c>
      <c r="AB580" s="9">
        <f t="shared" si="1789"/>
        <v>0</v>
      </c>
      <c r="AC580" s="9">
        <f t="shared" si="1789"/>
        <v>0</v>
      </c>
      <c r="AD580" s="9">
        <f t="shared" ref="AD580:AD581" si="1790">AC640</f>
        <v>0</v>
      </c>
      <c r="AE580" s="9">
        <f t="shared" ref="AE580:AE581" si="1791">AD640</f>
        <v>0</v>
      </c>
      <c r="AF580" s="9">
        <f t="shared" ref="AF580:AF581" si="1792">AE640</f>
        <v>0</v>
      </c>
      <c r="AG580" s="9">
        <f t="shared" ref="AG580:AG581" si="1793">AF640</f>
        <v>0</v>
      </c>
      <c r="AH580" s="9">
        <f t="shared" ref="AH580:AH581" si="1794">AG640</f>
        <v>0</v>
      </c>
      <c r="AI580" s="9">
        <f t="shared" ref="AI580:AI581" si="1795">AH640</f>
        <v>0</v>
      </c>
      <c r="AJ580" s="9">
        <f t="shared" ref="AJ580:AJ581" si="1796">AI640</f>
        <v>0</v>
      </c>
      <c r="AK580" s="9">
        <f t="shared" ref="AK580:AK581" si="1797">AJ640</f>
        <v>0</v>
      </c>
      <c r="AL580" s="9">
        <f t="shared" ref="AL580:AL581" si="1798">AK640</f>
        <v>0</v>
      </c>
      <c r="AM580" s="9">
        <f t="shared" ref="AM580:AM581" si="1799">AL640</f>
        <v>0</v>
      </c>
    </row>
    <row r="581" spans="1:39" outlineLevel="2">
      <c r="A581" s="11">
        <f>ROW()</f>
        <v>581</v>
      </c>
      <c r="C581" s="30" t="s">
        <v>362</v>
      </c>
      <c r="D581" s="90"/>
      <c r="E581" s="90"/>
      <c r="F581" s="90"/>
      <c r="G581" s="90"/>
      <c r="H581" s="90"/>
      <c r="I581" s="15"/>
      <c r="J581" s="15"/>
      <c r="K581" s="15">
        <f t="shared" ref="K581" si="1800">J641</f>
        <v>0</v>
      </c>
      <c r="L581" s="15">
        <f t="shared" ref="L581" si="1801">K641</f>
        <v>0</v>
      </c>
      <c r="M581" s="15">
        <f t="shared" ref="M581" si="1802">L641</f>
        <v>0</v>
      </c>
      <c r="N581" s="15">
        <f t="shared" ref="N581" si="1803">M641</f>
        <v>0</v>
      </c>
      <c r="O581" s="15">
        <f t="shared" ref="O581" si="1804">N641</f>
        <v>0</v>
      </c>
      <c r="P581" s="15">
        <f t="shared" ref="P581" si="1805">O641</f>
        <v>0</v>
      </c>
      <c r="Q581" s="15">
        <f t="shared" ref="Q581" si="1806">P641</f>
        <v>0</v>
      </c>
      <c r="R581" s="15">
        <f t="shared" ref="R581" si="1807">Q641</f>
        <v>0</v>
      </c>
      <c r="S581" s="15">
        <f t="shared" ref="S581" si="1808">R641</f>
        <v>0</v>
      </c>
      <c r="T581" s="15">
        <f t="shared" ref="T581" si="1809">S641</f>
        <v>0</v>
      </c>
      <c r="U581" s="15">
        <f t="shared" ref="U581" si="1810">T641</f>
        <v>0</v>
      </c>
      <c r="V581" s="15">
        <f t="shared" ref="V581" si="1811">U641</f>
        <v>0</v>
      </c>
      <c r="W581" s="15">
        <f t="shared" ref="W581" si="1812">V641</f>
        <v>0</v>
      </c>
      <c r="X581" s="15">
        <f t="shared" ref="X581" si="1813">W641</f>
        <v>0</v>
      </c>
      <c r="Y581" s="15">
        <f t="shared" ref="Y581" si="1814">X641</f>
        <v>0</v>
      </c>
      <c r="Z581" s="15">
        <f t="shared" ref="Z581" si="1815">Y641</f>
        <v>0</v>
      </c>
      <c r="AA581" s="15">
        <f t="shared" ref="AA581" si="1816">Z641</f>
        <v>0</v>
      </c>
      <c r="AB581" s="15">
        <f t="shared" ref="AB581" si="1817">AA641</f>
        <v>0</v>
      </c>
      <c r="AC581" s="15">
        <f t="shared" ref="AC581" si="1818">AB641</f>
        <v>0</v>
      </c>
      <c r="AD581" s="15">
        <f t="shared" si="1790"/>
        <v>0</v>
      </c>
      <c r="AE581" s="15">
        <f t="shared" si="1791"/>
        <v>0</v>
      </c>
      <c r="AF581" s="15">
        <f t="shared" si="1792"/>
        <v>0</v>
      </c>
      <c r="AG581" s="15">
        <f t="shared" si="1793"/>
        <v>0</v>
      </c>
      <c r="AH581" s="15">
        <f t="shared" si="1794"/>
        <v>0</v>
      </c>
      <c r="AI581" s="15">
        <f t="shared" si="1795"/>
        <v>0</v>
      </c>
      <c r="AJ581" s="15">
        <f t="shared" si="1796"/>
        <v>0</v>
      </c>
      <c r="AK581" s="15">
        <f t="shared" si="1797"/>
        <v>0</v>
      </c>
      <c r="AL581" s="15">
        <f t="shared" si="1798"/>
        <v>0</v>
      </c>
      <c r="AM581" s="15">
        <f t="shared" si="1799"/>
        <v>0</v>
      </c>
    </row>
    <row r="582" spans="1:39" outlineLevel="2">
      <c r="A582" s="11">
        <f>ROW()</f>
        <v>582</v>
      </c>
      <c r="C582" s="6" t="s">
        <v>1</v>
      </c>
      <c r="D582" s="39"/>
      <c r="E582" s="39"/>
      <c r="F582" s="39"/>
      <c r="G582" s="39"/>
      <c r="H582" s="39"/>
      <c r="I582" s="9"/>
      <c r="J582" s="9"/>
      <c r="K582" s="9">
        <f t="shared" ref="K582" si="1819">SUM(K569:K581)</f>
        <v>0</v>
      </c>
      <c r="L582" s="9">
        <f t="shared" ref="L582" si="1820">SUM(L569:L581)</f>
        <v>1.2552523400000002</v>
      </c>
      <c r="M582" s="9">
        <f t="shared" ref="M582" si="1821">SUM(M569:M581)</f>
        <v>1.1865236255</v>
      </c>
      <c r="N582" s="9">
        <f t="shared" ref="N582" si="1822">SUM(N569:N581)</f>
        <v>1.1177949110000001</v>
      </c>
      <c r="O582" s="9">
        <f t="shared" ref="O582" si="1823">SUM(O569:O581)</f>
        <v>1.0490661965000001</v>
      </c>
      <c r="P582" s="9">
        <f t="shared" ref="P582" si="1824">SUM(P569:P581)</f>
        <v>0.98033748199999993</v>
      </c>
      <c r="Q582" s="9">
        <f t="shared" ref="Q582" si="1825">SUM(Q569:Q581)</f>
        <v>0.91160876749999997</v>
      </c>
      <c r="R582" s="9">
        <f t="shared" ref="R582" si="1826">SUM(R569:R581)</f>
        <v>0.84288005299999991</v>
      </c>
      <c r="S582" s="9">
        <f t="shared" ref="S582" si="1827">SUM(S569:S581)</f>
        <v>0.77415133849999984</v>
      </c>
      <c r="T582" s="9">
        <f t="shared" ref="T582" si="1828">SUM(T569:T581)</f>
        <v>0.70542262399999989</v>
      </c>
      <c r="U582" s="9">
        <f t="shared" ref="U582" si="1829">SUM(U569:U581)</f>
        <v>0.61923796127873343</v>
      </c>
      <c r="V582" s="9">
        <f t="shared" ref="V582" si="1830">SUM(V569:V581)</f>
        <v>0.55209615116248489</v>
      </c>
      <c r="W582" s="9">
        <f t="shared" ref="W582" si="1831">SUM(W569:W581)</f>
        <v>0.48495434104623647</v>
      </c>
      <c r="X582" s="9">
        <f t="shared" ref="X582" si="1832">SUM(X569:X581)</f>
        <v>0.34621936092998795</v>
      </c>
      <c r="Y582" s="9">
        <f t="shared" ref="Y582" si="1833">SUM(Y569:Y581)</f>
        <v>0.30294194081373943</v>
      </c>
      <c r="Z582" s="9">
        <f t="shared" ref="Z582" si="1834">SUM(Z569:Z581)</f>
        <v>0.25966452069749091</v>
      </c>
      <c r="AA582" s="9">
        <f t="shared" ref="AA582" si="1835">SUM(AA569:AA581)</f>
        <v>0.21638710058124244</v>
      </c>
      <c r="AB582" s="9">
        <f t="shared" ref="AB582" si="1836">SUM(AB569:AB581)</f>
        <v>0.17310968046499398</v>
      </c>
      <c r="AC582" s="9">
        <f t="shared" ref="AC582:AG582" si="1837">SUM(AC569:AC581)</f>
        <v>0.12983226034874548</v>
      </c>
      <c r="AD582" s="9">
        <f t="shared" si="1837"/>
        <v>8.6554840232496988E-2</v>
      </c>
      <c r="AE582" s="9">
        <f t="shared" si="1837"/>
        <v>4.3277420116248494E-2</v>
      </c>
      <c r="AF582" s="9">
        <f t="shared" si="1837"/>
        <v>0</v>
      </c>
      <c r="AG582" s="9">
        <f t="shared" si="1837"/>
        <v>0</v>
      </c>
      <c r="AH582" s="9">
        <f t="shared" ref="AH582" si="1838">SUM(AH569:AH581)</f>
        <v>0</v>
      </c>
      <c r="AI582" s="9">
        <f t="shared" ref="AI582:AM582" si="1839">SUM(AI569:AI581)</f>
        <v>0</v>
      </c>
      <c r="AJ582" s="9">
        <f t="shared" si="1839"/>
        <v>0</v>
      </c>
      <c r="AK582" s="9">
        <f t="shared" si="1839"/>
        <v>0</v>
      </c>
      <c r="AL582" s="9">
        <f t="shared" si="1839"/>
        <v>0</v>
      </c>
      <c r="AM582" s="9">
        <f t="shared" si="1839"/>
        <v>0</v>
      </c>
    </row>
    <row r="583" spans="1:39" outlineLevel="2">
      <c r="A583" s="11">
        <f>ROW()</f>
        <v>583</v>
      </c>
      <c r="B583" s="343" t="s">
        <v>31</v>
      </c>
      <c r="D583" s="39"/>
      <c r="E583" s="39"/>
      <c r="F583" s="39"/>
      <c r="G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</row>
    <row r="584" spans="1:39" outlineLevel="2">
      <c r="A584" s="11">
        <f>ROW()</f>
        <v>584</v>
      </c>
      <c r="C584" s="6" t="s">
        <v>2</v>
      </c>
      <c r="D584" s="39"/>
      <c r="E584" s="39"/>
      <c r="F584" s="39"/>
      <c r="G584" s="39"/>
      <c r="I584" s="39"/>
      <c r="J584" s="39"/>
      <c r="K584" s="9">
        <f>K$262</f>
        <v>6.3939300000000004E-2</v>
      </c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</row>
    <row r="585" spans="1:39" outlineLevel="2">
      <c r="A585" s="11">
        <f>ROW()</f>
        <v>585</v>
      </c>
      <c r="C585" s="6" t="s">
        <v>3</v>
      </c>
      <c r="D585" s="39"/>
      <c r="E585" s="39"/>
      <c r="F585" s="39"/>
      <c r="G585" s="39"/>
      <c r="I585" s="39"/>
      <c r="J585" s="39"/>
      <c r="K585" s="9">
        <f>K$263</f>
        <v>8.3315159999999999E-2</v>
      </c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</row>
    <row r="586" spans="1:39" outlineLevel="2">
      <c r="A586" s="11">
        <f>ROW()</f>
        <v>586</v>
      </c>
      <c r="C586" s="6" t="s">
        <v>4</v>
      </c>
      <c r="D586" s="39"/>
      <c r="E586" s="39"/>
      <c r="F586" s="39"/>
      <c r="G586" s="39"/>
      <c r="I586" s="39"/>
      <c r="J586" s="39"/>
      <c r="K586" s="9">
        <f>K$264</f>
        <v>0.35796585000000014</v>
      </c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</row>
    <row r="587" spans="1:39" outlineLevel="2">
      <c r="A587" s="11">
        <f>ROW()</f>
        <v>587</v>
      </c>
      <c r="C587" s="6" t="s">
        <v>5</v>
      </c>
      <c r="D587" s="39"/>
      <c r="E587" s="39"/>
      <c r="F587" s="39"/>
      <c r="G587" s="39"/>
      <c r="I587" s="39"/>
      <c r="J587" s="39"/>
      <c r="K587" s="9">
        <f>K$265</f>
        <v>0.75003203000000007</v>
      </c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</row>
    <row r="588" spans="1:39" outlineLevel="2">
      <c r="A588" s="11">
        <f>ROW()</f>
        <v>588</v>
      </c>
      <c r="C588" s="6" t="s">
        <v>473</v>
      </c>
      <c r="D588" s="39"/>
      <c r="E588" s="39"/>
      <c r="F588" s="39"/>
      <c r="G588" s="39"/>
      <c r="I588" s="39"/>
      <c r="J588" s="39"/>
      <c r="K588" s="9">
        <f>K$266</f>
        <v>0</v>
      </c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</row>
    <row r="589" spans="1:39" outlineLevel="2">
      <c r="A589" s="11">
        <f>ROW()</f>
        <v>589</v>
      </c>
      <c r="C589" s="6" t="s">
        <v>474</v>
      </c>
      <c r="D589" s="39"/>
      <c r="E589" s="39"/>
      <c r="F589" s="39"/>
      <c r="G589" s="39"/>
      <c r="I589" s="39"/>
      <c r="J589" s="39"/>
      <c r="K589" s="9">
        <f>K$267</f>
        <v>0</v>
      </c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</row>
    <row r="590" spans="1:39" outlineLevel="2">
      <c r="A590" s="11">
        <f>ROW()</f>
        <v>590</v>
      </c>
      <c r="C590" s="6" t="s">
        <v>477</v>
      </c>
      <c r="D590" s="39"/>
      <c r="E590" s="39"/>
      <c r="F590" s="39"/>
      <c r="G590" s="39"/>
      <c r="I590" s="39"/>
      <c r="J590" s="39"/>
      <c r="K590" s="9">
        <f>K$268</f>
        <v>0</v>
      </c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</row>
    <row r="591" spans="1:39" outlineLevel="2">
      <c r="A591" s="11">
        <f>ROW()</f>
        <v>591</v>
      </c>
      <c r="C591" s="6" t="s">
        <v>511</v>
      </c>
      <c r="D591" s="39"/>
      <c r="E591" s="39"/>
      <c r="F591" s="39"/>
      <c r="G591" s="39"/>
      <c r="I591" s="39"/>
      <c r="J591" s="39"/>
      <c r="K591" s="9">
        <f>K$269</f>
        <v>0</v>
      </c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</row>
    <row r="592" spans="1:39" outlineLevel="2">
      <c r="A592" s="11">
        <f>ROW()</f>
        <v>592</v>
      </c>
      <c r="C592" s="6" t="s">
        <v>655</v>
      </c>
      <c r="D592" s="39"/>
      <c r="E592" s="39"/>
      <c r="F592" s="39"/>
      <c r="G592" s="39"/>
      <c r="I592" s="39"/>
      <c r="J592" s="39"/>
      <c r="K592" s="9">
        <f>K$270</f>
        <v>0</v>
      </c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</row>
    <row r="593" spans="1:39" outlineLevel="2">
      <c r="A593" s="11">
        <f>ROW()</f>
        <v>593</v>
      </c>
      <c r="C593" s="6" t="s">
        <v>656</v>
      </c>
      <c r="D593" s="39"/>
      <c r="E593" s="39"/>
      <c r="F593" s="39"/>
      <c r="G593" s="39"/>
      <c r="I593" s="39"/>
      <c r="J593" s="39"/>
      <c r="K593" s="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</row>
    <row r="594" spans="1:39" outlineLevel="2">
      <c r="A594" s="11">
        <f>ROW()</f>
        <v>594</v>
      </c>
      <c r="C594" s="6" t="s">
        <v>667</v>
      </c>
      <c r="D594" s="39"/>
      <c r="E594" s="39"/>
      <c r="F594" s="39"/>
      <c r="G594" s="39"/>
      <c r="I594" s="39"/>
      <c r="J594" s="39"/>
      <c r="K594" s="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</row>
    <row r="595" spans="1:39" outlineLevel="2">
      <c r="A595" s="11">
        <f>ROW()</f>
        <v>595</v>
      </c>
      <c r="C595" s="6" t="s">
        <v>212</v>
      </c>
      <c r="D595" s="39"/>
      <c r="E595" s="39"/>
      <c r="F595" s="39"/>
      <c r="G595" s="39"/>
      <c r="I595" s="39"/>
      <c r="J595" s="39"/>
      <c r="K595" s="9">
        <f>K$273</f>
        <v>0</v>
      </c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</row>
    <row r="596" spans="1:39" outlineLevel="2">
      <c r="A596" s="11">
        <f>ROW()</f>
        <v>596</v>
      </c>
      <c r="C596" s="30" t="s">
        <v>362</v>
      </c>
      <c r="D596" s="90"/>
      <c r="E596" s="90"/>
      <c r="F596" s="90"/>
      <c r="G596" s="90"/>
      <c r="H596" s="90"/>
      <c r="I596" s="90"/>
      <c r="J596" s="90"/>
      <c r="K596" s="15">
        <f>K$274</f>
        <v>0</v>
      </c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  <c r="AC596" s="90"/>
      <c r="AD596" s="90"/>
      <c r="AE596" s="90"/>
      <c r="AF596" s="90"/>
      <c r="AG596" s="90"/>
      <c r="AH596" s="90"/>
      <c r="AI596" s="90"/>
      <c r="AJ596" s="90"/>
      <c r="AK596" s="90"/>
      <c r="AL596" s="90"/>
      <c r="AM596" s="90"/>
    </row>
    <row r="597" spans="1:39" outlineLevel="2">
      <c r="A597" s="11">
        <f>ROW()</f>
        <v>597</v>
      </c>
      <c r="C597" s="6" t="s">
        <v>1</v>
      </c>
      <c r="D597" s="39"/>
      <c r="E597" s="39"/>
      <c r="F597" s="39"/>
      <c r="G597" s="39"/>
      <c r="H597" s="39"/>
      <c r="I597" s="9"/>
      <c r="J597" s="39"/>
      <c r="K597" s="9">
        <f t="shared" ref="K597" si="1840">SUM(K584:K596)</f>
        <v>1.2552523400000002</v>
      </c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</row>
    <row r="598" spans="1:39" outlineLevel="2">
      <c r="A598" s="11">
        <f>ROW()</f>
        <v>598</v>
      </c>
      <c r="B598" s="343" t="s">
        <v>657</v>
      </c>
      <c r="D598" s="39"/>
      <c r="E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D598" s="39"/>
      <c r="AE598" s="39"/>
      <c r="AF598" s="39"/>
      <c r="AG598" s="39"/>
    </row>
    <row r="599" spans="1:39" outlineLevel="2">
      <c r="A599" s="11">
        <f>ROW()</f>
        <v>599</v>
      </c>
      <c r="C599" s="6" t="s">
        <v>2</v>
      </c>
      <c r="D599" s="39"/>
      <c r="E599" s="39"/>
      <c r="F599" s="31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13">
        <f>-Inputs!T1729</f>
        <v>0</v>
      </c>
      <c r="U599" s="13">
        <f>-Inputs!U1729</f>
        <v>0</v>
      </c>
      <c r="V599" s="13">
        <f>-Inputs!V1729</f>
        <v>0</v>
      </c>
      <c r="W599" s="13">
        <f>-Inputs!W1729</f>
        <v>0</v>
      </c>
      <c r="X599" s="13">
        <f>-Inputs!X1729</f>
        <v>0</v>
      </c>
      <c r="Y599" s="13">
        <f>-Inputs!Y1729</f>
        <v>0</v>
      </c>
      <c r="Z599" s="13">
        <f>-Inputs!Z1729</f>
        <v>0</v>
      </c>
      <c r="AA599" s="13">
        <f>-Inputs!AA1729</f>
        <v>0</v>
      </c>
      <c r="AB599" s="13">
        <f>-Inputs!AB1729</f>
        <v>0</v>
      </c>
      <c r="AC599" s="13">
        <f>-Inputs!AC1729</f>
        <v>0</v>
      </c>
      <c r="AD599" s="13">
        <f>-Inputs!AD1729</f>
        <v>0</v>
      </c>
      <c r="AE599" s="13">
        <f>-Inputs!AE1729</f>
        <v>0</v>
      </c>
      <c r="AF599" s="13">
        <f>-Inputs!AF1729</f>
        <v>0</v>
      </c>
      <c r="AG599" s="13">
        <f>-Inputs!AG1729</f>
        <v>0</v>
      </c>
      <c r="AH599" s="13">
        <f>-Inputs!AH1729</f>
        <v>0</v>
      </c>
      <c r="AI599" s="13"/>
      <c r="AJ599" s="13"/>
      <c r="AK599" s="13"/>
      <c r="AL599" s="13"/>
      <c r="AM599" s="13"/>
    </row>
    <row r="600" spans="1:39" outlineLevel="2">
      <c r="A600" s="11">
        <f>ROW()</f>
        <v>600</v>
      </c>
      <c r="C600" s="6" t="s">
        <v>3</v>
      </c>
      <c r="D600" s="39"/>
      <c r="E600" s="39"/>
      <c r="F600" s="31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13">
        <f>-Inputs!T1730</f>
        <v>0</v>
      </c>
      <c r="U600" s="13">
        <f>-Inputs!U1730</f>
        <v>0</v>
      </c>
      <c r="V600" s="13">
        <f>-Inputs!V1730</f>
        <v>0</v>
      </c>
      <c r="W600" s="13">
        <f>-Inputs!W1730</f>
        <v>0</v>
      </c>
      <c r="X600" s="13">
        <f>-Inputs!X1730</f>
        <v>0</v>
      </c>
      <c r="Y600" s="13">
        <f>-Inputs!Y1730</f>
        <v>0</v>
      </c>
      <c r="Z600" s="13">
        <f>-Inputs!Z1730</f>
        <v>0</v>
      </c>
      <c r="AA600" s="13">
        <f>-Inputs!AA1730</f>
        <v>0</v>
      </c>
      <c r="AB600" s="13">
        <f>-Inputs!AB1730</f>
        <v>0</v>
      </c>
      <c r="AC600" s="13">
        <f>-Inputs!AC1730</f>
        <v>0</v>
      </c>
      <c r="AD600" s="13">
        <f>-Inputs!AD1730</f>
        <v>0</v>
      </c>
      <c r="AE600" s="13">
        <f>-Inputs!AE1730</f>
        <v>0</v>
      </c>
      <c r="AF600" s="13">
        <f>-Inputs!AF1730</f>
        <v>0</v>
      </c>
      <c r="AG600" s="13">
        <f>-Inputs!AG1730</f>
        <v>0</v>
      </c>
      <c r="AH600" s="13">
        <f>-Inputs!AH1730</f>
        <v>0</v>
      </c>
      <c r="AI600" s="13"/>
      <c r="AJ600" s="13"/>
      <c r="AK600" s="13"/>
      <c r="AL600" s="13"/>
      <c r="AM600" s="13"/>
    </row>
    <row r="601" spans="1:39" outlineLevel="2">
      <c r="A601" s="11">
        <f>ROW()</f>
        <v>601</v>
      </c>
      <c r="C601" s="6" t="s">
        <v>4</v>
      </c>
      <c r="D601" s="39"/>
      <c r="E601" s="39"/>
      <c r="F601" s="31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13">
        <f>-Inputs!T1731</f>
        <v>0</v>
      </c>
      <c r="U601" s="13">
        <f>-Inputs!U1731</f>
        <v>0</v>
      </c>
      <c r="V601" s="13">
        <f>-Inputs!V1731</f>
        <v>0</v>
      </c>
      <c r="W601" s="13">
        <f>-Inputs!W1731</f>
        <v>-1.6612946504912101</v>
      </c>
      <c r="X601" s="13">
        <f>-Inputs!X1731</f>
        <v>0</v>
      </c>
      <c r="Y601" s="13">
        <f>-Inputs!Y1731</f>
        <v>0</v>
      </c>
      <c r="Z601" s="13">
        <f>-Inputs!Z1731</f>
        <v>0</v>
      </c>
      <c r="AA601" s="13">
        <f>-Inputs!AA1731</f>
        <v>0</v>
      </c>
      <c r="AB601" s="13">
        <f>-Inputs!AB1731</f>
        <v>0</v>
      </c>
      <c r="AC601" s="13">
        <f>-Inputs!AC1731</f>
        <v>0</v>
      </c>
      <c r="AD601" s="13">
        <f>-Inputs!AD1731</f>
        <v>0</v>
      </c>
      <c r="AE601" s="13">
        <f>-Inputs!AE1731</f>
        <v>0</v>
      </c>
      <c r="AF601" s="13">
        <f>-Inputs!AF1731</f>
        <v>0</v>
      </c>
      <c r="AG601" s="13">
        <f>-Inputs!AG1731</f>
        <v>0</v>
      </c>
      <c r="AH601" s="13">
        <f>-Inputs!AH1731</f>
        <v>0</v>
      </c>
      <c r="AI601" s="13"/>
      <c r="AJ601" s="13"/>
      <c r="AK601" s="13"/>
      <c r="AL601" s="13"/>
      <c r="AM601" s="13"/>
    </row>
    <row r="602" spans="1:39" outlineLevel="2">
      <c r="A602" s="11">
        <f>ROW()</f>
        <v>602</v>
      </c>
      <c r="C602" s="6" t="s">
        <v>5</v>
      </c>
      <c r="D602" s="39"/>
      <c r="E602" s="39"/>
      <c r="F602" s="31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13">
        <f>-Inputs!T1732</f>
        <v>-1.904285260501792E-2</v>
      </c>
      <c r="U602" s="13">
        <f>-Inputs!U1732</f>
        <v>0</v>
      </c>
      <c r="V602" s="13">
        <f>-Inputs!V1732</f>
        <v>0</v>
      </c>
      <c r="W602" s="13">
        <f>-Inputs!W1732</f>
        <v>0</v>
      </c>
      <c r="X602" s="13">
        <f>-Inputs!X1732</f>
        <v>0</v>
      </c>
      <c r="Y602" s="13">
        <f>-Inputs!Y1732</f>
        <v>0</v>
      </c>
      <c r="Z602" s="13">
        <f>-Inputs!Z1732</f>
        <v>0</v>
      </c>
      <c r="AA602" s="13">
        <f>-Inputs!AA1732</f>
        <v>0</v>
      </c>
      <c r="AB602" s="13">
        <f>-Inputs!AB1732</f>
        <v>0</v>
      </c>
      <c r="AC602" s="13">
        <f>-Inputs!AC1732</f>
        <v>0</v>
      </c>
      <c r="AD602" s="13">
        <f>-Inputs!AD1732</f>
        <v>0</v>
      </c>
      <c r="AE602" s="13">
        <f>-Inputs!AE1732</f>
        <v>0</v>
      </c>
      <c r="AF602" s="13">
        <f>-Inputs!AF1732</f>
        <v>0</v>
      </c>
      <c r="AG602" s="13">
        <f>-Inputs!AG1732</f>
        <v>0</v>
      </c>
      <c r="AH602" s="13">
        <f>-Inputs!AH1732</f>
        <v>0</v>
      </c>
      <c r="AI602" s="13"/>
      <c r="AJ602" s="13"/>
      <c r="AK602" s="13"/>
      <c r="AL602" s="13"/>
      <c r="AM602" s="13"/>
    </row>
    <row r="603" spans="1:39" outlineLevel="2">
      <c r="A603" s="11">
        <f>ROW()</f>
        <v>603</v>
      </c>
      <c r="C603" s="6" t="s">
        <v>473</v>
      </c>
      <c r="D603" s="39"/>
      <c r="E603" s="39"/>
      <c r="F603" s="31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13">
        <f>-Inputs!T1733</f>
        <v>0</v>
      </c>
      <c r="U603" s="13">
        <f>-Inputs!U1733</f>
        <v>0</v>
      </c>
      <c r="V603" s="13">
        <f>-Inputs!V1733</f>
        <v>0</v>
      </c>
      <c r="W603" s="13">
        <f>-Inputs!W1733</f>
        <v>0</v>
      </c>
      <c r="X603" s="13">
        <f>-Inputs!X1733</f>
        <v>0</v>
      </c>
      <c r="Y603" s="13">
        <f>-Inputs!Y1733</f>
        <v>0</v>
      </c>
      <c r="Z603" s="13">
        <f>-Inputs!Z1733</f>
        <v>0</v>
      </c>
      <c r="AA603" s="13">
        <f>-Inputs!AA1733</f>
        <v>0</v>
      </c>
      <c r="AB603" s="13">
        <f>-Inputs!AB1733</f>
        <v>0</v>
      </c>
      <c r="AC603" s="13">
        <f>-Inputs!AC1733</f>
        <v>0</v>
      </c>
      <c r="AD603" s="13">
        <f>-Inputs!AD1733</f>
        <v>0</v>
      </c>
      <c r="AE603" s="13">
        <f>-Inputs!AE1733</f>
        <v>0</v>
      </c>
      <c r="AF603" s="13">
        <f>-Inputs!AF1733</f>
        <v>0</v>
      </c>
      <c r="AG603" s="13">
        <f>-Inputs!AG1733</f>
        <v>0</v>
      </c>
      <c r="AH603" s="13">
        <f>-Inputs!AH1733</f>
        <v>0</v>
      </c>
      <c r="AI603" s="13"/>
      <c r="AJ603" s="13"/>
      <c r="AK603" s="13"/>
      <c r="AL603" s="13"/>
      <c r="AM603" s="13"/>
    </row>
    <row r="604" spans="1:39" outlineLevel="2">
      <c r="A604" s="11">
        <f>ROW()</f>
        <v>604</v>
      </c>
      <c r="C604" s="6" t="s">
        <v>474</v>
      </c>
      <c r="D604" s="39"/>
      <c r="E604" s="39"/>
      <c r="F604" s="31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13">
        <f>-Inputs!T1734</f>
        <v>0</v>
      </c>
      <c r="U604" s="13">
        <f>-Inputs!U1734</f>
        <v>0</v>
      </c>
      <c r="V604" s="13">
        <f>-Inputs!V1734</f>
        <v>0</v>
      </c>
      <c r="W604" s="13">
        <f>-Inputs!W1734</f>
        <v>0</v>
      </c>
      <c r="X604" s="13">
        <f>-Inputs!X1734</f>
        <v>0</v>
      </c>
      <c r="Y604" s="13">
        <f>-Inputs!Y1734</f>
        <v>0</v>
      </c>
      <c r="Z604" s="13">
        <f>-Inputs!Z1734</f>
        <v>0</v>
      </c>
      <c r="AA604" s="13">
        <f>-Inputs!AA1734</f>
        <v>0</v>
      </c>
      <c r="AB604" s="13">
        <f>-Inputs!AB1734</f>
        <v>0</v>
      </c>
      <c r="AC604" s="13">
        <f>-Inputs!AC1734</f>
        <v>0</v>
      </c>
      <c r="AD604" s="13">
        <f>-Inputs!AD1734</f>
        <v>0</v>
      </c>
      <c r="AE604" s="13">
        <f>-Inputs!AE1734</f>
        <v>0</v>
      </c>
      <c r="AF604" s="13">
        <f>-Inputs!AF1734</f>
        <v>0</v>
      </c>
      <c r="AG604" s="13">
        <f>-Inputs!AG1734</f>
        <v>0</v>
      </c>
      <c r="AH604" s="13">
        <f>-Inputs!AH1734</f>
        <v>0</v>
      </c>
      <c r="AI604" s="13"/>
      <c r="AJ604" s="13"/>
      <c r="AK604" s="13"/>
      <c r="AL604" s="13"/>
      <c r="AM604" s="13"/>
    </row>
    <row r="605" spans="1:39" outlineLevel="2">
      <c r="A605" s="11">
        <f>ROW()</f>
        <v>605</v>
      </c>
      <c r="C605" s="6" t="s">
        <v>477</v>
      </c>
      <c r="D605" s="39"/>
      <c r="E605" s="39"/>
      <c r="F605" s="31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13">
        <f>-Inputs!T1735</f>
        <v>0</v>
      </c>
      <c r="U605" s="13">
        <f>-Inputs!U1735</f>
        <v>0</v>
      </c>
      <c r="V605" s="13">
        <f>-Inputs!V1735</f>
        <v>0</v>
      </c>
      <c r="W605" s="13">
        <f>-Inputs!W1735</f>
        <v>0</v>
      </c>
      <c r="X605" s="13">
        <f>-Inputs!X1735</f>
        <v>0</v>
      </c>
      <c r="Y605" s="13">
        <f>-Inputs!Y1735</f>
        <v>0</v>
      </c>
      <c r="Z605" s="13">
        <f>-Inputs!Z1735</f>
        <v>0</v>
      </c>
      <c r="AA605" s="13">
        <f>-Inputs!AA1735</f>
        <v>0</v>
      </c>
      <c r="AB605" s="13">
        <f>-Inputs!AB1735</f>
        <v>0</v>
      </c>
      <c r="AC605" s="13">
        <f>-Inputs!AC1735</f>
        <v>0</v>
      </c>
      <c r="AD605" s="13">
        <f>-Inputs!AD1735</f>
        <v>0</v>
      </c>
      <c r="AE605" s="13">
        <f>-Inputs!AE1735</f>
        <v>0</v>
      </c>
      <c r="AF605" s="13">
        <f>-Inputs!AF1735</f>
        <v>0</v>
      </c>
      <c r="AG605" s="13">
        <f>-Inputs!AG1735</f>
        <v>0</v>
      </c>
      <c r="AH605" s="13">
        <f>-Inputs!AH1735</f>
        <v>0</v>
      </c>
      <c r="AI605" s="13"/>
      <c r="AJ605" s="13"/>
      <c r="AK605" s="13"/>
      <c r="AL605" s="13"/>
      <c r="AM605" s="13"/>
    </row>
    <row r="606" spans="1:39" outlineLevel="2">
      <c r="A606" s="11">
        <f>ROW()</f>
        <v>606</v>
      </c>
      <c r="C606" s="6" t="s">
        <v>511</v>
      </c>
      <c r="D606" s="39"/>
      <c r="E606" s="39"/>
      <c r="F606" s="31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13">
        <f>-Inputs!T1736</f>
        <v>0</v>
      </c>
      <c r="U606" s="13">
        <f>-Inputs!U1736</f>
        <v>0</v>
      </c>
      <c r="V606" s="13">
        <f>-Inputs!V1736</f>
        <v>0</v>
      </c>
      <c r="W606" s="13">
        <f>-Inputs!W1736</f>
        <v>0</v>
      </c>
      <c r="X606" s="13">
        <f>-Inputs!X1736</f>
        <v>0</v>
      </c>
      <c r="Y606" s="13">
        <f>-Inputs!Y1736</f>
        <v>0</v>
      </c>
      <c r="Z606" s="13">
        <f>-Inputs!Z1736</f>
        <v>0</v>
      </c>
      <c r="AA606" s="13">
        <f>-Inputs!AA1736</f>
        <v>0</v>
      </c>
      <c r="AB606" s="13">
        <f>-Inputs!AB1736</f>
        <v>0</v>
      </c>
      <c r="AC606" s="13">
        <f>-Inputs!AC1736</f>
        <v>0</v>
      </c>
      <c r="AD606" s="13">
        <f>-Inputs!AD1736</f>
        <v>0</v>
      </c>
      <c r="AE606" s="13">
        <f>-Inputs!AE1736</f>
        <v>0</v>
      </c>
      <c r="AF606" s="13">
        <f>-Inputs!AF1736</f>
        <v>0</v>
      </c>
      <c r="AG606" s="13">
        <f>-Inputs!AG1736</f>
        <v>0</v>
      </c>
      <c r="AH606" s="13">
        <f>-Inputs!AH1736</f>
        <v>0</v>
      </c>
      <c r="AI606" s="13"/>
      <c r="AJ606" s="13"/>
      <c r="AK606" s="13"/>
      <c r="AL606" s="13"/>
      <c r="AM606" s="13"/>
    </row>
    <row r="607" spans="1:39" outlineLevel="2">
      <c r="A607" s="11">
        <f>ROW()</f>
        <v>607</v>
      </c>
      <c r="C607" s="6" t="s">
        <v>655</v>
      </c>
      <c r="D607" s="39"/>
      <c r="E607" s="39"/>
      <c r="F607" s="31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13">
        <f>-Inputs!T1737</f>
        <v>0</v>
      </c>
      <c r="U607" s="13">
        <f>-Inputs!U1737</f>
        <v>0</v>
      </c>
      <c r="V607" s="13">
        <f>-Inputs!V1737</f>
        <v>0</v>
      </c>
      <c r="W607" s="13">
        <f>-Inputs!W1737</f>
        <v>0</v>
      </c>
      <c r="X607" s="13">
        <f>-Inputs!X1737</f>
        <v>0</v>
      </c>
      <c r="Y607" s="13">
        <f>-Inputs!Y1737</f>
        <v>0</v>
      </c>
      <c r="Z607" s="13">
        <f>-Inputs!Z1737</f>
        <v>0</v>
      </c>
      <c r="AA607" s="13">
        <f>-Inputs!AA1737</f>
        <v>0</v>
      </c>
      <c r="AB607" s="13">
        <f>-Inputs!AB1737</f>
        <v>0</v>
      </c>
      <c r="AC607" s="13">
        <f>-Inputs!AC1737</f>
        <v>0</v>
      </c>
      <c r="AD607" s="13">
        <f>-Inputs!AD1737</f>
        <v>0</v>
      </c>
      <c r="AE607" s="13">
        <f>-Inputs!AE1737</f>
        <v>0</v>
      </c>
      <c r="AF607" s="13">
        <f>-Inputs!AF1737</f>
        <v>0</v>
      </c>
      <c r="AG607" s="13">
        <f>-Inputs!AG1737</f>
        <v>0</v>
      </c>
      <c r="AH607" s="13">
        <f>-Inputs!AH1737</f>
        <v>0</v>
      </c>
      <c r="AI607" s="13"/>
      <c r="AJ607" s="13"/>
      <c r="AK607" s="13"/>
      <c r="AL607" s="13"/>
      <c r="AM607" s="13"/>
    </row>
    <row r="608" spans="1:39" outlineLevel="2">
      <c r="A608" s="11">
        <f>ROW()</f>
        <v>608</v>
      </c>
      <c r="C608" s="6" t="s">
        <v>656</v>
      </c>
      <c r="D608" s="39"/>
      <c r="E608" s="39"/>
      <c r="F608" s="31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</row>
    <row r="609" spans="1:39" outlineLevel="2">
      <c r="A609" s="11">
        <f>ROW()</f>
        <v>609</v>
      </c>
      <c r="C609" s="6" t="s">
        <v>667</v>
      </c>
      <c r="D609" s="39"/>
      <c r="E609" s="39"/>
      <c r="F609" s="31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</row>
    <row r="610" spans="1:39" outlineLevel="2">
      <c r="A610" s="11">
        <f>ROW()</f>
        <v>610</v>
      </c>
      <c r="C610" s="6" t="s">
        <v>212</v>
      </c>
      <c r="D610" s="39"/>
      <c r="E610" s="39"/>
      <c r="F610" s="31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13">
        <f>-Inputs!T1740</f>
        <v>0</v>
      </c>
      <c r="U610" s="13">
        <f>-Inputs!U1740</f>
        <v>0</v>
      </c>
      <c r="V610" s="13">
        <f>-Inputs!V1740</f>
        <v>0</v>
      </c>
      <c r="W610" s="13">
        <f>-Inputs!W1740</f>
        <v>0</v>
      </c>
      <c r="X610" s="13">
        <f>-Inputs!X1740</f>
        <v>0</v>
      </c>
      <c r="Y610" s="13">
        <f>-Inputs!Y1740</f>
        <v>0</v>
      </c>
      <c r="Z610" s="13">
        <f>-Inputs!Z1740</f>
        <v>0</v>
      </c>
      <c r="AA610" s="13">
        <f>-Inputs!AA1740</f>
        <v>0</v>
      </c>
      <c r="AB610" s="13">
        <f>-Inputs!AB1740</f>
        <v>0</v>
      </c>
      <c r="AC610" s="13">
        <f>-Inputs!AC1740</f>
        <v>0</v>
      </c>
      <c r="AD610" s="13">
        <f>-Inputs!AD1740</f>
        <v>0</v>
      </c>
      <c r="AE610" s="13">
        <f>-Inputs!AE1740</f>
        <v>0</v>
      </c>
      <c r="AF610" s="13">
        <f>-Inputs!AF1740</f>
        <v>0</v>
      </c>
      <c r="AG610" s="13">
        <f>-Inputs!AG1740</f>
        <v>0</v>
      </c>
      <c r="AH610" s="13">
        <f>-Inputs!AH1740</f>
        <v>0</v>
      </c>
      <c r="AI610" s="13"/>
      <c r="AJ610" s="13"/>
      <c r="AK610" s="13"/>
      <c r="AL610" s="13"/>
      <c r="AM610" s="13"/>
    </row>
    <row r="611" spans="1:39" outlineLevel="2">
      <c r="A611" s="11">
        <f>ROW()</f>
        <v>611</v>
      </c>
      <c r="C611" s="30" t="s">
        <v>362</v>
      </c>
      <c r="D611" s="90"/>
      <c r="E611" s="90"/>
      <c r="F611" s="90"/>
      <c r="G611" s="90"/>
      <c r="H611" s="90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</row>
    <row r="612" spans="1:39" outlineLevel="2">
      <c r="A612" s="11">
        <f>ROW()</f>
        <v>612</v>
      </c>
      <c r="C612" s="6" t="s">
        <v>1</v>
      </c>
      <c r="D612" s="39"/>
      <c r="E612" s="39"/>
      <c r="F612" s="39"/>
      <c r="G612" s="39"/>
      <c r="H612" s="39"/>
      <c r="I612" s="87"/>
      <c r="J612" s="87"/>
      <c r="K612" s="87"/>
      <c r="L612" s="87">
        <f t="shared" ref="L612" si="1841">SUM(L599:L611)</f>
        <v>0</v>
      </c>
      <c r="M612" s="87">
        <f t="shared" ref="M612" si="1842">SUM(M599:M611)</f>
        <v>0</v>
      </c>
      <c r="N612" s="87">
        <f t="shared" ref="N612" si="1843">SUM(N599:N611)</f>
        <v>0</v>
      </c>
      <c r="O612" s="87">
        <f t="shared" ref="O612" si="1844">SUM(O599:O611)</f>
        <v>0</v>
      </c>
      <c r="P612" s="87">
        <f t="shared" ref="P612" si="1845">SUM(P599:P611)</f>
        <v>0</v>
      </c>
      <c r="Q612" s="87">
        <f t="shared" ref="Q612" si="1846">SUM(Q599:Q611)</f>
        <v>0</v>
      </c>
      <c r="R612" s="87">
        <f t="shared" ref="R612" si="1847">SUM(R599:R611)</f>
        <v>0</v>
      </c>
      <c r="S612" s="87">
        <f t="shared" ref="S612" si="1848">SUM(S599:S611)</f>
        <v>0</v>
      </c>
      <c r="T612" s="87">
        <f t="shared" ref="T612" si="1849">SUM(T599:T611)</f>
        <v>-1.904285260501792E-2</v>
      </c>
      <c r="U612" s="87">
        <f t="shared" ref="U612" si="1850">SUM(U599:U611)</f>
        <v>0</v>
      </c>
      <c r="V612" s="87">
        <f t="shared" ref="V612" si="1851">SUM(V599:V611)</f>
        <v>0</v>
      </c>
      <c r="W612" s="87">
        <f t="shared" ref="W612" si="1852">SUM(W599:W611)</f>
        <v>-1.6612946504912101</v>
      </c>
      <c r="X612" s="87">
        <f t="shared" ref="X612" si="1853">SUM(X599:X611)</f>
        <v>0</v>
      </c>
      <c r="Y612" s="87">
        <f t="shared" ref="Y612" si="1854">SUM(Y599:Y611)</f>
        <v>0</v>
      </c>
      <c r="Z612" s="87">
        <f t="shared" ref="Z612" si="1855">SUM(Z599:Z611)</f>
        <v>0</v>
      </c>
      <c r="AA612" s="87">
        <f t="shared" ref="AA612" si="1856">SUM(AA599:AA611)</f>
        <v>0</v>
      </c>
      <c r="AB612" s="87">
        <f t="shared" ref="AB612" si="1857">SUM(AB599:AB611)</f>
        <v>0</v>
      </c>
      <c r="AC612" s="87">
        <f t="shared" ref="AC612:AG612" si="1858">SUM(AC599:AC611)</f>
        <v>0</v>
      </c>
      <c r="AD612" s="87">
        <f t="shared" si="1858"/>
        <v>0</v>
      </c>
      <c r="AE612" s="87">
        <f t="shared" si="1858"/>
        <v>0</v>
      </c>
      <c r="AF612" s="87">
        <f t="shared" si="1858"/>
        <v>0</v>
      </c>
      <c r="AG612" s="87">
        <f t="shared" si="1858"/>
        <v>0</v>
      </c>
      <c r="AH612" s="87">
        <f t="shared" ref="AH612" si="1859">SUM(AH599:AH611)</f>
        <v>0</v>
      </c>
      <c r="AI612" s="87">
        <f t="shared" ref="AI612:AM612" si="1860">SUM(AI599:AI611)</f>
        <v>0</v>
      </c>
      <c r="AJ612" s="87">
        <f t="shared" si="1860"/>
        <v>0</v>
      </c>
      <c r="AK612" s="87">
        <f t="shared" si="1860"/>
        <v>0</v>
      </c>
      <c r="AL612" s="87">
        <f t="shared" si="1860"/>
        <v>0</v>
      </c>
      <c r="AM612" s="87">
        <f t="shared" si="1860"/>
        <v>0</v>
      </c>
    </row>
    <row r="613" spans="1:39" outlineLevel="2">
      <c r="A613" s="11">
        <f>ROW()</f>
        <v>613</v>
      </c>
      <c r="B613" s="343" t="s">
        <v>6</v>
      </c>
      <c r="D613" s="39"/>
      <c r="E613" s="39"/>
      <c r="G613" s="39"/>
    </row>
    <row r="614" spans="1:39" outlineLevel="2">
      <c r="A614" s="11">
        <f>ROW()</f>
        <v>614</v>
      </c>
      <c r="C614" s="6" t="s">
        <v>2</v>
      </c>
      <c r="D614" s="39"/>
      <c r="E614" s="39"/>
      <c r="F614" s="31"/>
      <c r="G614" s="39"/>
      <c r="I614" s="13"/>
      <c r="J614" s="13"/>
      <c r="K614" s="13"/>
      <c r="L614" s="9">
        <f t="shared" ref="L614:AC614" si="1861">IF(AND(L554&lt;=0,L569+L584+L599&lt;0),-(L569+L584+L599),IF(L554&lt;=0,0,-MIN(((L569+L599)/L554)*((L569+L599)&gt;0),(L569+L599))))</f>
        <v>-3.1969650000000004E-3</v>
      </c>
      <c r="M614" s="9">
        <f t="shared" si="1861"/>
        <v>-3.196965E-3</v>
      </c>
      <c r="N614" s="9">
        <f t="shared" si="1861"/>
        <v>-3.196965E-3</v>
      </c>
      <c r="O614" s="9">
        <f t="shared" si="1861"/>
        <v>-3.1969649999999995E-3</v>
      </c>
      <c r="P614" s="9">
        <f t="shared" si="1861"/>
        <v>-3.1969649999999995E-3</v>
      </c>
      <c r="Q614" s="9">
        <f t="shared" si="1861"/>
        <v>-3.196965E-3</v>
      </c>
      <c r="R614" s="9">
        <f t="shared" si="1861"/>
        <v>-3.1969649999999995E-3</v>
      </c>
      <c r="S614" s="9">
        <f t="shared" si="1861"/>
        <v>-3.1969649999999991E-3</v>
      </c>
      <c r="T614" s="9">
        <f t="shared" si="1861"/>
        <v>-3.1969649999999995E-3</v>
      </c>
      <c r="U614" s="9">
        <f t="shared" si="1861"/>
        <v>-3.196965E-3</v>
      </c>
      <c r="V614" s="9">
        <f t="shared" si="1861"/>
        <v>-3.1969649999999995E-3</v>
      </c>
      <c r="W614" s="9">
        <f t="shared" si="1861"/>
        <v>-3.1969649999999995E-3</v>
      </c>
      <c r="X614" s="9">
        <f t="shared" si="1861"/>
        <v>-3.1969649999999995E-3</v>
      </c>
      <c r="Y614" s="9">
        <f t="shared" si="1861"/>
        <v>-3.1969649999999995E-3</v>
      </c>
      <c r="Z614" s="9">
        <f t="shared" si="1861"/>
        <v>-3.1969649999999995E-3</v>
      </c>
      <c r="AA614" s="9">
        <f t="shared" si="1861"/>
        <v>-3.1969649999999995E-3</v>
      </c>
      <c r="AB614" s="9">
        <f t="shared" si="1861"/>
        <v>-3.1969649999999995E-3</v>
      </c>
      <c r="AC614" s="9">
        <f t="shared" si="1861"/>
        <v>-3.1969649999999995E-3</v>
      </c>
      <c r="AD614" s="9">
        <f t="shared" ref="AD614:AG614" si="1862">IF(AND(AD554&lt;=0,AD569+AD584+AD599&lt;0),-(AD569+AD584+AD599),IF(AD554&lt;=0,0,-MIN(((AD569+AD599)/AD554)*((AD569+AD599)&gt;0),(AD569+AD599))))</f>
        <v>-3.1969649999999995E-3</v>
      </c>
      <c r="AE614" s="9">
        <f t="shared" si="1862"/>
        <v>-3.1969649999999995E-3</v>
      </c>
      <c r="AF614" s="9">
        <f t="shared" si="1862"/>
        <v>0</v>
      </c>
      <c r="AG614" s="9">
        <f t="shared" si="1862"/>
        <v>0</v>
      </c>
      <c r="AH614" s="9">
        <f t="shared" ref="AH614" si="1863">IF(AND(AH554&lt;=0,AH569+AH584+AH599&lt;0),-(AH569+AH584+AH599),IF(AH554&lt;=0,0,-MIN(((AH569+AH599)/AH554)*((AH569+AH599)&gt;0),(AH569+AH599))))</f>
        <v>0</v>
      </c>
      <c r="AI614" s="9">
        <f t="shared" ref="AI614:AM614" si="1864">IF(OR(AI554&lt;=0,AI569+AI584+AI599&lt;0),-(AI569+AI584+AI599),IF(AI554&lt;=0,0,-MIN(((AI569+AI599)/AI554)*((AI569+AI599)&gt;0),(AI569+AI599))))</f>
        <v>0</v>
      </c>
      <c r="AJ614" s="9">
        <f t="shared" si="1864"/>
        <v>0</v>
      </c>
      <c r="AK614" s="9">
        <f t="shared" si="1864"/>
        <v>0</v>
      </c>
      <c r="AL614" s="9">
        <f t="shared" si="1864"/>
        <v>0</v>
      </c>
      <c r="AM614" s="9">
        <f t="shared" si="1864"/>
        <v>0</v>
      </c>
    </row>
    <row r="615" spans="1:39" outlineLevel="2">
      <c r="A615" s="11">
        <f>ROW()</f>
        <v>615</v>
      </c>
      <c r="C615" s="6" t="s">
        <v>3</v>
      </c>
      <c r="D615" s="39"/>
      <c r="E615" s="39"/>
      <c r="F615" s="31"/>
      <c r="G615" s="39"/>
      <c r="I615" s="13"/>
      <c r="J615" s="13"/>
      <c r="K615" s="13"/>
      <c r="L615" s="9">
        <f t="shared" ref="L615:AC615" si="1865">IF(AND(L555&lt;=0,L570+L585+L600&lt;0),-(L570+L585+L600),IF(L555&lt;=0,0,-MIN(((L570+L600)/L555)*((L570+L600)&gt;0),(L570+L600))))</f>
        <v>-4.1657580000000003E-3</v>
      </c>
      <c r="M615" s="9">
        <f t="shared" si="1865"/>
        <v>-4.1657579999999994E-3</v>
      </c>
      <c r="N615" s="9">
        <f t="shared" si="1865"/>
        <v>-4.1657579999999994E-3</v>
      </c>
      <c r="O615" s="9">
        <f t="shared" si="1865"/>
        <v>-4.1657579999999986E-3</v>
      </c>
      <c r="P615" s="9">
        <f t="shared" si="1865"/>
        <v>-4.1657579999999986E-3</v>
      </c>
      <c r="Q615" s="9">
        <f t="shared" si="1865"/>
        <v>-4.1657579999999986E-3</v>
      </c>
      <c r="R615" s="9">
        <f t="shared" si="1865"/>
        <v>-4.1657579999999986E-3</v>
      </c>
      <c r="S615" s="9">
        <f t="shared" si="1865"/>
        <v>-4.1657579999999986E-3</v>
      </c>
      <c r="T615" s="9">
        <f t="shared" si="1865"/>
        <v>-4.1657579999999986E-3</v>
      </c>
      <c r="U615" s="9">
        <f t="shared" si="1865"/>
        <v>-4.1657579999999986E-3</v>
      </c>
      <c r="V615" s="9">
        <f t="shared" si="1865"/>
        <v>-4.1657579999999986E-3</v>
      </c>
      <c r="W615" s="9">
        <f t="shared" si="1865"/>
        <v>-4.1657579999999986E-3</v>
      </c>
      <c r="X615" s="9">
        <f t="shared" si="1865"/>
        <v>-4.1657579999999986E-3</v>
      </c>
      <c r="Y615" s="9">
        <f t="shared" si="1865"/>
        <v>-4.1657579999999986E-3</v>
      </c>
      <c r="Z615" s="9">
        <f t="shared" si="1865"/>
        <v>-4.1657579999999986E-3</v>
      </c>
      <c r="AA615" s="9">
        <f t="shared" si="1865"/>
        <v>-4.1657579999999986E-3</v>
      </c>
      <c r="AB615" s="9">
        <f t="shared" si="1865"/>
        <v>-4.1657579999999986E-3</v>
      </c>
      <c r="AC615" s="9">
        <f t="shared" si="1865"/>
        <v>-4.1657579999999986E-3</v>
      </c>
      <c r="AD615" s="9">
        <f t="shared" ref="AD615:AG615" si="1866">IF(AND(AD555&lt;=0,AD570+AD585+AD600&lt;0),-(AD570+AD585+AD600),IF(AD555&lt;=0,0,-MIN(((AD570+AD600)/AD555)*((AD570+AD600)&gt;0),(AD570+AD600))))</f>
        <v>-4.1657579999999986E-3</v>
      </c>
      <c r="AE615" s="9">
        <f t="shared" si="1866"/>
        <v>-4.1657579999999986E-3</v>
      </c>
      <c r="AF615" s="9">
        <f t="shared" si="1866"/>
        <v>0</v>
      </c>
      <c r="AG615" s="9">
        <f t="shared" si="1866"/>
        <v>0</v>
      </c>
      <c r="AH615" s="9">
        <f t="shared" ref="AH615" si="1867">IF(AND(AH555&lt;=0,AH570+AH585+AH600&lt;0),-(AH570+AH585+AH600),IF(AH555&lt;=0,0,-MIN(((AH570+AH600)/AH555)*((AH570+AH600)&gt;0),(AH570+AH600))))</f>
        <v>0</v>
      </c>
      <c r="AI615" s="9">
        <f t="shared" ref="AI615:AM615" si="1868">IF(OR(AI555&lt;=0,AI570+AI585+AI600&lt;0),-(AI570+AI585+AI600),IF(AI555&lt;=0,0,-MIN(((AI570+AI600)/AI555)*((AI570+AI600)&gt;0),(AI570+AI600))))</f>
        <v>0</v>
      </c>
      <c r="AJ615" s="9">
        <f t="shared" si="1868"/>
        <v>0</v>
      </c>
      <c r="AK615" s="9">
        <f t="shared" si="1868"/>
        <v>0</v>
      </c>
      <c r="AL615" s="9">
        <f t="shared" si="1868"/>
        <v>0</v>
      </c>
      <c r="AM615" s="9">
        <f t="shared" si="1868"/>
        <v>0</v>
      </c>
    </row>
    <row r="616" spans="1:39" outlineLevel="2">
      <c r="A616" s="11">
        <f>ROW()</f>
        <v>616</v>
      </c>
      <c r="C616" s="6" t="s">
        <v>4</v>
      </c>
      <c r="D616" s="39"/>
      <c r="E616" s="39"/>
      <c r="F616" s="31"/>
      <c r="G616" s="39"/>
      <c r="I616" s="13"/>
      <c r="J616" s="13"/>
      <c r="K616" s="13"/>
      <c r="L616" s="9">
        <f t="shared" ref="L616:AC616" si="1869">IF(AND(L556&lt;=0,L571+L586+L601&lt;0),-(L571+L586+L601),IF(L556&lt;=0,0,-MIN(((L571+L601)/L556)*((L571+L601)&gt;0),(L571+L601))))</f>
        <v>-2.386439000000001E-2</v>
      </c>
      <c r="M616" s="9">
        <f t="shared" si="1869"/>
        <v>-2.386439000000001E-2</v>
      </c>
      <c r="N616" s="9">
        <f t="shared" si="1869"/>
        <v>-2.386439000000001E-2</v>
      </c>
      <c r="O616" s="9">
        <f t="shared" si="1869"/>
        <v>-2.386439000000001E-2</v>
      </c>
      <c r="P616" s="9">
        <f t="shared" si="1869"/>
        <v>-2.386439000000001E-2</v>
      </c>
      <c r="Q616" s="9">
        <f t="shared" si="1869"/>
        <v>-2.3864390000000006E-2</v>
      </c>
      <c r="R616" s="9">
        <f t="shared" si="1869"/>
        <v>-2.3864390000000006E-2</v>
      </c>
      <c r="S616" s="9">
        <f t="shared" si="1869"/>
        <v>-2.3864390000000006E-2</v>
      </c>
      <c r="T616" s="9">
        <f t="shared" si="1869"/>
        <v>-2.3864390000000006E-2</v>
      </c>
      <c r="U616" s="9">
        <f t="shared" si="1869"/>
        <v>-2.3864390000000003E-2</v>
      </c>
      <c r="V616" s="9">
        <f t="shared" si="1869"/>
        <v>-2.3864390000000006E-2</v>
      </c>
      <c r="W616" s="9">
        <f t="shared" si="1869"/>
        <v>1.56583709049121</v>
      </c>
      <c r="X616" s="9">
        <f t="shared" si="1869"/>
        <v>0</v>
      </c>
      <c r="Y616" s="9">
        <f t="shared" si="1869"/>
        <v>0</v>
      </c>
      <c r="Z616" s="9">
        <f t="shared" si="1869"/>
        <v>0</v>
      </c>
      <c r="AA616" s="9">
        <f t="shared" si="1869"/>
        <v>0</v>
      </c>
      <c r="AB616" s="9">
        <f t="shared" si="1869"/>
        <v>0</v>
      </c>
      <c r="AC616" s="9">
        <f t="shared" si="1869"/>
        <v>0</v>
      </c>
      <c r="AD616" s="9">
        <f t="shared" ref="AD616:AG616" si="1870">IF(AND(AD556&lt;=0,AD571+AD586+AD601&lt;0),-(AD571+AD586+AD601),IF(AD556&lt;=0,0,-MIN(((AD571+AD601)/AD556)*((AD571+AD601)&gt;0),(AD571+AD601))))</f>
        <v>0</v>
      </c>
      <c r="AE616" s="9">
        <f t="shared" si="1870"/>
        <v>0</v>
      </c>
      <c r="AF616" s="9">
        <f t="shared" si="1870"/>
        <v>0</v>
      </c>
      <c r="AG616" s="9">
        <f t="shared" si="1870"/>
        <v>0</v>
      </c>
      <c r="AH616" s="9">
        <f t="shared" ref="AH616" si="1871">IF(AND(AH556&lt;=0,AH571+AH586+AH601&lt;0),-(AH571+AH586+AH601),IF(AH556&lt;=0,0,-MIN(((AH571+AH601)/AH556)*((AH571+AH601)&gt;0),(AH571+AH601))))</f>
        <v>0</v>
      </c>
      <c r="AI616" s="9">
        <f t="shared" ref="AI616:AM616" si="1872">IF(OR(AI556&lt;=0,AI571+AI586+AI601&lt;0),-(AI571+AI586+AI601),IF(AI556&lt;=0,0,-MIN(((AI571+AI601)/AI556)*((AI571+AI601)&gt;0),(AI571+AI601))))</f>
        <v>0</v>
      </c>
      <c r="AJ616" s="9">
        <f t="shared" si="1872"/>
        <v>0</v>
      </c>
      <c r="AK616" s="9">
        <f t="shared" si="1872"/>
        <v>0</v>
      </c>
      <c r="AL616" s="9">
        <f t="shared" si="1872"/>
        <v>0</v>
      </c>
      <c r="AM616" s="9">
        <f t="shared" si="1872"/>
        <v>0</v>
      </c>
    </row>
    <row r="617" spans="1:39" outlineLevel="2">
      <c r="A617" s="11">
        <f>ROW()</f>
        <v>617</v>
      </c>
      <c r="C617" s="6" t="s">
        <v>5</v>
      </c>
      <c r="D617" s="39"/>
      <c r="E617" s="39"/>
      <c r="F617" s="31"/>
      <c r="G617" s="39"/>
      <c r="I617" s="13"/>
      <c r="J617" s="13"/>
      <c r="K617" s="13"/>
      <c r="L617" s="9">
        <f t="shared" ref="L617:S617" si="1873">IF(AND(L557&lt;=0,L572+L587+L602&lt;0),-(L572+L587+L602),IF(L557&lt;=0,0,-MIN(((L572+L602)/L557)*((L572+L602)&gt;0),(L572+L602))))</f>
        <v>-3.7501601500000002E-2</v>
      </c>
      <c r="M617" s="9">
        <f t="shared" si="1873"/>
        <v>-3.7501601500000002E-2</v>
      </c>
      <c r="N617" s="9">
        <f t="shared" si="1873"/>
        <v>-3.7501601500000002E-2</v>
      </c>
      <c r="O617" s="9">
        <f t="shared" si="1873"/>
        <v>-3.7501601499999995E-2</v>
      </c>
      <c r="P617" s="9">
        <f t="shared" si="1873"/>
        <v>-3.7501601499999995E-2</v>
      </c>
      <c r="Q617" s="9">
        <f t="shared" si="1873"/>
        <v>-3.7501601499999995E-2</v>
      </c>
      <c r="R617" s="9">
        <f t="shared" si="1873"/>
        <v>-3.7501601499999988E-2</v>
      </c>
      <c r="S617" s="9">
        <f t="shared" si="1873"/>
        <v>-3.7501601499999988E-2</v>
      </c>
      <c r="T617" s="9">
        <f>IF(AND(T557&lt;=0,T572+T587+T602&lt;0),-(T572+T587+T602),IF(T557&lt;=0,0,-MIN(((T572+T602)/T557)*((T572+T602)&gt;0),(T572+T602))))</f>
        <v>-3.5914697116248499E-2</v>
      </c>
      <c r="U617" s="9">
        <f t="shared" ref="U617:AC617" si="1874">IF(AND(U557&lt;=0,U572+U587+U602&lt;0),-(U572+U587+U602),IF(U557&lt;=0,0,-MIN(((U572+U602)/U557)*((U572+U602)&gt;0),(U572+U602))))</f>
        <v>-3.5914697116248499E-2</v>
      </c>
      <c r="V617" s="9">
        <f t="shared" si="1874"/>
        <v>-3.5914697116248492E-2</v>
      </c>
      <c r="W617" s="9">
        <f t="shared" si="1874"/>
        <v>-3.5914697116248492E-2</v>
      </c>
      <c r="X617" s="9">
        <f t="shared" si="1874"/>
        <v>-3.5914697116248492E-2</v>
      </c>
      <c r="Y617" s="9">
        <f t="shared" si="1874"/>
        <v>-3.5914697116248492E-2</v>
      </c>
      <c r="Z617" s="9">
        <f t="shared" si="1874"/>
        <v>-3.5914697116248485E-2</v>
      </c>
      <c r="AA617" s="9">
        <f t="shared" si="1874"/>
        <v>-3.5914697116248492E-2</v>
      </c>
      <c r="AB617" s="9">
        <f t="shared" si="1874"/>
        <v>-3.5914697116248492E-2</v>
      </c>
      <c r="AC617" s="9">
        <f t="shared" si="1874"/>
        <v>-3.5914697116248492E-2</v>
      </c>
      <c r="AD617" s="9">
        <f t="shared" ref="AD617:AG617" si="1875">IF(AND(AD557&lt;=0,AD572+AD587+AD602&lt;0),-(AD572+AD587+AD602),IF(AD557&lt;=0,0,-MIN(((AD572+AD602)/AD557)*((AD572+AD602)&gt;0),(AD572+AD602))))</f>
        <v>-3.5914697116248492E-2</v>
      </c>
      <c r="AE617" s="9">
        <f t="shared" si="1875"/>
        <v>-3.5914697116248492E-2</v>
      </c>
      <c r="AF617" s="9">
        <f t="shared" si="1875"/>
        <v>0</v>
      </c>
      <c r="AG617" s="9">
        <f t="shared" si="1875"/>
        <v>0</v>
      </c>
      <c r="AH617" s="9">
        <f t="shared" ref="AH617" si="1876">IF(AND(AH557&lt;=0,AH572+AH587+AH602&lt;0),-(AH572+AH587+AH602),IF(AH557&lt;=0,0,-MIN(((AH572+AH602)/AH557)*((AH572+AH602)&gt;0),(AH572+AH602))))</f>
        <v>0</v>
      </c>
      <c r="AI617" s="9">
        <f t="shared" ref="AI617:AM617" si="1877">IF(OR(AI557&lt;=0,AI572+AI587+AI602&lt;0),-(AI572+AI587+AI602),IF(AI557&lt;=0,0,-MIN(((AI572+AI602)/AI557)*((AI572+AI602)&gt;0),(AI572+AI602))))</f>
        <v>0</v>
      </c>
      <c r="AJ617" s="9">
        <f t="shared" si="1877"/>
        <v>0</v>
      </c>
      <c r="AK617" s="9">
        <f t="shared" si="1877"/>
        <v>0</v>
      </c>
      <c r="AL617" s="9">
        <f t="shared" si="1877"/>
        <v>0</v>
      </c>
      <c r="AM617" s="9">
        <f t="shared" si="1877"/>
        <v>0</v>
      </c>
    </row>
    <row r="618" spans="1:39" outlineLevel="2">
      <c r="A618" s="11">
        <f>ROW()</f>
        <v>618</v>
      </c>
      <c r="C618" s="6" t="s">
        <v>473</v>
      </c>
      <c r="D618" s="39"/>
      <c r="E618" s="39"/>
      <c r="F618" s="31"/>
      <c r="G618" s="39"/>
      <c r="I618" s="13"/>
      <c r="J618" s="13"/>
      <c r="K618" s="13"/>
      <c r="L618" s="9">
        <f t="shared" ref="L618:AG618" si="1878">IF(AND(L558&lt;=0,L573+L588+L603&lt;0),-(L573+L588+L603),IF(L558&lt;=0,0,-MIN(((L573+L603)/L558)*((L573+L603)&gt;0),(L573+L603))))</f>
        <v>0</v>
      </c>
      <c r="M618" s="9">
        <f t="shared" si="1878"/>
        <v>0</v>
      </c>
      <c r="N618" s="9">
        <f t="shared" si="1878"/>
        <v>0</v>
      </c>
      <c r="O618" s="9">
        <f t="shared" si="1878"/>
        <v>0</v>
      </c>
      <c r="P618" s="9">
        <f t="shared" si="1878"/>
        <v>0</v>
      </c>
      <c r="Q618" s="9">
        <f t="shared" si="1878"/>
        <v>0</v>
      </c>
      <c r="R618" s="9">
        <f t="shared" si="1878"/>
        <v>0</v>
      </c>
      <c r="S618" s="9">
        <f t="shared" si="1878"/>
        <v>0</v>
      </c>
      <c r="T618" s="9">
        <f t="shared" si="1878"/>
        <v>0</v>
      </c>
      <c r="U618" s="9">
        <f t="shared" si="1878"/>
        <v>0</v>
      </c>
      <c r="V618" s="9">
        <f t="shared" si="1878"/>
        <v>0</v>
      </c>
      <c r="W618" s="9">
        <f t="shared" si="1878"/>
        <v>0</v>
      </c>
      <c r="X618" s="9">
        <f t="shared" si="1878"/>
        <v>0</v>
      </c>
      <c r="Y618" s="9">
        <f t="shared" si="1878"/>
        <v>0</v>
      </c>
      <c r="Z618" s="9">
        <f t="shared" si="1878"/>
        <v>0</v>
      </c>
      <c r="AA618" s="9">
        <f t="shared" si="1878"/>
        <v>0</v>
      </c>
      <c r="AB618" s="9">
        <f t="shared" si="1878"/>
        <v>0</v>
      </c>
      <c r="AC618" s="9">
        <f t="shared" si="1878"/>
        <v>0</v>
      </c>
      <c r="AD618" s="9">
        <f t="shared" si="1878"/>
        <v>0</v>
      </c>
      <c r="AE618" s="9">
        <f t="shared" si="1878"/>
        <v>0</v>
      </c>
      <c r="AF618" s="9">
        <f t="shared" si="1878"/>
        <v>0</v>
      </c>
      <c r="AG618" s="9">
        <f t="shared" si="1878"/>
        <v>0</v>
      </c>
      <c r="AH618" s="9">
        <f t="shared" ref="AH618" si="1879">IF(AND(AH558&lt;=0,AH573+AH588+AH603&lt;0),-(AH573+AH588+AH603),IF(AH558&lt;=0,0,-MIN(((AH573+AH603)/AH558)*((AH573+AH603)&gt;0),(AH573+AH603))))</f>
        <v>0</v>
      </c>
      <c r="AI618" s="9">
        <f>IF(OR(AI558&lt;=0,AI573+AI588+AI603&lt;0),-(AI573+AI588+AI603),IF(AI558&lt;=0,0,-MIN(((AI573+AI603)/AI558)*((AI573+AI603)&gt;0),(AI573+AI603))))</f>
        <v>0</v>
      </c>
      <c r="AJ618" s="9">
        <f t="shared" ref="AJ618:AM618" si="1880">IF(OR(AJ558&lt;=0,AJ573+AJ588+AJ603&lt;0),-(AJ573+AJ588+AJ603),IF(AJ558&lt;=0,0,-MIN(((AJ573+AJ603)/AJ558)*((AJ573+AJ603)&gt;0),(AJ573+AJ603))))</f>
        <v>0</v>
      </c>
      <c r="AK618" s="9">
        <f t="shared" si="1880"/>
        <v>0</v>
      </c>
      <c r="AL618" s="9">
        <f t="shared" si="1880"/>
        <v>0</v>
      </c>
      <c r="AM618" s="9">
        <f t="shared" si="1880"/>
        <v>0</v>
      </c>
    </row>
    <row r="619" spans="1:39" outlineLevel="2">
      <c r="A619" s="11">
        <f>ROW()</f>
        <v>619</v>
      </c>
      <c r="C619" s="6" t="s">
        <v>474</v>
      </c>
      <c r="D619" s="39"/>
      <c r="E619" s="39"/>
      <c r="F619" s="31"/>
      <c r="G619" s="39"/>
      <c r="I619" s="13"/>
      <c r="J619" s="13"/>
      <c r="K619" s="13"/>
      <c r="L619" s="9">
        <f t="shared" ref="L619:AG619" si="1881">IF(AND(L559&lt;=0,L574+L589+L604&lt;0),-(L574+L589+L604),IF(L559&lt;=0,0,-MIN(((L574+L604)/L559)*((L574+L604)&gt;0),(L574+L604))))</f>
        <v>0</v>
      </c>
      <c r="M619" s="9">
        <f t="shared" si="1881"/>
        <v>0</v>
      </c>
      <c r="N619" s="9">
        <f t="shared" si="1881"/>
        <v>0</v>
      </c>
      <c r="O619" s="9">
        <f t="shared" si="1881"/>
        <v>0</v>
      </c>
      <c r="P619" s="9">
        <f t="shared" si="1881"/>
        <v>0</v>
      </c>
      <c r="Q619" s="9">
        <f t="shared" si="1881"/>
        <v>0</v>
      </c>
      <c r="R619" s="9">
        <f t="shared" si="1881"/>
        <v>0</v>
      </c>
      <c r="S619" s="9">
        <f t="shared" si="1881"/>
        <v>0</v>
      </c>
      <c r="T619" s="9">
        <f t="shared" si="1881"/>
        <v>0</v>
      </c>
      <c r="U619" s="9">
        <f t="shared" si="1881"/>
        <v>0</v>
      </c>
      <c r="V619" s="9">
        <f t="shared" si="1881"/>
        <v>0</v>
      </c>
      <c r="W619" s="9">
        <f t="shared" si="1881"/>
        <v>0</v>
      </c>
      <c r="X619" s="9">
        <f t="shared" si="1881"/>
        <v>0</v>
      </c>
      <c r="Y619" s="9">
        <f t="shared" si="1881"/>
        <v>0</v>
      </c>
      <c r="Z619" s="9">
        <f t="shared" si="1881"/>
        <v>0</v>
      </c>
      <c r="AA619" s="9">
        <f t="shared" si="1881"/>
        <v>0</v>
      </c>
      <c r="AB619" s="9">
        <f t="shared" si="1881"/>
        <v>0</v>
      </c>
      <c r="AC619" s="9">
        <f t="shared" si="1881"/>
        <v>0</v>
      </c>
      <c r="AD619" s="9">
        <f t="shared" si="1881"/>
        <v>0</v>
      </c>
      <c r="AE619" s="9">
        <f t="shared" si="1881"/>
        <v>0</v>
      </c>
      <c r="AF619" s="9">
        <f t="shared" si="1881"/>
        <v>0</v>
      </c>
      <c r="AG619" s="9">
        <f t="shared" si="1881"/>
        <v>0</v>
      </c>
      <c r="AH619" s="9">
        <f t="shared" ref="AH619" si="1882">IF(AND(AH559&lt;=0,AH574+AH589+AH604&lt;0),-(AH574+AH589+AH604),IF(AH559&lt;=0,0,-MIN(((AH574+AH604)/AH559)*((AH574+AH604)&gt;0),(AH574+AH604))))</f>
        <v>0</v>
      </c>
      <c r="AI619" s="9">
        <f t="shared" ref="AI619:AM619" si="1883">IF(OR(AI559&lt;=0,AI574+AI589+AI604&lt;0),-(AI574+AI589+AI604),IF(AI559&lt;=0,0,-MIN(((AI574+AI604)/AI559)*((AI574+AI604)&gt;0),(AI574+AI604))))</f>
        <v>0</v>
      </c>
      <c r="AJ619" s="9">
        <f t="shared" si="1883"/>
        <v>0</v>
      </c>
      <c r="AK619" s="9">
        <f t="shared" si="1883"/>
        <v>0</v>
      </c>
      <c r="AL619" s="9">
        <f t="shared" si="1883"/>
        <v>0</v>
      </c>
      <c r="AM619" s="9">
        <f t="shared" si="1883"/>
        <v>0</v>
      </c>
    </row>
    <row r="620" spans="1:39" outlineLevel="2">
      <c r="A620" s="11">
        <f>ROW()</f>
        <v>620</v>
      </c>
      <c r="C620" s="6" t="s">
        <v>477</v>
      </c>
      <c r="D620" s="39"/>
      <c r="E620" s="39"/>
      <c r="F620" s="31"/>
      <c r="G620" s="39"/>
      <c r="I620" s="13"/>
      <c r="J620" s="13"/>
      <c r="K620" s="13"/>
      <c r="L620" s="9">
        <f t="shared" ref="L620:AG620" si="1884">IF(AND(L560&lt;=0,L575+L590+L605&lt;0),-(L575+L590+L605),IF(L560&lt;=0,0,-MIN(((L575+L605)/L560)*((L575+L605)&gt;0),(L575+L605))))</f>
        <v>0</v>
      </c>
      <c r="M620" s="9">
        <f t="shared" si="1884"/>
        <v>0</v>
      </c>
      <c r="N620" s="9">
        <f t="shared" si="1884"/>
        <v>0</v>
      </c>
      <c r="O620" s="9">
        <f t="shared" si="1884"/>
        <v>0</v>
      </c>
      <c r="P620" s="9">
        <f t="shared" si="1884"/>
        <v>0</v>
      </c>
      <c r="Q620" s="9">
        <f t="shared" si="1884"/>
        <v>0</v>
      </c>
      <c r="R620" s="9">
        <f t="shared" si="1884"/>
        <v>0</v>
      </c>
      <c r="S620" s="9">
        <f t="shared" si="1884"/>
        <v>0</v>
      </c>
      <c r="T620" s="9">
        <f t="shared" si="1884"/>
        <v>0</v>
      </c>
      <c r="U620" s="9">
        <f t="shared" si="1884"/>
        <v>0</v>
      </c>
      <c r="V620" s="9">
        <f t="shared" si="1884"/>
        <v>0</v>
      </c>
      <c r="W620" s="9">
        <f t="shared" si="1884"/>
        <v>0</v>
      </c>
      <c r="X620" s="9">
        <f t="shared" si="1884"/>
        <v>0</v>
      </c>
      <c r="Y620" s="9">
        <f t="shared" si="1884"/>
        <v>0</v>
      </c>
      <c r="Z620" s="9">
        <f t="shared" si="1884"/>
        <v>0</v>
      </c>
      <c r="AA620" s="9">
        <f t="shared" si="1884"/>
        <v>0</v>
      </c>
      <c r="AB620" s="9">
        <f t="shared" si="1884"/>
        <v>0</v>
      </c>
      <c r="AC620" s="9">
        <f t="shared" si="1884"/>
        <v>0</v>
      </c>
      <c r="AD620" s="9">
        <f t="shared" si="1884"/>
        <v>0</v>
      </c>
      <c r="AE620" s="9">
        <f t="shared" si="1884"/>
        <v>0</v>
      </c>
      <c r="AF620" s="9">
        <f t="shared" si="1884"/>
        <v>0</v>
      </c>
      <c r="AG620" s="9">
        <f t="shared" si="1884"/>
        <v>0</v>
      </c>
      <c r="AH620" s="9">
        <f t="shared" ref="AH620" si="1885">IF(AND(AH560&lt;=0,AH575+AH590+AH605&lt;0),-(AH575+AH590+AH605),IF(AH560&lt;=0,0,-MIN(((AH575+AH605)/AH560)*((AH575+AH605)&gt;0),(AH575+AH605))))</f>
        <v>0</v>
      </c>
      <c r="AI620" s="9">
        <f t="shared" ref="AI620:AM620" si="1886">IF(OR(AI560&lt;=0,AI575+AI590+AI605&lt;0),-(AI575+AI590+AI605),IF(AI560&lt;=0,0,-MIN(((AI575+AI605)/AI560)*((AI575+AI605)&gt;0),(AI575+AI605))))</f>
        <v>0</v>
      </c>
      <c r="AJ620" s="9">
        <f t="shared" si="1886"/>
        <v>0</v>
      </c>
      <c r="AK620" s="9">
        <f t="shared" si="1886"/>
        <v>0</v>
      </c>
      <c r="AL620" s="9">
        <f t="shared" si="1886"/>
        <v>0</v>
      </c>
      <c r="AM620" s="9">
        <f t="shared" si="1886"/>
        <v>0</v>
      </c>
    </row>
    <row r="621" spans="1:39" outlineLevel="2">
      <c r="A621" s="11">
        <f>ROW()</f>
        <v>621</v>
      </c>
      <c r="C621" s="6" t="s">
        <v>511</v>
      </c>
      <c r="D621" s="39"/>
      <c r="E621" s="39"/>
      <c r="F621" s="31"/>
      <c r="G621" s="39"/>
      <c r="I621" s="13"/>
      <c r="J621" s="13"/>
      <c r="K621" s="13"/>
      <c r="L621" s="9">
        <f t="shared" ref="L621:AG621" si="1887">IF(AND(L561&lt;=0,L576+L591+L606&lt;0),-(L576+L591+L606),IF(L561&lt;=0,0,-MIN(((L576+L606)/L561)*((L576+L606)&gt;0),(L576+L606))))</f>
        <v>0</v>
      </c>
      <c r="M621" s="9">
        <f t="shared" si="1887"/>
        <v>0</v>
      </c>
      <c r="N621" s="9">
        <f t="shared" si="1887"/>
        <v>0</v>
      </c>
      <c r="O621" s="9">
        <f t="shared" si="1887"/>
        <v>0</v>
      </c>
      <c r="P621" s="9">
        <f t="shared" si="1887"/>
        <v>0</v>
      </c>
      <c r="Q621" s="9">
        <f t="shared" si="1887"/>
        <v>0</v>
      </c>
      <c r="R621" s="9">
        <f t="shared" si="1887"/>
        <v>0</v>
      </c>
      <c r="S621" s="9">
        <f t="shared" si="1887"/>
        <v>0</v>
      </c>
      <c r="T621" s="9">
        <f t="shared" si="1887"/>
        <v>0</v>
      </c>
      <c r="U621" s="9">
        <f t="shared" si="1887"/>
        <v>0</v>
      </c>
      <c r="V621" s="9">
        <f t="shared" si="1887"/>
        <v>0</v>
      </c>
      <c r="W621" s="9">
        <f t="shared" si="1887"/>
        <v>0</v>
      </c>
      <c r="X621" s="9">
        <f t="shared" si="1887"/>
        <v>0</v>
      </c>
      <c r="Y621" s="9">
        <f t="shared" si="1887"/>
        <v>0</v>
      </c>
      <c r="Z621" s="9">
        <f t="shared" si="1887"/>
        <v>0</v>
      </c>
      <c r="AA621" s="9">
        <f t="shared" si="1887"/>
        <v>0</v>
      </c>
      <c r="AB621" s="9">
        <f t="shared" si="1887"/>
        <v>0</v>
      </c>
      <c r="AC621" s="9">
        <f t="shared" si="1887"/>
        <v>0</v>
      </c>
      <c r="AD621" s="9">
        <f t="shared" si="1887"/>
        <v>0</v>
      </c>
      <c r="AE621" s="9">
        <f t="shared" si="1887"/>
        <v>0</v>
      </c>
      <c r="AF621" s="9">
        <f t="shared" si="1887"/>
        <v>0</v>
      </c>
      <c r="AG621" s="9">
        <f t="shared" si="1887"/>
        <v>0</v>
      </c>
      <c r="AH621" s="9">
        <f t="shared" ref="AH621" si="1888">IF(AND(AH561&lt;=0,AH576+AH591+AH606&lt;0),-(AH576+AH591+AH606),IF(AH561&lt;=0,0,-MIN(((AH576+AH606)/AH561)*((AH576+AH606)&gt;0),(AH576+AH606))))</f>
        <v>0</v>
      </c>
      <c r="AI621" s="9">
        <f t="shared" ref="AI621:AM621" si="1889">IF(OR(AI561&lt;=0,AI576+AI591+AI606&lt;0),-(AI576+AI591+AI606),IF(AI561&lt;=0,0,-MIN(((AI576+AI606)/AI561)*((AI576+AI606)&gt;0),(AI576+AI606))))</f>
        <v>0</v>
      </c>
      <c r="AJ621" s="9">
        <f t="shared" si="1889"/>
        <v>0</v>
      </c>
      <c r="AK621" s="9">
        <f t="shared" si="1889"/>
        <v>0</v>
      </c>
      <c r="AL621" s="9">
        <f t="shared" si="1889"/>
        <v>0</v>
      </c>
      <c r="AM621" s="9">
        <f t="shared" si="1889"/>
        <v>0</v>
      </c>
    </row>
    <row r="622" spans="1:39" outlineLevel="2">
      <c r="A622" s="11">
        <f>ROW()</f>
        <v>622</v>
      </c>
      <c r="C622" s="6" t="s">
        <v>655</v>
      </c>
      <c r="D622" s="39"/>
      <c r="E622" s="39"/>
      <c r="F622" s="31"/>
      <c r="G622" s="39"/>
      <c r="I622" s="13"/>
      <c r="J622" s="13"/>
      <c r="K622" s="13"/>
      <c r="L622" s="9">
        <v>0</v>
      </c>
      <c r="M622" s="9">
        <v>0</v>
      </c>
      <c r="N622" s="9">
        <v>0</v>
      </c>
      <c r="O622" s="9">
        <v>0</v>
      </c>
      <c r="P622" s="9">
        <v>0</v>
      </c>
      <c r="Q622" s="9">
        <v>0</v>
      </c>
      <c r="R622" s="9">
        <v>0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0</v>
      </c>
      <c r="Y622" s="9">
        <v>0</v>
      </c>
      <c r="Z622" s="9">
        <v>0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9">
        <v>0</v>
      </c>
      <c r="AH622" s="9">
        <v>0</v>
      </c>
      <c r="AI622" s="9">
        <v>0</v>
      </c>
      <c r="AJ622" s="9">
        <v>0</v>
      </c>
      <c r="AK622" s="9">
        <v>0</v>
      </c>
      <c r="AL622" s="9">
        <v>0</v>
      </c>
      <c r="AM622" s="9">
        <v>0</v>
      </c>
    </row>
    <row r="623" spans="1:39" outlineLevel="2">
      <c r="A623" s="11">
        <f>ROW()</f>
        <v>623</v>
      </c>
      <c r="C623" s="6" t="s">
        <v>656</v>
      </c>
      <c r="D623" s="39"/>
      <c r="E623" s="39"/>
      <c r="F623" s="31"/>
      <c r="G623" s="39"/>
      <c r="I623" s="13"/>
      <c r="J623" s="13"/>
      <c r="K623" s="13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</row>
    <row r="624" spans="1:39" outlineLevel="2">
      <c r="A624" s="11">
        <f>ROW()</f>
        <v>624</v>
      </c>
      <c r="C624" s="6" t="s">
        <v>667</v>
      </c>
      <c r="D624" s="39"/>
      <c r="E624" s="39"/>
      <c r="F624" s="31"/>
      <c r="G624" s="39"/>
      <c r="I624" s="13"/>
      <c r="J624" s="13"/>
      <c r="K624" s="13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</row>
    <row r="625" spans="1:39" outlineLevel="2">
      <c r="A625" s="11">
        <f>ROW()</f>
        <v>625</v>
      </c>
      <c r="C625" s="6" t="s">
        <v>212</v>
      </c>
      <c r="D625" s="39"/>
      <c r="E625" s="39"/>
      <c r="F625" s="31"/>
      <c r="G625" s="39"/>
      <c r="I625" s="9"/>
      <c r="J625" s="9"/>
      <c r="K625" s="9"/>
      <c r="L625" s="9">
        <v>0</v>
      </c>
      <c r="M625" s="9">
        <v>0</v>
      </c>
      <c r="N625" s="9">
        <v>0</v>
      </c>
      <c r="O625" s="9">
        <v>0</v>
      </c>
      <c r="P625" s="9">
        <v>0</v>
      </c>
      <c r="Q625" s="9">
        <v>0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0</v>
      </c>
      <c r="X625" s="9">
        <v>0</v>
      </c>
      <c r="Y625" s="9">
        <v>0</v>
      </c>
      <c r="Z625" s="9">
        <v>0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9">
        <v>0</v>
      </c>
      <c r="AH625" s="9">
        <v>0</v>
      </c>
      <c r="AI625" s="9">
        <v>0</v>
      </c>
      <c r="AJ625" s="9">
        <v>0</v>
      </c>
      <c r="AK625" s="9">
        <v>0</v>
      </c>
      <c r="AL625" s="9">
        <v>0</v>
      </c>
      <c r="AM625" s="9">
        <v>0</v>
      </c>
    </row>
    <row r="626" spans="1:39" outlineLevel="2">
      <c r="A626" s="11">
        <f>ROW()</f>
        <v>626</v>
      </c>
      <c r="C626" s="30" t="s">
        <v>362</v>
      </c>
      <c r="D626" s="90"/>
      <c r="E626" s="90"/>
      <c r="F626" s="90"/>
      <c r="G626" s="90"/>
      <c r="H626" s="30"/>
      <c r="I626" s="14"/>
      <c r="J626" s="14"/>
      <c r="K626" s="14"/>
      <c r="L626" s="14">
        <f t="shared" ref="L626:S626" si="1890">IF(AND(L566&lt;=0,L581+L596+L611&lt;0),-(L581+L596+L611),IF(L566&lt;=0,0,-MIN(((L581+L611)/L566)*((L581+L611)&gt;0),(L581+L611))))</f>
        <v>0</v>
      </c>
      <c r="M626" s="14">
        <f t="shared" si="1890"/>
        <v>0</v>
      </c>
      <c r="N626" s="14">
        <f t="shared" si="1890"/>
        <v>0</v>
      </c>
      <c r="O626" s="14">
        <f t="shared" si="1890"/>
        <v>0</v>
      </c>
      <c r="P626" s="14">
        <f t="shared" si="1890"/>
        <v>0</v>
      </c>
      <c r="Q626" s="14">
        <f t="shared" si="1890"/>
        <v>0</v>
      </c>
      <c r="R626" s="14">
        <f t="shared" si="1890"/>
        <v>0</v>
      </c>
      <c r="S626" s="14">
        <f t="shared" si="1890"/>
        <v>0</v>
      </c>
      <c r="T626" s="14">
        <f>IF(AND(T566&lt;=0,T581+T596+T611&lt;0),-(T581+T596+T611),IF(T566&lt;=0,0,-MIN(((T581+T611)/T566)*((T581+T611)&gt;0),(T581+T611))))</f>
        <v>0</v>
      </c>
      <c r="U626" s="14">
        <f t="shared" ref="U626:AC626" si="1891">IF(AND(U566&lt;=0,U581+U596+U611&lt;0),-(U581+U596+U611),IF(U566&lt;=0,0,-MIN(((U581+U611)/U566)*((U581+U611)&gt;0),(U581+U611))))</f>
        <v>0</v>
      </c>
      <c r="V626" s="14">
        <f t="shared" si="1891"/>
        <v>0</v>
      </c>
      <c r="W626" s="14">
        <f t="shared" si="1891"/>
        <v>0</v>
      </c>
      <c r="X626" s="14">
        <f t="shared" si="1891"/>
        <v>0</v>
      </c>
      <c r="Y626" s="14">
        <f t="shared" si="1891"/>
        <v>0</v>
      </c>
      <c r="Z626" s="14">
        <f t="shared" si="1891"/>
        <v>0</v>
      </c>
      <c r="AA626" s="14">
        <f t="shared" si="1891"/>
        <v>0</v>
      </c>
      <c r="AB626" s="14">
        <f t="shared" si="1891"/>
        <v>0</v>
      </c>
      <c r="AC626" s="14">
        <f t="shared" si="1891"/>
        <v>0</v>
      </c>
      <c r="AD626" s="14">
        <f t="shared" ref="AD626:AG626" si="1892">IF(AND(AD566&lt;=0,AD581+AD596+AD611&lt;0),-(AD581+AD596+AD611),IF(AD566&lt;=0,0,-MIN(((AD581+AD611)/AD566)*((AD581+AD611)&gt;0),(AD581+AD611))))</f>
        <v>0</v>
      </c>
      <c r="AE626" s="14">
        <f t="shared" si="1892"/>
        <v>0</v>
      </c>
      <c r="AF626" s="14">
        <f t="shared" si="1892"/>
        <v>0</v>
      </c>
      <c r="AG626" s="14">
        <f t="shared" si="1892"/>
        <v>0</v>
      </c>
      <c r="AH626" s="14">
        <f t="shared" ref="AH626" si="1893">IF(AND(AH566&lt;=0,AH581+AH596+AH611&lt;0),-(AH581+AH596+AH611),IF(AH566&lt;=0,0,-MIN(((AH581+AH611)/AH566)*((AH581+AH611)&gt;0),(AH581+AH611))))</f>
        <v>0</v>
      </c>
      <c r="AI626" s="14">
        <f t="shared" ref="AI626:AM626" si="1894">IF(OR(AI566&lt;=0,AI581+AI596+AI611&lt;0),-(AI581+AI596+AI611),IF(AI566&lt;=0,0,-MIN(((AI581+AI611)/AI566)*((AI581+AI611)&gt;0),(AI581+AI611))))</f>
        <v>0</v>
      </c>
      <c r="AJ626" s="14">
        <f t="shared" si="1894"/>
        <v>0</v>
      </c>
      <c r="AK626" s="14">
        <f t="shared" si="1894"/>
        <v>0</v>
      </c>
      <c r="AL626" s="14">
        <f t="shared" si="1894"/>
        <v>0</v>
      </c>
      <c r="AM626" s="14">
        <f t="shared" si="1894"/>
        <v>0</v>
      </c>
    </row>
    <row r="627" spans="1:39" outlineLevel="2">
      <c r="A627" s="11">
        <f>ROW()</f>
        <v>627</v>
      </c>
      <c r="C627" s="6" t="s">
        <v>1</v>
      </c>
      <c r="D627" s="39"/>
      <c r="E627" s="39"/>
      <c r="F627" s="39"/>
      <c r="G627" s="39"/>
      <c r="I627" s="9"/>
      <c r="J627" s="9"/>
      <c r="K627" s="9"/>
      <c r="L627" s="9">
        <f t="shared" ref="L627" si="1895">SUM(L614:L626)</f>
        <v>-6.872871450000001E-2</v>
      </c>
      <c r="M627" s="9">
        <f t="shared" ref="M627" si="1896">SUM(M614:M626)</f>
        <v>-6.872871450000001E-2</v>
      </c>
      <c r="N627" s="9">
        <f t="shared" ref="N627" si="1897">SUM(N614:N626)</f>
        <v>-6.872871450000001E-2</v>
      </c>
      <c r="O627" s="9">
        <f t="shared" ref="O627" si="1898">SUM(O614:O626)</f>
        <v>-6.872871450000001E-2</v>
      </c>
      <c r="P627" s="9">
        <f t="shared" ref="P627" si="1899">SUM(P614:P626)</f>
        <v>-6.872871450000001E-2</v>
      </c>
      <c r="Q627" s="9">
        <f t="shared" ref="Q627" si="1900">SUM(Q614:Q626)</f>
        <v>-6.8728714499999996E-2</v>
      </c>
      <c r="R627" s="9">
        <f t="shared" ref="R627" si="1901">SUM(R614:R626)</f>
        <v>-6.8728714499999996E-2</v>
      </c>
      <c r="S627" s="9">
        <f t="shared" ref="S627" si="1902">SUM(S614:S626)</f>
        <v>-6.8728714499999996E-2</v>
      </c>
      <c r="T627" s="9">
        <f t="shared" ref="T627" si="1903">SUM(T614:T626)</f>
        <v>-6.7141810116248507E-2</v>
      </c>
      <c r="U627" s="9">
        <f t="shared" ref="U627" si="1904">SUM(U614:U626)</f>
        <v>-6.7141810116248507E-2</v>
      </c>
      <c r="V627" s="9">
        <f t="shared" ref="V627" si="1905">SUM(V614:V626)</f>
        <v>-6.7141810116248493E-2</v>
      </c>
      <c r="W627" s="9">
        <f t="shared" ref="W627" si="1906">SUM(W614:W626)</f>
        <v>1.5225596703749615</v>
      </c>
      <c r="X627" s="9">
        <f t="shared" ref="X627" si="1907">SUM(X614:X626)</f>
        <v>-4.3277420116248494E-2</v>
      </c>
      <c r="Y627" s="9">
        <f t="shared" ref="Y627" si="1908">SUM(Y614:Y626)</f>
        <v>-4.3277420116248494E-2</v>
      </c>
      <c r="Z627" s="9">
        <f t="shared" ref="Z627" si="1909">SUM(Z614:Z626)</f>
        <v>-4.327742011624848E-2</v>
      </c>
      <c r="AA627" s="9">
        <f t="shared" ref="AA627" si="1910">SUM(AA614:AA626)</f>
        <v>-4.3277420116248494E-2</v>
      </c>
      <c r="AB627" s="9">
        <f t="shared" ref="AB627" si="1911">SUM(AB614:AB626)</f>
        <v>-4.3277420116248494E-2</v>
      </c>
      <c r="AC627" s="9">
        <f t="shared" ref="AC627:AG627" si="1912">SUM(AC614:AC626)</f>
        <v>-4.3277420116248494E-2</v>
      </c>
      <c r="AD627" s="9">
        <f t="shared" si="1912"/>
        <v>-4.3277420116248494E-2</v>
      </c>
      <c r="AE627" s="9">
        <f t="shared" si="1912"/>
        <v>-4.3277420116248494E-2</v>
      </c>
      <c r="AF627" s="9">
        <f t="shared" si="1912"/>
        <v>0</v>
      </c>
      <c r="AG627" s="9">
        <f t="shared" si="1912"/>
        <v>0</v>
      </c>
      <c r="AH627" s="9">
        <f t="shared" ref="AH627" si="1913">SUM(AH614:AH626)</f>
        <v>0</v>
      </c>
      <c r="AI627" s="9">
        <f t="shared" ref="AI627:AM627" si="1914">SUM(AI614:AI626)</f>
        <v>0</v>
      </c>
      <c r="AJ627" s="9">
        <f t="shared" si="1914"/>
        <v>0</v>
      </c>
      <c r="AK627" s="9">
        <f t="shared" si="1914"/>
        <v>0</v>
      </c>
      <c r="AL627" s="9">
        <f t="shared" si="1914"/>
        <v>0</v>
      </c>
      <c r="AM627" s="9">
        <f t="shared" si="1914"/>
        <v>0</v>
      </c>
    </row>
    <row r="628" spans="1:39" outlineLevel="2">
      <c r="A628" s="11">
        <f>ROW()</f>
        <v>628</v>
      </c>
      <c r="B628" s="343" t="s">
        <v>70</v>
      </c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</row>
    <row r="629" spans="1:39" outlineLevel="2">
      <c r="A629" s="11">
        <f>ROW()</f>
        <v>629</v>
      </c>
      <c r="C629" s="6" t="s">
        <v>2</v>
      </c>
      <c r="D629" s="39"/>
      <c r="E629" s="39"/>
      <c r="F629" s="39"/>
      <c r="G629" s="39"/>
      <c r="H629" s="39"/>
      <c r="I629" s="9"/>
      <c r="J629" s="9"/>
      <c r="K629" s="9">
        <f t="shared" ref="K629:AC629" si="1915">K569+K584+K599+K614</f>
        <v>6.3939300000000004E-2</v>
      </c>
      <c r="L629" s="9">
        <f t="shared" si="1915"/>
        <v>6.0742335000000001E-2</v>
      </c>
      <c r="M629" s="9">
        <f t="shared" si="1915"/>
        <v>5.7545369999999998E-2</v>
      </c>
      <c r="N629" s="9">
        <f t="shared" si="1915"/>
        <v>5.4348404999999995E-2</v>
      </c>
      <c r="O629" s="9">
        <f t="shared" si="1915"/>
        <v>5.1151439999999992E-2</v>
      </c>
      <c r="P629" s="9">
        <f t="shared" si="1915"/>
        <v>4.7954474999999996E-2</v>
      </c>
      <c r="Q629" s="9">
        <f t="shared" si="1915"/>
        <v>4.4757509999999993E-2</v>
      </c>
      <c r="R629" s="9">
        <f t="shared" si="1915"/>
        <v>4.156054499999999E-2</v>
      </c>
      <c r="S629" s="9">
        <f t="shared" si="1915"/>
        <v>3.8363579999999994E-2</v>
      </c>
      <c r="T629" s="9">
        <f t="shared" si="1915"/>
        <v>3.5166614999999998E-2</v>
      </c>
      <c r="U629" s="9">
        <f t="shared" si="1915"/>
        <v>3.1969649999999995E-2</v>
      </c>
      <c r="V629" s="9">
        <f t="shared" si="1915"/>
        <v>2.8772684999999996E-2</v>
      </c>
      <c r="W629" s="9">
        <f t="shared" si="1915"/>
        <v>2.5575719999999996E-2</v>
      </c>
      <c r="X629" s="9">
        <f t="shared" si="1915"/>
        <v>2.2378754999999997E-2</v>
      </c>
      <c r="Y629" s="9">
        <f t="shared" si="1915"/>
        <v>1.9181789999999997E-2</v>
      </c>
      <c r="Z629" s="9">
        <f t="shared" si="1915"/>
        <v>1.5984824999999998E-2</v>
      </c>
      <c r="AA629" s="9">
        <f t="shared" si="1915"/>
        <v>1.2787859999999998E-2</v>
      </c>
      <c r="AB629" s="9">
        <f t="shared" si="1915"/>
        <v>9.5908949999999986E-3</v>
      </c>
      <c r="AC629" s="9">
        <f t="shared" si="1915"/>
        <v>6.3939299999999991E-3</v>
      </c>
      <c r="AD629" s="9">
        <f t="shared" ref="AD629:AG629" si="1916">AD569+AD584+AD599+AD614</f>
        <v>3.1969649999999995E-3</v>
      </c>
      <c r="AE629" s="9">
        <f t="shared" si="1916"/>
        <v>0</v>
      </c>
      <c r="AF629" s="9">
        <f t="shared" si="1916"/>
        <v>0</v>
      </c>
      <c r="AG629" s="9">
        <f t="shared" si="1916"/>
        <v>0</v>
      </c>
      <c r="AH629" s="9">
        <f t="shared" ref="AH629" si="1917">AH569+AH584+AH599+AH614</f>
        <v>0</v>
      </c>
      <c r="AI629" s="9">
        <f t="shared" ref="AI629:AM629" si="1918">AI569+AI584+AI599+AI614</f>
        <v>0</v>
      </c>
      <c r="AJ629" s="9">
        <f t="shared" si="1918"/>
        <v>0</v>
      </c>
      <c r="AK629" s="9">
        <f t="shared" si="1918"/>
        <v>0</v>
      </c>
      <c r="AL629" s="9">
        <f t="shared" si="1918"/>
        <v>0</v>
      </c>
      <c r="AM629" s="9">
        <f t="shared" si="1918"/>
        <v>0</v>
      </c>
    </row>
    <row r="630" spans="1:39" outlineLevel="2">
      <c r="A630" s="11">
        <f>ROW()</f>
        <v>630</v>
      </c>
      <c r="C630" s="6" t="s">
        <v>3</v>
      </c>
      <c r="D630" s="39"/>
      <c r="E630" s="39"/>
      <c r="F630" s="39"/>
      <c r="G630" s="39"/>
      <c r="H630" s="39"/>
      <c r="I630" s="9"/>
      <c r="J630" s="9"/>
      <c r="K630" s="9">
        <f t="shared" ref="K630:AC630" si="1919">K570+K585+K600+K615</f>
        <v>8.3315159999999999E-2</v>
      </c>
      <c r="L630" s="9">
        <f t="shared" si="1919"/>
        <v>7.9149401999999994E-2</v>
      </c>
      <c r="M630" s="9">
        <f t="shared" si="1919"/>
        <v>7.4983643999999988E-2</v>
      </c>
      <c r="N630" s="9">
        <f t="shared" si="1919"/>
        <v>7.0817885999999983E-2</v>
      </c>
      <c r="O630" s="9">
        <f t="shared" si="1919"/>
        <v>6.6652127999999977E-2</v>
      </c>
      <c r="P630" s="9">
        <f t="shared" si="1919"/>
        <v>6.2486369999999979E-2</v>
      </c>
      <c r="Q630" s="9">
        <f t="shared" si="1919"/>
        <v>5.832061199999998E-2</v>
      </c>
      <c r="R630" s="9">
        <f t="shared" si="1919"/>
        <v>5.4154853999999981E-2</v>
      </c>
      <c r="S630" s="9">
        <f t="shared" si="1919"/>
        <v>4.9989095999999983E-2</v>
      </c>
      <c r="T630" s="9">
        <f t="shared" si="1919"/>
        <v>4.5823337999999984E-2</v>
      </c>
      <c r="U630" s="9">
        <f t="shared" si="1919"/>
        <v>4.1657579999999986E-2</v>
      </c>
      <c r="V630" s="9">
        <f t="shared" si="1919"/>
        <v>3.7491821999999987E-2</v>
      </c>
      <c r="W630" s="9">
        <f t="shared" si="1919"/>
        <v>3.3326063999999989E-2</v>
      </c>
      <c r="X630" s="9">
        <f t="shared" si="1919"/>
        <v>2.916030599999999E-2</v>
      </c>
      <c r="Y630" s="9">
        <f t="shared" si="1919"/>
        <v>2.4994547999999991E-2</v>
      </c>
      <c r="Z630" s="9">
        <f t="shared" si="1919"/>
        <v>2.0828789999999993E-2</v>
      </c>
      <c r="AA630" s="9">
        <f t="shared" si="1919"/>
        <v>1.6663031999999994E-2</v>
      </c>
      <c r="AB630" s="9">
        <f t="shared" si="1919"/>
        <v>1.2497273999999996E-2</v>
      </c>
      <c r="AC630" s="9">
        <f t="shared" si="1919"/>
        <v>8.3315159999999971E-3</v>
      </c>
      <c r="AD630" s="9">
        <f t="shared" ref="AD630:AG630" si="1920">AD570+AD585+AD600+AD615</f>
        <v>4.1657579999999986E-3</v>
      </c>
      <c r="AE630" s="9">
        <f t="shared" si="1920"/>
        <v>0</v>
      </c>
      <c r="AF630" s="9">
        <f t="shared" si="1920"/>
        <v>0</v>
      </c>
      <c r="AG630" s="9">
        <f t="shared" si="1920"/>
        <v>0</v>
      </c>
      <c r="AH630" s="9">
        <f t="shared" ref="AH630" si="1921">AH570+AH585+AH600+AH615</f>
        <v>0</v>
      </c>
      <c r="AI630" s="9">
        <f t="shared" ref="AI630:AM630" si="1922">AI570+AI585+AI600+AI615</f>
        <v>0</v>
      </c>
      <c r="AJ630" s="9">
        <f t="shared" si="1922"/>
        <v>0</v>
      </c>
      <c r="AK630" s="9">
        <f t="shared" si="1922"/>
        <v>0</v>
      </c>
      <c r="AL630" s="9">
        <f t="shared" si="1922"/>
        <v>0</v>
      </c>
      <c r="AM630" s="9">
        <f t="shared" si="1922"/>
        <v>0</v>
      </c>
    </row>
    <row r="631" spans="1:39" outlineLevel="2">
      <c r="A631" s="11">
        <f>ROW()</f>
        <v>631</v>
      </c>
      <c r="C631" s="6" t="s">
        <v>4</v>
      </c>
      <c r="D631" s="39"/>
      <c r="E631" s="39"/>
      <c r="F631" s="39"/>
      <c r="G631" s="39"/>
      <c r="H631" s="39"/>
      <c r="I631" s="9"/>
      <c r="J631" s="9"/>
      <c r="K631" s="9">
        <f t="shared" ref="K631:AC631" si="1923">K571+K586+K601+K616</f>
        <v>0.35796585000000014</v>
      </c>
      <c r="L631" s="9">
        <f t="shared" si="1923"/>
        <v>0.33410146000000013</v>
      </c>
      <c r="M631" s="9">
        <f t="shared" si="1923"/>
        <v>0.31023707000000011</v>
      </c>
      <c r="N631" s="9">
        <f t="shared" si="1923"/>
        <v>0.2863726800000001</v>
      </c>
      <c r="O631" s="9">
        <f t="shared" si="1923"/>
        <v>0.26250829000000009</v>
      </c>
      <c r="P631" s="9">
        <f t="shared" si="1923"/>
        <v>0.23864390000000008</v>
      </c>
      <c r="Q631" s="9">
        <f t="shared" si="1923"/>
        <v>0.21477951000000006</v>
      </c>
      <c r="R631" s="9">
        <f t="shared" si="1923"/>
        <v>0.19091512000000005</v>
      </c>
      <c r="S631" s="9">
        <f t="shared" si="1923"/>
        <v>0.16705073000000004</v>
      </c>
      <c r="T631" s="9">
        <f t="shared" si="1923"/>
        <v>0.14318634000000002</v>
      </c>
      <c r="U631" s="9">
        <f t="shared" si="1923"/>
        <v>0.11932195000000002</v>
      </c>
      <c r="V631" s="9">
        <f t="shared" si="1923"/>
        <v>9.5457560000000025E-2</v>
      </c>
      <c r="W631" s="9">
        <f t="shared" si="1923"/>
        <v>0</v>
      </c>
      <c r="X631" s="9">
        <f t="shared" si="1923"/>
        <v>0</v>
      </c>
      <c r="Y631" s="9">
        <f t="shared" si="1923"/>
        <v>0</v>
      </c>
      <c r="Z631" s="9">
        <f t="shared" si="1923"/>
        <v>0</v>
      </c>
      <c r="AA631" s="9">
        <f t="shared" si="1923"/>
        <v>0</v>
      </c>
      <c r="AB631" s="9">
        <f t="shared" si="1923"/>
        <v>0</v>
      </c>
      <c r="AC631" s="9">
        <f t="shared" si="1923"/>
        <v>0</v>
      </c>
      <c r="AD631" s="9">
        <f t="shared" ref="AD631:AG631" si="1924">AD571+AD586+AD601+AD616</f>
        <v>0</v>
      </c>
      <c r="AE631" s="9">
        <f t="shared" si="1924"/>
        <v>0</v>
      </c>
      <c r="AF631" s="9">
        <f t="shared" si="1924"/>
        <v>0</v>
      </c>
      <c r="AG631" s="9">
        <f t="shared" si="1924"/>
        <v>0</v>
      </c>
      <c r="AH631" s="9">
        <f t="shared" ref="AH631" si="1925">AH571+AH586+AH601+AH616</f>
        <v>0</v>
      </c>
      <c r="AI631" s="9">
        <f t="shared" ref="AI631:AM631" si="1926">AI571+AI586+AI601+AI616</f>
        <v>0</v>
      </c>
      <c r="AJ631" s="9">
        <f t="shared" si="1926"/>
        <v>0</v>
      </c>
      <c r="AK631" s="9">
        <f t="shared" si="1926"/>
        <v>0</v>
      </c>
      <c r="AL631" s="9">
        <f t="shared" si="1926"/>
        <v>0</v>
      </c>
      <c r="AM631" s="9">
        <f t="shared" si="1926"/>
        <v>0</v>
      </c>
    </row>
    <row r="632" spans="1:39" outlineLevel="2">
      <c r="A632" s="11">
        <f>ROW()</f>
        <v>632</v>
      </c>
      <c r="C632" s="6" t="s">
        <v>5</v>
      </c>
      <c r="D632" s="39"/>
      <c r="E632" s="39"/>
      <c r="F632" s="39"/>
      <c r="G632" s="39"/>
      <c r="H632" s="39"/>
      <c r="I632" s="9"/>
      <c r="J632" s="9"/>
      <c r="K632" s="9">
        <f t="shared" ref="K632:AC632" si="1927">K572+K587+K602+K617</f>
        <v>0.75003203000000007</v>
      </c>
      <c r="L632" s="9">
        <f t="shared" si="1927"/>
        <v>0.71253042850000003</v>
      </c>
      <c r="M632" s="9">
        <f t="shared" si="1927"/>
        <v>0.675028827</v>
      </c>
      <c r="N632" s="9">
        <f t="shared" si="1927"/>
        <v>0.63752722549999996</v>
      </c>
      <c r="O632" s="9">
        <f t="shared" si="1927"/>
        <v>0.60002562399999992</v>
      </c>
      <c r="P632" s="9">
        <f t="shared" si="1927"/>
        <v>0.56252402249999989</v>
      </c>
      <c r="Q632" s="9">
        <f t="shared" si="1927"/>
        <v>0.52502242099999985</v>
      </c>
      <c r="R632" s="9">
        <f t="shared" si="1927"/>
        <v>0.48752081949999987</v>
      </c>
      <c r="S632" s="9">
        <f t="shared" si="1927"/>
        <v>0.45001921799999989</v>
      </c>
      <c r="T632" s="9">
        <f t="shared" si="1927"/>
        <v>0.39506166827873346</v>
      </c>
      <c r="U632" s="9">
        <f t="shared" si="1927"/>
        <v>0.35914697116248495</v>
      </c>
      <c r="V632" s="9">
        <f t="shared" si="1927"/>
        <v>0.32323227404623645</v>
      </c>
      <c r="W632" s="9">
        <f t="shared" si="1927"/>
        <v>0.28731757692998794</v>
      </c>
      <c r="X632" s="9">
        <f t="shared" si="1927"/>
        <v>0.25140287981373943</v>
      </c>
      <c r="Y632" s="9">
        <f t="shared" si="1927"/>
        <v>0.21548818269749093</v>
      </c>
      <c r="Z632" s="9">
        <f t="shared" si="1927"/>
        <v>0.17957348558124245</v>
      </c>
      <c r="AA632" s="9">
        <f t="shared" si="1927"/>
        <v>0.14365878846499397</v>
      </c>
      <c r="AB632" s="9">
        <f t="shared" si="1927"/>
        <v>0.10774409134874548</v>
      </c>
      <c r="AC632" s="9">
        <f t="shared" si="1927"/>
        <v>7.1829394232496985E-2</v>
      </c>
      <c r="AD632" s="9">
        <f t="shared" ref="AD632:AG632" si="1928">AD572+AD587+AD602+AD617</f>
        <v>3.5914697116248492E-2</v>
      </c>
      <c r="AE632" s="9">
        <f t="shared" si="1928"/>
        <v>0</v>
      </c>
      <c r="AF632" s="9">
        <f t="shared" si="1928"/>
        <v>0</v>
      </c>
      <c r="AG632" s="9">
        <f t="shared" si="1928"/>
        <v>0</v>
      </c>
      <c r="AH632" s="9">
        <f t="shared" ref="AH632" si="1929">AH572+AH587+AH602+AH617</f>
        <v>0</v>
      </c>
      <c r="AI632" s="9">
        <f t="shared" ref="AI632:AM632" si="1930">AI572+AI587+AI602+AI617</f>
        <v>0</v>
      </c>
      <c r="AJ632" s="9">
        <f t="shared" si="1930"/>
        <v>0</v>
      </c>
      <c r="AK632" s="9">
        <f t="shared" si="1930"/>
        <v>0</v>
      </c>
      <c r="AL632" s="9">
        <f t="shared" si="1930"/>
        <v>0</v>
      </c>
      <c r="AM632" s="9">
        <f t="shared" si="1930"/>
        <v>0</v>
      </c>
    </row>
    <row r="633" spans="1:39" outlineLevel="2">
      <c r="A633" s="11">
        <f>ROW()</f>
        <v>633</v>
      </c>
      <c r="C633" s="6" t="s">
        <v>473</v>
      </c>
      <c r="D633" s="39"/>
      <c r="E633" s="39"/>
      <c r="F633" s="39"/>
      <c r="G633" s="39"/>
      <c r="H633" s="39"/>
      <c r="I633" s="9"/>
      <c r="J633" s="9"/>
      <c r="K633" s="9">
        <f t="shared" ref="K633:AG633" si="1931">K573+K588+K603+K618</f>
        <v>0</v>
      </c>
      <c r="L633" s="9">
        <f t="shared" si="1931"/>
        <v>0</v>
      </c>
      <c r="M633" s="9">
        <f t="shared" si="1931"/>
        <v>0</v>
      </c>
      <c r="N633" s="9">
        <f t="shared" si="1931"/>
        <v>0</v>
      </c>
      <c r="O633" s="9">
        <f t="shared" si="1931"/>
        <v>0</v>
      </c>
      <c r="P633" s="9">
        <f t="shared" si="1931"/>
        <v>0</v>
      </c>
      <c r="Q633" s="9">
        <f t="shared" si="1931"/>
        <v>0</v>
      </c>
      <c r="R633" s="9">
        <f t="shared" si="1931"/>
        <v>0</v>
      </c>
      <c r="S633" s="9">
        <f t="shared" si="1931"/>
        <v>0</v>
      </c>
      <c r="T633" s="9">
        <f t="shared" si="1931"/>
        <v>0</v>
      </c>
      <c r="U633" s="9">
        <f t="shared" si="1931"/>
        <v>0</v>
      </c>
      <c r="V633" s="9">
        <f t="shared" si="1931"/>
        <v>0</v>
      </c>
      <c r="W633" s="9">
        <f t="shared" si="1931"/>
        <v>0</v>
      </c>
      <c r="X633" s="9">
        <f t="shared" si="1931"/>
        <v>0</v>
      </c>
      <c r="Y633" s="9">
        <f t="shared" si="1931"/>
        <v>0</v>
      </c>
      <c r="Z633" s="9">
        <f t="shared" si="1931"/>
        <v>0</v>
      </c>
      <c r="AA633" s="9">
        <f t="shared" si="1931"/>
        <v>0</v>
      </c>
      <c r="AB633" s="9">
        <f t="shared" si="1931"/>
        <v>0</v>
      </c>
      <c r="AC633" s="9">
        <f t="shared" si="1931"/>
        <v>0</v>
      </c>
      <c r="AD633" s="9">
        <f t="shared" si="1931"/>
        <v>0</v>
      </c>
      <c r="AE633" s="9">
        <f t="shared" si="1931"/>
        <v>0</v>
      </c>
      <c r="AF633" s="9">
        <f t="shared" si="1931"/>
        <v>0</v>
      </c>
      <c r="AG633" s="9">
        <f t="shared" si="1931"/>
        <v>0</v>
      </c>
      <c r="AH633" s="9">
        <f t="shared" ref="AH633" si="1932">AH573+AH588+AH603+AH618</f>
        <v>0</v>
      </c>
      <c r="AI633" s="9">
        <f t="shared" ref="AI633:AM633" si="1933">AI573+AI588+AI603+AI618</f>
        <v>0</v>
      </c>
      <c r="AJ633" s="9">
        <f t="shared" si="1933"/>
        <v>0</v>
      </c>
      <c r="AK633" s="9">
        <f t="shared" si="1933"/>
        <v>0</v>
      </c>
      <c r="AL633" s="9">
        <f t="shared" si="1933"/>
        <v>0</v>
      </c>
      <c r="AM633" s="9">
        <f t="shared" si="1933"/>
        <v>0</v>
      </c>
    </row>
    <row r="634" spans="1:39" outlineLevel="2">
      <c r="A634" s="11">
        <f>ROW()</f>
        <v>634</v>
      </c>
      <c r="C634" s="6" t="s">
        <v>474</v>
      </c>
      <c r="D634" s="39"/>
      <c r="E634" s="39"/>
      <c r="F634" s="39"/>
      <c r="G634" s="39"/>
      <c r="H634" s="39"/>
      <c r="I634" s="9"/>
      <c r="J634" s="9"/>
      <c r="K634" s="9">
        <f t="shared" ref="K634:AG634" si="1934">K574+K589+K604+K619</f>
        <v>0</v>
      </c>
      <c r="L634" s="9">
        <f t="shared" si="1934"/>
        <v>0</v>
      </c>
      <c r="M634" s="9">
        <f t="shared" si="1934"/>
        <v>0</v>
      </c>
      <c r="N634" s="9">
        <f t="shared" si="1934"/>
        <v>0</v>
      </c>
      <c r="O634" s="9">
        <f t="shared" si="1934"/>
        <v>0</v>
      </c>
      <c r="P634" s="9">
        <f t="shared" si="1934"/>
        <v>0</v>
      </c>
      <c r="Q634" s="9">
        <f t="shared" si="1934"/>
        <v>0</v>
      </c>
      <c r="R634" s="9">
        <f t="shared" si="1934"/>
        <v>0</v>
      </c>
      <c r="S634" s="9">
        <f t="shared" si="1934"/>
        <v>0</v>
      </c>
      <c r="T634" s="9">
        <f t="shared" si="1934"/>
        <v>0</v>
      </c>
      <c r="U634" s="9">
        <f t="shared" si="1934"/>
        <v>0</v>
      </c>
      <c r="V634" s="9">
        <f t="shared" si="1934"/>
        <v>0</v>
      </c>
      <c r="W634" s="9">
        <f t="shared" si="1934"/>
        <v>0</v>
      </c>
      <c r="X634" s="9">
        <f t="shared" si="1934"/>
        <v>0</v>
      </c>
      <c r="Y634" s="9">
        <f t="shared" si="1934"/>
        <v>0</v>
      </c>
      <c r="Z634" s="9">
        <f t="shared" si="1934"/>
        <v>0</v>
      </c>
      <c r="AA634" s="9">
        <f t="shared" si="1934"/>
        <v>0</v>
      </c>
      <c r="AB634" s="9">
        <f t="shared" si="1934"/>
        <v>0</v>
      </c>
      <c r="AC634" s="9">
        <f t="shared" si="1934"/>
        <v>0</v>
      </c>
      <c r="AD634" s="9">
        <f t="shared" si="1934"/>
        <v>0</v>
      </c>
      <c r="AE634" s="9">
        <f t="shared" si="1934"/>
        <v>0</v>
      </c>
      <c r="AF634" s="9">
        <f t="shared" si="1934"/>
        <v>0</v>
      </c>
      <c r="AG634" s="9">
        <f t="shared" si="1934"/>
        <v>0</v>
      </c>
      <c r="AH634" s="9">
        <f t="shared" ref="AH634" si="1935">AH574+AH589+AH604+AH619</f>
        <v>0</v>
      </c>
      <c r="AI634" s="9">
        <f t="shared" ref="AI634:AM634" si="1936">AI574+AI589+AI604+AI619</f>
        <v>0</v>
      </c>
      <c r="AJ634" s="9">
        <f t="shared" si="1936"/>
        <v>0</v>
      </c>
      <c r="AK634" s="9">
        <f t="shared" si="1936"/>
        <v>0</v>
      </c>
      <c r="AL634" s="9">
        <f t="shared" si="1936"/>
        <v>0</v>
      </c>
      <c r="AM634" s="9">
        <f t="shared" si="1936"/>
        <v>0</v>
      </c>
    </row>
    <row r="635" spans="1:39" outlineLevel="2">
      <c r="A635" s="11">
        <f>ROW()</f>
        <v>635</v>
      </c>
      <c r="C635" s="6" t="s">
        <v>477</v>
      </c>
      <c r="D635" s="39"/>
      <c r="E635" s="39"/>
      <c r="F635" s="39"/>
      <c r="G635" s="39"/>
      <c r="H635" s="39"/>
      <c r="I635" s="9"/>
      <c r="J635" s="9"/>
      <c r="K635" s="9">
        <f t="shared" ref="K635:AG635" si="1937">K575+K590+K605+K620</f>
        <v>0</v>
      </c>
      <c r="L635" s="9">
        <f t="shared" si="1937"/>
        <v>0</v>
      </c>
      <c r="M635" s="9">
        <f t="shared" si="1937"/>
        <v>0</v>
      </c>
      <c r="N635" s="9">
        <f t="shared" si="1937"/>
        <v>0</v>
      </c>
      <c r="O635" s="9">
        <f t="shared" si="1937"/>
        <v>0</v>
      </c>
      <c r="P635" s="9">
        <f t="shared" si="1937"/>
        <v>0</v>
      </c>
      <c r="Q635" s="9">
        <f t="shared" si="1937"/>
        <v>0</v>
      </c>
      <c r="R635" s="9">
        <f t="shared" si="1937"/>
        <v>0</v>
      </c>
      <c r="S635" s="9">
        <f t="shared" si="1937"/>
        <v>0</v>
      </c>
      <c r="T635" s="9">
        <f t="shared" si="1937"/>
        <v>0</v>
      </c>
      <c r="U635" s="9">
        <f t="shared" si="1937"/>
        <v>0</v>
      </c>
      <c r="V635" s="9">
        <f t="shared" si="1937"/>
        <v>0</v>
      </c>
      <c r="W635" s="9">
        <f t="shared" si="1937"/>
        <v>0</v>
      </c>
      <c r="X635" s="9">
        <f t="shared" si="1937"/>
        <v>0</v>
      </c>
      <c r="Y635" s="9">
        <f t="shared" si="1937"/>
        <v>0</v>
      </c>
      <c r="Z635" s="9">
        <f t="shared" si="1937"/>
        <v>0</v>
      </c>
      <c r="AA635" s="9">
        <f t="shared" si="1937"/>
        <v>0</v>
      </c>
      <c r="AB635" s="9">
        <f t="shared" si="1937"/>
        <v>0</v>
      </c>
      <c r="AC635" s="9">
        <f t="shared" si="1937"/>
        <v>0</v>
      </c>
      <c r="AD635" s="9">
        <f t="shared" si="1937"/>
        <v>0</v>
      </c>
      <c r="AE635" s="9">
        <f t="shared" si="1937"/>
        <v>0</v>
      </c>
      <c r="AF635" s="9">
        <f t="shared" si="1937"/>
        <v>0</v>
      </c>
      <c r="AG635" s="9">
        <f t="shared" si="1937"/>
        <v>0</v>
      </c>
      <c r="AH635" s="9">
        <f t="shared" ref="AH635" si="1938">AH575+AH590+AH605+AH620</f>
        <v>0</v>
      </c>
      <c r="AI635" s="9">
        <f t="shared" ref="AI635:AM635" si="1939">AI575+AI590+AI605+AI620</f>
        <v>0</v>
      </c>
      <c r="AJ635" s="9">
        <f t="shared" si="1939"/>
        <v>0</v>
      </c>
      <c r="AK635" s="9">
        <f t="shared" si="1939"/>
        <v>0</v>
      </c>
      <c r="AL635" s="9">
        <f t="shared" si="1939"/>
        <v>0</v>
      </c>
      <c r="AM635" s="9">
        <f t="shared" si="1939"/>
        <v>0</v>
      </c>
    </row>
    <row r="636" spans="1:39" outlineLevel="2">
      <c r="A636" s="11">
        <f>ROW()</f>
        <v>636</v>
      </c>
      <c r="C636" s="6" t="s">
        <v>511</v>
      </c>
      <c r="D636" s="39"/>
      <c r="E636" s="39"/>
      <c r="F636" s="39"/>
      <c r="G636" s="39"/>
      <c r="H636" s="39"/>
      <c r="I636" s="9"/>
      <c r="J636" s="9"/>
      <c r="K636" s="9">
        <f t="shared" ref="K636:AM636" si="1940">K576+K591+K606+K621</f>
        <v>0</v>
      </c>
      <c r="L636" s="9">
        <f t="shared" si="1940"/>
        <v>0</v>
      </c>
      <c r="M636" s="9">
        <f t="shared" si="1940"/>
        <v>0</v>
      </c>
      <c r="N636" s="9">
        <f t="shared" si="1940"/>
        <v>0</v>
      </c>
      <c r="O636" s="9">
        <f t="shared" si="1940"/>
        <v>0</v>
      </c>
      <c r="P636" s="9">
        <f t="shared" si="1940"/>
        <v>0</v>
      </c>
      <c r="Q636" s="9">
        <f t="shared" si="1940"/>
        <v>0</v>
      </c>
      <c r="R636" s="9">
        <f t="shared" si="1940"/>
        <v>0</v>
      </c>
      <c r="S636" s="9">
        <f t="shared" si="1940"/>
        <v>0</v>
      </c>
      <c r="T636" s="9">
        <f t="shared" si="1940"/>
        <v>0</v>
      </c>
      <c r="U636" s="9">
        <f t="shared" si="1940"/>
        <v>0</v>
      </c>
      <c r="V636" s="9">
        <f t="shared" si="1940"/>
        <v>0</v>
      </c>
      <c r="W636" s="9">
        <f t="shared" si="1940"/>
        <v>0</v>
      </c>
      <c r="X636" s="9">
        <f t="shared" si="1940"/>
        <v>0</v>
      </c>
      <c r="Y636" s="9">
        <f t="shared" si="1940"/>
        <v>0</v>
      </c>
      <c r="Z636" s="9">
        <f t="shared" si="1940"/>
        <v>0</v>
      </c>
      <c r="AA636" s="9">
        <f t="shared" si="1940"/>
        <v>0</v>
      </c>
      <c r="AB636" s="9">
        <f t="shared" si="1940"/>
        <v>0</v>
      </c>
      <c r="AC636" s="9">
        <f t="shared" si="1940"/>
        <v>0</v>
      </c>
      <c r="AD636" s="9">
        <f t="shared" si="1940"/>
        <v>0</v>
      </c>
      <c r="AE636" s="9">
        <f t="shared" si="1940"/>
        <v>0</v>
      </c>
      <c r="AF636" s="9">
        <f t="shared" si="1940"/>
        <v>0</v>
      </c>
      <c r="AG636" s="9">
        <f t="shared" si="1940"/>
        <v>0</v>
      </c>
      <c r="AH636" s="9">
        <f t="shared" ref="AH636" si="1941">AH576+AH591+AH606+AH621</f>
        <v>0</v>
      </c>
      <c r="AI636" s="9">
        <f t="shared" si="1940"/>
        <v>0</v>
      </c>
      <c r="AJ636" s="9">
        <f t="shared" si="1940"/>
        <v>0</v>
      </c>
      <c r="AK636" s="9">
        <f t="shared" si="1940"/>
        <v>0</v>
      </c>
      <c r="AL636" s="9">
        <f t="shared" si="1940"/>
        <v>0</v>
      </c>
      <c r="AM636" s="9">
        <f t="shared" si="1940"/>
        <v>0</v>
      </c>
    </row>
    <row r="637" spans="1:39" outlineLevel="2">
      <c r="A637" s="11">
        <f>ROW()</f>
        <v>637</v>
      </c>
      <c r="C637" s="6" t="s">
        <v>655</v>
      </c>
      <c r="D637" s="39"/>
      <c r="E637" s="39"/>
      <c r="F637" s="39"/>
      <c r="G637" s="39"/>
      <c r="H637" s="3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</row>
    <row r="638" spans="1:39" outlineLevel="2">
      <c r="A638" s="11">
        <f>ROW()</f>
        <v>638</v>
      </c>
      <c r="C638" s="6" t="s">
        <v>656</v>
      </c>
      <c r="D638" s="39"/>
      <c r="E638" s="39"/>
      <c r="F638" s="39"/>
      <c r="G638" s="39"/>
      <c r="H638" s="3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</row>
    <row r="639" spans="1:39" outlineLevel="2">
      <c r="A639" s="11">
        <f>ROW()</f>
        <v>639</v>
      </c>
      <c r="C639" s="6" t="s">
        <v>667</v>
      </c>
      <c r="D639" s="39"/>
      <c r="E639" s="39"/>
      <c r="F639" s="39"/>
      <c r="G639" s="39"/>
      <c r="H639" s="3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</row>
    <row r="640" spans="1:39" outlineLevel="2">
      <c r="A640" s="11">
        <f>ROW()</f>
        <v>640</v>
      </c>
      <c r="C640" s="6" t="s">
        <v>212</v>
      </c>
      <c r="D640" s="39"/>
      <c r="E640" s="39"/>
      <c r="F640" s="39"/>
      <c r="G640" s="39"/>
      <c r="H640" s="39"/>
      <c r="I640" s="9"/>
      <c r="J640" s="9"/>
      <c r="K640" s="9">
        <f t="shared" ref="K640:AC640" si="1942">K580+K595+K610+K625</f>
        <v>0</v>
      </c>
      <c r="L640" s="9">
        <f t="shared" si="1942"/>
        <v>0</v>
      </c>
      <c r="M640" s="9">
        <f t="shared" si="1942"/>
        <v>0</v>
      </c>
      <c r="N640" s="9">
        <f t="shared" si="1942"/>
        <v>0</v>
      </c>
      <c r="O640" s="9">
        <f t="shared" si="1942"/>
        <v>0</v>
      </c>
      <c r="P640" s="9">
        <f t="shared" si="1942"/>
        <v>0</v>
      </c>
      <c r="Q640" s="9">
        <f t="shared" si="1942"/>
        <v>0</v>
      </c>
      <c r="R640" s="9">
        <f t="shared" si="1942"/>
        <v>0</v>
      </c>
      <c r="S640" s="9">
        <f t="shared" si="1942"/>
        <v>0</v>
      </c>
      <c r="T640" s="9">
        <f t="shared" si="1942"/>
        <v>0</v>
      </c>
      <c r="U640" s="9">
        <f t="shared" si="1942"/>
        <v>0</v>
      </c>
      <c r="V640" s="9">
        <f t="shared" si="1942"/>
        <v>0</v>
      </c>
      <c r="W640" s="9">
        <f t="shared" si="1942"/>
        <v>0</v>
      </c>
      <c r="X640" s="9">
        <f t="shared" si="1942"/>
        <v>0</v>
      </c>
      <c r="Y640" s="9">
        <f t="shared" si="1942"/>
        <v>0</v>
      </c>
      <c r="Z640" s="9">
        <f t="shared" si="1942"/>
        <v>0</v>
      </c>
      <c r="AA640" s="9">
        <f t="shared" si="1942"/>
        <v>0</v>
      </c>
      <c r="AB640" s="9">
        <f t="shared" si="1942"/>
        <v>0</v>
      </c>
      <c r="AC640" s="9">
        <f t="shared" si="1942"/>
        <v>0</v>
      </c>
      <c r="AD640" s="9">
        <f t="shared" ref="AD640:AH640" si="1943">AD580+AD595+AD610+AD625</f>
        <v>0</v>
      </c>
      <c r="AE640" s="9">
        <f t="shared" si="1943"/>
        <v>0</v>
      </c>
      <c r="AF640" s="9">
        <f t="shared" si="1943"/>
        <v>0</v>
      </c>
      <c r="AG640" s="9">
        <f t="shared" si="1943"/>
        <v>0</v>
      </c>
      <c r="AH640" s="9">
        <f t="shared" si="1943"/>
        <v>0</v>
      </c>
      <c r="AI640" s="9">
        <f t="shared" ref="AI640:AM640" si="1944">AI580+AI595+AI610+AI625</f>
        <v>0</v>
      </c>
      <c r="AJ640" s="9">
        <f t="shared" si="1944"/>
        <v>0</v>
      </c>
      <c r="AK640" s="9">
        <f t="shared" si="1944"/>
        <v>0</v>
      </c>
      <c r="AL640" s="9">
        <f t="shared" si="1944"/>
        <v>0</v>
      </c>
      <c r="AM640" s="9">
        <f t="shared" si="1944"/>
        <v>0</v>
      </c>
    </row>
    <row r="641" spans="1:39" outlineLevel="2">
      <c r="A641" s="11">
        <f>ROW()</f>
        <v>641</v>
      </c>
      <c r="C641" s="30" t="s">
        <v>362</v>
      </c>
      <c r="D641" s="90"/>
      <c r="E641" s="90"/>
      <c r="F641" s="90"/>
      <c r="G641" s="90"/>
      <c r="H641" s="90"/>
      <c r="I641" s="15"/>
      <c r="J641" s="15"/>
      <c r="K641" s="15">
        <f t="shared" ref="K641:AC641" si="1945">K581+K596+K611+K626</f>
        <v>0</v>
      </c>
      <c r="L641" s="15">
        <f t="shared" si="1945"/>
        <v>0</v>
      </c>
      <c r="M641" s="15">
        <f t="shared" si="1945"/>
        <v>0</v>
      </c>
      <c r="N641" s="15">
        <f t="shared" si="1945"/>
        <v>0</v>
      </c>
      <c r="O641" s="15">
        <f t="shared" si="1945"/>
        <v>0</v>
      </c>
      <c r="P641" s="15">
        <f t="shared" si="1945"/>
        <v>0</v>
      </c>
      <c r="Q641" s="15">
        <f t="shared" si="1945"/>
        <v>0</v>
      </c>
      <c r="R641" s="15">
        <f t="shared" si="1945"/>
        <v>0</v>
      </c>
      <c r="S641" s="15">
        <f t="shared" si="1945"/>
        <v>0</v>
      </c>
      <c r="T641" s="15">
        <f t="shared" si="1945"/>
        <v>0</v>
      </c>
      <c r="U641" s="15">
        <f t="shared" si="1945"/>
        <v>0</v>
      </c>
      <c r="V641" s="15">
        <f t="shared" si="1945"/>
        <v>0</v>
      </c>
      <c r="W641" s="15">
        <f t="shared" si="1945"/>
        <v>0</v>
      </c>
      <c r="X641" s="15">
        <f t="shared" si="1945"/>
        <v>0</v>
      </c>
      <c r="Y641" s="15">
        <f t="shared" si="1945"/>
        <v>0</v>
      </c>
      <c r="Z641" s="15">
        <f t="shared" si="1945"/>
        <v>0</v>
      </c>
      <c r="AA641" s="15">
        <f t="shared" si="1945"/>
        <v>0</v>
      </c>
      <c r="AB641" s="15">
        <f t="shared" si="1945"/>
        <v>0</v>
      </c>
      <c r="AC641" s="15">
        <f t="shared" si="1945"/>
        <v>0</v>
      </c>
      <c r="AD641" s="15">
        <f t="shared" ref="AD641:AH641" si="1946">AD581+AD596+AD611+AD626</f>
        <v>0</v>
      </c>
      <c r="AE641" s="15">
        <f t="shared" si="1946"/>
        <v>0</v>
      </c>
      <c r="AF641" s="15">
        <f t="shared" si="1946"/>
        <v>0</v>
      </c>
      <c r="AG641" s="15">
        <f t="shared" si="1946"/>
        <v>0</v>
      </c>
      <c r="AH641" s="15">
        <f t="shared" si="1946"/>
        <v>0</v>
      </c>
      <c r="AI641" s="15">
        <f t="shared" ref="AI641:AM641" si="1947">AI581+AI596+AI611+AI626</f>
        <v>0</v>
      </c>
      <c r="AJ641" s="15">
        <f t="shared" si="1947"/>
        <v>0</v>
      </c>
      <c r="AK641" s="15">
        <f t="shared" si="1947"/>
        <v>0</v>
      </c>
      <c r="AL641" s="15">
        <f t="shared" si="1947"/>
        <v>0</v>
      </c>
      <c r="AM641" s="15">
        <f t="shared" si="1947"/>
        <v>0</v>
      </c>
    </row>
    <row r="642" spans="1:39" outlineLevel="2">
      <c r="A642" s="11">
        <f>ROW()</f>
        <v>642</v>
      </c>
      <c r="C642" s="6" t="s">
        <v>1</v>
      </c>
      <c r="D642" s="39"/>
      <c r="E642" s="39"/>
      <c r="F642" s="39"/>
      <c r="G642" s="39"/>
      <c r="H642" s="39"/>
      <c r="I642" s="9"/>
      <c r="J642" s="9"/>
      <c r="K642" s="9">
        <f t="shared" ref="K642:L642" si="1948">SUM(K629:K641)</f>
        <v>1.2552523400000002</v>
      </c>
      <c r="L642" s="9">
        <f t="shared" si="1948"/>
        <v>1.1865236255</v>
      </c>
      <c r="M642" s="9">
        <f t="shared" ref="M642" si="1949">SUM(M629:M641)</f>
        <v>1.1177949110000001</v>
      </c>
      <c r="N642" s="9">
        <f t="shared" ref="N642" si="1950">SUM(N629:N641)</f>
        <v>1.0490661965000001</v>
      </c>
      <c r="O642" s="9">
        <f t="shared" ref="O642" si="1951">SUM(O629:O641)</f>
        <v>0.98033748199999993</v>
      </c>
      <c r="P642" s="9">
        <f t="shared" ref="P642" si="1952">SUM(P629:P641)</f>
        <v>0.91160876749999997</v>
      </c>
      <c r="Q642" s="9">
        <f t="shared" ref="Q642" si="1953">SUM(Q629:Q641)</f>
        <v>0.84288005299999991</v>
      </c>
      <c r="R642" s="9">
        <f t="shared" ref="R642" si="1954">SUM(R629:R641)</f>
        <v>0.77415133849999984</v>
      </c>
      <c r="S642" s="9">
        <f t="shared" ref="S642" si="1955">SUM(S629:S641)</f>
        <v>0.70542262399999989</v>
      </c>
      <c r="T642" s="9">
        <f t="shared" ref="T642" si="1956">SUM(T629:T641)</f>
        <v>0.61923796127873343</v>
      </c>
      <c r="U642" s="9">
        <f t="shared" ref="U642" si="1957">SUM(U629:U641)</f>
        <v>0.55209615116248489</v>
      </c>
      <c r="V642" s="9">
        <f t="shared" ref="V642" si="1958">SUM(V629:V641)</f>
        <v>0.48495434104623647</v>
      </c>
      <c r="W642" s="9">
        <f t="shared" ref="W642" si="1959">SUM(W629:W641)</f>
        <v>0.34621936092998795</v>
      </c>
      <c r="X642" s="9">
        <f t="shared" ref="X642" si="1960">SUM(X629:X641)</f>
        <v>0.30294194081373943</v>
      </c>
      <c r="Y642" s="9">
        <f t="shared" ref="Y642" si="1961">SUM(Y629:Y641)</f>
        <v>0.25966452069749091</v>
      </c>
      <c r="Z642" s="9">
        <f t="shared" ref="Z642" si="1962">SUM(Z629:Z641)</f>
        <v>0.21638710058124244</v>
      </c>
      <c r="AA642" s="9">
        <f t="shared" ref="AA642" si="1963">SUM(AA629:AA641)</f>
        <v>0.17310968046499398</v>
      </c>
      <c r="AB642" s="9">
        <f t="shared" ref="AB642" si="1964">SUM(AB629:AB641)</f>
        <v>0.12983226034874548</v>
      </c>
      <c r="AC642" s="9">
        <f t="shared" ref="AC642:AG642" si="1965">SUM(AC629:AC641)</f>
        <v>8.6554840232496988E-2</v>
      </c>
      <c r="AD642" s="9">
        <f t="shared" si="1965"/>
        <v>4.3277420116248494E-2</v>
      </c>
      <c r="AE642" s="9">
        <f t="shared" si="1965"/>
        <v>0</v>
      </c>
      <c r="AF642" s="9">
        <f t="shared" si="1965"/>
        <v>0</v>
      </c>
      <c r="AG642" s="9">
        <f t="shared" si="1965"/>
        <v>0</v>
      </c>
      <c r="AH642" s="9">
        <f t="shared" ref="AH642" si="1966">SUM(AH629:AH641)</f>
        <v>0</v>
      </c>
      <c r="AI642" s="9">
        <f t="shared" ref="AI642:AM642" si="1967">SUM(AI629:AI641)</f>
        <v>0</v>
      </c>
      <c r="AJ642" s="9">
        <f t="shared" si="1967"/>
        <v>0</v>
      </c>
      <c r="AK642" s="9">
        <f t="shared" si="1967"/>
        <v>0</v>
      </c>
      <c r="AL642" s="9">
        <f t="shared" si="1967"/>
        <v>0</v>
      </c>
      <c r="AM642" s="9">
        <f t="shared" si="1967"/>
        <v>0</v>
      </c>
    </row>
    <row r="643" spans="1:39" outlineLevel="3">
      <c r="A643" s="11">
        <f>ROW()</f>
        <v>643</v>
      </c>
      <c r="B643" s="343" t="s">
        <v>658</v>
      </c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</row>
    <row r="644" spans="1:39" outlineLevel="3">
      <c r="A644" s="11">
        <f>ROW()</f>
        <v>644</v>
      </c>
      <c r="C644" s="6" t="s">
        <v>2</v>
      </c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9"/>
      <c r="T644" s="39"/>
      <c r="U644" s="39"/>
      <c r="V644" s="39"/>
      <c r="W644" s="39"/>
      <c r="X644" s="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</row>
    <row r="645" spans="1:39" outlineLevel="3">
      <c r="A645" s="11">
        <f>ROW()</f>
        <v>645</v>
      </c>
      <c r="C645" s="6" t="s">
        <v>3</v>
      </c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9"/>
      <c r="T645" s="39"/>
      <c r="U645" s="39"/>
      <c r="V645" s="39"/>
      <c r="W645" s="39"/>
      <c r="X645" s="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</row>
    <row r="646" spans="1:39" outlineLevel="3">
      <c r="A646" s="11">
        <f>ROW()</f>
        <v>646</v>
      </c>
      <c r="C646" s="6" t="s">
        <v>4</v>
      </c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9"/>
      <c r="T646" s="39"/>
      <c r="U646" s="39"/>
      <c r="V646" s="39"/>
      <c r="W646" s="39"/>
      <c r="X646" s="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</row>
    <row r="647" spans="1:39" outlineLevel="3">
      <c r="A647" s="11">
        <f>ROW()</f>
        <v>647</v>
      </c>
      <c r="C647" s="6" t="s">
        <v>5</v>
      </c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9"/>
      <c r="T647" s="39"/>
      <c r="U647" s="39"/>
      <c r="V647" s="39"/>
      <c r="W647" s="39"/>
      <c r="X647" s="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</row>
    <row r="648" spans="1:39" outlineLevel="3">
      <c r="A648" s="11">
        <f>ROW()</f>
        <v>648</v>
      </c>
      <c r="C648" s="6" t="s">
        <v>473</v>
      </c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9"/>
      <c r="T648" s="39"/>
      <c r="U648" s="39"/>
      <c r="V648" s="39"/>
      <c r="W648" s="39"/>
      <c r="X648" s="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</row>
    <row r="649" spans="1:39" outlineLevel="3">
      <c r="A649" s="11">
        <f>ROW()</f>
        <v>649</v>
      </c>
      <c r="C649" s="6" t="s">
        <v>474</v>
      </c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9"/>
      <c r="T649" s="39"/>
      <c r="U649" s="39"/>
      <c r="V649" s="39"/>
      <c r="W649" s="39"/>
      <c r="X649" s="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</row>
    <row r="650" spans="1:39" outlineLevel="3">
      <c r="A650" s="11">
        <f>ROW()</f>
        <v>650</v>
      </c>
      <c r="C650" s="6" t="s">
        <v>477</v>
      </c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9"/>
      <c r="T650" s="39"/>
      <c r="U650" s="39"/>
      <c r="V650" s="39"/>
      <c r="W650" s="39"/>
      <c r="X650" s="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</row>
    <row r="651" spans="1:39" outlineLevel="3">
      <c r="A651" s="11">
        <f>ROW()</f>
        <v>651</v>
      </c>
      <c r="C651" s="6" t="s">
        <v>511</v>
      </c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9"/>
      <c r="T651" s="39"/>
      <c r="U651" s="39"/>
      <c r="V651" s="39"/>
      <c r="W651" s="39"/>
      <c r="X651" s="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</row>
    <row r="652" spans="1:39" outlineLevel="3">
      <c r="A652" s="11">
        <f>ROW()</f>
        <v>652</v>
      </c>
      <c r="C652" s="6" t="s">
        <v>655</v>
      </c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9"/>
      <c r="T652" s="39"/>
      <c r="U652" s="39"/>
      <c r="V652" s="39"/>
      <c r="W652" s="39"/>
      <c r="X652" s="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</row>
    <row r="653" spans="1:39" outlineLevel="3">
      <c r="A653" s="11">
        <f>ROW()</f>
        <v>653</v>
      </c>
      <c r="C653" s="6" t="s">
        <v>656</v>
      </c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9"/>
      <c r="T653" s="39"/>
      <c r="U653" s="39"/>
      <c r="V653" s="39"/>
      <c r="W653" s="39"/>
      <c r="X653" s="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</row>
    <row r="654" spans="1:39" outlineLevel="3">
      <c r="A654" s="11">
        <f>ROW()</f>
        <v>654</v>
      </c>
      <c r="C654" s="6" t="s">
        <v>667</v>
      </c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9"/>
      <c r="T654" s="39"/>
      <c r="U654" s="39"/>
      <c r="V654" s="39"/>
      <c r="W654" s="39"/>
      <c r="X654" s="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</row>
    <row r="655" spans="1:39" outlineLevel="3">
      <c r="A655" s="11">
        <f>ROW()</f>
        <v>655</v>
      </c>
      <c r="C655" s="6" t="s">
        <v>212</v>
      </c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9"/>
      <c r="T655" s="39"/>
      <c r="U655" s="39"/>
      <c r="V655" s="39"/>
      <c r="W655" s="39"/>
      <c r="X655" s="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</row>
    <row r="656" spans="1:39" outlineLevel="3">
      <c r="A656" s="11">
        <f>ROW()</f>
        <v>656</v>
      </c>
      <c r="C656" s="30" t="s">
        <v>362</v>
      </c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15"/>
      <c r="T656" s="90"/>
      <c r="U656" s="90"/>
      <c r="V656" s="90"/>
      <c r="W656" s="90"/>
      <c r="X656" s="15"/>
      <c r="Y656" s="90"/>
      <c r="Z656" s="90"/>
      <c r="AA656" s="90"/>
      <c r="AB656" s="90"/>
      <c r="AC656" s="90"/>
      <c r="AD656" s="90"/>
      <c r="AE656" s="90"/>
      <c r="AF656" s="90"/>
      <c r="AG656" s="90"/>
      <c r="AH656" s="90"/>
      <c r="AI656" s="90"/>
      <c r="AJ656" s="90"/>
      <c r="AK656" s="90"/>
      <c r="AL656" s="90"/>
      <c r="AM656" s="90"/>
    </row>
    <row r="657" spans="1:39" outlineLevel="3">
      <c r="A657" s="11">
        <f>ROW()</f>
        <v>657</v>
      </c>
      <c r="C657" s="6" t="s">
        <v>1</v>
      </c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9"/>
      <c r="T657" s="39"/>
      <c r="U657" s="39"/>
      <c r="V657" s="39"/>
      <c r="W657" s="39"/>
      <c r="X657" s="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</row>
    <row r="658" spans="1:39" outlineLevel="2">
      <c r="A658" s="11">
        <f>ROW()</f>
        <v>658</v>
      </c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</row>
    <row r="659" spans="1:39" s="10" customFormat="1" outlineLevel="1">
      <c r="A659" s="324" t="s">
        <v>144</v>
      </c>
      <c r="B659" s="347"/>
      <c r="C659" s="325"/>
      <c r="D659" s="325"/>
      <c r="E659" s="325"/>
      <c r="F659" s="325"/>
      <c r="G659" s="325"/>
      <c r="H659" s="326"/>
      <c r="I659" s="326"/>
      <c r="J659" s="326"/>
      <c r="K659" s="326"/>
      <c r="L659" s="326"/>
      <c r="M659" s="326"/>
      <c r="N659" s="326"/>
      <c r="O659" s="326"/>
      <c r="P659" s="326"/>
      <c r="Q659" s="326"/>
      <c r="R659" s="326"/>
      <c r="S659" s="326"/>
      <c r="T659" s="326"/>
      <c r="U659" s="326"/>
      <c r="V659" s="326"/>
      <c r="W659" s="326"/>
      <c r="X659" s="326"/>
      <c r="Y659" s="326"/>
      <c r="Z659" s="326"/>
      <c r="AA659" s="326"/>
      <c r="AB659" s="326"/>
      <c r="AC659" s="326"/>
      <c r="AD659" s="326"/>
      <c r="AE659" s="326"/>
      <c r="AF659" s="326"/>
      <c r="AG659" s="326"/>
      <c r="AH659" s="326"/>
      <c r="AI659" s="326"/>
      <c r="AJ659" s="326"/>
      <c r="AK659" s="326"/>
      <c r="AL659" s="326"/>
      <c r="AM659" s="326"/>
    </row>
    <row r="660" spans="1:39" outlineLevel="2">
      <c r="A660" s="11">
        <f>ROW()</f>
        <v>660</v>
      </c>
      <c r="B660" s="343" t="s">
        <v>141</v>
      </c>
      <c r="D660" s="39"/>
      <c r="E660" s="39"/>
      <c r="F660" s="39"/>
      <c r="G660" s="39"/>
      <c r="H660" s="39"/>
      <c r="I660" s="39"/>
      <c r="J660" s="156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</row>
    <row r="661" spans="1:39" outlineLevel="2">
      <c r="A661" s="11">
        <f>ROW()</f>
        <v>661</v>
      </c>
      <c r="C661" s="6" t="s">
        <v>2</v>
      </c>
      <c r="D661" s="39"/>
      <c r="E661" s="39"/>
      <c r="F661" s="39"/>
      <c r="G661" s="39"/>
      <c r="H661" s="39"/>
      <c r="I661" s="9"/>
      <c r="J661" s="39"/>
      <c r="K661" s="163"/>
      <c r="L661" s="163"/>
      <c r="M661" s="164">
        <f>Inputs!$E$64</f>
        <v>20</v>
      </c>
      <c r="N661" s="163">
        <f t="shared" ref="N661:N668" si="1968">MAX(0,M661-1)</f>
        <v>19</v>
      </c>
      <c r="O661" s="163">
        <f t="shared" ref="O661:O668" si="1969">MAX(0,N661-1)</f>
        <v>18</v>
      </c>
      <c r="P661" s="163">
        <f t="shared" ref="P661:P668" si="1970">MAX(0,O661-1)</f>
        <v>17</v>
      </c>
      <c r="Q661" s="163">
        <f t="shared" ref="Q661:Q668" si="1971">MAX(0,P661-1)</f>
        <v>16</v>
      </c>
      <c r="R661" s="163">
        <f t="shared" ref="R661:R668" si="1972">MAX(0,Q661-1)</f>
        <v>15</v>
      </c>
      <c r="S661" s="163">
        <f t="shared" ref="S661:S668" si="1973">MAX(0,R661-1)</f>
        <v>14</v>
      </c>
      <c r="T661" s="163">
        <f t="shared" ref="T661:T668" si="1974">MAX(0,S661-1)</f>
        <v>13</v>
      </c>
      <c r="U661" s="163">
        <f t="shared" ref="U661:U668" si="1975">MAX(0,T661-1)</f>
        <v>12</v>
      </c>
      <c r="V661" s="163">
        <f t="shared" ref="V661:V668" si="1976">MAX(0,U661-1)</f>
        <v>11</v>
      </c>
      <c r="W661" s="163">
        <f t="shared" ref="W661:W668" si="1977">MAX(0,V661-1)</f>
        <v>10</v>
      </c>
      <c r="X661" s="163">
        <f t="shared" ref="X661:X668" si="1978">MAX(0,W661-1)</f>
        <v>9</v>
      </c>
      <c r="Y661" s="163">
        <f t="shared" ref="Y661:Y668" si="1979">MAX(0,X661-1)</f>
        <v>8</v>
      </c>
      <c r="Z661" s="163">
        <f t="shared" ref="Z661:Z668" si="1980">MAX(0,Y661-1)</f>
        <v>7</v>
      </c>
      <c r="AA661" s="163">
        <f t="shared" ref="AA661:AA668" si="1981">MAX(0,Z661-1)</f>
        <v>6</v>
      </c>
      <c r="AB661" s="163">
        <f t="shared" ref="AB661:AB668" si="1982">MAX(0,AA661-1)</f>
        <v>5</v>
      </c>
      <c r="AC661" s="163">
        <f t="shared" ref="AC661:AC668" si="1983">MAX(0,AB661-1)</f>
        <v>4</v>
      </c>
      <c r="AD661" s="163">
        <f t="shared" ref="AD661:AD668" si="1984">MAX(0,AC661-1)</f>
        <v>3</v>
      </c>
      <c r="AE661" s="163">
        <f>MAX(0,AD661-1)</f>
        <v>2</v>
      </c>
      <c r="AF661" s="163">
        <f t="shared" ref="AF661:AF668" si="1985">MAX(0,AE661-1)</f>
        <v>1</v>
      </c>
      <c r="AG661" s="163">
        <f t="shared" ref="AG661:AG668" si="1986">MAX(0,AF661-1)</f>
        <v>0</v>
      </c>
      <c r="AH661" s="163">
        <f t="shared" ref="AH661:AH668" si="1987">MAX(0,AG661-1)</f>
        <v>0</v>
      </c>
      <c r="AI661" s="163">
        <f t="shared" ref="AI661:AI668" si="1988">MAX(0,AH661-1)</f>
        <v>0</v>
      </c>
      <c r="AJ661" s="163">
        <f t="shared" ref="AJ661:AJ668" si="1989">MAX(0,AI661-1)</f>
        <v>0</v>
      </c>
      <c r="AK661" s="163">
        <f t="shared" ref="AK661:AK668" si="1990">MAX(0,AJ661-1)</f>
        <v>0</v>
      </c>
      <c r="AL661" s="163">
        <f t="shared" ref="AL661:AL668" si="1991">MAX(0,AK661-1)</f>
        <v>0</v>
      </c>
      <c r="AM661" s="163">
        <f t="shared" ref="AM661:AM668" si="1992">MAX(0,AL661-1)</f>
        <v>0</v>
      </c>
    </row>
    <row r="662" spans="1:39" outlineLevel="2">
      <c r="A662" s="11">
        <f>ROW()</f>
        <v>662</v>
      </c>
      <c r="C662" s="6" t="s">
        <v>3</v>
      </c>
      <c r="D662" s="39"/>
      <c r="E662" s="39"/>
      <c r="F662" s="39"/>
      <c r="G662" s="39"/>
      <c r="H662" s="39"/>
      <c r="I662" s="9"/>
      <c r="J662" s="39"/>
      <c r="K662" s="163"/>
      <c r="L662" s="163"/>
      <c r="M662" s="164">
        <f>Inputs!$E$65</f>
        <v>20</v>
      </c>
      <c r="N662" s="163">
        <f t="shared" si="1968"/>
        <v>19</v>
      </c>
      <c r="O662" s="163">
        <f t="shared" si="1969"/>
        <v>18</v>
      </c>
      <c r="P662" s="163">
        <f t="shared" si="1970"/>
        <v>17</v>
      </c>
      <c r="Q662" s="163">
        <f t="shared" si="1971"/>
        <v>16</v>
      </c>
      <c r="R662" s="163">
        <f t="shared" si="1972"/>
        <v>15</v>
      </c>
      <c r="S662" s="163">
        <f t="shared" si="1973"/>
        <v>14</v>
      </c>
      <c r="T662" s="163">
        <f t="shared" si="1974"/>
        <v>13</v>
      </c>
      <c r="U662" s="163">
        <f t="shared" si="1975"/>
        <v>12</v>
      </c>
      <c r="V662" s="163">
        <f t="shared" si="1976"/>
        <v>11</v>
      </c>
      <c r="W662" s="163">
        <f t="shared" si="1977"/>
        <v>10</v>
      </c>
      <c r="X662" s="163">
        <f t="shared" si="1978"/>
        <v>9</v>
      </c>
      <c r="Y662" s="163">
        <f t="shared" si="1979"/>
        <v>8</v>
      </c>
      <c r="Z662" s="163">
        <f t="shared" si="1980"/>
        <v>7</v>
      </c>
      <c r="AA662" s="163">
        <f t="shared" si="1981"/>
        <v>6</v>
      </c>
      <c r="AB662" s="163">
        <f t="shared" si="1982"/>
        <v>5</v>
      </c>
      <c r="AC662" s="163">
        <f t="shared" si="1983"/>
        <v>4</v>
      </c>
      <c r="AD662" s="163">
        <f t="shared" si="1984"/>
        <v>3</v>
      </c>
      <c r="AE662" s="163">
        <f t="shared" ref="AE662:AE668" si="1993">MAX(0,AD662-1)</f>
        <v>2</v>
      </c>
      <c r="AF662" s="163">
        <f t="shared" si="1985"/>
        <v>1</v>
      </c>
      <c r="AG662" s="163">
        <f t="shared" si="1986"/>
        <v>0</v>
      </c>
      <c r="AH662" s="163">
        <f t="shared" si="1987"/>
        <v>0</v>
      </c>
      <c r="AI662" s="163">
        <f t="shared" si="1988"/>
        <v>0</v>
      </c>
      <c r="AJ662" s="163">
        <f t="shared" si="1989"/>
        <v>0</v>
      </c>
      <c r="AK662" s="163">
        <f t="shared" si="1990"/>
        <v>0</v>
      </c>
      <c r="AL662" s="163">
        <f t="shared" si="1991"/>
        <v>0</v>
      </c>
      <c r="AM662" s="163">
        <f t="shared" si="1992"/>
        <v>0</v>
      </c>
    </row>
    <row r="663" spans="1:39" outlineLevel="2">
      <c r="A663" s="11">
        <f>ROW()</f>
        <v>663</v>
      </c>
      <c r="C663" s="6" t="s">
        <v>4</v>
      </c>
      <c r="D663" s="39"/>
      <c r="E663" s="39"/>
      <c r="F663" s="39"/>
      <c r="G663" s="39"/>
      <c r="H663" s="39"/>
      <c r="I663" s="9"/>
      <c r="J663" s="39"/>
      <c r="K663" s="163"/>
      <c r="L663" s="163"/>
      <c r="M663" s="164">
        <f>Inputs!$E$66</f>
        <v>15</v>
      </c>
      <c r="N663" s="163">
        <f t="shared" si="1968"/>
        <v>14</v>
      </c>
      <c r="O663" s="163">
        <f t="shared" si="1969"/>
        <v>13</v>
      </c>
      <c r="P663" s="163">
        <f t="shared" si="1970"/>
        <v>12</v>
      </c>
      <c r="Q663" s="163">
        <f t="shared" si="1971"/>
        <v>11</v>
      </c>
      <c r="R663" s="163">
        <f t="shared" si="1972"/>
        <v>10</v>
      </c>
      <c r="S663" s="163">
        <f t="shared" si="1973"/>
        <v>9</v>
      </c>
      <c r="T663" s="163">
        <f t="shared" si="1974"/>
        <v>8</v>
      </c>
      <c r="U663" s="163">
        <f t="shared" si="1975"/>
        <v>7</v>
      </c>
      <c r="V663" s="163">
        <f t="shared" si="1976"/>
        <v>6</v>
      </c>
      <c r="W663" s="163">
        <f t="shared" si="1977"/>
        <v>5</v>
      </c>
      <c r="X663" s="163">
        <f t="shared" si="1978"/>
        <v>4</v>
      </c>
      <c r="Y663" s="163">
        <f t="shared" si="1979"/>
        <v>3</v>
      </c>
      <c r="Z663" s="163">
        <f t="shared" si="1980"/>
        <v>2</v>
      </c>
      <c r="AA663" s="163">
        <f t="shared" si="1981"/>
        <v>1</v>
      </c>
      <c r="AB663" s="163">
        <f t="shared" si="1982"/>
        <v>0</v>
      </c>
      <c r="AC663" s="163">
        <f t="shared" si="1983"/>
        <v>0</v>
      </c>
      <c r="AD663" s="163">
        <f t="shared" si="1984"/>
        <v>0</v>
      </c>
      <c r="AE663" s="163">
        <f t="shared" si="1993"/>
        <v>0</v>
      </c>
      <c r="AF663" s="163">
        <f t="shared" si="1985"/>
        <v>0</v>
      </c>
      <c r="AG663" s="163">
        <f t="shared" si="1986"/>
        <v>0</v>
      </c>
      <c r="AH663" s="163">
        <f t="shared" si="1987"/>
        <v>0</v>
      </c>
      <c r="AI663" s="163">
        <f t="shared" si="1988"/>
        <v>0</v>
      </c>
      <c r="AJ663" s="163">
        <f t="shared" si="1989"/>
        <v>0</v>
      </c>
      <c r="AK663" s="163">
        <f t="shared" si="1990"/>
        <v>0</v>
      </c>
      <c r="AL663" s="163">
        <f t="shared" si="1991"/>
        <v>0</v>
      </c>
      <c r="AM663" s="163">
        <f t="shared" si="1992"/>
        <v>0</v>
      </c>
    </row>
    <row r="664" spans="1:39" outlineLevel="2">
      <c r="A664" s="11">
        <f>ROW()</f>
        <v>664</v>
      </c>
      <c r="C664" s="6" t="s">
        <v>5</v>
      </c>
      <c r="D664" s="39"/>
      <c r="E664" s="39"/>
      <c r="F664" s="39"/>
      <c r="G664" s="39"/>
      <c r="H664" s="39"/>
      <c r="I664" s="9"/>
      <c r="J664" s="39"/>
      <c r="K664" s="163"/>
      <c r="L664" s="163"/>
      <c r="M664" s="164">
        <f>Inputs!$E$67</f>
        <v>20</v>
      </c>
      <c r="N664" s="163">
        <f t="shared" si="1968"/>
        <v>19</v>
      </c>
      <c r="O664" s="163">
        <f t="shared" si="1969"/>
        <v>18</v>
      </c>
      <c r="P664" s="163">
        <f t="shared" si="1970"/>
        <v>17</v>
      </c>
      <c r="Q664" s="163">
        <f t="shared" si="1971"/>
        <v>16</v>
      </c>
      <c r="R664" s="163">
        <f t="shared" si="1972"/>
        <v>15</v>
      </c>
      <c r="S664" s="163">
        <f t="shared" si="1973"/>
        <v>14</v>
      </c>
      <c r="T664" s="163">
        <f t="shared" si="1974"/>
        <v>13</v>
      </c>
      <c r="U664" s="163">
        <f t="shared" si="1975"/>
        <v>12</v>
      </c>
      <c r="V664" s="163">
        <f t="shared" si="1976"/>
        <v>11</v>
      </c>
      <c r="W664" s="163">
        <f t="shared" si="1977"/>
        <v>10</v>
      </c>
      <c r="X664" s="163">
        <f t="shared" si="1978"/>
        <v>9</v>
      </c>
      <c r="Y664" s="163">
        <f t="shared" si="1979"/>
        <v>8</v>
      </c>
      <c r="Z664" s="163">
        <f t="shared" si="1980"/>
        <v>7</v>
      </c>
      <c r="AA664" s="163">
        <f t="shared" si="1981"/>
        <v>6</v>
      </c>
      <c r="AB664" s="163">
        <f t="shared" si="1982"/>
        <v>5</v>
      </c>
      <c r="AC664" s="163">
        <f t="shared" si="1983"/>
        <v>4</v>
      </c>
      <c r="AD664" s="163">
        <f t="shared" si="1984"/>
        <v>3</v>
      </c>
      <c r="AE664" s="163">
        <f t="shared" si="1993"/>
        <v>2</v>
      </c>
      <c r="AF664" s="163">
        <f t="shared" si="1985"/>
        <v>1</v>
      </c>
      <c r="AG664" s="163">
        <f t="shared" si="1986"/>
        <v>0</v>
      </c>
      <c r="AH664" s="163">
        <f t="shared" si="1987"/>
        <v>0</v>
      </c>
      <c r="AI664" s="163">
        <f t="shared" si="1988"/>
        <v>0</v>
      </c>
      <c r="AJ664" s="163">
        <f t="shared" si="1989"/>
        <v>0</v>
      </c>
      <c r="AK664" s="163">
        <f t="shared" si="1990"/>
        <v>0</v>
      </c>
      <c r="AL664" s="163">
        <f t="shared" si="1991"/>
        <v>0</v>
      </c>
      <c r="AM664" s="163">
        <f t="shared" si="1992"/>
        <v>0</v>
      </c>
    </row>
    <row r="665" spans="1:39" outlineLevel="2">
      <c r="A665" s="11">
        <f>ROW()</f>
        <v>665</v>
      </c>
      <c r="C665" s="6" t="s">
        <v>473</v>
      </c>
      <c r="D665" s="39"/>
      <c r="E665" s="39"/>
      <c r="F665" s="39"/>
      <c r="G665" s="39"/>
      <c r="H665" s="39"/>
      <c r="I665" s="9"/>
      <c r="J665" s="39"/>
      <c r="K665" s="163"/>
      <c r="L665" s="163"/>
      <c r="M665" s="164">
        <f>Inputs!$E$68</f>
        <v>5</v>
      </c>
      <c r="N665" s="163">
        <f t="shared" si="1968"/>
        <v>4</v>
      </c>
      <c r="O665" s="163">
        <f t="shared" si="1969"/>
        <v>3</v>
      </c>
      <c r="P665" s="163">
        <f t="shared" si="1970"/>
        <v>2</v>
      </c>
      <c r="Q665" s="163">
        <f t="shared" si="1971"/>
        <v>1</v>
      </c>
      <c r="R665" s="163">
        <f t="shared" si="1972"/>
        <v>0</v>
      </c>
      <c r="S665" s="163">
        <f t="shared" si="1973"/>
        <v>0</v>
      </c>
      <c r="T665" s="163">
        <f t="shared" si="1974"/>
        <v>0</v>
      </c>
      <c r="U665" s="163">
        <f t="shared" si="1975"/>
        <v>0</v>
      </c>
      <c r="V665" s="163">
        <f t="shared" si="1976"/>
        <v>0</v>
      </c>
      <c r="W665" s="163">
        <f t="shared" si="1977"/>
        <v>0</v>
      </c>
      <c r="X665" s="163">
        <f t="shared" si="1978"/>
        <v>0</v>
      </c>
      <c r="Y665" s="163">
        <f t="shared" si="1979"/>
        <v>0</v>
      </c>
      <c r="Z665" s="163">
        <f t="shared" si="1980"/>
        <v>0</v>
      </c>
      <c r="AA665" s="163">
        <f t="shared" si="1981"/>
        <v>0</v>
      </c>
      <c r="AB665" s="163">
        <f t="shared" si="1982"/>
        <v>0</v>
      </c>
      <c r="AC665" s="163">
        <f t="shared" si="1983"/>
        <v>0</v>
      </c>
      <c r="AD665" s="163">
        <f t="shared" si="1984"/>
        <v>0</v>
      </c>
      <c r="AE665" s="163">
        <f t="shared" si="1993"/>
        <v>0</v>
      </c>
      <c r="AF665" s="163">
        <f t="shared" si="1985"/>
        <v>0</v>
      </c>
      <c r="AG665" s="163">
        <f t="shared" si="1986"/>
        <v>0</v>
      </c>
      <c r="AH665" s="163">
        <f t="shared" si="1987"/>
        <v>0</v>
      </c>
      <c r="AI665" s="163">
        <f t="shared" si="1988"/>
        <v>0</v>
      </c>
      <c r="AJ665" s="163">
        <f t="shared" si="1989"/>
        <v>0</v>
      </c>
      <c r="AK665" s="163">
        <f t="shared" si="1990"/>
        <v>0</v>
      </c>
      <c r="AL665" s="163">
        <f t="shared" si="1991"/>
        <v>0</v>
      </c>
      <c r="AM665" s="163">
        <f t="shared" si="1992"/>
        <v>0</v>
      </c>
    </row>
    <row r="666" spans="1:39" outlineLevel="2">
      <c r="A666" s="11">
        <f>ROW()</f>
        <v>666</v>
      </c>
      <c r="C666" s="6" t="s">
        <v>474</v>
      </c>
      <c r="D666" s="39"/>
      <c r="E666" s="39"/>
      <c r="F666" s="39"/>
      <c r="G666" s="39"/>
      <c r="H666" s="39"/>
      <c r="I666" s="9"/>
      <c r="J666" s="39"/>
      <c r="K666" s="163"/>
      <c r="L666" s="163"/>
      <c r="M666" s="164">
        <f>Inputs!$E$69</f>
        <v>15</v>
      </c>
      <c r="N666" s="163">
        <f t="shared" si="1968"/>
        <v>14</v>
      </c>
      <c r="O666" s="163">
        <f t="shared" si="1969"/>
        <v>13</v>
      </c>
      <c r="P666" s="163">
        <f t="shared" si="1970"/>
        <v>12</v>
      </c>
      <c r="Q666" s="163">
        <f t="shared" si="1971"/>
        <v>11</v>
      </c>
      <c r="R666" s="163">
        <f t="shared" si="1972"/>
        <v>10</v>
      </c>
      <c r="S666" s="163">
        <f t="shared" si="1973"/>
        <v>9</v>
      </c>
      <c r="T666" s="163">
        <f t="shared" si="1974"/>
        <v>8</v>
      </c>
      <c r="U666" s="163">
        <f t="shared" si="1975"/>
        <v>7</v>
      </c>
      <c r="V666" s="163">
        <f t="shared" si="1976"/>
        <v>6</v>
      </c>
      <c r="W666" s="163">
        <f t="shared" si="1977"/>
        <v>5</v>
      </c>
      <c r="X666" s="163">
        <f t="shared" si="1978"/>
        <v>4</v>
      </c>
      <c r="Y666" s="163">
        <f t="shared" si="1979"/>
        <v>3</v>
      </c>
      <c r="Z666" s="163">
        <f t="shared" si="1980"/>
        <v>2</v>
      </c>
      <c r="AA666" s="163">
        <f t="shared" si="1981"/>
        <v>1</v>
      </c>
      <c r="AB666" s="163">
        <f t="shared" si="1982"/>
        <v>0</v>
      </c>
      <c r="AC666" s="163">
        <f t="shared" si="1983"/>
        <v>0</v>
      </c>
      <c r="AD666" s="163">
        <f t="shared" si="1984"/>
        <v>0</v>
      </c>
      <c r="AE666" s="163">
        <f t="shared" si="1993"/>
        <v>0</v>
      </c>
      <c r="AF666" s="163">
        <f t="shared" si="1985"/>
        <v>0</v>
      </c>
      <c r="AG666" s="163">
        <f t="shared" si="1986"/>
        <v>0</v>
      </c>
      <c r="AH666" s="163">
        <f t="shared" si="1987"/>
        <v>0</v>
      </c>
      <c r="AI666" s="163">
        <f t="shared" si="1988"/>
        <v>0</v>
      </c>
      <c r="AJ666" s="163">
        <f t="shared" si="1989"/>
        <v>0</v>
      </c>
      <c r="AK666" s="163">
        <f t="shared" si="1990"/>
        <v>0</v>
      </c>
      <c r="AL666" s="163">
        <f t="shared" si="1991"/>
        <v>0</v>
      </c>
      <c r="AM666" s="163">
        <f t="shared" si="1992"/>
        <v>0</v>
      </c>
    </row>
    <row r="667" spans="1:39" outlineLevel="2">
      <c r="A667" s="11">
        <f>ROW()</f>
        <v>667</v>
      </c>
      <c r="C667" s="6" t="s">
        <v>477</v>
      </c>
      <c r="D667" s="39"/>
      <c r="E667" s="39"/>
      <c r="F667" s="39"/>
      <c r="G667" s="39"/>
      <c r="H667" s="39"/>
      <c r="I667" s="9"/>
      <c r="J667" s="39"/>
      <c r="K667" s="163"/>
      <c r="L667" s="163"/>
      <c r="M667" s="164">
        <f>Inputs!$E$70</f>
        <v>10</v>
      </c>
      <c r="N667" s="163">
        <f t="shared" si="1968"/>
        <v>9</v>
      </c>
      <c r="O667" s="163">
        <f t="shared" si="1969"/>
        <v>8</v>
      </c>
      <c r="P667" s="163">
        <f t="shared" si="1970"/>
        <v>7</v>
      </c>
      <c r="Q667" s="163">
        <f t="shared" si="1971"/>
        <v>6</v>
      </c>
      <c r="R667" s="163">
        <f t="shared" si="1972"/>
        <v>5</v>
      </c>
      <c r="S667" s="163">
        <f t="shared" si="1973"/>
        <v>4</v>
      </c>
      <c r="T667" s="163">
        <f t="shared" si="1974"/>
        <v>3</v>
      </c>
      <c r="U667" s="163">
        <f t="shared" si="1975"/>
        <v>2</v>
      </c>
      <c r="V667" s="163">
        <f t="shared" si="1976"/>
        <v>1</v>
      </c>
      <c r="W667" s="163">
        <f t="shared" si="1977"/>
        <v>0</v>
      </c>
      <c r="X667" s="163">
        <f t="shared" si="1978"/>
        <v>0</v>
      </c>
      <c r="Y667" s="163">
        <f t="shared" si="1979"/>
        <v>0</v>
      </c>
      <c r="Z667" s="163">
        <f t="shared" si="1980"/>
        <v>0</v>
      </c>
      <c r="AA667" s="163">
        <f t="shared" si="1981"/>
        <v>0</v>
      </c>
      <c r="AB667" s="163">
        <f t="shared" si="1982"/>
        <v>0</v>
      </c>
      <c r="AC667" s="163">
        <f t="shared" si="1983"/>
        <v>0</v>
      </c>
      <c r="AD667" s="163">
        <f t="shared" si="1984"/>
        <v>0</v>
      </c>
      <c r="AE667" s="163">
        <f t="shared" si="1993"/>
        <v>0</v>
      </c>
      <c r="AF667" s="163">
        <f t="shared" si="1985"/>
        <v>0</v>
      </c>
      <c r="AG667" s="163">
        <f t="shared" si="1986"/>
        <v>0</v>
      </c>
      <c r="AH667" s="163">
        <f t="shared" si="1987"/>
        <v>0</v>
      </c>
      <c r="AI667" s="163">
        <f t="shared" si="1988"/>
        <v>0</v>
      </c>
      <c r="AJ667" s="163">
        <f t="shared" si="1989"/>
        <v>0</v>
      </c>
      <c r="AK667" s="163">
        <f t="shared" si="1990"/>
        <v>0</v>
      </c>
      <c r="AL667" s="163">
        <f t="shared" si="1991"/>
        <v>0</v>
      </c>
      <c r="AM667" s="163">
        <f t="shared" si="1992"/>
        <v>0</v>
      </c>
    </row>
    <row r="668" spans="1:39" outlineLevel="2">
      <c r="A668" s="11">
        <f>ROW()</f>
        <v>668</v>
      </c>
      <c r="C668" s="6" t="s">
        <v>511</v>
      </c>
      <c r="D668" s="39"/>
      <c r="E668" s="39"/>
      <c r="F668" s="39"/>
      <c r="G668" s="39"/>
      <c r="H668" s="39"/>
      <c r="I668" s="9"/>
      <c r="J668" s="39"/>
      <c r="K668" s="163"/>
      <c r="L668" s="163"/>
      <c r="M668" s="164">
        <f>Inputs!$E$71</f>
        <v>20</v>
      </c>
      <c r="N668" s="163">
        <f t="shared" si="1968"/>
        <v>19</v>
      </c>
      <c r="O668" s="163">
        <f t="shared" si="1969"/>
        <v>18</v>
      </c>
      <c r="P668" s="163">
        <f t="shared" si="1970"/>
        <v>17</v>
      </c>
      <c r="Q668" s="163">
        <f t="shared" si="1971"/>
        <v>16</v>
      </c>
      <c r="R668" s="163">
        <f t="shared" si="1972"/>
        <v>15</v>
      </c>
      <c r="S668" s="163">
        <f t="shared" si="1973"/>
        <v>14</v>
      </c>
      <c r="T668" s="163">
        <f t="shared" si="1974"/>
        <v>13</v>
      </c>
      <c r="U668" s="163">
        <f t="shared" si="1975"/>
        <v>12</v>
      </c>
      <c r="V668" s="163">
        <f t="shared" si="1976"/>
        <v>11</v>
      </c>
      <c r="W668" s="163">
        <f t="shared" si="1977"/>
        <v>10</v>
      </c>
      <c r="X668" s="163">
        <f t="shared" si="1978"/>
        <v>9</v>
      </c>
      <c r="Y668" s="163">
        <f t="shared" si="1979"/>
        <v>8</v>
      </c>
      <c r="Z668" s="163">
        <f t="shared" si="1980"/>
        <v>7</v>
      </c>
      <c r="AA668" s="163">
        <f t="shared" si="1981"/>
        <v>6</v>
      </c>
      <c r="AB668" s="163">
        <f t="shared" si="1982"/>
        <v>5</v>
      </c>
      <c r="AC668" s="163">
        <f t="shared" si="1983"/>
        <v>4</v>
      </c>
      <c r="AD668" s="163">
        <f t="shared" si="1984"/>
        <v>3</v>
      </c>
      <c r="AE668" s="163">
        <f t="shared" si="1993"/>
        <v>2</v>
      </c>
      <c r="AF668" s="163">
        <f t="shared" si="1985"/>
        <v>1</v>
      </c>
      <c r="AG668" s="163">
        <f t="shared" si="1986"/>
        <v>0</v>
      </c>
      <c r="AH668" s="163">
        <f t="shared" si="1987"/>
        <v>0</v>
      </c>
      <c r="AI668" s="163">
        <f t="shared" si="1988"/>
        <v>0</v>
      </c>
      <c r="AJ668" s="163">
        <f t="shared" si="1989"/>
        <v>0</v>
      </c>
      <c r="AK668" s="163">
        <f t="shared" si="1990"/>
        <v>0</v>
      </c>
      <c r="AL668" s="163">
        <f t="shared" si="1991"/>
        <v>0</v>
      </c>
      <c r="AM668" s="163">
        <f t="shared" si="1992"/>
        <v>0</v>
      </c>
    </row>
    <row r="669" spans="1:39" outlineLevel="2">
      <c r="A669" s="11">
        <f>ROW()</f>
        <v>669</v>
      </c>
      <c r="C669" s="6" t="s">
        <v>655</v>
      </c>
      <c r="D669" s="39"/>
      <c r="E669" s="39"/>
      <c r="F669" s="39"/>
      <c r="G669" s="39"/>
      <c r="H669" s="39"/>
      <c r="I669" s="9"/>
      <c r="J669" s="39"/>
      <c r="K669" s="163"/>
      <c r="L669" s="163"/>
      <c r="M669" s="164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</row>
    <row r="670" spans="1:39" outlineLevel="2">
      <c r="A670" s="11">
        <f>ROW()</f>
        <v>670</v>
      </c>
      <c r="C670" s="6" t="s">
        <v>656</v>
      </c>
      <c r="D670" s="39"/>
      <c r="E670" s="39"/>
      <c r="F670" s="39"/>
      <c r="G670" s="39"/>
      <c r="H670" s="39"/>
      <c r="I670" s="9"/>
      <c r="J670" s="39"/>
      <c r="K670" s="163"/>
      <c r="L670" s="163"/>
      <c r="M670" s="164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</row>
    <row r="671" spans="1:39" outlineLevel="2">
      <c r="A671" s="11">
        <f>ROW()</f>
        <v>671</v>
      </c>
      <c r="C671" s="6" t="s">
        <v>667</v>
      </c>
      <c r="D671" s="39"/>
      <c r="E671" s="39"/>
      <c r="F671" s="39"/>
      <c r="G671" s="39"/>
      <c r="H671" s="39"/>
      <c r="I671" s="9"/>
      <c r="J671" s="39"/>
      <c r="K671" s="163"/>
      <c r="L671" s="163"/>
      <c r="M671" s="164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</row>
    <row r="672" spans="1:39" outlineLevel="2">
      <c r="A672" s="11">
        <f>ROW()</f>
        <v>672</v>
      </c>
      <c r="C672" s="6" t="s">
        <v>212</v>
      </c>
      <c r="D672" s="39"/>
      <c r="E672" s="39"/>
      <c r="F672" s="39"/>
      <c r="G672" s="39"/>
      <c r="H672" s="39"/>
      <c r="I672" s="9"/>
      <c r="J672" s="39"/>
      <c r="K672" s="163"/>
      <c r="L672" s="163"/>
      <c r="M672" s="164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</row>
    <row r="673" spans="1:39" outlineLevel="2">
      <c r="A673" s="11">
        <f>ROW()</f>
        <v>673</v>
      </c>
      <c r="C673" s="30" t="s">
        <v>362</v>
      </c>
      <c r="D673" s="90"/>
      <c r="E673" s="90"/>
      <c r="F673" s="90"/>
      <c r="G673" s="90"/>
      <c r="H673" s="90"/>
      <c r="I673" s="15"/>
      <c r="J673" s="90"/>
      <c r="K673" s="15"/>
      <c r="L673" s="15"/>
      <c r="M673" s="288">
        <f>Inputs!$E$76</f>
        <v>5</v>
      </c>
      <c r="N673" s="928">
        <f t="shared" ref="N673" si="1994">MAX(0,M673-1)</f>
        <v>4</v>
      </c>
      <c r="O673" s="928">
        <f t="shared" ref="O673" si="1995">MAX(0,N673-1)</f>
        <v>3</v>
      </c>
      <c r="P673" s="928">
        <f t="shared" ref="P673" si="1996">MAX(0,O673-1)</f>
        <v>2</v>
      </c>
      <c r="Q673" s="928">
        <f t="shared" ref="Q673" si="1997">MAX(0,P673-1)</f>
        <v>1</v>
      </c>
      <c r="R673" s="928">
        <f t="shared" ref="R673" si="1998">MAX(0,Q673-1)</f>
        <v>0</v>
      </c>
      <c r="S673" s="928">
        <f t="shared" ref="S673" si="1999">MAX(0,R673-1)</f>
        <v>0</v>
      </c>
      <c r="T673" s="928">
        <f t="shared" ref="T673" si="2000">MAX(0,S673-1)</f>
        <v>0</v>
      </c>
      <c r="U673" s="928">
        <f t="shared" ref="U673" si="2001">MAX(0,T673-1)</f>
        <v>0</v>
      </c>
      <c r="V673" s="928">
        <f t="shared" ref="V673" si="2002">MAX(0,U673-1)</f>
        <v>0</v>
      </c>
      <c r="W673" s="928">
        <f t="shared" ref="W673" si="2003">MAX(0,V673-1)</f>
        <v>0</v>
      </c>
      <c r="X673" s="928">
        <f t="shared" ref="X673" si="2004">MAX(0,W673-1)</f>
        <v>0</v>
      </c>
      <c r="Y673" s="928">
        <f t="shared" ref="Y673" si="2005">MAX(0,X673-1)</f>
        <v>0</v>
      </c>
      <c r="Z673" s="928">
        <f t="shared" ref="Z673" si="2006">MAX(0,Y673-1)</f>
        <v>0</v>
      </c>
      <c r="AA673" s="928">
        <f t="shared" ref="AA673" si="2007">MAX(0,Z673-1)</f>
        <v>0</v>
      </c>
      <c r="AB673" s="928">
        <f t="shared" ref="AB673" si="2008">MAX(0,AA673-1)</f>
        <v>0</v>
      </c>
      <c r="AC673" s="928">
        <f t="shared" ref="AC673" si="2009">MAX(0,AB673-1)</f>
        <v>0</v>
      </c>
      <c r="AD673" s="928">
        <f t="shared" ref="AD673" si="2010">MAX(0,AC673-1)</f>
        <v>0</v>
      </c>
      <c r="AE673" s="928">
        <f t="shared" ref="AE673" si="2011">MAX(0,AD673-1)</f>
        <v>0</v>
      </c>
      <c r="AF673" s="928">
        <f t="shared" ref="AF673" si="2012">MAX(0,AE673-1)</f>
        <v>0</v>
      </c>
      <c r="AG673" s="928">
        <f t="shared" ref="AG673" si="2013">MAX(0,AF673-1)</f>
        <v>0</v>
      </c>
      <c r="AH673" s="928">
        <f t="shared" ref="AH673" si="2014">MAX(0,AG673-1)</f>
        <v>0</v>
      </c>
      <c r="AI673" s="928">
        <f t="shared" ref="AI673" si="2015">MAX(0,AH673-1)</f>
        <v>0</v>
      </c>
      <c r="AJ673" s="928">
        <f t="shared" ref="AJ673" si="2016">MAX(0,AI673-1)</f>
        <v>0</v>
      </c>
      <c r="AK673" s="928">
        <f t="shared" ref="AK673" si="2017">MAX(0,AJ673-1)</f>
        <v>0</v>
      </c>
      <c r="AL673" s="928">
        <f t="shared" ref="AL673" si="2018">MAX(0,AK673-1)</f>
        <v>0</v>
      </c>
      <c r="AM673" s="928">
        <f t="shared" ref="AM673" si="2019">MAX(0,AL673-1)</f>
        <v>0</v>
      </c>
    </row>
    <row r="674" spans="1:39" outlineLevel="2">
      <c r="A674" s="11">
        <f>ROW()</f>
        <v>674</v>
      </c>
      <c r="D674" s="39"/>
      <c r="E674" s="39"/>
      <c r="F674" s="39"/>
      <c r="G674" s="39"/>
      <c r="H674" s="3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</row>
    <row r="675" spans="1:39" outlineLevel="2">
      <c r="A675" s="11">
        <f>ROW()</f>
        <v>675</v>
      </c>
      <c r="B675" s="343" t="s">
        <v>68</v>
      </c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</row>
    <row r="676" spans="1:39" outlineLevel="2">
      <c r="A676" s="11">
        <f>ROW()</f>
        <v>676</v>
      </c>
      <c r="C676" s="6" t="s">
        <v>2</v>
      </c>
      <c r="D676" s="39"/>
      <c r="E676" s="39"/>
      <c r="F676" s="39"/>
      <c r="G676" s="39"/>
      <c r="H676" s="39"/>
      <c r="I676" s="39"/>
      <c r="J676" s="39"/>
      <c r="K676" s="39"/>
      <c r="L676" s="9">
        <f t="shared" ref="L676:AH676" si="2020">K736</f>
        <v>0</v>
      </c>
      <c r="M676" s="9">
        <f t="shared" si="2020"/>
        <v>2.1140000000000001E-5</v>
      </c>
      <c r="N676" s="9">
        <f t="shared" si="2020"/>
        <v>2.0083000000000001E-5</v>
      </c>
      <c r="O676" s="9">
        <f t="shared" si="2020"/>
        <v>1.9026E-5</v>
      </c>
      <c r="P676" s="9">
        <f t="shared" si="2020"/>
        <v>1.7969E-5</v>
      </c>
      <c r="Q676" s="9">
        <f t="shared" si="2020"/>
        <v>1.6912E-5</v>
      </c>
      <c r="R676" s="9">
        <f t="shared" si="2020"/>
        <v>1.5855E-5</v>
      </c>
      <c r="S676" s="9">
        <f t="shared" si="2020"/>
        <v>1.4798E-5</v>
      </c>
      <c r="T676" s="9">
        <f t="shared" si="2020"/>
        <v>1.3740999999999999E-5</v>
      </c>
      <c r="U676" s="9">
        <f t="shared" si="2020"/>
        <v>1.2683999999999999E-5</v>
      </c>
      <c r="V676" s="9">
        <f t="shared" si="2020"/>
        <v>1.1626999999999999E-5</v>
      </c>
      <c r="W676" s="9">
        <f t="shared" si="2020"/>
        <v>1.0569999999999999E-5</v>
      </c>
      <c r="X676" s="9">
        <f t="shared" si="2020"/>
        <v>9.5129999999999985E-6</v>
      </c>
      <c r="Y676" s="9">
        <f t="shared" si="2020"/>
        <v>8.4559999999999983E-6</v>
      </c>
      <c r="Z676" s="9">
        <f t="shared" si="2020"/>
        <v>7.3989999999999981E-6</v>
      </c>
      <c r="AA676" s="9">
        <f t="shared" si="2020"/>
        <v>6.3419999999999979E-6</v>
      </c>
      <c r="AB676" s="9">
        <f t="shared" si="2020"/>
        <v>5.2849999999999985E-6</v>
      </c>
      <c r="AC676" s="9">
        <f t="shared" si="2020"/>
        <v>4.2279999999999992E-6</v>
      </c>
      <c r="AD676" s="9">
        <f t="shared" si="2020"/>
        <v>3.1709999999999994E-6</v>
      </c>
      <c r="AE676" s="9">
        <f t="shared" si="2020"/>
        <v>2.1139999999999996E-6</v>
      </c>
      <c r="AF676" s="9">
        <f t="shared" si="2020"/>
        <v>1.0569999999999998E-6</v>
      </c>
      <c r="AG676" s="9">
        <f t="shared" si="2020"/>
        <v>0</v>
      </c>
      <c r="AH676" s="9">
        <f t="shared" si="2020"/>
        <v>0</v>
      </c>
      <c r="AI676" s="9">
        <f t="shared" ref="AI676:AM684" si="2021">AH736</f>
        <v>0</v>
      </c>
      <c r="AJ676" s="9">
        <f t="shared" si="2021"/>
        <v>0</v>
      </c>
      <c r="AK676" s="9">
        <f t="shared" si="2021"/>
        <v>0</v>
      </c>
      <c r="AL676" s="9">
        <f t="shared" si="2021"/>
        <v>0</v>
      </c>
      <c r="AM676" s="9">
        <f t="shared" si="2021"/>
        <v>0</v>
      </c>
    </row>
    <row r="677" spans="1:39" outlineLevel="2">
      <c r="A677" s="11">
        <f>ROW()</f>
        <v>677</v>
      </c>
      <c r="C677" s="6" t="s">
        <v>3</v>
      </c>
      <c r="D677" s="39"/>
      <c r="E677" s="39"/>
      <c r="F677" s="39"/>
      <c r="G677" s="39"/>
      <c r="H677" s="39"/>
      <c r="I677" s="39"/>
      <c r="J677" s="39"/>
      <c r="K677" s="39"/>
      <c r="L677" s="9">
        <f t="shared" ref="L677:AH677" si="2022">K737</f>
        <v>0</v>
      </c>
      <c r="M677" s="9">
        <f t="shared" si="2022"/>
        <v>-0.11479787999999999</v>
      </c>
      <c r="N677" s="9">
        <f t="shared" si="2022"/>
        <v>0</v>
      </c>
      <c r="O677" s="9">
        <f t="shared" si="2022"/>
        <v>0</v>
      </c>
      <c r="P677" s="9">
        <f t="shared" si="2022"/>
        <v>0</v>
      </c>
      <c r="Q677" s="9">
        <f t="shared" si="2022"/>
        <v>0</v>
      </c>
      <c r="R677" s="9">
        <f t="shared" si="2022"/>
        <v>0</v>
      </c>
      <c r="S677" s="9">
        <f t="shared" si="2022"/>
        <v>0</v>
      </c>
      <c r="T677" s="9">
        <f t="shared" si="2022"/>
        <v>0</v>
      </c>
      <c r="U677" s="9">
        <f t="shared" si="2022"/>
        <v>0</v>
      </c>
      <c r="V677" s="9">
        <f t="shared" si="2022"/>
        <v>0</v>
      </c>
      <c r="W677" s="9">
        <f t="shared" si="2022"/>
        <v>0</v>
      </c>
      <c r="X677" s="9">
        <f t="shared" si="2022"/>
        <v>0</v>
      </c>
      <c r="Y677" s="9">
        <f t="shared" si="2022"/>
        <v>0</v>
      </c>
      <c r="Z677" s="9">
        <f t="shared" si="2022"/>
        <v>0</v>
      </c>
      <c r="AA677" s="9">
        <f t="shared" si="2022"/>
        <v>0</v>
      </c>
      <c r="AB677" s="9">
        <f t="shared" si="2022"/>
        <v>0</v>
      </c>
      <c r="AC677" s="9">
        <f t="shared" si="2022"/>
        <v>0</v>
      </c>
      <c r="AD677" s="9">
        <f t="shared" si="2022"/>
        <v>0</v>
      </c>
      <c r="AE677" s="9">
        <f t="shared" si="2022"/>
        <v>0</v>
      </c>
      <c r="AF677" s="9">
        <f t="shared" si="2022"/>
        <v>0</v>
      </c>
      <c r="AG677" s="9">
        <f t="shared" si="2022"/>
        <v>0</v>
      </c>
      <c r="AH677" s="9">
        <f t="shared" si="2022"/>
        <v>0</v>
      </c>
      <c r="AI677" s="9">
        <f t="shared" si="2021"/>
        <v>0</v>
      </c>
      <c r="AJ677" s="9">
        <f t="shared" si="2021"/>
        <v>0</v>
      </c>
      <c r="AK677" s="9">
        <f t="shared" si="2021"/>
        <v>0</v>
      </c>
      <c r="AL677" s="9">
        <f t="shared" si="2021"/>
        <v>0</v>
      </c>
      <c r="AM677" s="9">
        <f t="shared" si="2021"/>
        <v>0</v>
      </c>
    </row>
    <row r="678" spans="1:39" outlineLevel="2">
      <c r="A678" s="11">
        <f>ROW()</f>
        <v>678</v>
      </c>
      <c r="C678" s="6" t="s">
        <v>4</v>
      </c>
      <c r="D678" s="39"/>
      <c r="E678" s="39"/>
      <c r="F678" s="39"/>
      <c r="G678" s="39"/>
      <c r="H678" s="39"/>
      <c r="I678" s="39"/>
      <c r="J678" s="39"/>
      <c r="K678" s="39"/>
      <c r="L678" s="9">
        <f t="shared" ref="L678:AH678" si="2023">K738</f>
        <v>0</v>
      </c>
      <c r="M678" s="9">
        <f t="shared" si="2023"/>
        <v>-3.1767190000000001E-2</v>
      </c>
      <c r="N678" s="9">
        <f t="shared" si="2023"/>
        <v>0</v>
      </c>
      <c r="O678" s="9">
        <f t="shared" si="2023"/>
        <v>0</v>
      </c>
      <c r="P678" s="9">
        <f t="shared" si="2023"/>
        <v>0</v>
      </c>
      <c r="Q678" s="9">
        <f t="shared" si="2023"/>
        <v>0</v>
      </c>
      <c r="R678" s="9">
        <f t="shared" si="2023"/>
        <v>0</v>
      </c>
      <c r="S678" s="9">
        <f t="shared" si="2023"/>
        <v>0</v>
      </c>
      <c r="T678" s="9">
        <f t="shared" si="2023"/>
        <v>0</v>
      </c>
      <c r="U678" s="9">
        <f t="shared" si="2023"/>
        <v>0</v>
      </c>
      <c r="V678" s="9">
        <f t="shared" si="2023"/>
        <v>0</v>
      </c>
      <c r="W678" s="9">
        <f t="shared" si="2023"/>
        <v>0</v>
      </c>
      <c r="X678" s="9">
        <f t="shared" si="2023"/>
        <v>0</v>
      </c>
      <c r="Y678" s="9">
        <f t="shared" si="2023"/>
        <v>0</v>
      </c>
      <c r="Z678" s="9">
        <f t="shared" si="2023"/>
        <v>0</v>
      </c>
      <c r="AA678" s="9">
        <f t="shared" si="2023"/>
        <v>0</v>
      </c>
      <c r="AB678" s="9">
        <f t="shared" si="2023"/>
        <v>0</v>
      </c>
      <c r="AC678" s="9">
        <f t="shared" si="2023"/>
        <v>0</v>
      </c>
      <c r="AD678" s="9">
        <f t="shared" si="2023"/>
        <v>0</v>
      </c>
      <c r="AE678" s="9">
        <f t="shared" si="2023"/>
        <v>0</v>
      </c>
      <c r="AF678" s="9">
        <f t="shared" si="2023"/>
        <v>0</v>
      </c>
      <c r="AG678" s="9">
        <f t="shared" si="2023"/>
        <v>0</v>
      </c>
      <c r="AH678" s="9">
        <f t="shared" si="2023"/>
        <v>0</v>
      </c>
      <c r="AI678" s="9">
        <f t="shared" si="2021"/>
        <v>0</v>
      </c>
      <c r="AJ678" s="9">
        <f t="shared" si="2021"/>
        <v>0</v>
      </c>
      <c r="AK678" s="9">
        <f t="shared" si="2021"/>
        <v>0</v>
      </c>
      <c r="AL678" s="9">
        <f t="shared" si="2021"/>
        <v>0</v>
      </c>
      <c r="AM678" s="9">
        <f t="shared" si="2021"/>
        <v>0</v>
      </c>
    </row>
    <row r="679" spans="1:39" outlineLevel="2">
      <c r="A679" s="11">
        <f>ROW()</f>
        <v>679</v>
      </c>
      <c r="C679" s="6" t="s">
        <v>5</v>
      </c>
      <c r="D679" s="39"/>
      <c r="E679" s="39"/>
      <c r="F679" s="39"/>
      <c r="G679" s="39"/>
      <c r="H679" s="39"/>
      <c r="I679" s="39"/>
      <c r="J679" s="39"/>
      <c r="K679" s="39"/>
      <c r="L679" s="9">
        <f t="shared" ref="L679:AH679" si="2024">K739</f>
        <v>0</v>
      </c>
      <c r="M679" s="9">
        <f t="shared" si="2024"/>
        <v>0.92049552999999995</v>
      </c>
      <c r="N679" s="9">
        <f t="shared" si="2024"/>
        <v>0.87447075349999992</v>
      </c>
      <c r="O679" s="9">
        <f t="shared" si="2024"/>
        <v>0.82844597699999989</v>
      </c>
      <c r="P679" s="9">
        <f t="shared" si="2024"/>
        <v>0.78242120049999986</v>
      </c>
      <c r="Q679" s="9">
        <f t="shared" si="2024"/>
        <v>0.73639642399999983</v>
      </c>
      <c r="R679" s="9">
        <f t="shared" si="2024"/>
        <v>0.6903716474999998</v>
      </c>
      <c r="S679" s="9">
        <f t="shared" si="2024"/>
        <v>0.64434687099999977</v>
      </c>
      <c r="T679" s="9">
        <f t="shared" si="2024"/>
        <v>0.59832209449999973</v>
      </c>
      <c r="U679" s="9">
        <f t="shared" si="2024"/>
        <v>0.5522973179999997</v>
      </c>
      <c r="V679" s="9">
        <f t="shared" si="2024"/>
        <v>0.50627254149999978</v>
      </c>
      <c r="W679" s="9">
        <f t="shared" si="2024"/>
        <v>0.46024776499999981</v>
      </c>
      <c r="X679" s="9">
        <f t="shared" si="2024"/>
        <v>0.41422298849999983</v>
      </c>
      <c r="Y679" s="9">
        <f t="shared" si="2024"/>
        <v>0.36819821199999986</v>
      </c>
      <c r="Z679" s="9">
        <f t="shared" si="2024"/>
        <v>0.32217343549999988</v>
      </c>
      <c r="AA679" s="9">
        <f t="shared" si="2024"/>
        <v>0.27614865899999991</v>
      </c>
      <c r="AB679" s="9">
        <f t="shared" si="2024"/>
        <v>0.23012388249999993</v>
      </c>
      <c r="AC679" s="9">
        <f t="shared" si="2024"/>
        <v>0.18409910599999996</v>
      </c>
      <c r="AD679" s="9">
        <f t="shared" si="2024"/>
        <v>0.13807432949999998</v>
      </c>
      <c r="AE679" s="9">
        <f t="shared" si="2024"/>
        <v>9.2049552999999978E-2</v>
      </c>
      <c r="AF679" s="9">
        <f t="shared" si="2024"/>
        <v>4.6024776499999989E-2</v>
      </c>
      <c r="AG679" s="9">
        <f t="shared" si="2024"/>
        <v>0</v>
      </c>
      <c r="AH679" s="9">
        <f t="shared" si="2024"/>
        <v>0</v>
      </c>
      <c r="AI679" s="9">
        <f t="shared" si="2021"/>
        <v>0</v>
      </c>
      <c r="AJ679" s="9">
        <f t="shared" si="2021"/>
        <v>0</v>
      </c>
      <c r="AK679" s="9">
        <f t="shared" si="2021"/>
        <v>0</v>
      </c>
      <c r="AL679" s="9">
        <f t="shared" si="2021"/>
        <v>0</v>
      </c>
      <c r="AM679" s="9">
        <f t="shared" si="2021"/>
        <v>0</v>
      </c>
    </row>
    <row r="680" spans="1:39" outlineLevel="2">
      <c r="A680" s="11">
        <f>ROW()</f>
        <v>680</v>
      </c>
      <c r="C680" s="6" t="s">
        <v>473</v>
      </c>
      <c r="D680" s="39"/>
      <c r="E680" s="39"/>
      <c r="F680" s="39"/>
      <c r="G680" s="39"/>
      <c r="H680" s="39"/>
      <c r="I680" s="39"/>
      <c r="J680" s="39"/>
      <c r="K680" s="39"/>
      <c r="L680" s="9">
        <f t="shared" ref="L680:L682" si="2025">K740</f>
        <v>0</v>
      </c>
      <c r="M680" s="9">
        <f t="shared" ref="M680:M682" si="2026">L740</f>
        <v>0</v>
      </c>
      <c r="N680" s="9">
        <f t="shared" ref="N680:N682" si="2027">M740</f>
        <v>0</v>
      </c>
      <c r="O680" s="9">
        <f t="shared" ref="O680:O682" si="2028">N740</f>
        <v>0</v>
      </c>
      <c r="P680" s="9">
        <f t="shared" ref="P680:P682" si="2029">O740</f>
        <v>0</v>
      </c>
      <c r="Q680" s="9">
        <f t="shared" ref="Q680:Q682" si="2030">P740</f>
        <v>0</v>
      </c>
      <c r="R680" s="9">
        <f t="shared" ref="R680:R682" si="2031">Q740</f>
        <v>0</v>
      </c>
      <c r="S680" s="9">
        <f t="shared" ref="S680:S682" si="2032">R740</f>
        <v>0</v>
      </c>
      <c r="T680" s="9">
        <f t="shared" ref="T680:T682" si="2033">S740</f>
        <v>0</v>
      </c>
      <c r="U680" s="9">
        <f t="shared" ref="U680:U682" si="2034">T740</f>
        <v>0</v>
      </c>
      <c r="V680" s="9">
        <f t="shared" ref="V680:V682" si="2035">U740</f>
        <v>0</v>
      </c>
      <c r="W680" s="9">
        <f t="shared" ref="W680:W682" si="2036">V740</f>
        <v>0</v>
      </c>
      <c r="X680" s="9">
        <f t="shared" ref="X680:X682" si="2037">W740</f>
        <v>0</v>
      </c>
      <c r="Y680" s="9">
        <f t="shared" ref="Y680:Y682" si="2038">X740</f>
        <v>0</v>
      </c>
      <c r="Z680" s="9">
        <f t="shared" ref="Z680:Z682" si="2039">Y740</f>
        <v>0</v>
      </c>
      <c r="AA680" s="9">
        <f t="shared" ref="AA680:AA682" si="2040">Z740</f>
        <v>0</v>
      </c>
      <c r="AB680" s="9">
        <f t="shared" ref="AB680:AB682" si="2041">AA740</f>
        <v>0</v>
      </c>
      <c r="AC680" s="9">
        <f t="shared" ref="AC680:AC682" si="2042">AB740</f>
        <v>0</v>
      </c>
      <c r="AD680" s="9">
        <f t="shared" ref="AD680:AD682" si="2043">AC740</f>
        <v>0</v>
      </c>
      <c r="AE680" s="9">
        <f t="shared" ref="AE680:AE682" si="2044">AD740</f>
        <v>0</v>
      </c>
      <c r="AF680" s="9">
        <f t="shared" ref="AF680:AF682" si="2045">AE740</f>
        <v>0</v>
      </c>
      <c r="AG680" s="9">
        <f t="shared" ref="AG680:AG682" si="2046">AF740</f>
        <v>0</v>
      </c>
      <c r="AH680" s="9">
        <f t="shared" ref="AH680:AH682" si="2047">AG740</f>
        <v>0</v>
      </c>
      <c r="AI680" s="9">
        <f t="shared" si="2021"/>
        <v>0</v>
      </c>
      <c r="AJ680" s="9">
        <f t="shared" si="2021"/>
        <v>0</v>
      </c>
      <c r="AK680" s="9">
        <f t="shared" si="2021"/>
        <v>0</v>
      </c>
      <c r="AL680" s="9">
        <f t="shared" si="2021"/>
        <v>0</v>
      </c>
      <c r="AM680" s="9">
        <f t="shared" si="2021"/>
        <v>0</v>
      </c>
    </row>
    <row r="681" spans="1:39" outlineLevel="2">
      <c r="A681" s="11">
        <f>ROW()</f>
        <v>681</v>
      </c>
      <c r="C681" s="6" t="s">
        <v>474</v>
      </c>
      <c r="D681" s="39"/>
      <c r="E681" s="39"/>
      <c r="F681" s="39"/>
      <c r="G681" s="39"/>
      <c r="H681" s="39"/>
      <c r="I681" s="39"/>
      <c r="J681" s="39"/>
      <c r="K681" s="39"/>
      <c r="L681" s="9">
        <f t="shared" si="2025"/>
        <v>0</v>
      </c>
      <c r="M681" s="9">
        <f t="shared" si="2026"/>
        <v>0</v>
      </c>
      <c r="N681" s="9">
        <f t="shared" si="2027"/>
        <v>0</v>
      </c>
      <c r="O681" s="9">
        <f t="shared" si="2028"/>
        <v>0</v>
      </c>
      <c r="P681" s="9">
        <f t="shared" si="2029"/>
        <v>0</v>
      </c>
      <c r="Q681" s="9">
        <f t="shared" si="2030"/>
        <v>0</v>
      </c>
      <c r="R681" s="9">
        <f t="shared" si="2031"/>
        <v>0</v>
      </c>
      <c r="S681" s="9">
        <f t="shared" si="2032"/>
        <v>0</v>
      </c>
      <c r="T681" s="9">
        <f t="shared" si="2033"/>
        <v>0</v>
      </c>
      <c r="U681" s="9">
        <f t="shared" si="2034"/>
        <v>0</v>
      </c>
      <c r="V681" s="9">
        <f t="shared" si="2035"/>
        <v>0</v>
      </c>
      <c r="W681" s="9">
        <f t="shared" si="2036"/>
        <v>0</v>
      </c>
      <c r="X681" s="9">
        <f t="shared" si="2037"/>
        <v>0</v>
      </c>
      <c r="Y681" s="9">
        <f t="shared" si="2038"/>
        <v>0</v>
      </c>
      <c r="Z681" s="9">
        <f t="shared" si="2039"/>
        <v>0</v>
      </c>
      <c r="AA681" s="9">
        <f t="shared" si="2040"/>
        <v>0</v>
      </c>
      <c r="AB681" s="9">
        <f t="shared" si="2041"/>
        <v>0</v>
      </c>
      <c r="AC681" s="9">
        <f t="shared" si="2042"/>
        <v>0</v>
      </c>
      <c r="AD681" s="9">
        <f t="shared" si="2043"/>
        <v>0</v>
      </c>
      <c r="AE681" s="9">
        <f t="shared" si="2044"/>
        <v>0</v>
      </c>
      <c r="AF681" s="9">
        <f t="shared" si="2045"/>
        <v>0</v>
      </c>
      <c r="AG681" s="9">
        <f t="shared" si="2046"/>
        <v>0</v>
      </c>
      <c r="AH681" s="9">
        <f t="shared" si="2047"/>
        <v>0</v>
      </c>
      <c r="AI681" s="9">
        <f t="shared" si="2021"/>
        <v>0</v>
      </c>
      <c r="AJ681" s="9">
        <f t="shared" si="2021"/>
        <v>0</v>
      </c>
      <c r="AK681" s="9">
        <f t="shared" si="2021"/>
        <v>0</v>
      </c>
      <c r="AL681" s="9">
        <f t="shared" si="2021"/>
        <v>0</v>
      </c>
      <c r="AM681" s="9">
        <f t="shared" si="2021"/>
        <v>0</v>
      </c>
    </row>
    <row r="682" spans="1:39" outlineLevel="2">
      <c r="A682" s="11">
        <f>ROW()</f>
        <v>682</v>
      </c>
      <c r="C682" s="6" t="s">
        <v>477</v>
      </c>
      <c r="D682" s="39"/>
      <c r="E682" s="39"/>
      <c r="F682" s="39"/>
      <c r="G682" s="39"/>
      <c r="H682" s="39"/>
      <c r="I682" s="39"/>
      <c r="J682" s="39"/>
      <c r="K682" s="39"/>
      <c r="L682" s="9">
        <f t="shared" si="2025"/>
        <v>0</v>
      </c>
      <c r="M682" s="9">
        <f t="shared" si="2026"/>
        <v>0</v>
      </c>
      <c r="N682" s="9">
        <f t="shared" si="2027"/>
        <v>0</v>
      </c>
      <c r="O682" s="9">
        <f t="shared" si="2028"/>
        <v>0</v>
      </c>
      <c r="P682" s="9">
        <f t="shared" si="2029"/>
        <v>0</v>
      </c>
      <c r="Q682" s="9">
        <f t="shared" si="2030"/>
        <v>0</v>
      </c>
      <c r="R682" s="9">
        <f t="shared" si="2031"/>
        <v>0</v>
      </c>
      <c r="S682" s="9">
        <f t="shared" si="2032"/>
        <v>0</v>
      </c>
      <c r="T682" s="9">
        <f t="shared" si="2033"/>
        <v>0</v>
      </c>
      <c r="U682" s="9">
        <f t="shared" si="2034"/>
        <v>0</v>
      </c>
      <c r="V682" s="9">
        <f t="shared" si="2035"/>
        <v>0</v>
      </c>
      <c r="W682" s="9">
        <f t="shared" si="2036"/>
        <v>0</v>
      </c>
      <c r="X682" s="9">
        <f t="shared" si="2037"/>
        <v>0</v>
      </c>
      <c r="Y682" s="9">
        <f t="shared" si="2038"/>
        <v>0</v>
      </c>
      <c r="Z682" s="9">
        <f t="shared" si="2039"/>
        <v>0</v>
      </c>
      <c r="AA682" s="9">
        <f t="shared" si="2040"/>
        <v>0</v>
      </c>
      <c r="AB682" s="9">
        <f t="shared" si="2041"/>
        <v>0</v>
      </c>
      <c r="AC682" s="9">
        <f t="shared" si="2042"/>
        <v>0</v>
      </c>
      <c r="AD682" s="9">
        <f t="shared" si="2043"/>
        <v>0</v>
      </c>
      <c r="AE682" s="9">
        <f t="shared" si="2044"/>
        <v>0</v>
      </c>
      <c r="AF682" s="9">
        <f t="shared" si="2045"/>
        <v>0</v>
      </c>
      <c r="AG682" s="9">
        <f t="shared" si="2046"/>
        <v>0</v>
      </c>
      <c r="AH682" s="9">
        <f t="shared" si="2047"/>
        <v>0</v>
      </c>
      <c r="AI682" s="9">
        <f t="shared" si="2021"/>
        <v>0</v>
      </c>
      <c r="AJ682" s="9">
        <f t="shared" si="2021"/>
        <v>0</v>
      </c>
      <c r="AK682" s="9">
        <f t="shared" si="2021"/>
        <v>0</v>
      </c>
      <c r="AL682" s="9">
        <f t="shared" si="2021"/>
        <v>0</v>
      </c>
      <c r="AM682" s="9">
        <f t="shared" si="2021"/>
        <v>0</v>
      </c>
    </row>
    <row r="683" spans="1:39" outlineLevel="2">
      <c r="A683" s="11">
        <f>ROW()</f>
        <v>683</v>
      </c>
      <c r="C683" s="6" t="s">
        <v>511</v>
      </c>
      <c r="D683" s="39"/>
      <c r="E683" s="39"/>
      <c r="F683" s="39"/>
      <c r="G683" s="39"/>
      <c r="H683" s="39"/>
      <c r="I683" s="39"/>
      <c r="J683" s="39"/>
      <c r="K683" s="39"/>
      <c r="L683" s="9">
        <f t="shared" ref="L683" si="2048">K743</f>
        <v>0</v>
      </c>
      <c r="M683" s="9">
        <f t="shared" ref="M683" si="2049">L743</f>
        <v>0</v>
      </c>
      <c r="N683" s="9">
        <f t="shared" ref="N683" si="2050">M743</f>
        <v>0</v>
      </c>
      <c r="O683" s="9">
        <f t="shared" ref="O683" si="2051">N743</f>
        <v>0</v>
      </c>
      <c r="P683" s="9">
        <f t="shared" ref="P683" si="2052">O743</f>
        <v>0</v>
      </c>
      <c r="Q683" s="9">
        <f t="shared" ref="Q683" si="2053">P743</f>
        <v>0</v>
      </c>
      <c r="R683" s="9">
        <f t="shared" ref="R683" si="2054">Q743</f>
        <v>0</v>
      </c>
      <c r="S683" s="9">
        <f t="shared" ref="S683" si="2055">R743</f>
        <v>0</v>
      </c>
      <c r="T683" s="9">
        <f t="shared" ref="T683" si="2056">S743</f>
        <v>0</v>
      </c>
      <c r="U683" s="9">
        <f t="shared" ref="U683" si="2057">T743</f>
        <v>0</v>
      </c>
      <c r="V683" s="9">
        <f t="shared" ref="V683" si="2058">U743</f>
        <v>0</v>
      </c>
      <c r="W683" s="9">
        <f t="shared" ref="W683" si="2059">V743</f>
        <v>0</v>
      </c>
      <c r="X683" s="9">
        <f t="shared" ref="X683" si="2060">W743</f>
        <v>0</v>
      </c>
      <c r="Y683" s="9">
        <f t="shared" ref="Y683" si="2061">X743</f>
        <v>0</v>
      </c>
      <c r="Z683" s="9">
        <f t="shared" ref="Z683" si="2062">Y743</f>
        <v>0</v>
      </c>
      <c r="AA683" s="9">
        <f t="shared" ref="AA683" si="2063">Z743</f>
        <v>0</v>
      </c>
      <c r="AB683" s="9">
        <f t="shared" ref="AB683" si="2064">AA743</f>
        <v>0</v>
      </c>
      <c r="AC683" s="9">
        <f t="shared" ref="AC683" si="2065">AB743</f>
        <v>0</v>
      </c>
      <c r="AD683" s="9">
        <f t="shared" ref="AD683" si="2066">AC743</f>
        <v>0</v>
      </c>
      <c r="AE683" s="9">
        <f t="shared" ref="AE683" si="2067">AD743</f>
        <v>0</v>
      </c>
      <c r="AF683" s="9">
        <f t="shared" ref="AF683" si="2068">AE743</f>
        <v>0</v>
      </c>
      <c r="AG683" s="9">
        <f t="shared" ref="AG683" si="2069">AF743</f>
        <v>0</v>
      </c>
      <c r="AH683" s="9">
        <f t="shared" ref="AH683" si="2070">AG743</f>
        <v>0</v>
      </c>
      <c r="AI683" s="9">
        <f t="shared" si="2021"/>
        <v>0</v>
      </c>
      <c r="AJ683" s="9">
        <f t="shared" si="2021"/>
        <v>0</v>
      </c>
      <c r="AK683" s="9">
        <f t="shared" si="2021"/>
        <v>0</v>
      </c>
      <c r="AL683" s="9">
        <f t="shared" si="2021"/>
        <v>0</v>
      </c>
      <c r="AM683" s="9">
        <f t="shared" si="2021"/>
        <v>0</v>
      </c>
    </row>
    <row r="684" spans="1:39" outlineLevel="2">
      <c r="A684" s="11">
        <f>ROW()</f>
        <v>684</v>
      </c>
      <c r="C684" s="6" t="s">
        <v>655</v>
      </c>
      <c r="D684" s="39"/>
      <c r="E684" s="39"/>
      <c r="F684" s="39"/>
      <c r="G684" s="39"/>
      <c r="H684" s="39"/>
      <c r="I684" s="39"/>
      <c r="J684" s="39"/>
      <c r="K684" s="39"/>
      <c r="L684" s="9"/>
      <c r="M684" s="9">
        <f t="shared" ref="M684" si="2071">L744</f>
        <v>0</v>
      </c>
      <c r="N684" s="9">
        <f t="shared" ref="N684" si="2072">M744</f>
        <v>0</v>
      </c>
      <c r="O684" s="9">
        <f t="shared" ref="O684" si="2073">N744</f>
        <v>0</v>
      </c>
      <c r="P684" s="9">
        <f t="shared" ref="P684" si="2074">O744</f>
        <v>0</v>
      </c>
      <c r="Q684" s="9">
        <f t="shared" ref="Q684" si="2075">P744</f>
        <v>0</v>
      </c>
      <c r="R684" s="9">
        <f t="shared" ref="R684" si="2076">Q744</f>
        <v>0</v>
      </c>
      <c r="S684" s="9">
        <f t="shared" ref="S684" si="2077">R744</f>
        <v>0</v>
      </c>
      <c r="T684" s="9">
        <f t="shared" ref="T684" si="2078">S744</f>
        <v>0</v>
      </c>
      <c r="U684" s="9">
        <f t="shared" ref="U684" si="2079">T744</f>
        <v>0</v>
      </c>
      <c r="V684" s="9">
        <f t="shared" ref="V684" si="2080">U744</f>
        <v>0</v>
      </c>
      <c r="W684" s="9">
        <f t="shared" ref="W684" si="2081">V744</f>
        <v>0</v>
      </c>
      <c r="X684" s="9">
        <f t="shared" ref="X684" si="2082">W744</f>
        <v>0</v>
      </c>
      <c r="Y684" s="9">
        <f t="shared" ref="Y684" si="2083">X744</f>
        <v>0</v>
      </c>
      <c r="Z684" s="9">
        <f t="shared" ref="Z684" si="2084">Y744</f>
        <v>0</v>
      </c>
      <c r="AA684" s="9">
        <f t="shared" ref="AA684" si="2085">Z744</f>
        <v>0</v>
      </c>
      <c r="AB684" s="9">
        <f t="shared" ref="AB684" si="2086">AA744</f>
        <v>0</v>
      </c>
      <c r="AC684" s="9">
        <f t="shared" ref="AC684" si="2087">AB744</f>
        <v>0</v>
      </c>
      <c r="AD684" s="9">
        <f t="shared" ref="AD684" si="2088">AC744</f>
        <v>0</v>
      </c>
      <c r="AE684" s="9">
        <f t="shared" ref="AE684" si="2089">AD744</f>
        <v>0</v>
      </c>
      <c r="AF684" s="9">
        <f t="shared" ref="AF684" si="2090">AE744</f>
        <v>0</v>
      </c>
      <c r="AG684" s="9">
        <f t="shared" ref="AG684" si="2091">AF744</f>
        <v>0</v>
      </c>
      <c r="AH684" s="9">
        <f t="shared" ref="AH684" si="2092">AG744</f>
        <v>0</v>
      </c>
      <c r="AI684" s="9">
        <f t="shared" si="2021"/>
        <v>0</v>
      </c>
      <c r="AJ684" s="9">
        <f t="shared" si="2021"/>
        <v>0</v>
      </c>
      <c r="AK684" s="9">
        <f t="shared" si="2021"/>
        <v>0</v>
      </c>
      <c r="AL684" s="9">
        <f t="shared" si="2021"/>
        <v>0</v>
      </c>
      <c r="AM684" s="9">
        <f t="shared" si="2021"/>
        <v>0</v>
      </c>
    </row>
    <row r="685" spans="1:39" outlineLevel="2">
      <c r="A685" s="11">
        <f>ROW()</f>
        <v>685</v>
      </c>
      <c r="C685" s="6" t="s">
        <v>656</v>
      </c>
      <c r="D685" s="39"/>
      <c r="E685" s="39"/>
      <c r="F685" s="39"/>
      <c r="G685" s="39"/>
      <c r="H685" s="39"/>
      <c r="I685" s="39"/>
      <c r="J685" s="39"/>
      <c r="K685" s="3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</row>
    <row r="686" spans="1:39" outlineLevel="2">
      <c r="A686" s="11">
        <f>ROW()</f>
        <v>686</v>
      </c>
      <c r="C686" s="6" t="s">
        <v>667</v>
      </c>
      <c r="D686" s="39"/>
      <c r="E686" s="39"/>
      <c r="F686" s="39"/>
      <c r="G686" s="39"/>
      <c r="H686" s="39"/>
      <c r="I686" s="39"/>
      <c r="J686" s="39"/>
      <c r="K686" s="3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</row>
    <row r="687" spans="1:39" outlineLevel="2">
      <c r="A687" s="11">
        <f>ROW()</f>
        <v>687</v>
      </c>
      <c r="C687" s="6" t="s">
        <v>212</v>
      </c>
      <c r="D687" s="39"/>
      <c r="E687" s="39"/>
      <c r="F687" s="39"/>
      <c r="G687" s="39"/>
      <c r="H687" s="39"/>
      <c r="I687" s="39"/>
      <c r="J687" s="39"/>
      <c r="K687" s="39"/>
      <c r="L687" s="9">
        <f t="shared" ref="L687:S687" si="2093">K747</f>
        <v>0</v>
      </c>
      <c r="M687" s="9">
        <f t="shared" si="2093"/>
        <v>0</v>
      </c>
      <c r="N687" s="9">
        <f t="shared" si="2093"/>
        <v>0</v>
      </c>
      <c r="O687" s="9">
        <f t="shared" si="2093"/>
        <v>0</v>
      </c>
      <c r="P687" s="9">
        <f t="shared" si="2093"/>
        <v>0</v>
      </c>
      <c r="Q687" s="9">
        <f t="shared" si="2093"/>
        <v>0</v>
      </c>
      <c r="R687" s="9">
        <f t="shared" si="2093"/>
        <v>0</v>
      </c>
      <c r="S687" s="9">
        <f t="shared" si="2093"/>
        <v>0</v>
      </c>
      <c r="T687" s="9">
        <f t="shared" ref="T687:AC687" si="2094">S747</f>
        <v>0</v>
      </c>
      <c r="U687" s="9">
        <f t="shared" si="2094"/>
        <v>0</v>
      </c>
      <c r="V687" s="9">
        <f t="shared" si="2094"/>
        <v>0</v>
      </c>
      <c r="W687" s="9">
        <f t="shared" si="2094"/>
        <v>0</v>
      </c>
      <c r="X687" s="9">
        <f t="shared" si="2094"/>
        <v>0</v>
      </c>
      <c r="Y687" s="9">
        <f t="shared" si="2094"/>
        <v>0</v>
      </c>
      <c r="Z687" s="9">
        <f t="shared" si="2094"/>
        <v>0</v>
      </c>
      <c r="AA687" s="9">
        <f t="shared" si="2094"/>
        <v>0</v>
      </c>
      <c r="AB687" s="9">
        <f t="shared" si="2094"/>
        <v>0</v>
      </c>
      <c r="AC687" s="9">
        <f t="shared" si="2094"/>
        <v>0</v>
      </c>
      <c r="AD687" s="9">
        <f t="shared" ref="AD687:AD688" si="2095">AC747</f>
        <v>0</v>
      </c>
      <c r="AE687" s="9">
        <f t="shared" ref="AE687:AE688" si="2096">AD747</f>
        <v>0</v>
      </c>
      <c r="AF687" s="9">
        <f t="shared" ref="AF687:AF688" si="2097">AE747</f>
        <v>0</v>
      </c>
      <c r="AG687" s="9">
        <f t="shared" ref="AG687:AG688" si="2098">AF747</f>
        <v>0</v>
      </c>
      <c r="AH687" s="9">
        <f t="shared" ref="AH687:AH688" si="2099">AG747</f>
        <v>0</v>
      </c>
      <c r="AI687" s="9">
        <f t="shared" ref="AI687:AI688" si="2100">AH747</f>
        <v>0</v>
      </c>
      <c r="AJ687" s="9">
        <f t="shared" ref="AJ687:AJ688" si="2101">AI747</f>
        <v>0</v>
      </c>
      <c r="AK687" s="9">
        <f t="shared" ref="AK687:AK688" si="2102">AJ747</f>
        <v>0</v>
      </c>
      <c r="AL687" s="9">
        <f t="shared" ref="AL687:AL688" si="2103">AK747</f>
        <v>0</v>
      </c>
      <c r="AM687" s="9">
        <f t="shared" ref="AM687:AM688" si="2104">AL747</f>
        <v>0</v>
      </c>
    </row>
    <row r="688" spans="1:39" outlineLevel="2">
      <c r="A688" s="11">
        <f>ROW()</f>
        <v>688</v>
      </c>
      <c r="C688" s="30" t="s">
        <v>362</v>
      </c>
      <c r="D688" s="90"/>
      <c r="E688" s="90"/>
      <c r="F688" s="90"/>
      <c r="G688" s="90"/>
      <c r="H688" s="90"/>
      <c r="I688" s="90"/>
      <c r="J688" s="90"/>
      <c r="K688" s="90"/>
      <c r="L688" s="15">
        <f t="shared" ref="L688" si="2105">K748</f>
        <v>0</v>
      </c>
      <c r="M688" s="15">
        <f t="shared" ref="M688" si="2106">L748</f>
        <v>0</v>
      </c>
      <c r="N688" s="15">
        <f t="shared" ref="N688" si="2107">M748</f>
        <v>0</v>
      </c>
      <c r="O688" s="15">
        <f t="shared" ref="O688" si="2108">N748</f>
        <v>0</v>
      </c>
      <c r="P688" s="15">
        <f t="shared" ref="P688" si="2109">O748</f>
        <v>0</v>
      </c>
      <c r="Q688" s="15">
        <f t="shared" ref="Q688" si="2110">P748</f>
        <v>0</v>
      </c>
      <c r="R688" s="15">
        <f t="shared" ref="R688" si="2111">Q748</f>
        <v>0</v>
      </c>
      <c r="S688" s="15">
        <f t="shared" ref="S688" si="2112">R748</f>
        <v>0</v>
      </c>
      <c r="T688" s="15">
        <f t="shared" ref="T688" si="2113">S748</f>
        <v>0</v>
      </c>
      <c r="U688" s="15">
        <f t="shared" ref="U688" si="2114">T748</f>
        <v>0</v>
      </c>
      <c r="V688" s="15">
        <f t="shared" ref="V688" si="2115">U748</f>
        <v>0</v>
      </c>
      <c r="W688" s="15">
        <f t="shared" ref="W688" si="2116">V748</f>
        <v>0</v>
      </c>
      <c r="X688" s="15">
        <f t="shared" ref="X688" si="2117">W748</f>
        <v>0</v>
      </c>
      <c r="Y688" s="15">
        <f t="shared" ref="Y688" si="2118">X748</f>
        <v>0</v>
      </c>
      <c r="Z688" s="15">
        <f t="shared" ref="Z688" si="2119">Y748</f>
        <v>0</v>
      </c>
      <c r="AA688" s="15">
        <f t="shared" ref="AA688" si="2120">Z748</f>
        <v>0</v>
      </c>
      <c r="AB688" s="15">
        <f t="shared" ref="AB688" si="2121">AA748</f>
        <v>0</v>
      </c>
      <c r="AC688" s="15">
        <f t="shared" ref="AC688" si="2122">AB748</f>
        <v>0</v>
      </c>
      <c r="AD688" s="15">
        <f t="shared" si="2095"/>
        <v>0</v>
      </c>
      <c r="AE688" s="15">
        <f t="shared" si="2096"/>
        <v>0</v>
      </c>
      <c r="AF688" s="15">
        <f t="shared" si="2097"/>
        <v>0</v>
      </c>
      <c r="AG688" s="15">
        <f t="shared" si="2098"/>
        <v>0</v>
      </c>
      <c r="AH688" s="15">
        <f t="shared" si="2099"/>
        <v>0</v>
      </c>
      <c r="AI688" s="15">
        <f t="shared" si="2100"/>
        <v>0</v>
      </c>
      <c r="AJ688" s="15">
        <f t="shared" si="2101"/>
        <v>0</v>
      </c>
      <c r="AK688" s="15">
        <f t="shared" si="2102"/>
        <v>0</v>
      </c>
      <c r="AL688" s="15">
        <f t="shared" si="2103"/>
        <v>0</v>
      </c>
      <c r="AM688" s="15">
        <f t="shared" si="2104"/>
        <v>0</v>
      </c>
    </row>
    <row r="689" spans="1:39" outlineLevel="2">
      <c r="A689" s="11">
        <f>ROW()</f>
        <v>689</v>
      </c>
      <c r="C689" s="6" t="s">
        <v>1</v>
      </c>
      <c r="D689" s="39"/>
      <c r="E689" s="39"/>
      <c r="F689" s="39"/>
      <c r="G689" s="39"/>
      <c r="H689" s="39"/>
      <c r="I689" s="39"/>
      <c r="J689" s="39"/>
      <c r="K689" s="39"/>
      <c r="L689" s="9">
        <f t="shared" ref="L689" si="2123">SUM(L676:L688)</f>
        <v>0</v>
      </c>
      <c r="M689" s="9">
        <f t="shared" ref="M689" si="2124">SUM(M676:M688)</f>
        <v>0.77395159999999996</v>
      </c>
      <c r="N689" s="9">
        <f t="shared" ref="N689" si="2125">SUM(N676:N688)</f>
        <v>0.87449083649999992</v>
      </c>
      <c r="O689" s="9">
        <f t="shared" ref="O689" si="2126">SUM(O676:O688)</f>
        <v>0.82846500299999992</v>
      </c>
      <c r="P689" s="9">
        <f t="shared" ref="P689" si="2127">SUM(P676:P688)</f>
        <v>0.78243916949999981</v>
      </c>
      <c r="Q689" s="9">
        <f t="shared" ref="Q689" si="2128">SUM(Q676:Q688)</f>
        <v>0.73641333599999981</v>
      </c>
      <c r="R689" s="9">
        <f t="shared" ref="R689" si="2129">SUM(R676:R688)</f>
        <v>0.69038750249999981</v>
      </c>
      <c r="S689" s="9">
        <f t="shared" ref="S689" si="2130">SUM(S676:S688)</f>
        <v>0.6443616689999998</v>
      </c>
      <c r="T689" s="9">
        <f t="shared" ref="T689" si="2131">SUM(T676:T688)</f>
        <v>0.59833583549999969</v>
      </c>
      <c r="U689" s="9">
        <f t="shared" ref="U689" si="2132">SUM(U676:U688)</f>
        <v>0.55231000199999969</v>
      </c>
      <c r="V689" s="9">
        <f t="shared" ref="V689" si="2133">SUM(V676:V688)</f>
        <v>0.5062841684999998</v>
      </c>
      <c r="W689" s="9">
        <f t="shared" ref="W689" si="2134">SUM(W676:W688)</f>
        <v>0.4602583349999998</v>
      </c>
      <c r="X689" s="9">
        <f t="shared" ref="X689" si="2135">SUM(X676:X688)</f>
        <v>0.41423250149999985</v>
      </c>
      <c r="Y689" s="9">
        <f t="shared" ref="Y689" si="2136">SUM(Y676:Y688)</f>
        <v>0.36820666799999985</v>
      </c>
      <c r="Z689" s="9">
        <f t="shared" ref="Z689" si="2137">SUM(Z676:Z688)</f>
        <v>0.3221808344999999</v>
      </c>
      <c r="AA689" s="9">
        <f t="shared" ref="AA689" si="2138">SUM(AA676:AA688)</f>
        <v>0.2761550009999999</v>
      </c>
      <c r="AB689" s="9">
        <f t="shared" ref="AB689" si="2139">SUM(AB676:AB688)</f>
        <v>0.23012916749999993</v>
      </c>
      <c r="AC689" s="9">
        <f t="shared" ref="AC689:AG689" si="2140">SUM(AC676:AC688)</f>
        <v>0.18410333399999995</v>
      </c>
      <c r="AD689" s="9">
        <f t="shared" si="2140"/>
        <v>0.13807750049999998</v>
      </c>
      <c r="AE689" s="9">
        <f t="shared" si="2140"/>
        <v>9.2051666999999976E-2</v>
      </c>
      <c r="AF689" s="9">
        <f t="shared" si="2140"/>
        <v>4.6025833499999988E-2</v>
      </c>
      <c r="AG689" s="9">
        <f t="shared" si="2140"/>
        <v>0</v>
      </c>
      <c r="AH689" s="9">
        <f t="shared" ref="AH689" si="2141">SUM(AH676:AH688)</f>
        <v>0</v>
      </c>
      <c r="AI689" s="9">
        <f t="shared" ref="AI689:AM689" si="2142">SUM(AI676:AI688)</f>
        <v>0</v>
      </c>
      <c r="AJ689" s="9">
        <f t="shared" si="2142"/>
        <v>0</v>
      </c>
      <c r="AK689" s="9">
        <f t="shared" si="2142"/>
        <v>0</v>
      </c>
      <c r="AL689" s="9">
        <f t="shared" si="2142"/>
        <v>0</v>
      </c>
      <c r="AM689" s="9">
        <f t="shared" si="2142"/>
        <v>0</v>
      </c>
    </row>
    <row r="690" spans="1:39" outlineLevel="2">
      <c r="A690" s="11">
        <f>ROW()</f>
        <v>690</v>
      </c>
      <c r="B690" s="343" t="s">
        <v>31</v>
      </c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</row>
    <row r="691" spans="1:39" outlineLevel="2">
      <c r="A691" s="11">
        <f>ROW()</f>
        <v>691</v>
      </c>
      <c r="C691" s="6" t="s">
        <v>2</v>
      </c>
      <c r="D691" s="39"/>
      <c r="E691" s="39"/>
      <c r="F691" s="39"/>
      <c r="G691" s="39"/>
      <c r="H691" s="39"/>
      <c r="I691" s="39"/>
      <c r="J691" s="39"/>
      <c r="K691" s="39"/>
      <c r="L691" s="9">
        <f>L$262</f>
        <v>2.1140000000000001E-5</v>
      </c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</row>
    <row r="692" spans="1:39" outlineLevel="2">
      <c r="A692" s="11">
        <f>ROW()</f>
        <v>692</v>
      </c>
      <c r="C692" s="6" t="s">
        <v>3</v>
      </c>
      <c r="D692" s="39"/>
      <c r="E692" s="39"/>
      <c r="F692" s="39"/>
      <c r="G692" s="39"/>
      <c r="H692" s="39"/>
      <c r="I692" s="39"/>
      <c r="J692" s="39"/>
      <c r="K692" s="39"/>
      <c r="L692" s="9">
        <f>L$263</f>
        <v>-0.11479787999999999</v>
      </c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</row>
    <row r="693" spans="1:39" outlineLevel="2">
      <c r="A693" s="11">
        <f>ROW()</f>
        <v>693</v>
      </c>
      <c r="C693" s="6" t="s">
        <v>4</v>
      </c>
      <c r="D693" s="39"/>
      <c r="E693" s="39"/>
      <c r="F693" s="39"/>
      <c r="G693" s="39"/>
      <c r="H693" s="39"/>
      <c r="I693" s="39"/>
      <c r="J693" s="39"/>
      <c r="K693" s="39"/>
      <c r="L693" s="9">
        <f>L$264</f>
        <v>-3.1767190000000001E-2</v>
      </c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</row>
    <row r="694" spans="1:39" outlineLevel="2">
      <c r="A694" s="11">
        <f>ROW()</f>
        <v>694</v>
      </c>
      <c r="C694" s="6" t="s">
        <v>5</v>
      </c>
      <c r="D694" s="39"/>
      <c r="E694" s="39"/>
      <c r="F694" s="39"/>
      <c r="G694" s="39"/>
      <c r="H694" s="39"/>
      <c r="I694" s="39"/>
      <c r="J694" s="39"/>
      <c r="K694" s="39"/>
      <c r="L694" s="9">
        <f>L$265</f>
        <v>0.92049552999999995</v>
      </c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</row>
    <row r="695" spans="1:39" outlineLevel="2">
      <c r="A695" s="11">
        <f>ROW()</f>
        <v>695</v>
      </c>
      <c r="C695" s="6" t="s">
        <v>473</v>
      </c>
      <c r="D695" s="39"/>
      <c r="E695" s="39"/>
      <c r="F695" s="39"/>
      <c r="G695" s="39"/>
      <c r="H695" s="39"/>
      <c r="I695" s="39"/>
      <c r="J695" s="39"/>
      <c r="K695" s="39"/>
      <c r="L695" s="9">
        <f>L$266</f>
        <v>0</v>
      </c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</row>
    <row r="696" spans="1:39" outlineLevel="2">
      <c r="A696" s="11">
        <f>ROW()</f>
        <v>696</v>
      </c>
      <c r="C696" s="6" t="s">
        <v>474</v>
      </c>
      <c r="D696" s="39"/>
      <c r="E696" s="39"/>
      <c r="F696" s="39"/>
      <c r="G696" s="39"/>
      <c r="H696" s="39"/>
      <c r="I696" s="39"/>
      <c r="J696" s="39"/>
      <c r="K696" s="39"/>
      <c r="L696" s="9">
        <f>L$267</f>
        <v>0</v>
      </c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</row>
    <row r="697" spans="1:39" outlineLevel="2">
      <c r="A697" s="11">
        <f>ROW()</f>
        <v>697</v>
      </c>
      <c r="C697" s="6" t="s">
        <v>477</v>
      </c>
      <c r="D697" s="39"/>
      <c r="E697" s="39"/>
      <c r="F697" s="39"/>
      <c r="G697" s="39"/>
      <c r="H697" s="39"/>
      <c r="I697" s="39"/>
      <c r="J697" s="39"/>
      <c r="K697" s="39"/>
      <c r="L697" s="9">
        <f>L$268</f>
        <v>0</v>
      </c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</row>
    <row r="698" spans="1:39" outlineLevel="2">
      <c r="A698" s="11">
        <f>ROW()</f>
        <v>698</v>
      </c>
      <c r="C698" s="6" t="s">
        <v>511</v>
      </c>
      <c r="D698" s="39"/>
      <c r="E698" s="39"/>
      <c r="F698" s="39"/>
      <c r="G698" s="39"/>
      <c r="H698" s="39"/>
      <c r="I698" s="39"/>
      <c r="J698" s="39"/>
      <c r="K698" s="39"/>
      <c r="L698" s="9">
        <f>L$269</f>
        <v>0</v>
      </c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</row>
    <row r="699" spans="1:39" outlineLevel="2">
      <c r="A699" s="11">
        <f>ROW()</f>
        <v>699</v>
      </c>
      <c r="C699" s="6" t="s">
        <v>655</v>
      </c>
      <c r="D699" s="39"/>
      <c r="E699" s="39"/>
      <c r="F699" s="39"/>
      <c r="G699" s="39"/>
      <c r="H699" s="39"/>
      <c r="I699" s="39"/>
      <c r="J699" s="39"/>
      <c r="K699" s="39"/>
      <c r="L699" s="9">
        <f>L$270</f>
        <v>0</v>
      </c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</row>
    <row r="700" spans="1:39" outlineLevel="2">
      <c r="A700" s="11">
        <f>ROW()</f>
        <v>700</v>
      </c>
      <c r="C700" s="6" t="s">
        <v>656</v>
      </c>
      <c r="D700" s="39"/>
      <c r="E700" s="39"/>
      <c r="F700" s="39"/>
      <c r="G700" s="39"/>
      <c r="H700" s="39"/>
      <c r="I700" s="39"/>
      <c r="J700" s="39"/>
      <c r="K700" s="39"/>
      <c r="L700" s="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</row>
    <row r="701" spans="1:39" outlineLevel="2">
      <c r="A701" s="11">
        <f>ROW()</f>
        <v>701</v>
      </c>
      <c r="C701" s="6" t="s">
        <v>667</v>
      </c>
      <c r="D701" s="39"/>
      <c r="E701" s="39"/>
      <c r="F701" s="39"/>
      <c r="G701" s="39"/>
      <c r="H701" s="39"/>
      <c r="I701" s="39"/>
      <c r="J701" s="39"/>
      <c r="K701" s="39"/>
      <c r="L701" s="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</row>
    <row r="702" spans="1:39" outlineLevel="2">
      <c r="A702" s="11">
        <f>ROW()</f>
        <v>702</v>
      </c>
      <c r="C702" s="6" t="s">
        <v>212</v>
      </c>
      <c r="D702" s="39"/>
      <c r="E702" s="39"/>
      <c r="F702" s="39"/>
      <c r="G702" s="39"/>
      <c r="H702" s="39"/>
      <c r="I702" s="39"/>
      <c r="J702" s="39"/>
      <c r="K702" s="39"/>
      <c r="L702" s="9">
        <f>L$273</f>
        <v>0</v>
      </c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</row>
    <row r="703" spans="1:39" outlineLevel="2">
      <c r="A703" s="11">
        <f>ROW()</f>
        <v>703</v>
      </c>
      <c r="C703" s="30" t="s">
        <v>362</v>
      </c>
      <c r="D703" s="90"/>
      <c r="E703" s="90"/>
      <c r="F703" s="90"/>
      <c r="G703" s="90"/>
      <c r="H703" s="90"/>
      <c r="I703" s="90"/>
      <c r="J703" s="90"/>
      <c r="K703" s="90"/>
      <c r="L703" s="15">
        <f>L$274</f>
        <v>0</v>
      </c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  <c r="AC703" s="90"/>
      <c r="AD703" s="90"/>
      <c r="AE703" s="90"/>
      <c r="AF703" s="90"/>
      <c r="AG703" s="90"/>
      <c r="AH703" s="90"/>
      <c r="AI703" s="90"/>
      <c r="AJ703" s="90"/>
      <c r="AK703" s="90"/>
      <c r="AL703" s="90"/>
      <c r="AM703" s="90"/>
    </row>
    <row r="704" spans="1:39" outlineLevel="2">
      <c r="A704" s="11">
        <f>ROW()</f>
        <v>704</v>
      </c>
      <c r="C704" s="6" t="s">
        <v>1</v>
      </c>
      <c r="D704" s="39"/>
      <c r="E704" s="39"/>
      <c r="F704" s="39"/>
      <c r="G704" s="39"/>
      <c r="H704" s="39"/>
      <c r="I704" s="39"/>
      <c r="J704" s="39"/>
      <c r="K704" s="39"/>
      <c r="L704" s="9">
        <f t="shared" ref="L704" si="2143">SUM(L691:L703)</f>
        <v>0.77395159999999996</v>
      </c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</row>
    <row r="705" spans="1:39" outlineLevel="2">
      <c r="A705" s="11">
        <f>ROW()</f>
        <v>705</v>
      </c>
      <c r="B705" s="343" t="s">
        <v>657</v>
      </c>
      <c r="D705" s="39"/>
      <c r="E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D705" s="39"/>
      <c r="AE705" s="39"/>
      <c r="AF705" s="39"/>
      <c r="AG705" s="39"/>
    </row>
    <row r="706" spans="1:39" outlineLevel="2">
      <c r="A706" s="11">
        <f>ROW()</f>
        <v>706</v>
      </c>
      <c r="C706" s="6" t="s">
        <v>2</v>
      </c>
      <c r="D706" s="39"/>
      <c r="E706" s="39"/>
      <c r="F706" s="31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13">
        <f>-Inputs!T1744</f>
        <v>0</v>
      </c>
      <c r="U706" s="13">
        <f>-Inputs!U1744</f>
        <v>0</v>
      </c>
      <c r="V706" s="13">
        <f>-Inputs!V1744</f>
        <v>0</v>
      </c>
      <c r="W706" s="13">
        <f>-Inputs!W1744</f>
        <v>0</v>
      </c>
      <c r="X706" s="13">
        <f>-Inputs!X1744</f>
        <v>0</v>
      </c>
      <c r="Y706" s="13">
        <f>-Inputs!Y1744</f>
        <v>0</v>
      </c>
      <c r="Z706" s="13">
        <f>-Inputs!Z1744</f>
        <v>0</v>
      </c>
      <c r="AA706" s="13">
        <f>-Inputs!AA1744</f>
        <v>0</v>
      </c>
      <c r="AB706" s="13">
        <f>-Inputs!AB1744</f>
        <v>0</v>
      </c>
      <c r="AC706" s="13">
        <f>-Inputs!AC1744</f>
        <v>0</v>
      </c>
      <c r="AD706" s="13">
        <f>-Inputs!AD1744</f>
        <v>0</v>
      </c>
      <c r="AE706" s="13">
        <f>-Inputs!AE1744</f>
        <v>0</v>
      </c>
      <c r="AF706" s="13">
        <f>-Inputs!AF1744</f>
        <v>0</v>
      </c>
      <c r="AG706" s="13">
        <f>-Inputs!AG1744</f>
        <v>0</v>
      </c>
      <c r="AH706" s="13">
        <f>-Inputs!AH1744</f>
        <v>0</v>
      </c>
      <c r="AI706" s="13"/>
      <c r="AJ706" s="13"/>
      <c r="AK706" s="13"/>
      <c r="AL706" s="13"/>
      <c r="AM706" s="13"/>
    </row>
    <row r="707" spans="1:39" outlineLevel="2">
      <c r="A707" s="11">
        <f>ROW()</f>
        <v>707</v>
      </c>
      <c r="C707" s="6" t="s">
        <v>3</v>
      </c>
      <c r="D707" s="39"/>
      <c r="E707" s="39"/>
      <c r="F707" s="31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13">
        <f>-Inputs!T1745</f>
        <v>0</v>
      </c>
      <c r="U707" s="13">
        <f>-Inputs!U1745</f>
        <v>0</v>
      </c>
      <c r="V707" s="13">
        <f>-Inputs!V1745</f>
        <v>0</v>
      </c>
      <c r="W707" s="13">
        <f>-Inputs!W1745</f>
        <v>0</v>
      </c>
      <c r="X707" s="13">
        <f>-Inputs!X1745</f>
        <v>0</v>
      </c>
      <c r="Y707" s="13">
        <f>-Inputs!Y1745</f>
        <v>0</v>
      </c>
      <c r="Z707" s="13">
        <f>-Inputs!Z1745</f>
        <v>0</v>
      </c>
      <c r="AA707" s="13">
        <f>-Inputs!AA1745</f>
        <v>0</v>
      </c>
      <c r="AB707" s="13">
        <f>-Inputs!AB1745</f>
        <v>0</v>
      </c>
      <c r="AC707" s="13">
        <f>-Inputs!AC1745</f>
        <v>0</v>
      </c>
      <c r="AD707" s="13">
        <f>-Inputs!AD1745</f>
        <v>0</v>
      </c>
      <c r="AE707" s="13">
        <f>-Inputs!AE1745</f>
        <v>0</v>
      </c>
      <c r="AF707" s="13">
        <f>-Inputs!AF1745</f>
        <v>0</v>
      </c>
      <c r="AG707" s="13">
        <f>-Inputs!AG1745</f>
        <v>0</v>
      </c>
      <c r="AH707" s="13">
        <f>-Inputs!AH1745</f>
        <v>0</v>
      </c>
      <c r="AI707" s="13"/>
      <c r="AJ707" s="13"/>
      <c r="AK707" s="13"/>
      <c r="AL707" s="13"/>
      <c r="AM707" s="13"/>
    </row>
    <row r="708" spans="1:39" outlineLevel="2">
      <c r="A708" s="11">
        <f>ROW()</f>
        <v>708</v>
      </c>
      <c r="C708" s="6" t="s">
        <v>4</v>
      </c>
      <c r="D708" s="39"/>
      <c r="E708" s="39"/>
      <c r="F708" s="31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13">
        <f>-Inputs!T1746</f>
        <v>0</v>
      </c>
      <c r="U708" s="13">
        <f>-Inputs!U1746</f>
        <v>0</v>
      </c>
      <c r="V708" s="13">
        <f>-Inputs!V1746</f>
        <v>0</v>
      </c>
      <c r="W708" s="13">
        <f>-Inputs!W1746</f>
        <v>0</v>
      </c>
      <c r="X708" s="13">
        <f>-Inputs!X1746</f>
        <v>0</v>
      </c>
      <c r="Y708" s="13">
        <f>-Inputs!Y1746</f>
        <v>0</v>
      </c>
      <c r="Z708" s="13">
        <f>-Inputs!Z1746</f>
        <v>0</v>
      </c>
      <c r="AA708" s="13">
        <f>-Inputs!AA1746</f>
        <v>0</v>
      </c>
      <c r="AB708" s="13">
        <f>-Inputs!AB1746</f>
        <v>0</v>
      </c>
      <c r="AC708" s="13">
        <f>-Inputs!AC1746</f>
        <v>0</v>
      </c>
      <c r="AD708" s="13">
        <f>-Inputs!AD1746</f>
        <v>0</v>
      </c>
      <c r="AE708" s="13">
        <f>-Inputs!AE1746</f>
        <v>0</v>
      </c>
      <c r="AF708" s="13">
        <f>-Inputs!AF1746</f>
        <v>0</v>
      </c>
      <c r="AG708" s="13">
        <f>-Inputs!AG1746</f>
        <v>0</v>
      </c>
      <c r="AH708" s="13">
        <f>-Inputs!AH1746</f>
        <v>0</v>
      </c>
      <c r="AI708" s="13"/>
      <c r="AJ708" s="13"/>
      <c r="AK708" s="13"/>
      <c r="AL708" s="13"/>
      <c r="AM708" s="13"/>
    </row>
    <row r="709" spans="1:39" outlineLevel="2">
      <c r="A709" s="11">
        <f>ROW()</f>
        <v>709</v>
      </c>
      <c r="C709" s="6" t="s">
        <v>5</v>
      </c>
      <c r="D709" s="39"/>
      <c r="E709" s="39"/>
      <c r="F709" s="31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13">
        <f>-Inputs!T1747</f>
        <v>0</v>
      </c>
      <c r="U709" s="13">
        <f>-Inputs!U1747</f>
        <v>0</v>
      </c>
      <c r="V709" s="13">
        <f>-Inputs!V1747</f>
        <v>0</v>
      </c>
      <c r="W709" s="13">
        <f>-Inputs!W1747</f>
        <v>0</v>
      </c>
      <c r="X709" s="13">
        <f>-Inputs!X1747</f>
        <v>0</v>
      </c>
      <c r="Y709" s="13">
        <f>-Inputs!Y1747</f>
        <v>0</v>
      </c>
      <c r="Z709" s="13">
        <f>-Inputs!Z1747</f>
        <v>0</v>
      </c>
      <c r="AA709" s="13">
        <f>-Inputs!AA1747</f>
        <v>0</v>
      </c>
      <c r="AB709" s="13">
        <f>-Inputs!AB1747</f>
        <v>0</v>
      </c>
      <c r="AC709" s="13">
        <f>-Inputs!AC1747</f>
        <v>0</v>
      </c>
      <c r="AD709" s="13">
        <f>-Inputs!AD1747</f>
        <v>0</v>
      </c>
      <c r="AE709" s="13">
        <f>-Inputs!AE1747</f>
        <v>0</v>
      </c>
      <c r="AF709" s="13">
        <f>-Inputs!AF1747</f>
        <v>0</v>
      </c>
      <c r="AG709" s="13">
        <f>-Inputs!AG1747</f>
        <v>0</v>
      </c>
      <c r="AH709" s="13">
        <f>-Inputs!AH1747</f>
        <v>0</v>
      </c>
      <c r="AI709" s="13"/>
      <c r="AJ709" s="13"/>
      <c r="AK709" s="13"/>
      <c r="AL709" s="13"/>
      <c r="AM709" s="13"/>
    </row>
    <row r="710" spans="1:39" outlineLevel="2">
      <c r="A710" s="11">
        <f>ROW()</f>
        <v>710</v>
      </c>
      <c r="C710" s="6" t="s">
        <v>473</v>
      </c>
      <c r="D710" s="39"/>
      <c r="E710" s="39"/>
      <c r="F710" s="31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13">
        <f>-Inputs!T1748</f>
        <v>0</v>
      </c>
      <c r="U710" s="13">
        <f>-Inputs!U1748</f>
        <v>0</v>
      </c>
      <c r="V710" s="13">
        <f>-Inputs!V1748</f>
        <v>0</v>
      </c>
      <c r="W710" s="13">
        <f>-Inputs!W1748</f>
        <v>0</v>
      </c>
      <c r="X710" s="13">
        <f>-Inputs!X1748</f>
        <v>0</v>
      </c>
      <c r="Y710" s="13">
        <f>-Inputs!Y1748</f>
        <v>0</v>
      </c>
      <c r="Z710" s="13">
        <f>-Inputs!Z1748</f>
        <v>0</v>
      </c>
      <c r="AA710" s="13">
        <f>-Inputs!AA1748</f>
        <v>0</v>
      </c>
      <c r="AB710" s="13">
        <f>-Inputs!AB1748</f>
        <v>0</v>
      </c>
      <c r="AC710" s="13">
        <f>-Inputs!AC1748</f>
        <v>0</v>
      </c>
      <c r="AD710" s="13">
        <f>-Inputs!AD1748</f>
        <v>0</v>
      </c>
      <c r="AE710" s="13">
        <f>-Inputs!AE1748</f>
        <v>0</v>
      </c>
      <c r="AF710" s="13">
        <f>-Inputs!AF1748</f>
        <v>0</v>
      </c>
      <c r="AG710" s="13">
        <f>-Inputs!AG1748</f>
        <v>0</v>
      </c>
      <c r="AH710" s="13">
        <f>-Inputs!AH1748</f>
        <v>0</v>
      </c>
      <c r="AI710" s="13"/>
      <c r="AJ710" s="13"/>
      <c r="AK710" s="13"/>
      <c r="AL710" s="13"/>
      <c r="AM710" s="13"/>
    </row>
    <row r="711" spans="1:39" outlineLevel="2">
      <c r="A711" s="11">
        <f>ROW()</f>
        <v>711</v>
      </c>
      <c r="C711" s="6" t="s">
        <v>474</v>
      </c>
      <c r="D711" s="39"/>
      <c r="E711" s="39"/>
      <c r="F711" s="31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13">
        <f>-Inputs!T1749</f>
        <v>0</v>
      </c>
      <c r="U711" s="13">
        <f>-Inputs!U1749</f>
        <v>0</v>
      </c>
      <c r="V711" s="13">
        <f>-Inputs!V1749</f>
        <v>0</v>
      </c>
      <c r="W711" s="13">
        <f>-Inputs!W1749</f>
        <v>0</v>
      </c>
      <c r="X711" s="13">
        <f>-Inputs!X1749</f>
        <v>0</v>
      </c>
      <c r="Y711" s="13">
        <f>-Inputs!Y1749</f>
        <v>0</v>
      </c>
      <c r="Z711" s="13">
        <f>-Inputs!Z1749</f>
        <v>0</v>
      </c>
      <c r="AA711" s="13">
        <f>-Inputs!AA1749</f>
        <v>0</v>
      </c>
      <c r="AB711" s="13">
        <f>-Inputs!AB1749</f>
        <v>0</v>
      </c>
      <c r="AC711" s="13">
        <f>-Inputs!AC1749</f>
        <v>0</v>
      </c>
      <c r="AD711" s="13">
        <f>-Inputs!AD1749</f>
        <v>0</v>
      </c>
      <c r="AE711" s="13">
        <f>-Inputs!AE1749</f>
        <v>0</v>
      </c>
      <c r="AF711" s="13">
        <f>-Inputs!AF1749</f>
        <v>0</v>
      </c>
      <c r="AG711" s="13">
        <f>-Inputs!AG1749</f>
        <v>0</v>
      </c>
      <c r="AH711" s="13">
        <f>-Inputs!AH1749</f>
        <v>0</v>
      </c>
      <c r="AI711" s="13"/>
      <c r="AJ711" s="13"/>
      <c r="AK711" s="13"/>
      <c r="AL711" s="13"/>
      <c r="AM711" s="13"/>
    </row>
    <row r="712" spans="1:39" outlineLevel="2">
      <c r="A712" s="11">
        <f>ROW()</f>
        <v>712</v>
      </c>
      <c r="C712" s="6" t="s">
        <v>477</v>
      </c>
      <c r="D712" s="39"/>
      <c r="E712" s="39"/>
      <c r="F712" s="31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13">
        <f>-Inputs!T1750</f>
        <v>0</v>
      </c>
      <c r="U712" s="13">
        <f>-Inputs!U1750</f>
        <v>0</v>
      </c>
      <c r="V712" s="13">
        <f>-Inputs!V1750</f>
        <v>0</v>
      </c>
      <c r="W712" s="13">
        <f>-Inputs!W1750</f>
        <v>0</v>
      </c>
      <c r="X712" s="13">
        <f>-Inputs!X1750</f>
        <v>0</v>
      </c>
      <c r="Y712" s="13">
        <f>-Inputs!Y1750</f>
        <v>0</v>
      </c>
      <c r="Z712" s="13">
        <f>-Inputs!Z1750</f>
        <v>0</v>
      </c>
      <c r="AA712" s="13">
        <f>-Inputs!AA1750</f>
        <v>0</v>
      </c>
      <c r="AB712" s="13">
        <f>-Inputs!AB1750</f>
        <v>0</v>
      </c>
      <c r="AC712" s="13">
        <f>-Inputs!AC1750</f>
        <v>0</v>
      </c>
      <c r="AD712" s="13">
        <f>-Inputs!AD1750</f>
        <v>0</v>
      </c>
      <c r="AE712" s="13">
        <f>-Inputs!AE1750</f>
        <v>0</v>
      </c>
      <c r="AF712" s="13">
        <f>-Inputs!AF1750</f>
        <v>0</v>
      </c>
      <c r="AG712" s="13">
        <f>-Inputs!AG1750</f>
        <v>0</v>
      </c>
      <c r="AH712" s="13">
        <f>-Inputs!AH1750</f>
        <v>0</v>
      </c>
      <c r="AI712" s="13"/>
      <c r="AJ712" s="13"/>
      <c r="AK712" s="13"/>
      <c r="AL712" s="13"/>
      <c r="AM712" s="13"/>
    </row>
    <row r="713" spans="1:39" outlineLevel="2">
      <c r="A713" s="11">
        <f>ROW()</f>
        <v>713</v>
      </c>
      <c r="C713" s="6" t="s">
        <v>511</v>
      </c>
      <c r="D713" s="39"/>
      <c r="E713" s="39"/>
      <c r="F713" s="31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13">
        <f>-Inputs!T1751</f>
        <v>0</v>
      </c>
      <c r="U713" s="13">
        <f>-Inputs!U1751</f>
        <v>0</v>
      </c>
      <c r="V713" s="13">
        <f>-Inputs!V1751</f>
        <v>0</v>
      </c>
      <c r="W713" s="13">
        <f>-Inputs!W1751</f>
        <v>0</v>
      </c>
      <c r="X713" s="13">
        <f>-Inputs!X1751</f>
        <v>0</v>
      </c>
      <c r="Y713" s="13">
        <f>-Inputs!Y1751</f>
        <v>0</v>
      </c>
      <c r="Z713" s="13">
        <f>-Inputs!Z1751</f>
        <v>0</v>
      </c>
      <c r="AA713" s="13">
        <f>-Inputs!AA1751</f>
        <v>0</v>
      </c>
      <c r="AB713" s="13">
        <f>-Inputs!AB1751</f>
        <v>0</v>
      </c>
      <c r="AC713" s="13">
        <f>-Inputs!AC1751</f>
        <v>0</v>
      </c>
      <c r="AD713" s="13">
        <f>-Inputs!AD1751</f>
        <v>0</v>
      </c>
      <c r="AE713" s="13">
        <f>-Inputs!AE1751</f>
        <v>0</v>
      </c>
      <c r="AF713" s="13">
        <f>-Inputs!AF1751</f>
        <v>0</v>
      </c>
      <c r="AG713" s="13">
        <f>-Inputs!AG1751</f>
        <v>0</v>
      </c>
      <c r="AH713" s="13">
        <f>-Inputs!AH1751</f>
        <v>0</v>
      </c>
      <c r="AI713" s="13"/>
      <c r="AJ713" s="13"/>
      <c r="AK713" s="13"/>
      <c r="AL713" s="13"/>
      <c r="AM713" s="13"/>
    </row>
    <row r="714" spans="1:39" outlineLevel="2">
      <c r="A714" s="11">
        <f>ROW()</f>
        <v>714</v>
      </c>
      <c r="C714" s="6" t="s">
        <v>655</v>
      </c>
      <c r="D714" s="39"/>
      <c r="E714" s="39"/>
      <c r="F714" s="31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13">
        <f>-Inputs!T1752</f>
        <v>0</v>
      </c>
      <c r="U714" s="13">
        <f>-Inputs!U1752</f>
        <v>0</v>
      </c>
      <c r="V714" s="13">
        <f>-Inputs!V1752</f>
        <v>0</v>
      </c>
      <c r="W714" s="13">
        <f>-Inputs!W1752</f>
        <v>0</v>
      </c>
      <c r="X714" s="13">
        <f>-Inputs!X1752</f>
        <v>0</v>
      </c>
      <c r="Y714" s="13">
        <f>-Inputs!Y1752</f>
        <v>0</v>
      </c>
      <c r="Z714" s="13">
        <f>-Inputs!Z1752</f>
        <v>0</v>
      </c>
      <c r="AA714" s="13">
        <f>-Inputs!AA1752</f>
        <v>0</v>
      </c>
      <c r="AB714" s="13">
        <f>-Inputs!AB1752</f>
        <v>0</v>
      </c>
      <c r="AC714" s="13">
        <f>-Inputs!AC1752</f>
        <v>0</v>
      </c>
      <c r="AD714" s="13">
        <f>-Inputs!AD1752</f>
        <v>0</v>
      </c>
      <c r="AE714" s="13">
        <f>-Inputs!AE1752</f>
        <v>0</v>
      </c>
      <c r="AF714" s="13">
        <f>-Inputs!AF1752</f>
        <v>0</v>
      </c>
      <c r="AG714" s="13">
        <f>-Inputs!AG1752</f>
        <v>0</v>
      </c>
      <c r="AH714" s="13">
        <f>-Inputs!AH1752</f>
        <v>0</v>
      </c>
      <c r="AI714" s="13"/>
      <c r="AJ714" s="13"/>
      <c r="AK714" s="13"/>
      <c r="AL714" s="13"/>
      <c r="AM714" s="13"/>
    </row>
    <row r="715" spans="1:39" outlineLevel="2">
      <c r="A715" s="11">
        <f>ROW()</f>
        <v>715</v>
      </c>
      <c r="C715" s="6" t="s">
        <v>656</v>
      </c>
      <c r="D715" s="39"/>
      <c r="E715" s="39"/>
      <c r="F715" s="31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</row>
    <row r="716" spans="1:39" outlineLevel="2">
      <c r="A716" s="11">
        <f>ROW()</f>
        <v>716</v>
      </c>
      <c r="C716" s="6" t="s">
        <v>667</v>
      </c>
      <c r="D716" s="39"/>
      <c r="E716" s="39"/>
      <c r="F716" s="31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</row>
    <row r="717" spans="1:39" outlineLevel="2">
      <c r="A717" s="11">
        <f>ROW()</f>
        <v>717</v>
      </c>
      <c r="C717" s="6" t="s">
        <v>212</v>
      </c>
      <c r="D717" s="39"/>
      <c r="E717" s="39"/>
      <c r="F717" s="31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13">
        <f>-Inputs!T1755</f>
        <v>0</v>
      </c>
      <c r="U717" s="13">
        <f>-Inputs!U1755</f>
        <v>0</v>
      </c>
      <c r="V717" s="13">
        <f>-Inputs!V1755</f>
        <v>0</v>
      </c>
      <c r="W717" s="13">
        <f>-Inputs!W1755</f>
        <v>0</v>
      </c>
      <c r="X717" s="13">
        <f>-Inputs!X1755</f>
        <v>0</v>
      </c>
      <c r="Y717" s="13">
        <f>-Inputs!Y1755</f>
        <v>0</v>
      </c>
      <c r="Z717" s="13">
        <f>-Inputs!Z1755</f>
        <v>0</v>
      </c>
      <c r="AA717" s="13">
        <f>-Inputs!AA1755</f>
        <v>0</v>
      </c>
      <c r="AB717" s="13">
        <f>-Inputs!AB1755</f>
        <v>0</v>
      </c>
      <c r="AC717" s="13">
        <f>-Inputs!AC1755</f>
        <v>0</v>
      </c>
      <c r="AD717" s="13">
        <f>-Inputs!AD1755</f>
        <v>0</v>
      </c>
      <c r="AE717" s="13">
        <f>-Inputs!AE1755</f>
        <v>0</v>
      </c>
      <c r="AF717" s="13">
        <f>-Inputs!AF1755</f>
        <v>0</v>
      </c>
      <c r="AG717" s="13">
        <f>-Inputs!AG1755</f>
        <v>0</v>
      </c>
      <c r="AH717" s="13">
        <f>-Inputs!AH1755</f>
        <v>0</v>
      </c>
      <c r="AI717" s="13"/>
      <c r="AJ717" s="13"/>
      <c r="AK717" s="13"/>
      <c r="AL717" s="13"/>
      <c r="AM717" s="13"/>
    </row>
    <row r="718" spans="1:39" outlineLevel="2">
      <c r="A718" s="11">
        <f>ROW()</f>
        <v>718</v>
      </c>
      <c r="C718" s="30" t="s">
        <v>362</v>
      </c>
      <c r="D718" s="90"/>
      <c r="E718" s="90"/>
      <c r="F718" s="90"/>
      <c r="G718" s="90"/>
      <c r="H718" s="90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</row>
    <row r="719" spans="1:39" outlineLevel="2">
      <c r="A719" s="11">
        <f>ROW()</f>
        <v>719</v>
      </c>
      <c r="C719" s="6" t="s">
        <v>1</v>
      </c>
      <c r="D719" s="39"/>
      <c r="E719" s="39"/>
      <c r="F719" s="39"/>
      <c r="G719" s="39"/>
      <c r="H719" s="39"/>
      <c r="I719" s="87"/>
      <c r="J719" s="87"/>
      <c r="K719" s="87"/>
      <c r="L719" s="87"/>
      <c r="M719" s="87">
        <f t="shared" ref="M719" si="2144">SUM(M706:M718)</f>
        <v>0</v>
      </c>
      <c r="N719" s="87">
        <f t="shared" ref="N719" si="2145">SUM(N706:N718)</f>
        <v>0</v>
      </c>
      <c r="O719" s="87">
        <f t="shared" ref="O719" si="2146">SUM(O706:O718)</f>
        <v>0</v>
      </c>
      <c r="P719" s="87">
        <f t="shared" ref="P719" si="2147">SUM(P706:P718)</f>
        <v>0</v>
      </c>
      <c r="Q719" s="87">
        <f t="shared" ref="Q719" si="2148">SUM(Q706:Q718)</f>
        <v>0</v>
      </c>
      <c r="R719" s="87">
        <f t="shared" ref="R719" si="2149">SUM(R706:R718)</f>
        <v>0</v>
      </c>
      <c r="S719" s="87">
        <f t="shared" ref="S719" si="2150">SUM(S706:S718)</f>
        <v>0</v>
      </c>
      <c r="T719" s="87">
        <f t="shared" ref="T719" si="2151">SUM(T706:T718)</f>
        <v>0</v>
      </c>
      <c r="U719" s="87">
        <f t="shared" ref="U719" si="2152">SUM(U706:U718)</f>
        <v>0</v>
      </c>
      <c r="V719" s="87">
        <f t="shared" ref="V719" si="2153">SUM(V706:V718)</f>
        <v>0</v>
      </c>
      <c r="W719" s="87">
        <f t="shared" ref="W719" si="2154">SUM(W706:W718)</f>
        <v>0</v>
      </c>
      <c r="X719" s="87">
        <f t="shared" ref="X719" si="2155">SUM(X706:X718)</f>
        <v>0</v>
      </c>
      <c r="Y719" s="87">
        <f t="shared" ref="Y719" si="2156">SUM(Y706:Y718)</f>
        <v>0</v>
      </c>
      <c r="Z719" s="87">
        <f t="shared" ref="Z719" si="2157">SUM(Z706:Z718)</f>
        <v>0</v>
      </c>
      <c r="AA719" s="87">
        <f t="shared" ref="AA719" si="2158">SUM(AA706:AA718)</f>
        <v>0</v>
      </c>
      <c r="AB719" s="87">
        <f t="shared" ref="AB719" si="2159">SUM(AB706:AB718)</f>
        <v>0</v>
      </c>
      <c r="AC719" s="87">
        <f t="shared" ref="AC719:AG719" si="2160">SUM(AC706:AC718)</f>
        <v>0</v>
      </c>
      <c r="AD719" s="87">
        <f t="shared" si="2160"/>
        <v>0</v>
      </c>
      <c r="AE719" s="87">
        <f t="shared" si="2160"/>
        <v>0</v>
      </c>
      <c r="AF719" s="87">
        <f t="shared" si="2160"/>
        <v>0</v>
      </c>
      <c r="AG719" s="87">
        <f t="shared" si="2160"/>
        <v>0</v>
      </c>
      <c r="AH719" s="87">
        <f t="shared" ref="AH719" si="2161">SUM(AH706:AH718)</f>
        <v>0</v>
      </c>
      <c r="AI719" s="87">
        <f t="shared" ref="AI719:AM719" si="2162">SUM(AI706:AI718)</f>
        <v>0</v>
      </c>
      <c r="AJ719" s="87">
        <f t="shared" si="2162"/>
        <v>0</v>
      </c>
      <c r="AK719" s="87">
        <f t="shared" si="2162"/>
        <v>0</v>
      </c>
      <c r="AL719" s="87">
        <f t="shared" si="2162"/>
        <v>0</v>
      </c>
      <c r="AM719" s="87">
        <f t="shared" si="2162"/>
        <v>0</v>
      </c>
    </row>
    <row r="720" spans="1:39" outlineLevel="2">
      <c r="A720" s="11">
        <f>ROW()</f>
        <v>720</v>
      </c>
      <c r="B720" s="343" t="s">
        <v>6</v>
      </c>
      <c r="D720" s="39"/>
      <c r="E720" s="39"/>
      <c r="G720" s="39"/>
      <c r="H720" s="39"/>
      <c r="I720" s="39"/>
      <c r="J720" s="39"/>
      <c r="K720" s="39"/>
    </row>
    <row r="721" spans="1:39" outlineLevel="2">
      <c r="A721" s="11">
        <f>ROW()</f>
        <v>721</v>
      </c>
      <c r="C721" s="6" t="s">
        <v>2</v>
      </c>
      <c r="D721" s="39"/>
      <c r="E721" s="39"/>
      <c r="G721" s="39"/>
      <c r="H721" s="39"/>
      <c r="I721" s="39"/>
      <c r="J721" s="39"/>
      <c r="K721" s="39"/>
      <c r="L721" s="13"/>
      <c r="M721" s="9">
        <f t="shared" ref="M721:AC721" si="2163">IF(AND(M661&lt;=0,M676+M691+M706&lt;0),-(M676+M691+M706),IF(M661&lt;=0,0,-MIN(((M676+M706)/M661)*((M676+M706)&gt;0),(M676+M706))))</f>
        <v>-1.057E-6</v>
      </c>
      <c r="N721" s="9">
        <f t="shared" si="2163"/>
        <v>-1.057E-6</v>
      </c>
      <c r="O721" s="9">
        <f t="shared" si="2163"/>
        <v>-1.057E-6</v>
      </c>
      <c r="P721" s="9">
        <f t="shared" si="2163"/>
        <v>-1.057E-6</v>
      </c>
      <c r="Q721" s="9">
        <f t="shared" si="2163"/>
        <v>-1.057E-6</v>
      </c>
      <c r="R721" s="9">
        <f t="shared" si="2163"/>
        <v>-1.057E-6</v>
      </c>
      <c r="S721" s="9">
        <f t="shared" si="2163"/>
        <v>-1.057E-6</v>
      </c>
      <c r="T721" s="9">
        <f t="shared" si="2163"/>
        <v>-1.057E-6</v>
      </c>
      <c r="U721" s="9">
        <f t="shared" si="2163"/>
        <v>-1.057E-6</v>
      </c>
      <c r="V721" s="9">
        <f t="shared" si="2163"/>
        <v>-1.057E-6</v>
      </c>
      <c r="W721" s="9">
        <f t="shared" si="2163"/>
        <v>-1.0569999999999998E-6</v>
      </c>
      <c r="X721" s="9">
        <f t="shared" si="2163"/>
        <v>-1.0569999999999998E-6</v>
      </c>
      <c r="Y721" s="9">
        <f t="shared" si="2163"/>
        <v>-1.0569999999999998E-6</v>
      </c>
      <c r="Z721" s="9">
        <f t="shared" si="2163"/>
        <v>-1.0569999999999998E-6</v>
      </c>
      <c r="AA721" s="9">
        <f t="shared" si="2163"/>
        <v>-1.0569999999999996E-6</v>
      </c>
      <c r="AB721" s="9">
        <f t="shared" si="2163"/>
        <v>-1.0569999999999998E-6</v>
      </c>
      <c r="AC721" s="9">
        <f t="shared" si="2163"/>
        <v>-1.0569999999999998E-6</v>
      </c>
      <c r="AD721" s="9">
        <f t="shared" ref="AD721:AG721" si="2164">IF(AND(AD661&lt;=0,AD676+AD691+AD706&lt;0),-(AD676+AD691+AD706),IF(AD661&lt;=0,0,-MIN(((AD676+AD706)/AD661)*((AD676+AD706)&gt;0),(AD676+AD706))))</f>
        <v>-1.0569999999999998E-6</v>
      </c>
      <c r="AE721" s="9">
        <f t="shared" si="2164"/>
        <v>-1.0569999999999998E-6</v>
      </c>
      <c r="AF721" s="9">
        <f t="shared" si="2164"/>
        <v>-1.0569999999999998E-6</v>
      </c>
      <c r="AG721" s="9">
        <f t="shared" si="2164"/>
        <v>0</v>
      </c>
      <c r="AH721" s="9">
        <f t="shared" ref="AH721:AM721" si="2165">IF(AND(AH661&lt;=0,AH676+AH691+AH706&lt;0),-(AH676+AH691+AH706),IF(AH661&lt;=0,0,-MIN(((AH676+AH706)/AH661)*((AH676+AH706)&gt;0),(AH676+AH706))))</f>
        <v>0</v>
      </c>
      <c r="AI721" s="9">
        <f t="shared" si="2165"/>
        <v>0</v>
      </c>
      <c r="AJ721" s="9">
        <f t="shared" si="2165"/>
        <v>0</v>
      </c>
      <c r="AK721" s="9">
        <f t="shared" si="2165"/>
        <v>0</v>
      </c>
      <c r="AL721" s="9">
        <f t="shared" si="2165"/>
        <v>0</v>
      </c>
      <c r="AM721" s="9">
        <f t="shared" si="2165"/>
        <v>0</v>
      </c>
    </row>
    <row r="722" spans="1:39" outlineLevel="2">
      <c r="A722" s="11">
        <f>ROW()</f>
        <v>722</v>
      </c>
      <c r="C722" s="6" t="s">
        <v>3</v>
      </c>
      <c r="D722" s="39"/>
      <c r="E722" s="39"/>
      <c r="G722" s="39"/>
      <c r="H722" s="39"/>
      <c r="I722" s="39"/>
      <c r="J722" s="39"/>
      <c r="K722" s="39"/>
      <c r="L722" s="13"/>
      <c r="M722" s="9">
        <f t="shared" ref="M722:AC722" si="2166">IF(AND(M662&lt;=0,M677+M692+M707&lt;0),-(M677+M692+M707),IF(M662&lt;=0,0,-MIN(((M677+M707)/M662)*((M677+M707)&gt;0),(M677+M707))))</f>
        <v>0.11479787999999999</v>
      </c>
      <c r="N722" s="9">
        <f t="shared" si="2166"/>
        <v>0</v>
      </c>
      <c r="O722" s="9">
        <f t="shared" si="2166"/>
        <v>0</v>
      </c>
      <c r="P722" s="9">
        <f t="shared" si="2166"/>
        <v>0</v>
      </c>
      <c r="Q722" s="9">
        <f t="shared" si="2166"/>
        <v>0</v>
      </c>
      <c r="R722" s="9">
        <f t="shared" si="2166"/>
        <v>0</v>
      </c>
      <c r="S722" s="9">
        <f t="shared" si="2166"/>
        <v>0</v>
      </c>
      <c r="T722" s="9">
        <f t="shared" si="2166"/>
        <v>0</v>
      </c>
      <c r="U722" s="9">
        <f t="shared" si="2166"/>
        <v>0</v>
      </c>
      <c r="V722" s="9">
        <f t="shared" si="2166"/>
        <v>0</v>
      </c>
      <c r="W722" s="9">
        <f t="shared" si="2166"/>
        <v>0</v>
      </c>
      <c r="X722" s="9">
        <f t="shared" si="2166"/>
        <v>0</v>
      </c>
      <c r="Y722" s="9">
        <f t="shared" si="2166"/>
        <v>0</v>
      </c>
      <c r="Z722" s="9">
        <f t="shared" si="2166"/>
        <v>0</v>
      </c>
      <c r="AA722" s="9">
        <f t="shared" si="2166"/>
        <v>0</v>
      </c>
      <c r="AB722" s="9">
        <f t="shared" si="2166"/>
        <v>0</v>
      </c>
      <c r="AC722" s="9">
        <f t="shared" si="2166"/>
        <v>0</v>
      </c>
      <c r="AD722" s="9">
        <f t="shared" ref="AD722:AG722" si="2167">IF(AND(AD662&lt;=0,AD677+AD692+AD707&lt;0),-(AD677+AD692+AD707),IF(AD662&lt;=0,0,-MIN(((AD677+AD707)/AD662)*((AD677+AD707)&gt;0),(AD677+AD707))))</f>
        <v>0</v>
      </c>
      <c r="AE722" s="9">
        <f t="shared" si="2167"/>
        <v>0</v>
      </c>
      <c r="AF722" s="9">
        <f t="shared" si="2167"/>
        <v>0</v>
      </c>
      <c r="AG722" s="9">
        <f t="shared" si="2167"/>
        <v>0</v>
      </c>
      <c r="AH722" s="9">
        <f t="shared" ref="AH722:AM722" si="2168">IF(AND(AH662&lt;=0,AH677+AH692+AH707&lt;0),-(AH677+AH692+AH707),IF(AH662&lt;=0,0,-MIN(((AH677+AH707)/AH662)*((AH677+AH707)&gt;0),(AH677+AH707))))</f>
        <v>0</v>
      </c>
      <c r="AI722" s="9">
        <f t="shared" si="2168"/>
        <v>0</v>
      </c>
      <c r="AJ722" s="9">
        <f t="shared" si="2168"/>
        <v>0</v>
      </c>
      <c r="AK722" s="9">
        <f t="shared" si="2168"/>
        <v>0</v>
      </c>
      <c r="AL722" s="9">
        <f t="shared" si="2168"/>
        <v>0</v>
      </c>
      <c r="AM722" s="9">
        <f t="shared" si="2168"/>
        <v>0</v>
      </c>
    </row>
    <row r="723" spans="1:39" outlineLevel="2">
      <c r="A723" s="11">
        <f>ROW()</f>
        <v>723</v>
      </c>
      <c r="C723" s="6" t="s">
        <v>4</v>
      </c>
      <c r="D723" s="39"/>
      <c r="E723" s="39"/>
      <c r="G723" s="39"/>
      <c r="H723" s="39"/>
      <c r="I723" s="39"/>
      <c r="J723" s="39"/>
      <c r="K723" s="39"/>
      <c r="L723" s="13"/>
      <c r="M723" s="9">
        <f t="shared" ref="M723:AC723" si="2169">IF(AND(M663&lt;=0,M678+M693+M708&lt;0),-(M678+M693+M708),IF(M663&lt;=0,0,-MIN(((M678+M708)/M663)*((M678+M708)&gt;0),(M678+M708))))</f>
        <v>3.1767190000000001E-2</v>
      </c>
      <c r="N723" s="9">
        <f t="shared" si="2169"/>
        <v>0</v>
      </c>
      <c r="O723" s="9">
        <f t="shared" si="2169"/>
        <v>0</v>
      </c>
      <c r="P723" s="9">
        <f t="shared" si="2169"/>
        <v>0</v>
      </c>
      <c r="Q723" s="9">
        <f t="shared" si="2169"/>
        <v>0</v>
      </c>
      <c r="R723" s="9">
        <f t="shared" si="2169"/>
        <v>0</v>
      </c>
      <c r="S723" s="9">
        <f t="shared" si="2169"/>
        <v>0</v>
      </c>
      <c r="T723" s="9">
        <f t="shared" si="2169"/>
        <v>0</v>
      </c>
      <c r="U723" s="9">
        <f t="shared" si="2169"/>
        <v>0</v>
      </c>
      <c r="V723" s="9">
        <f t="shared" si="2169"/>
        <v>0</v>
      </c>
      <c r="W723" s="9">
        <f t="shared" si="2169"/>
        <v>0</v>
      </c>
      <c r="X723" s="9">
        <f t="shared" si="2169"/>
        <v>0</v>
      </c>
      <c r="Y723" s="9">
        <f t="shared" si="2169"/>
        <v>0</v>
      </c>
      <c r="Z723" s="9">
        <f t="shared" si="2169"/>
        <v>0</v>
      </c>
      <c r="AA723" s="9">
        <f t="shared" si="2169"/>
        <v>0</v>
      </c>
      <c r="AB723" s="9">
        <f t="shared" si="2169"/>
        <v>0</v>
      </c>
      <c r="AC723" s="9">
        <f t="shared" si="2169"/>
        <v>0</v>
      </c>
      <c r="AD723" s="9">
        <f t="shared" ref="AD723:AG723" si="2170">IF(AND(AD663&lt;=0,AD678+AD693+AD708&lt;0),-(AD678+AD693+AD708),IF(AD663&lt;=0,0,-MIN(((AD678+AD708)/AD663)*((AD678+AD708)&gt;0),(AD678+AD708))))</f>
        <v>0</v>
      </c>
      <c r="AE723" s="9">
        <f t="shared" si="2170"/>
        <v>0</v>
      </c>
      <c r="AF723" s="9">
        <f t="shared" si="2170"/>
        <v>0</v>
      </c>
      <c r="AG723" s="9">
        <f t="shared" si="2170"/>
        <v>0</v>
      </c>
      <c r="AH723" s="9">
        <f t="shared" ref="AH723:AM723" si="2171">IF(AND(AH663&lt;=0,AH678+AH693+AH708&lt;0),-(AH678+AH693+AH708),IF(AH663&lt;=0,0,-MIN(((AH678+AH708)/AH663)*((AH678+AH708)&gt;0),(AH678+AH708))))</f>
        <v>0</v>
      </c>
      <c r="AI723" s="9">
        <f t="shared" si="2171"/>
        <v>0</v>
      </c>
      <c r="AJ723" s="9">
        <f t="shared" si="2171"/>
        <v>0</v>
      </c>
      <c r="AK723" s="9">
        <f t="shared" si="2171"/>
        <v>0</v>
      </c>
      <c r="AL723" s="9">
        <f t="shared" si="2171"/>
        <v>0</v>
      </c>
      <c r="AM723" s="9">
        <f t="shared" si="2171"/>
        <v>0</v>
      </c>
    </row>
    <row r="724" spans="1:39" outlineLevel="2">
      <c r="A724" s="11">
        <f>ROW()</f>
        <v>724</v>
      </c>
      <c r="C724" s="6" t="s">
        <v>5</v>
      </c>
      <c r="D724" s="39"/>
      <c r="E724" s="39"/>
      <c r="G724" s="39"/>
      <c r="H724" s="39"/>
      <c r="I724" s="39"/>
      <c r="J724" s="39"/>
      <c r="K724" s="39"/>
      <c r="L724" s="13"/>
      <c r="M724" s="9">
        <f t="shared" ref="M724:S724" si="2172">IF(AND(M664&lt;=0,M679+M694+M709&lt;0),-(M679+M694+M709),IF(M664&lt;=0,0,-MIN(((M679+M709)/M664)*((M679+M709)&gt;0),(M679+M709))))</f>
        <v>-4.6024776499999996E-2</v>
      </c>
      <c r="N724" s="9">
        <f t="shared" si="2172"/>
        <v>-4.6024776499999996E-2</v>
      </c>
      <c r="O724" s="9">
        <f t="shared" si="2172"/>
        <v>-4.6024776499999996E-2</v>
      </c>
      <c r="P724" s="9">
        <f t="shared" si="2172"/>
        <v>-4.6024776499999989E-2</v>
      </c>
      <c r="Q724" s="9">
        <f t="shared" si="2172"/>
        <v>-4.6024776499999989E-2</v>
      </c>
      <c r="R724" s="9">
        <f t="shared" si="2172"/>
        <v>-4.6024776499999989E-2</v>
      </c>
      <c r="S724" s="9">
        <f t="shared" si="2172"/>
        <v>-4.6024776499999982E-2</v>
      </c>
      <c r="T724" s="9">
        <f>IF(AND(T664&lt;=0,T679+T694+T709&lt;0),-(T679+T694+T709),IF(T664&lt;=0,0,-MIN(((T679+T709)/T664)*((T679+T709)&gt;0),(T679+T709))))</f>
        <v>-4.6024776499999982E-2</v>
      </c>
      <c r="U724" s="9">
        <f t="shared" ref="U724:AC724" si="2173">IF(AND(U664&lt;=0,U679+U694+U709&lt;0),-(U679+U694+U709),IF(U664&lt;=0,0,-MIN(((U679+U709)/U664)*((U679+U709)&gt;0),(U679+U709))))</f>
        <v>-4.6024776499999975E-2</v>
      </c>
      <c r="V724" s="9">
        <f t="shared" si="2173"/>
        <v>-4.6024776499999982E-2</v>
      </c>
      <c r="W724" s="9">
        <f t="shared" si="2173"/>
        <v>-4.6024776499999982E-2</v>
      </c>
      <c r="X724" s="9">
        <f t="shared" si="2173"/>
        <v>-4.6024776499999982E-2</v>
      </c>
      <c r="Y724" s="9">
        <f t="shared" si="2173"/>
        <v>-4.6024776499999982E-2</v>
      </c>
      <c r="Z724" s="9">
        <f t="shared" si="2173"/>
        <v>-4.6024776499999982E-2</v>
      </c>
      <c r="AA724" s="9">
        <f t="shared" si="2173"/>
        <v>-4.6024776499999982E-2</v>
      </c>
      <c r="AB724" s="9">
        <f t="shared" si="2173"/>
        <v>-4.6024776499999989E-2</v>
      </c>
      <c r="AC724" s="9">
        <f t="shared" si="2173"/>
        <v>-4.6024776499999989E-2</v>
      </c>
      <c r="AD724" s="9">
        <f t="shared" ref="AD724:AG724" si="2174">IF(AND(AD664&lt;=0,AD679+AD694+AD709&lt;0),-(AD679+AD694+AD709),IF(AD664&lt;=0,0,-MIN(((AD679+AD709)/AD664)*((AD679+AD709)&gt;0),(AD679+AD709))))</f>
        <v>-4.6024776499999996E-2</v>
      </c>
      <c r="AE724" s="9">
        <f t="shared" si="2174"/>
        <v>-4.6024776499999989E-2</v>
      </c>
      <c r="AF724" s="9">
        <f t="shared" si="2174"/>
        <v>-4.6024776499999989E-2</v>
      </c>
      <c r="AG724" s="9">
        <f t="shared" si="2174"/>
        <v>0</v>
      </c>
      <c r="AH724" s="9">
        <f t="shared" ref="AH724:AM724" si="2175">IF(AND(AH664&lt;=0,AH679+AH694+AH709&lt;0),-(AH679+AH694+AH709),IF(AH664&lt;=0,0,-MIN(((AH679+AH709)/AH664)*((AH679+AH709)&gt;0),(AH679+AH709))))</f>
        <v>0</v>
      </c>
      <c r="AI724" s="9">
        <f t="shared" si="2175"/>
        <v>0</v>
      </c>
      <c r="AJ724" s="9">
        <f t="shared" si="2175"/>
        <v>0</v>
      </c>
      <c r="AK724" s="9">
        <f t="shared" si="2175"/>
        <v>0</v>
      </c>
      <c r="AL724" s="9">
        <f t="shared" si="2175"/>
        <v>0</v>
      </c>
      <c r="AM724" s="9">
        <f t="shared" si="2175"/>
        <v>0</v>
      </c>
    </row>
    <row r="725" spans="1:39" outlineLevel="2">
      <c r="A725" s="11">
        <f>ROW()</f>
        <v>725</v>
      </c>
      <c r="C725" s="6" t="s">
        <v>473</v>
      </c>
      <c r="D725" s="39"/>
      <c r="E725" s="39"/>
      <c r="G725" s="39"/>
      <c r="H725" s="39"/>
      <c r="I725" s="39"/>
      <c r="J725" s="39"/>
      <c r="K725" s="39"/>
      <c r="L725" s="13"/>
      <c r="M725" s="9">
        <f t="shared" ref="M725:AG725" si="2176">IF(AND(M665&lt;=0,M680+M695+M710&lt;0),-(M680+M695+M710),IF(M665&lt;=0,0,-MIN(((M680+M710)/M665)*((M680+M710)&gt;0),(M680+M710))))</f>
        <v>0</v>
      </c>
      <c r="N725" s="9">
        <f t="shared" si="2176"/>
        <v>0</v>
      </c>
      <c r="O725" s="9">
        <f t="shared" si="2176"/>
        <v>0</v>
      </c>
      <c r="P725" s="9">
        <f t="shared" si="2176"/>
        <v>0</v>
      </c>
      <c r="Q725" s="9">
        <f t="shared" si="2176"/>
        <v>0</v>
      </c>
      <c r="R725" s="9">
        <f t="shared" si="2176"/>
        <v>0</v>
      </c>
      <c r="S725" s="9">
        <f t="shared" si="2176"/>
        <v>0</v>
      </c>
      <c r="T725" s="9">
        <f t="shared" si="2176"/>
        <v>0</v>
      </c>
      <c r="U725" s="9">
        <f t="shared" si="2176"/>
        <v>0</v>
      </c>
      <c r="V725" s="9">
        <f t="shared" si="2176"/>
        <v>0</v>
      </c>
      <c r="W725" s="9">
        <f t="shared" si="2176"/>
        <v>0</v>
      </c>
      <c r="X725" s="9">
        <f t="shared" si="2176"/>
        <v>0</v>
      </c>
      <c r="Y725" s="9">
        <f t="shared" si="2176"/>
        <v>0</v>
      </c>
      <c r="Z725" s="9">
        <f t="shared" si="2176"/>
        <v>0</v>
      </c>
      <c r="AA725" s="9">
        <f t="shared" si="2176"/>
        <v>0</v>
      </c>
      <c r="AB725" s="9">
        <f t="shared" si="2176"/>
        <v>0</v>
      </c>
      <c r="AC725" s="9">
        <f t="shared" si="2176"/>
        <v>0</v>
      </c>
      <c r="AD725" s="9">
        <f t="shared" si="2176"/>
        <v>0</v>
      </c>
      <c r="AE725" s="9">
        <f t="shared" si="2176"/>
        <v>0</v>
      </c>
      <c r="AF725" s="9">
        <f t="shared" si="2176"/>
        <v>0</v>
      </c>
      <c r="AG725" s="9">
        <f t="shared" si="2176"/>
        <v>0</v>
      </c>
      <c r="AH725" s="9">
        <f t="shared" ref="AH725:AM725" si="2177">IF(AND(AH665&lt;=0,AH680+AH695+AH710&lt;0),-(AH680+AH695+AH710),IF(AH665&lt;=0,0,-MIN(((AH680+AH710)/AH665)*((AH680+AH710)&gt;0),(AH680+AH710))))</f>
        <v>0</v>
      </c>
      <c r="AI725" s="9">
        <f t="shared" si="2177"/>
        <v>0</v>
      </c>
      <c r="AJ725" s="9">
        <f t="shared" si="2177"/>
        <v>0</v>
      </c>
      <c r="AK725" s="9">
        <f t="shared" si="2177"/>
        <v>0</v>
      </c>
      <c r="AL725" s="9">
        <f t="shared" si="2177"/>
        <v>0</v>
      </c>
      <c r="AM725" s="9">
        <f t="shared" si="2177"/>
        <v>0</v>
      </c>
    </row>
    <row r="726" spans="1:39" outlineLevel="2">
      <c r="A726" s="11">
        <f>ROW()</f>
        <v>726</v>
      </c>
      <c r="C726" s="6" t="s">
        <v>474</v>
      </c>
      <c r="D726" s="39"/>
      <c r="E726" s="39"/>
      <c r="G726" s="39"/>
      <c r="H726" s="39"/>
      <c r="I726" s="39"/>
      <c r="J726" s="39"/>
      <c r="K726" s="39"/>
      <c r="L726" s="13"/>
      <c r="M726" s="9">
        <f t="shared" ref="M726:AG726" si="2178">IF(AND(M666&lt;=0,M681+M696+M711&lt;0),-(M681+M696+M711),IF(M666&lt;=0,0,-MIN(((M681+M711)/M666)*((M681+M711)&gt;0),(M681+M711))))</f>
        <v>0</v>
      </c>
      <c r="N726" s="9">
        <f t="shared" si="2178"/>
        <v>0</v>
      </c>
      <c r="O726" s="9">
        <f t="shared" si="2178"/>
        <v>0</v>
      </c>
      <c r="P726" s="9">
        <f t="shared" si="2178"/>
        <v>0</v>
      </c>
      <c r="Q726" s="9">
        <f t="shared" si="2178"/>
        <v>0</v>
      </c>
      <c r="R726" s="9">
        <f t="shared" si="2178"/>
        <v>0</v>
      </c>
      <c r="S726" s="9">
        <f t="shared" si="2178"/>
        <v>0</v>
      </c>
      <c r="T726" s="9">
        <f t="shared" si="2178"/>
        <v>0</v>
      </c>
      <c r="U726" s="9">
        <f t="shared" si="2178"/>
        <v>0</v>
      </c>
      <c r="V726" s="9">
        <f t="shared" si="2178"/>
        <v>0</v>
      </c>
      <c r="W726" s="9">
        <f t="shared" si="2178"/>
        <v>0</v>
      </c>
      <c r="X726" s="9">
        <f t="shared" si="2178"/>
        <v>0</v>
      </c>
      <c r="Y726" s="9">
        <f t="shared" si="2178"/>
        <v>0</v>
      </c>
      <c r="Z726" s="9">
        <f t="shared" si="2178"/>
        <v>0</v>
      </c>
      <c r="AA726" s="9">
        <f t="shared" si="2178"/>
        <v>0</v>
      </c>
      <c r="AB726" s="9">
        <f t="shared" si="2178"/>
        <v>0</v>
      </c>
      <c r="AC726" s="9">
        <f t="shared" si="2178"/>
        <v>0</v>
      </c>
      <c r="AD726" s="9">
        <f t="shared" si="2178"/>
        <v>0</v>
      </c>
      <c r="AE726" s="9">
        <f t="shared" si="2178"/>
        <v>0</v>
      </c>
      <c r="AF726" s="9">
        <f t="shared" si="2178"/>
        <v>0</v>
      </c>
      <c r="AG726" s="9">
        <f t="shared" si="2178"/>
        <v>0</v>
      </c>
      <c r="AH726" s="9">
        <f t="shared" ref="AH726:AM726" si="2179">IF(AND(AH666&lt;=0,AH681+AH696+AH711&lt;0),-(AH681+AH696+AH711),IF(AH666&lt;=0,0,-MIN(((AH681+AH711)/AH666)*((AH681+AH711)&gt;0),(AH681+AH711))))</f>
        <v>0</v>
      </c>
      <c r="AI726" s="9">
        <f t="shared" si="2179"/>
        <v>0</v>
      </c>
      <c r="AJ726" s="9">
        <f t="shared" si="2179"/>
        <v>0</v>
      </c>
      <c r="AK726" s="9">
        <f t="shared" si="2179"/>
        <v>0</v>
      </c>
      <c r="AL726" s="9">
        <f t="shared" si="2179"/>
        <v>0</v>
      </c>
      <c r="AM726" s="9">
        <f t="shared" si="2179"/>
        <v>0</v>
      </c>
    </row>
    <row r="727" spans="1:39" outlineLevel="2">
      <c r="A727" s="11">
        <f>ROW()</f>
        <v>727</v>
      </c>
      <c r="C727" s="6" t="s">
        <v>477</v>
      </c>
      <c r="D727" s="39"/>
      <c r="E727" s="39"/>
      <c r="G727" s="39"/>
      <c r="H727" s="39"/>
      <c r="I727" s="39"/>
      <c r="J727" s="39"/>
      <c r="K727" s="39"/>
      <c r="L727" s="13"/>
      <c r="M727" s="9">
        <f t="shared" ref="M727:AG727" si="2180">IF(AND(M667&lt;=0,M682+M697+M712&lt;0),-(M682+M697+M712),IF(M667&lt;=0,0,-MIN(((M682+M712)/M667)*((M682+M712)&gt;0),(M682+M712))))</f>
        <v>0</v>
      </c>
      <c r="N727" s="9">
        <f t="shared" si="2180"/>
        <v>0</v>
      </c>
      <c r="O727" s="9">
        <f t="shared" si="2180"/>
        <v>0</v>
      </c>
      <c r="P727" s="9">
        <f t="shared" si="2180"/>
        <v>0</v>
      </c>
      <c r="Q727" s="9">
        <f t="shared" si="2180"/>
        <v>0</v>
      </c>
      <c r="R727" s="9">
        <f t="shared" si="2180"/>
        <v>0</v>
      </c>
      <c r="S727" s="9">
        <f t="shared" si="2180"/>
        <v>0</v>
      </c>
      <c r="T727" s="9">
        <f t="shared" si="2180"/>
        <v>0</v>
      </c>
      <c r="U727" s="9">
        <f t="shared" si="2180"/>
        <v>0</v>
      </c>
      <c r="V727" s="9">
        <f t="shared" si="2180"/>
        <v>0</v>
      </c>
      <c r="W727" s="9">
        <f t="shared" si="2180"/>
        <v>0</v>
      </c>
      <c r="X727" s="9">
        <f t="shared" si="2180"/>
        <v>0</v>
      </c>
      <c r="Y727" s="9">
        <f t="shared" si="2180"/>
        <v>0</v>
      </c>
      <c r="Z727" s="9">
        <f t="shared" si="2180"/>
        <v>0</v>
      </c>
      <c r="AA727" s="9">
        <f t="shared" si="2180"/>
        <v>0</v>
      </c>
      <c r="AB727" s="9">
        <f t="shared" si="2180"/>
        <v>0</v>
      </c>
      <c r="AC727" s="9">
        <f t="shared" si="2180"/>
        <v>0</v>
      </c>
      <c r="AD727" s="9">
        <f t="shared" si="2180"/>
        <v>0</v>
      </c>
      <c r="AE727" s="9">
        <f t="shared" si="2180"/>
        <v>0</v>
      </c>
      <c r="AF727" s="9">
        <f t="shared" si="2180"/>
        <v>0</v>
      </c>
      <c r="AG727" s="9">
        <f t="shared" si="2180"/>
        <v>0</v>
      </c>
      <c r="AH727" s="9">
        <f t="shared" ref="AH727:AM727" si="2181">IF(AND(AH667&lt;=0,AH682+AH697+AH712&lt;0),-(AH682+AH697+AH712),IF(AH667&lt;=0,0,-MIN(((AH682+AH712)/AH667)*((AH682+AH712)&gt;0),(AH682+AH712))))</f>
        <v>0</v>
      </c>
      <c r="AI727" s="9">
        <f t="shared" si="2181"/>
        <v>0</v>
      </c>
      <c r="AJ727" s="9">
        <f t="shared" si="2181"/>
        <v>0</v>
      </c>
      <c r="AK727" s="9">
        <f t="shared" si="2181"/>
        <v>0</v>
      </c>
      <c r="AL727" s="9">
        <f t="shared" si="2181"/>
        <v>0</v>
      </c>
      <c r="AM727" s="9">
        <f t="shared" si="2181"/>
        <v>0</v>
      </c>
    </row>
    <row r="728" spans="1:39" outlineLevel="2">
      <c r="A728" s="11">
        <f>ROW()</f>
        <v>728</v>
      </c>
      <c r="C728" s="6" t="s">
        <v>511</v>
      </c>
      <c r="D728" s="39"/>
      <c r="E728" s="39"/>
      <c r="G728" s="39"/>
      <c r="H728" s="39"/>
      <c r="I728" s="39"/>
      <c r="J728" s="39"/>
      <c r="K728" s="39"/>
      <c r="L728" s="13"/>
      <c r="M728" s="9">
        <f t="shared" ref="M728:AG728" si="2182">IF(AND(M668&lt;=0,M683+M698+M713&lt;0),-(M683+M698+M713),IF(M668&lt;=0,0,-MIN(((M683+M713)/M668)*((M683+M713)&gt;0),(M683+M713))))</f>
        <v>0</v>
      </c>
      <c r="N728" s="9">
        <f t="shared" si="2182"/>
        <v>0</v>
      </c>
      <c r="O728" s="9">
        <f t="shared" si="2182"/>
        <v>0</v>
      </c>
      <c r="P728" s="9">
        <f t="shared" si="2182"/>
        <v>0</v>
      </c>
      <c r="Q728" s="9">
        <f t="shared" si="2182"/>
        <v>0</v>
      </c>
      <c r="R728" s="9">
        <f t="shared" si="2182"/>
        <v>0</v>
      </c>
      <c r="S728" s="9">
        <f t="shared" si="2182"/>
        <v>0</v>
      </c>
      <c r="T728" s="9">
        <f t="shared" si="2182"/>
        <v>0</v>
      </c>
      <c r="U728" s="9">
        <f t="shared" si="2182"/>
        <v>0</v>
      </c>
      <c r="V728" s="9">
        <f t="shared" si="2182"/>
        <v>0</v>
      </c>
      <c r="W728" s="9">
        <f t="shared" si="2182"/>
        <v>0</v>
      </c>
      <c r="X728" s="9">
        <f t="shared" si="2182"/>
        <v>0</v>
      </c>
      <c r="Y728" s="9">
        <f t="shared" si="2182"/>
        <v>0</v>
      </c>
      <c r="Z728" s="9">
        <f t="shared" si="2182"/>
        <v>0</v>
      </c>
      <c r="AA728" s="9">
        <f t="shared" si="2182"/>
        <v>0</v>
      </c>
      <c r="AB728" s="9">
        <f t="shared" si="2182"/>
        <v>0</v>
      </c>
      <c r="AC728" s="9">
        <f t="shared" si="2182"/>
        <v>0</v>
      </c>
      <c r="AD728" s="9">
        <f t="shared" si="2182"/>
        <v>0</v>
      </c>
      <c r="AE728" s="9">
        <f t="shared" si="2182"/>
        <v>0</v>
      </c>
      <c r="AF728" s="9">
        <f t="shared" si="2182"/>
        <v>0</v>
      </c>
      <c r="AG728" s="9">
        <f t="shared" si="2182"/>
        <v>0</v>
      </c>
      <c r="AH728" s="9">
        <f t="shared" ref="AH728:AM728" si="2183">IF(AND(AH668&lt;=0,AH683+AH698+AH713&lt;0),-(AH683+AH698+AH713),IF(AH668&lt;=0,0,-MIN(((AH683+AH713)/AH668)*((AH683+AH713)&gt;0),(AH683+AH713))))</f>
        <v>0</v>
      </c>
      <c r="AI728" s="9">
        <f t="shared" si="2183"/>
        <v>0</v>
      </c>
      <c r="AJ728" s="9">
        <f t="shared" si="2183"/>
        <v>0</v>
      </c>
      <c r="AK728" s="9">
        <f t="shared" si="2183"/>
        <v>0</v>
      </c>
      <c r="AL728" s="9">
        <f t="shared" si="2183"/>
        <v>0</v>
      </c>
      <c r="AM728" s="9">
        <f t="shared" si="2183"/>
        <v>0</v>
      </c>
    </row>
    <row r="729" spans="1:39" outlineLevel="2">
      <c r="A729" s="11">
        <f>ROW()</f>
        <v>729</v>
      </c>
      <c r="C729" s="6" t="s">
        <v>655</v>
      </c>
      <c r="D729" s="39"/>
      <c r="E729" s="39"/>
      <c r="G729" s="39"/>
      <c r="H729" s="39"/>
      <c r="I729" s="39"/>
      <c r="J729" s="39"/>
      <c r="K729" s="39"/>
      <c r="L729" s="13"/>
      <c r="M729" s="9">
        <v>0</v>
      </c>
      <c r="N729" s="9">
        <v>0</v>
      </c>
      <c r="O729" s="9">
        <v>0</v>
      </c>
      <c r="P729" s="9">
        <v>0</v>
      </c>
      <c r="Q729" s="9">
        <v>0</v>
      </c>
      <c r="R729" s="9">
        <v>0</v>
      </c>
      <c r="S729" s="9">
        <v>0</v>
      </c>
      <c r="T729" s="9">
        <v>0</v>
      </c>
      <c r="U729" s="9">
        <v>0</v>
      </c>
      <c r="V729" s="9">
        <v>0</v>
      </c>
      <c r="W729" s="9">
        <v>0</v>
      </c>
      <c r="X729" s="9">
        <v>0</v>
      </c>
      <c r="Y729" s="9">
        <v>0</v>
      </c>
      <c r="Z729" s="9">
        <v>0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9">
        <v>0</v>
      </c>
      <c r="AH729" s="9">
        <v>0</v>
      </c>
      <c r="AI729" s="9">
        <v>0</v>
      </c>
      <c r="AJ729" s="9">
        <v>0</v>
      </c>
      <c r="AK729" s="9">
        <v>0</v>
      </c>
      <c r="AL729" s="9">
        <v>0</v>
      </c>
      <c r="AM729" s="9">
        <v>0</v>
      </c>
    </row>
    <row r="730" spans="1:39" outlineLevel="2">
      <c r="A730" s="11">
        <f>ROW()</f>
        <v>730</v>
      </c>
      <c r="C730" s="6" t="s">
        <v>656</v>
      </c>
      <c r="D730" s="39"/>
      <c r="E730" s="39"/>
      <c r="G730" s="39"/>
      <c r="H730" s="39"/>
      <c r="I730" s="39"/>
      <c r="J730" s="39"/>
      <c r="K730" s="39"/>
      <c r="L730" s="13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</row>
    <row r="731" spans="1:39" outlineLevel="2">
      <c r="A731" s="11">
        <f>ROW()</f>
        <v>731</v>
      </c>
      <c r="C731" s="6" t="s">
        <v>667</v>
      </c>
      <c r="D731" s="39"/>
      <c r="E731" s="39"/>
      <c r="G731" s="39"/>
      <c r="H731" s="39"/>
      <c r="I731" s="39"/>
      <c r="J731" s="39"/>
      <c r="K731" s="39"/>
      <c r="L731" s="13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</row>
    <row r="732" spans="1:39" outlineLevel="2">
      <c r="A732" s="11">
        <f>ROW()</f>
        <v>732</v>
      </c>
      <c r="C732" s="6" t="s">
        <v>212</v>
      </c>
      <c r="D732" s="39"/>
      <c r="E732" s="39"/>
      <c r="G732" s="39"/>
      <c r="H732" s="39"/>
      <c r="I732" s="9"/>
      <c r="J732" s="9"/>
      <c r="K732" s="9"/>
      <c r="L732" s="9"/>
      <c r="M732" s="9">
        <v>0</v>
      </c>
      <c r="N732" s="9">
        <v>0</v>
      </c>
      <c r="O732" s="9">
        <v>0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0</v>
      </c>
      <c r="W732" s="9">
        <v>0</v>
      </c>
      <c r="X732" s="9">
        <v>0</v>
      </c>
      <c r="Y732" s="9">
        <v>0</v>
      </c>
      <c r="Z732" s="9">
        <v>0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9">
        <v>0</v>
      </c>
      <c r="AH732" s="9">
        <v>0</v>
      </c>
      <c r="AI732" s="9">
        <v>0</v>
      </c>
      <c r="AJ732" s="9">
        <v>0</v>
      </c>
      <c r="AK732" s="9">
        <v>0</v>
      </c>
      <c r="AL732" s="9">
        <v>0</v>
      </c>
      <c r="AM732" s="9">
        <v>0</v>
      </c>
    </row>
    <row r="733" spans="1:39" outlineLevel="2">
      <c r="A733" s="11">
        <f>ROW()</f>
        <v>733</v>
      </c>
      <c r="C733" s="30" t="s">
        <v>362</v>
      </c>
      <c r="D733" s="90"/>
      <c r="E733" s="90"/>
      <c r="F733" s="90"/>
      <c r="G733" s="90"/>
      <c r="H733" s="90"/>
      <c r="I733" s="90"/>
      <c r="J733" s="90"/>
      <c r="K733" s="90"/>
      <c r="L733" s="14"/>
      <c r="M733" s="14">
        <f t="shared" ref="M733:S733" si="2184">IF(AND(M673&lt;=0,M688+M703+M718&lt;0),-(M688+M703+M718),IF(M673&lt;=0,0,-MIN(((M688+M718)/M673)*((M688+M718)&gt;0),(M688+M718))))</f>
        <v>0</v>
      </c>
      <c r="N733" s="14">
        <f t="shared" si="2184"/>
        <v>0</v>
      </c>
      <c r="O733" s="14">
        <f t="shared" si="2184"/>
        <v>0</v>
      </c>
      <c r="P733" s="14">
        <f t="shared" si="2184"/>
        <v>0</v>
      </c>
      <c r="Q733" s="14">
        <f t="shared" si="2184"/>
        <v>0</v>
      </c>
      <c r="R733" s="14">
        <f t="shared" si="2184"/>
        <v>0</v>
      </c>
      <c r="S733" s="14">
        <f t="shared" si="2184"/>
        <v>0</v>
      </c>
      <c r="T733" s="14">
        <f>IF(AND(T673&lt;=0,T688+T703+T718&lt;0),-(T688+T703+T718),IF(T673&lt;=0,0,-MIN(((T688+T718)/T673)*((T688+T718)&gt;0),(T688+T718))))</f>
        <v>0</v>
      </c>
      <c r="U733" s="14">
        <f t="shared" ref="U733:AC733" si="2185">IF(AND(U673&lt;=0,U688+U703+U718&lt;0),-(U688+U703+U718),IF(U673&lt;=0,0,-MIN(((U688+U718)/U673)*((U688+U718)&gt;0),(U688+U718))))</f>
        <v>0</v>
      </c>
      <c r="V733" s="14">
        <f t="shared" si="2185"/>
        <v>0</v>
      </c>
      <c r="W733" s="14">
        <f t="shared" si="2185"/>
        <v>0</v>
      </c>
      <c r="X733" s="14">
        <f t="shared" si="2185"/>
        <v>0</v>
      </c>
      <c r="Y733" s="14">
        <f t="shared" si="2185"/>
        <v>0</v>
      </c>
      <c r="Z733" s="14">
        <f t="shared" si="2185"/>
        <v>0</v>
      </c>
      <c r="AA733" s="14">
        <f t="shared" si="2185"/>
        <v>0</v>
      </c>
      <c r="AB733" s="14">
        <f t="shared" si="2185"/>
        <v>0</v>
      </c>
      <c r="AC733" s="14">
        <f t="shared" si="2185"/>
        <v>0</v>
      </c>
      <c r="AD733" s="14">
        <f t="shared" ref="AD733:AG733" si="2186">IF(AND(AD673&lt;=0,AD688+AD703+AD718&lt;0),-(AD688+AD703+AD718),IF(AD673&lt;=0,0,-MIN(((AD688+AD718)/AD673)*((AD688+AD718)&gt;0),(AD688+AD718))))</f>
        <v>0</v>
      </c>
      <c r="AE733" s="14">
        <f t="shared" si="2186"/>
        <v>0</v>
      </c>
      <c r="AF733" s="14">
        <f t="shared" si="2186"/>
        <v>0</v>
      </c>
      <c r="AG733" s="14">
        <f t="shared" si="2186"/>
        <v>0</v>
      </c>
      <c r="AH733" s="14">
        <f t="shared" ref="AH733:AM733" si="2187">IF(AND(AH673&lt;=0,AH688+AH703+AH718&lt;0),-(AH688+AH703+AH718),IF(AH673&lt;=0,0,-MIN(((AH688+AH718)/AH673)*((AH688+AH718)&gt;0),(AH688+AH718))))</f>
        <v>0</v>
      </c>
      <c r="AI733" s="14">
        <f t="shared" si="2187"/>
        <v>0</v>
      </c>
      <c r="AJ733" s="14">
        <f t="shared" si="2187"/>
        <v>0</v>
      </c>
      <c r="AK733" s="14">
        <f t="shared" si="2187"/>
        <v>0</v>
      </c>
      <c r="AL733" s="14">
        <f t="shared" si="2187"/>
        <v>0</v>
      </c>
      <c r="AM733" s="14">
        <f t="shared" si="2187"/>
        <v>0</v>
      </c>
    </row>
    <row r="734" spans="1:39" outlineLevel="2">
      <c r="A734" s="11">
        <f>ROW()</f>
        <v>734</v>
      </c>
      <c r="C734" s="6" t="s">
        <v>1</v>
      </c>
      <c r="D734" s="39"/>
      <c r="E734" s="39"/>
      <c r="F734" s="39"/>
      <c r="G734" s="39"/>
      <c r="H734" s="39"/>
      <c r="I734" s="39"/>
      <c r="J734" s="39"/>
      <c r="K734" s="39"/>
      <c r="L734" s="9"/>
      <c r="M734" s="9">
        <f t="shared" ref="M734" si="2188">SUM(M721:M733)</f>
        <v>0.10053923649999999</v>
      </c>
      <c r="N734" s="9">
        <f t="shared" ref="N734" si="2189">SUM(N721:N733)</f>
        <v>-4.6025833499999995E-2</v>
      </c>
      <c r="O734" s="9">
        <f t="shared" ref="O734" si="2190">SUM(O721:O733)</f>
        <v>-4.6025833499999995E-2</v>
      </c>
      <c r="P734" s="9">
        <f t="shared" ref="P734" si="2191">SUM(P721:P733)</f>
        <v>-4.6025833499999988E-2</v>
      </c>
      <c r="Q734" s="9">
        <f t="shared" ref="Q734" si="2192">SUM(Q721:Q733)</f>
        <v>-4.6025833499999988E-2</v>
      </c>
      <c r="R734" s="9">
        <f t="shared" ref="R734" si="2193">SUM(R721:R733)</f>
        <v>-4.6025833499999988E-2</v>
      </c>
      <c r="S734" s="9">
        <f t="shared" ref="S734" si="2194">SUM(S721:S733)</f>
        <v>-4.6025833499999981E-2</v>
      </c>
      <c r="T734" s="9">
        <f t="shared" ref="T734" si="2195">SUM(T721:T733)</f>
        <v>-4.6025833499999981E-2</v>
      </c>
      <c r="U734" s="9">
        <f t="shared" ref="U734" si="2196">SUM(U721:U733)</f>
        <v>-4.6025833499999974E-2</v>
      </c>
      <c r="V734" s="9">
        <f t="shared" ref="V734" si="2197">SUM(V721:V733)</f>
        <v>-4.6025833499999981E-2</v>
      </c>
      <c r="W734" s="9">
        <f t="shared" ref="W734" si="2198">SUM(W721:W733)</f>
        <v>-4.6025833499999981E-2</v>
      </c>
      <c r="X734" s="9">
        <f t="shared" ref="X734" si="2199">SUM(X721:X733)</f>
        <v>-4.6025833499999981E-2</v>
      </c>
      <c r="Y734" s="9">
        <f t="shared" ref="Y734" si="2200">SUM(Y721:Y733)</f>
        <v>-4.6025833499999981E-2</v>
      </c>
      <c r="Z734" s="9">
        <f t="shared" ref="Z734" si="2201">SUM(Z721:Z733)</f>
        <v>-4.6025833499999981E-2</v>
      </c>
      <c r="AA734" s="9">
        <f t="shared" ref="AA734" si="2202">SUM(AA721:AA733)</f>
        <v>-4.6025833499999981E-2</v>
      </c>
      <c r="AB734" s="9">
        <f t="shared" ref="AB734" si="2203">SUM(AB721:AB733)</f>
        <v>-4.6025833499999988E-2</v>
      </c>
      <c r="AC734" s="9">
        <f t="shared" ref="AC734:AG734" si="2204">SUM(AC721:AC733)</f>
        <v>-4.6025833499999988E-2</v>
      </c>
      <c r="AD734" s="9">
        <f t="shared" si="2204"/>
        <v>-4.6025833499999995E-2</v>
      </c>
      <c r="AE734" s="9">
        <f t="shared" si="2204"/>
        <v>-4.6025833499999988E-2</v>
      </c>
      <c r="AF734" s="9">
        <f t="shared" si="2204"/>
        <v>-4.6025833499999988E-2</v>
      </c>
      <c r="AG734" s="9">
        <f t="shared" si="2204"/>
        <v>0</v>
      </c>
      <c r="AH734" s="9">
        <f t="shared" ref="AH734:AM734" si="2205">SUM(AH721:AH733)</f>
        <v>0</v>
      </c>
      <c r="AI734" s="9">
        <f t="shared" si="2205"/>
        <v>0</v>
      </c>
      <c r="AJ734" s="9">
        <f t="shared" si="2205"/>
        <v>0</v>
      </c>
      <c r="AK734" s="9">
        <f t="shared" si="2205"/>
        <v>0</v>
      </c>
      <c r="AL734" s="9">
        <f t="shared" si="2205"/>
        <v>0</v>
      </c>
      <c r="AM734" s="9">
        <f t="shared" si="2205"/>
        <v>0</v>
      </c>
    </row>
    <row r="735" spans="1:39" outlineLevel="2">
      <c r="A735" s="11">
        <f>ROW()</f>
        <v>735</v>
      </c>
      <c r="B735" s="343" t="s">
        <v>70</v>
      </c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</row>
    <row r="736" spans="1:39" outlineLevel="2">
      <c r="A736" s="11">
        <f>ROW()</f>
        <v>736</v>
      </c>
      <c r="C736" s="6" t="s">
        <v>2</v>
      </c>
      <c r="D736" s="39"/>
      <c r="E736" s="39"/>
      <c r="F736" s="39"/>
      <c r="G736" s="39"/>
      <c r="H736" s="39"/>
      <c r="I736" s="39"/>
      <c r="J736" s="39"/>
      <c r="K736" s="39"/>
      <c r="L736" s="9">
        <f t="shared" ref="L736:AC736" si="2206">L676+L691+L706+L721</f>
        <v>2.1140000000000001E-5</v>
      </c>
      <c r="M736" s="9">
        <f t="shared" si="2206"/>
        <v>2.0083000000000001E-5</v>
      </c>
      <c r="N736" s="9">
        <f t="shared" si="2206"/>
        <v>1.9026E-5</v>
      </c>
      <c r="O736" s="9">
        <f t="shared" si="2206"/>
        <v>1.7969E-5</v>
      </c>
      <c r="P736" s="9">
        <f t="shared" si="2206"/>
        <v>1.6912E-5</v>
      </c>
      <c r="Q736" s="9">
        <f t="shared" si="2206"/>
        <v>1.5855E-5</v>
      </c>
      <c r="R736" s="9">
        <f t="shared" si="2206"/>
        <v>1.4798E-5</v>
      </c>
      <c r="S736" s="9">
        <f t="shared" si="2206"/>
        <v>1.3740999999999999E-5</v>
      </c>
      <c r="T736" s="9">
        <f t="shared" si="2206"/>
        <v>1.2683999999999999E-5</v>
      </c>
      <c r="U736" s="9">
        <f t="shared" si="2206"/>
        <v>1.1626999999999999E-5</v>
      </c>
      <c r="V736" s="9">
        <f t="shared" si="2206"/>
        <v>1.0569999999999999E-5</v>
      </c>
      <c r="W736" s="9">
        <f t="shared" si="2206"/>
        <v>9.5129999999999985E-6</v>
      </c>
      <c r="X736" s="9">
        <f t="shared" si="2206"/>
        <v>8.4559999999999983E-6</v>
      </c>
      <c r="Y736" s="9">
        <f t="shared" si="2206"/>
        <v>7.3989999999999981E-6</v>
      </c>
      <c r="Z736" s="9">
        <f t="shared" si="2206"/>
        <v>6.3419999999999979E-6</v>
      </c>
      <c r="AA736" s="9">
        <f t="shared" si="2206"/>
        <v>5.2849999999999985E-6</v>
      </c>
      <c r="AB736" s="9">
        <f t="shared" si="2206"/>
        <v>4.2279999999999992E-6</v>
      </c>
      <c r="AC736" s="9">
        <f t="shared" si="2206"/>
        <v>3.1709999999999994E-6</v>
      </c>
      <c r="AD736" s="9">
        <f t="shared" ref="AD736:AG736" si="2207">AD676+AD691+AD706+AD721</f>
        <v>2.1139999999999996E-6</v>
      </c>
      <c r="AE736" s="9">
        <f t="shared" si="2207"/>
        <v>1.0569999999999998E-6</v>
      </c>
      <c r="AF736" s="9">
        <f t="shared" si="2207"/>
        <v>0</v>
      </c>
      <c r="AG736" s="9">
        <f t="shared" si="2207"/>
        <v>0</v>
      </c>
      <c r="AH736" s="9">
        <f t="shared" ref="AH736" si="2208">AH676+AH691+AH706+AH721</f>
        <v>0</v>
      </c>
      <c r="AI736" s="9">
        <f t="shared" ref="AI736:AM736" si="2209">AI676+AI691+AI706+AI721</f>
        <v>0</v>
      </c>
      <c r="AJ736" s="9">
        <f t="shared" si="2209"/>
        <v>0</v>
      </c>
      <c r="AK736" s="9">
        <f t="shared" si="2209"/>
        <v>0</v>
      </c>
      <c r="AL736" s="9">
        <f t="shared" si="2209"/>
        <v>0</v>
      </c>
      <c r="AM736" s="9">
        <f t="shared" si="2209"/>
        <v>0</v>
      </c>
    </row>
    <row r="737" spans="1:39" outlineLevel="2">
      <c r="A737" s="11">
        <f>ROW()</f>
        <v>737</v>
      </c>
      <c r="C737" s="6" t="s">
        <v>3</v>
      </c>
      <c r="D737" s="39"/>
      <c r="E737" s="39"/>
      <c r="F737" s="39"/>
      <c r="G737" s="39"/>
      <c r="H737" s="39"/>
      <c r="I737" s="39"/>
      <c r="J737" s="39"/>
      <c r="K737" s="39"/>
      <c r="L737" s="9">
        <f t="shared" ref="L737:AC737" si="2210">L677+L692+L707+L722</f>
        <v>-0.11479787999999999</v>
      </c>
      <c r="M737" s="9">
        <f t="shared" si="2210"/>
        <v>0</v>
      </c>
      <c r="N737" s="9">
        <f t="shared" si="2210"/>
        <v>0</v>
      </c>
      <c r="O737" s="9">
        <f t="shared" si="2210"/>
        <v>0</v>
      </c>
      <c r="P737" s="9">
        <f t="shared" si="2210"/>
        <v>0</v>
      </c>
      <c r="Q737" s="9">
        <f t="shared" si="2210"/>
        <v>0</v>
      </c>
      <c r="R737" s="9">
        <f t="shared" si="2210"/>
        <v>0</v>
      </c>
      <c r="S737" s="9">
        <f t="shared" si="2210"/>
        <v>0</v>
      </c>
      <c r="T737" s="9">
        <f t="shared" si="2210"/>
        <v>0</v>
      </c>
      <c r="U737" s="9">
        <f t="shared" si="2210"/>
        <v>0</v>
      </c>
      <c r="V737" s="9">
        <f t="shared" si="2210"/>
        <v>0</v>
      </c>
      <c r="W737" s="9">
        <f t="shared" si="2210"/>
        <v>0</v>
      </c>
      <c r="X737" s="9">
        <f t="shared" si="2210"/>
        <v>0</v>
      </c>
      <c r="Y737" s="9">
        <f t="shared" si="2210"/>
        <v>0</v>
      </c>
      <c r="Z737" s="9">
        <f t="shared" si="2210"/>
        <v>0</v>
      </c>
      <c r="AA737" s="9">
        <f t="shared" si="2210"/>
        <v>0</v>
      </c>
      <c r="AB737" s="9">
        <f t="shared" si="2210"/>
        <v>0</v>
      </c>
      <c r="AC737" s="9">
        <f t="shared" si="2210"/>
        <v>0</v>
      </c>
      <c r="AD737" s="9">
        <f t="shared" ref="AD737:AG737" si="2211">AD677+AD692+AD707+AD722</f>
        <v>0</v>
      </c>
      <c r="AE737" s="9">
        <f t="shared" si="2211"/>
        <v>0</v>
      </c>
      <c r="AF737" s="9">
        <f t="shared" si="2211"/>
        <v>0</v>
      </c>
      <c r="AG737" s="9">
        <f t="shared" si="2211"/>
        <v>0</v>
      </c>
      <c r="AH737" s="9">
        <f t="shared" ref="AH737" si="2212">AH677+AH692+AH707+AH722</f>
        <v>0</v>
      </c>
      <c r="AI737" s="9">
        <f t="shared" ref="AI737:AM737" si="2213">AI677+AI692+AI707+AI722</f>
        <v>0</v>
      </c>
      <c r="AJ737" s="9">
        <f t="shared" si="2213"/>
        <v>0</v>
      </c>
      <c r="AK737" s="9">
        <f t="shared" si="2213"/>
        <v>0</v>
      </c>
      <c r="AL737" s="9">
        <f t="shared" si="2213"/>
        <v>0</v>
      </c>
      <c r="AM737" s="9">
        <f t="shared" si="2213"/>
        <v>0</v>
      </c>
    </row>
    <row r="738" spans="1:39" outlineLevel="2">
      <c r="A738" s="11">
        <f>ROW()</f>
        <v>738</v>
      </c>
      <c r="C738" s="6" t="s">
        <v>4</v>
      </c>
      <c r="D738" s="39"/>
      <c r="E738" s="39"/>
      <c r="F738" s="39"/>
      <c r="G738" s="39"/>
      <c r="H738" s="39"/>
      <c r="I738" s="39"/>
      <c r="J738" s="39"/>
      <c r="K738" s="39"/>
      <c r="L738" s="9">
        <f t="shared" ref="L738:AC738" si="2214">L678+L693+L708+L723</f>
        <v>-3.1767190000000001E-2</v>
      </c>
      <c r="M738" s="9">
        <f t="shared" si="2214"/>
        <v>0</v>
      </c>
      <c r="N738" s="9">
        <f t="shared" si="2214"/>
        <v>0</v>
      </c>
      <c r="O738" s="9">
        <f t="shared" si="2214"/>
        <v>0</v>
      </c>
      <c r="P738" s="9">
        <f t="shared" si="2214"/>
        <v>0</v>
      </c>
      <c r="Q738" s="9">
        <f t="shared" si="2214"/>
        <v>0</v>
      </c>
      <c r="R738" s="9">
        <f t="shared" si="2214"/>
        <v>0</v>
      </c>
      <c r="S738" s="9">
        <f t="shared" si="2214"/>
        <v>0</v>
      </c>
      <c r="T738" s="9">
        <f t="shared" si="2214"/>
        <v>0</v>
      </c>
      <c r="U738" s="9">
        <f t="shared" si="2214"/>
        <v>0</v>
      </c>
      <c r="V738" s="9">
        <f t="shared" si="2214"/>
        <v>0</v>
      </c>
      <c r="W738" s="9">
        <f t="shared" si="2214"/>
        <v>0</v>
      </c>
      <c r="X738" s="9">
        <f t="shared" si="2214"/>
        <v>0</v>
      </c>
      <c r="Y738" s="9">
        <f t="shared" si="2214"/>
        <v>0</v>
      </c>
      <c r="Z738" s="9">
        <f t="shared" si="2214"/>
        <v>0</v>
      </c>
      <c r="AA738" s="9">
        <f t="shared" si="2214"/>
        <v>0</v>
      </c>
      <c r="AB738" s="9">
        <f t="shared" si="2214"/>
        <v>0</v>
      </c>
      <c r="AC738" s="9">
        <f t="shared" si="2214"/>
        <v>0</v>
      </c>
      <c r="AD738" s="9">
        <f t="shared" ref="AD738:AG738" si="2215">AD678+AD693+AD708+AD723</f>
        <v>0</v>
      </c>
      <c r="AE738" s="9">
        <f t="shared" si="2215"/>
        <v>0</v>
      </c>
      <c r="AF738" s="9">
        <f t="shared" si="2215"/>
        <v>0</v>
      </c>
      <c r="AG738" s="9">
        <f t="shared" si="2215"/>
        <v>0</v>
      </c>
      <c r="AH738" s="9">
        <f t="shared" ref="AH738" si="2216">AH678+AH693+AH708+AH723</f>
        <v>0</v>
      </c>
      <c r="AI738" s="9">
        <f t="shared" ref="AI738:AM738" si="2217">AI678+AI693+AI708+AI723</f>
        <v>0</v>
      </c>
      <c r="AJ738" s="9">
        <f t="shared" si="2217"/>
        <v>0</v>
      </c>
      <c r="AK738" s="9">
        <f t="shared" si="2217"/>
        <v>0</v>
      </c>
      <c r="AL738" s="9">
        <f t="shared" si="2217"/>
        <v>0</v>
      </c>
      <c r="AM738" s="9">
        <f t="shared" si="2217"/>
        <v>0</v>
      </c>
    </row>
    <row r="739" spans="1:39" outlineLevel="2">
      <c r="A739" s="11">
        <f>ROW()</f>
        <v>739</v>
      </c>
      <c r="C739" s="6" t="s">
        <v>5</v>
      </c>
      <c r="D739" s="39"/>
      <c r="E739" s="39"/>
      <c r="F739" s="39"/>
      <c r="G739" s="39"/>
      <c r="H739" s="39"/>
      <c r="I739" s="39"/>
      <c r="J739" s="39"/>
      <c r="K739" s="39"/>
      <c r="L739" s="9">
        <f t="shared" ref="L739:AC739" si="2218">L679+L694+L709+L724</f>
        <v>0.92049552999999995</v>
      </c>
      <c r="M739" s="9">
        <f t="shared" si="2218"/>
        <v>0.87447075349999992</v>
      </c>
      <c r="N739" s="9">
        <f t="shared" si="2218"/>
        <v>0.82844597699999989</v>
      </c>
      <c r="O739" s="9">
        <f t="shared" si="2218"/>
        <v>0.78242120049999986</v>
      </c>
      <c r="P739" s="9">
        <f t="shared" si="2218"/>
        <v>0.73639642399999983</v>
      </c>
      <c r="Q739" s="9">
        <f t="shared" si="2218"/>
        <v>0.6903716474999998</v>
      </c>
      <c r="R739" s="9">
        <f t="shared" si="2218"/>
        <v>0.64434687099999977</v>
      </c>
      <c r="S739" s="9">
        <f t="shared" si="2218"/>
        <v>0.59832209449999973</v>
      </c>
      <c r="T739" s="9">
        <f t="shared" si="2218"/>
        <v>0.5522973179999997</v>
      </c>
      <c r="U739" s="9">
        <f t="shared" si="2218"/>
        <v>0.50627254149999978</v>
      </c>
      <c r="V739" s="9">
        <f t="shared" si="2218"/>
        <v>0.46024776499999981</v>
      </c>
      <c r="W739" s="9">
        <f t="shared" si="2218"/>
        <v>0.41422298849999983</v>
      </c>
      <c r="X739" s="9">
        <f t="shared" si="2218"/>
        <v>0.36819821199999986</v>
      </c>
      <c r="Y739" s="9">
        <f t="shared" si="2218"/>
        <v>0.32217343549999988</v>
      </c>
      <c r="Z739" s="9">
        <f t="shared" si="2218"/>
        <v>0.27614865899999991</v>
      </c>
      <c r="AA739" s="9">
        <f t="shared" si="2218"/>
        <v>0.23012388249999993</v>
      </c>
      <c r="AB739" s="9">
        <f t="shared" si="2218"/>
        <v>0.18409910599999996</v>
      </c>
      <c r="AC739" s="9">
        <f t="shared" si="2218"/>
        <v>0.13807432949999998</v>
      </c>
      <c r="AD739" s="9">
        <f t="shared" ref="AD739:AG739" si="2219">AD679+AD694+AD709+AD724</f>
        <v>9.2049552999999978E-2</v>
      </c>
      <c r="AE739" s="9">
        <f t="shared" si="2219"/>
        <v>4.6024776499999989E-2</v>
      </c>
      <c r="AF739" s="9">
        <f t="shared" si="2219"/>
        <v>0</v>
      </c>
      <c r="AG739" s="9">
        <f t="shared" si="2219"/>
        <v>0</v>
      </c>
      <c r="AH739" s="9">
        <f t="shared" ref="AH739" si="2220">AH679+AH694+AH709+AH724</f>
        <v>0</v>
      </c>
      <c r="AI739" s="9">
        <f t="shared" ref="AI739:AM739" si="2221">AI679+AI694+AI709+AI724</f>
        <v>0</v>
      </c>
      <c r="AJ739" s="9">
        <f t="shared" si="2221"/>
        <v>0</v>
      </c>
      <c r="AK739" s="9">
        <f t="shared" si="2221"/>
        <v>0</v>
      </c>
      <c r="AL739" s="9">
        <f t="shared" si="2221"/>
        <v>0</v>
      </c>
      <c r="AM739" s="9">
        <f t="shared" si="2221"/>
        <v>0</v>
      </c>
    </row>
    <row r="740" spans="1:39" outlineLevel="2">
      <c r="A740" s="11">
        <f>ROW()</f>
        <v>740</v>
      </c>
      <c r="C740" s="6" t="s">
        <v>473</v>
      </c>
      <c r="D740" s="39"/>
      <c r="E740" s="39"/>
      <c r="F740" s="39"/>
      <c r="G740" s="39"/>
      <c r="H740" s="39"/>
      <c r="I740" s="39"/>
      <c r="J740" s="39"/>
      <c r="K740" s="39"/>
      <c r="L740" s="9">
        <f t="shared" ref="L740:AG740" si="2222">L680+L695+L710+L725</f>
        <v>0</v>
      </c>
      <c r="M740" s="9">
        <f t="shared" si="2222"/>
        <v>0</v>
      </c>
      <c r="N740" s="9">
        <f t="shared" si="2222"/>
        <v>0</v>
      </c>
      <c r="O740" s="9">
        <f t="shared" si="2222"/>
        <v>0</v>
      </c>
      <c r="P740" s="9">
        <f t="shared" si="2222"/>
        <v>0</v>
      </c>
      <c r="Q740" s="9">
        <f t="shared" si="2222"/>
        <v>0</v>
      </c>
      <c r="R740" s="9">
        <f t="shared" si="2222"/>
        <v>0</v>
      </c>
      <c r="S740" s="9">
        <f t="shared" si="2222"/>
        <v>0</v>
      </c>
      <c r="T740" s="9">
        <f t="shared" si="2222"/>
        <v>0</v>
      </c>
      <c r="U740" s="9">
        <f t="shared" si="2222"/>
        <v>0</v>
      </c>
      <c r="V740" s="9">
        <f t="shared" si="2222"/>
        <v>0</v>
      </c>
      <c r="W740" s="9">
        <f t="shared" si="2222"/>
        <v>0</v>
      </c>
      <c r="X740" s="9">
        <f t="shared" si="2222"/>
        <v>0</v>
      </c>
      <c r="Y740" s="9">
        <f t="shared" si="2222"/>
        <v>0</v>
      </c>
      <c r="Z740" s="9">
        <f t="shared" si="2222"/>
        <v>0</v>
      </c>
      <c r="AA740" s="9">
        <f t="shared" si="2222"/>
        <v>0</v>
      </c>
      <c r="AB740" s="9">
        <f t="shared" si="2222"/>
        <v>0</v>
      </c>
      <c r="AC740" s="9">
        <f t="shared" si="2222"/>
        <v>0</v>
      </c>
      <c r="AD740" s="9">
        <f t="shared" si="2222"/>
        <v>0</v>
      </c>
      <c r="AE740" s="9">
        <f t="shared" si="2222"/>
        <v>0</v>
      </c>
      <c r="AF740" s="9">
        <f t="shared" si="2222"/>
        <v>0</v>
      </c>
      <c r="AG740" s="9">
        <f t="shared" si="2222"/>
        <v>0</v>
      </c>
      <c r="AH740" s="9">
        <f t="shared" ref="AH740" si="2223">AH680+AH695+AH710+AH725</f>
        <v>0</v>
      </c>
      <c r="AI740" s="9">
        <f t="shared" ref="AI740:AM740" si="2224">AI680+AI695+AI710+AI725</f>
        <v>0</v>
      </c>
      <c r="AJ740" s="9">
        <f t="shared" si="2224"/>
        <v>0</v>
      </c>
      <c r="AK740" s="9">
        <f t="shared" si="2224"/>
        <v>0</v>
      </c>
      <c r="AL740" s="9">
        <f t="shared" si="2224"/>
        <v>0</v>
      </c>
      <c r="AM740" s="9">
        <f t="shared" si="2224"/>
        <v>0</v>
      </c>
    </row>
    <row r="741" spans="1:39" outlineLevel="2">
      <c r="A741" s="11">
        <f>ROW()</f>
        <v>741</v>
      </c>
      <c r="C741" s="6" t="s">
        <v>474</v>
      </c>
      <c r="D741" s="39"/>
      <c r="E741" s="39"/>
      <c r="F741" s="39"/>
      <c r="G741" s="39"/>
      <c r="H741" s="39"/>
      <c r="I741" s="39"/>
      <c r="J741" s="39"/>
      <c r="K741" s="39"/>
      <c r="L741" s="9">
        <f t="shared" ref="L741:AG741" si="2225">L681+L696+L711+L726</f>
        <v>0</v>
      </c>
      <c r="M741" s="9">
        <f t="shared" si="2225"/>
        <v>0</v>
      </c>
      <c r="N741" s="9">
        <f t="shared" si="2225"/>
        <v>0</v>
      </c>
      <c r="O741" s="9">
        <f t="shared" si="2225"/>
        <v>0</v>
      </c>
      <c r="P741" s="9">
        <f t="shared" si="2225"/>
        <v>0</v>
      </c>
      <c r="Q741" s="9">
        <f t="shared" si="2225"/>
        <v>0</v>
      </c>
      <c r="R741" s="9">
        <f t="shared" si="2225"/>
        <v>0</v>
      </c>
      <c r="S741" s="9">
        <f t="shared" si="2225"/>
        <v>0</v>
      </c>
      <c r="T741" s="9">
        <f t="shared" si="2225"/>
        <v>0</v>
      </c>
      <c r="U741" s="9">
        <f t="shared" si="2225"/>
        <v>0</v>
      </c>
      <c r="V741" s="9">
        <f t="shared" si="2225"/>
        <v>0</v>
      </c>
      <c r="W741" s="9">
        <f t="shared" si="2225"/>
        <v>0</v>
      </c>
      <c r="X741" s="9">
        <f t="shared" si="2225"/>
        <v>0</v>
      </c>
      <c r="Y741" s="9">
        <f t="shared" si="2225"/>
        <v>0</v>
      </c>
      <c r="Z741" s="9">
        <f t="shared" si="2225"/>
        <v>0</v>
      </c>
      <c r="AA741" s="9">
        <f t="shared" si="2225"/>
        <v>0</v>
      </c>
      <c r="AB741" s="9">
        <f t="shared" si="2225"/>
        <v>0</v>
      </c>
      <c r="AC741" s="9">
        <f t="shared" si="2225"/>
        <v>0</v>
      </c>
      <c r="AD741" s="9">
        <f t="shared" si="2225"/>
        <v>0</v>
      </c>
      <c r="AE741" s="9">
        <f t="shared" si="2225"/>
        <v>0</v>
      </c>
      <c r="AF741" s="9">
        <f t="shared" si="2225"/>
        <v>0</v>
      </c>
      <c r="AG741" s="9">
        <f t="shared" si="2225"/>
        <v>0</v>
      </c>
      <c r="AH741" s="9">
        <f t="shared" ref="AH741" si="2226">AH681+AH696+AH711+AH726</f>
        <v>0</v>
      </c>
      <c r="AI741" s="9">
        <f t="shared" ref="AI741:AM741" si="2227">AI681+AI696+AI711+AI726</f>
        <v>0</v>
      </c>
      <c r="AJ741" s="9">
        <f t="shared" si="2227"/>
        <v>0</v>
      </c>
      <c r="AK741" s="9">
        <f t="shared" si="2227"/>
        <v>0</v>
      </c>
      <c r="AL741" s="9">
        <f t="shared" si="2227"/>
        <v>0</v>
      </c>
      <c r="AM741" s="9">
        <f t="shared" si="2227"/>
        <v>0</v>
      </c>
    </row>
    <row r="742" spans="1:39" outlineLevel="2">
      <c r="A742" s="11">
        <f>ROW()</f>
        <v>742</v>
      </c>
      <c r="C742" s="6" t="s">
        <v>477</v>
      </c>
      <c r="D742" s="39"/>
      <c r="E742" s="39"/>
      <c r="F742" s="39"/>
      <c r="G742" s="39"/>
      <c r="H742" s="39"/>
      <c r="I742" s="39"/>
      <c r="J742" s="39"/>
      <c r="K742" s="39"/>
      <c r="L742" s="9">
        <f t="shared" ref="L742:AG742" si="2228">L682+L697+L712+L727</f>
        <v>0</v>
      </c>
      <c r="M742" s="9">
        <f t="shared" si="2228"/>
        <v>0</v>
      </c>
      <c r="N742" s="9">
        <f t="shared" si="2228"/>
        <v>0</v>
      </c>
      <c r="O742" s="9">
        <f t="shared" si="2228"/>
        <v>0</v>
      </c>
      <c r="P742" s="9">
        <f t="shared" si="2228"/>
        <v>0</v>
      </c>
      <c r="Q742" s="9">
        <f t="shared" si="2228"/>
        <v>0</v>
      </c>
      <c r="R742" s="9">
        <f t="shared" si="2228"/>
        <v>0</v>
      </c>
      <c r="S742" s="9">
        <f t="shared" si="2228"/>
        <v>0</v>
      </c>
      <c r="T742" s="9">
        <f t="shared" si="2228"/>
        <v>0</v>
      </c>
      <c r="U742" s="9">
        <f t="shared" si="2228"/>
        <v>0</v>
      </c>
      <c r="V742" s="9">
        <f t="shared" si="2228"/>
        <v>0</v>
      </c>
      <c r="W742" s="9">
        <f t="shared" si="2228"/>
        <v>0</v>
      </c>
      <c r="X742" s="9">
        <f t="shared" si="2228"/>
        <v>0</v>
      </c>
      <c r="Y742" s="9">
        <f t="shared" si="2228"/>
        <v>0</v>
      </c>
      <c r="Z742" s="9">
        <f t="shared" si="2228"/>
        <v>0</v>
      </c>
      <c r="AA742" s="9">
        <f t="shared" si="2228"/>
        <v>0</v>
      </c>
      <c r="AB742" s="9">
        <f t="shared" si="2228"/>
        <v>0</v>
      </c>
      <c r="AC742" s="9">
        <f t="shared" si="2228"/>
        <v>0</v>
      </c>
      <c r="AD742" s="9">
        <f t="shared" si="2228"/>
        <v>0</v>
      </c>
      <c r="AE742" s="9">
        <f t="shared" si="2228"/>
        <v>0</v>
      </c>
      <c r="AF742" s="9">
        <f t="shared" si="2228"/>
        <v>0</v>
      </c>
      <c r="AG742" s="9">
        <f t="shared" si="2228"/>
        <v>0</v>
      </c>
      <c r="AH742" s="9">
        <f t="shared" ref="AH742" si="2229">AH682+AH697+AH712+AH727</f>
        <v>0</v>
      </c>
      <c r="AI742" s="9">
        <f t="shared" ref="AI742:AM742" si="2230">AI682+AI697+AI712+AI727</f>
        <v>0</v>
      </c>
      <c r="AJ742" s="9">
        <f t="shared" si="2230"/>
        <v>0</v>
      </c>
      <c r="AK742" s="9">
        <f t="shared" si="2230"/>
        <v>0</v>
      </c>
      <c r="AL742" s="9">
        <f t="shared" si="2230"/>
        <v>0</v>
      </c>
      <c r="AM742" s="9">
        <f t="shared" si="2230"/>
        <v>0</v>
      </c>
    </row>
    <row r="743" spans="1:39" outlineLevel="2">
      <c r="A743" s="11">
        <f>ROW()</f>
        <v>743</v>
      </c>
      <c r="C743" s="6" t="s">
        <v>511</v>
      </c>
      <c r="D743" s="39"/>
      <c r="E743" s="39"/>
      <c r="F743" s="39"/>
      <c r="G743" s="39"/>
      <c r="H743" s="39"/>
      <c r="I743" s="39"/>
      <c r="J743" s="39"/>
      <c r="K743" s="39"/>
      <c r="L743" s="9"/>
      <c r="M743" s="9">
        <f t="shared" ref="M743:AG743" si="2231">M683+M698+M713+M728</f>
        <v>0</v>
      </c>
      <c r="N743" s="9">
        <f t="shared" si="2231"/>
        <v>0</v>
      </c>
      <c r="O743" s="9">
        <f t="shared" si="2231"/>
        <v>0</v>
      </c>
      <c r="P743" s="9">
        <f t="shared" si="2231"/>
        <v>0</v>
      </c>
      <c r="Q743" s="9">
        <f t="shared" si="2231"/>
        <v>0</v>
      </c>
      <c r="R743" s="9">
        <f t="shared" si="2231"/>
        <v>0</v>
      </c>
      <c r="S743" s="9">
        <f t="shared" si="2231"/>
        <v>0</v>
      </c>
      <c r="T743" s="9">
        <f t="shared" si="2231"/>
        <v>0</v>
      </c>
      <c r="U743" s="9">
        <f t="shared" si="2231"/>
        <v>0</v>
      </c>
      <c r="V743" s="9">
        <f t="shared" si="2231"/>
        <v>0</v>
      </c>
      <c r="W743" s="9">
        <f t="shared" si="2231"/>
        <v>0</v>
      </c>
      <c r="X743" s="9">
        <f t="shared" si="2231"/>
        <v>0</v>
      </c>
      <c r="Y743" s="9">
        <f t="shared" si="2231"/>
        <v>0</v>
      </c>
      <c r="Z743" s="9">
        <f t="shared" si="2231"/>
        <v>0</v>
      </c>
      <c r="AA743" s="9">
        <f t="shared" si="2231"/>
        <v>0</v>
      </c>
      <c r="AB743" s="9">
        <f t="shared" si="2231"/>
        <v>0</v>
      </c>
      <c r="AC743" s="9">
        <f t="shared" si="2231"/>
        <v>0</v>
      </c>
      <c r="AD743" s="9">
        <f t="shared" si="2231"/>
        <v>0</v>
      </c>
      <c r="AE743" s="9">
        <f t="shared" si="2231"/>
        <v>0</v>
      </c>
      <c r="AF743" s="9">
        <f t="shared" si="2231"/>
        <v>0</v>
      </c>
      <c r="AG743" s="9">
        <f t="shared" si="2231"/>
        <v>0</v>
      </c>
      <c r="AH743" s="9">
        <f t="shared" ref="AH743" si="2232">AH683+AH698+AH713+AH728</f>
        <v>0</v>
      </c>
      <c r="AI743" s="9">
        <f t="shared" ref="AI743:AM743" si="2233">AI683+AI698+AI713+AI728</f>
        <v>0</v>
      </c>
      <c r="AJ743" s="9">
        <f t="shared" si="2233"/>
        <v>0</v>
      </c>
      <c r="AK743" s="9">
        <f t="shared" si="2233"/>
        <v>0</v>
      </c>
      <c r="AL743" s="9">
        <f t="shared" si="2233"/>
        <v>0</v>
      </c>
      <c r="AM743" s="9">
        <f t="shared" si="2233"/>
        <v>0</v>
      </c>
    </row>
    <row r="744" spans="1:39" outlineLevel="2">
      <c r="A744" s="11">
        <f>ROW()</f>
        <v>744</v>
      </c>
      <c r="C744" s="6" t="s">
        <v>655</v>
      </c>
      <c r="D744" s="39"/>
      <c r="E744" s="39"/>
      <c r="F744" s="39"/>
      <c r="G744" s="39"/>
      <c r="H744" s="39"/>
      <c r="I744" s="39"/>
      <c r="J744" s="39"/>
      <c r="K744" s="39"/>
      <c r="L744" s="9"/>
      <c r="M744" s="9">
        <f t="shared" ref="M744:AM744" si="2234">M684+M699+M714+M729</f>
        <v>0</v>
      </c>
      <c r="N744" s="9">
        <f t="shared" si="2234"/>
        <v>0</v>
      </c>
      <c r="O744" s="9">
        <f t="shared" si="2234"/>
        <v>0</v>
      </c>
      <c r="P744" s="9">
        <f t="shared" si="2234"/>
        <v>0</v>
      </c>
      <c r="Q744" s="9">
        <f t="shared" si="2234"/>
        <v>0</v>
      </c>
      <c r="R744" s="9">
        <f t="shared" si="2234"/>
        <v>0</v>
      </c>
      <c r="S744" s="9">
        <f t="shared" si="2234"/>
        <v>0</v>
      </c>
      <c r="T744" s="9">
        <f t="shared" si="2234"/>
        <v>0</v>
      </c>
      <c r="U744" s="9">
        <f t="shared" si="2234"/>
        <v>0</v>
      </c>
      <c r="V744" s="9">
        <f t="shared" si="2234"/>
        <v>0</v>
      </c>
      <c r="W744" s="9">
        <f t="shared" si="2234"/>
        <v>0</v>
      </c>
      <c r="X744" s="9">
        <f t="shared" si="2234"/>
        <v>0</v>
      </c>
      <c r="Y744" s="9">
        <f t="shared" si="2234"/>
        <v>0</v>
      </c>
      <c r="Z744" s="9">
        <f t="shared" si="2234"/>
        <v>0</v>
      </c>
      <c r="AA744" s="9">
        <f t="shared" si="2234"/>
        <v>0</v>
      </c>
      <c r="AB744" s="9">
        <f t="shared" si="2234"/>
        <v>0</v>
      </c>
      <c r="AC744" s="9">
        <f t="shared" si="2234"/>
        <v>0</v>
      </c>
      <c r="AD744" s="9">
        <f t="shared" si="2234"/>
        <v>0</v>
      </c>
      <c r="AE744" s="9">
        <f t="shared" si="2234"/>
        <v>0</v>
      </c>
      <c r="AF744" s="9">
        <f t="shared" si="2234"/>
        <v>0</v>
      </c>
      <c r="AG744" s="9">
        <f t="shared" si="2234"/>
        <v>0</v>
      </c>
      <c r="AH744" s="9">
        <f t="shared" si="2234"/>
        <v>0</v>
      </c>
      <c r="AI744" s="9">
        <f t="shared" si="2234"/>
        <v>0</v>
      </c>
      <c r="AJ744" s="9">
        <f t="shared" si="2234"/>
        <v>0</v>
      </c>
      <c r="AK744" s="9">
        <f t="shared" si="2234"/>
        <v>0</v>
      </c>
      <c r="AL744" s="9">
        <f t="shared" si="2234"/>
        <v>0</v>
      </c>
      <c r="AM744" s="9">
        <f t="shared" si="2234"/>
        <v>0</v>
      </c>
    </row>
    <row r="745" spans="1:39" outlineLevel="2">
      <c r="A745" s="11">
        <f>ROW()</f>
        <v>745</v>
      </c>
      <c r="C745" s="6" t="s">
        <v>656</v>
      </c>
      <c r="D745" s="39"/>
      <c r="E745" s="39"/>
      <c r="F745" s="39"/>
      <c r="G745" s="39"/>
      <c r="H745" s="39"/>
      <c r="I745" s="39"/>
      <c r="J745" s="39"/>
      <c r="K745" s="3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</row>
    <row r="746" spans="1:39" outlineLevel="2">
      <c r="A746" s="11">
        <f>ROW()</f>
        <v>746</v>
      </c>
      <c r="C746" s="6" t="s">
        <v>667</v>
      </c>
      <c r="D746" s="39"/>
      <c r="E746" s="39"/>
      <c r="F746" s="39"/>
      <c r="G746" s="39"/>
      <c r="H746" s="39"/>
      <c r="I746" s="39"/>
      <c r="J746" s="39"/>
      <c r="K746" s="3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</row>
    <row r="747" spans="1:39" outlineLevel="2">
      <c r="A747" s="11">
        <f>ROW()</f>
        <v>747</v>
      </c>
      <c r="C747" s="6" t="s">
        <v>212</v>
      </c>
      <c r="D747" s="39"/>
      <c r="E747" s="39"/>
      <c r="F747" s="39"/>
      <c r="G747" s="39"/>
      <c r="H747" s="39"/>
      <c r="I747" s="39"/>
      <c r="J747" s="39"/>
      <c r="K747" s="39"/>
      <c r="L747" s="9">
        <f t="shared" ref="L747:AC747" si="2235">L687+L702+L717+L732</f>
        <v>0</v>
      </c>
      <c r="M747" s="9">
        <f t="shared" si="2235"/>
        <v>0</v>
      </c>
      <c r="N747" s="9">
        <f t="shared" si="2235"/>
        <v>0</v>
      </c>
      <c r="O747" s="9">
        <f t="shared" si="2235"/>
        <v>0</v>
      </c>
      <c r="P747" s="9">
        <f t="shared" si="2235"/>
        <v>0</v>
      </c>
      <c r="Q747" s="9">
        <f t="shared" si="2235"/>
        <v>0</v>
      </c>
      <c r="R747" s="9">
        <f t="shared" si="2235"/>
        <v>0</v>
      </c>
      <c r="S747" s="9">
        <f t="shared" si="2235"/>
        <v>0</v>
      </c>
      <c r="T747" s="9">
        <f t="shared" si="2235"/>
        <v>0</v>
      </c>
      <c r="U747" s="9">
        <f t="shared" si="2235"/>
        <v>0</v>
      </c>
      <c r="V747" s="9">
        <f t="shared" si="2235"/>
        <v>0</v>
      </c>
      <c r="W747" s="9">
        <f t="shared" si="2235"/>
        <v>0</v>
      </c>
      <c r="X747" s="9">
        <f t="shared" si="2235"/>
        <v>0</v>
      </c>
      <c r="Y747" s="9">
        <f t="shared" si="2235"/>
        <v>0</v>
      </c>
      <c r="Z747" s="9">
        <f t="shared" si="2235"/>
        <v>0</v>
      </c>
      <c r="AA747" s="9">
        <f t="shared" si="2235"/>
        <v>0</v>
      </c>
      <c r="AB747" s="9">
        <f t="shared" si="2235"/>
        <v>0</v>
      </c>
      <c r="AC747" s="9">
        <f t="shared" si="2235"/>
        <v>0</v>
      </c>
      <c r="AD747" s="9">
        <f t="shared" ref="AD747:AH747" si="2236">AD687+AD702+AD717+AD732</f>
        <v>0</v>
      </c>
      <c r="AE747" s="9">
        <f t="shared" si="2236"/>
        <v>0</v>
      </c>
      <c r="AF747" s="9">
        <f t="shared" si="2236"/>
        <v>0</v>
      </c>
      <c r="AG747" s="9">
        <f t="shared" si="2236"/>
        <v>0</v>
      </c>
      <c r="AH747" s="9">
        <f t="shared" si="2236"/>
        <v>0</v>
      </c>
      <c r="AI747" s="9">
        <f t="shared" ref="AI747:AM747" si="2237">AI687+AI702+AI717+AI732</f>
        <v>0</v>
      </c>
      <c r="AJ747" s="9">
        <f t="shared" si="2237"/>
        <v>0</v>
      </c>
      <c r="AK747" s="9">
        <f t="shared" si="2237"/>
        <v>0</v>
      </c>
      <c r="AL747" s="9">
        <f t="shared" si="2237"/>
        <v>0</v>
      </c>
      <c r="AM747" s="9">
        <f t="shared" si="2237"/>
        <v>0</v>
      </c>
    </row>
    <row r="748" spans="1:39" outlineLevel="2">
      <c r="A748" s="11">
        <f>ROW()</f>
        <v>748</v>
      </c>
      <c r="C748" s="30" t="s">
        <v>362</v>
      </c>
      <c r="D748" s="90"/>
      <c r="E748" s="90"/>
      <c r="F748" s="90"/>
      <c r="G748" s="90"/>
      <c r="H748" s="90"/>
      <c r="I748" s="90"/>
      <c r="J748" s="90"/>
      <c r="K748" s="90"/>
      <c r="L748" s="15">
        <f t="shared" ref="L748:AC748" si="2238">L688+L703+L718+L733</f>
        <v>0</v>
      </c>
      <c r="M748" s="15">
        <f t="shared" si="2238"/>
        <v>0</v>
      </c>
      <c r="N748" s="15">
        <f t="shared" si="2238"/>
        <v>0</v>
      </c>
      <c r="O748" s="15">
        <f t="shared" si="2238"/>
        <v>0</v>
      </c>
      <c r="P748" s="15">
        <f t="shared" si="2238"/>
        <v>0</v>
      </c>
      <c r="Q748" s="15">
        <f t="shared" si="2238"/>
        <v>0</v>
      </c>
      <c r="R748" s="15">
        <f t="shared" si="2238"/>
        <v>0</v>
      </c>
      <c r="S748" s="15">
        <f t="shared" si="2238"/>
        <v>0</v>
      </c>
      <c r="T748" s="15">
        <f t="shared" si="2238"/>
        <v>0</v>
      </c>
      <c r="U748" s="15">
        <f t="shared" si="2238"/>
        <v>0</v>
      </c>
      <c r="V748" s="15">
        <f t="shared" si="2238"/>
        <v>0</v>
      </c>
      <c r="W748" s="15">
        <f t="shared" si="2238"/>
        <v>0</v>
      </c>
      <c r="X748" s="15">
        <f t="shared" si="2238"/>
        <v>0</v>
      </c>
      <c r="Y748" s="15">
        <f t="shared" si="2238"/>
        <v>0</v>
      </c>
      <c r="Z748" s="15">
        <f t="shared" si="2238"/>
        <v>0</v>
      </c>
      <c r="AA748" s="15">
        <f t="shared" si="2238"/>
        <v>0</v>
      </c>
      <c r="AB748" s="15">
        <f t="shared" si="2238"/>
        <v>0</v>
      </c>
      <c r="AC748" s="15">
        <f t="shared" si="2238"/>
        <v>0</v>
      </c>
      <c r="AD748" s="15">
        <f t="shared" ref="AD748:AH748" si="2239">AD688+AD703+AD718+AD733</f>
        <v>0</v>
      </c>
      <c r="AE748" s="15">
        <f t="shared" si="2239"/>
        <v>0</v>
      </c>
      <c r="AF748" s="15">
        <f t="shared" si="2239"/>
        <v>0</v>
      </c>
      <c r="AG748" s="15">
        <f t="shared" si="2239"/>
        <v>0</v>
      </c>
      <c r="AH748" s="15">
        <f t="shared" si="2239"/>
        <v>0</v>
      </c>
      <c r="AI748" s="15">
        <f t="shared" ref="AI748:AM748" si="2240">AI688+AI703+AI718+AI733</f>
        <v>0</v>
      </c>
      <c r="AJ748" s="15">
        <f t="shared" si="2240"/>
        <v>0</v>
      </c>
      <c r="AK748" s="15">
        <f t="shared" si="2240"/>
        <v>0</v>
      </c>
      <c r="AL748" s="15">
        <f t="shared" si="2240"/>
        <v>0</v>
      </c>
      <c r="AM748" s="15">
        <f t="shared" si="2240"/>
        <v>0</v>
      </c>
    </row>
    <row r="749" spans="1:39" outlineLevel="2">
      <c r="A749" s="11">
        <f>ROW()</f>
        <v>749</v>
      </c>
      <c r="C749" s="6" t="s">
        <v>1</v>
      </c>
      <c r="D749" s="39"/>
      <c r="E749" s="39"/>
      <c r="F749" s="39"/>
      <c r="G749" s="39"/>
      <c r="H749" s="39"/>
      <c r="I749" s="39"/>
      <c r="J749" s="39"/>
      <c r="K749" s="39"/>
      <c r="L749" s="9">
        <f t="shared" ref="L749:M749" si="2241">SUM(L736:L748)</f>
        <v>0.77395159999999996</v>
      </c>
      <c r="M749" s="9">
        <f t="shared" si="2241"/>
        <v>0.87449083649999992</v>
      </c>
      <c r="N749" s="9">
        <f t="shared" ref="N749" si="2242">SUM(N736:N748)</f>
        <v>0.82846500299999992</v>
      </c>
      <c r="O749" s="9">
        <f t="shared" ref="O749" si="2243">SUM(O736:O748)</f>
        <v>0.78243916949999981</v>
      </c>
      <c r="P749" s="9">
        <f t="shared" ref="P749" si="2244">SUM(P736:P748)</f>
        <v>0.73641333599999981</v>
      </c>
      <c r="Q749" s="9">
        <f t="shared" ref="Q749" si="2245">SUM(Q736:Q748)</f>
        <v>0.69038750249999981</v>
      </c>
      <c r="R749" s="9">
        <f t="shared" ref="R749" si="2246">SUM(R736:R748)</f>
        <v>0.6443616689999998</v>
      </c>
      <c r="S749" s="9">
        <f t="shared" ref="S749" si="2247">SUM(S736:S748)</f>
        <v>0.59833583549999969</v>
      </c>
      <c r="T749" s="9">
        <f t="shared" ref="T749" si="2248">SUM(T736:T748)</f>
        <v>0.55231000199999969</v>
      </c>
      <c r="U749" s="9">
        <f t="shared" ref="U749" si="2249">SUM(U736:U748)</f>
        <v>0.5062841684999998</v>
      </c>
      <c r="V749" s="9">
        <f t="shared" ref="V749" si="2250">SUM(V736:V748)</f>
        <v>0.4602583349999998</v>
      </c>
      <c r="W749" s="9">
        <f t="shared" ref="W749" si="2251">SUM(W736:W748)</f>
        <v>0.41423250149999985</v>
      </c>
      <c r="X749" s="9">
        <f t="shared" ref="X749" si="2252">SUM(X736:X748)</f>
        <v>0.36820666799999985</v>
      </c>
      <c r="Y749" s="9">
        <f t="shared" ref="Y749" si="2253">SUM(Y736:Y748)</f>
        <v>0.3221808344999999</v>
      </c>
      <c r="Z749" s="9">
        <f t="shared" ref="Z749" si="2254">SUM(Z736:Z748)</f>
        <v>0.2761550009999999</v>
      </c>
      <c r="AA749" s="9">
        <f t="shared" ref="AA749" si="2255">SUM(AA736:AA748)</f>
        <v>0.23012916749999993</v>
      </c>
      <c r="AB749" s="9">
        <f t="shared" ref="AB749" si="2256">SUM(AB736:AB748)</f>
        <v>0.18410333399999995</v>
      </c>
      <c r="AC749" s="9">
        <f t="shared" ref="AC749:AG749" si="2257">SUM(AC736:AC748)</f>
        <v>0.13807750049999998</v>
      </c>
      <c r="AD749" s="9">
        <f t="shared" si="2257"/>
        <v>9.2051666999999976E-2</v>
      </c>
      <c r="AE749" s="9">
        <f t="shared" si="2257"/>
        <v>4.6025833499999988E-2</v>
      </c>
      <c r="AF749" s="9">
        <f t="shared" si="2257"/>
        <v>0</v>
      </c>
      <c r="AG749" s="9">
        <f t="shared" si="2257"/>
        <v>0</v>
      </c>
      <c r="AH749" s="9">
        <f t="shared" ref="AH749" si="2258">SUM(AH736:AH748)</f>
        <v>0</v>
      </c>
      <c r="AI749" s="9">
        <f t="shared" ref="AI749:AM749" si="2259">SUM(AI736:AI748)</f>
        <v>0</v>
      </c>
      <c r="AJ749" s="9">
        <f t="shared" si="2259"/>
        <v>0</v>
      </c>
      <c r="AK749" s="9">
        <f t="shared" si="2259"/>
        <v>0</v>
      </c>
      <c r="AL749" s="9">
        <f t="shared" si="2259"/>
        <v>0</v>
      </c>
      <c r="AM749" s="9">
        <f t="shared" si="2259"/>
        <v>0</v>
      </c>
    </row>
    <row r="750" spans="1:39" outlineLevel="3">
      <c r="A750" s="11">
        <f>ROW()</f>
        <v>750</v>
      </c>
      <c r="B750" s="343" t="s">
        <v>658</v>
      </c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</row>
    <row r="751" spans="1:39" outlineLevel="3">
      <c r="A751" s="11">
        <f>ROW()</f>
        <v>751</v>
      </c>
      <c r="C751" s="6" t="s">
        <v>2</v>
      </c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9"/>
      <c r="T751" s="39"/>
      <c r="U751" s="39"/>
      <c r="V751" s="39"/>
      <c r="W751" s="39"/>
      <c r="X751" s="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</row>
    <row r="752" spans="1:39" outlineLevel="3">
      <c r="A752" s="11">
        <f>ROW()</f>
        <v>752</v>
      </c>
      <c r="C752" s="6" t="s">
        <v>3</v>
      </c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9"/>
      <c r="T752" s="39"/>
      <c r="U752" s="39"/>
      <c r="V752" s="39"/>
      <c r="W752" s="39"/>
      <c r="X752" s="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</row>
    <row r="753" spans="1:39" outlineLevel="3">
      <c r="A753" s="11">
        <f>ROW()</f>
        <v>753</v>
      </c>
      <c r="C753" s="6" t="s">
        <v>4</v>
      </c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9"/>
      <c r="T753" s="39"/>
      <c r="U753" s="39"/>
      <c r="V753" s="39"/>
      <c r="W753" s="39"/>
      <c r="X753" s="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</row>
    <row r="754" spans="1:39" outlineLevel="3">
      <c r="A754" s="11">
        <f>ROW()</f>
        <v>754</v>
      </c>
      <c r="C754" s="6" t="s">
        <v>5</v>
      </c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9"/>
      <c r="T754" s="39"/>
      <c r="U754" s="39"/>
      <c r="V754" s="39"/>
      <c r="W754" s="39"/>
      <c r="X754" s="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</row>
    <row r="755" spans="1:39" outlineLevel="3">
      <c r="A755" s="11">
        <f>ROW()</f>
        <v>755</v>
      </c>
      <c r="C755" s="6" t="s">
        <v>473</v>
      </c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9"/>
      <c r="T755" s="39"/>
      <c r="U755" s="39"/>
      <c r="V755" s="39"/>
      <c r="W755" s="39"/>
      <c r="X755" s="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</row>
    <row r="756" spans="1:39" outlineLevel="3">
      <c r="A756" s="11">
        <f>ROW()</f>
        <v>756</v>
      </c>
      <c r="C756" s="6" t="s">
        <v>474</v>
      </c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9"/>
      <c r="T756" s="39"/>
      <c r="U756" s="39"/>
      <c r="V756" s="39"/>
      <c r="W756" s="39"/>
      <c r="X756" s="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</row>
    <row r="757" spans="1:39" outlineLevel="3">
      <c r="A757" s="11">
        <f>ROW()</f>
        <v>757</v>
      </c>
      <c r="C757" s="6" t="s">
        <v>477</v>
      </c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9"/>
      <c r="T757" s="39"/>
      <c r="U757" s="39"/>
      <c r="V757" s="39"/>
      <c r="W757" s="39"/>
      <c r="X757" s="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</row>
    <row r="758" spans="1:39" outlineLevel="3">
      <c r="A758" s="11">
        <f>ROW()</f>
        <v>758</v>
      </c>
      <c r="C758" s="6" t="s">
        <v>511</v>
      </c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9"/>
      <c r="T758" s="39"/>
      <c r="U758" s="39"/>
      <c r="V758" s="39"/>
      <c r="W758" s="39"/>
      <c r="X758" s="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</row>
    <row r="759" spans="1:39" outlineLevel="3">
      <c r="A759" s="11">
        <f>ROW()</f>
        <v>759</v>
      </c>
      <c r="C759" s="6" t="s">
        <v>655</v>
      </c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9"/>
      <c r="T759" s="39"/>
      <c r="U759" s="39"/>
      <c r="V759" s="39"/>
      <c r="W759" s="39"/>
      <c r="X759" s="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</row>
    <row r="760" spans="1:39" outlineLevel="3">
      <c r="A760" s="11">
        <f>ROW()</f>
        <v>760</v>
      </c>
      <c r="C760" s="6" t="s">
        <v>656</v>
      </c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9"/>
      <c r="T760" s="39"/>
      <c r="U760" s="39"/>
      <c r="V760" s="39"/>
      <c r="W760" s="39"/>
      <c r="X760" s="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</row>
    <row r="761" spans="1:39" outlineLevel="3">
      <c r="A761" s="11">
        <f>ROW()</f>
        <v>761</v>
      </c>
      <c r="C761" s="6" t="s">
        <v>667</v>
      </c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9"/>
      <c r="T761" s="39"/>
      <c r="U761" s="39"/>
      <c r="V761" s="39"/>
      <c r="W761" s="39"/>
      <c r="X761" s="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</row>
    <row r="762" spans="1:39" outlineLevel="3">
      <c r="A762" s="11">
        <f>ROW()</f>
        <v>762</v>
      </c>
      <c r="C762" s="6" t="s">
        <v>212</v>
      </c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9"/>
      <c r="T762" s="39"/>
      <c r="U762" s="39"/>
      <c r="V762" s="39"/>
      <c r="W762" s="39"/>
      <c r="X762" s="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</row>
    <row r="763" spans="1:39" outlineLevel="3">
      <c r="A763" s="11">
        <f>ROW()</f>
        <v>763</v>
      </c>
      <c r="C763" s="30" t="s">
        <v>362</v>
      </c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15"/>
      <c r="T763" s="90"/>
      <c r="U763" s="90"/>
      <c r="V763" s="90"/>
      <c r="W763" s="90"/>
      <c r="X763" s="15"/>
      <c r="Y763" s="90"/>
      <c r="Z763" s="90"/>
      <c r="AA763" s="90"/>
      <c r="AB763" s="90"/>
      <c r="AC763" s="90"/>
      <c r="AD763" s="90"/>
      <c r="AE763" s="90"/>
      <c r="AF763" s="90"/>
      <c r="AG763" s="90"/>
      <c r="AH763" s="90"/>
      <c r="AI763" s="90"/>
      <c r="AJ763" s="90"/>
      <c r="AK763" s="90"/>
      <c r="AL763" s="90"/>
      <c r="AM763" s="90"/>
    </row>
    <row r="764" spans="1:39" outlineLevel="3" collapsed="1">
      <c r="A764" s="11">
        <f>ROW()</f>
        <v>764</v>
      </c>
      <c r="C764" s="6" t="s">
        <v>1</v>
      </c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9"/>
      <c r="T764" s="39"/>
      <c r="U764" s="39"/>
      <c r="V764" s="39"/>
      <c r="W764" s="39"/>
      <c r="X764" s="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</row>
    <row r="765" spans="1:39" outlineLevel="2">
      <c r="A765" s="11">
        <f>ROW()</f>
        <v>765</v>
      </c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</row>
    <row r="766" spans="1:39" s="10" customFormat="1" outlineLevel="1">
      <c r="A766" s="324" t="s">
        <v>145</v>
      </c>
      <c r="B766" s="347"/>
      <c r="C766" s="325"/>
      <c r="D766" s="325"/>
      <c r="E766" s="325"/>
      <c r="F766" s="325"/>
      <c r="G766" s="325"/>
      <c r="H766" s="326"/>
      <c r="I766" s="326"/>
      <c r="J766" s="326"/>
      <c r="K766" s="326"/>
      <c r="L766" s="326"/>
      <c r="M766" s="326"/>
      <c r="N766" s="326"/>
      <c r="O766" s="326"/>
      <c r="P766" s="326"/>
      <c r="Q766" s="326"/>
      <c r="R766" s="326"/>
      <c r="S766" s="326"/>
      <c r="T766" s="326"/>
      <c r="U766" s="326"/>
      <c r="V766" s="326"/>
      <c r="W766" s="326"/>
      <c r="X766" s="326"/>
      <c r="Y766" s="326"/>
      <c r="Z766" s="326"/>
      <c r="AA766" s="326"/>
      <c r="AB766" s="326"/>
      <c r="AC766" s="326"/>
      <c r="AD766" s="326"/>
      <c r="AE766" s="326"/>
      <c r="AF766" s="326"/>
      <c r="AG766" s="326"/>
      <c r="AH766" s="326"/>
      <c r="AI766" s="326"/>
      <c r="AJ766" s="326"/>
      <c r="AK766" s="326"/>
      <c r="AL766" s="326"/>
      <c r="AM766" s="326"/>
    </row>
    <row r="767" spans="1:39" outlineLevel="2">
      <c r="A767" s="11">
        <f>ROW()</f>
        <v>767</v>
      </c>
      <c r="B767" s="343" t="s">
        <v>141</v>
      </c>
      <c r="D767" s="39"/>
      <c r="E767" s="39"/>
      <c r="F767" s="39"/>
      <c r="G767" s="39"/>
      <c r="H767" s="39"/>
      <c r="I767" s="39"/>
      <c r="J767" s="156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</row>
    <row r="768" spans="1:39" outlineLevel="2">
      <c r="A768" s="11">
        <f>ROW()</f>
        <v>768</v>
      </c>
      <c r="C768" s="6" t="s">
        <v>2</v>
      </c>
      <c r="D768" s="39"/>
      <c r="E768" s="39"/>
      <c r="F768" s="39"/>
      <c r="G768" s="39"/>
      <c r="H768" s="39"/>
      <c r="I768" s="9"/>
      <c r="J768" s="39"/>
      <c r="K768" s="163"/>
      <c r="L768" s="163"/>
      <c r="M768" s="163"/>
      <c r="N768" s="164">
        <f>Inputs!$E$64</f>
        <v>20</v>
      </c>
      <c r="O768" s="163">
        <f t="shared" ref="O768:O775" si="2260">MAX(0,N768-1)</f>
        <v>19</v>
      </c>
      <c r="P768" s="163">
        <f t="shared" ref="P768:P775" si="2261">MAX(0,O768-1)</f>
        <v>18</v>
      </c>
      <c r="Q768" s="163">
        <f t="shared" ref="Q768:Q775" si="2262">MAX(0,P768-1)</f>
        <v>17</v>
      </c>
      <c r="R768" s="163">
        <f t="shared" ref="R768:R775" si="2263">MAX(0,Q768-1)</f>
        <v>16</v>
      </c>
      <c r="S768" s="163">
        <f t="shared" ref="S768:S775" si="2264">MAX(0,R768-1)</f>
        <v>15</v>
      </c>
      <c r="T768" s="163">
        <f t="shared" ref="T768:T775" si="2265">MAX(0,S768-1)</f>
        <v>14</v>
      </c>
      <c r="U768" s="163">
        <f t="shared" ref="U768:U775" si="2266">MAX(0,T768-1)</f>
        <v>13</v>
      </c>
      <c r="V768" s="163">
        <f t="shared" ref="V768:V775" si="2267">MAX(0,U768-1)</f>
        <v>12</v>
      </c>
      <c r="W768" s="163">
        <f t="shared" ref="W768:W775" si="2268">MAX(0,V768-1)</f>
        <v>11</v>
      </c>
      <c r="X768" s="163">
        <f t="shared" ref="X768:X775" si="2269">MAX(0,W768-1)</f>
        <v>10</v>
      </c>
      <c r="Y768" s="163">
        <f t="shared" ref="Y768:Y775" si="2270">MAX(0,X768-1)</f>
        <v>9</v>
      </c>
      <c r="Z768" s="163">
        <f t="shared" ref="Z768:Z775" si="2271">MAX(0,Y768-1)</f>
        <v>8</v>
      </c>
      <c r="AA768" s="163">
        <f t="shared" ref="AA768:AA775" si="2272">MAX(0,Z768-1)</f>
        <v>7</v>
      </c>
      <c r="AB768" s="163">
        <f t="shared" ref="AB768:AB775" si="2273">MAX(0,AA768-1)</f>
        <v>6</v>
      </c>
      <c r="AC768" s="163">
        <f t="shared" ref="AC768:AC775" si="2274">MAX(0,AB768-1)</f>
        <v>5</v>
      </c>
      <c r="AD768" s="163">
        <f t="shared" ref="AD768:AD775" si="2275">MAX(0,AC768-1)</f>
        <v>4</v>
      </c>
      <c r="AE768" s="163">
        <f t="shared" ref="AE768:AE775" si="2276">MAX(0,AD768-1)</f>
        <v>3</v>
      </c>
      <c r="AF768" s="163">
        <f>MAX(0,AE768-1)</f>
        <v>2</v>
      </c>
      <c r="AG768" s="163">
        <f t="shared" ref="AG768:AG775" si="2277">MAX(0,AF768-1)</f>
        <v>1</v>
      </c>
      <c r="AH768" s="163">
        <f t="shared" ref="AH768:AH775" si="2278">MAX(0,AG768-1)</f>
        <v>0</v>
      </c>
      <c r="AI768" s="163">
        <f t="shared" ref="AI768:AI775" si="2279">MAX(0,AH768-1)</f>
        <v>0</v>
      </c>
      <c r="AJ768" s="163">
        <f t="shared" ref="AJ768:AJ775" si="2280">MAX(0,AI768-1)</f>
        <v>0</v>
      </c>
      <c r="AK768" s="163">
        <f t="shared" ref="AK768:AK775" si="2281">MAX(0,AJ768-1)</f>
        <v>0</v>
      </c>
      <c r="AL768" s="163">
        <f t="shared" ref="AL768:AL775" si="2282">MAX(0,AK768-1)</f>
        <v>0</v>
      </c>
      <c r="AM768" s="163">
        <f t="shared" ref="AM768:AM775" si="2283">MAX(0,AL768-1)</f>
        <v>0</v>
      </c>
    </row>
    <row r="769" spans="1:39" outlineLevel="2">
      <c r="A769" s="11">
        <f>ROW()</f>
        <v>769</v>
      </c>
      <c r="C769" s="6" t="s">
        <v>3</v>
      </c>
      <c r="D769" s="39"/>
      <c r="E769" s="39"/>
      <c r="F769" s="39"/>
      <c r="G769" s="39"/>
      <c r="H769" s="39"/>
      <c r="I769" s="9"/>
      <c r="J769" s="39"/>
      <c r="K769" s="163"/>
      <c r="L769" s="163"/>
      <c r="M769" s="163"/>
      <c r="N769" s="164">
        <f>Inputs!$E$65</f>
        <v>20</v>
      </c>
      <c r="O769" s="163">
        <f t="shared" si="2260"/>
        <v>19</v>
      </c>
      <c r="P769" s="163">
        <f t="shared" si="2261"/>
        <v>18</v>
      </c>
      <c r="Q769" s="163">
        <f t="shared" si="2262"/>
        <v>17</v>
      </c>
      <c r="R769" s="163">
        <f t="shared" si="2263"/>
        <v>16</v>
      </c>
      <c r="S769" s="163">
        <f t="shared" si="2264"/>
        <v>15</v>
      </c>
      <c r="T769" s="163">
        <f t="shared" si="2265"/>
        <v>14</v>
      </c>
      <c r="U769" s="163">
        <f t="shared" si="2266"/>
        <v>13</v>
      </c>
      <c r="V769" s="163">
        <f t="shared" si="2267"/>
        <v>12</v>
      </c>
      <c r="W769" s="163">
        <f t="shared" si="2268"/>
        <v>11</v>
      </c>
      <c r="X769" s="163">
        <f t="shared" si="2269"/>
        <v>10</v>
      </c>
      <c r="Y769" s="163">
        <f t="shared" si="2270"/>
        <v>9</v>
      </c>
      <c r="Z769" s="163">
        <f t="shared" si="2271"/>
        <v>8</v>
      </c>
      <c r="AA769" s="163">
        <f t="shared" si="2272"/>
        <v>7</v>
      </c>
      <c r="AB769" s="163">
        <f t="shared" si="2273"/>
        <v>6</v>
      </c>
      <c r="AC769" s="163">
        <f t="shared" si="2274"/>
        <v>5</v>
      </c>
      <c r="AD769" s="163">
        <f t="shared" si="2275"/>
        <v>4</v>
      </c>
      <c r="AE769" s="163">
        <f t="shared" si="2276"/>
        <v>3</v>
      </c>
      <c r="AF769" s="163">
        <f t="shared" ref="AF769:AF775" si="2284">MAX(0,AE769-1)</f>
        <v>2</v>
      </c>
      <c r="AG769" s="163">
        <f t="shared" si="2277"/>
        <v>1</v>
      </c>
      <c r="AH769" s="163">
        <f t="shared" si="2278"/>
        <v>0</v>
      </c>
      <c r="AI769" s="163">
        <f t="shared" si="2279"/>
        <v>0</v>
      </c>
      <c r="AJ769" s="163">
        <f t="shared" si="2280"/>
        <v>0</v>
      </c>
      <c r="AK769" s="163">
        <f t="shared" si="2281"/>
        <v>0</v>
      </c>
      <c r="AL769" s="163">
        <f t="shared" si="2282"/>
        <v>0</v>
      </c>
      <c r="AM769" s="163">
        <f t="shared" si="2283"/>
        <v>0</v>
      </c>
    </row>
    <row r="770" spans="1:39" outlineLevel="2">
      <c r="A770" s="11">
        <f>ROW()</f>
        <v>770</v>
      </c>
      <c r="C770" s="6" t="s">
        <v>4</v>
      </c>
      <c r="D770" s="39"/>
      <c r="E770" s="39"/>
      <c r="F770" s="39"/>
      <c r="G770" s="39"/>
      <c r="H770" s="39"/>
      <c r="I770" s="9"/>
      <c r="J770" s="39"/>
      <c r="K770" s="163"/>
      <c r="L770" s="163"/>
      <c r="M770" s="163"/>
      <c r="N770" s="164">
        <f>Inputs!$E$66</f>
        <v>15</v>
      </c>
      <c r="O770" s="163">
        <f t="shared" si="2260"/>
        <v>14</v>
      </c>
      <c r="P770" s="163">
        <f t="shared" si="2261"/>
        <v>13</v>
      </c>
      <c r="Q770" s="163">
        <f t="shared" si="2262"/>
        <v>12</v>
      </c>
      <c r="R770" s="163">
        <f t="shared" si="2263"/>
        <v>11</v>
      </c>
      <c r="S770" s="163">
        <f t="shared" si="2264"/>
        <v>10</v>
      </c>
      <c r="T770" s="163">
        <f t="shared" si="2265"/>
        <v>9</v>
      </c>
      <c r="U770" s="163">
        <f t="shared" si="2266"/>
        <v>8</v>
      </c>
      <c r="V770" s="163">
        <f t="shared" si="2267"/>
        <v>7</v>
      </c>
      <c r="W770" s="163">
        <f t="shared" si="2268"/>
        <v>6</v>
      </c>
      <c r="X770" s="163">
        <f t="shared" si="2269"/>
        <v>5</v>
      </c>
      <c r="Y770" s="163">
        <f t="shared" si="2270"/>
        <v>4</v>
      </c>
      <c r="Z770" s="163">
        <f t="shared" si="2271"/>
        <v>3</v>
      </c>
      <c r="AA770" s="163">
        <f t="shared" si="2272"/>
        <v>2</v>
      </c>
      <c r="AB770" s="163">
        <f t="shared" si="2273"/>
        <v>1</v>
      </c>
      <c r="AC770" s="163">
        <f t="shared" si="2274"/>
        <v>0</v>
      </c>
      <c r="AD770" s="163">
        <f t="shared" si="2275"/>
        <v>0</v>
      </c>
      <c r="AE770" s="163">
        <f t="shared" si="2276"/>
        <v>0</v>
      </c>
      <c r="AF770" s="163">
        <f t="shared" si="2284"/>
        <v>0</v>
      </c>
      <c r="AG770" s="163">
        <f t="shared" si="2277"/>
        <v>0</v>
      </c>
      <c r="AH770" s="163">
        <f t="shared" si="2278"/>
        <v>0</v>
      </c>
      <c r="AI770" s="163">
        <f t="shared" si="2279"/>
        <v>0</v>
      </c>
      <c r="AJ770" s="163">
        <f t="shared" si="2280"/>
        <v>0</v>
      </c>
      <c r="AK770" s="163">
        <f t="shared" si="2281"/>
        <v>0</v>
      </c>
      <c r="AL770" s="163">
        <f t="shared" si="2282"/>
        <v>0</v>
      </c>
      <c r="AM770" s="163">
        <f t="shared" si="2283"/>
        <v>0</v>
      </c>
    </row>
    <row r="771" spans="1:39" outlineLevel="2">
      <c r="A771" s="11">
        <f>ROW()</f>
        <v>771</v>
      </c>
      <c r="C771" s="6" t="s">
        <v>5</v>
      </c>
      <c r="D771" s="39"/>
      <c r="E771" s="39"/>
      <c r="F771" s="39"/>
      <c r="G771" s="39"/>
      <c r="H771" s="39"/>
      <c r="I771" s="9"/>
      <c r="J771" s="39"/>
      <c r="K771" s="163"/>
      <c r="L771" s="163"/>
      <c r="M771" s="163"/>
      <c r="N771" s="164">
        <f>Inputs!$E$67</f>
        <v>20</v>
      </c>
      <c r="O771" s="163">
        <f t="shared" si="2260"/>
        <v>19</v>
      </c>
      <c r="P771" s="163">
        <f t="shared" si="2261"/>
        <v>18</v>
      </c>
      <c r="Q771" s="163">
        <f t="shared" si="2262"/>
        <v>17</v>
      </c>
      <c r="R771" s="163">
        <f t="shared" si="2263"/>
        <v>16</v>
      </c>
      <c r="S771" s="163">
        <f t="shared" si="2264"/>
        <v>15</v>
      </c>
      <c r="T771" s="163">
        <f t="shared" si="2265"/>
        <v>14</v>
      </c>
      <c r="U771" s="163">
        <f t="shared" si="2266"/>
        <v>13</v>
      </c>
      <c r="V771" s="163">
        <f t="shared" si="2267"/>
        <v>12</v>
      </c>
      <c r="W771" s="163">
        <f t="shared" si="2268"/>
        <v>11</v>
      </c>
      <c r="X771" s="163">
        <f t="shared" si="2269"/>
        <v>10</v>
      </c>
      <c r="Y771" s="163">
        <f t="shared" si="2270"/>
        <v>9</v>
      </c>
      <c r="Z771" s="163">
        <f t="shared" si="2271"/>
        <v>8</v>
      </c>
      <c r="AA771" s="163">
        <f t="shared" si="2272"/>
        <v>7</v>
      </c>
      <c r="AB771" s="163">
        <f t="shared" si="2273"/>
        <v>6</v>
      </c>
      <c r="AC771" s="163">
        <f t="shared" si="2274"/>
        <v>5</v>
      </c>
      <c r="AD771" s="163">
        <f t="shared" si="2275"/>
        <v>4</v>
      </c>
      <c r="AE771" s="163">
        <f t="shared" si="2276"/>
        <v>3</v>
      </c>
      <c r="AF771" s="163">
        <f t="shared" si="2284"/>
        <v>2</v>
      </c>
      <c r="AG771" s="163">
        <f t="shared" si="2277"/>
        <v>1</v>
      </c>
      <c r="AH771" s="163">
        <f t="shared" si="2278"/>
        <v>0</v>
      </c>
      <c r="AI771" s="163">
        <f t="shared" si="2279"/>
        <v>0</v>
      </c>
      <c r="AJ771" s="163">
        <f t="shared" si="2280"/>
        <v>0</v>
      </c>
      <c r="AK771" s="163">
        <f t="shared" si="2281"/>
        <v>0</v>
      </c>
      <c r="AL771" s="163">
        <f t="shared" si="2282"/>
        <v>0</v>
      </c>
      <c r="AM771" s="163">
        <f t="shared" si="2283"/>
        <v>0</v>
      </c>
    </row>
    <row r="772" spans="1:39" outlineLevel="2">
      <c r="A772" s="11">
        <f>ROW()</f>
        <v>772</v>
      </c>
      <c r="C772" s="6" t="s">
        <v>473</v>
      </c>
      <c r="D772" s="39"/>
      <c r="E772" s="39"/>
      <c r="F772" s="39"/>
      <c r="G772" s="39"/>
      <c r="H772" s="39"/>
      <c r="I772" s="9"/>
      <c r="J772" s="39"/>
      <c r="K772" s="163"/>
      <c r="L772" s="163"/>
      <c r="M772" s="163"/>
      <c r="N772" s="164">
        <f>Inputs!$E$68</f>
        <v>5</v>
      </c>
      <c r="O772" s="163">
        <f t="shared" si="2260"/>
        <v>4</v>
      </c>
      <c r="P772" s="163">
        <f t="shared" si="2261"/>
        <v>3</v>
      </c>
      <c r="Q772" s="163">
        <f t="shared" si="2262"/>
        <v>2</v>
      </c>
      <c r="R772" s="163">
        <f t="shared" si="2263"/>
        <v>1</v>
      </c>
      <c r="S772" s="163">
        <f t="shared" si="2264"/>
        <v>0</v>
      </c>
      <c r="T772" s="163">
        <f t="shared" si="2265"/>
        <v>0</v>
      </c>
      <c r="U772" s="163">
        <f t="shared" si="2266"/>
        <v>0</v>
      </c>
      <c r="V772" s="163">
        <f t="shared" si="2267"/>
        <v>0</v>
      </c>
      <c r="W772" s="163">
        <f t="shared" si="2268"/>
        <v>0</v>
      </c>
      <c r="X772" s="163">
        <f t="shared" si="2269"/>
        <v>0</v>
      </c>
      <c r="Y772" s="163">
        <f t="shared" si="2270"/>
        <v>0</v>
      </c>
      <c r="Z772" s="163">
        <f t="shared" si="2271"/>
        <v>0</v>
      </c>
      <c r="AA772" s="163">
        <f t="shared" si="2272"/>
        <v>0</v>
      </c>
      <c r="AB772" s="163">
        <f t="shared" si="2273"/>
        <v>0</v>
      </c>
      <c r="AC772" s="163">
        <f t="shared" si="2274"/>
        <v>0</v>
      </c>
      <c r="AD772" s="163">
        <f t="shared" si="2275"/>
        <v>0</v>
      </c>
      <c r="AE772" s="163">
        <f t="shared" si="2276"/>
        <v>0</v>
      </c>
      <c r="AF772" s="163">
        <f t="shared" si="2284"/>
        <v>0</v>
      </c>
      <c r="AG772" s="163">
        <f t="shared" si="2277"/>
        <v>0</v>
      </c>
      <c r="AH772" s="163">
        <f t="shared" si="2278"/>
        <v>0</v>
      </c>
      <c r="AI772" s="163">
        <f t="shared" si="2279"/>
        <v>0</v>
      </c>
      <c r="AJ772" s="163">
        <f t="shared" si="2280"/>
        <v>0</v>
      </c>
      <c r="AK772" s="163">
        <f t="shared" si="2281"/>
        <v>0</v>
      </c>
      <c r="AL772" s="163">
        <f t="shared" si="2282"/>
        <v>0</v>
      </c>
      <c r="AM772" s="163">
        <f t="shared" si="2283"/>
        <v>0</v>
      </c>
    </row>
    <row r="773" spans="1:39" outlineLevel="2">
      <c r="A773" s="11">
        <f>ROW()</f>
        <v>773</v>
      </c>
      <c r="C773" s="6" t="s">
        <v>474</v>
      </c>
      <c r="D773" s="39"/>
      <c r="E773" s="39"/>
      <c r="F773" s="39"/>
      <c r="G773" s="39"/>
      <c r="H773" s="39"/>
      <c r="I773" s="9"/>
      <c r="J773" s="39"/>
      <c r="K773" s="163"/>
      <c r="L773" s="163"/>
      <c r="M773" s="163"/>
      <c r="N773" s="164">
        <f>Inputs!$E$69</f>
        <v>15</v>
      </c>
      <c r="O773" s="163">
        <f t="shared" si="2260"/>
        <v>14</v>
      </c>
      <c r="P773" s="163">
        <f t="shared" si="2261"/>
        <v>13</v>
      </c>
      <c r="Q773" s="163">
        <f t="shared" si="2262"/>
        <v>12</v>
      </c>
      <c r="R773" s="163">
        <f t="shared" si="2263"/>
        <v>11</v>
      </c>
      <c r="S773" s="163">
        <f t="shared" si="2264"/>
        <v>10</v>
      </c>
      <c r="T773" s="163">
        <f t="shared" si="2265"/>
        <v>9</v>
      </c>
      <c r="U773" s="163">
        <f t="shared" si="2266"/>
        <v>8</v>
      </c>
      <c r="V773" s="163">
        <f t="shared" si="2267"/>
        <v>7</v>
      </c>
      <c r="W773" s="163">
        <f t="shared" si="2268"/>
        <v>6</v>
      </c>
      <c r="X773" s="163">
        <f t="shared" si="2269"/>
        <v>5</v>
      </c>
      <c r="Y773" s="163">
        <f t="shared" si="2270"/>
        <v>4</v>
      </c>
      <c r="Z773" s="163">
        <f t="shared" si="2271"/>
        <v>3</v>
      </c>
      <c r="AA773" s="163">
        <f t="shared" si="2272"/>
        <v>2</v>
      </c>
      <c r="AB773" s="163">
        <f t="shared" si="2273"/>
        <v>1</v>
      </c>
      <c r="AC773" s="163">
        <f t="shared" si="2274"/>
        <v>0</v>
      </c>
      <c r="AD773" s="163">
        <f t="shared" si="2275"/>
        <v>0</v>
      </c>
      <c r="AE773" s="163">
        <f t="shared" si="2276"/>
        <v>0</v>
      </c>
      <c r="AF773" s="163">
        <f t="shared" si="2284"/>
        <v>0</v>
      </c>
      <c r="AG773" s="163">
        <f t="shared" si="2277"/>
        <v>0</v>
      </c>
      <c r="AH773" s="163">
        <f t="shared" si="2278"/>
        <v>0</v>
      </c>
      <c r="AI773" s="163">
        <f t="shared" si="2279"/>
        <v>0</v>
      </c>
      <c r="AJ773" s="163">
        <f t="shared" si="2280"/>
        <v>0</v>
      </c>
      <c r="AK773" s="163">
        <f t="shared" si="2281"/>
        <v>0</v>
      </c>
      <c r="AL773" s="163">
        <f t="shared" si="2282"/>
        <v>0</v>
      </c>
      <c r="AM773" s="163">
        <f t="shared" si="2283"/>
        <v>0</v>
      </c>
    </row>
    <row r="774" spans="1:39" outlineLevel="2">
      <c r="A774" s="11">
        <f>ROW()</f>
        <v>774</v>
      </c>
      <c r="C774" s="6" t="s">
        <v>477</v>
      </c>
      <c r="D774" s="39"/>
      <c r="E774" s="39"/>
      <c r="F774" s="39"/>
      <c r="G774" s="39"/>
      <c r="H774" s="39"/>
      <c r="I774" s="9"/>
      <c r="J774" s="39"/>
      <c r="K774" s="163"/>
      <c r="L774" s="163"/>
      <c r="M774" s="163"/>
      <c r="N774" s="164">
        <f>Inputs!$E$70</f>
        <v>10</v>
      </c>
      <c r="O774" s="163">
        <f t="shared" si="2260"/>
        <v>9</v>
      </c>
      <c r="P774" s="163">
        <f t="shared" si="2261"/>
        <v>8</v>
      </c>
      <c r="Q774" s="163">
        <f t="shared" si="2262"/>
        <v>7</v>
      </c>
      <c r="R774" s="163">
        <f t="shared" si="2263"/>
        <v>6</v>
      </c>
      <c r="S774" s="163">
        <f t="shared" si="2264"/>
        <v>5</v>
      </c>
      <c r="T774" s="163">
        <f t="shared" si="2265"/>
        <v>4</v>
      </c>
      <c r="U774" s="163">
        <f t="shared" si="2266"/>
        <v>3</v>
      </c>
      <c r="V774" s="163">
        <f t="shared" si="2267"/>
        <v>2</v>
      </c>
      <c r="W774" s="163">
        <f t="shared" si="2268"/>
        <v>1</v>
      </c>
      <c r="X774" s="163">
        <f t="shared" si="2269"/>
        <v>0</v>
      </c>
      <c r="Y774" s="163">
        <f t="shared" si="2270"/>
        <v>0</v>
      </c>
      <c r="Z774" s="163">
        <f t="shared" si="2271"/>
        <v>0</v>
      </c>
      <c r="AA774" s="163">
        <f t="shared" si="2272"/>
        <v>0</v>
      </c>
      <c r="AB774" s="163">
        <f t="shared" si="2273"/>
        <v>0</v>
      </c>
      <c r="AC774" s="163">
        <f t="shared" si="2274"/>
        <v>0</v>
      </c>
      <c r="AD774" s="163">
        <f t="shared" si="2275"/>
        <v>0</v>
      </c>
      <c r="AE774" s="163">
        <f t="shared" si="2276"/>
        <v>0</v>
      </c>
      <c r="AF774" s="163">
        <f t="shared" si="2284"/>
        <v>0</v>
      </c>
      <c r="AG774" s="163">
        <f t="shared" si="2277"/>
        <v>0</v>
      </c>
      <c r="AH774" s="163">
        <f t="shared" si="2278"/>
        <v>0</v>
      </c>
      <c r="AI774" s="163">
        <f t="shared" si="2279"/>
        <v>0</v>
      </c>
      <c r="AJ774" s="163">
        <f t="shared" si="2280"/>
        <v>0</v>
      </c>
      <c r="AK774" s="163">
        <f t="shared" si="2281"/>
        <v>0</v>
      </c>
      <c r="AL774" s="163">
        <f t="shared" si="2282"/>
        <v>0</v>
      </c>
      <c r="AM774" s="163">
        <f t="shared" si="2283"/>
        <v>0</v>
      </c>
    </row>
    <row r="775" spans="1:39" outlineLevel="2">
      <c r="A775" s="11">
        <f>ROW()</f>
        <v>775</v>
      </c>
      <c r="C775" s="6" t="s">
        <v>511</v>
      </c>
      <c r="D775" s="39"/>
      <c r="E775" s="39"/>
      <c r="F775" s="39"/>
      <c r="G775" s="39"/>
      <c r="H775" s="39"/>
      <c r="I775" s="9"/>
      <c r="J775" s="39"/>
      <c r="K775" s="163"/>
      <c r="L775" s="163"/>
      <c r="M775" s="163"/>
      <c r="N775" s="164">
        <f>Inputs!$E$71</f>
        <v>20</v>
      </c>
      <c r="O775" s="163">
        <f t="shared" si="2260"/>
        <v>19</v>
      </c>
      <c r="P775" s="163">
        <f t="shared" si="2261"/>
        <v>18</v>
      </c>
      <c r="Q775" s="163">
        <f t="shared" si="2262"/>
        <v>17</v>
      </c>
      <c r="R775" s="163">
        <f t="shared" si="2263"/>
        <v>16</v>
      </c>
      <c r="S775" s="163">
        <f t="shared" si="2264"/>
        <v>15</v>
      </c>
      <c r="T775" s="163">
        <f t="shared" si="2265"/>
        <v>14</v>
      </c>
      <c r="U775" s="163">
        <f t="shared" si="2266"/>
        <v>13</v>
      </c>
      <c r="V775" s="163">
        <f t="shared" si="2267"/>
        <v>12</v>
      </c>
      <c r="W775" s="163">
        <f t="shared" si="2268"/>
        <v>11</v>
      </c>
      <c r="X775" s="163">
        <f t="shared" si="2269"/>
        <v>10</v>
      </c>
      <c r="Y775" s="163">
        <f t="shared" si="2270"/>
        <v>9</v>
      </c>
      <c r="Z775" s="163">
        <f t="shared" si="2271"/>
        <v>8</v>
      </c>
      <c r="AA775" s="163">
        <f t="shared" si="2272"/>
        <v>7</v>
      </c>
      <c r="AB775" s="163">
        <f t="shared" si="2273"/>
        <v>6</v>
      </c>
      <c r="AC775" s="163">
        <f t="shared" si="2274"/>
        <v>5</v>
      </c>
      <c r="AD775" s="163">
        <f t="shared" si="2275"/>
        <v>4</v>
      </c>
      <c r="AE775" s="163">
        <f t="shared" si="2276"/>
        <v>3</v>
      </c>
      <c r="AF775" s="163">
        <f t="shared" si="2284"/>
        <v>2</v>
      </c>
      <c r="AG775" s="163">
        <f t="shared" si="2277"/>
        <v>1</v>
      </c>
      <c r="AH775" s="163">
        <f t="shared" si="2278"/>
        <v>0</v>
      </c>
      <c r="AI775" s="163">
        <f t="shared" si="2279"/>
        <v>0</v>
      </c>
      <c r="AJ775" s="163">
        <f t="shared" si="2280"/>
        <v>0</v>
      </c>
      <c r="AK775" s="163">
        <f t="shared" si="2281"/>
        <v>0</v>
      </c>
      <c r="AL775" s="163">
        <f t="shared" si="2282"/>
        <v>0</v>
      </c>
      <c r="AM775" s="163">
        <f t="shared" si="2283"/>
        <v>0</v>
      </c>
    </row>
    <row r="776" spans="1:39" outlineLevel="2">
      <c r="A776" s="11">
        <f>ROW()</f>
        <v>776</v>
      </c>
      <c r="C776" s="6" t="s">
        <v>655</v>
      </c>
      <c r="D776" s="39"/>
      <c r="E776" s="39"/>
      <c r="F776" s="39"/>
      <c r="G776" s="39"/>
      <c r="H776" s="39"/>
      <c r="I776" s="9"/>
      <c r="J776" s="39"/>
      <c r="K776" s="163"/>
      <c r="L776" s="163"/>
      <c r="M776" s="163"/>
      <c r="N776" s="164"/>
      <c r="O776" s="163"/>
      <c r="P776" s="163"/>
      <c r="Q776" s="163"/>
      <c r="R776" s="163"/>
      <c r="S776" s="163"/>
      <c r="T776" s="163"/>
      <c r="U776" s="163"/>
      <c r="V776" s="163"/>
      <c r="W776" s="163"/>
      <c r="X776" s="163"/>
      <c r="Y776" s="163"/>
      <c r="Z776" s="163"/>
      <c r="AA776" s="163"/>
      <c r="AB776" s="163"/>
      <c r="AC776" s="163"/>
      <c r="AD776" s="163"/>
      <c r="AE776" s="163"/>
      <c r="AF776" s="163"/>
      <c r="AG776" s="163"/>
      <c r="AH776" s="163"/>
      <c r="AI776" s="163"/>
      <c r="AJ776" s="163"/>
      <c r="AK776" s="163"/>
      <c r="AL776" s="163"/>
      <c r="AM776" s="163"/>
    </row>
    <row r="777" spans="1:39" outlineLevel="2">
      <c r="A777" s="11">
        <f>ROW()</f>
        <v>777</v>
      </c>
      <c r="C777" s="6" t="s">
        <v>656</v>
      </c>
      <c r="D777" s="39"/>
      <c r="E777" s="39"/>
      <c r="F777" s="39"/>
      <c r="G777" s="39"/>
      <c r="H777" s="39"/>
      <c r="I777" s="9"/>
      <c r="J777" s="39"/>
      <c r="K777" s="163"/>
      <c r="L777" s="163"/>
      <c r="M777" s="163"/>
      <c r="N777" s="164"/>
      <c r="O777" s="163"/>
      <c r="P777" s="163"/>
      <c r="Q777" s="163"/>
      <c r="R777" s="163"/>
      <c r="S777" s="163"/>
      <c r="T777" s="163"/>
      <c r="U777" s="163"/>
      <c r="V777" s="163"/>
      <c r="W777" s="163"/>
      <c r="X777" s="163"/>
      <c r="Y777" s="163"/>
      <c r="Z777" s="163"/>
      <c r="AA777" s="163"/>
      <c r="AB777" s="163"/>
      <c r="AC777" s="163"/>
      <c r="AD777" s="163"/>
      <c r="AE777" s="163"/>
      <c r="AF777" s="163"/>
      <c r="AG777" s="163"/>
      <c r="AH777" s="163"/>
      <c r="AI777" s="163"/>
      <c r="AJ777" s="163"/>
      <c r="AK777" s="163"/>
      <c r="AL777" s="163"/>
      <c r="AM777" s="163"/>
    </row>
    <row r="778" spans="1:39" outlineLevel="2">
      <c r="A778" s="11">
        <f>ROW()</f>
        <v>778</v>
      </c>
      <c r="C778" s="6" t="s">
        <v>667</v>
      </c>
      <c r="D778" s="39"/>
      <c r="E778" s="39"/>
      <c r="F778" s="39"/>
      <c r="G778" s="39"/>
      <c r="H778" s="39"/>
      <c r="I778" s="9"/>
      <c r="J778" s="39"/>
      <c r="K778" s="163"/>
      <c r="L778" s="163"/>
      <c r="M778" s="163"/>
      <c r="N778" s="164"/>
      <c r="O778" s="163"/>
      <c r="P778" s="163"/>
      <c r="Q778" s="163"/>
      <c r="R778" s="163"/>
      <c r="S778" s="163"/>
      <c r="T778" s="163"/>
      <c r="U778" s="163"/>
      <c r="V778" s="163"/>
      <c r="W778" s="163"/>
      <c r="X778" s="163"/>
      <c r="Y778" s="163"/>
      <c r="Z778" s="163"/>
      <c r="AA778" s="163"/>
      <c r="AB778" s="163"/>
      <c r="AC778" s="163"/>
      <c r="AD778" s="163"/>
      <c r="AE778" s="163"/>
      <c r="AF778" s="163"/>
      <c r="AG778" s="163"/>
      <c r="AH778" s="163"/>
      <c r="AI778" s="163"/>
      <c r="AJ778" s="163"/>
      <c r="AK778" s="163"/>
      <c r="AL778" s="163"/>
      <c r="AM778" s="163"/>
    </row>
    <row r="779" spans="1:39" outlineLevel="2">
      <c r="A779" s="11">
        <f>ROW()</f>
        <v>779</v>
      </c>
      <c r="C779" s="6" t="s">
        <v>212</v>
      </c>
      <c r="D779" s="39"/>
      <c r="E779" s="39"/>
      <c r="F779" s="39"/>
      <c r="G779" s="39"/>
      <c r="H779" s="39"/>
      <c r="I779" s="9"/>
      <c r="J779" s="39"/>
      <c r="K779" s="163"/>
      <c r="L779" s="163"/>
      <c r="M779" s="163"/>
      <c r="N779" s="164"/>
      <c r="O779" s="163"/>
      <c r="P779" s="163"/>
      <c r="Q779" s="163"/>
      <c r="R779" s="163"/>
      <c r="S779" s="163"/>
      <c r="T779" s="163"/>
      <c r="U779" s="163"/>
      <c r="V779" s="163"/>
      <c r="W779" s="163"/>
      <c r="X779" s="163"/>
      <c r="Y779" s="163"/>
      <c r="Z779" s="163"/>
      <c r="AA779" s="163"/>
      <c r="AB779" s="163"/>
      <c r="AC779" s="163"/>
      <c r="AD779" s="163"/>
      <c r="AE779" s="163"/>
      <c r="AF779" s="163"/>
      <c r="AG779" s="163"/>
      <c r="AH779" s="163"/>
      <c r="AI779" s="163"/>
      <c r="AJ779" s="163"/>
      <c r="AK779" s="163"/>
      <c r="AL779" s="163"/>
      <c r="AM779" s="163"/>
    </row>
    <row r="780" spans="1:39" outlineLevel="2">
      <c r="A780" s="11">
        <f>ROW()</f>
        <v>780</v>
      </c>
      <c r="C780" s="30" t="s">
        <v>362</v>
      </c>
      <c r="D780" s="90"/>
      <c r="E780" s="90"/>
      <c r="F780" s="90"/>
      <c r="G780" s="90"/>
      <c r="H780" s="90"/>
      <c r="I780" s="15"/>
      <c r="J780" s="90"/>
      <c r="K780" s="15"/>
      <c r="L780" s="15"/>
      <c r="M780" s="15"/>
      <c r="N780" s="288">
        <f>Inputs!$E$76</f>
        <v>5</v>
      </c>
      <c r="O780" s="928">
        <f t="shared" ref="O780" si="2285">MAX(0,N780-1)</f>
        <v>4</v>
      </c>
      <c r="P780" s="928">
        <f t="shared" ref="P780" si="2286">MAX(0,O780-1)</f>
        <v>3</v>
      </c>
      <c r="Q780" s="928">
        <f t="shared" ref="Q780" si="2287">MAX(0,P780-1)</f>
        <v>2</v>
      </c>
      <c r="R780" s="928">
        <f t="shared" ref="R780" si="2288">MAX(0,Q780-1)</f>
        <v>1</v>
      </c>
      <c r="S780" s="928">
        <f t="shared" ref="S780" si="2289">MAX(0,R780-1)</f>
        <v>0</v>
      </c>
      <c r="T780" s="928">
        <f t="shared" ref="T780" si="2290">MAX(0,S780-1)</f>
        <v>0</v>
      </c>
      <c r="U780" s="928">
        <f t="shared" ref="U780" si="2291">MAX(0,T780-1)</f>
        <v>0</v>
      </c>
      <c r="V780" s="928">
        <f t="shared" ref="V780" si="2292">MAX(0,U780-1)</f>
        <v>0</v>
      </c>
      <c r="W780" s="928">
        <f t="shared" ref="W780" si="2293">MAX(0,V780-1)</f>
        <v>0</v>
      </c>
      <c r="X780" s="928">
        <f t="shared" ref="X780" si="2294">MAX(0,W780-1)</f>
        <v>0</v>
      </c>
      <c r="Y780" s="928">
        <f t="shared" ref="Y780" si="2295">MAX(0,X780-1)</f>
        <v>0</v>
      </c>
      <c r="Z780" s="928">
        <f t="shared" ref="Z780" si="2296">MAX(0,Y780-1)</f>
        <v>0</v>
      </c>
      <c r="AA780" s="928">
        <f t="shared" ref="AA780" si="2297">MAX(0,Z780-1)</f>
        <v>0</v>
      </c>
      <c r="AB780" s="928">
        <f t="shared" ref="AB780" si="2298">MAX(0,AA780-1)</f>
        <v>0</v>
      </c>
      <c r="AC780" s="928">
        <f t="shared" ref="AC780" si="2299">MAX(0,AB780-1)</f>
        <v>0</v>
      </c>
      <c r="AD780" s="928">
        <f t="shared" ref="AD780" si="2300">MAX(0,AC780-1)</f>
        <v>0</v>
      </c>
      <c r="AE780" s="928">
        <f t="shared" ref="AE780" si="2301">MAX(0,AD780-1)</f>
        <v>0</v>
      </c>
      <c r="AF780" s="928">
        <f t="shared" ref="AF780" si="2302">MAX(0,AE780-1)</f>
        <v>0</v>
      </c>
      <c r="AG780" s="928">
        <f t="shared" ref="AG780" si="2303">MAX(0,AF780-1)</f>
        <v>0</v>
      </c>
      <c r="AH780" s="928">
        <f t="shared" ref="AH780" si="2304">MAX(0,AG780-1)</f>
        <v>0</v>
      </c>
      <c r="AI780" s="928">
        <f t="shared" ref="AI780" si="2305">MAX(0,AH780-1)</f>
        <v>0</v>
      </c>
      <c r="AJ780" s="928">
        <f t="shared" ref="AJ780" si="2306">MAX(0,AI780-1)</f>
        <v>0</v>
      </c>
      <c r="AK780" s="928">
        <f t="shared" ref="AK780" si="2307">MAX(0,AJ780-1)</f>
        <v>0</v>
      </c>
      <c r="AL780" s="928">
        <f t="shared" ref="AL780" si="2308">MAX(0,AK780-1)</f>
        <v>0</v>
      </c>
      <c r="AM780" s="928">
        <f t="shared" ref="AM780" si="2309">MAX(0,AL780-1)</f>
        <v>0</v>
      </c>
    </row>
    <row r="781" spans="1:39" outlineLevel="2">
      <c r="A781" s="11">
        <f>ROW()</f>
        <v>781</v>
      </c>
      <c r="D781" s="39"/>
      <c r="E781" s="39"/>
      <c r="F781" s="39"/>
      <c r="G781" s="39"/>
      <c r="H781" s="3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</row>
    <row r="782" spans="1:39" outlineLevel="2">
      <c r="A782" s="11">
        <f>ROW()</f>
        <v>782</v>
      </c>
      <c r="B782" s="343" t="s">
        <v>68</v>
      </c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</row>
    <row r="783" spans="1:39" outlineLevel="2">
      <c r="A783" s="11">
        <f>ROW()</f>
        <v>783</v>
      </c>
      <c r="C783" s="6" t="s">
        <v>2</v>
      </c>
      <c r="D783" s="39"/>
      <c r="E783" s="39"/>
      <c r="F783" s="39"/>
      <c r="G783" s="39"/>
      <c r="H783" s="39"/>
      <c r="I783" s="39"/>
      <c r="J783" s="39"/>
      <c r="K783" s="39"/>
      <c r="L783" s="39"/>
      <c r="M783" s="9">
        <f t="shared" ref="M783:AH783" si="2310">L843</f>
        <v>0</v>
      </c>
      <c r="N783" s="9">
        <f t="shared" si="2310"/>
        <v>0.62122699999999986</v>
      </c>
      <c r="O783" s="9">
        <f t="shared" si="2310"/>
        <v>0.59016564999999988</v>
      </c>
      <c r="P783" s="9">
        <f t="shared" si="2310"/>
        <v>0.55910429999999989</v>
      </c>
      <c r="Q783" s="9">
        <f t="shared" si="2310"/>
        <v>0.5280429499999999</v>
      </c>
      <c r="R783" s="9">
        <f t="shared" si="2310"/>
        <v>0.49698159999999991</v>
      </c>
      <c r="S783" s="9">
        <f t="shared" si="2310"/>
        <v>0.46592024999999992</v>
      </c>
      <c r="T783" s="9">
        <f t="shared" si="2310"/>
        <v>0.43485889999999994</v>
      </c>
      <c r="U783" s="9">
        <f t="shared" si="2310"/>
        <v>0.40379754999999995</v>
      </c>
      <c r="V783" s="9">
        <f t="shared" si="2310"/>
        <v>0.37273619999999996</v>
      </c>
      <c r="W783" s="9">
        <f t="shared" si="2310"/>
        <v>0.34167484999999997</v>
      </c>
      <c r="X783" s="9">
        <f t="shared" si="2310"/>
        <v>0.31061349999999999</v>
      </c>
      <c r="Y783" s="9">
        <f t="shared" si="2310"/>
        <v>0.27955215</v>
      </c>
      <c r="Z783" s="9">
        <f t="shared" si="2310"/>
        <v>0.24849080000000001</v>
      </c>
      <c r="AA783" s="9">
        <f t="shared" si="2310"/>
        <v>0.21742945000000002</v>
      </c>
      <c r="AB783" s="9">
        <f t="shared" si="2310"/>
        <v>0.18636810000000001</v>
      </c>
      <c r="AC783" s="9">
        <f t="shared" si="2310"/>
        <v>0.15530674999999999</v>
      </c>
      <c r="AD783" s="9">
        <f t="shared" si="2310"/>
        <v>0.12424539999999999</v>
      </c>
      <c r="AE783" s="9">
        <f t="shared" si="2310"/>
        <v>9.318404999999999E-2</v>
      </c>
      <c r="AF783" s="9">
        <f t="shared" si="2310"/>
        <v>6.2122699999999989E-2</v>
      </c>
      <c r="AG783" s="9">
        <f t="shared" si="2310"/>
        <v>3.1061349999999995E-2</v>
      </c>
      <c r="AH783" s="9">
        <f t="shared" si="2310"/>
        <v>0</v>
      </c>
      <c r="AI783" s="9">
        <f t="shared" ref="AI783:AM791" si="2311">AH843</f>
        <v>0</v>
      </c>
      <c r="AJ783" s="9">
        <f t="shared" si="2311"/>
        <v>0</v>
      </c>
      <c r="AK783" s="9">
        <f t="shared" si="2311"/>
        <v>0</v>
      </c>
      <c r="AL783" s="9">
        <f t="shared" si="2311"/>
        <v>0</v>
      </c>
      <c r="AM783" s="9">
        <f t="shared" si="2311"/>
        <v>0</v>
      </c>
    </row>
    <row r="784" spans="1:39" outlineLevel="2">
      <c r="A784" s="11">
        <f>ROW()</f>
        <v>784</v>
      </c>
      <c r="C784" s="6" t="s">
        <v>3</v>
      </c>
      <c r="D784" s="39"/>
      <c r="E784" s="39"/>
      <c r="F784" s="39"/>
      <c r="G784" s="39"/>
      <c r="H784" s="39"/>
      <c r="I784" s="39"/>
      <c r="J784" s="39"/>
      <c r="K784" s="39"/>
      <c r="L784" s="39"/>
      <c r="M784" s="9">
        <f t="shared" ref="M784:AH784" si="2312">L844</f>
        <v>0</v>
      </c>
      <c r="N784" s="9">
        <f t="shared" si="2312"/>
        <v>0.18346781999999998</v>
      </c>
      <c r="O784" s="9">
        <f t="shared" si="2312"/>
        <v>0.17429442899999997</v>
      </c>
      <c r="P784" s="9">
        <f t="shared" si="2312"/>
        <v>0.16512103799999997</v>
      </c>
      <c r="Q784" s="9">
        <f t="shared" si="2312"/>
        <v>0.15594764699999997</v>
      </c>
      <c r="R784" s="9">
        <f t="shared" si="2312"/>
        <v>0.14677425599999996</v>
      </c>
      <c r="S784" s="9">
        <f t="shared" si="2312"/>
        <v>0.13760086499999996</v>
      </c>
      <c r="T784" s="9">
        <f t="shared" si="2312"/>
        <v>0.12842747399999996</v>
      </c>
      <c r="U784" s="9">
        <f t="shared" si="2312"/>
        <v>0.11925408299999996</v>
      </c>
      <c r="V784" s="9">
        <f t="shared" si="2312"/>
        <v>0.11008069199999995</v>
      </c>
      <c r="W784" s="9">
        <f t="shared" si="2312"/>
        <v>0.10090730099999995</v>
      </c>
      <c r="X784" s="9">
        <f t="shared" si="2312"/>
        <v>9.1733909999999946E-2</v>
      </c>
      <c r="Y784" s="9">
        <f t="shared" si="2312"/>
        <v>8.2560518999999957E-2</v>
      </c>
      <c r="Z784" s="9">
        <f t="shared" si="2312"/>
        <v>7.3387127999999968E-2</v>
      </c>
      <c r="AA784" s="9">
        <f t="shared" si="2312"/>
        <v>6.4213736999999965E-2</v>
      </c>
      <c r="AB784" s="9">
        <f t="shared" si="2312"/>
        <v>5.5040345999999969E-2</v>
      </c>
      <c r="AC784" s="9">
        <f t="shared" si="2312"/>
        <v>4.5866954999999973E-2</v>
      </c>
      <c r="AD784" s="9">
        <f t="shared" si="2312"/>
        <v>3.6693563999999977E-2</v>
      </c>
      <c r="AE784" s="9">
        <f t="shared" si="2312"/>
        <v>2.7520172999999981E-2</v>
      </c>
      <c r="AF784" s="9">
        <f t="shared" si="2312"/>
        <v>1.8346781999999985E-2</v>
      </c>
      <c r="AG784" s="9">
        <f t="shared" si="2312"/>
        <v>9.1733909999999926E-3</v>
      </c>
      <c r="AH784" s="9">
        <f t="shared" si="2312"/>
        <v>0</v>
      </c>
      <c r="AI784" s="9">
        <f t="shared" si="2311"/>
        <v>0</v>
      </c>
      <c r="AJ784" s="9">
        <f t="shared" si="2311"/>
        <v>0</v>
      </c>
      <c r="AK784" s="9">
        <f t="shared" si="2311"/>
        <v>0</v>
      </c>
      <c r="AL784" s="9">
        <f t="shared" si="2311"/>
        <v>0</v>
      </c>
      <c r="AM784" s="9">
        <f t="shared" si="2311"/>
        <v>0</v>
      </c>
    </row>
    <row r="785" spans="1:39" outlineLevel="2">
      <c r="A785" s="11">
        <f>ROW()</f>
        <v>785</v>
      </c>
      <c r="C785" s="6" t="s">
        <v>4</v>
      </c>
      <c r="D785" s="39"/>
      <c r="E785" s="39"/>
      <c r="F785" s="39"/>
      <c r="G785" s="39"/>
      <c r="H785" s="39"/>
      <c r="I785" s="39"/>
      <c r="J785" s="39"/>
      <c r="K785" s="39"/>
      <c r="L785" s="39"/>
      <c r="M785" s="9">
        <f t="shared" ref="M785:AH785" si="2313">L845</f>
        <v>0</v>
      </c>
      <c r="N785" s="9">
        <f t="shared" si="2313"/>
        <v>1.6705262800000003</v>
      </c>
      <c r="O785" s="9">
        <f t="shared" si="2313"/>
        <v>1.5591578613333337</v>
      </c>
      <c r="P785" s="9">
        <f t="shared" si="2313"/>
        <v>1.4477894426666671</v>
      </c>
      <c r="Q785" s="9">
        <f t="shared" si="2313"/>
        <v>1.3364210240000003</v>
      </c>
      <c r="R785" s="9">
        <f t="shared" si="2313"/>
        <v>1.2250526053333335</v>
      </c>
      <c r="S785" s="9">
        <f t="shared" si="2313"/>
        <v>1.1136841866666669</v>
      </c>
      <c r="T785" s="9">
        <f t="shared" si="2313"/>
        <v>1.0023157680000003</v>
      </c>
      <c r="U785" s="9">
        <f t="shared" si="2313"/>
        <v>0.89094734933333364</v>
      </c>
      <c r="V785" s="9">
        <f t="shared" si="2313"/>
        <v>0.77957893066666695</v>
      </c>
      <c r="W785" s="9">
        <f t="shared" si="2313"/>
        <v>0.66821051200000026</v>
      </c>
      <c r="X785" s="9">
        <f t="shared" si="2313"/>
        <v>0.55684209333333357</v>
      </c>
      <c r="Y785" s="9">
        <f t="shared" si="2313"/>
        <v>0.44547367466666687</v>
      </c>
      <c r="Z785" s="9">
        <f t="shared" si="2313"/>
        <v>0.33410525600000018</v>
      </c>
      <c r="AA785" s="9">
        <f t="shared" si="2313"/>
        <v>0.22273683733333344</v>
      </c>
      <c r="AB785" s="9">
        <f t="shared" si="2313"/>
        <v>0.11136841866666672</v>
      </c>
      <c r="AC785" s="9">
        <f t="shared" si="2313"/>
        <v>0</v>
      </c>
      <c r="AD785" s="9">
        <f t="shared" si="2313"/>
        <v>0</v>
      </c>
      <c r="AE785" s="9">
        <f t="shared" si="2313"/>
        <v>0</v>
      </c>
      <c r="AF785" s="9">
        <f t="shared" si="2313"/>
        <v>0</v>
      </c>
      <c r="AG785" s="9">
        <f t="shared" si="2313"/>
        <v>0</v>
      </c>
      <c r="AH785" s="9">
        <f t="shared" si="2313"/>
        <v>0</v>
      </c>
      <c r="AI785" s="9">
        <f t="shared" si="2311"/>
        <v>0</v>
      </c>
      <c r="AJ785" s="9">
        <f t="shared" si="2311"/>
        <v>0</v>
      </c>
      <c r="AK785" s="9">
        <f t="shared" si="2311"/>
        <v>0</v>
      </c>
      <c r="AL785" s="9">
        <f t="shared" si="2311"/>
        <v>0</v>
      </c>
      <c r="AM785" s="9">
        <f t="shared" si="2311"/>
        <v>0</v>
      </c>
    </row>
    <row r="786" spans="1:39" outlineLevel="2">
      <c r="A786" s="11">
        <f>ROW()</f>
        <v>786</v>
      </c>
      <c r="C786" s="6" t="s">
        <v>5</v>
      </c>
      <c r="D786" s="39"/>
      <c r="E786" s="39"/>
      <c r="F786" s="39"/>
      <c r="G786" s="39"/>
      <c r="H786" s="39"/>
      <c r="I786" s="39"/>
      <c r="J786" s="39"/>
      <c r="K786" s="39"/>
      <c r="L786" s="39"/>
      <c r="M786" s="9">
        <f t="shared" ref="M786:AH786" si="2314">L846</f>
        <v>0</v>
      </c>
      <c r="N786" s="9">
        <f t="shared" si="2314"/>
        <v>0.90148431000000007</v>
      </c>
      <c r="O786" s="9">
        <f t="shared" si="2314"/>
        <v>0.85641009450000005</v>
      </c>
      <c r="P786" s="9">
        <f t="shared" si="2314"/>
        <v>0.81133587900000004</v>
      </c>
      <c r="Q786" s="9">
        <f t="shared" si="2314"/>
        <v>0.76626166350000002</v>
      </c>
      <c r="R786" s="9">
        <f t="shared" si="2314"/>
        <v>0.72118744800000001</v>
      </c>
      <c r="S786" s="9">
        <f t="shared" si="2314"/>
        <v>0.67611323249999999</v>
      </c>
      <c r="T786" s="9">
        <f t="shared" si="2314"/>
        <v>0.63103901699999998</v>
      </c>
      <c r="U786" s="9">
        <f t="shared" si="2314"/>
        <v>0.46538721874037048</v>
      </c>
      <c r="V786" s="9">
        <f t="shared" si="2314"/>
        <v>0.42958820191418812</v>
      </c>
      <c r="W786" s="9">
        <f t="shared" si="2314"/>
        <v>0.39378918508800576</v>
      </c>
      <c r="X786" s="9">
        <f t="shared" si="2314"/>
        <v>0.35799016826182339</v>
      </c>
      <c r="Y786" s="9">
        <f t="shared" si="2314"/>
        <v>0.32219115143564103</v>
      </c>
      <c r="Z786" s="9">
        <f t="shared" si="2314"/>
        <v>0.28639213460945867</v>
      </c>
      <c r="AA786" s="9">
        <f t="shared" si="2314"/>
        <v>0.25059311778327631</v>
      </c>
      <c r="AB786" s="9">
        <f t="shared" si="2314"/>
        <v>0.21479410095709398</v>
      </c>
      <c r="AC786" s="9">
        <f t="shared" si="2314"/>
        <v>0.17899508413091164</v>
      </c>
      <c r="AD786" s="9">
        <f t="shared" si="2314"/>
        <v>0.14319606730472931</v>
      </c>
      <c r="AE786" s="9">
        <f t="shared" si="2314"/>
        <v>0.10739705047854697</v>
      </c>
      <c r="AF786" s="9">
        <f t="shared" si="2314"/>
        <v>7.159803365236464E-2</v>
      </c>
      <c r="AG786" s="9">
        <f t="shared" si="2314"/>
        <v>3.579901682618232E-2</v>
      </c>
      <c r="AH786" s="9">
        <f t="shared" si="2314"/>
        <v>0</v>
      </c>
      <c r="AI786" s="9">
        <f t="shared" si="2311"/>
        <v>0</v>
      </c>
      <c r="AJ786" s="9">
        <f t="shared" si="2311"/>
        <v>0</v>
      </c>
      <c r="AK786" s="9">
        <f t="shared" si="2311"/>
        <v>0</v>
      </c>
      <c r="AL786" s="9">
        <f t="shared" si="2311"/>
        <v>0</v>
      </c>
      <c r="AM786" s="9">
        <f t="shared" si="2311"/>
        <v>0</v>
      </c>
    </row>
    <row r="787" spans="1:39" outlineLevel="2">
      <c r="A787" s="11">
        <f>ROW()</f>
        <v>787</v>
      </c>
      <c r="C787" s="6" t="s">
        <v>473</v>
      </c>
      <c r="D787" s="39"/>
      <c r="E787" s="39"/>
      <c r="F787" s="39"/>
      <c r="G787" s="39"/>
      <c r="H787" s="39"/>
      <c r="I787" s="39"/>
      <c r="J787" s="39"/>
      <c r="K787" s="39"/>
      <c r="L787" s="39"/>
      <c r="M787" s="9">
        <f t="shared" ref="M787:M789" si="2315">L847</f>
        <v>0</v>
      </c>
      <c r="N787" s="9">
        <f t="shared" ref="N787:N789" si="2316">M847</f>
        <v>0</v>
      </c>
      <c r="O787" s="9">
        <f t="shared" ref="O787:O789" si="2317">N847</f>
        <v>0</v>
      </c>
      <c r="P787" s="9">
        <f t="shared" ref="P787:P789" si="2318">O847</f>
        <v>0</v>
      </c>
      <c r="Q787" s="9">
        <f t="shared" ref="Q787:Q789" si="2319">P847</f>
        <v>0</v>
      </c>
      <c r="R787" s="9">
        <f t="shared" ref="R787:R789" si="2320">Q847</f>
        <v>0</v>
      </c>
      <c r="S787" s="9">
        <f t="shared" ref="S787:S789" si="2321">R847</f>
        <v>0</v>
      </c>
      <c r="T787" s="9">
        <f t="shared" ref="T787:T789" si="2322">S847</f>
        <v>0</v>
      </c>
      <c r="U787" s="9">
        <f t="shared" ref="U787:U789" si="2323">T847</f>
        <v>0</v>
      </c>
      <c r="V787" s="9">
        <f t="shared" ref="V787:V789" si="2324">U847</f>
        <v>0</v>
      </c>
      <c r="W787" s="9">
        <f t="shared" ref="W787:W789" si="2325">V847</f>
        <v>0</v>
      </c>
      <c r="X787" s="9">
        <f t="shared" ref="X787:X789" si="2326">W847</f>
        <v>0</v>
      </c>
      <c r="Y787" s="9">
        <f t="shared" ref="Y787:Y789" si="2327">X847</f>
        <v>0</v>
      </c>
      <c r="Z787" s="9">
        <f t="shared" ref="Z787:Z789" si="2328">Y847</f>
        <v>0</v>
      </c>
      <c r="AA787" s="9">
        <f t="shared" ref="AA787:AA789" si="2329">Z847</f>
        <v>0</v>
      </c>
      <c r="AB787" s="9">
        <f t="shared" ref="AB787:AB789" si="2330">AA847</f>
        <v>0</v>
      </c>
      <c r="AC787" s="9">
        <f t="shared" ref="AC787:AC789" si="2331">AB847</f>
        <v>0</v>
      </c>
      <c r="AD787" s="9">
        <f t="shared" ref="AD787:AD789" si="2332">AC847</f>
        <v>0</v>
      </c>
      <c r="AE787" s="9">
        <f t="shared" ref="AE787:AE789" si="2333">AD847</f>
        <v>0</v>
      </c>
      <c r="AF787" s="9">
        <f t="shared" ref="AF787:AF789" si="2334">AE847</f>
        <v>0</v>
      </c>
      <c r="AG787" s="9">
        <f t="shared" ref="AG787:AG789" si="2335">AF847</f>
        <v>0</v>
      </c>
      <c r="AH787" s="9">
        <f t="shared" ref="AH787:AH789" si="2336">AG847</f>
        <v>0</v>
      </c>
      <c r="AI787" s="9">
        <f t="shared" si="2311"/>
        <v>0</v>
      </c>
      <c r="AJ787" s="9">
        <f t="shared" si="2311"/>
        <v>0</v>
      </c>
      <c r="AK787" s="9">
        <f t="shared" si="2311"/>
        <v>0</v>
      </c>
      <c r="AL787" s="9">
        <f t="shared" si="2311"/>
        <v>0</v>
      </c>
      <c r="AM787" s="9">
        <f t="shared" si="2311"/>
        <v>0</v>
      </c>
    </row>
    <row r="788" spans="1:39" outlineLevel="2">
      <c r="A788" s="11">
        <f>ROW()</f>
        <v>788</v>
      </c>
      <c r="C788" s="6" t="s">
        <v>474</v>
      </c>
      <c r="D788" s="39"/>
      <c r="E788" s="39"/>
      <c r="F788" s="39"/>
      <c r="G788" s="39"/>
      <c r="H788" s="39"/>
      <c r="I788" s="39"/>
      <c r="J788" s="39"/>
      <c r="K788" s="39"/>
      <c r="L788" s="39"/>
      <c r="M788" s="9">
        <f t="shared" si="2315"/>
        <v>0</v>
      </c>
      <c r="N788" s="9">
        <f t="shared" si="2316"/>
        <v>0</v>
      </c>
      <c r="O788" s="9">
        <f t="shared" si="2317"/>
        <v>0</v>
      </c>
      <c r="P788" s="9">
        <f t="shared" si="2318"/>
        <v>0</v>
      </c>
      <c r="Q788" s="9">
        <f t="shared" si="2319"/>
        <v>0</v>
      </c>
      <c r="R788" s="9">
        <f t="shared" si="2320"/>
        <v>0</v>
      </c>
      <c r="S788" s="9">
        <f t="shared" si="2321"/>
        <v>0</v>
      </c>
      <c r="T788" s="9">
        <f t="shared" si="2322"/>
        <v>0</v>
      </c>
      <c r="U788" s="9">
        <f t="shared" si="2323"/>
        <v>0</v>
      </c>
      <c r="V788" s="9">
        <f t="shared" si="2324"/>
        <v>0</v>
      </c>
      <c r="W788" s="9">
        <f t="shared" si="2325"/>
        <v>0</v>
      </c>
      <c r="X788" s="9">
        <f t="shared" si="2326"/>
        <v>0</v>
      </c>
      <c r="Y788" s="9">
        <f t="shared" si="2327"/>
        <v>0</v>
      </c>
      <c r="Z788" s="9">
        <f t="shared" si="2328"/>
        <v>0</v>
      </c>
      <c r="AA788" s="9">
        <f t="shared" si="2329"/>
        <v>0</v>
      </c>
      <c r="AB788" s="9">
        <f t="shared" si="2330"/>
        <v>0</v>
      </c>
      <c r="AC788" s="9">
        <f t="shared" si="2331"/>
        <v>0</v>
      </c>
      <c r="AD788" s="9">
        <f t="shared" si="2332"/>
        <v>0</v>
      </c>
      <c r="AE788" s="9">
        <f t="shared" si="2333"/>
        <v>0</v>
      </c>
      <c r="AF788" s="9">
        <f t="shared" si="2334"/>
        <v>0</v>
      </c>
      <c r="AG788" s="9">
        <f t="shared" si="2335"/>
        <v>0</v>
      </c>
      <c r="AH788" s="9">
        <f t="shared" si="2336"/>
        <v>0</v>
      </c>
      <c r="AI788" s="9">
        <f t="shared" si="2311"/>
        <v>0</v>
      </c>
      <c r="AJ788" s="9">
        <f t="shared" si="2311"/>
        <v>0</v>
      </c>
      <c r="AK788" s="9">
        <f t="shared" si="2311"/>
        <v>0</v>
      </c>
      <c r="AL788" s="9">
        <f t="shared" si="2311"/>
        <v>0</v>
      </c>
      <c r="AM788" s="9">
        <f t="shared" si="2311"/>
        <v>0</v>
      </c>
    </row>
    <row r="789" spans="1:39" outlineLevel="2">
      <c r="A789" s="11">
        <f>ROW()</f>
        <v>789</v>
      </c>
      <c r="C789" s="6" t="s">
        <v>477</v>
      </c>
      <c r="D789" s="39"/>
      <c r="E789" s="39"/>
      <c r="F789" s="39"/>
      <c r="G789" s="39"/>
      <c r="H789" s="39"/>
      <c r="I789" s="39"/>
      <c r="J789" s="39"/>
      <c r="K789" s="39"/>
      <c r="L789" s="39"/>
      <c r="M789" s="9">
        <f t="shared" si="2315"/>
        <v>0</v>
      </c>
      <c r="N789" s="9">
        <f t="shared" si="2316"/>
        <v>0</v>
      </c>
      <c r="O789" s="9">
        <f t="shared" si="2317"/>
        <v>0</v>
      </c>
      <c r="P789" s="9">
        <f t="shared" si="2318"/>
        <v>0</v>
      </c>
      <c r="Q789" s="9">
        <f t="shared" si="2319"/>
        <v>0</v>
      </c>
      <c r="R789" s="9">
        <f t="shared" si="2320"/>
        <v>0</v>
      </c>
      <c r="S789" s="9">
        <f t="shared" si="2321"/>
        <v>0</v>
      </c>
      <c r="T789" s="9">
        <f t="shared" si="2322"/>
        <v>0</v>
      </c>
      <c r="U789" s="9">
        <f t="shared" si="2323"/>
        <v>0</v>
      </c>
      <c r="V789" s="9">
        <f t="shared" si="2324"/>
        <v>0</v>
      </c>
      <c r="W789" s="9">
        <f t="shared" si="2325"/>
        <v>0</v>
      </c>
      <c r="X789" s="9">
        <f t="shared" si="2326"/>
        <v>0</v>
      </c>
      <c r="Y789" s="9">
        <f t="shared" si="2327"/>
        <v>0</v>
      </c>
      <c r="Z789" s="9">
        <f t="shared" si="2328"/>
        <v>0</v>
      </c>
      <c r="AA789" s="9">
        <f t="shared" si="2329"/>
        <v>0</v>
      </c>
      <c r="AB789" s="9">
        <f t="shared" si="2330"/>
        <v>0</v>
      </c>
      <c r="AC789" s="9">
        <f t="shared" si="2331"/>
        <v>0</v>
      </c>
      <c r="AD789" s="9">
        <f t="shared" si="2332"/>
        <v>0</v>
      </c>
      <c r="AE789" s="9">
        <f t="shared" si="2333"/>
        <v>0</v>
      </c>
      <c r="AF789" s="9">
        <f t="shared" si="2334"/>
        <v>0</v>
      </c>
      <c r="AG789" s="9">
        <f t="shared" si="2335"/>
        <v>0</v>
      </c>
      <c r="AH789" s="9">
        <f t="shared" si="2336"/>
        <v>0</v>
      </c>
      <c r="AI789" s="9">
        <f t="shared" si="2311"/>
        <v>0</v>
      </c>
      <c r="AJ789" s="9">
        <f t="shared" si="2311"/>
        <v>0</v>
      </c>
      <c r="AK789" s="9">
        <f t="shared" si="2311"/>
        <v>0</v>
      </c>
      <c r="AL789" s="9">
        <f t="shared" si="2311"/>
        <v>0</v>
      </c>
      <c r="AM789" s="9">
        <f t="shared" si="2311"/>
        <v>0</v>
      </c>
    </row>
    <row r="790" spans="1:39" outlineLevel="2">
      <c r="A790" s="11">
        <f>ROW()</f>
        <v>790</v>
      </c>
      <c r="C790" s="6" t="s">
        <v>511</v>
      </c>
      <c r="D790" s="39"/>
      <c r="E790" s="39"/>
      <c r="F790" s="39"/>
      <c r="G790" s="39"/>
      <c r="H790" s="39"/>
      <c r="I790" s="39"/>
      <c r="J790" s="39"/>
      <c r="K790" s="39"/>
      <c r="L790" s="39"/>
      <c r="M790" s="9">
        <f t="shared" ref="M790" si="2337">L850</f>
        <v>0</v>
      </c>
      <c r="N790" s="9">
        <f t="shared" ref="N790" si="2338">M850</f>
        <v>0</v>
      </c>
      <c r="O790" s="9">
        <f t="shared" ref="O790" si="2339">N850</f>
        <v>0</v>
      </c>
      <c r="P790" s="9">
        <f t="shared" ref="P790" si="2340">O850</f>
        <v>0</v>
      </c>
      <c r="Q790" s="9">
        <f t="shared" ref="Q790" si="2341">P850</f>
        <v>0</v>
      </c>
      <c r="R790" s="9">
        <f t="shared" ref="R790" si="2342">Q850</f>
        <v>0</v>
      </c>
      <c r="S790" s="9">
        <f t="shared" ref="S790" si="2343">R850</f>
        <v>0</v>
      </c>
      <c r="T790" s="9">
        <f t="shared" ref="T790" si="2344">S850</f>
        <v>0</v>
      </c>
      <c r="U790" s="9">
        <f t="shared" ref="U790" si="2345">T850</f>
        <v>0</v>
      </c>
      <c r="V790" s="9">
        <f t="shared" ref="V790" si="2346">U850</f>
        <v>0</v>
      </c>
      <c r="W790" s="9">
        <f t="shared" ref="W790" si="2347">V850</f>
        <v>0</v>
      </c>
      <c r="X790" s="9">
        <f t="shared" ref="X790" si="2348">W850</f>
        <v>0</v>
      </c>
      <c r="Y790" s="9">
        <f t="shared" ref="Y790" si="2349">X850</f>
        <v>0</v>
      </c>
      <c r="Z790" s="9">
        <f t="shared" ref="Z790" si="2350">Y850</f>
        <v>0</v>
      </c>
      <c r="AA790" s="9">
        <f t="shared" ref="AA790" si="2351">Z850</f>
        <v>0</v>
      </c>
      <c r="AB790" s="9">
        <f t="shared" ref="AB790" si="2352">AA850</f>
        <v>0</v>
      </c>
      <c r="AC790" s="9">
        <f t="shared" ref="AC790" si="2353">AB850</f>
        <v>0</v>
      </c>
      <c r="AD790" s="9">
        <f t="shared" ref="AD790" si="2354">AC850</f>
        <v>0</v>
      </c>
      <c r="AE790" s="9">
        <f t="shared" ref="AE790" si="2355">AD850</f>
        <v>0</v>
      </c>
      <c r="AF790" s="9">
        <f t="shared" ref="AF790" si="2356">AE850</f>
        <v>0</v>
      </c>
      <c r="AG790" s="9">
        <f t="shared" ref="AG790" si="2357">AF850</f>
        <v>0</v>
      </c>
      <c r="AH790" s="9">
        <f t="shared" ref="AH790" si="2358">AG850</f>
        <v>0</v>
      </c>
      <c r="AI790" s="9">
        <f t="shared" si="2311"/>
        <v>0</v>
      </c>
      <c r="AJ790" s="9">
        <f t="shared" si="2311"/>
        <v>0</v>
      </c>
      <c r="AK790" s="9">
        <f t="shared" si="2311"/>
        <v>0</v>
      </c>
      <c r="AL790" s="9">
        <f t="shared" si="2311"/>
        <v>0</v>
      </c>
      <c r="AM790" s="9">
        <f t="shared" si="2311"/>
        <v>0</v>
      </c>
    </row>
    <row r="791" spans="1:39" outlineLevel="2">
      <c r="A791" s="11">
        <f>ROW()</f>
        <v>791</v>
      </c>
      <c r="C791" s="6" t="s">
        <v>655</v>
      </c>
      <c r="D791" s="39"/>
      <c r="E791" s="39"/>
      <c r="F791" s="39"/>
      <c r="G791" s="39"/>
      <c r="H791" s="39"/>
      <c r="I791" s="39"/>
      <c r="J791" s="39"/>
      <c r="K791" s="39"/>
      <c r="L791" s="39"/>
      <c r="M791" s="9">
        <f t="shared" ref="M791" si="2359">L851</f>
        <v>0</v>
      </c>
      <c r="N791" s="9">
        <f t="shared" ref="N791" si="2360">M851</f>
        <v>0</v>
      </c>
      <c r="O791" s="9">
        <f t="shared" ref="O791" si="2361">N851</f>
        <v>0</v>
      </c>
      <c r="P791" s="9">
        <f t="shared" ref="P791" si="2362">O851</f>
        <v>0</v>
      </c>
      <c r="Q791" s="9">
        <f t="shared" ref="Q791" si="2363">P851</f>
        <v>0</v>
      </c>
      <c r="R791" s="9">
        <f t="shared" ref="R791" si="2364">Q851</f>
        <v>0</v>
      </c>
      <c r="S791" s="9">
        <f t="shared" ref="S791" si="2365">R851</f>
        <v>0</v>
      </c>
      <c r="T791" s="9">
        <f t="shared" ref="T791" si="2366">S851</f>
        <v>0</v>
      </c>
      <c r="U791" s="9">
        <f t="shared" ref="U791" si="2367">T851</f>
        <v>0</v>
      </c>
      <c r="V791" s="9">
        <f t="shared" ref="V791" si="2368">U851</f>
        <v>0</v>
      </c>
      <c r="W791" s="9">
        <f t="shared" ref="W791" si="2369">V851</f>
        <v>0</v>
      </c>
      <c r="X791" s="9">
        <f t="shared" ref="X791" si="2370">W851</f>
        <v>0</v>
      </c>
      <c r="Y791" s="9">
        <f t="shared" ref="Y791" si="2371">X851</f>
        <v>0</v>
      </c>
      <c r="Z791" s="9">
        <f t="shared" ref="Z791" si="2372">Y851</f>
        <v>0</v>
      </c>
      <c r="AA791" s="9">
        <f t="shared" ref="AA791" si="2373">Z851</f>
        <v>0</v>
      </c>
      <c r="AB791" s="9">
        <f t="shared" ref="AB791" si="2374">AA851</f>
        <v>0</v>
      </c>
      <c r="AC791" s="9">
        <f t="shared" ref="AC791" si="2375">AB851</f>
        <v>0</v>
      </c>
      <c r="AD791" s="9">
        <f t="shared" ref="AD791" si="2376">AC851</f>
        <v>0</v>
      </c>
      <c r="AE791" s="9">
        <f t="shared" ref="AE791" si="2377">AD851</f>
        <v>0</v>
      </c>
      <c r="AF791" s="9">
        <f t="shared" ref="AF791" si="2378">AE851</f>
        <v>0</v>
      </c>
      <c r="AG791" s="9">
        <f t="shared" ref="AG791" si="2379">AF851</f>
        <v>0</v>
      </c>
      <c r="AH791" s="9">
        <f t="shared" ref="AH791" si="2380">AG851</f>
        <v>0</v>
      </c>
      <c r="AI791" s="9">
        <f t="shared" si="2311"/>
        <v>0</v>
      </c>
      <c r="AJ791" s="9">
        <f t="shared" si="2311"/>
        <v>0</v>
      </c>
      <c r="AK791" s="9">
        <f t="shared" si="2311"/>
        <v>0</v>
      </c>
      <c r="AL791" s="9">
        <f t="shared" si="2311"/>
        <v>0</v>
      </c>
      <c r="AM791" s="9">
        <f t="shared" si="2311"/>
        <v>0</v>
      </c>
    </row>
    <row r="792" spans="1:39" outlineLevel="2">
      <c r="A792" s="11">
        <f>ROW()</f>
        <v>792</v>
      </c>
      <c r="C792" s="6" t="s">
        <v>656</v>
      </c>
      <c r="D792" s="39"/>
      <c r="E792" s="39"/>
      <c r="F792" s="39"/>
      <c r="G792" s="39"/>
      <c r="H792" s="39"/>
      <c r="I792" s="39"/>
      <c r="J792" s="39"/>
      <c r="K792" s="39"/>
      <c r="L792" s="3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</row>
    <row r="793" spans="1:39" outlineLevel="2">
      <c r="A793" s="11">
        <f>ROW()</f>
        <v>793</v>
      </c>
      <c r="C793" s="6" t="s">
        <v>667</v>
      </c>
      <c r="D793" s="39"/>
      <c r="E793" s="39"/>
      <c r="F793" s="39"/>
      <c r="G793" s="39"/>
      <c r="H793" s="39"/>
      <c r="I793" s="39"/>
      <c r="J793" s="39"/>
      <c r="K793" s="39"/>
      <c r="L793" s="3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</row>
    <row r="794" spans="1:39" outlineLevel="2">
      <c r="A794" s="11">
        <f>ROW()</f>
        <v>794</v>
      </c>
      <c r="C794" s="6" t="s">
        <v>212</v>
      </c>
      <c r="D794" s="39"/>
      <c r="E794" s="39"/>
      <c r="F794" s="39"/>
      <c r="G794" s="39"/>
      <c r="H794" s="39"/>
      <c r="I794" s="39"/>
      <c r="J794" s="39"/>
      <c r="K794" s="39"/>
      <c r="L794" s="39"/>
      <c r="M794" s="9">
        <f t="shared" ref="M794:S794" si="2381">L854</f>
        <v>0</v>
      </c>
      <c r="N794" s="9">
        <f t="shared" si="2381"/>
        <v>0</v>
      </c>
      <c r="O794" s="9">
        <f t="shared" si="2381"/>
        <v>0</v>
      </c>
      <c r="P794" s="9">
        <f t="shared" si="2381"/>
        <v>0</v>
      </c>
      <c r="Q794" s="9">
        <f t="shared" si="2381"/>
        <v>0</v>
      </c>
      <c r="R794" s="9">
        <f t="shared" si="2381"/>
        <v>0</v>
      </c>
      <c r="S794" s="9">
        <f t="shared" si="2381"/>
        <v>0</v>
      </c>
      <c r="T794" s="9">
        <f t="shared" ref="T794:AC794" si="2382">S854</f>
        <v>0</v>
      </c>
      <c r="U794" s="9">
        <f t="shared" si="2382"/>
        <v>0</v>
      </c>
      <c r="V794" s="9">
        <f t="shared" si="2382"/>
        <v>0</v>
      </c>
      <c r="W794" s="9">
        <f t="shared" si="2382"/>
        <v>0</v>
      </c>
      <c r="X794" s="9">
        <f t="shared" si="2382"/>
        <v>0</v>
      </c>
      <c r="Y794" s="9">
        <f t="shared" si="2382"/>
        <v>0</v>
      </c>
      <c r="Z794" s="9">
        <f t="shared" si="2382"/>
        <v>0</v>
      </c>
      <c r="AA794" s="9">
        <f t="shared" si="2382"/>
        <v>0</v>
      </c>
      <c r="AB794" s="9">
        <f t="shared" si="2382"/>
        <v>0</v>
      </c>
      <c r="AC794" s="9">
        <f t="shared" si="2382"/>
        <v>0</v>
      </c>
      <c r="AD794" s="9">
        <f t="shared" ref="AD794:AD795" si="2383">AC854</f>
        <v>0</v>
      </c>
      <c r="AE794" s="9">
        <f t="shared" ref="AE794:AE795" si="2384">AD854</f>
        <v>0</v>
      </c>
      <c r="AF794" s="9">
        <f t="shared" ref="AF794:AF795" si="2385">AE854</f>
        <v>0</v>
      </c>
      <c r="AG794" s="9">
        <f t="shared" ref="AG794:AG795" si="2386">AF854</f>
        <v>0</v>
      </c>
      <c r="AH794" s="9">
        <f t="shared" ref="AH794:AH795" si="2387">AG854</f>
        <v>0</v>
      </c>
      <c r="AI794" s="9">
        <f t="shared" ref="AI794:AI795" si="2388">AH854</f>
        <v>0</v>
      </c>
      <c r="AJ794" s="9">
        <f t="shared" ref="AJ794:AJ795" si="2389">AI854</f>
        <v>0</v>
      </c>
      <c r="AK794" s="9">
        <f t="shared" ref="AK794:AK795" si="2390">AJ854</f>
        <v>0</v>
      </c>
      <c r="AL794" s="9">
        <f t="shared" ref="AL794:AL795" si="2391">AK854</f>
        <v>0</v>
      </c>
      <c r="AM794" s="9">
        <f t="shared" ref="AM794:AM795" si="2392">AL854</f>
        <v>0</v>
      </c>
    </row>
    <row r="795" spans="1:39" outlineLevel="2">
      <c r="A795" s="11">
        <f>ROW()</f>
        <v>795</v>
      </c>
      <c r="C795" s="30" t="s">
        <v>362</v>
      </c>
      <c r="D795" s="90"/>
      <c r="E795" s="90"/>
      <c r="F795" s="90"/>
      <c r="G795" s="90"/>
      <c r="H795" s="90"/>
      <c r="I795" s="90"/>
      <c r="J795" s="90"/>
      <c r="K795" s="90"/>
      <c r="L795" s="90"/>
      <c r="M795" s="15">
        <f t="shared" ref="M795" si="2393">L855</f>
        <v>0</v>
      </c>
      <c r="N795" s="15">
        <f t="shared" ref="N795" si="2394">M855</f>
        <v>0</v>
      </c>
      <c r="O795" s="15">
        <f t="shared" ref="O795" si="2395">N855</f>
        <v>0</v>
      </c>
      <c r="P795" s="15">
        <f t="shared" ref="P795" si="2396">O855</f>
        <v>0</v>
      </c>
      <c r="Q795" s="15">
        <f t="shared" ref="Q795" si="2397">P855</f>
        <v>0</v>
      </c>
      <c r="R795" s="15">
        <f t="shared" ref="R795" si="2398">Q855</f>
        <v>0</v>
      </c>
      <c r="S795" s="15">
        <f t="shared" ref="S795" si="2399">R855</f>
        <v>0</v>
      </c>
      <c r="T795" s="15">
        <f t="shared" ref="T795" si="2400">S855</f>
        <v>0</v>
      </c>
      <c r="U795" s="15">
        <f t="shared" ref="U795" si="2401">T855</f>
        <v>0</v>
      </c>
      <c r="V795" s="15">
        <f t="shared" ref="V795" si="2402">U855</f>
        <v>0</v>
      </c>
      <c r="W795" s="15">
        <f t="shared" ref="W795" si="2403">V855</f>
        <v>0</v>
      </c>
      <c r="X795" s="15">
        <f t="shared" ref="X795" si="2404">W855</f>
        <v>0</v>
      </c>
      <c r="Y795" s="15">
        <f t="shared" ref="Y795" si="2405">X855</f>
        <v>0</v>
      </c>
      <c r="Z795" s="15">
        <f t="shared" ref="Z795" si="2406">Y855</f>
        <v>0</v>
      </c>
      <c r="AA795" s="15">
        <f t="shared" ref="AA795" si="2407">Z855</f>
        <v>0</v>
      </c>
      <c r="AB795" s="15">
        <f t="shared" ref="AB795" si="2408">AA855</f>
        <v>0</v>
      </c>
      <c r="AC795" s="15">
        <f t="shared" ref="AC795" si="2409">AB855</f>
        <v>0</v>
      </c>
      <c r="AD795" s="15">
        <f t="shared" si="2383"/>
        <v>0</v>
      </c>
      <c r="AE795" s="15">
        <f t="shared" si="2384"/>
        <v>0</v>
      </c>
      <c r="AF795" s="15">
        <f t="shared" si="2385"/>
        <v>0</v>
      </c>
      <c r="AG795" s="15">
        <f t="shared" si="2386"/>
        <v>0</v>
      </c>
      <c r="AH795" s="15">
        <f t="shared" si="2387"/>
        <v>0</v>
      </c>
      <c r="AI795" s="15">
        <f t="shared" si="2388"/>
        <v>0</v>
      </c>
      <c r="AJ795" s="15">
        <f t="shared" si="2389"/>
        <v>0</v>
      </c>
      <c r="AK795" s="15">
        <f t="shared" si="2390"/>
        <v>0</v>
      </c>
      <c r="AL795" s="15">
        <f t="shared" si="2391"/>
        <v>0</v>
      </c>
      <c r="AM795" s="15">
        <f t="shared" si="2392"/>
        <v>0</v>
      </c>
    </row>
    <row r="796" spans="1:39" outlineLevel="2">
      <c r="A796" s="11">
        <f>ROW()</f>
        <v>796</v>
      </c>
      <c r="C796" s="6" t="s">
        <v>1</v>
      </c>
      <c r="D796" s="39"/>
      <c r="E796" s="39"/>
      <c r="F796" s="39"/>
      <c r="G796" s="39"/>
      <c r="H796" s="39"/>
      <c r="I796" s="39"/>
      <c r="J796" s="39"/>
      <c r="K796" s="39"/>
      <c r="L796" s="39"/>
      <c r="M796" s="9">
        <f t="shared" ref="M796" si="2410">SUM(M783:M795)</f>
        <v>0</v>
      </c>
      <c r="N796" s="9">
        <f t="shared" ref="N796" si="2411">SUM(N783:N795)</f>
        <v>3.3767054100000005</v>
      </c>
      <c r="O796" s="9">
        <f t="shared" ref="O796" si="2412">SUM(O783:O795)</f>
        <v>3.1800280348333336</v>
      </c>
      <c r="P796" s="9">
        <f t="shared" ref="P796" si="2413">SUM(P783:P795)</f>
        <v>2.9833506596666672</v>
      </c>
      <c r="Q796" s="9">
        <f t="shared" ref="Q796" si="2414">SUM(Q783:Q795)</f>
        <v>2.7866732845</v>
      </c>
      <c r="R796" s="9">
        <f t="shared" ref="R796" si="2415">SUM(R783:R795)</f>
        <v>2.5899959093333331</v>
      </c>
      <c r="S796" s="9">
        <f t="shared" ref="S796" si="2416">SUM(S783:S795)</f>
        <v>2.3933185341666667</v>
      </c>
      <c r="T796" s="9">
        <f t="shared" ref="T796" si="2417">SUM(T783:T795)</f>
        <v>2.1966411590000003</v>
      </c>
      <c r="U796" s="9">
        <f t="shared" ref="U796" si="2418">SUM(U783:U795)</f>
        <v>1.8793862010737041</v>
      </c>
      <c r="V796" s="9">
        <f t="shared" ref="V796" si="2419">SUM(V783:V795)</f>
        <v>1.6919840245808551</v>
      </c>
      <c r="W796" s="9">
        <f t="shared" ref="W796" si="2420">SUM(W783:W795)</f>
        <v>1.504581848088006</v>
      </c>
      <c r="X796" s="9">
        <f t="shared" ref="X796" si="2421">SUM(X783:X795)</f>
        <v>1.3171796715951569</v>
      </c>
      <c r="Y796" s="9">
        <f t="shared" ref="Y796" si="2422">SUM(Y783:Y795)</f>
        <v>1.1297774951023078</v>
      </c>
      <c r="Z796" s="9">
        <f t="shared" ref="Z796" si="2423">SUM(Z783:Z795)</f>
        <v>0.94237531860945878</v>
      </c>
      <c r="AA796" s="9">
        <f t="shared" ref="AA796" si="2424">SUM(AA783:AA795)</f>
        <v>0.75497314211660971</v>
      </c>
      <c r="AB796" s="9">
        <f t="shared" ref="AB796" si="2425">SUM(AB783:AB795)</f>
        <v>0.56757096562376064</v>
      </c>
      <c r="AC796" s="9">
        <f t="shared" ref="AC796:AG796" si="2426">SUM(AC783:AC795)</f>
        <v>0.38016878913091162</v>
      </c>
      <c r="AD796" s="9">
        <f t="shared" si="2426"/>
        <v>0.3041350313047293</v>
      </c>
      <c r="AE796" s="9">
        <f t="shared" si="2426"/>
        <v>0.22810127347854695</v>
      </c>
      <c r="AF796" s="9">
        <f t="shared" si="2426"/>
        <v>0.15206751565236462</v>
      </c>
      <c r="AG796" s="9">
        <f t="shared" si="2426"/>
        <v>7.603375782618231E-2</v>
      </c>
      <c r="AH796" s="9">
        <f t="shared" ref="AH796:AM796" si="2427">SUM(AH783:AH795)</f>
        <v>0</v>
      </c>
      <c r="AI796" s="9">
        <f t="shared" si="2427"/>
        <v>0</v>
      </c>
      <c r="AJ796" s="9">
        <f t="shared" si="2427"/>
        <v>0</v>
      </c>
      <c r="AK796" s="9">
        <f t="shared" si="2427"/>
        <v>0</v>
      </c>
      <c r="AL796" s="9">
        <f t="shared" si="2427"/>
        <v>0</v>
      </c>
      <c r="AM796" s="9">
        <f t="shared" si="2427"/>
        <v>0</v>
      </c>
    </row>
    <row r="797" spans="1:39" outlineLevel="2">
      <c r="A797" s="11">
        <f>ROW()</f>
        <v>797</v>
      </c>
      <c r="B797" s="343" t="s">
        <v>31</v>
      </c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</row>
    <row r="798" spans="1:39" outlineLevel="2">
      <c r="A798" s="11">
        <f>ROW()</f>
        <v>798</v>
      </c>
      <c r="C798" s="6" t="s">
        <v>2</v>
      </c>
      <c r="D798" s="39"/>
      <c r="E798" s="39"/>
      <c r="F798" s="39"/>
      <c r="G798" s="39"/>
      <c r="H798" s="39"/>
      <c r="I798" s="39"/>
      <c r="J798" s="39"/>
      <c r="K798" s="39"/>
      <c r="L798" s="39"/>
      <c r="M798" s="9">
        <f>M$262</f>
        <v>0.62122699999999986</v>
      </c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</row>
    <row r="799" spans="1:39" outlineLevel="2">
      <c r="A799" s="11">
        <f>ROW()</f>
        <v>799</v>
      </c>
      <c r="C799" s="6" t="s">
        <v>3</v>
      </c>
      <c r="D799" s="39"/>
      <c r="E799" s="39"/>
      <c r="F799" s="39"/>
      <c r="G799" s="39"/>
      <c r="H799" s="39"/>
      <c r="I799" s="39"/>
      <c r="J799" s="39"/>
      <c r="K799" s="39"/>
      <c r="L799" s="39"/>
      <c r="M799" s="9">
        <f>M$263</f>
        <v>0.18346781999999998</v>
      </c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</row>
    <row r="800" spans="1:39" outlineLevel="2">
      <c r="A800" s="11">
        <f>ROW()</f>
        <v>800</v>
      </c>
      <c r="C800" s="6" t="s">
        <v>4</v>
      </c>
      <c r="D800" s="39"/>
      <c r="E800" s="39"/>
      <c r="F800" s="39"/>
      <c r="G800" s="39"/>
      <c r="H800" s="39"/>
      <c r="I800" s="39"/>
      <c r="J800" s="39"/>
      <c r="K800" s="39"/>
      <c r="L800" s="39"/>
      <c r="M800" s="9">
        <f>M$264</f>
        <v>1.6705262800000003</v>
      </c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</row>
    <row r="801" spans="1:39" outlineLevel="2">
      <c r="A801" s="11">
        <f>ROW()</f>
        <v>801</v>
      </c>
      <c r="C801" s="6" t="s">
        <v>5</v>
      </c>
      <c r="D801" s="39"/>
      <c r="E801" s="39"/>
      <c r="F801" s="39"/>
      <c r="G801" s="39"/>
      <c r="H801" s="39"/>
      <c r="I801" s="39"/>
      <c r="J801" s="39"/>
      <c r="K801" s="39"/>
      <c r="L801" s="39"/>
      <c r="M801" s="9">
        <f>M$265</f>
        <v>0.90148431000000007</v>
      </c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</row>
    <row r="802" spans="1:39" outlineLevel="2">
      <c r="A802" s="11">
        <f>ROW()</f>
        <v>802</v>
      </c>
      <c r="C802" s="6" t="s">
        <v>473</v>
      </c>
      <c r="D802" s="39"/>
      <c r="E802" s="39"/>
      <c r="F802" s="39"/>
      <c r="G802" s="39"/>
      <c r="H802" s="39"/>
      <c r="I802" s="39"/>
      <c r="J802" s="39"/>
      <c r="K802" s="39"/>
      <c r="L802" s="39"/>
      <c r="M802" s="9">
        <f>M$266</f>
        <v>0</v>
      </c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</row>
    <row r="803" spans="1:39" outlineLevel="2">
      <c r="A803" s="11">
        <f>ROW()</f>
        <v>803</v>
      </c>
      <c r="C803" s="6" t="s">
        <v>474</v>
      </c>
      <c r="D803" s="39"/>
      <c r="E803" s="39"/>
      <c r="F803" s="39"/>
      <c r="G803" s="39"/>
      <c r="H803" s="39"/>
      <c r="I803" s="39"/>
      <c r="J803" s="39"/>
      <c r="K803" s="39"/>
      <c r="L803" s="39"/>
      <c r="M803" s="9">
        <f>M$267</f>
        <v>0</v>
      </c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</row>
    <row r="804" spans="1:39" outlineLevel="2">
      <c r="A804" s="11">
        <f>ROW()</f>
        <v>804</v>
      </c>
      <c r="C804" s="6" t="s">
        <v>477</v>
      </c>
      <c r="D804" s="39"/>
      <c r="E804" s="39"/>
      <c r="F804" s="39"/>
      <c r="G804" s="39"/>
      <c r="H804" s="39"/>
      <c r="I804" s="39"/>
      <c r="J804" s="39"/>
      <c r="K804" s="39"/>
      <c r="L804" s="39"/>
      <c r="M804" s="9">
        <f>M$268</f>
        <v>0</v>
      </c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</row>
    <row r="805" spans="1:39" outlineLevel="2">
      <c r="A805" s="11">
        <f>ROW()</f>
        <v>805</v>
      </c>
      <c r="C805" s="6" t="s">
        <v>511</v>
      </c>
      <c r="D805" s="39"/>
      <c r="E805" s="39"/>
      <c r="F805" s="39"/>
      <c r="G805" s="39"/>
      <c r="H805" s="39"/>
      <c r="I805" s="39"/>
      <c r="J805" s="39"/>
      <c r="K805" s="39"/>
      <c r="L805" s="39"/>
      <c r="M805" s="9">
        <f>M$269</f>
        <v>0</v>
      </c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</row>
    <row r="806" spans="1:39" outlineLevel="2">
      <c r="A806" s="11">
        <f>ROW()</f>
        <v>806</v>
      </c>
      <c r="C806" s="6" t="s">
        <v>655</v>
      </c>
      <c r="D806" s="39"/>
      <c r="E806" s="39"/>
      <c r="F806" s="39"/>
      <c r="G806" s="39"/>
      <c r="H806" s="39"/>
      <c r="I806" s="39"/>
      <c r="J806" s="39"/>
      <c r="K806" s="39"/>
      <c r="L806" s="39"/>
      <c r="M806" s="9">
        <f>M$270</f>
        <v>0</v>
      </c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</row>
    <row r="807" spans="1:39" outlineLevel="2">
      <c r="A807" s="11">
        <f>ROW()</f>
        <v>807</v>
      </c>
      <c r="C807" s="6" t="s">
        <v>656</v>
      </c>
      <c r="D807" s="39"/>
      <c r="E807" s="39"/>
      <c r="F807" s="39"/>
      <c r="G807" s="39"/>
      <c r="H807" s="39"/>
      <c r="I807" s="39"/>
      <c r="J807" s="39"/>
      <c r="K807" s="39"/>
      <c r="L807" s="39"/>
      <c r="M807" s="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</row>
    <row r="808" spans="1:39" outlineLevel="2">
      <c r="A808" s="11">
        <f>ROW()</f>
        <v>808</v>
      </c>
      <c r="C808" s="6" t="s">
        <v>667</v>
      </c>
      <c r="D808" s="39"/>
      <c r="E808" s="39"/>
      <c r="F808" s="39"/>
      <c r="G808" s="39"/>
      <c r="H808" s="39"/>
      <c r="I808" s="39"/>
      <c r="J808" s="39"/>
      <c r="K808" s="39"/>
      <c r="L808" s="39"/>
      <c r="M808" s="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</row>
    <row r="809" spans="1:39" outlineLevel="2">
      <c r="A809" s="11">
        <f>ROW()</f>
        <v>809</v>
      </c>
      <c r="C809" s="6" t="s">
        <v>212</v>
      </c>
      <c r="D809" s="39"/>
      <c r="E809" s="39"/>
      <c r="F809" s="39"/>
      <c r="G809" s="39"/>
      <c r="H809" s="39"/>
      <c r="I809" s="39"/>
      <c r="J809" s="39"/>
      <c r="K809" s="39"/>
      <c r="L809" s="39"/>
      <c r="M809" s="9">
        <f>M$273</f>
        <v>0</v>
      </c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</row>
    <row r="810" spans="1:39" outlineLevel="2">
      <c r="A810" s="11">
        <f>ROW()</f>
        <v>810</v>
      </c>
      <c r="C810" s="30" t="s">
        <v>362</v>
      </c>
      <c r="D810" s="90"/>
      <c r="E810" s="90"/>
      <c r="F810" s="90"/>
      <c r="G810" s="90"/>
      <c r="H810" s="90"/>
      <c r="I810" s="90"/>
      <c r="J810" s="90"/>
      <c r="K810" s="90"/>
      <c r="L810" s="90"/>
      <c r="M810" s="15">
        <f>M$274</f>
        <v>0</v>
      </c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  <c r="AC810" s="90"/>
      <c r="AD810" s="90"/>
      <c r="AE810" s="90"/>
      <c r="AF810" s="90"/>
      <c r="AG810" s="90"/>
      <c r="AH810" s="90"/>
      <c r="AI810" s="90"/>
      <c r="AJ810" s="90"/>
      <c r="AK810" s="90"/>
      <c r="AL810" s="90"/>
      <c r="AM810" s="90"/>
    </row>
    <row r="811" spans="1:39" outlineLevel="2">
      <c r="A811" s="11">
        <f>ROW()</f>
        <v>811</v>
      </c>
      <c r="C811" s="6" t="s">
        <v>1</v>
      </c>
      <c r="D811" s="39"/>
      <c r="E811" s="39"/>
      <c r="F811" s="39"/>
      <c r="G811" s="39"/>
      <c r="H811" s="39"/>
      <c r="I811" s="39"/>
      <c r="J811" s="39"/>
      <c r="K811" s="39"/>
      <c r="L811" s="39"/>
      <c r="M811" s="9">
        <f t="shared" ref="M811" si="2428">SUM(M798:M810)</f>
        <v>3.3767054100000005</v>
      </c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</row>
    <row r="812" spans="1:39" outlineLevel="2">
      <c r="A812" s="11">
        <f>ROW()</f>
        <v>812</v>
      </c>
      <c r="B812" s="343" t="s">
        <v>657</v>
      </c>
      <c r="D812" s="39"/>
      <c r="E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D812" s="39"/>
      <c r="AE812" s="39"/>
      <c r="AF812" s="39"/>
      <c r="AG812" s="39"/>
    </row>
    <row r="813" spans="1:39" outlineLevel="2">
      <c r="A813" s="11">
        <f>ROW()</f>
        <v>813</v>
      </c>
      <c r="C813" s="6" t="s">
        <v>2</v>
      </c>
      <c r="D813" s="39"/>
      <c r="E813" s="39"/>
      <c r="F813" s="31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13">
        <f>-Inputs!T1759</f>
        <v>0</v>
      </c>
      <c r="U813" s="13">
        <f>-Inputs!U1759</f>
        <v>0</v>
      </c>
      <c r="V813" s="13">
        <f>-Inputs!V1759</f>
        <v>0</v>
      </c>
      <c r="W813" s="13">
        <f>-Inputs!W1759</f>
        <v>0</v>
      </c>
      <c r="X813" s="13">
        <f>-Inputs!X1759</f>
        <v>0</v>
      </c>
      <c r="Y813" s="13">
        <f>-Inputs!Y1759</f>
        <v>0</v>
      </c>
      <c r="Z813" s="13">
        <f>-Inputs!Z1759</f>
        <v>0</v>
      </c>
      <c r="AA813" s="13">
        <f>-Inputs!AA1759</f>
        <v>0</v>
      </c>
      <c r="AB813" s="13">
        <f>-Inputs!AB1759</f>
        <v>0</v>
      </c>
      <c r="AC813" s="13">
        <f>-Inputs!AC1759</f>
        <v>0</v>
      </c>
      <c r="AD813" s="13">
        <f>-Inputs!AD1759</f>
        <v>0</v>
      </c>
      <c r="AE813" s="13">
        <f>-Inputs!AE1759</f>
        <v>0</v>
      </c>
      <c r="AF813" s="13">
        <f>-Inputs!AF1759</f>
        <v>0</v>
      </c>
      <c r="AG813" s="13">
        <f>-Inputs!AG1759</f>
        <v>0</v>
      </c>
      <c r="AH813" s="13">
        <f>-Inputs!AH1759</f>
        <v>0</v>
      </c>
      <c r="AI813" s="13"/>
      <c r="AJ813" s="13"/>
      <c r="AK813" s="13"/>
      <c r="AL813" s="13"/>
      <c r="AM813" s="13"/>
    </row>
    <row r="814" spans="1:39" outlineLevel="2">
      <c r="A814" s="11">
        <f>ROW()</f>
        <v>814</v>
      </c>
      <c r="C814" s="6" t="s">
        <v>3</v>
      </c>
      <c r="D814" s="39"/>
      <c r="E814" s="39"/>
      <c r="F814" s="31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13">
        <f>-Inputs!T1760</f>
        <v>0</v>
      </c>
      <c r="U814" s="13">
        <f>-Inputs!U1760</f>
        <v>0</v>
      </c>
      <c r="V814" s="13">
        <f>-Inputs!V1760</f>
        <v>0</v>
      </c>
      <c r="W814" s="13">
        <f>-Inputs!W1760</f>
        <v>0</v>
      </c>
      <c r="X814" s="13">
        <f>-Inputs!X1760</f>
        <v>0</v>
      </c>
      <c r="Y814" s="13">
        <f>-Inputs!Y1760</f>
        <v>0</v>
      </c>
      <c r="Z814" s="13">
        <f>-Inputs!Z1760</f>
        <v>0</v>
      </c>
      <c r="AA814" s="13">
        <f>-Inputs!AA1760</f>
        <v>0</v>
      </c>
      <c r="AB814" s="13">
        <f>-Inputs!AB1760</f>
        <v>0</v>
      </c>
      <c r="AC814" s="13">
        <f>-Inputs!AC1760</f>
        <v>0</v>
      </c>
      <c r="AD814" s="13">
        <f>-Inputs!AD1760</f>
        <v>0</v>
      </c>
      <c r="AE814" s="13">
        <f>-Inputs!AE1760</f>
        <v>0</v>
      </c>
      <c r="AF814" s="13">
        <f>-Inputs!AF1760</f>
        <v>0</v>
      </c>
      <c r="AG814" s="13">
        <f>-Inputs!AG1760</f>
        <v>0</v>
      </c>
      <c r="AH814" s="13">
        <f>-Inputs!AH1760</f>
        <v>0</v>
      </c>
      <c r="AI814" s="13"/>
      <c r="AJ814" s="13"/>
      <c r="AK814" s="13"/>
      <c r="AL814" s="13"/>
      <c r="AM814" s="13"/>
    </row>
    <row r="815" spans="1:39" outlineLevel="2">
      <c r="A815" s="11">
        <f>ROW()</f>
        <v>815</v>
      </c>
      <c r="C815" s="6" t="s">
        <v>4</v>
      </c>
      <c r="D815" s="39"/>
      <c r="E815" s="39"/>
      <c r="F815" s="31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13">
        <f>-Inputs!T1761</f>
        <v>0</v>
      </c>
      <c r="U815" s="13">
        <f>-Inputs!U1761</f>
        <v>0</v>
      </c>
      <c r="V815" s="13">
        <f>-Inputs!V1761</f>
        <v>0</v>
      </c>
      <c r="W815" s="13">
        <f>-Inputs!W1761</f>
        <v>0</v>
      </c>
      <c r="X815" s="13">
        <f>-Inputs!X1761</f>
        <v>0</v>
      </c>
      <c r="Y815" s="13">
        <f>-Inputs!Y1761</f>
        <v>0</v>
      </c>
      <c r="Z815" s="13">
        <f>-Inputs!Z1761</f>
        <v>0</v>
      </c>
      <c r="AA815" s="13">
        <f>-Inputs!AA1761</f>
        <v>0</v>
      </c>
      <c r="AB815" s="13">
        <f>-Inputs!AB1761</f>
        <v>0</v>
      </c>
      <c r="AC815" s="13">
        <f>-Inputs!AC1761</f>
        <v>0</v>
      </c>
      <c r="AD815" s="13">
        <f>-Inputs!AD1761</f>
        <v>0</v>
      </c>
      <c r="AE815" s="13">
        <f>-Inputs!AE1761</f>
        <v>0</v>
      </c>
      <c r="AF815" s="13">
        <f>-Inputs!AF1761</f>
        <v>0</v>
      </c>
      <c r="AG815" s="13">
        <f>-Inputs!AG1761</f>
        <v>0</v>
      </c>
      <c r="AH815" s="13">
        <f>-Inputs!AH1761</f>
        <v>0</v>
      </c>
      <c r="AI815" s="13"/>
      <c r="AJ815" s="13"/>
      <c r="AK815" s="13"/>
      <c r="AL815" s="13"/>
      <c r="AM815" s="13"/>
    </row>
    <row r="816" spans="1:39" outlineLevel="2">
      <c r="A816" s="11">
        <f>ROW()</f>
        <v>816</v>
      </c>
      <c r="C816" s="6" t="s">
        <v>5</v>
      </c>
      <c r="D816" s="39"/>
      <c r="E816" s="39"/>
      <c r="F816" s="31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13">
        <f>-Inputs!T1762</f>
        <v>-0.12985278143344711</v>
      </c>
      <c r="U816" s="13">
        <f>-Inputs!U1762</f>
        <v>0</v>
      </c>
      <c r="V816" s="13">
        <f>-Inputs!V1762</f>
        <v>0</v>
      </c>
      <c r="W816" s="13">
        <f>-Inputs!W1762</f>
        <v>0</v>
      </c>
      <c r="X816" s="13">
        <f>-Inputs!X1762</f>
        <v>0</v>
      </c>
      <c r="Y816" s="13">
        <f>-Inputs!Y1762</f>
        <v>0</v>
      </c>
      <c r="Z816" s="13">
        <f>-Inputs!Z1762</f>
        <v>0</v>
      </c>
      <c r="AA816" s="13">
        <f>-Inputs!AA1762</f>
        <v>0</v>
      </c>
      <c r="AB816" s="13">
        <f>-Inputs!AB1762</f>
        <v>0</v>
      </c>
      <c r="AC816" s="13">
        <f>-Inputs!AC1762</f>
        <v>0</v>
      </c>
      <c r="AD816" s="13">
        <f>-Inputs!AD1762</f>
        <v>0</v>
      </c>
      <c r="AE816" s="13">
        <f>-Inputs!AE1762</f>
        <v>0</v>
      </c>
      <c r="AF816" s="13">
        <f>-Inputs!AF1762</f>
        <v>0</v>
      </c>
      <c r="AG816" s="13">
        <f>-Inputs!AG1762</f>
        <v>0</v>
      </c>
      <c r="AH816" s="13">
        <f>-Inputs!AH1762</f>
        <v>0</v>
      </c>
      <c r="AI816" s="13"/>
      <c r="AJ816" s="13"/>
      <c r="AK816" s="13"/>
      <c r="AL816" s="13"/>
      <c r="AM816" s="13"/>
    </row>
    <row r="817" spans="1:39" outlineLevel="2">
      <c r="A817" s="11">
        <f>ROW()</f>
        <v>817</v>
      </c>
      <c r="C817" s="6" t="s">
        <v>473</v>
      </c>
      <c r="D817" s="39"/>
      <c r="E817" s="39"/>
      <c r="F817" s="31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13">
        <f>-Inputs!T1763</f>
        <v>0</v>
      </c>
      <c r="U817" s="13">
        <f>-Inputs!U1763</f>
        <v>0</v>
      </c>
      <c r="V817" s="13">
        <f>-Inputs!V1763</f>
        <v>0</v>
      </c>
      <c r="W817" s="13">
        <f>-Inputs!W1763</f>
        <v>0</v>
      </c>
      <c r="X817" s="13">
        <f>-Inputs!X1763</f>
        <v>0</v>
      </c>
      <c r="Y817" s="13">
        <f>-Inputs!Y1763</f>
        <v>0</v>
      </c>
      <c r="Z817" s="13">
        <f>-Inputs!Z1763</f>
        <v>0</v>
      </c>
      <c r="AA817" s="13">
        <f>-Inputs!AA1763</f>
        <v>0</v>
      </c>
      <c r="AB817" s="13">
        <f>-Inputs!AB1763</f>
        <v>0</v>
      </c>
      <c r="AC817" s="13">
        <f>-Inputs!AC1763</f>
        <v>0</v>
      </c>
      <c r="AD817" s="13">
        <f>-Inputs!AD1763</f>
        <v>0</v>
      </c>
      <c r="AE817" s="13">
        <f>-Inputs!AE1763</f>
        <v>0</v>
      </c>
      <c r="AF817" s="13">
        <f>-Inputs!AF1763</f>
        <v>0</v>
      </c>
      <c r="AG817" s="13">
        <f>-Inputs!AG1763</f>
        <v>0</v>
      </c>
      <c r="AH817" s="13">
        <f>-Inputs!AH1763</f>
        <v>0</v>
      </c>
      <c r="AI817" s="13"/>
      <c r="AJ817" s="13"/>
      <c r="AK817" s="13"/>
      <c r="AL817" s="13"/>
      <c r="AM817" s="13"/>
    </row>
    <row r="818" spans="1:39" outlineLevel="2">
      <c r="A818" s="11">
        <f>ROW()</f>
        <v>818</v>
      </c>
      <c r="C818" s="6" t="s">
        <v>474</v>
      </c>
      <c r="D818" s="39"/>
      <c r="E818" s="39"/>
      <c r="F818" s="31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13">
        <f>-Inputs!T1764</f>
        <v>0</v>
      </c>
      <c r="U818" s="13">
        <f>-Inputs!U1764</f>
        <v>0</v>
      </c>
      <c r="V818" s="13">
        <f>-Inputs!V1764</f>
        <v>0</v>
      </c>
      <c r="W818" s="13">
        <f>-Inputs!W1764</f>
        <v>0</v>
      </c>
      <c r="X818" s="13">
        <f>-Inputs!X1764</f>
        <v>0</v>
      </c>
      <c r="Y818" s="13">
        <f>-Inputs!Y1764</f>
        <v>0</v>
      </c>
      <c r="Z818" s="13">
        <f>-Inputs!Z1764</f>
        <v>0</v>
      </c>
      <c r="AA818" s="13">
        <f>-Inputs!AA1764</f>
        <v>0</v>
      </c>
      <c r="AB818" s="13">
        <f>-Inputs!AB1764</f>
        <v>0</v>
      </c>
      <c r="AC818" s="13">
        <f>-Inputs!AC1764</f>
        <v>0</v>
      </c>
      <c r="AD818" s="13">
        <f>-Inputs!AD1764</f>
        <v>0</v>
      </c>
      <c r="AE818" s="13">
        <f>-Inputs!AE1764</f>
        <v>0</v>
      </c>
      <c r="AF818" s="13">
        <f>-Inputs!AF1764</f>
        <v>0</v>
      </c>
      <c r="AG818" s="13">
        <f>-Inputs!AG1764</f>
        <v>0</v>
      </c>
      <c r="AH818" s="13">
        <f>-Inputs!AH1764</f>
        <v>0</v>
      </c>
      <c r="AI818" s="13"/>
      <c r="AJ818" s="13"/>
      <c r="AK818" s="13"/>
      <c r="AL818" s="13"/>
      <c r="AM818" s="13"/>
    </row>
    <row r="819" spans="1:39" outlineLevel="2">
      <c r="A819" s="11">
        <f>ROW()</f>
        <v>819</v>
      </c>
      <c r="C819" s="6" t="s">
        <v>477</v>
      </c>
      <c r="D819" s="39"/>
      <c r="E819" s="39"/>
      <c r="F819" s="31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13">
        <f>-Inputs!T1765</f>
        <v>0</v>
      </c>
      <c r="U819" s="13">
        <f>-Inputs!U1765</f>
        <v>0</v>
      </c>
      <c r="V819" s="13">
        <f>-Inputs!V1765</f>
        <v>0</v>
      </c>
      <c r="W819" s="13">
        <f>-Inputs!W1765</f>
        <v>0</v>
      </c>
      <c r="X819" s="13">
        <f>-Inputs!X1765</f>
        <v>0</v>
      </c>
      <c r="Y819" s="13">
        <f>-Inputs!Y1765</f>
        <v>0</v>
      </c>
      <c r="Z819" s="13">
        <f>-Inputs!Z1765</f>
        <v>0</v>
      </c>
      <c r="AA819" s="13">
        <f>-Inputs!AA1765</f>
        <v>0</v>
      </c>
      <c r="AB819" s="13">
        <f>-Inputs!AB1765</f>
        <v>0</v>
      </c>
      <c r="AC819" s="13">
        <f>-Inputs!AC1765</f>
        <v>0</v>
      </c>
      <c r="AD819" s="13">
        <f>-Inputs!AD1765</f>
        <v>0</v>
      </c>
      <c r="AE819" s="13">
        <f>-Inputs!AE1765</f>
        <v>0</v>
      </c>
      <c r="AF819" s="13">
        <f>-Inputs!AF1765</f>
        <v>0</v>
      </c>
      <c r="AG819" s="13">
        <f>-Inputs!AG1765</f>
        <v>0</v>
      </c>
      <c r="AH819" s="13">
        <f>-Inputs!AH1765</f>
        <v>0</v>
      </c>
      <c r="AI819" s="13"/>
      <c r="AJ819" s="13"/>
      <c r="AK819" s="13"/>
      <c r="AL819" s="13"/>
      <c r="AM819" s="13"/>
    </row>
    <row r="820" spans="1:39" outlineLevel="2">
      <c r="A820" s="11">
        <f>ROW()</f>
        <v>820</v>
      </c>
      <c r="C820" s="6" t="s">
        <v>511</v>
      </c>
      <c r="D820" s="39"/>
      <c r="E820" s="39"/>
      <c r="F820" s="31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13">
        <f>-Inputs!T1766</f>
        <v>0</v>
      </c>
      <c r="U820" s="13">
        <f>-Inputs!U1766</f>
        <v>0</v>
      </c>
      <c r="V820" s="13">
        <f>-Inputs!V1766</f>
        <v>0</v>
      </c>
      <c r="W820" s="13">
        <f>-Inputs!W1766</f>
        <v>0</v>
      </c>
      <c r="X820" s="13">
        <f>-Inputs!X1766</f>
        <v>0</v>
      </c>
      <c r="Y820" s="13">
        <f>-Inputs!Y1766</f>
        <v>0</v>
      </c>
      <c r="Z820" s="13">
        <f>-Inputs!Z1766</f>
        <v>0</v>
      </c>
      <c r="AA820" s="13">
        <f>-Inputs!AA1766</f>
        <v>0</v>
      </c>
      <c r="AB820" s="13">
        <f>-Inputs!AB1766</f>
        <v>0</v>
      </c>
      <c r="AC820" s="13">
        <f>-Inputs!AC1766</f>
        <v>0</v>
      </c>
      <c r="AD820" s="13">
        <f>-Inputs!AD1766</f>
        <v>0</v>
      </c>
      <c r="AE820" s="13">
        <f>-Inputs!AE1766</f>
        <v>0</v>
      </c>
      <c r="AF820" s="13">
        <f>-Inputs!AF1766</f>
        <v>0</v>
      </c>
      <c r="AG820" s="13">
        <f>-Inputs!AG1766</f>
        <v>0</v>
      </c>
      <c r="AH820" s="13">
        <f>-Inputs!AH1766</f>
        <v>0</v>
      </c>
      <c r="AI820" s="13"/>
      <c r="AJ820" s="13"/>
      <c r="AK820" s="13"/>
      <c r="AL820" s="13"/>
      <c r="AM820" s="13"/>
    </row>
    <row r="821" spans="1:39" outlineLevel="2">
      <c r="A821" s="11">
        <f>ROW()</f>
        <v>821</v>
      </c>
      <c r="C821" s="6" t="s">
        <v>655</v>
      </c>
      <c r="D821" s="39"/>
      <c r="E821" s="39"/>
      <c r="F821" s="31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13">
        <f>-Inputs!T1767</f>
        <v>0</v>
      </c>
      <c r="U821" s="13">
        <f>-Inputs!U1767</f>
        <v>0</v>
      </c>
      <c r="V821" s="13">
        <f>-Inputs!V1767</f>
        <v>0</v>
      </c>
      <c r="W821" s="13">
        <f>-Inputs!W1767</f>
        <v>0</v>
      </c>
      <c r="X821" s="13">
        <f>-Inputs!X1767</f>
        <v>0</v>
      </c>
      <c r="Y821" s="13">
        <f>-Inputs!Y1767</f>
        <v>0</v>
      </c>
      <c r="Z821" s="13">
        <f>-Inputs!Z1767</f>
        <v>0</v>
      </c>
      <c r="AA821" s="13">
        <f>-Inputs!AA1767</f>
        <v>0</v>
      </c>
      <c r="AB821" s="13">
        <f>-Inputs!AB1767</f>
        <v>0</v>
      </c>
      <c r="AC821" s="13">
        <f>-Inputs!AC1767</f>
        <v>0</v>
      </c>
      <c r="AD821" s="13">
        <f>-Inputs!AD1767</f>
        <v>0</v>
      </c>
      <c r="AE821" s="13">
        <f>-Inputs!AE1767</f>
        <v>0</v>
      </c>
      <c r="AF821" s="13">
        <f>-Inputs!AF1767</f>
        <v>0</v>
      </c>
      <c r="AG821" s="13">
        <f>-Inputs!AG1767</f>
        <v>0</v>
      </c>
      <c r="AH821" s="13">
        <f>-Inputs!AH1767</f>
        <v>0</v>
      </c>
      <c r="AI821" s="13"/>
      <c r="AJ821" s="13"/>
      <c r="AK821" s="13"/>
      <c r="AL821" s="13"/>
      <c r="AM821" s="13"/>
    </row>
    <row r="822" spans="1:39" outlineLevel="2">
      <c r="A822" s="11">
        <f>ROW()</f>
        <v>822</v>
      </c>
      <c r="C822" s="6" t="s">
        <v>656</v>
      </c>
      <c r="D822" s="39"/>
      <c r="E822" s="39"/>
      <c r="F822" s="31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</row>
    <row r="823" spans="1:39" outlineLevel="2">
      <c r="A823" s="11">
        <f>ROW()</f>
        <v>823</v>
      </c>
      <c r="C823" s="6" t="s">
        <v>667</v>
      </c>
      <c r="D823" s="39"/>
      <c r="E823" s="39"/>
      <c r="F823" s="31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</row>
    <row r="824" spans="1:39" outlineLevel="2">
      <c r="A824" s="11">
        <f>ROW()</f>
        <v>824</v>
      </c>
      <c r="C824" s="6" t="s">
        <v>212</v>
      </c>
      <c r="D824" s="39"/>
      <c r="E824" s="39"/>
      <c r="F824" s="31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13">
        <f>-Inputs!T1770</f>
        <v>0</v>
      </c>
      <c r="U824" s="13">
        <f>-Inputs!U1770</f>
        <v>0</v>
      </c>
      <c r="V824" s="13">
        <f>-Inputs!V1770</f>
        <v>0</v>
      </c>
      <c r="W824" s="13">
        <f>-Inputs!W1770</f>
        <v>0</v>
      </c>
      <c r="X824" s="13">
        <f>-Inputs!X1770</f>
        <v>0</v>
      </c>
      <c r="Y824" s="13">
        <f>-Inputs!Y1770</f>
        <v>0</v>
      </c>
      <c r="Z824" s="13">
        <f>-Inputs!Z1770</f>
        <v>0</v>
      </c>
      <c r="AA824" s="13">
        <f>-Inputs!AA1770</f>
        <v>0</v>
      </c>
      <c r="AB824" s="13">
        <f>-Inputs!AB1770</f>
        <v>0</v>
      </c>
      <c r="AC824" s="13">
        <f>-Inputs!AC1770</f>
        <v>0</v>
      </c>
      <c r="AD824" s="13">
        <f>-Inputs!AD1770</f>
        <v>0</v>
      </c>
      <c r="AE824" s="13">
        <f>-Inputs!AE1770</f>
        <v>0</v>
      </c>
      <c r="AF824" s="13">
        <f>-Inputs!AF1770</f>
        <v>0</v>
      </c>
      <c r="AG824" s="13">
        <f>-Inputs!AG1770</f>
        <v>0</v>
      </c>
      <c r="AH824" s="13">
        <f>-Inputs!AH1770</f>
        <v>0</v>
      </c>
      <c r="AI824" s="13"/>
      <c r="AJ824" s="13"/>
      <c r="AK824" s="13"/>
      <c r="AL824" s="13"/>
      <c r="AM824" s="13"/>
    </row>
    <row r="825" spans="1:39" outlineLevel="2">
      <c r="A825" s="11">
        <f>ROW()</f>
        <v>825</v>
      </c>
      <c r="C825" s="30" t="s">
        <v>362</v>
      </c>
      <c r="D825" s="90"/>
      <c r="E825" s="90"/>
      <c r="F825" s="90"/>
      <c r="G825" s="90"/>
      <c r="H825" s="90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</row>
    <row r="826" spans="1:39" outlineLevel="2">
      <c r="A826" s="11">
        <f>ROW()</f>
        <v>826</v>
      </c>
      <c r="C826" s="6" t="s">
        <v>1</v>
      </c>
      <c r="D826" s="39"/>
      <c r="E826" s="39"/>
      <c r="F826" s="39"/>
      <c r="G826" s="39"/>
      <c r="H826" s="39"/>
      <c r="I826" s="87"/>
      <c r="J826" s="87"/>
      <c r="K826" s="87"/>
      <c r="L826" s="87"/>
      <c r="M826" s="87"/>
      <c r="N826" s="87">
        <f t="shared" ref="N826" si="2429">SUM(N813:N825)</f>
        <v>0</v>
      </c>
      <c r="O826" s="87">
        <f t="shared" ref="O826" si="2430">SUM(O813:O825)</f>
        <v>0</v>
      </c>
      <c r="P826" s="87">
        <f t="shared" ref="P826" si="2431">SUM(P813:P825)</f>
        <v>0</v>
      </c>
      <c r="Q826" s="87">
        <f t="shared" ref="Q826" si="2432">SUM(Q813:Q825)</f>
        <v>0</v>
      </c>
      <c r="R826" s="87">
        <f t="shared" ref="R826" si="2433">SUM(R813:R825)</f>
        <v>0</v>
      </c>
      <c r="S826" s="87">
        <f t="shared" ref="S826" si="2434">SUM(S813:S825)</f>
        <v>0</v>
      </c>
      <c r="T826" s="87">
        <f t="shared" ref="T826" si="2435">SUM(T813:T825)</f>
        <v>-0.12985278143344711</v>
      </c>
      <c r="U826" s="87">
        <f t="shared" ref="U826" si="2436">SUM(U813:U825)</f>
        <v>0</v>
      </c>
      <c r="V826" s="87">
        <f t="shared" ref="V826" si="2437">SUM(V813:V825)</f>
        <v>0</v>
      </c>
      <c r="W826" s="87">
        <f t="shared" ref="W826" si="2438">SUM(W813:W825)</f>
        <v>0</v>
      </c>
      <c r="X826" s="87">
        <f t="shared" ref="X826" si="2439">SUM(X813:X825)</f>
        <v>0</v>
      </c>
      <c r="Y826" s="87">
        <f t="shared" ref="Y826" si="2440">SUM(Y813:Y825)</f>
        <v>0</v>
      </c>
      <c r="Z826" s="87">
        <f t="shared" ref="Z826" si="2441">SUM(Z813:Z825)</f>
        <v>0</v>
      </c>
      <c r="AA826" s="87">
        <f t="shared" ref="AA826" si="2442">SUM(AA813:AA825)</f>
        <v>0</v>
      </c>
      <c r="AB826" s="87">
        <f t="shared" ref="AB826" si="2443">SUM(AB813:AB825)</f>
        <v>0</v>
      </c>
      <c r="AC826" s="87">
        <f t="shared" ref="AC826:AG826" si="2444">SUM(AC813:AC825)</f>
        <v>0</v>
      </c>
      <c r="AD826" s="87">
        <f t="shared" si="2444"/>
        <v>0</v>
      </c>
      <c r="AE826" s="87">
        <f t="shared" si="2444"/>
        <v>0</v>
      </c>
      <c r="AF826" s="87">
        <f t="shared" si="2444"/>
        <v>0</v>
      </c>
      <c r="AG826" s="87">
        <f t="shared" si="2444"/>
        <v>0</v>
      </c>
      <c r="AH826" s="87">
        <f t="shared" ref="AH826" si="2445">SUM(AH813:AH825)</f>
        <v>0</v>
      </c>
      <c r="AI826" s="87">
        <f t="shared" ref="AI826:AM826" si="2446">SUM(AI813:AI825)</f>
        <v>0</v>
      </c>
      <c r="AJ826" s="87">
        <f t="shared" si="2446"/>
        <v>0</v>
      </c>
      <c r="AK826" s="87">
        <f t="shared" si="2446"/>
        <v>0</v>
      </c>
      <c r="AL826" s="87">
        <f t="shared" si="2446"/>
        <v>0</v>
      </c>
      <c r="AM826" s="87">
        <f t="shared" si="2446"/>
        <v>0</v>
      </c>
    </row>
    <row r="827" spans="1:39" outlineLevel="2">
      <c r="A827" s="11">
        <f>ROW()</f>
        <v>827</v>
      </c>
      <c r="B827" s="343" t="s">
        <v>6</v>
      </c>
      <c r="D827" s="39"/>
      <c r="E827" s="39"/>
      <c r="G827" s="39"/>
      <c r="H827" s="39"/>
      <c r="I827" s="39"/>
      <c r="J827" s="39"/>
      <c r="K827" s="39"/>
      <c r="L827" s="39"/>
    </row>
    <row r="828" spans="1:39" outlineLevel="2">
      <c r="A828" s="11">
        <f>ROW()</f>
        <v>828</v>
      </c>
      <c r="C828" s="6" t="s">
        <v>2</v>
      </c>
      <c r="D828" s="39"/>
      <c r="E828" s="39"/>
      <c r="F828" s="31"/>
      <c r="G828" s="39"/>
      <c r="H828" s="39"/>
      <c r="I828" s="39"/>
      <c r="J828" s="39"/>
      <c r="K828" s="39"/>
      <c r="L828" s="39"/>
      <c r="M828" s="13"/>
      <c r="N828" s="9">
        <f t="shared" ref="N828:AC828" si="2447">IF(AND(N768&lt;=0,N783+N798+N813&lt;0),-(N783+N798+N813),IF(N768&lt;=0,0,-MIN(((N783+N813)/N768)*((N783+N813)&gt;0),(N783+N813))))</f>
        <v>-3.1061349999999995E-2</v>
      </c>
      <c r="O828" s="9">
        <f t="shared" si="2447"/>
        <v>-3.1061349999999995E-2</v>
      </c>
      <c r="P828" s="9">
        <f t="shared" si="2447"/>
        <v>-3.1061349999999995E-2</v>
      </c>
      <c r="Q828" s="9">
        <f t="shared" si="2447"/>
        <v>-3.1061349999999995E-2</v>
      </c>
      <c r="R828" s="9">
        <f t="shared" si="2447"/>
        <v>-3.1061349999999995E-2</v>
      </c>
      <c r="S828" s="9">
        <f t="shared" si="2447"/>
        <v>-3.1061349999999995E-2</v>
      </c>
      <c r="T828" s="9">
        <f t="shared" si="2447"/>
        <v>-3.1061349999999995E-2</v>
      </c>
      <c r="U828" s="9">
        <f t="shared" si="2447"/>
        <v>-3.1061349999999995E-2</v>
      </c>
      <c r="V828" s="9">
        <f t="shared" si="2447"/>
        <v>-3.1061349999999998E-2</v>
      </c>
      <c r="W828" s="9">
        <f t="shared" si="2447"/>
        <v>-3.1061349999999998E-2</v>
      </c>
      <c r="X828" s="9">
        <f t="shared" si="2447"/>
        <v>-3.1061349999999998E-2</v>
      </c>
      <c r="Y828" s="9">
        <f t="shared" si="2447"/>
        <v>-3.1061350000000001E-2</v>
      </c>
      <c r="Z828" s="9">
        <f t="shared" si="2447"/>
        <v>-3.1061350000000001E-2</v>
      </c>
      <c r="AA828" s="9">
        <f t="shared" si="2447"/>
        <v>-3.1061350000000005E-2</v>
      </c>
      <c r="AB828" s="9">
        <f t="shared" si="2447"/>
        <v>-3.1061350000000001E-2</v>
      </c>
      <c r="AC828" s="9">
        <f t="shared" si="2447"/>
        <v>-3.1061349999999998E-2</v>
      </c>
      <c r="AD828" s="9">
        <f t="shared" ref="AD828:AG828" si="2448">IF(AND(AD768&lt;=0,AD783+AD798+AD813&lt;0),-(AD783+AD798+AD813),IF(AD768&lt;=0,0,-MIN(((AD783+AD813)/AD768)*((AD783+AD813)&gt;0),(AD783+AD813))))</f>
        <v>-3.1061349999999998E-2</v>
      </c>
      <c r="AE828" s="9">
        <f t="shared" si="2448"/>
        <v>-3.1061349999999998E-2</v>
      </c>
      <c r="AF828" s="9">
        <f t="shared" si="2448"/>
        <v>-3.1061349999999995E-2</v>
      </c>
      <c r="AG828" s="9">
        <f t="shared" si="2448"/>
        <v>-3.1061349999999995E-2</v>
      </c>
      <c r="AH828" s="9">
        <f t="shared" ref="AH828" si="2449">IF(AND(AH768&lt;=0,AH783+AH798+AH813&lt;0),-(AH783+AH798+AH813),IF(AH768&lt;=0,0,-MIN(((AH783+AH813)/AH768)*((AH783+AH813)&gt;0),(AH783+AH813))))</f>
        <v>0</v>
      </c>
      <c r="AI828" s="9">
        <f t="shared" ref="AI828:AM828" si="2450">IF(AND(AI768&lt;=0,AI783+AI798+AI813&lt;0),-(AI783+AI798+AI813),IF(AI768&lt;=0,0,-MIN(((AI783+AI813)/AI768)*((AI783+AI813)&gt;0),(AI783+AI813))))</f>
        <v>0</v>
      </c>
      <c r="AJ828" s="9">
        <f t="shared" si="2450"/>
        <v>0</v>
      </c>
      <c r="AK828" s="9">
        <f t="shared" si="2450"/>
        <v>0</v>
      </c>
      <c r="AL828" s="9">
        <f t="shared" si="2450"/>
        <v>0</v>
      </c>
      <c r="AM828" s="9">
        <f t="shared" si="2450"/>
        <v>0</v>
      </c>
    </row>
    <row r="829" spans="1:39" outlineLevel="2">
      <c r="A829" s="11">
        <f>ROW()</f>
        <v>829</v>
      </c>
      <c r="C829" s="6" t="s">
        <v>3</v>
      </c>
      <c r="D829" s="39"/>
      <c r="E829" s="39"/>
      <c r="F829" s="31"/>
      <c r="G829" s="39"/>
      <c r="H829" s="39"/>
      <c r="I829" s="39"/>
      <c r="J829" s="39"/>
      <c r="K829" s="39"/>
      <c r="L829" s="39"/>
      <c r="M829" s="13"/>
      <c r="N829" s="9">
        <f t="shared" ref="N829:AC829" si="2451">IF(AND(N769&lt;=0,N784+N799+N814&lt;0),-(N784+N799+N814),IF(N769&lt;=0,0,-MIN(((N784+N814)/N769)*((N784+N814)&gt;0),(N784+N814))))</f>
        <v>-9.1733909999999995E-3</v>
      </c>
      <c r="O829" s="9">
        <f t="shared" si="2451"/>
        <v>-9.1733909999999978E-3</v>
      </c>
      <c r="P829" s="9">
        <f t="shared" si="2451"/>
        <v>-9.1733909999999978E-3</v>
      </c>
      <c r="Q829" s="9">
        <f t="shared" si="2451"/>
        <v>-9.1733909999999978E-3</v>
      </c>
      <c r="R829" s="9">
        <f t="shared" si="2451"/>
        <v>-9.1733909999999978E-3</v>
      </c>
      <c r="S829" s="9">
        <f t="shared" si="2451"/>
        <v>-9.1733909999999978E-3</v>
      </c>
      <c r="T829" s="9">
        <f t="shared" si="2451"/>
        <v>-9.1733909999999978E-3</v>
      </c>
      <c r="U829" s="9">
        <f t="shared" si="2451"/>
        <v>-9.173390999999996E-3</v>
      </c>
      <c r="V829" s="9">
        <f t="shared" si="2451"/>
        <v>-9.173390999999996E-3</v>
      </c>
      <c r="W829" s="9">
        <f t="shared" si="2451"/>
        <v>-9.173390999999996E-3</v>
      </c>
      <c r="X829" s="9">
        <f t="shared" si="2451"/>
        <v>-9.1733909999999943E-3</v>
      </c>
      <c r="Y829" s="9">
        <f t="shared" si="2451"/>
        <v>-9.173390999999996E-3</v>
      </c>
      <c r="Z829" s="9">
        <f t="shared" si="2451"/>
        <v>-9.173390999999996E-3</v>
      </c>
      <c r="AA829" s="9">
        <f t="shared" si="2451"/>
        <v>-9.1733909999999943E-3</v>
      </c>
      <c r="AB829" s="9">
        <f t="shared" si="2451"/>
        <v>-9.1733909999999943E-3</v>
      </c>
      <c r="AC829" s="9">
        <f t="shared" si="2451"/>
        <v>-9.1733909999999943E-3</v>
      </c>
      <c r="AD829" s="9">
        <f t="shared" ref="AD829:AG829" si="2452">IF(AND(AD769&lt;=0,AD784+AD799+AD814&lt;0),-(AD784+AD799+AD814),IF(AD769&lt;=0,0,-MIN(((AD784+AD814)/AD769)*((AD784+AD814)&gt;0),(AD784+AD814))))</f>
        <v>-9.1733909999999943E-3</v>
      </c>
      <c r="AE829" s="9">
        <f t="shared" si="2452"/>
        <v>-9.1733909999999943E-3</v>
      </c>
      <c r="AF829" s="9">
        <f t="shared" si="2452"/>
        <v>-9.1733909999999926E-3</v>
      </c>
      <c r="AG829" s="9">
        <f t="shared" si="2452"/>
        <v>-9.1733909999999926E-3</v>
      </c>
      <c r="AH829" s="9">
        <f t="shared" ref="AH829" si="2453">IF(AND(AH769&lt;=0,AH784+AH799+AH814&lt;0),-(AH784+AH799+AH814),IF(AH769&lt;=0,0,-MIN(((AH784+AH814)/AH769)*((AH784+AH814)&gt;0),(AH784+AH814))))</f>
        <v>0</v>
      </c>
      <c r="AI829" s="9">
        <f t="shared" ref="AI829:AM829" si="2454">IF(AND(AI769&lt;=0,AI784+AI799+AI814&lt;0),-(AI784+AI799+AI814),IF(AI769&lt;=0,0,-MIN(((AI784+AI814)/AI769)*((AI784+AI814)&gt;0),(AI784+AI814))))</f>
        <v>0</v>
      </c>
      <c r="AJ829" s="9">
        <f t="shared" si="2454"/>
        <v>0</v>
      </c>
      <c r="AK829" s="9">
        <f t="shared" si="2454"/>
        <v>0</v>
      </c>
      <c r="AL829" s="9">
        <f t="shared" si="2454"/>
        <v>0</v>
      </c>
      <c r="AM829" s="9">
        <f t="shared" si="2454"/>
        <v>0</v>
      </c>
    </row>
    <row r="830" spans="1:39" outlineLevel="2">
      <c r="A830" s="11">
        <f>ROW()</f>
        <v>830</v>
      </c>
      <c r="C830" s="6" t="s">
        <v>4</v>
      </c>
      <c r="D830" s="39"/>
      <c r="E830" s="39"/>
      <c r="F830" s="31"/>
      <c r="G830" s="39"/>
      <c r="H830" s="39"/>
      <c r="I830" s="39"/>
      <c r="J830" s="39"/>
      <c r="K830" s="39"/>
      <c r="L830" s="39"/>
      <c r="M830" s="13"/>
      <c r="N830" s="9">
        <f t="shared" ref="N830:AC830" si="2455">IF(AND(N770&lt;=0,N785+N800+N815&lt;0),-(N785+N800+N815),IF(N770&lt;=0,0,-MIN(((N785+N815)/N770)*((N785+N815)&gt;0),(N785+N815))))</f>
        <v>-0.11136841866666668</v>
      </c>
      <c r="O830" s="9">
        <f t="shared" si="2455"/>
        <v>-0.11136841866666669</v>
      </c>
      <c r="P830" s="9">
        <f t="shared" si="2455"/>
        <v>-0.1113684186666667</v>
      </c>
      <c r="Q830" s="9">
        <f t="shared" si="2455"/>
        <v>-0.11136841866666669</v>
      </c>
      <c r="R830" s="9">
        <f t="shared" si="2455"/>
        <v>-0.11136841866666668</v>
      </c>
      <c r="S830" s="9">
        <f t="shared" si="2455"/>
        <v>-0.11136841866666669</v>
      </c>
      <c r="T830" s="9">
        <f t="shared" si="2455"/>
        <v>-0.1113684186666667</v>
      </c>
      <c r="U830" s="9">
        <f t="shared" si="2455"/>
        <v>-0.1113684186666667</v>
      </c>
      <c r="V830" s="9">
        <f t="shared" si="2455"/>
        <v>-0.1113684186666667</v>
      </c>
      <c r="W830" s="9">
        <f t="shared" si="2455"/>
        <v>-0.1113684186666667</v>
      </c>
      <c r="X830" s="9">
        <f t="shared" si="2455"/>
        <v>-0.11136841866666672</v>
      </c>
      <c r="Y830" s="9">
        <f t="shared" si="2455"/>
        <v>-0.11136841866666672</v>
      </c>
      <c r="Z830" s="9">
        <f t="shared" si="2455"/>
        <v>-0.11136841866666673</v>
      </c>
      <c r="AA830" s="9">
        <f t="shared" si="2455"/>
        <v>-0.11136841866666672</v>
      </c>
      <c r="AB830" s="9">
        <f t="shared" si="2455"/>
        <v>-0.11136841866666672</v>
      </c>
      <c r="AC830" s="9">
        <f t="shared" si="2455"/>
        <v>0</v>
      </c>
      <c r="AD830" s="9">
        <f t="shared" ref="AD830:AG830" si="2456">IF(AND(AD770&lt;=0,AD785+AD800+AD815&lt;0),-(AD785+AD800+AD815),IF(AD770&lt;=0,0,-MIN(((AD785+AD815)/AD770)*((AD785+AD815)&gt;0),(AD785+AD815))))</f>
        <v>0</v>
      </c>
      <c r="AE830" s="9">
        <f t="shared" si="2456"/>
        <v>0</v>
      </c>
      <c r="AF830" s="9">
        <f t="shared" si="2456"/>
        <v>0</v>
      </c>
      <c r="AG830" s="9">
        <f t="shared" si="2456"/>
        <v>0</v>
      </c>
      <c r="AH830" s="9">
        <f t="shared" ref="AH830" si="2457">IF(AND(AH770&lt;=0,AH785+AH800+AH815&lt;0),-(AH785+AH800+AH815),IF(AH770&lt;=0,0,-MIN(((AH785+AH815)/AH770)*((AH785+AH815)&gt;0),(AH785+AH815))))</f>
        <v>0</v>
      </c>
      <c r="AI830" s="9">
        <f t="shared" ref="AI830:AM830" si="2458">IF(AND(AI770&lt;=0,AI785+AI800+AI815&lt;0),-(AI785+AI800+AI815),IF(AI770&lt;=0,0,-MIN(((AI785+AI815)/AI770)*((AI785+AI815)&gt;0),(AI785+AI815))))</f>
        <v>0</v>
      </c>
      <c r="AJ830" s="9">
        <f t="shared" si="2458"/>
        <v>0</v>
      </c>
      <c r="AK830" s="9">
        <f t="shared" si="2458"/>
        <v>0</v>
      </c>
      <c r="AL830" s="9">
        <f t="shared" si="2458"/>
        <v>0</v>
      </c>
      <c r="AM830" s="9">
        <f t="shared" si="2458"/>
        <v>0</v>
      </c>
    </row>
    <row r="831" spans="1:39" outlineLevel="2">
      <c r="A831" s="11">
        <f>ROW()</f>
        <v>831</v>
      </c>
      <c r="C831" s="6" t="s">
        <v>5</v>
      </c>
      <c r="D831" s="39"/>
      <c r="E831" s="39"/>
      <c r="F831" s="31"/>
      <c r="G831" s="39"/>
      <c r="H831" s="39"/>
      <c r="I831" s="39"/>
      <c r="J831" s="39"/>
      <c r="K831" s="39"/>
      <c r="L831" s="39"/>
      <c r="M831" s="13"/>
      <c r="N831" s="9">
        <f t="shared" ref="N831:S831" si="2459">IF(AND(N771&lt;=0,N786+N801+N816&lt;0),-(N786+N801+N816),IF(N771&lt;=0,0,-MIN(((N786+N816)/N771)*((N786+N816)&gt;0),(N786+N816))))</f>
        <v>-4.5074215500000001E-2</v>
      </c>
      <c r="O831" s="9">
        <f t="shared" si="2459"/>
        <v>-4.5074215500000001E-2</v>
      </c>
      <c r="P831" s="9">
        <f t="shared" si="2459"/>
        <v>-4.5074215500000001E-2</v>
      </c>
      <c r="Q831" s="9">
        <f t="shared" si="2459"/>
        <v>-4.5074215500000001E-2</v>
      </c>
      <c r="R831" s="9">
        <f t="shared" si="2459"/>
        <v>-4.5074215500000001E-2</v>
      </c>
      <c r="S831" s="9">
        <f t="shared" si="2459"/>
        <v>-4.5074215500000001E-2</v>
      </c>
      <c r="T831" s="9">
        <f>IF(AND(T771&lt;=0,T786+T801+T816&lt;0),-(T786+T801+T816),IF(T771&lt;=0,0,-MIN(((T786+T816)/T771)*((T786+T816)&gt;0),(T786+T816))))</f>
        <v>-3.5799016826182348E-2</v>
      </c>
      <c r="U831" s="9">
        <f t="shared" ref="U831:AC831" si="2460">IF(AND(U771&lt;=0,U786+U801+U816&lt;0),-(U786+U801+U816),IF(U771&lt;=0,0,-MIN(((U786+U816)/U771)*((U786+U816)&gt;0),(U786+U816))))</f>
        <v>-3.5799016826182348E-2</v>
      </c>
      <c r="V831" s="9">
        <f t="shared" si="2460"/>
        <v>-3.5799016826182341E-2</v>
      </c>
      <c r="W831" s="9">
        <f t="shared" si="2460"/>
        <v>-3.5799016826182341E-2</v>
      </c>
      <c r="X831" s="9">
        <f t="shared" si="2460"/>
        <v>-3.5799016826182341E-2</v>
      </c>
      <c r="Y831" s="9">
        <f t="shared" si="2460"/>
        <v>-3.5799016826182334E-2</v>
      </c>
      <c r="Z831" s="9">
        <f t="shared" si="2460"/>
        <v>-3.5799016826182334E-2</v>
      </c>
      <c r="AA831" s="9">
        <f t="shared" si="2460"/>
        <v>-3.5799016826182327E-2</v>
      </c>
      <c r="AB831" s="9">
        <f t="shared" si="2460"/>
        <v>-3.5799016826182327E-2</v>
      </c>
      <c r="AC831" s="9">
        <f t="shared" si="2460"/>
        <v>-3.5799016826182327E-2</v>
      </c>
      <c r="AD831" s="9">
        <f t="shared" ref="AD831:AG831" si="2461">IF(AND(AD771&lt;=0,AD786+AD801+AD816&lt;0),-(AD786+AD801+AD816),IF(AD771&lt;=0,0,-MIN(((AD786+AD816)/AD771)*((AD786+AD816)&gt;0),(AD786+AD816))))</f>
        <v>-3.5799016826182327E-2</v>
      </c>
      <c r="AE831" s="9">
        <f t="shared" si="2461"/>
        <v>-3.5799016826182327E-2</v>
      </c>
      <c r="AF831" s="9">
        <f t="shared" si="2461"/>
        <v>-3.579901682618232E-2</v>
      </c>
      <c r="AG831" s="9">
        <f t="shared" si="2461"/>
        <v>-3.579901682618232E-2</v>
      </c>
      <c r="AH831" s="9">
        <f t="shared" ref="AH831" si="2462">IF(AND(AH771&lt;=0,AH786+AH801+AH816&lt;0),-(AH786+AH801+AH816),IF(AH771&lt;=0,0,-MIN(((AH786+AH816)/AH771)*((AH786+AH816)&gt;0),(AH786+AH816))))</f>
        <v>0</v>
      </c>
      <c r="AI831" s="9">
        <f t="shared" ref="AI831:AM831" si="2463">IF(AND(AI771&lt;=0,AI786+AI801+AI816&lt;0),-(AI786+AI801+AI816),IF(AI771&lt;=0,0,-MIN(((AI786+AI816)/AI771)*((AI786+AI816)&gt;0),(AI786+AI816))))</f>
        <v>0</v>
      </c>
      <c r="AJ831" s="9">
        <f t="shared" si="2463"/>
        <v>0</v>
      </c>
      <c r="AK831" s="9">
        <f t="shared" si="2463"/>
        <v>0</v>
      </c>
      <c r="AL831" s="9">
        <f t="shared" si="2463"/>
        <v>0</v>
      </c>
      <c r="AM831" s="9">
        <f t="shared" si="2463"/>
        <v>0</v>
      </c>
    </row>
    <row r="832" spans="1:39" outlineLevel="2">
      <c r="A832" s="11">
        <f>ROW()</f>
        <v>832</v>
      </c>
      <c r="C832" s="6" t="s">
        <v>473</v>
      </c>
      <c r="D832" s="39"/>
      <c r="E832" s="39"/>
      <c r="F832" s="31"/>
      <c r="G832" s="39"/>
      <c r="H832" s="39"/>
      <c r="I832" s="39"/>
      <c r="J832" s="39"/>
      <c r="K832" s="39"/>
      <c r="L832" s="39"/>
      <c r="M832" s="13"/>
      <c r="N832" s="9">
        <f t="shared" ref="N832:AG832" si="2464">IF(AND(N772&lt;=0,N787+N802+N817&lt;0),-(N787+N802+N817),IF(N772&lt;=0,0,-MIN(((N787+N817)/N772)*((N787+N817)&gt;0),(N787+N817))))</f>
        <v>0</v>
      </c>
      <c r="O832" s="9">
        <f t="shared" si="2464"/>
        <v>0</v>
      </c>
      <c r="P832" s="9">
        <f t="shared" si="2464"/>
        <v>0</v>
      </c>
      <c r="Q832" s="9">
        <f t="shared" si="2464"/>
        <v>0</v>
      </c>
      <c r="R832" s="9">
        <f t="shared" si="2464"/>
        <v>0</v>
      </c>
      <c r="S832" s="9">
        <f t="shared" si="2464"/>
        <v>0</v>
      </c>
      <c r="T832" s="9">
        <f t="shared" si="2464"/>
        <v>0</v>
      </c>
      <c r="U832" s="9">
        <f t="shared" si="2464"/>
        <v>0</v>
      </c>
      <c r="V832" s="9">
        <f t="shared" si="2464"/>
        <v>0</v>
      </c>
      <c r="W832" s="9">
        <f t="shared" si="2464"/>
        <v>0</v>
      </c>
      <c r="X832" s="9">
        <f t="shared" si="2464"/>
        <v>0</v>
      </c>
      <c r="Y832" s="9">
        <f t="shared" si="2464"/>
        <v>0</v>
      </c>
      <c r="Z832" s="9">
        <f t="shared" si="2464"/>
        <v>0</v>
      </c>
      <c r="AA832" s="9">
        <f t="shared" si="2464"/>
        <v>0</v>
      </c>
      <c r="AB832" s="9">
        <f t="shared" si="2464"/>
        <v>0</v>
      </c>
      <c r="AC832" s="9">
        <f t="shared" si="2464"/>
        <v>0</v>
      </c>
      <c r="AD832" s="9">
        <f t="shared" si="2464"/>
        <v>0</v>
      </c>
      <c r="AE832" s="9">
        <f t="shared" si="2464"/>
        <v>0</v>
      </c>
      <c r="AF832" s="9">
        <f t="shared" si="2464"/>
        <v>0</v>
      </c>
      <c r="AG832" s="9">
        <f t="shared" si="2464"/>
        <v>0</v>
      </c>
      <c r="AH832" s="9">
        <f t="shared" ref="AH832" si="2465">IF(AND(AH772&lt;=0,AH787+AH802+AH817&lt;0),-(AH787+AH802+AH817),IF(AH772&lt;=0,0,-MIN(((AH787+AH817)/AH772)*((AH787+AH817)&gt;0),(AH787+AH817))))</f>
        <v>0</v>
      </c>
      <c r="AI832" s="9">
        <f t="shared" ref="AI832:AM832" si="2466">IF(AND(AI772&lt;=0,AI787+AI802+AI817&lt;0),-(AI787+AI802+AI817),IF(AI772&lt;=0,0,-MIN(((AI787+AI817)/AI772)*((AI787+AI817)&gt;0),(AI787+AI817))))</f>
        <v>0</v>
      </c>
      <c r="AJ832" s="9">
        <f t="shared" si="2466"/>
        <v>0</v>
      </c>
      <c r="AK832" s="9">
        <f t="shared" si="2466"/>
        <v>0</v>
      </c>
      <c r="AL832" s="9">
        <f t="shared" si="2466"/>
        <v>0</v>
      </c>
      <c r="AM832" s="9">
        <f t="shared" si="2466"/>
        <v>0</v>
      </c>
    </row>
    <row r="833" spans="1:39" outlineLevel="2">
      <c r="A833" s="11">
        <f>ROW()</f>
        <v>833</v>
      </c>
      <c r="C833" s="6" t="s">
        <v>474</v>
      </c>
      <c r="D833" s="39"/>
      <c r="E833" s="39"/>
      <c r="F833" s="31"/>
      <c r="G833" s="39"/>
      <c r="H833" s="39"/>
      <c r="I833" s="39"/>
      <c r="J833" s="39"/>
      <c r="K833" s="39"/>
      <c r="L833" s="39"/>
      <c r="M833" s="13"/>
      <c r="N833" s="9">
        <f t="shared" ref="N833:AG833" si="2467">IF(AND(N773&lt;=0,N788+N803+N818&lt;0),-(N788+N803+N818),IF(N773&lt;=0,0,-MIN(((N788+N818)/N773)*((N788+N818)&gt;0),(N788+N818))))</f>
        <v>0</v>
      </c>
      <c r="O833" s="9">
        <f t="shared" si="2467"/>
        <v>0</v>
      </c>
      <c r="P833" s="9">
        <f t="shared" si="2467"/>
        <v>0</v>
      </c>
      <c r="Q833" s="9">
        <f t="shared" si="2467"/>
        <v>0</v>
      </c>
      <c r="R833" s="9">
        <f t="shared" si="2467"/>
        <v>0</v>
      </c>
      <c r="S833" s="9">
        <f t="shared" si="2467"/>
        <v>0</v>
      </c>
      <c r="T833" s="9">
        <f t="shared" si="2467"/>
        <v>0</v>
      </c>
      <c r="U833" s="9">
        <f t="shared" si="2467"/>
        <v>0</v>
      </c>
      <c r="V833" s="9">
        <f t="shared" si="2467"/>
        <v>0</v>
      </c>
      <c r="W833" s="9">
        <f t="shared" si="2467"/>
        <v>0</v>
      </c>
      <c r="X833" s="9">
        <f t="shared" si="2467"/>
        <v>0</v>
      </c>
      <c r="Y833" s="9">
        <f t="shared" si="2467"/>
        <v>0</v>
      </c>
      <c r="Z833" s="9">
        <f t="shared" si="2467"/>
        <v>0</v>
      </c>
      <c r="AA833" s="9">
        <f t="shared" si="2467"/>
        <v>0</v>
      </c>
      <c r="AB833" s="9">
        <f t="shared" si="2467"/>
        <v>0</v>
      </c>
      <c r="AC833" s="9">
        <f t="shared" si="2467"/>
        <v>0</v>
      </c>
      <c r="AD833" s="9">
        <f t="shared" si="2467"/>
        <v>0</v>
      </c>
      <c r="AE833" s="9">
        <f t="shared" si="2467"/>
        <v>0</v>
      </c>
      <c r="AF833" s="9">
        <f t="shared" si="2467"/>
        <v>0</v>
      </c>
      <c r="AG833" s="9">
        <f t="shared" si="2467"/>
        <v>0</v>
      </c>
      <c r="AH833" s="9">
        <f t="shared" ref="AH833" si="2468">IF(AND(AH773&lt;=0,AH788+AH803+AH818&lt;0),-(AH788+AH803+AH818),IF(AH773&lt;=0,0,-MIN(((AH788+AH818)/AH773)*((AH788+AH818)&gt;0),(AH788+AH818))))</f>
        <v>0</v>
      </c>
      <c r="AI833" s="9">
        <f t="shared" ref="AI833:AM833" si="2469">IF(AND(AI773&lt;=0,AI788+AI803+AI818&lt;0),-(AI788+AI803+AI818),IF(AI773&lt;=0,0,-MIN(((AI788+AI818)/AI773)*((AI788+AI818)&gt;0),(AI788+AI818))))</f>
        <v>0</v>
      </c>
      <c r="AJ833" s="9">
        <f t="shared" si="2469"/>
        <v>0</v>
      </c>
      <c r="AK833" s="9">
        <f t="shared" si="2469"/>
        <v>0</v>
      </c>
      <c r="AL833" s="9">
        <f t="shared" si="2469"/>
        <v>0</v>
      </c>
      <c r="AM833" s="9">
        <f t="shared" si="2469"/>
        <v>0</v>
      </c>
    </row>
    <row r="834" spans="1:39" outlineLevel="2">
      <c r="A834" s="11">
        <f>ROW()</f>
        <v>834</v>
      </c>
      <c r="C834" s="6" t="s">
        <v>477</v>
      </c>
      <c r="D834" s="39"/>
      <c r="E834" s="39"/>
      <c r="F834" s="31"/>
      <c r="G834" s="39"/>
      <c r="H834" s="39"/>
      <c r="I834" s="39"/>
      <c r="J834" s="39"/>
      <c r="K834" s="39"/>
      <c r="L834" s="39"/>
      <c r="M834" s="13"/>
      <c r="N834" s="9">
        <f t="shared" ref="N834:AG834" si="2470">IF(AND(N774&lt;=0,N789+N804+N819&lt;0),-(N789+N804+N819),IF(N774&lt;=0,0,-MIN(((N789+N819)/N774)*((N789+N819)&gt;0),(N789+N819))))</f>
        <v>0</v>
      </c>
      <c r="O834" s="9">
        <f t="shared" si="2470"/>
        <v>0</v>
      </c>
      <c r="P834" s="9">
        <f t="shared" si="2470"/>
        <v>0</v>
      </c>
      <c r="Q834" s="9">
        <f t="shared" si="2470"/>
        <v>0</v>
      </c>
      <c r="R834" s="9">
        <f t="shared" si="2470"/>
        <v>0</v>
      </c>
      <c r="S834" s="9">
        <f t="shared" si="2470"/>
        <v>0</v>
      </c>
      <c r="T834" s="9">
        <f t="shared" si="2470"/>
        <v>0</v>
      </c>
      <c r="U834" s="9">
        <f t="shared" si="2470"/>
        <v>0</v>
      </c>
      <c r="V834" s="9">
        <f t="shared" si="2470"/>
        <v>0</v>
      </c>
      <c r="W834" s="9">
        <f t="shared" si="2470"/>
        <v>0</v>
      </c>
      <c r="X834" s="9">
        <f t="shared" si="2470"/>
        <v>0</v>
      </c>
      <c r="Y834" s="9">
        <f t="shared" si="2470"/>
        <v>0</v>
      </c>
      <c r="Z834" s="9">
        <f t="shared" si="2470"/>
        <v>0</v>
      </c>
      <c r="AA834" s="9">
        <f t="shared" si="2470"/>
        <v>0</v>
      </c>
      <c r="AB834" s="9">
        <f t="shared" si="2470"/>
        <v>0</v>
      </c>
      <c r="AC834" s="9">
        <f t="shared" si="2470"/>
        <v>0</v>
      </c>
      <c r="AD834" s="9">
        <f t="shared" si="2470"/>
        <v>0</v>
      </c>
      <c r="AE834" s="9">
        <f t="shared" si="2470"/>
        <v>0</v>
      </c>
      <c r="AF834" s="9">
        <f t="shared" si="2470"/>
        <v>0</v>
      </c>
      <c r="AG834" s="9">
        <f t="shared" si="2470"/>
        <v>0</v>
      </c>
      <c r="AH834" s="9">
        <f t="shared" ref="AH834" si="2471">IF(AND(AH774&lt;=0,AH789+AH804+AH819&lt;0),-(AH789+AH804+AH819),IF(AH774&lt;=0,0,-MIN(((AH789+AH819)/AH774)*((AH789+AH819)&gt;0),(AH789+AH819))))</f>
        <v>0</v>
      </c>
      <c r="AI834" s="9">
        <f t="shared" ref="AI834:AM834" si="2472">IF(AND(AI774&lt;=0,AI789+AI804+AI819&lt;0),-(AI789+AI804+AI819),IF(AI774&lt;=0,0,-MIN(((AI789+AI819)/AI774)*((AI789+AI819)&gt;0),(AI789+AI819))))</f>
        <v>0</v>
      </c>
      <c r="AJ834" s="9">
        <f t="shared" si="2472"/>
        <v>0</v>
      </c>
      <c r="AK834" s="9">
        <f t="shared" si="2472"/>
        <v>0</v>
      </c>
      <c r="AL834" s="9">
        <f t="shared" si="2472"/>
        <v>0</v>
      </c>
      <c r="AM834" s="9">
        <f t="shared" si="2472"/>
        <v>0</v>
      </c>
    </row>
    <row r="835" spans="1:39" outlineLevel="2">
      <c r="A835" s="11">
        <f>ROW()</f>
        <v>835</v>
      </c>
      <c r="C835" s="6" t="s">
        <v>511</v>
      </c>
      <c r="D835" s="39"/>
      <c r="E835" s="39"/>
      <c r="F835" s="31"/>
      <c r="G835" s="39"/>
      <c r="H835" s="39"/>
      <c r="I835" s="39"/>
      <c r="J835" s="39"/>
      <c r="K835" s="39"/>
      <c r="L835" s="39"/>
      <c r="M835" s="13"/>
      <c r="N835" s="9">
        <f t="shared" ref="N835:AG835" si="2473">IF(AND(N775&lt;=0,N790+N805+N820&lt;0),-(N790+N805+N820),IF(N775&lt;=0,0,-MIN(((N790+N820)/N775)*((N790+N820)&gt;0),(N790+N820))))</f>
        <v>0</v>
      </c>
      <c r="O835" s="9">
        <f t="shared" si="2473"/>
        <v>0</v>
      </c>
      <c r="P835" s="9">
        <f t="shared" si="2473"/>
        <v>0</v>
      </c>
      <c r="Q835" s="9">
        <f t="shared" si="2473"/>
        <v>0</v>
      </c>
      <c r="R835" s="9">
        <f t="shared" si="2473"/>
        <v>0</v>
      </c>
      <c r="S835" s="9">
        <f t="shared" si="2473"/>
        <v>0</v>
      </c>
      <c r="T835" s="9">
        <f t="shared" si="2473"/>
        <v>0</v>
      </c>
      <c r="U835" s="9">
        <f t="shared" si="2473"/>
        <v>0</v>
      </c>
      <c r="V835" s="9">
        <f t="shared" si="2473"/>
        <v>0</v>
      </c>
      <c r="W835" s="9">
        <f t="shared" si="2473"/>
        <v>0</v>
      </c>
      <c r="X835" s="9">
        <f t="shared" si="2473"/>
        <v>0</v>
      </c>
      <c r="Y835" s="9">
        <f t="shared" si="2473"/>
        <v>0</v>
      </c>
      <c r="Z835" s="9">
        <f t="shared" si="2473"/>
        <v>0</v>
      </c>
      <c r="AA835" s="9">
        <f t="shared" si="2473"/>
        <v>0</v>
      </c>
      <c r="AB835" s="9">
        <f t="shared" si="2473"/>
        <v>0</v>
      </c>
      <c r="AC835" s="9">
        <f t="shared" si="2473"/>
        <v>0</v>
      </c>
      <c r="AD835" s="9">
        <f t="shared" si="2473"/>
        <v>0</v>
      </c>
      <c r="AE835" s="9">
        <f t="shared" si="2473"/>
        <v>0</v>
      </c>
      <c r="AF835" s="9">
        <f t="shared" si="2473"/>
        <v>0</v>
      </c>
      <c r="AG835" s="9">
        <f t="shared" si="2473"/>
        <v>0</v>
      </c>
      <c r="AH835" s="9">
        <f t="shared" ref="AH835" si="2474">IF(AND(AH775&lt;=0,AH790+AH805+AH820&lt;0),-(AH790+AH805+AH820),IF(AH775&lt;=0,0,-MIN(((AH790+AH820)/AH775)*((AH790+AH820)&gt;0),(AH790+AH820))))</f>
        <v>0</v>
      </c>
      <c r="AI835" s="9">
        <f t="shared" ref="AI835:AM835" si="2475">IF(AND(AI775&lt;=0,AI790+AI805+AI820&lt;0),-(AI790+AI805+AI820),IF(AI775&lt;=0,0,-MIN(((AI790+AI820)/AI775)*((AI790+AI820)&gt;0),(AI790+AI820))))</f>
        <v>0</v>
      </c>
      <c r="AJ835" s="9">
        <f t="shared" si="2475"/>
        <v>0</v>
      </c>
      <c r="AK835" s="9">
        <f t="shared" si="2475"/>
        <v>0</v>
      </c>
      <c r="AL835" s="9">
        <f t="shared" si="2475"/>
        <v>0</v>
      </c>
      <c r="AM835" s="9">
        <f t="shared" si="2475"/>
        <v>0</v>
      </c>
    </row>
    <row r="836" spans="1:39" outlineLevel="2">
      <c r="A836" s="11">
        <f>ROW()</f>
        <v>836</v>
      </c>
      <c r="C836" s="6" t="s">
        <v>655</v>
      </c>
      <c r="D836" s="39"/>
      <c r="E836" s="39"/>
      <c r="F836" s="31"/>
      <c r="G836" s="39"/>
      <c r="H836" s="39"/>
      <c r="I836" s="39"/>
      <c r="J836" s="39"/>
      <c r="K836" s="39"/>
      <c r="L836" s="39"/>
      <c r="M836" s="13"/>
      <c r="N836" s="9">
        <v>0</v>
      </c>
      <c r="O836" s="9">
        <v>0</v>
      </c>
      <c r="P836" s="9">
        <v>0</v>
      </c>
      <c r="Q836" s="9">
        <v>0</v>
      </c>
      <c r="R836" s="9">
        <v>0</v>
      </c>
      <c r="S836" s="9">
        <v>0</v>
      </c>
      <c r="T836" s="9">
        <v>0</v>
      </c>
      <c r="U836" s="9">
        <v>0</v>
      </c>
      <c r="V836" s="9">
        <v>0</v>
      </c>
      <c r="W836" s="9">
        <v>0</v>
      </c>
      <c r="X836" s="9">
        <v>0</v>
      </c>
      <c r="Y836" s="9">
        <v>0</v>
      </c>
      <c r="Z836" s="9">
        <v>0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9">
        <v>0</v>
      </c>
      <c r="AH836" s="9">
        <v>0</v>
      </c>
      <c r="AI836" s="9">
        <v>0</v>
      </c>
      <c r="AJ836" s="9">
        <v>0</v>
      </c>
      <c r="AK836" s="9">
        <v>0</v>
      </c>
      <c r="AL836" s="9">
        <v>0</v>
      </c>
      <c r="AM836" s="9">
        <v>0</v>
      </c>
    </row>
    <row r="837" spans="1:39" outlineLevel="2">
      <c r="A837" s="11">
        <f>ROW()</f>
        <v>837</v>
      </c>
      <c r="C837" s="6" t="s">
        <v>656</v>
      </c>
      <c r="D837" s="39"/>
      <c r="E837" s="39"/>
      <c r="F837" s="31"/>
      <c r="G837" s="39"/>
      <c r="H837" s="39"/>
      <c r="I837" s="39"/>
      <c r="J837" s="39"/>
      <c r="K837" s="39"/>
      <c r="L837" s="39"/>
      <c r="M837" s="13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</row>
    <row r="838" spans="1:39" outlineLevel="2">
      <c r="A838" s="11">
        <f>ROW()</f>
        <v>838</v>
      </c>
      <c r="C838" s="6" t="s">
        <v>667</v>
      </c>
      <c r="D838" s="39"/>
      <c r="E838" s="39"/>
      <c r="F838" s="31"/>
      <c r="G838" s="39"/>
      <c r="H838" s="39"/>
      <c r="I838" s="39"/>
      <c r="J838" s="39"/>
      <c r="K838" s="39"/>
      <c r="L838" s="39"/>
      <c r="M838" s="13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</row>
    <row r="839" spans="1:39" outlineLevel="2">
      <c r="A839" s="11">
        <f>ROW()</f>
        <v>839</v>
      </c>
      <c r="C839" s="6" t="s">
        <v>212</v>
      </c>
      <c r="D839" s="39"/>
      <c r="E839" s="39"/>
      <c r="F839" s="31"/>
      <c r="G839" s="39"/>
      <c r="H839" s="39"/>
      <c r="I839" s="9"/>
      <c r="J839" s="9"/>
      <c r="K839" s="9"/>
      <c r="L839" s="9"/>
      <c r="M839" s="9"/>
      <c r="N839" s="9">
        <v>0</v>
      </c>
      <c r="O839" s="9">
        <v>0</v>
      </c>
      <c r="P839" s="9">
        <v>0</v>
      </c>
      <c r="Q839" s="9">
        <v>0</v>
      </c>
      <c r="R839" s="9">
        <v>0</v>
      </c>
      <c r="S839" s="9">
        <v>0</v>
      </c>
      <c r="T839" s="9">
        <v>0</v>
      </c>
      <c r="U839" s="9">
        <v>0</v>
      </c>
      <c r="V839" s="9">
        <v>0</v>
      </c>
      <c r="W839" s="9">
        <v>0</v>
      </c>
      <c r="X839" s="9">
        <v>0</v>
      </c>
      <c r="Y839" s="9">
        <v>0</v>
      </c>
      <c r="Z839" s="9">
        <v>0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9">
        <v>0</v>
      </c>
      <c r="AH839" s="9">
        <v>0</v>
      </c>
      <c r="AI839" s="9">
        <v>0</v>
      </c>
      <c r="AJ839" s="9">
        <v>0</v>
      </c>
      <c r="AK839" s="9">
        <v>0</v>
      </c>
      <c r="AL839" s="9">
        <v>0</v>
      </c>
      <c r="AM839" s="9">
        <v>0</v>
      </c>
    </row>
    <row r="840" spans="1:39" outlineLevel="2">
      <c r="A840" s="11">
        <f>ROW()</f>
        <v>840</v>
      </c>
      <c r="C840" s="30" t="s">
        <v>362</v>
      </c>
      <c r="D840" s="90"/>
      <c r="E840" s="90"/>
      <c r="F840" s="90"/>
      <c r="G840" s="90"/>
      <c r="H840" s="90"/>
      <c r="I840" s="90"/>
      <c r="J840" s="90"/>
      <c r="K840" s="90"/>
      <c r="L840" s="90"/>
      <c r="M840" s="14"/>
      <c r="N840" s="14">
        <f t="shared" ref="N840:S840" si="2476">IF(AND(N780&lt;=0,N795+N810+N825&lt;0),-(N795+N810+N825),IF(N780&lt;=0,0,-MIN(((N795+N825)/N780)*((N795+N825)&gt;0),(N795+N825))))</f>
        <v>0</v>
      </c>
      <c r="O840" s="14">
        <f t="shared" si="2476"/>
        <v>0</v>
      </c>
      <c r="P840" s="14">
        <f t="shared" si="2476"/>
        <v>0</v>
      </c>
      <c r="Q840" s="14">
        <f t="shared" si="2476"/>
        <v>0</v>
      </c>
      <c r="R840" s="14">
        <f t="shared" si="2476"/>
        <v>0</v>
      </c>
      <c r="S840" s="14">
        <f t="shared" si="2476"/>
        <v>0</v>
      </c>
      <c r="T840" s="14">
        <f>IF(AND(T780&lt;=0,T795+T810+T825&lt;0),-(T795+T810+T825),IF(T780&lt;=0,0,-MIN(((T795+T825)/T780)*((T795+T825)&gt;0),(T795+T825))))</f>
        <v>0</v>
      </c>
      <c r="U840" s="14">
        <f t="shared" ref="U840:AC840" si="2477">IF(AND(U780&lt;=0,U795+U810+U825&lt;0),-(U795+U810+U825),IF(U780&lt;=0,0,-MIN(((U795+U825)/U780)*((U795+U825)&gt;0),(U795+U825))))</f>
        <v>0</v>
      </c>
      <c r="V840" s="14">
        <f t="shared" si="2477"/>
        <v>0</v>
      </c>
      <c r="W840" s="14">
        <f t="shared" si="2477"/>
        <v>0</v>
      </c>
      <c r="X840" s="14">
        <f t="shared" si="2477"/>
        <v>0</v>
      </c>
      <c r="Y840" s="14">
        <f t="shared" si="2477"/>
        <v>0</v>
      </c>
      <c r="Z840" s="14">
        <f t="shared" si="2477"/>
        <v>0</v>
      </c>
      <c r="AA840" s="14">
        <f t="shared" si="2477"/>
        <v>0</v>
      </c>
      <c r="AB840" s="14">
        <f t="shared" si="2477"/>
        <v>0</v>
      </c>
      <c r="AC840" s="14">
        <f t="shared" si="2477"/>
        <v>0</v>
      </c>
      <c r="AD840" s="14">
        <f t="shared" ref="AD840:AM840" si="2478">IF(AND(AD780&lt;=0,AD795+AD810+AD825&lt;0),-(AD795+AD810+AD825),IF(AD780&lt;=0,0,-MIN(((AD795+AD825)/AD780)*((AD795+AD825)&gt;0),(AD795+AD825))))</f>
        <v>0</v>
      </c>
      <c r="AE840" s="14">
        <f t="shared" si="2478"/>
        <v>0</v>
      </c>
      <c r="AF840" s="14">
        <f t="shared" si="2478"/>
        <v>0</v>
      </c>
      <c r="AG840" s="14">
        <f t="shared" si="2478"/>
        <v>0</v>
      </c>
      <c r="AH840" s="14">
        <f t="shared" ref="AH840" si="2479">IF(AND(AH780&lt;=0,AH795+AH810+AH825&lt;0),-(AH795+AH810+AH825),IF(AH780&lt;=0,0,-MIN(((AH795+AH825)/AH780)*((AH795+AH825)&gt;0),(AH795+AH825))))</f>
        <v>0</v>
      </c>
      <c r="AI840" s="14">
        <f t="shared" si="2478"/>
        <v>0</v>
      </c>
      <c r="AJ840" s="14">
        <f t="shared" si="2478"/>
        <v>0</v>
      </c>
      <c r="AK840" s="14">
        <f t="shared" si="2478"/>
        <v>0</v>
      </c>
      <c r="AL840" s="14">
        <f t="shared" si="2478"/>
        <v>0</v>
      </c>
      <c r="AM840" s="14">
        <f t="shared" si="2478"/>
        <v>0</v>
      </c>
    </row>
    <row r="841" spans="1:39" outlineLevel="2">
      <c r="A841" s="11">
        <f>ROW()</f>
        <v>841</v>
      </c>
      <c r="C841" s="6" t="s">
        <v>1</v>
      </c>
      <c r="D841" s="39"/>
      <c r="E841" s="39"/>
      <c r="F841" s="39"/>
      <c r="G841" s="39"/>
      <c r="H841" s="39"/>
      <c r="I841" s="39"/>
      <c r="J841" s="39"/>
      <c r="K841" s="39"/>
      <c r="L841" s="39"/>
      <c r="M841" s="9"/>
      <c r="N841" s="9">
        <f t="shared" ref="N841" si="2480">SUM(N828:N840)</f>
        <v>-0.19667737516666667</v>
      </c>
      <c r="O841" s="9">
        <f t="shared" ref="O841" si="2481">SUM(O828:O840)</f>
        <v>-0.19667737516666667</v>
      </c>
      <c r="P841" s="9">
        <f t="shared" ref="P841" si="2482">SUM(P828:P840)</f>
        <v>-0.19667737516666672</v>
      </c>
      <c r="Q841" s="9">
        <f t="shared" ref="Q841" si="2483">SUM(Q828:Q840)</f>
        <v>-0.19667737516666667</v>
      </c>
      <c r="R841" s="9">
        <f t="shared" ref="R841" si="2484">SUM(R828:R840)</f>
        <v>-0.19667737516666667</v>
      </c>
      <c r="S841" s="9">
        <f t="shared" ref="S841" si="2485">SUM(S828:S840)</f>
        <v>-0.19667737516666667</v>
      </c>
      <c r="T841" s="9">
        <f t="shared" ref="T841" si="2486">SUM(T828:T840)</f>
        <v>-0.18740217649284907</v>
      </c>
      <c r="U841" s="9">
        <f t="shared" ref="U841" si="2487">SUM(U828:U840)</f>
        <v>-0.18740217649284907</v>
      </c>
      <c r="V841" s="9">
        <f t="shared" ref="V841" si="2488">SUM(V828:V840)</f>
        <v>-0.18740217649284904</v>
      </c>
      <c r="W841" s="9">
        <f t="shared" ref="W841" si="2489">SUM(W828:W840)</f>
        <v>-0.18740217649284904</v>
      </c>
      <c r="X841" s="9">
        <f t="shared" ref="X841" si="2490">SUM(X828:X840)</f>
        <v>-0.18740217649284904</v>
      </c>
      <c r="Y841" s="9">
        <f t="shared" ref="Y841" si="2491">SUM(Y828:Y840)</f>
        <v>-0.18740217649284904</v>
      </c>
      <c r="Z841" s="9">
        <f t="shared" ref="Z841" si="2492">SUM(Z828:Z840)</f>
        <v>-0.18740217649284907</v>
      </c>
      <c r="AA841" s="9">
        <f t="shared" ref="AA841" si="2493">SUM(AA828:AA840)</f>
        <v>-0.18740217649284904</v>
      </c>
      <c r="AB841" s="9">
        <f t="shared" ref="AB841" si="2494">SUM(AB828:AB840)</f>
        <v>-0.18740217649284904</v>
      </c>
      <c r="AC841" s="9">
        <f t="shared" ref="AC841:AG841" si="2495">SUM(AC828:AC840)</f>
        <v>-7.6033757826182324E-2</v>
      </c>
      <c r="AD841" s="9">
        <f t="shared" si="2495"/>
        <v>-7.6033757826182324E-2</v>
      </c>
      <c r="AE841" s="9">
        <f t="shared" si="2495"/>
        <v>-7.6033757826182324E-2</v>
      </c>
      <c r="AF841" s="9">
        <f t="shared" si="2495"/>
        <v>-7.603375782618231E-2</v>
      </c>
      <c r="AG841" s="9">
        <f t="shared" si="2495"/>
        <v>-7.603375782618231E-2</v>
      </c>
      <c r="AH841" s="9">
        <f t="shared" ref="AH841" si="2496">SUM(AH828:AH840)</f>
        <v>0</v>
      </c>
      <c r="AI841" s="9">
        <f t="shared" ref="AI841:AM841" si="2497">SUM(AI828:AI840)</f>
        <v>0</v>
      </c>
      <c r="AJ841" s="9">
        <f t="shared" si="2497"/>
        <v>0</v>
      </c>
      <c r="AK841" s="9">
        <f t="shared" si="2497"/>
        <v>0</v>
      </c>
      <c r="AL841" s="9">
        <f t="shared" si="2497"/>
        <v>0</v>
      </c>
      <c r="AM841" s="9">
        <f t="shared" si="2497"/>
        <v>0</v>
      </c>
    </row>
    <row r="842" spans="1:39" outlineLevel="2">
      <c r="A842" s="11">
        <f>ROW()</f>
        <v>842</v>
      </c>
      <c r="B842" s="343" t="s">
        <v>70</v>
      </c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</row>
    <row r="843" spans="1:39" outlineLevel="2">
      <c r="A843" s="11">
        <f>ROW()</f>
        <v>843</v>
      </c>
      <c r="C843" s="6" t="s">
        <v>2</v>
      </c>
      <c r="D843" s="39"/>
      <c r="E843" s="39"/>
      <c r="F843" s="39"/>
      <c r="G843" s="39"/>
      <c r="H843" s="39"/>
      <c r="I843" s="39"/>
      <c r="J843" s="39"/>
      <c r="K843" s="39"/>
      <c r="L843" s="39"/>
      <c r="M843" s="9">
        <f t="shared" ref="M843:AC843" si="2498">M783+M798+M813+M828</f>
        <v>0.62122699999999986</v>
      </c>
      <c r="N843" s="9">
        <f t="shared" si="2498"/>
        <v>0.59016564999999988</v>
      </c>
      <c r="O843" s="9">
        <f t="shared" si="2498"/>
        <v>0.55910429999999989</v>
      </c>
      <c r="P843" s="9">
        <f t="shared" si="2498"/>
        <v>0.5280429499999999</v>
      </c>
      <c r="Q843" s="9">
        <f t="shared" si="2498"/>
        <v>0.49698159999999991</v>
      </c>
      <c r="R843" s="9">
        <f t="shared" si="2498"/>
        <v>0.46592024999999992</v>
      </c>
      <c r="S843" s="9">
        <f t="shared" si="2498"/>
        <v>0.43485889999999994</v>
      </c>
      <c r="T843" s="9">
        <f t="shared" si="2498"/>
        <v>0.40379754999999995</v>
      </c>
      <c r="U843" s="9">
        <f t="shared" si="2498"/>
        <v>0.37273619999999996</v>
      </c>
      <c r="V843" s="9">
        <f t="shared" si="2498"/>
        <v>0.34167484999999997</v>
      </c>
      <c r="W843" s="9">
        <f t="shared" si="2498"/>
        <v>0.31061349999999999</v>
      </c>
      <c r="X843" s="9">
        <f t="shared" si="2498"/>
        <v>0.27955215</v>
      </c>
      <c r="Y843" s="9">
        <f t="shared" si="2498"/>
        <v>0.24849080000000001</v>
      </c>
      <c r="Z843" s="9">
        <f t="shared" si="2498"/>
        <v>0.21742945000000002</v>
      </c>
      <c r="AA843" s="9">
        <f t="shared" si="2498"/>
        <v>0.18636810000000001</v>
      </c>
      <c r="AB843" s="9">
        <f t="shared" si="2498"/>
        <v>0.15530674999999999</v>
      </c>
      <c r="AC843" s="9">
        <f t="shared" si="2498"/>
        <v>0.12424539999999999</v>
      </c>
      <c r="AD843" s="9">
        <f t="shared" ref="AD843:AG843" si="2499">AD783+AD798+AD813+AD828</f>
        <v>9.318404999999999E-2</v>
      </c>
      <c r="AE843" s="9">
        <f t="shared" si="2499"/>
        <v>6.2122699999999989E-2</v>
      </c>
      <c r="AF843" s="9">
        <f t="shared" si="2499"/>
        <v>3.1061349999999995E-2</v>
      </c>
      <c r="AG843" s="9">
        <f t="shared" si="2499"/>
        <v>0</v>
      </c>
      <c r="AH843" s="9">
        <f t="shared" ref="AH843" si="2500">AH783+AH798+AH813+AH828</f>
        <v>0</v>
      </c>
      <c r="AI843" s="9">
        <f t="shared" ref="AI843:AM843" si="2501">AI783+AI798+AI813+AI828</f>
        <v>0</v>
      </c>
      <c r="AJ843" s="9">
        <f t="shared" si="2501"/>
        <v>0</v>
      </c>
      <c r="AK843" s="9">
        <f t="shared" si="2501"/>
        <v>0</v>
      </c>
      <c r="AL843" s="9">
        <f t="shared" si="2501"/>
        <v>0</v>
      </c>
      <c r="AM843" s="9">
        <f t="shared" si="2501"/>
        <v>0</v>
      </c>
    </row>
    <row r="844" spans="1:39" outlineLevel="2">
      <c r="A844" s="11">
        <f>ROW()</f>
        <v>844</v>
      </c>
      <c r="C844" s="6" t="s">
        <v>3</v>
      </c>
      <c r="D844" s="39"/>
      <c r="E844" s="39"/>
      <c r="F844" s="39"/>
      <c r="G844" s="39"/>
      <c r="H844" s="39"/>
      <c r="I844" s="39"/>
      <c r="J844" s="39"/>
      <c r="K844" s="39"/>
      <c r="L844" s="39"/>
      <c r="M844" s="9">
        <f t="shared" ref="M844:AC844" si="2502">M784+M799+M814+M829</f>
        <v>0.18346781999999998</v>
      </c>
      <c r="N844" s="9">
        <f t="shared" si="2502"/>
        <v>0.17429442899999997</v>
      </c>
      <c r="O844" s="9">
        <f t="shared" si="2502"/>
        <v>0.16512103799999997</v>
      </c>
      <c r="P844" s="9">
        <f t="shared" si="2502"/>
        <v>0.15594764699999997</v>
      </c>
      <c r="Q844" s="9">
        <f t="shared" si="2502"/>
        <v>0.14677425599999996</v>
      </c>
      <c r="R844" s="9">
        <f t="shared" si="2502"/>
        <v>0.13760086499999996</v>
      </c>
      <c r="S844" s="9">
        <f t="shared" si="2502"/>
        <v>0.12842747399999996</v>
      </c>
      <c r="T844" s="9">
        <f t="shared" si="2502"/>
        <v>0.11925408299999996</v>
      </c>
      <c r="U844" s="9">
        <f t="shared" si="2502"/>
        <v>0.11008069199999995</v>
      </c>
      <c r="V844" s="9">
        <f t="shared" si="2502"/>
        <v>0.10090730099999995</v>
      </c>
      <c r="W844" s="9">
        <f t="shared" si="2502"/>
        <v>9.1733909999999946E-2</v>
      </c>
      <c r="X844" s="9">
        <f t="shared" si="2502"/>
        <v>8.2560518999999957E-2</v>
      </c>
      <c r="Y844" s="9">
        <f t="shared" si="2502"/>
        <v>7.3387127999999968E-2</v>
      </c>
      <c r="Z844" s="9">
        <f t="shared" si="2502"/>
        <v>6.4213736999999965E-2</v>
      </c>
      <c r="AA844" s="9">
        <f t="shared" si="2502"/>
        <v>5.5040345999999969E-2</v>
      </c>
      <c r="AB844" s="9">
        <f t="shared" si="2502"/>
        <v>4.5866954999999973E-2</v>
      </c>
      <c r="AC844" s="9">
        <f t="shared" si="2502"/>
        <v>3.6693563999999977E-2</v>
      </c>
      <c r="AD844" s="9">
        <f t="shared" ref="AD844:AG844" si="2503">AD784+AD799+AD814+AD829</f>
        <v>2.7520172999999981E-2</v>
      </c>
      <c r="AE844" s="9">
        <f t="shared" si="2503"/>
        <v>1.8346781999999985E-2</v>
      </c>
      <c r="AF844" s="9">
        <f t="shared" si="2503"/>
        <v>9.1733909999999926E-3</v>
      </c>
      <c r="AG844" s="9">
        <f t="shared" si="2503"/>
        <v>0</v>
      </c>
      <c r="AH844" s="9">
        <f t="shared" ref="AH844" si="2504">AH784+AH799+AH814+AH829</f>
        <v>0</v>
      </c>
      <c r="AI844" s="9">
        <f t="shared" ref="AI844:AM844" si="2505">AI784+AI799+AI814+AI829</f>
        <v>0</v>
      </c>
      <c r="AJ844" s="9">
        <f t="shared" si="2505"/>
        <v>0</v>
      </c>
      <c r="AK844" s="9">
        <f t="shared" si="2505"/>
        <v>0</v>
      </c>
      <c r="AL844" s="9">
        <f t="shared" si="2505"/>
        <v>0</v>
      </c>
      <c r="AM844" s="9">
        <f t="shared" si="2505"/>
        <v>0</v>
      </c>
    </row>
    <row r="845" spans="1:39" outlineLevel="2">
      <c r="A845" s="11">
        <f>ROW()</f>
        <v>845</v>
      </c>
      <c r="C845" s="6" t="s">
        <v>4</v>
      </c>
      <c r="D845" s="39"/>
      <c r="E845" s="39"/>
      <c r="F845" s="39"/>
      <c r="G845" s="39"/>
      <c r="H845" s="39"/>
      <c r="I845" s="39"/>
      <c r="J845" s="39"/>
      <c r="K845" s="39"/>
      <c r="L845" s="39"/>
      <c r="M845" s="9">
        <f t="shared" ref="M845:AC845" si="2506">M785+M800+M815+M830</f>
        <v>1.6705262800000003</v>
      </c>
      <c r="N845" s="9">
        <f t="shared" si="2506"/>
        <v>1.5591578613333337</v>
      </c>
      <c r="O845" s="9">
        <f t="shared" si="2506"/>
        <v>1.4477894426666671</v>
      </c>
      <c r="P845" s="9">
        <f t="shared" si="2506"/>
        <v>1.3364210240000003</v>
      </c>
      <c r="Q845" s="9">
        <f t="shared" si="2506"/>
        <v>1.2250526053333335</v>
      </c>
      <c r="R845" s="9">
        <f t="shared" si="2506"/>
        <v>1.1136841866666669</v>
      </c>
      <c r="S845" s="9">
        <f t="shared" si="2506"/>
        <v>1.0023157680000003</v>
      </c>
      <c r="T845" s="9">
        <f t="shared" si="2506"/>
        <v>0.89094734933333364</v>
      </c>
      <c r="U845" s="9">
        <f t="shared" si="2506"/>
        <v>0.77957893066666695</v>
      </c>
      <c r="V845" s="9">
        <f t="shared" si="2506"/>
        <v>0.66821051200000026</v>
      </c>
      <c r="W845" s="9">
        <f t="shared" si="2506"/>
        <v>0.55684209333333357</v>
      </c>
      <c r="X845" s="9">
        <f t="shared" si="2506"/>
        <v>0.44547367466666687</v>
      </c>
      <c r="Y845" s="9">
        <f t="shared" si="2506"/>
        <v>0.33410525600000018</v>
      </c>
      <c r="Z845" s="9">
        <f t="shared" si="2506"/>
        <v>0.22273683733333344</v>
      </c>
      <c r="AA845" s="9">
        <f t="shared" si="2506"/>
        <v>0.11136841866666672</v>
      </c>
      <c r="AB845" s="9">
        <f t="shared" si="2506"/>
        <v>0</v>
      </c>
      <c r="AC845" s="9">
        <f t="shared" si="2506"/>
        <v>0</v>
      </c>
      <c r="AD845" s="9">
        <f t="shared" ref="AD845:AG845" si="2507">AD785+AD800+AD815+AD830</f>
        <v>0</v>
      </c>
      <c r="AE845" s="9">
        <f t="shared" si="2507"/>
        <v>0</v>
      </c>
      <c r="AF845" s="9">
        <f t="shared" si="2507"/>
        <v>0</v>
      </c>
      <c r="AG845" s="9">
        <f t="shared" si="2507"/>
        <v>0</v>
      </c>
      <c r="AH845" s="9">
        <f t="shared" ref="AH845" si="2508">AH785+AH800+AH815+AH830</f>
        <v>0</v>
      </c>
      <c r="AI845" s="9">
        <f t="shared" ref="AI845:AM845" si="2509">AI785+AI800+AI815+AI830</f>
        <v>0</v>
      </c>
      <c r="AJ845" s="9">
        <f t="shared" si="2509"/>
        <v>0</v>
      </c>
      <c r="AK845" s="9">
        <f t="shared" si="2509"/>
        <v>0</v>
      </c>
      <c r="AL845" s="9">
        <f t="shared" si="2509"/>
        <v>0</v>
      </c>
      <c r="AM845" s="9">
        <f t="shared" si="2509"/>
        <v>0</v>
      </c>
    </row>
    <row r="846" spans="1:39" outlineLevel="2">
      <c r="A846" s="11">
        <f>ROW()</f>
        <v>846</v>
      </c>
      <c r="C846" s="6" t="s">
        <v>5</v>
      </c>
      <c r="D846" s="39"/>
      <c r="E846" s="39"/>
      <c r="F846" s="39"/>
      <c r="G846" s="39"/>
      <c r="H846" s="39"/>
      <c r="I846" s="39"/>
      <c r="J846" s="39"/>
      <c r="K846" s="39"/>
      <c r="L846" s="39"/>
      <c r="M846" s="9">
        <f t="shared" ref="M846:AC846" si="2510">M786+M801+M816+M831</f>
        <v>0.90148431000000007</v>
      </c>
      <c r="N846" s="9">
        <f t="shared" si="2510"/>
        <v>0.85641009450000005</v>
      </c>
      <c r="O846" s="9">
        <f t="shared" si="2510"/>
        <v>0.81133587900000004</v>
      </c>
      <c r="P846" s="9">
        <f t="shared" si="2510"/>
        <v>0.76626166350000002</v>
      </c>
      <c r="Q846" s="9">
        <f t="shared" si="2510"/>
        <v>0.72118744800000001</v>
      </c>
      <c r="R846" s="9">
        <f t="shared" si="2510"/>
        <v>0.67611323249999999</v>
      </c>
      <c r="S846" s="9">
        <f t="shared" si="2510"/>
        <v>0.63103901699999998</v>
      </c>
      <c r="T846" s="9">
        <f t="shared" si="2510"/>
        <v>0.46538721874037048</v>
      </c>
      <c r="U846" s="9">
        <f t="shared" si="2510"/>
        <v>0.42958820191418812</v>
      </c>
      <c r="V846" s="9">
        <f t="shared" si="2510"/>
        <v>0.39378918508800576</v>
      </c>
      <c r="W846" s="9">
        <f t="shared" si="2510"/>
        <v>0.35799016826182339</v>
      </c>
      <c r="X846" s="9">
        <f t="shared" si="2510"/>
        <v>0.32219115143564103</v>
      </c>
      <c r="Y846" s="9">
        <f t="shared" si="2510"/>
        <v>0.28639213460945867</v>
      </c>
      <c r="Z846" s="9">
        <f t="shared" si="2510"/>
        <v>0.25059311778327631</v>
      </c>
      <c r="AA846" s="9">
        <f t="shared" si="2510"/>
        <v>0.21479410095709398</v>
      </c>
      <c r="AB846" s="9">
        <f t="shared" si="2510"/>
        <v>0.17899508413091164</v>
      </c>
      <c r="AC846" s="9">
        <f t="shared" si="2510"/>
        <v>0.14319606730472931</v>
      </c>
      <c r="AD846" s="9">
        <f t="shared" ref="AD846:AG846" si="2511">AD786+AD801+AD816+AD831</f>
        <v>0.10739705047854697</v>
      </c>
      <c r="AE846" s="9">
        <f t="shared" si="2511"/>
        <v>7.159803365236464E-2</v>
      </c>
      <c r="AF846" s="9">
        <f t="shared" si="2511"/>
        <v>3.579901682618232E-2</v>
      </c>
      <c r="AG846" s="9">
        <f t="shared" si="2511"/>
        <v>0</v>
      </c>
      <c r="AH846" s="9">
        <f t="shared" ref="AH846" si="2512">AH786+AH801+AH816+AH831</f>
        <v>0</v>
      </c>
      <c r="AI846" s="9">
        <f t="shared" ref="AI846:AM846" si="2513">AI786+AI801+AI816+AI831</f>
        <v>0</v>
      </c>
      <c r="AJ846" s="9">
        <f t="shared" si="2513"/>
        <v>0</v>
      </c>
      <c r="AK846" s="9">
        <f t="shared" si="2513"/>
        <v>0</v>
      </c>
      <c r="AL846" s="9">
        <f t="shared" si="2513"/>
        <v>0</v>
      </c>
      <c r="AM846" s="9">
        <f t="shared" si="2513"/>
        <v>0</v>
      </c>
    </row>
    <row r="847" spans="1:39" outlineLevel="2">
      <c r="A847" s="11">
        <f>ROW()</f>
        <v>847</v>
      </c>
      <c r="C847" s="6" t="s">
        <v>473</v>
      </c>
      <c r="D847" s="39"/>
      <c r="E847" s="39"/>
      <c r="F847" s="39"/>
      <c r="G847" s="39"/>
      <c r="H847" s="39"/>
      <c r="I847" s="39"/>
      <c r="J847" s="39"/>
      <c r="K847" s="39"/>
      <c r="L847" s="39"/>
      <c r="M847" s="9">
        <f t="shared" ref="M847:AG847" si="2514">M787+M802+M817+M832</f>
        <v>0</v>
      </c>
      <c r="N847" s="9">
        <f t="shared" si="2514"/>
        <v>0</v>
      </c>
      <c r="O847" s="9">
        <f t="shared" si="2514"/>
        <v>0</v>
      </c>
      <c r="P847" s="9">
        <f t="shared" si="2514"/>
        <v>0</v>
      </c>
      <c r="Q847" s="9">
        <f t="shared" si="2514"/>
        <v>0</v>
      </c>
      <c r="R847" s="9">
        <f t="shared" si="2514"/>
        <v>0</v>
      </c>
      <c r="S847" s="9">
        <f t="shared" si="2514"/>
        <v>0</v>
      </c>
      <c r="T847" s="9">
        <f t="shared" si="2514"/>
        <v>0</v>
      </c>
      <c r="U847" s="9">
        <f t="shared" si="2514"/>
        <v>0</v>
      </c>
      <c r="V847" s="9">
        <f t="shared" si="2514"/>
        <v>0</v>
      </c>
      <c r="W847" s="9">
        <f t="shared" si="2514"/>
        <v>0</v>
      </c>
      <c r="X847" s="9">
        <f t="shared" si="2514"/>
        <v>0</v>
      </c>
      <c r="Y847" s="9">
        <f t="shared" si="2514"/>
        <v>0</v>
      </c>
      <c r="Z847" s="9">
        <f t="shared" si="2514"/>
        <v>0</v>
      </c>
      <c r="AA847" s="9">
        <f t="shared" si="2514"/>
        <v>0</v>
      </c>
      <c r="AB847" s="9">
        <f t="shared" si="2514"/>
        <v>0</v>
      </c>
      <c r="AC847" s="9">
        <f t="shared" si="2514"/>
        <v>0</v>
      </c>
      <c r="AD847" s="9">
        <f t="shared" si="2514"/>
        <v>0</v>
      </c>
      <c r="AE847" s="9">
        <f t="shared" si="2514"/>
        <v>0</v>
      </c>
      <c r="AF847" s="9">
        <f t="shared" si="2514"/>
        <v>0</v>
      </c>
      <c r="AG847" s="9">
        <f t="shared" si="2514"/>
        <v>0</v>
      </c>
      <c r="AH847" s="9">
        <f t="shared" ref="AH847" si="2515">AH787+AH802+AH817+AH832</f>
        <v>0</v>
      </c>
      <c r="AI847" s="9">
        <f t="shared" ref="AI847:AM847" si="2516">AI787+AI802+AI817+AI832</f>
        <v>0</v>
      </c>
      <c r="AJ847" s="9">
        <f t="shared" si="2516"/>
        <v>0</v>
      </c>
      <c r="AK847" s="9">
        <f t="shared" si="2516"/>
        <v>0</v>
      </c>
      <c r="AL847" s="9">
        <f t="shared" si="2516"/>
        <v>0</v>
      </c>
      <c r="AM847" s="9">
        <f t="shared" si="2516"/>
        <v>0</v>
      </c>
    </row>
    <row r="848" spans="1:39" outlineLevel="2">
      <c r="A848" s="11">
        <f>ROW()</f>
        <v>848</v>
      </c>
      <c r="C848" s="6" t="s">
        <v>474</v>
      </c>
      <c r="D848" s="39"/>
      <c r="E848" s="39"/>
      <c r="F848" s="39"/>
      <c r="G848" s="39"/>
      <c r="H848" s="39"/>
      <c r="I848" s="39"/>
      <c r="J848" s="39"/>
      <c r="K848" s="39"/>
      <c r="L848" s="39"/>
      <c r="M848" s="9">
        <f t="shared" ref="M848:AG848" si="2517">M788+M803+M818+M833</f>
        <v>0</v>
      </c>
      <c r="N848" s="9">
        <f t="shared" si="2517"/>
        <v>0</v>
      </c>
      <c r="O848" s="9">
        <f t="shared" si="2517"/>
        <v>0</v>
      </c>
      <c r="P848" s="9">
        <f t="shared" si="2517"/>
        <v>0</v>
      </c>
      <c r="Q848" s="9">
        <f t="shared" si="2517"/>
        <v>0</v>
      </c>
      <c r="R848" s="9">
        <f t="shared" si="2517"/>
        <v>0</v>
      </c>
      <c r="S848" s="9">
        <f t="shared" si="2517"/>
        <v>0</v>
      </c>
      <c r="T848" s="9">
        <f t="shared" si="2517"/>
        <v>0</v>
      </c>
      <c r="U848" s="9">
        <f t="shared" si="2517"/>
        <v>0</v>
      </c>
      <c r="V848" s="9">
        <f t="shared" si="2517"/>
        <v>0</v>
      </c>
      <c r="W848" s="9">
        <f t="shared" si="2517"/>
        <v>0</v>
      </c>
      <c r="X848" s="9">
        <f t="shared" si="2517"/>
        <v>0</v>
      </c>
      <c r="Y848" s="9">
        <f t="shared" si="2517"/>
        <v>0</v>
      </c>
      <c r="Z848" s="9">
        <f t="shared" si="2517"/>
        <v>0</v>
      </c>
      <c r="AA848" s="9">
        <f t="shared" si="2517"/>
        <v>0</v>
      </c>
      <c r="AB848" s="9">
        <f t="shared" si="2517"/>
        <v>0</v>
      </c>
      <c r="AC848" s="9">
        <f t="shared" si="2517"/>
        <v>0</v>
      </c>
      <c r="AD848" s="9">
        <f t="shared" si="2517"/>
        <v>0</v>
      </c>
      <c r="AE848" s="9">
        <f t="shared" si="2517"/>
        <v>0</v>
      </c>
      <c r="AF848" s="9">
        <f t="shared" si="2517"/>
        <v>0</v>
      </c>
      <c r="AG848" s="9">
        <f t="shared" si="2517"/>
        <v>0</v>
      </c>
      <c r="AH848" s="9">
        <f t="shared" ref="AH848" si="2518">AH788+AH803+AH818+AH833</f>
        <v>0</v>
      </c>
      <c r="AI848" s="9">
        <f t="shared" ref="AI848:AM848" si="2519">AI788+AI803+AI818+AI833</f>
        <v>0</v>
      </c>
      <c r="AJ848" s="9">
        <f t="shared" si="2519"/>
        <v>0</v>
      </c>
      <c r="AK848" s="9">
        <f t="shared" si="2519"/>
        <v>0</v>
      </c>
      <c r="AL848" s="9">
        <f t="shared" si="2519"/>
        <v>0</v>
      </c>
      <c r="AM848" s="9">
        <f t="shared" si="2519"/>
        <v>0</v>
      </c>
    </row>
    <row r="849" spans="1:39" outlineLevel="2">
      <c r="A849" s="11">
        <f>ROW()</f>
        <v>849</v>
      </c>
      <c r="C849" s="6" t="s">
        <v>477</v>
      </c>
      <c r="D849" s="39"/>
      <c r="E849" s="39"/>
      <c r="F849" s="39"/>
      <c r="G849" s="39"/>
      <c r="H849" s="39"/>
      <c r="I849" s="39"/>
      <c r="J849" s="39"/>
      <c r="K849" s="39"/>
      <c r="L849" s="39"/>
      <c r="M849" s="9">
        <f t="shared" ref="M849:AG849" si="2520">M789+M804+M819+M834</f>
        <v>0</v>
      </c>
      <c r="N849" s="9">
        <f t="shared" si="2520"/>
        <v>0</v>
      </c>
      <c r="O849" s="9">
        <f t="shared" si="2520"/>
        <v>0</v>
      </c>
      <c r="P849" s="9">
        <f t="shared" si="2520"/>
        <v>0</v>
      </c>
      <c r="Q849" s="9">
        <f t="shared" si="2520"/>
        <v>0</v>
      </c>
      <c r="R849" s="9">
        <f t="shared" si="2520"/>
        <v>0</v>
      </c>
      <c r="S849" s="9">
        <f t="shared" si="2520"/>
        <v>0</v>
      </c>
      <c r="T849" s="9">
        <f t="shared" si="2520"/>
        <v>0</v>
      </c>
      <c r="U849" s="9">
        <f t="shared" si="2520"/>
        <v>0</v>
      </c>
      <c r="V849" s="9">
        <f t="shared" si="2520"/>
        <v>0</v>
      </c>
      <c r="W849" s="9">
        <f t="shared" si="2520"/>
        <v>0</v>
      </c>
      <c r="X849" s="9">
        <f t="shared" si="2520"/>
        <v>0</v>
      </c>
      <c r="Y849" s="9">
        <f t="shared" si="2520"/>
        <v>0</v>
      </c>
      <c r="Z849" s="9">
        <f t="shared" si="2520"/>
        <v>0</v>
      </c>
      <c r="AA849" s="9">
        <f t="shared" si="2520"/>
        <v>0</v>
      </c>
      <c r="AB849" s="9">
        <f t="shared" si="2520"/>
        <v>0</v>
      </c>
      <c r="AC849" s="9">
        <f t="shared" si="2520"/>
        <v>0</v>
      </c>
      <c r="AD849" s="9">
        <f t="shared" si="2520"/>
        <v>0</v>
      </c>
      <c r="AE849" s="9">
        <f t="shared" si="2520"/>
        <v>0</v>
      </c>
      <c r="AF849" s="9">
        <f t="shared" si="2520"/>
        <v>0</v>
      </c>
      <c r="AG849" s="9">
        <f t="shared" si="2520"/>
        <v>0</v>
      </c>
      <c r="AH849" s="9">
        <f t="shared" ref="AH849" si="2521">AH789+AH804+AH819+AH834</f>
        <v>0</v>
      </c>
      <c r="AI849" s="9">
        <f t="shared" ref="AI849:AM849" si="2522">AI789+AI804+AI819+AI834</f>
        <v>0</v>
      </c>
      <c r="AJ849" s="9">
        <f t="shared" si="2522"/>
        <v>0</v>
      </c>
      <c r="AK849" s="9">
        <f t="shared" si="2522"/>
        <v>0</v>
      </c>
      <c r="AL849" s="9">
        <f t="shared" si="2522"/>
        <v>0</v>
      </c>
      <c r="AM849" s="9">
        <f t="shared" si="2522"/>
        <v>0</v>
      </c>
    </row>
    <row r="850" spans="1:39" outlineLevel="2">
      <c r="A850" s="11">
        <f>ROW()</f>
        <v>850</v>
      </c>
      <c r="C850" s="6" t="s">
        <v>511</v>
      </c>
      <c r="D850" s="39"/>
      <c r="E850" s="39"/>
      <c r="F850" s="39"/>
      <c r="G850" s="39"/>
      <c r="H850" s="39"/>
      <c r="I850" s="39"/>
      <c r="J850" s="39"/>
      <c r="K850" s="39"/>
      <c r="L850" s="39"/>
      <c r="M850" s="9">
        <f t="shared" ref="M850:AM850" si="2523">M790+M805+M820+M835</f>
        <v>0</v>
      </c>
      <c r="N850" s="9">
        <f t="shared" si="2523"/>
        <v>0</v>
      </c>
      <c r="O850" s="9">
        <f t="shared" si="2523"/>
        <v>0</v>
      </c>
      <c r="P850" s="9">
        <f t="shared" si="2523"/>
        <v>0</v>
      </c>
      <c r="Q850" s="9">
        <f t="shared" si="2523"/>
        <v>0</v>
      </c>
      <c r="R850" s="9">
        <f t="shared" si="2523"/>
        <v>0</v>
      </c>
      <c r="S850" s="9">
        <f t="shared" si="2523"/>
        <v>0</v>
      </c>
      <c r="T850" s="9">
        <f t="shared" si="2523"/>
        <v>0</v>
      </c>
      <c r="U850" s="9">
        <f t="shared" si="2523"/>
        <v>0</v>
      </c>
      <c r="V850" s="9">
        <f t="shared" si="2523"/>
        <v>0</v>
      </c>
      <c r="W850" s="9">
        <f t="shared" si="2523"/>
        <v>0</v>
      </c>
      <c r="X850" s="9">
        <f t="shared" si="2523"/>
        <v>0</v>
      </c>
      <c r="Y850" s="9">
        <f t="shared" si="2523"/>
        <v>0</v>
      </c>
      <c r="Z850" s="9">
        <f t="shared" si="2523"/>
        <v>0</v>
      </c>
      <c r="AA850" s="9">
        <f t="shared" si="2523"/>
        <v>0</v>
      </c>
      <c r="AB850" s="9">
        <f t="shared" si="2523"/>
        <v>0</v>
      </c>
      <c r="AC850" s="9">
        <f t="shared" si="2523"/>
        <v>0</v>
      </c>
      <c r="AD850" s="9">
        <f t="shared" si="2523"/>
        <v>0</v>
      </c>
      <c r="AE850" s="9">
        <f t="shared" si="2523"/>
        <v>0</v>
      </c>
      <c r="AF850" s="9">
        <f t="shared" si="2523"/>
        <v>0</v>
      </c>
      <c r="AG850" s="9">
        <f t="shared" si="2523"/>
        <v>0</v>
      </c>
      <c r="AH850" s="9">
        <f t="shared" si="2523"/>
        <v>0</v>
      </c>
      <c r="AI850" s="9">
        <f t="shared" si="2523"/>
        <v>0</v>
      </c>
      <c r="AJ850" s="9">
        <f t="shared" si="2523"/>
        <v>0</v>
      </c>
      <c r="AK850" s="9">
        <f t="shared" si="2523"/>
        <v>0</v>
      </c>
      <c r="AL850" s="9">
        <f t="shared" si="2523"/>
        <v>0</v>
      </c>
      <c r="AM850" s="9">
        <f t="shared" si="2523"/>
        <v>0</v>
      </c>
    </row>
    <row r="851" spans="1:39" outlineLevel="2">
      <c r="A851" s="11">
        <f>ROW()</f>
        <v>851</v>
      </c>
      <c r="C851" s="6" t="s">
        <v>655</v>
      </c>
      <c r="D851" s="39"/>
      <c r="E851" s="39"/>
      <c r="F851" s="39"/>
      <c r="G851" s="39"/>
      <c r="H851" s="39"/>
      <c r="I851" s="39"/>
      <c r="J851" s="39"/>
      <c r="K851" s="39"/>
      <c r="L851" s="39"/>
      <c r="M851" s="9">
        <f t="shared" ref="M851:AM851" si="2524">M791+M806+M821+M836</f>
        <v>0</v>
      </c>
      <c r="N851" s="9">
        <f t="shared" si="2524"/>
        <v>0</v>
      </c>
      <c r="O851" s="9">
        <f t="shared" si="2524"/>
        <v>0</v>
      </c>
      <c r="P851" s="9">
        <f t="shared" si="2524"/>
        <v>0</v>
      </c>
      <c r="Q851" s="9">
        <f t="shared" si="2524"/>
        <v>0</v>
      </c>
      <c r="R851" s="9">
        <f t="shared" si="2524"/>
        <v>0</v>
      </c>
      <c r="S851" s="9">
        <f t="shared" si="2524"/>
        <v>0</v>
      </c>
      <c r="T851" s="9">
        <f t="shared" si="2524"/>
        <v>0</v>
      </c>
      <c r="U851" s="9">
        <f t="shared" si="2524"/>
        <v>0</v>
      </c>
      <c r="V851" s="9">
        <f t="shared" si="2524"/>
        <v>0</v>
      </c>
      <c r="W851" s="9">
        <f t="shared" si="2524"/>
        <v>0</v>
      </c>
      <c r="X851" s="9">
        <f t="shared" si="2524"/>
        <v>0</v>
      </c>
      <c r="Y851" s="9">
        <f t="shared" si="2524"/>
        <v>0</v>
      </c>
      <c r="Z851" s="9">
        <f t="shared" si="2524"/>
        <v>0</v>
      </c>
      <c r="AA851" s="9">
        <f t="shared" si="2524"/>
        <v>0</v>
      </c>
      <c r="AB851" s="9">
        <f t="shared" si="2524"/>
        <v>0</v>
      </c>
      <c r="AC851" s="9">
        <f t="shared" si="2524"/>
        <v>0</v>
      </c>
      <c r="AD851" s="9">
        <f t="shared" si="2524"/>
        <v>0</v>
      </c>
      <c r="AE851" s="9">
        <f t="shared" si="2524"/>
        <v>0</v>
      </c>
      <c r="AF851" s="9">
        <f t="shared" si="2524"/>
        <v>0</v>
      </c>
      <c r="AG851" s="9">
        <f t="shared" si="2524"/>
        <v>0</v>
      </c>
      <c r="AH851" s="9">
        <f t="shared" si="2524"/>
        <v>0</v>
      </c>
      <c r="AI851" s="9">
        <f t="shared" si="2524"/>
        <v>0</v>
      </c>
      <c r="AJ851" s="9">
        <f t="shared" si="2524"/>
        <v>0</v>
      </c>
      <c r="AK851" s="9">
        <f t="shared" si="2524"/>
        <v>0</v>
      </c>
      <c r="AL851" s="9">
        <f t="shared" si="2524"/>
        <v>0</v>
      </c>
      <c r="AM851" s="9">
        <f t="shared" si="2524"/>
        <v>0</v>
      </c>
    </row>
    <row r="852" spans="1:39" outlineLevel="2">
      <c r="A852" s="11">
        <f>ROW()</f>
        <v>852</v>
      </c>
      <c r="C852" s="6" t="s">
        <v>656</v>
      </c>
      <c r="D852" s="39"/>
      <c r="E852" s="39"/>
      <c r="F852" s="39"/>
      <c r="G852" s="39"/>
      <c r="H852" s="39"/>
      <c r="I852" s="39"/>
      <c r="J852" s="39"/>
      <c r="K852" s="39"/>
      <c r="L852" s="3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</row>
    <row r="853" spans="1:39" outlineLevel="2">
      <c r="A853" s="11">
        <f>ROW()</f>
        <v>853</v>
      </c>
      <c r="C853" s="6" t="s">
        <v>667</v>
      </c>
      <c r="D853" s="39"/>
      <c r="E853" s="39"/>
      <c r="F853" s="39"/>
      <c r="G853" s="39"/>
      <c r="H853" s="39"/>
      <c r="I853" s="39"/>
      <c r="J853" s="39"/>
      <c r="K853" s="39"/>
      <c r="L853" s="3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</row>
    <row r="854" spans="1:39" outlineLevel="2">
      <c r="A854" s="11">
        <f>ROW()</f>
        <v>854</v>
      </c>
      <c r="C854" s="6" t="s">
        <v>212</v>
      </c>
      <c r="D854" s="39"/>
      <c r="E854" s="39"/>
      <c r="F854" s="39"/>
      <c r="G854" s="39"/>
      <c r="H854" s="39"/>
      <c r="I854" s="39"/>
      <c r="J854" s="39"/>
      <c r="K854" s="39"/>
      <c r="L854" s="39"/>
      <c r="M854" s="9">
        <f t="shared" ref="M854:AC854" si="2525">M794+M809+M824+M839</f>
        <v>0</v>
      </c>
      <c r="N854" s="9">
        <f t="shared" si="2525"/>
        <v>0</v>
      </c>
      <c r="O854" s="9">
        <f t="shared" si="2525"/>
        <v>0</v>
      </c>
      <c r="P854" s="9">
        <f t="shared" si="2525"/>
        <v>0</v>
      </c>
      <c r="Q854" s="9">
        <f t="shared" si="2525"/>
        <v>0</v>
      </c>
      <c r="R854" s="9">
        <f t="shared" si="2525"/>
        <v>0</v>
      </c>
      <c r="S854" s="9">
        <f t="shared" si="2525"/>
        <v>0</v>
      </c>
      <c r="T854" s="9">
        <f t="shared" si="2525"/>
        <v>0</v>
      </c>
      <c r="U854" s="9">
        <f t="shared" si="2525"/>
        <v>0</v>
      </c>
      <c r="V854" s="9">
        <f t="shared" si="2525"/>
        <v>0</v>
      </c>
      <c r="W854" s="9">
        <f t="shared" si="2525"/>
        <v>0</v>
      </c>
      <c r="X854" s="9">
        <f t="shared" si="2525"/>
        <v>0</v>
      </c>
      <c r="Y854" s="9">
        <f t="shared" si="2525"/>
        <v>0</v>
      </c>
      <c r="Z854" s="9">
        <f t="shared" si="2525"/>
        <v>0</v>
      </c>
      <c r="AA854" s="9">
        <f t="shared" si="2525"/>
        <v>0</v>
      </c>
      <c r="AB854" s="9">
        <f t="shared" si="2525"/>
        <v>0</v>
      </c>
      <c r="AC854" s="9">
        <f t="shared" si="2525"/>
        <v>0</v>
      </c>
      <c r="AD854" s="9">
        <f t="shared" ref="AD854:AM854" si="2526">AD794+AD809+AD824+AD839</f>
        <v>0</v>
      </c>
      <c r="AE854" s="9">
        <f t="shared" si="2526"/>
        <v>0</v>
      </c>
      <c r="AF854" s="9">
        <f t="shared" si="2526"/>
        <v>0</v>
      </c>
      <c r="AG854" s="9">
        <f t="shared" si="2526"/>
        <v>0</v>
      </c>
      <c r="AH854" s="9">
        <f t="shared" ref="AH854" si="2527">AH794+AH809+AH824+AH839</f>
        <v>0</v>
      </c>
      <c r="AI854" s="9">
        <f t="shared" si="2526"/>
        <v>0</v>
      </c>
      <c r="AJ854" s="9">
        <f t="shared" si="2526"/>
        <v>0</v>
      </c>
      <c r="AK854" s="9">
        <f t="shared" si="2526"/>
        <v>0</v>
      </c>
      <c r="AL854" s="9">
        <f t="shared" si="2526"/>
        <v>0</v>
      </c>
      <c r="AM854" s="9">
        <f t="shared" si="2526"/>
        <v>0</v>
      </c>
    </row>
    <row r="855" spans="1:39" outlineLevel="2">
      <c r="A855" s="11">
        <f>ROW()</f>
        <v>855</v>
      </c>
      <c r="C855" s="30" t="s">
        <v>362</v>
      </c>
      <c r="D855" s="90"/>
      <c r="E855" s="90"/>
      <c r="F855" s="90"/>
      <c r="G855" s="90"/>
      <c r="H855" s="90"/>
      <c r="I855" s="90"/>
      <c r="J855" s="90"/>
      <c r="K855" s="90"/>
      <c r="L855" s="90"/>
      <c r="M855" s="15">
        <f t="shared" ref="M855:AC855" si="2528">M795+M810+M825+M840</f>
        <v>0</v>
      </c>
      <c r="N855" s="15">
        <f t="shared" si="2528"/>
        <v>0</v>
      </c>
      <c r="O855" s="15">
        <f t="shared" si="2528"/>
        <v>0</v>
      </c>
      <c r="P855" s="15">
        <f t="shared" si="2528"/>
        <v>0</v>
      </c>
      <c r="Q855" s="15">
        <f t="shared" si="2528"/>
        <v>0</v>
      </c>
      <c r="R855" s="15">
        <f t="shared" si="2528"/>
        <v>0</v>
      </c>
      <c r="S855" s="15">
        <f t="shared" si="2528"/>
        <v>0</v>
      </c>
      <c r="T855" s="15">
        <f t="shared" si="2528"/>
        <v>0</v>
      </c>
      <c r="U855" s="15">
        <f t="shared" si="2528"/>
        <v>0</v>
      </c>
      <c r="V855" s="15">
        <f t="shared" si="2528"/>
        <v>0</v>
      </c>
      <c r="W855" s="15">
        <f t="shared" si="2528"/>
        <v>0</v>
      </c>
      <c r="X855" s="15">
        <f t="shared" si="2528"/>
        <v>0</v>
      </c>
      <c r="Y855" s="15">
        <f t="shared" si="2528"/>
        <v>0</v>
      </c>
      <c r="Z855" s="15">
        <f t="shared" si="2528"/>
        <v>0</v>
      </c>
      <c r="AA855" s="15">
        <f t="shared" si="2528"/>
        <v>0</v>
      </c>
      <c r="AB855" s="15">
        <f t="shared" si="2528"/>
        <v>0</v>
      </c>
      <c r="AC855" s="15">
        <f t="shared" si="2528"/>
        <v>0</v>
      </c>
      <c r="AD855" s="15">
        <f t="shared" ref="AD855:AM855" si="2529">AD795+AD810+AD825+AD840</f>
        <v>0</v>
      </c>
      <c r="AE855" s="15">
        <f t="shared" si="2529"/>
        <v>0</v>
      </c>
      <c r="AF855" s="15">
        <f t="shared" si="2529"/>
        <v>0</v>
      </c>
      <c r="AG855" s="15">
        <f t="shared" si="2529"/>
        <v>0</v>
      </c>
      <c r="AH855" s="15">
        <f t="shared" ref="AH855" si="2530">AH795+AH810+AH825+AH840</f>
        <v>0</v>
      </c>
      <c r="AI855" s="15">
        <f t="shared" si="2529"/>
        <v>0</v>
      </c>
      <c r="AJ855" s="15">
        <f t="shared" si="2529"/>
        <v>0</v>
      </c>
      <c r="AK855" s="15">
        <f t="shared" si="2529"/>
        <v>0</v>
      </c>
      <c r="AL855" s="15">
        <f t="shared" si="2529"/>
        <v>0</v>
      </c>
      <c r="AM855" s="15">
        <f t="shared" si="2529"/>
        <v>0</v>
      </c>
    </row>
    <row r="856" spans="1:39" outlineLevel="2">
      <c r="A856" s="11">
        <f>ROW()</f>
        <v>856</v>
      </c>
      <c r="C856" s="6" t="s">
        <v>1</v>
      </c>
      <c r="D856" s="39"/>
      <c r="E856" s="39"/>
      <c r="F856" s="39"/>
      <c r="G856" s="39"/>
      <c r="H856" s="39"/>
      <c r="I856" s="39"/>
      <c r="J856" s="39"/>
      <c r="K856" s="39"/>
      <c r="L856" s="39"/>
      <c r="M856" s="9">
        <f t="shared" ref="M856:N856" si="2531">SUM(M843:M855)</f>
        <v>3.3767054100000005</v>
      </c>
      <c r="N856" s="9">
        <f t="shared" si="2531"/>
        <v>3.1800280348333336</v>
      </c>
      <c r="O856" s="9">
        <f t="shared" ref="O856" si="2532">SUM(O843:O855)</f>
        <v>2.9833506596666672</v>
      </c>
      <c r="P856" s="9">
        <f t="shared" ref="P856" si="2533">SUM(P843:P855)</f>
        <v>2.7866732845</v>
      </c>
      <c r="Q856" s="9">
        <f t="shared" ref="Q856" si="2534">SUM(Q843:Q855)</f>
        <v>2.5899959093333331</v>
      </c>
      <c r="R856" s="9">
        <f t="shared" ref="R856" si="2535">SUM(R843:R855)</f>
        <v>2.3933185341666667</v>
      </c>
      <c r="S856" s="9">
        <f t="shared" ref="S856" si="2536">SUM(S843:S855)</f>
        <v>2.1966411590000003</v>
      </c>
      <c r="T856" s="9">
        <f t="shared" ref="T856" si="2537">SUM(T843:T855)</f>
        <v>1.8793862010737041</v>
      </c>
      <c r="U856" s="9">
        <f t="shared" ref="U856" si="2538">SUM(U843:U855)</f>
        <v>1.6919840245808551</v>
      </c>
      <c r="V856" s="9">
        <f t="shared" ref="V856" si="2539">SUM(V843:V855)</f>
        <v>1.504581848088006</v>
      </c>
      <c r="W856" s="9">
        <f t="shared" ref="W856" si="2540">SUM(W843:W855)</f>
        <v>1.3171796715951569</v>
      </c>
      <c r="X856" s="9">
        <f t="shared" ref="X856" si="2541">SUM(X843:X855)</f>
        <v>1.1297774951023078</v>
      </c>
      <c r="Y856" s="9">
        <f t="shared" ref="Y856" si="2542">SUM(Y843:Y855)</f>
        <v>0.94237531860945878</v>
      </c>
      <c r="Z856" s="9">
        <f t="shared" ref="Z856" si="2543">SUM(Z843:Z855)</f>
        <v>0.75497314211660971</v>
      </c>
      <c r="AA856" s="9">
        <f t="shared" ref="AA856" si="2544">SUM(AA843:AA855)</f>
        <v>0.56757096562376064</v>
      </c>
      <c r="AB856" s="9">
        <f t="shared" ref="AB856" si="2545">SUM(AB843:AB855)</f>
        <v>0.38016878913091162</v>
      </c>
      <c r="AC856" s="9">
        <f t="shared" ref="AC856:AG856" si="2546">SUM(AC843:AC855)</f>
        <v>0.3041350313047293</v>
      </c>
      <c r="AD856" s="9">
        <f t="shared" si="2546"/>
        <v>0.22810127347854695</v>
      </c>
      <c r="AE856" s="9">
        <f t="shared" si="2546"/>
        <v>0.15206751565236462</v>
      </c>
      <c r="AF856" s="9">
        <f t="shared" si="2546"/>
        <v>7.603375782618231E-2</v>
      </c>
      <c r="AG856" s="9">
        <f t="shared" si="2546"/>
        <v>0</v>
      </c>
      <c r="AH856" s="9">
        <f t="shared" ref="AH856" si="2547">SUM(AH843:AH855)</f>
        <v>0</v>
      </c>
      <c r="AI856" s="9">
        <f t="shared" ref="AI856:AM856" si="2548">SUM(AI843:AI855)</f>
        <v>0</v>
      </c>
      <c r="AJ856" s="9">
        <f t="shared" si="2548"/>
        <v>0</v>
      </c>
      <c r="AK856" s="9">
        <f t="shared" si="2548"/>
        <v>0</v>
      </c>
      <c r="AL856" s="9">
        <f t="shared" si="2548"/>
        <v>0</v>
      </c>
      <c r="AM856" s="9">
        <f t="shared" si="2548"/>
        <v>0</v>
      </c>
    </row>
    <row r="857" spans="1:39" outlineLevel="3">
      <c r="A857" s="11">
        <f>ROW()</f>
        <v>857</v>
      </c>
      <c r="B857" s="343" t="s">
        <v>658</v>
      </c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</row>
    <row r="858" spans="1:39" outlineLevel="3">
      <c r="A858" s="11">
        <f>ROW()</f>
        <v>858</v>
      </c>
      <c r="C858" s="6" t="s">
        <v>2</v>
      </c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9"/>
      <c r="T858" s="39"/>
      <c r="U858" s="39"/>
      <c r="V858" s="39"/>
      <c r="W858" s="39"/>
      <c r="X858" s="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</row>
    <row r="859" spans="1:39" outlineLevel="3">
      <c r="A859" s="11">
        <f>ROW()</f>
        <v>859</v>
      </c>
      <c r="C859" s="6" t="s">
        <v>3</v>
      </c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9"/>
      <c r="T859" s="39"/>
      <c r="U859" s="39"/>
      <c r="V859" s="39"/>
      <c r="W859" s="39"/>
      <c r="X859" s="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</row>
    <row r="860" spans="1:39" outlineLevel="3">
      <c r="A860" s="11">
        <f>ROW()</f>
        <v>860</v>
      </c>
      <c r="C860" s="6" t="s">
        <v>4</v>
      </c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9"/>
      <c r="T860" s="39"/>
      <c r="U860" s="39"/>
      <c r="V860" s="39"/>
      <c r="W860" s="39"/>
      <c r="X860" s="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</row>
    <row r="861" spans="1:39" outlineLevel="3">
      <c r="A861" s="11">
        <f>ROW()</f>
        <v>861</v>
      </c>
      <c r="C861" s="6" t="s">
        <v>5</v>
      </c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9"/>
      <c r="T861" s="39"/>
      <c r="U861" s="39"/>
      <c r="V861" s="39"/>
      <c r="W861" s="39"/>
      <c r="X861" s="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</row>
    <row r="862" spans="1:39" outlineLevel="3">
      <c r="A862" s="11">
        <f>ROW()</f>
        <v>862</v>
      </c>
      <c r="C862" s="6" t="s">
        <v>473</v>
      </c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9"/>
      <c r="T862" s="39"/>
      <c r="U862" s="39"/>
      <c r="V862" s="39"/>
      <c r="W862" s="39"/>
      <c r="X862" s="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</row>
    <row r="863" spans="1:39" outlineLevel="3">
      <c r="A863" s="11">
        <f>ROW()</f>
        <v>863</v>
      </c>
      <c r="C863" s="6" t="s">
        <v>474</v>
      </c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9"/>
      <c r="T863" s="39"/>
      <c r="U863" s="39"/>
      <c r="V863" s="39"/>
      <c r="W863" s="39"/>
      <c r="X863" s="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</row>
    <row r="864" spans="1:39" outlineLevel="3">
      <c r="A864" s="11">
        <f>ROW()</f>
        <v>864</v>
      </c>
      <c r="C864" s="6" t="s">
        <v>477</v>
      </c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9"/>
      <c r="T864" s="39"/>
      <c r="U864" s="39"/>
      <c r="V864" s="39"/>
      <c r="W864" s="39"/>
      <c r="X864" s="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</row>
    <row r="865" spans="1:39" outlineLevel="3">
      <c r="A865" s="11">
        <f>ROW()</f>
        <v>865</v>
      </c>
      <c r="C865" s="6" t="s">
        <v>511</v>
      </c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9"/>
      <c r="T865" s="39"/>
      <c r="U865" s="39"/>
      <c r="V865" s="39"/>
      <c r="W865" s="39"/>
      <c r="X865" s="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</row>
    <row r="866" spans="1:39" outlineLevel="3">
      <c r="A866" s="11">
        <f>ROW()</f>
        <v>866</v>
      </c>
      <c r="C866" s="6" t="s">
        <v>655</v>
      </c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9"/>
      <c r="T866" s="39"/>
      <c r="U866" s="39"/>
      <c r="V866" s="39"/>
      <c r="W866" s="39"/>
      <c r="X866" s="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</row>
    <row r="867" spans="1:39" outlineLevel="3">
      <c r="A867" s="11">
        <f>ROW()</f>
        <v>867</v>
      </c>
      <c r="C867" s="6" t="s">
        <v>656</v>
      </c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9"/>
      <c r="T867" s="39"/>
      <c r="U867" s="39"/>
      <c r="V867" s="39"/>
      <c r="W867" s="39"/>
      <c r="X867" s="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</row>
    <row r="868" spans="1:39" outlineLevel="3">
      <c r="A868" s="11">
        <f>ROW()</f>
        <v>868</v>
      </c>
      <c r="C868" s="6" t="s">
        <v>667</v>
      </c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9"/>
      <c r="T868" s="39"/>
      <c r="U868" s="39"/>
      <c r="V868" s="39"/>
      <c r="W868" s="39"/>
      <c r="X868" s="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</row>
    <row r="869" spans="1:39" outlineLevel="3">
      <c r="A869" s="11">
        <f>ROW()</f>
        <v>869</v>
      </c>
      <c r="C869" s="6" t="s">
        <v>212</v>
      </c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9"/>
      <c r="T869" s="39"/>
      <c r="U869" s="39"/>
      <c r="V869" s="39"/>
      <c r="W869" s="39"/>
      <c r="X869" s="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</row>
    <row r="870" spans="1:39" outlineLevel="3">
      <c r="A870" s="11">
        <f>ROW()</f>
        <v>870</v>
      </c>
      <c r="C870" s="30" t="s">
        <v>362</v>
      </c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15"/>
      <c r="T870" s="90"/>
      <c r="U870" s="90"/>
      <c r="V870" s="90"/>
      <c r="W870" s="90"/>
      <c r="X870" s="15"/>
      <c r="Y870" s="90"/>
      <c r="Z870" s="90"/>
      <c r="AA870" s="90"/>
      <c r="AB870" s="90"/>
      <c r="AC870" s="90"/>
      <c r="AD870" s="90"/>
      <c r="AE870" s="90"/>
      <c r="AF870" s="90"/>
      <c r="AG870" s="90"/>
      <c r="AH870" s="90"/>
      <c r="AI870" s="90"/>
      <c r="AJ870" s="90"/>
      <c r="AK870" s="90"/>
      <c r="AL870" s="90"/>
      <c r="AM870" s="90"/>
    </row>
    <row r="871" spans="1:39" outlineLevel="3">
      <c r="A871" s="11">
        <f>ROW()</f>
        <v>871</v>
      </c>
      <c r="C871" s="6" t="s">
        <v>1</v>
      </c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9"/>
      <c r="T871" s="39"/>
      <c r="U871" s="39"/>
      <c r="V871" s="39"/>
      <c r="W871" s="39"/>
      <c r="X871" s="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</row>
    <row r="872" spans="1:39" outlineLevel="2">
      <c r="A872" s="11">
        <f>ROW()</f>
        <v>872</v>
      </c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</row>
    <row r="873" spans="1:39" s="10" customFormat="1" outlineLevel="1">
      <c r="A873" s="324" t="s">
        <v>146</v>
      </c>
      <c r="B873" s="347"/>
      <c r="C873" s="325"/>
      <c r="D873" s="325"/>
      <c r="E873" s="325"/>
      <c r="F873" s="325"/>
      <c r="G873" s="325"/>
      <c r="H873" s="326"/>
      <c r="I873" s="326"/>
      <c r="J873" s="326"/>
      <c r="K873" s="326"/>
      <c r="L873" s="326"/>
      <c r="M873" s="326"/>
      <c r="N873" s="326"/>
      <c r="O873" s="326"/>
      <c r="P873" s="326"/>
      <c r="Q873" s="326"/>
      <c r="R873" s="326"/>
      <c r="S873" s="326"/>
      <c r="T873" s="326"/>
      <c r="U873" s="326"/>
      <c r="V873" s="326"/>
      <c r="W873" s="326"/>
      <c r="X873" s="326"/>
      <c r="Y873" s="326"/>
      <c r="Z873" s="326"/>
      <c r="AA873" s="326"/>
      <c r="AB873" s="326"/>
      <c r="AC873" s="326"/>
      <c r="AD873" s="326"/>
      <c r="AE873" s="326"/>
      <c r="AF873" s="326"/>
      <c r="AG873" s="326"/>
      <c r="AH873" s="326"/>
      <c r="AI873" s="326"/>
      <c r="AJ873" s="326"/>
      <c r="AK873" s="326"/>
      <c r="AL873" s="326"/>
      <c r="AM873" s="326"/>
    </row>
    <row r="874" spans="1:39" outlineLevel="2">
      <c r="A874" s="11">
        <f>ROW()</f>
        <v>874</v>
      </c>
      <c r="B874" s="343" t="s">
        <v>141</v>
      </c>
      <c r="D874" s="39"/>
      <c r="E874" s="39"/>
      <c r="F874" s="39"/>
      <c r="G874" s="39"/>
      <c r="H874" s="39"/>
      <c r="I874" s="39"/>
      <c r="J874" s="156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</row>
    <row r="875" spans="1:39" outlineLevel="2">
      <c r="A875" s="11">
        <f>ROW()</f>
        <v>875</v>
      </c>
      <c r="C875" s="6" t="s">
        <v>2</v>
      </c>
      <c r="D875" s="39"/>
      <c r="E875" s="39"/>
      <c r="F875" s="39"/>
      <c r="G875" s="39"/>
      <c r="H875" s="39"/>
      <c r="I875" s="9"/>
      <c r="J875" s="39"/>
      <c r="K875" s="163"/>
      <c r="L875" s="163"/>
      <c r="M875" s="163"/>
      <c r="N875" s="163"/>
      <c r="O875" s="164">
        <f>Inputs!$E$64</f>
        <v>20</v>
      </c>
      <c r="P875" s="163">
        <f t="shared" ref="P875:P882" si="2549">MAX(0,O875-1)</f>
        <v>19</v>
      </c>
      <c r="Q875" s="163">
        <f t="shared" ref="Q875:Q882" si="2550">MAX(0,P875-1)</f>
        <v>18</v>
      </c>
      <c r="R875" s="163">
        <f t="shared" ref="R875:R882" si="2551">MAX(0,Q875-1)</f>
        <v>17</v>
      </c>
      <c r="S875" s="163">
        <f t="shared" ref="S875:S882" si="2552">MAX(0,R875-1)</f>
        <v>16</v>
      </c>
      <c r="T875" s="163">
        <f t="shared" ref="T875:T882" si="2553">MAX(0,S875-1)</f>
        <v>15</v>
      </c>
      <c r="U875" s="163">
        <f t="shared" ref="U875:U882" si="2554">MAX(0,T875-1)</f>
        <v>14</v>
      </c>
      <c r="V875" s="163">
        <f t="shared" ref="V875:V882" si="2555">MAX(0,U875-1)</f>
        <v>13</v>
      </c>
      <c r="W875" s="163">
        <f t="shared" ref="W875:W882" si="2556">MAX(0,V875-1)</f>
        <v>12</v>
      </c>
      <c r="X875" s="163">
        <f t="shared" ref="X875:X882" si="2557">MAX(0,W875-1)</f>
        <v>11</v>
      </c>
      <c r="Y875" s="163">
        <f t="shared" ref="Y875:Y882" si="2558">MAX(0,X875-1)</f>
        <v>10</v>
      </c>
      <c r="Z875" s="163">
        <f t="shared" ref="Z875:Z882" si="2559">MAX(0,Y875-1)</f>
        <v>9</v>
      </c>
      <c r="AA875" s="163">
        <f t="shared" ref="AA875:AA882" si="2560">MAX(0,Z875-1)</f>
        <v>8</v>
      </c>
      <c r="AB875" s="163">
        <f t="shared" ref="AB875:AB882" si="2561">MAX(0,AA875-1)</f>
        <v>7</v>
      </c>
      <c r="AC875" s="163">
        <f t="shared" ref="AC875:AC882" si="2562">MAX(0,AB875-1)</f>
        <v>6</v>
      </c>
      <c r="AD875" s="163">
        <f t="shared" ref="AD875:AD882" si="2563">MAX(0,AC875-1)</f>
        <v>5</v>
      </c>
      <c r="AE875" s="163">
        <f t="shared" ref="AE875:AE882" si="2564">MAX(0,AD875-1)</f>
        <v>4</v>
      </c>
      <c r="AF875" s="163">
        <f t="shared" ref="AF875:AF882" si="2565">MAX(0,AE875-1)</f>
        <v>3</v>
      </c>
      <c r="AG875" s="163">
        <f>MAX(0,AF875-1)</f>
        <v>2</v>
      </c>
      <c r="AH875" s="163">
        <f t="shared" ref="AH875:AH882" si="2566">MAX(0,AG875-1)</f>
        <v>1</v>
      </c>
      <c r="AI875" s="163">
        <f t="shared" ref="AI875:AI882" si="2567">MAX(0,AH875-1)</f>
        <v>0</v>
      </c>
      <c r="AJ875" s="163">
        <f t="shared" ref="AJ875:AJ882" si="2568">MAX(0,AI875-1)</f>
        <v>0</v>
      </c>
      <c r="AK875" s="163">
        <f t="shared" ref="AK875:AK882" si="2569">MAX(0,AJ875-1)</f>
        <v>0</v>
      </c>
      <c r="AL875" s="163">
        <f t="shared" ref="AL875:AL882" si="2570">MAX(0,AK875-1)</f>
        <v>0</v>
      </c>
      <c r="AM875" s="163">
        <f t="shared" ref="AM875:AM882" si="2571">MAX(0,AL875-1)</f>
        <v>0</v>
      </c>
    </row>
    <row r="876" spans="1:39" outlineLevel="2">
      <c r="A876" s="11">
        <f>ROW()</f>
        <v>876</v>
      </c>
      <c r="C876" s="6" t="s">
        <v>3</v>
      </c>
      <c r="D876" s="39"/>
      <c r="E876" s="39"/>
      <c r="F876" s="39"/>
      <c r="G876" s="39"/>
      <c r="H876" s="39"/>
      <c r="I876" s="9"/>
      <c r="J876" s="39"/>
      <c r="K876" s="163"/>
      <c r="L876" s="163"/>
      <c r="M876" s="163"/>
      <c r="N876" s="163"/>
      <c r="O876" s="164">
        <f>Inputs!$E$65</f>
        <v>20</v>
      </c>
      <c r="P876" s="163">
        <f t="shared" si="2549"/>
        <v>19</v>
      </c>
      <c r="Q876" s="163">
        <f t="shared" si="2550"/>
        <v>18</v>
      </c>
      <c r="R876" s="163">
        <f t="shared" si="2551"/>
        <v>17</v>
      </c>
      <c r="S876" s="163">
        <f t="shared" si="2552"/>
        <v>16</v>
      </c>
      <c r="T876" s="163">
        <f t="shared" si="2553"/>
        <v>15</v>
      </c>
      <c r="U876" s="163">
        <f t="shared" si="2554"/>
        <v>14</v>
      </c>
      <c r="V876" s="163">
        <f t="shared" si="2555"/>
        <v>13</v>
      </c>
      <c r="W876" s="163">
        <f t="shared" si="2556"/>
        <v>12</v>
      </c>
      <c r="X876" s="163">
        <f t="shared" si="2557"/>
        <v>11</v>
      </c>
      <c r="Y876" s="163">
        <f t="shared" si="2558"/>
        <v>10</v>
      </c>
      <c r="Z876" s="163">
        <f t="shared" si="2559"/>
        <v>9</v>
      </c>
      <c r="AA876" s="163">
        <f t="shared" si="2560"/>
        <v>8</v>
      </c>
      <c r="AB876" s="163">
        <f t="shared" si="2561"/>
        <v>7</v>
      </c>
      <c r="AC876" s="163">
        <f t="shared" si="2562"/>
        <v>6</v>
      </c>
      <c r="AD876" s="163">
        <f t="shared" si="2563"/>
        <v>5</v>
      </c>
      <c r="AE876" s="163">
        <f t="shared" si="2564"/>
        <v>4</v>
      </c>
      <c r="AF876" s="163">
        <f t="shared" si="2565"/>
        <v>3</v>
      </c>
      <c r="AG876" s="163">
        <f t="shared" ref="AG876:AG882" si="2572">MAX(0,AF876-1)</f>
        <v>2</v>
      </c>
      <c r="AH876" s="163">
        <f t="shared" si="2566"/>
        <v>1</v>
      </c>
      <c r="AI876" s="163">
        <f t="shared" si="2567"/>
        <v>0</v>
      </c>
      <c r="AJ876" s="163">
        <f t="shared" si="2568"/>
        <v>0</v>
      </c>
      <c r="AK876" s="163">
        <f t="shared" si="2569"/>
        <v>0</v>
      </c>
      <c r="AL876" s="163">
        <f t="shared" si="2570"/>
        <v>0</v>
      </c>
      <c r="AM876" s="163">
        <f t="shared" si="2571"/>
        <v>0</v>
      </c>
    </row>
    <row r="877" spans="1:39" outlineLevel="2">
      <c r="A877" s="11">
        <f>ROW()</f>
        <v>877</v>
      </c>
      <c r="C877" s="6" t="s">
        <v>4</v>
      </c>
      <c r="D877" s="39"/>
      <c r="E877" s="39"/>
      <c r="F877" s="39"/>
      <c r="G877" s="39"/>
      <c r="H877" s="39"/>
      <c r="I877" s="9"/>
      <c r="J877" s="39"/>
      <c r="K877" s="163"/>
      <c r="L877" s="163"/>
      <c r="M877" s="163"/>
      <c r="N877" s="163"/>
      <c r="O877" s="164">
        <f>Inputs!$E$66</f>
        <v>15</v>
      </c>
      <c r="P877" s="163">
        <f t="shared" si="2549"/>
        <v>14</v>
      </c>
      <c r="Q877" s="163">
        <f t="shared" si="2550"/>
        <v>13</v>
      </c>
      <c r="R877" s="163">
        <f t="shared" si="2551"/>
        <v>12</v>
      </c>
      <c r="S877" s="163">
        <f t="shared" si="2552"/>
        <v>11</v>
      </c>
      <c r="T877" s="163">
        <f t="shared" si="2553"/>
        <v>10</v>
      </c>
      <c r="U877" s="163">
        <f t="shared" si="2554"/>
        <v>9</v>
      </c>
      <c r="V877" s="163">
        <f t="shared" si="2555"/>
        <v>8</v>
      </c>
      <c r="W877" s="163">
        <f t="shared" si="2556"/>
        <v>7</v>
      </c>
      <c r="X877" s="163">
        <f t="shared" si="2557"/>
        <v>6</v>
      </c>
      <c r="Y877" s="163">
        <f t="shared" si="2558"/>
        <v>5</v>
      </c>
      <c r="Z877" s="163">
        <f t="shared" si="2559"/>
        <v>4</v>
      </c>
      <c r="AA877" s="163">
        <f t="shared" si="2560"/>
        <v>3</v>
      </c>
      <c r="AB877" s="163">
        <f t="shared" si="2561"/>
        <v>2</v>
      </c>
      <c r="AC877" s="163">
        <f t="shared" si="2562"/>
        <v>1</v>
      </c>
      <c r="AD877" s="163">
        <f t="shared" si="2563"/>
        <v>0</v>
      </c>
      <c r="AE877" s="163">
        <f t="shared" si="2564"/>
        <v>0</v>
      </c>
      <c r="AF877" s="163">
        <f t="shared" si="2565"/>
        <v>0</v>
      </c>
      <c r="AG877" s="163">
        <f t="shared" si="2572"/>
        <v>0</v>
      </c>
      <c r="AH877" s="163">
        <f t="shared" si="2566"/>
        <v>0</v>
      </c>
      <c r="AI877" s="163">
        <f t="shared" si="2567"/>
        <v>0</v>
      </c>
      <c r="AJ877" s="163">
        <f t="shared" si="2568"/>
        <v>0</v>
      </c>
      <c r="AK877" s="163">
        <f t="shared" si="2569"/>
        <v>0</v>
      </c>
      <c r="AL877" s="163">
        <f t="shared" si="2570"/>
        <v>0</v>
      </c>
      <c r="AM877" s="163">
        <f t="shared" si="2571"/>
        <v>0</v>
      </c>
    </row>
    <row r="878" spans="1:39" outlineLevel="2">
      <c r="A878" s="11">
        <f>ROW()</f>
        <v>878</v>
      </c>
      <c r="C878" s="6" t="s">
        <v>5</v>
      </c>
      <c r="D878" s="39"/>
      <c r="E878" s="39"/>
      <c r="F878" s="39"/>
      <c r="G878" s="39"/>
      <c r="H878" s="39"/>
      <c r="I878" s="9"/>
      <c r="J878" s="39"/>
      <c r="K878" s="163"/>
      <c r="L878" s="163"/>
      <c r="M878" s="163"/>
      <c r="N878" s="163"/>
      <c r="O878" s="164">
        <f>Inputs!$E$67</f>
        <v>20</v>
      </c>
      <c r="P878" s="163">
        <f t="shared" si="2549"/>
        <v>19</v>
      </c>
      <c r="Q878" s="163">
        <f t="shared" si="2550"/>
        <v>18</v>
      </c>
      <c r="R878" s="163">
        <f t="shared" si="2551"/>
        <v>17</v>
      </c>
      <c r="S878" s="163">
        <f t="shared" si="2552"/>
        <v>16</v>
      </c>
      <c r="T878" s="163">
        <f t="shared" si="2553"/>
        <v>15</v>
      </c>
      <c r="U878" s="163">
        <f t="shared" si="2554"/>
        <v>14</v>
      </c>
      <c r="V878" s="163">
        <f t="shared" si="2555"/>
        <v>13</v>
      </c>
      <c r="W878" s="163">
        <f t="shared" si="2556"/>
        <v>12</v>
      </c>
      <c r="X878" s="163">
        <f t="shared" si="2557"/>
        <v>11</v>
      </c>
      <c r="Y878" s="163">
        <f t="shared" si="2558"/>
        <v>10</v>
      </c>
      <c r="Z878" s="163">
        <f t="shared" si="2559"/>
        <v>9</v>
      </c>
      <c r="AA878" s="163">
        <f t="shared" si="2560"/>
        <v>8</v>
      </c>
      <c r="AB878" s="163">
        <f t="shared" si="2561"/>
        <v>7</v>
      </c>
      <c r="AC878" s="163">
        <f t="shared" si="2562"/>
        <v>6</v>
      </c>
      <c r="AD878" s="163">
        <f t="shared" si="2563"/>
        <v>5</v>
      </c>
      <c r="AE878" s="163">
        <f t="shared" si="2564"/>
        <v>4</v>
      </c>
      <c r="AF878" s="163">
        <f t="shared" si="2565"/>
        <v>3</v>
      </c>
      <c r="AG878" s="163">
        <f t="shared" si="2572"/>
        <v>2</v>
      </c>
      <c r="AH878" s="163">
        <f t="shared" si="2566"/>
        <v>1</v>
      </c>
      <c r="AI878" s="163">
        <f t="shared" si="2567"/>
        <v>0</v>
      </c>
      <c r="AJ878" s="163">
        <f t="shared" si="2568"/>
        <v>0</v>
      </c>
      <c r="AK878" s="163">
        <f t="shared" si="2569"/>
        <v>0</v>
      </c>
      <c r="AL878" s="163">
        <f t="shared" si="2570"/>
        <v>0</v>
      </c>
      <c r="AM878" s="163">
        <f t="shared" si="2571"/>
        <v>0</v>
      </c>
    </row>
    <row r="879" spans="1:39" outlineLevel="2">
      <c r="A879" s="11">
        <f>ROW()</f>
        <v>879</v>
      </c>
      <c r="C879" s="6" t="s">
        <v>473</v>
      </c>
      <c r="D879" s="39"/>
      <c r="E879" s="39"/>
      <c r="F879" s="39"/>
      <c r="G879" s="39"/>
      <c r="H879" s="39"/>
      <c r="I879" s="9"/>
      <c r="J879" s="39"/>
      <c r="K879" s="163"/>
      <c r="L879" s="163"/>
      <c r="M879" s="163"/>
      <c r="N879" s="163"/>
      <c r="O879" s="164">
        <f>Inputs!$E$68</f>
        <v>5</v>
      </c>
      <c r="P879" s="163">
        <f t="shared" si="2549"/>
        <v>4</v>
      </c>
      <c r="Q879" s="163">
        <f t="shared" si="2550"/>
        <v>3</v>
      </c>
      <c r="R879" s="163">
        <f t="shared" si="2551"/>
        <v>2</v>
      </c>
      <c r="S879" s="163">
        <f t="shared" si="2552"/>
        <v>1</v>
      </c>
      <c r="T879" s="163">
        <f t="shared" si="2553"/>
        <v>0</v>
      </c>
      <c r="U879" s="163">
        <f t="shared" si="2554"/>
        <v>0</v>
      </c>
      <c r="V879" s="163">
        <f t="shared" si="2555"/>
        <v>0</v>
      </c>
      <c r="W879" s="163">
        <f t="shared" si="2556"/>
        <v>0</v>
      </c>
      <c r="X879" s="163">
        <f t="shared" si="2557"/>
        <v>0</v>
      </c>
      <c r="Y879" s="163">
        <f t="shared" si="2558"/>
        <v>0</v>
      </c>
      <c r="Z879" s="163">
        <f t="shared" si="2559"/>
        <v>0</v>
      </c>
      <c r="AA879" s="163">
        <f t="shared" si="2560"/>
        <v>0</v>
      </c>
      <c r="AB879" s="163">
        <f t="shared" si="2561"/>
        <v>0</v>
      </c>
      <c r="AC879" s="163">
        <f t="shared" si="2562"/>
        <v>0</v>
      </c>
      <c r="AD879" s="163">
        <f t="shared" si="2563"/>
        <v>0</v>
      </c>
      <c r="AE879" s="163">
        <f t="shared" si="2564"/>
        <v>0</v>
      </c>
      <c r="AF879" s="163">
        <f t="shared" si="2565"/>
        <v>0</v>
      </c>
      <c r="AG879" s="163">
        <f t="shared" si="2572"/>
        <v>0</v>
      </c>
      <c r="AH879" s="163">
        <f t="shared" si="2566"/>
        <v>0</v>
      </c>
      <c r="AI879" s="163">
        <f t="shared" si="2567"/>
        <v>0</v>
      </c>
      <c r="AJ879" s="163">
        <f t="shared" si="2568"/>
        <v>0</v>
      </c>
      <c r="AK879" s="163">
        <f t="shared" si="2569"/>
        <v>0</v>
      </c>
      <c r="AL879" s="163">
        <f t="shared" si="2570"/>
        <v>0</v>
      </c>
      <c r="AM879" s="163">
        <f t="shared" si="2571"/>
        <v>0</v>
      </c>
    </row>
    <row r="880" spans="1:39" outlineLevel="2">
      <c r="A880" s="11">
        <f>ROW()</f>
        <v>880</v>
      </c>
      <c r="C880" s="6" t="s">
        <v>474</v>
      </c>
      <c r="D880" s="39"/>
      <c r="E880" s="39"/>
      <c r="F880" s="39"/>
      <c r="G880" s="39"/>
      <c r="H880" s="39"/>
      <c r="I880" s="9"/>
      <c r="J880" s="39"/>
      <c r="K880" s="163"/>
      <c r="L880" s="163"/>
      <c r="M880" s="163"/>
      <c r="N880" s="163"/>
      <c r="O880" s="164">
        <f>Inputs!$E$69</f>
        <v>15</v>
      </c>
      <c r="P880" s="163">
        <f t="shared" si="2549"/>
        <v>14</v>
      </c>
      <c r="Q880" s="163">
        <f t="shared" si="2550"/>
        <v>13</v>
      </c>
      <c r="R880" s="163">
        <f t="shared" si="2551"/>
        <v>12</v>
      </c>
      <c r="S880" s="163">
        <f t="shared" si="2552"/>
        <v>11</v>
      </c>
      <c r="T880" s="163">
        <f t="shared" si="2553"/>
        <v>10</v>
      </c>
      <c r="U880" s="163">
        <f t="shared" si="2554"/>
        <v>9</v>
      </c>
      <c r="V880" s="163">
        <f t="shared" si="2555"/>
        <v>8</v>
      </c>
      <c r="W880" s="163">
        <f t="shared" si="2556"/>
        <v>7</v>
      </c>
      <c r="X880" s="163">
        <f t="shared" si="2557"/>
        <v>6</v>
      </c>
      <c r="Y880" s="163">
        <f t="shared" si="2558"/>
        <v>5</v>
      </c>
      <c r="Z880" s="163">
        <f t="shared" si="2559"/>
        <v>4</v>
      </c>
      <c r="AA880" s="163">
        <f t="shared" si="2560"/>
        <v>3</v>
      </c>
      <c r="AB880" s="163">
        <f t="shared" si="2561"/>
        <v>2</v>
      </c>
      <c r="AC880" s="163">
        <f t="shared" si="2562"/>
        <v>1</v>
      </c>
      <c r="AD880" s="163">
        <f t="shared" si="2563"/>
        <v>0</v>
      </c>
      <c r="AE880" s="163">
        <f t="shared" si="2564"/>
        <v>0</v>
      </c>
      <c r="AF880" s="163">
        <f t="shared" si="2565"/>
        <v>0</v>
      </c>
      <c r="AG880" s="163">
        <f t="shared" si="2572"/>
        <v>0</v>
      </c>
      <c r="AH880" s="163">
        <f t="shared" si="2566"/>
        <v>0</v>
      </c>
      <c r="AI880" s="163">
        <f t="shared" si="2567"/>
        <v>0</v>
      </c>
      <c r="AJ880" s="163">
        <f t="shared" si="2568"/>
        <v>0</v>
      </c>
      <c r="AK880" s="163">
        <f t="shared" si="2569"/>
        <v>0</v>
      </c>
      <c r="AL880" s="163">
        <f t="shared" si="2570"/>
        <v>0</v>
      </c>
      <c r="AM880" s="163">
        <f t="shared" si="2571"/>
        <v>0</v>
      </c>
    </row>
    <row r="881" spans="1:39" outlineLevel="2">
      <c r="A881" s="11">
        <f>ROW()</f>
        <v>881</v>
      </c>
      <c r="C881" s="6" t="s">
        <v>477</v>
      </c>
      <c r="D881" s="39"/>
      <c r="E881" s="39"/>
      <c r="F881" s="39"/>
      <c r="G881" s="39"/>
      <c r="H881" s="39"/>
      <c r="I881" s="9"/>
      <c r="J881" s="39"/>
      <c r="K881" s="163"/>
      <c r="L881" s="163"/>
      <c r="M881" s="163"/>
      <c r="N881" s="163"/>
      <c r="O881" s="164">
        <f>Inputs!$E$70</f>
        <v>10</v>
      </c>
      <c r="P881" s="163">
        <f t="shared" si="2549"/>
        <v>9</v>
      </c>
      <c r="Q881" s="163">
        <f t="shared" si="2550"/>
        <v>8</v>
      </c>
      <c r="R881" s="163">
        <f t="shared" si="2551"/>
        <v>7</v>
      </c>
      <c r="S881" s="163">
        <f t="shared" si="2552"/>
        <v>6</v>
      </c>
      <c r="T881" s="163">
        <f t="shared" si="2553"/>
        <v>5</v>
      </c>
      <c r="U881" s="163">
        <f t="shared" si="2554"/>
        <v>4</v>
      </c>
      <c r="V881" s="163">
        <f t="shared" si="2555"/>
        <v>3</v>
      </c>
      <c r="W881" s="163">
        <f t="shared" si="2556"/>
        <v>2</v>
      </c>
      <c r="X881" s="163">
        <f t="shared" si="2557"/>
        <v>1</v>
      </c>
      <c r="Y881" s="163">
        <f t="shared" si="2558"/>
        <v>0</v>
      </c>
      <c r="Z881" s="163">
        <f t="shared" si="2559"/>
        <v>0</v>
      </c>
      <c r="AA881" s="163">
        <f t="shared" si="2560"/>
        <v>0</v>
      </c>
      <c r="AB881" s="163">
        <f t="shared" si="2561"/>
        <v>0</v>
      </c>
      <c r="AC881" s="163">
        <f t="shared" si="2562"/>
        <v>0</v>
      </c>
      <c r="AD881" s="163">
        <f t="shared" si="2563"/>
        <v>0</v>
      </c>
      <c r="AE881" s="163">
        <f t="shared" si="2564"/>
        <v>0</v>
      </c>
      <c r="AF881" s="163">
        <f t="shared" si="2565"/>
        <v>0</v>
      </c>
      <c r="AG881" s="163">
        <f t="shared" si="2572"/>
        <v>0</v>
      </c>
      <c r="AH881" s="163">
        <f t="shared" si="2566"/>
        <v>0</v>
      </c>
      <c r="AI881" s="163">
        <f t="shared" si="2567"/>
        <v>0</v>
      </c>
      <c r="AJ881" s="163">
        <f t="shared" si="2568"/>
        <v>0</v>
      </c>
      <c r="AK881" s="163">
        <f t="shared" si="2569"/>
        <v>0</v>
      </c>
      <c r="AL881" s="163">
        <f t="shared" si="2570"/>
        <v>0</v>
      </c>
      <c r="AM881" s="163">
        <f t="shared" si="2571"/>
        <v>0</v>
      </c>
    </row>
    <row r="882" spans="1:39" outlineLevel="2">
      <c r="A882" s="11">
        <f>ROW()</f>
        <v>882</v>
      </c>
      <c r="C882" s="6" t="s">
        <v>511</v>
      </c>
      <c r="D882" s="39"/>
      <c r="E882" s="39"/>
      <c r="F882" s="39"/>
      <c r="G882" s="39"/>
      <c r="H882" s="39"/>
      <c r="I882" s="9"/>
      <c r="J882" s="39"/>
      <c r="K882" s="163"/>
      <c r="L882" s="163"/>
      <c r="M882" s="163"/>
      <c r="N882" s="163"/>
      <c r="O882" s="164">
        <f>Inputs!$E$71</f>
        <v>20</v>
      </c>
      <c r="P882" s="163">
        <f t="shared" si="2549"/>
        <v>19</v>
      </c>
      <c r="Q882" s="163">
        <f t="shared" si="2550"/>
        <v>18</v>
      </c>
      <c r="R882" s="163">
        <f t="shared" si="2551"/>
        <v>17</v>
      </c>
      <c r="S882" s="163">
        <f t="shared" si="2552"/>
        <v>16</v>
      </c>
      <c r="T882" s="163">
        <f t="shared" si="2553"/>
        <v>15</v>
      </c>
      <c r="U882" s="163">
        <f t="shared" si="2554"/>
        <v>14</v>
      </c>
      <c r="V882" s="163">
        <f t="shared" si="2555"/>
        <v>13</v>
      </c>
      <c r="W882" s="163">
        <f t="shared" si="2556"/>
        <v>12</v>
      </c>
      <c r="X882" s="163">
        <f t="shared" si="2557"/>
        <v>11</v>
      </c>
      <c r="Y882" s="163">
        <f t="shared" si="2558"/>
        <v>10</v>
      </c>
      <c r="Z882" s="163">
        <f t="shared" si="2559"/>
        <v>9</v>
      </c>
      <c r="AA882" s="163">
        <f t="shared" si="2560"/>
        <v>8</v>
      </c>
      <c r="AB882" s="163">
        <f t="shared" si="2561"/>
        <v>7</v>
      </c>
      <c r="AC882" s="163">
        <f t="shared" si="2562"/>
        <v>6</v>
      </c>
      <c r="AD882" s="163">
        <f t="shared" si="2563"/>
        <v>5</v>
      </c>
      <c r="AE882" s="163">
        <f t="shared" si="2564"/>
        <v>4</v>
      </c>
      <c r="AF882" s="163">
        <f t="shared" si="2565"/>
        <v>3</v>
      </c>
      <c r="AG882" s="163">
        <f t="shared" si="2572"/>
        <v>2</v>
      </c>
      <c r="AH882" s="163">
        <f t="shared" si="2566"/>
        <v>1</v>
      </c>
      <c r="AI882" s="163">
        <f t="shared" si="2567"/>
        <v>0</v>
      </c>
      <c r="AJ882" s="163">
        <f t="shared" si="2568"/>
        <v>0</v>
      </c>
      <c r="AK882" s="163">
        <f t="shared" si="2569"/>
        <v>0</v>
      </c>
      <c r="AL882" s="163">
        <f t="shared" si="2570"/>
        <v>0</v>
      </c>
      <c r="AM882" s="163">
        <f t="shared" si="2571"/>
        <v>0</v>
      </c>
    </row>
    <row r="883" spans="1:39" outlineLevel="2">
      <c r="A883" s="11">
        <f>ROW()</f>
        <v>883</v>
      </c>
      <c r="C883" s="6" t="s">
        <v>655</v>
      </c>
      <c r="D883" s="39"/>
      <c r="E883" s="39"/>
      <c r="F883" s="39"/>
      <c r="G883" s="39"/>
      <c r="H883" s="39"/>
      <c r="I883" s="9"/>
      <c r="J883" s="39"/>
      <c r="K883" s="163"/>
      <c r="L883" s="163"/>
      <c r="M883" s="163"/>
      <c r="N883" s="163"/>
      <c r="O883" s="164"/>
      <c r="P883" s="163"/>
      <c r="Q883" s="163"/>
      <c r="R883" s="163"/>
      <c r="S883" s="163"/>
      <c r="T883" s="163"/>
      <c r="U883" s="163"/>
      <c r="V883" s="163"/>
      <c r="W883" s="163"/>
      <c r="X883" s="163"/>
      <c r="Y883" s="163"/>
      <c r="Z883" s="163"/>
      <c r="AA883" s="163"/>
      <c r="AB883" s="163"/>
      <c r="AC883" s="163"/>
      <c r="AD883" s="163"/>
      <c r="AE883" s="163"/>
      <c r="AF883" s="163"/>
      <c r="AG883" s="163"/>
      <c r="AH883" s="163"/>
      <c r="AI883" s="163"/>
      <c r="AJ883" s="163"/>
      <c r="AK883" s="163"/>
      <c r="AL883" s="163"/>
      <c r="AM883" s="163"/>
    </row>
    <row r="884" spans="1:39" outlineLevel="2">
      <c r="A884" s="11">
        <f>ROW()</f>
        <v>884</v>
      </c>
      <c r="C884" s="6" t="s">
        <v>656</v>
      </c>
      <c r="D884" s="39"/>
      <c r="E884" s="39"/>
      <c r="F884" s="39"/>
      <c r="G884" s="39"/>
      <c r="H884" s="39"/>
      <c r="I884" s="9"/>
      <c r="J884" s="39"/>
      <c r="K884" s="163"/>
      <c r="L884" s="163"/>
      <c r="M884" s="163"/>
      <c r="N884" s="163"/>
      <c r="O884" s="164"/>
      <c r="P884" s="163"/>
      <c r="Q884" s="163"/>
      <c r="R884" s="163"/>
      <c r="S884" s="163"/>
      <c r="T884" s="163"/>
      <c r="U884" s="163"/>
      <c r="V884" s="163"/>
      <c r="W884" s="163"/>
      <c r="X884" s="163"/>
      <c r="Y884" s="163"/>
      <c r="Z884" s="163"/>
      <c r="AA884" s="163"/>
      <c r="AB884" s="163"/>
      <c r="AC884" s="163"/>
      <c r="AD884" s="163"/>
      <c r="AE884" s="163"/>
      <c r="AF884" s="163"/>
      <c r="AG884" s="163"/>
      <c r="AH884" s="163"/>
      <c r="AI884" s="163"/>
      <c r="AJ884" s="163"/>
      <c r="AK884" s="163"/>
      <c r="AL884" s="163"/>
      <c r="AM884" s="163"/>
    </row>
    <row r="885" spans="1:39" outlineLevel="2">
      <c r="A885" s="11">
        <f>ROW()</f>
        <v>885</v>
      </c>
      <c r="C885" s="6" t="s">
        <v>667</v>
      </c>
      <c r="D885" s="39"/>
      <c r="E885" s="39"/>
      <c r="F885" s="39"/>
      <c r="G885" s="39"/>
      <c r="H885" s="39"/>
      <c r="I885" s="9"/>
      <c r="J885" s="39"/>
      <c r="K885" s="163"/>
      <c r="L885" s="163"/>
      <c r="M885" s="163"/>
      <c r="N885" s="163"/>
      <c r="O885" s="164"/>
      <c r="P885" s="163"/>
      <c r="Q885" s="163"/>
      <c r="R885" s="163"/>
      <c r="S885" s="163"/>
      <c r="T885" s="163"/>
      <c r="U885" s="163"/>
      <c r="V885" s="163"/>
      <c r="W885" s="163"/>
      <c r="X885" s="163"/>
      <c r="Y885" s="163"/>
      <c r="Z885" s="163"/>
      <c r="AA885" s="163"/>
      <c r="AB885" s="163"/>
      <c r="AC885" s="163"/>
      <c r="AD885" s="163"/>
      <c r="AE885" s="163"/>
      <c r="AF885" s="163"/>
      <c r="AG885" s="163"/>
      <c r="AH885" s="163"/>
      <c r="AI885" s="163"/>
      <c r="AJ885" s="163"/>
      <c r="AK885" s="163"/>
      <c r="AL885" s="163"/>
      <c r="AM885" s="163"/>
    </row>
    <row r="886" spans="1:39" outlineLevel="2">
      <c r="A886" s="11">
        <f>ROW()</f>
        <v>886</v>
      </c>
      <c r="C886" s="6" t="s">
        <v>212</v>
      </c>
      <c r="D886" s="39"/>
      <c r="E886" s="39"/>
      <c r="F886" s="39"/>
      <c r="G886" s="39"/>
      <c r="H886" s="39"/>
      <c r="I886" s="9"/>
      <c r="J886" s="39"/>
      <c r="K886" s="163"/>
      <c r="L886" s="163"/>
      <c r="M886" s="163"/>
      <c r="N886" s="163"/>
      <c r="O886" s="164"/>
      <c r="P886" s="163"/>
      <c r="Q886" s="163"/>
      <c r="R886" s="163"/>
      <c r="S886" s="163"/>
      <c r="T886" s="163"/>
      <c r="U886" s="163"/>
      <c r="V886" s="163"/>
      <c r="W886" s="163"/>
      <c r="X886" s="163"/>
      <c r="Y886" s="163"/>
      <c r="Z886" s="163"/>
      <c r="AA886" s="163"/>
      <c r="AB886" s="163"/>
      <c r="AC886" s="163"/>
      <c r="AD886" s="163"/>
      <c r="AE886" s="163"/>
      <c r="AF886" s="163"/>
      <c r="AG886" s="163"/>
      <c r="AH886" s="163"/>
      <c r="AI886" s="163"/>
      <c r="AJ886" s="163"/>
      <c r="AK886" s="163"/>
      <c r="AL886" s="163"/>
      <c r="AM886" s="163"/>
    </row>
    <row r="887" spans="1:39" outlineLevel="2">
      <c r="A887" s="11">
        <f>ROW()</f>
        <v>887</v>
      </c>
      <c r="C887" s="30" t="s">
        <v>362</v>
      </c>
      <c r="D887" s="90"/>
      <c r="E887" s="90"/>
      <c r="F887" s="90"/>
      <c r="G887" s="90"/>
      <c r="H887" s="90"/>
      <c r="I887" s="15"/>
      <c r="J887" s="90"/>
      <c r="K887" s="15"/>
      <c r="L887" s="15"/>
      <c r="M887" s="15"/>
      <c r="N887" s="15"/>
      <c r="O887" s="288">
        <f>Inputs!$E$76</f>
        <v>5</v>
      </c>
      <c r="P887" s="928">
        <f t="shared" ref="P887" si="2573">MAX(0,O887-1)</f>
        <v>4</v>
      </c>
      <c r="Q887" s="928">
        <f t="shared" ref="Q887" si="2574">MAX(0,P887-1)</f>
        <v>3</v>
      </c>
      <c r="R887" s="928">
        <f t="shared" ref="R887" si="2575">MAX(0,Q887-1)</f>
        <v>2</v>
      </c>
      <c r="S887" s="928">
        <f t="shared" ref="S887" si="2576">MAX(0,R887-1)</f>
        <v>1</v>
      </c>
      <c r="T887" s="928">
        <f t="shared" ref="T887" si="2577">MAX(0,S887-1)</f>
        <v>0</v>
      </c>
      <c r="U887" s="928">
        <f t="shared" ref="U887" si="2578">MAX(0,T887-1)</f>
        <v>0</v>
      </c>
      <c r="V887" s="928">
        <f t="shared" ref="V887" si="2579">MAX(0,U887-1)</f>
        <v>0</v>
      </c>
      <c r="W887" s="928">
        <f t="shared" ref="W887" si="2580">MAX(0,V887-1)</f>
        <v>0</v>
      </c>
      <c r="X887" s="928">
        <f t="shared" ref="X887" si="2581">MAX(0,W887-1)</f>
        <v>0</v>
      </c>
      <c r="Y887" s="928">
        <f t="shared" ref="Y887" si="2582">MAX(0,X887-1)</f>
        <v>0</v>
      </c>
      <c r="Z887" s="928">
        <f t="shared" ref="Z887" si="2583">MAX(0,Y887-1)</f>
        <v>0</v>
      </c>
      <c r="AA887" s="928">
        <f t="shared" ref="AA887" si="2584">MAX(0,Z887-1)</f>
        <v>0</v>
      </c>
      <c r="AB887" s="928">
        <f t="shared" ref="AB887" si="2585">MAX(0,AA887-1)</f>
        <v>0</v>
      </c>
      <c r="AC887" s="928">
        <f t="shared" ref="AC887" si="2586">MAX(0,AB887-1)</f>
        <v>0</v>
      </c>
      <c r="AD887" s="928">
        <f t="shared" ref="AD887" si="2587">MAX(0,AC887-1)</f>
        <v>0</v>
      </c>
      <c r="AE887" s="928">
        <f t="shared" ref="AE887" si="2588">MAX(0,AD887-1)</f>
        <v>0</v>
      </c>
      <c r="AF887" s="928">
        <f t="shared" ref="AF887" si="2589">MAX(0,AE887-1)</f>
        <v>0</v>
      </c>
      <c r="AG887" s="928">
        <f t="shared" ref="AG887" si="2590">MAX(0,AF887-1)</f>
        <v>0</v>
      </c>
      <c r="AH887" s="928">
        <f t="shared" ref="AH887" si="2591">MAX(0,AG887-1)</f>
        <v>0</v>
      </c>
      <c r="AI887" s="928">
        <f t="shared" ref="AI887" si="2592">MAX(0,AH887-1)</f>
        <v>0</v>
      </c>
      <c r="AJ887" s="928">
        <f t="shared" ref="AJ887" si="2593">MAX(0,AI887-1)</f>
        <v>0</v>
      </c>
      <c r="AK887" s="928">
        <f t="shared" ref="AK887" si="2594">MAX(0,AJ887-1)</f>
        <v>0</v>
      </c>
      <c r="AL887" s="928">
        <f t="shared" ref="AL887" si="2595">MAX(0,AK887-1)</f>
        <v>0</v>
      </c>
      <c r="AM887" s="928">
        <f t="shared" ref="AM887" si="2596">MAX(0,AL887-1)</f>
        <v>0</v>
      </c>
    </row>
    <row r="888" spans="1:39" outlineLevel="2">
      <c r="A888" s="11">
        <f>ROW()</f>
        <v>888</v>
      </c>
      <c r="D888" s="39"/>
      <c r="E888" s="39"/>
      <c r="F888" s="39"/>
      <c r="G888" s="39"/>
      <c r="H888" s="3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</row>
    <row r="889" spans="1:39" outlineLevel="2">
      <c r="A889" s="11">
        <f>ROW()</f>
        <v>889</v>
      </c>
      <c r="B889" s="343" t="s">
        <v>68</v>
      </c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</row>
    <row r="890" spans="1:39" outlineLevel="2">
      <c r="A890" s="11">
        <f>ROW()</f>
        <v>890</v>
      </c>
      <c r="C890" s="6" t="s">
        <v>2</v>
      </c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9">
        <f t="shared" ref="N890:T893" si="2597">M950</f>
        <v>0</v>
      </c>
      <c r="O890" s="9">
        <f t="shared" si="2597"/>
        <v>7.4336034800000004</v>
      </c>
      <c r="P890" s="9">
        <f t="shared" si="2597"/>
        <v>7.0619233060000006</v>
      </c>
      <c r="Q890" s="9">
        <f t="shared" si="2597"/>
        <v>6.6902431320000009</v>
      </c>
      <c r="R890" s="9">
        <f t="shared" si="2597"/>
        <v>6.3185629580000011</v>
      </c>
      <c r="S890" s="9">
        <f t="shared" si="2597"/>
        <v>5.9468827840000014</v>
      </c>
      <c r="T890" s="9">
        <f t="shared" si="2597"/>
        <v>5.5752026100000016</v>
      </c>
      <c r="U890" s="9">
        <f t="shared" ref="U890:AC890" si="2598">T950</f>
        <v>5.2035224360000019</v>
      </c>
      <c r="V890" s="9">
        <f t="shared" si="2598"/>
        <v>4.8318422620000021</v>
      </c>
      <c r="W890" s="9">
        <f t="shared" si="2598"/>
        <v>4.4601620880000024</v>
      </c>
      <c r="X890" s="9">
        <f t="shared" si="2598"/>
        <v>4.0884819140000026</v>
      </c>
      <c r="Y890" s="9">
        <f t="shared" si="2598"/>
        <v>3.7168017400000024</v>
      </c>
      <c r="Z890" s="9">
        <f t="shared" si="2598"/>
        <v>3.3451215660000022</v>
      </c>
      <c r="AA890" s="9">
        <f t="shared" si="2598"/>
        <v>2.973441392000002</v>
      </c>
      <c r="AB890" s="9">
        <f t="shared" si="2598"/>
        <v>2.6017612180000018</v>
      </c>
      <c r="AC890" s="9">
        <f t="shared" si="2598"/>
        <v>2.2300810440000016</v>
      </c>
      <c r="AD890" s="9">
        <f t="shared" ref="AD890:AH893" si="2599">AC950</f>
        <v>1.8584008700000014</v>
      </c>
      <c r="AE890" s="9">
        <f t="shared" si="2599"/>
        <v>1.4867206960000012</v>
      </c>
      <c r="AF890" s="9">
        <f t="shared" si="2599"/>
        <v>1.115040522000001</v>
      </c>
      <c r="AG890" s="9">
        <f t="shared" si="2599"/>
        <v>0.74336034800000061</v>
      </c>
      <c r="AH890" s="9">
        <f t="shared" si="2599"/>
        <v>0.37168017400000031</v>
      </c>
      <c r="AI890" s="9">
        <f t="shared" ref="AI890:AM898" si="2600">AH950</f>
        <v>0</v>
      </c>
      <c r="AJ890" s="9">
        <f t="shared" si="2600"/>
        <v>0</v>
      </c>
      <c r="AK890" s="9">
        <f t="shared" si="2600"/>
        <v>0</v>
      </c>
      <c r="AL890" s="9">
        <f t="shared" si="2600"/>
        <v>0</v>
      </c>
      <c r="AM890" s="9">
        <f t="shared" si="2600"/>
        <v>0</v>
      </c>
    </row>
    <row r="891" spans="1:39" outlineLevel="2">
      <c r="A891" s="11">
        <f>ROW()</f>
        <v>891</v>
      </c>
      <c r="C891" s="6" t="s">
        <v>3</v>
      </c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9">
        <f t="shared" si="2597"/>
        <v>0</v>
      </c>
      <c r="O891" s="9">
        <f t="shared" si="2597"/>
        <v>41.216322780000006</v>
      </c>
      <c r="P891" s="9">
        <f t="shared" si="2597"/>
        <v>39.155506641000002</v>
      </c>
      <c r="Q891" s="9">
        <f t="shared" si="2597"/>
        <v>37.094690502000006</v>
      </c>
      <c r="R891" s="9">
        <f t="shared" si="2597"/>
        <v>35.033874363000002</v>
      </c>
      <c r="S891" s="9">
        <f t="shared" si="2597"/>
        <v>32.973058223999999</v>
      </c>
      <c r="T891" s="9">
        <f t="shared" si="2597"/>
        <v>30.912242084999999</v>
      </c>
      <c r="U891" s="9">
        <f t="shared" ref="U891:AC891" si="2601">T951</f>
        <v>28.851425945999999</v>
      </c>
      <c r="V891" s="9">
        <f t="shared" si="2601"/>
        <v>26.790609806999999</v>
      </c>
      <c r="W891" s="9">
        <f t="shared" si="2601"/>
        <v>24.729793667999999</v>
      </c>
      <c r="X891" s="9">
        <f t="shared" si="2601"/>
        <v>22.668977528999999</v>
      </c>
      <c r="Y891" s="9">
        <f t="shared" si="2601"/>
        <v>20.608161389999999</v>
      </c>
      <c r="Z891" s="9">
        <f t="shared" si="2601"/>
        <v>18.547345250999999</v>
      </c>
      <c r="AA891" s="9">
        <f t="shared" si="2601"/>
        <v>16.486529111999999</v>
      </c>
      <c r="AB891" s="9">
        <f t="shared" si="2601"/>
        <v>14.425712973</v>
      </c>
      <c r="AC891" s="9">
        <f t="shared" si="2601"/>
        <v>12.364896834</v>
      </c>
      <c r="AD891" s="9">
        <f t="shared" si="2599"/>
        <v>10.304080695</v>
      </c>
      <c r="AE891" s="9">
        <f t="shared" si="2599"/>
        <v>8.2432645559999997</v>
      </c>
      <c r="AF891" s="9">
        <f t="shared" si="2599"/>
        <v>6.1824484169999998</v>
      </c>
      <c r="AG891" s="9">
        <f t="shared" si="2599"/>
        <v>4.1216322779999999</v>
      </c>
      <c r="AH891" s="9">
        <f t="shared" si="2599"/>
        <v>2.0608161389999999</v>
      </c>
      <c r="AI891" s="9">
        <f t="shared" si="2600"/>
        <v>0</v>
      </c>
      <c r="AJ891" s="9">
        <f t="shared" si="2600"/>
        <v>0</v>
      </c>
      <c r="AK891" s="9">
        <f t="shared" si="2600"/>
        <v>0</v>
      </c>
      <c r="AL891" s="9">
        <f t="shared" si="2600"/>
        <v>0</v>
      </c>
      <c r="AM891" s="9">
        <f t="shared" si="2600"/>
        <v>0</v>
      </c>
    </row>
    <row r="892" spans="1:39" outlineLevel="2">
      <c r="A892" s="11">
        <f>ROW()</f>
        <v>892</v>
      </c>
      <c r="C892" s="6" t="s">
        <v>4</v>
      </c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9">
        <f t="shared" si="2597"/>
        <v>0</v>
      </c>
      <c r="O892" s="9">
        <f t="shared" si="2597"/>
        <v>0</v>
      </c>
      <c r="P892" s="9">
        <f t="shared" si="2597"/>
        <v>0</v>
      </c>
      <c r="Q892" s="9">
        <f t="shared" si="2597"/>
        <v>0</v>
      </c>
      <c r="R892" s="9">
        <f t="shared" si="2597"/>
        <v>0</v>
      </c>
      <c r="S892" s="9">
        <f t="shared" si="2597"/>
        <v>0</v>
      </c>
      <c r="T892" s="9">
        <f t="shared" si="2597"/>
        <v>0</v>
      </c>
      <c r="U892" s="9">
        <f t="shared" ref="U892:AC892" si="2602">T952</f>
        <v>0</v>
      </c>
      <c r="V892" s="9">
        <f t="shared" si="2602"/>
        <v>0</v>
      </c>
      <c r="W892" s="9">
        <f t="shared" si="2602"/>
        <v>0</v>
      </c>
      <c r="X892" s="9">
        <f t="shared" si="2602"/>
        <v>0</v>
      </c>
      <c r="Y892" s="9">
        <f t="shared" si="2602"/>
        <v>0</v>
      </c>
      <c r="Z892" s="9">
        <f t="shared" si="2602"/>
        <v>0</v>
      </c>
      <c r="AA892" s="9">
        <f t="shared" si="2602"/>
        <v>0</v>
      </c>
      <c r="AB892" s="9">
        <f t="shared" si="2602"/>
        <v>0</v>
      </c>
      <c r="AC892" s="9">
        <f t="shared" si="2602"/>
        <v>0</v>
      </c>
      <c r="AD892" s="9">
        <f t="shared" si="2599"/>
        <v>0</v>
      </c>
      <c r="AE892" s="9">
        <f t="shared" si="2599"/>
        <v>0</v>
      </c>
      <c r="AF892" s="9">
        <f t="shared" si="2599"/>
        <v>0</v>
      </c>
      <c r="AG892" s="9">
        <f t="shared" si="2599"/>
        <v>0</v>
      </c>
      <c r="AH892" s="9">
        <f t="shared" si="2599"/>
        <v>0</v>
      </c>
      <c r="AI892" s="9">
        <f t="shared" si="2600"/>
        <v>0</v>
      </c>
      <c r="AJ892" s="9">
        <f t="shared" si="2600"/>
        <v>0</v>
      </c>
      <c r="AK892" s="9">
        <f t="shared" si="2600"/>
        <v>0</v>
      </c>
      <c r="AL892" s="9">
        <f t="shared" si="2600"/>
        <v>0</v>
      </c>
      <c r="AM892" s="9">
        <f t="shared" si="2600"/>
        <v>0</v>
      </c>
    </row>
    <row r="893" spans="1:39" outlineLevel="2">
      <c r="A893" s="11">
        <f>ROW()</f>
        <v>893</v>
      </c>
      <c r="C893" s="6" t="s">
        <v>5</v>
      </c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9">
        <f t="shared" si="2597"/>
        <v>0</v>
      </c>
      <c r="O893" s="9">
        <f t="shared" si="2597"/>
        <v>3.5204673699999995</v>
      </c>
      <c r="P893" s="9">
        <f t="shared" si="2597"/>
        <v>3.3444440014999994</v>
      </c>
      <c r="Q893" s="9">
        <f t="shared" si="2597"/>
        <v>3.1684206329999993</v>
      </c>
      <c r="R893" s="9">
        <f t="shared" si="2597"/>
        <v>2.9923972644999992</v>
      </c>
      <c r="S893" s="9">
        <f t="shared" si="2597"/>
        <v>2.8163738959999991</v>
      </c>
      <c r="T893" s="9">
        <f t="shared" si="2597"/>
        <v>2.640350527499999</v>
      </c>
      <c r="U893" s="9">
        <f t="shared" ref="U893:AC893" si="2603">T953</f>
        <v>2.4643271589999989</v>
      </c>
      <c r="V893" s="9">
        <f t="shared" si="2603"/>
        <v>2.2236517977766126</v>
      </c>
      <c r="W893" s="9">
        <f t="shared" si="2603"/>
        <v>2.0526016594861041</v>
      </c>
      <c r="X893" s="9">
        <f t="shared" si="2603"/>
        <v>1.8815515211955953</v>
      </c>
      <c r="Y893" s="9">
        <f t="shared" si="2603"/>
        <v>1.7105013829050866</v>
      </c>
      <c r="Z893" s="9">
        <f t="shared" si="2603"/>
        <v>1.5394512446145778</v>
      </c>
      <c r="AA893" s="9">
        <f t="shared" si="2603"/>
        <v>1.3684011063240691</v>
      </c>
      <c r="AB893" s="9">
        <f t="shared" si="2603"/>
        <v>1.1973509680335606</v>
      </c>
      <c r="AC893" s="9">
        <f t="shared" si="2603"/>
        <v>1.0263008297430518</v>
      </c>
      <c r="AD893" s="9">
        <f t="shared" si="2599"/>
        <v>0.85525069145254318</v>
      </c>
      <c r="AE893" s="9">
        <f t="shared" si="2599"/>
        <v>0.68420055316203454</v>
      </c>
      <c r="AF893" s="9">
        <f t="shared" si="2599"/>
        <v>0.51315041487152591</v>
      </c>
      <c r="AG893" s="9">
        <f t="shared" si="2599"/>
        <v>0.34210027658101727</v>
      </c>
      <c r="AH893" s="9">
        <f t="shared" si="2599"/>
        <v>0.17105013829050864</v>
      </c>
      <c r="AI893" s="9">
        <f t="shared" si="2600"/>
        <v>0</v>
      </c>
      <c r="AJ893" s="9">
        <f t="shared" si="2600"/>
        <v>0</v>
      </c>
      <c r="AK893" s="9">
        <f t="shared" si="2600"/>
        <v>0</v>
      </c>
      <c r="AL893" s="9">
        <f t="shared" si="2600"/>
        <v>0</v>
      </c>
      <c r="AM893" s="9">
        <f t="shared" si="2600"/>
        <v>0</v>
      </c>
    </row>
    <row r="894" spans="1:39" outlineLevel="2">
      <c r="A894" s="11">
        <f>ROW()</f>
        <v>894</v>
      </c>
      <c r="C894" s="6" t="s">
        <v>473</v>
      </c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9">
        <f t="shared" ref="N894:N896" si="2604">M954</f>
        <v>0</v>
      </c>
      <c r="O894" s="9">
        <f t="shared" ref="O894:O896" si="2605">N954</f>
        <v>0</v>
      </c>
      <c r="P894" s="9">
        <f t="shared" ref="P894:P896" si="2606">O954</f>
        <v>0</v>
      </c>
      <c r="Q894" s="9">
        <f t="shared" ref="Q894:Q896" si="2607">P954</f>
        <v>0</v>
      </c>
      <c r="R894" s="9">
        <f t="shared" ref="R894:R896" si="2608">Q954</f>
        <v>0</v>
      </c>
      <c r="S894" s="9">
        <f t="shared" ref="S894:S896" si="2609">R954</f>
        <v>0</v>
      </c>
      <c r="T894" s="9">
        <f t="shared" ref="T894:T896" si="2610">S954</f>
        <v>0</v>
      </c>
      <c r="U894" s="9">
        <f t="shared" ref="U894:U896" si="2611">T954</f>
        <v>0</v>
      </c>
      <c r="V894" s="9">
        <f t="shared" ref="V894:V896" si="2612">U954</f>
        <v>0</v>
      </c>
      <c r="W894" s="9">
        <f t="shared" ref="W894:W896" si="2613">V954</f>
        <v>0</v>
      </c>
      <c r="X894" s="9">
        <f t="shared" ref="X894:X896" si="2614">W954</f>
        <v>0</v>
      </c>
      <c r="Y894" s="9">
        <f t="shared" ref="Y894:Y896" si="2615">X954</f>
        <v>0</v>
      </c>
      <c r="Z894" s="9">
        <f t="shared" ref="Z894:Z896" si="2616">Y954</f>
        <v>0</v>
      </c>
      <c r="AA894" s="9">
        <f t="shared" ref="AA894:AA896" si="2617">Z954</f>
        <v>0</v>
      </c>
      <c r="AB894" s="9">
        <f t="shared" ref="AB894:AB896" si="2618">AA954</f>
        <v>0</v>
      </c>
      <c r="AC894" s="9">
        <f t="shared" ref="AC894:AC896" si="2619">AB954</f>
        <v>0</v>
      </c>
      <c r="AD894" s="9">
        <f t="shared" ref="AD894:AD896" si="2620">AC954</f>
        <v>0</v>
      </c>
      <c r="AE894" s="9">
        <f t="shared" ref="AE894:AE896" si="2621">AD954</f>
        <v>0</v>
      </c>
      <c r="AF894" s="9">
        <f t="shared" ref="AF894:AF896" si="2622">AE954</f>
        <v>0</v>
      </c>
      <c r="AG894" s="9">
        <f t="shared" ref="AG894:AG896" si="2623">AF954</f>
        <v>0</v>
      </c>
      <c r="AH894" s="9">
        <f t="shared" ref="AH894:AH896" si="2624">AG954</f>
        <v>0</v>
      </c>
      <c r="AI894" s="9">
        <f t="shared" si="2600"/>
        <v>0</v>
      </c>
      <c r="AJ894" s="9">
        <f t="shared" si="2600"/>
        <v>0</v>
      </c>
      <c r="AK894" s="9">
        <f t="shared" si="2600"/>
        <v>0</v>
      </c>
      <c r="AL894" s="9">
        <f t="shared" si="2600"/>
        <v>0</v>
      </c>
      <c r="AM894" s="9">
        <f t="shared" si="2600"/>
        <v>0</v>
      </c>
    </row>
    <row r="895" spans="1:39" outlineLevel="2">
      <c r="A895" s="11">
        <f>ROW()</f>
        <v>895</v>
      </c>
      <c r="C895" s="6" t="s">
        <v>474</v>
      </c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9">
        <f t="shared" si="2604"/>
        <v>0</v>
      </c>
      <c r="O895" s="9">
        <f t="shared" si="2605"/>
        <v>0</v>
      </c>
      <c r="P895" s="9">
        <f t="shared" si="2606"/>
        <v>0</v>
      </c>
      <c r="Q895" s="9">
        <f t="shared" si="2607"/>
        <v>0</v>
      </c>
      <c r="R895" s="9">
        <f t="shared" si="2608"/>
        <v>0</v>
      </c>
      <c r="S895" s="9">
        <f t="shared" si="2609"/>
        <v>0</v>
      </c>
      <c r="T895" s="9">
        <f t="shared" si="2610"/>
        <v>0</v>
      </c>
      <c r="U895" s="9">
        <f t="shared" si="2611"/>
        <v>0</v>
      </c>
      <c r="V895" s="9">
        <f t="shared" si="2612"/>
        <v>0</v>
      </c>
      <c r="W895" s="9">
        <f t="shared" si="2613"/>
        <v>0</v>
      </c>
      <c r="X895" s="9">
        <f t="shared" si="2614"/>
        <v>0</v>
      </c>
      <c r="Y895" s="9">
        <f t="shared" si="2615"/>
        <v>0</v>
      </c>
      <c r="Z895" s="9">
        <f t="shared" si="2616"/>
        <v>0</v>
      </c>
      <c r="AA895" s="9">
        <f t="shared" si="2617"/>
        <v>0</v>
      </c>
      <c r="AB895" s="9">
        <f t="shared" si="2618"/>
        <v>0</v>
      </c>
      <c r="AC895" s="9">
        <f t="shared" si="2619"/>
        <v>0</v>
      </c>
      <c r="AD895" s="9">
        <f t="shared" si="2620"/>
        <v>0</v>
      </c>
      <c r="AE895" s="9">
        <f t="shared" si="2621"/>
        <v>0</v>
      </c>
      <c r="AF895" s="9">
        <f t="shared" si="2622"/>
        <v>0</v>
      </c>
      <c r="AG895" s="9">
        <f t="shared" si="2623"/>
        <v>0</v>
      </c>
      <c r="AH895" s="9">
        <f t="shared" si="2624"/>
        <v>0</v>
      </c>
      <c r="AI895" s="9">
        <f t="shared" si="2600"/>
        <v>0</v>
      </c>
      <c r="AJ895" s="9">
        <f t="shared" si="2600"/>
        <v>0</v>
      </c>
      <c r="AK895" s="9">
        <f t="shared" si="2600"/>
        <v>0</v>
      </c>
      <c r="AL895" s="9">
        <f t="shared" si="2600"/>
        <v>0</v>
      </c>
      <c r="AM895" s="9">
        <f t="shared" si="2600"/>
        <v>0</v>
      </c>
    </row>
    <row r="896" spans="1:39" outlineLevel="2">
      <c r="A896" s="11">
        <f>ROW()</f>
        <v>896</v>
      </c>
      <c r="C896" s="6" t="s">
        <v>477</v>
      </c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9">
        <f t="shared" si="2604"/>
        <v>0</v>
      </c>
      <c r="O896" s="9">
        <f t="shared" si="2605"/>
        <v>0</v>
      </c>
      <c r="P896" s="9">
        <f t="shared" si="2606"/>
        <v>0</v>
      </c>
      <c r="Q896" s="9">
        <f t="shared" si="2607"/>
        <v>0</v>
      </c>
      <c r="R896" s="9">
        <f t="shared" si="2608"/>
        <v>0</v>
      </c>
      <c r="S896" s="9">
        <f t="shared" si="2609"/>
        <v>0</v>
      </c>
      <c r="T896" s="9">
        <f t="shared" si="2610"/>
        <v>0</v>
      </c>
      <c r="U896" s="9">
        <f t="shared" si="2611"/>
        <v>0</v>
      </c>
      <c r="V896" s="9">
        <f t="shared" si="2612"/>
        <v>0</v>
      </c>
      <c r="W896" s="9">
        <f t="shared" si="2613"/>
        <v>0</v>
      </c>
      <c r="X896" s="9">
        <f t="shared" si="2614"/>
        <v>0</v>
      </c>
      <c r="Y896" s="9">
        <f t="shared" si="2615"/>
        <v>0</v>
      </c>
      <c r="Z896" s="9">
        <f t="shared" si="2616"/>
        <v>0</v>
      </c>
      <c r="AA896" s="9">
        <f t="shared" si="2617"/>
        <v>0</v>
      </c>
      <c r="AB896" s="9">
        <f t="shared" si="2618"/>
        <v>0</v>
      </c>
      <c r="AC896" s="9">
        <f t="shared" si="2619"/>
        <v>0</v>
      </c>
      <c r="AD896" s="9">
        <f t="shared" si="2620"/>
        <v>0</v>
      </c>
      <c r="AE896" s="9">
        <f t="shared" si="2621"/>
        <v>0</v>
      </c>
      <c r="AF896" s="9">
        <f t="shared" si="2622"/>
        <v>0</v>
      </c>
      <c r="AG896" s="9">
        <f t="shared" si="2623"/>
        <v>0</v>
      </c>
      <c r="AH896" s="9">
        <f t="shared" si="2624"/>
        <v>0</v>
      </c>
      <c r="AI896" s="9">
        <f t="shared" si="2600"/>
        <v>0</v>
      </c>
      <c r="AJ896" s="9">
        <f t="shared" si="2600"/>
        <v>0</v>
      </c>
      <c r="AK896" s="9">
        <f t="shared" si="2600"/>
        <v>0</v>
      </c>
      <c r="AL896" s="9">
        <f t="shared" si="2600"/>
        <v>0</v>
      </c>
      <c r="AM896" s="9">
        <f t="shared" si="2600"/>
        <v>0</v>
      </c>
    </row>
    <row r="897" spans="1:39" outlineLevel="2">
      <c r="A897" s="11">
        <f>ROW()</f>
        <v>897</v>
      </c>
      <c r="C897" s="6" t="s">
        <v>511</v>
      </c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9">
        <f t="shared" ref="N897" si="2625">M957</f>
        <v>0</v>
      </c>
      <c r="O897" s="9">
        <f t="shared" ref="O897" si="2626">N957</f>
        <v>0</v>
      </c>
      <c r="P897" s="9">
        <f t="shared" ref="P897" si="2627">O957</f>
        <v>0</v>
      </c>
      <c r="Q897" s="9">
        <f t="shared" ref="Q897" si="2628">P957</f>
        <v>0</v>
      </c>
      <c r="R897" s="9">
        <f t="shared" ref="R897" si="2629">Q957</f>
        <v>0</v>
      </c>
      <c r="S897" s="9">
        <f t="shared" ref="S897" si="2630">R957</f>
        <v>0</v>
      </c>
      <c r="T897" s="9">
        <f t="shared" ref="T897" si="2631">S957</f>
        <v>0</v>
      </c>
      <c r="U897" s="9">
        <f t="shared" ref="U897" si="2632">T957</f>
        <v>0</v>
      </c>
      <c r="V897" s="9">
        <f t="shared" ref="V897" si="2633">U957</f>
        <v>0</v>
      </c>
      <c r="W897" s="9">
        <f t="shared" ref="W897" si="2634">V957</f>
        <v>0</v>
      </c>
      <c r="X897" s="9">
        <f t="shared" ref="X897" si="2635">W957</f>
        <v>0</v>
      </c>
      <c r="Y897" s="9">
        <f t="shared" ref="Y897" si="2636">X957</f>
        <v>0</v>
      </c>
      <c r="Z897" s="9">
        <f t="shared" ref="Z897" si="2637">Y957</f>
        <v>0</v>
      </c>
      <c r="AA897" s="9">
        <f t="shared" ref="AA897" si="2638">Z957</f>
        <v>0</v>
      </c>
      <c r="AB897" s="9">
        <f t="shared" ref="AB897" si="2639">AA957</f>
        <v>0</v>
      </c>
      <c r="AC897" s="9">
        <f t="shared" ref="AC897" si="2640">AB957</f>
        <v>0</v>
      </c>
      <c r="AD897" s="9">
        <f t="shared" ref="AD897" si="2641">AC957</f>
        <v>0</v>
      </c>
      <c r="AE897" s="9">
        <f t="shared" ref="AE897" si="2642">AD957</f>
        <v>0</v>
      </c>
      <c r="AF897" s="9">
        <f t="shared" ref="AF897" si="2643">AE957</f>
        <v>0</v>
      </c>
      <c r="AG897" s="9">
        <f t="shared" ref="AG897" si="2644">AF957</f>
        <v>0</v>
      </c>
      <c r="AH897" s="9">
        <f t="shared" ref="AH897" si="2645">AG957</f>
        <v>0</v>
      </c>
      <c r="AI897" s="9">
        <f t="shared" si="2600"/>
        <v>0</v>
      </c>
      <c r="AJ897" s="9">
        <f t="shared" si="2600"/>
        <v>0</v>
      </c>
      <c r="AK897" s="9">
        <f t="shared" si="2600"/>
        <v>0</v>
      </c>
      <c r="AL897" s="9">
        <f t="shared" si="2600"/>
        <v>0</v>
      </c>
      <c r="AM897" s="9">
        <f t="shared" si="2600"/>
        <v>0</v>
      </c>
    </row>
    <row r="898" spans="1:39" outlineLevel="2">
      <c r="A898" s="11">
        <f>ROW()</f>
        <v>898</v>
      </c>
      <c r="C898" s="6" t="s">
        <v>655</v>
      </c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9">
        <f t="shared" ref="N898" si="2646">M958</f>
        <v>0</v>
      </c>
      <c r="O898" s="9">
        <f t="shared" ref="O898" si="2647">N958</f>
        <v>0</v>
      </c>
      <c r="P898" s="9">
        <f t="shared" ref="P898" si="2648">O958</f>
        <v>0</v>
      </c>
      <c r="Q898" s="9">
        <f t="shared" ref="Q898" si="2649">P958</f>
        <v>0</v>
      </c>
      <c r="R898" s="9">
        <f t="shared" ref="R898" si="2650">Q958</f>
        <v>0</v>
      </c>
      <c r="S898" s="9">
        <f t="shared" ref="S898" si="2651">R958</f>
        <v>0</v>
      </c>
      <c r="T898" s="9">
        <f t="shared" ref="T898" si="2652">S958</f>
        <v>0</v>
      </c>
      <c r="U898" s="9">
        <f t="shared" ref="U898" si="2653">T958</f>
        <v>0</v>
      </c>
      <c r="V898" s="9">
        <f t="shared" ref="V898" si="2654">U958</f>
        <v>0</v>
      </c>
      <c r="W898" s="9">
        <f t="shared" ref="W898" si="2655">V958</f>
        <v>0</v>
      </c>
      <c r="X898" s="9">
        <f t="shared" ref="X898" si="2656">W958</f>
        <v>0</v>
      </c>
      <c r="Y898" s="9">
        <f t="shared" ref="Y898" si="2657">X958</f>
        <v>0</v>
      </c>
      <c r="Z898" s="9">
        <f t="shared" ref="Z898" si="2658">Y958</f>
        <v>0</v>
      </c>
      <c r="AA898" s="9">
        <f t="shared" ref="AA898" si="2659">Z958</f>
        <v>0</v>
      </c>
      <c r="AB898" s="9">
        <f t="shared" ref="AB898" si="2660">AA958</f>
        <v>0</v>
      </c>
      <c r="AC898" s="9">
        <f t="shared" ref="AC898" si="2661">AB958</f>
        <v>0</v>
      </c>
      <c r="AD898" s="9">
        <f t="shared" ref="AD898" si="2662">AC958</f>
        <v>0</v>
      </c>
      <c r="AE898" s="9">
        <f t="shared" ref="AE898" si="2663">AD958</f>
        <v>0</v>
      </c>
      <c r="AF898" s="9">
        <f t="shared" ref="AF898" si="2664">AE958</f>
        <v>0</v>
      </c>
      <c r="AG898" s="9">
        <f t="shared" ref="AG898" si="2665">AF958</f>
        <v>0</v>
      </c>
      <c r="AH898" s="9">
        <f t="shared" ref="AH898" si="2666">AG958</f>
        <v>0</v>
      </c>
      <c r="AI898" s="9">
        <f t="shared" si="2600"/>
        <v>0</v>
      </c>
      <c r="AJ898" s="9">
        <f t="shared" si="2600"/>
        <v>0</v>
      </c>
      <c r="AK898" s="9">
        <f t="shared" si="2600"/>
        <v>0</v>
      </c>
      <c r="AL898" s="9">
        <f t="shared" si="2600"/>
        <v>0</v>
      </c>
      <c r="AM898" s="9">
        <f t="shared" si="2600"/>
        <v>0</v>
      </c>
    </row>
    <row r="899" spans="1:39" outlineLevel="2">
      <c r="A899" s="11">
        <f>ROW()</f>
        <v>899</v>
      </c>
      <c r="C899" s="6" t="s">
        <v>656</v>
      </c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</row>
    <row r="900" spans="1:39" outlineLevel="2">
      <c r="A900" s="11">
        <f>ROW()</f>
        <v>900</v>
      </c>
      <c r="C900" s="6" t="s">
        <v>667</v>
      </c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</row>
    <row r="901" spans="1:39" outlineLevel="2">
      <c r="A901" s="11">
        <f>ROW()</f>
        <v>901</v>
      </c>
      <c r="C901" s="6" t="s">
        <v>212</v>
      </c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9">
        <f t="shared" ref="N901:AC901" si="2667">M961</f>
        <v>0</v>
      </c>
      <c r="O901" s="9">
        <f t="shared" si="2667"/>
        <v>0</v>
      </c>
      <c r="P901" s="9">
        <f t="shared" si="2667"/>
        <v>0</v>
      </c>
      <c r="Q901" s="9">
        <f t="shared" si="2667"/>
        <v>0</v>
      </c>
      <c r="R901" s="9">
        <f t="shared" si="2667"/>
        <v>0</v>
      </c>
      <c r="S901" s="9">
        <f t="shared" si="2667"/>
        <v>0</v>
      </c>
      <c r="T901" s="9">
        <f t="shared" si="2667"/>
        <v>0</v>
      </c>
      <c r="U901" s="9">
        <f t="shared" si="2667"/>
        <v>0</v>
      </c>
      <c r="V901" s="9">
        <f t="shared" si="2667"/>
        <v>0</v>
      </c>
      <c r="W901" s="9">
        <f t="shared" si="2667"/>
        <v>0</v>
      </c>
      <c r="X901" s="9">
        <f t="shared" si="2667"/>
        <v>0</v>
      </c>
      <c r="Y901" s="9">
        <f t="shared" si="2667"/>
        <v>0</v>
      </c>
      <c r="Z901" s="9">
        <f t="shared" si="2667"/>
        <v>0</v>
      </c>
      <c r="AA901" s="9">
        <f t="shared" si="2667"/>
        <v>0</v>
      </c>
      <c r="AB901" s="9">
        <f t="shared" si="2667"/>
        <v>0</v>
      </c>
      <c r="AC901" s="9">
        <f t="shared" si="2667"/>
        <v>0</v>
      </c>
      <c r="AD901" s="9">
        <f t="shared" ref="AD901:AD902" si="2668">AC961</f>
        <v>0</v>
      </c>
      <c r="AE901" s="9">
        <f t="shared" ref="AE901:AE902" si="2669">AD961</f>
        <v>0</v>
      </c>
      <c r="AF901" s="9">
        <f t="shared" ref="AF901:AF902" si="2670">AE961</f>
        <v>0</v>
      </c>
      <c r="AG901" s="9">
        <f t="shared" ref="AG901:AG902" si="2671">AF961</f>
        <v>0</v>
      </c>
      <c r="AH901" s="9">
        <f t="shared" ref="AH901:AH902" si="2672">AG961</f>
        <v>0</v>
      </c>
      <c r="AI901" s="9">
        <f t="shared" ref="AI901:AI902" si="2673">AH961</f>
        <v>0</v>
      </c>
      <c r="AJ901" s="9">
        <f t="shared" ref="AJ901:AJ902" si="2674">AI961</f>
        <v>0</v>
      </c>
      <c r="AK901" s="9">
        <f t="shared" ref="AK901:AK902" si="2675">AJ961</f>
        <v>0</v>
      </c>
      <c r="AL901" s="9">
        <f t="shared" ref="AL901:AL902" si="2676">AK961</f>
        <v>0</v>
      </c>
      <c r="AM901" s="9">
        <f t="shared" ref="AM901:AM902" si="2677">AL961</f>
        <v>0</v>
      </c>
    </row>
    <row r="902" spans="1:39" outlineLevel="2">
      <c r="A902" s="11">
        <f>ROW()</f>
        <v>902</v>
      </c>
      <c r="C902" s="30" t="s">
        <v>362</v>
      </c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15">
        <f t="shared" ref="N902" si="2678">M962</f>
        <v>0</v>
      </c>
      <c r="O902" s="15">
        <f t="shared" ref="O902" si="2679">N962</f>
        <v>0</v>
      </c>
      <c r="P902" s="15">
        <f t="shared" ref="P902" si="2680">O962</f>
        <v>0</v>
      </c>
      <c r="Q902" s="15">
        <f t="shared" ref="Q902" si="2681">P962</f>
        <v>0</v>
      </c>
      <c r="R902" s="15">
        <f t="shared" ref="R902" si="2682">Q962</f>
        <v>0</v>
      </c>
      <c r="S902" s="15">
        <f t="shared" ref="S902" si="2683">R962</f>
        <v>0</v>
      </c>
      <c r="T902" s="15">
        <f t="shared" ref="T902" si="2684">S962</f>
        <v>0</v>
      </c>
      <c r="U902" s="15">
        <f t="shared" ref="U902" si="2685">T962</f>
        <v>0</v>
      </c>
      <c r="V902" s="15">
        <f t="shared" ref="V902" si="2686">U962</f>
        <v>0</v>
      </c>
      <c r="W902" s="15">
        <f t="shared" ref="W902" si="2687">V962</f>
        <v>0</v>
      </c>
      <c r="X902" s="15">
        <f t="shared" ref="X902" si="2688">W962</f>
        <v>0</v>
      </c>
      <c r="Y902" s="15">
        <f t="shared" ref="Y902" si="2689">X962</f>
        <v>0</v>
      </c>
      <c r="Z902" s="15">
        <f t="shared" ref="Z902" si="2690">Y962</f>
        <v>0</v>
      </c>
      <c r="AA902" s="15">
        <f t="shared" ref="AA902" si="2691">Z962</f>
        <v>0</v>
      </c>
      <c r="AB902" s="15">
        <f t="shared" ref="AB902" si="2692">AA962</f>
        <v>0</v>
      </c>
      <c r="AC902" s="15">
        <f t="shared" ref="AC902" si="2693">AB962</f>
        <v>0</v>
      </c>
      <c r="AD902" s="15">
        <f t="shared" si="2668"/>
        <v>0</v>
      </c>
      <c r="AE902" s="15">
        <f t="shared" si="2669"/>
        <v>0</v>
      </c>
      <c r="AF902" s="15">
        <f t="shared" si="2670"/>
        <v>0</v>
      </c>
      <c r="AG902" s="15">
        <f t="shared" si="2671"/>
        <v>0</v>
      </c>
      <c r="AH902" s="15">
        <f t="shared" si="2672"/>
        <v>0</v>
      </c>
      <c r="AI902" s="15">
        <f t="shared" si="2673"/>
        <v>0</v>
      </c>
      <c r="AJ902" s="15">
        <f t="shared" si="2674"/>
        <v>0</v>
      </c>
      <c r="AK902" s="15">
        <f t="shared" si="2675"/>
        <v>0</v>
      </c>
      <c r="AL902" s="15">
        <f t="shared" si="2676"/>
        <v>0</v>
      </c>
      <c r="AM902" s="15">
        <f t="shared" si="2677"/>
        <v>0</v>
      </c>
    </row>
    <row r="903" spans="1:39" outlineLevel="2">
      <c r="A903" s="11">
        <f>ROW()</f>
        <v>903</v>
      </c>
      <c r="C903" s="6" t="s">
        <v>1</v>
      </c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9">
        <f t="shared" ref="N903" si="2694">SUM(N890:N902)</f>
        <v>0</v>
      </c>
      <c r="O903" s="9">
        <f t="shared" ref="O903" si="2695">SUM(O890:O902)</f>
        <v>52.170393630000007</v>
      </c>
      <c r="P903" s="9">
        <f t="shared" ref="P903" si="2696">SUM(P890:P902)</f>
        <v>49.561873948500001</v>
      </c>
      <c r="Q903" s="9">
        <f t="shared" ref="Q903" si="2697">SUM(Q890:Q902)</f>
        <v>46.953354267000002</v>
      </c>
      <c r="R903" s="9">
        <f t="shared" ref="R903" si="2698">SUM(R890:R902)</f>
        <v>44.344834585500003</v>
      </c>
      <c r="S903" s="9">
        <f t="shared" ref="S903" si="2699">SUM(S890:S902)</f>
        <v>41.736314904000004</v>
      </c>
      <c r="T903" s="9">
        <f t="shared" ref="T903" si="2700">SUM(T890:T902)</f>
        <v>39.127795222499998</v>
      </c>
      <c r="U903" s="9">
        <f t="shared" ref="U903" si="2701">SUM(U890:U902)</f>
        <v>36.519275540999999</v>
      </c>
      <c r="V903" s="9">
        <f t="shared" ref="V903" si="2702">SUM(V890:V902)</f>
        <v>33.846103866776616</v>
      </c>
      <c r="W903" s="9">
        <f t="shared" ref="W903" si="2703">SUM(W890:W902)</f>
        <v>31.242557415486107</v>
      </c>
      <c r="X903" s="9">
        <f t="shared" ref="X903" si="2704">SUM(X890:X902)</f>
        <v>28.639010964195599</v>
      </c>
      <c r="Y903" s="9">
        <f t="shared" ref="Y903" si="2705">SUM(Y890:Y902)</f>
        <v>26.035464512905087</v>
      </c>
      <c r="Z903" s="9">
        <f t="shared" ref="Z903" si="2706">SUM(Z890:Z902)</f>
        <v>23.431918061614581</v>
      </c>
      <c r="AA903" s="9">
        <f t="shared" ref="AA903" si="2707">SUM(AA890:AA902)</f>
        <v>20.828371610324069</v>
      </c>
      <c r="AB903" s="9">
        <f t="shared" ref="AB903" si="2708">SUM(AB890:AB902)</f>
        <v>18.224825159033564</v>
      </c>
      <c r="AC903" s="9">
        <f t="shared" ref="AC903:AG903" si="2709">SUM(AC890:AC902)</f>
        <v>15.621278707743054</v>
      </c>
      <c r="AD903" s="9">
        <f t="shared" si="2709"/>
        <v>13.017732256452543</v>
      </c>
      <c r="AE903" s="9">
        <f t="shared" si="2709"/>
        <v>10.414185805162035</v>
      </c>
      <c r="AF903" s="9">
        <f t="shared" si="2709"/>
        <v>7.8106393538715269</v>
      </c>
      <c r="AG903" s="9">
        <f t="shared" si="2709"/>
        <v>5.2070929025810173</v>
      </c>
      <c r="AH903" s="9">
        <f t="shared" ref="AH903:AM903" si="2710">SUM(AH890:AH902)</f>
        <v>2.6035464512905087</v>
      </c>
      <c r="AI903" s="9">
        <f t="shared" si="2710"/>
        <v>0</v>
      </c>
      <c r="AJ903" s="9">
        <f t="shared" si="2710"/>
        <v>0</v>
      </c>
      <c r="AK903" s="9">
        <f t="shared" si="2710"/>
        <v>0</v>
      </c>
      <c r="AL903" s="9">
        <f t="shared" si="2710"/>
        <v>0</v>
      </c>
      <c r="AM903" s="9">
        <f t="shared" si="2710"/>
        <v>0</v>
      </c>
    </row>
    <row r="904" spans="1:39" outlineLevel="2">
      <c r="A904" s="11">
        <f>ROW()</f>
        <v>904</v>
      </c>
      <c r="B904" s="343" t="s">
        <v>31</v>
      </c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</row>
    <row r="905" spans="1:39" outlineLevel="2">
      <c r="A905" s="11">
        <f>ROW()</f>
        <v>905</v>
      </c>
      <c r="C905" s="6" t="s">
        <v>2</v>
      </c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9">
        <f>N$262</f>
        <v>7.4336034800000004</v>
      </c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</row>
    <row r="906" spans="1:39" outlineLevel="2">
      <c r="A906" s="11">
        <f>ROW()</f>
        <v>906</v>
      </c>
      <c r="C906" s="6" t="s">
        <v>3</v>
      </c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9">
        <f>N$263</f>
        <v>41.216322780000006</v>
      </c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</row>
    <row r="907" spans="1:39" outlineLevel="2">
      <c r="A907" s="11">
        <f>ROW()</f>
        <v>907</v>
      </c>
      <c r="C907" s="6" t="s">
        <v>4</v>
      </c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9">
        <f>N$264</f>
        <v>0</v>
      </c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</row>
    <row r="908" spans="1:39" outlineLevel="2">
      <c r="A908" s="11">
        <f>ROW()</f>
        <v>908</v>
      </c>
      <c r="C908" s="6" t="s">
        <v>5</v>
      </c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9">
        <f>N$265</f>
        <v>3.5204673699999995</v>
      </c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</row>
    <row r="909" spans="1:39" outlineLevel="2">
      <c r="A909" s="11">
        <f>ROW()</f>
        <v>909</v>
      </c>
      <c r="C909" s="6" t="s">
        <v>473</v>
      </c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9">
        <f>N$266</f>
        <v>0</v>
      </c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</row>
    <row r="910" spans="1:39" outlineLevel="2">
      <c r="A910" s="11">
        <f>ROW()</f>
        <v>910</v>
      </c>
      <c r="C910" s="6" t="s">
        <v>474</v>
      </c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9">
        <f>N$267</f>
        <v>0</v>
      </c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</row>
    <row r="911" spans="1:39" outlineLevel="2">
      <c r="A911" s="11">
        <f>ROW()</f>
        <v>911</v>
      </c>
      <c r="C911" s="6" t="s">
        <v>477</v>
      </c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9">
        <f>N$268</f>
        <v>0</v>
      </c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</row>
    <row r="912" spans="1:39" outlineLevel="2">
      <c r="A912" s="11">
        <f>ROW()</f>
        <v>912</v>
      </c>
      <c r="C912" s="6" t="s">
        <v>511</v>
      </c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9">
        <f>N$269</f>
        <v>0</v>
      </c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</row>
    <row r="913" spans="1:39" outlineLevel="2">
      <c r="A913" s="11">
        <f>ROW()</f>
        <v>913</v>
      </c>
      <c r="C913" s="6" t="s">
        <v>655</v>
      </c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9">
        <f>N$270</f>
        <v>0</v>
      </c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</row>
    <row r="914" spans="1:39" outlineLevel="2">
      <c r="A914" s="11">
        <f>ROW()</f>
        <v>914</v>
      </c>
      <c r="C914" s="6" t="s">
        <v>656</v>
      </c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</row>
    <row r="915" spans="1:39" outlineLevel="2">
      <c r="A915" s="11">
        <f>ROW()</f>
        <v>915</v>
      </c>
      <c r="C915" s="6" t="s">
        <v>667</v>
      </c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</row>
    <row r="916" spans="1:39" outlineLevel="2">
      <c r="A916" s="11">
        <f>ROW()</f>
        <v>916</v>
      </c>
      <c r="C916" s="6" t="s">
        <v>212</v>
      </c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9">
        <f>N$273</f>
        <v>0</v>
      </c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</row>
    <row r="917" spans="1:39" outlineLevel="2">
      <c r="A917" s="11">
        <f>ROW()</f>
        <v>917</v>
      </c>
      <c r="C917" s="30" t="s">
        <v>362</v>
      </c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15">
        <f>N$274</f>
        <v>0</v>
      </c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  <c r="AC917" s="90"/>
      <c r="AD917" s="90"/>
      <c r="AE917" s="90"/>
      <c r="AF917" s="90"/>
      <c r="AG917" s="90"/>
      <c r="AH917" s="90"/>
      <c r="AI917" s="90"/>
      <c r="AJ917" s="90"/>
      <c r="AK917" s="90"/>
      <c r="AL917" s="90"/>
      <c r="AM917" s="90"/>
    </row>
    <row r="918" spans="1:39" outlineLevel="2">
      <c r="A918" s="11">
        <f>ROW()</f>
        <v>918</v>
      </c>
      <c r="C918" s="6" t="s">
        <v>1</v>
      </c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9">
        <f t="shared" ref="N918" si="2711">SUM(N905:N917)</f>
        <v>52.170393630000007</v>
      </c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</row>
    <row r="919" spans="1:39" outlineLevel="2">
      <c r="A919" s="11">
        <f>ROW()</f>
        <v>919</v>
      </c>
      <c r="B919" s="343" t="s">
        <v>657</v>
      </c>
      <c r="D919" s="39"/>
      <c r="E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D919" s="39"/>
      <c r="AE919" s="39"/>
      <c r="AF919" s="39"/>
      <c r="AG919" s="39"/>
    </row>
    <row r="920" spans="1:39" outlineLevel="2">
      <c r="A920" s="11">
        <f>ROW()</f>
        <v>920</v>
      </c>
      <c r="C920" s="6" t="s">
        <v>2</v>
      </c>
      <c r="D920" s="39"/>
      <c r="E920" s="39"/>
      <c r="F920" s="31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13">
        <f>-Inputs!T1774</f>
        <v>0</v>
      </c>
      <c r="U920" s="13">
        <f>-Inputs!U1774</f>
        <v>0</v>
      </c>
      <c r="V920" s="13">
        <f>-Inputs!V1774</f>
        <v>0</v>
      </c>
      <c r="W920" s="13">
        <f>-Inputs!W1774</f>
        <v>0</v>
      </c>
      <c r="X920" s="13">
        <f>-Inputs!X1774</f>
        <v>0</v>
      </c>
      <c r="Y920" s="13">
        <f>-Inputs!Y1774</f>
        <v>0</v>
      </c>
      <c r="Z920" s="13">
        <f>-Inputs!Z1774</f>
        <v>0</v>
      </c>
      <c r="AA920" s="13">
        <f>-Inputs!AA1774</f>
        <v>0</v>
      </c>
      <c r="AB920" s="13">
        <f>-Inputs!AB1774</f>
        <v>0</v>
      </c>
      <c r="AC920" s="13">
        <f>-Inputs!AC1774</f>
        <v>0</v>
      </c>
      <c r="AD920" s="13">
        <f>-Inputs!AD1774</f>
        <v>0</v>
      </c>
      <c r="AE920" s="13">
        <f>-Inputs!AE1774</f>
        <v>0</v>
      </c>
      <c r="AF920" s="13">
        <f>-Inputs!AF1774</f>
        <v>0</v>
      </c>
      <c r="AG920" s="13">
        <f>-Inputs!AG1774</f>
        <v>0</v>
      </c>
      <c r="AH920" s="13">
        <f>-Inputs!AH1774</f>
        <v>0</v>
      </c>
      <c r="AI920" s="13"/>
      <c r="AJ920" s="13"/>
      <c r="AK920" s="13"/>
      <c r="AL920" s="13"/>
      <c r="AM920" s="13"/>
    </row>
    <row r="921" spans="1:39" outlineLevel="2">
      <c r="A921" s="11">
        <f>ROW()</f>
        <v>921</v>
      </c>
      <c r="C921" s="6" t="s">
        <v>3</v>
      </c>
      <c r="D921" s="39"/>
      <c r="E921" s="39"/>
      <c r="F921" s="31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13">
        <f>-Inputs!T1775</f>
        <v>0</v>
      </c>
      <c r="U921" s="13">
        <f>-Inputs!U1775</f>
        <v>0</v>
      </c>
      <c r="V921" s="13">
        <f>-Inputs!V1775</f>
        <v>0</v>
      </c>
      <c r="W921" s="13">
        <f>-Inputs!W1775</f>
        <v>0</v>
      </c>
      <c r="X921" s="13">
        <f>-Inputs!X1775</f>
        <v>0</v>
      </c>
      <c r="Y921" s="13">
        <f>-Inputs!Y1775</f>
        <v>0</v>
      </c>
      <c r="Z921" s="13">
        <f>-Inputs!Z1775</f>
        <v>0</v>
      </c>
      <c r="AA921" s="13">
        <f>-Inputs!AA1775</f>
        <v>0</v>
      </c>
      <c r="AB921" s="13">
        <f>-Inputs!AB1775</f>
        <v>0</v>
      </c>
      <c r="AC921" s="13">
        <f>-Inputs!AC1775</f>
        <v>0</v>
      </c>
      <c r="AD921" s="13">
        <f>-Inputs!AD1775</f>
        <v>0</v>
      </c>
      <c r="AE921" s="13">
        <f>-Inputs!AE1775</f>
        <v>0</v>
      </c>
      <c r="AF921" s="13">
        <f>-Inputs!AF1775</f>
        <v>0</v>
      </c>
      <c r="AG921" s="13">
        <f>-Inputs!AG1775</f>
        <v>0</v>
      </c>
      <c r="AH921" s="13">
        <f>-Inputs!AH1775</f>
        <v>0</v>
      </c>
      <c r="AI921" s="13"/>
      <c r="AJ921" s="13"/>
      <c r="AK921" s="13"/>
      <c r="AL921" s="13"/>
      <c r="AM921" s="13"/>
    </row>
    <row r="922" spans="1:39" outlineLevel="2">
      <c r="A922" s="11">
        <f>ROW()</f>
        <v>922</v>
      </c>
      <c r="C922" s="6" t="s">
        <v>4</v>
      </c>
      <c r="D922" s="39"/>
      <c r="E922" s="39"/>
      <c r="F922" s="31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13">
        <f>-Inputs!T1776</f>
        <v>0</v>
      </c>
      <c r="U922" s="13">
        <f>-Inputs!U1776</f>
        <v>0</v>
      </c>
      <c r="V922" s="13">
        <f>-Inputs!V1776</f>
        <v>0</v>
      </c>
      <c r="W922" s="13">
        <f>-Inputs!W1776</f>
        <v>0</v>
      </c>
      <c r="X922" s="13">
        <f>-Inputs!X1776</f>
        <v>0</v>
      </c>
      <c r="Y922" s="13">
        <f>-Inputs!Y1776</f>
        <v>0</v>
      </c>
      <c r="Z922" s="13">
        <f>-Inputs!Z1776</f>
        <v>0</v>
      </c>
      <c r="AA922" s="13">
        <f>-Inputs!AA1776</f>
        <v>0</v>
      </c>
      <c r="AB922" s="13">
        <f>-Inputs!AB1776</f>
        <v>0</v>
      </c>
      <c r="AC922" s="13">
        <f>-Inputs!AC1776</f>
        <v>0</v>
      </c>
      <c r="AD922" s="13">
        <f>-Inputs!AD1776</f>
        <v>0</v>
      </c>
      <c r="AE922" s="13">
        <f>-Inputs!AE1776</f>
        <v>0</v>
      </c>
      <c r="AF922" s="13">
        <f>-Inputs!AF1776</f>
        <v>0</v>
      </c>
      <c r="AG922" s="13">
        <f>-Inputs!AG1776</f>
        <v>0</v>
      </c>
      <c r="AH922" s="13">
        <f>-Inputs!AH1776</f>
        <v>0</v>
      </c>
      <c r="AI922" s="13"/>
      <c r="AJ922" s="13"/>
      <c r="AK922" s="13"/>
      <c r="AL922" s="13"/>
      <c r="AM922" s="13"/>
    </row>
    <row r="923" spans="1:39" outlineLevel="2">
      <c r="A923" s="11">
        <f>ROW()</f>
        <v>923</v>
      </c>
      <c r="C923" s="6" t="s">
        <v>5</v>
      </c>
      <c r="D923" s="39"/>
      <c r="E923" s="39"/>
      <c r="F923" s="31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13">
        <f>-Inputs!T1777</f>
        <v>0</v>
      </c>
      <c r="U923" s="13">
        <f>-Inputs!U1777</f>
        <v>-6.962522293287772E-2</v>
      </c>
      <c r="V923" s="13">
        <f>-Inputs!V1777</f>
        <v>0</v>
      </c>
      <c r="W923" s="13">
        <f>-Inputs!W1777</f>
        <v>0</v>
      </c>
      <c r="X923" s="13">
        <f>-Inputs!X1777</f>
        <v>0</v>
      </c>
      <c r="Y923" s="13">
        <f>-Inputs!Y1777</f>
        <v>0</v>
      </c>
      <c r="Z923" s="13">
        <f>-Inputs!Z1777</f>
        <v>0</v>
      </c>
      <c r="AA923" s="13">
        <f>-Inputs!AA1777</f>
        <v>0</v>
      </c>
      <c r="AB923" s="13">
        <f>-Inputs!AB1777</f>
        <v>0</v>
      </c>
      <c r="AC923" s="13">
        <f>-Inputs!AC1777</f>
        <v>0</v>
      </c>
      <c r="AD923" s="13">
        <f>-Inputs!AD1777</f>
        <v>0</v>
      </c>
      <c r="AE923" s="13">
        <f>-Inputs!AE1777</f>
        <v>0</v>
      </c>
      <c r="AF923" s="13">
        <f>-Inputs!AF1777</f>
        <v>0</v>
      </c>
      <c r="AG923" s="13">
        <f>-Inputs!AG1777</f>
        <v>0</v>
      </c>
      <c r="AH923" s="13">
        <f>-Inputs!AH1777</f>
        <v>0</v>
      </c>
      <c r="AI923" s="13"/>
      <c r="AJ923" s="13"/>
      <c r="AK923" s="13"/>
      <c r="AL923" s="13"/>
      <c r="AM923" s="13"/>
    </row>
    <row r="924" spans="1:39" outlineLevel="2">
      <c r="A924" s="11">
        <f>ROW()</f>
        <v>924</v>
      </c>
      <c r="C924" s="6" t="s">
        <v>473</v>
      </c>
      <c r="D924" s="39"/>
      <c r="E924" s="39"/>
      <c r="F924" s="31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13">
        <f>-Inputs!T1778</f>
        <v>0</v>
      </c>
      <c r="U924" s="13">
        <f>-Inputs!U1778</f>
        <v>0</v>
      </c>
      <c r="V924" s="13">
        <f>-Inputs!V1778</f>
        <v>0</v>
      </c>
      <c r="W924" s="13">
        <f>-Inputs!W1778</f>
        <v>0</v>
      </c>
      <c r="X924" s="13">
        <f>-Inputs!X1778</f>
        <v>0</v>
      </c>
      <c r="Y924" s="13">
        <f>-Inputs!Y1778</f>
        <v>0</v>
      </c>
      <c r="Z924" s="13">
        <f>-Inputs!Z1778</f>
        <v>0</v>
      </c>
      <c r="AA924" s="13">
        <f>-Inputs!AA1778</f>
        <v>0</v>
      </c>
      <c r="AB924" s="13">
        <f>-Inputs!AB1778</f>
        <v>0</v>
      </c>
      <c r="AC924" s="13">
        <f>-Inputs!AC1778</f>
        <v>0</v>
      </c>
      <c r="AD924" s="13">
        <f>-Inputs!AD1778</f>
        <v>0</v>
      </c>
      <c r="AE924" s="13">
        <f>-Inputs!AE1778</f>
        <v>0</v>
      </c>
      <c r="AF924" s="13">
        <f>-Inputs!AF1778</f>
        <v>0</v>
      </c>
      <c r="AG924" s="13">
        <f>-Inputs!AG1778</f>
        <v>0</v>
      </c>
      <c r="AH924" s="13">
        <f>-Inputs!AH1778</f>
        <v>0</v>
      </c>
      <c r="AI924" s="13"/>
      <c r="AJ924" s="13"/>
      <c r="AK924" s="13"/>
      <c r="AL924" s="13"/>
      <c r="AM924" s="13"/>
    </row>
    <row r="925" spans="1:39" outlineLevel="2">
      <c r="A925" s="11">
        <f>ROW()</f>
        <v>925</v>
      </c>
      <c r="C925" s="6" t="s">
        <v>474</v>
      </c>
      <c r="D925" s="39"/>
      <c r="E925" s="39"/>
      <c r="F925" s="31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13">
        <f>-Inputs!T1779</f>
        <v>0</v>
      </c>
      <c r="U925" s="13">
        <f>-Inputs!U1779</f>
        <v>0</v>
      </c>
      <c r="V925" s="13">
        <f>-Inputs!V1779</f>
        <v>0</v>
      </c>
      <c r="W925" s="13">
        <f>-Inputs!W1779</f>
        <v>0</v>
      </c>
      <c r="X925" s="13">
        <f>-Inputs!X1779</f>
        <v>0</v>
      </c>
      <c r="Y925" s="13">
        <f>-Inputs!Y1779</f>
        <v>0</v>
      </c>
      <c r="Z925" s="13">
        <f>-Inputs!Z1779</f>
        <v>0</v>
      </c>
      <c r="AA925" s="13">
        <f>-Inputs!AA1779</f>
        <v>0</v>
      </c>
      <c r="AB925" s="13">
        <f>-Inputs!AB1779</f>
        <v>0</v>
      </c>
      <c r="AC925" s="13">
        <f>-Inputs!AC1779</f>
        <v>0</v>
      </c>
      <c r="AD925" s="13">
        <f>-Inputs!AD1779</f>
        <v>0</v>
      </c>
      <c r="AE925" s="13">
        <f>-Inputs!AE1779</f>
        <v>0</v>
      </c>
      <c r="AF925" s="13">
        <f>-Inputs!AF1779</f>
        <v>0</v>
      </c>
      <c r="AG925" s="13">
        <f>-Inputs!AG1779</f>
        <v>0</v>
      </c>
      <c r="AH925" s="13">
        <f>-Inputs!AH1779</f>
        <v>0</v>
      </c>
      <c r="AI925" s="13"/>
      <c r="AJ925" s="13"/>
      <c r="AK925" s="13"/>
      <c r="AL925" s="13"/>
      <c r="AM925" s="13"/>
    </row>
    <row r="926" spans="1:39" outlineLevel="2">
      <c r="A926" s="11">
        <f>ROW()</f>
        <v>926</v>
      </c>
      <c r="C926" s="6" t="s">
        <v>477</v>
      </c>
      <c r="D926" s="39"/>
      <c r="E926" s="39"/>
      <c r="F926" s="31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13">
        <f>-Inputs!T1780</f>
        <v>0</v>
      </c>
      <c r="U926" s="13">
        <f>-Inputs!U1780</f>
        <v>0</v>
      </c>
      <c r="V926" s="13">
        <f>-Inputs!V1780</f>
        <v>0</v>
      </c>
      <c r="W926" s="13">
        <f>-Inputs!W1780</f>
        <v>0</v>
      </c>
      <c r="X926" s="13">
        <f>-Inputs!X1780</f>
        <v>0</v>
      </c>
      <c r="Y926" s="13">
        <f>-Inputs!Y1780</f>
        <v>0</v>
      </c>
      <c r="Z926" s="13">
        <f>-Inputs!Z1780</f>
        <v>0</v>
      </c>
      <c r="AA926" s="13">
        <f>-Inputs!AA1780</f>
        <v>0</v>
      </c>
      <c r="AB926" s="13">
        <f>-Inputs!AB1780</f>
        <v>0</v>
      </c>
      <c r="AC926" s="13">
        <f>-Inputs!AC1780</f>
        <v>0</v>
      </c>
      <c r="AD926" s="13">
        <f>-Inputs!AD1780</f>
        <v>0</v>
      </c>
      <c r="AE926" s="13">
        <f>-Inputs!AE1780</f>
        <v>0</v>
      </c>
      <c r="AF926" s="13">
        <f>-Inputs!AF1780</f>
        <v>0</v>
      </c>
      <c r="AG926" s="13">
        <f>-Inputs!AG1780</f>
        <v>0</v>
      </c>
      <c r="AH926" s="13">
        <f>-Inputs!AH1780</f>
        <v>0</v>
      </c>
      <c r="AI926" s="13"/>
      <c r="AJ926" s="13"/>
      <c r="AK926" s="13"/>
      <c r="AL926" s="13"/>
      <c r="AM926" s="13"/>
    </row>
    <row r="927" spans="1:39" outlineLevel="2">
      <c r="A927" s="11">
        <f>ROW()</f>
        <v>927</v>
      </c>
      <c r="C927" s="6" t="s">
        <v>511</v>
      </c>
      <c r="D927" s="39"/>
      <c r="E927" s="39"/>
      <c r="F927" s="31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13">
        <f>-Inputs!T1781</f>
        <v>0</v>
      </c>
      <c r="U927" s="13">
        <f>-Inputs!U1781</f>
        <v>0</v>
      </c>
      <c r="V927" s="13">
        <f>-Inputs!V1781</f>
        <v>0</v>
      </c>
      <c r="W927" s="13">
        <f>-Inputs!W1781</f>
        <v>0</v>
      </c>
      <c r="X927" s="13">
        <f>-Inputs!X1781</f>
        <v>0</v>
      </c>
      <c r="Y927" s="13">
        <f>-Inputs!Y1781</f>
        <v>0</v>
      </c>
      <c r="Z927" s="13">
        <f>-Inputs!Z1781</f>
        <v>0</v>
      </c>
      <c r="AA927" s="13">
        <f>-Inputs!AA1781</f>
        <v>0</v>
      </c>
      <c r="AB927" s="13">
        <f>-Inputs!AB1781</f>
        <v>0</v>
      </c>
      <c r="AC927" s="13">
        <f>-Inputs!AC1781</f>
        <v>0</v>
      </c>
      <c r="AD927" s="13">
        <f>-Inputs!AD1781</f>
        <v>0</v>
      </c>
      <c r="AE927" s="13">
        <f>-Inputs!AE1781</f>
        <v>0</v>
      </c>
      <c r="AF927" s="13">
        <f>-Inputs!AF1781</f>
        <v>0</v>
      </c>
      <c r="AG927" s="13">
        <f>-Inputs!AG1781</f>
        <v>0</v>
      </c>
      <c r="AH927" s="13">
        <f>-Inputs!AH1781</f>
        <v>0</v>
      </c>
      <c r="AI927" s="13"/>
      <c r="AJ927" s="13"/>
      <c r="AK927" s="13"/>
      <c r="AL927" s="13"/>
      <c r="AM927" s="13"/>
    </row>
    <row r="928" spans="1:39" outlineLevel="2">
      <c r="A928" s="11">
        <f>ROW()</f>
        <v>928</v>
      </c>
      <c r="C928" s="6" t="s">
        <v>655</v>
      </c>
      <c r="D928" s="39"/>
      <c r="E928" s="39"/>
      <c r="F928" s="31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13">
        <f>-Inputs!T1782</f>
        <v>0</v>
      </c>
      <c r="U928" s="13">
        <f>-Inputs!U1782</f>
        <v>0</v>
      </c>
      <c r="V928" s="13">
        <f>-Inputs!V1782</f>
        <v>0</v>
      </c>
      <c r="W928" s="13">
        <f>-Inputs!W1782</f>
        <v>0</v>
      </c>
      <c r="X928" s="13">
        <f>-Inputs!X1782</f>
        <v>0</v>
      </c>
      <c r="Y928" s="13">
        <f>-Inputs!Y1782</f>
        <v>0</v>
      </c>
      <c r="Z928" s="13">
        <f>-Inputs!Z1782</f>
        <v>0</v>
      </c>
      <c r="AA928" s="13">
        <f>-Inputs!AA1782</f>
        <v>0</v>
      </c>
      <c r="AB928" s="13">
        <f>-Inputs!AB1782</f>
        <v>0</v>
      </c>
      <c r="AC928" s="13">
        <f>-Inputs!AC1782</f>
        <v>0</v>
      </c>
      <c r="AD928" s="13">
        <f>-Inputs!AD1782</f>
        <v>0</v>
      </c>
      <c r="AE928" s="13">
        <f>-Inputs!AE1782</f>
        <v>0</v>
      </c>
      <c r="AF928" s="13">
        <f>-Inputs!AF1782</f>
        <v>0</v>
      </c>
      <c r="AG928" s="13">
        <f>-Inputs!AG1782</f>
        <v>0</v>
      </c>
      <c r="AH928" s="13">
        <f>-Inputs!AH1782</f>
        <v>0</v>
      </c>
      <c r="AI928" s="13"/>
      <c r="AJ928" s="13"/>
      <c r="AK928" s="13"/>
      <c r="AL928" s="13"/>
      <c r="AM928" s="13"/>
    </row>
    <row r="929" spans="1:39" outlineLevel="2">
      <c r="A929" s="11">
        <f>ROW()</f>
        <v>929</v>
      </c>
      <c r="C929" s="6" t="s">
        <v>656</v>
      </c>
      <c r="D929" s="39"/>
      <c r="E929" s="39"/>
      <c r="F929" s="31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</row>
    <row r="930" spans="1:39" outlineLevel="2">
      <c r="A930" s="11">
        <f>ROW()</f>
        <v>930</v>
      </c>
      <c r="C930" s="6" t="s">
        <v>667</v>
      </c>
      <c r="D930" s="39"/>
      <c r="E930" s="39"/>
      <c r="F930" s="31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</row>
    <row r="931" spans="1:39" outlineLevel="2">
      <c r="A931" s="11">
        <f>ROW()</f>
        <v>931</v>
      </c>
      <c r="C931" s="6" t="s">
        <v>212</v>
      </c>
      <c r="D931" s="39"/>
      <c r="E931" s="39"/>
      <c r="F931" s="31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13">
        <f>-Inputs!T1785</f>
        <v>0</v>
      </c>
      <c r="U931" s="13">
        <f>-Inputs!U1785</f>
        <v>0</v>
      </c>
      <c r="V931" s="13">
        <f>-Inputs!V1785</f>
        <v>0</v>
      </c>
      <c r="W931" s="13">
        <f>-Inputs!W1785</f>
        <v>0</v>
      </c>
      <c r="X931" s="13">
        <f>-Inputs!X1785</f>
        <v>0</v>
      </c>
      <c r="Y931" s="13">
        <f>-Inputs!Y1785</f>
        <v>0</v>
      </c>
      <c r="Z931" s="13">
        <f>-Inputs!Z1785</f>
        <v>0</v>
      </c>
      <c r="AA931" s="13">
        <f>-Inputs!AA1785</f>
        <v>0</v>
      </c>
      <c r="AB931" s="13">
        <f>-Inputs!AB1785</f>
        <v>0</v>
      </c>
      <c r="AC931" s="13">
        <f>-Inputs!AC1785</f>
        <v>0</v>
      </c>
      <c r="AD931" s="13">
        <f>-Inputs!AD1785</f>
        <v>0</v>
      </c>
      <c r="AE931" s="13">
        <f>-Inputs!AE1785</f>
        <v>0</v>
      </c>
      <c r="AF931" s="13">
        <f>-Inputs!AF1785</f>
        <v>0</v>
      </c>
      <c r="AG931" s="13">
        <f>-Inputs!AG1785</f>
        <v>0</v>
      </c>
      <c r="AH931" s="13">
        <f>-Inputs!AH1785</f>
        <v>0</v>
      </c>
      <c r="AI931" s="13"/>
      <c r="AJ931" s="13"/>
      <c r="AK931" s="13"/>
      <c r="AL931" s="13"/>
      <c r="AM931" s="13"/>
    </row>
    <row r="932" spans="1:39" outlineLevel="2">
      <c r="A932" s="11">
        <f>ROW()</f>
        <v>932</v>
      </c>
      <c r="C932" s="30" t="s">
        <v>362</v>
      </c>
      <c r="D932" s="90"/>
      <c r="E932" s="90"/>
      <c r="F932" s="90"/>
      <c r="G932" s="90"/>
      <c r="H932" s="90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</row>
    <row r="933" spans="1:39" outlineLevel="2">
      <c r="A933" s="11">
        <f>ROW()</f>
        <v>933</v>
      </c>
      <c r="C933" s="6" t="s">
        <v>1</v>
      </c>
      <c r="D933" s="39"/>
      <c r="E933" s="39"/>
      <c r="F933" s="39"/>
      <c r="G933" s="39"/>
      <c r="H933" s="39"/>
      <c r="I933" s="87"/>
      <c r="J933" s="87"/>
      <c r="K933" s="87"/>
      <c r="L933" s="87"/>
      <c r="M933" s="87"/>
      <c r="N933" s="87"/>
      <c r="O933" s="87">
        <f t="shared" ref="O933" si="2712">SUM(O920:O932)</f>
        <v>0</v>
      </c>
      <c r="P933" s="87">
        <f t="shared" ref="P933" si="2713">SUM(P920:P932)</f>
        <v>0</v>
      </c>
      <c r="Q933" s="87">
        <f t="shared" ref="Q933" si="2714">SUM(Q920:Q932)</f>
        <v>0</v>
      </c>
      <c r="R933" s="87">
        <f t="shared" ref="R933" si="2715">SUM(R920:R932)</f>
        <v>0</v>
      </c>
      <c r="S933" s="87">
        <f t="shared" ref="S933" si="2716">SUM(S920:S932)</f>
        <v>0</v>
      </c>
      <c r="T933" s="87">
        <f t="shared" ref="T933" si="2717">SUM(T920:T932)</f>
        <v>0</v>
      </c>
      <c r="U933" s="87">
        <f t="shared" ref="U933" si="2718">SUM(U920:U932)</f>
        <v>-6.962522293287772E-2</v>
      </c>
      <c r="V933" s="87">
        <f t="shared" ref="V933" si="2719">SUM(V920:V932)</f>
        <v>0</v>
      </c>
      <c r="W933" s="87">
        <f t="shared" ref="W933" si="2720">SUM(W920:W932)</f>
        <v>0</v>
      </c>
      <c r="X933" s="87">
        <f t="shared" ref="X933" si="2721">SUM(X920:X932)</f>
        <v>0</v>
      </c>
      <c r="Y933" s="87">
        <f t="shared" ref="Y933" si="2722">SUM(Y920:Y932)</f>
        <v>0</v>
      </c>
      <c r="Z933" s="87">
        <f t="shared" ref="Z933" si="2723">SUM(Z920:Z932)</f>
        <v>0</v>
      </c>
      <c r="AA933" s="87">
        <f t="shared" ref="AA933" si="2724">SUM(AA920:AA932)</f>
        <v>0</v>
      </c>
      <c r="AB933" s="87">
        <f t="shared" ref="AB933" si="2725">SUM(AB920:AB932)</f>
        <v>0</v>
      </c>
      <c r="AC933" s="87">
        <f t="shared" ref="AC933:AG933" si="2726">SUM(AC920:AC932)</f>
        <v>0</v>
      </c>
      <c r="AD933" s="87">
        <f t="shared" si="2726"/>
        <v>0</v>
      </c>
      <c r="AE933" s="87">
        <f t="shared" si="2726"/>
        <v>0</v>
      </c>
      <c r="AF933" s="87">
        <f t="shared" si="2726"/>
        <v>0</v>
      </c>
      <c r="AG933" s="87">
        <f t="shared" si="2726"/>
        <v>0</v>
      </c>
      <c r="AH933" s="87">
        <f t="shared" ref="AH933" si="2727">SUM(AH920:AH932)</f>
        <v>0</v>
      </c>
      <c r="AI933" s="87">
        <f t="shared" ref="AI933:AM933" si="2728">SUM(AI920:AI932)</f>
        <v>0</v>
      </c>
      <c r="AJ933" s="87">
        <f t="shared" si="2728"/>
        <v>0</v>
      </c>
      <c r="AK933" s="87">
        <f t="shared" si="2728"/>
        <v>0</v>
      </c>
      <c r="AL933" s="87">
        <f t="shared" si="2728"/>
        <v>0</v>
      </c>
      <c r="AM933" s="87">
        <f t="shared" si="2728"/>
        <v>0</v>
      </c>
    </row>
    <row r="934" spans="1:39" outlineLevel="2">
      <c r="A934" s="11">
        <f>ROW()</f>
        <v>934</v>
      </c>
      <c r="B934" s="343" t="s">
        <v>6</v>
      </c>
      <c r="D934" s="39"/>
      <c r="E934" s="39"/>
      <c r="G934" s="39"/>
      <c r="H934" s="39"/>
      <c r="I934" s="39"/>
      <c r="J934" s="39"/>
      <c r="K934" s="39"/>
      <c r="L934" s="39"/>
      <c r="M934" s="39"/>
    </row>
    <row r="935" spans="1:39" outlineLevel="2">
      <c r="A935" s="11">
        <f>ROW()</f>
        <v>935</v>
      </c>
      <c r="C935" s="6" t="s">
        <v>2</v>
      </c>
      <c r="D935" s="39"/>
      <c r="E935" s="39"/>
      <c r="G935" s="39"/>
      <c r="H935" s="39"/>
      <c r="I935" s="39"/>
      <c r="J935" s="39"/>
      <c r="K935" s="39"/>
      <c r="L935" s="39"/>
      <c r="M935" s="39"/>
      <c r="N935" s="13"/>
      <c r="O935" s="9">
        <f t="shared" ref="O935:AC935" si="2729">IF(AND(O875&lt;=0,O890+O905+O920&lt;0),-(O890+O905+O920),IF(O875&lt;=0,0,-MIN(((O890+O920)/O875)*((O890+O920)&gt;0),(O890+O920))))</f>
        <v>-0.37168017400000003</v>
      </c>
      <c r="P935" s="9">
        <f t="shared" si="2729"/>
        <v>-0.37168017400000003</v>
      </c>
      <c r="Q935" s="9">
        <f t="shared" si="2729"/>
        <v>-0.37168017400000003</v>
      </c>
      <c r="R935" s="9">
        <f t="shared" si="2729"/>
        <v>-0.37168017400000009</v>
      </c>
      <c r="S935" s="9">
        <f t="shared" si="2729"/>
        <v>-0.37168017400000009</v>
      </c>
      <c r="T935" s="9">
        <f t="shared" si="2729"/>
        <v>-0.37168017400000009</v>
      </c>
      <c r="U935" s="9">
        <f t="shared" si="2729"/>
        <v>-0.37168017400000014</v>
      </c>
      <c r="V935" s="9">
        <f t="shared" si="2729"/>
        <v>-0.37168017400000014</v>
      </c>
      <c r="W935" s="9">
        <f t="shared" si="2729"/>
        <v>-0.3716801740000002</v>
      </c>
      <c r="X935" s="9">
        <f t="shared" si="2729"/>
        <v>-0.37168017400000025</v>
      </c>
      <c r="Y935" s="9">
        <f t="shared" si="2729"/>
        <v>-0.37168017400000025</v>
      </c>
      <c r="Z935" s="9">
        <f t="shared" si="2729"/>
        <v>-0.37168017400000025</v>
      </c>
      <c r="AA935" s="9">
        <f t="shared" si="2729"/>
        <v>-0.37168017400000025</v>
      </c>
      <c r="AB935" s="9">
        <f t="shared" si="2729"/>
        <v>-0.37168017400000025</v>
      </c>
      <c r="AC935" s="9">
        <f t="shared" si="2729"/>
        <v>-0.37168017400000025</v>
      </c>
      <c r="AD935" s="9">
        <f t="shared" ref="AD935:AG935" si="2730">IF(AND(AD875&lt;=0,AD890+AD905+AD920&lt;0),-(AD890+AD905+AD920),IF(AD875&lt;=0,0,-MIN(((AD890+AD920)/AD875)*((AD890+AD920)&gt;0),(AD890+AD920))))</f>
        <v>-0.37168017400000031</v>
      </c>
      <c r="AE935" s="9">
        <f t="shared" si="2730"/>
        <v>-0.37168017400000031</v>
      </c>
      <c r="AF935" s="9">
        <f t="shared" si="2730"/>
        <v>-0.37168017400000036</v>
      </c>
      <c r="AG935" s="9">
        <f t="shared" si="2730"/>
        <v>-0.37168017400000031</v>
      </c>
      <c r="AH935" s="9">
        <f t="shared" ref="AH935" si="2731">IF(AND(AH875&lt;=0,AH890+AH905+AH920&lt;0),-(AH890+AH905+AH920),IF(AH875&lt;=0,0,-MIN(((AH890+AH920)/AH875)*((AH890+AH920)&gt;0),(AH890+AH920))))</f>
        <v>-0.37168017400000031</v>
      </c>
      <c r="AI935" s="9">
        <f t="shared" ref="AI935:AM935" si="2732">IF(AND(AI875&lt;=0,AI890+AI905+AI920&lt;0),-(AI890+AI905+AI920),IF(AI875&lt;=0,0,-MIN(((AI890+AI920)/AI875)*((AI890+AI920)&gt;0),(AI890+AI920))))</f>
        <v>0</v>
      </c>
      <c r="AJ935" s="9">
        <f t="shared" si="2732"/>
        <v>0</v>
      </c>
      <c r="AK935" s="9">
        <f t="shared" si="2732"/>
        <v>0</v>
      </c>
      <c r="AL935" s="9">
        <f t="shared" si="2732"/>
        <v>0</v>
      </c>
      <c r="AM935" s="9">
        <f t="shared" si="2732"/>
        <v>0</v>
      </c>
    </row>
    <row r="936" spans="1:39" outlineLevel="2">
      <c r="A936" s="11">
        <f>ROW()</f>
        <v>936</v>
      </c>
      <c r="C936" s="6" t="s">
        <v>3</v>
      </c>
      <c r="D936" s="39"/>
      <c r="E936" s="39"/>
      <c r="G936" s="39"/>
      <c r="H936" s="39"/>
      <c r="I936" s="39"/>
      <c r="J936" s="39"/>
      <c r="K936" s="39"/>
      <c r="L936" s="39"/>
      <c r="M936" s="39"/>
      <c r="N936" s="13"/>
      <c r="O936" s="9">
        <f t="shared" ref="O936:AC936" si="2733">IF(AND(O876&lt;=0,O891+O906+O921&lt;0),-(O891+O906+O921),IF(O876&lt;=0,0,-MIN(((O891+O921)/O876)*((O891+O921)&gt;0),(O891+O921))))</f>
        <v>-2.0608161390000004</v>
      </c>
      <c r="P936" s="9">
        <f t="shared" si="2733"/>
        <v>-2.0608161389999999</v>
      </c>
      <c r="Q936" s="9">
        <f t="shared" si="2733"/>
        <v>-2.0608161390000004</v>
      </c>
      <c r="R936" s="9">
        <f t="shared" si="2733"/>
        <v>-2.0608161389999999</v>
      </c>
      <c r="S936" s="9">
        <f t="shared" si="2733"/>
        <v>-2.0608161389999999</v>
      </c>
      <c r="T936" s="9">
        <f t="shared" si="2733"/>
        <v>-2.0608161389999999</v>
      </c>
      <c r="U936" s="9">
        <f t="shared" si="2733"/>
        <v>-2.0608161389999999</v>
      </c>
      <c r="V936" s="9">
        <f t="shared" si="2733"/>
        <v>-2.0608161389999999</v>
      </c>
      <c r="W936" s="9">
        <f t="shared" si="2733"/>
        <v>-2.0608161389999999</v>
      </c>
      <c r="X936" s="9">
        <f t="shared" si="2733"/>
        <v>-2.0608161389999999</v>
      </c>
      <c r="Y936" s="9">
        <f t="shared" si="2733"/>
        <v>-2.0608161389999999</v>
      </c>
      <c r="Z936" s="9">
        <f t="shared" si="2733"/>
        <v>-2.0608161389999999</v>
      </c>
      <c r="AA936" s="9">
        <f t="shared" si="2733"/>
        <v>-2.0608161389999999</v>
      </c>
      <c r="AB936" s="9">
        <f t="shared" si="2733"/>
        <v>-2.0608161389999999</v>
      </c>
      <c r="AC936" s="9">
        <f t="shared" si="2733"/>
        <v>-2.0608161389999999</v>
      </c>
      <c r="AD936" s="9">
        <f t="shared" ref="AD936:AG936" si="2734">IF(AND(AD876&lt;=0,AD891+AD906+AD921&lt;0),-(AD891+AD906+AD921),IF(AD876&lt;=0,0,-MIN(((AD891+AD921)/AD876)*((AD891+AD921)&gt;0),(AD891+AD921))))</f>
        <v>-2.0608161389999999</v>
      </c>
      <c r="AE936" s="9">
        <f t="shared" si="2734"/>
        <v>-2.0608161389999999</v>
      </c>
      <c r="AF936" s="9">
        <f t="shared" si="2734"/>
        <v>-2.0608161389999999</v>
      </c>
      <c r="AG936" s="9">
        <f t="shared" si="2734"/>
        <v>-2.0608161389999999</v>
      </c>
      <c r="AH936" s="9">
        <f t="shared" ref="AH936" si="2735">IF(AND(AH876&lt;=0,AH891+AH906+AH921&lt;0),-(AH891+AH906+AH921),IF(AH876&lt;=0,0,-MIN(((AH891+AH921)/AH876)*((AH891+AH921)&gt;0),(AH891+AH921))))</f>
        <v>-2.0608161389999999</v>
      </c>
      <c r="AI936" s="9">
        <f t="shared" ref="AI936:AM936" si="2736">IF(AND(AI876&lt;=0,AI891+AI906+AI921&lt;0),-(AI891+AI906+AI921),IF(AI876&lt;=0,0,-MIN(((AI891+AI921)/AI876)*((AI891+AI921)&gt;0),(AI891+AI921))))</f>
        <v>0</v>
      </c>
      <c r="AJ936" s="9">
        <f t="shared" si="2736"/>
        <v>0</v>
      </c>
      <c r="AK936" s="9">
        <f t="shared" si="2736"/>
        <v>0</v>
      </c>
      <c r="AL936" s="9">
        <f t="shared" si="2736"/>
        <v>0</v>
      </c>
      <c r="AM936" s="9">
        <f t="shared" si="2736"/>
        <v>0</v>
      </c>
    </row>
    <row r="937" spans="1:39" outlineLevel="2">
      <c r="A937" s="11">
        <f>ROW()</f>
        <v>937</v>
      </c>
      <c r="C937" s="6" t="s">
        <v>4</v>
      </c>
      <c r="D937" s="39"/>
      <c r="E937" s="39"/>
      <c r="G937" s="39"/>
      <c r="H937" s="39"/>
      <c r="I937" s="39"/>
      <c r="J937" s="39"/>
      <c r="K937" s="39"/>
      <c r="L937" s="39"/>
      <c r="M937" s="39"/>
      <c r="N937" s="13"/>
      <c r="O937" s="9">
        <f t="shared" ref="O937:AC937" si="2737">IF(AND(O877&lt;=0,O892+O907+O922&lt;0),-(O892+O907+O922),IF(O877&lt;=0,0,-MIN(((O892+O922)/O877)*((O892+O922)&gt;0),(O892+O922))))</f>
        <v>0</v>
      </c>
      <c r="P937" s="9">
        <f t="shared" si="2737"/>
        <v>0</v>
      </c>
      <c r="Q937" s="9">
        <f t="shared" si="2737"/>
        <v>0</v>
      </c>
      <c r="R937" s="9">
        <f t="shared" si="2737"/>
        <v>0</v>
      </c>
      <c r="S937" s="9">
        <f t="shared" si="2737"/>
        <v>0</v>
      </c>
      <c r="T937" s="9">
        <f t="shared" si="2737"/>
        <v>0</v>
      </c>
      <c r="U937" s="9">
        <f t="shared" si="2737"/>
        <v>0</v>
      </c>
      <c r="V937" s="9">
        <f t="shared" si="2737"/>
        <v>0</v>
      </c>
      <c r="W937" s="9">
        <f t="shared" si="2737"/>
        <v>0</v>
      </c>
      <c r="X937" s="9">
        <f t="shared" si="2737"/>
        <v>0</v>
      </c>
      <c r="Y937" s="9">
        <f t="shared" si="2737"/>
        <v>0</v>
      </c>
      <c r="Z937" s="9">
        <f t="shared" si="2737"/>
        <v>0</v>
      </c>
      <c r="AA937" s="9">
        <f t="shared" si="2737"/>
        <v>0</v>
      </c>
      <c r="AB937" s="9">
        <f t="shared" si="2737"/>
        <v>0</v>
      </c>
      <c r="AC937" s="9">
        <f t="shared" si="2737"/>
        <v>0</v>
      </c>
      <c r="AD937" s="9">
        <f t="shared" ref="AD937:AG937" si="2738">IF(AND(AD877&lt;=0,AD892+AD907+AD922&lt;0),-(AD892+AD907+AD922),IF(AD877&lt;=0,0,-MIN(((AD892+AD922)/AD877)*((AD892+AD922)&gt;0),(AD892+AD922))))</f>
        <v>0</v>
      </c>
      <c r="AE937" s="9">
        <f t="shared" si="2738"/>
        <v>0</v>
      </c>
      <c r="AF937" s="9">
        <f t="shared" si="2738"/>
        <v>0</v>
      </c>
      <c r="AG937" s="9">
        <f t="shared" si="2738"/>
        <v>0</v>
      </c>
      <c r="AH937" s="9">
        <f t="shared" ref="AH937" si="2739">IF(AND(AH877&lt;=0,AH892+AH907+AH922&lt;0),-(AH892+AH907+AH922),IF(AH877&lt;=0,0,-MIN(((AH892+AH922)/AH877)*((AH892+AH922)&gt;0),(AH892+AH922))))</f>
        <v>0</v>
      </c>
      <c r="AI937" s="9">
        <f t="shared" ref="AI937:AM937" si="2740">IF(AND(AI877&lt;=0,AI892+AI907+AI922&lt;0),-(AI892+AI907+AI922),IF(AI877&lt;=0,0,-MIN(((AI892+AI922)/AI877)*((AI892+AI922)&gt;0),(AI892+AI922))))</f>
        <v>0</v>
      </c>
      <c r="AJ937" s="9">
        <f t="shared" si="2740"/>
        <v>0</v>
      </c>
      <c r="AK937" s="9">
        <f t="shared" si="2740"/>
        <v>0</v>
      </c>
      <c r="AL937" s="9">
        <f t="shared" si="2740"/>
        <v>0</v>
      </c>
      <c r="AM937" s="9">
        <f t="shared" si="2740"/>
        <v>0</v>
      </c>
    </row>
    <row r="938" spans="1:39" outlineLevel="2">
      <c r="A938" s="11">
        <f>ROW()</f>
        <v>938</v>
      </c>
      <c r="C938" s="6" t="s">
        <v>5</v>
      </c>
      <c r="D938" s="39"/>
      <c r="E938" s="39"/>
      <c r="G938" s="39"/>
      <c r="H938" s="39"/>
      <c r="I938" s="39"/>
      <c r="J938" s="39"/>
      <c r="K938" s="39"/>
      <c r="L938" s="39"/>
      <c r="M938" s="39"/>
      <c r="N938" s="13"/>
      <c r="O938" s="9">
        <f t="shared" ref="O938:S938" si="2741">IF(AND(O878&lt;=0,O893+O908+O923&lt;0),-(O893+O908+O923),IF(O878&lt;=0,0,-MIN(((O893+O923)/O878)*((O893+O923)&gt;0),(O893+O923))))</f>
        <v>-0.17602336849999997</v>
      </c>
      <c r="P938" s="9">
        <f t="shared" si="2741"/>
        <v>-0.17602336849999997</v>
      </c>
      <c r="Q938" s="9">
        <f t="shared" si="2741"/>
        <v>-0.17602336849999997</v>
      </c>
      <c r="R938" s="9">
        <f t="shared" si="2741"/>
        <v>-0.17602336849999994</v>
      </c>
      <c r="S938" s="9">
        <f t="shared" si="2741"/>
        <v>-0.17602336849999994</v>
      </c>
      <c r="T938" s="9">
        <f>IF(AND(T878&lt;=0,T893+T908+T923&lt;0),-(T893+T908+T923),IF(T878&lt;=0,0,-MIN(((T893+T923)/T878)*((T893+T923)&gt;0),(T893+T923))))</f>
        <v>-0.17602336849999994</v>
      </c>
      <c r="U938" s="9">
        <f t="shared" ref="U938:AC938" si="2742">IF(AND(U878&lt;=0,U893+U908+U923&lt;0),-(U893+U908+U923),IF(U878&lt;=0,0,-MIN(((U893+U923)/U878)*((U893+U923)&gt;0),(U893+U923))))</f>
        <v>-0.17105013829050866</v>
      </c>
      <c r="V938" s="9">
        <f t="shared" si="2742"/>
        <v>-0.17105013829050866</v>
      </c>
      <c r="W938" s="9">
        <f t="shared" si="2742"/>
        <v>-0.17105013829050866</v>
      </c>
      <c r="X938" s="9">
        <f t="shared" si="2742"/>
        <v>-0.17105013829050866</v>
      </c>
      <c r="Y938" s="9">
        <f t="shared" si="2742"/>
        <v>-0.17105013829050866</v>
      </c>
      <c r="Z938" s="9">
        <f t="shared" si="2742"/>
        <v>-0.17105013829050864</v>
      </c>
      <c r="AA938" s="9">
        <f t="shared" si="2742"/>
        <v>-0.17105013829050864</v>
      </c>
      <c r="AB938" s="9">
        <f t="shared" si="2742"/>
        <v>-0.17105013829050866</v>
      </c>
      <c r="AC938" s="9">
        <f t="shared" si="2742"/>
        <v>-0.17105013829050864</v>
      </c>
      <c r="AD938" s="9">
        <f t="shared" ref="AD938:AG938" si="2743">IF(AND(AD878&lt;=0,AD893+AD908+AD923&lt;0),-(AD893+AD908+AD923),IF(AD878&lt;=0,0,-MIN(((AD893+AD923)/AD878)*((AD893+AD923)&gt;0),(AD893+AD923))))</f>
        <v>-0.17105013829050864</v>
      </c>
      <c r="AE938" s="9">
        <f t="shared" si="2743"/>
        <v>-0.17105013829050864</v>
      </c>
      <c r="AF938" s="9">
        <f t="shared" si="2743"/>
        <v>-0.17105013829050864</v>
      </c>
      <c r="AG938" s="9">
        <f t="shared" si="2743"/>
        <v>-0.17105013829050864</v>
      </c>
      <c r="AH938" s="9">
        <f t="shared" ref="AH938" si="2744">IF(AND(AH878&lt;=0,AH893+AH908+AH923&lt;0),-(AH893+AH908+AH923),IF(AH878&lt;=0,0,-MIN(((AH893+AH923)/AH878)*((AH893+AH923)&gt;0),(AH893+AH923))))</f>
        <v>-0.17105013829050864</v>
      </c>
      <c r="AI938" s="9">
        <f t="shared" ref="AI938:AM938" si="2745">IF(AND(AI878&lt;=0,AI893+AI908+AI923&lt;0),-(AI893+AI908+AI923),IF(AI878&lt;=0,0,-MIN(((AI893+AI923)/AI878)*((AI893+AI923)&gt;0),(AI893+AI923))))</f>
        <v>0</v>
      </c>
      <c r="AJ938" s="9">
        <f t="shared" si="2745"/>
        <v>0</v>
      </c>
      <c r="AK938" s="9">
        <f t="shared" si="2745"/>
        <v>0</v>
      </c>
      <c r="AL938" s="9">
        <f t="shared" si="2745"/>
        <v>0</v>
      </c>
      <c r="AM938" s="9">
        <f t="shared" si="2745"/>
        <v>0</v>
      </c>
    </row>
    <row r="939" spans="1:39" outlineLevel="2">
      <c r="A939" s="11">
        <f>ROW()</f>
        <v>939</v>
      </c>
      <c r="C939" s="6" t="s">
        <v>473</v>
      </c>
      <c r="D939" s="39"/>
      <c r="E939" s="39"/>
      <c r="G939" s="39"/>
      <c r="H939" s="39"/>
      <c r="I939" s="39"/>
      <c r="J939" s="39"/>
      <c r="K939" s="39"/>
      <c r="L939" s="39"/>
      <c r="M939" s="39"/>
      <c r="N939" s="13"/>
      <c r="O939" s="9">
        <f t="shared" ref="O939:AG939" si="2746">IF(AND(O879&lt;=0,O894+O909+O924&lt;0),-(O894+O909+O924),IF(O879&lt;=0,0,-MIN(((O894+O924)/O879)*((O894+O924)&gt;0),(O894+O924))))</f>
        <v>0</v>
      </c>
      <c r="P939" s="9">
        <f t="shared" si="2746"/>
        <v>0</v>
      </c>
      <c r="Q939" s="9">
        <f t="shared" si="2746"/>
        <v>0</v>
      </c>
      <c r="R939" s="9">
        <f t="shared" si="2746"/>
        <v>0</v>
      </c>
      <c r="S939" s="9">
        <f t="shared" si="2746"/>
        <v>0</v>
      </c>
      <c r="T939" s="9">
        <f t="shared" si="2746"/>
        <v>0</v>
      </c>
      <c r="U939" s="9">
        <f t="shared" si="2746"/>
        <v>0</v>
      </c>
      <c r="V939" s="9">
        <f t="shared" si="2746"/>
        <v>0</v>
      </c>
      <c r="W939" s="9">
        <f t="shared" si="2746"/>
        <v>0</v>
      </c>
      <c r="X939" s="9">
        <f t="shared" si="2746"/>
        <v>0</v>
      </c>
      <c r="Y939" s="9">
        <f t="shared" si="2746"/>
        <v>0</v>
      </c>
      <c r="Z939" s="9">
        <f t="shared" si="2746"/>
        <v>0</v>
      </c>
      <c r="AA939" s="9">
        <f t="shared" si="2746"/>
        <v>0</v>
      </c>
      <c r="AB939" s="9">
        <f t="shared" si="2746"/>
        <v>0</v>
      </c>
      <c r="AC939" s="9">
        <f t="shared" si="2746"/>
        <v>0</v>
      </c>
      <c r="AD939" s="9">
        <f t="shared" si="2746"/>
        <v>0</v>
      </c>
      <c r="AE939" s="9">
        <f t="shared" si="2746"/>
        <v>0</v>
      </c>
      <c r="AF939" s="9">
        <f t="shared" si="2746"/>
        <v>0</v>
      </c>
      <c r="AG939" s="9">
        <f t="shared" si="2746"/>
        <v>0</v>
      </c>
      <c r="AH939" s="9">
        <f t="shared" ref="AH939" si="2747">IF(AND(AH879&lt;=0,AH894+AH909+AH924&lt;0),-(AH894+AH909+AH924),IF(AH879&lt;=0,0,-MIN(((AH894+AH924)/AH879)*((AH894+AH924)&gt;0),(AH894+AH924))))</f>
        <v>0</v>
      </c>
      <c r="AI939" s="9">
        <f t="shared" ref="AI939:AM939" si="2748">IF(AND(AI879&lt;=0,AI894+AI909+AI924&lt;0),-(AI894+AI909+AI924),IF(AI879&lt;=0,0,-MIN(((AI894+AI924)/AI879)*((AI894+AI924)&gt;0),(AI894+AI924))))</f>
        <v>0</v>
      </c>
      <c r="AJ939" s="9">
        <f t="shared" si="2748"/>
        <v>0</v>
      </c>
      <c r="AK939" s="9">
        <f t="shared" si="2748"/>
        <v>0</v>
      </c>
      <c r="AL939" s="9">
        <f t="shared" si="2748"/>
        <v>0</v>
      </c>
      <c r="AM939" s="9">
        <f t="shared" si="2748"/>
        <v>0</v>
      </c>
    </row>
    <row r="940" spans="1:39" outlineLevel="2">
      <c r="A940" s="11">
        <f>ROW()</f>
        <v>940</v>
      </c>
      <c r="C940" s="6" t="s">
        <v>474</v>
      </c>
      <c r="D940" s="39"/>
      <c r="E940" s="39"/>
      <c r="G940" s="39"/>
      <c r="H940" s="39"/>
      <c r="I940" s="39"/>
      <c r="J940" s="39"/>
      <c r="K940" s="39"/>
      <c r="L940" s="39"/>
      <c r="M940" s="39"/>
      <c r="N940" s="13"/>
      <c r="O940" s="9">
        <f t="shared" ref="O940:AG940" si="2749">IF(AND(O880&lt;=0,O895+O910+O925&lt;0),-(O895+O910+O925),IF(O880&lt;=0,0,-MIN(((O895+O925)/O880)*((O895+O925)&gt;0),(O895+O925))))</f>
        <v>0</v>
      </c>
      <c r="P940" s="9">
        <f t="shared" si="2749"/>
        <v>0</v>
      </c>
      <c r="Q940" s="9">
        <f t="shared" si="2749"/>
        <v>0</v>
      </c>
      <c r="R940" s="9">
        <f t="shared" si="2749"/>
        <v>0</v>
      </c>
      <c r="S940" s="9">
        <f t="shared" si="2749"/>
        <v>0</v>
      </c>
      <c r="T940" s="9">
        <f t="shared" si="2749"/>
        <v>0</v>
      </c>
      <c r="U940" s="9">
        <f t="shared" si="2749"/>
        <v>0</v>
      </c>
      <c r="V940" s="9">
        <f t="shared" si="2749"/>
        <v>0</v>
      </c>
      <c r="W940" s="9">
        <f t="shared" si="2749"/>
        <v>0</v>
      </c>
      <c r="X940" s="9">
        <f t="shared" si="2749"/>
        <v>0</v>
      </c>
      <c r="Y940" s="9">
        <f t="shared" si="2749"/>
        <v>0</v>
      </c>
      <c r="Z940" s="9">
        <f t="shared" si="2749"/>
        <v>0</v>
      </c>
      <c r="AA940" s="9">
        <f t="shared" si="2749"/>
        <v>0</v>
      </c>
      <c r="AB940" s="9">
        <f t="shared" si="2749"/>
        <v>0</v>
      </c>
      <c r="AC940" s="9">
        <f t="shared" si="2749"/>
        <v>0</v>
      </c>
      <c r="AD940" s="9">
        <f t="shared" si="2749"/>
        <v>0</v>
      </c>
      <c r="AE940" s="9">
        <f t="shared" si="2749"/>
        <v>0</v>
      </c>
      <c r="AF940" s="9">
        <f t="shared" si="2749"/>
        <v>0</v>
      </c>
      <c r="AG940" s="9">
        <f t="shared" si="2749"/>
        <v>0</v>
      </c>
      <c r="AH940" s="9">
        <f t="shared" ref="AH940" si="2750">IF(AND(AH880&lt;=0,AH895+AH910+AH925&lt;0),-(AH895+AH910+AH925),IF(AH880&lt;=0,0,-MIN(((AH895+AH925)/AH880)*((AH895+AH925)&gt;0),(AH895+AH925))))</f>
        <v>0</v>
      </c>
      <c r="AI940" s="9">
        <f t="shared" ref="AI940:AM940" si="2751">IF(AND(AI880&lt;=0,AI895+AI910+AI925&lt;0),-(AI895+AI910+AI925),IF(AI880&lt;=0,0,-MIN(((AI895+AI925)/AI880)*((AI895+AI925)&gt;0),(AI895+AI925))))</f>
        <v>0</v>
      </c>
      <c r="AJ940" s="9">
        <f t="shared" si="2751"/>
        <v>0</v>
      </c>
      <c r="AK940" s="9">
        <f t="shared" si="2751"/>
        <v>0</v>
      </c>
      <c r="AL940" s="9">
        <f t="shared" si="2751"/>
        <v>0</v>
      </c>
      <c r="AM940" s="9">
        <f t="shared" si="2751"/>
        <v>0</v>
      </c>
    </row>
    <row r="941" spans="1:39" outlineLevel="2">
      <c r="A941" s="11">
        <f>ROW()</f>
        <v>941</v>
      </c>
      <c r="C941" s="6" t="s">
        <v>477</v>
      </c>
      <c r="D941" s="39"/>
      <c r="E941" s="39"/>
      <c r="G941" s="39"/>
      <c r="H941" s="39"/>
      <c r="I941" s="39"/>
      <c r="J941" s="39"/>
      <c r="K941" s="39"/>
      <c r="L941" s="39"/>
      <c r="M941" s="39"/>
      <c r="N941" s="13"/>
      <c r="O941" s="9">
        <f t="shared" ref="O941:AG941" si="2752">IF(AND(O881&lt;=0,O896+O911+O926&lt;0),-(O896+O911+O926),IF(O881&lt;=0,0,-MIN(((O896+O926)/O881)*((O896+O926)&gt;0),(O896+O926))))</f>
        <v>0</v>
      </c>
      <c r="P941" s="9">
        <f t="shared" si="2752"/>
        <v>0</v>
      </c>
      <c r="Q941" s="9">
        <f t="shared" si="2752"/>
        <v>0</v>
      </c>
      <c r="R941" s="9">
        <f t="shared" si="2752"/>
        <v>0</v>
      </c>
      <c r="S941" s="9">
        <f t="shared" si="2752"/>
        <v>0</v>
      </c>
      <c r="T941" s="9">
        <f t="shared" si="2752"/>
        <v>0</v>
      </c>
      <c r="U941" s="9">
        <f t="shared" si="2752"/>
        <v>0</v>
      </c>
      <c r="V941" s="9">
        <f t="shared" si="2752"/>
        <v>0</v>
      </c>
      <c r="W941" s="9">
        <f t="shared" si="2752"/>
        <v>0</v>
      </c>
      <c r="X941" s="9">
        <f t="shared" si="2752"/>
        <v>0</v>
      </c>
      <c r="Y941" s="9">
        <f t="shared" si="2752"/>
        <v>0</v>
      </c>
      <c r="Z941" s="9">
        <f t="shared" si="2752"/>
        <v>0</v>
      </c>
      <c r="AA941" s="9">
        <f t="shared" si="2752"/>
        <v>0</v>
      </c>
      <c r="AB941" s="9">
        <f t="shared" si="2752"/>
        <v>0</v>
      </c>
      <c r="AC941" s="9">
        <f t="shared" si="2752"/>
        <v>0</v>
      </c>
      <c r="AD941" s="9">
        <f t="shared" si="2752"/>
        <v>0</v>
      </c>
      <c r="AE941" s="9">
        <f t="shared" si="2752"/>
        <v>0</v>
      </c>
      <c r="AF941" s="9">
        <f t="shared" si="2752"/>
        <v>0</v>
      </c>
      <c r="AG941" s="9">
        <f t="shared" si="2752"/>
        <v>0</v>
      </c>
      <c r="AH941" s="9">
        <f t="shared" ref="AH941" si="2753">IF(AND(AH881&lt;=0,AH896+AH911+AH926&lt;0),-(AH896+AH911+AH926),IF(AH881&lt;=0,0,-MIN(((AH896+AH926)/AH881)*((AH896+AH926)&gt;0),(AH896+AH926))))</f>
        <v>0</v>
      </c>
      <c r="AI941" s="9">
        <f t="shared" ref="AI941:AM941" si="2754">IF(AND(AI881&lt;=0,AI896+AI911+AI926&lt;0),-(AI896+AI911+AI926),IF(AI881&lt;=0,0,-MIN(((AI896+AI926)/AI881)*((AI896+AI926)&gt;0),(AI896+AI926))))</f>
        <v>0</v>
      </c>
      <c r="AJ941" s="9">
        <f t="shared" si="2754"/>
        <v>0</v>
      </c>
      <c r="AK941" s="9">
        <f t="shared" si="2754"/>
        <v>0</v>
      </c>
      <c r="AL941" s="9">
        <f t="shared" si="2754"/>
        <v>0</v>
      </c>
      <c r="AM941" s="9">
        <f t="shared" si="2754"/>
        <v>0</v>
      </c>
    </row>
    <row r="942" spans="1:39" outlineLevel="2">
      <c r="A942" s="11">
        <f>ROW()</f>
        <v>942</v>
      </c>
      <c r="C942" s="6" t="s">
        <v>511</v>
      </c>
      <c r="D942" s="39"/>
      <c r="E942" s="39"/>
      <c r="G942" s="39"/>
      <c r="H942" s="39"/>
      <c r="I942" s="39"/>
      <c r="J942" s="39"/>
      <c r="K942" s="39"/>
      <c r="L942" s="39"/>
      <c r="M942" s="39"/>
      <c r="N942" s="13"/>
      <c r="O942" s="9">
        <f t="shared" ref="O942:AG942" si="2755">IF(AND(O882&lt;=0,O897+O912+O927&lt;0),-(O897+O912+O927),IF(O882&lt;=0,0,-MIN(((O897+O927)/O882)*((O897+O927)&gt;0),(O897+O927))))</f>
        <v>0</v>
      </c>
      <c r="P942" s="9">
        <f t="shared" si="2755"/>
        <v>0</v>
      </c>
      <c r="Q942" s="9">
        <f t="shared" si="2755"/>
        <v>0</v>
      </c>
      <c r="R942" s="9">
        <f t="shared" si="2755"/>
        <v>0</v>
      </c>
      <c r="S942" s="9">
        <f t="shared" si="2755"/>
        <v>0</v>
      </c>
      <c r="T942" s="9">
        <f t="shared" si="2755"/>
        <v>0</v>
      </c>
      <c r="U942" s="9">
        <f t="shared" si="2755"/>
        <v>0</v>
      </c>
      <c r="V942" s="9">
        <f t="shared" si="2755"/>
        <v>0</v>
      </c>
      <c r="W942" s="9">
        <f t="shared" si="2755"/>
        <v>0</v>
      </c>
      <c r="X942" s="9">
        <f t="shared" si="2755"/>
        <v>0</v>
      </c>
      <c r="Y942" s="9">
        <f t="shared" si="2755"/>
        <v>0</v>
      </c>
      <c r="Z942" s="9">
        <f t="shared" si="2755"/>
        <v>0</v>
      </c>
      <c r="AA942" s="9">
        <f t="shared" si="2755"/>
        <v>0</v>
      </c>
      <c r="AB942" s="9">
        <f t="shared" si="2755"/>
        <v>0</v>
      </c>
      <c r="AC942" s="9">
        <f t="shared" si="2755"/>
        <v>0</v>
      </c>
      <c r="AD942" s="9">
        <f t="shared" si="2755"/>
        <v>0</v>
      </c>
      <c r="AE942" s="9">
        <f t="shared" si="2755"/>
        <v>0</v>
      </c>
      <c r="AF942" s="9">
        <f t="shared" si="2755"/>
        <v>0</v>
      </c>
      <c r="AG942" s="9">
        <f t="shared" si="2755"/>
        <v>0</v>
      </c>
      <c r="AH942" s="9">
        <f t="shared" ref="AH942" si="2756">IF(AND(AH882&lt;=0,AH897+AH912+AH927&lt;0),-(AH897+AH912+AH927),IF(AH882&lt;=0,0,-MIN(((AH897+AH927)/AH882)*((AH897+AH927)&gt;0),(AH897+AH927))))</f>
        <v>0</v>
      </c>
      <c r="AI942" s="9">
        <f t="shared" ref="AI942:AM942" si="2757">IF(AND(AI882&lt;=0,AI897+AI912+AI927&lt;0),-(AI897+AI912+AI927),IF(AI882&lt;=0,0,-MIN(((AI897+AI927)/AI882)*((AI897+AI927)&gt;0),(AI897+AI927))))</f>
        <v>0</v>
      </c>
      <c r="AJ942" s="9">
        <f t="shared" si="2757"/>
        <v>0</v>
      </c>
      <c r="AK942" s="9">
        <f t="shared" si="2757"/>
        <v>0</v>
      </c>
      <c r="AL942" s="9">
        <f t="shared" si="2757"/>
        <v>0</v>
      </c>
      <c r="AM942" s="9">
        <f t="shared" si="2757"/>
        <v>0</v>
      </c>
    </row>
    <row r="943" spans="1:39" outlineLevel="2">
      <c r="A943" s="11">
        <f>ROW()</f>
        <v>943</v>
      </c>
      <c r="C943" s="6" t="s">
        <v>655</v>
      </c>
      <c r="D943" s="39"/>
      <c r="E943" s="39"/>
      <c r="G943" s="39"/>
      <c r="H943" s="39"/>
      <c r="I943" s="39"/>
      <c r="J943" s="39"/>
      <c r="K943" s="39"/>
      <c r="L943" s="39"/>
      <c r="M943" s="39"/>
      <c r="N943" s="13"/>
      <c r="O943" s="9">
        <v>0</v>
      </c>
      <c r="P943" s="9">
        <v>0</v>
      </c>
      <c r="Q943" s="9">
        <v>0</v>
      </c>
      <c r="R943" s="9">
        <v>0</v>
      </c>
      <c r="S943" s="9">
        <v>0</v>
      </c>
      <c r="T943" s="9">
        <v>0</v>
      </c>
      <c r="U943" s="9">
        <v>0</v>
      </c>
      <c r="V943" s="9">
        <v>0</v>
      </c>
      <c r="W943" s="9">
        <v>0</v>
      </c>
      <c r="X943" s="9">
        <v>0</v>
      </c>
      <c r="Y943" s="9">
        <v>0</v>
      </c>
      <c r="Z943" s="9">
        <v>0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9">
        <v>0</v>
      </c>
      <c r="AH943" s="9">
        <v>0</v>
      </c>
      <c r="AI943" s="9">
        <v>0</v>
      </c>
      <c r="AJ943" s="9">
        <v>0</v>
      </c>
      <c r="AK943" s="9">
        <v>0</v>
      </c>
      <c r="AL943" s="9">
        <v>0</v>
      </c>
      <c r="AM943" s="9">
        <v>0</v>
      </c>
    </row>
    <row r="944" spans="1:39" outlineLevel="2">
      <c r="A944" s="11">
        <f>ROW()</f>
        <v>944</v>
      </c>
      <c r="C944" s="6" t="s">
        <v>656</v>
      </c>
      <c r="D944" s="39"/>
      <c r="E944" s="39"/>
      <c r="G944" s="39"/>
      <c r="H944" s="39"/>
      <c r="I944" s="39"/>
      <c r="J944" s="39"/>
      <c r="K944" s="39"/>
      <c r="L944" s="39"/>
      <c r="M944" s="39"/>
      <c r="N944" s="13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</row>
    <row r="945" spans="1:39" outlineLevel="2">
      <c r="A945" s="11">
        <f>ROW()</f>
        <v>945</v>
      </c>
      <c r="C945" s="6" t="s">
        <v>667</v>
      </c>
      <c r="D945" s="39"/>
      <c r="E945" s="39"/>
      <c r="G945" s="39"/>
      <c r="H945" s="39"/>
      <c r="I945" s="39"/>
      <c r="J945" s="39"/>
      <c r="K945" s="39"/>
      <c r="L945" s="39"/>
      <c r="M945" s="39"/>
      <c r="N945" s="13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</row>
    <row r="946" spans="1:39" outlineLevel="2">
      <c r="A946" s="11">
        <f>ROW()</f>
        <v>946</v>
      </c>
      <c r="C946" s="6" t="s">
        <v>212</v>
      </c>
      <c r="D946" s="39"/>
      <c r="E946" s="39"/>
      <c r="G946" s="39"/>
      <c r="H946" s="39"/>
      <c r="I946" s="9"/>
      <c r="J946" s="9"/>
      <c r="K946" s="9"/>
      <c r="L946" s="9"/>
      <c r="M946" s="9"/>
      <c r="N946" s="9"/>
      <c r="O946" s="9">
        <v>0</v>
      </c>
      <c r="P946" s="9">
        <v>0</v>
      </c>
      <c r="Q946" s="9">
        <v>0</v>
      </c>
      <c r="R946" s="9">
        <v>0</v>
      </c>
      <c r="S946" s="9">
        <v>0</v>
      </c>
      <c r="T946" s="9">
        <v>0</v>
      </c>
      <c r="U946" s="9">
        <v>0</v>
      </c>
      <c r="V946" s="9">
        <v>0</v>
      </c>
      <c r="W946" s="9">
        <v>0</v>
      </c>
      <c r="X946" s="9">
        <v>0</v>
      </c>
      <c r="Y946" s="9">
        <v>0</v>
      </c>
      <c r="Z946" s="9">
        <v>0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9">
        <v>0</v>
      </c>
      <c r="AH946" s="9">
        <v>0</v>
      </c>
      <c r="AI946" s="9">
        <v>0</v>
      </c>
      <c r="AJ946" s="9">
        <v>0</v>
      </c>
      <c r="AK946" s="9">
        <v>0</v>
      </c>
      <c r="AL946" s="9">
        <v>0</v>
      </c>
      <c r="AM946" s="9">
        <v>0</v>
      </c>
    </row>
    <row r="947" spans="1:39" outlineLevel="2">
      <c r="A947" s="11">
        <f>ROW()</f>
        <v>947</v>
      </c>
      <c r="C947" s="30" t="s">
        <v>362</v>
      </c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14"/>
      <c r="O947" s="14">
        <f t="shared" ref="O947:S947" si="2758">IF(AND(O887&lt;=0,O902+O917+O932&lt;0),-(O902+O917+O932),IF(O887&lt;=0,0,-MIN(((O902+O932)/O887)*((O902+O932)&gt;0),(O902+O932))))</f>
        <v>0</v>
      </c>
      <c r="P947" s="14">
        <f t="shared" si="2758"/>
        <v>0</v>
      </c>
      <c r="Q947" s="14">
        <f t="shared" si="2758"/>
        <v>0</v>
      </c>
      <c r="R947" s="14">
        <f t="shared" si="2758"/>
        <v>0</v>
      </c>
      <c r="S947" s="14">
        <f t="shared" si="2758"/>
        <v>0</v>
      </c>
      <c r="T947" s="14">
        <f>IF(AND(T887&lt;=0,T902+T917+T932&lt;0),-(T902+T917+T932),IF(T887&lt;=0,0,-MIN(((T902+T932)/T887)*((T902+T932)&gt;0),(T902+T932))))</f>
        <v>0</v>
      </c>
      <c r="U947" s="14">
        <f t="shared" ref="U947:AC947" si="2759">IF(AND(U887&lt;=0,U902+U917+U932&lt;0),-(U902+U917+U932),IF(U887&lt;=0,0,-MIN(((U902+U932)/U887)*((U902+U932)&gt;0),(U902+U932))))</f>
        <v>0</v>
      </c>
      <c r="V947" s="14">
        <f t="shared" si="2759"/>
        <v>0</v>
      </c>
      <c r="W947" s="14">
        <f t="shared" si="2759"/>
        <v>0</v>
      </c>
      <c r="X947" s="14">
        <f t="shared" si="2759"/>
        <v>0</v>
      </c>
      <c r="Y947" s="14">
        <f t="shared" si="2759"/>
        <v>0</v>
      </c>
      <c r="Z947" s="14">
        <f t="shared" si="2759"/>
        <v>0</v>
      </c>
      <c r="AA947" s="14">
        <f t="shared" si="2759"/>
        <v>0</v>
      </c>
      <c r="AB947" s="14">
        <f t="shared" si="2759"/>
        <v>0</v>
      </c>
      <c r="AC947" s="14">
        <f t="shared" si="2759"/>
        <v>0</v>
      </c>
      <c r="AD947" s="14">
        <f t="shared" ref="AD947:AM947" si="2760">IF(AND(AD887&lt;=0,AD902+AD917+AD932&lt;0),-(AD902+AD917+AD932),IF(AD887&lt;=0,0,-MIN(((AD902+AD932)/AD887)*((AD902+AD932)&gt;0),(AD902+AD932))))</f>
        <v>0</v>
      </c>
      <c r="AE947" s="14">
        <f t="shared" si="2760"/>
        <v>0</v>
      </c>
      <c r="AF947" s="14">
        <f t="shared" si="2760"/>
        <v>0</v>
      </c>
      <c r="AG947" s="14">
        <f t="shared" si="2760"/>
        <v>0</v>
      </c>
      <c r="AH947" s="14">
        <f t="shared" ref="AH947" si="2761">IF(AND(AH887&lt;=0,AH902+AH917+AH932&lt;0),-(AH902+AH917+AH932),IF(AH887&lt;=0,0,-MIN(((AH902+AH932)/AH887)*((AH902+AH932)&gt;0),(AH902+AH932))))</f>
        <v>0</v>
      </c>
      <c r="AI947" s="14">
        <f t="shared" si="2760"/>
        <v>0</v>
      </c>
      <c r="AJ947" s="14">
        <f t="shared" si="2760"/>
        <v>0</v>
      </c>
      <c r="AK947" s="14">
        <f t="shared" si="2760"/>
        <v>0</v>
      </c>
      <c r="AL947" s="14">
        <f t="shared" si="2760"/>
        <v>0</v>
      </c>
      <c r="AM947" s="14">
        <f t="shared" si="2760"/>
        <v>0</v>
      </c>
    </row>
    <row r="948" spans="1:39" outlineLevel="2">
      <c r="A948" s="11">
        <f>ROW()</f>
        <v>948</v>
      </c>
      <c r="C948" s="6" t="s">
        <v>1</v>
      </c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9"/>
      <c r="O948" s="9">
        <f t="shared" ref="O948" si="2762">SUM(O935:O947)</f>
        <v>-2.6085196815000007</v>
      </c>
      <c r="P948" s="9">
        <f t="shared" ref="P948" si="2763">SUM(P935:P947)</f>
        <v>-2.6085196815000002</v>
      </c>
      <c r="Q948" s="9">
        <f t="shared" ref="Q948" si="2764">SUM(Q935:Q947)</f>
        <v>-2.6085196815000007</v>
      </c>
      <c r="R948" s="9">
        <f t="shared" ref="R948" si="2765">SUM(R935:R947)</f>
        <v>-2.6085196815000002</v>
      </c>
      <c r="S948" s="9">
        <f t="shared" ref="S948" si="2766">SUM(S935:S947)</f>
        <v>-2.6085196815000002</v>
      </c>
      <c r="T948" s="9">
        <f t="shared" ref="T948" si="2767">SUM(T935:T947)</f>
        <v>-2.6085196815000002</v>
      </c>
      <c r="U948" s="9">
        <f t="shared" ref="U948" si="2768">SUM(U935:U947)</f>
        <v>-2.6035464512905087</v>
      </c>
      <c r="V948" s="9">
        <f t="shared" ref="V948" si="2769">SUM(V935:V947)</f>
        <v>-2.6035464512905087</v>
      </c>
      <c r="W948" s="9">
        <f t="shared" ref="W948" si="2770">SUM(W935:W947)</f>
        <v>-2.6035464512905087</v>
      </c>
      <c r="X948" s="9">
        <f t="shared" ref="X948" si="2771">SUM(X935:X947)</f>
        <v>-2.6035464512905087</v>
      </c>
      <c r="Y948" s="9">
        <f t="shared" ref="Y948" si="2772">SUM(Y935:Y947)</f>
        <v>-2.6035464512905087</v>
      </c>
      <c r="Z948" s="9">
        <f t="shared" ref="Z948" si="2773">SUM(Z935:Z947)</f>
        <v>-2.6035464512905087</v>
      </c>
      <c r="AA948" s="9">
        <f t="shared" ref="AA948" si="2774">SUM(AA935:AA947)</f>
        <v>-2.6035464512905087</v>
      </c>
      <c r="AB948" s="9">
        <f t="shared" ref="AB948" si="2775">SUM(AB935:AB947)</f>
        <v>-2.6035464512905087</v>
      </c>
      <c r="AC948" s="9">
        <f t="shared" ref="AC948:AG948" si="2776">SUM(AC935:AC947)</f>
        <v>-2.6035464512905087</v>
      </c>
      <c r="AD948" s="9">
        <f t="shared" si="2776"/>
        <v>-2.6035464512905087</v>
      </c>
      <c r="AE948" s="9">
        <f t="shared" si="2776"/>
        <v>-2.6035464512905087</v>
      </c>
      <c r="AF948" s="9">
        <f t="shared" si="2776"/>
        <v>-2.6035464512905087</v>
      </c>
      <c r="AG948" s="9">
        <f t="shared" si="2776"/>
        <v>-2.6035464512905087</v>
      </c>
      <c r="AH948" s="9">
        <f t="shared" ref="AH948" si="2777">SUM(AH935:AH947)</f>
        <v>-2.6035464512905087</v>
      </c>
      <c r="AI948" s="9">
        <f t="shared" ref="AI948:AM948" si="2778">SUM(AI935:AI947)</f>
        <v>0</v>
      </c>
      <c r="AJ948" s="9">
        <f t="shared" si="2778"/>
        <v>0</v>
      </c>
      <c r="AK948" s="9">
        <f t="shared" si="2778"/>
        <v>0</v>
      </c>
      <c r="AL948" s="9">
        <f t="shared" si="2778"/>
        <v>0</v>
      </c>
      <c r="AM948" s="9">
        <f t="shared" si="2778"/>
        <v>0</v>
      </c>
    </row>
    <row r="949" spans="1:39" outlineLevel="2">
      <c r="A949" s="11">
        <f>ROW()</f>
        <v>949</v>
      </c>
      <c r="B949" s="343" t="s">
        <v>70</v>
      </c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</row>
    <row r="950" spans="1:39" outlineLevel="2">
      <c r="A950" s="11">
        <f>ROW()</f>
        <v>950</v>
      </c>
      <c r="C950" s="6" t="s">
        <v>2</v>
      </c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9">
        <f t="shared" ref="N950:AC950" si="2779">N890+N905+N920+N935</f>
        <v>7.4336034800000004</v>
      </c>
      <c r="O950" s="9">
        <f t="shared" si="2779"/>
        <v>7.0619233060000006</v>
      </c>
      <c r="P950" s="9">
        <f t="shared" si="2779"/>
        <v>6.6902431320000009</v>
      </c>
      <c r="Q950" s="9">
        <f t="shared" si="2779"/>
        <v>6.3185629580000011</v>
      </c>
      <c r="R950" s="9">
        <f t="shared" si="2779"/>
        <v>5.9468827840000014</v>
      </c>
      <c r="S950" s="9">
        <f t="shared" si="2779"/>
        <v>5.5752026100000016</v>
      </c>
      <c r="T950" s="9">
        <f t="shared" si="2779"/>
        <v>5.2035224360000019</v>
      </c>
      <c r="U950" s="9">
        <f t="shared" si="2779"/>
        <v>4.8318422620000021</v>
      </c>
      <c r="V950" s="9">
        <f t="shared" si="2779"/>
        <v>4.4601620880000024</v>
      </c>
      <c r="W950" s="9">
        <f t="shared" si="2779"/>
        <v>4.0884819140000026</v>
      </c>
      <c r="X950" s="9">
        <f t="shared" si="2779"/>
        <v>3.7168017400000024</v>
      </c>
      <c r="Y950" s="9">
        <f t="shared" si="2779"/>
        <v>3.3451215660000022</v>
      </c>
      <c r="Z950" s="9">
        <f t="shared" si="2779"/>
        <v>2.973441392000002</v>
      </c>
      <c r="AA950" s="9">
        <f t="shared" si="2779"/>
        <v>2.6017612180000018</v>
      </c>
      <c r="AB950" s="9">
        <f t="shared" si="2779"/>
        <v>2.2300810440000016</v>
      </c>
      <c r="AC950" s="9">
        <f t="shared" si="2779"/>
        <v>1.8584008700000014</v>
      </c>
      <c r="AD950" s="9">
        <f t="shared" ref="AD950:AG950" si="2780">AD890+AD905+AD920+AD935</f>
        <v>1.4867206960000012</v>
      </c>
      <c r="AE950" s="9">
        <f t="shared" si="2780"/>
        <v>1.115040522000001</v>
      </c>
      <c r="AF950" s="9">
        <f t="shared" si="2780"/>
        <v>0.74336034800000061</v>
      </c>
      <c r="AG950" s="9">
        <f t="shared" si="2780"/>
        <v>0.37168017400000031</v>
      </c>
      <c r="AH950" s="9">
        <f t="shared" ref="AH950" si="2781">AH890+AH905+AH920+AH935</f>
        <v>0</v>
      </c>
      <c r="AI950" s="9">
        <f t="shared" ref="AI950:AM950" si="2782">AI890+AI905+AI920+AI935</f>
        <v>0</v>
      </c>
      <c r="AJ950" s="9">
        <f t="shared" si="2782"/>
        <v>0</v>
      </c>
      <c r="AK950" s="9">
        <f t="shared" si="2782"/>
        <v>0</v>
      </c>
      <c r="AL950" s="9">
        <f t="shared" si="2782"/>
        <v>0</v>
      </c>
      <c r="AM950" s="9">
        <f t="shared" si="2782"/>
        <v>0</v>
      </c>
    </row>
    <row r="951" spans="1:39" outlineLevel="2">
      <c r="A951" s="11">
        <f>ROW()</f>
        <v>951</v>
      </c>
      <c r="C951" s="6" t="s">
        <v>3</v>
      </c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9">
        <f t="shared" ref="N951:AC951" si="2783">N891+N906+N921+N936</f>
        <v>41.216322780000006</v>
      </c>
      <c r="O951" s="9">
        <f t="shared" si="2783"/>
        <v>39.155506641000002</v>
      </c>
      <c r="P951" s="9">
        <f t="shared" si="2783"/>
        <v>37.094690502000006</v>
      </c>
      <c r="Q951" s="9">
        <f t="shared" si="2783"/>
        <v>35.033874363000002</v>
      </c>
      <c r="R951" s="9">
        <f t="shared" si="2783"/>
        <v>32.973058223999999</v>
      </c>
      <c r="S951" s="9">
        <f t="shared" si="2783"/>
        <v>30.912242084999999</v>
      </c>
      <c r="T951" s="9">
        <f t="shared" si="2783"/>
        <v>28.851425945999999</v>
      </c>
      <c r="U951" s="9">
        <f t="shared" si="2783"/>
        <v>26.790609806999999</v>
      </c>
      <c r="V951" s="9">
        <f t="shared" si="2783"/>
        <v>24.729793667999999</v>
      </c>
      <c r="W951" s="9">
        <f t="shared" si="2783"/>
        <v>22.668977528999999</v>
      </c>
      <c r="X951" s="9">
        <f t="shared" si="2783"/>
        <v>20.608161389999999</v>
      </c>
      <c r="Y951" s="9">
        <f t="shared" si="2783"/>
        <v>18.547345250999999</v>
      </c>
      <c r="Z951" s="9">
        <f t="shared" si="2783"/>
        <v>16.486529111999999</v>
      </c>
      <c r="AA951" s="9">
        <f t="shared" si="2783"/>
        <v>14.425712973</v>
      </c>
      <c r="AB951" s="9">
        <f t="shared" si="2783"/>
        <v>12.364896834</v>
      </c>
      <c r="AC951" s="9">
        <f t="shared" si="2783"/>
        <v>10.304080695</v>
      </c>
      <c r="AD951" s="9">
        <f t="shared" ref="AD951:AG951" si="2784">AD891+AD906+AD921+AD936</f>
        <v>8.2432645559999997</v>
      </c>
      <c r="AE951" s="9">
        <f t="shared" si="2784"/>
        <v>6.1824484169999998</v>
      </c>
      <c r="AF951" s="9">
        <f t="shared" si="2784"/>
        <v>4.1216322779999999</v>
      </c>
      <c r="AG951" s="9">
        <f t="shared" si="2784"/>
        <v>2.0608161389999999</v>
      </c>
      <c r="AH951" s="9">
        <f t="shared" ref="AH951" si="2785">AH891+AH906+AH921+AH936</f>
        <v>0</v>
      </c>
      <c r="AI951" s="9">
        <f t="shared" ref="AI951:AM951" si="2786">AI891+AI906+AI921+AI936</f>
        <v>0</v>
      </c>
      <c r="AJ951" s="9">
        <f t="shared" si="2786"/>
        <v>0</v>
      </c>
      <c r="AK951" s="9">
        <f t="shared" si="2786"/>
        <v>0</v>
      </c>
      <c r="AL951" s="9">
        <f t="shared" si="2786"/>
        <v>0</v>
      </c>
      <c r="AM951" s="9">
        <f t="shared" si="2786"/>
        <v>0</v>
      </c>
    </row>
    <row r="952" spans="1:39" outlineLevel="2">
      <c r="A952" s="11">
        <f>ROW()</f>
        <v>952</v>
      </c>
      <c r="C952" s="6" t="s">
        <v>4</v>
      </c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9">
        <f t="shared" ref="N952:AC952" si="2787">N892+N907+N922+N937</f>
        <v>0</v>
      </c>
      <c r="O952" s="9">
        <f t="shared" si="2787"/>
        <v>0</v>
      </c>
      <c r="P952" s="9">
        <f t="shared" si="2787"/>
        <v>0</v>
      </c>
      <c r="Q952" s="9">
        <f t="shared" si="2787"/>
        <v>0</v>
      </c>
      <c r="R952" s="9">
        <f t="shared" si="2787"/>
        <v>0</v>
      </c>
      <c r="S952" s="9">
        <f t="shared" si="2787"/>
        <v>0</v>
      </c>
      <c r="T952" s="9">
        <f t="shared" si="2787"/>
        <v>0</v>
      </c>
      <c r="U952" s="9">
        <f t="shared" si="2787"/>
        <v>0</v>
      </c>
      <c r="V952" s="9">
        <f t="shared" si="2787"/>
        <v>0</v>
      </c>
      <c r="W952" s="9">
        <f t="shared" si="2787"/>
        <v>0</v>
      </c>
      <c r="X952" s="9">
        <f t="shared" si="2787"/>
        <v>0</v>
      </c>
      <c r="Y952" s="9">
        <f t="shared" si="2787"/>
        <v>0</v>
      </c>
      <c r="Z952" s="9">
        <f t="shared" si="2787"/>
        <v>0</v>
      </c>
      <c r="AA952" s="9">
        <f t="shared" si="2787"/>
        <v>0</v>
      </c>
      <c r="AB952" s="9">
        <f t="shared" si="2787"/>
        <v>0</v>
      </c>
      <c r="AC952" s="9">
        <f t="shared" si="2787"/>
        <v>0</v>
      </c>
      <c r="AD952" s="9">
        <f t="shared" ref="AD952:AG952" si="2788">AD892+AD907+AD922+AD937</f>
        <v>0</v>
      </c>
      <c r="AE952" s="9">
        <f t="shared" si="2788"/>
        <v>0</v>
      </c>
      <c r="AF952" s="9">
        <f t="shared" si="2788"/>
        <v>0</v>
      </c>
      <c r="AG952" s="9">
        <f t="shared" si="2788"/>
        <v>0</v>
      </c>
      <c r="AH952" s="9">
        <f t="shared" ref="AH952" si="2789">AH892+AH907+AH922+AH937</f>
        <v>0</v>
      </c>
      <c r="AI952" s="9">
        <f t="shared" ref="AI952:AM952" si="2790">AI892+AI907+AI922+AI937</f>
        <v>0</v>
      </c>
      <c r="AJ952" s="9">
        <f t="shared" si="2790"/>
        <v>0</v>
      </c>
      <c r="AK952" s="9">
        <f t="shared" si="2790"/>
        <v>0</v>
      </c>
      <c r="AL952" s="9">
        <f t="shared" si="2790"/>
        <v>0</v>
      </c>
      <c r="AM952" s="9">
        <f t="shared" si="2790"/>
        <v>0</v>
      </c>
    </row>
    <row r="953" spans="1:39" outlineLevel="2">
      <c r="A953" s="11">
        <f>ROW()</f>
        <v>953</v>
      </c>
      <c r="C953" s="6" t="s">
        <v>5</v>
      </c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9">
        <f t="shared" ref="N953:AC953" si="2791">N893+N908+N923+N938</f>
        <v>3.5204673699999995</v>
      </c>
      <c r="O953" s="9">
        <f t="shared" si="2791"/>
        <v>3.3444440014999994</v>
      </c>
      <c r="P953" s="9">
        <f t="shared" si="2791"/>
        <v>3.1684206329999993</v>
      </c>
      <c r="Q953" s="9">
        <f t="shared" si="2791"/>
        <v>2.9923972644999992</v>
      </c>
      <c r="R953" s="9">
        <f t="shared" si="2791"/>
        <v>2.8163738959999991</v>
      </c>
      <c r="S953" s="9">
        <f t="shared" si="2791"/>
        <v>2.640350527499999</v>
      </c>
      <c r="T953" s="9">
        <f t="shared" si="2791"/>
        <v>2.4643271589999989</v>
      </c>
      <c r="U953" s="9">
        <f t="shared" si="2791"/>
        <v>2.2236517977766126</v>
      </c>
      <c r="V953" s="9">
        <f t="shared" si="2791"/>
        <v>2.0526016594861041</v>
      </c>
      <c r="W953" s="9">
        <f t="shared" si="2791"/>
        <v>1.8815515211955953</v>
      </c>
      <c r="X953" s="9">
        <f t="shared" si="2791"/>
        <v>1.7105013829050866</v>
      </c>
      <c r="Y953" s="9">
        <f t="shared" si="2791"/>
        <v>1.5394512446145778</v>
      </c>
      <c r="Z953" s="9">
        <f t="shared" si="2791"/>
        <v>1.3684011063240691</v>
      </c>
      <c r="AA953" s="9">
        <f t="shared" si="2791"/>
        <v>1.1973509680335606</v>
      </c>
      <c r="AB953" s="9">
        <f t="shared" si="2791"/>
        <v>1.0263008297430518</v>
      </c>
      <c r="AC953" s="9">
        <f t="shared" si="2791"/>
        <v>0.85525069145254318</v>
      </c>
      <c r="AD953" s="9">
        <f t="shared" ref="AD953:AG953" si="2792">AD893+AD908+AD923+AD938</f>
        <v>0.68420055316203454</v>
      </c>
      <c r="AE953" s="9">
        <f t="shared" si="2792"/>
        <v>0.51315041487152591</v>
      </c>
      <c r="AF953" s="9">
        <f t="shared" si="2792"/>
        <v>0.34210027658101727</v>
      </c>
      <c r="AG953" s="9">
        <f t="shared" si="2792"/>
        <v>0.17105013829050864</v>
      </c>
      <c r="AH953" s="9">
        <f t="shared" ref="AH953" si="2793">AH893+AH908+AH923+AH938</f>
        <v>0</v>
      </c>
      <c r="AI953" s="9">
        <f t="shared" ref="AI953:AM953" si="2794">AI893+AI908+AI923+AI938</f>
        <v>0</v>
      </c>
      <c r="AJ953" s="9">
        <f t="shared" si="2794"/>
        <v>0</v>
      </c>
      <c r="AK953" s="9">
        <f t="shared" si="2794"/>
        <v>0</v>
      </c>
      <c r="AL953" s="9">
        <f t="shared" si="2794"/>
        <v>0</v>
      </c>
      <c r="AM953" s="9">
        <f t="shared" si="2794"/>
        <v>0</v>
      </c>
    </row>
    <row r="954" spans="1:39" outlineLevel="2">
      <c r="A954" s="11">
        <f>ROW()</f>
        <v>954</v>
      </c>
      <c r="C954" s="6" t="s">
        <v>473</v>
      </c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9">
        <f t="shared" ref="N954:AG954" si="2795">N894+N909+N924+N939</f>
        <v>0</v>
      </c>
      <c r="O954" s="9">
        <f t="shared" si="2795"/>
        <v>0</v>
      </c>
      <c r="P954" s="9">
        <f t="shared" si="2795"/>
        <v>0</v>
      </c>
      <c r="Q954" s="9">
        <f t="shared" si="2795"/>
        <v>0</v>
      </c>
      <c r="R954" s="9">
        <f t="shared" si="2795"/>
        <v>0</v>
      </c>
      <c r="S954" s="9">
        <f t="shared" si="2795"/>
        <v>0</v>
      </c>
      <c r="T954" s="9">
        <f t="shared" si="2795"/>
        <v>0</v>
      </c>
      <c r="U954" s="9">
        <f t="shared" si="2795"/>
        <v>0</v>
      </c>
      <c r="V954" s="9">
        <f t="shared" si="2795"/>
        <v>0</v>
      </c>
      <c r="W954" s="9">
        <f t="shared" si="2795"/>
        <v>0</v>
      </c>
      <c r="X954" s="9">
        <f t="shared" si="2795"/>
        <v>0</v>
      </c>
      <c r="Y954" s="9">
        <f t="shared" si="2795"/>
        <v>0</v>
      </c>
      <c r="Z954" s="9">
        <f t="shared" si="2795"/>
        <v>0</v>
      </c>
      <c r="AA954" s="9">
        <f t="shared" si="2795"/>
        <v>0</v>
      </c>
      <c r="AB954" s="9">
        <f t="shared" si="2795"/>
        <v>0</v>
      </c>
      <c r="AC954" s="9">
        <f t="shared" si="2795"/>
        <v>0</v>
      </c>
      <c r="AD954" s="9">
        <f t="shared" si="2795"/>
        <v>0</v>
      </c>
      <c r="AE954" s="9">
        <f t="shared" si="2795"/>
        <v>0</v>
      </c>
      <c r="AF954" s="9">
        <f t="shared" si="2795"/>
        <v>0</v>
      </c>
      <c r="AG954" s="9">
        <f t="shared" si="2795"/>
        <v>0</v>
      </c>
      <c r="AH954" s="9">
        <f t="shared" ref="AH954" si="2796">AH894+AH909+AH924+AH939</f>
        <v>0</v>
      </c>
      <c r="AI954" s="9">
        <f t="shared" ref="AI954:AM954" si="2797">AI894+AI909+AI924+AI939</f>
        <v>0</v>
      </c>
      <c r="AJ954" s="9">
        <f t="shared" si="2797"/>
        <v>0</v>
      </c>
      <c r="AK954" s="9">
        <f t="shared" si="2797"/>
        <v>0</v>
      </c>
      <c r="AL954" s="9">
        <f t="shared" si="2797"/>
        <v>0</v>
      </c>
      <c r="AM954" s="9">
        <f t="shared" si="2797"/>
        <v>0</v>
      </c>
    </row>
    <row r="955" spans="1:39" outlineLevel="2">
      <c r="A955" s="11">
        <f>ROW()</f>
        <v>955</v>
      </c>
      <c r="C955" s="6" t="s">
        <v>474</v>
      </c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9">
        <f t="shared" ref="N955:AG955" si="2798">N895+N910+N925+N940</f>
        <v>0</v>
      </c>
      <c r="O955" s="9">
        <f t="shared" si="2798"/>
        <v>0</v>
      </c>
      <c r="P955" s="9">
        <f t="shared" si="2798"/>
        <v>0</v>
      </c>
      <c r="Q955" s="9">
        <f t="shared" si="2798"/>
        <v>0</v>
      </c>
      <c r="R955" s="9">
        <f t="shared" si="2798"/>
        <v>0</v>
      </c>
      <c r="S955" s="9">
        <f t="shared" si="2798"/>
        <v>0</v>
      </c>
      <c r="T955" s="9">
        <f t="shared" si="2798"/>
        <v>0</v>
      </c>
      <c r="U955" s="9">
        <f t="shared" si="2798"/>
        <v>0</v>
      </c>
      <c r="V955" s="9">
        <f t="shared" si="2798"/>
        <v>0</v>
      </c>
      <c r="W955" s="9">
        <f t="shared" si="2798"/>
        <v>0</v>
      </c>
      <c r="X955" s="9">
        <f t="shared" si="2798"/>
        <v>0</v>
      </c>
      <c r="Y955" s="9">
        <f t="shared" si="2798"/>
        <v>0</v>
      </c>
      <c r="Z955" s="9">
        <f t="shared" si="2798"/>
        <v>0</v>
      </c>
      <c r="AA955" s="9">
        <f t="shared" si="2798"/>
        <v>0</v>
      </c>
      <c r="AB955" s="9">
        <f t="shared" si="2798"/>
        <v>0</v>
      </c>
      <c r="AC955" s="9">
        <f t="shared" si="2798"/>
        <v>0</v>
      </c>
      <c r="AD955" s="9">
        <f t="shared" si="2798"/>
        <v>0</v>
      </c>
      <c r="AE955" s="9">
        <f t="shared" si="2798"/>
        <v>0</v>
      </c>
      <c r="AF955" s="9">
        <f t="shared" si="2798"/>
        <v>0</v>
      </c>
      <c r="AG955" s="9">
        <f t="shared" si="2798"/>
        <v>0</v>
      </c>
      <c r="AH955" s="9">
        <f t="shared" ref="AH955" si="2799">AH895+AH910+AH925+AH940</f>
        <v>0</v>
      </c>
      <c r="AI955" s="9">
        <f t="shared" ref="AI955:AM955" si="2800">AI895+AI910+AI925+AI940</f>
        <v>0</v>
      </c>
      <c r="AJ955" s="9">
        <f t="shared" si="2800"/>
        <v>0</v>
      </c>
      <c r="AK955" s="9">
        <f t="shared" si="2800"/>
        <v>0</v>
      </c>
      <c r="AL955" s="9">
        <f t="shared" si="2800"/>
        <v>0</v>
      </c>
      <c r="AM955" s="9">
        <f t="shared" si="2800"/>
        <v>0</v>
      </c>
    </row>
    <row r="956" spans="1:39" outlineLevel="2">
      <c r="A956" s="11">
        <f>ROW()</f>
        <v>956</v>
      </c>
      <c r="C956" s="6" t="s">
        <v>477</v>
      </c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9">
        <f t="shared" ref="N956:AG956" si="2801">N896+N911+N926+N941</f>
        <v>0</v>
      </c>
      <c r="O956" s="9">
        <f t="shared" si="2801"/>
        <v>0</v>
      </c>
      <c r="P956" s="9">
        <f t="shared" si="2801"/>
        <v>0</v>
      </c>
      <c r="Q956" s="9">
        <f t="shared" si="2801"/>
        <v>0</v>
      </c>
      <c r="R956" s="9">
        <f t="shared" si="2801"/>
        <v>0</v>
      </c>
      <c r="S956" s="9">
        <f t="shared" si="2801"/>
        <v>0</v>
      </c>
      <c r="T956" s="9">
        <f t="shared" si="2801"/>
        <v>0</v>
      </c>
      <c r="U956" s="9">
        <f t="shared" si="2801"/>
        <v>0</v>
      </c>
      <c r="V956" s="9">
        <f t="shared" si="2801"/>
        <v>0</v>
      </c>
      <c r="W956" s="9">
        <f t="shared" si="2801"/>
        <v>0</v>
      </c>
      <c r="X956" s="9">
        <f t="shared" si="2801"/>
        <v>0</v>
      </c>
      <c r="Y956" s="9">
        <f t="shared" si="2801"/>
        <v>0</v>
      </c>
      <c r="Z956" s="9">
        <f t="shared" si="2801"/>
        <v>0</v>
      </c>
      <c r="AA956" s="9">
        <f t="shared" si="2801"/>
        <v>0</v>
      </c>
      <c r="AB956" s="9">
        <f t="shared" si="2801"/>
        <v>0</v>
      </c>
      <c r="AC956" s="9">
        <f t="shared" si="2801"/>
        <v>0</v>
      </c>
      <c r="AD956" s="9">
        <f t="shared" si="2801"/>
        <v>0</v>
      </c>
      <c r="AE956" s="9">
        <f t="shared" si="2801"/>
        <v>0</v>
      </c>
      <c r="AF956" s="9">
        <f t="shared" si="2801"/>
        <v>0</v>
      </c>
      <c r="AG956" s="9">
        <f t="shared" si="2801"/>
        <v>0</v>
      </c>
      <c r="AH956" s="9">
        <f t="shared" ref="AH956" si="2802">AH896+AH911+AH926+AH941</f>
        <v>0</v>
      </c>
      <c r="AI956" s="9">
        <f t="shared" ref="AI956:AM956" si="2803">AI896+AI911+AI926+AI941</f>
        <v>0</v>
      </c>
      <c r="AJ956" s="9">
        <f t="shared" si="2803"/>
        <v>0</v>
      </c>
      <c r="AK956" s="9">
        <f t="shared" si="2803"/>
        <v>0</v>
      </c>
      <c r="AL956" s="9">
        <f t="shared" si="2803"/>
        <v>0</v>
      </c>
      <c r="AM956" s="9">
        <f t="shared" si="2803"/>
        <v>0</v>
      </c>
    </row>
    <row r="957" spans="1:39" outlineLevel="2">
      <c r="A957" s="11">
        <f>ROW()</f>
        <v>957</v>
      </c>
      <c r="C957" s="6" t="s">
        <v>511</v>
      </c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9">
        <f t="shared" ref="N957:AM957" si="2804">N897+N912+N927+N942</f>
        <v>0</v>
      </c>
      <c r="O957" s="9">
        <f t="shared" si="2804"/>
        <v>0</v>
      </c>
      <c r="P957" s="9">
        <f t="shared" si="2804"/>
        <v>0</v>
      </c>
      <c r="Q957" s="9">
        <f t="shared" si="2804"/>
        <v>0</v>
      </c>
      <c r="R957" s="9">
        <f t="shared" si="2804"/>
        <v>0</v>
      </c>
      <c r="S957" s="9">
        <f t="shared" si="2804"/>
        <v>0</v>
      </c>
      <c r="T957" s="9">
        <f t="shared" si="2804"/>
        <v>0</v>
      </c>
      <c r="U957" s="9">
        <f t="shared" si="2804"/>
        <v>0</v>
      </c>
      <c r="V957" s="9">
        <f t="shared" si="2804"/>
        <v>0</v>
      </c>
      <c r="W957" s="9">
        <f t="shared" si="2804"/>
        <v>0</v>
      </c>
      <c r="X957" s="9">
        <f t="shared" si="2804"/>
        <v>0</v>
      </c>
      <c r="Y957" s="9">
        <f t="shared" si="2804"/>
        <v>0</v>
      </c>
      <c r="Z957" s="9">
        <f t="shared" si="2804"/>
        <v>0</v>
      </c>
      <c r="AA957" s="9">
        <f t="shared" si="2804"/>
        <v>0</v>
      </c>
      <c r="AB957" s="9">
        <f t="shared" si="2804"/>
        <v>0</v>
      </c>
      <c r="AC957" s="9">
        <f t="shared" si="2804"/>
        <v>0</v>
      </c>
      <c r="AD957" s="9">
        <f t="shared" si="2804"/>
        <v>0</v>
      </c>
      <c r="AE957" s="9">
        <f t="shared" si="2804"/>
        <v>0</v>
      </c>
      <c r="AF957" s="9">
        <f t="shared" si="2804"/>
        <v>0</v>
      </c>
      <c r="AG957" s="9">
        <f t="shared" si="2804"/>
        <v>0</v>
      </c>
      <c r="AH957" s="9">
        <f t="shared" si="2804"/>
        <v>0</v>
      </c>
      <c r="AI957" s="9">
        <f t="shared" si="2804"/>
        <v>0</v>
      </c>
      <c r="AJ957" s="9">
        <f t="shared" si="2804"/>
        <v>0</v>
      </c>
      <c r="AK957" s="9">
        <f t="shared" si="2804"/>
        <v>0</v>
      </c>
      <c r="AL957" s="9">
        <f t="shared" si="2804"/>
        <v>0</v>
      </c>
      <c r="AM957" s="9">
        <f t="shared" si="2804"/>
        <v>0</v>
      </c>
    </row>
    <row r="958" spans="1:39" outlineLevel="2">
      <c r="A958" s="11">
        <f>ROW()</f>
        <v>958</v>
      </c>
      <c r="C958" s="6" t="s">
        <v>655</v>
      </c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9"/>
      <c r="O958" s="9">
        <f t="shared" ref="O958:AM958" si="2805">O898+O913+O928+O943</f>
        <v>0</v>
      </c>
      <c r="P958" s="9">
        <f t="shared" si="2805"/>
        <v>0</v>
      </c>
      <c r="Q958" s="9">
        <f t="shared" si="2805"/>
        <v>0</v>
      </c>
      <c r="R958" s="9">
        <f t="shared" si="2805"/>
        <v>0</v>
      </c>
      <c r="S958" s="9">
        <f t="shared" si="2805"/>
        <v>0</v>
      </c>
      <c r="T958" s="9">
        <f t="shared" si="2805"/>
        <v>0</v>
      </c>
      <c r="U958" s="9">
        <f t="shared" si="2805"/>
        <v>0</v>
      </c>
      <c r="V958" s="9">
        <f t="shared" si="2805"/>
        <v>0</v>
      </c>
      <c r="W958" s="9">
        <f t="shared" si="2805"/>
        <v>0</v>
      </c>
      <c r="X958" s="9">
        <f t="shared" si="2805"/>
        <v>0</v>
      </c>
      <c r="Y958" s="9">
        <f t="shared" si="2805"/>
        <v>0</v>
      </c>
      <c r="Z958" s="9">
        <f t="shared" si="2805"/>
        <v>0</v>
      </c>
      <c r="AA958" s="9">
        <f t="shared" si="2805"/>
        <v>0</v>
      </c>
      <c r="AB958" s="9">
        <f t="shared" si="2805"/>
        <v>0</v>
      </c>
      <c r="AC958" s="9">
        <f t="shared" si="2805"/>
        <v>0</v>
      </c>
      <c r="AD958" s="9">
        <f t="shared" si="2805"/>
        <v>0</v>
      </c>
      <c r="AE958" s="9">
        <f t="shared" si="2805"/>
        <v>0</v>
      </c>
      <c r="AF958" s="9">
        <f t="shared" si="2805"/>
        <v>0</v>
      </c>
      <c r="AG958" s="9">
        <f t="shared" si="2805"/>
        <v>0</v>
      </c>
      <c r="AH958" s="9">
        <f t="shared" si="2805"/>
        <v>0</v>
      </c>
      <c r="AI958" s="9">
        <f t="shared" si="2805"/>
        <v>0</v>
      </c>
      <c r="AJ958" s="9">
        <f t="shared" si="2805"/>
        <v>0</v>
      </c>
      <c r="AK958" s="9">
        <f t="shared" si="2805"/>
        <v>0</v>
      </c>
      <c r="AL958" s="9">
        <f t="shared" si="2805"/>
        <v>0</v>
      </c>
      <c r="AM958" s="9">
        <f t="shared" si="2805"/>
        <v>0</v>
      </c>
    </row>
    <row r="959" spans="1:39" outlineLevel="2">
      <c r="A959" s="11">
        <f>ROW()</f>
        <v>959</v>
      </c>
      <c r="C959" s="6" t="s">
        <v>656</v>
      </c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</row>
    <row r="960" spans="1:39" outlineLevel="2">
      <c r="A960" s="11">
        <f>ROW()</f>
        <v>960</v>
      </c>
      <c r="C960" s="6" t="s">
        <v>667</v>
      </c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</row>
    <row r="961" spans="1:39" outlineLevel="2">
      <c r="A961" s="11">
        <f>ROW()</f>
        <v>961</v>
      </c>
      <c r="C961" s="6" t="s">
        <v>212</v>
      </c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9">
        <f t="shared" ref="N961:AC961" si="2806">N901+N916+N931+N946</f>
        <v>0</v>
      </c>
      <c r="O961" s="9">
        <f t="shared" si="2806"/>
        <v>0</v>
      </c>
      <c r="P961" s="9">
        <f t="shared" si="2806"/>
        <v>0</v>
      </c>
      <c r="Q961" s="9">
        <f t="shared" si="2806"/>
        <v>0</v>
      </c>
      <c r="R961" s="9">
        <f t="shared" si="2806"/>
        <v>0</v>
      </c>
      <c r="S961" s="9">
        <f t="shared" si="2806"/>
        <v>0</v>
      </c>
      <c r="T961" s="9">
        <f t="shared" si="2806"/>
        <v>0</v>
      </c>
      <c r="U961" s="9">
        <f t="shared" si="2806"/>
        <v>0</v>
      </c>
      <c r="V961" s="9">
        <f t="shared" si="2806"/>
        <v>0</v>
      </c>
      <c r="W961" s="9">
        <f t="shared" si="2806"/>
        <v>0</v>
      </c>
      <c r="X961" s="9">
        <f t="shared" si="2806"/>
        <v>0</v>
      </c>
      <c r="Y961" s="9">
        <f t="shared" si="2806"/>
        <v>0</v>
      </c>
      <c r="Z961" s="9">
        <f t="shared" si="2806"/>
        <v>0</v>
      </c>
      <c r="AA961" s="9">
        <f t="shared" si="2806"/>
        <v>0</v>
      </c>
      <c r="AB961" s="9">
        <f t="shared" si="2806"/>
        <v>0</v>
      </c>
      <c r="AC961" s="9">
        <f t="shared" si="2806"/>
        <v>0</v>
      </c>
      <c r="AD961" s="9">
        <f t="shared" ref="AD961:AM961" si="2807">AD901+AD916+AD931+AD946</f>
        <v>0</v>
      </c>
      <c r="AE961" s="9">
        <f t="shared" si="2807"/>
        <v>0</v>
      </c>
      <c r="AF961" s="9">
        <f t="shared" si="2807"/>
        <v>0</v>
      </c>
      <c r="AG961" s="9">
        <f t="shared" si="2807"/>
        <v>0</v>
      </c>
      <c r="AH961" s="9">
        <f t="shared" ref="AH961" si="2808">AH901+AH916+AH931+AH946</f>
        <v>0</v>
      </c>
      <c r="AI961" s="9">
        <f t="shared" si="2807"/>
        <v>0</v>
      </c>
      <c r="AJ961" s="9">
        <f t="shared" si="2807"/>
        <v>0</v>
      </c>
      <c r="AK961" s="9">
        <f t="shared" si="2807"/>
        <v>0</v>
      </c>
      <c r="AL961" s="9">
        <f t="shared" si="2807"/>
        <v>0</v>
      </c>
      <c r="AM961" s="9">
        <f t="shared" si="2807"/>
        <v>0</v>
      </c>
    </row>
    <row r="962" spans="1:39" outlineLevel="2">
      <c r="A962" s="11">
        <f>ROW()</f>
        <v>962</v>
      </c>
      <c r="C962" s="30" t="s">
        <v>362</v>
      </c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15">
        <f t="shared" ref="N962:AC962" si="2809">N902+N917+N932+N947</f>
        <v>0</v>
      </c>
      <c r="O962" s="15">
        <f t="shared" si="2809"/>
        <v>0</v>
      </c>
      <c r="P962" s="15">
        <f t="shared" si="2809"/>
        <v>0</v>
      </c>
      <c r="Q962" s="15">
        <f t="shared" si="2809"/>
        <v>0</v>
      </c>
      <c r="R962" s="15">
        <f t="shared" si="2809"/>
        <v>0</v>
      </c>
      <c r="S962" s="15">
        <f t="shared" si="2809"/>
        <v>0</v>
      </c>
      <c r="T962" s="15">
        <f t="shared" si="2809"/>
        <v>0</v>
      </c>
      <c r="U962" s="15">
        <f t="shared" si="2809"/>
        <v>0</v>
      </c>
      <c r="V962" s="15">
        <f t="shared" si="2809"/>
        <v>0</v>
      </c>
      <c r="W962" s="15">
        <f t="shared" si="2809"/>
        <v>0</v>
      </c>
      <c r="X962" s="15">
        <f t="shared" si="2809"/>
        <v>0</v>
      </c>
      <c r="Y962" s="15">
        <f t="shared" si="2809"/>
        <v>0</v>
      </c>
      <c r="Z962" s="15">
        <f t="shared" si="2809"/>
        <v>0</v>
      </c>
      <c r="AA962" s="15">
        <f t="shared" si="2809"/>
        <v>0</v>
      </c>
      <c r="AB962" s="15">
        <f t="shared" si="2809"/>
        <v>0</v>
      </c>
      <c r="AC962" s="15">
        <f t="shared" si="2809"/>
        <v>0</v>
      </c>
      <c r="AD962" s="15">
        <f t="shared" ref="AD962:AM962" si="2810">AD902+AD917+AD932+AD947</f>
        <v>0</v>
      </c>
      <c r="AE962" s="15">
        <f t="shared" si="2810"/>
        <v>0</v>
      </c>
      <c r="AF962" s="15">
        <f t="shared" si="2810"/>
        <v>0</v>
      </c>
      <c r="AG962" s="15">
        <f t="shared" si="2810"/>
        <v>0</v>
      </c>
      <c r="AH962" s="15">
        <f t="shared" ref="AH962" si="2811">AH902+AH917+AH932+AH947</f>
        <v>0</v>
      </c>
      <c r="AI962" s="15">
        <f t="shared" si="2810"/>
        <v>0</v>
      </c>
      <c r="AJ962" s="15">
        <f t="shared" si="2810"/>
        <v>0</v>
      </c>
      <c r="AK962" s="15">
        <f t="shared" si="2810"/>
        <v>0</v>
      </c>
      <c r="AL962" s="15">
        <f t="shared" si="2810"/>
        <v>0</v>
      </c>
      <c r="AM962" s="15">
        <f t="shared" si="2810"/>
        <v>0</v>
      </c>
    </row>
    <row r="963" spans="1:39" outlineLevel="2">
      <c r="A963" s="11">
        <f>ROW()</f>
        <v>963</v>
      </c>
      <c r="C963" s="6" t="s">
        <v>1</v>
      </c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9">
        <f t="shared" ref="N963:O963" si="2812">SUM(N950:N962)</f>
        <v>52.170393630000007</v>
      </c>
      <c r="O963" s="9">
        <f t="shared" si="2812"/>
        <v>49.561873948500001</v>
      </c>
      <c r="P963" s="9">
        <f t="shared" ref="P963" si="2813">SUM(P950:P962)</f>
        <v>46.953354267000002</v>
      </c>
      <c r="Q963" s="9">
        <f t="shared" ref="Q963" si="2814">SUM(Q950:Q962)</f>
        <v>44.344834585500003</v>
      </c>
      <c r="R963" s="9">
        <f t="shared" ref="R963" si="2815">SUM(R950:R962)</f>
        <v>41.736314904000004</v>
      </c>
      <c r="S963" s="9">
        <f t="shared" ref="S963" si="2816">SUM(S950:S962)</f>
        <v>39.127795222499998</v>
      </c>
      <c r="T963" s="9">
        <f t="shared" ref="T963" si="2817">SUM(T950:T962)</f>
        <v>36.519275540999999</v>
      </c>
      <c r="U963" s="9">
        <f t="shared" ref="U963" si="2818">SUM(U950:U962)</f>
        <v>33.846103866776616</v>
      </c>
      <c r="V963" s="9">
        <f t="shared" ref="V963" si="2819">SUM(V950:V962)</f>
        <v>31.242557415486107</v>
      </c>
      <c r="W963" s="9">
        <f t="shared" ref="W963" si="2820">SUM(W950:W962)</f>
        <v>28.639010964195599</v>
      </c>
      <c r="X963" s="9">
        <f t="shared" ref="X963" si="2821">SUM(X950:X962)</f>
        <v>26.035464512905087</v>
      </c>
      <c r="Y963" s="9">
        <f t="shared" ref="Y963" si="2822">SUM(Y950:Y962)</f>
        <v>23.431918061614581</v>
      </c>
      <c r="Z963" s="9">
        <f t="shared" ref="Z963" si="2823">SUM(Z950:Z962)</f>
        <v>20.828371610324069</v>
      </c>
      <c r="AA963" s="9">
        <f t="shared" ref="AA963" si="2824">SUM(AA950:AA962)</f>
        <v>18.224825159033564</v>
      </c>
      <c r="AB963" s="9">
        <f t="shared" ref="AB963" si="2825">SUM(AB950:AB962)</f>
        <v>15.621278707743054</v>
      </c>
      <c r="AC963" s="9">
        <f t="shared" ref="AC963:AG963" si="2826">SUM(AC950:AC962)</f>
        <v>13.017732256452543</v>
      </c>
      <c r="AD963" s="9">
        <f t="shared" si="2826"/>
        <v>10.414185805162035</v>
      </c>
      <c r="AE963" s="9">
        <f t="shared" si="2826"/>
        <v>7.8106393538715269</v>
      </c>
      <c r="AF963" s="9">
        <f t="shared" si="2826"/>
        <v>5.2070929025810173</v>
      </c>
      <c r="AG963" s="9">
        <f t="shared" si="2826"/>
        <v>2.6035464512905087</v>
      </c>
      <c r="AH963" s="9">
        <f t="shared" ref="AH963" si="2827">SUM(AH950:AH962)</f>
        <v>0</v>
      </c>
      <c r="AI963" s="9">
        <f t="shared" ref="AI963:AM963" si="2828">SUM(AI950:AI962)</f>
        <v>0</v>
      </c>
      <c r="AJ963" s="9">
        <f t="shared" si="2828"/>
        <v>0</v>
      </c>
      <c r="AK963" s="9">
        <f t="shared" si="2828"/>
        <v>0</v>
      </c>
      <c r="AL963" s="9">
        <f t="shared" si="2828"/>
        <v>0</v>
      </c>
      <c r="AM963" s="9">
        <f t="shared" si="2828"/>
        <v>0</v>
      </c>
    </row>
    <row r="964" spans="1:39" outlineLevel="3">
      <c r="A964" s="11">
        <f>ROW()</f>
        <v>964</v>
      </c>
      <c r="B964" s="343" t="s">
        <v>658</v>
      </c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</row>
    <row r="965" spans="1:39" outlineLevel="3">
      <c r="A965" s="11">
        <f>ROW()</f>
        <v>965</v>
      </c>
      <c r="C965" s="6" t="s">
        <v>2</v>
      </c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9"/>
      <c r="T965" s="39"/>
      <c r="U965" s="39"/>
      <c r="V965" s="39"/>
      <c r="W965" s="39"/>
      <c r="X965" s="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</row>
    <row r="966" spans="1:39" outlineLevel="3">
      <c r="A966" s="11">
        <f>ROW()</f>
        <v>966</v>
      </c>
      <c r="C966" s="6" t="s">
        <v>3</v>
      </c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9"/>
      <c r="T966" s="39"/>
      <c r="U966" s="39"/>
      <c r="V966" s="39"/>
      <c r="W966" s="39"/>
      <c r="X966" s="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</row>
    <row r="967" spans="1:39" outlineLevel="3">
      <c r="A967" s="11">
        <f>ROW()</f>
        <v>967</v>
      </c>
      <c r="C967" s="6" t="s">
        <v>4</v>
      </c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9"/>
      <c r="T967" s="39"/>
      <c r="U967" s="39"/>
      <c r="V967" s="39"/>
      <c r="W967" s="39"/>
      <c r="X967" s="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</row>
    <row r="968" spans="1:39" outlineLevel="3">
      <c r="A968" s="11">
        <f>ROW()</f>
        <v>968</v>
      </c>
      <c r="C968" s="6" t="s">
        <v>5</v>
      </c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9"/>
      <c r="T968" s="39"/>
      <c r="U968" s="39"/>
      <c r="V968" s="39"/>
      <c r="W968" s="39"/>
      <c r="X968" s="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</row>
    <row r="969" spans="1:39" outlineLevel="3">
      <c r="A969" s="11">
        <f>ROW()</f>
        <v>969</v>
      </c>
      <c r="C969" s="6" t="s">
        <v>473</v>
      </c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9"/>
      <c r="T969" s="39"/>
      <c r="U969" s="39"/>
      <c r="V969" s="39"/>
      <c r="W969" s="39"/>
      <c r="X969" s="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</row>
    <row r="970" spans="1:39" outlineLevel="3">
      <c r="A970" s="11">
        <f>ROW()</f>
        <v>970</v>
      </c>
      <c r="C970" s="6" t="s">
        <v>474</v>
      </c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9"/>
      <c r="T970" s="39"/>
      <c r="U970" s="39"/>
      <c r="V970" s="39"/>
      <c r="W970" s="39"/>
      <c r="X970" s="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</row>
    <row r="971" spans="1:39" outlineLevel="3">
      <c r="A971" s="11">
        <f>ROW()</f>
        <v>971</v>
      </c>
      <c r="C971" s="6" t="s">
        <v>477</v>
      </c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9"/>
      <c r="T971" s="39"/>
      <c r="U971" s="39"/>
      <c r="V971" s="39"/>
      <c r="W971" s="39"/>
      <c r="X971" s="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</row>
    <row r="972" spans="1:39" outlineLevel="3">
      <c r="A972" s="11">
        <f>ROW()</f>
        <v>972</v>
      </c>
      <c r="C972" s="6" t="s">
        <v>511</v>
      </c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9"/>
      <c r="T972" s="39"/>
      <c r="U972" s="39"/>
      <c r="V972" s="39"/>
      <c r="W972" s="39"/>
      <c r="X972" s="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</row>
    <row r="973" spans="1:39" outlineLevel="3">
      <c r="A973" s="11">
        <f>ROW()</f>
        <v>973</v>
      </c>
      <c r="C973" s="6" t="s">
        <v>655</v>
      </c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9"/>
      <c r="T973" s="39"/>
      <c r="U973" s="39"/>
      <c r="V973" s="39"/>
      <c r="W973" s="39"/>
      <c r="X973" s="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</row>
    <row r="974" spans="1:39" outlineLevel="3">
      <c r="A974" s="11">
        <f>ROW()</f>
        <v>974</v>
      </c>
      <c r="C974" s="6" t="s">
        <v>656</v>
      </c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9"/>
      <c r="T974" s="39"/>
      <c r="U974" s="39"/>
      <c r="V974" s="39"/>
      <c r="W974" s="39"/>
      <c r="X974" s="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</row>
    <row r="975" spans="1:39" outlineLevel="3">
      <c r="A975" s="11">
        <f>ROW()</f>
        <v>975</v>
      </c>
      <c r="C975" s="6" t="s">
        <v>667</v>
      </c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9"/>
      <c r="T975" s="39"/>
      <c r="U975" s="39"/>
      <c r="V975" s="39"/>
      <c r="W975" s="39"/>
      <c r="X975" s="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</row>
    <row r="976" spans="1:39" outlineLevel="3">
      <c r="A976" s="11">
        <f>ROW()</f>
        <v>976</v>
      </c>
      <c r="C976" s="6" t="s">
        <v>212</v>
      </c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9"/>
      <c r="T976" s="39"/>
      <c r="U976" s="39"/>
      <c r="V976" s="39"/>
      <c r="W976" s="39"/>
      <c r="X976" s="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</row>
    <row r="977" spans="1:39" outlineLevel="3">
      <c r="A977" s="11">
        <f>ROW()</f>
        <v>977</v>
      </c>
      <c r="C977" s="30" t="s">
        <v>362</v>
      </c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15"/>
      <c r="T977" s="90"/>
      <c r="U977" s="90"/>
      <c r="V977" s="90"/>
      <c r="W977" s="90"/>
      <c r="X977" s="15"/>
      <c r="Y977" s="90"/>
      <c r="Z977" s="90"/>
      <c r="AA977" s="90"/>
      <c r="AB977" s="90"/>
      <c r="AC977" s="90"/>
      <c r="AD977" s="90"/>
      <c r="AE977" s="90"/>
      <c r="AF977" s="90"/>
      <c r="AG977" s="90"/>
      <c r="AH977" s="90"/>
      <c r="AI977" s="90"/>
      <c r="AJ977" s="90"/>
      <c r="AK977" s="90"/>
      <c r="AL977" s="90"/>
      <c r="AM977" s="90"/>
    </row>
    <row r="978" spans="1:39" outlineLevel="3">
      <c r="A978" s="11">
        <f>ROW()</f>
        <v>978</v>
      </c>
      <c r="C978" s="6" t="s">
        <v>1</v>
      </c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9"/>
      <c r="T978" s="39"/>
      <c r="U978" s="39"/>
      <c r="V978" s="39"/>
      <c r="W978" s="39"/>
      <c r="X978" s="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</row>
    <row r="979" spans="1:39" outlineLevel="2">
      <c r="A979" s="11">
        <f>ROW()</f>
        <v>979</v>
      </c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</row>
    <row r="980" spans="1:39" s="10" customFormat="1" outlineLevel="1">
      <c r="A980" s="324" t="s">
        <v>147</v>
      </c>
      <c r="B980" s="347"/>
      <c r="C980" s="325"/>
      <c r="D980" s="325"/>
      <c r="E980" s="325"/>
      <c r="F980" s="325"/>
      <c r="G980" s="325"/>
      <c r="H980" s="326"/>
      <c r="I980" s="326"/>
      <c r="J980" s="326"/>
      <c r="K980" s="326"/>
      <c r="L980" s="326"/>
      <c r="M980" s="326"/>
      <c r="N980" s="326"/>
      <c r="O980" s="326"/>
      <c r="P980" s="326"/>
      <c r="Q980" s="326"/>
      <c r="R980" s="326"/>
      <c r="S980" s="326"/>
      <c r="T980" s="326"/>
      <c r="U980" s="326"/>
      <c r="V980" s="326"/>
      <c r="W980" s="326"/>
      <c r="X980" s="326"/>
      <c r="Y980" s="326"/>
      <c r="Z980" s="326"/>
      <c r="AA980" s="326"/>
      <c r="AB980" s="326"/>
      <c r="AC980" s="326"/>
      <c r="AD980" s="326"/>
      <c r="AE980" s="326"/>
      <c r="AF980" s="326"/>
      <c r="AG980" s="326"/>
      <c r="AH980" s="326"/>
      <c r="AI980" s="326"/>
      <c r="AJ980" s="326"/>
      <c r="AK980" s="326"/>
      <c r="AL980" s="326"/>
      <c r="AM980" s="326"/>
    </row>
    <row r="981" spans="1:39" outlineLevel="2">
      <c r="A981" s="11">
        <f>ROW()</f>
        <v>981</v>
      </c>
      <c r="B981" s="343" t="s">
        <v>141</v>
      </c>
      <c r="D981" s="39"/>
      <c r="E981" s="39"/>
      <c r="F981" s="39"/>
      <c r="G981" s="39"/>
      <c r="H981" s="39"/>
      <c r="I981" s="39"/>
      <c r="J981" s="156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</row>
    <row r="982" spans="1:39" outlineLevel="2">
      <c r="A982" s="11">
        <f>ROW()</f>
        <v>982</v>
      </c>
      <c r="C982" s="6" t="s">
        <v>2</v>
      </c>
      <c r="D982" s="39"/>
      <c r="E982" s="39"/>
      <c r="F982" s="39"/>
      <c r="G982" s="39"/>
      <c r="H982" s="39"/>
      <c r="I982" s="9"/>
      <c r="J982" s="39"/>
      <c r="K982" s="163"/>
      <c r="L982" s="163"/>
      <c r="M982" s="163"/>
      <c r="N982" s="163"/>
      <c r="O982" s="163"/>
      <c r="P982" s="164">
        <f>Inputs!$E$64</f>
        <v>20</v>
      </c>
      <c r="Q982" s="163">
        <f t="shared" ref="Q982:Q989" si="2829">MAX(0,P982-1)</f>
        <v>19</v>
      </c>
      <c r="R982" s="163">
        <f t="shared" ref="R982:R989" si="2830">MAX(0,Q982-1)</f>
        <v>18</v>
      </c>
      <c r="S982" s="163">
        <f t="shared" ref="S982:S989" si="2831">MAX(0,R982-1)</f>
        <v>17</v>
      </c>
      <c r="T982" s="163">
        <f t="shared" ref="T982:T989" si="2832">MAX(0,S982-1)</f>
        <v>16</v>
      </c>
      <c r="U982" s="163">
        <f t="shared" ref="U982:U989" si="2833">MAX(0,T982-1)</f>
        <v>15</v>
      </c>
      <c r="V982" s="163">
        <f t="shared" ref="V982:V989" si="2834">MAX(0,U982-1)</f>
        <v>14</v>
      </c>
      <c r="W982" s="163">
        <f t="shared" ref="W982:W989" si="2835">MAX(0,V982-1)</f>
        <v>13</v>
      </c>
      <c r="X982" s="163">
        <f t="shared" ref="X982:X989" si="2836">MAX(0,W982-1)</f>
        <v>12</v>
      </c>
      <c r="Y982" s="163">
        <f t="shared" ref="Y982:Y989" si="2837">MAX(0,X982-1)</f>
        <v>11</v>
      </c>
      <c r="Z982" s="163">
        <f t="shared" ref="Z982:Z989" si="2838">MAX(0,Y982-1)</f>
        <v>10</v>
      </c>
      <c r="AA982" s="163">
        <f t="shared" ref="AA982:AA989" si="2839">MAX(0,Z982-1)</f>
        <v>9</v>
      </c>
      <c r="AB982" s="163">
        <f t="shared" ref="AB982:AB989" si="2840">MAX(0,AA982-1)</f>
        <v>8</v>
      </c>
      <c r="AC982" s="163">
        <f t="shared" ref="AC982:AC989" si="2841">MAX(0,AB982-1)</f>
        <v>7</v>
      </c>
      <c r="AD982" s="163">
        <f t="shared" ref="AD982:AD989" si="2842">MAX(0,AC982-1)</f>
        <v>6</v>
      </c>
      <c r="AE982" s="163">
        <f t="shared" ref="AE982:AE989" si="2843">MAX(0,AD982-1)</f>
        <v>5</v>
      </c>
      <c r="AF982" s="163">
        <f t="shared" ref="AF982:AF989" si="2844">MAX(0,AE982-1)</f>
        <v>4</v>
      </c>
      <c r="AG982" s="163">
        <f t="shared" ref="AG982:AG989" si="2845">MAX(0,AF982-1)</f>
        <v>3</v>
      </c>
      <c r="AH982" s="163">
        <f>MAX(0,AG982-1)</f>
        <v>2</v>
      </c>
      <c r="AI982" s="163">
        <f t="shared" ref="AI982:AI989" si="2846">MAX(0,AH982-1)</f>
        <v>1</v>
      </c>
      <c r="AJ982" s="163">
        <f t="shared" ref="AJ982:AJ989" si="2847">MAX(0,AI982-1)</f>
        <v>0</v>
      </c>
      <c r="AK982" s="163">
        <f t="shared" ref="AK982:AK989" si="2848">MAX(0,AJ982-1)</f>
        <v>0</v>
      </c>
      <c r="AL982" s="163">
        <f t="shared" ref="AL982:AL989" si="2849">MAX(0,AK982-1)</f>
        <v>0</v>
      </c>
      <c r="AM982" s="163">
        <f t="shared" ref="AM982:AM989" si="2850">MAX(0,AL982-1)</f>
        <v>0</v>
      </c>
    </row>
    <row r="983" spans="1:39" outlineLevel="2">
      <c r="A983" s="11">
        <f>ROW()</f>
        <v>983</v>
      </c>
      <c r="C983" s="6" t="s">
        <v>3</v>
      </c>
      <c r="D983" s="39"/>
      <c r="E983" s="39"/>
      <c r="F983" s="39"/>
      <c r="G983" s="39"/>
      <c r="H983" s="39"/>
      <c r="I983" s="9"/>
      <c r="J983" s="39"/>
      <c r="K983" s="163"/>
      <c r="L983" s="163"/>
      <c r="M983" s="163"/>
      <c r="N983" s="163"/>
      <c r="O983" s="163"/>
      <c r="P983" s="164">
        <f>Inputs!$E$65</f>
        <v>20</v>
      </c>
      <c r="Q983" s="163">
        <f t="shared" si="2829"/>
        <v>19</v>
      </c>
      <c r="R983" s="163">
        <f t="shared" si="2830"/>
        <v>18</v>
      </c>
      <c r="S983" s="163">
        <f t="shared" si="2831"/>
        <v>17</v>
      </c>
      <c r="T983" s="163">
        <f t="shared" si="2832"/>
        <v>16</v>
      </c>
      <c r="U983" s="163">
        <f t="shared" si="2833"/>
        <v>15</v>
      </c>
      <c r="V983" s="163">
        <f t="shared" si="2834"/>
        <v>14</v>
      </c>
      <c r="W983" s="163">
        <f t="shared" si="2835"/>
        <v>13</v>
      </c>
      <c r="X983" s="163">
        <f t="shared" si="2836"/>
        <v>12</v>
      </c>
      <c r="Y983" s="163">
        <f t="shared" si="2837"/>
        <v>11</v>
      </c>
      <c r="Z983" s="163">
        <f t="shared" si="2838"/>
        <v>10</v>
      </c>
      <c r="AA983" s="163">
        <f t="shared" si="2839"/>
        <v>9</v>
      </c>
      <c r="AB983" s="163">
        <f t="shared" si="2840"/>
        <v>8</v>
      </c>
      <c r="AC983" s="163">
        <f t="shared" si="2841"/>
        <v>7</v>
      </c>
      <c r="AD983" s="163">
        <f t="shared" si="2842"/>
        <v>6</v>
      </c>
      <c r="AE983" s="163">
        <f t="shared" si="2843"/>
        <v>5</v>
      </c>
      <c r="AF983" s="163">
        <f t="shared" si="2844"/>
        <v>4</v>
      </c>
      <c r="AG983" s="163">
        <f t="shared" si="2845"/>
        <v>3</v>
      </c>
      <c r="AH983" s="163">
        <f t="shared" ref="AH983:AH989" si="2851">MAX(0,AG983-1)</f>
        <v>2</v>
      </c>
      <c r="AI983" s="163">
        <f t="shared" si="2846"/>
        <v>1</v>
      </c>
      <c r="AJ983" s="163">
        <f t="shared" si="2847"/>
        <v>0</v>
      </c>
      <c r="AK983" s="163">
        <f t="shared" si="2848"/>
        <v>0</v>
      </c>
      <c r="AL983" s="163">
        <f t="shared" si="2849"/>
        <v>0</v>
      </c>
      <c r="AM983" s="163">
        <f t="shared" si="2850"/>
        <v>0</v>
      </c>
    </row>
    <row r="984" spans="1:39" outlineLevel="2">
      <c r="A984" s="11">
        <f>ROW()</f>
        <v>984</v>
      </c>
      <c r="C984" s="6" t="s">
        <v>4</v>
      </c>
      <c r="D984" s="39"/>
      <c r="E984" s="39"/>
      <c r="F984" s="39"/>
      <c r="G984" s="39"/>
      <c r="H984" s="39"/>
      <c r="I984" s="9"/>
      <c r="J984" s="39"/>
      <c r="K984" s="163"/>
      <c r="L984" s="163"/>
      <c r="M984" s="163"/>
      <c r="N984" s="163"/>
      <c r="O984" s="163"/>
      <c r="P984" s="164">
        <f>Inputs!$E$66</f>
        <v>15</v>
      </c>
      <c r="Q984" s="163">
        <f t="shared" si="2829"/>
        <v>14</v>
      </c>
      <c r="R984" s="163">
        <f t="shared" si="2830"/>
        <v>13</v>
      </c>
      <c r="S984" s="163">
        <f t="shared" si="2831"/>
        <v>12</v>
      </c>
      <c r="T984" s="163">
        <f t="shared" si="2832"/>
        <v>11</v>
      </c>
      <c r="U984" s="163">
        <f t="shared" si="2833"/>
        <v>10</v>
      </c>
      <c r="V984" s="163">
        <f t="shared" si="2834"/>
        <v>9</v>
      </c>
      <c r="W984" s="163">
        <f t="shared" si="2835"/>
        <v>8</v>
      </c>
      <c r="X984" s="163">
        <f t="shared" si="2836"/>
        <v>7</v>
      </c>
      <c r="Y984" s="163">
        <f t="shared" si="2837"/>
        <v>6</v>
      </c>
      <c r="Z984" s="163">
        <f t="shared" si="2838"/>
        <v>5</v>
      </c>
      <c r="AA984" s="163">
        <f t="shared" si="2839"/>
        <v>4</v>
      </c>
      <c r="AB984" s="163">
        <f t="shared" si="2840"/>
        <v>3</v>
      </c>
      <c r="AC984" s="163">
        <f t="shared" si="2841"/>
        <v>2</v>
      </c>
      <c r="AD984" s="163">
        <f t="shared" si="2842"/>
        <v>1</v>
      </c>
      <c r="AE984" s="163">
        <f t="shared" si="2843"/>
        <v>0</v>
      </c>
      <c r="AF984" s="163">
        <f t="shared" si="2844"/>
        <v>0</v>
      </c>
      <c r="AG984" s="163">
        <f t="shared" si="2845"/>
        <v>0</v>
      </c>
      <c r="AH984" s="163">
        <f t="shared" si="2851"/>
        <v>0</v>
      </c>
      <c r="AI984" s="163">
        <f t="shared" si="2846"/>
        <v>0</v>
      </c>
      <c r="AJ984" s="163">
        <f t="shared" si="2847"/>
        <v>0</v>
      </c>
      <c r="AK984" s="163">
        <f t="shared" si="2848"/>
        <v>0</v>
      </c>
      <c r="AL984" s="163">
        <f t="shared" si="2849"/>
        <v>0</v>
      </c>
      <c r="AM984" s="163">
        <f t="shared" si="2850"/>
        <v>0</v>
      </c>
    </row>
    <row r="985" spans="1:39" outlineLevel="2">
      <c r="A985" s="11">
        <f>ROW()</f>
        <v>985</v>
      </c>
      <c r="C985" s="6" t="s">
        <v>5</v>
      </c>
      <c r="D985" s="39"/>
      <c r="E985" s="39"/>
      <c r="F985" s="39"/>
      <c r="G985" s="39"/>
      <c r="H985" s="39"/>
      <c r="I985" s="9"/>
      <c r="J985" s="39"/>
      <c r="K985" s="163"/>
      <c r="L985" s="163"/>
      <c r="M985" s="163"/>
      <c r="N985" s="163"/>
      <c r="O985" s="163"/>
      <c r="P985" s="164">
        <f>Inputs!$E$67</f>
        <v>20</v>
      </c>
      <c r="Q985" s="163">
        <f t="shared" si="2829"/>
        <v>19</v>
      </c>
      <c r="R985" s="163">
        <f t="shared" si="2830"/>
        <v>18</v>
      </c>
      <c r="S985" s="163">
        <f t="shared" si="2831"/>
        <v>17</v>
      </c>
      <c r="T985" s="163">
        <f t="shared" si="2832"/>
        <v>16</v>
      </c>
      <c r="U985" s="163">
        <f t="shared" si="2833"/>
        <v>15</v>
      </c>
      <c r="V985" s="163">
        <f t="shared" si="2834"/>
        <v>14</v>
      </c>
      <c r="W985" s="163">
        <f t="shared" si="2835"/>
        <v>13</v>
      </c>
      <c r="X985" s="163">
        <f t="shared" si="2836"/>
        <v>12</v>
      </c>
      <c r="Y985" s="163">
        <f t="shared" si="2837"/>
        <v>11</v>
      </c>
      <c r="Z985" s="163">
        <f t="shared" si="2838"/>
        <v>10</v>
      </c>
      <c r="AA985" s="163">
        <f t="shared" si="2839"/>
        <v>9</v>
      </c>
      <c r="AB985" s="163">
        <f t="shared" si="2840"/>
        <v>8</v>
      </c>
      <c r="AC985" s="163">
        <f t="shared" si="2841"/>
        <v>7</v>
      </c>
      <c r="AD985" s="163">
        <f t="shared" si="2842"/>
        <v>6</v>
      </c>
      <c r="AE985" s="163">
        <f t="shared" si="2843"/>
        <v>5</v>
      </c>
      <c r="AF985" s="163">
        <f t="shared" si="2844"/>
        <v>4</v>
      </c>
      <c r="AG985" s="163">
        <f t="shared" si="2845"/>
        <v>3</v>
      </c>
      <c r="AH985" s="163">
        <f t="shared" si="2851"/>
        <v>2</v>
      </c>
      <c r="AI985" s="163">
        <f t="shared" si="2846"/>
        <v>1</v>
      </c>
      <c r="AJ985" s="163">
        <f t="shared" si="2847"/>
        <v>0</v>
      </c>
      <c r="AK985" s="163">
        <f t="shared" si="2848"/>
        <v>0</v>
      </c>
      <c r="AL985" s="163">
        <f t="shared" si="2849"/>
        <v>0</v>
      </c>
      <c r="AM985" s="163">
        <f t="shared" si="2850"/>
        <v>0</v>
      </c>
    </row>
    <row r="986" spans="1:39" outlineLevel="2">
      <c r="A986" s="11">
        <f>ROW()</f>
        <v>986</v>
      </c>
      <c r="C986" s="6" t="s">
        <v>473</v>
      </c>
      <c r="D986" s="39"/>
      <c r="E986" s="39"/>
      <c r="F986" s="39"/>
      <c r="G986" s="39"/>
      <c r="H986" s="39"/>
      <c r="I986" s="9"/>
      <c r="J986" s="39"/>
      <c r="K986" s="163"/>
      <c r="L986" s="163"/>
      <c r="M986" s="163"/>
      <c r="N986" s="163"/>
      <c r="O986" s="163"/>
      <c r="P986" s="164">
        <f>Inputs!$E$68</f>
        <v>5</v>
      </c>
      <c r="Q986" s="163">
        <f t="shared" si="2829"/>
        <v>4</v>
      </c>
      <c r="R986" s="163">
        <f t="shared" si="2830"/>
        <v>3</v>
      </c>
      <c r="S986" s="163">
        <f t="shared" si="2831"/>
        <v>2</v>
      </c>
      <c r="T986" s="163">
        <f t="shared" si="2832"/>
        <v>1</v>
      </c>
      <c r="U986" s="163">
        <f t="shared" si="2833"/>
        <v>0</v>
      </c>
      <c r="V986" s="163">
        <f t="shared" si="2834"/>
        <v>0</v>
      </c>
      <c r="W986" s="163">
        <f t="shared" si="2835"/>
        <v>0</v>
      </c>
      <c r="X986" s="163">
        <f t="shared" si="2836"/>
        <v>0</v>
      </c>
      <c r="Y986" s="163">
        <f t="shared" si="2837"/>
        <v>0</v>
      </c>
      <c r="Z986" s="163">
        <f t="shared" si="2838"/>
        <v>0</v>
      </c>
      <c r="AA986" s="163">
        <f t="shared" si="2839"/>
        <v>0</v>
      </c>
      <c r="AB986" s="163">
        <f t="shared" si="2840"/>
        <v>0</v>
      </c>
      <c r="AC986" s="163">
        <f t="shared" si="2841"/>
        <v>0</v>
      </c>
      <c r="AD986" s="163">
        <f t="shared" si="2842"/>
        <v>0</v>
      </c>
      <c r="AE986" s="163">
        <f t="shared" si="2843"/>
        <v>0</v>
      </c>
      <c r="AF986" s="163">
        <f t="shared" si="2844"/>
        <v>0</v>
      </c>
      <c r="AG986" s="163">
        <f t="shared" si="2845"/>
        <v>0</v>
      </c>
      <c r="AH986" s="163">
        <f t="shared" si="2851"/>
        <v>0</v>
      </c>
      <c r="AI986" s="163">
        <f t="shared" si="2846"/>
        <v>0</v>
      </c>
      <c r="AJ986" s="163">
        <f t="shared" si="2847"/>
        <v>0</v>
      </c>
      <c r="AK986" s="163">
        <f t="shared" si="2848"/>
        <v>0</v>
      </c>
      <c r="AL986" s="163">
        <f t="shared" si="2849"/>
        <v>0</v>
      </c>
      <c r="AM986" s="163">
        <f t="shared" si="2850"/>
        <v>0</v>
      </c>
    </row>
    <row r="987" spans="1:39" outlineLevel="2">
      <c r="A987" s="11">
        <f>ROW()</f>
        <v>987</v>
      </c>
      <c r="C987" s="6" t="s">
        <v>474</v>
      </c>
      <c r="D987" s="39"/>
      <c r="E987" s="39"/>
      <c r="F987" s="39"/>
      <c r="G987" s="39"/>
      <c r="H987" s="39"/>
      <c r="I987" s="9"/>
      <c r="J987" s="39"/>
      <c r="K987" s="163"/>
      <c r="L987" s="163"/>
      <c r="M987" s="163"/>
      <c r="N987" s="163"/>
      <c r="O987" s="163"/>
      <c r="P987" s="164">
        <f>Inputs!$E$69</f>
        <v>15</v>
      </c>
      <c r="Q987" s="163">
        <f t="shared" si="2829"/>
        <v>14</v>
      </c>
      <c r="R987" s="163">
        <f t="shared" si="2830"/>
        <v>13</v>
      </c>
      <c r="S987" s="163">
        <f t="shared" si="2831"/>
        <v>12</v>
      </c>
      <c r="T987" s="163">
        <f t="shared" si="2832"/>
        <v>11</v>
      </c>
      <c r="U987" s="163">
        <f t="shared" si="2833"/>
        <v>10</v>
      </c>
      <c r="V987" s="163">
        <f t="shared" si="2834"/>
        <v>9</v>
      </c>
      <c r="W987" s="163">
        <f t="shared" si="2835"/>
        <v>8</v>
      </c>
      <c r="X987" s="163">
        <f t="shared" si="2836"/>
        <v>7</v>
      </c>
      <c r="Y987" s="163">
        <f t="shared" si="2837"/>
        <v>6</v>
      </c>
      <c r="Z987" s="163">
        <f t="shared" si="2838"/>
        <v>5</v>
      </c>
      <c r="AA987" s="163">
        <f t="shared" si="2839"/>
        <v>4</v>
      </c>
      <c r="AB987" s="163">
        <f t="shared" si="2840"/>
        <v>3</v>
      </c>
      <c r="AC987" s="163">
        <f t="shared" si="2841"/>
        <v>2</v>
      </c>
      <c r="AD987" s="163">
        <f t="shared" si="2842"/>
        <v>1</v>
      </c>
      <c r="AE987" s="163">
        <f t="shared" si="2843"/>
        <v>0</v>
      </c>
      <c r="AF987" s="163">
        <f t="shared" si="2844"/>
        <v>0</v>
      </c>
      <c r="AG987" s="163">
        <f t="shared" si="2845"/>
        <v>0</v>
      </c>
      <c r="AH987" s="163">
        <f t="shared" si="2851"/>
        <v>0</v>
      </c>
      <c r="AI987" s="163">
        <f t="shared" si="2846"/>
        <v>0</v>
      </c>
      <c r="AJ987" s="163">
        <f t="shared" si="2847"/>
        <v>0</v>
      </c>
      <c r="AK987" s="163">
        <f t="shared" si="2848"/>
        <v>0</v>
      </c>
      <c r="AL987" s="163">
        <f t="shared" si="2849"/>
        <v>0</v>
      </c>
      <c r="AM987" s="163">
        <f t="shared" si="2850"/>
        <v>0</v>
      </c>
    </row>
    <row r="988" spans="1:39" outlineLevel="2">
      <c r="A988" s="11">
        <f>ROW()</f>
        <v>988</v>
      </c>
      <c r="C988" s="6" t="s">
        <v>477</v>
      </c>
      <c r="D988" s="39"/>
      <c r="E988" s="39"/>
      <c r="F988" s="39"/>
      <c r="G988" s="39"/>
      <c r="H988" s="39"/>
      <c r="I988" s="9"/>
      <c r="J988" s="39"/>
      <c r="K988" s="163"/>
      <c r="L988" s="163"/>
      <c r="M988" s="163"/>
      <c r="N988" s="163"/>
      <c r="O988" s="163"/>
      <c r="P988" s="164">
        <f>Inputs!$E$70</f>
        <v>10</v>
      </c>
      <c r="Q988" s="163">
        <f t="shared" si="2829"/>
        <v>9</v>
      </c>
      <c r="R988" s="163">
        <f t="shared" si="2830"/>
        <v>8</v>
      </c>
      <c r="S988" s="163">
        <f t="shared" si="2831"/>
        <v>7</v>
      </c>
      <c r="T988" s="163">
        <f t="shared" si="2832"/>
        <v>6</v>
      </c>
      <c r="U988" s="163">
        <f t="shared" si="2833"/>
        <v>5</v>
      </c>
      <c r="V988" s="163">
        <f t="shared" si="2834"/>
        <v>4</v>
      </c>
      <c r="W988" s="163">
        <f t="shared" si="2835"/>
        <v>3</v>
      </c>
      <c r="X988" s="163">
        <f t="shared" si="2836"/>
        <v>2</v>
      </c>
      <c r="Y988" s="163">
        <f t="shared" si="2837"/>
        <v>1</v>
      </c>
      <c r="Z988" s="163">
        <f t="shared" si="2838"/>
        <v>0</v>
      </c>
      <c r="AA988" s="163">
        <f t="shared" si="2839"/>
        <v>0</v>
      </c>
      <c r="AB988" s="163">
        <f t="shared" si="2840"/>
        <v>0</v>
      </c>
      <c r="AC988" s="163">
        <f t="shared" si="2841"/>
        <v>0</v>
      </c>
      <c r="AD988" s="163">
        <f t="shared" si="2842"/>
        <v>0</v>
      </c>
      <c r="AE988" s="163">
        <f t="shared" si="2843"/>
        <v>0</v>
      </c>
      <c r="AF988" s="163">
        <f t="shared" si="2844"/>
        <v>0</v>
      </c>
      <c r="AG988" s="163">
        <f t="shared" si="2845"/>
        <v>0</v>
      </c>
      <c r="AH988" s="163">
        <f t="shared" si="2851"/>
        <v>0</v>
      </c>
      <c r="AI988" s="163">
        <f t="shared" si="2846"/>
        <v>0</v>
      </c>
      <c r="AJ988" s="163">
        <f t="shared" si="2847"/>
        <v>0</v>
      </c>
      <c r="AK988" s="163">
        <f t="shared" si="2848"/>
        <v>0</v>
      </c>
      <c r="AL988" s="163">
        <f t="shared" si="2849"/>
        <v>0</v>
      </c>
      <c r="AM988" s="163">
        <f t="shared" si="2850"/>
        <v>0</v>
      </c>
    </row>
    <row r="989" spans="1:39" outlineLevel="2">
      <c r="A989" s="11">
        <f>ROW()</f>
        <v>989</v>
      </c>
      <c r="C989" s="6" t="s">
        <v>511</v>
      </c>
      <c r="D989" s="39"/>
      <c r="E989" s="39"/>
      <c r="F989" s="39"/>
      <c r="G989" s="39"/>
      <c r="H989" s="39"/>
      <c r="I989" s="9"/>
      <c r="J989" s="39"/>
      <c r="K989" s="163"/>
      <c r="L989" s="163"/>
      <c r="M989" s="163"/>
      <c r="N989" s="163"/>
      <c r="O989" s="163"/>
      <c r="P989" s="164">
        <f>Inputs!$E$71</f>
        <v>20</v>
      </c>
      <c r="Q989" s="163">
        <f t="shared" si="2829"/>
        <v>19</v>
      </c>
      <c r="R989" s="163">
        <f t="shared" si="2830"/>
        <v>18</v>
      </c>
      <c r="S989" s="163">
        <f t="shared" si="2831"/>
        <v>17</v>
      </c>
      <c r="T989" s="163">
        <f t="shared" si="2832"/>
        <v>16</v>
      </c>
      <c r="U989" s="163">
        <f t="shared" si="2833"/>
        <v>15</v>
      </c>
      <c r="V989" s="163">
        <f t="shared" si="2834"/>
        <v>14</v>
      </c>
      <c r="W989" s="163">
        <f t="shared" si="2835"/>
        <v>13</v>
      </c>
      <c r="X989" s="163">
        <f t="shared" si="2836"/>
        <v>12</v>
      </c>
      <c r="Y989" s="163">
        <f t="shared" si="2837"/>
        <v>11</v>
      </c>
      <c r="Z989" s="163">
        <f t="shared" si="2838"/>
        <v>10</v>
      </c>
      <c r="AA989" s="163">
        <f t="shared" si="2839"/>
        <v>9</v>
      </c>
      <c r="AB989" s="163">
        <f t="shared" si="2840"/>
        <v>8</v>
      </c>
      <c r="AC989" s="163">
        <f t="shared" si="2841"/>
        <v>7</v>
      </c>
      <c r="AD989" s="163">
        <f t="shared" si="2842"/>
        <v>6</v>
      </c>
      <c r="AE989" s="163">
        <f t="shared" si="2843"/>
        <v>5</v>
      </c>
      <c r="AF989" s="163">
        <f t="shared" si="2844"/>
        <v>4</v>
      </c>
      <c r="AG989" s="163">
        <f t="shared" si="2845"/>
        <v>3</v>
      </c>
      <c r="AH989" s="163">
        <f t="shared" si="2851"/>
        <v>2</v>
      </c>
      <c r="AI989" s="163">
        <f t="shared" si="2846"/>
        <v>1</v>
      </c>
      <c r="AJ989" s="163">
        <f t="shared" si="2847"/>
        <v>0</v>
      </c>
      <c r="AK989" s="163">
        <f t="shared" si="2848"/>
        <v>0</v>
      </c>
      <c r="AL989" s="163">
        <f t="shared" si="2849"/>
        <v>0</v>
      </c>
      <c r="AM989" s="163">
        <f t="shared" si="2850"/>
        <v>0</v>
      </c>
    </row>
    <row r="990" spans="1:39" outlineLevel="2">
      <c r="A990" s="11">
        <f>ROW()</f>
        <v>990</v>
      </c>
      <c r="C990" s="6" t="s">
        <v>655</v>
      </c>
      <c r="D990" s="39"/>
      <c r="E990" s="39"/>
      <c r="F990" s="39"/>
      <c r="G990" s="39"/>
      <c r="H990" s="39"/>
      <c r="I990" s="9"/>
      <c r="J990" s="39"/>
      <c r="K990" s="163"/>
      <c r="L990" s="163"/>
      <c r="M990" s="163"/>
      <c r="N990" s="163"/>
      <c r="O990" s="163"/>
      <c r="P990" s="164"/>
      <c r="Q990" s="163"/>
      <c r="R990" s="163"/>
      <c r="S990" s="163"/>
      <c r="T990" s="163"/>
      <c r="U990" s="163"/>
      <c r="V990" s="163"/>
      <c r="W990" s="163"/>
      <c r="X990" s="163"/>
      <c r="Y990" s="163"/>
      <c r="Z990" s="163"/>
      <c r="AA990" s="163"/>
      <c r="AB990" s="163"/>
      <c r="AC990" s="163"/>
      <c r="AD990" s="163"/>
      <c r="AE990" s="163"/>
      <c r="AF990" s="163"/>
      <c r="AG990" s="163"/>
      <c r="AH990" s="163"/>
      <c r="AI990" s="163"/>
      <c r="AJ990" s="163"/>
      <c r="AK990" s="163"/>
      <c r="AL990" s="163"/>
      <c r="AM990" s="163"/>
    </row>
    <row r="991" spans="1:39" outlineLevel="2">
      <c r="A991" s="11">
        <f>ROW()</f>
        <v>991</v>
      </c>
      <c r="C991" s="6" t="s">
        <v>656</v>
      </c>
      <c r="D991" s="39"/>
      <c r="E991" s="39"/>
      <c r="F991" s="39"/>
      <c r="G991" s="39"/>
      <c r="H991" s="39"/>
      <c r="I991" s="9"/>
      <c r="J991" s="39"/>
      <c r="K991" s="163"/>
      <c r="L991" s="163"/>
      <c r="M991" s="163"/>
      <c r="N991" s="163"/>
      <c r="O991" s="163"/>
      <c r="P991" s="164"/>
      <c r="Q991" s="163"/>
      <c r="R991" s="163"/>
      <c r="S991" s="163"/>
      <c r="T991" s="163"/>
      <c r="U991" s="163"/>
      <c r="V991" s="163"/>
      <c r="W991" s="163"/>
      <c r="X991" s="163"/>
      <c r="Y991" s="163"/>
      <c r="Z991" s="163"/>
      <c r="AA991" s="163"/>
      <c r="AB991" s="163"/>
      <c r="AC991" s="163"/>
      <c r="AD991" s="163"/>
      <c r="AE991" s="163"/>
      <c r="AF991" s="163"/>
      <c r="AG991" s="163"/>
      <c r="AH991" s="163"/>
      <c r="AI991" s="163"/>
      <c r="AJ991" s="163"/>
      <c r="AK991" s="163"/>
      <c r="AL991" s="163"/>
      <c r="AM991" s="163"/>
    </row>
    <row r="992" spans="1:39" outlineLevel="2">
      <c r="A992" s="11">
        <f>ROW()</f>
        <v>992</v>
      </c>
      <c r="C992" s="6" t="s">
        <v>667</v>
      </c>
      <c r="D992" s="39"/>
      <c r="E992" s="39"/>
      <c r="F992" s="39"/>
      <c r="G992" s="39"/>
      <c r="H992" s="39"/>
      <c r="I992" s="9"/>
      <c r="J992" s="39"/>
      <c r="K992" s="163"/>
      <c r="L992" s="163"/>
      <c r="M992" s="163"/>
      <c r="N992" s="163"/>
      <c r="O992" s="163"/>
      <c r="P992" s="164"/>
      <c r="Q992" s="163"/>
      <c r="R992" s="163"/>
      <c r="S992" s="163"/>
      <c r="T992" s="163"/>
      <c r="U992" s="163"/>
      <c r="V992" s="163"/>
      <c r="W992" s="163"/>
      <c r="X992" s="163"/>
      <c r="Y992" s="163"/>
      <c r="Z992" s="163"/>
      <c r="AA992" s="163"/>
      <c r="AB992" s="163"/>
      <c r="AC992" s="163"/>
      <c r="AD992" s="163"/>
      <c r="AE992" s="163"/>
      <c r="AF992" s="163"/>
      <c r="AG992" s="163"/>
      <c r="AH992" s="163"/>
      <c r="AI992" s="163"/>
      <c r="AJ992" s="163"/>
      <c r="AK992" s="163"/>
      <c r="AL992" s="163"/>
      <c r="AM992" s="163"/>
    </row>
    <row r="993" spans="1:39" outlineLevel="2">
      <c r="A993" s="11">
        <f>ROW()</f>
        <v>993</v>
      </c>
      <c r="C993" s="6" t="s">
        <v>212</v>
      </c>
      <c r="D993" s="39"/>
      <c r="E993" s="39"/>
      <c r="F993" s="39"/>
      <c r="G993" s="39"/>
      <c r="H993" s="39"/>
      <c r="I993" s="9"/>
      <c r="J993" s="39"/>
      <c r="K993" s="163"/>
      <c r="L993" s="163"/>
      <c r="M993" s="163"/>
      <c r="N993" s="163"/>
      <c r="O993" s="163"/>
      <c r="P993" s="164"/>
      <c r="Q993" s="163"/>
      <c r="R993" s="163"/>
      <c r="S993" s="163"/>
      <c r="T993" s="163"/>
      <c r="U993" s="163"/>
      <c r="V993" s="163"/>
      <c r="W993" s="163"/>
      <c r="X993" s="163"/>
      <c r="Y993" s="163"/>
      <c r="Z993" s="163"/>
      <c r="AA993" s="163"/>
      <c r="AB993" s="163"/>
      <c r="AC993" s="163"/>
      <c r="AD993" s="163"/>
      <c r="AE993" s="163"/>
      <c r="AF993" s="163"/>
      <c r="AG993" s="163"/>
      <c r="AH993" s="163"/>
      <c r="AI993" s="163"/>
      <c r="AJ993" s="163"/>
      <c r="AK993" s="163"/>
      <c r="AL993" s="163"/>
      <c r="AM993" s="163"/>
    </row>
    <row r="994" spans="1:39" outlineLevel="2">
      <c r="A994" s="11">
        <f>ROW()</f>
        <v>994</v>
      </c>
      <c r="C994" s="30" t="s">
        <v>362</v>
      </c>
      <c r="D994" s="90"/>
      <c r="E994" s="90"/>
      <c r="F994" s="90"/>
      <c r="G994" s="90"/>
      <c r="H994" s="90"/>
      <c r="I994" s="15"/>
      <c r="J994" s="90"/>
      <c r="K994" s="15"/>
      <c r="L994" s="15"/>
      <c r="M994" s="15"/>
      <c r="N994" s="15"/>
      <c r="O994" s="15"/>
      <c r="P994" s="288">
        <f>Inputs!$E$76</f>
        <v>5</v>
      </c>
      <c r="Q994" s="928">
        <f t="shared" ref="Q994" si="2852">MAX(0,P994-1)</f>
        <v>4</v>
      </c>
      <c r="R994" s="928">
        <f t="shared" ref="R994" si="2853">MAX(0,Q994-1)</f>
        <v>3</v>
      </c>
      <c r="S994" s="928">
        <f t="shared" ref="S994" si="2854">MAX(0,R994-1)</f>
        <v>2</v>
      </c>
      <c r="T994" s="928">
        <f t="shared" ref="T994" si="2855">MAX(0,S994-1)</f>
        <v>1</v>
      </c>
      <c r="U994" s="928">
        <f t="shared" ref="U994" si="2856">MAX(0,T994-1)</f>
        <v>0</v>
      </c>
      <c r="V994" s="928">
        <f t="shared" ref="V994" si="2857">MAX(0,U994-1)</f>
        <v>0</v>
      </c>
      <c r="W994" s="928">
        <f t="shared" ref="W994" si="2858">MAX(0,V994-1)</f>
        <v>0</v>
      </c>
      <c r="X994" s="928">
        <f t="shared" ref="X994" si="2859">MAX(0,W994-1)</f>
        <v>0</v>
      </c>
      <c r="Y994" s="928">
        <f t="shared" ref="Y994" si="2860">MAX(0,X994-1)</f>
        <v>0</v>
      </c>
      <c r="Z994" s="928">
        <f t="shared" ref="Z994" si="2861">MAX(0,Y994-1)</f>
        <v>0</v>
      </c>
      <c r="AA994" s="928">
        <f t="shared" ref="AA994" si="2862">MAX(0,Z994-1)</f>
        <v>0</v>
      </c>
      <c r="AB994" s="928">
        <f t="shared" ref="AB994" si="2863">MAX(0,AA994-1)</f>
        <v>0</v>
      </c>
      <c r="AC994" s="928">
        <f t="shared" ref="AC994" si="2864">MAX(0,AB994-1)</f>
        <v>0</v>
      </c>
      <c r="AD994" s="928">
        <f t="shared" ref="AD994" si="2865">MAX(0,AC994-1)</f>
        <v>0</v>
      </c>
      <c r="AE994" s="928">
        <f t="shared" ref="AE994" si="2866">MAX(0,AD994-1)</f>
        <v>0</v>
      </c>
      <c r="AF994" s="928">
        <f t="shared" ref="AF994" si="2867">MAX(0,AE994-1)</f>
        <v>0</v>
      </c>
      <c r="AG994" s="928">
        <f t="shared" ref="AG994" si="2868">MAX(0,AF994-1)</f>
        <v>0</v>
      </c>
      <c r="AH994" s="928">
        <f t="shared" ref="AH994" si="2869">MAX(0,AG994-1)</f>
        <v>0</v>
      </c>
      <c r="AI994" s="928">
        <f t="shared" ref="AI994" si="2870">MAX(0,AH994-1)</f>
        <v>0</v>
      </c>
      <c r="AJ994" s="928">
        <f t="shared" ref="AJ994" si="2871">MAX(0,AI994-1)</f>
        <v>0</v>
      </c>
      <c r="AK994" s="928">
        <f t="shared" ref="AK994" si="2872">MAX(0,AJ994-1)</f>
        <v>0</v>
      </c>
      <c r="AL994" s="928">
        <f t="shared" ref="AL994" si="2873">MAX(0,AK994-1)</f>
        <v>0</v>
      </c>
      <c r="AM994" s="928">
        <f t="shared" ref="AM994" si="2874">MAX(0,AL994-1)</f>
        <v>0</v>
      </c>
    </row>
    <row r="995" spans="1:39" outlineLevel="2">
      <c r="A995" s="11">
        <f>ROW()</f>
        <v>995</v>
      </c>
      <c r="D995" s="39"/>
      <c r="E995" s="39"/>
      <c r="F995" s="39"/>
      <c r="G995" s="39"/>
      <c r="H995" s="3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</row>
    <row r="996" spans="1:39" outlineLevel="2">
      <c r="A996" s="11">
        <f>ROW()</f>
        <v>996</v>
      </c>
      <c r="B996" s="343" t="s">
        <v>68</v>
      </c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</row>
    <row r="997" spans="1:39" outlineLevel="2">
      <c r="A997" s="11">
        <f>ROW()</f>
        <v>997</v>
      </c>
      <c r="C997" s="6" t="s">
        <v>2</v>
      </c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9">
        <f t="shared" ref="O997:T1000" si="2875">N1057</f>
        <v>0</v>
      </c>
      <c r="P997" s="9">
        <f t="shared" si="2875"/>
        <v>229.88054288999993</v>
      </c>
      <c r="Q997" s="9">
        <f t="shared" si="2875"/>
        <v>218.38651574549993</v>
      </c>
      <c r="R997" s="9">
        <f t="shared" si="2875"/>
        <v>206.89248860099994</v>
      </c>
      <c r="S997" s="9">
        <f t="shared" si="2875"/>
        <v>195.39846145649994</v>
      </c>
      <c r="T997" s="9">
        <f t="shared" si="2875"/>
        <v>183.90443431199995</v>
      </c>
      <c r="U997" s="9">
        <f t="shared" ref="U997:AC997" si="2876">T1057</f>
        <v>172.41040716749995</v>
      </c>
      <c r="V997" s="9">
        <f t="shared" si="2876"/>
        <v>160.91638002299996</v>
      </c>
      <c r="W997" s="9">
        <f t="shared" si="2876"/>
        <v>149.42235287849996</v>
      </c>
      <c r="X997" s="9">
        <f t="shared" si="2876"/>
        <v>137.92832573399997</v>
      </c>
      <c r="Y997" s="9">
        <f t="shared" si="2876"/>
        <v>126.43429858949997</v>
      </c>
      <c r="Z997" s="9">
        <f t="shared" si="2876"/>
        <v>114.94027144499998</v>
      </c>
      <c r="AA997" s="9">
        <f t="shared" si="2876"/>
        <v>103.44624430049998</v>
      </c>
      <c r="AB997" s="9">
        <f t="shared" si="2876"/>
        <v>91.952217155999989</v>
      </c>
      <c r="AC997" s="9">
        <f t="shared" si="2876"/>
        <v>80.458190011499994</v>
      </c>
      <c r="AD997" s="9">
        <f t="shared" ref="AD997:AH1000" si="2877">AC1057</f>
        <v>68.964162866999999</v>
      </c>
      <c r="AE997" s="9">
        <f t="shared" si="2877"/>
        <v>57.470135722499997</v>
      </c>
      <c r="AF997" s="9">
        <f t="shared" si="2877"/>
        <v>45.976108577999995</v>
      </c>
      <c r="AG997" s="9">
        <f t="shared" si="2877"/>
        <v>34.482081433499999</v>
      </c>
      <c r="AH997" s="9">
        <f t="shared" si="2877"/>
        <v>22.988054288999997</v>
      </c>
      <c r="AI997" s="9">
        <f t="shared" ref="AI997:AM1005" si="2878">AH1057</f>
        <v>11.494027144499999</v>
      </c>
      <c r="AJ997" s="9">
        <f t="shared" si="2878"/>
        <v>0</v>
      </c>
      <c r="AK997" s="9">
        <f t="shared" si="2878"/>
        <v>0</v>
      </c>
      <c r="AL997" s="9">
        <f t="shared" si="2878"/>
        <v>0</v>
      </c>
      <c r="AM997" s="9">
        <f t="shared" si="2878"/>
        <v>0</v>
      </c>
    </row>
    <row r="998" spans="1:39" outlineLevel="2">
      <c r="A998" s="11">
        <f>ROW()</f>
        <v>998</v>
      </c>
      <c r="C998" s="6" t="s">
        <v>3</v>
      </c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9">
        <f t="shared" si="2875"/>
        <v>0</v>
      </c>
      <c r="P998" s="9">
        <f t="shared" si="2875"/>
        <v>153.70189397999997</v>
      </c>
      <c r="Q998" s="9">
        <f t="shared" si="2875"/>
        <v>146.01679928099998</v>
      </c>
      <c r="R998" s="9">
        <f t="shared" si="2875"/>
        <v>138.33170458199999</v>
      </c>
      <c r="S998" s="9">
        <f t="shared" si="2875"/>
        <v>130.646609883</v>
      </c>
      <c r="T998" s="9">
        <f t="shared" si="2875"/>
        <v>122.96151518399999</v>
      </c>
      <c r="U998" s="9">
        <f t="shared" ref="U998:AC998" si="2879">T1058</f>
        <v>115.20537879524517</v>
      </c>
      <c r="V998" s="9">
        <f t="shared" si="2879"/>
        <v>107.52502020889548</v>
      </c>
      <c r="W998" s="9">
        <f t="shared" si="2879"/>
        <v>99.8446616225458</v>
      </c>
      <c r="X998" s="9">
        <f t="shared" si="2879"/>
        <v>92.164303036196117</v>
      </c>
      <c r="Y998" s="9">
        <f t="shared" si="2879"/>
        <v>84.483944449846433</v>
      </c>
      <c r="Z998" s="9">
        <f t="shared" si="2879"/>
        <v>76.803585863496764</v>
      </c>
      <c r="AA998" s="9">
        <f t="shared" si="2879"/>
        <v>69.123227277147095</v>
      </c>
      <c r="AB998" s="9">
        <f t="shared" si="2879"/>
        <v>61.442868690797418</v>
      </c>
      <c r="AC998" s="9">
        <f t="shared" si="2879"/>
        <v>53.762510104447742</v>
      </c>
      <c r="AD998" s="9">
        <f t="shared" si="2877"/>
        <v>46.082151518098065</v>
      </c>
      <c r="AE998" s="9">
        <f t="shared" si="2877"/>
        <v>38.401792931748389</v>
      </c>
      <c r="AF998" s="9">
        <f t="shared" si="2877"/>
        <v>30.721434345398713</v>
      </c>
      <c r="AG998" s="9">
        <f t="shared" si="2877"/>
        <v>23.041075759049036</v>
      </c>
      <c r="AH998" s="9">
        <f t="shared" si="2877"/>
        <v>15.360717172699356</v>
      </c>
      <c r="AI998" s="9">
        <f t="shared" si="2878"/>
        <v>7.6803585863496782</v>
      </c>
      <c r="AJ998" s="9">
        <f t="shared" si="2878"/>
        <v>0</v>
      </c>
      <c r="AK998" s="9">
        <f t="shared" si="2878"/>
        <v>0</v>
      </c>
      <c r="AL998" s="9">
        <f t="shared" si="2878"/>
        <v>0</v>
      </c>
      <c r="AM998" s="9">
        <f t="shared" si="2878"/>
        <v>0</v>
      </c>
    </row>
    <row r="999" spans="1:39" outlineLevel="2">
      <c r="A999" s="11">
        <f>ROW()</f>
        <v>999</v>
      </c>
      <c r="C999" s="6" t="s">
        <v>4</v>
      </c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9">
        <f t="shared" si="2875"/>
        <v>0</v>
      </c>
      <c r="P999" s="9">
        <f t="shared" si="2875"/>
        <v>0</v>
      </c>
      <c r="Q999" s="9">
        <f t="shared" si="2875"/>
        <v>0</v>
      </c>
      <c r="R999" s="9">
        <f t="shared" si="2875"/>
        <v>0</v>
      </c>
      <c r="S999" s="9">
        <f t="shared" si="2875"/>
        <v>0</v>
      </c>
      <c r="T999" s="9">
        <f t="shared" si="2875"/>
        <v>0</v>
      </c>
      <c r="U999" s="9">
        <f t="shared" ref="U999:AC999" si="2880">T1059</f>
        <v>0</v>
      </c>
      <c r="V999" s="9">
        <f t="shared" si="2880"/>
        <v>0</v>
      </c>
      <c r="W999" s="9">
        <f t="shared" si="2880"/>
        <v>0</v>
      </c>
      <c r="X999" s="9">
        <f t="shared" si="2880"/>
        <v>0</v>
      </c>
      <c r="Y999" s="9">
        <f t="shared" si="2880"/>
        <v>0</v>
      </c>
      <c r="Z999" s="9">
        <f t="shared" si="2880"/>
        <v>0</v>
      </c>
      <c r="AA999" s="9">
        <f t="shared" si="2880"/>
        <v>0</v>
      </c>
      <c r="AB999" s="9">
        <f t="shared" si="2880"/>
        <v>0</v>
      </c>
      <c r="AC999" s="9">
        <f t="shared" si="2880"/>
        <v>0</v>
      </c>
      <c r="AD999" s="9">
        <f t="shared" si="2877"/>
        <v>0</v>
      </c>
      <c r="AE999" s="9">
        <f t="shared" si="2877"/>
        <v>0</v>
      </c>
      <c r="AF999" s="9">
        <f t="shared" si="2877"/>
        <v>0</v>
      </c>
      <c r="AG999" s="9">
        <f t="shared" si="2877"/>
        <v>0</v>
      </c>
      <c r="AH999" s="9">
        <f t="shared" si="2877"/>
        <v>0</v>
      </c>
      <c r="AI999" s="9">
        <f t="shared" si="2878"/>
        <v>0</v>
      </c>
      <c r="AJ999" s="9">
        <f t="shared" si="2878"/>
        <v>0</v>
      </c>
      <c r="AK999" s="9">
        <f t="shared" si="2878"/>
        <v>0</v>
      </c>
      <c r="AL999" s="9">
        <f t="shared" si="2878"/>
        <v>0</v>
      </c>
      <c r="AM999" s="9">
        <f t="shared" si="2878"/>
        <v>0</v>
      </c>
    </row>
    <row r="1000" spans="1:39" outlineLevel="2">
      <c r="A1000" s="11">
        <f>ROW()</f>
        <v>1000</v>
      </c>
      <c r="C1000" s="6" t="s">
        <v>5</v>
      </c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9">
        <f t="shared" si="2875"/>
        <v>0</v>
      </c>
      <c r="P1000" s="9">
        <f t="shared" si="2875"/>
        <v>0.78549806</v>
      </c>
      <c r="Q1000" s="9">
        <f t="shared" si="2875"/>
        <v>0.74622315699999997</v>
      </c>
      <c r="R1000" s="9">
        <f t="shared" si="2875"/>
        <v>0.70694825399999994</v>
      </c>
      <c r="S1000" s="9">
        <f t="shared" si="2875"/>
        <v>0.66767335099999991</v>
      </c>
      <c r="T1000" s="9">
        <f t="shared" si="2875"/>
        <v>0.62839844799999989</v>
      </c>
      <c r="U1000" s="9">
        <f t="shared" ref="U1000:AC1000" si="2881">T1060</f>
        <v>0</v>
      </c>
      <c r="V1000" s="9">
        <f t="shared" si="2881"/>
        <v>0</v>
      </c>
      <c r="W1000" s="9">
        <f t="shared" si="2881"/>
        <v>0</v>
      </c>
      <c r="X1000" s="9">
        <f t="shared" si="2881"/>
        <v>0</v>
      </c>
      <c r="Y1000" s="9">
        <f t="shared" si="2881"/>
        <v>0</v>
      </c>
      <c r="Z1000" s="9">
        <f t="shared" si="2881"/>
        <v>0</v>
      </c>
      <c r="AA1000" s="9">
        <f t="shared" si="2881"/>
        <v>0</v>
      </c>
      <c r="AB1000" s="9">
        <f t="shared" si="2881"/>
        <v>0</v>
      </c>
      <c r="AC1000" s="9">
        <f t="shared" si="2881"/>
        <v>0</v>
      </c>
      <c r="AD1000" s="9">
        <f t="shared" si="2877"/>
        <v>0</v>
      </c>
      <c r="AE1000" s="9">
        <f t="shared" si="2877"/>
        <v>0</v>
      </c>
      <c r="AF1000" s="9">
        <f t="shared" si="2877"/>
        <v>0</v>
      </c>
      <c r="AG1000" s="9">
        <f t="shared" si="2877"/>
        <v>0</v>
      </c>
      <c r="AH1000" s="9">
        <f t="shared" si="2877"/>
        <v>0</v>
      </c>
      <c r="AI1000" s="9">
        <f t="shared" si="2878"/>
        <v>0</v>
      </c>
      <c r="AJ1000" s="9">
        <f t="shared" si="2878"/>
        <v>0</v>
      </c>
      <c r="AK1000" s="9">
        <f t="shared" si="2878"/>
        <v>0</v>
      </c>
      <c r="AL1000" s="9">
        <f t="shared" si="2878"/>
        <v>0</v>
      </c>
      <c r="AM1000" s="9">
        <f t="shared" si="2878"/>
        <v>0</v>
      </c>
    </row>
    <row r="1001" spans="1:39" outlineLevel="2">
      <c r="A1001" s="11">
        <f>ROW()</f>
        <v>1001</v>
      </c>
      <c r="C1001" s="6" t="s">
        <v>473</v>
      </c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9">
        <f t="shared" ref="O1001:O1003" si="2882">N1061</f>
        <v>0</v>
      </c>
      <c r="P1001" s="9">
        <f t="shared" ref="P1001:P1003" si="2883">O1061</f>
        <v>0</v>
      </c>
      <c r="Q1001" s="9">
        <f t="shared" ref="Q1001:Q1003" si="2884">P1061</f>
        <v>0</v>
      </c>
      <c r="R1001" s="9">
        <f t="shared" ref="R1001:R1003" si="2885">Q1061</f>
        <v>0</v>
      </c>
      <c r="S1001" s="9">
        <f t="shared" ref="S1001:S1003" si="2886">R1061</f>
        <v>0</v>
      </c>
      <c r="T1001" s="9">
        <f t="shared" ref="T1001:T1003" si="2887">S1061</f>
        <v>0</v>
      </c>
      <c r="U1001" s="9">
        <f t="shared" ref="U1001:U1003" si="2888">T1061</f>
        <v>0</v>
      </c>
      <c r="V1001" s="9">
        <f t="shared" ref="V1001:V1003" si="2889">U1061</f>
        <v>0</v>
      </c>
      <c r="W1001" s="9">
        <f t="shared" ref="W1001:W1003" si="2890">V1061</f>
        <v>0</v>
      </c>
      <c r="X1001" s="9">
        <f t="shared" ref="X1001:X1003" si="2891">W1061</f>
        <v>0</v>
      </c>
      <c r="Y1001" s="9">
        <f t="shared" ref="Y1001:Y1003" si="2892">X1061</f>
        <v>0</v>
      </c>
      <c r="Z1001" s="9">
        <f t="shared" ref="Z1001:Z1003" si="2893">Y1061</f>
        <v>0</v>
      </c>
      <c r="AA1001" s="9">
        <f t="shared" ref="AA1001:AA1003" si="2894">Z1061</f>
        <v>0</v>
      </c>
      <c r="AB1001" s="9">
        <f t="shared" ref="AB1001:AB1003" si="2895">AA1061</f>
        <v>0</v>
      </c>
      <c r="AC1001" s="9">
        <f t="shared" ref="AC1001:AC1003" si="2896">AB1061</f>
        <v>0</v>
      </c>
      <c r="AD1001" s="9">
        <f t="shared" ref="AD1001:AD1003" si="2897">AC1061</f>
        <v>0</v>
      </c>
      <c r="AE1001" s="9">
        <f t="shared" ref="AE1001:AE1003" si="2898">AD1061</f>
        <v>0</v>
      </c>
      <c r="AF1001" s="9">
        <f t="shared" ref="AF1001:AF1003" si="2899">AE1061</f>
        <v>0</v>
      </c>
      <c r="AG1001" s="9">
        <f t="shared" ref="AG1001:AG1003" si="2900">AF1061</f>
        <v>0</v>
      </c>
      <c r="AH1001" s="9">
        <f t="shared" ref="AH1001:AH1003" si="2901">AG1061</f>
        <v>0</v>
      </c>
      <c r="AI1001" s="9">
        <f t="shared" si="2878"/>
        <v>0</v>
      </c>
      <c r="AJ1001" s="9">
        <f t="shared" si="2878"/>
        <v>0</v>
      </c>
      <c r="AK1001" s="9">
        <f t="shared" si="2878"/>
        <v>0</v>
      </c>
      <c r="AL1001" s="9">
        <f t="shared" si="2878"/>
        <v>0</v>
      </c>
      <c r="AM1001" s="9">
        <f t="shared" si="2878"/>
        <v>0</v>
      </c>
    </row>
    <row r="1002" spans="1:39" outlineLevel="2">
      <c r="A1002" s="11">
        <f>ROW()</f>
        <v>1002</v>
      </c>
      <c r="C1002" s="6" t="s">
        <v>474</v>
      </c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9">
        <f t="shared" si="2882"/>
        <v>0</v>
      </c>
      <c r="P1002" s="9">
        <f t="shared" si="2883"/>
        <v>0</v>
      </c>
      <c r="Q1002" s="9">
        <f t="shared" si="2884"/>
        <v>0</v>
      </c>
      <c r="R1002" s="9">
        <f t="shared" si="2885"/>
        <v>0</v>
      </c>
      <c r="S1002" s="9">
        <f t="shared" si="2886"/>
        <v>0</v>
      </c>
      <c r="T1002" s="9">
        <f t="shared" si="2887"/>
        <v>0</v>
      </c>
      <c r="U1002" s="9">
        <f t="shared" si="2888"/>
        <v>0</v>
      </c>
      <c r="V1002" s="9">
        <f t="shared" si="2889"/>
        <v>0</v>
      </c>
      <c r="W1002" s="9">
        <f t="shared" si="2890"/>
        <v>0</v>
      </c>
      <c r="X1002" s="9">
        <f t="shared" si="2891"/>
        <v>0</v>
      </c>
      <c r="Y1002" s="9">
        <f t="shared" si="2892"/>
        <v>0</v>
      </c>
      <c r="Z1002" s="9">
        <f t="shared" si="2893"/>
        <v>0</v>
      </c>
      <c r="AA1002" s="9">
        <f t="shared" si="2894"/>
        <v>0</v>
      </c>
      <c r="AB1002" s="9">
        <f t="shared" si="2895"/>
        <v>0</v>
      </c>
      <c r="AC1002" s="9">
        <f t="shared" si="2896"/>
        <v>0</v>
      </c>
      <c r="AD1002" s="9">
        <f t="shared" si="2897"/>
        <v>0</v>
      </c>
      <c r="AE1002" s="9">
        <f t="shared" si="2898"/>
        <v>0</v>
      </c>
      <c r="AF1002" s="9">
        <f t="shared" si="2899"/>
        <v>0</v>
      </c>
      <c r="AG1002" s="9">
        <f t="shared" si="2900"/>
        <v>0</v>
      </c>
      <c r="AH1002" s="9">
        <f t="shared" si="2901"/>
        <v>0</v>
      </c>
      <c r="AI1002" s="9">
        <f t="shared" si="2878"/>
        <v>0</v>
      </c>
      <c r="AJ1002" s="9">
        <f t="shared" si="2878"/>
        <v>0</v>
      </c>
      <c r="AK1002" s="9">
        <f t="shared" si="2878"/>
        <v>0</v>
      </c>
      <c r="AL1002" s="9">
        <f t="shared" si="2878"/>
        <v>0</v>
      </c>
      <c r="AM1002" s="9">
        <f t="shared" si="2878"/>
        <v>0</v>
      </c>
    </row>
    <row r="1003" spans="1:39" outlineLevel="2">
      <c r="A1003" s="11">
        <f>ROW()</f>
        <v>1003</v>
      </c>
      <c r="C1003" s="6" t="s">
        <v>477</v>
      </c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9">
        <f t="shared" si="2882"/>
        <v>0</v>
      </c>
      <c r="P1003" s="9">
        <f t="shared" si="2883"/>
        <v>0</v>
      </c>
      <c r="Q1003" s="9">
        <f t="shared" si="2884"/>
        <v>0</v>
      </c>
      <c r="R1003" s="9">
        <f t="shared" si="2885"/>
        <v>0</v>
      </c>
      <c r="S1003" s="9">
        <f t="shared" si="2886"/>
        <v>0</v>
      </c>
      <c r="T1003" s="9">
        <f t="shared" si="2887"/>
        <v>0</v>
      </c>
      <c r="U1003" s="9">
        <f t="shared" si="2888"/>
        <v>0</v>
      </c>
      <c r="V1003" s="9">
        <f t="shared" si="2889"/>
        <v>0</v>
      </c>
      <c r="W1003" s="9">
        <f t="shared" si="2890"/>
        <v>0</v>
      </c>
      <c r="X1003" s="9">
        <f t="shared" si="2891"/>
        <v>0</v>
      </c>
      <c r="Y1003" s="9">
        <f t="shared" si="2892"/>
        <v>0</v>
      </c>
      <c r="Z1003" s="9">
        <f t="shared" si="2893"/>
        <v>0</v>
      </c>
      <c r="AA1003" s="9">
        <f t="shared" si="2894"/>
        <v>0</v>
      </c>
      <c r="AB1003" s="9">
        <f t="shared" si="2895"/>
        <v>0</v>
      </c>
      <c r="AC1003" s="9">
        <f t="shared" si="2896"/>
        <v>0</v>
      </c>
      <c r="AD1003" s="9">
        <f t="shared" si="2897"/>
        <v>0</v>
      </c>
      <c r="AE1003" s="9">
        <f t="shared" si="2898"/>
        <v>0</v>
      </c>
      <c r="AF1003" s="9">
        <f t="shared" si="2899"/>
        <v>0</v>
      </c>
      <c r="AG1003" s="9">
        <f t="shared" si="2900"/>
        <v>0</v>
      </c>
      <c r="AH1003" s="9">
        <f t="shared" si="2901"/>
        <v>0</v>
      </c>
      <c r="AI1003" s="9">
        <f t="shared" si="2878"/>
        <v>0</v>
      </c>
      <c r="AJ1003" s="9">
        <f t="shared" si="2878"/>
        <v>0</v>
      </c>
      <c r="AK1003" s="9">
        <f t="shared" si="2878"/>
        <v>0</v>
      </c>
      <c r="AL1003" s="9">
        <f t="shared" si="2878"/>
        <v>0</v>
      </c>
      <c r="AM1003" s="9">
        <f t="shared" si="2878"/>
        <v>0</v>
      </c>
    </row>
    <row r="1004" spans="1:39" outlineLevel="2">
      <c r="A1004" s="11">
        <f>ROW()</f>
        <v>1004</v>
      </c>
      <c r="C1004" s="6" t="s">
        <v>511</v>
      </c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9">
        <f t="shared" ref="O1004" si="2902">N1064</f>
        <v>0</v>
      </c>
      <c r="P1004" s="9">
        <f t="shared" ref="P1004" si="2903">O1064</f>
        <v>0</v>
      </c>
      <c r="Q1004" s="9">
        <f t="shared" ref="Q1004" si="2904">P1064</f>
        <v>0</v>
      </c>
      <c r="R1004" s="9">
        <f t="shared" ref="R1004" si="2905">Q1064</f>
        <v>0</v>
      </c>
      <c r="S1004" s="9">
        <f t="shared" ref="S1004" si="2906">R1064</f>
        <v>0</v>
      </c>
      <c r="T1004" s="9">
        <f t="shared" ref="T1004" si="2907">S1064</f>
        <v>0</v>
      </c>
      <c r="U1004" s="9">
        <f t="shared" ref="U1004" si="2908">T1064</f>
        <v>0</v>
      </c>
      <c r="V1004" s="9">
        <f t="shared" ref="V1004" si="2909">U1064</f>
        <v>0</v>
      </c>
      <c r="W1004" s="9">
        <f t="shared" ref="W1004" si="2910">V1064</f>
        <v>0</v>
      </c>
      <c r="X1004" s="9">
        <f t="shared" ref="X1004" si="2911">W1064</f>
        <v>0</v>
      </c>
      <c r="Y1004" s="9">
        <f t="shared" ref="Y1004" si="2912">X1064</f>
        <v>0</v>
      </c>
      <c r="Z1004" s="9">
        <f t="shared" ref="Z1004" si="2913">Y1064</f>
        <v>0</v>
      </c>
      <c r="AA1004" s="9">
        <f t="shared" ref="AA1004" si="2914">Z1064</f>
        <v>0</v>
      </c>
      <c r="AB1004" s="9">
        <f t="shared" ref="AB1004" si="2915">AA1064</f>
        <v>0</v>
      </c>
      <c r="AC1004" s="9">
        <f t="shared" ref="AC1004" si="2916">AB1064</f>
        <v>0</v>
      </c>
      <c r="AD1004" s="9">
        <f t="shared" ref="AD1004" si="2917">AC1064</f>
        <v>0</v>
      </c>
      <c r="AE1004" s="9">
        <f t="shared" ref="AE1004" si="2918">AD1064</f>
        <v>0</v>
      </c>
      <c r="AF1004" s="9">
        <f t="shared" ref="AF1004" si="2919">AE1064</f>
        <v>0</v>
      </c>
      <c r="AG1004" s="9">
        <f t="shared" ref="AG1004" si="2920">AF1064</f>
        <v>0</v>
      </c>
      <c r="AH1004" s="9">
        <f t="shared" ref="AH1004" si="2921">AG1064</f>
        <v>0</v>
      </c>
      <c r="AI1004" s="9">
        <f t="shared" si="2878"/>
        <v>0</v>
      </c>
      <c r="AJ1004" s="9">
        <f t="shared" si="2878"/>
        <v>0</v>
      </c>
      <c r="AK1004" s="9">
        <f t="shared" si="2878"/>
        <v>0</v>
      </c>
      <c r="AL1004" s="9">
        <f t="shared" si="2878"/>
        <v>0</v>
      </c>
      <c r="AM1004" s="9">
        <f t="shared" si="2878"/>
        <v>0</v>
      </c>
    </row>
    <row r="1005" spans="1:39" outlineLevel="2">
      <c r="A1005" s="11">
        <f>ROW()</f>
        <v>1005</v>
      </c>
      <c r="C1005" s="6" t="s">
        <v>655</v>
      </c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9">
        <f t="shared" ref="O1005" si="2922">N1065</f>
        <v>0</v>
      </c>
      <c r="P1005" s="9">
        <f t="shared" ref="P1005" si="2923">O1065</f>
        <v>0</v>
      </c>
      <c r="Q1005" s="9">
        <f t="shared" ref="Q1005" si="2924">P1065</f>
        <v>0</v>
      </c>
      <c r="R1005" s="9">
        <f t="shared" ref="R1005" si="2925">Q1065</f>
        <v>0</v>
      </c>
      <c r="S1005" s="9">
        <f t="shared" ref="S1005" si="2926">R1065</f>
        <v>0</v>
      </c>
      <c r="T1005" s="9">
        <f t="shared" ref="T1005" si="2927">S1065</f>
        <v>0</v>
      </c>
      <c r="U1005" s="9">
        <f t="shared" ref="U1005" si="2928">T1065</f>
        <v>0</v>
      </c>
      <c r="V1005" s="9">
        <f t="shared" ref="V1005" si="2929">U1065</f>
        <v>0</v>
      </c>
      <c r="W1005" s="9">
        <f t="shared" ref="W1005" si="2930">V1065</f>
        <v>0</v>
      </c>
      <c r="X1005" s="9">
        <f t="shared" ref="X1005" si="2931">W1065</f>
        <v>0</v>
      </c>
      <c r="Y1005" s="9">
        <f t="shared" ref="Y1005" si="2932">X1065</f>
        <v>0</v>
      </c>
      <c r="Z1005" s="9">
        <f t="shared" ref="Z1005" si="2933">Y1065</f>
        <v>0</v>
      </c>
      <c r="AA1005" s="9">
        <f t="shared" ref="AA1005" si="2934">Z1065</f>
        <v>0</v>
      </c>
      <c r="AB1005" s="9">
        <f t="shared" ref="AB1005" si="2935">AA1065</f>
        <v>0</v>
      </c>
      <c r="AC1005" s="9">
        <f t="shared" ref="AC1005" si="2936">AB1065</f>
        <v>0</v>
      </c>
      <c r="AD1005" s="9">
        <f t="shared" ref="AD1005" si="2937">AC1065</f>
        <v>0</v>
      </c>
      <c r="AE1005" s="9">
        <f t="shared" ref="AE1005" si="2938">AD1065</f>
        <v>0</v>
      </c>
      <c r="AF1005" s="9">
        <f t="shared" ref="AF1005" si="2939">AE1065</f>
        <v>0</v>
      </c>
      <c r="AG1005" s="9">
        <f t="shared" ref="AG1005" si="2940">AF1065</f>
        <v>0</v>
      </c>
      <c r="AH1005" s="9">
        <f t="shared" ref="AH1005" si="2941">AG1065</f>
        <v>0</v>
      </c>
      <c r="AI1005" s="9">
        <f t="shared" si="2878"/>
        <v>0</v>
      </c>
      <c r="AJ1005" s="9">
        <f t="shared" si="2878"/>
        <v>0</v>
      </c>
      <c r="AK1005" s="9">
        <f t="shared" si="2878"/>
        <v>0</v>
      </c>
      <c r="AL1005" s="9">
        <f t="shared" si="2878"/>
        <v>0</v>
      </c>
      <c r="AM1005" s="9">
        <f t="shared" si="2878"/>
        <v>0</v>
      </c>
    </row>
    <row r="1006" spans="1:39" outlineLevel="2">
      <c r="A1006" s="11">
        <f>ROW()</f>
        <v>1006</v>
      </c>
      <c r="C1006" s="6" t="s">
        <v>656</v>
      </c>
      <c r="D1006" s="39"/>
      <c r="E1006" s="39"/>
      <c r="F1006" s="39"/>
      <c r="G1006" s="39"/>
      <c r="H1006" s="39"/>
      <c r="I1006" s="39"/>
      <c r="J1006" s="39"/>
      <c r="K1006" s="39"/>
      <c r="L1006" s="39"/>
      <c r="M1006" s="39"/>
      <c r="N1006" s="3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</row>
    <row r="1007" spans="1:39" outlineLevel="2">
      <c r="A1007" s="11">
        <f>ROW()</f>
        <v>1007</v>
      </c>
      <c r="C1007" s="6" t="s">
        <v>667</v>
      </c>
      <c r="D1007" s="39"/>
      <c r="E1007" s="39"/>
      <c r="F1007" s="39"/>
      <c r="G1007" s="39"/>
      <c r="H1007" s="39"/>
      <c r="I1007" s="39"/>
      <c r="J1007" s="39"/>
      <c r="K1007" s="39"/>
      <c r="L1007" s="39"/>
      <c r="M1007" s="39"/>
      <c r="N1007" s="3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</row>
    <row r="1008" spans="1:39" outlineLevel="2">
      <c r="A1008" s="11">
        <f>ROW()</f>
        <v>1008</v>
      </c>
      <c r="C1008" s="6" t="s">
        <v>212</v>
      </c>
      <c r="D1008" s="39"/>
      <c r="E1008" s="39"/>
      <c r="F1008" s="39"/>
      <c r="G1008" s="39"/>
      <c r="H1008" s="39"/>
      <c r="I1008" s="39"/>
      <c r="J1008" s="39"/>
      <c r="K1008" s="39"/>
      <c r="L1008" s="39"/>
      <c r="M1008" s="39"/>
      <c r="N1008" s="39"/>
      <c r="O1008" s="9">
        <f t="shared" ref="O1008:AC1008" si="2942">N1068</f>
        <v>0</v>
      </c>
      <c r="P1008" s="9">
        <f t="shared" si="2942"/>
        <v>-0.11984469</v>
      </c>
      <c r="Q1008" s="9">
        <f t="shared" si="2942"/>
        <v>-0.11984469</v>
      </c>
      <c r="R1008" s="9">
        <f t="shared" si="2942"/>
        <v>-0.11984469</v>
      </c>
      <c r="S1008" s="9">
        <f t="shared" si="2942"/>
        <v>-0.11984469</v>
      </c>
      <c r="T1008" s="9">
        <f t="shared" si="2942"/>
        <v>-0.11984469</v>
      </c>
      <c r="U1008" s="9">
        <f t="shared" si="2942"/>
        <v>-0.11984469</v>
      </c>
      <c r="V1008" s="9">
        <f t="shared" si="2942"/>
        <v>-0.11984469</v>
      </c>
      <c r="W1008" s="9">
        <f t="shared" si="2942"/>
        <v>-0.11984469</v>
      </c>
      <c r="X1008" s="9">
        <f t="shared" si="2942"/>
        <v>-0.11984469</v>
      </c>
      <c r="Y1008" s="9">
        <f t="shared" si="2942"/>
        <v>-0.11984469</v>
      </c>
      <c r="Z1008" s="9">
        <f t="shared" si="2942"/>
        <v>-0.11984469</v>
      </c>
      <c r="AA1008" s="9">
        <f t="shared" si="2942"/>
        <v>-0.11984469</v>
      </c>
      <c r="AB1008" s="9">
        <f t="shared" si="2942"/>
        <v>-0.11984469</v>
      </c>
      <c r="AC1008" s="9">
        <f t="shared" si="2942"/>
        <v>-0.11984469</v>
      </c>
      <c r="AD1008" s="9">
        <f t="shared" ref="AD1008:AD1009" si="2943">AC1068</f>
        <v>-0.11984469</v>
      </c>
      <c r="AE1008" s="9">
        <f t="shared" ref="AE1008:AE1009" si="2944">AD1068</f>
        <v>-0.11984469</v>
      </c>
      <c r="AF1008" s="9">
        <f t="shared" ref="AF1008:AF1009" si="2945">AE1068</f>
        <v>-0.11984469</v>
      </c>
      <c r="AG1008" s="9">
        <f t="shared" ref="AG1008:AG1009" si="2946">AF1068</f>
        <v>-0.11984469</v>
      </c>
      <c r="AH1008" s="9">
        <f t="shared" ref="AH1008:AH1009" si="2947">AG1068</f>
        <v>-0.11984469</v>
      </c>
      <c r="AI1008" s="9">
        <f t="shared" ref="AI1008:AI1009" si="2948">AH1068</f>
        <v>-0.11984469</v>
      </c>
      <c r="AJ1008" s="9">
        <f t="shared" ref="AJ1008:AJ1009" si="2949">AI1068</f>
        <v>-0.11984469</v>
      </c>
      <c r="AK1008" s="9">
        <f t="shared" ref="AK1008:AK1009" si="2950">AJ1068</f>
        <v>-0.11984469</v>
      </c>
      <c r="AL1008" s="9">
        <f t="shared" ref="AL1008:AL1009" si="2951">AK1068</f>
        <v>-0.11984469</v>
      </c>
      <c r="AM1008" s="9">
        <f t="shared" ref="AM1008:AM1009" si="2952">AL1068</f>
        <v>-0.11984469</v>
      </c>
    </row>
    <row r="1009" spans="1:39" outlineLevel="2">
      <c r="A1009" s="11">
        <f>ROW()</f>
        <v>1009</v>
      </c>
      <c r="C1009" s="30" t="s">
        <v>362</v>
      </c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15">
        <f t="shared" ref="O1009" si="2953">N1069</f>
        <v>0</v>
      </c>
      <c r="P1009" s="15">
        <f t="shared" ref="P1009" si="2954">O1069</f>
        <v>0</v>
      </c>
      <c r="Q1009" s="15">
        <f t="shared" ref="Q1009" si="2955">P1069</f>
        <v>0</v>
      </c>
      <c r="R1009" s="15">
        <f t="shared" ref="R1009" si="2956">Q1069</f>
        <v>0</v>
      </c>
      <c r="S1009" s="15">
        <f t="shared" ref="S1009" si="2957">R1069</f>
        <v>0</v>
      </c>
      <c r="T1009" s="15">
        <f t="shared" ref="T1009" si="2958">S1069</f>
        <v>0</v>
      </c>
      <c r="U1009" s="15">
        <f t="shared" ref="U1009" si="2959">T1069</f>
        <v>0</v>
      </c>
      <c r="V1009" s="15">
        <f t="shared" ref="V1009" si="2960">U1069</f>
        <v>0</v>
      </c>
      <c r="W1009" s="15">
        <f t="shared" ref="W1009" si="2961">V1069</f>
        <v>0</v>
      </c>
      <c r="X1009" s="15">
        <f t="shared" ref="X1009" si="2962">W1069</f>
        <v>0</v>
      </c>
      <c r="Y1009" s="15">
        <f t="shared" ref="Y1009" si="2963">X1069</f>
        <v>0</v>
      </c>
      <c r="Z1009" s="15">
        <f t="shared" ref="Z1009" si="2964">Y1069</f>
        <v>0</v>
      </c>
      <c r="AA1009" s="15">
        <f t="shared" ref="AA1009" si="2965">Z1069</f>
        <v>0</v>
      </c>
      <c r="AB1009" s="15">
        <f t="shared" ref="AB1009" si="2966">AA1069</f>
        <v>0</v>
      </c>
      <c r="AC1009" s="15">
        <f t="shared" ref="AC1009" si="2967">AB1069</f>
        <v>0</v>
      </c>
      <c r="AD1009" s="15">
        <f t="shared" si="2943"/>
        <v>0</v>
      </c>
      <c r="AE1009" s="15">
        <f t="shared" si="2944"/>
        <v>0</v>
      </c>
      <c r="AF1009" s="15">
        <f t="shared" si="2945"/>
        <v>0</v>
      </c>
      <c r="AG1009" s="15">
        <f t="shared" si="2946"/>
        <v>0</v>
      </c>
      <c r="AH1009" s="15">
        <f t="shared" si="2947"/>
        <v>0</v>
      </c>
      <c r="AI1009" s="15">
        <f t="shared" si="2948"/>
        <v>0</v>
      </c>
      <c r="AJ1009" s="15">
        <f t="shared" si="2949"/>
        <v>0</v>
      </c>
      <c r="AK1009" s="15">
        <f t="shared" si="2950"/>
        <v>0</v>
      </c>
      <c r="AL1009" s="15">
        <f t="shared" si="2951"/>
        <v>0</v>
      </c>
      <c r="AM1009" s="15">
        <f t="shared" si="2952"/>
        <v>0</v>
      </c>
    </row>
    <row r="1010" spans="1:39" outlineLevel="2">
      <c r="A1010" s="11">
        <f>ROW()</f>
        <v>1010</v>
      </c>
      <c r="C1010" s="6" t="s">
        <v>1</v>
      </c>
      <c r="D1010" s="39"/>
      <c r="E1010" s="39"/>
      <c r="F1010" s="39"/>
      <c r="G1010" s="39"/>
      <c r="H1010" s="39"/>
      <c r="I1010" s="39"/>
      <c r="J1010" s="39"/>
      <c r="K1010" s="39"/>
      <c r="L1010" s="39"/>
      <c r="M1010" s="39"/>
      <c r="N1010" s="39"/>
      <c r="O1010" s="9">
        <f t="shared" ref="O1010" si="2968">SUM(O997:O1009)</f>
        <v>0</v>
      </c>
      <c r="P1010" s="9">
        <f t="shared" ref="P1010" si="2969">SUM(P997:P1009)</f>
        <v>384.24809023999995</v>
      </c>
      <c r="Q1010" s="9">
        <f t="shared" ref="Q1010" si="2970">SUM(Q997:Q1009)</f>
        <v>365.02969349349991</v>
      </c>
      <c r="R1010" s="9">
        <f t="shared" ref="R1010" si="2971">SUM(R997:R1009)</f>
        <v>345.81129674699991</v>
      </c>
      <c r="S1010" s="9">
        <f t="shared" ref="S1010" si="2972">SUM(S997:S1009)</f>
        <v>326.59290000049998</v>
      </c>
      <c r="T1010" s="9">
        <f t="shared" ref="T1010" si="2973">SUM(T997:T1009)</f>
        <v>307.37450325399993</v>
      </c>
      <c r="U1010" s="9">
        <f t="shared" ref="U1010" si="2974">SUM(U997:U1009)</f>
        <v>287.49594127274514</v>
      </c>
      <c r="V1010" s="9">
        <f t="shared" ref="V1010" si="2975">SUM(V997:V1009)</f>
        <v>268.32155554189546</v>
      </c>
      <c r="W1010" s="9">
        <f t="shared" ref="W1010" si="2976">SUM(W997:W1009)</f>
        <v>249.14716981104576</v>
      </c>
      <c r="X1010" s="9">
        <f t="shared" ref="X1010" si="2977">SUM(X997:X1009)</f>
        <v>229.97278408019608</v>
      </c>
      <c r="Y1010" s="9">
        <f t="shared" ref="Y1010" si="2978">SUM(Y997:Y1009)</f>
        <v>210.7983983493464</v>
      </c>
      <c r="Z1010" s="9">
        <f t="shared" ref="Z1010" si="2979">SUM(Z997:Z1009)</f>
        <v>191.62401261849672</v>
      </c>
      <c r="AA1010" s="9">
        <f t="shared" ref="AA1010" si="2980">SUM(AA997:AA1009)</f>
        <v>172.44962688764707</v>
      </c>
      <c r="AB1010" s="9">
        <f t="shared" ref="AB1010" si="2981">SUM(AB997:AB1009)</f>
        <v>153.27524115679739</v>
      </c>
      <c r="AC1010" s="9">
        <f t="shared" ref="AC1010:AG1010" si="2982">SUM(AC997:AC1009)</f>
        <v>134.10085542594774</v>
      </c>
      <c r="AD1010" s="9">
        <f t="shared" si="2982"/>
        <v>114.92646969509808</v>
      </c>
      <c r="AE1010" s="9">
        <f t="shared" si="2982"/>
        <v>95.752083964248399</v>
      </c>
      <c r="AF1010" s="9">
        <f t="shared" si="2982"/>
        <v>76.577698233398721</v>
      </c>
      <c r="AG1010" s="9">
        <f t="shared" si="2982"/>
        <v>57.403312502549035</v>
      </c>
      <c r="AH1010" s="9">
        <f t="shared" ref="AH1010:AM1010" si="2983">SUM(AH997:AH1009)</f>
        <v>38.228926771699356</v>
      </c>
      <c r="AI1010" s="9">
        <f t="shared" si="2983"/>
        <v>19.054541040849678</v>
      </c>
      <c r="AJ1010" s="9">
        <f t="shared" si="2983"/>
        <v>-0.11984469</v>
      </c>
      <c r="AK1010" s="9">
        <f t="shared" si="2983"/>
        <v>-0.11984469</v>
      </c>
      <c r="AL1010" s="9">
        <f t="shared" si="2983"/>
        <v>-0.11984469</v>
      </c>
      <c r="AM1010" s="9">
        <f t="shared" si="2983"/>
        <v>-0.11984469</v>
      </c>
    </row>
    <row r="1011" spans="1:39" outlineLevel="2">
      <c r="A1011" s="11">
        <f>ROW()</f>
        <v>1011</v>
      </c>
      <c r="B1011" s="343" t="s">
        <v>31</v>
      </c>
      <c r="D1011" s="39"/>
      <c r="E1011" s="39"/>
      <c r="F1011" s="39"/>
      <c r="G1011" s="39"/>
      <c r="H1011" s="39"/>
      <c r="I1011" s="39"/>
      <c r="J1011" s="39"/>
      <c r="K1011" s="39"/>
      <c r="L1011" s="39"/>
      <c r="M1011" s="39"/>
      <c r="N1011" s="39"/>
      <c r="O1011" s="39"/>
      <c r="P1011" s="39"/>
      <c r="Q1011" s="39"/>
      <c r="R1011" s="39"/>
      <c r="S1011" s="39"/>
      <c r="T1011" s="39"/>
      <c r="U1011" s="39"/>
      <c r="V1011" s="39"/>
      <c r="W1011" s="39"/>
      <c r="X1011" s="39"/>
      <c r="Y1011" s="39"/>
      <c r="Z1011" s="39"/>
      <c r="AA1011" s="39"/>
      <c r="AB1011" s="39"/>
      <c r="AC1011" s="39"/>
      <c r="AD1011" s="39"/>
      <c r="AE1011" s="39"/>
      <c r="AF1011" s="39"/>
      <c r="AG1011" s="39"/>
      <c r="AH1011" s="39"/>
      <c r="AI1011" s="39"/>
      <c r="AJ1011" s="39"/>
      <c r="AK1011" s="39"/>
      <c r="AL1011" s="39"/>
      <c r="AM1011" s="39"/>
    </row>
    <row r="1012" spans="1:39" outlineLevel="2">
      <c r="A1012" s="11">
        <f>ROW()</f>
        <v>1012</v>
      </c>
      <c r="C1012" s="6" t="s">
        <v>2</v>
      </c>
      <c r="D1012" s="39"/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9">
        <f>O$262</f>
        <v>229.88054288999993</v>
      </c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</row>
    <row r="1013" spans="1:39" outlineLevel="2">
      <c r="A1013" s="11">
        <f>ROW()</f>
        <v>1013</v>
      </c>
      <c r="C1013" s="6" t="s">
        <v>3</v>
      </c>
      <c r="D1013" s="39"/>
      <c r="E1013" s="39"/>
      <c r="F1013" s="39"/>
      <c r="G1013" s="39"/>
      <c r="H1013" s="39"/>
      <c r="I1013" s="39"/>
      <c r="J1013" s="39"/>
      <c r="K1013" s="39"/>
      <c r="L1013" s="39"/>
      <c r="M1013" s="39"/>
      <c r="N1013" s="39"/>
      <c r="O1013" s="9">
        <f>O$263</f>
        <v>153.70189397999997</v>
      </c>
      <c r="P1013" s="39"/>
      <c r="Q1013" s="39"/>
      <c r="R1013" s="39"/>
      <c r="S1013" s="39"/>
      <c r="T1013" s="39"/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39"/>
      <c r="AE1013" s="39"/>
      <c r="AF1013" s="39"/>
      <c r="AG1013" s="39"/>
      <c r="AH1013" s="39"/>
      <c r="AI1013" s="39"/>
      <c r="AJ1013" s="39"/>
      <c r="AK1013" s="39"/>
      <c r="AL1013" s="39"/>
      <c r="AM1013" s="39"/>
    </row>
    <row r="1014" spans="1:39" outlineLevel="2">
      <c r="A1014" s="11">
        <f>ROW()</f>
        <v>1014</v>
      </c>
      <c r="C1014" s="6" t="s">
        <v>4</v>
      </c>
      <c r="D1014" s="39"/>
      <c r="E1014" s="39"/>
      <c r="F1014" s="39"/>
      <c r="G1014" s="39"/>
      <c r="H1014" s="39"/>
      <c r="I1014" s="39"/>
      <c r="J1014" s="39"/>
      <c r="K1014" s="39"/>
      <c r="L1014" s="39"/>
      <c r="M1014" s="39"/>
      <c r="N1014" s="39"/>
      <c r="O1014" s="9">
        <f>O$264</f>
        <v>0</v>
      </c>
      <c r="P1014" s="39"/>
      <c r="Q1014" s="39"/>
      <c r="R1014" s="39"/>
      <c r="S1014" s="39"/>
      <c r="T1014" s="39"/>
      <c r="U1014" s="39"/>
      <c r="V1014" s="39"/>
      <c r="W1014" s="39"/>
      <c r="X1014" s="39"/>
      <c r="Y1014" s="39"/>
      <c r="Z1014" s="39"/>
      <c r="AA1014" s="39"/>
      <c r="AB1014" s="39"/>
      <c r="AC1014" s="39"/>
      <c r="AD1014" s="39"/>
      <c r="AE1014" s="39"/>
      <c r="AF1014" s="39"/>
      <c r="AG1014" s="39"/>
      <c r="AH1014" s="39"/>
      <c r="AI1014" s="39"/>
      <c r="AJ1014" s="39"/>
      <c r="AK1014" s="39"/>
      <c r="AL1014" s="39"/>
      <c r="AM1014" s="39"/>
    </row>
    <row r="1015" spans="1:39" outlineLevel="2">
      <c r="A1015" s="11">
        <f>ROW()</f>
        <v>1015</v>
      </c>
      <c r="C1015" s="6" t="s">
        <v>5</v>
      </c>
      <c r="D1015" s="39"/>
      <c r="E1015" s="39"/>
      <c r="F1015" s="39"/>
      <c r="G1015" s="39"/>
      <c r="H1015" s="39"/>
      <c r="I1015" s="39"/>
      <c r="J1015" s="39"/>
      <c r="K1015" s="39"/>
      <c r="L1015" s="39"/>
      <c r="M1015" s="39"/>
      <c r="N1015" s="39"/>
      <c r="O1015" s="9">
        <f>O$265</f>
        <v>0.78549806</v>
      </c>
      <c r="P1015" s="39"/>
      <c r="Q1015" s="39"/>
      <c r="R1015" s="39"/>
      <c r="S1015" s="39"/>
      <c r="T1015" s="39"/>
      <c r="U1015" s="39"/>
      <c r="V1015" s="39"/>
      <c r="W1015" s="39"/>
      <c r="X1015" s="39"/>
      <c r="Y1015" s="39"/>
      <c r="Z1015" s="39"/>
      <c r="AA1015" s="39"/>
      <c r="AB1015" s="39"/>
      <c r="AC1015" s="39"/>
      <c r="AD1015" s="39"/>
      <c r="AE1015" s="39"/>
      <c r="AF1015" s="39"/>
      <c r="AG1015" s="39"/>
      <c r="AH1015" s="39"/>
      <c r="AI1015" s="39"/>
      <c r="AJ1015" s="39"/>
      <c r="AK1015" s="39"/>
      <c r="AL1015" s="39"/>
      <c r="AM1015" s="39"/>
    </row>
    <row r="1016" spans="1:39" outlineLevel="2">
      <c r="A1016" s="11">
        <f>ROW()</f>
        <v>1016</v>
      </c>
      <c r="C1016" s="6" t="s">
        <v>473</v>
      </c>
      <c r="D1016" s="39"/>
      <c r="E1016" s="39"/>
      <c r="F1016" s="39"/>
      <c r="G1016" s="39"/>
      <c r="H1016" s="39"/>
      <c r="I1016" s="39"/>
      <c r="J1016" s="39"/>
      <c r="K1016" s="39"/>
      <c r="L1016" s="39"/>
      <c r="M1016" s="39"/>
      <c r="N1016" s="39"/>
      <c r="O1016" s="9">
        <f>O$266</f>
        <v>0</v>
      </c>
      <c r="P1016" s="39"/>
      <c r="Q1016" s="39"/>
      <c r="R1016" s="39"/>
      <c r="S1016" s="39"/>
      <c r="T1016" s="39"/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F1016" s="39"/>
      <c r="AG1016" s="39"/>
      <c r="AH1016" s="39"/>
      <c r="AI1016" s="39"/>
      <c r="AJ1016" s="39"/>
      <c r="AK1016" s="39"/>
      <c r="AL1016" s="39"/>
      <c r="AM1016" s="39"/>
    </row>
    <row r="1017" spans="1:39" outlineLevel="2">
      <c r="A1017" s="11">
        <f>ROW()</f>
        <v>1017</v>
      </c>
      <c r="C1017" s="6" t="s">
        <v>474</v>
      </c>
      <c r="D1017" s="39"/>
      <c r="E1017" s="39"/>
      <c r="F1017" s="39"/>
      <c r="G1017" s="39"/>
      <c r="H1017" s="39"/>
      <c r="I1017" s="39"/>
      <c r="J1017" s="39"/>
      <c r="K1017" s="39"/>
      <c r="L1017" s="39"/>
      <c r="M1017" s="39"/>
      <c r="N1017" s="39"/>
      <c r="O1017" s="9">
        <f>O$267</f>
        <v>0</v>
      </c>
      <c r="P1017" s="39"/>
      <c r="Q1017" s="39"/>
      <c r="R1017" s="39"/>
      <c r="S1017" s="39"/>
      <c r="T1017" s="39"/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39"/>
      <c r="AF1017" s="39"/>
      <c r="AG1017" s="39"/>
      <c r="AH1017" s="39"/>
      <c r="AI1017" s="39"/>
      <c r="AJ1017" s="39"/>
      <c r="AK1017" s="39"/>
      <c r="AL1017" s="39"/>
      <c r="AM1017" s="39"/>
    </row>
    <row r="1018" spans="1:39" outlineLevel="2">
      <c r="A1018" s="11">
        <f>ROW()</f>
        <v>1018</v>
      </c>
      <c r="C1018" s="6" t="s">
        <v>477</v>
      </c>
      <c r="D1018" s="39"/>
      <c r="E1018" s="39"/>
      <c r="F1018" s="39"/>
      <c r="G1018" s="39"/>
      <c r="H1018" s="39"/>
      <c r="I1018" s="39"/>
      <c r="J1018" s="39"/>
      <c r="K1018" s="39"/>
      <c r="L1018" s="39"/>
      <c r="M1018" s="39"/>
      <c r="N1018" s="39"/>
      <c r="O1018" s="9">
        <f>O$268</f>
        <v>0</v>
      </c>
      <c r="P1018" s="39"/>
      <c r="Q1018" s="39"/>
      <c r="R1018" s="39"/>
      <c r="S1018" s="39"/>
      <c r="T1018" s="39"/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F1018" s="39"/>
      <c r="AG1018" s="39"/>
      <c r="AH1018" s="39"/>
      <c r="AI1018" s="39"/>
      <c r="AJ1018" s="39"/>
      <c r="AK1018" s="39"/>
      <c r="AL1018" s="39"/>
      <c r="AM1018" s="39"/>
    </row>
    <row r="1019" spans="1:39" outlineLevel="2">
      <c r="A1019" s="11">
        <f>ROW()</f>
        <v>1019</v>
      </c>
      <c r="C1019" s="6" t="s">
        <v>511</v>
      </c>
      <c r="D1019" s="39"/>
      <c r="E1019" s="39"/>
      <c r="F1019" s="39"/>
      <c r="G1019" s="39"/>
      <c r="H1019" s="39"/>
      <c r="I1019" s="39"/>
      <c r="J1019" s="39"/>
      <c r="K1019" s="39"/>
      <c r="L1019" s="39"/>
      <c r="M1019" s="39"/>
      <c r="N1019" s="39"/>
      <c r="O1019" s="9">
        <f>O$269</f>
        <v>0</v>
      </c>
      <c r="P1019" s="39"/>
      <c r="Q1019" s="39"/>
      <c r="R1019" s="39"/>
      <c r="S1019" s="39"/>
      <c r="T1019" s="39"/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F1019" s="39"/>
      <c r="AG1019" s="39"/>
      <c r="AH1019" s="39"/>
      <c r="AI1019" s="39"/>
      <c r="AJ1019" s="39"/>
      <c r="AK1019" s="39"/>
      <c r="AL1019" s="39"/>
      <c r="AM1019" s="39"/>
    </row>
    <row r="1020" spans="1:39" outlineLevel="2">
      <c r="A1020" s="11">
        <f>ROW()</f>
        <v>1020</v>
      </c>
      <c r="C1020" s="6" t="s">
        <v>655</v>
      </c>
      <c r="D1020" s="39"/>
      <c r="E1020" s="39"/>
      <c r="F1020" s="39"/>
      <c r="G1020" s="39"/>
      <c r="H1020" s="39"/>
      <c r="I1020" s="39"/>
      <c r="J1020" s="39"/>
      <c r="K1020" s="39"/>
      <c r="L1020" s="39"/>
      <c r="M1020" s="39"/>
      <c r="N1020" s="39"/>
      <c r="O1020" s="9">
        <f>O$270</f>
        <v>0</v>
      </c>
      <c r="P1020" s="39"/>
      <c r="Q1020" s="39"/>
      <c r="R1020" s="39"/>
      <c r="S1020" s="39"/>
      <c r="T1020" s="39"/>
      <c r="U1020" s="39"/>
      <c r="V1020" s="39"/>
      <c r="W1020" s="39"/>
      <c r="X1020" s="39"/>
      <c r="Y1020" s="39"/>
      <c r="Z1020" s="39"/>
      <c r="AA1020" s="39"/>
      <c r="AB1020" s="39"/>
      <c r="AC1020" s="39"/>
      <c r="AD1020" s="39"/>
      <c r="AE1020" s="39"/>
      <c r="AF1020" s="39"/>
      <c r="AG1020" s="39"/>
      <c r="AH1020" s="39"/>
      <c r="AI1020" s="39"/>
      <c r="AJ1020" s="39"/>
      <c r="AK1020" s="39"/>
      <c r="AL1020" s="39"/>
      <c r="AM1020" s="39"/>
    </row>
    <row r="1021" spans="1:39" outlineLevel="2">
      <c r="A1021" s="11">
        <f>ROW()</f>
        <v>1021</v>
      </c>
      <c r="C1021" s="6" t="s">
        <v>656</v>
      </c>
      <c r="D1021" s="39"/>
      <c r="E1021" s="39"/>
      <c r="F1021" s="39"/>
      <c r="G1021" s="39"/>
      <c r="H1021" s="39"/>
      <c r="I1021" s="39"/>
      <c r="J1021" s="39"/>
      <c r="K1021" s="39"/>
      <c r="L1021" s="39"/>
      <c r="M1021" s="39"/>
      <c r="N1021" s="39"/>
      <c r="O1021" s="9"/>
      <c r="P1021" s="39"/>
      <c r="Q1021" s="39"/>
      <c r="R1021" s="39"/>
      <c r="S1021" s="39"/>
      <c r="T1021" s="39"/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F1021" s="39"/>
      <c r="AG1021" s="39"/>
      <c r="AH1021" s="39"/>
      <c r="AI1021" s="39"/>
      <c r="AJ1021" s="39"/>
      <c r="AK1021" s="39"/>
      <c r="AL1021" s="39"/>
      <c r="AM1021" s="39"/>
    </row>
    <row r="1022" spans="1:39" outlineLevel="2">
      <c r="A1022" s="11">
        <f>ROW()</f>
        <v>1022</v>
      </c>
      <c r="C1022" s="6" t="s">
        <v>667</v>
      </c>
      <c r="D1022" s="39"/>
      <c r="E1022" s="39"/>
      <c r="F1022" s="39"/>
      <c r="G1022" s="39"/>
      <c r="H1022" s="39"/>
      <c r="I1022" s="39"/>
      <c r="J1022" s="39"/>
      <c r="K1022" s="39"/>
      <c r="L1022" s="39"/>
      <c r="M1022" s="39"/>
      <c r="N1022" s="39"/>
      <c r="O1022" s="9"/>
      <c r="P1022" s="39"/>
      <c r="Q1022" s="39"/>
      <c r="R1022" s="39"/>
      <c r="S1022" s="39"/>
      <c r="T1022" s="39"/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F1022" s="39"/>
      <c r="AG1022" s="39"/>
      <c r="AH1022" s="39"/>
      <c r="AI1022" s="39"/>
      <c r="AJ1022" s="39"/>
      <c r="AK1022" s="39"/>
      <c r="AL1022" s="39"/>
      <c r="AM1022" s="39"/>
    </row>
    <row r="1023" spans="1:39" outlineLevel="2">
      <c r="A1023" s="11">
        <f>ROW()</f>
        <v>1023</v>
      </c>
      <c r="C1023" s="6" t="s">
        <v>212</v>
      </c>
      <c r="D1023" s="39"/>
      <c r="E1023" s="39"/>
      <c r="F1023" s="39"/>
      <c r="G1023" s="39"/>
      <c r="H1023" s="39"/>
      <c r="I1023" s="39"/>
      <c r="J1023" s="39"/>
      <c r="K1023" s="39"/>
      <c r="L1023" s="39"/>
      <c r="M1023" s="39"/>
      <c r="N1023" s="39"/>
      <c r="O1023" s="9">
        <f>O$273</f>
        <v>-0.11984469</v>
      </c>
      <c r="P1023" s="39"/>
      <c r="Q1023" s="39"/>
      <c r="R1023" s="39"/>
      <c r="S1023" s="39"/>
      <c r="T1023" s="39"/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F1023" s="39"/>
      <c r="AG1023" s="39"/>
      <c r="AH1023" s="39"/>
      <c r="AI1023" s="39"/>
      <c r="AJ1023" s="39"/>
      <c r="AK1023" s="39"/>
      <c r="AL1023" s="39"/>
      <c r="AM1023" s="39"/>
    </row>
    <row r="1024" spans="1:39" outlineLevel="2">
      <c r="A1024" s="11">
        <f>ROW()</f>
        <v>1024</v>
      </c>
      <c r="C1024" s="30" t="s">
        <v>362</v>
      </c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15">
        <f>O$274</f>
        <v>0</v>
      </c>
      <c r="P1024" s="90"/>
      <c r="Q1024" s="90"/>
      <c r="R1024" s="90"/>
      <c r="S1024" s="90"/>
      <c r="T1024" s="90"/>
      <c r="U1024" s="90"/>
      <c r="V1024" s="90"/>
      <c r="W1024" s="90"/>
      <c r="X1024" s="90"/>
      <c r="Y1024" s="90"/>
      <c r="Z1024" s="90"/>
      <c r="AA1024" s="90"/>
      <c r="AB1024" s="90"/>
      <c r="AC1024" s="90"/>
      <c r="AD1024" s="90"/>
      <c r="AE1024" s="90"/>
      <c r="AF1024" s="90"/>
      <c r="AG1024" s="90"/>
      <c r="AH1024" s="90"/>
      <c r="AI1024" s="90"/>
      <c r="AJ1024" s="90"/>
      <c r="AK1024" s="90"/>
      <c r="AL1024" s="90"/>
      <c r="AM1024" s="90"/>
    </row>
    <row r="1025" spans="1:39" outlineLevel="2">
      <c r="A1025" s="11">
        <f>ROW()</f>
        <v>1025</v>
      </c>
      <c r="C1025" s="6" t="s">
        <v>1</v>
      </c>
      <c r="D1025" s="39"/>
      <c r="E1025" s="39"/>
      <c r="F1025" s="39"/>
      <c r="G1025" s="39"/>
      <c r="H1025" s="39"/>
      <c r="I1025" s="39"/>
      <c r="J1025" s="39"/>
      <c r="K1025" s="39"/>
      <c r="L1025" s="39"/>
      <c r="M1025" s="39"/>
      <c r="N1025" s="39"/>
      <c r="O1025" s="9">
        <f t="shared" ref="O1025" si="2984">SUM(O1012:O1024)</f>
        <v>384.24809023999995</v>
      </c>
      <c r="P1025" s="39"/>
      <c r="Q1025" s="39"/>
      <c r="R1025" s="39"/>
      <c r="S1025" s="39"/>
      <c r="T1025" s="39"/>
      <c r="U1025" s="39"/>
      <c r="V1025" s="39"/>
      <c r="W1025" s="39"/>
      <c r="X1025" s="39"/>
      <c r="Y1025" s="39"/>
      <c r="Z1025" s="39"/>
      <c r="AA1025" s="39"/>
      <c r="AB1025" s="39"/>
      <c r="AC1025" s="39"/>
      <c r="AD1025" s="39"/>
      <c r="AE1025" s="39"/>
      <c r="AF1025" s="39"/>
      <c r="AG1025" s="39"/>
      <c r="AH1025" s="39"/>
      <c r="AI1025" s="39"/>
      <c r="AJ1025" s="39"/>
      <c r="AK1025" s="39"/>
      <c r="AL1025" s="39"/>
      <c r="AM1025" s="39"/>
    </row>
    <row r="1026" spans="1:39" outlineLevel="2">
      <c r="A1026" s="11">
        <f>ROW()</f>
        <v>1026</v>
      </c>
      <c r="B1026" s="343" t="s">
        <v>657</v>
      </c>
      <c r="D1026" s="39"/>
      <c r="E1026" s="39"/>
      <c r="G1026" s="39"/>
      <c r="H1026" s="39"/>
      <c r="I1026" s="39"/>
      <c r="J1026" s="39"/>
      <c r="K1026" s="39"/>
      <c r="L1026" s="39"/>
      <c r="M1026" s="39"/>
      <c r="N1026" s="39"/>
      <c r="O1026" s="39"/>
      <c r="P1026" s="39"/>
      <c r="Q1026" s="39"/>
      <c r="R1026" s="39"/>
      <c r="S1026" s="39"/>
      <c r="T1026" s="39"/>
      <c r="U1026" s="39"/>
      <c r="V1026" s="39"/>
      <c r="W1026" s="39"/>
      <c r="X1026" s="39"/>
      <c r="Y1026" s="39"/>
      <c r="Z1026" s="39"/>
      <c r="AA1026" s="39"/>
      <c r="AB1026" s="39"/>
      <c r="AD1026" s="39"/>
      <c r="AE1026" s="39"/>
      <c r="AF1026" s="39"/>
      <c r="AG1026" s="39"/>
    </row>
    <row r="1027" spans="1:39" outlineLevel="2">
      <c r="A1027" s="11">
        <f>ROW()</f>
        <v>1027</v>
      </c>
      <c r="C1027" s="6" t="s">
        <v>2</v>
      </c>
      <c r="D1027" s="39"/>
      <c r="E1027" s="39"/>
      <c r="F1027" s="31"/>
      <c r="G1027" s="39"/>
      <c r="H1027" s="39"/>
      <c r="I1027" s="39"/>
      <c r="J1027" s="39"/>
      <c r="K1027" s="39"/>
      <c r="L1027" s="39"/>
      <c r="M1027" s="39"/>
      <c r="N1027" s="39"/>
      <c r="O1027" s="39"/>
      <c r="P1027" s="39"/>
      <c r="Q1027" s="39"/>
      <c r="R1027" s="39"/>
      <c r="S1027" s="39"/>
      <c r="T1027" s="13">
        <f>-Inputs!T1789</f>
        <v>0</v>
      </c>
      <c r="U1027" s="13">
        <f>-Inputs!U1789</f>
        <v>0</v>
      </c>
      <c r="V1027" s="13">
        <f>-Inputs!V1789</f>
        <v>0</v>
      </c>
      <c r="W1027" s="13">
        <f>-Inputs!W1789</f>
        <v>0</v>
      </c>
      <c r="X1027" s="13">
        <f>-Inputs!X1789</f>
        <v>0</v>
      </c>
      <c r="Y1027" s="13">
        <f>-Inputs!Y1789</f>
        <v>0</v>
      </c>
      <c r="Z1027" s="13">
        <f>-Inputs!Z1789</f>
        <v>0</v>
      </c>
      <c r="AA1027" s="13">
        <f>-Inputs!AA1789</f>
        <v>0</v>
      </c>
      <c r="AB1027" s="13">
        <f>-Inputs!AB1789</f>
        <v>0</v>
      </c>
      <c r="AC1027" s="13">
        <f>-Inputs!AC1789</f>
        <v>0</v>
      </c>
      <c r="AD1027" s="13">
        <f>-Inputs!AD1789</f>
        <v>0</v>
      </c>
      <c r="AE1027" s="13">
        <f>-Inputs!AE1789</f>
        <v>0</v>
      </c>
      <c r="AF1027" s="13">
        <f>-Inputs!AF1789</f>
        <v>0</v>
      </c>
      <c r="AG1027" s="13">
        <f>-Inputs!AG1789</f>
        <v>0</v>
      </c>
      <c r="AH1027" s="13">
        <f>-Inputs!AH1789</f>
        <v>0</v>
      </c>
      <c r="AI1027" s="13"/>
      <c r="AJ1027" s="13"/>
      <c r="AK1027" s="13"/>
      <c r="AL1027" s="13"/>
      <c r="AM1027" s="13"/>
    </row>
    <row r="1028" spans="1:39" outlineLevel="2">
      <c r="A1028" s="11">
        <f>ROW()</f>
        <v>1028</v>
      </c>
      <c r="C1028" s="6" t="s">
        <v>3</v>
      </c>
      <c r="D1028" s="39"/>
      <c r="E1028" s="39"/>
      <c r="F1028" s="31"/>
      <c r="G1028" s="39"/>
      <c r="H1028" s="39"/>
      <c r="I1028" s="39"/>
      <c r="J1028" s="39"/>
      <c r="K1028" s="39"/>
      <c r="L1028" s="39"/>
      <c r="M1028" s="39"/>
      <c r="N1028" s="39"/>
      <c r="O1028" s="39"/>
      <c r="P1028" s="39"/>
      <c r="Q1028" s="39"/>
      <c r="R1028" s="39"/>
      <c r="S1028" s="39"/>
      <c r="T1028" s="13">
        <f>-Inputs!T1790</f>
        <v>-7.5777802405144687E-2</v>
      </c>
      <c r="U1028" s="13">
        <f>-Inputs!U1790</f>
        <v>0</v>
      </c>
      <c r="V1028" s="13">
        <f>-Inputs!V1790</f>
        <v>0</v>
      </c>
      <c r="W1028" s="13">
        <f>-Inputs!W1790</f>
        <v>0</v>
      </c>
      <c r="X1028" s="13">
        <f>-Inputs!X1790</f>
        <v>0</v>
      </c>
      <c r="Y1028" s="13">
        <f>-Inputs!Y1790</f>
        <v>0</v>
      </c>
      <c r="Z1028" s="13">
        <f>-Inputs!Z1790</f>
        <v>0</v>
      </c>
      <c r="AA1028" s="13">
        <f>-Inputs!AA1790</f>
        <v>0</v>
      </c>
      <c r="AB1028" s="13">
        <f>-Inputs!AB1790</f>
        <v>0</v>
      </c>
      <c r="AC1028" s="13">
        <f>-Inputs!AC1790</f>
        <v>0</v>
      </c>
      <c r="AD1028" s="13">
        <f>-Inputs!AD1790</f>
        <v>0</v>
      </c>
      <c r="AE1028" s="13">
        <f>-Inputs!AE1790</f>
        <v>0</v>
      </c>
      <c r="AF1028" s="13">
        <f>-Inputs!AF1790</f>
        <v>0</v>
      </c>
      <c r="AG1028" s="13">
        <f>-Inputs!AG1790</f>
        <v>0</v>
      </c>
      <c r="AH1028" s="13">
        <f>-Inputs!AH1790</f>
        <v>0</v>
      </c>
      <c r="AI1028" s="13"/>
      <c r="AJ1028" s="13"/>
      <c r="AK1028" s="13"/>
      <c r="AL1028" s="13"/>
      <c r="AM1028" s="13"/>
    </row>
    <row r="1029" spans="1:39" outlineLevel="2">
      <c r="A1029" s="11">
        <f>ROW()</f>
        <v>1029</v>
      </c>
      <c r="C1029" s="6" t="s">
        <v>4</v>
      </c>
      <c r="D1029" s="39"/>
      <c r="E1029" s="39"/>
      <c r="F1029" s="31"/>
      <c r="G1029" s="39"/>
      <c r="H1029" s="39"/>
      <c r="I1029" s="39"/>
      <c r="J1029" s="39"/>
      <c r="K1029" s="39"/>
      <c r="L1029" s="39"/>
      <c r="M1029" s="39"/>
      <c r="N1029" s="39"/>
      <c r="O1029" s="39"/>
      <c r="P1029" s="39"/>
      <c r="Q1029" s="39"/>
      <c r="R1029" s="39"/>
      <c r="S1029" s="39"/>
      <c r="T1029" s="13">
        <f>-Inputs!T1791</f>
        <v>0</v>
      </c>
      <c r="U1029" s="13">
        <f>-Inputs!U1791</f>
        <v>0</v>
      </c>
      <c r="V1029" s="13">
        <f>-Inputs!V1791</f>
        <v>0</v>
      </c>
      <c r="W1029" s="13">
        <f>-Inputs!W1791</f>
        <v>0</v>
      </c>
      <c r="X1029" s="13">
        <f>-Inputs!X1791</f>
        <v>0</v>
      </c>
      <c r="Y1029" s="13">
        <f>-Inputs!Y1791</f>
        <v>0</v>
      </c>
      <c r="Z1029" s="13">
        <f>-Inputs!Z1791</f>
        <v>0</v>
      </c>
      <c r="AA1029" s="13">
        <f>-Inputs!AA1791</f>
        <v>0</v>
      </c>
      <c r="AB1029" s="13">
        <f>-Inputs!AB1791</f>
        <v>0</v>
      </c>
      <c r="AC1029" s="13">
        <f>-Inputs!AC1791</f>
        <v>0</v>
      </c>
      <c r="AD1029" s="13">
        <f>-Inputs!AD1791</f>
        <v>0</v>
      </c>
      <c r="AE1029" s="13">
        <f>-Inputs!AE1791</f>
        <v>0</v>
      </c>
      <c r="AF1029" s="13">
        <f>-Inputs!AF1791</f>
        <v>0</v>
      </c>
      <c r="AG1029" s="13">
        <f>-Inputs!AG1791</f>
        <v>0</v>
      </c>
      <c r="AH1029" s="13">
        <f>-Inputs!AH1791</f>
        <v>0</v>
      </c>
      <c r="AI1029" s="13"/>
      <c r="AJ1029" s="13"/>
      <c r="AK1029" s="13"/>
      <c r="AL1029" s="13"/>
      <c r="AM1029" s="13"/>
    </row>
    <row r="1030" spans="1:39" outlineLevel="2">
      <c r="A1030" s="11">
        <f>ROW()</f>
        <v>1030</v>
      </c>
      <c r="C1030" s="6" t="s">
        <v>5</v>
      </c>
      <c r="D1030" s="39"/>
      <c r="E1030" s="39"/>
      <c r="F1030" s="31"/>
      <c r="G1030" s="39"/>
      <c r="H1030" s="39"/>
      <c r="I1030" s="39"/>
      <c r="J1030" s="39"/>
      <c r="K1030" s="39"/>
      <c r="L1030" s="39"/>
      <c r="M1030" s="39"/>
      <c r="N1030" s="39"/>
      <c r="O1030" s="39"/>
      <c r="P1030" s="39"/>
      <c r="Q1030" s="39"/>
      <c r="R1030" s="39"/>
      <c r="S1030" s="39"/>
      <c r="T1030" s="13">
        <f>-Inputs!T1792</f>
        <v>-1.7224280273517685</v>
      </c>
      <c r="U1030" s="13">
        <f>-Inputs!U1792</f>
        <v>-8.2310670535282807E-2</v>
      </c>
      <c r="V1030" s="13">
        <f>-Inputs!V1792</f>
        <v>-0.33972584495661945</v>
      </c>
      <c r="W1030" s="13">
        <f>-Inputs!W1792</f>
        <v>-0.20779838672541562</v>
      </c>
      <c r="X1030" s="13">
        <f>-Inputs!X1792</f>
        <v>0</v>
      </c>
      <c r="Y1030" s="13">
        <f>-Inputs!Y1792</f>
        <v>0</v>
      </c>
      <c r="Z1030" s="13">
        <f>-Inputs!Z1792</f>
        <v>0</v>
      </c>
      <c r="AA1030" s="13">
        <f>-Inputs!AA1792</f>
        <v>0</v>
      </c>
      <c r="AB1030" s="13">
        <f>-Inputs!AB1792</f>
        <v>0</v>
      </c>
      <c r="AC1030" s="13">
        <f>-Inputs!AC1792</f>
        <v>0</v>
      </c>
      <c r="AD1030" s="13">
        <f>-Inputs!AD1792</f>
        <v>0</v>
      </c>
      <c r="AE1030" s="13">
        <f>-Inputs!AE1792</f>
        <v>0</v>
      </c>
      <c r="AF1030" s="13">
        <f>-Inputs!AF1792</f>
        <v>0</v>
      </c>
      <c r="AG1030" s="13">
        <f>-Inputs!AG1792</f>
        <v>0</v>
      </c>
      <c r="AH1030" s="13">
        <f>-Inputs!AH1792</f>
        <v>0</v>
      </c>
      <c r="AI1030" s="13"/>
      <c r="AJ1030" s="13"/>
      <c r="AK1030" s="13"/>
      <c r="AL1030" s="13"/>
      <c r="AM1030" s="13"/>
    </row>
    <row r="1031" spans="1:39" outlineLevel="2">
      <c r="A1031" s="11">
        <f>ROW()</f>
        <v>1031</v>
      </c>
      <c r="C1031" s="6" t="s">
        <v>473</v>
      </c>
      <c r="D1031" s="39"/>
      <c r="E1031" s="39"/>
      <c r="F1031" s="31"/>
      <c r="G1031" s="39"/>
      <c r="H1031" s="39"/>
      <c r="I1031" s="39"/>
      <c r="J1031" s="39"/>
      <c r="K1031" s="39"/>
      <c r="L1031" s="39"/>
      <c r="M1031" s="39"/>
      <c r="N1031" s="39"/>
      <c r="O1031" s="39"/>
      <c r="P1031" s="39"/>
      <c r="Q1031" s="39"/>
      <c r="R1031" s="39"/>
      <c r="S1031" s="39"/>
      <c r="T1031" s="13">
        <f>-Inputs!T1793</f>
        <v>0</v>
      </c>
      <c r="U1031" s="13">
        <f>-Inputs!U1793</f>
        <v>0</v>
      </c>
      <c r="V1031" s="13">
        <f>-Inputs!V1793</f>
        <v>0</v>
      </c>
      <c r="W1031" s="13">
        <f>-Inputs!W1793</f>
        <v>0</v>
      </c>
      <c r="X1031" s="13">
        <f>-Inputs!X1793</f>
        <v>0</v>
      </c>
      <c r="Y1031" s="13">
        <f>-Inputs!Y1793</f>
        <v>0</v>
      </c>
      <c r="Z1031" s="13">
        <f>-Inputs!Z1793</f>
        <v>0</v>
      </c>
      <c r="AA1031" s="13">
        <f>-Inputs!AA1793</f>
        <v>0</v>
      </c>
      <c r="AB1031" s="13">
        <f>-Inputs!AB1793</f>
        <v>0</v>
      </c>
      <c r="AC1031" s="13">
        <f>-Inputs!AC1793</f>
        <v>0</v>
      </c>
      <c r="AD1031" s="13">
        <f>-Inputs!AD1793</f>
        <v>0</v>
      </c>
      <c r="AE1031" s="13">
        <f>-Inputs!AE1793</f>
        <v>0</v>
      </c>
      <c r="AF1031" s="13">
        <f>-Inputs!AF1793</f>
        <v>0</v>
      </c>
      <c r="AG1031" s="13">
        <f>-Inputs!AG1793</f>
        <v>0</v>
      </c>
      <c r="AH1031" s="13">
        <f>-Inputs!AH1793</f>
        <v>0</v>
      </c>
      <c r="AI1031" s="13"/>
      <c r="AJ1031" s="13"/>
      <c r="AK1031" s="13"/>
      <c r="AL1031" s="13"/>
      <c r="AM1031" s="13"/>
    </row>
    <row r="1032" spans="1:39" outlineLevel="2">
      <c r="A1032" s="11">
        <f>ROW()</f>
        <v>1032</v>
      </c>
      <c r="C1032" s="6" t="s">
        <v>474</v>
      </c>
      <c r="D1032" s="39"/>
      <c r="E1032" s="39"/>
      <c r="F1032" s="31"/>
      <c r="G1032" s="39"/>
      <c r="H1032" s="39"/>
      <c r="I1032" s="39"/>
      <c r="J1032" s="39"/>
      <c r="K1032" s="39"/>
      <c r="L1032" s="39"/>
      <c r="M1032" s="39"/>
      <c r="N1032" s="39"/>
      <c r="O1032" s="39"/>
      <c r="P1032" s="39"/>
      <c r="Q1032" s="39"/>
      <c r="R1032" s="39"/>
      <c r="S1032" s="39"/>
      <c r="T1032" s="13">
        <f>-Inputs!T1794</f>
        <v>0</v>
      </c>
      <c r="U1032" s="13">
        <f>-Inputs!U1794</f>
        <v>0</v>
      </c>
      <c r="V1032" s="13">
        <f>-Inputs!V1794</f>
        <v>0</v>
      </c>
      <c r="W1032" s="13">
        <f>-Inputs!W1794</f>
        <v>0</v>
      </c>
      <c r="X1032" s="13">
        <f>-Inputs!X1794</f>
        <v>0</v>
      </c>
      <c r="Y1032" s="13">
        <f>-Inputs!Y1794</f>
        <v>0</v>
      </c>
      <c r="Z1032" s="13">
        <f>-Inputs!Z1794</f>
        <v>0</v>
      </c>
      <c r="AA1032" s="13">
        <f>-Inputs!AA1794</f>
        <v>0</v>
      </c>
      <c r="AB1032" s="13">
        <f>-Inputs!AB1794</f>
        <v>0</v>
      </c>
      <c r="AC1032" s="13">
        <f>-Inputs!AC1794</f>
        <v>0</v>
      </c>
      <c r="AD1032" s="13">
        <f>-Inputs!AD1794</f>
        <v>0</v>
      </c>
      <c r="AE1032" s="13">
        <f>-Inputs!AE1794</f>
        <v>0</v>
      </c>
      <c r="AF1032" s="13">
        <f>-Inputs!AF1794</f>
        <v>0</v>
      </c>
      <c r="AG1032" s="13">
        <f>-Inputs!AG1794</f>
        <v>0</v>
      </c>
      <c r="AH1032" s="13">
        <f>-Inputs!AH1794</f>
        <v>0</v>
      </c>
      <c r="AI1032" s="13"/>
      <c r="AJ1032" s="13"/>
      <c r="AK1032" s="13"/>
      <c r="AL1032" s="13"/>
      <c r="AM1032" s="13"/>
    </row>
    <row r="1033" spans="1:39" outlineLevel="2">
      <c r="A1033" s="11">
        <f>ROW()</f>
        <v>1033</v>
      </c>
      <c r="C1033" s="6" t="s">
        <v>477</v>
      </c>
      <c r="D1033" s="39"/>
      <c r="E1033" s="39"/>
      <c r="F1033" s="31"/>
      <c r="G1033" s="39"/>
      <c r="H1033" s="39"/>
      <c r="I1033" s="39"/>
      <c r="J1033" s="39"/>
      <c r="K1033" s="39"/>
      <c r="L1033" s="39"/>
      <c r="M1033" s="39"/>
      <c r="N1033" s="39"/>
      <c r="O1033" s="39"/>
      <c r="P1033" s="39"/>
      <c r="Q1033" s="39"/>
      <c r="R1033" s="39"/>
      <c r="S1033" s="39"/>
      <c r="T1033" s="13">
        <f>-Inputs!T1795</f>
        <v>0</v>
      </c>
      <c r="U1033" s="13">
        <f>-Inputs!U1795</f>
        <v>0</v>
      </c>
      <c r="V1033" s="13">
        <f>-Inputs!V1795</f>
        <v>0</v>
      </c>
      <c r="W1033" s="13">
        <f>-Inputs!W1795</f>
        <v>0</v>
      </c>
      <c r="X1033" s="13">
        <f>-Inputs!X1795</f>
        <v>0</v>
      </c>
      <c r="Y1033" s="13">
        <f>-Inputs!Y1795</f>
        <v>0</v>
      </c>
      <c r="Z1033" s="13">
        <f>-Inputs!Z1795</f>
        <v>0</v>
      </c>
      <c r="AA1033" s="13">
        <f>-Inputs!AA1795</f>
        <v>0</v>
      </c>
      <c r="AB1033" s="13">
        <f>-Inputs!AB1795</f>
        <v>0</v>
      </c>
      <c r="AC1033" s="13">
        <f>-Inputs!AC1795</f>
        <v>0</v>
      </c>
      <c r="AD1033" s="13">
        <f>-Inputs!AD1795</f>
        <v>0</v>
      </c>
      <c r="AE1033" s="13">
        <f>-Inputs!AE1795</f>
        <v>0</v>
      </c>
      <c r="AF1033" s="13">
        <f>-Inputs!AF1795</f>
        <v>0</v>
      </c>
      <c r="AG1033" s="13">
        <f>-Inputs!AG1795</f>
        <v>0</v>
      </c>
      <c r="AH1033" s="13">
        <f>-Inputs!AH1795</f>
        <v>0</v>
      </c>
      <c r="AI1033" s="13"/>
      <c r="AJ1033" s="13"/>
      <c r="AK1033" s="13"/>
      <c r="AL1033" s="13"/>
      <c r="AM1033" s="13"/>
    </row>
    <row r="1034" spans="1:39" outlineLevel="2">
      <c r="A1034" s="11">
        <f>ROW()</f>
        <v>1034</v>
      </c>
      <c r="C1034" s="6" t="s">
        <v>511</v>
      </c>
      <c r="D1034" s="39"/>
      <c r="E1034" s="39"/>
      <c r="F1034" s="31"/>
      <c r="G1034" s="39"/>
      <c r="H1034" s="39"/>
      <c r="I1034" s="39"/>
      <c r="J1034" s="39"/>
      <c r="K1034" s="39"/>
      <c r="L1034" s="39"/>
      <c r="M1034" s="39"/>
      <c r="N1034" s="39"/>
      <c r="O1034" s="39"/>
      <c r="P1034" s="39"/>
      <c r="Q1034" s="39"/>
      <c r="R1034" s="39"/>
      <c r="S1034" s="39"/>
      <c r="T1034" s="13">
        <f>-Inputs!T1796</f>
        <v>0</v>
      </c>
      <c r="U1034" s="13">
        <f>-Inputs!U1796</f>
        <v>0</v>
      </c>
      <c r="V1034" s="13">
        <f>-Inputs!V1796</f>
        <v>0</v>
      </c>
      <c r="W1034" s="13">
        <f>-Inputs!W1796</f>
        <v>0</v>
      </c>
      <c r="X1034" s="13">
        <f>-Inputs!X1796</f>
        <v>0</v>
      </c>
      <c r="Y1034" s="13">
        <f>-Inputs!Y1796</f>
        <v>0</v>
      </c>
      <c r="Z1034" s="13">
        <f>-Inputs!Z1796</f>
        <v>0</v>
      </c>
      <c r="AA1034" s="13">
        <f>-Inputs!AA1796</f>
        <v>0</v>
      </c>
      <c r="AB1034" s="13">
        <f>-Inputs!AB1796</f>
        <v>0</v>
      </c>
      <c r="AC1034" s="13">
        <f>-Inputs!AC1796</f>
        <v>0</v>
      </c>
      <c r="AD1034" s="13">
        <f>-Inputs!AD1796</f>
        <v>0</v>
      </c>
      <c r="AE1034" s="13">
        <f>-Inputs!AE1796</f>
        <v>0</v>
      </c>
      <c r="AF1034" s="13">
        <f>-Inputs!AF1796</f>
        <v>0</v>
      </c>
      <c r="AG1034" s="13">
        <f>-Inputs!AG1796</f>
        <v>0</v>
      </c>
      <c r="AH1034" s="13">
        <f>-Inputs!AH1796</f>
        <v>0</v>
      </c>
      <c r="AI1034" s="13"/>
      <c r="AJ1034" s="13"/>
      <c r="AK1034" s="13"/>
      <c r="AL1034" s="13"/>
      <c r="AM1034" s="13"/>
    </row>
    <row r="1035" spans="1:39" outlineLevel="2">
      <c r="A1035" s="11">
        <f>ROW()</f>
        <v>1035</v>
      </c>
      <c r="C1035" s="6" t="s">
        <v>655</v>
      </c>
      <c r="D1035" s="39"/>
      <c r="E1035" s="39"/>
      <c r="F1035" s="31"/>
      <c r="G1035" s="39"/>
      <c r="H1035" s="39"/>
      <c r="I1035" s="39"/>
      <c r="J1035" s="39"/>
      <c r="K1035" s="39"/>
      <c r="L1035" s="39"/>
      <c r="M1035" s="39"/>
      <c r="N1035" s="39"/>
      <c r="O1035" s="39"/>
      <c r="P1035" s="39"/>
      <c r="Q1035" s="39"/>
      <c r="R1035" s="39"/>
      <c r="S1035" s="39"/>
      <c r="T1035" s="13">
        <f>-Inputs!T1797</f>
        <v>0</v>
      </c>
      <c r="U1035" s="13">
        <f>-Inputs!U1797</f>
        <v>0</v>
      </c>
      <c r="V1035" s="13">
        <f>-Inputs!V1797</f>
        <v>0</v>
      </c>
      <c r="W1035" s="13">
        <f>-Inputs!W1797</f>
        <v>0</v>
      </c>
      <c r="X1035" s="13">
        <f>-Inputs!X1797</f>
        <v>0</v>
      </c>
      <c r="Y1035" s="13">
        <f>-Inputs!Y1797</f>
        <v>0</v>
      </c>
      <c r="Z1035" s="13">
        <f>-Inputs!Z1797</f>
        <v>0</v>
      </c>
      <c r="AA1035" s="13">
        <f>-Inputs!AA1797</f>
        <v>0</v>
      </c>
      <c r="AB1035" s="13">
        <f>-Inputs!AB1797</f>
        <v>0</v>
      </c>
      <c r="AC1035" s="13">
        <f>-Inputs!AC1797</f>
        <v>0</v>
      </c>
      <c r="AD1035" s="13">
        <f>-Inputs!AD1797</f>
        <v>0</v>
      </c>
      <c r="AE1035" s="13">
        <f>-Inputs!AE1797</f>
        <v>0</v>
      </c>
      <c r="AF1035" s="13">
        <f>-Inputs!AF1797</f>
        <v>0</v>
      </c>
      <c r="AG1035" s="13">
        <f>-Inputs!AG1797</f>
        <v>0</v>
      </c>
      <c r="AH1035" s="13">
        <f>-Inputs!AH1797</f>
        <v>0</v>
      </c>
      <c r="AI1035" s="13"/>
      <c r="AJ1035" s="13"/>
      <c r="AK1035" s="13"/>
      <c r="AL1035" s="13"/>
      <c r="AM1035" s="13"/>
    </row>
    <row r="1036" spans="1:39" outlineLevel="2">
      <c r="A1036" s="11">
        <f>ROW()</f>
        <v>1036</v>
      </c>
      <c r="C1036" s="6" t="s">
        <v>656</v>
      </c>
      <c r="D1036" s="39"/>
      <c r="E1036" s="39"/>
      <c r="F1036" s="31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</row>
    <row r="1037" spans="1:39" outlineLevel="2">
      <c r="A1037" s="11">
        <f>ROW()</f>
        <v>1037</v>
      </c>
      <c r="C1037" s="6" t="s">
        <v>667</v>
      </c>
      <c r="D1037" s="39"/>
      <c r="E1037" s="39"/>
      <c r="F1037" s="31"/>
      <c r="G1037" s="39"/>
      <c r="H1037" s="39"/>
      <c r="I1037" s="39"/>
      <c r="J1037" s="39"/>
      <c r="K1037" s="39"/>
      <c r="L1037" s="39"/>
      <c r="M1037" s="39"/>
      <c r="N1037" s="39"/>
      <c r="O1037" s="39"/>
      <c r="P1037" s="39"/>
      <c r="Q1037" s="39"/>
      <c r="R1037" s="39"/>
      <c r="S1037" s="39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</row>
    <row r="1038" spans="1:39" outlineLevel="2">
      <c r="A1038" s="11">
        <f>ROW()</f>
        <v>1038</v>
      </c>
      <c r="C1038" s="6" t="s">
        <v>212</v>
      </c>
      <c r="D1038" s="39"/>
      <c r="E1038" s="39"/>
      <c r="F1038" s="31"/>
      <c r="G1038" s="39"/>
      <c r="H1038" s="39"/>
      <c r="I1038" s="39"/>
      <c r="J1038" s="39"/>
      <c r="K1038" s="39"/>
      <c r="L1038" s="39"/>
      <c r="M1038" s="39"/>
      <c r="N1038" s="39"/>
      <c r="O1038" s="39"/>
      <c r="P1038" s="39"/>
      <c r="Q1038" s="39"/>
      <c r="R1038" s="39"/>
      <c r="S1038" s="39"/>
      <c r="T1038" s="13">
        <f>-Inputs!T1800</f>
        <v>0</v>
      </c>
      <c r="U1038" s="13">
        <f>-Inputs!U1800</f>
        <v>0</v>
      </c>
      <c r="V1038" s="13">
        <f>-Inputs!V1800</f>
        <v>0</v>
      </c>
      <c r="W1038" s="13">
        <f>-Inputs!W1800</f>
        <v>0</v>
      </c>
      <c r="X1038" s="13">
        <f>-Inputs!X1800</f>
        <v>0</v>
      </c>
      <c r="Y1038" s="13">
        <f>-Inputs!Y1800</f>
        <v>0</v>
      </c>
      <c r="Z1038" s="13">
        <f>-Inputs!Z1800</f>
        <v>0</v>
      </c>
      <c r="AA1038" s="13">
        <f>-Inputs!AA1800</f>
        <v>0</v>
      </c>
      <c r="AB1038" s="13">
        <f>-Inputs!AB1800</f>
        <v>0</v>
      </c>
      <c r="AC1038" s="13">
        <f>-Inputs!AC1800</f>
        <v>0</v>
      </c>
      <c r="AD1038" s="13">
        <f>-Inputs!AD1800</f>
        <v>0</v>
      </c>
      <c r="AE1038" s="13">
        <f>-Inputs!AE1800</f>
        <v>0</v>
      </c>
      <c r="AF1038" s="13">
        <f>-Inputs!AF1800</f>
        <v>0</v>
      </c>
      <c r="AG1038" s="13">
        <f>-Inputs!AG1800</f>
        <v>0</v>
      </c>
      <c r="AH1038" s="13">
        <f>-Inputs!AH1800</f>
        <v>0</v>
      </c>
      <c r="AI1038" s="13"/>
      <c r="AJ1038" s="13"/>
      <c r="AK1038" s="13"/>
      <c r="AL1038" s="13"/>
      <c r="AM1038" s="13"/>
    </row>
    <row r="1039" spans="1:39" outlineLevel="2">
      <c r="A1039" s="11">
        <f>ROW()</f>
        <v>1039</v>
      </c>
      <c r="C1039" s="30" t="s">
        <v>362</v>
      </c>
      <c r="D1039" s="90"/>
      <c r="E1039" s="90"/>
      <c r="F1039" s="90"/>
      <c r="G1039" s="90"/>
      <c r="H1039" s="90"/>
      <c r="I1039" s="39"/>
      <c r="J1039" s="39"/>
      <c r="K1039" s="39"/>
      <c r="L1039" s="39"/>
      <c r="M1039" s="39"/>
      <c r="N1039" s="39"/>
      <c r="O1039" s="39"/>
      <c r="P1039" s="39"/>
      <c r="Q1039" s="39"/>
      <c r="R1039" s="39"/>
      <c r="S1039" s="39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</row>
    <row r="1040" spans="1:39" outlineLevel="2">
      <c r="A1040" s="11">
        <f>ROW()</f>
        <v>1040</v>
      </c>
      <c r="C1040" s="6" t="s">
        <v>1</v>
      </c>
      <c r="D1040" s="39"/>
      <c r="E1040" s="39"/>
      <c r="F1040" s="39"/>
      <c r="G1040" s="39"/>
      <c r="H1040" s="39"/>
      <c r="I1040" s="87"/>
      <c r="J1040" s="87"/>
      <c r="K1040" s="87"/>
      <c r="L1040" s="87"/>
      <c r="M1040" s="87"/>
      <c r="N1040" s="87"/>
      <c r="O1040" s="87"/>
      <c r="P1040" s="87">
        <f t="shared" ref="P1040" si="2985">SUM(P1027:P1039)</f>
        <v>0</v>
      </c>
      <c r="Q1040" s="87">
        <f t="shared" ref="Q1040" si="2986">SUM(Q1027:Q1039)</f>
        <v>0</v>
      </c>
      <c r="R1040" s="87">
        <f t="shared" ref="R1040" si="2987">SUM(R1027:R1039)</f>
        <v>0</v>
      </c>
      <c r="S1040" s="87">
        <f t="shared" ref="S1040" si="2988">SUM(S1027:S1039)</f>
        <v>0</v>
      </c>
      <c r="T1040" s="87">
        <f t="shared" ref="T1040" si="2989">SUM(T1027:T1039)</f>
        <v>-1.7982058297569132</v>
      </c>
      <c r="U1040" s="87">
        <f t="shared" ref="U1040" si="2990">SUM(U1027:U1039)</f>
        <v>-8.2310670535282807E-2</v>
      </c>
      <c r="V1040" s="87">
        <f t="shared" ref="V1040" si="2991">SUM(V1027:V1039)</f>
        <v>-0.33972584495661945</v>
      </c>
      <c r="W1040" s="87">
        <f t="shared" ref="W1040" si="2992">SUM(W1027:W1039)</f>
        <v>-0.20779838672541562</v>
      </c>
      <c r="X1040" s="87">
        <f t="shared" ref="X1040" si="2993">SUM(X1027:X1039)</f>
        <v>0</v>
      </c>
      <c r="Y1040" s="87">
        <f t="shared" ref="Y1040" si="2994">SUM(Y1027:Y1039)</f>
        <v>0</v>
      </c>
      <c r="Z1040" s="87">
        <f t="shared" ref="Z1040" si="2995">SUM(Z1027:Z1039)</f>
        <v>0</v>
      </c>
      <c r="AA1040" s="87">
        <f t="shared" ref="AA1040" si="2996">SUM(AA1027:AA1039)</f>
        <v>0</v>
      </c>
      <c r="AB1040" s="87">
        <f t="shared" ref="AB1040" si="2997">SUM(AB1027:AB1039)</f>
        <v>0</v>
      </c>
      <c r="AC1040" s="87">
        <f t="shared" ref="AC1040:AG1040" si="2998">SUM(AC1027:AC1039)</f>
        <v>0</v>
      </c>
      <c r="AD1040" s="87">
        <f t="shared" si="2998"/>
        <v>0</v>
      </c>
      <c r="AE1040" s="87">
        <f t="shared" si="2998"/>
        <v>0</v>
      </c>
      <c r="AF1040" s="87">
        <f t="shared" si="2998"/>
        <v>0</v>
      </c>
      <c r="AG1040" s="87">
        <f t="shared" si="2998"/>
        <v>0</v>
      </c>
      <c r="AH1040" s="87">
        <f t="shared" ref="AH1040" si="2999">SUM(AH1027:AH1039)</f>
        <v>0</v>
      </c>
      <c r="AI1040" s="87">
        <f t="shared" ref="AI1040:AM1040" si="3000">SUM(AI1027:AI1039)</f>
        <v>0</v>
      </c>
      <c r="AJ1040" s="87">
        <f t="shared" si="3000"/>
        <v>0</v>
      </c>
      <c r="AK1040" s="87">
        <f t="shared" si="3000"/>
        <v>0</v>
      </c>
      <c r="AL1040" s="87">
        <f t="shared" si="3000"/>
        <v>0</v>
      </c>
      <c r="AM1040" s="87">
        <f t="shared" si="3000"/>
        <v>0</v>
      </c>
    </row>
    <row r="1041" spans="1:39" outlineLevel="2">
      <c r="A1041" s="11">
        <f>ROW()</f>
        <v>1041</v>
      </c>
      <c r="B1041" s="343" t="s">
        <v>6</v>
      </c>
      <c r="D1041" s="39"/>
      <c r="E1041" s="39"/>
      <c r="G1041" s="39"/>
      <c r="H1041" s="39"/>
      <c r="I1041" s="39"/>
      <c r="J1041" s="39"/>
      <c r="K1041" s="39"/>
      <c r="L1041" s="39"/>
      <c r="M1041" s="39"/>
      <c r="N1041" s="39"/>
    </row>
    <row r="1042" spans="1:39" outlineLevel="2">
      <c r="A1042" s="11">
        <f>ROW()</f>
        <v>1042</v>
      </c>
      <c r="C1042" s="6" t="s">
        <v>2</v>
      </c>
      <c r="D1042" s="39"/>
      <c r="E1042" s="39"/>
      <c r="G1042" s="39"/>
      <c r="H1042" s="39"/>
      <c r="I1042" s="39"/>
      <c r="J1042" s="39"/>
      <c r="K1042" s="39"/>
      <c r="L1042" s="39"/>
      <c r="M1042" s="39"/>
      <c r="N1042" s="39"/>
      <c r="O1042" s="13"/>
      <c r="P1042" s="9">
        <f t="shared" ref="P1042:AC1042" si="3001">IF(AND(P982&lt;=0,P997+P1012+P1027&lt;0),-(P997+P1012+P1027),IF(P982&lt;=0,0,-MIN(((P997+P1027)/P982)*((P997+P1027)&gt;0),(P997+P1027))))</f>
        <v>-11.494027144499997</v>
      </c>
      <c r="Q1042" s="9">
        <f t="shared" si="3001"/>
        <v>-11.494027144499997</v>
      </c>
      <c r="R1042" s="9">
        <f t="shared" si="3001"/>
        <v>-11.494027144499997</v>
      </c>
      <c r="S1042" s="9">
        <f t="shared" si="3001"/>
        <v>-11.494027144499997</v>
      </c>
      <c r="T1042" s="9">
        <f t="shared" si="3001"/>
        <v>-11.494027144499997</v>
      </c>
      <c r="U1042" s="9">
        <f t="shared" si="3001"/>
        <v>-11.494027144499997</v>
      </c>
      <c r="V1042" s="9">
        <f t="shared" si="3001"/>
        <v>-11.494027144499997</v>
      </c>
      <c r="W1042" s="9">
        <f t="shared" si="3001"/>
        <v>-11.494027144499997</v>
      </c>
      <c r="X1042" s="9">
        <f t="shared" si="3001"/>
        <v>-11.494027144499997</v>
      </c>
      <c r="Y1042" s="9">
        <f t="shared" si="3001"/>
        <v>-11.494027144499997</v>
      </c>
      <c r="Z1042" s="9">
        <f t="shared" si="3001"/>
        <v>-11.494027144499999</v>
      </c>
      <c r="AA1042" s="9">
        <f t="shared" si="3001"/>
        <v>-11.494027144499999</v>
      </c>
      <c r="AB1042" s="9">
        <f t="shared" si="3001"/>
        <v>-11.494027144499999</v>
      </c>
      <c r="AC1042" s="9">
        <f t="shared" si="3001"/>
        <v>-11.494027144499999</v>
      </c>
      <c r="AD1042" s="9">
        <f t="shared" ref="AD1042:AG1042" si="3002">IF(AND(AD982&lt;=0,AD997+AD1012+AD1027&lt;0),-(AD997+AD1012+AD1027),IF(AD982&lt;=0,0,-MIN(((AD997+AD1027)/AD982)*((AD997+AD1027)&gt;0),(AD997+AD1027))))</f>
        <v>-11.4940271445</v>
      </c>
      <c r="AE1042" s="9">
        <f t="shared" si="3002"/>
        <v>-11.494027144499999</v>
      </c>
      <c r="AF1042" s="9">
        <f t="shared" si="3002"/>
        <v>-11.494027144499999</v>
      </c>
      <c r="AG1042" s="9">
        <f t="shared" si="3002"/>
        <v>-11.4940271445</v>
      </c>
      <c r="AH1042" s="9">
        <f t="shared" ref="AH1042" si="3003">IF(AND(AH982&lt;=0,AH997+AH1012+AH1027&lt;0),-(AH997+AH1012+AH1027),IF(AH982&lt;=0,0,-MIN(((AH997+AH1027)/AH982)*((AH997+AH1027)&gt;0),(AH997+AH1027))))</f>
        <v>-11.494027144499999</v>
      </c>
      <c r="AI1042" s="9">
        <f t="shared" ref="AI1042:AM1042" si="3004">IF(AND(AI982&lt;=0,AI997+AI1012+AI1027&lt;0),-(AI997+AI1012+AI1027),IF(AI982&lt;=0,0,-MIN(((AI997+AI1027)/AI982)*((AI997+AI1027)&gt;0),(AI997+AI1027))))</f>
        <v>-11.494027144499999</v>
      </c>
      <c r="AJ1042" s="9">
        <f t="shared" si="3004"/>
        <v>0</v>
      </c>
      <c r="AK1042" s="9">
        <f t="shared" si="3004"/>
        <v>0</v>
      </c>
      <c r="AL1042" s="9">
        <f t="shared" si="3004"/>
        <v>0</v>
      </c>
      <c r="AM1042" s="9">
        <f t="shared" si="3004"/>
        <v>0</v>
      </c>
    </row>
    <row r="1043" spans="1:39" outlineLevel="2">
      <c r="A1043" s="11">
        <f>ROW()</f>
        <v>1043</v>
      </c>
      <c r="C1043" s="6" t="s">
        <v>3</v>
      </c>
      <c r="D1043" s="39"/>
      <c r="E1043" s="39"/>
      <c r="G1043" s="39"/>
      <c r="H1043" s="39"/>
      <c r="I1043" s="39"/>
      <c r="J1043" s="39"/>
      <c r="K1043" s="39"/>
      <c r="L1043" s="39"/>
      <c r="M1043" s="39"/>
      <c r="N1043" s="39"/>
      <c r="O1043" s="13"/>
      <c r="P1043" s="9">
        <f t="shared" ref="P1043:AC1043" si="3005">IF(AND(P983&lt;=0,P998+P1013+P1028&lt;0),-(P998+P1013+P1028),IF(P983&lt;=0,0,-MIN(((P998+P1028)/P983)*((P998+P1028)&gt;0),(P998+P1028))))</f>
        <v>-7.6850946989999986</v>
      </c>
      <c r="Q1043" s="9">
        <f t="shared" si="3005"/>
        <v>-7.6850946989999986</v>
      </c>
      <c r="R1043" s="9">
        <f t="shared" si="3005"/>
        <v>-7.6850946989999995</v>
      </c>
      <c r="S1043" s="9">
        <f t="shared" si="3005"/>
        <v>-7.6850946989999995</v>
      </c>
      <c r="T1043" s="9">
        <f t="shared" si="3005"/>
        <v>-7.6803585863496782</v>
      </c>
      <c r="U1043" s="9">
        <f t="shared" si="3005"/>
        <v>-7.6803585863496782</v>
      </c>
      <c r="V1043" s="9">
        <f t="shared" si="3005"/>
        <v>-7.6803585863496773</v>
      </c>
      <c r="W1043" s="9">
        <f t="shared" si="3005"/>
        <v>-7.6803585863496773</v>
      </c>
      <c r="X1043" s="9">
        <f t="shared" si="3005"/>
        <v>-7.6803585863496764</v>
      </c>
      <c r="Y1043" s="9">
        <f t="shared" si="3005"/>
        <v>-7.6803585863496755</v>
      </c>
      <c r="Z1043" s="9">
        <f t="shared" si="3005"/>
        <v>-7.6803585863496764</v>
      </c>
      <c r="AA1043" s="9">
        <f t="shared" si="3005"/>
        <v>-7.6803585863496773</v>
      </c>
      <c r="AB1043" s="9">
        <f t="shared" si="3005"/>
        <v>-7.6803585863496773</v>
      </c>
      <c r="AC1043" s="9">
        <f t="shared" si="3005"/>
        <v>-7.6803585863496773</v>
      </c>
      <c r="AD1043" s="9">
        <f t="shared" ref="AD1043:AG1043" si="3006">IF(AND(AD983&lt;=0,AD998+AD1013+AD1028&lt;0),-(AD998+AD1013+AD1028),IF(AD983&lt;=0,0,-MIN(((AD998+AD1028)/AD983)*((AD998+AD1028)&gt;0),(AD998+AD1028))))</f>
        <v>-7.6803585863496773</v>
      </c>
      <c r="AE1043" s="9">
        <f t="shared" si="3006"/>
        <v>-7.6803585863496782</v>
      </c>
      <c r="AF1043" s="9">
        <f t="shared" si="3006"/>
        <v>-7.6803585863496782</v>
      </c>
      <c r="AG1043" s="9">
        <f t="shared" si="3006"/>
        <v>-7.6803585863496791</v>
      </c>
      <c r="AH1043" s="9">
        <f t="shared" ref="AH1043" si="3007">IF(AND(AH983&lt;=0,AH998+AH1013+AH1028&lt;0),-(AH998+AH1013+AH1028),IF(AH983&lt;=0,0,-MIN(((AH998+AH1028)/AH983)*((AH998+AH1028)&gt;0),(AH998+AH1028))))</f>
        <v>-7.6803585863496782</v>
      </c>
      <c r="AI1043" s="9">
        <f t="shared" ref="AI1043:AM1043" si="3008">IF(AND(AI983&lt;=0,AI998+AI1013+AI1028&lt;0),-(AI998+AI1013+AI1028),IF(AI983&lt;=0,0,-MIN(((AI998+AI1028)/AI983)*((AI998+AI1028)&gt;0),(AI998+AI1028))))</f>
        <v>-7.6803585863496782</v>
      </c>
      <c r="AJ1043" s="9">
        <f t="shared" si="3008"/>
        <v>0</v>
      </c>
      <c r="AK1043" s="9">
        <f t="shared" si="3008"/>
        <v>0</v>
      </c>
      <c r="AL1043" s="9">
        <f t="shared" si="3008"/>
        <v>0</v>
      </c>
      <c r="AM1043" s="9">
        <f t="shared" si="3008"/>
        <v>0</v>
      </c>
    </row>
    <row r="1044" spans="1:39" outlineLevel="2">
      <c r="A1044" s="11">
        <f>ROW()</f>
        <v>1044</v>
      </c>
      <c r="C1044" s="6" t="s">
        <v>4</v>
      </c>
      <c r="D1044" s="39"/>
      <c r="E1044" s="39"/>
      <c r="G1044" s="39"/>
      <c r="H1044" s="39"/>
      <c r="I1044" s="39"/>
      <c r="J1044" s="39"/>
      <c r="K1044" s="39"/>
      <c r="L1044" s="39"/>
      <c r="M1044" s="39"/>
      <c r="N1044" s="39"/>
      <c r="O1044" s="13"/>
      <c r="P1044" s="9">
        <f t="shared" ref="P1044:AC1044" si="3009">IF(AND(P984&lt;=0,P999+P1014+P1029&lt;0),-(P999+P1014+P1029),IF(P984&lt;=0,0,-MIN(((P999+P1029)/P984)*((P999+P1029)&gt;0),(P999+P1029))))</f>
        <v>0</v>
      </c>
      <c r="Q1044" s="9">
        <f t="shared" si="3009"/>
        <v>0</v>
      </c>
      <c r="R1044" s="9">
        <f t="shared" si="3009"/>
        <v>0</v>
      </c>
      <c r="S1044" s="9">
        <f t="shared" si="3009"/>
        <v>0</v>
      </c>
      <c r="T1044" s="9">
        <f t="shared" si="3009"/>
        <v>0</v>
      </c>
      <c r="U1044" s="9">
        <f t="shared" si="3009"/>
        <v>0</v>
      </c>
      <c r="V1044" s="9">
        <f t="shared" si="3009"/>
        <v>0</v>
      </c>
      <c r="W1044" s="9">
        <f t="shared" si="3009"/>
        <v>0</v>
      </c>
      <c r="X1044" s="9">
        <f t="shared" si="3009"/>
        <v>0</v>
      </c>
      <c r="Y1044" s="9">
        <f t="shared" si="3009"/>
        <v>0</v>
      </c>
      <c r="Z1044" s="9">
        <f t="shared" si="3009"/>
        <v>0</v>
      </c>
      <c r="AA1044" s="9">
        <f t="shared" si="3009"/>
        <v>0</v>
      </c>
      <c r="AB1044" s="9">
        <f t="shared" si="3009"/>
        <v>0</v>
      </c>
      <c r="AC1044" s="9">
        <f t="shared" si="3009"/>
        <v>0</v>
      </c>
      <c r="AD1044" s="9">
        <f t="shared" ref="AD1044:AG1044" si="3010">IF(AND(AD984&lt;=0,AD999+AD1014+AD1029&lt;0),-(AD999+AD1014+AD1029),IF(AD984&lt;=0,0,-MIN(((AD999+AD1029)/AD984)*((AD999+AD1029)&gt;0),(AD999+AD1029))))</f>
        <v>0</v>
      </c>
      <c r="AE1044" s="9">
        <f t="shared" si="3010"/>
        <v>0</v>
      </c>
      <c r="AF1044" s="9">
        <f t="shared" si="3010"/>
        <v>0</v>
      </c>
      <c r="AG1044" s="9">
        <f t="shared" si="3010"/>
        <v>0</v>
      </c>
      <c r="AH1044" s="9">
        <f t="shared" ref="AH1044" si="3011">IF(AND(AH984&lt;=0,AH999+AH1014+AH1029&lt;0),-(AH999+AH1014+AH1029),IF(AH984&lt;=0,0,-MIN(((AH999+AH1029)/AH984)*((AH999+AH1029)&gt;0),(AH999+AH1029))))</f>
        <v>0</v>
      </c>
      <c r="AI1044" s="9">
        <f t="shared" ref="AI1044:AM1044" si="3012">IF(AND(AI984&lt;=0,AI999+AI1014+AI1029&lt;0),-(AI999+AI1014+AI1029),IF(AI984&lt;=0,0,-MIN(((AI999+AI1029)/AI984)*((AI999+AI1029)&gt;0),(AI999+AI1029))))</f>
        <v>0</v>
      </c>
      <c r="AJ1044" s="9">
        <f t="shared" si="3012"/>
        <v>0</v>
      </c>
      <c r="AK1044" s="9">
        <f t="shared" si="3012"/>
        <v>0</v>
      </c>
      <c r="AL1044" s="9">
        <f t="shared" si="3012"/>
        <v>0</v>
      </c>
      <c r="AM1044" s="9">
        <f t="shared" si="3012"/>
        <v>0</v>
      </c>
    </row>
    <row r="1045" spans="1:39" outlineLevel="2">
      <c r="A1045" s="11">
        <f>ROW()</f>
        <v>1045</v>
      </c>
      <c r="C1045" s="6" t="s">
        <v>5</v>
      </c>
      <c r="D1045" s="39"/>
      <c r="E1045" s="39"/>
      <c r="G1045" s="39"/>
      <c r="H1045" s="39"/>
      <c r="I1045" s="39"/>
      <c r="J1045" s="39"/>
      <c r="K1045" s="39"/>
      <c r="L1045" s="39"/>
      <c r="M1045" s="39"/>
      <c r="N1045" s="39"/>
      <c r="O1045" s="13"/>
      <c r="P1045" s="9">
        <f t="shared" ref="P1045:S1045" si="3013">IF(AND(P985&lt;=0,P1000+P1015+P1030&lt;0),-(P1000+P1015+P1030),IF(P985&lt;=0,0,-MIN(((P1000+P1030)/P985)*((P1000+P1030)&gt;0),(P1000+P1030))))</f>
        <v>-3.9274903E-2</v>
      </c>
      <c r="Q1045" s="9">
        <f t="shared" si="3013"/>
        <v>-3.9274903E-2</v>
      </c>
      <c r="R1045" s="9">
        <f t="shared" si="3013"/>
        <v>-3.9274903E-2</v>
      </c>
      <c r="S1045" s="9">
        <f t="shared" si="3013"/>
        <v>-3.9274902999999993E-2</v>
      </c>
      <c r="T1045" s="9">
        <f>IF(AND(T985&lt;=0,T1000+T1015+T1030&lt;0),-(T1000+T1015+T1030),IF(T985&lt;=0,0,-MIN(((T1000+T1030)/T985)*((T1000+T1030)&gt;0),(T1000+T1030))))</f>
        <v>1.0940295793517687</v>
      </c>
      <c r="U1045" s="9">
        <f t="shared" ref="U1045:AC1045" si="3014">IF(AND(U985&lt;=0,U1000+U1015+U1030&lt;0),-(U1000+U1015+U1030),IF(U985&lt;=0,0,-MIN(((U1000+U1030)/U985)*((U1000+U1030)&gt;0),(U1000+U1030))))</f>
        <v>8.2310670535282807E-2</v>
      </c>
      <c r="V1045" s="9">
        <f t="shared" si="3014"/>
        <v>0.33972584495661945</v>
      </c>
      <c r="W1045" s="9">
        <f t="shared" si="3014"/>
        <v>0.20779838672541562</v>
      </c>
      <c r="X1045" s="9">
        <f t="shared" si="3014"/>
        <v>0</v>
      </c>
      <c r="Y1045" s="9">
        <f t="shared" si="3014"/>
        <v>0</v>
      </c>
      <c r="Z1045" s="9">
        <f t="shared" si="3014"/>
        <v>0</v>
      </c>
      <c r="AA1045" s="9">
        <f t="shared" si="3014"/>
        <v>0</v>
      </c>
      <c r="AB1045" s="9">
        <f t="shared" si="3014"/>
        <v>0</v>
      </c>
      <c r="AC1045" s="9">
        <f t="shared" si="3014"/>
        <v>0</v>
      </c>
      <c r="AD1045" s="9">
        <f t="shared" ref="AD1045:AG1045" si="3015">IF(AND(AD985&lt;=0,AD1000+AD1015+AD1030&lt;0),-(AD1000+AD1015+AD1030),IF(AD985&lt;=0,0,-MIN(((AD1000+AD1030)/AD985)*((AD1000+AD1030)&gt;0),(AD1000+AD1030))))</f>
        <v>0</v>
      </c>
      <c r="AE1045" s="9">
        <f t="shared" si="3015"/>
        <v>0</v>
      </c>
      <c r="AF1045" s="9">
        <f t="shared" si="3015"/>
        <v>0</v>
      </c>
      <c r="AG1045" s="9">
        <f t="shared" si="3015"/>
        <v>0</v>
      </c>
      <c r="AH1045" s="9">
        <f t="shared" ref="AH1045" si="3016">IF(AND(AH985&lt;=0,AH1000+AH1015+AH1030&lt;0),-(AH1000+AH1015+AH1030),IF(AH985&lt;=0,0,-MIN(((AH1000+AH1030)/AH985)*((AH1000+AH1030)&gt;0),(AH1000+AH1030))))</f>
        <v>0</v>
      </c>
      <c r="AI1045" s="9">
        <f t="shared" ref="AI1045:AM1045" si="3017">IF(AND(AI985&lt;=0,AI1000+AI1015+AI1030&lt;0),-(AI1000+AI1015+AI1030),IF(AI985&lt;=0,0,-MIN(((AI1000+AI1030)/AI985)*((AI1000+AI1030)&gt;0),(AI1000+AI1030))))</f>
        <v>0</v>
      </c>
      <c r="AJ1045" s="9">
        <f t="shared" si="3017"/>
        <v>0</v>
      </c>
      <c r="AK1045" s="9">
        <f t="shared" si="3017"/>
        <v>0</v>
      </c>
      <c r="AL1045" s="9">
        <f t="shared" si="3017"/>
        <v>0</v>
      </c>
      <c r="AM1045" s="9">
        <f t="shared" si="3017"/>
        <v>0</v>
      </c>
    </row>
    <row r="1046" spans="1:39" outlineLevel="2">
      <c r="A1046" s="11">
        <f>ROW()</f>
        <v>1046</v>
      </c>
      <c r="C1046" s="6" t="s">
        <v>473</v>
      </c>
      <c r="D1046" s="39"/>
      <c r="E1046" s="39"/>
      <c r="G1046" s="39"/>
      <c r="H1046" s="39"/>
      <c r="I1046" s="39"/>
      <c r="J1046" s="39"/>
      <c r="K1046" s="39"/>
      <c r="L1046" s="39"/>
      <c r="M1046" s="39"/>
      <c r="N1046" s="39"/>
      <c r="O1046" s="13"/>
      <c r="P1046" s="9">
        <f t="shared" ref="P1046:AG1046" si="3018">IF(AND(P986&lt;=0,P1001+P1016+P1031&lt;0),-(P1001+P1016+P1031),IF(P986&lt;=0,0,-MIN(((P1001+P1031)/P986)*((P1001+P1031)&gt;0),(P1001+P1031))))</f>
        <v>0</v>
      </c>
      <c r="Q1046" s="9">
        <f t="shared" si="3018"/>
        <v>0</v>
      </c>
      <c r="R1046" s="9">
        <f t="shared" si="3018"/>
        <v>0</v>
      </c>
      <c r="S1046" s="9">
        <f t="shared" si="3018"/>
        <v>0</v>
      </c>
      <c r="T1046" s="9">
        <f t="shared" si="3018"/>
        <v>0</v>
      </c>
      <c r="U1046" s="9">
        <f t="shared" si="3018"/>
        <v>0</v>
      </c>
      <c r="V1046" s="9">
        <f t="shared" si="3018"/>
        <v>0</v>
      </c>
      <c r="W1046" s="9">
        <f t="shared" si="3018"/>
        <v>0</v>
      </c>
      <c r="X1046" s="9">
        <f t="shared" si="3018"/>
        <v>0</v>
      </c>
      <c r="Y1046" s="9">
        <f t="shared" si="3018"/>
        <v>0</v>
      </c>
      <c r="Z1046" s="9">
        <f t="shared" si="3018"/>
        <v>0</v>
      </c>
      <c r="AA1046" s="9">
        <f t="shared" si="3018"/>
        <v>0</v>
      </c>
      <c r="AB1046" s="9">
        <f t="shared" si="3018"/>
        <v>0</v>
      </c>
      <c r="AC1046" s="9">
        <f t="shared" si="3018"/>
        <v>0</v>
      </c>
      <c r="AD1046" s="9">
        <f t="shared" si="3018"/>
        <v>0</v>
      </c>
      <c r="AE1046" s="9">
        <f t="shared" si="3018"/>
        <v>0</v>
      </c>
      <c r="AF1046" s="9">
        <f t="shared" si="3018"/>
        <v>0</v>
      </c>
      <c r="AG1046" s="9">
        <f t="shared" si="3018"/>
        <v>0</v>
      </c>
      <c r="AH1046" s="9">
        <f t="shared" ref="AH1046" si="3019">IF(AND(AH986&lt;=0,AH1001+AH1016+AH1031&lt;0),-(AH1001+AH1016+AH1031),IF(AH986&lt;=0,0,-MIN(((AH1001+AH1031)/AH986)*((AH1001+AH1031)&gt;0),(AH1001+AH1031))))</f>
        <v>0</v>
      </c>
      <c r="AI1046" s="9">
        <f t="shared" ref="AI1046:AM1046" si="3020">IF(AND(AI986&lt;=0,AI1001+AI1016+AI1031&lt;0),-(AI1001+AI1016+AI1031),IF(AI986&lt;=0,0,-MIN(((AI1001+AI1031)/AI986)*((AI1001+AI1031)&gt;0),(AI1001+AI1031))))</f>
        <v>0</v>
      </c>
      <c r="AJ1046" s="9">
        <f t="shared" si="3020"/>
        <v>0</v>
      </c>
      <c r="AK1046" s="9">
        <f t="shared" si="3020"/>
        <v>0</v>
      </c>
      <c r="AL1046" s="9">
        <f t="shared" si="3020"/>
        <v>0</v>
      </c>
      <c r="AM1046" s="9">
        <f t="shared" si="3020"/>
        <v>0</v>
      </c>
    </row>
    <row r="1047" spans="1:39" outlineLevel="2">
      <c r="A1047" s="11">
        <f>ROW()</f>
        <v>1047</v>
      </c>
      <c r="C1047" s="6" t="s">
        <v>474</v>
      </c>
      <c r="D1047" s="39"/>
      <c r="E1047" s="39"/>
      <c r="G1047" s="39"/>
      <c r="H1047" s="39"/>
      <c r="I1047" s="39"/>
      <c r="J1047" s="39"/>
      <c r="K1047" s="39"/>
      <c r="L1047" s="39"/>
      <c r="M1047" s="39"/>
      <c r="N1047" s="39"/>
      <c r="O1047" s="13"/>
      <c r="P1047" s="9">
        <f t="shared" ref="P1047:AG1047" si="3021">IF(AND(P987&lt;=0,P1002+P1017+P1032&lt;0),-(P1002+P1017+P1032),IF(P987&lt;=0,0,-MIN(((P1002+P1032)/P987)*((P1002+P1032)&gt;0),(P1002+P1032))))</f>
        <v>0</v>
      </c>
      <c r="Q1047" s="9">
        <f t="shared" si="3021"/>
        <v>0</v>
      </c>
      <c r="R1047" s="9">
        <f t="shared" si="3021"/>
        <v>0</v>
      </c>
      <c r="S1047" s="9">
        <f t="shared" si="3021"/>
        <v>0</v>
      </c>
      <c r="T1047" s="9">
        <f t="shared" si="3021"/>
        <v>0</v>
      </c>
      <c r="U1047" s="9">
        <f t="shared" si="3021"/>
        <v>0</v>
      </c>
      <c r="V1047" s="9">
        <f t="shared" si="3021"/>
        <v>0</v>
      </c>
      <c r="W1047" s="9">
        <f t="shared" si="3021"/>
        <v>0</v>
      </c>
      <c r="X1047" s="9">
        <f t="shared" si="3021"/>
        <v>0</v>
      </c>
      <c r="Y1047" s="9">
        <f t="shared" si="3021"/>
        <v>0</v>
      </c>
      <c r="Z1047" s="9">
        <f t="shared" si="3021"/>
        <v>0</v>
      </c>
      <c r="AA1047" s="9">
        <f t="shared" si="3021"/>
        <v>0</v>
      </c>
      <c r="AB1047" s="9">
        <f t="shared" si="3021"/>
        <v>0</v>
      </c>
      <c r="AC1047" s="9">
        <f t="shared" si="3021"/>
        <v>0</v>
      </c>
      <c r="AD1047" s="9">
        <f t="shared" si="3021"/>
        <v>0</v>
      </c>
      <c r="AE1047" s="9">
        <f t="shared" si="3021"/>
        <v>0</v>
      </c>
      <c r="AF1047" s="9">
        <f t="shared" si="3021"/>
        <v>0</v>
      </c>
      <c r="AG1047" s="9">
        <f t="shared" si="3021"/>
        <v>0</v>
      </c>
      <c r="AH1047" s="9">
        <f t="shared" ref="AH1047" si="3022">IF(AND(AH987&lt;=0,AH1002+AH1017+AH1032&lt;0),-(AH1002+AH1017+AH1032),IF(AH987&lt;=0,0,-MIN(((AH1002+AH1032)/AH987)*((AH1002+AH1032)&gt;0),(AH1002+AH1032))))</f>
        <v>0</v>
      </c>
      <c r="AI1047" s="9">
        <f t="shared" ref="AI1047:AM1047" si="3023">IF(AND(AI987&lt;=0,AI1002+AI1017+AI1032&lt;0),-(AI1002+AI1017+AI1032),IF(AI987&lt;=0,0,-MIN(((AI1002+AI1032)/AI987)*((AI1002+AI1032)&gt;0),(AI1002+AI1032))))</f>
        <v>0</v>
      </c>
      <c r="AJ1047" s="9">
        <f t="shared" si="3023"/>
        <v>0</v>
      </c>
      <c r="AK1047" s="9">
        <f t="shared" si="3023"/>
        <v>0</v>
      </c>
      <c r="AL1047" s="9">
        <f t="shared" si="3023"/>
        <v>0</v>
      </c>
      <c r="AM1047" s="9">
        <f t="shared" si="3023"/>
        <v>0</v>
      </c>
    </row>
    <row r="1048" spans="1:39" outlineLevel="2">
      <c r="A1048" s="11">
        <f>ROW()</f>
        <v>1048</v>
      </c>
      <c r="C1048" s="6" t="s">
        <v>477</v>
      </c>
      <c r="D1048" s="39"/>
      <c r="E1048" s="39"/>
      <c r="G1048" s="39"/>
      <c r="H1048" s="39"/>
      <c r="I1048" s="39"/>
      <c r="J1048" s="39"/>
      <c r="K1048" s="39"/>
      <c r="L1048" s="39"/>
      <c r="M1048" s="39"/>
      <c r="N1048" s="39"/>
      <c r="O1048" s="13"/>
      <c r="P1048" s="9">
        <f t="shared" ref="P1048:AG1048" si="3024">IF(AND(P988&lt;=0,P1003+P1018+P1033&lt;0),-(P1003+P1018+P1033),IF(P988&lt;=0,0,-MIN(((P1003+P1033)/P988)*((P1003+P1033)&gt;0),(P1003+P1033))))</f>
        <v>0</v>
      </c>
      <c r="Q1048" s="9">
        <f t="shared" si="3024"/>
        <v>0</v>
      </c>
      <c r="R1048" s="9">
        <f t="shared" si="3024"/>
        <v>0</v>
      </c>
      <c r="S1048" s="9">
        <f t="shared" si="3024"/>
        <v>0</v>
      </c>
      <c r="T1048" s="9">
        <f t="shared" si="3024"/>
        <v>0</v>
      </c>
      <c r="U1048" s="9">
        <f t="shared" si="3024"/>
        <v>0</v>
      </c>
      <c r="V1048" s="9">
        <f t="shared" si="3024"/>
        <v>0</v>
      </c>
      <c r="W1048" s="9">
        <f t="shared" si="3024"/>
        <v>0</v>
      </c>
      <c r="X1048" s="9">
        <f t="shared" si="3024"/>
        <v>0</v>
      </c>
      <c r="Y1048" s="9">
        <f t="shared" si="3024"/>
        <v>0</v>
      </c>
      <c r="Z1048" s="9">
        <f t="shared" si="3024"/>
        <v>0</v>
      </c>
      <c r="AA1048" s="9">
        <f t="shared" si="3024"/>
        <v>0</v>
      </c>
      <c r="AB1048" s="9">
        <f t="shared" si="3024"/>
        <v>0</v>
      </c>
      <c r="AC1048" s="9">
        <f t="shared" si="3024"/>
        <v>0</v>
      </c>
      <c r="AD1048" s="9">
        <f t="shared" si="3024"/>
        <v>0</v>
      </c>
      <c r="AE1048" s="9">
        <f t="shared" si="3024"/>
        <v>0</v>
      </c>
      <c r="AF1048" s="9">
        <f t="shared" si="3024"/>
        <v>0</v>
      </c>
      <c r="AG1048" s="9">
        <f t="shared" si="3024"/>
        <v>0</v>
      </c>
      <c r="AH1048" s="9">
        <f t="shared" ref="AH1048" si="3025">IF(AND(AH988&lt;=0,AH1003+AH1018+AH1033&lt;0),-(AH1003+AH1018+AH1033),IF(AH988&lt;=0,0,-MIN(((AH1003+AH1033)/AH988)*((AH1003+AH1033)&gt;0),(AH1003+AH1033))))</f>
        <v>0</v>
      </c>
      <c r="AI1048" s="9">
        <f t="shared" ref="AI1048:AM1048" si="3026">IF(AND(AI988&lt;=0,AI1003+AI1018+AI1033&lt;0),-(AI1003+AI1018+AI1033),IF(AI988&lt;=0,0,-MIN(((AI1003+AI1033)/AI988)*((AI1003+AI1033)&gt;0),(AI1003+AI1033))))</f>
        <v>0</v>
      </c>
      <c r="AJ1048" s="9">
        <f t="shared" si="3026"/>
        <v>0</v>
      </c>
      <c r="AK1048" s="9">
        <f t="shared" si="3026"/>
        <v>0</v>
      </c>
      <c r="AL1048" s="9">
        <f t="shared" si="3026"/>
        <v>0</v>
      </c>
      <c r="AM1048" s="9">
        <f t="shared" si="3026"/>
        <v>0</v>
      </c>
    </row>
    <row r="1049" spans="1:39" outlineLevel="2">
      <c r="A1049" s="11">
        <f>ROW()</f>
        <v>1049</v>
      </c>
      <c r="C1049" s="6" t="s">
        <v>511</v>
      </c>
      <c r="D1049" s="39"/>
      <c r="E1049" s="39"/>
      <c r="G1049" s="39"/>
      <c r="H1049" s="39"/>
      <c r="I1049" s="39"/>
      <c r="J1049" s="39"/>
      <c r="K1049" s="39"/>
      <c r="L1049" s="39"/>
      <c r="M1049" s="39"/>
      <c r="N1049" s="39"/>
      <c r="O1049" s="13"/>
      <c r="P1049" s="9">
        <f t="shared" ref="P1049:AG1049" si="3027">IF(AND(P989&lt;=0,P1004+P1019+P1034&lt;0),-(P1004+P1019+P1034),IF(P989&lt;=0,0,-MIN(((P1004+P1034)/P989)*((P1004+P1034)&gt;0),(P1004+P1034))))</f>
        <v>0</v>
      </c>
      <c r="Q1049" s="9">
        <f t="shared" si="3027"/>
        <v>0</v>
      </c>
      <c r="R1049" s="9">
        <f t="shared" si="3027"/>
        <v>0</v>
      </c>
      <c r="S1049" s="9">
        <f t="shared" si="3027"/>
        <v>0</v>
      </c>
      <c r="T1049" s="9">
        <f t="shared" si="3027"/>
        <v>0</v>
      </c>
      <c r="U1049" s="9">
        <f t="shared" si="3027"/>
        <v>0</v>
      </c>
      <c r="V1049" s="9">
        <f t="shared" si="3027"/>
        <v>0</v>
      </c>
      <c r="W1049" s="9">
        <f t="shared" si="3027"/>
        <v>0</v>
      </c>
      <c r="X1049" s="9">
        <f t="shared" si="3027"/>
        <v>0</v>
      </c>
      <c r="Y1049" s="9">
        <f t="shared" si="3027"/>
        <v>0</v>
      </c>
      <c r="Z1049" s="9">
        <f t="shared" si="3027"/>
        <v>0</v>
      </c>
      <c r="AA1049" s="9">
        <f t="shared" si="3027"/>
        <v>0</v>
      </c>
      <c r="AB1049" s="9">
        <f t="shared" si="3027"/>
        <v>0</v>
      </c>
      <c r="AC1049" s="9">
        <f t="shared" si="3027"/>
        <v>0</v>
      </c>
      <c r="AD1049" s="9">
        <f t="shared" si="3027"/>
        <v>0</v>
      </c>
      <c r="AE1049" s="9">
        <f t="shared" si="3027"/>
        <v>0</v>
      </c>
      <c r="AF1049" s="9">
        <f t="shared" si="3027"/>
        <v>0</v>
      </c>
      <c r="AG1049" s="9">
        <f t="shared" si="3027"/>
        <v>0</v>
      </c>
      <c r="AH1049" s="9">
        <f t="shared" ref="AH1049" si="3028">IF(AND(AH989&lt;=0,AH1004+AH1019+AH1034&lt;0),-(AH1004+AH1019+AH1034),IF(AH989&lt;=0,0,-MIN(((AH1004+AH1034)/AH989)*((AH1004+AH1034)&gt;0),(AH1004+AH1034))))</f>
        <v>0</v>
      </c>
      <c r="AI1049" s="9">
        <f t="shared" ref="AI1049:AM1049" si="3029">IF(AND(AI989&lt;=0,AI1004+AI1019+AI1034&lt;0),-(AI1004+AI1019+AI1034),IF(AI989&lt;=0,0,-MIN(((AI1004+AI1034)/AI989)*((AI1004+AI1034)&gt;0),(AI1004+AI1034))))</f>
        <v>0</v>
      </c>
      <c r="AJ1049" s="9">
        <f t="shared" si="3029"/>
        <v>0</v>
      </c>
      <c r="AK1049" s="9">
        <f t="shared" si="3029"/>
        <v>0</v>
      </c>
      <c r="AL1049" s="9">
        <f t="shared" si="3029"/>
        <v>0</v>
      </c>
      <c r="AM1049" s="9">
        <f t="shared" si="3029"/>
        <v>0</v>
      </c>
    </row>
    <row r="1050" spans="1:39" outlineLevel="2">
      <c r="A1050" s="11">
        <f>ROW()</f>
        <v>1050</v>
      </c>
      <c r="C1050" s="6" t="s">
        <v>655</v>
      </c>
      <c r="D1050" s="39"/>
      <c r="E1050" s="39"/>
      <c r="G1050" s="39"/>
      <c r="H1050" s="39"/>
      <c r="I1050" s="39"/>
      <c r="J1050" s="39"/>
      <c r="K1050" s="39"/>
      <c r="L1050" s="39"/>
      <c r="M1050" s="39"/>
      <c r="N1050" s="39"/>
      <c r="O1050" s="13"/>
      <c r="P1050" s="9">
        <v>0</v>
      </c>
      <c r="Q1050" s="9">
        <v>0</v>
      </c>
      <c r="R1050" s="9">
        <v>0</v>
      </c>
      <c r="S1050" s="9">
        <v>0</v>
      </c>
      <c r="T1050" s="9">
        <v>0</v>
      </c>
      <c r="U1050" s="9">
        <v>0</v>
      </c>
      <c r="V1050" s="9">
        <v>0</v>
      </c>
      <c r="W1050" s="9">
        <v>0</v>
      </c>
      <c r="X1050" s="9">
        <v>0</v>
      </c>
      <c r="Y1050" s="9">
        <v>0</v>
      </c>
      <c r="Z1050" s="9">
        <v>0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9">
        <v>0</v>
      </c>
      <c r="AH1050" s="9">
        <v>0</v>
      </c>
      <c r="AI1050" s="9">
        <v>0</v>
      </c>
      <c r="AJ1050" s="9">
        <v>0</v>
      </c>
      <c r="AK1050" s="9">
        <v>0</v>
      </c>
      <c r="AL1050" s="9">
        <v>0</v>
      </c>
      <c r="AM1050" s="9">
        <v>0</v>
      </c>
    </row>
    <row r="1051" spans="1:39" outlineLevel="2">
      <c r="A1051" s="11">
        <f>ROW()</f>
        <v>1051</v>
      </c>
      <c r="C1051" s="6" t="s">
        <v>656</v>
      </c>
      <c r="D1051" s="39"/>
      <c r="E1051" s="39"/>
      <c r="G1051" s="39"/>
      <c r="H1051" s="39"/>
      <c r="I1051" s="39"/>
      <c r="J1051" s="39"/>
      <c r="K1051" s="39"/>
      <c r="L1051" s="39"/>
      <c r="M1051" s="39"/>
      <c r="N1051" s="39"/>
      <c r="O1051" s="13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</row>
    <row r="1052" spans="1:39" outlineLevel="2">
      <c r="A1052" s="11">
        <f>ROW()</f>
        <v>1052</v>
      </c>
      <c r="C1052" s="6" t="s">
        <v>667</v>
      </c>
      <c r="D1052" s="39"/>
      <c r="E1052" s="39"/>
      <c r="G1052" s="39"/>
      <c r="H1052" s="39"/>
      <c r="I1052" s="39"/>
      <c r="J1052" s="39"/>
      <c r="K1052" s="39"/>
      <c r="L1052" s="39"/>
      <c r="M1052" s="39"/>
      <c r="N1052" s="39"/>
      <c r="O1052" s="13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</row>
    <row r="1053" spans="1:39" outlineLevel="2">
      <c r="A1053" s="11">
        <f>ROW()</f>
        <v>1053</v>
      </c>
      <c r="C1053" s="6" t="s">
        <v>212</v>
      </c>
      <c r="D1053" s="39"/>
      <c r="E1053" s="39"/>
      <c r="G1053" s="39"/>
      <c r="H1053" s="39"/>
      <c r="I1053" s="9"/>
      <c r="J1053" s="9"/>
      <c r="K1053" s="9"/>
      <c r="L1053" s="9"/>
      <c r="M1053" s="9"/>
      <c r="N1053" s="9"/>
      <c r="O1053" s="9"/>
      <c r="P1053" s="9">
        <v>0</v>
      </c>
      <c r="Q1053" s="9">
        <v>0</v>
      </c>
      <c r="R1053" s="9">
        <v>0</v>
      </c>
      <c r="S1053" s="9">
        <v>0</v>
      </c>
      <c r="T1053" s="9">
        <v>0</v>
      </c>
      <c r="U1053" s="9">
        <v>0</v>
      </c>
      <c r="V1053" s="9">
        <v>0</v>
      </c>
      <c r="W1053" s="9">
        <v>0</v>
      </c>
      <c r="X1053" s="9">
        <v>0</v>
      </c>
      <c r="Y1053" s="9">
        <v>0</v>
      </c>
      <c r="Z1053" s="9">
        <v>0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9">
        <v>0</v>
      </c>
      <c r="AH1053" s="9">
        <v>0</v>
      </c>
      <c r="AI1053" s="9">
        <v>0</v>
      </c>
      <c r="AJ1053" s="9">
        <v>0</v>
      </c>
      <c r="AK1053" s="9">
        <v>0</v>
      </c>
      <c r="AL1053" s="9">
        <v>0</v>
      </c>
      <c r="AM1053" s="9">
        <v>0</v>
      </c>
    </row>
    <row r="1054" spans="1:39" outlineLevel="2">
      <c r="A1054" s="11">
        <f>ROW()</f>
        <v>1054</v>
      </c>
      <c r="C1054" s="30" t="s">
        <v>362</v>
      </c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14"/>
      <c r="P1054" s="14">
        <f t="shared" ref="P1054:S1054" si="3030">IF(AND(P994&lt;=0,P1009+P1024+P1039&lt;0),-(P1009+P1024+P1039),IF(P994&lt;=0,0,-MIN(((P1009+P1039)/P994)*((P1009+P1039)&gt;0),(P1009+P1039))))</f>
        <v>0</v>
      </c>
      <c r="Q1054" s="14">
        <f t="shared" si="3030"/>
        <v>0</v>
      </c>
      <c r="R1054" s="14">
        <f t="shared" si="3030"/>
        <v>0</v>
      </c>
      <c r="S1054" s="14">
        <f t="shared" si="3030"/>
        <v>0</v>
      </c>
      <c r="T1054" s="14">
        <f>IF(AND(T994&lt;=0,T1009+T1024+T1039&lt;0),-(T1009+T1024+T1039),IF(T994&lt;=0,0,-MIN(((T1009+T1039)/T994)*((T1009+T1039)&gt;0),(T1009+T1039))))</f>
        <v>0</v>
      </c>
      <c r="U1054" s="14">
        <f t="shared" ref="U1054:AC1054" si="3031">IF(AND(U994&lt;=0,U1009+U1024+U1039&lt;0),-(U1009+U1024+U1039),IF(U994&lt;=0,0,-MIN(((U1009+U1039)/U994)*((U1009+U1039)&gt;0),(U1009+U1039))))</f>
        <v>0</v>
      </c>
      <c r="V1054" s="14">
        <f t="shared" si="3031"/>
        <v>0</v>
      </c>
      <c r="W1054" s="14">
        <f t="shared" si="3031"/>
        <v>0</v>
      </c>
      <c r="X1054" s="14">
        <f t="shared" si="3031"/>
        <v>0</v>
      </c>
      <c r="Y1054" s="14">
        <f t="shared" si="3031"/>
        <v>0</v>
      </c>
      <c r="Z1054" s="14">
        <f t="shared" si="3031"/>
        <v>0</v>
      </c>
      <c r="AA1054" s="14">
        <f t="shared" si="3031"/>
        <v>0</v>
      </c>
      <c r="AB1054" s="14">
        <f t="shared" si="3031"/>
        <v>0</v>
      </c>
      <c r="AC1054" s="14">
        <f t="shared" si="3031"/>
        <v>0</v>
      </c>
      <c r="AD1054" s="14">
        <f t="shared" ref="AD1054:AM1054" si="3032">IF(AND(AD994&lt;=0,AD1009+AD1024+AD1039&lt;0),-(AD1009+AD1024+AD1039),IF(AD994&lt;=0,0,-MIN(((AD1009+AD1039)/AD994)*((AD1009+AD1039)&gt;0),(AD1009+AD1039))))</f>
        <v>0</v>
      </c>
      <c r="AE1054" s="14">
        <f t="shared" si="3032"/>
        <v>0</v>
      </c>
      <c r="AF1054" s="14">
        <f t="shared" si="3032"/>
        <v>0</v>
      </c>
      <c r="AG1054" s="14">
        <f t="shared" si="3032"/>
        <v>0</v>
      </c>
      <c r="AH1054" s="14">
        <f t="shared" ref="AH1054" si="3033">IF(AND(AH994&lt;=0,AH1009+AH1024+AH1039&lt;0),-(AH1009+AH1024+AH1039),IF(AH994&lt;=0,0,-MIN(((AH1009+AH1039)/AH994)*((AH1009+AH1039)&gt;0),(AH1009+AH1039))))</f>
        <v>0</v>
      </c>
      <c r="AI1054" s="14">
        <f t="shared" si="3032"/>
        <v>0</v>
      </c>
      <c r="AJ1054" s="14">
        <f t="shared" si="3032"/>
        <v>0</v>
      </c>
      <c r="AK1054" s="14">
        <f t="shared" si="3032"/>
        <v>0</v>
      </c>
      <c r="AL1054" s="14">
        <f t="shared" si="3032"/>
        <v>0</v>
      </c>
      <c r="AM1054" s="14">
        <f t="shared" si="3032"/>
        <v>0</v>
      </c>
    </row>
    <row r="1055" spans="1:39" outlineLevel="2">
      <c r="A1055" s="11">
        <f>ROW()</f>
        <v>1055</v>
      </c>
      <c r="C1055" s="6" t="s">
        <v>1</v>
      </c>
      <c r="D1055" s="39"/>
      <c r="E1055" s="39"/>
      <c r="F1055" s="39"/>
      <c r="G1055" s="39"/>
      <c r="H1055" s="39"/>
      <c r="I1055" s="39"/>
      <c r="J1055" s="39"/>
      <c r="K1055" s="39"/>
      <c r="L1055" s="39"/>
      <c r="M1055" s="39"/>
      <c r="N1055" s="39"/>
      <c r="O1055" s="9"/>
      <c r="P1055" s="9">
        <f t="shared" ref="P1055" si="3034">SUM(P1042:P1054)</f>
        <v>-19.218396746499995</v>
      </c>
      <c r="Q1055" s="9">
        <f t="shared" ref="Q1055" si="3035">SUM(Q1042:Q1054)</f>
        <v>-19.218396746499995</v>
      </c>
      <c r="R1055" s="9">
        <f t="shared" ref="R1055" si="3036">SUM(R1042:R1054)</f>
        <v>-19.218396746499995</v>
      </c>
      <c r="S1055" s="9">
        <f t="shared" ref="S1055" si="3037">SUM(S1042:S1054)</f>
        <v>-19.218396746499995</v>
      </c>
      <c r="T1055" s="9">
        <f t="shared" ref="T1055" si="3038">SUM(T1042:T1054)</f>
        <v>-18.080356151497906</v>
      </c>
      <c r="U1055" s="9">
        <f t="shared" ref="U1055" si="3039">SUM(U1042:U1054)</f>
        <v>-19.092075060314393</v>
      </c>
      <c r="V1055" s="9">
        <f t="shared" ref="V1055" si="3040">SUM(V1042:V1054)</f>
        <v>-18.834659885893057</v>
      </c>
      <c r="W1055" s="9">
        <f t="shared" ref="W1055" si="3041">SUM(W1042:W1054)</f>
        <v>-18.96658734412426</v>
      </c>
      <c r="X1055" s="9">
        <f t="shared" ref="X1055" si="3042">SUM(X1042:X1054)</f>
        <v>-19.174385730849671</v>
      </c>
      <c r="Y1055" s="9">
        <f t="shared" ref="Y1055" si="3043">SUM(Y1042:Y1054)</f>
        <v>-19.174385730849671</v>
      </c>
      <c r="Z1055" s="9">
        <f t="shared" ref="Z1055" si="3044">SUM(Z1042:Z1054)</f>
        <v>-19.174385730849675</v>
      </c>
      <c r="AA1055" s="9">
        <f t="shared" ref="AA1055" si="3045">SUM(AA1042:AA1054)</f>
        <v>-19.174385730849675</v>
      </c>
      <c r="AB1055" s="9">
        <f t="shared" ref="AB1055" si="3046">SUM(AB1042:AB1054)</f>
        <v>-19.174385730849675</v>
      </c>
      <c r="AC1055" s="9">
        <f t="shared" ref="AC1055:AG1055" si="3047">SUM(AC1042:AC1054)</f>
        <v>-19.174385730849675</v>
      </c>
      <c r="AD1055" s="9">
        <f t="shared" si="3047"/>
        <v>-19.174385730849679</v>
      </c>
      <c r="AE1055" s="9">
        <f t="shared" si="3047"/>
        <v>-19.174385730849679</v>
      </c>
      <c r="AF1055" s="9">
        <f t="shared" si="3047"/>
        <v>-19.174385730849679</v>
      </c>
      <c r="AG1055" s="9">
        <f t="shared" si="3047"/>
        <v>-19.174385730849679</v>
      </c>
      <c r="AH1055" s="9">
        <f t="shared" ref="AH1055" si="3048">SUM(AH1042:AH1054)</f>
        <v>-19.174385730849679</v>
      </c>
      <c r="AI1055" s="9">
        <f t="shared" ref="AI1055:AM1055" si="3049">SUM(AI1042:AI1054)</f>
        <v>-19.174385730849679</v>
      </c>
      <c r="AJ1055" s="9">
        <f t="shared" si="3049"/>
        <v>0</v>
      </c>
      <c r="AK1055" s="9">
        <f t="shared" si="3049"/>
        <v>0</v>
      </c>
      <c r="AL1055" s="9">
        <f t="shared" si="3049"/>
        <v>0</v>
      </c>
      <c r="AM1055" s="9">
        <f t="shared" si="3049"/>
        <v>0</v>
      </c>
    </row>
    <row r="1056" spans="1:39" outlineLevel="2">
      <c r="A1056" s="11">
        <f>ROW()</f>
        <v>1056</v>
      </c>
      <c r="B1056" s="343" t="s">
        <v>70</v>
      </c>
      <c r="D1056" s="39"/>
      <c r="E1056" s="39"/>
      <c r="F1056" s="39"/>
      <c r="G1056" s="39"/>
      <c r="H1056" s="39"/>
      <c r="I1056" s="39"/>
      <c r="J1056" s="39"/>
      <c r="K1056" s="39"/>
      <c r="L1056" s="39"/>
      <c r="M1056" s="39"/>
      <c r="N1056" s="39"/>
      <c r="O1056" s="39"/>
      <c r="P1056" s="39"/>
      <c r="Q1056" s="39"/>
      <c r="R1056" s="39"/>
      <c r="S1056" s="39"/>
      <c r="T1056" s="39"/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39"/>
      <c r="AE1056" s="39"/>
      <c r="AF1056" s="39"/>
      <c r="AG1056" s="39"/>
      <c r="AH1056" s="39"/>
      <c r="AI1056" s="39"/>
      <c r="AJ1056" s="39"/>
      <c r="AK1056" s="39"/>
      <c r="AL1056" s="39"/>
      <c r="AM1056" s="39"/>
    </row>
    <row r="1057" spans="1:39" outlineLevel="2">
      <c r="A1057" s="11">
        <f>ROW()</f>
        <v>1057</v>
      </c>
      <c r="C1057" s="6" t="s">
        <v>2</v>
      </c>
      <c r="D1057" s="39"/>
      <c r="E1057" s="39"/>
      <c r="F1057" s="39"/>
      <c r="G1057" s="39"/>
      <c r="H1057" s="39"/>
      <c r="I1057" s="39"/>
      <c r="J1057" s="39"/>
      <c r="K1057" s="39"/>
      <c r="L1057" s="39"/>
      <c r="M1057" s="39"/>
      <c r="N1057" s="39"/>
      <c r="O1057" s="9">
        <f t="shared" ref="O1057:AC1057" si="3050">O997+O1012+O1027+O1042</f>
        <v>229.88054288999993</v>
      </c>
      <c r="P1057" s="9">
        <f t="shared" si="3050"/>
        <v>218.38651574549993</v>
      </c>
      <c r="Q1057" s="9">
        <f t="shared" si="3050"/>
        <v>206.89248860099994</v>
      </c>
      <c r="R1057" s="9">
        <f t="shared" si="3050"/>
        <v>195.39846145649994</v>
      </c>
      <c r="S1057" s="9">
        <f t="shared" si="3050"/>
        <v>183.90443431199995</v>
      </c>
      <c r="T1057" s="9">
        <f t="shared" si="3050"/>
        <v>172.41040716749995</v>
      </c>
      <c r="U1057" s="9">
        <f t="shared" si="3050"/>
        <v>160.91638002299996</v>
      </c>
      <c r="V1057" s="9">
        <f t="shared" si="3050"/>
        <v>149.42235287849996</v>
      </c>
      <c r="W1057" s="9">
        <f t="shared" si="3050"/>
        <v>137.92832573399997</v>
      </c>
      <c r="X1057" s="9">
        <f t="shared" si="3050"/>
        <v>126.43429858949997</v>
      </c>
      <c r="Y1057" s="9">
        <f t="shared" si="3050"/>
        <v>114.94027144499998</v>
      </c>
      <c r="Z1057" s="9">
        <f t="shared" si="3050"/>
        <v>103.44624430049998</v>
      </c>
      <c r="AA1057" s="9">
        <f t="shared" si="3050"/>
        <v>91.952217155999989</v>
      </c>
      <c r="AB1057" s="9">
        <f t="shared" si="3050"/>
        <v>80.458190011499994</v>
      </c>
      <c r="AC1057" s="9">
        <f t="shared" si="3050"/>
        <v>68.964162866999999</v>
      </c>
      <c r="AD1057" s="9">
        <f t="shared" ref="AD1057:AG1057" si="3051">AD997+AD1012+AD1027+AD1042</f>
        <v>57.470135722499997</v>
      </c>
      <c r="AE1057" s="9">
        <f t="shared" si="3051"/>
        <v>45.976108577999995</v>
      </c>
      <c r="AF1057" s="9">
        <f t="shared" si="3051"/>
        <v>34.482081433499999</v>
      </c>
      <c r="AG1057" s="9">
        <f t="shared" si="3051"/>
        <v>22.988054288999997</v>
      </c>
      <c r="AH1057" s="9">
        <f t="shared" ref="AH1057" si="3052">AH997+AH1012+AH1027+AH1042</f>
        <v>11.494027144499999</v>
      </c>
      <c r="AI1057" s="9">
        <f t="shared" ref="AI1057:AM1057" si="3053">AI997+AI1012+AI1027+AI1042</f>
        <v>0</v>
      </c>
      <c r="AJ1057" s="9">
        <f t="shared" si="3053"/>
        <v>0</v>
      </c>
      <c r="AK1057" s="9">
        <f t="shared" si="3053"/>
        <v>0</v>
      </c>
      <c r="AL1057" s="9">
        <f t="shared" si="3053"/>
        <v>0</v>
      </c>
      <c r="AM1057" s="9">
        <f t="shared" si="3053"/>
        <v>0</v>
      </c>
    </row>
    <row r="1058" spans="1:39" outlineLevel="2">
      <c r="A1058" s="11">
        <f>ROW()</f>
        <v>1058</v>
      </c>
      <c r="C1058" s="6" t="s">
        <v>3</v>
      </c>
      <c r="D1058" s="39"/>
      <c r="E1058" s="39"/>
      <c r="F1058" s="39"/>
      <c r="G1058" s="39"/>
      <c r="H1058" s="39"/>
      <c r="I1058" s="39"/>
      <c r="J1058" s="39"/>
      <c r="K1058" s="39"/>
      <c r="L1058" s="39"/>
      <c r="M1058" s="39"/>
      <c r="N1058" s="39"/>
      <c r="O1058" s="9">
        <f t="shared" ref="O1058:AC1058" si="3054">O998+O1013+O1028+O1043</f>
        <v>153.70189397999997</v>
      </c>
      <c r="P1058" s="9">
        <f t="shared" si="3054"/>
        <v>146.01679928099998</v>
      </c>
      <c r="Q1058" s="9">
        <f t="shared" si="3054"/>
        <v>138.33170458199999</v>
      </c>
      <c r="R1058" s="9">
        <f t="shared" si="3054"/>
        <v>130.646609883</v>
      </c>
      <c r="S1058" s="9">
        <f t="shared" si="3054"/>
        <v>122.96151518399999</v>
      </c>
      <c r="T1058" s="9">
        <f t="shared" si="3054"/>
        <v>115.20537879524517</v>
      </c>
      <c r="U1058" s="9">
        <f t="shared" si="3054"/>
        <v>107.52502020889548</v>
      </c>
      <c r="V1058" s="9">
        <f t="shared" si="3054"/>
        <v>99.8446616225458</v>
      </c>
      <c r="W1058" s="9">
        <f t="shared" si="3054"/>
        <v>92.164303036196117</v>
      </c>
      <c r="X1058" s="9">
        <f t="shared" si="3054"/>
        <v>84.483944449846433</v>
      </c>
      <c r="Y1058" s="9">
        <f t="shared" si="3054"/>
        <v>76.803585863496764</v>
      </c>
      <c r="Z1058" s="9">
        <f t="shared" si="3054"/>
        <v>69.123227277147095</v>
      </c>
      <c r="AA1058" s="9">
        <f t="shared" si="3054"/>
        <v>61.442868690797418</v>
      </c>
      <c r="AB1058" s="9">
        <f t="shared" si="3054"/>
        <v>53.762510104447742</v>
      </c>
      <c r="AC1058" s="9">
        <f t="shared" si="3054"/>
        <v>46.082151518098065</v>
      </c>
      <c r="AD1058" s="9">
        <f t="shared" ref="AD1058:AG1058" si="3055">AD998+AD1013+AD1028+AD1043</f>
        <v>38.401792931748389</v>
      </c>
      <c r="AE1058" s="9">
        <f t="shared" si="3055"/>
        <v>30.721434345398713</v>
      </c>
      <c r="AF1058" s="9">
        <f t="shared" si="3055"/>
        <v>23.041075759049036</v>
      </c>
      <c r="AG1058" s="9">
        <f t="shared" si="3055"/>
        <v>15.360717172699356</v>
      </c>
      <c r="AH1058" s="9">
        <f t="shared" ref="AH1058" si="3056">AH998+AH1013+AH1028+AH1043</f>
        <v>7.6803585863496782</v>
      </c>
      <c r="AI1058" s="9">
        <f t="shared" ref="AI1058:AM1058" si="3057">AI998+AI1013+AI1028+AI1043</f>
        <v>0</v>
      </c>
      <c r="AJ1058" s="9">
        <f t="shared" si="3057"/>
        <v>0</v>
      </c>
      <c r="AK1058" s="9">
        <f t="shared" si="3057"/>
        <v>0</v>
      </c>
      <c r="AL1058" s="9">
        <f t="shared" si="3057"/>
        <v>0</v>
      </c>
      <c r="AM1058" s="9">
        <f t="shared" si="3057"/>
        <v>0</v>
      </c>
    </row>
    <row r="1059" spans="1:39" outlineLevel="2">
      <c r="A1059" s="11">
        <f>ROW()</f>
        <v>1059</v>
      </c>
      <c r="C1059" s="6" t="s">
        <v>4</v>
      </c>
      <c r="D1059" s="39"/>
      <c r="E1059" s="39"/>
      <c r="F1059" s="39"/>
      <c r="G1059" s="39"/>
      <c r="H1059" s="39"/>
      <c r="I1059" s="39"/>
      <c r="J1059" s="39"/>
      <c r="K1059" s="39"/>
      <c r="L1059" s="39"/>
      <c r="M1059" s="39"/>
      <c r="N1059" s="39"/>
      <c r="O1059" s="9">
        <f t="shared" ref="O1059:AC1059" si="3058">O999+O1014+O1029+O1044</f>
        <v>0</v>
      </c>
      <c r="P1059" s="9">
        <f t="shared" si="3058"/>
        <v>0</v>
      </c>
      <c r="Q1059" s="9">
        <f t="shared" si="3058"/>
        <v>0</v>
      </c>
      <c r="R1059" s="9">
        <f t="shared" si="3058"/>
        <v>0</v>
      </c>
      <c r="S1059" s="9">
        <f t="shared" si="3058"/>
        <v>0</v>
      </c>
      <c r="T1059" s="9">
        <f t="shared" si="3058"/>
        <v>0</v>
      </c>
      <c r="U1059" s="9">
        <f t="shared" si="3058"/>
        <v>0</v>
      </c>
      <c r="V1059" s="9">
        <f t="shared" si="3058"/>
        <v>0</v>
      </c>
      <c r="W1059" s="9">
        <f t="shared" si="3058"/>
        <v>0</v>
      </c>
      <c r="X1059" s="9">
        <f t="shared" si="3058"/>
        <v>0</v>
      </c>
      <c r="Y1059" s="9">
        <f t="shared" si="3058"/>
        <v>0</v>
      </c>
      <c r="Z1059" s="9">
        <f t="shared" si="3058"/>
        <v>0</v>
      </c>
      <c r="AA1059" s="9">
        <f t="shared" si="3058"/>
        <v>0</v>
      </c>
      <c r="AB1059" s="9">
        <f t="shared" si="3058"/>
        <v>0</v>
      </c>
      <c r="AC1059" s="9">
        <f t="shared" si="3058"/>
        <v>0</v>
      </c>
      <c r="AD1059" s="9">
        <f t="shared" ref="AD1059:AG1059" si="3059">AD999+AD1014+AD1029+AD1044</f>
        <v>0</v>
      </c>
      <c r="AE1059" s="9">
        <f t="shared" si="3059"/>
        <v>0</v>
      </c>
      <c r="AF1059" s="9">
        <f t="shared" si="3059"/>
        <v>0</v>
      </c>
      <c r="AG1059" s="9">
        <f t="shared" si="3059"/>
        <v>0</v>
      </c>
      <c r="AH1059" s="9">
        <f t="shared" ref="AH1059" si="3060">AH999+AH1014+AH1029+AH1044</f>
        <v>0</v>
      </c>
      <c r="AI1059" s="9">
        <f t="shared" ref="AI1059:AM1059" si="3061">AI999+AI1014+AI1029+AI1044</f>
        <v>0</v>
      </c>
      <c r="AJ1059" s="9">
        <f t="shared" si="3061"/>
        <v>0</v>
      </c>
      <c r="AK1059" s="9">
        <f t="shared" si="3061"/>
        <v>0</v>
      </c>
      <c r="AL1059" s="9">
        <f t="shared" si="3061"/>
        <v>0</v>
      </c>
      <c r="AM1059" s="9">
        <f t="shared" si="3061"/>
        <v>0</v>
      </c>
    </row>
    <row r="1060" spans="1:39" outlineLevel="2">
      <c r="A1060" s="11">
        <f>ROW()</f>
        <v>1060</v>
      </c>
      <c r="C1060" s="6" t="s">
        <v>5</v>
      </c>
      <c r="D1060" s="39"/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9">
        <f t="shared" ref="O1060:AC1060" si="3062">O1000+O1015+O1030+O1045</f>
        <v>0.78549806</v>
      </c>
      <c r="P1060" s="9">
        <f t="shared" si="3062"/>
        <v>0.74622315699999997</v>
      </c>
      <c r="Q1060" s="9">
        <f t="shared" si="3062"/>
        <v>0.70694825399999994</v>
      </c>
      <c r="R1060" s="9">
        <f t="shared" si="3062"/>
        <v>0.66767335099999991</v>
      </c>
      <c r="S1060" s="9">
        <f t="shared" si="3062"/>
        <v>0.62839844799999989</v>
      </c>
      <c r="T1060" s="9">
        <f t="shared" si="3062"/>
        <v>0</v>
      </c>
      <c r="U1060" s="9">
        <f t="shared" si="3062"/>
        <v>0</v>
      </c>
      <c r="V1060" s="9">
        <f t="shared" si="3062"/>
        <v>0</v>
      </c>
      <c r="W1060" s="9">
        <f t="shared" si="3062"/>
        <v>0</v>
      </c>
      <c r="X1060" s="9">
        <f t="shared" si="3062"/>
        <v>0</v>
      </c>
      <c r="Y1060" s="9">
        <f t="shared" si="3062"/>
        <v>0</v>
      </c>
      <c r="Z1060" s="9">
        <f t="shared" si="3062"/>
        <v>0</v>
      </c>
      <c r="AA1060" s="9">
        <f t="shared" si="3062"/>
        <v>0</v>
      </c>
      <c r="AB1060" s="9">
        <f t="shared" si="3062"/>
        <v>0</v>
      </c>
      <c r="AC1060" s="9">
        <f t="shared" si="3062"/>
        <v>0</v>
      </c>
      <c r="AD1060" s="9">
        <f t="shared" ref="AD1060:AG1060" si="3063">AD1000+AD1015+AD1030+AD1045</f>
        <v>0</v>
      </c>
      <c r="AE1060" s="9">
        <f t="shared" si="3063"/>
        <v>0</v>
      </c>
      <c r="AF1060" s="9">
        <f t="shared" si="3063"/>
        <v>0</v>
      </c>
      <c r="AG1060" s="9">
        <f t="shared" si="3063"/>
        <v>0</v>
      </c>
      <c r="AH1060" s="9">
        <f t="shared" ref="AH1060" si="3064">AH1000+AH1015+AH1030+AH1045</f>
        <v>0</v>
      </c>
      <c r="AI1060" s="9">
        <f t="shared" ref="AI1060:AM1060" si="3065">AI1000+AI1015+AI1030+AI1045</f>
        <v>0</v>
      </c>
      <c r="AJ1060" s="9">
        <f t="shared" si="3065"/>
        <v>0</v>
      </c>
      <c r="AK1060" s="9">
        <f t="shared" si="3065"/>
        <v>0</v>
      </c>
      <c r="AL1060" s="9">
        <f t="shared" si="3065"/>
        <v>0</v>
      </c>
      <c r="AM1060" s="9">
        <f t="shared" si="3065"/>
        <v>0</v>
      </c>
    </row>
    <row r="1061" spans="1:39" outlineLevel="2">
      <c r="A1061" s="11">
        <f>ROW()</f>
        <v>1061</v>
      </c>
      <c r="C1061" s="6" t="s">
        <v>473</v>
      </c>
      <c r="D1061" s="39"/>
      <c r="E1061" s="39"/>
      <c r="F1061" s="39"/>
      <c r="G1061" s="39"/>
      <c r="H1061" s="39"/>
      <c r="I1061" s="39"/>
      <c r="J1061" s="39"/>
      <c r="K1061" s="39"/>
      <c r="L1061" s="39"/>
      <c r="M1061" s="39"/>
      <c r="N1061" s="39"/>
      <c r="O1061" s="9">
        <f t="shared" ref="O1061:AG1061" si="3066">O1001+O1016+O1031+O1046</f>
        <v>0</v>
      </c>
      <c r="P1061" s="9">
        <f t="shared" si="3066"/>
        <v>0</v>
      </c>
      <c r="Q1061" s="9">
        <f t="shared" si="3066"/>
        <v>0</v>
      </c>
      <c r="R1061" s="9">
        <f t="shared" si="3066"/>
        <v>0</v>
      </c>
      <c r="S1061" s="9">
        <f t="shared" si="3066"/>
        <v>0</v>
      </c>
      <c r="T1061" s="9">
        <f t="shared" si="3066"/>
        <v>0</v>
      </c>
      <c r="U1061" s="9">
        <f t="shared" si="3066"/>
        <v>0</v>
      </c>
      <c r="V1061" s="9">
        <f t="shared" si="3066"/>
        <v>0</v>
      </c>
      <c r="W1061" s="9">
        <f t="shared" si="3066"/>
        <v>0</v>
      </c>
      <c r="X1061" s="9">
        <f t="shared" si="3066"/>
        <v>0</v>
      </c>
      <c r="Y1061" s="9">
        <f t="shared" si="3066"/>
        <v>0</v>
      </c>
      <c r="Z1061" s="9">
        <f t="shared" si="3066"/>
        <v>0</v>
      </c>
      <c r="AA1061" s="9">
        <f t="shared" si="3066"/>
        <v>0</v>
      </c>
      <c r="AB1061" s="9">
        <f t="shared" si="3066"/>
        <v>0</v>
      </c>
      <c r="AC1061" s="9">
        <f t="shared" si="3066"/>
        <v>0</v>
      </c>
      <c r="AD1061" s="9">
        <f t="shared" si="3066"/>
        <v>0</v>
      </c>
      <c r="AE1061" s="9">
        <f t="shared" si="3066"/>
        <v>0</v>
      </c>
      <c r="AF1061" s="9">
        <f t="shared" si="3066"/>
        <v>0</v>
      </c>
      <c r="AG1061" s="9">
        <f t="shared" si="3066"/>
        <v>0</v>
      </c>
      <c r="AH1061" s="9">
        <f t="shared" ref="AH1061" si="3067">AH1001+AH1016+AH1031+AH1046</f>
        <v>0</v>
      </c>
      <c r="AI1061" s="9">
        <f t="shared" ref="AI1061:AM1061" si="3068">AI1001+AI1016+AI1031+AI1046</f>
        <v>0</v>
      </c>
      <c r="AJ1061" s="9">
        <f t="shared" si="3068"/>
        <v>0</v>
      </c>
      <c r="AK1061" s="9">
        <f t="shared" si="3068"/>
        <v>0</v>
      </c>
      <c r="AL1061" s="9">
        <f t="shared" si="3068"/>
        <v>0</v>
      </c>
      <c r="AM1061" s="9">
        <f t="shared" si="3068"/>
        <v>0</v>
      </c>
    </row>
    <row r="1062" spans="1:39" outlineLevel="2">
      <c r="A1062" s="11">
        <f>ROW()</f>
        <v>1062</v>
      </c>
      <c r="C1062" s="6" t="s">
        <v>474</v>
      </c>
      <c r="D1062" s="39"/>
      <c r="E1062" s="39"/>
      <c r="F1062" s="39"/>
      <c r="G1062" s="39"/>
      <c r="H1062" s="39"/>
      <c r="I1062" s="39"/>
      <c r="J1062" s="39"/>
      <c r="K1062" s="39"/>
      <c r="L1062" s="39"/>
      <c r="M1062" s="39"/>
      <c r="N1062" s="39"/>
      <c r="O1062" s="9">
        <f t="shared" ref="O1062:AG1062" si="3069">O1002+O1017+O1032+O1047</f>
        <v>0</v>
      </c>
      <c r="P1062" s="9">
        <f t="shared" si="3069"/>
        <v>0</v>
      </c>
      <c r="Q1062" s="9">
        <f t="shared" si="3069"/>
        <v>0</v>
      </c>
      <c r="R1062" s="9">
        <f t="shared" si="3069"/>
        <v>0</v>
      </c>
      <c r="S1062" s="9">
        <f t="shared" si="3069"/>
        <v>0</v>
      </c>
      <c r="T1062" s="9">
        <f t="shared" si="3069"/>
        <v>0</v>
      </c>
      <c r="U1062" s="9">
        <f t="shared" si="3069"/>
        <v>0</v>
      </c>
      <c r="V1062" s="9">
        <f t="shared" si="3069"/>
        <v>0</v>
      </c>
      <c r="W1062" s="9">
        <f t="shared" si="3069"/>
        <v>0</v>
      </c>
      <c r="X1062" s="9">
        <f t="shared" si="3069"/>
        <v>0</v>
      </c>
      <c r="Y1062" s="9">
        <f t="shared" si="3069"/>
        <v>0</v>
      </c>
      <c r="Z1062" s="9">
        <f t="shared" si="3069"/>
        <v>0</v>
      </c>
      <c r="AA1062" s="9">
        <f t="shared" si="3069"/>
        <v>0</v>
      </c>
      <c r="AB1062" s="9">
        <f t="shared" si="3069"/>
        <v>0</v>
      </c>
      <c r="AC1062" s="9">
        <f t="shared" si="3069"/>
        <v>0</v>
      </c>
      <c r="AD1062" s="9">
        <f t="shared" si="3069"/>
        <v>0</v>
      </c>
      <c r="AE1062" s="9">
        <f t="shared" si="3069"/>
        <v>0</v>
      </c>
      <c r="AF1062" s="9">
        <f t="shared" si="3069"/>
        <v>0</v>
      </c>
      <c r="AG1062" s="9">
        <f t="shared" si="3069"/>
        <v>0</v>
      </c>
      <c r="AH1062" s="9">
        <f t="shared" ref="AH1062" si="3070">AH1002+AH1017+AH1032+AH1047</f>
        <v>0</v>
      </c>
      <c r="AI1062" s="9">
        <f t="shared" ref="AI1062:AM1062" si="3071">AI1002+AI1017+AI1032+AI1047</f>
        <v>0</v>
      </c>
      <c r="AJ1062" s="9">
        <f t="shared" si="3071"/>
        <v>0</v>
      </c>
      <c r="AK1062" s="9">
        <f t="shared" si="3071"/>
        <v>0</v>
      </c>
      <c r="AL1062" s="9">
        <f t="shared" si="3071"/>
        <v>0</v>
      </c>
      <c r="AM1062" s="9">
        <f t="shared" si="3071"/>
        <v>0</v>
      </c>
    </row>
    <row r="1063" spans="1:39" outlineLevel="2">
      <c r="A1063" s="11">
        <f>ROW()</f>
        <v>1063</v>
      </c>
      <c r="C1063" s="6" t="s">
        <v>477</v>
      </c>
      <c r="D1063" s="39"/>
      <c r="E1063" s="39"/>
      <c r="F1063" s="39"/>
      <c r="G1063" s="39"/>
      <c r="H1063" s="39"/>
      <c r="I1063" s="39"/>
      <c r="J1063" s="39"/>
      <c r="K1063" s="39"/>
      <c r="L1063" s="39"/>
      <c r="M1063" s="39"/>
      <c r="N1063" s="39"/>
      <c r="O1063" s="9">
        <f t="shared" ref="O1063:AG1063" si="3072">O1003+O1018+O1033+O1048</f>
        <v>0</v>
      </c>
      <c r="P1063" s="9">
        <f t="shared" si="3072"/>
        <v>0</v>
      </c>
      <c r="Q1063" s="9">
        <f t="shared" si="3072"/>
        <v>0</v>
      </c>
      <c r="R1063" s="9">
        <f t="shared" si="3072"/>
        <v>0</v>
      </c>
      <c r="S1063" s="9">
        <f t="shared" si="3072"/>
        <v>0</v>
      </c>
      <c r="T1063" s="9">
        <f t="shared" si="3072"/>
        <v>0</v>
      </c>
      <c r="U1063" s="9">
        <f t="shared" si="3072"/>
        <v>0</v>
      </c>
      <c r="V1063" s="9">
        <f t="shared" si="3072"/>
        <v>0</v>
      </c>
      <c r="W1063" s="9">
        <f t="shared" si="3072"/>
        <v>0</v>
      </c>
      <c r="X1063" s="9">
        <f t="shared" si="3072"/>
        <v>0</v>
      </c>
      <c r="Y1063" s="9">
        <f t="shared" si="3072"/>
        <v>0</v>
      </c>
      <c r="Z1063" s="9">
        <f t="shared" si="3072"/>
        <v>0</v>
      </c>
      <c r="AA1063" s="9">
        <f t="shared" si="3072"/>
        <v>0</v>
      </c>
      <c r="AB1063" s="9">
        <f t="shared" si="3072"/>
        <v>0</v>
      </c>
      <c r="AC1063" s="9">
        <f t="shared" si="3072"/>
        <v>0</v>
      </c>
      <c r="AD1063" s="9">
        <f t="shared" si="3072"/>
        <v>0</v>
      </c>
      <c r="AE1063" s="9">
        <f t="shared" si="3072"/>
        <v>0</v>
      </c>
      <c r="AF1063" s="9">
        <f t="shared" si="3072"/>
        <v>0</v>
      </c>
      <c r="AG1063" s="9">
        <f t="shared" si="3072"/>
        <v>0</v>
      </c>
      <c r="AH1063" s="9">
        <f t="shared" ref="AH1063" si="3073">AH1003+AH1018+AH1033+AH1048</f>
        <v>0</v>
      </c>
      <c r="AI1063" s="9">
        <f t="shared" ref="AI1063:AM1063" si="3074">AI1003+AI1018+AI1033+AI1048</f>
        <v>0</v>
      </c>
      <c r="AJ1063" s="9">
        <f t="shared" si="3074"/>
        <v>0</v>
      </c>
      <c r="AK1063" s="9">
        <f t="shared" si="3074"/>
        <v>0</v>
      </c>
      <c r="AL1063" s="9">
        <f t="shared" si="3074"/>
        <v>0</v>
      </c>
      <c r="AM1063" s="9">
        <f t="shared" si="3074"/>
        <v>0</v>
      </c>
    </row>
    <row r="1064" spans="1:39" outlineLevel="2">
      <c r="A1064" s="11">
        <f>ROW()</f>
        <v>1064</v>
      </c>
      <c r="C1064" s="6" t="s">
        <v>511</v>
      </c>
      <c r="D1064" s="39"/>
      <c r="E1064" s="39"/>
      <c r="F1064" s="39"/>
      <c r="G1064" s="39"/>
      <c r="H1064" s="39"/>
      <c r="I1064" s="39"/>
      <c r="J1064" s="39"/>
      <c r="K1064" s="39"/>
      <c r="L1064" s="39"/>
      <c r="M1064" s="39"/>
      <c r="N1064" s="39"/>
      <c r="O1064" s="9">
        <f t="shared" ref="O1064:AM1064" si="3075">O1004+O1019+O1034+O1049</f>
        <v>0</v>
      </c>
      <c r="P1064" s="9">
        <f t="shared" si="3075"/>
        <v>0</v>
      </c>
      <c r="Q1064" s="9">
        <f t="shared" si="3075"/>
        <v>0</v>
      </c>
      <c r="R1064" s="9">
        <f t="shared" si="3075"/>
        <v>0</v>
      </c>
      <c r="S1064" s="9">
        <f t="shared" si="3075"/>
        <v>0</v>
      </c>
      <c r="T1064" s="9">
        <f t="shared" si="3075"/>
        <v>0</v>
      </c>
      <c r="U1064" s="9">
        <f t="shared" si="3075"/>
        <v>0</v>
      </c>
      <c r="V1064" s="9">
        <f t="shared" si="3075"/>
        <v>0</v>
      </c>
      <c r="W1064" s="9">
        <f t="shared" si="3075"/>
        <v>0</v>
      </c>
      <c r="X1064" s="9">
        <f t="shared" si="3075"/>
        <v>0</v>
      </c>
      <c r="Y1064" s="9">
        <f t="shared" si="3075"/>
        <v>0</v>
      </c>
      <c r="Z1064" s="9">
        <f t="shared" si="3075"/>
        <v>0</v>
      </c>
      <c r="AA1064" s="9">
        <f t="shared" si="3075"/>
        <v>0</v>
      </c>
      <c r="AB1064" s="9">
        <f t="shared" si="3075"/>
        <v>0</v>
      </c>
      <c r="AC1064" s="9">
        <f t="shared" si="3075"/>
        <v>0</v>
      </c>
      <c r="AD1064" s="9">
        <f t="shared" si="3075"/>
        <v>0</v>
      </c>
      <c r="AE1064" s="9">
        <f t="shared" si="3075"/>
        <v>0</v>
      </c>
      <c r="AF1064" s="9">
        <f t="shared" si="3075"/>
        <v>0</v>
      </c>
      <c r="AG1064" s="9">
        <f t="shared" si="3075"/>
        <v>0</v>
      </c>
      <c r="AH1064" s="9">
        <f t="shared" si="3075"/>
        <v>0</v>
      </c>
      <c r="AI1064" s="9">
        <f t="shared" si="3075"/>
        <v>0</v>
      </c>
      <c r="AJ1064" s="9">
        <f t="shared" si="3075"/>
        <v>0</v>
      </c>
      <c r="AK1064" s="9">
        <f t="shared" si="3075"/>
        <v>0</v>
      </c>
      <c r="AL1064" s="9">
        <f t="shared" si="3075"/>
        <v>0</v>
      </c>
      <c r="AM1064" s="9">
        <f t="shared" si="3075"/>
        <v>0</v>
      </c>
    </row>
    <row r="1065" spans="1:39" outlineLevel="2">
      <c r="A1065" s="11">
        <f>ROW()</f>
        <v>1065</v>
      </c>
      <c r="C1065" s="6" t="s">
        <v>655</v>
      </c>
      <c r="D1065" s="39"/>
      <c r="E1065" s="39"/>
      <c r="F1065" s="39"/>
      <c r="G1065" s="39"/>
      <c r="H1065" s="39"/>
      <c r="I1065" s="39"/>
      <c r="J1065" s="39"/>
      <c r="K1065" s="39"/>
      <c r="L1065" s="39"/>
      <c r="M1065" s="39"/>
      <c r="N1065" s="39"/>
      <c r="O1065" s="9">
        <f t="shared" ref="O1065:AM1065" si="3076">O1005+O1020+O1035+O1050</f>
        <v>0</v>
      </c>
      <c r="P1065" s="9">
        <f t="shared" si="3076"/>
        <v>0</v>
      </c>
      <c r="Q1065" s="9">
        <f t="shared" si="3076"/>
        <v>0</v>
      </c>
      <c r="R1065" s="9">
        <f t="shared" si="3076"/>
        <v>0</v>
      </c>
      <c r="S1065" s="9">
        <f t="shared" si="3076"/>
        <v>0</v>
      </c>
      <c r="T1065" s="9">
        <f t="shared" si="3076"/>
        <v>0</v>
      </c>
      <c r="U1065" s="9">
        <f t="shared" si="3076"/>
        <v>0</v>
      </c>
      <c r="V1065" s="9">
        <f t="shared" si="3076"/>
        <v>0</v>
      </c>
      <c r="W1065" s="9">
        <f t="shared" si="3076"/>
        <v>0</v>
      </c>
      <c r="X1065" s="9">
        <f t="shared" si="3076"/>
        <v>0</v>
      </c>
      <c r="Y1065" s="9">
        <f t="shared" si="3076"/>
        <v>0</v>
      </c>
      <c r="Z1065" s="9">
        <f t="shared" si="3076"/>
        <v>0</v>
      </c>
      <c r="AA1065" s="9">
        <f t="shared" si="3076"/>
        <v>0</v>
      </c>
      <c r="AB1065" s="9">
        <f t="shared" si="3076"/>
        <v>0</v>
      </c>
      <c r="AC1065" s="9">
        <f t="shared" si="3076"/>
        <v>0</v>
      </c>
      <c r="AD1065" s="9">
        <f t="shared" si="3076"/>
        <v>0</v>
      </c>
      <c r="AE1065" s="9">
        <f t="shared" si="3076"/>
        <v>0</v>
      </c>
      <c r="AF1065" s="9">
        <f t="shared" si="3076"/>
        <v>0</v>
      </c>
      <c r="AG1065" s="9">
        <f t="shared" si="3076"/>
        <v>0</v>
      </c>
      <c r="AH1065" s="9">
        <f t="shared" si="3076"/>
        <v>0</v>
      </c>
      <c r="AI1065" s="9">
        <f t="shared" si="3076"/>
        <v>0</v>
      </c>
      <c r="AJ1065" s="9">
        <f t="shared" si="3076"/>
        <v>0</v>
      </c>
      <c r="AK1065" s="9">
        <f t="shared" si="3076"/>
        <v>0</v>
      </c>
      <c r="AL1065" s="9">
        <f t="shared" si="3076"/>
        <v>0</v>
      </c>
      <c r="AM1065" s="9">
        <f t="shared" si="3076"/>
        <v>0</v>
      </c>
    </row>
    <row r="1066" spans="1:39" outlineLevel="2">
      <c r="A1066" s="11">
        <f>ROW()</f>
        <v>1066</v>
      </c>
      <c r="C1066" s="6" t="s">
        <v>656</v>
      </c>
      <c r="D1066" s="39"/>
      <c r="E1066" s="39"/>
      <c r="F1066" s="39"/>
      <c r="G1066" s="39"/>
      <c r="H1066" s="39"/>
      <c r="I1066" s="39"/>
      <c r="J1066" s="39"/>
      <c r="K1066" s="39"/>
      <c r="L1066" s="39"/>
      <c r="M1066" s="39"/>
      <c r="N1066" s="3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</row>
    <row r="1067" spans="1:39" outlineLevel="2">
      <c r="A1067" s="11">
        <f>ROW()</f>
        <v>1067</v>
      </c>
      <c r="C1067" s="6" t="s">
        <v>667</v>
      </c>
      <c r="D1067" s="39"/>
      <c r="E1067" s="39"/>
      <c r="F1067" s="39"/>
      <c r="G1067" s="39"/>
      <c r="H1067" s="39"/>
      <c r="I1067" s="39"/>
      <c r="J1067" s="39"/>
      <c r="K1067" s="39"/>
      <c r="L1067" s="39"/>
      <c r="M1067" s="39"/>
      <c r="N1067" s="3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</row>
    <row r="1068" spans="1:39" outlineLevel="2">
      <c r="A1068" s="11">
        <f>ROW()</f>
        <v>1068</v>
      </c>
      <c r="C1068" s="6" t="s">
        <v>212</v>
      </c>
      <c r="D1068" s="39"/>
      <c r="E1068" s="39"/>
      <c r="F1068" s="39"/>
      <c r="G1068" s="39"/>
      <c r="H1068" s="39"/>
      <c r="I1068" s="39"/>
      <c r="J1068" s="39"/>
      <c r="K1068" s="39"/>
      <c r="L1068" s="39"/>
      <c r="M1068" s="39"/>
      <c r="N1068" s="39"/>
      <c r="O1068" s="9">
        <f t="shared" ref="O1068:AC1068" si="3077">O1008+O1023+O1038+O1053</f>
        <v>-0.11984469</v>
      </c>
      <c r="P1068" s="9">
        <f t="shared" si="3077"/>
        <v>-0.11984469</v>
      </c>
      <c r="Q1068" s="9">
        <f t="shared" si="3077"/>
        <v>-0.11984469</v>
      </c>
      <c r="R1068" s="9">
        <f t="shared" si="3077"/>
        <v>-0.11984469</v>
      </c>
      <c r="S1068" s="9">
        <f t="shared" si="3077"/>
        <v>-0.11984469</v>
      </c>
      <c r="T1068" s="9">
        <f t="shared" si="3077"/>
        <v>-0.11984469</v>
      </c>
      <c r="U1068" s="9">
        <f t="shared" si="3077"/>
        <v>-0.11984469</v>
      </c>
      <c r="V1068" s="9">
        <f t="shared" si="3077"/>
        <v>-0.11984469</v>
      </c>
      <c r="W1068" s="9">
        <f t="shared" si="3077"/>
        <v>-0.11984469</v>
      </c>
      <c r="X1068" s="9">
        <f t="shared" si="3077"/>
        <v>-0.11984469</v>
      </c>
      <c r="Y1068" s="9">
        <f t="shared" si="3077"/>
        <v>-0.11984469</v>
      </c>
      <c r="Z1068" s="9">
        <f t="shared" si="3077"/>
        <v>-0.11984469</v>
      </c>
      <c r="AA1068" s="9">
        <f t="shared" si="3077"/>
        <v>-0.11984469</v>
      </c>
      <c r="AB1068" s="9">
        <f t="shared" si="3077"/>
        <v>-0.11984469</v>
      </c>
      <c r="AC1068" s="9">
        <f t="shared" si="3077"/>
        <v>-0.11984469</v>
      </c>
      <c r="AD1068" s="9">
        <f t="shared" ref="AD1068:AM1068" si="3078">AD1008+AD1023+AD1038+AD1053</f>
        <v>-0.11984469</v>
      </c>
      <c r="AE1068" s="9">
        <f t="shared" si="3078"/>
        <v>-0.11984469</v>
      </c>
      <c r="AF1068" s="9">
        <f t="shared" si="3078"/>
        <v>-0.11984469</v>
      </c>
      <c r="AG1068" s="9">
        <f t="shared" si="3078"/>
        <v>-0.11984469</v>
      </c>
      <c r="AH1068" s="9">
        <f t="shared" ref="AH1068" si="3079">AH1008+AH1023+AH1038+AH1053</f>
        <v>-0.11984469</v>
      </c>
      <c r="AI1068" s="9">
        <f t="shared" si="3078"/>
        <v>-0.11984469</v>
      </c>
      <c r="AJ1068" s="9">
        <f t="shared" si="3078"/>
        <v>-0.11984469</v>
      </c>
      <c r="AK1068" s="9">
        <f t="shared" si="3078"/>
        <v>-0.11984469</v>
      </c>
      <c r="AL1068" s="9">
        <f t="shared" si="3078"/>
        <v>-0.11984469</v>
      </c>
      <c r="AM1068" s="9">
        <f t="shared" si="3078"/>
        <v>-0.11984469</v>
      </c>
    </row>
    <row r="1069" spans="1:39" outlineLevel="2">
      <c r="A1069" s="11">
        <f>ROW()</f>
        <v>1069</v>
      </c>
      <c r="C1069" s="30" t="s">
        <v>362</v>
      </c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15">
        <f t="shared" ref="O1069:AC1069" si="3080">O1009+O1024+O1039+O1054</f>
        <v>0</v>
      </c>
      <c r="P1069" s="15">
        <f t="shared" si="3080"/>
        <v>0</v>
      </c>
      <c r="Q1069" s="15">
        <f t="shared" si="3080"/>
        <v>0</v>
      </c>
      <c r="R1069" s="15">
        <f t="shared" si="3080"/>
        <v>0</v>
      </c>
      <c r="S1069" s="15">
        <f t="shared" si="3080"/>
        <v>0</v>
      </c>
      <c r="T1069" s="15">
        <f t="shared" si="3080"/>
        <v>0</v>
      </c>
      <c r="U1069" s="15">
        <f t="shared" si="3080"/>
        <v>0</v>
      </c>
      <c r="V1069" s="15">
        <f t="shared" si="3080"/>
        <v>0</v>
      </c>
      <c r="W1069" s="15">
        <f t="shared" si="3080"/>
        <v>0</v>
      </c>
      <c r="X1069" s="15">
        <f t="shared" si="3080"/>
        <v>0</v>
      </c>
      <c r="Y1069" s="15">
        <f t="shared" si="3080"/>
        <v>0</v>
      </c>
      <c r="Z1069" s="15">
        <f t="shared" si="3080"/>
        <v>0</v>
      </c>
      <c r="AA1069" s="15">
        <f t="shared" si="3080"/>
        <v>0</v>
      </c>
      <c r="AB1069" s="15">
        <f t="shared" si="3080"/>
        <v>0</v>
      </c>
      <c r="AC1069" s="15">
        <f t="shared" si="3080"/>
        <v>0</v>
      </c>
      <c r="AD1069" s="15">
        <f t="shared" ref="AD1069:AM1069" si="3081">AD1009+AD1024+AD1039+AD1054</f>
        <v>0</v>
      </c>
      <c r="AE1069" s="15">
        <f t="shared" si="3081"/>
        <v>0</v>
      </c>
      <c r="AF1069" s="15">
        <f t="shared" si="3081"/>
        <v>0</v>
      </c>
      <c r="AG1069" s="15">
        <f t="shared" si="3081"/>
        <v>0</v>
      </c>
      <c r="AH1069" s="15">
        <f t="shared" ref="AH1069" si="3082">AH1009+AH1024+AH1039+AH1054</f>
        <v>0</v>
      </c>
      <c r="AI1069" s="15">
        <f t="shared" si="3081"/>
        <v>0</v>
      </c>
      <c r="AJ1069" s="15">
        <f t="shared" si="3081"/>
        <v>0</v>
      </c>
      <c r="AK1069" s="15">
        <f t="shared" si="3081"/>
        <v>0</v>
      </c>
      <c r="AL1069" s="15">
        <f t="shared" si="3081"/>
        <v>0</v>
      </c>
      <c r="AM1069" s="15">
        <f t="shared" si="3081"/>
        <v>0</v>
      </c>
    </row>
    <row r="1070" spans="1:39" outlineLevel="2">
      <c r="A1070" s="11">
        <f>ROW()</f>
        <v>1070</v>
      </c>
      <c r="C1070" s="6" t="s">
        <v>1</v>
      </c>
      <c r="D1070" s="39"/>
      <c r="E1070" s="39"/>
      <c r="F1070" s="39"/>
      <c r="G1070" s="39"/>
      <c r="H1070" s="39"/>
      <c r="I1070" s="39"/>
      <c r="J1070" s="39"/>
      <c r="K1070" s="39"/>
      <c r="L1070" s="39"/>
      <c r="M1070" s="39"/>
      <c r="N1070" s="39"/>
      <c r="O1070" s="9">
        <f t="shared" ref="O1070" si="3083">SUM(O1057:O1069)</f>
        <v>384.24809023999995</v>
      </c>
      <c r="P1070" s="9">
        <f t="shared" ref="P1070" si="3084">SUM(P1057:P1069)</f>
        <v>365.02969349349991</v>
      </c>
      <c r="Q1070" s="9">
        <f t="shared" ref="Q1070" si="3085">SUM(Q1057:Q1069)</f>
        <v>345.81129674699991</v>
      </c>
      <c r="R1070" s="9">
        <f t="shared" ref="R1070" si="3086">SUM(R1057:R1069)</f>
        <v>326.59290000049998</v>
      </c>
      <c r="S1070" s="9">
        <f t="shared" ref="S1070" si="3087">SUM(S1057:S1069)</f>
        <v>307.37450325399993</v>
      </c>
      <c r="T1070" s="9">
        <f t="shared" ref="T1070" si="3088">SUM(T1057:T1069)</f>
        <v>287.49594127274514</v>
      </c>
      <c r="U1070" s="9">
        <f t="shared" ref="U1070" si="3089">SUM(U1057:U1069)</f>
        <v>268.32155554189546</v>
      </c>
      <c r="V1070" s="9">
        <f t="shared" ref="V1070" si="3090">SUM(V1057:V1069)</f>
        <v>249.14716981104576</v>
      </c>
      <c r="W1070" s="9">
        <f t="shared" ref="W1070" si="3091">SUM(W1057:W1069)</f>
        <v>229.97278408019608</v>
      </c>
      <c r="X1070" s="9">
        <f t="shared" ref="X1070" si="3092">SUM(X1057:X1069)</f>
        <v>210.7983983493464</v>
      </c>
      <c r="Y1070" s="9">
        <f t="shared" ref="Y1070" si="3093">SUM(Y1057:Y1069)</f>
        <v>191.62401261849672</v>
      </c>
      <c r="Z1070" s="9">
        <f t="shared" ref="Z1070" si="3094">SUM(Z1057:Z1069)</f>
        <v>172.44962688764707</v>
      </c>
      <c r="AA1070" s="9">
        <f t="shared" ref="AA1070" si="3095">SUM(AA1057:AA1069)</f>
        <v>153.27524115679739</v>
      </c>
      <c r="AB1070" s="9">
        <f t="shared" ref="AB1070" si="3096">SUM(AB1057:AB1069)</f>
        <v>134.10085542594774</v>
      </c>
      <c r="AC1070" s="9">
        <f t="shared" ref="AC1070:AG1070" si="3097">SUM(AC1057:AC1069)</f>
        <v>114.92646969509808</v>
      </c>
      <c r="AD1070" s="9">
        <f t="shared" si="3097"/>
        <v>95.752083964248399</v>
      </c>
      <c r="AE1070" s="9">
        <f t="shared" si="3097"/>
        <v>76.577698233398721</v>
      </c>
      <c r="AF1070" s="9">
        <f t="shared" si="3097"/>
        <v>57.403312502549035</v>
      </c>
      <c r="AG1070" s="9">
        <f t="shared" si="3097"/>
        <v>38.228926771699356</v>
      </c>
      <c r="AH1070" s="9">
        <f t="shared" ref="AH1070" si="3098">SUM(AH1057:AH1069)</f>
        <v>19.054541040849678</v>
      </c>
      <c r="AI1070" s="9">
        <f t="shared" ref="AI1070:AM1070" si="3099">SUM(AI1057:AI1069)</f>
        <v>-0.11984469</v>
      </c>
      <c r="AJ1070" s="9">
        <f t="shared" si="3099"/>
        <v>-0.11984469</v>
      </c>
      <c r="AK1070" s="9">
        <f t="shared" si="3099"/>
        <v>-0.11984469</v>
      </c>
      <c r="AL1070" s="9">
        <f t="shared" si="3099"/>
        <v>-0.11984469</v>
      </c>
      <c r="AM1070" s="9">
        <f t="shared" si="3099"/>
        <v>-0.11984469</v>
      </c>
    </row>
    <row r="1071" spans="1:39" outlineLevel="3">
      <c r="A1071" s="11">
        <f>ROW()</f>
        <v>1071</v>
      </c>
      <c r="B1071" s="343" t="s">
        <v>658</v>
      </c>
      <c r="D1071" s="39"/>
      <c r="E1071" s="39"/>
      <c r="F1071" s="39"/>
      <c r="G1071" s="39"/>
      <c r="H1071" s="39"/>
      <c r="I1071" s="39"/>
      <c r="J1071" s="39"/>
      <c r="K1071" s="39"/>
      <c r="L1071" s="39"/>
      <c r="M1071" s="39"/>
      <c r="N1071" s="39"/>
      <c r="O1071" s="39"/>
      <c r="P1071" s="39"/>
      <c r="Q1071" s="39"/>
      <c r="R1071" s="39"/>
      <c r="S1071" s="39"/>
      <c r="T1071" s="39"/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F1071" s="39"/>
      <c r="AG1071" s="39"/>
      <c r="AH1071" s="39"/>
      <c r="AI1071" s="39"/>
      <c r="AJ1071" s="39"/>
      <c r="AK1071" s="39"/>
      <c r="AL1071" s="39"/>
      <c r="AM1071" s="39"/>
    </row>
    <row r="1072" spans="1:39" outlineLevel="3">
      <c r="A1072" s="11">
        <f>ROW()</f>
        <v>1072</v>
      </c>
      <c r="C1072" s="6" t="s">
        <v>2</v>
      </c>
      <c r="D1072" s="39"/>
      <c r="E1072" s="39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9"/>
      <c r="T1072" s="39"/>
      <c r="U1072" s="39"/>
      <c r="V1072" s="39"/>
      <c r="W1072" s="39"/>
      <c r="X1072" s="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</row>
    <row r="1073" spans="1:39" outlineLevel="3">
      <c r="A1073" s="11">
        <f>ROW()</f>
        <v>1073</v>
      </c>
      <c r="C1073" s="6" t="s">
        <v>3</v>
      </c>
      <c r="D1073" s="39"/>
      <c r="E1073" s="39"/>
      <c r="F1073" s="39"/>
      <c r="G1073" s="39"/>
      <c r="H1073" s="39"/>
      <c r="I1073" s="39"/>
      <c r="J1073" s="39"/>
      <c r="K1073" s="39"/>
      <c r="L1073" s="39"/>
      <c r="M1073" s="39"/>
      <c r="N1073" s="39"/>
      <c r="O1073" s="39"/>
      <c r="P1073" s="39"/>
      <c r="Q1073" s="39"/>
      <c r="R1073" s="39"/>
      <c r="S1073" s="9"/>
      <c r="T1073" s="39"/>
      <c r="U1073" s="39"/>
      <c r="V1073" s="39"/>
      <c r="W1073" s="39"/>
      <c r="X1073" s="9"/>
      <c r="Y1073" s="39"/>
      <c r="Z1073" s="39"/>
      <c r="AA1073" s="39"/>
      <c r="AB1073" s="39"/>
      <c r="AC1073" s="39"/>
      <c r="AD1073" s="39"/>
      <c r="AE1073" s="39"/>
      <c r="AF1073" s="39"/>
      <c r="AG1073" s="39"/>
      <c r="AH1073" s="39"/>
      <c r="AI1073" s="39"/>
      <c r="AJ1073" s="39"/>
      <c r="AK1073" s="39"/>
      <c r="AL1073" s="39"/>
      <c r="AM1073" s="39"/>
    </row>
    <row r="1074" spans="1:39" outlineLevel="3">
      <c r="A1074" s="11">
        <f>ROW()</f>
        <v>1074</v>
      </c>
      <c r="C1074" s="6" t="s">
        <v>4</v>
      </c>
      <c r="D1074" s="39"/>
      <c r="E1074" s="39"/>
      <c r="F1074" s="39"/>
      <c r="G1074" s="39"/>
      <c r="H1074" s="39"/>
      <c r="I1074" s="39"/>
      <c r="J1074" s="39"/>
      <c r="K1074" s="39"/>
      <c r="L1074" s="39"/>
      <c r="M1074" s="39"/>
      <c r="N1074" s="39"/>
      <c r="O1074" s="39"/>
      <c r="P1074" s="39"/>
      <c r="Q1074" s="39"/>
      <c r="R1074" s="39"/>
      <c r="S1074" s="9"/>
      <c r="T1074" s="39"/>
      <c r="U1074" s="39"/>
      <c r="V1074" s="39"/>
      <c r="W1074" s="39"/>
      <c r="X1074" s="9"/>
      <c r="Y1074" s="39"/>
      <c r="Z1074" s="39"/>
      <c r="AA1074" s="39"/>
      <c r="AB1074" s="39"/>
      <c r="AC1074" s="39"/>
      <c r="AD1074" s="39"/>
      <c r="AE1074" s="39"/>
      <c r="AF1074" s="39"/>
      <c r="AG1074" s="39"/>
      <c r="AH1074" s="39"/>
      <c r="AI1074" s="39"/>
      <c r="AJ1074" s="39"/>
      <c r="AK1074" s="39"/>
      <c r="AL1074" s="39"/>
      <c r="AM1074" s="39"/>
    </row>
    <row r="1075" spans="1:39" outlineLevel="3">
      <c r="A1075" s="11">
        <f>ROW()</f>
        <v>1075</v>
      </c>
      <c r="C1075" s="6" t="s">
        <v>5</v>
      </c>
      <c r="D1075" s="39"/>
      <c r="E1075" s="39"/>
      <c r="F1075" s="39"/>
      <c r="G1075" s="39"/>
      <c r="H1075" s="39"/>
      <c r="I1075" s="39"/>
      <c r="J1075" s="39"/>
      <c r="K1075" s="39"/>
      <c r="L1075" s="39"/>
      <c r="M1075" s="39"/>
      <c r="N1075" s="39"/>
      <c r="O1075" s="39"/>
      <c r="P1075" s="39"/>
      <c r="Q1075" s="39"/>
      <c r="R1075" s="39"/>
      <c r="S1075" s="9"/>
      <c r="T1075" s="39"/>
      <c r="U1075" s="39"/>
      <c r="V1075" s="39"/>
      <c r="W1075" s="39"/>
      <c r="X1075" s="9"/>
      <c r="Y1075" s="39"/>
      <c r="Z1075" s="39"/>
      <c r="AA1075" s="39"/>
      <c r="AB1075" s="39"/>
      <c r="AC1075" s="39"/>
      <c r="AD1075" s="39"/>
      <c r="AE1075" s="39"/>
      <c r="AF1075" s="39"/>
      <c r="AG1075" s="39"/>
      <c r="AH1075" s="39"/>
      <c r="AI1075" s="39"/>
      <c r="AJ1075" s="39"/>
      <c r="AK1075" s="39"/>
      <c r="AL1075" s="39"/>
      <c r="AM1075" s="39"/>
    </row>
    <row r="1076" spans="1:39" outlineLevel="3">
      <c r="A1076" s="11">
        <f>ROW()</f>
        <v>1076</v>
      </c>
      <c r="C1076" s="6" t="s">
        <v>473</v>
      </c>
      <c r="D1076" s="39"/>
      <c r="E1076" s="39"/>
      <c r="F1076" s="39"/>
      <c r="G1076" s="39"/>
      <c r="H1076" s="39"/>
      <c r="I1076" s="39"/>
      <c r="J1076" s="39"/>
      <c r="K1076" s="39"/>
      <c r="L1076" s="39"/>
      <c r="M1076" s="39"/>
      <c r="N1076" s="39"/>
      <c r="O1076" s="39"/>
      <c r="P1076" s="39"/>
      <c r="Q1076" s="39"/>
      <c r="R1076" s="39"/>
      <c r="S1076" s="9"/>
      <c r="T1076" s="39"/>
      <c r="U1076" s="39"/>
      <c r="V1076" s="39"/>
      <c r="W1076" s="39"/>
      <c r="X1076" s="9"/>
      <c r="Y1076" s="39"/>
      <c r="Z1076" s="39"/>
      <c r="AA1076" s="39"/>
      <c r="AB1076" s="39"/>
      <c r="AC1076" s="39"/>
      <c r="AD1076" s="39"/>
      <c r="AE1076" s="39"/>
      <c r="AF1076" s="39"/>
      <c r="AG1076" s="39"/>
      <c r="AH1076" s="39"/>
      <c r="AI1076" s="39"/>
      <c r="AJ1076" s="39"/>
      <c r="AK1076" s="39"/>
      <c r="AL1076" s="39"/>
      <c r="AM1076" s="39"/>
    </row>
    <row r="1077" spans="1:39" outlineLevel="3">
      <c r="A1077" s="11">
        <f>ROW()</f>
        <v>1077</v>
      </c>
      <c r="C1077" s="6" t="s">
        <v>474</v>
      </c>
      <c r="D1077" s="39"/>
      <c r="E1077" s="39"/>
      <c r="F1077" s="39"/>
      <c r="G1077" s="39"/>
      <c r="H1077" s="39"/>
      <c r="I1077" s="39"/>
      <c r="J1077" s="39"/>
      <c r="K1077" s="39"/>
      <c r="L1077" s="39"/>
      <c r="M1077" s="39"/>
      <c r="N1077" s="39"/>
      <c r="O1077" s="39"/>
      <c r="P1077" s="39"/>
      <c r="Q1077" s="39"/>
      <c r="R1077" s="39"/>
      <c r="S1077" s="9"/>
      <c r="T1077" s="39"/>
      <c r="U1077" s="39"/>
      <c r="V1077" s="39"/>
      <c r="W1077" s="39"/>
      <c r="X1077" s="9"/>
      <c r="Y1077" s="39"/>
      <c r="Z1077" s="39"/>
      <c r="AA1077" s="39"/>
      <c r="AB1077" s="39"/>
      <c r="AC1077" s="39"/>
      <c r="AD1077" s="39"/>
      <c r="AE1077" s="39"/>
      <c r="AF1077" s="39"/>
      <c r="AG1077" s="39"/>
      <c r="AH1077" s="39"/>
      <c r="AI1077" s="39"/>
      <c r="AJ1077" s="39"/>
      <c r="AK1077" s="39"/>
      <c r="AL1077" s="39"/>
      <c r="AM1077" s="39"/>
    </row>
    <row r="1078" spans="1:39" outlineLevel="3">
      <c r="A1078" s="11">
        <f>ROW()</f>
        <v>1078</v>
      </c>
      <c r="C1078" s="6" t="s">
        <v>477</v>
      </c>
      <c r="D1078" s="39"/>
      <c r="E1078" s="39"/>
      <c r="F1078" s="39"/>
      <c r="G1078" s="39"/>
      <c r="H1078" s="39"/>
      <c r="I1078" s="39"/>
      <c r="J1078" s="39"/>
      <c r="K1078" s="39"/>
      <c r="L1078" s="39"/>
      <c r="M1078" s="39"/>
      <c r="N1078" s="39"/>
      <c r="O1078" s="39"/>
      <c r="P1078" s="39"/>
      <c r="Q1078" s="39"/>
      <c r="R1078" s="39"/>
      <c r="S1078" s="9"/>
      <c r="T1078" s="39"/>
      <c r="U1078" s="39"/>
      <c r="V1078" s="39"/>
      <c r="W1078" s="39"/>
      <c r="X1078" s="9"/>
      <c r="Y1078" s="39"/>
      <c r="Z1078" s="39"/>
      <c r="AA1078" s="39"/>
      <c r="AB1078" s="39"/>
      <c r="AC1078" s="39"/>
      <c r="AD1078" s="39"/>
      <c r="AE1078" s="39"/>
      <c r="AF1078" s="39"/>
      <c r="AG1078" s="39"/>
      <c r="AH1078" s="39"/>
      <c r="AI1078" s="39"/>
      <c r="AJ1078" s="39"/>
      <c r="AK1078" s="39"/>
      <c r="AL1078" s="39"/>
      <c r="AM1078" s="39"/>
    </row>
    <row r="1079" spans="1:39" outlineLevel="3">
      <c r="A1079" s="11">
        <f>ROW()</f>
        <v>1079</v>
      </c>
      <c r="C1079" s="6" t="s">
        <v>511</v>
      </c>
      <c r="D1079" s="39"/>
      <c r="E1079" s="39"/>
      <c r="F1079" s="39"/>
      <c r="G1079" s="39"/>
      <c r="H1079" s="39"/>
      <c r="I1079" s="39"/>
      <c r="J1079" s="39"/>
      <c r="K1079" s="39"/>
      <c r="L1079" s="39"/>
      <c r="M1079" s="39"/>
      <c r="N1079" s="39"/>
      <c r="O1079" s="39"/>
      <c r="P1079" s="39"/>
      <c r="Q1079" s="39"/>
      <c r="R1079" s="39"/>
      <c r="S1079" s="9"/>
      <c r="T1079" s="39"/>
      <c r="U1079" s="39"/>
      <c r="V1079" s="39"/>
      <c r="W1079" s="39"/>
      <c r="X1079" s="9"/>
      <c r="Y1079" s="39"/>
      <c r="Z1079" s="39"/>
      <c r="AA1079" s="39"/>
      <c r="AB1079" s="39"/>
      <c r="AC1079" s="39"/>
      <c r="AD1079" s="39"/>
      <c r="AE1079" s="39"/>
      <c r="AF1079" s="39"/>
      <c r="AG1079" s="39"/>
      <c r="AH1079" s="39"/>
      <c r="AI1079" s="39"/>
      <c r="AJ1079" s="39"/>
      <c r="AK1079" s="39"/>
      <c r="AL1079" s="39"/>
      <c r="AM1079" s="39"/>
    </row>
    <row r="1080" spans="1:39" outlineLevel="3">
      <c r="A1080" s="11">
        <f>ROW()</f>
        <v>1080</v>
      </c>
      <c r="C1080" s="6" t="s">
        <v>655</v>
      </c>
      <c r="D1080" s="39"/>
      <c r="E1080" s="39"/>
      <c r="F1080" s="39"/>
      <c r="G1080" s="39"/>
      <c r="H1080" s="39"/>
      <c r="I1080" s="39"/>
      <c r="J1080" s="39"/>
      <c r="K1080" s="39"/>
      <c r="L1080" s="39"/>
      <c r="M1080" s="39"/>
      <c r="N1080" s="39"/>
      <c r="O1080" s="39"/>
      <c r="P1080" s="39"/>
      <c r="Q1080" s="39"/>
      <c r="R1080" s="39"/>
      <c r="S1080" s="9"/>
      <c r="T1080" s="39"/>
      <c r="U1080" s="39"/>
      <c r="V1080" s="39"/>
      <c r="W1080" s="39"/>
      <c r="X1080" s="9"/>
      <c r="Y1080" s="39"/>
      <c r="Z1080" s="39"/>
      <c r="AA1080" s="39"/>
      <c r="AB1080" s="39"/>
      <c r="AC1080" s="39"/>
      <c r="AD1080" s="39"/>
      <c r="AE1080" s="39"/>
      <c r="AF1080" s="39"/>
      <c r="AG1080" s="39"/>
      <c r="AH1080" s="39"/>
      <c r="AI1080" s="39"/>
      <c r="AJ1080" s="39"/>
      <c r="AK1080" s="39"/>
      <c r="AL1080" s="39"/>
      <c r="AM1080" s="39"/>
    </row>
    <row r="1081" spans="1:39" outlineLevel="3">
      <c r="A1081" s="11">
        <f>ROW()</f>
        <v>1081</v>
      </c>
      <c r="C1081" s="6" t="s">
        <v>656</v>
      </c>
      <c r="D1081" s="39"/>
      <c r="E1081" s="39"/>
      <c r="F1081" s="39"/>
      <c r="G1081" s="39"/>
      <c r="H1081" s="39"/>
      <c r="I1081" s="39"/>
      <c r="J1081" s="39"/>
      <c r="K1081" s="39"/>
      <c r="L1081" s="39"/>
      <c r="M1081" s="39"/>
      <c r="N1081" s="39"/>
      <c r="O1081" s="39"/>
      <c r="P1081" s="39"/>
      <c r="Q1081" s="39"/>
      <c r="R1081" s="39"/>
      <c r="S1081" s="9"/>
      <c r="T1081" s="39"/>
      <c r="U1081" s="39"/>
      <c r="V1081" s="39"/>
      <c r="W1081" s="39"/>
      <c r="X1081" s="9"/>
      <c r="Y1081" s="39"/>
      <c r="Z1081" s="39"/>
      <c r="AA1081" s="39"/>
      <c r="AB1081" s="39"/>
      <c r="AC1081" s="39"/>
      <c r="AD1081" s="39"/>
      <c r="AE1081" s="39"/>
      <c r="AF1081" s="39"/>
      <c r="AG1081" s="39"/>
      <c r="AH1081" s="39"/>
      <c r="AI1081" s="39"/>
      <c r="AJ1081" s="39"/>
      <c r="AK1081" s="39"/>
      <c r="AL1081" s="39"/>
      <c r="AM1081" s="39"/>
    </row>
    <row r="1082" spans="1:39" outlineLevel="3">
      <c r="A1082" s="11">
        <f>ROW()</f>
        <v>1082</v>
      </c>
      <c r="C1082" s="6" t="s">
        <v>667</v>
      </c>
      <c r="D1082" s="39"/>
      <c r="E1082" s="39"/>
      <c r="F1082" s="39"/>
      <c r="G1082" s="39"/>
      <c r="H1082" s="39"/>
      <c r="I1082" s="39"/>
      <c r="J1082" s="39"/>
      <c r="K1082" s="39"/>
      <c r="L1082" s="39"/>
      <c r="M1082" s="39"/>
      <c r="N1082" s="39"/>
      <c r="O1082" s="39"/>
      <c r="P1082" s="39"/>
      <c r="Q1082" s="39"/>
      <c r="R1082" s="39"/>
      <c r="S1082" s="9"/>
      <c r="T1082" s="39"/>
      <c r="U1082" s="39"/>
      <c r="V1082" s="39"/>
      <c r="W1082" s="39"/>
      <c r="X1082" s="9"/>
      <c r="Y1082" s="39"/>
      <c r="Z1082" s="39"/>
      <c r="AA1082" s="39"/>
      <c r="AB1082" s="39"/>
      <c r="AC1082" s="39"/>
      <c r="AD1082" s="39"/>
      <c r="AE1082" s="39"/>
      <c r="AF1082" s="39"/>
      <c r="AG1082" s="39"/>
      <c r="AH1082" s="39"/>
      <c r="AI1082" s="39"/>
      <c r="AJ1082" s="39"/>
      <c r="AK1082" s="39"/>
      <c r="AL1082" s="39"/>
      <c r="AM1082" s="39"/>
    </row>
    <row r="1083" spans="1:39" outlineLevel="3">
      <c r="A1083" s="11">
        <f>ROW()</f>
        <v>1083</v>
      </c>
      <c r="C1083" s="6" t="s">
        <v>212</v>
      </c>
      <c r="D1083" s="39"/>
      <c r="E1083" s="39"/>
      <c r="F1083" s="39"/>
      <c r="G1083" s="39"/>
      <c r="H1083" s="39"/>
      <c r="I1083" s="39"/>
      <c r="J1083" s="39"/>
      <c r="K1083" s="39"/>
      <c r="L1083" s="39"/>
      <c r="M1083" s="39"/>
      <c r="N1083" s="39"/>
      <c r="O1083" s="39"/>
      <c r="P1083" s="39"/>
      <c r="Q1083" s="39"/>
      <c r="R1083" s="39"/>
      <c r="S1083" s="9"/>
      <c r="T1083" s="39"/>
      <c r="U1083" s="39"/>
      <c r="V1083" s="39"/>
      <c r="W1083" s="39"/>
      <c r="X1083" s="9"/>
      <c r="Y1083" s="39"/>
      <c r="Z1083" s="39"/>
      <c r="AA1083" s="39"/>
      <c r="AB1083" s="39"/>
      <c r="AC1083" s="39"/>
      <c r="AD1083" s="39"/>
      <c r="AE1083" s="39"/>
      <c r="AF1083" s="39"/>
      <c r="AG1083" s="39"/>
      <c r="AH1083" s="39"/>
      <c r="AI1083" s="39"/>
      <c r="AJ1083" s="39"/>
      <c r="AK1083" s="39"/>
      <c r="AL1083" s="39"/>
      <c r="AM1083" s="39"/>
    </row>
    <row r="1084" spans="1:39" outlineLevel="3">
      <c r="A1084" s="11">
        <f>ROW()</f>
        <v>1084</v>
      </c>
      <c r="C1084" s="30" t="s">
        <v>362</v>
      </c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15"/>
      <c r="T1084" s="90"/>
      <c r="U1084" s="90"/>
      <c r="V1084" s="90"/>
      <c r="W1084" s="90"/>
      <c r="X1084" s="15"/>
      <c r="Y1084" s="90"/>
      <c r="Z1084" s="90"/>
      <c r="AA1084" s="90"/>
      <c r="AB1084" s="90"/>
      <c r="AC1084" s="90"/>
      <c r="AD1084" s="90"/>
      <c r="AE1084" s="90"/>
      <c r="AF1084" s="90"/>
      <c r="AG1084" s="90"/>
      <c r="AH1084" s="90"/>
      <c r="AI1084" s="90"/>
      <c r="AJ1084" s="90"/>
      <c r="AK1084" s="90"/>
      <c r="AL1084" s="90"/>
      <c r="AM1084" s="90"/>
    </row>
    <row r="1085" spans="1:39" outlineLevel="3">
      <c r="A1085" s="11">
        <f>ROW()</f>
        <v>1085</v>
      </c>
      <c r="C1085" s="6" t="s">
        <v>1</v>
      </c>
      <c r="D1085" s="39"/>
      <c r="E1085" s="39"/>
      <c r="F1085" s="39"/>
      <c r="G1085" s="39"/>
      <c r="H1085" s="39"/>
      <c r="I1085" s="39"/>
      <c r="J1085" s="39"/>
      <c r="K1085" s="39"/>
      <c r="L1085" s="39"/>
      <c r="M1085" s="39"/>
      <c r="N1085" s="39"/>
      <c r="O1085" s="39"/>
      <c r="P1085" s="39"/>
      <c r="Q1085" s="39"/>
      <c r="R1085" s="39"/>
      <c r="S1085" s="9"/>
      <c r="T1085" s="39"/>
      <c r="U1085" s="39"/>
      <c r="V1085" s="39"/>
      <c r="W1085" s="39"/>
      <c r="X1085" s="9"/>
      <c r="Y1085" s="39"/>
      <c r="Z1085" s="39"/>
      <c r="AA1085" s="39"/>
      <c r="AB1085" s="39"/>
      <c r="AC1085" s="39"/>
      <c r="AD1085" s="39"/>
      <c r="AE1085" s="39"/>
      <c r="AF1085" s="39"/>
      <c r="AG1085" s="39"/>
      <c r="AH1085" s="39"/>
      <c r="AI1085" s="39"/>
      <c r="AJ1085" s="39"/>
      <c r="AK1085" s="39"/>
      <c r="AL1085" s="39"/>
      <c r="AM1085" s="39"/>
    </row>
    <row r="1086" spans="1:39" outlineLevel="2">
      <c r="A1086" s="11">
        <f>ROW()</f>
        <v>1086</v>
      </c>
      <c r="D1086" s="39"/>
      <c r="E1086" s="39"/>
      <c r="F1086" s="39"/>
      <c r="G1086" s="39"/>
      <c r="H1086" s="39"/>
      <c r="I1086" s="39"/>
      <c r="J1086" s="39"/>
      <c r="K1086" s="39"/>
      <c r="L1086" s="39"/>
      <c r="M1086" s="39"/>
      <c r="N1086" s="39"/>
      <c r="O1086" s="39"/>
      <c r="P1086" s="39"/>
      <c r="Q1086" s="39"/>
      <c r="R1086" s="39"/>
      <c r="S1086" s="39"/>
      <c r="T1086" s="39"/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39"/>
      <c r="AE1086" s="39"/>
      <c r="AF1086" s="39"/>
      <c r="AG1086" s="39"/>
      <c r="AH1086" s="39"/>
      <c r="AI1086" s="39"/>
      <c r="AJ1086" s="39"/>
      <c r="AK1086" s="39"/>
      <c r="AL1086" s="39"/>
      <c r="AM1086" s="39"/>
    </row>
    <row r="1087" spans="1:39" s="10" customFormat="1" outlineLevel="1">
      <c r="A1087" s="324" t="s">
        <v>148</v>
      </c>
      <c r="B1087" s="347"/>
      <c r="C1087" s="325"/>
      <c r="D1087" s="325"/>
      <c r="E1087" s="325"/>
      <c r="F1087" s="325"/>
      <c r="G1087" s="325"/>
      <c r="H1087" s="326"/>
      <c r="I1087" s="326"/>
      <c r="J1087" s="326"/>
      <c r="K1087" s="326"/>
      <c r="L1087" s="326"/>
      <c r="M1087" s="326"/>
      <c r="N1087" s="326"/>
      <c r="O1087" s="326"/>
      <c r="P1087" s="326"/>
      <c r="Q1087" s="326"/>
      <c r="R1087" s="326"/>
      <c r="S1087" s="326"/>
      <c r="T1087" s="326"/>
      <c r="U1087" s="326"/>
      <c r="V1087" s="326"/>
      <c r="W1087" s="326"/>
      <c r="X1087" s="326"/>
      <c r="Y1087" s="326"/>
      <c r="Z1087" s="326"/>
      <c r="AA1087" s="326"/>
      <c r="AB1087" s="326"/>
      <c r="AC1087" s="326"/>
      <c r="AD1087" s="326"/>
      <c r="AE1087" s="326"/>
      <c r="AF1087" s="326"/>
      <c r="AG1087" s="326"/>
      <c r="AH1087" s="326"/>
      <c r="AI1087" s="326"/>
      <c r="AJ1087" s="326"/>
      <c r="AK1087" s="326"/>
      <c r="AL1087" s="326"/>
      <c r="AM1087" s="326"/>
    </row>
    <row r="1088" spans="1:39" outlineLevel="2">
      <c r="A1088" s="11">
        <f>ROW()</f>
        <v>1088</v>
      </c>
      <c r="B1088" s="343" t="s">
        <v>141</v>
      </c>
      <c r="D1088" s="39"/>
      <c r="E1088" s="39"/>
      <c r="F1088" s="39"/>
      <c r="G1088" s="39"/>
      <c r="H1088" s="39"/>
      <c r="I1088" s="39"/>
      <c r="J1088" s="156"/>
      <c r="K1088" s="39"/>
      <c r="L1088" s="39"/>
      <c r="M1088" s="39"/>
      <c r="N1088" s="39"/>
      <c r="O1088" s="39"/>
      <c r="P1088" s="39"/>
      <c r="Q1088" s="39"/>
      <c r="R1088" s="39"/>
      <c r="S1088" s="39"/>
      <c r="T1088" s="39"/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F1088" s="39"/>
      <c r="AG1088" s="39"/>
      <c r="AH1088" s="39"/>
      <c r="AI1088" s="39"/>
      <c r="AJ1088" s="39"/>
      <c r="AK1088" s="39"/>
      <c r="AL1088" s="39"/>
      <c r="AM1088" s="39"/>
    </row>
    <row r="1089" spans="1:39" outlineLevel="2">
      <c r="A1089" s="11">
        <f>ROW()</f>
        <v>1089</v>
      </c>
      <c r="C1089" s="6" t="s">
        <v>2</v>
      </c>
      <c r="D1089" s="39"/>
      <c r="E1089" s="39"/>
      <c r="F1089" s="39"/>
      <c r="G1089" s="39"/>
      <c r="H1089" s="39"/>
      <c r="I1089" s="9"/>
      <c r="J1089" s="39"/>
      <c r="K1089" s="163"/>
      <c r="L1089" s="163"/>
      <c r="M1089" s="163"/>
      <c r="N1089" s="163"/>
      <c r="O1089" s="163"/>
      <c r="P1089" s="163"/>
      <c r="Q1089" s="164">
        <f>Inputs!$E$64</f>
        <v>20</v>
      </c>
      <c r="R1089" s="163">
        <f t="shared" ref="R1089:R1096" si="3100">MAX(0,Q1089-1)</f>
        <v>19</v>
      </c>
      <c r="S1089" s="163">
        <f t="shared" ref="S1089:S1096" si="3101">MAX(0,R1089-1)</f>
        <v>18</v>
      </c>
      <c r="T1089" s="163">
        <f t="shared" ref="T1089:T1096" si="3102">MAX(0,S1089-1)</f>
        <v>17</v>
      </c>
      <c r="U1089" s="163">
        <f t="shared" ref="U1089:U1096" si="3103">MAX(0,T1089-1)</f>
        <v>16</v>
      </c>
      <c r="V1089" s="163">
        <f t="shared" ref="V1089:V1096" si="3104">MAX(0,U1089-1)</f>
        <v>15</v>
      </c>
      <c r="W1089" s="163">
        <f t="shared" ref="W1089:W1096" si="3105">MAX(0,V1089-1)</f>
        <v>14</v>
      </c>
      <c r="X1089" s="163">
        <f t="shared" ref="X1089:X1096" si="3106">MAX(0,W1089-1)</f>
        <v>13</v>
      </c>
      <c r="Y1089" s="163">
        <f t="shared" ref="Y1089:Y1096" si="3107">MAX(0,X1089-1)</f>
        <v>12</v>
      </c>
      <c r="Z1089" s="163">
        <f t="shared" ref="Z1089:Z1096" si="3108">MAX(0,Y1089-1)</f>
        <v>11</v>
      </c>
      <c r="AA1089" s="163">
        <f t="shared" ref="AA1089:AA1096" si="3109">MAX(0,Z1089-1)</f>
        <v>10</v>
      </c>
      <c r="AB1089" s="163">
        <f t="shared" ref="AB1089:AB1096" si="3110">MAX(0,AA1089-1)</f>
        <v>9</v>
      </c>
      <c r="AC1089" s="163">
        <f t="shared" ref="AC1089:AC1096" si="3111">MAX(0,AB1089-1)</f>
        <v>8</v>
      </c>
      <c r="AD1089" s="163">
        <f t="shared" ref="AD1089:AD1096" si="3112">MAX(0,AC1089-1)</f>
        <v>7</v>
      </c>
      <c r="AE1089" s="163">
        <f t="shared" ref="AE1089:AE1096" si="3113">MAX(0,AD1089-1)</f>
        <v>6</v>
      </c>
      <c r="AF1089" s="163">
        <f t="shared" ref="AF1089:AF1096" si="3114">MAX(0,AE1089-1)</f>
        <v>5</v>
      </c>
      <c r="AG1089" s="163">
        <f t="shared" ref="AG1089:AG1096" si="3115">MAX(0,AF1089-1)</f>
        <v>4</v>
      </c>
      <c r="AH1089" s="163">
        <f t="shared" ref="AH1089:AH1096" si="3116">MAX(0,AG1089-1)</f>
        <v>3</v>
      </c>
      <c r="AI1089" s="163">
        <f t="shared" ref="AI1089:AI1096" si="3117">MAX(0,AH1089-1)</f>
        <v>2</v>
      </c>
      <c r="AJ1089" s="163">
        <f t="shared" ref="AJ1089:AJ1096" si="3118">MAX(0,AI1089-1)</f>
        <v>1</v>
      </c>
      <c r="AK1089" s="163">
        <f t="shared" ref="AK1089:AK1096" si="3119">MAX(0,AJ1089-1)</f>
        <v>0</v>
      </c>
      <c r="AL1089" s="163">
        <f t="shared" ref="AL1089:AL1096" si="3120">MAX(0,AK1089-1)</f>
        <v>0</v>
      </c>
      <c r="AM1089" s="163">
        <f t="shared" ref="AM1089:AM1096" si="3121">MAX(0,AL1089-1)</f>
        <v>0</v>
      </c>
    </row>
    <row r="1090" spans="1:39" outlineLevel="2">
      <c r="A1090" s="11">
        <f>ROW()</f>
        <v>1090</v>
      </c>
      <c r="C1090" s="6" t="s">
        <v>3</v>
      </c>
      <c r="D1090" s="39"/>
      <c r="E1090" s="39"/>
      <c r="F1090" s="39"/>
      <c r="G1090" s="39"/>
      <c r="H1090" s="39"/>
      <c r="I1090" s="9"/>
      <c r="J1090" s="39"/>
      <c r="K1090" s="163"/>
      <c r="L1090" s="163"/>
      <c r="M1090" s="163"/>
      <c r="N1090" s="163"/>
      <c r="O1090" s="163"/>
      <c r="P1090" s="163"/>
      <c r="Q1090" s="164">
        <f>Inputs!$E$65</f>
        <v>20</v>
      </c>
      <c r="R1090" s="163">
        <f t="shared" si="3100"/>
        <v>19</v>
      </c>
      <c r="S1090" s="163">
        <f t="shared" si="3101"/>
        <v>18</v>
      </c>
      <c r="T1090" s="163">
        <f t="shared" si="3102"/>
        <v>17</v>
      </c>
      <c r="U1090" s="163">
        <f t="shared" si="3103"/>
        <v>16</v>
      </c>
      <c r="V1090" s="163">
        <f t="shared" si="3104"/>
        <v>15</v>
      </c>
      <c r="W1090" s="163">
        <f t="shared" si="3105"/>
        <v>14</v>
      </c>
      <c r="X1090" s="163">
        <f t="shared" si="3106"/>
        <v>13</v>
      </c>
      <c r="Y1090" s="163">
        <f t="shared" si="3107"/>
        <v>12</v>
      </c>
      <c r="Z1090" s="163">
        <f t="shared" si="3108"/>
        <v>11</v>
      </c>
      <c r="AA1090" s="163">
        <f t="shared" si="3109"/>
        <v>10</v>
      </c>
      <c r="AB1090" s="163">
        <f t="shared" si="3110"/>
        <v>9</v>
      </c>
      <c r="AC1090" s="163">
        <f t="shared" si="3111"/>
        <v>8</v>
      </c>
      <c r="AD1090" s="163">
        <f t="shared" si="3112"/>
        <v>7</v>
      </c>
      <c r="AE1090" s="163">
        <f t="shared" si="3113"/>
        <v>6</v>
      </c>
      <c r="AF1090" s="163">
        <f t="shared" si="3114"/>
        <v>5</v>
      </c>
      <c r="AG1090" s="163">
        <f t="shared" si="3115"/>
        <v>4</v>
      </c>
      <c r="AH1090" s="163">
        <f t="shared" si="3116"/>
        <v>3</v>
      </c>
      <c r="AI1090" s="163">
        <f t="shared" si="3117"/>
        <v>2</v>
      </c>
      <c r="AJ1090" s="163">
        <f t="shared" si="3118"/>
        <v>1</v>
      </c>
      <c r="AK1090" s="163">
        <f t="shared" si="3119"/>
        <v>0</v>
      </c>
      <c r="AL1090" s="163">
        <f t="shared" si="3120"/>
        <v>0</v>
      </c>
      <c r="AM1090" s="163">
        <f t="shared" si="3121"/>
        <v>0</v>
      </c>
    </row>
    <row r="1091" spans="1:39" outlineLevel="2">
      <c r="A1091" s="11">
        <f>ROW()</f>
        <v>1091</v>
      </c>
      <c r="C1091" s="6" t="s">
        <v>4</v>
      </c>
      <c r="D1091" s="39"/>
      <c r="E1091" s="39"/>
      <c r="F1091" s="39"/>
      <c r="G1091" s="39"/>
      <c r="H1091" s="39"/>
      <c r="I1091" s="9"/>
      <c r="J1091" s="39"/>
      <c r="K1091" s="163"/>
      <c r="L1091" s="163"/>
      <c r="M1091" s="163"/>
      <c r="N1091" s="163"/>
      <c r="O1091" s="163"/>
      <c r="P1091" s="163"/>
      <c r="Q1091" s="164">
        <f>Inputs!$E$66</f>
        <v>15</v>
      </c>
      <c r="R1091" s="163">
        <f t="shared" si="3100"/>
        <v>14</v>
      </c>
      <c r="S1091" s="163">
        <f t="shared" si="3101"/>
        <v>13</v>
      </c>
      <c r="T1091" s="163">
        <f t="shared" si="3102"/>
        <v>12</v>
      </c>
      <c r="U1091" s="163">
        <f t="shared" si="3103"/>
        <v>11</v>
      </c>
      <c r="V1091" s="163">
        <f t="shared" si="3104"/>
        <v>10</v>
      </c>
      <c r="W1091" s="163">
        <f t="shared" si="3105"/>
        <v>9</v>
      </c>
      <c r="X1091" s="163">
        <f t="shared" si="3106"/>
        <v>8</v>
      </c>
      <c r="Y1091" s="163">
        <f t="shared" si="3107"/>
        <v>7</v>
      </c>
      <c r="Z1091" s="163">
        <f t="shared" si="3108"/>
        <v>6</v>
      </c>
      <c r="AA1091" s="163">
        <f t="shared" si="3109"/>
        <v>5</v>
      </c>
      <c r="AB1091" s="163">
        <f t="shared" si="3110"/>
        <v>4</v>
      </c>
      <c r="AC1091" s="163">
        <f t="shared" si="3111"/>
        <v>3</v>
      </c>
      <c r="AD1091" s="163">
        <f t="shared" si="3112"/>
        <v>2</v>
      </c>
      <c r="AE1091" s="163">
        <f t="shared" si="3113"/>
        <v>1</v>
      </c>
      <c r="AF1091" s="163">
        <f t="shared" si="3114"/>
        <v>0</v>
      </c>
      <c r="AG1091" s="163">
        <f t="shared" si="3115"/>
        <v>0</v>
      </c>
      <c r="AH1091" s="163">
        <f t="shared" si="3116"/>
        <v>0</v>
      </c>
      <c r="AI1091" s="163">
        <f t="shared" si="3117"/>
        <v>0</v>
      </c>
      <c r="AJ1091" s="163">
        <f t="shared" si="3118"/>
        <v>0</v>
      </c>
      <c r="AK1091" s="163">
        <f t="shared" si="3119"/>
        <v>0</v>
      </c>
      <c r="AL1091" s="163">
        <f t="shared" si="3120"/>
        <v>0</v>
      </c>
      <c r="AM1091" s="163">
        <f t="shared" si="3121"/>
        <v>0</v>
      </c>
    </row>
    <row r="1092" spans="1:39" outlineLevel="2">
      <c r="A1092" s="11">
        <f>ROW()</f>
        <v>1092</v>
      </c>
      <c r="C1092" s="6" t="s">
        <v>5</v>
      </c>
      <c r="D1092" s="39"/>
      <c r="E1092" s="39"/>
      <c r="F1092" s="39"/>
      <c r="G1092" s="39"/>
      <c r="H1092" s="39"/>
      <c r="I1092" s="9"/>
      <c r="J1092" s="39"/>
      <c r="K1092" s="163"/>
      <c r="L1092" s="163"/>
      <c r="M1092" s="163"/>
      <c r="N1092" s="163"/>
      <c r="O1092" s="163"/>
      <c r="P1092" s="163"/>
      <c r="Q1092" s="164">
        <f>Inputs!$E$67</f>
        <v>20</v>
      </c>
      <c r="R1092" s="163">
        <f t="shared" si="3100"/>
        <v>19</v>
      </c>
      <c r="S1092" s="163">
        <f t="shared" si="3101"/>
        <v>18</v>
      </c>
      <c r="T1092" s="163">
        <f t="shared" si="3102"/>
        <v>17</v>
      </c>
      <c r="U1092" s="163">
        <f t="shared" si="3103"/>
        <v>16</v>
      </c>
      <c r="V1092" s="163">
        <f t="shared" si="3104"/>
        <v>15</v>
      </c>
      <c r="W1092" s="163">
        <f t="shared" si="3105"/>
        <v>14</v>
      </c>
      <c r="X1092" s="163">
        <f t="shared" si="3106"/>
        <v>13</v>
      </c>
      <c r="Y1092" s="163">
        <f t="shared" si="3107"/>
        <v>12</v>
      </c>
      <c r="Z1092" s="163">
        <f t="shared" si="3108"/>
        <v>11</v>
      </c>
      <c r="AA1092" s="163">
        <f t="shared" si="3109"/>
        <v>10</v>
      </c>
      <c r="AB1092" s="163">
        <f t="shared" si="3110"/>
        <v>9</v>
      </c>
      <c r="AC1092" s="163">
        <f t="shared" si="3111"/>
        <v>8</v>
      </c>
      <c r="AD1092" s="163">
        <f t="shared" si="3112"/>
        <v>7</v>
      </c>
      <c r="AE1092" s="163">
        <f t="shared" si="3113"/>
        <v>6</v>
      </c>
      <c r="AF1092" s="163">
        <f t="shared" si="3114"/>
        <v>5</v>
      </c>
      <c r="AG1092" s="163">
        <f t="shared" si="3115"/>
        <v>4</v>
      </c>
      <c r="AH1092" s="163">
        <f t="shared" si="3116"/>
        <v>3</v>
      </c>
      <c r="AI1092" s="163">
        <f t="shared" si="3117"/>
        <v>2</v>
      </c>
      <c r="AJ1092" s="163">
        <f t="shared" si="3118"/>
        <v>1</v>
      </c>
      <c r="AK1092" s="163">
        <f t="shared" si="3119"/>
        <v>0</v>
      </c>
      <c r="AL1092" s="163">
        <f t="shared" si="3120"/>
        <v>0</v>
      </c>
      <c r="AM1092" s="163">
        <f t="shared" si="3121"/>
        <v>0</v>
      </c>
    </row>
    <row r="1093" spans="1:39" outlineLevel="2">
      <c r="A1093" s="11">
        <f>ROW()</f>
        <v>1093</v>
      </c>
      <c r="C1093" s="6" t="s">
        <v>473</v>
      </c>
      <c r="D1093" s="39"/>
      <c r="E1093" s="39"/>
      <c r="F1093" s="39"/>
      <c r="G1093" s="39"/>
      <c r="H1093" s="39"/>
      <c r="I1093" s="9"/>
      <c r="J1093" s="39"/>
      <c r="K1093" s="163"/>
      <c r="L1093" s="163"/>
      <c r="M1093" s="163"/>
      <c r="N1093" s="163"/>
      <c r="O1093" s="163"/>
      <c r="P1093" s="163"/>
      <c r="Q1093" s="164">
        <f>Inputs!$E$68</f>
        <v>5</v>
      </c>
      <c r="R1093" s="163">
        <f t="shared" si="3100"/>
        <v>4</v>
      </c>
      <c r="S1093" s="163">
        <f t="shared" si="3101"/>
        <v>3</v>
      </c>
      <c r="T1093" s="163">
        <f t="shared" si="3102"/>
        <v>2</v>
      </c>
      <c r="U1093" s="163">
        <f t="shared" si="3103"/>
        <v>1</v>
      </c>
      <c r="V1093" s="163">
        <f t="shared" si="3104"/>
        <v>0</v>
      </c>
      <c r="W1093" s="163">
        <f t="shared" si="3105"/>
        <v>0</v>
      </c>
      <c r="X1093" s="163">
        <f t="shared" si="3106"/>
        <v>0</v>
      </c>
      <c r="Y1093" s="163">
        <f t="shared" si="3107"/>
        <v>0</v>
      </c>
      <c r="Z1093" s="163">
        <f t="shared" si="3108"/>
        <v>0</v>
      </c>
      <c r="AA1093" s="163">
        <f t="shared" si="3109"/>
        <v>0</v>
      </c>
      <c r="AB1093" s="163">
        <f t="shared" si="3110"/>
        <v>0</v>
      </c>
      <c r="AC1093" s="163">
        <f t="shared" si="3111"/>
        <v>0</v>
      </c>
      <c r="AD1093" s="163">
        <f t="shared" si="3112"/>
        <v>0</v>
      </c>
      <c r="AE1093" s="163">
        <f t="shared" si="3113"/>
        <v>0</v>
      </c>
      <c r="AF1093" s="163">
        <f t="shared" si="3114"/>
        <v>0</v>
      </c>
      <c r="AG1093" s="163">
        <f t="shared" si="3115"/>
        <v>0</v>
      </c>
      <c r="AH1093" s="163">
        <f t="shared" si="3116"/>
        <v>0</v>
      </c>
      <c r="AI1093" s="163">
        <f t="shared" si="3117"/>
        <v>0</v>
      </c>
      <c r="AJ1093" s="163">
        <f t="shared" si="3118"/>
        <v>0</v>
      </c>
      <c r="AK1093" s="163">
        <f t="shared" si="3119"/>
        <v>0</v>
      </c>
      <c r="AL1093" s="163">
        <f t="shared" si="3120"/>
        <v>0</v>
      </c>
      <c r="AM1093" s="163">
        <f t="shared" si="3121"/>
        <v>0</v>
      </c>
    </row>
    <row r="1094" spans="1:39" outlineLevel="2">
      <c r="A1094" s="11">
        <f>ROW()</f>
        <v>1094</v>
      </c>
      <c r="C1094" s="6" t="s">
        <v>474</v>
      </c>
      <c r="D1094" s="39"/>
      <c r="E1094" s="39"/>
      <c r="F1094" s="39"/>
      <c r="G1094" s="39"/>
      <c r="H1094" s="39"/>
      <c r="I1094" s="9"/>
      <c r="J1094" s="39"/>
      <c r="K1094" s="163"/>
      <c r="L1094" s="163"/>
      <c r="M1094" s="163"/>
      <c r="N1094" s="163"/>
      <c r="O1094" s="163"/>
      <c r="P1094" s="163"/>
      <c r="Q1094" s="164">
        <f>Inputs!$E$69</f>
        <v>15</v>
      </c>
      <c r="R1094" s="163">
        <f t="shared" si="3100"/>
        <v>14</v>
      </c>
      <c r="S1094" s="163">
        <f t="shared" si="3101"/>
        <v>13</v>
      </c>
      <c r="T1094" s="163">
        <f t="shared" si="3102"/>
        <v>12</v>
      </c>
      <c r="U1094" s="163">
        <f t="shared" si="3103"/>
        <v>11</v>
      </c>
      <c r="V1094" s="163">
        <f t="shared" si="3104"/>
        <v>10</v>
      </c>
      <c r="W1094" s="163">
        <f t="shared" si="3105"/>
        <v>9</v>
      </c>
      <c r="X1094" s="163">
        <f t="shared" si="3106"/>
        <v>8</v>
      </c>
      <c r="Y1094" s="163">
        <f t="shared" si="3107"/>
        <v>7</v>
      </c>
      <c r="Z1094" s="163">
        <f t="shared" si="3108"/>
        <v>6</v>
      </c>
      <c r="AA1094" s="163">
        <f t="shared" si="3109"/>
        <v>5</v>
      </c>
      <c r="AB1094" s="163">
        <f t="shared" si="3110"/>
        <v>4</v>
      </c>
      <c r="AC1094" s="163">
        <f t="shared" si="3111"/>
        <v>3</v>
      </c>
      <c r="AD1094" s="163">
        <f t="shared" si="3112"/>
        <v>2</v>
      </c>
      <c r="AE1094" s="163">
        <f t="shared" si="3113"/>
        <v>1</v>
      </c>
      <c r="AF1094" s="163">
        <f t="shared" si="3114"/>
        <v>0</v>
      </c>
      <c r="AG1094" s="163">
        <f t="shared" si="3115"/>
        <v>0</v>
      </c>
      <c r="AH1094" s="163">
        <f t="shared" si="3116"/>
        <v>0</v>
      </c>
      <c r="AI1094" s="163">
        <f t="shared" si="3117"/>
        <v>0</v>
      </c>
      <c r="AJ1094" s="163">
        <f t="shared" si="3118"/>
        <v>0</v>
      </c>
      <c r="AK1094" s="163">
        <f t="shared" si="3119"/>
        <v>0</v>
      </c>
      <c r="AL1094" s="163">
        <f t="shared" si="3120"/>
        <v>0</v>
      </c>
      <c r="AM1094" s="163">
        <f t="shared" si="3121"/>
        <v>0</v>
      </c>
    </row>
    <row r="1095" spans="1:39" outlineLevel="2">
      <c r="A1095" s="11">
        <f>ROW()</f>
        <v>1095</v>
      </c>
      <c r="C1095" s="6" t="s">
        <v>477</v>
      </c>
      <c r="D1095" s="39"/>
      <c r="E1095" s="39"/>
      <c r="F1095" s="39"/>
      <c r="G1095" s="39"/>
      <c r="H1095" s="39"/>
      <c r="I1095" s="9"/>
      <c r="J1095" s="39"/>
      <c r="K1095" s="163"/>
      <c r="L1095" s="163"/>
      <c r="M1095" s="163"/>
      <c r="N1095" s="163"/>
      <c r="O1095" s="163"/>
      <c r="P1095" s="163"/>
      <c r="Q1095" s="164">
        <f>Inputs!$E$70</f>
        <v>10</v>
      </c>
      <c r="R1095" s="163">
        <f t="shared" si="3100"/>
        <v>9</v>
      </c>
      <c r="S1095" s="163">
        <f t="shared" si="3101"/>
        <v>8</v>
      </c>
      <c r="T1095" s="163">
        <f t="shared" si="3102"/>
        <v>7</v>
      </c>
      <c r="U1095" s="163">
        <f t="shared" si="3103"/>
        <v>6</v>
      </c>
      <c r="V1095" s="163">
        <f t="shared" si="3104"/>
        <v>5</v>
      </c>
      <c r="W1095" s="163">
        <f t="shared" si="3105"/>
        <v>4</v>
      </c>
      <c r="X1095" s="163">
        <f t="shared" si="3106"/>
        <v>3</v>
      </c>
      <c r="Y1095" s="163">
        <f t="shared" si="3107"/>
        <v>2</v>
      </c>
      <c r="Z1095" s="163">
        <f t="shared" si="3108"/>
        <v>1</v>
      </c>
      <c r="AA1095" s="163">
        <f t="shared" si="3109"/>
        <v>0</v>
      </c>
      <c r="AB1095" s="163">
        <f t="shared" si="3110"/>
        <v>0</v>
      </c>
      <c r="AC1095" s="163">
        <f t="shared" si="3111"/>
        <v>0</v>
      </c>
      <c r="AD1095" s="163">
        <f t="shared" si="3112"/>
        <v>0</v>
      </c>
      <c r="AE1095" s="163">
        <f t="shared" si="3113"/>
        <v>0</v>
      </c>
      <c r="AF1095" s="163">
        <f t="shared" si="3114"/>
        <v>0</v>
      </c>
      <c r="AG1095" s="163">
        <f t="shared" si="3115"/>
        <v>0</v>
      </c>
      <c r="AH1095" s="163">
        <f t="shared" si="3116"/>
        <v>0</v>
      </c>
      <c r="AI1095" s="163">
        <f t="shared" si="3117"/>
        <v>0</v>
      </c>
      <c r="AJ1095" s="163">
        <f t="shared" si="3118"/>
        <v>0</v>
      </c>
      <c r="AK1095" s="163">
        <f t="shared" si="3119"/>
        <v>0</v>
      </c>
      <c r="AL1095" s="163">
        <f t="shared" si="3120"/>
        <v>0</v>
      </c>
      <c r="AM1095" s="163">
        <f t="shared" si="3121"/>
        <v>0</v>
      </c>
    </row>
    <row r="1096" spans="1:39" outlineLevel="2">
      <c r="A1096" s="11">
        <f>ROW()</f>
        <v>1096</v>
      </c>
      <c r="C1096" s="6" t="s">
        <v>511</v>
      </c>
      <c r="D1096" s="39"/>
      <c r="E1096" s="39"/>
      <c r="F1096" s="39"/>
      <c r="G1096" s="39"/>
      <c r="H1096" s="39"/>
      <c r="I1096" s="9"/>
      <c r="J1096" s="39"/>
      <c r="K1096" s="163"/>
      <c r="L1096" s="163"/>
      <c r="M1096" s="163"/>
      <c r="N1096" s="163"/>
      <c r="O1096" s="163"/>
      <c r="P1096" s="163"/>
      <c r="Q1096" s="164">
        <f>Inputs!$E$71</f>
        <v>20</v>
      </c>
      <c r="R1096" s="163">
        <f t="shared" si="3100"/>
        <v>19</v>
      </c>
      <c r="S1096" s="163">
        <f t="shared" si="3101"/>
        <v>18</v>
      </c>
      <c r="T1096" s="163">
        <f t="shared" si="3102"/>
        <v>17</v>
      </c>
      <c r="U1096" s="163">
        <f t="shared" si="3103"/>
        <v>16</v>
      </c>
      <c r="V1096" s="163">
        <f t="shared" si="3104"/>
        <v>15</v>
      </c>
      <c r="W1096" s="163">
        <f t="shared" si="3105"/>
        <v>14</v>
      </c>
      <c r="X1096" s="163">
        <f t="shared" si="3106"/>
        <v>13</v>
      </c>
      <c r="Y1096" s="163">
        <f t="shared" si="3107"/>
        <v>12</v>
      </c>
      <c r="Z1096" s="163">
        <f t="shared" si="3108"/>
        <v>11</v>
      </c>
      <c r="AA1096" s="163">
        <f t="shared" si="3109"/>
        <v>10</v>
      </c>
      <c r="AB1096" s="163">
        <f t="shared" si="3110"/>
        <v>9</v>
      </c>
      <c r="AC1096" s="163">
        <f t="shared" si="3111"/>
        <v>8</v>
      </c>
      <c r="AD1096" s="163">
        <f t="shared" si="3112"/>
        <v>7</v>
      </c>
      <c r="AE1096" s="163">
        <f t="shared" si="3113"/>
        <v>6</v>
      </c>
      <c r="AF1096" s="163">
        <f t="shared" si="3114"/>
        <v>5</v>
      </c>
      <c r="AG1096" s="163">
        <f t="shared" si="3115"/>
        <v>4</v>
      </c>
      <c r="AH1096" s="163">
        <f t="shared" si="3116"/>
        <v>3</v>
      </c>
      <c r="AI1096" s="163">
        <f t="shared" si="3117"/>
        <v>2</v>
      </c>
      <c r="AJ1096" s="163">
        <f t="shared" si="3118"/>
        <v>1</v>
      </c>
      <c r="AK1096" s="163">
        <f t="shared" si="3119"/>
        <v>0</v>
      </c>
      <c r="AL1096" s="163">
        <f t="shared" si="3120"/>
        <v>0</v>
      </c>
      <c r="AM1096" s="163">
        <f t="shared" si="3121"/>
        <v>0</v>
      </c>
    </row>
    <row r="1097" spans="1:39" outlineLevel="2">
      <c r="A1097" s="11">
        <f>ROW()</f>
        <v>1097</v>
      </c>
      <c r="C1097" s="6" t="s">
        <v>655</v>
      </c>
      <c r="D1097" s="39"/>
      <c r="E1097" s="39"/>
      <c r="F1097" s="39"/>
      <c r="G1097" s="39"/>
      <c r="H1097" s="39"/>
      <c r="I1097" s="9"/>
      <c r="J1097" s="39"/>
      <c r="K1097" s="163"/>
      <c r="L1097" s="163"/>
      <c r="M1097" s="163"/>
      <c r="N1097" s="163"/>
      <c r="O1097" s="163"/>
      <c r="P1097" s="163"/>
      <c r="Q1097" s="164"/>
      <c r="R1097" s="163"/>
      <c r="S1097" s="163"/>
      <c r="T1097" s="163"/>
      <c r="U1097" s="163"/>
      <c r="V1097" s="163"/>
      <c r="W1097" s="163"/>
      <c r="X1097" s="163"/>
      <c r="Y1097" s="163"/>
      <c r="Z1097" s="163"/>
      <c r="AA1097" s="163"/>
      <c r="AB1097" s="163"/>
      <c r="AC1097" s="163"/>
      <c r="AD1097" s="163"/>
      <c r="AE1097" s="163"/>
      <c r="AF1097" s="163"/>
      <c r="AG1097" s="163"/>
      <c r="AH1097" s="163"/>
      <c r="AI1097" s="163"/>
      <c r="AJ1097" s="163"/>
      <c r="AK1097" s="163"/>
      <c r="AL1097" s="163"/>
      <c r="AM1097" s="163"/>
    </row>
    <row r="1098" spans="1:39" outlineLevel="2">
      <c r="A1098" s="11">
        <f>ROW()</f>
        <v>1098</v>
      </c>
      <c r="C1098" s="6" t="s">
        <v>656</v>
      </c>
      <c r="D1098" s="39"/>
      <c r="E1098" s="39"/>
      <c r="F1098" s="39"/>
      <c r="G1098" s="39"/>
      <c r="H1098" s="39"/>
      <c r="I1098" s="9"/>
      <c r="J1098" s="39"/>
      <c r="K1098" s="163"/>
      <c r="L1098" s="163"/>
      <c r="M1098" s="163"/>
      <c r="N1098" s="163"/>
      <c r="O1098" s="163"/>
      <c r="P1098" s="163"/>
      <c r="Q1098" s="164"/>
      <c r="R1098" s="163"/>
      <c r="S1098" s="163"/>
      <c r="T1098" s="163"/>
      <c r="U1098" s="163"/>
      <c r="V1098" s="163"/>
      <c r="W1098" s="163"/>
      <c r="X1098" s="163"/>
      <c r="Y1098" s="163"/>
      <c r="Z1098" s="163"/>
      <c r="AA1098" s="163"/>
      <c r="AB1098" s="163"/>
      <c r="AC1098" s="163"/>
      <c r="AD1098" s="163"/>
      <c r="AE1098" s="163"/>
      <c r="AF1098" s="163"/>
      <c r="AG1098" s="163"/>
      <c r="AH1098" s="163"/>
      <c r="AI1098" s="163"/>
      <c r="AJ1098" s="163"/>
      <c r="AK1098" s="163"/>
      <c r="AL1098" s="163"/>
      <c r="AM1098" s="163"/>
    </row>
    <row r="1099" spans="1:39" outlineLevel="2">
      <c r="A1099" s="11">
        <f>ROW()</f>
        <v>1099</v>
      </c>
      <c r="C1099" s="6" t="s">
        <v>667</v>
      </c>
      <c r="D1099" s="39"/>
      <c r="E1099" s="39"/>
      <c r="F1099" s="39"/>
      <c r="G1099" s="39"/>
      <c r="H1099" s="39"/>
      <c r="I1099" s="9"/>
      <c r="J1099" s="39"/>
      <c r="K1099" s="163"/>
      <c r="L1099" s="163"/>
      <c r="M1099" s="163"/>
      <c r="N1099" s="163"/>
      <c r="O1099" s="163"/>
      <c r="P1099" s="163"/>
      <c r="Q1099" s="164"/>
      <c r="R1099" s="163"/>
      <c r="S1099" s="163"/>
      <c r="T1099" s="163"/>
      <c r="U1099" s="163"/>
      <c r="V1099" s="163"/>
      <c r="W1099" s="163"/>
      <c r="X1099" s="163"/>
      <c r="Y1099" s="163"/>
      <c r="Z1099" s="163"/>
      <c r="AA1099" s="163"/>
      <c r="AB1099" s="163"/>
      <c r="AC1099" s="163"/>
      <c r="AD1099" s="163"/>
      <c r="AE1099" s="163"/>
      <c r="AF1099" s="163"/>
      <c r="AG1099" s="163"/>
      <c r="AH1099" s="163"/>
      <c r="AI1099" s="163"/>
      <c r="AJ1099" s="163"/>
      <c r="AK1099" s="163"/>
      <c r="AL1099" s="163"/>
      <c r="AM1099" s="163"/>
    </row>
    <row r="1100" spans="1:39" outlineLevel="2">
      <c r="A1100" s="11">
        <f>ROW()</f>
        <v>1100</v>
      </c>
      <c r="C1100" s="6" t="s">
        <v>212</v>
      </c>
      <c r="D1100" s="39"/>
      <c r="E1100" s="39"/>
      <c r="F1100" s="39"/>
      <c r="G1100" s="39"/>
      <c r="H1100" s="39"/>
      <c r="I1100" s="9"/>
      <c r="J1100" s="39"/>
      <c r="K1100" s="163"/>
      <c r="L1100" s="163"/>
      <c r="M1100" s="163"/>
      <c r="N1100" s="163"/>
      <c r="O1100" s="163"/>
      <c r="P1100" s="163"/>
      <c r="Q1100" s="164"/>
      <c r="R1100" s="163"/>
      <c r="S1100" s="163"/>
      <c r="T1100" s="163"/>
      <c r="U1100" s="163"/>
      <c r="V1100" s="163"/>
      <c r="W1100" s="163"/>
      <c r="X1100" s="163"/>
      <c r="Y1100" s="163"/>
      <c r="Z1100" s="163"/>
      <c r="AA1100" s="163"/>
      <c r="AB1100" s="163"/>
      <c r="AC1100" s="163"/>
      <c r="AD1100" s="163"/>
      <c r="AE1100" s="163"/>
      <c r="AF1100" s="163"/>
      <c r="AG1100" s="163"/>
      <c r="AH1100" s="163"/>
      <c r="AI1100" s="163"/>
      <c r="AJ1100" s="163"/>
      <c r="AK1100" s="163"/>
      <c r="AL1100" s="163"/>
      <c r="AM1100" s="163"/>
    </row>
    <row r="1101" spans="1:39" outlineLevel="2">
      <c r="A1101" s="11">
        <f>ROW()</f>
        <v>1101</v>
      </c>
      <c r="C1101" s="30" t="s">
        <v>362</v>
      </c>
      <c r="D1101" s="90"/>
      <c r="E1101" s="90"/>
      <c r="F1101" s="90"/>
      <c r="G1101" s="90"/>
      <c r="H1101" s="90"/>
      <c r="I1101" s="15"/>
      <c r="J1101" s="90"/>
      <c r="K1101" s="15"/>
      <c r="L1101" s="15"/>
      <c r="M1101" s="15"/>
      <c r="N1101" s="15"/>
      <c r="O1101" s="15"/>
      <c r="P1101" s="15"/>
      <c r="Q1101" s="288">
        <f>Inputs!$E$76</f>
        <v>5</v>
      </c>
      <c r="R1101" s="928">
        <f t="shared" ref="R1101" si="3122">MAX(0,Q1101-1)</f>
        <v>4</v>
      </c>
      <c r="S1101" s="928">
        <f t="shared" ref="S1101" si="3123">MAX(0,R1101-1)</f>
        <v>3</v>
      </c>
      <c r="T1101" s="928">
        <f t="shared" ref="T1101" si="3124">MAX(0,S1101-1)</f>
        <v>2</v>
      </c>
      <c r="U1101" s="928">
        <f t="shared" ref="U1101" si="3125">MAX(0,T1101-1)</f>
        <v>1</v>
      </c>
      <c r="V1101" s="928">
        <f t="shared" ref="V1101" si="3126">MAX(0,U1101-1)</f>
        <v>0</v>
      </c>
      <c r="W1101" s="928">
        <f t="shared" ref="W1101" si="3127">MAX(0,V1101-1)</f>
        <v>0</v>
      </c>
      <c r="X1101" s="928">
        <f t="shared" ref="X1101" si="3128">MAX(0,W1101-1)</f>
        <v>0</v>
      </c>
      <c r="Y1101" s="928">
        <f t="shared" ref="Y1101" si="3129">MAX(0,X1101-1)</f>
        <v>0</v>
      </c>
      <c r="Z1101" s="928">
        <f t="shared" ref="Z1101" si="3130">MAX(0,Y1101-1)</f>
        <v>0</v>
      </c>
      <c r="AA1101" s="928">
        <f t="shared" ref="AA1101" si="3131">MAX(0,Z1101-1)</f>
        <v>0</v>
      </c>
      <c r="AB1101" s="928">
        <f t="shared" ref="AB1101" si="3132">MAX(0,AA1101-1)</f>
        <v>0</v>
      </c>
      <c r="AC1101" s="928">
        <f t="shared" ref="AC1101" si="3133">MAX(0,AB1101-1)</f>
        <v>0</v>
      </c>
      <c r="AD1101" s="928">
        <f t="shared" ref="AD1101" si="3134">MAX(0,AC1101-1)</f>
        <v>0</v>
      </c>
      <c r="AE1101" s="928">
        <f t="shared" ref="AE1101" si="3135">MAX(0,AD1101-1)</f>
        <v>0</v>
      </c>
      <c r="AF1101" s="928">
        <f t="shared" ref="AF1101" si="3136">MAX(0,AE1101-1)</f>
        <v>0</v>
      </c>
      <c r="AG1101" s="928">
        <f t="shared" ref="AG1101" si="3137">MAX(0,AF1101-1)</f>
        <v>0</v>
      </c>
      <c r="AH1101" s="928">
        <f t="shared" ref="AH1101" si="3138">MAX(0,AG1101-1)</f>
        <v>0</v>
      </c>
      <c r="AI1101" s="928">
        <f t="shared" ref="AI1101" si="3139">MAX(0,AH1101-1)</f>
        <v>0</v>
      </c>
      <c r="AJ1101" s="928">
        <f t="shared" ref="AJ1101" si="3140">MAX(0,AI1101-1)</f>
        <v>0</v>
      </c>
      <c r="AK1101" s="928">
        <f t="shared" ref="AK1101" si="3141">MAX(0,AJ1101-1)</f>
        <v>0</v>
      </c>
      <c r="AL1101" s="928">
        <f t="shared" ref="AL1101" si="3142">MAX(0,AK1101-1)</f>
        <v>0</v>
      </c>
      <c r="AM1101" s="928">
        <f t="shared" ref="AM1101" si="3143">MAX(0,AL1101-1)</f>
        <v>0</v>
      </c>
    </row>
    <row r="1102" spans="1:39" outlineLevel="2">
      <c r="A1102" s="11">
        <f>ROW()</f>
        <v>1102</v>
      </c>
      <c r="D1102" s="39"/>
      <c r="E1102" s="39"/>
      <c r="F1102" s="39"/>
      <c r="G1102" s="39"/>
      <c r="H1102" s="3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</row>
    <row r="1103" spans="1:39" outlineLevel="2">
      <c r="A1103" s="11">
        <f>ROW()</f>
        <v>1103</v>
      </c>
      <c r="B1103" s="343" t="s">
        <v>68</v>
      </c>
      <c r="D1103" s="39"/>
      <c r="E1103" s="39"/>
      <c r="F1103" s="39"/>
      <c r="G1103" s="39"/>
      <c r="H1103" s="39"/>
      <c r="I1103" s="39"/>
      <c r="J1103" s="39"/>
      <c r="K1103" s="39"/>
      <c r="L1103" s="39"/>
      <c r="M1103" s="39"/>
      <c r="N1103" s="39"/>
      <c r="O1103" s="39"/>
      <c r="P1103" s="39"/>
      <c r="Q1103" s="39"/>
      <c r="R1103" s="39"/>
      <c r="S1103" s="39"/>
      <c r="T1103" s="39"/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F1103" s="39"/>
      <c r="AG1103" s="39"/>
      <c r="AH1103" s="39"/>
      <c r="AI1103" s="39"/>
      <c r="AJ1103" s="39"/>
      <c r="AK1103" s="39"/>
      <c r="AL1103" s="39"/>
      <c r="AM1103" s="39"/>
    </row>
    <row r="1104" spans="1:39" outlineLevel="2">
      <c r="A1104" s="11">
        <f>ROW()</f>
        <v>1104</v>
      </c>
      <c r="C1104" s="6" t="s">
        <v>2</v>
      </c>
      <c r="D1104" s="39"/>
      <c r="E1104" s="39"/>
      <c r="F1104" s="39"/>
      <c r="G1104" s="39"/>
      <c r="H1104" s="39"/>
      <c r="I1104" s="39"/>
      <c r="J1104" s="39"/>
      <c r="K1104" s="39"/>
      <c r="L1104" s="39"/>
      <c r="M1104" s="39"/>
      <c r="N1104" s="39"/>
      <c r="O1104" s="39"/>
      <c r="P1104" s="9">
        <f t="shared" ref="P1104:T1107" si="3144">O1164</f>
        <v>0</v>
      </c>
      <c r="Q1104" s="9">
        <f t="shared" si="3144"/>
        <v>1.1463871999999999</v>
      </c>
      <c r="R1104" s="9">
        <f t="shared" si="3144"/>
        <v>1.08906784</v>
      </c>
      <c r="S1104" s="9">
        <f t="shared" si="3144"/>
        <v>1.0317484800000001</v>
      </c>
      <c r="T1104" s="9">
        <f t="shared" si="3144"/>
        <v>0.97442912000000004</v>
      </c>
      <c r="U1104" s="9">
        <f t="shared" ref="U1104:AC1104" si="3145">T1164</f>
        <v>0.91710976</v>
      </c>
      <c r="V1104" s="9">
        <f t="shared" si="3145"/>
        <v>0.85979039999999995</v>
      </c>
      <c r="W1104" s="9">
        <f t="shared" si="3145"/>
        <v>0.80247103999999991</v>
      </c>
      <c r="X1104" s="9">
        <f t="shared" si="3145"/>
        <v>0.74515167999999987</v>
      </c>
      <c r="Y1104" s="9">
        <f t="shared" si="3145"/>
        <v>0.68783231999999983</v>
      </c>
      <c r="Z1104" s="9">
        <f t="shared" si="3145"/>
        <v>0.6305129599999999</v>
      </c>
      <c r="AA1104" s="9">
        <f t="shared" si="3145"/>
        <v>0.57319359999999986</v>
      </c>
      <c r="AB1104" s="9">
        <f t="shared" si="3145"/>
        <v>0.51587423999999982</v>
      </c>
      <c r="AC1104" s="9">
        <f t="shared" si="3145"/>
        <v>0.45855487999999983</v>
      </c>
      <c r="AD1104" s="9">
        <f t="shared" ref="AD1104:AH1107" si="3146">AC1164</f>
        <v>0.40123551999999985</v>
      </c>
      <c r="AE1104" s="9">
        <f t="shared" si="3146"/>
        <v>0.34391615999999986</v>
      </c>
      <c r="AF1104" s="9">
        <f t="shared" si="3146"/>
        <v>0.28659679999999987</v>
      </c>
      <c r="AG1104" s="9">
        <f t="shared" si="3146"/>
        <v>0.22927743999999989</v>
      </c>
      <c r="AH1104" s="9">
        <f t="shared" si="3146"/>
        <v>0.1719580799999999</v>
      </c>
      <c r="AI1104" s="9">
        <f t="shared" ref="AI1104:AM1112" si="3147">AH1164</f>
        <v>0.11463871999999994</v>
      </c>
      <c r="AJ1104" s="9">
        <f t="shared" si="3147"/>
        <v>5.7319359999999972E-2</v>
      </c>
      <c r="AK1104" s="9">
        <f t="shared" si="3147"/>
        <v>0</v>
      </c>
      <c r="AL1104" s="9">
        <f t="shared" si="3147"/>
        <v>0</v>
      </c>
      <c r="AM1104" s="9">
        <f t="shared" si="3147"/>
        <v>0</v>
      </c>
    </row>
    <row r="1105" spans="1:39" outlineLevel="2">
      <c r="A1105" s="11">
        <f>ROW()</f>
        <v>1105</v>
      </c>
      <c r="C1105" s="6" t="s">
        <v>3</v>
      </c>
      <c r="D1105" s="39"/>
      <c r="E1105" s="39"/>
      <c r="F1105" s="39"/>
      <c r="G1105" s="39"/>
      <c r="H1105" s="39"/>
      <c r="I1105" s="39"/>
      <c r="J1105" s="39"/>
      <c r="K1105" s="39"/>
      <c r="L1105" s="39"/>
      <c r="M1105" s="39"/>
      <c r="N1105" s="39"/>
      <c r="O1105" s="39"/>
      <c r="P1105" s="9">
        <f t="shared" si="3144"/>
        <v>0</v>
      </c>
      <c r="Q1105" s="9">
        <f t="shared" si="3144"/>
        <v>0.13571847999999997</v>
      </c>
      <c r="R1105" s="9">
        <f t="shared" si="3144"/>
        <v>0.12893255599999998</v>
      </c>
      <c r="S1105" s="9">
        <f t="shared" si="3144"/>
        <v>0.12214663199999998</v>
      </c>
      <c r="T1105" s="9">
        <f t="shared" si="3144"/>
        <v>0.11536070799999998</v>
      </c>
      <c r="U1105" s="9">
        <f t="shared" ref="U1105:AC1105" si="3148">T1165</f>
        <v>0.10857478399999998</v>
      </c>
      <c r="V1105" s="9">
        <f t="shared" si="3148"/>
        <v>0.10178885999999998</v>
      </c>
      <c r="W1105" s="9">
        <f t="shared" si="3148"/>
        <v>9.5002935999999982E-2</v>
      </c>
      <c r="X1105" s="9">
        <f t="shared" si="3148"/>
        <v>8.8217011999999984E-2</v>
      </c>
      <c r="Y1105" s="9">
        <f t="shared" si="3148"/>
        <v>8.1431087999999985E-2</v>
      </c>
      <c r="Z1105" s="9">
        <f t="shared" si="3148"/>
        <v>7.4645163999999986E-2</v>
      </c>
      <c r="AA1105" s="9">
        <f t="shared" si="3148"/>
        <v>6.7859239999999987E-2</v>
      </c>
      <c r="AB1105" s="9">
        <f t="shared" si="3148"/>
        <v>6.1073315999999989E-2</v>
      </c>
      <c r="AC1105" s="9">
        <f t="shared" si="3148"/>
        <v>5.428739199999999E-2</v>
      </c>
      <c r="AD1105" s="9">
        <f t="shared" si="3146"/>
        <v>4.7501467999999991E-2</v>
      </c>
      <c r="AE1105" s="9">
        <f t="shared" si="3146"/>
        <v>4.0715543999999992E-2</v>
      </c>
      <c r="AF1105" s="9">
        <f t="shared" si="3146"/>
        <v>3.3929619999999994E-2</v>
      </c>
      <c r="AG1105" s="9">
        <f t="shared" si="3146"/>
        <v>2.7143695999999995E-2</v>
      </c>
      <c r="AH1105" s="9">
        <f t="shared" si="3146"/>
        <v>2.0357771999999996E-2</v>
      </c>
      <c r="AI1105" s="9">
        <f t="shared" si="3147"/>
        <v>1.3571847999999997E-2</v>
      </c>
      <c r="AJ1105" s="9">
        <f t="shared" si="3147"/>
        <v>6.7859239999999987E-3</v>
      </c>
      <c r="AK1105" s="9">
        <f t="shared" si="3147"/>
        <v>0</v>
      </c>
      <c r="AL1105" s="9">
        <f t="shared" si="3147"/>
        <v>0</v>
      </c>
      <c r="AM1105" s="9">
        <f t="shared" si="3147"/>
        <v>0</v>
      </c>
    </row>
    <row r="1106" spans="1:39" outlineLevel="2">
      <c r="A1106" s="11">
        <f>ROW()</f>
        <v>1106</v>
      </c>
      <c r="C1106" s="6" t="s">
        <v>4</v>
      </c>
      <c r="D1106" s="39"/>
      <c r="E1106" s="39"/>
      <c r="F1106" s="39"/>
      <c r="G1106" s="39"/>
      <c r="H1106" s="39"/>
      <c r="I1106" s="39"/>
      <c r="J1106" s="39"/>
      <c r="K1106" s="39"/>
      <c r="L1106" s="39"/>
      <c r="M1106" s="39"/>
      <c r="N1106" s="39"/>
      <c r="O1106" s="39"/>
      <c r="P1106" s="9">
        <f t="shared" si="3144"/>
        <v>0</v>
      </c>
      <c r="Q1106" s="9">
        <f t="shared" si="3144"/>
        <v>0</v>
      </c>
      <c r="R1106" s="9">
        <f t="shared" si="3144"/>
        <v>0</v>
      </c>
      <c r="S1106" s="9">
        <f t="shared" si="3144"/>
        <v>0</v>
      </c>
      <c r="T1106" s="9">
        <f t="shared" si="3144"/>
        <v>0</v>
      </c>
      <c r="U1106" s="9">
        <f t="shared" ref="U1106:AC1106" si="3149">T1166</f>
        <v>0</v>
      </c>
      <c r="V1106" s="9">
        <f t="shared" si="3149"/>
        <v>0</v>
      </c>
      <c r="W1106" s="9">
        <f t="shared" si="3149"/>
        <v>0</v>
      </c>
      <c r="X1106" s="9">
        <f t="shared" si="3149"/>
        <v>0</v>
      </c>
      <c r="Y1106" s="9">
        <f t="shared" si="3149"/>
        <v>0</v>
      </c>
      <c r="Z1106" s="9">
        <f t="shared" si="3149"/>
        <v>0</v>
      </c>
      <c r="AA1106" s="9">
        <f t="shared" si="3149"/>
        <v>0</v>
      </c>
      <c r="AB1106" s="9">
        <f t="shared" si="3149"/>
        <v>0</v>
      </c>
      <c r="AC1106" s="9">
        <f t="shared" si="3149"/>
        <v>0</v>
      </c>
      <c r="AD1106" s="9">
        <f t="shared" si="3146"/>
        <v>0</v>
      </c>
      <c r="AE1106" s="9">
        <f t="shared" si="3146"/>
        <v>0</v>
      </c>
      <c r="AF1106" s="9">
        <f t="shared" si="3146"/>
        <v>0</v>
      </c>
      <c r="AG1106" s="9">
        <f t="shared" si="3146"/>
        <v>0</v>
      </c>
      <c r="AH1106" s="9">
        <f t="shared" si="3146"/>
        <v>0</v>
      </c>
      <c r="AI1106" s="9">
        <f t="shared" si="3147"/>
        <v>0</v>
      </c>
      <c r="AJ1106" s="9">
        <f t="shared" si="3147"/>
        <v>0</v>
      </c>
      <c r="AK1106" s="9">
        <f t="shared" si="3147"/>
        <v>0</v>
      </c>
      <c r="AL1106" s="9">
        <f t="shared" si="3147"/>
        <v>0</v>
      </c>
      <c r="AM1106" s="9">
        <f t="shared" si="3147"/>
        <v>0</v>
      </c>
    </row>
    <row r="1107" spans="1:39" outlineLevel="2">
      <c r="A1107" s="11">
        <f>ROW()</f>
        <v>1107</v>
      </c>
      <c r="C1107" s="6" t="s">
        <v>5</v>
      </c>
      <c r="D1107" s="39"/>
      <c r="E1107" s="39"/>
      <c r="F1107" s="39"/>
      <c r="G1107" s="39"/>
      <c r="H1107" s="39"/>
      <c r="I1107" s="39"/>
      <c r="J1107" s="39"/>
      <c r="K1107" s="39"/>
      <c r="L1107" s="39"/>
      <c r="M1107" s="39"/>
      <c r="N1107" s="39"/>
      <c r="O1107" s="39"/>
      <c r="P1107" s="9">
        <f t="shared" si="3144"/>
        <v>0</v>
      </c>
      <c r="Q1107" s="9">
        <f t="shared" si="3144"/>
        <v>2.1494877400000001</v>
      </c>
      <c r="R1107" s="9">
        <f t="shared" si="3144"/>
        <v>2.0420133530000002</v>
      </c>
      <c r="S1107" s="9">
        <f t="shared" si="3144"/>
        <v>1.9345389660000003</v>
      </c>
      <c r="T1107" s="9">
        <f t="shared" si="3144"/>
        <v>1.8270645790000002</v>
      </c>
      <c r="U1107" s="9">
        <f t="shared" ref="U1107:AC1107" si="3150">T1167</f>
        <v>1.7011088742353679</v>
      </c>
      <c r="V1107" s="9">
        <f t="shared" si="3150"/>
        <v>1.5467616644965148</v>
      </c>
      <c r="W1107" s="9">
        <f t="shared" si="3150"/>
        <v>1.2577467923828849</v>
      </c>
      <c r="X1107" s="9">
        <f t="shared" si="3150"/>
        <v>1.1081082342754243</v>
      </c>
      <c r="Y1107" s="9">
        <f t="shared" si="3150"/>
        <v>0.97168381074261412</v>
      </c>
      <c r="Z1107" s="9">
        <f t="shared" si="3150"/>
        <v>0.89071015984739632</v>
      </c>
      <c r="AA1107" s="9">
        <f t="shared" si="3150"/>
        <v>0.80973650895217841</v>
      </c>
      <c r="AB1107" s="9">
        <f t="shared" si="3150"/>
        <v>0.72876285805696062</v>
      </c>
      <c r="AC1107" s="9">
        <f t="shared" si="3150"/>
        <v>0.64778920716174282</v>
      </c>
      <c r="AD1107" s="9">
        <f t="shared" si="3146"/>
        <v>0.56681555626652491</v>
      </c>
      <c r="AE1107" s="9">
        <f t="shared" si="3146"/>
        <v>0.48584190537130706</v>
      </c>
      <c r="AF1107" s="9">
        <f t="shared" si="3146"/>
        <v>0.40486825447608921</v>
      </c>
      <c r="AG1107" s="9">
        <f t="shared" si="3146"/>
        <v>0.32389460358087135</v>
      </c>
      <c r="AH1107" s="9">
        <f t="shared" si="3146"/>
        <v>0.2429209526856535</v>
      </c>
      <c r="AI1107" s="9">
        <f t="shared" si="3147"/>
        <v>0.16194730179043565</v>
      </c>
      <c r="AJ1107" s="9">
        <f t="shared" si="3147"/>
        <v>8.0973650895217825E-2</v>
      </c>
      <c r="AK1107" s="9">
        <f t="shared" si="3147"/>
        <v>0</v>
      </c>
      <c r="AL1107" s="9">
        <f t="shared" si="3147"/>
        <v>0</v>
      </c>
      <c r="AM1107" s="9">
        <f t="shared" si="3147"/>
        <v>0</v>
      </c>
    </row>
    <row r="1108" spans="1:39" outlineLevel="2">
      <c r="A1108" s="11">
        <f>ROW()</f>
        <v>1108</v>
      </c>
      <c r="C1108" s="6" t="s">
        <v>473</v>
      </c>
      <c r="D1108" s="39"/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9">
        <f t="shared" ref="P1108:P1110" si="3151">O1168</f>
        <v>0</v>
      </c>
      <c r="Q1108" s="9">
        <f t="shared" ref="Q1108:Q1110" si="3152">P1168</f>
        <v>0</v>
      </c>
      <c r="R1108" s="9">
        <f t="shared" ref="R1108:R1110" si="3153">Q1168</f>
        <v>0</v>
      </c>
      <c r="S1108" s="9">
        <f t="shared" ref="S1108:S1110" si="3154">R1168</f>
        <v>0</v>
      </c>
      <c r="T1108" s="9">
        <f t="shared" ref="T1108:T1110" si="3155">S1168</f>
        <v>0</v>
      </c>
      <c r="U1108" s="9">
        <f t="shared" ref="U1108:U1110" si="3156">T1168</f>
        <v>0</v>
      </c>
      <c r="V1108" s="9">
        <f t="shared" ref="V1108:V1110" si="3157">U1168</f>
        <v>0</v>
      </c>
      <c r="W1108" s="9">
        <f t="shared" ref="W1108:W1110" si="3158">V1168</f>
        <v>0</v>
      </c>
      <c r="X1108" s="9">
        <f t="shared" ref="X1108:X1110" si="3159">W1168</f>
        <v>0</v>
      </c>
      <c r="Y1108" s="9">
        <f t="shared" ref="Y1108:Y1110" si="3160">X1168</f>
        <v>0</v>
      </c>
      <c r="Z1108" s="9">
        <f t="shared" ref="Z1108:Z1110" si="3161">Y1168</f>
        <v>0</v>
      </c>
      <c r="AA1108" s="9">
        <f t="shared" ref="AA1108:AA1110" si="3162">Z1168</f>
        <v>0</v>
      </c>
      <c r="AB1108" s="9">
        <f t="shared" ref="AB1108:AB1110" si="3163">AA1168</f>
        <v>0</v>
      </c>
      <c r="AC1108" s="9">
        <f t="shared" ref="AC1108:AC1110" si="3164">AB1168</f>
        <v>0</v>
      </c>
      <c r="AD1108" s="9">
        <f t="shared" ref="AD1108:AD1110" si="3165">AC1168</f>
        <v>0</v>
      </c>
      <c r="AE1108" s="9">
        <f t="shared" ref="AE1108:AE1110" si="3166">AD1168</f>
        <v>0</v>
      </c>
      <c r="AF1108" s="9">
        <f t="shared" ref="AF1108:AF1110" si="3167">AE1168</f>
        <v>0</v>
      </c>
      <c r="AG1108" s="9">
        <f t="shared" ref="AG1108:AG1110" si="3168">AF1168</f>
        <v>0</v>
      </c>
      <c r="AH1108" s="9">
        <f t="shared" ref="AH1108:AH1110" si="3169">AG1168</f>
        <v>0</v>
      </c>
      <c r="AI1108" s="9">
        <f t="shared" si="3147"/>
        <v>0</v>
      </c>
      <c r="AJ1108" s="9">
        <f t="shared" si="3147"/>
        <v>0</v>
      </c>
      <c r="AK1108" s="9">
        <f t="shared" si="3147"/>
        <v>0</v>
      </c>
      <c r="AL1108" s="9">
        <f t="shared" si="3147"/>
        <v>0</v>
      </c>
      <c r="AM1108" s="9">
        <f t="shared" si="3147"/>
        <v>0</v>
      </c>
    </row>
    <row r="1109" spans="1:39" outlineLevel="2">
      <c r="A1109" s="11">
        <f>ROW()</f>
        <v>1109</v>
      </c>
      <c r="C1109" s="6" t="s">
        <v>474</v>
      </c>
      <c r="D1109" s="39"/>
      <c r="E1109" s="39"/>
      <c r="F1109" s="39"/>
      <c r="G1109" s="39"/>
      <c r="H1109" s="39"/>
      <c r="I1109" s="39"/>
      <c r="J1109" s="39"/>
      <c r="K1109" s="39"/>
      <c r="L1109" s="39"/>
      <c r="M1109" s="39"/>
      <c r="N1109" s="39"/>
      <c r="O1109" s="39"/>
      <c r="P1109" s="9">
        <f t="shared" si="3151"/>
        <v>0</v>
      </c>
      <c r="Q1109" s="9">
        <f t="shared" si="3152"/>
        <v>0</v>
      </c>
      <c r="R1109" s="9">
        <f t="shared" si="3153"/>
        <v>0</v>
      </c>
      <c r="S1109" s="9">
        <f t="shared" si="3154"/>
        <v>0</v>
      </c>
      <c r="T1109" s="9">
        <f t="shared" si="3155"/>
        <v>0</v>
      </c>
      <c r="U1109" s="9">
        <f t="shared" si="3156"/>
        <v>0</v>
      </c>
      <c r="V1109" s="9">
        <f t="shared" si="3157"/>
        <v>0</v>
      </c>
      <c r="W1109" s="9">
        <f t="shared" si="3158"/>
        <v>0</v>
      </c>
      <c r="X1109" s="9">
        <f t="shared" si="3159"/>
        <v>0</v>
      </c>
      <c r="Y1109" s="9">
        <f t="shared" si="3160"/>
        <v>0</v>
      </c>
      <c r="Z1109" s="9">
        <f t="shared" si="3161"/>
        <v>0</v>
      </c>
      <c r="AA1109" s="9">
        <f t="shared" si="3162"/>
        <v>0</v>
      </c>
      <c r="AB1109" s="9">
        <f t="shared" si="3163"/>
        <v>0</v>
      </c>
      <c r="AC1109" s="9">
        <f t="shared" si="3164"/>
        <v>0</v>
      </c>
      <c r="AD1109" s="9">
        <f t="shared" si="3165"/>
        <v>0</v>
      </c>
      <c r="AE1109" s="9">
        <f t="shared" si="3166"/>
        <v>0</v>
      </c>
      <c r="AF1109" s="9">
        <f t="shared" si="3167"/>
        <v>0</v>
      </c>
      <c r="AG1109" s="9">
        <f t="shared" si="3168"/>
        <v>0</v>
      </c>
      <c r="AH1109" s="9">
        <f t="shared" si="3169"/>
        <v>0</v>
      </c>
      <c r="AI1109" s="9">
        <f t="shared" si="3147"/>
        <v>0</v>
      </c>
      <c r="AJ1109" s="9">
        <f t="shared" si="3147"/>
        <v>0</v>
      </c>
      <c r="AK1109" s="9">
        <f t="shared" si="3147"/>
        <v>0</v>
      </c>
      <c r="AL1109" s="9">
        <f t="shared" si="3147"/>
        <v>0</v>
      </c>
      <c r="AM1109" s="9">
        <f t="shared" si="3147"/>
        <v>0</v>
      </c>
    </row>
    <row r="1110" spans="1:39" outlineLevel="2">
      <c r="A1110" s="11">
        <f>ROW()</f>
        <v>1110</v>
      </c>
      <c r="C1110" s="6" t="s">
        <v>477</v>
      </c>
      <c r="D1110" s="39"/>
      <c r="E1110" s="39"/>
      <c r="F1110" s="39"/>
      <c r="G1110" s="39"/>
      <c r="H1110" s="39"/>
      <c r="I1110" s="39"/>
      <c r="J1110" s="39"/>
      <c r="K1110" s="39"/>
      <c r="L1110" s="39"/>
      <c r="M1110" s="39"/>
      <c r="N1110" s="39"/>
      <c r="O1110" s="39"/>
      <c r="P1110" s="9">
        <f t="shared" si="3151"/>
        <v>0</v>
      </c>
      <c r="Q1110" s="9">
        <f t="shared" si="3152"/>
        <v>0</v>
      </c>
      <c r="R1110" s="9">
        <f t="shared" si="3153"/>
        <v>0</v>
      </c>
      <c r="S1110" s="9">
        <f t="shared" si="3154"/>
        <v>0</v>
      </c>
      <c r="T1110" s="9">
        <f t="shared" si="3155"/>
        <v>0</v>
      </c>
      <c r="U1110" s="9">
        <f t="shared" si="3156"/>
        <v>0</v>
      </c>
      <c r="V1110" s="9">
        <f t="shared" si="3157"/>
        <v>0</v>
      </c>
      <c r="W1110" s="9">
        <f t="shared" si="3158"/>
        <v>0</v>
      </c>
      <c r="X1110" s="9">
        <f t="shared" si="3159"/>
        <v>0</v>
      </c>
      <c r="Y1110" s="9">
        <f t="shared" si="3160"/>
        <v>0</v>
      </c>
      <c r="Z1110" s="9">
        <f t="shared" si="3161"/>
        <v>0</v>
      </c>
      <c r="AA1110" s="9">
        <f t="shared" si="3162"/>
        <v>0</v>
      </c>
      <c r="AB1110" s="9">
        <f t="shared" si="3163"/>
        <v>0</v>
      </c>
      <c r="AC1110" s="9">
        <f t="shared" si="3164"/>
        <v>0</v>
      </c>
      <c r="AD1110" s="9">
        <f t="shared" si="3165"/>
        <v>0</v>
      </c>
      <c r="AE1110" s="9">
        <f t="shared" si="3166"/>
        <v>0</v>
      </c>
      <c r="AF1110" s="9">
        <f t="shared" si="3167"/>
        <v>0</v>
      </c>
      <c r="AG1110" s="9">
        <f t="shared" si="3168"/>
        <v>0</v>
      </c>
      <c r="AH1110" s="9">
        <f t="shared" si="3169"/>
        <v>0</v>
      </c>
      <c r="AI1110" s="9">
        <f t="shared" si="3147"/>
        <v>0</v>
      </c>
      <c r="AJ1110" s="9">
        <f t="shared" si="3147"/>
        <v>0</v>
      </c>
      <c r="AK1110" s="9">
        <f t="shared" si="3147"/>
        <v>0</v>
      </c>
      <c r="AL1110" s="9">
        <f t="shared" si="3147"/>
        <v>0</v>
      </c>
      <c r="AM1110" s="9">
        <f t="shared" si="3147"/>
        <v>0</v>
      </c>
    </row>
    <row r="1111" spans="1:39" outlineLevel="2">
      <c r="A1111" s="11">
        <f>ROW()</f>
        <v>1111</v>
      </c>
      <c r="C1111" s="6" t="s">
        <v>511</v>
      </c>
      <c r="D1111" s="39"/>
      <c r="E1111" s="39"/>
      <c r="F1111" s="39"/>
      <c r="G1111" s="39"/>
      <c r="H1111" s="39"/>
      <c r="I1111" s="39"/>
      <c r="J1111" s="39"/>
      <c r="K1111" s="39"/>
      <c r="L1111" s="39"/>
      <c r="M1111" s="39"/>
      <c r="N1111" s="39"/>
      <c r="O1111" s="39"/>
      <c r="P1111" s="9">
        <f t="shared" ref="P1111" si="3170">O1171</f>
        <v>0</v>
      </c>
      <c r="Q1111" s="9">
        <f t="shared" ref="Q1111" si="3171">P1171</f>
        <v>0</v>
      </c>
      <c r="R1111" s="9">
        <f t="shared" ref="R1111" si="3172">Q1171</f>
        <v>0</v>
      </c>
      <c r="S1111" s="9">
        <f t="shared" ref="S1111" si="3173">R1171</f>
        <v>0</v>
      </c>
      <c r="T1111" s="9">
        <f t="shared" ref="T1111" si="3174">S1171</f>
        <v>0</v>
      </c>
      <c r="U1111" s="9">
        <f t="shared" ref="U1111" si="3175">T1171</f>
        <v>0</v>
      </c>
      <c r="V1111" s="9">
        <f t="shared" ref="V1111" si="3176">U1171</f>
        <v>0</v>
      </c>
      <c r="W1111" s="9">
        <f t="shared" ref="W1111" si="3177">V1171</f>
        <v>0</v>
      </c>
      <c r="X1111" s="9">
        <f t="shared" ref="X1111" si="3178">W1171</f>
        <v>0</v>
      </c>
      <c r="Y1111" s="9">
        <f t="shared" ref="Y1111" si="3179">X1171</f>
        <v>0</v>
      </c>
      <c r="Z1111" s="9">
        <f t="shared" ref="Z1111" si="3180">Y1171</f>
        <v>0</v>
      </c>
      <c r="AA1111" s="9">
        <f t="shared" ref="AA1111" si="3181">Z1171</f>
        <v>0</v>
      </c>
      <c r="AB1111" s="9">
        <f t="shared" ref="AB1111" si="3182">AA1171</f>
        <v>0</v>
      </c>
      <c r="AC1111" s="9">
        <f t="shared" ref="AC1111" si="3183">AB1171</f>
        <v>0</v>
      </c>
      <c r="AD1111" s="9">
        <f t="shared" ref="AD1111" si="3184">AC1171</f>
        <v>0</v>
      </c>
      <c r="AE1111" s="9">
        <f t="shared" ref="AE1111" si="3185">AD1171</f>
        <v>0</v>
      </c>
      <c r="AF1111" s="9">
        <f t="shared" ref="AF1111" si="3186">AE1171</f>
        <v>0</v>
      </c>
      <c r="AG1111" s="9">
        <f t="shared" ref="AG1111" si="3187">AF1171</f>
        <v>0</v>
      </c>
      <c r="AH1111" s="9">
        <f t="shared" ref="AH1111" si="3188">AG1171</f>
        <v>0</v>
      </c>
      <c r="AI1111" s="9">
        <f t="shared" si="3147"/>
        <v>0</v>
      </c>
      <c r="AJ1111" s="9">
        <f t="shared" si="3147"/>
        <v>0</v>
      </c>
      <c r="AK1111" s="9">
        <f t="shared" si="3147"/>
        <v>0</v>
      </c>
      <c r="AL1111" s="9">
        <f t="shared" si="3147"/>
        <v>0</v>
      </c>
      <c r="AM1111" s="9">
        <f t="shared" si="3147"/>
        <v>0</v>
      </c>
    </row>
    <row r="1112" spans="1:39" outlineLevel="2">
      <c r="A1112" s="11">
        <f>ROW()</f>
        <v>1112</v>
      </c>
      <c r="C1112" s="6" t="s">
        <v>655</v>
      </c>
      <c r="D1112" s="39"/>
      <c r="E1112" s="39"/>
      <c r="F1112" s="39"/>
      <c r="G1112" s="39"/>
      <c r="H1112" s="39"/>
      <c r="I1112" s="39"/>
      <c r="J1112" s="39"/>
      <c r="K1112" s="39"/>
      <c r="L1112" s="39"/>
      <c r="M1112" s="39"/>
      <c r="N1112" s="39"/>
      <c r="O1112" s="39"/>
      <c r="P1112" s="9">
        <f t="shared" ref="P1112" si="3189">O1172</f>
        <v>0</v>
      </c>
      <c r="Q1112" s="9">
        <f t="shared" ref="Q1112" si="3190">P1172</f>
        <v>0</v>
      </c>
      <c r="R1112" s="9">
        <f t="shared" ref="R1112" si="3191">Q1172</f>
        <v>0</v>
      </c>
      <c r="S1112" s="9">
        <f t="shared" ref="S1112" si="3192">R1172</f>
        <v>0</v>
      </c>
      <c r="T1112" s="9">
        <f t="shared" ref="T1112" si="3193">S1172</f>
        <v>0</v>
      </c>
      <c r="U1112" s="9">
        <f t="shared" ref="U1112" si="3194">T1172</f>
        <v>0</v>
      </c>
      <c r="V1112" s="9">
        <f t="shared" ref="V1112" si="3195">U1172</f>
        <v>0</v>
      </c>
      <c r="W1112" s="9">
        <f t="shared" ref="W1112" si="3196">V1172</f>
        <v>0</v>
      </c>
      <c r="X1112" s="9">
        <f t="shared" ref="X1112" si="3197">W1172</f>
        <v>0</v>
      </c>
      <c r="Y1112" s="9">
        <f t="shared" ref="Y1112" si="3198">X1172</f>
        <v>0</v>
      </c>
      <c r="Z1112" s="9">
        <f t="shared" ref="Z1112" si="3199">Y1172</f>
        <v>0</v>
      </c>
      <c r="AA1112" s="9">
        <f t="shared" ref="AA1112" si="3200">Z1172</f>
        <v>0</v>
      </c>
      <c r="AB1112" s="9">
        <f t="shared" ref="AB1112" si="3201">AA1172</f>
        <v>0</v>
      </c>
      <c r="AC1112" s="9">
        <f t="shared" ref="AC1112" si="3202">AB1172</f>
        <v>0</v>
      </c>
      <c r="AD1112" s="9">
        <f t="shared" ref="AD1112" si="3203">AC1172</f>
        <v>0</v>
      </c>
      <c r="AE1112" s="9">
        <f t="shared" ref="AE1112" si="3204">AD1172</f>
        <v>0</v>
      </c>
      <c r="AF1112" s="9">
        <f t="shared" ref="AF1112" si="3205">AE1172</f>
        <v>0</v>
      </c>
      <c r="AG1112" s="9">
        <f t="shared" ref="AG1112" si="3206">AF1172</f>
        <v>0</v>
      </c>
      <c r="AH1112" s="9">
        <f t="shared" ref="AH1112" si="3207">AG1172</f>
        <v>0</v>
      </c>
      <c r="AI1112" s="9">
        <f t="shared" si="3147"/>
        <v>0</v>
      </c>
      <c r="AJ1112" s="9">
        <f t="shared" si="3147"/>
        <v>0</v>
      </c>
      <c r="AK1112" s="9">
        <f t="shared" si="3147"/>
        <v>0</v>
      </c>
      <c r="AL1112" s="9">
        <f t="shared" si="3147"/>
        <v>0</v>
      </c>
      <c r="AM1112" s="9">
        <f t="shared" si="3147"/>
        <v>0</v>
      </c>
    </row>
    <row r="1113" spans="1:39" outlineLevel="2">
      <c r="A1113" s="11">
        <f>ROW()</f>
        <v>1113</v>
      </c>
      <c r="C1113" s="6" t="s">
        <v>656</v>
      </c>
      <c r="D1113" s="39"/>
      <c r="E1113" s="39"/>
      <c r="F1113" s="39"/>
      <c r="G1113" s="39"/>
      <c r="H1113" s="39"/>
      <c r="I1113" s="39"/>
      <c r="J1113" s="39"/>
      <c r="K1113" s="39"/>
      <c r="L1113" s="39"/>
      <c r="M1113" s="39"/>
      <c r="N1113" s="39"/>
      <c r="O1113" s="3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</row>
    <row r="1114" spans="1:39" outlineLevel="2">
      <c r="A1114" s="11">
        <f>ROW()</f>
        <v>1114</v>
      </c>
      <c r="C1114" s="6" t="s">
        <v>667</v>
      </c>
      <c r="D1114" s="39"/>
      <c r="E1114" s="39"/>
      <c r="F1114" s="39"/>
      <c r="G1114" s="39"/>
      <c r="H1114" s="39"/>
      <c r="I1114" s="39"/>
      <c r="J1114" s="39"/>
      <c r="K1114" s="39"/>
      <c r="L1114" s="39"/>
      <c r="M1114" s="39"/>
      <c r="N1114" s="39"/>
      <c r="O1114" s="3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</row>
    <row r="1115" spans="1:39" outlineLevel="2">
      <c r="A1115" s="11">
        <f>ROW()</f>
        <v>1115</v>
      </c>
      <c r="C1115" s="6" t="s">
        <v>212</v>
      </c>
      <c r="D1115" s="39"/>
      <c r="E1115" s="39"/>
      <c r="F1115" s="39"/>
      <c r="G1115" s="39"/>
      <c r="H1115" s="39"/>
      <c r="I1115" s="39"/>
      <c r="J1115" s="39"/>
      <c r="K1115" s="39"/>
      <c r="L1115" s="39"/>
      <c r="M1115" s="39"/>
      <c r="N1115" s="39"/>
      <c r="O1115" s="39"/>
      <c r="P1115" s="9">
        <f t="shared" ref="P1115:AC1115" si="3208">O1175</f>
        <v>0</v>
      </c>
      <c r="Q1115" s="9">
        <f t="shared" si="3208"/>
        <v>1.7943513999999998</v>
      </c>
      <c r="R1115" s="9">
        <f t="shared" si="3208"/>
        <v>1.7943513999999998</v>
      </c>
      <c r="S1115" s="9">
        <f t="shared" si="3208"/>
        <v>1.7943513999999998</v>
      </c>
      <c r="T1115" s="9">
        <f t="shared" si="3208"/>
        <v>1.7943513999999998</v>
      </c>
      <c r="U1115" s="9">
        <f t="shared" si="3208"/>
        <v>1.7943513999999998</v>
      </c>
      <c r="V1115" s="9">
        <f t="shared" si="3208"/>
        <v>1.7943513999999998</v>
      </c>
      <c r="W1115" s="9">
        <f t="shared" si="3208"/>
        <v>1.7943513999999998</v>
      </c>
      <c r="X1115" s="9">
        <f t="shared" si="3208"/>
        <v>1.7943513999999998</v>
      </c>
      <c r="Y1115" s="9">
        <f t="shared" si="3208"/>
        <v>1.7943513999999998</v>
      </c>
      <c r="Z1115" s="9">
        <f t="shared" si="3208"/>
        <v>1.7943513999999998</v>
      </c>
      <c r="AA1115" s="9">
        <f t="shared" si="3208"/>
        <v>1.7943513999999998</v>
      </c>
      <c r="AB1115" s="9">
        <f t="shared" si="3208"/>
        <v>1.7943513999999998</v>
      </c>
      <c r="AC1115" s="9">
        <f t="shared" si="3208"/>
        <v>1.7943513999999998</v>
      </c>
      <c r="AD1115" s="9">
        <f t="shared" ref="AD1115:AD1116" si="3209">AC1175</f>
        <v>1.7943513999999998</v>
      </c>
      <c r="AE1115" s="9">
        <f t="shared" ref="AE1115:AE1116" si="3210">AD1175</f>
        <v>1.7943513999999998</v>
      </c>
      <c r="AF1115" s="9">
        <f t="shared" ref="AF1115:AF1116" si="3211">AE1175</f>
        <v>1.7943513999999998</v>
      </c>
      <c r="AG1115" s="9">
        <f t="shared" ref="AG1115:AG1116" si="3212">AF1175</f>
        <v>1.7943513999999998</v>
      </c>
      <c r="AH1115" s="9">
        <f t="shared" ref="AH1115:AH1116" si="3213">AG1175</f>
        <v>1.7943513999999998</v>
      </c>
      <c r="AI1115" s="9">
        <f t="shared" ref="AI1115:AI1116" si="3214">AH1175</f>
        <v>1.7943513999999998</v>
      </c>
      <c r="AJ1115" s="9">
        <f t="shared" ref="AJ1115:AJ1116" si="3215">AI1175</f>
        <v>1.7943513999999998</v>
      </c>
      <c r="AK1115" s="9">
        <f t="shared" ref="AK1115:AK1116" si="3216">AJ1175</f>
        <v>1.7943513999999998</v>
      </c>
      <c r="AL1115" s="9">
        <f t="shared" ref="AL1115:AL1116" si="3217">AK1175</f>
        <v>1.7943513999999998</v>
      </c>
      <c r="AM1115" s="9">
        <f t="shared" ref="AM1115:AM1116" si="3218">AL1175</f>
        <v>1.7943513999999998</v>
      </c>
    </row>
    <row r="1116" spans="1:39" outlineLevel="2">
      <c r="A1116" s="11">
        <f>ROW()</f>
        <v>1116</v>
      </c>
      <c r="C1116" s="30" t="s">
        <v>362</v>
      </c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15">
        <f t="shared" ref="P1116" si="3219">O1176</f>
        <v>0</v>
      </c>
      <c r="Q1116" s="15">
        <f t="shared" ref="Q1116" si="3220">P1176</f>
        <v>0</v>
      </c>
      <c r="R1116" s="15">
        <f t="shared" ref="R1116" si="3221">Q1176</f>
        <v>0</v>
      </c>
      <c r="S1116" s="15">
        <f t="shared" ref="S1116" si="3222">R1176</f>
        <v>0</v>
      </c>
      <c r="T1116" s="15">
        <f t="shared" ref="T1116" si="3223">S1176</f>
        <v>0</v>
      </c>
      <c r="U1116" s="15">
        <f t="shared" ref="U1116" si="3224">T1176</f>
        <v>0</v>
      </c>
      <c r="V1116" s="15">
        <f t="shared" ref="V1116" si="3225">U1176</f>
        <v>0</v>
      </c>
      <c r="W1116" s="15">
        <f t="shared" ref="W1116" si="3226">V1176</f>
        <v>0</v>
      </c>
      <c r="X1116" s="15">
        <f t="shared" ref="X1116" si="3227">W1176</f>
        <v>0</v>
      </c>
      <c r="Y1116" s="15">
        <f t="shared" ref="Y1116" si="3228">X1176</f>
        <v>0</v>
      </c>
      <c r="Z1116" s="15">
        <f t="shared" ref="Z1116" si="3229">Y1176</f>
        <v>0</v>
      </c>
      <c r="AA1116" s="15">
        <f t="shared" ref="AA1116" si="3230">Z1176</f>
        <v>0</v>
      </c>
      <c r="AB1116" s="15">
        <f t="shared" ref="AB1116" si="3231">AA1176</f>
        <v>0</v>
      </c>
      <c r="AC1116" s="15">
        <f t="shared" ref="AC1116" si="3232">AB1176</f>
        <v>0</v>
      </c>
      <c r="AD1116" s="15">
        <f t="shared" si="3209"/>
        <v>0</v>
      </c>
      <c r="AE1116" s="15">
        <f t="shared" si="3210"/>
        <v>0</v>
      </c>
      <c r="AF1116" s="15">
        <f t="shared" si="3211"/>
        <v>0</v>
      </c>
      <c r="AG1116" s="15">
        <f t="shared" si="3212"/>
        <v>0</v>
      </c>
      <c r="AH1116" s="15">
        <f t="shared" si="3213"/>
        <v>0</v>
      </c>
      <c r="AI1116" s="15">
        <f t="shared" si="3214"/>
        <v>0</v>
      </c>
      <c r="AJ1116" s="15">
        <f t="shared" si="3215"/>
        <v>0</v>
      </c>
      <c r="AK1116" s="15">
        <f t="shared" si="3216"/>
        <v>0</v>
      </c>
      <c r="AL1116" s="15">
        <f t="shared" si="3217"/>
        <v>0</v>
      </c>
      <c r="AM1116" s="15">
        <f t="shared" si="3218"/>
        <v>0</v>
      </c>
    </row>
    <row r="1117" spans="1:39" outlineLevel="2">
      <c r="A1117" s="11">
        <f>ROW()</f>
        <v>1117</v>
      </c>
      <c r="C1117" s="6" t="s">
        <v>1</v>
      </c>
      <c r="D1117" s="39"/>
      <c r="E1117" s="39"/>
      <c r="F1117" s="39"/>
      <c r="G1117" s="39"/>
      <c r="H1117" s="39"/>
      <c r="I1117" s="39"/>
      <c r="J1117" s="39"/>
      <c r="K1117" s="39"/>
      <c r="L1117" s="39"/>
      <c r="M1117" s="39"/>
      <c r="N1117" s="39"/>
      <c r="O1117" s="39"/>
      <c r="P1117" s="9">
        <f t="shared" ref="P1117" si="3233">SUM(P1104:P1116)</f>
        <v>0</v>
      </c>
      <c r="Q1117" s="9">
        <f t="shared" ref="Q1117" si="3234">SUM(Q1104:Q1116)</f>
        <v>5.2259448199999996</v>
      </c>
      <c r="R1117" s="9">
        <f t="shared" ref="R1117" si="3235">SUM(R1104:R1116)</f>
        <v>5.0543651489999997</v>
      </c>
      <c r="S1117" s="9">
        <f t="shared" ref="S1117" si="3236">SUM(S1104:S1116)</f>
        <v>4.8827854780000006</v>
      </c>
      <c r="T1117" s="9">
        <f t="shared" ref="T1117" si="3237">SUM(T1104:T1116)</f>
        <v>4.7112058069999998</v>
      </c>
      <c r="U1117" s="9">
        <f t="shared" ref="U1117" si="3238">SUM(U1104:U1116)</f>
        <v>4.521144818235368</v>
      </c>
      <c r="V1117" s="9">
        <f t="shared" ref="V1117" si="3239">SUM(V1104:V1116)</f>
        <v>4.3026923244965145</v>
      </c>
      <c r="W1117" s="9">
        <f t="shared" ref="W1117" si="3240">SUM(W1104:W1116)</f>
        <v>3.9495721683828844</v>
      </c>
      <c r="X1117" s="9">
        <f t="shared" ref="X1117" si="3241">SUM(X1104:X1116)</f>
        <v>3.7358283262754242</v>
      </c>
      <c r="Y1117" s="9">
        <f t="shared" ref="Y1117" si="3242">SUM(Y1104:Y1116)</f>
        <v>3.5352986187426136</v>
      </c>
      <c r="Z1117" s="9">
        <f t="shared" ref="Z1117" si="3243">SUM(Z1104:Z1116)</f>
        <v>3.3902196838473957</v>
      </c>
      <c r="AA1117" s="9">
        <f t="shared" ref="AA1117" si="3244">SUM(AA1104:AA1116)</f>
        <v>3.2451407489521777</v>
      </c>
      <c r="AB1117" s="9">
        <f t="shared" ref="AB1117" si="3245">SUM(AB1104:AB1116)</f>
        <v>3.1000618140569602</v>
      </c>
      <c r="AC1117" s="9">
        <f t="shared" ref="AC1117:AG1117" si="3246">SUM(AC1104:AC1116)</f>
        <v>2.9549828791617427</v>
      </c>
      <c r="AD1117" s="9">
        <f t="shared" si="3246"/>
        <v>2.8099039442665248</v>
      </c>
      <c r="AE1117" s="9">
        <f t="shared" si="3246"/>
        <v>2.6648250093713068</v>
      </c>
      <c r="AF1117" s="9">
        <f t="shared" si="3246"/>
        <v>2.5197460744760889</v>
      </c>
      <c r="AG1117" s="9">
        <f t="shared" si="3246"/>
        <v>2.3746671395808709</v>
      </c>
      <c r="AH1117" s="9">
        <f t="shared" ref="AH1117:AM1117" si="3247">SUM(AH1104:AH1116)</f>
        <v>2.229588204685653</v>
      </c>
      <c r="AI1117" s="9">
        <f t="shared" si="3247"/>
        <v>2.0845092697904355</v>
      </c>
      <c r="AJ1117" s="9">
        <f t="shared" si="3247"/>
        <v>1.9394303348952175</v>
      </c>
      <c r="AK1117" s="9">
        <f t="shared" si="3247"/>
        <v>1.7943513999999998</v>
      </c>
      <c r="AL1117" s="9">
        <f t="shared" si="3247"/>
        <v>1.7943513999999998</v>
      </c>
      <c r="AM1117" s="9">
        <f t="shared" si="3247"/>
        <v>1.7943513999999998</v>
      </c>
    </row>
    <row r="1118" spans="1:39" outlineLevel="2">
      <c r="A1118" s="11">
        <f>ROW()</f>
        <v>1118</v>
      </c>
      <c r="B1118" s="343" t="s">
        <v>31</v>
      </c>
      <c r="D1118" s="39"/>
      <c r="E1118" s="39"/>
      <c r="F1118" s="39"/>
      <c r="G1118" s="39"/>
      <c r="H1118" s="39"/>
      <c r="I1118" s="39"/>
      <c r="J1118" s="39"/>
      <c r="K1118" s="39"/>
      <c r="L1118" s="39"/>
      <c r="M1118" s="39"/>
      <c r="N1118" s="39"/>
      <c r="O1118" s="39"/>
      <c r="P1118" s="39"/>
      <c r="Q1118" s="39"/>
      <c r="R1118" s="39"/>
      <c r="S1118" s="39"/>
      <c r="T1118" s="39"/>
      <c r="U1118" s="39"/>
      <c r="V1118" s="39"/>
      <c r="W1118" s="39"/>
      <c r="X1118" s="39"/>
      <c r="Y1118" s="39"/>
      <c r="Z1118" s="39"/>
      <c r="AA1118" s="39"/>
      <c r="AB1118" s="39"/>
      <c r="AC1118" s="39"/>
      <c r="AD1118" s="39"/>
      <c r="AE1118" s="39"/>
      <c r="AF1118" s="39"/>
      <c r="AG1118" s="39"/>
      <c r="AH1118" s="39"/>
      <c r="AI1118" s="39"/>
      <c r="AJ1118" s="39"/>
      <c r="AK1118" s="39"/>
      <c r="AL1118" s="39"/>
      <c r="AM1118" s="39"/>
    </row>
    <row r="1119" spans="1:39" outlineLevel="2">
      <c r="A1119" s="11">
        <f>ROW()</f>
        <v>1119</v>
      </c>
      <c r="C1119" s="6" t="s">
        <v>2</v>
      </c>
      <c r="D1119" s="39"/>
      <c r="E1119" s="39"/>
      <c r="F1119" s="39"/>
      <c r="G1119" s="39"/>
      <c r="H1119" s="39"/>
      <c r="I1119" s="39"/>
      <c r="J1119" s="39"/>
      <c r="K1119" s="39"/>
      <c r="L1119" s="39"/>
      <c r="M1119" s="39"/>
      <c r="N1119" s="39"/>
      <c r="O1119" s="39"/>
      <c r="P1119" s="9">
        <f>P$262</f>
        <v>1.1463871999999999</v>
      </c>
      <c r="Q1119" s="39"/>
      <c r="R1119" s="39"/>
      <c r="S1119" s="39"/>
      <c r="T1119" s="39"/>
      <c r="U1119" s="39"/>
      <c r="V1119" s="39"/>
      <c r="W1119" s="39"/>
      <c r="X1119" s="39"/>
      <c r="Y1119" s="39"/>
      <c r="Z1119" s="39"/>
      <c r="AA1119" s="39"/>
      <c r="AB1119" s="39"/>
      <c r="AC1119" s="39"/>
      <c r="AD1119" s="39"/>
      <c r="AE1119" s="39"/>
      <c r="AF1119" s="39"/>
      <c r="AG1119" s="39"/>
      <c r="AH1119" s="39"/>
      <c r="AI1119" s="39"/>
      <c r="AJ1119" s="39"/>
      <c r="AK1119" s="39"/>
      <c r="AL1119" s="39"/>
      <c r="AM1119" s="39"/>
    </row>
    <row r="1120" spans="1:39" outlineLevel="2">
      <c r="A1120" s="11">
        <f>ROW()</f>
        <v>1120</v>
      </c>
      <c r="C1120" s="6" t="s">
        <v>3</v>
      </c>
      <c r="D1120" s="39"/>
      <c r="E1120" s="39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9">
        <f>P$263</f>
        <v>0.13571847999999997</v>
      </c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</row>
    <row r="1121" spans="1:39" outlineLevel="2">
      <c r="A1121" s="11">
        <f>ROW()</f>
        <v>1121</v>
      </c>
      <c r="C1121" s="6" t="s">
        <v>4</v>
      </c>
      <c r="D1121" s="39"/>
      <c r="E1121" s="39"/>
      <c r="F1121" s="39"/>
      <c r="G1121" s="39"/>
      <c r="H1121" s="39"/>
      <c r="I1121" s="39"/>
      <c r="J1121" s="39"/>
      <c r="K1121" s="39"/>
      <c r="L1121" s="39"/>
      <c r="M1121" s="39"/>
      <c r="N1121" s="39"/>
      <c r="O1121" s="39"/>
      <c r="P1121" s="9">
        <f>P$264</f>
        <v>0</v>
      </c>
      <c r="Q1121" s="39"/>
      <c r="R1121" s="39"/>
      <c r="S1121" s="39"/>
      <c r="T1121" s="39"/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F1121" s="39"/>
      <c r="AG1121" s="39"/>
      <c r="AH1121" s="39"/>
      <c r="AI1121" s="39"/>
      <c r="AJ1121" s="39"/>
      <c r="AK1121" s="39"/>
      <c r="AL1121" s="39"/>
      <c r="AM1121" s="39"/>
    </row>
    <row r="1122" spans="1:39" outlineLevel="2">
      <c r="A1122" s="11">
        <f>ROW()</f>
        <v>1122</v>
      </c>
      <c r="C1122" s="6" t="s">
        <v>5</v>
      </c>
      <c r="D1122" s="39"/>
      <c r="E1122" s="39"/>
      <c r="F1122" s="39"/>
      <c r="G1122" s="39"/>
      <c r="H1122" s="39"/>
      <c r="I1122" s="39"/>
      <c r="J1122" s="39"/>
      <c r="K1122" s="39"/>
      <c r="L1122" s="39"/>
      <c r="M1122" s="39"/>
      <c r="N1122" s="39"/>
      <c r="O1122" s="39"/>
      <c r="P1122" s="9">
        <f>P$265</f>
        <v>2.1494877400000001</v>
      </c>
      <c r="Q1122" s="39"/>
      <c r="R1122" s="39"/>
      <c r="S1122" s="39"/>
      <c r="T1122" s="39"/>
      <c r="U1122" s="39"/>
      <c r="V1122" s="39"/>
      <c r="W1122" s="39"/>
      <c r="X1122" s="39"/>
      <c r="Y1122" s="39"/>
      <c r="Z1122" s="39"/>
      <c r="AA1122" s="39"/>
      <c r="AB1122" s="39"/>
      <c r="AC1122" s="39"/>
      <c r="AD1122" s="39"/>
      <c r="AE1122" s="39"/>
      <c r="AF1122" s="39"/>
      <c r="AG1122" s="39"/>
      <c r="AH1122" s="39"/>
      <c r="AI1122" s="39"/>
      <c r="AJ1122" s="39"/>
      <c r="AK1122" s="39"/>
      <c r="AL1122" s="39"/>
      <c r="AM1122" s="39"/>
    </row>
    <row r="1123" spans="1:39" outlineLevel="2">
      <c r="A1123" s="11">
        <f>ROW()</f>
        <v>1123</v>
      </c>
      <c r="C1123" s="6" t="s">
        <v>473</v>
      </c>
      <c r="D1123" s="39"/>
      <c r="E1123" s="39"/>
      <c r="F1123" s="39"/>
      <c r="G1123" s="39"/>
      <c r="H1123" s="39"/>
      <c r="I1123" s="39"/>
      <c r="J1123" s="39"/>
      <c r="K1123" s="39"/>
      <c r="L1123" s="39"/>
      <c r="M1123" s="39"/>
      <c r="N1123" s="39"/>
      <c r="O1123" s="39"/>
      <c r="P1123" s="9">
        <f>P$266</f>
        <v>0</v>
      </c>
      <c r="Q1123" s="39"/>
      <c r="R1123" s="39"/>
      <c r="S1123" s="39"/>
      <c r="T1123" s="39"/>
      <c r="U1123" s="39"/>
      <c r="V1123" s="39"/>
      <c r="W1123" s="39"/>
      <c r="X1123" s="39"/>
      <c r="Y1123" s="39"/>
      <c r="Z1123" s="39"/>
      <c r="AA1123" s="39"/>
      <c r="AB1123" s="39"/>
      <c r="AC1123" s="39"/>
      <c r="AD1123" s="39"/>
      <c r="AE1123" s="39"/>
      <c r="AF1123" s="39"/>
      <c r="AG1123" s="39"/>
      <c r="AH1123" s="39"/>
      <c r="AI1123" s="39"/>
      <c r="AJ1123" s="39"/>
      <c r="AK1123" s="39"/>
      <c r="AL1123" s="39"/>
      <c r="AM1123" s="39"/>
    </row>
    <row r="1124" spans="1:39" outlineLevel="2">
      <c r="A1124" s="11">
        <f>ROW()</f>
        <v>1124</v>
      </c>
      <c r="C1124" s="6" t="s">
        <v>474</v>
      </c>
      <c r="D1124" s="39"/>
      <c r="E1124" s="39"/>
      <c r="F1124" s="39"/>
      <c r="G1124" s="39"/>
      <c r="H1124" s="39"/>
      <c r="I1124" s="39"/>
      <c r="J1124" s="39"/>
      <c r="K1124" s="39"/>
      <c r="L1124" s="39"/>
      <c r="M1124" s="39"/>
      <c r="N1124" s="39"/>
      <c r="O1124" s="39"/>
      <c r="P1124" s="9">
        <f>P$267</f>
        <v>0</v>
      </c>
      <c r="Q1124" s="39"/>
      <c r="R1124" s="39"/>
      <c r="S1124" s="39"/>
      <c r="T1124" s="39"/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39"/>
      <c r="AE1124" s="39"/>
      <c r="AF1124" s="39"/>
      <c r="AG1124" s="39"/>
      <c r="AH1124" s="39"/>
      <c r="AI1124" s="39"/>
      <c r="AJ1124" s="39"/>
      <c r="AK1124" s="39"/>
      <c r="AL1124" s="39"/>
      <c r="AM1124" s="39"/>
    </row>
    <row r="1125" spans="1:39" outlineLevel="2">
      <c r="A1125" s="11">
        <f>ROW()</f>
        <v>1125</v>
      </c>
      <c r="C1125" s="6" t="s">
        <v>477</v>
      </c>
      <c r="D1125" s="39"/>
      <c r="E1125" s="39"/>
      <c r="F1125" s="39"/>
      <c r="G1125" s="39"/>
      <c r="H1125" s="39"/>
      <c r="I1125" s="39"/>
      <c r="J1125" s="39"/>
      <c r="K1125" s="39"/>
      <c r="L1125" s="39"/>
      <c r="M1125" s="39"/>
      <c r="N1125" s="39"/>
      <c r="O1125" s="39"/>
      <c r="P1125" s="9">
        <f>P$268</f>
        <v>0</v>
      </c>
      <c r="Q1125" s="39"/>
      <c r="R1125" s="39"/>
      <c r="S1125" s="39"/>
      <c r="T1125" s="39"/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F1125" s="39"/>
      <c r="AG1125" s="39"/>
      <c r="AH1125" s="39"/>
      <c r="AI1125" s="39"/>
      <c r="AJ1125" s="39"/>
      <c r="AK1125" s="39"/>
      <c r="AL1125" s="39"/>
      <c r="AM1125" s="39"/>
    </row>
    <row r="1126" spans="1:39" outlineLevel="2">
      <c r="A1126" s="11">
        <f>ROW()</f>
        <v>1126</v>
      </c>
      <c r="C1126" s="6" t="s">
        <v>511</v>
      </c>
      <c r="D1126" s="39"/>
      <c r="E1126" s="39"/>
      <c r="F1126" s="39"/>
      <c r="G1126" s="39"/>
      <c r="H1126" s="39"/>
      <c r="I1126" s="39"/>
      <c r="J1126" s="39"/>
      <c r="K1126" s="39"/>
      <c r="L1126" s="39"/>
      <c r="M1126" s="39"/>
      <c r="N1126" s="39"/>
      <c r="O1126" s="39"/>
      <c r="P1126" s="9">
        <f>P$269</f>
        <v>0</v>
      </c>
      <c r="Q1126" s="39"/>
      <c r="R1126" s="39"/>
      <c r="S1126" s="39"/>
      <c r="T1126" s="39"/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39"/>
      <c r="AE1126" s="39"/>
      <c r="AF1126" s="39"/>
      <c r="AG1126" s="39"/>
      <c r="AH1126" s="39"/>
      <c r="AI1126" s="39"/>
      <c r="AJ1126" s="39"/>
      <c r="AK1126" s="39"/>
      <c r="AL1126" s="39"/>
      <c r="AM1126" s="39"/>
    </row>
    <row r="1127" spans="1:39" outlineLevel="2">
      <c r="A1127" s="11">
        <f>ROW()</f>
        <v>1127</v>
      </c>
      <c r="C1127" s="6" t="s">
        <v>655</v>
      </c>
      <c r="D1127" s="39"/>
      <c r="E1127" s="39"/>
      <c r="F1127" s="39"/>
      <c r="G1127" s="39"/>
      <c r="H1127" s="39"/>
      <c r="I1127" s="39"/>
      <c r="J1127" s="39"/>
      <c r="K1127" s="39"/>
      <c r="L1127" s="39"/>
      <c r="M1127" s="39"/>
      <c r="N1127" s="39"/>
      <c r="O1127" s="39"/>
      <c r="P1127" s="9">
        <f>P$270</f>
        <v>0</v>
      </c>
      <c r="Q1127" s="39"/>
      <c r="R1127" s="39"/>
      <c r="S1127" s="39"/>
      <c r="T1127" s="39"/>
      <c r="U1127" s="39"/>
      <c r="V1127" s="39"/>
      <c r="W1127" s="39"/>
      <c r="X1127" s="39"/>
      <c r="Y1127" s="39"/>
      <c r="Z1127" s="39"/>
      <c r="AA1127" s="39"/>
      <c r="AB1127" s="39"/>
      <c r="AC1127" s="39"/>
      <c r="AD1127" s="39"/>
      <c r="AE1127" s="39"/>
      <c r="AF1127" s="39"/>
      <c r="AG1127" s="39"/>
      <c r="AH1127" s="39"/>
      <c r="AI1127" s="39"/>
      <c r="AJ1127" s="39"/>
      <c r="AK1127" s="39"/>
      <c r="AL1127" s="39"/>
      <c r="AM1127" s="39"/>
    </row>
    <row r="1128" spans="1:39" outlineLevel="2">
      <c r="A1128" s="11">
        <f>ROW()</f>
        <v>1128</v>
      </c>
      <c r="C1128" s="6" t="s">
        <v>656</v>
      </c>
      <c r="D1128" s="39"/>
      <c r="E1128" s="39"/>
      <c r="F1128" s="39"/>
      <c r="G1128" s="39"/>
      <c r="H1128" s="39"/>
      <c r="I1128" s="39"/>
      <c r="J1128" s="39"/>
      <c r="K1128" s="39"/>
      <c r="L1128" s="39"/>
      <c r="M1128" s="39"/>
      <c r="N1128" s="39"/>
      <c r="O1128" s="39"/>
      <c r="P1128" s="9"/>
      <c r="Q1128" s="39"/>
      <c r="R1128" s="39"/>
      <c r="S1128" s="39"/>
      <c r="T1128" s="39"/>
      <c r="U1128" s="39"/>
      <c r="V1128" s="39"/>
      <c r="W1128" s="39"/>
      <c r="X1128" s="39"/>
      <c r="Y1128" s="39"/>
      <c r="Z1128" s="39"/>
      <c r="AA1128" s="39"/>
      <c r="AB1128" s="39"/>
      <c r="AC1128" s="39"/>
      <c r="AD1128" s="39"/>
      <c r="AE1128" s="39"/>
      <c r="AF1128" s="39"/>
      <c r="AG1128" s="39"/>
      <c r="AH1128" s="39"/>
      <c r="AI1128" s="39"/>
      <c r="AJ1128" s="39"/>
      <c r="AK1128" s="39"/>
      <c r="AL1128" s="39"/>
      <c r="AM1128" s="39"/>
    </row>
    <row r="1129" spans="1:39" outlineLevel="2">
      <c r="A1129" s="11">
        <f>ROW()</f>
        <v>1129</v>
      </c>
      <c r="C1129" s="6" t="s">
        <v>667</v>
      </c>
      <c r="D1129" s="39"/>
      <c r="E1129" s="39"/>
      <c r="F1129" s="39"/>
      <c r="G1129" s="39"/>
      <c r="H1129" s="39"/>
      <c r="I1129" s="39"/>
      <c r="J1129" s="39"/>
      <c r="K1129" s="39"/>
      <c r="L1129" s="39"/>
      <c r="M1129" s="39"/>
      <c r="N1129" s="39"/>
      <c r="O1129" s="39"/>
      <c r="P1129" s="9"/>
      <c r="Q1129" s="39"/>
      <c r="R1129" s="39"/>
      <c r="S1129" s="39"/>
      <c r="T1129" s="39"/>
      <c r="U1129" s="39"/>
      <c r="V1129" s="39"/>
      <c r="W1129" s="39"/>
      <c r="X1129" s="39"/>
      <c r="Y1129" s="39"/>
      <c r="Z1129" s="39"/>
      <c r="AA1129" s="39"/>
      <c r="AB1129" s="39"/>
      <c r="AC1129" s="39"/>
      <c r="AD1129" s="39"/>
      <c r="AE1129" s="39"/>
      <c r="AF1129" s="39"/>
      <c r="AG1129" s="39"/>
      <c r="AH1129" s="39"/>
      <c r="AI1129" s="39"/>
      <c r="AJ1129" s="39"/>
      <c r="AK1129" s="39"/>
      <c r="AL1129" s="39"/>
      <c r="AM1129" s="39"/>
    </row>
    <row r="1130" spans="1:39" outlineLevel="2">
      <c r="A1130" s="11">
        <f>ROW()</f>
        <v>1130</v>
      </c>
      <c r="C1130" s="6" t="s">
        <v>212</v>
      </c>
      <c r="D1130" s="39"/>
      <c r="E1130" s="39"/>
      <c r="F1130" s="39"/>
      <c r="G1130" s="39"/>
      <c r="H1130" s="39"/>
      <c r="I1130" s="39"/>
      <c r="J1130" s="39"/>
      <c r="K1130" s="39"/>
      <c r="L1130" s="39"/>
      <c r="M1130" s="39"/>
      <c r="N1130" s="39"/>
      <c r="O1130" s="39"/>
      <c r="P1130" s="9">
        <f>P$273</f>
        <v>1.7943513999999998</v>
      </c>
      <c r="Q1130" s="39"/>
      <c r="R1130" s="39"/>
      <c r="S1130" s="39"/>
      <c r="T1130" s="39"/>
      <c r="U1130" s="39"/>
      <c r="V1130" s="39"/>
      <c r="W1130" s="39"/>
      <c r="X1130" s="39"/>
      <c r="Y1130" s="39"/>
      <c r="Z1130" s="39"/>
      <c r="AA1130" s="39"/>
      <c r="AB1130" s="39"/>
      <c r="AC1130" s="39"/>
      <c r="AD1130" s="39"/>
      <c r="AE1130" s="39"/>
      <c r="AF1130" s="39"/>
      <c r="AG1130" s="39"/>
      <c r="AH1130" s="39"/>
      <c r="AI1130" s="39"/>
      <c r="AJ1130" s="39"/>
      <c r="AK1130" s="39"/>
      <c r="AL1130" s="39"/>
      <c r="AM1130" s="39"/>
    </row>
    <row r="1131" spans="1:39" outlineLevel="2">
      <c r="A1131" s="11">
        <f>ROW()</f>
        <v>1131</v>
      </c>
      <c r="C1131" s="30" t="s">
        <v>362</v>
      </c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15">
        <f>P$274</f>
        <v>0</v>
      </c>
      <c r="Q1131" s="90"/>
      <c r="R1131" s="90"/>
      <c r="S1131" s="90"/>
      <c r="T1131" s="90"/>
      <c r="U1131" s="90"/>
      <c r="V1131" s="90"/>
      <c r="W1131" s="90"/>
      <c r="X1131" s="90"/>
      <c r="Y1131" s="90"/>
      <c r="Z1131" s="90"/>
      <c r="AA1131" s="90"/>
      <c r="AB1131" s="90"/>
      <c r="AC1131" s="90"/>
      <c r="AD1131" s="90"/>
      <c r="AE1131" s="90"/>
      <c r="AF1131" s="90"/>
      <c r="AG1131" s="90"/>
      <c r="AH1131" s="90"/>
      <c r="AI1131" s="90"/>
      <c r="AJ1131" s="90"/>
      <c r="AK1131" s="90"/>
      <c r="AL1131" s="90"/>
      <c r="AM1131" s="90"/>
    </row>
    <row r="1132" spans="1:39" outlineLevel="2">
      <c r="A1132" s="11">
        <f>ROW()</f>
        <v>1132</v>
      </c>
      <c r="C1132" s="6" t="s">
        <v>1</v>
      </c>
      <c r="D1132" s="39"/>
      <c r="E1132" s="39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9">
        <f t="shared" ref="P1132" si="3248">SUM(P1119:P1131)</f>
        <v>5.2259448199999996</v>
      </c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</row>
    <row r="1133" spans="1:39" outlineLevel="2">
      <c r="A1133" s="11">
        <f>ROW()</f>
        <v>1133</v>
      </c>
      <c r="B1133" s="343" t="s">
        <v>657</v>
      </c>
      <c r="D1133" s="39"/>
      <c r="E1133" s="39"/>
      <c r="G1133" s="39"/>
      <c r="H1133" s="39"/>
      <c r="I1133" s="39"/>
      <c r="J1133" s="39"/>
      <c r="K1133" s="39"/>
      <c r="L1133" s="39"/>
      <c r="M1133" s="39"/>
      <c r="N1133" s="39"/>
      <c r="O1133" s="39"/>
      <c r="P1133" s="39"/>
      <c r="Q1133" s="39"/>
      <c r="R1133" s="39"/>
      <c r="S1133" s="39"/>
      <c r="T1133" s="39"/>
      <c r="U1133" s="39"/>
      <c r="V1133" s="39"/>
      <c r="W1133" s="39"/>
      <c r="X1133" s="39"/>
      <c r="Y1133" s="39"/>
      <c r="Z1133" s="39"/>
      <c r="AA1133" s="39"/>
      <c r="AB1133" s="39"/>
      <c r="AD1133" s="39"/>
      <c r="AE1133" s="39"/>
      <c r="AF1133" s="39"/>
      <c r="AG1133" s="39"/>
    </row>
    <row r="1134" spans="1:39" outlineLevel="2">
      <c r="A1134" s="11">
        <f>ROW()</f>
        <v>1134</v>
      </c>
      <c r="C1134" s="6" t="s">
        <v>2</v>
      </c>
      <c r="D1134" s="39"/>
      <c r="E1134" s="39"/>
      <c r="F1134" s="31"/>
      <c r="G1134" s="39"/>
      <c r="H1134" s="39"/>
      <c r="I1134" s="39"/>
      <c r="J1134" s="39"/>
      <c r="K1134" s="39"/>
      <c r="L1134" s="39"/>
      <c r="M1134" s="39"/>
      <c r="N1134" s="39"/>
      <c r="O1134" s="39"/>
      <c r="P1134" s="39"/>
      <c r="Q1134" s="39"/>
      <c r="R1134" s="39"/>
      <c r="S1134" s="39"/>
      <c r="T1134" s="13">
        <f>-Inputs!T1804</f>
        <v>0</v>
      </c>
      <c r="U1134" s="13">
        <f>-Inputs!U1804</f>
        <v>0</v>
      </c>
      <c r="V1134" s="13">
        <f>-Inputs!V1804</f>
        <v>0</v>
      </c>
      <c r="W1134" s="13">
        <f>-Inputs!W1804</f>
        <v>0</v>
      </c>
      <c r="X1134" s="13">
        <f>-Inputs!X1804</f>
        <v>0</v>
      </c>
      <c r="Y1134" s="13">
        <f>-Inputs!Y1804</f>
        <v>0</v>
      </c>
      <c r="Z1134" s="13">
        <f>-Inputs!Z1804</f>
        <v>0</v>
      </c>
      <c r="AA1134" s="13">
        <f>-Inputs!AA1804</f>
        <v>0</v>
      </c>
      <c r="AB1134" s="13">
        <f>-Inputs!AB1804</f>
        <v>0</v>
      </c>
      <c r="AC1134" s="13">
        <f>-Inputs!AC1804</f>
        <v>0</v>
      </c>
      <c r="AD1134" s="13">
        <f>-Inputs!AD1804</f>
        <v>0</v>
      </c>
      <c r="AE1134" s="13">
        <f>-Inputs!AE1804</f>
        <v>0</v>
      </c>
      <c r="AF1134" s="13">
        <f>-Inputs!AF1804</f>
        <v>0</v>
      </c>
      <c r="AG1134" s="13">
        <f>-Inputs!AG1804</f>
        <v>0</v>
      </c>
      <c r="AH1134" s="13">
        <f>-Inputs!AH1804</f>
        <v>0</v>
      </c>
      <c r="AI1134" s="13"/>
      <c r="AJ1134" s="13"/>
      <c r="AK1134" s="13"/>
      <c r="AL1134" s="13"/>
      <c r="AM1134" s="13"/>
    </row>
    <row r="1135" spans="1:39" outlineLevel="2">
      <c r="A1135" s="11">
        <f>ROW()</f>
        <v>1135</v>
      </c>
      <c r="C1135" s="6" t="s">
        <v>3</v>
      </c>
      <c r="D1135" s="39"/>
      <c r="E1135" s="39"/>
      <c r="F1135" s="31"/>
      <c r="G1135" s="39"/>
      <c r="H1135" s="39"/>
      <c r="I1135" s="39"/>
      <c r="J1135" s="39"/>
      <c r="K1135" s="39"/>
      <c r="L1135" s="39"/>
      <c r="M1135" s="39"/>
      <c r="N1135" s="39"/>
      <c r="O1135" s="39"/>
      <c r="P1135" s="39"/>
      <c r="Q1135" s="39"/>
      <c r="R1135" s="39"/>
      <c r="S1135" s="39"/>
      <c r="T1135" s="13">
        <f>-Inputs!T1805</f>
        <v>0</v>
      </c>
      <c r="U1135" s="13">
        <f>-Inputs!U1805</f>
        <v>0</v>
      </c>
      <c r="V1135" s="13">
        <f>-Inputs!V1805</f>
        <v>0</v>
      </c>
      <c r="W1135" s="13">
        <f>-Inputs!W1805</f>
        <v>0</v>
      </c>
      <c r="X1135" s="13">
        <f>-Inputs!X1805</f>
        <v>0</v>
      </c>
      <c r="Y1135" s="13">
        <f>-Inputs!Y1805</f>
        <v>0</v>
      </c>
      <c r="Z1135" s="13">
        <f>-Inputs!Z1805</f>
        <v>0</v>
      </c>
      <c r="AA1135" s="13">
        <f>-Inputs!AA1805</f>
        <v>0</v>
      </c>
      <c r="AB1135" s="13">
        <f>-Inputs!AB1805</f>
        <v>0</v>
      </c>
      <c r="AC1135" s="13">
        <f>-Inputs!AC1805</f>
        <v>0</v>
      </c>
      <c r="AD1135" s="13">
        <f>-Inputs!AD1805</f>
        <v>0</v>
      </c>
      <c r="AE1135" s="13">
        <f>-Inputs!AE1805</f>
        <v>0</v>
      </c>
      <c r="AF1135" s="13">
        <f>-Inputs!AF1805</f>
        <v>0</v>
      </c>
      <c r="AG1135" s="13">
        <f>-Inputs!AG1805</f>
        <v>0</v>
      </c>
      <c r="AH1135" s="13">
        <f>-Inputs!AH1805</f>
        <v>0</v>
      </c>
      <c r="AI1135" s="13"/>
      <c r="AJ1135" s="13"/>
      <c r="AK1135" s="13"/>
      <c r="AL1135" s="13"/>
      <c r="AM1135" s="13"/>
    </row>
    <row r="1136" spans="1:39" outlineLevel="2">
      <c r="A1136" s="11">
        <f>ROW()</f>
        <v>1136</v>
      </c>
      <c r="C1136" s="6" t="s">
        <v>4</v>
      </c>
      <c r="D1136" s="39"/>
      <c r="E1136" s="39"/>
      <c r="F1136" s="31"/>
      <c r="G1136" s="39"/>
      <c r="H1136" s="39"/>
      <c r="I1136" s="39"/>
      <c r="J1136" s="39"/>
      <c r="K1136" s="39"/>
      <c r="L1136" s="39"/>
      <c r="M1136" s="39"/>
      <c r="N1136" s="39"/>
      <c r="O1136" s="39"/>
      <c r="P1136" s="39"/>
      <c r="Q1136" s="39"/>
      <c r="R1136" s="39"/>
      <c r="S1136" s="39"/>
      <c r="T1136" s="13">
        <f>-Inputs!T1806</f>
        <v>0</v>
      </c>
      <c r="U1136" s="13">
        <f>-Inputs!U1806</f>
        <v>0</v>
      </c>
      <c r="V1136" s="13">
        <f>-Inputs!V1806</f>
        <v>0</v>
      </c>
      <c r="W1136" s="13">
        <f>-Inputs!W1806</f>
        <v>0</v>
      </c>
      <c r="X1136" s="13">
        <f>-Inputs!X1806</f>
        <v>0</v>
      </c>
      <c r="Y1136" s="13">
        <f>-Inputs!Y1806</f>
        <v>0</v>
      </c>
      <c r="Z1136" s="13">
        <f>-Inputs!Z1806</f>
        <v>0</v>
      </c>
      <c r="AA1136" s="13">
        <f>-Inputs!AA1806</f>
        <v>0</v>
      </c>
      <c r="AB1136" s="13">
        <f>-Inputs!AB1806</f>
        <v>0</v>
      </c>
      <c r="AC1136" s="13">
        <f>-Inputs!AC1806</f>
        <v>0</v>
      </c>
      <c r="AD1136" s="13">
        <f>-Inputs!AD1806</f>
        <v>0</v>
      </c>
      <c r="AE1136" s="13">
        <f>-Inputs!AE1806</f>
        <v>0</v>
      </c>
      <c r="AF1136" s="13">
        <f>-Inputs!AF1806</f>
        <v>0</v>
      </c>
      <c r="AG1136" s="13">
        <f>-Inputs!AG1806</f>
        <v>0</v>
      </c>
      <c r="AH1136" s="13">
        <f>-Inputs!AH1806</f>
        <v>0</v>
      </c>
      <c r="AI1136" s="13"/>
      <c r="AJ1136" s="13"/>
      <c r="AK1136" s="13"/>
      <c r="AL1136" s="13"/>
      <c r="AM1136" s="13"/>
    </row>
    <row r="1137" spans="1:39" outlineLevel="2">
      <c r="A1137" s="11">
        <f>ROW()</f>
        <v>1137</v>
      </c>
      <c r="C1137" s="6" t="s">
        <v>5</v>
      </c>
      <c r="D1137" s="39"/>
      <c r="E1137" s="39"/>
      <c r="F1137" s="31"/>
      <c r="G1137" s="39"/>
      <c r="H1137" s="39"/>
      <c r="I1137" s="39"/>
      <c r="J1137" s="39"/>
      <c r="K1137" s="39"/>
      <c r="L1137" s="39"/>
      <c r="M1137" s="39"/>
      <c r="N1137" s="39"/>
      <c r="O1137" s="39"/>
      <c r="P1137" s="39"/>
      <c r="Q1137" s="39"/>
      <c r="R1137" s="39"/>
      <c r="S1137" s="39"/>
      <c r="T1137" s="13">
        <f>-Inputs!T1807</f>
        <v>-1.9636400124921925E-2</v>
      </c>
      <c r="U1137" s="13">
        <f>-Inputs!U1807</f>
        <v>-5.1229765439085549E-2</v>
      </c>
      <c r="V1137" s="13">
        <f>-Inputs!V1807</f>
        <v>-0.19917581551485233</v>
      </c>
      <c r="W1137" s="13">
        <f>-Inputs!W1807</f>
        <v>-6.4399463163197307E-2</v>
      </c>
      <c r="X1137" s="13">
        <f>-Inputs!X1807</f>
        <v>-5.5450772637592453E-2</v>
      </c>
      <c r="Y1137" s="13">
        <f>-Inputs!Y1807</f>
        <v>0</v>
      </c>
      <c r="Z1137" s="13">
        <f>-Inputs!Z1807</f>
        <v>0</v>
      </c>
      <c r="AA1137" s="13">
        <f>-Inputs!AA1807</f>
        <v>0</v>
      </c>
      <c r="AB1137" s="13">
        <f>-Inputs!AB1807</f>
        <v>0</v>
      </c>
      <c r="AC1137" s="13">
        <f>-Inputs!AC1807</f>
        <v>0</v>
      </c>
      <c r="AD1137" s="13">
        <f>-Inputs!AD1807</f>
        <v>0</v>
      </c>
      <c r="AE1137" s="13">
        <f>-Inputs!AE1807</f>
        <v>0</v>
      </c>
      <c r="AF1137" s="13">
        <f>-Inputs!AF1807</f>
        <v>0</v>
      </c>
      <c r="AG1137" s="13">
        <f>-Inputs!AG1807</f>
        <v>0</v>
      </c>
      <c r="AH1137" s="13">
        <f>-Inputs!AH1807</f>
        <v>0</v>
      </c>
      <c r="AI1137" s="13"/>
      <c r="AJ1137" s="13"/>
      <c r="AK1137" s="13"/>
      <c r="AL1137" s="13"/>
      <c r="AM1137" s="13"/>
    </row>
    <row r="1138" spans="1:39" outlineLevel="2">
      <c r="A1138" s="11">
        <f>ROW()</f>
        <v>1138</v>
      </c>
      <c r="C1138" s="6" t="s">
        <v>473</v>
      </c>
      <c r="D1138" s="39"/>
      <c r="E1138" s="39"/>
      <c r="F1138" s="31"/>
      <c r="G1138" s="39"/>
      <c r="H1138" s="39"/>
      <c r="I1138" s="39"/>
      <c r="J1138" s="39"/>
      <c r="K1138" s="39"/>
      <c r="L1138" s="39"/>
      <c r="M1138" s="39"/>
      <c r="N1138" s="39"/>
      <c r="O1138" s="39"/>
      <c r="P1138" s="39"/>
      <c r="Q1138" s="39"/>
      <c r="R1138" s="39"/>
      <c r="S1138" s="39"/>
      <c r="T1138" s="13">
        <f>-Inputs!T1808</f>
        <v>0</v>
      </c>
      <c r="U1138" s="13">
        <f>-Inputs!U1808</f>
        <v>0</v>
      </c>
      <c r="V1138" s="13">
        <f>-Inputs!V1808</f>
        <v>0</v>
      </c>
      <c r="W1138" s="13">
        <f>-Inputs!W1808</f>
        <v>0</v>
      </c>
      <c r="X1138" s="13">
        <f>-Inputs!X1808</f>
        <v>0</v>
      </c>
      <c r="Y1138" s="13">
        <f>-Inputs!Y1808</f>
        <v>0</v>
      </c>
      <c r="Z1138" s="13">
        <f>-Inputs!Z1808</f>
        <v>0</v>
      </c>
      <c r="AA1138" s="13">
        <f>-Inputs!AA1808</f>
        <v>0</v>
      </c>
      <c r="AB1138" s="13">
        <f>-Inputs!AB1808</f>
        <v>0</v>
      </c>
      <c r="AC1138" s="13">
        <f>-Inputs!AC1808</f>
        <v>0</v>
      </c>
      <c r="AD1138" s="13">
        <f>-Inputs!AD1808</f>
        <v>0</v>
      </c>
      <c r="AE1138" s="13">
        <f>-Inputs!AE1808</f>
        <v>0</v>
      </c>
      <c r="AF1138" s="13">
        <f>-Inputs!AF1808</f>
        <v>0</v>
      </c>
      <c r="AG1138" s="13">
        <f>-Inputs!AG1808</f>
        <v>0</v>
      </c>
      <c r="AH1138" s="13">
        <f>-Inputs!AH1808</f>
        <v>0</v>
      </c>
      <c r="AI1138" s="13"/>
      <c r="AJ1138" s="13"/>
      <c r="AK1138" s="13"/>
      <c r="AL1138" s="13"/>
      <c r="AM1138" s="13"/>
    </row>
    <row r="1139" spans="1:39" outlineLevel="2">
      <c r="A1139" s="11">
        <f>ROW()</f>
        <v>1139</v>
      </c>
      <c r="C1139" s="6" t="s">
        <v>474</v>
      </c>
      <c r="D1139" s="39"/>
      <c r="E1139" s="39"/>
      <c r="F1139" s="31"/>
      <c r="G1139" s="39"/>
      <c r="H1139" s="39"/>
      <c r="I1139" s="39"/>
      <c r="J1139" s="39"/>
      <c r="K1139" s="39"/>
      <c r="L1139" s="39"/>
      <c r="M1139" s="39"/>
      <c r="N1139" s="39"/>
      <c r="O1139" s="39"/>
      <c r="P1139" s="39"/>
      <c r="Q1139" s="39"/>
      <c r="R1139" s="39"/>
      <c r="S1139" s="39"/>
      <c r="T1139" s="13">
        <f>-Inputs!T1809</f>
        <v>0</v>
      </c>
      <c r="U1139" s="13">
        <f>-Inputs!U1809</f>
        <v>0</v>
      </c>
      <c r="V1139" s="13">
        <f>-Inputs!V1809</f>
        <v>0</v>
      </c>
      <c r="W1139" s="13">
        <f>-Inputs!W1809</f>
        <v>0</v>
      </c>
      <c r="X1139" s="13">
        <f>-Inputs!X1809</f>
        <v>0</v>
      </c>
      <c r="Y1139" s="13">
        <f>-Inputs!Y1809</f>
        <v>0</v>
      </c>
      <c r="Z1139" s="13">
        <f>-Inputs!Z1809</f>
        <v>0</v>
      </c>
      <c r="AA1139" s="13">
        <f>-Inputs!AA1809</f>
        <v>0</v>
      </c>
      <c r="AB1139" s="13">
        <f>-Inputs!AB1809</f>
        <v>0</v>
      </c>
      <c r="AC1139" s="13">
        <f>-Inputs!AC1809</f>
        <v>0</v>
      </c>
      <c r="AD1139" s="13">
        <f>-Inputs!AD1809</f>
        <v>0</v>
      </c>
      <c r="AE1139" s="13">
        <f>-Inputs!AE1809</f>
        <v>0</v>
      </c>
      <c r="AF1139" s="13">
        <f>-Inputs!AF1809</f>
        <v>0</v>
      </c>
      <c r="AG1139" s="13">
        <f>-Inputs!AG1809</f>
        <v>0</v>
      </c>
      <c r="AH1139" s="13">
        <f>-Inputs!AH1809</f>
        <v>0</v>
      </c>
      <c r="AI1139" s="13"/>
      <c r="AJ1139" s="13"/>
      <c r="AK1139" s="13"/>
      <c r="AL1139" s="13"/>
      <c r="AM1139" s="13"/>
    </row>
    <row r="1140" spans="1:39" outlineLevel="2">
      <c r="A1140" s="11">
        <f>ROW()</f>
        <v>1140</v>
      </c>
      <c r="C1140" s="6" t="s">
        <v>477</v>
      </c>
      <c r="D1140" s="39"/>
      <c r="E1140" s="39"/>
      <c r="F1140" s="31"/>
      <c r="G1140" s="39"/>
      <c r="H1140" s="39"/>
      <c r="I1140" s="39"/>
      <c r="J1140" s="39"/>
      <c r="K1140" s="39"/>
      <c r="L1140" s="39"/>
      <c r="M1140" s="39"/>
      <c r="N1140" s="39"/>
      <c r="O1140" s="39"/>
      <c r="P1140" s="39"/>
      <c r="Q1140" s="39"/>
      <c r="R1140" s="39"/>
      <c r="S1140" s="39"/>
      <c r="T1140" s="13">
        <f>-Inputs!T1810</f>
        <v>0</v>
      </c>
      <c r="U1140" s="13">
        <f>-Inputs!U1810</f>
        <v>0</v>
      </c>
      <c r="V1140" s="13">
        <f>-Inputs!V1810</f>
        <v>0</v>
      </c>
      <c r="W1140" s="13">
        <f>-Inputs!W1810</f>
        <v>0</v>
      </c>
      <c r="X1140" s="13">
        <f>-Inputs!X1810</f>
        <v>0</v>
      </c>
      <c r="Y1140" s="13">
        <f>-Inputs!Y1810</f>
        <v>0</v>
      </c>
      <c r="Z1140" s="13">
        <f>-Inputs!Z1810</f>
        <v>0</v>
      </c>
      <c r="AA1140" s="13">
        <f>-Inputs!AA1810</f>
        <v>0</v>
      </c>
      <c r="AB1140" s="13">
        <f>-Inputs!AB1810</f>
        <v>0</v>
      </c>
      <c r="AC1140" s="13">
        <f>-Inputs!AC1810</f>
        <v>0</v>
      </c>
      <c r="AD1140" s="13">
        <f>-Inputs!AD1810</f>
        <v>0</v>
      </c>
      <c r="AE1140" s="13">
        <f>-Inputs!AE1810</f>
        <v>0</v>
      </c>
      <c r="AF1140" s="13">
        <f>-Inputs!AF1810</f>
        <v>0</v>
      </c>
      <c r="AG1140" s="13">
        <f>-Inputs!AG1810</f>
        <v>0</v>
      </c>
      <c r="AH1140" s="13">
        <f>-Inputs!AH1810</f>
        <v>0</v>
      </c>
      <c r="AI1140" s="13"/>
      <c r="AJ1140" s="13"/>
      <c r="AK1140" s="13"/>
      <c r="AL1140" s="13"/>
      <c r="AM1140" s="13"/>
    </row>
    <row r="1141" spans="1:39" outlineLevel="2">
      <c r="A1141" s="11">
        <f>ROW()</f>
        <v>1141</v>
      </c>
      <c r="C1141" s="6" t="s">
        <v>511</v>
      </c>
      <c r="D1141" s="39"/>
      <c r="E1141" s="39"/>
      <c r="F1141" s="31"/>
      <c r="G1141" s="39"/>
      <c r="H1141" s="39"/>
      <c r="I1141" s="39"/>
      <c r="J1141" s="39"/>
      <c r="K1141" s="39"/>
      <c r="L1141" s="39"/>
      <c r="M1141" s="39"/>
      <c r="N1141" s="39"/>
      <c r="O1141" s="39"/>
      <c r="P1141" s="39"/>
      <c r="Q1141" s="39"/>
      <c r="R1141" s="39"/>
      <c r="S1141" s="39"/>
      <c r="T1141" s="13">
        <f>-Inputs!T1811</f>
        <v>0</v>
      </c>
      <c r="U1141" s="13">
        <f>-Inputs!U1811</f>
        <v>0</v>
      </c>
      <c r="V1141" s="13">
        <f>-Inputs!V1811</f>
        <v>0</v>
      </c>
      <c r="W1141" s="13">
        <f>-Inputs!W1811</f>
        <v>0</v>
      </c>
      <c r="X1141" s="13">
        <f>-Inputs!X1811</f>
        <v>0</v>
      </c>
      <c r="Y1141" s="13">
        <f>-Inputs!Y1811</f>
        <v>0</v>
      </c>
      <c r="Z1141" s="13">
        <f>-Inputs!Z1811</f>
        <v>0</v>
      </c>
      <c r="AA1141" s="13">
        <f>-Inputs!AA1811</f>
        <v>0</v>
      </c>
      <c r="AB1141" s="13">
        <f>-Inputs!AB1811</f>
        <v>0</v>
      </c>
      <c r="AC1141" s="13">
        <f>-Inputs!AC1811</f>
        <v>0</v>
      </c>
      <c r="AD1141" s="13">
        <f>-Inputs!AD1811</f>
        <v>0</v>
      </c>
      <c r="AE1141" s="13">
        <f>-Inputs!AE1811</f>
        <v>0</v>
      </c>
      <c r="AF1141" s="13">
        <f>-Inputs!AF1811</f>
        <v>0</v>
      </c>
      <c r="AG1141" s="13">
        <f>-Inputs!AG1811</f>
        <v>0</v>
      </c>
      <c r="AH1141" s="13">
        <f>-Inputs!AH1811</f>
        <v>0</v>
      </c>
      <c r="AI1141" s="13"/>
      <c r="AJ1141" s="13"/>
      <c r="AK1141" s="13"/>
      <c r="AL1141" s="13"/>
      <c r="AM1141" s="13"/>
    </row>
    <row r="1142" spans="1:39" outlineLevel="2">
      <c r="A1142" s="11">
        <f>ROW()</f>
        <v>1142</v>
      </c>
      <c r="C1142" s="6" t="s">
        <v>655</v>
      </c>
      <c r="D1142" s="39"/>
      <c r="E1142" s="39"/>
      <c r="F1142" s="31"/>
      <c r="G1142" s="39"/>
      <c r="H1142" s="39"/>
      <c r="I1142" s="39"/>
      <c r="J1142" s="39"/>
      <c r="K1142" s="39"/>
      <c r="L1142" s="39"/>
      <c r="M1142" s="39"/>
      <c r="N1142" s="39"/>
      <c r="O1142" s="39"/>
      <c r="P1142" s="39"/>
      <c r="Q1142" s="39"/>
      <c r="R1142" s="39"/>
      <c r="S1142" s="39"/>
      <c r="T1142" s="13">
        <f>-Inputs!T1812</f>
        <v>0</v>
      </c>
      <c r="U1142" s="13">
        <f>-Inputs!U1812</f>
        <v>0</v>
      </c>
      <c r="V1142" s="13">
        <f>-Inputs!V1812</f>
        <v>0</v>
      </c>
      <c r="W1142" s="13">
        <f>-Inputs!W1812</f>
        <v>0</v>
      </c>
      <c r="X1142" s="13">
        <f>-Inputs!X1812</f>
        <v>0</v>
      </c>
      <c r="Y1142" s="13">
        <f>-Inputs!Y1812</f>
        <v>0</v>
      </c>
      <c r="Z1142" s="13">
        <f>-Inputs!Z1812</f>
        <v>0</v>
      </c>
      <c r="AA1142" s="13">
        <f>-Inputs!AA1812</f>
        <v>0</v>
      </c>
      <c r="AB1142" s="13">
        <f>-Inputs!AB1812</f>
        <v>0</v>
      </c>
      <c r="AC1142" s="13">
        <f>-Inputs!AC1812</f>
        <v>0</v>
      </c>
      <c r="AD1142" s="13">
        <f>-Inputs!AD1812</f>
        <v>0</v>
      </c>
      <c r="AE1142" s="13">
        <f>-Inputs!AE1812</f>
        <v>0</v>
      </c>
      <c r="AF1142" s="13">
        <f>-Inputs!AF1812</f>
        <v>0</v>
      </c>
      <c r="AG1142" s="13">
        <f>-Inputs!AG1812</f>
        <v>0</v>
      </c>
      <c r="AH1142" s="13">
        <f>-Inputs!AH1812</f>
        <v>0</v>
      </c>
      <c r="AI1142" s="13"/>
      <c r="AJ1142" s="13"/>
      <c r="AK1142" s="13"/>
      <c r="AL1142" s="13"/>
      <c r="AM1142" s="13"/>
    </row>
    <row r="1143" spans="1:39" outlineLevel="2">
      <c r="A1143" s="11">
        <f>ROW()</f>
        <v>1143</v>
      </c>
      <c r="C1143" s="6" t="s">
        <v>656</v>
      </c>
      <c r="D1143" s="39"/>
      <c r="E1143" s="39"/>
      <c r="F1143" s="31"/>
      <c r="G1143" s="39"/>
      <c r="H1143" s="39"/>
      <c r="I1143" s="39"/>
      <c r="J1143" s="39"/>
      <c r="K1143" s="39"/>
      <c r="L1143" s="39"/>
      <c r="M1143" s="39"/>
      <c r="N1143" s="39"/>
      <c r="O1143" s="39"/>
      <c r="P1143" s="39"/>
      <c r="Q1143" s="39"/>
      <c r="R1143" s="39"/>
      <c r="S1143" s="39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</row>
    <row r="1144" spans="1:39" outlineLevel="2">
      <c r="A1144" s="11">
        <f>ROW()</f>
        <v>1144</v>
      </c>
      <c r="C1144" s="6" t="s">
        <v>667</v>
      </c>
      <c r="D1144" s="39"/>
      <c r="E1144" s="39"/>
      <c r="F1144" s="31"/>
      <c r="G1144" s="39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</row>
    <row r="1145" spans="1:39" outlineLevel="2">
      <c r="A1145" s="11">
        <f>ROW()</f>
        <v>1145</v>
      </c>
      <c r="C1145" s="6" t="s">
        <v>212</v>
      </c>
      <c r="D1145" s="39"/>
      <c r="E1145" s="39"/>
      <c r="F1145" s="31"/>
      <c r="G1145" s="39"/>
      <c r="H1145" s="39"/>
      <c r="I1145" s="39"/>
      <c r="J1145" s="39"/>
      <c r="K1145" s="39"/>
      <c r="L1145" s="39"/>
      <c r="M1145" s="39"/>
      <c r="N1145" s="39"/>
      <c r="O1145" s="39"/>
      <c r="P1145" s="39"/>
      <c r="Q1145" s="39"/>
      <c r="R1145" s="39"/>
      <c r="S1145" s="39"/>
      <c r="T1145" s="13">
        <f>-Inputs!T1815</f>
        <v>0</v>
      </c>
      <c r="U1145" s="13">
        <f>-Inputs!U1815</f>
        <v>0</v>
      </c>
      <c r="V1145" s="13">
        <f>-Inputs!V1815</f>
        <v>0</v>
      </c>
      <c r="W1145" s="13">
        <f>-Inputs!W1815</f>
        <v>0</v>
      </c>
      <c r="X1145" s="13">
        <f>-Inputs!X1815</f>
        <v>0</v>
      </c>
      <c r="Y1145" s="13">
        <f>-Inputs!Y1815</f>
        <v>0</v>
      </c>
      <c r="Z1145" s="13">
        <f>-Inputs!Z1815</f>
        <v>0</v>
      </c>
      <c r="AA1145" s="13">
        <f>-Inputs!AA1815</f>
        <v>0</v>
      </c>
      <c r="AB1145" s="13">
        <f>-Inputs!AB1815</f>
        <v>0</v>
      </c>
      <c r="AC1145" s="13">
        <f>-Inputs!AC1815</f>
        <v>0</v>
      </c>
      <c r="AD1145" s="13">
        <f>-Inputs!AD1815</f>
        <v>0</v>
      </c>
      <c r="AE1145" s="13">
        <f>-Inputs!AE1815</f>
        <v>0</v>
      </c>
      <c r="AF1145" s="13">
        <f>-Inputs!AF1815</f>
        <v>0</v>
      </c>
      <c r="AG1145" s="13">
        <f>-Inputs!AG1815</f>
        <v>0</v>
      </c>
      <c r="AH1145" s="13">
        <f>-Inputs!AH1815</f>
        <v>0</v>
      </c>
      <c r="AI1145" s="13"/>
      <c r="AJ1145" s="13"/>
      <c r="AK1145" s="13"/>
      <c r="AL1145" s="13"/>
      <c r="AM1145" s="13"/>
    </row>
    <row r="1146" spans="1:39" outlineLevel="2">
      <c r="A1146" s="11">
        <f>ROW()</f>
        <v>1146</v>
      </c>
      <c r="C1146" s="30" t="s">
        <v>362</v>
      </c>
      <c r="D1146" s="90"/>
      <c r="E1146" s="90"/>
      <c r="F1146" s="90"/>
      <c r="G1146" s="90"/>
      <c r="H1146" s="90"/>
      <c r="I1146" s="39"/>
      <c r="J1146" s="39"/>
      <c r="K1146" s="39"/>
      <c r="L1146" s="39"/>
      <c r="M1146" s="39"/>
      <c r="N1146" s="39"/>
      <c r="O1146" s="39"/>
      <c r="P1146" s="39"/>
      <c r="Q1146" s="39"/>
      <c r="R1146" s="39"/>
      <c r="S1146" s="39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</row>
    <row r="1147" spans="1:39" outlineLevel="2">
      <c r="A1147" s="11">
        <f>ROW()</f>
        <v>1147</v>
      </c>
      <c r="C1147" s="6" t="s">
        <v>1</v>
      </c>
      <c r="D1147" s="39"/>
      <c r="E1147" s="39"/>
      <c r="F1147" s="39"/>
      <c r="G1147" s="39"/>
      <c r="H1147" s="39"/>
      <c r="I1147" s="87"/>
      <c r="J1147" s="87"/>
      <c r="K1147" s="87"/>
      <c r="L1147" s="87"/>
      <c r="M1147" s="87"/>
      <c r="N1147" s="87"/>
      <c r="O1147" s="87"/>
      <c r="P1147" s="87"/>
      <c r="Q1147" s="87">
        <f t="shared" ref="Q1147" si="3249">SUM(Q1134:Q1146)</f>
        <v>0</v>
      </c>
      <c r="R1147" s="87">
        <f t="shared" ref="R1147" si="3250">SUM(R1134:R1146)</f>
        <v>0</v>
      </c>
      <c r="S1147" s="87">
        <f t="shared" ref="S1147" si="3251">SUM(S1134:S1146)</f>
        <v>0</v>
      </c>
      <c r="T1147" s="87">
        <f t="shared" ref="T1147" si="3252">SUM(T1134:T1146)</f>
        <v>-1.9636400124921925E-2</v>
      </c>
      <c r="U1147" s="87">
        <f t="shared" ref="U1147" si="3253">SUM(U1134:U1146)</f>
        <v>-5.1229765439085549E-2</v>
      </c>
      <c r="V1147" s="87">
        <f t="shared" ref="V1147" si="3254">SUM(V1134:V1146)</f>
        <v>-0.19917581551485233</v>
      </c>
      <c r="W1147" s="87">
        <f t="shared" ref="W1147" si="3255">SUM(W1134:W1146)</f>
        <v>-6.4399463163197307E-2</v>
      </c>
      <c r="X1147" s="87">
        <f t="shared" ref="X1147" si="3256">SUM(X1134:X1146)</f>
        <v>-5.5450772637592453E-2</v>
      </c>
      <c r="Y1147" s="87">
        <f t="shared" ref="Y1147" si="3257">SUM(Y1134:Y1146)</f>
        <v>0</v>
      </c>
      <c r="Z1147" s="87">
        <f t="shared" ref="Z1147" si="3258">SUM(Z1134:Z1146)</f>
        <v>0</v>
      </c>
      <c r="AA1147" s="87">
        <f t="shared" ref="AA1147" si="3259">SUM(AA1134:AA1146)</f>
        <v>0</v>
      </c>
      <c r="AB1147" s="87">
        <f t="shared" ref="AB1147" si="3260">SUM(AB1134:AB1146)</f>
        <v>0</v>
      </c>
      <c r="AC1147" s="87">
        <f t="shared" ref="AC1147:AG1147" si="3261">SUM(AC1134:AC1146)</f>
        <v>0</v>
      </c>
      <c r="AD1147" s="87">
        <f t="shared" si="3261"/>
        <v>0</v>
      </c>
      <c r="AE1147" s="87">
        <f t="shared" si="3261"/>
        <v>0</v>
      </c>
      <c r="AF1147" s="87">
        <f t="shared" si="3261"/>
        <v>0</v>
      </c>
      <c r="AG1147" s="87">
        <f t="shared" si="3261"/>
        <v>0</v>
      </c>
      <c r="AH1147" s="87">
        <f t="shared" ref="AH1147" si="3262">SUM(AH1134:AH1146)</f>
        <v>0</v>
      </c>
      <c r="AI1147" s="87">
        <f t="shared" ref="AI1147:AM1147" si="3263">SUM(AI1134:AI1146)</f>
        <v>0</v>
      </c>
      <c r="AJ1147" s="87">
        <f t="shared" si="3263"/>
        <v>0</v>
      </c>
      <c r="AK1147" s="87">
        <f t="shared" si="3263"/>
        <v>0</v>
      </c>
      <c r="AL1147" s="87">
        <f t="shared" si="3263"/>
        <v>0</v>
      </c>
      <c r="AM1147" s="87">
        <f t="shared" si="3263"/>
        <v>0</v>
      </c>
    </row>
    <row r="1148" spans="1:39" outlineLevel="2">
      <c r="A1148" s="11">
        <f>ROW()</f>
        <v>1148</v>
      </c>
      <c r="B1148" s="343" t="s">
        <v>6</v>
      </c>
      <c r="D1148" s="39"/>
      <c r="E1148" s="39"/>
      <c r="G1148" s="39"/>
      <c r="H1148" s="39"/>
      <c r="I1148" s="39"/>
      <c r="J1148" s="39"/>
      <c r="K1148" s="39"/>
      <c r="L1148" s="39"/>
      <c r="M1148" s="39"/>
      <c r="N1148" s="39"/>
      <c r="O1148" s="39"/>
    </row>
    <row r="1149" spans="1:39" outlineLevel="2">
      <c r="A1149" s="11">
        <f>ROW()</f>
        <v>1149</v>
      </c>
      <c r="C1149" s="6" t="s">
        <v>2</v>
      </c>
      <c r="D1149" s="39"/>
      <c r="E1149" s="39"/>
      <c r="F1149" s="31"/>
      <c r="G1149" s="39"/>
      <c r="H1149" s="39"/>
      <c r="I1149" s="39"/>
      <c r="J1149" s="39"/>
      <c r="K1149" s="39"/>
      <c r="L1149" s="39"/>
      <c r="M1149" s="39"/>
      <c r="N1149" s="39"/>
      <c r="O1149" s="39"/>
      <c r="P1149" s="13"/>
      <c r="Q1149" s="9">
        <f t="shared" ref="Q1149:AC1149" si="3264">IF(AND(Q1089&lt;=0,Q1104+Q1119+Q1134&lt;0),-(Q1104+Q1119+Q1134),IF(Q1089&lt;=0,0,-MIN(((Q1104+Q1134)/Q1089)*((Q1104+Q1134)&gt;0),(Q1104+Q1134))))</f>
        <v>-5.731936E-2</v>
      </c>
      <c r="R1149" s="9">
        <f t="shared" si="3264"/>
        <v>-5.731936E-2</v>
      </c>
      <c r="S1149" s="9">
        <f t="shared" si="3264"/>
        <v>-5.7319360000000007E-2</v>
      </c>
      <c r="T1149" s="9">
        <f t="shared" si="3264"/>
        <v>-5.731936E-2</v>
      </c>
      <c r="U1149" s="9">
        <f t="shared" si="3264"/>
        <v>-5.731936E-2</v>
      </c>
      <c r="V1149" s="9">
        <f t="shared" si="3264"/>
        <v>-5.731936E-2</v>
      </c>
      <c r="W1149" s="9">
        <f t="shared" si="3264"/>
        <v>-5.7319359999999993E-2</v>
      </c>
      <c r="X1149" s="9">
        <f t="shared" si="3264"/>
        <v>-5.7319359999999993E-2</v>
      </c>
      <c r="Y1149" s="9">
        <f t="shared" si="3264"/>
        <v>-5.7319359999999986E-2</v>
      </c>
      <c r="Z1149" s="9">
        <f t="shared" si="3264"/>
        <v>-5.7319359999999993E-2</v>
      </c>
      <c r="AA1149" s="9">
        <f t="shared" si="3264"/>
        <v>-5.7319359999999986E-2</v>
      </c>
      <c r="AB1149" s="9">
        <f t="shared" si="3264"/>
        <v>-5.7319359999999979E-2</v>
      </c>
      <c r="AC1149" s="9">
        <f t="shared" si="3264"/>
        <v>-5.7319359999999979E-2</v>
      </c>
      <c r="AD1149" s="9">
        <f t="shared" ref="AD1149:AG1149" si="3265">IF(AND(AD1089&lt;=0,AD1104+AD1119+AD1134&lt;0),-(AD1104+AD1119+AD1134),IF(AD1089&lt;=0,0,-MIN(((AD1104+AD1134)/AD1089)*((AD1104+AD1134)&gt;0),(AD1104+AD1134))))</f>
        <v>-5.7319359999999979E-2</v>
      </c>
      <c r="AE1149" s="9">
        <f t="shared" si="3265"/>
        <v>-5.7319359999999979E-2</v>
      </c>
      <c r="AF1149" s="9">
        <f t="shared" si="3265"/>
        <v>-5.7319359999999972E-2</v>
      </c>
      <c r="AG1149" s="9">
        <f t="shared" si="3265"/>
        <v>-5.7319359999999972E-2</v>
      </c>
      <c r="AH1149" s="9">
        <f t="shared" ref="AH1149" si="3266">IF(AND(AH1089&lt;=0,AH1104+AH1119+AH1134&lt;0),-(AH1104+AH1119+AH1134),IF(AH1089&lt;=0,0,-MIN(((AH1104+AH1134)/AH1089)*((AH1104+AH1134)&gt;0),(AH1104+AH1134))))</f>
        <v>-5.7319359999999965E-2</v>
      </c>
      <c r="AI1149" s="9">
        <f t="shared" ref="AI1149:AM1149" si="3267">IF(AND(AI1089&lt;=0,AI1104+AI1119+AI1134&lt;0),-(AI1104+AI1119+AI1134),IF(AI1089&lt;=0,0,-MIN(((AI1104+AI1134)/AI1089)*((AI1104+AI1134)&gt;0),(AI1104+AI1134))))</f>
        <v>-5.7319359999999972E-2</v>
      </c>
      <c r="AJ1149" s="9">
        <f t="shared" si="3267"/>
        <v>-5.7319359999999972E-2</v>
      </c>
      <c r="AK1149" s="9">
        <f t="shared" si="3267"/>
        <v>0</v>
      </c>
      <c r="AL1149" s="9">
        <f t="shared" si="3267"/>
        <v>0</v>
      </c>
      <c r="AM1149" s="9">
        <f t="shared" si="3267"/>
        <v>0</v>
      </c>
    </row>
    <row r="1150" spans="1:39" outlineLevel="2">
      <c r="A1150" s="11">
        <f>ROW()</f>
        <v>1150</v>
      </c>
      <c r="C1150" s="6" t="s">
        <v>3</v>
      </c>
      <c r="D1150" s="39"/>
      <c r="E1150" s="39"/>
      <c r="F1150" s="31"/>
      <c r="G1150" s="39"/>
      <c r="H1150" s="39"/>
      <c r="I1150" s="39"/>
      <c r="J1150" s="39"/>
      <c r="K1150" s="39"/>
      <c r="L1150" s="39"/>
      <c r="M1150" s="39"/>
      <c r="N1150" s="39"/>
      <c r="O1150" s="39"/>
      <c r="P1150" s="13"/>
      <c r="Q1150" s="9">
        <f t="shared" ref="Q1150:AC1150" si="3268">IF(AND(Q1090&lt;=0,Q1105+Q1120+Q1135&lt;0),-(Q1105+Q1120+Q1135),IF(Q1090&lt;=0,0,-MIN(((Q1105+Q1135)/Q1090)*((Q1105+Q1135)&gt;0),(Q1105+Q1135))))</f>
        <v>-6.7859239999999987E-3</v>
      </c>
      <c r="R1150" s="9">
        <f t="shared" si="3268"/>
        <v>-6.7859239999999987E-3</v>
      </c>
      <c r="S1150" s="9">
        <f t="shared" si="3268"/>
        <v>-6.7859239999999987E-3</v>
      </c>
      <c r="T1150" s="9">
        <f t="shared" si="3268"/>
        <v>-6.7859239999999987E-3</v>
      </c>
      <c r="U1150" s="9">
        <f t="shared" si="3268"/>
        <v>-6.7859239999999987E-3</v>
      </c>
      <c r="V1150" s="9">
        <f t="shared" si="3268"/>
        <v>-6.7859239999999987E-3</v>
      </c>
      <c r="W1150" s="9">
        <f t="shared" si="3268"/>
        <v>-6.7859239999999987E-3</v>
      </c>
      <c r="X1150" s="9">
        <f t="shared" si="3268"/>
        <v>-6.7859239999999987E-3</v>
      </c>
      <c r="Y1150" s="9">
        <f t="shared" si="3268"/>
        <v>-6.7859239999999987E-3</v>
      </c>
      <c r="Z1150" s="9">
        <f t="shared" si="3268"/>
        <v>-6.7859239999999987E-3</v>
      </c>
      <c r="AA1150" s="9">
        <f t="shared" si="3268"/>
        <v>-6.7859239999999987E-3</v>
      </c>
      <c r="AB1150" s="9">
        <f t="shared" si="3268"/>
        <v>-6.7859239999999987E-3</v>
      </c>
      <c r="AC1150" s="9">
        <f t="shared" si="3268"/>
        <v>-6.7859239999999987E-3</v>
      </c>
      <c r="AD1150" s="9">
        <f t="shared" ref="AD1150:AG1150" si="3269">IF(AND(AD1090&lt;=0,AD1105+AD1120+AD1135&lt;0),-(AD1105+AD1120+AD1135),IF(AD1090&lt;=0,0,-MIN(((AD1105+AD1135)/AD1090)*((AD1105+AD1135)&gt;0),(AD1105+AD1135))))</f>
        <v>-6.7859239999999987E-3</v>
      </c>
      <c r="AE1150" s="9">
        <f t="shared" si="3269"/>
        <v>-6.7859239999999987E-3</v>
      </c>
      <c r="AF1150" s="9">
        <f t="shared" si="3269"/>
        <v>-6.7859239999999987E-3</v>
      </c>
      <c r="AG1150" s="9">
        <f t="shared" si="3269"/>
        <v>-6.7859239999999987E-3</v>
      </c>
      <c r="AH1150" s="9">
        <f t="shared" ref="AH1150" si="3270">IF(AND(AH1090&lt;=0,AH1105+AH1120+AH1135&lt;0),-(AH1105+AH1120+AH1135),IF(AH1090&lt;=0,0,-MIN(((AH1105+AH1135)/AH1090)*((AH1105+AH1135)&gt;0),(AH1105+AH1135))))</f>
        <v>-6.7859239999999987E-3</v>
      </c>
      <c r="AI1150" s="9">
        <f t="shared" ref="AI1150:AM1150" si="3271">IF(AND(AI1090&lt;=0,AI1105+AI1120+AI1135&lt;0),-(AI1105+AI1120+AI1135),IF(AI1090&lt;=0,0,-MIN(((AI1105+AI1135)/AI1090)*((AI1105+AI1135)&gt;0),(AI1105+AI1135))))</f>
        <v>-6.7859239999999987E-3</v>
      </c>
      <c r="AJ1150" s="9">
        <f t="shared" si="3271"/>
        <v>-6.7859239999999987E-3</v>
      </c>
      <c r="AK1150" s="9">
        <f t="shared" si="3271"/>
        <v>0</v>
      </c>
      <c r="AL1150" s="9">
        <f t="shared" si="3271"/>
        <v>0</v>
      </c>
      <c r="AM1150" s="9">
        <f t="shared" si="3271"/>
        <v>0</v>
      </c>
    </row>
    <row r="1151" spans="1:39" outlineLevel="2">
      <c r="A1151" s="11">
        <f>ROW()</f>
        <v>1151</v>
      </c>
      <c r="C1151" s="6" t="s">
        <v>4</v>
      </c>
      <c r="D1151" s="39"/>
      <c r="E1151" s="39"/>
      <c r="F1151" s="31"/>
      <c r="G1151" s="39"/>
      <c r="H1151" s="39"/>
      <c r="I1151" s="39"/>
      <c r="J1151" s="39"/>
      <c r="K1151" s="39"/>
      <c r="L1151" s="39"/>
      <c r="M1151" s="39"/>
      <c r="N1151" s="39"/>
      <c r="O1151" s="39"/>
      <c r="P1151" s="13"/>
      <c r="Q1151" s="9">
        <f t="shared" ref="Q1151:AC1151" si="3272">IF(AND(Q1091&lt;=0,Q1106+Q1121+Q1136&lt;0),-(Q1106+Q1121+Q1136),IF(Q1091&lt;=0,0,-MIN(((Q1106+Q1136)/Q1091)*((Q1106+Q1136)&gt;0),(Q1106+Q1136))))</f>
        <v>0</v>
      </c>
      <c r="R1151" s="9">
        <f t="shared" si="3272"/>
        <v>0</v>
      </c>
      <c r="S1151" s="9">
        <f t="shared" si="3272"/>
        <v>0</v>
      </c>
      <c r="T1151" s="9">
        <f t="shared" si="3272"/>
        <v>0</v>
      </c>
      <c r="U1151" s="9">
        <f t="shared" si="3272"/>
        <v>0</v>
      </c>
      <c r="V1151" s="9">
        <f t="shared" si="3272"/>
        <v>0</v>
      </c>
      <c r="W1151" s="9">
        <f t="shared" si="3272"/>
        <v>0</v>
      </c>
      <c r="X1151" s="9">
        <f t="shared" si="3272"/>
        <v>0</v>
      </c>
      <c r="Y1151" s="9">
        <f t="shared" si="3272"/>
        <v>0</v>
      </c>
      <c r="Z1151" s="9">
        <f t="shared" si="3272"/>
        <v>0</v>
      </c>
      <c r="AA1151" s="9">
        <f t="shared" si="3272"/>
        <v>0</v>
      </c>
      <c r="AB1151" s="9">
        <f t="shared" si="3272"/>
        <v>0</v>
      </c>
      <c r="AC1151" s="9">
        <f t="shared" si="3272"/>
        <v>0</v>
      </c>
      <c r="AD1151" s="9">
        <f t="shared" ref="AD1151:AG1151" si="3273">IF(AND(AD1091&lt;=0,AD1106+AD1121+AD1136&lt;0),-(AD1106+AD1121+AD1136),IF(AD1091&lt;=0,0,-MIN(((AD1106+AD1136)/AD1091)*((AD1106+AD1136)&gt;0),(AD1106+AD1136))))</f>
        <v>0</v>
      </c>
      <c r="AE1151" s="9">
        <f t="shared" si="3273"/>
        <v>0</v>
      </c>
      <c r="AF1151" s="9">
        <f t="shared" si="3273"/>
        <v>0</v>
      </c>
      <c r="AG1151" s="9">
        <f t="shared" si="3273"/>
        <v>0</v>
      </c>
      <c r="AH1151" s="9">
        <f t="shared" ref="AH1151" si="3274">IF(AND(AH1091&lt;=0,AH1106+AH1121+AH1136&lt;0),-(AH1106+AH1121+AH1136),IF(AH1091&lt;=0,0,-MIN(((AH1106+AH1136)/AH1091)*((AH1106+AH1136)&gt;0),(AH1106+AH1136))))</f>
        <v>0</v>
      </c>
      <c r="AI1151" s="9">
        <f t="shared" ref="AI1151:AM1151" si="3275">IF(AND(AI1091&lt;=0,AI1106+AI1121+AI1136&lt;0),-(AI1106+AI1121+AI1136),IF(AI1091&lt;=0,0,-MIN(((AI1106+AI1136)/AI1091)*((AI1106+AI1136)&gt;0),(AI1106+AI1136))))</f>
        <v>0</v>
      </c>
      <c r="AJ1151" s="9">
        <f t="shared" si="3275"/>
        <v>0</v>
      </c>
      <c r="AK1151" s="9">
        <f t="shared" si="3275"/>
        <v>0</v>
      </c>
      <c r="AL1151" s="9">
        <f t="shared" si="3275"/>
        <v>0</v>
      </c>
      <c r="AM1151" s="9">
        <f t="shared" si="3275"/>
        <v>0</v>
      </c>
    </row>
    <row r="1152" spans="1:39" outlineLevel="2">
      <c r="A1152" s="11">
        <f>ROW()</f>
        <v>1152</v>
      </c>
      <c r="C1152" s="6" t="s">
        <v>5</v>
      </c>
      <c r="D1152" s="39"/>
      <c r="E1152" s="39"/>
      <c r="F1152" s="31"/>
      <c r="G1152" s="39"/>
      <c r="H1152" s="39"/>
      <c r="I1152" s="39"/>
      <c r="J1152" s="39"/>
      <c r="K1152" s="39"/>
      <c r="L1152" s="39"/>
      <c r="M1152" s="39"/>
      <c r="N1152" s="39"/>
      <c r="O1152" s="39"/>
      <c r="P1152" s="13"/>
      <c r="Q1152" s="9">
        <f t="shared" ref="Q1152:S1152" si="3276">IF(AND(Q1092&lt;=0,Q1107+Q1122+Q1137&lt;0),-(Q1107+Q1122+Q1137),IF(Q1092&lt;=0,0,-MIN(((Q1107+Q1137)/Q1092)*((Q1107+Q1137)&gt;0),(Q1107+Q1137))))</f>
        <v>-0.107474387</v>
      </c>
      <c r="R1152" s="9">
        <f t="shared" si="3276"/>
        <v>-0.107474387</v>
      </c>
      <c r="S1152" s="9">
        <f t="shared" si="3276"/>
        <v>-0.10747438700000002</v>
      </c>
      <c r="T1152" s="9">
        <f>IF(AND(T1092&lt;=0,T1107+T1122+T1137&lt;0),-(T1107+T1122+T1137),IF(T1092&lt;=0,0,-MIN(((T1107+T1137)/T1092)*((T1107+T1137)&gt;0),(T1107+T1137))))</f>
        <v>-0.1063193046397105</v>
      </c>
      <c r="U1152" s="9">
        <f t="shared" ref="U1152:AC1152" si="3277">IF(AND(U1092&lt;=0,U1107+U1122+U1137&lt;0),-(U1107+U1122+U1137),IF(U1092&lt;=0,0,-MIN(((U1107+U1137)/U1092)*((U1107+U1137)&gt;0),(U1107+U1137))))</f>
        <v>-0.10311744429976764</v>
      </c>
      <c r="V1152" s="9">
        <f t="shared" si="3277"/>
        <v>-8.9839056598777486E-2</v>
      </c>
      <c r="W1152" s="9">
        <f t="shared" si="3277"/>
        <v>-8.5239094944263405E-2</v>
      </c>
      <c r="X1152" s="9">
        <f t="shared" si="3277"/>
        <v>-8.0973650895217839E-2</v>
      </c>
      <c r="Y1152" s="9">
        <f t="shared" si="3277"/>
        <v>-8.0973650895217839E-2</v>
      </c>
      <c r="Z1152" s="9">
        <f t="shared" si="3277"/>
        <v>-8.0973650895217852E-2</v>
      </c>
      <c r="AA1152" s="9">
        <f t="shared" si="3277"/>
        <v>-8.0973650895217839E-2</v>
      </c>
      <c r="AB1152" s="9">
        <f t="shared" si="3277"/>
        <v>-8.0973650895217852E-2</v>
      </c>
      <c r="AC1152" s="9">
        <f t="shared" si="3277"/>
        <v>-8.0973650895217852E-2</v>
      </c>
      <c r="AD1152" s="9">
        <f t="shared" ref="AD1152:AG1152" si="3278">IF(AND(AD1092&lt;=0,AD1107+AD1122+AD1137&lt;0),-(AD1107+AD1122+AD1137),IF(AD1092&lt;=0,0,-MIN(((AD1107+AD1137)/AD1092)*((AD1107+AD1137)&gt;0),(AD1107+AD1137))))</f>
        <v>-8.0973650895217839E-2</v>
      </c>
      <c r="AE1152" s="9">
        <f t="shared" si="3278"/>
        <v>-8.0973650895217839E-2</v>
      </c>
      <c r="AF1152" s="9">
        <f t="shared" si="3278"/>
        <v>-8.0973650895217839E-2</v>
      </c>
      <c r="AG1152" s="9">
        <f t="shared" si="3278"/>
        <v>-8.0973650895217839E-2</v>
      </c>
      <c r="AH1152" s="9">
        <f t="shared" ref="AH1152" si="3279">IF(AND(AH1092&lt;=0,AH1107+AH1122+AH1137&lt;0),-(AH1107+AH1122+AH1137),IF(AH1092&lt;=0,0,-MIN(((AH1107+AH1137)/AH1092)*((AH1107+AH1137)&gt;0),(AH1107+AH1137))))</f>
        <v>-8.0973650895217839E-2</v>
      </c>
      <c r="AI1152" s="9">
        <f t="shared" ref="AI1152:AM1152" si="3280">IF(AND(AI1092&lt;=0,AI1107+AI1122+AI1137&lt;0),-(AI1107+AI1122+AI1137),IF(AI1092&lt;=0,0,-MIN(((AI1107+AI1137)/AI1092)*((AI1107+AI1137)&gt;0),(AI1107+AI1137))))</f>
        <v>-8.0973650895217825E-2</v>
      </c>
      <c r="AJ1152" s="9">
        <f t="shared" si="3280"/>
        <v>-8.0973650895217825E-2</v>
      </c>
      <c r="AK1152" s="9">
        <f t="shared" si="3280"/>
        <v>0</v>
      </c>
      <c r="AL1152" s="9">
        <f t="shared" si="3280"/>
        <v>0</v>
      </c>
      <c r="AM1152" s="9">
        <f t="shared" si="3280"/>
        <v>0</v>
      </c>
    </row>
    <row r="1153" spans="1:39" outlineLevel="2">
      <c r="A1153" s="11">
        <f>ROW()</f>
        <v>1153</v>
      </c>
      <c r="C1153" s="6" t="s">
        <v>473</v>
      </c>
      <c r="D1153" s="39"/>
      <c r="E1153" s="39"/>
      <c r="F1153" s="31"/>
      <c r="G1153" s="39"/>
      <c r="H1153" s="39"/>
      <c r="I1153" s="39"/>
      <c r="J1153" s="39"/>
      <c r="K1153" s="39"/>
      <c r="L1153" s="39"/>
      <c r="M1153" s="39"/>
      <c r="N1153" s="39"/>
      <c r="O1153" s="39"/>
      <c r="P1153" s="13"/>
      <c r="Q1153" s="9">
        <f t="shared" ref="Q1153:AG1153" si="3281">IF(AND(Q1093&lt;=0,Q1108+Q1123+Q1138&lt;0),-(Q1108+Q1123+Q1138),IF(Q1093&lt;=0,0,-MIN(((Q1108+Q1138)/Q1093)*((Q1108+Q1138)&gt;0),(Q1108+Q1138))))</f>
        <v>0</v>
      </c>
      <c r="R1153" s="9">
        <f t="shared" si="3281"/>
        <v>0</v>
      </c>
      <c r="S1153" s="9">
        <f t="shared" si="3281"/>
        <v>0</v>
      </c>
      <c r="T1153" s="9">
        <f t="shared" si="3281"/>
        <v>0</v>
      </c>
      <c r="U1153" s="9">
        <f t="shared" si="3281"/>
        <v>0</v>
      </c>
      <c r="V1153" s="9">
        <f t="shared" si="3281"/>
        <v>0</v>
      </c>
      <c r="W1153" s="9">
        <f t="shared" si="3281"/>
        <v>0</v>
      </c>
      <c r="X1153" s="9">
        <f t="shared" si="3281"/>
        <v>0</v>
      </c>
      <c r="Y1153" s="9">
        <f t="shared" si="3281"/>
        <v>0</v>
      </c>
      <c r="Z1153" s="9">
        <f t="shared" si="3281"/>
        <v>0</v>
      </c>
      <c r="AA1153" s="9">
        <f t="shared" si="3281"/>
        <v>0</v>
      </c>
      <c r="AB1153" s="9">
        <f t="shared" si="3281"/>
        <v>0</v>
      </c>
      <c r="AC1153" s="9">
        <f t="shared" si="3281"/>
        <v>0</v>
      </c>
      <c r="AD1153" s="9">
        <f t="shared" si="3281"/>
        <v>0</v>
      </c>
      <c r="AE1153" s="9">
        <f t="shared" si="3281"/>
        <v>0</v>
      </c>
      <c r="AF1153" s="9">
        <f t="shared" si="3281"/>
        <v>0</v>
      </c>
      <c r="AG1153" s="9">
        <f t="shared" si="3281"/>
        <v>0</v>
      </c>
      <c r="AH1153" s="9">
        <f t="shared" ref="AH1153" si="3282">IF(AND(AH1093&lt;=0,AH1108+AH1123+AH1138&lt;0),-(AH1108+AH1123+AH1138),IF(AH1093&lt;=0,0,-MIN(((AH1108+AH1138)/AH1093)*((AH1108+AH1138)&gt;0),(AH1108+AH1138))))</f>
        <v>0</v>
      </c>
      <c r="AI1153" s="9">
        <f t="shared" ref="AI1153:AM1153" si="3283">IF(AND(AI1093&lt;=0,AI1108+AI1123+AI1138&lt;0),-(AI1108+AI1123+AI1138),IF(AI1093&lt;=0,0,-MIN(((AI1108+AI1138)/AI1093)*((AI1108+AI1138)&gt;0),(AI1108+AI1138))))</f>
        <v>0</v>
      </c>
      <c r="AJ1153" s="9">
        <f t="shared" si="3283"/>
        <v>0</v>
      </c>
      <c r="AK1153" s="9">
        <f t="shared" si="3283"/>
        <v>0</v>
      </c>
      <c r="AL1153" s="9">
        <f t="shared" si="3283"/>
        <v>0</v>
      </c>
      <c r="AM1153" s="9">
        <f t="shared" si="3283"/>
        <v>0</v>
      </c>
    </row>
    <row r="1154" spans="1:39" outlineLevel="2">
      <c r="A1154" s="11">
        <f>ROW()</f>
        <v>1154</v>
      </c>
      <c r="C1154" s="6" t="s">
        <v>474</v>
      </c>
      <c r="D1154" s="39"/>
      <c r="E1154" s="39"/>
      <c r="F1154" s="31"/>
      <c r="G1154" s="39"/>
      <c r="H1154" s="39"/>
      <c r="I1154" s="39"/>
      <c r="J1154" s="39"/>
      <c r="K1154" s="39"/>
      <c r="L1154" s="39"/>
      <c r="M1154" s="39"/>
      <c r="N1154" s="39"/>
      <c r="O1154" s="39"/>
      <c r="P1154" s="13"/>
      <c r="Q1154" s="9">
        <f t="shared" ref="Q1154:AG1154" si="3284">IF(AND(Q1094&lt;=0,Q1109+Q1124+Q1139&lt;0),-(Q1109+Q1124+Q1139),IF(Q1094&lt;=0,0,-MIN(((Q1109+Q1139)/Q1094)*((Q1109+Q1139)&gt;0),(Q1109+Q1139))))</f>
        <v>0</v>
      </c>
      <c r="R1154" s="9">
        <f t="shared" si="3284"/>
        <v>0</v>
      </c>
      <c r="S1154" s="9">
        <f t="shared" si="3284"/>
        <v>0</v>
      </c>
      <c r="T1154" s="9">
        <f t="shared" si="3284"/>
        <v>0</v>
      </c>
      <c r="U1154" s="9">
        <f t="shared" si="3284"/>
        <v>0</v>
      </c>
      <c r="V1154" s="9">
        <f t="shared" si="3284"/>
        <v>0</v>
      </c>
      <c r="W1154" s="9">
        <f t="shared" si="3284"/>
        <v>0</v>
      </c>
      <c r="X1154" s="9">
        <f t="shared" si="3284"/>
        <v>0</v>
      </c>
      <c r="Y1154" s="9">
        <f t="shared" si="3284"/>
        <v>0</v>
      </c>
      <c r="Z1154" s="9">
        <f t="shared" si="3284"/>
        <v>0</v>
      </c>
      <c r="AA1154" s="9">
        <f t="shared" si="3284"/>
        <v>0</v>
      </c>
      <c r="AB1154" s="9">
        <f t="shared" si="3284"/>
        <v>0</v>
      </c>
      <c r="AC1154" s="9">
        <f t="shared" si="3284"/>
        <v>0</v>
      </c>
      <c r="AD1154" s="9">
        <f t="shared" si="3284"/>
        <v>0</v>
      </c>
      <c r="AE1154" s="9">
        <f t="shared" si="3284"/>
        <v>0</v>
      </c>
      <c r="AF1154" s="9">
        <f t="shared" si="3284"/>
        <v>0</v>
      </c>
      <c r="AG1154" s="9">
        <f t="shared" si="3284"/>
        <v>0</v>
      </c>
      <c r="AH1154" s="9">
        <f t="shared" ref="AH1154" si="3285">IF(AND(AH1094&lt;=0,AH1109+AH1124+AH1139&lt;0),-(AH1109+AH1124+AH1139),IF(AH1094&lt;=0,0,-MIN(((AH1109+AH1139)/AH1094)*((AH1109+AH1139)&gt;0),(AH1109+AH1139))))</f>
        <v>0</v>
      </c>
      <c r="AI1154" s="9">
        <f t="shared" ref="AI1154:AM1154" si="3286">IF(AND(AI1094&lt;=0,AI1109+AI1124+AI1139&lt;0),-(AI1109+AI1124+AI1139),IF(AI1094&lt;=0,0,-MIN(((AI1109+AI1139)/AI1094)*((AI1109+AI1139)&gt;0),(AI1109+AI1139))))</f>
        <v>0</v>
      </c>
      <c r="AJ1154" s="9">
        <f t="shared" si="3286"/>
        <v>0</v>
      </c>
      <c r="AK1154" s="9">
        <f t="shared" si="3286"/>
        <v>0</v>
      </c>
      <c r="AL1154" s="9">
        <f t="shared" si="3286"/>
        <v>0</v>
      </c>
      <c r="AM1154" s="9">
        <f t="shared" si="3286"/>
        <v>0</v>
      </c>
    </row>
    <row r="1155" spans="1:39" outlineLevel="2">
      <c r="A1155" s="11">
        <f>ROW()</f>
        <v>1155</v>
      </c>
      <c r="C1155" s="6" t="s">
        <v>477</v>
      </c>
      <c r="D1155" s="39"/>
      <c r="E1155" s="39"/>
      <c r="F1155" s="31"/>
      <c r="G1155" s="39"/>
      <c r="H1155" s="39"/>
      <c r="I1155" s="39"/>
      <c r="J1155" s="39"/>
      <c r="K1155" s="39"/>
      <c r="L1155" s="39"/>
      <c r="M1155" s="39"/>
      <c r="N1155" s="39"/>
      <c r="O1155" s="39"/>
      <c r="P1155" s="13"/>
      <c r="Q1155" s="9">
        <f t="shared" ref="Q1155:AG1155" si="3287">IF(AND(Q1095&lt;=0,Q1110+Q1125+Q1140&lt;0),-(Q1110+Q1125+Q1140),IF(Q1095&lt;=0,0,-MIN(((Q1110+Q1140)/Q1095)*((Q1110+Q1140)&gt;0),(Q1110+Q1140))))</f>
        <v>0</v>
      </c>
      <c r="R1155" s="9">
        <f t="shared" si="3287"/>
        <v>0</v>
      </c>
      <c r="S1155" s="9">
        <f t="shared" si="3287"/>
        <v>0</v>
      </c>
      <c r="T1155" s="9">
        <f t="shared" si="3287"/>
        <v>0</v>
      </c>
      <c r="U1155" s="9">
        <f t="shared" si="3287"/>
        <v>0</v>
      </c>
      <c r="V1155" s="9">
        <f t="shared" si="3287"/>
        <v>0</v>
      </c>
      <c r="W1155" s="9">
        <f t="shared" si="3287"/>
        <v>0</v>
      </c>
      <c r="X1155" s="9">
        <f t="shared" si="3287"/>
        <v>0</v>
      </c>
      <c r="Y1155" s="9">
        <f t="shared" si="3287"/>
        <v>0</v>
      </c>
      <c r="Z1155" s="9">
        <f t="shared" si="3287"/>
        <v>0</v>
      </c>
      <c r="AA1155" s="9">
        <f t="shared" si="3287"/>
        <v>0</v>
      </c>
      <c r="AB1155" s="9">
        <f t="shared" si="3287"/>
        <v>0</v>
      </c>
      <c r="AC1155" s="9">
        <f t="shared" si="3287"/>
        <v>0</v>
      </c>
      <c r="AD1155" s="9">
        <f t="shared" si="3287"/>
        <v>0</v>
      </c>
      <c r="AE1155" s="9">
        <f t="shared" si="3287"/>
        <v>0</v>
      </c>
      <c r="AF1155" s="9">
        <f t="shared" si="3287"/>
        <v>0</v>
      </c>
      <c r="AG1155" s="9">
        <f t="shared" si="3287"/>
        <v>0</v>
      </c>
      <c r="AH1155" s="9">
        <f t="shared" ref="AH1155" si="3288">IF(AND(AH1095&lt;=0,AH1110+AH1125+AH1140&lt;0),-(AH1110+AH1125+AH1140),IF(AH1095&lt;=0,0,-MIN(((AH1110+AH1140)/AH1095)*((AH1110+AH1140)&gt;0),(AH1110+AH1140))))</f>
        <v>0</v>
      </c>
      <c r="AI1155" s="9">
        <f t="shared" ref="AI1155:AM1155" si="3289">IF(AND(AI1095&lt;=0,AI1110+AI1125+AI1140&lt;0),-(AI1110+AI1125+AI1140),IF(AI1095&lt;=0,0,-MIN(((AI1110+AI1140)/AI1095)*((AI1110+AI1140)&gt;0),(AI1110+AI1140))))</f>
        <v>0</v>
      </c>
      <c r="AJ1155" s="9">
        <f t="shared" si="3289"/>
        <v>0</v>
      </c>
      <c r="AK1155" s="9">
        <f t="shared" si="3289"/>
        <v>0</v>
      </c>
      <c r="AL1155" s="9">
        <f t="shared" si="3289"/>
        <v>0</v>
      </c>
      <c r="AM1155" s="9">
        <f t="shared" si="3289"/>
        <v>0</v>
      </c>
    </row>
    <row r="1156" spans="1:39" outlineLevel="2">
      <c r="A1156" s="11">
        <f>ROW()</f>
        <v>1156</v>
      </c>
      <c r="C1156" s="6" t="s">
        <v>511</v>
      </c>
      <c r="D1156" s="39"/>
      <c r="E1156" s="39"/>
      <c r="F1156" s="31"/>
      <c r="G1156" s="39"/>
      <c r="H1156" s="39"/>
      <c r="I1156" s="39"/>
      <c r="J1156" s="39"/>
      <c r="K1156" s="39"/>
      <c r="L1156" s="39"/>
      <c r="M1156" s="39"/>
      <c r="N1156" s="39"/>
      <c r="O1156" s="39"/>
      <c r="P1156" s="13"/>
      <c r="Q1156" s="9">
        <f t="shared" ref="Q1156:AG1156" si="3290">IF(AND(Q1096&lt;=0,Q1111+Q1126+Q1141&lt;0),-(Q1111+Q1126+Q1141),IF(Q1096&lt;=0,0,-MIN(((Q1111+Q1141)/Q1096)*((Q1111+Q1141)&gt;0),(Q1111+Q1141))))</f>
        <v>0</v>
      </c>
      <c r="R1156" s="9">
        <f t="shared" si="3290"/>
        <v>0</v>
      </c>
      <c r="S1156" s="9">
        <f t="shared" si="3290"/>
        <v>0</v>
      </c>
      <c r="T1156" s="9">
        <f t="shared" si="3290"/>
        <v>0</v>
      </c>
      <c r="U1156" s="9">
        <f t="shared" si="3290"/>
        <v>0</v>
      </c>
      <c r="V1156" s="9">
        <f t="shared" si="3290"/>
        <v>0</v>
      </c>
      <c r="W1156" s="9">
        <f t="shared" si="3290"/>
        <v>0</v>
      </c>
      <c r="X1156" s="9">
        <f t="shared" si="3290"/>
        <v>0</v>
      </c>
      <c r="Y1156" s="9">
        <f t="shared" si="3290"/>
        <v>0</v>
      </c>
      <c r="Z1156" s="9">
        <f t="shared" si="3290"/>
        <v>0</v>
      </c>
      <c r="AA1156" s="9">
        <f t="shared" si="3290"/>
        <v>0</v>
      </c>
      <c r="AB1156" s="9">
        <f t="shared" si="3290"/>
        <v>0</v>
      </c>
      <c r="AC1156" s="9">
        <f t="shared" si="3290"/>
        <v>0</v>
      </c>
      <c r="AD1156" s="9">
        <f t="shared" si="3290"/>
        <v>0</v>
      </c>
      <c r="AE1156" s="9">
        <f t="shared" si="3290"/>
        <v>0</v>
      </c>
      <c r="AF1156" s="9">
        <f t="shared" si="3290"/>
        <v>0</v>
      </c>
      <c r="AG1156" s="9">
        <f t="shared" si="3290"/>
        <v>0</v>
      </c>
      <c r="AH1156" s="9">
        <f t="shared" ref="AH1156" si="3291">IF(AND(AH1096&lt;=0,AH1111+AH1126+AH1141&lt;0),-(AH1111+AH1126+AH1141),IF(AH1096&lt;=0,0,-MIN(((AH1111+AH1141)/AH1096)*((AH1111+AH1141)&gt;0),(AH1111+AH1141))))</f>
        <v>0</v>
      </c>
      <c r="AI1156" s="9">
        <f t="shared" ref="AI1156:AM1156" si="3292">IF(AND(AI1096&lt;=0,AI1111+AI1126+AI1141&lt;0),-(AI1111+AI1126+AI1141),IF(AI1096&lt;=0,0,-MIN(((AI1111+AI1141)/AI1096)*((AI1111+AI1141)&gt;0),(AI1111+AI1141))))</f>
        <v>0</v>
      </c>
      <c r="AJ1156" s="9">
        <f t="shared" si="3292"/>
        <v>0</v>
      </c>
      <c r="AK1156" s="9">
        <f t="shared" si="3292"/>
        <v>0</v>
      </c>
      <c r="AL1156" s="9">
        <f t="shared" si="3292"/>
        <v>0</v>
      </c>
      <c r="AM1156" s="9">
        <f t="shared" si="3292"/>
        <v>0</v>
      </c>
    </row>
    <row r="1157" spans="1:39" outlineLevel="2">
      <c r="A1157" s="11">
        <f>ROW()</f>
        <v>1157</v>
      </c>
      <c r="C1157" s="6" t="s">
        <v>655</v>
      </c>
      <c r="D1157" s="39"/>
      <c r="E1157" s="39"/>
      <c r="F1157" s="31"/>
      <c r="G1157" s="39"/>
      <c r="H1157" s="39"/>
      <c r="I1157" s="39"/>
      <c r="J1157" s="39"/>
      <c r="K1157" s="39"/>
      <c r="L1157" s="39"/>
      <c r="M1157" s="39"/>
      <c r="N1157" s="39"/>
      <c r="O1157" s="39"/>
      <c r="P1157" s="13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>
        <f t="shared" ref="AI1157:AM1157" si="3293">IF(AND(AI1097&lt;=0,AI1112+AI1127+AI1142&lt;0),-(AI1112+AI1127+AI1142),IF(AI1097&lt;=0,0,-MIN(((AI1112+AI1142)/AI1097)*((AI1112+AI1142)&gt;0),(AI1112+AI1142))))</f>
        <v>0</v>
      </c>
      <c r="AJ1157" s="9">
        <f t="shared" si="3293"/>
        <v>0</v>
      </c>
      <c r="AK1157" s="9">
        <f t="shared" si="3293"/>
        <v>0</v>
      </c>
      <c r="AL1157" s="9">
        <f t="shared" si="3293"/>
        <v>0</v>
      </c>
      <c r="AM1157" s="9">
        <f t="shared" si="3293"/>
        <v>0</v>
      </c>
    </row>
    <row r="1158" spans="1:39" outlineLevel="2">
      <c r="A1158" s="11">
        <f>ROW()</f>
        <v>1158</v>
      </c>
      <c r="C1158" s="6" t="s">
        <v>656</v>
      </c>
      <c r="D1158" s="39"/>
      <c r="E1158" s="39"/>
      <c r="F1158" s="31"/>
      <c r="G1158" s="39"/>
      <c r="H1158" s="39"/>
      <c r="I1158" s="39"/>
      <c r="J1158" s="39"/>
      <c r="K1158" s="39"/>
      <c r="L1158" s="39"/>
      <c r="M1158" s="39"/>
      <c r="N1158" s="39"/>
      <c r="O1158" s="39"/>
      <c r="P1158" s="13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</row>
    <row r="1159" spans="1:39" outlineLevel="2">
      <c r="A1159" s="11">
        <f>ROW()</f>
        <v>1159</v>
      </c>
      <c r="C1159" s="6" t="s">
        <v>667</v>
      </c>
      <c r="D1159" s="39"/>
      <c r="E1159" s="39"/>
      <c r="F1159" s="31"/>
      <c r="G1159" s="39"/>
      <c r="H1159" s="39"/>
      <c r="I1159" s="39"/>
      <c r="J1159" s="39"/>
      <c r="K1159" s="39"/>
      <c r="L1159" s="39"/>
      <c r="M1159" s="39"/>
      <c r="N1159" s="39"/>
      <c r="O1159" s="39"/>
      <c r="P1159" s="13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</row>
    <row r="1160" spans="1:39" outlineLevel="2">
      <c r="A1160" s="11">
        <f>ROW()</f>
        <v>1160</v>
      </c>
      <c r="C1160" s="6" t="s">
        <v>212</v>
      </c>
      <c r="D1160" s="39"/>
      <c r="E1160" s="39"/>
      <c r="F1160" s="31"/>
      <c r="G1160" s="39"/>
      <c r="H1160" s="39"/>
      <c r="I1160" s="39"/>
      <c r="J1160" s="39"/>
      <c r="K1160" s="39"/>
      <c r="L1160" s="39"/>
      <c r="M1160" s="39"/>
      <c r="N1160" s="39"/>
      <c r="O1160" s="39"/>
      <c r="P1160" s="9"/>
      <c r="Q1160" s="9">
        <f t="shared" ref="Q1160:AC1160" si="3294">IF(Q1115&lt;0,-Q1115,0)</f>
        <v>0</v>
      </c>
      <c r="R1160" s="9">
        <f t="shared" si="3294"/>
        <v>0</v>
      </c>
      <c r="S1160" s="9">
        <f t="shared" si="3294"/>
        <v>0</v>
      </c>
      <c r="T1160" s="9">
        <f t="shared" si="3294"/>
        <v>0</v>
      </c>
      <c r="U1160" s="9">
        <f t="shared" si="3294"/>
        <v>0</v>
      </c>
      <c r="V1160" s="9">
        <f t="shared" si="3294"/>
        <v>0</v>
      </c>
      <c r="W1160" s="9">
        <f t="shared" si="3294"/>
        <v>0</v>
      </c>
      <c r="X1160" s="9">
        <f t="shared" si="3294"/>
        <v>0</v>
      </c>
      <c r="Y1160" s="9">
        <f t="shared" si="3294"/>
        <v>0</v>
      </c>
      <c r="Z1160" s="9">
        <f t="shared" si="3294"/>
        <v>0</v>
      </c>
      <c r="AA1160" s="9">
        <f t="shared" si="3294"/>
        <v>0</v>
      </c>
      <c r="AB1160" s="9">
        <f t="shared" si="3294"/>
        <v>0</v>
      </c>
      <c r="AC1160" s="9">
        <f t="shared" si="3294"/>
        <v>0</v>
      </c>
      <c r="AD1160" s="9">
        <f t="shared" ref="AD1160:AG1160" si="3295">IF(AD1115&lt;0,-AD1115,0)</f>
        <v>0</v>
      </c>
      <c r="AE1160" s="9">
        <f t="shared" si="3295"/>
        <v>0</v>
      </c>
      <c r="AF1160" s="9">
        <f t="shared" si="3295"/>
        <v>0</v>
      </c>
      <c r="AG1160" s="9">
        <f t="shared" si="3295"/>
        <v>0</v>
      </c>
      <c r="AH1160" s="9">
        <f t="shared" ref="AH1160" si="3296">IF(AH1115&lt;0,-AH1115,0)</f>
        <v>0</v>
      </c>
      <c r="AI1160" s="9">
        <v>0</v>
      </c>
      <c r="AJ1160" s="9">
        <v>0</v>
      </c>
      <c r="AK1160" s="9">
        <v>0</v>
      </c>
      <c r="AL1160" s="9">
        <v>0</v>
      </c>
      <c r="AM1160" s="9">
        <v>0</v>
      </c>
    </row>
    <row r="1161" spans="1:39" outlineLevel="2">
      <c r="A1161" s="11">
        <f>ROW()</f>
        <v>1161</v>
      </c>
      <c r="C1161" s="30" t="s">
        <v>362</v>
      </c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14"/>
      <c r="Q1161" s="14">
        <f t="shared" ref="Q1161:S1161" si="3297">IF(AND(Q1101&lt;=0,Q1116+Q1131+Q1146&lt;0),-(Q1116+Q1131+Q1146),IF(Q1101&lt;=0,0,-MIN(((Q1116+Q1146)/Q1101)*((Q1116+Q1146)&gt;0),(Q1116+Q1146))))</f>
        <v>0</v>
      </c>
      <c r="R1161" s="14">
        <f t="shared" si="3297"/>
        <v>0</v>
      </c>
      <c r="S1161" s="14">
        <f t="shared" si="3297"/>
        <v>0</v>
      </c>
      <c r="T1161" s="14">
        <f>IF(AND(T1101&lt;=0,T1116+T1131+T1146&lt;0),-(T1116+T1131+T1146),IF(T1101&lt;=0,0,-MIN(((T1116+T1146)/T1101)*((T1116+T1146)&gt;0),(T1116+T1146))))</f>
        <v>0</v>
      </c>
      <c r="U1161" s="14">
        <f t="shared" ref="U1161:AC1161" si="3298">IF(AND(U1101&lt;=0,U1116+U1131+U1146&lt;0),-(U1116+U1131+U1146),IF(U1101&lt;=0,0,-MIN(((U1116+U1146)/U1101)*((U1116+U1146)&gt;0),(U1116+U1146))))</f>
        <v>0</v>
      </c>
      <c r="V1161" s="14">
        <f t="shared" si="3298"/>
        <v>0</v>
      </c>
      <c r="W1161" s="14">
        <f t="shared" si="3298"/>
        <v>0</v>
      </c>
      <c r="X1161" s="14">
        <f t="shared" si="3298"/>
        <v>0</v>
      </c>
      <c r="Y1161" s="14">
        <f t="shared" si="3298"/>
        <v>0</v>
      </c>
      <c r="Z1161" s="14">
        <f t="shared" si="3298"/>
        <v>0</v>
      </c>
      <c r="AA1161" s="14">
        <f t="shared" si="3298"/>
        <v>0</v>
      </c>
      <c r="AB1161" s="14">
        <f t="shared" si="3298"/>
        <v>0</v>
      </c>
      <c r="AC1161" s="14">
        <f t="shared" si="3298"/>
        <v>0</v>
      </c>
      <c r="AD1161" s="14">
        <f t="shared" ref="AD1161:AM1161" si="3299">IF(AND(AD1101&lt;=0,AD1116+AD1131+AD1146&lt;0),-(AD1116+AD1131+AD1146),IF(AD1101&lt;=0,0,-MIN(((AD1116+AD1146)/AD1101)*((AD1116+AD1146)&gt;0),(AD1116+AD1146))))</f>
        <v>0</v>
      </c>
      <c r="AE1161" s="14">
        <f t="shared" si="3299"/>
        <v>0</v>
      </c>
      <c r="AF1161" s="14">
        <f t="shared" si="3299"/>
        <v>0</v>
      </c>
      <c r="AG1161" s="14">
        <f t="shared" si="3299"/>
        <v>0</v>
      </c>
      <c r="AH1161" s="14">
        <f t="shared" ref="AH1161" si="3300">IF(AND(AH1101&lt;=0,AH1116+AH1131+AH1146&lt;0),-(AH1116+AH1131+AH1146),IF(AH1101&lt;=0,0,-MIN(((AH1116+AH1146)/AH1101)*((AH1116+AH1146)&gt;0),(AH1116+AH1146))))</f>
        <v>0</v>
      </c>
      <c r="AI1161" s="14">
        <f t="shared" si="3299"/>
        <v>0</v>
      </c>
      <c r="AJ1161" s="14">
        <f t="shared" si="3299"/>
        <v>0</v>
      </c>
      <c r="AK1161" s="14">
        <f t="shared" si="3299"/>
        <v>0</v>
      </c>
      <c r="AL1161" s="14">
        <f t="shared" si="3299"/>
        <v>0</v>
      </c>
      <c r="AM1161" s="14">
        <f t="shared" si="3299"/>
        <v>0</v>
      </c>
    </row>
    <row r="1162" spans="1:39" outlineLevel="2">
      <c r="A1162" s="11">
        <f>ROW()</f>
        <v>1162</v>
      </c>
      <c r="C1162" s="6" t="s">
        <v>1</v>
      </c>
      <c r="D1162" s="39"/>
      <c r="E1162" s="39"/>
      <c r="F1162" s="39"/>
      <c r="G1162" s="39"/>
      <c r="H1162" s="39"/>
      <c r="I1162" s="39"/>
      <c r="J1162" s="39"/>
      <c r="K1162" s="39"/>
      <c r="L1162" s="39"/>
      <c r="M1162" s="39"/>
      <c r="N1162" s="39"/>
      <c r="O1162" s="39"/>
      <c r="P1162" s="9"/>
      <c r="Q1162" s="9">
        <f t="shared" ref="Q1162" si="3301">SUM(Q1149:Q1161)</f>
        <v>-0.17157967099999999</v>
      </c>
      <c r="R1162" s="9">
        <f t="shared" ref="R1162" si="3302">SUM(R1149:R1161)</f>
        <v>-0.17157967099999999</v>
      </c>
      <c r="S1162" s="9">
        <f t="shared" ref="S1162" si="3303">SUM(S1149:S1161)</f>
        <v>-0.17157967100000004</v>
      </c>
      <c r="T1162" s="9">
        <f t="shared" ref="T1162" si="3304">SUM(T1149:T1161)</f>
        <v>-0.17042458863971049</v>
      </c>
      <c r="U1162" s="9">
        <f t="shared" ref="U1162" si="3305">SUM(U1149:U1161)</f>
        <v>-0.16722272829976764</v>
      </c>
      <c r="V1162" s="9">
        <f t="shared" ref="V1162" si="3306">SUM(V1149:V1161)</f>
        <v>-0.15394434059877748</v>
      </c>
      <c r="W1162" s="9">
        <f t="shared" ref="W1162" si="3307">SUM(W1149:W1161)</f>
        <v>-0.14934437894426339</v>
      </c>
      <c r="X1162" s="9">
        <f t="shared" ref="X1162" si="3308">SUM(X1149:X1161)</f>
        <v>-0.14507893489521784</v>
      </c>
      <c r="Y1162" s="9">
        <f t="shared" ref="Y1162" si="3309">SUM(Y1149:Y1161)</f>
        <v>-0.14507893489521784</v>
      </c>
      <c r="Z1162" s="9">
        <f t="shared" ref="Z1162" si="3310">SUM(Z1149:Z1161)</f>
        <v>-0.14507893489521784</v>
      </c>
      <c r="AA1162" s="9">
        <f t="shared" ref="AA1162" si="3311">SUM(AA1149:AA1161)</f>
        <v>-0.14507893489521784</v>
      </c>
      <c r="AB1162" s="9">
        <f t="shared" ref="AB1162" si="3312">SUM(AB1149:AB1161)</f>
        <v>-0.14507893489521784</v>
      </c>
      <c r="AC1162" s="9">
        <f t="shared" ref="AC1162:AG1162" si="3313">SUM(AC1149:AC1161)</f>
        <v>-0.14507893489521784</v>
      </c>
      <c r="AD1162" s="9">
        <f t="shared" si="3313"/>
        <v>-0.14507893489521784</v>
      </c>
      <c r="AE1162" s="9">
        <f t="shared" si="3313"/>
        <v>-0.14507893489521784</v>
      </c>
      <c r="AF1162" s="9">
        <f t="shared" si="3313"/>
        <v>-0.14507893489521781</v>
      </c>
      <c r="AG1162" s="9">
        <f t="shared" si="3313"/>
        <v>-0.14507893489521781</v>
      </c>
      <c r="AH1162" s="9">
        <f t="shared" ref="AH1162" si="3314">SUM(AH1149:AH1161)</f>
        <v>-0.14507893489521778</v>
      </c>
      <c r="AI1162" s="9">
        <f t="shared" ref="AI1162:AM1162" si="3315">SUM(AI1149:AI1161)</f>
        <v>-0.14507893489521778</v>
      </c>
      <c r="AJ1162" s="9">
        <f t="shared" si="3315"/>
        <v>-0.14507893489521778</v>
      </c>
      <c r="AK1162" s="9">
        <f t="shared" si="3315"/>
        <v>0</v>
      </c>
      <c r="AL1162" s="9">
        <f t="shared" si="3315"/>
        <v>0</v>
      </c>
      <c r="AM1162" s="9">
        <f t="shared" si="3315"/>
        <v>0</v>
      </c>
    </row>
    <row r="1163" spans="1:39" outlineLevel="2">
      <c r="A1163" s="11">
        <f>ROW()</f>
        <v>1163</v>
      </c>
      <c r="B1163" s="343" t="s">
        <v>70</v>
      </c>
      <c r="D1163" s="39"/>
      <c r="E1163" s="39"/>
      <c r="F1163" s="39"/>
      <c r="G1163" s="39"/>
      <c r="H1163" s="39"/>
      <c r="I1163" s="39"/>
      <c r="J1163" s="39"/>
      <c r="K1163" s="39"/>
      <c r="L1163" s="39"/>
      <c r="M1163" s="39"/>
      <c r="N1163" s="39"/>
      <c r="O1163" s="39"/>
      <c r="P1163" s="39"/>
      <c r="Q1163" s="39"/>
      <c r="R1163" s="39"/>
      <c r="S1163" s="39"/>
      <c r="T1163" s="39"/>
      <c r="U1163" s="39"/>
      <c r="V1163" s="39"/>
      <c r="W1163" s="39"/>
      <c r="X1163" s="39"/>
      <c r="Y1163" s="39"/>
      <c r="Z1163" s="39"/>
      <c r="AA1163" s="39"/>
      <c r="AB1163" s="39"/>
      <c r="AC1163" s="39"/>
      <c r="AD1163" s="39"/>
      <c r="AE1163" s="39"/>
      <c r="AF1163" s="39"/>
      <c r="AG1163" s="39"/>
      <c r="AH1163" s="39"/>
      <c r="AI1163" s="39"/>
      <c r="AJ1163" s="39"/>
      <c r="AK1163" s="39"/>
      <c r="AL1163" s="39"/>
      <c r="AM1163" s="39"/>
    </row>
    <row r="1164" spans="1:39" outlineLevel="2">
      <c r="A1164" s="11">
        <f>ROW()</f>
        <v>1164</v>
      </c>
      <c r="C1164" s="6" t="s">
        <v>2</v>
      </c>
      <c r="D1164" s="39"/>
      <c r="E1164" s="39"/>
      <c r="F1164" s="39"/>
      <c r="G1164" s="39"/>
      <c r="H1164" s="39"/>
      <c r="I1164" s="39"/>
      <c r="J1164" s="39"/>
      <c r="K1164" s="39"/>
      <c r="L1164" s="39"/>
      <c r="M1164" s="39"/>
      <c r="N1164" s="39"/>
      <c r="O1164" s="39"/>
      <c r="P1164" s="9">
        <f t="shared" ref="P1164:AC1164" si="3316">P1104+P1119+P1134+P1149</f>
        <v>1.1463871999999999</v>
      </c>
      <c r="Q1164" s="9">
        <f t="shared" si="3316"/>
        <v>1.08906784</v>
      </c>
      <c r="R1164" s="9">
        <f t="shared" si="3316"/>
        <v>1.0317484800000001</v>
      </c>
      <c r="S1164" s="9">
        <f t="shared" si="3316"/>
        <v>0.97442912000000004</v>
      </c>
      <c r="T1164" s="9">
        <f t="shared" si="3316"/>
        <v>0.91710976</v>
      </c>
      <c r="U1164" s="9">
        <f t="shared" si="3316"/>
        <v>0.85979039999999995</v>
      </c>
      <c r="V1164" s="9">
        <f t="shared" si="3316"/>
        <v>0.80247103999999991</v>
      </c>
      <c r="W1164" s="9">
        <f t="shared" si="3316"/>
        <v>0.74515167999999987</v>
      </c>
      <c r="X1164" s="9">
        <f t="shared" si="3316"/>
        <v>0.68783231999999983</v>
      </c>
      <c r="Y1164" s="9">
        <f t="shared" si="3316"/>
        <v>0.6305129599999999</v>
      </c>
      <c r="Z1164" s="9">
        <f t="shared" si="3316"/>
        <v>0.57319359999999986</v>
      </c>
      <c r="AA1164" s="9">
        <f t="shared" si="3316"/>
        <v>0.51587423999999982</v>
      </c>
      <c r="AB1164" s="9">
        <f t="shared" si="3316"/>
        <v>0.45855487999999983</v>
      </c>
      <c r="AC1164" s="9">
        <f t="shared" si="3316"/>
        <v>0.40123551999999985</v>
      </c>
      <c r="AD1164" s="9">
        <f t="shared" ref="AD1164:AG1164" si="3317">AD1104+AD1119+AD1134+AD1149</f>
        <v>0.34391615999999986</v>
      </c>
      <c r="AE1164" s="9">
        <f t="shared" si="3317"/>
        <v>0.28659679999999987</v>
      </c>
      <c r="AF1164" s="9">
        <f t="shared" si="3317"/>
        <v>0.22927743999999989</v>
      </c>
      <c r="AG1164" s="9">
        <f t="shared" si="3317"/>
        <v>0.1719580799999999</v>
      </c>
      <c r="AH1164" s="9">
        <f t="shared" ref="AH1164" si="3318">AH1104+AH1119+AH1134+AH1149</f>
        <v>0.11463871999999994</v>
      </c>
      <c r="AI1164" s="9">
        <f t="shared" ref="AI1164:AM1164" si="3319">AI1104+AI1119+AI1134+AI1149</f>
        <v>5.7319359999999972E-2</v>
      </c>
      <c r="AJ1164" s="9">
        <f t="shared" si="3319"/>
        <v>0</v>
      </c>
      <c r="AK1164" s="9">
        <f t="shared" si="3319"/>
        <v>0</v>
      </c>
      <c r="AL1164" s="9">
        <f t="shared" si="3319"/>
        <v>0</v>
      </c>
      <c r="AM1164" s="9">
        <f t="shared" si="3319"/>
        <v>0</v>
      </c>
    </row>
    <row r="1165" spans="1:39" outlineLevel="2">
      <c r="A1165" s="11">
        <f>ROW()</f>
        <v>1165</v>
      </c>
      <c r="C1165" s="6" t="s">
        <v>3</v>
      </c>
      <c r="D1165" s="39"/>
      <c r="E1165" s="39"/>
      <c r="F1165" s="39"/>
      <c r="G1165" s="39"/>
      <c r="H1165" s="39"/>
      <c r="I1165" s="39"/>
      <c r="J1165" s="39"/>
      <c r="K1165" s="39"/>
      <c r="L1165" s="39"/>
      <c r="M1165" s="39"/>
      <c r="N1165" s="39"/>
      <c r="O1165" s="39"/>
      <c r="P1165" s="9">
        <f t="shared" ref="P1165:AC1165" si="3320">P1105+P1120+P1135+P1150</f>
        <v>0.13571847999999997</v>
      </c>
      <c r="Q1165" s="9">
        <f t="shared" si="3320"/>
        <v>0.12893255599999998</v>
      </c>
      <c r="R1165" s="9">
        <f t="shared" si="3320"/>
        <v>0.12214663199999998</v>
      </c>
      <c r="S1165" s="9">
        <f t="shared" si="3320"/>
        <v>0.11536070799999998</v>
      </c>
      <c r="T1165" s="9">
        <f t="shared" si="3320"/>
        <v>0.10857478399999998</v>
      </c>
      <c r="U1165" s="9">
        <f t="shared" si="3320"/>
        <v>0.10178885999999998</v>
      </c>
      <c r="V1165" s="9">
        <f t="shared" si="3320"/>
        <v>9.5002935999999982E-2</v>
      </c>
      <c r="W1165" s="9">
        <f t="shared" si="3320"/>
        <v>8.8217011999999984E-2</v>
      </c>
      <c r="X1165" s="9">
        <f t="shared" si="3320"/>
        <v>8.1431087999999985E-2</v>
      </c>
      <c r="Y1165" s="9">
        <f t="shared" si="3320"/>
        <v>7.4645163999999986E-2</v>
      </c>
      <c r="Z1165" s="9">
        <f t="shared" si="3320"/>
        <v>6.7859239999999987E-2</v>
      </c>
      <c r="AA1165" s="9">
        <f t="shared" si="3320"/>
        <v>6.1073315999999989E-2</v>
      </c>
      <c r="AB1165" s="9">
        <f t="shared" si="3320"/>
        <v>5.428739199999999E-2</v>
      </c>
      <c r="AC1165" s="9">
        <f t="shared" si="3320"/>
        <v>4.7501467999999991E-2</v>
      </c>
      <c r="AD1165" s="9">
        <f t="shared" ref="AD1165:AG1165" si="3321">AD1105+AD1120+AD1135+AD1150</f>
        <v>4.0715543999999992E-2</v>
      </c>
      <c r="AE1165" s="9">
        <f t="shared" si="3321"/>
        <v>3.3929619999999994E-2</v>
      </c>
      <c r="AF1165" s="9">
        <f t="shared" si="3321"/>
        <v>2.7143695999999995E-2</v>
      </c>
      <c r="AG1165" s="9">
        <f t="shared" si="3321"/>
        <v>2.0357771999999996E-2</v>
      </c>
      <c r="AH1165" s="9">
        <f t="shared" ref="AH1165" si="3322">AH1105+AH1120+AH1135+AH1150</f>
        <v>1.3571847999999997E-2</v>
      </c>
      <c r="AI1165" s="9">
        <f t="shared" ref="AI1165:AM1165" si="3323">AI1105+AI1120+AI1135+AI1150</f>
        <v>6.7859239999999987E-3</v>
      </c>
      <c r="AJ1165" s="9">
        <f t="shared" si="3323"/>
        <v>0</v>
      </c>
      <c r="AK1165" s="9">
        <f t="shared" si="3323"/>
        <v>0</v>
      </c>
      <c r="AL1165" s="9">
        <f t="shared" si="3323"/>
        <v>0</v>
      </c>
      <c r="AM1165" s="9">
        <f t="shared" si="3323"/>
        <v>0</v>
      </c>
    </row>
    <row r="1166" spans="1:39" outlineLevel="2">
      <c r="A1166" s="11">
        <f>ROW()</f>
        <v>1166</v>
      </c>
      <c r="C1166" s="6" t="s">
        <v>4</v>
      </c>
      <c r="D1166" s="39"/>
      <c r="E1166" s="39"/>
      <c r="F1166" s="39"/>
      <c r="G1166" s="39"/>
      <c r="H1166" s="39"/>
      <c r="I1166" s="39"/>
      <c r="J1166" s="39"/>
      <c r="K1166" s="39"/>
      <c r="L1166" s="39"/>
      <c r="M1166" s="39"/>
      <c r="N1166" s="39"/>
      <c r="O1166" s="39"/>
      <c r="P1166" s="9">
        <f t="shared" ref="P1166:AC1166" si="3324">P1106+P1121+P1136+P1151</f>
        <v>0</v>
      </c>
      <c r="Q1166" s="9">
        <f t="shared" si="3324"/>
        <v>0</v>
      </c>
      <c r="R1166" s="9">
        <f t="shared" si="3324"/>
        <v>0</v>
      </c>
      <c r="S1166" s="9">
        <f t="shared" si="3324"/>
        <v>0</v>
      </c>
      <c r="T1166" s="9">
        <f t="shared" si="3324"/>
        <v>0</v>
      </c>
      <c r="U1166" s="9">
        <f t="shared" si="3324"/>
        <v>0</v>
      </c>
      <c r="V1166" s="9">
        <f t="shared" si="3324"/>
        <v>0</v>
      </c>
      <c r="W1166" s="9">
        <f t="shared" si="3324"/>
        <v>0</v>
      </c>
      <c r="X1166" s="9">
        <f t="shared" si="3324"/>
        <v>0</v>
      </c>
      <c r="Y1166" s="9">
        <f t="shared" si="3324"/>
        <v>0</v>
      </c>
      <c r="Z1166" s="9">
        <f t="shared" si="3324"/>
        <v>0</v>
      </c>
      <c r="AA1166" s="9">
        <f t="shared" si="3324"/>
        <v>0</v>
      </c>
      <c r="AB1166" s="9">
        <f t="shared" si="3324"/>
        <v>0</v>
      </c>
      <c r="AC1166" s="9">
        <f t="shared" si="3324"/>
        <v>0</v>
      </c>
      <c r="AD1166" s="9">
        <f t="shared" ref="AD1166:AG1166" si="3325">AD1106+AD1121+AD1136+AD1151</f>
        <v>0</v>
      </c>
      <c r="AE1166" s="9">
        <f t="shared" si="3325"/>
        <v>0</v>
      </c>
      <c r="AF1166" s="9">
        <f t="shared" si="3325"/>
        <v>0</v>
      </c>
      <c r="AG1166" s="9">
        <f t="shared" si="3325"/>
        <v>0</v>
      </c>
      <c r="AH1166" s="9">
        <f t="shared" ref="AH1166" si="3326">AH1106+AH1121+AH1136+AH1151</f>
        <v>0</v>
      </c>
      <c r="AI1166" s="9">
        <f t="shared" ref="AI1166:AM1166" si="3327">AI1106+AI1121+AI1136+AI1151</f>
        <v>0</v>
      </c>
      <c r="AJ1166" s="9">
        <f t="shared" si="3327"/>
        <v>0</v>
      </c>
      <c r="AK1166" s="9">
        <f t="shared" si="3327"/>
        <v>0</v>
      </c>
      <c r="AL1166" s="9">
        <f t="shared" si="3327"/>
        <v>0</v>
      </c>
      <c r="AM1166" s="9">
        <f t="shared" si="3327"/>
        <v>0</v>
      </c>
    </row>
    <row r="1167" spans="1:39" outlineLevel="2">
      <c r="A1167" s="11">
        <f>ROW()</f>
        <v>1167</v>
      </c>
      <c r="C1167" s="6" t="s">
        <v>5</v>
      </c>
      <c r="D1167" s="39"/>
      <c r="E1167" s="39"/>
      <c r="F1167" s="39"/>
      <c r="G1167" s="39"/>
      <c r="H1167" s="39"/>
      <c r="I1167" s="39"/>
      <c r="J1167" s="39"/>
      <c r="K1167" s="39"/>
      <c r="L1167" s="39"/>
      <c r="M1167" s="39"/>
      <c r="N1167" s="39"/>
      <c r="O1167" s="39"/>
      <c r="P1167" s="9">
        <f t="shared" ref="P1167:AC1167" si="3328">P1107+P1122+P1137+P1152</f>
        <v>2.1494877400000001</v>
      </c>
      <c r="Q1167" s="9">
        <f t="shared" si="3328"/>
        <v>2.0420133530000002</v>
      </c>
      <c r="R1167" s="9">
        <f t="shared" si="3328"/>
        <v>1.9345389660000003</v>
      </c>
      <c r="S1167" s="9">
        <f t="shared" si="3328"/>
        <v>1.8270645790000002</v>
      </c>
      <c r="T1167" s="9">
        <f t="shared" si="3328"/>
        <v>1.7011088742353679</v>
      </c>
      <c r="U1167" s="9">
        <f t="shared" si="3328"/>
        <v>1.5467616644965148</v>
      </c>
      <c r="V1167" s="9">
        <f t="shared" si="3328"/>
        <v>1.2577467923828849</v>
      </c>
      <c r="W1167" s="9">
        <f t="shared" si="3328"/>
        <v>1.1081082342754243</v>
      </c>
      <c r="X1167" s="9">
        <f t="shared" si="3328"/>
        <v>0.97168381074261412</v>
      </c>
      <c r="Y1167" s="9">
        <f t="shared" si="3328"/>
        <v>0.89071015984739632</v>
      </c>
      <c r="Z1167" s="9">
        <f t="shared" si="3328"/>
        <v>0.80973650895217841</v>
      </c>
      <c r="AA1167" s="9">
        <f t="shared" si="3328"/>
        <v>0.72876285805696062</v>
      </c>
      <c r="AB1167" s="9">
        <f t="shared" si="3328"/>
        <v>0.64778920716174282</v>
      </c>
      <c r="AC1167" s="9">
        <f t="shared" si="3328"/>
        <v>0.56681555626652491</v>
      </c>
      <c r="AD1167" s="9">
        <f t="shared" ref="AD1167:AG1167" si="3329">AD1107+AD1122+AD1137+AD1152</f>
        <v>0.48584190537130706</v>
      </c>
      <c r="AE1167" s="9">
        <f t="shared" si="3329"/>
        <v>0.40486825447608921</v>
      </c>
      <c r="AF1167" s="9">
        <f t="shared" si="3329"/>
        <v>0.32389460358087135</v>
      </c>
      <c r="AG1167" s="9">
        <f t="shared" si="3329"/>
        <v>0.2429209526856535</v>
      </c>
      <c r="AH1167" s="9">
        <f t="shared" ref="AH1167" si="3330">AH1107+AH1122+AH1137+AH1152</f>
        <v>0.16194730179043565</v>
      </c>
      <c r="AI1167" s="9">
        <f t="shared" ref="AI1167:AM1167" si="3331">AI1107+AI1122+AI1137+AI1152</f>
        <v>8.0973650895217825E-2</v>
      </c>
      <c r="AJ1167" s="9">
        <f t="shared" si="3331"/>
        <v>0</v>
      </c>
      <c r="AK1167" s="9">
        <f t="shared" si="3331"/>
        <v>0</v>
      </c>
      <c r="AL1167" s="9">
        <f t="shared" si="3331"/>
        <v>0</v>
      </c>
      <c r="AM1167" s="9">
        <f t="shared" si="3331"/>
        <v>0</v>
      </c>
    </row>
    <row r="1168" spans="1:39" outlineLevel="2">
      <c r="A1168" s="11">
        <f>ROW()</f>
        <v>1168</v>
      </c>
      <c r="C1168" s="6" t="s">
        <v>473</v>
      </c>
      <c r="D1168" s="39"/>
      <c r="E1168" s="39"/>
      <c r="F1168" s="39"/>
      <c r="G1168" s="39"/>
      <c r="H1168" s="39"/>
      <c r="I1168" s="39"/>
      <c r="J1168" s="39"/>
      <c r="K1168" s="39"/>
      <c r="L1168" s="39"/>
      <c r="M1168" s="39"/>
      <c r="N1168" s="39"/>
      <c r="O1168" s="39"/>
      <c r="P1168" s="9">
        <f t="shared" ref="P1168:AG1168" si="3332">P1108+P1123+P1138+P1153</f>
        <v>0</v>
      </c>
      <c r="Q1168" s="9">
        <f t="shared" si="3332"/>
        <v>0</v>
      </c>
      <c r="R1168" s="9">
        <f t="shared" si="3332"/>
        <v>0</v>
      </c>
      <c r="S1168" s="9">
        <f t="shared" si="3332"/>
        <v>0</v>
      </c>
      <c r="T1168" s="9">
        <f t="shared" si="3332"/>
        <v>0</v>
      </c>
      <c r="U1168" s="9">
        <f t="shared" si="3332"/>
        <v>0</v>
      </c>
      <c r="V1168" s="9">
        <f t="shared" si="3332"/>
        <v>0</v>
      </c>
      <c r="W1168" s="9">
        <f t="shared" si="3332"/>
        <v>0</v>
      </c>
      <c r="X1168" s="9">
        <f t="shared" si="3332"/>
        <v>0</v>
      </c>
      <c r="Y1168" s="9">
        <f t="shared" si="3332"/>
        <v>0</v>
      </c>
      <c r="Z1168" s="9">
        <f t="shared" si="3332"/>
        <v>0</v>
      </c>
      <c r="AA1168" s="9">
        <f t="shared" si="3332"/>
        <v>0</v>
      </c>
      <c r="AB1168" s="9">
        <f t="shared" si="3332"/>
        <v>0</v>
      </c>
      <c r="AC1168" s="9">
        <f t="shared" si="3332"/>
        <v>0</v>
      </c>
      <c r="AD1168" s="9">
        <f t="shared" si="3332"/>
        <v>0</v>
      </c>
      <c r="AE1168" s="9">
        <f t="shared" si="3332"/>
        <v>0</v>
      </c>
      <c r="AF1168" s="9">
        <f t="shared" si="3332"/>
        <v>0</v>
      </c>
      <c r="AG1168" s="9">
        <f t="shared" si="3332"/>
        <v>0</v>
      </c>
      <c r="AH1168" s="9">
        <f t="shared" ref="AH1168" si="3333">AH1108+AH1123+AH1138+AH1153</f>
        <v>0</v>
      </c>
      <c r="AI1168" s="9">
        <f t="shared" ref="AI1168:AM1168" si="3334">AI1108+AI1123+AI1138+AI1153</f>
        <v>0</v>
      </c>
      <c r="AJ1168" s="9">
        <f t="shared" si="3334"/>
        <v>0</v>
      </c>
      <c r="AK1168" s="9">
        <f t="shared" si="3334"/>
        <v>0</v>
      </c>
      <c r="AL1168" s="9">
        <f t="shared" si="3334"/>
        <v>0</v>
      </c>
      <c r="AM1168" s="9">
        <f t="shared" si="3334"/>
        <v>0</v>
      </c>
    </row>
    <row r="1169" spans="1:39" outlineLevel="2">
      <c r="A1169" s="11">
        <f>ROW()</f>
        <v>1169</v>
      </c>
      <c r="C1169" s="6" t="s">
        <v>474</v>
      </c>
      <c r="D1169" s="39"/>
      <c r="E1169" s="39"/>
      <c r="F1169" s="39"/>
      <c r="G1169" s="39"/>
      <c r="H1169" s="39"/>
      <c r="I1169" s="39"/>
      <c r="J1169" s="39"/>
      <c r="K1169" s="39"/>
      <c r="L1169" s="39"/>
      <c r="M1169" s="39"/>
      <c r="N1169" s="39"/>
      <c r="O1169" s="39"/>
      <c r="P1169" s="9">
        <f t="shared" ref="P1169:AG1169" si="3335">P1109+P1124+P1139+P1154</f>
        <v>0</v>
      </c>
      <c r="Q1169" s="9">
        <f t="shared" si="3335"/>
        <v>0</v>
      </c>
      <c r="R1169" s="9">
        <f t="shared" si="3335"/>
        <v>0</v>
      </c>
      <c r="S1169" s="9">
        <f t="shared" si="3335"/>
        <v>0</v>
      </c>
      <c r="T1169" s="9">
        <f t="shared" si="3335"/>
        <v>0</v>
      </c>
      <c r="U1169" s="9">
        <f t="shared" si="3335"/>
        <v>0</v>
      </c>
      <c r="V1169" s="9">
        <f t="shared" si="3335"/>
        <v>0</v>
      </c>
      <c r="W1169" s="9">
        <f t="shared" si="3335"/>
        <v>0</v>
      </c>
      <c r="X1169" s="9">
        <f t="shared" si="3335"/>
        <v>0</v>
      </c>
      <c r="Y1169" s="9">
        <f t="shared" si="3335"/>
        <v>0</v>
      </c>
      <c r="Z1169" s="9">
        <f t="shared" si="3335"/>
        <v>0</v>
      </c>
      <c r="AA1169" s="9">
        <f t="shared" si="3335"/>
        <v>0</v>
      </c>
      <c r="AB1169" s="9">
        <f t="shared" si="3335"/>
        <v>0</v>
      </c>
      <c r="AC1169" s="9">
        <f t="shared" si="3335"/>
        <v>0</v>
      </c>
      <c r="AD1169" s="9">
        <f t="shared" si="3335"/>
        <v>0</v>
      </c>
      <c r="AE1169" s="9">
        <f t="shared" si="3335"/>
        <v>0</v>
      </c>
      <c r="AF1169" s="9">
        <f t="shared" si="3335"/>
        <v>0</v>
      </c>
      <c r="AG1169" s="9">
        <f t="shared" si="3335"/>
        <v>0</v>
      </c>
      <c r="AH1169" s="9">
        <f t="shared" ref="AH1169" si="3336">AH1109+AH1124+AH1139+AH1154</f>
        <v>0</v>
      </c>
      <c r="AI1169" s="9">
        <f t="shared" ref="AI1169:AM1169" si="3337">AI1109+AI1124+AI1139+AI1154</f>
        <v>0</v>
      </c>
      <c r="AJ1169" s="9">
        <f t="shared" si="3337"/>
        <v>0</v>
      </c>
      <c r="AK1169" s="9">
        <f t="shared" si="3337"/>
        <v>0</v>
      </c>
      <c r="AL1169" s="9">
        <f t="shared" si="3337"/>
        <v>0</v>
      </c>
      <c r="AM1169" s="9">
        <f t="shared" si="3337"/>
        <v>0</v>
      </c>
    </row>
    <row r="1170" spans="1:39" outlineLevel="2">
      <c r="A1170" s="11">
        <f>ROW()</f>
        <v>1170</v>
      </c>
      <c r="C1170" s="6" t="s">
        <v>477</v>
      </c>
      <c r="D1170" s="39"/>
      <c r="E1170" s="39"/>
      <c r="F1170" s="39"/>
      <c r="G1170" s="39"/>
      <c r="H1170" s="39"/>
      <c r="I1170" s="39"/>
      <c r="J1170" s="39"/>
      <c r="K1170" s="39"/>
      <c r="L1170" s="39"/>
      <c r="M1170" s="39"/>
      <c r="N1170" s="39"/>
      <c r="O1170" s="39"/>
      <c r="P1170" s="9">
        <f t="shared" ref="P1170:AG1170" si="3338">P1110+P1125+P1140+P1155</f>
        <v>0</v>
      </c>
      <c r="Q1170" s="9">
        <f t="shared" si="3338"/>
        <v>0</v>
      </c>
      <c r="R1170" s="9">
        <f t="shared" si="3338"/>
        <v>0</v>
      </c>
      <c r="S1170" s="9">
        <f t="shared" si="3338"/>
        <v>0</v>
      </c>
      <c r="T1170" s="9">
        <f t="shared" si="3338"/>
        <v>0</v>
      </c>
      <c r="U1170" s="9">
        <f t="shared" si="3338"/>
        <v>0</v>
      </c>
      <c r="V1170" s="9">
        <f t="shared" si="3338"/>
        <v>0</v>
      </c>
      <c r="W1170" s="9">
        <f t="shared" si="3338"/>
        <v>0</v>
      </c>
      <c r="X1170" s="9">
        <f t="shared" si="3338"/>
        <v>0</v>
      </c>
      <c r="Y1170" s="9">
        <f t="shared" si="3338"/>
        <v>0</v>
      </c>
      <c r="Z1170" s="9">
        <f t="shared" si="3338"/>
        <v>0</v>
      </c>
      <c r="AA1170" s="9">
        <f t="shared" si="3338"/>
        <v>0</v>
      </c>
      <c r="AB1170" s="9">
        <f t="shared" si="3338"/>
        <v>0</v>
      </c>
      <c r="AC1170" s="9">
        <f t="shared" si="3338"/>
        <v>0</v>
      </c>
      <c r="AD1170" s="9">
        <f t="shared" si="3338"/>
        <v>0</v>
      </c>
      <c r="AE1170" s="9">
        <f t="shared" si="3338"/>
        <v>0</v>
      </c>
      <c r="AF1170" s="9">
        <f t="shared" si="3338"/>
        <v>0</v>
      </c>
      <c r="AG1170" s="9">
        <f t="shared" si="3338"/>
        <v>0</v>
      </c>
      <c r="AH1170" s="9">
        <f t="shared" ref="AH1170" si="3339">AH1110+AH1125+AH1140+AH1155</f>
        <v>0</v>
      </c>
      <c r="AI1170" s="9">
        <f t="shared" ref="AI1170:AM1170" si="3340">AI1110+AI1125+AI1140+AI1155</f>
        <v>0</v>
      </c>
      <c r="AJ1170" s="9">
        <f t="shared" si="3340"/>
        <v>0</v>
      </c>
      <c r="AK1170" s="9">
        <f t="shared" si="3340"/>
        <v>0</v>
      </c>
      <c r="AL1170" s="9">
        <f t="shared" si="3340"/>
        <v>0</v>
      </c>
      <c r="AM1170" s="9">
        <f t="shared" si="3340"/>
        <v>0</v>
      </c>
    </row>
    <row r="1171" spans="1:39" outlineLevel="2">
      <c r="A1171" s="11">
        <f>ROW()</f>
        <v>1171</v>
      </c>
      <c r="C1171" s="6" t="s">
        <v>511</v>
      </c>
      <c r="D1171" s="39"/>
      <c r="E1171" s="39"/>
      <c r="F1171" s="39"/>
      <c r="G1171" s="39"/>
      <c r="H1171" s="39"/>
      <c r="I1171" s="39"/>
      <c r="J1171" s="39"/>
      <c r="K1171" s="39"/>
      <c r="L1171" s="39"/>
      <c r="M1171" s="39"/>
      <c r="N1171" s="39"/>
      <c r="O1171" s="39"/>
      <c r="P1171" s="9">
        <f t="shared" ref="P1171:AM1171" si="3341">P1111+P1126+P1141+P1156</f>
        <v>0</v>
      </c>
      <c r="Q1171" s="9">
        <f t="shared" si="3341"/>
        <v>0</v>
      </c>
      <c r="R1171" s="9">
        <f t="shared" si="3341"/>
        <v>0</v>
      </c>
      <c r="S1171" s="9">
        <f t="shared" si="3341"/>
        <v>0</v>
      </c>
      <c r="T1171" s="9">
        <f t="shared" si="3341"/>
        <v>0</v>
      </c>
      <c r="U1171" s="9">
        <f t="shared" si="3341"/>
        <v>0</v>
      </c>
      <c r="V1171" s="9">
        <f t="shared" si="3341"/>
        <v>0</v>
      </c>
      <c r="W1171" s="9">
        <f t="shared" si="3341"/>
        <v>0</v>
      </c>
      <c r="X1171" s="9">
        <f t="shared" si="3341"/>
        <v>0</v>
      </c>
      <c r="Y1171" s="9">
        <f t="shared" si="3341"/>
        <v>0</v>
      </c>
      <c r="Z1171" s="9">
        <f t="shared" si="3341"/>
        <v>0</v>
      </c>
      <c r="AA1171" s="9">
        <f t="shared" si="3341"/>
        <v>0</v>
      </c>
      <c r="AB1171" s="9">
        <f t="shared" si="3341"/>
        <v>0</v>
      </c>
      <c r="AC1171" s="9">
        <f t="shared" si="3341"/>
        <v>0</v>
      </c>
      <c r="AD1171" s="9">
        <f t="shared" si="3341"/>
        <v>0</v>
      </c>
      <c r="AE1171" s="9">
        <f t="shared" si="3341"/>
        <v>0</v>
      </c>
      <c r="AF1171" s="9">
        <f t="shared" si="3341"/>
        <v>0</v>
      </c>
      <c r="AG1171" s="9">
        <f t="shared" si="3341"/>
        <v>0</v>
      </c>
      <c r="AH1171" s="9">
        <f t="shared" si="3341"/>
        <v>0</v>
      </c>
      <c r="AI1171" s="9">
        <f t="shared" si="3341"/>
        <v>0</v>
      </c>
      <c r="AJ1171" s="9">
        <f t="shared" si="3341"/>
        <v>0</v>
      </c>
      <c r="AK1171" s="9">
        <f t="shared" si="3341"/>
        <v>0</v>
      </c>
      <c r="AL1171" s="9">
        <f t="shared" si="3341"/>
        <v>0</v>
      </c>
      <c r="AM1171" s="9">
        <f t="shared" si="3341"/>
        <v>0</v>
      </c>
    </row>
    <row r="1172" spans="1:39" outlineLevel="2">
      <c r="A1172" s="11">
        <f>ROW()</f>
        <v>1172</v>
      </c>
      <c r="C1172" s="6" t="s">
        <v>655</v>
      </c>
      <c r="D1172" s="39"/>
      <c r="E1172" s="39"/>
      <c r="F1172" s="39"/>
      <c r="G1172" s="39"/>
      <c r="H1172" s="39"/>
      <c r="I1172" s="39"/>
      <c r="J1172" s="39"/>
      <c r="K1172" s="39"/>
      <c r="L1172" s="39"/>
      <c r="M1172" s="39"/>
      <c r="N1172" s="39"/>
      <c r="O1172" s="39"/>
      <c r="P1172" s="9">
        <f t="shared" ref="P1172:AM1172" si="3342">P1112+P1127+P1142+P1157</f>
        <v>0</v>
      </c>
      <c r="Q1172" s="9">
        <f t="shared" si="3342"/>
        <v>0</v>
      </c>
      <c r="R1172" s="9">
        <f t="shared" si="3342"/>
        <v>0</v>
      </c>
      <c r="S1172" s="9">
        <f t="shared" si="3342"/>
        <v>0</v>
      </c>
      <c r="T1172" s="9">
        <f t="shared" si="3342"/>
        <v>0</v>
      </c>
      <c r="U1172" s="9">
        <f t="shared" si="3342"/>
        <v>0</v>
      </c>
      <c r="V1172" s="9">
        <f t="shared" si="3342"/>
        <v>0</v>
      </c>
      <c r="W1172" s="9">
        <f t="shared" si="3342"/>
        <v>0</v>
      </c>
      <c r="X1172" s="9">
        <f t="shared" si="3342"/>
        <v>0</v>
      </c>
      <c r="Y1172" s="9">
        <f t="shared" si="3342"/>
        <v>0</v>
      </c>
      <c r="Z1172" s="9">
        <f t="shared" si="3342"/>
        <v>0</v>
      </c>
      <c r="AA1172" s="9">
        <f t="shared" si="3342"/>
        <v>0</v>
      </c>
      <c r="AB1172" s="9">
        <f t="shared" si="3342"/>
        <v>0</v>
      </c>
      <c r="AC1172" s="9">
        <f t="shared" si="3342"/>
        <v>0</v>
      </c>
      <c r="AD1172" s="9">
        <f t="shared" si="3342"/>
        <v>0</v>
      </c>
      <c r="AE1172" s="9">
        <f t="shared" si="3342"/>
        <v>0</v>
      </c>
      <c r="AF1172" s="9">
        <f t="shared" si="3342"/>
        <v>0</v>
      </c>
      <c r="AG1172" s="9">
        <f t="shared" si="3342"/>
        <v>0</v>
      </c>
      <c r="AH1172" s="9">
        <f t="shared" si="3342"/>
        <v>0</v>
      </c>
      <c r="AI1172" s="9">
        <f t="shared" si="3342"/>
        <v>0</v>
      </c>
      <c r="AJ1172" s="9">
        <f t="shared" si="3342"/>
        <v>0</v>
      </c>
      <c r="AK1172" s="9">
        <f t="shared" si="3342"/>
        <v>0</v>
      </c>
      <c r="AL1172" s="9">
        <f t="shared" si="3342"/>
        <v>0</v>
      </c>
      <c r="AM1172" s="9">
        <f t="shared" si="3342"/>
        <v>0</v>
      </c>
    </row>
    <row r="1173" spans="1:39" outlineLevel="2">
      <c r="A1173" s="11">
        <f>ROW()</f>
        <v>1173</v>
      </c>
      <c r="C1173" s="6" t="s">
        <v>656</v>
      </c>
      <c r="D1173" s="39"/>
      <c r="E1173" s="39"/>
      <c r="F1173" s="39"/>
      <c r="G1173" s="39"/>
      <c r="H1173" s="39"/>
      <c r="I1173" s="39"/>
      <c r="J1173" s="39"/>
      <c r="K1173" s="39"/>
      <c r="L1173" s="39"/>
      <c r="M1173" s="39"/>
      <c r="N1173" s="39"/>
      <c r="O1173" s="3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</row>
    <row r="1174" spans="1:39" outlineLevel="2">
      <c r="A1174" s="11">
        <f>ROW()</f>
        <v>1174</v>
      </c>
      <c r="C1174" s="6" t="s">
        <v>667</v>
      </c>
      <c r="D1174" s="39"/>
      <c r="E1174" s="39"/>
      <c r="F1174" s="39"/>
      <c r="G1174" s="39"/>
      <c r="H1174" s="39"/>
      <c r="I1174" s="39"/>
      <c r="J1174" s="39"/>
      <c r="K1174" s="39"/>
      <c r="L1174" s="39"/>
      <c r="M1174" s="39"/>
      <c r="N1174" s="39"/>
      <c r="O1174" s="3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</row>
    <row r="1175" spans="1:39" outlineLevel="2">
      <c r="A1175" s="11">
        <f>ROW()</f>
        <v>1175</v>
      </c>
      <c r="C1175" s="6" t="s">
        <v>212</v>
      </c>
      <c r="D1175" s="39"/>
      <c r="E1175" s="39"/>
      <c r="F1175" s="39"/>
      <c r="G1175" s="39"/>
      <c r="H1175" s="39"/>
      <c r="I1175" s="39"/>
      <c r="J1175" s="39"/>
      <c r="K1175" s="39"/>
      <c r="L1175" s="39"/>
      <c r="M1175" s="39"/>
      <c r="N1175" s="39"/>
      <c r="O1175" s="39"/>
      <c r="P1175" s="9">
        <f t="shared" ref="P1175:AC1175" si="3343">P1115+P1130+P1145+P1160</f>
        <v>1.7943513999999998</v>
      </c>
      <c r="Q1175" s="9">
        <f t="shared" si="3343"/>
        <v>1.7943513999999998</v>
      </c>
      <c r="R1175" s="9">
        <f t="shared" si="3343"/>
        <v>1.7943513999999998</v>
      </c>
      <c r="S1175" s="9">
        <f t="shared" si="3343"/>
        <v>1.7943513999999998</v>
      </c>
      <c r="T1175" s="9">
        <f t="shared" si="3343"/>
        <v>1.7943513999999998</v>
      </c>
      <c r="U1175" s="9">
        <f t="shared" si="3343"/>
        <v>1.7943513999999998</v>
      </c>
      <c r="V1175" s="9">
        <f t="shared" si="3343"/>
        <v>1.7943513999999998</v>
      </c>
      <c r="W1175" s="9">
        <f t="shared" si="3343"/>
        <v>1.7943513999999998</v>
      </c>
      <c r="X1175" s="9">
        <f t="shared" si="3343"/>
        <v>1.7943513999999998</v>
      </c>
      <c r="Y1175" s="9">
        <f t="shared" si="3343"/>
        <v>1.7943513999999998</v>
      </c>
      <c r="Z1175" s="9">
        <f t="shared" si="3343"/>
        <v>1.7943513999999998</v>
      </c>
      <c r="AA1175" s="9">
        <f t="shared" si="3343"/>
        <v>1.7943513999999998</v>
      </c>
      <c r="AB1175" s="9">
        <f t="shared" si="3343"/>
        <v>1.7943513999999998</v>
      </c>
      <c r="AC1175" s="9">
        <f t="shared" si="3343"/>
        <v>1.7943513999999998</v>
      </c>
      <c r="AD1175" s="9">
        <f t="shared" ref="AD1175:AM1175" si="3344">AD1115+AD1130+AD1145+AD1160</f>
        <v>1.7943513999999998</v>
      </c>
      <c r="AE1175" s="9">
        <f t="shared" si="3344"/>
        <v>1.7943513999999998</v>
      </c>
      <c r="AF1175" s="9">
        <f t="shared" si="3344"/>
        <v>1.7943513999999998</v>
      </c>
      <c r="AG1175" s="9">
        <f t="shared" si="3344"/>
        <v>1.7943513999999998</v>
      </c>
      <c r="AH1175" s="9">
        <f t="shared" ref="AH1175" si="3345">AH1115+AH1130+AH1145+AH1160</f>
        <v>1.7943513999999998</v>
      </c>
      <c r="AI1175" s="9">
        <f t="shared" si="3344"/>
        <v>1.7943513999999998</v>
      </c>
      <c r="AJ1175" s="9">
        <f t="shared" si="3344"/>
        <v>1.7943513999999998</v>
      </c>
      <c r="AK1175" s="9">
        <f t="shared" si="3344"/>
        <v>1.7943513999999998</v>
      </c>
      <c r="AL1175" s="9">
        <f t="shared" si="3344"/>
        <v>1.7943513999999998</v>
      </c>
      <c r="AM1175" s="9">
        <f t="shared" si="3344"/>
        <v>1.7943513999999998</v>
      </c>
    </row>
    <row r="1176" spans="1:39" outlineLevel="2">
      <c r="A1176" s="11">
        <f>ROW()</f>
        <v>1176</v>
      </c>
      <c r="C1176" s="30" t="s">
        <v>362</v>
      </c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15">
        <f t="shared" ref="P1176:AC1176" si="3346">P1116+P1131+P1146+P1161</f>
        <v>0</v>
      </c>
      <c r="Q1176" s="15">
        <f t="shared" si="3346"/>
        <v>0</v>
      </c>
      <c r="R1176" s="15">
        <f t="shared" si="3346"/>
        <v>0</v>
      </c>
      <c r="S1176" s="15">
        <f t="shared" si="3346"/>
        <v>0</v>
      </c>
      <c r="T1176" s="15">
        <f t="shared" si="3346"/>
        <v>0</v>
      </c>
      <c r="U1176" s="15">
        <f t="shared" si="3346"/>
        <v>0</v>
      </c>
      <c r="V1176" s="15">
        <f t="shared" si="3346"/>
        <v>0</v>
      </c>
      <c r="W1176" s="15">
        <f t="shared" si="3346"/>
        <v>0</v>
      </c>
      <c r="X1176" s="15">
        <f t="shared" si="3346"/>
        <v>0</v>
      </c>
      <c r="Y1176" s="15">
        <f t="shared" si="3346"/>
        <v>0</v>
      </c>
      <c r="Z1176" s="15">
        <f t="shared" si="3346"/>
        <v>0</v>
      </c>
      <c r="AA1176" s="15">
        <f t="shared" si="3346"/>
        <v>0</v>
      </c>
      <c r="AB1176" s="15">
        <f t="shared" si="3346"/>
        <v>0</v>
      </c>
      <c r="AC1176" s="15">
        <f t="shared" si="3346"/>
        <v>0</v>
      </c>
      <c r="AD1176" s="15">
        <f t="shared" ref="AD1176:AM1176" si="3347">AD1116+AD1131+AD1146+AD1161</f>
        <v>0</v>
      </c>
      <c r="AE1176" s="15">
        <f t="shared" si="3347"/>
        <v>0</v>
      </c>
      <c r="AF1176" s="15">
        <f t="shared" si="3347"/>
        <v>0</v>
      </c>
      <c r="AG1176" s="15">
        <f t="shared" si="3347"/>
        <v>0</v>
      </c>
      <c r="AH1176" s="15">
        <f t="shared" ref="AH1176" si="3348">AH1116+AH1131+AH1146+AH1161</f>
        <v>0</v>
      </c>
      <c r="AI1176" s="15">
        <f t="shared" si="3347"/>
        <v>0</v>
      </c>
      <c r="AJ1176" s="15">
        <f t="shared" si="3347"/>
        <v>0</v>
      </c>
      <c r="AK1176" s="15">
        <f t="shared" si="3347"/>
        <v>0</v>
      </c>
      <c r="AL1176" s="15">
        <f t="shared" si="3347"/>
        <v>0</v>
      </c>
      <c r="AM1176" s="15">
        <f t="shared" si="3347"/>
        <v>0</v>
      </c>
    </row>
    <row r="1177" spans="1:39" outlineLevel="2">
      <c r="A1177" s="11">
        <f>ROW()</f>
        <v>1177</v>
      </c>
      <c r="C1177" s="6" t="s">
        <v>1</v>
      </c>
      <c r="D1177" s="39"/>
      <c r="E1177" s="39"/>
      <c r="F1177" s="39"/>
      <c r="G1177" s="39"/>
      <c r="H1177" s="39"/>
      <c r="I1177" s="39"/>
      <c r="J1177" s="39"/>
      <c r="K1177" s="39"/>
      <c r="L1177" s="39"/>
      <c r="M1177" s="39"/>
      <c r="N1177" s="39"/>
      <c r="O1177" s="39"/>
      <c r="P1177" s="9">
        <f t="shared" ref="P1177" si="3349">SUM(P1164:P1176)</f>
        <v>5.2259448199999996</v>
      </c>
      <c r="Q1177" s="9">
        <f t="shared" ref="Q1177" si="3350">SUM(Q1164:Q1176)</f>
        <v>5.0543651489999997</v>
      </c>
      <c r="R1177" s="9">
        <f t="shared" ref="R1177" si="3351">SUM(R1164:R1176)</f>
        <v>4.8827854780000006</v>
      </c>
      <c r="S1177" s="9">
        <f t="shared" ref="S1177" si="3352">SUM(S1164:S1176)</f>
        <v>4.7112058069999998</v>
      </c>
      <c r="T1177" s="9">
        <f t="shared" ref="T1177" si="3353">SUM(T1164:T1176)</f>
        <v>4.521144818235368</v>
      </c>
      <c r="U1177" s="9">
        <f t="shared" ref="U1177" si="3354">SUM(U1164:U1176)</f>
        <v>4.3026923244965145</v>
      </c>
      <c r="V1177" s="9">
        <f t="shared" ref="V1177" si="3355">SUM(V1164:V1176)</f>
        <v>3.9495721683828844</v>
      </c>
      <c r="W1177" s="9">
        <f t="shared" ref="W1177" si="3356">SUM(W1164:W1176)</f>
        <v>3.7358283262754242</v>
      </c>
      <c r="X1177" s="9">
        <f t="shared" ref="X1177" si="3357">SUM(X1164:X1176)</f>
        <v>3.5352986187426136</v>
      </c>
      <c r="Y1177" s="9">
        <f t="shared" ref="Y1177" si="3358">SUM(Y1164:Y1176)</f>
        <v>3.3902196838473957</v>
      </c>
      <c r="Z1177" s="9">
        <f t="shared" ref="Z1177" si="3359">SUM(Z1164:Z1176)</f>
        <v>3.2451407489521777</v>
      </c>
      <c r="AA1177" s="9">
        <f t="shared" ref="AA1177" si="3360">SUM(AA1164:AA1176)</f>
        <v>3.1000618140569602</v>
      </c>
      <c r="AB1177" s="9">
        <f t="shared" ref="AB1177" si="3361">SUM(AB1164:AB1176)</f>
        <v>2.9549828791617427</v>
      </c>
      <c r="AC1177" s="9">
        <f t="shared" ref="AC1177:AG1177" si="3362">SUM(AC1164:AC1176)</f>
        <v>2.8099039442665248</v>
      </c>
      <c r="AD1177" s="9">
        <f t="shared" si="3362"/>
        <v>2.6648250093713068</v>
      </c>
      <c r="AE1177" s="9">
        <f t="shared" si="3362"/>
        <v>2.5197460744760889</v>
      </c>
      <c r="AF1177" s="9">
        <f t="shared" si="3362"/>
        <v>2.3746671395808709</v>
      </c>
      <c r="AG1177" s="9">
        <f t="shared" si="3362"/>
        <v>2.229588204685653</v>
      </c>
      <c r="AH1177" s="9">
        <f t="shared" ref="AH1177" si="3363">SUM(AH1164:AH1176)</f>
        <v>2.0845092697904355</v>
      </c>
      <c r="AI1177" s="9">
        <f t="shared" ref="AI1177:AM1177" si="3364">SUM(AI1164:AI1176)</f>
        <v>1.9394303348952175</v>
      </c>
      <c r="AJ1177" s="9">
        <f t="shared" si="3364"/>
        <v>1.7943513999999998</v>
      </c>
      <c r="AK1177" s="9">
        <f t="shared" si="3364"/>
        <v>1.7943513999999998</v>
      </c>
      <c r="AL1177" s="9">
        <f t="shared" si="3364"/>
        <v>1.7943513999999998</v>
      </c>
      <c r="AM1177" s="9">
        <f t="shared" si="3364"/>
        <v>1.7943513999999998</v>
      </c>
    </row>
    <row r="1178" spans="1:39" outlineLevel="3">
      <c r="A1178" s="11">
        <f>ROW()</f>
        <v>1178</v>
      </c>
      <c r="B1178" s="343" t="s">
        <v>658</v>
      </c>
      <c r="D1178" s="39"/>
      <c r="E1178" s="39"/>
      <c r="F1178" s="39"/>
      <c r="G1178" s="39"/>
      <c r="H1178" s="39"/>
      <c r="I1178" s="39"/>
      <c r="J1178" s="39"/>
      <c r="K1178" s="39"/>
      <c r="L1178" s="39"/>
      <c r="M1178" s="39"/>
      <c r="N1178" s="39"/>
      <c r="O1178" s="39"/>
      <c r="P1178" s="39"/>
      <c r="Q1178" s="39"/>
      <c r="R1178" s="39"/>
      <c r="S1178" s="39"/>
      <c r="T1178" s="39"/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39"/>
      <c r="AE1178" s="39"/>
      <c r="AF1178" s="39"/>
      <c r="AG1178" s="39"/>
      <c r="AH1178" s="39"/>
      <c r="AI1178" s="39"/>
      <c r="AJ1178" s="39"/>
      <c r="AK1178" s="39"/>
      <c r="AL1178" s="39"/>
      <c r="AM1178" s="39"/>
    </row>
    <row r="1179" spans="1:39" outlineLevel="3">
      <c r="A1179" s="11">
        <f>ROW()</f>
        <v>1179</v>
      </c>
      <c r="C1179" s="6" t="s">
        <v>2</v>
      </c>
      <c r="D1179" s="39"/>
      <c r="E1179" s="39"/>
      <c r="F1179" s="39"/>
      <c r="G1179" s="39"/>
      <c r="H1179" s="39"/>
      <c r="I1179" s="39"/>
      <c r="J1179" s="39"/>
      <c r="K1179" s="39"/>
      <c r="L1179" s="39"/>
      <c r="M1179" s="39"/>
      <c r="N1179" s="39"/>
      <c r="O1179" s="39"/>
      <c r="P1179" s="39"/>
      <c r="Q1179" s="39"/>
      <c r="R1179" s="39"/>
      <c r="S1179" s="9"/>
      <c r="T1179" s="39"/>
      <c r="U1179" s="39"/>
      <c r="V1179" s="39"/>
      <c r="W1179" s="39"/>
      <c r="X1179" s="9"/>
      <c r="Y1179" s="39"/>
      <c r="Z1179" s="39"/>
      <c r="AA1179" s="39"/>
      <c r="AB1179" s="39"/>
      <c r="AC1179" s="39"/>
      <c r="AD1179" s="39"/>
      <c r="AE1179" s="39"/>
      <c r="AF1179" s="39"/>
      <c r="AG1179" s="39"/>
      <c r="AH1179" s="39"/>
      <c r="AI1179" s="39"/>
      <c r="AJ1179" s="39"/>
      <c r="AK1179" s="39"/>
      <c r="AL1179" s="39"/>
      <c r="AM1179" s="39"/>
    </row>
    <row r="1180" spans="1:39" outlineLevel="3">
      <c r="A1180" s="11">
        <f>ROW()</f>
        <v>1180</v>
      </c>
      <c r="C1180" s="6" t="s">
        <v>3</v>
      </c>
      <c r="D1180" s="39"/>
      <c r="E1180" s="39"/>
      <c r="F1180" s="39"/>
      <c r="G1180" s="39"/>
      <c r="H1180" s="39"/>
      <c r="I1180" s="39"/>
      <c r="J1180" s="39"/>
      <c r="K1180" s="39"/>
      <c r="L1180" s="39"/>
      <c r="M1180" s="39"/>
      <c r="N1180" s="39"/>
      <c r="O1180" s="39"/>
      <c r="P1180" s="39"/>
      <c r="Q1180" s="39"/>
      <c r="R1180" s="39"/>
      <c r="S1180" s="9"/>
      <c r="T1180" s="39"/>
      <c r="U1180" s="39"/>
      <c r="V1180" s="39"/>
      <c r="W1180" s="39"/>
      <c r="X1180" s="9"/>
      <c r="Y1180" s="39"/>
      <c r="Z1180" s="39"/>
      <c r="AA1180" s="39"/>
      <c r="AB1180" s="39"/>
      <c r="AC1180" s="39"/>
      <c r="AD1180" s="39"/>
      <c r="AE1180" s="39"/>
      <c r="AF1180" s="39"/>
      <c r="AG1180" s="39"/>
      <c r="AH1180" s="39"/>
      <c r="AI1180" s="39"/>
      <c r="AJ1180" s="39"/>
      <c r="AK1180" s="39"/>
      <c r="AL1180" s="39"/>
      <c r="AM1180" s="39"/>
    </row>
    <row r="1181" spans="1:39" outlineLevel="3">
      <c r="A1181" s="11">
        <f>ROW()</f>
        <v>1181</v>
      </c>
      <c r="C1181" s="6" t="s">
        <v>4</v>
      </c>
      <c r="D1181" s="39"/>
      <c r="E1181" s="39"/>
      <c r="F1181" s="39"/>
      <c r="G1181" s="39"/>
      <c r="H1181" s="39"/>
      <c r="I1181" s="39"/>
      <c r="J1181" s="39"/>
      <c r="K1181" s="39"/>
      <c r="L1181" s="39"/>
      <c r="M1181" s="39"/>
      <c r="N1181" s="39"/>
      <c r="O1181" s="39"/>
      <c r="P1181" s="39"/>
      <c r="Q1181" s="39"/>
      <c r="R1181" s="39"/>
      <c r="S1181" s="9"/>
      <c r="T1181" s="39"/>
      <c r="U1181" s="39"/>
      <c r="V1181" s="39"/>
      <c r="W1181" s="39"/>
      <c r="X1181" s="9"/>
      <c r="Y1181" s="39"/>
      <c r="Z1181" s="39"/>
      <c r="AA1181" s="39"/>
      <c r="AB1181" s="39"/>
      <c r="AC1181" s="39"/>
      <c r="AD1181" s="39"/>
      <c r="AE1181" s="39"/>
      <c r="AF1181" s="39"/>
      <c r="AG1181" s="39"/>
      <c r="AH1181" s="39"/>
      <c r="AI1181" s="39"/>
      <c r="AJ1181" s="39"/>
      <c r="AK1181" s="39"/>
      <c r="AL1181" s="39"/>
      <c r="AM1181" s="39"/>
    </row>
    <row r="1182" spans="1:39" outlineLevel="3">
      <c r="A1182" s="11">
        <f>ROW()</f>
        <v>1182</v>
      </c>
      <c r="C1182" s="6" t="s">
        <v>5</v>
      </c>
      <c r="D1182" s="39"/>
      <c r="E1182" s="39"/>
      <c r="F1182" s="39"/>
      <c r="G1182" s="39"/>
      <c r="H1182" s="39"/>
      <c r="I1182" s="39"/>
      <c r="J1182" s="39"/>
      <c r="K1182" s="39"/>
      <c r="L1182" s="39"/>
      <c r="M1182" s="39"/>
      <c r="N1182" s="39"/>
      <c r="O1182" s="39"/>
      <c r="P1182" s="39"/>
      <c r="Q1182" s="39"/>
      <c r="R1182" s="39"/>
      <c r="S1182" s="9"/>
      <c r="T1182" s="39"/>
      <c r="U1182" s="39"/>
      <c r="V1182" s="39"/>
      <c r="W1182" s="39"/>
      <c r="X1182" s="9"/>
      <c r="Y1182" s="39"/>
      <c r="Z1182" s="39"/>
      <c r="AA1182" s="39"/>
      <c r="AB1182" s="39"/>
      <c r="AC1182" s="39"/>
      <c r="AD1182" s="39"/>
      <c r="AE1182" s="39"/>
      <c r="AF1182" s="39"/>
      <c r="AG1182" s="39"/>
      <c r="AH1182" s="39"/>
      <c r="AI1182" s="39"/>
      <c r="AJ1182" s="39"/>
      <c r="AK1182" s="39"/>
      <c r="AL1182" s="39"/>
      <c r="AM1182" s="39"/>
    </row>
    <row r="1183" spans="1:39" outlineLevel="3">
      <c r="A1183" s="11">
        <f>ROW()</f>
        <v>1183</v>
      </c>
      <c r="C1183" s="6" t="s">
        <v>473</v>
      </c>
      <c r="D1183" s="39"/>
      <c r="E1183" s="39"/>
      <c r="F1183" s="39"/>
      <c r="G1183" s="39"/>
      <c r="H1183" s="39"/>
      <c r="I1183" s="39"/>
      <c r="J1183" s="39"/>
      <c r="K1183" s="39"/>
      <c r="L1183" s="39"/>
      <c r="M1183" s="39"/>
      <c r="N1183" s="39"/>
      <c r="O1183" s="39"/>
      <c r="P1183" s="39"/>
      <c r="Q1183" s="39"/>
      <c r="R1183" s="39"/>
      <c r="S1183" s="9"/>
      <c r="T1183" s="39"/>
      <c r="U1183" s="39"/>
      <c r="V1183" s="39"/>
      <c r="W1183" s="39"/>
      <c r="X1183" s="9"/>
      <c r="Y1183" s="39"/>
      <c r="Z1183" s="39"/>
      <c r="AA1183" s="39"/>
      <c r="AB1183" s="39"/>
      <c r="AC1183" s="39"/>
      <c r="AD1183" s="39"/>
      <c r="AE1183" s="39"/>
      <c r="AF1183" s="39"/>
      <c r="AG1183" s="39"/>
      <c r="AH1183" s="39"/>
      <c r="AI1183" s="39"/>
      <c r="AJ1183" s="39"/>
      <c r="AK1183" s="39"/>
      <c r="AL1183" s="39"/>
      <c r="AM1183" s="39"/>
    </row>
    <row r="1184" spans="1:39" outlineLevel="3">
      <c r="A1184" s="11">
        <f>ROW()</f>
        <v>1184</v>
      </c>
      <c r="C1184" s="6" t="s">
        <v>474</v>
      </c>
      <c r="D1184" s="39"/>
      <c r="E1184" s="39"/>
      <c r="F1184" s="39"/>
      <c r="G1184" s="39"/>
      <c r="H1184" s="39"/>
      <c r="I1184" s="39"/>
      <c r="J1184" s="39"/>
      <c r="K1184" s="39"/>
      <c r="L1184" s="39"/>
      <c r="M1184" s="39"/>
      <c r="N1184" s="39"/>
      <c r="O1184" s="39"/>
      <c r="P1184" s="39"/>
      <c r="Q1184" s="39"/>
      <c r="R1184" s="39"/>
      <c r="S1184" s="9"/>
      <c r="T1184" s="39"/>
      <c r="U1184" s="39"/>
      <c r="V1184" s="39"/>
      <c r="W1184" s="39"/>
      <c r="X1184" s="9"/>
      <c r="Y1184" s="39"/>
      <c r="Z1184" s="39"/>
      <c r="AA1184" s="39"/>
      <c r="AB1184" s="39"/>
      <c r="AC1184" s="39"/>
      <c r="AD1184" s="39"/>
      <c r="AE1184" s="39"/>
      <c r="AF1184" s="39"/>
      <c r="AG1184" s="39"/>
      <c r="AH1184" s="39"/>
      <c r="AI1184" s="39"/>
      <c r="AJ1184" s="39"/>
      <c r="AK1184" s="39"/>
      <c r="AL1184" s="39"/>
      <c r="AM1184" s="39"/>
    </row>
    <row r="1185" spans="1:39" outlineLevel="3">
      <c r="A1185" s="11">
        <f>ROW()</f>
        <v>1185</v>
      </c>
      <c r="C1185" s="6" t="s">
        <v>477</v>
      </c>
      <c r="D1185" s="39"/>
      <c r="E1185" s="39"/>
      <c r="F1185" s="39"/>
      <c r="G1185" s="39"/>
      <c r="H1185" s="39"/>
      <c r="I1185" s="39"/>
      <c r="J1185" s="39"/>
      <c r="K1185" s="39"/>
      <c r="L1185" s="39"/>
      <c r="M1185" s="39"/>
      <c r="N1185" s="39"/>
      <c r="O1185" s="39"/>
      <c r="P1185" s="39"/>
      <c r="Q1185" s="39"/>
      <c r="R1185" s="39"/>
      <c r="S1185" s="9"/>
      <c r="T1185" s="39"/>
      <c r="U1185" s="39"/>
      <c r="V1185" s="39"/>
      <c r="W1185" s="39"/>
      <c r="X1185" s="9"/>
      <c r="Y1185" s="39"/>
      <c r="Z1185" s="39"/>
      <c r="AA1185" s="39"/>
      <c r="AB1185" s="39"/>
      <c r="AC1185" s="39"/>
      <c r="AD1185" s="39"/>
      <c r="AE1185" s="39"/>
      <c r="AF1185" s="39"/>
      <c r="AG1185" s="39"/>
      <c r="AH1185" s="39"/>
      <c r="AI1185" s="39"/>
      <c r="AJ1185" s="39"/>
      <c r="AK1185" s="39"/>
      <c r="AL1185" s="39"/>
      <c r="AM1185" s="39"/>
    </row>
    <row r="1186" spans="1:39" outlineLevel="3">
      <c r="A1186" s="11">
        <f>ROW()</f>
        <v>1186</v>
      </c>
      <c r="C1186" s="6" t="s">
        <v>511</v>
      </c>
      <c r="D1186" s="39"/>
      <c r="E1186" s="39"/>
      <c r="F1186" s="39"/>
      <c r="G1186" s="39"/>
      <c r="H1186" s="39"/>
      <c r="I1186" s="39"/>
      <c r="J1186" s="39"/>
      <c r="K1186" s="39"/>
      <c r="L1186" s="39"/>
      <c r="M1186" s="39"/>
      <c r="N1186" s="39"/>
      <c r="O1186" s="39"/>
      <c r="P1186" s="39"/>
      <c r="Q1186" s="39"/>
      <c r="R1186" s="39"/>
      <c r="S1186" s="9"/>
      <c r="T1186" s="39"/>
      <c r="U1186" s="39"/>
      <c r="V1186" s="39"/>
      <c r="W1186" s="39"/>
      <c r="X1186" s="9"/>
      <c r="Y1186" s="39"/>
      <c r="Z1186" s="39"/>
      <c r="AA1186" s="39"/>
      <c r="AB1186" s="39"/>
      <c r="AC1186" s="39"/>
      <c r="AD1186" s="39"/>
      <c r="AE1186" s="39"/>
      <c r="AF1186" s="39"/>
      <c r="AG1186" s="39"/>
      <c r="AH1186" s="39"/>
      <c r="AI1186" s="39"/>
      <c r="AJ1186" s="39"/>
      <c r="AK1186" s="39"/>
      <c r="AL1186" s="39"/>
      <c r="AM1186" s="39"/>
    </row>
    <row r="1187" spans="1:39" outlineLevel="3">
      <c r="A1187" s="11">
        <f>ROW()</f>
        <v>1187</v>
      </c>
      <c r="C1187" s="6" t="s">
        <v>655</v>
      </c>
      <c r="D1187" s="39"/>
      <c r="E1187" s="39"/>
      <c r="F1187" s="39"/>
      <c r="G1187" s="39"/>
      <c r="H1187" s="39"/>
      <c r="I1187" s="39"/>
      <c r="J1187" s="39"/>
      <c r="K1187" s="39"/>
      <c r="L1187" s="39"/>
      <c r="M1187" s="39"/>
      <c r="N1187" s="39"/>
      <c r="O1187" s="39"/>
      <c r="P1187" s="39"/>
      <c r="Q1187" s="39"/>
      <c r="R1187" s="39"/>
      <c r="S1187" s="9"/>
      <c r="T1187" s="39"/>
      <c r="U1187" s="39"/>
      <c r="V1187" s="39"/>
      <c r="W1187" s="39"/>
      <c r="X1187" s="9"/>
      <c r="Y1187" s="39"/>
      <c r="Z1187" s="39"/>
      <c r="AA1187" s="39"/>
      <c r="AB1187" s="39"/>
      <c r="AC1187" s="39"/>
      <c r="AD1187" s="39"/>
      <c r="AE1187" s="39"/>
      <c r="AF1187" s="39"/>
      <c r="AG1187" s="39"/>
      <c r="AH1187" s="39"/>
      <c r="AI1187" s="39"/>
      <c r="AJ1187" s="39"/>
      <c r="AK1187" s="39"/>
      <c r="AL1187" s="39"/>
      <c r="AM1187" s="39"/>
    </row>
    <row r="1188" spans="1:39" outlineLevel="3">
      <c r="A1188" s="11">
        <f>ROW()</f>
        <v>1188</v>
      </c>
      <c r="C1188" s="6" t="s">
        <v>656</v>
      </c>
      <c r="D1188" s="39"/>
      <c r="E1188" s="39"/>
      <c r="F1188" s="39"/>
      <c r="G1188" s="39"/>
      <c r="H1188" s="39"/>
      <c r="I1188" s="39"/>
      <c r="J1188" s="39"/>
      <c r="K1188" s="39"/>
      <c r="L1188" s="39"/>
      <c r="M1188" s="39"/>
      <c r="N1188" s="39"/>
      <c r="O1188" s="39"/>
      <c r="P1188" s="39"/>
      <c r="Q1188" s="39"/>
      <c r="R1188" s="39"/>
      <c r="S1188" s="9"/>
      <c r="T1188" s="39"/>
      <c r="U1188" s="39"/>
      <c r="V1188" s="39"/>
      <c r="W1188" s="39"/>
      <c r="X1188" s="9"/>
      <c r="Y1188" s="39"/>
      <c r="Z1188" s="39"/>
      <c r="AA1188" s="39"/>
      <c r="AB1188" s="39"/>
      <c r="AC1188" s="39"/>
      <c r="AD1188" s="39"/>
      <c r="AE1188" s="39"/>
      <c r="AF1188" s="39"/>
      <c r="AG1188" s="39"/>
      <c r="AH1188" s="39"/>
      <c r="AI1188" s="39"/>
      <c r="AJ1188" s="39"/>
      <c r="AK1188" s="39"/>
      <c r="AL1188" s="39"/>
      <c r="AM1188" s="39"/>
    </row>
    <row r="1189" spans="1:39" outlineLevel="3">
      <c r="A1189" s="11">
        <f>ROW()</f>
        <v>1189</v>
      </c>
      <c r="C1189" s="6" t="s">
        <v>667</v>
      </c>
      <c r="D1189" s="39"/>
      <c r="E1189" s="39"/>
      <c r="F1189" s="39"/>
      <c r="G1189" s="39"/>
      <c r="H1189" s="39"/>
      <c r="I1189" s="39"/>
      <c r="J1189" s="39"/>
      <c r="K1189" s="39"/>
      <c r="L1189" s="39"/>
      <c r="M1189" s="39"/>
      <c r="N1189" s="39"/>
      <c r="O1189" s="39"/>
      <c r="P1189" s="39"/>
      <c r="Q1189" s="39"/>
      <c r="R1189" s="39"/>
      <c r="S1189" s="9"/>
      <c r="T1189" s="39"/>
      <c r="U1189" s="39"/>
      <c r="V1189" s="39"/>
      <c r="W1189" s="39"/>
      <c r="X1189" s="9"/>
      <c r="Y1189" s="39"/>
      <c r="Z1189" s="39"/>
      <c r="AA1189" s="39"/>
      <c r="AB1189" s="39"/>
      <c r="AC1189" s="39"/>
      <c r="AD1189" s="39"/>
      <c r="AE1189" s="39"/>
      <c r="AF1189" s="39"/>
      <c r="AG1189" s="39"/>
      <c r="AH1189" s="39"/>
      <c r="AI1189" s="39"/>
      <c r="AJ1189" s="39"/>
      <c r="AK1189" s="39"/>
      <c r="AL1189" s="39"/>
      <c r="AM1189" s="39"/>
    </row>
    <row r="1190" spans="1:39" outlineLevel="3">
      <c r="A1190" s="11">
        <f>ROW()</f>
        <v>1190</v>
      </c>
      <c r="C1190" s="6" t="s">
        <v>212</v>
      </c>
      <c r="D1190" s="39"/>
      <c r="E1190" s="39"/>
      <c r="F1190" s="39"/>
      <c r="G1190" s="39"/>
      <c r="H1190" s="39"/>
      <c r="I1190" s="39"/>
      <c r="J1190" s="39"/>
      <c r="K1190" s="39"/>
      <c r="L1190" s="39"/>
      <c r="M1190" s="39"/>
      <c r="N1190" s="39"/>
      <c r="O1190" s="39"/>
      <c r="P1190" s="39"/>
      <c r="Q1190" s="39"/>
      <c r="R1190" s="39"/>
      <c r="S1190" s="9"/>
      <c r="T1190" s="39"/>
      <c r="U1190" s="39"/>
      <c r="V1190" s="39"/>
      <c r="W1190" s="39"/>
      <c r="X1190" s="9"/>
      <c r="Y1190" s="39"/>
      <c r="Z1190" s="39"/>
      <c r="AA1190" s="39"/>
      <c r="AB1190" s="39"/>
      <c r="AC1190" s="39"/>
      <c r="AD1190" s="39"/>
      <c r="AE1190" s="39"/>
      <c r="AF1190" s="39"/>
      <c r="AG1190" s="39"/>
      <c r="AH1190" s="39"/>
      <c r="AI1190" s="39"/>
      <c r="AJ1190" s="39"/>
      <c r="AK1190" s="39"/>
      <c r="AL1190" s="39"/>
      <c r="AM1190" s="39"/>
    </row>
    <row r="1191" spans="1:39" outlineLevel="3">
      <c r="A1191" s="11">
        <f>ROW()</f>
        <v>1191</v>
      </c>
      <c r="C1191" s="30" t="s">
        <v>362</v>
      </c>
      <c r="D1191" s="90"/>
      <c r="E1191" s="90"/>
      <c r="F1191" s="90"/>
      <c r="G1191" s="90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15"/>
      <c r="T1191" s="90"/>
      <c r="U1191" s="90"/>
      <c r="V1191" s="90"/>
      <c r="W1191" s="90"/>
      <c r="X1191" s="15"/>
      <c r="Y1191" s="90"/>
      <c r="Z1191" s="90"/>
      <c r="AA1191" s="90"/>
      <c r="AB1191" s="90"/>
      <c r="AC1191" s="90"/>
      <c r="AD1191" s="90"/>
      <c r="AE1191" s="90"/>
      <c r="AF1191" s="90"/>
      <c r="AG1191" s="90"/>
      <c r="AH1191" s="90"/>
      <c r="AI1191" s="90"/>
      <c r="AJ1191" s="90"/>
      <c r="AK1191" s="90"/>
      <c r="AL1191" s="90"/>
      <c r="AM1191" s="90"/>
    </row>
    <row r="1192" spans="1:39" outlineLevel="3">
      <c r="A1192" s="11">
        <f>ROW()</f>
        <v>1192</v>
      </c>
      <c r="C1192" s="6" t="s">
        <v>1</v>
      </c>
      <c r="D1192" s="39"/>
      <c r="E1192" s="39"/>
      <c r="F1192" s="39"/>
      <c r="G1192" s="39"/>
      <c r="H1192" s="39"/>
      <c r="I1192" s="39"/>
      <c r="J1192" s="39"/>
      <c r="K1192" s="39"/>
      <c r="L1192" s="39"/>
      <c r="M1192" s="39"/>
      <c r="N1192" s="39"/>
      <c r="O1192" s="39"/>
      <c r="P1192" s="39"/>
      <c r="Q1192" s="39"/>
      <c r="R1192" s="39"/>
      <c r="S1192" s="9"/>
      <c r="T1192" s="39"/>
      <c r="U1192" s="39"/>
      <c r="V1192" s="39"/>
      <c r="W1192" s="39"/>
      <c r="X1192" s="9"/>
      <c r="Y1192" s="39"/>
      <c r="Z1192" s="39"/>
      <c r="AA1192" s="39"/>
      <c r="AB1192" s="39"/>
      <c r="AC1192" s="39"/>
      <c r="AD1192" s="39"/>
      <c r="AE1192" s="39"/>
      <c r="AF1192" s="39"/>
      <c r="AG1192" s="39"/>
      <c r="AH1192" s="39"/>
      <c r="AI1192" s="39"/>
      <c r="AJ1192" s="39"/>
      <c r="AK1192" s="39"/>
      <c r="AL1192" s="39"/>
      <c r="AM1192" s="39"/>
    </row>
    <row r="1193" spans="1:39" outlineLevel="2">
      <c r="A1193" s="11">
        <f>ROW()</f>
        <v>1193</v>
      </c>
      <c r="D1193" s="39"/>
      <c r="E1193" s="39"/>
      <c r="F1193" s="39"/>
      <c r="G1193" s="39"/>
      <c r="H1193" s="39"/>
      <c r="I1193" s="39"/>
      <c r="J1193" s="3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F1193" s="39"/>
      <c r="AG1193" s="39"/>
      <c r="AH1193" s="39"/>
      <c r="AI1193" s="39"/>
      <c r="AJ1193" s="39"/>
      <c r="AK1193" s="39"/>
      <c r="AL1193" s="39"/>
      <c r="AM1193" s="39"/>
    </row>
    <row r="1194" spans="1:39" s="10" customFormat="1" outlineLevel="1">
      <c r="A1194" s="324" t="s">
        <v>149</v>
      </c>
      <c r="B1194" s="347"/>
      <c r="C1194" s="325"/>
      <c r="D1194" s="325"/>
      <c r="E1194" s="325"/>
      <c r="F1194" s="325"/>
      <c r="G1194" s="325"/>
      <c r="H1194" s="326"/>
      <c r="I1194" s="326"/>
      <c r="J1194" s="326"/>
      <c r="K1194" s="326"/>
      <c r="L1194" s="326"/>
      <c r="M1194" s="326"/>
      <c r="N1194" s="326"/>
      <c r="O1194" s="326"/>
      <c r="P1194" s="326"/>
      <c r="Q1194" s="326"/>
      <c r="R1194" s="326"/>
      <c r="S1194" s="326"/>
      <c r="T1194" s="326"/>
      <c r="U1194" s="326"/>
      <c r="V1194" s="326"/>
      <c r="W1194" s="326"/>
      <c r="X1194" s="326"/>
      <c r="Y1194" s="326"/>
      <c r="Z1194" s="326"/>
      <c r="AA1194" s="326"/>
      <c r="AB1194" s="326"/>
      <c r="AC1194" s="326"/>
      <c r="AD1194" s="326"/>
      <c r="AE1194" s="326"/>
      <c r="AF1194" s="326"/>
      <c r="AG1194" s="326"/>
      <c r="AH1194" s="326"/>
      <c r="AI1194" s="326"/>
      <c r="AJ1194" s="326"/>
      <c r="AK1194" s="326"/>
      <c r="AL1194" s="326"/>
      <c r="AM1194" s="326"/>
    </row>
    <row r="1195" spans="1:39" outlineLevel="2">
      <c r="A1195" s="11">
        <f>ROW()</f>
        <v>1195</v>
      </c>
      <c r="B1195" s="343" t="s">
        <v>141</v>
      </c>
      <c r="D1195" s="39"/>
      <c r="E1195" s="39"/>
      <c r="F1195" s="39"/>
      <c r="G1195" s="39"/>
      <c r="H1195" s="39"/>
      <c r="I1195" s="39"/>
      <c r="J1195" s="156"/>
      <c r="K1195" s="39"/>
      <c r="L1195" s="39"/>
      <c r="M1195" s="39"/>
      <c r="N1195" s="39"/>
      <c r="O1195" s="39"/>
      <c r="P1195" s="39"/>
      <c r="Q1195" s="39"/>
      <c r="R1195" s="39"/>
      <c r="S1195" s="39"/>
      <c r="T1195" s="39"/>
      <c r="U1195" s="39"/>
      <c r="V1195" s="39"/>
      <c r="W1195" s="39"/>
      <c r="X1195" s="39"/>
      <c r="Y1195" s="39"/>
      <c r="Z1195" s="39"/>
      <c r="AA1195" s="39"/>
      <c r="AB1195" s="39"/>
      <c r="AC1195" s="39"/>
      <c r="AD1195" s="39"/>
      <c r="AE1195" s="39"/>
      <c r="AF1195" s="39"/>
      <c r="AG1195" s="39"/>
      <c r="AH1195" s="39"/>
      <c r="AI1195" s="39"/>
      <c r="AJ1195" s="39"/>
      <c r="AK1195" s="39"/>
      <c r="AL1195" s="39"/>
      <c r="AM1195" s="39"/>
    </row>
    <row r="1196" spans="1:39" outlineLevel="2">
      <c r="A1196" s="11">
        <f>ROW()</f>
        <v>1196</v>
      </c>
      <c r="C1196" s="6" t="s">
        <v>2</v>
      </c>
      <c r="D1196" s="39"/>
      <c r="E1196" s="39"/>
      <c r="F1196" s="39"/>
      <c r="G1196" s="39"/>
      <c r="H1196" s="39"/>
      <c r="I1196" s="9"/>
      <c r="J1196" s="39"/>
      <c r="K1196" s="163"/>
      <c r="L1196" s="163"/>
      <c r="M1196" s="163"/>
      <c r="N1196" s="163"/>
      <c r="O1196" s="163"/>
      <c r="P1196" s="163"/>
      <c r="Q1196" s="163"/>
      <c r="R1196" s="164">
        <f>Inputs!$E$64</f>
        <v>20</v>
      </c>
      <c r="S1196" s="163">
        <f t="shared" ref="S1196:S1203" si="3365">MAX(0,R1196-1)</f>
        <v>19</v>
      </c>
      <c r="T1196" s="163">
        <f t="shared" ref="T1196:T1203" si="3366">MAX(0,S1196-1)</f>
        <v>18</v>
      </c>
      <c r="U1196" s="163">
        <f t="shared" ref="U1196:U1203" si="3367">MAX(0,T1196-1)</f>
        <v>17</v>
      </c>
      <c r="V1196" s="163">
        <f t="shared" ref="V1196:V1203" si="3368">MAX(0,U1196-1)</f>
        <v>16</v>
      </c>
      <c r="W1196" s="163">
        <f t="shared" ref="W1196:W1203" si="3369">MAX(0,V1196-1)</f>
        <v>15</v>
      </c>
      <c r="X1196" s="163">
        <f t="shared" ref="X1196:X1203" si="3370">MAX(0,W1196-1)</f>
        <v>14</v>
      </c>
      <c r="Y1196" s="163">
        <f t="shared" ref="Y1196:Y1203" si="3371">MAX(0,X1196-1)</f>
        <v>13</v>
      </c>
      <c r="Z1196" s="163">
        <f t="shared" ref="Z1196:Z1203" si="3372">MAX(0,Y1196-1)</f>
        <v>12</v>
      </c>
      <c r="AA1196" s="163">
        <f t="shared" ref="AA1196:AA1203" si="3373">MAX(0,Z1196-1)</f>
        <v>11</v>
      </c>
      <c r="AB1196" s="163">
        <f t="shared" ref="AB1196:AB1203" si="3374">MAX(0,AA1196-1)</f>
        <v>10</v>
      </c>
      <c r="AC1196" s="163">
        <f t="shared" ref="AC1196:AC1203" si="3375">MAX(0,AB1196-1)</f>
        <v>9</v>
      </c>
      <c r="AD1196" s="163">
        <f t="shared" ref="AD1196:AD1203" si="3376">MAX(0,AC1196-1)</f>
        <v>8</v>
      </c>
      <c r="AE1196" s="163">
        <f t="shared" ref="AE1196:AE1203" si="3377">MAX(0,AD1196-1)</f>
        <v>7</v>
      </c>
      <c r="AF1196" s="163">
        <f t="shared" ref="AF1196:AF1203" si="3378">MAX(0,AE1196-1)</f>
        <v>6</v>
      </c>
      <c r="AG1196" s="163">
        <f t="shared" ref="AG1196:AG1203" si="3379">MAX(0,AF1196-1)</f>
        <v>5</v>
      </c>
      <c r="AH1196" s="163">
        <f t="shared" ref="AH1196:AH1203" si="3380">MAX(0,AG1196-1)</f>
        <v>4</v>
      </c>
      <c r="AI1196" s="163">
        <f t="shared" ref="AI1196:AI1203" si="3381">MAX(0,AH1196-1)</f>
        <v>3</v>
      </c>
      <c r="AJ1196" s="163">
        <f t="shared" ref="AJ1196:AJ1203" si="3382">MAX(0,AI1196-1)</f>
        <v>2</v>
      </c>
      <c r="AK1196" s="163">
        <f t="shared" ref="AK1196:AK1203" si="3383">MAX(0,AJ1196-1)</f>
        <v>1</v>
      </c>
      <c r="AL1196" s="163">
        <f t="shared" ref="AL1196:AL1203" si="3384">MAX(0,AK1196-1)</f>
        <v>0</v>
      </c>
      <c r="AM1196" s="163">
        <f t="shared" ref="AM1196:AM1203" si="3385">MAX(0,AL1196-1)</f>
        <v>0</v>
      </c>
    </row>
    <row r="1197" spans="1:39" outlineLevel="2">
      <c r="A1197" s="11">
        <f>ROW()</f>
        <v>1197</v>
      </c>
      <c r="C1197" s="6" t="s">
        <v>3</v>
      </c>
      <c r="D1197" s="39"/>
      <c r="E1197" s="39"/>
      <c r="F1197" s="39"/>
      <c r="G1197" s="39"/>
      <c r="H1197" s="39"/>
      <c r="I1197" s="9"/>
      <c r="J1197" s="39"/>
      <c r="K1197" s="163"/>
      <c r="L1197" s="163"/>
      <c r="M1197" s="163"/>
      <c r="N1197" s="163"/>
      <c r="O1197" s="163"/>
      <c r="P1197" s="163"/>
      <c r="Q1197" s="163"/>
      <c r="R1197" s="164">
        <f>Inputs!$E$65</f>
        <v>20</v>
      </c>
      <c r="S1197" s="163">
        <f t="shared" si="3365"/>
        <v>19</v>
      </c>
      <c r="T1197" s="163">
        <f t="shared" si="3366"/>
        <v>18</v>
      </c>
      <c r="U1197" s="163">
        <f t="shared" si="3367"/>
        <v>17</v>
      </c>
      <c r="V1197" s="163">
        <f t="shared" si="3368"/>
        <v>16</v>
      </c>
      <c r="W1197" s="163">
        <f t="shared" si="3369"/>
        <v>15</v>
      </c>
      <c r="X1197" s="163">
        <f t="shared" si="3370"/>
        <v>14</v>
      </c>
      <c r="Y1197" s="163">
        <f t="shared" si="3371"/>
        <v>13</v>
      </c>
      <c r="Z1197" s="163">
        <f t="shared" si="3372"/>
        <v>12</v>
      </c>
      <c r="AA1197" s="163">
        <f t="shared" si="3373"/>
        <v>11</v>
      </c>
      <c r="AB1197" s="163">
        <f t="shared" si="3374"/>
        <v>10</v>
      </c>
      <c r="AC1197" s="163">
        <f t="shared" si="3375"/>
        <v>9</v>
      </c>
      <c r="AD1197" s="163">
        <f t="shared" si="3376"/>
        <v>8</v>
      </c>
      <c r="AE1197" s="163">
        <f t="shared" si="3377"/>
        <v>7</v>
      </c>
      <c r="AF1197" s="163">
        <f t="shared" si="3378"/>
        <v>6</v>
      </c>
      <c r="AG1197" s="163">
        <f t="shared" si="3379"/>
        <v>5</v>
      </c>
      <c r="AH1197" s="163">
        <f t="shared" si="3380"/>
        <v>4</v>
      </c>
      <c r="AI1197" s="163">
        <f t="shared" si="3381"/>
        <v>3</v>
      </c>
      <c r="AJ1197" s="163">
        <f t="shared" si="3382"/>
        <v>2</v>
      </c>
      <c r="AK1197" s="163">
        <f t="shared" si="3383"/>
        <v>1</v>
      </c>
      <c r="AL1197" s="163">
        <f t="shared" si="3384"/>
        <v>0</v>
      </c>
      <c r="AM1197" s="163">
        <f t="shared" si="3385"/>
        <v>0</v>
      </c>
    </row>
    <row r="1198" spans="1:39" outlineLevel="2">
      <c r="A1198" s="11">
        <f>ROW()</f>
        <v>1198</v>
      </c>
      <c r="C1198" s="6" t="s">
        <v>4</v>
      </c>
      <c r="D1198" s="39"/>
      <c r="E1198" s="39"/>
      <c r="F1198" s="39"/>
      <c r="G1198" s="39"/>
      <c r="H1198" s="39"/>
      <c r="I1198" s="9"/>
      <c r="J1198" s="39"/>
      <c r="K1198" s="163"/>
      <c r="L1198" s="163"/>
      <c r="M1198" s="163"/>
      <c r="N1198" s="163"/>
      <c r="O1198" s="163"/>
      <c r="P1198" s="163"/>
      <c r="Q1198" s="163"/>
      <c r="R1198" s="164">
        <f>Inputs!$E$66</f>
        <v>15</v>
      </c>
      <c r="S1198" s="163">
        <f t="shared" si="3365"/>
        <v>14</v>
      </c>
      <c r="T1198" s="163">
        <f t="shared" si="3366"/>
        <v>13</v>
      </c>
      <c r="U1198" s="163">
        <f t="shared" si="3367"/>
        <v>12</v>
      </c>
      <c r="V1198" s="163">
        <f t="shared" si="3368"/>
        <v>11</v>
      </c>
      <c r="W1198" s="163">
        <f t="shared" si="3369"/>
        <v>10</v>
      </c>
      <c r="X1198" s="163">
        <f t="shared" si="3370"/>
        <v>9</v>
      </c>
      <c r="Y1198" s="163">
        <f t="shared" si="3371"/>
        <v>8</v>
      </c>
      <c r="Z1198" s="163">
        <f t="shared" si="3372"/>
        <v>7</v>
      </c>
      <c r="AA1198" s="163">
        <f t="shared" si="3373"/>
        <v>6</v>
      </c>
      <c r="AB1198" s="163">
        <f t="shared" si="3374"/>
        <v>5</v>
      </c>
      <c r="AC1198" s="163">
        <f t="shared" si="3375"/>
        <v>4</v>
      </c>
      <c r="AD1198" s="163">
        <f t="shared" si="3376"/>
        <v>3</v>
      </c>
      <c r="AE1198" s="163">
        <f t="shared" si="3377"/>
        <v>2</v>
      </c>
      <c r="AF1198" s="163">
        <f t="shared" si="3378"/>
        <v>1</v>
      </c>
      <c r="AG1198" s="163">
        <f t="shared" si="3379"/>
        <v>0</v>
      </c>
      <c r="AH1198" s="163">
        <f t="shared" si="3380"/>
        <v>0</v>
      </c>
      <c r="AI1198" s="163">
        <f t="shared" si="3381"/>
        <v>0</v>
      </c>
      <c r="AJ1198" s="163">
        <f t="shared" si="3382"/>
        <v>0</v>
      </c>
      <c r="AK1198" s="163">
        <f t="shared" si="3383"/>
        <v>0</v>
      </c>
      <c r="AL1198" s="163">
        <f t="shared" si="3384"/>
        <v>0</v>
      </c>
      <c r="AM1198" s="163">
        <f t="shared" si="3385"/>
        <v>0</v>
      </c>
    </row>
    <row r="1199" spans="1:39" outlineLevel="2">
      <c r="A1199" s="11">
        <f>ROW()</f>
        <v>1199</v>
      </c>
      <c r="C1199" s="6" t="s">
        <v>5</v>
      </c>
      <c r="D1199" s="39"/>
      <c r="E1199" s="39"/>
      <c r="F1199" s="39"/>
      <c r="G1199" s="39"/>
      <c r="H1199" s="39"/>
      <c r="I1199" s="9"/>
      <c r="J1199" s="39"/>
      <c r="K1199" s="163"/>
      <c r="L1199" s="163"/>
      <c r="M1199" s="163"/>
      <c r="N1199" s="163"/>
      <c r="O1199" s="163"/>
      <c r="P1199" s="163"/>
      <c r="Q1199" s="163"/>
      <c r="R1199" s="164">
        <f>Inputs!$E$67</f>
        <v>20</v>
      </c>
      <c r="S1199" s="163">
        <f t="shared" si="3365"/>
        <v>19</v>
      </c>
      <c r="T1199" s="163">
        <f t="shared" si="3366"/>
        <v>18</v>
      </c>
      <c r="U1199" s="163">
        <f t="shared" si="3367"/>
        <v>17</v>
      </c>
      <c r="V1199" s="163">
        <f t="shared" si="3368"/>
        <v>16</v>
      </c>
      <c r="W1199" s="163">
        <f t="shared" si="3369"/>
        <v>15</v>
      </c>
      <c r="X1199" s="163">
        <f t="shared" si="3370"/>
        <v>14</v>
      </c>
      <c r="Y1199" s="163">
        <f t="shared" si="3371"/>
        <v>13</v>
      </c>
      <c r="Z1199" s="163">
        <f t="shared" si="3372"/>
        <v>12</v>
      </c>
      <c r="AA1199" s="163">
        <f t="shared" si="3373"/>
        <v>11</v>
      </c>
      <c r="AB1199" s="163">
        <f t="shared" si="3374"/>
        <v>10</v>
      </c>
      <c r="AC1199" s="163">
        <f t="shared" si="3375"/>
        <v>9</v>
      </c>
      <c r="AD1199" s="163">
        <f t="shared" si="3376"/>
        <v>8</v>
      </c>
      <c r="AE1199" s="163">
        <f t="shared" si="3377"/>
        <v>7</v>
      </c>
      <c r="AF1199" s="163">
        <f t="shared" si="3378"/>
        <v>6</v>
      </c>
      <c r="AG1199" s="163">
        <f t="shared" si="3379"/>
        <v>5</v>
      </c>
      <c r="AH1199" s="163">
        <f t="shared" si="3380"/>
        <v>4</v>
      </c>
      <c r="AI1199" s="163">
        <f t="shared" si="3381"/>
        <v>3</v>
      </c>
      <c r="AJ1199" s="163">
        <f t="shared" si="3382"/>
        <v>2</v>
      </c>
      <c r="AK1199" s="163">
        <f t="shared" si="3383"/>
        <v>1</v>
      </c>
      <c r="AL1199" s="163">
        <f t="shared" si="3384"/>
        <v>0</v>
      </c>
      <c r="AM1199" s="163">
        <f t="shared" si="3385"/>
        <v>0</v>
      </c>
    </row>
    <row r="1200" spans="1:39" outlineLevel="2">
      <c r="A1200" s="11">
        <f>ROW()</f>
        <v>1200</v>
      </c>
      <c r="C1200" s="6" t="s">
        <v>473</v>
      </c>
      <c r="D1200" s="39"/>
      <c r="E1200" s="39"/>
      <c r="F1200" s="39"/>
      <c r="G1200" s="39"/>
      <c r="H1200" s="39"/>
      <c r="I1200" s="9"/>
      <c r="J1200" s="39"/>
      <c r="K1200" s="163"/>
      <c r="L1200" s="163"/>
      <c r="M1200" s="163"/>
      <c r="N1200" s="163"/>
      <c r="O1200" s="163"/>
      <c r="P1200" s="163"/>
      <c r="Q1200" s="163"/>
      <c r="R1200" s="164">
        <f>Inputs!$E$68</f>
        <v>5</v>
      </c>
      <c r="S1200" s="163">
        <f t="shared" si="3365"/>
        <v>4</v>
      </c>
      <c r="T1200" s="163">
        <f t="shared" si="3366"/>
        <v>3</v>
      </c>
      <c r="U1200" s="163">
        <f t="shared" si="3367"/>
        <v>2</v>
      </c>
      <c r="V1200" s="163">
        <f t="shared" si="3368"/>
        <v>1</v>
      </c>
      <c r="W1200" s="163">
        <f t="shared" si="3369"/>
        <v>0</v>
      </c>
      <c r="X1200" s="163">
        <f t="shared" si="3370"/>
        <v>0</v>
      </c>
      <c r="Y1200" s="163">
        <f t="shared" si="3371"/>
        <v>0</v>
      </c>
      <c r="Z1200" s="163">
        <f t="shared" si="3372"/>
        <v>0</v>
      </c>
      <c r="AA1200" s="163">
        <f t="shared" si="3373"/>
        <v>0</v>
      </c>
      <c r="AB1200" s="163">
        <f t="shared" si="3374"/>
        <v>0</v>
      </c>
      <c r="AC1200" s="163">
        <f t="shared" si="3375"/>
        <v>0</v>
      </c>
      <c r="AD1200" s="163">
        <f t="shared" si="3376"/>
        <v>0</v>
      </c>
      <c r="AE1200" s="163">
        <f t="shared" si="3377"/>
        <v>0</v>
      </c>
      <c r="AF1200" s="163">
        <f t="shared" si="3378"/>
        <v>0</v>
      </c>
      <c r="AG1200" s="163">
        <f t="shared" si="3379"/>
        <v>0</v>
      </c>
      <c r="AH1200" s="163">
        <f t="shared" si="3380"/>
        <v>0</v>
      </c>
      <c r="AI1200" s="163">
        <f t="shared" si="3381"/>
        <v>0</v>
      </c>
      <c r="AJ1200" s="163">
        <f t="shared" si="3382"/>
        <v>0</v>
      </c>
      <c r="AK1200" s="163">
        <f t="shared" si="3383"/>
        <v>0</v>
      </c>
      <c r="AL1200" s="163">
        <f t="shared" si="3384"/>
        <v>0</v>
      </c>
      <c r="AM1200" s="163">
        <f t="shared" si="3385"/>
        <v>0</v>
      </c>
    </row>
    <row r="1201" spans="1:39" outlineLevel="2">
      <c r="A1201" s="11">
        <f>ROW()</f>
        <v>1201</v>
      </c>
      <c r="C1201" s="6" t="s">
        <v>474</v>
      </c>
      <c r="D1201" s="39"/>
      <c r="E1201" s="39"/>
      <c r="F1201" s="39"/>
      <c r="G1201" s="39"/>
      <c r="H1201" s="39"/>
      <c r="I1201" s="9"/>
      <c r="J1201" s="39"/>
      <c r="K1201" s="163"/>
      <c r="L1201" s="163"/>
      <c r="M1201" s="163"/>
      <c r="N1201" s="163"/>
      <c r="O1201" s="163"/>
      <c r="P1201" s="163"/>
      <c r="Q1201" s="163"/>
      <c r="R1201" s="164">
        <f>Inputs!$E$69</f>
        <v>15</v>
      </c>
      <c r="S1201" s="163">
        <f t="shared" si="3365"/>
        <v>14</v>
      </c>
      <c r="T1201" s="163">
        <f t="shared" si="3366"/>
        <v>13</v>
      </c>
      <c r="U1201" s="163">
        <f t="shared" si="3367"/>
        <v>12</v>
      </c>
      <c r="V1201" s="163">
        <f t="shared" si="3368"/>
        <v>11</v>
      </c>
      <c r="W1201" s="163">
        <f t="shared" si="3369"/>
        <v>10</v>
      </c>
      <c r="X1201" s="163">
        <f t="shared" si="3370"/>
        <v>9</v>
      </c>
      <c r="Y1201" s="163">
        <f t="shared" si="3371"/>
        <v>8</v>
      </c>
      <c r="Z1201" s="163">
        <f t="shared" si="3372"/>
        <v>7</v>
      </c>
      <c r="AA1201" s="163">
        <f t="shared" si="3373"/>
        <v>6</v>
      </c>
      <c r="AB1201" s="163">
        <f t="shared" si="3374"/>
        <v>5</v>
      </c>
      <c r="AC1201" s="163">
        <f t="shared" si="3375"/>
        <v>4</v>
      </c>
      <c r="AD1201" s="163">
        <f t="shared" si="3376"/>
        <v>3</v>
      </c>
      <c r="AE1201" s="163">
        <f t="shared" si="3377"/>
        <v>2</v>
      </c>
      <c r="AF1201" s="163">
        <f t="shared" si="3378"/>
        <v>1</v>
      </c>
      <c r="AG1201" s="163">
        <f t="shared" si="3379"/>
        <v>0</v>
      </c>
      <c r="AH1201" s="163">
        <f t="shared" si="3380"/>
        <v>0</v>
      </c>
      <c r="AI1201" s="163">
        <f t="shared" si="3381"/>
        <v>0</v>
      </c>
      <c r="AJ1201" s="163">
        <f t="shared" si="3382"/>
        <v>0</v>
      </c>
      <c r="AK1201" s="163">
        <f t="shared" si="3383"/>
        <v>0</v>
      </c>
      <c r="AL1201" s="163">
        <f t="shared" si="3384"/>
        <v>0</v>
      </c>
      <c r="AM1201" s="163">
        <f t="shared" si="3385"/>
        <v>0</v>
      </c>
    </row>
    <row r="1202" spans="1:39" outlineLevel="2">
      <c r="A1202" s="11">
        <f>ROW()</f>
        <v>1202</v>
      </c>
      <c r="C1202" s="6" t="s">
        <v>477</v>
      </c>
      <c r="D1202" s="39"/>
      <c r="E1202" s="39"/>
      <c r="F1202" s="39"/>
      <c r="G1202" s="39"/>
      <c r="H1202" s="39"/>
      <c r="I1202" s="9"/>
      <c r="J1202" s="39"/>
      <c r="K1202" s="163"/>
      <c r="L1202" s="163"/>
      <c r="M1202" s="163"/>
      <c r="N1202" s="163"/>
      <c r="O1202" s="163"/>
      <c r="P1202" s="163"/>
      <c r="Q1202" s="163"/>
      <c r="R1202" s="164">
        <f>Inputs!$E$70</f>
        <v>10</v>
      </c>
      <c r="S1202" s="163">
        <f t="shared" si="3365"/>
        <v>9</v>
      </c>
      <c r="T1202" s="163">
        <f t="shared" si="3366"/>
        <v>8</v>
      </c>
      <c r="U1202" s="163">
        <f t="shared" si="3367"/>
        <v>7</v>
      </c>
      <c r="V1202" s="163">
        <f t="shared" si="3368"/>
        <v>6</v>
      </c>
      <c r="W1202" s="163">
        <f t="shared" si="3369"/>
        <v>5</v>
      </c>
      <c r="X1202" s="163">
        <f t="shared" si="3370"/>
        <v>4</v>
      </c>
      <c r="Y1202" s="163">
        <f t="shared" si="3371"/>
        <v>3</v>
      </c>
      <c r="Z1202" s="163">
        <f t="shared" si="3372"/>
        <v>2</v>
      </c>
      <c r="AA1202" s="163">
        <f t="shared" si="3373"/>
        <v>1</v>
      </c>
      <c r="AB1202" s="163">
        <f t="shared" si="3374"/>
        <v>0</v>
      </c>
      <c r="AC1202" s="163">
        <f t="shared" si="3375"/>
        <v>0</v>
      </c>
      <c r="AD1202" s="163">
        <f t="shared" si="3376"/>
        <v>0</v>
      </c>
      <c r="AE1202" s="163">
        <f t="shared" si="3377"/>
        <v>0</v>
      </c>
      <c r="AF1202" s="163">
        <f t="shared" si="3378"/>
        <v>0</v>
      </c>
      <c r="AG1202" s="163">
        <f t="shared" si="3379"/>
        <v>0</v>
      </c>
      <c r="AH1202" s="163">
        <f t="shared" si="3380"/>
        <v>0</v>
      </c>
      <c r="AI1202" s="163">
        <f t="shared" si="3381"/>
        <v>0</v>
      </c>
      <c r="AJ1202" s="163">
        <f t="shared" si="3382"/>
        <v>0</v>
      </c>
      <c r="AK1202" s="163">
        <f t="shared" si="3383"/>
        <v>0</v>
      </c>
      <c r="AL1202" s="163">
        <f t="shared" si="3384"/>
        <v>0</v>
      </c>
      <c r="AM1202" s="163">
        <f t="shared" si="3385"/>
        <v>0</v>
      </c>
    </row>
    <row r="1203" spans="1:39" outlineLevel="2">
      <c r="A1203" s="11">
        <f>ROW()</f>
        <v>1203</v>
      </c>
      <c r="C1203" s="6" t="s">
        <v>511</v>
      </c>
      <c r="D1203" s="39"/>
      <c r="E1203" s="39"/>
      <c r="F1203" s="39"/>
      <c r="G1203" s="39"/>
      <c r="H1203" s="39"/>
      <c r="I1203" s="9"/>
      <c r="J1203" s="39"/>
      <c r="K1203" s="163"/>
      <c r="L1203" s="163"/>
      <c r="M1203" s="163"/>
      <c r="N1203" s="163"/>
      <c r="O1203" s="163"/>
      <c r="P1203" s="163"/>
      <c r="Q1203" s="163"/>
      <c r="R1203" s="164">
        <f>Inputs!$E$71</f>
        <v>20</v>
      </c>
      <c r="S1203" s="163">
        <f t="shared" si="3365"/>
        <v>19</v>
      </c>
      <c r="T1203" s="163">
        <f t="shared" si="3366"/>
        <v>18</v>
      </c>
      <c r="U1203" s="163">
        <f t="shared" si="3367"/>
        <v>17</v>
      </c>
      <c r="V1203" s="163">
        <f t="shared" si="3368"/>
        <v>16</v>
      </c>
      <c r="W1203" s="163">
        <f t="shared" si="3369"/>
        <v>15</v>
      </c>
      <c r="X1203" s="163">
        <f t="shared" si="3370"/>
        <v>14</v>
      </c>
      <c r="Y1203" s="163">
        <f t="shared" si="3371"/>
        <v>13</v>
      </c>
      <c r="Z1203" s="163">
        <f t="shared" si="3372"/>
        <v>12</v>
      </c>
      <c r="AA1203" s="163">
        <f t="shared" si="3373"/>
        <v>11</v>
      </c>
      <c r="AB1203" s="163">
        <f t="shared" si="3374"/>
        <v>10</v>
      </c>
      <c r="AC1203" s="163">
        <f t="shared" si="3375"/>
        <v>9</v>
      </c>
      <c r="AD1203" s="163">
        <f t="shared" si="3376"/>
        <v>8</v>
      </c>
      <c r="AE1203" s="163">
        <f t="shared" si="3377"/>
        <v>7</v>
      </c>
      <c r="AF1203" s="163">
        <f t="shared" si="3378"/>
        <v>6</v>
      </c>
      <c r="AG1203" s="163">
        <f t="shared" si="3379"/>
        <v>5</v>
      </c>
      <c r="AH1203" s="163">
        <f t="shared" si="3380"/>
        <v>4</v>
      </c>
      <c r="AI1203" s="163">
        <f t="shared" si="3381"/>
        <v>3</v>
      </c>
      <c r="AJ1203" s="163">
        <f t="shared" si="3382"/>
        <v>2</v>
      </c>
      <c r="AK1203" s="163">
        <f t="shared" si="3383"/>
        <v>1</v>
      </c>
      <c r="AL1203" s="163">
        <f t="shared" si="3384"/>
        <v>0</v>
      </c>
      <c r="AM1203" s="163">
        <f t="shared" si="3385"/>
        <v>0</v>
      </c>
    </row>
    <row r="1204" spans="1:39" outlineLevel="2">
      <c r="A1204" s="11">
        <f>ROW()</f>
        <v>1204</v>
      </c>
      <c r="C1204" s="6" t="s">
        <v>655</v>
      </c>
      <c r="D1204" s="39"/>
      <c r="E1204" s="39"/>
      <c r="F1204" s="39"/>
      <c r="G1204" s="39"/>
      <c r="H1204" s="39"/>
      <c r="I1204" s="9"/>
      <c r="J1204" s="39"/>
      <c r="K1204" s="163"/>
      <c r="L1204" s="163"/>
      <c r="M1204" s="163"/>
      <c r="N1204" s="163"/>
      <c r="O1204" s="163"/>
      <c r="P1204" s="163"/>
      <c r="Q1204" s="163"/>
      <c r="R1204" s="164"/>
      <c r="S1204" s="163"/>
      <c r="T1204" s="163"/>
      <c r="U1204" s="163"/>
      <c r="V1204" s="163"/>
      <c r="W1204" s="163"/>
      <c r="X1204" s="163"/>
      <c r="Y1204" s="163"/>
      <c r="Z1204" s="163"/>
      <c r="AA1204" s="163"/>
      <c r="AB1204" s="163"/>
      <c r="AC1204" s="163"/>
      <c r="AD1204" s="163"/>
      <c r="AE1204" s="163"/>
      <c r="AF1204" s="163"/>
      <c r="AG1204" s="163"/>
      <c r="AH1204" s="163"/>
      <c r="AI1204" s="163"/>
      <c r="AJ1204" s="163"/>
      <c r="AK1204" s="163"/>
      <c r="AL1204" s="163"/>
      <c r="AM1204" s="163"/>
    </row>
    <row r="1205" spans="1:39" outlineLevel="2">
      <c r="A1205" s="11">
        <f>ROW()</f>
        <v>1205</v>
      </c>
      <c r="C1205" s="6" t="s">
        <v>656</v>
      </c>
      <c r="D1205" s="39"/>
      <c r="E1205" s="39"/>
      <c r="F1205" s="39"/>
      <c r="G1205" s="39"/>
      <c r="H1205" s="39"/>
      <c r="I1205" s="9"/>
      <c r="J1205" s="39"/>
      <c r="K1205" s="163"/>
      <c r="L1205" s="163"/>
      <c r="M1205" s="163"/>
      <c r="N1205" s="163"/>
      <c r="O1205" s="163"/>
      <c r="P1205" s="163"/>
      <c r="Q1205" s="163"/>
      <c r="R1205" s="164"/>
      <c r="S1205" s="163"/>
      <c r="T1205" s="163"/>
      <c r="U1205" s="163"/>
      <c r="V1205" s="163"/>
      <c r="W1205" s="163"/>
      <c r="X1205" s="163"/>
      <c r="Y1205" s="163"/>
      <c r="Z1205" s="163"/>
      <c r="AA1205" s="163"/>
      <c r="AB1205" s="163"/>
      <c r="AC1205" s="163"/>
      <c r="AD1205" s="163"/>
      <c r="AE1205" s="163"/>
      <c r="AF1205" s="163"/>
      <c r="AG1205" s="163"/>
      <c r="AH1205" s="163"/>
      <c r="AI1205" s="163"/>
      <c r="AJ1205" s="163"/>
      <c r="AK1205" s="163"/>
      <c r="AL1205" s="163"/>
      <c r="AM1205" s="163"/>
    </row>
    <row r="1206" spans="1:39" outlineLevel="2">
      <c r="A1206" s="11">
        <f>ROW()</f>
        <v>1206</v>
      </c>
      <c r="C1206" s="6" t="s">
        <v>667</v>
      </c>
      <c r="D1206" s="39"/>
      <c r="E1206" s="39"/>
      <c r="F1206" s="39"/>
      <c r="G1206" s="39"/>
      <c r="H1206" s="39"/>
      <c r="I1206" s="9"/>
      <c r="J1206" s="39"/>
      <c r="K1206" s="163"/>
      <c r="L1206" s="163"/>
      <c r="M1206" s="163"/>
      <c r="N1206" s="163"/>
      <c r="O1206" s="163"/>
      <c r="P1206" s="163"/>
      <c r="Q1206" s="163"/>
      <c r="R1206" s="164"/>
      <c r="S1206" s="163"/>
      <c r="T1206" s="163"/>
      <c r="U1206" s="163"/>
      <c r="V1206" s="163"/>
      <c r="W1206" s="163"/>
      <c r="X1206" s="163"/>
      <c r="Y1206" s="163"/>
      <c r="Z1206" s="163"/>
      <c r="AA1206" s="163"/>
      <c r="AB1206" s="163"/>
      <c r="AC1206" s="163"/>
      <c r="AD1206" s="163"/>
      <c r="AE1206" s="163"/>
      <c r="AF1206" s="163"/>
      <c r="AG1206" s="163"/>
      <c r="AH1206" s="163"/>
      <c r="AI1206" s="163"/>
      <c r="AJ1206" s="163"/>
      <c r="AK1206" s="163"/>
      <c r="AL1206" s="163"/>
      <c r="AM1206" s="163"/>
    </row>
    <row r="1207" spans="1:39" outlineLevel="2">
      <c r="A1207" s="11">
        <f>ROW()</f>
        <v>1207</v>
      </c>
      <c r="C1207" s="6" t="s">
        <v>212</v>
      </c>
      <c r="D1207" s="39"/>
      <c r="E1207" s="39"/>
      <c r="F1207" s="39"/>
      <c r="G1207" s="39"/>
      <c r="H1207" s="39"/>
      <c r="I1207" s="9"/>
      <c r="J1207" s="39"/>
      <c r="K1207" s="163"/>
      <c r="L1207" s="163"/>
      <c r="M1207" s="163"/>
      <c r="N1207" s="163"/>
      <c r="O1207" s="163"/>
      <c r="P1207" s="163"/>
      <c r="Q1207" s="163"/>
      <c r="R1207" s="164"/>
      <c r="S1207" s="163"/>
      <c r="T1207" s="163"/>
      <c r="U1207" s="163"/>
      <c r="V1207" s="163"/>
      <c r="W1207" s="163"/>
      <c r="X1207" s="163"/>
      <c r="Y1207" s="163"/>
      <c r="Z1207" s="163"/>
      <c r="AA1207" s="163"/>
      <c r="AB1207" s="163"/>
      <c r="AC1207" s="163"/>
      <c r="AD1207" s="163"/>
      <c r="AE1207" s="163"/>
      <c r="AF1207" s="163"/>
      <c r="AG1207" s="163"/>
      <c r="AH1207" s="163"/>
      <c r="AI1207" s="163"/>
      <c r="AJ1207" s="163"/>
      <c r="AK1207" s="163"/>
      <c r="AL1207" s="163"/>
      <c r="AM1207" s="163"/>
    </row>
    <row r="1208" spans="1:39" outlineLevel="2">
      <c r="A1208" s="11">
        <f>ROW()</f>
        <v>1208</v>
      </c>
      <c r="C1208" s="30" t="s">
        <v>362</v>
      </c>
      <c r="D1208" s="90"/>
      <c r="E1208" s="90"/>
      <c r="F1208" s="90"/>
      <c r="G1208" s="90"/>
      <c r="H1208" s="90"/>
      <c r="I1208" s="15"/>
      <c r="J1208" s="90"/>
      <c r="K1208" s="15"/>
      <c r="L1208" s="15"/>
      <c r="M1208" s="15"/>
      <c r="N1208" s="15"/>
      <c r="O1208" s="15"/>
      <c r="P1208" s="15"/>
      <c r="Q1208" s="15"/>
      <c r="R1208" s="288">
        <f>Inputs!$E$76</f>
        <v>5</v>
      </c>
      <c r="S1208" s="928">
        <f t="shared" ref="S1208" si="3386">MAX(0,R1208-1)</f>
        <v>4</v>
      </c>
      <c r="T1208" s="928">
        <f t="shared" ref="T1208" si="3387">MAX(0,S1208-1)</f>
        <v>3</v>
      </c>
      <c r="U1208" s="928">
        <f t="shared" ref="U1208" si="3388">MAX(0,T1208-1)</f>
        <v>2</v>
      </c>
      <c r="V1208" s="928">
        <f t="shared" ref="V1208" si="3389">MAX(0,U1208-1)</f>
        <v>1</v>
      </c>
      <c r="W1208" s="928">
        <f t="shared" ref="W1208" si="3390">MAX(0,V1208-1)</f>
        <v>0</v>
      </c>
      <c r="X1208" s="928">
        <f t="shared" ref="X1208" si="3391">MAX(0,W1208-1)</f>
        <v>0</v>
      </c>
      <c r="Y1208" s="928">
        <f t="shared" ref="Y1208" si="3392">MAX(0,X1208-1)</f>
        <v>0</v>
      </c>
      <c r="Z1208" s="928">
        <f t="shared" ref="Z1208" si="3393">MAX(0,Y1208-1)</f>
        <v>0</v>
      </c>
      <c r="AA1208" s="928">
        <f t="shared" ref="AA1208" si="3394">MAX(0,Z1208-1)</f>
        <v>0</v>
      </c>
      <c r="AB1208" s="928">
        <f t="shared" ref="AB1208" si="3395">MAX(0,AA1208-1)</f>
        <v>0</v>
      </c>
      <c r="AC1208" s="928">
        <f t="shared" ref="AC1208" si="3396">MAX(0,AB1208-1)</f>
        <v>0</v>
      </c>
      <c r="AD1208" s="928">
        <f t="shared" ref="AD1208" si="3397">MAX(0,AC1208-1)</f>
        <v>0</v>
      </c>
      <c r="AE1208" s="928">
        <f t="shared" ref="AE1208" si="3398">MAX(0,AD1208-1)</f>
        <v>0</v>
      </c>
      <c r="AF1208" s="928">
        <f t="shared" ref="AF1208" si="3399">MAX(0,AE1208-1)</f>
        <v>0</v>
      </c>
      <c r="AG1208" s="928">
        <f t="shared" ref="AG1208" si="3400">MAX(0,AF1208-1)</f>
        <v>0</v>
      </c>
      <c r="AH1208" s="928">
        <f t="shared" ref="AH1208" si="3401">MAX(0,AG1208-1)</f>
        <v>0</v>
      </c>
      <c r="AI1208" s="928">
        <f t="shared" ref="AI1208" si="3402">MAX(0,AH1208-1)</f>
        <v>0</v>
      </c>
      <c r="AJ1208" s="928">
        <f t="shared" ref="AJ1208" si="3403">MAX(0,AI1208-1)</f>
        <v>0</v>
      </c>
      <c r="AK1208" s="928">
        <f t="shared" ref="AK1208" si="3404">MAX(0,AJ1208-1)</f>
        <v>0</v>
      </c>
      <c r="AL1208" s="928">
        <f t="shared" ref="AL1208" si="3405">MAX(0,AK1208-1)</f>
        <v>0</v>
      </c>
      <c r="AM1208" s="928">
        <f t="shared" ref="AM1208" si="3406">MAX(0,AL1208-1)</f>
        <v>0</v>
      </c>
    </row>
    <row r="1209" spans="1:39" outlineLevel="2">
      <c r="A1209" s="11">
        <f>ROW()</f>
        <v>1209</v>
      </c>
      <c r="D1209" s="39"/>
      <c r="E1209" s="39"/>
      <c r="F1209" s="39"/>
      <c r="G1209" s="39"/>
      <c r="H1209" s="3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</row>
    <row r="1210" spans="1:39" outlineLevel="2">
      <c r="A1210" s="11">
        <f>ROW()</f>
        <v>1210</v>
      </c>
      <c r="B1210" s="343" t="s">
        <v>68</v>
      </c>
      <c r="D1210" s="39"/>
      <c r="E1210" s="39"/>
      <c r="F1210" s="39"/>
      <c r="G1210" s="39"/>
      <c r="H1210" s="39"/>
      <c r="I1210" s="39"/>
      <c r="J1210" s="39"/>
      <c r="K1210" s="39"/>
      <c r="L1210" s="39"/>
      <c r="M1210" s="39"/>
      <c r="N1210" s="39"/>
      <c r="O1210" s="39"/>
      <c r="P1210" s="39"/>
      <c r="Q1210" s="39"/>
      <c r="R1210" s="39"/>
      <c r="S1210" s="39"/>
      <c r="T1210" s="39"/>
      <c r="U1210" s="39"/>
      <c r="V1210" s="39"/>
      <c r="W1210" s="39"/>
      <c r="X1210" s="39"/>
      <c r="Y1210" s="39"/>
      <c r="Z1210" s="39"/>
      <c r="AA1210" s="39"/>
      <c r="AB1210" s="39"/>
      <c r="AC1210" s="39"/>
      <c r="AD1210" s="39"/>
      <c r="AE1210" s="39"/>
      <c r="AF1210" s="39"/>
      <c r="AG1210" s="39"/>
      <c r="AH1210" s="39"/>
      <c r="AI1210" s="39"/>
      <c r="AJ1210" s="39"/>
      <c r="AK1210" s="39"/>
      <c r="AL1210" s="39"/>
      <c r="AM1210" s="39"/>
    </row>
    <row r="1211" spans="1:39" outlineLevel="2">
      <c r="A1211" s="11">
        <f>ROW()</f>
        <v>1211</v>
      </c>
      <c r="C1211" s="6" t="s">
        <v>2</v>
      </c>
      <c r="D1211" s="39"/>
      <c r="E1211" s="39"/>
      <c r="F1211" s="39"/>
      <c r="G1211" s="39"/>
      <c r="H1211" s="39"/>
      <c r="I1211" s="39"/>
      <c r="J1211" s="39"/>
      <c r="K1211" s="39"/>
      <c r="L1211" s="39"/>
      <c r="M1211" s="39"/>
      <c r="N1211" s="39"/>
      <c r="O1211" s="39"/>
      <c r="P1211" s="39"/>
      <c r="Q1211" s="9">
        <f t="shared" ref="Q1211:T1214" si="3407">P1271</f>
        <v>0</v>
      </c>
      <c r="R1211" s="9">
        <f t="shared" si="3407"/>
        <v>493.54175513999991</v>
      </c>
      <c r="S1211" s="9">
        <f t="shared" si="3407"/>
        <v>468.86466738299993</v>
      </c>
      <c r="T1211" s="9">
        <f t="shared" si="3407"/>
        <v>444.18757962599994</v>
      </c>
      <c r="U1211" s="9">
        <f t="shared" ref="U1211:AC1211" si="3408">T1271</f>
        <v>419.51049186899996</v>
      </c>
      <c r="V1211" s="9">
        <f t="shared" si="3408"/>
        <v>394.83340411199998</v>
      </c>
      <c r="W1211" s="9">
        <f t="shared" si="3408"/>
        <v>370.156316355</v>
      </c>
      <c r="X1211" s="9">
        <f t="shared" si="3408"/>
        <v>345.47922859800002</v>
      </c>
      <c r="Y1211" s="9">
        <f t="shared" si="3408"/>
        <v>320.80214084100004</v>
      </c>
      <c r="Z1211" s="9">
        <f t="shared" si="3408"/>
        <v>296.12505308400006</v>
      </c>
      <c r="AA1211" s="9">
        <f t="shared" si="3408"/>
        <v>271.44796532700008</v>
      </c>
      <c r="AB1211" s="9">
        <f t="shared" si="3408"/>
        <v>246.77087757000007</v>
      </c>
      <c r="AC1211" s="9">
        <f t="shared" si="3408"/>
        <v>222.09378981300006</v>
      </c>
      <c r="AD1211" s="9">
        <f t="shared" ref="AD1211:AH1214" si="3409">AC1271</f>
        <v>197.41670205600005</v>
      </c>
      <c r="AE1211" s="9">
        <f t="shared" si="3409"/>
        <v>172.73961429900004</v>
      </c>
      <c r="AF1211" s="9">
        <f t="shared" si="3409"/>
        <v>148.06252654200003</v>
      </c>
      <c r="AG1211" s="9">
        <f t="shared" si="3409"/>
        <v>123.38543878500002</v>
      </c>
      <c r="AH1211" s="9">
        <f t="shared" si="3409"/>
        <v>98.70835102800001</v>
      </c>
      <c r="AI1211" s="9">
        <f t="shared" ref="AI1211:AM1219" si="3410">AH1271</f>
        <v>74.031263271</v>
      </c>
      <c r="AJ1211" s="9">
        <f t="shared" si="3410"/>
        <v>49.354175514000005</v>
      </c>
      <c r="AK1211" s="9">
        <f t="shared" si="3410"/>
        <v>24.677087757000002</v>
      </c>
      <c r="AL1211" s="9">
        <f t="shared" si="3410"/>
        <v>0</v>
      </c>
      <c r="AM1211" s="9">
        <f t="shared" si="3410"/>
        <v>0</v>
      </c>
    </row>
    <row r="1212" spans="1:39" outlineLevel="2">
      <c r="A1212" s="11">
        <f>ROW()</f>
        <v>1212</v>
      </c>
      <c r="C1212" s="6" t="s">
        <v>3</v>
      </c>
      <c r="D1212" s="39"/>
      <c r="E1212" s="39"/>
      <c r="F1212" s="39"/>
      <c r="G1212" s="39"/>
      <c r="H1212" s="39"/>
      <c r="I1212" s="39"/>
      <c r="J1212" s="39"/>
      <c r="K1212" s="39"/>
      <c r="L1212" s="39"/>
      <c r="M1212" s="39"/>
      <c r="N1212" s="39"/>
      <c r="O1212" s="39"/>
      <c r="P1212" s="39"/>
      <c r="Q1212" s="9">
        <f t="shared" si="3407"/>
        <v>0</v>
      </c>
      <c r="R1212" s="9">
        <f t="shared" si="3407"/>
        <v>126.82707395999999</v>
      </c>
      <c r="S1212" s="9">
        <f t="shared" si="3407"/>
        <v>120.48572026199999</v>
      </c>
      <c r="T1212" s="9">
        <f t="shared" si="3407"/>
        <v>114.14436656399999</v>
      </c>
      <c r="U1212" s="9">
        <f t="shared" ref="U1212:AC1212" si="3411">T1272</f>
        <v>107.80301286599999</v>
      </c>
      <c r="V1212" s="9">
        <f t="shared" si="3411"/>
        <v>101.46165916799998</v>
      </c>
      <c r="W1212" s="9">
        <f t="shared" si="3411"/>
        <v>95.120305469999977</v>
      </c>
      <c r="X1212" s="9">
        <f t="shared" si="3411"/>
        <v>88.778951771999985</v>
      </c>
      <c r="Y1212" s="9">
        <f t="shared" si="3411"/>
        <v>82.437598073999993</v>
      </c>
      <c r="Z1212" s="9">
        <f t="shared" si="3411"/>
        <v>76.096244375999987</v>
      </c>
      <c r="AA1212" s="9">
        <f t="shared" si="3411"/>
        <v>69.754890677999981</v>
      </c>
      <c r="AB1212" s="9">
        <f t="shared" si="3411"/>
        <v>63.413536979999982</v>
      </c>
      <c r="AC1212" s="9">
        <f t="shared" si="3411"/>
        <v>57.072183281999983</v>
      </c>
      <c r="AD1212" s="9">
        <f t="shared" si="3409"/>
        <v>50.730829583999984</v>
      </c>
      <c r="AE1212" s="9">
        <f t="shared" si="3409"/>
        <v>44.389475885999985</v>
      </c>
      <c r="AF1212" s="9">
        <f t="shared" si="3409"/>
        <v>38.048122187999986</v>
      </c>
      <c r="AG1212" s="9">
        <f t="shared" si="3409"/>
        <v>31.706768489999988</v>
      </c>
      <c r="AH1212" s="9">
        <f t="shared" si="3409"/>
        <v>25.365414791999989</v>
      </c>
      <c r="AI1212" s="9">
        <f t="shared" si="3410"/>
        <v>19.02406109399999</v>
      </c>
      <c r="AJ1212" s="9">
        <f t="shared" si="3410"/>
        <v>12.682707395999994</v>
      </c>
      <c r="AK1212" s="9">
        <f t="shared" si="3410"/>
        <v>6.3413536979999972</v>
      </c>
      <c r="AL1212" s="9">
        <f t="shared" si="3410"/>
        <v>0</v>
      </c>
      <c r="AM1212" s="9">
        <f t="shared" si="3410"/>
        <v>0</v>
      </c>
    </row>
    <row r="1213" spans="1:39" outlineLevel="2">
      <c r="A1213" s="11">
        <f>ROW()</f>
        <v>1213</v>
      </c>
      <c r="C1213" s="6" t="s">
        <v>4</v>
      </c>
      <c r="D1213" s="39"/>
      <c r="E1213" s="39"/>
      <c r="F1213" s="39"/>
      <c r="G1213" s="39"/>
      <c r="H1213" s="39"/>
      <c r="I1213" s="39"/>
      <c r="J1213" s="39"/>
      <c r="K1213" s="39"/>
      <c r="L1213" s="39"/>
      <c r="M1213" s="39"/>
      <c r="N1213" s="39"/>
      <c r="O1213" s="39"/>
      <c r="P1213" s="39"/>
      <c r="Q1213" s="9">
        <f t="shared" si="3407"/>
        <v>0</v>
      </c>
      <c r="R1213" s="9">
        <f t="shared" si="3407"/>
        <v>0</v>
      </c>
      <c r="S1213" s="9">
        <f t="shared" si="3407"/>
        <v>0</v>
      </c>
      <c r="T1213" s="9">
        <f t="shared" si="3407"/>
        <v>0</v>
      </c>
      <c r="U1213" s="9">
        <f t="shared" ref="U1213:AC1213" si="3412">T1273</f>
        <v>0</v>
      </c>
      <c r="V1213" s="9">
        <f t="shared" si="3412"/>
        <v>0</v>
      </c>
      <c r="W1213" s="9">
        <f t="shared" si="3412"/>
        <v>0</v>
      </c>
      <c r="X1213" s="9">
        <f t="shared" si="3412"/>
        <v>0</v>
      </c>
      <c r="Y1213" s="9">
        <f t="shared" si="3412"/>
        <v>0</v>
      </c>
      <c r="Z1213" s="9">
        <f t="shared" si="3412"/>
        <v>0</v>
      </c>
      <c r="AA1213" s="9">
        <f t="shared" si="3412"/>
        <v>0</v>
      </c>
      <c r="AB1213" s="9">
        <f t="shared" si="3412"/>
        <v>0</v>
      </c>
      <c r="AC1213" s="9">
        <f t="shared" si="3412"/>
        <v>0</v>
      </c>
      <c r="AD1213" s="9">
        <f t="shared" si="3409"/>
        <v>0</v>
      </c>
      <c r="AE1213" s="9">
        <f t="shared" si="3409"/>
        <v>0</v>
      </c>
      <c r="AF1213" s="9">
        <f t="shared" si="3409"/>
        <v>0</v>
      </c>
      <c r="AG1213" s="9">
        <f t="shared" si="3409"/>
        <v>0</v>
      </c>
      <c r="AH1213" s="9">
        <f t="shared" si="3409"/>
        <v>0</v>
      </c>
      <c r="AI1213" s="9">
        <f t="shared" si="3410"/>
        <v>0</v>
      </c>
      <c r="AJ1213" s="9">
        <f t="shared" si="3410"/>
        <v>0</v>
      </c>
      <c r="AK1213" s="9">
        <f t="shared" si="3410"/>
        <v>0</v>
      </c>
      <c r="AL1213" s="9">
        <f t="shared" si="3410"/>
        <v>0</v>
      </c>
      <c r="AM1213" s="9">
        <f t="shared" si="3410"/>
        <v>0</v>
      </c>
    </row>
    <row r="1214" spans="1:39" outlineLevel="2">
      <c r="A1214" s="11">
        <f>ROW()</f>
        <v>1214</v>
      </c>
      <c r="C1214" s="6" t="s">
        <v>5</v>
      </c>
      <c r="D1214" s="39"/>
      <c r="E1214" s="39"/>
      <c r="F1214" s="39"/>
      <c r="G1214" s="39"/>
      <c r="H1214" s="39"/>
      <c r="I1214" s="39"/>
      <c r="J1214" s="39"/>
      <c r="K1214" s="39"/>
      <c r="L1214" s="39"/>
      <c r="M1214" s="39"/>
      <c r="N1214" s="39"/>
      <c r="O1214" s="39"/>
      <c r="P1214" s="39"/>
      <c r="Q1214" s="9">
        <f t="shared" si="3407"/>
        <v>0</v>
      </c>
      <c r="R1214" s="9">
        <f t="shared" si="3407"/>
        <v>5.6331739800000005</v>
      </c>
      <c r="S1214" s="9">
        <f t="shared" si="3407"/>
        <v>5.3515152810000002</v>
      </c>
      <c r="T1214" s="9">
        <f t="shared" si="3407"/>
        <v>5.0698565819999999</v>
      </c>
      <c r="U1214" s="9">
        <f t="shared" ref="U1214:AC1214" si="3413">T1274</f>
        <v>4.6333214301504686</v>
      </c>
      <c r="V1214" s="9">
        <f t="shared" si="3413"/>
        <v>4.2261755325867716</v>
      </c>
      <c r="W1214" s="9">
        <f t="shared" si="3413"/>
        <v>3.9020948376730189</v>
      </c>
      <c r="X1214" s="9">
        <f t="shared" si="3413"/>
        <v>3.5368673620602382</v>
      </c>
      <c r="Y1214" s="9">
        <f t="shared" si="3413"/>
        <v>2.926793339883548</v>
      </c>
      <c r="Z1214" s="9">
        <f t="shared" si="3413"/>
        <v>2.7016553906617364</v>
      </c>
      <c r="AA1214" s="9">
        <f t="shared" si="3413"/>
        <v>2.4765174414399249</v>
      </c>
      <c r="AB1214" s="9">
        <f t="shared" si="3413"/>
        <v>2.2513794922181134</v>
      </c>
      <c r="AC1214" s="9">
        <f t="shared" si="3413"/>
        <v>2.0262415429963019</v>
      </c>
      <c r="AD1214" s="9">
        <f t="shared" si="3409"/>
        <v>1.8011035937744906</v>
      </c>
      <c r="AE1214" s="9">
        <f t="shared" si="3409"/>
        <v>1.5759656445526793</v>
      </c>
      <c r="AF1214" s="9">
        <f t="shared" si="3409"/>
        <v>1.350827695330868</v>
      </c>
      <c r="AG1214" s="9">
        <f t="shared" si="3409"/>
        <v>1.1256897461090567</v>
      </c>
      <c r="AH1214" s="9">
        <f t="shared" si="3409"/>
        <v>0.9005517968872454</v>
      </c>
      <c r="AI1214" s="9">
        <f t="shared" si="3410"/>
        <v>0.67541384766543411</v>
      </c>
      <c r="AJ1214" s="9">
        <f t="shared" si="3410"/>
        <v>0.4502758984436227</v>
      </c>
      <c r="AK1214" s="9">
        <f t="shared" si="3410"/>
        <v>0.22513794922181135</v>
      </c>
      <c r="AL1214" s="9">
        <f t="shared" si="3410"/>
        <v>0</v>
      </c>
      <c r="AM1214" s="9">
        <f t="shared" si="3410"/>
        <v>0</v>
      </c>
    </row>
    <row r="1215" spans="1:39" outlineLevel="2">
      <c r="A1215" s="11">
        <f>ROW()</f>
        <v>1215</v>
      </c>
      <c r="C1215" s="6" t="s">
        <v>473</v>
      </c>
      <c r="D1215" s="39"/>
      <c r="E1215" s="39"/>
      <c r="F1215" s="39"/>
      <c r="G1215" s="39"/>
      <c r="H1215" s="39"/>
      <c r="I1215" s="39"/>
      <c r="J1215" s="39"/>
      <c r="K1215" s="39"/>
      <c r="L1215" s="39"/>
      <c r="M1215" s="39"/>
      <c r="N1215" s="39"/>
      <c r="O1215" s="39"/>
      <c r="P1215" s="39"/>
      <c r="Q1215" s="9">
        <f t="shared" ref="Q1215:Q1217" si="3414">P1275</f>
        <v>0</v>
      </c>
      <c r="R1215" s="9">
        <f t="shared" ref="R1215:R1217" si="3415">Q1275</f>
        <v>0</v>
      </c>
      <c r="S1215" s="9">
        <f t="shared" ref="S1215:S1217" si="3416">R1275</f>
        <v>0</v>
      </c>
      <c r="T1215" s="9">
        <f t="shared" ref="T1215:T1217" si="3417">S1275</f>
        <v>0</v>
      </c>
      <c r="U1215" s="9">
        <f t="shared" ref="U1215:U1217" si="3418">T1275</f>
        <v>0</v>
      </c>
      <c r="V1215" s="9">
        <f t="shared" ref="V1215:V1217" si="3419">U1275</f>
        <v>0</v>
      </c>
      <c r="W1215" s="9">
        <f t="shared" ref="W1215:W1217" si="3420">V1275</f>
        <v>0</v>
      </c>
      <c r="X1215" s="9">
        <f t="shared" ref="X1215:X1217" si="3421">W1275</f>
        <v>0</v>
      </c>
      <c r="Y1215" s="9">
        <f t="shared" ref="Y1215:Y1217" si="3422">X1275</f>
        <v>0</v>
      </c>
      <c r="Z1215" s="9">
        <f t="shared" ref="Z1215:Z1217" si="3423">Y1275</f>
        <v>0</v>
      </c>
      <c r="AA1215" s="9">
        <f t="shared" ref="AA1215:AA1217" si="3424">Z1275</f>
        <v>0</v>
      </c>
      <c r="AB1215" s="9">
        <f t="shared" ref="AB1215:AB1217" si="3425">AA1275</f>
        <v>0</v>
      </c>
      <c r="AC1215" s="9">
        <f t="shared" ref="AC1215:AC1217" si="3426">AB1275</f>
        <v>0</v>
      </c>
      <c r="AD1215" s="9">
        <f t="shared" ref="AD1215:AD1217" si="3427">AC1275</f>
        <v>0</v>
      </c>
      <c r="AE1215" s="9">
        <f t="shared" ref="AE1215:AE1217" si="3428">AD1275</f>
        <v>0</v>
      </c>
      <c r="AF1215" s="9">
        <f t="shared" ref="AF1215:AF1217" si="3429">AE1275</f>
        <v>0</v>
      </c>
      <c r="AG1215" s="9">
        <f t="shared" ref="AG1215:AG1217" si="3430">AF1275</f>
        <v>0</v>
      </c>
      <c r="AH1215" s="9">
        <f t="shared" ref="AH1215:AH1217" si="3431">AG1275</f>
        <v>0</v>
      </c>
      <c r="AI1215" s="9">
        <f t="shared" si="3410"/>
        <v>0</v>
      </c>
      <c r="AJ1215" s="9">
        <f t="shared" si="3410"/>
        <v>0</v>
      </c>
      <c r="AK1215" s="9">
        <f t="shared" si="3410"/>
        <v>0</v>
      </c>
      <c r="AL1215" s="9">
        <f t="shared" si="3410"/>
        <v>0</v>
      </c>
      <c r="AM1215" s="9">
        <f t="shared" si="3410"/>
        <v>0</v>
      </c>
    </row>
    <row r="1216" spans="1:39" outlineLevel="2">
      <c r="A1216" s="11">
        <f>ROW()</f>
        <v>1216</v>
      </c>
      <c r="C1216" s="6" t="s">
        <v>474</v>
      </c>
      <c r="D1216" s="39"/>
      <c r="E1216" s="39"/>
      <c r="F1216" s="39"/>
      <c r="G1216" s="39"/>
      <c r="H1216" s="39"/>
      <c r="I1216" s="39"/>
      <c r="J1216" s="39"/>
      <c r="K1216" s="39"/>
      <c r="L1216" s="39"/>
      <c r="M1216" s="39"/>
      <c r="N1216" s="39"/>
      <c r="O1216" s="39"/>
      <c r="P1216" s="39"/>
      <c r="Q1216" s="9">
        <f t="shared" si="3414"/>
        <v>0</v>
      </c>
      <c r="R1216" s="9">
        <f t="shared" si="3415"/>
        <v>0</v>
      </c>
      <c r="S1216" s="9">
        <f t="shared" si="3416"/>
        <v>0</v>
      </c>
      <c r="T1216" s="9">
        <f t="shared" si="3417"/>
        <v>0</v>
      </c>
      <c r="U1216" s="9">
        <f t="shared" si="3418"/>
        <v>0</v>
      </c>
      <c r="V1216" s="9">
        <f t="shared" si="3419"/>
        <v>0</v>
      </c>
      <c r="W1216" s="9">
        <f t="shared" si="3420"/>
        <v>0</v>
      </c>
      <c r="X1216" s="9">
        <f t="shared" si="3421"/>
        <v>0</v>
      </c>
      <c r="Y1216" s="9">
        <f t="shared" si="3422"/>
        <v>0</v>
      </c>
      <c r="Z1216" s="9">
        <f t="shared" si="3423"/>
        <v>0</v>
      </c>
      <c r="AA1216" s="9">
        <f t="shared" si="3424"/>
        <v>0</v>
      </c>
      <c r="AB1216" s="9">
        <f t="shared" si="3425"/>
        <v>0</v>
      </c>
      <c r="AC1216" s="9">
        <f t="shared" si="3426"/>
        <v>0</v>
      </c>
      <c r="AD1216" s="9">
        <f t="shared" si="3427"/>
        <v>0</v>
      </c>
      <c r="AE1216" s="9">
        <f t="shared" si="3428"/>
        <v>0</v>
      </c>
      <c r="AF1216" s="9">
        <f t="shared" si="3429"/>
        <v>0</v>
      </c>
      <c r="AG1216" s="9">
        <f t="shared" si="3430"/>
        <v>0</v>
      </c>
      <c r="AH1216" s="9">
        <f t="shared" si="3431"/>
        <v>0</v>
      </c>
      <c r="AI1216" s="9">
        <f t="shared" si="3410"/>
        <v>0</v>
      </c>
      <c r="AJ1216" s="9">
        <f t="shared" si="3410"/>
        <v>0</v>
      </c>
      <c r="AK1216" s="9">
        <f t="shared" si="3410"/>
        <v>0</v>
      </c>
      <c r="AL1216" s="9">
        <f t="shared" si="3410"/>
        <v>0</v>
      </c>
      <c r="AM1216" s="9">
        <f t="shared" si="3410"/>
        <v>0</v>
      </c>
    </row>
    <row r="1217" spans="1:39" outlineLevel="2">
      <c r="A1217" s="11">
        <f>ROW()</f>
        <v>1217</v>
      </c>
      <c r="C1217" s="6" t="s">
        <v>477</v>
      </c>
      <c r="D1217" s="39"/>
      <c r="E1217" s="39"/>
      <c r="F1217" s="39"/>
      <c r="G1217" s="39"/>
      <c r="H1217" s="39"/>
      <c r="I1217" s="39"/>
      <c r="J1217" s="39"/>
      <c r="K1217" s="39"/>
      <c r="L1217" s="39"/>
      <c r="M1217" s="39"/>
      <c r="N1217" s="39"/>
      <c r="O1217" s="39"/>
      <c r="P1217" s="39"/>
      <c r="Q1217" s="9">
        <f t="shared" si="3414"/>
        <v>0</v>
      </c>
      <c r="R1217" s="9">
        <f t="shared" si="3415"/>
        <v>0</v>
      </c>
      <c r="S1217" s="9">
        <f t="shared" si="3416"/>
        <v>0</v>
      </c>
      <c r="T1217" s="9">
        <f t="shared" si="3417"/>
        <v>0</v>
      </c>
      <c r="U1217" s="9">
        <f t="shared" si="3418"/>
        <v>0</v>
      </c>
      <c r="V1217" s="9">
        <f t="shared" si="3419"/>
        <v>0</v>
      </c>
      <c r="W1217" s="9">
        <f t="shared" si="3420"/>
        <v>0</v>
      </c>
      <c r="X1217" s="9">
        <f t="shared" si="3421"/>
        <v>0</v>
      </c>
      <c r="Y1217" s="9">
        <f t="shared" si="3422"/>
        <v>0</v>
      </c>
      <c r="Z1217" s="9">
        <f t="shared" si="3423"/>
        <v>0</v>
      </c>
      <c r="AA1217" s="9">
        <f t="shared" si="3424"/>
        <v>0</v>
      </c>
      <c r="AB1217" s="9">
        <f t="shared" si="3425"/>
        <v>0</v>
      </c>
      <c r="AC1217" s="9">
        <f t="shared" si="3426"/>
        <v>0</v>
      </c>
      <c r="AD1217" s="9">
        <f t="shared" si="3427"/>
        <v>0</v>
      </c>
      <c r="AE1217" s="9">
        <f t="shared" si="3428"/>
        <v>0</v>
      </c>
      <c r="AF1217" s="9">
        <f t="shared" si="3429"/>
        <v>0</v>
      </c>
      <c r="AG1217" s="9">
        <f t="shared" si="3430"/>
        <v>0</v>
      </c>
      <c r="AH1217" s="9">
        <f t="shared" si="3431"/>
        <v>0</v>
      </c>
      <c r="AI1217" s="9">
        <f t="shared" si="3410"/>
        <v>0</v>
      </c>
      <c r="AJ1217" s="9">
        <f t="shared" si="3410"/>
        <v>0</v>
      </c>
      <c r="AK1217" s="9">
        <f t="shared" si="3410"/>
        <v>0</v>
      </c>
      <c r="AL1217" s="9">
        <f t="shared" si="3410"/>
        <v>0</v>
      </c>
      <c r="AM1217" s="9">
        <f t="shared" si="3410"/>
        <v>0</v>
      </c>
    </row>
    <row r="1218" spans="1:39" outlineLevel="2">
      <c r="A1218" s="11">
        <f>ROW()</f>
        <v>1218</v>
      </c>
      <c r="C1218" s="6" t="s">
        <v>511</v>
      </c>
      <c r="D1218" s="39"/>
      <c r="E1218" s="39"/>
      <c r="F1218" s="39"/>
      <c r="G1218" s="39"/>
      <c r="H1218" s="39"/>
      <c r="I1218" s="39"/>
      <c r="J1218" s="39"/>
      <c r="K1218" s="39"/>
      <c r="L1218" s="39"/>
      <c r="M1218" s="39"/>
      <c r="N1218" s="39"/>
      <c r="O1218" s="39"/>
      <c r="P1218" s="39"/>
      <c r="Q1218" s="9">
        <f t="shared" ref="Q1218" si="3432">P1278</f>
        <v>0</v>
      </c>
      <c r="R1218" s="9">
        <f t="shared" ref="R1218" si="3433">Q1278</f>
        <v>0</v>
      </c>
      <c r="S1218" s="9">
        <f t="shared" ref="S1218" si="3434">R1278</f>
        <v>0</v>
      </c>
      <c r="T1218" s="9">
        <f t="shared" ref="T1218" si="3435">S1278</f>
        <v>0</v>
      </c>
      <c r="U1218" s="9">
        <f t="shared" ref="U1218" si="3436">T1278</f>
        <v>0</v>
      </c>
      <c r="V1218" s="9">
        <f t="shared" ref="V1218" si="3437">U1278</f>
        <v>0</v>
      </c>
      <c r="W1218" s="9">
        <f t="shared" ref="W1218" si="3438">V1278</f>
        <v>0</v>
      </c>
      <c r="X1218" s="9">
        <f t="shared" ref="X1218" si="3439">W1278</f>
        <v>0</v>
      </c>
      <c r="Y1218" s="9">
        <f t="shared" ref="Y1218" si="3440">X1278</f>
        <v>0</v>
      </c>
      <c r="Z1218" s="9">
        <f t="shared" ref="Z1218" si="3441">Y1278</f>
        <v>0</v>
      </c>
      <c r="AA1218" s="9">
        <f t="shared" ref="AA1218" si="3442">Z1278</f>
        <v>0</v>
      </c>
      <c r="AB1218" s="9">
        <f t="shared" ref="AB1218" si="3443">AA1278</f>
        <v>0</v>
      </c>
      <c r="AC1218" s="9">
        <f t="shared" ref="AC1218" si="3444">AB1278</f>
        <v>0</v>
      </c>
      <c r="AD1218" s="9">
        <f t="shared" ref="AD1218" si="3445">AC1278</f>
        <v>0</v>
      </c>
      <c r="AE1218" s="9">
        <f t="shared" ref="AE1218" si="3446">AD1278</f>
        <v>0</v>
      </c>
      <c r="AF1218" s="9">
        <f t="shared" ref="AF1218" si="3447">AE1278</f>
        <v>0</v>
      </c>
      <c r="AG1218" s="9">
        <f t="shared" ref="AG1218" si="3448">AF1278</f>
        <v>0</v>
      </c>
      <c r="AH1218" s="9">
        <f t="shared" ref="AH1218" si="3449">AG1278</f>
        <v>0</v>
      </c>
      <c r="AI1218" s="9">
        <f t="shared" si="3410"/>
        <v>0</v>
      </c>
      <c r="AJ1218" s="9">
        <f t="shared" si="3410"/>
        <v>0</v>
      </c>
      <c r="AK1218" s="9">
        <f t="shared" si="3410"/>
        <v>0</v>
      </c>
      <c r="AL1218" s="9">
        <f t="shared" si="3410"/>
        <v>0</v>
      </c>
      <c r="AM1218" s="9">
        <f t="shared" si="3410"/>
        <v>0</v>
      </c>
    </row>
    <row r="1219" spans="1:39" outlineLevel="2">
      <c r="A1219" s="11">
        <f>ROW()</f>
        <v>1219</v>
      </c>
      <c r="C1219" s="6" t="s">
        <v>655</v>
      </c>
      <c r="D1219" s="39"/>
      <c r="E1219" s="39"/>
      <c r="F1219" s="39"/>
      <c r="G1219" s="39"/>
      <c r="H1219" s="39"/>
      <c r="I1219" s="39"/>
      <c r="J1219" s="39"/>
      <c r="K1219" s="39"/>
      <c r="L1219" s="39"/>
      <c r="M1219" s="39"/>
      <c r="N1219" s="39"/>
      <c r="O1219" s="39"/>
      <c r="P1219" s="39"/>
      <c r="Q1219" s="9">
        <f t="shared" ref="Q1219" si="3450">P1279</f>
        <v>0</v>
      </c>
      <c r="R1219" s="9">
        <f t="shared" ref="R1219" si="3451">Q1279</f>
        <v>0</v>
      </c>
      <c r="S1219" s="9">
        <f t="shared" ref="S1219" si="3452">R1279</f>
        <v>0</v>
      </c>
      <c r="T1219" s="9">
        <f t="shared" ref="T1219" si="3453">S1279</f>
        <v>0</v>
      </c>
      <c r="U1219" s="9">
        <f t="shared" ref="U1219" si="3454">T1279</f>
        <v>0</v>
      </c>
      <c r="V1219" s="9">
        <f t="shared" ref="V1219" si="3455">U1279</f>
        <v>0</v>
      </c>
      <c r="W1219" s="9">
        <f t="shared" ref="W1219" si="3456">V1279</f>
        <v>0</v>
      </c>
      <c r="X1219" s="9">
        <f t="shared" ref="X1219" si="3457">W1279</f>
        <v>0</v>
      </c>
      <c r="Y1219" s="9">
        <f t="shared" ref="Y1219" si="3458">X1279</f>
        <v>0</v>
      </c>
      <c r="Z1219" s="9">
        <f t="shared" ref="Z1219" si="3459">Y1279</f>
        <v>0</v>
      </c>
      <c r="AA1219" s="9">
        <f t="shared" ref="AA1219" si="3460">Z1279</f>
        <v>0</v>
      </c>
      <c r="AB1219" s="9">
        <f t="shared" ref="AB1219" si="3461">AA1279</f>
        <v>0</v>
      </c>
      <c r="AC1219" s="9">
        <f t="shared" ref="AC1219" si="3462">AB1279</f>
        <v>0</v>
      </c>
      <c r="AD1219" s="9">
        <f t="shared" ref="AD1219" si="3463">AC1279</f>
        <v>0</v>
      </c>
      <c r="AE1219" s="9">
        <f t="shared" ref="AE1219" si="3464">AD1279</f>
        <v>0</v>
      </c>
      <c r="AF1219" s="9">
        <f t="shared" ref="AF1219" si="3465">AE1279</f>
        <v>0</v>
      </c>
      <c r="AG1219" s="9">
        <f t="shared" ref="AG1219" si="3466">AF1279</f>
        <v>0</v>
      </c>
      <c r="AH1219" s="9">
        <f t="shared" ref="AH1219" si="3467">AG1279</f>
        <v>0</v>
      </c>
      <c r="AI1219" s="9">
        <f t="shared" si="3410"/>
        <v>0</v>
      </c>
      <c r="AJ1219" s="9">
        <f t="shared" si="3410"/>
        <v>0</v>
      </c>
      <c r="AK1219" s="9">
        <f t="shared" si="3410"/>
        <v>0</v>
      </c>
      <c r="AL1219" s="9">
        <f t="shared" si="3410"/>
        <v>0</v>
      </c>
      <c r="AM1219" s="9">
        <f t="shared" si="3410"/>
        <v>0</v>
      </c>
    </row>
    <row r="1220" spans="1:39" outlineLevel="2">
      <c r="A1220" s="11">
        <f>ROW()</f>
        <v>1220</v>
      </c>
      <c r="C1220" s="6" t="s">
        <v>656</v>
      </c>
      <c r="D1220" s="39"/>
      <c r="E1220" s="39"/>
      <c r="F1220" s="39"/>
      <c r="G1220" s="39"/>
      <c r="H1220" s="39"/>
      <c r="I1220" s="39"/>
      <c r="J1220" s="39"/>
      <c r="K1220" s="39"/>
      <c r="L1220" s="39"/>
      <c r="M1220" s="39"/>
      <c r="N1220" s="39"/>
      <c r="O1220" s="39"/>
      <c r="P1220" s="3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</row>
    <row r="1221" spans="1:39" outlineLevel="2">
      <c r="A1221" s="11">
        <f>ROW()</f>
        <v>1221</v>
      </c>
      <c r="C1221" s="6" t="s">
        <v>667</v>
      </c>
      <c r="D1221" s="39"/>
      <c r="E1221" s="39"/>
      <c r="F1221" s="39"/>
      <c r="G1221" s="39"/>
      <c r="H1221" s="39"/>
      <c r="I1221" s="39"/>
      <c r="J1221" s="39"/>
      <c r="K1221" s="39"/>
      <c r="L1221" s="39"/>
      <c r="M1221" s="39"/>
      <c r="N1221" s="39"/>
      <c r="O1221" s="39"/>
      <c r="P1221" s="3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</row>
    <row r="1222" spans="1:39" outlineLevel="2">
      <c r="A1222" s="11">
        <f>ROW()</f>
        <v>1222</v>
      </c>
      <c r="C1222" s="6" t="s">
        <v>212</v>
      </c>
      <c r="D1222" s="39"/>
      <c r="E1222" s="39"/>
      <c r="F1222" s="39"/>
      <c r="G1222" s="39"/>
      <c r="H1222" s="39"/>
      <c r="I1222" s="39"/>
      <c r="J1222" s="39"/>
      <c r="K1222" s="39"/>
      <c r="L1222" s="39"/>
      <c r="M1222" s="39"/>
      <c r="N1222" s="39"/>
      <c r="O1222" s="39"/>
      <c r="P1222" s="39"/>
      <c r="Q1222" s="9">
        <f t="shared" ref="Q1222:AC1222" si="3468">P1282</f>
        <v>0</v>
      </c>
      <c r="R1222" s="9">
        <f t="shared" si="3468"/>
        <v>1.4154523300000001</v>
      </c>
      <c r="S1222" s="9">
        <f t="shared" si="3468"/>
        <v>1.4154523300000001</v>
      </c>
      <c r="T1222" s="9">
        <f t="shared" si="3468"/>
        <v>1.4154523300000001</v>
      </c>
      <c r="U1222" s="9">
        <f t="shared" si="3468"/>
        <v>1.4154523300000001</v>
      </c>
      <c r="V1222" s="9">
        <f t="shared" si="3468"/>
        <v>1.4154523300000001</v>
      </c>
      <c r="W1222" s="9">
        <f t="shared" si="3468"/>
        <v>1.4154523300000001</v>
      </c>
      <c r="X1222" s="9">
        <f t="shared" si="3468"/>
        <v>1.4154523300000001</v>
      </c>
      <c r="Y1222" s="9">
        <f t="shared" si="3468"/>
        <v>1.4154523300000001</v>
      </c>
      <c r="Z1222" s="9">
        <f t="shared" si="3468"/>
        <v>1.4154523300000001</v>
      </c>
      <c r="AA1222" s="9">
        <f t="shared" si="3468"/>
        <v>1.4154523300000001</v>
      </c>
      <c r="AB1222" s="9">
        <f t="shared" si="3468"/>
        <v>1.4154523300000001</v>
      </c>
      <c r="AC1222" s="9">
        <f t="shared" si="3468"/>
        <v>1.4154523300000001</v>
      </c>
      <c r="AD1222" s="9">
        <f t="shared" ref="AD1222:AD1223" si="3469">AC1282</f>
        <v>1.4154523300000001</v>
      </c>
      <c r="AE1222" s="9">
        <f t="shared" ref="AE1222:AE1223" si="3470">AD1282</f>
        <v>1.4154523300000001</v>
      </c>
      <c r="AF1222" s="9">
        <f t="shared" ref="AF1222:AF1223" si="3471">AE1282</f>
        <v>1.4154523300000001</v>
      </c>
      <c r="AG1222" s="9">
        <f t="shared" ref="AG1222:AG1223" si="3472">AF1282</f>
        <v>1.4154523300000001</v>
      </c>
      <c r="AH1222" s="9">
        <f t="shared" ref="AH1222:AH1223" si="3473">AG1282</f>
        <v>1.4154523300000001</v>
      </c>
      <c r="AI1222" s="9">
        <f t="shared" ref="AI1222:AI1223" si="3474">AH1282</f>
        <v>1.4154523300000001</v>
      </c>
      <c r="AJ1222" s="9">
        <f t="shared" ref="AJ1222:AJ1223" si="3475">AI1282</f>
        <v>1.4154523300000001</v>
      </c>
      <c r="AK1222" s="9">
        <f t="shared" ref="AK1222:AK1223" si="3476">AJ1282</f>
        <v>1.4154523300000001</v>
      </c>
      <c r="AL1222" s="9">
        <f t="shared" ref="AL1222:AL1223" si="3477">AK1282</f>
        <v>1.4154523300000001</v>
      </c>
      <c r="AM1222" s="9">
        <f t="shared" ref="AM1222:AM1223" si="3478">AL1282</f>
        <v>1.4154523300000001</v>
      </c>
    </row>
    <row r="1223" spans="1:39" outlineLevel="2">
      <c r="A1223" s="11">
        <f>ROW()</f>
        <v>1223</v>
      </c>
      <c r="C1223" s="30" t="s">
        <v>362</v>
      </c>
      <c r="D1223" s="90"/>
      <c r="E1223" s="90"/>
      <c r="F1223" s="90"/>
      <c r="G1223" s="90"/>
      <c r="H1223" s="90"/>
      <c r="I1223" s="90"/>
      <c r="J1223" s="90"/>
      <c r="K1223" s="90"/>
      <c r="L1223" s="90"/>
      <c r="M1223" s="90"/>
      <c r="N1223" s="90"/>
      <c r="O1223" s="90"/>
      <c r="P1223" s="90"/>
      <c r="Q1223" s="15">
        <f t="shared" ref="Q1223" si="3479">P1283</f>
        <v>0</v>
      </c>
      <c r="R1223" s="15">
        <f t="shared" ref="R1223" si="3480">Q1283</f>
        <v>0</v>
      </c>
      <c r="S1223" s="15">
        <f t="shared" ref="S1223" si="3481">R1283</f>
        <v>0</v>
      </c>
      <c r="T1223" s="15">
        <f t="shared" ref="T1223" si="3482">S1283</f>
        <v>0</v>
      </c>
      <c r="U1223" s="15">
        <f t="shared" ref="U1223" si="3483">T1283</f>
        <v>0</v>
      </c>
      <c r="V1223" s="15">
        <f t="shared" ref="V1223" si="3484">U1283</f>
        <v>0</v>
      </c>
      <c r="W1223" s="15">
        <f t="shared" ref="W1223" si="3485">V1283</f>
        <v>0</v>
      </c>
      <c r="X1223" s="15">
        <f t="shared" ref="X1223" si="3486">W1283</f>
        <v>0</v>
      </c>
      <c r="Y1223" s="15">
        <f t="shared" ref="Y1223" si="3487">X1283</f>
        <v>0</v>
      </c>
      <c r="Z1223" s="15">
        <f t="shared" ref="Z1223" si="3488">Y1283</f>
        <v>0</v>
      </c>
      <c r="AA1223" s="15">
        <f t="shared" ref="AA1223" si="3489">Z1283</f>
        <v>0</v>
      </c>
      <c r="AB1223" s="15">
        <f t="shared" ref="AB1223" si="3490">AA1283</f>
        <v>0</v>
      </c>
      <c r="AC1223" s="15">
        <f t="shared" ref="AC1223" si="3491">AB1283</f>
        <v>0</v>
      </c>
      <c r="AD1223" s="15">
        <f t="shared" si="3469"/>
        <v>0</v>
      </c>
      <c r="AE1223" s="15">
        <f t="shared" si="3470"/>
        <v>0</v>
      </c>
      <c r="AF1223" s="15">
        <f t="shared" si="3471"/>
        <v>0</v>
      </c>
      <c r="AG1223" s="15">
        <f t="shared" si="3472"/>
        <v>0</v>
      </c>
      <c r="AH1223" s="15">
        <f t="shared" si="3473"/>
        <v>0</v>
      </c>
      <c r="AI1223" s="15">
        <f t="shared" si="3474"/>
        <v>0</v>
      </c>
      <c r="AJ1223" s="15">
        <f t="shared" si="3475"/>
        <v>0</v>
      </c>
      <c r="AK1223" s="15">
        <f t="shared" si="3476"/>
        <v>0</v>
      </c>
      <c r="AL1223" s="15">
        <f t="shared" si="3477"/>
        <v>0</v>
      </c>
      <c r="AM1223" s="15">
        <f t="shared" si="3478"/>
        <v>0</v>
      </c>
    </row>
    <row r="1224" spans="1:39" outlineLevel="2">
      <c r="A1224" s="11">
        <f>ROW()</f>
        <v>1224</v>
      </c>
      <c r="C1224" s="6" t="s">
        <v>1</v>
      </c>
      <c r="D1224" s="39"/>
      <c r="E1224" s="39"/>
      <c r="F1224" s="39"/>
      <c r="G1224" s="39"/>
      <c r="H1224" s="39"/>
      <c r="I1224" s="39"/>
      <c r="J1224" s="39"/>
      <c r="K1224" s="39"/>
      <c r="L1224" s="39"/>
      <c r="M1224" s="39"/>
      <c r="N1224" s="39"/>
      <c r="O1224" s="39"/>
      <c r="P1224" s="39"/>
      <c r="Q1224" s="9">
        <f t="shared" ref="Q1224" si="3492">SUM(Q1211:Q1223)</f>
        <v>0</v>
      </c>
      <c r="R1224" s="9">
        <f t="shared" ref="R1224" si="3493">SUM(R1211:R1223)</f>
        <v>627.41745540999989</v>
      </c>
      <c r="S1224" s="9">
        <f t="shared" ref="S1224" si="3494">SUM(S1211:S1223)</f>
        <v>596.117355256</v>
      </c>
      <c r="T1224" s="9">
        <f t="shared" ref="T1224" si="3495">SUM(T1211:T1223)</f>
        <v>564.81725510199988</v>
      </c>
      <c r="U1224" s="9">
        <f t="shared" ref="U1224" si="3496">SUM(U1211:U1223)</f>
        <v>533.36227849515035</v>
      </c>
      <c r="V1224" s="9">
        <f t="shared" ref="V1224" si="3497">SUM(V1211:V1223)</f>
        <v>501.93669114258671</v>
      </c>
      <c r="W1224" s="9">
        <f t="shared" ref="W1224" si="3498">SUM(W1211:W1223)</f>
        <v>470.59416899267302</v>
      </c>
      <c r="X1224" s="9">
        <f t="shared" ref="X1224" si="3499">SUM(X1211:X1223)</f>
        <v>439.21050006206025</v>
      </c>
      <c r="Y1224" s="9">
        <f t="shared" ref="Y1224" si="3500">SUM(Y1211:Y1223)</f>
        <v>407.58198458488357</v>
      </c>
      <c r="Z1224" s="9">
        <f t="shared" ref="Z1224" si="3501">SUM(Z1211:Z1223)</f>
        <v>376.33840518066182</v>
      </c>
      <c r="AA1224" s="9">
        <f t="shared" ref="AA1224" si="3502">SUM(AA1211:AA1223)</f>
        <v>345.09482577643996</v>
      </c>
      <c r="AB1224" s="9">
        <f t="shared" ref="AB1224" si="3503">SUM(AB1211:AB1223)</f>
        <v>313.85124637221816</v>
      </c>
      <c r="AC1224" s="9">
        <f t="shared" ref="AC1224:AG1224" si="3504">SUM(AC1211:AC1223)</f>
        <v>282.60766696799629</v>
      </c>
      <c r="AD1224" s="9">
        <f t="shared" si="3504"/>
        <v>251.36408756377452</v>
      </c>
      <c r="AE1224" s="9">
        <f t="shared" si="3504"/>
        <v>220.12050815955268</v>
      </c>
      <c r="AF1224" s="9">
        <f t="shared" si="3504"/>
        <v>188.87692875533088</v>
      </c>
      <c r="AG1224" s="9">
        <f t="shared" si="3504"/>
        <v>157.63334935110908</v>
      </c>
      <c r="AH1224" s="9">
        <f t="shared" ref="AH1224:AM1224" si="3505">SUM(AH1211:AH1223)</f>
        <v>126.38976994688724</v>
      </c>
      <c r="AI1224" s="9">
        <f t="shared" si="3505"/>
        <v>95.146190542665423</v>
      </c>
      <c r="AJ1224" s="9">
        <f t="shared" si="3505"/>
        <v>63.902611138443625</v>
      </c>
      <c r="AK1224" s="9">
        <f t="shared" si="3505"/>
        <v>32.659031734221813</v>
      </c>
      <c r="AL1224" s="9">
        <f t="shared" si="3505"/>
        <v>1.4154523300000001</v>
      </c>
      <c r="AM1224" s="9">
        <f t="shared" si="3505"/>
        <v>1.4154523300000001</v>
      </c>
    </row>
    <row r="1225" spans="1:39" outlineLevel="2">
      <c r="A1225" s="11">
        <f>ROW()</f>
        <v>1225</v>
      </c>
      <c r="B1225" s="343" t="s">
        <v>31</v>
      </c>
      <c r="D1225" s="39"/>
      <c r="E1225" s="39"/>
      <c r="F1225" s="39"/>
      <c r="G1225" s="39"/>
      <c r="H1225" s="39"/>
      <c r="I1225" s="39"/>
      <c r="J1225" s="39"/>
      <c r="K1225" s="39"/>
      <c r="L1225" s="39"/>
      <c r="M1225" s="39"/>
      <c r="N1225" s="39"/>
      <c r="O1225" s="39"/>
      <c r="P1225" s="39"/>
      <c r="Q1225" s="39"/>
      <c r="R1225" s="39"/>
      <c r="S1225" s="39"/>
      <c r="T1225" s="39"/>
      <c r="U1225" s="39"/>
      <c r="V1225" s="39"/>
      <c r="W1225" s="39"/>
      <c r="X1225" s="39"/>
      <c r="Y1225" s="39"/>
      <c r="Z1225" s="39"/>
      <c r="AA1225" s="39"/>
      <c r="AB1225" s="39"/>
      <c r="AC1225" s="39"/>
      <c r="AD1225" s="39"/>
      <c r="AE1225" s="39"/>
      <c r="AF1225" s="39"/>
      <c r="AG1225" s="39"/>
      <c r="AH1225" s="39"/>
      <c r="AI1225" s="39"/>
      <c r="AJ1225" s="39"/>
      <c r="AK1225" s="39"/>
      <c r="AL1225" s="39"/>
      <c r="AM1225" s="39"/>
    </row>
    <row r="1226" spans="1:39" outlineLevel="2">
      <c r="A1226" s="11">
        <f>ROW()</f>
        <v>1226</v>
      </c>
      <c r="C1226" s="6" t="s">
        <v>2</v>
      </c>
      <c r="D1226" s="39"/>
      <c r="E1226" s="39"/>
      <c r="F1226" s="39"/>
      <c r="G1226" s="39"/>
      <c r="H1226" s="39"/>
      <c r="I1226" s="39"/>
      <c r="J1226" s="39"/>
      <c r="K1226" s="39"/>
      <c r="L1226" s="39"/>
      <c r="M1226" s="39"/>
      <c r="N1226" s="39"/>
      <c r="O1226" s="39"/>
      <c r="P1226" s="39"/>
      <c r="Q1226" s="9">
        <f>Q$262</f>
        <v>493.54175513999991</v>
      </c>
      <c r="R1226" s="39"/>
      <c r="S1226" s="39"/>
      <c r="T1226" s="39"/>
      <c r="U1226" s="39"/>
      <c r="V1226" s="39"/>
      <c r="W1226" s="39"/>
      <c r="X1226" s="39"/>
      <c r="Y1226" s="39"/>
      <c r="Z1226" s="39"/>
      <c r="AA1226" s="39"/>
      <c r="AB1226" s="39"/>
      <c r="AC1226" s="39"/>
      <c r="AD1226" s="39"/>
      <c r="AE1226" s="39"/>
      <c r="AF1226" s="39"/>
      <c r="AG1226" s="39"/>
      <c r="AH1226" s="39"/>
      <c r="AI1226" s="39"/>
      <c r="AJ1226" s="39"/>
      <c r="AK1226" s="39"/>
      <c r="AL1226" s="39"/>
      <c r="AM1226" s="39"/>
    </row>
    <row r="1227" spans="1:39" outlineLevel="2">
      <c r="A1227" s="11">
        <f>ROW()</f>
        <v>1227</v>
      </c>
      <c r="C1227" s="6" t="s">
        <v>3</v>
      </c>
      <c r="D1227" s="39"/>
      <c r="E1227" s="39"/>
      <c r="F1227" s="39"/>
      <c r="G1227" s="39"/>
      <c r="H1227" s="39"/>
      <c r="I1227" s="39"/>
      <c r="J1227" s="39"/>
      <c r="K1227" s="39"/>
      <c r="L1227" s="39"/>
      <c r="M1227" s="39"/>
      <c r="N1227" s="39"/>
      <c r="O1227" s="39"/>
      <c r="P1227" s="39"/>
      <c r="Q1227" s="9">
        <f>Q$263</f>
        <v>126.82707395999999</v>
      </c>
      <c r="R1227" s="39"/>
      <c r="S1227" s="39"/>
      <c r="T1227" s="39"/>
      <c r="U1227" s="39"/>
      <c r="V1227" s="39"/>
      <c r="W1227" s="39"/>
      <c r="X1227" s="39"/>
      <c r="Y1227" s="39"/>
      <c r="Z1227" s="39"/>
      <c r="AA1227" s="39"/>
      <c r="AB1227" s="39"/>
      <c r="AC1227" s="39"/>
      <c r="AD1227" s="39"/>
      <c r="AE1227" s="39"/>
      <c r="AF1227" s="39"/>
      <c r="AG1227" s="39"/>
      <c r="AH1227" s="39"/>
      <c r="AI1227" s="39"/>
      <c r="AJ1227" s="39"/>
      <c r="AK1227" s="39"/>
      <c r="AL1227" s="39"/>
      <c r="AM1227" s="39"/>
    </row>
    <row r="1228" spans="1:39" outlineLevel="2">
      <c r="A1228" s="11">
        <f>ROW()</f>
        <v>1228</v>
      </c>
      <c r="C1228" s="6" t="s">
        <v>4</v>
      </c>
      <c r="D1228" s="39"/>
      <c r="E1228" s="39"/>
      <c r="F1228" s="39"/>
      <c r="G1228" s="39"/>
      <c r="H1228" s="39"/>
      <c r="I1228" s="39"/>
      <c r="J1228" s="39"/>
      <c r="K1228" s="39"/>
      <c r="L1228" s="39"/>
      <c r="M1228" s="39"/>
      <c r="N1228" s="39"/>
      <c r="O1228" s="39"/>
      <c r="P1228" s="39"/>
      <c r="Q1228" s="9">
        <f>Q$264</f>
        <v>0</v>
      </c>
      <c r="R1228" s="39"/>
      <c r="S1228" s="39"/>
      <c r="T1228" s="39"/>
      <c r="U1228" s="39"/>
      <c r="V1228" s="39"/>
      <c r="W1228" s="39"/>
      <c r="X1228" s="39"/>
      <c r="Y1228" s="39"/>
      <c r="Z1228" s="39"/>
      <c r="AA1228" s="39"/>
      <c r="AB1228" s="39"/>
      <c r="AC1228" s="39"/>
      <c r="AD1228" s="39"/>
      <c r="AE1228" s="39"/>
      <c r="AF1228" s="39"/>
      <c r="AG1228" s="39"/>
      <c r="AH1228" s="39"/>
      <c r="AI1228" s="39"/>
      <c r="AJ1228" s="39"/>
      <c r="AK1228" s="39"/>
      <c r="AL1228" s="39"/>
      <c r="AM1228" s="39"/>
    </row>
    <row r="1229" spans="1:39" outlineLevel="2">
      <c r="A1229" s="11">
        <f>ROW()</f>
        <v>1229</v>
      </c>
      <c r="C1229" s="6" t="s">
        <v>5</v>
      </c>
      <c r="D1229" s="39"/>
      <c r="E1229" s="39"/>
      <c r="F1229" s="39"/>
      <c r="G1229" s="39"/>
      <c r="H1229" s="39"/>
      <c r="I1229" s="39"/>
      <c r="J1229" s="39"/>
      <c r="K1229" s="39"/>
      <c r="L1229" s="39"/>
      <c r="M1229" s="39"/>
      <c r="N1229" s="39"/>
      <c r="O1229" s="39"/>
      <c r="P1229" s="39"/>
      <c r="Q1229" s="9">
        <f>Q$265</f>
        <v>5.6331739800000005</v>
      </c>
      <c r="R1229" s="39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F1229" s="39"/>
      <c r="AG1229" s="39"/>
      <c r="AH1229" s="39"/>
      <c r="AI1229" s="39"/>
      <c r="AJ1229" s="39"/>
      <c r="AK1229" s="39"/>
      <c r="AL1229" s="39"/>
      <c r="AM1229" s="39"/>
    </row>
    <row r="1230" spans="1:39" outlineLevel="2">
      <c r="A1230" s="11">
        <f>ROW()</f>
        <v>1230</v>
      </c>
      <c r="C1230" s="6" t="s">
        <v>473</v>
      </c>
      <c r="D1230" s="39"/>
      <c r="E1230" s="39"/>
      <c r="F1230" s="39"/>
      <c r="G1230" s="39"/>
      <c r="H1230" s="39"/>
      <c r="I1230" s="39"/>
      <c r="J1230" s="39"/>
      <c r="K1230" s="39"/>
      <c r="L1230" s="39"/>
      <c r="M1230" s="39"/>
      <c r="N1230" s="39"/>
      <c r="O1230" s="39"/>
      <c r="P1230" s="39"/>
      <c r="Q1230" s="9">
        <f>Q$266</f>
        <v>0</v>
      </c>
      <c r="R1230" s="39"/>
      <c r="S1230" s="39"/>
      <c r="T1230" s="39"/>
      <c r="U1230" s="39"/>
      <c r="V1230" s="39"/>
      <c r="W1230" s="39"/>
      <c r="X1230" s="39"/>
      <c r="Y1230" s="39"/>
      <c r="Z1230" s="39"/>
      <c r="AA1230" s="39"/>
      <c r="AB1230" s="39"/>
      <c r="AC1230" s="39"/>
      <c r="AD1230" s="39"/>
      <c r="AE1230" s="39"/>
      <c r="AF1230" s="39"/>
      <c r="AG1230" s="39"/>
      <c r="AH1230" s="39"/>
      <c r="AI1230" s="39"/>
      <c r="AJ1230" s="39"/>
      <c r="AK1230" s="39"/>
      <c r="AL1230" s="39"/>
      <c r="AM1230" s="39"/>
    </row>
    <row r="1231" spans="1:39" outlineLevel="2">
      <c r="A1231" s="11">
        <f>ROW()</f>
        <v>1231</v>
      </c>
      <c r="C1231" s="6" t="s">
        <v>474</v>
      </c>
      <c r="D1231" s="39"/>
      <c r="E1231" s="39"/>
      <c r="F1231" s="39"/>
      <c r="G1231" s="39"/>
      <c r="H1231" s="39"/>
      <c r="I1231" s="39"/>
      <c r="J1231" s="39"/>
      <c r="K1231" s="39"/>
      <c r="L1231" s="39"/>
      <c r="M1231" s="39"/>
      <c r="N1231" s="39"/>
      <c r="O1231" s="39"/>
      <c r="P1231" s="39"/>
      <c r="Q1231" s="9">
        <f>Q$267</f>
        <v>0</v>
      </c>
      <c r="R1231" s="39"/>
      <c r="S1231" s="39"/>
      <c r="T1231" s="39"/>
      <c r="U1231" s="39"/>
      <c r="V1231" s="39"/>
      <c r="W1231" s="39"/>
      <c r="X1231" s="39"/>
      <c r="Y1231" s="39"/>
      <c r="Z1231" s="39"/>
      <c r="AA1231" s="39"/>
      <c r="AB1231" s="39"/>
      <c r="AC1231" s="39"/>
      <c r="AD1231" s="39"/>
      <c r="AE1231" s="39"/>
      <c r="AF1231" s="39"/>
      <c r="AG1231" s="39"/>
      <c r="AH1231" s="39"/>
      <c r="AI1231" s="39"/>
      <c r="AJ1231" s="39"/>
      <c r="AK1231" s="39"/>
      <c r="AL1231" s="39"/>
      <c r="AM1231" s="39"/>
    </row>
    <row r="1232" spans="1:39" outlineLevel="2">
      <c r="A1232" s="11">
        <f>ROW()</f>
        <v>1232</v>
      </c>
      <c r="C1232" s="6" t="s">
        <v>477</v>
      </c>
      <c r="D1232" s="39"/>
      <c r="E1232" s="39"/>
      <c r="F1232" s="39"/>
      <c r="G1232" s="39"/>
      <c r="H1232" s="39"/>
      <c r="I1232" s="39"/>
      <c r="J1232" s="39"/>
      <c r="K1232" s="39"/>
      <c r="L1232" s="39"/>
      <c r="M1232" s="39"/>
      <c r="N1232" s="39"/>
      <c r="O1232" s="39"/>
      <c r="P1232" s="39"/>
      <c r="Q1232" s="9">
        <f>Q$268</f>
        <v>0</v>
      </c>
      <c r="R1232" s="39"/>
      <c r="S1232" s="39"/>
      <c r="T1232" s="39"/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39"/>
      <c r="AE1232" s="39"/>
      <c r="AF1232" s="39"/>
      <c r="AG1232" s="39"/>
      <c r="AH1232" s="39"/>
      <c r="AI1232" s="39"/>
      <c r="AJ1232" s="39"/>
      <c r="AK1232" s="39"/>
      <c r="AL1232" s="39"/>
      <c r="AM1232" s="39"/>
    </row>
    <row r="1233" spans="1:39" outlineLevel="2">
      <c r="A1233" s="11">
        <f>ROW()</f>
        <v>1233</v>
      </c>
      <c r="C1233" s="6" t="s">
        <v>511</v>
      </c>
      <c r="D1233" s="39"/>
      <c r="E1233" s="39"/>
      <c r="F1233" s="39"/>
      <c r="G1233" s="39"/>
      <c r="H1233" s="39"/>
      <c r="I1233" s="39"/>
      <c r="J1233" s="39"/>
      <c r="K1233" s="39"/>
      <c r="L1233" s="39"/>
      <c r="M1233" s="39"/>
      <c r="N1233" s="39"/>
      <c r="O1233" s="39"/>
      <c r="P1233" s="39"/>
      <c r="Q1233" s="9">
        <f>Q$269</f>
        <v>0</v>
      </c>
      <c r="R1233" s="39"/>
      <c r="S1233" s="39"/>
      <c r="T1233" s="39"/>
      <c r="U1233" s="39"/>
      <c r="V1233" s="39"/>
      <c r="W1233" s="39"/>
      <c r="X1233" s="39"/>
      <c r="Y1233" s="39"/>
      <c r="Z1233" s="39"/>
      <c r="AA1233" s="39"/>
      <c r="AB1233" s="39"/>
      <c r="AC1233" s="39"/>
      <c r="AD1233" s="39"/>
      <c r="AE1233" s="39"/>
      <c r="AF1233" s="39"/>
      <c r="AG1233" s="39"/>
      <c r="AH1233" s="39"/>
      <c r="AI1233" s="39"/>
      <c r="AJ1233" s="39"/>
      <c r="AK1233" s="39"/>
      <c r="AL1233" s="39"/>
      <c r="AM1233" s="39"/>
    </row>
    <row r="1234" spans="1:39" outlineLevel="2">
      <c r="A1234" s="11">
        <f>ROW()</f>
        <v>1234</v>
      </c>
      <c r="C1234" s="6" t="s">
        <v>655</v>
      </c>
      <c r="D1234" s="39"/>
      <c r="E1234" s="39"/>
      <c r="F1234" s="39"/>
      <c r="G1234" s="39"/>
      <c r="H1234" s="39"/>
      <c r="I1234" s="39"/>
      <c r="J1234" s="39"/>
      <c r="K1234" s="39"/>
      <c r="L1234" s="39"/>
      <c r="M1234" s="39"/>
      <c r="N1234" s="39"/>
      <c r="O1234" s="39"/>
      <c r="P1234" s="39"/>
      <c r="Q1234" s="9">
        <f>Q$270</f>
        <v>0</v>
      </c>
      <c r="R1234" s="39"/>
      <c r="S1234" s="39"/>
      <c r="T1234" s="39"/>
      <c r="U1234" s="39"/>
      <c r="V1234" s="39"/>
      <c r="W1234" s="39"/>
      <c r="X1234" s="39"/>
      <c r="Y1234" s="39"/>
      <c r="Z1234" s="39"/>
      <c r="AA1234" s="39"/>
      <c r="AB1234" s="39"/>
      <c r="AC1234" s="39"/>
      <c r="AD1234" s="39"/>
      <c r="AE1234" s="39"/>
      <c r="AF1234" s="39"/>
      <c r="AG1234" s="39"/>
      <c r="AH1234" s="39"/>
      <c r="AI1234" s="39"/>
      <c r="AJ1234" s="39"/>
      <c r="AK1234" s="39"/>
      <c r="AL1234" s="39"/>
      <c r="AM1234" s="39"/>
    </row>
    <row r="1235" spans="1:39" outlineLevel="2">
      <c r="A1235" s="11">
        <f>ROW()</f>
        <v>1235</v>
      </c>
      <c r="C1235" s="6" t="s">
        <v>656</v>
      </c>
      <c r="D1235" s="39"/>
      <c r="E1235" s="39"/>
      <c r="F1235" s="39"/>
      <c r="G1235" s="39"/>
      <c r="H1235" s="39"/>
      <c r="I1235" s="39"/>
      <c r="J1235" s="39"/>
      <c r="K1235" s="39"/>
      <c r="L1235" s="39"/>
      <c r="M1235" s="39"/>
      <c r="N1235" s="39"/>
      <c r="O1235" s="39"/>
      <c r="P1235" s="39"/>
      <c r="Q1235" s="9"/>
      <c r="R1235" s="39"/>
      <c r="S1235" s="39"/>
      <c r="T1235" s="39"/>
      <c r="U1235" s="39"/>
      <c r="V1235" s="39"/>
      <c r="W1235" s="39"/>
      <c r="X1235" s="39"/>
      <c r="Y1235" s="39"/>
      <c r="Z1235" s="39"/>
      <c r="AA1235" s="39"/>
      <c r="AB1235" s="39"/>
      <c r="AC1235" s="39"/>
      <c r="AD1235" s="39"/>
      <c r="AE1235" s="39"/>
      <c r="AF1235" s="39"/>
      <c r="AG1235" s="39"/>
      <c r="AH1235" s="39"/>
      <c r="AI1235" s="39"/>
      <c r="AJ1235" s="39"/>
      <c r="AK1235" s="39"/>
      <c r="AL1235" s="39"/>
      <c r="AM1235" s="39"/>
    </row>
    <row r="1236" spans="1:39" outlineLevel="2">
      <c r="A1236" s="11">
        <f>ROW()</f>
        <v>1236</v>
      </c>
      <c r="C1236" s="6" t="s">
        <v>667</v>
      </c>
      <c r="D1236" s="39"/>
      <c r="E1236" s="39"/>
      <c r="F1236" s="39"/>
      <c r="G1236" s="39"/>
      <c r="H1236" s="39"/>
      <c r="I1236" s="39"/>
      <c r="J1236" s="39"/>
      <c r="K1236" s="39"/>
      <c r="L1236" s="39"/>
      <c r="M1236" s="39"/>
      <c r="N1236" s="39"/>
      <c r="O1236" s="39"/>
      <c r="P1236" s="39"/>
      <c r="Q1236" s="9"/>
      <c r="R1236" s="39"/>
      <c r="S1236" s="39"/>
      <c r="T1236" s="39"/>
      <c r="U1236" s="39"/>
      <c r="V1236" s="39"/>
      <c r="W1236" s="39"/>
      <c r="X1236" s="39"/>
      <c r="Y1236" s="39"/>
      <c r="Z1236" s="39"/>
      <c r="AA1236" s="39"/>
      <c r="AB1236" s="39"/>
      <c r="AC1236" s="39"/>
      <c r="AD1236" s="39"/>
      <c r="AE1236" s="39"/>
      <c r="AF1236" s="39"/>
      <c r="AG1236" s="39"/>
      <c r="AH1236" s="39"/>
      <c r="AI1236" s="39"/>
      <c r="AJ1236" s="39"/>
      <c r="AK1236" s="39"/>
      <c r="AL1236" s="39"/>
      <c r="AM1236" s="39"/>
    </row>
    <row r="1237" spans="1:39" outlineLevel="2">
      <c r="A1237" s="11">
        <f>ROW()</f>
        <v>1237</v>
      </c>
      <c r="C1237" s="6" t="s">
        <v>212</v>
      </c>
      <c r="D1237" s="39"/>
      <c r="E1237" s="39"/>
      <c r="F1237" s="39"/>
      <c r="G1237" s="39"/>
      <c r="H1237" s="39"/>
      <c r="I1237" s="39"/>
      <c r="J1237" s="39"/>
      <c r="K1237" s="39"/>
      <c r="L1237" s="39"/>
      <c r="M1237" s="39"/>
      <c r="N1237" s="39"/>
      <c r="O1237" s="39"/>
      <c r="P1237" s="39"/>
      <c r="Q1237" s="9">
        <f>Q$273</f>
        <v>1.4154523300000001</v>
      </c>
      <c r="R1237" s="39"/>
      <c r="S1237" s="39"/>
      <c r="T1237" s="39"/>
      <c r="U1237" s="39"/>
      <c r="V1237" s="39"/>
      <c r="W1237" s="39"/>
      <c r="X1237" s="39"/>
      <c r="Y1237" s="39"/>
      <c r="Z1237" s="39"/>
      <c r="AA1237" s="39"/>
      <c r="AB1237" s="39"/>
      <c r="AC1237" s="39"/>
      <c r="AD1237" s="39"/>
      <c r="AE1237" s="39"/>
      <c r="AF1237" s="39"/>
      <c r="AG1237" s="39"/>
      <c r="AH1237" s="39"/>
      <c r="AI1237" s="39"/>
      <c r="AJ1237" s="39"/>
      <c r="AK1237" s="39"/>
      <c r="AL1237" s="39"/>
      <c r="AM1237" s="39"/>
    </row>
    <row r="1238" spans="1:39" outlineLevel="2">
      <c r="A1238" s="11">
        <f>ROW()</f>
        <v>1238</v>
      </c>
      <c r="C1238" s="30" t="s">
        <v>362</v>
      </c>
      <c r="D1238" s="90"/>
      <c r="E1238" s="90"/>
      <c r="F1238" s="90"/>
      <c r="G1238" s="90"/>
      <c r="H1238" s="90"/>
      <c r="I1238" s="90"/>
      <c r="J1238" s="90"/>
      <c r="K1238" s="90"/>
      <c r="L1238" s="90"/>
      <c r="M1238" s="90"/>
      <c r="N1238" s="90"/>
      <c r="O1238" s="90"/>
      <c r="P1238" s="90"/>
      <c r="Q1238" s="15">
        <f>Q$274</f>
        <v>0</v>
      </c>
      <c r="R1238" s="90"/>
      <c r="S1238" s="90"/>
      <c r="T1238" s="90"/>
      <c r="U1238" s="90"/>
      <c r="V1238" s="90"/>
      <c r="W1238" s="90"/>
      <c r="X1238" s="90"/>
      <c r="Y1238" s="90"/>
      <c r="Z1238" s="90"/>
      <c r="AA1238" s="90"/>
      <c r="AB1238" s="90"/>
      <c r="AC1238" s="90"/>
      <c r="AD1238" s="90"/>
      <c r="AE1238" s="90"/>
      <c r="AF1238" s="90"/>
      <c r="AG1238" s="90"/>
      <c r="AH1238" s="90"/>
      <c r="AI1238" s="90"/>
      <c r="AJ1238" s="90"/>
      <c r="AK1238" s="90"/>
      <c r="AL1238" s="90"/>
      <c r="AM1238" s="90"/>
    </row>
    <row r="1239" spans="1:39" outlineLevel="2">
      <c r="A1239" s="11">
        <f>ROW()</f>
        <v>1239</v>
      </c>
      <c r="C1239" s="6" t="s">
        <v>1</v>
      </c>
      <c r="D1239" s="39"/>
      <c r="E1239" s="39"/>
      <c r="F1239" s="39"/>
      <c r="G1239" s="39"/>
      <c r="H1239" s="39"/>
      <c r="I1239" s="39"/>
      <c r="J1239" s="39"/>
      <c r="K1239" s="39"/>
      <c r="L1239" s="39"/>
      <c r="M1239" s="39"/>
      <c r="N1239" s="39"/>
      <c r="O1239" s="39"/>
      <c r="P1239" s="39"/>
      <c r="Q1239" s="9">
        <f t="shared" ref="Q1239" si="3506">SUM(Q1226:Q1238)</f>
        <v>627.41745540999989</v>
      </c>
      <c r="R1239" s="39"/>
      <c r="S1239" s="39"/>
      <c r="T1239" s="39"/>
      <c r="U1239" s="39"/>
      <c r="V1239" s="39"/>
      <c r="W1239" s="39"/>
      <c r="X1239" s="39"/>
      <c r="Y1239" s="39"/>
      <c r="Z1239" s="39"/>
      <c r="AA1239" s="39"/>
      <c r="AB1239" s="39"/>
      <c r="AC1239" s="39"/>
      <c r="AD1239" s="39"/>
      <c r="AE1239" s="39"/>
      <c r="AF1239" s="39"/>
      <c r="AG1239" s="39"/>
      <c r="AH1239" s="39"/>
      <c r="AI1239" s="39"/>
      <c r="AJ1239" s="39"/>
      <c r="AK1239" s="39"/>
      <c r="AL1239" s="39"/>
      <c r="AM1239" s="39"/>
    </row>
    <row r="1240" spans="1:39" outlineLevel="2">
      <c r="A1240" s="11">
        <f>ROW()</f>
        <v>1240</v>
      </c>
      <c r="B1240" s="343" t="s">
        <v>657</v>
      </c>
      <c r="D1240" s="39"/>
      <c r="E1240" s="39"/>
      <c r="G1240" s="39"/>
      <c r="H1240" s="39"/>
      <c r="I1240" s="39"/>
      <c r="J1240" s="39"/>
      <c r="K1240" s="39"/>
      <c r="L1240" s="39"/>
      <c r="M1240" s="39"/>
      <c r="N1240" s="39"/>
      <c r="O1240" s="39"/>
      <c r="P1240" s="39"/>
      <c r="Q1240" s="39"/>
      <c r="R1240" s="39"/>
      <c r="S1240" s="39"/>
      <c r="T1240" s="39"/>
      <c r="U1240" s="39"/>
      <c r="V1240" s="39"/>
      <c r="W1240" s="39"/>
      <c r="X1240" s="39"/>
      <c r="Y1240" s="39"/>
      <c r="Z1240" s="39"/>
      <c r="AA1240" s="39"/>
      <c r="AB1240" s="39"/>
      <c r="AD1240" s="39"/>
      <c r="AE1240" s="39"/>
      <c r="AF1240" s="39"/>
      <c r="AG1240" s="39"/>
    </row>
    <row r="1241" spans="1:39" outlineLevel="2">
      <c r="A1241" s="11">
        <f>ROW()</f>
        <v>1241</v>
      </c>
      <c r="C1241" s="6" t="s">
        <v>2</v>
      </c>
      <c r="D1241" s="39"/>
      <c r="E1241" s="39"/>
      <c r="F1241" s="31"/>
      <c r="G1241" s="39"/>
      <c r="H1241" s="39"/>
      <c r="I1241" s="39"/>
      <c r="J1241" s="39"/>
      <c r="K1241" s="39"/>
      <c r="L1241" s="39"/>
      <c r="M1241" s="39"/>
      <c r="N1241" s="39"/>
      <c r="O1241" s="39"/>
      <c r="P1241" s="39"/>
      <c r="Q1241" s="39"/>
      <c r="R1241" s="39"/>
      <c r="S1241" s="39"/>
      <c r="T1241" s="13">
        <f>-Inputs!T1819</f>
        <v>0</v>
      </c>
      <c r="U1241" s="13">
        <f>-Inputs!U1819</f>
        <v>0</v>
      </c>
      <c r="V1241" s="13">
        <f>-Inputs!V1819</f>
        <v>0</v>
      </c>
      <c r="W1241" s="13">
        <f>-Inputs!W1819</f>
        <v>0</v>
      </c>
      <c r="X1241" s="13">
        <f>-Inputs!X1819</f>
        <v>0</v>
      </c>
      <c r="Y1241" s="13">
        <f>-Inputs!Y1819</f>
        <v>0</v>
      </c>
      <c r="Z1241" s="13">
        <f>-Inputs!Z1819</f>
        <v>0</v>
      </c>
      <c r="AA1241" s="13">
        <f>-Inputs!AA1819</f>
        <v>0</v>
      </c>
      <c r="AB1241" s="13">
        <f>-Inputs!AB1819</f>
        <v>0</v>
      </c>
      <c r="AC1241" s="13">
        <f>-Inputs!AC1819</f>
        <v>0</v>
      </c>
      <c r="AD1241" s="13">
        <f>-Inputs!AD1819</f>
        <v>0</v>
      </c>
      <c r="AE1241" s="13">
        <f>-Inputs!AE1819</f>
        <v>0</v>
      </c>
      <c r="AF1241" s="13">
        <f>-Inputs!AF1819</f>
        <v>0</v>
      </c>
      <c r="AG1241" s="13">
        <f>-Inputs!AG1819</f>
        <v>0</v>
      </c>
      <c r="AH1241" s="13">
        <f>-Inputs!AH1819</f>
        <v>0</v>
      </c>
      <c r="AI1241" s="13"/>
      <c r="AJ1241" s="13"/>
      <c r="AK1241" s="13"/>
      <c r="AL1241" s="13"/>
      <c r="AM1241" s="13"/>
    </row>
    <row r="1242" spans="1:39" outlineLevel="2">
      <c r="A1242" s="11">
        <f>ROW()</f>
        <v>1242</v>
      </c>
      <c r="C1242" s="6" t="s">
        <v>3</v>
      </c>
      <c r="D1242" s="39"/>
      <c r="E1242" s="39"/>
      <c r="F1242" s="31"/>
      <c r="G1242" s="39"/>
      <c r="H1242" s="39"/>
      <c r="I1242" s="39"/>
      <c r="J1242" s="39"/>
      <c r="K1242" s="39"/>
      <c r="L1242" s="39"/>
      <c r="M1242" s="39"/>
      <c r="N1242" s="39"/>
      <c r="O1242" s="39"/>
      <c r="P1242" s="39"/>
      <c r="Q1242" s="39"/>
      <c r="R1242" s="39"/>
      <c r="S1242" s="39"/>
      <c r="T1242" s="13">
        <f>-Inputs!T1820</f>
        <v>0</v>
      </c>
      <c r="U1242" s="13">
        <f>-Inputs!U1820</f>
        <v>0</v>
      </c>
      <c r="V1242" s="13">
        <f>-Inputs!V1820</f>
        <v>0</v>
      </c>
      <c r="W1242" s="13">
        <f>-Inputs!W1820</f>
        <v>0</v>
      </c>
      <c r="X1242" s="13">
        <f>-Inputs!X1820</f>
        <v>0</v>
      </c>
      <c r="Y1242" s="13">
        <f>-Inputs!Y1820</f>
        <v>0</v>
      </c>
      <c r="Z1242" s="13">
        <f>-Inputs!Z1820</f>
        <v>0</v>
      </c>
      <c r="AA1242" s="13">
        <f>-Inputs!AA1820</f>
        <v>0</v>
      </c>
      <c r="AB1242" s="13">
        <f>-Inputs!AB1820</f>
        <v>0</v>
      </c>
      <c r="AC1242" s="13">
        <f>-Inputs!AC1820</f>
        <v>0</v>
      </c>
      <c r="AD1242" s="13">
        <f>-Inputs!AD1820</f>
        <v>0</v>
      </c>
      <c r="AE1242" s="13">
        <f>-Inputs!AE1820</f>
        <v>0</v>
      </c>
      <c r="AF1242" s="13">
        <f>-Inputs!AF1820</f>
        <v>0</v>
      </c>
      <c r="AG1242" s="13">
        <f>-Inputs!AG1820</f>
        <v>0</v>
      </c>
      <c r="AH1242" s="13">
        <f>-Inputs!AH1820</f>
        <v>0</v>
      </c>
      <c r="AI1242" s="13"/>
      <c r="AJ1242" s="13"/>
      <c r="AK1242" s="13"/>
      <c r="AL1242" s="13"/>
      <c r="AM1242" s="13"/>
    </row>
    <row r="1243" spans="1:39" outlineLevel="2">
      <c r="A1243" s="11">
        <f>ROW()</f>
        <v>1243</v>
      </c>
      <c r="C1243" s="6" t="s">
        <v>4</v>
      </c>
      <c r="D1243" s="39"/>
      <c r="E1243" s="39"/>
      <c r="F1243" s="31"/>
      <c r="G1243" s="39"/>
      <c r="H1243" s="39"/>
      <c r="I1243" s="39"/>
      <c r="J1243" s="39"/>
      <c r="K1243" s="39"/>
      <c r="L1243" s="39"/>
      <c r="M1243" s="39"/>
      <c r="N1243" s="39"/>
      <c r="O1243" s="39"/>
      <c r="P1243" s="39"/>
      <c r="Q1243" s="39"/>
      <c r="R1243" s="39"/>
      <c r="S1243" s="39"/>
      <c r="T1243" s="13">
        <f>-Inputs!T1821</f>
        <v>0</v>
      </c>
      <c r="U1243" s="13">
        <f>-Inputs!U1821</f>
        <v>0</v>
      </c>
      <c r="V1243" s="13">
        <f>-Inputs!V1821</f>
        <v>0</v>
      </c>
      <c r="W1243" s="13">
        <f>-Inputs!W1821</f>
        <v>0</v>
      </c>
      <c r="X1243" s="13">
        <f>-Inputs!X1821</f>
        <v>0</v>
      </c>
      <c r="Y1243" s="13">
        <f>-Inputs!Y1821</f>
        <v>0</v>
      </c>
      <c r="Z1243" s="13">
        <f>-Inputs!Z1821</f>
        <v>0</v>
      </c>
      <c r="AA1243" s="13">
        <f>-Inputs!AA1821</f>
        <v>0</v>
      </c>
      <c r="AB1243" s="13">
        <f>-Inputs!AB1821</f>
        <v>0</v>
      </c>
      <c r="AC1243" s="13">
        <f>-Inputs!AC1821</f>
        <v>0</v>
      </c>
      <c r="AD1243" s="13">
        <f>-Inputs!AD1821</f>
        <v>0</v>
      </c>
      <c r="AE1243" s="13">
        <f>-Inputs!AE1821</f>
        <v>0</v>
      </c>
      <c r="AF1243" s="13">
        <f>-Inputs!AF1821</f>
        <v>0</v>
      </c>
      <c r="AG1243" s="13">
        <f>-Inputs!AG1821</f>
        <v>0</v>
      </c>
      <c r="AH1243" s="13">
        <f>-Inputs!AH1821</f>
        <v>0</v>
      </c>
      <c r="AI1243" s="13"/>
      <c r="AJ1243" s="13"/>
      <c r="AK1243" s="13"/>
      <c r="AL1243" s="13"/>
      <c r="AM1243" s="13"/>
    </row>
    <row r="1244" spans="1:39" outlineLevel="2">
      <c r="A1244" s="11">
        <f>ROW()</f>
        <v>1244</v>
      </c>
      <c r="C1244" s="6" t="s">
        <v>5</v>
      </c>
      <c r="D1244" s="39"/>
      <c r="E1244" s="39"/>
      <c r="F1244" s="31"/>
      <c r="G1244" s="39"/>
      <c r="H1244" s="39"/>
      <c r="I1244" s="39"/>
      <c r="J1244" s="39"/>
      <c r="K1244" s="39"/>
      <c r="L1244" s="39"/>
      <c r="M1244" s="39"/>
      <c r="N1244" s="39"/>
      <c r="O1244" s="39"/>
      <c r="P1244" s="39"/>
      <c r="Q1244" s="39"/>
      <c r="R1244" s="39"/>
      <c r="S1244" s="39"/>
      <c r="T1244" s="13">
        <f>-Inputs!T1822</f>
        <v>-0.16398683242891568</v>
      </c>
      <c r="U1244" s="13">
        <f>-Inputs!U1822</f>
        <v>-0.14300992677702398</v>
      </c>
      <c r="V1244" s="13">
        <f>-Inputs!V1822</f>
        <v>-6.3941039068884764E-2</v>
      </c>
      <c r="W1244" s="13">
        <f>-Inputs!W1822</f>
        <v>-0.112594092608478</v>
      </c>
      <c r="X1244" s="13">
        <f>-Inputs!X1822</f>
        <v>-0.38493607295487864</v>
      </c>
      <c r="Y1244" s="13">
        <f>-Inputs!Y1822</f>
        <v>0</v>
      </c>
      <c r="Z1244" s="13">
        <f>-Inputs!Z1822</f>
        <v>0</v>
      </c>
      <c r="AA1244" s="13">
        <f>-Inputs!AA1822</f>
        <v>0</v>
      </c>
      <c r="AB1244" s="13">
        <f>-Inputs!AB1822</f>
        <v>0</v>
      </c>
      <c r="AC1244" s="13">
        <f>-Inputs!AC1822</f>
        <v>0</v>
      </c>
      <c r="AD1244" s="13">
        <f>-Inputs!AD1822</f>
        <v>0</v>
      </c>
      <c r="AE1244" s="13">
        <f>-Inputs!AE1822</f>
        <v>0</v>
      </c>
      <c r="AF1244" s="13">
        <f>-Inputs!AF1822</f>
        <v>0</v>
      </c>
      <c r="AG1244" s="13">
        <f>-Inputs!AG1822</f>
        <v>0</v>
      </c>
      <c r="AH1244" s="13">
        <f>-Inputs!AH1822</f>
        <v>0</v>
      </c>
      <c r="AI1244" s="13"/>
      <c r="AJ1244" s="13"/>
      <c r="AK1244" s="13"/>
      <c r="AL1244" s="13"/>
      <c r="AM1244" s="13"/>
    </row>
    <row r="1245" spans="1:39" outlineLevel="2">
      <c r="A1245" s="11">
        <f>ROW()</f>
        <v>1245</v>
      </c>
      <c r="C1245" s="6" t="s">
        <v>473</v>
      </c>
      <c r="D1245" s="39"/>
      <c r="E1245" s="39"/>
      <c r="F1245" s="31"/>
      <c r="G1245" s="39"/>
      <c r="H1245" s="39"/>
      <c r="I1245" s="39"/>
      <c r="J1245" s="39"/>
      <c r="K1245" s="39"/>
      <c r="L1245" s="39"/>
      <c r="M1245" s="39"/>
      <c r="N1245" s="39"/>
      <c r="O1245" s="39"/>
      <c r="P1245" s="39"/>
      <c r="Q1245" s="39"/>
      <c r="R1245" s="39"/>
      <c r="S1245" s="39"/>
      <c r="T1245" s="13">
        <f>-Inputs!T1823</f>
        <v>0</v>
      </c>
      <c r="U1245" s="13">
        <f>-Inputs!U1823</f>
        <v>0</v>
      </c>
      <c r="V1245" s="13">
        <f>-Inputs!V1823</f>
        <v>0</v>
      </c>
      <c r="W1245" s="13">
        <f>-Inputs!W1823</f>
        <v>0</v>
      </c>
      <c r="X1245" s="13">
        <f>-Inputs!X1823</f>
        <v>0</v>
      </c>
      <c r="Y1245" s="13">
        <f>-Inputs!Y1823</f>
        <v>0</v>
      </c>
      <c r="Z1245" s="13">
        <f>-Inputs!Z1823</f>
        <v>0</v>
      </c>
      <c r="AA1245" s="13">
        <f>-Inputs!AA1823</f>
        <v>0</v>
      </c>
      <c r="AB1245" s="13">
        <f>-Inputs!AB1823</f>
        <v>0</v>
      </c>
      <c r="AC1245" s="13">
        <f>-Inputs!AC1823</f>
        <v>0</v>
      </c>
      <c r="AD1245" s="13">
        <f>-Inputs!AD1823</f>
        <v>0</v>
      </c>
      <c r="AE1245" s="13">
        <f>-Inputs!AE1823</f>
        <v>0</v>
      </c>
      <c r="AF1245" s="13">
        <f>-Inputs!AF1823</f>
        <v>0</v>
      </c>
      <c r="AG1245" s="13">
        <f>-Inputs!AG1823</f>
        <v>0</v>
      </c>
      <c r="AH1245" s="13">
        <f>-Inputs!AH1823</f>
        <v>0</v>
      </c>
      <c r="AI1245" s="13"/>
      <c r="AJ1245" s="13"/>
      <c r="AK1245" s="13"/>
      <c r="AL1245" s="13"/>
      <c r="AM1245" s="13"/>
    </row>
    <row r="1246" spans="1:39" outlineLevel="2">
      <c r="A1246" s="11">
        <f>ROW()</f>
        <v>1246</v>
      </c>
      <c r="C1246" s="6" t="s">
        <v>474</v>
      </c>
      <c r="D1246" s="39"/>
      <c r="E1246" s="39"/>
      <c r="F1246" s="31"/>
      <c r="G1246" s="39"/>
      <c r="H1246" s="39"/>
      <c r="I1246" s="39"/>
      <c r="J1246" s="39"/>
      <c r="K1246" s="39"/>
      <c r="L1246" s="39"/>
      <c r="M1246" s="39"/>
      <c r="N1246" s="39"/>
      <c r="O1246" s="39"/>
      <c r="P1246" s="39"/>
      <c r="Q1246" s="39"/>
      <c r="R1246" s="39"/>
      <c r="S1246" s="39"/>
      <c r="T1246" s="13">
        <f>-Inputs!T1824</f>
        <v>0</v>
      </c>
      <c r="U1246" s="13">
        <f>-Inputs!U1824</f>
        <v>0</v>
      </c>
      <c r="V1246" s="13">
        <f>-Inputs!V1824</f>
        <v>0</v>
      </c>
      <c r="W1246" s="13">
        <f>-Inputs!W1824</f>
        <v>0</v>
      </c>
      <c r="X1246" s="13">
        <f>-Inputs!X1824</f>
        <v>0</v>
      </c>
      <c r="Y1246" s="13">
        <f>-Inputs!Y1824</f>
        <v>0</v>
      </c>
      <c r="Z1246" s="13">
        <f>-Inputs!Z1824</f>
        <v>0</v>
      </c>
      <c r="AA1246" s="13">
        <f>-Inputs!AA1824</f>
        <v>0</v>
      </c>
      <c r="AB1246" s="13">
        <f>-Inputs!AB1824</f>
        <v>0</v>
      </c>
      <c r="AC1246" s="13">
        <f>-Inputs!AC1824</f>
        <v>0</v>
      </c>
      <c r="AD1246" s="13">
        <f>-Inputs!AD1824</f>
        <v>0</v>
      </c>
      <c r="AE1246" s="13">
        <f>-Inputs!AE1824</f>
        <v>0</v>
      </c>
      <c r="AF1246" s="13">
        <f>-Inputs!AF1824</f>
        <v>0</v>
      </c>
      <c r="AG1246" s="13">
        <f>-Inputs!AG1824</f>
        <v>0</v>
      </c>
      <c r="AH1246" s="13">
        <f>-Inputs!AH1824</f>
        <v>0</v>
      </c>
      <c r="AI1246" s="13"/>
      <c r="AJ1246" s="13"/>
      <c r="AK1246" s="13"/>
      <c r="AL1246" s="13"/>
      <c r="AM1246" s="13"/>
    </row>
    <row r="1247" spans="1:39" outlineLevel="2">
      <c r="A1247" s="11">
        <f>ROW()</f>
        <v>1247</v>
      </c>
      <c r="C1247" s="6" t="s">
        <v>477</v>
      </c>
      <c r="D1247" s="39"/>
      <c r="E1247" s="39"/>
      <c r="F1247" s="31"/>
      <c r="G1247" s="39"/>
      <c r="H1247" s="39"/>
      <c r="I1247" s="39"/>
      <c r="J1247" s="39"/>
      <c r="K1247" s="39"/>
      <c r="L1247" s="39"/>
      <c r="M1247" s="39"/>
      <c r="N1247" s="39"/>
      <c r="O1247" s="39"/>
      <c r="P1247" s="39"/>
      <c r="Q1247" s="39"/>
      <c r="R1247" s="39"/>
      <c r="S1247" s="39"/>
      <c r="T1247" s="13">
        <f>-Inputs!T1825</f>
        <v>0</v>
      </c>
      <c r="U1247" s="13">
        <f>-Inputs!U1825</f>
        <v>0</v>
      </c>
      <c r="V1247" s="13">
        <f>-Inputs!V1825</f>
        <v>0</v>
      </c>
      <c r="W1247" s="13">
        <f>-Inputs!W1825</f>
        <v>0</v>
      </c>
      <c r="X1247" s="13">
        <f>-Inputs!X1825</f>
        <v>0</v>
      </c>
      <c r="Y1247" s="13">
        <f>-Inputs!Y1825</f>
        <v>0</v>
      </c>
      <c r="Z1247" s="13">
        <f>-Inputs!Z1825</f>
        <v>0</v>
      </c>
      <c r="AA1247" s="13">
        <f>-Inputs!AA1825</f>
        <v>0</v>
      </c>
      <c r="AB1247" s="13">
        <f>-Inputs!AB1825</f>
        <v>0</v>
      </c>
      <c r="AC1247" s="13">
        <f>-Inputs!AC1825</f>
        <v>0</v>
      </c>
      <c r="AD1247" s="13">
        <f>-Inputs!AD1825</f>
        <v>0</v>
      </c>
      <c r="AE1247" s="13">
        <f>-Inputs!AE1825</f>
        <v>0</v>
      </c>
      <c r="AF1247" s="13">
        <f>-Inputs!AF1825</f>
        <v>0</v>
      </c>
      <c r="AG1247" s="13">
        <f>-Inputs!AG1825</f>
        <v>0</v>
      </c>
      <c r="AH1247" s="13">
        <f>-Inputs!AH1825</f>
        <v>0</v>
      </c>
      <c r="AI1247" s="13"/>
      <c r="AJ1247" s="13"/>
      <c r="AK1247" s="13"/>
      <c r="AL1247" s="13"/>
      <c r="AM1247" s="13"/>
    </row>
    <row r="1248" spans="1:39" outlineLevel="2">
      <c r="A1248" s="11">
        <f>ROW()</f>
        <v>1248</v>
      </c>
      <c r="C1248" s="6" t="s">
        <v>511</v>
      </c>
      <c r="D1248" s="39"/>
      <c r="E1248" s="39"/>
      <c r="F1248" s="31"/>
      <c r="G1248" s="39"/>
      <c r="H1248" s="39"/>
      <c r="I1248" s="39"/>
      <c r="J1248" s="39"/>
      <c r="K1248" s="39"/>
      <c r="L1248" s="39"/>
      <c r="M1248" s="39"/>
      <c r="N1248" s="39"/>
      <c r="O1248" s="39"/>
      <c r="P1248" s="39"/>
      <c r="Q1248" s="39"/>
      <c r="R1248" s="39"/>
      <c r="S1248" s="39"/>
      <c r="T1248" s="13">
        <f>-Inputs!T1826</f>
        <v>0</v>
      </c>
      <c r="U1248" s="13">
        <f>-Inputs!U1826</f>
        <v>0</v>
      </c>
      <c r="V1248" s="13">
        <f>-Inputs!V1826</f>
        <v>0</v>
      </c>
      <c r="W1248" s="13">
        <f>-Inputs!W1826</f>
        <v>0</v>
      </c>
      <c r="X1248" s="13">
        <f>-Inputs!X1826</f>
        <v>0</v>
      </c>
      <c r="Y1248" s="13">
        <f>-Inputs!Y1826</f>
        <v>0</v>
      </c>
      <c r="Z1248" s="13">
        <f>-Inputs!Z1826</f>
        <v>0</v>
      </c>
      <c r="AA1248" s="13">
        <f>-Inputs!AA1826</f>
        <v>0</v>
      </c>
      <c r="AB1248" s="13">
        <f>-Inputs!AB1826</f>
        <v>0</v>
      </c>
      <c r="AC1248" s="13">
        <f>-Inputs!AC1826</f>
        <v>0</v>
      </c>
      <c r="AD1248" s="13">
        <f>-Inputs!AD1826</f>
        <v>0</v>
      </c>
      <c r="AE1248" s="13">
        <f>-Inputs!AE1826</f>
        <v>0</v>
      </c>
      <c r="AF1248" s="13">
        <f>-Inputs!AF1826</f>
        <v>0</v>
      </c>
      <c r="AG1248" s="13">
        <f>-Inputs!AG1826</f>
        <v>0</v>
      </c>
      <c r="AH1248" s="13">
        <f>-Inputs!AH1826</f>
        <v>0</v>
      </c>
      <c r="AI1248" s="13"/>
      <c r="AJ1248" s="13"/>
      <c r="AK1248" s="13"/>
      <c r="AL1248" s="13"/>
      <c r="AM1248" s="13"/>
    </row>
    <row r="1249" spans="1:39" outlineLevel="2">
      <c r="A1249" s="11">
        <f>ROW()</f>
        <v>1249</v>
      </c>
      <c r="C1249" s="6" t="s">
        <v>655</v>
      </c>
      <c r="D1249" s="39"/>
      <c r="E1249" s="39"/>
      <c r="F1249" s="31"/>
      <c r="G1249" s="39"/>
      <c r="H1249" s="39"/>
      <c r="I1249" s="39"/>
      <c r="J1249" s="39"/>
      <c r="K1249" s="39"/>
      <c r="L1249" s="39"/>
      <c r="M1249" s="39"/>
      <c r="N1249" s="39"/>
      <c r="O1249" s="39"/>
      <c r="P1249" s="39"/>
      <c r="Q1249" s="39"/>
      <c r="R1249" s="39"/>
      <c r="S1249" s="39"/>
      <c r="T1249" s="13">
        <f>-Inputs!T1827</f>
        <v>0</v>
      </c>
      <c r="U1249" s="13">
        <f>-Inputs!U1827</f>
        <v>0</v>
      </c>
      <c r="V1249" s="13">
        <f>-Inputs!V1827</f>
        <v>0</v>
      </c>
      <c r="W1249" s="13">
        <f>-Inputs!W1827</f>
        <v>0</v>
      </c>
      <c r="X1249" s="13">
        <f>-Inputs!X1827</f>
        <v>0</v>
      </c>
      <c r="Y1249" s="13">
        <f>-Inputs!Y1827</f>
        <v>0</v>
      </c>
      <c r="Z1249" s="13">
        <f>-Inputs!Z1827</f>
        <v>0</v>
      </c>
      <c r="AA1249" s="13">
        <f>-Inputs!AA1827</f>
        <v>0</v>
      </c>
      <c r="AB1249" s="13">
        <f>-Inputs!AB1827</f>
        <v>0</v>
      </c>
      <c r="AC1249" s="13">
        <f>-Inputs!AC1827</f>
        <v>0</v>
      </c>
      <c r="AD1249" s="13">
        <f>-Inputs!AD1827</f>
        <v>0</v>
      </c>
      <c r="AE1249" s="13">
        <f>-Inputs!AE1827</f>
        <v>0</v>
      </c>
      <c r="AF1249" s="13">
        <f>-Inputs!AF1827</f>
        <v>0</v>
      </c>
      <c r="AG1249" s="13">
        <f>-Inputs!AG1827</f>
        <v>0</v>
      </c>
      <c r="AH1249" s="13">
        <f>-Inputs!AH1827</f>
        <v>0</v>
      </c>
      <c r="AI1249" s="13"/>
      <c r="AJ1249" s="13"/>
      <c r="AK1249" s="13"/>
      <c r="AL1249" s="13"/>
      <c r="AM1249" s="13"/>
    </row>
    <row r="1250" spans="1:39" outlineLevel="2">
      <c r="A1250" s="11">
        <f>ROW()</f>
        <v>1250</v>
      </c>
      <c r="C1250" s="6" t="s">
        <v>656</v>
      </c>
      <c r="D1250" s="39"/>
      <c r="E1250" s="39"/>
      <c r="F1250" s="31"/>
      <c r="G1250" s="39"/>
      <c r="H1250" s="39"/>
      <c r="I1250" s="39"/>
      <c r="J1250" s="39"/>
      <c r="K1250" s="39"/>
      <c r="L1250" s="39"/>
      <c r="M1250" s="39"/>
      <c r="N1250" s="39"/>
      <c r="O1250" s="39"/>
      <c r="P1250" s="39"/>
      <c r="Q1250" s="39"/>
      <c r="R1250" s="39"/>
      <c r="S1250" s="39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K1250" s="13"/>
      <c r="AL1250" s="13"/>
      <c r="AM1250" s="13"/>
    </row>
    <row r="1251" spans="1:39" outlineLevel="2">
      <c r="A1251" s="11">
        <f>ROW()</f>
        <v>1251</v>
      </c>
      <c r="C1251" s="6" t="s">
        <v>667</v>
      </c>
      <c r="D1251" s="39"/>
      <c r="E1251" s="39"/>
      <c r="F1251" s="31"/>
      <c r="G1251" s="39"/>
      <c r="H1251" s="39"/>
      <c r="I1251" s="39"/>
      <c r="J1251" s="39"/>
      <c r="K1251" s="39"/>
      <c r="L1251" s="39"/>
      <c r="M1251" s="39"/>
      <c r="N1251" s="39"/>
      <c r="O1251" s="39"/>
      <c r="P1251" s="39"/>
      <c r="Q1251" s="39"/>
      <c r="R1251" s="39"/>
      <c r="S1251" s="39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  <c r="AK1251" s="13"/>
      <c r="AL1251" s="13"/>
      <c r="AM1251" s="13"/>
    </row>
    <row r="1252" spans="1:39" outlineLevel="2">
      <c r="A1252" s="11">
        <f>ROW()</f>
        <v>1252</v>
      </c>
      <c r="C1252" s="6" t="s">
        <v>212</v>
      </c>
      <c r="D1252" s="39"/>
      <c r="E1252" s="39"/>
      <c r="F1252" s="31"/>
      <c r="G1252" s="39"/>
      <c r="H1252" s="39"/>
      <c r="I1252" s="39"/>
      <c r="J1252" s="39"/>
      <c r="K1252" s="39"/>
      <c r="L1252" s="39"/>
      <c r="M1252" s="39"/>
      <c r="N1252" s="39"/>
      <c r="O1252" s="39"/>
      <c r="P1252" s="39"/>
      <c r="Q1252" s="39"/>
      <c r="R1252" s="39"/>
      <c r="S1252" s="39"/>
      <c r="T1252" s="13">
        <f>-Inputs!T1830</f>
        <v>0</v>
      </c>
      <c r="U1252" s="13">
        <f>-Inputs!U1830</f>
        <v>0</v>
      </c>
      <c r="V1252" s="13">
        <f>-Inputs!V1830</f>
        <v>0</v>
      </c>
      <c r="W1252" s="13">
        <f>-Inputs!W1830</f>
        <v>0</v>
      </c>
      <c r="X1252" s="13">
        <f>-Inputs!X1830</f>
        <v>0</v>
      </c>
      <c r="Y1252" s="13">
        <f>-Inputs!Y1830</f>
        <v>0</v>
      </c>
      <c r="Z1252" s="13">
        <f>-Inputs!Z1830</f>
        <v>0</v>
      </c>
      <c r="AA1252" s="13">
        <f>-Inputs!AA1830</f>
        <v>0</v>
      </c>
      <c r="AB1252" s="13">
        <f>-Inputs!AB1830</f>
        <v>0</v>
      </c>
      <c r="AC1252" s="13">
        <f>-Inputs!AC1830</f>
        <v>0</v>
      </c>
      <c r="AD1252" s="13">
        <f>-Inputs!AD1830</f>
        <v>0</v>
      </c>
      <c r="AE1252" s="13">
        <f>-Inputs!AE1830</f>
        <v>0</v>
      </c>
      <c r="AF1252" s="13">
        <f>-Inputs!AF1830</f>
        <v>0</v>
      </c>
      <c r="AG1252" s="13">
        <f>-Inputs!AG1830</f>
        <v>0</v>
      </c>
      <c r="AH1252" s="13">
        <f>-Inputs!AH1830</f>
        <v>0</v>
      </c>
      <c r="AI1252" s="13"/>
      <c r="AJ1252" s="13"/>
      <c r="AK1252" s="13"/>
      <c r="AL1252" s="13"/>
      <c r="AM1252" s="13"/>
    </row>
    <row r="1253" spans="1:39" outlineLevel="2">
      <c r="A1253" s="11">
        <f>ROW()</f>
        <v>1253</v>
      </c>
      <c r="C1253" s="30" t="s">
        <v>362</v>
      </c>
      <c r="D1253" s="90"/>
      <c r="E1253" s="90"/>
      <c r="F1253" s="90"/>
      <c r="G1253" s="90"/>
      <c r="H1253" s="90"/>
      <c r="I1253" s="39"/>
      <c r="J1253" s="39"/>
      <c r="K1253" s="39"/>
      <c r="L1253" s="39"/>
      <c r="M1253" s="39"/>
      <c r="N1253" s="39"/>
      <c r="O1253" s="39"/>
      <c r="P1253" s="39"/>
      <c r="Q1253" s="39"/>
      <c r="R1253" s="39"/>
      <c r="S1253" s="39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13"/>
      <c r="AL1253" s="13"/>
      <c r="AM1253" s="13"/>
    </row>
    <row r="1254" spans="1:39" outlineLevel="2">
      <c r="A1254" s="11">
        <f>ROW()</f>
        <v>1254</v>
      </c>
      <c r="C1254" s="6" t="s">
        <v>1</v>
      </c>
      <c r="D1254" s="39"/>
      <c r="E1254" s="39"/>
      <c r="F1254" s="39"/>
      <c r="G1254" s="39"/>
      <c r="H1254" s="39"/>
      <c r="I1254" s="87"/>
      <c r="J1254" s="87"/>
      <c r="K1254" s="87"/>
      <c r="L1254" s="87"/>
      <c r="M1254" s="87"/>
      <c r="N1254" s="87"/>
      <c r="O1254" s="87"/>
      <c r="P1254" s="87"/>
      <c r="Q1254" s="87"/>
      <c r="R1254" s="87">
        <f t="shared" ref="R1254" si="3507">SUM(R1241:R1253)</f>
        <v>0</v>
      </c>
      <c r="S1254" s="87">
        <f t="shared" ref="S1254" si="3508">SUM(S1241:S1253)</f>
        <v>0</v>
      </c>
      <c r="T1254" s="87">
        <f t="shared" ref="T1254" si="3509">SUM(T1241:T1253)</f>
        <v>-0.16398683242891568</v>
      </c>
      <c r="U1254" s="87">
        <f t="shared" ref="U1254" si="3510">SUM(U1241:U1253)</f>
        <v>-0.14300992677702398</v>
      </c>
      <c r="V1254" s="87">
        <f t="shared" ref="V1254" si="3511">SUM(V1241:V1253)</f>
        <v>-6.3941039068884764E-2</v>
      </c>
      <c r="W1254" s="87">
        <f t="shared" ref="W1254" si="3512">SUM(W1241:W1253)</f>
        <v>-0.112594092608478</v>
      </c>
      <c r="X1254" s="87">
        <f t="shared" ref="X1254" si="3513">SUM(X1241:X1253)</f>
        <v>-0.38493607295487864</v>
      </c>
      <c r="Y1254" s="87">
        <f t="shared" ref="Y1254" si="3514">SUM(Y1241:Y1253)</f>
        <v>0</v>
      </c>
      <c r="Z1254" s="87">
        <f t="shared" ref="Z1254" si="3515">SUM(Z1241:Z1253)</f>
        <v>0</v>
      </c>
      <c r="AA1254" s="87">
        <f t="shared" ref="AA1254" si="3516">SUM(AA1241:AA1253)</f>
        <v>0</v>
      </c>
      <c r="AB1254" s="87">
        <f t="shared" ref="AB1254" si="3517">SUM(AB1241:AB1253)</f>
        <v>0</v>
      </c>
      <c r="AC1254" s="87">
        <f t="shared" ref="AC1254:AG1254" si="3518">SUM(AC1241:AC1253)</f>
        <v>0</v>
      </c>
      <c r="AD1254" s="87">
        <f t="shared" si="3518"/>
        <v>0</v>
      </c>
      <c r="AE1254" s="87">
        <f t="shared" si="3518"/>
        <v>0</v>
      </c>
      <c r="AF1254" s="87">
        <f t="shared" si="3518"/>
        <v>0</v>
      </c>
      <c r="AG1254" s="87">
        <f t="shared" si="3518"/>
        <v>0</v>
      </c>
      <c r="AH1254" s="87">
        <f t="shared" ref="AH1254" si="3519">SUM(AH1241:AH1253)</f>
        <v>0</v>
      </c>
      <c r="AI1254" s="87">
        <f t="shared" ref="AI1254:AM1254" si="3520">SUM(AI1241:AI1253)</f>
        <v>0</v>
      </c>
      <c r="AJ1254" s="87">
        <f t="shared" si="3520"/>
        <v>0</v>
      </c>
      <c r="AK1254" s="87">
        <f t="shared" si="3520"/>
        <v>0</v>
      </c>
      <c r="AL1254" s="87">
        <f t="shared" si="3520"/>
        <v>0</v>
      </c>
      <c r="AM1254" s="87">
        <f t="shared" si="3520"/>
        <v>0</v>
      </c>
    </row>
    <row r="1255" spans="1:39" outlineLevel="2">
      <c r="A1255" s="11">
        <f>ROW()</f>
        <v>1255</v>
      </c>
      <c r="B1255" s="343" t="s">
        <v>6</v>
      </c>
      <c r="D1255" s="39"/>
      <c r="E1255" s="39"/>
      <c r="G1255" s="39"/>
      <c r="H1255" s="39"/>
      <c r="I1255" s="39"/>
      <c r="J1255" s="39"/>
      <c r="K1255" s="39"/>
      <c r="L1255" s="39"/>
      <c r="M1255" s="39"/>
      <c r="N1255" s="39"/>
      <c r="O1255" s="39"/>
      <c r="P1255" s="39"/>
    </row>
    <row r="1256" spans="1:39" outlineLevel="2">
      <c r="A1256" s="11">
        <f>ROW()</f>
        <v>1256</v>
      </c>
      <c r="C1256" s="6" t="s">
        <v>2</v>
      </c>
      <c r="D1256" s="39"/>
      <c r="E1256" s="39"/>
      <c r="G1256" s="39"/>
      <c r="H1256" s="39"/>
      <c r="I1256" s="39"/>
      <c r="J1256" s="39"/>
      <c r="K1256" s="39"/>
      <c r="L1256" s="39"/>
      <c r="M1256" s="39"/>
      <c r="N1256" s="39"/>
      <c r="O1256" s="39"/>
      <c r="P1256" s="39"/>
      <c r="Q1256" s="13"/>
      <c r="R1256" s="9">
        <f t="shared" ref="R1256:AC1256" si="3521">IF(AND(R1196&lt;=0,R1211+R1226+R1241&lt;0),-(R1211+R1226+R1241),IF(R1196&lt;=0,0,-MIN(((R1211+R1241)/R1196)*((R1211+R1241)&gt;0),(R1211+R1241))))</f>
        <v>-24.677087756999995</v>
      </c>
      <c r="S1256" s="9">
        <f t="shared" si="3521"/>
        <v>-24.677087756999995</v>
      </c>
      <c r="T1256" s="9">
        <f t="shared" si="3521"/>
        <v>-24.677087756999995</v>
      </c>
      <c r="U1256" s="9">
        <f t="shared" si="3521"/>
        <v>-24.677087756999999</v>
      </c>
      <c r="V1256" s="9">
        <f t="shared" si="3521"/>
        <v>-24.677087756999999</v>
      </c>
      <c r="W1256" s="9">
        <f t="shared" si="3521"/>
        <v>-24.677087756999999</v>
      </c>
      <c r="X1256" s="9">
        <f t="shared" si="3521"/>
        <v>-24.677087757000002</v>
      </c>
      <c r="Y1256" s="9">
        <f t="shared" si="3521"/>
        <v>-24.677087757000002</v>
      </c>
      <c r="Z1256" s="9">
        <f t="shared" si="3521"/>
        <v>-24.677087757000006</v>
      </c>
      <c r="AA1256" s="9">
        <f t="shared" si="3521"/>
        <v>-24.677087757000006</v>
      </c>
      <c r="AB1256" s="9">
        <f t="shared" si="3521"/>
        <v>-24.677087757000006</v>
      </c>
      <c r="AC1256" s="9">
        <f t="shared" si="3521"/>
        <v>-24.677087757000006</v>
      </c>
      <c r="AD1256" s="9">
        <f t="shared" ref="AD1256:AG1256" si="3522">IF(AND(AD1196&lt;=0,AD1211+AD1226+AD1241&lt;0),-(AD1211+AD1226+AD1241),IF(AD1196&lt;=0,0,-MIN(((AD1211+AD1241)/AD1196)*((AD1211+AD1241)&gt;0),(AD1211+AD1241))))</f>
        <v>-24.677087757000006</v>
      </c>
      <c r="AE1256" s="9">
        <f t="shared" si="3522"/>
        <v>-24.677087757000006</v>
      </c>
      <c r="AF1256" s="9">
        <f t="shared" si="3522"/>
        <v>-24.677087757000006</v>
      </c>
      <c r="AG1256" s="9">
        <f t="shared" si="3522"/>
        <v>-24.677087757000002</v>
      </c>
      <c r="AH1256" s="9">
        <f t="shared" ref="AH1256" si="3523">IF(AND(AH1196&lt;=0,AH1211+AH1226+AH1241&lt;0),-(AH1211+AH1226+AH1241),IF(AH1196&lt;=0,0,-MIN(((AH1211+AH1241)/AH1196)*((AH1211+AH1241)&gt;0),(AH1211+AH1241))))</f>
        <v>-24.677087757000002</v>
      </c>
      <c r="AI1256" s="9">
        <f t="shared" ref="AI1256:AM1256" si="3524">IF(AND(AI1196&lt;=0,AI1211+AI1226+AI1241&lt;0),-(AI1211+AI1226+AI1241),IF(AI1196&lt;=0,0,-MIN(((AI1211+AI1241)/AI1196)*((AI1211+AI1241)&gt;0),(AI1211+AI1241))))</f>
        <v>-24.677087756999999</v>
      </c>
      <c r="AJ1256" s="9">
        <f t="shared" si="3524"/>
        <v>-24.677087757000002</v>
      </c>
      <c r="AK1256" s="9">
        <f t="shared" si="3524"/>
        <v>-24.677087757000002</v>
      </c>
      <c r="AL1256" s="9">
        <f t="shared" si="3524"/>
        <v>0</v>
      </c>
      <c r="AM1256" s="9">
        <f t="shared" si="3524"/>
        <v>0</v>
      </c>
    </row>
    <row r="1257" spans="1:39" outlineLevel="2">
      <c r="A1257" s="11">
        <f>ROW()</f>
        <v>1257</v>
      </c>
      <c r="C1257" s="6" t="s">
        <v>3</v>
      </c>
      <c r="D1257" s="39"/>
      <c r="E1257" s="39"/>
      <c r="G1257" s="39"/>
      <c r="H1257" s="39"/>
      <c r="I1257" s="39"/>
      <c r="J1257" s="39"/>
      <c r="K1257" s="39"/>
      <c r="L1257" s="39"/>
      <c r="M1257" s="39"/>
      <c r="N1257" s="39"/>
      <c r="O1257" s="39"/>
      <c r="P1257" s="39"/>
      <c r="Q1257" s="13"/>
      <c r="R1257" s="9">
        <f t="shared" ref="R1257:AC1257" si="3525">IF(AND(R1197&lt;=0,R1212+R1227+R1242&lt;0),-(R1212+R1227+R1242),IF(R1197&lt;=0,0,-MIN(((R1212+R1242)/R1197)*((R1212+R1242)&gt;0),(R1212+R1242))))</f>
        <v>-6.3413536979999998</v>
      </c>
      <c r="S1257" s="9">
        <f t="shared" si="3525"/>
        <v>-6.3413536979999989</v>
      </c>
      <c r="T1257" s="9">
        <f t="shared" si="3525"/>
        <v>-6.3413536979999998</v>
      </c>
      <c r="U1257" s="9">
        <f t="shared" si="3525"/>
        <v>-6.3413536979999989</v>
      </c>
      <c r="V1257" s="9">
        <f t="shared" si="3525"/>
        <v>-6.3413536979999989</v>
      </c>
      <c r="W1257" s="9">
        <f t="shared" si="3525"/>
        <v>-6.341353697999998</v>
      </c>
      <c r="X1257" s="9">
        <f t="shared" si="3525"/>
        <v>-6.3413536979999989</v>
      </c>
      <c r="Y1257" s="9">
        <f t="shared" si="3525"/>
        <v>-6.3413536979999998</v>
      </c>
      <c r="Z1257" s="9">
        <f t="shared" si="3525"/>
        <v>-6.3413536979999989</v>
      </c>
      <c r="AA1257" s="9">
        <f t="shared" si="3525"/>
        <v>-6.341353697999998</v>
      </c>
      <c r="AB1257" s="9">
        <f t="shared" si="3525"/>
        <v>-6.341353697999998</v>
      </c>
      <c r="AC1257" s="9">
        <f t="shared" si="3525"/>
        <v>-6.341353697999998</v>
      </c>
      <c r="AD1257" s="9">
        <f t="shared" ref="AD1257:AG1257" si="3526">IF(AND(AD1197&lt;=0,AD1212+AD1227+AD1242&lt;0),-(AD1212+AD1227+AD1242),IF(AD1197&lt;=0,0,-MIN(((AD1212+AD1242)/AD1197)*((AD1212+AD1242)&gt;0),(AD1212+AD1242))))</f>
        <v>-6.341353697999998</v>
      </c>
      <c r="AE1257" s="9">
        <f t="shared" si="3526"/>
        <v>-6.341353697999998</v>
      </c>
      <c r="AF1257" s="9">
        <f t="shared" si="3526"/>
        <v>-6.341353697999998</v>
      </c>
      <c r="AG1257" s="9">
        <f t="shared" si="3526"/>
        <v>-6.3413536979999972</v>
      </c>
      <c r="AH1257" s="9">
        <f t="shared" ref="AH1257" si="3527">IF(AND(AH1197&lt;=0,AH1212+AH1227+AH1242&lt;0),-(AH1212+AH1227+AH1242),IF(AH1197&lt;=0,0,-MIN(((AH1212+AH1242)/AH1197)*((AH1212+AH1242)&gt;0),(AH1212+AH1242))))</f>
        <v>-6.3413536979999972</v>
      </c>
      <c r="AI1257" s="9">
        <f t="shared" ref="AI1257:AM1257" si="3528">IF(AND(AI1197&lt;=0,AI1212+AI1227+AI1242&lt;0),-(AI1212+AI1227+AI1242),IF(AI1197&lt;=0,0,-MIN(((AI1212+AI1242)/AI1197)*((AI1212+AI1242)&gt;0),(AI1212+AI1242))))</f>
        <v>-6.3413536979999963</v>
      </c>
      <c r="AJ1257" s="9">
        <f t="shared" si="3528"/>
        <v>-6.3413536979999972</v>
      </c>
      <c r="AK1257" s="9">
        <f t="shared" si="3528"/>
        <v>-6.3413536979999972</v>
      </c>
      <c r="AL1257" s="9">
        <f t="shared" si="3528"/>
        <v>0</v>
      </c>
      <c r="AM1257" s="9">
        <f t="shared" si="3528"/>
        <v>0</v>
      </c>
    </row>
    <row r="1258" spans="1:39" outlineLevel="2">
      <c r="A1258" s="11">
        <f>ROW()</f>
        <v>1258</v>
      </c>
      <c r="C1258" s="6" t="s">
        <v>4</v>
      </c>
      <c r="D1258" s="39"/>
      <c r="E1258" s="39"/>
      <c r="G1258" s="39"/>
      <c r="H1258" s="39"/>
      <c r="I1258" s="39"/>
      <c r="J1258" s="39"/>
      <c r="K1258" s="39"/>
      <c r="L1258" s="39"/>
      <c r="M1258" s="39"/>
      <c r="N1258" s="39"/>
      <c r="O1258" s="39"/>
      <c r="P1258" s="39"/>
      <c r="Q1258" s="13"/>
      <c r="R1258" s="9">
        <f t="shared" ref="R1258:AC1258" si="3529">IF(AND(R1198&lt;=0,R1213+R1228+R1243&lt;0),-(R1213+R1228+R1243),IF(R1198&lt;=0,0,-MIN(((R1213+R1243)/R1198)*((R1213+R1243)&gt;0),(R1213+R1243))))</f>
        <v>0</v>
      </c>
      <c r="S1258" s="9">
        <f t="shared" si="3529"/>
        <v>0</v>
      </c>
      <c r="T1258" s="9">
        <f t="shared" si="3529"/>
        <v>0</v>
      </c>
      <c r="U1258" s="9">
        <f t="shared" si="3529"/>
        <v>0</v>
      </c>
      <c r="V1258" s="9">
        <f t="shared" si="3529"/>
        <v>0</v>
      </c>
      <c r="W1258" s="9">
        <f t="shared" si="3529"/>
        <v>0</v>
      </c>
      <c r="X1258" s="9">
        <f t="shared" si="3529"/>
        <v>0</v>
      </c>
      <c r="Y1258" s="9">
        <f t="shared" si="3529"/>
        <v>0</v>
      </c>
      <c r="Z1258" s="9">
        <f t="shared" si="3529"/>
        <v>0</v>
      </c>
      <c r="AA1258" s="9">
        <f t="shared" si="3529"/>
        <v>0</v>
      </c>
      <c r="AB1258" s="9">
        <f t="shared" si="3529"/>
        <v>0</v>
      </c>
      <c r="AC1258" s="9">
        <f t="shared" si="3529"/>
        <v>0</v>
      </c>
      <c r="AD1258" s="9">
        <f t="shared" ref="AD1258:AG1258" si="3530">IF(AND(AD1198&lt;=0,AD1213+AD1228+AD1243&lt;0),-(AD1213+AD1228+AD1243),IF(AD1198&lt;=0,0,-MIN(((AD1213+AD1243)/AD1198)*((AD1213+AD1243)&gt;0),(AD1213+AD1243))))</f>
        <v>0</v>
      </c>
      <c r="AE1258" s="9">
        <f t="shared" si="3530"/>
        <v>0</v>
      </c>
      <c r="AF1258" s="9">
        <f t="shared" si="3530"/>
        <v>0</v>
      </c>
      <c r="AG1258" s="9">
        <f t="shared" si="3530"/>
        <v>0</v>
      </c>
      <c r="AH1258" s="9">
        <f t="shared" ref="AH1258" si="3531">IF(AND(AH1198&lt;=0,AH1213+AH1228+AH1243&lt;0),-(AH1213+AH1228+AH1243),IF(AH1198&lt;=0,0,-MIN(((AH1213+AH1243)/AH1198)*((AH1213+AH1243)&gt;0),(AH1213+AH1243))))</f>
        <v>0</v>
      </c>
      <c r="AI1258" s="9">
        <f t="shared" ref="AI1258:AM1258" si="3532">IF(AND(AI1198&lt;=0,AI1213+AI1228+AI1243&lt;0),-(AI1213+AI1228+AI1243),IF(AI1198&lt;=0,0,-MIN(((AI1213+AI1243)/AI1198)*((AI1213+AI1243)&gt;0),(AI1213+AI1243))))</f>
        <v>0</v>
      </c>
      <c r="AJ1258" s="9">
        <f t="shared" si="3532"/>
        <v>0</v>
      </c>
      <c r="AK1258" s="9">
        <f t="shared" si="3532"/>
        <v>0</v>
      </c>
      <c r="AL1258" s="9">
        <f t="shared" si="3532"/>
        <v>0</v>
      </c>
      <c r="AM1258" s="9">
        <f t="shared" si="3532"/>
        <v>0</v>
      </c>
    </row>
    <row r="1259" spans="1:39" outlineLevel="2">
      <c r="A1259" s="11">
        <f>ROW()</f>
        <v>1259</v>
      </c>
      <c r="C1259" s="6" t="s">
        <v>5</v>
      </c>
      <c r="D1259" s="39"/>
      <c r="E1259" s="39"/>
      <c r="G1259" s="39"/>
      <c r="H1259" s="39"/>
      <c r="I1259" s="39"/>
      <c r="J1259" s="39"/>
      <c r="K1259" s="39"/>
      <c r="L1259" s="39"/>
      <c r="M1259" s="39"/>
      <c r="N1259" s="39"/>
      <c r="O1259" s="39"/>
      <c r="P1259" s="39"/>
      <c r="Q1259" s="13"/>
      <c r="R1259" s="9">
        <f t="shared" ref="R1259:S1259" si="3533">IF(AND(R1199&lt;=0,R1214+R1229+R1244&lt;0),-(R1214+R1229+R1244),IF(R1199&lt;=0,0,-MIN(((R1214+R1244)/R1199)*((R1214+R1244)&gt;0),(R1214+R1244))))</f>
        <v>-0.28165869900000001</v>
      </c>
      <c r="S1259" s="9">
        <f t="shared" si="3533"/>
        <v>-0.28165869900000001</v>
      </c>
      <c r="T1259" s="9">
        <f>IF(AND(T1199&lt;=0,T1214+T1229+T1244&lt;0),-(T1214+T1229+T1244),IF(T1199&lt;=0,0,-MIN(((T1214+T1244)/T1199)*((T1214+T1244)&gt;0),(T1214+T1244))))</f>
        <v>-0.2725483194206158</v>
      </c>
      <c r="U1259" s="9">
        <f t="shared" ref="U1259:AC1259" si="3534">IF(AND(U1199&lt;=0,U1214+U1229+U1244&lt;0),-(U1214+U1229+U1244),IF(U1199&lt;=0,0,-MIN(((U1214+U1244)/U1199)*((U1214+U1244)&gt;0),(U1214+U1244))))</f>
        <v>-0.26413597078667322</v>
      </c>
      <c r="V1259" s="9">
        <f t="shared" si="3534"/>
        <v>-0.26013965584486792</v>
      </c>
      <c r="W1259" s="9">
        <f t="shared" si="3534"/>
        <v>-0.25263338300430271</v>
      </c>
      <c r="X1259" s="9">
        <f t="shared" si="3534"/>
        <v>-0.22513794922181138</v>
      </c>
      <c r="Y1259" s="9">
        <f t="shared" si="3534"/>
        <v>-0.22513794922181138</v>
      </c>
      <c r="Z1259" s="9">
        <f t="shared" si="3534"/>
        <v>-0.22513794922181138</v>
      </c>
      <c r="AA1259" s="9">
        <f t="shared" si="3534"/>
        <v>-0.22513794922181135</v>
      </c>
      <c r="AB1259" s="9">
        <f t="shared" si="3534"/>
        <v>-0.22513794922181135</v>
      </c>
      <c r="AC1259" s="9">
        <f t="shared" si="3534"/>
        <v>-0.22513794922181132</v>
      </c>
      <c r="AD1259" s="9">
        <f t="shared" ref="AD1259:AG1259" si="3535">IF(AND(AD1199&lt;=0,AD1214+AD1229+AD1244&lt;0),-(AD1214+AD1229+AD1244),IF(AD1199&lt;=0,0,-MIN(((AD1214+AD1244)/AD1199)*((AD1214+AD1244)&gt;0),(AD1214+AD1244))))</f>
        <v>-0.22513794922181132</v>
      </c>
      <c r="AE1259" s="9">
        <f t="shared" si="3535"/>
        <v>-0.22513794922181132</v>
      </c>
      <c r="AF1259" s="9">
        <f t="shared" si="3535"/>
        <v>-0.22513794922181132</v>
      </c>
      <c r="AG1259" s="9">
        <f t="shared" si="3535"/>
        <v>-0.22513794922181135</v>
      </c>
      <c r="AH1259" s="9">
        <f t="shared" ref="AH1259" si="3536">IF(AND(AH1199&lt;=0,AH1214+AH1229+AH1244&lt;0),-(AH1214+AH1229+AH1244),IF(AH1199&lt;=0,0,-MIN(((AH1214+AH1244)/AH1199)*((AH1214+AH1244)&gt;0),(AH1214+AH1244))))</f>
        <v>-0.22513794922181135</v>
      </c>
      <c r="AI1259" s="9">
        <f t="shared" ref="AI1259:AM1259" si="3537">IF(AND(AI1199&lt;=0,AI1214+AI1229+AI1244&lt;0),-(AI1214+AI1229+AI1244),IF(AI1199&lt;=0,0,-MIN(((AI1214+AI1244)/AI1199)*((AI1214+AI1244)&gt;0),(AI1214+AI1244))))</f>
        <v>-0.22513794922181138</v>
      </c>
      <c r="AJ1259" s="9">
        <f t="shared" si="3537"/>
        <v>-0.22513794922181135</v>
      </c>
      <c r="AK1259" s="9">
        <f t="shared" si="3537"/>
        <v>-0.22513794922181135</v>
      </c>
      <c r="AL1259" s="9">
        <f t="shared" si="3537"/>
        <v>0</v>
      </c>
      <c r="AM1259" s="9">
        <f t="shared" si="3537"/>
        <v>0</v>
      </c>
    </row>
    <row r="1260" spans="1:39" outlineLevel="2">
      <c r="A1260" s="11">
        <f>ROW()</f>
        <v>1260</v>
      </c>
      <c r="C1260" s="6" t="s">
        <v>473</v>
      </c>
      <c r="D1260" s="39"/>
      <c r="E1260" s="39"/>
      <c r="G1260" s="39"/>
      <c r="H1260" s="39"/>
      <c r="I1260" s="39"/>
      <c r="J1260" s="39"/>
      <c r="K1260" s="39"/>
      <c r="L1260" s="39"/>
      <c r="M1260" s="39"/>
      <c r="N1260" s="39"/>
      <c r="O1260" s="39"/>
      <c r="P1260" s="39"/>
      <c r="Q1260" s="13"/>
      <c r="R1260" s="9">
        <f t="shared" ref="R1260:AG1260" si="3538">IF(AND(R1200&lt;=0,R1215+R1230+R1245&lt;0),-(R1215+R1230+R1245),IF(R1200&lt;=0,0,-MIN(((R1215+R1245)/R1200)*((R1215+R1245)&gt;0),(R1215+R1245))))</f>
        <v>0</v>
      </c>
      <c r="S1260" s="9">
        <f t="shared" si="3538"/>
        <v>0</v>
      </c>
      <c r="T1260" s="9">
        <f t="shared" si="3538"/>
        <v>0</v>
      </c>
      <c r="U1260" s="9">
        <f t="shared" si="3538"/>
        <v>0</v>
      </c>
      <c r="V1260" s="9">
        <f t="shared" si="3538"/>
        <v>0</v>
      </c>
      <c r="W1260" s="9">
        <f t="shared" si="3538"/>
        <v>0</v>
      </c>
      <c r="X1260" s="9">
        <f t="shared" si="3538"/>
        <v>0</v>
      </c>
      <c r="Y1260" s="9">
        <f t="shared" si="3538"/>
        <v>0</v>
      </c>
      <c r="Z1260" s="9">
        <f t="shared" si="3538"/>
        <v>0</v>
      </c>
      <c r="AA1260" s="9">
        <f t="shared" si="3538"/>
        <v>0</v>
      </c>
      <c r="AB1260" s="9">
        <f t="shared" si="3538"/>
        <v>0</v>
      </c>
      <c r="AC1260" s="9">
        <f t="shared" si="3538"/>
        <v>0</v>
      </c>
      <c r="AD1260" s="9">
        <f t="shared" si="3538"/>
        <v>0</v>
      </c>
      <c r="AE1260" s="9">
        <f t="shared" si="3538"/>
        <v>0</v>
      </c>
      <c r="AF1260" s="9">
        <f t="shared" si="3538"/>
        <v>0</v>
      </c>
      <c r="AG1260" s="9">
        <f t="shared" si="3538"/>
        <v>0</v>
      </c>
      <c r="AH1260" s="9">
        <f t="shared" ref="AH1260" si="3539">IF(AND(AH1200&lt;=0,AH1215+AH1230+AH1245&lt;0),-(AH1215+AH1230+AH1245),IF(AH1200&lt;=0,0,-MIN(((AH1215+AH1245)/AH1200)*((AH1215+AH1245)&gt;0),(AH1215+AH1245))))</f>
        <v>0</v>
      </c>
      <c r="AI1260" s="9">
        <f t="shared" ref="AI1260:AM1260" si="3540">IF(AND(AI1200&lt;=0,AI1215+AI1230+AI1245&lt;0),-(AI1215+AI1230+AI1245),IF(AI1200&lt;=0,0,-MIN(((AI1215+AI1245)/AI1200)*((AI1215+AI1245)&gt;0),(AI1215+AI1245))))</f>
        <v>0</v>
      </c>
      <c r="AJ1260" s="9">
        <f t="shared" si="3540"/>
        <v>0</v>
      </c>
      <c r="AK1260" s="9">
        <f t="shared" si="3540"/>
        <v>0</v>
      </c>
      <c r="AL1260" s="9">
        <f t="shared" si="3540"/>
        <v>0</v>
      </c>
      <c r="AM1260" s="9">
        <f t="shared" si="3540"/>
        <v>0</v>
      </c>
    </row>
    <row r="1261" spans="1:39" outlineLevel="2">
      <c r="A1261" s="11">
        <f>ROW()</f>
        <v>1261</v>
      </c>
      <c r="C1261" s="6" t="s">
        <v>474</v>
      </c>
      <c r="D1261" s="39"/>
      <c r="E1261" s="39"/>
      <c r="G1261" s="39"/>
      <c r="H1261" s="39"/>
      <c r="I1261" s="39"/>
      <c r="J1261" s="39"/>
      <c r="K1261" s="39"/>
      <c r="L1261" s="39"/>
      <c r="M1261" s="39"/>
      <c r="N1261" s="39"/>
      <c r="O1261" s="39"/>
      <c r="P1261" s="39"/>
      <c r="Q1261" s="13"/>
      <c r="R1261" s="9">
        <f t="shared" ref="R1261:AG1261" si="3541">IF(AND(R1201&lt;=0,R1216+R1231+R1246&lt;0),-(R1216+R1231+R1246),IF(R1201&lt;=0,0,-MIN(((R1216+R1246)/R1201)*((R1216+R1246)&gt;0),(R1216+R1246))))</f>
        <v>0</v>
      </c>
      <c r="S1261" s="9">
        <f t="shared" si="3541"/>
        <v>0</v>
      </c>
      <c r="T1261" s="9">
        <f t="shared" si="3541"/>
        <v>0</v>
      </c>
      <c r="U1261" s="9">
        <f t="shared" si="3541"/>
        <v>0</v>
      </c>
      <c r="V1261" s="9">
        <f t="shared" si="3541"/>
        <v>0</v>
      </c>
      <c r="W1261" s="9">
        <f t="shared" si="3541"/>
        <v>0</v>
      </c>
      <c r="X1261" s="9">
        <f t="shared" si="3541"/>
        <v>0</v>
      </c>
      <c r="Y1261" s="9">
        <f t="shared" si="3541"/>
        <v>0</v>
      </c>
      <c r="Z1261" s="9">
        <f t="shared" si="3541"/>
        <v>0</v>
      </c>
      <c r="AA1261" s="9">
        <f t="shared" si="3541"/>
        <v>0</v>
      </c>
      <c r="AB1261" s="9">
        <f t="shared" si="3541"/>
        <v>0</v>
      </c>
      <c r="AC1261" s="9">
        <f t="shared" si="3541"/>
        <v>0</v>
      </c>
      <c r="AD1261" s="9">
        <f t="shared" si="3541"/>
        <v>0</v>
      </c>
      <c r="AE1261" s="9">
        <f t="shared" si="3541"/>
        <v>0</v>
      </c>
      <c r="AF1261" s="9">
        <f t="shared" si="3541"/>
        <v>0</v>
      </c>
      <c r="AG1261" s="9">
        <f t="shared" si="3541"/>
        <v>0</v>
      </c>
      <c r="AH1261" s="9">
        <f t="shared" ref="AH1261" si="3542">IF(AND(AH1201&lt;=0,AH1216+AH1231+AH1246&lt;0),-(AH1216+AH1231+AH1246),IF(AH1201&lt;=0,0,-MIN(((AH1216+AH1246)/AH1201)*((AH1216+AH1246)&gt;0),(AH1216+AH1246))))</f>
        <v>0</v>
      </c>
      <c r="AI1261" s="9">
        <f t="shared" ref="AI1261:AM1261" si="3543">IF(AND(AI1201&lt;=0,AI1216+AI1231+AI1246&lt;0),-(AI1216+AI1231+AI1246),IF(AI1201&lt;=0,0,-MIN(((AI1216+AI1246)/AI1201)*((AI1216+AI1246)&gt;0),(AI1216+AI1246))))</f>
        <v>0</v>
      </c>
      <c r="AJ1261" s="9">
        <f t="shared" si="3543"/>
        <v>0</v>
      </c>
      <c r="AK1261" s="9">
        <f t="shared" si="3543"/>
        <v>0</v>
      </c>
      <c r="AL1261" s="9">
        <f t="shared" si="3543"/>
        <v>0</v>
      </c>
      <c r="AM1261" s="9">
        <f t="shared" si="3543"/>
        <v>0</v>
      </c>
    </row>
    <row r="1262" spans="1:39" outlineLevel="2">
      <c r="A1262" s="11">
        <f>ROW()</f>
        <v>1262</v>
      </c>
      <c r="C1262" s="6" t="s">
        <v>477</v>
      </c>
      <c r="D1262" s="39"/>
      <c r="E1262" s="39"/>
      <c r="G1262" s="39"/>
      <c r="H1262" s="39"/>
      <c r="I1262" s="39"/>
      <c r="J1262" s="39"/>
      <c r="K1262" s="39"/>
      <c r="L1262" s="39"/>
      <c r="M1262" s="39"/>
      <c r="N1262" s="39"/>
      <c r="O1262" s="39"/>
      <c r="P1262" s="39"/>
      <c r="Q1262" s="13"/>
      <c r="R1262" s="9">
        <f t="shared" ref="R1262:AG1262" si="3544">IF(AND(R1202&lt;=0,R1217+R1232+R1247&lt;0),-(R1217+R1232+R1247),IF(R1202&lt;=0,0,-MIN(((R1217+R1247)/R1202)*((R1217+R1247)&gt;0),(R1217+R1247))))</f>
        <v>0</v>
      </c>
      <c r="S1262" s="9">
        <f t="shared" si="3544"/>
        <v>0</v>
      </c>
      <c r="T1262" s="9">
        <f t="shared" si="3544"/>
        <v>0</v>
      </c>
      <c r="U1262" s="9">
        <f t="shared" si="3544"/>
        <v>0</v>
      </c>
      <c r="V1262" s="9">
        <f t="shared" si="3544"/>
        <v>0</v>
      </c>
      <c r="W1262" s="9">
        <f t="shared" si="3544"/>
        <v>0</v>
      </c>
      <c r="X1262" s="9">
        <f t="shared" si="3544"/>
        <v>0</v>
      </c>
      <c r="Y1262" s="9">
        <f t="shared" si="3544"/>
        <v>0</v>
      </c>
      <c r="Z1262" s="9">
        <f t="shared" si="3544"/>
        <v>0</v>
      </c>
      <c r="AA1262" s="9">
        <f t="shared" si="3544"/>
        <v>0</v>
      </c>
      <c r="AB1262" s="9">
        <f t="shared" si="3544"/>
        <v>0</v>
      </c>
      <c r="AC1262" s="9">
        <f t="shared" si="3544"/>
        <v>0</v>
      </c>
      <c r="AD1262" s="9">
        <f t="shared" si="3544"/>
        <v>0</v>
      </c>
      <c r="AE1262" s="9">
        <f t="shared" si="3544"/>
        <v>0</v>
      </c>
      <c r="AF1262" s="9">
        <f t="shared" si="3544"/>
        <v>0</v>
      </c>
      <c r="AG1262" s="9">
        <f t="shared" si="3544"/>
        <v>0</v>
      </c>
      <c r="AH1262" s="9">
        <f t="shared" ref="AH1262" si="3545">IF(AND(AH1202&lt;=0,AH1217+AH1232+AH1247&lt;0),-(AH1217+AH1232+AH1247),IF(AH1202&lt;=0,0,-MIN(((AH1217+AH1247)/AH1202)*((AH1217+AH1247)&gt;0),(AH1217+AH1247))))</f>
        <v>0</v>
      </c>
      <c r="AI1262" s="9">
        <f t="shared" ref="AI1262:AM1262" si="3546">IF(AND(AI1202&lt;=0,AI1217+AI1232+AI1247&lt;0),-(AI1217+AI1232+AI1247),IF(AI1202&lt;=0,0,-MIN(((AI1217+AI1247)/AI1202)*((AI1217+AI1247)&gt;0),(AI1217+AI1247))))</f>
        <v>0</v>
      </c>
      <c r="AJ1262" s="9">
        <f t="shared" si="3546"/>
        <v>0</v>
      </c>
      <c r="AK1262" s="9">
        <f t="shared" si="3546"/>
        <v>0</v>
      </c>
      <c r="AL1262" s="9">
        <f t="shared" si="3546"/>
        <v>0</v>
      </c>
      <c r="AM1262" s="9">
        <f t="shared" si="3546"/>
        <v>0</v>
      </c>
    </row>
    <row r="1263" spans="1:39" outlineLevel="2">
      <c r="A1263" s="11">
        <f>ROW()</f>
        <v>1263</v>
      </c>
      <c r="C1263" s="6" t="s">
        <v>511</v>
      </c>
      <c r="D1263" s="39"/>
      <c r="E1263" s="39"/>
      <c r="G1263" s="39"/>
      <c r="H1263" s="39"/>
      <c r="I1263" s="39"/>
      <c r="J1263" s="39"/>
      <c r="K1263" s="39"/>
      <c r="L1263" s="39"/>
      <c r="M1263" s="39"/>
      <c r="N1263" s="39"/>
      <c r="O1263" s="39"/>
      <c r="P1263" s="39"/>
      <c r="Q1263" s="13"/>
      <c r="R1263" s="9">
        <f t="shared" ref="R1263:AG1263" si="3547">IF(AND(R1203&lt;=0,R1218+R1233+R1248&lt;0),-(R1218+R1233+R1248),IF(R1203&lt;=0,0,-MIN(((R1218+R1248)/R1203)*((R1218+R1248)&gt;0),(R1218+R1248))))</f>
        <v>0</v>
      </c>
      <c r="S1263" s="9">
        <f t="shared" si="3547"/>
        <v>0</v>
      </c>
      <c r="T1263" s="9">
        <f t="shared" si="3547"/>
        <v>0</v>
      </c>
      <c r="U1263" s="9">
        <f t="shared" si="3547"/>
        <v>0</v>
      </c>
      <c r="V1263" s="9">
        <f t="shared" si="3547"/>
        <v>0</v>
      </c>
      <c r="W1263" s="9">
        <f t="shared" si="3547"/>
        <v>0</v>
      </c>
      <c r="X1263" s="9">
        <f t="shared" si="3547"/>
        <v>0</v>
      </c>
      <c r="Y1263" s="9">
        <f t="shared" si="3547"/>
        <v>0</v>
      </c>
      <c r="Z1263" s="9">
        <f t="shared" si="3547"/>
        <v>0</v>
      </c>
      <c r="AA1263" s="9">
        <f t="shared" si="3547"/>
        <v>0</v>
      </c>
      <c r="AB1263" s="9">
        <f t="shared" si="3547"/>
        <v>0</v>
      </c>
      <c r="AC1263" s="9">
        <f t="shared" si="3547"/>
        <v>0</v>
      </c>
      <c r="AD1263" s="9">
        <f t="shared" si="3547"/>
        <v>0</v>
      </c>
      <c r="AE1263" s="9">
        <f t="shared" si="3547"/>
        <v>0</v>
      </c>
      <c r="AF1263" s="9">
        <f t="shared" si="3547"/>
        <v>0</v>
      </c>
      <c r="AG1263" s="9">
        <f t="shared" si="3547"/>
        <v>0</v>
      </c>
      <c r="AH1263" s="9">
        <f t="shared" ref="AH1263" si="3548">IF(AND(AH1203&lt;=0,AH1218+AH1233+AH1248&lt;0),-(AH1218+AH1233+AH1248),IF(AH1203&lt;=0,0,-MIN(((AH1218+AH1248)/AH1203)*((AH1218+AH1248)&gt;0),(AH1218+AH1248))))</f>
        <v>0</v>
      </c>
      <c r="AI1263" s="9">
        <f t="shared" ref="AI1263:AM1263" si="3549">IF(AND(AI1203&lt;=0,AI1218+AI1233+AI1248&lt;0),-(AI1218+AI1233+AI1248),IF(AI1203&lt;=0,0,-MIN(((AI1218+AI1248)/AI1203)*((AI1218+AI1248)&gt;0),(AI1218+AI1248))))</f>
        <v>0</v>
      </c>
      <c r="AJ1263" s="9">
        <f t="shared" si="3549"/>
        <v>0</v>
      </c>
      <c r="AK1263" s="9">
        <f t="shared" si="3549"/>
        <v>0</v>
      </c>
      <c r="AL1263" s="9">
        <f t="shared" si="3549"/>
        <v>0</v>
      </c>
      <c r="AM1263" s="9">
        <f t="shared" si="3549"/>
        <v>0</v>
      </c>
    </row>
    <row r="1264" spans="1:39" outlineLevel="2">
      <c r="A1264" s="11">
        <f>ROW()</f>
        <v>1264</v>
      </c>
      <c r="C1264" s="6" t="s">
        <v>655</v>
      </c>
      <c r="D1264" s="39"/>
      <c r="E1264" s="39"/>
      <c r="G1264" s="39"/>
      <c r="H1264" s="39"/>
      <c r="I1264" s="39"/>
      <c r="J1264" s="39"/>
      <c r="K1264" s="39"/>
      <c r="L1264" s="39"/>
      <c r="M1264" s="39"/>
      <c r="N1264" s="39"/>
      <c r="O1264" s="39"/>
      <c r="P1264" s="39"/>
      <c r="Q1264" s="13"/>
      <c r="R1264" s="9">
        <f t="shared" ref="R1264:AG1264" si="3550">IF(AND(R1204&lt;=0,R1219+R1234+R1249&lt;0),-(R1219+R1234+R1249),IF(R1204&lt;=0,0,-MIN(((R1219+R1249)/R1204)*((R1219+R1249)&gt;0),(R1219+R1249))))</f>
        <v>0</v>
      </c>
      <c r="S1264" s="9">
        <f t="shared" si="3550"/>
        <v>0</v>
      </c>
      <c r="T1264" s="9">
        <f t="shared" si="3550"/>
        <v>0</v>
      </c>
      <c r="U1264" s="9">
        <f t="shared" si="3550"/>
        <v>0</v>
      </c>
      <c r="V1264" s="9">
        <f t="shared" si="3550"/>
        <v>0</v>
      </c>
      <c r="W1264" s="9">
        <f t="shared" si="3550"/>
        <v>0</v>
      </c>
      <c r="X1264" s="9">
        <f t="shared" si="3550"/>
        <v>0</v>
      </c>
      <c r="Y1264" s="9">
        <f t="shared" si="3550"/>
        <v>0</v>
      </c>
      <c r="Z1264" s="9">
        <f t="shared" si="3550"/>
        <v>0</v>
      </c>
      <c r="AA1264" s="9">
        <f t="shared" si="3550"/>
        <v>0</v>
      </c>
      <c r="AB1264" s="9">
        <f t="shared" si="3550"/>
        <v>0</v>
      </c>
      <c r="AC1264" s="9">
        <f t="shared" si="3550"/>
        <v>0</v>
      </c>
      <c r="AD1264" s="9">
        <f t="shared" si="3550"/>
        <v>0</v>
      </c>
      <c r="AE1264" s="9">
        <f t="shared" si="3550"/>
        <v>0</v>
      </c>
      <c r="AF1264" s="9">
        <f t="shared" si="3550"/>
        <v>0</v>
      </c>
      <c r="AG1264" s="9">
        <f t="shared" si="3550"/>
        <v>0</v>
      </c>
      <c r="AH1264" s="9">
        <f t="shared" ref="AH1264" si="3551">IF(AND(AH1204&lt;=0,AH1219+AH1234+AH1249&lt;0),-(AH1219+AH1234+AH1249),IF(AH1204&lt;=0,0,-MIN(((AH1219+AH1249)/AH1204)*((AH1219+AH1249)&gt;0),(AH1219+AH1249))))</f>
        <v>0</v>
      </c>
      <c r="AI1264" s="9">
        <f t="shared" ref="AI1264:AM1264" si="3552">IF(AND(AI1204&lt;=0,AI1219+AI1234+AI1249&lt;0),-(AI1219+AI1234+AI1249),IF(AI1204&lt;=0,0,-MIN(((AI1219+AI1249)/AI1204)*((AI1219+AI1249)&gt;0),(AI1219+AI1249))))</f>
        <v>0</v>
      </c>
      <c r="AJ1264" s="9">
        <f t="shared" si="3552"/>
        <v>0</v>
      </c>
      <c r="AK1264" s="9">
        <f t="shared" si="3552"/>
        <v>0</v>
      </c>
      <c r="AL1264" s="9">
        <f t="shared" si="3552"/>
        <v>0</v>
      </c>
      <c r="AM1264" s="9">
        <f t="shared" si="3552"/>
        <v>0</v>
      </c>
    </row>
    <row r="1265" spans="1:39" outlineLevel="2">
      <c r="A1265" s="11">
        <f>ROW()</f>
        <v>1265</v>
      </c>
      <c r="C1265" s="6" t="s">
        <v>656</v>
      </c>
      <c r="D1265" s="39"/>
      <c r="E1265" s="39"/>
      <c r="G1265" s="39"/>
      <c r="H1265" s="39"/>
      <c r="I1265" s="39"/>
      <c r="J1265" s="39"/>
      <c r="K1265" s="39"/>
      <c r="L1265" s="39"/>
      <c r="M1265" s="39"/>
      <c r="N1265" s="39"/>
      <c r="O1265" s="39"/>
      <c r="P1265" s="39"/>
      <c r="Q1265" s="13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</row>
    <row r="1266" spans="1:39" outlineLevel="2">
      <c r="A1266" s="11">
        <f>ROW()</f>
        <v>1266</v>
      </c>
      <c r="C1266" s="6" t="s">
        <v>667</v>
      </c>
      <c r="D1266" s="39"/>
      <c r="E1266" s="39"/>
      <c r="G1266" s="39"/>
      <c r="H1266" s="39"/>
      <c r="I1266" s="39"/>
      <c r="J1266" s="39"/>
      <c r="K1266" s="39"/>
      <c r="L1266" s="39"/>
      <c r="M1266" s="39"/>
      <c r="N1266" s="39"/>
      <c r="O1266" s="39"/>
      <c r="P1266" s="39"/>
      <c r="Q1266" s="13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</row>
    <row r="1267" spans="1:39" outlineLevel="2">
      <c r="A1267" s="11">
        <f>ROW()</f>
        <v>1267</v>
      </c>
      <c r="C1267" s="6" t="s">
        <v>212</v>
      </c>
      <c r="D1267" s="39"/>
      <c r="E1267" s="39"/>
      <c r="G1267" s="39"/>
      <c r="H1267" s="39"/>
      <c r="I1267" s="39"/>
      <c r="J1267" s="39"/>
      <c r="K1267" s="39"/>
      <c r="L1267" s="39"/>
      <c r="M1267" s="39"/>
      <c r="N1267" s="39"/>
      <c r="O1267" s="39"/>
      <c r="P1267" s="39"/>
      <c r="Q1267" s="9"/>
      <c r="R1267" s="9">
        <v>0</v>
      </c>
      <c r="S1267" s="9">
        <v>0</v>
      </c>
      <c r="T1267" s="9">
        <v>0</v>
      </c>
      <c r="U1267" s="9">
        <v>0</v>
      </c>
      <c r="V1267" s="9">
        <v>0</v>
      </c>
      <c r="W1267" s="9">
        <v>0</v>
      </c>
      <c r="X1267" s="9">
        <v>0</v>
      </c>
      <c r="Y1267" s="9">
        <v>0</v>
      </c>
      <c r="Z1267" s="9">
        <v>0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9">
        <v>0</v>
      </c>
      <c r="AH1267" s="9">
        <v>0</v>
      </c>
      <c r="AI1267" s="9">
        <v>0</v>
      </c>
      <c r="AJ1267" s="9">
        <v>0</v>
      </c>
      <c r="AK1267" s="9">
        <v>0</v>
      </c>
      <c r="AL1267" s="9">
        <v>0</v>
      </c>
      <c r="AM1267" s="9">
        <v>0</v>
      </c>
    </row>
    <row r="1268" spans="1:39" outlineLevel="2">
      <c r="A1268" s="11">
        <f>ROW()</f>
        <v>1268</v>
      </c>
      <c r="C1268" s="30" t="s">
        <v>362</v>
      </c>
      <c r="D1268" s="90"/>
      <c r="E1268" s="90"/>
      <c r="F1268" s="90"/>
      <c r="G1268" s="90"/>
      <c r="H1268" s="90"/>
      <c r="I1268" s="90"/>
      <c r="J1268" s="90"/>
      <c r="K1268" s="90"/>
      <c r="L1268" s="90"/>
      <c r="M1268" s="90"/>
      <c r="N1268" s="90"/>
      <c r="O1268" s="90"/>
      <c r="P1268" s="90"/>
      <c r="Q1268" s="14"/>
      <c r="R1268" s="14">
        <f t="shared" ref="R1268:S1268" si="3553">IF(AND(R1208&lt;=0,R1223+R1238+R1253&lt;0),-(R1223+R1238+R1253),IF(R1208&lt;=0,0,-MIN(((R1223+R1253)/R1208)*((R1223+R1253)&gt;0),(R1223+R1253))))</f>
        <v>0</v>
      </c>
      <c r="S1268" s="14">
        <f t="shared" si="3553"/>
        <v>0</v>
      </c>
      <c r="T1268" s="14">
        <f>IF(AND(T1208&lt;=0,T1223+T1238+T1253&lt;0),-(T1223+T1238+T1253),IF(T1208&lt;=0,0,-MIN(((T1223+T1253)/T1208)*((T1223+T1253)&gt;0),(T1223+T1253))))</f>
        <v>0</v>
      </c>
      <c r="U1268" s="14">
        <f t="shared" ref="U1268:AC1268" si="3554">IF(AND(U1208&lt;=0,U1223+U1238+U1253&lt;0),-(U1223+U1238+U1253),IF(U1208&lt;=0,0,-MIN(((U1223+U1253)/U1208)*((U1223+U1253)&gt;0),(U1223+U1253))))</f>
        <v>0</v>
      </c>
      <c r="V1268" s="14">
        <f t="shared" si="3554"/>
        <v>0</v>
      </c>
      <c r="W1268" s="14">
        <f t="shared" si="3554"/>
        <v>0</v>
      </c>
      <c r="X1268" s="14">
        <f t="shared" si="3554"/>
        <v>0</v>
      </c>
      <c r="Y1268" s="14">
        <f t="shared" si="3554"/>
        <v>0</v>
      </c>
      <c r="Z1268" s="14">
        <f t="shared" si="3554"/>
        <v>0</v>
      </c>
      <c r="AA1268" s="14">
        <f t="shared" si="3554"/>
        <v>0</v>
      </c>
      <c r="AB1268" s="14">
        <f t="shared" si="3554"/>
        <v>0</v>
      </c>
      <c r="AC1268" s="14">
        <f t="shared" si="3554"/>
        <v>0</v>
      </c>
      <c r="AD1268" s="14">
        <f t="shared" ref="AD1268:AM1268" si="3555">IF(AND(AD1208&lt;=0,AD1223+AD1238+AD1253&lt;0),-(AD1223+AD1238+AD1253),IF(AD1208&lt;=0,0,-MIN(((AD1223+AD1253)/AD1208)*((AD1223+AD1253)&gt;0),(AD1223+AD1253))))</f>
        <v>0</v>
      </c>
      <c r="AE1268" s="14">
        <f t="shared" si="3555"/>
        <v>0</v>
      </c>
      <c r="AF1268" s="14">
        <f t="shared" si="3555"/>
        <v>0</v>
      </c>
      <c r="AG1268" s="14">
        <f t="shared" si="3555"/>
        <v>0</v>
      </c>
      <c r="AH1268" s="14">
        <f t="shared" ref="AH1268" si="3556">IF(AND(AH1208&lt;=0,AH1223+AH1238+AH1253&lt;0),-(AH1223+AH1238+AH1253),IF(AH1208&lt;=0,0,-MIN(((AH1223+AH1253)/AH1208)*((AH1223+AH1253)&gt;0),(AH1223+AH1253))))</f>
        <v>0</v>
      </c>
      <c r="AI1268" s="14">
        <f t="shared" si="3555"/>
        <v>0</v>
      </c>
      <c r="AJ1268" s="14">
        <f t="shared" si="3555"/>
        <v>0</v>
      </c>
      <c r="AK1268" s="14">
        <f t="shared" si="3555"/>
        <v>0</v>
      </c>
      <c r="AL1268" s="14">
        <f t="shared" si="3555"/>
        <v>0</v>
      </c>
      <c r="AM1268" s="14">
        <f t="shared" si="3555"/>
        <v>0</v>
      </c>
    </row>
    <row r="1269" spans="1:39" outlineLevel="2">
      <c r="A1269" s="11">
        <f>ROW()</f>
        <v>1269</v>
      </c>
      <c r="C1269" s="6" t="s">
        <v>1</v>
      </c>
      <c r="D1269" s="39"/>
      <c r="E1269" s="39"/>
      <c r="F1269" s="39"/>
      <c r="G1269" s="39"/>
      <c r="H1269" s="39"/>
      <c r="I1269" s="39"/>
      <c r="J1269" s="39"/>
      <c r="K1269" s="39"/>
      <c r="L1269" s="39"/>
      <c r="M1269" s="39"/>
      <c r="N1269" s="39"/>
      <c r="O1269" s="39"/>
      <c r="P1269" s="39"/>
      <c r="Q1269" s="9"/>
      <c r="R1269" s="9">
        <f t="shared" ref="R1269" si="3557">SUM(R1256:R1268)</f>
        <v>-31.300100153999995</v>
      </c>
      <c r="S1269" s="9">
        <f t="shared" ref="S1269" si="3558">SUM(S1256:S1268)</f>
        <v>-31.300100153999995</v>
      </c>
      <c r="T1269" s="9">
        <f t="shared" ref="T1269" si="3559">SUM(T1256:T1268)</f>
        <v>-31.290989774420609</v>
      </c>
      <c r="U1269" s="9">
        <f t="shared" ref="U1269" si="3560">SUM(U1256:U1268)</f>
        <v>-31.28257742578667</v>
      </c>
      <c r="V1269" s="9">
        <f t="shared" ref="V1269" si="3561">SUM(V1256:V1268)</f>
        <v>-31.278581110844865</v>
      </c>
      <c r="W1269" s="9">
        <f t="shared" ref="W1269" si="3562">SUM(W1256:W1268)</f>
        <v>-31.271074838004299</v>
      </c>
      <c r="X1269" s="9">
        <f t="shared" ref="X1269" si="3563">SUM(X1256:X1268)</f>
        <v>-31.243579404221812</v>
      </c>
      <c r="Y1269" s="9">
        <f t="shared" ref="Y1269" si="3564">SUM(Y1256:Y1268)</f>
        <v>-31.243579404221812</v>
      </c>
      <c r="Z1269" s="9">
        <f t="shared" ref="Z1269" si="3565">SUM(Z1256:Z1268)</f>
        <v>-31.243579404221816</v>
      </c>
      <c r="AA1269" s="9">
        <f t="shared" ref="AA1269" si="3566">SUM(AA1256:AA1268)</f>
        <v>-31.243579404221816</v>
      </c>
      <c r="AB1269" s="9">
        <f t="shared" ref="AB1269" si="3567">SUM(AB1256:AB1268)</f>
        <v>-31.243579404221816</v>
      </c>
      <c r="AC1269" s="9">
        <f t="shared" ref="AC1269:AG1269" si="3568">SUM(AC1256:AC1268)</f>
        <v>-31.243579404221816</v>
      </c>
      <c r="AD1269" s="9">
        <f t="shared" si="3568"/>
        <v>-31.243579404221816</v>
      </c>
      <c r="AE1269" s="9">
        <f t="shared" si="3568"/>
        <v>-31.243579404221816</v>
      </c>
      <c r="AF1269" s="9">
        <f t="shared" si="3568"/>
        <v>-31.243579404221816</v>
      </c>
      <c r="AG1269" s="9">
        <f t="shared" si="3568"/>
        <v>-31.243579404221812</v>
      </c>
      <c r="AH1269" s="9">
        <f t="shared" ref="AH1269" si="3569">SUM(AH1256:AH1268)</f>
        <v>-31.243579404221812</v>
      </c>
      <c r="AI1269" s="9">
        <f t="shared" ref="AI1269:AM1269" si="3570">SUM(AI1256:AI1268)</f>
        <v>-31.243579404221805</v>
      </c>
      <c r="AJ1269" s="9">
        <f t="shared" si="3570"/>
        <v>-31.243579404221812</v>
      </c>
      <c r="AK1269" s="9">
        <f t="shared" si="3570"/>
        <v>-31.243579404221812</v>
      </c>
      <c r="AL1269" s="9">
        <f t="shared" si="3570"/>
        <v>0</v>
      </c>
      <c r="AM1269" s="9">
        <f t="shared" si="3570"/>
        <v>0</v>
      </c>
    </row>
    <row r="1270" spans="1:39" outlineLevel="2">
      <c r="A1270" s="11">
        <f>ROW()</f>
        <v>1270</v>
      </c>
      <c r="B1270" s="343" t="s">
        <v>70</v>
      </c>
      <c r="D1270" s="39"/>
      <c r="E1270" s="39"/>
      <c r="F1270" s="39"/>
      <c r="G1270" s="39"/>
      <c r="H1270" s="39"/>
      <c r="I1270" s="39"/>
      <c r="J1270" s="39"/>
      <c r="K1270" s="39"/>
      <c r="L1270" s="39"/>
      <c r="M1270" s="39"/>
      <c r="N1270" s="39"/>
      <c r="O1270" s="39"/>
      <c r="P1270" s="39"/>
      <c r="Q1270" s="39"/>
      <c r="R1270" s="39"/>
      <c r="S1270" s="39"/>
      <c r="T1270" s="39"/>
      <c r="U1270" s="39"/>
      <c r="V1270" s="39"/>
      <c r="W1270" s="39"/>
      <c r="X1270" s="39"/>
      <c r="Y1270" s="39"/>
      <c r="Z1270" s="39"/>
      <c r="AA1270" s="39"/>
      <c r="AB1270" s="39"/>
      <c r="AC1270" s="39"/>
      <c r="AD1270" s="39"/>
      <c r="AE1270" s="39"/>
      <c r="AF1270" s="39"/>
      <c r="AG1270" s="39"/>
      <c r="AH1270" s="39"/>
      <c r="AI1270" s="39"/>
      <c r="AJ1270" s="39"/>
      <c r="AK1270" s="39"/>
      <c r="AL1270" s="39"/>
      <c r="AM1270" s="39"/>
    </row>
    <row r="1271" spans="1:39" outlineLevel="2">
      <c r="A1271" s="11">
        <f>ROW()</f>
        <v>1271</v>
      </c>
      <c r="C1271" s="6" t="s">
        <v>2</v>
      </c>
      <c r="D1271" s="39"/>
      <c r="E1271" s="39"/>
      <c r="F1271" s="39"/>
      <c r="G1271" s="39"/>
      <c r="H1271" s="39"/>
      <c r="I1271" s="39"/>
      <c r="J1271" s="39"/>
      <c r="K1271" s="39"/>
      <c r="L1271" s="39"/>
      <c r="M1271" s="39"/>
      <c r="N1271" s="39"/>
      <c r="O1271" s="39"/>
      <c r="P1271" s="39"/>
      <c r="Q1271" s="9">
        <f t="shared" ref="Q1271:AC1271" si="3571">Q1211+Q1226+Q1241+Q1256</f>
        <v>493.54175513999991</v>
      </c>
      <c r="R1271" s="9">
        <f t="shared" si="3571"/>
        <v>468.86466738299993</v>
      </c>
      <c r="S1271" s="9">
        <f t="shared" si="3571"/>
        <v>444.18757962599994</v>
      </c>
      <c r="T1271" s="9">
        <f t="shared" si="3571"/>
        <v>419.51049186899996</v>
      </c>
      <c r="U1271" s="9">
        <f t="shared" si="3571"/>
        <v>394.83340411199998</v>
      </c>
      <c r="V1271" s="9">
        <f t="shared" si="3571"/>
        <v>370.156316355</v>
      </c>
      <c r="W1271" s="9">
        <f t="shared" si="3571"/>
        <v>345.47922859800002</v>
      </c>
      <c r="X1271" s="9">
        <f t="shared" si="3571"/>
        <v>320.80214084100004</v>
      </c>
      <c r="Y1271" s="9">
        <f t="shared" si="3571"/>
        <v>296.12505308400006</v>
      </c>
      <c r="Z1271" s="9">
        <f t="shared" si="3571"/>
        <v>271.44796532700008</v>
      </c>
      <c r="AA1271" s="9">
        <f t="shared" si="3571"/>
        <v>246.77087757000007</v>
      </c>
      <c r="AB1271" s="9">
        <f t="shared" si="3571"/>
        <v>222.09378981300006</v>
      </c>
      <c r="AC1271" s="9">
        <f t="shared" si="3571"/>
        <v>197.41670205600005</v>
      </c>
      <c r="AD1271" s="9">
        <f t="shared" ref="AD1271:AG1271" si="3572">AD1211+AD1226+AD1241+AD1256</f>
        <v>172.73961429900004</v>
      </c>
      <c r="AE1271" s="9">
        <f t="shared" si="3572"/>
        <v>148.06252654200003</v>
      </c>
      <c r="AF1271" s="9">
        <f t="shared" si="3572"/>
        <v>123.38543878500002</v>
      </c>
      <c r="AG1271" s="9">
        <f t="shared" si="3572"/>
        <v>98.70835102800001</v>
      </c>
      <c r="AH1271" s="9">
        <f t="shared" ref="AH1271" si="3573">AH1211+AH1226+AH1241+AH1256</f>
        <v>74.031263271</v>
      </c>
      <c r="AI1271" s="9">
        <f t="shared" ref="AI1271:AM1271" si="3574">AI1211+AI1226+AI1241+AI1256</f>
        <v>49.354175514000005</v>
      </c>
      <c r="AJ1271" s="9">
        <f t="shared" si="3574"/>
        <v>24.677087757000002</v>
      </c>
      <c r="AK1271" s="9">
        <f t="shared" si="3574"/>
        <v>0</v>
      </c>
      <c r="AL1271" s="9">
        <f t="shared" si="3574"/>
        <v>0</v>
      </c>
      <c r="AM1271" s="9">
        <f t="shared" si="3574"/>
        <v>0</v>
      </c>
    </row>
    <row r="1272" spans="1:39" outlineLevel="2">
      <c r="A1272" s="11">
        <f>ROW()</f>
        <v>1272</v>
      </c>
      <c r="C1272" s="6" t="s">
        <v>3</v>
      </c>
      <c r="D1272" s="39"/>
      <c r="E1272" s="39"/>
      <c r="F1272" s="39"/>
      <c r="G1272" s="39"/>
      <c r="H1272" s="39"/>
      <c r="I1272" s="39"/>
      <c r="J1272" s="39"/>
      <c r="K1272" s="39"/>
      <c r="L1272" s="39"/>
      <c r="M1272" s="39"/>
      <c r="N1272" s="39"/>
      <c r="O1272" s="39"/>
      <c r="P1272" s="39"/>
      <c r="Q1272" s="9">
        <f t="shared" ref="Q1272:AC1272" si="3575">Q1212+Q1227+Q1242+Q1257</f>
        <v>126.82707395999999</v>
      </c>
      <c r="R1272" s="9">
        <f t="shared" si="3575"/>
        <v>120.48572026199999</v>
      </c>
      <c r="S1272" s="9">
        <f t="shared" si="3575"/>
        <v>114.14436656399999</v>
      </c>
      <c r="T1272" s="9">
        <f t="shared" si="3575"/>
        <v>107.80301286599999</v>
      </c>
      <c r="U1272" s="9">
        <f t="shared" si="3575"/>
        <v>101.46165916799998</v>
      </c>
      <c r="V1272" s="9">
        <f t="shared" si="3575"/>
        <v>95.120305469999977</v>
      </c>
      <c r="W1272" s="9">
        <f t="shared" si="3575"/>
        <v>88.778951771999985</v>
      </c>
      <c r="X1272" s="9">
        <f t="shared" si="3575"/>
        <v>82.437598073999993</v>
      </c>
      <c r="Y1272" s="9">
        <f t="shared" si="3575"/>
        <v>76.096244375999987</v>
      </c>
      <c r="Z1272" s="9">
        <f t="shared" si="3575"/>
        <v>69.754890677999981</v>
      </c>
      <c r="AA1272" s="9">
        <f t="shared" si="3575"/>
        <v>63.413536979999982</v>
      </c>
      <c r="AB1272" s="9">
        <f t="shared" si="3575"/>
        <v>57.072183281999983</v>
      </c>
      <c r="AC1272" s="9">
        <f t="shared" si="3575"/>
        <v>50.730829583999984</v>
      </c>
      <c r="AD1272" s="9">
        <f t="shared" ref="AD1272:AG1272" si="3576">AD1212+AD1227+AD1242+AD1257</f>
        <v>44.389475885999985</v>
      </c>
      <c r="AE1272" s="9">
        <f t="shared" si="3576"/>
        <v>38.048122187999986</v>
      </c>
      <c r="AF1272" s="9">
        <f t="shared" si="3576"/>
        <v>31.706768489999988</v>
      </c>
      <c r="AG1272" s="9">
        <f t="shared" si="3576"/>
        <v>25.365414791999989</v>
      </c>
      <c r="AH1272" s="9">
        <f t="shared" ref="AH1272" si="3577">AH1212+AH1227+AH1242+AH1257</f>
        <v>19.02406109399999</v>
      </c>
      <c r="AI1272" s="9">
        <f t="shared" ref="AI1272:AM1272" si="3578">AI1212+AI1227+AI1242+AI1257</f>
        <v>12.682707395999994</v>
      </c>
      <c r="AJ1272" s="9">
        <f t="shared" si="3578"/>
        <v>6.3413536979999972</v>
      </c>
      <c r="AK1272" s="9">
        <f t="shared" si="3578"/>
        <v>0</v>
      </c>
      <c r="AL1272" s="9">
        <f t="shared" si="3578"/>
        <v>0</v>
      </c>
      <c r="AM1272" s="9">
        <f t="shared" si="3578"/>
        <v>0</v>
      </c>
    </row>
    <row r="1273" spans="1:39" outlineLevel="2">
      <c r="A1273" s="11">
        <f>ROW()</f>
        <v>1273</v>
      </c>
      <c r="C1273" s="6" t="s">
        <v>4</v>
      </c>
      <c r="D1273" s="39"/>
      <c r="E1273" s="39"/>
      <c r="F1273" s="39"/>
      <c r="G1273" s="39"/>
      <c r="H1273" s="39"/>
      <c r="I1273" s="39"/>
      <c r="J1273" s="39"/>
      <c r="K1273" s="39"/>
      <c r="L1273" s="39"/>
      <c r="M1273" s="39"/>
      <c r="N1273" s="39"/>
      <c r="O1273" s="39"/>
      <c r="P1273" s="39"/>
      <c r="Q1273" s="9">
        <f t="shared" ref="Q1273:AC1273" si="3579">Q1213+Q1228+Q1243+Q1258</f>
        <v>0</v>
      </c>
      <c r="R1273" s="9">
        <f t="shared" si="3579"/>
        <v>0</v>
      </c>
      <c r="S1273" s="9">
        <f t="shared" si="3579"/>
        <v>0</v>
      </c>
      <c r="T1273" s="9">
        <f t="shared" si="3579"/>
        <v>0</v>
      </c>
      <c r="U1273" s="9">
        <f t="shared" si="3579"/>
        <v>0</v>
      </c>
      <c r="V1273" s="9">
        <f t="shared" si="3579"/>
        <v>0</v>
      </c>
      <c r="W1273" s="9">
        <f t="shared" si="3579"/>
        <v>0</v>
      </c>
      <c r="X1273" s="9">
        <f t="shared" si="3579"/>
        <v>0</v>
      </c>
      <c r="Y1273" s="9">
        <f t="shared" si="3579"/>
        <v>0</v>
      </c>
      <c r="Z1273" s="9">
        <f t="shared" si="3579"/>
        <v>0</v>
      </c>
      <c r="AA1273" s="9">
        <f t="shared" si="3579"/>
        <v>0</v>
      </c>
      <c r="AB1273" s="9">
        <f t="shared" si="3579"/>
        <v>0</v>
      </c>
      <c r="AC1273" s="9">
        <f t="shared" si="3579"/>
        <v>0</v>
      </c>
      <c r="AD1273" s="9">
        <f t="shared" ref="AD1273:AG1273" si="3580">AD1213+AD1228+AD1243+AD1258</f>
        <v>0</v>
      </c>
      <c r="AE1273" s="9">
        <f t="shared" si="3580"/>
        <v>0</v>
      </c>
      <c r="AF1273" s="9">
        <f t="shared" si="3580"/>
        <v>0</v>
      </c>
      <c r="AG1273" s="9">
        <f t="shared" si="3580"/>
        <v>0</v>
      </c>
      <c r="AH1273" s="9">
        <f t="shared" ref="AH1273" si="3581">AH1213+AH1228+AH1243+AH1258</f>
        <v>0</v>
      </c>
      <c r="AI1273" s="9">
        <f t="shared" ref="AI1273:AM1273" si="3582">AI1213+AI1228+AI1243+AI1258</f>
        <v>0</v>
      </c>
      <c r="AJ1273" s="9">
        <f t="shared" si="3582"/>
        <v>0</v>
      </c>
      <c r="AK1273" s="9">
        <f t="shared" si="3582"/>
        <v>0</v>
      </c>
      <c r="AL1273" s="9">
        <f t="shared" si="3582"/>
        <v>0</v>
      </c>
      <c r="AM1273" s="9">
        <f t="shared" si="3582"/>
        <v>0</v>
      </c>
    </row>
    <row r="1274" spans="1:39" outlineLevel="2">
      <c r="A1274" s="11">
        <f>ROW()</f>
        <v>1274</v>
      </c>
      <c r="C1274" s="6" t="s">
        <v>5</v>
      </c>
      <c r="D1274" s="39"/>
      <c r="E1274" s="39"/>
      <c r="F1274" s="39"/>
      <c r="G1274" s="39"/>
      <c r="H1274" s="39"/>
      <c r="I1274" s="39"/>
      <c r="J1274" s="39"/>
      <c r="K1274" s="39"/>
      <c r="L1274" s="39"/>
      <c r="M1274" s="39"/>
      <c r="N1274" s="39"/>
      <c r="O1274" s="39"/>
      <c r="P1274" s="39"/>
      <c r="Q1274" s="9">
        <f t="shared" ref="Q1274:AC1274" si="3583">Q1214+Q1229+Q1244+Q1259</f>
        <v>5.6331739800000005</v>
      </c>
      <c r="R1274" s="9">
        <f t="shared" si="3583"/>
        <v>5.3515152810000002</v>
      </c>
      <c r="S1274" s="9">
        <f t="shared" si="3583"/>
        <v>5.0698565819999999</v>
      </c>
      <c r="T1274" s="9">
        <f t="shared" si="3583"/>
        <v>4.6333214301504686</v>
      </c>
      <c r="U1274" s="9">
        <f t="shared" si="3583"/>
        <v>4.2261755325867716</v>
      </c>
      <c r="V1274" s="9">
        <f t="shared" si="3583"/>
        <v>3.9020948376730189</v>
      </c>
      <c r="W1274" s="9">
        <f t="shared" si="3583"/>
        <v>3.5368673620602382</v>
      </c>
      <c r="X1274" s="9">
        <f t="shared" si="3583"/>
        <v>2.926793339883548</v>
      </c>
      <c r="Y1274" s="9">
        <f t="shared" si="3583"/>
        <v>2.7016553906617364</v>
      </c>
      <c r="Z1274" s="9">
        <f t="shared" si="3583"/>
        <v>2.4765174414399249</v>
      </c>
      <c r="AA1274" s="9">
        <f t="shared" si="3583"/>
        <v>2.2513794922181134</v>
      </c>
      <c r="AB1274" s="9">
        <f t="shared" si="3583"/>
        <v>2.0262415429963019</v>
      </c>
      <c r="AC1274" s="9">
        <f t="shared" si="3583"/>
        <v>1.8011035937744906</v>
      </c>
      <c r="AD1274" s="9">
        <f t="shared" ref="AD1274:AG1274" si="3584">AD1214+AD1229+AD1244+AD1259</f>
        <v>1.5759656445526793</v>
      </c>
      <c r="AE1274" s="9">
        <f t="shared" si="3584"/>
        <v>1.350827695330868</v>
      </c>
      <c r="AF1274" s="9">
        <f t="shared" si="3584"/>
        <v>1.1256897461090567</v>
      </c>
      <c r="AG1274" s="9">
        <f t="shared" si="3584"/>
        <v>0.9005517968872454</v>
      </c>
      <c r="AH1274" s="9">
        <f t="shared" ref="AH1274" si="3585">AH1214+AH1229+AH1244+AH1259</f>
        <v>0.67541384766543411</v>
      </c>
      <c r="AI1274" s="9">
        <f t="shared" ref="AI1274:AM1274" si="3586">AI1214+AI1229+AI1244+AI1259</f>
        <v>0.4502758984436227</v>
      </c>
      <c r="AJ1274" s="9">
        <f t="shared" si="3586"/>
        <v>0.22513794922181135</v>
      </c>
      <c r="AK1274" s="9">
        <f t="shared" si="3586"/>
        <v>0</v>
      </c>
      <c r="AL1274" s="9">
        <f t="shared" si="3586"/>
        <v>0</v>
      </c>
      <c r="AM1274" s="9">
        <f t="shared" si="3586"/>
        <v>0</v>
      </c>
    </row>
    <row r="1275" spans="1:39" outlineLevel="2">
      <c r="A1275" s="11">
        <f>ROW()</f>
        <v>1275</v>
      </c>
      <c r="C1275" s="6" t="s">
        <v>473</v>
      </c>
      <c r="D1275" s="39"/>
      <c r="E1275" s="39"/>
      <c r="F1275" s="39"/>
      <c r="G1275" s="39"/>
      <c r="H1275" s="39"/>
      <c r="I1275" s="39"/>
      <c r="J1275" s="39"/>
      <c r="K1275" s="39"/>
      <c r="L1275" s="39"/>
      <c r="M1275" s="39"/>
      <c r="N1275" s="39"/>
      <c r="O1275" s="39"/>
      <c r="P1275" s="39"/>
      <c r="Q1275" s="9">
        <f t="shared" ref="Q1275:AG1275" si="3587">Q1215+Q1230+Q1245+Q1260</f>
        <v>0</v>
      </c>
      <c r="R1275" s="9">
        <f t="shared" si="3587"/>
        <v>0</v>
      </c>
      <c r="S1275" s="9">
        <f t="shared" si="3587"/>
        <v>0</v>
      </c>
      <c r="T1275" s="9">
        <f t="shared" si="3587"/>
        <v>0</v>
      </c>
      <c r="U1275" s="9">
        <f t="shared" si="3587"/>
        <v>0</v>
      </c>
      <c r="V1275" s="9">
        <f t="shared" si="3587"/>
        <v>0</v>
      </c>
      <c r="W1275" s="9">
        <f t="shared" si="3587"/>
        <v>0</v>
      </c>
      <c r="X1275" s="9">
        <f t="shared" si="3587"/>
        <v>0</v>
      </c>
      <c r="Y1275" s="9">
        <f t="shared" si="3587"/>
        <v>0</v>
      </c>
      <c r="Z1275" s="9">
        <f t="shared" si="3587"/>
        <v>0</v>
      </c>
      <c r="AA1275" s="9">
        <f t="shared" si="3587"/>
        <v>0</v>
      </c>
      <c r="AB1275" s="9">
        <f t="shared" si="3587"/>
        <v>0</v>
      </c>
      <c r="AC1275" s="9">
        <f t="shared" si="3587"/>
        <v>0</v>
      </c>
      <c r="AD1275" s="9">
        <f t="shared" si="3587"/>
        <v>0</v>
      </c>
      <c r="AE1275" s="9">
        <f t="shared" si="3587"/>
        <v>0</v>
      </c>
      <c r="AF1275" s="9">
        <f t="shared" si="3587"/>
        <v>0</v>
      </c>
      <c r="AG1275" s="9">
        <f t="shared" si="3587"/>
        <v>0</v>
      </c>
      <c r="AH1275" s="9">
        <f t="shared" ref="AH1275" si="3588">AH1215+AH1230+AH1245+AH1260</f>
        <v>0</v>
      </c>
      <c r="AI1275" s="9">
        <f t="shared" ref="AI1275:AM1275" si="3589">AI1215+AI1230+AI1245+AI1260</f>
        <v>0</v>
      </c>
      <c r="AJ1275" s="9">
        <f t="shared" si="3589"/>
        <v>0</v>
      </c>
      <c r="AK1275" s="9">
        <f t="shared" si="3589"/>
        <v>0</v>
      </c>
      <c r="AL1275" s="9">
        <f t="shared" si="3589"/>
        <v>0</v>
      </c>
      <c r="AM1275" s="9">
        <f t="shared" si="3589"/>
        <v>0</v>
      </c>
    </row>
    <row r="1276" spans="1:39" outlineLevel="2">
      <c r="A1276" s="11">
        <f>ROW()</f>
        <v>1276</v>
      </c>
      <c r="C1276" s="6" t="s">
        <v>474</v>
      </c>
      <c r="D1276" s="39"/>
      <c r="E1276" s="39"/>
      <c r="F1276" s="39"/>
      <c r="G1276" s="39"/>
      <c r="H1276" s="39"/>
      <c r="I1276" s="39"/>
      <c r="J1276" s="39"/>
      <c r="K1276" s="39"/>
      <c r="L1276" s="39"/>
      <c r="M1276" s="39"/>
      <c r="N1276" s="39"/>
      <c r="O1276" s="39"/>
      <c r="P1276" s="39"/>
      <c r="Q1276" s="9">
        <f t="shared" ref="Q1276:AG1276" si="3590">Q1216+Q1231+Q1246+Q1261</f>
        <v>0</v>
      </c>
      <c r="R1276" s="9">
        <f t="shared" si="3590"/>
        <v>0</v>
      </c>
      <c r="S1276" s="9">
        <f t="shared" si="3590"/>
        <v>0</v>
      </c>
      <c r="T1276" s="9">
        <f t="shared" si="3590"/>
        <v>0</v>
      </c>
      <c r="U1276" s="9">
        <f t="shared" si="3590"/>
        <v>0</v>
      </c>
      <c r="V1276" s="9">
        <f t="shared" si="3590"/>
        <v>0</v>
      </c>
      <c r="W1276" s="9">
        <f t="shared" si="3590"/>
        <v>0</v>
      </c>
      <c r="X1276" s="9">
        <f t="shared" si="3590"/>
        <v>0</v>
      </c>
      <c r="Y1276" s="9">
        <f t="shared" si="3590"/>
        <v>0</v>
      </c>
      <c r="Z1276" s="9">
        <f t="shared" si="3590"/>
        <v>0</v>
      </c>
      <c r="AA1276" s="9">
        <f t="shared" si="3590"/>
        <v>0</v>
      </c>
      <c r="AB1276" s="9">
        <f t="shared" si="3590"/>
        <v>0</v>
      </c>
      <c r="AC1276" s="9">
        <f t="shared" si="3590"/>
        <v>0</v>
      </c>
      <c r="AD1276" s="9">
        <f t="shared" si="3590"/>
        <v>0</v>
      </c>
      <c r="AE1276" s="9">
        <f t="shared" si="3590"/>
        <v>0</v>
      </c>
      <c r="AF1276" s="9">
        <f t="shared" si="3590"/>
        <v>0</v>
      </c>
      <c r="AG1276" s="9">
        <f t="shared" si="3590"/>
        <v>0</v>
      </c>
      <c r="AH1276" s="9">
        <f t="shared" ref="AH1276" si="3591">AH1216+AH1231+AH1246+AH1261</f>
        <v>0</v>
      </c>
      <c r="AI1276" s="9">
        <f t="shared" ref="AI1276:AM1276" si="3592">AI1216+AI1231+AI1246+AI1261</f>
        <v>0</v>
      </c>
      <c r="AJ1276" s="9">
        <f t="shared" si="3592"/>
        <v>0</v>
      </c>
      <c r="AK1276" s="9">
        <f t="shared" si="3592"/>
        <v>0</v>
      </c>
      <c r="AL1276" s="9">
        <f t="shared" si="3592"/>
        <v>0</v>
      </c>
      <c r="AM1276" s="9">
        <f t="shared" si="3592"/>
        <v>0</v>
      </c>
    </row>
    <row r="1277" spans="1:39" outlineLevel="2">
      <c r="A1277" s="11">
        <f>ROW()</f>
        <v>1277</v>
      </c>
      <c r="C1277" s="6" t="s">
        <v>477</v>
      </c>
      <c r="D1277" s="39"/>
      <c r="E1277" s="39"/>
      <c r="F1277" s="39"/>
      <c r="G1277" s="39"/>
      <c r="H1277" s="39"/>
      <c r="I1277" s="39"/>
      <c r="J1277" s="39"/>
      <c r="K1277" s="39"/>
      <c r="L1277" s="39"/>
      <c r="M1277" s="39"/>
      <c r="N1277" s="39"/>
      <c r="O1277" s="39"/>
      <c r="P1277" s="39"/>
      <c r="Q1277" s="9">
        <f t="shared" ref="Q1277:AG1277" si="3593">Q1217+Q1232+Q1247+Q1262</f>
        <v>0</v>
      </c>
      <c r="R1277" s="9">
        <f t="shared" si="3593"/>
        <v>0</v>
      </c>
      <c r="S1277" s="9">
        <f t="shared" si="3593"/>
        <v>0</v>
      </c>
      <c r="T1277" s="9">
        <f t="shared" si="3593"/>
        <v>0</v>
      </c>
      <c r="U1277" s="9">
        <f t="shared" si="3593"/>
        <v>0</v>
      </c>
      <c r="V1277" s="9">
        <f t="shared" si="3593"/>
        <v>0</v>
      </c>
      <c r="W1277" s="9">
        <f t="shared" si="3593"/>
        <v>0</v>
      </c>
      <c r="X1277" s="9">
        <f t="shared" si="3593"/>
        <v>0</v>
      </c>
      <c r="Y1277" s="9">
        <f t="shared" si="3593"/>
        <v>0</v>
      </c>
      <c r="Z1277" s="9">
        <f t="shared" si="3593"/>
        <v>0</v>
      </c>
      <c r="AA1277" s="9">
        <f t="shared" si="3593"/>
        <v>0</v>
      </c>
      <c r="AB1277" s="9">
        <f t="shared" si="3593"/>
        <v>0</v>
      </c>
      <c r="AC1277" s="9">
        <f t="shared" si="3593"/>
        <v>0</v>
      </c>
      <c r="AD1277" s="9">
        <f t="shared" si="3593"/>
        <v>0</v>
      </c>
      <c r="AE1277" s="9">
        <f t="shared" si="3593"/>
        <v>0</v>
      </c>
      <c r="AF1277" s="9">
        <f t="shared" si="3593"/>
        <v>0</v>
      </c>
      <c r="AG1277" s="9">
        <f t="shared" si="3593"/>
        <v>0</v>
      </c>
      <c r="AH1277" s="9">
        <f t="shared" ref="AH1277" si="3594">AH1217+AH1232+AH1247+AH1262</f>
        <v>0</v>
      </c>
      <c r="AI1277" s="9">
        <f t="shared" ref="AI1277:AM1277" si="3595">AI1217+AI1232+AI1247+AI1262</f>
        <v>0</v>
      </c>
      <c r="AJ1277" s="9">
        <f t="shared" si="3595"/>
        <v>0</v>
      </c>
      <c r="AK1277" s="9">
        <f t="shared" si="3595"/>
        <v>0</v>
      </c>
      <c r="AL1277" s="9">
        <f t="shared" si="3595"/>
        <v>0</v>
      </c>
      <c r="AM1277" s="9">
        <f t="shared" si="3595"/>
        <v>0</v>
      </c>
    </row>
    <row r="1278" spans="1:39" outlineLevel="2">
      <c r="A1278" s="11">
        <f>ROW()</f>
        <v>1278</v>
      </c>
      <c r="C1278" s="6" t="s">
        <v>511</v>
      </c>
      <c r="D1278" s="39"/>
      <c r="E1278" s="39"/>
      <c r="F1278" s="39"/>
      <c r="G1278" s="39"/>
      <c r="H1278" s="39"/>
      <c r="I1278" s="39"/>
      <c r="J1278" s="39"/>
      <c r="K1278" s="39"/>
      <c r="L1278" s="39"/>
      <c r="M1278" s="39"/>
      <c r="N1278" s="39"/>
      <c r="O1278" s="39"/>
      <c r="P1278" s="39"/>
      <c r="Q1278" s="9">
        <f t="shared" ref="Q1278:AM1278" si="3596">Q1218+Q1233+Q1248+Q1263</f>
        <v>0</v>
      </c>
      <c r="R1278" s="9">
        <f t="shared" si="3596"/>
        <v>0</v>
      </c>
      <c r="S1278" s="9">
        <f t="shared" si="3596"/>
        <v>0</v>
      </c>
      <c r="T1278" s="9">
        <f t="shared" si="3596"/>
        <v>0</v>
      </c>
      <c r="U1278" s="9">
        <f t="shared" si="3596"/>
        <v>0</v>
      </c>
      <c r="V1278" s="9">
        <f t="shared" si="3596"/>
        <v>0</v>
      </c>
      <c r="W1278" s="9">
        <f t="shared" si="3596"/>
        <v>0</v>
      </c>
      <c r="X1278" s="9">
        <f t="shared" si="3596"/>
        <v>0</v>
      </c>
      <c r="Y1278" s="9">
        <f t="shared" si="3596"/>
        <v>0</v>
      </c>
      <c r="Z1278" s="9">
        <f t="shared" si="3596"/>
        <v>0</v>
      </c>
      <c r="AA1278" s="9">
        <f t="shared" si="3596"/>
        <v>0</v>
      </c>
      <c r="AB1278" s="9">
        <f t="shared" si="3596"/>
        <v>0</v>
      </c>
      <c r="AC1278" s="9">
        <f t="shared" si="3596"/>
        <v>0</v>
      </c>
      <c r="AD1278" s="9">
        <f t="shared" si="3596"/>
        <v>0</v>
      </c>
      <c r="AE1278" s="9">
        <f t="shared" si="3596"/>
        <v>0</v>
      </c>
      <c r="AF1278" s="9">
        <f t="shared" si="3596"/>
        <v>0</v>
      </c>
      <c r="AG1278" s="9">
        <f t="shared" si="3596"/>
        <v>0</v>
      </c>
      <c r="AH1278" s="9">
        <f t="shared" si="3596"/>
        <v>0</v>
      </c>
      <c r="AI1278" s="9">
        <f t="shared" si="3596"/>
        <v>0</v>
      </c>
      <c r="AJ1278" s="9">
        <f t="shared" si="3596"/>
        <v>0</v>
      </c>
      <c r="AK1278" s="9">
        <f t="shared" si="3596"/>
        <v>0</v>
      </c>
      <c r="AL1278" s="9">
        <f t="shared" si="3596"/>
        <v>0</v>
      </c>
      <c r="AM1278" s="9">
        <f t="shared" si="3596"/>
        <v>0</v>
      </c>
    </row>
    <row r="1279" spans="1:39" outlineLevel="2">
      <c r="A1279" s="11">
        <f>ROW()</f>
        <v>1279</v>
      </c>
      <c r="C1279" s="6" t="s">
        <v>655</v>
      </c>
      <c r="D1279" s="39"/>
      <c r="E1279" s="39"/>
      <c r="F1279" s="39"/>
      <c r="G1279" s="39"/>
      <c r="H1279" s="39"/>
      <c r="I1279" s="39"/>
      <c r="J1279" s="39"/>
      <c r="K1279" s="39"/>
      <c r="L1279" s="39"/>
      <c r="M1279" s="39"/>
      <c r="N1279" s="39"/>
      <c r="O1279" s="39"/>
      <c r="P1279" s="39"/>
      <c r="Q1279" s="9">
        <f t="shared" ref="Q1279:AM1279" si="3597">Q1219+Q1234+Q1249+Q1264</f>
        <v>0</v>
      </c>
      <c r="R1279" s="9">
        <f t="shared" si="3597"/>
        <v>0</v>
      </c>
      <c r="S1279" s="9">
        <f t="shared" si="3597"/>
        <v>0</v>
      </c>
      <c r="T1279" s="9">
        <f t="shared" si="3597"/>
        <v>0</v>
      </c>
      <c r="U1279" s="9">
        <f t="shared" si="3597"/>
        <v>0</v>
      </c>
      <c r="V1279" s="9">
        <f t="shared" si="3597"/>
        <v>0</v>
      </c>
      <c r="W1279" s="9">
        <f t="shared" si="3597"/>
        <v>0</v>
      </c>
      <c r="X1279" s="9">
        <f t="shared" si="3597"/>
        <v>0</v>
      </c>
      <c r="Y1279" s="9">
        <f t="shared" si="3597"/>
        <v>0</v>
      </c>
      <c r="Z1279" s="9">
        <f t="shared" si="3597"/>
        <v>0</v>
      </c>
      <c r="AA1279" s="9">
        <f t="shared" si="3597"/>
        <v>0</v>
      </c>
      <c r="AB1279" s="9">
        <f t="shared" si="3597"/>
        <v>0</v>
      </c>
      <c r="AC1279" s="9">
        <f t="shared" si="3597"/>
        <v>0</v>
      </c>
      <c r="AD1279" s="9">
        <f t="shared" si="3597"/>
        <v>0</v>
      </c>
      <c r="AE1279" s="9">
        <f t="shared" si="3597"/>
        <v>0</v>
      </c>
      <c r="AF1279" s="9">
        <f t="shared" si="3597"/>
        <v>0</v>
      </c>
      <c r="AG1279" s="9">
        <f t="shared" si="3597"/>
        <v>0</v>
      </c>
      <c r="AH1279" s="9">
        <f t="shared" si="3597"/>
        <v>0</v>
      </c>
      <c r="AI1279" s="9">
        <f t="shared" si="3597"/>
        <v>0</v>
      </c>
      <c r="AJ1279" s="9">
        <f t="shared" si="3597"/>
        <v>0</v>
      </c>
      <c r="AK1279" s="9">
        <f t="shared" si="3597"/>
        <v>0</v>
      </c>
      <c r="AL1279" s="9">
        <f t="shared" si="3597"/>
        <v>0</v>
      </c>
      <c r="AM1279" s="9">
        <f t="shared" si="3597"/>
        <v>0</v>
      </c>
    </row>
    <row r="1280" spans="1:39" outlineLevel="2">
      <c r="A1280" s="11">
        <f>ROW()</f>
        <v>1280</v>
      </c>
      <c r="C1280" s="6" t="s">
        <v>656</v>
      </c>
      <c r="D1280" s="39"/>
      <c r="E1280" s="39"/>
      <c r="F1280" s="39"/>
      <c r="G1280" s="39"/>
      <c r="H1280" s="39"/>
      <c r="I1280" s="39"/>
      <c r="J1280" s="39"/>
      <c r="K1280" s="39"/>
      <c r="L1280" s="39"/>
      <c r="M1280" s="39"/>
      <c r="N1280" s="39"/>
      <c r="O1280" s="39"/>
      <c r="P1280" s="3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</row>
    <row r="1281" spans="1:39" outlineLevel="2">
      <c r="A1281" s="11">
        <f>ROW()</f>
        <v>1281</v>
      </c>
      <c r="C1281" s="6" t="s">
        <v>667</v>
      </c>
      <c r="D1281" s="39"/>
      <c r="E1281" s="39"/>
      <c r="F1281" s="39"/>
      <c r="G1281" s="39"/>
      <c r="H1281" s="39"/>
      <c r="I1281" s="39"/>
      <c r="J1281" s="39"/>
      <c r="K1281" s="39"/>
      <c r="L1281" s="39"/>
      <c r="M1281" s="39"/>
      <c r="N1281" s="39"/>
      <c r="O1281" s="39"/>
      <c r="P1281" s="3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</row>
    <row r="1282" spans="1:39" outlineLevel="2">
      <c r="A1282" s="11">
        <f>ROW()</f>
        <v>1282</v>
      </c>
      <c r="C1282" s="6" t="s">
        <v>212</v>
      </c>
      <c r="D1282" s="39"/>
      <c r="E1282" s="39"/>
      <c r="F1282" s="39"/>
      <c r="G1282" s="39"/>
      <c r="H1282" s="39"/>
      <c r="I1282" s="39"/>
      <c r="J1282" s="39"/>
      <c r="K1282" s="39"/>
      <c r="L1282" s="39"/>
      <c r="M1282" s="39"/>
      <c r="N1282" s="39"/>
      <c r="O1282" s="39"/>
      <c r="P1282" s="39"/>
      <c r="Q1282" s="9">
        <f t="shared" ref="Q1282:AC1282" si="3598">Q1222+Q1237+Q1252+Q1267</f>
        <v>1.4154523300000001</v>
      </c>
      <c r="R1282" s="9">
        <f t="shared" si="3598"/>
        <v>1.4154523300000001</v>
      </c>
      <c r="S1282" s="9">
        <f t="shared" si="3598"/>
        <v>1.4154523300000001</v>
      </c>
      <c r="T1282" s="9">
        <f t="shared" si="3598"/>
        <v>1.4154523300000001</v>
      </c>
      <c r="U1282" s="9">
        <f t="shared" si="3598"/>
        <v>1.4154523300000001</v>
      </c>
      <c r="V1282" s="9">
        <f t="shared" si="3598"/>
        <v>1.4154523300000001</v>
      </c>
      <c r="W1282" s="9">
        <f t="shared" si="3598"/>
        <v>1.4154523300000001</v>
      </c>
      <c r="X1282" s="9">
        <f t="shared" si="3598"/>
        <v>1.4154523300000001</v>
      </c>
      <c r="Y1282" s="9">
        <f t="shared" si="3598"/>
        <v>1.4154523300000001</v>
      </c>
      <c r="Z1282" s="9">
        <f t="shared" si="3598"/>
        <v>1.4154523300000001</v>
      </c>
      <c r="AA1282" s="9">
        <f t="shared" si="3598"/>
        <v>1.4154523300000001</v>
      </c>
      <c r="AB1282" s="9">
        <f t="shared" si="3598"/>
        <v>1.4154523300000001</v>
      </c>
      <c r="AC1282" s="9">
        <f t="shared" si="3598"/>
        <v>1.4154523300000001</v>
      </c>
      <c r="AD1282" s="9">
        <f t="shared" ref="AD1282:AM1282" si="3599">AD1222+AD1237+AD1252+AD1267</f>
        <v>1.4154523300000001</v>
      </c>
      <c r="AE1282" s="9">
        <f t="shared" si="3599"/>
        <v>1.4154523300000001</v>
      </c>
      <c r="AF1282" s="9">
        <f t="shared" si="3599"/>
        <v>1.4154523300000001</v>
      </c>
      <c r="AG1282" s="9">
        <f t="shared" si="3599"/>
        <v>1.4154523300000001</v>
      </c>
      <c r="AH1282" s="9">
        <f t="shared" ref="AH1282" si="3600">AH1222+AH1237+AH1252+AH1267</f>
        <v>1.4154523300000001</v>
      </c>
      <c r="AI1282" s="9">
        <f t="shared" si="3599"/>
        <v>1.4154523300000001</v>
      </c>
      <c r="AJ1282" s="9">
        <f t="shared" si="3599"/>
        <v>1.4154523300000001</v>
      </c>
      <c r="AK1282" s="9">
        <f t="shared" si="3599"/>
        <v>1.4154523300000001</v>
      </c>
      <c r="AL1282" s="9">
        <f t="shared" si="3599"/>
        <v>1.4154523300000001</v>
      </c>
      <c r="AM1282" s="9">
        <f t="shared" si="3599"/>
        <v>1.4154523300000001</v>
      </c>
    </row>
    <row r="1283" spans="1:39" outlineLevel="2">
      <c r="A1283" s="11">
        <f>ROW()</f>
        <v>1283</v>
      </c>
      <c r="C1283" s="30" t="s">
        <v>362</v>
      </c>
      <c r="D1283" s="90"/>
      <c r="E1283" s="90"/>
      <c r="F1283" s="90"/>
      <c r="G1283" s="90"/>
      <c r="H1283" s="90"/>
      <c r="I1283" s="90"/>
      <c r="J1283" s="90"/>
      <c r="K1283" s="90"/>
      <c r="L1283" s="90"/>
      <c r="M1283" s="90"/>
      <c r="N1283" s="90"/>
      <c r="O1283" s="90"/>
      <c r="P1283" s="90"/>
      <c r="Q1283" s="15">
        <f t="shared" ref="Q1283:AC1283" si="3601">Q1223+Q1238+Q1253+Q1268</f>
        <v>0</v>
      </c>
      <c r="R1283" s="15">
        <f t="shared" si="3601"/>
        <v>0</v>
      </c>
      <c r="S1283" s="15">
        <f t="shared" si="3601"/>
        <v>0</v>
      </c>
      <c r="T1283" s="15">
        <f t="shared" si="3601"/>
        <v>0</v>
      </c>
      <c r="U1283" s="15">
        <f t="shared" si="3601"/>
        <v>0</v>
      </c>
      <c r="V1283" s="15">
        <f t="shared" si="3601"/>
        <v>0</v>
      </c>
      <c r="W1283" s="15">
        <f t="shared" si="3601"/>
        <v>0</v>
      </c>
      <c r="X1283" s="15">
        <f t="shared" si="3601"/>
        <v>0</v>
      </c>
      <c r="Y1283" s="15">
        <f t="shared" si="3601"/>
        <v>0</v>
      </c>
      <c r="Z1283" s="15">
        <f t="shared" si="3601"/>
        <v>0</v>
      </c>
      <c r="AA1283" s="15">
        <f t="shared" si="3601"/>
        <v>0</v>
      </c>
      <c r="AB1283" s="15">
        <f t="shared" si="3601"/>
        <v>0</v>
      </c>
      <c r="AC1283" s="15">
        <f t="shared" si="3601"/>
        <v>0</v>
      </c>
      <c r="AD1283" s="15">
        <f t="shared" ref="AD1283:AM1283" si="3602">AD1223+AD1238+AD1253+AD1268</f>
        <v>0</v>
      </c>
      <c r="AE1283" s="15">
        <f t="shared" si="3602"/>
        <v>0</v>
      </c>
      <c r="AF1283" s="15">
        <f t="shared" si="3602"/>
        <v>0</v>
      </c>
      <c r="AG1283" s="15">
        <f t="shared" si="3602"/>
        <v>0</v>
      </c>
      <c r="AH1283" s="15">
        <f t="shared" ref="AH1283" si="3603">AH1223+AH1238+AH1253+AH1268</f>
        <v>0</v>
      </c>
      <c r="AI1283" s="15">
        <f t="shared" si="3602"/>
        <v>0</v>
      </c>
      <c r="AJ1283" s="15">
        <f t="shared" si="3602"/>
        <v>0</v>
      </c>
      <c r="AK1283" s="15">
        <f t="shared" si="3602"/>
        <v>0</v>
      </c>
      <c r="AL1283" s="15">
        <f t="shared" si="3602"/>
        <v>0</v>
      </c>
      <c r="AM1283" s="15">
        <f t="shared" si="3602"/>
        <v>0</v>
      </c>
    </row>
    <row r="1284" spans="1:39" outlineLevel="2">
      <c r="A1284" s="11">
        <f>ROW()</f>
        <v>1284</v>
      </c>
      <c r="C1284" s="6" t="s">
        <v>1</v>
      </c>
      <c r="D1284" s="39"/>
      <c r="E1284" s="39"/>
      <c r="F1284" s="39"/>
      <c r="G1284" s="39"/>
      <c r="H1284" s="39"/>
      <c r="I1284" s="39"/>
      <c r="J1284" s="39"/>
      <c r="K1284" s="39"/>
      <c r="L1284" s="39"/>
      <c r="M1284" s="39"/>
      <c r="N1284" s="39"/>
      <c r="O1284" s="39"/>
      <c r="P1284" s="39"/>
      <c r="Q1284" s="9">
        <f t="shared" ref="Q1284" si="3604">SUM(Q1271:Q1283)</f>
        <v>627.41745540999989</v>
      </c>
      <c r="R1284" s="9">
        <f t="shared" ref="R1284" si="3605">SUM(R1271:R1283)</f>
        <v>596.117355256</v>
      </c>
      <c r="S1284" s="9">
        <f t="shared" ref="S1284" si="3606">SUM(S1271:S1283)</f>
        <v>564.81725510199988</v>
      </c>
      <c r="T1284" s="9">
        <f t="shared" ref="T1284" si="3607">SUM(T1271:T1283)</f>
        <v>533.36227849515035</v>
      </c>
      <c r="U1284" s="9">
        <f t="shared" ref="U1284" si="3608">SUM(U1271:U1283)</f>
        <v>501.93669114258671</v>
      </c>
      <c r="V1284" s="9">
        <f t="shared" ref="V1284" si="3609">SUM(V1271:V1283)</f>
        <v>470.59416899267302</v>
      </c>
      <c r="W1284" s="9">
        <f t="shared" ref="W1284" si="3610">SUM(W1271:W1283)</f>
        <v>439.21050006206025</v>
      </c>
      <c r="X1284" s="9">
        <f t="shared" ref="X1284" si="3611">SUM(X1271:X1283)</f>
        <v>407.58198458488357</v>
      </c>
      <c r="Y1284" s="9">
        <f t="shared" ref="Y1284" si="3612">SUM(Y1271:Y1283)</f>
        <v>376.33840518066182</v>
      </c>
      <c r="Z1284" s="9">
        <f t="shared" ref="Z1284" si="3613">SUM(Z1271:Z1283)</f>
        <v>345.09482577643996</v>
      </c>
      <c r="AA1284" s="9">
        <f t="shared" ref="AA1284" si="3614">SUM(AA1271:AA1283)</f>
        <v>313.85124637221816</v>
      </c>
      <c r="AB1284" s="9">
        <f t="shared" ref="AB1284" si="3615">SUM(AB1271:AB1283)</f>
        <v>282.60766696799629</v>
      </c>
      <c r="AC1284" s="9">
        <f t="shared" ref="AC1284:AG1284" si="3616">SUM(AC1271:AC1283)</f>
        <v>251.36408756377452</v>
      </c>
      <c r="AD1284" s="9">
        <f t="shared" si="3616"/>
        <v>220.12050815955268</v>
      </c>
      <c r="AE1284" s="9">
        <f t="shared" si="3616"/>
        <v>188.87692875533088</v>
      </c>
      <c r="AF1284" s="9">
        <f t="shared" si="3616"/>
        <v>157.63334935110908</v>
      </c>
      <c r="AG1284" s="9">
        <f t="shared" si="3616"/>
        <v>126.38976994688724</v>
      </c>
      <c r="AH1284" s="9">
        <f t="shared" ref="AH1284" si="3617">SUM(AH1271:AH1283)</f>
        <v>95.146190542665423</v>
      </c>
      <c r="AI1284" s="9">
        <f t="shared" ref="AI1284:AM1284" si="3618">SUM(AI1271:AI1283)</f>
        <v>63.902611138443625</v>
      </c>
      <c r="AJ1284" s="9">
        <f t="shared" si="3618"/>
        <v>32.659031734221813</v>
      </c>
      <c r="AK1284" s="9">
        <f t="shared" si="3618"/>
        <v>1.4154523300000001</v>
      </c>
      <c r="AL1284" s="9">
        <f t="shared" si="3618"/>
        <v>1.4154523300000001</v>
      </c>
      <c r="AM1284" s="9">
        <f t="shared" si="3618"/>
        <v>1.4154523300000001</v>
      </c>
    </row>
    <row r="1285" spans="1:39" outlineLevel="3">
      <c r="A1285" s="11">
        <f>ROW()</f>
        <v>1285</v>
      </c>
      <c r="B1285" s="343" t="s">
        <v>658</v>
      </c>
      <c r="D1285" s="39"/>
      <c r="E1285" s="39"/>
      <c r="F1285" s="39"/>
      <c r="G1285" s="39"/>
      <c r="H1285" s="39"/>
      <c r="I1285" s="39"/>
      <c r="J1285" s="39"/>
      <c r="K1285" s="39"/>
      <c r="L1285" s="39"/>
      <c r="M1285" s="39"/>
      <c r="N1285" s="39"/>
      <c r="O1285" s="39"/>
      <c r="P1285" s="39"/>
      <c r="Q1285" s="39"/>
      <c r="R1285" s="39"/>
      <c r="S1285" s="39"/>
      <c r="T1285" s="39"/>
      <c r="U1285" s="39"/>
      <c r="V1285" s="39"/>
      <c r="W1285" s="39"/>
      <c r="X1285" s="39"/>
      <c r="Y1285" s="39"/>
      <c r="Z1285" s="39"/>
      <c r="AA1285" s="39"/>
      <c r="AB1285" s="39"/>
      <c r="AC1285" s="39"/>
      <c r="AD1285" s="39"/>
      <c r="AE1285" s="39"/>
      <c r="AF1285" s="39"/>
      <c r="AG1285" s="39"/>
      <c r="AH1285" s="39"/>
      <c r="AI1285" s="39"/>
      <c r="AJ1285" s="39"/>
      <c r="AK1285" s="39"/>
      <c r="AL1285" s="39"/>
      <c r="AM1285" s="39"/>
    </row>
    <row r="1286" spans="1:39" outlineLevel="3">
      <c r="A1286" s="11">
        <f>ROW()</f>
        <v>1286</v>
      </c>
      <c r="C1286" s="6" t="s">
        <v>2</v>
      </c>
      <c r="D1286" s="39"/>
      <c r="E1286" s="39"/>
      <c r="F1286" s="39"/>
      <c r="G1286" s="39"/>
      <c r="H1286" s="39"/>
      <c r="I1286" s="39"/>
      <c r="J1286" s="39"/>
      <c r="K1286" s="39"/>
      <c r="L1286" s="39"/>
      <c r="M1286" s="39"/>
      <c r="N1286" s="39"/>
      <c r="O1286" s="39"/>
      <c r="P1286" s="39"/>
      <c r="Q1286" s="39"/>
      <c r="R1286" s="39"/>
      <c r="S1286" s="9"/>
      <c r="T1286" s="39"/>
      <c r="U1286" s="39"/>
      <c r="V1286" s="39"/>
      <c r="W1286" s="39"/>
      <c r="X1286" s="9"/>
      <c r="Y1286" s="39"/>
      <c r="Z1286" s="39"/>
      <c r="AA1286" s="39"/>
      <c r="AB1286" s="39"/>
      <c r="AC1286" s="39"/>
      <c r="AD1286" s="39"/>
      <c r="AE1286" s="39"/>
      <c r="AF1286" s="39"/>
      <c r="AG1286" s="39"/>
      <c r="AH1286" s="39"/>
      <c r="AI1286" s="39"/>
      <c r="AJ1286" s="39"/>
      <c r="AK1286" s="39"/>
      <c r="AL1286" s="39"/>
      <c r="AM1286" s="39"/>
    </row>
    <row r="1287" spans="1:39" outlineLevel="3">
      <c r="A1287" s="11">
        <f>ROW()</f>
        <v>1287</v>
      </c>
      <c r="C1287" s="6" t="s">
        <v>3</v>
      </c>
      <c r="D1287" s="39"/>
      <c r="E1287" s="39"/>
      <c r="F1287" s="39"/>
      <c r="G1287" s="39"/>
      <c r="H1287" s="39"/>
      <c r="I1287" s="39"/>
      <c r="J1287" s="39"/>
      <c r="K1287" s="39"/>
      <c r="L1287" s="39"/>
      <c r="M1287" s="39"/>
      <c r="N1287" s="39"/>
      <c r="O1287" s="39"/>
      <c r="P1287" s="39"/>
      <c r="Q1287" s="39"/>
      <c r="R1287" s="39"/>
      <c r="S1287" s="9"/>
      <c r="T1287" s="39"/>
      <c r="U1287" s="39"/>
      <c r="V1287" s="39"/>
      <c r="W1287" s="39"/>
      <c r="X1287" s="9"/>
      <c r="Y1287" s="39"/>
      <c r="Z1287" s="39"/>
      <c r="AA1287" s="39"/>
      <c r="AB1287" s="39"/>
      <c r="AC1287" s="39"/>
      <c r="AD1287" s="39"/>
      <c r="AE1287" s="39"/>
      <c r="AF1287" s="39"/>
      <c r="AG1287" s="39"/>
      <c r="AH1287" s="39"/>
      <c r="AI1287" s="39"/>
      <c r="AJ1287" s="39"/>
      <c r="AK1287" s="39"/>
      <c r="AL1287" s="39"/>
      <c r="AM1287" s="39"/>
    </row>
    <row r="1288" spans="1:39" outlineLevel="3">
      <c r="A1288" s="11">
        <f>ROW()</f>
        <v>1288</v>
      </c>
      <c r="C1288" s="6" t="s">
        <v>4</v>
      </c>
      <c r="D1288" s="39"/>
      <c r="E1288" s="39"/>
      <c r="F1288" s="39"/>
      <c r="G1288" s="39"/>
      <c r="H1288" s="39"/>
      <c r="I1288" s="39"/>
      <c r="J1288" s="39"/>
      <c r="K1288" s="39"/>
      <c r="L1288" s="39"/>
      <c r="M1288" s="39"/>
      <c r="N1288" s="39"/>
      <c r="O1288" s="39"/>
      <c r="P1288" s="39"/>
      <c r="Q1288" s="39"/>
      <c r="R1288" s="39"/>
      <c r="S1288" s="9"/>
      <c r="T1288" s="39"/>
      <c r="U1288" s="39"/>
      <c r="V1288" s="39"/>
      <c r="W1288" s="39"/>
      <c r="X1288" s="9"/>
      <c r="Y1288" s="39"/>
      <c r="Z1288" s="39"/>
      <c r="AA1288" s="39"/>
      <c r="AB1288" s="39"/>
      <c r="AC1288" s="39"/>
      <c r="AD1288" s="39"/>
      <c r="AE1288" s="39"/>
      <c r="AF1288" s="39"/>
      <c r="AG1288" s="39"/>
      <c r="AH1288" s="39"/>
      <c r="AI1288" s="39"/>
      <c r="AJ1288" s="39"/>
      <c r="AK1288" s="39"/>
      <c r="AL1288" s="39"/>
      <c r="AM1288" s="39"/>
    </row>
    <row r="1289" spans="1:39" outlineLevel="3">
      <c r="A1289" s="11">
        <f>ROW()</f>
        <v>1289</v>
      </c>
      <c r="C1289" s="6" t="s">
        <v>5</v>
      </c>
      <c r="D1289" s="39"/>
      <c r="E1289" s="39"/>
      <c r="F1289" s="39"/>
      <c r="G1289" s="39"/>
      <c r="H1289" s="39"/>
      <c r="I1289" s="39"/>
      <c r="J1289" s="39"/>
      <c r="K1289" s="39"/>
      <c r="L1289" s="39"/>
      <c r="M1289" s="39"/>
      <c r="N1289" s="39"/>
      <c r="O1289" s="39"/>
      <c r="P1289" s="39"/>
      <c r="Q1289" s="39"/>
      <c r="R1289" s="39"/>
      <c r="S1289" s="9"/>
      <c r="T1289" s="39"/>
      <c r="U1289" s="39"/>
      <c r="V1289" s="39"/>
      <c r="W1289" s="39"/>
      <c r="X1289" s="9"/>
      <c r="Y1289" s="39"/>
      <c r="Z1289" s="39"/>
      <c r="AA1289" s="39"/>
      <c r="AB1289" s="39"/>
      <c r="AC1289" s="39"/>
      <c r="AD1289" s="39"/>
      <c r="AE1289" s="39"/>
      <c r="AF1289" s="39"/>
      <c r="AG1289" s="39"/>
      <c r="AH1289" s="39"/>
      <c r="AI1289" s="39"/>
      <c r="AJ1289" s="39"/>
      <c r="AK1289" s="39"/>
      <c r="AL1289" s="39"/>
      <c r="AM1289" s="39"/>
    </row>
    <row r="1290" spans="1:39" outlineLevel="3">
      <c r="A1290" s="11">
        <f>ROW()</f>
        <v>1290</v>
      </c>
      <c r="C1290" s="6" t="s">
        <v>473</v>
      </c>
      <c r="D1290" s="39"/>
      <c r="E1290" s="39"/>
      <c r="F1290" s="39"/>
      <c r="G1290" s="39"/>
      <c r="H1290" s="39"/>
      <c r="I1290" s="39"/>
      <c r="J1290" s="39"/>
      <c r="K1290" s="39"/>
      <c r="L1290" s="39"/>
      <c r="M1290" s="39"/>
      <c r="N1290" s="39"/>
      <c r="O1290" s="39"/>
      <c r="P1290" s="39"/>
      <c r="Q1290" s="39"/>
      <c r="R1290" s="39"/>
      <c r="S1290" s="9"/>
      <c r="T1290" s="39"/>
      <c r="U1290" s="39"/>
      <c r="V1290" s="39"/>
      <c r="W1290" s="39"/>
      <c r="X1290" s="9"/>
      <c r="Y1290" s="39"/>
      <c r="Z1290" s="39"/>
      <c r="AA1290" s="39"/>
      <c r="AB1290" s="39"/>
      <c r="AC1290" s="39"/>
      <c r="AD1290" s="39"/>
      <c r="AE1290" s="39"/>
      <c r="AF1290" s="39"/>
      <c r="AG1290" s="39"/>
      <c r="AH1290" s="39"/>
      <c r="AI1290" s="39"/>
      <c r="AJ1290" s="39"/>
      <c r="AK1290" s="39"/>
      <c r="AL1290" s="39"/>
      <c r="AM1290" s="39"/>
    </row>
    <row r="1291" spans="1:39" outlineLevel="3">
      <c r="A1291" s="11">
        <f>ROW()</f>
        <v>1291</v>
      </c>
      <c r="C1291" s="6" t="s">
        <v>474</v>
      </c>
      <c r="D1291" s="39"/>
      <c r="E1291" s="39"/>
      <c r="F1291" s="39"/>
      <c r="G1291" s="39"/>
      <c r="H1291" s="39"/>
      <c r="I1291" s="39"/>
      <c r="J1291" s="39"/>
      <c r="K1291" s="39"/>
      <c r="L1291" s="39"/>
      <c r="M1291" s="39"/>
      <c r="N1291" s="39"/>
      <c r="O1291" s="39"/>
      <c r="P1291" s="39"/>
      <c r="Q1291" s="39"/>
      <c r="R1291" s="39"/>
      <c r="S1291" s="9"/>
      <c r="T1291" s="39"/>
      <c r="U1291" s="39"/>
      <c r="V1291" s="39"/>
      <c r="W1291" s="39"/>
      <c r="X1291" s="9"/>
      <c r="Y1291" s="39"/>
      <c r="Z1291" s="39"/>
      <c r="AA1291" s="39"/>
      <c r="AB1291" s="39"/>
      <c r="AC1291" s="39"/>
      <c r="AD1291" s="39"/>
      <c r="AE1291" s="39"/>
      <c r="AF1291" s="39"/>
      <c r="AG1291" s="39"/>
      <c r="AH1291" s="39"/>
      <c r="AI1291" s="39"/>
      <c r="AJ1291" s="39"/>
      <c r="AK1291" s="39"/>
      <c r="AL1291" s="39"/>
      <c r="AM1291" s="39"/>
    </row>
    <row r="1292" spans="1:39" outlineLevel="3">
      <c r="A1292" s="11">
        <f>ROW()</f>
        <v>1292</v>
      </c>
      <c r="C1292" s="6" t="s">
        <v>477</v>
      </c>
      <c r="D1292" s="39"/>
      <c r="E1292" s="39"/>
      <c r="F1292" s="39"/>
      <c r="G1292" s="39"/>
      <c r="H1292" s="39"/>
      <c r="I1292" s="39"/>
      <c r="J1292" s="39"/>
      <c r="K1292" s="39"/>
      <c r="L1292" s="39"/>
      <c r="M1292" s="39"/>
      <c r="N1292" s="39"/>
      <c r="O1292" s="39"/>
      <c r="P1292" s="39"/>
      <c r="Q1292" s="39"/>
      <c r="R1292" s="39"/>
      <c r="S1292" s="9"/>
      <c r="T1292" s="39"/>
      <c r="U1292" s="39"/>
      <c r="V1292" s="39"/>
      <c r="W1292" s="39"/>
      <c r="X1292" s="9"/>
      <c r="Y1292" s="39"/>
      <c r="Z1292" s="39"/>
      <c r="AA1292" s="39"/>
      <c r="AB1292" s="39"/>
      <c r="AC1292" s="39"/>
      <c r="AD1292" s="39"/>
      <c r="AE1292" s="39"/>
      <c r="AF1292" s="39"/>
      <c r="AG1292" s="39"/>
      <c r="AH1292" s="39"/>
      <c r="AI1292" s="39"/>
      <c r="AJ1292" s="39"/>
      <c r="AK1292" s="39"/>
      <c r="AL1292" s="39"/>
      <c r="AM1292" s="39"/>
    </row>
    <row r="1293" spans="1:39" outlineLevel="3">
      <c r="A1293" s="11">
        <f>ROW()</f>
        <v>1293</v>
      </c>
      <c r="C1293" s="6" t="s">
        <v>511</v>
      </c>
      <c r="D1293" s="39"/>
      <c r="E1293" s="39"/>
      <c r="F1293" s="39"/>
      <c r="G1293" s="39"/>
      <c r="H1293" s="39"/>
      <c r="I1293" s="39"/>
      <c r="J1293" s="39"/>
      <c r="K1293" s="39"/>
      <c r="L1293" s="39"/>
      <c r="M1293" s="39"/>
      <c r="N1293" s="39"/>
      <c r="O1293" s="39"/>
      <c r="P1293" s="39"/>
      <c r="Q1293" s="39"/>
      <c r="R1293" s="39"/>
      <c r="S1293" s="9"/>
      <c r="T1293" s="39"/>
      <c r="U1293" s="39"/>
      <c r="V1293" s="39"/>
      <c r="W1293" s="39"/>
      <c r="X1293" s="9"/>
      <c r="Y1293" s="39"/>
      <c r="Z1293" s="39"/>
      <c r="AA1293" s="39"/>
      <c r="AB1293" s="39"/>
      <c r="AC1293" s="39"/>
      <c r="AD1293" s="39"/>
      <c r="AE1293" s="39"/>
      <c r="AF1293" s="39"/>
      <c r="AG1293" s="39"/>
      <c r="AH1293" s="39"/>
      <c r="AI1293" s="39"/>
      <c r="AJ1293" s="39"/>
      <c r="AK1293" s="39"/>
      <c r="AL1293" s="39"/>
      <c r="AM1293" s="39"/>
    </row>
    <row r="1294" spans="1:39" outlineLevel="3">
      <c r="A1294" s="11">
        <f>ROW()</f>
        <v>1294</v>
      </c>
      <c r="C1294" s="6" t="s">
        <v>655</v>
      </c>
      <c r="D1294" s="39"/>
      <c r="E1294" s="39"/>
      <c r="F1294" s="39"/>
      <c r="G1294" s="39"/>
      <c r="H1294" s="39"/>
      <c r="I1294" s="39"/>
      <c r="J1294" s="39"/>
      <c r="K1294" s="39"/>
      <c r="L1294" s="39"/>
      <c r="M1294" s="39"/>
      <c r="N1294" s="39"/>
      <c r="O1294" s="39"/>
      <c r="P1294" s="39"/>
      <c r="Q1294" s="39"/>
      <c r="R1294" s="39"/>
      <c r="S1294" s="9"/>
      <c r="T1294" s="39"/>
      <c r="U1294" s="39"/>
      <c r="V1294" s="39"/>
      <c r="W1294" s="39"/>
      <c r="X1294" s="9"/>
      <c r="Y1294" s="39"/>
      <c r="Z1294" s="39"/>
      <c r="AA1294" s="39"/>
      <c r="AB1294" s="39"/>
      <c r="AC1294" s="39"/>
      <c r="AD1294" s="39"/>
      <c r="AE1294" s="39"/>
      <c r="AF1294" s="39"/>
      <c r="AG1294" s="39"/>
      <c r="AH1294" s="39"/>
      <c r="AI1294" s="39"/>
      <c r="AJ1294" s="39"/>
      <c r="AK1294" s="39"/>
      <c r="AL1294" s="39"/>
      <c r="AM1294" s="39"/>
    </row>
    <row r="1295" spans="1:39" outlineLevel="3">
      <c r="A1295" s="11">
        <f>ROW()</f>
        <v>1295</v>
      </c>
      <c r="C1295" s="6" t="s">
        <v>656</v>
      </c>
      <c r="D1295" s="39"/>
      <c r="E1295" s="39"/>
      <c r="F1295" s="39"/>
      <c r="G1295" s="39"/>
      <c r="H1295" s="39"/>
      <c r="I1295" s="39"/>
      <c r="J1295" s="39"/>
      <c r="K1295" s="39"/>
      <c r="L1295" s="39"/>
      <c r="M1295" s="39"/>
      <c r="N1295" s="39"/>
      <c r="O1295" s="39"/>
      <c r="P1295" s="39"/>
      <c r="Q1295" s="39"/>
      <c r="R1295" s="39"/>
      <c r="S1295" s="9"/>
      <c r="T1295" s="39"/>
      <c r="U1295" s="39"/>
      <c r="V1295" s="39"/>
      <c r="W1295" s="39"/>
      <c r="X1295" s="9"/>
      <c r="Y1295" s="39"/>
      <c r="Z1295" s="39"/>
      <c r="AA1295" s="39"/>
      <c r="AB1295" s="39"/>
      <c r="AC1295" s="39"/>
      <c r="AD1295" s="39"/>
      <c r="AE1295" s="39"/>
      <c r="AF1295" s="39"/>
      <c r="AG1295" s="39"/>
      <c r="AH1295" s="39"/>
      <c r="AI1295" s="39"/>
      <c r="AJ1295" s="39"/>
      <c r="AK1295" s="39"/>
      <c r="AL1295" s="39"/>
      <c r="AM1295" s="39"/>
    </row>
    <row r="1296" spans="1:39" outlineLevel="3">
      <c r="A1296" s="11">
        <f>ROW()</f>
        <v>1296</v>
      </c>
      <c r="C1296" s="6" t="s">
        <v>667</v>
      </c>
      <c r="D1296" s="39"/>
      <c r="E1296" s="39"/>
      <c r="F1296" s="39"/>
      <c r="G1296" s="39"/>
      <c r="H1296" s="39"/>
      <c r="I1296" s="39"/>
      <c r="J1296" s="39"/>
      <c r="K1296" s="39"/>
      <c r="L1296" s="39"/>
      <c r="M1296" s="39"/>
      <c r="N1296" s="39"/>
      <c r="O1296" s="39"/>
      <c r="P1296" s="39"/>
      <c r="Q1296" s="39"/>
      <c r="R1296" s="39"/>
      <c r="S1296" s="9"/>
      <c r="T1296" s="39"/>
      <c r="U1296" s="39"/>
      <c r="V1296" s="39"/>
      <c r="W1296" s="39"/>
      <c r="X1296" s="9"/>
      <c r="Y1296" s="39"/>
      <c r="Z1296" s="39"/>
      <c r="AA1296" s="39"/>
      <c r="AB1296" s="39"/>
      <c r="AC1296" s="39"/>
      <c r="AD1296" s="39"/>
      <c r="AE1296" s="39"/>
      <c r="AF1296" s="39"/>
      <c r="AG1296" s="39"/>
      <c r="AH1296" s="39"/>
      <c r="AI1296" s="39"/>
      <c r="AJ1296" s="39"/>
      <c r="AK1296" s="39"/>
      <c r="AL1296" s="39"/>
      <c r="AM1296" s="39"/>
    </row>
    <row r="1297" spans="1:39" outlineLevel="3">
      <c r="A1297" s="11">
        <f>ROW()</f>
        <v>1297</v>
      </c>
      <c r="C1297" s="6" t="s">
        <v>212</v>
      </c>
      <c r="D1297" s="39"/>
      <c r="E1297" s="39"/>
      <c r="F1297" s="39"/>
      <c r="G1297" s="39"/>
      <c r="H1297" s="39"/>
      <c r="I1297" s="39"/>
      <c r="J1297" s="39"/>
      <c r="K1297" s="39"/>
      <c r="L1297" s="39"/>
      <c r="M1297" s="39"/>
      <c r="N1297" s="39"/>
      <c r="O1297" s="39"/>
      <c r="P1297" s="39"/>
      <c r="Q1297" s="39"/>
      <c r="R1297" s="39"/>
      <c r="S1297" s="9"/>
      <c r="T1297" s="39"/>
      <c r="U1297" s="39"/>
      <c r="V1297" s="39"/>
      <c r="W1297" s="39"/>
      <c r="X1297" s="9"/>
      <c r="Y1297" s="39"/>
      <c r="Z1297" s="39"/>
      <c r="AA1297" s="39"/>
      <c r="AB1297" s="39"/>
      <c r="AC1297" s="39"/>
      <c r="AD1297" s="39"/>
      <c r="AE1297" s="39"/>
      <c r="AF1297" s="39"/>
      <c r="AG1297" s="39"/>
      <c r="AH1297" s="39"/>
      <c r="AI1297" s="39"/>
      <c r="AJ1297" s="39"/>
      <c r="AK1297" s="39"/>
      <c r="AL1297" s="39"/>
      <c r="AM1297" s="39"/>
    </row>
    <row r="1298" spans="1:39" outlineLevel="3">
      <c r="A1298" s="11">
        <f>ROW()</f>
        <v>1298</v>
      </c>
      <c r="C1298" s="30" t="s">
        <v>362</v>
      </c>
      <c r="D1298" s="90"/>
      <c r="E1298" s="90"/>
      <c r="F1298" s="90"/>
      <c r="G1298" s="90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15"/>
      <c r="T1298" s="90"/>
      <c r="U1298" s="90"/>
      <c r="V1298" s="90"/>
      <c r="W1298" s="90"/>
      <c r="X1298" s="15"/>
      <c r="Y1298" s="90"/>
      <c r="Z1298" s="90"/>
      <c r="AA1298" s="90"/>
      <c r="AB1298" s="90"/>
      <c r="AC1298" s="90"/>
      <c r="AD1298" s="90"/>
      <c r="AE1298" s="90"/>
      <c r="AF1298" s="90"/>
      <c r="AG1298" s="90"/>
      <c r="AH1298" s="90"/>
      <c r="AI1298" s="90"/>
      <c r="AJ1298" s="90"/>
      <c r="AK1298" s="90"/>
      <c r="AL1298" s="90"/>
      <c r="AM1298" s="90"/>
    </row>
    <row r="1299" spans="1:39" outlineLevel="3">
      <c r="A1299" s="11">
        <f>ROW()</f>
        <v>1299</v>
      </c>
      <c r="C1299" s="6" t="s">
        <v>1</v>
      </c>
      <c r="D1299" s="39"/>
      <c r="E1299" s="39"/>
      <c r="F1299" s="39"/>
      <c r="G1299" s="39"/>
      <c r="H1299" s="39"/>
      <c r="I1299" s="39"/>
      <c r="J1299" s="39"/>
      <c r="K1299" s="39"/>
      <c r="L1299" s="39"/>
      <c r="M1299" s="39"/>
      <c r="N1299" s="39"/>
      <c r="O1299" s="39"/>
      <c r="P1299" s="39"/>
      <c r="Q1299" s="39"/>
      <c r="R1299" s="39"/>
      <c r="S1299" s="9"/>
      <c r="T1299" s="39"/>
      <c r="U1299" s="39"/>
      <c r="V1299" s="39"/>
      <c r="W1299" s="39"/>
      <c r="X1299" s="9"/>
      <c r="Y1299" s="39"/>
      <c r="Z1299" s="39"/>
      <c r="AA1299" s="39"/>
      <c r="AB1299" s="39"/>
      <c r="AC1299" s="39"/>
      <c r="AD1299" s="39"/>
      <c r="AE1299" s="39"/>
      <c r="AF1299" s="39"/>
      <c r="AG1299" s="39"/>
      <c r="AH1299" s="39"/>
      <c r="AI1299" s="39"/>
      <c r="AJ1299" s="39"/>
      <c r="AK1299" s="39"/>
      <c r="AL1299" s="39"/>
      <c r="AM1299" s="39"/>
    </row>
    <row r="1300" spans="1:39" outlineLevel="2">
      <c r="A1300" s="11">
        <f>ROW()</f>
        <v>1300</v>
      </c>
      <c r="D1300" s="39"/>
      <c r="E1300" s="39"/>
      <c r="F1300" s="39"/>
      <c r="G1300" s="39"/>
      <c r="H1300" s="39"/>
      <c r="I1300" s="39"/>
      <c r="J1300" s="39"/>
      <c r="K1300" s="39"/>
      <c r="L1300" s="39"/>
      <c r="M1300" s="39"/>
      <c r="N1300" s="39"/>
      <c r="O1300" s="39"/>
      <c r="P1300" s="39"/>
      <c r="Q1300" s="39"/>
      <c r="R1300" s="39"/>
      <c r="S1300" s="39"/>
      <c r="T1300" s="39"/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39"/>
      <c r="AE1300" s="39"/>
      <c r="AF1300" s="39"/>
      <c r="AG1300" s="39"/>
      <c r="AH1300" s="39"/>
      <c r="AI1300" s="39"/>
      <c r="AJ1300" s="39"/>
      <c r="AK1300" s="39"/>
      <c r="AL1300" s="39"/>
      <c r="AM1300" s="39"/>
    </row>
    <row r="1301" spans="1:39" s="10" customFormat="1" outlineLevel="1">
      <c r="A1301" s="324" t="s">
        <v>150</v>
      </c>
      <c r="B1301" s="347"/>
      <c r="C1301" s="325"/>
      <c r="D1301" s="325"/>
      <c r="E1301" s="325"/>
      <c r="F1301" s="325"/>
      <c r="G1301" s="325"/>
      <c r="H1301" s="326"/>
      <c r="I1301" s="326"/>
      <c r="J1301" s="326"/>
      <c r="K1301" s="326"/>
      <c r="L1301" s="326"/>
      <c r="M1301" s="326"/>
      <c r="N1301" s="326"/>
      <c r="O1301" s="326"/>
      <c r="P1301" s="326"/>
      <c r="Q1301" s="326"/>
      <c r="R1301" s="326"/>
      <c r="S1301" s="326"/>
      <c r="T1301" s="326"/>
      <c r="U1301" s="326"/>
      <c r="V1301" s="326"/>
      <c r="W1301" s="326"/>
      <c r="X1301" s="326"/>
      <c r="Y1301" s="326"/>
      <c r="Z1301" s="326"/>
      <c r="AA1301" s="326"/>
      <c r="AB1301" s="326"/>
      <c r="AC1301" s="326"/>
      <c r="AD1301" s="326"/>
      <c r="AE1301" s="326"/>
      <c r="AF1301" s="326"/>
      <c r="AG1301" s="326"/>
      <c r="AH1301" s="326"/>
      <c r="AI1301" s="326"/>
      <c r="AJ1301" s="326"/>
      <c r="AK1301" s="326"/>
      <c r="AL1301" s="326"/>
      <c r="AM1301" s="326"/>
    </row>
    <row r="1302" spans="1:39" outlineLevel="2">
      <c r="A1302" s="11">
        <f>ROW()</f>
        <v>1302</v>
      </c>
      <c r="B1302" s="343" t="s">
        <v>141</v>
      </c>
      <c r="D1302" s="39"/>
      <c r="E1302" s="39"/>
      <c r="F1302" s="39"/>
      <c r="G1302" s="39"/>
      <c r="H1302" s="39"/>
      <c r="I1302" s="39"/>
      <c r="J1302" s="156"/>
      <c r="K1302" s="39"/>
      <c r="L1302" s="39"/>
      <c r="M1302" s="39"/>
      <c r="N1302" s="39"/>
      <c r="O1302" s="39"/>
      <c r="P1302" s="39"/>
      <c r="Q1302" s="39"/>
      <c r="R1302" s="39"/>
      <c r="S1302" s="39"/>
      <c r="T1302" s="39"/>
      <c r="U1302" s="39"/>
      <c r="V1302" s="39"/>
      <c r="W1302" s="39"/>
      <c r="X1302" s="39"/>
      <c r="Y1302" s="39"/>
      <c r="Z1302" s="39"/>
      <c r="AA1302" s="39"/>
      <c r="AB1302" s="39"/>
      <c r="AC1302" s="39"/>
      <c r="AD1302" s="39"/>
      <c r="AE1302" s="39"/>
      <c r="AF1302" s="39"/>
      <c r="AG1302" s="39"/>
      <c r="AH1302" s="39"/>
      <c r="AI1302" s="39"/>
      <c r="AJ1302" s="39"/>
      <c r="AK1302" s="39"/>
      <c r="AL1302" s="39"/>
      <c r="AM1302" s="39"/>
    </row>
    <row r="1303" spans="1:39" outlineLevel="2">
      <c r="A1303" s="11">
        <f>ROW()</f>
        <v>1303</v>
      </c>
      <c r="C1303" s="6" t="s">
        <v>2</v>
      </c>
      <c r="D1303" s="39"/>
      <c r="E1303" s="39"/>
      <c r="F1303" s="39"/>
      <c r="G1303" s="39"/>
      <c r="H1303" s="39"/>
      <c r="I1303" s="9"/>
      <c r="J1303" s="39"/>
      <c r="K1303" s="163"/>
      <c r="L1303" s="163"/>
      <c r="M1303" s="163"/>
      <c r="N1303" s="163"/>
      <c r="O1303" s="163"/>
      <c r="P1303" s="163"/>
      <c r="Q1303" s="163"/>
      <c r="R1303" s="163"/>
      <c r="S1303" s="164">
        <f>Inputs!$E$64</f>
        <v>20</v>
      </c>
      <c r="T1303" s="163">
        <f t="shared" ref="T1303:T1310" si="3619">MAX(0,S1303-1)</f>
        <v>19</v>
      </c>
      <c r="U1303" s="163">
        <f t="shared" ref="U1303:U1310" si="3620">MAX(0,T1303-1)</f>
        <v>18</v>
      </c>
      <c r="V1303" s="163">
        <f t="shared" ref="V1303:V1310" si="3621">MAX(0,U1303-1)</f>
        <v>17</v>
      </c>
      <c r="W1303" s="163">
        <f t="shared" ref="W1303:W1310" si="3622">MAX(0,V1303-1)</f>
        <v>16</v>
      </c>
      <c r="X1303" s="163">
        <f t="shared" ref="X1303:X1310" si="3623">MAX(0,W1303-1)</f>
        <v>15</v>
      </c>
      <c r="Y1303" s="163">
        <f t="shared" ref="Y1303:Y1310" si="3624">MAX(0,X1303-1)</f>
        <v>14</v>
      </c>
      <c r="Z1303" s="163">
        <f t="shared" ref="Z1303:Z1310" si="3625">MAX(0,Y1303-1)</f>
        <v>13</v>
      </c>
      <c r="AA1303" s="163">
        <f t="shared" ref="AA1303:AA1310" si="3626">MAX(0,Z1303-1)</f>
        <v>12</v>
      </c>
      <c r="AB1303" s="163">
        <f t="shared" ref="AB1303:AB1310" si="3627">MAX(0,AA1303-1)</f>
        <v>11</v>
      </c>
      <c r="AC1303" s="163">
        <f t="shared" ref="AC1303:AC1310" si="3628">MAX(0,AB1303-1)</f>
        <v>10</v>
      </c>
      <c r="AD1303" s="163">
        <f t="shared" ref="AD1303:AD1310" si="3629">MAX(0,AC1303-1)</f>
        <v>9</v>
      </c>
      <c r="AE1303" s="163">
        <f t="shared" ref="AE1303:AE1310" si="3630">MAX(0,AD1303-1)</f>
        <v>8</v>
      </c>
      <c r="AF1303" s="163">
        <f t="shared" ref="AF1303:AF1310" si="3631">MAX(0,AE1303-1)</f>
        <v>7</v>
      </c>
      <c r="AG1303" s="163">
        <f t="shared" ref="AG1303:AG1310" si="3632">MAX(0,AF1303-1)</f>
        <v>6</v>
      </c>
      <c r="AH1303" s="163">
        <f t="shared" ref="AH1303:AH1310" si="3633">MAX(0,AG1303-1)</f>
        <v>5</v>
      </c>
      <c r="AI1303" s="163">
        <f t="shared" ref="AI1303:AI1310" si="3634">MAX(0,AH1303-1)</f>
        <v>4</v>
      </c>
      <c r="AJ1303" s="163">
        <f t="shared" ref="AJ1303:AJ1310" si="3635">MAX(0,AI1303-1)</f>
        <v>3</v>
      </c>
      <c r="AK1303" s="163">
        <f t="shared" ref="AK1303:AK1310" si="3636">MAX(0,AJ1303-1)</f>
        <v>2</v>
      </c>
      <c r="AL1303" s="163">
        <f t="shared" ref="AL1303:AL1310" si="3637">MAX(0,AK1303-1)</f>
        <v>1</v>
      </c>
      <c r="AM1303" s="163">
        <f t="shared" ref="AM1303:AM1310" si="3638">MAX(0,AL1303-1)</f>
        <v>0</v>
      </c>
    </row>
    <row r="1304" spans="1:39" outlineLevel="2">
      <c r="A1304" s="11">
        <f>ROW()</f>
        <v>1304</v>
      </c>
      <c r="C1304" s="6" t="s">
        <v>3</v>
      </c>
      <c r="D1304" s="39"/>
      <c r="E1304" s="39"/>
      <c r="F1304" s="39"/>
      <c r="G1304" s="39"/>
      <c r="H1304" s="39"/>
      <c r="I1304" s="9"/>
      <c r="J1304" s="39"/>
      <c r="K1304" s="163"/>
      <c r="L1304" s="163"/>
      <c r="M1304" s="163"/>
      <c r="N1304" s="163"/>
      <c r="O1304" s="163"/>
      <c r="P1304" s="163"/>
      <c r="Q1304" s="163"/>
      <c r="R1304" s="163"/>
      <c r="S1304" s="164">
        <f>Inputs!$E$65</f>
        <v>20</v>
      </c>
      <c r="T1304" s="163">
        <f t="shared" si="3619"/>
        <v>19</v>
      </c>
      <c r="U1304" s="163">
        <f t="shared" si="3620"/>
        <v>18</v>
      </c>
      <c r="V1304" s="163">
        <f t="shared" si="3621"/>
        <v>17</v>
      </c>
      <c r="W1304" s="163">
        <f t="shared" si="3622"/>
        <v>16</v>
      </c>
      <c r="X1304" s="163">
        <f t="shared" si="3623"/>
        <v>15</v>
      </c>
      <c r="Y1304" s="163">
        <f t="shared" si="3624"/>
        <v>14</v>
      </c>
      <c r="Z1304" s="163">
        <f t="shared" si="3625"/>
        <v>13</v>
      </c>
      <c r="AA1304" s="163">
        <f t="shared" si="3626"/>
        <v>12</v>
      </c>
      <c r="AB1304" s="163">
        <f t="shared" si="3627"/>
        <v>11</v>
      </c>
      <c r="AC1304" s="163">
        <f t="shared" si="3628"/>
        <v>10</v>
      </c>
      <c r="AD1304" s="163">
        <f t="shared" si="3629"/>
        <v>9</v>
      </c>
      <c r="AE1304" s="163">
        <f t="shared" si="3630"/>
        <v>8</v>
      </c>
      <c r="AF1304" s="163">
        <f t="shared" si="3631"/>
        <v>7</v>
      </c>
      <c r="AG1304" s="163">
        <f t="shared" si="3632"/>
        <v>6</v>
      </c>
      <c r="AH1304" s="163">
        <f t="shared" si="3633"/>
        <v>5</v>
      </c>
      <c r="AI1304" s="163">
        <f t="shared" si="3634"/>
        <v>4</v>
      </c>
      <c r="AJ1304" s="163">
        <f t="shared" si="3635"/>
        <v>3</v>
      </c>
      <c r="AK1304" s="163">
        <f t="shared" si="3636"/>
        <v>2</v>
      </c>
      <c r="AL1304" s="163">
        <f t="shared" si="3637"/>
        <v>1</v>
      </c>
      <c r="AM1304" s="163">
        <f t="shared" si="3638"/>
        <v>0</v>
      </c>
    </row>
    <row r="1305" spans="1:39" outlineLevel="2">
      <c r="A1305" s="11">
        <f>ROW()</f>
        <v>1305</v>
      </c>
      <c r="C1305" s="6" t="s">
        <v>4</v>
      </c>
      <c r="D1305" s="39"/>
      <c r="E1305" s="39"/>
      <c r="F1305" s="39"/>
      <c r="G1305" s="39"/>
      <c r="H1305" s="39"/>
      <c r="I1305" s="9"/>
      <c r="J1305" s="39"/>
      <c r="K1305" s="163"/>
      <c r="L1305" s="163"/>
      <c r="M1305" s="163"/>
      <c r="N1305" s="163"/>
      <c r="O1305" s="163"/>
      <c r="P1305" s="163"/>
      <c r="Q1305" s="163"/>
      <c r="R1305" s="163"/>
      <c r="S1305" s="164">
        <f>Inputs!$E$66</f>
        <v>15</v>
      </c>
      <c r="T1305" s="163">
        <f t="shared" si="3619"/>
        <v>14</v>
      </c>
      <c r="U1305" s="163">
        <f t="shared" si="3620"/>
        <v>13</v>
      </c>
      <c r="V1305" s="163">
        <f t="shared" si="3621"/>
        <v>12</v>
      </c>
      <c r="W1305" s="163">
        <f t="shared" si="3622"/>
        <v>11</v>
      </c>
      <c r="X1305" s="163">
        <f t="shared" si="3623"/>
        <v>10</v>
      </c>
      <c r="Y1305" s="163">
        <f t="shared" si="3624"/>
        <v>9</v>
      </c>
      <c r="Z1305" s="163">
        <f t="shared" si="3625"/>
        <v>8</v>
      </c>
      <c r="AA1305" s="163">
        <f t="shared" si="3626"/>
        <v>7</v>
      </c>
      <c r="AB1305" s="163">
        <f t="shared" si="3627"/>
        <v>6</v>
      </c>
      <c r="AC1305" s="163">
        <f t="shared" si="3628"/>
        <v>5</v>
      </c>
      <c r="AD1305" s="163">
        <f t="shared" si="3629"/>
        <v>4</v>
      </c>
      <c r="AE1305" s="163">
        <f t="shared" si="3630"/>
        <v>3</v>
      </c>
      <c r="AF1305" s="163">
        <f t="shared" si="3631"/>
        <v>2</v>
      </c>
      <c r="AG1305" s="163">
        <f t="shared" si="3632"/>
        <v>1</v>
      </c>
      <c r="AH1305" s="163">
        <f t="shared" si="3633"/>
        <v>0</v>
      </c>
      <c r="AI1305" s="163">
        <f t="shared" si="3634"/>
        <v>0</v>
      </c>
      <c r="AJ1305" s="163">
        <f t="shared" si="3635"/>
        <v>0</v>
      </c>
      <c r="AK1305" s="163">
        <f t="shared" si="3636"/>
        <v>0</v>
      </c>
      <c r="AL1305" s="163">
        <f t="shared" si="3637"/>
        <v>0</v>
      </c>
      <c r="AM1305" s="163">
        <f t="shared" si="3638"/>
        <v>0</v>
      </c>
    </row>
    <row r="1306" spans="1:39" outlineLevel="2">
      <c r="A1306" s="11">
        <f>ROW()</f>
        <v>1306</v>
      </c>
      <c r="C1306" s="6" t="s">
        <v>5</v>
      </c>
      <c r="D1306" s="39"/>
      <c r="E1306" s="39"/>
      <c r="F1306" s="39"/>
      <c r="G1306" s="39"/>
      <c r="H1306" s="39"/>
      <c r="I1306" s="9"/>
      <c r="J1306" s="39"/>
      <c r="K1306" s="163"/>
      <c r="L1306" s="163"/>
      <c r="M1306" s="163"/>
      <c r="N1306" s="163"/>
      <c r="O1306" s="163"/>
      <c r="P1306" s="163"/>
      <c r="Q1306" s="163"/>
      <c r="R1306" s="163"/>
      <c r="S1306" s="164">
        <f>Inputs!$E$67</f>
        <v>20</v>
      </c>
      <c r="T1306" s="163">
        <f t="shared" si="3619"/>
        <v>19</v>
      </c>
      <c r="U1306" s="163">
        <f t="shared" si="3620"/>
        <v>18</v>
      </c>
      <c r="V1306" s="163">
        <f t="shared" si="3621"/>
        <v>17</v>
      </c>
      <c r="W1306" s="163">
        <f t="shared" si="3622"/>
        <v>16</v>
      </c>
      <c r="X1306" s="163">
        <f t="shared" si="3623"/>
        <v>15</v>
      </c>
      <c r="Y1306" s="163">
        <f t="shared" si="3624"/>
        <v>14</v>
      </c>
      <c r="Z1306" s="163">
        <f t="shared" si="3625"/>
        <v>13</v>
      </c>
      <c r="AA1306" s="163">
        <f t="shared" si="3626"/>
        <v>12</v>
      </c>
      <c r="AB1306" s="163">
        <f t="shared" si="3627"/>
        <v>11</v>
      </c>
      <c r="AC1306" s="163">
        <f t="shared" si="3628"/>
        <v>10</v>
      </c>
      <c r="AD1306" s="163">
        <f t="shared" si="3629"/>
        <v>9</v>
      </c>
      <c r="AE1306" s="163">
        <f t="shared" si="3630"/>
        <v>8</v>
      </c>
      <c r="AF1306" s="163">
        <f t="shared" si="3631"/>
        <v>7</v>
      </c>
      <c r="AG1306" s="163">
        <f t="shared" si="3632"/>
        <v>6</v>
      </c>
      <c r="AH1306" s="163">
        <f t="shared" si="3633"/>
        <v>5</v>
      </c>
      <c r="AI1306" s="163">
        <f t="shared" si="3634"/>
        <v>4</v>
      </c>
      <c r="AJ1306" s="163">
        <f t="shared" si="3635"/>
        <v>3</v>
      </c>
      <c r="AK1306" s="163">
        <f t="shared" si="3636"/>
        <v>2</v>
      </c>
      <c r="AL1306" s="163">
        <f t="shared" si="3637"/>
        <v>1</v>
      </c>
      <c r="AM1306" s="163">
        <f t="shared" si="3638"/>
        <v>0</v>
      </c>
    </row>
    <row r="1307" spans="1:39" outlineLevel="2">
      <c r="A1307" s="11">
        <f>ROW()</f>
        <v>1307</v>
      </c>
      <c r="C1307" s="6" t="s">
        <v>473</v>
      </c>
      <c r="D1307" s="39"/>
      <c r="E1307" s="39"/>
      <c r="F1307" s="39"/>
      <c r="G1307" s="39"/>
      <c r="H1307" s="39"/>
      <c r="I1307" s="9"/>
      <c r="J1307" s="39"/>
      <c r="K1307" s="163"/>
      <c r="L1307" s="163"/>
      <c r="M1307" s="163"/>
      <c r="N1307" s="163"/>
      <c r="O1307" s="163"/>
      <c r="P1307" s="163"/>
      <c r="Q1307" s="163"/>
      <c r="R1307" s="163"/>
      <c r="S1307" s="164">
        <f>Inputs!$E$68</f>
        <v>5</v>
      </c>
      <c r="T1307" s="163">
        <f t="shared" si="3619"/>
        <v>4</v>
      </c>
      <c r="U1307" s="163">
        <f t="shared" si="3620"/>
        <v>3</v>
      </c>
      <c r="V1307" s="163">
        <f t="shared" si="3621"/>
        <v>2</v>
      </c>
      <c r="W1307" s="163">
        <f t="shared" si="3622"/>
        <v>1</v>
      </c>
      <c r="X1307" s="163">
        <f t="shared" si="3623"/>
        <v>0</v>
      </c>
      <c r="Y1307" s="163">
        <f t="shared" si="3624"/>
        <v>0</v>
      </c>
      <c r="Z1307" s="163">
        <f t="shared" si="3625"/>
        <v>0</v>
      </c>
      <c r="AA1307" s="163">
        <f t="shared" si="3626"/>
        <v>0</v>
      </c>
      <c r="AB1307" s="163">
        <f t="shared" si="3627"/>
        <v>0</v>
      </c>
      <c r="AC1307" s="163">
        <f t="shared" si="3628"/>
        <v>0</v>
      </c>
      <c r="AD1307" s="163">
        <f t="shared" si="3629"/>
        <v>0</v>
      </c>
      <c r="AE1307" s="163">
        <f t="shared" si="3630"/>
        <v>0</v>
      </c>
      <c r="AF1307" s="163">
        <f t="shared" si="3631"/>
        <v>0</v>
      </c>
      <c r="AG1307" s="163">
        <f t="shared" si="3632"/>
        <v>0</v>
      </c>
      <c r="AH1307" s="163">
        <f t="shared" si="3633"/>
        <v>0</v>
      </c>
      <c r="AI1307" s="163">
        <f t="shared" si="3634"/>
        <v>0</v>
      </c>
      <c r="AJ1307" s="163">
        <f t="shared" si="3635"/>
        <v>0</v>
      </c>
      <c r="AK1307" s="163">
        <f t="shared" si="3636"/>
        <v>0</v>
      </c>
      <c r="AL1307" s="163">
        <f t="shared" si="3637"/>
        <v>0</v>
      </c>
      <c r="AM1307" s="163">
        <f t="shared" si="3638"/>
        <v>0</v>
      </c>
    </row>
    <row r="1308" spans="1:39" outlineLevel="2">
      <c r="A1308" s="11">
        <f>ROW()</f>
        <v>1308</v>
      </c>
      <c r="C1308" s="6" t="s">
        <v>474</v>
      </c>
      <c r="D1308" s="39"/>
      <c r="E1308" s="39"/>
      <c r="F1308" s="39"/>
      <c r="G1308" s="39"/>
      <c r="H1308" s="39"/>
      <c r="I1308" s="9"/>
      <c r="J1308" s="39"/>
      <c r="K1308" s="163"/>
      <c r="L1308" s="163"/>
      <c r="M1308" s="163"/>
      <c r="N1308" s="163"/>
      <c r="O1308" s="163"/>
      <c r="P1308" s="163"/>
      <c r="Q1308" s="163"/>
      <c r="R1308" s="163"/>
      <c r="S1308" s="164">
        <f>Inputs!$E$69</f>
        <v>15</v>
      </c>
      <c r="T1308" s="163">
        <f t="shared" si="3619"/>
        <v>14</v>
      </c>
      <c r="U1308" s="163">
        <f t="shared" si="3620"/>
        <v>13</v>
      </c>
      <c r="V1308" s="163">
        <f t="shared" si="3621"/>
        <v>12</v>
      </c>
      <c r="W1308" s="163">
        <f t="shared" si="3622"/>
        <v>11</v>
      </c>
      <c r="X1308" s="163">
        <f t="shared" si="3623"/>
        <v>10</v>
      </c>
      <c r="Y1308" s="163">
        <f t="shared" si="3624"/>
        <v>9</v>
      </c>
      <c r="Z1308" s="163">
        <f t="shared" si="3625"/>
        <v>8</v>
      </c>
      <c r="AA1308" s="163">
        <f t="shared" si="3626"/>
        <v>7</v>
      </c>
      <c r="AB1308" s="163">
        <f t="shared" si="3627"/>
        <v>6</v>
      </c>
      <c r="AC1308" s="163">
        <f t="shared" si="3628"/>
        <v>5</v>
      </c>
      <c r="AD1308" s="163">
        <f t="shared" si="3629"/>
        <v>4</v>
      </c>
      <c r="AE1308" s="163">
        <f t="shared" si="3630"/>
        <v>3</v>
      </c>
      <c r="AF1308" s="163">
        <f t="shared" si="3631"/>
        <v>2</v>
      </c>
      <c r="AG1308" s="163">
        <f t="shared" si="3632"/>
        <v>1</v>
      </c>
      <c r="AH1308" s="163">
        <f t="shared" si="3633"/>
        <v>0</v>
      </c>
      <c r="AI1308" s="163">
        <f t="shared" si="3634"/>
        <v>0</v>
      </c>
      <c r="AJ1308" s="163">
        <f t="shared" si="3635"/>
        <v>0</v>
      </c>
      <c r="AK1308" s="163">
        <f t="shared" si="3636"/>
        <v>0</v>
      </c>
      <c r="AL1308" s="163">
        <f t="shared" si="3637"/>
        <v>0</v>
      </c>
      <c r="AM1308" s="163">
        <f t="shared" si="3638"/>
        <v>0</v>
      </c>
    </row>
    <row r="1309" spans="1:39" outlineLevel="2">
      <c r="A1309" s="11">
        <f>ROW()</f>
        <v>1309</v>
      </c>
      <c r="C1309" s="6" t="s">
        <v>477</v>
      </c>
      <c r="D1309" s="39"/>
      <c r="E1309" s="39"/>
      <c r="F1309" s="39"/>
      <c r="G1309" s="39"/>
      <c r="H1309" s="39"/>
      <c r="I1309" s="9"/>
      <c r="J1309" s="39"/>
      <c r="K1309" s="163"/>
      <c r="L1309" s="163"/>
      <c r="M1309" s="163"/>
      <c r="N1309" s="163"/>
      <c r="O1309" s="163"/>
      <c r="P1309" s="163"/>
      <c r="Q1309" s="163"/>
      <c r="R1309" s="163"/>
      <c r="S1309" s="164">
        <f>Inputs!$E$70</f>
        <v>10</v>
      </c>
      <c r="T1309" s="163">
        <f t="shared" si="3619"/>
        <v>9</v>
      </c>
      <c r="U1309" s="163">
        <f t="shared" si="3620"/>
        <v>8</v>
      </c>
      <c r="V1309" s="163">
        <f t="shared" si="3621"/>
        <v>7</v>
      </c>
      <c r="W1309" s="163">
        <f t="shared" si="3622"/>
        <v>6</v>
      </c>
      <c r="X1309" s="163">
        <f t="shared" si="3623"/>
        <v>5</v>
      </c>
      <c r="Y1309" s="163">
        <f t="shared" si="3624"/>
        <v>4</v>
      </c>
      <c r="Z1309" s="163">
        <f t="shared" si="3625"/>
        <v>3</v>
      </c>
      <c r="AA1309" s="163">
        <f t="shared" si="3626"/>
        <v>2</v>
      </c>
      <c r="AB1309" s="163">
        <f t="shared" si="3627"/>
        <v>1</v>
      </c>
      <c r="AC1309" s="163">
        <f t="shared" si="3628"/>
        <v>0</v>
      </c>
      <c r="AD1309" s="163">
        <f t="shared" si="3629"/>
        <v>0</v>
      </c>
      <c r="AE1309" s="163">
        <f t="shared" si="3630"/>
        <v>0</v>
      </c>
      <c r="AF1309" s="163">
        <f t="shared" si="3631"/>
        <v>0</v>
      </c>
      <c r="AG1309" s="163">
        <f t="shared" si="3632"/>
        <v>0</v>
      </c>
      <c r="AH1309" s="163">
        <f t="shared" si="3633"/>
        <v>0</v>
      </c>
      <c r="AI1309" s="163">
        <f t="shared" si="3634"/>
        <v>0</v>
      </c>
      <c r="AJ1309" s="163">
        <f t="shared" si="3635"/>
        <v>0</v>
      </c>
      <c r="AK1309" s="163">
        <f t="shared" si="3636"/>
        <v>0</v>
      </c>
      <c r="AL1309" s="163">
        <f t="shared" si="3637"/>
        <v>0</v>
      </c>
      <c r="AM1309" s="163">
        <f t="shared" si="3638"/>
        <v>0</v>
      </c>
    </row>
    <row r="1310" spans="1:39" outlineLevel="2">
      <c r="A1310" s="11">
        <f>ROW()</f>
        <v>1310</v>
      </c>
      <c r="C1310" s="6" t="s">
        <v>511</v>
      </c>
      <c r="D1310" s="39"/>
      <c r="E1310" s="39"/>
      <c r="F1310" s="39"/>
      <c r="G1310" s="39"/>
      <c r="H1310" s="39"/>
      <c r="I1310" s="9"/>
      <c r="J1310" s="39"/>
      <c r="K1310" s="163"/>
      <c r="L1310" s="163"/>
      <c r="M1310" s="163"/>
      <c r="N1310" s="163"/>
      <c r="O1310" s="163"/>
      <c r="P1310" s="163"/>
      <c r="Q1310" s="163"/>
      <c r="R1310" s="163"/>
      <c r="S1310" s="164">
        <f>Inputs!$E$71</f>
        <v>20</v>
      </c>
      <c r="T1310" s="163">
        <f t="shared" si="3619"/>
        <v>19</v>
      </c>
      <c r="U1310" s="163">
        <f t="shared" si="3620"/>
        <v>18</v>
      </c>
      <c r="V1310" s="163">
        <f t="shared" si="3621"/>
        <v>17</v>
      </c>
      <c r="W1310" s="163">
        <f t="shared" si="3622"/>
        <v>16</v>
      </c>
      <c r="X1310" s="163">
        <f t="shared" si="3623"/>
        <v>15</v>
      </c>
      <c r="Y1310" s="163">
        <f t="shared" si="3624"/>
        <v>14</v>
      </c>
      <c r="Z1310" s="163">
        <f t="shared" si="3625"/>
        <v>13</v>
      </c>
      <c r="AA1310" s="163">
        <f t="shared" si="3626"/>
        <v>12</v>
      </c>
      <c r="AB1310" s="163">
        <f t="shared" si="3627"/>
        <v>11</v>
      </c>
      <c r="AC1310" s="163">
        <f t="shared" si="3628"/>
        <v>10</v>
      </c>
      <c r="AD1310" s="163">
        <f t="shared" si="3629"/>
        <v>9</v>
      </c>
      <c r="AE1310" s="163">
        <f t="shared" si="3630"/>
        <v>8</v>
      </c>
      <c r="AF1310" s="163">
        <f t="shared" si="3631"/>
        <v>7</v>
      </c>
      <c r="AG1310" s="163">
        <f t="shared" si="3632"/>
        <v>6</v>
      </c>
      <c r="AH1310" s="163">
        <f t="shared" si="3633"/>
        <v>5</v>
      </c>
      <c r="AI1310" s="163">
        <f t="shared" si="3634"/>
        <v>4</v>
      </c>
      <c r="AJ1310" s="163">
        <f t="shared" si="3635"/>
        <v>3</v>
      </c>
      <c r="AK1310" s="163">
        <f t="shared" si="3636"/>
        <v>2</v>
      </c>
      <c r="AL1310" s="163">
        <f t="shared" si="3637"/>
        <v>1</v>
      </c>
      <c r="AM1310" s="163">
        <f t="shared" si="3638"/>
        <v>0</v>
      </c>
    </row>
    <row r="1311" spans="1:39" outlineLevel="2">
      <c r="A1311" s="11">
        <f>ROW()</f>
        <v>1311</v>
      </c>
      <c r="C1311" s="6" t="s">
        <v>655</v>
      </c>
      <c r="D1311" s="39"/>
      <c r="E1311" s="39"/>
      <c r="F1311" s="39"/>
      <c r="G1311" s="39"/>
      <c r="H1311" s="39"/>
      <c r="I1311" s="9"/>
      <c r="J1311" s="39"/>
      <c r="K1311" s="163"/>
      <c r="L1311" s="163"/>
      <c r="M1311" s="163"/>
      <c r="N1311" s="163"/>
      <c r="O1311" s="163"/>
      <c r="P1311" s="163"/>
      <c r="Q1311" s="163"/>
      <c r="R1311" s="163"/>
      <c r="S1311" s="164"/>
      <c r="T1311" s="163"/>
      <c r="U1311" s="163"/>
      <c r="V1311" s="163"/>
      <c r="W1311" s="163"/>
      <c r="X1311" s="163"/>
      <c r="Y1311" s="163"/>
      <c r="Z1311" s="163"/>
      <c r="AA1311" s="163"/>
      <c r="AB1311" s="163"/>
      <c r="AC1311" s="163"/>
      <c r="AD1311" s="163"/>
      <c r="AE1311" s="163"/>
      <c r="AF1311" s="163"/>
      <c r="AG1311" s="163"/>
      <c r="AH1311" s="163"/>
      <c r="AI1311" s="163"/>
      <c r="AJ1311" s="163"/>
      <c r="AK1311" s="163"/>
      <c r="AL1311" s="163"/>
      <c r="AM1311" s="163"/>
    </row>
    <row r="1312" spans="1:39" outlineLevel="2">
      <c r="A1312" s="11">
        <f>ROW()</f>
        <v>1312</v>
      </c>
      <c r="C1312" s="6" t="s">
        <v>656</v>
      </c>
      <c r="D1312" s="39"/>
      <c r="E1312" s="39"/>
      <c r="F1312" s="39"/>
      <c r="G1312" s="39"/>
      <c r="H1312" s="39"/>
      <c r="I1312" s="9"/>
      <c r="J1312" s="39"/>
      <c r="K1312" s="163"/>
      <c r="L1312" s="163"/>
      <c r="M1312" s="163"/>
      <c r="N1312" s="163"/>
      <c r="O1312" s="163"/>
      <c r="P1312" s="163"/>
      <c r="Q1312" s="163"/>
      <c r="R1312" s="163"/>
      <c r="S1312" s="164"/>
      <c r="T1312" s="163"/>
      <c r="U1312" s="163"/>
      <c r="V1312" s="163"/>
      <c r="W1312" s="163"/>
      <c r="X1312" s="163"/>
      <c r="Y1312" s="163"/>
      <c r="Z1312" s="163"/>
      <c r="AA1312" s="163"/>
      <c r="AB1312" s="163"/>
      <c r="AC1312" s="163"/>
      <c r="AD1312" s="163"/>
      <c r="AE1312" s="163"/>
      <c r="AF1312" s="163"/>
      <c r="AG1312" s="163"/>
      <c r="AH1312" s="163"/>
      <c r="AI1312" s="163"/>
      <c r="AJ1312" s="163"/>
      <c r="AK1312" s="163"/>
      <c r="AL1312" s="163"/>
      <c r="AM1312" s="163"/>
    </row>
    <row r="1313" spans="1:39" outlineLevel="2">
      <c r="A1313" s="11">
        <f>ROW()</f>
        <v>1313</v>
      </c>
      <c r="C1313" s="6" t="s">
        <v>667</v>
      </c>
      <c r="D1313" s="39"/>
      <c r="E1313" s="39"/>
      <c r="F1313" s="39"/>
      <c r="G1313" s="39"/>
      <c r="H1313" s="39"/>
      <c r="I1313" s="9"/>
      <c r="J1313" s="39"/>
      <c r="K1313" s="163"/>
      <c r="L1313" s="163"/>
      <c r="M1313" s="163"/>
      <c r="N1313" s="163"/>
      <c r="O1313" s="163"/>
      <c r="P1313" s="163"/>
      <c r="Q1313" s="163"/>
      <c r="R1313" s="163"/>
      <c r="S1313" s="164"/>
      <c r="T1313" s="163"/>
      <c r="U1313" s="163"/>
      <c r="V1313" s="163"/>
      <c r="W1313" s="163"/>
      <c r="X1313" s="163"/>
      <c r="Y1313" s="163"/>
      <c r="Z1313" s="163"/>
      <c r="AA1313" s="163"/>
      <c r="AB1313" s="163"/>
      <c r="AC1313" s="163"/>
      <c r="AD1313" s="163"/>
      <c r="AE1313" s="163"/>
      <c r="AF1313" s="163"/>
      <c r="AG1313" s="163"/>
      <c r="AH1313" s="163"/>
      <c r="AI1313" s="163"/>
      <c r="AJ1313" s="163"/>
      <c r="AK1313" s="163"/>
      <c r="AL1313" s="163"/>
      <c r="AM1313" s="163"/>
    </row>
    <row r="1314" spans="1:39" outlineLevel="2">
      <c r="A1314" s="11">
        <f>ROW()</f>
        <v>1314</v>
      </c>
      <c r="C1314" s="6" t="s">
        <v>212</v>
      </c>
      <c r="D1314" s="39"/>
      <c r="E1314" s="39"/>
      <c r="F1314" s="39"/>
      <c r="G1314" s="39"/>
      <c r="H1314" s="39"/>
      <c r="I1314" s="9"/>
      <c r="J1314" s="39"/>
      <c r="K1314" s="163"/>
      <c r="L1314" s="163"/>
      <c r="M1314" s="163"/>
      <c r="N1314" s="163"/>
      <c r="O1314" s="163"/>
      <c r="P1314" s="163"/>
      <c r="Q1314" s="163"/>
      <c r="R1314" s="163"/>
      <c r="S1314" s="164"/>
      <c r="T1314" s="163"/>
      <c r="U1314" s="163"/>
      <c r="V1314" s="163"/>
      <c r="W1314" s="163"/>
      <c r="X1314" s="163"/>
      <c r="Y1314" s="163"/>
      <c r="Z1314" s="163"/>
      <c r="AA1314" s="163"/>
      <c r="AB1314" s="163"/>
      <c r="AC1314" s="163"/>
      <c r="AD1314" s="163"/>
      <c r="AE1314" s="163"/>
      <c r="AF1314" s="163"/>
      <c r="AG1314" s="163"/>
      <c r="AH1314" s="163"/>
      <c r="AI1314" s="163"/>
      <c r="AJ1314" s="163"/>
      <c r="AK1314" s="163"/>
      <c r="AL1314" s="163"/>
      <c r="AM1314" s="163"/>
    </row>
    <row r="1315" spans="1:39" outlineLevel="2">
      <c r="A1315" s="11">
        <f>ROW()</f>
        <v>1315</v>
      </c>
      <c r="C1315" s="30" t="s">
        <v>362</v>
      </c>
      <c r="D1315" s="90"/>
      <c r="E1315" s="90"/>
      <c r="F1315" s="90"/>
      <c r="G1315" s="90"/>
      <c r="H1315" s="90"/>
      <c r="I1315" s="15"/>
      <c r="J1315" s="90"/>
      <c r="K1315" s="15"/>
      <c r="L1315" s="15"/>
      <c r="M1315" s="15"/>
      <c r="N1315" s="15"/>
      <c r="O1315" s="15"/>
      <c r="P1315" s="15"/>
      <c r="Q1315" s="15"/>
      <c r="R1315" s="15"/>
      <c r="S1315" s="288">
        <f>Inputs!$E$76</f>
        <v>5</v>
      </c>
      <c r="T1315" s="928">
        <f t="shared" ref="T1315" si="3639">MAX(0,S1315-1)</f>
        <v>4</v>
      </c>
      <c r="U1315" s="928">
        <f t="shared" ref="U1315" si="3640">MAX(0,T1315-1)</f>
        <v>3</v>
      </c>
      <c r="V1315" s="928">
        <f t="shared" ref="V1315" si="3641">MAX(0,U1315-1)</f>
        <v>2</v>
      </c>
      <c r="W1315" s="928">
        <f t="shared" ref="W1315" si="3642">MAX(0,V1315-1)</f>
        <v>1</v>
      </c>
      <c r="X1315" s="928">
        <f t="shared" ref="X1315" si="3643">MAX(0,W1315-1)</f>
        <v>0</v>
      </c>
      <c r="Y1315" s="928">
        <f t="shared" ref="Y1315" si="3644">MAX(0,X1315-1)</f>
        <v>0</v>
      </c>
      <c r="Z1315" s="928">
        <f t="shared" ref="Z1315" si="3645">MAX(0,Y1315-1)</f>
        <v>0</v>
      </c>
      <c r="AA1315" s="928">
        <f t="shared" ref="AA1315" si="3646">MAX(0,Z1315-1)</f>
        <v>0</v>
      </c>
      <c r="AB1315" s="928">
        <f t="shared" ref="AB1315" si="3647">MAX(0,AA1315-1)</f>
        <v>0</v>
      </c>
      <c r="AC1315" s="928">
        <f t="shared" ref="AC1315" si="3648">MAX(0,AB1315-1)</f>
        <v>0</v>
      </c>
      <c r="AD1315" s="928">
        <f t="shared" ref="AD1315" si="3649">MAX(0,AC1315-1)</f>
        <v>0</v>
      </c>
      <c r="AE1315" s="928">
        <f t="shared" ref="AE1315" si="3650">MAX(0,AD1315-1)</f>
        <v>0</v>
      </c>
      <c r="AF1315" s="928">
        <f t="shared" ref="AF1315" si="3651">MAX(0,AE1315-1)</f>
        <v>0</v>
      </c>
      <c r="AG1315" s="928">
        <f t="shared" ref="AG1315" si="3652">MAX(0,AF1315-1)</f>
        <v>0</v>
      </c>
      <c r="AH1315" s="928">
        <f t="shared" ref="AH1315" si="3653">MAX(0,AG1315-1)</f>
        <v>0</v>
      </c>
      <c r="AI1315" s="928">
        <f t="shared" ref="AI1315" si="3654">MAX(0,AH1315-1)</f>
        <v>0</v>
      </c>
      <c r="AJ1315" s="928">
        <f t="shared" ref="AJ1315" si="3655">MAX(0,AI1315-1)</f>
        <v>0</v>
      </c>
      <c r="AK1315" s="928">
        <f t="shared" ref="AK1315" si="3656">MAX(0,AJ1315-1)</f>
        <v>0</v>
      </c>
      <c r="AL1315" s="928">
        <f t="shared" ref="AL1315" si="3657">MAX(0,AK1315-1)</f>
        <v>0</v>
      </c>
      <c r="AM1315" s="928">
        <f t="shared" ref="AM1315" si="3658">MAX(0,AL1315-1)</f>
        <v>0</v>
      </c>
    </row>
    <row r="1316" spans="1:39" outlineLevel="2">
      <c r="A1316" s="11">
        <f>ROW()</f>
        <v>1316</v>
      </c>
      <c r="D1316" s="39"/>
      <c r="E1316" s="39"/>
      <c r="F1316" s="39"/>
      <c r="G1316" s="39"/>
      <c r="H1316" s="3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</row>
    <row r="1317" spans="1:39" outlineLevel="2">
      <c r="A1317" s="11">
        <f>ROW()</f>
        <v>1317</v>
      </c>
      <c r="B1317" s="343" t="s">
        <v>68</v>
      </c>
      <c r="D1317" s="39"/>
      <c r="E1317" s="39"/>
      <c r="F1317" s="39"/>
      <c r="G1317" s="39"/>
      <c r="H1317" s="39"/>
      <c r="I1317" s="39"/>
      <c r="J1317" s="39"/>
      <c r="K1317" s="39"/>
      <c r="L1317" s="39"/>
      <c r="M1317" s="39"/>
      <c r="N1317" s="39"/>
      <c r="O1317" s="39"/>
      <c r="P1317" s="39"/>
      <c r="Q1317" s="39"/>
      <c r="R1317" s="39"/>
      <c r="S1317" s="39"/>
      <c r="T1317" s="39"/>
      <c r="U1317" s="39"/>
      <c r="V1317" s="39"/>
      <c r="W1317" s="39"/>
      <c r="X1317" s="39"/>
      <c r="Y1317" s="39"/>
      <c r="Z1317" s="39"/>
      <c r="AA1317" s="39"/>
      <c r="AB1317" s="39"/>
      <c r="AC1317" s="39"/>
      <c r="AD1317" s="39"/>
      <c r="AE1317" s="39"/>
      <c r="AF1317" s="39"/>
      <c r="AG1317" s="39"/>
      <c r="AH1317" s="39"/>
      <c r="AI1317" s="39"/>
      <c r="AJ1317" s="39"/>
      <c r="AK1317" s="39"/>
      <c r="AL1317" s="39"/>
      <c r="AM1317" s="39"/>
    </row>
    <row r="1318" spans="1:39" outlineLevel="2">
      <c r="A1318" s="11">
        <f>ROW()</f>
        <v>1318</v>
      </c>
      <c r="C1318" s="6" t="s">
        <v>2</v>
      </c>
      <c r="D1318" s="39"/>
      <c r="E1318" s="39"/>
      <c r="F1318" s="39"/>
      <c r="G1318" s="39"/>
      <c r="H1318" s="39"/>
      <c r="I1318" s="39"/>
      <c r="J1318" s="39"/>
      <c r="K1318" s="39"/>
      <c r="L1318" s="39"/>
      <c r="M1318" s="39"/>
      <c r="N1318" s="39"/>
      <c r="O1318" s="39"/>
      <c r="P1318" s="39"/>
      <c r="Q1318" s="39"/>
      <c r="R1318" s="9">
        <f t="shared" ref="R1318:T1321" si="3659">Q1378</f>
        <v>0</v>
      </c>
      <c r="S1318" s="9">
        <f t="shared" si="3659"/>
        <v>0</v>
      </c>
      <c r="T1318" s="9">
        <f t="shared" si="3659"/>
        <v>0</v>
      </c>
      <c r="U1318" s="9">
        <f t="shared" ref="U1318:AC1318" si="3660">T1378</f>
        <v>0</v>
      </c>
      <c r="V1318" s="9">
        <f t="shared" si="3660"/>
        <v>0</v>
      </c>
      <c r="W1318" s="9">
        <f t="shared" si="3660"/>
        <v>0</v>
      </c>
      <c r="X1318" s="9">
        <f t="shared" si="3660"/>
        <v>0</v>
      </c>
      <c r="Y1318" s="9">
        <f t="shared" si="3660"/>
        <v>0</v>
      </c>
      <c r="Z1318" s="9">
        <f t="shared" si="3660"/>
        <v>0</v>
      </c>
      <c r="AA1318" s="9">
        <f t="shared" si="3660"/>
        <v>0</v>
      </c>
      <c r="AB1318" s="9">
        <f t="shared" si="3660"/>
        <v>0</v>
      </c>
      <c r="AC1318" s="9">
        <f t="shared" si="3660"/>
        <v>0</v>
      </c>
      <c r="AD1318" s="9">
        <f t="shared" ref="AD1318:AH1321" si="3661">AC1378</f>
        <v>0</v>
      </c>
      <c r="AE1318" s="9">
        <f t="shared" si="3661"/>
        <v>0</v>
      </c>
      <c r="AF1318" s="9">
        <f t="shared" si="3661"/>
        <v>0</v>
      </c>
      <c r="AG1318" s="9">
        <f t="shared" si="3661"/>
        <v>0</v>
      </c>
      <c r="AH1318" s="9">
        <f t="shared" si="3661"/>
        <v>0</v>
      </c>
      <c r="AI1318" s="9">
        <f t="shared" ref="AI1318:AM1326" si="3662">AH1378</f>
        <v>0</v>
      </c>
      <c r="AJ1318" s="9">
        <f t="shared" si="3662"/>
        <v>0</v>
      </c>
      <c r="AK1318" s="9">
        <f t="shared" si="3662"/>
        <v>0</v>
      </c>
      <c r="AL1318" s="9">
        <f t="shared" si="3662"/>
        <v>0</v>
      </c>
      <c r="AM1318" s="9">
        <f t="shared" si="3662"/>
        <v>0</v>
      </c>
    </row>
    <row r="1319" spans="1:39" outlineLevel="2">
      <c r="A1319" s="11">
        <f>ROW()</f>
        <v>1319</v>
      </c>
      <c r="C1319" s="6" t="s">
        <v>3</v>
      </c>
      <c r="D1319" s="39"/>
      <c r="E1319" s="39"/>
      <c r="F1319" s="39"/>
      <c r="G1319" s="39"/>
      <c r="H1319" s="39"/>
      <c r="I1319" s="39"/>
      <c r="J1319" s="39"/>
      <c r="K1319" s="39"/>
      <c r="L1319" s="39"/>
      <c r="M1319" s="39"/>
      <c r="N1319" s="39"/>
      <c r="O1319" s="39"/>
      <c r="P1319" s="39"/>
      <c r="Q1319" s="39"/>
      <c r="R1319" s="9">
        <f t="shared" si="3659"/>
        <v>0</v>
      </c>
      <c r="S1319" s="9">
        <f t="shared" si="3659"/>
        <v>0</v>
      </c>
      <c r="T1319" s="9">
        <f t="shared" si="3659"/>
        <v>0</v>
      </c>
      <c r="U1319" s="9">
        <f t="shared" ref="U1319:AC1319" si="3663">T1379</f>
        <v>0</v>
      </c>
      <c r="V1319" s="9">
        <f t="shared" si="3663"/>
        <v>0</v>
      </c>
      <c r="W1319" s="9">
        <f t="shared" si="3663"/>
        <v>0</v>
      </c>
      <c r="X1319" s="9">
        <f t="shared" si="3663"/>
        <v>0</v>
      </c>
      <c r="Y1319" s="9">
        <f t="shared" si="3663"/>
        <v>0</v>
      </c>
      <c r="Z1319" s="9">
        <f t="shared" si="3663"/>
        <v>0</v>
      </c>
      <c r="AA1319" s="9">
        <f t="shared" si="3663"/>
        <v>0</v>
      </c>
      <c r="AB1319" s="9">
        <f t="shared" si="3663"/>
        <v>0</v>
      </c>
      <c r="AC1319" s="9">
        <f t="shared" si="3663"/>
        <v>0</v>
      </c>
      <c r="AD1319" s="9">
        <f t="shared" si="3661"/>
        <v>0</v>
      </c>
      <c r="AE1319" s="9">
        <f t="shared" si="3661"/>
        <v>0</v>
      </c>
      <c r="AF1319" s="9">
        <f t="shared" si="3661"/>
        <v>0</v>
      </c>
      <c r="AG1319" s="9">
        <f t="shared" si="3661"/>
        <v>0</v>
      </c>
      <c r="AH1319" s="9">
        <f t="shared" si="3661"/>
        <v>0</v>
      </c>
      <c r="AI1319" s="9">
        <f t="shared" si="3662"/>
        <v>0</v>
      </c>
      <c r="AJ1319" s="9">
        <f t="shared" si="3662"/>
        <v>0</v>
      </c>
      <c r="AK1319" s="9">
        <f t="shared" si="3662"/>
        <v>0</v>
      </c>
      <c r="AL1319" s="9">
        <f t="shared" si="3662"/>
        <v>0</v>
      </c>
      <c r="AM1319" s="9">
        <f t="shared" si="3662"/>
        <v>0</v>
      </c>
    </row>
    <row r="1320" spans="1:39" outlineLevel="2">
      <c r="A1320" s="11">
        <f>ROW()</f>
        <v>1320</v>
      </c>
      <c r="C1320" s="6" t="s">
        <v>4</v>
      </c>
      <c r="D1320" s="39"/>
      <c r="E1320" s="39"/>
      <c r="F1320" s="39"/>
      <c r="G1320" s="39"/>
      <c r="H1320" s="39"/>
      <c r="I1320" s="39"/>
      <c r="J1320" s="39"/>
      <c r="K1320" s="39"/>
      <c r="L1320" s="39"/>
      <c r="M1320" s="39"/>
      <c r="N1320" s="39"/>
      <c r="O1320" s="39"/>
      <c r="P1320" s="39"/>
      <c r="Q1320" s="39"/>
      <c r="R1320" s="9">
        <f t="shared" si="3659"/>
        <v>0</v>
      </c>
      <c r="S1320" s="9">
        <f t="shared" si="3659"/>
        <v>7.6179759999999999E-2</v>
      </c>
      <c r="T1320" s="9">
        <f t="shared" si="3659"/>
        <v>7.1101109333333329E-2</v>
      </c>
      <c r="U1320" s="9">
        <f t="shared" ref="U1320:AC1320" si="3664">T1380</f>
        <v>6.6022458666666659E-2</v>
      </c>
      <c r="V1320" s="9">
        <f t="shared" si="3664"/>
        <v>6.0943807999999995E-2</v>
      </c>
      <c r="W1320" s="9">
        <f t="shared" si="3664"/>
        <v>5.5865157333333332E-2</v>
      </c>
      <c r="X1320" s="9">
        <f t="shared" si="3664"/>
        <v>5.0786506666666661E-2</v>
      </c>
      <c r="Y1320" s="9">
        <f t="shared" si="3664"/>
        <v>4.5707855999999998E-2</v>
      </c>
      <c r="Z1320" s="9">
        <f t="shared" si="3664"/>
        <v>4.0629205333333335E-2</v>
      </c>
      <c r="AA1320" s="9">
        <f t="shared" si="3664"/>
        <v>3.5550554666666664E-2</v>
      </c>
      <c r="AB1320" s="9">
        <f t="shared" si="3664"/>
        <v>3.0471903999999998E-2</v>
      </c>
      <c r="AC1320" s="9">
        <f t="shared" si="3664"/>
        <v>2.5393253333333331E-2</v>
      </c>
      <c r="AD1320" s="9">
        <f t="shared" si="3661"/>
        <v>2.0314602666666664E-2</v>
      </c>
      <c r="AE1320" s="9">
        <f t="shared" si="3661"/>
        <v>1.5235951999999997E-2</v>
      </c>
      <c r="AF1320" s="9">
        <f t="shared" si="3661"/>
        <v>1.015730133333333E-2</v>
      </c>
      <c r="AG1320" s="9">
        <f t="shared" si="3661"/>
        <v>5.0786506666666651E-3</v>
      </c>
      <c r="AH1320" s="9">
        <f t="shared" si="3661"/>
        <v>0</v>
      </c>
      <c r="AI1320" s="9">
        <f t="shared" si="3662"/>
        <v>0</v>
      </c>
      <c r="AJ1320" s="9">
        <f t="shared" si="3662"/>
        <v>0</v>
      </c>
      <c r="AK1320" s="9">
        <f t="shared" si="3662"/>
        <v>0</v>
      </c>
      <c r="AL1320" s="9">
        <f t="shared" si="3662"/>
        <v>0</v>
      </c>
      <c r="AM1320" s="9">
        <f t="shared" si="3662"/>
        <v>0</v>
      </c>
    </row>
    <row r="1321" spans="1:39" outlineLevel="2">
      <c r="A1321" s="11">
        <f>ROW()</f>
        <v>1321</v>
      </c>
      <c r="C1321" s="6" t="s">
        <v>5</v>
      </c>
      <c r="D1321" s="39"/>
      <c r="E1321" s="39"/>
      <c r="F1321" s="39"/>
      <c r="G1321" s="39"/>
      <c r="H1321" s="39"/>
      <c r="I1321" s="39"/>
      <c r="J1321" s="39"/>
      <c r="K1321" s="39"/>
      <c r="L1321" s="39"/>
      <c r="M1321" s="39"/>
      <c r="N1321" s="39"/>
      <c r="O1321" s="39"/>
      <c r="P1321" s="39"/>
      <c r="Q1321" s="39"/>
      <c r="R1321" s="9">
        <f t="shared" si="3659"/>
        <v>0</v>
      </c>
      <c r="S1321" s="9">
        <f t="shared" si="3659"/>
        <v>0.54429260000000013</v>
      </c>
      <c r="T1321" s="9">
        <f t="shared" si="3659"/>
        <v>0.51707797000000011</v>
      </c>
      <c r="U1321" s="9">
        <f t="shared" ref="U1321:AC1321" si="3665">T1381</f>
        <v>0.48986334000000009</v>
      </c>
      <c r="V1321" s="9">
        <f t="shared" si="3665"/>
        <v>0.46264871000000007</v>
      </c>
      <c r="W1321" s="9">
        <f t="shared" si="3665"/>
        <v>0.35659752846520698</v>
      </c>
      <c r="X1321" s="9">
        <f t="shared" si="3665"/>
        <v>0.33431018293613157</v>
      </c>
      <c r="Y1321" s="9">
        <f t="shared" si="3665"/>
        <v>0.29262586205720337</v>
      </c>
      <c r="Z1321" s="9">
        <f t="shared" si="3665"/>
        <v>0.27172401476740315</v>
      </c>
      <c r="AA1321" s="9">
        <f t="shared" si="3665"/>
        <v>0.25082216747760289</v>
      </c>
      <c r="AB1321" s="9">
        <f t="shared" si="3665"/>
        <v>0.22992032018780265</v>
      </c>
      <c r="AC1321" s="9">
        <f t="shared" si="3665"/>
        <v>0.20901847289800241</v>
      </c>
      <c r="AD1321" s="9">
        <f t="shared" si="3661"/>
        <v>0.18811662560820216</v>
      </c>
      <c r="AE1321" s="9">
        <f t="shared" si="3661"/>
        <v>0.16721477831840192</v>
      </c>
      <c r="AF1321" s="9">
        <f t="shared" si="3661"/>
        <v>0.14631293102860168</v>
      </c>
      <c r="AG1321" s="9">
        <f t="shared" si="3661"/>
        <v>0.12541108373880144</v>
      </c>
      <c r="AH1321" s="9">
        <f t="shared" si="3661"/>
        <v>0.1045092364490012</v>
      </c>
      <c r="AI1321" s="9">
        <f t="shared" si="3662"/>
        <v>8.3607389159200962E-2</v>
      </c>
      <c r="AJ1321" s="9">
        <f t="shared" si="3662"/>
        <v>6.2705541869400722E-2</v>
      </c>
      <c r="AK1321" s="9">
        <f t="shared" si="3662"/>
        <v>4.1803694579600481E-2</v>
      </c>
      <c r="AL1321" s="9">
        <f t="shared" si="3662"/>
        <v>2.0901847289800241E-2</v>
      </c>
      <c r="AM1321" s="9">
        <f t="shared" si="3662"/>
        <v>0</v>
      </c>
    </row>
    <row r="1322" spans="1:39" outlineLevel="2">
      <c r="A1322" s="11">
        <f>ROW()</f>
        <v>1322</v>
      </c>
      <c r="C1322" s="6" t="s">
        <v>473</v>
      </c>
      <c r="D1322" s="39"/>
      <c r="E1322" s="39"/>
      <c r="F1322" s="39"/>
      <c r="G1322" s="39"/>
      <c r="H1322" s="39"/>
      <c r="I1322" s="39"/>
      <c r="J1322" s="39"/>
      <c r="K1322" s="39"/>
      <c r="L1322" s="39"/>
      <c r="M1322" s="39"/>
      <c r="N1322" s="39"/>
      <c r="O1322" s="39"/>
      <c r="P1322" s="39"/>
      <c r="Q1322" s="39"/>
      <c r="R1322" s="9">
        <f t="shared" ref="R1322:R1324" si="3666">Q1382</f>
        <v>0</v>
      </c>
      <c r="S1322" s="9">
        <f t="shared" ref="S1322:S1324" si="3667">R1382</f>
        <v>0</v>
      </c>
      <c r="T1322" s="9">
        <f t="shared" ref="T1322:T1324" si="3668">S1382</f>
        <v>0</v>
      </c>
      <c r="U1322" s="9">
        <f t="shared" ref="U1322:U1324" si="3669">T1382</f>
        <v>0</v>
      </c>
      <c r="V1322" s="9">
        <f t="shared" ref="V1322:V1324" si="3670">U1382</f>
        <v>0</v>
      </c>
      <c r="W1322" s="9">
        <f t="shared" ref="W1322:W1324" si="3671">V1382</f>
        <v>0</v>
      </c>
      <c r="X1322" s="9">
        <f t="shared" ref="X1322:X1324" si="3672">W1382</f>
        <v>0</v>
      </c>
      <c r="Y1322" s="9">
        <f t="shared" ref="Y1322:Y1324" si="3673">X1382</f>
        <v>0</v>
      </c>
      <c r="Z1322" s="9">
        <f t="shared" ref="Z1322:Z1324" si="3674">Y1382</f>
        <v>0</v>
      </c>
      <c r="AA1322" s="9">
        <f t="shared" ref="AA1322:AA1324" si="3675">Z1382</f>
        <v>0</v>
      </c>
      <c r="AB1322" s="9">
        <f t="shared" ref="AB1322:AB1324" si="3676">AA1382</f>
        <v>0</v>
      </c>
      <c r="AC1322" s="9">
        <f t="shared" ref="AC1322:AC1324" si="3677">AB1382</f>
        <v>0</v>
      </c>
      <c r="AD1322" s="9">
        <f t="shared" ref="AD1322:AD1324" si="3678">AC1382</f>
        <v>0</v>
      </c>
      <c r="AE1322" s="9">
        <f t="shared" ref="AE1322:AE1324" si="3679">AD1382</f>
        <v>0</v>
      </c>
      <c r="AF1322" s="9">
        <f t="shared" ref="AF1322:AF1324" si="3680">AE1382</f>
        <v>0</v>
      </c>
      <c r="AG1322" s="9">
        <f t="shared" ref="AG1322:AG1324" si="3681">AF1382</f>
        <v>0</v>
      </c>
      <c r="AH1322" s="9">
        <f t="shared" ref="AH1322:AH1324" si="3682">AG1382</f>
        <v>0</v>
      </c>
      <c r="AI1322" s="9">
        <f t="shared" si="3662"/>
        <v>0</v>
      </c>
      <c r="AJ1322" s="9">
        <f t="shared" si="3662"/>
        <v>0</v>
      </c>
      <c r="AK1322" s="9">
        <f t="shared" si="3662"/>
        <v>0</v>
      </c>
      <c r="AL1322" s="9">
        <f t="shared" si="3662"/>
        <v>0</v>
      </c>
      <c r="AM1322" s="9">
        <f t="shared" si="3662"/>
        <v>0</v>
      </c>
    </row>
    <row r="1323" spans="1:39" outlineLevel="2">
      <c r="A1323" s="11">
        <f>ROW()</f>
        <v>1323</v>
      </c>
      <c r="C1323" s="6" t="s">
        <v>474</v>
      </c>
      <c r="D1323" s="39"/>
      <c r="E1323" s="39"/>
      <c r="F1323" s="39"/>
      <c r="G1323" s="39"/>
      <c r="H1323" s="39"/>
      <c r="I1323" s="39"/>
      <c r="J1323" s="39"/>
      <c r="K1323" s="39"/>
      <c r="L1323" s="39"/>
      <c r="M1323" s="39"/>
      <c r="N1323" s="39"/>
      <c r="O1323" s="39"/>
      <c r="P1323" s="39"/>
      <c r="Q1323" s="39"/>
      <c r="R1323" s="9">
        <f t="shared" si="3666"/>
        <v>0</v>
      </c>
      <c r="S1323" s="9">
        <f t="shared" si="3667"/>
        <v>0</v>
      </c>
      <c r="T1323" s="9">
        <f t="shared" si="3668"/>
        <v>0</v>
      </c>
      <c r="U1323" s="9">
        <f t="shared" si="3669"/>
        <v>0</v>
      </c>
      <c r="V1323" s="9">
        <f t="shared" si="3670"/>
        <v>0</v>
      </c>
      <c r="W1323" s="9">
        <f t="shared" si="3671"/>
        <v>0</v>
      </c>
      <c r="X1323" s="9">
        <f t="shared" si="3672"/>
        <v>0</v>
      </c>
      <c r="Y1323" s="9">
        <f t="shared" si="3673"/>
        <v>0</v>
      </c>
      <c r="Z1323" s="9">
        <f t="shared" si="3674"/>
        <v>0</v>
      </c>
      <c r="AA1323" s="9">
        <f t="shared" si="3675"/>
        <v>0</v>
      </c>
      <c r="AB1323" s="9">
        <f t="shared" si="3676"/>
        <v>0</v>
      </c>
      <c r="AC1323" s="9">
        <f t="shared" si="3677"/>
        <v>0</v>
      </c>
      <c r="AD1323" s="9">
        <f t="shared" si="3678"/>
        <v>0</v>
      </c>
      <c r="AE1323" s="9">
        <f t="shared" si="3679"/>
        <v>0</v>
      </c>
      <c r="AF1323" s="9">
        <f t="shared" si="3680"/>
        <v>0</v>
      </c>
      <c r="AG1323" s="9">
        <f t="shared" si="3681"/>
        <v>0</v>
      </c>
      <c r="AH1323" s="9">
        <f t="shared" si="3682"/>
        <v>0</v>
      </c>
      <c r="AI1323" s="9">
        <f t="shared" si="3662"/>
        <v>0</v>
      </c>
      <c r="AJ1323" s="9">
        <f t="shared" si="3662"/>
        <v>0</v>
      </c>
      <c r="AK1323" s="9">
        <f t="shared" si="3662"/>
        <v>0</v>
      </c>
      <c r="AL1323" s="9">
        <f t="shared" si="3662"/>
        <v>0</v>
      </c>
      <c r="AM1323" s="9">
        <f t="shared" si="3662"/>
        <v>0</v>
      </c>
    </row>
    <row r="1324" spans="1:39" outlineLevel="2">
      <c r="A1324" s="11">
        <f>ROW()</f>
        <v>1324</v>
      </c>
      <c r="C1324" s="6" t="s">
        <v>477</v>
      </c>
      <c r="D1324" s="39"/>
      <c r="E1324" s="39"/>
      <c r="F1324" s="39"/>
      <c r="G1324" s="39"/>
      <c r="H1324" s="39"/>
      <c r="I1324" s="39"/>
      <c r="J1324" s="39"/>
      <c r="K1324" s="39"/>
      <c r="L1324" s="39"/>
      <c r="M1324" s="39"/>
      <c r="N1324" s="39"/>
      <c r="O1324" s="39"/>
      <c r="P1324" s="39"/>
      <c r="Q1324" s="39"/>
      <c r="R1324" s="9">
        <f t="shared" si="3666"/>
        <v>0</v>
      </c>
      <c r="S1324" s="9">
        <f t="shared" si="3667"/>
        <v>0</v>
      </c>
      <c r="T1324" s="9">
        <f t="shared" si="3668"/>
        <v>0</v>
      </c>
      <c r="U1324" s="9">
        <f t="shared" si="3669"/>
        <v>0</v>
      </c>
      <c r="V1324" s="9">
        <f t="shared" si="3670"/>
        <v>0</v>
      </c>
      <c r="W1324" s="9">
        <f t="shared" si="3671"/>
        <v>0</v>
      </c>
      <c r="X1324" s="9">
        <f t="shared" si="3672"/>
        <v>0</v>
      </c>
      <c r="Y1324" s="9">
        <f t="shared" si="3673"/>
        <v>0</v>
      </c>
      <c r="Z1324" s="9">
        <f t="shared" si="3674"/>
        <v>0</v>
      </c>
      <c r="AA1324" s="9">
        <f t="shared" si="3675"/>
        <v>0</v>
      </c>
      <c r="AB1324" s="9">
        <f t="shared" si="3676"/>
        <v>0</v>
      </c>
      <c r="AC1324" s="9">
        <f t="shared" si="3677"/>
        <v>0</v>
      </c>
      <c r="AD1324" s="9">
        <f t="shared" si="3678"/>
        <v>0</v>
      </c>
      <c r="AE1324" s="9">
        <f t="shared" si="3679"/>
        <v>0</v>
      </c>
      <c r="AF1324" s="9">
        <f t="shared" si="3680"/>
        <v>0</v>
      </c>
      <c r="AG1324" s="9">
        <f t="shared" si="3681"/>
        <v>0</v>
      </c>
      <c r="AH1324" s="9">
        <f t="shared" si="3682"/>
        <v>0</v>
      </c>
      <c r="AI1324" s="9">
        <f t="shared" si="3662"/>
        <v>0</v>
      </c>
      <c r="AJ1324" s="9">
        <f t="shared" si="3662"/>
        <v>0</v>
      </c>
      <c r="AK1324" s="9">
        <f t="shared" si="3662"/>
        <v>0</v>
      </c>
      <c r="AL1324" s="9">
        <f t="shared" si="3662"/>
        <v>0</v>
      </c>
      <c r="AM1324" s="9">
        <f t="shared" si="3662"/>
        <v>0</v>
      </c>
    </row>
    <row r="1325" spans="1:39" outlineLevel="2">
      <c r="A1325" s="11">
        <f>ROW()</f>
        <v>1325</v>
      </c>
      <c r="C1325" s="6" t="s">
        <v>511</v>
      </c>
      <c r="D1325" s="39"/>
      <c r="E1325" s="39"/>
      <c r="F1325" s="39"/>
      <c r="G1325" s="39"/>
      <c r="H1325" s="39"/>
      <c r="I1325" s="39"/>
      <c r="J1325" s="39"/>
      <c r="K1325" s="39"/>
      <c r="L1325" s="39"/>
      <c r="M1325" s="39"/>
      <c r="N1325" s="39"/>
      <c r="O1325" s="39"/>
      <c r="P1325" s="39"/>
      <c r="Q1325" s="39"/>
      <c r="R1325" s="9">
        <f t="shared" ref="R1325" si="3683">Q1385</f>
        <v>0</v>
      </c>
      <c r="S1325" s="9">
        <f t="shared" ref="S1325" si="3684">R1385</f>
        <v>0</v>
      </c>
      <c r="T1325" s="9">
        <f t="shared" ref="T1325" si="3685">S1385</f>
        <v>0</v>
      </c>
      <c r="U1325" s="9">
        <f t="shared" ref="U1325" si="3686">T1385</f>
        <v>0</v>
      </c>
      <c r="V1325" s="9">
        <f t="shared" ref="V1325" si="3687">U1385</f>
        <v>0</v>
      </c>
      <c r="W1325" s="9">
        <f t="shared" ref="W1325" si="3688">V1385</f>
        <v>0</v>
      </c>
      <c r="X1325" s="9">
        <f t="shared" ref="X1325" si="3689">W1385</f>
        <v>0</v>
      </c>
      <c r="Y1325" s="9">
        <f t="shared" ref="Y1325" si="3690">X1385</f>
        <v>0</v>
      </c>
      <c r="Z1325" s="9">
        <f t="shared" ref="Z1325" si="3691">Y1385</f>
        <v>0</v>
      </c>
      <c r="AA1325" s="9">
        <f t="shared" ref="AA1325" si="3692">Z1385</f>
        <v>0</v>
      </c>
      <c r="AB1325" s="9">
        <f t="shared" ref="AB1325" si="3693">AA1385</f>
        <v>0</v>
      </c>
      <c r="AC1325" s="9">
        <f t="shared" ref="AC1325" si="3694">AB1385</f>
        <v>0</v>
      </c>
      <c r="AD1325" s="9">
        <f t="shared" ref="AD1325" si="3695">AC1385</f>
        <v>0</v>
      </c>
      <c r="AE1325" s="9">
        <f t="shared" ref="AE1325" si="3696">AD1385</f>
        <v>0</v>
      </c>
      <c r="AF1325" s="9">
        <f t="shared" ref="AF1325" si="3697">AE1385</f>
        <v>0</v>
      </c>
      <c r="AG1325" s="9">
        <f t="shared" ref="AG1325" si="3698">AF1385</f>
        <v>0</v>
      </c>
      <c r="AH1325" s="9">
        <f t="shared" ref="AH1325" si="3699">AG1385</f>
        <v>0</v>
      </c>
      <c r="AI1325" s="9">
        <f t="shared" si="3662"/>
        <v>0</v>
      </c>
      <c r="AJ1325" s="9">
        <f t="shared" si="3662"/>
        <v>0</v>
      </c>
      <c r="AK1325" s="9">
        <f t="shared" si="3662"/>
        <v>0</v>
      </c>
      <c r="AL1325" s="9">
        <f t="shared" si="3662"/>
        <v>0</v>
      </c>
      <c r="AM1325" s="9">
        <f t="shared" si="3662"/>
        <v>0</v>
      </c>
    </row>
    <row r="1326" spans="1:39" outlineLevel="2">
      <c r="A1326" s="11">
        <f>ROW()</f>
        <v>1326</v>
      </c>
      <c r="C1326" s="6" t="s">
        <v>655</v>
      </c>
      <c r="D1326" s="39"/>
      <c r="E1326" s="39"/>
      <c r="F1326" s="39"/>
      <c r="G1326" s="39"/>
      <c r="H1326" s="39"/>
      <c r="I1326" s="39"/>
      <c r="J1326" s="39"/>
      <c r="K1326" s="39"/>
      <c r="L1326" s="39"/>
      <c r="M1326" s="39"/>
      <c r="N1326" s="39"/>
      <c r="O1326" s="39"/>
      <c r="P1326" s="39"/>
      <c r="Q1326" s="39"/>
      <c r="R1326" s="9">
        <f t="shared" ref="R1326" si="3700">Q1386</f>
        <v>0</v>
      </c>
      <c r="S1326" s="9">
        <f t="shared" ref="S1326" si="3701">R1386</f>
        <v>0</v>
      </c>
      <c r="T1326" s="9">
        <f t="shared" ref="T1326" si="3702">S1386</f>
        <v>0</v>
      </c>
      <c r="U1326" s="9">
        <f t="shared" ref="U1326" si="3703">T1386</f>
        <v>0</v>
      </c>
      <c r="V1326" s="9">
        <f t="shared" ref="V1326" si="3704">U1386</f>
        <v>0</v>
      </c>
      <c r="W1326" s="9">
        <f t="shared" ref="W1326" si="3705">V1386</f>
        <v>0</v>
      </c>
      <c r="X1326" s="9">
        <f t="shared" ref="X1326" si="3706">W1386</f>
        <v>0</v>
      </c>
      <c r="Y1326" s="9">
        <f t="shared" ref="Y1326" si="3707">X1386</f>
        <v>0</v>
      </c>
      <c r="Z1326" s="9">
        <f t="shared" ref="Z1326" si="3708">Y1386</f>
        <v>0</v>
      </c>
      <c r="AA1326" s="9">
        <f t="shared" ref="AA1326" si="3709">Z1386</f>
        <v>0</v>
      </c>
      <c r="AB1326" s="9">
        <f t="shared" ref="AB1326" si="3710">AA1386</f>
        <v>0</v>
      </c>
      <c r="AC1326" s="9">
        <f t="shared" ref="AC1326" si="3711">AB1386</f>
        <v>0</v>
      </c>
      <c r="AD1326" s="9">
        <f t="shared" ref="AD1326" si="3712">AC1386</f>
        <v>0</v>
      </c>
      <c r="AE1326" s="9">
        <f t="shared" ref="AE1326" si="3713">AD1386</f>
        <v>0</v>
      </c>
      <c r="AF1326" s="9">
        <f t="shared" ref="AF1326" si="3714">AE1386</f>
        <v>0</v>
      </c>
      <c r="AG1326" s="9">
        <f t="shared" ref="AG1326" si="3715">AF1386</f>
        <v>0</v>
      </c>
      <c r="AH1326" s="9">
        <f t="shared" ref="AH1326" si="3716">AG1386</f>
        <v>0</v>
      </c>
      <c r="AI1326" s="9">
        <f t="shared" si="3662"/>
        <v>0</v>
      </c>
      <c r="AJ1326" s="9">
        <f t="shared" si="3662"/>
        <v>0</v>
      </c>
      <c r="AK1326" s="9">
        <f t="shared" si="3662"/>
        <v>0</v>
      </c>
      <c r="AL1326" s="9">
        <f t="shared" si="3662"/>
        <v>0</v>
      </c>
      <c r="AM1326" s="9">
        <f t="shared" si="3662"/>
        <v>0</v>
      </c>
    </row>
    <row r="1327" spans="1:39" outlineLevel="2">
      <c r="A1327" s="11">
        <f>ROW()</f>
        <v>1327</v>
      </c>
      <c r="C1327" s="6" t="s">
        <v>656</v>
      </c>
      <c r="D1327" s="39"/>
      <c r="E1327" s="39"/>
      <c r="F1327" s="39"/>
      <c r="G1327" s="39"/>
      <c r="H1327" s="39"/>
      <c r="I1327" s="39"/>
      <c r="J1327" s="39"/>
      <c r="K1327" s="39"/>
      <c r="L1327" s="39"/>
      <c r="M1327" s="39"/>
      <c r="N1327" s="39"/>
      <c r="O1327" s="39"/>
      <c r="P1327" s="39"/>
      <c r="Q1327" s="3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</row>
    <row r="1328" spans="1:39" outlineLevel="2">
      <c r="A1328" s="11">
        <f>ROW()</f>
        <v>1328</v>
      </c>
      <c r="C1328" s="6" t="s">
        <v>667</v>
      </c>
      <c r="D1328" s="39"/>
      <c r="E1328" s="39"/>
      <c r="F1328" s="39"/>
      <c r="G1328" s="39"/>
      <c r="H1328" s="39"/>
      <c r="I1328" s="39"/>
      <c r="J1328" s="39"/>
      <c r="K1328" s="39"/>
      <c r="L1328" s="39"/>
      <c r="M1328" s="39"/>
      <c r="N1328" s="39"/>
      <c r="O1328" s="39"/>
      <c r="P1328" s="39"/>
      <c r="Q1328" s="3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</row>
    <row r="1329" spans="1:39" outlineLevel="2">
      <c r="A1329" s="11">
        <f>ROW()</f>
        <v>1329</v>
      </c>
      <c r="C1329" s="6" t="s">
        <v>212</v>
      </c>
      <c r="D1329" s="39"/>
      <c r="E1329" s="39"/>
      <c r="F1329" s="39"/>
      <c r="G1329" s="39"/>
      <c r="H1329" s="39"/>
      <c r="I1329" s="39"/>
      <c r="J1329" s="39"/>
      <c r="K1329" s="39"/>
      <c r="L1329" s="39"/>
      <c r="M1329" s="39"/>
      <c r="N1329" s="39"/>
      <c r="O1329" s="39"/>
      <c r="P1329" s="39"/>
      <c r="Q1329" s="39"/>
      <c r="R1329" s="9">
        <f t="shared" ref="R1329:AC1329" si="3717">Q1389</f>
        <v>0</v>
      </c>
      <c r="S1329" s="9">
        <f t="shared" si="3717"/>
        <v>0.66129320999999996</v>
      </c>
      <c r="T1329" s="9">
        <f t="shared" si="3717"/>
        <v>0.66129320999999996</v>
      </c>
      <c r="U1329" s="9">
        <f t="shared" si="3717"/>
        <v>0.66129320999999996</v>
      </c>
      <c r="V1329" s="9">
        <f t="shared" si="3717"/>
        <v>0.66129320999999996</v>
      </c>
      <c r="W1329" s="9">
        <f t="shared" si="3717"/>
        <v>0.66129320999999996</v>
      </c>
      <c r="X1329" s="9">
        <f t="shared" si="3717"/>
        <v>0.66129320999999996</v>
      </c>
      <c r="Y1329" s="9">
        <f t="shared" si="3717"/>
        <v>0.66129320999999996</v>
      </c>
      <c r="Z1329" s="9">
        <f t="shared" si="3717"/>
        <v>0.66129320999999996</v>
      </c>
      <c r="AA1329" s="9">
        <f t="shared" si="3717"/>
        <v>0.66129320999999996</v>
      </c>
      <c r="AB1329" s="9">
        <f t="shared" si="3717"/>
        <v>0.66129320999999996</v>
      </c>
      <c r="AC1329" s="9">
        <f t="shared" si="3717"/>
        <v>0.66129320999999996</v>
      </c>
      <c r="AD1329" s="9">
        <f t="shared" ref="AD1329:AD1330" si="3718">AC1389</f>
        <v>0.66129320999999996</v>
      </c>
      <c r="AE1329" s="9">
        <f t="shared" ref="AE1329:AE1330" si="3719">AD1389</f>
        <v>0.66129320999999996</v>
      </c>
      <c r="AF1329" s="9">
        <f t="shared" ref="AF1329:AF1330" si="3720">AE1389</f>
        <v>0.66129320999999996</v>
      </c>
      <c r="AG1329" s="9">
        <f t="shared" ref="AG1329:AG1330" si="3721">AF1389</f>
        <v>0.66129320999999996</v>
      </c>
      <c r="AH1329" s="9">
        <f t="shared" ref="AH1329:AH1330" si="3722">AG1389</f>
        <v>0.66129320999999996</v>
      </c>
      <c r="AI1329" s="9">
        <f t="shared" ref="AI1329:AI1330" si="3723">AH1389</f>
        <v>0.66129320999999996</v>
      </c>
      <c r="AJ1329" s="9">
        <f t="shared" ref="AJ1329:AJ1330" si="3724">AI1389</f>
        <v>0.66129320999999996</v>
      </c>
      <c r="AK1329" s="9">
        <f t="shared" ref="AK1329:AK1330" si="3725">AJ1389</f>
        <v>0.66129320999999996</v>
      </c>
      <c r="AL1329" s="9">
        <f t="shared" ref="AL1329:AL1330" si="3726">AK1389</f>
        <v>0.66129320999999996</v>
      </c>
      <c r="AM1329" s="9">
        <f t="shared" ref="AM1329:AM1330" si="3727">AL1389</f>
        <v>0.66129320999999996</v>
      </c>
    </row>
    <row r="1330" spans="1:39" outlineLevel="2">
      <c r="A1330" s="11">
        <f>ROW()</f>
        <v>1330</v>
      </c>
      <c r="C1330" s="30" t="s">
        <v>362</v>
      </c>
      <c r="D1330" s="90"/>
      <c r="E1330" s="90"/>
      <c r="F1330" s="90"/>
      <c r="G1330" s="90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15">
        <f t="shared" ref="R1330" si="3728">Q1390</f>
        <v>0</v>
      </c>
      <c r="S1330" s="15">
        <f t="shared" ref="S1330" si="3729">R1390</f>
        <v>0</v>
      </c>
      <c r="T1330" s="15">
        <f t="shared" ref="T1330" si="3730">S1390</f>
        <v>0</v>
      </c>
      <c r="U1330" s="15">
        <f t="shared" ref="U1330" si="3731">T1390</f>
        <v>0</v>
      </c>
      <c r="V1330" s="15">
        <f t="shared" ref="V1330" si="3732">U1390</f>
        <v>0</v>
      </c>
      <c r="W1330" s="15">
        <f t="shared" ref="W1330" si="3733">V1390</f>
        <v>0</v>
      </c>
      <c r="X1330" s="15">
        <f t="shared" ref="X1330" si="3734">W1390</f>
        <v>0</v>
      </c>
      <c r="Y1330" s="15">
        <f t="shared" ref="Y1330" si="3735">X1390</f>
        <v>0</v>
      </c>
      <c r="Z1330" s="15">
        <f t="shared" ref="Z1330" si="3736">Y1390</f>
        <v>0</v>
      </c>
      <c r="AA1330" s="15">
        <f t="shared" ref="AA1330" si="3737">Z1390</f>
        <v>0</v>
      </c>
      <c r="AB1330" s="15">
        <f t="shared" ref="AB1330" si="3738">AA1390</f>
        <v>0</v>
      </c>
      <c r="AC1330" s="15">
        <f t="shared" ref="AC1330" si="3739">AB1390</f>
        <v>0</v>
      </c>
      <c r="AD1330" s="15">
        <f t="shared" si="3718"/>
        <v>0</v>
      </c>
      <c r="AE1330" s="15">
        <f t="shared" si="3719"/>
        <v>0</v>
      </c>
      <c r="AF1330" s="15">
        <f t="shared" si="3720"/>
        <v>0</v>
      </c>
      <c r="AG1330" s="15">
        <f t="shared" si="3721"/>
        <v>0</v>
      </c>
      <c r="AH1330" s="15">
        <f t="shared" si="3722"/>
        <v>0</v>
      </c>
      <c r="AI1330" s="15">
        <f t="shared" si="3723"/>
        <v>0</v>
      </c>
      <c r="AJ1330" s="15">
        <f t="shared" si="3724"/>
        <v>0</v>
      </c>
      <c r="AK1330" s="15">
        <f t="shared" si="3725"/>
        <v>0</v>
      </c>
      <c r="AL1330" s="15">
        <f t="shared" si="3726"/>
        <v>0</v>
      </c>
      <c r="AM1330" s="15">
        <f t="shared" si="3727"/>
        <v>0</v>
      </c>
    </row>
    <row r="1331" spans="1:39" outlineLevel="2">
      <c r="A1331" s="11">
        <f>ROW()</f>
        <v>1331</v>
      </c>
      <c r="C1331" s="6" t="s">
        <v>1</v>
      </c>
      <c r="D1331" s="39"/>
      <c r="E1331" s="39"/>
      <c r="F1331" s="39"/>
      <c r="G1331" s="39"/>
      <c r="H1331" s="39"/>
      <c r="I1331" s="39"/>
      <c r="J1331" s="39"/>
      <c r="K1331" s="39"/>
      <c r="L1331" s="39"/>
      <c r="M1331" s="39"/>
      <c r="N1331" s="39"/>
      <c r="O1331" s="39"/>
      <c r="P1331" s="39"/>
      <c r="Q1331" s="39"/>
      <c r="R1331" s="9">
        <f t="shared" ref="R1331" si="3740">SUM(R1318:R1330)</f>
        <v>0</v>
      </c>
      <c r="S1331" s="9">
        <f t="shared" ref="S1331" si="3741">SUM(S1318:S1330)</f>
        <v>1.2817655700000001</v>
      </c>
      <c r="T1331" s="9">
        <f t="shared" ref="T1331" si="3742">SUM(T1318:T1330)</f>
        <v>1.2494722893333334</v>
      </c>
      <c r="U1331" s="9">
        <f t="shared" ref="U1331" si="3743">SUM(U1318:U1330)</f>
        <v>1.2171790086666667</v>
      </c>
      <c r="V1331" s="9">
        <f t="shared" ref="V1331" si="3744">SUM(V1318:V1330)</f>
        <v>1.184885728</v>
      </c>
      <c r="W1331" s="9">
        <f t="shared" ref="W1331" si="3745">SUM(W1318:W1330)</f>
        <v>1.0737558957985402</v>
      </c>
      <c r="X1331" s="9">
        <f t="shared" ref="X1331" si="3746">SUM(X1318:X1330)</f>
        <v>1.0463898996027983</v>
      </c>
      <c r="Y1331" s="9">
        <f t="shared" ref="Y1331" si="3747">SUM(Y1318:Y1330)</f>
        <v>0.99962692805720332</v>
      </c>
      <c r="Z1331" s="9">
        <f t="shared" ref="Z1331" si="3748">SUM(Z1318:Z1330)</f>
        <v>0.97364643010073648</v>
      </c>
      <c r="AA1331" s="9">
        <f t="shared" ref="AA1331" si="3749">SUM(AA1318:AA1330)</f>
        <v>0.94766593214426953</v>
      </c>
      <c r="AB1331" s="9">
        <f t="shared" ref="AB1331" si="3750">SUM(AB1318:AB1330)</f>
        <v>0.92168543418780269</v>
      </c>
      <c r="AC1331" s="9">
        <f t="shared" ref="AC1331:AG1331" si="3751">SUM(AC1318:AC1330)</f>
        <v>0.89570493623133574</v>
      </c>
      <c r="AD1331" s="9">
        <f t="shared" si="3751"/>
        <v>0.86972443827486878</v>
      </c>
      <c r="AE1331" s="9">
        <f t="shared" si="3751"/>
        <v>0.84374394031840194</v>
      </c>
      <c r="AF1331" s="9">
        <f t="shared" si="3751"/>
        <v>0.81776344236193499</v>
      </c>
      <c r="AG1331" s="9">
        <f t="shared" si="3751"/>
        <v>0.79178294440546804</v>
      </c>
      <c r="AH1331" s="9">
        <f t="shared" ref="AH1331:AM1331" si="3752">SUM(AH1318:AH1330)</f>
        <v>0.7658024464490012</v>
      </c>
      <c r="AI1331" s="9">
        <f t="shared" si="3752"/>
        <v>0.74490059915920093</v>
      </c>
      <c r="AJ1331" s="9">
        <f t="shared" si="3752"/>
        <v>0.72399875186940066</v>
      </c>
      <c r="AK1331" s="9">
        <f t="shared" si="3752"/>
        <v>0.7030969045796005</v>
      </c>
      <c r="AL1331" s="9">
        <f t="shared" si="3752"/>
        <v>0.68219505728980023</v>
      </c>
      <c r="AM1331" s="9">
        <f t="shared" si="3752"/>
        <v>0.66129320999999996</v>
      </c>
    </row>
    <row r="1332" spans="1:39" outlineLevel="2">
      <c r="A1332" s="11">
        <f>ROW()</f>
        <v>1332</v>
      </c>
      <c r="B1332" s="343" t="s">
        <v>31</v>
      </c>
      <c r="D1332" s="39"/>
      <c r="E1332" s="39"/>
      <c r="F1332" s="39"/>
      <c r="G1332" s="39"/>
      <c r="H1332" s="39"/>
      <c r="I1332" s="39"/>
      <c r="J1332" s="39"/>
      <c r="K1332" s="39"/>
      <c r="L1332" s="39"/>
      <c r="M1332" s="39"/>
      <c r="N1332" s="39"/>
      <c r="O1332" s="39"/>
      <c r="P1332" s="39"/>
      <c r="Q1332" s="39"/>
      <c r="R1332" s="39"/>
      <c r="S1332" s="39"/>
      <c r="T1332" s="39"/>
      <c r="U1332" s="39"/>
      <c r="V1332" s="39"/>
      <c r="W1332" s="39"/>
      <c r="X1332" s="39"/>
      <c r="Y1332" s="39"/>
      <c r="Z1332" s="39"/>
      <c r="AA1332" s="39"/>
      <c r="AB1332" s="39"/>
      <c r="AC1332" s="39"/>
      <c r="AD1332" s="39"/>
      <c r="AE1332" s="39"/>
      <c r="AF1332" s="39"/>
      <c r="AG1332" s="39"/>
      <c r="AH1332" s="39"/>
      <c r="AI1332" s="39"/>
      <c r="AJ1332" s="39"/>
      <c r="AK1332" s="39"/>
      <c r="AL1332" s="39"/>
      <c r="AM1332" s="39"/>
    </row>
    <row r="1333" spans="1:39" outlineLevel="2">
      <c r="A1333" s="11">
        <f>ROW()</f>
        <v>1333</v>
      </c>
      <c r="C1333" s="6" t="s">
        <v>2</v>
      </c>
      <c r="D1333" s="39"/>
      <c r="E1333" s="39"/>
      <c r="F1333" s="39"/>
      <c r="G1333" s="39"/>
      <c r="H1333" s="39"/>
      <c r="I1333" s="39"/>
      <c r="J1333" s="39"/>
      <c r="K1333" s="39"/>
      <c r="L1333" s="39"/>
      <c r="M1333" s="39"/>
      <c r="N1333" s="39"/>
      <c r="O1333" s="39"/>
      <c r="P1333" s="39"/>
      <c r="Q1333" s="39"/>
      <c r="R1333" s="9">
        <f>R$262</f>
        <v>0</v>
      </c>
      <c r="S1333" s="39"/>
      <c r="T1333" s="39"/>
      <c r="U1333" s="39"/>
      <c r="V1333" s="39"/>
      <c r="W1333" s="39"/>
      <c r="X1333" s="39"/>
      <c r="Y1333" s="39"/>
      <c r="Z1333" s="39"/>
      <c r="AA1333" s="39"/>
      <c r="AB1333" s="39"/>
      <c r="AC1333" s="39"/>
      <c r="AD1333" s="39"/>
      <c r="AE1333" s="39"/>
      <c r="AF1333" s="39"/>
      <c r="AG1333" s="39"/>
      <c r="AH1333" s="39"/>
      <c r="AI1333" s="39"/>
      <c r="AJ1333" s="39"/>
      <c r="AK1333" s="39"/>
      <c r="AL1333" s="39"/>
      <c r="AM1333" s="39"/>
    </row>
    <row r="1334" spans="1:39" outlineLevel="2">
      <c r="A1334" s="11">
        <f>ROW()</f>
        <v>1334</v>
      </c>
      <c r="C1334" s="6" t="s">
        <v>3</v>
      </c>
      <c r="D1334" s="39"/>
      <c r="E1334" s="39"/>
      <c r="F1334" s="39"/>
      <c r="G1334" s="39"/>
      <c r="H1334" s="39"/>
      <c r="I1334" s="39"/>
      <c r="J1334" s="39"/>
      <c r="K1334" s="39"/>
      <c r="L1334" s="39"/>
      <c r="M1334" s="39"/>
      <c r="N1334" s="39"/>
      <c r="O1334" s="39"/>
      <c r="P1334" s="39"/>
      <c r="Q1334" s="39"/>
      <c r="R1334" s="9">
        <f>R$263</f>
        <v>0</v>
      </c>
      <c r="S1334" s="39"/>
      <c r="T1334" s="39"/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39"/>
      <c r="AE1334" s="39"/>
      <c r="AF1334" s="39"/>
      <c r="AG1334" s="39"/>
      <c r="AH1334" s="39"/>
      <c r="AI1334" s="39"/>
      <c r="AJ1334" s="39"/>
      <c r="AK1334" s="39"/>
      <c r="AL1334" s="39"/>
      <c r="AM1334" s="39"/>
    </row>
    <row r="1335" spans="1:39" outlineLevel="2">
      <c r="A1335" s="11">
        <f>ROW()</f>
        <v>1335</v>
      </c>
      <c r="C1335" s="6" t="s">
        <v>4</v>
      </c>
      <c r="D1335" s="39"/>
      <c r="E1335" s="39"/>
      <c r="F1335" s="39"/>
      <c r="G1335" s="39"/>
      <c r="H1335" s="39"/>
      <c r="I1335" s="39"/>
      <c r="J1335" s="39"/>
      <c r="K1335" s="39"/>
      <c r="L1335" s="39"/>
      <c r="M1335" s="39"/>
      <c r="N1335" s="39"/>
      <c r="O1335" s="39"/>
      <c r="P1335" s="39"/>
      <c r="Q1335" s="39"/>
      <c r="R1335" s="9">
        <f>R$264</f>
        <v>7.6179759999999999E-2</v>
      </c>
      <c r="S1335" s="39"/>
      <c r="T1335" s="39"/>
      <c r="U1335" s="39"/>
      <c r="V1335" s="39"/>
      <c r="W1335" s="39"/>
      <c r="X1335" s="39"/>
      <c r="Y1335" s="39"/>
      <c r="Z1335" s="39"/>
      <c r="AA1335" s="39"/>
      <c r="AB1335" s="39"/>
      <c r="AC1335" s="39"/>
      <c r="AD1335" s="39"/>
      <c r="AE1335" s="39"/>
      <c r="AF1335" s="39"/>
      <c r="AG1335" s="39"/>
      <c r="AH1335" s="39"/>
      <c r="AI1335" s="39"/>
      <c r="AJ1335" s="39"/>
      <c r="AK1335" s="39"/>
      <c r="AL1335" s="39"/>
      <c r="AM1335" s="39"/>
    </row>
    <row r="1336" spans="1:39" outlineLevel="2">
      <c r="A1336" s="11">
        <f>ROW()</f>
        <v>1336</v>
      </c>
      <c r="C1336" s="6" t="s">
        <v>5</v>
      </c>
      <c r="D1336" s="39"/>
      <c r="E1336" s="39"/>
      <c r="F1336" s="39"/>
      <c r="G1336" s="39"/>
      <c r="H1336" s="39"/>
      <c r="I1336" s="39"/>
      <c r="J1336" s="39"/>
      <c r="K1336" s="39"/>
      <c r="L1336" s="39"/>
      <c r="M1336" s="39"/>
      <c r="N1336" s="39"/>
      <c r="O1336" s="39"/>
      <c r="P1336" s="39"/>
      <c r="Q1336" s="39"/>
      <c r="R1336" s="9">
        <f>R$265</f>
        <v>0.54429260000000013</v>
      </c>
      <c r="S1336" s="39"/>
      <c r="T1336" s="39"/>
      <c r="U1336" s="39"/>
      <c r="V1336" s="39"/>
      <c r="W1336" s="39"/>
      <c r="X1336" s="39"/>
      <c r="Y1336" s="39"/>
      <c r="Z1336" s="39"/>
      <c r="AA1336" s="39"/>
      <c r="AB1336" s="39"/>
      <c r="AC1336" s="39"/>
      <c r="AD1336" s="39"/>
      <c r="AE1336" s="39"/>
      <c r="AF1336" s="39"/>
      <c r="AG1336" s="39"/>
      <c r="AH1336" s="39"/>
      <c r="AI1336" s="39"/>
      <c r="AJ1336" s="39"/>
      <c r="AK1336" s="39"/>
      <c r="AL1336" s="39"/>
      <c r="AM1336" s="39"/>
    </row>
    <row r="1337" spans="1:39" outlineLevel="2">
      <c r="A1337" s="11">
        <f>ROW()</f>
        <v>1337</v>
      </c>
      <c r="C1337" s="6" t="s">
        <v>473</v>
      </c>
      <c r="D1337" s="39"/>
      <c r="E1337" s="39"/>
      <c r="F1337" s="39"/>
      <c r="G1337" s="39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9">
        <f>R$266</f>
        <v>0</v>
      </c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F1337" s="39"/>
      <c r="AG1337" s="39"/>
      <c r="AH1337" s="39"/>
      <c r="AI1337" s="39"/>
      <c r="AJ1337" s="39"/>
      <c r="AK1337" s="39"/>
      <c r="AL1337" s="39"/>
      <c r="AM1337" s="39"/>
    </row>
    <row r="1338" spans="1:39" outlineLevel="2">
      <c r="A1338" s="11">
        <f>ROW()</f>
        <v>1338</v>
      </c>
      <c r="C1338" s="6" t="s">
        <v>474</v>
      </c>
      <c r="D1338" s="39"/>
      <c r="E1338" s="39"/>
      <c r="F1338" s="39"/>
      <c r="G1338" s="39"/>
      <c r="H1338" s="39"/>
      <c r="I1338" s="39"/>
      <c r="J1338" s="39"/>
      <c r="K1338" s="39"/>
      <c r="L1338" s="39"/>
      <c r="M1338" s="39"/>
      <c r="N1338" s="39"/>
      <c r="O1338" s="39"/>
      <c r="P1338" s="39"/>
      <c r="Q1338" s="39"/>
      <c r="R1338" s="9">
        <f>R$267</f>
        <v>0</v>
      </c>
      <c r="S1338" s="39"/>
      <c r="T1338" s="39"/>
      <c r="U1338" s="39"/>
      <c r="V1338" s="39"/>
      <c r="W1338" s="39"/>
      <c r="X1338" s="39"/>
      <c r="Y1338" s="39"/>
      <c r="Z1338" s="39"/>
      <c r="AA1338" s="39"/>
      <c r="AB1338" s="39"/>
      <c r="AC1338" s="39"/>
      <c r="AD1338" s="39"/>
      <c r="AE1338" s="39"/>
      <c r="AF1338" s="39"/>
      <c r="AG1338" s="39"/>
      <c r="AH1338" s="39"/>
      <c r="AI1338" s="39"/>
      <c r="AJ1338" s="39"/>
      <c r="AK1338" s="39"/>
      <c r="AL1338" s="39"/>
      <c r="AM1338" s="39"/>
    </row>
    <row r="1339" spans="1:39" outlineLevel="2">
      <c r="A1339" s="11">
        <f>ROW()</f>
        <v>1339</v>
      </c>
      <c r="C1339" s="6" t="s">
        <v>477</v>
      </c>
      <c r="D1339" s="39"/>
      <c r="E1339" s="39"/>
      <c r="F1339" s="39"/>
      <c r="G1339" s="39"/>
      <c r="H1339" s="39"/>
      <c r="I1339" s="39"/>
      <c r="J1339" s="39"/>
      <c r="K1339" s="39"/>
      <c r="L1339" s="39"/>
      <c r="M1339" s="39"/>
      <c r="N1339" s="39"/>
      <c r="O1339" s="39"/>
      <c r="P1339" s="39"/>
      <c r="Q1339" s="39"/>
      <c r="R1339" s="9">
        <f>R$268</f>
        <v>0</v>
      </c>
      <c r="S1339" s="39"/>
      <c r="T1339" s="39"/>
      <c r="U1339" s="39"/>
      <c r="V1339" s="39"/>
      <c r="W1339" s="39"/>
      <c r="X1339" s="39"/>
      <c r="Y1339" s="39"/>
      <c r="Z1339" s="39"/>
      <c r="AA1339" s="39"/>
      <c r="AB1339" s="39"/>
      <c r="AC1339" s="39"/>
      <c r="AD1339" s="39"/>
      <c r="AE1339" s="39"/>
      <c r="AF1339" s="39"/>
      <c r="AG1339" s="39"/>
      <c r="AH1339" s="39"/>
      <c r="AI1339" s="39"/>
      <c r="AJ1339" s="39"/>
      <c r="AK1339" s="39"/>
      <c r="AL1339" s="39"/>
      <c r="AM1339" s="39"/>
    </row>
    <row r="1340" spans="1:39" outlineLevel="2">
      <c r="A1340" s="11">
        <f>ROW()</f>
        <v>1340</v>
      </c>
      <c r="C1340" s="6" t="s">
        <v>511</v>
      </c>
      <c r="D1340" s="39"/>
      <c r="E1340" s="39"/>
      <c r="F1340" s="39"/>
      <c r="G1340" s="39"/>
      <c r="H1340" s="39"/>
      <c r="I1340" s="39"/>
      <c r="J1340" s="39"/>
      <c r="K1340" s="39"/>
      <c r="L1340" s="39"/>
      <c r="M1340" s="39"/>
      <c r="N1340" s="39"/>
      <c r="O1340" s="39"/>
      <c r="P1340" s="39"/>
      <c r="Q1340" s="39"/>
      <c r="R1340" s="9">
        <f>R$269</f>
        <v>0</v>
      </c>
      <c r="S1340" s="39"/>
      <c r="T1340" s="39"/>
      <c r="U1340" s="39"/>
      <c r="V1340" s="39"/>
      <c r="W1340" s="39"/>
      <c r="X1340" s="39"/>
      <c r="Y1340" s="39"/>
      <c r="Z1340" s="39"/>
      <c r="AA1340" s="39"/>
      <c r="AB1340" s="39"/>
      <c r="AC1340" s="39"/>
      <c r="AD1340" s="39"/>
      <c r="AE1340" s="39"/>
      <c r="AF1340" s="39"/>
      <c r="AG1340" s="39"/>
      <c r="AH1340" s="39"/>
      <c r="AI1340" s="39"/>
      <c r="AJ1340" s="39"/>
      <c r="AK1340" s="39"/>
      <c r="AL1340" s="39"/>
      <c r="AM1340" s="39"/>
    </row>
    <row r="1341" spans="1:39" outlineLevel="2">
      <c r="A1341" s="11">
        <f>ROW()</f>
        <v>1341</v>
      </c>
      <c r="C1341" s="6" t="s">
        <v>655</v>
      </c>
      <c r="D1341" s="39"/>
      <c r="E1341" s="39"/>
      <c r="F1341" s="39"/>
      <c r="G1341" s="39"/>
      <c r="H1341" s="39"/>
      <c r="I1341" s="39"/>
      <c r="J1341" s="39"/>
      <c r="K1341" s="39"/>
      <c r="L1341" s="39"/>
      <c r="M1341" s="39"/>
      <c r="N1341" s="39"/>
      <c r="O1341" s="39"/>
      <c r="P1341" s="39"/>
      <c r="Q1341" s="39"/>
      <c r="R1341" s="9">
        <f>R$270</f>
        <v>0</v>
      </c>
      <c r="S1341" s="39"/>
      <c r="T1341" s="39"/>
      <c r="U1341" s="39"/>
      <c r="V1341" s="39"/>
      <c r="W1341" s="39"/>
      <c r="X1341" s="39"/>
      <c r="Y1341" s="39"/>
      <c r="Z1341" s="39"/>
      <c r="AA1341" s="39"/>
      <c r="AB1341" s="39"/>
      <c r="AC1341" s="39"/>
      <c r="AD1341" s="39"/>
      <c r="AE1341" s="39"/>
      <c r="AF1341" s="39"/>
      <c r="AG1341" s="39"/>
      <c r="AH1341" s="39"/>
      <c r="AI1341" s="39"/>
      <c r="AJ1341" s="39"/>
      <c r="AK1341" s="39"/>
      <c r="AL1341" s="39"/>
      <c r="AM1341" s="39"/>
    </row>
    <row r="1342" spans="1:39" outlineLevel="2">
      <c r="A1342" s="11">
        <f>ROW()</f>
        <v>1342</v>
      </c>
      <c r="C1342" s="6" t="s">
        <v>656</v>
      </c>
      <c r="D1342" s="39"/>
      <c r="E1342" s="39"/>
      <c r="F1342" s="39"/>
      <c r="G1342" s="39"/>
      <c r="H1342" s="39"/>
      <c r="I1342" s="39"/>
      <c r="J1342" s="39"/>
      <c r="K1342" s="39"/>
      <c r="L1342" s="39"/>
      <c r="M1342" s="39"/>
      <c r="N1342" s="39"/>
      <c r="O1342" s="39"/>
      <c r="P1342" s="39"/>
      <c r="Q1342" s="39"/>
      <c r="R1342" s="9"/>
      <c r="S1342" s="39"/>
      <c r="T1342" s="39"/>
      <c r="U1342" s="39"/>
      <c r="V1342" s="39"/>
      <c r="W1342" s="39"/>
      <c r="X1342" s="39"/>
      <c r="Y1342" s="39"/>
      <c r="Z1342" s="39"/>
      <c r="AA1342" s="39"/>
      <c r="AB1342" s="39"/>
      <c r="AC1342" s="39"/>
      <c r="AD1342" s="39"/>
      <c r="AE1342" s="39"/>
      <c r="AF1342" s="39"/>
      <c r="AG1342" s="39"/>
      <c r="AH1342" s="39"/>
      <c r="AI1342" s="39"/>
      <c r="AJ1342" s="39"/>
      <c r="AK1342" s="39"/>
      <c r="AL1342" s="39"/>
      <c r="AM1342" s="39"/>
    </row>
    <row r="1343" spans="1:39" outlineLevel="2">
      <c r="A1343" s="11">
        <f>ROW()</f>
        <v>1343</v>
      </c>
      <c r="C1343" s="6" t="s">
        <v>667</v>
      </c>
      <c r="D1343" s="39"/>
      <c r="E1343" s="39"/>
      <c r="F1343" s="39"/>
      <c r="G1343" s="39"/>
      <c r="H1343" s="39"/>
      <c r="I1343" s="39"/>
      <c r="J1343" s="39"/>
      <c r="K1343" s="39"/>
      <c r="L1343" s="39"/>
      <c r="M1343" s="39"/>
      <c r="N1343" s="39"/>
      <c r="O1343" s="39"/>
      <c r="P1343" s="39"/>
      <c r="Q1343" s="39"/>
      <c r="R1343" s="9"/>
      <c r="S1343" s="39"/>
      <c r="T1343" s="39"/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39"/>
      <c r="AF1343" s="39"/>
      <c r="AG1343" s="39"/>
      <c r="AH1343" s="39"/>
      <c r="AI1343" s="39"/>
      <c r="AJ1343" s="39"/>
      <c r="AK1343" s="39"/>
      <c r="AL1343" s="39"/>
      <c r="AM1343" s="39"/>
    </row>
    <row r="1344" spans="1:39" outlineLevel="2">
      <c r="A1344" s="11">
        <f>ROW()</f>
        <v>1344</v>
      </c>
      <c r="C1344" s="6" t="s">
        <v>212</v>
      </c>
      <c r="D1344" s="39"/>
      <c r="E1344" s="39"/>
      <c r="F1344" s="39"/>
      <c r="G1344" s="39"/>
      <c r="H1344" s="39"/>
      <c r="I1344" s="39"/>
      <c r="J1344" s="39"/>
      <c r="K1344" s="39"/>
      <c r="L1344" s="39"/>
      <c r="M1344" s="39"/>
      <c r="N1344" s="39"/>
      <c r="O1344" s="39"/>
      <c r="P1344" s="39"/>
      <c r="Q1344" s="39"/>
      <c r="R1344" s="9">
        <f>R$273</f>
        <v>0.66129320999999996</v>
      </c>
      <c r="S1344" s="39"/>
      <c r="T1344" s="39"/>
      <c r="U1344" s="39"/>
      <c r="V1344" s="39"/>
      <c r="W1344" s="39"/>
      <c r="X1344" s="39"/>
      <c r="Y1344" s="39"/>
      <c r="Z1344" s="39"/>
      <c r="AA1344" s="39"/>
      <c r="AB1344" s="39"/>
      <c r="AC1344" s="39"/>
      <c r="AD1344" s="39"/>
      <c r="AE1344" s="39"/>
      <c r="AF1344" s="39"/>
      <c r="AG1344" s="39"/>
      <c r="AH1344" s="39"/>
      <c r="AI1344" s="39"/>
      <c r="AJ1344" s="39"/>
      <c r="AK1344" s="39"/>
      <c r="AL1344" s="39"/>
      <c r="AM1344" s="39"/>
    </row>
    <row r="1345" spans="1:39" outlineLevel="2">
      <c r="A1345" s="11">
        <f>ROW()</f>
        <v>1345</v>
      </c>
      <c r="C1345" s="30" t="s">
        <v>362</v>
      </c>
      <c r="D1345" s="90"/>
      <c r="E1345" s="90"/>
      <c r="F1345" s="90"/>
      <c r="G1345" s="90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15">
        <f>R$274</f>
        <v>0</v>
      </c>
      <c r="S1345" s="90"/>
      <c r="T1345" s="90"/>
      <c r="U1345" s="90"/>
      <c r="V1345" s="90"/>
      <c r="W1345" s="90"/>
      <c r="X1345" s="90"/>
      <c r="Y1345" s="90"/>
      <c r="Z1345" s="90"/>
      <c r="AA1345" s="90"/>
      <c r="AB1345" s="90"/>
      <c r="AC1345" s="90"/>
      <c r="AD1345" s="90"/>
      <c r="AE1345" s="90"/>
      <c r="AF1345" s="90"/>
      <c r="AG1345" s="90"/>
      <c r="AH1345" s="90"/>
      <c r="AI1345" s="90"/>
      <c r="AJ1345" s="90"/>
      <c r="AK1345" s="90"/>
      <c r="AL1345" s="90"/>
      <c r="AM1345" s="90"/>
    </row>
    <row r="1346" spans="1:39" outlineLevel="2">
      <c r="A1346" s="11">
        <f>ROW()</f>
        <v>1346</v>
      </c>
      <c r="C1346" s="6" t="s">
        <v>1</v>
      </c>
      <c r="D1346" s="39"/>
      <c r="E1346" s="39"/>
      <c r="F1346" s="39"/>
      <c r="G1346" s="39"/>
      <c r="H1346" s="39"/>
      <c r="I1346" s="39"/>
      <c r="J1346" s="39"/>
      <c r="K1346" s="39"/>
      <c r="L1346" s="39"/>
      <c r="M1346" s="39"/>
      <c r="N1346" s="39"/>
      <c r="O1346" s="39"/>
      <c r="P1346" s="39"/>
      <c r="Q1346" s="39"/>
      <c r="R1346" s="9">
        <f t="shared" ref="R1346" si="3753">SUM(R1333:R1345)</f>
        <v>1.2817655700000001</v>
      </c>
      <c r="S1346" s="39"/>
      <c r="T1346" s="39"/>
      <c r="U1346" s="39"/>
      <c r="V1346" s="39"/>
      <c r="W1346" s="39"/>
      <c r="X1346" s="39"/>
      <c r="Y1346" s="39"/>
      <c r="Z1346" s="39"/>
      <c r="AA1346" s="39"/>
      <c r="AB1346" s="39"/>
      <c r="AC1346" s="39"/>
      <c r="AD1346" s="39"/>
      <c r="AE1346" s="39"/>
      <c r="AF1346" s="39"/>
      <c r="AG1346" s="39"/>
      <c r="AH1346" s="39"/>
      <c r="AI1346" s="39"/>
      <c r="AJ1346" s="39"/>
      <c r="AK1346" s="39"/>
      <c r="AL1346" s="39"/>
      <c r="AM1346" s="39"/>
    </row>
    <row r="1347" spans="1:39" outlineLevel="2">
      <c r="A1347" s="11">
        <f>ROW()</f>
        <v>1347</v>
      </c>
      <c r="B1347" s="343" t="s">
        <v>657</v>
      </c>
      <c r="D1347" s="39"/>
      <c r="E1347" s="39"/>
      <c r="G1347" s="39"/>
      <c r="H1347" s="39"/>
      <c r="I1347" s="39"/>
      <c r="J1347" s="39"/>
      <c r="K1347" s="39"/>
      <c r="L1347" s="39"/>
      <c r="M1347" s="39"/>
      <c r="N1347" s="39"/>
      <c r="O1347" s="39"/>
      <c r="P1347" s="39"/>
      <c r="Q1347" s="39"/>
      <c r="R1347" s="39"/>
      <c r="S1347" s="39"/>
      <c r="T1347" s="39"/>
      <c r="U1347" s="39"/>
      <c r="V1347" s="39"/>
      <c r="W1347" s="39"/>
      <c r="X1347" s="39"/>
      <c r="Y1347" s="39"/>
      <c r="Z1347" s="39"/>
      <c r="AA1347" s="39"/>
      <c r="AB1347" s="39"/>
      <c r="AD1347" s="39"/>
      <c r="AE1347" s="39"/>
      <c r="AF1347" s="39"/>
      <c r="AG1347" s="39"/>
    </row>
    <row r="1348" spans="1:39" outlineLevel="2">
      <c r="A1348" s="11">
        <f>ROW()</f>
        <v>1348</v>
      </c>
      <c r="C1348" s="6" t="s">
        <v>2</v>
      </c>
      <c r="D1348" s="39"/>
      <c r="E1348" s="39"/>
      <c r="F1348" s="31"/>
      <c r="G1348" s="39"/>
      <c r="H1348" s="39"/>
      <c r="I1348" s="39"/>
      <c r="J1348" s="39"/>
      <c r="K1348" s="39"/>
      <c r="L1348" s="39"/>
      <c r="M1348" s="39"/>
      <c r="N1348" s="39"/>
      <c r="O1348" s="39"/>
      <c r="P1348" s="39"/>
      <c r="Q1348" s="39"/>
      <c r="R1348" s="39"/>
      <c r="S1348" s="39"/>
      <c r="T1348" s="13">
        <f>-Inputs!T1834</f>
        <v>0</v>
      </c>
      <c r="U1348" s="13">
        <f>-Inputs!U1834</f>
        <v>0</v>
      </c>
      <c r="V1348" s="13">
        <f>-Inputs!V1834</f>
        <v>0</v>
      </c>
      <c r="W1348" s="13">
        <f>-Inputs!W1834</f>
        <v>0</v>
      </c>
      <c r="X1348" s="13">
        <f>-Inputs!X1834</f>
        <v>0</v>
      </c>
      <c r="Y1348" s="13">
        <f>-Inputs!Y1834</f>
        <v>0</v>
      </c>
      <c r="Z1348" s="13">
        <f>-Inputs!Z1834</f>
        <v>0</v>
      </c>
      <c r="AA1348" s="13">
        <f>-Inputs!AA1834</f>
        <v>0</v>
      </c>
      <c r="AB1348" s="13">
        <f>-Inputs!AB1834</f>
        <v>0</v>
      </c>
      <c r="AC1348" s="13">
        <f>-Inputs!AC1834</f>
        <v>0</v>
      </c>
      <c r="AD1348" s="13">
        <f>-Inputs!AD1834</f>
        <v>0</v>
      </c>
      <c r="AE1348" s="13">
        <f>-Inputs!AE1834</f>
        <v>0</v>
      </c>
      <c r="AF1348" s="13">
        <f>-Inputs!AF1834</f>
        <v>0</v>
      </c>
      <c r="AG1348" s="13">
        <f>-Inputs!AG1834</f>
        <v>0</v>
      </c>
      <c r="AH1348" s="13">
        <f>-Inputs!AH1834</f>
        <v>0</v>
      </c>
      <c r="AI1348" s="13"/>
      <c r="AJ1348" s="13"/>
      <c r="AK1348" s="13"/>
      <c r="AL1348" s="13"/>
      <c r="AM1348" s="13"/>
    </row>
    <row r="1349" spans="1:39" outlineLevel="2">
      <c r="A1349" s="11">
        <f>ROW()</f>
        <v>1349</v>
      </c>
      <c r="C1349" s="6" t="s">
        <v>3</v>
      </c>
      <c r="D1349" s="39"/>
      <c r="E1349" s="39"/>
      <c r="F1349" s="31"/>
      <c r="G1349" s="39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s="39"/>
      <c r="T1349" s="13">
        <f>-Inputs!T1835</f>
        <v>0</v>
      </c>
      <c r="U1349" s="13">
        <f>-Inputs!U1835</f>
        <v>0</v>
      </c>
      <c r="V1349" s="13">
        <f>-Inputs!V1835</f>
        <v>0</v>
      </c>
      <c r="W1349" s="13">
        <f>-Inputs!W1835</f>
        <v>0</v>
      </c>
      <c r="X1349" s="13">
        <f>-Inputs!X1835</f>
        <v>0</v>
      </c>
      <c r="Y1349" s="13">
        <f>-Inputs!Y1835</f>
        <v>0</v>
      </c>
      <c r="Z1349" s="13">
        <f>-Inputs!Z1835</f>
        <v>0</v>
      </c>
      <c r="AA1349" s="13">
        <f>-Inputs!AA1835</f>
        <v>0</v>
      </c>
      <c r="AB1349" s="13">
        <f>-Inputs!AB1835</f>
        <v>0</v>
      </c>
      <c r="AC1349" s="13">
        <f>-Inputs!AC1835</f>
        <v>0</v>
      </c>
      <c r="AD1349" s="13">
        <f>-Inputs!AD1835</f>
        <v>0</v>
      </c>
      <c r="AE1349" s="13">
        <f>-Inputs!AE1835</f>
        <v>0</v>
      </c>
      <c r="AF1349" s="13">
        <f>-Inputs!AF1835</f>
        <v>0</v>
      </c>
      <c r="AG1349" s="13">
        <f>-Inputs!AG1835</f>
        <v>0</v>
      </c>
      <c r="AH1349" s="13">
        <f>-Inputs!AH1835</f>
        <v>0</v>
      </c>
      <c r="AI1349" s="13"/>
      <c r="AJ1349" s="13"/>
      <c r="AK1349" s="13"/>
      <c r="AL1349" s="13"/>
      <c r="AM1349" s="13"/>
    </row>
    <row r="1350" spans="1:39" outlineLevel="2">
      <c r="A1350" s="11">
        <f>ROW()</f>
        <v>1350</v>
      </c>
      <c r="C1350" s="6" t="s">
        <v>4</v>
      </c>
      <c r="D1350" s="39"/>
      <c r="E1350" s="39"/>
      <c r="F1350" s="31"/>
      <c r="G1350" s="39"/>
      <c r="H1350" s="39"/>
      <c r="I1350" s="39"/>
      <c r="J1350" s="39"/>
      <c r="K1350" s="39"/>
      <c r="L1350" s="39"/>
      <c r="M1350" s="39"/>
      <c r="N1350" s="39"/>
      <c r="O1350" s="39"/>
      <c r="P1350" s="39"/>
      <c r="Q1350" s="39"/>
      <c r="R1350" s="39"/>
      <c r="S1350" s="39"/>
      <c r="T1350" s="13">
        <f>-Inputs!T1836</f>
        <v>0</v>
      </c>
      <c r="U1350" s="13">
        <f>-Inputs!U1836</f>
        <v>0</v>
      </c>
      <c r="V1350" s="13">
        <f>-Inputs!V1836</f>
        <v>0</v>
      </c>
      <c r="W1350" s="13">
        <f>-Inputs!W1836</f>
        <v>0</v>
      </c>
      <c r="X1350" s="13">
        <f>-Inputs!X1836</f>
        <v>0</v>
      </c>
      <c r="Y1350" s="13">
        <f>-Inputs!Y1836</f>
        <v>0</v>
      </c>
      <c r="Z1350" s="13">
        <f>-Inputs!Z1836</f>
        <v>0</v>
      </c>
      <c r="AA1350" s="13">
        <f>-Inputs!AA1836</f>
        <v>0</v>
      </c>
      <c r="AB1350" s="13">
        <f>-Inputs!AB1836</f>
        <v>0</v>
      </c>
      <c r="AC1350" s="13">
        <f>-Inputs!AC1836</f>
        <v>0</v>
      </c>
      <c r="AD1350" s="13">
        <f>-Inputs!AD1836</f>
        <v>0</v>
      </c>
      <c r="AE1350" s="13">
        <f>-Inputs!AE1836</f>
        <v>0</v>
      </c>
      <c r="AF1350" s="13">
        <f>-Inputs!AF1836</f>
        <v>0</v>
      </c>
      <c r="AG1350" s="13">
        <f>-Inputs!AG1836</f>
        <v>0</v>
      </c>
      <c r="AH1350" s="13">
        <f>-Inputs!AH1836</f>
        <v>0</v>
      </c>
      <c r="AI1350" s="13"/>
      <c r="AJ1350" s="13"/>
      <c r="AK1350" s="13"/>
      <c r="AL1350" s="13"/>
      <c r="AM1350" s="13"/>
    </row>
    <row r="1351" spans="1:39" outlineLevel="2">
      <c r="A1351" s="11">
        <f>ROW()</f>
        <v>1351</v>
      </c>
      <c r="C1351" s="6" t="s">
        <v>5</v>
      </c>
      <c r="D1351" s="39"/>
      <c r="E1351" s="39"/>
      <c r="F1351" s="31"/>
      <c r="G1351" s="39"/>
      <c r="H1351" s="39"/>
      <c r="I1351" s="39"/>
      <c r="J1351" s="39"/>
      <c r="K1351" s="39"/>
      <c r="L1351" s="39"/>
      <c r="M1351" s="39"/>
      <c r="N1351" s="39"/>
      <c r="O1351" s="39"/>
      <c r="P1351" s="39"/>
      <c r="Q1351" s="39"/>
      <c r="R1351" s="39"/>
      <c r="S1351" s="39"/>
      <c r="T1351" s="13">
        <f>-Inputs!T1837</f>
        <v>0</v>
      </c>
      <c r="U1351" s="13">
        <f>-Inputs!U1837</f>
        <v>0</v>
      </c>
      <c r="V1351" s="13">
        <f>-Inputs!V1837</f>
        <v>-8.3763836005717629E-2</v>
      </c>
      <c r="W1351" s="13">
        <f>-Inputs!W1837</f>
        <v>0</v>
      </c>
      <c r="X1351" s="13">
        <f>-Inputs!X1837</f>
        <v>-2.0782473589127964E-2</v>
      </c>
      <c r="Y1351" s="13">
        <f>-Inputs!Y1837</f>
        <v>0</v>
      </c>
      <c r="Z1351" s="13">
        <f>-Inputs!Z1837</f>
        <v>0</v>
      </c>
      <c r="AA1351" s="13">
        <f>-Inputs!AA1837</f>
        <v>0</v>
      </c>
      <c r="AB1351" s="13">
        <f>-Inputs!AB1837</f>
        <v>0</v>
      </c>
      <c r="AC1351" s="13">
        <f>-Inputs!AC1837</f>
        <v>0</v>
      </c>
      <c r="AD1351" s="13">
        <f>-Inputs!AD1837</f>
        <v>0</v>
      </c>
      <c r="AE1351" s="13">
        <f>-Inputs!AE1837</f>
        <v>0</v>
      </c>
      <c r="AF1351" s="13">
        <f>-Inputs!AF1837</f>
        <v>0</v>
      </c>
      <c r="AG1351" s="13">
        <f>-Inputs!AG1837</f>
        <v>0</v>
      </c>
      <c r="AH1351" s="13">
        <f>-Inputs!AH1837</f>
        <v>0</v>
      </c>
      <c r="AI1351" s="13"/>
      <c r="AJ1351" s="13"/>
      <c r="AK1351" s="13"/>
      <c r="AL1351" s="13"/>
      <c r="AM1351" s="13"/>
    </row>
    <row r="1352" spans="1:39" outlineLevel="2">
      <c r="A1352" s="11">
        <f>ROW()</f>
        <v>1352</v>
      </c>
      <c r="C1352" s="6" t="s">
        <v>473</v>
      </c>
      <c r="D1352" s="39"/>
      <c r="E1352" s="39"/>
      <c r="F1352" s="31"/>
      <c r="G1352" s="39"/>
      <c r="H1352" s="39"/>
      <c r="I1352" s="39"/>
      <c r="J1352" s="39"/>
      <c r="K1352" s="39"/>
      <c r="L1352" s="39"/>
      <c r="M1352" s="39"/>
      <c r="N1352" s="39"/>
      <c r="O1352" s="39"/>
      <c r="P1352" s="39"/>
      <c r="Q1352" s="39"/>
      <c r="R1352" s="39"/>
      <c r="S1352" s="39"/>
      <c r="T1352" s="13">
        <f>-Inputs!T1838</f>
        <v>0</v>
      </c>
      <c r="U1352" s="13">
        <f>-Inputs!U1838</f>
        <v>0</v>
      </c>
      <c r="V1352" s="13">
        <f>-Inputs!V1838</f>
        <v>0</v>
      </c>
      <c r="W1352" s="13">
        <f>-Inputs!W1838</f>
        <v>0</v>
      </c>
      <c r="X1352" s="13">
        <f>-Inputs!X1838</f>
        <v>0</v>
      </c>
      <c r="Y1352" s="13">
        <f>-Inputs!Y1838</f>
        <v>0</v>
      </c>
      <c r="Z1352" s="13">
        <f>-Inputs!Z1838</f>
        <v>0</v>
      </c>
      <c r="AA1352" s="13">
        <f>-Inputs!AA1838</f>
        <v>0</v>
      </c>
      <c r="AB1352" s="13">
        <f>-Inputs!AB1838</f>
        <v>0</v>
      </c>
      <c r="AC1352" s="13">
        <f>-Inputs!AC1838</f>
        <v>0</v>
      </c>
      <c r="AD1352" s="13">
        <f>-Inputs!AD1838</f>
        <v>0</v>
      </c>
      <c r="AE1352" s="13">
        <f>-Inputs!AE1838</f>
        <v>0</v>
      </c>
      <c r="AF1352" s="13">
        <f>-Inputs!AF1838</f>
        <v>0</v>
      </c>
      <c r="AG1352" s="13">
        <f>-Inputs!AG1838</f>
        <v>0</v>
      </c>
      <c r="AH1352" s="13">
        <f>-Inputs!AH1838</f>
        <v>0</v>
      </c>
      <c r="AI1352" s="13"/>
      <c r="AJ1352" s="13"/>
      <c r="AK1352" s="13"/>
      <c r="AL1352" s="13"/>
      <c r="AM1352" s="13"/>
    </row>
    <row r="1353" spans="1:39" outlineLevel="2">
      <c r="A1353" s="11">
        <f>ROW()</f>
        <v>1353</v>
      </c>
      <c r="C1353" s="6" t="s">
        <v>474</v>
      </c>
      <c r="D1353" s="39"/>
      <c r="E1353" s="39"/>
      <c r="F1353" s="31"/>
      <c r="G1353" s="39"/>
      <c r="H1353" s="39"/>
      <c r="I1353" s="39"/>
      <c r="J1353" s="39"/>
      <c r="K1353" s="39"/>
      <c r="L1353" s="39"/>
      <c r="M1353" s="39"/>
      <c r="N1353" s="39"/>
      <c r="O1353" s="39"/>
      <c r="P1353" s="39"/>
      <c r="Q1353" s="39"/>
      <c r="R1353" s="39"/>
      <c r="S1353" s="39"/>
      <c r="T1353" s="13">
        <f>-Inputs!T1839</f>
        <v>0</v>
      </c>
      <c r="U1353" s="13">
        <f>-Inputs!U1839</f>
        <v>0</v>
      </c>
      <c r="V1353" s="13">
        <f>-Inputs!V1839</f>
        <v>0</v>
      </c>
      <c r="W1353" s="13">
        <f>-Inputs!W1839</f>
        <v>0</v>
      </c>
      <c r="X1353" s="13">
        <f>-Inputs!X1839</f>
        <v>0</v>
      </c>
      <c r="Y1353" s="13">
        <f>-Inputs!Y1839</f>
        <v>0</v>
      </c>
      <c r="Z1353" s="13">
        <f>-Inputs!Z1839</f>
        <v>0</v>
      </c>
      <c r="AA1353" s="13">
        <f>-Inputs!AA1839</f>
        <v>0</v>
      </c>
      <c r="AB1353" s="13">
        <f>-Inputs!AB1839</f>
        <v>0</v>
      </c>
      <c r="AC1353" s="13">
        <f>-Inputs!AC1839</f>
        <v>0</v>
      </c>
      <c r="AD1353" s="13">
        <f>-Inputs!AD1839</f>
        <v>0</v>
      </c>
      <c r="AE1353" s="13">
        <f>-Inputs!AE1839</f>
        <v>0</v>
      </c>
      <c r="AF1353" s="13">
        <f>-Inputs!AF1839</f>
        <v>0</v>
      </c>
      <c r="AG1353" s="13">
        <f>-Inputs!AG1839</f>
        <v>0</v>
      </c>
      <c r="AH1353" s="13">
        <f>-Inputs!AH1839</f>
        <v>0</v>
      </c>
      <c r="AI1353" s="13"/>
      <c r="AJ1353" s="13"/>
      <c r="AK1353" s="13"/>
      <c r="AL1353" s="13"/>
      <c r="AM1353" s="13"/>
    </row>
    <row r="1354" spans="1:39" outlineLevel="2">
      <c r="A1354" s="11">
        <f>ROW()</f>
        <v>1354</v>
      </c>
      <c r="C1354" s="6" t="s">
        <v>477</v>
      </c>
      <c r="D1354" s="39"/>
      <c r="E1354" s="39"/>
      <c r="F1354" s="31"/>
      <c r="G1354" s="39"/>
      <c r="H1354" s="39"/>
      <c r="I1354" s="39"/>
      <c r="J1354" s="39"/>
      <c r="K1354" s="39"/>
      <c r="L1354" s="39"/>
      <c r="M1354" s="39"/>
      <c r="N1354" s="39"/>
      <c r="O1354" s="39"/>
      <c r="P1354" s="39"/>
      <c r="Q1354" s="39"/>
      <c r="R1354" s="39"/>
      <c r="S1354" s="39"/>
      <c r="T1354" s="13">
        <f>-Inputs!T1840</f>
        <v>0</v>
      </c>
      <c r="U1354" s="13">
        <f>-Inputs!U1840</f>
        <v>0</v>
      </c>
      <c r="V1354" s="13">
        <f>-Inputs!V1840</f>
        <v>0</v>
      </c>
      <c r="W1354" s="13">
        <f>-Inputs!W1840</f>
        <v>0</v>
      </c>
      <c r="X1354" s="13">
        <f>-Inputs!X1840</f>
        <v>0</v>
      </c>
      <c r="Y1354" s="13">
        <f>-Inputs!Y1840</f>
        <v>0</v>
      </c>
      <c r="Z1354" s="13">
        <f>-Inputs!Z1840</f>
        <v>0</v>
      </c>
      <c r="AA1354" s="13">
        <f>-Inputs!AA1840</f>
        <v>0</v>
      </c>
      <c r="AB1354" s="13">
        <f>-Inputs!AB1840</f>
        <v>0</v>
      </c>
      <c r="AC1354" s="13">
        <f>-Inputs!AC1840</f>
        <v>0</v>
      </c>
      <c r="AD1354" s="13">
        <f>-Inputs!AD1840</f>
        <v>0</v>
      </c>
      <c r="AE1354" s="13">
        <f>-Inputs!AE1840</f>
        <v>0</v>
      </c>
      <c r="AF1354" s="13">
        <f>-Inputs!AF1840</f>
        <v>0</v>
      </c>
      <c r="AG1354" s="13">
        <f>-Inputs!AG1840</f>
        <v>0</v>
      </c>
      <c r="AH1354" s="13">
        <f>-Inputs!AH1840</f>
        <v>0</v>
      </c>
      <c r="AI1354" s="13"/>
      <c r="AJ1354" s="13"/>
      <c r="AK1354" s="13"/>
      <c r="AL1354" s="13"/>
      <c r="AM1354" s="13"/>
    </row>
    <row r="1355" spans="1:39" outlineLevel="2">
      <c r="A1355" s="11">
        <f>ROW()</f>
        <v>1355</v>
      </c>
      <c r="C1355" s="6" t="s">
        <v>511</v>
      </c>
      <c r="D1355" s="39"/>
      <c r="E1355" s="39"/>
      <c r="F1355" s="31"/>
      <c r="G1355" s="39"/>
      <c r="H1355" s="39"/>
      <c r="I1355" s="39"/>
      <c r="J1355" s="39"/>
      <c r="K1355" s="39"/>
      <c r="L1355" s="39"/>
      <c r="M1355" s="39"/>
      <c r="N1355" s="39"/>
      <c r="O1355" s="39"/>
      <c r="P1355" s="39"/>
      <c r="Q1355" s="39"/>
      <c r="R1355" s="39"/>
      <c r="S1355" s="39"/>
      <c r="T1355" s="13">
        <f>-Inputs!T1841</f>
        <v>0</v>
      </c>
      <c r="U1355" s="13">
        <f>-Inputs!U1841</f>
        <v>0</v>
      </c>
      <c r="V1355" s="13">
        <f>-Inputs!V1841</f>
        <v>0</v>
      </c>
      <c r="W1355" s="13">
        <f>-Inputs!W1841</f>
        <v>0</v>
      </c>
      <c r="X1355" s="13">
        <f>-Inputs!X1841</f>
        <v>0</v>
      </c>
      <c r="Y1355" s="13">
        <f>-Inputs!Y1841</f>
        <v>0</v>
      </c>
      <c r="Z1355" s="13">
        <f>-Inputs!Z1841</f>
        <v>0</v>
      </c>
      <c r="AA1355" s="13">
        <f>-Inputs!AA1841</f>
        <v>0</v>
      </c>
      <c r="AB1355" s="13">
        <f>-Inputs!AB1841</f>
        <v>0</v>
      </c>
      <c r="AC1355" s="13">
        <f>-Inputs!AC1841</f>
        <v>0</v>
      </c>
      <c r="AD1355" s="13">
        <f>-Inputs!AD1841</f>
        <v>0</v>
      </c>
      <c r="AE1355" s="13">
        <f>-Inputs!AE1841</f>
        <v>0</v>
      </c>
      <c r="AF1355" s="13">
        <f>-Inputs!AF1841</f>
        <v>0</v>
      </c>
      <c r="AG1355" s="13">
        <f>-Inputs!AG1841</f>
        <v>0</v>
      </c>
      <c r="AH1355" s="13">
        <f>-Inputs!AH1841</f>
        <v>0</v>
      </c>
      <c r="AI1355" s="13"/>
      <c r="AJ1355" s="13"/>
      <c r="AK1355" s="13"/>
      <c r="AL1355" s="13"/>
      <c r="AM1355" s="13"/>
    </row>
    <row r="1356" spans="1:39" outlineLevel="2">
      <c r="A1356" s="11">
        <f>ROW()</f>
        <v>1356</v>
      </c>
      <c r="C1356" s="6" t="s">
        <v>655</v>
      </c>
      <c r="D1356" s="39"/>
      <c r="E1356" s="39"/>
      <c r="F1356" s="31"/>
      <c r="G1356" s="39"/>
      <c r="H1356" s="39"/>
      <c r="I1356" s="39"/>
      <c r="J1356" s="39"/>
      <c r="K1356" s="39"/>
      <c r="L1356" s="39"/>
      <c r="M1356" s="39"/>
      <c r="N1356" s="39"/>
      <c r="O1356" s="39"/>
      <c r="P1356" s="39"/>
      <c r="Q1356" s="39"/>
      <c r="R1356" s="39"/>
      <c r="S1356" s="39"/>
      <c r="T1356" s="13">
        <f>-Inputs!T1842</f>
        <v>0</v>
      </c>
      <c r="U1356" s="13">
        <f>-Inputs!U1842</f>
        <v>0</v>
      </c>
      <c r="V1356" s="13">
        <f>-Inputs!V1842</f>
        <v>0</v>
      </c>
      <c r="W1356" s="13">
        <f>-Inputs!W1842</f>
        <v>0</v>
      </c>
      <c r="X1356" s="13">
        <f>-Inputs!X1842</f>
        <v>0</v>
      </c>
      <c r="Y1356" s="13">
        <f>-Inputs!Y1842</f>
        <v>0</v>
      </c>
      <c r="Z1356" s="13">
        <f>-Inputs!Z1842</f>
        <v>0</v>
      </c>
      <c r="AA1356" s="13">
        <f>-Inputs!AA1842</f>
        <v>0</v>
      </c>
      <c r="AB1356" s="13">
        <f>-Inputs!AB1842</f>
        <v>0</v>
      </c>
      <c r="AC1356" s="13">
        <f>-Inputs!AC1842</f>
        <v>0</v>
      </c>
      <c r="AD1356" s="13">
        <f>-Inputs!AD1842</f>
        <v>0</v>
      </c>
      <c r="AE1356" s="13">
        <f>-Inputs!AE1842</f>
        <v>0</v>
      </c>
      <c r="AF1356" s="13">
        <f>-Inputs!AF1842</f>
        <v>0</v>
      </c>
      <c r="AG1356" s="13">
        <f>-Inputs!AG1842</f>
        <v>0</v>
      </c>
      <c r="AH1356" s="13">
        <f>-Inputs!AH1842</f>
        <v>0</v>
      </c>
      <c r="AI1356" s="13"/>
      <c r="AJ1356" s="13"/>
      <c r="AK1356" s="13"/>
      <c r="AL1356" s="13"/>
      <c r="AM1356" s="13"/>
    </row>
    <row r="1357" spans="1:39" outlineLevel="2">
      <c r="A1357" s="11">
        <f>ROW()</f>
        <v>1357</v>
      </c>
      <c r="C1357" s="6" t="s">
        <v>656</v>
      </c>
      <c r="D1357" s="39"/>
      <c r="E1357" s="39"/>
      <c r="F1357" s="31"/>
      <c r="G1357" s="39"/>
      <c r="H1357" s="39"/>
      <c r="I1357" s="39"/>
      <c r="J1357" s="39"/>
      <c r="K1357" s="39"/>
      <c r="L1357" s="39"/>
      <c r="M1357" s="39"/>
      <c r="N1357" s="39"/>
      <c r="O1357" s="39"/>
      <c r="P1357" s="39"/>
      <c r="Q1357" s="39"/>
      <c r="R1357" s="39"/>
      <c r="S1357" s="39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  <c r="AK1357" s="13"/>
      <c r="AL1357" s="13"/>
      <c r="AM1357" s="13"/>
    </row>
    <row r="1358" spans="1:39" outlineLevel="2">
      <c r="A1358" s="11">
        <f>ROW()</f>
        <v>1358</v>
      </c>
      <c r="C1358" s="6" t="s">
        <v>667</v>
      </c>
      <c r="D1358" s="39"/>
      <c r="E1358" s="39"/>
      <c r="F1358" s="31"/>
      <c r="G1358" s="39"/>
      <c r="H1358" s="39"/>
      <c r="I1358" s="39"/>
      <c r="J1358" s="39"/>
      <c r="K1358" s="39"/>
      <c r="L1358" s="39"/>
      <c r="M1358" s="39"/>
      <c r="N1358" s="39"/>
      <c r="O1358" s="39"/>
      <c r="P1358" s="39"/>
      <c r="Q1358" s="39"/>
      <c r="R1358" s="39"/>
      <c r="S1358" s="39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  <c r="AK1358" s="13"/>
      <c r="AL1358" s="13"/>
      <c r="AM1358" s="13"/>
    </row>
    <row r="1359" spans="1:39" outlineLevel="2">
      <c r="A1359" s="11">
        <f>ROW()</f>
        <v>1359</v>
      </c>
      <c r="C1359" s="6" t="s">
        <v>212</v>
      </c>
      <c r="D1359" s="39"/>
      <c r="E1359" s="39"/>
      <c r="F1359" s="31"/>
      <c r="G1359" s="39"/>
      <c r="H1359" s="39"/>
      <c r="I1359" s="39"/>
      <c r="J1359" s="39"/>
      <c r="K1359" s="39"/>
      <c r="L1359" s="39"/>
      <c r="M1359" s="39"/>
      <c r="N1359" s="39"/>
      <c r="O1359" s="39"/>
      <c r="P1359" s="39"/>
      <c r="Q1359" s="39"/>
      <c r="R1359" s="39"/>
      <c r="S1359" s="39"/>
      <c r="T1359" s="13">
        <f>-Inputs!T1845</f>
        <v>0</v>
      </c>
      <c r="U1359" s="13">
        <f>-Inputs!U1845</f>
        <v>0</v>
      </c>
      <c r="V1359" s="13">
        <f>-Inputs!V1845</f>
        <v>0</v>
      </c>
      <c r="W1359" s="13">
        <f>-Inputs!W1845</f>
        <v>0</v>
      </c>
      <c r="X1359" s="13">
        <f>-Inputs!X1845</f>
        <v>0</v>
      </c>
      <c r="Y1359" s="13">
        <f>-Inputs!Y1845</f>
        <v>0</v>
      </c>
      <c r="Z1359" s="13">
        <f>-Inputs!Z1845</f>
        <v>0</v>
      </c>
      <c r="AA1359" s="13">
        <f>-Inputs!AA1845</f>
        <v>0</v>
      </c>
      <c r="AB1359" s="13">
        <f>-Inputs!AB1845</f>
        <v>0</v>
      </c>
      <c r="AC1359" s="13">
        <f>-Inputs!AC1845</f>
        <v>0</v>
      </c>
      <c r="AD1359" s="13">
        <f>-Inputs!AD1845</f>
        <v>0</v>
      </c>
      <c r="AE1359" s="13">
        <f>-Inputs!AE1845</f>
        <v>0</v>
      </c>
      <c r="AF1359" s="13">
        <f>-Inputs!AF1845</f>
        <v>0</v>
      </c>
      <c r="AG1359" s="13">
        <f>-Inputs!AG1845</f>
        <v>0</v>
      </c>
      <c r="AH1359" s="13">
        <f>-Inputs!AH1845</f>
        <v>0</v>
      </c>
      <c r="AI1359" s="13"/>
      <c r="AJ1359" s="13"/>
      <c r="AK1359" s="13"/>
      <c r="AL1359" s="13"/>
      <c r="AM1359" s="13"/>
    </row>
    <row r="1360" spans="1:39" outlineLevel="2">
      <c r="A1360" s="11">
        <f>ROW()</f>
        <v>1360</v>
      </c>
      <c r="C1360" s="30" t="s">
        <v>362</v>
      </c>
      <c r="D1360" s="90"/>
      <c r="E1360" s="90"/>
      <c r="F1360" s="90"/>
      <c r="G1360" s="90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3"/>
    </row>
    <row r="1361" spans="1:39" outlineLevel="2">
      <c r="A1361" s="11">
        <f>ROW()</f>
        <v>1361</v>
      </c>
      <c r="C1361" s="6" t="s">
        <v>1</v>
      </c>
      <c r="D1361" s="39"/>
      <c r="E1361" s="39"/>
      <c r="F1361" s="39"/>
      <c r="G1361" s="39"/>
      <c r="H1361" s="39"/>
      <c r="I1361" s="39"/>
      <c r="J1361" s="39"/>
      <c r="K1361" s="39"/>
      <c r="L1361" s="39"/>
      <c r="M1361" s="39"/>
      <c r="N1361" s="39"/>
      <c r="O1361" s="39"/>
      <c r="P1361" s="39"/>
      <c r="Q1361" s="39"/>
      <c r="R1361" s="39"/>
      <c r="S1361" s="39">
        <f t="shared" ref="S1361" si="3754">SUM(S1348:S1360)</f>
        <v>0</v>
      </c>
      <c r="T1361" s="87">
        <f t="shared" ref="T1361" si="3755">SUM(T1348:T1360)</f>
        <v>0</v>
      </c>
      <c r="U1361" s="87">
        <f t="shared" ref="U1361" si="3756">SUM(U1348:U1360)</f>
        <v>0</v>
      </c>
      <c r="V1361" s="87">
        <f t="shared" ref="V1361" si="3757">SUM(V1348:V1360)</f>
        <v>-8.3763836005717629E-2</v>
      </c>
      <c r="W1361" s="87">
        <f t="shared" ref="W1361" si="3758">SUM(W1348:W1360)</f>
        <v>0</v>
      </c>
      <c r="X1361" s="87">
        <f t="shared" ref="X1361" si="3759">SUM(X1348:X1360)</f>
        <v>-2.0782473589127964E-2</v>
      </c>
      <c r="Y1361" s="87">
        <f t="shared" ref="Y1361" si="3760">SUM(Y1348:Y1360)</f>
        <v>0</v>
      </c>
      <c r="Z1361" s="87">
        <f t="shared" ref="Z1361" si="3761">SUM(Z1348:Z1360)</f>
        <v>0</v>
      </c>
      <c r="AA1361" s="87">
        <f t="shared" ref="AA1361" si="3762">SUM(AA1348:AA1360)</f>
        <v>0</v>
      </c>
      <c r="AB1361" s="87">
        <f t="shared" ref="AB1361" si="3763">SUM(AB1348:AB1360)</f>
        <v>0</v>
      </c>
      <c r="AC1361" s="87">
        <f t="shared" ref="AC1361:AG1361" si="3764">SUM(AC1348:AC1360)</f>
        <v>0</v>
      </c>
      <c r="AD1361" s="87">
        <f t="shared" si="3764"/>
        <v>0</v>
      </c>
      <c r="AE1361" s="87">
        <f t="shared" si="3764"/>
        <v>0</v>
      </c>
      <c r="AF1361" s="87">
        <f t="shared" si="3764"/>
        <v>0</v>
      </c>
      <c r="AG1361" s="87">
        <f t="shared" si="3764"/>
        <v>0</v>
      </c>
      <c r="AH1361" s="87">
        <f t="shared" ref="AH1361" si="3765">SUM(AH1348:AH1360)</f>
        <v>0</v>
      </c>
      <c r="AI1361" s="87">
        <f t="shared" ref="AI1361:AM1361" si="3766">SUM(AI1348:AI1360)</f>
        <v>0</v>
      </c>
      <c r="AJ1361" s="87">
        <f t="shared" si="3766"/>
        <v>0</v>
      </c>
      <c r="AK1361" s="87">
        <f t="shared" si="3766"/>
        <v>0</v>
      </c>
      <c r="AL1361" s="87">
        <f t="shared" si="3766"/>
        <v>0</v>
      </c>
      <c r="AM1361" s="87">
        <f t="shared" si="3766"/>
        <v>0</v>
      </c>
    </row>
    <row r="1362" spans="1:39" outlineLevel="2">
      <c r="A1362" s="11">
        <f>ROW()</f>
        <v>1362</v>
      </c>
      <c r="B1362" s="343" t="s">
        <v>6</v>
      </c>
      <c r="D1362" s="39"/>
      <c r="E1362" s="39"/>
      <c r="G1362" s="39"/>
      <c r="H1362" s="39"/>
      <c r="I1362" s="39"/>
      <c r="J1362" s="39"/>
      <c r="K1362" s="39"/>
      <c r="L1362" s="39"/>
      <c r="M1362" s="39"/>
      <c r="N1362" s="39"/>
      <c r="O1362" s="39"/>
      <c r="P1362" s="39"/>
      <c r="Q1362" s="39"/>
    </row>
    <row r="1363" spans="1:39" outlineLevel="2">
      <c r="A1363" s="11">
        <f>ROW()</f>
        <v>1363</v>
      </c>
      <c r="C1363" s="6" t="s">
        <v>2</v>
      </c>
      <c r="D1363" s="39"/>
      <c r="E1363" s="39"/>
      <c r="G1363" s="39"/>
      <c r="H1363" s="39"/>
      <c r="I1363" s="39"/>
      <c r="J1363" s="39"/>
      <c r="K1363" s="39"/>
      <c r="L1363" s="39"/>
      <c r="M1363" s="39"/>
      <c r="N1363" s="39"/>
      <c r="O1363" s="39"/>
      <c r="P1363" s="39"/>
      <c r="Q1363" s="39"/>
      <c r="R1363" s="13"/>
      <c r="S1363" s="9">
        <f t="shared" ref="S1363:AC1363" si="3767">IF(AND(S1303&lt;=0,S1318+S1333+S1348&lt;0),-(S1318+S1333+S1348),IF(S1303&lt;=0,0,-MIN(((S1318+S1348)/S1303)*((S1318+S1348)&gt;0),(S1318+S1348))))</f>
        <v>0</v>
      </c>
      <c r="T1363" s="9">
        <f t="shared" si="3767"/>
        <v>0</v>
      </c>
      <c r="U1363" s="9">
        <f t="shared" si="3767"/>
        <v>0</v>
      </c>
      <c r="V1363" s="9">
        <f t="shared" si="3767"/>
        <v>0</v>
      </c>
      <c r="W1363" s="9">
        <f t="shared" si="3767"/>
        <v>0</v>
      </c>
      <c r="X1363" s="9">
        <f t="shared" si="3767"/>
        <v>0</v>
      </c>
      <c r="Y1363" s="9">
        <f t="shared" si="3767"/>
        <v>0</v>
      </c>
      <c r="Z1363" s="9">
        <f t="shared" si="3767"/>
        <v>0</v>
      </c>
      <c r="AA1363" s="9">
        <f t="shared" si="3767"/>
        <v>0</v>
      </c>
      <c r="AB1363" s="9">
        <f t="shared" si="3767"/>
        <v>0</v>
      </c>
      <c r="AC1363" s="9">
        <f t="shared" si="3767"/>
        <v>0</v>
      </c>
      <c r="AD1363" s="9">
        <f t="shared" ref="AD1363:AG1363" si="3768">IF(AND(AD1303&lt;=0,AD1318+AD1333+AD1348&lt;0),-(AD1318+AD1333+AD1348),IF(AD1303&lt;=0,0,-MIN(((AD1318+AD1348)/AD1303)*((AD1318+AD1348)&gt;0),(AD1318+AD1348))))</f>
        <v>0</v>
      </c>
      <c r="AE1363" s="9">
        <f t="shared" si="3768"/>
        <v>0</v>
      </c>
      <c r="AF1363" s="9">
        <f t="shared" si="3768"/>
        <v>0</v>
      </c>
      <c r="AG1363" s="9">
        <f t="shared" si="3768"/>
        <v>0</v>
      </c>
      <c r="AH1363" s="9">
        <f t="shared" ref="AH1363" si="3769">IF(AND(AH1303&lt;=0,AH1318+AH1333+AH1348&lt;0),-(AH1318+AH1333+AH1348),IF(AH1303&lt;=0,0,-MIN(((AH1318+AH1348)/AH1303)*((AH1318+AH1348)&gt;0),(AH1318+AH1348))))</f>
        <v>0</v>
      </c>
      <c r="AI1363" s="9">
        <f t="shared" ref="AI1363:AM1363" si="3770">IF(AND(AI1303&lt;=0,AI1318+AI1333+AI1348&lt;0),-(AI1318+AI1333+AI1348),IF(AI1303&lt;=0,0,-MIN(((AI1318+AI1348)/AI1303)*((AI1318+AI1348)&gt;0),(AI1318+AI1348))))</f>
        <v>0</v>
      </c>
      <c r="AJ1363" s="9">
        <f t="shared" si="3770"/>
        <v>0</v>
      </c>
      <c r="AK1363" s="9">
        <f t="shared" si="3770"/>
        <v>0</v>
      </c>
      <c r="AL1363" s="9">
        <f t="shared" si="3770"/>
        <v>0</v>
      </c>
      <c r="AM1363" s="9">
        <f t="shared" si="3770"/>
        <v>0</v>
      </c>
    </row>
    <row r="1364" spans="1:39" outlineLevel="2">
      <c r="A1364" s="11">
        <f>ROW()</f>
        <v>1364</v>
      </c>
      <c r="C1364" s="6" t="s">
        <v>3</v>
      </c>
      <c r="D1364" s="39"/>
      <c r="E1364" s="39"/>
      <c r="G1364" s="39"/>
      <c r="H1364" s="39"/>
      <c r="I1364" s="39"/>
      <c r="J1364" s="39"/>
      <c r="K1364" s="39"/>
      <c r="L1364" s="39"/>
      <c r="M1364" s="39"/>
      <c r="N1364" s="39"/>
      <c r="O1364" s="39"/>
      <c r="P1364" s="39"/>
      <c r="Q1364" s="39"/>
      <c r="R1364" s="13"/>
      <c r="S1364" s="9">
        <f t="shared" ref="S1364:AC1364" si="3771">IF(AND(S1304&lt;=0,S1319+S1334+S1349&lt;0),-(S1319+S1334+S1349),IF(S1304&lt;=0,0,-MIN(((S1319+S1349)/S1304)*((S1319+S1349)&gt;0),(S1319+S1349))))</f>
        <v>0</v>
      </c>
      <c r="T1364" s="9">
        <f t="shared" si="3771"/>
        <v>0</v>
      </c>
      <c r="U1364" s="9">
        <f t="shared" si="3771"/>
        <v>0</v>
      </c>
      <c r="V1364" s="9">
        <f t="shared" si="3771"/>
        <v>0</v>
      </c>
      <c r="W1364" s="9">
        <f t="shared" si="3771"/>
        <v>0</v>
      </c>
      <c r="X1364" s="9">
        <f t="shared" si="3771"/>
        <v>0</v>
      </c>
      <c r="Y1364" s="9">
        <f t="shared" si="3771"/>
        <v>0</v>
      </c>
      <c r="Z1364" s="9">
        <f t="shared" si="3771"/>
        <v>0</v>
      </c>
      <c r="AA1364" s="9">
        <f t="shared" si="3771"/>
        <v>0</v>
      </c>
      <c r="AB1364" s="9">
        <f t="shared" si="3771"/>
        <v>0</v>
      </c>
      <c r="AC1364" s="9">
        <f t="shared" si="3771"/>
        <v>0</v>
      </c>
      <c r="AD1364" s="9">
        <f t="shared" ref="AD1364:AG1364" si="3772">IF(AND(AD1304&lt;=0,AD1319+AD1334+AD1349&lt;0),-(AD1319+AD1334+AD1349),IF(AD1304&lt;=0,0,-MIN(((AD1319+AD1349)/AD1304)*((AD1319+AD1349)&gt;0),(AD1319+AD1349))))</f>
        <v>0</v>
      </c>
      <c r="AE1364" s="9">
        <f t="shared" si="3772"/>
        <v>0</v>
      </c>
      <c r="AF1364" s="9">
        <f t="shared" si="3772"/>
        <v>0</v>
      </c>
      <c r="AG1364" s="9">
        <f t="shared" si="3772"/>
        <v>0</v>
      </c>
      <c r="AH1364" s="9">
        <f t="shared" ref="AH1364" si="3773">IF(AND(AH1304&lt;=0,AH1319+AH1334+AH1349&lt;0),-(AH1319+AH1334+AH1349),IF(AH1304&lt;=0,0,-MIN(((AH1319+AH1349)/AH1304)*((AH1319+AH1349)&gt;0),(AH1319+AH1349))))</f>
        <v>0</v>
      </c>
      <c r="AI1364" s="9">
        <f t="shared" ref="AI1364:AM1364" si="3774">IF(AND(AI1304&lt;=0,AI1319+AI1334+AI1349&lt;0),-(AI1319+AI1334+AI1349),IF(AI1304&lt;=0,0,-MIN(((AI1319+AI1349)/AI1304)*((AI1319+AI1349)&gt;0),(AI1319+AI1349))))</f>
        <v>0</v>
      </c>
      <c r="AJ1364" s="9">
        <f t="shared" si="3774"/>
        <v>0</v>
      </c>
      <c r="AK1364" s="9">
        <f t="shared" si="3774"/>
        <v>0</v>
      </c>
      <c r="AL1364" s="9">
        <f t="shared" si="3774"/>
        <v>0</v>
      </c>
      <c r="AM1364" s="9">
        <f t="shared" si="3774"/>
        <v>0</v>
      </c>
    </row>
    <row r="1365" spans="1:39" outlineLevel="2">
      <c r="A1365" s="11">
        <f>ROW()</f>
        <v>1365</v>
      </c>
      <c r="C1365" s="6" t="s">
        <v>4</v>
      </c>
      <c r="D1365" s="39"/>
      <c r="E1365" s="39"/>
      <c r="G1365" s="39"/>
      <c r="H1365" s="39"/>
      <c r="I1365" s="39"/>
      <c r="J1365" s="39"/>
      <c r="K1365" s="39"/>
      <c r="L1365" s="39"/>
      <c r="M1365" s="39"/>
      <c r="N1365" s="39"/>
      <c r="O1365" s="39"/>
      <c r="P1365" s="39"/>
      <c r="Q1365" s="39"/>
      <c r="R1365" s="13"/>
      <c r="S1365" s="9">
        <f t="shared" ref="S1365:AC1365" si="3775">IF(AND(S1305&lt;=0,S1320+S1335+S1350&lt;0),-(S1320+S1335+S1350),IF(S1305&lt;=0,0,-MIN(((S1320+S1350)/S1305)*((S1320+S1350)&gt;0),(S1320+S1350))))</f>
        <v>-5.0786506666666668E-3</v>
      </c>
      <c r="T1365" s="9">
        <f t="shared" si="3775"/>
        <v>-5.078650666666666E-3</v>
      </c>
      <c r="U1365" s="9">
        <f t="shared" si="3775"/>
        <v>-5.078650666666666E-3</v>
      </c>
      <c r="V1365" s="9">
        <f t="shared" si="3775"/>
        <v>-5.078650666666666E-3</v>
      </c>
      <c r="W1365" s="9">
        <f t="shared" si="3775"/>
        <v>-5.0786506666666668E-3</v>
      </c>
      <c r="X1365" s="9">
        <f t="shared" si="3775"/>
        <v>-5.078650666666666E-3</v>
      </c>
      <c r="Y1365" s="9">
        <f t="shared" si="3775"/>
        <v>-5.0786506666666668E-3</v>
      </c>
      <c r="Z1365" s="9">
        <f t="shared" si="3775"/>
        <v>-5.0786506666666668E-3</v>
      </c>
      <c r="AA1365" s="9">
        <f t="shared" si="3775"/>
        <v>-5.078650666666666E-3</v>
      </c>
      <c r="AB1365" s="9">
        <f t="shared" si="3775"/>
        <v>-5.078650666666666E-3</v>
      </c>
      <c r="AC1365" s="9">
        <f t="shared" si="3775"/>
        <v>-5.078650666666666E-3</v>
      </c>
      <c r="AD1365" s="9">
        <f t="shared" ref="AD1365:AG1365" si="3776">IF(AND(AD1305&lt;=0,AD1320+AD1335+AD1350&lt;0),-(AD1320+AD1335+AD1350),IF(AD1305&lt;=0,0,-MIN(((AD1320+AD1350)/AD1305)*((AD1320+AD1350)&gt;0),(AD1320+AD1350))))</f>
        <v>-5.078650666666666E-3</v>
      </c>
      <c r="AE1365" s="9">
        <f t="shared" si="3776"/>
        <v>-5.078650666666666E-3</v>
      </c>
      <c r="AF1365" s="9">
        <f t="shared" si="3776"/>
        <v>-5.0786506666666651E-3</v>
      </c>
      <c r="AG1365" s="9">
        <f t="shared" si="3776"/>
        <v>-5.0786506666666651E-3</v>
      </c>
      <c r="AH1365" s="9">
        <f t="shared" ref="AH1365" si="3777">IF(AND(AH1305&lt;=0,AH1320+AH1335+AH1350&lt;0),-(AH1320+AH1335+AH1350),IF(AH1305&lt;=0,0,-MIN(((AH1320+AH1350)/AH1305)*((AH1320+AH1350)&gt;0),(AH1320+AH1350))))</f>
        <v>0</v>
      </c>
      <c r="AI1365" s="9">
        <f t="shared" ref="AI1365:AM1365" si="3778">IF(AND(AI1305&lt;=0,AI1320+AI1335+AI1350&lt;0),-(AI1320+AI1335+AI1350),IF(AI1305&lt;=0,0,-MIN(((AI1320+AI1350)/AI1305)*((AI1320+AI1350)&gt;0),(AI1320+AI1350))))</f>
        <v>0</v>
      </c>
      <c r="AJ1365" s="9">
        <f t="shared" si="3778"/>
        <v>0</v>
      </c>
      <c r="AK1365" s="9">
        <f t="shared" si="3778"/>
        <v>0</v>
      </c>
      <c r="AL1365" s="9">
        <f t="shared" si="3778"/>
        <v>0</v>
      </c>
      <c r="AM1365" s="9">
        <f t="shared" si="3778"/>
        <v>0</v>
      </c>
    </row>
    <row r="1366" spans="1:39" outlineLevel="2">
      <c r="A1366" s="11">
        <f>ROW()</f>
        <v>1366</v>
      </c>
      <c r="C1366" s="6" t="s">
        <v>5</v>
      </c>
      <c r="D1366" s="39"/>
      <c r="E1366" s="39"/>
      <c r="G1366" s="39"/>
      <c r="H1366" s="39"/>
      <c r="I1366" s="39"/>
      <c r="J1366" s="39"/>
      <c r="K1366" s="39"/>
      <c r="L1366" s="39"/>
      <c r="M1366" s="39"/>
      <c r="N1366" s="39"/>
      <c r="O1366" s="39"/>
      <c r="P1366" s="39"/>
      <c r="Q1366" s="39"/>
      <c r="R1366" s="13"/>
      <c r="S1366" s="9">
        <f t="shared" ref="S1366:T1370" si="3779">IF(AND(S1306&lt;=0,S1321+S1336+S1351&lt;0),-(S1321+S1336+S1351),IF(S1306&lt;=0,0,-MIN(((S1321+S1351)/S1306)*((S1321+S1351)&gt;0),(S1321+S1351))))</f>
        <v>-2.7214630000000007E-2</v>
      </c>
      <c r="T1366" s="9">
        <f t="shared" si="3779"/>
        <v>-2.7214630000000007E-2</v>
      </c>
      <c r="U1366" s="9">
        <f t="shared" ref="U1366:AC1366" si="3780">IF(AND(U1306&lt;=0,U1321+U1336+U1351&lt;0),-(U1321+U1336+U1351),IF(U1306&lt;=0,0,-MIN(((U1321+U1351)/U1306)*((U1321+U1351)&gt;0),(U1321+U1351))))</f>
        <v>-2.7214630000000004E-2</v>
      </c>
      <c r="V1366" s="9">
        <f t="shared" si="3780"/>
        <v>-2.2287345529075436E-2</v>
      </c>
      <c r="W1366" s="9">
        <f t="shared" si="3780"/>
        <v>-2.2287345529075436E-2</v>
      </c>
      <c r="X1366" s="9">
        <f t="shared" si="3780"/>
        <v>-2.0901847289800237E-2</v>
      </c>
      <c r="Y1366" s="9">
        <f t="shared" si="3780"/>
        <v>-2.0901847289800241E-2</v>
      </c>
      <c r="Z1366" s="9">
        <f t="shared" si="3780"/>
        <v>-2.0901847289800244E-2</v>
      </c>
      <c r="AA1366" s="9">
        <f t="shared" si="3780"/>
        <v>-2.0901847289800241E-2</v>
      </c>
      <c r="AB1366" s="9">
        <f t="shared" si="3780"/>
        <v>-2.0901847289800241E-2</v>
      </c>
      <c r="AC1366" s="9">
        <f t="shared" si="3780"/>
        <v>-2.0901847289800241E-2</v>
      </c>
      <c r="AD1366" s="9">
        <f t="shared" ref="AD1366:AG1366" si="3781">IF(AND(AD1306&lt;=0,AD1321+AD1336+AD1351&lt;0),-(AD1321+AD1336+AD1351),IF(AD1306&lt;=0,0,-MIN(((AD1321+AD1351)/AD1306)*((AD1321+AD1351)&gt;0),(AD1321+AD1351))))</f>
        <v>-2.0901847289800241E-2</v>
      </c>
      <c r="AE1366" s="9">
        <f t="shared" si="3781"/>
        <v>-2.0901847289800241E-2</v>
      </c>
      <c r="AF1366" s="9">
        <f t="shared" si="3781"/>
        <v>-2.0901847289800241E-2</v>
      </c>
      <c r="AG1366" s="9">
        <f t="shared" si="3781"/>
        <v>-2.0901847289800241E-2</v>
      </c>
      <c r="AH1366" s="9">
        <f t="shared" ref="AH1366" si="3782">IF(AND(AH1306&lt;=0,AH1321+AH1336+AH1351&lt;0),-(AH1321+AH1336+AH1351),IF(AH1306&lt;=0,0,-MIN(((AH1321+AH1351)/AH1306)*((AH1321+AH1351)&gt;0),(AH1321+AH1351))))</f>
        <v>-2.0901847289800241E-2</v>
      </c>
      <c r="AI1366" s="9">
        <f t="shared" ref="AI1366:AM1366" si="3783">IF(AND(AI1306&lt;=0,AI1321+AI1336+AI1351&lt;0),-(AI1321+AI1336+AI1351),IF(AI1306&lt;=0,0,-MIN(((AI1321+AI1351)/AI1306)*((AI1321+AI1351)&gt;0),(AI1321+AI1351))))</f>
        <v>-2.0901847289800241E-2</v>
      </c>
      <c r="AJ1366" s="9">
        <f t="shared" si="3783"/>
        <v>-2.0901847289800241E-2</v>
      </c>
      <c r="AK1366" s="9">
        <f t="shared" si="3783"/>
        <v>-2.0901847289800241E-2</v>
      </c>
      <c r="AL1366" s="9">
        <f t="shared" si="3783"/>
        <v>-2.0901847289800241E-2</v>
      </c>
      <c r="AM1366" s="9">
        <f t="shared" si="3783"/>
        <v>0</v>
      </c>
    </row>
    <row r="1367" spans="1:39" outlineLevel="2">
      <c r="A1367" s="11">
        <f>ROW()</f>
        <v>1367</v>
      </c>
      <c r="C1367" s="6" t="s">
        <v>473</v>
      </c>
      <c r="D1367" s="39"/>
      <c r="E1367" s="39"/>
      <c r="G1367" s="39"/>
      <c r="H1367" s="39"/>
      <c r="I1367" s="39"/>
      <c r="J1367" s="39"/>
      <c r="K1367" s="39"/>
      <c r="L1367" s="39"/>
      <c r="M1367" s="39"/>
      <c r="N1367" s="39"/>
      <c r="O1367" s="39"/>
      <c r="P1367" s="39"/>
      <c r="Q1367" s="39"/>
      <c r="R1367" s="13"/>
      <c r="S1367" s="9">
        <f t="shared" si="3779"/>
        <v>0</v>
      </c>
      <c r="T1367" s="9">
        <f t="shared" si="3779"/>
        <v>0</v>
      </c>
      <c r="U1367" s="9">
        <f t="shared" ref="U1367:AG1367" si="3784">IF(AND(U1307&lt;=0,U1322+U1337+U1352&lt;0),-(U1322+U1337+U1352),IF(U1307&lt;=0,0,-MIN(((U1322+U1352)/U1307)*((U1322+U1352)&gt;0),(U1322+U1352))))</f>
        <v>0</v>
      </c>
      <c r="V1367" s="9">
        <f t="shared" si="3784"/>
        <v>0</v>
      </c>
      <c r="W1367" s="9">
        <f t="shared" si="3784"/>
        <v>0</v>
      </c>
      <c r="X1367" s="9">
        <f t="shared" si="3784"/>
        <v>0</v>
      </c>
      <c r="Y1367" s="9">
        <f t="shared" si="3784"/>
        <v>0</v>
      </c>
      <c r="Z1367" s="9">
        <f t="shared" si="3784"/>
        <v>0</v>
      </c>
      <c r="AA1367" s="9">
        <f t="shared" si="3784"/>
        <v>0</v>
      </c>
      <c r="AB1367" s="9">
        <f t="shared" si="3784"/>
        <v>0</v>
      </c>
      <c r="AC1367" s="9">
        <f t="shared" si="3784"/>
        <v>0</v>
      </c>
      <c r="AD1367" s="9">
        <f t="shared" si="3784"/>
        <v>0</v>
      </c>
      <c r="AE1367" s="9">
        <f t="shared" si="3784"/>
        <v>0</v>
      </c>
      <c r="AF1367" s="9">
        <f t="shared" si="3784"/>
        <v>0</v>
      </c>
      <c r="AG1367" s="9">
        <f t="shared" si="3784"/>
        <v>0</v>
      </c>
      <c r="AH1367" s="9">
        <f t="shared" ref="AH1367" si="3785">IF(AND(AH1307&lt;=0,AH1322+AH1337+AH1352&lt;0),-(AH1322+AH1337+AH1352),IF(AH1307&lt;=0,0,-MIN(((AH1322+AH1352)/AH1307)*((AH1322+AH1352)&gt;0),(AH1322+AH1352))))</f>
        <v>0</v>
      </c>
      <c r="AI1367" s="9">
        <f t="shared" ref="AI1367:AM1367" si="3786">IF(AND(AI1307&lt;=0,AI1322+AI1337+AI1352&lt;0),-(AI1322+AI1337+AI1352),IF(AI1307&lt;=0,0,-MIN(((AI1322+AI1352)/AI1307)*((AI1322+AI1352)&gt;0),(AI1322+AI1352))))</f>
        <v>0</v>
      </c>
      <c r="AJ1367" s="9">
        <f t="shared" si="3786"/>
        <v>0</v>
      </c>
      <c r="AK1367" s="9">
        <f t="shared" si="3786"/>
        <v>0</v>
      </c>
      <c r="AL1367" s="9">
        <f t="shared" si="3786"/>
        <v>0</v>
      </c>
      <c r="AM1367" s="9">
        <f t="shared" si="3786"/>
        <v>0</v>
      </c>
    </row>
    <row r="1368" spans="1:39" outlineLevel="2">
      <c r="A1368" s="11">
        <f>ROW()</f>
        <v>1368</v>
      </c>
      <c r="C1368" s="6" t="s">
        <v>474</v>
      </c>
      <c r="D1368" s="39"/>
      <c r="E1368" s="39"/>
      <c r="G1368" s="39"/>
      <c r="H1368" s="39"/>
      <c r="I1368" s="39"/>
      <c r="J1368" s="39"/>
      <c r="K1368" s="39"/>
      <c r="L1368" s="39"/>
      <c r="M1368" s="39"/>
      <c r="N1368" s="39"/>
      <c r="O1368" s="39"/>
      <c r="P1368" s="39"/>
      <c r="Q1368" s="39"/>
      <c r="R1368" s="13"/>
      <c r="S1368" s="9">
        <f t="shared" si="3779"/>
        <v>0</v>
      </c>
      <c r="T1368" s="9">
        <f t="shared" si="3779"/>
        <v>0</v>
      </c>
      <c r="U1368" s="9">
        <f t="shared" ref="U1368:AG1368" si="3787">IF(AND(U1308&lt;=0,U1323+U1338+U1353&lt;0),-(U1323+U1338+U1353),IF(U1308&lt;=0,0,-MIN(((U1323+U1353)/U1308)*((U1323+U1353)&gt;0),(U1323+U1353))))</f>
        <v>0</v>
      </c>
      <c r="V1368" s="9">
        <f t="shared" si="3787"/>
        <v>0</v>
      </c>
      <c r="W1368" s="9">
        <f t="shared" si="3787"/>
        <v>0</v>
      </c>
      <c r="X1368" s="9">
        <f t="shared" si="3787"/>
        <v>0</v>
      </c>
      <c r="Y1368" s="9">
        <f t="shared" si="3787"/>
        <v>0</v>
      </c>
      <c r="Z1368" s="9">
        <f t="shared" si="3787"/>
        <v>0</v>
      </c>
      <c r="AA1368" s="9">
        <f t="shared" si="3787"/>
        <v>0</v>
      </c>
      <c r="AB1368" s="9">
        <f t="shared" si="3787"/>
        <v>0</v>
      </c>
      <c r="AC1368" s="9">
        <f t="shared" si="3787"/>
        <v>0</v>
      </c>
      <c r="AD1368" s="9">
        <f t="shared" si="3787"/>
        <v>0</v>
      </c>
      <c r="AE1368" s="9">
        <f t="shared" si="3787"/>
        <v>0</v>
      </c>
      <c r="AF1368" s="9">
        <f t="shared" si="3787"/>
        <v>0</v>
      </c>
      <c r="AG1368" s="9">
        <f t="shared" si="3787"/>
        <v>0</v>
      </c>
      <c r="AH1368" s="9">
        <f t="shared" ref="AH1368" si="3788">IF(AND(AH1308&lt;=0,AH1323+AH1338+AH1353&lt;0),-(AH1323+AH1338+AH1353),IF(AH1308&lt;=0,0,-MIN(((AH1323+AH1353)/AH1308)*((AH1323+AH1353)&gt;0),(AH1323+AH1353))))</f>
        <v>0</v>
      </c>
      <c r="AI1368" s="9">
        <f t="shared" ref="AI1368:AM1368" si="3789">IF(AND(AI1308&lt;=0,AI1323+AI1338+AI1353&lt;0),-(AI1323+AI1338+AI1353),IF(AI1308&lt;=0,0,-MIN(((AI1323+AI1353)/AI1308)*((AI1323+AI1353)&gt;0),(AI1323+AI1353))))</f>
        <v>0</v>
      </c>
      <c r="AJ1368" s="9">
        <f t="shared" si="3789"/>
        <v>0</v>
      </c>
      <c r="AK1368" s="9">
        <f t="shared" si="3789"/>
        <v>0</v>
      </c>
      <c r="AL1368" s="9">
        <f t="shared" si="3789"/>
        <v>0</v>
      </c>
      <c r="AM1368" s="9">
        <f t="shared" si="3789"/>
        <v>0</v>
      </c>
    </row>
    <row r="1369" spans="1:39" outlineLevel="2">
      <c r="A1369" s="11">
        <f>ROW()</f>
        <v>1369</v>
      </c>
      <c r="C1369" s="6" t="s">
        <v>477</v>
      </c>
      <c r="D1369" s="39"/>
      <c r="E1369" s="39"/>
      <c r="G1369" s="39"/>
      <c r="H1369" s="39"/>
      <c r="I1369" s="39"/>
      <c r="J1369" s="39"/>
      <c r="K1369" s="39"/>
      <c r="L1369" s="39"/>
      <c r="M1369" s="39"/>
      <c r="N1369" s="39"/>
      <c r="O1369" s="39"/>
      <c r="P1369" s="39"/>
      <c r="Q1369" s="39"/>
      <c r="R1369" s="13"/>
      <c r="S1369" s="9">
        <f t="shared" si="3779"/>
        <v>0</v>
      </c>
      <c r="T1369" s="9">
        <f t="shared" si="3779"/>
        <v>0</v>
      </c>
      <c r="U1369" s="9">
        <f t="shared" ref="U1369:AG1369" si="3790">IF(AND(U1309&lt;=0,U1324+U1339+U1354&lt;0),-(U1324+U1339+U1354),IF(U1309&lt;=0,0,-MIN(((U1324+U1354)/U1309)*((U1324+U1354)&gt;0),(U1324+U1354))))</f>
        <v>0</v>
      </c>
      <c r="V1369" s="9">
        <f t="shared" si="3790"/>
        <v>0</v>
      </c>
      <c r="W1369" s="9">
        <f t="shared" si="3790"/>
        <v>0</v>
      </c>
      <c r="X1369" s="9">
        <f t="shared" si="3790"/>
        <v>0</v>
      </c>
      <c r="Y1369" s="9">
        <f t="shared" si="3790"/>
        <v>0</v>
      </c>
      <c r="Z1369" s="9">
        <f t="shared" si="3790"/>
        <v>0</v>
      </c>
      <c r="AA1369" s="9">
        <f t="shared" si="3790"/>
        <v>0</v>
      </c>
      <c r="AB1369" s="9">
        <f t="shared" si="3790"/>
        <v>0</v>
      </c>
      <c r="AC1369" s="9">
        <f t="shared" si="3790"/>
        <v>0</v>
      </c>
      <c r="AD1369" s="9">
        <f t="shared" si="3790"/>
        <v>0</v>
      </c>
      <c r="AE1369" s="9">
        <f t="shared" si="3790"/>
        <v>0</v>
      </c>
      <c r="AF1369" s="9">
        <f t="shared" si="3790"/>
        <v>0</v>
      </c>
      <c r="AG1369" s="9">
        <f t="shared" si="3790"/>
        <v>0</v>
      </c>
      <c r="AH1369" s="9">
        <f t="shared" ref="AH1369" si="3791">IF(AND(AH1309&lt;=0,AH1324+AH1339+AH1354&lt;0),-(AH1324+AH1339+AH1354),IF(AH1309&lt;=0,0,-MIN(((AH1324+AH1354)/AH1309)*((AH1324+AH1354)&gt;0),(AH1324+AH1354))))</f>
        <v>0</v>
      </c>
      <c r="AI1369" s="9">
        <f t="shared" ref="AI1369:AM1369" si="3792">IF(AND(AI1309&lt;=0,AI1324+AI1339+AI1354&lt;0),-(AI1324+AI1339+AI1354),IF(AI1309&lt;=0,0,-MIN(((AI1324+AI1354)/AI1309)*((AI1324+AI1354)&gt;0),(AI1324+AI1354))))</f>
        <v>0</v>
      </c>
      <c r="AJ1369" s="9">
        <f t="shared" si="3792"/>
        <v>0</v>
      </c>
      <c r="AK1369" s="9">
        <f t="shared" si="3792"/>
        <v>0</v>
      </c>
      <c r="AL1369" s="9">
        <f t="shared" si="3792"/>
        <v>0</v>
      </c>
      <c r="AM1369" s="9">
        <f t="shared" si="3792"/>
        <v>0</v>
      </c>
    </row>
    <row r="1370" spans="1:39" outlineLevel="2">
      <c r="A1370" s="11">
        <f>ROW()</f>
        <v>1370</v>
      </c>
      <c r="C1370" s="6" t="s">
        <v>511</v>
      </c>
      <c r="D1370" s="39"/>
      <c r="E1370" s="39"/>
      <c r="G1370" s="39"/>
      <c r="H1370" s="39"/>
      <c r="I1370" s="39"/>
      <c r="J1370" s="39"/>
      <c r="K1370" s="39"/>
      <c r="L1370" s="39"/>
      <c r="M1370" s="39"/>
      <c r="N1370" s="39"/>
      <c r="O1370" s="39"/>
      <c r="P1370" s="39"/>
      <c r="Q1370" s="39"/>
      <c r="R1370" s="13"/>
      <c r="S1370" s="9">
        <f t="shared" si="3779"/>
        <v>0</v>
      </c>
      <c r="T1370" s="9">
        <f t="shared" si="3779"/>
        <v>0</v>
      </c>
      <c r="U1370" s="9">
        <f t="shared" ref="U1370:AG1370" si="3793">IF(AND(U1310&lt;=0,U1325+U1340+U1355&lt;0),-(U1325+U1340+U1355),IF(U1310&lt;=0,0,-MIN(((U1325+U1355)/U1310)*((U1325+U1355)&gt;0),(U1325+U1355))))</f>
        <v>0</v>
      </c>
      <c r="V1370" s="9">
        <f t="shared" si="3793"/>
        <v>0</v>
      </c>
      <c r="W1370" s="9">
        <f t="shared" si="3793"/>
        <v>0</v>
      </c>
      <c r="X1370" s="9">
        <f t="shared" si="3793"/>
        <v>0</v>
      </c>
      <c r="Y1370" s="9">
        <f t="shared" si="3793"/>
        <v>0</v>
      </c>
      <c r="Z1370" s="9">
        <f t="shared" si="3793"/>
        <v>0</v>
      </c>
      <c r="AA1370" s="9">
        <f t="shared" si="3793"/>
        <v>0</v>
      </c>
      <c r="AB1370" s="9">
        <f t="shared" si="3793"/>
        <v>0</v>
      </c>
      <c r="AC1370" s="9">
        <f t="shared" si="3793"/>
        <v>0</v>
      </c>
      <c r="AD1370" s="9">
        <f t="shared" si="3793"/>
        <v>0</v>
      </c>
      <c r="AE1370" s="9">
        <f t="shared" si="3793"/>
        <v>0</v>
      </c>
      <c r="AF1370" s="9">
        <f t="shared" si="3793"/>
        <v>0</v>
      </c>
      <c r="AG1370" s="9">
        <f t="shared" si="3793"/>
        <v>0</v>
      </c>
      <c r="AH1370" s="9">
        <f t="shared" ref="AH1370" si="3794">IF(AND(AH1310&lt;=0,AH1325+AH1340+AH1355&lt;0),-(AH1325+AH1340+AH1355),IF(AH1310&lt;=0,0,-MIN(((AH1325+AH1355)/AH1310)*((AH1325+AH1355)&gt;0),(AH1325+AH1355))))</f>
        <v>0</v>
      </c>
      <c r="AI1370" s="9">
        <f t="shared" ref="AI1370:AM1370" si="3795">IF(AND(AI1310&lt;=0,AI1325+AI1340+AI1355&lt;0),-(AI1325+AI1340+AI1355),IF(AI1310&lt;=0,0,-MIN(((AI1325+AI1355)/AI1310)*((AI1325+AI1355)&gt;0),(AI1325+AI1355))))</f>
        <v>0</v>
      </c>
      <c r="AJ1370" s="9">
        <f t="shared" si="3795"/>
        <v>0</v>
      </c>
      <c r="AK1370" s="9">
        <f t="shared" si="3795"/>
        <v>0</v>
      </c>
      <c r="AL1370" s="9">
        <f t="shared" si="3795"/>
        <v>0</v>
      </c>
      <c r="AM1370" s="9">
        <f t="shared" si="3795"/>
        <v>0</v>
      </c>
    </row>
    <row r="1371" spans="1:39" outlineLevel="2">
      <c r="A1371" s="11">
        <f>ROW()</f>
        <v>1371</v>
      </c>
      <c r="C1371" s="6" t="s">
        <v>655</v>
      </c>
      <c r="D1371" s="39"/>
      <c r="E1371" s="39"/>
      <c r="G1371" s="39"/>
      <c r="H1371" s="39"/>
      <c r="I1371" s="39"/>
      <c r="J1371" s="39"/>
      <c r="K1371" s="39"/>
      <c r="L1371" s="39"/>
      <c r="M1371" s="39"/>
      <c r="N1371" s="39"/>
      <c r="O1371" s="39"/>
      <c r="P1371" s="39"/>
      <c r="Q1371" s="39"/>
      <c r="R1371" s="13"/>
      <c r="S1371" s="9">
        <v>0</v>
      </c>
      <c r="T1371" s="9">
        <v>0</v>
      </c>
      <c r="U1371" s="9">
        <v>0</v>
      </c>
      <c r="V1371" s="9">
        <v>0</v>
      </c>
      <c r="W1371" s="9">
        <v>0</v>
      </c>
      <c r="X1371" s="9">
        <v>0</v>
      </c>
      <c r="Y1371" s="9">
        <v>0</v>
      </c>
      <c r="Z1371" s="9">
        <v>0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9">
        <v>0</v>
      </c>
      <c r="AH1371" s="9">
        <v>0</v>
      </c>
      <c r="AI1371" s="9">
        <v>0</v>
      </c>
      <c r="AJ1371" s="9">
        <v>0</v>
      </c>
      <c r="AK1371" s="9">
        <v>0</v>
      </c>
      <c r="AL1371" s="9">
        <v>0</v>
      </c>
      <c r="AM1371" s="9">
        <v>0</v>
      </c>
    </row>
    <row r="1372" spans="1:39" outlineLevel="2">
      <c r="A1372" s="11">
        <f>ROW()</f>
        <v>1372</v>
      </c>
      <c r="C1372" s="6" t="s">
        <v>656</v>
      </c>
      <c r="D1372" s="39"/>
      <c r="E1372" s="39"/>
      <c r="G1372" s="39"/>
      <c r="H1372" s="39"/>
      <c r="I1372" s="39"/>
      <c r="J1372" s="39"/>
      <c r="K1372" s="39"/>
      <c r="L1372" s="39"/>
      <c r="M1372" s="39"/>
      <c r="N1372" s="39"/>
      <c r="O1372" s="39"/>
      <c r="P1372" s="39"/>
      <c r="Q1372" s="39"/>
      <c r="R1372" s="13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</row>
    <row r="1373" spans="1:39" outlineLevel="2">
      <c r="A1373" s="11">
        <f>ROW()</f>
        <v>1373</v>
      </c>
      <c r="C1373" s="6" t="s">
        <v>667</v>
      </c>
      <c r="D1373" s="39"/>
      <c r="E1373" s="39"/>
      <c r="G1373" s="39"/>
      <c r="H1373" s="39"/>
      <c r="I1373" s="39"/>
      <c r="J1373" s="39"/>
      <c r="K1373" s="39"/>
      <c r="L1373" s="39"/>
      <c r="M1373" s="39"/>
      <c r="N1373" s="39"/>
      <c r="O1373" s="39"/>
      <c r="P1373" s="39"/>
      <c r="Q1373" s="39"/>
      <c r="R1373" s="13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</row>
    <row r="1374" spans="1:39" outlineLevel="2">
      <c r="A1374" s="11">
        <f>ROW()</f>
        <v>1374</v>
      </c>
      <c r="C1374" s="6" t="s">
        <v>212</v>
      </c>
      <c r="D1374" s="39"/>
      <c r="E1374" s="39"/>
      <c r="G1374" s="39"/>
      <c r="H1374" s="39"/>
      <c r="I1374" s="39"/>
      <c r="J1374" s="39"/>
      <c r="K1374" s="39"/>
      <c r="L1374" s="39"/>
      <c r="M1374" s="39"/>
      <c r="N1374" s="39"/>
      <c r="O1374" s="39"/>
      <c r="P1374" s="39"/>
      <c r="Q1374" s="39"/>
      <c r="R1374" s="9"/>
      <c r="S1374" s="9">
        <v>0</v>
      </c>
      <c r="T1374" s="9">
        <v>0</v>
      </c>
      <c r="U1374" s="9">
        <v>0</v>
      </c>
      <c r="V1374" s="9">
        <v>0</v>
      </c>
      <c r="W1374" s="9">
        <v>0</v>
      </c>
      <c r="X1374" s="9">
        <v>0</v>
      </c>
      <c r="Y1374" s="9">
        <v>0</v>
      </c>
      <c r="Z1374" s="9">
        <v>0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9">
        <v>0</v>
      </c>
      <c r="AH1374" s="9">
        <v>0</v>
      </c>
      <c r="AI1374" s="9">
        <v>0</v>
      </c>
      <c r="AJ1374" s="9">
        <v>0</v>
      </c>
      <c r="AK1374" s="9">
        <v>0</v>
      </c>
      <c r="AL1374" s="9">
        <v>0</v>
      </c>
      <c r="AM1374" s="9">
        <v>0</v>
      </c>
    </row>
    <row r="1375" spans="1:39" outlineLevel="2">
      <c r="A1375" s="11">
        <f>ROW()</f>
        <v>1375</v>
      </c>
      <c r="C1375" s="30" t="s">
        <v>362</v>
      </c>
      <c r="D1375" s="90"/>
      <c r="E1375" s="90"/>
      <c r="F1375" s="90"/>
      <c r="G1375" s="90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14"/>
      <c r="S1375" s="14">
        <f t="shared" ref="S1375" si="3796">IF(AND(S1315&lt;=0,S1330+S1345+S1360&lt;0),-(S1330+S1345+S1360),IF(S1315&lt;=0,0,-MIN(((S1330+S1360)/S1315)*((S1330+S1360)&gt;0),(S1330+S1360))))</f>
        <v>0</v>
      </c>
      <c r="T1375" s="14">
        <f>IF(AND(T1315&lt;=0,T1330+T1345+T1360&lt;0),-(T1330+T1345+T1360),IF(T1315&lt;=0,0,-MIN(((T1330+T1360)/T1315)*((T1330+T1360)&gt;0),(T1330+T1360))))</f>
        <v>0</v>
      </c>
      <c r="U1375" s="14">
        <f t="shared" ref="U1375:AC1375" si="3797">IF(AND(U1315&lt;=0,U1330+U1345+U1360&lt;0),-(U1330+U1345+U1360),IF(U1315&lt;=0,0,-MIN(((U1330+U1360)/U1315)*((U1330+U1360)&gt;0),(U1330+U1360))))</f>
        <v>0</v>
      </c>
      <c r="V1375" s="14">
        <f t="shared" si="3797"/>
        <v>0</v>
      </c>
      <c r="W1375" s="14">
        <f t="shared" si="3797"/>
        <v>0</v>
      </c>
      <c r="X1375" s="14">
        <f t="shared" si="3797"/>
        <v>0</v>
      </c>
      <c r="Y1375" s="14">
        <f t="shared" si="3797"/>
        <v>0</v>
      </c>
      <c r="Z1375" s="14">
        <f t="shared" si="3797"/>
        <v>0</v>
      </c>
      <c r="AA1375" s="14">
        <f t="shared" si="3797"/>
        <v>0</v>
      </c>
      <c r="AB1375" s="14">
        <f t="shared" si="3797"/>
        <v>0</v>
      </c>
      <c r="AC1375" s="14">
        <f t="shared" si="3797"/>
        <v>0</v>
      </c>
      <c r="AD1375" s="14">
        <f t="shared" ref="AD1375:AM1375" si="3798">IF(AND(AD1315&lt;=0,AD1330+AD1345+AD1360&lt;0),-(AD1330+AD1345+AD1360),IF(AD1315&lt;=0,0,-MIN(((AD1330+AD1360)/AD1315)*((AD1330+AD1360)&gt;0),(AD1330+AD1360))))</f>
        <v>0</v>
      </c>
      <c r="AE1375" s="14">
        <f t="shared" si="3798"/>
        <v>0</v>
      </c>
      <c r="AF1375" s="14">
        <f t="shared" si="3798"/>
        <v>0</v>
      </c>
      <c r="AG1375" s="14">
        <f t="shared" si="3798"/>
        <v>0</v>
      </c>
      <c r="AH1375" s="14">
        <f t="shared" ref="AH1375" si="3799">IF(AND(AH1315&lt;=0,AH1330+AH1345+AH1360&lt;0),-(AH1330+AH1345+AH1360),IF(AH1315&lt;=0,0,-MIN(((AH1330+AH1360)/AH1315)*((AH1330+AH1360)&gt;0),(AH1330+AH1360))))</f>
        <v>0</v>
      </c>
      <c r="AI1375" s="14">
        <f t="shared" si="3798"/>
        <v>0</v>
      </c>
      <c r="AJ1375" s="14">
        <f t="shared" si="3798"/>
        <v>0</v>
      </c>
      <c r="AK1375" s="14">
        <f t="shared" si="3798"/>
        <v>0</v>
      </c>
      <c r="AL1375" s="14">
        <f t="shared" si="3798"/>
        <v>0</v>
      </c>
      <c r="AM1375" s="14">
        <f t="shared" si="3798"/>
        <v>0</v>
      </c>
    </row>
    <row r="1376" spans="1:39" outlineLevel="2">
      <c r="A1376" s="11">
        <f>ROW()</f>
        <v>1376</v>
      </c>
      <c r="C1376" s="6" t="s">
        <v>1</v>
      </c>
      <c r="D1376" s="39"/>
      <c r="E1376" s="39"/>
      <c r="F1376" s="39"/>
      <c r="G1376" s="39"/>
      <c r="H1376" s="39"/>
      <c r="I1376" s="39"/>
      <c r="J1376" s="39"/>
      <c r="K1376" s="39"/>
      <c r="L1376" s="39"/>
      <c r="M1376" s="39"/>
      <c r="N1376" s="39"/>
      <c r="O1376" s="39"/>
      <c r="P1376" s="39"/>
      <c r="Q1376" s="39"/>
      <c r="R1376" s="9"/>
      <c r="S1376" s="9">
        <f t="shared" ref="S1376" si="3800">SUM(S1363:S1375)</f>
        <v>-3.2293280666666674E-2</v>
      </c>
      <c r="T1376" s="9">
        <f t="shared" ref="T1376" si="3801">SUM(T1363:T1375)</f>
        <v>-3.2293280666666674E-2</v>
      </c>
      <c r="U1376" s="9">
        <f t="shared" ref="U1376" si="3802">SUM(U1363:U1375)</f>
        <v>-3.2293280666666667E-2</v>
      </c>
      <c r="V1376" s="9">
        <f t="shared" ref="V1376" si="3803">SUM(V1363:V1375)</f>
        <v>-2.7365996195742103E-2</v>
      </c>
      <c r="W1376" s="9">
        <f t="shared" ref="W1376" si="3804">SUM(W1363:W1375)</f>
        <v>-2.7365996195742103E-2</v>
      </c>
      <c r="X1376" s="9">
        <f t="shared" ref="X1376" si="3805">SUM(X1363:X1375)</f>
        <v>-2.5980497956466904E-2</v>
      </c>
      <c r="Y1376" s="9">
        <f t="shared" ref="Y1376" si="3806">SUM(Y1363:Y1375)</f>
        <v>-2.5980497956466907E-2</v>
      </c>
      <c r="Z1376" s="9">
        <f t="shared" ref="Z1376" si="3807">SUM(Z1363:Z1375)</f>
        <v>-2.5980497956466911E-2</v>
      </c>
      <c r="AA1376" s="9">
        <f t="shared" ref="AA1376" si="3808">SUM(AA1363:AA1375)</f>
        <v>-2.5980497956466907E-2</v>
      </c>
      <c r="AB1376" s="9">
        <f t="shared" ref="AB1376" si="3809">SUM(AB1363:AB1375)</f>
        <v>-2.5980497956466907E-2</v>
      </c>
      <c r="AC1376" s="9">
        <f t="shared" ref="AC1376:AG1376" si="3810">SUM(AC1363:AC1375)</f>
        <v>-2.5980497956466907E-2</v>
      </c>
      <c r="AD1376" s="9">
        <f t="shared" si="3810"/>
        <v>-2.5980497956466907E-2</v>
      </c>
      <c r="AE1376" s="9">
        <f t="shared" si="3810"/>
        <v>-2.5980497956466907E-2</v>
      </c>
      <c r="AF1376" s="9">
        <f t="shared" si="3810"/>
        <v>-2.5980497956466904E-2</v>
      </c>
      <c r="AG1376" s="9">
        <f t="shared" si="3810"/>
        <v>-2.5980497956466904E-2</v>
      </c>
      <c r="AH1376" s="9">
        <f t="shared" ref="AH1376" si="3811">SUM(AH1363:AH1375)</f>
        <v>-2.0901847289800241E-2</v>
      </c>
      <c r="AI1376" s="9">
        <f t="shared" ref="AI1376:AM1376" si="3812">SUM(AI1363:AI1375)</f>
        <v>-2.0901847289800241E-2</v>
      </c>
      <c r="AJ1376" s="9">
        <f t="shared" si="3812"/>
        <v>-2.0901847289800241E-2</v>
      </c>
      <c r="AK1376" s="9">
        <f t="shared" si="3812"/>
        <v>-2.0901847289800241E-2</v>
      </c>
      <c r="AL1376" s="9">
        <f t="shared" si="3812"/>
        <v>-2.0901847289800241E-2</v>
      </c>
      <c r="AM1376" s="9">
        <f t="shared" si="3812"/>
        <v>0</v>
      </c>
    </row>
    <row r="1377" spans="1:39" outlineLevel="2">
      <c r="A1377" s="11">
        <f>ROW()</f>
        <v>1377</v>
      </c>
      <c r="B1377" s="343" t="s">
        <v>70</v>
      </c>
      <c r="D1377" s="39"/>
      <c r="E1377" s="39"/>
      <c r="F1377" s="39"/>
      <c r="G1377" s="39"/>
      <c r="H1377" s="39"/>
      <c r="I1377" s="39"/>
      <c r="J1377" s="39"/>
      <c r="K1377" s="39"/>
      <c r="L1377" s="39"/>
      <c r="M1377" s="39"/>
      <c r="N1377" s="39"/>
      <c r="O1377" s="39"/>
      <c r="P1377" s="39"/>
      <c r="Q1377" s="39"/>
      <c r="R1377" s="39"/>
      <c r="S1377" s="39"/>
      <c r="T1377" s="39"/>
      <c r="U1377" s="39"/>
      <c r="V1377" s="39"/>
      <c r="W1377" s="39"/>
      <c r="X1377" s="39"/>
      <c r="Y1377" s="39"/>
      <c r="Z1377" s="39"/>
      <c r="AA1377" s="39"/>
      <c r="AB1377" s="39"/>
      <c r="AC1377" s="39"/>
      <c r="AD1377" s="39"/>
      <c r="AE1377" s="39"/>
      <c r="AF1377" s="39"/>
      <c r="AG1377" s="39"/>
      <c r="AH1377" s="39"/>
      <c r="AI1377" s="39"/>
      <c r="AJ1377" s="39"/>
      <c r="AK1377" s="39"/>
      <c r="AL1377" s="39"/>
      <c r="AM1377" s="39"/>
    </row>
    <row r="1378" spans="1:39" outlineLevel="2">
      <c r="A1378" s="11">
        <f>ROW()</f>
        <v>1378</v>
      </c>
      <c r="C1378" s="6" t="s">
        <v>2</v>
      </c>
      <c r="D1378" s="39"/>
      <c r="E1378" s="39"/>
      <c r="F1378" s="39"/>
      <c r="G1378" s="39"/>
      <c r="H1378" s="39"/>
      <c r="I1378" s="39"/>
      <c r="J1378" s="39"/>
      <c r="K1378" s="39"/>
      <c r="L1378" s="39"/>
      <c r="M1378" s="39"/>
      <c r="N1378" s="39"/>
      <c r="O1378" s="39"/>
      <c r="P1378" s="39"/>
      <c r="Q1378" s="39"/>
      <c r="R1378" s="9">
        <f t="shared" ref="R1378:AC1378" si="3813">R1318+R1333+R1348+R1363</f>
        <v>0</v>
      </c>
      <c r="S1378" s="9">
        <f t="shared" si="3813"/>
        <v>0</v>
      </c>
      <c r="T1378" s="9">
        <f t="shared" si="3813"/>
        <v>0</v>
      </c>
      <c r="U1378" s="9">
        <f t="shared" si="3813"/>
        <v>0</v>
      </c>
      <c r="V1378" s="9">
        <f t="shared" si="3813"/>
        <v>0</v>
      </c>
      <c r="W1378" s="9">
        <f t="shared" si="3813"/>
        <v>0</v>
      </c>
      <c r="X1378" s="9">
        <f t="shared" si="3813"/>
        <v>0</v>
      </c>
      <c r="Y1378" s="9">
        <f t="shared" si="3813"/>
        <v>0</v>
      </c>
      <c r="Z1378" s="9">
        <f t="shared" si="3813"/>
        <v>0</v>
      </c>
      <c r="AA1378" s="9">
        <f t="shared" si="3813"/>
        <v>0</v>
      </c>
      <c r="AB1378" s="9">
        <f t="shared" si="3813"/>
        <v>0</v>
      </c>
      <c r="AC1378" s="9">
        <f t="shared" si="3813"/>
        <v>0</v>
      </c>
      <c r="AD1378" s="9">
        <f t="shared" ref="AD1378:AG1378" si="3814">AD1318+AD1333+AD1348+AD1363</f>
        <v>0</v>
      </c>
      <c r="AE1378" s="9">
        <f t="shared" si="3814"/>
        <v>0</v>
      </c>
      <c r="AF1378" s="9">
        <f t="shared" si="3814"/>
        <v>0</v>
      </c>
      <c r="AG1378" s="9">
        <f t="shared" si="3814"/>
        <v>0</v>
      </c>
      <c r="AH1378" s="9">
        <f t="shared" ref="AH1378" si="3815">AH1318+AH1333+AH1348+AH1363</f>
        <v>0</v>
      </c>
      <c r="AI1378" s="9">
        <f t="shared" ref="AI1378:AM1378" si="3816">AI1318+AI1333+AI1348+AI1363</f>
        <v>0</v>
      </c>
      <c r="AJ1378" s="9">
        <f t="shared" si="3816"/>
        <v>0</v>
      </c>
      <c r="AK1378" s="9">
        <f t="shared" si="3816"/>
        <v>0</v>
      </c>
      <c r="AL1378" s="9">
        <f t="shared" si="3816"/>
        <v>0</v>
      </c>
      <c r="AM1378" s="9">
        <f t="shared" si="3816"/>
        <v>0</v>
      </c>
    </row>
    <row r="1379" spans="1:39" outlineLevel="2">
      <c r="A1379" s="11">
        <f>ROW()</f>
        <v>1379</v>
      </c>
      <c r="C1379" s="6" t="s">
        <v>3</v>
      </c>
      <c r="D1379" s="39"/>
      <c r="E1379" s="39"/>
      <c r="F1379" s="39"/>
      <c r="G1379" s="39"/>
      <c r="H1379" s="39"/>
      <c r="I1379" s="39"/>
      <c r="J1379" s="39"/>
      <c r="K1379" s="39"/>
      <c r="L1379" s="39"/>
      <c r="M1379" s="39"/>
      <c r="N1379" s="39"/>
      <c r="O1379" s="39"/>
      <c r="P1379" s="39"/>
      <c r="Q1379" s="39"/>
      <c r="R1379" s="9">
        <f t="shared" ref="R1379:AC1379" si="3817">R1319+R1334+R1349+R1364</f>
        <v>0</v>
      </c>
      <c r="S1379" s="9">
        <f t="shared" si="3817"/>
        <v>0</v>
      </c>
      <c r="T1379" s="9">
        <f t="shared" si="3817"/>
        <v>0</v>
      </c>
      <c r="U1379" s="9">
        <f t="shared" si="3817"/>
        <v>0</v>
      </c>
      <c r="V1379" s="9">
        <f t="shared" si="3817"/>
        <v>0</v>
      </c>
      <c r="W1379" s="9">
        <f t="shared" si="3817"/>
        <v>0</v>
      </c>
      <c r="X1379" s="9">
        <f t="shared" si="3817"/>
        <v>0</v>
      </c>
      <c r="Y1379" s="9">
        <f t="shared" si="3817"/>
        <v>0</v>
      </c>
      <c r="Z1379" s="9">
        <f t="shared" si="3817"/>
        <v>0</v>
      </c>
      <c r="AA1379" s="9">
        <f t="shared" si="3817"/>
        <v>0</v>
      </c>
      <c r="AB1379" s="9">
        <f t="shared" si="3817"/>
        <v>0</v>
      </c>
      <c r="AC1379" s="9">
        <f t="shared" si="3817"/>
        <v>0</v>
      </c>
      <c r="AD1379" s="9">
        <f t="shared" ref="AD1379:AG1379" si="3818">AD1319+AD1334+AD1349+AD1364</f>
        <v>0</v>
      </c>
      <c r="AE1379" s="9">
        <f t="shared" si="3818"/>
        <v>0</v>
      </c>
      <c r="AF1379" s="9">
        <f t="shared" si="3818"/>
        <v>0</v>
      </c>
      <c r="AG1379" s="9">
        <f t="shared" si="3818"/>
        <v>0</v>
      </c>
      <c r="AH1379" s="9">
        <f t="shared" ref="AH1379" si="3819">AH1319+AH1334+AH1349+AH1364</f>
        <v>0</v>
      </c>
      <c r="AI1379" s="9">
        <f t="shared" ref="AI1379:AM1379" si="3820">AI1319+AI1334+AI1349+AI1364</f>
        <v>0</v>
      </c>
      <c r="AJ1379" s="9">
        <f t="shared" si="3820"/>
        <v>0</v>
      </c>
      <c r="AK1379" s="9">
        <f t="shared" si="3820"/>
        <v>0</v>
      </c>
      <c r="AL1379" s="9">
        <f t="shared" si="3820"/>
        <v>0</v>
      </c>
      <c r="AM1379" s="9">
        <f t="shared" si="3820"/>
        <v>0</v>
      </c>
    </row>
    <row r="1380" spans="1:39" outlineLevel="2">
      <c r="A1380" s="11">
        <f>ROW()</f>
        <v>1380</v>
      </c>
      <c r="C1380" s="6" t="s">
        <v>4</v>
      </c>
      <c r="D1380" s="39"/>
      <c r="E1380" s="39"/>
      <c r="F1380" s="39"/>
      <c r="G1380" s="39"/>
      <c r="H1380" s="39"/>
      <c r="I1380" s="39"/>
      <c r="J1380" s="39"/>
      <c r="K1380" s="39"/>
      <c r="L1380" s="39"/>
      <c r="M1380" s="39"/>
      <c r="N1380" s="39"/>
      <c r="O1380" s="39"/>
      <c r="P1380" s="39"/>
      <c r="Q1380" s="39"/>
      <c r="R1380" s="9">
        <f t="shared" ref="R1380:AC1380" si="3821">R1320+R1335+R1350+R1365</f>
        <v>7.6179759999999999E-2</v>
      </c>
      <c r="S1380" s="9">
        <f t="shared" si="3821"/>
        <v>7.1101109333333329E-2</v>
      </c>
      <c r="T1380" s="9">
        <f t="shared" si="3821"/>
        <v>6.6022458666666659E-2</v>
      </c>
      <c r="U1380" s="9">
        <f t="shared" si="3821"/>
        <v>6.0943807999999995E-2</v>
      </c>
      <c r="V1380" s="9">
        <f t="shared" si="3821"/>
        <v>5.5865157333333332E-2</v>
      </c>
      <c r="W1380" s="9">
        <f t="shared" si="3821"/>
        <v>5.0786506666666661E-2</v>
      </c>
      <c r="X1380" s="9">
        <f t="shared" si="3821"/>
        <v>4.5707855999999998E-2</v>
      </c>
      <c r="Y1380" s="9">
        <f t="shared" si="3821"/>
        <v>4.0629205333333335E-2</v>
      </c>
      <c r="Z1380" s="9">
        <f t="shared" si="3821"/>
        <v>3.5550554666666664E-2</v>
      </c>
      <c r="AA1380" s="9">
        <f t="shared" si="3821"/>
        <v>3.0471903999999998E-2</v>
      </c>
      <c r="AB1380" s="9">
        <f t="shared" si="3821"/>
        <v>2.5393253333333331E-2</v>
      </c>
      <c r="AC1380" s="9">
        <f t="shared" si="3821"/>
        <v>2.0314602666666664E-2</v>
      </c>
      <c r="AD1380" s="9">
        <f t="shared" ref="AD1380:AG1380" si="3822">AD1320+AD1335+AD1350+AD1365</f>
        <v>1.5235951999999997E-2</v>
      </c>
      <c r="AE1380" s="9">
        <f t="shared" si="3822"/>
        <v>1.015730133333333E-2</v>
      </c>
      <c r="AF1380" s="9">
        <f t="shared" si="3822"/>
        <v>5.0786506666666651E-3</v>
      </c>
      <c r="AG1380" s="9">
        <f t="shared" si="3822"/>
        <v>0</v>
      </c>
      <c r="AH1380" s="9">
        <f t="shared" ref="AH1380" si="3823">AH1320+AH1335+AH1350+AH1365</f>
        <v>0</v>
      </c>
      <c r="AI1380" s="9">
        <f t="shared" ref="AI1380:AM1380" si="3824">AI1320+AI1335+AI1350+AI1365</f>
        <v>0</v>
      </c>
      <c r="AJ1380" s="9">
        <f t="shared" si="3824"/>
        <v>0</v>
      </c>
      <c r="AK1380" s="9">
        <f t="shared" si="3824"/>
        <v>0</v>
      </c>
      <c r="AL1380" s="9">
        <f t="shared" si="3824"/>
        <v>0</v>
      </c>
      <c r="AM1380" s="9">
        <f t="shared" si="3824"/>
        <v>0</v>
      </c>
    </row>
    <row r="1381" spans="1:39" outlineLevel="2">
      <c r="A1381" s="11">
        <f>ROW()</f>
        <v>1381</v>
      </c>
      <c r="C1381" s="6" t="s">
        <v>5</v>
      </c>
      <c r="D1381" s="39"/>
      <c r="E1381" s="39"/>
      <c r="F1381" s="39"/>
      <c r="G1381" s="39"/>
      <c r="H1381" s="39"/>
      <c r="I1381" s="39"/>
      <c r="J1381" s="39"/>
      <c r="K1381" s="39"/>
      <c r="L1381" s="39"/>
      <c r="M1381" s="39"/>
      <c r="N1381" s="39"/>
      <c r="O1381" s="39"/>
      <c r="P1381" s="39"/>
      <c r="Q1381" s="39"/>
      <c r="R1381" s="9">
        <f t="shared" ref="R1381:AC1381" si="3825">R1321+R1336+R1351+R1366</f>
        <v>0.54429260000000013</v>
      </c>
      <c r="S1381" s="9">
        <f t="shared" si="3825"/>
        <v>0.51707797000000011</v>
      </c>
      <c r="T1381" s="9">
        <f t="shared" si="3825"/>
        <v>0.48986334000000009</v>
      </c>
      <c r="U1381" s="9">
        <f t="shared" si="3825"/>
        <v>0.46264871000000007</v>
      </c>
      <c r="V1381" s="9">
        <f t="shared" si="3825"/>
        <v>0.35659752846520698</v>
      </c>
      <c r="W1381" s="9">
        <f t="shared" si="3825"/>
        <v>0.33431018293613157</v>
      </c>
      <c r="X1381" s="9">
        <f t="shared" si="3825"/>
        <v>0.29262586205720337</v>
      </c>
      <c r="Y1381" s="9">
        <f t="shared" si="3825"/>
        <v>0.27172401476740315</v>
      </c>
      <c r="Z1381" s="9">
        <f t="shared" si="3825"/>
        <v>0.25082216747760289</v>
      </c>
      <c r="AA1381" s="9">
        <f t="shared" si="3825"/>
        <v>0.22992032018780265</v>
      </c>
      <c r="AB1381" s="9">
        <f t="shared" si="3825"/>
        <v>0.20901847289800241</v>
      </c>
      <c r="AC1381" s="9">
        <f t="shared" si="3825"/>
        <v>0.18811662560820216</v>
      </c>
      <c r="AD1381" s="9">
        <f t="shared" ref="AD1381:AG1381" si="3826">AD1321+AD1336+AD1351+AD1366</f>
        <v>0.16721477831840192</v>
      </c>
      <c r="AE1381" s="9">
        <f t="shared" si="3826"/>
        <v>0.14631293102860168</v>
      </c>
      <c r="AF1381" s="9">
        <f t="shared" si="3826"/>
        <v>0.12541108373880144</v>
      </c>
      <c r="AG1381" s="9">
        <f t="shared" si="3826"/>
        <v>0.1045092364490012</v>
      </c>
      <c r="AH1381" s="9">
        <f t="shared" ref="AH1381" si="3827">AH1321+AH1336+AH1351+AH1366</f>
        <v>8.3607389159200962E-2</v>
      </c>
      <c r="AI1381" s="9">
        <f t="shared" ref="AI1381:AM1381" si="3828">AI1321+AI1336+AI1351+AI1366</f>
        <v>6.2705541869400722E-2</v>
      </c>
      <c r="AJ1381" s="9">
        <f t="shared" si="3828"/>
        <v>4.1803694579600481E-2</v>
      </c>
      <c r="AK1381" s="9">
        <f t="shared" si="3828"/>
        <v>2.0901847289800241E-2</v>
      </c>
      <c r="AL1381" s="9">
        <f t="shared" si="3828"/>
        <v>0</v>
      </c>
      <c r="AM1381" s="9">
        <f t="shared" si="3828"/>
        <v>0</v>
      </c>
    </row>
    <row r="1382" spans="1:39" outlineLevel="2">
      <c r="A1382" s="11">
        <f>ROW()</f>
        <v>1382</v>
      </c>
      <c r="C1382" s="6" t="s">
        <v>473</v>
      </c>
      <c r="D1382" s="39"/>
      <c r="E1382" s="39"/>
      <c r="F1382" s="39"/>
      <c r="G1382" s="39"/>
      <c r="H1382" s="39"/>
      <c r="I1382" s="39"/>
      <c r="J1382" s="39"/>
      <c r="K1382" s="39"/>
      <c r="L1382" s="39"/>
      <c r="M1382" s="39"/>
      <c r="N1382" s="39"/>
      <c r="O1382" s="39"/>
      <c r="P1382" s="39"/>
      <c r="Q1382" s="39"/>
      <c r="R1382" s="9">
        <f t="shared" ref="R1382:AG1382" si="3829">R1322+R1337+R1352+R1367</f>
        <v>0</v>
      </c>
      <c r="S1382" s="9">
        <f t="shared" si="3829"/>
        <v>0</v>
      </c>
      <c r="T1382" s="9">
        <f t="shared" si="3829"/>
        <v>0</v>
      </c>
      <c r="U1382" s="9">
        <f t="shared" si="3829"/>
        <v>0</v>
      </c>
      <c r="V1382" s="9">
        <f t="shared" si="3829"/>
        <v>0</v>
      </c>
      <c r="W1382" s="9">
        <f t="shared" si="3829"/>
        <v>0</v>
      </c>
      <c r="X1382" s="9">
        <f t="shared" si="3829"/>
        <v>0</v>
      </c>
      <c r="Y1382" s="9">
        <f t="shared" si="3829"/>
        <v>0</v>
      </c>
      <c r="Z1382" s="9">
        <f t="shared" si="3829"/>
        <v>0</v>
      </c>
      <c r="AA1382" s="9">
        <f t="shared" si="3829"/>
        <v>0</v>
      </c>
      <c r="AB1382" s="9">
        <f t="shared" si="3829"/>
        <v>0</v>
      </c>
      <c r="AC1382" s="9">
        <f t="shared" si="3829"/>
        <v>0</v>
      </c>
      <c r="AD1382" s="9">
        <f t="shared" si="3829"/>
        <v>0</v>
      </c>
      <c r="AE1382" s="9">
        <f t="shared" si="3829"/>
        <v>0</v>
      </c>
      <c r="AF1382" s="9">
        <f t="shared" si="3829"/>
        <v>0</v>
      </c>
      <c r="AG1382" s="9">
        <f t="shared" si="3829"/>
        <v>0</v>
      </c>
      <c r="AH1382" s="9">
        <f t="shared" ref="AH1382" si="3830">AH1322+AH1337+AH1352+AH1367</f>
        <v>0</v>
      </c>
      <c r="AI1382" s="9">
        <f t="shared" ref="AI1382:AM1382" si="3831">AI1322+AI1337+AI1352+AI1367</f>
        <v>0</v>
      </c>
      <c r="AJ1382" s="9">
        <f t="shared" si="3831"/>
        <v>0</v>
      </c>
      <c r="AK1382" s="9">
        <f t="shared" si="3831"/>
        <v>0</v>
      </c>
      <c r="AL1382" s="9">
        <f t="shared" si="3831"/>
        <v>0</v>
      </c>
      <c r="AM1382" s="9">
        <f t="shared" si="3831"/>
        <v>0</v>
      </c>
    </row>
    <row r="1383" spans="1:39" outlineLevel="2">
      <c r="A1383" s="11">
        <f>ROW()</f>
        <v>1383</v>
      </c>
      <c r="C1383" s="6" t="s">
        <v>474</v>
      </c>
      <c r="D1383" s="39"/>
      <c r="E1383" s="39"/>
      <c r="F1383" s="39"/>
      <c r="G1383" s="39"/>
      <c r="H1383" s="39"/>
      <c r="I1383" s="39"/>
      <c r="J1383" s="39"/>
      <c r="K1383" s="39"/>
      <c r="L1383" s="39"/>
      <c r="M1383" s="39"/>
      <c r="N1383" s="39"/>
      <c r="O1383" s="39"/>
      <c r="P1383" s="39"/>
      <c r="Q1383" s="39"/>
      <c r="R1383" s="9">
        <f t="shared" ref="R1383:AG1383" si="3832">R1323+R1338+R1353+R1368</f>
        <v>0</v>
      </c>
      <c r="S1383" s="9">
        <f t="shared" si="3832"/>
        <v>0</v>
      </c>
      <c r="T1383" s="9">
        <f t="shared" si="3832"/>
        <v>0</v>
      </c>
      <c r="U1383" s="9">
        <f t="shared" si="3832"/>
        <v>0</v>
      </c>
      <c r="V1383" s="9">
        <f t="shared" si="3832"/>
        <v>0</v>
      </c>
      <c r="W1383" s="9">
        <f t="shared" si="3832"/>
        <v>0</v>
      </c>
      <c r="X1383" s="9">
        <f t="shared" si="3832"/>
        <v>0</v>
      </c>
      <c r="Y1383" s="9">
        <f t="shared" si="3832"/>
        <v>0</v>
      </c>
      <c r="Z1383" s="9">
        <f t="shared" si="3832"/>
        <v>0</v>
      </c>
      <c r="AA1383" s="9">
        <f t="shared" si="3832"/>
        <v>0</v>
      </c>
      <c r="AB1383" s="9">
        <f t="shared" si="3832"/>
        <v>0</v>
      </c>
      <c r="AC1383" s="9">
        <f t="shared" si="3832"/>
        <v>0</v>
      </c>
      <c r="AD1383" s="9">
        <f t="shared" si="3832"/>
        <v>0</v>
      </c>
      <c r="AE1383" s="9">
        <f t="shared" si="3832"/>
        <v>0</v>
      </c>
      <c r="AF1383" s="9">
        <f t="shared" si="3832"/>
        <v>0</v>
      </c>
      <c r="AG1383" s="9">
        <f t="shared" si="3832"/>
        <v>0</v>
      </c>
      <c r="AH1383" s="9">
        <f t="shared" ref="AH1383" si="3833">AH1323+AH1338+AH1353+AH1368</f>
        <v>0</v>
      </c>
      <c r="AI1383" s="9">
        <f t="shared" ref="AI1383:AM1383" si="3834">AI1323+AI1338+AI1353+AI1368</f>
        <v>0</v>
      </c>
      <c r="AJ1383" s="9">
        <f t="shared" si="3834"/>
        <v>0</v>
      </c>
      <c r="AK1383" s="9">
        <f t="shared" si="3834"/>
        <v>0</v>
      </c>
      <c r="AL1383" s="9">
        <f t="shared" si="3834"/>
        <v>0</v>
      </c>
      <c r="AM1383" s="9">
        <f t="shared" si="3834"/>
        <v>0</v>
      </c>
    </row>
    <row r="1384" spans="1:39" outlineLevel="2">
      <c r="A1384" s="11">
        <f>ROW()</f>
        <v>1384</v>
      </c>
      <c r="C1384" s="6" t="s">
        <v>477</v>
      </c>
      <c r="D1384" s="39"/>
      <c r="E1384" s="39"/>
      <c r="F1384" s="39"/>
      <c r="G1384" s="39"/>
      <c r="H1384" s="39"/>
      <c r="I1384" s="39"/>
      <c r="J1384" s="39"/>
      <c r="K1384" s="39"/>
      <c r="L1384" s="39"/>
      <c r="M1384" s="39"/>
      <c r="N1384" s="39"/>
      <c r="O1384" s="39"/>
      <c r="P1384" s="39"/>
      <c r="Q1384" s="39"/>
      <c r="R1384" s="9">
        <f t="shared" ref="R1384:AG1384" si="3835">R1324+R1339+R1354+R1369</f>
        <v>0</v>
      </c>
      <c r="S1384" s="9">
        <f t="shared" si="3835"/>
        <v>0</v>
      </c>
      <c r="T1384" s="9">
        <f t="shared" si="3835"/>
        <v>0</v>
      </c>
      <c r="U1384" s="9">
        <f t="shared" si="3835"/>
        <v>0</v>
      </c>
      <c r="V1384" s="9">
        <f t="shared" si="3835"/>
        <v>0</v>
      </c>
      <c r="W1384" s="9">
        <f t="shared" si="3835"/>
        <v>0</v>
      </c>
      <c r="X1384" s="9">
        <f t="shared" si="3835"/>
        <v>0</v>
      </c>
      <c r="Y1384" s="9">
        <f t="shared" si="3835"/>
        <v>0</v>
      </c>
      <c r="Z1384" s="9">
        <f t="shared" si="3835"/>
        <v>0</v>
      </c>
      <c r="AA1384" s="9">
        <f t="shared" si="3835"/>
        <v>0</v>
      </c>
      <c r="AB1384" s="9">
        <f t="shared" si="3835"/>
        <v>0</v>
      </c>
      <c r="AC1384" s="9">
        <f t="shared" si="3835"/>
        <v>0</v>
      </c>
      <c r="AD1384" s="9">
        <f t="shared" si="3835"/>
        <v>0</v>
      </c>
      <c r="AE1384" s="9">
        <f t="shared" si="3835"/>
        <v>0</v>
      </c>
      <c r="AF1384" s="9">
        <f t="shared" si="3835"/>
        <v>0</v>
      </c>
      <c r="AG1384" s="9">
        <f t="shared" si="3835"/>
        <v>0</v>
      </c>
      <c r="AH1384" s="9">
        <f t="shared" ref="AH1384" si="3836">AH1324+AH1339+AH1354+AH1369</f>
        <v>0</v>
      </c>
      <c r="AI1384" s="9">
        <f t="shared" ref="AI1384:AM1384" si="3837">AI1324+AI1339+AI1354+AI1369</f>
        <v>0</v>
      </c>
      <c r="AJ1384" s="9">
        <f t="shared" si="3837"/>
        <v>0</v>
      </c>
      <c r="AK1384" s="9">
        <f t="shared" si="3837"/>
        <v>0</v>
      </c>
      <c r="AL1384" s="9">
        <f t="shared" si="3837"/>
        <v>0</v>
      </c>
      <c r="AM1384" s="9">
        <f t="shared" si="3837"/>
        <v>0</v>
      </c>
    </row>
    <row r="1385" spans="1:39" outlineLevel="2">
      <c r="A1385" s="11">
        <f>ROW()</f>
        <v>1385</v>
      </c>
      <c r="C1385" s="6" t="s">
        <v>511</v>
      </c>
      <c r="D1385" s="39"/>
      <c r="E1385" s="39"/>
      <c r="F1385" s="39"/>
      <c r="G1385" s="39"/>
      <c r="H1385" s="39"/>
      <c r="I1385" s="39"/>
      <c r="J1385" s="39"/>
      <c r="K1385" s="39"/>
      <c r="L1385" s="39"/>
      <c r="M1385" s="39"/>
      <c r="N1385" s="39"/>
      <c r="O1385" s="39"/>
      <c r="P1385" s="39"/>
      <c r="Q1385" s="39"/>
      <c r="R1385" s="9">
        <f t="shared" ref="R1385:AG1385" si="3838">R1325+R1340+R1355+R1370</f>
        <v>0</v>
      </c>
      <c r="S1385" s="9">
        <f t="shared" si="3838"/>
        <v>0</v>
      </c>
      <c r="T1385" s="9">
        <f t="shared" si="3838"/>
        <v>0</v>
      </c>
      <c r="U1385" s="9">
        <f t="shared" si="3838"/>
        <v>0</v>
      </c>
      <c r="V1385" s="9">
        <f t="shared" si="3838"/>
        <v>0</v>
      </c>
      <c r="W1385" s="9">
        <f t="shared" si="3838"/>
        <v>0</v>
      </c>
      <c r="X1385" s="9">
        <f t="shared" si="3838"/>
        <v>0</v>
      </c>
      <c r="Y1385" s="9">
        <f t="shared" si="3838"/>
        <v>0</v>
      </c>
      <c r="Z1385" s="9">
        <f t="shared" si="3838"/>
        <v>0</v>
      </c>
      <c r="AA1385" s="9">
        <f t="shared" si="3838"/>
        <v>0</v>
      </c>
      <c r="AB1385" s="9">
        <f t="shared" si="3838"/>
        <v>0</v>
      </c>
      <c r="AC1385" s="9">
        <f t="shared" si="3838"/>
        <v>0</v>
      </c>
      <c r="AD1385" s="9">
        <f t="shared" si="3838"/>
        <v>0</v>
      </c>
      <c r="AE1385" s="9">
        <f t="shared" si="3838"/>
        <v>0</v>
      </c>
      <c r="AF1385" s="9">
        <f t="shared" si="3838"/>
        <v>0</v>
      </c>
      <c r="AG1385" s="9">
        <f t="shared" si="3838"/>
        <v>0</v>
      </c>
      <c r="AH1385" s="9">
        <f t="shared" ref="AH1385" si="3839">AH1325+AH1340+AH1355+AH1370</f>
        <v>0</v>
      </c>
      <c r="AI1385" s="9">
        <f t="shared" ref="AI1385:AM1385" si="3840">AI1325+AI1340+AI1355+AI1370</f>
        <v>0</v>
      </c>
      <c r="AJ1385" s="9">
        <f t="shared" si="3840"/>
        <v>0</v>
      </c>
      <c r="AK1385" s="9">
        <f t="shared" si="3840"/>
        <v>0</v>
      </c>
      <c r="AL1385" s="9">
        <f t="shared" si="3840"/>
        <v>0</v>
      </c>
      <c r="AM1385" s="9">
        <f t="shared" si="3840"/>
        <v>0</v>
      </c>
    </row>
    <row r="1386" spans="1:39" outlineLevel="2">
      <c r="A1386" s="11">
        <f>ROW()</f>
        <v>1386</v>
      </c>
      <c r="C1386" s="6" t="s">
        <v>655</v>
      </c>
      <c r="D1386" s="39"/>
      <c r="E1386" s="39"/>
      <c r="F1386" s="39"/>
      <c r="G1386" s="39"/>
      <c r="H1386" s="39"/>
      <c r="I1386" s="39"/>
      <c r="J1386" s="39"/>
      <c r="K1386" s="39"/>
      <c r="L1386" s="39"/>
      <c r="M1386" s="39"/>
      <c r="N1386" s="39"/>
      <c r="O1386" s="39"/>
      <c r="P1386" s="39"/>
      <c r="Q1386" s="39"/>
      <c r="R1386" s="9">
        <f t="shared" ref="R1386:AM1386" si="3841">R1326+R1341+R1356+R1371</f>
        <v>0</v>
      </c>
      <c r="S1386" s="9">
        <f t="shared" si="3841"/>
        <v>0</v>
      </c>
      <c r="T1386" s="9">
        <f t="shared" si="3841"/>
        <v>0</v>
      </c>
      <c r="U1386" s="9">
        <f t="shared" si="3841"/>
        <v>0</v>
      </c>
      <c r="V1386" s="9">
        <f t="shared" si="3841"/>
        <v>0</v>
      </c>
      <c r="W1386" s="9">
        <f t="shared" si="3841"/>
        <v>0</v>
      </c>
      <c r="X1386" s="9">
        <f t="shared" si="3841"/>
        <v>0</v>
      </c>
      <c r="Y1386" s="9">
        <f t="shared" si="3841"/>
        <v>0</v>
      </c>
      <c r="Z1386" s="9">
        <f t="shared" si="3841"/>
        <v>0</v>
      </c>
      <c r="AA1386" s="9">
        <f t="shared" si="3841"/>
        <v>0</v>
      </c>
      <c r="AB1386" s="9">
        <f t="shared" si="3841"/>
        <v>0</v>
      </c>
      <c r="AC1386" s="9">
        <f t="shared" si="3841"/>
        <v>0</v>
      </c>
      <c r="AD1386" s="9">
        <f t="shared" si="3841"/>
        <v>0</v>
      </c>
      <c r="AE1386" s="9">
        <f t="shared" si="3841"/>
        <v>0</v>
      </c>
      <c r="AF1386" s="9">
        <f t="shared" si="3841"/>
        <v>0</v>
      </c>
      <c r="AG1386" s="9">
        <f t="shared" si="3841"/>
        <v>0</v>
      </c>
      <c r="AH1386" s="9">
        <f t="shared" si="3841"/>
        <v>0</v>
      </c>
      <c r="AI1386" s="9">
        <f t="shared" si="3841"/>
        <v>0</v>
      </c>
      <c r="AJ1386" s="9">
        <f t="shared" si="3841"/>
        <v>0</v>
      </c>
      <c r="AK1386" s="9">
        <f t="shared" si="3841"/>
        <v>0</v>
      </c>
      <c r="AL1386" s="9">
        <f t="shared" si="3841"/>
        <v>0</v>
      </c>
      <c r="AM1386" s="9">
        <f t="shared" si="3841"/>
        <v>0</v>
      </c>
    </row>
    <row r="1387" spans="1:39" outlineLevel="2">
      <c r="A1387" s="11">
        <f>ROW()</f>
        <v>1387</v>
      </c>
      <c r="C1387" s="6" t="s">
        <v>656</v>
      </c>
      <c r="D1387" s="39"/>
      <c r="E1387" s="39"/>
      <c r="F1387" s="39"/>
      <c r="G1387" s="39"/>
      <c r="H1387" s="39"/>
      <c r="I1387" s="39"/>
      <c r="J1387" s="39"/>
      <c r="K1387" s="39"/>
      <c r="L1387" s="39"/>
      <c r="M1387" s="39"/>
      <c r="N1387" s="39"/>
      <c r="O1387" s="39"/>
      <c r="P1387" s="39"/>
      <c r="Q1387" s="3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</row>
    <row r="1388" spans="1:39" outlineLevel="2">
      <c r="A1388" s="11">
        <f>ROW()</f>
        <v>1388</v>
      </c>
      <c r="C1388" s="6" t="s">
        <v>667</v>
      </c>
      <c r="D1388" s="39"/>
      <c r="E1388" s="39"/>
      <c r="F1388" s="39"/>
      <c r="G1388" s="39"/>
      <c r="H1388" s="39"/>
      <c r="I1388" s="39"/>
      <c r="J1388" s="39"/>
      <c r="K1388" s="39"/>
      <c r="L1388" s="39"/>
      <c r="M1388" s="39"/>
      <c r="N1388" s="39"/>
      <c r="O1388" s="39"/>
      <c r="P1388" s="39"/>
      <c r="Q1388" s="3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</row>
    <row r="1389" spans="1:39" outlineLevel="2">
      <c r="A1389" s="11">
        <f>ROW()</f>
        <v>1389</v>
      </c>
      <c r="C1389" s="6" t="s">
        <v>212</v>
      </c>
      <c r="D1389" s="39"/>
      <c r="E1389" s="39"/>
      <c r="F1389" s="39"/>
      <c r="G1389" s="39"/>
      <c r="H1389" s="39"/>
      <c r="I1389" s="39"/>
      <c r="J1389" s="39"/>
      <c r="K1389" s="39"/>
      <c r="L1389" s="39"/>
      <c r="M1389" s="39"/>
      <c r="N1389" s="39"/>
      <c r="O1389" s="39"/>
      <c r="P1389" s="39"/>
      <c r="Q1389" s="39"/>
      <c r="R1389" s="9">
        <f t="shared" ref="R1389:AC1389" si="3842">R1329+R1344+R1359+R1374</f>
        <v>0.66129320999999996</v>
      </c>
      <c r="S1389" s="9">
        <f t="shared" si="3842"/>
        <v>0.66129320999999996</v>
      </c>
      <c r="T1389" s="9">
        <f t="shared" si="3842"/>
        <v>0.66129320999999996</v>
      </c>
      <c r="U1389" s="9">
        <f t="shared" si="3842"/>
        <v>0.66129320999999996</v>
      </c>
      <c r="V1389" s="9">
        <f t="shared" si="3842"/>
        <v>0.66129320999999996</v>
      </c>
      <c r="W1389" s="9">
        <f t="shared" si="3842"/>
        <v>0.66129320999999996</v>
      </c>
      <c r="X1389" s="9">
        <f t="shared" si="3842"/>
        <v>0.66129320999999996</v>
      </c>
      <c r="Y1389" s="9">
        <f t="shared" si="3842"/>
        <v>0.66129320999999996</v>
      </c>
      <c r="Z1389" s="9">
        <f t="shared" si="3842"/>
        <v>0.66129320999999996</v>
      </c>
      <c r="AA1389" s="9">
        <f t="shared" si="3842"/>
        <v>0.66129320999999996</v>
      </c>
      <c r="AB1389" s="9">
        <f t="shared" si="3842"/>
        <v>0.66129320999999996</v>
      </c>
      <c r="AC1389" s="9">
        <f t="shared" si="3842"/>
        <v>0.66129320999999996</v>
      </c>
      <c r="AD1389" s="9">
        <f t="shared" ref="AD1389:AM1389" si="3843">AD1329+AD1344+AD1359+AD1374</f>
        <v>0.66129320999999996</v>
      </c>
      <c r="AE1389" s="9">
        <f t="shared" si="3843"/>
        <v>0.66129320999999996</v>
      </c>
      <c r="AF1389" s="9">
        <f t="shared" si="3843"/>
        <v>0.66129320999999996</v>
      </c>
      <c r="AG1389" s="9">
        <f t="shared" si="3843"/>
        <v>0.66129320999999996</v>
      </c>
      <c r="AH1389" s="9">
        <f t="shared" ref="AH1389" si="3844">AH1329+AH1344+AH1359+AH1374</f>
        <v>0.66129320999999996</v>
      </c>
      <c r="AI1389" s="9">
        <f t="shared" si="3843"/>
        <v>0.66129320999999996</v>
      </c>
      <c r="AJ1389" s="9">
        <f t="shared" si="3843"/>
        <v>0.66129320999999996</v>
      </c>
      <c r="AK1389" s="9">
        <f t="shared" si="3843"/>
        <v>0.66129320999999996</v>
      </c>
      <c r="AL1389" s="9">
        <f t="shared" si="3843"/>
        <v>0.66129320999999996</v>
      </c>
      <c r="AM1389" s="9">
        <f t="shared" si="3843"/>
        <v>0.66129320999999996</v>
      </c>
    </row>
    <row r="1390" spans="1:39" outlineLevel="2">
      <c r="A1390" s="11">
        <f>ROW()</f>
        <v>1390</v>
      </c>
      <c r="C1390" s="30" t="s">
        <v>362</v>
      </c>
      <c r="D1390" s="90"/>
      <c r="E1390" s="90"/>
      <c r="F1390" s="90"/>
      <c r="G1390" s="90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15">
        <f t="shared" ref="R1390:AC1390" si="3845">R1330+R1345+R1360+R1375</f>
        <v>0</v>
      </c>
      <c r="S1390" s="15">
        <f t="shared" si="3845"/>
        <v>0</v>
      </c>
      <c r="T1390" s="15">
        <f t="shared" si="3845"/>
        <v>0</v>
      </c>
      <c r="U1390" s="15">
        <f t="shared" si="3845"/>
        <v>0</v>
      </c>
      <c r="V1390" s="15">
        <f t="shared" si="3845"/>
        <v>0</v>
      </c>
      <c r="W1390" s="15">
        <f t="shared" si="3845"/>
        <v>0</v>
      </c>
      <c r="X1390" s="15">
        <f t="shared" si="3845"/>
        <v>0</v>
      </c>
      <c r="Y1390" s="15">
        <f t="shared" si="3845"/>
        <v>0</v>
      </c>
      <c r="Z1390" s="15">
        <f t="shared" si="3845"/>
        <v>0</v>
      </c>
      <c r="AA1390" s="15">
        <f t="shared" si="3845"/>
        <v>0</v>
      </c>
      <c r="AB1390" s="15">
        <f t="shared" si="3845"/>
        <v>0</v>
      </c>
      <c r="AC1390" s="15">
        <f t="shared" si="3845"/>
        <v>0</v>
      </c>
      <c r="AD1390" s="15">
        <f t="shared" ref="AD1390:AM1390" si="3846">AD1330+AD1345+AD1360+AD1375</f>
        <v>0</v>
      </c>
      <c r="AE1390" s="15">
        <f t="shared" si="3846"/>
        <v>0</v>
      </c>
      <c r="AF1390" s="15">
        <f t="shared" si="3846"/>
        <v>0</v>
      </c>
      <c r="AG1390" s="15">
        <f t="shared" si="3846"/>
        <v>0</v>
      </c>
      <c r="AH1390" s="15">
        <f t="shared" ref="AH1390" si="3847">AH1330+AH1345+AH1360+AH1375</f>
        <v>0</v>
      </c>
      <c r="AI1390" s="15">
        <f t="shared" si="3846"/>
        <v>0</v>
      </c>
      <c r="AJ1390" s="15">
        <f t="shared" si="3846"/>
        <v>0</v>
      </c>
      <c r="AK1390" s="15">
        <f t="shared" si="3846"/>
        <v>0</v>
      </c>
      <c r="AL1390" s="15">
        <f t="shared" si="3846"/>
        <v>0</v>
      </c>
      <c r="AM1390" s="15">
        <f t="shared" si="3846"/>
        <v>0</v>
      </c>
    </row>
    <row r="1391" spans="1:39" outlineLevel="2">
      <c r="A1391" s="11">
        <f>ROW()</f>
        <v>1391</v>
      </c>
      <c r="C1391" s="6" t="s">
        <v>1</v>
      </c>
      <c r="D1391" s="39"/>
      <c r="E1391" s="39"/>
      <c r="F1391" s="39"/>
      <c r="G1391" s="39"/>
      <c r="H1391" s="39"/>
      <c r="I1391" s="39"/>
      <c r="J1391" s="39"/>
      <c r="K1391" s="39"/>
      <c r="L1391" s="39"/>
      <c r="M1391" s="39"/>
      <c r="N1391" s="39"/>
      <c r="O1391" s="39"/>
      <c r="P1391" s="39"/>
      <c r="Q1391" s="39"/>
      <c r="R1391" s="9">
        <f t="shared" ref="R1391:S1391" si="3848">SUM(R1378:R1390)</f>
        <v>1.2817655700000001</v>
      </c>
      <c r="S1391" s="9">
        <f t="shared" si="3848"/>
        <v>1.2494722893333334</v>
      </c>
      <c r="T1391" s="9">
        <f t="shared" ref="T1391" si="3849">SUM(T1378:T1390)</f>
        <v>1.2171790086666667</v>
      </c>
      <c r="U1391" s="9">
        <f t="shared" ref="U1391" si="3850">SUM(U1378:U1390)</f>
        <v>1.184885728</v>
      </c>
      <c r="V1391" s="9">
        <f t="shared" ref="V1391" si="3851">SUM(V1378:V1390)</f>
        <v>1.0737558957985402</v>
      </c>
      <c r="W1391" s="9">
        <f t="shared" ref="W1391" si="3852">SUM(W1378:W1390)</f>
        <v>1.0463898996027983</v>
      </c>
      <c r="X1391" s="9">
        <f t="shared" ref="X1391" si="3853">SUM(X1378:X1390)</f>
        <v>0.99962692805720332</v>
      </c>
      <c r="Y1391" s="9">
        <f t="shared" ref="Y1391" si="3854">SUM(Y1378:Y1390)</f>
        <v>0.97364643010073648</v>
      </c>
      <c r="Z1391" s="9">
        <f t="shared" ref="Z1391" si="3855">SUM(Z1378:Z1390)</f>
        <v>0.94766593214426953</v>
      </c>
      <c r="AA1391" s="9">
        <f t="shared" ref="AA1391" si="3856">SUM(AA1378:AA1390)</f>
        <v>0.92168543418780269</v>
      </c>
      <c r="AB1391" s="9">
        <f t="shared" ref="AB1391" si="3857">SUM(AB1378:AB1390)</f>
        <v>0.89570493623133574</v>
      </c>
      <c r="AC1391" s="9">
        <f t="shared" ref="AC1391:AG1391" si="3858">SUM(AC1378:AC1390)</f>
        <v>0.86972443827486878</v>
      </c>
      <c r="AD1391" s="9">
        <f t="shared" si="3858"/>
        <v>0.84374394031840194</v>
      </c>
      <c r="AE1391" s="9">
        <f t="shared" si="3858"/>
        <v>0.81776344236193499</v>
      </c>
      <c r="AF1391" s="9">
        <f t="shared" si="3858"/>
        <v>0.79178294440546804</v>
      </c>
      <c r="AG1391" s="9">
        <f t="shared" si="3858"/>
        <v>0.7658024464490012</v>
      </c>
      <c r="AH1391" s="9">
        <f t="shared" ref="AH1391" si="3859">SUM(AH1378:AH1390)</f>
        <v>0.74490059915920093</v>
      </c>
      <c r="AI1391" s="9">
        <f t="shared" ref="AI1391:AM1391" si="3860">SUM(AI1378:AI1390)</f>
        <v>0.72399875186940066</v>
      </c>
      <c r="AJ1391" s="9">
        <f t="shared" si="3860"/>
        <v>0.7030969045796005</v>
      </c>
      <c r="AK1391" s="9">
        <f t="shared" si="3860"/>
        <v>0.68219505728980023</v>
      </c>
      <c r="AL1391" s="9">
        <f t="shared" si="3860"/>
        <v>0.66129320999999996</v>
      </c>
      <c r="AM1391" s="9">
        <f t="shared" si="3860"/>
        <v>0.66129320999999996</v>
      </c>
    </row>
    <row r="1392" spans="1:39" outlineLevel="3">
      <c r="A1392" s="11">
        <f>ROW()</f>
        <v>1392</v>
      </c>
      <c r="B1392" s="343" t="s">
        <v>658</v>
      </c>
      <c r="D1392" s="39"/>
      <c r="E1392" s="39"/>
      <c r="F1392" s="39"/>
      <c r="G1392" s="39"/>
      <c r="H1392" s="39"/>
      <c r="I1392" s="39"/>
      <c r="J1392" s="39"/>
      <c r="K1392" s="39"/>
      <c r="L1392" s="39"/>
      <c r="M1392" s="39"/>
      <c r="N1392" s="39"/>
      <c r="O1392" s="39"/>
      <c r="P1392" s="39"/>
      <c r="Q1392" s="39"/>
      <c r="R1392" s="39"/>
      <c r="S1392" s="39"/>
      <c r="T1392" s="39"/>
      <c r="U1392" s="39"/>
      <c r="V1392" s="39"/>
      <c r="W1392" s="39"/>
      <c r="X1392" s="39"/>
      <c r="Y1392" s="39"/>
      <c r="Z1392" s="39"/>
      <c r="AA1392" s="39"/>
      <c r="AB1392" s="39"/>
      <c r="AC1392" s="39"/>
      <c r="AD1392" s="39"/>
      <c r="AE1392" s="39"/>
      <c r="AF1392" s="39"/>
      <c r="AG1392" s="39"/>
      <c r="AH1392" s="39"/>
      <c r="AI1392" s="39"/>
      <c r="AJ1392" s="39"/>
      <c r="AK1392" s="39"/>
      <c r="AL1392" s="39"/>
      <c r="AM1392" s="39"/>
    </row>
    <row r="1393" spans="1:39" outlineLevel="3">
      <c r="A1393" s="11">
        <f>ROW()</f>
        <v>1393</v>
      </c>
      <c r="C1393" s="6" t="s">
        <v>2</v>
      </c>
      <c r="D1393" s="39"/>
      <c r="E1393" s="39"/>
      <c r="F1393" s="39"/>
      <c r="G1393" s="39"/>
      <c r="H1393" s="39"/>
      <c r="I1393" s="39"/>
      <c r="J1393" s="39"/>
      <c r="K1393" s="39"/>
      <c r="L1393" s="39"/>
      <c r="M1393" s="39"/>
      <c r="N1393" s="39"/>
      <c r="O1393" s="39"/>
      <c r="P1393" s="39"/>
      <c r="Q1393" s="39"/>
      <c r="R1393" s="39"/>
      <c r="S1393" s="9"/>
      <c r="T1393" s="39"/>
      <c r="U1393" s="39"/>
      <c r="V1393" s="39"/>
      <c r="W1393" s="39"/>
      <c r="X1393" s="9"/>
      <c r="Y1393" s="39"/>
      <c r="Z1393" s="39"/>
      <c r="AA1393" s="39"/>
      <c r="AB1393" s="39"/>
      <c r="AC1393" s="39"/>
      <c r="AD1393" s="39"/>
      <c r="AE1393" s="39"/>
      <c r="AF1393" s="39"/>
      <c r="AG1393" s="39"/>
      <c r="AH1393" s="39"/>
      <c r="AI1393" s="39"/>
      <c r="AJ1393" s="39"/>
      <c r="AK1393" s="39"/>
      <c r="AL1393" s="39"/>
      <c r="AM1393" s="39"/>
    </row>
    <row r="1394" spans="1:39" outlineLevel="3">
      <c r="A1394" s="11">
        <f>ROW()</f>
        <v>1394</v>
      </c>
      <c r="C1394" s="6" t="s">
        <v>3</v>
      </c>
      <c r="D1394" s="39"/>
      <c r="E1394" s="39"/>
      <c r="F1394" s="39"/>
      <c r="G1394" s="39"/>
      <c r="H1394" s="39"/>
      <c r="I1394" s="39"/>
      <c r="J1394" s="39"/>
      <c r="K1394" s="39"/>
      <c r="L1394" s="39"/>
      <c r="M1394" s="39"/>
      <c r="N1394" s="39"/>
      <c r="O1394" s="39"/>
      <c r="P1394" s="39"/>
      <c r="Q1394" s="39"/>
      <c r="R1394" s="39"/>
      <c r="S1394" s="9"/>
      <c r="T1394" s="39"/>
      <c r="U1394" s="39"/>
      <c r="V1394" s="39"/>
      <c r="W1394" s="39"/>
      <c r="X1394" s="9"/>
      <c r="Y1394" s="39"/>
      <c r="Z1394" s="39"/>
      <c r="AA1394" s="39"/>
      <c r="AB1394" s="39"/>
      <c r="AC1394" s="39"/>
      <c r="AD1394" s="39"/>
      <c r="AE1394" s="39"/>
      <c r="AF1394" s="39"/>
      <c r="AG1394" s="39"/>
      <c r="AH1394" s="39"/>
      <c r="AI1394" s="39"/>
      <c r="AJ1394" s="39"/>
      <c r="AK1394" s="39"/>
      <c r="AL1394" s="39"/>
      <c r="AM1394" s="39"/>
    </row>
    <row r="1395" spans="1:39" outlineLevel="3">
      <c r="A1395" s="11">
        <f>ROW()</f>
        <v>1395</v>
      </c>
      <c r="C1395" s="6" t="s">
        <v>4</v>
      </c>
      <c r="D1395" s="39"/>
      <c r="E1395" s="39"/>
      <c r="F1395" s="39"/>
      <c r="G1395" s="39"/>
      <c r="H1395" s="39"/>
      <c r="I1395" s="39"/>
      <c r="J1395" s="39"/>
      <c r="K1395" s="39"/>
      <c r="L1395" s="39"/>
      <c r="M1395" s="39"/>
      <c r="N1395" s="39"/>
      <c r="O1395" s="39"/>
      <c r="P1395" s="39"/>
      <c r="Q1395" s="39"/>
      <c r="R1395" s="39"/>
      <c r="S1395" s="9"/>
      <c r="T1395" s="39"/>
      <c r="U1395" s="39"/>
      <c r="V1395" s="39"/>
      <c r="W1395" s="39"/>
      <c r="X1395" s="9"/>
      <c r="Y1395" s="39"/>
      <c r="Z1395" s="39"/>
      <c r="AA1395" s="39"/>
      <c r="AB1395" s="39"/>
      <c r="AC1395" s="39"/>
      <c r="AD1395" s="39"/>
      <c r="AE1395" s="39"/>
      <c r="AF1395" s="39"/>
      <c r="AG1395" s="39"/>
      <c r="AH1395" s="39"/>
      <c r="AI1395" s="39"/>
      <c r="AJ1395" s="39"/>
      <c r="AK1395" s="39"/>
      <c r="AL1395" s="39"/>
      <c r="AM1395" s="39"/>
    </row>
    <row r="1396" spans="1:39" outlineLevel="3">
      <c r="A1396" s="11">
        <f>ROW()</f>
        <v>1396</v>
      </c>
      <c r="C1396" s="6" t="s">
        <v>5</v>
      </c>
      <c r="D1396" s="39"/>
      <c r="E1396" s="39"/>
      <c r="F1396" s="39"/>
      <c r="G1396" s="39"/>
      <c r="H1396" s="39"/>
      <c r="I1396" s="39"/>
      <c r="J1396" s="39"/>
      <c r="K1396" s="39"/>
      <c r="L1396" s="39"/>
      <c r="M1396" s="39"/>
      <c r="N1396" s="39"/>
      <c r="O1396" s="39"/>
      <c r="P1396" s="39"/>
      <c r="Q1396" s="39"/>
      <c r="R1396" s="39"/>
      <c r="S1396" s="9"/>
      <c r="T1396" s="39"/>
      <c r="U1396" s="39"/>
      <c r="V1396" s="39"/>
      <c r="W1396" s="39"/>
      <c r="X1396" s="9"/>
      <c r="Y1396" s="39"/>
      <c r="Z1396" s="39"/>
      <c r="AA1396" s="39"/>
      <c r="AB1396" s="39"/>
      <c r="AC1396" s="39"/>
      <c r="AD1396" s="39"/>
      <c r="AE1396" s="39"/>
      <c r="AF1396" s="39"/>
      <c r="AG1396" s="39"/>
      <c r="AH1396" s="39"/>
      <c r="AI1396" s="39"/>
      <c r="AJ1396" s="39"/>
      <c r="AK1396" s="39"/>
      <c r="AL1396" s="39"/>
      <c r="AM1396" s="39"/>
    </row>
    <row r="1397" spans="1:39" outlineLevel="3">
      <c r="A1397" s="11">
        <f>ROW()</f>
        <v>1397</v>
      </c>
      <c r="C1397" s="6" t="s">
        <v>473</v>
      </c>
      <c r="D1397" s="39"/>
      <c r="E1397" s="39"/>
      <c r="F1397" s="39"/>
      <c r="G1397" s="39"/>
      <c r="H1397" s="39"/>
      <c r="I1397" s="39"/>
      <c r="J1397" s="39"/>
      <c r="K1397" s="39"/>
      <c r="L1397" s="39"/>
      <c r="M1397" s="39"/>
      <c r="N1397" s="39"/>
      <c r="O1397" s="39"/>
      <c r="P1397" s="39"/>
      <c r="Q1397" s="39"/>
      <c r="R1397" s="39"/>
      <c r="S1397" s="9"/>
      <c r="T1397" s="39"/>
      <c r="U1397" s="39"/>
      <c r="V1397" s="39"/>
      <c r="W1397" s="39"/>
      <c r="X1397" s="9"/>
      <c r="Y1397" s="39"/>
      <c r="Z1397" s="39"/>
      <c r="AA1397" s="39"/>
      <c r="AB1397" s="39"/>
      <c r="AC1397" s="39"/>
      <c r="AD1397" s="39"/>
      <c r="AE1397" s="39"/>
      <c r="AF1397" s="39"/>
      <c r="AG1397" s="39"/>
      <c r="AH1397" s="39"/>
      <c r="AI1397" s="39"/>
      <c r="AJ1397" s="39"/>
      <c r="AK1397" s="39"/>
      <c r="AL1397" s="39"/>
      <c r="AM1397" s="39"/>
    </row>
    <row r="1398" spans="1:39" outlineLevel="3">
      <c r="A1398" s="11">
        <f>ROW()</f>
        <v>1398</v>
      </c>
      <c r="C1398" s="6" t="s">
        <v>474</v>
      </c>
      <c r="D1398" s="39"/>
      <c r="E1398" s="39"/>
      <c r="F1398" s="39"/>
      <c r="G1398" s="39"/>
      <c r="H1398" s="39"/>
      <c r="I1398" s="39"/>
      <c r="J1398" s="39"/>
      <c r="K1398" s="39"/>
      <c r="L1398" s="39"/>
      <c r="M1398" s="39"/>
      <c r="N1398" s="39"/>
      <c r="O1398" s="39"/>
      <c r="P1398" s="39"/>
      <c r="Q1398" s="39"/>
      <c r="R1398" s="39"/>
      <c r="S1398" s="9"/>
      <c r="T1398" s="39"/>
      <c r="U1398" s="39"/>
      <c r="V1398" s="39"/>
      <c r="W1398" s="39"/>
      <c r="X1398" s="9"/>
      <c r="Y1398" s="39"/>
      <c r="Z1398" s="39"/>
      <c r="AA1398" s="39"/>
      <c r="AB1398" s="39"/>
      <c r="AC1398" s="39"/>
      <c r="AD1398" s="39"/>
      <c r="AE1398" s="39"/>
      <c r="AF1398" s="39"/>
      <c r="AG1398" s="39"/>
      <c r="AH1398" s="39"/>
      <c r="AI1398" s="39"/>
      <c r="AJ1398" s="39"/>
      <c r="AK1398" s="39"/>
      <c r="AL1398" s="39"/>
      <c r="AM1398" s="39"/>
    </row>
    <row r="1399" spans="1:39" outlineLevel="3">
      <c r="A1399" s="11">
        <f>ROW()</f>
        <v>1399</v>
      </c>
      <c r="C1399" s="6" t="s">
        <v>477</v>
      </c>
      <c r="D1399" s="39"/>
      <c r="E1399" s="39"/>
      <c r="F1399" s="39"/>
      <c r="G1399" s="39"/>
      <c r="H1399" s="39"/>
      <c r="I1399" s="39"/>
      <c r="J1399" s="39"/>
      <c r="K1399" s="39"/>
      <c r="L1399" s="39"/>
      <c r="M1399" s="39"/>
      <c r="N1399" s="39"/>
      <c r="O1399" s="39"/>
      <c r="P1399" s="39"/>
      <c r="Q1399" s="39"/>
      <c r="R1399" s="39"/>
      <c r="S1399" s="9"/>
      <c r="T1399" s="39"/>
      <c r="U1399" s="39"/>
      <c r="V1399" s="39"/>
      <c r="W1399" s="39"/>
      <c r="X1399" s="9"/>
      <c r="Y1399" s="39"/>
      <c r="Z1399" s="39"/>
      <c r="AA1399" s="39"/>
      <c r="AB1399" s="39"/>
      <c r="AC1399" s="39"/>
      <c r="AD1399" s="39"/>
      <c r="AE1399" s="39"/>
      <c r="AF1399" s="39"/>
      <c r="AG1399" s="39"/>
      <c r="AH1399" s="39"/>
      <c r="AI1399" s="39"/>
      <c r="AJ1399" s="39"/>
      <c r="AK1399" s="39"/>
      <c r="AL1399" s="39"/>
      <c r="AM1399" s="39"/>
    </row>
    <row r="1400" spans="1:39" outlineLevel="3">
      <c r="A1400" s="11">
        <f>ROW()</f>
        <v>1400</v>
      </c>
      <c r="C1400" s="6" t="s">
        <v>511</v>
      </c>
      <c r="D1400" s="39"/>
      <c r="E1400" s="39"/>
      <c r="F1400" s="39"/>
      <c r="G1400" s="39"/>
      <c r="H1400" s="39"/>
      <c r="I1400" s="39"/>
      <c r="J1400" s="39"/>
      <c r="K1400" s="39"/>
      <c r="L1400" s="39"/>
      <c r="M1400" s="39"/>
      <c r="N1400" s="39"/>
      <c r="O1400" s="39"/>
      <c r="P1400" s="39"/>
      <c r="Q1400" s="39"/>
      <c r="R1400" s="39"/>
      <c r="S1400" s="9"/>
      <c r="T1400" s="39"/>
      <c r="U1400" s="39"/>
      <c r="V1400" s="39"/>
      <c r="W1400" s="39"/>
      <c r="X1400" s="9"/>
      <c r="Y1400" s="39"/>
      <c r="Z1400" s="39"/>
      <c r="AA1400" s="39"/>
      <c r="AB1400" s="39"/>
      <c r="AC1400" s="39"/>
      <c r="AD1400" s="39"/>
      <c r="AE1400" s="39"/>
      <c r="AF1400" s="39"/>
      <c r="AG1400" s="39"/>
      <c r="AH1400" s="39"/>
      <c r="AI1400" s="39"/>
      <c r="AJ1400" s="39"/>
      <c r="AK1400" s="39"/>
      <c r="AL1400" s="39"/>
      <c r="AM1400" s="39"/>
    </row>
    <row r="1401" spans="1:39" outlineLevel="3">
      <c r="A1401" s="11">
        <f>ROW()</f>
        <v>1401</v>
      </c>
      <c r="C1401" s="6" t="s">
        <v>655</v>
      </c>
      <c r="D1401" s="39"/>
      <c r="E1401" s="39"/>
      <c r="F1401" s="39"/>
      <c r="G1401" s="39"/>
      <c r="H1401" s="39"/>
      <c r="I1401" s="39"/>
      <c r="J1401" s="39"/>
      <c r="K1401" s="39"/>
      <c r="L1401" s="39"/>
      <c r="M1401" s="39"/>
      <c r="N1401" s="39"/>
      <c r="O1401" s="39"/>
      <c r="P1401" s="39"/>
      <c r="Q1401" s="39"/>
      <c r="R1401" s="39"/>
      <c r="S1401" s="9"/>
      <c r="T1401" s="39"/>
      <c r="U1401" s="39"/>
      <c r="V1401" s="39"/>
      <c r="W1401" s="39"/>
      <c r="X1401" s="9"/>
      <c r="Y1401" s="39"/>
      <c r="Z1401" s="39"/>
      <c r="AA1401" s="39"/>
      <c r="AB1401" s="39"/>
      <c r="AC1401" s="39"/>
      <c r="AD1401" s="39"/>
      <c r="AE1401" s="39"/>
      <c r="AF1401" s="39"/>
      <c r="AG1401" s="39"/>
      <c r="AH1401" s="39"/>
      <c r="AI1401" s="39"/>
      <c r="AJ1401" s="39"/>
      <c r="AK1401" s="39"/>
      <c r="AL1401" s="39"/>
      <c r="AM1401" s="39"/>
    </row>
    <row r="1402" spans="1:39" outlineLevel="3">
      <c r="A1402" s="11">
        <f>ROW()</f>
        <v>1402</v>
      </c>
      <c r="C1402" s="6" t="s">
        <v>656</v>
      </c>
      <c r="D1402" s="39"/>
      <c r="E1402" s="39"/>
      <c r="F1402" s="39"/>
      <c r="G1402" s="39"/>
      <c r="H1402" s="39"/>
      <c r="I1402" s="39"/>
      <c r="J1402" s="39"/>
      <c r="K1402" s="39"/>
      <c r="L1402" s="39"/>
      <c r="M1402" s="39"/>
      <c r="N1402" s="39"/>
      <c r="O1402" s="39"/>
      <c r="P1402" s="39"/>
      <c r="Q1402" s="39"/>
      <c r="R1402" s="39"/>
      <c r="S1402" s="9"/>
      <c r="T1402" s="39"/>
      <c r="U1402" s="39"/>
      <c r="V1402" s="39"/>
      <c r="W1402" s="39"/>
      <c r="X1402" s="9"/>
      <c r="Y1402" s="39"/>
      <c r="Z1402" s="39"/>
      <c r="AA1402" s="39"/>
      <c r="AB1402" s="39"/>
      <c r="AC1402" s="39"/>
      <c r="AD1402" s="39"/>
      <c r="AE1402" s="39"/>
      <c r="AF1402" s="39"/>
      <c r="AG1402" s="39"/>
      <c r="AH1402" s="39"/>
      <c r="AI1402" s="39"/>
      <c r="AJ1402" s="39"/>
      <c r="AK1402" s="39"/>
      <c r="AL1402" s="39"/>
      <c r="AM1402" s="39"/>
    </row>
    <row r="1403" spans="1:39" outlineLevel="3">
      <c r="A1403" s="11">
        <f>ROW()</f>
        <v>1403</v>
      </c>
      <c r="C1403" s="6" t="s">
        <v>667</v>
      </c>
      <c r="D1403" s="39"/>
      <c r="E1403" s="39"/>
      <c r="F1403" s="39"/>
      <c r="G1403" s="39"/>
      <c r="H1403" s="39"/>
      <c r="I1403" s="39"/>
      <c r="J1403" s="39"/>
      <c r="K1403" s="39"/>
      <c r="L1403" s="39"/>
      <c r="M1403" s="39"/>
      <c r="N1403" s="39"/>
      <c r="O1403" s="39"/>
      <c r="P1403" s="39"/>
      <c r="Q1403" s="39"/>
      <c r="R1403" s="39"/>
      <c r="S1403" s="9"/>
      <c r="T1403" s="39"/>
      <c r="U1403" s="39"/>
      <c r="V1403" s="39"/>
      <c r="W1403" s="39"/>
      <c r="X1403" s="9"/>
      <c r="Y1403" s="39"/>
      <c r="Z1403" s="39"/>
      <c r="AA1403" s="39"/>
      <c r="AB1403" s="39"/>
      <c r="AC1403" s="39"/>
      <c r="AD1403" s="39"/>
      <c r="AE1403" s="39"/>
      <c r="AF1403" s="39"/>
      <c r="AG1403" s="39"/>
      <c r="AH1403" s="39"/>
      <c r="AI1403" s="39"/>
      <c r="AJ1403" s="39"/>
      <c r="AK1403" s="39"/>
      <c r="AL1403" s="39"/>
      <c r="AM1403" s="39"/>
    </row>
    <row r="1404" spans="1:39" outlineLevel="3">
      <c r="A1404" s="11">
        <f>ROW()</f>
        <v>1404</v>
      </c>
      <c r="C1404" s="6" t="s">
        <v>212</v>
      </c>
      <c r="D1404" s="39"/>
      <c r="E1404" s="39"/>
      <c r="F1404" s="39"/>
      <c r="G1404" s="39"/>
      <c r="H1404" s="39"/>
      <c r="I1404" s="39"/>
      <c r="J1404" s="39"/>
      <c r="K1404" s="39"/>
      <c r="L1404" s="39"/>
      <c r="M1404" s="39"/>
      <c r="N1404" s="39"/>
      <c r="O1404" s="39"/>
      <c r="P1404" s="39"/>
      <c r="Q1404" s="39"/>
      <c r="R1404" s="39"/>
      <c r="S1404" s="9"/>
      <c r="T1404" s="39"/>
      <c r="U1404" s="39"/>
      <c r="V1404" s="39"/>
      <c r="W1404" s="39"/>
      <c r="X1404" s="9"/>
      <c r="Y1404" s="39"/>
      <c r="Z1404" s="39"/>
      <c r="AA1404" s="39"/>
      <c r="AB1404" s="39"/>
      <c r="AC1404" s="39"/>
      <c r="AD1404" s="39"/>
      <c r="AE1404" s="39"/>
      <c r="AF1404" s="39"/>
      <c r="AG1404" s="39"/>
      <c r="AH1404" s="39"/>
      <c r="AI1404" s="39"/>
      <c r="AJ1404" s="39"/>
      <c r="AK1404" s="39"/>
      <c r="AL1404" s="39"/>
      <c r="AM1404" s="39"/>
    </row>
    <row r="1405" spans="1:39" outlineLevel="3">
      <c r="A1405" s="11">
        <f>ROW()</f>
        <v>1405</v>
      </c>
      <c r="C1405" s="30" t="s">
        <v>362</v>
      </c>
      <c r="D1405" s="90"/>
      <c r="E1405" s="90"/>
      <c r="F1405" s="90"/>
      <c r="G1405" s="90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15"/>
      <c r="T1405" s="90"/>
      <c r="U1405" s="90"/>
      <c r="V1405" s="90"/>
      <c r="W1405" s="90"/>
      <c r="X1405" s="15"/>
      <c r="Y1405" s="90"/>
      <c r="Z1405" s="90"/>
      <c r="AA1405" s="90"/>
      <c r="AB1405" s="90"/>
      <c r="AC1405" s="90"/>
      <c r="AD1405" s="90"/>
      <c r="AE1405" s="90"/>
      <c r="AF1405" s="90"/>
      <c r="AG1405" s="90"/>
      <c r="AH1405" s="90"/>
      <c r="AI1405" s="90"/>
      <c r="AJ1405" s="90"/>
      <c r="AK1405" s="90"/>
      <c r="AL1405" s="90"/>
      <c r="AM1405" s="90"/>
    </row>
    <row r="1406" spans="1:39" outlineLevel="3">
      <c r="A1406" s="11">
        <f>ROW()</f>
        <v>1406</v>
      </c>
      <c r="C1406" s="6" t="s">
        <v>1</v>
      </c>
      <c r="D1406" s="39"/>
      <c r="E1406" s="39"/>
      <c r="F1406" s="39"/>
      <c r="G1406" s="39"/>
      <c r="H1406" s="39"/>
      <c r="I1406" s="39"/>
      <c r="J1406" s="39"/>
      <c r="K1406" s="39"/>
      <c r="L1406" s="39"/>
      <c r="M1406" s="39"/>
      <c r="N1406" s="39"/>
      <c r="O1406" s="39"/>
      <c r="P1406" s="39"/>
      <c r="Q1406" s="39"/>
      <c r="R1406" s="39"/>
      <c r="S1406" s="9"/>
      <c r="T1406" s="39"/>
      <c r="U1406" s="39"/>
      <c r="V1406" s="39"/>
      <c r="W1406" s="39"/>
      <c r="X1406" s="9"/>
      <c r="Y1406" s="39"/>
      <c r="Z1406" s="39"/>
      <c r="AA1406" s="39"/>
      <c r="AB1406" s="39"/>
      <c r="AC1406" s="39"/>
      <c r="AD1406" s="39"/>
      <c r="AE1406" s="39"/>
      <c r="AF1406" s="39"/>
      <c r="AG1406" s="39"/>
      <c r="AH1406" s="39"/>
      <c r="AI1406" s="39"/>
      <c r="AJ1406" s="39"/>
      <c r="AK1406" s="39"/>
      <c r="AL1406" s="39"/>
      <c r="AM1406" s="39"/>
    </row>
    <row r="1407" spans="1:39" outlineLevel="2">
      <c r="A1407" s="11">
        <f>ROW()</f>
        <v>1407</v>
      </c>
      <c r="D1407" s="39"/>
      <c r="E1407" s="39"/>
      <c r="F1407" s="39"/>
      <c r="G1407" s="39"/>
      <c r="H1407" s="39"/>
      <c r="I1407" s="39"/>
      <c r="J1407" s="39"/>
      <c r="K1407" s="39"/>
      <c r="L1407" s="39"/>
      <c r="M1407" s="39"/>
      <c r="N1407" s="39"/>
      <c r="O1407" s="39"/>
      <c r="P1407" s="39"/>
      <c r="Q1407" s="39"/>
      <c r="R1407" s="39"/>
      <c r="S1407" s="39"/>
      <c r="T1407" s="39"/>
      <c r="U1407" s="39"/>
      <c r="V1407" s="39"/>
      <c r="W1407" s="39"/>
      <c r="X1407" s="39"/>
      <c r="Y1407" s="39"/>
      <c r="Z1407" s="39"/>
      <c r="AA1407" s="39"/>
      <c r="AB1407" s="39"/>
      <c r="AC1407" s="39"/>
      <c r="AD1407" s="39"/>
      <c r="AE1407" s="39"/>
      <c r="AF1407" s="39"/>
      <c r="AG1407" s="39"/>
      <c r="AH1407" s="39"/>
      <c r="AI1407" s="39"/>
      <c r="AJ1407" s="39"/>
      <c r="AK1407" s="39"/>
      <c r="AL1407" s="39"/>
      <c r="AM1407" s="39"/>
    </row>
    <row r="1408" spans="1:39" s="10" customFormat="1" outlineLevel="1">
      <c r="A1408" s="324" t="s">
        <v>151</v>
      </c>
      <c r="B1408" s="347"/>
      <c r="C1408" s="325"/>
      <c r="D1408" s="325"/>
      <c r="E1408" s="325"/>
      <c r="F1408" s="325"/>
      <c r="G1408" s="325"/>
      <c r="H1408" s="326"/>
      <c r="I1408" s="326"/>
      <c r="J1408" s="326"/>
      <c r="K1408" s="326"/>
      <c r="L1408" s="326"/>
      <c r="M1408" s="326"/>
      <c r="N1408" s="326"/>
      <c r="O1408" s="326"/>
      <c r="P1408" s="326"/>
      <c r="Q1408" s="326"/>
      <c r="R1408" s="326"/>
      <c r="S1408" s="326"/>
      <c r="T1408" s="326"/>
      <c r="U1408" s="326"/>
      <c r="V1408" s="326"/>
      <c r="W1408" s="326"/>
      <c r="X1408" s="326"/>
      <c r="Y1408" s="326"/>
      <c r="Z1408" s="326"/>
      <c r="AA1408" s="326"/>
      <c r="AB1408" s="326"/>
      <c r="AC1408" s="326"/>
      <c r="AD1408" s="326"/>
      <c r="AE1408" s="326"/>
      <c r="AF1408" s="326"/>
      <c r="AG1408" s="326"/>
      <c r="AH1408" s="326"/>
      <c r="AI1408" s="326"/>
      <c r="AJ1408" s="326"/>
      <c r="AK1408" s="326"/>
      <c r="AL1408" s="326"/>
      <c r="AM1408" s="326"/>
    </row>
    <row r="1409" spans="1:39" outlineLevel="2">
      <c r="A1409" s="11">
        <f>ROW()</f>
        <v>1409</v>
      </c>
      <c r="B1409" s="343" t="s">
        <v>141</v>
      </c>
      <c r="D1409" s="39"/>
      <c r="E1409" s="39"/>
      <c r="F1409" s="39"/>
      <c r="G1409" s="39"/>
      <c r="H1409" s="39"/>
      <c r="I1409" s="39"/>
      <c r="J1409" s="156"/>
      <c r="K1409" s="39"/>
      <c r="L1409" s="39"/>
      <c r="M1409" s="39"/>
      <c r="N1409" s="39"/>
      <c r="O1409" s="39"/>
      <c r="P1409" s="39"/>
      <c r="Q1409" s="39"/>
      <c r="R1409" s="39"/>
      <c r="S1409" s="39"/>
      <c r="T1409" s="39"/>
      <c r="U1409" s="39"/>
      <c r="V1409" s="39"/>
      <c r="W1409" s="39"/>
      <c r="X1409" s="39"/>
      <c r="Y1409" s="39"/>
      <c r="Z1409" s="39"/>
      <c r="AA1409" s="39"/>
      <c r="AB1409" s="39"/>
      <c r="AC1409" s="39"/>
      <c r="AD1409" s="39"/>
      <c r="AE1409" s="39"/>
      <c r="AF1409" s="39"/>
      <c r="AG1409" s="39"/>
      <c r="AH1409" s="39"/>
      <c r="AI1409" s="39"/>
      <c r="AJ1409" s="39"/>
      <c r="AK1409" s="39"/>
      <c r="AL1409" s="39"/>
      <c r="AM1409" s="39"/>
    </row>
    <row r="1410" spans="1:39" outlineLevel="2">
      <c r="A1410" s="11">
        <f>ROW()</f>
        <v>1410</v>
      </c>
      <c r="C1410" s="6" t="s">
        <v>2</v>
      </c>
      <c r="D1410" s="39"/>
      <c r="E1410" s="39"/>
      <c r="F1410" s="39"/>
      <c r="G1410" s="39"/>
      <c r="H1410" s="39"/>
      <c r="I1410" s="9"/>
      <c r="J1410" s="39"/>
      <c r="K1410" s="163"/>
      <c r="L1410" s="163"/>
      <c r="M1410" s="163"/>
      <c r="N1410" s="163"/>
      <c r="O1410" s="163"/>
      <c r="P1410" s="163"/>
      <c r="Q1410" s="163"/>
      <c r="R1410" s="163"/>
      <c r="S1410" s="163"/>
      <c r="T1410" s="164">
        <f>Inputs!$E$64</f>
        <v>20</v>
      </c>
      <c r="U1410" s="163">
        <f t="shared" ref="U1410:U1417" si="3861">MAX(0,T1410-1)</f>
        <v>19</v>
      </c>
      <c r="V1410" s="163">
        <f t="shared" ref="V1410:V1417" si="3862">MAX(0,U1410-1)</f>
        <v>18</v>
      </c>
      <c r="W1410" s="163">
        <f t="shared" ref="W1410:W1417" si="3863">MAX(0,V1410-1)</f>
        <v>17</v>
      </c>
      <c r="X1410" s="163">
        <f t="shared" ref="X1410:X1417" si="3864">MAX(0,W1410-1)</f>
        <v>16</v>
      </c>
      <c r="Y1410" s="163">
        <f t="shared" ref="Y1410:Y1417" si="3865">MAX(0,X1410-1)</f>
        <v>15</v>
      </c>
      <c r="Z1410" s="163">
        <f t="shared" ref="Z1410:Z1417" si="3866">MAX(0,Y1410-1)</f>
        <v>14</v>
      </c>
      <c r="AA1410" s="163">
        <f t="shared" ref="AA1410:AA1417" si="3867">MAX(0,Z1410-1)</f>
        <v>13</v>
      </c>
      <c r="AB1410" s="163">
        <f t="shared" ref="AB1410:AB1417" si="3868">MAX(0,AA1410-1)</f>
        <v>12</v>
      </c>
      <c r="AC1410" s="163">
        <f t="shared" ref="AC1410:AC1417" si="3869">MAX(0,AB1410-1)</f>
        <v>11</v>
      </c>
      <c r="AD1410" s="163">
        <f t="shared" ref="AD1410:AD1417" si="3870">MAX(0,AC1410-1)</f>
        <v>10</v>
      </c>
      <c r="AE1410" s="163">
        <f t="shared" ref="AE1410:AE1417" si="3871">MAX(0,AD1410-1)</f>
        <v>9</v>
      </c>
      <c r="AF1410" s="163">
        <f t="shared" ref="AF1410:AF1417" si="3872">MAX(0,AE1410-1)</f>
        <v>8</v>
      </c>
      <c r="AG1410" s="163">
        <f t="shared" ref="AG1410:AG1417" si="3873">MAX(0,AF1410-1)</f>
        <v>7</v>
      </c>
      <c r="AH1410" s="163">
        <f t="shared" ref="AH1410:AH1417" si="3874">MAX(0,AG1410-1)</f>
        <v>6</v>
      </c>
      <c r="AI1410" s="163">
        <f t="shared" ref="AI1410:AI1417" si="3875">MAX(0,AH1410-1)</f>
        <v>5</v>
      </c>
      <c r="AJ1410" s="163">
        <f t="shared" ref="AJ1410:AJ1417" si="3876">MAX(0,AI1410-1)</f>
        <v>4</v>
      </c>
      <c r="AK1410" s="163">
        <f t="shared" ref="AK1410:AK1417" si="3877">MAX(0,AJ1410-1)</f>
        <v>3</v>
      </c>
      <c r="AL1410" s="163">
        <f t="shared" ref="AL1410:AL1417" si="3878">MAX(0,AK1410-1)</f>
        <v>2</v>
      </c>
      <c r="AM1410" s="163">
        <f t="shared" ref="AM1410:AM1417" si="3879">MAX(0,AL1410-1)</f>
        <v>1</v>
      </c>
    </row>
    <row r="1411" spans="1:39" outlineLevel="2">
      <c r="A1411" s="11">
        <f>ROW()</f>
        <v>1411</v>
      </c>
      <c r="C1411" s="6" t="s">
        <v>3</v>
      </c>
      <c r="D1411" s="39"/>
      <c r="E1411" s="39"/>
      <c r="F1411" s="39"/>
      <c r="G1411" s="39"/>
      <c r="H1411" s="39"/>
      <c r="I1411" s="9"/>
      <c r="J1411" s="39"/>
      <c r="K1411" s="163"/>
      <c r="L1411" s="163"/>
      <c r="M1411" s="163"/>
      <c r="N1411" s="163"/>
      <c r="O1411" s="163"/>
      <c r="P1411" s="163"/>
      <c r="Q1411" s="163"/>
      <c r="R1411" s="163"/>
      <c r="S1411" s="163"/>
      <c r="T1411" s="164">
        <f>Inputs!$E$65</f>
        <v>20</v>
      </c>
      <c r="U1411" s="163">
        <f t="shared" si="3861"/>
        <v>19</v>
      </c>
      <c r="V1411" s="163">
        <f t="shared" si="3862"/>
        <v>18</v>
      </c>
      <c r="W1411" s="163">
        <f t="shared" si="3863"/>
        <v>17</v>
      </c>
      <c r="X1411" s="163">
        <f t="shared" si="3864"/>
        <v>16</v>
      </c>
      <c r="Y1411" s="163">
        <f t="shared" si="3865"/>
        <v>15</v>
      </c>
      <c r="Z1411" s="163">
        <f t="shared" si="3866"/>
        <v>14</v>
      </c>
      <c r="AA1411" s="163">
        <f t="shared" si="3867"/>
        <v>13</v>
      </c>
      <c r="AB1411" s="163">
        <f t="shared" si="3868"/>
        <v>12</v>
      </c>
      <c r="AC1411" s="163">
        <f t="shared" si="3869"/>
        <v>11</v>
      </c>
      <c r="AD1411" s="163">
        <f t="shared" si="3870"/>
        <v>10</v>
      </c>
      <c r="AE1411" s="163">
        <f t="shared" si="3871"/>
        <v>9</v>
      </c>
      <c r="AF1411" s="163">
        <f t="shared" si="3872"/>
        <v>8</v>
      </c>
      <c r="AG1411" s="163">
        <f t="shared" si="3873"/>
        <v>7</v>
      </c>
      <c r="AH1411" s="163">
        <f t="shared" si="3874"/>
        <v>6</v>
      </c>
      <c r="AI1411" s="163">
        <f t="shared" si="3875"/>
        <v>5</v>
      </c>
      <c r="AJ1411" s="163">
        <f t="shared" si="3876"/>
        <v>4</v>
      </c>
      <c r="AK1411" s="163">
        <f t="shared" si="3877"/>
        <v>3</v>
      </c>
      <c r="AL1411" s="163">
        <f t="shared" si="3878"/>
        <v>2</v>
      </c>
      <c r="AM1411" s="163">
        <f t="shared" si="3879"/>
        <v>1</v>
      </c>
    </row>
    <row r="1412" spans="1:39" outlineLevel="2">
      <c r="A1412" s="11">
        <f>ROW()</f>
        <v>1412</v>
      </c>
      <c r="C1412" s="6" t="s">
        <v>4</v>
      </c>
      <c r="D1412" s="39"/>
      <c r="E1412" s="39"/>
      <c r="F1412" s="39"/>
      <c r="G1412" s="39"/>
      <c r="H1412" s="39"/>
      <c r="I1412" s="9"/>
      <c r="J1412" s="39"/>
      <c r="K1412" s="163"/>
      <c r="L1412" s="163"/>
      <c r="M1412" s="163"/>
      <c r="N1412" s="163"/>
      <c r="O1412" s="163"/>
      <c r="P1412" s="163"/>
      <c r="Q1412" s="163"/>
      <c r="R1412" s="163"/>
      <c r="S1412" s="163"/>
      <c r="T1412" s="164">
        <f>Inputs!$E$66</f>
        <v>15</v>
      </c>
      <c r="U1412" s="163">
        <f t="shared" si="3861"/>
        <v>14</v>
      </c>
      <c r="V1412" s="163">
        <f t="shared" si="3862"/>
        <v>13</v>
      </c>
      <c r="W1412" s="163">
        <f t="shared" si="3863"/>
        <v>12</v>
      </c>
      <c r="X1412" s="163">
        <f t="shared" si="3864"/>
        <v>11</v>
      </c>
      <c r="Y1412" s="163">
        <f t="shared" si="3865"/>
        <v>10</v>
      </c>
      <c r="Z1412" s="163">
        <f t="shared" si="3866"/>
        <v>9</v>
      </c>
      <c r="AA1412" s="163">
        <f t="shared" si="3867"/>
        <v>8</v>
      </c>
      <c r="AB1412" s="163">
        <f t="shared" si="3868"/>
        <v>7</v>
      </c>
      <c r="AC1412" s="163">
        <f t="shared" si="3869"/>
        <v>6</v>
      </c>
      <c r="AD1412" s="163">
        <f t="shared" si="3870"/>
        <v>5</v>
      </c>
      <c r="AE1412" s="163">
        <f t="shared" si="3871"/>
        <v>4</v>
      </c>
      <c r="AF1412" s="163">
        <f t="shared" si="3872"/>
        <v>3</v>
      </c>
      <c r="AG1412" s="163">
        <f t="shared" si="3873"/>
        <v>2</v>
      </c>
      <c r="AH1412" s="163">
        <f t="shared" si="3874"/>
        <v>1</v>
      </c>
      <c r="AI1412" s="163">
        <f t="shared" si="3875"/>
        <v>0</v>
      </c>
      <c r="AJ1412" s="163">
        <f t="shared" si="3876"/>
        <v>0</v>
      </c>
      <c r="AK1412" s="163">
        <f t="shared" si="3877"/>
        <v>0</v>
      </c>
      <c r="AL1412" s="163">
        <f t="shared" si="3878"/>
        <v>0</v>
      </c>
      <c r="AM1412" s="163">
        <f t="shared" si="3879"/>
        <v>0</v>
      </c>
    </row>
    <row r="1413" spans="1:39" outlineLevel="2">
      <c r="A1413" s="11">
        <f>ROW()</f>
        <v>1413</v>
      </c>
      <c r="C1413" s="6" t="s">
        <v>5</v>
      </c>
      <c r="D1413" s="39"/>
      <c r="E1413" s="39"/>
      <c r="F1413" s="39"/>
      <c r="G1413" s="39"/>
      <c r="H1413" s="39"/>
      <c r="I1413" s="9"/>
      <c r="J1413" s="39"/>
      <c r="K1413" s="163"/>
      <c r="L1413" s="163"/>
      <c r="M1413" s="163"/>
      <c r="N1413" s="163"/>
      <c r="O1413" s="163"/>
      <c r="P1413" s="163"/>
      <c r="Q1413" s="163"/>
      <c r="R1413" s="163"/>
      <c r="S1413" s="163"/>
      <c r="T1413" s="164">
        <f>Inputs!$E$67</f>
        <v>20</v>
      </c>
      <c r="U1413" s="163">
        <f t="shared" si="3861"/>
        <v>19</v>
      </c>
      <c r="V1413" s="163">
        <f t="shared" si="3862"/>
        <v>18</v>
      </c>
      <c r="W1413" s="163">
        <f t="shared" si="3863"/>
        <v>17</v>
      </c>
      <c r="X1413" s="163">
        <f t="shared" si="3864"/>
        <v>16</v>
      </c>
      <c r="Y1413" s="163">
        <f t="shared" si="3865"/>
        <v>15</v>
      </c>
      <c r="Z1413" s="163">
        <f t="shared" si="3866"/>
        <v>14</v>
      </c>
      <c r="AA1413" s="163">
        <f t="shared" si="3867"/>
        <v>13</v>
      </c>
      <c r="AB1413" s="163">
        <f t="shared" si="3868"/>
        <v>12</v>
      </c>
      <c r="AC1413" s="163">
        <f t="shared" si="3869"/>
        <v>11</v>
      </c>
      <c r="AD1413" s="163">
        <f t="shared" si="3870"/>
        <v>10</v>
      </c>
      <c r="AE1413" s="163">
        <f t="shared" si="3871"/>
        <v>9</v>
      </c>
      <c r="AF1413" s="163">
        <f t="shared" si="3872"/>
        <v>8</v>
      </c>
      <c r="AG1413" s="163">
        <f t="shared" si="3873"/>
        <v>7</v>
      </c>
      <c r="AH1413" s="163">
        <f t="shared" si="3874"/>
        <v>6</v>
      </c>
      <c r="AI1413" s="163">
        <f t="shared" si="3875"/>
        <v>5</v>
      </c>
      <c r="AJ1413" s="163">
        <f t="shared" si="3876"/>
        <v>4</v>
      </c>
      <c r="AK1413" s="163">
        <f t="shared" si="3877"/>
        <v>3</v>
      </c>
      <c r="AL1413" s="163">
        <f t="shared" si="3878"/>
        <v>2</v>
      </c>
      <c r="AM1413" s="163">
        <f t="shared" si="3879"/>
        <v>1</v>
      </c>
    </row>
    <row r="1414" spans="1:39" outlineLevel="2">
      <c r="A1414" s="11">
        <f>ROW()</f>
        <v>1414</v>
      </c>
      <c r="C1414" s="6" t="s">
        <v>473</v>
      </c>
      <c r="D1414" s="39"/>
      <c r="E1414" s="39"/>
      <c r="F1414" s="39"/>
      <c r="G1414" s="39"/>
      <c r="H1414" s="39"/>
      <c r="I1414" s="9"/>
      <c r="J1414" s="39"/>
      <c r="K1414" s="163"/>
      <c r="L1414" s="163"/>
      <c r="M1414" s="163"/>
      <c r="N1414" s="163"/>
      <c r="O1414" s="163"/>
      <c r="P1414" s="163"/>
      <c r="Q1414" s="163"/>
      <c r="R1414" s="163"/>
      <c r="S1414" s="163"/>
      <c r="T1414" s="164">
        <f>Inputs!$E$68</f>
        <v>5</v>
      </c>
      <c r="U1414" s="163">
        <f t="shared" si="3861"/>
        <v>4</v>
      </c>
      <c r="V1414" s="163">
        <f t="shared" si="3862"/>
        <v>3</v>
      </c>
      <c r="W1414" s="163">
        <f t="shared" si="3863"/>
        <v>2</v>
      </c>
      <c r="X1414" s="163">
        <f t="shared" si="3864"/>
        <v>1</v>
      </c>
      <c r="Y1414" s="163">
        <f t="shared" si="3865"/>
        <v>0</v>
      </c>
      <c r="Z1414" s="163">
        <f t="shared" si="3866"/>
        <v>0</v>
      </c>
      <c r="AA1414" s="163">
        <f t="shared" si="3867"/>
        <v>0</v>
      </c>
      <c r="AB1414" s="163">
        <f t="shared" si="3868"/>
        <v>0</v>
      </c>
      <c r="AC1414" s="163">
        <f t="shared" si="3869"/>
        <v>0</v>
      </c>
      <c r="AD1414" s="163">
        <f t="shared" si="3870"/>
        <v>0</v>
      </c>
      <c r="AE1414" s="163">
        <f t="shared" si="3871"/>
        <v>0</v>
      </c>
      <c r="AF1414" s="163">
        <f t="shared" si="3872"/>
        <v>0</v>
      </c>
      <c r="AG1414" s="163">
        <f t="shared" si="3873"/>
        <v>0</v>
      </c>
      <c r="AH1414" s="163">
        <f t="shared" si="3874"/>
        <v>0</v>
      </c>
      <c r="AI1414" s="163">
        <f t="shared" si="3875"/>
        <v>0</v>
      </c>
      <c r="AJ1414" s="163">
        <f t="shared" si="3876"/>
        <v>0</v>
      </c>
      <c r="AK1414" s="163">
        <f t="shared" si="3877"/>
        <v>0</v>
      </c>
      <c r="AL1414" s="163">
        <f t="shared" si="3878"/>
        <v>0</v>
      </c>
      <c r="AM1414" s="163">
        <f t="shared" si="3879"/>
        <v>0</v>
      </c>
    </row>
    <row r="1415" spans="1:39" outlineLevel="2">
      <c r="A1415" s="11">
        <f>ROW()</f>
        <v>1415</v>
      </c>
      <c r="C1415" s="6" t="s">
        <v>474</v>
      </c>
      <c r="D1415" s="39"/>
      <c r="E1415" s="39"/>
      <c r="F1415" s="39"/>
      <c r="G1415" s="39"/>
      <c r="H1415" s="39"/>
      <c r="I1415" s="9"/>
      <c r="J1415" s="39"/>
      <c r="K1415" s="163"/>
      <c r="L1415" s="163"/>
      <c r="M1415" s="163"/>
      <c r="N1415" s="163"/>
      <c r="O1415" s="163"/>
      <c r="P1415" s="163"/>
      <c r="Q1415" s="163"/>
      <c r="R1415" s="163"/>
      <c r="S1415" s="163"/>
      <c r="T1415" s="164">
        <f>Inputs!$E$69</f>
        <v>15</v>
      </c>
      <c r="U1415" s="163">
        <f t="shared" si="3861"/>
        <v>14</v>
      </c>
      <c r="V1415" s="163">
        <f t="shared" si="3862"/>
        <v>13</v>
      </c>
      <c r="W1415" s="163">
        <f t="shared" si="3863"/>
        <v>12</v>
      </c>
      <c r="X1415" s="163">
        <f t="shared" si="3864"/>
        <v>11</v>
      </c>
      <c r="Y1415" s="163">
        <f t="shared" si="3865"/>
        <v>10</v>
      </c>
      <c r="Z1415" s="163">
        <f t="shared" si="3866"/>
        <v>9</v>
      </c>
      <c r="AA1415" s="163">
        <f t="shared" si="3867"/>
        <v>8</v>
      </c>
      <c r="AB1415" s="163">
        <f t="shared" si="3868"/>
        <v>7</v>
      </c>
      <c r="AC1415" s="163">
        <f t="shared" si="3869"/>
        <v>6</v>
      </c>
      <c r="AD1415" s="163">
        <f t="shared" si="3870"/>
        <v>5</v>
      </c>
      <c r="AE1415" s="163">
        <f t="shared" si="3871"/>
        <v>4</v>
      </c>
      <c r="AF1415" s="163">
        <f t="shared" si="3872"/>
        <v>3</v>
      </c>
      <c r="AG1415" s="163">
        <f t="shared" si="3873"/>
        <v>2</v>
      </c>
      <c r="AH1415" s="163">
        <f t="shared" si="3874"/>
        <v>1</v>
      </c>
      <c r="AI1415" s="163">
        <f t="shared" si="3875"/>
        <v>0</v>
      </c>
      <c r="AJ1415" s="163">
        <f t="shared" si="3876"/>
        <v>0</v>
      </c>
      <c r="AK1415" s="163">
        <f t="shared" si="3877"/>
        <v>0</v>
      </c>
      <c r="AL1415" s="163">
        <f t="shared" si="3878"/>
        <v>0</v>
      </c>
      <c r="AM1415" s="163">
        <f t="shared" si="3879"/>
        <v>0</v>
      </c>
    </row>
    <row r="1416" spans="1:39" outlineLevel="2">
      <c r="A1416" s="11">
        <f>ROW()</f>
        <v>1416</v>
      </c>
      <c r="C1416" s="6" t="s">
        <v>477</v>
      </c>
      <c r="D1416" s="39"/>
      <c r="E1416" s="39"/>
      <c r="F1416" s="39"/>
      <c r="G1416" s="39"/>
      <c r="H1416" s="39"/>
      <c r="I1416" s="9"/>
      <c r="J1416" s="39"/>
      <c r="K1416" s="163"/>
      <c r="L1416" s="163"/>
      <c r="M1416" s="163"/>
      <c r="N1416" s="163"/>
      <c r="O1416" s="163"/>
      <c r="P1416" s="163"/>
      <c r="Q1416" s="163"/>
      <c r="R1416" s="163"/>
      <c r="S1416" s="163"/>
      <c r="T1416" s="164">
        <f>Inputs!$E$70</f>
        <v>10</v>
      </c>
      <c r="U1416" s="163">
        <f t="shared" si="3861"/>
        <v>9</v>
      </c>
      <c r="V1416" s="163">
        <f t="shared" si="3862"/>
        <v>8</v>
      </c>
      <c r="W1416" s="163">
        <f t="shared" si="3863"/>
        <v>7</v>
      </c>
      <c r="X1416" s="163">
        <f t="shared" si="3864"/>
        <v>6</v>
      </c>
      <c r="Y1416" s="163">
        <f t="shared" si="3865"/>
        <v>5</v>
      </c>
      <c r="Z1416" s="163">
        <f t="shared" si="3866"/>
        <v>4</v>
      </c>
      <c r="AA1416" s="163">
        <f t="shared" si="3867"/>
        <v>3</v>
      </c>
      <c r="AB1416" s="163">
        <f t="shared" si="3868"/>
        <v>2</v>
      </c>
      <c r="AC1416" s="163">
        <f t="shared" si="3869"/>
        <v>1</v>
      </c>
      <c r="AD1416" s="163">
        <f t="shared" si="3870"/>
        <v>0</v>
      </c>
      <c r="AE1416" s="163">
        <f t="shared" si="3871"/>
        <v>0</v>
      </c>
      <c r="AF1416" s="163">
        <f t="shared" si="3872"/>
        <v>0</v>
      </c>
      <c r="AG1416" s="163">
        <f t="shared" si="3873"/>
        <v>0</v>
      </c>
      <c r="AH1416" s="163">
        <f t="shared" si="3874"/>
        <v>0</v>
      </c>
      <c r="AI1416" s="163">
        <f t="shared" si="3875"/>
        <v>0</v>
      </c>
      <c r="AJ1416" s="163">
        <f t="shared" si="3876"/>
        <v>0</v>
      </c>
      <c r="AK1416" s="163">
        <f t="shared" si="3877"/>
        <v>0</v>
      </c>
      <c r="AL1416" s="163">
        <f t="shared" si="3878"/>
        <v>0</v>
      </c>
      <c r="AM1416" s="163">
        <f t="shared" si="3879"/>
        <v>0</v>
      </c>
    </row>
    <row r="1417" spans="1:39" outlineLevel="2">
      <c r="A1417" s="11">
        <f>ROW()</f>
        <v>1417</v>
      </c>
      <c r="C1417" s="6" t="s">
        <v>511</v>
      </c>
      <c r="D1417" s="39"/>
      <c r="E1417" s="39"/>
      <c r="F1417" s="39"/>
      <c r="G1417" s="39"/>
      <c r="H1417" s="39"/>
      <c r="I1417" s="9"/>
      <c r="J1417" s="39"/>
      <c r="K1417" s="163"/>
      <c r="L1417" s="163"/>
      <c r="M1417" s="163"/>
      <c r="N1417" s="163"/>
      <c r="O1417" s="163"/>
      <c r="P1417" s="163"/>
      <c r="Q1417" s="163"/>
      <c r="R1417" s="163"/>
      <c r="S1417" s="163"/>
      <c r="T1417" s="164">
        <f>Inputs!$E$71</f>
        <v>20</v>
      </c>
      <c r="U1417" s="163">
        <f t="shared" si="3861"/>
        <v>19</v>
      </c>
      <c r="V1417" s="163">
        <f t="shared" si="3862"/>
        <v>18</v>
      </c>
      <c r="W1417" s="163">
        <f t="shared" si="3863"/>
        <v>17</v>
      </c>
      <c r="X1417" s="163">
        <f t="shared" si="3864"/>
        <v>16</v>
      </c>
      <c r="Y1417" s="163">
        <f t="shared" si="3865"/>
        <v>15</v>
      </c>
      <c r="Z1417" s="163">
        <f t="shared" si="3866"/>
        <v>14</v>
      </c>
      <c r="AA1417" s="163">
        <f t="shared" si="3867"/>
        <v>13</v>
      </c>
      <c r="AB1417" s="163">
        <f t="shared" si="3868"/>
        <v>12</v>
      </c>
      <c r="AC1417" s="163">
        <f t="shared" si="3869"/>
        <v>11</v>
      </c>
      <c r="AD1417" s="163">
        <f t="shared" si="3870"/>
        <v>10</v>
      </c>
      <c r="AE1417" s="163">
        <f t="shared" si="3871"/>
        <v>9</v>
      </c>
      <c r="AF1417" s="163">
        <f t="shared" si="3872"/>
        <v>8</v>
      </c>
      <c r="AG1417" s="163">
        <f t="shared" si="3873"/>
        <v>7</v>
      </c>
      <c r="AH1417" s="163">
        <f t="shared" si="3874"/>
        <v>6</v>
      </c>
      <c r="AI1417" s="163">
        <f t="shared" si="3875"/>
        <v>5</v>
      </c>
      <c r="AJ1417" s="163">
        <f t="shared" si="3876"/>
        <v>4</v>
      </c>
      <c r="AK1417" s="163">
        <f t="shared" si="3877"/>
        <v>3</v>
      </c>
      <c r="AL1417" s="163">
        <f t="shared" si="3878"/>
        <v>2</v>
      </c>
      <c r="AM1417" s="163">
        <f t="shared" si="3879"/>
        <v>1</v>
      </c>
    </row>
    <row r="1418" spans="1:39" outlineLevel="2">
      <c r="A1418" s="11">
        <f>ROW()</f>
        <v>1418</v>
      </c>
      <c r="C1418" s="6" t="s">
        <v>655</v>
      </c>
      <c r="D1418" s="39"/>
      <c r="E1418" s="39"/>
      <c r="F1418" s="39"/>
      <c r="G1418" s="39"/>
      <c r="H1418" s="39"/>
      <c r="I1418" s="9"/>
      <c r="J1418" s="39"/>
      <c r="K1418" s="163"/>
      <c r="L1418" s="163"/>
      <c r="M1418" s="163"/>
      <c r="N1418" s="163"/>
      <c r="O1418" s="163"/>
      <c r="P1418" s="163"/>
      <c r="Q1418" s="163"/>
      <c r="R1418" s="163"/>
      <c r="S1418" s="163"/>
      <c r="T1418" s="164"/>
      <c r="U1418" s="163"/>
      <c r="V1418" s="163"/>
      <c r="W1418" s="163"/>
      <c r="X1418" s="163"/>
      <c r="Y1418" s="163"/>
      <c r="Z1418" s="163"/>
      <c r="AA1418" s="163"/>
      <c r="AB1418" s="163"/>
      <c r="AC1418" s="163"/>
      <c r="AD1418" s="163"/>
      <c r="AE1418" s="163"/>
      <c r="AF1418" s="163"/>
      <c r="AG1418" s="163"/>
      <c r="AH1418" s="163"/>
      <c r="AI1418" s="163"/>
      <c r="AJ1418" s="163"/>
      <c r="AK1418" s="163"/>
      <c r="AL1418" s="163"/>
      <c r="AM1418" s="163"/>
    </row>
    <row r="1419" spans="1:39" outlineLevel="2">
      <c r="A1419" s="11">
        <f>ROW()</f>
        <v>1419</v>
      </c>
      <c r="C1419" s="6" t="s">
        <v>656</v>
      </c>
      <c r="D1419" s="39"/>
      <c r="E1419" s="39"/>
      <c r="F1419" s="39"/>
      <c r="G1419" s="39"/>
      <c r="H1419" s="39"/>
      <c r="I1419" s="9"/>
      <c r="J1419" s="39"/>
      <c r="K1419" s="163"/>
      <c r="L1419" s="163"/>
      <c r="M1419" s="163"/>
      <c r="N1419" s="163"/>
      <c r="O1419" s="163"/>
      <c r="P1419" s="163"/>
      <c r="Q1419" s="163"/>
      <c r="R1419" s="163"/>
      <c r="S1419" s="163"/>
      <c r="T1419" s="164"/>
      <c r="U1419" s="163"/>
      <c r="V1419" s="163"/>
      <c r="W1419" s="163"/>
      <c r="X1419" s="163"/>
      <c r="Y1419" s="163"/>
      <c r="Z1419" s="163"/>
      <c r="AA1419" s="163"/>
      <c r="AB1419" s="163"/>
      <c r="AC1419" s="163"/>
      <c r="AD1419" s="163"/>
      <c r="AE1419" s="163"/>
      <c r="AF1419" s="163"/>
      <c r="AG1419" s="163"/>
      <c r="AH1419" s="163"/>
      <c r="AI1419" s="163"/>
      <c r="AJ1419" s="163"/>
      <c r="AK1419" s="163"/>
      <c r="AL1419" s="163"/>
      <c r="AM1419" s="163"/>
    </row>
    <row r="1420" spans="1:39" outlineLevel="2">
      <c r="A1420" s="11">
        <f>ROW()</f>
        <v>1420</v>
      </c>
      <c r="C1420" s="6" t="s">
        <v>667</v>
      </c>
      <c r="D1420" s="39"/>
      <c r="E1420" s="39"/>
      <c r="F1420" s="39"/>
      <c r="G1420" s="39"/>
      <c r="H1420" s="39"/>
      <c r="I1420" s="9"/>
      <c r="J1420" s="39"/>
      <c r="K1420" s="163"/>
      <c r="L1420" s="163"/>
      <c r="M1420" s="163"/>
      <c r="N1420" s="163"/>
      <c r="O1420" s="163"/>
      <c r="P1420" s="163"/>
      <c r="Q1420" s="163"/>
      <c r="R1420" s="163"/>
      <c r="S1420" s="163"/>
      <c r="T1420" s="164"/>
      <c r="U1420" s="163"/>
      <c r="V1420" s="163"/>
      <c r="W1420" s="163"/>
      <c r="X1420" s="163"/>
      <c r="Y1420" s="163"/>
      <c r="Z1420" s="163"/>
      <c r="AA1420" s="163"/>
      <c r="AB1420" s="163"/>
      <c r="AC1420" s="163"/>
      <c r="AD1420" s="163"/>
      <c r="AE1420" s="163"/>
      <c r="AF1420" s="163"/>
      <c r="AG1420" s="163"/>
      <c r="AH1420" s="163"/>
      <c r="AI1420" s="163"/>
      <c r="AJ1420" s="163"/>
      <c r="AK1420" s="163"/>
      <c r="AL1420" s="163"/>
      <c r="AM1420" s="163"/>
    </row>
    <row r="1421" spans="1:39" outlineLevel="2">
      <c r="A1421" s="11">
        <f>ROW()</f>
        <v>1421</v>
      </c>
      <c r="C1421" s="6" t="s">
        <v>212</v>
      </c>
      <c r="D1421" s="39"/>
      <c r="E1421" s="39"/>
      <c r="F1421" s="39"/>
      <c r="G1421" s="39"/>
      <c r="H1421" s="39"/>
      <c r="I1421" s="9"/>
      <c r="J1421" s="39"/>
      <c r="K1421" s="163"/>
      <c r="L1421" s="163"/>
      <c r="M1421" s="163"/>
      <c r="N1421" s="163"/>
      <c r="O1421" s="163"/>
      <c r="P1421" s="163"/>
      <c r="Q1421" s="163"/>
      <c r="R1421" s="163"/>
      <c r="S1421" s="163"/>
      <c r="T1421" s="164"/>
      <c r="U1421" s="163"/>
      <c r="V1421" s="163"/>
      <c r="W1421" s="163"/>
      <c r="X1421" s="163"/>
      <c r="Y1421" s="163"/>
      <c r="Z1421" s="163"/>
      <c r="AA1421" s="163"/>
      <c r="AB1421" s="163"/>
      <c r="AC1421" s="163"/>
      <c r="AD1421" s="163"/>
      <c r="AE1421" s="163"/>
      <c r="AF1421" s="163"/>
      <c r="AG1421" s="163"/>
      <c r="AH1421" s="163"/>
      <c r="AI1421" s="163"/>
      <c r="AJ1421" s="163"/>
      <c r="AK1421" s="163"/>
      <c r="AL1421" s="163"/>
      <c r="AM1421" s="163"/>
    </row>
    <row r="1422" spans="1:39" outlineLevel="2">
      <c r="A1422" s="11">
        <f>ROW()</f>
        <v>1422</v>
      </c>
      <c r="C1422" s="30" t="s">
        <v>362</v>
      </c>
      <c r="D1422" s="90"/>
      <c r="E1422" s="90"/>
      <c r="F1422" s="90"/>
      <c r="G1422" s="90"/>
      <c r="H1422" s="90"/>
      <c r="I1422" s="15"/>
      <c r="J1422" s="90"/>
      <c r="K1422" s="15"/>
      <c r="L1422" s="15"/>
      <c r="M1422" s="15"/>
      <c r="N1422" s="15"/>
      <c r="O1422" s="15"/>
      <c r="P1422" s="15"/>
      <c r="Q1422" s="15"/>
      <c r="R1422" s="15"/>
      <c r="S1422" s="15"/>
      <c r="T1422" s="288">
        <f>Inputs!$E$76</f>
        <v>5</v>
      </c>
      <c r="U1422" s="928">
        <f t="shared" ref="U1422" si="3880">MAX(0,T1422-1)</f>
        <v>4</v>
      </c>
      <c r="V1422" s="928">
        <f t="shared" ref="V1422" si="3881">MAX(0,U1422-1)</f>
        <v>3</v>
      </c>
      <c r="W1422" s="928">
        <f t="shared" ref="W1422" si="3882">MAX(0,V1422-1)</f>
        <v>2</v>
      </c>
      <c r="X1422" s="928">
        <f t="shared" ref="X1422" si="3883">MAX(0,W1422-1)</f>
        <v>1</v>
      </c>
      <c r="Y1422" s="928">
        <f t="shared" ref="Y1422" si="3884">MAX(0,X1422-1)</f>
        <v>0</v>
      </c>
      <c r="Z1422" s="928">
        <f t="shared" ref="Z1422" si="3885">MAX(0,Y1422-1)</f>
        <v>0</v>
      </c>
      <c r="AA1422" s="928">
        <f t="shared" ref="AA1422" si="3886">MAX(0,Z1422-1)</f>
        <v>0</v>
      </c>
      <c r="AB1422" s="928">
        <f t="shared" ref="AB1422" si="3887">MAX(0,AA1422-1)</f>
        <v>0</v>
      </c>
      <c r="AC1422" s="928">
        <f t="shared" ref="AC1422" si="3888">MAX(0,AB1422-1)</f>
        <v>0</v>
      </c>
      <c r="AD1422" s="928">
        <f t="shared" ref="AD1422" si="3889">MAX(0,AC1422-1)</f>
        <v>0</v>
      </c>
      <c r="AE1422" s="928">
        <f t="shared" ref="AE1422" si="3890">MAX(0,AD1422-1)</f>
        <v>0</v>
      </c>
      <c r="AF1422" s="928">
        <f t="shared" ref="AF1422" si="3891">MAX(0,AE1422-1)</f>
        <v>0</v>
      </c>
      <c r="AG1422" s="928">
        <f t="shared" ref="AG1422" si="3892">MAX(0,AF1422-1)</f>
        <v>0</v>
      </c>
      <c r="AH1422" s="928">
        <f t="shared" ref="AH1422" si="3893">MAX(0,AG1422-1)</f>
        <v>0</v>
      </c>
      <c r="AI1422" s="928">
        <f t="shared" ref="AI1422" si="3894">MAX(0,AH1422-1)</f>
        <v>0</v>
      </c>
      <c r="AJ1422" s="928">
        <f t="shared" ref="AJ1422" si="3895">MAX(0,AI1422-1)</f>
        <v>0</v>
      </c>
      <c r="AK1422" s="928">
        <f t="shared" ref="AK1422" si="3896">MAX(0,AJ1422-1)</f>
        <v>0</v>
      </c>
      <c r="AL1422" s="928">
        <f t="shared" ref="AL1422" si="3897">MAX(0,AK1422-1)</f>
        <v>0</v>
      </c>
      <c r="AM1422" s="928">
        <f t="shared" ref="AM1422" si="3898">MAX(0,AL1422-1)</f>
        <v>0</v>
      </c>
    </row>
    <row r="1423" spans="1:39" outlineLevel="2">
      <c r="A1423" s="11">
        <f>ROW()</f>
        <v>1423</v>
      </c>
      <c r="D1423" s="39"/>
      <c r="E1423" s="39"/>
      <c r="F1423" s="39"/>
      <c r="G1423" s="39"/>
      <c r="H1423" s="3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</row>
    <row r="1424" spans="1:39" outlineLevel="2">
      <c r="A1424" s="11">
        <f>ROW()</f>
        <v>1424</v>
      </c>
      <c r="B1424" s="343" t="s">
        <v>68</v>
      </c>
      <c r="D1424" s="39"/>
      <c r="E1424" s="39"/>
      <c r="F1424" s="39"/>
      <c r="G1424" s="39"/>
      <c r="H1424" s="39"/>
      <c r="I1424" s="39"/>
      <c r="J1424" s="39"/>
      <c r="K1424" s="39"/>
      <c r="L1424" s="39"/>
      <c r="M1424" s="39"/>
      <c r="N1424" s="39"/>
      <c r="O1424" s="39"/>
      <c r="P1424" s="39"/>
      <c r="Q1424" s="39"/>
      <c r="R1424" s="39"/>
      <c r="S1424" s="39"/>
      <c r="T1424" s="39"/>
      <c r="U1424" s="39"/>
      <c r="V1424" s="39"/>
      <c r="W1424" s="39"/>
      <c r="X1424" s="39"/>
      <c r="Y1424" s="39"/>
      <c r="Z1424" s="39"/>
      <c r="AA1424" s="39"/>
      <c r="AB1424" s="39"/>
      <c r="AC1424" s="39"/>
      <c r="AD1424" s="39"/>
      <c r="AE1424" s="39"/>
      <c r="AF1424" s="39"/>
      <c r="AG1424" s="39"/>
      <c r="AH1424" s="39"/>
      <c r="AI1424" s="39"/>
      <c r="AJ1424" s="39"/>
      <c r="AK1424" s="39"/>
      <c r="AL1424" s="39"/>
      <c r="AM1424" s="39"/>
    </row>
    <row r="1425" spans="1:39" outlineLevel="2">
      <c r="A1425" s="11">
        <f>ROW()</f>
        <v>1425</v>
      </c>
      <c r="C1425" s="6" t="s">
        <v>2</v>
      </c>
      <c r="D1425" s="39"/>
      <c r="E1425" s="39"/>
      <c r="F1425" s="39"/>
      <c r="G1425" s="39"/>
      <c r="H1425" s="39"/>
      <c r="I1425" s="39"/>
      <c r="J1425" s="39"/>
      <c r="K1425" s="39"/>
      <c r="L1425" s="39"/>
      <c r="M1425" s="39"/>
      <c r="N1425" s="39"/>
      <c r="O1425" s="39"/>
      <c r="P1425" s="39"/>
      <c r="Q1425" s="39"/>
      <c r="R1425" s="39"/>
      <c r="S1425" s="9">
        <f t="shared" ref="S1425:T1428" si="3899">R1485</f>
        <v>0</v>
      </c>
      <c r="T1425" s="9">
        <f t="shared" si="3899"/>
        <v>489.95989998000005</v>
      </c>
      <c r="U1425" s="9">
        <f t="shared" ref="U1425:AC1425" si="3900">T1485</f>
        <v>465.46190498100003</v>
      </c>
      <c r="V1425" s="9">
        <f t="shared" si="3900"/>
        <v>440.96390998200002</v>
      </c>
      <c r="W1425" s="9">
        <f t="shared" si="3900"/>
        <v>416.465914983</v>
      </c>
      <c r="X1425" s="9">
        <f t="shared" si="3900"/>
        <v>391.96791998399999</v>
      </c>
      <c r="Y1425" s="9">
        <f t="shared" si="3900"/>
        <v>367.46992498499998</v>
      </c>
      <c r="Z1425" s="9">
        <f t="shared" si="3900"/>
        <v>342.97192998599996</v>
      </c>
      <c r="AA1425" s="9">
        <f t="shared" si="3900"/>
        <v>318.47393498699995</v>
      </c>
      <c r="AB1425" s="9">
        <f t="shared" si="3900"/>
        <v>293.97593998799994</v>
      </c>
      <c r="AC1425" s="9">
        <f t="shared" si="3900"/>
        <v>269.47794498899992</v>
      </c>
      <c r="AD1425" s="9">
        <f t="shared" ref="AD1425:AH1428" si="3901">AC1485</f>
        <v>244.97994998999994</v>
      </c>
      <c r="AE1425" s="9">
        <f t="shared" si="3901"/>
        <v>220.48195499099995</v>
      </c>
      <c r="AF1425" s="9">
        <f t="shared" si="3901"/>
        <v>195.98395999199997</v>
      </c>
      <c r="AG1425" s="9">
        <f t="shared" si="3901"/>
        <v>171.48596499299998</v>
      </c>
      <c r="AH1425" s="9">
        <f t="shared" si="3901"/>
        <v>146.987969994</v>
      </c>
      <c r="AI1425" s="9">
        <f t="shared" ref="AI1425:AM1433" si="3902">AH1485</f>
        <v>122.489974995</v>
      </c>
      <c r="AJ1425" s="9">
        <f t="shared" si="3902"/>
        <v>97.991979995999998</v>
      </c>
      <c r="AK1425" s="9">
        <f t="shared" si="3902"/>
        <v>73.493984996999998</v>
      </c>
      <c r="AL1425" s="9">
        <f t="shared" si="3902"/>
        <v>48.995989997999999</v>
      </c>
      <c r="AM1425" s="9">
        <f t="shared" si="3902"/>
        <v>24.497994998999999</v>
      </c>
    </row>
    <row r="1426" spans="1:39" outlineLevel="2">
      <c r="A1426" s="11">
        <f>ROW()</f>
        <v>1426</v>
      </c>
      <c r="C1426" s="6" t="s">
        <v>3</v>
      </c>
      <c r="D1426" s="39"/>
      <c r="E1426" s="39"/>
      <c r="F1426" s="39"/>
      <c r="G1426" s="39"/>
      <c r="H1426" s="39"/>
      <c r="I1426" s="39"/>
      <c r="J1426" s="39"/>
      <c r="K1426" s="39"/>
      <c r="L1426" s="39"/>
      <c r="M1426" s="39"/>
      <c r="N1426" s="39"/>
      <c r="O1426" s="39"/>
      <c r="P1426" s="39"/>
      <c r="Q1426" s="39"/>
      <c r="R1426" s="39"/>
      <c r="S1426" s="9">
        <f t="shared" si="3899"/>
        <v>0</v>
      </c>
      <c r="T1426" s="9">
        <f t="shared" si="3899"/>
        <v>110.75737328037005</v>
      </c>
      <c r="U1426" s="9">
        <f t="shared" ref="U1426:AC1426" si="3903">T1486</f>
        <v>105.21950461635154</v>
      </c>
      <c r="V1426" s="9">
        <f t="shared" si="3903"/>
        <v>99.681635952333039</v>
      </c>
      <c r="W1426" s="9">
        <f t="shared" si="3903"/>
        <v>94.130804523775822</v>
      </c>
      <c r="X1426" s="9">
        <f t="shared" si="3903"/>
        <v>88.579307096807938</v>
      </c>
      <c r="Y1426" s="9">
        <f t="shared" si="3903"/>
        <v>82.782921634400253</v>
      </c>
      <c r="Z1426" s="9">
        <f t="shared" si="3903"/>
        <v>77.264060192106896</v>
      </c>
      <c r="AA1426" s="9">
        <f t="shared" si="3903"/>
        <v>71.74519874981354</v>
      </c>
      <c r="AB1426" s="9">
        <f t="shared" si="3903"/>
        <v>66.226337307520197</v>
      </c>
      <c r="AC1426" s="9">
        <f t="shared" si="3903"/>
        <v>60.707475865226847</v>
      </c>
      <c r="AD1426" s="9">
        <f t="shared" si="3901"/>
        <v>55.188614422933497</v>
      </c>
      <c r="AE1426" s="9">
        <f t="shared" si="3901"/>
        <v>49.669752980640148</v>
      </c>
      <c r="AF1426" s="9">
        <f t="shared" si="3901"/>
        <v>44.150891538346798</v>
      </c>
      <c r="AG1426" s="9">
        <f t="shared" si="3901"/>
        <v>38.632030096053448</v>
      </c>
      <c r="AH1426" s="9">
        <f t="shared" si="3901"/>
        <v>33.113168653760098</v>
      </c>
      <c r="AI1426" s="9">
        <f t="shared" si="3902"/>
        <v>27.594307211466749</v>
      </c>
      <c r="AJ1426" s="9">
        <f t="shared" si="3902"/>
        <v>22.075445769173399</v>
      </c>
      <c r="AK1426" s="9">
        <f t="shared" si="3902"/>
        <v>16.556584326880049</v>
      </c>
      <c r="AL1426" s="9">
        <f t="shared" si="3902"/>
        <v>11.037722884586699</v>
      </c>
      <c r="AM1426" s="9">
        <f t="shared" si="3902"/>
        <v>5.5188614422933497</v>
      </c>
    </row>
    <row r="1427" spans="1:39" outlineLevel="2">
      <c r="A1427" s="11">
        <f>ROW()</f>
        <v>1427</v>
      </c>
      <c r="C1427" s="6" t="s">
        <v>4</v>
      </c>
      <c r="D1427" s="39"/>
      <c r="E1427" s="39"/>
      <c r="F1427" s="39"/>
      <c r="G1427" s="39"/>
      <c r="H1427" s="39"/>
      <c r="I1427" s="39"/>
      <c r="J1427" s="39"/>
      <c r="K1427" s="39"/>
      <c r="L1427" s="39"/>
      <c r="M1427" s="39"/>
      <c r="N1427" s="39"/>
      <c r="O1427" s="39"/>
      <c r="P1427" s="39"/>
      <c r="Q1427" s="39"/>
      <c r="R1427" s="39"/>
      <c r="S1427" s="9">
        <f t="shared" si="3899"/>
        <v>0</v>
      </c>
      <c r="T1427" s="9">
        <f t="shared" si="3899"/>
        <v>4.7555367100000003</v>
      </c>
      <c r="U1427" s="9">
        <f t="shared" ref="U1427:AC1427" si="3904">T1487</f>
        <v>4.4385009293333333</v>
      </c>
      <c r="V1427" s="9">
        <f t="shared" si="3904"/>
        <v>4.1214651486666662</v>
      </c>
      <c r="W1427" s="9">
        <f t="shared" si="3904"/>
        <v>3.8044293679999996</v>
      </c>
      <c r="X1427" s="9">
        <f t="shared" si="3904"/>
        <v>3.487393587333333</v>
      </c>
      <c r="Y1427" s="9">
        <f t="shared" si="3904"/>
        <v>3.1703578066666664</v>
      </c>
      <c r="Z1427" s="9">
        <f t="shared" si="3904"/>
        <v>2.8533220259999998</v>
      </c>
      <c r="AA1427" s="9">
        <f t="shared" si="3904"/>
        <v>2.5362862453333332</v>
      </c>
      <c r="AB1427" s="9">
        <f t="shared" si="3904"/>
        <v>2.2192504646666666</v>
      </c>
      <c r="AC1427" s="9">
        <f t="shared" si="3904"/>
        <v>1.902214684</v>
      </c>
      <c r="AD1427" s="9">
        <f t="shared" si="3901"/>
        <v>1.5851789033333334</v>
      </c>
      <c r="AE1427" s="9">
        <f t="shared" si="3901"/>
        <v>1.2681431226666668</v>
      </c>
      <c r="AF1427" s="9">
        <f t="shared" si="3901"/>
        <v>0.95110734200000013</v>
      </c>
      <c r="AG1427" s="9">
        <f t="shared" si="3901"/>
        <v>0.63407156133333342</v>
      </c>
      <c r="AH1427" s="9">
        <f t="shared" si="3901"/>
        <v>0.31703578066666671</v>
      </c>
      <c r="AI1427" s="9">
        <f t="shared" si="3902"/>
        <v>0</v>
      </c>
      <c r="AJ1427" s="9">
        <f t="shared" si="3902"/>
        <v>0</v>
      </c>
      <c r="AK1427" s="9">
        <f t="shared" si="3902"/>
        <v>0</v>
      </c>
      <c r="AL1427" s="9">
        <f t="shared" si="3902"/>
        <v>0</v>
      </c>
      <c r="AM1427" s="9">
        <f t="shared" si="3902"/>
        <v>0</v>
      </c>
    </row>
    <row r="1428" spans="1:39" outlineLevel="2">
      <c r="A1428" s="11">
        <f>ROW()</f>
        <v>1428</v>
      </c>
      <c r="C1428" s="6" t="s">
        <v>5</v>
      </c>
      <c r="D1428" s="39"/>
      <c r="E1428" s="39"/>
      <c r="F1428" s="39"/>
      <c r="G1428" s="39"/>
      <c r="H1428" s="39"/>
      <c r="I1428" s="39"/>
      <c r="J1428" s="39"/>
      <c r="K1428" s="39"/>
      <c r="L1428" s="39"/>
      <c r="M1428" s="39"/>
      <c r="N1428" s="39"/>
      <c r="O1428" s="39"/>
      <c r="P1428" s="39"/>
      <c r="Q1428" s="39"/>
      <c r="R1428" s="39"/>
      <c r="S1428" s="9">
        <f t="shared" si="3899"/>
        <v>0</v>
      </c>
      <c r="T1428" s="9">
        <f t="shared" si="3899"/>
        <v>12.727538799630002</v>
      </c>
      <c r="U1428" s="9">
        <f t="shared" ref="U1428:AC1428" si="3905">T1488</f>
        <v>12.091161859648501</v>
      </c>
      <c r="V1428" s="9">
        <f t="shared" si="3905"/>
        <v>11.454784919667002</v>
      </c>
      <c r="W1428" s="9">
        <f t="shared" si="3905"/>
        <v>10.816494232331985</v>
      </c>
      <c r="X1428" s="9">
        <f t="shared" si="3905"/>
        <v>10.178105220855382</v>
      </c>
      <c r="Y1428" s="9">
        <f t="shared" si="3905"/>
        <v>9.5035623605349393</v>
      </c>
      <c r="Z1428" s="9">
        <f t="shared" si="3905"/>
        <v>8.8699915364992759</v>
      </c>
      <c r="AA1428" s="9">
        <f t="shared" si="3905"/>
        <v>8.2364207124636124</v>
      </c>
      <c r="AB1428" s="9">
        <f t="shared" si="3905"/>
        <v>7.6028498884279498</v>
      </c>
      <c r="AC1428" s="9">
        <f t="shared" si="3905"/>
        <v>6.9692790643922873</v>
      </c>
      <c r="AD1428" s="9">
        <f t="shared" si="3901"/>
        <v>6.3357082403566247</v>
      </c>
      <c r="AE1428" s="9">
        <f t="shared" si="3901"/>
        <v>5.7021374163209622</v>
      </c>
      <c r="AF1428" s="9">
        <f t="shared" si="3901"/>
        <v>5.0685665922852996</v>
      </c>
      <c r="AG1428" s="9">
        <f t="shared" si="3901"/>
        <v>4.434995768249637</v>
      </c>
      <c r="AH1428" s="9">
        <f t="shared" si="3901"/>
        <v>3.8014249442139745</v>
      </c>
      <c r="AI1428" s="9">
        <f t="shared" si="3902"/>
        <v>3.1678541201783119</v>
      </c>
      <c r="AJ1428" s="9">
        <f t="shared" si="3902"/>
        <v>2.5342832961426494</v>
      </c>
      <c r="AK1428" s="9">
        <f t="shared" si="3902"/>
        <v>1.900712472106987</v>
      </c>
      <c r="AL1428" s="9">
        <f t="shared" si="3902"/>
        <v>1.2671416480713247</v>
      </c>
      <c r="AM1428" s="9">
        <f t="shared" si="3902"/>
        <v>0.63357082403566234</v>
      </c>
    </row>
    <row r="1429" spans="1:39" outlineLevel="2">
      <c r="A1429" s="11">
        <f>ROW()</f>
        <v>1429</v>
      </c>
      <c r="C1429" s="6" t="s">
        <v>473</v>
      </c>
      <c r="D1429" s="39"/>
      <c r="E1429" s="39"/>
      <c r="F1429" s="39"/>
      <c r="G1429" s="39"/>
      <c r="H1429" s="39"/>
      <c r="I1429" s="39"/>
      <c r="J1429" s="39"/>
      <c r="K1429" s="39"/>
      <c r="L1429" s="39"/>
      <c r="M1429" s="39"/>
      <c r="N1429" s="39"/>
      <c r="O1429" s="39"/>
      <c r="P1429" s="39"/>
      <c r="Q1429" s="39"/>
      <c r="R1429" s="39"/>
      <c r="S1429" s="9">
        <f t="shared" ref="S1429:S1431" si="3906">R1489</f>
        <v>0</v>
      </c>
      <c r="T1429" s="9">
        <f t="shared" ref="T1429:T1431" si="3907">S1489</f>
        <v>0</v>
      </c>
      <c r="U1429" s="9">
        <f t="shared" ref="U1429:U1431" si="3908">T1489</f>
        <v>0</v>
      </c>
      <c r="V1429" s="9">
        <f t="shared" ref="V1429:V1431" si="3909">U1489</f>
        <v>0</v>
      </c>
      <c r="W1429" s="9">
        <f t="shared" ref="W1429:W1431" si="3910">V1489</f>
        <v>0</v>
      </c>
      <c r="X1429" s="9">
        <f t="shared" ref="X1429:X1431" si="3911">W1489</f>
        <v>0</v>
      </c>
      <c r="Y1429" s="9">
        <f t="shared" ref="Y1429:Y1431" si="3912">X1489</f>
        <v>0</v>
      </c>
      <c r="Z1429" s="9">
        <f t="shared" ref="Z1429:Z1431" si="3913">Y1489</f>
        <v>0</v>
      </c>
      <c r="AA1429" s="9">
        <f t="shared" ref="AA1429:AA1431" si="3914">Z1489</f>
        <v>0</v>
      </c>
      <c r="AB1429" s="9">
        <f t="shared" ref="AB1429:AB1431" si="3915">AA1489</f>
        <v>0</v>
      </c>
      <c r="AC1429" s="9">
        <f t="shared" ref="AC1429:AC1431" si="3916">AB1489</f>
        <v>0</v>
      </c>
      <c r="AD1429" s="9">
        <f t="shared" ref="AD1429:AD1431" si="3917">AC1489</f>
        <v>0</v>
      </c>
      <c r="AE1429" s="9">
        <f t="shared" ref="AE1429:AE1431" si="3918">AD1489</f>
        <v>0</v>
      </c>
      <c r="AF1429" s="9">
        <f t="shared" ref="AF1429:AF1431" si="3919">AE1489</f>
        <v>0</v>
      </c>
      <c r="AG1429" s="9">
        <f t="shared" ref="AG1429:AG1431" si="3920">AF1489</f>
        <v>0</v>
      </c>
      <c r="AH1429" s="9">
        <f t="shared" ref="AH1429:AH1431" si="3921">AG1489</f>
        <v>0</v>
      </c>
      <c r="AI1429" s="9">
        <f t="shared" si="3902"/>
        <v>0</v>
      </c>
      <c r="AJ1429" s="9">
        <f t="shared" si="3902"/>
        <v>0</v>
      </c>
      <c r="AK1429" s="9">
        <f t="shared" si="3902"/>
        <v>0</v>
      </c>
      <c r="AL1429" s="9">
        <f t="shared" si="3902"/>
        <v>0</v>
      </c>
      <c r="AM1429" s="9">
        <f t="shared" si="3902"/>
        <v>0</v>
      </c>
    </row>
    <row r="1430" spans="1:39" outlineLevel="2">
      <c r="A1430" s="11">
        <f>ROW()</f>
        <v>1430</v>
      </c>
      <c r="C1430" s="6" t="s">
        <v>474</v>
      </c>
      <c r="D1430" s="39"/>
      <c r="E1430" s="39"/>
      <c r="F1430" s="39"/>
      <c r="G1430" s="39"/>
      <c r="H1430" s="39"/>
      <c r="I1430" s="39"/>
      <c r="J1430" s="39"/>
      <c r="K1430" s="39"/>
      <c r="L1430" s="39"/>
      <c r="M1430" s="39"/>
      <c r="N1430" s="39"/>
      <c r="O1430" s="39"/>
      <c r="P1430" s="39"/>
      <c r="Q1430" s="39"/>
      <c r="R1430" s="39"/>
      <c r="S1430" s="9">
        <f t="shared" si="3906"/>
        <v>0</v>
      </c>
      <c r="T1430" s="9">
        <f t="shared" si="3907"/>
        <v>0</v>
      </c>
      <c r="U1430" s="9">
        <f t="shared" si="3908"/>
        <v>0</v>
      </c>
      <c r="V1430" s="9">
        <f t="shared" si="3909"/>
        <v>0</v>
      </c>
      <c r="W1430" s="9">
        <f t="shared" si="3910"/>
        <v>0</v>
      </c>
      <c r="X1430" s="9">
        <f t="shared" si="3911"/>
        <v>0</v>
      </c>
      <c r="Y1430" s="9">
        <f t="shared" si="3912"/>
        <v>0</v>
      </c>
      <c r="Z1430" s="9">
        <f t="shared" si="3913"/>
        <v>0</v>
      </c>
      <c r="AA1430" s="9">
        <f t="shared" si="3914"/>
        <v>0</v>
      </c>
      <c r="AB1430" s="9">
        <f t="shared" si="3915"/>
        <v>0</v>
      </c>
      <c r="AC1430" s="9">
        <f t="shared" si="3916"/>
        <v>0</v>
      </c>
      <c r="AD1430" s="9">
        <f t="shared" si="3917"/>
        <v>0</v>
      </c>
      <c r="AE1430" s="9">
        <f t="shared" si="3918"/>
        <v>0</v>
      </c>
      <c r="AF1430" s="9">
        <f t="shared" si="3919"/>
        <v>0</v>
      </c>
      <c r="AG1430" s="9">
        <f t="shared" si="3920"/>
        <v>0</v>
      </c>
      <c r="AH1430" s="9">
        <f t="shared" si="3921"/>
        <v>0</v>
      </c>
      <c r="AI1430" s="9">
        <f t="shared" si="3902"/>
        <v>0</v>
      </c>
      <c r="AJ1430" s="9">
        <f t="shared" si="3902"/>
        <v>0</v>
      </c>
      <c r="AK1430" s="9">
        <f t="shared" si="3902"/>
        <v>0</v>
      </c>
      <c r="AL1430" s="9">
        <f t="shared" si="3902"/>
        <v>0</v>
      </c>
      <c r="AM1430" s="9">
        <f t="shared" si="3902"/>
        <v>0</v>
      </c>
    </row>
    <row r="1431" spans="1:39" outlineLevel="2">
      <c r="A1431" s="11">
        <f>ROW()</f>
        <v>1431</v>
      </c>
      <c r="C1431" s="6" t="s">
        <v>477</v>
      </c>
      <c r="D1431" s="39"/>
      <c r="E1431" s="39"/>
      <c r="F1431" s="39"/>
      <c r="G1431" s="39"/>
      <c r="H1431" s="39"/>
      <c r="I1431" s="39"/>
      <c r="J1431" s="39"/>
      <c r="K1431" s="39"/>
      <c r="L1431" s="39"/>
      <c r="M1431" s="39"/>
      <c r="N1431" s="39"/>
      <c r="O1431" s="39"/>
      <c r="P1431" s="39"/>
      <c r="Q1431" s="39"/>
      <c r="R1431" s="39"/>
      <c r="S1431" s="9">
        <f t="shared" si="3906"/>
        <v>0</v>
      </c>
      <c r="T1431" s="9">
        <f t="shared" si="3907"/>
        <v>0</v>
      </c>
      <c r="U1431" s="9">
        <f t="shared" si="3908"/>
        <v>0</v>
      </c>
      <c r="V1431" s="9">
        <f t="shared" si="3909"/>
        <v>0</v>
      </c>
      <c r="W1431" s="9">
        <f t="shared" si="3910"/>
        <v>0</v>
      </c>
      <c r="X1431" s="9">
        <f t="shared" si="3911"/>
        <v>0</v>
      </c>
      <c r="Y1431" s="9">
        <f t="shared" si="3912"/>
        <v>0</v>
      </c>
      <c r="Z1431" s="9">
        <f t="shared" si="3913"/>
        <v>0</v>
      </c>
      <c r="AA1431" s="9">
        <f t="shared" si="3914"/>
        <v>0</v>
      </c>
      <c r="AB1431" s="9">
        <f t="shared" si="3915"/>
        <v>0</v>
      </c>
      <c r="AC1431" s="9">
        <f t="shared" si="3916"/>
        <v>0</v>
      </c>
      <c r="AD1431" s="9">
        <f t="shared" si="3917"/>
        <v>0</v>
      </c>
      <c r="AE1431" s="9">
        <f t="shared" si="3918"/>
        <v>0</v>
      </c>
      <c r="AF1431" s="9">
        <f t="shared" si="3919"/>
        <v>0</v>
      </c>
      <c r="AG1431" s="9">
        <f t="shared" si="3920"/>
        <v>0</v>
      </c>
      <c r="AH1431" s="9">
        <f t="shared" si="3921"/>
        <v>0</v>
      </c>
      <c r="AI1431" s="9">
        <f t="shared" si="3902"/>
        <v>0</v>
      </c>
      <c r="AJ1431" s="9">
        <f t="shared" si="3902"/>
        <v>0</v>
      </c>
      <c r="AK1431" s="9">
        <f t="shared" si="3902"/>
        <v>0</v>
      </c>
      <c r="AL1431" s="9">
        <f t="shared" si="3902"/>
        <v>0</v>
      </c>
      <c r="AM1431" s="9">
        <f t="shared" si="3902"/>
        <v>0</v>
      </c>
    </row>
    <row r="1432" spans="1:39" outlineLevel="2">
      <c r="A1432" s="11">
        <f>ROW()</f>
        <v>1432</v>
      </c>
      <c r="C1432" s="6" t="s">
        <v>511</v>
      </c>
      <c r="D1432" s="39"/>
      <c r="E1432" s="39"/>
      <c r="F1432" s="39"/>
      <c r="G1432" s="39"/>
      <c r="H1432" s="39"/>
      <c r="I1432" s="39"/>
      <c r="J1432" s="39"/>
      <c r="K1432" s="39"/>
      <c r="L1432" s="39"/>
      <c r="M1432" s="39"/>
      <c r="N1432" s="39"/>
      <c r="O1432" s="39"/>
      <c r="P1432" s="39"/>
      <c r="Q1432" s="39"/>
      <c r="R1432" s="39"/>
      <c r="S1432" s="9">
        <f t="shared" ref="S1432" si="3922">R1492</f>
        <v>0</v>
      </c>
      <c r="T1432" s="9">
        <f t="shared" ref="T1432" si="3923">S1492</f>
        <v>0</v>
      </c>
      <c r="U1432" s="9">
        <f t="shared" ref="U1432" si="3924">T1492</f>
        <v>0</v>
      </c>
      <c r="V1432" s="9">
        <f t="shared" ref="V1432" si="3925">U1492</f>
        <v>0</v>
      </c>
      <c r="W1432" s="9">
        <f t="shared" ref="W1432" si="3926">V1492</f>
        <v>0</v>
      </c>
      <c r="X1432" s="9">
        <f t="shared" ref="X1432" si="3927">W1492</f>
        <v>0</v>
      </c>
      <c r="Y1432" s="9">
        <f t="shared" ref="Y1432" si="3928">X1492</f>
        <v>0</v>
      </c>
      <c r="Z1432" s="9">
        <f t="shared" ref="Z1432" si="3929">Y1492</f>
        <v>0</v>
      </c>
      <c r="AA1432" s="9">
        <f t="shared" ref="AA1432" si="3930">Z1492</f>
        <v>0</v>
      </c>
      <c r="AB1432" s="9">
        <f t="shared" ref="AB1432" si="3931">AA1492</f>
        <v>0</v>
      </c>
      <c r="AC1432" s="9">
        <f t="shared" ref="AC1432" si="3932">AB1492</f>
        <v>0</v>
      </c>
      <c r="AD1432" s="9">
        <f t="shared" ref="AD1432" si="3933">AC1492</f>
        <v>0</v>
      </c>
      <c r="AE1432" s="9">
        <f t="shared" ref="AE1432" si="3934">AD1492</f>
        <v>0</v>
      </c>
      <c r="AF1432" s="9">
        <f t="shared" ref="AF1432" si="3935">AE1492</f>
        <v>0</v>
      </c>
      <c r="AG1432" s="9">
        <f t="shared" ref="AG1432" si="3936">AF1492</f>
        <v>0</v>
      </c>
      <c r="AH1432" s="9">
        <f t="shared" ref="AH1432" si="3937">AG1492</f>
        <v>0</v>
      </c>
      <c r="AI1432" s="9">
        <f t="shared" si="3902"/>
        <v>0</v>
      </c>
      <c r="AJ1432" s="9">
        <f t="shared" si="3902"/>
        <v>0</v>
      </c>
      <c r="AK1432" s="9">
        <f t="shared" si="3902"/>
        <v>0</v>
      </c>
      <c r="AL1432" s="9">
        <f t="shared" si="3902"/>
        <v>0</v>
      </c>
      <c r="AM1432" s="9">
        <f t="shared" si="3902"/>
        <v>0</v>
      </c>
    </row>
    <row r="1433" spans="1:39" outlineLevel="2">
      <c r="A1433" s="11">
        <f>ROW()</f>
        <v>1433</v>
      </c>
      <c r="C1433" s="6" t="s">
        <v>655</v>
      </c>
      <c r="D1433" s="39"/>
      <c r="E1433" s="39"/>
      <c r="F1433" s="39"/>
      <c r="G1433" s="39"/>
      <c r="H1433" s="39"/>
      <c r="I1433" s="39"/>
      <c r="J1433" s="39"/>
      <c r="K1433" s="39"/>
      <c r="L1433" s="39"/>
      <c r="M1433" s="39"/>
      <c r="N1433" s="39"/>
      <c r="O1433" s="39"/>
      <c r="P1433" s="39"/>
      <c r="Q1433" s="39"/>
      <c r="R1433" s="39"/>
      <c r="S1433" s="9">
        <f t="shared" ref="S1433" si="3938">R1493</f>
        <v>0</v>
      </c>
      <c r="T1433" s="9">
        <f t="shared" ref="T1433" si="3939">S1493</f>
        <v>0</v>
      </c>
      <c r="U1433" s="9">
        <f t="shared" ref="U1433" si="3940">T1493</f>
        <v>0</v>
      </c>
      <c r="V1433" s="9">
        <f t="shared" ref="V1433" si="3941">U1493</f>
        <v>0</v>
      </c>
      <c r="W1433" s="9">
        <f t="shared" ref="W1433" si="3942">V1493</f>
        <v>0</v>
      </c>
      <c r="X1433" s="9">
        <f t="shared" ref="X1433" si="3943">W1493</f>
        <v>0</v>
      </c>
      <c r="Y1433" s="9">
        <f t="shared" ref="Y1433" si="3944">X1493</f>
        <v>0</v>
      </c>
      <c r="Z1433" s="9">
        <f t="shared" ref="Z1433" si="3945">Y1493</f>
        <v>0</v>
      </c>
      <c r="AA1433" s="9">
        <f t="shared" ref="AA1433" si="3946">Z1493</f>
        <v>0</v>
      </c>
      <c r="AB1433" s="9">
        <f t="shared" ref="AB1433" si="3947">AA1493</f>
        <v>0</v>
      </c>
      <c r="AC1433" s="9">
        <f t="shared" ref="AC1433" si="3948">AB1493</f>
        <v>0</v>
      </c>
      <c r="AD1433" s="9">
        <f t="shared" ref="AD1433" si="3949">AC1493</f>
        <v>0</v>
      </c>
      <c r="AE1433" s="9">
        <f t="shared" ref="AE1433" si="3950">AD1493</f>
        <v>0</v>
      </c>
      <c r="AF1433" s="9">
        <f t="shared" ref="AF1433" si="3951">AE1493</f>
        <v>0</v>
      </c>
      <c r="AG1433" s="9">
        <f t="shared" ref="AG1433" si="3952">AF1493</f>
        <v>0</v>
      </c>
      <c r="AH1433" s="9">
        <f t="shared" ref="AH1433" si="3953">AG1493</f>
        <v>0</v>
      </c>
      <c r="AI1433" s="9">
        <f t="shared" si="3902"/>
        <v>0</v>
      </c>
      <c r="AJ1433" s="9">
        <f t="shared" si="3902"/>
        <v>0</v>
      </c>
      <c r="AK1433" s="9">
        <f t="shared" si="3902"/>
        <v>0</v>
      </c>
      <c r="AL1433" s="9">
        <f t="shared" si="3902"/>
        <v>0</v>
      </c>
      <c r="AM1433" s="9">
        <f t="shared" si="3902"/>
        <v>0</v>
      </c>
    </row>
    <row r="1434" spans="1:39" outlineLevel="2">
      <c r="A1434" s="11">
        <f>ROW()</f>
        <v>1434</v>
      </c>
      <c r="C1434" s="6" t="s">
        <v>656</v>
      </c>
      <c r="D1434" s="39"/>
      <c r="E1434" s="39"/>
      <c r="F1434" s="39"/>
      <c r="G1434" s="39"/>
      <c r="H1434" s="39"/>
      <c r="I1434" s="39"/>
      <c r="J1434" s="39"/>
      <c r="K1434" s="39"/>
      <c r="L1434" s="39"/>
      <c r="M1434" s="39"/>
      <c r="N1434" s="39"/>
      <c r="O1434" s="39"/>
      <c r="P1434" s="39"/>
      <c r="Q1434" s="39"/>
      <c r="R1434" s="3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</row>
    <row r="1435" spans="1:39" outlineLevel="2">
      <c r="A1435" s="11">
        <f>ROW()</f>
        <v>1435</v>
      </c>
      <c r="C1435" s="6" t="s">
        <v>667</v>
      </c>
      <c r="D1435" s="39"/>
      <c r="E1435" s="39"/>
      <c r="F1435" s="39"/>
      <c r="G1435" s="39"/>
      <c r="H1435" s="39"/>
      <c r="I1435" s="39"/>
      <c r="J1435" s="39"/>
      <c r="K1435" s="39"/>
      <c r="L1435" s="39"/>
      <c r="M1435" s="39"/>
      <c r="N1435" s="39"/>
      <c r="O1435" s="39"/>
      <c r="P1435" s="39"/>
      <c r="Q1435" s="39"/>
      <c r="R1435" s="3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</row>
    <row r="1436" spans="1:39" outlineLevel="2">
      <c r="A1436" s="11">
        <f>ROW()</f>
        <v>1436</v>
      </c>
      <c r="C1436" s="6" t="s">
        <v>212</v>
      </c>
      <c r="D1436" s="39"/>
      <c r="E1436" s="39"/>
      <c r="F1436" s="39"/>
      <c r="G1436" s="39"/>
      <c r="H1436" s="39"/>
      <c r="I1436" s="39"/>
      <c r="J1436" s="39"/>
      <c r="K1436" s="39"/>
      <c r="L1436" s="39"/>
      <c r="M1436" s="39"/>
      <c r="N1436" s="39"/>
      <c r="O1436" s="39"/>
      <c r="P1436" s="39"/>
      <c r="Q1436" s="39"/>
      <c r="R1436" s="39"/>
      <c r="S1436" s="9">
        <f t="shared" ref="S1436:AC1436" si="3954">R1496</f>
        <v>0</v>
      </c>
      <c r="T1436" s="9">
        <f t="shared" si="3954"/>
        <v>0.66606215000000002</v>
      </c>
      <c r="U1436" s="9">
        <f t="shared" si="3954"/>
        <v>0.66606215000000002</v>
      </c>
      <c r="V1436" s="9">
        <f t="shared" si="3954"/>
        <v>0.66606215000000002</v>
      </c>
      <c r="W1436" s="9">
        <f t="shared" si="3954"/>
        <v>0.66606215000000002</v>
      </c>
      <c r="X1436" s="9">
        <f t="shared" si="3954"/>
        <v>0.66606215000000002</v>
      </c>
      <c r="Y1436" s="9">
        <f t="shared" si="3954"/>
        <v>0.66606215000000002</v>
      </c>
      <c r="Z1436" s="9">
        <f t="shared" si="3954"/>
        <v>0.66606215000000002</v>
      </c>
      <c r="AA1436" s="9">
        <f t="shared" si="3954"/>
        <v>0.66606215000000002</v>
      </c>
      <c r="AB1436" s="9">
        <f t="shared" si="3954"/>
        <v>0.66606215000000002</v>
      </c>
      <c r="AC1436" s="9">
        <f t="shared" si="3954"/>
        <v>0.66606215000000002</v>
      </c>
      <c r="AD1436" s="9">
        <f t="shared" ref="AD1436:AD1437" si="3955">AC1496</f>
        <v>0.66606215000000002</v>
      </c>
      <c r="AE1436" s="9">
        <f t="shared" ref="AE1436:AE1437" si="3956">AD1496</f>
        <v>0.66606215000000002</v>
      </c>
      <c r="AF1436" s="9">
        <f t="shared" ref="AF1436:AF1437" si="3957">AE1496</f>
        <v>0.66606215000000002</v>
      </c>
      <c r="AG1436" s="9">
        <f t="shared" ref="AG1436:AG1437" si="3958">AF1496</f>
        <v>0.66606215000000002</v>
      </c>
      <c r="AH1436" s="9">
        <f t="shared" ref="AH1436:AH1437" si="3959">AG1496</f>
        <v>0.66606215000000002</v>
      </c>
      <c r="AI1436" s="9">
        <f t="shared" ref="AI1436:AI1437" si="3960">AH1496</f>
        <v>0.66606215000000002</v>
      </c>
      <c r="AJ1436" s="9">
        <f t="shared" ref="AJ1436:AJ1437" si="3961">AI1496</f>
        <v>0.66606215000000002</v>
      </c>
      <c r="AK1436" s="9">
        <f t="shared" ref="AK1436:AK1437" si="3962">AJ1496</f>
        <v>0.66606215000000002</v>
      </c>
      <c r="AL1436" s="9">
        <f t="shared" ref="AL1436:AL1437" si="3963">AK1496</f>
        <v>0.66606215000000002</v>
      </c>
      <c r="AM1436" s="9">
        <f t="shared" ref="AM1436:AM1437" si="3964">AL1496</f>
        <v>0.66606215000000002</v>
      </c>
    </row>
    <row r="1437" spans="1:39" outlineLevel="2">
      <c r="A1437" s="11">
        <f>ROW()</f>
        <v>1437</v>
      </c>
      <c r="C1437" s="30" t="s">
        <v>362</v>
      </c>
      <c r="D1437" s="90"/>
      <c r="E1437" s="90"/>
      <c r="F1437" s="90"/>
      <c r="G1437" s="90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15">
        <f t="shared" ref="S1437" si="3965">R1497</f>
        <v>0</v>
      </c>
      <c r="T1437" s="15">
        <f t="shared" ref="T1437" si="3966">S1497</f>
        <v>0</v>
      </c>
      <c r="U1437" s="15">
        <f t="shared" ref="U1437" si="3967">T1497</f>
        <v>0</v>
      </c>
      <c r="V1437" s="15">
        <f t="shared" ref="V1437" si="3968">U1497</f>
        <v>0</v>
      </c>
      <c r="W1437" s="15">
        <f t="shared" ref="W1437" si="3969">V1497</f>
        <v>0</v>
      </c>
      <c r="X1437" s="15">
        <f t="shared" ref="X1437" si="3970">W1497</f>
        <v>0</v>
      </c>
      <c r="Y1437" s="15">
        <f t="shared" ref="Y1437" si="3971">X1497</f>
        <v>0</v>
      </c>
      <c r="Z1437" s="15">
        <f t="shared" ref="Z1437" si="3972">Y1497</f>
        <v>0</v>
      </c>
      <c r="AA1437" s="15">
        <f t="shared" ref="AA1437" si="3973">Z1497</f>
        <v>0</v>
      </c>
      <c r="AB1437" s="15">
        <f t="shared" ref="AB1437" si="3974">AA1497</f>
        <v>0</v>
      </c>
      <c r="AC1437" s="15">
        <f t="shared" ref="AC1437" si="3975">AB1497</f>
        <v>0</v>
      </c>
      <c r="AD1437" s="15">
        <f t="shared" si="3955"/>
        <v>0</v>
      </c>
      <c r="AE1437" s="15">
        <f t="shared" si="3956"/>
        <v>0</v>
      </c>
      <c r="AF1437" s="15">
        <f t="shared" si="3957"/>
        <v>0</v>
      </c>
      <c r="AG1437" s="15">
        <f t="shared" si="3958"/>
        <v>0</v>
      </c>
      <c r="AH1437" s="15">
        <f t="shared" si="3959"/>
        <v>0</v>
      </c>
      <c r="AI1437" s="15">
        <f t="shared" si="3960"/>
        <v>0</v>
      </c>
      <c r="AJ1437" s="15">
        <f t="shared" si="3961"/>
        <v>0</v>
      </c>
      <c r="AK1437" s="15">
        <f t="shared" si="3962"/>
        <v>0</v>
      </c>
      <c r="AL1437" s="15">
        <f t="shared" si="3963"/>
        <v>0</v>
      </c>
      <c r="AM1437" s="15">
        <f t="shared" si="3964"/>
        <v>0</v>
      </c>
    </row>
    <row r="1438" spans="1:39" outlineLevel="2">
      <c r="A1438" s="11">
        <f>ROW()</f>
        <v>1438</v>
      </c>
      <c r="C1438" s="6" t="s">
        <v>1</v>
      </c>
      <c r="D1438" s="39"/>
      <c r="E1438" s="39"/>
      <c r="F1438" s="39"/>
      <c r="G1438" s="39"/>
      <c r="H1438" s="39"/>
      <c r="I1438" s="39"/>
      <c r="J1438" s="39"/>
      <c r="K1438" s="39"/>
      <c r="L1438" s="39"/>
      <c r="M1438" s="39"/>
      <c r="N1438" s="39"/>
      <c r="O1438" s="39"/>
      <c r="P1438" s="39"/>
      <c r="Q1438" s="39"/>
      <c r="R1438" s="39"/>
      <c r="S1438" s="9">
        <f t="shared" ref="S1438" si="3976">SUM(S1425:S1437)</f>
        <v>0</v>
      </c>
      <c r="T1438" s="9">
        <f t="shared" ref="T1438" si="3977">SUM(T1425:T1437)</f>
        <v>618.86641092000013</v>
      </c>
      <c r="U1438" s="9">
        <f t="shared" ref="U1438" si="3978">SUM(U1425:U1437)</f>
        <v>587.87713453633353</v>
      </c>
      <c r="V1438" s="9">
        <f t="shared" ref="V1438" si="3979">SUM(V1425:V1437)</f>
        <v>556.88785815266669</v>
      </c>
      <c r="W1438" s="9">
        <f t="shared" ref="W1438" si="3980">SUM(W1425:W1437)</f>
        <v>525.88370525710775</v>
      </c>
      <c r="X1438" s="9">
        <f t="shared" ref="X1438" si="3981">SUM(X1425:X1437)</f>
        <v>494.87878803899667</v>
      </c>
      <c r="Y1438" s="9">
        <f t="shared" ref="Y1438" si="3982">SUM(Y1425:Y1437)</f>
        <v>463.59282893660185</v>
      </c>
      <c r="Z1438" s="9">
        <f t="shared" ref="Z1438" si="3983">SUM(Z1425:Z1437)</f>
        <v>432.62536589060619</v>
      </c>
      <c r="AA1438" s="9">
        <f t="shared" ref="AA1438" si="3984">SUM(AA1425:AA1437)</f>
        <v>401.65790284461042</v>
      </c>
      <c r="AB1438" s="9">
        <f t="shared" ref="AB1438" si="3985">SUM(AB1425:AB1437)</f>
        <v>370.69043979861482</v>
      </c>
      <c r="AC1438" s="9">
        <f t="shared" ref="AC1438:AG1438" si="3986">SUM(AC1425:AC1437)</f>
        <v>339.7229767526191</v>
      </c>
      <c r="AD1438" s="9">
        <f t="shared" si="3986"/>
        <v>308.75551370662339</v>
      </c>
      <c r="AE1438" s="9">
        <f t="shared" si="3986"/>
        <v>277.78805066062779</v>
      </c>
      <c r="AF1438" s="9">
        <f t="shared" si="3986"/>
        <v>246.82058761463205</v>
      </c>
      <c r="AG1438" s="9">
        <f t="shared" si="3986"/>
        <v>215.85312456863642</v>
      </c>
      <c r="AH1438" s="9">
        <f t="shared" ref="AH1438:AM1438" si="3987">SUM(AH1425:AH1437)</f>
        <v>184.8856615226407</v>
      </c>
      <c r="AI1438" s="9">
        <f t="shared" si="3987"/>
        <v>153.91819847664505</v>
      </c>
      <c r="AJ1438" s="9">
        <f t="shared" si="3987"/>
        <v>123.26777121131605</v>
      </c>
      <c r="AK1438" s="9">
        <f t="shared" si="3987"/>
        <v>92.617343945987031</v>
      </c>
      <c r="AL1438" s="9">
        <f t="shared" si="3987"/>
        <v>61.966916680658024</v>
      </c>
      <c r="AM1438" s="9">
        <f t="shared" si="3987"/>
        <v>31.316489415329009</v>
      </c>
    </row>
    <row r="1439" spans="1:39" outlineLevel="2">
      <c r="A1439" s="11">
        <f>ROW()</f>
        <v>1439</v>
      </c>
      <c r="B1439" s="343" t="s">
        <v>31</v>
      </c>
      <c r="D1439" s="39"/>
      <c r="E1439" s="39"/>
      <c r="F1439" s="39"/>
      <c r="G1439" s="39"/>
      <c r="H1439" s="39"/>
      <c r="I1439" s="39"/>
      <c r="J1439" s="39"/>
      <c r="K1439" s="39"/>
      <c r="L1439" s="39"/>
      <c r="M1439" s="39"/>
      <c r="N1439" s="39"/>
      <c r="O1439" s="39"/>
      <c r="P1439" s="39"/>
      <c r="Q1439" s="39"/>
      <c r="R1439" s="39"/>
      <c r="S1439" s="39"/>
      <c r="T1439" s="39"/>
      <c r="U1439" s="39"/>
      <c r="V1439" s="39"/>
      <c r="W1439" s="39"/>
      <c r="X1439" s="39"/>
      <c r="Y1439" s="39"/>
      <c r="Z1439" s="39"/>
      <c r="AA1439" s="39"/>
      <c r="AB1439" s="39"/>
      <c r="AC1439" s="39"/>
      <c r="AD1439" s="39"/>
      <c r="AE1439" s="39"/>
      <c r="AF1439" s="39"/>
      <c r="AG1439" s="39"/>
      <c r="AH1439" s="39"/>
      <c r="AI1439" s="39"/>
      <c r="AJ1439" s="39"/>
      <c r="AK1439" s="39"/>
      <c r="AL1439" s="39"/>
      <c r="AM1439" s="39"/>
    </row>
    <row r="1440" spans="1:39" outlineLevel="2">
      <c r="A1440" s="11">
        <f>ROW()</f>
        <v>1440</v>
      </c>
      <c r="C1440" s="6" t="s">
        <v>2</v>
      </c>
      <c r="D1440" s="39"/>
      <c r="E1440" s="39"/>
      <c r="F1440" s="39"/>
      <c r="G1440" s="39"/>
      <c r="H1440" s="39"/>
      <c r="I1440" s="39"/>
      <c r="J1440" s="39"/>
      <c r="K1440" s="39"/>
      <c r="L1440" s="39"/>
      <c r="M1440" s="39"/>
      <c r="N1440" s="39"/>
      <c r="O1440" s="39"/>
      <c r="P1440" s="39"/>
      <c r="Q1440" s="39"/>
      <c r="R1440" s="39"/>
      <c r="S1440" s="9">
        <f>S$262</f>
        <v>489.95989998000005</v>
      </c>
      <c r="T1440" s="39"/>
      <c r="U1440" s="39"/>
      <c r="V1440" s="39"/>
      <c r="W1440" s="39"/>
      <c r="X1440" s="39"/>
      <c r="Y1440" s="39"/>
      <c r="Z1440" s="39"/>
      <c r="AA1440" s="39"/>
      <c r="AB1440" s="39"/>
      <c r="AC1440" s="39"/>
      <c r="AD1440" s="39"/>
      <c r="AE1440" s="39"/>
      <c r="AF1440" s="39"/>
      <c r="AG1440" s="39"/>
      <c r="AH1440" s="39"/>
      <c r="AI1440" s="39"/>
      <c r="AJ1440" s="39"/>
      <c r="AK1440" s="39"/>
      <c r="AL1440" s="39"/>
      <c r="AM1440" s="39"/>
    </row>
    <row r="1441" spans="1:39" outlineLevel="2">
      <c r="A1441" s="11">
        <f>ROW()</f>
        <v>1441</v>
      </c>
      <c r="C1441" s="6" t="s">
        <v>3</v>
      </c>
      <c r="D1441" s="39"/>
      <c r="E1441" s="39"/>
      <c r="F1441" s="39"/>
      <c r="G1441" s="39"/>
      <c r="H1441" s="39"/>
      <c r="I1441" s="39"/>
      <c r="J1441" s="39"/>
      <c r="K1441" s="39"/>
      <c r="L1441" s="39"/>
      <c r="M1441" s="39"/>
      <c r="N1441" s="39"/>
      <c r="O1441" s="39"/>
      <c r="P1441" s="39"/>
      <c r="Q1441" s="39"/>
      <c r="R1441" s="39"/>
      <c r="S1441" s="9">
        <f>S$263</f>
        <v>110.75737328037005</v>
      </c>
      <c r="T1441" s="39"/>
      <c r="U1441" s="39"/>
      <c r="V1441" s="39"/>
      <c r="W1441" s="39"/>
      <c r="X1441" s="39"/>
      <c r="Y1441" s="39"/>
      <c r="Z1441" s="39"/>
      <c r="AA1441" s="39"/>
      <c r="AB1441" s="39"/>
      <c r="AC1441" s="39"/>
      <c r="AD1441" s="39"/>
      <c r="AE1441" s="39"/>
      <c r="AF1441" s="39"/>
      <c r="AG1441" s="39"/>
      <c r="AH1441" s="39"/>
      <c r="AI1441" s="39"/>
      <c r="AJ1441" s="39"/>
      <c r="AK1441" s="39"/>
      <c r="AL1441" s="39"/>
      <c r="AM1441" s="39"/>
    </row>
    <row r="1442" spans="1:39" outlineLevel="2">
      <c r="A1442" s="11">
        <f>ROW()</f>
        <v>1442</v>
      </c>
      <c r="C1442" s="6" t="s">
        <v>4</v>
      </c>
      <c r="D1442" s="39"/>
      <c r="E1442" s="39"/>
      <c r="F1442" s="39"/>
      <c r="G1442" s="39"/>
      <c r="H1442" s="39"/>
      <c r="I1442" s="39"/>
      <c r="J1442" s="39"/>
      <c r="K1442" s="39"/>
      <c r="L1442" s="39"/>
      <c r="M1442" s="39"/>
      <c r="N1442" s="39"/>
      <c r="O1442" s="39"/>
      <c r="P1442" s="39"/>
      <c r="Q1442" s="39"/>
      <c r="R1442" s="39"/>
      <c r="S1442" s="9">
        <f>S$264</f>
        <v>4.7555367100000003</v>
      </c>
      <c r="T1442" s="39"/>
      <c r="U1442" s="39"/>
      <c r="V1442" s="39"/>
      <c r="W1442" s="39"/>
      <c r="X1442" s="39"/>
      <c r="Y1442" s="39"/>
      <c r="Z1442" s="39"/>
      <c r="AA1442" s="39"/>
      <c r="AB1442" s="39"/>
      <c r="AC1442" s="39"/>
      <c r="AD1442" s="39"/>
      <c r="AE1442" s="39"/>
      <c r="AF1442" s="39"/>
      <c r="AG1442" s="39"/>
      <c r="AH1442" s="39"/>
      <c r="AI1442" s="39"/>
      <c r="AJ1442" s="39"/>
      <c r="AK1442" s="39"/>
      <c r="AL1442" s="39"/>
      <c r="AM1442" s="39"/>
    </row>
    <row r="1443" spans="1:39" outlineLevel="2">
      <c r="A1443" s="11">
        <f>ROW()</f>
        <v>1443</v>
      </c>
      <c r="C1443" s="6" t="s">
        <v>5</v>
      </c>
      <c r="D1443" s="39"/>
      <c r="E1443" s="39"/>
      <c r="F1443" s="39"/>
      <c r="G1443" s="39"/>
      <c r="H1443" s="39"/>
      <c r="I1443" s="39"/>
      <c r="J1443" s="39"/>
      <c r="K1443" s="39"/>
      <c r="L1443" s="39"/>
      <c r="M1443" s="39"/>
      <c r="N1443" s="39"/>
      <c r="O1443" s="39"/>
      <c r="P1443" s="39"/>
      <c r="Q1443" s="39"/>
      <c r="R1443" s="39"/>
      <c r="S1443" s="9">
        <f>S$265</f>
        <v>12.727538799630002</v>
      </c>
      <c r="T1443" s="39"/>
      <c r="U1443" s="39"/>
      <c r="V1443" s="39"/>
      <c r="W1443" s="39"/>
      <c r="X1443" s="39"/>
      <c r="Y1443" s="39"/>
      <c r="Z1443" s="39"/>
      <c r="AA1443" s="39"/>
      <c r="AB1443" s="39"/>
      <c r="AC1443" s="39"/>
      <c r="AD1443" s="39"/>
      <c r="AE1443" s="39"/>
      <c r="AF1443" s="39"/>
      <c r="AG1443" s="39"/>
      <c r="AH1443" s="39"/>
      <c r="AI1443" s="39"/>
      <c r="AJ1443" s="39"/>
      <c r="AK1443" s="39"/>
      <c r="AL1443" s="39"/>
      <c r="AM1443" s="39"/>
    </row>
    <row r="1444" spans="1:39" outlineLevel="2">
      <c r="A1444" s="11">
        <f>ROW()</f>
        <v>1444</v>
      </c>
      <c r="C1444" s="6" t="s">
        <v>473</v>
      </c>
      <c r="D1444" s="39"/>
      <c r="E1444" s="39"/>
      <c r="F1444" s="39"/>
      <c r="G1444" s="39"/>
      <c r="H1444" s="39"/>
      <c r="I1444" s="39"/>
      <c r="J1444" s="39"/>
      <c r="K1444" s="39"/>
      <c r="L1444" s="39"/>
      <c r="M1444" s="39"/>
      <c r="N1444" s="39"/>
      <c r="O1444" s="39"/>
      <c r="P1444" s="39"/>
      <c r="Q1444" s="39"/>
      <c r="R1444" s="39"/>
      <c r="S1444" s="9">
        <f>S$266</f>
        <v>0</v>
      </c>
      <c r="T1444" s="39"/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39"/>
      <c r="AE1444" s="39"/>
      <c r="AF1444" s="39"/>
      <c r="AG1444" s="39"/>
      <c r="AH1444" s="39"/>
      <c r="AI1444" s="39"/>
      <c r="AJ1444" s="39"/>
      <c r="AK1444" s="39"/>
      <c r="AL1444" s="39"/>
      <c r="AM1444" s="39"/>
    </row>
    <row r="1445" spans="1:39" outlineLevel="2">
      <c r="A1445" s="11">
        <f>ROW()</f>
        <v>1445</v>
      </c>
      <c r="C1445" s="6" t="s">
        <v>474</v>
      </c>
      <c r="D1445" s="39"/>
      <c r="E1445" s="39"/>
      <c r="F1445" s="39"/>
      <c r="G1445" s="39"/>
      <c r="H1445" s="39"/>
      <c r="I1445" s="39"/>
      <c r="J1445" s="39"/>
      <c r="K1445" s="39"/>
      <c r="L1445" s="39"/>
      <c r="M1445" s="39"/>
      <c r="N1445" s="39"/>
      <c r="O1445" s="39"/>
      <c r="P1445" s="39"/>
      <c r="Q1445" s="39"/>
      <c r="R1445" s="39"/>
      <c r="S1445" s="9">
        <f>S$267</f>
        <v>0</v>
      </c>
      <c r="T1445" s="39"/>
      <c r="U1445" s="39"/>
      <c r="V1445" s="39"/>
      <c r="W1445" s="39"/>
      <c r="X1445" s="39"/>
      <c r="Y1445" s="39"/>
      <c r="Z1445" s="39"/>
      <c r="AA1445" s="39"/>
      <c r="AB1445" s="39"/>
      <c r="AC1445" s="39"/>
      <c r="AD1445" s="39"/>
      <c r="AE1445" s="39"/>
      <c r="AF1445" s="39"/>
      <c r="AG1445" s="39"/>
      <c r="AH1445" s="39"/>
      <c r="AI1445" s="39"/>
      <c r="AJ1445" s="39"/>
      <c r="AK1445" s="39"/>
      <c r="AL1445" s="39"/>
      <c r="AM1445" s="39"/>
    </row>
    <row r="1446" spans="1:39" outlineLevel="2">
      <c r="A1446" s="11">
        <f>ROW()</f>
        <v>1446</v>
      </c>
      <c r="C1446" s="6" t="s">
        <v>477</v>
      </c>
      <c r="D1446" s="39"/>
      <c r="E1446" s="39"/>
      <c r="F1446" s="39"/>
      <c r="G1446" s="39"/>
      <c r="H1446" s="39"/>
      <c r="I1446" s="39"/>
      <c r="J1446" s="39"/>
      <c r="K1446" s="39"/>
      <c r="L1446" s="39"/>
      <c r="M1446" s="39"/>
      <c r="N1446" s="39"/>
      <c r="O1446" s="39"/>
      <c r="P1446" s="39"/>
      <c r="Q1446" s="39"/>
      <c r="R1446" s="39"/>
      <c r="S1446" s="9">
        <f>S$268</f>
        <v>0</v>
      </c>
      <c r="T1446" s="39"/>
      <c r="U1446" s="39"/>
      <c r="V1446" s="39"/>
      <c r="W1446" s="39"/>
      <c r="X1446" s="39"/>
      <c r="Y1446" s="39"/>
      <c r="Z1446" s="39"/>
      <c r="AA1446" s="39"/>
      <c r="AB1446" s="39"/>
      <c r="AC1446" s="39"/>
      <c r="AD1446" s="39"/>
      <c r="AE1446" s="39"/>
      <c r="AF1446" s="39"/>
      <c r="AG1446" s="39"/>
      <c r="AH1446" s="39"/>
      <c r="AI1446" s="39"/>
      <c r="AJ1446" s="39"/>
      <c r="AK1446" s="39"/>
      <c r="AL1446" s="39"/>
      <c r="AM1446" s="39"/>
    </row>
    <row r="1447" spans="1:39" outlineLevel="2">
      <c r="A1447" s="11">
        <f>ROW()</f>
        <v>1447</v>
      </c>
      <c r="C1447" s="6" t="s">
        <v>511</v>
      </c>
      <c r="D1447" s="39"/>
      <c r="E1447" s="39"/>
      <c r="F1447" s="39"/>
      <c r="G1447" s="39"/>
      <c r="H1447" s="39"/>
      <c r="I1447" s="39"/>
      <c r="J1447" s="39"/>
      <c r="K1447" s="39"/>
      <c r="L1447" s="39"/>
      <c r="M1447" s="39"/>
      <c r="N1447" s="39"/>
      <c r="O1447" s="39"/>
      <c r="P1447" s="39"/>
      <c r="Q1447" s="39"/>
      <c r="R1447" s="39"/>
      <c r="S1447" s="9">
        <f>S$269</f>
        <v>0</v>
      </c>
      <c r="T1447" s="39"/>
      <c r="U1447" s="39"/>
      <c r="V1447" s="39"/>
      <c r="W1447" s="39"/>
      <c r="X1447" s="39"/>
      <c r="Y1447" s="39"/>
      <c r="Z1447" s="39"/>
      <c r="AA1447" s="39"/>
      <c r="AB1447" s="39"/>
      <c r="AC1447" s="39"/>
      <c r="AD1447" s="39"/>
      <c r="AE1447" s="39"/>
      <c r="AF1447" s="39"/>
      <c r="AG1447" s="39"/>
      <c r="AH1447" s="39"/>
      <c r="AI1447" s="39"/>
      <c r="AJ1447" s="39"/>
      <c r="AK1447" s="39"/>
      <c r="AL1447" s="39"/>
      <c r="AM1447" s="39"/>
    </row>
    <row r="1448" spans="1:39" outlineLevel="2">
      <c r="A1448" s="11">
        <f>ROW()</f>
        <v>1448</v>
      </c>
      <c r="C1448" s="6" t="s">
        <v>655</v>
      </c>
      <c r="D1448" s="39"/>
      <c r="E1448" s="39"/>
      <c r="F1448" s="39"/>
      <c r="G1448" s="39"/>
      <c r="H1448" s="39"/>
      <c r="I1448" s="39"/>
      <c r="J1448" s="39"/>
      <c r="K1448" s="39"/>
      <c r="L1448" s="39"/>
      <c r="M1448" s="39"/>
      <c r="N1448" s="39"/>
      <c r="O1448" s="39"/>
      <c r="P1448" s="39"/>
      <c r="Q1448" s="39"/>
      <c r="R1448" s="39"/>
      <c r="S1448" s="9">
        <f>S$270</f>
        <v>0</v>
      </c>
      <c r="T1448" s="39"/>
      <c r="U1448" s="39"/>
      <c r="V1448" s="39"/>
      <c r="W1448" s="39"/>
      <c r="X1448" s="39"/>
      <c r="Y1448" s="39"/>
      <c r="Z1448" s="39"/>
      <c r="AA1448" s="39"/>
      <c r="AB1448" s="39"/>
      <c r="AC1448" s="39"/>
      <c r="AD1448" s="39"/>
      <c r="AE1448" s="39"/>
      <c r="AF1448" s="39"/>
      <c r="AG1448" s="39"/>
      <c r="AH1448" s="39"/>
      <c r="AI1448" s="39"/>
      <c r="AJ1448" s="39"/>
      <c r="AK1448" s="39"/>
      <c r="AL1448" s="39"/>
      <c r="AM1448" s="39"/>
    </row>
    <row r="1449" spans="1:39" outlineLevel="2">
      <c r="A1449" s="11">
        <f>ROW()</f>
        <v>1449</v>
      </c>
      <c r="C1449" s="6" t="s">
        <v>656</v>
      </c>
      <c r="D1449" s="39"/>
      <c r="E1449" s="39"/>
      <c r="F1449" s="39"/>
      <c r="G1449" s="39"/>
      <c r="H1449" s="39"/>
      <c r="I1449" s="39"/>
      <c r="J1449" s="39"/>
      <c r="K1449" s="39"/>
      <c r="L1449" s="39"/>
      <c r="M1449" s="39"/>
      <c r="N1449" s="39"/>
      <c r="O1449" s="39"/>
      <c r="P1449" s="39"/>
      <c r="Q1449" s="39"/>
      <c r="R1449" s="39"/>
      <c r="S1449" s="9"/>
      <c r="T1449" s="39"/>
      <c r="U1449" s="39"/>
      <c r="V1449" s="39"/>
      <c r="W1449" s="39"/>
      <c r="X1449" s="39"/>
      <c r="Y1449" s="39"/>
      <c r="Z1449" s="39"/>
      <c r="AA1449" s="39"/>
      <c r="AB1449" s="39"/>
      <c r="AC1449" s="39"/>
      <c r="AD1449" s="39"/>
      <c r="AE1449" s="39"/>
      <c r="AF1449" s="39"/>
      <c r="AG1449" s="39"/>
      <c r="AH1449" s="39"/>
      <c r="AI1449" s="39"/>
      <c r="AJ1449" s="39"/>
      <c r="AK1449" s="39"/>
      <c r="AL1449" s="39"/>
      <c r="AM1449" s="39"/>
    </row>
    <row r="1450" spans="1:39" outlineLevel="2">
      <c r="A1450" s="11">
        <f>ROW()</f>
        <v>1450</v>
      </c>
      <c r="C1450" s="6" t="s">
        <v>667</v>
      </c>
      <c r="D1450" s="39"/>
      <c r="E1450" s="39"/>
      <c r="F1450" s="39"/>
      <c r="G1450" s="39"/>
      <c r="H1450" s="39"/>
      <c r="I1450" s="39"/>
      <c r="J1450" s="39"/>
      <c r="K1450" s="39"/>
      <c r="L1450" s="39"/>
      <c r="M1450" s="39"/>
      <c r="N1450" s="39"/>
      <c r="O1450" s="39"/>
      <c r="P1450" s="39"/>
      <c r="Q1450" s="39"/>
      <c r="R1450" s="39"/>
      <c r="S1450" s="9"/>
      <c r="T1450" s="39"/>
      <c r="U1450" s="39"/>
      <c r="V1450" s="39"/>
      <c r="W1450" s="39"/>
      <c r="X1450" s="39"/>
      <c r="Y1450" s="39"/>
      <c r="Z1450" s="39"/>
      <c r="AA1450" s="39"/>
      <c r="AB1450" s="39"/>
      <c r="AC1450" s="39"/>
      <c r="AD1450" s="39"/>
      <c r="AE1450" s="39"/>
      <c r="AF1450" s="39"/>
      <c r="AG1450" s="39"/>
      <c r="AH1450" s="39"/>
      <c r="AI1450" s="39"/>
      <c r="AJ1450" s="39"/>
      <c r="AK1450" s="39"/>
      <c r="AL1450" s="39"/>
      <c r="AM1450" s="39"/>
    </row>
    <row r="1451" spans="1:39" outlineLevel="2">
      <c r="A1451" s="11">
        <f>ROW()</f>
        <v>1451</v>
      </c>
      <c r="C1451" s="6" t="s">
        <v>212</v>
      </c>
      <c r="D1451" s="39"/>
      <c r="E1451" s="39"/>
      <c r="F1451" s="39"/>
      <c r="G1451" s="39"/>
      <c r="H1451" s="39"/>
      <c r="I1451" s="39"/>
      <c r="J1451" s="39"/>
      <c r="K1451" s="39"/>
      <c r="L1451" s="39"/>
      <c r="M1451" s="39"/>
      <c r="N1451" s="39"/>
      <c r="O1451" s="39"/>
      <c r="P1451" s="39"/>
      <c r="Q1451" s="39"/>
      <c r="R1451" s="39"/>
      <c r="S1451" s="9">
        <f>S$273</f>
        <v>0.66606215000000002</v>
      </c>
      <c r="T1451" s="39"/>
      <c r="U1451" s="39"/>
      <c r="V1451" s="39"/>
      <c r="W1451" s="39"/>
      <c r="X1451" s="39"/>
      <c r="Y1451" s="39"/>
      <c r="Z1451" s="39"/>
      <c r="AA1451" s="39"/>
      <c r="AB1451" s="39"/>
      <c r="AC1451" s="39"/>
      <c r="AD1451" s="39"/>
      <c r="AE1451" s="39"/>
      <c r="AF1451" s="39"/>
      <c r="AG1451" s="39"/>
      <c r="AH1451" s="39"/>
      <c r="AI1451" s="39"/>
      <c r="AJ1451" s="39"/>
      <c r="AK1451" s="39"/>
      <c r="AL1451" s="39"/>
      <c r="AM1451" s="39"/>
    </row>
    <row r="1452" spans="1:39" outlineLevel="2">
      <c r="A1452" s="11">
        <f>ROW()</f>
        <v>1452</v>
      </c>
      <c r="C1452" s="30" t="s">
        <v>362</v>
      </c>
      <c r="D1452" s="90"/>
      <c r="E1452" s="90"/>
      <c r="F1452" s="90"/>
      <c r="G1452" s="90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15">
        <f>S$274</f>
        <v>0</v>
      </c>
      <c r="T1452" s="90"/>
      <c r="U1452" s="90"/>
      <c r="V1452" s="90"/>
      <c r="W1452" s="90"/>
      <c r="X1452" s="90"/>
      <c r="Y1452" s="90"/>
      <c r="Z1452" s="90"/>
      <c r="AA1452" s="90"/>
      <c r="AB1452" s="90"/>
      <c r="AC1452" s="90"/>
      <c r="AD1452" s="90"/>
      <c r="AE1452" s="90"/>
      <c r="AF1452" s="90"/>
      <c r="AG1452" s="90"/>
      <c r="AH1452" s="90"/>
      <c r="AI1452" s="90"/>
      <c r="AJ1452" s="90"/>
      <c r="AK1452" s="90"/>
      <c r="AL1452" s="90"/>
      <c r="AM1452" s="90"/>
    </row>
    <row r="1453" spans="1:39" outlineLevel="2">
      <c r="A1453" s="11">
        <f>ROW()</f>
        <v>1453</v>
      </c>
      <c r="C1453" s="6" t="s">
        <v>1</v>
      </c>
      <c r="D1453" s="39"/>
      <c r="E1453" s="39"/>
      <c r="F1453" s="39"/>
      <c r="G1453" s="39"/>
      <c r="H1453" s="39"/>
      <c r="I1453" s="39"/>
      <c r="J1453" s="39"/>
      <c r="K1453" s="39"/>
      <c r="L1453" s="39"/>
      <c r="M1453" s="39"/>
      <c r="N1453" s="39"/>
      <c r="O1453" s="39"/>
      <c r="P1453" s="39"/>
      <c r="Q1453" s="39"/>
      <c r="R1453" s="39"/>
      <c r="S1453" s="9">
        <f t="shared" ref="S1453" si="3988">SUM(S1440:S1452)</f>
        <v>618.86641092000013</v>
      </c>
      <c r="T1453" s="39"/>
      <c r="U1453" s="39"/>
      <c r="V1453" s="39"/>
      <c r="W1453" s="39"/>
      <c r="X1453" s="39"/>
      <c r="Y1453" s="39"/>
      <c r="Z1453" s="39"/>
      <c r="AA1453" s="39"/>
      <c r="AB1453" s="39"/>
      <c r="AC1453" s="39"/>
      <c r="AD1453" s="39"/>
      <c r="AE1453" s="39"/>
      <c r="AF1453" s="39"/>
      <c r="AG1453" s="39"/>
      <c r="AH1453" s="39"/>
      <c r="AI1453" s="39"/>
      <c r="AJ1453" s="39"/>
      <c r="AK1453" s="39"/>
      <c r="AL1453" s="39"/>
      <c r="AM1453" s="39"/>
    </row>
    <row r="1454" spans="1:39" outlineLevel="2">
      <c r="A1454" s="11">
        <f>ROW()</f>
        <v>1454</v>
      </c>
      <c r="B1454" s="343" t="s">
        <v>657</v>
      </c>
      <c r="D1454" s="39"/>
      <c r="E1454" s="39"/>
      <c r="G1454" s="39"/>
      <c r="H1454" s="39"/>
      <c r="I1454" s="39"/>
      <c r="J1454" s="39"/>
      <c r="K1454" s="39"/>
      <c r="L1454" s="39"/>
      <c r="M1454" s="39"/>
      <c r="N1454" s="39"/>
      <c r="O1454" s="39"/>
      <c r="P1454" s="39"/>
      <c r="Q1454" s="39"/>
      <c r="R1454" s="39"/>
      <c r="S1454" s="39"/>
      <c r="T1454" s="39"/>
      <c r="U1454" s="39"/>
      <c r="V1454" s="39"/>
      <c r="W1454" s="39"/>
      <c r="X1454" s="39"/>
      <c r="Y1454" s="39"/>
      <c r="Z1454" s="39"/>
      <c r="AA1454" s="39"/>
      <c r="AB1454" s="39"/>
      <c r="AD1454" s="39"/>
      <c r="AE1454" s="39"/>
      <c r="AF1454" s="39"/>
      <c r="AG1454" s="39"/>
    </row>
    <row r="1455" spans="1:39" outlineLevel="2">
      <c r="A1455" s="11">
        <f>ROW()</f>
        <v>1455</v>
      </c>
      <c r="C1455" s="6" t="s">
        <v>2</v>
      </c>
      <c r="D1455" s="39"/>
      <c r="E1455" s="39"/>
      <c r="F1455" s="31"/>
      <c r="G1455" s="39"/>
      <c r="H1455" s="39"/>
      <c r="I1455" s="39"/>
      <c r="J1455" s="39"/>
      <c r="K1455" s="39"/>
      <c r="L1455" s="39"/>
      <c r="M1455" s="39"/>
      <c r="N1455" s="39"/>
      <c r="O1455" s="39"/>
      <c r="P1455" s="39"/>
      <c r="Q1455" s="39"/>
      <c r="R1455" s="39"/>
      <c r="S1455" s="39"/>
      <c r="T1455" s="13">
        <f>-Inputs!T1849</f>
        <v>0</v>
      </c>
      <c r="U1455" s="13">
        <f>-Inputs!U1849</f>
        <v>0</v>
      </c>
      <c r="V1455" s="13">
        <f>-Inputs!V1849</f>
        <v>0</v>
      </c>
      <c r="W1455" s="13">
        <f>-Inputs!W1849</f>
        <v>0</v>
      </c>
      <c r="X1455" s="13">
        <f>-Inputs!X1849</f>
        <v>0</v>
      </c>
      <c r="Y1455" s="13">
        <f>-Inputs!Y1849</f>
        <v>0</v>
      </c>
      <c r="Z1455" s="13">
        <f>-Inputs!Z1849</f>
        <v>0</v>
      </c>
      <c r="AA1455" s="13">
        <f>-Inputs!AA1849</f>
        <v>0</v>
      </c>
      <c r="AB1455" s="13">
        <f>-Inputs!AB1849</f>
        <v>0</v>
      </c>
      <c r="AC1455" s="13">
        <f>-Inputs!AC1849</f>
        <v>0</v>
      </c>
      <c r="AD1455" s="13">
        <f>-Inputs!AD1849</f>
        <v>0</v>
      </c>
      <c r="AE1455" s="13">
        <f>-Inputs!AE1849</f>
        <v>0</v>
      </c>
      <c r="AF1455" s="13">
        <f>-Inputs!AF1849</f>
        <v>0</v>
      </c>
      <c r="AG1455" s="13">
        <f>-Inputs!AG1849</f>
        <v>0</v>
      </c>
      <c r="AH1455" s="13">
        <f>-Inputs!AH1849</f>
        <v>0</v>
      </c>
      <c r="AI1455" s="13"/>
      <c r="AJ1455" s="13"/>
      <c r="AK1455" s="13"/>
      <c r="AL1455" s="13"/>
      <c r="AM1455" s="13"/>
    </row>
    <row r="1456" spans="1:39" outlineLevel="2">
      <c r="A1456" s="11">
        <f>ROW()</f>
        <v>1456</v>
      </c>
      <c r="C1456" s="6" t="s">
        <v>3</v>
      </c>
      <c r="D1456" s="39"/>
      <c r="E1456" s="39"/>
      <c r="F1456" s="31"/>
      <c r="G1456" s="39"/>
      <c r="H1456" s="39"/>
      <c r="I1456" s="39"/>
      <c r="J1456" s="39"/>
      <c r="K1456" s="39"/>
      <c r="L1456" s="39"/>
      <c r="M1456" s="39"/>
      <c r="N1456" s="39"/>
      <c r="O1456" s="39"/>
      <c r="P1456" s="39"/>
      <c r="Q1456" s="39"/>
      <c r="R1456" s="39"/>
      <c r="S1456" s="39"/>
      <c r="T1456" s="13">
        <f>-Inputs!T1850</f>
        <v>0</v>
      </c>
      <c r="U1456" s="13">
        <f>-Inputs!U1850</f>
        <v>0</v>
      </c>
      <c r="V1456" s="13">
        <f>-Inputs!V1850</f>
        <v>-1.3725280099816446E-2</v>
      </c>
      <c r="W1456" s="13">
        <f>-Inputs!W1850</f>
        <v>-1.5290733417381836E-2</v>
      </c>
      <c r="X1456" s="13">
        <f>-Inputs!X1850</f>
        <v>-0.27752402011433047</v>
      </c>
      <c r="Y1456" s="13">
        <f>-Inputs!Y1850</f>
        <v>0</v>
      </c>
      <c r="Z1456" s="13">
        <f>-Inputs!Z1850</f>
        <v>0</v>
      </c>
      <c r="AA1456" s="13">
        <f>-Inputs!AA1850</f>
        <v>0</v>
      </c>
      <c r="AB1456" s="13">
        <f>-Inputs!AB1850</f>
        <v>0</v>
      </c>
      <c r="AC1456" s="13">
        <f>-Inputs!AC1850</f>
        <v>0</v>
      </c>
      <c r="AD1456" s="13">
        <f>-Inputs!AD1850</f>
        <v>0</v>
      </c>
      <c r="AE1456" s="13">
        <f>-Inputs!AE1850</f>
        <v>0</v>
      </c>
      <c r="AF1456" s="13">
        <f>-Inputs!AF1850</f>
        <v>0</v>
      </c>
      <c r="AG1456" s="13">
        <f>-Inputs!AG1850</f>
        <v>0</v>
      </c>
      <c r="AH1456" s="13">
        <f>-Inputs!AH1850</f>
        <v>0</v>
      </c>
      <c r="AI1456" s="13"/>
      <c r="AJ1456" s="13"/>
      <c r="AK1456" s="13"/>
      <c r="AL1456" s="13"/>
      <c r="AM1456" s="13"/>
    </row>
    <row r="1457" spans="1:39" outlineLevel="2">
      <c r="A1457" s="11">
        <f>ROW()</f>
        <v>1457</v>
      </c>
      <c r="C1457" s="6" t="s">
        <v>4</v>
      </c>
      <c r="D1457" s="39"/>
      <c r="E1457" s="39"/>
      <c r="F1457" s="31"/>
      <c r="G1457" s="39"/>
      <c r="H1457" s="39"/>
      <c r="I1457" s="39"/>
      <c r="J1457" s="39"/>
      <c r="K1457" s="39"/>
      <c r="L1457" s="39"/>
      <c r="M1457" s="39"/>
      <c r="N1457" s="39"/>
      <c r="O1457" s="39"/>
      <c r="P1457" s="39"/>
      <c r="Q1457" s="39"/>
      <c r="R1457" s="39"/>
      <c r="S1457" s="39"/>
      <c r="T1457" s="13">
        <f>-Inputs!T1851</f>
        <v>0</v>
      </c>
      <c r="U1457" s="13">
        <f>-Inputs!U1851</f>
        <v>0</v>
      </c>
      <c r="V1457" s="13">
        <f>-Inputs!V1851</f>
        <v>0</v>
      </c>
      <c r="W1457" s="13">
        <f>-Inputs!W1851</f>
        <v>0</v>
      </c>
      <c r="X1457" s="13">
        <f>-Inputs!X1851</f>
        <v>0</v>
      </c>
      <c r="Y1457" s="13">
        <f>-Inputs!Y1851</f>
        <v>0</v>
      </c>
      <c r="Z1457" s="13">
        <f>-Inputs!Z1851</f>
        <v>0</v>
      </c>
      <c r="AA1457" s="13">
        <f>-Inputs!AA1851</f>
        <v>0</v>
      </c>
      <c r="AB1457" s="13">
        <f>-Inputs!AB1851</f>
        <v>0</v>
      </c>
      <c r="AC1457" s="13">
        <f>-Inputs!AC1851</f>
        <v>0</v>
      </c>
      <c r="AD1457" s="13">
        <f>-Inputs!AD1851</f>
        <v>0</v>
      </c>
      <c r="AE1457" s="13">
        <f>-Inputs!AE1851</f>
        <v>0</v>
      </c>
      <c r="AF1457" s="13">
        <f>-Inputs!AF1851</f>
        <v>0</v>
      </c>
      <c r="AG1457" s="13">
        <f>-Inputs!AG1851</f>
        <v>0</v>
      </c>
      <c r="AH1457" s="13">
        <f>-Inputs!AH1851</f>
        <v>0</v>
      </c>
      <c r="AI1457" s="13"/>
      <c r="AJ1457" s="13"/>
      <c r="AK1457" s="13"/>
      <c r="AL1457" s="13"/>
      <c r="AM1457" s="13"/>
    </row>
    <row r="1458" spans="1:39" outlineLevel="2">
      <c r="A1458" s="11">
        <f>ROW()</f>
        <v>1458</v>
      </c>
      <c r="C1458" s="6" t="s">
        <v>5</v>
      </c>
      <c r="D1458" s="39"/>
      <c r="E1458" s="39"/>
      <c r="F1458" s="31"/>
      <c r="G1458" s="39"/>
      <c r="H1458" s="39"/>
      <c r="I1458" s="39"/>
      <c r="J1458" s="39"/>
      <c r="K1458" s="39"/>
      <c r="L1458" s="39"/>
      <c r="M1458" s="39"/>
      <c r="N1458" s="39"/>
      <c r="O1458" s="39"/>
      <c r="P1458" s="39"/>
      <c r="Q1458" s="39"/>
      <c r="R1458" s="39"/>
      <c r="S1458" s="39"/>
      <c r="T1458" s="13">
        <f>-Inputs!T1852</f>
        <v>0</v>
      </c>
      <c r="U1458" s="13">
        <f>-Inputs!U1852</f>
        <v>0</v>
      </c>
      <c r="V1458" s="13">
        <f>-Inputs!V1852</f>
        <v>-2.0263207272537553E-3</v>
      </c>
      <c r="W1458" s="13">
        <f>-Inputs!W1852</f>
        <v>-2.2574351731420635E-3</v>
      </c>
      <c r="X1458" s="13">
        <f>-Inputs!X1852</f>
        <v>-4.097203628478055E-2</v>
      </c>
      <c r="Y1458" s="13">
        <f>-Inputs!Y1852</f>
        <v>0</v>
      </c>
      <c r="Z1458" s="13">
        <f>-Inputs!Z1852</f>
        <v>0</v>
      </c>
      <c r="AA1458" s="13">
        <f>-Inputs!AA1852</f>
        <v>0</v>
      </c>
      <c r="AB1458" s="13">
        <f>-Inputs!AB1852</f>
        <v>0</v>
      </c>
      <c r="AC1458" s="13">
        <f>-Inputs!AC1852</f>
        <v>0</v>
      </c>
      <c r="AD1458" s="13">
        <f>-Inputs!AD1852</f>
        <v>0</v>
      </c>
      <c r="AE1458" s="13">
        <f>-Inputs!AE1852</f>
        <v>0</v>
      </c>
      <c r="AF1458" s="13">
        <f>-Inputs!AF1852</f>
        <v>0</v>
      </c>
      <c r="AG1458" s="13">
        <f>-Inputs!AG1852</f>
        <v>0</v>
      </c>
      <c r="AH1458" s="13">
        <f>-Inputs!AH1852</f>
        <v>0</v>
      </c>
      <c r="AI1458" s="13"/>
      <c r="AJ1458" s="13"/>
      <c r="AK1458" s="13"/>
      <c r="AL1458" s="13"/>
      <c r="AM1458" s="13"/>
    </row>
    <row r="1459" spans="1:39" outlineLevel="2">
      <c r="A1459" s="11">
        <f>ROW()</f>
        <v>1459</v>
      </c>
      <c r="C1459" s="6" t="s">
        <v>473</v>
      </c>
      <c r="D1459" s="39"/>
      <c r="E1459" s="39"/>
      <c r="F1459" s="31"/>
      <c r="G1459" s="39"/>
      <c r="H1459" s="39"/>
      <c r="I1459" s="39"/>
      <c r="J1459" s="39"/>
      <c r="K1459" s="39"/>
      <c r="L1459" s="39"/>
      <c r="M1459" s="39"/>
      <c r="N1459" s="39"/>
      <c r="O1459" s="39"/>
      <c r="P1459" s="39"/>
      <c r="Q1459" s="39"/>
      <c r="R1459" s="39"/>
      <c r="S1459" s="39"/>
      <c r="T1459" s="13">
        <f>-Inputs!T1853</f>
        <v>0</v>
      </c>
      <c r="U1459" s="13">
        <f>-Inputs!U1853</f>
        <v>0</v>
      </c>
      <c r="V1459" s="13">
        <f>-Inputs!V1853</f>
        <v>0</v>
      </c>
      <c r="W1459" s="13">
        <f>-Inputs!W1853</f>
        <v>0</v>
      </c>
      <c r="X1459" s="13">
        <f>-Inputs!X1853</f>
        <v>0</v>
      </c>
      <c r="Y1459" s="13">
        <f>-Inputs!Y1853</f>
        <v>0</v>
      </c>
      <c r="Z1459" s="13">
        <f>-Inputs!Z1853</f>
        <v>0</v>
      </c>
      <c r="AA1459" s="13">
        <f>-Inputs!AA1853</f>
        <v>0</v>
      </c>
      <c r="AB1459" s="13">
        <f>-Inputs!AB1853</f>
        <v>0</v>
      </c>
      <c r="AC1459" s="13">
        <f>-Inputs!AC1853</f>
        <v>0</v>
      </c>
      <c r="AD1459" s="13">
        <f>-Inputs!AD1853</f>
        <v>0</v>
      </c>
      <c r="AE1459" s="13">
        <f>-Inputs!AE1853</f>
        <v>0</v>
      </c>
      <c r="AF1459" s="13">
        <f>-Inputs!AF1853</f>
        <v>0</v>
      </c>
      <c r="AG1459" s="13">
        <f>-Inputs!AG1853</f>
        <v>0</v>
      </c>
      <c r="AH1459" s="13">
        <f>-Inputs!AH1853</f>
        <v>0</v>
      </c>
      <c r="AI1459" s="13"/>
      <c r="AJ1459" s="13"/>
      <c r="AK1459" s="13"/>
      <c r="AL1459" s="13"/>
      <c r="AM1459" s="13"/>
    </row>
    <row r="1460" spans="1:39" outlineLevel="2">
      <c r="A1460" s="11">
        <f>ROW()</f>
        <v>1460</v>
      </c>
      <c r="C1460" s="6" t="s">
        <v>474</v>
      </c>
      <c r="D1460" s="39"/>
      <c r="E1460" s="39"/>
      <c r="F1460" s="31"/>
      <c r="G1460" s="39"/>
      <c r="H1460" s="39"/>
      <c r="I1460" s="39"/>
      <c r="J1460" s="39"/>
      <c r="K1460" s="39"/>
      <c r="L1460" s="39"/>
      <c r="M1460" s="39"/>
      <c r="N1460" s="39"/>
      <c r="O1460" s="39"/>
      <c r="P1460" s="39"/>
      <c r="Q1460" s="39"/>
      <c r="R1460" s="39"/>
      <c r="S1460" s="39"/>
      <c r="T1460" s="13">
        <f>-Inputs!T1854</f>
        <v>0</v>
      </c>
      <c r="U1460" s="13">
        <f>-Inputs!U1854</f>
        <v>0</v>
      </c>
      <c r="V1460" s="13">
        <f>-Inputs!V1854</f>
        <v>0</v>
      </c>
      <c r="W1460" s="13">
        <f>-Inputs!W1854</f>
        <v>0</v>
      </c>
      <c r="X1460" s="13">
        <f>-Inputs!X1854</f>
        <v>0</v>
      </c>
      <c r="Y1460" s="13">
        <f>-Inputs!Y1854</f>
        <v>0</v>
      </c>
      <c r="Z1460" s="13">
        <f>-Inputs!Z1854</f>
        <v>0</v>
      </c>
      <c r="AA1460" s="13">
        <f>-Inputs!AA1854</f>
        <v>0</v>
      </c>
      <c r="AB1460" s="13">
        <f>-Inputs!AB1854</f>
        <v>0</v>
      </c>
      <c r="AC1460" s="13">
        <f>-Inputs!AC1854</f>
        <v>0</v>
      </c>
      <c r="AD1460" s="13">
        <f>-Inputs!AD1854</f>
        <v>0</v>
      </c>
      <c r="AE1460" s="13">
        <f>-Inputs!AE1854</f>
        <v>0</v>
      </c>
      <c r="AF1460" s="13">
        <f>-Inputs!AF1854</f>
        <v>0</v>
      </c>
      <c r="AG1460" s="13">
        <f>-Inputs!AG1854</f>
        <v>0</v>
      </c>
      <c r="AH1460" s="13">
        <f>-Inputs!AH1854</f>
        <v>0</v>
      </c>
      <c r="AI1460" s="13"/>
      <c r="AJ1460" s="13"/>
      <c r="AK1460" s="13"/>
      <c r="AL1460" s="13"/>
      <c r="AM1460" s="13"/>
    </row>
    <row r="1461" spans="1:39" outlineLevel="2">
      <c r="A1461" s="11">
        <f>ROW()</f>
        <v>1461</v>
      </c>
      <c r="C1461" s="6" t="s">
        <v>477</v>
      </c>
      <c r="D1461" s="39"/>
      <c r="E1461" s="39"/>
      <c r="F1461" s="31"/>
      <c r="G1461" s="39"/>
      <c r="H1461" s="39"/>
      <c r="I1461" s="39"/>
      <c r="J1461" s="39"/>
      <c r="K1461" s="39"/>
      <c r="L1461" s="39"/>
      <c r="M1461" s="39"/>
      <c r="N1461" s="39"/>
      <c r="O1461" s="39"/>
      <c r="P1461" s="39"/>
      <c r="Q1461" s="39"/>
      <c r="R1461" s="39"/>
      <c r="S1461" s="39"/>
      <c r="T1461" s="13">
        <f>-Inputs!T1855</f>
        <v>0</v>
      </c>
      <c r="U1461" s="13">
        <f>-Inputs!U1855</f>
        <v>0</v>
      </c>
      <c r="V1461" s="13">
        <f>-Inputs!V1855</f>
        <v>0</v>
      </c>
      <c r="W1461" s="13">
        <f>-Inputs!W1855</f>
        <v>0</v>
      </c>
      <c r="X1461" s="13">
        <f>-Inputs!X1855</f>
        <v>0</v>
      </c>
      <c r="Y1461" s="13">
        <f>-Inputs!Y1855</f>
        <v>0</v>
      </c>
      <c r="Z1461" s="13">
        <f>-Inputs!Z1855</f>
        <v>0</v>
      </c>
      <c r="AA1461" s="13">
        <f>-Inputs!AA1855</f>
        <v>0</v>
      </c>
      <c r="AB1461" s="13">
        <f>-Inputs!AB1855</f>
        <v>0</v>
      </c>
      <c r="AC1461" s="13">
        <f>-Inputs!AC1855</f>
        <v>0</v>
      </c>
      <c r="AD1461" s="13">
        <f>-Inputs!AD1855</f>
        <v>0</v>
      </c>
      <c r="AE1461" s="13">
        <f>-Inputs!AE1855</f>
        <v>0</v>
      </c>
      <c r="AF1461" s="13">
        <f>-Inputs!AF1855</f>
        <v>0</v>
      </c>
      <c r="AG1461" s="13">
        <f>-Inputs!AG1855</f>
        <v>0</v>
      </c>
      <c r="AH1461" s="13">
        <f>-Inputs!AH1855</f>
        <v>0</v>
      </c>
      <c r="AI1461" s="13"/>
      <c r="AJ1461" s="13"/>
      <c r="AK1461" s="13"/>
      <c r="AL1461" s="13"/>
      <c r="AM1461" s="13"/>
    </row>
    <row r="1462" spans="1:39" outlineLevel="2">
      <c r="A1462" s="11">
        <f>ROW()</f>
        <v>1462</v>
      </c>
      <c r="C1462" s="6" t="s">
        <v>511</v>
      </c>
      <c r="D1462" s="39"/>
      <c r="E1462" s="39"/>
      <c r="F1462" s="31"/>
      <c r="G1462" s="39"/>
      <c r="H1462" s="39"/>
      <c r="I1462" s="39"/>
      <c r="J1462" s="39"/>
      <c r="K1462" s="39"/>
      <c r="L1462" s="39"/>
      <c r="M1462" s="39"/>
      <c r="N1462" s="39"/>
      <c r="O1462" s="39"/>
      <c r="P1462" s="39"/>
      <c r="Q1462" s="39"/>
      <c r="R1462" s="39"/>
      <c r="S1462" s="39"/>
      <c r="T1462" s="13">
        <f>-Inputs!T1856</f>
        <v>0</v>
      </c>
      <c r="U1462" s="13">
        <f>-Inputs!U1856</f>
        <v>0</v>
      </c>
      <c r="V1462" s="13">
        <f>-Inputs!V1856</f>
        <v>0</v>
      </c>
      <c r="W1462" s="13">
        <f>-Inputs!W1856</f>
        <v>0</v>
      </c>
      <c r="X1462" s="13">
        <f>-Inputs!X1856</f>
        <v>0</v>
      </c>
      <c r="Y1462" s="13">
        <f>-Inputs!Y1856</f>
        <v>0</v>
      </c>
      <c r="Z1462" s="13">
        <f>-Inputs!Z1856</f>
        <v>0</v>
      </c>
      <c r="AA1462" s="13">
        <f>-Inputs!AA1856</f>
        <v>0</v>
      </c>
      <c r="AB1462" s="13">
        <f>-Inputs!AB1856</f>
        <v>0</v>
      </c>
      <c r="AC1462" s="13">
        <f>-Inputs!AC1856</f>
        <v>0</v>
      </c>
      <c r="AD1462" s="13">
        <f>-Inputs!AD1856</f>
        <v>0</v>
      </c>
      <c r="AE1462" s="13">
        <f>-Inputs!AE1856</f>
        <v>0</v>
      </c>
      <c r="AF1462" s="13">
        <f>-Inputs!AF1856</f>
        <v>0</v>
      </c>
      <c r="AG1462" s="13">
        <f>-Inputs!AG1856</f>
        <v>0</v>
      </c>
      <c r="AH1462" s="13">
        <f>-Inputs!AH1856</f>
        <v>0</v>
      </c>
      <c r="AI1462" s="13"/>
      <c r="AJ1462" s="13"/>
      <c r="AK1462" s="13"/>
      <c r="AL1462" s="13"/>
      <c r="AM1462" s="13"/>
    </row>
    <row r="1463" spans="1:39" outlineLevel="2">
      <c r="A1463" s="11">
        <f>ROW()</f>
        <v>1463</v>
      </c>
      <c r="C1463" s="6" t="s">
        <v>655</v>
      </c>
      <c r="D1463" s="39"/>
      <c r="E1463" s="39"/>
      <c r="F1463" s="31"/>
      <c r="G1463" s="39"/>
      <c r="H1463" s="39"/>
      <c r="I1463" s="39"/>
      <c r="J1463" s="39"/>
      <c r="K1463" s="39"/>
      <c r="L1463" s="39"/>
      <c r="M1463" s="39"/>
      <c r="N1463" s="39"/>
      <c r="O1463" s="39"/>
      <c r="P1463" s="39"/>
      <c r="Q1463" s="39"/>
      <c r="R1463" s="39"/>
      <c r="S1463" s="39"/>
      <c r="T1463" s="13">
        <f>-Inputs!T1857</f>
        <v>0</v>
      </c>
      <c r="U1463" s="13">
        <f>-Inputs!U1857</f>
        <v>0</v>
      </c>
      <c r="V1463" s="13">
        <f>-Inputs!V1857</f>
        <v>0</v>
      </c>
      <c r="W1463" s="13">
        <f>-Inputs!W1857</f>
        <v>0</v>
      </c>
      <c r="X1463" s="13">
        <f>-Inputs!X1857</f>
        <v>0</v>
      </c>
      <c r="Y1463" s="13">
        <f>-Inputs!Y1857</f>
        <v>0</v>
      </c>
      <c r="Z1463" s="13">
        <f>-Inputs!Z1857</f>
        <v>0</v>
      </c>
      <c r="AA1463" s="13">
        <f>-Inputs!AA1857</f>
        <v>0</v>
      </c>
      <c r="AB1463" s="13">
        <f>-Inputs!AB1857</f>
        <v>0</v>
      </c>
      <c r="AC1463" s="13">
        <f>-Inputs!AC1857</f>
        <v>0</v>
      </c>
      <c r="AD1463" s="13">
        <f>-Inputs!AD1857</f>
        <v>0</v>
      </c>
      <c r="AE1463" s="13">
        <f>-Inputs!AE1857</f>
        <v>0</v>
      </c>
      <c r="AF1463" s="13">
        <f>-Inputs!AF1857</f>
        <v>0</v>
      </c>
      <c r="AG1463" s="13">
        <f>-Inputs!AG1857</f>
        <v>0</v>
      </c>
      <c r="AH1463" s="13">
        <f>-Inputs!AH1857</f>
        <v>0</v>
      </c>
      <c r="AI1463" s="13"/>
      <c r="AJ1463" s="13"/>
      <c r="AK1463" s="13"/>
      <c r="AL1463" s="13"/>
      <c r="AM1463" s="13"/>
    </row>
    <row r="1464" spans="1:39" outlineLevel="2">
      <c r="A1464" s="11">
        <f>ROW()</f>
        <v>1464</v>
      </c>
      <c r="C1464" s="6" t="s">
        <v>656</v>
      </c>
      <c r="D1464" s="39"/>
      <c r="E1464" s="39"/>
      <c r="F1464" s="31"/>
      <c r="G1464" s="39"/>
      <c r="H1464" s="39"/>
      <c r="I1464" s="39"/>
      <c r="J1464" s="39"/>
      <c r="K1464" s="39"/>
      <c r="L1464" s="39"/>
      <c r="M1464" s="39"/>
      <c r="N1464" s="39"/>
      <c r="O1464" s="39"/>
      <c r="P1464" s="39"/>
      <c r="Q1464" s="39"/>
      <c r="R1464" s="39"/>
      <c r="S1464" s="39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</row>
    <row r="1465" spans="1:39" outlineLevel="2">
      <c r="A1465" s="11">
        <f>ROW()</f>
        <v>1465</v>
      </c>
      <c r="C1465" s="6" t="s">
        <v>667</v>
      </c>
      <c r="D1465" s="39"/>
      <c r="E1465" s="39"/>
      <c r="F1465" s="31"/>
      <c r="G1465" s="39"/>
      <c r="H1465" s="39"/>
      <c r="I1465" s="39"/>
      <c r="J1465" s="39"/>
      <c r="K1465" s="39"/>
      <c r="L1465" s="39"/>
      <c r="M1465" s="39"/>
      <c r="N1465" s="39"/>
      <c r="O1465" s="39"/>
      <c r="P1465" s="39"/>
      <c r="Q1465" s="39"/>
      <c r="R1465" s="39"/>
      <c r="S1465" s="39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</row>
    <row r="1466" spans="1:39" outlineLevel="2">
      <c r="A1466" s="11">
        <f>ROW()</f>
        <v>1466</v>
      </c>
      <c r="C1466" s="6" t="s">
        <v>212</v>
      </c>
      <c r="D1466" s="39"/>
      <c r="E1466" s="39"/>
      <c r="F1466" s="31"/>
      <c r="G1466" s="39"/>
      <c r="H1466" s="39"/>
      <c r="I1466" s="39"/>
      <c r="J1466" s="39"/>
      <c r="K1466" s="39"/>
      <c r="L1466" s="39"/>
      <c r="M1466" s="39"/>
      <c r="N1466" s="39"/>
      <c r="O1466" s="39"/>
      <c r="P1466" s="39"/>
      <c r="Q1466" s="39"/>
      <c r="R1466" s="39"/>
      <c r="S1466" s="39"/>
      <c r="T1466" s="13">
        <f>-Inputs!T1860</f>
        <v>0</v>
      </c>
      <c r="U1466" s="13">
        <f>-Inputs!U1860</f>
        <v>0</v>
      </c>
      <c r="V1466" s="13">
        <f>-Inputs!V1860</f>
        <v>0</v>
      </c>
      <c r="W1466" s="13">
        <f>-Inputs!W1860</f>
        <v>0</v>
      </c>
      <c r="X1466" s="13">
        <f>-Inputs!X1860</f>
        <v>0</v>
      </c>
      <c r="Y1466" s="13">
        <f>-Inputs!Y1860</f>
        <v>0</v>
      </c>
      <c r="Z1466" s="13">
        <f>-Inputs!Z1860</f>
        <v>0</v>
      </c>
      <c r="AA1466" s="13">
        <f>-Inputs!AA1860</f>
        <v>0</v>
      </c>
      <c r="AB1466" s="13">
        <f>-Inputs!AB1860</f>
        <v>0</v>
      </c>
      <c r="AC1466" s="13">
        <f>-Inputs!AC1860</f>
        <v>0</v>
      </c>
      <c r="AD1466" s="13">
        <f>-Inputs!AD1860</f>
        <v>0</v>
      </c>
      <c r="AE1466" s="13">
        <f>-Inputs!AE1860</f>
        <v>0</v>
      </c>
      <c r="AF1466" s="13">
        <f>-Inputs!AF1860</f>
        <v>0</v>
      </c>
      <c r="AG1466" s="13">
        <f>-Inputs!AG1860</f>
        <v>0</v>
      </c>
      <c r="AH1466" s="13">
        <f>-Inputs!AH1860</f>
        <v>0</v>
      </c>
      <c r="AI1466" s="13"/>
      <c r="AJ1466" s="13"/>
      <c r="AK1466" s="13"/>
      <c r="AL1466" s="13"/>
      <c r="AM1466" s="13"/>
    </row>
    <row r="1467" spans="1:39" outlineLevel="2">
      <c r="A1467" s="11">
        <f>ROW()</f>
        <v>1467</v>
      </c>
      <c r="C1467" s="30" t="s">
        <v>362</v>
      </c>
      <c r="D1467" s="90"/>
      <c r="E1467" s="90"/>
      <c r="F1467" s="90"/>
      <c r="G1467" s="90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</row>
    <row r="1468" spans="1:39" outlineLevel="2">
      <c r="A1468" s="11">
        <f>ROW()</f>
        <v>1468</v>
      </c>
      <c r="C1468" s="6" t="s">
        <v>1</v>
      </c>
      <c r="D1468" s="39"/>
      <c r="E1468" s="39"/>
      <c r="F1468" s="39"/>
      <c r="G1468" s="39"/>
      <c r="H1468" s="39"/>
      <c r="I1468" s="39"/>
      <c r="J1468" s="39"/>
      <c r="K1468" s="39"/>
      <c r="L1468" s="39"/>
      <c r="M1468" s="39"/>
      <c r="N1468" s="39"/>
      <c r="O1468" s="39"/>
      <c r="P1468" s="39"/>
      <c r="Q1468" s="39"/>
      <c r="R1468" s="39"/>
      <c r="S1468" s="39"/>
      <c r="T1468" s="87">
        <f t="shared" ref="T1468" si="3989">SUM(T1455:T1467)</f>
        <v>0</v>
      </c>
      <c r="U1468" s="87">
        <f t="shared" ref="U1468" si="3990">SUM(U1455:U1467)</f>
        <v>0</v>
      </c>
      <c r="V1468" s="87">
        <f t="shared" ref="V1468" si="3991">SUM(V1455:V1467)</f>
        <v>-1.5751600827070202E-2</v>
      </c>
      <c r="W1468" s="87">
        <f t="shared" ref="W1468" si="3992">SUM(W1455:W1467)</f>
        <v>-1.75481685905239E-2</v>
      </c>
      <c r="X1468" s="87">
        <f t="shared" ref="X1468" si="3993">SUM(X1455:X1467)</f>
        <v>-0.31849605639911105</v>
      </c>
      <c r="Y1468" s="87">
        <f t="shared" ref="Y1468" si="3994">SUM(Y1455:Y1467)</f>
        <v>0</v>
      </c>
      <c r="Z1468" s="87">
        <f t="shared" ref="Z1468" si="3995">SUM(Z1455:Z1467)</f>
        <v>0</v>
      </c>
      <c r="AA1468" s="87">
        <f t="shared" ref="AA1468" si="3996">SUM(AA1455:AA1467)</f>
        <v>0</v>
      </c>
      <c r="AB1468" s="87">
        <f t="shared" ref="AB1468" si="3997">SUM(AB1455:AB1467)</f>
        <v>0</v>
      </c>
      <c r="AC1468" s="87">
        <f t="shared" ref="AC1468:AG1468" si="3998">SUM(AC1455:AC1467)</f>
        <v>0</v>
      </c>
      <c r="AD1468" s="87">
        <f t="shared" si="3998"/>
        <v>0</v>
      </c>
      <c r="AE1468" s="87">
        <f t="shared" si="3998"/>
        <v>0</v>
      </c>
      <c r="AF1468" s="87">
        <f t="shared" si="3998"/>
        <v>0</v>
      </c>
      <c r="AG1468" s="87">
        <f t="shared" si="3998"/>
        <v>0</v>
      </c>
      <c r="AH1468" s="87">
        <f t="shared" ref="AH1468" si="3999">SUM(AH1455:AH1467)</f>
        <v>0</v>
      </c>
      <c r="AI1468" s="87">
        <f t="shared" ref="AI1468:AM1468" si="4000">SUM(AI1455:AI1467)</f>
        <v>0</v>
      </c>
      <c r="AJ1468" s="87">
        <f t="shared" si="4000"/>
        <v>0</v>
      </c>
      <c r="AK1468" s="87">
        <f t="shared" si="4000"/>
        <v>0</v>
      </c>
      <c r="AL1468" s="87">
        <f t="shared" si="4000"/>
        <v>0</v>
      </c>
      <c r="AM1468" s="87">
        <f t="shared" si="4000"/>
        <v>0</v>
      </c>
    </row>
    <row r="1469" spans="1:39" outlineLevel="2">
      <c r="A1469" s="11">
        <f>ROW()</f>
        <v>1469</v>
      </c>
      <c r="B1469" s="343" t="s">
        <v>6</v>
      </c>
      <c r="D1469" s="39"/>
      <c r="E1469" s="39"/>
      <c r="G1469" s="39"/>
      <c r="H1469" s="39"/>
      <c r="I1469" s="39"/>
      <c r="J1469" s="39"/>
      <c r="K1469" s="39"/>
      <c r="L1469" s="39"/>
      <c r="M1469" s="39"/>
      <c r="N1469" s="39"/>
      <c r="O1469" s="39"/>
      <c r="P1469" s="39"/>
      <c r="Q1469" s="39"/>
      <c r="R1469" s="39"/>
    </row>
    <row r="1470" spans="1:39" outlineLevel="2">
      <c r="A1470" s="11">
        <f>ROW()</f>
        <v>1470</v>
      </c>
      <c r="C1470" s="6" t="s">
        <v>2</v>
      </c>
      <c r="D1470" s="39"/>
      <c r="E1470" s="39"/>
      <c r="G1470" s="39"/>
      <c r="H1470" s="39"/>
      <c r="I1470" s="39"/>
      <c r="J1470" s="39"/>
      <c r="K1470" s="39"/>
      <c r="L1470" s="39"/>
      <c r="M1470" s="39"/>
      <c r="N1470" s="39"/>
      <c r="O1470" s="39"/>
      <c r="P1470" s="39"/>
      <c r="Q1470" s="39"/>
      <c r="R1470" s="39"/>
      <c r="S1470" s="13"/>
      <c r="T1470" s="9">
        <f t="shared" ref="T1470:AC1470" si="4001">IF(AND(T1410&lt;=0,T1425+T1440+T1455&lt;0),-(T1425+T1440+T1455),IF(T1410&lt;=0,0,-MIN(((T1425+T1455)/T1410)*((T1425+T1455)&gt;0),(T1425+T1455))))</f>
        <v>-24.497994999000003</v>
      </c>
      <c r="U1470" s="9">
        <f t="shared" si="4001"/>
        <v>-24.497994999000003</v>
      </c>
      <c r="V1470" s="9">
        <f t="shared" si="4001"/>
        <v>-24.497994998999999</v>
      </c>
      <c r="W1470" s="9">
        <f t="shared" si="4001"/>
        <v>-24.497994998999999</v>
      </c>
      <c r="X1470" s="9">
        <f t="shared" si="4001"/>
        <v>-24.497994998999999</v>
      </c>
      <c r="Y1470" s="9">
        <f t="shared" si="4001"/>
        <v>-24.497994998999999</v>
      </c>
      <c r="Z1470" s="9">
        <f t="shared" si="4001"/>
        <v>-24.497994998999996</v>
      </c>
      <c r="AA1470" s="9">
        <f t="shared" si="4001"/>
        <v>-24.497994998999996</v>
      </c>
      <c r="AB1470" s="9">
        <f t="shared" si="4001"/>
        <v>-24.497994998999996</v>
      </c>
      <c r="AC1470" s="9">
        <f t="shared" si="4001"/>
        <v>-24.497994998999992</v>
      </c>
      <c r="AD1470" s="9">
        <f t="shared" ref="AD1470:AG1470" si="4002">IF(AND(AD1410&lt;=0,AD1425+AD1440+AD1455&lt;0),-(AD1425+AD1440+AD1455),IF(AD1410&lt;=0,0,-MIN(((AD1425+AD1455)/AD1410)*((AD1425+AD1455)&gt;0),(AD1425+AD1455))))</f>
        <v>-24.497994998999992</v>
      </c>
      <c r="AE1470" s="9">
        <f t="shared" si="4002"/>
        <v>-24.497994998999996</v>
      </c>
      <c r="AF1470" s="9">
        <f t="shared" si="4002"/>
        <v>-24.497994998999996</v>
      </c>
      <c r="AG1470" s="9">
        <f t="shared" si="4002"/>
        <v>-24.497994998999996</v>
      </c>
      <c r="AH1470" s="9">
        <f t="shared" ref="AH1470" si="4003">IF(AND(AH1410&lt;=0,AH1425+AH1440+AH1455&lt;0),-(AH1425+AH1440+AH1455),IF(AH1410&lt;=0,0,-MIN(((AH1425+AH1455)/AH1410)*((AH1425+AH1455)&gt;0),(AH1425+AH1455))))</f>
        <v>-24.497994998999999</v>
      </c>
      <c r="AI1470" s="9">
        <f t="shared" ref="AI1470:AM1470" si="4004">IF(AND(AI1410&lt;=0,AI1425+AI1440+AI1455&lt;0),-(AI1425+AI1440+AI1455),IF(AI1410&lt;=0,0,-MIN(((AI1425+AI1455)/AI1410)*((AI1425+AI1455)&gt;0),(AI1425+AI1455))))</f>
        <v>-24.497994998999999</v>
      </c>
      <c r="AJ1470" s="9">
        <f t="shared" si="4004"/>
        <v>-24.497994998999999</v>
      </c>
      <c r="AK1470" s="9">
        <f t="shared" si="4004"/>
        <v>-24.497994998999999</v>
      </c>
      <c r="AL1470" s="9">
        <f t="shared" si="4004"/>
        <v>-24.497994998999999</v>
      </c>
      <c r="AM1470" s="9">
        <f t="shared" si="4004"/>
        <v>-24.497994998999999</v>
      </c>
    </row>
    <row r="1471" spans="1:39" outlineLevel="2">
      <c r="A1471" s="11">
        <f>ROW()</f>
        <v>1471</v>
      </c>
      <c r="C1471" s="6" t="s">
        <v>3</v>
      </c>
      <c r="D1471" s="39"/>
      <c r="E1471" s="39"/>
      <c r="G1471" s="39"/>
      <c r="H1471" s="39"/>
      <c r="I1471" s="39"/>
      <c r="J1471" s="39"/>
      <c r="K1471" s="39"/>
      <c r="L1471" s="39"/>
      <c r="M1471" s="39"/>
      <c r="N1471" s="39"/>
      <c r="O1471" s="39"/>
      <c r="P1471" s="39"/>
      <c r="Q1471" s="39"/>
      <c r="R1471" s="39"/>
      <c r="S1471" s="13"/>
      <c r="T1471" s="9">
        <f t="shared" ref="T1471:AC1471" si="4005">IF(AND(T1411&lt;=0,T1426+T1441+T1456&lt;0),-(T1426+T1441+T1456),IF(T1411&lt;=0,0,-MIN(((T1426+T1456)/T1411)*((T1426+T1456)&gt;0),(T1426+T1456))))</f>
        <v>-5.537868664018502</v>
      </c>
      <c r="U1471" s="9">
        <f t="shared" si="4005"/>
        <v>-5.537868664018502</v>
      </c>
      <c r="V1471" s="9">
        <f t="shared" si="4005"/>
        <v>-5.5371061484574007</v>
      </c>
      <c r="W1471" s="9">
        <f t="shared" si="4005"/>
        <v>-5.5362066935504961</v>
      </c>
      <c r="X1471" s="9">
        <f t="shared" si="4005"/>
        <v>-5.5188614422933506</v>
      </c>
      <c r="Y1471" s="9">
        <f t="shared" si="4005"/>
        <v>-5.5188614422933506</v>
      </c>
      <c r="Z1471" s="9">
        <f t="shared" si="4005"/>
        <v>-5.5188614422933497</v>
      </c>
      <c r="AA1471" s="9">
        <f t="shared" si="4005"/>
        <v>-5.5188614422933489</v>
      </c>
      <c r="AB1471" s="9">
        <f t="shared" si="4005"/>
        <v>-5.5188614422933497</v>
      </c>
      <c r="AC1471" s="9">
        <f t="shared" si="4005"/>
        <v>-5.5188614422933497</v>
      </c>
      <c r="AD1471" s="9">
        <f t="shared" ref="AD1471:AG1471" si="4006">IF(AND(AD1411&lt;=0,AD1426+AD1441+AD1456&lt;0),-(AD1426+AD1441+AD1456),IF(AD1411&lt;=0,0,-MIN(((AD1426+AD1456)/AD1411)*((AD1426+AD1456)&gt;0),(AD1426+AD1456))))</f>
        <v>-5.5188614422933497</v>
      </c>
      <c r="AE1471" s="9">
        <f t="shared" si="4006"/>
        <v>-5.5188614422933497</v>
      </c>
      <c r="AF1471" s="9">
        <f t="shared" si="4006"/>
        <v>-5.5188614422933497</v>
      </c>
      <c r="AG1471" s="9">
        <f t="shared" si="4006"/>
        <v>-5.5188614422933497</v>
      </c>
      <c r="AH1471" s="9">
        <f t="shared" ref="AH1471" si="4007">IF(AND(AH1411&lt;=0,AH1426+AH1441+AH1456&lt;0),-(AH1426+AH1441+AH1456),IF(AH1411&lt;=0,0,-MIN(((AH1426+AH1456)/AH1411)*((AH1426+AH1456)&gt;0),(AH1426+AH1456))))</f>
        <v>-5.5188614422933497</v>
      </c>
      <c r="AI1471" s="9">
        <f t="shared" ref="AI1471:AM1471" si="4008">IF(AND(AI1411&lt;=0,AI1426+AI1441+AI1456&lt;0),-(AI1426+AI1441+AI1456),IF(AI1411&lt;=0,0,-MIN(((AI1426+AI1456)/AI1411)*((AI1426+AI1456)&gt;0),(AI1426+AI1456))))</f>
        <v>-5.5188614422933497</v>
      </c>
      <c r="AJ1471" s="9">
        <f t="shared" si="4008"/>
        <v>-5.5188614422933497</v>
      </c>
      <c r="AK1471" s="9">
        <f t="shared" si="4008"/>
        <v>-5.5188614422933497</v>
      </c>
      <c r="AL1471" s="9">
        <f t="shared" si="4008"/>
        <v>-5.5188614422933497</v>
      </c>
      <c r="AM1471" s="9">
        <f t="shared" si="4008"/>
        <v>-5.5188614422933497</v>
      </c>
    </row>
    <row r="1472" spans="1:39" outlineLevel="2">
      <c r="A1472" s="11">
        <f>ROW()</f>
        <v>1472</v>
      </c>
      <c r="C1472" s="6" t="s">
        <v>4</v>
      </c>
      <c r="D1472" s="39"/>
      <c r="E1472" s="39"/>
      <c r="G1472" s="39"/>
      <c r="H1472" s="39"/>
      <c r="I1472" s="39"/>
      <c r="J1472" s="39"/>
      <c r="K1472" s="39"/>
      <c r="L1472" s="39"/>
      <c r="M1472" s="39"/>
      <c r="N1472" s="39"/>
      <c r="O1472" s="39"/>
      <c r="P1472" s="39"/>
      <c r="Q1472" s="39"/>
      <c r="R1472" s="39"/>
      <c r="S1472" s="13"/>
      <c r="T1472" s="9">
        <f t="shared" ref="T1472:AC1472" si="4009">IF(AND(T1412&lt;=0,T1427+T1442+T1457&lt;0),-(T1427+T1442+T1457),IF(T1412&lt;=0,0,-MIN(((T1427+T1457)/T1412)*((T1427+T1457)&gt;0),(T1427+T1457))))</f>
        <v>-0.31703578066666671</v>
      </c>
      <c r="U1472" s="9">
        <f t="shared" si="4009"/>
        <v>-0.31703578066666666</v>
      </c>
      <c r="V1472" s="9">
        <f t="shared" si="4009"/>
        <v>-0.31703578066666666</v>
      </c>
      <c r="W1472" s="9">
        <f t="shared" si="4009"/>
        <v>-0.31703578066666666</v>
      </c>
      <c r="X1472" s="9">
        <f t="shared" si="4009"/>
        <v>-0.31703578066666666</v>
      </c>
      <c r="Y1472" s="9">
        <f t="shared" si="4009"/>
        <v>-0.31703578066666666</v>
      </c>
      <c r="Z1472" s="9">
        <f t="shared" si="4009"/>
        <v>-0.31703578066666666</v>
      </c>
      <c r="AA1472" s="9">
        <f t="shared" si="4009"/>
        <v>-0.31703578066666666</v>
      </c>
      <c r="AB1472" s="9">
        <f t="shared" si="4009"/>
        <v>-0.31703578066666666</v>
      </c>
      <c r="AC1472" s="9">
        <f t="shared" si="4009"/>
        <v>-0.31703578066666666</v>
      </c>
      <c r="AD1472" s="9">
        <f t="shared" ref="AD1472:AG1472" si="4010">IF(AND(AD1412&lt;=0,AD1427+AD1442+AD1457&lt;0),-(AD1427+AD1442+AD1457),IF(AD1412&lt;=0,0,-MIN(((AD1427+AD1457)/AD1412)*((AD1427+AD1457)&gt;0),(AD1427+AD1457))))</f>
        <v>-0.31703578066666671</v>
      </c>
      <c r="AE1472" s="9">
        <f t="shared" si="4010"/>
        <v>-0.31703578066666671</v>
      </c>
      <c r="AF1472" s="9">
        <f t="shared" si="4010"/>
        <v>-0.31703578066666671</v>
      </c>
      <c r="AG1472" s="9">
        <f t="shared" si="4010"/>
        <v>-0.31703578066666671</v>
      </c>
      <c r="AH1472" s="9">
        <f t="shared" ref="AH1472" si="4011">IF(AND(AH1412&lt;=0,AH1427+AH1442+AH1457&lt;0),-(AH1427+AH1442+AH1457),IF(AH1412&lt;=0,0,-MIN(((AH1427+AH1457)/AH1412)*((AH1427+AH1457)&gt;0),(AH1427+AH1457))))</f>
        <v>-0.31703578066666671</v>
      </c>
      <c r="AI1472" s="9">
        <f t="shared" ref="AI1472:AM1472" si="4012">IF(AND(AI1412&lt;=0,AI1427+AI1442+AI1457&lt;0),-(AI1427+AI1442+AI1457),IF(AI1412&lt;=0,0,-MIN(((AI1427+AI1457)/AI1412)*((AI1427+AI1457)&gt;0),(AI1427+AI1457))))</f>
        <v>0</v>
      </c>
      <c r="AJ1472" s="9">
        <f t="shared" si="4012"/>
        <v>0</v>
      </c>
      <c r="AK1472" s="9">
        <f t="shared" si="4012"/>
        <v>0</v>
      </c>
      <c r="AL1472" s="9">
        <f t="shared" si="4012"/>
        <v>0</v>
      </c>
      <c r="AM1472" s="9">
        <f t="shared" si="4012"/>
        <v>0</v>
      </c>
    </row>
    <row r="1473" spans="1:39" outlineLevel="2">
      <c r="A1473" s="11">
        <f>ROW()</f>
        <v>1473</v>
      </c>
      <c r="C1473" s="6" t="s">
        <v>5</v>
      </c>
      <c r="D1473" s="39"/>
      <c r="E1473" s="39"/>
      <c r="G1473" s="39"/>
      <c r="H1473" s="39"/>
      <c r="I1473" s="39"/>
      <c r="J1473" s="39"/>
      <c r="K1473" s="39"/>
      <c r="L1473" s="39"/>
      <c r="M1473" s="39"/>
      <c r="N1473" s="39"/>
      <c r="O1473" s="39"/>
      <c r="P1473" s="39"/>
      <c r="Q1473" s="39"/>
      <c r="R1473" s="39"/>
      <c r="S1473" s="13"/>
      <c r="T1473" s="9">
        <f>IF(AND(T1413&lt;=0,T1428+T1443+T1458&lt;0),-(T1428+T1443+T1458),IF(T1413&lt;=0,0,-MIN(((T1428+T1458)/T1413)*((T1428+T1458)&gt;0),(T1428+T1458))))</f>
        <v>-0.63637693998150013</v>
      </c>
      <c r="U1473" s="9">
        <f t="shared" ref="U1473:AC1473" si="4013">IF(AND(U1413&lt;=0,U1428+U1443+U1458&lt;0),-(U1428+U1443+U1458),IF(U1413&lt;=0,0,-MIN(((U1428+U1458)/U1413)*((U1428+U1458)&gt;0),(U1428+U1458))))</f>
        <v>-0.63637693998150002</v>
      </c>
      <c r="V1473" s="9">
        <f t="shared" si="4013"/>
        <v>-0.63626436660776386</v>
      </c>
      <c r="W1473" s="9">
        <f t="shared" si="4013"/>
        <v>-0.6361315763034614</v>
      </c>
      <c r="X1473" s="9">
        <f t="shared" si="4013"/>
        <v>-0.63357082403566256</v>
      </c>
      <c r="Y1473" s="9">
        <f t="shared" si="4013"/>
        <v>-0.63357082403566267</v>
      </c>
      <c r="Z1473" s="9">
        <f t="shared" si="4013"/>
        <v>-0.63357082403566256</v>
      </c>
      <c r="AA1473" s="9">
        <f t="shared" si="4013"/>
        <v>-0.63357082403566245</v>
      </c>
      <c r="AB1473" s="9">
        <f t="shared" si="4013"/>
        <v>-0.63357082403566245</v>
      </c>
      <c r="AC1473" s="9">
        <f t="shared" si="4013"/>
        <v>-0.63357082403566245</v>
      </c>
      <c r="AD1473" s="9">
        <f t="shared" ref="AD1473:AG1473" si="4014">IF(AND(AD1413&lt;=0,AD1428+AD1443+AD1458&lt;0),-(AD1428+AD1443+AD1458),IF(AD1413&lt;=0,0,-MIN(((AD1428+AD1458)/AD1413)*((AD1428+AD1458)&gt;0),(AD1428+AD1458))))</f>
        <v>-0.63357082403566245</v>
      </c>
      <c r="AE1473" s="9">
        <f t="shared" si="4014"/>
        <v>-0.63357082403566245</v>
      </c>
      <c r="AF1473" s="9">
        <f t="shared" si="4014"/>
        <v>-0.63357082403566245</v>
      </c>
      <c r="AG1473" s="9">
        <f t="shared" si="4014"/>
        <v>-0.63357082403566245</v>
      </c>
      <c r="AH1473" s="9">
        <f t="shared" ref="AH1473" si="4015">IF(AND(AH1413&lt;=0,AH1428+AH1443+AH1458&lt;0),-(AH1428+AH1443+AH1458),IF(AH1413&lt;=0,0,-MIN(((AH1428+AH1458)/AH1413)*((AH1428+AH1458)&gt;0),(AH1428+AH1458))))</f>
        <v>-0.63357082403566245</v>
      </c>
      <c r="AI1473" s="9">
        <f t="shared" ref="AI1473:AM1473" si="4016">IF(AND(AI1413&lt;=0,AI1428+AI1443+AI1458&lt;0),-(AI1428+AI1443+AI1458),IF(AI1413&lt;=0,0,-MIN(((AI1428+AI1458)/AI1413)*((AI1428+AI1458)&gt;0),(AI1428+AI1458))))</f>
        <v>-0.63357082403566234</v>
      </c>
      <c r="AJ1473" s="9">
        <f t="shared" si="4016"/>
        <v>-0.63357082403566234</v>
      </c>
      <c r="AK1473" s="9">
        <f t="shared" si="4016"/>
        <v>-0.63357082403566234</v>
      </c>
      <c r="AL1473" s="9">
        <f t="shared" si="4016"/>
        <v>-0.63357082403566234</v>
      </c>
      <c r="AM1473" s="9">
        <f t="shared" si="4016"/>
        <v>-0.63357082403566234</v>
      </c>
    </row>
    <row r="1474" spans="1:39" outlineLevel="2">
      <c r="A1474" s="11">
        <f>ROW()</f>
        <v>1474</v>
      </c>
      <c r="C1474" s="6" t="s">
        <v>473</v>
      </c>
      <c r="D1474" s="39"/>
      <c r="E1474" s="39"/>
      <c r="G1474" s="39"/>
      <c r="H1474" s="39"/>
      <c r="I1474" s="39"/>
      <c r="J1474" s="39"/>
      <c r="K1474" s="39"/>
      <c r="L1474" s="39"/>
      <c r="M1474" s="39"/>
      <c r="N1474" s="39"/>
      <c r="O1474" s="39"/>
      <c r="P1474" s="39"/>
      <c r="Q1474" s="39"/>
      <c r="R1474" s="39"/>
      <c r="S1474" s="13"/>
      <c r="T1474" s="9">
        <f t="shared" ref="T1474:AG1474" si="4017">IF(AND(T1414&lt;=0,T1429+T1444+T1459&lt;0),-(T1429+T1444+T1459),IF(T1414&lt;=0,0,-MIN(((T1429+T1459)/T1414)*((T1429+T1459)&gt;0),(T1429+T1459))))</f>
        <v>0</v>
      </c>
      <c r="U1474" s="9">
        <f t="shared" si="4017"/>
        <v>0</v>
      </c>
      <c r="V1474" s="9">
        <f t="shared" si="4017"/>
        <v>0</v>
      </c>
      <c r="W1474" s="9">
        <f t="shared" si="4017"/>
        <v>0</v>
      </c>
      <c r="X1474" s="9">
        <f t="shared" si="4017"/>
        <v>0</v>
      </c>
      <c r="Y1474" s="9">
        <f t="shared" si="4017"/>
        <v>0</v>
      </c>
      <c r="Z1474" s="9">
        <f t="shared" si="4017"/>
        <v>0</v>
      </c>
      <c r="AA1474" s="9">
        <f t="shared" si="4017"/>
        <v>0</v>
      </c>
      <c r="AB1474" s="9">
        <f t="shared" si="4017"/>
        <v>0</v>
      </c>
      <c r="AC1474" s="9">
        <f t="shared" si="4017"/>
        <v>0</v>
      </c>
      <c r="AD1474" s="9">
        <f t="shared" si="4017"/>
        <v>0</v>
      </c>
      <c r="AE1474" s="9">
        <f t="shared" si="4017"/>
        <v>0</v>
      </c>
      <c r="AF1474" s="9">
        <f t="shared" si="4017"/>
        <v>0</v>
      </c>
      <c r="AG1474" s="9">
        <f t="shared" si="4017"/>
        <v>0</v>
      </c>
      <c r="AH1474" s="9">
        <f t="shared" ref="AH1474" si="4018">IF(AND(AH1414&lt;=0,AH1429+AH1444+AH1459&lt;0),-(AH1429+AH1444+AH1459),IF(AH1414&lt;=0,0,-MIN(((AH1429+AH1459)/AH1414)*((AH1429+AH1459)&gt;0),(AH1429+AH1459))))</f>
        <v>0</v>
      </c>
      <c r="AI1474" s="9">
        <f t="shared" ref="AI1474:AM1474" si="4019">IF(AND(AI1414&lt;=0,AI1429+AI1444+AI1459&lt;0),-(AI1429+AI1444+AI1459),IF(AI1414&lt;=0,0,-MIN(((AI1429+AI1459)/AI1414)*((AI1429+AI1459)&gt;0),(AI1429+AI1459))))</f>
        <v>0</v>
      </c>
      <c r="AJ1474" s="9">
        <f t="shared" si="4019"/>
        <v>0</v>
      </c>
      <c r="AK1474" s="9">
        <f t="shared" si="4019"/>
        <v>0</v>
      </c>
      <c r="AL1474" s="9">
        <f t="shared" si="4019"/>
        <v>0</v>
      </c>
      <c r="AM1474" s="9">
        <f t="shared" si="4019"/>
        <v>0</v>
      </c>
    </row>
    <row r="1475" spans="1:39" outlineLevel="2">
      <c r="A1475" s="11">
        <f>ROW()</f>
        <v>1475</v>
      </c>
      <c r="C1475" s="6" t="s">
        <v>474</v>
      </c>
      <c r="D1475" s="39"/>
      <c r="E1475" s="39"/>
      <c r="G1475" s="39"/>
      <c r="H1475" s="39"/>
      <c r="I1475" s="39"/>
      <c r="J1475" s="39"/>
      <c r="K1475" s="39"/>
      <c r="L1475" s="39"/>
      <c r="M1475" s="39"/>
      <c r="N1475" s="39"/>
      <c r="O1475" s="39"/>
      <c r="P1475" s="39"/>
      <c r="Q1475" s="39"/>
      <c r="R1475" s="39"/>
      <c r="S1475" s="13"/>
      <c r="T1475" s="9">
        <f t="shared" ref="T1475:AG1475" si="4020">IF(AND(T1415&lt;=0,T1430+T1445+T1460&lt;0),-(T1430+T1445+T1460),IF(T1415&lt;=0,0,-MIN(((T1430+T1460)/T1415)*((T1430+T1460)&gt;0),(T1430+T1460))))</f>
        <v>0</v>
      </c>
      <c r="U1475" s="9">
        <f t="shared" si="4020"/>
        <v>0</v>
      </c>
      <c r="V1475" s="9">
        <f t="shared" si="4020"/>
        <v>0</v>
      </c>
      <c r="W1475" s="9">
        <f t="shared" si="4020"/>
        <v>0</v>
      </c>
      <c r="X1475" s="9">
        <f t="shared" si="4020"/>
        <v>0</v>
      </c>
      <c r="Y1475" s="9">
        <f t="shared" si="4020"/>
        <v>0</v>
      </c>
      <c r="Z1475" s="9">
        <f t="shared" si="4020"/>
        <v>0</v>
      </c>
      <c r="AA1475" s="9">
        <f t="shared" si="4020"/>
        <v>0</v>
      </c>
      <c r="AB1475" s="9">
        <f t="shared" si="4020"/>
        <v>0</v>
      </c>
      <c r="AC1475" s="9">
        <f t="shared" si="4020"/>
        <v>0</v>
      </c>
      <c r="AD1475" s="9">
        <f t="shared" si="4020"/>
        <v>0</v>
      </c>
      <c r="AE1475" s="9">
        <f t="shared" si="4020"/>
        <v>0</v>
      </c>
      <c r="AF1475" s="9">
        <f t="shared" si="4020"/>
        <v>0</v>
      </c>
      <c r="AG1475" s="9">
        <f t="shared" si="4020"/>
        <v>0</v>
      </c>
      <c r="AH1475" s="9">
        <f t="shared" ref="AH1475" si="4021">IF(AND(AH1415&lt;=0,AH1430+AH1445+AH1460&lt;0),-(AH1430+AH1445+AH1460),IF(AH1415&lt;=0,0,-MIN(((AH1430+AH1460)/AH1415)*((AH1430+AH1460)&gt;0),(AH1430+AH1460))))</f>
        <v>0</v>
      </c>
      <c r="AI1475" s="9">
        <f t="shared" ref="AI1475:AM1475" si="4022">IF(AND(AI1415&lt;=0,AI1430+AI1445+AI1460&lt;0),-(AI1430+AI1445+AI1460),IF(AI1415&lt;=0,0,-MIN(((AI1430+AI1460)/AI1415)*((AI1430+AI1460)&gt;0),(AI1430+AI1460))))</f>
        <v>0</v>
      </c>
      <c r="AJ1475" s="9">
        <f t="shared" si="4022"/>
        <v>0</v>
      </c>
      <c r="AK1475" s="9">
        <f t="shared" si="4022"/>
        <v>0</v>
      </c>
      <c r="AL1475" s="9">
        <f t="shared" si="4022"/>
        <v>0</v>
      </c>
      <c r="AM1475" s="9">
        <f t="shared" si="4022"/>
        <v>0</v>
      </c>
    </row>
    <row r="1476" spans="1:39" outlineLevel="2">
      <c r="A1476" s="11">
        <f>ROW()</f>
        <v>1476</v>
      </c>
      <c r="C1476" s="6" t="s">
        <v>477</v>
      </c>
      <c r="D1476" s="39"/>
      <c r="E1476" s="39"/>
      <c r="G1476" s="39"/>
      <c r="H1476" s="39"/>
      <c r="I1476" s="39"/>
      <c r="J1476" s="39"/>
      <c r="K1476" s="39"/>
      <c r="L1476" s="39"/>
      <c r="M1476" s="39"/>
      <c r="N1476" s="39"/>
      <c r="O1476" s="39"/>
      <c r="P1476" s="39"/>
      <c r="Q1476" s="39"/>
      <c r="R1476" s="39"/>
      <c r="S1476" s="13"/>
      <c r="T1476" s="9">
        <f t="shared" ref="T1476:AG1476" si="4023">IF(AND(T1416&lt;=0,T1431+T1446+T1461&lt;0),-(T1431+T1446+T1461),IF(T1416&lt;=0,0,-MIN(((T1431+T1461)/T1416)*((T1431+T1461)&gt;0),(T1431+T1461))))</f>
        <v>0</v>
      </c>
      <c r="U1476" s="9">
        <f t="shared" si="4023"/>
        <v>0</v>
      </c>
      <c r="V1476" s="9">
        <f t="shared" si="4023"/>
        <v>0</v>
      </c>
      <c r="W1476" s="9">
        <f t="shared" si="4023"/>
        <v>0</v>
      </c>
      <c r="X1476" s="9">
        <f t="shared" si="4023"/>
        <v>0</v>
      </c>
      <c r="Y1476" s="9">
        <f t="shared" si="4023"/>
        <v>0</v>
      </c>
      <c r="Z1476" s="9">
        <f t="shared" si="4023"/>
        <v>0</v>
      </c>
      <c r="AA1476" s="9">
        <f t="shared" si="4023"/>
        <v>0</v>
      </c>
      <c r="AB1476" s="9">
        <f t="shared" si="4023"/>
        <v>0</v>
      </c>
      <c r="AC1476" s="9">
        <f t="shared" si="4023"/>
        <v>0</v>
      </c>
      <c r="AD1476" s="9">
        <f t="shared" si="4023"/>
        <v>0</v>
      </c>
      <c r="AE1476" s="9">
        <f t="shared" si="4023"/>
        <v>0</v>
      </c>
      <c r="AF1476" s="9">
        <f t="shared" si="4023"/>
        <v>0</v>
      </c>
      <c r="AG1476" s="9">
        <f t="shared" si="4023"/>
        <v>0</v>
      </c>
      <c r="AH1476" s="9">
        <f t="shared" ref="AH1476" si="4024">IF(AND(AH1416&lt;=0,AH1431+AH1446+AH1461&lt;0),-(AH1431+AH1446+AH1461),IF(AH1416&lt;=0,0,-MIN(((AH1431+AH1461)/AH1416)*((AH1431+AH1461)&gt;0),(AH1431+AH1461))))</f>
        <v>0</v>
      </c>
      <c r="AI1476" s="9">
        <f t="shared" ref="AI1476:AM1476" si="4025">IF(AND(AI1416&lt;=0,AI1431+AI1446+AI1461&lt;0),-(AI1431+AI1446+AI1461),IF(AI1416&lt;=0,0,-MIN(((AI1431+AI1461)/AI1416)*((AI1431+AI1461)&gt;0),(AI1431+AI1461))))</f>
        <v>0</v>
      </c>
      <c r="AJ1476" s="9">
        <f t="shared" si="4025"/>
        <v>0</v>
      </c>
      <c r="AK1476" s="9">
        <f t="shared" si="4025"/>
        <v>0</v>
      </c>
      <c r="AL1476" s="9">
        <f t="shared" si="4025"/>
        <v>0</v>
      </c>
      <c r="AM1476" s="9">
        <f t="shared" si="4025"/>
        <v>0</v>
      </c>
    </row>
    <row r="1477" spans="1:39" outlineLevel="2">
      <c r="A1477" s="11">
        <f>ROW()</f>
        <v>1477</v>
      </c>
      <c r="C1477" s="6" t="s">
        <v>511</v>
      </c>
      <c r="D1477" s="39"/>
      <c r="E1477" s="39"/>
      <c r="G1477" s="39"/>
      <c r="H1477" s="39"/>
      <c r="I1477" s="39"/>
      <c r="J1477" s="39"/>
      <c r="K1477" s="39"/>
      <c r="L1477" s="39"/>
      <c r="M1477" s="39"/>
      <c r="N1477" s="39"/>
      <c r="O1477" s="39"/>
      <c r="P1477" s="39"/>
      <c r="Q1477" s="39"/>
      <c r="R1477" s="39"/>
      <c r="S1477" s="13"/>
      <c r="T1477" s="9">
        <f t="shared" ref="T1477:AG1477" si="4026">IF(AND(T1417&lt;=0,T1432+T1447+T1462&lt;0),-(T1432+T1447+T1462),IF(T1417&lt;=0,0,-MIN(((T1432+T1462)/T1417)*((T1432+T1462)&gt;0),(T1432+T1462))))</f>
        <v>0</v>
      </c>
      <c r="U1477" s="9">
        <f t="shared" si="4026"/>
        <v>0</v>
      </c>
      <c r="V1477" s="9">
        <f t="shared" si="4026"/>
        <v>0</v>
      </c>
      <c r="W1477" s="9">
        <f t="shared" si="4026"/>
        <v>0</v>
      </c>
      <c r="X1477" s="9">
        <f t="shared" si="4026"/>
        <v>0</v>
      </c>
      <c r="Y1477" s="9">
        <f t="shared" si="4026"/>
        <v>0</v>
      </c>
      <c r="Z1477" s="9">
        <f t="shared" si="4026"/>
        <v>0</v>
      </c>
      <c r="AA1477" s="9">
        <f t="shared" si="4026"/>
        <v>0</v>
      </c>
      <c r="AB1477" s="9">
        <f t="shared" si="4026"/>
        <v>0</v>
      </c>
      <c r="AC1477" s="9">
        <f t="shared" si="4026"/>
        <v>0</v>
      </c>
      <c r="AD1477" s="9">
        <f t="shared" si="4026"/>
        <v>0</v>
      </c>
      <c r="AE1477" s="9">
        <f t="shared" si="4026"/>
        <v>0</v>
      </c>
      <c r="AF1477" s="9">
        <f t="shared" si="4026"/>
        <v>0</v>
      </c>
      <c r="AG1477" s="9">
        <f t="shared" si="4026"/>
        <v>0</v>
      </c>
      <c r="AH1477" s="9">
        <f t="shared" ref="AH1477" si="4027">IF(AND(AH1417&lt;=0,AH1432+AH1447+AH1462&lt;0),-(AH1432+AH1447+AH1462),IF(AH1417&lt;=0,0,-MIN(((AH1432+AH1462)/AH1417)*((AH1432+AH1462)&gt;0),(AH1432+AH1462))))</f>
        <v>0</v>
      </c>
      <c r="AI1477" s="9">
        <f t="shared" ref="AI1477:AM1477" si="4028">IF(AND(AI1417&lt;=0,AI1432+AI1447+AI1462&lt;0),-(AI1432+AI1447+AI1462),IF(AI1417&lt;=0,0,-MIN(((AI1432+AI1462)/AI1417)*((AI1432+AI1462)&gt;0),(AI1432+AI1462))))</f>
        <v>0</v>
      </c>
      <c r="AJ1477" s="9">
        <f t="shared" si="4028"/>
        <v>0</v>
      </c>
      <c r="AK1477" s="9">
        <f t="shared" si="4028"/>
        <v>0</v>
      </c>
      <c r="AL1477" s="9">
        <f t="shared" si="4028"/>
        <v>0</v>
      </c>
      <c r="AM1477" s="9">
        <f t="shared" si="4028"/>
        <v>0</v>
      </c>
    </row>
    <row r="1478" spans="1:39" outlineLevel="2">
      <c r="A1478" s="11">
        <f>ROW()</f>
        <v>1478</v>
      </c>
      <c r="C1478" s="6" t="s">
        <v>655</v>
      </c>
      <c r="D1478" s="39"/>
      <c r="E1478" s="39"/>
      <c r="G1478" s="39"/>
      <c r="H1478" s="39"/>
      <c r="I1478" s="39"/>
      <c r="J1478" s="39"/>
      <c r="K1478" s="39"/>
      <c r="L1478" s="39"/>
      <c r="M1478" s="39"/>
      <c r="N1478" s="39"/>
      <c r="O1478" s="39"/>
      <c r="P1478" s="39"/>
      <c r="Q1478" s="39"/>
      <c r="R1478" s="39"/>
      <c r="S1478" s="13"/>
      <c r="T1478" s="9">
        <v>0</v>
      </c>
      <c r="U1478" s="9">
        <v>0</v>
      </c>
      <c r="V1478" s="9">
        <v>0</v>
      </c>
      <c r="W1478" s="9">
        <v>0</v>
      </c>
      <c r="X1478" s="9">
        <v>0</v>
      </c>
      <c r="Y1478" s="9">
        <v>0</v>
      </c>
      <c r="Z1478" s="9">
        <v>0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9">
        <v>0</v>
      </c>
      <c r="AH1478" s="9">
        <v>0</v>
      </c>
      <c r="AI1478" s="9">
        <v>0</v>
      </c>
      <c r="AJ1478" s="9">
        <v>0</v>
      </c>
      <c r="AK1478" s="9">
        <v>0</v>
      </c>
      <c r="AL1478" s="9">
        <v>0</v>
      </c>
      <c r="AM1478" s="9">
        <v>0</v>
      </c>
    </row>
    <row r="1479" spans="1:39" outlineLevel="2">
      <c r="A1479" s="11">
        <f>ROW()</f>
        <v>1479</v>
      </c>
      <c r="C1479" s="6" t="s">
        <v>656</v>
      </c>
      <c r="D1479" s="39"/>
      <c r="E1479" s="39"/>
      <c r="G1479" s="39"/>
      <c r="H1479" s="39"/>
      <c r="I1479" s="39"/>
      <c r="J1479" s="39"/>
      <c r="K1479" s="39"/>
      <c r="L1479" s="39"/>
      <c r="M1479" s="39"/>
      <c r="N1479" s="39"/>
      <c r="O1479" s="39"/>
      <c r="P1479" s="39"/>
      <c r="Q1479" s="39"/>
      <c r="R1479" s="39"/>
      <c r="S1479" s="13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</row>
    <row r="1480" spans="1:39" outlineLevel="2">
      <c r="A1480" s="11">
        <f>ROW()</f>
        <v>1480</v>
      </c>
      <c r="C1480" s="6" t="s">
        <v>667</v>
      </c>
      <c r="D1480" s="39"/>
      <c r="E1480" s="39"/>
      <c r="G1480" s="39"/>
      <c r="H1480" s="39"/>
      <c r="I1480" s="39"/>
      <c r="J1480" s="39"/>
      <c r="K1480" s="39"/>
      <c r="L1480" s="39"/>
      <c r="M1480" s="39"/>
      <c r="N1480" s="39"/>
      <c r="O1480" s="39"/>
      <c r="P1480" s="39"/>
      <c r="Q1480" s="39"/>
      <c r="R1480" s="39"/>
      <c r="S1480" s="13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</row>
    <row r="1481" spans="1:39" outlineLevel="2">
      <c r="A1481" s="11">
        <f>ROW()</f>
        <v>1481</v>
      </c>
      <c r="C1481" s="6" t="s">
        <v>212</v>
      </c>
      <c r="D1481" s="39"/>
      <c r="E1481" s="39"/>
      <c r="G1481" s="39"/>
      <c r="H1481" s="39"/>
      <c r="I1481" s="39"/>
      <c r="J1481" s="39"/>
      <c r="K1481" s="39"/>
      <c r="L1481" s="39"/>
      <c r="M1481" s="39"/>
      <c r="N1481" s="39"/>
      <c r="O1481" s="39"/>
      <c r="P1481" s="39"/>
      <c r="Q1481" s="39"/>
      <c r="R1481" s="39"/>
      <c r="S1481" s="9"/>
      <c r="T1481" s="9">
        <v>0</v>
      </c>
      <c r="U1481" s="9">
        <v>0</v>
      </c>
      <c r="V1481" s="9">
        <v>0</v>
      </c>
      <c r="W1481" s="9">
        <v>0</v>
      </c>
      <c r="X1481" s="9">
        <v>0</v>
      </c>
      <c r="Y1481" s="9">
        <v>0</v>
      </c>
      <c r="Z1481" s="9">
        <v>0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9">
        <v>0</v>
      </c>
      <c r="AH1481" s="9">
        <v>0</v>
      </c>
      <c r="AI1481" s="9">
        <v>0</v>
      </c>
      <c r="AJ1481" s="9">
        <v>0</v>
      </c>
      <c r="AK1481" s="9">
        <v>0</v>
      </c>
      <c r="AL1481" s="9">
        <v>0</v>
      </c>
      <c r="AM1481" s="9">
        <v>0</v>
      </c>
    </row>
    <row r="1482" spans="1:39" outlineLevel="2">
      <c r="A1482" s="11">
        <f>ROW()</f>
        <v>1482</v>
      </c>
      <c r="C1482" s="30" t="s">
        <v>362</v>
      </c>
      <c r="D1482" s="90"/>
      <c r="E1482" s="90"/>
      <c r="F1482" s="90"/>
      <c r="G1482" s="90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14"/>
      <c r="T1482" s="14">
        <f>IF(AND(T1422&lt;=0,T1437+T1452+T1467&lt;0),-(T1437+T1452+T1467),IF(T1422&lt;=0,0,-MIN(((T1437+T1467)/T1422)*((T1437+T1467)&gt;0),(T1437+T1467))))</f>
        <v>0</v>
      </c>
      <c r="U1482" s="14">
        <f t="shared" ref="U1482:AC1482" si="4029">IF(AND(U1422&lt;=0,U1437+U1452+U1467&lt;0),-(U1437+U1452+U1467),IF(U1422&lt;=0,0,-MIN(((U1437+U1467)/U1422)*((U1437+U1467)&gt;0),(U1437+U1467))))</f>
        <v>0</v>
      </c>
      <c r="V1482" s="14">
        <f t="shared" si="4029"/>
        <v>0</v>
      </c>
      <c r="W1482" s="14">
        <f t="shared" si="4029"/>
        <v>0</v>
      </c>
      <c r="X1482" s="14">
        <f t="shared" si="4029"/>
        <v>0</v>
      </c>
      <c r="Y1482" s="14">
        <f t="shared" si="4029"/>
        <v>0</v>
      </c>
      <c r="Z1482" s="14">
        <f t="shared" si="4029"/>
        <v>0</v>
      </c>
      <c r="AA1482" s="14">
        <f t="shared" si="4029"/>
        <v>0</v>
      </c>
      <c r="AB1482" s="14">
        <f t="shared" si="4029"/>
        <v>0</v>
      </c>
      <c r="AC1482" s="14">
        <f t="shared" si="4029"/>
        <v>0</v>
      </c>
      <c r="AD1482" s="14">
        <f t="shared" ref="AD1482:AM1482" si="4030">IF(AND(AD1422&lt;=0,AD1437+AD1452+AD1467&lt;0),-(AD1437+AD1452+AD1467),IF(AD1422&lt;=0,0,-MIN(((AD1437+AD1467)/AD1422)*((AD1437+AD1467)&gt;0),(AD1437+AD1467))))</f>
        <v>0</v>
      </c>
      <c r="AE1482" s="14">
        <f t="shared" si="4030"/>
        <v>0</v>
      </c>
      <c r="AF1482" s="14">
        <f t="shared" si="4030"/>
        <v>0</v>
      </c>
      <c r="AG1482" s="14">
        <f t="shared" si="4030"/>
        <v>0</v>
      </c>
      <c r="AH1482" s="14">
        <f t="shared" ref="AH1482" si="4031">IF(AND(AH1422&lt;=0,AH1437+AH1452+AH1467&lt;0),-(AH1437+AH1452+AH1467),IF(AH1422&lt;=0,0,-MIN(((AH1437+AH1467)/AH1422)*((AH1437+AH1467)&gt;0),(AH1437+AH1467))))</f>
        <v>0</v>
      </c>
      <c r="AI1482" s="14">
        <f t="shared" si="4030"/>
        <v>0</v>
      </c>
      <c r="AJ1482" s="14">
        <f t="shared" si="4030"/>
        <v>0</v>
      </c>
      <c r="AK1482" s="14">
        <f t="shared" si="4030"/>
        <v>0</v>
      </c>
      <c r="AL1482" s="14">
        <f t="shared" si="4030"/>
        <v>0</v>
      </c>
      <c r="AM1482" s="14">
        <f t="shared" si="4030"/>
        <v>0</v>
      </c>
    </row>
    <row r="1483" spans="1:39" outlineLevel="2">
      <c r="A1483" s="11">
        <f>ROW()</f>
        <v>1483</v>
      </c>
      <c r="C1483" s="6" t="s">
        <v>1</v>
      </c>
      <c r="D1483" s="39"/>
      <c r="E1483" s="39"/>
      <c r="F1483" s="39"/>
      <c r="G1483" s="39"/>
      <c r="H1483" s="39"/>
      <c r="I1483" s="39"/>
      <c r="J1483" s="39"/>
      <c r="K1483" s="39"/>
      <c r="L1483" s="39"/>
      <c r="M1483" s="39"/>
      <c r="N1483" s="39"/>
      <c r="O1483" s="39"/>
      <c r="P1483" s="39"/>
      <c r="Q1483" s="39"/>
      <c r="R1483" s="39"/>
      <c r="S1483" s="9"/>
      <c r="T1483" s="9">
        <f t="shared" ref="T1483" si="4032">SUM(T1470:T1482)</f>
        <v>-30.98927638366667</v>
      </c>
      <c r="U1483" s="9">
        <f t="shared" ref="U1483" si="4033">SUM(U1470:U1482)</f>
        <v>-30.98927638366667</v>
      </c>
      <c r="V1483" s="9">
        <f t="shared" ref="V1483" si="4034">SUM(V1470:V1482)</f>
        <v>-30.988401294731833</v>
      </c>
      <c r="W1483" s="9">
        <f t="shared" ref="W1483" si="4035">SUM(W1470:W1482)</f>
        <v>-30.987369049520627</v>
      </c>
      <c r="X1483" s="9">
        <f t="shared" ref="X1483" si="4036">SUM(X1470:X1482)</f>
        <v>-30.967463045995679</v>
      </c>
      <c r="Y1483" s="9">
        <f t="shared" ref="Y1483" si="4037">SUM(Y1470:Y1482)</f>
        <v>-30.967463045995679</v>
      </c>
      <c r="Z1483" s="9">
        <f t="shared" ref="Z1483" si="4038">SUM(Z1470:Z1482)</f>
        <v>-30.967463045995675</v>
      </c>
      <c r="AA1483" s="9">
        <f t="shared" ref="AA1483" si="4039">SUM(AA1470:AA1482)</f>
        <v>-30.967463045995675</v>
      </c>
      <c r="AB1483" s="9">
        <f t="shared" ref="AB1483" si="4040">SUM(AB1470:AB1482)</f>
        <v>-30.967463045995675</v>
      </c>
      <c r="AC1483" s="9">
        <f t="shared" ref="AC1483:AG1483" si="4041">SUM(AC1470:AC1482)</f>
        <v>-30.967463045995672</v>
      </c>
      <c r="AD1483" s="9">
        <f t="shared" si="4041"/>
        <v>-30.967463045995672</v>
      </c>
      <c r="AE1483" s="9">
        <f t="shared" si="4041"/>
        <v>-30.967463045995675</v>
      </c>
      <c r="AF1483" s="9">
        <f t="shared" si="4041"/>
        <v>-30.967463045995675</v>
      </c>
      <c r="AG1483" s="9">
        <f t="shared" si="4041"/>
        <v>-30.967463045995675</v>
      </c>
      <c r="AH1483" s="9">
        <f t="shared" ref="AH1483" si="4042">SUM(AH1470:AH1482)</f>
        <v>-30.967463045995679</v>
      </c>
      <c r="AI1483" s="9">
        <f t="shared" ref="AI1483:AM1483" si="4043">SUM(AI1470:AI1482)</f>
        <v>-30.650427265329011</v>
      </c>
      <c r="AJ1483" s="9">
        <f t="shared" si="4043"/>
        <v>-30.650427265329011</v>
      </c>
      <c r="AK1483" s="9">
        <f t="shared" si="4043"/>
        <v>-30.650427265329011</v>
      </c>
      <c r="AL1483" s="9">
        <f t="shared" si="4043"/>
        <v>-30.650427265329011</v>
      </c>
      <c r="AM1483" s="9">
        <f t="shared" si="4043"/>
        <v>-30.650427265329011</v>
      </c>
    </row>
    <row r="1484" spans="1:39" outlineLevel="2">
      <c r="A1484" s="11">
        <f>ROW()</f>
        <v>1484</v>
      </c>
      <c r="B1484" s="343" t="s">
        <v>70</v>
      </c>
      <c r="D1484" s="39"/>
      <c r="E1484" s="39"/>
      <c r="F1484" s="39"/>
      <c r="G1484" s="39"/>
      <c r="H1484" s="39"/>
      <c r="I1484" s="39"/>
      <c r="J1484" s="39"/>
      <c r="K1484" s="39"/>
      <c r="L1484" s="39"/>
      <c r="M1484" s="39"/>
      <c r="N1484" s="39"/>
      <c r="O1484" s="39"/>
      <c r="P1484" s="39"/>
      <c r="Q1484" s="39"/>
      <c r="R1484" s="39"/>
      <c r="S1484" s="39"/>
      <c r="T1484" s="39"/>
      <c r="U1484" s="39"/>
      <c r="V1484" s="39"/>
      <c r="W1484" s="39"/>
      <c r="X1484" s="39"/>
      <c r="Y1484" s="39"/>
      <c r="Z1484" s="39"/>
      <c r="AA1484" s="39"/>
      <c r="AB1484" s="39"/>
      <c r="AC1484" s="39"/>
      <c r="AD1484" s="39"/>
      <c r="AE1484" s="39"/>
      <c r="AF1484" s="39"/>
      <c r="AG1484" s="39"/>
      <c r="AH1484" s="39"/>
      <c r="AI1484" s="39"/>
      <c r="AJ1484" s="39"/>
      <c r="AK1484" s="39"/>
      <c r="AL1484" s="39"/>
      <c r="AM1484" s="39"/>
    </row>
    <row r="1485" spans="1:39" outlineLevel="2">
      <c r="A1485" s="11">
        <f>ROW()</f>
        <v>1485</v>
      </c>
      <c r="C1485" s="6" t="s">
        <v>2</v>
      </c>
      <c r="D1485" s="39"/>
      <c r="E1485" s="39"/>
      <c r="F1485" s="39"/>
      <c r="G1485" s="39"/>
      <c r="H1485" s="39"/>
      <c r="I1485" s="39"/>
      <c r="J1485" s="39"/>
      <c r="K1485" s="39"/>
      <c r="L1485" s="39"/>
      <c r="M1485" s="39"/>
      <c r="N1485" s="39"/>
      <c r="O1485" s="39"/>
      <c r="P1485" s="39"/>
      <c r="Q1485" s="39"/>
      <c r="R1485" s="39"/>
      <c r="S1485" s="9">
        <f t="shared" ref="S1485:AC1485" si="4044">S1425+S1440+S1455+S1470</f>
        <v>489.95989998000005</v>
      </c>
      <c r="T1485" s="9">
        <f t="shared" si="4044"/>
        <v>465.46190498100003</v>
      </c>
      <c r="U1485" s="9">
        <f t="shared" si="4044"/>
        <v>440.96390998200002</v>
      </c>
      <c r="V1485" s="9">
        <f t="shared" si="4044"/>
        <v>416.465914983</v>
      </c>
      <c r="W1485" s="9">
        <f t="shared" si="4044"/>
        <v>391.96791998399999</v>
      </c>
      <c r="X1485" s="9">
        <f t="shared" si="4044"/>
        <v>367.46992498499998</v>
      </c>
      <c r="Y1485" s="9">
        <f t="shared" si="4044"/>
        <v>342.97192998599996</v>
      </c>
      <c r="Z1485" s="9">
        <f t="shared" si="4044"/>
        <v>318.47393498699995</v>
      </c>
      <c r="AA1485" s="9">
        <f t="shared" si="4044"/>
        <v>293.97593998799994</v>
      </c>
      <c r="AB1485" s="9">
        <f t="shared" si="4044"/>
        <v>269.47794498899992</v>
      </c>
      <c r="AC1485" s="9">
        <f t="shared" si="4044"/>
        <v>244.97994998999994</v>
      </c>
      <c r="AD1485" s="9">
        <f t="shared" ref="AD1485:AG1485" si="4045">AD1425+AD1440+AD1455+AD1470</f>
        <v>220.48195499099995</v>
      </c>
      <c r="AE1485" s="9">
        <f t="shared" si="4045"/>
        <v>195.98395999199997</v>
      </c>
      <c r="AF1485" s="9">
        <f t="shared" si="4045"/>
        <v>171.48596499299998</v>
      </c>
      <c r="AG1485" s="9">
        <f t="shared" si="4045"/>
        <v>146.987969994</v>
      </c>
      <c r="AH1485" s="9">
        <f t="shared" ref="AH1485" si="4046">AH1425+AH1440+AH1455+AH1470</f>
        <v>122.489974995</v>
      </c>
      <c r="AI1485" s="9">
        <f t="shared" ref="AI1485:AM1485" si="4047">AI1425+AI1440+AI1455+AI1470</f>
        <v>97.991979995999998</v>
      </c>
      <c r="AJ1485" s="9">
        <f t="shared" si="4047"/>
        <v>73.493984996999998</v>
      </c>
      <c r="AK1485" s="9">
        <f t="shared" si="4047"/>
        <v>48.995989997999999</v>
      </c>
      <c r="AL1485" s="9">
        <f t="shared" si="4047"/>
        <v>24.497994998999999</v>
      </c>
      <c r="AM1485" s="9">
        <f t="shared" si="4047"/>
        <v>0</v>
      </c>
    </row>
    <row r="1486" spans="1:39" outlineLevel="2">
      <c r="A1486" s="11">
        <f>ROW()</f>
        <v>1486</v>
      </c>
      <c r="C1486" s="6" t="s">
        <v>3</v>
      </c>
      <c r="D1486" s="39"/>
      <c r="E1486" s="39"/>
      <c r="F1486" s="39"/>
      <c r="G1486" s="39"/>
      <c r="H1486" s="39"/>
      <c r="I1486" s="39"/>
      <c r="J1486" s="39"/>
      <c r="K1486" s="39"/>
      <c r="L1486" s="39"/>
      <c r="M1486" s="39"/>
      <c r="N1486" s="39"/>
      <c r="O1486" s="39"/>
      <c r="P1486" s="39"/>
      <c r="Q1486" s="39"/>
      <c r="R1486" s="39"/>
      <c r="S1486" s="9">
        <f t="shared" ref="S1486:AC1486" si="4048">S1426+S1441+S1456+S1471</f>
        <v>110.75737328037005</v>
      </c>
      <c r="T1486" s="9">
        <f t="shared" si="4048"/>
        <v>105.21950461635154</v>
      </c>
      <c r="U1486" s="9">
        <f t="shared" si="4048"/>
        <v>99.681635952333039</v>
      </c>
      <c r="V1486" s="9">
        <f t="shared" si="4048"/>
        <v>94.130804523775822</v>
      </c>
      <c r="W1486" s="9">
        <f t="shared" si="4048"/>
        <v>88.579307096807938</v>
      </c>
      <c r="X1486" s="9">
        <f t="shared" si="4048"/>
        <v>82.782921634400253</v>
      </c>
      <c r="Y1486" s="9">
        <f t="shared" si="4048"/>
        <v>77.264060192106896</v>
      </c>
      <c r="Z1486" s="9">
        <f t="shared" si="4048"/>
        <v>71.74519874981354</v>
      </c>
      <c r="AA1486" s="9">
        <f t="shared" si="4048"/>
        <v>66.226337307520197</v>
      </c>
      <c r="AB1486" s="9">
        <f t="shared" si="4048"/>
        <v>60.707475865226847</v>
      </c>
      <c r="AC1486" s="9">
        <f t="shared" si="4048"/>
        <v>55.188614422933497</v>
      </c>
      <c r="AD1486" s="9">
        <f t="shared" ref="AD1486:AG1486" si="4049">AD1426+AD1441+AD1456+AD1471</f>
        <v>49.669752980640148</v>
      </c>
      <c r="AE1486" s="9">
        <f t="shared" si="4049"/>
        <v>44.150891538346798</v>
      </c>
      <c r="AF1486" s="9">
        <f t="shared" si="4049"/>
        <v>38.632030096053448</v>
      </c>
      <c r="AG1486" s="9">
        <f t="shared" si="4049"/>
        <v>33.113168653760098</v>
      </c>
      <c r="AH1486" s="9">
        <f t="shared" ref="AH1486" si="4050">AH1426+AH1441+AH1456+AH1471</f>
        <v>27.594307211466749</v>
      </c>
      <c r="AI1486" s="9">
        <f t="shared" ref="AI1486:AM1486" si="4051">AI1426+AI1441+AI1456+AI1471</f>
        <v>22.075445769173399</v>
      </c>
      <c r="AJ1486" s="9">
        <f t="shared" si="4051"/>
        <v>16.556584326880049</v>
      </c>
      <c r="AK1486" s="9">
        <f t="shared" si="4051"/>
        <v>11.037722884586699</v>
      </c>
      <c r="AL1486" s="9">
        <f t="shared" si="4051"/>
        <v>5.5188614422933497</v>
      </c>
      <c r="AM1486" s="9">
        <f t="shared" si="4051"/>
        <v>0</v>
      </c>
    </row>
    <row r="1487" spans="1:39" outlineLevel="2">
      <c r="A1487" s="11">
        <f>ROW()</f>
        <v>1487</v>
      </c>
      <c r="C1487" s="6" t="s">
        <v>4</v>
      </c>
      <c r="D1487" s="39"/>
      <c r="E1487" s="39"/>
      <c r="F1487" s="39"/>
      <c r="G1487" s="39"/>
      <c r="H1487" s="39"/>
      <c r="I1487" s="39"/>
      <c r="J1487" s="39"/>
      <c r="K1487" s="39"/>
      <c r="L1487" s="39"/>
      <c r="M1487" s="39"/>
      <c r="N1487" s="39"/>
      <c r="O1487" s="39"/>
      <c r="P1487" s="39"/>
      <c r="Q1487" s="39"/>
      <c r="R1487" s="39"/>
      <c r="S1487" s="9">
        <f t="shared" ref="S1487:AC1487" si="4052">S1427+S1442+S1457+S1472</f>
        <v>4.7555367100000003</v>
      </c>
      <c r="T1487" s="9">
        <f t="shared" si="4052"/>
        <v>4.4385009293333333</v>
      </c>
      <c r="U1487" s="9">
        <f t="shared" si="4052"/>
        <v>4.1214651486666662</v>
      </c>
      <c r="V1487" s="9">
        <f t="shared" si="4052"/>
        <v>3.8044293679999996</v>
      </c>
      <c r="W1487" s="9">
        <f t="shared" si="4052"/>
        <v>3.487393587333333</v>
      </c>
      <c r="X1487" s="9">
        <f t="shared" si="4052"/>
        <v>3.1703578066666664</v>
      </c>
      <c r="Y1487" s="9">
        <f t="shared" si="4052"/>
        <v>2.8533220259999998</v>
      </c>
      <c r="Z1487" s="9">
        <f t="shared" si="4052"/>
        <v>2.5362862453333332</v>
      </c>
      <c r="AA1487" s="9">
        <f t="shared" si="4052"/>
        <v>2.2192504646666666</v>
      </c>
      <c r="AB1487" s="9">
        <f t="shared" si="4052"/>
        <v>1.902214684</v>
      </c>
      <c r="AC1487" s="9">
        <f t="shared" si="4052"/>
        <v>1.5851789033333334</v>
      </c>
      <c r="AD1487" s="9">
        <f t="shared" ref="AD1487:AG1487" si="4053">AD1427+AD1442+AD1457+AD1472</f>
        <v>1.2681431226666668</v>
      </c>
      <c r="AE1487" s="9">
        <f t="shared" si="4053"/>
        <v>0.95110734200000013</v>
      </c>
      <c r="AF1487" s="9">
        <f t="shared" si="4053"/>
        <v>0.63407156133333342</v>
      </c>
      <c r="AG1487" s="9">
        <f t="shared" si="4053"/>
        <v>0.31703578066666671</v>
      </c>
      <c r="AH1487" s="9">
        <f t="shared" ref="AH1487" si="4054">AH1427+AH1442+AH1457+AH1472</f>
        <v>0</v>
      </c>
      <c r="AI1487" s="9">
        <f t="shared" ref="AI1487:AM1487" si="4055">AI1427+AI1442+AI1457+AI1472</f>
        <v>0</v>
      </c>
      <c r="AJ1487" s="9">
        <f t="shared" si="4055"/>
        <v>0</v>
      </c>
      <c r="AK1487" s="9">
        <f t="shared" si="4055"/>
        <v>0</v>
      </c>
      <c r="AL1487" s="9">
        <f t="shared" si="4055"/>
        <v>0</v>
      </c>
      <c r="AM1487" s="9">
        <f t="shared" si="4055"/>
        <v>0</v>
      </c>
    </row>
    <row r="1488" spans="1:39" outlineLevel="2">
      <c r="A1488" s="11">
        <f>ROW()</f>
        <v>1488</v>
      </c>
      <c r="C1488" s="6" t="s">
        <v>5</v>
      </c>
      <c r="D1488" s="39"/>
      <c r="E1488" s="39"/>
      <c r="F1488" s="39"/>
      <c r="G1488" s="39"/>
      <c r="H1488" s="39"/>
      <c r="I1488" s="39"/>
      <c r="J1488" s="39"/>
      <c r="K1488" s="39"/>
      <c r="L1488" s="39"/>
      <c r="M1488" s="39"/>
      <c r="N1488" s="39"/>
      <c r="O1488" s="39"/>
      <c r="P1488" s="39"/>
      <c r="Q1488" s="39"/>
      <c r="R1488" s="39"/>
      <c r="S1488" s="9">
        <f t="shared" ref="S1488:AC1488" si="4056">S1428+S1443+S1458+S1473</f>
        <v>12.727538799630002</v>
      </c>
      <c r="T1488" s="9">
        <f t="shared" si="4056"/>
        <v>12.091161859648501</v>
      </c>
      <c r="U1488" s="9">
        <f t="shared" si="4056"/>
        <v>11.454784919667002</v>
      </c>
      <c r="V1488" s="9">
        <f t="shared" si="4056"/>
        <v>10.816494232331985</v>
      </c>
      <c r="W1488" s="9">
        <f t="shared" si="4056"/>
        <v>10.178105220855382</v>
      </c>
      <c r="X1488" s="9">
        <f t="shared" si="4056"/>
        <v>9.5035623605349393</v>
      </c>
      <c r="Y1488" s="9">
        <f t="shared" si="4056"/>
        <v>8.8699915364992759</v>
      </c>
      <c r="Z1488" s="9">
        <f t="shared" si="4056"/>
        <v>8.2364207124636124</v>
      </c>
      <c r="AA1488" s="9">
        <f t="shared" si="4056"/>
        <v>7.6028498884279498</v>
      </c>
      <c r="AB1488" s="9">
        <f t="shared" si="4056"/>
        <v>6.9692790643922873</v>
      </c>
      <c r="AC1488" s="9">
        <f t="shared" si="4056"/>
        <v>6.3357082403566247</v>
      </c>
      <c r="AD1488" s="9">
        <f t="shared" ref="AD1488:AG1488" si="4057">AD1428+AD1443+AD1458+AD1473</f>
        <v>5.7021374163209622</v>
      </c>
      <c r="AE1488" s="9">
        <f t="shared" si="4057"/>
        <v>5.0685665922852996</v>
      </c>
      <c r="AF1488" s="9">
        <f t="shared" si="4057"/>
        <v>4.434995768249637</v>
      </c>
      <c r="AG1488" s="9">
        <f t="shared" si="4057"/>
        <v>3.8014249442139745</v>
      </c>
      <c r="AH1488" s="9">
        <f t="shared" ref="AH1488" si="4058">AH1428+AH1443+AH1458+AH1473</f>
        <v>3.1678541201783119</v>
      </c>
      <c r="AI1488" s="9">
        <f t="shared" ref="AI1488:AM1488" si="4059">AI1428+AI1443+AI1458+AI1473</f>
        <v>2.5342832961426494</v>
      </c>
      <c r="AJ1488" s="9">
        <f t="shared" si="4059"/>
        <v>1.900712472106987</v>
      </c>
      <c r="AK1488" s="9">
        <f t="shared" si="4059"/>
        <v>1.2671416480713247</v>
      </c>
      <c r="AL1488" s="9">
        <f t="shared" si="4059"/>
        <v>0.63357082403566234</v>
      </c>
      <c r="AM1488" s="9">
        <f t="shared" si="4059"/>
        <v>0</v>
      </c>
    </row>
    <row r="1489" spans="1:39" outlineLevel="2">
      <c r="A1489" s="11">
        <f>ROW()</f>
        <v>1489</v>
      </c>
      <c r="C1489" s="6" t="s">
        <v>473</v>
      </c>
      <c r="D1489" s="39"/>
      <c r="E1489" s="39"/>
      <c r="F1489" s="39"/>
      <c r="G1489" s="39"/>
      <c r="H1489" s="39"/>
      <c r="I1489" s="39"/>
      <c r="J1489" s="39"/>
      <c r="K1489" s="39"/>
      <c r="L1489" s="39"/>
      <c r="M1489" s="39"/>
      <c r="N1489" s="39"/>
      <c r="O1489" s="39"/>
      <c r="P1489" s="39"/>
      <c r="Q1489" s="39"/>
      <c r="R1489" s="39"/>
      <c r="S1489" s="9">
        <f t="shared" ref="S1489:AG1489" si="4060">S1429+S1444+S1459+S1474</f>
        <v>0</v>
      </c>
      <c r="T1489" s="9">
        <f t="shared" si="4060"/>
        <v>0</v>
      </c>
      <c r="U1489" s="9">
        <f t="shared" si="4060"/>
        <v>0</v>
      </c>
      <c r="V1489" s="9">
        <f t="shared" si="4060"/>
        <v>0</v>
      </c>
      <c r="W1489" s="9">
        <f t="shared" si="4060"/>
        <v>0</v>
      </c>
      <c r="X1489" s="9">
        <f t="shared" si="4060"/>
        <v>0</v>
      </c>
      <c r="Y1489" s="9">
        <f t="shared" si="4060"/>
        <v>0</v>
      </c>
      <c r="Z1489" s="9">
        <f t="shared" si="4060"/>
        <v>0</v>
      </c>
      <c r="AA1489" s="9">
        <f t="shared" si="4060"/>
        <v>0</v>
      </c>
      <c r="AB1489" s="9">
        <f t="shared" si="4060"/>
        <v>0</v>
      </c>
      <c r="AC1489" s="9">
        <f t="shared" si="4060"/>
        <v>0</v>
      </c>
      <c r="AD1489" s="9">
        <f t="shared" si="4060"/>
        <v>0</v>
      </c>
      <c r="AE1489" s="9">
        <f t="shared" si="4060"/>
        <v>0</v>
      </c>
      <c r="AF1489" s="9">
        <f t="shared" si="4060"/>
        <v>0</v>
      </c>
      <c r="AG1489" s="9">
        <f t="shared" si="4060"/>
        <v>0</v>
      </c>
      <c r="AH1489" s="9">
        <f t="shared" ref="AH1489" si="4061">AH1429+AH1444+AH1459+AH1474</f>
        <v>0</v>
      </c>
      <c r="AI1489" s="9">
        <f t="shared" ref="AI1489:AM1489" si="4062">AI1429+AI1444+AI1459+AI1474</f>
        <v>0</v>
      </c>
      <c r="AJ1489" s="9">
        <f t="shared" si="4062"/>
        <v>0</v>
      </c>
      <c r="AK1489" s="9">
        <f t="shared" si="4062"/>
        <v>0</v>
      </c>
      <c r="AL1489" s="9">
        <f t="shared" si="4062"/>
        <v>0</v>
      </c>
      <c r="AM1489" s="9">
        <f t="shared" si="4062"/>
        <v>0</v>
      </c>
    </row>
    <row r="1490" spans="1:39" outlineLevel="2">
      <c r="A1490" s="11">
        <f>ROW()</f>
        <v>1490</v>
      </c>
      <c r="C1490" s="6" t="s">
        <v>474</v>
      </c>
      <c r="D1490" s="39"/>
      <c r="E1490" s="39"/>
      <c r="F1490" s="39"/>
      <c r="G1490" s="39"/>
      <c r="H1490" s="39"/>
      <c r="I1490" s="39"/>
      <c r="J1490" s="39"/>
      <c r="K1490" s="39"/>
      <c r="L1490" s="39"/>
      <c r="M1490" s="39"/>
      <c r="N1490" s="39"/>
      <c r="O1490" s="39"/>
      <c r="P1490" s="39"/>
      <c r="Q1490" s="39"/>
      <c r="R1490" s="39"/>
      <c r="S1490" s="9">
        <f t="shared" ref="S1490:AG1490" si="4063">S1430+S1445+S1460+S1475</f>
        <v>0</v>
      </c>
      <c r="T1490" s="9">
        <f t="shared" si="4063"/>
        <v>0</v>
      </c>
      <c r="U1490" s="9">
        <f t="shared" si="4063"/>
        <v>0</v>
      </c>
      <c r="V1490" s="9">
        <f t="shared" si="4063"/>
        <v>0</v>
      </c>
      <c r="W1490" s="9">
        <f t="shared" si="4063"/>
        <v>0</v>
      </c>
      <c r="X1490" s="9">
        <f t="shared" si="4063"/>
        <v>0</v>
      </c>
      <c r="Y1490" s="9">
        <f t="shared" si="4063"/>
        <v>0</v>
      </c>
      <c r="Z1490" s="9">
        <f t="shared" si="4063"/>
        <v>0</v>
      </c>
      <c r="AA1490" s="9">
        <f t="shared" si="4063"/>
        <v>0</v>
      </c>
      <c r="AB1490" s="9">
        <f t="shared" si="4063"/>
        <v>0</v>
      </c>
      <c r="AC1490" s="9">
        <f t="shared" si="4063"/>
        <v>0</v>
      </c>
      <c r="AD1490" s="9">
        <f t="shared" si="4063"/>
        <v>0</v>
      </c>
      <c r="AE1490" s="9">
        <f t="shared" si="4063"/>
        <v>0</v>
      </c>
      <c r="AF1490" s="9">
        <f t="shared" si="4063"/>
        <v>0</v>
      </c>
      <c r="AG1490" s="9">
        <f t="shared" si="4063"/>
        <v>0</v>
      </c>
      <c r="AH1490" s="9">
        <f t="shared" ref="AH1490" si="4064">AH1430+AH1445+AH1460+AH1475</f>
        <v>0</v>
      </c>
      <c r="AI1490" s="9">
        <f t="shared" ref="AI1490:AM1490" si="4065">AI1430+AI1445+AI1460+AI1475</f>
        <v>0</v>
      </c>
      <c r="AJ1490" s="9">
        <f t="shared" si="4065"/>
        <v>0</v>
      </c>
      <c r="AK1490" s="9">
        <f t="shared" si="4065"/>
        <v>0</v>
      </c>
      <c r="AL1490" s="9">
        <f t="shared" si="4065"/>
        <v>0</v>
      </c>
      <c r="AM1490" s="9">
        <f t="shared" si="4065"/>
        <v>0</v>
      </c>
    </row>
    <row r="1491" spans="1:39" outlineLevel="2">
      <c r="A1491" s="11">
        <f>ROW()</f>
        <v>1491</v>
      </c>
      <c r="C1491" s="6" t="s">
        <v>477</v>
      </c>
      <c r="D1491" s="39"/>
      <c r="E1491" s="39"/>
      <c r="F1491" s="39"/>
      <c r="G1491" s="39"/>
      <c r="H1491" s="39"/>
      <c r="I1491" s="39"/>
      <c r="J1491" s="39"/>
      <c r="K1491" s="39"/>
      <c r="L1491" s="39"/>
      <c r="M1491" s="39"/>
      <c r="N1491" s="39"/>
      <c r="O1491" s="39"/>
      <c r="P1491" s="39"/>
      <c r="Q1491" s="39"/>
      <c r="R1491" s="39"/>
      <c r="S1491" s="9">
        <f t="shared" ref="S1491:AG1491" si="4066">S1431+S1446+S1461+S1476</f>
        <v>0</v>
      </c>
      <c r="T1491" s="9">
        <f t="shared" si="4066"/>
        <v>0</v>
      </c>
      <c r="U1491" s="9">
        <f t="shared" si="4066"/>
        <v>0</v>
      </c>
      <c r="V1491" s="9">
        <f t="shared" si="4066"/>
        <v>0</v>
      </c>
      <c r="W1491" s="9">
        <f t="shared" si="4066"/>
        <v>0</v>
      </c>
      <c r="X1491" s="9">
        <f t="shared" si="4066"/>
        <v>0</v>
      </c>
      <c r="Y1491" s="9">
        <f t="shared" si="4066"/>
        <v>0</v>
      </c>
      <c r="Z1491" s="9">
        <f t="shared" si="4066"/>
        <v>0</v>
      </c>
      <c r="AA1491" s="9">
        <f t="shared" si="4066"/>
        <v>0</v>
      </c>
      <c r="AB1491" s="9">
        <f t="shared" si="4066"/>
        <v>0</v>
      </c>
      <c r="AC1491" s="9">
        <f t="shared" si="4066"/>
        <v>0</v>
      </c>
      <c r="AD1491" s="9">
        <f t="shared" si="4066"/>
        <v>0</v>
      </c>
      <c r="AE1491" s="9">
        <f t="shared" si="4066"/>
        <v>0</v>
      </c>
      <c r="AF1491" s="9">
        <f t="shared" si="4066"/>
        <v>0</v>
      </c>
      <c r="AG1491" s="9">
        <f t="shared" si="4066"/>
        <v>0</v>
      </c>
      <c r="AH1491" s="9">
        <f t="shared" ref="AH1491" si="4067">AH1431+AH1446+AH1461+AH1476</f>
        <v>0</v>
      </c>
      <c r="AI1491" s="9">
        <f t="shared" ref="AI1491:AM1491" si="4068">AI1431+AI1446+AI1461+AI1476</f>
        <v>0</v>
      </c>
      <c r="AJ1491" s="9">
        <f t="shared" si="4068"/>
        <v>0</v>
      </c>
      <c r="AK1491" s="9">
        <f t="shared" si="4068"/>
        <v>0</v>
      </c>
      <c r="AL1491" s="9">
        <f t="shared" si="4068"/>
        <v>0</v>
      </c>
      <c r="AM1491" s="9">
        <f t="shared" si="4068"/>
        <v>0</v>
      </c>
    </row>
    <row r="1492" spans="1:39" outlineLevel="2">
      <c r="A1492" s="11">
        <f>ROW()</f>
        <v>1492</v>
      </c>
      <c r="C1492" s="6" t="s">
        <v>511</v>
      </c>
      <c r="D1492" s="39"/>
      <c r="E1492" s="39"/>
      <c r="F1492" s="39"/>
      <c r="G1492" s="39"/>
      <c r="H1492" s="39"/>
      <c r="I1492" s="39"/>
      <c r="J1492" s="39"/>
      <c r="K1492" s="39"/>
      <c r="L1492" s="39"/>
      <c r="M1492" s="39"/>
      <c r="N1492" s="39"/>
      <c r="O1492" s="39"/>
      <c r="P1492" s="39"/>
      <c r="Q1492" s="39"/>
      <c r="R1492" s="39"/>
      <c r="S1492" s="9">
        <f t="shared" ref="S1492:AM1492" si="4069">S1432+S1447+S1462+S1477</f>
        <v>0</v>
      </c>
      <c r="T1492" s="9">
        <f t="shared" si="4069"/>
        <v>0</v>
      </c>
      <c r="U1492" s="9">
        <f t="shared" si="4069"/>
        <v>0</v>
      </c>
      <c r="V1492" s="9">
        <f t="shared" si="4069"/>
        <v>0</v>
      </c>
      <c r="W1492" s="9">
        <f t="shared" si="4069"/>
        <v>0</v>
      </c>
      <c r="X1492" s="9">
        <f t="shared" si="4069"/>
        <v>0</v>
      </c>
      <c r="Y1492" s="9">
        <f t="shared" si="4069"/>
        <v>0</v>
      </c>
      <c r="Z1492" s="9">
        <f t="shared" si="4069"/>
        <v>0</v>
      </c>
      <c r="AA1492" s="9">
        <f t="shared" si="4069"/>
        <v>0</v>
      </c>
      <c r="AB1492" s="9">
        <f t="shared" si="4069"/>
        <v>0</v>
      </c>
      <c r="AC1492" s="9">
        <f t="shared" si="4069"/>
        <v>0</v>
      </c>
      <c r="AD1492" s="9">
        <f t="shared" si="4069"/>
        <v>0</v>
      </c>
      <c r="AE1492" s="9">
        <f t="shared" si="4069"/>
        <v>0</v>
      </c>
      <c r="AF1492" s="9">
        <f t="shared" si="4069"/>
        <v>0</v>
      </c>
      <c r="AG1492" s="9">
        <f t="shared" si="4069"/>
        <v>0</v>
      </c>
      <c r="AH1492" s="9">
        <f t="shared" si="4069"/>
        <v>0</v>
      </c>
      <c r="AI1492" s="9">
        <f t="shared" si="4069"/>
        <v>0</v>
      </c>
      <c r="AJ1492" s="9">
        <f t="shared" si="4069"/>
        <v>0</v>
      </c>
      <c r="AK1492" s="9">
        <f t="shared" si="4069"/>
        <v>0</v>
      </c>
      <c r="AL1492" s="9">
        <f t="shared" si="4069"/>
        <v>0</v>
      </c>
      <c r="AM1492" s="9">
        <f t="shared" si="4069"/>
        <v>0</v>
      </c>
    </row>
    <row r="1493" spans="1:39" outlineLevel="2">
      <c r="A1493" s="11">
        <f>ROW()</f>
        <v>1493</v>
      </c>
      <c r="C1493" s="6" t="s">
        <v>655</v>
      </c>
      <c r="D1493" s="39"/>
      <c r="E1493" s="39"/>
      <c r="F1493" s="39"/>
      <c r="G1493" s="39"/>
      <c r="H1493" s="39"/>
      <c r="I1493" s="39"/>
      <c r="J1493" s="39"/>
      <c r="K1493" s="39"/>
      <c r="L1493" s="39"/>
      <c r="M1493" s="39"/>
      <c r="N1493" s="39"/>
      <c r="O1493" s="39"/>
      <c r="P1493" s="39"/>
      <c r="Q1493" s="39"/>
      <c r="R1493" s="39"/>
      <c r="S1493" s="9">
        <f t="shared" ref="S1493:AM1493" si="4070">S1433+S1448+S1463+S1478</f>
        <v>0</v>
      </c>
      <c r="T1493" s="9">
        <f t="shared" si="4070"/>
        <v>0</v>
      </c>
      <c r="U1493" s="9">
        <f t="shared" si="4070"/>
        <v>0</v>
      </c>
      <c r="V1493" s="9">
        <f t="shared" si="4070"/>
        <v>0</v>
      </c>
      <c r="W1493" s="9">
        <f t="shared" si="4070"/>
        <v>0</v>
      </c>
      <c r="X1493" s="9">
        <f t="shared" si="4070"/>
        <v>0</v>
      </c>
      <c r="Y1493" s="9">
        <f t="shared" si="4070"/>
        <v>0</v>
      </c>
      <c r="Z1493" s="9">
        <f t="shared" si="4070"/>
        <v>0</v>
      </c>
      <c r="AA1493" s="9">
        <f t="shared" si="4070"/>
        <v>0</v>
      </c>
      <c r="AB1493" s="9">
        <f t="shared" si="4070"/>
        <v>0</v>
      </c>
      <c r="AC1493" s="9">
        <f t="shared" si="4070"/>
        <v>0</v>
      </c>
      <c r="AD1493" s="9">
        <f t="shared" si="4070"/>
        <v>0</v>
      </c>
      <c r="AE1493" s="9">
        <f t="shared" si="4070"/>
        <v>0</v>
      </c>
      <c r="AF1493" s="9">
        <f t="shared" si="4070"/>
        <v>0</v>
      </c>
      <c r="AG1493" s="9">
        <f t="shared" si="4070"/>
        <v>0</v>
      </c>
      <c r="AH1493" s="9">
        <f t="shared" si="4070"/>
        <v>0</v>
      </c>
      <c r="AI1493" s="9">
        <f t="shared" si="4070"/>
        <v>0</v>
      </c>
      <c r="AJ1493" s="9">
        <f t="shared" si="4070"/>
        <v>0</v>
      </c>
      <c r="AK1493" s="9">
        <f t="shared" si="4070"/>
        <v>0</v>
      </c>
      <c r="AL1493" s="9">
        <f t="shared" si="4070"/>
        <v>0</v>
      </c>
      <c r="AM1493" s="9">
        <f t="shared" si="4070"/>
        <v>0</v>
      </c>
    </row>
    <row r="1494" spans="1:39" outlineLevel="2">
      <c r="A1494" s="11">
        <f>ROW()</f>
        <v>1494</v>
      </c>
      <c r="C1494" s="6" t="s">
        <v>656</v>
      </c>
      <c r="D1494" s="39"/>
      <c r="E1494" s="39"/>
      <c r="F1494" s="39"/>
      <c r="G1494" s="39"/>
      <c r="H1494" s="39"/>
      <c r="I1494" s="39"/>
      <c r="J1494" s="39"/>
      <c r="K1494" s="39"/>
      <c r="L1494" s="39"/>
      <c r="M1494" s="39"/>
      <c r="N1494" s="39"/>
      <c r="O1494" s="39"/>
      <c r="P1494" s="39"/>
      <c r="Q1494" s="39"/>
      <c r="R1494" s="3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</row>
    <row r="1495" spans="1:39" outlineLevel="2">
      <c r="A1495" s="11">
        <f>ROW()</f>
        <v>1495</v>
      </c>
      <c r="C1495" s="6" t="s">
        <v>667</v>
      </c>
      <c r="D1495" s="39"/>
      <c r="E1495" s="39"/>
      <c r="F1495" s="39"/>
      <c r="G1495" s="39"/>
      <c r="H1495" s="39"/>
      <c r="I1495" s="39"/>
      <c r="J1495" s="39"/>
      <c r="K1495" s="39"/>
      <c r="L1495" s="39"/>
      <c r="M1495" s="39"/>
      <c r="N1495" s="39"/>
      <c r="O1495" s="39"/>
      <c r="P1495" s="39"/>
      <c r="Q1495" s="39"/>
      <c r="R1495" s="3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</row>
    <row r="1496" spans="1:39" outlineLevel="2">
      <c r="A1496" s="11">
        <f>ROW()</f>
        <v>1496</v>
      </c>
      <c r="C1496" s="6" t="s">
        <v>212</v>
      </c>
      <c r="D1496" s="39"/>
      <c r="E1496" s="39"/>
      <c r="F1496" s="39"/>
      <c r="G1496" s="39"/>
      <c r="H1496" s="39"/>
      <c r="I1496" s="39"/>
      <c r="J1496" s="39"/>
      <c r="K1496" s="39"/>
      <c r="L1496" s="39"/>
      <c r="M1496" s="39"/>
      <c r="N1496" s="39"/>
      <c r="O1496" s="39"/>
      <c r="P1496" s="39"/>
      <c r="Q1496" s="39"/>
      <c r="R1496" s="39"/>
      <c r="S1496" s="9">
        <f t="shared" ref="S1496:AC1496" si="4071">S1436+S1451+S1466+S1481</f>
        <v>0.66606215000000002</v>
      </c>
      <c r="T1496" s="9">
        <f t="shared" si="4071"/>
        <v>0.66606215000000002</v>
      </c>
      <c r="U1496" s="9">
        <f t="shared" si="4071"/>
        <v>0.66606215000000002</v>
      </c>
      <c r="V1496" s="9">
        <f t="shared" si="4071"/>
        <v>0.66606215000000002</v>
      </c>
      <c r="W1496" s="9">
        <f t="shared" si="4071"/>
        <v>0.66606215000000002</v>
      </c>
      <c r="X1496" s="9">
        <f t="shared" si="4071"/>
        <v>0.66606215000000002</v>
      </c>
      <c r="Y1496" s="9">
        <f t="shared" si="4071"/>
        <v>0.66606215000000002</v>
      </c>
      <c r="Z1496" s="9">
        <f t="shared" si="4071"/>
        <v>0.66606215000000002</v>
      </c>
      <c r="AA1496" s="9">
        <f t="shared" si="4071"/>
        <v>0.66606215000000002</v>
      </c>
      <c r="AB1496" s="9">
        <f t="shared" si="4071"/>
        <v>0.66606215000000002</v>
      </c>
      <c r="AC1496" s="9">
        <f t="shared" si="4071"/>
        <v>0.66606215000000002</v>
      </c>
      <c r="AD1496" s="9">
        <f t="shared" ref="AD1496:AM1496" si="4072">AD1436+AD1451+AD1466+AD1481</f>
        <v>0.66606215000000002</v>
      </c>
      <c r="AE1496" s="9">
        <f t="shared" si="4072"/>
        <v>0.66606215000000002</v>
      </c>
      <c r="AF1496" s="9">
        <f t="shared" si="4072"/>
        <v>0.66606215000000002</v>
      </c>
      <c r="AG1496" s="9">
        <f t="shared" si="4072"/>
        <v>0.66606215000000002</v>
      </c>
      <c r="AH1496" s="9">
        <f t="shared" ref="AH1496" si="4073">AH1436+AH1451+AH1466+AH1481</f>
        <v>0.66606215000000002</v>
      </c>
      <c r="AI1496" s="9">
        <f t="shared" si="4072"/>
        <v>0.66606215000000002</v>
      </c>
      <c r="AJ1496" s="9">
        <f t="shared" si="4072"/>
        <v>0.66606215000000002</v>
      </c>
      <c r="AK1496" s="9">
        <f t="shared" si="4072"/>
        <v>0.66606215000000002</v>
      </c>
      <c r="AL1496" s="9">
        <f t="shared" si="4072"/>
        <v>0.66606215000000002</v>
      </c>
      <c r="AM1496" s="9">
        <f t="shared" si="4072"/>
        <v>0.66606215000000002</v>
      </c>
    </row>
    <row r="1497" spans="1:39" outlineLevel="2">
      <c r="A1497" s="11">
        <f>ROW()</f>
        <v>1497</v>
      </c>
      <c r="C1497" s="30" t="s">
        <v>362</v>
      </c>
      <c r="D1497" s="90"/>
      <c r="E1497" s="90"/>
      <c r="F1497" s="90"/>
      <c r="G1497" s="90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15">
        <f t="shared" ref="S1497:AC1497" si="4074">S1437+S1452+S1467+S1482</f>
        <v>0</v>
      </c>
      <c r="T1497" s="15">
        <f t="shared" si="4074"/>
        <v>0</v>
      </c>
      <c r="U1497" s="15">
        <f t="shared" si="4074"/>
        <v>0</v>
      </c>
      <c r="V1497" s="15">
        <f t="shared" si="4074"/>
        <v>0</v>
      </c>
      <c r="W1497" s="15">
        <f t="shared" si="4074"/>
        <v>0</v>
      </c>
      <c r="X1497" s="15">
        <f t="shared" si="4074"/>
        <v>0</v>
      </c>
      <c r="Y1497" s="15">
        <f t="shared" si="4074"/>
        <v>0</v>
      </c>
      <c r="Z1497" s="15">
        <f t="shared" si="4074"/>
        <v>0</v>
      </c>
      <c r="AA1497" s="15">
        <f t="shared" si="4074"/>
        <v>0</v>
      </c>
      <c r="AB1497" s="15">
        <f t="shared" si="4074"/>
        <v>0</v>
      </c>
      <c r="AC1497" s="15">
        <f t="shared" si="4074"/>
        <v>0</v>
      </c>
      <c r="AD1497" s="15">
        <f t="shared" ref="AD1497:AM1497" si="4075">AD1437+AD1452+AD1467+AD1482</f>
        <v>0</v>
      </c>
      <c r="AE1497" s="15">
        <f t="shared" si="4075"/>
        <v>0</v>
      </c>
      <c r="AF1497" s="15">
        <f t="shared" si="4075"/>
        <v>0</v>
      </c>
      <c r="AG1497" s="15">
        <f t="shared" si="4075"/>
        <v>0</v>
      </c>
      <c r="AH1497" s="15">
        <f t="shared" ref="AH1497" si="4076">AH1437+AH1452+AH1467+AH1482</f>
        <v>0</v>
      </c>
      <c r="AI1497" s="15">
        <f t="shared" si="4075"/>
        <v>0</v>
      </c>
      <c r="AJ1497" s="15">
        <f t="shared" si="4075"/>
        <v>0</v>
      </c>
      <c r="AK1497" s="15">
        <f t="shared" si="4075"/>
        <v>0</v>
      </c>
      <c r="AL1497" s="15">
        <f t="shared" si="4075"/>
        <v>0</v>
      </c>
      <c r="AM1497" s="15">
        <f t="shared" si="4075"/>
        <v>0</v>
      </c>
    </row>
    <row r="1498" spans="1:39" outlineLevel="2">
      <c r="A1498" s="11">
        <f>ROW()</f>
        <v>1498</v>
      </c>
      <c r="C1498" s="6" t="s">
        <v>1</v>
      </c>
      <c r="D1498" s="39"/>
      <c r="E1498" s="39"/>
      <c r="F1498" s="39"/>
      <c r="G1498" s="39"/>
      <c r="H1498" s="39"/>
      <c r="I1498" s="39"/>
      <c r="J1498" s="39"/>
      <c r="K1498" s="39"/>
      <c r="L1498" s="39"/>
      <c r="M1498" s="39"/>
      <c r="N1498" s="39"/>
      <c r="O1498" s="39"/>
      <c r="P1498" s="39"/>
      <c r="Q1498" s="39"/>
      <c r="R1498" s="39"/>
      <c r="S1498" s="9">
        <f t="shared" ref="S1498:T1498" si="4077">SUM(S1485:S1497)</f>
        <v>618.86641092000013</v>
      </c>
      <c r="T1498" s="9">
        <f t="shared" si="4077"/>
        <v>587.87713453633353</v>
      </c>
      <c r="U1498" s="9">
        <f t="shared" ref="U1498" si="4078">SUM(U1485:U1497)</f>
        <v>556.88785815266669</v>
      </c>
      <c r="V1498" s="9">
        <f t="shared" ref="V1498" si="4079">SUM(V1485:V1497)</f>
        <v>525.88370525710775</v>
      </c>
      <c r="W1498" s="9">
        <f t="shared" ref="W1498" si="4080">SUM(W1485:W1497)</f>
        <v>494.87878803899667</v>
      </c>
      <c r="X1498" s="9">
        <f t="shared" ref="X1498" si="4081">SUM(X1485:X1497)</f>
        <v>463.59282893660185</v>
      </c>
      <c r="Y1498" s="9">
        <f t="shared" ref="Y1498" si="4082">SUM(Y1485:Y1497)</f>
        <v>432.62536589060619</v>
      </c>
      <c r="Z1498" s="9">
        <f t="shared" ref="Z1498" si="4083">SUM(Z1485:Z1497)</f>
        <v>401.65790284461042</v>
      </c>
      <c r="AA1498" s="9">
        <f t="shared" ref="AA1498" si="4084">SUM(AA1485:AA1497)</f>
        <v>370.69043979861482</v>
      </c>
      <c r="AB1498" s="9">
        <f t="shared" ref="AB1498" si="4085">SUM(AB1485:AB1497)</f>
        <v>339.7229767526191</v>
      </c>
      <c r="AC1498" s="9">
        <f t="shared" ref="AC1498:AG1498" si="4086">SUM(AC1485:AC1497)</f>
        <v>308.75551370662339</v>
      </c>
      <c r="AD1498" s="9">
        <f t="shared" si="4086"/>
        <v>277.78805066062779</v>
      </c>
      <c r="AE1498" s="9">
        <f t="shared" si="4086"/>
        <v>246.82058761463205</v>
      </c>
      <c r="AF1498" s="9">
        <f t="shared" si="4086"/>
        <v>215.85312456863642</v>
      </c>
      <c r="AG1498" s="9">
        <f t="shared" si="4086"/>
        <v>184.8856615226407</v>
      </c>
      <c r="AH1498" s="9">
        <f t="shared" ref="AH1498" si="4087">SUM(AH1485:AH1497)</f>
        <v>153.91819847664505</v>
      </c>
      <c r="AI1498" s="9">
        <f t="shared" ref="AI1498:AM1498" si="4088">SUM(AI1485:AI1497)</f>
        <v>123.26777121131605</v>
      </c>
      <c r="AJ1498" s="9">
        <f t="shared" si="4088"/>
        <v>92.617343945987031</v>
      </c>
      <c r="AK1498" s="9">
        <f t="shared" si="4088"/>
        <v>61.966916680658024</v>
      </c>
      <c r="AL1498" s="9">
        <f t="shared" si="4088"/>
        <v>31.316489415329009</v>
      </c>
      <c r="AM1498" s="9">
        <f t="shared" si="4088"/>
        <v>0.66606215000000002</v>
      </c>
    </row>
    <row r="1499" spans="1:39" outlineLevel="3">
      <c r="A1499" s="11">
        <f>ROW()</f>
        <v>1499</v>
      </c>
      <c r="B1499" s="343" t="s">
        <v>658</v>
      </c>
      <c r="D1499" s="39"/>
      <c r="E1499" s="39"/>
      <c r="F1499" s="39"/>
      <c r="G1499" s="39"/>
      <c r="H1499" s="39"/>
      <c r="I1499" s="39"/>
      <c r="J1499" s="39"/>
      <c r="K1499" s="39"/>
      <c r="L1499" s="39"/>
      <c r="M1499" s="39"/>
      <c r="N1499" s="39"/>
      <c r="O1499" s="39"/>
      <c r="P1499" s="39"/>
      <c r="Q1499" s="39"/>
      <c r="R1499" s="39"/>
      <c r="S1499" s="39"/>
      <c r="T1499" s="39"/>
      <c r="U1499" s="39"/>
      <c r="V1499" s="39"/>
      <c r="W1499" s="39"/>
      <c r="X1499" s="39"/>
      <c r="Y1499" s="39"/>
      <c r="Z1499" s="39"/>
      <c r="AA1499" s="39"/>
      <c r="AB1499" s="39"/>
      <c r="AC1499" s="39"/>
      <c r="AD1499" s="39"/>
      <c r="AE1499" s="39"/>
      <c r="AF1499" s="39"/>
      <c r="AG1499" s="39"/>
      <c r="AH1499" s="39"/>
      <c r="AI1499" s="39"/>
      <c r="AJ1499" s="39"/>
      <c r="AK1499" s="39"/>
      <c r="AL1499" s="39"/>
      <c r="AM1499" s="39"/>
    </row>
    <row r="1500" spans="1:39" outlineLevel="3">
      <c r="A1500" s="11">
        <f>ROW()</f>
        <v>1500</v>
      </c>
      <c r="C1500" s="6" t="s">
        <v>2</v>
      </c>
      <c r="D1500" s="39"/>
      <c r="E1500" s="39"/>
      <c r="F1500" s="39"/>
      <c r="G1500" s="39"/>
      <c r="H1500" s="39"/>
      <c r="I1500" s="39"/>
      <c r="J1500" s="39"/>
      <c r="K1500" s="39"/>
      <c r="L1500" s="39"/>
      <c r="M1500" s="39"/>
      <c r="N1500" s="39"/>
      <c r="O1500" s="39"/>
      <c r="P1500" s="39"/>
      <c r="Q1500" s="39"/>
      <c r="R1500" s="39"/>
      <c r="S1500" s="9"/>
      <c r="T1500" s="39"/>
      <c r="U1500" s="39"/>
      <c r="V1500" s="39"/>
      <c r="W1500" s="39"/>
      <c r="X1500" s="9"/>
      <c r="Y1500" s="39"/>
      <c r="Z1500" s="39"/>
      <c r="AA1500" s="39"/>
      <c r="AB1500" s="39"/>
      <c r="AC1500" s="39"/>
      <c r="AD1500" s="39"/>
      <c r="AE1500" s="39"/>
      <c r="AF1500" s="39"/>
      <c r="AG1500" s="39"/>
      <c r="AH1500" s="39"/>
      <c r="AI1500" s="39"/>
      <c r="AJ1500" s="39"/>
      <c r="AK1500" s="39"/>
      <c r="AL1500" s="39"/>
      <c r="AM1500" s="39"/>
    </row>
    <row r="1501" spans="1:39" outlineLevel="3">
      <c r="A1501" s="11">
        <f>ROW()</f>
        <v>1501</v>
      </c>
      <c r="C1501" s="6" t="s">
        <v>3</v>
      </c>
      <c r="D1501" s="39"/>
      <c r="E1501" s="39"/>
      <c r="F1501" s="39"/>
      <c r="G1501" s="39"/>
      <c r="H1501" s="39"/>
      <c r="I1501" s="39"/>
      <c r="J1501" s="39"/>
      <c r="K1501" s="39"/>
      <c r="L1501" s="39"/>
      <c r="M1501" s="39"/>
      <c r="N1501" s="39"/>
      <c r="O1501" s="39"/>
      <c r="P1501" s="39"/>
      <c r="Q1501" s="39"/>
      <c r="R1501" s="39"/>
      <c r="S1501" s="9"/>
      <c r="T1501" s="39"/>
      <c r="U1501" s="39"/>
      <c r="V1501" s="39"/>
      <c r="W1501" s="39"/>
      <c r="X1501" s="9"/>
      <c r="Y1501" s="39"/>
      <c r="Z1501" s="39"/>
      <c r="AA1501" s="39"/>
      <c r="AB1501" s="39"/>
      <c r="AC1501" s="39"/>
      <c r="AD1501" s="39"/>
      <c r="AE1501" s="39"/>
      <c r="AF1501" s="39"/>
      <c r="AG1501" s="39"/>
      <c r="AH1501" s="39"/>
      <c r="AI1501" s="39"/>
      <c r="AJ1501" s="39"/>
      <c r="AK1501" s="39"/>
      <c r="AL1501" s="39"/>
      <c r="AM1501" s="39"/>
    </row>
    <row r="1502" spans="1:39" outlineLevel="3">
      <c r="A1502" s="11">
        <f>ROW()</f>
        <v>1502</v>
      </c>
      <c r="C1502" s="6" t="s">
        <v>4</v>
      </c>
      <c r="D1502" s="39"/>
      <c r="E1502" s="39"/>
      <c r="F1502" s="39"/>
      <c r="G1502" s="39"/>
      <c r="H1502" s="39"/>
      <c r="I1502" s="39"/>
      <c r="J1502" s="39"/>
      <c r="K1502" s="39"/>
      <c r="L1502" s="39"/>
      <c r="M1502" s="39"/>
      <c r="N1502" s="39"/>
      <c r="O1502" s="39"/>
      <c r="P1502" s="39"/>
      <c r="Q1502" s="39"/>
      <c r="R1502" s="39"/>
      <c r="S1502" s="9"/>
      <c r="T1502" s="39"/>
      <c r="U1502" s="39"/>
      <c r="V1502" s="39"/>
      <c r="W1502" s="39"/>
      <c r="X1502" s="9"/>
      <c r="Y1502" s="39"/>
      <c r="Z1502" s="39"/>
      <c r="AA1502" s="39"/>
      <c r="AB1502" s="39"/>
      <c r="AC1502" s="39"/>
      <c r="AD1502" s="39"/>
      <c r="AE1502" s="39"/>
      <c r="AF1502" s="39"/>
      <c r="AG1502" s="39"/>
      <c r="AH1502" s="39"/>
      <c r="AI1502" s="39"/>
      <c r="AJ1502" s="39"/>
      <c r="AK1502" s="39"/>
      <c r="AL1502" s="39"/>
      <c r="AM1502" s="39"/>
    </row>
    <row r="1503" spans="1:39" outlineLevel="3">
      <c r="A1503" s="11">
        <f>ROW()</f>
        <v>1503</v>
      </c>
      <c r="C1503" s="6" t="s">
        <v>5</v>
      </c>
      <c r="D1503" s="39"/>
      <c r="E1503" s="39"/>
      <c r="F1503" s="39"/>
      <c r="G1503" s="39"/>
      <c r="H1503" s="39"/>
      <c r="I1503" s="39"/>
      <c r="J1503" s="39"/>
      <c r="K1503" s="39"/>
      <c r="L1503" s="39"/>
      <c r="M1503" s="39"/>
      <c r="N1503" s="39"/>
      <c r="O1503" s="39"/>
      <c r="P1503" s="39"/>
      <c r="Q1503" s="39"/>
      <c r="R1503" s="39"/>
      <c r="S1503" s="9"/>
      <c r="T1503" s="39"/>
      <c r="U1503" s="39"/>
      <c r="V1503" s="39"/>
      <c r="W1503" s="39"/>
      <c r="X1503" s="9"/>
      <c r="Y1503" s="39"/>
      <c r="Z1503" s="39"/>
      <c r="AA1503" s="39"/>
      <c r="AB1503" s="39"/>
      <c r="AC1503" s="39"/>
      <c r="AD1503" s="39"/>
      <c r="AE1503" s="39"/>
      <c r="AF1503" s="39"/>
      <c r="AG1503" s="39"/>
      <c r="AH1503" s="39"/>
      <c r="AI1503" s="39"/>
      <c r="AJ1503" s="39"/>
      <c r="AK1503" s="39"/>
      <c r="AL1503" s="39"/>
      <c r="AM1503" s="39"/>
    </row>
    <row r="1504" spans="1:39" outlineLevel="3">
      <c r="A1504" s="11">
        <f>ROW()</f>
        <v>1504</v>
      </c>
      <c r="C1504" s="6" t="s">
        <v>473</v>
      </c>
      <c r="D1504" s="39"/>
      <c r="E1504" s="39"/>
      <c r="F1504" s="39"/>
      <c r="G1504" s="39"/>
      <c r="H1504" s="39"/>
      <c r="I1504" s="39"/>
      <c r="J1504" s="39"/>
      <c r="K1504" s="39"/>
      <c r="L1504" s="39"/>
      <c r="M1504" s="39"/>
      <c r="N1504" s="39"/>
      <c r="O1504" s="39"/>
      <c r="P1504" s="39"/>
      <c r="Q1504" s="39"/>
      <c r="R1504" s="39"/>
      <c r="S1504" s="9"/>
      <c r="T1504" s="39"/>
      <c r="U1504" s="39"/>
      <c r="V1504" s="39"/>
      <c r="W1504" s="39"/>
      <c r="X1504" s="9"/>
      <c r="Y1504" s="39"/>
      <c r="Z1504" s="39"/>
      <c r="AA1504" s="39"/>
      <c r="AB1504" s="39"/>
      <c r="AC1504" s="39"/>
      <c r="AD1504" s="39"/>
      <c r="AE1504" s="39"/>
      <c r="AF1504" s="39"/>
      <c r="AG1504" s="39"/>
      <c r="AH1504" s="39"/>
      <c r="AI1504" s="39"/>
      <c r="AJ1504" s="39"/>
      <c r="AK1504" s="39"/>
      <c r="AL1504" s="39"/>
      <c r="AM1504" s="39"/>
    </row>
    <row r="1505" spans="1:39" outlineLevel="3">
      <c r="A1505" s="11">
        <f>ROW()</f>
        <v>1505</v>
      </c>
      <c r="C1505" s="6" t="s">
        <v>474</v>
      </c>
      <c r="D1505" s="39"/>
      <c r="E1505" s="39"/>
      <c r="F1505" s="39"/>
      <c r="G1505" s="39"/>
      <c r="H1505" s="39"/>
      <c r="I1505" s="39"/>
      <c r="J1505" s="39"/>
      <c r="K1505" s="39"/>
      <c r="L1505" s="39"/>
      <c r="M1505" s="39"/>
      <c r="N1505" s="39"/>
      <c r="O1505" s="39"/>
      <c r="P1505" s="39"/>
      <c r="Q1505" s="39"/>
      <c r="R1505" s="39"/>
      <c r="S1505" s="9"/>
      <c r="T1505" s="39"/>
      <c r="U1505" s="39"/>
      <c r="V1505" s="39"/>
      <c r="W1505" s="39"/>
      <c r="X1505" s="9"/>
      <c r="Y1505" s="39"/>
      <c r="Z1505" s="39"/>
      <c r="AA1505" s="39"/>
      <c r="AB1505" s="39"/>
      <c r="AC1505" s="39"/>
      <c r="AD1505" s="39"/>
      <c r="AE1505" s="39"/>
      <c r="AF1505" s="39"/>
      <c r="AG1505" s="39"/>
      <c r="AH1505" s="39"/>
      <c r="AI1505" s="39"/>
      <c r="AJ1505" s="39"/>
      <c r="AK1505" s="39"/>
      <c r="AL1505" s="39"/>
      <c r="AM1505" s="39"/>
    </row>
    <row r="1506" spans="1:39" outlineLevel="3">
      <c r="A1506" s="11">
        <f>ROW()</f>
        <v>1506</v>
      </c>
      <c r="C1506" s="6" t="s">
        <v>477</v>
      </c>
      <c r="D1506" s="39"/>
      <c r="E1506" s="39"/>
      <c r="F1506" s="39"/>
      <c r="G1506" s="39"/>
      <c r="H1506" s="39"/>
      <c r="I1506" s="39"/>
      <c r="J1506" s="39"/>
      <c r="K1506" s="39"/>
      <c r="L1506" s="39"/>
      <c r="M1506" s="39"/>
      <c r="N1506" s="39"/>
      <c r="O1506" s="39"/>
      <c r="P1506" s="39"/>
      <c r="Q1506" s="39"/>
      <c r="R1506" s="39"/>
      <c r="S1506" s="9"/>
      <c r="T1506" s="39"/>
      <c r="U1506" s="39"/>
      <c r="V1506" s="39"/>
      <c r="W1506" s="39"/>
      <c r="X1506" s="9"/>
      <c r="Y1506" s="39"/>
      <c r="Z1506" s="39"/>
      <c r="AA1506" s="39"/>
      <c r="AB1506" s="39"/>
      <c r="AC1506" s="39"/>
      <c r="AD1506" s="39"/>
      <c r="AE1506" s="39"/>
      <c r="AF1506" s="39"/>
      <c r="AG1506" s="39"/>
      <c r="AH1506" s="39"/>
      <c r="AI1506" s="39"/>
      <c r="AJ1506" s="39"/>
      <c r="AK1506" s="39"/>
      <c r="AL1506" s="39"/>
      <c r="AM1506" s="39"/>
    </row>
    <row r="1507" spans="1:39" outlineLevel="3">
      <c r="A1507" s="11">
        <f>ROW()</f>
        <v>1507</v>
      </c>
      <c r="C1507" s="6" t="s">
        <v>511</v>
      </c>
      <c r="D1507" s="39"/>
      <c r="E1507" s="39"/>
      <c r="F1507" s="39"/>
      <c r="G1507" s="39"/>
      <c r="H1507" s="39"/>
      <c r="I1507" s="39"/>
      <c r="J1507" s="39"/>
      <c r="K1507" s="39"/>
      <c r="L1507" s="39"/>
      <c r="M1507" s="39"/>
      <c r="N1507" s="39"/>
      <c r="O1507" s="39"/>
      <c r="P1507" s="39"/>
      <c r="Q1507" s="39"/>
      <c r="R1507" s="39"/>
      <c r="S1507" s="9"/>
      <c r="T1507" s="39"/>
      <c r="U1507" s="39"/>
      <c r="V1507" s="39"/>
      <c r="W1507" s="39"/>
      <c r="X1507" s="9"/>
      <c r="Y1507" s="39"/>
      <c r="Z1507" s="39"/>
      <c r="AA1507" s="39"/>
      <c r="AB1507" s="39"/>
      <c r="AC1507" s="39"/>
      <c r="AD1507" s="39"/>
      <c r="AE1507" s="39"/>
      <c r="AF1507" s="39"/>
      <c r="AG1507" s="39"/>
      <c r="AH1507" s="39"/>
      <c r="AI1507" s="39"/>
      <c r="AJ1507" s="39"/>
      <c r="AK1507" s="39"/>
      <c r="AL1507" s="39"/>
      <c r="AM1507" s="39"/>
    </row>
    <row r="1508" spans="1:39" outlineLevel="3">
      <c r="A1508" s="11">
        <f>ROW()</f>
        <v>1508</v>
      </c>
      <c r="C1508" s="6" t="s">
        <v>655</v>
      </c>
      <c r="D1508" s="39"/>
      <c r="E1508" s="39"/>
      <c r="F1508" s="39"/>
      <c r="G1508" s="39"/>
      <c r="H1508" s="39"/>
      <c r="I1508" s="39"/>
      <c r="J1508" s="39"/>
      <c r="K1508" s="39"/>
      <c r="L1508" s="39"/>
      <c r="M1508" s="39"/>
      <c r="N1508" s="39"/>
      <c r="O1508" s="39"/>
      <c r="P1508" s="39"/>
      <c r="Q1508" s="39"/>
      <c r="R1508" s="39"/>
      <c r="S1508" s="9"/>
      <c r="T1508" s="39"/>
      <c r="U1508" s="39"/>
      <c r="V1508" s="39"/>
      <c r="W1508" s="39"/>
      <c r="X1508" s="9"/>
      <c r="Y1508" s="39"/>
      <c r="Z1508" s="39"/>
      <c r="AA1508" s="39"/>
      <c r="AB1508" s="39"/>
      <c r="AC1508" s="39"/>
      <c r="AD1508" s="39"/>
      <c r="AE1508" s="39"/>
      <c r="AF1508" s="39"/>
      <c r="AG1508" s="39"/>
      <c r="AH1508" s="39"/>
      <c r="AI1508" s="39"/>
      <c r="AJ1508" s="39"/>
      <c r="AK1508" s="39"/>
      <c r="AL1508" s="39"/>
      <c r="AM1508" s="39"/>
    </row>
    <row r="1509" spans="1:39" outlineLevel="3">
      <c r="A1509" s="11">
        <f>ROW()</f>
        <v>1509</v>
      </c>
      <c r="C1509" s="6" t="s">
        <v>656</v>
      </c>
      <c r="D1509" s="39"/>
      <c r="E1509" s="39"/>
      <c r="F1509" s="39"/>
      <c r="G1509" s="39"/>
      <c r="H1509" s="39"/>
      <c r="I1509" s="39"/>
      <c r="J1509" s="39"/>
      <c r="K1509" s="39"/>
      <c r="L1509" s="39"/>
      <c r="M1509" s="39"/>
      <c r="N1509" s="39"/>
      <c r="O1509" s="39"/>
      <c r="P1509" s="39"/>
      <c r="Q1509" s="39"/>
      <c r="R1509" s="39"/>
      <c r="S1509" s="9"/>
      <c r="T1509" s="39"/>
      <c r="U1509" s="39"/>
      <c r="V1509" s="39"/>
      <c r="W1509" s="39"/>
      <c r="X1509" s="9"/>
      <c r="Y1509" s="39"/>
      <c r="Z1509" s="39"/>
      <c r="AA1509" s="39"/>
      <c r="AB1509" s="39"/>
      <c r="AC1509" s="39"/>
      <c r="AD1509" s="39"/>
      <c r="AE1509" s="39"/>
      <c r="AF1509" s="39"/>
      <c r="AG1509" s="39"/>
      <c r="AH1509" s="39"/>
      <c r="AI1509" s="39"/>
      <c r="AJ1509" s="39"/>
      <c r="AK1509" s="39"/>
      <c r="AL1509" s="39"/>
      <c r="AM1509" s="39"/>
    </row>
    <row r="1510" spans="1:39" outlineLevel="3">
      <c r="A1510" s="11">
        <f>ROW()</f>
        <v>1510</v>
      </c>
      <c r="C1510" s="6" t="s">
        <v>667</v>
      </c>
      <c r="D1510" s="39"/>
      <c r="E1510" s="39"/>
      <c r="F1510" s="39"/>
      <c r="G1510" s="39"/>
      <c r="H1510" s="39"/>
      <c r="I1510" s="39"/>
      <c r="J1510" s="39"/>
      <c r="K1510" s="39"/>
      <c r="L1510" s="39"/>
      <c r="M1510" s="39"/>
      <c r="N1510" s="39"/>
      <c r="O1510" s="39"/>
      <c r="P1510" s="39"/>
      <c r="Q1510" s="39"/>
      <c r="R1510" s="39"/>
      <c r="S1510" s="9"/>
      <c r="T1510" s="39"/>
      <c r="U1510" s="39"/>
      <c r="V1510" s="39"/>
      <c r="W1510" s="39"/>
      <c r="X1510" s="9"/>
      <c r="Y1510" s="39"/>
      <c r="Z1510" s="39"/>
      <c r="AA1510" s="39"/>
      <c r="AB1510" s="39"/>
      <c r="AC1510" s="39"/>
      <c r="AD1510" s="39"/>
      <c r="AE1510" s="39"/>
      <c r="AF1510" s="39"/>
      <c r="AG1510" s="39"/>
      <c r="AH1510" s="39"/>
      <c r="AI1510" s="39"/>
      <c r="AJ1510" s="39"/>
      <c r="AK1510" s="39"/>
      <c r="AL1510" s="39"/>
      <c r="AM1510" s="39"/>
    </row>
    <row r="1511" spans="1:39" outlineLevel="3">
      <c r="A1511" s="11">
        <f>ROW()</f>
        <v>1511</v>
      </c>
      <c r="C1511" s="6" t="s">
        <v>212</v>
      </c>
      <c r="D1511" s="39"/>
      <c r="E1511" s="39"/>
      <c r="F1511" s="39"/>
      <c r="G1511" s="39"/>
      <c r="H1511" s="39"/>
      <c r="I1511" s="39"/>
      <c r="J1511" s="39"/>
      <c r="K1511" s="39"/>
      <c r="L1511" s="39"/>
      <c r="M1511" s="39"/>
      <c r="N1511" s="39"/>
      <c r="O1511" s="39"/>
      <c r="P1511" s="39"/>
      <c r="Q1511" s="39"/>
      <c r="R1511" s="39"/>
      <c r="S1511" s="9"/>
      <c r="T1511" s="39"/>
      <c r="U1511" s="39"/>
      <c r="V1511" s="39"/>
      <c r="W1511" s="39"/>
      <c r="X1511" s="9"/>
      <c r="Y1511" s="39"/>
      <c r="Z1511" s="39"/>
      <c r="AA1511" s="39"/>
      <c r="AB1511" s="39"/>
      <c r="AC1511" s="39"/>
      <c r="AD1511" s="39"/>
      <c r="AE1511" s="39"/>
      <c r="AF1511" s="39"/>
      <c r="AG1511" s="39"/>
      <c r="AH1511" s="39"/>
      <c r="AI1511" s="39"/>
      <c r="AJ1511" s="39"/>
      <c r="AK1511" s="39"/>
      <c r="AL1511" s="39"/>
      <c r="AM1511" s="39"/>
    </row>
    <row r="1512" spans="1:39" outlineLevel="3">
      <c r="A1512" s="11">
        <f>ROW()</f>
        <v>1512</v>
      </c>
      <c r="C1512" s="30" t="s">
        <v>362</v>
      </c>
      <c r="D1512" s="90"/>
      <c r="E1512" s="90"/>
      <c r="F1512" s="90"/>
      <c r="G1512" s="90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15"/>
      <c r="T1512" s="90"/>
      <c r="U1512" s="90"/>
      <c r="V1512" s="90"/>
      <c r="W1512" s="90"/>
      <c r="X1512" s="15"/>
      <c r="Y1512" s="90"/>
      <c r="Z1512" s="90"/>
      <c r="AA1512" s="90"/>
      <c r="AB1512" s="90"/>
      <c r="AC1512" s="90"/>
      <c r="AD1512" s="90"/>
      <c r="AE1512" s="90"/>
      <c r="AF1512" s="90"/>
      <c r="AG1512" s="90"/>
      <c r="AH1512" s="90"/>
      <c r="AI1512" s="90"/>
      <c r="AJ1512" s="90"/>
      <c r="AK1512" s="90"/>
      <c r="AL1512" s="90"/>
      <c r="AM1512" s="90"/>
    </row>
    <row r="1513" spans="1:39" outlineLevel="3">
      <c r="A1513" s="11">
        <f>ROW()</f>
        <v>1513</v>
      </c>
      <c r="C1513" s="6" t="s">
        <v>1</v>
      </c>
      <c r="D1513" s="39"/>
      <c r="E1513" s="39"/>
      <c r="F1513" s="39"/>
      <c r="G1513" s="39"/>
      <c r="H1513" s="39"/>
      <c r="I1513" s="39"/>
      <c r="J1513" s="39"/>
      <c r="K1513" s="39"/>
      <c r="L1513" s="39"/>
      <c r="M1513" s="39"/>
      <c r="N1513" s="39"/>
      <c r="O1513" s="39"/>
      <c r="P1513" s="39"/>
      <c r="Q1513" s="39"/>
      <c r="R1513" s="39"/>
      <c r="S1513" s="9"/>
      <c r="T1513" s="39"/>
      <c r="U1513" s="39"/>
      <c r="V1513" s="39"/>
      <c r="W1513" s="39"/>
      <c r="X1513" s="9"/>
      <c r="Y1513" s="39"/>
      <c r="Z1513" s="39"/>
      <c r="AA1513" s="39"/>
      <c r="AB1513" s="39"/>
      <c r="AC1513" s="39"/>
      <c r="AD1513" s="39"/>
      <c r="AE1513" s="39"/>
      <c r="AF1513" s="39"/>
      <c r="AG1513" s="39"/>
      <c r="AH1513" s="39"/>
      <c r="AI1513" s="39"/>
      <c r="AJ1513" s="39"/>
      <c r="AK1513" s="39"/>
      <c r="AL1513" s="39"/>
      <c r="AM1513" s="39"/>
    </row>
    <row r="1514" spans="1:39" outlineLevel="2">
      <c r="A1514" s="11">
        <f>ROW()</f>
        <v>1514</v>
      </c>
      <c r="D1514" s="39"/>
      <c r="E1514" s="39"/>
      <c r="F1514" s="39"/>
      <c r="G1514" s="39"/>
      <c r="H1514" s="39"/>
      <c r="I1514" s="39"/>
      <c r="J1514" s="39"/>
      <c r="K1514" s="39"/>
      <c r="L1514" s="39"/>
      <c r="M1514" s="39"/>
      <c r="N1514" s="39"/>
      <c r="O1514" s="39"/>
      <c r="P1514" s="39"/>
      <c r="Q1514" s="39"/>
      <c r="R1514" s="39"/>
      <c r="S1514" s="39"/>
      <c r="T1514" s="39"/>
      <c r="U1514" s="39"/>
      <c r="V1514" s="39"/>
      <c r="W1514" s="39"/>
      <c r="X1514" s="39"/>
      <c r="Y1514" s="39"/>
      <c r="Z1514" s="39"/>
      <c r="AA1514" s="39"/>
      <c r="AB1514" s="39"/>
      <c r="AC1514" s="39"/>
      <c r="AD1514" s="39"/>
      <c r="AE1514" s="39"/>
      <c r="AF1514" s="39"/>
      <c r="AG1514" s="39"/>
      <c r="AH1514" s="39"/>
      <c r="AI1514" s="39"/>
      <c r="AJ1514" s="39"/>
      <c r="AK1514" s="39"/>
      <c r="AL1514" s="39"/>
      <c r="AM1514" s="39"/>
    </row>
    <row r="1515" spans="1:39" s="10" customFormat="1" outlineLevel="1">
      <c r="A1515" s="324" t="s">
        <v>152</v>
      </c>
      <c r="B1515" s="347"/>
      <c r="C1515" s="325"/>
      <c r="D1515" s="325"/>
      <c r="E1515" s="325"/>
      <c r="F1515" s="325"/>
      <c r="G1515" s="325"/>
      <c r="H1515" s="326"/>
      <c r="I1515" s="326"/>
      <c r="J1515" s="326"/>
      <c r="K1515" s="326"/>
      <c r="L1515" s="326"/>
      <c r="M1515" s="326"/>
      <c r="N1515" s="326"/>
      <c r="O1515" s="326"/>
      <c r="P1515" s="326"/>
      <c r="Q1515" s="326"/>
      <c r="R1515" s="326"/>
      <c r="S1515" s="326"/>
      <c r="T1515" s="326"/>
      <c r="U1515" s="326"/>
      <c r="V1515" s="326"/>
      <c r="W1515" s="326"/>
      <c r="X1515" s="326"/>
      <c r="Y1515" s="326"/>
      <c r="Z1515" s="326"/>
      <c r="AA1515" s="326"/>
      <c r="AB1515" s="326"/>
      <c r="AC1515" s="326"/>
      <c r="AD1515" s="326"/>
      <c r="AE1515" s="326"/>
      <c r="AF1515" s="326"/>
      <c r="AG1515" s="326"/>
      <c r="AH1515" s="326"/>
      <c r="AI1515" s="326"/>
      <c r="AJ1515" s="326"/>
      <c r="AK1515" s="326"/>
      <c r="AL1515" s="326"/>
      <c r="AM1515" s="326"/>
    </row>
    <row r="1516" spans="1:39" outlineLevel="2">
      <c r="A1516" s="11">
        <f>ROW()</f>
        <v>1516</v>
      </c>
      <c r="B1516" s="343" t="s">
        <v>141</v>
      </c>
      <c r="D1516" s="39"/>
      <c r="E1516" s="39"/>
      <c r="F1516" s="39"/>
      <c r="G1516" s="39"/>
      <c r="H1516" s="39"/>
      <c r="I1516" s="39"/>
      <c r="J1516" s="156"/>
      <c r="K1516" s="39"/>
      <c r="L1516" s="39"/>
      <c r="M1516" s="39"/>
      <c r="N1516" s="39"/>
      <c r="O1516" s="39"/>
      <c r="P1516" s="39"/>
      <c r="Q1516" s="39"/>
      <c r="R1516" s="39"/>
      <c r="S1516" s="39"/>
      <c r="T1516" s="39"/>
      <c r="U1516" s="39"/>
      <c r="V1516" s="39"/>
      <c r="W1516" s="39"/>
      <c r="X1516" s="39"/>
      <c r="Y1516" s="39"/>
      <c r="Z1516" s="39"/>
      <c r="AA1516" s="39"/>
      <c r="AB1516" s="39"/>
      <c r="AC1516" s="39"/>
      <c r="AD1516" s="39"/>
      <c r="AE1516" s="39"/>
      <c r="AF1516" s="39"/>
      <c r="AG1516" s="39"/>
      <c r="AH1516" s="39"/>
      <c r="AI1516" s="39"/>
      <c r="AJ1516" s="39"/>
      <c r="AK1516" s="39"/>
      <c r="AL1516" s="39"/>
      <c r="AM1516" s="39"/>
    </row>
    <row r="1517" spans="1:39" outlineLevel="2">
      <c r="A1517" s="11">
        <f>ROW()</f>
        <v>1517</v>
      </c>
      <c r="C1517" s="6" t="s">
        <v>2</v>
      </c>
      <c r="D1517" s="39"/>
      <c r="E1517" s="39"/>
      <c r="F1517" s="39"/>
      <c r="G1517" s="39"/>
      <c r="H1517" s="39"/>
      <c r="I1517" s="9"/>
      <c r="J1517" s="39"/>
      <c r="K1517" s="163"/>
      <c r="L1517" s="163"/>
      <c r="M1517" s="163"/>
      <c r="N1517" s="163"/>
      <c r="O1517" s="163"/>
      <c r="P1517" s="163"/>
      <c r="Q1517" s="163"/>
      <c r="R1517" s="163"/>
      <c r="S1517" s="163"/>
      <c r="T1517" s="163"/>
      <c r="U1517" s="164">
        <f>Inputs!$E$64</f>
        <v>20</v>
      </c>
      <c r="V1517" s="163">
        <f t="shared" ref="V1517:V1524" si="4089">MAX(0,U1517-1)</f>
        <v>19</v>
      </c>
      <c r="W1517" s="163">
        <f t="shared" ref="W1517:W1524" si="4090">MAX(0,V1517-1)</f>
        <v>18</v>
      </c>
      <c r="X1517" s="163">
        <f t="shared" ref="X1517:X1524" si="4091">MAX(0,W1517-1)</f>
        <v>17</v>
      </c>
      <c r="Y1517" s="163">
        <f t="shared" ref="Y1517:Y1524" si="4092">MAX(0,X1517-1)</f>
        <v>16</v>
      </c>
      <c r="Z1517" s="163">
        <f t="shared" ref="Z1517:Z1524" si="4093">MAX(0,Y1517-1)</f>
        <v>15</v>
      </c>
      <c r="AA1517" s="163">
        <f t="shared" ref="AA1517:AA1524" si="4094">MAX(0,Z1517-1)</f>
        <v>14</v>
      </c>
      <c r="AB1517" s="163">
        <f t="shared" ref="AB1517:AB1524" si="4095">MAX(0,AA1517-1)</f>
        <v>13</v>
      </c>
      <c r="AC1517" s="163">
        <f t="shared" ref="AC1517:AC1524" si="4096">MAX(0,AB1517-1)</f>
        <v>12</v>
      </c>
      <c r="AD1517" s="163">
        <f t="shared" ref="AD1517:AD1524" si="4097">MAX(0,AC1517-1)</f>
        <v>11</v>
      </c>
      <c r="AE1517" s="163">
        <f t="shared" ref="AE1517:AE1524" si="4098">MAX(0,AD1517-1)</f>
        <v>10</v>
      </c>
      <c r="AF1517" s="163">
        <f t="shared" ref="AF1517:AF1524" si="4099">MAX(0,AE1517-1)</f>
        <v>9</v>
      </c>
      <c r="AG1517" s="163">
        <f t="shared" ref="AG1517:AG1524" si="4100">MAX(0,AF1517-1)</f>
        <v>8</v>
      </c>
      <c r="AH1517" s="163">
        <f t="shared" ref="AH1517:AH1524" si="4101">MAX(0,AG1517-1)</f>
        <v>7</v>
      </c>
      <c r="AI1517" s="163">
        <f t="shared" ref="AI1517:AI1524" si="4102">MAX(0,AH1517-1)</f>
        <v>6</v>
      </c>
      <c r="AJ1517" s="163">
        <f t="shared" ref="AJ1517:AJ1524" si="4103">MAX(0,AI1517-1)</f>
        <v>5</v>
      </c>
      <c r="AK1517" s="163">
        <f t="shared" ref="AK1517:AK1524" si="4104">MAX(0,AJ1517-1)</f>
        <v>4</v>
      </c>
      <c r="AL1517" s="163">
        <f t="shared" ref="AL1517:AL1524" si="4105">MAX(0,AK1517-1)</f>
        <v>3</v>
      </c>
      <c r="AM1517" s="163">
        <f t="shared" ref="AM1517:AM1524" si="4106">MAX(0,AL1517-1)</f>
        <v>2</v>
      </c>
    </row>
    <row r="1518" spans="1:39" outlineLevel="2">
      <c r="A1518" s="11">
        <f>ROW()</f>
        <v>1518</v>
      </c>
      <c r="C1518" s="6" t="s">
        <v>3</v>
      </c>
      <c r="D1518" s="39"/>
      <c r="E1518" s="39"/>
      <c r="F1518" s="39"/>
      <c r="G1518" s="39"/>
      <c r="H1518" s="39"/>
      <c r="I1518" s="9"/>
      <c r="J1518" s="39"/>
      <c r="K1518" s="163"/>
      <c r="L1518" s="163"/>
      <c r="M1518" s="163"/>
      <c r="N1518" s="163"/>
      <c r="O1518" s="163"/>
      <c r="P1518" s="163"/>
      <c r="Q1518" s="163"/>
      <c r="R1518" s="163"/>
      <c r="S1518" s="163"/>
      <c r="T1518" s="163"/>
      <c r="U1518" s="164">
        <f>Inputs!$E$65</f>
        <v>20</v>
      </c>
      <c r="V1518" s="163">
        <f t="shared" si="4089"/>
        <v>19</v>
      </c>
      <c r="W1518" s="163">
        <f t="shared" si="4090"/>
        <v>18</v>
      </c>
      <c r="X1518" s="163">
        <f t="shared" si="4091"/>
        <v>17</v>
      </c>
      <c r="Y1518" s="163">
        <f t="shared" si="4092"/>
        <v>16</v>
      </c>
      <c r="Z1518" s="163">
        <f t="shared" si="4093"/>
        <v>15</v>
      </c>
      <c r="AA1518" s="163">
        <f t="shared" si="4094"/>
        <v>14</v>
      </c>
      <c r="AB1518" s="163">
        <f t="shared" si="4095"/>
        <v>13</v>
      </c>
      <c r="AC1518" s="163">
        <f t="shared" si="4096"/>
        <v>12</v>
      </c>
      <c r="AD1518" s="163">
        <f t="shared" si="4097"/>
        <v>11</v>
      </c>
      <c r="AE1518" s="163">
        <f t="shared" si="4098"/>
        <v>10</v>
      </c>
      <c r="AF1518" s="163">
        <f t="shared" si="4099"/>
        <v>9</v>
      </c>
      <c r="AG1518" s="163">
        <f t="shared" si="4100"/>
        <v>8</v>
      </c>
      <c r="AH1518" s="163">
        <f t="shared" si="4101"/>
        <v>7</v>
      </c>
      <c r="AI1518" s="163">
        <f t="shared" si="4102"/>
        <v>6</v>
      </c>
      <c r="AJ1518" s="163">
        <f t="shared" si="4103"/>
        <v>5</v>
      </c>
      <c r="AK1518" s="163">
        <f t="shared" si="4104"/>
        <v>4</v>
      </c>
      <c r="AL1518" s="163">
        <f t="shared" si="4105"/>
        <v>3</v>
      </c>
      <c r="AM1518" s="163">
        <f t="shared" si="4106"/>
        <v>2</v>
      </c>
    </row>
    <row r="1519" spans="1:39" outlineLevel="2">
      <c r="A1519" s="11">
        <f>ROW()</f>
        <v>1519</v>
      </c>
      <c r="C1519" s="6" t="s">
        <v>4</v>
      </c>
      <c r="D1519" s="39"/>
      <c r="E1519" s="39"/>
      <c r="F1519" s="39"/>
      <c r="G1519" s="39"/>
      <c r="H1519" s="39"/>
      <c r="I1519" s="9"/>
      <c r="J1519" s="39"/>
      <c r="K1519" s="163"/>
      <c r="L1519" s="163"/>
      <c r="M1519" s="163"/>
      <c r="N1519" s="163"/>
      <c r="O1519" s="163"/>
      <c r="P1519" s="163"/>
      <c r="Q1519" s="163"/>
      <c r="R1519" s="163"/>
      <c r="S1519" s="163"/>
      <c r="T1519" s="163"/>
      <c r="U1519" s="164">
        <f>Inputs!$E$66</f>
        <v>15</v>
      </c>
      <c r="V1519" s="163">
        <f t="shared" si="4089"/>
        <v>14</v>
      </c>
      <c r="W1519" s="163">
        <f t="shared" si="4090"/>
        <v>13</v>
      </c>
      <c r="X1519" s="163">
        <f t="shared" si="4091"/>
        <v>12</v>
      </c>
      <c r="Y1519" s="163">
        <f t="shared" si="4092"/>
        <v>11</v>
      </c>
      <c r="Z1519" s="163">
        <f t="shared" si="4093"/>
        <v>10</v>
      </c>
      <c r="AA1519" s="163">
        <f t="shared" si="4094"/>
        <v>9</v>
      </c>
      <c r="AB1519" s="163">
        <f t="shared" si="4095"/>
        <v>8</v>
      </c>
      <c r="AC1519" s="163">
        <f t="shared" si="4096"/>
        <v>7</v>
      </c>
      <c r="AD1519" s="163">
        <f t="shared" si="4097"/>
        <v>6</v>
      </c>
      <c r="AE1519" s="163">
        <f t="shared" si="4098"/>
        <v>5</v>
      </c>
      <c r="AF1519" s="163">
        <f t="shared" si="4099"/>
        <v>4</v>
      </c>
      <c r="AG1519" s="163">
        <f t="shared" si="4100"/>
        <v>3</v>
      </c>
      <c r="AH1519" s="163">
        <f t="shared" si="4101"/>
        <v>2</v>
      </c>
      <c r="AI1519" s="163">
        <f t="shared" si="4102"/>
        <v>1</v>
      </c>
      <c r="AJ1519" s="163">
        <f t="shared" si="4103"/>
        <v>0</v>
      </c>
      <c r="AK1519" s="163">
        <f t="shared" si="4104"/>
        <v>0</v>
      </c>
      <c r="AL1519" s="163">
        <f t="shared" si="4105"/>
        <v>0</v>
      </c>
      <c r="AM1519" s="163">
        <f t="shared" si="4106"/>
        <v>0</v>
      </c>
    </row>
    <row r="1520" spans="1:39" outlineLevel="2">
      <c r="A1520" s="11">
        <f>ROW()</f>
        <v>1520</v>
      </c>
      <c r="C1520" s="6" t="s">
        <v>5</v>
      </c>
      <c r="D1520" s="39"/>
      <c r="E1520" s="39"/>
      <c r="F1520" s="39"/>
      <c r="G1520" s="39"/>
      <c r="H1520" s="39"/>
      <c r="I1520" s="9"/>
      <c r="J1520" s="39"/>
      <c r="K1520" s="163"/>
      <c r="L1520" s="163"/>
      <c r="M1520" s="163"/>
      <c r="N1520" s="163"/>
      <c r="O1520" s="163"/>
      <c r="P1520" s="163"/>
      <c r="Q1520" s="163"/>
      <c r="R1520" s="163"/>
      <c r="S1520" s="163"/>
      <c r="T1520" s="163"/>
      <c r="U1520" s="164">
        <f>Inputs!$E$67</f>
        <v>20</v>
      </c>
      <c r="V1520" s="163">
        <f t="shared" si="4089"/>
        <v>19</v>
      </c>
      <c r="W1520" s="163">
        <f t="shared" si="4090"/>
        <v>18</v>
      </c>
      <c r="X1520" s="163">
        <f t="shared" si="4091"/>
        <v>17</v>
      </c>
      <c r="Y1520" s="163">
        <f t="shared" si="4092"/>
        <v>16</v>
      </c>
      <c r="Z1520" s="163">
        <f t="shared" si="4093"/>
        <v>15</v>
      </c>
      <c r="AA1520" s="163">
        <f t="shared" si="4094"/>
        <v>14</v>
      </c>
      <c r="AB1520" s="163">
        <f t="shared" si="4095"/>
        <v>13</v>
      </c>
      <c r="AC1520" s="163">
        <f t="shared" si="4096"/>
        <v>12</v>
      </c>
      <c r="AD1520" s="163">
        <f t="shared" si="4097"/>
        <v>11</v>
      </c>
      <c r="AE1520" s="163">
        <f t="shared" si="4098"/>
        <v>10</v>
      </c>
      <c r="AF1520" s="163">
        <f t="shared" si="4099"/>
        <v>9</v>
      </c>
      <c r="AG1520" s="163">
        <f t="shared" si="4100"/>
        <v>8</v>
      </c>
      <c r="AH1520" s="163">
        <f t="shared" si="4101"/>
        <v>7</v>
      </c>
      <c r="AI1520" s="163">
        <f t="shared" si="4102"/>
        <v>6</v>
      </c>
      <c r="AJ1520" s="163">
        <f t="shared" si="4103"/>
        <v>5</v>
      </c>
      <c r="AK1520" s="163">
        <f t="shared" si="4104"/>
        <v>4</v>
      </c>
      <c r="AL1520" s="163">
        <f t="shared" si="4105"/>
        <v>3</v>
      </c>
      <c r="AM1520" s="163">
        <f t="shared" si="4106"/>
        <v>2</v>
      </c>
    </row>
    <row r="1521" spans="1:39" outlineLevel="2">
      <c r="A1521" s="11">
        <f>ROW()</f>
        <v>1521</v>
      </c>
      <c r="C1521" s="6" t="s">
        <v>473</v>
      </c>
      <c r="D1521" s="39"/>
      <c r="E1521" s="39"/>
      <c r="F1521" s="39"/>
      <c r="G1521" s="39"/>
      <c r="H1521" s="39"/>
      <c r="I1521" s="9"/>
      <c r="J1521" s="39"/>
      <c r="K1521" s="163"/>
      <c r="L1521" s="163"/>
      <c r="M1521" s="163"/>
      <c r="N1521" s="163"/>
      <c r="O1521" s="163"/>
      <c r="P1521" s="163"/>
      <c r="Q1521" s="163"/>
      <c r="R1521" s="163"/>
      <c r="S1521" s="163"/>
      <c r="T1521" s="163"/>
      <c r="U1521" s="164">
        <f>Inputs!$E$68</f>
        <v>5</v>
      </c>
      <c r="V1521" s="163">
        <f t="shared" si="4089"/>
        <v>4</v>
      </c>
      <c r="W1521" s="163">
        <f t="shared" si="4090"/>
        <v>3</v>
      </c>
      <c r="X1521" s="163">
        <f t="shared" si="4091"/>
        <v>2</v>
      </c>
      <c r="Y1521" s="163">
        <f t="shared" si="4092"/>
        <v>1</v>
      </c>
      <c r="Z1521" s="163">
        <f t="shared" si="4093"/>
        <v>0</v>
      </c>
      <c r="AA1521" s="163">
        <f t="shared" si="4094"/>
        <v>0</v>
      </c>
      <c r="AB1521" s="163">
        <f t="shared" si="4095"/>
        <v>0</v>
      </c>
      <c r="AC1521" s="163">
        <f t="shared" si="4096"/>
        <v>0</v>
      </c>
      <c r="AD1521" s="163">
        <f t="shared" si="4097"/>
        <v>0</v>
      </c>
      <c r="AE1521" s="163">
        <f t="shared" si="4098"/>
        <v>0</v>
      </c>
      <c r="AF1521" s="163">
        <f t="shared" si="4099"/>
        <v>0</v>
      </c>
      <c r="AG1521" s="163">
        <f t="shared" si="4100"/>
        <v>0</v>
      </c>
      <c r="AH1521" s="163">
        <f t="shared" si="4101"/>
        <v>0</v>
      </c>
      <c r="AI1521" s="163">
        <f t="shared" si="4102"/>
        <v>0</v>
      </c>
      <c r="AJ1521" s="163">
        <f t="shared" si="4103"/>
        <v>0</v>
      </c>
      <c r="AK1521" s="163">
        <f t="shared" si="4104"/>
        <v>0</v>
      </c>
      <c r="AL1521" s="163">
        <f t="shared" si="4105"/>
        <v>0</v>
      </c>
      <c r="AM1521" s="163">
        <f t="shared" si="4106"/>
        <v>0</v>
      </c>
    </row>
    <row r="1522" spans="1:39" outlineLevel="2">
      <c r="A1522" s="11">
        <f>ROW()</f>
        <v>1522</v>
      </c>
      <c r="C1522" s="6" t="s">
        <v>474</v>
      </c>
      <c r="D1522" s="39"/>
      <c r="E1522" s="39"/>
      <c r="F1522" s="39"/>
      <c r="G1522" s="39"/>
      <c r="H1522" s="39"/>
      <c r="I1522" s="9"/>
      <c r="J1522" s="39"/>
      <c r="K1522" s="163"/>
      <c r="L1522" s="163"/>
      <c r="M1522" s="163"/>
      <c r="N1522" s="163"/>
      <c r="O1522" s="163"/>
      <c r="P1522" s="163"/>
      <c r="Q1522" s="163"/>
      <c r="R1522" s="163"/>
      <c r="S1522" s="163"/>
      <c r="T1522" s="163"/>
      <c r="U1522" s="164">
        <f>Inputs!$E$69</f>
        <v>15</v>
      </c>
      <c r="V1522" s="163">
        <f t="shared" si="4089"/>
        <v>14</v>
      </c>
      <c r="W1522" s="163">
        <f t="shared" si="4090"/>
        <v>13</v>
      </c>
      <c r="X1522" s="163">
        <f t="shared" si="4091"/>
        <v>12</v>
      </c>
      <c r="Y1522" s="163">
        <f t="shared" si="4092"/>
        <v>11</v>
      </c>
      <c r="Z1522" s="163">
        <f t="shared" si="4093"/>
        <v>10</v>
      </c>
      <c r="AA1522" s="163">
        <f t="shared" si="4094"/>
        <v>9</v>
      </c>
      <c r="AB1522" s="163">
        <f t="shared" si="4095"/>
        <v>8</v>
      </c>
      <c r="AC1522" s="163">
        <f t="shared" si="4096"/>
        <v>7</v>
      </c>
      <c r="AD1522" s="163">
        <f t="shared" si="4097"/>
        <v>6</v>
      </c>
      <c r="AE1522" s="163">
        <f t="shared" si="4098"/>
        <v>5</v>
      </c>
      <c r="AF1522" s="163">
        <f t="shared" si="4099"/>
        <v>4</v>
      </c>
      <c r="AG1522" s="163">
        <f t="shared" si="4100"/>
        <v>3</v>
      </c>
      <c r="AH1522" s="163">
        <f t="shared" si="4101"/>
        <v>2</v>
      </c>
      <c r="AI1522" s="163">
        <f t="shared" si="4102"/>
        <v>1</v>
      </c>
      <c r="AJ1522" s="163">
        <f t="shared" si="4103"/>
        <v>0</v>
      </c>
      <c r="AK1522" s="163">
        <f t="shared" si="4104"/>
        <v>0</v>
      </c>
      <c r="AL1522" s="163">
        <f t="shared" si="4105"/>
        <v>0</v>
      </c>
      <c r="AM1522" s="163">
        <f t="shared" si="4106"/>
        <v>0</v>
      </c>
    </row>
    <row r="1523" spans="1:39" outlineLevel="2">
      <c r="A1523" s="11">
        <f>ROW()</f>
        <v>1523</v>
      </c>
      <c r="C1523" s="6" t="s">
        <v>477</v>
      </c>
      <c r="D1523" s="39"/>
      <c r="E1523" s="39"/>
      <c r="F1523" s="39"/>
      <c r="G1523" s="39"/>
      <c r="H1523" s="39"/>
      <c r="I1523" s="9"/>
      <c r="J1523" s="39"/>
      <c r="K1523" s="163"/>
      <c r="L1523" s="163"/>
      <c r="M1523" s="163"/>
      <c r="N1523" s="163"/>
      <c r="O1523" s="163"/>
      <c r="P1523" s="163"/>
      <c r="Q1523" s="163"/>
      <c r="R1523" s="163"/>
      <c r="S1523" s="163"/>
      <c r="T1523" s="163"/>
      <c r="U1523" s="164">
        <f>Inputs!$E$70</f>
        <v>10</v>
      </c>
      <c r="V1523" s="163">
        <f t="shared" si="4089"/>
        <v>9</v>
      </c>
      <c r="W1523" s="163">
        <f t="shared" si="4090"/>
        <v>8</v>
      </c>
      <c r="X1523" s="163">
        <f t="shared" si="4091"/>
        <v>7</v>
      </c>
      <c r="Y1523" s="163">
        <f t="shared" si="4092"/>
        <v>6</v>
      </c>
      <c r="Z1523" s="163">
        <f t="shared" si="4093"/>
        <v>5</v>
      </c>
      <c r="AA1523" s="163">
        <f t="shared" si="4094"/>
        <v>4</v>
      </c>
      <c r="AB1523" s="163">
        <f t="shared" si="4095"/>
        <v>3</v>
      </c>
      <c r="AC1523" s="163">
        <f t="shared" si="4096"/>
        <v>2</v>
      </c>
      <c r="AD1523" s="163">
        <f t="shared" si="4097"/>
        <v>1</v>
      </c>
      <c r="AE1523" s="163">
        <f t="shared" si="4098"/>
        <v>0</v>
      </c>
      <c r="AF1523" s="163">
        <f t="shared" si="4099"/>
        <v>0</v>
      </c>
      <c r="AG1523" s="163">
        <f t="shared" si="4100"/>
        <v>0</v>
      </c>
      <c r="AH1523" s="163">
        <f t="shared" si="4101"/>
        <v>0</v>
      </c>
      <c r="AI1523" s="163">
        <f t="shared" si="4102"/>
        <v>0</v>
      </c>
      <c r="AJ1523" s="163">
        <f t="shared" si="4103"/>
        <v>0</v>
      </c>
      <c r="AK1523" s="163">
        <f t="shared" si="4104"/>
        <v>0</v>
      </c>
      <c r="AL1523" s="163">
        <f t="shared" si="4105"/>
        <v>0</v>
      </c>
      <c r="AM1523" s="163">
        <f t="shared" si="4106"/>
        <v>0</v>
      </c>
    </row>
    <row r="1524" spans="1:39" outlineLevel="2">
      <c r="A1524" s="11">
        <f>ROW()</f>
        <v>1524</v>
      </c>
      <c r="C1524" s="6" t="s">
        <v>511</v>
      </c>
      <c r="D1524" s="39"/>
      <c r="E1524" s="39"/>
      <c r="F1524" s="39"/>
      <c r="G1524" s="39"/>
      <c r="H1524" s="39"/>
      <c r="I1524" s="9"/>
      <c r="J1524" s="39"/>
      <c r="K1524" s="163"/>
      <c r="L1524" s="163"/>
      <c r="M1524" s="163"/>
      <c r="N1524" s="163"/>
      <c r="O1524" s="163"/>
      <c r="P1524" s="163"/>
      <c r="Q1524" s="163"/>
      <c r="R1524" s="163"/>
      <c r="S1524" s="163"/>
      <c r="T1524" s="163"/>
      <c r="U1524" s="164">
        <f>Inputs!$E$71</f>
        <v>20</v>
      </c>
      <c r="V1524" s="163">
        <f t="shared" si="4089"/>
        <v>19</v>
      </c>
      <c r="W1524" s="163">
        <f t="shared" si="4090"/>
        <v>18</v>
      </c>
      <c r="X1524" s="163">
        <f t="shared" si="4091"/>
        <v>17</v>
      </c>
      <c r="Y1524" s="163">
        <f t="shared" si="4092"/>
        <v>16</v>
      </c>
      <c r="Z1524" s="163">
        <f t="shared" si="4093"/>
        <v>15</v>
      </c>
      <c r="AA1524" s="163">
        <f t="shared" si="4094"/>
        <v>14</v>
      </c>
      <c r="AB1524" s="163">
        <f t="shared" si="4095"/>
        <v>13</v>
      </c>
      <c r="AC1524" s="163">
        <f t="shared" si="4096"/>
        <v>12</v>
      </c>
      <c r="AD1524" s="163">
        <f t="shared" si="4097"/>
        <v>11</v>
      </c>
      <c r="AE1524" s="163">
        <f t="shared" si="4098"/>
        <v>10</v>
      </c>
      <c r="AF1524" s="163">
        <f t="shared" si="4099"/>
        <v>9</v>
      </c>
      <c r="AG1524" s="163">
        <f t="shared" si="4100"/>
        <v>8</v>
      </c>
      <c r="AH1524" s="163">
        <f t="shared" si="4101"/>
        <v>7</v>
      </c>
      <c r="AI1524" s="163">
        <f t="shared" si="4102"/>
        <v>6</v>
      </c>
      <c r="AJ1524" s="163">
        <f t="shared" si="4103"/>
        <v>5</v>
      </c>
      <c r="AK1524" s="163">
        <f t="shared" si="4104"/>
        <v>4</v>
      </c>
      <c r="AL1524" s="163">
        <f t="shared" si="4105"/>
        <v>3</v>
      </c>
      <c r="AM1524" s="163">
        <f t="shared" si="4106"/>
        <v>2</v>
      </c>
    </row>
    <row r="1525" spans="1:39" outlineLevel="2">
      <c r="A1525" s="11">
        <f>ROW()</f>
        <v>1525</v>
      </c>
      <c r="C1525" s="6" t="s">
        <v>655</v>
      </c>
      <c r="D1525" s="39"/>
      <c r="E1525" s="39"/>
      <c r="F1525" s="39"/>
      <c r="G1525" s="39"/>
      <c r="H1525" s="39"/>
      <c r="I1525" s="9"/>
      <c r="J1525" s="39"/>
      <c r="K1525" s="163"/>
      <c r="L1525" s="163"/>
      <c r="M1525" s="163"/>
      <c r="N1525" s="163"/>
      <c r="O1525" s="163"/>
      <c r="P1525" s="163"/>
      <c r="Q1525" s="163"/>
      <c r="R1525" s="163"/>
      <c r="S1525" s="163"/>
      <c r="T1525" s="163"/>
      <c r="U1525" s="164"/>
      <c r="V1525" s="163"/>
      <c r="W1525" s="163"/>
      <c r="X1525" s="163"/>
      <c r="Y1525" s="163"/>
      <c r="Z1525" s="163"/>
      <c r="AA1525" s="163"/>
      <c r="AB1525" s="163"/>
      <c r="AC1525" s="163"/>
      <c r="AD1525" s="163"/>
      <c r="AE1525" s="163"/>
      <c r="AF1525" s="163"/>
      <c r="AG1525" s="163"/>
      <c r="AH1525" s="163"/>
      <c r="AI1525" s="163"/>
      <c r="AJ1525" s="163"/>
      <c r="AK1525" s="163"/>
      <c r="AL1525" s="163"/>
      <c r="AM1525" s="163"/>
    </row>
    <row r="1526" spans="1:39" outlineLevel="2">
      <c r="A1526" s="11">
        <f>ROW()</f>
        <v>1526</v>
      </c>
      <c r="C1526" s="6" t="s">
        <v>656</v>
      </c>
      <c r="D1526" s="39"/>
      <c r="E1526" s="39"/>
      <c r="F1526" s="39"/>
      <c r="G1526" s="39"/>
      <c r="H1526" s="39"/>
      <c r="I1526" s="9"/>
      <c r="J1526" s="39"/>
      <c r="K1526" s="163"/>
      <c r="L1526" s="163"/>
      <c r="M1526" s="163"/>
      <c r="N1526" s="163"/>
      <c r="O1526" s="163"/>
      <c r="P1526" s="163"/>
      <c r="Q1526" s="163"/>
      <c r="R1526" s="163"/>
      <c r="S1526" s="163"/>
      <c r="T1526" s="163"/>
      <c r="U1526" s="164"/>
      <c r="V1526" s="163"/>
      <c r="W1526" s="163"/>
      <c r="X1526" s="163"/>
      <c r="Y1526" s="163"/>
      <c r="Z1526" s="163"/>
      <c r="AA1526" s="163"/>
      <c r="AB1526" s="163"/>
      <c r="AC1526" s="163"/>
      <c r="AD1526" s="163"/>
      <c r="AE1526" s="163"/>
      <c r="AF1526" s="163"/>
      <c r="AG1526" s="163"/>
      <c r="AH1526" s="163"/>
      <c r="AI1526" s="163"/>
      <c r="AJ1526" s="163"/>
      <c r="AK1526" s="163"/>
      <c r="AL1526" s="163"/>
      <c r="AM1526" s="163"/>
    </row>
    <row r="1527" spans="1:39" outlineLevel="2">
      <c r="A1527" s="11">
        <f>ROW()</f>
        <v>1527</v>
      </c>
      <c r="C1527" s="6" t="s">
        <v>667</v>
      </c>
      <c r="D1527" s="39"/>
      <c r="E1527" s="39"/>
      <c r="F1527" s="39"/>
      <c r="G1527" s="39"/>
      <c r="H1527" s="39"/>
      <c r="I1527" s="9"/>
      <c r="J1527" s="39"/>
      <c r="K1527" s="163"/>
      <c r="L1527" s="163"/>
      <c r="M1527" s="163"/>
      <c r="N1527" s="163"/>
      <c r="O1527" s="163"/>
      <c r="P1527" s="163"/>
      <c r="Q1527" s="163"/>
      <c r="R1527" s="163"/>
      <c r="S1527" s="163"/>
      <c r="T1527" s="163"/>
      <c r="U1527" s="164"/>
      <c r="V1527" s="163"/>
      <c r="W1527" s="163"/>
      <c r="X1527" s="163"/>
      <c r="Y1527" s="163"/>
      <c r="Z1527" s="163"/>
      <c r="AA1527" s="163"/>
      <c r="AB1527" s="163"/>
      <c r="AC1527" s="163"/>
      <c r="AD1527" s="163"/>
      <c r="AE1527" s="163"/>
      <c r="AF1527" s="163"/>
      <c r="AG1527" s="163"/>
      <c r="AH1527" s="163"/>
      <c r="AI1527" s="163"/>
      <c r="AJ1527" s="163"/>
      <c r="AK1527" s="163"/>
      <c r="AL1527" s="163"/>
      <c r="AM1527" s="163"/>
    </row>
    <row r="1528" spans="1:39" outlineLevel="2">
      <c r="A1528" s="11">
        <f>ROW()</f>
        <v>1528</v>
      </c>
      <c r="C1528" s="6" t="s">
        <v>212</v>
      </c>
      <c r="D1528" s="39"/>
      <c r="E1528" s="39"/>
      <c r="F1528" s="39"/>
      <c r="G1528" s="39"/>
      <c r="H1528" s="39"/>
      <c r="I1528" s="9"/>
      <c r="J1528" s="39"/>
      <c r="K1528" s="163"/>
      <c r="L1528" s="163"/>
      <c r="M1528" s="163"/>
      <c r="N1528" s="163"/>
      <c r="O1528" s="163"/>
      <c r="P1528" s="163"/>
      <c r="Q1528" s="163"/>
      <c r="R1528" s="163"/>
      <c r="S1528" s="163"/>
      <c r="T1528" s="163"/>
      <c r="U1528" s="164"/>
      <c r="V1528" s="163"/>
      <c r="W1528" s="163"/>
      <c r="X1528" s="163"/>
      <c r="Y1528" s="163"/>
      <c r="Z1528" s="163"/>
      <c r="AA1528" s="163"/>
      <c r="AB1528" s="163"/>
      <c r="AC1528" s="163"/>
      <c r="AD1528" s="163"/>
      <c r="AE1528" s="163"/>
      <c r="AF1528" s="163"/>
      <c r="AG1528" s="163"/>
      <c r="AH1528" s="163"/>
      <c r="AI1528" s="163"/>
      <c r="AJ1528" s="163"/>
      <c r="AK1528" s="163"/>
      <c r="AL1528" s="163"/>
      <c r="AM1528" s="163"/>
    </row>
    <row r="1529" spans="1:39" outlineLevel="2">
      <c r="A1529" s="11">
        <f>ROW()</f>
        <v>1529</v>
      </c>
      <c r="C1529" s="30" t="s">
        <v>362</v>
      </c>
      <c r="D1529" s="90"/>
      <c r="E1529" s="90"/>
      <c r="F1529" s="90"/>
      <c r="G1529" s="90"/>
      <c r="H1529" s="90"/>
      <c r="I1529" s="15"/>
      <c r="J1529" s="90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288">
        <f>Inputs!$E$76</f>
        <v>5</v>
      </c>
      <c r="V1529" s="928">
        <f t="shared" ref="V1529" si="4107">MAX(0,U1529-1)</f>
        <v>4</v>
      </c>
      <c r="W1529" s="928">
        <f t="shared" ref="W1529" si="4108">MAX(0,V1529-1)</f>
        <v>3</v>
      </c>
      <c r="X1529" s="928">
        <f t="shared" ref="X1529" si="4109">MAX(0,W1529-1)</f>
        <v>2</v>
      </c>
      <c r="Y1529" s="928">
        <f t="shared" ref="Y1529" si="4110">MAX(0,X1529-1)</f>
        <v>1</v>
      </c>
      <c r="Z1529" s="928">
        <f t="shared" ref="Z1529" si="4111">MAX(0,Y1529-1)</f>
        <v>0</v>
      </c>
      <c r="AA1529" s="928">
        <f t="shared" ref="AA1529" si="4112">MAX(0,Z1529-1)</f>
        <v>0</v>
      </c>
      <c r="AB1529" s="928">
        <f t="shared" ref="AB1529" si="4113">MAX(0,AA1529-1)</f>
        <v>0</v>
      </c>
      <c r="AC1529" s="928">
        <f t="shared" ref="AC1529" si="4114">MAX(0,AB1529-1)</f>
        <v>0</v>
      </c>
      <c r="AD1529" s="928">
        <f t="shared" ref="AD1529" si="4115">MAX(0,AC1529-1)</f>
        <v>0</v>
      </c>
      <c r="AE1529" s="928">
        <f t="shared" ref="AE1529" si="4116">MAX(0,AD1529-1)</f>
        <v>0</v>
      </c>
      <c r="AF1529" s="928">
        <f t="shared" ref="AF1529" si="4117">MAX(0,AE1529-1)</f>
        <v>0</v>
      </c>
      <c r="AG1529" s="928">
        <f t="shared" ref="AG1529" si="4118">MAX(0,AF1529-1)</f>
        <v>0</v>
      </c>
      <c r="AH1529" s="928">
        <f t="shared" ref="AH1529" si="4119">MAX(0,AG1529-1)</f>
        <v>0</v>
      </c>
      <c r="AI1529" s="928">
        <f t="shared" ref="AI1529" si="4120">MAX(0,AH1529-1)</f>
        <v>0</v>
      </c>
      <c r="AJ1529" s="928">
        <f t="shared" ref="AJ1529" si="4121">MAX(0,AI1529-1)</f>
        <v>0</v>
      </c>
      <c r="AK1529" s="928">
        <f t="shared" ref="AK1529" si="4122">MAX(0,AJ1529-1)</f>
        <v>0</v>
      </c>
      <c r="AL1529" s="928">
        <f t="shared" ref="AL1529" si="4123">MAX(0,AK1529-1)</f>
        <v>0</v>
      </c>
      <c r="AM1529" s="928">
        <f t="shared" ref="AM1529" si="4124">MAX(0,AL1529-1)</f>
        <v>0</v>
      </c>
    </row>
    <row r="1530" spans="1:39" outlineLevel="2">
      <c r="A1530" s="11">
        <f>ROW()</f>
        <v>1530</v>
      </c>
      <c r="D1530" s="39"/>
      <c r="E1530" s="39"/>
      <c r="F1530" s="39"/>
      <c r="G1530" s="39"/>
      <c r="H1530" s="3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</row>
    <row r="1531" spans="1:39" outlineLevel="2">
      <c r="A1531" s="11">
        <f>ROW()</f>
        <v>1531</v>
      </c>
      <c r="B1531" s="343" t="s">
        <v>68</v>
      </c>
      <c r="D1531" s="39"/>
      <c r="E1531" s="39"/>
      <c r="F1531" s="39"/>
      <c r="G1531" s="39"/>
      <c r="H1531" s="39"/>
      <c r="I1531" s="39"/>
      <c r="J1531" s="39"/>
      <c r="K1531" s="39"/>
      <c r="L1531" s="39"/>
      <c r="M1531" s="39"/>
      <c r="N1531" s="39"/>
      <c r="O1531" s="39"/>
      <c r="P1531" s="39"/>
      <c r="Q1531" s="39"/>
      <c r="R1531" s="39"/>
      <c r="S1531" s="39"/>
      <c r="T1531" s="39"/>
      <c r="U1531" s="39"/>
      <c r="V1531" s="39"/>
      <c r="W1531" s="39"/>
      <c r="X1531" s="39"/>
      <c r="Y1531" s="39"/>
      <c r="Z1531" s="39"/>
      <c r="AA1531" s="39"/>
      <c r="AB1531" s="39"/>
      <c r="AC1531" s="39"/>
      <c r="AD1531" s="39"/>
      <c r="AE1531" s="39"/>
      <c r="AF1531" s="39"/>
      <c r="AG1531" s="39"/>
      <c r="AH1531" s="39"/>
      <c r="AI1531" s="39"/>
      <c r="AJ1531" s="39"/>
      <c r="AK1531" s="39"/>
      <c r="AL1531" s="39"/>
      <c r="AM1531" s="39"/>
    </row>
    <row r="1532" spans="1:39" outlineLevel="2">
      <c r="A1532" s="11">
        <f>ROW()</f>
        <v>1532</v>
      </c>
      <c r="C1532" s="6" t="s">
        <v>2</v>
      </c>
      <c r="D1532" s="39"/>
      <c r="E1532" s="39"/>
      <c r="F1532" s="39"/>
      <c r="G1532" s="39"/>
      <c r="H1532" s="39"/>
      <c r="I1532" s="39"/>
      <c r="J1532" s="39"/>
      <c r="K1532" s="39"/>
      <c r="L1532" s="39"/>
      <c r="M1532" s="39"/>
      <c r="N1532" s="39"/>
      <c r="O1532" s="39"/>
      <c r="P1532" s="39"/>
      <c r="Q1532" s="39"/>
      <c r="R1532" s="39"/>
      <c r="S1532" s="39"/>
      <c r="T1532" s="9">
        <f>S1592</f>
        <v>0</v>
      </c>
      <c r="U1532" s="9">
        <f t="shared" ref="U1532:AC1532" si="4125">T1592</f>
        <v>46.114715758958042</v>
      </c>
      <c r="V1532" s="9">
        <f t="shared" si="4125"/>
        <v>43.808979971010139</v>
      </c>
      <c r="W1532" s="9">
        <f t="shared" si="4125"/>
        <v>41.503244183062236</v>
      </c>
      <c r="X1532" s="9">
        <f t="shared" si="4125"/>
        <v>39.197508395114333</v>
      </c>
      <c r="Y1532" s="9">
        <f t="shared" si="4125"/>
        <v>36.89177260716643</v>
      </c>
      <c r="Z1532" s="9">
        <f t="shared" si="4125"/>
        <v>34.586036819218528</v>
      </c>
      <c r="AA1532" s="9">
        <f t="shared" si="4125"/>
        <v>32.280301031270625</v>
      </c>
      <c r="AB1532" s="9">
        <f t="shared" si="4125"/>
        <v>29.974565243322722</v>
      </c>
      <c r="AC1532" s="9">
        <f t="shared" si="4125"/>
        <v>27.668829455374819</v>
      </c>
      <c r="AD1532" s="9">
        <f t="shared" ref="AD1532:AH1535" si="4126">AC1592</f>
        <v>25.363093667426917</v>
      </c>
      <c r="AE1532" s="9">
        <f t="shared" si="4126"/>
        <v>23.057357879479014</v>
      </c>
      <c r="AF1532" s="9">
        <f t="shared" si="4126"/>
        <v>20.751622091531111</v>
      </c>
      <c r="AG1532" s="9">
        <f t="shared" si="4126"/>
        <v>18.445886303583208</v>
      </c>
      <c r="AH1532" s="9">
        <f t="shared" si="4126"/>
        <v>16.140150515635305</v>
      </c>
      <c r="AI1532" s="9">
        <f t="shared" ref="AI1532:AM1540" si="4127">AH1592</f>
        <v>13.834414727687404</v>
      </c>
      <c r="AJ1532" s="9">
        <f t="shared" si="4127"/>
        <v>11.528678939739503</v>
      </c>
      <c r="AK1532" s="9">
        <f t="shared" si="4127"/>
        <v>9.2229431517916023</v>
      </c>
      <c r="AL1532" s="9">
        <f t="shared" si="4127"/>
        <v>6.9172073638437013</v>
      </c>
      <c r="AM1532" s="9">
        <f t="shared" si="4127"/>
        <v>4.6114715758958003</v>
      </c>
    </row>
    <row r="1533" spans="1:39" outlineLevel="2">
      <c r="A1533" s="11">
        <f>ROW()</f>
        <v>1533</v>
      </c>
      <c r="C1533" s="6" t="s">
        <v>3</v>
      </c>
      <c r="D1533" s="39"/>
      <c r="E1533" s="39"/>
      <c r="F1533" s="39"/>
      <c r="G1533" s="39"/>
      <c r="H1533" s="39"/>
      <c r="I1533" s="39"/>
      <c r="J1533" s="39"/>
      <c r="K1533" s="39"/>
      <c r="L1533" s="39"/>
      <c r="M1533" s="39"/>
      <c r="N1533" s="39"/>
      <c r="O1533" s="39"/>
      <c r="P1533" s="39"/>
      <c r="Q1533" s="39"/>
      <c r="R1533" s="39"/>
      <c r="S1533" s="39"/>
      <c r="T1533" s="9">
        <f>S1593</f>
        <v>0</v>
      </c>
      <c r="U1533" s="9">
        <f t="shared" ref="U1533:AC1533" si="4128">T1593</f>
        <v>30.587693245633893</v>
      </c>
      <c r="V1533" s="9">
        <f t="shared" si="4128"/>
        <v>29.058308583352201</v>
      </c>
      <c r="W1533" s="9">
        <f t="shared" si="4128"/>
        <v>27.528245757367451</v>
      </c>
      <c r="X1533" s="9">
        <f t="shared" si="4128"/>
        <v>25.996494094716283</v>
      </c>
      <c r="Y1533" s="9">
        <f t="shared" si="4128"/>
        <v>24.467288559732971</v>
      </c>
      <c r="Z1533" s="9">
        <f t="shared" si="4128"/>
        <v>22.938083024749659</v>
      </c>
      <c r="AA1533" s="9">
        <f t="shared" si="4128"/>
        <v>21.408877489766347</v>
      </c>
      <c r="AB1533" s="9">
        <f t="shared" si="4128"/>
        <v>19.879671954783035</v>
      </c>
      <c r="AC1533" s="9">
        <f t="shared" si="4128"/>
        <v>18.350466419799723</v>
      </c>
      <c r="AD1533" s="9">
        <f t="shared" si="4126"/>
        <v>16.821260884816411</v>
      </c>
      <c r="AE1533" s="9">
        <f t="shared" si="4126"/>
        <v>15.292055349833101</v>
      </c>
      <c r="AF1533" s="9">
        <f t="shared" si="4126"/>
        <v>13.76284981484979</v>
      </c>
      <c r="AG1533" s="9">
        <f t="shared" si="4126"/>
        <v>12.23364427986648</v>
      </c>
      <c r="AH1533" s="9">
        <f t="shared" si="4126"/>
        <v>10.70443874488317</v>
      </c>
      <c r="AI1533" s="9">
        <f t="shared" si="4127"/>
        <v>9.1752332098998597</v>
      </c>
      <c r="AJ1533" s="9">
        <f t="shared" si="4127"/>
        <v>7.6460276749165494</v>
      </c>
      <c r="AK1533" s="9">
        <f t="shared" si="4127"/>
        <v>6.1168221399332392</v>
      </c>
      <c r="AL1533" s="9">
        <f t="shared" si="4127"/>
        <v>4.587616604949929</v>
      </c>
      <c r="AM1533" s="9">
        <f t="shared" si="4127"/>
        <v>3.0584110699666196</v>
      </c>
    </row>
    <row r="1534" spans="1:39" outlineLevel="2">
      <c r="A1534" s="11">
        <f>ROW()</f>
        <v>1534</v>
      </c>
      <c r="C1534" s="6" t="s">
        <v>4</v>
      </c>
      <c r="D1534" s="39"/>
      <c r="E1534" s="39"/>
      <c r="F1534" s="39"/>
      <c r="G1534" s="39"/>
      <c r="H1534" s="39"/>
      <c r="I1534" s="39"/>
      <c r="J1534" s="39"/>
      <c r="K1534" s="39"/>
      <c r="L1534" s="39"/>
      <c r="M1534" s="39"/>
      <c r="N1534" s="39"/>
      <c r="O1534" s="39"/>
      <c r="P1534" s="39"/>
      <c r="Q1534" s="39"/>
      <c r="R1534" s="39"/>
      <c r="S1534" s="39"/>
      <c r="T1534" s="9">
        <f>S1594</f>
        <v>0</v>
      </c>
      <c r="U1534" s="9">
        <f t="shared" ref="U1534:AC1534" si="4129">T1594</f>
        <v>0.34960930225343861</v>
      </c>
      <c r="V1534" s="9">
        <f t="shared" si="4129"/>
        <v>0.32630201543654269</v>
      </c>
      <c r="W1534" s="9">
        <f t="shared" si="4129"/>
        <v>0.30299472861964677</v>
      </c>
      <c r="X1534" s="9">
        <f t="shared" si="4129"/>
        <v>0.27968744180275085</v>
      </c>
      <c r="Y1534" s="9">
        <f t="shared" si="4129"/>
        <v>0.25638015498585492</v>
      </c>
      <c r="Z1534" s="9">
        <f t="shared" si="4129"/>
        <v>0.23307286816895903</v>
      </c>
      <c r="AA1534" s="9">
        <f t="shared" si="4129"/>
        <v>0.20976558135206314</v>
      </c>
      <c r="AB1534" s="9">
        <f t="shared" si="4129"/>
        <v>0.18645829453516724</v>
      </c>
      <c r="AC1534" s="9">
        <f t="shared" si="4129"/>
        <v>0.16315100771827135</v>
      </c>
      <c r="AD1534" s="9">
        <f t="shared" si="4126"/>
        <v>0.13984372090137545</v>
      </c>
      <c r="AE1534" s="9">
        <f t="shared" si="4126"/>
        <v>0.11653643408447954</v>
      </c>
      <c r="AF1534" s="9">
        <f t="shared" si="4126"/>
        <v>9.3229147267583634E-2</v>
      </c>
      <c r="AG1534" s="9">
        <f t="shared" si="4126"/>
        <v>6.9921860450687726E-2</v>
      </c>
      <c r="AH1534" s="9">
        <f t="shared" si="4126"/>
        <v>4.6614573633791817E-2</v>
      </c>
      <c r="AI1534" s="9">
        <f t="shared" si="4127"/>
        <v>2.3307286816895909E-2</v>
      </c>
      <c r="AJ1534" s="9">
        <f t="shared" si="4127"/>
        <v>0</v>
      </c>
      <c r="AK1534" s="9">
        <f t="shared" si="4127"/>
        <v>0</v>
      </c>
      <c r="AL1534" s="9">
        <f t="shared" si="4127"/>
        <v>0</v>
      </c>
      <c r="AM1534" s="9">
        <f t="shared" si="4127"/>
        <v>0</v>
      </c>
    </row>
    <row r="1535" spans="1:39" outlineLevel="2">
      <c r="A1535" s="11">
        <f>ROW()</f>
        <v>1535</v>
      </c>
      <c r="C1535" s="6" t="s">
        <v>5</v>
      </c>
      <c r="D1535" s="39"/>
      <c r="E1535" s="39"/>
      <c r="F1535" s="39"/>
      <c r="G1535" s="39"/>
      <c r="H1535" s="39"/>
      <c r="I1535" s="39"/>
      <c r="J1535" s="39"/>
      <c r="K1535" s="39"/>
      <c r="L1535" s="39"/>
      <c r="M1535" s="39"/>
      <c r="N1535" s="39"/>
      <c r="O1535" s="39"/>
      <c r="P1535" s="39"/>
      <c r="Q1535" s="39"/>
      <c r="R1535" s="39"/>
      <c r="S1535" s="39"/>
      <c r="T1535" s="9">
        <f>S1595</f>
        <v>0</v>
      </c>
      <c r="U1535" s="9">
        <f t="shared" ref="U1535:AC1535" si="4130">T1595</f>
        <v>46.761417977357318</v>
      </c>
      <c r="V1535" s="9">
        <f t="shared" si="4130"/>
        <v>44.423347078489449</v>
      </c>
      <c r="W1535" s="9">
        <f t="shared" si="4130"/>
        <v>42.064436413039644</v>
      </c>
      <c r="X1535" s="9">
        <f t="shared" si="4130"/>
        <v>39.653628304886034</v>
      </c>
      <c r="Y1535" s="9">
        <f t="shared" si="4130"/>
        <v>37.321061934010388</v>
      </c>
      <c r="Z1535" s="9">
        <f t="shared" si="4130"/>
        <v>34.988495563134741</v>
      </c>
      <c r="AA1535" s="9">
        <f t="shared" si="4130"/>
        <v>32.655929192259094</v>
      </c>
      <c r="AB1535" s="9">
        <f t="shared" si="4130"/>
        <v>30.323362821383444</v>
      </c>
      <c r="AC1535" s="9">
        <f t="shared" si="4130"/>
        <v>27.990796450507794</v>
      </c>
      <c r="AD1535" s="9">
        <f t="shared" si="4126"/>
        <v>25.658230079632144</v>
      </c>
      <c r="AE1535" s="9">
        <f t="shared" si="4126"/>
        <v>23.325663708756494</v>
      </c>
      <c r="AF1535" s="9">
        <f t="shared" si="4126"/>
        <v>20.993097337880844</v>
      </c>
      <c r="AG1535" s="9">
        <f t="shared" si="4126"/>
        <v>18.660530967005194</v>
      </c>
      <c r="AH1535" s="9">
        <f t="shared" si="4126"/>
        <v>16.327964596129544</v>
      </c>
      <c r="AI1535" s="9">
        <f t="shared" si="4127"/>
        <v>13.995398225253894</v>
      </c>
      <c r="AJ1535" s="9">
        <f t="shared" si="4127"/>
        <v>11.662831854378245</v>
      </c>
      <c r="AK1535" s="9">
        <f t="shared" si="4127"/>
        <v>9.3302654835025969</v>
      </c>
      <c r="AL1535" s="9">
        <f t="shared" si="4127"/>
        <v>6.9976991126269477</v>
      </c>
      <c r="AM1535" s="9">
        <f t="shared" si="4127"/>
        <v>4.6651327417512984</v>
      </c>
    </row>
    <row r="1536" spans="1:39" outlineLevel="2">
      <c r="A1536" s="11">
        <f>ROW()</f>
        <v>1536</v>
      </c>
      <c r="C1536" s="6" t="s">
        <v>473</v>
      </c>
      <c r="D1536" s="39"/>
      <c r="E1536" s="39"/>
      <c r="F1536" s="39"/>
      <c r="G1536" s="39"/>
      <c r="H1536" s="39"/>
      <c r="I1536" s="39"/>
      <c r="J1536" s="39"/>
      <c r="K1536" s="39"/>
      <c r="L1536" s="39"/>
      <c r="M1536" s="39"/>
      <c r="N1536" s="39"/>
      <c r="O1536" s="39"/>
      <c r="P1536" s="39"/>
      <c r="Q1536" s="39"/>
      <c r="R1536" s="39"/>
      <c r="S1536" s="39"/>
      <c r="T1536" s="9">
        <f t="shared" ref="T1536:T1538" si="4131">S1596</f>
        <v>0</v>
      </c>
      <c r="U1536" s="9">
        <f t="shared" ref="U1536:U1538" si="4132">T1596</f>
        <v>0</v>
      </c>
      <c r="V1536" s="9">
        <f t="shared" ref="V1536:V1538" si="4133">U1596</f>
        <v>0</v>
      </c>
      <c r="W1536" s="9">
        <f t="shared" ref="W1536:W1538" si="4134">V1596</f>
        <v>0</v>
      </c>
      <c r="X1536" s="9">
        <f t="shared" ref="X1536:X1538" si="4135">W1596</f>
        <v>0</v>
      </c>
      <c r="Y1536" s="9">
        <f t="shared" ref="Y1536:Y1538" si="4136">X1596</f>
        <v>0</v>
      </c>
      <c r="Z1536" s="9">
        <f t="shared" ref="Z1536:Z1538" si="4137">Y1596</f>
        <v>0</v>
      </c>
      <c r="AA1536" s="9">
        <f t="shared" ref="AA1536:AA1538" si="4138">Z1596</f>
        <v>0</v>
      </c>
      <c r="AB1536" s="9">
        <f t="shared" ref="AB1536:AB1538" si="4139">AA1596</f>
        <v>0</v>
      </c>
      <c r="AC1536" s="9">
        <f t="shared" ref="AC1536:AC1538" si="4140">AB1596</f>
        <v>0</v>
      </c>
      <c r="AD1536" s="9">
        <f t="shared" ref="AD1536:AD1538" si="4141">AC1596</f>
        <v>0</v>
      </c>
      <c r="AE1536" s="9">
        <f t="shared" ref="AE1536:AE1538" si="4142">AD1596</f>
        <v>0</v>
      </c>
      <c r="AF1536" s="9">
        <f t="shared" ref="AF1536:AF1538" si="4143">AE1596</f>
        <v>0</v>
      </c>
      <c r="AG1536" s="9">
        <f t="shared" ref="AG1536:AG1538" si="4144">AF1596</f>
        <v>0</v>
      </c>
      <c r="AH1536" s="9">
        <f t="shared" ref="AH1536:AH1538" si="4145">AG1596</f>
        <v>0</v>
      </c>
      <c r="AI1536" s="9">
        <f t="shared" si="4127"/>
        <v>0</v>
      </c>
      <c r="AJ1536" s="9">
        <f t="shared" si="4127"/>
        <v>0</v>
      </c>
      <c r="AK1536" s="9">
        <f t="shared" si="4127"/>
        <v>0</v>
      </c>
      <c r="AL1536" s="9">
        <f t="shared" si="4127"/>
        <v>0</v>
      </c>
      <c r="AM1536" s="9">
        <f t="shared" si="4127"/>
        <v>0</v>
      </c>
    </row>
    <row r="1537" spans="1:39" outlineLevel="2">
      <c r="A1537" s="11">
        <f>ROW()</f>
        <v>1537</v>
      </c>
      <c r="C1537" s="6" t="s">
        <v>474</v>
      </c>
      <c r="D1537" s="39"/>
      <c r="E1537" s="39"/>
      <c r="F1537" s="39"/>
      <c r="G1537" s="39"/>
      <c r="H1537" s="39"/>
      <c r="I1537" s="39"/>
      <c r="J1537" s="39"/>
      <c r="K1537" s="39"/>
      <c r="L1537" s="39"/>
      <c r="M1537" s="39"/>
      <c r="N1537" s="39"/>
      <c r="O1537" s="39"/>
      <c r="P1537" s="39"/>
      <c r="Q1537" s="39"/>
      <c r="R1537" s="39"/>
      <c r="S1537" s="39"/>
      <c r="T1537" s="9">
        <f t="shared" si="4131"/>
        <v>0</v>
      </c>
      <c r="U1537" s="9">
        <f t="shared" si="4132"/>
        <v>0</v>
      </c>
      <c r="V1537" s="9">
        <f t="shared" si="4133"/>
        <v>0</v>
      </c>
      <c r="W1537" s="9">
        <f t="shared" si="4134"/>
        <v>0</v>
      </c>
      <c r="X1537" s="9">
        <f t="shared" si="4135"/>
        <v>0</v>
      </c>
      <c r="Y1537" s="9">
        <f t="shared" si="4136"/>
        <v>0</v>
      </c>
      <c r="Z1537" s="9">
        <f t="shared" si="4137"/>
        <v>0</v>
      </c>
      <c r="AA1537" s="9">
        <f t="shared" si="4138"/>
        <v>0</v>
      </c>
      <c r="AB1537" s="9">
        <f t="shared" si="4139"/>
        <v>0</v>
      </c>
      <c r="AC1537" s="9">
        <f t="shared" si="4140"/>
        <v>0</v>
      </c>
      <c r="AD1537" s="9">
        <f t="shared" si="4141"/>
        <v>0</v>
      </c>
      <c r="AE1537" s="9">
        <f t="shared" si="4142"/>
        <v>0</v>
      </c>
      <c r="AF1537" s="9">
        <f t="shared" si="4143"/>
        <v>0</v>
      </c>
      <c r="AG1537" s="9">
        <f t="shared" si="4144"/>
        <v>0</v>
      </c>
      <c r="AH1537" s="9">
        <f t="shared" si="4145"/>
        <v>0</v>
      </c>
      <c r="AI1537" s="9">
        <f t="shared" si="4127"/>
        <v>0</v>
      </c>
      <c r="AJ1537" s="9">
        <f t="shared" si="4127"/>
        <v>0</v>
      </c>
      <c r="AK1537" s="9">
        <f t="shared" si="4127"/>
        <v>0</v>
      </c>
      <c r="AL1537" s="9">
        <f t="shared" si="4127"/>
        <v>0</v>
      </c>
      <c r="AM1537" s="9">
        <f t="shared" si="4127"/>
        <v>0</v>
      </c>
    </row>
    <row r="1538" spans="1:39" outlineLevel="2">
      <c r="A1538" s="11">
        <f>ROW()</f>
        <v>1538</v>
      </c>
      <c r="C1538" s="6" t="s">
        <v>477</v>
      </c>
      <c r="D1538" s="39"/>
      <c r="E1538" s="39"/>
      <c r="F1538" s="39"/>
      <c r="G1538" s="39"/>
      <c r="H1538" s="39"/>
      <c r="I1538" s="39"/>
      <c r="J1538" s="39"/>
      <c r="K1538" s="39"/>
      <c r="L1538" s="39"/>
      <c r="M1538" s="39"/>
      <c r="N1538" s="39"/>
      <c r="O1538" s="39"/>
      <c r="P1538" s="39"/>
      <c r="Q1538" s="39"/>
      <c r="R1538" s="39"/>
      <c r="S1538" s="39"/>
      <c r="T1538" s="9">
        <f t="shared" si="4131"/>
        <v>0</v>
      </c>
      <c r="U1538" s="9">
        <f t="shared" si="4132"/>
        <v>0</v>
      </c>
      <c r="V1538" s="9">
        <f t="shared" si="4133"/>
        <v>0</v>
      </c>
      <c r="W1538" s="9">
        <f t="shared" si="4134"/>
        <v>0</v>
      </c>
      <c r="X1538" s="9">
        <f t="shared" si="4135"/>
        <v>0</v>
      </c>
      <c r="Y1538" s="9">
        <f t="shared" si="4136"/>
        <v>0</v>
      </c>
      <c r="Z1538" s="9">
        <f t="shared" si="4137"/>
        <v>0</v>
      </c>
      <c r="AA1538" s="9">
        <f t="shared" si="4138"/>
        <v>0</v>
      </c>
      <c r="AB1538" s="9">
        <f t="shared" si="4139"/>
        <v>0</v>
      </c>
      <c r="AC1538" s="9">
        <f t="shared" si="4140"/>
        <v>0</v>
      </c>
      <c r="AD1538" s="9">
        <f t="shared" si="4141"/>
        <v>0</v>
      </c>
      <c r="AE1538" s="9">
        <f t="shared" si="4142"/>
        <v>0</v>
      </c>
      <c r="AF1538" s="9">
        <f t="shared" si="4143"/>
        <v>0</v>
      </c>
      <c r="AG1538" s="9">
        <f t="shared" si="4144"/>
        <v>0</v>
      </c>
      <c r="AH1538" s="9">
        <f t="shared" si="4145"/>
        <v>0</v>
      </c>
      <c r="AI1538" s="9">
        <f t="shared" si="4127"/>
        <v>0</v>
      </c>
      <c r="AJ1538" s="9">
        <f t="shared" si="4127"/>
        <v>0</v>
      </c>
      <c r="AK1538" s="9">
        <f t="shared" si="4127"/>
        <v>0</v>
      </c>
      <c r="AL1538" s="9">
        <f t="shared" si="4127"/>
        <v>0</v>
      </c>
      <c r="AM1538" s="9">
        <f t="shared" si="4127"/>
        <v>0</v>
      </c>
    </row>
    <row r="1539" spans="1:39" outlineLevel="2">
      <c r="A1539" s="11">
        <f>ROW()</f>
        <v>1539</v>
      </c>
      <c r="C1539" s="6" t="s">
        <v>511</v>
      </c>
      <c r="D1539" s="39"/>
      <c r="E1539" s="39"/>
      <c r="F1539" s="39"/>
      <c r="G1539" s="39"/>
      <c r="H1539" s="39"/>
      <c r="I1539" s="39"/>
      <c r="J1539" s="39"/>
      <c r="K1539" s="39"/>
      <c r="L1539" s="39"/>
      <c r="M1539" s="39"/>
      <c r="N1539" s="39"/>
      <c r="O1539" s="39"/>
      <c r="P1539" s="39"/>
      <c r="Q1539" s="39"/>
      <c r="R1539" s="39"/>
      <c r="S1539" s="39"/>
      <c r="T1539" s="9">
        <f t="shared" ref="T1539" si="4146">S1599</f>
        <v>0</v>
      </c>
      <c r="U1539" s="9">
        <f t="shared" ref="U1539" si="4147">T1599</f>
        <v>3.0409407109845787</v>
      </c>
      <c r="V1539" s="9">
        <f t="shared" ref="V1539" si="4148">U1599</f>
        <v>2.8888936754353498</v>
      </c>
      <c r="W1539" s="9">
        <f t="shared" ref="W1539" si="4149">V1599</f>
        <v>2.7368466398861209</v>
      </c>
      <c r="X1539" s="9">
        <f t="shared" ref="X1539" si="4150">W1599</f>
        <v>2.5847996043368919</v>
      </c>
      <c r="Y1539" s="9">
        <f t="shared" ref="Y1539" si="4151">X1599</f>
        <v>2.432752568787663</v>
      </c>
      <c r="Z1539" s="9">
        <f t="shared" ref="Z1539" si="4152">Y1599</f>
        <v>2.2807055332384341</v>
      </c>
      <c r="AA1539" s="9">
        <f t="shared" ref="AA1539" si="4153">Z1599</f>
        <v>2.1286584976892051</v>
      </c>
      <c r="AB1539" s="9">
        <f t="shared" ref="AB1539" si="4154">AA1599</f>
        <v>1.9766114621399762</v>
      </c>
      <c r="AC1539" s="9">
        <f t="shared" ref="AC1539" si="4155">AB1599</f>
        <v>1.8245644265907472</v>
      </c>
      <c r="AD1539" s="9">
        <f t="shared" ref="AD1539" si="4156">AC1599</f>
        <v>1.6725173910415183</v>
      </c>
      <c r="AE1539" s="9">
        <f t="shared" ref="AE1539" si="4157">AD1599</f>
        <v>1.5204703554922894</v>
      </c>
      <c r="AF1539" s="9">
        <f t="shared" ref="AF1539" si="4158">AE1599</f>
        <v>1.3684233199430604</v>
      </c>
      <c r="AG1539" s="9">
        <f t="shared" ref="AG1539" si="4159">AF1599</f>
        <v>1.2163762843938315</v>
      </c>
      <c r="AH1539" s="9">
        <f t="shared" ref="AH1539" si="4160">AG1599</f>
        <v>1.0643292488446026</v>
      </c>
      <c r="AI1539" s="9">
        <f t="shared" si="4127"/>
        <v>0.91228221329537362</v>
      </c>
      <c r="AJ1539" s="9">
        <f t="shared" si="4127"/>
        <v>0.76023517774614469</v>
      </c>
      <c r="AK1539" s="9">
        <f t="shared" si="4127"/>
        <v>0.60818814219691575</v>
      </c>
      <c r="AL1539" s="9">
        <f t="shared" si="4127"/>
        <v>0.45614110664768681</v>
      </c>
      <c r="AM1539" s="9">
        <f t="shared" si="4127"/>
        <v>0.30409407109845787</v>
      </c>
    </row>
    <row r="1540" spans="1:39" outlineLevel="2">
      <c r="A1540" s="11">
        <f>ROW()</f>
        <v>1540</v>
      </c>
      <c r="C1540" s="6" t="s">
        <v>655</v>
      </c>
      <c r="D1540" s="39"/>
      <c r="E1540" s="39"/>
      <c r="F1540" s="39"/>
      <c r="G1540" s="39"/>
      <c r="H1540" s="39"/>
      <c r="I1540" s="39"/>
      <c r="J1540" s="39"/>
      <c r="K1540" s="39"/>
      <c r="L1540" s="39"/>
      <c r="M1540" s="39"/>
      <c r="N1540" s="39"/>
      <c r="O1540" s="39"/>
      <c r="P1540" s="39"/>
      <c r="Q1540" s="39"/>
      <c r="R1540" s="39"/>
      <c r="S1540" s="39"/>
      <c r="T1540" s="9">
        <f t="shared" ref="T1540" si="4161">S1600</f>
        <v>0</v>
      </c>
      <c r="U1540" s="9">
        <f t="shared" ref="U1540" si="4162">T1600</f>
        <v>0</v>
      </c>
      <c r="V1540" s="9">
        <f t="shared" ref="V1540" si="4163">U1600</f>
        <v>0</v>
      </c>
      <c r="W1540" s="9">
        <f t="shared" ref="W1540" si="4164">V1600</f>
        <v>0</v>
      </c>
      <c r="X1540" s="9">
        <f t="shared" ref="X1540" si="4165">W1600</f>
        <v>0</v>
      </c>
      <c r="Y1540" s="9">
        <f t="shared" ref="Y1540" si="4166">X1600</f>
        <v>0</v>
      </c>
      <c r="Z1540" s="9">
        <f t="shared" ref="Z1540" si="4167">Y1600</f>
        <v>0</v>
      </c>
      <c r="AA1540" s="9">
        <f t="shared" ref="AA1540" si="4168">Z1600</f>
        <v>0</v>
      </c>
      <c r="AB1540" s="9">
        <f t="shared" ref="AB1540" si="4169">AA1600</f>
        <v>0</v>
      </c>
      <c r="AC1540" s="9">
        <f t="shared" ref="AC1540" si="4170">AB1600</f>
        <v>0</v>
      </c>
      <c r="AD1540" s="9">
        <f t="shared" ref="AD1540" si="4171">AC1600</f>
        <v>0</v>
      </c>
      <c r="AE1540" s="9">
        <f t="shared" ref="AE1540" si="4172">AD1600</f>
        <v>0</v>
      </c>
      <c r="AF1540" s="9">
        <f t="shared" ref="AF1540" si="4173">AE1600</f>
        <v>0</v>
      </c>
      <c r="AG1540" s="9">
        <f t="shared" ref="AG1540" si="4174">AF1600</f>
        <v>0</v>
      </c>
      <c r="AH1540" s="9">
        <f t="shared" ref="AH1540" si="4175">AG1600</f>
        <v>0</v>
      </c>
      <c r="AI1540" s="9">
        <f t="shared" si="4127"/>
        <v>0</v>
      </c>
      <c r="AJ1540" s="9">
        <f t="shared" si="4127"/>
        <v>0</v>
      </c>
      <c r="AK1540" s="9">
        <f t="shared" si="4127"/>
        <v>0</v>
      </c>
      <c r="AL1540" s="9">
        <f t="shared" si="4127"/>
        <v>0</v>
      </c>
      <c r="AM1540" s="9">
        <f t="shared" si="4127"/>
        <v>0</v>
      </c>
    </row>
    <row r="1541" spans="1:39" outlineLevel="2">
      <c r="A1541" s="11">
        <f>ROW()</f>
        <v>1541</v>
      </c>
      <c r="C1541" s="6" t="s">
        <v>656</v>
      </c>
      <c r="D1541" s="39"/>
      <c r="E1541" s="39"/>
      <c r="F1541" s="39"/>
      <c r="G1541" s="39"/>
      <c r="H1541" s="39"/>
      <c r="I1541" s="39"/>
      <c r="J1541" s="39"/>
      <c r="K1541" s="39"/>
      <c r="L1541" s="39"/>
      <c r="M1541" s="39"/>
      <c r="N1541" s="39"/>
      <c r="O1541" s="39"/>
      <c r="P1541" s="39"/>
      <c r="Q1541" s="39"/>
      <c r="R1541" s="39"/>
      <c r="S1541" s="3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</row>
    <row r="1542" spans="1:39" outlineLevel="2">
      <c r="A1542" s="11">
        <f>ROW()</f>
        <v>1542</v>
      </c>
      <c r="C1542" s="6" t="s">
        <v>667</v>
      </c>
      <c r="D1542" s="39"/>
      <c r="E1542" s="39"/>
      <c r="F1542" s="39"/>
      <c r="G1542" s="39"/>
      <c r="H1542" s="39"/>
      <c r="I1542" s="39"/>
      <c r="J1542" s="39"/>
      <c r="K1542" s="39"/>
      <c r="L1542" s="39"/>
      <c r="M1542" s="39"/>
      <c r="N1542" s="39"/>
      <c r="O1542" s="39"/>
      <c r="P1542" s="39"/>
      <c r="Q1542" s="39"/>
      <c r="R1542" s="39"/>
      <c r="S1542" s="3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</row>
    <row r="1543" spans="1:39" outlineLevel="2">
      <c r="A1543" s="11">
        <f>ROW()</f>
        <v>1543</v>
      </c>
      <c r="C1543" s="6" t="s">
        <v>212</v>
      </c>
      <c r="D1543" s="39"/>
      <c r="E1543" s="39"/>
      <c r="F1543" s="39"/>
      <c r="G1543" s="39"/>
      <c r="H1543" s="39"/>
      <c r="I1543" s="39"/>
      <c r="J1543" s="39"/>
      <c r="K1543" s="39"/>
      <c r="L1543" s="39"/>
      <c r="M1543" s="39"/>
      <c r="N1543" s="39"/>
      <c r="O1543" s="39"/>
      <c r="P1543" s="39"/>
      <c r="Q1543" s="39"/>
      <c r="R1543" s="39"/>
      <c r="S1543" s="39"/>
      <c r="T1543" s="9">
        <f t="shared" ref="T1543:AC1543" si="4176">S1603</f>
        <v>0</v>
      </c>
      <c r="U1543" s="9">
        <f t="shared" si="4176"/>
        <v>-1.6308843332665156E-2</v>
      </c>
      <c r="V1543" s="9">
        <f t="shared" si="4176"/>
        <v>-1.6308843332665156E-2</v>
      </c>
      <c r="W1543" s="9">
        <f t="shared" si="4176"/>
        <v>-1.6308843332665156E-2</v>
      </c>
      <c r="X1543" s="9">
        <f t="shared" si="4176"/>
        <v>-1.6308843332665156E-2</v>
      </c>
      <c r="Y1543" s="9">
        <f t="shared" si="4176"/>
        <v>-1.6308843332665156E-2</v>
      </c>
      <c r="Z1543" s="9">
        <f t="shared" si="4176"/>
        <v>-1.6308843332665156E-2</v>
      </c>
      <c r="AA1543" s="9">
        <f t="shared" si="4176"/>
        <v>-1.6308843332665156E-2</v>
      </c>
      <c r="AB1543" s="9">
        <f t="shared" si="4176"/>
        <v>-1.6308843332665156E-2</v>
      </c>
      <c r="AC1543" s="9">
        <f t="shared" si="4176"/>
        <v>-1.6308843332665156E-2</v>
      </c>
      <c r="AD1543" s="9">
        <f t="shared" ref="AD1543:AD1544" si="4177">AC1603</f>
        <v>-1.6308843332665156E-2</v>
      </c>
      <c r="AE1543" s="9">
        <f t="shared" ref="AE1543:AE1544" si="4178">AD1603</f>
        <v>-1.6308843332665156E-2</v>
      </c>
      <c r="AF1543" s="9">
        <f t="shared" ref="AF1543:AF1544" si="4179">AE1603</f>
        <v>-1.6308843332665156E-2</v>
      </c>
      <c r="AG1543" s="9">
        <f t="shared" ref="AG1543:AG1544" si="4180">AF1603</f>
        <v>-1.6308843332665156E-2</v>
      </c>
      <c r="AH1543" s="9">
        <f t="shared" ref="AH1543:AH1544" si="4181">AG1603</f>
        <v>-1.6308843332665156E-2</v>
      </c>
      <c r="AI1543" s="9">
        <f t="shared" ref="AI1543:AI1544" si="4182">AH1603</f>
        <v>-1.6308843332665156E-2</v>
      </c>
      <c r="AJ1543" s="9">
        <f t="shared" ref="AJ1543:AJ1544" si="4183">AI1603</f>
        <v>-1.6308843332665156E-2</v>
      </c>
      <c r="AK1543" s="9">
        <f t="shared" ref="AK1543:AK1544" si="4184">AJ1603</f>
        <v>-1.6308843332665156E-2</v>
      </c>
      <c r="AL1543" s="9">
        <f t="shared" ref="AL1543:AL1544" si="4185">AK1603</f>
        <v>-1.6308843332665156E-2</v>
      </c>
      <c r="AM1543" s="9">
        <f t="shared" ref="AM1543:AM1544" si="4186">AL1603</f>
        <v>-1.6308843332665156E-2</v>
      </c>
    </row>
    <row r="1544" spans="1:39" outlineLevel="2">
      <c r="A1544" s="11">
        <f>ROW()</f>
        <v>1544</v>
      </c>
      <c r="C1544" s="30" t="s">
        <v>362</v>
      </c>
      <c r="D1544" s="90"/>
      <c r="E1544" s="90"/>
      <c r="F1544" s="90"/>
      <c r="G1544" s="90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15">
        <f t="shared" ref="T1544" si="4187">S1604</f>
        <v>0</v>
      </c>
      <c r="U1544" s="15">
        <f t="shared" ref="U1544" si="4188">T1604</f>
        <v>0</v>
      </c>
      <c r="V1544" s="15">
        <f t="shared" ref="V1544" si="4189">U1604</f>
        <v>0</v>
      </c>
      <c r="W1544" s="15">
        <f t="shared" ref="W1544" si="4190">V1604</f>
        <v>0</v>
      </c>
      <c r="X1544" s="15">
        <f t="shared" ref="X1544" si="4191">W1604</f>
        <v>0</v>
      </c>
      <c r="Y1544" s="15">
        <f t="shared" ref="Y1544" si="4192">X1604</f>
        <v>0</v>
      </c>
      <c r="Z1544" s="15">
        <f t="shared" ref="Z1544" si="4193">Y1604</f>
        <v>0</v>
      </c>
      <c r="AA1544" s="15">
        <f t="shared" ref="AA1544" si="4194">Z1604</f>
        <v>0</v>
      </c>
      <c r="AB1544" s="15">
        <f t="shared" ref="AB1544" si="4195">AA1604</f>
        <v>0</v>
      </c>
      <c r="AC1544" s="15">
        <f t="shared" ref="AC1544" si="4196">AB1604</f>
        <v>0</v>
      </c>
      <c r="AD1544" s="15">
        <f t="shared" si="4177"/>
        <v>0</v>
      </c>
      <c r="AE1544" s="15">
        <f t="shared" si="4178"/>
        <v>0</v>
      </c>
      <c r="AF1544" s="15">
        <f t="shared" si="4179"/>
        <v>0</v>
      </c>
      <c r="AG1544" s="15">
        <f t="shared" si="4180"/>
        <v>0</v>
      </c>
      <c r="AH1544" s="15">
        <f t="shared" si="4181"/>
        <v>0</v>
      </c>
      <c r="AI1544" s="15">
        <f t="shared" si="4182"/>
        <v>0</v>
      </c>
      <c r="AJ1544" s="15">
        <f t="shared" si="4183"/>
        <v>0</v>
      </c>
      <c r="AK1544" s="15">
        <f t="shared" si="4184"/>
        <v>0</v>
      </c>
      <c r="AL1544" s="15">
        <f t="shared" si="4185"/>
        <v>0</v>
      </c>
      <c r="AM1544" s="15">
        <f t="shared" si="4186"/>
        <v>0</v>
      </c>
    </row>
    <row r="1545" spans="1:39" outlineLevel="2">
      <c r="A1545" s="11">
        <f>ROW()</f>
        <v>1545</v>
      </c>
      <c r="C1545" s="6" t="s">
        <v>1</v>
      </c>
      <c r="D1545" s="39"/>
      <c r="E1545" s="39"/>
      <c r="F1545" s="39"/>
      <c r="G1545" s="39"/>
      <c r="H1545" s="39"/>
      <c r="I1545" s="39"/>
      <c r="J1545" s="39"/>
      <c r="K1545" s="39"/>
      <c r="L1545" s="39"/>
      <c r="M1545" s="39"/>
      <c r="N1545" s="39"/>
      <c r="O1545" s="39"/>
      <c r="P1545" s="39"/>
      <c r="Q1545" s="39"/>
      <c r="R1545" s="39"/>
      <c r="S1545" s="39"/>
      <c r="T1545" s="9">
        <f t="shared" ref="T1545" si="4197">SUM(T1532:T1544)</f>
        <v>0</v>
      </c>
      <c r="U1545" s="9">
        <f t="shared" ref="U1545" si="4198">SUM(U1532:U1544)</f>
        <v>126.83806815185463</v>
      </c>
      <c r="V1545" s="9">
        <f t="shared" ref="V1545" si="4199">SUM(V1532:V1544)</f>
        <v>120.48952248039103</v>
      </c>
      <c r="W1545" s="9">
        <f t="shared" ref="W1545" si="4200">SUM(W1532:W1544)</f>
        <v>114.11945887864243</v>
      </c>
      <c r="X1545" s="9">
        <f t="shared" ref="X1545" si="4201">SUM(X1532:X1544)</f>
        <v>107.69580899752361</v>
      </c>
      <c r="Y1545" s="9">
        <f t="shared" ref="Y1545" si="4202">SUM(Y1532:Y1544)</f>
        <v>101.35294698135064</v>
      </c>
      <c r="Z1545" s="9">
        <f t="shared" ref="Z1545" si="4203">SUM(Z1532:Z1544)</f>
        <v>95.010084965177654</v>
      </c>
      <c r="AA1545" s="9">
        <f t="shared" ref="AA1545" si="4204">SUM(AA1532:AA1544)</f>
        <v>88.667222949004667</v>
      </c>
      <c r="AB1545" s="9">
        <f t="shared" ref="AB1545" si="4205">SUM(AB1532:AB1544)</f>
        <v>82.324360932831667</v>
      </c>
      <c r="AC1545" s="9">
        <f t="shared" ref="AC1545:AG1545" si="4206">SUM(AC1532:AC1544)</f>
        <v>75.981498916658694</v>
      </c>
      <c r="AD1545" s="9">
        <f t="shared" si="4206"/>
        <v>69.638636900485707</v>
      </c>
      <c r="AE1545" s="9">
        <f t="shared" si="4206"/>
        <v>63.295774884312706</v>
      </c>
      <c r="AF1545" s="9">
        <f t="shared" si="4206"/>
        <v>56.952912868139734</v>
      </c>
      <c r="AG1545" s="9">
        <f t="shared" si="4206"/>
        <v>50.610050851966733</v>
      </c>
      <c r="AH1545" s="9">
        <f t="shared" ref="AH1545" si="4207">SUM(AH1532:AH1544)</f>
        <v>44.267188835793746</v>
      </c>
      <c r="AI1545" s="9">
        <f t="shared" ref="AI1545:AM1545" si="4208">SUM(AI1532:AI1544)</f>
        <v>37.924326819620759</v>
      </c>
      <c r="AJ1545" s="9">
        <f t="shared" si="4208"/>
        <v>31.58146480344778</v>
      </c>
      <c r="AK1545" s="9">
        <f t="shared" si="4208"/>
        <v>25.261910074091688</v>
      </c>
      <c r="AL1545" s="9">
        <f t="shared" si="4208"/>
        <v>18.942355344735596</v>
      </c>
      <c r="AM1545" s="9">
        <f t="shared" si="4208"/>
        <v>12.622800615379512</v>
      </c>
    </row>
    <row r="1546" spans="1:39" outlineLevel="2">
      <c r="A1546" s="11">
        <f>ROW()</f>
        <v>1546</v>
      </c>
      <c r="B1546" s="343" t="s">
        <v>31</v>
      </c>
      <c r="D1546" s="39"/>
      <c r="E1546" s="39"/>
      <c r="F1546" s="39"/>
      <c r="G1546" s="39"/>
      <c r="H1546" s="39"/>
      <c r="I1546" s="39"/>
      <c r="J1546" s="39"/>
      <c r="K1546" s="39"/>
      <c r="L1546" s="39"/>
      <c r="M1546" s="39"/>
      <c r="N1546" s="39"/>
      <c r="O1546" s="39"/>
      <c r="P1546" s="39"/>
      <c r="Q1546" s="39"/>
      <c r="R1546" s="39"/>
      <c r="S1546" s="39"/>
      <c r="T1546" s="39"/>
      <c r="U1546" s="39"/>
      <c r="V1546" s="39"/>
      <c r="W1546" s="39"/>
      <c r="X1546" s="39"/>
      <c r="Y1546" s="39"/>
      <c r="Z1546" s="39"/>
      <c r="AA1546" s="39"/>
      <c r="AB1546" s="39"/>
      <c r="AC1546" s="39"/>
      <c r="AD1546" s="39"/>
      <c r="AE1546" s="39"/>
      <c r="AF1546" s="39"/>
      <c r="AG1546" s="39"/>
      <c r="AH1546" s="39"/>
      <c r="AI1546" s="39"/>
      <c r="AJ1546" s="39"/>
      <c r="AK1546" s="39"/>
      <c r="AL1546" s="39"/>
      <c r="AM1546" s="39"/>
    </row>
    <row r="1547" spans="1:39" outlineLevel="2">
      <c r="A1547" s="11">
        <f>ROW()</f>
        <v>1547</v>
      </c>
      <c r="C1547" s="6" t="s">
        <v>2</v>
      </c>
      <c r="D1547" s="39"/>
      <c r="E1547" s="39"/>
      <c r="F1547" s="39"/>
      <c r="G1547" s="39"/>
      <c r="H1547" s="39"/>
      <c r="I1547" s="39"/>
      <c r="J1547" s="39"/>
      <c r="K1547" s="39"/>
      <c r="L1547" s="39"/>
      <c r="M1547" s="39"/>
      <c r="N1547" s="39"/>
      <c r="O1547" s="39"/>
      <c r="P1547" s="39"/>
      <c r="Q1547" s="39"/>
      <c r="R1547" s="39"/>
      <c r="S1547" s="39"/>
      <c r="T1547" s="9">
        <f>T$262</f>
        <v>46.114715758958042</v>
      </c>
      <c r="U1547" s="39"/>
      <c r="V1547" s="39"/>
      <c r="W1547" s="39"/>
      <c r="X1547" s="39"/>
      <c r="Y1547" s="39"/>
      <c r="Z1547" s="39"/>
      <c r="AA1547" s="39"/>
      <c r="AB1547" s="39"/>
      <c r="AC1547" s="39"/>
      <c r="AD1547" s="39"/>
      <c r="AE1547" s="39"/>
      <c r="AF1547" s="39"/>
      <c r="AG1547" s="39"/>
      <c r="AH1547" s="39"/>
      <c r="AI1547" s="39"/>
      <c r="AJ1547" s="39"/>
      <c r="AK1547" s="39"/>
      <c r="AL1547" s="39"/>
      <c r="AM1547" s="39"/>
    </row>
    <row r="1548" spans="1:39" outlineLevel="2">
      <c r="A1548" s="11">
        <f>ROW()</f>
        <v>1548</v>
      </c>
      <c r="C1548" s="6" t="s">
        <v>3</v>
      </c>
      <c r="D1548" s="39"/>
      <c r="E1548" s="39"/>
      <c r="F1548" s="39"/>
      <c r="G1548" s="39"/>
      <c r="H1548" s="39"/>
      <c r="I1548" s="39"/>
      <c r="J1548" s="39"/>
      <c r="K1548" s="39"/>
      <c r="L1548" s="39"/>
      <c r="M1548" s="39"/>
      <c r="N1548" s="39"/>
      <c r="O1548" s="39"/>
      <c r="P1548" s="39"/>
      <c r="Q1548" s="39"/>
      <c r="R1548" s="39"/>
      <c r="S1548" s="39"/>
      <c r="T1548" s="9">
        <f>T$263</f>
        <v>30.587693245633893</v>
      </c>
      <c r="U1548" s="39"/>
      <c r="V1548" s="39"/>
      <c r="W1548" s="39"/>
      <c r="X1548" s="39"/>
      <c r="Y1548" s="39"/>
      <c r="Z1548" s="39"/>
      <c r="AA1548" s="39"/>
      <c r="AB1548" s="39"/>
      <c r="AC1548" s="39"/>
      <c r="AD1548" s="39"/>
      <c r="AE1548" s="39"/>
      <c r="AF1548" s="39"/>
      <c r="AG1548" s="39"/>
      <c r="AH1548" s="39"/>
      <c r="AI1548" s="39"/>
      <c r="AJ1548" s="39"/>
      <c r="AK1548" s="39"/>
      <c r="AL1548" s="39"/>
      <c r="AM1548" s="39"/>
    </row>
    <row r="1549" spans="1:39" outlineLevel="2">
      <c r="A1549" s="11">
        <f>ROW()</f>
        <v>1549</v>
      </c>
      <c r="C1549" s="6" t="s">
        <v>4</v>
      </c>
      <c r="D1549" s="39"/>
      <c r="E1549" s="39"/>
      <c r="F1549" s="39"/>
      <c r="G1549" s="39"/>
      <c r="H1549" s="39"/>
      <c r="I1549" s="39"/>
      <c r="J1549" s="39"/>
      <c r="K1549" s="39"/>
      <c r="L1549" s="39"/>
      <c r="M1549" s="39"/>
      <c r="N1549" s="39"/>
      <c r="O1549" s="39"/>
      <c r="P1549" s="39"/>
      <c r="Q1549" s="39"/>
      <c r="R1549" s="39"/>
      <c r="S1549" s="39"/>
      <c r="T1549" s="9">
        <f>T$264</f>
        <v>0.34960930225343861</v>
      </c>
      <c r="U1549" s="39"/>
      <c r="V1549" s="39"/>
      <c r="W1549" s="39"/>
      <c r="X1549" s="39"/>
      <c r="Y1549" s="39"/>
      <c r="Z1549" s="39"/>
      <c r="AA1549" s="39"/>
      <c r="AB1549" s="39"/>
      <c r="AC1549" s="39"/>
      <c r="AD1549" s="39"/>
      <c r="AE1549" s="39"/>
      <c r="AF1549" s="39"/>
      <c r="AG1549" s="39"/>
      <c r="AH1549" s="39"/>
      <c r="AI1549" s="39"/>
      <c r="AJ1549" s="39"/>
      <c r="AK1549" s="39"/>
      <c r="AL1549" s="39"/>
      <c r="AM1549" s="39"/>
    </row>
    <row r="1550" spans="1:39" outlineLevel="2">
      <c r="A1550" s="11">
        <f>ROW()</f>
        <v>1550</v>
      </c>
      <c r="C1550" s="6" t="s">
        <v>5</v>
      </c>
      <c r="D1550" s="39"/>
      <c r="E1550" s="39"/>
      <c r="F1550" s="39"/>
      <c r="G1550" s="39"/>
      <c r="H1550" s="39"/>
      <c r="I1550" s="39"/>
      <c r="J1550" s="39"/>
      <c r="K1550" s="39"/>
      <c r="L1550" s="39"/>
      <c r="M1550" s="39"/>
      <c r="N1550" s="39"/>
      <c r="O1550" s="39"/>
      <c r="P1550" s="39"/>
      <c r="Q1550" s="39"/>
      <c r="R1550" s="39"/>
      <c r="S1550" s="39"/>
      <c r="T1550" s="9">
        <f>T$265</f>
        <v>46.761417977357318</v>
      </c>
      <c r="U1550" s="39"/>
      <c r="V1550" s="39"/>
      <c r="W1550" s="39"/>
      <c r="X1550" s="39"/>
      <c r="Y1550" s="39"/>
      <c r="Z1550" s="39"/>
      <c r="AA1550" s="39"/>
      <c r="AB1550" s="39"/>
      <c r="AC1550" s="39"/>
      <c r="AD1550" s="39"/>
      <c r="AE1550" s="39"/>
      <c r="AF1550" s="39"/>
      <c r="AG1550" s="39"/>
      <c r="AH1550" s="39"/>
      <c r="AI1550" s="39"/>
      <c r="AJ1550" s="39"/>
      <c r="AK1550" s="39"/>
      <c r="AL1550" s="39"/>
      <c r="AM1550" s="39"/>
    </row>
    <row r="1551" spans="1:39" outlineLevel="2">
      <c r="A1551" s="11">
        <f>ROW()</f>
        <v>1551</v>
      </c>
      <c r="C1551" s="6" t="s">
        <v>473</v>
      </c>
      <c r="D1551" s="39"/>
      <c r="E1551" s="39"/>
      <c r="F1551" s="39"/>
      <c r="G1551" s="39"/>
      <c r="H1551" s="39"/>
      <c r="I1551" s="39"/>
      <c r="J1551" s="39"/>
      <c r="K1551" s="39"/>
      <c r="L1551" s="39"/>
      <c r="M1551" s="39"/>
      <c r="N1551" s="39"/>
      <c r="O1551" s="39"/>
      <c r="P1551" s="39"/>
      <c r="Q1551" s="39"/>
      <c r="R1551" s="39"/>
      <c r="S1551" s="39"/>
      <c r="T1551" s="9">
        <f>T$266</f>
        <v>0</v>
      </c>
      <c r="U1551" s="39"/>
      <c r="V1551" s="39"/>
      <c r="W1551" s="39"/>
      <c r="X1551" s="39"/>
      <c r="Y1551" s="39"/>
      <c r="Z1551" s="39"/>
      <c r="AA1551" s="39"/>
      <c r="AB1551" s="39"/>
      <c r="AC1551" s="39"/>
      <c r="AD1551" s="39"/>
      <c r="AE1551" s="39"/>
      <c r="AF1551" s="39"/>
      <c r="AG1551" s="39"/>
      <c r="AH1551" s="39"/>
      <c r="AI1551" s="39"/>
      <c r="AJ1551" s="39"/>
      <c r="AK1551" s="39"/>
      <c r="AL1551" s="39"/>
      <c r="AM1551" s="39"/>
    </row>
    <row r="1552" spans="1:39" outlineLevel="2">
      <c r="A1552" s="11">
        <f>ROW()</f>
        <v>1552</v>
      </c>
      <c r="C1552" s="6" t="s">
        <v>474</v>
      </c>
      <c r="D1552" s="39"/>
      <c r="E1552" s="39"/>
      <c r="F1552" s="39"/>
      <c r="G1552" s="39"/>
      <c r="H1552" s="39"/>
      <c r="I1552" s="39"/>
      <c r="J1552" s="39"/>
      <c r="K1552" s="39"/>
      <c r="L1552" s="39"/>
      <c r="M1552" s="39"/>
      <c r="N1552" s="39"/>
      <c r="O1552" s="39"/>
      <c r="P1552" s="39"/>
      <c r="Q1552" s="39"/>
      <c r="R1552" s="39"/>
      <c r="S1552" s="39"/>
      <c r="T1552" s="9">
        <f>T$267</f>
        <v>0</v>
      </c>
      <c r="U1552" s="39"/>
      <c r="V1552" s="39"/>
      <c r="W1552" s="39"/>
      <c r="X1552" s="39"/>
      <c r="Y1552" s="39"/>
      <c r="Z1552" s="39"/>
      <c r="AA1552" s="39"/>
      <c r="AB1552" s="39"/>
      <c r="AC1552" s="39"/>
      <c r="AD1552" s="39"/>
      <c r="AE1552" s="39"/>
      <c r="AF1552" s="39"/>
      <c r="AG1552" s="39"/>
      <c r="AH1552" s="39"/>
      <c r="AI1552" s="39"/>
      <c r="AJ1552" s="39"/>
      <c r="AK1552" s="39"/>
      <c r="AL1552" s="39"/>
      <c r="AM1552" s="39"/>
    </row>
    <row r="1553" spans="1:39" outlineLevel="2">
      <c r="A1553" s="11">
        <f>ROW()</f>
        <v>1553</v>
      </c>
      <c r="C1553" s="6" t="s">
        <v>477</v>
      </c>
      <c r="D1553" s="39"/>
      <c r="E1553" s="39"/>
      <c r="F1553" s="39"/>
      <c r="G1553" s="39"/>
      <c r="H1553" s="39"/>
      <c r="I1553" s="39"/>
      <c r="J1553" s="39"/>
      <c r="K1553" s="39"/>
      <c r="L1553" s="39"/>
      <c r="M1553" s="39"/>
      <c r="N1553" s="39"/>
      <c r="O1553" s="39"/>
      <c r="P1553" s="39"/>
      <c r="Q1553" s="39"/>
      <c r="R1553" s="39"/>
      <c r="S1553" s="39"/>
      <c r="T1553" s="9">
        <f>T$268</f>
        <v>0</v>
      </c>
      <c r="U1553" s="39"/>
      <c r="V1553" s="39"/>
      <c r="W1553" s="39"/>
      <c r="X1553" s="39"/>
      <c r="Y1553" s="39"/>
      <c r="Z1553" s="39"/>
      <c r="AA1553" s="39"/>
      <c r="AB1553" s="39"/>
      <c r="AC1553" s="39"/>
      <c r="AD1553" s="39"/>
      <c r="AE1553" s="39"/>
      <c r="AF1553" s="39"/>
      <c r="AG1553" s="39"/>
      <c r="AH1553" s="39"/>
      <c r="AI1553" s="39"/>
      <c r="AJ1553" s="39"/>
      <c r="AK1553" s="39"/>
      <c r="AL1553" s="39"/>
      <c r="AM1553" s="39"/>
    </row>
    <row r="1554" spans="1:39" outlineLevel="2">
      <c r="A1554" s="11">
        <f>ROW()</f>
        <v>1554</v>
      </c>
      <c r="C1554" s="6" t="s">
        <v>511</v>
      </c>
      <c r="D1554" s="39"/>
      <c r="E1554" s="39"/>
      <c r="F1554" s="39"/>
      <c r="G1554" s="39"/>
      <c r="H1554" s="39"/>
      <c r="I1554" s="39"/>
      <c r="J1554" s="39"/>
      <c r="K1554" s="39"/>
      <c r="L1554" s="39"/>
      <c r="M1554" s="39"/>
      <c r="N1554" s="39"/>
      <c r="O1554" s="39"/>
      <c r="P1554" s="39"/>
      <c r="Q1554" s="39"/>
      <c r="R1554" s="39"/>
      <c r="S1554" s="39"/>
      <c r="T1554" s="9">
        <f>T$269</f>
        <v>3.0409407109845787</v>
      </c>
      <c r="U1554" s="39"/>
      <c r="V1554" s="39"/>
      <c r="W1554" s="39"/>
      <c r="X1554" s="39"/>
      <c r="Y1554" s="39"/>
      <c r="Z1554" s="39"/>
      <c r="AA1554" s="39"/>
      <c r="AB1554" s="39"/>
      <c r="AC1554" s="39"/>
      <c r="AD1554" s="39"/>
      <c r="AE1554" s="39"/>
      <c r="AF1554" s="39"/>
      <c r="AG1554" s="39"/>
      <c r="AH1554" s="39"/>
      <c r="AI1554" s="39"/>
      <c r="AJ1554" s="39"/>
      <c r="AK1554" s="39"/>
      <c r="AL1554" s="39"/>
      <c r="AM1554" s="39"/>
    </row>
    <row r="1555" spans="1:39" outlineLevel="2">
      <c r="A1555" s="11">
        <f>ROW()</f>
        <v>1555</v>
      </c>
      <c r="C1555" s="6" t="s">
        <v>655</v>
      </c>
      <c r="D1555" s="39"/>
      <c r="E1555" s="39"/>
      <c r="F1555" s="39"/>
      <c r="G1555" s="39"/>
      <c r="H1555" s="39"/>
      <c r="I1555" s="39"/>
      <c r="J1555" s="39"/>
      <c r="K1555" s="39"/>
      <c r="L1555" s="39"/>
      <c r="M1555" s="39"/>
      <c r="N1555" s="39"/>
      <c r="O1555" s="39"/>
      <c r="P1555" s="39"/>
      <c r="Q1555" s="39"/>
      <c r="R1555" s="39"/>
      <c r="S1555" s="39"/>
      <c r="T1555" s="9">
        <f>T$270</f>
        <v>0</v>
      </c>
      <c r="U1555" s="39"/>
      <c r="V1555" s="39"/>
      <c r="W1555" s="39"/>
      <c r="X1555" s="39"/>
      <c r="Y1555" s="39"/>
      <c r="Z1555" s="39"/>
      <c r="AA1555" s="39"/>
      <c r="AB1555" s="39"/>
      <c r="AC1555" s="39"/>
      <c r="AD1555" s="39"/>
      <c r="AE1555" s="39"/>
      <c r="AF1555" s="39"/>
      <c r="AG1555" s="39"/>
      <c r="AH1555" s="39"/>
      <c r="AI1555" s="39"/>
      <c r="AJ1555" s="39"/>
      <c r="AK1555" s="39"/>
      <c r="AL1555" s="39"/>
      <c r="AM1555" s="39"/>
    </row>
    <row r="1556" spans="1:39" outlineLevel="2">
      <c r="A1556" s="11">
        <f>ROW()</f>
        <v>1556</v>
      </c>
      <c r="C1556" s="6" t="s">
        <v>656</v>
      </c>
      <c r="D1556" s="39"/>
      <c r="E1556" s="39"/>
      <c r="F1556" s="39"/>
      <c r="G1556" s="39"/>
      <c r="H1556" s="39"/>
      <c r="I1556" s="39"/>
      <c r="J1556" s="39"/>
      <c r="K1556" s="39"/>
      <c r="L1556" s="39"/>
      <c r="M1556" s="39"/>
      <c r="N1556" s="39"/>
      <c r="O1556" s="39"/>
      <c r="P1556" s="39"/>
      <c r="Q1556" s="39"/>
      <c r="R1556" s="39"/>
      <c r="S1556" s="39"/>
      <c r="T1556" s="9"/>
      <c r="U1556" s="39"/>
      <c r="V1556" s="39"/>
      <c r="W1556" s="39"/>
      <c r="X1556" s="39"/>
      <c r="Y1556" s="39"/>
      <c r="Z1556" s="39"/>
      <c r="AA1556" s="39"/>
      <c r="AB1556" s="39"/>
      <c r="AC1556" s="39"/>
      <c r="AD1556" s="39"/>
      <c r="AE1556" s="39"/>
      <c r="AF1556" s="39"/>
      <c r="AG1556" s="39"/>
      <c r="AH1556" s="39"/>
      <c r="AI1556" s="39"/>
      <c r="AJ1556" s="39"/>
      <c r="AK1556" s="39"/>
      <c r="AL1556" s="39"/>
      <c r="AM1556" s="39"/>
    </row>
    <row r="1557" spans="1:39" outlineLevel="2">
      <c r="A1557" s="11">
        <f>ROW()</f>
        <v>1557</v>
      </c>
      <c r="C1557" s="6" t="s">
        <v>667</v>
      </c>
      <c r="D1557" s="39"/>
      <c r="E1557" s="39"/>
      <c r="F1557" s="39"/>
      <c r="G1557" s="39"/>
      <c r="H1557" s="39"/>
      <c r="I1557" s="39"/>
      <c r="J1557" s="39"/>
      <c r="K1557" s="39"/>
      <c r="L1557" s="39"/>
      <c r="M1557" s="39"/>
      <c r="N1557" s="39"/>
      <c r="O1557" s="39"/>
      <c r="P1557" s="39"/>
      <c r="Q1557" s="39"/>
      <c r="R1557" s="39"/>
      <c r="S1557" s="39"/>
      <c r="T1557" s="9"/>
      <c r="U1557" s="39"/>
      <c r="V1557" s="39"/>
      <c r="W1557" s="39"/>
      <c r="X1557" s="39"/>
      <c r="Y1557" s="39"/>
      <c r="Z1557" s="39"/>
      <c r="AA1557" s="39"/>
      <c r="AB1557" s="39"/>
      <c r="AC1557" s="39"/>
      <c r="AD1557" s="39"/>
      <c r="AE1557" s="39"/>
      <c r="AF1557" s="39"/>
      <c r="AG1557" s="39"/>
      <c r="AH1557" s="39"/>
      <c r="AI1557" s="39"/>
      <c r="AJ1557" s="39"/>
      <c r="AK1557" s="39"/>
      <c r="AL1557" s="39"/>
      <c r="AM1557" s="39"/>
    </row>
    <row r="1558" spans="1:39" outlineLevel="2">
      <c r="A1558" s="11">
        <f>ROW()</f>
        <v>1558</v>
      </c>
      <c r="C1558" s="6" t="s">
        <v>212</v>
      </c>
      <c r="D1558" s="39"/>
      <c r="E1558" s="39"/>
      <c r="F1558" s="39"/>
      <c r="G1558" s="39"/>
      <c r="H1558" s="39"/>
      <c r="I1558" s="39"/>
      <c r="J1558" s="39"/>
      <c r="K1558" s="39"/>
      <c r="L1558" s="39"/>
      <c r="M1558" s="39"/>
      <c r="N1558" s="39"/>
      <c r="O1558" s="39"/>
      <c r="P1558" s="39"/>
      <c r="Q1558" s="39"/>
      <c r="R1558" s="39"/>
      <c r="S1558" s="39"/>
      <c r="T1558" s="9">
        <f>T$273</f>
        <v>-1.6308843332665156E-2</v>
      </c>
      <c r="U1558" s="39"/>
      <c r="V1558" s="39"/>
      <c r="W1558" s="39"/>
      <c r="X1558" s="39"/>
      <c r="Y1558" s="39"/>
      <c r="Z1558" s="39"/>
      <c r="AA1558" s="39"/>
      <c r="AB1558" s="39"/>
      <c r="AC1558" s="39"/>
      <c r="AD1558" s="39"/>
      <c r="AE1558" s="39"/>
      <c r="AF1558" s="39"/>
      <c r="AG1558" s="39"/>
      <c r="AH1558" s="39"/>
      <c r="AI1558" s="39"/>
      <c r="AJ1558" s="39"/>
      <c r="AK1558" s="39"/>
      <c r="AL1558" s="39"/>
      <c r="AM1558" s="39"/>
    </row>
    <row r="1559" spans="1:39" outlineLevel="2">
      <c r="A1559" s="11">
        <f>ROW()</f>
        <v>1559</v>
      </c>
      <c r="C1559" s="30" t="s">
        <v>362</v>
      </c>
      <c r="D1559" s="90"/>
      <c r="E1559" s="90"/>
      <c r="F1559" s="90"/>
      <c r="G1559" s="90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15">
        <f>T$274</f>
        <v>0</v>
      </c>
      <c r="U1559" s="90"/>
      <c r="V1559" s="90"/>
      <c r="W1559" s="90"/>
      <c r="X1559" s="90"/>
      <c r="Y1559" s="90"/>
      <c r="Z1559" s="90"/>
      <c r="AA1559" s="90"/>
      <c r="AB1559" s="90"/>
      <c r="AC1559" s="90"/>
      <c r="AD1559" s="90"/>
      <c r="AE1559" s="90"/>
      <c r="AF1559" s="90"/>
      <c r="AG1559" s="90"/>
      <c r="AH1559" s="90"/>
      <c r="AI1559" s="90"/>
      <c r="AJ1559" s="90"/>
      <c r="AK1559" s="90"/>
      <c r="AL1559" s="90"/>
      <c r="AM1559" s="90"/>
    </row>
    <row r="1560" spans="1:39" outlineLevel="2">
      <c r="A1560" s="11">
        <f>ROW()</f>
        <v>1560</v>
      </c>
      <c r="C1560" s="6" t="s">
        <v>1</v>
      </c>
      <c r="D1560" s="39"/>
      <c r="E1560" s="39"/>
      <c r="F1560" s="39"/>
      <c r="G1560" s="39"/>
      <c r="H1560" s="39"/>
      <c r="I1560" s="39"/>
      <c r="J1560" s="39"/>
      <c r="K1560" s="39"/>
      <c r="L1560" s="39"/>
      <c r="M1560" s="39"/>
      <c r="N1560" s="39"/>
      <c r="O1560" s="39"/>
      <c r="P1560" s="39"/>
      <c r="Q1560" s="39"/>
      <c r="R1560" s="39"/>
      <c r="S1560" s="39"/>
      <c r="T1560" s="9">
        <f t="shared" ref="T1560" si="4209">SUM(T1547:T1559)</f>
        <v>126.83806815185463</v>
      </c>
      <c r="U1560" s="39"/>
      <c r="V1560" s="39"/>
      <c r="W1560" s="39"/>
      <c r="X1560" s="39"/>
      <c r="Y1560" s="39"/>
      <c r="Z1560" s="39"/>
      <c r="AA1560" s="39"/>
      <c r="AB1560" s="39"/>
      <c r="AC1560" s="39"/>
      <c r="AD1560" s="39"/>
      <c r="AE1560" s="39"/>
      <c r="AF1560" s="39"/>
      <c r="AG1560" s="39"/>
      <c r="AH1560" s="39"/>
      <c r="AI1560" s="39"/>
      <c r="AJ1560" s="39"/>
      <c r="AK1560" s="39"/>
      <c r="AL1560" s="39"/>
      <c r="AM1560" s="39"/>
    </row>
    <row r="1561" spans="1:39" outlineLevel="2">
      <c r="A1561" s="11">
        <f>ROW()</f>
        <v>1561</v>
      </c>
      <c r="B1561" s="343" t="s">
        <v>657</v>
      </c>
      <c r="D1561" s="39"/>
      <c r="E1561" s="39"/>
      <c r="G1561" s="39"/>
      <c r="H1561" s="39"/>
      <c r="I1561" s="39"/>
      <c r="J1561" s="39"/>
      <c r="K1561" s="39"/>
      <c r="L1561" s="39"/>
      <c r="M1561" s="39"/>
      <c r="N1561" s="39"/>
      <c r="O1561" s="39"/>
      <c r="P1561" s="39"/>
      <c r="Q1561" s="39"/>
      <c r="R1561" s="39"/>
      <c r="S1561" s="39"/>
      <c r="T1561" s="39"/>
      <c r="U1561" s="39"/>
      <c r="V1561" s="39"/>
      <c r="W1561" s="39"/>
      <c r="X1561" s="39"/>
      <c r="Y1561" s="39"/>
      <c r="Z1561" s="39"/>
      <c r="AA1561" s="39"/>
      <c r="AB1561" s="39"/>
      <c r="AD1561" s="39"/>
      <c r="AE1561" s="39"/>
      <c r="AF1561" s="39"/>
      <c r="AG1561" s="39"/>
    </row>
    <row r="1562" spans="1:39" outlineLevel="2">
      <c r="A1562" s="11">
        <f>ROW()</f>
        <v>1562</v>
      </c>
      <c r="C1562" s="6" t="s">
        <v>2</v>
      </c>
      <c r="D1562" s="39"/>
      <c r="E1562" s="39"/>
      <c r="F1562" s="31"/>
      <c r="G1562" s="39"/>
      <c r="H1562" s="39"/>
      <c r="I1562" s="39"/>
      <c r="J1562" s="39"/>
      <c r="K1562" s="39"/>
      <c r="L1562" s="39"/>
      <c r="M1562" s="39"/>
      <c r="N1562" s="39"/>
      <c r="O1562" s="39"/>
      <c r="P1562" s="39"/>
      <c r="Q1562" s="39"/>
      <c r="R1562" s="39"/>
      <c r="S1562" s="39"/>
      <c r="T1562" s="13"/>
      <c r="U1562" s="13">
        <f>-Inputs!U1864</f>
        <v>0</v>
      </c>
      <c r="V1562" s="13">
        <f>-Inputs!V1864</f>
        <v>0</v>
      </c>
      <c r="W1562" s="13">
        <f>-Inputs!W1864</f>
        <v>0</v>
      </c>
      <c r="X1562" s="13">
        <f>-Inputs!X1864</f>
        <v>0</v>
      </c>
      <c r="Y1562" s="13">
        <f>-Inputs!Y1864</f>
        <v>0</v>
      </c>
      <c r="Z1562" s="13">
        <f>-Inputs!Z1864</f>
        <v>0</v>
      </c>
      <c r="AA1562" s="13">
        <f>-Inputs!AA1864</f>
        <v>0</v>
      </c>
      <c r="AB1562" s="13">
        <f>-Inputs!AB1864</f>
        <v>0</v>
      </c>
      <c r="AC1562" s="13">
        <f>-Inputs!AC1864</f>
        <v>0</v>
      </c>
      <c r="AD1562" s="13">
        <f>-Inputs!AD1864</f>
        <v>0</v>
      </c>
      <c r="AE1562" s="13">
        <f>-Inputs!AE1864</f>
        <v>0</v>
      </c>
      <c r="AF1562" s="13">
        <f>-Inputs!AF1864</f>
        <v>0</v>
      </c>
      <c r="AG1562" s="13">
        <f>-Inputs!AG1864</f>
        <v>0</v>
      </c>
      <c r="AH1562" s="13">
        <f>-Inputs!AH1864</f>
        <v>0</v>
      </c>
      <c r="AI1562" s="13"/>
      <c r="AJ1562" s="13"/>
      <c r="AK1562" s="13"/>
      <c r="AL1562" s="13"/>
      <c r="AM1562" s="13"/>
    </row>
    <row r="1563" spans="1:39" outlineLevel="2">
      <c r="A1563" s="11">
        <f>ROW()</f>
        <v>1563</v>
      </c>
      <c r="C1563" s="6" t="s">
        <v>3</v>
      </c>
      <c r="D1563" s="39"/>
      <c r="E1563" s="39"/>
      <c r="F1563" s="31"/>
      <c r="G1563" s="39"/>
      <c r="H1563" s="39"/>
      <c r="I1563" s="39"/>
      <c r="J1563" s="39"/>
      <c r="K1563" s="39"/>
      <c r="L1563" s="39"/>
      <c r="M1563" s="39"/>
      <c r="N1563" s="39"/>
      <c r="O1563" s="39"/>
      <c r="P1563" s="39"/>
      <c r="Q1563" s="39"/>
      <c r="R1563" s="39"/>
      <c r="S1563" s="39"/>
      <c r="T1563" s="13"/>
      <c r="U1563" s="13">
        <f>-Inputs!U1865</f>
        <v>0</v>
      </c>
      <c r="V1563" s="13">
        <f>-Inputs!V1865</f>
        <v>-7.1583946433682411E-4</v>
      </c>
      <c r="W1563" s="13">
        <f>-Inputs!W1865</f>
        <v>-2.5461276678572847E-3</v>
      </c>
      <c r="X1563" s="13">
        <f>-Inputs!X1865</f>
        <v>0</v>
      </c>
      <c r="Y1563" s="13">
        <f>-Inputs!Y1865</f>
        <v>0</v>
      </c>
      <c r="Z1563" s="13">
        <f>-Inputs!Z1865</f>
        <v>0</v>
      </c>
      <c r="AA1563" s="13">
        <f>-Inputs!AA1865</f>
        <v>0</v>
      </c>
      <c r="AB1563" s="13">
        <f>-Inputs!AB1865</f>
        <v>0</v>
      </c>
      <c r="AC1563" s="13">
        <f>-Inputs!AC1865</f>
        <v>0</v>
      </c>
      <c r="AD1563" s="13">
        <f>-Inputs!AD1865</f>
        <v>0</v>
      </c>
      <c r="AE1563" s="13">
        <f>-Inputs!AE1865</f>
        <v>0</v>
      </c>
      <c r="AF1563" s="13">
        <f>-Inputs!AF1865</f>
        <v>0</v>
      </c>
      <c r="AG1563" s="13">
        <f>-Inputs!AG1865</f>
        <v>0</v>
      </c>
      <c r="AH1563" s="13">
        <f>-Inputs!AH1865</f>
        <v>0</v>
      </c>
      <c r="AI1563" s="13"/>
      <c r="AJ1563" s="13"/>
      <c r="AK1563" s="13"/>
      <c r="AL1563" s="13"/>
      <c r="AM1563" s="13"/>
    </row>
    <row r="1564" spans="1:39" outlineLevel="2">
      <c r="A1564" s="11">
        <f>ROW()</f>
        <v>1564</v>
      </c>
      <c r="C1564" s="6" t="s">
        <v>4</v>
      </c>
      <c r="D1564" s="39"/>
      <c r="E1564" s="39"/>
      <c r="F1564" s="31"/>
      <c r="G1564" s="39"/>
      <c r="H1564" s="39"/>
      <c r="I1564" s="39"/>
      <c r="J1564" s="39"/>
      <c r="K1564" s="39"/>
      <c r="L1564" s="39"/>
      <c r="M1564" s="39"/>
      <c r="N1564" s="39"/>
      <c r="O1564" s="39"/>
      <c r="P1564" s="39"/>
      <c r="Q1564" s="39"/>
      <c r="R1564" s="39"/>
      <c r="S1564" s="39"/>
      <c r="T1564" s="13"/>
      <c r="U1564" s="13">
        <f>-Inputs!U1866</f>
        <v>0</v>
      </c>
      <c r="V1564" s="13">
        <f>-Inputs!V1866</f>
        <v>0</v>
      </c>
      <c r="W1564" s="13">
        <f>-Inputs!W1866</f>
        <v>0</v>
      </c>
      <c r="X1564" s="13">
        <f>-Inputs!X1866</f>
        <v>0</v>
      </c>
      <c r="Y1564" s="13">
        <f>-Inputs!Y1866</f>
        <v>0</v>
      </c>
      <c r="Z1564" s="13">
        <f>-Inputs!Z1866</f>
        <v>0</v>
      </c>
      <c r="AA1564" s="13">
        <f>-Inputs!AA1866</f>
        <v>0</v>
      </c>
      <c r="AB1564" s="13">
        <f>-Inputs!AB1866</f>
        <v>0</v>
      </c>
      <c r="AC1564" s="13">
        <f>-Inputs!AC1866</f>
        <v>0</v>
      </c>
      <c r="AD1564" s="13">
        <f>-Inputs!AD1866</f>
        <v>0</v>
      </c>
      <c r="AE1564" s="13">
        <f>-Inputs!AE1866</f>
        <v>0</v>
      </c>
      <c r="AF1564" s="13">
        <f>-Inputs!AF1866</f>
        <v>0</v>
      </c>
      <c r="AG1564" s="13">
        <f>-Inputs!AG1866</f>
        <v>0</v>
      </c>
      <c r="AH1564" s="13">
        <f>-Inputs!AH1866</f>
        <v>0</v>
      </c>
      <c r="AI1564" s="13"/>
      <c r="AJ1564" s="13"/>
      <c r="AK1564" s="13"/>
      <c r="AL1564" s="13"/>
      <c r="AM1564" s="13"/>
    </row>
    <row r="1565" spans="1:39" outlineLevel="2">
      <c r="A1565" s="11">
        <f>ROW()</f>
        <v>1565</v>
      </c>
      <c r="C1565" s="6" t="s">
        <v>5</v>
      </c>
      <c r="D1565" s="39"/>
      <c r="E1565" s="39"/>
      <c r="F1565" s="31"/>
      <c r="G1565" s="39"/>
      <c r="H1565" s="39"/>
      <c r="I1565" s="39"/>
      <c r="J1565" s="39"/>
      <c r="K1565" s="39"/>
      <c r="L1565" s="39"/>
      <c r="M1565" s="39"/>
      <c r="N1565" s="39"/>
      <c r="O1565" s="39"/>
      <c r="P1565" s="39"/>
      <c r="Q1565" s="39"/>
      <c r="R1565" s="39"/>
      <c r="S1565" s="39"/>
      <c r="T1565" s="13"/>
      <c r="U1565" s="13">
        <f>-Inputs!U1867</f>
        <v>0</v>
      </c>
      <c r="V1565" s="13">
        <f>-Inputs!V1867</f>
        <v>-2.1997531392042576E-2</v>
      </c>
      <c r="W1565" s="13">
        <f>-Inputs!W1867</f>
        <v>-7.8241737277961923E-2</v>
      </c>
      <c r="X1565" s="13">
        <f>-Inputs!X1867</f>
        <v>0</v>
      </c>
      <c r="Y1565" s="13">
        <f>-Inputs!Y1867</f>
        <v>0</v>
      </c>
      <c r="Z1565" s="13">
        <f>-Inputs!Z1867</f>
        <v>0</v>
      </c>
      <c r="AA1565" s="13">
        <f>-Inputs!AA1867</f>
        <v>0</v>
      </c>
      <c r="AB1565" s="13">
        <f>-Inputs!AB1867</f>
        <v>0</v>
      </c>
      <c r="AC1565" s="13">
        <f>-Inputs!AC1867</f>
        <v>0</v>
      </c>
      <c r="AD1565" s="13">
        <f>-Inputs!AD1867</f>
        <v>0</v>
      </c>
      <c r="AE1565" s="13">
        <f>-Inputs!AE1867</f>
        <v>0</v>
      </c>
      <c r="AF1565" s="13">
        <f>-Inputs!AF1867</f>
        <v>0</v>
      </c>
      <c r="AG1565" s="13">
        <f>-Inputs!AG1867</f>
        <v>0</v>
      </c>
      <c r="AH1565" s="13">
        <f>-Inputs!AH1867</f>
        <v>0</v>
      </c>
      <c r="AI1565" s="13"/>
      <c r="AJ1565" s="13"/>
      <c r="AK1565" s="13"/>
      <c r="AL1565" s="13"/>
      <c r="AM1565" s="13"/>
    </row>
    <row r="1566" spans="1:39" outlineLevel="2">
      <c r="A1566" s="11">
        <f>ROW()</f>
        <v>1566</v>
      </c>
      <c r="C1566" s="6" t="s">
        <v>473</v>
      </c>
      <c r="D1566" s="39"/>
      <c r="E1566" s="39"/>
      <c r="F1566" s="31"/>
      <c r="G1566" s="39"/>
      <c r="H1566" s="39"/>
      <c r="I1566" s="39"/>
      <c r="J1566" s="39"/>
      <c r="K1566" s="39"/>
      <c r="L1566" s="39"/>
      <c r="M1566" s="39"/>
      <c r="N1566" s="39"/>
      <c r="O1566" s="39"/>
      <c r="P1566" s="39"/>
      <c r="Q1566" s="39"/>
      <c r="R1566" s="39"/>
      <c r="S1566" s="39"/>
      <c r="T1566" s="13"/>
      <c r="U1566" s="13">
        <f>-Inputs!U1868</f>
        <v>0</v>
      </c>
      <c r="V1566" s="13">
        <f>-Inputs!V1868</f>
        <v>0</v>
      </c>
      <c r="W1566" s="13">
        <f>-Inputs!W1868</f>
        <v>0</v>
      </c>
      <c r="X1566" s="13">
        <f>-Inputs!X1868</f>
        <v>0</v>
      </c>
      <c r="Y1566" s="13">
        <f>-Inputs!Y1868</f>
        <v>0</v>
      </c>
      <c r="Z1566" s="13">
        <f>-Inputs!Z1868</f>
        <v>0</v>
      </c>
      <c r="AA1566" s="13">
        <f>-Inputs!AA1868</f>
        <v>0</v>
      </c>
      <c r="AB1566" s="13">
        <f>-Inputs!AB1868</f>
        <v>0</v>
      </c>
      <c r="AC1566" s="13">
        <f>-Inputs!AC1868</f>
        <v>0</v>
      </c>
      <c r="AD1566" s="13">
        <f>-Inputs!AD1868</f>
        <v>0</v>
      </c>
      <c r="AE1566" s="13">
        <f>-Inputs!AE1868</f>
        <v>0</v>
      </c>
      <c r="AF1566" s="13">
        <f>-Inputs!AF1868</f>
        <v>0</v>
      </c>
      <c r="AG1566" s="13">
        <f>-Inputs!AG1868</f>
        <v>0</v>
      </c>
      <c r="AH1566" s="13">
        <f>-Inputs!AH1868</f>
        <v>0</v>
      </c>
      <c r="AI1566" s="13"/>
      <c r="AJ1566" s="13"/>
      <c r="AK1566" s="13"/>
      <c r="AL1566" s="13"/>
      <c r="AM1566" s="13"/>
    </row>
    <row r="1567" spans="1:39" outlineLevel="2">
      <c r="A1567" s="11">
        <f>ROW()</f>
        <v>1567</v>
      </c>
      <c r="C1567" s="6" t="s">
        <v>474</v>
      </c>
      <c r="D1567" s="39"/>
      <c r="E1567" s="39"/>
      <c r="F1567" s="31"/>
      <c r="G1567" s="39"/>
      <c r="H1567" s="39"/>
      <c r="I1567" s="39"/>
      <c r="J1567" s="39"/>
      <c r="K1567" s="39"/>
      <c r="L1567" s="39"/>
      <c r="M1567" s="39"/>
      <c r="N1567" s="39"/>
      <c r="O1567" s="39"/>
      <c r="P1567" s="39"/>
      <c r="Q1567" s="39"/>
      <c r="R1567" s="39"/>
      <c r="S1567" s="39"/>
      <c r="T1567" s="13"/>
      <c r="U1567" s="13">
        <f>-Inputs!U1869</f>
        <v>0</v>
      </c>
      <c r="V1567" s="13">
        <f>-Inputs!V1869</f>
        <v>0</v>
      </c>
      <c r="W1567" s="13">
        <f>-Inputs!W1869</f>
        <v>0</v>
      </c>
      <c r="X1567" s="13">
        <f>-Inputs!X1869</f>
        <v>0</v>
      </c>
      <c r="Y1567" s="13">
        <f>-Inputs!Y1869</f>
        <v>0</v>
      </c>
      <c r="Z1567" s="13">
        <f>-Inputs!Z1869</f>
        <v>0</v>
      </c>
      <c r="AA1567" s="13">
        <f>-Inputs!AA1869</f>
        <v>0</v>
      </c>
      <c r="AB1567" s="13">
        <f>-Inputs!AB1869</f>
        <v>0</v>
      </c>
      <c r="AC1567" s="13">
        <f>-Inputs!AC1869</f>
        <v>0</v>
      </c>
      <c r="AD1567" s="13">
        <f>-Inputs!AD1869</f>
        <v>0</v>
      </c>
      <c r="AE1567" s="13">
        <f>-Inputs!AE1869</f>
        <v>0</v>
      </c>
      <c r="AF1567" s="13">
        <f>-Inputs!AF1869</f>
        <v>0</v>
      </c>
      <c r="AG1567" s="13">
        <f>-Inputs!AG1869</f>
        <v>0</v>
      </c>
      <c r="AH1567" s="13">
        <f>-Inputs!AH1869</f>
        <v>0</v>
      </c>
      <c r="AI1567" s="13"/>
      <c r="AJ1567" s="13"/>
      <c r="AK1567" s="13"/>
      <c r="AL1567" s="13"/>
      <c r="AM1567" s="13"/>
    </row>
    <row r="1568" spans="1:39" outlineLevel="2">
      <c r="A1568" s="11">
        <f>ROW()</f>
        <v>1568</v>
      </c>
      <c r="C1568" s="6" t="s">
        <v>477</v>
      </c>
      <c r="D1568" s="39"/>
      <c r="E1568" s="39"/>
      <c r="F1568" s="31"/>
      <c r="G1568" s="39"/>
      <c r="H1568" s="39"/>
      <c r="I1568" s="39"/>
      <c r="J1568" s="39"/>
      <c r="K1568" s="39"/>
      <c r="L1568" s="39"/>
      <c r="M1568" s="39"/>
      <c r="N1568" s="39"/>
      <c r="O1568" s="39"/>
      <c r="P1568" s="39"/>
      <c r="Q1568" s="39"/>
      <c r="R1568" s="39"/>
      <c r="S1568" s="39"/>
      <c r="T1568" s="13"/>
      <c r="U1568" s="13">
        <f>-Inputs!U1870</f>
        <v>0</v>
      </c>
      <c r="V1568" s="13">
        <f>-Inputs!V1870</f>
        <v>0</v>
      </c>
      <c r="W1568" s="13">
        <f>-Inputs!W1870</f>
        <v>0</v>
      </c>
      <c r="X1568" s="13">
        <f>-Inputs!X1870</f>
        <v>0</v>
      </c>
      <c r="Y1568" s="13">
        <f>-Inputs!Y1870</f>
        <v>0</v>
      </c>
      <c r="Z1568" s="13">
        <f>-Inputs!Z1870</f>
        <v>0</v>
      </c>
      <c r="AA1568" s="13">
        <f>-Inputs!AA1870</f>
        <v>0</v>
      </c>
      <c r="AB1568" s="13">
        <f>-Inputs!AB1870</f>
        <v>0</v>
      </c>
      <c r="AC1568" s="13">
        <f>-Inputs!AC1870</f>
        <v>0</v>
      </c>
      <c r="AD1568" s="13">
        <f>-Inputs!AD1870</f>
        <v>0</v>
      </c>
      <c r="AE1568" s="13">
        <f>-Inputs!AE1870</f>
        <v>0</v>
      </c>
      <c r="AF1568" s="13">
        <f>-Inputs!AF1870</f>
        <v>0</v>
      </c>
      <c r="AG1568" s="13">
        <f>-Inputs!AG1870</f>
        <v>0</v>
      </c>
      <c r="AH1568" s="13">
        <f>-Inputs!AH1870</f>
        <v>0</v>
      </c>
      <c r="AI1568" s="13"/>
      <c r="AJ1568" s="13"/>
      <c r="AK1568" s="13"/>
      <c r="AL1568" s="13"/>
      <c r="AM1568" s="13"/>
    </row>
    <row r="1569" spans="1:39" outlineLevel="2">
      <c r="A1569" s="11">
        <f>ROW()</f>
        <v>1569</v>
      </c>
      <c r="C1569" s="6" t="s">
        <v>511</v>
      </c>
      <c r="D1569" s="39"/>
      <c r="E1569" s="39"/>
      <c r="F1569" s="31"/>
      <c r="G1569" s="39"/>
      <c r="H1569" s="39"/>
      <c r="I1569" s="39"/>
      <c r="J1569" s="39"/>
      <c r="K1569" s="39"/>
      <c r="L1569" s="39"/>
      <c r="M1569" s="39"/>
      <c r="N1569" s="39"/>
      <c r="O1569" s="39"/>
      <c r="P1569" s="39"/>
      <c r="Q1569" s="39"/>
      <c r="R1569" s="39"/>
      <c r="S1569" s="39"/>
      <c r="T1569" s="13"/>
      <c r="U1569" s="13">
        <f>-Inputs!U1871</f>
        <v>0</v>
      </c>
      <c r="V1569" s="13">
        <f>-Inputs!V1871</f>
        <v>0</v>
      </c>
      <c r="W1569" s="13">
        <f>-Inputs!W1871</f>
        <v>0</v>
      </c>
      <c r="X1569" s="13">
        <f>-Inputs!X1871</f>
        <v>0</v>
      </c>
      <c r="Y1569" s="13">
        <f>-Inputs!Y1871</f>
        <v>0</v>
      </c>
      <c r="Z1569" s="13">
        <f>-Inputs!Z1871</f>
        <v>0</v>
      </c>
      <c r="AA1569" s="13">
        <f>-Inputs!AA1871</f>
        <v>0</v>
      </c>
      <c r="AB1569" s="13">
        <f>-Inputs!AB1871</f>
        <v>0</v>
      </c>
      <c r="AC1569" s="13">
        <f>-Inputs!AC1871</f>
        <v>0</v>
      </c>
      <c r="AD1569" s="13">
        <f>-Inputs!AD1871</f>
        <v>0</v>
      </c>
      <c r="AE1569" s="13">
        <f>-Inputs!AE1871</f>
        <v>0</v>
      </c>
      <c r="AF1569" s="13">
        <f>-Inputs!AF1871</f>
        <v>0</v>
      </c>
      <c r="AG1569" s="13">
        <f>-Inputs!AG1871</f>
        <v>0</v>
      </c>
      <c r="AH1569" s="13">
        <f>-Inputs!AH1871</f>
        <v>0</v>
      </c>
      <c r="AI1569" s="13"/>
      <c r="AJ1569" s="13"/>
      <c r="AK1569" s="13"/>
      <c r="AL1569" s="13"/>
      <c r="AM1569" s="13"/>
    </row>
    <row r="1570" spans="1:39" outlineLevel="2">
      <c r="A1570" s="11">
        <f>ROW()</f>
        <v>1570</v>
      </c>
      <c r="C1570" s="6" t="s">
        <v>655</v>
      </c>
      <c r="D1570" s="39"/>
      <c r="E1570" s="39"/>
      <c r="F1570" s="31"/>
      <c r="G1570" s="39"/>
      <c r="H1570" s="39"/>
      <c r="I1570" s="39"/>
      <c r="J1570" s="39"/>
      <c r="K1570" s="39"/>
      <c r="L1570" s="39"/>
      <c r="M1570" s="39"/>
      <c r="N1570" s="39"/>
      <c r="O1570" s="39"/>
      <c r="P1570" s="39"/>
      <c r="Q1570" s="39"/>
      <c r="R1570" s="39"/>
      <c r="S1570" s="39"/>
      <c r="T1570" s="13"/>
      <c r="U1570" s="13">
        <f>-Inputs!U1872</f>
        <v>0</v>
      </c>
      <c r="V1570" s="13">
        <f>-Inputs!V1872</f>
        <v>0</v>
      </c>
      <c r="W1570" s="13">
        <f>-Inputs!W1872</f>
        <v>0</v>
      </c>
      <c r="X1570" s="13">
        <f>-Inputs!X1872</f>
        <v>0</v>
      </c>
      <c r="Y1570" s="13">
        <f>-Inputs!Y1872</f>
        <v>0</v>
      </c>
      <c r="Z1570" s="13">
        <f>-Inputs!Z1872</f>
        <v>0</v>
      </c>
      <c r="AA1570" s="13">
        <f>-Inputs!AA1872</f>
        <v>0</v>
      </c>
      <c r="AB1570" s="13">
        <f>-Inputs!AB1872</f>
        <v>0</v>
      </c>
      <c r="AC1570" s="13">
        <f>-Inputs!AC1872</f>
        <v>0</v>
      </c>
      <c r="AD1570" s="13">
        <f>-Inputs!AD1872</f>
        <v>0</v>
      </c>
      <c r="AE1570" s="13">
        <f>-Inputs!AE1872</f>
        <v>0</v>
      </c>
      <c r="AF1570" s="13">
        <f>-Inputs!AF1872</f>
        <v>0</v>
      </c>
      <c r="AG1570" s="13">
        <f>-Inputs!AG1872</f>
        <v>0</v>
      </c>
      <c r="AH1570" s="13">
        <f>-Inputs!AH1872</f>
        <v>0</v>
      </c>
      <c r="AI1570" s="13"/>
      <c r="AJ1570" s="13"/>
      <c r="AK1570" s="13"/>
      <c r="AL1570" s="13"/>
      <c r="AM1570" s="13"/>
    </row>
    <row r="1571" spans="1:39" outlineLevel="2">
      <c r="A1571" s="11">
        <f>ROW()</f>
        <v>1571</v>
      </c>
      <c r="C1571" s="6" t="s">
        <v>656</v>
      </c>
      <c r="D1571" s="39"/>
      <c r="E1571" s="39"/>
      <c r="F1571" s="31"/>
      <c r="G1571" s="39"/>
      <c r="H1571" s="39"/>
      <c r="I1571" s="39"/>
      <c r="J1571" s="39"/>
      <c r="K1571" s="39"/>
      <c r="L1571" s="39"/>
      <c r="M1571" s="39"/>
      <c r="N1571" s="39"/>
      <c r="O1571" s="39"/>
      <c r="P1571" s="39"/>
      <c r="Q1571" s="39"/>
      <c r="R1571" s="39"/>
      <c r="S1571" s="39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  <c r="AK1571" s="13"/>
      <c r="AL1571" s="13"/>
      <c r="AM1571" s="13"/>
    </row>
    <row r="1572" spans="1:39" outlineLevel="2">
      <c r="A1572" s="11">
        <f>ROW()</f>
        <v>1572</v>
      </c>
      <c r="C1572" s="6" t="s">
        <v>667</v>
      </c>
      <c r="D1572" s="39"/>
      <c r="E1572" s="39"/>
      <c r="F1572" s="31"/>
      <c r="G1572" s="39"/>
      <c r="H1572" s="39"/>
      <c r="I1572" s="39"/>
      <c r="J1572" s="39"/>
      <c r="K1572" s="39"/>
      <c r="L1572" s="39"/>
      <c r="M1572" s="39"/>
      <c r="N1572" s="39"/>
      <c r="O1572" s="39"/>
      <c r="P1572" s="39"/>
      <c r="Q1572" s="39"/>
      <c r="R1572" s="39"/>
      <c r="S1572" s="39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  <c r="AK1572" s="13"/>
      <c r="AL1572" s="13"/>
      <c r="AM1572" s="13"/>
    </row>
    <row r="1573" spans="1:39" outlineLevel="2">
      <c r="A1573" s="11">
        <f>ROW()</f>
        <v>1573</v>
      </c>
      <c r="C1573" s="6" t="s">
        <v>212</v>
      </c>
      <c r="D1573" s="39"/>
      <c r="E1573" s="39"/>
      <c r="F1573" s="31"/>
      <c r="G1573" s="39"/>
      <c r="H1573" s="39"/>
      <c r="I1573" s="39"/>
      <c r="J1573" s="39"/>
      <c r="K1573" s="39"/>
      <c r="L1573" s="39"/>
      <c r="M1573" s="39"/>
      <c r="N1573" s="39"/>
      <c r="O1573" s="39"/>
      <c r="P1573" s="39"/>
      <c r="Q1573" s="39"/>
      <c r="R1573" s="39"/>
      <c r="S1573" s="39"/>
      <c r="T1573" s="13"/>
      <c r="U1573" s="13">
        <f>-Inputs!U1875</f>
        <v>0</v>
      </c>
      <c r="V1573" s="13">
        <f>-Inputs!V1875</f>
        <v>0</v>
      </c>
      <c r="W1573" s="13">
        <f>-Inputs!W1875</f>
        <v>0</v>
      </c>
      <c r="X1573" s="13">
        <f>-Inputs!X1875</f>
        <v>0</v>
      </c>
      <c r="Y1573" s="13">
        <f>-Inputs!Y1875</f>
        <v>0</v>
      </c>
      <c r="Z1573" s="13">
        <f>-Inputs!Z1875</f>
        <v>0</v>
      </c>
      <c r="AA1573" s="13">
        <f>-Inputs!AA1875</f>
        <v>0</v>
      </c>
      <c r="AB1573" s="13">
        <f>-Inputs!AB1875</f>
        <v>0</v>
      </c>
      <c r="AC1573" s="13">
        <f>-Inputs!AC1875</f>
        <v>0</v>
      </c>
      <c r="AD1573" s="13">
        <f>-Inputs!AD1875</f>
        <v>0</v>
      </c>
      <c r="AE1573" s="13">
        <f>-Inputs!AE1875</f>
        <v>0</v>
      </c>
      <c r="AF1573" s="13">
        <f>-Inputs!AF1875</f>
        <v>0</v>
      </c>
      <c r="AG1573" s="13">
        <f>-Inputs!AG1875</f>
        <v>0</v>
      </c>
      <c r="AH1573" s="13">
        <f>-Inputs!AH1875</f>
        <v>0</v>
      </c>
      <c r="AI1573" s="13"/>
      <c r="AJ1573" s="13"/>
      <c r="AK1573" s="13"/>
      <c r="AL1573" s="13"/>
      <c r="AM1573" s="13"/>
    </row>
    <row r="1574" spans="1:39" outlineLevel="2">
      <c r="A1574" s="11">
        <f>ROW()</f>
        <v>1574</v>
      </c>
      <c r="C1574" s="30" t="s">
        <v>362</v>
      </c>
      <c r="D1574" s="90"/>
      <c r="E1574" s="90"/>
      <c r="F1574" s="90"/>
      <c r="G1574" s="90"/>
      <c r="H1574" s="90"/>
      <c r="I1574" s="90"/>
      <c r="J1574" s="90"/>
      <c r="K1574" s="90"/>
      <c r="L1574" s="90"/>
      <c r="M1574" s="90"/>
      <c r="N1574" s="90"/>
      <c r="O1574" s="90"/>
      <c r="P1574" s="90"/>
      <c r="Q1574" s="90"/>
      <c r="R1574" s="90"/>
      <c r="S1574" s="90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  <c r="AK1574" s="13"/>
      <c r="AL1574" s="13"/>
      <c r="AM1574" s="13"/>
    </row>
    <row r="1575" spans="1:39" outlineLevel="2">
      <c r="A1575" s="11">
        <f>ROW()</f>
        <v>1575</v>
      </c>
      <c r="C1575" s="6" t="s">
        <v>1</v>
      </c>
      <c r="D1575" s="39"/>
      <c r="E1575" s="39"/>
      <c r="F1575" s="39"/>
      <c r="G1575" s="39"/>
      <c r="H1575" s="39"/>
      <c r="I1575" s="39"/>
      <c r="J1575" s="39"/>
      <c r="K1575" s="39"/>
      <c r="L1575" s="39"/>
      <c r="M1575" s="39"/>
      <c r="N1575" s="39"/>
      <c r="O1575" s="39"/>
      <c r="P1575" s="39"/>
      <c r="Q1575" s="39"/>
      <c r="R1575" s="39"/>
      <c r="S1575" s="39"/>
      <c r="T1575" s="87"/>
      <c r="U1575" s="87">
        <f t="shared" ref="U1575" si="4210">SUM(U1562:U1574)</f>
        <v>0</v>
      </c>
      <c r="V1575" s="87">
        <f t="shared" ref="V1575" si="4211">SUM(V1562:V1574)</f>
        <v>-2.2713370856379402E-2</v>
      </c>
      <c r="W1575" s="87">
        <f t="shared" ref="W1575" si="4212">SUM(W1562:W1574)</f>
        <v>-8.0787864945819202E-2</v>
      </c>
      <c r="X1575" s="87">
        <f t="shared" ref="X1575" si="4213">SUM(X1562:X1574)</f>
        <v>0</v>
      </c>
      <c r="Y1575" s="87">
        <f t="shared" ref="Y1575" si="4214">SUM(Y1562:Y1574)</f>
        <v>0</v>
      </c>
      <c r="Z1575" s="87">
        <f t="shared" ref="Z1575" si="4215">SUM(Z1562:Z1574)</f>
        <v>0</v>
      </c>
      <c r="AA1575" s="87">
        <f t="shared" ref="AA1575" si="4216">SUM(AA1562:AA1574)</f>
        <v>0</v>
      </c>
      <c r="AB1575" s="87">
        <f t="shared" ref="AB1575" si="4217">SUM(AB1562:AB1574)</f>
        <v>0</v>
      </c>
      <c r="AC1575" s="87">
        <f t="shared" ref="AC1575:AG1575" si="4218">SUM(AC1562:AC1574)</f>
        <v>0</v>
      </c>
      <c r="AD1575" s="87">
        <f t="shared" si="4218"/>
        <v>0</v>
      </c>
      <c r="AE1575" s="87">
        <f t="shared" si="4218"/>
        <v>0</v>
      </c>
      <c r="AF1575" s="87">
        <f t="shared" si="4218"/>
        <v>0</v>
      </c>
      <c r="AG1575" s="87">
        <f t="shared" si="4218"/>
        <v>0</v>
      </c>
      <c r="AH1575" s="87">
        <f t="shared" ref="AH1575" si="4219">SUM(AH1562:AH1574)</f>
        <v>0</v>
      </c>
      <c r="AI1575" s="87">
        <f t="shared" ref="AI1575:AM1575" si="4220">SUM(AI1562:AI1574)</f>
        <v>0</v>
      </c>
      <c r="AJ1575" s="87">
        <f t="shared" si="4220"/>
        <v>0</v>
      </c>
      <c r="AK1575" s="87">
        <f t="shared" si="4220"/>
        <v>0</v>
      </c>
      <c r="AL1575" s="87">
        <f t="shared" si="4220"/>
        <v>0</v>
      </c>
      <c r="AM1575" s="87">
        <f t="shared" si="4220"/>
        <v>0</v>
      </c>
    </row>
    <row r="1576" spans="1:39" outlineLevel="2">
      <c r="A1576" s="11">
        <f>ROW()</f>
        <v>1576</v>
      </c>
      <c r="B1576" s="343" t="s">
        <v>6</v>
      </c>
      <c r="D1576" s="39"/>
      <c r="E1576" s="39"/>
      <c r="G1576" s="39"/>
      <c r="H1576" s="39"/>
      <c r="I1576" s="39"/>
      <c r="J1576" s="39"/>
      <c r="K1576" s="39"/>
      <c r="L1576" s="39"/>
      <c r="M1576" s="39"/>
      <c r="N1576" s="39"/>
      <c r="O1576" s="39"/>
      <c r="P1576" s="39"/>
      <c r="Q1576" s="39"/>
      <c r="R1576" s="39"/>
      <c r="S1576" s="39"/>
    </row>
    <row r="1577" spans="1:39" outlineLevel="2">
      <c r="A1577" s="11">
        <f>ROW()</f>
        <v>1577</v>
      </c>
      <c r="C1577" s="6" t="s">
        <v>2</v>
      </c>
      <c r="D1577" s="39"/>
      <c r="E1577" s="39"/>
      <c r="F1577" s="31"/>
      <c r="G1577" s="39"/>
      <c r="H1577" s="39"/>
      <c r="I1577" s="39"/>
      <c r="J1577" s="39"/>
      <c r="K1577" s="39"/>
      <c r="L1577" s="39"/>
      <c r="M1577" s="39"/>
      <c r="N1577" s="39"/>
      <c r="O1577" s="39"/>
      <c r="P1577" s="39"/>
      <c r="Q1577" s="39"/>
      <c r="R1577" s="39"/>
      <c r="S1577" s="39"/>
      <c r="T1577" s="13"/>
      <c r="U1577" s="9">
        <f t="shared" ref="U1577:AC1577" si="4221">IF(AND(U1517&lt;=0,U1532+U1547+U1562&lt;0),-(U1532+U1547+U1562),IF(U1517&lt;=0,0,-MIN(((U1532+U1562)/U1517)*((U1532+U1562)&gt;0),(U1532+U1562))))</f>
        <v>-2.3057357879479019</v>
      </c>
      <c r="V1577" s="9">
        <f t="shared" si="4221"/>
        <v>-2.3057357879479019</v>
      </c>
      <c r="W1577" s="9">
        <f t="shared" si="4221"/>
        <v>-2.3057357879479019</v>
      </c>
      <c r="X1577" s="9">
        <f t="shared" si="4221"/>
        <v>-2.3057357879479019</v>
      </c>
      <c r="Y1577" s="9">
        <f t="shared" si="4221"/>
        <v>-2.3057357879479019</v>
      </c>
      <c r="Z1577" s="9">
        <f t="shared" si="4221"/>
        <v>-2.3057357879479019</v>
      </c>
      <c r="AA1577" s="9">
        <f t="shared" si="4221"/>
        <v>-2.3057357879479019</v>
      </c>
      <c r="AB1577" s="9">
        <f t="shared" si="4221"/>
        <v>-2.3057357879479019</v>
      </c>
      <c r="AC1577" s="9">
        <f t="shared" si="4221"/>
        <v>-2.3057357879479015</v>
      </c>
      <c r="AD1577" s="9">
        <f t="shared" ref="AD1577:AG1577" si="4222">IF(AND(AD1517&lt;=0,AD1532+AD1547+AD1562&lt;0),-(AD1532+AD1547+AD1562),IF(AD1517&lt;=0,0,-MIN(((AD1532+AD1562)/AD1517)*((AD1532+AD1562)&gt;0),(AD1532+AD1562))))</f>
        <v>-2.3057357879479015</v>
      </c>
      <c r="AE1577" s="9">
        <f t="shared" si="4222"/>
        <v>-2.3057357879479015</v>
      </c>
      <c r="AF1577" s="9">
        <f t="shared" si="4222"/>
        <v>-2.305735787947901</v>
      </c>
      <c r="AG1577" s="9">
        <f t="shared" si="4222"/>
        <v>-2.305735787947901</v>
      </c>
      <c r="AH1577" s="9">
        <f t="shared" ref="AH1577:AM1577" si="4223">IF(AND(AH1517&lt;=0,AH1532+AH1547+AH1562&lt;0),-(AH1532+AH1547+AH1562),IF(AH1517&lt;=0,0,-MIN(((AH1532+AH1562)/AH1517)*((AH1532+AH1562)&gt;0),(AH1532+AH1562))))</f>
        <v>-2.3057357879479006</v>
      </c>
      <c r="AI1577" s="9">
        <f t="shared" si="4223"/>
        <v>-2.3057357879479006</v>
      </c>
      <c r="AJ1577" s="9">
        <f t="shared" si="4223"/>
        <v>-2.3057357879479006</v>
      </c>
      <c r="AK1577" s="9">
        <f t="shared" si="4223"/>
        <v>-2.3057357879479006</v>
      </c>
      <c r="AL1577" s="9">
        <f t="shared" si="4223"/>
        <v>-2.3057357879479006</v>
      </c>
      <c r="AM1577" s="9">
        <f t="shared" si="4223"/>
        <v>-2.3057357879479001</v>
      </c>
    </row>
    <row r="1578" spans="1:39" outlineLevel="2">
      <c r="A1578" s="11">
        <f>ROW()</f>
        <v>1578</v>
      </c>
      <c r="C1578" s="6" t="s">
        <v>3</v>
      </c>
      <c r="D1578" s="39"/>
      <c r="E1578" s="39"/>
      <c r="F1578" s="31"/>
      <c r="G1578" s="39"/>
      <c r="H1578" s="39"/>
      <c r="I1578" s="39"/>
      <c r="J1578" s="39"/>
      <c r="K1578" s="39"/>
      <c r="L1578" s="39"/>
      <c r="M1578" s="39"/>
      <c r="N1578" s="39"/>
      <c r="O1578" s="39"/>
      <c r="P1578" s="39"/>
      <c r="Q1578" s="39"/>
      <c r="R1578" s="39"/>
      <c r="S1578" s="39"/>
      <c r="T1578" s="13"/>
      <c r="U1578" s="9">
        <f t="shared" ref="U1578:AC1578" si="4224">IF(AND(U1518&lt;=0,U1533+U1548+U1563&lt;0),-(U1533+U1548+U1563),IF(U1518&lt;=0,0,-MIN(((U1533+U1563)/U1518)*((U1533+U1563)&gt;0),(U1533+U1563))))</f>
        <v>-1.5293846622816947</v>
      </c>
      <c r="V1578" s="9">
        <f t="shared" si="4224"/>
        <v>-1.5293469865204139</v>
      </c>
      <c r="W1578" s="9">
        <f t="shared" si="4224"/>
        <v>-1.5292055349833109</v>
      </c>
      <c r="X1578" s="9">
        <f t="shared" si="4224"/>
        <v>-1.5292055349833107</v>
      </c>
      <c r="Y1578" s="9">
        <f t="shared" si="4224"/>
        <v>-1.5292055349833107</v>
      </c>
      <c r="Z1578" s="9">
        <f t="shared" si="4224"/>
        <v>-1.5292055349833107</v>
      </c>
      <c r="AA1578" s="9">
        <f t="shared" si="4224"/>
        <v>-1.5292055349833105</v>
      </c>
      <c r="AB1578" s="9">
        <f t="shared" si="4224"/>
        <v>-1.5292055349833105</v>
      </c>
      <c r="AC1578" s="9">
        <f t="shared" si="4224"/>
        <v>-1.5292055349833102</v>
      </c>
      <c r="AD1578" s="9">
        <f t="shared" ref="AD1578:AG1578" si="4225">IF(AND(AD1518&lt;=0,AD1533+AD1548+AD1563&lt;0),-(AD1533+AD1548+AD1563),IF(AD1518&lt;=0,0,-MIN(((AD1533+AD1563)/AD1518)*((AD1533+AD1563)&gt;0),(AD1533+AD1563))))</f>
        <v>-1.52920553498331</v>
      </c>
      <c r="AE1578" s="9">
        <f t="shared" si="4225"/>
        <v>-1.52920553498331</v>
      </c>
      <c r="AF1578" s="9">
        <f t="shared" si="4225"/>
        <v>-1.52920553498331</v>
      </c>
      <c r="AG1578" s="9">
        <f t="shared" si="4225"/>
        <v>-1.52920553498331</v>
      </c>
      <c r="AH1578" s="9">
        <f t="shared" ref="AH1578:AM1578" si="4226">IF(AND(AH1518&lt;=0,AH1533+AH1548+AH1563&lt;0),-(AH1533+AH1548+AH1563),IF(AH1518&lt;=0,0,-MIN(((AH1533+AH1563)/AH1518)*((AH1533+AH1563)&gt;0),(AH1533+AH1563))))</f>
        <v>-1.52920553498331</v>
      </c>
      <c r="AI1578" s="9">
        <f t="shared" si="4226"/>
        <v>-1.52920553498331</v>
      </c>
      <c r="AJ1578" s="9">
        <f t="shared" si="4226"/>
        <v>-1.5292055349833098</v>
      </c>
      <c r="AK1578" s="9">
        <f t="shared" si="4226"/>
        <v>-1.5292055349833098</v>
      </c>
      <c r="AL1578" s="9">
        <f t="shared" si="4226"/>
        <v>-1.5292055349833096</v>
      </c>
      <c r="AM1578" s="9">
        <f t="shared" si="4226"/>
        <v>-1.5292055349833098</v>
      </c>
    </row>
    <row r="1579" spans="1:39" outlineLevel="2">
      <c r="A1579" s="11">
        <f>ROW()</f>
        <v>1579</v>
      </c>
      <c r="C1579" s="6" t="s">
        <v>4</v>
      </c>
      <c r="D1579" s="39"/>
      <c r="E1579" s="39"/>
      <c r="F1579" s="31"/>
      <c r="G1579" s="39"/>
      <c r="H1579" s="39"/>
      <c r="I1579" s="39"/>
      <c r="J1579" s="39"/>
      <c r="K1579" s="39"/>
      <c r="L1579" s="39"/>
      <c r="M1579" s="39"/>
      <c r="N1579" s="39"/>
      <c r="O1579" s="39"/>
      <c r="P1579" s="39"/>
      <c r="Q1579" s="39"/>
      <c r="R1579" s="39"/>
      <c r="S1579" s="39"/>
      <c r="T1579" s="13"/>
      <c r="U1579" s="9">
        <f t="shared" ref="U1579:AC1579" si="4227">IF(AND(U1519&lt;=0,U1534+U1549+U1564&lt;0),-(U1534+U1549+U1564),IF(U1519&lt;=0,0,-MIN(((U1534+U1564)/U1519)*((U1534+U1564)&gt;0),(U1534+U1564))))</f>
        <v>-2.3307286816895909E-2</v>
      </c>
      <c r="V1579" s="9">
        <f t="shared" si="4227"/>
        <v>-2.3307286816895905E-2</v>
      </c>
      <c r="W1579" s="9">
        <f t="shared" si="4227"/>
        <v>-2.3307286816895905E-2</v>
      </c>
      <c r="X1579" s="9">
        <f t="shared" si="4227"/>
        <v>-2.3307286816895905E-2</v>
      </c>
      <c r="Y1579" s="9">
        <f t="shared" si="4227"/>
        <v>-2.3307286816895902E-2</v>
      </c>
      <c r="Z1579" s="9">
        <f t="shared" si="4227"/>
        <v>-2.3307286816895902E-2</v>
      </c>
      <c r="AA1579" s="9">
        <f t="shared" si="4227"/>
        <v>-2.3307286816895905E-2</v>
      </c>
      <c r="AB1579" s="9">
        <f t="shared" si="4227"/>
        <v>-2.3307286816895905E-2</v>
      </c>
      <c r="AC1579" s="9">
        <f t="shared" si="4227"/>
        <v>-2.3307286816895905E-2</v>
      </c>
      <c r="AD1579" s="9">
        <f t="shared" ref="AD1579:AG1579" si="4228">IF(AND(AD1519&lt;=0,AD1534+AD1549+AD1564&lt;0),-(AD1534+AD1549+AD1564),IF(AD1519&lt;=0,0,-MIN(((AD1534+AD1564)/AD1519)*((AD1534+AD1564)&gt;0),(AD1534+AD1564))))</f>
        <v>-2.3307286816895909E-2</v>
      </c>
      <c r="AE1579" s="9">
        <f t="shared" si="4228"/>
        <v>-2.3307286816895909E-2</v>
      </c>
      <c r="AF1579" s="9">
        <f t="shared" si="4228"/>
        <v>-2.3307286816895909E-2</v>
      </c>
      <c r="AG1579" s="9">
        <f t="shared" si="4228"/>
        <v>-2.3307286816895909E-2</v>
      </c>
      <c r="AH1579" s="9">
        <f t="shared" ref="AH1579:AM1579" si="4229">IF(AND(AH1519&lt;=0,AH1534+AH1549+AH1564&lt;0),-(AH1534+AH1549+AH1564),IF(AH1519&lt;=0,0,-MIN(((AH1534+AH1564)/AH1519)*((AH1534+AH1564)&gt;0),(AH1534+AH1564))))</f>
        <v>-2.3307286816895909E-2</v>
      </c>
      <c r="AI1579" s="9">
        <f t="shared" si="4229"/>
        <v>-2.3307286816895909E-2</v>
      </c>
      <c r="AJ1579" s="9">
        <f t="shared" si="4229"/>
        <v>0</v>
      </c>
      <c r="AK1579" s="9">
        <f t="shared" si="4229"/>
        <v>0</v>
      </c>
      <c r="AL1579" s="9">
        <f t="shared" si="4229"/>
        <v>0</v>
      </c>
      <c r="AM1579" s="9">
        <f t="shared" si="4229"/>
        <v>0</v>
      </c>
    </row>
    <row r="1580" spans="1:39" outlineLevel="2">
      <c r="A1580" s="11">
        <f>ROW()</f>
        <v>1580</v>
      </c>
      <c r="C1580" s="6" t="s">
        <v>5</v>
      </c>
      <c r="D1580" s="39"/>
      <c r="E1580" s="39"/>
      <c r="F1580" s="31"/>
      <c r="G1580" s="39"/>
      <c r="H1580" s="39"/>
      <c r="I1580" s="39"/>
      <c r="J1580" s="39"/>
      <c r="K1580" s="39"/>
      <c r="L1580" s="39"/>
      <c r="M1580" s="39"/>
      <c r="N1580" s="39"/>
      <c r="O1580" s="39"/>
      <c r="P1580" s="39"/>
      <c r="Q1580" s="39"/>
      <c r="R1580" s="39"/>
      <c r="S1580" s="39"/>
      <c r="T1580" s="13"/>
      <c r="U1580" s="9">
        <f t="shared" ref="U1580:AC1580" si="4230">IF(AND(U1520&lt;=0,U1535+U1550+U1565&lt;0),-(U1535+U1550+U1565),IF(U1520&lt;=0,0,-MIN(((U1535+U1565)/U1520)*((U1535+U1565)&gt;0),(U1535+U1565))))</f>
        <v>-2.338070898867866</v>
      </c>
      <c r="V1580" s="9">
        <f t="shared" si="4230"/>
        <v>-2.3369131340577582</v>
      </c>
      <c r="W1580" s="9">
        <f t="shared" si="4230"/>
        <v>-2.3325663708756488</v>
      </c>
      <c r="X1580" s="9">
        <f t="shared" si="4230"/>
        <v>-2.3325663708756492</v>
      </c>
      <c r="Y1580" s="9">
        <f t="shared" si="4230"/>
        <v>-2.3325663708756492</v>
      </c>
      <c r="Z1580" s="9">
        <f t="shared" si="4230"/>
        <v>-2.3325663708756492</v>
      </c>
      <c r="AA1580" s="9">
        <f t="shared" si="4230"/>
        <v>-2.3325663708756497</v>
      </c>
      <c r="AB1580" s="9">
        <f t="shared" si="4230"/>
        <v>-2.3325663708756497</v>
      </c>
      <c r="AC1580" s="9">
        <f t="shared" si="4230"/>
        <v>-2.3325663708756497</v>
      </c>
      <c r="AD1580" s="9">
        <f t="shared" ref="AD1580:AG1580" si="4231">IF(AND(AD1520&lt;=0,AD1535+AD1550+AD1565&lt;0),-(AD1535+AD1550+AD1565),IF(AD1520&lt;=0,0,-MIN(((AD1535+AD1565)/AD1520)*((AD1535+AD1565)&gt;0),(AD1535+AD1565))))</f>
        <v>-2.3325663708756497</v>
      </c>
      <c r="AE1580" s="9">
        <f t="shared" si="4231"/>
        <v>-2.3325663708756492</v>
      </c>
      <c r="AF1580" s="9">
        <f t="shared" si="4231"/>
        <v>-2.3325663708756492</v>
      </c>
      <c r="AG1580" s="9">
        <f t="shared" si="4231"/>
        <v>-2.3325663708756492</v>
      </c>
      <c r="AH1580" s="9">
        <f t="shared" ref="AH1580:AM1580" si="4232">IF(AND(AH1520&lt;=0,AH1535+AH1550+AH1565&lt;0),-(AH1535+AH1550+AH1565),IF(AH1520&lt;=0,0,-MIN(((AH1535+AH1565)/AH1520)*((AH1535+AH1565)&gt;0),(AH1535+AH1565))))</f>
        <v>-2.3325663708756492</v>
      </c>
      <c r="AI1580" s="9">
        <f t="shared" si="4232"/>
        <v>-2.3325663708756488</v>
      </c>
      <c r="AJ1580" s="9">
        <f t="shared" si="4232"/>
        <v>-2.3325663708756492</v>
      </c>
      <c r="AK1580" s="9">
        <f t="shared" si="4232"/>
        <v>-2.3325663708756492</v>
      </c>
      <c r="AL1580" s="9">
        <f t="shared" si="4232"/>
        <v>-2.3325663708756492</v>
      </c>
      <c r="AM1580" s="9">
        <f t="shared" si="4232"/>
        <v>-2.3325663708756492</v>
      </c>
    </row>
    <row r="1581" spans="1:39" outlineLevel="2">
      <c r="A1581" s="11">
        <f>ROW()</f>
        <v>1581</v>
      </c>
      <c r="C1581" s="6" t="s">
        <v>473</v>
      </c>
      <c r="D1581" s="39"/>
      <c r="E1581" s="39"/>
      <c r="F1581" s="31"/>
      <c r="G1581" s="39"/>
      <c r="H1581" s="39"/>
      <c r="I1581" s="39"/>
      <c r="J1581" s="39"/>
      <c r="K1581" s="39"/>
      <c r="L1581" s="39"/>
      <c r="M1581" s="39"/>
      <c r="N1581" s="39"/>
      <c r="O1581" s="39"/>
      <c r="P1581" s="39"/>
      <c r="Q1581" s="39"/>
      <c r="R1581" s="39"/>
      <c r="S1581" s="39"/>
      <c r="T1581" s="13"/>
      <c r="U1581" s="9">
        <f t="shared" ref="U1581:AG1581" si="4233">IF(AND(U1521&lt;=0,U1536+U1551+U1566&lt;0),-(U1536+U1551+U1566),IF(U1521&lt;=0,0,-MIN(((U1536+U1566)/U1521)*((U1536+U1566)&gt;0),(U1536+U1566))))</f>
        <v>0</v>
      </c>
      <c r="V1581" s="9">
        <f t="shared" si="4233"/>
        <v>0</v>
      </c>
      <c r="W1581" s="9">
        <f t="shared" si="4233"/>
        <v>0</v>
      </c>
      <c r="X1581" s="9">
        <f t="shared" si="4233"/>
        <v>0</v>
      </c>
      <c r="Y1581" s="9">
        <f t="shared" si="4233"/>
        <v>0</v>
      </c>
      <c r="Z1581" s="9">
        <f t="shared" si="4233"/>
        <v>0</v>
      </c>
      <c r="AA1581" s="9">
        <f t="shared" si="4233"/>
        <v>0</v>
      </c>
      <c r="AB1581" s="9">
        <f t="shared" si="4233"/>
        <v>0</v>
      </c>
      <c r="AC1581" s="9">
        <f t="shared" si="4233"/>
        <v>0</v>
      </c>
      <c r="AD1581" s="9">
        <f t="shared" si="4233"/>
        <v>0</v>
      </c>
      <c r="AE1581" s="9">
        <f t="shared" si="4233"/>
        <v>0</v>
      </c>
      <c r="AF1581" s="9">
        <f t="shared" si="4233"/>
        <v>0</v>
      </c>
      <c r="AG1581" s="9">
        <f t="shared" si="4233"/>
        <v>0</v>
      </c>
      <c r="AH1581" s="9">
        <f t="shared" ref="AH1581:AM1581" si="4234">IF(AND(AH1521&lt;=0,AH1536+AH1551+AH1566&lt;0),-(AH1536+AH1551+AH1566),IF(AH1521&lt;=0,0,-MIN(((AH1536+AH1566)/AH1521)*((AH1536+AH1566)&gt;0),(AH1536+AH1566))))</f>
        <v>0</v>
      </c>
      <c r="AI1581" s="9">
        <f t="shared" si="4234"/>
        <v>0</v>
      </c>
      <c r="AJ1581" s="9">
        <f t="shared" si="4234"/>
        <v>0</v>
      </c>
      <c r="AK1581" s="9">
        <f t="shared" si="4234"/>
        <v>0</v>
      </c>
      <c r="AL1581" s="9">
        <f t="shared" si="4234"/>
        <v>0</v>
      </c>
      <c r="AM1581" s="9">
        <f t="shared" si="4234"/>
        <v>0</v>
      </c>
    </row>
    <row r="1582" spans="1:39" outlineLevel="2">
      <c r="A1582" s="11">
        <f>ROW()</f>
        <v>1582</v>
      </c>
      <c r="C1582" s="6" t="s">
        <v>474</v>
      </c>
      <c r="D1582" s="39"/>
      <c r="E1582" s="39"/>
      <c r="F1582" s="31"/>
      <c r="G1582" s="39"/>
      <c r="H1582" s="39"/>
      <c r="I1582" s="39"/>
      <c r="J1582" s="39"/>
      <c r="K1582" s="39"/>
      <c r="L1582" s="39"/>
      <c r="M1582" s="39"/>
      <c r="N1582" s="39"/>
      <c r="O1582" s="39"/>
      <c r="P1582" s="39"/>
      <c r="Q1582" s="39"/>
      <c r="R1582" s="39"/>
      <c r="S1582" s="39"/>
      <c r="T1582" s="13"/>
      <c r="U1582" s="9">
        <f t="shared" ref="U1582:AG1582" si="4235">IF(AND(U1522&lt;=0,U1537+U1552+U1567&lt;0),-(U1537+U1552+U1567),IF(U1522&lt;=0,0,-MIN(((U1537+U1567)/U1522)*((U1537+U1567)&gt;0),(U1537+U1567))))</f>
        <v>0</v>
      </c>
      <c r="V1582" s="9">
        <f t="shared" si="4235"/>
        <v>0</v>
      </c>
      <c r="W1582" s="9">
        <f t="shared" si="4235"/>
        <v>0</v>
      </c>
      <c r="X1582" s="9">
        <f t="shared" si="4235"/>
        <v>0</v>
      </c>
      <c r="Y1582" s="9">
        <f t="shared" si="4235"/>
        <v>0</v>
      </c>
      <c r="Z1582" s="9">
        <f t="shared" si="4235"/>
        <v>0</v>
      </c>
      <c r="AA1582" s="9">
        <f t="shared" si="4235"/>
        <v>0</v>
      </c>
      <c r="AB1582" s="9">
        <f t="shared" si="4235"/>
        <v>0</v>
      </c>
      <c r="AC1582" s="9">
        <f t="shared" si="4235"/>
        <v>0</v>
      </c>
      <c r="AD1582" s="9">
        <f t="shared" si="4235"/>
        <v>0</v>
      </c>
      <c r="AE1582" s="9">
        <f t="shared" si="4235"/>
        <v>0</v>
      </c>
      <c r="AF1582" s="9">
        <f t="shared" si="4235"/>
        <v>0</v>
      </c>
      <c r="AG1582" s="9">
        <f t="shared" si="4235"/>
        <v>0</v>
      </c>
      <c r="AH1582" s="9">
        <f t="shared" ref="AH1582:AM1582" si="4236">IF(AND(AH1522&lt;=0,AH1537+AH1552+AH1567&lt;0),-(AH1537+AH1552+AH1567),IF(AH1522&lt;=0,0,-MIN(((AH1537+AH1567)/AH1522)*((AH1537+AH1567)&gt;0),(AH1537+AH1567))))</f>
        <v>0</v>
      </c>
      <c r="AI1582" s="9">
        <f t="shared" si="4236"/>
        <v>0</v>
      </c>
      <c r="AJ1582" s="9">
        <f t="shared" si="4236"/>
        <v>0</v>
      </c>
      <c r="AK1582" s="9">
        <f t="shared" si="4236"/>
        <v>0</v>
      </c>
      <c r="AL1582" s="9">
        <f t="shared" si="4236"/>
        <v>0</v>
      </c>
      <c r="AM1582" s="9">
        <f t="shared" si="4236"/>
        <v>0</v>
      </c>
    </row>
    <row r="1583" spans="1:39" outlineLevel="2">
      <c r="A1583" s="11">
        <f>ROW()</f>
        <v>1583</v>
      </c>
      <c r="C1583" s="6" t="s">
        <v>477</v>
      </c>
      <c r="D1583" s="39"/>
      <c r="E1583" s="39"/>
      <c r="F1583" s="31"/>
      <c r="G1583" s="39"/>
      <c r="H1583" s="39"/>
      <c r="I1583" s="39"/>
      <c r="J1583" s="39"/>
      <c r="K1583" s="39"/>
      <c r="L1583" s="39"/>
      <c r="M1583" s="39"/>
      <c r="N1583" s="39"/>
      <c r="O1583" s="39"/>
      <c r="P1583" s="39"/>
      <c r="Q1583" s="39"/>
      <c r="R1583" s="39"/>
      <c r="S1583" s="39"/>
      <c r="T1583" s="13"/>
      <c r="U1583" s="9">
        <f t="shared" ref="U1583:AG1583" si="4237">IF(AND(U1523&lt;=0,U1538+U1553+U1568&lt;0),-(U1538+U1553+U1568),IF(U1523&lt;=0,0,-MIN(((U1538+U1568)/U1523)*((U1538+U1568)&gt;0),(U1538+U1568))))</f>
        <v>0</v>
      </c>
      <c r="V1583" s="9">
        <f t="shared" si="4237"/>
        <v>0</v>
      </c>
      <c r="W1583" s="9">
        <f t="shared" si="4237"/>
        <v>0</v>
      </c>
      <c r="X1583" s="9">
        <f t="shared" si="4237"/>
        <v>0</v>
      </c>
      <c r="Y1583" s="9">
        <f t="shared" si="4237"/>
        <v>0</v>
      </c>
      <c r="Z1583" s="9">
        <f t="shared" si="4237"/>
        <v>0</v>
      </c>
      <c r="AA1583" s="9">
        <f t="shared" si="4237"/>
        <v>0</v>
      </c>
      <c r="AB1583" s="9">
        <f t="shared" si="4237"/>
        <v>0</v>
      </c>
      <c r="AC1583" s="9">
        <f t="shared" si="4237"/>
        <v>0</v>
      </c>
      <c r="AD1583" s="9">
        <f t="shared" si="4237"/>
        <v>0</v>
      </c>
      <c r="AE1583" s="9">
        <f t="shared" si="4237"/>
        <v>0</v>
      </c>
      <c r="AF1583" s="9">
        <f t="shared" si="4237"/>
        <v>0</v>
      </c>
      <c r="AG1583" s="9">
        <f t="shared" si="4237"/>
        <v>0</v>
      </c>
      <c r="AH1583" s="9">
        <f t="shared" ref="AH1583:AM1583" si="4238">IF(AND(AH1523&lt;=0,AH1538+AH1553+AH1568&lt;0),-(AH1538+AH1553+AH1568),IF(AH1523&lt;=0,0,-MIN(((AH1538+AH1568)/AH1523)*((AH1538+AH1568)&gt;0),(AH1538+AH1568))))</f>
        <v>0</v>
      </c>
      <c r="AI1583" s="9">
        <f t="shared" si="4238"/>
        <v>0</v>
      </c>
      <c r="AJ1583" s="9">
        <f t="shared" si="4238"/>
        <v>0</v>
      </c>
      <c r="AK1583" s="9">
        <f t="shared" si="4238"/>
        <v>0</v>
      </c>
      <c r="AL1583" s="9">
        <f t="shared" si="4238"/>
        <v>0</v>
      </c>
      <c r="AM1583" s="9">
        <f t="shared" si="4238"/>
        <v>0</v>
      </c>
    </row>
    <row r="1584" spans="1:39" outlineLevel="2">
      <c r="A1584" s="11">
        <f>ROW()</f>
        <v>1584</v>
      </c>
      <c r="C1584" s="6" t="s">
        <v>511</v>
      </c>
      <c r="D1584" s="39"/>
      <c r="E1584" s="39"/>
      <c r="F1584" s="31"/>
      <c r="G1584" s="39"/>
      <c r="H1584" s="39"/>
      <c r="I1584" s="39"/>
      <c r="J1584" s="39"/>
      <c r="K1584" s="39"/>
      <c r="L1584" s="39"/>
      <c r="M1584" s="39"/>
      <c r="N1584" s="39"/>
      <c r="O1584" s="39"/>
      <c r="P1584" s="39"/>
      <c r="Q1584" s="39"/>
      <c r="R1584" s="39"/>
      <c r="S1584" s="39"/>
      <c r="T1584" s="13"/>
      <c r="U1584" s="9">
        <f t="shared" ref="U1584:AG1584" si="4239">IF(AND(U1524&lt;=0,U1539+U1554+U1569&lt;0),-(U1539+U1554+U1569),IF(U1524&lt;=0,0,-MIN(((U1539+U1569)/U1524)*((U1539+U1569)&gt;0),(U1539+U1569))))</f>
        <v>-0.15204703554922894</v>
      </c>
      <c r="V1584" s="9">
        <f t="shared" si="4239"/>
        <v>-0.15204703554922894</v>
      </c>
      <c r="W1584" s="9">
        <f t="shared" si="4239"/>
        <v>-0.15204703554922894</v>
      </c>
      <c r="X1584" s="9">
        <f t="shared" si="4239"/>
        <v>-0.15204703554922894</v>
      </c>
      <c r="Y1584" s="9">
        <f t="shared" si="4239"/>
        <v>-0.15204703554922894</v>
      </c>
      <c r="Z1584" s="9">
        <f t="shared" si="4239"/>
        <v>-0.15204703554922894</v>
      </c>
      <c r="AA1584" s="9">
        <f t="shared" si="4239"/>
        <v>-0.15204703554922894</v>
      </c>
      <c r="AB1584" s="9">
        <f t="shared" si="4239"/>
        <v>-0.15204703554922894</v>
      </c>
      <c r="AC1584" s="9">
        <f t="shared" si="4239"/>
        <v>-0.15204703554922894</v>
      </c>
      <c r="AD1584" s="9">
        <f t="shared" si="4239"/>
        <v>-0.15204703554922894</v>
      </c>
      <c r="AE1584" s="9">
        <f t="shared" si="4239"/>
        <v>-0.15204703554922894</v>
      </c>
      <c r="AF1584" s="9">
        <f t="shared" si="4239"/>
        <v>-0.15204703554922894</v>
      </c>
      <c r="AG1584" s="9">
        <f t="shared" si="4239"/>
        <v>-0.15204703554922894</v>
      </c>
      <c r="AH1584" s="9">
        <f t="shared" ref="AH1584:AM1584" si="4240">IF(AND(AH1524&lt;=0,AH1539+AH1554+AH1569&lt;0),-(AH1539+AH1554+AH1569),IF(AH1524&lt;=0,0,-MIN(((AH1539+AH1569)/AH1524)*((AH1539+AH1569)&gt;0),(AH1539+AH1569))))</f>
        <v>-0.15204703554922894</v>
      </c>
      <c r="AI1584" s="9">
        <f t="shared" si="4240"/>
        <v>-0.15204703554922894</v>
      </c>
      <c r="AJ1584" s="9">
        <f t="shared" si="4240"/>
        <v>-0.15204703554922894</v>
      </c>
      <c r="AK1584" s="9">
        <f t="shared" si="4240"/>
        <v>-0.15204703554922894</v>
      </c>
      <c r="AL1584" s="9">
        <f t="shared" si="4240"/>
        <v>-0.15204703554922894</v>
      </c>
      <c r="AM1584" s="9">
        <f t="shared" si="4240"/>
        <v>-0.15204703554922894</v>
      </c>
    </row>
    <row r="1585" spans="1:39" outlineLevel="2">
      <c r="A1585" s="11">
        <f>ROW()</f>
        <v>1585</v>
      </c>
      <c r="C1585" s="6" t="s">
        <v>655</v>
      </c>
      <c r="D1585" s="39"/>
      <c r="E1585" s="39"/>
      <c r="F1585" s="31"/>
      <c r="G1585" s="39"/>
      <c r="H1585" s="39"/>
      <c r="I1585" s="39"/>
      <c r="J1585" s="39"/>
      <c r="K1585" s="39"/>
      <c r="L1585" s="39"/>
      <c r="M1585" s="39"/>
      <c r="N1585" s="39"/>
      <c r="O1585" s="39"/>
      <c r="P1585" s="39"/>
      <c r="Q1585" s="39"/>
      <c r="R1585" s="39"/>
      <c r="S1585" s="39"/>
      <c r="T1585" s="13"/>
      <c r="U1585" s="9">
        <v>0</v>
      </c>
      <c r="V1585" s="9">
        <v>0</v>
      </c>
      <c r="W1585" s="9">
        <v>0</v>
      </c>
      <c r="X1585" s="9">
        <v>0</v>
      </c>
      <c r="Y1585" s="9">
        <v>0</v>
      </c>
      <c r="Z1585" s="9">
        <v>0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9">
        <v>0</v>
      </c>
      <c r="AH1585" s="9">
        <v>0</v>
      </c>
      <c r="AI1585" s="9">
        <v>0</v>
      </c>
      <c r="AJ1585" s="9">
        <v>0</v>
      </c>
      <c r="AK1585" s="9">
        <v>0</v>
      </c>
      <c r="AL1585" s="9">
        <v>0</v>
      </c>
      <c r="AM1585" s="9">
        <v>0</v>
      </c>
    </row>
    <row r="1586" spans="1:39" outlineLevel="2">
      <c r="A1586" s="11">
        <f>ROW()</f>
        <v>1586</v>
      </c>
      <c r="C1586" s="6" t="s">
        <v>656</v>
      </c>
      <c r="D1586" s="39"/>
      <c r="E1586" s="39"/>
      <c r="F1586" s="31"/>
      <c r="G1586" s="39"/>
      <c r="H1586" s="39"/>
      <c r="I1586" s="39"/>
      <c r="J1586" s="39"/>
      <c r="K1586" s="39"/>
      <c r="L1586" s="39"/>
      <c r="M1586" s="39"/>
      <c r="N1586" s="39"/>
      <c r="O1586" s="39"/>
      <c r="P1586" s="39"/>
      <c r="Q1586" s="39"/>
      <c r="R1586" s="39"/>
      <c r="S1586" s="39"/>
      <c r="T1586" s="13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</row>
    <row r="1587" spans="1:39" outlineLevel="2">
      <c r="A1587" s="11">
        <f>ROW()</f>
        <v>1587</v>
      </c>
      <c r="C1587" s="6" t="s">
        <v>667</v>
      </c>
      <c r="D1587" s="39"/>
      <c r="E1587" s="39"/>
      <c r="F1587" s="31"/>
      <c r="G1587" s="39"/>
      <c r="H1587" s="39"/>
      <c r="I1587" s="39"/>
      <c r="J1587" s="39"/>
      <c r="K1587" s="39"/>
      <c r="L1587" s="39"/>
      <c r="M1587" s="39"/>
      <c r="N1587" s="39"/>
      <c r="O1587" s="39"/>
      <c r="P1587" s="39"/>
      <c r="Q1587" s="39"/>
      <c r="R1587" s="39"/>
      <c r="S1587" s="39"/>
      <c r="T1587" s="13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</row>
    <row r="1588" spans="1:39" outlineLevel="2">
      <c r="A1588" s="11">
        <f>ROW()</f>
        <v>1588</v>
      </c>
      <c r="C1588" s="6" t="s">
        <v>212</v>
      </c>
      <c r="D1588" s="39"/>
      <c r="E1588" s="39"/>
      <c r="F1588" s="31"/>
      <c r="G1588" s="39"/>
      <c r="H1588" s="39"/>
      <c r="I1588" s="39"/>
      <c r="J1588" s="39"/>
      <c r="K1588" s="39"/>
      <c r="L1588" s="39"/>
      <c r="M1588" s="39"/>
      <c r="N1588" s="39"/>
      <c r="O1588" s="39"/>
      <c r="P1588" s="39"/>
      <c r="Q1588" s="39"/>
      <c r="R1588" s="39"/>
      <c r="S1588" s="39"/>
      <c r="T1588" s="9"/>
      <c r="U1588" s="9">
        <v>0</v>
      </c>
      <c r="V1588" s="9">
        <v>0</v>
      </c>
      <c r="W1588" s="9">
        <v>0</v>
      </c>
      <c r="X1588" s="9">
        <v>0</v>
      </c>
      <c r="Y1588" s="9">
        <v>0</v>
      </c>
      <c r="Z1588" s="9">
        <v>0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9">
        <v>0</v>
      </c>
      <c r="AH1588" s="9">
        <v>0</v>
      </c>
      <c r="AI1588" s="9">
        <v>0</v>
      </c>
      <c r="AJ1588" s="9">
        <v>0</v>
      </c>
      <c r="AK1588" s="9">
        <v>0</v>
      </c>
      <c r="AL1588" s="9">
        <v>0</v>
      </c>
      <c r="AM1588" s="9">
        <v>0</v>
      </c>
    </row>
    <row r="1589" spans="1:39" outlineLevel="2">
      <c r="A1589" s="11">
        <f>ROW()</f>
        <v>1589</v>
      </c>
      <c r="C1589" s="30" t="s">
        <v>362</v>
      </c>
      <c r="D1589" s="90"/>
      <c r="E1589" s="90"/>
      <c r="F1589" s="90"/>
      <c r="G1589" s="90"/>
      <c r="H1589" s="90"/>
      <c r="I1589" s="90"/>
      <c r="J1589" s="90"/>
      <c r="K1589" s="90"/>
      <c r="L1589" s="90"/>
      <c r="M1589" s="90"/>
      <c r="N1589" s="90"/>
      <c r="O1589" s="90"/>
      <c r="P1589" s="90"/>
      <c r="Q1589" s="90"/>
      <c r="R1589" s="90"/>
      <c r="S1589" s="90"/>
      <c r="T1589" s="14"/>
      <c r="U1589" s="14">
        <f t="shared" ref="U1589:AC1589" si="4241">IF(AND(U1529&lt;=0,U1544+U1559+U1574&lt;0),-(U1544+U1559+U1574),IF(U1529&lt;=0,0,-MIN(((U1544+U1574)/U1529)*((U1544+U1574)&gt;0),(U1544+U1574))))</f>
        <v>0</v>
      </c>
      <c r="V1589" s="14">
        <f t="shared" si="4241"/>
        <v>0</v>
      </c>
      <c r="W1589" s="14">
        <f t="shared" si="4241"/>
        <v>0</v>
      </c>
      <c r="X1589" s="14">
        <f t="shared" si="4241"/>
        <v>0</v>
      </c>
      <c r="Y1589" s="14">
        <f t="shared" si="4241"/>
        <v>0</v>
      </c>
      <c r="Z1589" s="14">
        <f t="shared" si="4241"/>
        <v>0</v>
      </c>
      <c r="AA1589" s="14">
        <f t="shared" si="4241"/>
        <v>0</v>
      </c>
      <c r="AB1589" s="14">
        <f t="shared" si="4241"/>
        <v>0</v>
      </c>
      <c r="AC1589" s="14">
        <f t="shared" si="4241"/>
        <v>0</v>
      </c>
      <c r="AD1589" s="14">
        <f t="shared" ref="AD1589:AG1589" si="4242">IF(AND(AD1529&lt;=0,AD1544+AD1559+AD1574&lt;0),-(AD1544+AD1559+AD1574),IF(AD1529&lt;=0,0,-MIN(((AD1544+AD1574)/AD1529)*((AD1544+AD1574)&gt;0),(AD1544+AD1574))))</f>
        <v>0</v>
      </c>
      <c r="AE1589" s="14">
        <f t="shared" si="4242"/>
        <v>0</v>
      </c>
      <c r="AF1589" s="14">
        <f t="shared" si="4242"/>
        <v>0</v>
      </c>
      <c r="AG1589" s="14">
        <f t="shared" si="4242"/>
        <v>0</v>
      </c>
      <c r="AH1589" s="14">
        <f t="shared" ref="AH1589:AM1589" si="4243">IF(AND(AH1529&lt;=0,AH1544+AH1559+AH1574&lt;0),-(AH1544+AH1559+AH1574),IF(AH1529&lt;=0,0,-MIN(((AH1544+AH1574)/AH1529)*((AH1544+AH1574)&gt;0),(AH1544+AH1574))))</f>
        <v>0</v>
      </c>
      <c r="AI1589" s="14">
        <f t="shared" si="4243"/>
        <v>0</v>
      </c>
      <c r="AJ1589" s="14">
        <f t="shared" si="4243"/>
        <v>0</v>
      </c>
      <c r="AK1589" s="14">
        <f t="shared" si="4243"/>
        <v>0</v>
      </c>
      <c r="AL1589" s="14">
        <f t="shared" si="4243"/>
        <v>0</v>
      </c>
      <c r="AM1589" s="14">
        <f t="shared" si="4243"/>
        <v>0</v>
      </c>
    </row>
    <row r="1590" spans="1:39" outlineLevel="2">
      <c r="A1590" s="11">
        <f>ROW()</f>
        <v>1590</v>
      </c>
      <c r="C1590" s="6" t="s">
        <v>1</v>
      </c>
      <c r="D1590" s="39"/>
      <c r="E1590" s="39"/>
      <c r="F1590" s="39"/>
      <c r="G1590" s="39"/>
      <c r="H1590" s="39"/>
      <c r="I1590" s="39"/>
      <c r="J1590" s="39"/>
      <c r="K1590" s="39"/>
      <c r="L1590" s="39"/>
      <c r="M1590" s="39"/>
      <c r="N1590" s="39"/>
      <c r="O1590" s="39"/>
      <c r="P1590" s="39"/>
      <c r="Q1590" s="39"/>
      <c r="R1590" s="39"/>
      <c r="S1590" s="39"/>
      <c r="T1590" s="9"/>
      <c r="U1590" s="9">
        <f t="shared" ref="U1590" si="4244">SUM(U1577:U1589)</f>
        <v>-6.3485456714635875</v>
      </c>
      <c r="V1590" s="9">
        <f t="shared" ref="V1590" si="4245">SUM(V1577:V1589)</f>
        <v>-6.3473502308921992</v>
      </c>
      <c r="W1590" s="9">
        <f t="shared" ref="W1590" si="4246">SUM(W1577:W1589)</f>
        <v>-6.3428620161729867</v>
      </c>
      <c r="X1590" s="9">
        <f t="shared" ref="X1590" si="4247">SUM(X1577:X1589)</f>
        <v>-6.3428620161729867</v>
      </c>
      <c r="Y1590" s="9">
        <f t="shared" ref="Y1590" si="4248">SUM(Y1577:Y1589)</f>
        <v>-6.3428620161729867</v>
      </c>
      <c r="Z1590" s="9">
        <f t="shared" ref="Z1590" si="4249">SUM(Z1577:Z1589)</f>
        <v>-6.3428620161729867</v>
      </c>
      <c r="AA1590" s="9">
        <f t="shared" ref="AA1590" si="4250">SUM(AA1577:AA1589)</f>
        <v>-6.3428620161729867</v>
      </c>
      <c r="AB1590" s="9">
        <f t="shared" ref="AB1590" si="4251">SUM(AB1577:AB1589)</f>
        <v>-6.3428620161729867</v>
      </c>
      <c r="AC1590" s="9">
        <f t="shared" ref="AC1590:AG1590" si="4252">SUM(AC1577:AC1589)</f>
        <v>-6.3428620161729867</v>
      </c>
      <c r="AD1590" s="9">
        <f t="shared" si="4252"/>
        <v>-6.3428620161729858</v>
      </c>
      <c r="AE1590" s="9">
        <f t="shared" si="4252"/>
        <v>-6.342862016172985</v>
      </c>
      <c r="AF1590" s="9">
        <f t="shared" si="4252"/>
        <v>-6.342862016172985</v>
      </c>
      <c r="AG1590" s="9">
        <f t="shared" si="4252"/>
        <v>-6.342862016172985</v>
      </c>
      <c r="AH1590" s="9">
        <f t="shared" ref="AH1590:AM1590" si="4253">SUM(AH1577:AH1589)</f>
        <v>-6.342862016172985</v>
      </c>
      <c r="AI1590" s="9">
        <f t="shared" si="4253"/>
        <v>-6.3428620161729841</v>
      </c>
      <c r="AJ1590" s="9">
        <f t="shared" si="4253"/>
        <v>-6.3195547293560885</v>
      </c>
      <c r="AK1590" s="9">
        <f t="shared" si="4253"/>
        <v>-6.3195547293560885</v>
      </c>
      <c r="AL1590" s="9">
        <f t="shared" si="4253"/>
        <v>-6.3195547293560885</v>
      </c>
      <c r="AM1590" s="9">
        <f t="shared" si="4253"/>
        <v>-6.3195547293560885</v>
      </c>
    </row>
    <row r="1591" spans="1:39" outlineLevel="2">
      <c r="A1591" s="11">
        <f>ROW()</f>
        <v>1591</v>
      </c>
      <c r="B1591" s="343" t="s">
        <v>70</v>
      </c>
      <c r="D1591" s="39"/>
      <c r="E1591" s="39"/>
      <c r="F1591" s="39"/>
      <c r="G1591" s="39"/>
      <c r="H1591" s="39"/>
      <c r="I1591" s="39"/>
      <c r="J1591" s="39"/>
      <c r="K1591" s="39"/>
      <c r="L1591" s="39"/>
      <c r="M1591" s="39"/>
      <c r="N1591" s="39"/>
      <c r="O1591" s="39"/>
      <c r="P1591" s="39"/>
      <c r="Q1591" s="39"/>
      <c r="R1591" s="39"/>
      <c r="S1591" s="39"/>
      <c r="T1591" s="39"/>
      <c r="U1591" s="39"/>
      <c r="V1591" s="39"/>
      <c r="W1591" s="39"/>
      <c r="X1591" s="39"/>
      <c r="Y1591" s="39"/>
      <c r="Z1591" s="39"/>
      <c r="AA1591" s="39"/>
      <c r="AB1591" s="39"/>
      <c r="AC1591" s="39"/>
      <c r="AD1591" s="39"/>
      <c r="AE1591" s="39"/>
      <c r="AF1591" s="39"/>
      <c r="AG1591" s="39"/>
      <c r="AH1591" s="39"/>
      <c r="AI1591" s="39"/>
      <c r="AJ1591" s="39"/>
      <c r="AK1591" s="39"/>
      <c r="AL1591" s="39"/>
      <c r="AM1591" s="39"/>
    </row>
    <row r="1592" spans="1:39" outlineLevel="2">
      <c r="A1592" s="11">
        <f>ROW()</f>
        <v>1592</v>
      </c>
      <c r="C1592" s="6" t="s">
        <v>2</v>
      </c>
      <c r="D1592" s="39"/>
      <c r="E1592" s="39"/>
      <c r="F1592" s="39"/>
      <c r="G1592" s="39"/>
      <c r="H1592" s="39"/>
      <c r="I1592" s="39"/>
      <c r="J1592" s="39"/>
      <c r="K1592" s="39"/>
      <c r="L1592" s="39"/>
      <c r="M1592" s="39"/>
      <c r="N1592" s="39"/>
      <c r="O1592" s="39"/>
      <c r="P1592" s="39"/>
      <c r="Q1592" s="39"/>
      <c r="R1592" s="39"/>
      <c r="S1592" s="39"/>
      <c r="T1592" s="9">
        <f t="shared" ref="T1592:AC1592" si="4254">T1532+T1547+T1562+T1577</f>
        <v>46.114715758958042</v>
      </c>
      <c r="U1592" s="9">
        <f t="shared" si="4254"/>
        <v>43.808979971010139</v>
      </c>
      <c r="V1592" s="9">
        <f t="shared" si="4254"/>
        <v>41.503244183062236</v>
      </c>
      <c r="W1592" s="9">
        <f t="shared" si="4254"/>
        <v>39.197508395114333</v>
      </c>
      <c r="X1592" s="9">
        <f t="shared" si="4254"/>
        <v>36.89177260716643</v>
      </c>
      <c r="Y1592" s="9">
        <f t="shared" si="4254"/>
        <v>34.586036819218528</v>
      </c>
      <c r="Z1592" s="9">
        <f t="shared" si="4254"/>
        <v>32.280301031270625</v>
      </c>
      <c r="AA1592" s="9">
        <f t="shared" si="4254"/>
        <v>29.974565243322722</v>
      </c>
      <c r="AB1592" s="9">
        <f t="shared" si="4254"/>
        <v>27.668829455374819</v>
      </c>
      <c r="AC1592" s="9">
        <f t="shared" si="4254"/>
        <v>25.363093667426917</v>
      </c>
      <c r="AD1592" s="9">
        <f t="shared" ref="AD1592:AG1592" si="4255">AD1532+AD1547+AD1562+AD1577</f>
        <v>23.057357879479014</v>
      </c>
      <c r="AE1592" s="9">
        <f t="shared" si="4255"/>
        <v>20.751622091531111</v>
      </c>
      <c r="AF1592" s="9">
        <f t="shared" si="4255"/>
        <v>18.445886303583208</v>
      </c>
      <c r="AG1592" s="9">
        <f t="shared" si="4255"/>
        <v>16.140150515635305</v>
      </c>
      <c r="AH1592" s="9">
        <f t="shared" ref="AH1592" si="4256">AH1532+AH1547+AH1562+AH1577</f>
        <v>13.834414727687404</v>
      </c>
      <c r="AI1592" s="9">
        <f t="shared" ref="AI1592:AM1592" si="4257">AI1532+AI1547+AI1562+AI1577</f>
        <v>11.528678939739503</v>
      </c>
      <c r="AJ1592" s="9">
        <f t="shared" si="4257"/>
        <v>9.2229431517916023</v>
      </c>
      <c r="AK1592" s="9">
        <f t="shared" si="4257"/>
        <v>6.9172073638437013</v>
      </c>
      <c r="AL1592" s="9">
        <f t="shared" si="4257"/>
        <v>4.6114715758958003</v>
      </c>
      <c r="AM1592" s="9">
        <f t="shared" si="4257"/>
        <v>2.3057357879479001</v>
      </c>
    </row>
    <row r="1593" spans="1:39" outlineLevel="2">
      <c r="A1593" s="11">
        <f>ROW()</f>
        <v>1593</v>
      </c>
      <c r="C1593" s="6" t="s">
        <v>3</v>
      </c>
      <c r="D1593" s="39"/>
      <c r="E1593" s="39"/>
      <c r="F1593" s="39"/>
      <c r="G1593" s="39"/>
      <c r="H1593" s="39"/>
      <c r="I1593" s="39"/>
      <c r="J1593" s="39"/>
      <c r="K1593" s="39"/>
      <c r="L1593" s="39"/>
      <c r="M1593" s="39"/>
      <c r="N1593" s="39"/>
      <c r="O1593" s="39"/>
      <c r="P1593" s="39"/>
      <c r="Q1593" s="39"/>
      <c r="R1593" s="39"/>
      <c r="S1593" s="39"/>
      <c r="T1593" s="9">
        <f t="shared" ref="T1593:AC1593" si="4258">T1533+T1548+T1563+T1578</f>
        <v>30.587693245633893</v>
      </c>
      <c r="U1593" s="9">
        <f t="shared" si="4258"/>
        <v>29.058308583352201</v>
      </c>
      <c r="V1593" s="9">
        <f t="shared" si="4258"/>
        <v>27.528245757367451</v>
      </c>
      <c r="W1593" s="9">
        <f t="shared" si="4258"/>
        <v>25.996494094716283</v>
      </c>
      <c r="X1593" s="9">
        <f t="shared" si="4258"/>
        <v>24.467288559732971</v>
      </c>
      <c r="Y1593" s="9">
        <f t="shared" si="4258"/>
        <v>22.938083024749659</v>
      </c>
      <c r="Z1593" s="9">
        <f t="shared" si="4258"/>
        <v>21.408877489766347</v>
      </c>
      <c r="AA1593" s="9">
        <f t="shared" si="4258"/>
        <v>19.879671954783035</v>
      </c>
      <c r="AB1593" s="9">
        <f t="shared" si="4258"/>
        <v>18.350466419799723</v>
      </c>
      <c r="AC1593" s="9">
        <f t="shared" si="4258"/>
        <v>16.821260884816411</v>
      </c>
      <c r="AD1593" s="9">
        <f t="shared" ref="AD1593:AG1593" si="4259">AD1533+AD1548+AD1563+AD1578</f>
        <v>15.292055349833101</v>
      </c>
      <c r="AE1593" s="9">
        <f t="shared" si="4259"/>
        <v>13.76284981484979</v>
      </c>
      <c r="AF1593" s="9">
        <f t="shared" si="4259"/>
        <v>12.23364427986648</v>
      </c>
      <c r="AG1593" s="9">
        <f t="shared" si="4259"/>
        <v>10.70443874488317</v>
      </c>
      <c r="AH1593" s="9">
        <f t="shared" ref="AH1593" si="4260">AH1533+AH1548+AH1563+AH1578</f>
        <v>9.1752332098998597</v>
      </c>
      <c r="AI1593" s="9">
        <f t="shared" ref="AI1593:AM1593" si="4261">AI1533+AI1548+AI1563+AI1578</f>
        <v>7.6460276749165494</v>
      </c>
      <c r="AJ1593" s="9">
        <f t="shared" si="4261"/>
        <v>6.1168221399332392</v>
      </c>
      <c r="AK1593" s="9">
        <f t="shared" si="4261"/>
        <v>4.587616604949929</v>
      </c>
      <c r="AL1593" s="9">
        <f t="shared" si="4261"/>
        <v>3.0584110699666196</v>
      </c>
      <c r="AM1593" s="9">
        <f t="shared" si="4261"/>
        <v>1.5292055349833098</v>
      </c>
    </row>
    <row r="1594" spans="1:39" outlineLevel="2">
      <c r="A1594" s="11">
        <f>ROW()</f>
        <v>1594</v>
      </c>
      <c r="C1594" s="6" t="s">
        <v>4</v>
      </c>
      <c r="D1594" s="39"/>
      <c r="E1594" s="39"/>
      <c r="F1594" s="39"/>
      <c r="G1594" s="39"/>
      <c r="H1594" s="39"/>
      <c r="I1594" s="39"/>
      <c r="J1594" s="39"/>
      <c r="K1594" s="39"/>
      <c r="L1594" s="39"/>
      <c r="M1594" s="39"/>
      <c r="N1594" s="39"/>
      <c r="O1594" s="39"/>
      <c r="P1594" s="39"/>
      <c r="Q1594" s="39"/>
      <c r="R1594" s="39"/>
      <c r="S1594" s="39"/>
      <c r="T1594" s="9">
        <f t="shared" ref="T1594:AC1594" si="4262">T1534+T1549+T1564+T1579</f>
        <v>0.34960930225343861</v>
      </c>
      <c r="U1594" s="9">
        <f t="shared" si="4262"/>
        <v>0.32630201543654269</v>
      </c>
      <c r="V1594" s="9">
        <f t="shared" si="4262"/>
        <v>0.30299472861964677</v>
      </c>
      <c r="W1594" s="9">
        <f t="shared" si="4262"/>
        <v>0.27968744180275085</v>
      </c>
      <c r="X1594" s="9">
        <f t="shared" si="4262"/>
        <v>0.25638015498585492</v>
      </c>
      <c r="Y1594" s="9">
        <f t="shared" si="4262"/>
        <v>0.23307286816895903</v>
      </c>
      <c r="Z1594" s="9">
        <f t="shared" si="4262"/>
        <v>0.20976558135206314</v>
      </c>
      <c r="AA1594" s="9">
        <f t="shared" si="4262"/>
        <v>0.18645829453516724</v>
      </c>
      <c r="AB1594" s="9">
        <f t="shared" si="4262"/>
        <v>0.16315100771827135</v>
      </c>
      <c r="AC1594" s="9">
        <f t="shared" si="4262"/>
        <v>0.13984372090137545</v>
      </c>
      <c r="AD1594" s="9">
        <f t="shared" ref="AD1594:AG1594" si="4263">AD1534+AD1549+AD1564+AD1579</f>
        <v>0.11653643408447954</v>
      </c>
      <c r="AE1594" s="9">
        <f t="shared" si="4263"/>
        <v>9.3229147267583634E-2</v>
      </c>
      <c r="AF1594" s="9">
        <f t="shared" si="4263"/>
        <v>6.9921860450687726E-2</v>
      </c>
      <c r="AG1594" s="9">
        <f t="shared" si="4263"/>
        <v>4.6614573633791817E-2</v>
      </c>
      <c r="AH1594" s="9">
        <f t="shared" ref="AH1594" si="4264">AH1534+AH1549+AH1564+AH1579</f>
        <v>2.3307286816895909E-2</v>
      </c>
      <c r="AI1594" s="9">
        <f t="shared" ref="AI1594:AM1594" si="4265">AI1534+AI1549+AI1564+AI1579</f>
        <v>0</v>
      </c>
      <c r="AJ1594" s="9">
        <f t="shared" si="4265"/>
        <v>0</v>
      </c>
      <c r="AK1594" s="9">
        <f t="shared" si="4265"/>
        <v>0</v>
      </c>
      <c r="AL1594" s="9">
        <f t="shared" si="4265"/>
        <v>0</v>
      </c>
      <c r="AM1594" s="9">
        <f t="shared" si="4265"/>
        <v>0</v>
      </c>
    </row>
    <row r="1595" spans="1:39" outlineLevel="2">
      <c r="A1595" s="11">
        <f>ROW()</f>
        <v>1595</v>
      </c>
      <c r="C1595" s="6" t="s">
        <v>5</v>
      </c>
      <c r="D1595" s="39"/>
      <c r="E1595" s="39"/>
      <c r="F1595" s="39"/>
      <c r="G1595" s="39"/>
      <c r="H1595" s="39"/>
      <c r="I1595" s="39"/>
      <c r="J1595" s="39"/>
      <c r="K1595" s="39"/>
      <c r="L1595" s="39"/>
      <c r="M1595" s="39"/>
      <c r="N1595" s="39"/>
      <c r="O1595" s="39"/>
      <c r="P1595" s="39"/>
      <c r="Q1595" s="39"/>
      <c r="R1595" s="39"/>
      <c r="S1595" s="39"/>
      <c r="T1595" s="9">
        <f t="shared" ref="T1595:AC1595" si="4266">T1535+T1550+T1565+T1580</f>
        <v>46.761417977357318</v>
      </c>
      <c r="U1595" s="9">
        <f t="shared" si="4266"/>
        <v>44.423347078489449</v>
      </c>
      <c r="V1595" s="9">
        <f t="shared" si="4266"/>
        <v>42.064436413039644</v>
      </c>
      <c r="W1595" s="9">
        <f t="shared" si="4266"/>
        <v>39.653628304886034</v>
      </c>
      <c r="X1595" s="9">
        <f t="shared" si="4266"/>
        <v>37.321061934010388</v>
      </c>
      <c r="Y1595" s="9">
        <f t="shared" si="4266"/>
        <v>34.988495563134741</v>
      </c>
      <c r="Z1595" s="9">
        <f t="shared" si="4266"/>
        <v>32.655929192259094</v>
      </c>
      <c r="AA1595" s="9">
        <f t="shared" si="4266"/>
        <v>30.323362821383444</v>
      </c>
      <c r="AB1595" s="9">
        <f t="shared" si="4266"/>
        <v>27.990796450507794</v>
      </c>
      <c r="AC1595" s="9">
        <f t="shared" si="4266"/>
        <v>25.658230079632144</v>
      </c>
      <c r="AD1595" s="9">
        <f t="shared" ref="AD1595:AG1595" si="4267">AD1535+AD1550+AD1565+AD1580</f>
        <v>23.325663708756494</v>
      </c>
      <c r="AE1595" s="9">
        <f t="shared" si="4267"/>
        <v>20.993097337880844</v>
      </c>
      <c r="AF1595" s="9">
        <f t="shared" si="4267"/>
        <v>18.660530967005194</v>
      </c>
      <c r="AG1595" s="9">
        <f t="shared" si="4267"/>
        <v>16.327964596129544</v>
      </c>
      <c r="AH1595" s="9">
        <f t="shared" ref="AH1595" si="4268">AH1535+AH1550+AH1565+AH1580</f>
        <v>13.995398225253894</v>
      </c>
      <c r="AI1595" s="9">
        <f t="shared" ref="AI1595:AM1595" si="4269">AI1535+AI1550+AI1565+AI1580</f>
        <v>11.662831854378245</v>
      </c>
      <c r="AJ1595" s="9">
        <f t="shared" si="4269"/>
        <v>9.3302654835025969</v>
      </c>
      <c r="AK1595" s="9">
        <f t="shared" si="4269"/>
        <v>6.9976991126269477</v>
      </c>
      <c r="AL1595" s="9">
        <f t="shared" si="4269"/>
        <v>4.6651327417512984</v>
      </c>
      <c r="AM1595" s="9">
        <f t="shared" si="4269"/>
        <v>2.3325663708756492</v>
      </c>
    </row>
    <row r="1596" spans="1:39" outlineLevel="2">
      <c r="A1596" s="11">
        <f>ROW()</f>
        <v>1596</v>
      </c>
      <c r="C1596" s="6" t="s">
        <v>473</v>
      </c>
      <c r="D1596" s="39"/>
      <c r="E1596" s="39"/>
      <c r="F1596" s="39"/>
      <c r="G1596" s="39"/>
      <c r="H1596" s="39"/>
      <c r="I1596" s="39"/>
      <c r="J1596" s="39"/>
      <c r="K1596" s="39"/>
      <c r="L1596" s="39"/>
      <c r="M1596" s="39"/>
      <c r="N1596" s="39"/>
      <c r="O1596" s="39"/>
      <c r="P1596" s="39"/>
      <c r="Q1596" s="39"/>
      <c r="R1596" s="39"/>
      <c r="S1596" s="39"/>
      <c r="T1596" s="9">
        <f t="shared" ref="T1596:AG1596" si="4270">T1536+T1551+T1566+T1581</f>
        <v>0</v>
      </c>
      <c r="U1596" s="9">
        <f t="shared" si="4270"/>
        <v>0</v>
      </c>
      <c r="V1596" s="9">
        <f t="shared" si="4270"/>
        <v>0</v>
      </c>
      <c r="W1596" s="9">
        <f t="shared" si="4270"/>
        <v>0</v>
      </c>
      <c r="X1596" s="9">
        <f t="shared" si="4270"/>
        <v>0</v>
      </c>
      <c r="Y1596" s="9">
        <f t="shared" si="4270"/>
        <v>0</v>
      </c>
      <c r="Z1596" s="9">
        <f t="shared" si="4270"/>
        <v>0</v>
      </c>
      <c r="AA1596" s="9">
        <f t="shared" si="4270"/>
        <v>0</v>
      </c>
      <c r="AB1596" s="9">
        <f t="shared" si="4270"/>
        <v>0</v>
      </c>
      <c r="AC1596" s="9">
        <f t="shared" si="4270"/>
        <v>0</v>
      </c>
      <c r="AD1596" s="9">
        <f t="shared" si="4270"/>
        <v>0</v>
      </c>
      <c r="AE1596" s="9">
        <f t="shared" si="4270"/>
        <v>0</v>
      </c>
      <c r="AF1596" s="9">
        <f t="shared" si="4270"/>
        <v>0</v>
      </c>
      <c r="AG1596" s="9">
        <f t="shared" si="4270"/>
        <v>0</v>
      </c>
      <c r="AH1596" s="9">
        <f t="shared" ref="AH1596" si="4271">AH1536+AH1551+AH1566+AH1581</f>
        <v>0</v>
      </c>
      <c r="AI1596" s="9">
        <f t="shared" ref="AI1596:AM1596" si="4272">AI1536+AI1551+AI1566+AI1581</f>
        <v>0</v>
      </c>
      <c r="AJ1596" s="9">
        <f t="shared" si="4272"/>
        <v>0</v>
      </c>
      <c r="AK1596" s="9">
        <f t="shared" si="4272"/>
        <v>0</v>
      </c>
      <c r="AL1596" s="9">
        <f t="shared" si="4272"/>
        <v>0</v>
      </c>
      <c r="AM1596" s="9">
        <f t="shared" si="4272"/>
        <v>0</v>
      </c>
    </row>
    <row r="1597" spans="1:39" outlineLevel="2">
      <c r="A1597" s="11">
        <f>ROW()</f>
        <v>1597</v>
      </c>
      <c r="C1597" s="6" t="s">
        <v>474</v>
      </c>
      <c r="D1597" s="39"/>
      <c r="E1597" s="39"/>
      <c r="F1597" s="39"/>
      <c r="G1597" s="39"/>
      <c r="H1597" s="39"/>
      <c r="I1597" s="39"/>
      <c r="J1597" s="39"/>
      <c r="K1597" s="39"/>
      <c r="L1597" s="39"/>
      <c r="M1597" s="39"/>
      <c r="N1597" s="39"/>
      <c r="O1597" s="39"/>
      <c r="P1597" s="39"/>
      <c r="Q1597" s="39"/>
      <c r="R1597" s="39"/>
      <c r="S1597" s="39"/>
      <c r="T1597" s="9">
        <f t="shared" ref="T1597:AG1597" si="4273">T1537+T1552+T1567+T1582</f>
        <v>0</v>
      </c>
      <c r="U1597" s="9">
        <f t="shared" si="4273"/>
        <v>0</v>
      </c>
      <c r="V1597" s="9">
        <f t="shared" si="4273"/>
        <v>0</v>
      </c>
      <c r="W1597" s="9">
        <f t="shared" si="4273"/>
        <v>0</v>
      </c>
      <c r="X1597" s="9">
        <f t="shared" si="4273"/>
        <v>0</v>
      </c>
      <c r="Y1597" s="9">
        <f t="shared" si="4273"/>
        <v>0</v>
      </c>
      <c r="Z1597" s="9">
        <f t="shared" si="4273"/>
        <v>0</v>
      </c>
      <c r="AA1597" s="9">
        <f t="shared" si="4273"/>
        <v>0</v>
      </c>
      <c r="AB1597" s="9">
        <f t="shared" si="4273"/>
        <v>0</v>
      </c>
      <c r="AC1597" s="9">
        <f t="shared" si="4273"/>
        <v>0</v>
      </c>
      <c r="AD1597" s="9">
        <f t="shared" si="4273"/>
        <v>0</v>
      </c>
      <c r="AE1597" s="9">
        <f t="shared" si="4273"/>
        <v>0</v>
      </c>
      <c r="AF1597" s="9">
        <f t="shared" si="4273"/>
        <v>0</v>
      </c>
      <c r="AG1597" s="9">
        <f t="shared" si="4273"/>
        <v>0</v>
      </c>
      <c r="AH1597" s="9">
        <f t="shared" ref="AH1597" si="4274">AH1537+AH1552+AH1567+AH1582</f>
        <v>0</v>
      </c>
      <c r="AI1597" s="9">
        <f t="shared" ref="AI1597:AM1597" si="4275">AI1537+AI1552+AI1567+AI1582</f>
        <v>0</v>
      </c>
      <c r="AJ1597" s="9">
        <f t="shared" si="4275"/>
        <v>0</v>
      </c>
      <c r="AK1597" s="9">
        <f t="shared" si="4275"/>
        <v>0</v>
      </c>
      <c r="AL1597" s="9">
        <f t="shared" si="4275"/>
        <v>0</v>
      </c>
      <c r="AM1597" s="9">
        <f t="shared" si="4275"/>
        <v>0</v>
      </c>
    </row>
    <row r="1598" spans="1:39" outlineLevel="2">
      <c r="A1598" s="11">
        <f>ROW()</f>
        <v>1598</v>
      </c>
      <c r="C1598" s="6" t="s">
        <v>477</v>
      </c>
      <c r="D1598" s="39"/>
      <c r="E1598" s="39"/>
      <c r="F1598" s="39"/>
      <c r="G1598" s="39"/>
      <c r="H1598" s="39"/>
      <c r="I1598" s="39"/>
      <c r="J1598" s="39"/>
      <c r="K1598" s="39"/>
      <c r="L1598" s="39"/>
      <c r="M1598" s="39"/>
      <c r="N1598" s="39"/>
      <c r="O1598" s="39"/>
      <c r="P1598" s="39"/>
      <c r="Q1598" s="39"/>
      <c r="R1598" s="39"/>
      <c r="S1598" s="39"/>
      <c r="T1598" s="9">
        <f t="shared" ref="T1598:AG1598" si="4276">T1538+T1553+T1568+T1583</f>
        <v>0</v>
      </c>
      <c r="U1598" s="9">
        <f t="shared" si="4276"/>
        <v>0</v>
      </c>
      <c r="V1598" s="9">
        <f t="shared" si="4276"/>
        <v>0</v>
      </c>
      <c r="W1598" s="9">
        <f t="shared" si="4276"/>
        <v>0</v>
      </c>
      <c r="X1598" s="9">
        <f t="shared" si="4276"/>
        <v>0</v>
      </c>
      <c r="Y1598" s="9">
        <f t="shared" si="4276"/>
        <v>0</v>
      </c>
      <c r="Z1598" s="9">
        <f t="shared" si="4276"/>
        <v>0</v>
      </c>
      <c r="AA1598" s="9">
        <f t="shared" si="4276"/>
        <v>0</v>
      </c>
      <c r="AB1598" s="9">
        <f t="shared" si="4276"/>
        <v>0</v>
      </c>
      <c r="AC1598" s="9">
        <f t="shared" si="4276"/>
        <v>0</v>
      </c>
      <c r="AD1598" s="9">
        <f t="shared" si="4276"/>
        <v>0</v>
      </c>
      <c r="AE1598" s="9">
        <f t="shared" si="4276"/>
        <v>0</v>
      </c>
      <c r="AF1598" s="9">
        <f t="shared" si="4276"/>
        <v>0</v>
      </c>
      <c r="AG1598" s="9">
        <f t="shared" si="4276"/>
        <v>0</v>
      </c>
      <c r="AH1598" s="9">
        <f t="shared" ref="AH1598" si="4277">AH1538+AH1553+AH1568+AH1583</f>
        <v>0</v>
      </c>
      <c r="AI1598" s="9">
        <f t="shared" ref="AI1598:AM1598" si="4278">AI1538+AI1553+AI1568+AI1583</f>
        <v>0</v>
      </c>
      <c r="AJ1598" s="9">
        <f t="shared" si="4278"/>
        <v>0</v>
      </c>
      <c r="AK1598" s="9">
        <f t="shared" si="4278"/>
        <v>0</v>
      </c>
      <c r="AL1598" s="9">
        <f t="shared" si="4278"/>
        <v>0</v>
      </c>
      <c r="AM1598" s="9">
        <f t="shared" si="4278"/>
        <v>0</v>
      </c>
    </row>
    <row r="1599" spans="1:39" outlineLevel="2">
      <c r="A1599" s="11">
        <f>ROW()</f>
        <v>1599</v>
      </c>
      <c r="C1599" s="6" t="s">
        <v>511</v>
      </c>
      <c r="D1599" s="39"/>
      <c r="E1599" s="39"/>
      <c r="F1599" s="39"/>
      <c r="G1599" s="39"/>
      <c r="H1599" s="39"/>
      <c r="I1599" s="39"/>
      <c r="J1599" s="39"/>
      <c r="K1599" s="39"/>
      <c r="L1599" s="39"/>
      <c r="M1599" s="39"/>
      <c r="N1599" s="39"/>
      <c r="O1599" s="39"/>
      <c r="P1599" s="39"/>
      <c r="Q1599" s="39"/>
      <c r="R1599" s="39"/>
      <c r="S1599" s="39"/>
      <c r="T1599" s="9">
        <f t="shared" ref="T1599:AG1599" si="4279">T1539+T1554+T1569+T1584</f>
        <v>3.0409407109845787</v>
      </c>
      <c r="U1599" s="9">
        <f t="shared" si="4279"/>
        <v>2.8888936754353498</v>
      </c>
      <c r="V1599" s="9">
        <f t="shared" si="4279"/>
        <v>2.7368466398861209</v>
      </c>
      <c r="W1599" s="9">
        <f t="shared" si="4279"/>
        <v>2.5847996043368919</v>
      </c>
      <c r="X1599" s="9">
        <f t="shared" si="4279"/>
        <v>2.432752568787663</v>
      </c>
      <c r="Y1599" s="9">
        <f t="shared" si="4279"/>
        <v>2.2807055332384341</v>
      </c>
      <c r="Z1599" s="9">
        <f t="shared" si="4279"/>
        <v>2.1286584976892051</v>
      </c>
      <c r="AA1599" s="9">
        <f t="shared" si="4279"/>
        <v>1.9766114621399762</v>
      </c>
      <c r="AB1599" s="9">
        <f t="shared" si="4279"/>
        <v>1.8245644265907472</v>
      </c>
      <c r="AC1599" s="9">
        <f t="shared" si="4279"/>
        <v>1.6725173910415183</v>
      </c>
      <c r="AD1599" s="9">
        <f t="shared" si="4279"/>
        <v>1.5204703554922894</v>
      </c>
      <c r="AE1599" s="9">
        <f t="shared" si="4279"/>
        <v>1.3684233199430604</v>
      </c>
      <c r="AF1599" s="9">
        <f t="shared" si="4279"/>
        <v>1.2163762843938315</v>
      </c>
      <c r="AG1599" s="9">
        <f t="shared" si="4279"/>
        <v>1.0643292488446026</v>
      </c>
      <c r="AH1599" s="9">
        <f t="shared" ref="AH1599" si="4280">AH1539+AH1554+AH1569+AH1584</f>
        <v>0.91228221329537362</v>
      </c>
      <c r="AI1599" s="9">
        <f t="shared" ref="AI1599:AM1599" si="4281">AI1539+AI1554+AI1569+AI1584</f>
        <v>0.76023517774614469</v>
      </c>
      <c r="AJ1599" s="9">
        <f t="shared" si="4281"/>
        <v>0.60818814219691575</v>
      </c>
      <c r="AK1599" s="9">
        <f t="shared" si="4281"/>
        <v>0.45614110664768681</v>
      </c>
      <c r="AL1599" s="9">
        <f t="shared" si="4281"/>
        <v>0.30409407109845787</v>
      </c>
      <c r="AM1599" s="9">
        <f t="shared" si="4281"/>
        <v>0.15204703554922894</v>
      </c>
    </row>
    <row r="1600" spans="1:39" outlineLevel="2">
      <c r="A1600" s="11">
        <f>ROW()</f>
        <v>1600</v>
      </c>
      <c r="C1600" s="6" t="s">
        <v>655</v>
      </c>
      <c r="D1600" s="39"/>
      <c r="E1600" s="39"/>
      <c r="F1600" s="39"/>
      <c r="G1600" s="39"/>
      <c r="H1600" s="39"/>
      <c r="I1600" s="39"/>
      <c r="J1600" s="39"/>
      <c r="K1600" s="39"/>
      <c r="L1600" s="39"/>
      <c r="M1600" s="39"/>
      <c r="N1600" s="39"/>
      <c r="O1600" s="39"/>
      <c r="P1600" s="39"/>
      <c r="Q1600" s="39"/>
      <c r="R1600" s="39"/>
      <c r="S1600" s="39"/>
      <c r="T1600" s="9">
        <f t="shared" ref="T1600:AM1600" si="4282">T1540+T1555+T1570+T1585</f>
        <v>0</v>
      </c>
      <c r="U1600" s="9">
        <f t="shared" si="4282"/>
        <v>0</v>
      </c>
      <c r="V1600" s="9">
        <f t="shared" si="4282"/>
        <v>0</v>
      </c>
      <c r="W1600" s="9">
        <f t="shared" si="4282"/>
        <v>0</v>
      </c>
      <c r="X1600" s="9">
        <f t="shared" si="4282"/>
        <v>0</v>
      </c>
      <c r="Y1600" s="9">
        <f t="shared" si="4282"/>
        <v>0</v>
      </c>
      <c r="Z1600" s="9">
        <f t="shared" si="4282"/>
        <v>0</v>
      </c>
      <c r="AA1600" s="9">
        <f t="shared" si="4282"/>
        <v>0</v>
      </c>
      <c r="AB1600" s="9">
        <f t="shared" si="4282"/>
        <v>0</v>
      </c>
      <c r="AC1600" s="9">
        <f t="shared" si="4282"/>
        <v>0</v>
      </c>
      <c r="AD1600" s="9">
        <f t="shared" si="4282"/>
        <v>0</v>
      </c>
      <c r="AE1600" s="9">
        <f t="shared" si="4282"/>
        <v>0</v>
      </c>
      <c r="AF1600" s="9">
        <f t="shared" si="4282"/>
        <v>0</v>
      </c>
      <c r="AG1600" s="9">
        <f t="shared" si="4282"/>
        <v>0</v>
      </c>
      <c r="AH1600" s="9">
        <f t="shared" si="4282"/>
        <v>0</v>
      </c>
      <c r="AI1600" s="9">
        <f t="shared" si="4282"/>
        <v>0</v>
      </c>
      <c r="AJ1600" s="9">
        <f t="shared" si="4282"/>
        <v>0</v>
      </c>
      <c r="AK1600" s="9">
        <f t="shared" si="4282"/>
        <v>0</v>
      </c>
      <c r="AL1600" s="9">
        <f t="shared" si="4282"/>
        <v>0</v>
      </c>
      <c r="AM1600" s="9">
        <f t="shared" si="4282"/>
        <v>0</v>
      </c>
    </row>
    <row r="1601" spans="1:39" outlineLevel="2">
      <c r="A1601" s="11">
        <f>ROW()</f>
        <v>1601</v>
      </c>
      <c r="C1601" s="6" t="s">
        <v>656</v>
      </c>
      <c r="D1601" s="39"/>
      <c r="E1601" s="39"/>
      <c r="F1601" s="39"/>
      <c r="G1601" s="39"/>
      <c r="H1601" s="39"/>
      <c r="I1601" s="39"/>
      <c r="J1601" s="39"/>
      <c r="K1601" s="39"/>
      <c r="L1601" s="39"/>
      <c r="M1601" s="39"/>
      <c r="N1601" s="39"/>
      <c r="O1601" s="39"/>
      <c r="P1601" s="39"/>
      <c r="Q1601" s="39"/>
      <c r="R1601" s="39"/>
      <c r="S1601" s="3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</row>
    <row r="1602" spans="1:39" outlineLevel="2">
      <c r="A1602" s="11">
        <f>ROW()</f>
        <v>1602</v>
      </c>
      <c r="C1602" s="6" t="s">
        <v>667</v>
      </c>
      <c r="D1602" s="39"/>
      <c r="E1602" s="39"/>
      <c r="F1602" s="39"/>
      <c r="G1602" s="39"/>
      <c r="H1602" s="39"/>
      <c r="I1602" s="39"/>
      <c r="J1602" s="39"/>
      <c r="K1602" s="39"/>
      <c r="L1602" s="39"/>
      <c r="M1602" s="39"/>
      <c r="N1602" s="39"/>
      <c r="O1602" s="39"/>
      <c r="P1602" s="39"/>
      <c r="Q1602" s="39"/>
      <c r="R1602" s="39"/>
      <c r="S1602" s="3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</row>
    <row r="1603" spans="1:39" outlineLevel="2">
      <c r="A1603" s="11">
        <f>ROW()</f>
        <v>1603</v>
      </c>
      <c r="C1603" s="6" t="s">
        <v>212</v>
      </c>
      <c r="D1603" s="39"/>
      <c r="E1603" s="39"/>
      <c r="F1603" s="39"/>
      <c r="G1603" s="39"/>
      <c r="H1603" s="39"/>
      <c r="I1603" s="39"/>
      <c r="J1603" s="39"/>
      <c r="K1603" s="39"/>
      <c r="L1603" s="39"/>
      <c r="M1603" s="39"/>
      <c r="N1603" s="39"/>
      <c r="O1603" s="39"/>
      <c r="P1603" s="39"/>
      <c r="Q1603" s="39"/>
      <c r="R1603" s="39"/>
      <c r="S1603" s="39"/>
      <c r="T1603" s="9">
        <f t="shared" ref="T1603:AC1603" si="4283">T1543+T1558+T1573+T1588</f>
        <v>-1.6308843332665156E-2</v>
      </c>
      <c r="U1603" s="9">
        <f t="shared" si="4283"/>
        <v>-1.6308843332665156E-2</v>
      </c>
      <c r="V1603" s="9">
        <f t="shared" si="4283"/>
        <v>-1.6308843332665156E-2</v>
      </c>
      <c r="W1603" s="9">
        <f t="shared" si="4283"/>
        <v>-1.6308843332665156E-2</v>
      </c>
      <c r="X1603" s="9">
        <f t="shared" si="4283"/>
        <v>-1.6308843332665156E-2</v>
      </c>
      <c r="Y1603" s="9">
        <f t="shared" si="4283"/>
        <v>-1.6308843332665156E-2</v>
      </c>
      <c r="Z1603" s="9">
        <f t="shared" si="4283"/>
        <v>-1.6308843332665156E-2</v>
      </c>
      <c r="AA1603" s="9">
        <f t="shared" si="4283"/>
        <v>-1.6308843332665156E-2</v>
      </c>
      <c r="AB1603" s="9">
        <f t="shared" si="4283"/>
        <v>-1.6308843332665156E-2</v>
      </c>
      <c r="AC1603" s="9">
        <f t="shared" si="4283"/>
        <v>-1.6308843332665156E-2</v>
      </c>
      <c r="AD1603" s="9">
        <f t="shared" ref="AD1603:AG1603" si="4284">AD1543+AD1558+AD1573+AD1588</f>
        <v>-1.6308843332665156E-2</v>
      </c>
      <c r="AE1603" s="9">
        <f t="shared" si="4284"/>
        <v>-1.6308843332665156E-2</v>
      </c>
      <c r="AF1603" s="9">
        <f t="shared" si="4284"/>
        <v>-1.6308843332665156E-2</v>
      </c>
      <c r="AG1603" s="9">
        <f t="shared" si="4284"/>
        <v>-1.6308843332665156E-2</v>
      </c>
      <c r="AH1603" s="9">
        <f t="shared" ref="AH1603" si="4285">AH1543+AH1558+AH1573+AH1588</f>
        <v>-1.6308843332665156E-2</v>
      </c>
      <c r="AI1603" s="9">
        <f t="shared" ref="AI1603:AM1603" si="4286">AI1543+AI1558+AI1573+AI1588</f>
        <v>-1.6308843332665156E-2</v>
      </c>
      <c r="AJ1603" s="9">
        <f t="shared" si="4286"/>
        <v>-1.6308843332665156E-2</v>
      </c>
      <c r="AK1603" s="9">
        <f t="shared" si="4286"/>
        <v>-1.6308843332665156E-2</v>
      </c>
      <c r="AL1603" s="9">
        <f t="shared" si="4286"/>
        <v>-1.6308843332665156E-2</v>
      </c>
      <c r="AM1603" s="9">
        <f t="shared" si="4286"/>
        <v>-1.6308843332665156E-2</v>
      </c>
    </row>
    <row r="1604" spans="1:39" outlineLevel="2">
      <c r="A1604" s="11">
        <f>ROW()</f>
        <v>1604</v>
      </c>
      <c r="C1604" s="30" t="s">
        <v>362</v>
      </c>
      <c r="D1604" s="90"/>
      <c r="E1604" s="90"/>
      <c r="F1604" s="90"/>
      <c r="G1604" s="90"/>
      <c r="H1604" s="90"/>
      <c r="I1604" s="90"/>
      <c r="J1604" s="90"/>
      <c r="K1604" s="90"/>
      <c r="L1604" s="90"/>
      <c r="M1604" s="90"/>
      <c r="N1604" s="90"/>
      <c r="O1604" s="90"/>
      <c r="P1604" s="90"/>
      <c r="Q1604" s="90"/>
      <c r="R1604" s="90"/>
      <c r="S1604" s="90"/>
      <c r="T1604" s="15">
        <f t="shared" ref="T1604:AC1604" si="4287">T1544+T1559+T1574+T1589</f>
        <v>0</v>
      </c>
      <c r="U1604" s="15">
        <f t="shared" si="4287"/>
        <v>0</v>
      </c>
      <c r="V1604" s="15">
        <f t="shared" si="4287"/>
        <v>0</v>
      </c>
      <c r="W1604" s="15">
        <f t="shared" si="4287"/>
        <v>0</v>
      </c>
      <c r="X1604" s="15">
        <f t="shared" si="4287"/>
        <v>0</v>
      </c>
      <c r="Y1604" s="15">
        <f t="shared" si="4287"/>
        <v>0</v>
      </c>
      <c r="Z1604" s="15">
        <f t="shared" si="4287"/>
        <v>0</v>
      </c>
      <c r="AA1604" s="15">
        <f t="shared" si="4287"/>
        <v>0</v>
      </c>
      <c r="AB1604" s="15">
        <f t="shared" si="4287"/>
        <v>0</v>
      </c>
      <c r="AC1604" s="15">
        <f t="shared" si="4287"/>
        <v>0</v>
      </c>
      <c r="AD1604" s="15">
        <f t="shared" ref="AD1604:AG1604" si="4288">AD1544+AD1559+AD1574+AD1589</f>
        <v>0</v>
      </c>
      <c r="AE1604" s="15">
        <f t="shared" si="4288"/>
        <v>0</v>
      </c>
      <c r="AF1604" s="15">
        <f t="shared" si="4288"/>
        <v>0</v>
      </c>
      <c r="AG1604" s="15">
        <f t="shared" si="4288"/>
        <v>0</v>
      </c>
      <c r="AH1604" s="15">
        <f t="shared" ref="AH1604" si="4289">AH1544+AH1559+AH1574+AH1589</f>
        <v>0</v>
      </c>
      <c r="AI1604" s="15">
        <f t="shared" ref="AI1604:AM1604" si="4290">AI1544+AI1559+AI1574+AI1589</f>
        <v>0</v>
      </c>
      <c r="AJ1604" s="15">
        <f t="shared" si="4290"/>
        <v>0</v>
      </c>
      <c r="AK1604" s="15">
        <f t="shared" si="4290"/>
        <v>0</v>
      </c>
      <c r="AL1604" s="15">
        <f t="shared" si="4290"/>
        <v>0</v>
      </c>
      <c r="AM1604" s="15">
        <f t="shared" si="4290"/>
        <v>0</v>
      </c>
    </row>
    <row r="1605" spans="1:39" outlineLevel="2">
      <c r="A1605" s="11">
        <f>ROW()</f>
        <v>1605</v>
      </c>
      <c r="C1605" s="6" t="s">
        <v>1</v>
      </c>
      <c r="D1605" s="39"/>
      <c r="E1605" s="39"/>
      <c r="F1605" s="39"/>
      <c r="G1605" s="39"/>
      <c r="H1605" s="39"/>
      <c r="I1605" s="39"/>
      <c r="J1605" s="39"/>
      <c r="K1605" s="39"/>
      <c r="L1605" s="39"/>
      <c r="M1605" s="39"/>
      <c r="N1605" s="39"/>
      <c r="O1605" s="39"/>
      <c r="P1605" s="39"/>
      <c r="Q1605" s="39"/>
      <c r="R1605" s="39"/>
      <c r="S1605" s="39"/>
      <c r="T1605" s="9">
        <f t="shared" ref="T1605:U1605" si="4291">SUM(T1592:T1604)</f>
        <v>126.83806815185463</v>
      </c>
      <c r="U1605" s="9">
        <f t="shared" si="4291"/>
        <v>120.48952248039103</v>
      </c>
      <c r="V1605" s="9">
        <f t="shared" ref="V1605" si="4292">SUM(V1592:V1604)</f>
        <v>114.11945887864243</v>
      </c>
      <c r="W1605" s="9">
        <f t="shared" ref="W1605" si="4293">SUM(W1592:W1604)</f>
        <v>107.69580899752361</v>
      </c>
      <c r="X1605" s="9">
        <f t="shared" ref="X1605" si="4294">SUM(X1592:X1604)</f>
        <v>101.35294698135064</v>
      </c>
      <c r="Y1605" s="9">
        <f t="shared" ref="Y1605" si="4295">SUM(Y1592:Y1604)</f>
        <v>95.010084965177654</v>
      </c>
      <c r="Z1605" s="9">
        <f t="shared" ref="Z1605" si="4296">SUM(Z1592:Z1604)</f>
        <v>88.667222949004667</v>
      </c>
      <c r="AA1605" s="9">
        <f t="shared" ref="AA1605" si="4297">SUM(AA1592:AA1604)</f>
        <v>82.324360932831667</v>
      </c>
      <c r="AB1605" s="9">
        <f t="shared" ref="AB1605" si="4298">SUM(AB1592:AB1604)</f>
        <v>75.981498916658694</v>
      </c>
      <c r="AC1605" s="9">
        <f t="shared" ref="AC1605:AG1605" si="4299">SUM(AC1592:AC1604)</f>
        <v>69.638636900485707</v>
      </c>
      <c r="AD1605" s="9">
        <f t="shared" si="4299"/>
        <v>63.295774884312706</v>
      </c>
      <c r="AE1605" s="9">
        <f t="shared" si="4299"/>
        <v>56.952912868139734</v>
      </c>
      <c r="AF1605" s="9">
        <f t="shared" si="4299"/>
        <v>50.610050851966733</v>
      </c>
      <c r="AG1605" s="9">
        <f t="shared" si="4299"/>
        <v>44.267188835793746</v>
      </c>
      <c r="AH1605" s="9">
        <f t="shared" ref="AH1605" si="4300">SUM(AH1592:AH1604)</f>
        <v>37.924326819620759</v>
      </c>
      <c r="AI1605" s="9">
        <f t="shared" ref="AI1605:AM1605" si="4301">SUM(AI1592:AI1604)</f>
        <v>31.58146480344778</v>
      </c>
      <c r="AJ1605" s="9">
        <f t="shared" si="4301"/>
        <v>25.261910074091688</v>
      </c>
      <c r="AK1605" s="9">
        <f t="shared" si="4301"/>
        <v>18.942355344735596</v>
      </c>
      <c r="AL1605" s="9">
        <f t="shared" si="4301"/>
        <v>12.622800615379512</v>
      </c>
      <c r="AM1605" s="9">
        <f t="shared" si="4301"/>
        <v>6.3032458860234231</v>
      </c>
    </row>
    <row r="1606" spans="1:39" outlineLevel="3">
      <c r="A1606" s="11">
        <f>ROW()</f>
        <v>1606</v>
      </c>
      <c r="B1606" s="343" t="s">
        <v>658</v>
      </c>
      <c r="D1606" s="39"/>
      <c r="E1606" s="39"/>
      <c r="F1606" s="39"/>
      <c r="G1606" s="39"/>
      <c r="H1606" s="39"/>
      <c r="I1606" s="39"/>
      <c r="J1606" s="39"/>
      <c r="K1606" s="39"/>
      <c r="L1606" s="39"/>
      <c r="M1606" s="39"/>
      <c r="N1606" s="39"/>
      <c r="O1606" s="39"/>
      <c r="P1606" s="39"/>
      <c r="Q1606" s="39"/>
      <c r="R1606" s="39"/>
      <c r="S1606" s="39"/>
      <c r="T1606" s="39"/>
      <c r="U1606" s="39"/>
      <c r="V1606" s="39"/>
      <c r="W1606" s="39"/>
      <c r="X1606" s="39"/>
      <c r="Y1606" s="39"/>
      <c r="Z1606" s="39"/>
      <c r="AA1606" s="39"/>
      <c r="AB1606" s="39"/>
      <c r="AC1606" s="39"/>
      <c r="AD1606" s="39"/>
      <c r="AE1606" s="39"/>
      <c r="AF1606" s="39"/>
      <c r="AG1606" s="39"/>
      <c r="AH1606" s="39"/>
      <c r="AI1606" s="39"/>
      <c r="AJ1606" s="39"/>
      <c r="AK1606" s="39"/>
      <c r="AL1606" s="39"/>
      <c r="AM1606" s="39"/>
    </row>
    <row r="1607" spans="1:39" outlineLevel="3">
      <c r="A1607" s="11">
        <f>ROW()</f>
        <v>1607</v>
      </c>
      <c r="C1607" s="6" t="s">
        <v>2</v>
      </c>
      <c r="D1607" s="39"/>
      <c r="E1607" s="39"/>
      <c r="F1607" s="39"/>
      <c r="G1607" s="39"/>
      <c r="H1607" s="39"/>
      <c r="I1607" s="39"/>
      <c r="J1607" s="39"/>
      <c r="K1607" s="39"/>
      <c r="L1607" s="39"/>
      <c r="M1607" s="39"/>
      <c r="N1607" s="39"/>
      <c r="O1607" s="39"/>
      <c r="P1607" s="39"/>
      <c r="Q1607" s="39"/>
      <c r="R1607" s="39"/>
      <c r="S1607" s="9"/>
      <c r="T1607" s="39"/>
      <c r="U1607" s="39"/>
      <c r="V1607" s="39"/>
      <c r="W1607" s="39"/>
      <c r="X1607" s="9"/>
      <c r="Y1607" s="39"/>
      <c r="Z1607" s="39"/>
      <c r="AA1607" s="39"/>
      <c r="AB1607" s="39"/>
      <c r="AC1607" s="39"/>
      <c r="AD1607" s="39"/>
      <c r="AE1607" s="39"/>
      <c r="AF1607" s="39"/>
      <c r="AG1607" s="39"/>
      <c r="AH1607" s="39"/>
      <c r="AI1607" s="39"/>
      <c r="AJ1607" s="39"/>
      <c r="AK1607" s="39"/>
      <c r="AL1607" s="39"/>
      <c r="AM1607" s="39"/>
    </row>
    <row r="1608" spans="1:39" outlineLevel="3">
      <c r="A1608" s="11">
        <f>ROW()</f>
        <v>1608</v>
      </c>
      <c r="C1608" s="6" t="s">
        <v>3</v>
      </c>
      <c r="D1608" s="39"/>
      <c r="E1608" s="39"/>
      <c r="F1608" s="39"/>
      <c r="G1608" s="39"/>
      <c r="H1608" s="39"/>
      <c r="I1608" s="39"/>
      <c r="J1608" s="39"/>
      <c r="K1608" s="39"/>
      <c r="L1608" s="39"/>
      <c r="M1608" s="39"/>
      <c r="N1608" s="39"/>
      <c r="O1608" s="39"/>
      <c r="P1608" s="39"/>
      <c r="Q1608" s="39"/>
      <c r="R1608" s="39"/>
      <c r="S1608" s="9"/>
      <c r="T1608" s="39"/>
      <c r="U1608" s="39"/>
      <c r="V1608" s="39"/>
      <c r="W1608" s="39"/>
      <c r="X1608" s="9"/>
      <c r="Y1608" s="39"/>
      <c r="Z1608" s="39"/>
      <c r="AA1608" s="39"/>
      <c r="AB1608" s="39"/>
      <c r="AC1608" s="39"/>
      <c r="AD1608" s="39"/>
      <c r="AE1608" s="39"/>
      <c r="AF1608" s="39"/>
      <c r="AG1608" s="39"/>
      <c r="AH1608" s="39"/>
      <c r="AI1608" s="39"/>
      <c r="AJ1608" s="39"/>
      <c r="AK1608" s="39"/>
      <c r="AL1608" s="39"/>
      <c r="AM1608" s="39"/>
    </row>
    <row r="1609" spans="1:39" outlineLevel="3">
      <c r="A1609" s="11">
        <f>ROW()</f>
        <v>1609</v>
      </c>
      <c r="C1609" s="6" t="s">
        <v>4</v>
      </c>
      <c r="D1609" s="39"/>
      <c r="E1609" s="39"/>
      <c r="F1609" s="39"/>
      <c r="G1609" s="39"/>
      <c r="H1609" s="39"/>
      <c r="I1609" s="39"/>
      <c r="J1609" s="39"/>
      <c r="K1609" s="39"/>
      <c r="L1609" s="39"/>
      <c r="M1609" s="39"/>
      <c r="N1609" s="39"/>
      <c r="O1609" s="39"/>
      <c r="P1609" s="39"/>
      <c r="Q1609" s="39"/>
      <c r="R1609" s="39"/>
      <c r="S1609" s="9"/>
      <c r="T1609" s="39"/>
      <c r="U1609" s="39"/>
      <c r="V1609" s="39"/>
      <c r="W1609" s="39"/>
      <c r="X1609" s="9"/>
      <c r="Y1609" s="39"/>
      <c r="Z1609" s="39"/>
      <c r="AA1609" s="39"/>
      <c r="AB1609" s="39"/>
      <c r="AC1609" s="39"/>
      <c r="AD1609" s="39"/>
      <c r="AE1609" s="39"/>
      <c r="AF1609" s="39"/>
      <c r="AG1609" s="39"/>
      <c r="AH1609" s="39"/>
      <c r="AI1609" s="39"/>
      <c r="AJ1609" s="39"/>
      <c r="AK1609" s="39"/>
      <c r="AL1609" s="39"/>
      <c r="AM1609" s="39"/>
    </row>
    <row r="1610" spans="1:39" outlineLevel="3">
      <c r="A1610" s="11">
        <f>ROW()</f>
        <v>1610</v>
      </c>
      <c r="C1610" s="6" t="s">
        <v>5</v>
      </c>
      <c r="D1610" s="39"/>
      <c r="E1610" s="39"/>
      <c r="F1610" s="39"/>
      <c r="G1610" s="39"/>
      <c r="H1610" s="39"/>
      <c r="I1610" s="39"/>
      <c r="J1610" s="39"/>
      <c r="K1610" s="39"/>
      <c r="L1610" s="39"/>
      <c r="M1610" s="39"/>
      <c r="N1610" s="39"/>
      <c r="O1610" s="39"/>
      <c r="P1610" s="39"/>
      <c r="Q1610" s="39"/>
      <c r="R1610" s="39"/>
      <c r="S1610" s="9"/>
      <c r="T1610" s="39"/>
      <c r="U1610" s="39"/>
      <c r="V1610" s="39"/>
      <c r="W1610" s="39"/>
      <c r="X1610" s="9"/>
      <c r="Y1610" s="39"/>
      <c r="Z1610" s="39"/>
      <c r="AA1610" s="39"/>
      <c r="AB1610" s="39"/>
      <c r="AC1610" s="39"/>
      <c r="AD1610" s="39"/>
      <c r="AE1610" s="39"/>
      <c r="AF1610" s="39"/>
      <c r="AG1610" s="39"/>
      <c r="AH1610" s="39"/>
      <c r="AI1610" s="39"/>
      <c r="AJ1610" s="39"/>
      <c r="AK1610" s="39"/>
      <c r="AL1610" s="39"/>
      <c r="AM1610" s="39"/>
    </row>
    <row r="1611" spans="1:39" outlineLevel="3">
      <c r="A1611" s="11">
        <f>ROW()</f>
        <v>1611</v>
      </c>
      <c r="C1611" s="6" t="s">
        <v>473</v>
      </c>
      <c r="D1611" s="39"/>
      <c r="E1611" s="39"/>
      <c r="F1611" s="39"/>
      <c r="G1611" s="39"/>
      <c r="H1611" s="39"/>
      <c r="I1611" s="39"/>
      <c r="J1611" s="39"/>
      <c r="K1611" s="39"/>
      <c r="L1611" s="39"/>
      <c r="M1611" s="39"/>
      <c r="N1611" s="39"/>
      <c r="O1611" s="39"/>
      <c r="P1611" s="39"/>
      <c r="Q1611" s="39"/>
      <c r="R1611" s="39"/>
      <c r="S1611" s="9"/>
      <c r="T1611" s="39"/>
      <c r="U1611" s="39"/>
      <c r="V1611" s="39"/>
      <c r="W1611" s="39"/>
      <c r="X1611" s="9"/>
      <c r="Y1611" s="39"/>
      <c r="Z1611" s="39"/>
      <c r="AA1611" s="39"/>
      <c r="AB1611" s="39"/>
      <c r="AC1611" s="39"/>
      <c r="AD1611" s="39"/>
      <c r="AE1611" s="39"/>
      <c r="AF1611" s="39"/>
      <c r="AG1611" s="39"/>
      <c r="AH1611" s="39"/>
      <c r="AI1611" s="39"/>
      <c r="AJ1611" s="39"/>
      <c r="AK1611" s="39"/>
      <c r="AL1611" s="39"/>
      <c r="AM1611" s="39"/>
    </row>
    <row r="1612" spans="1:39" outlineLevel="3">
      <c r="A1612" s="11">
        <f>ROW()</f>
        <v>1612</v>
      </c>
      <c r="C1612" s="6" t="s">
        <v>474</v>
      </c>
      <c r="D1612" s="39"/>
      <c r="E1612" s="39"/>
      <c r="F1612" s="39"/>
      <c r="G1612" s="39"/>
      <c r="H1612" s="39"/>
      <c r="I1612" s="39"/>
      <c r="J1612" s="39"/>
      <c r="K1612" s="39"/>
      <c r="L1612" s="39"/>
      <c r="M1612" s="39"/>
      <c r="N1612" s="39"/>
      <c r="O1612" s="39"/>
      <c r="P1612" s="39"/>
      <c r="Q1612" s="39"/>
      <c r="R1612" s="39"/>
      <c r="S1612" s="9"/>
      <c r="T1612" s="39"/>
      <c r="U1612" s="39"/>
      <c r="V1612" s="39"/>
      <c r="W1612" s="39"/>
      <c r="X1612" s="9"/>
      <c r="Y1612" s="39"/>
      <c r="Z1612" s="39"/>
      <c r="AA1612" s="39"/>
      <c r="AB1612" s="39"/>
      <c r="AC1612" s="39"/>
      <c r="AD1612" s="39"/>
      <c r="AE1612" s="39"/>
      <c r="AF1612" s="39"/>
      <c r="AG1612" s="39"/>
      <c r="AH1612" s="39"/>
      <c r="AI1612" s="39"/>
      <c r="AJ1612" s="39"/>
      <c r="AK1612" s="39"/>
      <c r="AL1612" s="39"/>
      <c r="AM1612" s="39"/>
    </row>
    <row r="1613" spans="1:39" outlineLevel="3">
      <c r="A1613" s="11">
        <f>ROW()</f>
        <v>1613</v>
      </c>
      <c r="C1613" s="6" t="s">
        <v>477</v>
      </c>
      <c r="D1613" s="39"/>
      <c r="E1613" s="39"/>
      <c r="F1613" s="39"/>
      <c r="G1613" s="39"/>
      <c r="H1613" s="39"/>
      <c r="I1613" s="39"/>
      <c r="J1613" s="39"/>
      <c r="K1613" s="39"/>
      <c r="L1613" s="39"/>
      <c r="M1613" s="39"/>
      <c r="N1613" s="39"/>
      <c r="O1613" s="39"/>
      <c r="P1613" s="39"/>
      <c r="Q1613" s="39"/>
      <c r="R1613" s="39"/>
      <c r="S1613" s="9"/>
      <c r="T1613" s="39"/>
      <c r="U1613" s="39"/>
      <c r="V1613" s="39"/>
      <c r="W1613" s="39"/>
      <c r="X1613" s="9"/>
      <c r="Y1613" s="39"/>
      <c r="Z1613" s="39"/>
      <c r="AA1613" s="39"/>
      <c r="AB1613" s="39"/>
      <c r="AC1613" s="39"/>
      <c r="AD1613" s="39"/>
      <c r="AE1613" s="39"/>
      <c r="AF1613" s="39"/>
      <c r="AG1613" s="39"/>
      <c r="AH1613" s="39"/>
      <c r="AI1613" s="39"/>
      <c r="AJ1613" s="39"/>
      <c r="AK1613" s="39"/>
      <c r="AL1613" s="39"/>
      <c r="AM1613" s="39"/>
    </row>
    <row r="1614" spans="1:39" outlineLevel="3">
      <c r="A1614" s="11">
        <f>ROW()</f>
        <v>1614</v>
      </c>
      <c r="C1614" s="6" t="s">
        <v>511</v>
      </c>
      <c r="D1614" s="39"/>
      <c r="E1614" s="39"/>
      <c r="F1614" s="39"/>
      <c r="G1614" s="39"/>
      <c r="H1614" s="39"/>
      <c r="I1614" s="39"/>
      <c r="J1614" s="39"/>
      <c r="K1614" s="39"/>
      <c r="L1614" s="39"/>
      <c r="M1614" s="39"/>
      <c r="N1614" s="39"/>
      <c r="O1614" s="39"/>
      <c r="P1614" s="39"/>
      <c r="Q1614" s="39"/>
      <c r="R1614" s="39"/>
      <c r="S1614" s="9"/>
      <c r="T1614" s="39"/>
      <c r="U1614" s="39"/>
      <c r="V1614" s="39"/>
      <c r="W1614" s="39"/>
      <c r="X1614" s="9"/>
      <c r="Y1614" s="39"/>
      <c r="Z1614" s="39"/>
      <c r="AA1614" s="39"/>
      <c r="AB1614" s="39"/>
      <c r="AC1614" s="39"/>
      <c r="AD1614" s="39"/>
      <c r="AE1614" s="39"/>
      <c r="AF1614" s="39"/>
      <c r="AG1614" s="39"/>
      <c r="AH1614" s="39"/>
      <c r="AI1614" s="39"/>
      <c r="AJ1614" s="39"/>
      <c r="AK1614" s="39"/>
      <c r="AL1614" s="39"/>
      <c r="AM1614" s="39"/>
    </row>
    <row r="1615" spans="1:39" outlineLevel="3">
      <c r="A1615" s="11">
        <f>ROW()</f>
        <v>1615</v>
      </c>
      <c r="C1615" s="6" t="s">
        <v>655</v>
      </c>
      <c r="D1615" s="39"/>
      <c r="E1615" s="39"/>
      <c r="F1615" s="39"/>
      <c r="G1615" s="39"/>
      <c r="H1615" s="39"/>
      <c r="I1615" s="39"/>
      <c r="J1615" s="39"/>
      <c r="K1615" s="39"/>
      <c r="L1615" s="39"/>
      <c r="M1615" s="39"/>
      <c r="N1615" s="39"/>
      <c r="O1615" s="39"/>
      <c r="P1615" s="39"/>
      <c r="Q1615" s="39"/>
      <c r="R1615" s="39"/>
      <c r="S1615" s="9"/>
      <c r="T1615" s="39"/>
      <c r="U1615" s="39"/>
      <c r="V1615" s="39"/>
      <c r="W1615" s="39"/>
      <c r="X1615" s="9"/>
      <c r="Y1615" s="39"/>
      <c r="Z1615" s="39"/>
      <c r="AA1615" s="39"/>
      <c r="AB1615" s="39"/>
      <c r="AC1615" s="39"/>
      <c r="AD1615" s="39"/>
      <c r="AE1615" s="39"/>
      <c r="AF1615" s="39"/>
      <c r="AG1615" s="39"/>
      <c r="AH1615" s="39"/>
      <c r="AI1615" s="39"/>
      <c r="AJ1615" s="39"/>
      <c r="AK1615" s="39"/>
      <c r="AL1615" s="39"/>
      <c r="AM1615" s="39"/>
    </row>
    <row r="1616" spans="1:39" outlineLevel="3">
      <c r="A1616" s="11">
        <f>ROW()</f>
        <v>1616</v>
      </c>
      <c r="C1616" s="6" t="s">
        <v>656</v>
      </c>
      <c r="D1616" s="39"/>
      <c r="E1616" s="39"/>
      <c r="F1616" s="39"/>
      <c r="G1616" s="39"/>
      <c r="H1616" s="39"/>
      <c r="I1616" s="39"/>
      <c r="J1616" s="39"/>
      <c r="K1616" s="39"/>
      <c r="L1616" s="39"/>
      <c r="M1616" s="39"/>
      <c r="N1616" s="39"/>
      <c r="O1616" s="39"/>
      <c r="P1616" s="39"/>
      <c r="Q1616" s="39"/>
      <c r="R1616" s="39"/>
      <c r="S1616" s="9"/>
      <c r="T1616" s="39"/>
      <c r="U1616" s="39"/>
      <c r="V1616" s="39"/>
      <c r="W1616" s="39"/>
      <c r="X1616" s="9"/>
      <c r="Y1616" s="39"/>
      <c r="Z1616" s="39"/>
      <c r="AA1616" s="39"/>
      <c r="AB1616" s="39"/>
      <c r="AC1616" s="39"/>
      <c r="AD1616" s="39"/>
      <c r="AE1616" s="39"/>
      <c r="AF1616" s="39"/>
      <c r="AG1616" s="39"/>
      <c r="AH1616" s="39"/>
      <c r="AI1616" s="39"/>
      <c r="AJ1616" s="39"/>
      <c r="AK1616" s="39"/>
      <c r="AL1616" s="39"/>
      <c r="AM1616" s="39"/>
    </row>
    <row r="1617" spans="1:39" outlineLevel="3">
      <c r="A1617" s="11">
        <f>ROW()</f>
        <v>1617</v>
      </c>
      <c r="C1617" s="6" t="s">
        <v>667</v>
      </c>
      <c r="D1617" s="39"/>
      <c r="E1617" s="39"/>
      <c r="F1617" s="39"/>
      <c r="G1617" s="39"/>
      <c r="H1617" s="39"/>
      <c r="I1617" s="39"/>
      <c r="J1617" s="39"/>
      <c r="K1617" s="39"/>
      <c r="L1617" s="39"/>
      <c r="M1617" s="39"/>
      <c r="N1617" s="39"/>
      <c r="O1617" s="39"/>
      <c r="P1617" s="39"/>
      <c r="Q1617" s="39"/>
      <c r="R1617" s="39"/>
      <c r="S1617" s="9"/>
      <c r="T1617" s="39"/>
      <c r="U1617" s="39"/>
      <c r="V1617" s="39"/>
      <c r="W1617" s="39"/>
      <c r="X1617" s="9"/>
      <c r="Y1617" s="39"/>
      <c r="Z1617" s="39"/>
      <c r="AA1617" s="39"/>
      <c r="AB1617" s="39"/>
      <c r="AC1617" s="39"/>
      <c r="AD1617" s="39"/>
      <c r="AE1617" s="39"/>
      <c r="AF1617" s="39"/>
      <c r="AG1617" s="39"/>
      <c r="AH1617" s="39"/>
      <c r="AI1617" s="39"/>
      <c r="AJ1617" s="39"/>
      <c r="AK1617" s="39"/>
      <c r="AL1617" s="39"/>
      <c r="AM1617" s="39"/>
    </row>
    <row r="1618" spans="1:39" outlineLevel="3">
      <c r="A1618" s="11">
        <f>ROW()</f>
        <v>1618</v>
      </c>
      <c r="C1618" s="6" t="s">
        <v>212</v>
      </c>
      <c r="D1618" s="39"/>
      <c r="E1618" s="39"/>
      <c r="F1618" s="39"/>
      <c r="G1618" s="39"/>
      <c r="H1618" s="39"/>
      <c r="I1618" s="39"/>
      <c r="J1618" s="39"/>
      <c r="K1618" s="39"/>
      <c r="L1618" s="39"/>
      <c r="M1618" s="39"/>
      <c r="N1618" s="39"/>
      <c r="O1618" s="39"/>
      <c r="P1618" s="39"/>
      <c r="Q1618" s="39"/>
      <c r="R1618" s="39"/>
      <c r="S1618" s="9"/>
      <c r="T1618" s="39"/>
      <c r="U1618" s="39"/>
      <c r="V1618" s="39"/>
      <c r="W1618" s="39"/>
      <c r="X1618" s="9"/>
      <c r="Y1618" s="39"/>
      <c r="Z1618" s="39"/>
      <c r="AA1618" s="39"/>
      <c r="AB1618" s="39"/>
      <c r="AC1618" s="39"/>
      <c r="AD1618" s="39"/>
      <c r="AE1618" s="39"/>
      <c r="AF1618" s="39"/>
      <c r="AG1618" s="39"/>
      <c r="AH1618" s="39"/>
      <c r="AI1618" s="39"/>
      <c r="AJ1618" s="39"/>
      <c r="AK1618" s="39"/>
      <c r="AL1618" s="39"/>
      <c r="AM1618" s="39"/>
    </row>
    <row r="1619" spans="1:39" outlineLevel="3">
      <c r="A1619" s="11">
        <f>ROW()</f>
        <v>1619</v>
      </c>
      <c r="C1619" s="30" t="s">
        <v>362</v>
      </c>
      <c r="D1619" s="90"/>
      <c r="E1619" s="90"/>
      <c r="F1619" s="90"/>
      <c r="G1619" s="90"/>
      <c r="H1619" s="90"/>
      <c r="I1619" s="90"/>
      <c r="J1619" s="90"/>
      <c r="K1619" s="90"/>
      <c r="L1619" s="90"/>
      <c r="M1619" s="90"/>
      <c r="N1619" s="90"/>
      <c r="O1619" s="90"/>
      <c r="P1619" s="90"/>
      <c r="Q1619" s="90"/>
      <c r="R1619" s="90"/>
      <c r="S1619" s="15"/>
      <c r="T1619" s="90"/>
      <c r="U1619" s="90"/>
      <c r="V1619" s="90"/>
      <c r="W1619" s="90"/>
      <c r="X1619" s="15"/>
      <c r="Y1619" s="90"/>
      <c r="Z1619" s="90"/>
      <c r="AA1619" s="90"/>
      <c r="AB1619" s="90"/>
      <c r="AC1619" s="90"/>
      <c r="AD1619" s="90"/>
      <c r="AE1619" s="90"/>
      <c r="AF1619" s="90"/>
      <c r="AG1619" s="90"/>
      <c r="AH1619" s="90"/>
      <c r="AI1619" s="90"/>
      <c r="AJ1619" s="90"/>
      <c r="AK1619" s="90"/>
      <c r="AL1619" s="90"/>
      <c r="AM1619" s="90"/>
    </row>
    <row r="1620" spans="1:39" outlineLevel="3">
      <c r="A1620" s="11">
        <f>ROW()</f>
        <v>1620</v>
      </c>
      <c r="C1620" s="6" t="s">
        <v>1</v>
      </c>
      <c r="D1620" s="39"/>
      <c r="E1620" s="39"/>
      <c r="F1620" s="39"/>
      <c r="G1620" s="39"/>
      <c r="H1620" s="39"/>
      <c r="I1620" s="39"/>
      <c r="J1620" s="39"/>
      <c r="K1620" s="39"/>
      <c r="L1620" s="39"/>
      <c r="M1620" s="39"/>
      <c r="N1620" s="39"/>
      <c r="O1620" s="39"/>
      <c r="P1620" s="39"/>
      <c r="Q1620" s="39"/>
      <c r="R1620" s="39"/>
      <c r="S1620" s="9"/>
      <c r="T1620" s="39"/>
      <c r="U1620" s="39"/>
      <c r="V1620" s="39"/>
      <c r="W1620" s="39"/>
      <c r="X1620" s="9"/>
      <c r="Y1620" s="39"/>
      <c r="Z1620" s="39"/>
      <c r="AA1620" s="39"/>
      <c r="AB1620" s="39"/>
      <c r="AC1620" s="39"/>
      <c r="AD1620" s="39"/>
      <c r="AE1620" s="39"/>
      <c r="AF1620" s="39"/>
      <c r="AG1620" s="39"/>
      <c r="AH1620" s="39"/>
      <c r="AI1620" s="39"/>
      <c r="AJ1620" s="39"/>
      <c r="AK1620" s="39"/>
      <c r="AL1620" s="39"/>
      <c r="AM1620" s="39"/>
    </row>
    <row r="1621" spans="1:39" outlineLevel="2">
      <c r="A1621" s="11">
        <f>ROW()</f>
        <v>1621</v>
      </c>
      <c r="D1621" s="39"/>
      <c r="E1621" s="39"/>
      <c r="F1621" s="39"/>
      <c r="G1621" s="39"/>
      <c r="H1621" s="39"/>
      <c r="I1621" s="39"/>
      <c r="J1621" s="39"/>
      <c r="K1621" s="39"/>
      <c r="L1621" s="39"/>
      <c r="M1621" s="39"/>
      <c r="N1621" s="39"/>
      <c r="O1621" s="39"/>
      <c r="P1621" s="39"/>
      <c r="Q1621" s="39"/>
      <c r="R1621" s="39"/>
      <c r="S1621" s="39"/>
      <c r="T1621" s="39"/>
      <c r="U1621" s="39"/>
      <c r="V1621" s="39"/>
      <c r="W1621" s="39"/>
      <c r="X1621" s="39"/>
      <c r="Y1621" s="39"/>
      <c r="Z1621" s="39"/>
      <c r="AA1621" s="39"/>
      <c r="AB1621" s="39"/>
      <c r="AC1621" s="39"/>
      <c r="AD1621" s="39"/>
      <c r="AE1621" s="39"/>
      <c r="AF1621" s="39"/>
      <c r="AG1621" s="39"/>
      <c r="AH1621" s="39"/>
      <c r="AI1621" s="39"/>
      <c r="AJ1621" s="39"/>
      <c r="AK1621" s="39"/>
      <c r="AL1621" s="39"/>
      <c r="AM1621" s="39"/>
    </row>
    <row r="1622" spans="1:39" s="10" customFormat="1" outlineLevel="1">
      <c r="A1622" s="324" t="s">
        <v>153</v>
      </c>
      <c r="B1622" s="347"/>
      <c r="C1622" s="325"/>
      <c r="D1622" s="325"/>
      <c r="E1622" s="325"/>
      <c r="F1622" s="325"/>
      <c r="G1622" s="325"/>
      <c r="H1622" s="326"/>
      <c r="I1622" s="326"/>
      <c r="J1622" s="326"/>
      <c r="K1622" s="326"/>
      <c r="L1622" s="326"/>
      <c r="M1622" s="326"/>
      <c r="N1622" s="326"/>
      <c r="O1622" s="326"/>
      <c r="P1622" s="326"/>
      <c r="Q1622" s="326"/>
      <c r="R1622" s="326"/>
      <c r="S1622" s="326"/>
      <c r="T1622" s="326"/>
      <c r="U1622" s="326"/>
      <c r="V1622" s="326"/>
      <c r="W1622" s="326"/>
      <c r="X1622" s="326"/>
      <c r="Y1622" s="326"/>
      <c r="Z1622" s="326"/>
      <c r="AA1622" s="326"/>
      <c r="AB1622" s="326"/>
      <c r="AC1622" s="326"/>
      <c r="AD1622" s="326"/>
      <c r="AE1622" s="326"/>
      <c r="AF1622" s="326"/>
      <c r="AG1622" s="326"/>
      <c r="AH1622" s="326"/>
      <c r="AI1622" s="326"/>
      <c r="AJ1622" s="326"/>
      <c r="AK1622" s="326"/>
      <c r="AL1622" s="326"/>
      <c r="AM1622" s="326"/>
    </row>
    <row r="1623" spans="1:39" outlineLevel="2">
      <c r="A1623" s="11">
        <f>ROW()</f>
        <v>1623</v>
      </c>
      <c r="B1623" s="343" t="s">
        <v>141</v>
      </c>
      <c r="D1623" s="39"/>
      <c r="E1623" s="39"/>
      <c r="F1623" s="39"/>
      <c r="G1623" s="39"/>
      <c r="H1623" s="39"/>
      <c r="I1623" s="39"/>
      <c r="J1623" s="156"/>
      <c r="K1623" s="39"/>
      <c r="L1623" s="39"/>
      <c r="M1623" s="39"/>
      <c r="N1623" s="39"/>
      <c r="O1623" s="39"/>
      <c r="P1623" s="39"/>
      <c r="Q1623" s="39"/>
      <c r="R1623" s="39"/>
      <c r="S1623" s="39"/>
      <c r="T1623" s="39"/>
      <c r="U1623" s="39"/>
      <c r="V1623" s="39"/>
      <c r="W1623" s="39"/>
      <c r="X1623" s="39"/>
      <c r="Y1623" s="39"/>
      <c r="Z1623" s="39"/>
      <c r="AA1623" s="39"/>
      <c r="AB1623" s="39"/>
      <c r="AC1623" s="39"/>
      <c r="AD1623" s="39"/>
      <c r="AE1623" s="39"/>
      <c r="AF1623" s="39"/>
      <c r="AG1623" s="39"/>
      <c r="AH1623" s="39"/>
      <c r="AI1623" s="39"/>
      <c r="AJ1623" s="39"/>
      <c r="AK1623" s="39"/>
      <c r="AL1623" s="39"/>
      <c r="AM1623" s="39"/>
    </row>
    <row r="1624" spans="1:39" outlineLevel="2">
      <c r="A1624" s="11">
        <f>ROW()</f>
        <v>1624</v>
      </c>
      <c r="C1624" s="6" t="s">
        <v>2</v>
      </c>
      <c r="D1624" s="39"/>
      <c r="E1624" s="39"/>
      <c r="F1624" s="39"/>
      <c r="G1624" s="39"/>
      <c r="H1624" s="39"/>
      <c r="I1624" s="9"/>
      <c r="J1624" s="39"/>
      <c r="K1624" s="163"/>
      <c r="L1624" s="163"/>
      <c r="M1624" s="163"/>
      <c r="N1624" s="163"/>
      <c r="O1624" s="163"/>
      <c r="P1624" s="163"/>
      <c r="Q1624" s="163"/>
      <c r="R1624" s="163"/>
      <c r="S1624" s="163"/>
      <c r="T1624" s="163"/>
      <c r="U1624" s="163"/>
      <c r="V1624" s="164">
        <f>Inputs!$E$64</f>
        <v>20</v>
      </c>
      <c r="W1624" s="163">
        <f t="shared" ref="W1624:W1631" si="4302">MAX(0,V1624-1)</f>
        <v>19</v>
      </c>
      <c r="X1624" s="163">
        <f t="shared" ref="X1624:X1631" si="4303">MAX(0,W1624-1)</f>
        <v>18</v>
      </c>
      <c r="Y1624" s="163">
        <f t="shared" ref="Y1624:Y1631" si="4304">MAX(0,X1624-1)</f>
        <v>17</v>
      </c>
      <c r="Z1624" s="163">
        <f t="shared" ref="Z1624:Z1631" si="4305">MAX(0,Y1624-1)</f>
        <v>16</v>
      </c>
      <c r="AA1624" s="163">
        <f t="shared" ref="AA1624:AA1631" si="4306">MAX(0,Z1624-1)</f>
        <v>15</v>
      </c>
      <c r="AB1624" s="163">
        <f t="shared" ref="AB1624:AB1631" si="4307">MAX(0,AA1624-1)</f>
        <v>14</v>
      </c>
      <c r="AC1624" s="163">
        <f t="shared" ref="AC1624:AC1631" si="4308">MAX(0,AB1624-1)</f>
        <v>13</v>
      </c>
      <c r="AD1624" s="163">
        <f t="shared" ref="AD1624:AD1631" si="4309">MAX(0,AC1624-1)</f>
        <v>12</v>
      </c>
      <c r="AE1624" s="163">
        <f t="shared" ref="AE1624:AE1631" si="4310">MAX(0,AD1624-1)</f>
        <v>11</v>
      </c>
      <c r="AF1624" s="163">
        <f t="shared" ref="AF1624:AF1631" si="4311">MAX(0,AE1624-1)</f>
        <v>10</v>
      </c>
      <c r="AG1624" s="163">
        <f t="shared" ref="AG1624:AG1631" si="4312">MAX(0,AF1624-1)</f>
        <v>9</v>
      </c>
      <c r="AH1624" s="163">
        <f t="shared" ref="AH1624:AH1631" si="4313">MAX(0,AG1624-1)</f>
        <v>8</v>
      </c>
      <c r="AI1624" s="163">
        <f t="shared" ref="AI1624:AI1631" si="4314">MAX(0,AH1624-1)</f>
        <v>7</v>
      </c>
      <c r="AJ1624" s="163">
        <f t="shared" ref="AJ1624:AJ1631" si="4315">MAX(0,AI1624-1)</f>
        <v>6</v>
      </c>
      <c r="AK1624" s="163">
        <f t="shared" ref="AK1624:AK1631" si="4316">MAX(0,AJ1624-1)</f>
        <v>5</v>
      </c>
      <c r="AL1624" s="163">
        <f t="shared" ref="AL1624:AL1631" si="4317">MAX(0,AK1624-1)</f>
        <v>4</v>
      </c>
      <c r="AM1624" s="163">
        <f t="shared" ref="AM1624:AM1631" si="4318">MAX(0,AL1624-1)</f>
        <v>3</v>
      </c>
    </row>
    <row r="1625" spans="1:39" outlineLevel="2">
      <c r="A1625" s="11">
        <f>ROW()</f>
        <v>1625</v>
      </c>
      <c r="C1625" s="6" t="s">
        <v>3</v>
      </c>
      <c r="D1625" s="39"/>
      <c r="E1625" s="39"/>
      <c r="F1625" s="39"/>
      <c r="G1625" s="39"/>
      <c r="H1625" s="39"/>
      <c r="I1625" s="9"/>
      <c r="J1625" s="39"/>
      <c r="K1625" s="163"/>
      <c r="L1625" s="163"/>
      <c r="M1625" s="163"/>
      <c r="N1625" s="163"/>
      <c r="O1625" s="163"/>
      <c r="P1625" s="163"/>
      <c r="Q1625" s="163"/>
      <c r="R1625" s="163"/>
      <c r="S1625" s="163"/>
      <c r="T1625" s="163"/>
      <c r="U1625" s="163"/>
      <c r="V1625" s="164">
        <f>Inputs!$E$65</f>
        <v>20</v>
      </c>
      <c r="W1625" s="163">
        <f t="shared" si="4302"/>
        <v>19</v>
      </c>
      <c r="X1625" s="163">
        <f t="shared" si="4303"/>
        <v>18</v>
      </c>
      <c r="Y1625" s="163">
        <f t="shared" si="4304"/>
        <v>17</v>
      </c>
      <c r="Z1625" s="163">
        <f t="shared" si="4305"/>
        <v>16</v>
      </c>
      <c r="AA1625" s="163">
        <f t="shared" si="4306"/>
        <v>15</v>
      </c>
      <c r="AB1625" s="163">
        <f t="shared" si="4307"/>
        <v>14</v>
      </c>
      <c r="AC1625" s="163">
        <f t="shared" si="4308"/>
        <v>13</v>
      </c>
      <c r="AD1625" s="163">
        <f t="shared" si="4309"/>
        <v>12</v>
      </c>
      <c r="AE1625" s="163">
        <f t="shared" si="4310"/>
        <v>11</v>
      </c>
      <c r="AF1625" s="163">
        <f t="shared" si="4311"/>
        <v>10</v>
      </c>
      <c r="AG1625" s="163">
        <f t="shared" si="4312"/>
        <v>9</v>
      </c>
      <c r="AH1625" s="163">
        <f t="shared" si="4313"/>
        <v>8</v>
      </c>
      <c r="AI1625" s="163">
        <f t="shared" si="4314"/>
        <v>7</v>
      </c>
      <c r="AJ1625" s="163">
        <f t="shared" si="4315"/>
        <v>6</v>
      </c>
      <c r="AK1625" s="163">
        <f t="shared" si="4316"/>
        <v>5</v>
      </c>
      <c r="AL1625" s="163">
        <f t="shared" si="4317"/>
        <v>4</v>
      </c>
      <c r="AM1625" s="163">
        <f t="shared" si="4318"/>
        <v>3</v>
      </c>
    </row>
    <row r="1626" spans="1:39" outlineLevel="2">
      <c r="A1626" s="11">
        <f>ROW()</f>
        <v>1626</v>
      </c>
      <c r="C1626" s="6" t="s">
        <v>4</v>
      </c>
      <c r="D1626" s="39"/>
      <c r="E1626" s="39"/>
      <c r="F1626" s="39"/>
      <c r="G1626" s="39"/>
      <c r="H1626" s="39"/>
      <c r="I1626" s="9"/>
      <c r="J1626" s="39"/>
      <c r="K1626" s="163"/>
      <c r="L1626" s="163"/>
      <c r="M1626" s="163"/>
      <c r="N1626" s="163"/>
      <c r="O1626" s="163"/>
      <c r="P1626" s="163"/>
      <c r="Q1626" s="163"/>
      <c r="R1626" s="163"/>
      <c r="S1626" s="163"/>
      <c r="T1626" s="163"/>
      <c r="U1626" s="163"/>
      <c r="V1626" s="164">
        <f>Inputs!$E$66</f>
        <v>15</v>
      </c>
      <c r="W1626" s="163">
        <f t="shared" si="4302"/>
        <v>14</v>
      </c>
      <c r="X1626" s="163">
        <f t="shared" si="4303"/>
        <v>13</v>
      </c>
      <c r="Y1626" s="163">
        <f t="shared" si="4304"/>
        <v>12</v>
      </c>
      <c r="Z1626" s="163">
        <f t="shared" si="4305"/>
        <v>11</v>
      </c>
      <c r="AA1626" s="163">
        <f t="shared" si="4306"/>
        <v>10</v>
      </c>
      <c r="AB1626" s="163">
        <f t="shared" si="4307"/>
        <v>9</v>
      </c>
      <c r="AC1626" s="163">
        <f t="shared" si="4308"/>
        <v>8</v>
      </c>
      <c r="AD1626" s="163">
        <f t="shared" si="4309"/>
        <v>7</v>
      </c>
      <c r="AE1626" s="163">
        <f t="shared" si="4310"/>
        <v>6</v>
      </c>
      <c r="AF1626" s="163">
        <f t="shared" si="4311"/>
        <v>5</v>
      </c>
      <c r="AG1626" s="163">
        <f t="shared" si="4312"/>
        <v>4</v>
      </c>
      <c r="AH1626" s="163">
        <f t="shared" si="4313"/>
        <v>3</v>
      </c>
      <c r="AI1626" s="163">
        <f t="shared" si="4314"/>
        <v>2</v>
      </c>
      <c r="AJ1626" s="163">
        <f t="shared" si="4315"/>
        <v>1</v>
      </c>
      <c r="AK1626" s="163">
        <f t="shared" si="4316"/>
        <v>0</v>
      </c>
      <c r="AL1626" s="163">
        <f t="shared" si="4317"/>
        <v>0</v>
      </c>
      <c r="AM1626" s="163">
        <f t="shared" si="4318"/>
        <v>0</v>
      </c>
    </row>
    <row r="1627" spans="1:39" outlineLevel="2">
      <c r="A1627" s="11">
        <f>ROW()</f>
        <v>1627</v>
      </c>
      <c r="C1627" s="6" t="s">
        <v>5</v>
      </c>
      <c r="D1627" s="39"/>
      <c r="E1627" s="39"/>
      <c r="F1627" s="39"/>
      <c r="G1627" s="39"/>
      <c r="H1627" s="39"/>
      <c r="I1627" s="9"/>
      <c r="J1627" s="39"/>
      <c r="K1627" s="163"/>
      <c r="L1627" s="163"/>
      <c r="M1627" s="163"/>
      <c r="N1627" s="163"/>
      <c r="O1627" s="163"/>
      <c r="P1627" s="163"/>
      <c r="Q1627" s="163"/>
      <c r="R1627" s="163"/>
      <c r="S1627" s="163"/>
      <c r="T1627" s="163"/>
      <c r="U1627" s="163"/>
      <c r="V1627" s="164">
        <f>Inputs!$E$67</f>
        <v>20</v>
      </c>
      <c r="W1627" s="163">
        <f t="shared" si="4302"/>
        <v>19</v>
      </c>
      <c r="X1627" s="163">
        <f t="shared" si="4303"/>
        <v>18</v>
      </c>
      <c r="Y1627" s="163">
        <f t="shared" si="4304"/>
        <v>17</v>
      </c>
      <c r="Z1627" s="163">
        <f t="shared" si="4305"/>
        <v>16</v>
      </c>
      <c r="AA1627" s="163">
        <f t="shared" si="4306"/>
        <v>15</v>
      </c>
      <c r="AB1627" s="163">
        <f t="shared" si="4307"/>
        <v>14</v>
      </c>
      <c r="AC1627" s="163">
        <f t="shared" si="4308"/>
        <v>13</v>
      </c>
      <c r="AD1627" s="163">
        <f t="shared" si="4309"/>
        <v>12</v>
      </c>
      <c r="AE1627" s="163">
        <f t="shared" si="4310"/>
        <v>11</v>
      </c>
      <c r="AF1627" s="163">
        <f t="shared" si="4311"/>
        <v>10</v>
      </c>
      <c r="AG1627" s="163">
        <f t="shared" si="4312"/>
        <v>9</v>
      </c>
      <c r="AH1627" s="163">
        <f t="shared" si="4313"/>
        <v>8</v>
      </c>
      <c r="AI1627" s="163">
        <f t="shared" si="4314"/>
        <v>7</v>
      </c>
      <c r="AJ1627" s="163">
        <f t="shared" si="4315"/>
        <v>6</v>
      </c>
      <c r="AK1627" s="163">
        <f t="shared" si="4316"/>
        <v>5</v>
      </c>
      <c r="AL1627" s="163">
        <f t="shared" si="4317"/>
        <v>4</v>
      </c>
      <c r="AM1627" s="163">
        <f t="shared" si="4318"/>
        <v>3</v>
      </c>
    </row>
    <row r="1628" spans="1:39" outlineLevel="2">
      <c r="A1628" s="11">
        <f>ROW()</f>
        <v>1628</v>
      </c>
      <c r="C1628" s="6" t="s">
        <v>473</v>
      </c>
      <c r="D1628" s="39"/>
      <c r="E1628" s="39"/>
      <c r="F1628" s="39"/>
      <c r="G1628" s="39"/>
      <c r="H1628" s="39"/>
      <c r="I1628" s="9"/>
      <c r="J1628" s="39"/>
      <c r="K1628" s="163"/>
      <c r="L1628" s="163"/>
      <c r="M1628" s="163"/>
      <c r="N1628" s="163"/>
      <c r="O1628" s="163"/>
      <c r="P1628" s="163"/>
      <c r="Q1628" s="163"/>
      <c r="R1628" s="163"/>
      <c r="S1628" s="163"/>
      <c r="T1628" s="163"/>
      <c r="U1628" s="163"/>
      <c r="V1628" s="164">
        <f>Inputs!$E$68</f>
        <v>5</v>
      </c>
      <c r="W1628" s="163">
        <f t="shared" si="4302"/>
        <v>4</v>
      </c>
      <c r="X1628" s="163">
        <f t="shared" si="4303"/>
        <v>3</v>
      </c>
      <c r="Y1628" s="163">
        <f t="shared" si="4304"/>
        <v>2</v>
      </c>
      <c r="Z1628" s="163">
        <f t="shared" si="4305"/>
        <v>1</v>
      </c>
      <c r="AA1628" s="163">
        <f t="shared" si="4306"/>
        <v>0</v>
      </c>
      <c r="AB1628" s="163">
        <f t="shared" si="4307"/>
        <v>0</v>
      </c>
      <c r="AC1628" s="163">
        <f t="shared" si="4308"/>
        <v>0</v>
      </c>
      <c r="AD1628" s="163">
        <f t="shared" si="4309"/>
        <v>0</v>
      </c>
      <c r="AE1628" s="163">
        <f t="shared" si="4310"/>
        <v>0</v>
      </c>
      <c r="AF1628" s="163">
        <f t="shared" si="4311"/>
        <v>0</v>
      </c>
      <c r="AG1628" s="163">
        <f t="shared" si="4312"/>
        <v>0</v>
      </c>
      <c r="AH1628" s="163">
        <f t="shared" si="4313"/>
        <v>0</v>
      </c>
      <c r="AI1628" s="163">
        <f t="shared" si="4314"/>
        <v>0</v>
      </c>
      <c r="AJ1628" s="163">
        <f t="shared" si="4315"/>
        <v>0</v>
      </c>
      <c r="AK1628" s="163">
        <f t="shared" si="4316"/>
        <v>0</v>
      </c>
      <c r="AL1628" s="163">
        <f t="shared" si="4317"/>
        <v>0</v>
      </c>
      <c r="AM1628" s="163">
        <f t="shared" si="4318"/>
        <v>0</v>
      </c>
    </row>
    <row r="1629" spans="1:39" outlineLevel="2">
      <c r="A1629" s="11">
        <f>ROW()</f>
        <v>1629</v>
      </c>
      <c r="C1629" s="6" t="s">
        <v>474</v>
      </c>
      <c r="D1629" s="39"/>
      <c r="E1629" s="39"/>
      <c r="F1629" s="39"/>
      <c r="G1629" s="39"/>
      <c r="H1629" s="39"/>
      <c r="I1629" s="9"/>
      <c r="J1629" s="39"/>
      <c r="K1629" s="163"/>
      <c r="L1629" s="163"/>
      <c r="M1629" s="163"/>
      <c r="N1629" s="163"/>
      <c r="O1629" s="163"/>
      <c r="P1629" s="163"/>
      <c r="Q1629" s="163"/>
      <c r="R1629" s="163"/>
      <c r="S1629" s="163"/>
      <c r="T1629" s="163"/>
      <c r="U1629" s="163"/>
      <c r="V1629" s="164">
        <f>Inputs!$E$69</f>
        <v>15</v>
      </c>
      <c r="W1629" s="163">
        <f t="shared" si="4302"/>
        <v>14</v>
      </c>
      <c r="X1629" s="163">
        <f t="shared" si="4303"/>
        <v>13</v>
      </c>
      <c r="Y1629" s="163">
        <f t="shared" si="4304"/>
        <v>12</v>
      </c>
      <c r="Z1629" s="163">
        <f t="shared" si="4305"/>
        <v>11</v>
      </c>
      <c r="AA1629" s="163">
        <f t="shared" si="4306"/>
        <v>10</v>
      </c>
      <c r="AB1629" s="163">
        <f t="shared" si="4307"/>
        <v>9</v>
      </c>
      <c r="AC1629" s="163">
        <f t="shared" si="4308"/>
        <v>8</v>
      </c>
      <c r="AD1629" s="163">
        <f t="shared" si="4309"/>
        <v>7</v>
      </c>
      <c r="AE1629" s="163">
        <f t="shared" si="4310"/>
        <v>6</v>
      </c>
      <c r="AF1629" s="163">
        <f t="shared" si="4311"/>
        <v>5</v>
      </c>
      <c r="AG1629" s="163">
        <f t="shared" si="4312"/>
        <v>4</v>
      </c>
      <c r="AH1629" s="163">
        <f t="shared" si="4313"/>
        <v>3</v>
      </c>
      <c r="AI1629" s="163">
        <f t="shared" si="4314"/>
        <v>2</v>
      </c>
      <c r="AJ1629" s="163">
        <f t="shared" si="4315"/>
        <v>1</v>
      </c>
      <c r="AK1629" s="163">
        <f t="shared" si="4316"/>
        <v>0</v>
      </c>
      <c r="AL1629" s="163">
        <f t="shared" si="4317"/>
        <v>0</v>
      </c>
      <c r="AM1629" s="163">
        <f t="shared" si="4318"/>
        <v>0</v>
      </c>
    </row>
    <row r="1630" spans="1:39" outlineLevel="2">
      <c r="A1630" s="11">
        <f>ROW()</f>
        <v>1630</v>
      </c>
      <c r="C1630" s="6" t="s">
        <v>477</v>
      </c>
      <c r="D1630" s="39"/>
      <c r="E1630" s="39"/>
      <c r="F1630" s="39"/>
      <c r="G1630" s="39"/>
      <c r="H1630" s="39"/>
      <c r="I1630" s="9"/>
      <c r="J1630" s="39"/>
      <c r="K1630" s="163"/>
      <c r="L1630" s="163"/>
      <c r="M1630" s="163"/>
      <c r="N1630" s="163"/>
      <c r="O1630" s="163"/>
      <c r="P1630" s="163"/>
      <c r="Q1630" s="163"/>
      <c r="R1630" s="163"/>
      <c r="S1630" s="163"/>
      <c r="T1630" s="163"/>
      <c r="U1630" s="163"/>
      <c r="V1630" s="164">
        <f>Inputs!$E$70</f>
        <v>10</v>
      </c>
      <c r="W1630" s="163">
        <f t="shared" si="4302"/>
        <v>9</v>
      </c>
      <c r="X1630" s="163">
        <f t="shared" si="4303"/>
        <v>8</v>
      </c>
      <c r="Y1630" s="163">
        <f t="shared" si="4304"/>
        <v>7</v>
      </c>
      <c r="Z1630" s="163">
        <f t="shared" si="4305"/>
        <v>6</v>
      </c>
      <c r="AA1630" s="163">
        <f t="shared" si="4306"/>
        <v>5</v>
      </c>
      <c r="AB1630" s="163">
        <f t="shared" si="4307"/>
        <v>4</v>
      </c>
      <c r="AC1630" s="163">
        <f t="shared" si="4308"/>
        <v>3</v>
      </c>
      <c r="AD1630" s="163">
        <f t="shared" si="4309"/>
        <v>2</v>
      </c>
      <c r="AE1630" s="163">
        <f t="shared" si="4310"/>
        <v>1</v>
      </c>
      <c r="AF1630" s="163">
        <f t="shared" si="4311"/>
        <v>0</v>
      </c>
      <c r="AG1630" s="163">
        <f t="shared" si="4312"/>
        <v>0</v>
      </c>
      <c r="AH1630" s="163">
        <f t="shared" si="4313"/>
        <v>0</v>
      </c>
      <c r="AI1630" s="163">
        <f t="shared" si="4314"/>
        <v>0</v>
      </c>
      <c r="AJ1630" s="163">
        <f t="shared" si="4315"/>
        <v>0</v>
      </c>
      <c r="AK1630" s="163">
        <f t="shared" si="4316"/>
        <v>0</v>
      </c>
      <c r="AL1630" s="163">
        <f t="shared" si="4317"/>
        <v>0</v>
      </c>
      <c r="AM1630" s="163">
        <f t="shared" si="4318"/>
        <v>0</v>
      </c>
    </row>
    <row r="1631" spans="1:39" outlineLevel="2">
      <c r="A1631" s="11">
        <f>ROW()</f>
        <v>1631</v>
      </c>
      <c r="C1631" s="6" t="s">
        <v>511</v>
      </c>
      <c r="D1631" s="39"/>
      <c r="E1631" s="39"/>
      <c r="F1631" s="39"/>
      <c r="G1631" s="39"/>
      <c r="H1631" s="39"/>
      <c r="I1631" s="9"/>
      <c r="J1631" s="39"/>
      <c r="K1631" s="163"/>
      <c r="L1631" s="163"/>
      <c r="M1631" s="163"/>
      <c r="N1631" s="163"/>
      <c r="O1631" s="163"/>
      <c r="P1631" s="163"/>
      <c r="Q1631" s="163"/>
      <c r="R1631" s="163"/>
      <c r="S1631" s="163"/>
      <c r="T1631" s="163"/>
      <c r="U1631" s="163"/>
      <c r="V1631" s="164">
        <f>Inputs!$E$71</f>
        <v>20</v>
      </c>
      <c r="W1631" s="163">
        <f t="shared" si="4302"/>
        <v>19</v>
      </c>
      <c r="X1631" s="163">
        <f t="shared" si="4303"/>
        <v>18</v>
      </c>
      <c r="Y1631" s="163">
        <f t="shared" si="4304"/>
        <v>17</v>
      </c>
      <c r="Z1631" s="163">
        <f t="shared" si="4305"/>
        <v>16</v>
      </c>
      <c r="AA1631" s="163">
        <f t="shared" si="4306"/>
        <v>15</v>
      </c>
      <c r="AB1631" s="163">
        <f t="shared" si="4307"/>
        <v>14</v>
      </c>
      <c r="AC1631" s="163">
        <f t="shared" si="4308"/>
        <v>13</v>
      </c>
      <c r="AD1631" s="163">
        <f t="shared" si="4309"/>
        <v>12</v>
      </c>
      <c r="AE1631" s="163">
        <f t="shared" si="4310"/>
        <v>11</v>
      </c>
      <c r="AF1631" s="163">
        <f t="shared" si="4311"/>
        <v>10</v>
      </c>
      <c r="AG1631" s="163">
        <f t="shared" si="4312"/>
        <v>9</v>
      </c>
      <c r="AH1631" s="163">
        <f t="shared" si="4313"/>
        <v>8</v>
      </c>
      <c r="AI1631" s="163">
        <f t="shared" si="4314"/>
        <v>7</v>
      </c>
      <c r="AJ1631" s="163">
        <f t="shared" si="4315"/>
        <v>6</v>
      </c>
      <c r="AK1631" s="163">
        <f t="shared" si="4316"/>
        <v>5</v>
      </c>
      <c r="AL1631" s="163">
        <f t="shared" si="4317"/>
        <v>4</v>
      </c>
      <c r="AM1631" s="163">
        <f t="shared" si="4318"/>
        <v>3</v>
      </c>
    </row>
    <row r="1632" spans="1:39" outlineLevel="2">
      <c r="A1632" s="11">
        <f>ROW()</f>
        <v>1632</v>
      </c>
      <c r="C1632" s="6" t="s">
        <v>655</v>
      </c>
      <c r="D1632" s="39"/>
      <c r="E1632" s="39"/>
      <c r="F1632" s="39"/>
      <c r="G1632" s="39"/>
      <c r="H1632" s="39"/>
      <c r="I1632" s="9"/>
      <c r="J1632" s="39"/>
      <c r="K1632" s="163"/>
      <c r="L1632" s="163"/>
      <c r="M1632" s="163"/>
      <c r="N1632" s="163"/>
      <c r="O1632" s="163"/>
      <c r="P1632" s="163"/>
      <c r="Q1632" s="163"/>
      <c r="R1632" s="163"/>
      <c r="S1632" s="163"/>
      <c r="T1632" s="163"/>
      <c r="U1632" s="163"/>
      <c r="V1632" s="164"/>
      <c r="W1632" s="163"/>
      <c r="X1632" s="163"/>
      <c r="Y1632" s="163"/>
      <c r="Z1632" s="163"/>
      <c r="AA1632" s="163"/>
      <c r="AB1632" s="163"/>
      <c r="AC1632" s="163"/>
      <c r="AD1632" s="163"/>
      <c r="AE1632" s="163"/>
      <c r="AF1632" s="163"/>
      <c r="AG1632" s="163"/>
      <c r="AH1632" s="163"/>
      <c r="AI1632" s="163"/>
      <c r="AJ1632" s="163"/>
      <c r="AK1632" s="163"/>
      <c r="AL1632" s="163"/>
      <c r="AM1632" s="163"/>
    </row>
    <row r="1633" spans="1:39" outlineLevel="2">
      <c r="A1633" s="11">
        <f>ROW()</f>
        <v>1633</v>
      </c>
      <c r="C1633" s="6" t="s">
        <v>656</v>
      </c>
      <c r="D1633" s="39"/>
      <c r="E1633" s="39"/>
      <c r="F1633" s="39"/>
      <c r="G1633" s="39"/>
      <c r="H1633" s="39"/>
      <c r="I1633" s="9"/>
      <c r="J1633" s="39"/>
      <c r="K1633" s="163"/>
      <c r="L1633" s="163"/>
      <c r="M1633" s="163"/>
      <c r="N1633" s="163"/>
      <c r="O1633" s="163"/>
      <c r="P1633" s="163"/>
      <c r="Q1633" s="163"/>
      <c r="R1633" s="163"/>
      <c r="S1633" s="163"/>
      <c r="T1633" s="163"/>
      <c r="U1633" s="163"/>
      <c r="V1633" s="164"/>
      <c r="W1633" s="163"/>
      <c r="X1633" s="163"/>
      <c r="Y1633" s="163"/>
      <c r="Z1633" s="163"/>
      <c r="AA1633" s="163"/>
      <c r="AB1633" s="163"/>
      <c r="AC1633" s="163"/>
      <c r="AD1633" s="163"/>
      <c r="AE1633" s="163"/>
      <c r="AF1633" s="163"/>
      <c r="AG1633" s="163"/>
      <c r="AH1633" s="163"/>
      <c r="AI1633" s="163"/>
      <c r="AJ1633" s="163"/>
      <c r="AK1633" s="163"/>
      <c r="AL1633" s="163"/>
      <c r="AM1633" s="163"/>
    </row>
    <row r="1634" spans="1:39" outlineLevel="2">
      <c r="A1634" s="11">
        <f>ROW()</f>
        <v>1634</v>
      </c>
      <c r="C1634" s="6" t="s">
        <v>667</v>
      </c>
      <c r="D1634" s="39"/>
      <c r="E1634" s="39"/>
      <c r="F1634" s="39"/>
      <c r="G1634" s="39"/>
      <c r="H1634" s="39"/>
      <c r="I1634" s="9"/>
      <c r="J1634" s="39"/>
      <c r="K1634" s="163"/>
      <c r="L1634" s="163"/>
      <c r="M1634" s="163"/>
      <c r="N1634" s="163"/>
      <c r="O1634" s="163"/>
      <c r="P1634" s="163"/>
      <c r="Q1634" s="163"/>
      <c r="R1634" s="163"/>
      <c r="S1634" s="163"/>
      <c r="T1634" s="163"/>
      <c r="U1634" s="163"/>
      <c r="V1634" s="164"/>
      <c r="W1634" s="163"/>
      <c r="X1634" s="163"/>
      <c r="Y1634" s="163"/>
      <c r="Z1634" s="163"/>
      <c r="AA1634" s="163"/>
      <c r="AB1634" s="163"/>
      <c r="AC1634" s="163"/>
      <c r="AD1634" s="163"/>
      <c r="AE1634" s="163"/>
      <c r="AF1634" s="163"/>
      <c r="AG1634" s="163"/>
      <c r="AH1634" s="163"/>
      <c r="AI1634" s="163"/>
      <c r="AJ1634" s="163"/>
      <c r="AK1634" s="163"/>
      <c r="AL1634" s="163"/>
      <c r="AM1634" s="163"/>
    </row>
    <row r="1635" spans="1:39" outlineLevel="2">
      <c r="A1635" s="11">
        <f>ROW()</f>
        <v>1635</v>
      </c>
      <c r="C1635" s="6" t="s">
        <v>212</v>
      </c>
      <c r="D1635" s="39"/>
      <c r="E1635" s="39"/>
      <c r="F1635" s="39"/>
      <c r="G1635" s="39"/>
      <c r="H1635" s="39"/>
      <c r="I1635" s="9"/>
      <c r="J1635" s="39"/>
      <c r="K1635" s="163"/>
      <c r="L1635" s="163"/>
      <c r="M1635" s="163"/>
      <c r="N1635" s="163"/>
      <c r="O1635" s="163"/>
      <c r="P1635" s="163"/>
      <c r="Q1635" s="163"/>
      <c r="R1635" s="163"/>
      <c r="S1635" s="163"/>
      <c r="T1635" s="163"/>
      <c r="U1635" s="163"/>
      <c r="V1635" s="164"/>
      <c r="W1635" s="163"/>
      <c r="X1635" s="163"/>
      <c r="Y1635" s="163"/>
      <c r="Z1635" s="163"/>
      <c r="AA1635" s="163"/>
      <c r="AB1635" s="163"/>
      <c r="AC1635" s="163"/>
      <c r="AD1635" s="163"/>
      <c r="AE1635" s="163"/>
      <c r="AF1635" s="163"/>
      <c r="AG1635" s="163"/>
      <c r="AH1635" s="163"/>
      <c r="AI1635" s="163"/>
      <c r="AJ1635" s="163"/>
      <c r="AK1635" s="163"/>
      <c r="AL1635" s="163"/>
      <c r="AM1635" s="163"/>
    </row>
    <row r="1636" spans="1:39" outlineLevel="2">
      <c r="A1636" s="11">
        <f>ROW()</f>
        <v>1636</v>
      </c>
      <c r="C1636" s="30" t="s">
        <v>362</v>
      </c>
      <c r="D1636" s="90"/>
      <c r="E1636" s="90"/>
      <c r="F1636" s="90"/>
      <c r="G1636" s="90"/>
      <c r="H1636" s="90"/>
      <c r="I1636" s="15"/>
      <c r="J1636" s="90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288">
        <f>Inputs!$E$76</f>
        <v>5</v>
      </c>
      <c r="W1636" s="928">
        <f t="shared" ref="W1636" si="4319">MAX(0,V1636-1)</f>
        <v>4</v>
      </c>
      <c r="X1636" s="928">
        <f t="shared" ref="X1636" si="4320">MAX(0,W1636-1)</f>
        <v>3</v>
      </c>
      <c r="Y1636" s="928">
        <f t="shared" ref="Y1636" si="4321">MAX(0,X1636-1)</f>
        <v>2</v>
      </c>
      <c r="Z1636" s="928">
        <f t="shared" ref="Z1636" si="4322">MAX(0,Y1636-1)</f>
        <v>1</v>
      </c>
      <c r="AA1636" s="928">
        <f t="shared" ref="AA1636" si="4323">MAX(0,Z1636-1)</f>
        <v>0</v>
      </c>
      <c r="AB1636" s="928">
        <f t="shared" ref="AB1636" si="4324">MAX(0,AA1636-1)</f>
        <v>0</v>
      </c>
      <c r="AC1636" s="928">
        <f t="shared" ref="AC1636" si="4325">MAX(0,AB1636-1)</f>
        <v>0</v>
      </c>
      <c r="AD1636" s="928">
        <f t="shared" ref="AD1636" si="4326">MAX(0,AC1636-1)</f>
        <v>0</v>
      </c>
      <c r="AE1636" s="928">
        <f t="shared" ref="AE1636" si="4327">MAX(0,AD1636-1)</f>
        <v>0</v>
      </c>
      <c r="AF1636" s="928">
        <f t="shared" ref="AF1636" si="4328">MAX(0,AE1636-1)</f>
        <v>0</v>
      </c>
      <c r="AG1636" s="928">
        <f t="shared" ref="AG1636" si="4329">MAX(0,AF1636-1)</f>
        <v>0</v>
      </c>
      <c r="AH1636" s="928">
        <f t="shared" ref="AH1636" si="4330">MAX(0,AG1636-1)</f>
        <v>0</v>
      </c>
      <c r="AI1636" s="928">
        <f t="shared" ref="AI1636" si="4331">MAX(0,AH1636-1)</f>
        <v>0</v>
      </c>
      <c r="AJ1636" s="928">
        <f t="shared" ref="AJ1636" si="4332">MAX(0,AI1636-1)</f>
        <v>0</v>
      </c>
      <c r="AK1636" s="928">
        <f t="shared" ref="AK1636" si="4333">MAX(0,AJ1636-1)</f>
        <v>0</v>
      </c>
      <c r="AL1636" s="928">
        <f t="shared" ref="AL1636" si="4334">MAX(0,AK1636-1)</f>
        <v>0</v>
      </c>
      <c r="AM1636" s="928">
        <f t="shared" ref="AM1636" si="4335">MAX(0,AL1636-1)</f>
        <v>0</v>
      </c>
    </row>
    <row r="1637" spans="1:39" outlineLevel="2">
      <c r="A1637" s="11">
        <f>ROW()</f>
        <v>1637</v>
      </c>
      <c r="D1637" s="39"/>
      <c r="E1637" s="39"/>
      <c r="F1637" s="39"/>
      <c r="G1637" s="39"/>
      <c r="H1637" s="3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</row>
    <row r="1638" spans="1:39" outlineLevel="2">
      <c r="A1638" s="11">
        <f>ROW()</f>
        <v>1638</v>
      </c>
      <c r="B1638" s="343" t="s">
        <v>68</v>
      </c>
      <c r="D1638" s="39"/>
      <c r="E1638" s="39"/>
      <c r="F1638" s="39"/>
      <c r="G1638" s="39"/>
      <c r="H1638" s="39"/>
      <c r="I1638" s="39"/>
      <c r="J1638" s="39"/>
      <c r="K1638" s="39"/>
      <c r="L1638" s="39"/>
      <c r="M1638" s="39"/>
      <c r="N1638" s="39"/>
      <c r="O1638" s="39"/>
      <c r="P1638" s="39"/>
      <c r="Q1638" s="39"/>
      <c r="R1638" s="39"/>
      <c r="S1638" s="39"/>
      <c r="T1638" s="39"/>
      <c r="U1638" s="39"/>
      <c r="V1638" s="39"/>
      <c r="W1638" s="39"/>
      <c r="X1638" s="39"/>
      <c r="Y1638" s="39"/>
      <c r="Z1638" s="39"/>
      <c r="AA1638" s="39"/>
      <c r="AB1638" s="39"/>
      <c r="AC1638" s="39"/>
      <c r="AD1638" s="39"/>
      <c r="AE1638" s="39"/>
      <c r="AF1638" s="39"/>
      <c r="AG1638" s="39"/>
      <c r="AH1638" s="39"/>
      <c r="AI1638" s="39"/>
      <c r="AJ1638" s="39"/>
      <c r="AK1638" s="39"/>
      <c r="AL1638" s="39"/>
      <c r="AM1638" s="39"/>
    </row>
    <row r="1639" spans="1:39" outlineLevel="2">
      <c r="A1639" s="11">
        <f>ROW()</f>
        <v>1639</v>
      </c>
      <c r="C1639" s="6" t="s">
        <v>2</v>
      </c>
      <c r="D1639" s="39"/>
      <c r="E1639" s="39"/>
      <c r="F1639" s="39"/>
      <c r="G1639" s="39"/>
      <c r="H1639" s="39"/>
      <c r="I1639" s="39"/>
      <c r="J1639" s="39"/>
      <c r="K1639" s="39"/>
      <c r="L1639" s="39"/>
      <c r="M1639" s="39"/>
      <c r="N1639" s="39"/>
      <c r="O1639" s="39"/>
      <c r="P1639" s="39"/>
      <c r="Q1639" s="39"/>
      <c r="R1639" s="39"/>
      <c r="S1639" s="39"/>
      <c r="T1639" s="39"/>
      <c r="U1639" s="9">
        <f t="shared" ref="U1639:AH1639" si="4336">T1699</f>
        <v>0</v>
      </c>
      <c r="V1639" s="9">
        <f t="shared" si="4336"/>
        <v>14.606136384299488</v>
      </c>
      <c r="W1639" s="9">
        <f t="shared" si="4336"/>
        <v>13.875829565084514</v>
      </c>
      <c r="X1639" s="9">
        <f t="shared" si="4336"/>
        <v>13.14552274586954</v>
      </c>
      <c r="Y1639" s="9">
        <f t="shared" si="4336"/>
        <v>12.415215926654566</v>
      </c>
      <c r="Z1639" s="9">
        <f t="shared" si="4336"/>
        <v>11.684909107439593</v>
      </c>
      <c r="AA1639" s="9">
        <f t="shared" si="4336"/>
        <v>10.954602288224619</v>
      </c>
      <c r="AB1639" s="9">
        <f t="shared" si="4336"/>
        <v>10.224295469009645</v>
      </c>
      <c r="AC1639" s="9">
        <f t="shared" si="4336"/>
        <v>9.4939886497946695</v>
      </c>
      <c r="AD1639" s="9">
        <f t="shared" si="4336"/>
        <v>8.7636818305796957</v>
      </c>
      <c r="AE1639" s="9">
        <f t="shared" si="4336"/>
        <v>8.033375011364722</v>
      </c>
      <c r="AF1639" s="9">
        <f t="shared" si="4336"/>
        <v>7.3030681921497473</v>
      </c>
      <c r="AG1639" s="9">
        <f t="shared" si="4336"/>
        <v>6.5727613729347727</v>
      </c>
      <c r="AH1639" s="9">
        <f t="shared" si="4336"/>
        <v>5.842454553719798</v>
      </c>
      <c r="AI1639" s="9">
        <f t="shared" ref="AI1639:AM1647" si="4337">AH1699</f>
        <v>5.1121477345048234</v>
      </c>
      <c r="AJ1639" s="9">
        <f t="shared" si="4337"/>
        <v>4.3818409152898488</v>
      </c>
      <c r="AK1639" s="9">
        <f t="shared" si="4337"/>
        <v>3.6515340960748741</v>
      </c>
      <c r="AL1639" s="9">
        <f t="shared" si="4337"/>
        <v>2.9212272768598995</v>
      </c>
      <c r="AM1639" s="9">
        <f t="shared" si="4337"/>
        <v>2.1909204576449248</v>
      </c>
    </row>
    <row r="1640" spans="1:39" outlineLevel="2">
      <c r="A1640" s="11">
        <f>ROW()</f>
        <v>1640</v>
      </c>
      <c r="C1640" s="6" t="s">
        <v>3</v>
      </c>
      <c r="D1640" s="39"/>
      <c r="E1640" s="39"/>
      <c r="F1640" s="39"/>
      <c r="G1640" s="39"/>
      <c r="H1640" s="39"/>
      <c r="I1640" s="39"/>
      <c r="J1640" s="39"/>
      <c r="K1640" s="39"/>
      <c r="L1640" s="39"/>
      <c r="M1640" s="39"/>
      <c r="N1640" s="39"/>
      <c r="O1640" s="39"/>
      <c r="P1640" s="39"/>
      <c r="Q1640" s="39"/>
      <c r="R1640" s="39"/>
      <c r="S1640" s="39"/>
      <c r="T1640" s="39"/>
      <c r="U1640" s="9">
        <f t="shared" ref="U1640:AH1640" si="4338">T1700</f>
        <v>0</v>
      </c>
      <c r="V1640" s="9">
        <f t="shared" si="4338"/>
        <v>8.2960734403383647</v>
      </c>
      <c r="W1640" s="9">
        <f t="shared" si="4338"/>
        <v>7.8812697683214461</v>
      </c>
      <c r="X1640" s="9">
        <f t="shared" si="4338"/>
        <v>7.4664660963045275</v>
      </c>
      <c r="Y1640" s="9">
        <f t="shared" si="4338"/>
        <v>7.0516624242876089</v>
      </c>
      <c r="Z1640" s="9">
        <f t="shared" si="4338"/>
        <v>6.6368587522706903</v>
      </c>
      <c r="AA1640" s="9">
        <f t="shared" si="4338"/>
        <v>6.2220550802537726</v>
      </c>
      <c r="AB1640" s="9">
        <f t="shared" si="4338"/>
        <v>5.807251408236854</v>
      </c>
      <c r="AC1640" s="9">
        <f t="shared" si="4338"/>
        <v>5.3924477362199355</v>
      </c>
      <c r="AD1640" s="9">
        <f t="shared" si="4338"/>
        <v>4.9776440642030177</v>
      </c>
      <c r="AE1640" s="9">
        <f t="shared" si="4338"/>
        <v>4.5628403921861</v>
      </c>
      <c r="AF1640" s="9">
        <f t="shared" si="4338"/>
        <v>4.1480367201691815</v>
      </c>
      <c r="AG1640" s="9">
        <f t="shared" si="4338"/>
        <v>3.7332330481522633</v>
      </c>
      <c r="AH1640" s="9">
        <f t="shared" si="4338"/>
        <v>3.3184293761353452</v>
      </c>
      <c r="AI1640" s="9">
        <f t="shared" si="4337"/>
        <v>2.903625704118427</v>
      </c>
      <c r="AJ1640" s="9">
        <f t="shared" si="4337"/>
        <v>2.4888220321015089</v>
      </c>
      <c r="AK1640" s="9">
        <f t="shared" si="4337"/>
        <v>2.0740183600845907</v>
      </c>
      <c r="AL1640" s="9">
        <f t="shared" si="4337"/>
        <v>1.6592146880676726</v>
      </c>
      <c r="AM1640" s="9">
        <f t="shared" si="4337"/>
        <v>1.2444110160507544</v>
      </c>
    </row>
    <row r="1641" spans="1:39" outlineLevel="2">
      <c r="A1641" s="11">
        <f>ROW()</f>
        <v>1641</v>
      </c>
      <c r="C1641" s="6" t="s">
        <v>4</v>
      </c>
      <c r="D1641" s="39"/>
      <c r="E1641" s="39"/>
      <c r="F1641" s="39"/>
      <c r="G1641" s="39"/>
      <c r="H1641" s="39"/>
      <c r="I1641" s="39"/>
      <c r="J1641" s="39"/>
      <c r="K1641" s="39"/>
      <c r="L1641" s="39"/>
      <c r="M1641" s="39"/>
      <c r="N1641" s="39"/>
      <c r="O1641" s="39"/>
      <c r="P1641" s="39"/>
      <c r="Q1641" s="39"/>
      <c r="R1641" s="39"/>
      <c r="S1641" s="39"/>
      <c r="T1641" s="39"/>
      <c r="U1641" s="9">
        <f t="shared" ref="U1641:AH1641" si="4339">T1701</f>
        <v>0</v>
      </c>
      <c r="V1641" s="9">
        <f t="shared" si="4339"/>
        <v>1.8497595787947199</v>
      </c>
      <c r="W1641" s="9">
        <f t="shared" si="4339"/>
        <v>1.7264422735417386</v>
      </c>
      <c r="X1641" s="9">
        <f t="shared" si="4339"/>
        <v>1.6031249682887574</v>
      </c>
      <c r="Y1641" s="9">
        <f t="shared" si="4339"/>
        <v>1.4798076630357762</v>
      </c>
      <c r="Z1641" s="9">
        <f t="shared" si="4339"/>
        <v>1.3564903577827949</v>
      </c>
      <c r="AA1641" s="9">
        <f t="shared" si="4339"/>
        <v>1.2331730525298135</v>
      </c>
      <c r="AB1641" s="9">
        <f t="shared" si="4339"/>
        <v>1.109855747276832</v>
      </c>
      <c r="AC1641" s="9">
        <f t="shared" si="4339"/>
        <v>0.98653844202385066</v>
      </c>
      <c r="AD1641" s="9">
        <f t="shared" si="4339"/>
        <v>0.86322113677086931</v>
      </c>
      <c r="AE1641" s="9">
        <f t="shared" si="4339"/>
        <v>0.73990383151788797</v>
      </c>
      <c r="AF1641" s="9">
        <f t="shared" si="4339"/>
        <v>0.61658652626490662</v>
      </c>
      <c r="AG1641" s="9">
        <f t="shared" si="4339"/>
        <v>0.49326922101192527</v>
      </c>
      <c r="AH1641" s="9">
        <f t="shared" si="4339"/>
        <v>0.36995191575894393</v>
      </c>
      <c r="AI1641" s="9">
        <f t="shared" si="4337"/>
        <v>0.24663461050596264</v>
      </c>
      <c r="AJ1641" s="9">
        <f t="shared" si="4337"/>
        <v>0.12331730525298132</v>
      </c>
      <c r="AK1641" s="9">
        <f t="shared" si="4337"/>
        <v>0</v>
      </c>
      <c r="AL1641" s="9">
        <f t="shared" si="4337"/>
        <v>0</v>
      </c>
      <c r="AM1641" s="9">
        <f t="shared" si="4337"/>
        <v>0</v>
      </c>
    </row>
    <row r="1642" spans="1:39" outlineLevel="2">
      <c r="A1642" s="11">
        <f>ROW()</f>
        <v>1642</v>
      </c>
      <c r="C1642" s="6" t="s">
        <v>5</v>
      </c>
      <c r="D1642" s="39"/>
      <c r="E1642" s="39"/>
      <c r="F1642" s="39"/>
      <c r="G1642" s="39"/>
      <c r="H1642" s="39"/>
      <c r="I1642" s="39"/>
      <c r="J1642" s="39"/>
      <c r="K1642" s="39"/>
      <c r="L1642" s="39"/>
      <c r="M1642" s="39"/>
      <c r="N1642" s="39"/>
      <c r="O1642" s="39"/>
      <c r="P1642" s="39"/>
      <c r="Q1642" s="39"/>
      <c r="R1642" s="39"/>
      <c r="S1642" s="39"/>
      <c r="T1642" s="39"/>
      <c r="U1642" s="9">
        <f t="shared" ref="U1642:AH1642" si="4340">T1702</f>
        <v>0</v>
      </c>
      <c r="V1642" s="9">
        <f t="shared" si="4340"/>
        <v>4.4369118538139354</v>
      </c>
      <c r="W1642" s="9">
        <f t="shared" si="4340"/>
        <v>4.2150662611232388</v>
      </c>
      <c r="X1642" s="9">
        <f t="shared" si="4340"/>
        <v>3.9830325092953767</v>
      </c>
      <c r="Y1642" s="9">
        <f t="shared" si="4340"/>
        <v>3.7617529254456334</v>
      </c>
      <c r="Z1642" s="9">
        <f t="shared" si="4340"/>
        <v>3.5404733415958902</v>
      </c>
      <c r="AA1642" s="9">
        <f t="shared" si="4340"/>
        <v>3.319193757746147</v>
      </c>
      <c r="AB1642" s="9">
        <f t="shared" si="4340"/>
        <v>3.0979141738964038</v>
      </c>
      <c r="AC1642" s="9">
        <f t="shared" si="4340"/>
        <v>2.8766345900466606</v>
      </c>
      <c r="AD1642" s="9">
        <f t="shared" si="4340"/>
        <v>2.6553550061969173</v>
      </c>
      <c r="AE1642" s="9">
        <f t="shared" si="4340"/>
        <v>2.4340754223471741</v>
      </c>
      <c r="AF1642" s="9">
        <f t="shared" si="4340"/>
        <v>2.2127958384974309</v>
      </c>
      <c r="AG1642" s="9">
        <f t="shared" si="4340"/>
        <v>1.9915162546476879</v>
      </c>
      <c r="AH1642" s="9">
        <f t="shared" si="4340"/>
        <v>1.7702366707979449</v>
      </c>
      <c r="AI1642" s="9">
        <f t="shared" si="4337"/>
        <v>1.5489570869482017</v>
      </c>
      <c r="AJ1642" s="9">
        <f t="shared" si="4337"/>
        <v>1.3276775030984587</v>
      </c>
      <c r="AK1642" s="9">
        <f t="shared" si="4337"/>
        <v>1.1063979192487157</v>
      </c>
      <c r="AL1642" s="9">
        <f t="shared" si="4337"/>
        <v>0.88511833539897256</v>
      </c>
      <c r="AM1642" s="9">
        <f t="shared" si="4337"/>
        <v>0.66383875154922944</v>
      </c>
    </row>
    <row r="1643" spans="1:39" outlineLevel="2">
      <c r="A1643" s="11">
        <f>ROW()</f>
        <v>1643</v>
      </c>
      <c r="C1643" s="6" t="s">
        <v>473</v>
      </c>
      <c r="D1643" s="39"/>
      <c r="E1643" s="39"/>
      <c r="F1643" s="39"/>
      <c r="G1643" s="39"/>
      <c r="H1643" s="39"/>
      <c r="I1643" s="39"/>
      <c r="J1643" s="39"/>
      <c r="K1643" s="39"/>
      <c r="L1643" s="39"/>
      <c r="M1643" s="39"/>
      <c r="N1643" s="39"/>
      <c r="O1643" s="39"/>
      <c r="P1643" s="39"/>
      <c r="Q1643" s="39"/>
      <c r="R1643" s="39"/>
      <c r="S1643" s="39"/>
      <c r="T1643" s="39"/>
      <c r="U1643" s="9">
        <f t="shared" ref="U1643:U1645" si="4341">T1703</f>
        <v>0</v>
      </c>
      <c r="V1643" s="9">
        <f t="shared" ref="V1643:V1645" si="4342">U1703</f>
        <v>0</v>
      </c>
      <c r="W1643" s="9">
        <f t="shared" ref="W1643:W1645" si="4343">V1703</f>
        <v>0</v>
      </c>
      <c r="X1643" s="9">
        <f t="shared" ref="X1643:X1645" si="4344">W1703</f>
        <v>0</v>
      </c>
      <c r="Y1643" s="9">
        <f t="shared" ref="Y1643:Y1645" si="4345">X1703</f>
        <v>0</v>
      </c>
      <c r="Z1643" s="9">
        <f t="shared" ref="Z1643:Z1645" si="4346">Y1703</f>
        <v>0</v>
      </c>
      <c r="AA1643" s="9">
        <f t="shared" ref="AA1643:AA1645" si="4347">Z1703</f>
        <v>0</v>
      </c>
      <c r="AB1643" s="9">
        <f t="shared" ref="AB1643:AB1645" si="4348">AA1703</f>
        <v>0</v>
      </c>
      <c r="AC1643" s="9">
        <f t="shared" ref="AC1643:AC1645" si="4349">AB1703</f>
        <v>0</v>
      </c>
      <c r="AD1643" s="9">
        <f t="shared" ref="AD1643:AD1645" si="4350">AC1703</f>
        <v>0</v>
      </c>
      <c r="AE1643" s="9">
        <f t="shared" ref="AE1643:AE1645" si="4351">AD1703</f>
        <v>0</v>
      </c>
      <c r="AF1643" s="9">
        <f t="shared" ref="AF1643:AF1645" si="4352">AE1703</f>
        <v>0</v>
      </c>
      <c r="AG1643" s="9">
        <f t="shared" ref="AG1643:AG1645" si="4353">AF1703</f>
        <v>0</v>
      </c>
      <c r="AH1643" s="9">
        <f t="shared" ref="AH1643:AH1645" si="4354">AG1703</f>
        <v>0</v>
      </c>
      <c r="AI1643" s="9">
        <f t="shared" si="4337"/>
        <v>0</v>
      </c>
      <c r="AJ1643" s="9">
        <f t="shared" si="4337"/>
        <v>0</v>
      </c>
      <c r="AK1643" s="9">
        <f t="shared" si="4337"/>
        <v>0</v>
      </c>
      <c r="AL1643" s="9">
        <f t="shared" si="4337"/>
        <v>0</v>
      </c>
      <c r="AM1643" s="9">
        <f t="shared" si="4337"/>
        <v>0</v>
      </c>
    </row>
    <row r="1644" spans="1:39" outlineLevel="2">
      <c r="A1644" s="11">
        <f>ROW()</f>
        <v>1644</v>
      </c>
      <c r="C1644" s="6" t="s">
        <v>474</v>
      </c>
      <c r="D1644" s="39"/>
      <c r="E1644" s="39"/>
      <c r="F1644" s="39"/>
      <c r="G1644" s="39"/>
      <c r="H1644" s="39"/>
      <c r="I1644" s="39"/>
      <c r="J1644" s="39"/>
      <c r="K1644" s="39"/>
      <c r="L1644" s="39"/>
      <c r="M1644" s="39"/>
      <c r="N1644" s="39"/>
      <c r="O1644" s="39"/>
      <c r="P1644" s="39"/>
      <c r="Q1644" s="39"/>
      <c r="R1644" s="39"/>
      <c r="S1644" s="39"/>
      <c r="T1644" s="39"/>
      <c r="U1644" s="9">
        <f t="shared" si="4341"/>
        <v>0</v>
      </c>
      <c r="V1644" s="9">
        <f t="shared" si="4342"/>
        <v>0</v>
      </c>
      <c r="W1644" s="9">
        <f t="shared" si="4343"/>
        <v>0</v>
      </c>
      <c r="X1644" s="9">
        <f t="shared" si="4344"/>
        <v>0</v>
      </c>
      <c r="Y1644" s="9">
        <f t="shared" si="4345"/>
        <v>0</v>
      </c>
      <c r="Z1644" s="9">
        <f t="shared" si="4346"/>
        <v>0</v>
      </c>
      <c r="AA1644" s="9">
        <f t="shared" si="4347"/>
        <v>0</v>
      </c>
      <c r="AB1644" s="9">
        <f t="shared" si="4348"/>
        <v>0</v>
      </c>
      <c r="AC1644" s="9">
        <f t="shared" si="4349"/>
        <v>0</v>
      </c>
      <c r="AD1644" s="9">
        <f t="shared" si="4350"/>
        <v>0</v>
      </c>
      <c r="AE1644" s="9">
        <f t="shared" si="4351"/>
        <v>0</v>
      </c>
      <c r="AF1644" s="9">
        <f t="shared" si="4352"/>
        <v>0</v>
      </c>
      <c r="AG1644" s="9">
        <f t="shared" si="4353"/>
        <v>0</v>
      </c>
      <c r="AH1644" s="9">
        <f t="shared" si="4354"/>
        <v>0</v>
      </c>
      <c r="AI1644" s="9">
        <f t="shared" si="4337"/>
        <v>0</v>
      </c>
      <c r="AJ1644" s="9">
        <f t="shared" si="4337"/>
        <v>0</v>
      </c>
      <c r="AK1644" s="9">
        <f t="shared" si="4337"/>
        <v>0</v>
      </c>
      <c r="AL1644" s="9">
        <f t="shared" si="4337"/>
        <v>0</v>
      </c>
      <c r="AM1644" s="9">
        <f t="shared" si="4337"/>
        <v>0</v>
      </c>
    </row>
    <row r="1645" spans="1:39" outlineLevel="2">
      <c r="A1645" s="11">
        <f>ROW()</f>
        <v>1645</v>
      </c>
      <c r="C1645" s="6" t="s">
        <v>477</v>
      </c>
      <c r="D1645" s="39"/>
      <c r="E1645" s="39"/>
      <c r="F1645" s="39"/>
      <c r="G1645" s="39"/>
      <c r="H1645" s="39"/>
      <c r="I1645" s="39"/>
      <c r="J1645" s="39"/>
      <c r="K1645" s="39"/>
      <c r="L1645" s="39"/>
      <c r="M1645" s="39"/>
      <c r="N1645" s="39"/>
      <c r="O1645" s="39"/>
      <c r="P1645" s="39"/>
      <c r="Q1645" s="39"/>
      <c r="R1645" s="39"/>
      <c r="S1645" s="39"/>
      <c r="T1645" s="39"/>
      <c r="U1645" s="9">
        <f t="shared" si="4341"/>
        <v>0</v>
      </c>
      <c r="V1645" s="9">
        <f t="shared" si="4342"/>
        <v>0</v>
      </c>
      <c r="W1645" s="9">
        <f t="shared" si="4343"/>
        <v>0</v>
      </c>
      <c r="X1645" s="9">
        <f t="shared" si="4344"/>
        <v>0</v>
      </c>
      <c r="Y1645" s="9">
        <f t="shared" si="4345"/>
        <v>0</v>
      </c>
      <c r="Z1645" s="9">
        <f t="shared" si="4346"/>
        <v>0</v>
      </c>
      <c r="AA1645" s="9">
        <f t="shared" si="4347"/>
        <v>0</v>
      </c>
      <c r="AB1645" s="9">
        <f t="shared" si="4348"/>
        <v>0</v>
      </c>
      <c r="AC1645" s="9">
        <f t="shared" si="4349"/>
        <v>0</v>
      </c>
      <c r="AD1645" s="9">
        <f t="shared" si="4350"/>
        <v>0</v>
      </c>
      <c r="AE1645" s="9">
        <f t="shared" si="4351"/>
        <v>0</v>
      </c>
      <c r="AF1645" s="9">
        <f t="shared" si="4352"/>
        <v>0</v>
      </c>
      <c r="AG1645" s="9">
        <f t="shared" si="4353"/>
        <v>0</v>
      </c>
      <c r="AH1645" s="9">
        <f t="shared" si="4354"/>
        <v>0</v>
      </c>
      <c r="AI1645" s="9">
        <f t="shared" si="4337"/>
        <v>0</v>
      </c>
      <c r="AJ1645" s="9">
        <f t="shared" si="4337"/>
        <v>0</v>
      </c>
      <c r="AK1645" s="9">
        <f t="shared" si="4337"/>
        <v>0</v>
      </c>
      <c r="AL1645" s="9">
        <f t="shared" si="4337"/>
        <v>0</v>
      </c>
      <c r="AM1645" s="9">
        <f t="shared" si="4337"/>
        <v>0</v>
      </c>
    </row>
    <row r="1646" spans="1:39" outlineLevel="2">
      <c r="A1646" s="11">
        <f>ROW()</f>
        <v>1646</v>
      </c>
      <c r="C1646" s="6" t="s">
        <v>511</v>
      </c>
      <c r="D1646" s="39"/>
      <c r="E1646" s="39"/>
      <c r="F1646" s="39"/>
      <c r="G1646" s="39"/>
      <c r="H1646" s="39"/>
      <c r="I1646" s="39"/>
      <c r="J1646" s="39"/>
      <c r="K1646" s="39"/>
      <c r="L1646" s="39"/>
      <c r="M1646" s="39"/>
      <c r="N1646" s="39"/>
      <c r="O1646" s="39"/>
      <c r="P1646" s="39"/>
      <c r="Q1646" s="39"/>
      <c r="R1646" s="39"/>
      <c r="S1646" s="39"/>
      <c r="T1646" s="39"/>
      <c r="U1646" s="9">
        <f t="shared" ref="U1646" si="4355">T1706</f>
        <v>0</v>
      </c>
      <c r="V1646" s="9">
        <f t="shared" ref="V1646" si="4356">U1706</f>
        <v>1.6190174551710552</v>
      </c>
      <c r="W1646" s="9">
        <f t="shared" ref="W1646" si="4357">V1706</f>
        <v>1.5380665824125024</v>
      </c>
      <c r="X1646" s="9">
        <f t="shared" ref="X1646" si="4358">W1706</f>
        <v>1.4571157096539495</v>
      </c>
      <c r="Y1646" s="9">
        <f t="shared" ref="Y1646" si="4359">X1706</f>
        <v>1.3761648368953967</v>
      </c>
      <c r="Z1646" s="9">
        <f t="shared" ref="Z1646" si="4360">Y1706</f>
        <v>1.2952139641368439</v>
      </c>
      <c r="AA1646" s="9">
        <f t="shared" ref="AA1646" si="4361">Z1706</f>
        <v>1.214263091378291</v>
      </c>
      <c r="AB1646" s="9">
        <f t="shared" ref="AB1646" si="4362">AA1706</f>
        <v>1.1333122186197382</v>
      </c>
      <c r="AC1646" s="9">
        <f t="shared" ref="AC1646" si="4363">AB1706</f>
        <v>1.0523613458611853</v>
      </c>
      <c r="AD1646" s="9">
        <f t="shared" ref="AD1646" si="4364">AC1706</f>
        <v>0.97141047310263262</v>
      </c>
      <c r="AE1646" s="9">
        <f t="shared" ref="AE1646" si="4365">AD1706</f>
        <v>0.89045960034407989</v>
      </c>
      <c r="AF1646" s="9">
        <f t="shared" ref="AF1646" si="4366">AE1706</f>
        <v>0.80950872758552717</v>
      </c>
      <c r="AG1646" s="9">
        <f t="shared" ref="AG1646" si="4367">AF1706</f>
        <v>0.72855785482697444</v>
      </c>
      <c r="AH1646" s="9">
        <f t="shared" ref="AH1646" si="4368">AG1706</f>
        <v>0.64760698206842171</v>
      </c>
      <c r="AI1646" s="9">
        <f t="shared" si="4337"/>
        <v>0.56665610930986898</v>
      </c>
      <c r="AJ1646" s="9">
        <f t="shared" si="4337"/>
        <v>0.48570523655131626</v>
      </c>
      <c r="AK1646" s="9">
        <f t="shared" si="4337"/>
        <v>0.40475436379276353</v>
      </c>
      <c r="AL1646" s="9">
        <f t="shared" si="4337"/>
        <v>0.3238034910342108</v>
      </c>
      <c r="AM1646" s="9">
        <f t="shared" si="4337"/>
        <v>0.2428526182756581</v>
      </c>
    </row>
    <row r="1647" spans="1:39" outlineLevel="2">
      <c r="A1647" s="11">
        <f>ROW()</f>
        <v>1647</v>
      </c>
      <c r="C1647" s="6" t="s">
        <v>655</v>
      </c>
      <c r="D1647" s="39"/>
      <c r="E1647" s="39"/>
      <c r="F1647" s="39"/>
      <c r="G1647" s="39"/>
      <c r="H1647" s="39"/>
      <c r="I1647" s="39"/>
      <c r="J1647" s="39"/>
      <c r="K1647" s="39"/>
      <c r="L1647" s="39"/>
      <c r="M1647" s="39"/>
      <c r="N1647" s="39"/>
      <c r="O1647" s="39"/>
      <c r="P1647" s="39"/>
      <c r="Q1647" s="39"/>
      <c r="R1647" s="39"/>
      <c r="S1647" s="39"/>
      <c r="T1647" s="39"/>
      <c r="U1647" s="9">
        <f t="shared" ref="U1647" si="4369">T1707</f>
        <v>0</v>
      </c>
      <c r="V1647" s="9">
        <f t="shared" ref="V1647" si="4370">U1707</f>
        <v>0</v>
      </c>
      <c r="W1647" s="9">
        <f t="shared" ref="W1647" si="4371">V1707</f>
        <v>0</v>
      </c>
      <c r="X1647" s="9">
        <f t="shared" ref="X1647" si="4372">W1707</f>
        <v>0</v>
      </c>
      <c r="Y1647" s="9">
        <f t="shared" ref="Y1647" si="4373">X1707</f>
        <v>0</v>
      </c>
      <c r="Z1647" s="9">
        <f t="shared" ref="Z1647" si="4374">Y1707</f>
        <v>0</v>
      </c>
      <c r="AA1647" s="9">
        <f t="shared" ref="AA1647" si="4375">Z1707</f>
        <v>0</v>
      </c>
      <c r="AB1647" s="9">
        <f t="shared" ref="AB1647" si="4376">AA1707</f>
        <v>0</v>
      </c>
      <c r="AC1647" s="9">
        <f t="shared" ref="AC1647" si="4377">AB1707</f>
        <v>0</v>
      </c>
      <c r="AD1647" s="9">
        <f t="shared" ref="AD1647" si="4378">AC1707</f>
        <v>0</v>
      </c>
      <c r="AE1647" s="9">
        <f t="shared" ref="AE1647" si="4379">AD1707</f>
        <v>0</v>
      </c>
      <c r="AF1647" s="9">
        <f t="shared" ref="AF1647" si="4380">AE1707</f>
        <v>0</v>
      </c>
      <c r="AG1647" s="9">
        <f t="shared" ref="AG1647" si="4381">AF1707</f>
        <v>0</v>
      </c>
      <c r="AH1647" s="9">
        <f t="shared" ref="AH1647" si="4382">AG1707</f>
        <v>0</v>
      </c>
      <c r="AI1647" s="9">
        <f t="shared" si="4337"/>
        <v>0</v>
      </c>
      <c r="AJ1647" s="9">
        <f t="shared" si="4337"/>
        <v>0</v>
      </c>
      <c r="AK1647" s="9">
        <f t="shared" si="4337"/>
        <v>0</v>
      </c>
      <c r="AL1647" s="9">
        <f t="shared" si="4337"/>
        <v>0</v>
      </c>
      <c r="AM1647" s="9">
        <f t="shared" si="4337"/>
        <v>0</v>
      </c>
    </row>
    <row r="1648" spans="1:39" outlineLevel="2">
      <c r="A1648" s="11">
        <f>ROW()</f>
        <v>1648</v>
      </c>
      <c r="C1648" s="6" t="s">
        <v>656</v>
      </c>
      <c r="D1648" s="39"/>
      <c r="E1648" s="39"/>
      <c r="F1648" s="39"/>
      <c r="G1648" s="39"/>
      <c r="H1648" s="39"/>
      <c r="I1648" s="39"/>
      <c r="J1648" s="39"/>
      <c r="K1648" s="39"/>
      <c r="L1648" s="39"/>
      <c r="M1648" s="39"/>
      <c r="N1648" s="39"/>
      <c r="O1648" s="39"/>
      <c r="P1648" s="39"/>
      <c r="Q1648" s="39"/>
      <c r="R1648" s="39"/>
      <c r="S1648" s="39"/>
      <c r="T1648" s="3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</row>
    <row r="1649" spans="1:39" outlineLevel="2">
      <c r="A1649" s="11">
        <f>ROW()</f>
        <v>1649</v>
      </c>
      <c r="C1649" s="6" t="s">
        <v>667</v>
      </c>
      <c r="D1649" s="39"/>
      <c r="E1649" s="39"/>
      <c r="F1649" s="39"/>
      <c r="G1649" s="39"/>
      <c r="H1649" s="39"/>
      <c r="I1649" s="39"/>
      <c r="J1649" s="39"/>
      <c r="K1649" s="39"/>
      <c r="L1649" s="39"/>
      <c r="M1649" s="39"/>
      <c r="N1649" s="39"/>
      <c r="O1649" s="39"/>
      <c r="P1649" s="39"/>
      <c r="Q1649" s="39"/>
      <c r="R1649" s="39"/>
      <c r="S1649" s="39"/>
      <c r="T1649" s="3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</row>
    <row r="1650" spans="1:39" outlineLevel="2">
      <c r="A1650" s="11">
        <f>ROW()</f>
        <v>1650</v>
      </c>
      <c r="C1650" s="6" t="s">
        <v>212</v>
      </c>
      <c r="D1650" s="39"/>
      <c r="E1650" s="39"/>
      <c r="F1650" s="39"/>
      <c r="G1650" s="39"/>
      <c r="H1650" s="39"/>
      <c r="I1650" s="39"/>
      <c r="J1650" s="39"/>
      <c r="K1650" s="39"/>
      <c r="L1650" s="39"/>
      <c r="M1650" s="39"/>
      <c r="N1650" s="39"/>
      <c r="O1650" s="39"/>
      <c r="P1650" s="39"/>
      <c r="Q1650" s="39"/>
      <c r="R1650" s="39"/>
      <c r="S1650" s="39"/>
      <c r="T1650" s="39"/>
      <c r="U1650" s="9">
        <f t="shared" ref="U1650" si="4383">T1710</f>
        <v>0</v>
      </c>
      <c r="V1650" s="9">
        <f t="shared" ref="V1650" si="4384">U1710</f>
        <v>-3.9006140835444798E-2</v>
      </c>
      <c r="W1650" s="9">
        <f t="shared" ref="W1650" si="4385">V1710</f>
        <v>-3.9006140835444798E-2</v>
      </c>
      <c r="X1650" s="9">
        <f t="shared" ref="X1650" si="4386">W1710</f>
        <v>-3.9006140835444798E-2</v>
      </c>
      <c r="Y1650" s="9">
        <f t="shared" ref="Y1650" si="4387">X1710</f>
        <v>-3.9006140835444798E-2</v>
      </c>
      <c r="Z1650" s="9">
        <f t="shared" ref="Z1650" si="4388">Y1710</f>
        <v>-3.9006140835444798E-2</v>
      </c>
      <c r="AA1650" s="9">
        <f t="shared" ref="AA1650" si="4389">Z1710</f>
        <v>-3.9006140835444798E-2</v>
      </c>
      <c r="AB1650" s="9">
        <f t="shared" ref="AB1650" si="4390">AA1710</f>
        <v>-3.9006140835444798E-2</v>
      </c>
      <c r="AC1650" s="9">
        <f t="shared" ref="AC1650" si="4391">AB1710</f>
        <v>-3.9006140835444798E-2</v>
      </c>
      <c r="AD1650" s="9">
        <f t="shared" ref="AD1650" si="4392">AC1710</f>
        <v>-3.9006140835444798E-2</v>
      </c>
      <c r="AE1650" s="9">
        <f t="shared" ref="AE1650" si="4393">AD1710</f>
        <v>-3.9006140835444798E-2</v>
      </c>
      <c r="AF1650" s="9">
        <f t="shared" ref="AF1650" si="4394">AE1710</f>
        <v>-3.9006140835444798E-2</v>
      </c>
      <c r="AG1650" s="9">
        <f t="shared" ref="AG1650" si="4395">AF1710</f>
        <v>-3.9006140835444798E-2</v>
      </c>
      <c r="AH1650" s="9">
        <f t="shared" ref="AH1650" si="4396">AG1710</f>
        <v>-3.9006140835444798E-2</v>
      </c>
      <c r="AI1650" s="9">
        <f t="shared" ref="AI1650:AI1651" si="4397">AH1710</f>
        <v>-3.9006140835444798E-2</v>
      </c>
      <c r="AJ1650" s="9">
        <f t="shared" ref="AJ1650:AJ1651" si="4398">AI1710</f>
        <v>-3.9006140835444798E-2</v>
      </c>
      <c r="AK1650" s="9">
        <f t="shared" ref="AK1650:AK1651" si="4399">AJ1710</f>
        <v>-3.9006140835444798E-2</v>
      </c>
      <c r="AL1650" s="9">
        <f t="shared" ref="AL1650:AL1651" si="4400">AK1710</f>
        <v>-3.9006140835444798E-2</v>
      </c>
      <c r="AM1650" s="9">
        <f t="shared" ref="AM1650:AM1651" si="4401">AL1710</f>
        <v>-3.9006140835444798E-2</v>
      </c>
    </row>
    <row r="1651" spans="1:39" outlineLevel="2">
      <c r="A1651" s="11">
        <f>ROW()</f>
        <v>1651</v>
      </c>
      <c r="C1651" s="30" t="s">
        <v>362</v>
      </c>
      <c r="D1651" s="90"/>
      <c r="E1651" s="90"/>
      <c r="F1651" s="90"/>
      <c r="G1651" s="90"/>
      <c r="H1651" s="90"/>
      <c r="I1651" s="90"/>
      <c r="J1651" s="90"/>
      <c r="K1651" s="90"/>
      <c r="L1651" s="90"/>
      <c r="M1651" s="90"/>
      <c r="N1651" s="90"/>
      <c r="O1651" s="90"/>
      <c r="P1651" s="90"/>
      <c r="Q1651" s="90"/>
      <c r="R1651" s="90"/>
      <c r="S1651" s="90"/>
      <c r="T1651" s="90"/>
      <c r="U1651" s="15">
        <f t="shared" ref="U1651" si="4402">T1711</f>
        <v>0</v>
      </c>
      <c r="V1651" s="15">
        <f t="shared" ref="V1651" si="4403">U1711</f>
        <v>0</v>
      </c>
      <c r="W1651" s="15">
        <f t="shared" ref="W1651" si="4404">V1711</f>
        <v>0</v>
      </c>
      <c r="X1651" s="15">
        <f t="shared" ref="X1651" si="4405">W1711</f>
        <v>0</v>
      </c>
      <c r="Y1651" s="15">
        <f t="shared" ref="Y1651" si="4406">X1711</f>
        <v>0</v>
      </c>
      <c r="Z1651" s="15">
        <f t="shared" ref="Z1651" si="4407">Y1711</f>
        <v>0</v>
      </c>
      <c r="AA1651" s="15">
        <f t="shared" ref="AA1651" si="4408">Z1711</f>
        <v>0</v>
      </c>
      <c r="AB1651" s="15">
        <f t="shared" ref="AB1651" si="4409">AA1711</f>
        <v>0</v>
      </c>
      <c r="AC1651" s="15">
        <f t="shared" ref="AC1651" si="4410">AB1711</f>
        <v>0</v>
      </c>
      <c r="AD1651" s="15">
        <f t="shared" ref="AD1651" si="4411">AC1711</f>
        <v>0</v>
      </c>
      <c r="AE1651" s="15">
        <f t="shared" ref="AE1651" si="4412">AD1711</f>
        <v>0</v>
      </c>
      <c r="AF1651" s="15">
        <f t="shared" ref="AF1651" si="4413">AE1711</f>
        <v>0</v>
      </c>
      <c r="AG1651" s="15">
        <f t="shared" ref="AG1651" si="4414">AF1711</f>
        <v>0</v>
      </c>
      <c r="AH1651" s="15">
        <f t="shared" ref="AH1651" si="4415">AG1711</f>
        <v>0</v>
      </c>
      <c r="AI1651" s="15">
        <f t="shared" si="4397"/>
        <v>0</v>
      </c>
      <c r="AJ1651" s="15">
        <f t="shared" si="4398"/>
        <v>0</v>
      </c>
      <c r="AK1651" s="15">
        <f t="shared" si="4399"/>
        <v>0</v>
      </c>
      <c r="AL1651" s="15">
        <f t="shared" si="4400"/>
        <v>0</v>
      </c>
      <c r="AM1651" s="15">
        <f t="shared" si="4401"/>
        <v>0</v>
      </c>
    </row>
    <row r="1652" spans="1:39" outlineLevel="2">
      <c r="A1652" s="11">
        <f>ROW()</f>
        <v>1652</v>
      </c>
      <c r="C1652" s="6" t="s">
        <v>1</v>
      </c>
      <c r="D1652" s="39"/>
      <c r="E1652" s="39"/>
      <c r="F1652" s="39"/>
      <c r="G1652" s="39"/>
      <c r="H1652" s="39"/>
      <c r="I1652" s="39"/>
      <c r="J1652" s="39"/>
      <c r="K1652" s="39"/>
      <c r="L1652" s="39"/>
      <c r="M1652" s="39"/>
      <c r="N1652" s="39"/>
      <c r="O1652" s="39"/>
      <c r="P1652" s="39"/>
      <c r="Q1652" s="39"/>
      <c r="R1652" s="39"/>
      <c r="S1652" s="39"/>
      <c r="T1652" s="39"/>
      <c r="U1652" s="9">
        <f t="shared" ref="U1652" si="4416">SUM(U1639:U1651)</f>
        <v>0</v>
      </c>
      <c r="V1652" s="9">
        <f t="shared" ref="V1652" si="4417">SUM(V1639:V1651)</f>
        <v>30.768892571582118</v>
      </c>
      <c r="W1652" s="9">
        <f t="shared" ref="W1652" si="4418">SUM(W1639:W1651)</f>
        <v>29.197668309647995</v>
      </c>
      <c r="X1652" s="9">
        <f t="shared" ref="X1652" si="4419">SUM(X1639:X1651)</f>
        <v>27.616255888576706</v>
      </c>
      <c r="Y1652" s="9">
        <f t="shared" ref="Y1652" si="4420">SUM(Y1639:Y1651)</f>
        <v>26.045597635483535</v>
      </c>
      <c r="Z1652" s="9">
        <f t="shared" ref="Z1652" si="4421">SUM(Z1639:Z1651)</f>
        <v>24.474939382390374</v>
      </c>
      <c r="AA1652" s="9">
        <f t="shared" ref="AA1652" si="4422">SUM(AA1639:AA1651)</f>
        <v>22.9042811292972</v>
      </c>
      <c r="AB1652" s="9">
        <f t="shared" ref="AB1652" si="4423">SUM(AB1639:AB1651)</f>
        <v>21.333622876204029</v>
      </c>
      <c r="AC1652" s="9">
        <f t="shared" ref="AC1652:AG1652" si="4424">SUM(AC1639:AC1651)</f>
        <v>19.762964623110857</v>
      </c>
      <c r="AD1652" s="9">
        <f t="shared" si="4424"/>
        <v>18.19230637001769</v>
      </c>
      <c r="AE1652" s="9">
        <f t="shared" si="4424"/>
        <v>16.621648116924518</v>
      </c>
      <c r="AF1652" s="9">
        <f t="shared" si="4424"/>
        <v>15.050989863831349</v>
      </c>
      <c r="AG1652" s="9">
        <f t="shared" si="4424"/>
        <v>13.480331610738178</v>
      </c>
      <c r="AH1652" s="9">
        <f t="shared" ref="AH1652:AM1652" si="4425">SUM(AH1639:AH1651)</f>
        <v>11.909673357645007</v>
      </c>
      <c r="AI1652" s="9">
        <f t="shared" si="4425"/>
        <v>10.339015104551839</v>
      </c>
      <c r="AJ1652" s="9">
        <f t="shared" si="4425"/>
        <v>8.7683568514586696</v>
      </c>
      <c r="AK1652" s="9">
        <f t="shared" si="4425"/>
        <v>7.1976985983654984</v>
      </c>
      <c r="AL1652" s="9">
        <f t="shared" si="4425"/>
        <v>5.7503576505253102</v>
      </c>
      <c r="AM1652" s="9">
        <f t="shared" si="4425"/>
        <v>4.303016702685122</v>
      </c>
    </row>
    <row r="1653" spans="1:39" outlineLevel="2">
      <c r="A1653" s="11">
        <f>ROW()</f>
        <v>1653</v>
      </c>
      <c r="B1653" s="343" t="s">
        <v>31</v>
      </c>
      <c r="D1653" s="39"/>
      <c r="E1653" s="39"/>
      <c r="F1653" s="39"/>
      <c r="G1653" s="39"/>
      <c r="H1653" s="39"/>
      <c r="I1653" s="39"/>
      <c r="J1653" s="39"/>
      <c r="K1653" s="39"/>
      <c r="L1653" s="39"/>
      <c r="M1653" s="39"/>
      <c r="N1653" s="39"/>
      <c r="O1653" s="39"/>
      <c r="P1653" s="39"/>
      <c r="Q1653" s="39"/>
      <c r="R1653" s="39"/>
      <c r="S1653" s="39"/>
      <c r="T1653" s="39"/>
      <c r="U1653" s="39"/>
      <c r="V1653" s="39"/>
      <c r="W1653" s="39"/>
      <c r="X1653" s="39"/>
      <c r="Y1653" s="39"/>
      <c r="Z1653" s="39"/>
      <c r="AA1653" s="39"/>
      <c r="AB1653" s="39"/>
      <c r="AC1653" s="39"/>
      <c r="AD1653" s="39"/>
      <c r="AE1653" s="39"/>
      <c r="AF1653" s="39"/>
      <c r="AG1653" s="39"/>
      <c r="AH1653" s="39"/>
      <c r="AI1653" s="39"/>
      <c r="AJ1653" s="39"/>
      <c r="AK1653" s="39"/>
      <c r="AL1653" s="39"/>
      <c r="AM1653" s="39"/>
    </row>
    <row r="1654" spans="1:39" outlineLevel="2">
      <c r="A1654" s="11">
        <f>ROW()</f>
        <v>1654</v>
      </c>
      <c r="C1654" s="6" t="s">
        <v>2</v>
      </c>
      <c r="D1654" s="39"/>
      <c r="E1654" s="39"/>
      <c r="F1654" s="39"/>
      <c r="G1654" s="39"/>
      <c r="H1654" s="39"/>
      <c r="I1654" s="39"/>
      <c r="J1654" s="39"/>
      <c r="K1654" s="39"/>
      <c r="L1654" s="39"/>
      <c r="M1654" s="39"/>
      <c r="N1654" s="39"/>
      <c r="O1654" s="39"/>
      <c r="P1654" s="39"/>
      <c r="Q1654" s="39"/>
      <c r="R1654" s="39"/>
      <c r="S1654" s="39"/>
      <c r="T1654" s="39"/>
      <c r="U1654" s="9">
        <f>U$262</f>
        <v>14.606136384299488</v>
      </c>
      <c r="V1654" s="39"/>
      <c r="W1654" s="39"/>
      <c r="X1654" s="39"/>
      <c r="Y1654" s="39"/>
      <c r="Z1654" s="39"/>
      <c r="AA1654" s="39"/>
      <c r="AB1654" s="39"/>
      <c r="AC1654" s="39"/>
      <c r="AD1654" s="39"/>
      <c r="AE1654" s="39"/>
      <c r="AF1654" s="39"/>
      <c r="AG1654" s="39"/>
      <c r="AH1654" s="39"/>
      <c r="AI1654" s="39"/>
      <c r="AJ1654" s="39"/>
      <c r="AK1654" s="39"/>
      <c r="AL1654" s="39"/>
      <c r="AM1654" s="39"/>
    </row>
    <row r="1655" spans="1:39" outlineLevel="2">
      <c r="A1655" s="11">
        <f>ROW()</f>
        <v>1655</v>
      </c>
      <c r="C1655" s="6" t="s">
        <v>3</v>
      </c>
      <c r="D1655" s="39"/>
      <c r="E1655" s="39"/>
      <c r="F1655" s="39"/>
      <c r="G1655" s="39"/>
      <c r="H1655" s="39"/>
      <c r="I1655" s="39"/>
      <c r="J1655" s="39"/>
      <c r="K1655" s="39"/>
      <c r="L1655" s="39"/>
      <c r="M1655" s="39"/>
      <c r="N1655" s="39"/>
      <c r="O1655" s="39"/>
      <c r="P1655" s="39"/>
      <c r="Q1655" s="39"/>
      <c r="R1655" s="39"/>
      <c r="S1655" s="39"/>
      <c r="T1655" s="39"/>
      <c r="U1655" s="9">
        <f>U$263</f>
        <v>8.2960734403383647</v>
      </c>
      <c r="V1655" s="39"/>
      <c r="W1655" s="39"/>
      <c r="X1655" s="39"/>
      <c r="Y1655" s="39"/>
      <c r="Z1655" s="39"/>
      <c r="AA1655" s="39"/>
      <c r="AB1655" s="39"/>
      <c r="AC1655" s="39"/>
      <c r="AD1655" s="39"/>
      <c r="AE1655" s="39"/>
      <c r="AF1655" s="39"/>
      <c r="AG1655" s="39"/>
      <c r="AH1655" s="39"/>
      <c r="AI1655" s="39"/>
      <c r="AJ1655" s="39"/>
      <c r="AK1655" s="39"/>
      <c r="AL1655" s="39"/>
      <c r="AM1655" s="39"/>
    </row>
    <row r="1656" spans="1:39" outlineLevel="2">
      <c r="A1656" s="11">
        <f>ROW()</f>
        <v>1656</v>
      </c>
      <c r="C1656" s="6" t="s">
        <v>4</v>
      </c>
      <c r="D1656" s="39"/>
      <c r="E1656" s="39"/>
      <c r="F1656" s="39"/>
      <c r="G1656" s="39"/>
      <c r="H1656" s="39"/>
      <c r="I1656" s="39"/>
      <c r="J1656" s="39"/>
      <c r="K1656" s="39"/>
      <c r="L1656" s="39"/>
      <c r="M1656" s="39"/>
      <c r="N1656" s="39"/>
      <c r="O1656" s="39"/>
      <c r="P1656" s="39"/>
      <c r="Q1656" s="39"/>
      <c r="R1656" s="39"/>
      <c r="S1656" s="39"/>
      <c r="T1656" s="39"/>
      <c r="U1656" s="9">
        <f>U$264</f>
        <v>1.8497595787947199</v>
      </c>
      <c r="V1656" s="39"/>
      <c r="W1656" s="39"/>
      <c r="X1656" s="39"/>
      <c r="Y1656" s="39"/>
      <c r="Z1656" s="39"/>
      <c r="AA1656" s="39"/>
      <c r="AB1656" s="39"/>
      <c r="AC1656" s="39"/>
      <c r="AD1656" s="39"/>
      <c r="AE1656" s="39"/>
      <c r="AF1656" s="39"/>
      <c r="AG1656" s="39"/>
      <c r="AH1656" s="39"/>
      <c r="AI1656" s="39"/>
      <c r="AJ1656" s="39"/>
      <c r="AK1656" s="39"/>
      <c r="AL1656" s="39"/>
      <c r="AM1656" s="39"/>
    </row>
    <row r="1657" spans="1:39" outlineLevel="2">
      <c r="A1657" s="11">
        <f>ROW()</f>
        <v>1657</v>
      </c>
      <c r="C1657" s="6" t="s">
        <v>5</v>
      </c>
      <c r="D1657" s="39"/>
      <c r="E1657" s="39"/>
      <c r="F1657" s="39"/>
      <c r="G1657" s="39"/>
      <c r="H1657" s="39"/>
      <c r="I1657" s="39"/>
      <c r="J1657" s="39"/>
      <c r="K1657" s="39"/>
      <c r="L1657" s="39"/>
      <c r="M1657" s="39"/>
      <c r="N1657" s="39"/>
      <c r="O1657" s="39"/>
      <c r="P1657" s="39"/>
      <c r="Q1657" s="39"/>
      <c r="R1657" s="39"/>
      <c r="S1657" s="39"/>
      <c r="T1657" s="39"/>
      <c r="U1657" s="9">
        <f>U$265</f>
        <v>4.4369118538139354</v>
      </c>
      <c r="V1657" s="39"/>
      <c r="W1657" s="39"/>
      <c r="X1657" s="39"/>
      <c r="Y1657" s="39"/>
      <c r="Z1657" s="39"/>
      <c r="AA1657" s="39"/>
      <c r="AB1657" s="39"/>
      <c r="AC1657" s="39"/>
      <c r="AD1657" s="39"/>
      <c r="AE1657" s="39"/>
      <c r="AF1657" s="39"/>
      <c r="AG1657" s="39"/>
      <c r="AH1657" s="39"/>
      <c r="AI1657" s="39"/>
      <c r="AJ1657" s="39"/>
      <c r="AK1657" s="39"/>
      <c r="AL1657" s="39"/>
      <c r="AM1657" s="39"/>
    </row>
    <row r="1658" spans="1:39" outlineLevel="2">
      <c r="A1658" s="11">
        <f>ROW()</f>
        <v>1658</v>
      </c>
      <c r="C1658" s="6" t="s">
        <v>473</v>
      </c>
      <c r="D1658" s="39"/>
      <c r="E1658" s="39"/>
      <c r="F1658" s="39"/>
      <c r="G1658" s="39"/>
      <c r="H1658" s="39"/>
      <c r="I1658" s="39"/>
      <c r="J1658" s="39"/>
      <c r="K1658" s="39"/>
      <c r="L1658" s="39"/>
      <c r="M1658" s="39"/>
      <c r="N1658" s="39"/>
      <c r="O1658" s="39"/>
      <c r="P1658" s="39"/>
      <c r="Q1658" s="39"/>
      <c r="R1658" s="39"/>
      <c r="S1658" s="39"/>
      <c r="T1658" s="39"/>
      <c r="U1658" s="9">
        <f>U$266</f>
        <v>0</v>
      </c>
      <c r="V1658" s="39"/>
      <c r="W1658" s="39"/>
      <c r="X1658" s="39"/>
      <c r="Y1658" s="39"/>
      <c r="Z1658" s="39"/>
      <c r="AA1658" s="39"/>
      <c r="AB1658" s="39"/>
      <c r="AC1658" s="39"/>
      <c r="AD1658" s="39"/>
      <c r="AE1658" s="39"/>
      <c r="AF1658" s="39"/>
      <c r="AG1658" s="39"/>
      <c r="AH1658" s="39"/>
      <c r="AI1658" s="39"/>
      <c r="AJ1658" s="39"/>
      <c r="AK1658" s="39"/>
      <c r="AL1658" s="39"/>
      <c r="AM1658" s="39"/>
    </row>
    <row r="1659" spans="1:39" outlineLevel="2">
      <c r="A1659" s="11">
        <f>ROW()</f>
        <v>1659</v>
      </c>
      <c r="C1659" s="6" t="s">
        <v>474</v>
      </c>
      <c r="D1659" s="39"/>
      <c r="E1659" s="39"/>
      <c r="F1659" s="39"/>
      <c r="G1659" s="39"/>
      <c r="H1659" s="39"/>
      <c r="I1659" s="39"/>
      <c r="J1659" s="39"/>
      <c r="K1659" s="39"/>
      <c r="L1659" s="39"/>
      <c r="M1659" s="39"/>
      <c r="N1659" s="39"/>
      <c r="O1659" s="39"/>
      <c r="P1659" s="39"/>
      <c r="Q1659" s="39"/>
      <c r="R1659" s="39"/>
      <c r="S1659" s="39"/>
      <c r="T1659" s="39"/>
      <c r="U1659" s="9">
        <f>U$267</f>
        <v>0</v>
      </c>
      <c r="V1659" s="39"/>
      <c r="W1659" s="39"/>
      <c r="X1659" s="39"/>
      <c r="Y1659" s="39"/>
      <c r="Z1659" s="39"/>
      <c r="AA1659" s="39"/>
      <c r="AB1659" s="39"/>
      <c r="AC1659" s="39"/>
      <c r="AD1659" s="39"/>
      <c r="AE1659" s="39"/>
      <c r="AF1659" s="39"/>
      <c r="AG1659" s="39"/>
      <c r="AH1659" s="39"/>
      <c r="AI1659" s="39"/>
      <c r="AJ1659" s="39"/>
      <c r="AK1659" s="39"/>
      <c r="AL1659" s="39"/>
      <c r="AM1659" s="39"/>
    </row>
    <row r="1660" spans="1:39" outlineLevel="2">
      <c r="A1660" s="11">
        <f>ROW()</f>
        <v>1660</v>
      </c>
      <c r="C1660" s="6" t="s">
        <v>477</v>
      </c>
      <c r="D1660" s="39"/>
      <c r="E1660" s="39"/>
      <c r="F1660" s="39"/>
      <c r="G1660" s="39"/>
      <c r="H1660" s="39"/>
      <c r="I1660" s="39"/>
      <c r="J1660" s="39"/>
      <c r="K1660" s="39"/>
      <c r="L1660" s="39"/>
      <c r="M1660" s="39"/>
      <c r="N1660" s="39"/>
      <c r="O1660" s="39"/>
      <c r="P1660" s="39"/>
      <c r="Q1660" s="39"/>
      <c r="R1660" s="39"/>
      <c r="S1660" s="39"/>
      <c r="T1660" s="39"/>
      <c r="U1660" s="9">
        <f>U$268</f>
        <v>0</v>
      </c>
      <c r="V1660" s="39"/>
      <c r="W1660" s="39"/>
      <c r="X1660" s="39"/>
      <c r="Y1660" s="39"/>
      <c r="Z1660" s="39"/>
      <c r="AA1660" s="39"/>
      <c r="AB1660" s="39"/>
      <c r="AC1660" s="39"/>
      <c r="AD1660" s="39"/>
      <c r="AE1660" s="39"/>
      <c r="AF1660" s="39"/>
      <c r="AG1660" s="39"/>
      <c r="AH1660" s="39"/>
      <c r="AI1660" s="39"/>
      <c r="AJ1660" s="39"/>
      <c r="AK1660" s="39"/>
      <c r="AL1660" s="39"/>
      <c r="AM1660" s="39"/>
    </row>
    <row r="1661" spans="1:39" outlineLevel="2">
      <c r="A1661" s="11">
        <f>ROW()</f>
        <v>1661</v>
      </c>
      <c r="C1661" s="6" t="s">
        <v>511</v>
      </c>
      <c r="D1661" s="39"/>
      <c r="E1661" s="39"/>
      <c r="F1661" s="39"/>
      <c r="G1661" s="39"/>
      <c r="H1661" s="39"/>
      <c r="I1661" s="39"/>
      <c r="J1661" s="39"/>
      <c r="K1661" s="39"/>
      <c r="L1661" s="39"/>
      <c r="M1661" s="39"/>
      <c r="N1661" s="39"/>
      <c r="O1661" s="39"/>
      <c r="P1661" s="39"/>
      <c r="Q1661" s="39"/>
      <c r="R1661" s="39"/>
      <c r="S1661" s="39"/>
      <c r="T1661" s="39"/>
      <c r="U1661" s="9">
        <f>U$269</f>
        <v>1.6190174551710552</v>
      </c>
      <c r="V1661" s="39"/>
      <c r="W1661" s="39"/>
      <c r="X1661" s="39"/>
      <c r="Y1661" s="39"/>
      <c r="Z1661" s="39"/>
      <c r="AA1661" s="39"/>
      <c r="AB1661" s="39"/>
      <c r="AC1661" s="39"/>
      <c r="AD1661" s="39"/>
      <c r="AE1661" s="39"/>
      <c r="AF1661" s="39"/>
      <c r="AG1661" s="39"/>
      <c r="AH1661" s="39"/>
      <c r="AI1661" s="39"/>
      <c r="AJ1661" s="39"/>
      <c r="AK1661" s="39"/>
      <c r="AL1661" s="39"/>
      <c r="AM1661" s="39"/>
    </row>
    <row r="1662" spans="1:39" outlineLevel="2">
      <c r="A1662" s="11">
        <f>ROW()</f>
        <v>1662</v>
      </c>
      <c r="C1662" s="6" t="s">
        <v>655</v>
      </c>
      <c r="D1662" s="39"/>
      <c r="E1662" s="39"/>
      <c r="F1662" s="39"/>
      <c r="G1662" s="39"/>
      <c r="H1662" s="39"/>
      <c r="I1662" s="39"/>
      <c r="J1662" s="39"/>
      <c r="K1662" s="39"/>
      <c r="L1662" s="39"/>
      <c r="M1662" s="39"/>
      <c r="N1662" s="39"/>
      <c r="O1662" s="39"/>
      <c r="P1662" s="39"/>
      <c r="Q1662" s="39"/>
      <c r="R1662" s="39"/>
      <c r="S1662" s="39"/>
      <c r="T1662" s="39"/>
      <c r="U1662" s="9">
        <f>U$270</f>
        <v>0</v>
      </c>
      <c r="V1662" s="39"/>
      <c r="W1662" s="39"/>
      <c r="X1662" s="39"/>
      <c r="Y1662" s="39"/>
      <c r="Z1662" s="39"/>
      <c r="AA1662" s="39"/>
      <c r="AB1662" s="39"/>
      <c r="AC1662" s="39"/>
      <c r="AD1662" s="39"/>
      <c r="AE1662" s="39"/>
      <c r="AF1662" s="39"/>
      <c r="AG1662" s="39"/>
      <c r="AH1662" s="39"/>
      <c r="AI1662" s="39"/>
      <c r="AJ1662" s="39"/>
      <c r="AK1662" s="39"/>
      <c r="AL1662" s="39"/>
      <c r="AM1662" s="39"/>
    </row>
    <row r="1663" spans="1:39" outlineLevel="2">
      <c r="A1663" s="11">
        <f>ROW()</f>
        <v>1663</v>
      </c>
      <c r="C1663" s="6" t="s">
        <v>656</v>
      </c>
      <c r="D1663" s="39"/>
      <c r="E1663" s="39"/>
      <c r="F1663" s="39"/>
      <c r="G1663" s="39"/>
      <c r="H1663" s="39"/>
      <c r="I1663" s="39"/>
      <c r="J1663" s="39"/>
      <c r="K1663" s="39"/>
      <c r="L1663" s="39"/>
      <c r="M1663" s="39"/>
      <c r="N1663" s="39"/>
      <c r="O1663" s="39"/>
      <c r="P1663" s="39"/>
      <c r="Q1663" s="39"/>
      <c r="R1663" s="39"/>
      <c r="S1663" s="39"/>
      <c r="T1663" s="39"/>
      <c r="U1663" s="9"/>
      <c r="V1663" s="39"/>
      <c r="W1663" s="39"/>
      <c r="X1663" s="39"/>
      <c r="Y1663" s="39"/>
      <c r="Z1663" s="39"/>
      <c r="AA1663" s="39"/>
      <c r="AB1663" s="39"/>
      <c r="AC1663" s="39"/>
      <c r="AD1663" s="39"/>
      <c r="AE1663" s="39"/>
      <c r="AF1663" s="39"/>
      <c r="AG1663" s="39"/>
      <c r="AH1663" s="39"/>
      <c r="AI1663" s="39"/>
      <c r="AJ1663" s="39"/>
      <c r="AK1663" s="39"/>
      <c r="AL1663" s="39"/>
      <c r="AM1663" s="39"/>
    </row>
    <row r="1664" spans="1:39" outlineLevel="2">
      <c r="A1664" s="11">
        <f>ROW()</f>
        <v>1664</v>
      </c>
      <c r="C1664" s="6" t="s">
        <v>667</v>
      </c>
      <c r="D1664" s="39"/>
      <c r="E1664" s="39"/>
      <c r="F1664" s="39"/>
      <c r="G1664" s="39"/>
      <c r="H1664" s="39"/>
      <c r="I1664" s="39"/>
      <c r="J1664" s="39"/>
      <c r="K1664" s="39"/>
      <c r="L1664" s="39"/>
      <c r="M1664" s="39"/>
      <c r="N1664" s="39"/>
      <c r="O1664" s="39"/>
      <c r="P1664" s="39"/>
      <c r="Q1664" s="39"/>
      <c r="R1664" s="39"/>
      <c r="S1664" s="39"/>
      <c r="T1664" s="39"/>
      <c r="U1664" s="9"/>
      <c r="V1664" s="39"/>
      <c r="W1664" s="39"/>
      <c r="X1664" s="39"/>
      <c r="Y1664" s="39"/>
      <c r="Z1664" s="39"/>
      <c r="AA1664" s="39"/>
      <c r="AB1664" s="39"/>
      <c r="AC1664" s="39"/>
      <c r="AD1664" s="39"/>
      <c r="AE1664" s="39"/>
      <c r="AF1664" s="39"/>
      <c r="AG1664" s="39"/>
      <c r="AH1664" s="39"/>
      <c r="AI1664" s="39"/>
      <c r="AJ1664" s="39"/>
      <c r="AK1664" s="39"/>
      <c r="AL1664" s="39"/>
      <c r="AM1664" s="39"/>
    </row>
    <row r="1665" spans="1:39" outlineLevel="2">
      <c r="A1665" s="11">
        <f>ROW()</f>
        <v>1665</v>
      </c>
      <c r="C1665" s="6" t="s">
        <v>212</v>
      </c>
      <c r="D1665" s="39"/>
      <c r="E1665" s="39"/>
      <c r="F1665" s="39"/>
      <c r="G1665" s="39"/>
      <c r="H1665" s="39"/>
      <c r="I1665" s="39"/>
      <c r="J1665" s="39"/>
      <c r="K1665" s="39"/>
      <c r="L1665" s="39"/>
      <c r="M1665" s="39"/>
      <c r="N1665" s="39"/>
      <c r="O1665" s="39"/>
      <c r="P1665" s="39"/>
      <c r="Q1665" s="39"/>
      <c r="R1665" s="39"/>
      <c r="S1665" s="39"/>
      <c r="T1665" s="39"/>
      <c r="U1665" s="9">
        <f>U$273</f>
        <v>-3.9006140835444798E-2</v>
      </c>
      <c r="V1665" s="39"/>
      <c r="W1665" s="39"/>
      <c r="X1665" s="39"/>
      <c r="Y1665" s="39"/>
      <c r="Z1665" s="39"/>
      <c r="AA1665" s="39"/>
      <c r="AB1665" s="39"/>
      <c r="AC1665" s="39"/>
      <c r="AD1665" s="39"/>
      <c r="AE1665" s="39"/>
      <c r="AF1665" s="39"/>
      <c r="AG1665" s="39"/>
      <c r="AH1665" s="39"/>
      <c r="AI1665" s="39"/>
      <c r="AJ1665" s="39"/>
      <c r="AK1665" s="39"/>
      <c r="AL1665" s="39"/>
      <c r="AM1665" s="39"/>
    </row>
    <row r="1666" spans="1:39" outlineLevel="2">
      <c r="A1666" s="11">
        <f>ROW()</f>
        <v>1666</v>
      </c>
      <c r="C1666" s="30" t="s">
        <v>362</v>
      </c>
      <c r="D1666" s="90"/>
      <c r="E1666" s="90"/>
      <c r="F1666" s="90"/>
      <c r="G1666" s="90"/>
      <c r="H1666" s="90"/>
      <c r="I1666" s="90"/>
      <c r="J1666" s="90"/>
      <c r="K1666" s="90"/>
      <c r="L1666" s="90"/>
      <c r="M1666" s="90"/>
      <c r="N1666" s="90"/>
      <c r="O1666" s="90"/>
      <c r="P1666" s="90"/>
      <c r="Q1666" s="90"/>
      <c r="R1666" s="90"/>
      <c r="S1666" s="90"/>
      <c r="T1666" s="90"/>
      <c r="U1666" s="15">
        <f>U$274</f>
        <v>0</v>
      </c>
      <c r="V1666" s="90"/>
      <c r="W1666" s="90"/>
      <c r="X1666" s="90"/>
      <c r="Y1666" s="90"/>
      <c r="Z1666" s="90"/>
      <c r="AA1666" s="90"/>
      <c r="AB1666" s="90"/>
      <c r="AC1666" s="90"/>
      <c r="AD1666" s="90"/>
      <c r="AE1666" s="90"/>
      <c r="AF1666" s="90"/>
      <c r="AG1666" s="90"/>
      <c r="AH1666" s="90"/>
      <c r="AI1666" s="90"/>
      <c r="AJ1666" s="90"/>
      <c r="AK1666" s="90"/>
      <c r="AL1666" s="90"/>
      <c r="AM1666" s="90"/>
    </row>
    <row r="1667" spans="1:39" outlineLevel="2">
      <c r="A1667" s="11">
        <f>ROW()</f>
        <v>1667</v>
      </c>
      <c r="C1667" s="6" t="s">
        <v>1</v>
      </c>
      <c r="D1667" s="39"/>
      <c r="E1667" s="39"/>
      <c r="F1667" s="39"/>
      <c r="G1667" s="39"/>
      <c r="H1667" s="39"/>
      <c r="I1667" s="39"/>
      <c r="J1667" s="39"/>
      <c r="K1667" s="39"/>
      <c r="L1667" s="39"/>
      <c r="M1667" s="39"/>
      <c r="N1667" s="39"/>
      <c r="O1667" s="39"/>
      <c r="P1667" s="39"/>
      <c r="Q1667" s="39"/>
      <c r="R1667" s="39"/>
      <c r="S1667" s="39"/>
      <c r="T1667" s="39"/>
      <c r="U1667" s="9">
        <f t="shared" ref="U1667" si="4426">SUM(U1654:U1666)</f>
        <v>30.768892571582118</v>
      </c>
      <c r="V1667" s="39"/>
      <c r="W1667" s="39"/>
      <c r="X1667" s="39"/>
      <c r="Y1667" s="39"/>
      <c r="Z1667" s="39"/>
      <c r="AA1667" s="39"/>
      <c r="AB1667" s="39"/>
      <c r="AC1667" s="39"/>
      <c r="AD1667" s="39"/>
      <c r="AE1667" s="39"/>
      <c r="AF1667" s="39"/>
      <c r="AG1667" s="39"/>
      <c r="AH1667" s="39"/>
      <c r="AI1667" s="39"/>
      <c r="AJ1667" s="39"/>
      <c r="AK1667" s="39"/>
      <c r="AL1667" s="39"/>
      <c r="AM1667" s="39"/>
    </row>
    <row r="1668" spans="1:39" outlineLevel="2">
      <c r="A1668" s="11">
        <f>ROW()</f>
        <v>1668</v>
      </c>
      <c r="B1668" s="343" t="s">
        <v>657</v>
      </c>
      <c r="D1668" s="39"/>
      <c r="E1668" s="39"/>
      <c r="G1668" s="39"/>
      <c r="H1668" s="39"/>
      <c r="I1668" s="39"/>
      <c r="J1668" s="39"/>
      <c r="K1668" s="39"/>
      <c r="L1668" s="39"/>
      <c r="M1668" s="39"/>
      <c r="N1668" s="39"/>
      <c r="O1668" s="39"/>
      <c r="P1668" s="39"/>
      <c r="Q1668" s="39"/>
      <c r="R1668" s="39"/>
      <c r="S1668" s="39"/>
      <c r="T1668" s="39"/>
      <c r="U1668" s="39"/>
      <c r="V1668" s="39"/>
      <c r="W1668" s="39"/>
      <c r="X1668" s="39"/>
      <c r="Y1668" s="39"/>
      <c r="Z1668" s="39"/>
      <c r="AA1668" s="39"/>
      <c r="AB1668" s="39"/>
      <c r="AD1668" s="39"/>
      <c r="AE1668" s="39"/>
      <c r="AF1668" s="39"/>
      <c r="AG1668" s="39"/>
    </row>
    <row r="1669" spans="1:39" outlineLevel="2">
      <c r="A1669" s="11">
        <f>ROW()</f>
        <v>1669</v>
      </c>
      <c r="C1669" s="6" t="s">
        <v>2</v>
      </c>
      <c r="D1669" s="39"/>
      <c r="E1669" s="39"/>
      <c r="F1669" s="31"/>
      <c r="G1669" s="39"/>
      <c r="H1669" s="39"/>
      <c r="I1669" s="39"/>
      <c r="J1669" s="39"/>
      <c r="K1669" s="39"/>
      <c r="L1669" s="39"/>
      <c r="M1669" s="39"/>
      <c r="N1669" s="39"/>
      <c r="O1669" s="39"/>
      <c r="P1669" s="39"/>
      <c r="Q1669" s="39"/>
      <c r="R1669" s="39"/>
      <c r="S1669" s="39"/>
      <c r="T1669" s="39"/>
      <c r="U1669" s="39"/>
      <c r="V1669" s="13">
        <f>-Inputs!V1879</f>
        <v>0</v>
      </c>
      <c r="W1669" s="13">
        <f>-Inputs!W1879</f>
        <v>0</v>
      </c>
      <c r="X1669" s="13">
        <f>-Inputs!X1879</f>
        <v>0</v>
      </c>
      <c r="Y1669" s="13">
        <f>-Inputs!Y1879</f>
        <v>0</v>
      </c>
      <c r="Z1669" s="13">
        <f>-Inputs!Z1879</f>
        <v>0</v>
      </c>
      <c r="AA1669" s="13">
        <f>-Inputs!AA1879</f>
        <v>0</v>
      </c>
      <c r="AB1669" s="13">
        <f>-Inputs!AB1879</f>
        <v>0</v>
      </c>
      <c r="AC1669" s="13">
        <f>-Inputs!AC1879</f>
        <v>0</v>
      </c>
      <c r="AD1669" s="13">
        <f>-Inputs!AD1879</f>
        <v>0</v>
      </c>
      <c r="AE1669" s="13">
        <f>-Inputs!AE1879</f>
        <v>0</v>
      </c>
      <c r="AF1669" s="13">
        <f>-Inputs!AF1879</f>
        <v>0</v>
      </c>
      <c r="AG1669" s="13">
        <f>-Inputs!AG1879</f>
        <v>0</v>
      </c>
      <c r="AH1669" s="13">
        <f>-Inputs!AH1879</f>
        <v>0</v>
      </c>
      <c r="AI1669" s="13"/>
      <c r="AJ1669" s="13"/>
      <c r="AK1669" s="13"/>
      <c r="AL1669" s="13"/>
      <c r="AM1669" s="13"/>
    </row>
    <row r="1670" spans="1:39" outlineLevel="2">
      <c r="A1670" s="11">
        <f>ROW()</f>
        <v>1670</v>
      </c>
      <c r="C1670" s="6" t="s">
        <v>3</v>
      </c>
      <c r="D1670" s="39"/>
      <c r="E1670" s="39"/>
      <c r="F1670" s="31"/>
      <c r="G1670" s="39"/>
      <c r="H1670" s="39"/>
      <c r="I1670" s="39"/>
      <c r="J1670" s="39"/>
      <c r="K1670" s="39"/>
      <c r="L1670" s="39"/>
      <c r="M1670" s="39"/>
      <c r="N1670" s="39"/>
      <c r="O1670" s="39"/>
      <c r="P1670" s="39"/>
      <c r="Q1670" s="39"/>
      <c r="R1670" s="39"/>
      <c r="S1670" s="39"/>
      <c r="T1670" s="39"/>
      <c r="U1670" s="39"/>
      <c r="V1670" s="13">
        <f>-Inputs!V1880</f>
        <v>0</v>
      </c>
      <c r="W1670" s="13">
        <f>-Inputs!W1880</f>
        <v>0</v>
      </c>
      <c r="X1670" s="13">
        <f>-Inputs!X1880</f>
        <v>0</v>
      </c>
      <c r="Y1670" s="13">
        <f>-Inputs!Y1880</f>
        <v>0</v>
      </c>
      <c r="Z1670" s="13">
        <f>-Inputs!Z1880</f>
        <v>0</v>
      </c>
      <c r="AA1670" s="13">
        <f>-Inputs!AA1880</f>
        <v>0</v>
      </c>
      <c r="AB1670" s="13">
        <f>-Inputs!AB1880</f>
        <v>0</v>
      </c>
      <c r="AC1670" s="13">
        <f>-Inputs!AC1880</f>
        <v>0</v>
      </c>
      <c r="AD1670" s="13">
        <f>-Inputs!AD1880</f>
        <v>0</v>
      </c>
      <c r="AE1670" s="13">
        <f>-Inputs!AE1880</f>
        <v>0</v>
      </c>
      <c r="AF1670" s="13">
        <f>-Inputs!AF1880</f>
        <v>0</v>
      </c>
      <c r="AG1670" s="13">
        <f>-Inputs!AG1880</f>
        <v>0</v>
      </c>
      <c r="AH1670" s="13">
        <f>-Inputs!AH1880</f>
        <v>0</v>
      </c>
      <c r="AI1670" s="13"/>
      <c r="AJ1670" s="13"/>
      <c r="AK1670" s="13"/>
      <c r="AL1670" s="13"/>
      <c r="AM1670" s="13"/>
    </row>
    <row r="1671" spans="1:39" outlineLevel="2">
      <c r="A1671" s="11">
        <f>ROW()</f>
        <v>1671</v>
      </c>
      <c r="C1671" s="6" t="s">
        <v>4</v>
      </c>
      <c r="D1671" s="39"/>
      <c r="E1671" s="39"/>
      <c r="F1671" s="31"/>
      <c r="G1671" s="39"/>
      <c r="H1671" s="39"/>
      <c r="I1671" s="39"/>
      <c r="J1671" s="39"/>
      <c r="K1671" s="39"/>
      <c r="L1671" s="39"/>
      <c r="M1671" s="39"/>
      <c r="N1671" s="39"/>
      <c r="O1671" s="39"/>
      <c r="P1671" s="39"/>
      <c r="Q1671" s="39"/>
      <c r="R1671" s="39"/>
      <c r="S1671" s="39"/>
      <c r="T1671" s="39"/>
      <c r="U1671" s="39"/>
      <c r="V1671" s="13">
        <f>-Inputs!V1881</f>
        <v>0</v>
      </c>
      <c r="W1671" s="13">
        <f>-Inputs!W1881</f>
        <v>0</v>
      </c>
      <c r="X1671" s="13">
        <f>-Inputs!X1881</f>
        <v>0</v>
      </c>
      <c r="Y1671" s="13">
        <f>-Inputs!Y1881</f>
        <v>0</v>
      </c>
      <c r="Z1671" s="13">
        <f>-Inputs!Z1881</f>
        <v>0</v>
      </c>
      <c r="AA1671" s="13">
        <f>-Inputs!AA1881</f>
        <v>0</v>
      </c>
      <c r="AB1671" s="13">
        <f>-Inputs!AB1881</f>
        <v>0</v>
      </c>
      <c r="AC1671" s="13">
        <f>-Inputs!AC1881</f>
        <v>0</v>
      </c>
      <c r="AD1671" s="13">
        <f>-Inputs!AD1881</f>
        <v>0</v>
      </c>
      <c r="AE1671" s="13">
        <f>-Inputs!AE1881</f>
        <v>0</v>
      </c>
      <c r="AF1671" s="13">
        <f>-Inputs!AF1881</f>
        <v>0</v>
      </c>
      <c r="AG1671" s="13">
        <f>-Inputs!AG1881</f>
        <v>0</v>
      </c>
      <c r="AH1671" s="13">
        <f>-Inputs!AH1881</f>
        <v>0</v>
      </c>
      <c r="AI1671" s="13"/>
      <c r="AJ1671" s="13"/>
      <c r="AK1671" s="13"/>
      <c r="AL1671" s="13"/>
      <c r="AM1671" s="13"/>
    </row>
    <row r="1672" spans="1:39" outlineLevel="2">
      <c r="A1672" s="11">
        <f>ROW()</f>
        <v>1672</v>
      </c>
      <c r="C1672" s="6" t="s">
        <v>5</v>
      </c>
      <c r="D1672" s="39"/>
      <c r="E1672" s="39"/>
      <c r="F1672" s="31"/>
      <c r="G1672" s="39"/>
      <c r="H1672" s="39"/>
      <c r="I1672" s="39"/>
      <c r="J1672" s="39"/>
      <c r="K1672" s="39"/>
      <c r="L1672" s="39"/>
      <c r="M1672" s="39"/>
      <c r="N1672" s="39"/>
      <c r="O1672" s="39"/>
      <c r="P1672" s="39"/>
      <c r="Q1672" s="39"/>
      <c r="R1672" s="39"/>
      <c r="S1672" s="39"/>
      <c r="T1672" s="39"/>
      <c r="U1672" s="39"/>
      <c r="V1672" s="13">
        <f>-Inputs!V1882</f>
        <v>0</v>
      </c>
      <c r="W1672" s="13">
        <f>-Inputs!W1882</f>
        <v>-1.0754167978118694E-2</v>
      </c>
      <c r="X1672" s="13">
        <f>-Inputs!X1882</f>
        <v>0</v>
      </c>
      <c r="Y1672" s="13">
        <f>-Inputs!Y1882</f>
        <v>0</v>
      </c>
      <c r="Z1672" s="13">
        <f>-Inputs!Z1882</f>
        <v>0</v>
      </c>
      <c r="AA1672" s="13">
        <f>-Inputs!AA1882</f>
        <v>0</v>
      </c>
      <c r="AB1672" s="13">
        <f>-Inputs!AB1882</f>
        <v>0</v>
      </c>
      <c r="AC1672" s="13">
        <f>-Inputs!AC1882</f>
        <v>0</v>
      </c>
      <c r="AD1672" s="13">
        <f>-Inputs!AD1882</f>
        <v>0</v>
      </c>
      <c r="AE1672" s="13">
        <f>-Inputs!AE1882</f>
        <v>0</v>
      </c>
      <c r="AF1672" s="13">
        <f>-Inputs!AF1882</f>
        <v>0</v>
      </c>
      <c r="AG1672" s="13">
        <f>-Inputs!AG1882</f>
        <v>0</v>
      </c>
      <c r="AH1672" s="13">
        <f>-Inputs!AH1882</f>
        <v>0</v>
      </c>
      <c r="AI1672" s="13"/>
      <c r="AJ1672" s="13"/>
      <c r="AK1672" s="13"/>
      <c r="AL1672" s="13"/>
      <c r="AM1672" s="13"/>
    </row>
    <row r="1673" spans="1:39" outlineLevel="2">
      <c r="A1673" s="11">
        <f>ROW()</f>
        <v>1673</v>
      </c>
      <c r="C1673" s="6" t="s">
        <v>473</v>
      </c>
      <c r="D1673" s="39"/>
      <c r="E1673" s="39"/>
      <c r="F1673" s="31"/>
      <c r="G1673" s="39"/>
      <c r="H1673" s="39"/>
      <c r="I1673" s="39"/>
      <c r="J1673" s="39"/>
      <c r="K1673" s="39"/>
      <c r="L1673" s="39"/>
      <c r="M1673" s="39"/>
      <c r="N1673" s="39"/>
      <c r="O1673" s="39"/>
      <c r="P1673" s="39"/>
      <c r="Q1673" s="39"/>
      <c r="R1673" s="39"/>
      <c r="S1673" s="39"/>
      <c r="T1673" s="39"/>
      <c r="U1673" s="39"/>
      <c r="V1673" s="13">
        <f>-Inputs!V1883</f>
        <v>0</v>
      </c>
      <c r="W1673" s="13">
        <f>-Inputs!W1883</f>
        <v>0</v>
      </c>
      <c r="X1673" s="13">
        <f>-Inputs!X1883</f>
        <v>0</v>
      </c>
      <c r="Y1673" s="13">
        <f>-Inputs!Y1883</f>
        <v>0</v>
      </c>
      <c r="Z1673" s="13">
        <f>-Inputs!Z1883</f>
        <v>0</v>
      </c>
      <c r="AA1673" s="13">
        <f>-Inputs!AA1883</f>
        <v>0</v>
      </c>
      <c r="AB1673" s="13">
        <f>-Inputs!AB1883</f>
        <v>0</v>
      </c>
      <c r="AC1673" s="13">
        <f>-Inputs!AC1883</f>
        <v>0</v>
      </c>
      <c r="AD1673" s="13">
        <f>-Inputs!AD1883</f>
        <v>0</v>
      </c>
      <c r="AE1673" s="13">
        <f>-Inputs!AE1883</f>
        <v>0</v>
      </c>
      <c r="AF1673" s="13">
        <f>-Inputs!AF1883</f>
        <v>0</v>
      </c>
      <c r="AG1673" s="13">
        <f>-Inputs!AG1883</f>
        <v>0</v>
      </c>
      <c r="AH1673" s="13">
        <f>-Inputs!AH1883</f>
        <v>0</v>
      </c>
      <c r="AI1673" s="13"/>
      <c r="AJ1673" s="13"/>
      <c r="AK1673" s="13"/>
      <c r="AL1673" s="13"/>
      <c r="AM1673" s="13"/>
    </row>
    <row r="1674" spans="1:39" outlineLevel="2">
      <c r="A1674" s="11">
        <f>ROW()</f>
        <v>1674</v>
      </c>
      <c r="C1674" s="6" t="s">
        <v>474</v>
      </c>
      <c r="D1674" s="39"/>
      <c r="E1674" s="39"/>
      <c r="F1674" s="31"/>
      <c r="G1674" s="39"/>
      <c r="H1674" s="39"/>
      <c r="I1674" s="39"/>
      <c r="J1674" s="39"/>
      <c r="K1674" s="39"/>
      <c r="L1674" s="39"/>
      <c r="M1674" s="39"/>
      <c r="N1674" s="39"/>
      <c r="O1674" s="39"/>
      <c r="P1674" s="39"/>
      <c r="Q1674" s="39"/>
      <c r="R1674" s="39"/>
      <c r="S1674" s="39"/>
      <c r="T1674" s="39"/>
      <c r="U1674" s="39"/>
      <c r="V1674" s="13">
        <f>-Inputs!V1884</f>
        <v>0</v>
      </c>
      <c r="W1674" s="13">
        <f>-Inputs!W1884</f>
        <v>0</v>
      </c>
      <c r="X1674" s="13">
        <f>-Inputs!X1884</f>
        <v>0</v>
      </c>
      <c r="Y1674" s="13">
        <f>-Inputs!Y1884</f>
        <v>0</v>
      </c>
      <c r="Z1674" s="13">
        <f>-Inputs!Z1884</f>
        <v>0</v>
      </c>
      <c r="AA1674" s="13">
        <f>-Inputs!AA1884</f>
        <v>0</v>
      </c>
      <c r="AB1674" s="13">
        <f>-Inputs!AB1884</f>
        <v>0</v>
      </c>
      <c r="AC1674" s="13">
        <f>-Inputs!AC1884</f>
        <v>0</v>
      </c>
      <c r="AD1674" s="13">
        <f>-Inputs!AD1884</f>
        <v>0</v>
      </c>
      <c r="AE1674" s="13">
        <f>-Inputs!AE1884</f>
        <v>0</v>
      </c>
      <c r="AF1674" s="13">
        <f>-Inputs!AF1884</f>
        <v>0</v>
      </c>
      <c r="AG1674" s="13">
        <f>-Inputs!AG1884</f>
        <v>0</v>
      </c>
      <c r="AH1674" s="13">
        <f>-Inputs!AH1884</f>
        <v>0</v>
      </c>
      <c r="AI1674" s="13"/>
      <c r="AJ1674" s="13"/>
      <c r="AK1674" s="13"/>
      <c r="AL1674" s="13"/>
      <c r="AM1674" s="13"/>
    </row>
    <row r="1675" spans="1:39" outlineLevel="2">
      <c r="A1675" s="11">
        <f>ROW()</f>
        <v>1675</v>
      </c>
      <c r="C1675" s="6" t="s">
        <v>477</v>
      </c>
      <c r="D1675" s="39"/>
      <c r="E1675" s="39"/>
      <c r="F1675" s="31"/>
      <c r="G1675" s="39"/>
      <c r="H1675" s="39"/>
      <c r="I1675" s="39"/>
      <c r="J1675" s="39"/>
      <c r="K1675" s="39"/>
      <c r="L1675" s="39"/>
      <c r="M1675" s="39"/>
      <c r="N1675" s="39"/>
      <c r="O1675" s="39"/>
      <c r="P1675" s="39"/>
      <c r="Q1675" s="39"/>
      <c r="R1675" s="39"/>
      <c r="S1675" s="39"/>
      <c r="T1675" s="39"/>
      <c r="U1675" s="39"/>
      <c r="V1675" s="13">
        <f>-Inputs!V1885</f>
        <v>0</v>
      </c>
      <c r="W1675" s="13">
        <f>-Inputs!W1885</f>
        <v>0</v>
      </c>
      <c r="X1675" s="13">
        <f>-Inputs!X1885</f>
        <v>0</v>
      </c>
      <c r="Y1675" s="13">
        <f>-Inputs!Y1885</f>
        <v>0</v>
      </c>
      <c r="Z1675" s="13">
        <f>-Inputs!Z1885</f>
        <v>0</v>
      </c>
      <c r="AA1675" s="13">
        <f>-Inputs!AA1885</f>
        <v>0</v>
      </c>
      <c r="AB1675" s="13">
        <f>-Inputs!AB1885</f>
        <v>0</v>
      </c>
      <c r="AC1675" s="13">
        <f>-Inputs!AC1885</f>
        <v>0</v>
      </c>
      <c r="AD1675" s="13">
        <f>-Inputs!AD1885</f>
        <v>0</v>
      </c>
      <c r="AE1675" s="13">
        <f>-Inputs!AE1885</f>
        <v>0</v>
      </c>
      <c r="AF1675" s="13">
        <f>-Inputs!AF1885</f>
        <v>0</v>
      </c>
      <c r="AG1675" s="13">
        <f>-Inputs!AG1885</f>
        <v>0</v>
      </c>
      <c r="AH1675" s="13">
        <f>-Inputs!AH1885</f>
        <v>0</v>
      </c>
      <c r="AI1675" s="13"/>
      <c r="AJ1675" s="13"/>
      <c r="AK1675" s="13"/>
      <c r="AL1675" s="13"/>
      <c r="AM1675" s="13"/>
    </row>
    <row r="1676" spans="1:39" outlineLevel="2">
      <c r="A1676" s="11">
        <f>ROW()</f>
        <v>1676</v>
      </c>
      <c r="C1676" s="6" t="s">
        <v>511</v>
      </c>
      <c r="D1676" s="39"/>
      <c r="E1676" s="39"/>
      <c r="F1676" s="31"/>
      <c r="G1676" s="39"/>
      <c r="H1676" s="39"/>
      <c r="I1676" s="39"/>
      <c r="J1676" s="39"/>
      <c r="K1676" s="39"/>
      <c r="L1676" s="39"/>
      <c r="M1676" s="39"/>
      <c r="N1676" s="39"/>
      <c r="O1676" s="39"/>
      <c r="P1676" s="39"/>
      <c r="Q1676" s="39"/>
      <c r="R1676" s="39"/>
      <c r="S1676" s="39"/>
      <c r="T1676" s="39"/>
      <c r="U1676" s="39"/>
      <c r="V1676" s="13">
        <f>-Inputs!V1886</f>
        <v>0</v>
      </c>
      <c r="W1676" s="13">
        <f>-Inputs!W1886</f>
        <v>0</v>
      </c>
      <c r="X1676" s="13">
        <f>-Inputs!X1886</f>
        <v>0</v>
      </c>
      <c r="Y1676" s="13">
        <f>-Inputs!Y1886</f>
        <v>0</v>
      </c>
      <c r="Z1676" s="13">
        <f>-Inputs!Z1886</f>
        <v>0</v>
      </c>
      <c r="AA1676" s="13">
        <f>-Inputs!AA1886</f>
        <v>0</v>
      </c>
      <c r="AB1676" s="13">
        <f>-Inputs!AB1886</f>
        <v>0</v>
      </c>
      <c r="AC1676" s="13">
        <f>-Inputs!AC1886</f>
        <v>0</v>
      </c>
      <c r="AD1676" s="13">
        <f>-Inputs!AD1886</f>
        <v>0</v>
      </c>
      <c r="AE1676" s="13">
        <f>-Inputs!AE1886</f>
        <v>0</v>
      </c>
      <c r="AF1676" s="13">
        <f>-Inputs!AF1886</f>
        <v>0</v>
      </c>
      <c r="AG1676" s="13">
        <f>-Inputs!AG1886</f>
        <v>0</v>
      </c>
      <c r="AH1676" s="13">
        <f>-Inputs!AH1886</f>
        <v>0</v>
      </c>
      <c r="AI1676" s="13"/>
      <c r="AJ1676" s="13"/>
      <c r="AK1676" s="13"/>
      <c r="AL1676" s="13"/>
      <c r="AM1676" s="13"/>
    </row>
    <row r="1677" spans="1:39" outlineLevel="2">
      <c r="A1677" s="11">
        <f>ROW()</f>
        <v>1677</v>
      </c>
      <c r="C1677" s="6" t="s">
        <v>655</v>
      </c>
      <c r="D1677" s="39"/>
      <c r="E1677" s="39"/>
      <c r="F1677" s="31"/>
      <c r="G1677" s="39"/>
      <c r="H1677" s="39"/>
      <c r="I1677" s="39"/>
      <c r="J1677" s="39"/>
      <c r="K1677" s="39"/>
      <c r="L1677" s="39"/>
      <c r="M1677" s="39"/>
      <c r="N1677" s="39"/>
      <c r="O1677" s="39"/>
      <c r="P1677" s="39"/>
      <c r="Q1677" s="39"/>
      <c r="R1677" s="39"/>
      <c r="S1677" s="39"/>
      <c r="T1677" s="39"/>
      <c r="U1677" s="39"/>
      <c r="V1677" s="13">
        <f>-Inputs!V1887</f>
        <v>0</v>
      </c>
      <c r="W1677" s="13">
        <f>-Inputs!W1887</f>
        <v>0</v>
      </c>
      <c r="X1677" s="13">
        <f>-Inputs!X1887</f>
        <v>0</v>
      </c>
      <c r="Y1677" s="13">
        <f>-Inputs!Y1887</f>
        <v>0</v>
      </c>
      <c r="Z1677" s="13">
        <f>-Inputs!Z1887</f>
        <v>0</v>
      </c>
      <c r="AA1677" s="13">
        <f>-Inputs!AA1887</f>
        <v>0</v>
      </c>
      <c r="AB1677" s="13">
        <f>-Inputs!AB1887</f>
        <v>0</v>
      </c>
      <c r="AC1677" s="13">
        <f>-Inputs!AC1887</f>
        <v>0</v>
      </c>
      <c r="AD1677" s="13">
        <f>-Inputs!AD1887</f>
        <v>0</v>
      </c>
      <c r="AE1677" s="13">
        <f>-Inputs!AE1887</f>
        <v>0</v>
      </c>
      <c r="AF1677" s="13">
        <f>-Inputs!AF1887</f>
        <v>0</v>
      </c>
      <c r="AG1677" s="13">
        <f>-Inputs!AG1887</f>
        <v>0</v>
      </c>
      <c r="AH1677" s="13">
        <f>-Inputs!AH1887</f>
        <v>0</v>
      </c>
      <c r="AI1677" s="13"/>
      <c r="AJ1677" s="13"/>
      <c r="AK1677" s="13"/>
      <c r="AL1677" s="13"/>
      <c r="AM1677" s="13"/>
    </row>
    <row r="1678" spans="1:39" outlineLevel="2">
      <c r="A1678" s="11">
        <f>ROW()</f>
        <v>1678</v>
      </c>
      <c r="C1678" s="6" t="s">
        <v>656</v>
      </c>
      <c r="D1678" s="39"/>
      <c r="E1678" s="39"/>
      <c r="F1678" s="31"/>
      <c r="G1678" s="39"/>
      <c r="H1678" s="39"/>
      <c r="I1678" s="39"/>
      <c r="J1678" s="39"/>
      <c r="K1678" s="39"/>
      <c r="L1678" s="39"/>
      <c r="M1678" s="39"/>
      <c r="N1678" s="39"/>
      <c r="O1678" s="39"/>
      <c r="P1678" s="39"/>
      <c r="Q1678" s="39"/>
      <c r="R1678" s="39"/>
      <c r="S1678" s="39"/>
      <c r="T1678" s="39"/>
      <c r="U1678" s="39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  <c r="AK1678" s="13"/>
      <c r="AL1678" s="13"/>
      <c r="AM1678" s="13"/>
    </row>
    <row r="1679" spans="1:39" outlineLevel="2">
      <c r="A1679" s="11">
        <f>ROW()</f>
        <v>1679</v>
      </c>
      <c r="C1679" s="6" t="s">
        <v>667</v>
      </c>
      <c r="D1679" s="39"/>
      <c r="E1679" s="39"/>
      <c r="F1679" s="31"/>
      <c r="G1679" s="39"/>
      <c r="H1679" s="39"/>
      <c r="I1679" s="39"/>
      <c r="J1679" s="39"/>
      <c r="K1679" s="39"/>
      <c r="L1679" s="39"/>
      <c r="M1679" s="39"/>
      <c r="N1679" s="39"/>
      <c r="O1679" s="39"/>
      <c r="P1679" s="39"/>
      <c r="Q1679" s="39"/>
      <c r="R1679" s="39"/>
      <c r="S1679" s="39"/>
      <c r="T1679" s="39"/>
      <c r="U1679" s="39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  <c r="AK1679" s="13"/>
      <c r="AL1679" s="13"/>
      <c r="AM1679" s="13"/>
    </row>
    <row r="1680" spans="1:39" outlineLevel="2">
      <c r="A1680" s="11">
        <f>ROW()</f>
        <v>1680</v>
      </c>
      <c r="C1680" s="6" t="s">
        <v>212</v>
      </c>
      <c r="D1680" s="39"/>
      <c r="E1680" s="39"/>
      <c r="F1680" s="31"/>
      <c r="G1680" s="39"/>
      <c r="H1680" s="39"/>
      <c r="I1680" s="39"/>
      <c r="J1680" s="39"/>
      <c r="K1680" s="39"/>
      <c r="L1680" s="39"/>
      <c r="M1680" s="39"/>
      <c r="N1680" s="39"/>
      <c r="O1680" s="39"/>
      <c r="P1680" s="39"/>
      <c r="Q1680" s="39"/>
      <c r="R1680" s="39"/>
      <c r="S1680" s="39"/>
      <c r="T1680" s="39"/>
      <c r="U1680" s="39"/>
      <c r="V1680" s="13">
        <f>-Inputs!V1890</f>
        <v>0</v>
      </c>
      <c r="W1680" s="13">
        <f>-Inputs!W1890</f>
        <v>0</v>
      </c>
      <c r="X1680" s="13">
        <f>-Inputs!X1890</f>
        <v>0</v>
      </c>
      <c r="Y1680" s="13">
        <f>-Inputs!Y1890</f>
        <v>0</v>
      </c>
      <c r="Z1680" s="13">
        <f>-Inputs!Z1890</f>
        <v>0</v>
      </c>
      <c r="AA1680" s="13">
        <f>-Inputs!AA1890</f>
        <v>0</v>
      </c>
      <c r="AB1680" s="13">
        <f>-Inputs!AB1890</f>
        <v>0</v>
      </c>
      <c r="AC1680" s="13">
        <f>-Inputs!AC1890</f>
        <v>0</v>
      </c>
      <c r="AD1680" s="13">
        <f>-Inputs!AD1890</f>
        <v>0</v>
      </c>
      <c r="AE1680" s="13">
        <f>-Inputs!AE1890</f>
        <v>0</v>
      </c>
      <c r="AF1680" s="13">
        <f>-Inputs!AF1890</f>
        <v>0</v>
      </c>
      <c r="AG1680" s="13">
        <f>-Inputs!AG1890</f>
        <v>0</v>
      </c>
      <c r="AH1680" s="13">
        <f>-Inputs!AH1890</f>
        <v>0</v>
      </c>
      <c r="AI1680" s="13"/>
      <c r="AJ1680" s="13"/>
      <c r="AK1680" s="13"/>
      <c r="AL1680" s="13"/>
      <c r="AM1680" s="13"/>
    </row>
    <row r="1681" spans="1:39" outlineLevel="2">
      <c r="A1681" s="11">
        <f>ROW()</f>
        <v>1681</v>
      </c>
      <c r="C1681" s="30" t="s">
        <v>362</v>
      </c>
      <c r="D1681" s="90"/>
      <c r="E1681" s="90"/>
      <c r="F1681" s="90"/>
      <c r="G1681" s="90"/>
      <c r="H1681" s="90"/>
      <c r="I1681" s="90"/>
      <c r="J1681" s="90"/>
      <c r="K1681" s="90"/>
      <c r="L1681" s="90"/>
      <c r="M1681" s="90"/>
      <c r="N1681" s="90"/>
      <c r="O1681" s="90"/>
      <c r="P1681" s="90"/>
      <c r="Q1681" s="90"/>
      <c r="R1681" s="90"/>
      <c r="S1681" s="90"/>
      <c r="T1681" s="90"/>
      <c r="U1681" s="90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  <c r="AK1681" s="13"/>
      <c r="AL1681" s="13"/>
      <c r="AM1681" s="13"/>
    </row>
    <row r="1682" spans="1:39" outlineLevel="2">
      <c r="A1682" s="11">
        <f>ROW()</f>
        <v>1682</v>
      </c>
      <c r="C1682" s="6" t="s">
        <v>1</v>
      </c>
      <c r="D1682" s="39"/>
      <c r="E1682" s="39"/>
      <c r="F1682" s="39"/>
      <c r="G1682" s="39"/>
      <c r="H1682" s="39"/>
      <c r="I1682" s="39"/>
      <c r="J1682" s="39"/>
      <c r="K1682" s="39"/>
      <c r="L1682" s="39"/>
      <c r="M1682" s="39"/>
      <c r="N1682" s="39"/>
      <c r="O1682" s="39"/>
      <c r="P1682" s="39"/>
      <c r="Q1682" s="39"/>
      <c r="R1682" s="39"/>
      <c r="S1682" s="39"/>
      <c r="T1682" s="39"/>
      <c r="U1682" s="39"/>
      <c r="V1682" s="87">
        <f t="shared" ref="V1682" si="4427">SUM(V1669:V1681)</f>
        <v>0</v>
      </c>
      <c r="W1682" s="87">
        <f t="shared" ref="W1682" si="4428">SUM(W1669:W1681)</f>
        <v>-1.0754167978118694E-2</v>
      </c>
      <c r="X1682" s="87">
        <f t="shared" ref="X1682" si="4429">SUM(X1669:X1681)</f>
        <v>0</v>
      </c>
      <c r="Y1682" s="87">
        <f t="shared" ref="Y1682" si="4430">SUM(Y1669:Y1681)</f>
        <v>0</v>
      </c>
      <c r="Z1682" s="87">
        <f t="shared" ref="Z1682" si="4431">SUM(Z1669:Z1681)</f>
        <v>0</v>
      </c>
      <c r="AA1682" s="87">
        <f t="shared" ref="AA1682" si="4432">SUM(AA1669:AA1681)</f>
        <v>0</v>
      </c>
      <c r="AB1682" s="87">
        <f t="shared" ref="AB1682" si="4433">SUM(AB1669:AB1681)</f>
        <v>0</v>
      </c>
      <c r="AC1682" s="87">
        <f t="shared" ref="AC1682:AG1682" si="4434">SUM(AC1669:AC1681)</f>
        <v>0</v>
      </c>
      <c r="AD1682" s="87">
        <f t="shared" si="4434"/>
        <v>0</v>
      </c>
      <c r="AE1682" s="87">
        <f t="shared" si="4434"/>
        <v>0</v>
      </c>
      <c r="AF1682" s="87">
        <f t="shared" si="4434"/>
        <v>0</v>
      </c>
      <c r="AG1682" s="87">
        <f t="shared" si="4434"/>
        <v>0</v>
      </c>
      <c r="AH1682" s="87">
        <f t="shared" ref="AH1682" si="4435">SUM(AH1669:AH1681)</f>
        <v>0</v>
      </c>
      <c r="AI1682" s="87">
        <f t="shared" ref="AI1682:AM1682" si="4436">SUM(AI1669:AI1681)</f>
        <v>0</v>
      </c>
      <c r="AJ1682" s="87">
        <f t="shared" si="4436"/>
        <v>0</v>
      </c>
      <c r="AK1682" s="87">
        <f t="shared" si="4436"/>
        <v>0</v>
      </c>
      <c r="AL1682" s="87">
        <f t="shared" si="4436"/>
        <v>0</v>
      </c>
      <c r="AM1682" s="87">
        <f t="shared" si="4436"/>
        <v>0</v>
      </c>
    </row>
    <row r="1683" spans="1:39" outlineLevel="2">
      <c r="A1683" s="11">
        <f>ROW()</f>
        <v>1683</v>
      </c>
      <c r="B1683" s="343" t="s">
        <v>6</v>
      </c>
      <c r="D1683" s="39"/>
      <c r="E1683" s="39"/>
      <c r="G1683" s="39"/>
      <c r="H1683" s="39"/>
      <c r="I1683" s="39"/>
      <c r="J1683" s="39"/>
      <c r="K1683" s="39"/>
      <c r="L1683" s="39"/>
      <c r="M1683" s="39"/>
      <c r="N1683" s="39"/>
      <c r="O1683" s="39"/>
      <c r="P1683" s="39"/>
      <c r="Q1683" s="39"/>
      <c r="R1683" s="39"/>
      <c r="S1683" s="39"/>
      <c r="T1683" s="39"/>
    </row>
    <row r="1684" spans="1:39" outlineLevel="2">
      <c r="A1684" s="11">
        <f>ROW()</f>
        <v>1684</v>
      </c>
      <c r="C1684" s="6" t="s">
        <v>2</v>
      </c>
      <c r="D1684" s="39"/>
      <c r="E1684" s="39"/>
      <c r="G1684" s="39"/>
      <c r="H1684" s="39"/>
      <c r="I1684" s="39"/>
      <c r="J1684" s="39"/>
      <c r="K1684" s="39"/>
      <c r="L1684" s="39"/>
      <c r="M1684" s="39"/>
      <c r="N1684" s="39"/>
      <c r="O1684" s="39"/>
      <c r="P1684" s="39"/>
      <c r="Q1684" s="39"/>
      <c r="R1684" s="39"/>
      <c r="S1684" s="39"/>
      <c r="T1684" s="39"/>
      <c r="U1684" s="9"/>
      <c r="V1684" s="9">
        <f t="shared" ref="V1684:AC1684" si="4437">IF(AND(V1624&lt;=0,V1639+V1654+V1669&lt;0),-(V1639+V1654+V1669),IF(V1624&lt;=0,0,-MIN(((V1639+V1669)/V1624)*((V1639+V1669)&gt;0),(V1639+V1669))))</f>
        <v>-0.73030681921497442</v>
      </c>
      <c r="W1684" s="9">
        <f t="shared" si="4437"/>
        <v>-0.73030681921497442</v>
      </c>
      <c r="X1684" s="9">
        <f t="shared" si="4437"/>
        <v>-0.73030681921497442</v>
      </c>
      <c r="Y1684" s="9">
        <f t="shared" si="4437"/>
        <v>-0.73030681921497453</v>
      </c>
      <c r="Z1684" s="9">
        <f t="shared" si="4437"/>
        <v>-0.73030681921497453</v>
      </c>
      <c r="AA1684" s="9">
        <f t="shared" si="4437"/>
        <v>-0.73030681921497453</v>
      </c>
      <c r="AB1684" s="9">
        <f t="shared" si="4437"/>
        <v>-0.73030681921497465</v>
      </c>
      <c r="AC1684" s="9">
        <f t="shared" si="4437"/>
        <v>-0.73030681921497453</v>
      </c>
      <c r="AD1684" s="9">
        <f t="shared" ref="AD1684:AG1684" si="4438">IF(AND(AD1624&lt;=0,AD1639+AD1654+AD1669&lt;0),-(AD1639+AD1654+AD1669),IF(AD1624&lt;=0,0,-MIN(((AD1639+AD1669)/AD1624)*((AD1639+AD1669)&gt;0),(AD1639+AD1669))))</f>
        <v>-0.73030681921497465</v>
      </c>
      <c r="AE1684" s="9">
        <f t="shared" si="4438"/>
        <v>-0.73030681921497476</v>
      </c>
      <c r="AF1684" s="9">
        <f t="shared" si="4438"/>
        <v>-0.73030681921497476</v>
      </c>
      <c r="AG1684" s="9">
        <f t="shared" si="4438"/>
        <v>-0.73030681921497476</v>
      </c>
      <c r="AH1684" s="9">
        <f t="shared" ref="AH1684" si="4439">IF(AND(AH1624&lt;=0,AH1639+AH1654+AH1669&lt;0),-(AH1639+AH1654+AH1669),IF(AH1624&lt;=0,0,-MIN(((AH1639+AH1669)/AH1624)*((AH1639+AH1669)&gt;0),(AH1639+AH1669))))</f>
        <v>-0.73030681921497476</v>
      </c>
      <c r="AI1684" s="9">
        <f t="shared" ref="AI1684:AM1684" si="4440">IF(AND(AI1624&lt;=0,AI1639+AI1654+AI1669&lt;0),-(AI1639+AI1654+AI1669),IF(AI1624&lt;=0,0,-MIN(((AI1639+AI1669)/AI1624)*((AI1639+AI1669)&gt;0),(AI1639+AI1669))))</f>
        <v>-0.73030681921497476</v>
      </c>
      <c r="AJ1684" s="9">
        <f t="shared" si="4440"/>
        <v>-0.73030681921497476</v>
      </c>
      <c r="AK1684" s="9">
        <f t="shared" si="4440"/>
        <v>-0.73030681921497487</v>
      </c>
      <c r="AL1684" s="9">
        <f t="shared" si="4440"/>
        <v>-0.73030681921497487</v>
      </c>
      <c r="AM1684" s="9">
        <f t="shared" si="4440"/>
        <v>-0.73030681921497498</v>
      </c>
    </row>
    <row r="1685" spans="1:39" outlineLevel="2">
      <c r="A1685" s="11">
        <f>ROW()</f>
        <v>1685</v>
      </c>
      <c r="C1685" s="6" t="s">
        <v>3</v>
      </c>
      <c r="D1685" s="39"/>
      <c r="E1685" s="39"/>
      <c r="G1685" s="39"/>
      <c r="H1685" s="39"/>
      <c r="I1685" s="39"/>
      <c r="J1685" s="39"/>
      <c r="K1685" s="39"/>
      <c r="L1685" s="39"/>
      <c r="M1685" s="39"/>
      <c r="N1685" s="39"/>
      <c r="O1685" s="39"/>
      <c r="P1685" s="39"/>
      <c r="Q1685" s="39"/>
      <c r="R1685" s="39"/>
      <c r="S1685" s="39"/>
      <c r="T1685" s="39"/>
      <c r="U1685" s="9"/>
      <c r="V1685" s="9">
        <f t="shared" ref="V1685:AC1685" si="4441">IF(AND(V1625&lt;=0,V1640+V1655+V1670&lt;0),-(V1640+V1655+V1670),IF(V1625&lt;=0,0,-MIN(((V1640+V1670)/V1625)*((V1640+V1670)&gt;0),(V1640+V1670))))</f>
        <v>-0.41480367201691826</v>
      </c>
      <c r="W1685" s="9">
        <f t="shared" si="4441"/>
        <v>-0.4148036720169182</v>
      </c>
      <c r="X1685" s="9">
        <f t="shared" si="4441"/>
        <v>-0.4148036720169182</v>
      </c>
      <c r="Y1685" s="9">
        <f t="shared" si="4441"/>
        <v>-0.41480367201691815</v>
      </c>
      <c r="Z1685" s="9">
        <f t="shared" si="4441"/>
        <v>-0.41480367201691815</v>
      </c>
      <c r="AA1685" s="9">
        <f t="shared" si="4441"/>
        <v>-0.4148036720169182</v>
      </c>
      <c r="AB1685" s="9">
        <f t="shared" si="4441"/>
        <v>-0.41480367201691815</v>
      </c>
      <c r="AC1685" s="9">
        <f t="shared" si="4441"/>
        <v>-0.41480367201691809</v>
      </c>
      <c r="AD1685" s="9">
        <f t="shared" ref="AD1685:AG1685" si="4442">IF(AND(AD1625&lt;=0,AD1640+AD1655+AD1670&lt;0),-(AD1640+AD1655+AD1670),IF(AD1625&lt;=0,0,-MIN(((AD1640+AD1670)/AD1625)*((AD1640+AD1670)&gt;0),(AD1640+AD1670))))</f>
        <v>-0.41480367201691815</v>
      </c>
      <c r="AE1685" s="9">
        <f t="shared" si="4442"/>
        <v>-0.4148036720169182</v>
      </c>
      <c r="AF1685" s="9">
        <f t="shared" si="4442"/>
        <v>-0.41480367201691815</v>
      </c>
      <c r="AG1685" s="9">
        <f t="shared" si="4442"/>
        <v>-0.41480367201691815</v>
      </c>
      <c r="AH1685" s="9">
        <f t="shared" ref="AH1685" si="4443">IF(AND(AH1625&lt;=0,AH1640+AH1655+AH1670&lt;0),-(AH1640+AH1655+AH1670),IF(AH1625&lt;=0,0,-MIN(((AH1640+AH1670)/AH1625)*((AH1640+AH1670)&gt;0),(AH1640+AH1670))))</f>
        <v>-0.41480367201691815</v>
      </c>
      <c r="AI1685" s="9">
        <f t="shared" ref="AI1685:AM1685" si="4444">IF(AND(AI1625&lt;=0,AI1640+AI1655+AI1670&lt;0),-(AI1640+AI1655+AI1670),IF(AI1625&lt;=0,0,-MIN(((AI1640+AI1670)/AI1625)*((AI1640+AI1670)&gt;0),(AI1640+AI1670))))</f>
        <v>-0.41480367201691815</v>
      </c>
      <c r="AJ1685" s="9">
        <f t="shared" si="4444"/>
        <v>-0.41480367201691815</v>
      </c>
      <c r="AK1685" s="9">
        <f t="shared" si="4444"/>
        <v>-0.41480367201691815</v>
      </c>
      <c r="AL1685" s="9">
        <f t="shared" si="4444"/>
        <v>-0.41480367201691815</v>
      </c>
      <c r="AM1685" s="9">
        <f t="shared" si="4444"/>
        <v>-0.41480367201691815</v>
      </c>
    </row>
    <row r="1686" spans="1:39" outlineLevel="2">
      <c r="A1686" s="11">
        <f>ROW()</f>
        <v>1686</v>
      </c>
      <c r="C1686" s="6" t="s">
        <v>4</v>
      </c>
      <c r="D1686" s="39"/>
      <c r="E1686" s="39"/>
      <c r="G1686" s="39"/>
      <c r="H1686" s="39"/>
      <c r="I1686" s="39"/>
      <c r="J1686" s="39"/>
      <c r="K1686" s="39"/>
      <c r="L1686" s="39"/>
      <c r="M1686" s="39"/>
      <c r="N1686" s="39"/>
      <c r="O1686" s="39"/>
      <c r="P1686" s="39"/>
      <c r="Q1686" s="39"/>
      <c r="R1686" s="39"/>
      <c r="S1686" s="39"/>
      <c r="T1686" s="39"/>
      <c r="U1686" s="9"/>
      <c r="V1686" s="9">
        <f t="shared" ref="V1686:AC1686" si="4445">IF(AND(V1626&lt;=0,V1641+V1656+V1671&lt;0),-(V1641+V1656+V1671),IF(V1626&lt;=0,0,-MIN(((V1641+V1671)/V1626)*((V1641+V1671)&gt;0),(V1641+V1671))))</f>
        <v>-0.12331730525298132</v>
      </c>
      <c r="W1686" s="9">
        <f t="shared" si="4445"/>
        <v>-0.12331730525298133</v>
      </c>
      <c r="X1686" s="9">
        <f t="shared" si="4445"/>
        <v>-0.12331730525298133</v>
      </c>
      <c r="Y1686" s="9">
        <f t="shared" si="4445"/>
        <v>-0.12331730525298135</v>
      </c>
      <c r="Z1686" s="9">
        <f t="shared" si="4445"/>
        <v>-0.12331730525298136</v>
      </c>
      <c r="AA1686" s="9">
        <f t="shared" si="4445"/>
        <v>-0.12331730525298135</v>
      </c>
      <c r="AB1686" s="9">
        <f t="shared" si="4445"/>
        <v>-0.12331730525298133</v>
      </c>
      <c r="AC1686" s="9">
        <f t="shared" si="4445"/>
        <v>-0.12331730525298133</v>
      </c>
      <c r="AD1686" s="9">
        <f t="shared" ref="AD1686:AG1686" si="4446">IF(AND(AD1626&lt;=0,AD1641+AD1656+AD1671&lt;0),-(AD1641+AD1656+AD1671),IF(AD1626&lt;=0,0,-MIN(((AD1641+AD1671)/AD1626)*((AD1641+AD1671)&gt;0),(AD1641+AD1671))))</f>
        <v>-0.12331730525298133</v>
      </c>
      <c r="AE1686" s="9">
        <f t="shared" si="4446"/>
        <v>-0.12331730525298133</v>
      </c>
      <c r="AF1686" s="9">
        <f t="shared" si="4446"/>
        <v>-0.12331730525298132</v>
      </c>
      <c r="AG1686" s="9">
        <f t="shared" si="4446"/>
        <v>-0.12331730525298132</v>
      </c>
      <c r="AH1686" s="9">
        <f t="shared" ref="AH1686" si="4447">IF(AND(AH1626&lt;=0,AH1641+AH1656+AH1671&lt;0),-(AH1641+AH1656+AH1671),IF(AH1626&lt;=0,0,-MIN(((AH1641+AH1671)/AH1626)*((AH1641+AH1671)&gt;0),(AH1641+AH1671))))</f>
        <v>-0.1233173052529813</v>
      </c>
      <c r="AI1686" s="9">
        <f t="shared" ref="AI1686:AM1686" si="4448">IF(AND(AI1626&lt;=0,AI1641+AI1656+AI1671&lt;0),-(AI1641+AI1656+AI1671),IF(AI1626&lt;=0,0,-MIN(((AI1641+AI1671)/AI1626)*((AI1641+AI1671)&gt;0),(AI1641+AI1671))))</f>
        <v>-0.12331730525298132</v>
      </c>
      <c r="AJ1686" s="9">
        <f t="shared" si="4448"/>
        <v>-0.12331730525298132</v>
      </c>
      <c r="AK1686" s="9">
        <f t="shared" si="4448"/>
        <v>0</v>
      </c>
      <c r="AL1686" s="9">
        <f t="shared" si="4448"/>
        <v>0</v>
      </c>
      <c r="AM1686" s="9">
        <f t="shared" si="4448"/>
        <v>0</v>
      </c>
    </row>
    <row r="1687" spans="1:39" outlineLevel="2">
      <c r="A1687" s="11">
        <f>ROW()</f>
        <v>1687</v>
      </c>
      <c r="C1687" s="6" t="s">
        <v>5</v>
      </c>
      <c r="D1687" s="39"/>
      <c r="E1687" s="39"/>
      <c r="G1687" s="39"/>
      <c r="H1687" s="39"/>
      <c r="I1687" s="39"/>
      <c r="J1687" s="39"/>
      <c r="K1687" s="39"/>
      <c r="L1687" s="39"/>
      <c r="M1687" s="39"/>
      <c r="N1687" s="39"/>
      <c r="O1687" s="39"/>
      <c r="P1687" s="39"/>
      <c r="Q1687" s="39"/>
      <c r="R1687" s="39"/>
      <c r="S1687" s="39"/>
      <c r="T1687" s="39"/>
      <c r="U1687" s="9"/>
      <c r="V1687" s="9">
        <f t="shared" ref="V1687:AC1687" si="4449">IF(AND(V1627&lt;=0,V1642+V1657+V1672&lt;0),-(V1642+V1657+V1672),IF(V1627&lt;=0,0,-MIN(((V1642+V1672)/V1627)*((V1642+V1672)&gt;0),(V1642+V1672))))</f>
        <v>-0.22184559269069676</v>
      </c>
      <c r="W1687" s="9">
        <f t="shared" si="4449"/>
        <v>-0.22127958384974314</v>
      </c>
      <c r="X1687" s="9">
        <f t="shared" si="4449"/>
        <v>-0.22127958384974314</v>
      </c>
      <c r="Y1687" s="9">
        <f t="shared" si="4449"/>
        <v>-0.22127958384974314</v>
      </c>
      <c r="Z1687" s="9">
        <f t="shared" si="4449"/>
        <v>-0.22127958384974314</v>
      </c>
      <c r="AA1687" s="9">
        <f t="shared" si="4449"/>
        <v>-0.22127958384974314</v>
      </c>
      <c r="AB1687" s="9">
        <f t="shared" si="4449"/>
        <v>-0.22127958384974314</v>
      </c>
      <c r="AC1687" s="9">
        <f t="shared" si="4449"/>
        <v>-0.22127958384974311</v>
      </c>
      <c r="AD1687" s="9">
        <f t="shared" ref="AD1687:AG1687" si="4450">IF(AND(AD1627&lt;=0,AD1642+AD1657+AD1672&lt;0),-(AD1642+AD1657+AD1672),IF(AD1627&lt;=0,0,-MIN(((AD1642+AD1672)/AD1627)*((AD1642+AD1672)&gt;0),(AD1642+AD1672))))</f>
        <v>-0.22127958384974311</v>
      </c>
      <c r="AE1687" s="9">
        <f t="shared" si="4450"/>
        <v>-0.22127958384974311</v>
      </c>
      <c r="AF1687" s="9">
        <f t="shared" si="4450"/>
        <v>-0.22127958384974308</v>
      </c>
      <c r="AG1687" s="9">
        <f t="shared" si="4450"/>
        <v>-0.22127958384974311</v>
      </c>
      <c r="AH1687" s="9">
        <f t="shared" ref="AH1687" si="4451">IF(AND(AH1627&lt;=0,AH1642+AH1657+AH1672&lt;0),-(AH1642+AH1657+AH1672),IF(AH1627&lt;=0,0,-MIN(((AH1642+AH1672)/AH1627)*((AH1642+AH1672)&gt;0),(AH1642+AH1672))))</f>
        <v>-0.22127958384974311</v>
      </c>
      <c r="AI1687" s="9">
        <f t="shared" ref="AI1687:AM1687" si="4452">IF(AND(AI1627&lt;=0,AI1642+AI1657+AI1672&lt;0),-(AI1642+AI1657+AI1672),IF(AI1627&lt;=0,0,-MIN(((AI1642+AI1672)/AI1627)*((AI1642+AI1672)&gt;0),(AI1642+AI1672))))</f>
        <v>-0.22127958384974308</v>
      </c>
      <c r="AJ1687" s="9">
        <f t="shared" si="4452"/>
        <v>-0.22127958384974311</v>
      </c>
      <c r="AK1687" s="9">
        <f t="shared" si="4452"/>
        <v>-0.22127958384974314</v>
      </c>
      <c r="AL1687" s="9">
        <f t="shared" si="4452"/>
        <v>-0.22127958384974314</v>
      </c>
      <c r="AM1687" s="9">
        <f t="shared" si="4452"/>
        <v>-0.22127958384974314</v>
      </c>
    </row>
    <row r="1688" spans="1:39" outlineLevel="2">
      <c r="A1688" s="11">
        <f>ROW()</f>
        <v>1688</v>
      </c>
      <c r="C1688" s="6" t="s">
        <v>473</v>
      </c>
      <c r="D1688" s="39"/>
      <c r="E1688" s="39"/>
      <c r="G1688" s="39"/>
      <c r="H1688" s="39"/>
      <c r="I1688" s="39"/>
      <c r="J1688" s="39"/>
      <c r="K1688" s="39"/>
      <c r="L1688" s="39"/>
      <c r="M1688" s="39"/>
      <c r="N1688" s="39"/>
      <c r="O1688" s="39"/>
      <c r="P1688" s="39"/>
      <c r="Q1688" s="39"/>
      <c r="R1688" s="39"/>
      <c r="S1688" s="39"/>
      <c r="T1688" s="39"/>
      <c r="U1688" s="9"/>
      <c r="V1688" s="9">
        <f t="shared" ref="V1688:AG1688" si="4453">IF(AND(V1628&lt;=0,V1643+V1658+V1673&lt;0),-(V1643+V1658+V1673),IF(V1628&lt;=0,0,-MIN(((V1643+V1673)/V1628)*((V1643+V1673)&gt;0),(V1643+V1673))))</f>
        <v>0</v>
      </c>
      <c r="W1688" s="9">
        <f t="shared" si="4453"/>
        <v>0</v>
      </c>
      <c r="X1688" s="9">
        <f t="shared" si="4453"/>
        <v>0</v>
      </c>
      <c r="Y1688" s="9">
        <f t="shared" si="4453"/>
        <v>0</v>
      </c>
      <c r="Z1688" s="9">
        <f t="shared" si="4453"/>
        <v>0</v>
      </c>
      <c r="AA1688" s="9">
        <f t="shared" si="4453"/>
        <v>0</v>
      </c>
      <c r="AB1688" s="9">
        <f t="shared" si="4453"/>
        <v>0</v>
      </c>
      <c r="AC1688" s="9">
        <f t="shared" si="4453"/>
        <v>0</v>
      </c>
      <c r="AD1688" s="9">
        <f t="shared" si="4453"/>
        <v>0</v>
      </c>
      <c r="AE1688" s="9">
        <f t="shared" si="4453"/>
        <v>0</v>
      </c>
      <c r="AF1688" s="9">
        <f t="shared" si="4453"/>
        <v>0</v>
      </c>
      <c r="AG1688" s="9">
        <f t="shared" si="4453"/>
        <v>0</v>
      </c>
      <c r="AH1688" s="9">
        <f t="shared" ref="AH1688" si="4454">IF(AND(AH1628&lt;=0,AH1643+AH1658+AH1673&lt;0),-(AH1643+AH1658+AH1673),IF(AH1628&lt;=0,0,-MIN(((AH1643+AH1673)/AH1628)*((AH1643+AH1673)&gt;0),(AH1643+AH1673))))</f>
        <v>0</v>
      </c>
      <c r="AI1688" s="9">
        <f t="shared" ref="AI1688:AM1688" si="4455">IF(AND(AI1628&lt;=0,AI1643+AI1658+AI1673&lt;0),-(AI1643+AI1658+AI1673),IF(AI1628&lt;=0,0,-MIN(((AI1643+AI1673)/AI1628)*((AI1643+AI1673)&gt;0),(AI1643+AI1673))))</f>
        <v>0</v>
      </c>
      <c r="AJ1688" s="9">
        <f t="shared" si="4455"/>
        <v>0</v>
      </c>
      <c r="AK1688" s="9">
        <f t="shared" si="4455"/>
        <v>0</v>
      </c>
      <c r="AL1688" s="9">
        <f t="shared" si="4455"/>
        <v>0</v>
      </c>
      <c r="AM1688" s="9">
        <f t="shared" si="4455"/>
        <v>0</v>
      </c>
    </row>
    <row r="1689" spans="1:39" outlineLevel="2">
      <c r="A1689" s="11">
        <f>ROW()</f>
        <v>1689</v>
      </c>
      <c r="C1689" s="6" t="s">
        <v>474</v>
      </c>
      <c r="D1689" s="39"/>
      <c r="E1689" s="39"/>
      <c r="G1689" s="39"/>
      <c r="H1689" s="39"/>
      <c r="I1689" s="39"/>
      <c r="J1689" s="39"/>
      <c r="K1689" s="39"/>
      <c r="L1689" s="39"/>
      <c r="M1689" s="39"/>
      <c r="N1689" s="39"/>
      <c r="O1689" s="39"/>
      <c r="P1689" s="39"/>
      <c r="Q1689" s="39"/>
      <c r="R1689" s="39"/>
      <c r="S1689" s="39"/>
      <c r="T1689" s="39"/>
      <c r="U1689" s="9"/>
      <c r="V1689" s="9">
        <f t="shared" ref="V1689:AG1689" si="4456">IF(AND(V1629&lt;=0,V1644+V1659+V1674&lt;0),-(V1644+V1659+V1674),IF(V1629&lt;=0,0,-MIN(((V1644+V1674)/V1629)*((V1644+V1674)&gt;0),(V1644+V1674))))</f>
        <v>0</v>
      </c>
      <c r="W1689" s="9">
        <f t="shared" si="4456"/>
        <v>0</v>
      </c>
      <c r="X1689" s="9">
        <f t="shared" si="4456"/>
        <v>0</v>
      </c>
      <c r="Y1689" s="9">
        <f t="shared" si="4456"/>
        <v>0</v>
      </c>
      <c r="Z1689" s="9">
        <f t="shared" si="4456"/>
        <v>0</v>
      </c>
      <c r="AA1689" s="9">
        <f t="shared" si="4456"/>
        <v>0</v>
      </c>
      <c r="AB1689" s="9">
        <f t="shared" si="4456"/>
        <v>0</v>
      </c>
      <c r="AC1689" s="9">
        <f t="shared" si="4456"/>
        <v>0</v>
      </c>
      <c r="AD1689" s="9">
        <f t="shared" si="4456"/>
        <v>0</v>
      </c>
      <c r="AE1689" s="9">
        <f t="shared" si="4456"/>
        <v>0</v>
      </c>
      <c r="AF1689" s="9">
        <f t="shared" si="4456"/>
        <v>0</v>
      </c>
      <c r="AG1689" s="9">
        <f t="shared" si="4456"/>
        <v>0</v>
      </c>
      <c r="AH1689" s="9">
        <f t="shared" ref="AH1689" si="4457">IF(AND(AH1629&lt;=0,AH1644+AH1659+AH1674&lt;0),-(AH1644+AH1659+AH1674),IF(AH1629&lt;=0,0,-MIN(((AH1644+AH1674)/AH1629)*((AH1644+AH1674)&gt;0),(AH1644+AH1674))))</f>
        <v>0</v>
      </c>
      <c r="AI1689" s="9">
        <f t="shared" ref="AI1689:AM1689" si="4458">IF(AND(AI1629&lt;=0,AI1644+AI1659+AI1674&lt;0),-(AI1644+AI1659+AI1674),IF(AI1629&lt;=0,0,-MIN(((AI1644+AI1674)/AI1629)*((AI1644+AI1674)&gt;0),(AI1644+AI1674))))</f>
        <v>0</v>
      </c>
      <c r="AJ1689" s="9">
        <f t="shared" si="4458"/>
        <v>0</v>
      </c>
      <c r="AK1689" s="9">
        <f t="shared" si="4458"/>
        <v>0</v>
      </c>
      <c r="AL1689" s="9">
        <f t="shared" si="4458"/>
        <v>0</v>
      </c>
      <c r="AM1689" s="9">
        <f t="shared" si="4458"/>
        <v>0</v>
      </c>
    </row>
    <row r="1690" spans="1:39" outlineLevel="2">
      <c r="A1690" s="11">
        <f>ROW()</f>
        <v>1690</v>
      </c>
      <c r="C1690" s="6" t="s">
        <v>477</v>
      </c>
      <c r="D1690" s="39"/>
      <c r="E1690" s="39"/>
      <c r="G1690" s="39"/>
      <c r="H1690" s="39"/>
      <c r="I1690" s="39"/>
      <c r="J1690" s="39"/>
      <c r="K1690" s="39"/>
      <c r="L1690" s="39"/>
      <c r="M1690" s="39"/>
      <c r="N1690" s="39"/>
      <c r="O1690" s="39"/>
      <c r="P1690" s="39"/>
      <c r="Q1690" s="39"/>
      <c r="R1690" s="39"/>
      <c r="S1690" s="39"/>
      <c r="T1690" s="39"/>
      <c r="U1690" s="9"/>
      <c r="V1690" s="9">
        <f t="shared" ref="V1690:AG1690" si="4459">IF(AND(V1630&lt;=0,V1645+V1660+V1675&lt;0),-(V1645+V1660+V1675),IF(V1630&lt;=0,0,-MIN(((V1645+V1675)/V1630)*((V1645+V1675)&gt;0),(V1645+V1675))))</f>
        <v>0</v>
      </c>
      <c r="W1690" s="9">
        <f t="shared" si="4459"/>
        <v>0</v>
      </c>
      <c r="X1690" s="9">
        <f t="shared" si="4459"/>
        <v>0</v>
      </c>
      <c r="Y1690" s="9">
        <f t="shared" si="4459"/>
        <v>0</v>
      </c>
      <c r="Z1690" s="9">
        <f t="shared" si="4459"/>
        <v>0</v>
      </c>
      <c r="AA1690" s="9">
        <f t="shared" si="4459"/>
        <v>0</v>
      </c>
      <c r="AB1690" s="9">
        <f t="shared" si="4459"/>
        <v>0</v>
      </c>
      <c r="AC1690" s="9">
        <f t="shared" si="4459"/>
        <v>0</v>
      </c>
      <c r="AD1690" s="9">
        <f t="shared" si="4459"/>
        <v>0</v>
      </c>
      <c r="AE1690" s="9">
        <f t="shared" si="4459"/>
        <v>0</v>
      </c>
      <c r="AF1690" s="9">
        <f t="shared" si="4459"/>
        <v>0</v>
      </c>
      <c r="AG1690" s="9">
        <f t="shared" si="4459"/>
        <v>0</v>
      </c>
      <c r="AH1690" s="9">
        <f t="shared" ref="AH1690" si="4460">IF(AND(AH1630&lt;=0,AH1645+AH1660+AH1675&lt;0),-(AH1645+AH1660+AH1675),IF(AH1630&lt;=0,0,-MIN(((AH1645+AH1675)/AH1630)*((AH1645+AH1675)&gt;0),(AH1645+AH1675))))</f>
        <v>0</v>
      </c>
      <c r="AI1690" s="9">
        <f t="shared" ref="AI1690:AM1690" si="4461">IF(AND(AI1630&lt;=0,AI1645+AI1660+AI1675&lt;0),-(AI1645+AI1660+AI1675),IF(AI1630&lt;=0,0,-MIN(((AI1645+AI1675)/AI1630)*((AI1645+AI1675)&gt;0),(AI1645+AI1675))))</f>
        <v>0</v>
      </c>
      <c r="AJ1690" s="9">
        <f t="shared" si="4461"/>
        <v>0</v>
      </c>
      <c r="AK1690" s="9">
        <f t="shared" si="4461"/>
        <v>0</v>
      </c>
      <c r="AL1690" s="9">
        <f t="shared" si="4461"/>
        <v>0</v>
      </c>
      <c r="AM1690" s="9">
        <f t="shared" si="4461"/>
        <v>0</v>
      </c>
    </row>
    <row r="1691" spans="1:39" outlineLevel="2">
      <c r="A1691" s="11">
        <f>ROW()</f>
        <v>1691</v>
      </c>
      <c r="C1691" s="6" t="s">
        <v>511</v>
      </c>
      <c r="D1691" s="39"/>
      <c r="E1691" s="39"/>
      <c r="G1691" s="39"/>
      <c r="H1691" s="39"/>
      <c r="I1691" s="39"/>
      <c r="J1691" s="39"/>
      <c r="K1691" s="39"/>
      <c r="L1691" s="39"/>
      <c r="M1691" s="39"/>
      <c r="N1691" s="39"/>
      <c r="O1691" s="39"/>
      <c r="P1691" s="39"/>
      <c r="Q1691" s="39"/>
      <c r="R1691" s="39"/>
      <c r="S1691" s="39"/>
      <c r="T1691" s="39"/>
      <c r="U1691" s="9"/>
      <c r="V1691" s="9">
        <f t="shared" ref="V1691:AG1691" si="4462">IF(AND(V1631&lt;=0,V1646+V1661+V1676&lt;0),-(V1646+V1661+V1676),IF(V1631&lt;=0,0,-MIN(((V1646+V1676)/V1631)*((V1646+V1676)&gt;0),(V1646+V1676))))</f>
        <v>-8.0950872758552755E-2</v>
      </c>
      <c r="W1691" s="9">
        <f t="shared" si="4462"/>
        <v>-8.0950872758552755E-2</v>
      </c>
      <c r="X1691" s="9">
        <f t="shared" si="4462"/>
        <v>-8.0950872758552755E-2</v>
      </c>
      <c r="Y1691" s="9">
        <f t="shared" si="4462"/>
        <v>-8.0950872758552742E-2</v>
      </c>
      <c r="Z1691" s="9">
        <f t="shared" si="4462"/>
        <v>-8.0950872758552742E-2</v>
      </c>
      <c r="AA1691" s="9">
        <f t="shared" si="4462"/>
        <v>-8.0950872758552742E-2</v>
      </c>
      <c r="AB1691" s="9">
        <f t="shared" si="4462"/>
        <v>-8.0950872758552728E-2</v>
      </c>
      <c r="AC1691" s="9">
        <f t="shared" si="4462"/>
        <v>-8.0950872758552714E-2</v>
      </c>
      <c r="AD1691" s="9">
        <f t="shared" si="4462"/>
        <v>-8.0950872758552714E-2</v>
      </c>
      <c r="AE1691" s="9">
        <f t="shared" si="4462"/>
        <v>-8.0950872758552714E-2</v>
      </c>
      <c r="AF1691" s="9">
        <f t="shared" si="4462"/>
        <v>-8.0950872758552714E-2</v>
      </c>
      <c r="AG1691" s="9">
        <f t="shared" si="4462"/>
        <v>-8.0950872758552714E-2</v>
      </c>
      <c r="AH1691" s="9">
        <f t="shared" ref="AH1691" si="4463">IF(AND(AH1631&lt;=0,AH1646+AH1661+AH1676&lt;0),-(AH1646+AH1661+AH1676),IF(AH1631&lt;=0,0,-MIN(((AH1646+AH1676)/AH1631)*((AH1646+AH1676)&gt;0),(AH1646+AH1676))))</f>
        <v>-8.0950872758552714E-2</v>
      </c>
      <c r="AI1691" s="9">
        <f t="shared" ref="AI1691:AM1691" si="4464">IF(AND(AI1631&lt;=0,AI1646+AI1661+AI1676&lt;0),-(AI1646+AI1661+AI1676),IF(AI1631&lt;=0,0,-MIN(((AI1646+AI1676)/AI1631)*((AI1646+AI1676)&gt;0),(AI1646+AI1676))))</f>
        <v>-8.0950872758552714E-2</v>
      </c>
      <c r="AJ1691" s="9">
        <f t="shared" si="4464"/>
        <v>-8.0950872758552714E-2</v>
      </c>
      <c r="AK1691" s="9">
        <f t="shared" si="4464"/>
        <v>-8.09508727585527E-2</v>
      </c>
      <c r="AL1691" s="9">
        <f t="shared" si="4464"/>
        <v>-8.09508727585527E-2</v>
      </c>
      <c r="AM1691" s="9">
        <f t="shared" si="4464"/>
        <v>-8.09508727585527E-2</v>
      </c>
    </row>
    <row r="1692" spans="1:39" outlineLevel="2">
      <c r="A1692" s="11">
        <f>ROW()</f>
        <v>1692</v>
      </c>
      <c r="C1692" s="6" t="s">
        <v>655</v>
      </c>
      <c r="D1692" s="39"/>
      <c r="E1692" s="39"/>
      <c r="G1692" s="39"/>
      <c r="H1692" s="39"/>
      <c r="I1692" s="39"/>
      <c r="J1692" s="39"/>
      <c r="K1692" s="39"/>
      <c r="L1692" s="39"/>
      <c r="M1692" s="39"/>
      <c r="N1692" s="39"/>
      <c r="O1692" s="39"/>
      <c r="P1692" s="39"/>
      <c r="Q1692" s="39"/>
      <c r="R1692" s="39"/>
      <c r="S1692" s="39"/>
      <c r="T1692" s="39"/>
      <c r="U1692" s="9"/>
      <c r="V1692" s="9">
        <v>0</v>
      </c>
      <c r="W1692" s="9">
        <v>0</v>
      </c>
      <c r="X1692" s="9">
        <v>0</v>
      </c>
      <c r="Y1692" s="9">
        <v>0</v>
      </c>
      <c r="Z1692" s="9">
        <v>0</v>
      </c>
      <c r="AA1692" s="9">
        <v>0</v>
      </c>
      <c r="AB1692" s="9">
        <v>0</v>
      </c>
      <c r="AC1692" s="9">
        <v>0</v>
      </c>
      <c r="AD1692" s="9">
        <v>0</v>
      </c>
      <c r="AE1692" s="9">
        <v>0</v>
      </c>
      <c r="AF1692" s="9">
        <v>0</v>
      </c>
      <c r="AG1692" s="9">
        <v>0</v>
      </c>
      <c r="AH1692" s="9">
        <v>0</v>
      </c>
      <c r="AI1692" s="9">
        <v>0</v>
      </c>
      <c r="AJ1692" s="9">
        <v>0</v>
      </c>
      <c r="AK1692" s="9">
        <v>0</v>
      </c>
      <c r="AL1692" s="9">
        <v>0</v>
      </c>
      <c r="AM1692" s="9">
        <v>0</v>
      </c>
    </row>
    <row r="1693" spans="1:39" outlineLevel="2">
      <c r="A1693" s="11">
        <f>ROW()</f>
        <v>1693</v>
      </c>
      <c r="C1693" s="6" t="s">
        <v>656</v>
      </c>
      <c r="D1693" s="39"/>
      <c r="E1693" s="39"/>
      <c r="G1693" s="39"/>
      <c r="H1693" s="39"/>
      <c r="I1693" s="39"/>
      <c r="J1693" s="39"/>
      <c r="K1693" s="39"/>
      <c r="L1693" s="39"/>
      <c r="M1693" s="39"/>
      <c r="N1693" s="39"/>
      <c r="O1693" s="39"/>
      <c r="P1693" s="39"/>
      <c r="Q1693" s="39"/>
      <c r="R1693" s="39"/>
      <c r="S1693" s="39"/>
      <c r="T1693" s="3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</row>
    <row r="1694" spans="1:39" outlineLevel="2">
      <c r="A1694" s="11">
        <f>ROW()</f>
        <v>1694</v>
      </c>
      <c r="C1694" s="6" t="s">
        <v>667</v>
      </c>
      <c r="D1694" s="39"/>
      <c r="E1694" s="39"/>
      <c r="G1694" s="39"/>
      <c r="H1694" s="39"/>
      <c r="I1694" s="39"/>
      <c r="J1694" s="39"/>
      <c r="K1694" s="39"/>
      <c r="L1694" s="39"/>
      <c r="M1694" s="39"/>
      <c r="N1694" s="39"/>
      <c r="O1694" s="39"/>
      <c r="P1694" s="39"/>
      <c r="Q1694" s="39"/>
      <c r="R1694" s="39"/>
      <c r="S1694" s="39"/>
      <c r="T1694" s="3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</row>
    <row r="1695" spans="1:39" outlineLevel="2">
      <c r="A1695" s="11">
        <f>ROW()</f>
        <v>1695</v>
      </c>
      <c r="C1695" s="6" t="s">
        <v>212</v>
      </c>
      <c r="D1695" s="39"/>
      <c r="E1695" s="39"/>
      <c r="G1695" s="39"/>
      <c r="H1695" s="39"/>
      <c r="I1695" s="39"/>
      <c r="J1695" s="39"/>
      <c r="K1695" s="39"/>
      <c r="L1695" s="39"/>
      <c r="M1695" s="39"/>
      <c r="N1695" s="39"/>
      <c r="O1695" s="39"/>
      <c r="P1695" s="39"/>
      <c r="Q1695" s="39"/>
      <c r="R1695" s="39"/>
      <c r="S1695" s="39"/>
      <c r="T1695" s="39"/>
      <c r="U1695" s="9"/>
      <c r="V1695" s="9">
        <v>0</v>
      </c>
      <c r="W1695" s="9">
        <v>0</v>
      </c>
      <c r="X1695" s="9">
        <v>0</v>
      </c>
      <c r="Y1695" s="9">
        <v>0</v>
      </c>
      <c r="Z1695" s="9">
        <v>0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9">
        <v>0</v>
      </c>
      <c r="AH1695" s="9">
        <v>0</v>
      </c>
      <c r="AI1695" s="9">
        <v>0</v>
      </c>
      <c r="AJ1695" s="9">
        <v>0</v>
      </c>
      <c r="AK1695" s="9">
        <v>0</v>
      </c>
      <c r="AL1695" s="9">
        <v>0</v>
      </c>
      <c r="AM1695" s="9">
        <v>0</v>
      </c>
    </row>
    <row r="1696" spans="1:39" outlineLevel="2">
      <c r="A1696" s="11">
        <f>ROW()</f>
        <v>1696</v>
      </c>
      <c r="C1696" s="30" t="s">
        <v>362</v>
      </c>
      <c r="D1696" s="90"/>
      <c r="E1696" s="90"/>
      <c r="F1696" s="90"/>
      <c r="G1696" s="90"/>
      <c r="H1696" s="90"/>
      <c r="I1696" s="90"/>
      <c r="J1696" s="90"/>
      <c r="K1696" s="90"/>
      <c r="L1696" s="90"/>
      <c r="M1696" s="90"/>
      <c r="N1696" s="90"/>
      <c r="O1696" s="90"/>
      <c r="P1696" s="90"/>
      <c r="Q1696" s="90"/>
      <c r="R1696" s="90"/>
      <c r="S1696" s="90"/>
      <c r="T1696" s="90"/>
      <c r="U1696" s="14"/>
      <c r="V1696" s="14">
        <f t="shared" ref="V1696:AC1696" si="4465">IF(AND(V1636&lt;=0,V1651+V1666+V1681&lt;0),-(V1651+V1666+V1681),IF(V1636&lt;=0,0,-MIN(((V1651+V1681)/V1636)*((V1651+V1681)&gt;0),(V1651+V1681))))</f>
        <v>0</v>
      </c>
      <c r="W1696" s="14">
        <f t="shared" si="4465"/>
        <v>0</v>
      </c>
      <c r="X1696" s="14">
        <f t="shared" si="4465"/>
        <v>0</v>
      </c>
      <c r="Y1696" s="14">
        <f t="shared" si="4465"/>
        <v>0</v>
      </c>
      <c r="Z1696" s="14">
        <f t="shared" si="4465"/>
        <v>0</v>
      </c>
      <c r="AA1696" s="14">
        <f t="shared" si="4465"/>
        <v>0</v>
      </c>
      <c r="AB1696" s="14">
        <f t="shared" si="4465"/>
        <v>0</v>
      </c>
      <c r="AC1696" s="14">
        <f t="shared" si="4465"/>
        <v>0</v>
      </c>
      <c r="AD1696" s="14">
        <f t="shared" ref="AD1696:AM1696" si="4466">IF(AND(AD1636&lt;=0,AD1651+AD1666+AD1681&lt;0),-(AD1651+AD1666+AD1681),IF(AD1636&lt;=0,0,-MIN(((AD1651+AD1681)/AD1636)*((AD1651+AD1681)&gt;0),(AD1651+AD1681))))</f>
        <v>0</v>
      </c>
      <c r="AE1696" s="14">
        <f t="shared" si="4466"/>
        <v>0</v>
      </c>
      <c r="AF1696" s="14">
        <f t="shared" si="4466"/>
        <v>0</v>
      </c>
      <c r="AG1696" s="14">
        <f t="shared" si="4466"/>
        <v>0</v>
      </c>
      <c r="AH1696" s="14">
        <f t="shared" ref="AH1696" si="4467">IF(AND(AH1636&lt;=0,AH1651+AH1666+AH1681&lt;0),-(AH1651+AH1666+AH1681),IF(AH1636&lt;=0,0,-MIN(((AH1651+AH1681)/AH1636)*((AH1651+AH1681)&gt;0),(AH1651+AH1681))))</f>
        <v>0</v>
      </c>
      <c r="AI1696" s="14">
        <f t="shared" si="4466"/>
        <v>0</v>
      </c>
      <c r="AJ1696" s="14">
        <f t="shared" si="4466"/>
        <v>0</v>
      </c>
      <c r="AK1696" s="14">
        <f t="shared" si="4466"/>
        <v>0</v>
      </c>
      <c r="AL1696" s="14">
        <f t="shared" si="4466"/>
        <v>0</v>
      </c>
      <c r="AM1696" s="14">
        <f t="shared" si="4466"/>
        <v>0</v>
      </c>
    </row>
    <row r="1697" spans="1:39" outlineLevel="2">
      <c r="A1697" s="11">
        <f>ROW()</f>
        <v>1697</v>
      </c>
      <c r="C1697" s="6" t="s">
        <v>1</v>
      </c>
      <c r="D1697" s="39"/>
      <c r="E1697" s="39"/>
      <c r="F1697" s="39"/>
      <c r="G1697" s="39"/>
      <c r="H1697" s="39"/>
      <c r="I1697" s="39"/>
      <c r="J1697" s="39"/>
      <c r="K1697" s="39"/>
      <c r="L1697" s="39"/>
      <c r="M1697" s="39"/>
      <c r="N1697" s="39"/>
      <c r="O1697" s="39"/>
      <c r="P1697" s="39"/>
      <c r="Q1697" s="39"/>
      <c r="R1697" s="39"/>
      <c r="S1697" s="39"/>
      <c r="T1697" s="39"/>
      <c r="U1697" s="9"/>
      <c r="V1697" s="9">
        <f t="shared" ref="V1697" si="4468">SUM(V1684:V1696)</f>
        <v>-1.5712242619341237</v>
      </c>
      <c r="W1697" s="9">
        <f t="shared" ref="W1697" si="4469">SUM(W1684:W1696)</f>
        <v>-1.5706582530931699</v>
      </c>
      <c r="X1697" s="9">
        <f t="shared" ref="X1697" si="4470">SUM(X1684:X1696)</f>
        <v>-1.5706582530931699</v>
      </c>
      <c r="Y1697" s="9">
        <f t="shared" ref="Y1697" si="4471">SUM(Y1684:Y1696)</f>
        <v>-1.5706582530931701</v>
      </c>
      <c r="Z1697" s="9">
        <f t="shared" ref="Z1697" si="4472">SUM(Z1684:Z1696)</f>
        <v>-1.5706582530931703</v>
      </c>
      <c r="AA1697" s="9">
        <f t="shared" ref="AA1697" si="4473">SUM(AA1684:AA1696)</f>
        <v>-1.5706582530931701</v>
      </c>
      <c r="AB1697" s="9">
        <f t="shared" ref="AB1697" si="4474">SUM(AB1684:AB1696)</f>
        <v>-1.5706582530931699</v>
      </c>
      <c r="AC1697" s="9">
        <f t="shared" ref="AC1697:AG1697" si="4475">SUM(AC1684:AC1696)</f>
        <v>-1.5706582530931694</v>
      </c>
      <c r="AD1697" s="9">
        <f t="shared" si="4475"/>
        <v>-1.5706582530931699</v>
      </c>
      <c r="AE1697" s="9">
        <f t="shared" si="4475"/>
        <v>-1.5706582530931699</v>
      </c>
      <c r="AF1697" s="9">
        <f t="shared" si="4475"/>
        <v>-1.5706582530931696</v>
      </c>
      <c r="AG1697" s="9">
        <f t="shared" si="4475"/>
        <v>-1.5706582530931699</v>
      </c>
      <c r="AH1697" s="9">
        <f t="shared" ref="AH1697" si="4476">SUM(AH1684:AH1696)</f>
        <v>-1.5706582530931699</v>
      </c>
      <c r="AI1697" s="9">
        <f t="shared" ref="AI1697:AM1697" si="4477">SUM(AI1684:AI1696)</f>
        <v>-1.5706582530931696</v>
      </c>
      <c r="AJ1697" s="9">
        <f t="shared" si="4477"/>
        <v>-1.5706582530931699</v>
      </c>
      <c r="AK1697" s="9">
        <f t="shared" si="4477"/>
        <v>-1.4473409478401889</v>
      </c>
      <c r="AL1697" s="9">
        <f t="shared" si="4477"/>
        <v>-1.4473409478401889</v>
      </c>
      <c r="AM1697" s="9">
        <f t="shared" si="4477"/>
        <v>-1.4473409478401891</v>
      </c>
    </row>
    <row r="1698" spans="1:39" outlineLevel="2">
      <c r="A1698" s="11">
        <f>ROW()</f>
        <v>1698</v>
      </c>
      <c r="B1698" s="343" t="s">
        <v>70</v>
      </c>
      <c r="D1698" s="39"/>
      <c r="E1698" s="39"/>
      <c r="F1698" s="39"/>
      <c r="G1698" s="39"/>
      <c r="H1698" s="39"/>
      <c r="I1698" s="39"/>
      <c r="J1698" s="39"/>
      <c r="K1698" s="39"/>
      <c r="L1698" s="39"/>
      <c r="M1698" s="39"/>
      <c r="N1698" s="39"/>
      <c r="O1698" s="39"/>
      <c r="P1698" s="39"/>
      <c r="Q1698" s="39"/>
      <c r="R1698" s="39"/>
      <c r="S1698" s="39"/>
      <c r="T1698" s="39"/>
      <c r="U1698" s="39"/>
      <c r="V1698" s="39"/>
      <c r="W1698" s="39"/>
      <c r="X1698" s="39"/>
      <c r="Y1698" s="39"/>
      <c r="Z1698" s="39"/>
      <c r="AA1698" s="39"/>
      <c r="AB1698" s="39"/>
      <c r="AC1698" s="39"/>
      <c r="AD1698" s="39"/>
      <c r="AE1698" s="39"/>
      <c r="AF1698" s="39"/>
      <c r="AG1698" s="39"/>
      <c r="AH1698" s="39"/>
      <c r="AI1698" s="39"/>
      <c r="AJ1698" s="39"/>
      <c r="AK1698" s="39"/>
      <c r="AL1698" s="39"/>
      <c r="AM1698" s="39"/>
    </row>
    <row r="1699" spans="1:39" outlineLevel="2">
      <c r="A1699" s="11">
        <f>ROW()</f>
        <v>1699</v>
      </c>
      <c r="C1699" s="6" t="s">
        <v>2</v>
      </c>
      <c r="D1699" s="39"/>
      <c r="E1699" s="39"/>
      <c r="F1699" s="39"/>
      <c r="G1699" s="39"/>
      <c r="H1699" s="39"/>
      <c r="I1699" s="39"/>
      <c r="J1699" s="39"/>
      <c r="K1699" s="39"/>
      <c r="L1699" s="39"/>
      <c r="M1699" s="39"/>
      <c r="N1699" s="39"/>
      <c r="O1699" s="39"/>
      <c r="P1699" s="39"/>
      <c r="Q1699" s="39"/>
      <c r="R1699" s="39"/>
      <c r="S1699" s="39"/>
      <c r="T1699" s="9"/>
      <c r="U1699" s="9">
        <f t="shared" ref="U1699:AC1699" si="4478">U1639+U1654+U1669+U1684</f>
        <v>14.606136384299488</v>
      </c>
      <c r="V1699" s="9">
        <f t="shared" si="4478"/>
        <v>13.875829565084514</v>
      </c>
      <c r="W1699" s="9">
        <f t="shared" si="4478"/>
        <v>13.14552274586954</v>
      </c>
      <c r="X1699" s="9">
        <f t="shared" si="4478"/>
        <v>12.415215926654566</v>
      </c>
      <c r="Y1699" s="9">
        <f t="shared" si="4478"/>
        <v>11.684909107439593</v>
      </c>
      <c r="Z1699" s="9">
        <f t="shared" si="4478"/>
        <v>10.954602288224619</v>
      </c>
      <c r="AA1699" s="9">
        <f t="shared" si="4478"/>
        <v>10.224295469009645</v>
      </c>
      <c r="AB1699" s="9">
        <f t="shared" si="4478"/>
        <v>9.4939886497946695</v>
      </c>
      <c r="AC1699" s="9">
        <f t="shared" si="4478"/>
        <v>8.7636818305796957</v>
      </c>
      <c r="AD1699" s="9">
        <f t="shared" ref="AD1699:AG1699" si="4479">AD1639+AD1654+AD1669+AD1684</f>
        <v>8.033375011364722</v>
      </c>
      <c r="AE1699" s="9">
        <f t="shared" si="4479"/>
        <v>7.3030681921497473</v>
      </c>
      <c r="AF1699" s="9">
        <f t="shared" si="4479"/>
        <v>6.5727613729347727</v>
      </c>
      <c r="AG1699" s="9">
        <f t="shared" si="4479"/>
        <v>5.842454553719798</v>
      </c>
      <c r="AH1699" s="9">
        <f t="shared" ref="AH1699" si="4480">AH1639+AH1654+AH1669+AH1684</f>
        <v>5.1121477345048234</v>
      </c>
      <c r="AI1699" s="9">
        <f t="shared" ref="AI1699:AM1699" si="4481">AI1639+AI1654+AI1669+AI1684</f>
        <v>4.3818409152898488</v>
      </c>
      <c r="AJ1699" s="9">
        <f t="shared" si="4481"/>
        <v>3.6515340960748741</v>
      </c>
      <c r="AK1699" s="9">
        <f t="shared" si="4481"/>
        <v>2.9212272768598995</v>
      </c>
      <c r="AL1699" s="9">
        <f t="shared" si="4481"/>
        <v>2.1909204576449248</v>
      </c>
      <c r="AM1699" s="9">
        <f t="shared" si="4481"/>
        <v>1.4606136384299497</v>
      </c>
    </row>
    <row r="1700" spans="1:39" outlineLevel="2">
      <c r="A1700" s="11">
        <f>ROW()</f>
        <v>1700</v>
      </c>
      <c r="C1700" s="6" t="s">
        <v>3</v>
      </c>
      <c r="D1700" s="39"/>
      <c r="E1700" s="39"/>
      <c r="F1700" s="39"/>
      <c r="G1700" s="39"/>
      <c r="H1700" s="39"/>
      <c r="I1700" s="39"/>
      <c r="J1700" s="39"/>
      <c r="K1700" s="39"/>
      <c r="L1700" s="39"/>
      <c r="M1700" s="39"/>
      <c r="N1700" s="39"/>
      <c r="O1700" s="39"/>
      <c r="P1700" s="39"/>
      <c r="Q1700" s="39"/>
      <c r="R1700" s="39"/>
      <c r="S1700" s="39"/>
      <c r="T1700" s="9"/>
      <c r="U1700" s="9">
        <f t="shared" ref="U1700:AC1700" si="4482">U1640+U1655+U1670+U1685</f>
        <v>8.2960734403383647</v>
      </c>
      <c r="V1700" s="9">
        <f t="shared" si="4482"/>
        <v>7.8812697683214461</v>
      </c>
      <c r="W1700" s="9">
        <f t="shared" si="4482"/>
        <v>7.4664660963045275</v>
      </c>
      <c r="X1700" s="9">
        <f t="shared" si="4482"/>
        <v>7.0516624242876089</v>
      </c>
      <c r="Y1700" s="9">
        <f t="shared" si="4482"/>
        <v>6.6368587522706903</v>
      </c>
      <c r="Z1700" s="9">
        <f t="shared" si="4482"/>
        <v>6.2220550802537726</v>
      </c>
      <c r="AA1700" s="9">
        <f t="shared" si="4482"/>
        <v>5.807251408236854</v>
      </c>
      <c r="AB1700" s="9">
        <f t="shared" si="4482"/>
        <v>5.3924477362199355</v>
      </c>
      <c r="AC1700" s="9">
        <f t="shared" si="4482"/>
        <v>4.9776440642030177</v>
      </c>
      <c r="AD1700" s="9">
        <f t="shared" ref="AD1700:AG1700" si="4483">AD1640+AD1655+AD1670+AD1685</f>
        <v>4.5628403921861</v>
      </c>
      <c r="AE1700" s="9">
        <f t="shared" si="4483"/>
        <v>4.1480367201691815</v>
      </c>
      <c r="AF1700" s="9">
        <f t="shared" si="4483"/>
        <v>3.7332330481522633</v>
      </c>
      <c r="AG1700" s="9">
        <f t="shared" si="4483"/>
        <v>3.3184293761353452</v>
      </c>
      <c r="AH1700" s="9">
        <f t="shared" ref="AH1700" si="4484">AH1640+AH1655+AH1670+AH1685</f>
        <v>2.903625704118427</v>
      </c>
      <c r="AI1700" s="9">
        <f t="shared" ref="AI1700:AM1700" si="4485">AI1640+AI1655+AI1670+AI1685</f>
        <v>2.4888220321015089</v>
      </c>
      <c r="AJ1700" s="9">
        <f t="shared" si="4485"/>
        <v>2.0740183600845907</v>
      </c>
      <c r="AK1700" s="9">
        <f t="shared" si="4485"/>
        <v>1.6592146880676726</v>
      </c>
      <c r="AL1700" s="9">
        <f t="shared" si="4485"/>
        <v>1.2444110160507544</v>
      </c>
      <c r="AM1700" s="9">
        <f t="shared" si="4485"/>
        <v>0.82960734403383629</v>
      </c>
    </row>
    <row r="1701" spans="1:39" outlineLevel="2">
      <c r="A1701" s="11">
        <f>ROW()</f>
        <v>1701</v>
      </c>
      <c r="C1701" s="6" t="s">
        <v>4</v>
      </c>
      <c r="D1701" s="39"/>
      <c r="E1701" s="39"/>
      <c r="F1701" s="39"/>
      <c r="G1701" s="39"/>
      <c r="H1701" s="39"/>
      <c r="I1701" s="39"/>
      <c r="J1701" s="39"/>
      <c r="K1701" s="39"/>
      <c r="L1701" s="39"/>
      <c r="M1701" s="39"/>
      <c r="N1701" s="39"/>
      <c r="O1701" s="39"/>
      <c r="P1701" s="39"/>
      <c r="Q1701" s="39"/>
      <c r="R1701" s="39"/>
      <c r="S1701" s="39"/>
      <c r="T1701" s="9"/>
      <c r="U1701" s="9">
        <f t="shared" ref="U1701:AC1701" si="4486">U1641+U1656+U1671+U1686</f>
        <v>1.8497595787947199</v>
      </c>
      <c r="V1701" s="9">
        <f t="shared" si="4486"/>
        <v>1.7264422735417386</v>
      </c>
      <c r="W1701" s="9">
        <f t="shared" si="4486"/>
        <v>1.6031249682887574</v>
      </c>
      <c r="X1701" s="9">
        <f t="shared" si="4486"/>
        <v>1.4798076630357762</v>
      </c>
      <c r="Y1701" s="9">
        <f t="shared" si="4486"/>
        <v>1.3564903577827949</v>
      </c>
      <c r="Z1701" s="9">
        <f t="shared" si="4486"/>
        <v>1.2331730525298135</v>
      </c>
      <c r="AA1701" s="9">
        <f t="shared" si="4486"/>
        <v>1.109855747276832</v>
      </c>
      <c r="AB1701" s="9">
        <f t="shared" si="4486"/>
        <v>0.98653844202385066</v>
      </c>
      <c r="AC1701" s="9">
        <f t="shared" si="4486"/>
        <v>0.86322113677086931</v>
      </c>
      <c r="AD1701" s="9">
        <f t="shared" ref="AD1701:AG1701" si="4487">AD1641+AD1656+AD1671+AD1686</f>
        <v>0.73990383151788797</v>
      </c>
      <c r="AE1701" s="9">
        <f t="shared" si="4487"/>
        <v>0.61658652626490662</v>
      </c>
      <c r="AF1701" s="9">
        <f t="shared" si="4487"/>
        <v>0.49326922101192527</v>
      </c>
      <c r="AG1701" s="9">
        <f t="shared" si="4487"/>
        <v>0.36995191575894393</v>
      </c>
      <c r="AH1701" s="9">
        <f t="shared" ref="AH1701" si="4488">AH1641+AH1656+AH1671+AH1686</f>
        <v>0.24663461050596264</v>
      </c>
      <c r="AI1701" s="9">
        <f t="shared" ref="AI1701:AM1701" si="4489">AI1641+AI1656+AI1671+AI1686</f>
        <v>0.12331730525298132</v>
      </c>
      <c r="AJ1701" s="9">
        <f t="shared" si="4489"/>
        <v>0</v>
      </c>
      <c r="AK1701" s="9">
        <f t="shared" si="4489"/>
        <v>0</v>
      </c>
      <c r="AL1701" s="9">
        <f t="shared" si="4489"/>
        <v>0</v>
      </c>
      <c r="AM1701" s="9">
        <f t="shared" si="4489"/>
        <v>0</v>
      </c>
    </row>
    <row r="1702" spans="1:39" outlineLevel="2">
      <c r="A1702" s="11">
        <f>ROW()</f>
        <v>1702</v>
      </c>
      <c r="C1702" s="6" t="s">
        <v>5</v>
      </c>
      <c r="D1702" s="39"/>
      <c r="E1702" s="39"/>
      <c r="F1702" s="39"/>
      <c r="G1702" s="39"/>
      <c r="H1702" s="39"/>
      <c r="I1702" s="39"/>
      <c r="J1702" s="39"/>
      <c r="K1702" s="39"/>
      <c r="L1702" s="39"/>
      <c r="M1702" s="39"/>
      <c r="N1702" s="39"/>
      <c r="O1702" s="39"/>
      <c r="P1702" s="39"/>
      <c r="Q1702" s="39"/>
      <c r="R1702" s="39"/>
      <c r="S1702" s="39"/>
      <c r="T1702" s="9"/>
      <c r="U1702" s="9">
        <f t="shared" ref="U1702:AC1702" si="4490">U1642+U1657+U1672+U1687</f>
        <v>4.4369118538139354</v>
      </c>
      <c r="V1702" s="9">
        <f t="shared" si="4490"/>
        <v>4.2150662611232388</v>
      </c>
      <c r="W1702" s="9">
        <f t="shared" si="4490"/>
        <v>3.9830325092953767</v>
      </c>
      <c r="X1702" s="9">
        <f t="shared" si="4490"/>
        <v>3.7617529254456334</v>
      </c>
      <c r="Y1702" s="9">
        <f t="shared" si="4490"/>
        <v>3.5404733415958902</v>
      </c>
      <c r="Z1702" s="9">
        <f t="shared" si="4490"/>
        <v>3.319193757746147</v>
      </c>
      <c r="AA1702" s="9">
        <f t="shared" si="4490"/>
        <v>3.0979141738964038</v>
      </c>
      <c r="AB1702" s="9">
        <f t="shared" si="4490"/>
        <v>2.8766345900466606</v>
      </c>
      <c r="AC1702" s="9">
        <f t="shared" si="4490"/>
        <v>2.6553550061969173</v>
      </c>
      <c r="AD1702" s="9">
        <f t="shared" ref="AD1702:AG1702" si="4491">AD1642+AD1657+AD1672+AD1687</f>
        <v>2.4340754223471741</v>
      </c>
      <c r="AE1702" s="9">
        <f t="shared" si="4491"/>
        <v>2.2127958384974309</v>
      </c>
      <c r="AF1702" s="9">
        <f t="shared" si="4491"/>
        <v>1.9915162546476879</v>
      </c>
      <c r="AG1702" s="9">
        <f t="shared" si="4491"/>
        <v>1.7702366707979449</v>
      </c>
      <c r="AH1702" s="9">
        <f t="shared" ref="AH1702" si="4492">AH1642+AH1657+AH1672+AH1687</f>
        <v>1.5489570869482017</v>
      </c>
      <c r="AI1702" s="9">
        <f t="shared" ref="AI1702:AM1702" si="4493">AI1642+AI1657+AI1672+AI1687</f>
        <v>1.3276775030984587</v>
      </c>
      <c r="AJ1702" s="9">
        <f t="shared" si="4493"/>
        <v>1.1063979192487157</v>
      </c>
      <c r="AK1702" s="9">
        <f t="shared" si="4493"/>
        <v>0.88511833539897256</v>
      </c>
      <c r="AL1702" s="9">
        <f t="shared" si="4493"/>
        <v>0.66383875154922944</v>
      </c>
      <c r="AM1702" s="9">
        <f t="shared" si="4493"/>
        <v>0.44255916769948633</v>
      </c>
    </row>
    <row r="1703" spans="1:39" outlineLevel="2">
      <c r="A1703" s="11">
        <f>ROW()</f>
        <v>1703</v>
      </c>
      <c r="C1703" s="6" t="s">
        <v>473</v>
      </c>
      <c r="D1703" s="39"/>
      <c r="E1703" s="39"/>
      <c r="F1703" s="39"/>
      <c r="G1703" s="39"/>
      <c r="H1703" s="39"/>
      <c r="I1703" s="39"/>
      <c r="J1703" s="39"/>
      <c r="K1703" s="39"/>
      <c r="L1703" s="39"/>
      <c r="M1703" s="39"/>
      <c r="N1703" s="39"/>
      <c r="O1703" s="39"/>
      <c r="P1703" s="39"/>
      <c r="Q1703" s="39"/>
      <c r="R1703" s="39"/>
      <c r="S1703" s="39"/>
      <c r="T1703" s="9"/>
      <c r="U1703" s="9">
        <f t="shared" ref="U1703:AG1703" si="4494">U1643+U1658+U1673+U1688</f>
        <v>0</v>
      </c>
      <c r="V1703" s="9">
        <f t="shared" si="4494"/>
        <v>0</v>
      </c>
      <c r="W1703" s="9">
        <f t="shared" si="4494"/>
        <v>0</v>
      </c>
      <c r="X1703" s="9">
        <f t="shared" si="4494"/>
        <v>0</v>
      </c>
      <c r="Y1703" s="9">
        <f t="shared" si="4494"/>
        <v>0</v>
      </c>
      <c r="Z1703" s="9">
        <f t="shared" si="4494"/>
        <v>0</v>
      </c>
      <c r="AA1703" s="9">
        <f t="shared" si="4494"/>
        <v>0</v>
      </c>
      <c r="AB1703" s="9">
        <f t="shared" si="4494"/>
        <v>0</v>
      </c>
      <c r="AC1703" s="9">
        <f t="shared" si="4494"/>
        <v>0</v>
      </c>
      <c r="AD1703" s="9">
        <f t="shared" si="4494"/>
        <v>0</v>
      </c>
      <c r="AE1703" s="9">
        <f t="shared" si="4494"/>
        <v>0</v>
      </c>
      <c r="AF1703" s="9">
        <f t="shared" si="4494"/>
        <v>0</v>
      </c>
      <c r="AG1703" s="9">
        <f t="shared" si="4494"/>
        <v>0</v>
      </c>
      <c r="AH1703" s="9">
        <f t="shared" ref="AH1703" si="4495">AH1643+AH1658+AH1673+AH1688</f>
        <v>0</v>
      </c>
      <c r="AI1703" s="9">
        <f t="shared" ref="AI1703:AM1703" si="4496">AI1643+AI1658+AI1673+AI1688</f>
        <v>0</v>
      </c>
      <c r="AJ1703" s="9">
        <f t="shared" si="4496"/>
        <v>0</v>
      </c>
      <c r="AK1703" s="9">
        <f t="shared" si="4496"/>
        <v>0</v>
      </c>
      <c r="AL1703" s="9">
        <f t="shared" si="4496"/>
        <v>0</v>
      </c>
      <c r="AM1703" s="9">
        <f t="shared" si="4496"/>
        <v>0</v>
      </c>
    </row>
    <row r="1704" spans="1:39" outlineLevel="2">
      <c r="A1704" s="11">
        <f>ROW()</f>
        <v>1704</v>
      </c>
      <c r="C1704" s="6" t="s">
        <v>474</v>
      </c>
      <c r="D1704" s="39"/>
      <c r="E1704" s="39"/>
      <c r="F1704" s="39"/>
      <c r="G1704" s="39"/>
      <c r="H1704" s="39"/>
      <c r="I1704" s="39"/>
      <c r="J1704" s="39"/>
      <c r="K1704" s="39"/>
      <c r="L1704" s="39"/>
      <c r="M1704" s="39"/>
      <c r="N1704" s="39"/>
      <c r="O1704" s="39"/>
      <c r="P1704" s="39"/>
      <c r="Q1704" s="39"/>
      <c r="R1704" s="39"/>
      <c r="S1704" s="39"/>
      <c r="T1704" s="9"/>
      <c r="U1704" s="9">
        <f t="shared" ref="U1704:AG1704" si="4497">U1644+U1659+U1674+U1689</f>
        <v>0</v>
      </c>
      <c r="V1704" s="9">
        <f t="shared" si="4497"/>
        <v>0</v>
      </c>
      <c r="W1704" s="9">
        <f t="shared" si="4497"/>
        <v>0</v>
      </c>
      <c r="X1704" s="9">
        <f t="shared" si="4497"/>
        <v>0</v>
      </c>
      <c r="Y1704" s="9">
        <f t="shared" si="4497"/>
        <v>0</v>
      </c>
      <c r="Z1704" s="9">
        <f t="shared" si="4497"/>
        <v>0</v>
      </c>
      <c r="AA1704" s="9">
        <f t="shared" si="4497"/>
        <v>0</v>
      </c>
      <c r="AB1704" s="9">
        <f t="shared" si="4497"/>
        <v>0</v>
      </c>
      <c r="AC1704" s="9">
        <f t="shared" si="4497"/>
        <v>0</v>
      </c>
      <c r="AD1704" s="9">
        <f t="shared" si="4497"/>
        <v>0</v>
      </c>
      <c r="AE1704" s="9">
        <f t="shared" si="4497"/>
        <v>0</v>
      </c>
      <c r="AF1704" s="9">
        <f t="shared" si="4497"/>
        <v>0</v>
      </c>
      <c r="AG1704" s="9">
        <f t="shared" si="4497"/>
        <v>0</v>
      </c>
      <c r="AH1704" s="9">
        <f t="shared" ref="AH1704" si="4498">AH1644+AH1659+AH1674+AH1689</f>
        <v>0</v>
      </c>
      <c r="AI1704" s="9">
        <f t="shared" ref="AI1704:AM1704" si="4499">AI1644+AI1659+AI1674+AI1689</f>
        <v>0</v>
      </c>
      <c r="AJ1704" s="9">
        <f t="shared" si="4499"/>
        <v>0</v>
      </c>
      <c r="AK1704" s="9">
        <f t="shared" si="4499"/>
        <v>0</v>
      </c>
      <c r="AL1704" s="9">
        <f t="shared" si="4499"/>
        <v>0</v>
      </c>
      <c r="AM1704" s="9">
        <f t="shared" si="4499"/>
        <v>0</v>
      </c>
    </row>
    <row r="1705" spans="1:39" outlineLevel="2">
      <c r="A1705" s="11">
        <f>ROW()</f>
        <v>1705</v>
      </c>
      <c r="C1705" s="6" t="s">
        <v>477</v>
      </c>
      <c r="D1705" s="39"/>
      <c r="E1705" s="39"/>
      <c r="F1705" s="39"/>
      <c r="G1705" s="39"/>
      <c r="H1705" s="39"/>
      <c r="I1705" s="39"/>
      <c r="J1705" s="39"/>
      <c r="K1705" s="39"/>
      <c r="L1705" s="39"/>
      <c r="M1705" s="39"/>
      <c r="N1705" s="39"/>
      <c r="O1705" s="39"/>
      <c r="P1705" s="39"/>
      <c r="Q1705" s="39"/>
      <c r="R1705" s="39"/>
      <c r="S1705" s="39"/>
      <c r="T1705" s="9"/>
      <c r="U1705" s="9">
        <f t="shared" ref="U1705:AG1705" si="4500">U1645+U1660+U1675+U1690</f>
        <v>0</v>
      </c>
      <c r="V1705" s="9">
        <f t="shared" si="4500"/>
        <v>0</v>
      </c>
      <c r="W1705" s="9">
        <f t="shared" si="4500"/>
        <v>0</v>
      </c>
      <c r="X1705" s="9">
        <f t="shared" si="4500"/>
        <v>0</v>
      </c>
      <c r="Y1705" s="9">
        <f t="shared" si="4500"/>
        <v>0</v>
      </c>
      <c r="Z1705" s="9">
        <f t="shared" si="4500"/>
        <v>0</v>
      </c>
      <c r="AA1705" s="9">
        <f t="shared" si="4500"/>
        <v>0</v>
      </c>
      <c r="AB1705" s="9">
        <f t="shared" si="4500"/>
        <v>0</v>
      </c>
      <c r="AC1705" s="9">
        <f t="shared" si="4500"/>
        <v>0</v>
      </c>
      <c r="AD1705" s="9">
        <f t="shared" si="4500"/>
        <v>0</v>
      </c>
      <c r="AE1705" s="9">
        <f t="shared" si="4500"/>
        <v>0</v>
      </c>
      <c r="AF1705" s="9">
        <f t="shared" si="4500"/>
        <v>0</v>
      </c>
      <c r="AG1705" s="9">
        <f t="shared" si="4500"/>
        <v>0</v>
      </c>
      <c r="AH1705" s="9">
        <f t="shared" ref="AH1705" si="4501">AH1645+AH1660+AH1675+AH1690</f>
        <v>0</v>
      </c>
      <c r="AI1705" s="9">
        <f t="shared" ref="AI1705:AM1705" si="4502">AI1645+AI1660+AI1675+AI1690</f>
        <v>0</v>
      </c>
      <c r="AJ1705" s="9">
        <f t="shared" si="4502"/>
        <v>0</v>
      </c>
      <c r="AK1705" s="9">
        <f t="shared" si="4502"/>
        <v>0</v>
      </c>
      <c r="AL1705" s="9">
        <f t="shared" si="4502"/>
        <v>0</v>
      </c>
      <c r="AM1705" s="9">
        <f t="shared" si="4502"/>
        <v>0</v>
      </c>
    </row>
    <row r="1706" spans="1:39" outlineLevel="2">
      <c r="A1706" s="11">
        <f>ROW()</f>
        <v>1706</v>
      </c>
      <c r="C1706" s="6" t="s">
        <v>511</v>
      </c>
      <c r="D1706" s="39"/>
      <c r="E1706" s="39"/>
      <c r="F1706" s="39"/>
      <c r="G1706" s="39"/>
      <c r="H1706" s="39"/>
      <c r="I1706" s="39"/>
      <c r="J1706" s="39"/>
      <c r="K1706" s="39"/>
      <c r="L1706" s="39"/>
      <c r="M1706" s="39"/>
      <c r="N1706" s="39"/>
      <c r="O1706" s="39"/>
      <c r="P1706" s="39"/>
      <c r="Q1706" s="39"/>
      <c r="R1706" s="39"/>
      <c r="S1706" s="39"/>
      <c r="T1706" s="9"/>
      <c r="U1706" s="9">
        <f t="shared" ref="U1706:AG1706" si="4503">U1646+U1661+U1676+U1691</f>
        <v>1.6190174551710552</v>
      </c>
      <c r="V1706" s="9">
        <f t="shared" si="4503"/>
        <v>1.5380665824125024</v>
      </c>
      <c r="W1706" s="9">
        <f t="shared" si="4503"/>
        <v>1.4571157096539495</v>
      </c>
      <c r="X1706" s="9">
        <f t="shared" si="4503"/>
        <v>1.3761648368953967</v>
      </c>
      <c r="Y1706" s="9">
        <f t="shared" si="4503"/>
        <v>1.2952139641368439</v>
      </c>
      <c r="Z1706" s="9">
        <f t="shared" si="4503"/>
        <v>1.214263091378291</v>
      </c>
      <c r="AA1706" s="9">
        <f t="shared" si="4503"/>
        <v>1.1333122186197382</v>
      </c>
      <c r="AB1706" s="9">
        <f t="shared" si="4503"/>
        <v>1.0523613458611853</v>
      </c>
      <c r="AC1706" s="9">
        <f t="shared" si="4503"/>
        <v>0.97141047310263262</v>
      </c>
      <c r="AD1706" s="9">
        <f t="shared" si="4503"/>
        <v>0.89045960034407989</v>
      </c>
      <c r="AE1706" s="9">
        <f t="shared" si="4503"/>
        <v>0.80950872758552717</v>
      </c>
      <c r="AF1706" s="9">
        <f t="shared" si="4503"/>
        <v>0.72855785482697444</v>
      </c>
      <c r="AG1706" s="9">
        <f t="shared" si="4503"/>
        <v>0.64760698206842171</v>
      </c>
      <c r="AH1706" s="9">
        <f t="shared" ref="AH1706" si="4504">AH1646+AH1661+AH1676+AH1691</f>
        <v>0.56665610930986898</v>
      </c>
      <c r="AI1706" s="9">
        <f t="shared" ref="AI1706:AM1706" si="4505">AI1646+AI1661+AI1676+AI1691</f>
        <v>0.48570523655131626</v>
      </c>
      <c r="AJ1706" s="9">
        <f t="shared" si="4505"/>
        <v>0.40475436379276353</v>
      </c>
      <c r="AK1706" s="9">
        <f t="shared" si="4505"/>
        <v>0.3238034910342108</v>
      </c>
      <c r="AL1706" s="9">
        <f t="shared" si="4505"/>
        <v>0.2428526182756581</v>
      </c>
      <c r="AM1706" s="9">
        <f t="shared" si="4505"/>
        <v>0.1619017455171054</v>
      </c>
    </row>
    <row r="1707" spans="1:39" outlineLevel="2">
      <c r="A1707" s="11">
        <f>ROW()</f>
        <v>1707</v>
      </c>
      <c r="C1707" s="6" t="s">
        <v>655</v>
      </c>
      <c r="D1707" s="39"/>
      <c r="E1707" s="39"/>
      <c r="F1707" s="39"/>
      <c r="G1707" s="39"/>
      <c r="H1707" s="39"/>
      <c r="I1707" s="39"/>
      <c r="J1707" s="39"/>
      <c r="K1707" s="39"/>
      <c r="L1707" s="39"/>
      <c r="M1707" s="39"/>
      <c r="N1707" s="39"/>
      <c r="O1707" s="39"/>
      <c r="P1707" s="39"/>
      <c r="Q1707" s="39"/>
      <c r="R1707" s="39"/>
      <c r="S1707" s="39"/>
      <c r="T1707" s="9"/>
      <c r="U1707" s="9">
        <f t="shared" ref="U1707:AM1707" si="4506">U1647+U1662+U1677+U1692</f>
        <v>0</v>
      </c>
      <c r="V1707" s="9">
        <f t="shared" si="4506"/>
        <v>0</v>
      </c>
      <c r="W1707" s="9">
        <f t="shared" si="4506"/>
        <v>0</v>
      </c>
      <c r="X1707" s="9">
        <f t="shared" si="4506"/>
        <v>0</v>
      </c>
      <c r="Y1707" s="9">
        <f t="shared" si="4506"/>
        <v>0</v>
      </c>
      <c r="Z1707" s="9">
        <f t="shared" si="4506"/>
        <v>0</v>
      </c>
      <c r="AA1707" s="9">
        <f t="shared" si="4506"/>
        <v>0</v>
      </c>
      <c r="AB1707" s="9">
        <f t="shared" si="4506"/>
        <v>0</v>
      </c>
      <c r="AC1707" s="9">
        <f t="shared" si="4506"/>
        <v>0</v>
      </c>
      <c r="AD1707" s="9">
        <f t="shared" si="4506"/>
        <v>0</v>
      </c>
      <c r="AE1707" s="9">
        <f t="shared" si="4506"/>
        <v>0</v>
      </c>
      <c r="AF1707" s="9">
        <f t="shared" si="4506"/>
        <v>0</v>
      </c>
      <c r="AG1707" s="9">
        <f t="shared" si="4506"/>
        <v>0</v>
      </c>
      <c r="AH1707" s="9">
        <f t="shared" si="4506"/>
        <v>0</v>
      </c>
      <c r="AI1707" s="9">
        <f t="shared" si="4506"/>
        <v>0</v>
      </c>
      <c r="AJ1707" s="9">
        <f t="shared" si="4506"/>
        <v>0</v>
      </c>
      <c r="AK1707" s="9">
        <f t="shared" si="4506"/>
        <v>0</v>
      </c>
      <c r="AL1707" s="9">
        <f t="shared" si="4506"/>
        <v>0</v>
      </c>
      <c r="AM1707" s="9">
        <f t="shared" si="4506"/>
        <v>0</v>
      </c>
    </row>
    <row r="1708" spans="1:39" outlineLevel="2">
      <c r="A1708" s="11">
        <f>ROW()</f>
        <v>1708</v>
      </c>
      <c r="C1708" s="6" t="s">
        <v>656</v>
      </c>
      <c r="D1708" s="39"/>
      <c r="E1708" s="39"/>
      <c r="F1708" s="39"/>
      <c r="G1708" s="39"/>
      <c r="H1708" s="39"/>
      <c r="I1708" s="39"/>
      <c r="J1708" s="39"/>
      <c r="K1708" s="39"/>
      <c r="L1708" s="39"/>
      <c r="M1708" s="39"/>
      <c r="N1708" s="39"/>
      <c r="O1708" s="39"/>
      <c r="P1708" s="39"/>
      <c r="Q1708" s="39"/>
      <c r="R1708" s="39"/>
      <c r="S1708" s="3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</row>
    <row r="1709" spans="1:39" outlineLevel="2">
      <c r="A1709" s="11">
        <f>ROW()</f>
        <v>1709</v>
      </c>
      <c r="C1709" s="6" t="s">
        <v>667</v>
      </c>
      <c r="D1709" s="39"/>
      <c r="E1709" s="39"/>
      <c r="F1709" s="39"/>
      <c r="G1709" s="39"/>
      <c r="H1709" s="39"/>
      <c r="I1709" s="39"/>
      <c r="J1709" s="39"/>
      <c r="K1709" s="39"/>
      <c r="L1709" s="39"/>
      <c r="M1709" s="39"/>
      <c r="N1709" s="39"/>
      <c r="O1709" s="39"/>
      <c r="P1709" s="39"/>
      <c r="Q1709" s="39"/>
      <c r="R1709" s="39"/>
      <c r="S1709" s="3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</row>
    <row r="1710" spans="1:39" outlineLevel="2">
      <c r="A1710" s="11">
        <f>ROW()</f>
        <v>1710</v>
      </c>
      <c r="C1710" s="6" t="s">
        <v>212</v>
      </c>
      <c r="D1710" s="39"/>
      <c r="E1710" s="39"/>
      <c r="F1710" s="39"/>
      <c r="G1710" s="39"/>
      <c r="H1710" s="39"/>
      <c r="I1710" s="39"/>
      <c r="J1710" s="39"/>
      <c r="K1710" s="39"/>
      <c r="L1710" s="39"/>
      <c r="M1710" s="39"/>
      <c r="N1710" s="39"/>
      <c r="O1710" s="39"/>
      <c r="P1710" s="39"/>
      <c r="Q1710" s="39"/>
      <c r="R1710" s="39"/>
      <c r="S1710" s="39"/>
      <c r="T1710" s="9"/>
      <c r="U1710" s="9">
        <f t="shared" ref="U1710:AC1710" si="4507">U1650+U1665+U1680+U1695</f>
        <v>-3.9006140835444798E-2</v>
      </c>
      <c r="V1710" s="9">
        <f t="shared" si="4507"/>
        <v>-3.9006140835444798E-2</v>
      </c>
      <c r="W1710" s="9">
        <f t="shared" si="4507"/>
        <v>-3.9006140835444798E-2</v>
      </c>
      <c r="X1710" s="9">
        <f t="shared" si="4507"/>
        <v>-3.9006140835444798E-2</v>
      </c>
      <c r="Y1710" s="9">
        <f t="shared" si="4507"/>
        <v>-3.9006140835444798E-2</v>
      </c>
      <c r="Z1710" s="9">
        <f t="shared" si="4507"/>
        <v>-3.9006140835444798E-2</v>
      </c>
      <c r="AA1710" s="9">
        <f t="shared" si="4507"/>
        <v>-3.9006140835444798E-2</v>
      </c>
      <c r="AB1710" s="9">
        <f t="shared" si="4507"/>
        <v>-3.9006140835444798E-2</v>
      </c>
      <c r="AC1710" s="9">
        <f t="shared" si="4507"/>
        <v>-3.9006140835444798E-2</v>
      </c>
      <c r="AD1710" s="9">
        <f t="shared" ref="AD1710:AM1710" si="4508">AD1650+AD1665+AD1680+AD1695</f>
        <v>-3.9006140835444798E-2</v>
      </c>
      <c r="AE1710" s="9">
        <f t="shared" si="4508"/>
        <v>-3.9006140835444798E-2</v>
      </c>
      <c r="AF1710" s="9">
        <f t="shared" si="4508"/>
        <v>-3.9006140835444798E-2</v>
      </c>
      <c r="AG1710" s="9">
        <f t="shared" si="4508"/>
        <v>-3.9006140835444798E-2</v>
      </c>
      <c r="AH1710" s="9">
        <f t="shared" ref="AH1710" si="4509">AH1650+AH1665+AH1680+AH1695</f>
        <v>-3.9006140835444798E-2</v>
      </c>
      <c r="AI1710" s="9">
        <f t="shared" si="4508"/>
        <v>-3.9006140835444798E-2</v>
      </c>
      <c r="AJ1710" s="9">
        <f t="shared" si="4508"/>
        <v>-3.9006140835444798E-2</v>
      </c>
      <c r="AK1710" s="9">
        <f t="shared" si="4508"/>
        <v>-3.9006140835444798E-2</v>
      </c>
      <c r="AL1710" s="9">
        <f t="shared" si="4508"/>
        <v>-3.9006140835444798E-2</v>
      </c>
      <c r="AM1710" s="9">
        <f t="shared" si="4508"/>
        <v>-3.9006140835444798E-2</v>
      </c>
    </row>
    <row r="1711" spans="1:39" outlineLevel="2">
      <c r="A1711" s="11">
        <f>ROW()</f>
        <v>1711</v>
      </c>
      <c r="C1711" s="30" t="s">
        <v>362</v>
      </c>
      <c r="D1711" s="90"/>
      <c r="E1711" s="90"/>
      <c r="F1711" s="90"/>
      <c r="G1711" s="90"/>
      <c r="H1711" s="90"/>
      <c r="I1711" s="90"/>
      <c r="J1711" s="90"/>
      <c r="K1711" s="90"/>
      <c r="L1711" s="90"/>
      <c r="M1711" s="90"/>
      <c r="N1711" s="90"/>
      <c r="O1711" s="90"/>
      <c r="P1711" s="90"/>
      <c r="Q1711" s="90"/>
      <c r="R1711" s="90"/>
      <c r="S1711" s="90"/>
      <c r="T1711" s="15"/>
      <c r="U1711" s="15">
        <f t="shared" ref="U1711:AC1711" si="4510">U1651+U1666+U1681+U1696</f>
        <v>0</v>
      </c>
      <c r="V1711" s="15">
        <f t="shared" si="4510"/>
        <v>0</v>
      </c>
      <c r="W1711" s="15">
        <f t="shared" si="4510"/>
        <v>0</v>
      </c>
      <c r="X1711" s="15">
        <f t="shared" si="4510"/>
        <v>0</v>
      </c>
      <c r="Y1711" s="15">
        <f t="shared" si="4510"/>
        <v>0</v>
      </c>
      <c r="Z1711" s="15">
        <f t="shared" si="4510"/>
        <v>0</v>
      </c>
      <c r="AA1711" s="15">
        <f t="shared" si="4510"/>
        <v>0</v>
      </c>
      <c r="AB1711" s="15">
        <f t="shared" si="4510"/>
        <v>0</v>
      </c>
      <c r="AC1711" s="15">
        <f t="shared" si="4510"/>
        <v>0</v>
      </c>
      <c r="AD1711" s="15">
        <f t="shared" ref="AD1711:AM1711" si="4511">AD1651+AD1666+AD1681+AD1696</f>
        <v>0</v>
      </c>
      <c r="AE1711" s="15">
        <f t="shared" si="4511"/>
        <v>0</v>
      </c>
      <c r="AF1711" s="15">
        <f t="shared" si="4511"/>
        <v>0</v>
      </c>
      <c r="AG1711" s="15">
        <f t="shared" si="4511"/>
        <v>0</v>
      </c>
      <c r="AH1711" s="15">
        <f t="shared" ref="AH1711" si="4512">AH1651+AH1666+AH1681+AH1696</f>
        <v>0</v>
      </c>
      <c r="AI1711" s="15">
        <f t="shared" si="4511"/>
        <v>0</v>
      </c>
      <c r="AJ1711" s="15">
        <f t="shared" si="4511"/>
        <v>0</v>
      </c>
      <c r="AK1711" s="15">
        <f t="shared" si="4511"/>
        <v>0</v>
      </c>
      <c r="AL1711" s="15">
        <f t="shared" si="4511"/>
        <v>0</v>
      </c>
      <c r="AM1711" s="15">
        <f t="shared" si="4511"/>
        <v>0</v>
      </c>
    </row>
    <row r="1712" spans="1:39" outlineLevel="2">
      <c r="A1712" s="11">
        <f>ROW()</f>
        <v>1712</v>
      </c>
      <c r="C1712" s="6" t="s">
        <v>1</v>
      </c>
      <c r="D1712" s="39"/>
      <c r="E1712" s="39"/>
      <c r="F1712" s="39"/>
      <c r="G1712" s="39"/>
      <c r="H1712" s="39"/>
      <c r="I1712" s="39"/>
      <c r="J1712" s="39"/>
      <c r="K1712" s="39"/>
      <c r="L1712" s="39"/>
      <c r="M1712" s="39"/>
      <c r="N1712" s="39"/>
      <c r="O1712" s="39"/>
      <c r="P1712" s="39"/>
      <c r="Q1712" s="39"/>
      <c r="R1712" s="39"/>
      <c r="S1712" s="39"/>
      <c r="T1712" s="39"/>
      <c r="U1712" s="9">
        <f t="shared" ref="U1712:V1712" si="4513">SUM(U1699:U1711)</f>
        <v>30.768892571582118</v>
      </c>
      <c r="V1712" s="9">
        <f t="shared" si="4513"/>
        <v>29.197668309647995</v>
      </c>
      <c r="W1712" s="9">
        <f t="shared" ref="W1712" si="4514">SUM(W1699:W1711)</f>
        <v>27.616255888576706</v>
      </c>
      <c r="X1712" s="9">
        <f t="shared" ref="X1712" si="4515">SUM(X1699:X1711)</f>
        <v>26.045597635483535</v>
      </c>
      <c r="Y1712" s="9">
        <f t="shared" ref="Y1712" si="4516">SUM(Y1699:Y1711)</f>
        <v>24.474939382390374</v>
      </c>
      <c r="Z1712" s="9">
        <f t="shared" ref="Z1712" si="4517">SUM(Z1699:Z1711)</f>
        <v>22.9042811292972</v>
      </c>
      <c r="AA1712" s="9">
        <f t="shared" ref="AA1712" si="4518">SUM(AA1699:AA1711)</f>
        <v>21.333622876204029</v>
      </c>
      <c r="AB1712" s="9">
        <f t="shared" ref="AB1712" si="4519">SUM(AB1699:AB1711)</f>
        <v>19.762964623110857</v>
      </c>
      <c r="AC1712" s="9">
        <f t="shared" ref="AC1712:AG1712" si="4520">SUM(AC1699:AC1711)</f>
        <v>18.19230637001769</v>
      </c>
      <c r="AD1712" s="9">
        <f t="shared" si="4520"/>
        <v>16.621648116924518</v>
      </c>
      <c r="AE1712" s="9">
        <f t="shared" si="4520"/>
        <v>15.050989863831349</v>
      </c>
      <c r="AF1712" s="9">
        <f t="shared" si="4520"/>
        <v>13.480331610738178</v>
      </c>
      <c r="AG1712" s="9">
        <f t="shared" si="4520"/>
        <v>11.909673357645007</v>
      </c>
      <c r="AH1712" s="9">
        <f t="shared" ref="AH1712" si="4521">SUM(AH1699:AH1711)</f>
        <v>10.339015104551839</v>
      </c>
      <c r="AI1712" s="9">
        <f t="shared" ref="AI1712:AM1712" si="4522">SUM(AI1699:AI1711)</f>
        <v>8.7683568514586696</v>
      </c>
      <c r="AJ1712" s="9">
        <f t="shared" si="4522"/>
        <v>7.1976985983654984</v>
      </c>
      <c r="AK1712" s="9">
        <f t="shared" si="4522"/>
        <v>5.7503576505253102</v>
      </c>
      <c r="AL1712" s="9">
        <f t="shared" si="4522"/>
        <v>4.303016702685122</v>
      </c>
      <c r="AM1712" s="9">
        <f t="shared" si="4522"/>
        <v>2.855675754844933</v>
      </c>
    </row>
    <row r="1713" spans="1:39" outlineLevel="3">
      <c r="A1713" s="11">
        <f>ROW()</f>
        <v>1713</v>
      </c>
      <c r="B1713" s="343" t="s">
        <v>658</v>
      </c>
      <c r="D1713" s="39"/>
      <c r="E1713" s="39"/>
      <c r="F1713" s="39"/>
      <c r="G1713" s="39"/>
      <c r="H1713" s="39"/>
      <c r="I1713" s="39"/>
      <c r="J1713" s="39"/>
      <c r="K1713" s="39"/>
      <c r="L1713" s="39"/>
      <c r="M1713" s="39"/>
      <c r="N1713" s="39"/>
      <c r="O1713" s="39"/>
      <c r="P1713" s="39"/>
      <c r="Q1713" s="39"/>
      <c r="R1713" s="39"/>
      <c r="S1713" s="39"/>
      <c r="T1713" s="39"/>
      <c r="U1713" s="39"/>
      <c r="V1713" s="39"/>
      <c r="W1713" s="39"/>
      <c r="X1713" s="39"/>
      <c r="Y1713" s="39"/>
      <c r="Z1713" s="39"/>
      <c r="AA1713" s="39"/>
      <c r="AB1713" s="39"/>
      <c r="AC1713" s="39"/>
      <c r="AD1713" s="39"/>
      <c r="AE1713" s="39"/>
      <c r="AF1713" s="39"/>
      <c r="AG1713" s="39"/>
      <c r="AH1713" s="39"/>
      <c r="AI1713" s="39"/>
      <c r="AJ1713" s="39"/>
      <c r="AK1713" s="39"/>
      <c r="AL1713" s="39"/>
      <c r="AM1713" s="39"/>
    </row>
    <row r="1714" spans="1:39" outlineLevel="3">
      <c r="A1714" s="11">
        <f>ROW()</f>
        <v>1714</v>
      </c>
      <c r="C1714" s="6" t="s">
        <v>2</v>
      </c>
      <c r="D1714" s="39"/>
      <c r="E1714" s="39"/>
      <c r="F1714" s="39"/>
      <c r="G1714" s="39"/>
      <c r="H1714" s="39"/>
      <c r="I1714" s="39"/>
      <c r="J1714" s="39"/>
      <c r="K1714" s="39"/>
      <c r="L1714" s="39"/>
      <c r="M1714" s="39"/>
      <c r="N1714" s="39"/>
      <c r="O1714" s="39"/>
      <c r="P1714" s="39"/>
      <c r="Q1714" s="39"/>
      <c r="R1714" s="39"/>
      <c r="S1714" s="9"/>
      <c r="T1714" s="39"/>
      <c r="U1714" s="39"/>
      <c r="V1714" s="39"/>
      <c r="W1714" s="39"/>
      <c r="X1714" s="9"/>
      <c r="Y1714" s="39"/>
      <c r="Z1714" s="39"/>
      <c r="AA1714" s="39"/>
      <c r="AB1714" s="39"/>
      <c r="AC1714" s="39"/>
      <c r="AD1714" s="39"/>
      <c r="AE1714" s="39"/>
      <c r="AF1714" s="39"/>
      <c r="AG1714" s="39"/>
      <c r="AH1714" s="39"/>
      <c r="AI1714" s="39"/>
      <c r="AJ1714" s="39"/>
      <c r="AK1714" s="39"/>
      <c r="AL1714" s="39"/>
      <c r="AM1714" s="39"/>
    </row>
    <row r="1715" spans="1:39" outlineLevel="3">
      <c r="A1715" s="11">
        <f>ROW()</f>
        <v>1715</v>
      </c>
      <c r="C1715" s="6" t="s">
        <v>3</v>
      </c>
      <c r="D1715" s="39"/>
      <c r="E1715" s="39"/>
      <c r="F1715" s="39"/>
      <c r="G1715" s="39"/>
      <c r="H1715" s="39"/>
      <c r="I1715" s="39"/>
      <c r="J1715" s="39"/>
      <c r="K1715" s="39"/>
      <c r="L1715" s="39"/>
      <c r="M1715" s="39"/>
      <c r="N1715" s="39"/>
      <c r="O1715" s="39"/>
      <c r="P1715" s="39"/>
      <c r="Q1715" s="39"/>
      <c r="R1715" s="39"/>
      <c r="S1715" s="9"/>
      <c r="T1715" s="39"/>
      <c r="U1715" s="39"/>
      <c r="V1715" s="39"/>
      <c r="W1715" s="39"/>
      <c r="X1715" s="9"/>
      <c r="Y1715" s="39"/>
      <c r="Z1715" s="39"/>
      <c r="AA1715" s="39"/>
      <c r="AB1715" s="39"/>
      <c r="AC1715" s="39"/>
      <c r="AD1715" s="39"/>
      <c r="AE1715" s="39"/>
      <c r="AF1715" s="39"/>
      <c r="AG1715" s="39"/>
      <c r="AH1715" s="39"/>
      <c r="AI1715" s="39"/>
      <c r="AJ1715" s="39"/>
      <c r="AK1715" s="39"/>
      <c r="AL1715" s="39"/>
      <c r="AM1715" s="39"/>
    </row>
    <row r="1716" spans="1:39" outlineLevel="3">
      <c r="A1716" s="11">
        <f>ROW()</f>
        <v>1716</v>
      </c>
      <c r="C1716" s="6" t="s">
        <v>4</v>
      </c>
      <c r="D1716" s="39"/>
      <c r="E1716" s="39"/>
      <c r="F1716" s="39"/>
      <c r="G1716" s="39"/>
      <c r="H1716" s="39"/>
      <c r="I1716" s="39"/>
      <c r="J1716" s="39"/>
      <c r="K1716" s="39"/>
      <c r="L1716" s="39"/>
      <c r="M1716" s="39"/>
      <c r="N1716" s="39"/>
      <c r="O1716" s="39"/>
      <c r="P1716" s="39"/>
      <c r="Q1716" s="39"/>
      <c r="R1716" s="39"/>
      <c r="S1716" s="9"/>
      <c r="T1716" s="39"/>
      <c r="U1716" s="39"/>
      <c r="V1716" s="39"/>
      <c r="W1716" s="39"/>
      <c r="X1716" s="9"/>
      <c r="Y1716" s="39"/>
      <c r="Z1716" s="39"/>
      <c r="AA1716" s="39"/>
      <c r="AB1716" s="39"/>
      <c r="AC1716" s="39"/>
      <c r="AD1716" s="39"/>
      <c r="AE1716" s="39"/>
      <c r="AF1716" s="39"/>
      <c r="AG1716" s="39"/>
      <c r="AH1716" s="39"/>
      <c r="AI1716" s="39"/>
      <c r="AJ1716" s="39"/>
      <c r="AK1716" s="39"/>
      <c r="AL1716" s="39"/>
      <c r="AM1716" s="39"/>
    </row>
    <row r="1717" spans="1:39" outlineLevel="3">
      <c r="A1717" s="11">
        <f>ROW()</f>
        <v>1717</v>
      </c>
      <c r="C1717" s="6" t="s">
        <v>5</v>
      </c>
      <c r="D1717" s="39"/>
      <c r="E1717" s="39"/>
      <c r="F1717" s="39"/>
      <c r="G1717" s="39"/>
      <c r="H1717" s="39"/>
      <c r="I1717" s="39"/>
      <c r="J1717" s="39"/>
      <c r="K1717" s="39"/>
      <c r="L1717" s="39"/>
      <c r="M1717" s="39"/>
      <c r="N1717" s="39"/>
      <c r="O1717" s="39"/>
      <c r="P1717" s="39"/>
      <c r="Q1717" s="39"/>
      <c r="R1717" s="39"/>
      <c r="S1717" s="9"/>
      <c r="T1717" s="39"/>
      <c r="U1717" s="39"/>
      <c r="V1717" s="39"/>
      <c r="W1717" s="39"/>
      <c r="X1717" s="9"/>
      <c r="Y1717" s="39"/>
      <c r="Z1717" s="39"/>
      <c r="AA1717" s="39"/>
      <c r="AB1717" s="39"/>
      <c r="AC1717" s="39"/>
      <c r="AD1717" s="39"/>
      <c r="AE1717" s="39"/>
      <c r="AF1717" s="39"/>
      <c r="AG1717" s="39"/>
      <c r="AH1717" s="39"/>
      <c r="AI1717" s="39"/>
      <c r="AJ1717" s="39"/>
      <c r="AK1717" s="39"/>
      <c r="AL1717" s="39"/>
      <c r="AM1717" s="39"/>
    </row>
    <row r="1718" spans="1:39" outlineLevel="3">
      <c r="A1718" s="11">
        <f>ROW()</f>
        <v>1718</v>
      </c>
      <c r="C1718" s="6" t="s">
        <v>473</v>
      </c>
      <c r="D1718" s="39"/>
      <c r="E1718" s="39"/>
      <c r="F1718" s="39"/>
      <c r="G1718" s="39"/>
      <c r="H1718" s="39"/>
      <c r="I1718" s="39"/>
      <c r="J1718" s="39"/>
      <c r="K1718" s="39"/>
      <c r="L1718" s="39"/>
      <c r="M1718" s="39"/>
      <c r="N1718" s="39"/>
      <c r="O1718" s="39"/>
      <c r="P1718" s="39"/>
      <c r="Q1718" s="39"/>
      <c r="R1718" s="39"/>
      <c r="S1718" s="9"/>
      <c r="T1718" s="39"/>
      <c r="U1718" s="39"/>
      <c r="V1718" s="39"/>
      <c r="W1718" s="39"/>
      <c r="X1718" s="9"/>
      <c r="Y1718" s="39"/>
      <c r="Z1718" s="39"/>
      <c r="AA1718" s="39"/>
      <c r="AB1718" s="39"/>
      <c r="AC1718" s="39"/>
      <c r="AD1718" s="39"/>
      <c r="AE1718" s="39"/>
      <c r="AF1718" s="39"/>
      <c r="AG1718" s="39"/>
      <c r="AH1718" s="39"/>
      <c r="AI1718" s="39"/>
      <c r="AJ1718" s="39"/>
      <c r="AK1718" s="39"/>
      <c r="AL1718" s="39"/>
      <c r="AM1718" s="39"/>
    </row>
    <row r="1719" spans="1:39" outlineLevel="3">
      <c r="A1719" s="11">
        <f>ROW()</f>
        <v>1719</v>
      </c>
      <c r="C1719" s="6" t="s">
        <v>474</v>
      </c>
      <c r="D1719" s="39"/>
      <c r="E1719" s="39"/>
      <c r="F1719" s="39"/>
      <c r="G1719" s="39"/>
      <c r="H1719" s="39"/>
      <c r="I1719" s="39"/>
      <c r="J1719" s="39"/>
      <c r="K1719" s="39"/>
      <c r="L1719" s="39"/>
      <c r="M1719" s="39"/>
      <c r="N1719" s="39"/>
      <c r="O1719" s="39"/>
      <c r="P1719" s="39"/>
      <c r="Q1719" s="39"/>
      <c r="R1719" s="39"/>
      <c r="S1719" s="9"/>
      <c r="T1719" s="39"/>
      <c r="U1719" s="39"/>
      <c r="V1719" s="39"/>
      <c r="W1719" s="39"/>
      <c r="X1719" s="9"/>
      <c r="Y1719" s="39"/>
      <c r="Z1719" s="39"/>
      <c r="AA1719" s="39"/>
      <c r="AB1719" s="39"/>
      <c r="AC1719" s="39"/>
      <c r="AD1719" s="39"/>
      <c r="AE1719" s="39"/>
      <c r="AF1719" s="39"/>
      <c r="AG1719" s="39"/>
      <c r="AH1719" s="39"/>
      <c r="AI1719" s="39"/>
      <c r="AJ1719" s="39"/>
      <c r="AK1719" s="39"/>
      <c r="AL1719" s="39"/>
      <c r="AM1719" s="39"/>
    </row>
    <row r="1720" spans="1:39" outlineLevel="3">
      <c r="A1720" s="11">
        <f>ROW()</f>
        <v>1720</v>
      </c>
      <c r="C1720" s="6" t="s">
        <v>477</v>
      </c>
      <c r="D1720" s="39"/>
      <c r="E1720" s="39"/>
      <c r="F1720" s="39"/>
      <c r="G1720" s="39"/>
      <c r="H1720" s="39"/>
      <c r="I1720" s="39"/>
      <c r="J1720" s="39"/>
      <c r="K1720" s="39"/>
      <c r="L1720" s="39"/>
      <c r="M1720" s="39"/>
      <c r="N1720" s="39"/>
      <c r="O1720" s="39"/>
      <c r="P1720" s="39"/>
      <c r="Q1720" s="39"/>
      <c r="R1720" s="39"/>
      <c r="S1720" s="9"/>
      <c r="T1720" s="39"/>
      <c r="U1720" s="39"/>
      <c r="V1720" s="39"/>
      <c r="W1720" s="39"/>
      <c r="X1720" s="9"/>
      <c r="Y1720" s="39"/>
      <c r="Z1720" s="39"/>
      <c r="AA1720" s="39"/>
      <c r="AB1720" s="39"/>
      <c r="AC1720" s="39"/>
      <c r="AD1720" s="39"/>
      <c r="AE1720" s="39"/>
      <c r="AF1720" s="39"/>
      <c r="AG1720" s="39"/>
      <c r="AH1720" s="39"/>
      <c r="AI1720" s="39"/>
      <c r="AJ1720" s="39"/>
      <c r="AK1720" s="39"/>
      <c r="AL1720" s="39"/>
      <c r="AM1720" s="39"/>
    </row>
    <row r="1721" spans="1:39" outlineLevel="3">
      <c r="A1721" s="11">
        <f>ROW()</f>
        <v>1721</v>
      </c>
      <c r="C1721" s="6" t="s">
        <v>511</v>
      </c>
      <c r="D1721" s="39"/>
      <c r="E1721" s="39"/>
      <c r="F1721" s="39"/>
      <c r="G1721" s="39"/>
      <c r="H1721" s="39"/>
      <c r="I1721" s="39"/>
      <c r="J1721" s="39"/>
      <c r="K1721" s="39"/>
      <c r="L1721" s="39"/>
      <c r="M1721" s="39"/>
      <c r="N1721" s="39"/>
      <c r="O1721" s="39"/>
      <c r="P1721" s="39"/>
      <c r="Q1721" s="39"/>
      <c r="R1721" s="39"/>
      <c r="S1721" s="9"/>
      <c r="T1721" s="39"/>
      <c r="U1721" s="39"/>
      <c r="V1721" s="39"/>
      <c r="W1721" s="39"/>
      <c r="X1721" s="9"/>
      <c r="Y1721" s="39"/>
      <c r="Z1721" s="39"/>
      <c r="AA1721" s="39"/>
      <c r="AB1721" s="39"/>
      <c r="AC1721" s="39"/>
      <c r="AD1721" s="39"/>
      <c r="AE1721" s="39"/>
      <c r="AF1721" s="39"/>
      <c r="AG1721" s="39"/>
      <c r="AH1721" s="39"/>
      <c r="AI1721" s="39"/>
      <c r="AJ1721" s="39"/>
      <c r="AK1721" s="39"/>
      <c r="AL1721" s="39"/>
      <c r="AM1721" s="39"/>
    </row>
    <row r="1722" spans="1:39" outlineLevel="3">
      <c r="A1722" s="11">
        <f>ROW()</f>
        <v>1722</v>
      </c>
      <c r="C1722" s="6" t="s">
        <v>655</v>
      </c>
      <c r="D1722" s="39"/>
      <c r="E1722" s="39"/>
      <c r="F1722" s="39"/>
      <c r="G1722" s="39"/>
      <c r="H1722" s="39"/>
      <c r="I1722" s="39"/>
      <c r="J1722" s="39"/>
      <c r="K1722" s="39"/>
      <c r="L1722" s="39"/>
      <c r="M1722" s="39"/>
      <c r="N1722" s="39"/>
      <c r="O1722" s="39"/>
      <c r="P1722" s="39"/>
      <c r="Q1722" s="39"/>
      <c r="R1722" s="39"/>
      <c r="S1722" s="9"/>
      <c r="T1722" s="39"/>
      <c r="U1722" s="39"/>
      <c r="V1722" s="39"/>
      <c r="W1722" s="39"/>
      <c r="X1722" s="9"/>
      <c r="Y1722" s="39"/>
      <c r="Z1722" s="39"/>
      <c r="AA1722" s="39"/>
      <c r="AB1722" s="39"/>
      <c r="AC1722" s="39"/>
      <c r="AD1722" s="39"/>
      <c r="AE1722" s="39"/>
      <c r="AF1722" s="39"/>
      <c r="AG1722" s="39"/>
      <c r="AH1722" s="39"/>
      <c r="AI1722" s="39"/>
      <c r="AJ1722" s="39"/>
      <c r="AK1722" s="39"/>
      <c r="AL1722" s="39"/>
      <c r="AM1722" s="39"/>
    </row>
    <row r="1723" spans="1:39" outlineLevel="3">
      <c r="A1723" s="11">
        <f>ROW()</f>
        <v>1723</v>
      </c>
      <c r="C1723" s="6" t="s">
        <v>656</v>
      </c>
      <c r="D1723" s="39"/>
      <c r="E1723" s="39"/>
      <c r="F1723" s="39"/>
      <c r="G1723" s="39"/>
      <c r="H1723" s="39"/>
      <c r="I1723" s="39"/>
      <c r="J1723" s="39"/>
      <c r="K1723" s="39"/>
      <c r="L1723" s="39"/>
      <c r="M1723" s="39"/>
      <c r="N1723" s="39"/>
      <c r="O1723" s="39"/>
      <c r="P1723" s="39"/>
      <c r="Q1723" s="39"/>
      <c r="R1723" s="39"/>
      <c r="S1723" s="9"/>
      <c r="T1723" s="39"/>
      <c r="U1723" s="39"/>
      <c r="V1723" s="39"/>
      <c r="W1723" s="39"/>
      <c r="X1723" s="9"/>
      <c r="Y1723" s="39"/>
      <c r="Z1723" s="39"/>
      <c r="AA1723" s="39"/>
      <c r="AB1723" s="39"/>
      <c r="AC1723" s="39"/>
      <c r="AD1723" s="39"/>
      <c r="AE1723" s="39"/>
      <c r="AF1723" s="39"/>
      <c r="AG1723" s="39"/>
      <c r="AH1723" s="39"/>
      <c r="AI1723" s="39"/>
      <c r="AJ1723" s="39"/>
      <c r="AK1723" s="39"/>
      <c r="AL1723" s="39"/>
      <c r="AM1723" s="39"/>
    </row>
    <row r="1724" spans="1:39" outlineLevel="3">
      <c r="A1724" s="11">
        <f>ROW()</f>
        <v>1724</v>
      </c>
      <c r="C1724" s="6" t="s">
        <v>667</v>
      </c>
      <c r="D1724" s="39"/>
      <c r="E1724" s="39"/>
      <c r="F1724" s="39"/>
      <c r="G1724" s="39"/>
      <c r="H1724" s="39"/>
      <c r="I1724" s="39"/>
      <c r="J1724" s="39"/>
      <c r="K1724" s="39"/>
      <c r="L1724" s="39"/>
      <c r="M1724" s="39"/>
      <c r="N1724" s="39"/>
      <c r="O1724" s="39"/>
      <c r="P1724" s="39"/>
      <c r="Q1724" s="39"/>
      <c r="R1724" s="39"/>
      <c r="S1724" s="9"/>
      <c r="T1724" s="39"/>
      <c r="U1724" s="39"/>
      <c r="V1724" s="39"/>
      <c r="W1724" s="39"/>
      <c r="X1724" s="9"/>
      <c r="Y1724" s="39"/>
      <c r="Z1724" s="39"/>
      <c r="AA1724" s="39"/>
      <c r="AB1724" s="39"/>
      <c r="AC1724" s="39"/>
      <c r="AD1724" s="39"/>
      <c r="AE1724" s="39"/>
      <c r="AF1724" s="39"/>
      <c r="AG1724" s="39"/>
      <c r="AH1724" s="39"/>
      <c r="AI1724" s="39"/>
      <c r="AJ1724" s="39"/>
      <c r="AK1724" s="39"/>
      <c r="AL1724" s="39"/>
      <c r="AM1724" s="39"/>
    </row>
    <row r="1725" spans="1:39" outlineLevel="3">
      <c r="A1725" s="11">
        <f>ROW()</f>
        <v>1725</v>
      </c>
      <c r="C1725" s="6" t="s">
        <v>212</v>
      </c>
      <c r="D1725" s="39"/>
      <c r="E1725" s="39"/>
      <c r="F1725" s="39"/>
      <c r="G1725" s="39"/>
      <c r="H1725" s="39"/>
      <c r="I1725" s="39"/>
      <c r="J1725" s="39"/>
      <c r="K1725" s="39"/>
      <c r="L1725" s="39"/>
      <c r="M1725" s="39"/>
      <c r="N1725" s="39"/>
      <c r="O1725" s="39"/>
      <c r="P1725" s="39"/>
      <c r="Q1725" s="39"/>
      <c r="R1725" s="39"/>
      <c r="S1725" s="9"/>
      <c r="T1725" s="39"/>
      <c r="U1725" s="39"/>
      <c r="V1725" s="39"/>
      <c r="W1725" s="39"/>
      <c r="X1725" s="9"/>
      <c r="Y1725" s="39"/>
      <c r="Z1725" s="39"/>
      <c r="AA1725" s="39"/>
      <c r="AB1725" s="39"/>
      <c r="AC1725" s="39"/>
      <c r="AD1725" s="39"/>
      <c r="AE1725" s="39"/>
      <c r="AF1725" s="39"/>
      <c r="AG1725" s="39"/>
      <c r="AH1725" s="39"/>
      <c r="AI1725" s="39"/>
      <c r="AJ1725" s="39"/>
      <c r="AK1725" s="39"/>
      <c r="AL1725" s="39"/>
      <c r="AM1725" s="39"/>
    </row>
    <row r="1726" spans="1:39" outlineLevel="3">
      <c r="A1726" s="11">
        <f>ROW()</f>
        <v>1726</v>
      </c>
      <c r="C1726" s="30" t="s">
        <v>362</v>
      </c>
      <c r="D1726" s="90"/>
      <c r="E1726" s="90"/>
      <c r="F1726" s="90"/>
      <c r="G1726" s="90"/>
      <c r="H1726" s="90"/>
      <c r="I1726" s="90"/>
      <c r="J1726" s="90"/>
      <c r="K1726" s="90"/>
      <c r="L1726" s="90"/>
      <c r="M1726" s="90"/>
      <c r="N1726" s="90"/>
      <c r="O1726" s="90"/>
      <c r="P1726" s="90"/>
      <c r="Q1726" s="90"/>
      <c r="R1726" s="90"/>
      <c r="S1726" s="15"/>
      <c r="T1726" s="90"/>
      <c r="U1726" s="90"/>
      <c r="V1726" s="90"/>
      <c r="W1726" s="90"/>
      <c r="X1726" s="15"/>
      <c r="Y1726" s="90"/>
      <c r="Z1726" s="90"/>
      <c r="AA1726" s="90"/>
      <c r="AB1726" s="90"/>
      <c r="AC1726" s="90"/>
      <c r="AD1726" s="90"/>
      <c r="AE1726" s="90"/>
      <c r="AF1726" s="90"/>
      <c r="AG1726" s="90"/>
      <c r="AH1726" s="90"/>
      <c r="AI1726" s="90"/>
      <c r="AJ1726" s="90"/>
      <c r="AK1726" s="90"/>
      <c r="AL1726" s="90"/>
      <c r="AM1726" s="90"/>
    </row>
    <row r="1727" spans="1:39" outlineLevel="3">
      <c r="A1727" s="11">
        <f>ROW()</f>
        <v>1727</v>
      </c>
      <c r="C1727" s="6" t="s">
        <v>1</v>
      </c>
      <c r="D1727" s="39"/>
      <c r="E1727" s="39"/>
      <c r="F1727" s="39"/>
      <c r="G1727" s="39"/>
      <c r="H1727" s="39"/>
      <c r="I1727" s="39"/>
      <c r="J1727" s="39"/>
      <c r="K1727" s="39"/>
      <c r="L1727" s="39"/>
      <c r="M1727" s="39"/>
      <c r="N1727" s="39"/>
      <c r="O1727" s="39"/>
      <c r="P1727" s="39"/>
      <c r="Q1727" s="39"/>
      <c r="R1727" s="39"/>
      <c r="S1727" s="9"/>
      <c r="T1727" s="39"/>
      <c r="U1727" s="39"/>
      <c r="V1727" s="39"/>
      <c r="W1727" s="39"/>
      <c r="X1727" s="9"/>
      <c r="Y1727" s="39"/>
      <c r="Z1727" s="39"/>
      <c r="AA1727" s="39"/>
      <c r="AB1727" s="39"/>
      <c r="AC1727" s="39"/>
      <c r="AD1727" s="39"/>
      <c r="AE1727" s="39"/>
      <c r="AF1727" s="39"/>
      <c r="AG1727" s="39"/>
      <c r="AH1727" s="39"/>
      <c r="AI1727" s="39"/>
      <c r="AJ1727" s="39"/>
      <c r="AK1727" s="39"/>
      <c r="AL1727" s="39"/>
      <c r="AM1727" s="39"/>
    </row>
    <row r="1728" spans="1:39" outlineLevel="2">
      <c r="A1728" s="11">
        <f>ROW()</f>
        <v>1728</v>
      </c>
      <c r="D1728" s="39"/>
      <c r="E1728" s="39"/>
      <c r="F1728" s="39"/>
      <c r="G1728" s="39"/>
      <c r="H1728" s="39"/>
      <c r="I1728" s="39"/>
      <c r="J1728" s="39"/>
      <c r="K1728" s="39"/>
      <c r="L1728" s="39"/>
      <c r="M1728" s="39"/>
      <c r="N1728" s="39"/>
      <c r="O1728" s="39"/>
      <c r="P1728" s="39"/>
      <c r="Q1728" s="39"/>
      <c r="R1728" s="39"/>
      <c r="S1728" s="39"/>
      <c r="T1728" s="39"/>
      <c r="U1728" s="39"/>
      <c r="V1728" s="39"/>
      <c r="W1728" s="39"/>
      <c r="X1728" s="39"/>
      <c r="Y1728" s="39"/>
      <c r="Z1728" s="39"/>
      <c r="AA1728" s="39"/>
      <c r="AB1728" s="39"/>
      <c r="AC1728" s="39"/>
      <c r="AD1728" s="39"/>
      <c r="AE1728" s="39"/>
      <c r="AF1728" s="39"/>
      <c r="AG1728" s="39"/>
      <c r="AH1728" s="39"/>
      <c r="AI1728" s="39"/>
      <c r="AJ1728" s="39"/>
      <c r="AK1728" s="39"/>
      <c r="AL1728" s="39"/>
      <c r="AM1728" s="39"/>
    </row>
    <row r="1729" spans="1:39" s="10" customFormat="1" outlineLevel="1">
      <c r="A1729" s="324" t="s">
        <v>154</v>
      </c>
      <c r="B1729" s="347"/>
      <c r="C1729" s="325"/>
      <c r="D1729" s="325"/>
      <c r="E1729" s="325"/>
      <c r="F1729" s="325"/>
      <c r="G1729" s="325"/>
      <c r="H1729" s="326"/>
      <c r="I1729" s="326"/>
      <c r="J1729" s="326"/>
      <c r="K1729" s="326"/>
      <c r="L1729" s="326"/>
      <c r="M1729" s="326"/>
      <c r="N1729" s="326"/>
      <c r="O1729" s="326"/>
      <c r="P1729" s="326"/>
      <c r="Q1729" s="326"/>
      <c r="R1729" s="326"/>
      <c r="S1729" s="326"/>
      <c r="T1729" s="326"/>
      <c r="U1729" s="326"/>
      <c r="V1729" s="326"/>
      <c r="W1729" s="326"/>
      <c r="X1729" s="326"/>
      <c r="Y1729" s="326"/>
      <c r="Z1729" s="326"/>
      <c r="AA1729" s="326"/>
      <c r="AB1729" s="326"/>
      <c r="AC1729" s="326"/>
      <c r="AD1729" s="326"/>
      <c r="AE1729" s="326"/>
      <c r="AF1729" s="326"/>
      <c r="AG1729" s="326"/>
      <c r="AH1729" s="326"/>
      <c r="AI1729" s="326"/>
      <c r="AJ1729" s="326"/>
      <c r="AK1729" s="326"/>
      <c r="AL1729" s="326"/>
      <c r="AM1729" s="326"/>
    </row>
    <row r="1730" spans="1:39" outlineLevel="2">
      <c r="A1730" s="11">
        <f>ROW()</f>
        <v>1730</v>
      </c>
      <c r="B1730" s="343" t="s">
        <v>141</v>
      </c>
      <c r="D1730" s="39"/>
      <c r="E1730" s="39"/>
      <c r="F1730" s="39"/>
      <c r="G1730" s="39"/>
      <c r="H1730" s="39"/>
      <c r="I1730" s="39"/>
      <c r="J1730" s="156"/>
      <c r="K1730" s="39"/>
      <c r="L1730" s="39"/>
      <c r="M1730" s="39"/>
      <c r="N1730" s="39"/>
      <c r="O1730" s="39"/>
      <c r="P1730" s="39"/>
      <c r="Q1730" s="39"/>
      <c r="R1730" s="39"/>
      <c r="S1730" s="39"/>
      <c r="T1730" s="39"/>
      <c r="U1730" s="39"/>
      <c r="V1730" s="39"/>
      <c r="W1730" s="39"/>
      <c r="X1730" s="39"/>
      <c r="Y1730" s="39"/>
      <c r="Z1730" s="39"/>
      <c r="AA1730" s="39"/>
      <c r="AB1730" s="39"/>
      <c r="AC1730" s="39"/>
      <c r="AD1730" s="39"/>
      <c r="AE1730" s="39"/>
      <c r="AF1730" s="39"/>
      <c r="AG1730" s="39"/>
      <c r="AH1730" s="39"/>
      <c r="AI1730" s="39"/>
      <c r="AJ1730" s="39"/>
      <c r="AK1730" s="39"/>
      <c r="AL1730" s="39"/>
      <c r="AM1730" s="39"/>
    </row>
    <row r="1731" spans="1:39" outlineLevel="2">
      <c r="A1731" s="11">
        <f>ROW()</f>
        <v>1731</v>
      </c>
      <c r="C1731" s="6" t="s">
        <v>2</v>
      </c>
      <c r="D1731" s="39"/>
      <c r="E1731" s="39"/>
      <c r="F1731" s="39"/>
      <c r="G1731" s="39"/>
      <c r="H1731" s="39"/>
      <c r="I1731" s="9"/>
      <c r="J1731" s="39"/>
      <c r="K1731" s="163"/>
      <c r="L1731" s="163"/>
      <c r="M1731" s="163"/>
      <c r="N1731" s="163"/>
      <c r="O1731" s="163"/>
      <c r="P1731" s="163"/>
      <c r="Q1731" s="163"/>
      <c r="R1731" s="163"/>
      <c r="S1731" s="163"/>
      <c r="T1731" s="163"/>
      <c r="U1731" s="163"/>
      <c r="V1731" s="163"/>
      <c r="W1731" s="164">
        <f>Inputs!$E$64</f>
        <v>20</v>
      </c>
      <c r="X1731" s="163">
        <f t="shared" ref="X1731:X1738" si="4523">MAX(0,W1731-1)</f>
        <v>19</v>
      </c>
      <c r="Y1731" s="163">
        <f t="shared" ref="Y1731:Y1738" si="4524">MAX(0,X1731-1)</f>
        <v>18</v>
      </c>
      <c r="Z1731" s="163">
        <f t="shared" ref="Z1731:Z1738" si="4525">MAX(0,Y1731-1)</f>
        <v>17</v>
      </c>
      <c r="AA1731" s="163">
        <f t="shared" ref="AA1731:AA1738" si="4526">MAX(0,Z1731-1)</f>
        <v>16</v>
      </c>
      <c r="AB1731" s="163">
        <f t="shared" ref="AB1731:AB1738" si="4527">MAX(0,AA1731-1)</f>
        <v>15</v>
      </c>
      <c r="AC1731" s="163">
        <f t="shared" ref="AC1731:AC1738" si="4528">MAX(0,AB1731-1)</f>
        <v>14</v>
      </c>
      <c r="AD1731" s="163">
        <f t="shared" ref="AD1731:AD1738" si="4529">MAX(0,AC1731-1)</f>
        <v>13</v>
      </c>
      <c r="AE1731" s="163">
        <f t="shared" ref="AE1731:AE1738" si="4530">MAX(0,AD1731-1)</f>
        <v>12</v>
      </c>
      <c r="AF1731" s="163">
        <f t="shared" ref="AF1731:AF1738" si="4531">MAX(0,AE1731-1)</f>
        <v>11</v>
      </c>
      <c r="AG1731" s="163">
        <f t="shared" ref="AG1731:AG1738" si="4532">MAX(0,AF1731-1)</f>
        <v>10</v>
      </c>
      <c r="AH1731" s="163">
        <f t="shared" ref="AH1731:AH1738" si="4533">MAX(0,AG1731-1)</f>
        <v>9</v>
      </c>
      <c r="AI1731" s="163">
        <f t="shared" ref="AI1731:AI1738" si="4534">MAX(0,AH1731-1)</f>
        <v>8</v>
      </c>
      <c r="AJ1731" s="163">
        <f t="shared" ref="AJ1731:AJ1738" si="4535">MAX(0,AI1731-1)</f>
        <v>7</v>
      </c>
      <c r="AK1731" s="163">
        <f t="shared" ref="AK1731:AK1738" si="4536">MAX(0,AJ1731-1)</f>
        <v>6</v>
      </c>
      <c r="AL1731" s="163">
        <f t="shared" ref="AL1731:AL1738" si="4537">MAX(0,AK1731-1)</f>
        <v>5</v>
      </c>
      <c r="AM1731" s="163">
        <f t="shared" ref="AM1731:AM1738" si="4538">MAX(0,AL1731-1)</f>
        <v>4</v>
      </c>
    </row>
    <row r="1732" spans="1:39" outlineLevel="2">
      <c r="A1732" s="11">
        <f>ROW()</f>
        <v>1732</v>
      </c>
      <c r="C1732" s="6" t="s">
        <v>3</v>
      </c>
      <c r="D1732" s="39"/>
      <c r="E1732" s="39"/>
      <c r="F1732" s="39"/>
      <c r="G1732" s="39"/>
      <c r="H1732" s="39"/>
      <c r="I1732" s="9"/>
      <c r="J1732" s="39"/>
      <c r="K1732" s="163"/>
      <c r="L1732" s="163"/>
      <c r="M1732" s="163"/>
      <c r="N1732" s="163"/>
      <c r="O1732" s="163"/>
      <c r="P1732" s="163"/>
      <c r="Q1732" s="163"/>
      <c r="R1732" s="163"/>
      <c r="S1732" s="163"/>
      <c r="T1732" s="163"/>
      <c r="U1732" s="163"/>
      <c r="V1732" s="163"/>
      <c r="W1732" s="164">
        <f>Inputs!$E$65</f>
        <v>20</v>
      </c>
      <c r="X1732" s="163">
        <f t="shared" si="4523"/>
        <v>19</v>
      </c>
      <c r="Y1732" s="163">
        <f t="shared" si="4524"/>
        <v>18</v>
      </c>
      <c r="Z1732" s="163">
        <f t="shared" si="4525"/>
        <v>17</v>
      </c>
      <c r="AA1732" s="163">
        <f t="shared" si="4526"/>
        <v>16</v>
      </c>
      <c r="AB1732" s="163">
        <f t="shared" si="4527"/>
        <v>15</v>
      </c>
      <c r="AC1732" s="163">
        <f t="shared" si="4528"/>
        <v>14</v>
      </c>
      <c r="AD1732" s="163">
        <f t="shared" si="4529"/>
        <v>13</v>
      </c>
      <c r="AE1732" s="163">
        <f t="shared" si="4530"/>
        <v>12</v>
      </c>
      <c r="AF1732" s="163">
        <f t="shared" si="4531"/>
        <v>11</v>
      </c>
      <c r="AG1732" s="163">
        <f t="shared" si="4532"/>
        <v>10</v>
      </c>
      <c r="AH1732" s="163">
        <f t="shared" si="4533"/>
        <v>9</v>
      </c>
      <c r="AI1732" s="163">
        <f t="shared" si="4534"/>
        <v>8</v>
      </c>
      <c r="AJ1732" s="163">
        <f t="shared" si="4535"/>
        <v>7</v>
      </c>
      <c r="AK1732" s="163">
        <f t="shared" si="4536"/>
        <v>6</v>
      </c>
      <c r="AL1732" s="163">
        <f t="shared" si="4537"/>
        <v>5</v>
      </c>
      <c r="AM1732" s="163">
        <f t="shared" si="4538"/>
        <v>4</v>
      </c>
    </row>
    <row r="1733" spans="1:39" outlineLevel="2">
      <c r="A1733" s="11">
        <f>ROW()</f>
        <v>1733</v>
      </c>
      <c r="C1733" s="6" t="s">
        <v>4</v>
      </c>
      <c r="D1733" s="39"/>
      <c r="E1733" s="39"/>
      <c r="F1733" s="39"/>
      <c r="G1733" s="39"/>
      <c r="H1733" s="39"/>
      <c r="I1733" s="9"/>
      <c r="J1733" s="39"/>
      <c r="K1733" s="163"/>
      <c r="L1733" s="163"/>
      <c r="M1733" s="163"/>
      <c r="N1733" s="163"/>
      <c r="O1733" s="163"/>
      <c r="P1733" s="163"/>
      <c r="Q1733" s="163"/>
      <c r="R1733" s="163"/>
      <c r="S1733" s="163"/>
      <c r="T1733" s="163"/>
      <c r="U1733" s="163"/>
      <c r="V1733" s="163"/>
      <c r="W1733" s="164">
        <f>Inputs!$E$66</f>
        <v>15</v>
      </c>
      <c r="X1733" s="163">
        <f t="shared" si="4523"/>
        <v>14</v>
      </c>
      <c r="Y1733" s="163">
        <f t="shared" si="4524"/>
        <v>13</v>
      </c>
      <c r="Z1733" s="163">
        <f t="shared" si="4525"/>
        <v>12</v>
      </c>
      <c r="AA1733" s="163">
        <f t="shared" si="4526"/>
        <v>11</v>
      </c>
      <c r="AB1733" s="163">
        <f t="shared" si="4527"/>
        <v>10</v>
      </c>
      <c r="AC1733" s="163">
        <f t="shared" si="4528"/>
        <v>9</v>
      </c>
      <c r="AD1733" s="163">
        <f t="shared" si="4529"/>
        <v>8</v>
      </c>
      <c r="AE1733" s="163">
        <f t="shared" si="4530"/>
        <v>7</v>
      </c>
      <c r="AF1733" s="163">
        <f t="shared" si="4531"/>
        <v>6</v>
      </c>
      <c r="AG1733" s="163">
        <f t="shared" si="4532"/>
        <v>5</v>
      </c>
      <c r="AH1733" s="163">
        <f t="shared" si="4533"/>
        <v>4</v>
      </c>
      <c r="AI1733" s="163">
        <f t="shared" si="4534"/>
        <v>3</v>
      </c>
      <c r="AJ1733" s="163">
        <f t="shared" si="4535"/>
        <v>2</v>
      </c>
      <c r="AK1733" s="163">
        <f t="shared" si="4536"/>
        <v>1</v>
      </c>
      <c r="AL1733" s="163">
        <f t="shared" si="4537"/>
        <v>0</v>
      </c>
      <c r="AM1733" s="163">
        <f t="shared" si="4538"/>
        <v>0</v>
      </c>
    </row>
    <row r="1734" spans="1:39" outlineLevel="2">
      <c r="A1734" s="11">
        <f>ROW()</f>
        <v>1734</v>
      </c>
      <c r="C1734" s="6" t="s">
        <v>5</v>
      </c>
      <c r="D1734" s="39"/>
      <c r="E1734" s="39"/>
      <c r="F1734" s="39"/>
      <c r="G1734" s="39"/>
      <c r="H1734" s="39"/>
      <c r="I1734" s="9"/>
      <c r="J1734" s="39"/>
      <c r="K1734" s="163"/>
      <c r="L1734" s="163"/>
      <c r="M1734" s="163"/>
      <c r="N1734" s="163"/>
      <c r="O1734" s="163"/>
      <c r="P1734" s="163"/>
      <c r="Q1734" s="163"/>
      <c r="R1734" s="163"/>
      <c r="S1734" s="163"/>
      <c r="T1734" s="163"/>
      <c r="U1734" s="163"/>
      <c r="V1734" s="163"/>
      <c r="W1734" s="164">
        <f>Inputs!$E$67</f>
        <v>20</v>
      </c>
      <c r="X1734" s="163">
        <f t="shared" si="4523"/>
        <v>19</v>
      </c>
      <c r="Y1734" s="163">
        <f t="shared" si="4524"/>
        <v>18</v>
      </c>
      <c r="Z1734" s="163">
        <f t="shared" si="4525"/>
        <v>17</v>
      </c>
      <c r="AA1734" s="163">
        <f t="shared" si="4526"/>
        <v>16</v>
      </c>
      <c r="AB1734" s="163">
        <f t="shared" si="4527"/>
        <v>15</v>
      </c>
      <c r="AC1734" s="163">
        <f t="shared" si="4528"/>
        <v>14</v>
      </c>
      <c r="AD1734" s="163">
        <f t="shared" si="4529"/>
        <v>13</v>
      </c>
      <c r="AE1734" s="163">
        <f t="shared" si="4530"/>
        <v>12</v>
      </c>
      <c r="AF1734" s="163">
        <f t="shared" si="4531"/>
        <v>11</v>
      </c>
      <c r="AG1734" s="163">
        <f t="shared" si="4532"/>
        <v>10</v>
      </c>
      <c r="AH1734" s="163">
        <f t="shared" si="4533"/>
        <v>9</v>
      </c>
      <c r="AI1734" s="163">
        <f t="shared" si="4534"/>
        <v>8</v>
      </c>
      <c r="AJ1734" s="163">
        <f t="shared" si="4535"/>
        <v>7</v>
      </c>
      <c r="AK1734" s="163">
        <f t="shared" si="4536"/>
        <v>6</v>
      </c>
      <c r="AL1734" s="163">
        <f t="shared" si="4537"/>
        <v>5</v>
      </c>
      <c r="AM1734" s="163">
        <f t="shared" si="4538"/>
        <v>4</v>
      </c>
    </row>
    <row r="1735" spans="1:39" outlineLevel="2">
      <c r="A1735" s="11">
        <f>ROW()</f>
        <v>1735</v>
      </c>
      <c r="C1735" s="6" t="s">
        <v>473</v>
      </c>
      <c r="D1735" s="39"/>
      <c r="E1735" s="39"/>
      <c r="F1735" s="39"/>
      <c r="G1735" s="39"/>
      <c r="H1735" s="39"/>
      <c r="I1735" s="9"/>
      <c r="J1735" s="39"/>
      <c r="K1735" s="163"/>
      <c r="L1735" s="163"/>
      <c r="M1735" s="163"/>
      <c r="N1735" s="163"/>
      <c r="O1735" s="163"/>
      <c r="P1735" s="163"/>
      <c r="Q1735" s="163"/>
      <c r="R1735" s="163"/>
      <c r="S1735" s="163"/>
      <c r="T1735" s="163"/>
      <c r="U1735" s="163"/>
      <c r="V1735" s="163"/>
      <c r="W1735" s="164">
        <f>Inputs!$E$68</f>
        <v>5</v>
      </c>
      <c r="X1735" s="163">
        <f t="shared" si="4523"/>
        <v>4</v>
      </c>
      <c r="Y1735" s="163">
        <f t="shared" si="4524"/>
        <v>3</v>
      </c>
      <c r="Z1735" s="163">
        <f t="shared" si="4525"/>
        <v>2</v>
      </c>
      <c r="AA1735" s="163">
        <f t="shared" si="4526"/>
        <v>1</v>
      </c>
      <c r="AB1735" s="163">
        <f t="shared" si="4527"/>
        <v>0</v>
      </c>
      <c r="AC1735" s="163">
        <f t="shared" si="4528"/>
        <v>0</v>
      </c>
      <c r="AD1735" s="163">
        <f t="shared" si="4529"/>
        <v>0</v>
      </c>
      <c r="AE1735" s="163">
        <f t="shared" si="4530"/>
        <v>0</v>
      </c>
      <c r="AF1735" s="163">
        <f t="shared" si="4531"/>
        <v>0</v>
      </c>
      <c r="AG1735" s="163">
        <f t="shared" si="4532"/>
        <v>0</v>
      </c>
      <c r="AH1735" s="163">
        <f t="shared" si="4533"/>
        <v>0</v>
      </c>
      <c r="AI1735" s="163">
        <f t="shared" si="4534"/>
        <v>0</v>
      </c>
      <c r="AJ1735" s="163">
        <f t="shared" si="4535"/>
        <v>0</v>
      </c>
      <c r="AK1735" s="163">
        <f t="shared" si="4536"/>
        <v>0</v>
      </c>
      <c r="AL1735" s="163">
        <f t="shared" si="4537"/>
        <v>0</v>
      </c>
      <c r="AM1735" s="163">
        <f t="shared" si="4538"/>
        <v>0</v>
      </c>
    </row>
    <row r="1736" spans="1:39" outlineLevel="2">
      <c r="A1736" s="11">
        <f>ROW()</f>
        <v>1736</v>
      </c>
      <c r="C1736" s="6" t="s">
        <v>474</v>
      </c>
      <c r="D1736" s="39"/>
      <c r="E1736" s="39"/>
      <c r="F1736" s="39"/>
      <c r="G1736" s="39"/>
      <c r="H1736" s="39"/>
      <c r="I1736" s="9"/>
      <c r="J1736" s="39"/>
      <c r="K1736" s="163"/>
      <c r="L1736" s="163"/>
      <c r="M1736" s="163"/>
      <c r="N1736" s="163"/>
      <c r="O1736" s="163"/>
      <c r="P1736" s="163"/>
      <c r="Q1736" s="163"/>
      <c r="R1736" s="163"/>
      <c r="S1736" s="163"/>
      <c r="T1736" s="163"/>
      <c r="U1736" s="163"/>
      <c r="V1736" s="163"/>
      <c r="W1736" s="164">
        <f>Inputs!$E$69</f>
        <v>15</v>
      </c>
      <c r="X1736" s="163">
        <f t="shared" si="4523"/>
        <v>14</v>
      </c>
      <c r="Y1736" s="163">
        <f t="shared" si="4524"/>
        <v>13</v>
      </c>
      <c r="Z1736" s="163">
        <f t="shared" si="4525"/>
        <v>12</v>
      </c>
      <c r="AA1736" s="163">
        <f t="shared" si="4526"/>
        <v>11</v>
      </c>
      <c r="AB1736" s="163">
        <f t="shared" si="4527"/>
        <v>10</v>
      </c>
      <c r="AC1736" s="163">
        <f t="shared" si="4528"/>
        <v>9</v>
      </c>
      <c r="AD1736" s="163">
        <f t="shared" si="4529"/>
        <v>8</v>
      </c>
      <c r="AE1736" s="163">
        <f t="shared" si="4530"/>
        <v>7</v>
      </c>
      <c r="AF1736" s="163">
        <f t="shared" si="4531"/>
        <v>6</v>
      </c>
      <c r="AG1736" s="163">
        <f t="shared" si="4532"/>
        <v>5</v>
      </c>
      <c r="AH1736" s="163">
        <f t="shared" si="4533"/>
        <v>4</v>
      </c>
      <c r="AI1736" s="163">
        <f t="shared" si="4534"/>
        <v>3</v>
      </c>
      <c r="AJ1736" s="163">
        <f t="shared" si="4535"/>
        <v>2</v>
      </c>
      <c r="AK1736" s="163">
        <f t="shared" si="4536"/>
        <v>1</v>
      </c>
      <c r="AL1736" s="163">
        <f t="shared" si="4537"/>
        <v>0</v>
      </c>
      <c r="AM1736" s="163">
        <f t="shared" si="4538"/>
        <v>0</v>
      </c>
    </row>
    <row r="1737" spans="1:39" outlineLevel="2">
      <c r="A1737" s="11">
        <f>ROW()</f>
        <v>1737</v>
      </c>
      <c r="C1737" s="6" t="s">
        <v>477</v>
      </c>
      <c r="D1737" s="39"/>
      <c r="E1737" s="39"/>
      <c r="F1737" s="39"/>
      <c r="G1737" s="39"/>
      <c r="H1737" s="39"/>
      <c r="I1737" s="9"/>
      <c r="J1737" s="39"/>
      <c r="K1737" s="163"/>
      <c r="L1737" s="163"/>
      <c r="M1737" s="163"/>
      <c r="N1737" s="163"/>
      <c r="O1737" s="163"/>
      <c r="P1737" s="163"/>
      <c r="Q1737" s="163"/>
      <c r="R1737" s="163"/>
      <c r="S1737" s="163"/>
      <c r="T1737" s="163"/>
      <c r="U1737" s="163"/>
      <c r="V1737" s="163"/>
      <c r="W1737" s="164">
        <f>Inputs!$E$70</f>
        <v>10</v>
      </c>
      <c r="X1737" s="163">
        <f t="shared" si="4523"/>
        <v>9</v>
      </c>
      <c r="Y1737" s="163">
        <f t="shared" si="4524"/>
        <v>8</v>
      </c>
      <c r="Z1737" s="163">
        <f t="shared" si="4525"/>
        <v>7</v>
      </c>
      <c r="AA1737" s="163">
        <f t="shared" si="4526"/>
        <v>6</v>
      </c>
      <c r="AB1737" s="163">
        <f t="shared" si="4527"/>
        <v>5</v>
      </c>
      <c r="AC1737" s="163">
        <f t="shared" si="4528"/>
        <v>4</v>
      </c>
      <c r="AD1737" s="163">
        <f t="shared" si="4529"/>
        <v>3</v>
      </c>
      <c r="AE1737" s="163">
        <f t="shared" si="4530"/>
        <v>2</v>
      </c>
      <c r="AF1737" s="163">
        <f t="shared" si="4531"/>
        <v>1</v>
      </c>
      <c r="AG1737" s="163">
        <f t="shared" si="4532"/>
        <v>0</v>
      </c>
      <c r="AH1737" s="163">
        <f t="shared" si="4533"/>
        <v>0</v>
      </c>
      <c r="AI1737" s="163">
        <f t="shared" si="4534"/>
        <v>0</v>
      </c>
      <c r="AJ1737" s="163">
        <f t="shared" si="4535"/>
        <v>0</v>
      </c>
      <c r="AK1737" s="163">
        <f t="shared" si="4536"/>
        <v>0</v>
      </c>
      <c r="AL1737" s="163">
        <f t="shared" si="4537"/>
        <v>0</v>
      </c>
      <c r="AM1737" s="163">
        <f t="shared" si="4538"/>
        <v>0</v>
      </c>
    </row>
    <row r="1738" spans="1:39" outlineLevel="2">
      <c r="A1738" s="11">
        <f>ROW()</f>
        <v>1738</v>
      </c>
      <c r="C1738" s="6" t="s">
        <v>511</v>
      </c>
      <c r="D1738" s="39"/>
      <c r="E1738" s="39"/>
      <c r="F1738" s="39"/>
      <c r="G1738" s="39"/>
      <c r="H1738" s="39"/>
      <c r="I1738" s="9"/>
      <c r="J1738" s="39"/>
      <c r="K1738" s="163"/>
      <c r="L1738" s="163"/>
      <c r="M1738" s="163"/>
      <c r="N1738" s="163"/>
      <c r="O1738" s="163"/>
      <c r="P1738" s="163"/>
      <c r="Q1738" s="163"/>
      <c r="R1738" s="163"/>
      <c r="S1738" s="163"/>
      <c r="T1738" s="163"/>
      <c r="U1738" s="163"/>
      <c r="V1738" s="163"/>
      <c r="W1738" s="164">
        <f>Inputs!$E$71</f>
        <v>20</v>
      </c>
      <c r="X1738" s="163">
        <f t="shared" si="4523"/>
        <v>19</v>
      </c>
      <c r="Y1738" s="163">
        <f t="shared" si="4524"/>
        <v>18</v>
      </c>
      <c r="Z1738" s="163">
        <f t="shared" si="4525"/>
        <v>17</v>
      </c>
      <c r="AA1738" s="163">
        <f t="shared" si="4526"/>
        <v>16</v>
      </c>
      <c r="AB1738" s="163">
        <f t="shared" si="4527"/>
        <v>15</v>
      </c>
      <c r="AC1738" s="163">
        <f t="shared" si="4528"/>
        <v>14</v>
      </c>
      <c r="AD1738" s="163">
        <f t="shared" si="4529"/>
        <v>13</v>
      </c>
      <c r="AE1738" s="163">
        <f t="shared" si="4530"/>
        <v>12</v>
      </c>
      <c r="AF1738" s="163">
        <f t="shared" si="4531"/>
        <v>11</v>
      </c>
      <c r="AG1738" s="163">
        <f t="shared" si="4532"/>
        <v>10</v>
      </c>
      <c r="AH1738" s="163">
        <f t="shared" si="4533"/>
        <v>9</v>
      </c>
      <c r="AI1738" s="163">
        <f t="shared" si="4534"/>
        <v>8</v>
      </c>
      <c r="AJ1738" s="163">
        <f t="shared" si="4535"/>
        <v>7</v>
      </c>
      <c r="AK1738" s="163">
        <f t="shared" si="4536"/>
        <v>6</v>
      </c>
      <c r="AL1738" s="163">
        <f t="shared" si="4537"/>
        <v>5</v>
      </c>
      <c r="AM1738" s="163">
        <f t="shared" si="4538"/>
        <v>4</v>
      </c>
    </row>
    <row r="1739" spans="1:39" outlineLevel="2">
      <c r="A1739" s="11">
        <f>ROW()</f>
        <v>1739</v>
      </c>
      <c r="C1739" s="6" t="s">
        <v>655</v>
      </c>
      <c r="D1739" s="39"/>
      <c r="E1739" s="39"/>
      <c r="F1739" s="39"/>
      <c r="G1739" s="39"/>
      <c r="H1739" s="39"/>
      <c r="I1739" s="9"/>
      <c r="J1739" s="39"/>
      <c r="K1739" s="163"/>
      <c r="L1739" s="163"/>
      <c r="M1739" s="163"/>
      <c r="N1739" s="163"/>
      <c r="O1739" s="163"/>
      <c r="P1739" s="163"/>
      <c r="Q1739" s="163"/>
      <c r="R1739" s="163"/>
      <c r="S1739" s="163"/>
      <c r="T1739" s="163"/>
      <c r="U1739" s="163"/>
      <c r="V1739" s="163"/>
      <c r="W1739" s="164"/>
      <c r="X1739" s="163"/>
      <c r="Y1739" s="163"/>
      <c r="Z1739" s="163"/>
      <c r="AA1739" s="163"/>
      <c r="AB1739" s="163"/>
      <c r="AC1739" s="163"/>
      <c r="AD1739" s="163"/>
      <c r="AE1739" s="163"/>
      <c r="AF1739" s="163"/>
      <c r="AG1739" s="163"/>
      <c r="AH1739" s="163"/>
      <c r="AI1739" s="163"/>
      <c r="AJ1739" s="163"/>
      <c r="AK1739" s="163"/>
      <c r="AL1739" s="163"/>
      <c r="AM1739" s="163"/>
    </row>
    <row r="1740" spans="1:39" outlineLevel="2">
      <c r="A1740" s="11">
        <f>ROW()</f>
        <v>1740</v>
      </c>
      <c r="C1740" s="6" t="s">
        <v>656</v>
      </c>
      <c r="D1740" s="39"/>
      <c r="E1740" s="39"/>
      <c r="F1740" s="39"/>
      <c r="G1740" s="39"/>
      <c r="H1740" s="39"/>
      <c r="I1740" s="9"/>
      <c r="J1740" s="39"/>
      <c r="K1740" s="163"/>
      <c r="L1740" s="163"/>
      <c r="M1740" s="163"/>
      <c r="N1740" s="163"/>
      <c r="O1740" s="163"/>
      <c r="P1740" s="163"/>
      <c r="Q1740" s="163"/>
      <c r="R1740" s="163"/>
      <c r="S1740" s="163"/>
      <c r="T1740" s="163"/>
      <c r="U1740" s="163"/>
      <c r="V1740" s="163"/>
      <c r="W1740" s="164"/>
      <c r="X1740" s="163"/>
      <c r="Y1740" s="163"/>
      <c r="Z1740" s="163"/>
      <c r="AA1740" s="163"/>
      <c r="AB1740" s="163"/>
      <c r="AC1740" s="163"/>
      <c r="AD1740" s="163"/>
      <c r="AE1740" s="163"/>
      <c r="AF1740" s="163"/>
      <c r="AG1740" s="163"/>
      <c r="AH1740" s="163"/>
      <c r="AI1740" s="163"/>
      <c r="AJ1740" s="163"/>
      <c r="AK1740" s="163"/>
      <c r="AL1740" s="163"/>
      <c r="AM1740" s="163"/>
    </row>
    <row r="1741" spans="1:39" outlineLevel="2">
      <c r="A1741" s="11">
        <f>ROW()</f>
        <v>1741</v>
      </c>
      <c r="C1741" s="6" t="s">
        <v>667</v>
      </c>
      <c r="D1741" s="39"/>
      <c r="E1741" s="39"/>
      <c r="F1741" s="39"/>
      <c r="G1741" s="39"/>
      <c r="H1741" s="39"/>
      <c r="I1741" s="9"/>
      <c r="J1741" s="39"/>
      <c r="K1741" s="163"/>
      <c r="L1741" s="163"/>
      <c r="M1741" s="163"/>
      <c r="N1741" s="163"/>
      <c r="O1741" s="163"/>
      <c r="P1741" s="163"/>
      <c r="Q1741" s="163"/>
      <c r="R1741" s="163"/>
      <c r="S1741" s="163"/>
      <c r="T1741" s="163"/>
      <c r="U1741" s="163"/>
      <c r="V1741" s="163"/>
      <c r="W1741" s="164"/>
      <c r="X1741" s="163"/>
      <c r="Y1741" s="163"/>
      <c r="Z1741" s="163"/>
      <c r="AA1741" s="163"/>
      <c r="AB1741" s="163"/>
      <c r="AC1741" s="163"/>
      <c r="AD1741" s="163"/>
      <c r="AE1741" s="163"/>
      <c r="AF1741" s="163"/>
      <c r="AG1741" s="163"/>
      <c r="AH1741" s="163"/>
      <c r="AI1741" s="163"/>
      <c r="AJ1741" s="163"/>
      <c r="AK1741" s="163"/>
      <c r="AL1741" s="163"/>
      <c r="AM1741" s="163"/>
    </row>
    <row r="1742" spans="1:39" outlineLevel="2">
      <c r="A1742" s="11">
        <f>ROW()</f>
        <v>1742</v>
      </c>
      <c r="C1742" s="6" t="s">
        <v>212</v>
      </c>
      <c r="D1742" s="39"/>
      <c r="E1742" s="39"/>
      <c r="F1742" s="39"/>
      <c r="G1742" s="39"/>
      <c r="H1742" s="39"/>
      <c r="I1742" s="9"/>
      <c r="J1742" s="39"/>
      <c r="K1742" s="163"/>
      <c r="L1742" s="163"/>
      <c r="M1742" s="163"/>
      <c r="N1742" s="163"/>
      <c r="O1742" s="163"/>
      <c r="P1742" s="163"/>
      <c r="Q1742" s="163"/>
      <c r="R1742" s="163"/>
      <c r="S1742" s="163"/>
      <c r="T1742" s="163"/>
      <c r="U1742" s="163"/>
      <c r="V1742" s="163"/>
      <c r="W1742" s="164"/>
      <c r="X1742" s="163"/>
      <c r="Y1742" s="163"/>
      <c r="Z1742" s="163"/>
      <c r="AA1742" s="163"/>
      <c r="AB1742" s="163"/>
      <c r="AC1742" s="163"/>
      <c r="AD1742" s="163"/>
      <c r="AE1742" s="163"/>
      <c r="AF1742" s="163"/>
      <c r="AG1742" s="163"/>
      <c r="AH1742" s="163"/>
      <c r="AI1742" s="163"/>
      <c r="AJ1742" s="163"/>
      <c r="AK1742" s="163"/>
      <c r="AL1742" s="163"/>
      <c r="AM1742" s="163"/>
    </row>
    <row r="1743" spans="1:39" outlineLevel="2">
      <c r="A1743" s="11">
        <f>ROW()</f>
        <v>1743</v>
      </c>
      <c r="C1743" s="30" t="s">
        <v>362</v>
      </c>
      <c r="D1743" s="90"/>
      <c r="E1743" s="90"/>
      <c r="F1743" s="90"/>
      <c r="G1743" s="90"/>
      <c r="H1743" s="90"/>
      <c r="I1743" s="15"/>
      <c r="J1743" s="90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288">
        <f>Inputs!$E$76</f>
        <v>5</v>
      </c>
      <c r="X1743" s="928">
        <f t="shared" ref="X1743" si="4539">MAX(0,W1743-1)</f>
        <v>4</v>
      </c>
      <c r="Y1743" s="928">
        <f t="shared" ref="Y1743" si="4540">MAX(0,X1743-1)</f>
        <v>3</v>
      </c>
      <c r="Z1743" s="928">
        <f t="shared" ref="Z1743" si="4541">MAX(0,Y1743-1)</f>
        <v>2</v>
      </c>
      <c r="AA1743" s="928">
        <f t="shared" ref="AA1743" si="4542">MAX(0,Z1743-1)</f>
        <v>1</v>
      </c>
      <c r="AB1743" s="928">
        <f t="shared" ref="AB1743" si="4543">MAX(0,AA1743-1)</f>
        <v>0</v>
      </c>
      <c r="AC1743" s="928">
        <f t="shared" ref="AC1743" si="4544">MAX(0,AB1743-1)</f>
        <v>0</v>
      </c>
      <c r="AD1743" s="928">
        <f t="shared" ref="AD1743" si="4545">MAX(0,AC1743-1)</f>
        <v>0</v>
      </c>
      <c r="AE1743" s="928">
        <f t="shared" ref="AE1743" si="4546">MAX(0,AD1743-1)</f>
        <v>0</v>
      </c>
      <c r="AF1743" s="928">
        <f t="shared" ref="AF1743" si="4547">MAX(0,AE1743-1)</f>
        <v>0</v>
      </c>
      <c r="AG1743" s="928">
        <f t="shared" ref="AG1743" si="4548">MAX(0,AF1743-1)</f>
        <v>0</v>
      </c>
      <c r="AH1743" s="928">
        <f t="shared" ref="AH1743" si="4549">MAX(0,AG1743-1)</f>
        <v>0</v>
      </c>
      <c r="AI1743" s="928">
        <f t="shared" ref="AI1743" si="4550">MAX(0,AH1743-1)</f>
        <v>0</v>
      </c>
      <c r="AJ1743" s="928">
        <f t="shared" ref="AJ1743" si="4551">MAX(0,AI1743-1)</f>
        <v>0</v>
      </c>
      <c r="AK1743" s="928">
        <f t="shared" ref="AK1743" si="4552">MAX(0,AJ1743-1)</f>
        <v>0</v>
      </c>
      <c r="AL1743" s="928">
        <f t="shared" ref="AL1743" si="4553">MAX(0,AK1743-1)</f>
        <v>0</v>
      </c>
      <c r="AM1743" s="928">
        <f t="shared" ref="AM1743" si="4554">MAX(0,AL1743-1)</f>
        <v>0</v>
      </c>
    </row>
    <row r="1744" spans="1:39" outlineLevel="2">
      <c r="A1744" s="11">
        <f>ROW()</f>
        <v>1744</v>
      </c>
      <c r="D1744" s="39"/>
      <c r="E1744" s="39"/>
      <c r="F1744" s="39"/>
      <c r="G1744" s="39"/>
      <c r="H1744" s="3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</row>
    <row r="1745" spans="1:39" outlineLevel="2">
      <c r="A1745" s="11">
        <f>ROW()</f>
        <v>1745</v>
      </c>
      <c r="B1745" s="343" t="s">
        <v>68</v>
      </c>
      <c r="D1745" s="39"/>
      <c r="E1745" s="39"/>
      <c r="F1745" s="39"/>
      <c r="G1745" s="39"/>
      <c r="H1745" s="39"/>
      <c r="I1745" s="39"/>
      <c r="J1745" s="39"/>
      <c r="K1745" s="39"/>
      <c r="L1745" s="39"/>
      <c r="M1745" s="39"/>
      <c r="N1745" s="39"/>
      <c r="O1745" s="39"/>
      <c r="P1745" s="39"/>
      <c r="Q1745" s="39"/>
      <c r="R1745" s="39"/>
      <c r="S1745" s="39"/>
      <c r="T1745" s="39"/>
      <c r="U1745" s="39"/>
      <c r="V1745" s="39"/>
      <c r="W1745" s="39"/>
      <c r="X1745" s="39"/>
      <c r="Y1745" s="39"/>
      <c r="Z1745" s="39"/>
      <c r="AA1745" s="39"/>
      <c r="AB1745" s="39"/>
      <c r="AC1745" s="39"/>
      <c r="AD1745" s="39"/>
      <c r="AE1745" s="39"/>
      <c r="AF1745" s="39"/>
      <c r="AG1745" s="39"/>
      <c r="AH1745" s="39"/>
      <c r="AI1745" s="39"/>
      <c r="AJ1745" s="39"/>
      <c r="AK1745" s="39"/>
      <c r="AL1745" s="39"/>
      <c r="AM1745" s="39"/>
    </row>
    <row r="1746" spans="1:39" outlineLevel="2">
      <c r="A1746" s="11">
        <f>ROW()</f>
        <v>1746</v>
      </c>
      <c r="C1746" s="6" t="s">
        <v>2</v>
      </c>
      <c r="D1746" s="39"/>
      <c r="E1746" s="39"/>
      <c r="F1746" s="39"/>
      <c r="G1746" s="39"/>
      <c r="H1746" s="39"/>
      <c r="I1746" s="39"/>
      <c r="J1746" s="39"/>
      <c r="K1746" s="39"/>
      <c r="L1746" s="39"/>
      <c r="M1746" s="39"/>
      <c r="N1746" s="39"/>
      <c r="O1746" s="39"/>
      <c r="P1746" s="39"/>
      <c r="Q1746" s="39"/>
      <c r="R1746" s="39"/>
      <c r="S1746" s="39"/>
      <c r="T1746" s="39"/>
      <c r="U1746" s="39"/>
      <c r="V1746" s="9">
        <f t="shared" ref="V1746:AH1746" si="4555">U1806</f>
        <v>0</v>
      </c>
      <c r="W1746" s="9">
        <f t="shared" si="4555"/>
        <v>4.6914845910357874</v>
      </c>
      <c r="X1746" s="9">
        <f t="shared" si="4555"/>
        <v>4.456910361483998</v>
      </c>
      <c r="Y1746" s="9">
        <f t="shared" si="4555"/>
        <v>4.2223361319322086</v>
      </c>
      <c r="Z1746" s="9">
        <f t="shared" si="4555"/>
        <v>3.9877619023804192</v>
      </c>
      <c r="AA1746" s="9">
        <f t="shared" si="4555"/>
        <v>3.7531876728286298</v>
      </c>
      <c r="AB1746" s="9">
        <f t="shared" si="4555"/>
        <v>3.5186134432768403</v>
      </c>
      <c r="AC1746" s="9">
        <f t="shared" si="4555"/>
        <v>3.2840392137250509</v>
      </c>
      <c r="AD1746" s="9">
        <f t="shared" si="4555"/>
        <v>3.0494649841732615</v>
      </c>
      <c r="AE1746" s="9">
        <f t="shared" si="4555"/>
        <v>2.8148907546214721</v>
      </c>
      <c r="AF1746" s="9">
        <f t="shared" si="4555"/>
        <v>2.5803165250696827</v>
      </c>
      <c r="AG1746" s="9">
        <f t="shared" si="4555"/>
        <v>2.3457422955178933</v>
      </c>
      <c r="AH1746" s="9">
        <f t="shared" si="4555"/>
        <v>2.1111680659661038</v>
      </c>
      <c r="AI1746" s="9">
        <f t="shared" ref="AI1746:AM1754" si="4556">AH1806</f>
        <v>1.8765938364143144</v>
      </c>
      <c r="AJ1746" s="9">
        <f t="shared" si="4556"/>
        <v>1.642019606862525</v>
      </c>
      <c r="AK1746" s="9">
        <f t="shared" si="4556"/>
        <v>1.4074453773107358</v>
      </c>
      <c r="AL1746" s="9">
        <f t="shared" si="4556"/>
        <v>1.1728711477589466</v>
      </c>
      <c r="AM1746" s="9">
        <f t="shared" si="4556"/>
        <v>0.93829691820715733</v>
      </c>
    </row>
    <row r="1747" spans="1:39" outlineLevel="2">
      <c r="A1747" s="11">
        <f>ROW()</f>
        <v>1747</v>
      </c>
      <c r="C1747" s="6" t="s">
        <v>3</v>
      </c>
      <c r="D1747" s="39"/>
      <c r="E1747" s="39"/>
      <c r="F1747" s="39"/>
      <c r="G1747" s="39"/>
      <c r="H1747" s="39"/>
      <c r="I1747" s="39"/>
      <c r="J1747" s="39"/>
      <c r="K1747" s="39"/>
      <c r="L1747" s="39"/>
      <c r="M1747" s="39"/>
      <c r="N1747" s="39"/>
      <c r="O1747" s="39"/>
      <c r="P1747" s="39"/>
      <c r="Q1747" s="39"/>
      <c r="R1747" s="39"/>
      <c r="S1747" s="39"/>
      <c r="T1747" s="39"/>
      <c r="U1747" s="39"/>
      <c r="V1747" s="9">
        <f t="shared" ref="V1747:AH1747" si="4557">U1807</f>
        <v>0</v>
      </c>
      <c r="W1747" s="9">
        <f t="shared" si="4557"/>
        <v>5.5532058264796307</v>
      </c>
      <c r="X1747" s="9">
        <f t="shared" si="4557"/>
        <v>5.2755455351556488</v>
      </c>
      <c r="Y1747" s="9">
        <f t="shared" si="4557"/>
        <v>4.997885243831667</v>
      </c>
      <c r="Z1747" s="9">
        <f t="shared" si="4557"/>
        <v>4.7202249525076851</v>
      </c>
      <c r="AA1747" s="9">
        <f t="shared" si="4557"/>
        <v>4.4425646611837033</v>
      </c>
      <c r="AB1747" s="9">
        <f t="shared" si="4557"/>
        <v>4.1649043698597215</v>
      </c>
      <c r="AC1747" s="9">
        <f t="shared" si="4557"/>
        <v>3.8872440785357401</v>
      </c>
      <c r="AD1747" s="9">
        <f t="shared" si="4557"/>
        <v>3.6095837872117587</v>
      </c>
      <c r="AE1747" s="9">
        <f t="shared" si="4557"/>
        <v>3.3319234958877773</v>
      </c>
      <c r="AF1747" s="9">
        <f t="shared" si="4557"/>
        <v>3.0542632045637959</v>
      </c>
      <c r="AG1747" s="9">
        <f t="shared" si="4557"/>
        <v>2.7766029132398145</v>
      </c>
      <c r="AH1747" s="9">
        <f t="shared" si="4557"/>
        <v>2.4989426219158331</v>
      </c>
      <c r="AI1747" s="9">
        <f t="shared" si="4556"/>
        <v>2.2212823305918517</v>
      </c>
      <c r="AJ1747" s="9">
        <f t="shared" si="4556"/>
        <v>1.9436220392678702</v>
      </c>
      <c r="AK1747" s="9">
        <f t="shared" si="4556"/>
        <v>1.6659617479438888</v>
      </c>
      <c r="AL1747" s="9">
        <f t="shared" si="4556"/>
        <v>1.3883014566199074</v>
      </c>
      <c r="AM1747" s="9">
        <f t="shared" si="4556"/>
        <v>1.110641165295926</v>
      </c>
    </row>
    <row r="1748" spans="1:39" outlineLevel="2">
      <c r="A1748" s="11">
        <f>ROW()</f>
        <v>1748</v>
      </c>
      <c r="C1748" s="6" t="s">
        <v>4</v>
      </c>
      <c r="D1748" s="39"/>
      <c r="E1748" s="39"/>
      <c r="F1748" s="39"/>
      <c r="G1748" s="39"/>
      <c r="H1748" s="39"/>
      <c r="I1748" s="39"/>
      <c r="J1748" s="39"/>
      <c r="K1748" s="39"/>
      <c r="L1748" s="39"/>
      <c r="M1748" s="39"/>
      <c r="N1748" s="39"/>
      <c r="O1748" s="39"/>
      <c r="P1748" s="39"/>
      <c r="Q1748" s="39"/>
      <c r="R1748" s="39"/>
      <c r="S1748" s="39"/>
      <c r="T1748" s="39"/>
      <c r="U1748" s="39"/>
      <c r="V1748" s="9">
        <f t="shared" ref="V1748:AH1748" si="4558">U1808</f>
        <v>0</v>
      </c>
      <c r="W1748" s="9">
        <f t="shared" si="4558"/>
        <v>0.95437131657921159</v>
      </c>
      <c r="X1748" s="9">
        <f t="shared" si="4558"/>
        <v>0.89074656214059744</v>
      </c>
      <c r="Y1748" s="9">
        <f t="shared" si="4558"/>
        <v>0.82712180770198329</v>
      </c>
      <c r="Z1748" s="9">
        <f t="shared" si="4558"/>
        <v>0.76349705326336914</v>
      </c>
      <c r="AA1748" s="9">
        <f t="shared" si="4558"/>
        <v>0.69987229882475499</v>
      </c>
      <c r="AB1748" s="9">
        <f t="shared" si="4558"/>
        <v>0.63624754438614084</v>
      </c>
      <c r="AC1748" s="9">
        <f t="shared" si="4558"/>
        <v>0.5726227899475268</v>
      </c>
      <c r="AD1748" s="9">
        <f t="shared" si="4558"/>
        <v>0.50899803550891276</v>
      </c>
      <c r="AE1748" s="9">
        <f t="shared" si="4558"/>
        <v>0.44537328107029867</v>
      </c>
      <c r="AF1748" s="9">
        <f t="shared" si="4558"/>
        <v>0.38174852663168457</v>
      </c>
      <c r="AG1748" s="9">
        <f t="shared" si="4558"/>
        <v>0.31812377219307048</v>
      </c>
      <c r="AH1748" s="9">
        <f t="shared" si="4558"/>
        <v>0.25449901775445638</v>
      </c>
      <c r="AI1748" s="9">
        <f t="shared" si="4556"/>
        <v>0.19087426331584229</v>
      </c>
      <c r="AJ1748" s="9">
        <f t="shared" si="4556"/>
        <v>0.12724950887722819</v>
      </c>
      <c r="AK1748" s="9">
        <f t="shared" si="4556"/>
        <v>6.3624754438614095E-2</v>
      </c>
      <c r="AL1748" s="9">
        <f t="shared" si="4556"/>
        <v>0</v>
      </c>
      <c r="AM1748" s="9">
        <f t="shared" si="4556"/>
        <v>0</v>
      </c>
    </row>
    <row r="1749" spans="1:39" outlineLevel="2">
      <c r="A1749" s="11">
        <f>ROW()</f>
        <v>1749</v>
      </c>
      <c r="C1749" s="6" t="s">
        <v>5</v>
      </c>
      <c r="D1749" s="39"/>
      <c r="E1749" s="39"/>
      <c r="F1749" s="39"/>
      <c r="G1749" s="39"/>
      <c r="H1749" s="39"/>
      <c r="I1749" s="39"/>
      <c r="J1749" s="39"/>
      <c r="K1749" s="39"/>
      <c r="L1749" s="39"/>
      <c r="M1749" s="39"/>
      <c r="N1749" s="39"/>
      <c r="O1749" s="39"/>
      <c r="P1749" s="39"/>
      <c r="Q1749" s="39"/>
      <c r="R1749" s="39"/>
      <c r="S1749" s="39"/>
      <c r="T1749" s="39"/>
      <c r="U1749" s="39"/>
      <c r="V1749" s="9">
        <f t="shared" ref="V1749:AH1749" si="4559">U1809</f>
        <v>0</v>
      </c>
      <c r="W1749" s="9">
        <f t="shared" si="4559"/>
        <v>8.2917760666417131</v>
      </c>
      <c r="X1749" s="9">
        <f t="shared" si="4559"/>
        <v>7.8771872633096276</v>
      </c>
      <c r="Y1749" s="9">
        <f t="shared" si="4559"/>
        <v>7.4625984599775421</v>
      </c>
      <c r="Z1749" s="9">
        <f t="shared" si="4559"/>
        <v>7.0480096566454566</v>
      </c>
      <c r="AA1749" s="9">
        <f t="shared" si="4559"/>
        <v>6.6334208533133712</v>
      </c>
      <c r="AB1749" s="9">
        <f t="shared" si="4559"/>
        <v>6.2188320499812857</v>
      </c>
      <c r="AC1749" s="9">
        <f t="shared" si="4559"/>
        <v>5.8042432466492002</v>
      </c>
      <c r="AD1749" s="9">
        <f t="shared" si="4559"/>
        <v>5.3896544433171147</v>
      </c>
      <c r="AE1749" s="9">
        <f t="shared" si="4559"/>
        <v>4.9750656399850293</v>
      </c>
      <c r="AF1749" s="9">
        <f t="shared" si="4559"/>
        <v>4.5604768366529438</v>
      </c>
      <c r="AG1749" s="9">
        <f t="shared" si="4559"/>
        <v>4.1458880333208583</v>
      </c>
      <c r="AH1749" s="9">
        <f t="shared" si="4559"/>
        <v>3.7312992299887724</v>
      </c>
      <c r="AI1749" s="9">
        <f t="shared" si="4556"/>
        <v>3.3167104266566865</v>
      </c>
      <c r="AJ1749" s="9">
        <f t="shared" si="4556"/>
        <v>2.9021216233246006</v>
      </c>
      <c r="AK1749" s="9">
        <f t="shared" si="4556"/>
        <v>2.4875328199925146</v>
      </c>
      <c r="AL1749" s="9">
        <f t="shared" si="4556"/>
        <v>2.0729440166604287</v>
      </c>
      <c r="AM1749" s="9">
        <f t="shared" si="4556"/>
        <v>1.658355213328343</v>
      </c>
    </row>
    <row r="1750" spans="1:39" outlineLevel="2">
      <c r="A1750" s="11">
        <f>ROW()</f>
        <v>1750</v>
      </c>
      <c r="C1750" s="6" t="s">
        <v>473</v>
      </c>
      <c r="D1750" s="39"/>
      <c r="E1750" s="39"/>
      <c r="F1750" s="39"/>
      <c r="G1750" s="39"/>
      <c r="H1750" s="39"/>
      <c r="I1750" s="39"/>
      <c r="J1750" s="39"/>
      <c r="K1750" s="39"/>
      <c r="L1750" s="39"/>
      <c r="M1750" s="39"/>
      <c r="N1750" s="39"/>
      <c r="O1750" s="39"/>
      <c r="P1750" s="39"/>
      <c r="Q1750" s="39"/>
      <c r="R1750" s="39"/>
      <c r="S1750" s="39"/>
      <c r="T1750" s="39"/>
      <c r="U1750" s="39"/>
      <c r="V1750" s="9">
        <f t="shared" ref="V1750:V1752" si="4560">U1810</f>
        <v>0</v>
      </c>
      <c r="W1750" s="9">
        <f t="shared" ref="W1750:W1752" si="4561">V1810</f>
        <v>0</v>
      </c>
      <c r="X1750" s="9">
        <f t="shared" ref="X1750:X1752" si="4562">W1810</f>
        <v>0</v>
      </c>
      <c r="Y1750" s="9">
        <f t="shared" ref="Y1750:Y1752" si="4563">X1810</f>
        <v>0</v>
      </c>
      <c r="Z1750" s="9">
        <f t="shared" ref="Z1750:Z1752" si="4564">Y1810</f>
        <v>0</v>
      </c>
      <c r="AA1750" s="9">
        <f t="shared" ref="AA1750:AA1752" si="4565">Z1810</f>
        <v>0</v>
      </c>
      <c r="AB1750" s="9">
        <f t="shared" ref="AB1750:AB1752" si="4566">AA1810</f>
        <v>0</v>
      </c>
      <c r="AC1750" s="9">
        <f t="shared" ref="AC1750:AC1752" si="4567">AB1810</f>
        <v>0</v>
      </c>
      <c r="AD1750" s="9">
        <f t="shared" ref="AD1750:AD1752" si="4568">AC1810</f>
        <v>0</v>
      </c>
      <c r="AE1750" s="9">
        <f t="shared" ref="AE1750:AE1752" si="4569">AD1810</f>
        <v>0</v>
      </c>
      <c r="AF1750" s="9">
        <f t="shared" ref="AF1750:AF1752" si="4570">AE1810</f>
        <v>0</v>
      </c>
      <c r="AG1750" s="9">
        <f t="shared" ref="AG1750:AG1752" si="4571">AF1810</f>
        <v>0</v>
      </c>
      <c r="AH1750" s="9">
        <f t="shared" ref="AH1750:AH1752" si="4572">AG1810</f>
        <v>0</v>
      </c>
      <c r="AI1750" s="9">
        <f t="shared" si="4556"/>
        <v>0</v>
      </c>
      <c r="AJ1750" s="9">
        <f t="shared" si="4556"/>
        <v>0</v>
      </c>
      <c r="AK1750" s="9">
        <f t="shared" si="4556"/>
        <v>0</v>
      </c>
      <c r="AL1750" s="9">
        <f t="shared" si="4556"/>
        <v>0</v>
      </c>
      <c r="AM1750" s="9">
        <f t="shared" si="4556"/>
        <v>0</v>
      </c>
    </row>
    <row r="1751" spans="1:39" outlineLevel="2">
      <c r="A1751" s="11">
        <f>ROW()</f>
        <v>1751</v>
      </c>
      <c r="C1751" s="6" t="s">
        <v>474</v>
      </c>
      <c r="D1751" s="39"/>
      <c r="E1751" s="39"/>
      <c r="F1751" s="39"/>
      <c r="G1751" s="39"/>
      <c r="H1751" s="39"/>
      <c r="I1751" s="39"/>
      <c r="J1751" s="39"/>
      <c r="K1751" s="39"/>
      <c r="L1751" s="39"/>
      <c r="M1751" s="39"/>
      <c r="N1751" s="39"/>
      <c r="O1751" s="39"/>
      <c r="P1751" s="39"/>
      <c r="Q1751" s="39"/>
      <c r="R1751" s="39"/>
      <c r="S1751" s="39"/>
      <c r="T1751" s="39"/>
      <c r="U1751" s="39"/>
      <c r="V1751" s="9">
        <f t="shared" si="4560"/>
        <v>0</v>
      </c>
      <c r="W1751" s="9">
        <f t="shared" si="4561"/>
        <v>0</v>
      </c>
      <c r="X1751" s="9">
        <f t="shared" si="4562"/>
        <v>0</v>
      </c>
      <c r="Y1751" s="9">
        <f t="shared" si="4563"/>
        <v>0</v>
      </c>
      <c r="Z1751" s="9">
        <f t="shared" si="4564"/>
        <v>0</v>
      </c>
      <c r="AA1751" s="9">
        <f t="shared" si="4565"/>
        <v>0</v>
      </c>
      <c r="AB1751" s="9">
        <f t="shared" si="4566"/>
        <v>0</v>
      </c>
      <c r="AC1751" s="9">
        <f t="shared" si="4567"/>
        <v>0</v>
      </c>
      <c r="AD1751" s="9">
        <f t="shared" si="4568"/>
        <v>0</v>
      </c>
      <c r="AE1751" s="9">
        <f t="shared" si="4569"/>
        <v>0</v>
      </c>
      <c r="AF1751" s="9">
        <f t="shared" si="4570"/>
        <v>0</v>
      </c>
      <c r="AG1751" s="9">
        <f t="shared" si="4571"/>
        <v>0</v>
      </c>
      <c r="AH1751" s="9">
        <f t="shared" si="4572"/>
        <v>0</v>
      </c>
      <c r="AI1751" s="9">
        <f t="shared" si="4556"/>
        <v>0</v>
      </c>
      <c r="AJ1751" s="9">
        <f t="shared" si="4556"/>
        <v>0</v>
      </c>
      <c r="AK1751" s="9">
        <f t="shared" si="4556"/>
        <v>0</v>
      </c>
      <c r="AL1751" s="9">
        <f t="shared" si="4556"/>
        <v>0</v>
      </c>
      <c r="AM1751" s="9">
        <f t="shared" si="4556"/>
        <v>0</v>
      </c>
    </row>
    <row r="1752" spans="1:39" outlineLevel="2">
      <c r="A1752" s="11">
        <f>ROW()</f>
        <v>1752</v>
      </c>
      <c r="C1752" s="6" t="s">
        <v>477</v>
      </c>
      <c r="D1752" s="39"/>
      <c r="E1752" s="39"/>
      <c r="F1752" s="39"/>
      <c r="G1752" s="39"/>
      <c r="H1752" s="39"/>
      <c r="I1752" s="39"/>
      <c r="J1752" s="39"/>
      <c r="K1752" s="39"/>
      <c r="L1752" s="39"/>
      <c r="M1752" s="39"/>
      <c r="N1752" s="39"/>
      <c r="O1752" s="39"/>
      <c r="P1752" s="39"/>
      <c r="Q1752" s="39"/>
      <c r="R1752" s="39"/>
      <c r="S1752" s="39"/>
      <c r="T1752" s="39"/>
      <c r="U1752" s="39"/>
      <c r="V1752" s="9">
        <f t="shared" si="4560"/>
        <v>0</v>
      </c>
      <c r="W1752" s="9">
        <f t="shared" si="4561"/>
        <v>0</v>
      </c>
      <c r="X1752" s="9">
        <f t="shared" si="4562"/>
        <v>0</v>
      </c>
      <c r="Y1752" s="9">
        <f t="shared" si="4563"/>
        <v>0</v>
      </c>
      <c r="Z1752" s="9">
        <f t="shared" si="4564"/>
        <v>0</v>
      </c>
      <c r="AA1752" s="9">
        <f t="shared" si="4565"/>
        <v>0</v>
      </c>
      <c r="AB1752" s="9">
        <f t="shared" si="4566"/>
        <v>0</v>
      </c>
      <c r="AC1752" s="9">
        <f t="shared" si="4567"/>
        <v>0</v>
      </c>
      <c r="AD1752" s="9">
        <f t="shared" si="4568"/>
        <v>0</v>
      </c>
      <c r="AE1752" s="9">
        <f t="shared" si="4569"/>
        <v>0</v>
      </c>
      <c r="AF1752" s="9">
        <f t="shared" si="4570"/>
        <v>0</v>
      </c>
      <c r="AG1752" s="9">
        <f t="shared" si="4571"/>
        <v>0</v>
      </c>
      <c r="AH1752" s="9">
        <f t="shared" si="4572"/>
        <v>0</v>
      </c>
      <c r="AI1752" s="9">
        <f t="shared" si="4556"/>
        <v>0</v>
      </c>
      <c r="AJ1752" s="9">
        <f t="shared" si="4556"/>
        <v>0</v>
      </c>
      <c r="AK1752" s="9">
        <f t="shared" si="4556"/>
        <v>0</v>
      </c>
      <c r="AL1752" s="9">
        <f t="shared" si="4556"/>
        <v>0</v>
      </c>
      <c r="AM1752" s="9">
        <f t="shared" si="4556"/>
        <v>0</v>
      </c>
    </row>
    <row r="1753" spans="1:39" outlineLevel="2">
      <c r="A1753" s="11">
        <f>ROW()</f>
        <v>1753</v>
      </c>
      <c r="C1753" s="6" t="s">
        <v>511</v>
      </c>
      <c r="D1753" s="39"/>
      <c r="E1753" s="39"/>
      <c r="F1753" s="39"/>
      <c r="G1753" s="39"/>
      <c r="H1753" s="39"/>
      <c r="I1753" s="39"/>
      <c r="J1753" s="39"/>
      <c r="K1753" s="39"/>
      <c r="L1753" s="39"/>
      <c r="M1753" s="39"/>
      <c r="N1753" s="39"/>
      <c r="O1753" s="39"/>
      <c r="P1753" s="39"/>
      <c r="Q1753" s="39"/>
      <c r="R1753" s="39"/>
      <c r="S1753" s="39"/>
      <c r="T1753" s="39"/>
      <c r="U1753" s="39"/>
      <c r="V1753" s="9">
        <f t="shared" ref="V1753" si="4573">U1813</f>
        <v>0</v>
      </c>
      <c r="W1753" s="9">
        <f t="shared" ref="W1753" si="4574">V1813</f>
        <v>1.0947403545009966</v>
      </c>
      <c r="X1753" s="9">
        <f t="shared" ref="X1753" si="4575">W1813</f>
        <v>1.0400033367759467</v>
      </c>
      <c r="Y1753" s="9">
        <f t="shared" ref="Y1753" si="4576">X1813</f>
        <v>0.9852663190508969</v>
      </c>
      <c r="Z1753" s="9">
        <f t="shared" ref="Z1753" si="4577">Y1813</f>
        <v>0.9305293013258471</v>
      </c>
      <c r="AA1753" s="9">
        <f t="shared" ref="AA1753" si="4578">Z1813</f>
        <v>0.87579228360079731</v>
      </c>
      <c r="AB1753" s="9">
        <f t="shared" ref="AB1753" si="4579">AA1813</f>
        <v>0.82105526587574751</v>
      </c>
      <c r="AC1753" s="9">
        <f t="shared" ref="AC1753" si="4580">AB1813</f>
        <v>0.76631824815069771</v>
      </c>
      <c r="AD1753" s="9">
        <f t="shared" ref="AD1753" si="4581">AC1813</f>
        <v>0.71158123042564791</v>
      </c>
      <c r="AE1753" s="9">
        <f t="shared" ref="AE1753" si="4582">AD1813</f>
        <v>0.65684421270059812</v>
      </c>
      <c r="AF1753" s="9">
        <f t="shared" ref="AF1753" si="4583">AE1813</f>
        <v>0.60210719497554832</v>
      </c>
      <c r="AG1753" s="9">
        <f t="shared" ref="AG1753" si="4584">AF1813</f>
        <v>0.54737017725049852</v>
      </c>
      <c r="AH1753" s="9">
        <f t="shared" ref="AH1753" si="4585">AG1813</f>
        <v>0.49263315952544867</v>
      </c>
      <c r="AI1753" s="9">
        <f t="shared" si="4556"/>
        <v>0.43789614180039882</v>
      </c>
      <c r="AJ1753" s="9">
        <f t="shared" si="4556"/>
        <v>0.38315912407534897</v>
      </c>
      <c r="AK1753" s="9">
        <f t="shared" si="4556"/>
        <v>0.32842210635029911</v>
      </c>
      <c r="AL1753" s="9">
        <f t="shared" si="4556"/>
        <v>0.27368508862524926</v>
      </c>
      <c r="AM1753" s="9">
        <f t="shared" si="4556"/>
        <v>0.21894807090019941</v>
      </c>
    </row>
    <row r="1754" spans="1:39" outlineLevel="2">
      <c r="A1754" s="11">
        <f>ROW()</f>
        <v>1754</v>
      </c>
      <c r="C1754" s="6" t="s">
        <v>655</v>
      </c>
      <c r="D1754" s="39"/>
      <c r="E1754" s="39"/>
      <c r="F1754" s="39"/>
      <c r="G1754" s="39"/>
      <c r="H1754" s="39"/>
      <c r="I1754" s="39"/>
      <c r="J1754" s="39"/>
      <c r="K1754" s="39"/>
      <c r="L1754" s="39"/>
      <c r="M1754" s="39"/>
      <c r="N1754" s="39"/>
      <c r="O1754" s="39"/>
      <c r="P1754" s="39"/>
      <c r="Q1754" s="39"/>
      <c r="R1754" s="39"/>
      <c r="S1754" s="39"/>
      <c r="T1754" s="39"/>
      <c r="U1754" s="39"/>
      <c r="V1754" s="9">
        <f t="shared" ref="V1754:W1754" si="4586">U1814</f>
        <v>0</v>
      </c>
      <c r="W1754" s="9">
        <f t="shared" si="4586"/>
        <v>0</v>
      </c>
      <c r="X1754" s="9">
        <f t="shared" ref="X1754" si="4587">W1814</f>
        <v>0</v>
      </c>
      <c r="Y1754" s="9">
        <f t="shared" ref="Y1754" si="4588">X1814</f>
        <v>0</v>
      </c>
      <c r="Z1754" s="9">
        <f t="shared" ref="Z1754" si="4589">Y1814</f>
        <v>0</v>
      </c>
      <c r="AA1754" s="9">
        <f t="shared" ref="AA1754" si="4590">Z1814</f>
        <v>0</v>
      </c>
      <c r="AB1754" s="9">
        <f t="shared" ref="AB1754" si="4591">AA1814</f>
        <v>0</v>
      </c>
      <c r="AC1754" s="9">
        <f t="shared" ref="AC1754" si="4592">AB1814</f>
        <v>0</v>
      </c>
      <c r="AD1754" s="9">
        <f t="shared" ref="AD1754" si="4593">AC1814</f>
        <v>0</v>
      </c>
      <c r="AE1754" s="9">
        <f t="shared" ref="AE1754" si="4594">AD1814</f>
        <v>0</v>
      </c>
      <c r="AF1754" s="9">
        <f t="shared" ref="AF1754" si="4595">AE1814</f>
        <v>0</v>
      </c>
      <c r="AG1754" s="9">
        <f t="shared" ref="AG1754" si="4596">AF1814</f>
        <v>0</v>
      </c>
      <c r="AH1754" s="9">
        <f t="shared" ref="AH1754" si="4597">AG1814</f>
        <v>0</v>
      </c>
      <c r="AI1754" s="9">
        <f t="shared" si="4556"/>
        <v>0</v>
      </c>
      <c r="AJ1754" s="9">
        <f t="shared" si="4556"/>
        <v>0</v>
      </c>
      <c r="AK1754" s="9">
        <f t="shared" si="4556"/>
        <v>0</v>
      </c>
      <c r="AL1754" s="9">
        <f t="shared" si="4556"/>
        <v>0</v>
      </c>
      <c r="AM1754" s="9">
        <f t="shared" si="4556"/>
        <v>0</v>
      </c>
    </row>
    <row r="1755" spans="1:39" outlineLevel="2">
      <c r="A1755" s="11">
        <f>ROW()</f>
        <v>1755</v>
      </c>
      <c r="C1755" s="6" t="s">
        <v>656</v>
      </c>
      <c r="D1755" s="39"/>
      <c r="E1755" s="39"/>
      <c r="F1755" s="39"/>
      <c r="G1755" s="39"/>
      <c r="H1755" s="39"/>
      <c r="I1755" s="39"/>
      <c r="J1755" s="39"/>
      <c r="K1755" s="39"/>
      <c r="L1755" s="39"/>
      <c r="M1755" s="39"/>
      <c r="N1755" s="39"/>
      <c r="O1755" s="39"/>
      <c r="P1755" s="39"/>
      <c r="Q1755" s="39"/>
      <c r="R1755" s="39"/>
      <c r="S1755" s="39"/>
      <c r="T1755" s="39"/>
      <c r="U1755" s="3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</row>
    <row r="1756" spans="1:39" outlineLevel="2">
      <c r="A1756" s="11">
        <f>ROW()</f>
        <v>1756</v>
      </c>
      <c r="C1756" s="6" t="s">
        <v>667</v>
      </c>
      <c r="D1756" s="39"/>
      <c r="E1756" s="39"/>
      <c r="F1756" s="39"/>
      <c r="G1756" s="39"/>
      <c r="H1756" s="39"/>
      <c r="I1756" s="39"/>
      <c r="J1756" s="39"/>
      <c r="K1756" s="39"/>
      <c r="L1756" s="39"/>
      <c r="M1756" s="39"/>
      <c r="N1756" s="39"/>
      <c r="O1756" s="39"/>
      <c r="P1756" s="39"/>
      <c r="Q1756" s="39"/>
      <c r="R1756" s="39"/>
      <c r="S1756" s="39"/>
      <c r="T1756" s="39"/>
      <c r="U1756" s="3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</row>
    <row r="1757" spans="1:39" outlineLevel="2">
      <c r="A1757" s="11">
        <f>ROW()</f>
        <v>1757</v>
      </c>
      <c r="C1757" s="6" t="s">
        <v>212</v>
      </c>
      <c r="D1757" s="39"/>
      <c r="E1757" s="39"/>
      <c r="F1757" s="39"/>
      <c r="G1757" s="39"/>
      <c r="H1757" s="39"/>
      <c r="I1757" s="39"/>
      <c r="J1757" s="39"/>
      <c r="K1757" s="39"/>
      <c r="L1757" s="39"/>
      <c r="M1757" s="39"/>
      <c r="N1757" s="39"/>
      <c r="O1757" s="39"/>
      <c r="P1757" s="39"/>
      <c r="Q1757" s="39"/>
      <c r="R1757" s="39"/>
      <c r="S1757" s="39"/>
      <c r="T1757" s="39"/>
      <c r="U1757" s="39"/>
      <c r="V1757" s="9">
        <f t="shared" ref="V1757:AC1757" si="4598">U1817</f>
        <v>0</v>
      </c>
      <c r="W1757" s="9">
        <f t="shared" si="4598"/>
        <v>0.18862567937376898</v>
      </c>
      <c r="X1757" s="9">
        <f t="shared" si="4598"/>
        <v>0.18862567937376898</v>
      </c>
      <c r="Y1757" s="9">
        <f t="shared" si="4598"/>
        <v>0.18862567937376898</v>
      </c>
      <c r="Z1757" s="9">
        <f t="shared" si="4598"/>
        <v>0.18862567937376898</v>
      </c>
      <c r="AA1757" s="9">
        <f t="shared" si="4598"/>
        <v>0.18862567937376898</v>
      </c>
      <c r="AB1757" s="9">
        <f t="shared" si="4598"/>
        <v>0.18862567937376898</v>
      </c>
      <c r="AC1757" s="9">
        <f t="shared" si="4598"/>
        <v>0.18862567937376898</v>
      </c>
      <c r="AD1757" s="9">
        <f t="shared" ref="AD1757:AD1758" si="4599">AC1817</f>
        <v>0.18862567937376898</v>
      </c>
      <c r="AE1757" s="9">
        <f t="shared" ref="AE1757:AE1758" si="4600">AD1817</f>
        <v>0.18862567937376898</v>
      </c>
      <c r="AF1757" s="9">
        <f t="shared" ref="AF1757:AF1758" si="4601">AE1817</f>
        <v>0.18862567937376898</v>
      </c>
      <c r="AG1757" s="9">
        <f t="shared" ref="AG1757:AG1758" si="4602">AF1817</f>
        <v>0.18862567937376898</v>
      </c>
      <c r="AH1757" s="9">
        <f t="shared" ref="AH1757:AH1758" si="4603">AG1817</f>
        <v>0.18862567937376898</v>
      </c>
      <c r="AI1757" s="9">
        <f t="shared" ref="AI1757:AI1758" si="4604">AH1817</f>
        <v>0.18862567937376898</v>
      </c>
      <c r="AJ1757" s="9">
        <f t="shared" ref="AJ1757:AJ1758" si="4605">AI1817</f>
        <v>0.18862567937376898</v>
      </c>
      <c r="AK1757" s="9">
        <f t="shared" ref="AK1757:AK1758" si="4606">AJ1817</f>
        <v>0.18862567937376898</v>
      </c>
      <c r="AL1757" s="9">
        <f t="shared" ref="AL1757:AL1758" si="4607">AK1817</f>
        <v>0.18862567937376898</v>
      </c>
      <c r="AM1757" s="9">
        <f t="shared" ref="AM1757:AM1758" si="4608">AL1817</f>
        <v>0.18862567937376898</v>
      </c>
    </row>
    <row r="1758" spans="1:39" outlineLevel="2">
      <c r="A1758" s="11">
        <f>ROW()</f>
        <v>1758</v>
      </c>
      <c r="C1758" s="30" t="s">
        <v>362</v>
      </c>
      <c r="D1758" s="90"/>
      <c r="E1758" s="90"/>
      <c r="F1758" s="90"/>
      <c r="G1758" s="90"/>
      <c r="H1758" s="90"/>
      <c r="I1758" s="90"/>
      <c r="J1758" s="90"/>
      <c r="K1758" s="90"/>
      <c r="L1758" s="90"/>
      <c r="M1758" s="90"/>
      <c r="N1758" s="90"/>
      <c r="O1758" s="90"/>
      <c r="P1758" s="90"/>
      <c r="Q1758" s="90"/>
      <c r="R1758" s="90"/>
      <c r="S1758" s="90"/>
      <c r="T1758" s="90"/>
      <c r="U1758" s="90"/>
      <c r="V1758" s="15">
        <f t="shared" ref="V1758" si="4609">U1818</f>
        <v>0</v>
      </c>
      <c r="W1758" s="15">
        <f t="shared" ref="W1758" si="4610">V1818</f>
        <v>0</v>
      </c>
      <c r="X1758" s="15">
        <f t="shared" ref="X1758" si="4611">W1818</f>
        <v>0</v>
      </c>
      <c r="Y1758" s="15">
        <f t="shared" ref="Y1758" si="4612">X1818</f>
        <v>0</v>
      </c>
      <c r="Z1758" s="15">
        <f t="shared" ref="Z1758" si="4613">Y1818</f>
        <v>0</v>
      </c>
      <c r="AA1758" s="15">
        <f t="shared" ref="AA1758" si="4614">Z1818</f>
        <v>0</v>
      </c>
      <c r="AB1758" s="15">
        <f t="shared" ref="AB1758" si="4615">AA1818</f>
        <v>0</v>
      </c>
      <c r="AC1758" s="15">
        <f t="shared" ref="AC1758" si="4616">AB1818</f>
        <v>0</v>
      </c>
      <c r="AD1758" s="15">
        <f t="shared" si="4599"/>
        <v>0</v>
      </c>
      <c r="AE1758" s="15">
        <f t="shared" si="4600"/>
        <v>0</v>
      </c>
      <c r="AF1758" s="15">
        <f t="shared" si="4601"/>
        <v>0</v>
      </c>
      <c r="AG1758" s="15">
        <f t="shared" si="4602"/>
        <v>0</v>
      </c>
      <c r="AH1758" s="15">
        <f t="shared" si="4603"/>
        <v>0</v>
      </c>
      <c r="AI1758" s="15">
        <f t="shared" si="4604"/>
        <v>0</v>
      </c>
      <c r="AJ1758" s="15">
        <f t="shared" si="4605"/>
        <v>0</v>
      </c>
      <c r="AK1758" s="15">
        <f t="shared" si="4606"/>
        <v>0</v>
      </c>
      <c r="AL1758" s="15">
        <f t="shared" si="4607"/>
        <v>0</v>
      </c>
      <c r="AM1758" s="15">
        <f t="shared" si="4608"/>
        <v>0</v>
      </c>
    </row>
    <row r="1759" spans="1:39" outlineLevel="2">
      <c r="A1759" s="11">
        <f>ROW()</f>
        <v>1759</v>
      </c>
      <c r="C1759" s="6" t="s">
        <v>1</v>
      </c>
      <c r="D1759" s="39"/>
      <c r="E1759" s="39"/>
      <c r="F1759" s="39"/>
      <c r="G1759" s="39"/>
      <c r="H1759" s="39"/>
      <c r="I1759" s="39"/>
      <c r="J1759" s="39"/>
      <c r="K1759" s="39"/>
      <c r="L1759" s="39"/>
      <c r="M1759" s="39"/>
      <c r="N1759" s="39"/>
      <c r="O1759" s="39"/>
      <c r="P1759" s="39"/>
      <c r="Q1759" s="39"/>
      <c r="R1759" s="39"/>
      <c r="S1759" s="39"/>
      <c r="T1759" s="39"/>
      <c r="U1759" s="39"/>
      <c r="V1759" s="9">
        <f t="shared" ref="V1759" si="4617">SUM(V1746:V1758)</f>
        <v>0</v>
      </c>
      <c r="W1759" s="9">
        <f t="shared" ref="W1759" si="4618">SUM(W1746:W1758)</f>
        <v>20.774203834611107</v>
      </c>
      <c r="X1759" s="9">
        <f t="shared" ref="X1759" si="4619">SUM(X1746:X1758)</f>
        <v>19.729018738239585</v>
      </c>
      <c r="Y1759" s="9">
        <f t="shared" ref="Y1759" si="4620">SUM(Y1746:Y1758)</f>
        <v>18.683833641868066</v>
      </c>
      <c r="Z1759" s="9">
        <f t="shared" ref="Z1759" si="4621">SUM(Z1746:Z1758)</f>
        <v>17.638648545496547</v>
      </c>
      <c r="AA1759" s="9">
        <f t="shared" ref="AA1759" si="4622">SUM(AA1746:AA1758)</f>
        <v>16.593463449125025</v>
      </c>
      <c r="AB1759" s="9">
        <f t="shared" ref="AB1759" si="4623">SUM(AB1746:AB1758)</f>
        <v>15.548278352753506</v>
      </c>
      <c r="AC1759" s="9">
        <f t="shared" ref="AC1759:AG1759" si="4624">SUM(AC1746:AC1758)</f>
        <v>14.503093256381986</v>
      </c>
      <c r="AD1759" s="9">
        <f t="shared" si="4624"/>
        <v>13.457908160010465</v>
      </c>
      <c r="AE1759" s="9">
        <f t="shared" si="4624"/>
        <v>12.412723063638945</v>
      </c>
      <c r="AF1759" s="9">
        <f t="shared" si="4624"/>
        <v>11.367537967267426</v>
      </c>
      <c r="AG1759" s="9">
        <f t="shared" si="4624"/>
        <v>10.322352870895903</v>
      </c>
      <c r="AH1759" s="9">
        <f t="shared" ref="AH1759:AM1759" si="4625">SUM(AH1746:AH1758)</f>
        <v>9.2771677745243846</v>
      </c>
      <c r="AI1759" s="9">
        <f t="shared" si="4625"/>
        <v>8.231982678152864</v>
      </c>
      <c r="AJ1759" s="9">
        <f t="shared" si="4625"/>
        <v>7.1867975817813416</v>
      </c>
      <c r="AK1759" s="9">
        <f t="shared" si="4625"/>
        <v>6.141612485409822</v>
      </c>
      <c r="AL1759" s="9">
        <f t="shared" si="4625"/>
        <v>5.0964273890383005</v>
      </c>
      <c r="AM1759" s="9">
        <f t="shared" si="4625"/>
        <v>4.1148670471053945</v>
      </c>
    </row>
    <row r="1760" spans="1:39" outlineLevel="2">
      <c r="A1760" s="11">
        <f>ROW()</f>
        <v>1760</v>
      </c>
      <c r="B1760" s="343" t="s">
        <v>31</v>
      </c>
      <c r="D1760" s="39"/>
      <c r="E1760" s="39"/>
      <c r="F1760" s="39"/>
      <c r="G1760" s="39"/>
      <c r="H1760" s="39"/>
      <c r="I1760" s="39"/>
      <c r="J1760" s="39"/>
      <c r="K1760" s="39"/>
      <c r="L1760" s="39"/>
      <c r="M1760" s="39"/>
      <c r="N1760" s="39"/>
      <c r="O1760" s="39"/>
      <c r="P1760" s="39"/>
      <c r="Q1760" s="39"/>
      <c r="R1760" s="39"/>
      <c r="S1760" s="39"/>
      <c r="T1760" s="39"/>
      <c r="U1760" s="39"/>
      <c r="V1760" s="39"/>
      <c r="W1760" s="39"/>
      <c r="X1760" s="39"/>
      <c r="Y1760" s="39"/>
      <c r="Z1760" s="39"/>
      <c r="AA1760" s="39"/>
      <c r="AB1760" s="39"/>
      <c r="AC1760" s="39"/>
      <c r="AD1760" s="39"/>
      <c r="AE1760" s="39"/>
      <c r="AF1760" s="39"/>
      <c r="AG1760" s="39"/>
      <c r="AH1760" s="39"/>
      <c r="AI1760" s="39"/>
      <c r="AJ1760" s="39"/>
      <c r="AK1760" s="39"/>
      <c r="AL1760" s="39"/>
      <c r="AM1760" s="39"/>
    </row>
    <row r="1761" spans="1:39" outlineLevel="2">
      <c r="A1761" s="11">
        <f>ROW()</f>
        <v>1761</v>
      </c>
      <c r="C1761" s="6" t="s">
        <v>2</v>
      </c>
      <c r="D1761" s="39"/>
      <c r="E1761" s="39"/>
      <c r="F1761" s="39"/>
      <c r="G1761" s="39"/>
      <c r="H1761" s="39"/>
      <c r="I1761" s="39"/>
      <c r="J1761" s="39"/>
      <c r="K1761" s="39"/>
      <c r="L1761" s="39"/>
      <c r="M1761" s="39"/>
      <c r="N1761" s="39"/>
      <c r="O1761" s="39"/>
      <c r="P1761" s="39"/>
      <c r="Q1761" s="39"/>
      <c r="R1761" s="39"/>
      <c r="S1761" s="39"/>
      <c r="T1761" s="39"/>
      <c r="U1761" s="39"/>
      <c r="V1761" s="9">
        <f>V$262</f>
        <v>4.6914845910357874</v>
      </c>
      <c r="W1761" s="39"/>
      <c r="X1761" s="39"/>
      <c r="Y1761" s="39"/>
      <c r="Z1761" s="39"/>
      <c r="AA1761" s="39"/>
      <c r="AB1761" s="39"/>
      <c r="AC1761" s="39"/>
      <c r="AD1761" s="39"/>
      <c r="AE1761" s="39"/>
      <c r="AF1761" s="39"/>
      <c r="AG1761" s="39"/>
      <c r="AH1761" s="39"/>
      <c r="AI1761" s="39"/>
      <c r="AJ1761" s="39"/>
      <c r="AK1761" s="39"/>
      <c r="AL1761" s="39"/>
      <c r="AM1761" s="39"/>
    </row>
    <row r="1762" spans="1:39" outlineLevel="2">
      <c r="A1762" s="11">
        <f>ROW()</f>
        <v>1762</v>
      </c>
      <c r="C1762" s="6" t="s">
        <v>3</v>
      </c>
      <c r="D1762" s="39"/>
      <c r="E1762" s="39"/>
      <c r="F1762" s="39"/>
      <c r="G1762" s="39"/>
      <c r="H1762" s="39"/>
      <c r="I1762" s="39"/>
      <c r="J1762" s="39"/>
      <c r="K1762" s="39"/>
      <c r="L1762" s="39"/>
      <c r="M1762" s="39"/>
      <c r="N1762" s="39"/>
      <c r="O1762" s="39"/>
      <c r="P1762" s="39"/>
      <c r="Q1762" s="39"/>
      <c r="R1762" s="39"/>
      <c r="S1762" s="39"/>
      <c r="T1762" s="39"/>
      <c r="U1762" s="39"/>
      <c r="V1762" s="9">
        <f>V$263</f>
        <v>5.5532058264796307</v>
      </c>
      <c r="W1762" s="39"/>
      <c r="X1762" s="39"/>
      <c r="Y1762" s="39"/>
      <c r="Z1762" s="39"/>
      <c r="AA1762" s="39"/>
      <c r="AB1762" s="39"/>
      <c r="AC1762" s="39"/>
      <c r="AD1762" s="39"/>
      <c r="AE1762" s="39"/>
      <c r="AF1762" s="39"/>
      <c r="AG1762" s="39"/>
      <c r="AH1762" s="39"/>
      <c r="AI1762" s="39"/>
      <c r="AJ1762" s="39"/>
      <c r="AK1762" s="39"/>
      <c r="AL1762" s="39"/>
      <c r="AM1762" s="39"/>
    </row>
    <row r="1763" spans="1:39" outlineLevel="2">
      <c r="A1763" s="11">
        <f>ROW()</f>
        <v>1763</v>
      </c>
      <c r="C1763" s="6" t="s">
        <v>4</v>
      </c>
      <c r="D1763" s="39"/>
      <c r="E1763" s="39"/>
      <c r="F1763" s="39"/>
      <c r="G1763" s="39"/>
      <c r="H1763" s="39"/>
      <c r="I1763" s="39"/>
      <c r="J1763" s="39"/>
      <c r="K1763" s="39"/>
      <c r="L1763" s="39"/>
      <c r="M1763" s="39"/>
      <c r="N1763" s="39"/>
      <c r="O1763" s="39"/>
      <c r="P1763" s="39"/>
      <c r="Q1763" s="39"/>
      <c r="R1763" s="39"/>
      <c r="S1763" s="39"/>
      <c r="T1763" s="39"/>
      <c r="U1763" s="39"/>
      <c r="V1763" s="9">
        <f>V$264</f>
        <v>0.95437131657921159</v>
      </c>
      <c r="W1763" s="39"/>
      <c r="X1763" s="39"/>
      <c r="Y1763" s="39"/>
      <c r="Z1763" s="39"/>
      <c r="AA1763" s="39"/>
      <c r="AB1763" s="39"/>
      <c r="AC1763" s="39"/>
      <c r="AD1763" s="39"/>
      <c r="AE1763" s="39"/>
      <c r="AF1763" s="39"/>
      <c r="AG1763" s="39"/>
      <c r="AH1763" s="39"/>
      <c r="AI1763" s="39"/>
      <c r="AJ1763" s="39"/>
      <c r="AK1763" s="39"/>
      <c r="AL1763" s="39"/>
      <c r="AM1763" s="39"/>
    </row>
    <row r="1764" spans="1:39" outlineLevel="2">
      <c r="A1764" s="11">
        <f>ROW()</f>
        <v>1764</v>
      </c>
      <c r="C1764" s="6" t="s">
        <v>5</v>
      </c>
      <c r="D1764" s="39"/>
      <c r="E1764" s="39"/>
      <c r="F1764" s="39"/>
      <c r="G1764" s="39"/>
      <c r="H1764" s="39"/>
      <c r="I1764" s="39"/>
      <c r="J1764" s="39"/>
      <c r="K1764" s="39"/>
      <c r="L1764" s="39"/>
      <c r="M1764" s="39"/>
      <c r="N1764" s="39"/>
      <c r="O1764" s="39"/>
      <c r="P1764" s="39"/>
      <c r="Q1764" s="39"/>
      <c r="R1764" s="39"/>
      <c r="S1764" s="39"/>
      <c r="T1764" s="39"/>
      <c r="U1764" s="39"/>
      <c r="V1764" s="9">
        <f>V$265</f>
        <v>8.2917760666417131</v>
      </c>
      <c r="W1764" s="39"/>
      <c r="X1764" s="39"/>
      <c r="Y1764" s="39"/>
      <c r="Z1764" s="39"/>
      <c r="AA1764" s="39"/>
      <c r="AB1764" s="39"/>
      <c r="AC1764" s="39"/>
      <c r="AD1764" s="39"/>
      <c r="AE1764" s="39"/>
      <c r="AF1764" s="39"/>
      <c r="AG1764" s="39"/>
      <c r="AH1764" s="39"/>
      <c r="AI1764" s="39"/>
      <c r="AJ1764" s="39"/>
      <c r="AK1764" s="39"/>
      <c r="AL1764" s="39"/>
      <c r="AM1764" s="39"/>
    </row>
    <row r="1765" spans="1:39" outlineLevel="2">
      <c r="A1765" s="11">
        <f>ROW()</f>
        <v>1765</v>
      </c>
      <c r="C1765" s="6" t="s">
        <v>473</v>
      </c>
      <c r="D1765" s="39"/>
      <c r="E1765" s="39"/>
      <c r="F1765" s="39"/>
      <c r="G1765" s="39"/>
      <c r="H1765" s="39"/>
      <c r="I1765" s="39"/>
      <c r="J1765" s="39"/>
      <c r="K1765" s="39"/>
      <c r="L1765" s="39"/>
      <c r="M1765" s="39"/>
      <c r="N1765" s="39"/>
      <c r="O1765" s="39"/>
      <c r="P1765" s="39"/>
      <c r="Q1765" s="39"/>
      <c r="R1765" s="39"/>
      <c r="S1765" s="39"/>
      <c r="T1765" s="39"/>
      <c r="U1765" s="39"/>
      <c r="V1765" s="9">
        <f>V$266</f>
        <v>0</v>
      </c>
      <c r="W1765" s="39"/>
      <c r="X1765" s="39"/>
      <c r="Y1765" s="39"/>
      <c r="Z1765" s="39"/>
      <c r="AA1765" s="39"/>
      <c r="AB1765" s="39"/>
      <c r="AC1765" s="39"/>
      <c r="AD1765" s="39"/>
      <c r="AE1765" s="39"/>
      <c r="AF1765" s="39"/>
      <c r="AG1765" s="39"/>
      <c r="AH1765" s="39"/>
      <c r="AI1765" s="39"/>
      <c r="AJ1765" s="39"/>
      <c r="AK1765" s="39"/>
      <c r="AL1765" s="39"/>
      <c r="AM1765" s="39"/>
    </row>
    <row r="1766" spans="1:39" outlineLevel="2">
      <c r="A1766" s="11">
        <f>ROW()</f>
        <v>1766</v>
      </c>
      <c r="C1766" s="6" t="s">
        <v>474</v>
      </c>
      <c r="D1766" s="39"/>
      <c r="E1766" s="39"/>
      <c r="F1766" s="39"/>
      <c r="G1766" s="39"/>
      <c r="H1766" s="39"/>
      <c r="I1766" s="39"/>
      <c r="J1766" s="39"/>
      <c r="K1766" s="39"/>
      <c r="L1766" s="39"/>
      <c r="M1766" s="39"/>
      <c r="N1766" s="39"/>
      <c r="O1766" s="39"/>
      <c r="P1766" s="39"/>
      <c r="Q1766" s="39"/>
      <c r="R1766" s="39"/>
      <c r="S1766" s="39"/>
      <c r="T1766" s="39"/>
      <c r="U1766" s="39"/>
      <c r="V1766" s="9">
        <f>V$267</f>
        <v>0</v>
      </c>
      <c r="W1766" s="39"/>
      <c r="X1766" s="39"/>
      <c r="Y1766" s="39"/>
      <c r="Z1766" s="39"/>
      <c r="AA1766" s="39"/>
      <c r="AB1766" s="39"/>
      <c r="AC1766" s="39"/>
      <c r="AD1766" s="39"/>
      <c r="AE1766" s="39"/>
      <c r="AF1766" s="39"/>
      <c r="AG1766" s="39"/>
      <c r="AH1766" s="39"/>
      <c r="AI1766" s="39"/>
      <c r="AJ1766" s="39"/>
      <c r="AK1766" s="39"/>
      <c r="AL1766" s="39"/>
      <c r="AM1766" s="39"/>
    </row>
    <row r="1767" spans="1:39" outlineLevel="2">
      <c r="A1767" s="11">
        <f>ROW()</f>
        <v>1767</v>
      </c>
      <c r="C1767" s="6" t="s">
        <v>477</v>
      </c>
      <c r="D1767" s="39"/>
      <c r="E1767" s="39"/>
      <c r="F1767" s="39"/>
      <c r="G1767" s="39"/>
      <c r="H1767" s="39"/>
      <c r="I1767" s="39"/>
      <c r="J1767" s="39"/>
      <c r="K1767" s="39"/>
      <c r="L1767" s="39"/>
      <c r="M1767" s="39"/>
      <c r="N1767" s="39"/>
      <c r="O1767" s="39"/>
      <c r="P1767" s="39"/>
      <c r="Q1767" s="39"/>
      <c r="R1767" s="39"/>
      <c r="S1767" s="39"/>
      <c r="T1767" s="39"/>
      <c r="U1767" s="39"/>
      <c r="V1767" s="9">
        <f>V$268</f>
        <v>0</v>
      </c>
      <c r="W1767" s="39"/>
      <c r="X1767" s="39"/>
      <c r="Y1767" s="39"/>
      <c r="Z1767" s="39"/>
      <c r="AA1767" s="39"/>
      <c r="AB1767" s="39"/>
      <c r="AC1767" s="39"/>
      <c r="AD1767" s="39"/>
      <c r="AE1767" s="39"/>
      <c r="AF1767" s="39"/>
      <c r="AG1767" s="39"/>
      <c r="AH1767" s="39"/>
      <c r="AI1767" s="39"/>
      <c r="AJ1767" s="39"/>
      <c r="AK1767" s="39"/>
      <c r="AL1767" s="39"/>
      <c r="AM1767" s="39"/>
    </row>
    <row r="1768" spans="1:39" outlineLevel="2">
      <c r="A1768" s="11">
        <f>ROW()</f>
        <v>1768</v>
      </c>
      <c r="C1768" s="6" t="s">
        <v>511</v>
      </c>
      <c r="D1768" s="39"/>
      <c r="E1768" s="39"/>
      <c r="F1768" s="39"/>
      <c r="G1768" s="39"/>
      <c r="H1768" s="39"/>
      <c r="I1768" s="39"/>
      <c r="J1768" s="39"/>
      <c r="K1768" s="39"/>
      <c r="L1768" s="39"/>
      <c r="M1768" s="39"/>
      <c r="N1768" s="39"/>
      <c r="O1768" s="39"/>
      <c r="P1768" s="39"/>
      <c r="Q1768" s="39"/>
      <c r="R1768" s="39"/>
      <c r="S1768" s="39"/>
      <c r="T1768" s="39"/>
      <c r="U1768" s="39"/>
      <c r="V1768" s="9">
        <f>V$269</f>
        <v>1.0947403545009966</v>
      </c>
      <c r="W1768" s="39"/>
      <c r="X1768" s="39"/>
      <c r="Y1768" s="39"/>
      <c r="Z1768" s="39"/>
      <c r="AA1768" s="39"/>
      <c r="AB1768" s="39"/>
      <c r="AC1768" s="39"/>
      <c r="AD1768" s="39"/>
      <c r="AE1768" s="39"/>
      <c r="AF1768" s="39"/>
      <c r="AG1768" s="39"/>
      <c r="AH1768" s="39"/>
      <c r="AI1768" s="39"/>
      <c r="AJ1768" s="39"/>
      <c r="AK1768" s="39"/>
      <c r="AL1768" s="39"/>
      <c r="AM1768" s="39"/>
    </row>
    <row r="1769" spans="1:39" outlineLevel="2">
      <c r="A1769" s="11">
        <f>ROW()</f>
        <v>1769</v>
      </c>
      <c r="C1769" s="6" t="s">
        <v>655</v>
      </c>
      <c r="D1769" s="39"/>
      <c r="E1769" s="39"/>
      <c r="F1769" s="39"/>
      <c r="G1769" s="39"/>
      <c r="H1769" s="39"/>
      <c r="I1769" s="39"/>
      <c r="J1769" s="39"/>
      <c r="K1769" s="39"/>
      <c r="L1769" s="39"/>
      <c r="M1769" s="39"/>
      <c r="N1769" s="39"/>
      <c r="O1769" s="39"/>
      <c r="P1769" s="39"/>
      <c r="Q1769" s="39"/>
      <c r="R1769" s="39"/>
      <c r="S1769" s="39"/>
      <c r="T1769" s="39"/>
      <c r="U1769" s="39"/>
      <c r="V1769" s="9">
        <f>V$270</f>
        <v>0</v>
      </c>
      <c r="W1769" s="39"/>
      <c r="X1769" s="39"/>
      <c r="Y1769" s="39"/>
      <c r="Z1769" s="39"/>
      <c r="AA1769" s="39"/>
      <c r="AB1769" s="39"/>
      <c r="AC1769" s="39"/>
      <c r="AD1769" s="39"/>
      <c r="AE1769" s="39"/>
      <c r="AF1769" s="39"/>
      <c r="AG1769" s="39"/>
      <c r="AH1769" s="39"/>
      <c r="AI1769" s="39"/>
      <c r="AJ1769" s="39"/>
      <c r="AK1769" s="39"/>
      <c r="AL1769" s="39"/>
      <c r="AM1769" s="39"/>
    </row>
    <row r="1770" spans="1:39" outlineLevel="2">
      <c r="A1770" s="11">
        <f>ROW()</f>
        <v>1770</v>
      </c>
      <c r="C1770" s="6" t="s">
        <v>656</v>
      </c>
      <c r="D1770" s="39"/>
      <c r="E1770" s="39"/>
      <c r="F1770" s="39"/>
      <c r="G1770" s="39"/>
      <c r="H1770" s="39"/>
      <c r="I1770" s="39"/>
      <c r="J1770" s="39"/>
      <c r="K1770" s="39"/>
      <c r="L1770" s="39"/>
      <c r="M1770" s="39"/>
      <c r="N1770" s="39"/>
      <c r="O1770" s="39"/>
      <c r="P1770" s="39"/>
      <c r="Q1770" s="39"/>
      <c r="R1770" s="39"/>
      <c r="S1770" s="39"/>
      <c r="T1770" s="39"/>
      <c r="U1770" s="39"/>
      <c r="V1770" s="9"/>
      <c r="W1770" s="39"/>
      <c r="X1770" s="39"/>
      <c r="Y1770" s="39"/>
      <c r="Z1770" s="39"/>
      <c r="AA1770" s="39"/>
      <c r="AB1770" s="39"/>
      <c r="AC1770" s="39"/>
      <c r="AD1770" s="39"/>
      <c r="AE1770" s="39"/>
      <c r="AF1770" s="39"/>
      <c r="AG1770" s="39"/>
      <c r="AH1770" s="39"/>
      <c r="AI1770" s="39"/>
      <c r="AJ1770" s="39"/>
      <c r="AK1770" s="39"/>
      <c r="AL1770" s="39"/>
      <c r="AM1770" s="39"/>
    </row>
    <row r="1771" spans="1:39" outlineLevel="2">
      <c r="A1771" s="11">
        <f>ROW()</f>
        <v>1771</v>
      </c>
      <c r="C1771" s="6" t="s">
        <v>667</v>
      </c>
      <c r="D1771" s="39"/>
      <c r="E1771" s="39"/>
      <c r="F1771" s="39"/>
      <c r="G1771" s="39"/>
      <c r="H1771" s="39"/>
      <c r="I1771" s="39"/>
      <c r="J1771" s="39"/>
      <c r="K1771" s="39"/>
      <c r="L1771" s="39"/>
      <c r="M1771" s="39"/>
      <c r="N1771" s="39"/>
      <c r="O1771" s="39"/>
      <c r="P1771" s="39"/>
      <c r="Q1771" s="39"/>
      <c r="R1771" s="39"/>
      <c r="S1771" s="39"/>
      <c r="T1771" s="39"/>
      <c r="U1771" s="39"/>
      <c r="V1771" s="9"/>
      <c r="W1771" s="39"/>
      <c r="X1771" s="39"/>
      <c r="Y1771" s="39"/>
      <c r="Z1771" s="39"/>
      <c r="AA1771" s="39"/>
      <c r="AB1771" s="39"/>
      <c r="AC1771" s="39"/>
      <c r="AD1771" s="39"/>
      <c r="AE1771" s="39"/>
      <c r="AF1771" s="39"/>
      <c r="AG1771" s="39"/>
      <c r="AH1771" s="39"/>
      <c r="AI1771" s="39"/>
      <c r="AJ1771" s="39"/>
      <c r="AK1771" s="39"/>
      <c r="AL1771" s="39"/>
      <c r="AM1771" s="39"/>
    </row>
    <row r="1772" spans="1:39" outlineLevel="2">
      <c r="A1772" s="11">
        <f>ROW()</f>
        <v>1772</v>
      </c>
      <c r="C1772" s="6" t="s">
        <v>212</v>
      </c>
      <c r="D1772" s="39"/>
      <c r="E1772" s="39"/>
      <c r="F1772" s="39"/>
      <c r="G1772" s="39"/>
      <c r="H1772" s="39"/>
      <c r="I1772" s="39"/>
      <c r="J1772" s="39"/>
      <c r="K1772" s="39"/>
      <c r="L1772" s="39"/>
      <c r="M1772" s="39"/>
      <c r="N1772" s="39"/>
      <c r="O1772" s="39"/>
      <c r="P1772" s="39"/>
      <c r="Q1772" s="39"/>
      <c r="R1772" s="39"/>
      <c r="S1772" s="39"/>
      <c r="T1772" s="39"/>
      <c r="U1772" s="39"/>
      <c r="V1772" s="9">
        <f>V$273</f>
        <v>0.18862567937376898</v>
      </c>
      <c r="W1772" s="39"/>
      <c r="X1772" s="39"/>
      <c r="Y1772" s="39"/>
      <c r="Z1772" s="39"/>
      <c r="AA1772" s="39"/>
      <c r="AB1772" s="39"/>
      <c r="AC1772" s="39"/>
      <c r="AD1772" s="39"/>
      <c r="AE1772" s="39"/>
      <c r="AF1772" s="39"/>
      <c r="AG1772" s="39"/>
      <c r="AH1772" s="39"/>
      <c r="AI1772" s="39"/>
      <c r="AJ1772" s="39"/>
      <c r="AK1772" s="39"/>
      <c r="AL1772" s="39"/>
      <c r="AM1772" s="39"/>
    </row>
    <row r="1773" spans="1:39" outlineLevel="2">
      <c r="A1773" s="11">
        <f>ROW()</f>
        <v>1773</v>
      </c>
      <c r="C1773" s="30" t="s">
        <v>362</v>
      </c>
      <c r="D1773" s="90"/>
      <c r="E1773" s="90"/>
      <c r="F1773" s="90"/>
      <c r="G1773" s="90"/>
      <c r="H1773" s="90"/>
      <c r="I1773" s="90"/>
      <c r="J1773" s="90"/>
      <c r="K1773" s="90"/>
      <c r="L1773" s="90"/>
      <c r="M1773" s="90"/>
      <c r="N1773" s="90"/>
      <c r="O1773" s="90"/>
      <c r="P1773" s="90"/>
      <c r="Q1773" s="90"/>
      <c r="R1773" s="90"/>
      <c r="S1773" s="90"/>
      <c r="T1773" s="90"/>
      <c r="U1773" s="90"/>
      <c r="V1773" s="15">
        <f>V$274</f>
        <v>0</v>
      </c>
      <c r="W1773" s="90"/>
      <c r="X1773" s="90"/>
      <c r="Y1773" s="90"/>
      <c r="Z1773" s="90"/>
      <c r="AA1773" s="90"/>
      <c r="AB1773" s="90"/>
      <c r="AC1773" s="90"/>
      <c r="AD1773" s="90"/>
      <c r="AE1773" s="90"/>
      <c r="AF1773" s="90"/>
      <c r="AG1773" s="90"/>
      <c r="AH1773" s="90"/>
      <c r="AI1773" s="90"/>
      <c r="AJ1773" s="90"/>
      <c r="AK1773" s="90"/>
      <c r="AL1773" s="90"/>
      <c r="AM1773" s="90"/>
    </row>
    <row r="1774" spans="1:39" outlineLevel="2">
      <c r="A1774" s="11">
        <f>ROW()</f>
        <v>1774</v>
      </c>
      <c r="C1774" s="6" t="s">
        <v>1</v>
      </c>
      <c r="D1774" s="39"/>
      <c r="E1774" s="39"/>
      <c r="F1774" s="39"/>
      <c r="G1774" s="39"/>
      <c r="H1774" s="39"/>
      <c r="I1774" s="39"/>
      <c r="J1774" s="39"/>
      <c r="K1774" s="39"/>
      <c r="L1774" s="39"/>
      <c r="M1774" s="39"/>
      <c r="N1774" s="39"/>
      <c r="O1774" s="39"/>
      <c r="P1774" s="39"/>
      <c r="Q1774" s="39"/>
      <c r="R1774" s="39"/>
      <c r="S1774" s="39"/>
      <c r="T1774" s="39"/>
      <c r="U1774" s="39"/>
      <c r="V1774" s="9">
        <f t="shared" ref="V1774" si="4626">SUM(V1761:V1773)</f>
        <v>20.774203834611107</v>
      </c>
      <c r="W1774" s="39"/>
      <c r="X1774" s="39"/>
      <c r="Y1774" s="39"/>
      <c r="Z1774" s="39"/>
      <c r="AA1774" s="39"/>
      <c r="AB1774" s="39"/>
      <c r="AC1774" s="39"/>
      <c r="AD1774" s="39"/>
      <c r="AE1774" s="39"/>
      <c r="AF1774" s="39"/>
      <c r="AG1774" s="39"/>
      <c r="AH1774" s="39"/>
      <c r="AI1774" s="39"/>
      <c r="AJ1774" s="39"/>
      <c r="AK1774" s="39"/>
      <c r="AL1774" s="39"/>
      <c r="AM1774" s="39"/>
    </row>
    <row r="1775" spans="1:39" outlineLevel="2">
      <c r="A1775" s="11">
        <f>ROW()</f>
        <v>1775</v>
      </c>
      <c r="B1775" s="343" t="s">
        <v>657</v>
      </c>
      <c r="D1775" s="39"/>
      <c r="E1775" s="39"/>
      <c r="G1775" s="39"/>
      <c r="H1775" s="39"/>
      <c r="I1775" s="39"/>
      <c r="J1775" s="39"/>
      <c r="K1775" s="39"/>
      <c r="L1775" s="39"/>
      <c r="M1775" s="39"/>
      <c r="N1775" s="39"/>
      <c r="O1775" s="39"/>
      <c r="P1775" s="39"/>
      <c r="Q1775" s="39"/>
      <c r="R1775" s="39"/>
      <c r="S1775" s="39"/>
      <c r="T1775" s="39"/>
      <c r="U1775" s="39"/>
      <c r="V1775" s="39"/>
      <c r="W1775" s="39"/>
      <c r="X1775" s="39"/>
      <c r="Y1775" s="39"/>
      <c r="Z1775" s="39"/>
      <c r="AA1775" s="39"/>
      <c r="AB1775" s="39"/>
      <c r="AD1775" s="39"/>
      <c r="AE1775" s="39"/>
      <c r="AF1775" s="39"/>
      <c r="AG1775" s="39"/>
    </row>
    <row r="1776" spans="1:39" outlineLevel="2">
      <c r="A1776" s="11">
        <f>ROW()</f>
        <v>1776</v>
      </c>
      <c r="C1776" s="6" t="s">
        <v>2</v>
      </c>
      <c r="D1776" s="39"/>
      <c r="E1776" s="39"/>
      <c r="F1776" s="31"/>
      <c r="G1776" s="39"/>
      <c r="H1776" s="39"/>
      <c r="I1776" s="39"/>
      <c r="J1776" s="39"/>
      <c r="K1776" s="39"/>
      <c r="L1776" s="39"/>
      <c r="M1776" s="39"/>
      <c r="N1776" s="39"/>
      <c r="O1776" s="39"/>
      <c r="P1776" s="39"/>
      <c r="Q1776" s="39"/>
      <c r="R1776" s="39"/>
      <c r="S1776" s="39"/>
      <c r="T1776" s="39"/>
      <c r="U1776" s="39"/>
      <c r="V1776" s="39"/>
      <c r="W1776" s="13">
        <f>-Inputs!W1894</f>
        <v>0</v>
      </c>
      <c r="X1776" s="13">
        <f>-Inputs!X1894</f>
        <v>0</v>
      </c>
      <c r="Y1776" s="13">
        <f>-Inputs!Y1894</f>
        <v>0</v>
      </c>
      <c r="Z1776" s="13">
        <f>-Inputs!Z1894</f>
        <v>0</v>
      </c>
      <c r="AA1776" s="13">
        <f>-Inputs!AA1894</f>
        <v>0</v>
      </c>
      <c r="AB1776" s="13">
        <f>-Inputs!AB1894</f>
        <v>0</v>
      </c>
      <c r="AC1776" s="13">
        <f>-Inputs!AC1894</f>
        <v>0</v>
      </c>
      <c r="AD1776" s="13">
        <f>-Inputs!AD1894</f>
        <v>0</v>
      </c>
      <c r="AE1776" s="13">
        <f>-Inputs!AE1894</f>
        <v>0</v>
      </c>
      <c r="AF1776" s="13">
        <f>-Inputs!AF1894</f>
        <v>0</v>
      </c>
      <c r="AG1776" s="13">
        <f>-Inputs!AG1894</f>
        <v>0</v>
      </c>
      <c r="AH1776" s="13">
        <f>-Inputs!AH1894</f>
        <v>0</v>
      </c>
      <c r="AI1776" s="13"/>
      <c r="AJ1776" s="13"/>
      <c r="AK1776" s="13"/>
      <c r="AL1776" s="13"/>
      <c r="AM1776" s="13"/>
    </row>
    <row r="1777" spans="1:39" outlineLevel="2">
      <c r="A1777" s="11">
        <f>ROW()</f>
        <v>1777</v>
      </c>
      <c r="C1777" s="6" t="s">
        <v>3</v>
      </c>
      <c r="D1777" s="39"/>
      <c r="E1777" s="39"/>
      <c r="F1777" s="31"/>
      <c r="G1777" s="39"/>
      <c r="H1777" s="39"/>
      <c r="I1777" s="39"/>
      <c r="J1777" s="39"/>
      <c r="K1777" s="39"/>
      <c r="L1777" s="39"/>
      <c r="M1777" s="39"/>
      <c r="N1777" s="39"/>
      <c r="O1777" s="39"/>
      <c r="P1777" s="39"/>
      <c r="Q1777" s="39"/>
      <c r="R1777" s="39"/>
      <c r="S1777" s="39"/>
      <c r="T1777" s="39"/>
      <c r="U1777" s="39"/>
      <c r="V1777" s="39"/>
      <c r="W1777" s="13">
        <f>-Inputs!W1895</f>
        <v>0</v>
      </c>
      <c r="X1777" s="13">
        <f>-Inputs!X1895</f>
        <v>0</v>
      </c>
      <c r="Y1777" s="13">
        <f>-Inputs!Y1895</f>
        <v>0</v>
      </c>
      <c r="Z1777" s="13">
        <f>-Inputs!Z1895</f>
        <v>0</v>
      </c>
      <c r="AA1777" s="13">
        <f>-Inputs!AA1895</f>
        <v>0</v>
      </c>
      <c r="AB1777" s="13">
        <f>-Inputs!AB1895</f>
        <v>0</v>
      </c>
      <c r="AC1777" s="13">
        <f>-Inputs!AC1895</f>
        <v>0</v>
      </c>
      <c r="AD1777" s="13">
        <f>-Inputs!AD1895</f>
        <v>0</v>
      </c>
      <c r="AE1777" s="13">
        <f>-Inputs!AE1895</f>
        <v>0</v>
      </c>
      <c r="AF1777" s="13">
        <f>-Inputs!AF1895</f>
        <v>0</v>
      </c>
      <c r="AG1777" s="13">
        <f>-Inputs!AG1895</f>
        <v>0</v>
      </c>
      <c r="AH1777" s="13">
        <f>-Inputs!AH1895</f>
        <v>0</v>
      </c>
      <c r="AI1777" s="13"/>
      <c r="AJ1777" s="13"/>
      <c r="AK1777" s="13"/>
      <c r="AL1777" s="13"/>
      <c r="AM1777" s="13"/>
    </row>
    <row r="1778" spans="1:39" outlineLevel="2">
      <c r="A1778" s="11">
        <f>ROW()</f>
        <v>1778</v>
      </c>
      <c r="C1778" s="6" t="s">
        <v>4</v>
      </c>
      <c r="D1778" s="39"/>
      <c r="E1778" s="39"/>
      <c r="F1778" s="31"/>
      <c r="G1778" s="39"/>
      <c r="H1778" s="39"/>
      <c r="I1778" s="39"/>
      <c r="J1778" s="39"/>
      <c r="K1778" s="39"/>
      <c r="L1778" s="39"/>
      <c r="M1778" s="39"/>
      <c r="N1778" s="39"/>
      <c r="O1778" s="39"/>
      <c r="P1778" s="39"/>
      <c r="Q1778" s="39"/>
      <c r="R1778" s="39"/>
      <c r="S1778" s="39"/>
      <c r="T1778" s="39"/>
      <c r="U1778" s="39"/>
      <c r="V1778" s="39"/>
      <c r="W1778" s="13">
        <f>-Inputs!W1896</f>
        <v>0</v>
      </c>
      <c r="X1778" s="13">
        <f>-Inputs!X1896</f>
        <v>0</v>
      </c>
      <c r="Y1778" s="13">
        <f>-Inputs!Y1896</f>
        <v>0</v>
      </c>
      <c r="Z1778" s="13">
        <f>-Inputs!Z1896</f>
        <v>0</v>
      </c>
      <c r="AA1778" s="13">
        <f>-Inputs!AA1896</f>
        <v>0</v>
      </c>
      <c r="AB1778" s="13">
        <f>-Inputs!AB1896</f>
        <v>0</v>
      </c>
      <c r="AC1778" s="13">
        <f>-Inputs!AC1896</f>
        <v>0</v>
      </c>
      <c r="AD1778" s="13">
        <f>-Inputs!AD1896</f>
        <v>0</v>
      </c>
      <c r="AE1778" s="13">
        <f>-Inputs!AE1896</f>
        <v>0</v>
      </c>
      <c r="AF1778" s="13">
        <f>-Inputs!AF1896</f>
        <v>0</v>
      </c>
      <c r="AG1778" s="13">
        <f>-Inputs!AG1896</f>
        <v>0</v>
      </c>
      <c r="AH1778" s="13">
        <f>-Inputs!AH1896</f>
        <v>0</v>
      </c>
      <c r="AI1778" s="13"/>
      <c r="AJ1778" s="13"/>
      <c r="AK1778" s="13"/>
      <c r="AL1778" s="13"/>
      <c r="AM1778" s="13"/>
    </row>
    <row r="1779" spans="1:39" outlineLevel="2">
      <c r="A1779" s="11">
        <f>ROW()</f>
        <v>1779</v>
      </c>
      <c r="C1779" s="6" t="s">
        <v>5</v>
      </c>
      <c r="D1779" s="39"/>
      <c r="E1779" s="39"/>
      <c r="F1779" s="31"/>
      <c r="G1779" s="39"/>
      <c r="H1779" s="39"/>
      <c r="I1779" s="39"/>
      <c r="J1779" s="39"/>
      <c r="K1779" s="39"/>
      <c r="L1779" s="39"/>
      <c r="M1779" s="39"/>
      <c r="N1779" s="39"/>
      <c r="O1779" s="39"/>
      <c r="P1779" s="39"/>
      <c r="Q1779" s="39"/>
      <c r="R1779" s="39"/>
      <c r="S1779" s="39"/>
      <c r="T1779" s="39"/>
      <c r="U1779" s="39"/>
      <c r="V1779" s="39"/>
      <c r="W1779" s="13">
        <f>-Inputs!W1897</f>
        <v>0</v>
      </c>
      <c r="X1779" s="13">
        <f>-Inputs!X1897</f>
        <v>0</v>
      </c>
      <c r="Y1779" s="13">
        <f>-Inputs!Y1897</f>
        <v>0</v>
      </c>
      <c r="Z1779" s="13">
        <f>-Inputs!Z1897</f>
        <v>0</v>
      </c>
      <c r="AA1779" s="13">
        <f>-Inputs!AA1897</f>
        <v>0</v>
      </c>
      <c r="AB1779" s="13">
        <f>-Inputs!AB1897</f>
        <v>0</v>
      </c>
      <c r="AC1779" s="13">
        <f>-Inputs!AC1897</f>
        <v>0</v>
      </c>
      <c r="AD1779" s="13">
        <f>-Inputs!AD1897</f>
        <v>0</v>
      </c>
      <c r="AE1779" s="13">
        <f>-Inputs!AE1897</f>
        <v>0</v>
      </c>
      <c r="AF1779" s="13">
        <f>-Inputs!AF1897</f>
        <v>0</v>
      </c>
      <c r="AG1779" s="13">
        <f>-Inputs!AG1897</f>
        <v>0</v>
      </c>
      <c r="AH1779" s="13">
        <f>-Inputs!AH1897</f>
        <v>0</v>
      </c>
      <c r="AI1779" s="13"/>
      <c r="AJ1779" s="13"/>
      <c r="AK1779" s="13"/>
      <c r="AL1779" s="13"/>
      <c r="AM1779" s="13"/>
    </row>
    <row r="1780" spans="1:39" outlineLevel="2">
      <c r="A1780" s="11">
        <f>ROW()</f>
        <v>1780</v>
      </c>
      <c r="C1780" s="6" t="s">
        <v>473</v>
      </c>
      <c r="D1780" s="39"/>
      <c r="E1780" s="39"/>
      <c r="F1780" s="31"/>
      <c r="G1780" s="39"/>
      <c r="H1780" s="39"/>
      <c r="I1780" s="39"/>
      <c r="J1780" s="39"/>
      <c r="K1780" s="39"/>
      <c r="L1780" s="39"/>
      <c r="M1780" s="39"/>
      <c r="N1780" s="39"/>
      <c r="O1780" s="39"/>
      <c r="P1780" s="39"/>
      <c r="Q1780" s="39"/>
      <c r="R1780" s="39"/>
      <c r="S1780" s="39"/>
      <c r="T1780" s="39"/>
      <c r="U1780" s="39"/>
      <c r="V1780" s="39"/>
      <c r="W1780" s="13">
        <f>-Inputs!W1898</f>
        <v>0</v>
      </c>
      <c r="X1780" s="13">
        <f>-Inputs!X1898</f>
        <v>0</v>
      </c>
      <c r="Y1780" s="13">
        <f>-Inputs!Y1898</f>
        <v>0</v>
      </c>
      <c r="Z1780" s="13">
        <f>-Inputs!Z1898</f>
        <v>0</v>
      </c>
      <c r="AA1780" s="13">
        <f>-Inputs!AA1898</f>
        <v>0</v>
      </c>
      <c r="AB1780" s="13">
        <f>-Inputs!AB1898</f>
        <v>0</v>
      </c>
      <c r="AC1780" s="13">
        <f>-Inputs!AC1898</f>
        <v>0</v>
      </c>
      <c r="AD1780" s="13">
        <f>-Inputs!AD1898</f>
        <v>0</v>
      </c>
      <c r="AE1780" s="13">
        <f>-Inputs!AE1898</f>
        <v>0</v>
      </c>
      <c r="AF1780" s="13">
        <f>-Inputs!AF1898</f>
        <v>0</v>
      </c>
      <c r="AG1780" s="13">
        <f>-Inputs!AG1898</f>
        <v>0</v>
      </c>
      <c r="AH1780" s="13">
        <f>-Inputs!AH1898</f>
        <v>0</v>
      </c>
      <c r="AI1780" s="13"/>
      <c r="AJ1780" s="13"/>
      <c r="AK1780" s="13"/>
      <c r="AL1780" s="13"/>
      <c r="AM1780" s="13"/>
    </row>
    <row r="1781" spans="1:39" outlineLevel="2">
      <c r="A1781" s="11">
        <f>ROW()</f>
        <v>1781</v>
      </c>
      <c r="C1781" s="6" t="s">
        <v>474</v>
      </c>
      <c r="D1781" s="39"/>
      <c r="E1781" s="39"/>
      <c r="F1781" s="31"/>
      <c r="G1781" s="39"/>
      <c r="H1781" s="39"/>
      <c r="I1781" s="39"/>
      <c r="J1781" s="39"/>
      <c r="K1781" s="39"/>
      <c r="L1781" s="39"/>
      <c r="M1781" s="39"/>
      <c r="N1781" s="39"/>
      <c r="O1781" s="39"/>
      <c r="P1781" s="39"/>
      <c r="Q1781" s="39"/>
      <c r="R1781" s="39"/>
      <c r="S1781" s="39"/>
      <c r="T1781" s="39"/>
      <c r="U1781" s="39"/>
      <c r="V1781" s="39"/>
      <c r="W1781" s="13">
        <f>-Inputs!W1899</f>
        <v>0</v>
      </c>
      <c r="X1781" s="13">
        <f>-Inputs!X1899</f>
        <v>0</v>
      </c>
      <c r="Y1781" s="13">
        <f>-Inputs!Y1899</f>
        <v>0</v>
      </c>
      <c r="Z1781" s="13">
        <f>-Inputs!Z1899</f>
        <v>0</v>
      </c>
      <c r="AA1781" s="13">
        <f>-Inputs!AA1899</f>
        <v>0</v>
      </c>
      <c r="AB1781" s="13">
        <f>-Inputs!AB1899</f>
        <v>0</v>
      </c>
      <c r="AC1781" s="13">
        <f>-Inputs!AC1899</f>
        <v>0</v>
      </c>
      <c r="AD1781" s="13">
        <f>-Inputs!AD1899</f>
        <v>0</v>
      </c>
      <c r="AE1781" s="13">
        <f>-Inputs!AE1899</f>
        <v>0</v>
      </c>
      <c r="AF1781" s="13">
        <f>-Inputs!AF1899</f>
        <v>0</v>
      </c>
      <c r="AG1781" s="13">
        <f>-Inputs!AG1899</f>
        <v>0</v>
      </c>
      <c r="AH1781" s="13">
        <f>-Inputs!AH1899</f>
        <v>0</v>
      </c>
      <c r="AI1781" s="13"/>
      <c r="AJ1781" s="13"/>
      <c r="AK1781" s="13"/>
      <c r="AL1781" s="13"/>
      <c r="AM1781" s="13"/>
    </row>
    <row r="1782" spans="1:39" outlineLevel="2">
      <c r="A1782" s="11">
        <f>ROW()</f>
        <v>1782</v>
      </c>
      <c r="C1782" s="6" t="s">
        <v>477</v>
      </c>
      <c r="D1782" s="39"/>
      <c r="E1782" s="39"/>
      <c r="F1782" s="31"/>
      <c r="G1782" s="39"/>
      <c r="H1782" s="39"/>
      <c r="I1782" s="39"/>
      <c r="J1782" s="39"/>
      <c r="K1782" s="39"/>
      <c r="L1782" s="39"/>
      <c r="M1782" s="39"/>
      <c r="N1782" s="39"/>
      <c r="O1782" s="39"/>
      <c r="P1782" s="39"/>
      <c r="Q1782" s="39"/>
      <c r="R1782" s="39"/>
      <c r="S1782" s="39"/>
      <c r="T1782" s="39"/>
      <c r="U1782" s="39"/>
      <c r="V1782" s="39"/>
      <c r="W1782" s="13">
        <f>-Inputs!W1900</f>
        <v>0</v>
      </c>
      <c r="X1782" s="13">
        <f>-Inputs!X1900</f>
        <v>0</v>
      </c>
      <c r="Y1782" s="13">
        <f>-Inputs!Y1900</f>
        <v>0</v>
      </c>
      <c r="Z1782" s="13">
        <f>-Inputs!Z1900</f>
        <v>0</v>
      </c>
      <c r="AA1782" s="13">
        <f>-Inputs!AA1900</f>
        <v>0</v>
      </c>
      <c r="AB1782" s="13">
        <f>-Inputs!AB1900</f>
        <v>0</v>
      </c>
      <c r="AC1782" s="13">
        <f>-Inputs!AC1900</f>
        <v>0</v>
      </c>
      <c r="AD1782" s="13">
        <f>-Inputs!AD1900</f>
        <v>0</v>
      </c>
      <c r="AE1782" s="13">
        <f>-Inputs!AE1900</f>
        <v>0</v>
      </c>
      <c r="AF1782" s="13">
        <f>-Inputs!AF1900</f>
        <v>0</v>
      </c>
      <c r="AG1782" s="13">
        <f>-Inputs!AG1900</f>
        <v>0</v>
      </c>
      <c r="AH1782" s="13">
        <f>-Inputs!AH1900</f>
        <v>0</v>
      </c>
      <c r="AI1782" s="13"/>
      <c r="AJ1782" s="13"/>
      <c r="AK1782" s="13"/>
      <c r="AL1782" s="13"/>
      <c r="AM1782" s="13"/>
    </row>
    <row r="1783" spans="1:39" outlineLevel="2">
      <c r="A1783" s="11">
        <f>ROW()</f>
        <v>1783</v>
      </c>
      <c r="C1783" s="6" t="s">
        <v>511</v>
      </c>
      <c r="D1783" s="39"/>
      <c r="E1783" s="39"/>
      <c r="F1783" s="31"/>
      <c r="G1783" s="39"/>
      <c r="H1783" s="39"/>
      <c r="I1783" s="39"/>
      <c r="J1783" s="39"/>
      <c r="K1783" s="39"/>
      <c r="L1783" s="39"/>
      <c r="M1783" s="39"/>
      <c r="N1783" s="39"/>
      <c r="O1783" s="39"/>
      <c r="P1783" s="39"/>
      <c r="Q1783" s="39"/>
      <c r="R1783" s="39"/>
      <c r="S1783" s="39"/>
      <c r="T1783" s="39"/>
      <c r="U1783" s="39"/>
      <c r="V1783" s="39"/>
      <c r="W1783" s="13">
        <f>-Inputs!W1901</f>
        <v>0</v>
      </c>
      <c r="X1783" s="13">
        <f>-Inputs!X1901</f>
        <v>0</v>
      </c>
      <c r="Y1783" s="13">
        <f>-Inputs!Y1901</f>
        <v>0</v>
      </c>
      <c r="Z1783" s="13">
        <f>-Inputs!Z1901</f>
        <v>0</v>
      </c>
      <c r="AA1783" s="13">
        <f>-Inputs!AA1901</f>
        <v>0</v>
      </c>
      <c r="AB1783" s="13">
        <f>-Inputs!AB1901</f>
        <v>0</v>
      </c>
      <c r="AC1783" s="13">
        <f>-Inputs!AC1901</f>
        <v>0</v>
      </c>
      <c r="AD1783" s="13">
        <f>-Inputs!AD1901</f>
        <v>0</v>
      </c>
      <c r="AE1783" s="13">
        <f>-Inputs!AE1901</f>
        <v>0</v>
      </c>
      <c r="AF1783" s="13">
        <f>-Inputs!AF1901</f>
        <v>0</v>
      </c>
      <c r="AG1783" s="13">
        <f>-Inputs!AG1901</f>
        <v>0</v>
      </c>
      <c r="AH1783" s="13">
        <f>-Inputs!AH1901</f>
        <v>0</v>
      </c>
      <c r="AI1783" s="13"/>
      <c r="AJ1783" s="13"/>
      <c r="AK1783" s="13"/>
      <c r="AL1783" s="13"/>
      <c r="AM1783" s="13"/>
    </row>
    <row r="1784" spans="1:39" outlineLevel="2">
      <c r="A1784" s="11">
        <f>ROW()</f>
        <v>1784</v>
      </c>
      <c r="C1784" s="6" t="s">
        <v>655</v>
      </c>
      <c r="D1784" s="39"/>
      <c r="E1784" s="39"/>
      <c r="F1784" s="31"/>
      <c r="G1784" s="39"/>
      <c r="H1784" s="39"/>
      <c r="I1784" s="39"/>
      <c r="J1784" s="39"/>
      <c r="K1784" s="39"/>
      <c r="L1784" s="39"/>
      <c r="M1784" s="39"/>
      <c r="N1784" s="39"/>
      <c r="O1784" s="39"/>
      <c r="P1784" s="39"/>
      <c r="Q1784" s="39"/>
      <c r="R1784" s="39"/>
      <c r="S1784" s="39"/>
      <c r="T1784" s="39"/>
      <c r="U1784" s="39"/>
      <c r="V1784" s="39"/>
      <c r="W1784" s="13">
        <f>-Inputs!W1902</f>
        <v>0</v>
      </c>
      <c r="X1784" s="13">
        <f>-Inputs!X1902</f>
        <v>0</v>
      </c>
      <c r="Y1784" s="13">
        <f>-Inputs!Y1902</f>
        <v>0</v>
      </c>
      <c r="Z1784" s="13">
        <f>-Inputs!Z1902</f>
        <v>0</v>
      </c>
      <c r="AA1784" s="13">
        <f>-Inputs!AA1902</f>
        <v>0</v>
      </c>
      <c r="AB1784" s="13">
        <f>-Inputs!AB1902</f>
        <v>0</v>
      </c>
      <c r="AC1784" s="13">
        <f>-Inputs!AC1902</f>
        <v>0</v>
      </c>
      <c r="AD1784" s="13">
        <f>-Inputs!AD1902</f>
        <v>0</v>
      </c>
      <c r="AE1784" s="13">
        <f>-Inputs!AE1902</f>
        <v>0</v>
      </c>
      <c r="AF1784" s="13">
        <f>-Inputs!AF1902</f>
        <v>0</v>
      </c>
      <c r="AG1784" s="13">
        <f>-Inputs!AG1902</f>
        <v>0</v>
      </c>
      <c r="AH1784" s="13">
        <f>-Inputs!AH1902</f>
        <v>0</v>
      </c>
      <c r="AI1784" s="13"/>
      <c r="AJ1784" s="13"/>
      <c r="AK1784" s="13"/>
      <c r="AL1784" s="13"/>
      <c r="AM1784" s="13"/>
    </row>
    <row r="1785" spans="1:39" outlineLevel="2">
      <c r="A1785" s="11">
        <f>ROW()</f>
        <v>1785</v>
      </c>
      <c r="C1785" s="6" t="s">
        <v>656</v>
      </c>
      <c r="D1785" s="39"/>
      <c r="E1785" s="39"/>
      <c r="F1785" s="31"/>
      <c r="G1785" s="39"/>
      <c r="H1785" s="39"/>
      <c r="I1785" s="39"/>
      <c r="J1785" s="39"/>
      <c r="K1785" s="39"/>
      <c r="L1785" s="39"/>
      <c r="M1785" s="39"/>
      <c r="N1785" s="39"/>
      <c r="O1785" s="39"/>
      <c r="P1785" s="39"/>
      <c r="Q1785" s="39"/>
      <c r="R1785" s="39"/>
      <c r="S1785" s="39"/>
      <c r="T1785" s="39"/>
      <c r="U1785" s="39"/>
      <c r="V1785" s="39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  <c r="AK1785" s="13"/>
      <c r="AL1785" s="13"/>
      <c r="AM1785" s="13"/>
    </row>
    <row r="1786" spans="1:39" outlineLevel="2">
      <c r="A1786" s="11">
        <f>ROW()</f>
        <v>1786</v>
      </c>
      <c r="C1786" s="6" t="s">
        <v>667</v>
      </c>
      <c r="D1786" s="39"/>
      <c r="E1786" s="39"/>
      <c r="F1786" s="31"/>
      <c r="G1786" s="39"/>
      <c r="H1786" s="39"/>
      <c r="I1786" s="39"/>
      <c r="J1786" s="39"/>
      <c r="K1786" s="39"/>
      <c r="L1786" s="39"/>
      <c r="M1786" s="39"/>
      <c r="N1786" s="39"/>
      <c r="O1786" s="39"/>
      <c r="P1786" s="39"/>
      <c r="Q1786" s="39"/>
      <c r="R1786" s="39"/>
      <c r="S1786" s="39"/>
      <c r="T1786" s="39"/>
      <c r="U1786" s="39"/>
      <c r="V1786" s="39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  <c r="AK1786" s="13"/>
      <c r="AL1786" s="13"/>
      <c r="AM1786" s="13"/>
    </row>
    <row r="1787" spans="1:39" outlineLevel="2">
      <c r="A1787" s="11">
        <f>ROW()</f>
        <v>1787</v>
      </c>
      <c r="C1787" s="6" t="s">
        <v>212</v>
      </c>
      <c r="D1787" s="39"/>
      <c r="E1787" s="39"/>
      <c r="F1787" s="31"/>
      <c r="G1787" s="39"/>
      <c r="H1787" s="39"/>
      <c r="I1787" s="39"/>
      <c r="J1787" s="39"/>
      <c r="K1787" s="39"/>
      <c r="L1787" s="39"/>
      <c r="M1787" s="39"/>
      <c r="N1787" s="39"/>
      <c r="O1787" s="39"/>
      <c r="P1787" s="39"/>
      <c r="Q1787" s="39"/>
      <c r="R1787" s="39"/>
      <c r="S1787" s="39"/>
      <c r="T1787" s="39"/>
      <c r="U1787" s="39"/>
      <c r="V1787" s="39"/>
      <c r="W1787" s="13">
        <f>-Inputs!W1905</f>
        <v>0</v>
      </c>
      <c r="X1787" s="13">
        <f>-Inputs!X1905</f>
        <v>0</v>
      </c>
      <c r="Y1787" s="13">
        <f>-Inputs!Y1905</f>
        <v>0</v>
      </c>
      <c r="Z1787" s="13">
        <f>-Inputs!Z1905</f>
        <v>0</v>
      </c>
      <c r="AA1787" s="13">
        <f>-Inputs!AA1905</f>
        <v>0</v>
      </c>
      <c r="AB1787" s="13">
        <f>-Inputs!AB1905</f>
        <v>0</v>
      </c>
      <c r="AC1787" s="13">
        <f>-Inputs!AC1905</f>
        <v>0</v>
      </c>
      <c r="AD1787" s="13">
        <f>-Inputs!AD1905</f>
        <v>0</v>
      </c>
      <c r="AE1787" s="13">
        <f>-Inputs!AE1905</f>
        <v>0</v>
      </c>
      <c r="AF1787" s="13">
        <f>-Inputs!AF1905</f>
        <v>0</v>
      </c>
      <c r="AG1787" s="13">
        <f>-Inputs!AG1905</f>
        <v>0</v>
      </c>
      <c r="AH1787" s="13">
        <f>-Inputs!AH1905</f>
        <v>0</v>
      </c>
      <c r="AI1787" s="13"/>
      <c r="AJ1787" s="13"/>
      <c r="AK1787" s="13"/>
      <c r="AL1787" s="13"/>
      <c r="AM1787" s="13"/>
    </row>
    <row r="1788" spans="1:39" outlineLevel="2">
      <c r="A1788" s="11">
        <f>ROW()</f>
        <v>1788</v>
      </c>
      <c r="C1788" s="30" t="s">
        <v>362</v>
      </c>
      <c r="D1788" s="90"/>
      <c r="E1788" s="90"/>
      <c r="F1788" s="90"/>
      <c r="G1788" s="90"/>
      <c r="H1788" s="90"/>
      <c r="I1788" s="90"/>
      <c r="J1788" s="90"/>
      <c r="K1788" s="90"/>
      <c r="L1788" s="90"/>
      <c r="M1788" s="90"/>
      <c r="N1788" s="90"/>
      <c r="O1788" s="90"/>
      <c r="P1788" s="90"/>
      <c r="Q1788" s="90"/>
      <c r="R1788" s="90"/>
      <c r="S1788" s="90"/>
      <c r="T1788" s="90"/>
      <c r="U1788" s="90"/>
      <c r="V1788" s="90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  <c r="AK1788" s="13"/>
      <c r="AL1788" s="13"/>
      <c r="AM1788" s="13"/>
    </row>
    <row r="1789" spans="1:39" outlineLevel="2">
      <c r="A1789" s="11">
        <f>ROW()</f>
        <v>1789</v>
      </c>
      <c r="C1789" s="6" t="s">
        <v>1</v>
      </c>
      <c r="D1789" s="39"/>
      <c r="E1789" s="39"/>
      <c r="F1789" s="39"/>
      <c r="G1789" s="39"/>
      <c r="H1789" s="39"/>
      <c r="I1789" s="39"/>
      <c r="J1789" s="39"/>
      <c r="K1789" s="39"/>
      <c r="L1789" s="39"/>
      <c r="M1789" s="39"/>
      <c r="N1789" s="39"/>
      <c r="O1789" s="39"/>
      <c r="P1789" s="39"/>
      <c r="Q1789" s="39"/>
      <c r="R1789" s="39"/>
      <c r="S1789" s="39"/>
      <c r="T1789" s="39"/>
      <c r="U1789" s="39"/>
      <c r="V1789" s="39"/>
      <c r="W1789" s="87">
        <f t="shared" ref="W1789" si="4627">SUM(W1776:W1788)</f>
        <v>0</v>
      </c>
      <c r="X1789" s="87">
        <f t="shared" ref="X1789" si="4628">SUM(X1776:X1788)</f>
        <v>0</v>
      </c>
      <c r="Y1789" s="87">
        <f t="shared" ref="Y1789" si="4629">SUM(Y1776:Y1788)</f>
        <v>0</v>
      </c>
      <c r="Z1789" s="87">
        <f t="shared" ref="Z1789" si="4630">SUM(Z1776:Z1788)</f>
        <v>0</v>
      </c>
      <c r="AA1789" s="87">
        <f t="shared" ref="AA1789" si="4631">SUM(AA1776:AA1788)</f>
        <v>0</v>
      </c>
      <c r="AB1789" s="87">
        <f t="shared" ref="AB1789" si="4632">SUM(AB1776:AB1788)</f>
        <v>0</v>
      </c>
      <c r="AC1789" s="87">
        <f t="shared" ref="AC1789:AG1789" si="4633">SUM(AC1776:AC1788)</f>
        <v>0</v>
      </c>
      <c r="AD1789" s="87">
        <f t="shared" si="4633"/>
        <v>0</v>
      </c>
      <c r="AE1789" s="87">
        <f t="shared" si="4633"/>
        <v>0</v>
      </c>
      <c r="AF1789" s="87">
        <f t="shared" si="4633"/>
        <v>0</v>
      </c>
      <c r="AG1789" s="87">
        <f t="shared" si="4633"/>
        <v>0</v>
      </c>
      <c r="AH1789" s="87">
        <f t="shared" ref="AH1789" si="4634">SUM(AH1776:AH1788)</f>
        <v>0</v>
      </c>
      <c r="AI1789" s="87">
        <f t="shared" ref="AI1789:AM1789" si="4635">SUM(AI1776:AI1788)</f>
        <v>0</v>
      </c>
      <c r="AJ1789" s="87">
        <f t="shared" si="4635"/>
        <v>0</v>
      </c>
      <c r="AK1789" s="87">
        <f t="shared" si="4635"/>
        <v>0</v>
      </c>
      <c r="AL1789" s="87">
        <f t="shared" si="4635"/>
        <v>0</v>
      </c>
      <c r="AM1789" s="87">
        <f t="shared" si="4635"/>
        <v>0</v>
      </c>
    </row>
    <row r="1790" spans="1:39" outlineLevel="2">
      <c r="A1790" s="11">
        <f>ROW()</f>
        <v>1790</v>
      </c>
      <c r="B1790" s="343" t="s">
        <v>6</v>
      </c>
      <c r="D1790" s="39"/>
      <c r="E1790" s="39"/>
      <c r="G1790" s="39"/>
      <c r="H1790" s="39"/>
      <c r="I1790" s="39"/>
      <c r="J1790" s="39"/>
      <c r="K1790" s="39"/>
      <c r="L1790" s="39"/>
      <c r="M1790" s="39"/>
      <c r="N1790" s="39"/>
      <c r="O1790" s="39"/>
      <c r="P1790" s="39"/>
      <c r="Q1790" s="39"/>
      <c r="R1790" s="39"/>
      <c r="S1790" s="39"/>
      <c r="T1790" s="39"/>
      <c r="U1790" s="39"/>
    </row>
    <row r="1791" spans="1:39" outlineLevel="2">
      <c r="A1791" s="11">
        <f>ROW()</f>
        <v>1791</v>
      </c>
      <c r="C1791" s="6" t="s">
        <v>2</v>
      </c>
      <c r="D1791" s="39"/>
      <c r="E1791" s="39"/>
      <c r="G1791" s="39"/>
      <c r="H1791" s="39"/>
      <c r="I1791" s="39"/>
      <c r="J1791" s="39"/>
      <c r="K1791" s="39"/>
      <c r="L1791" s="39"/>
      <c r="M1791" s="39"/>
      <c r="N1791" s="39"/>
      <c r="O1791" s="39"/>
      <c r="P1791" s="39"/>
      <c r="Q1791" s="39"/>
      <c r="R1791" s="39"/>
      <c r="S1791" s="39"/>
      <c r="T1791" s="39"/>
      <c r="U1791" s="39"/>
      <c r="V1791" s="9"/>
      <c r="W1791" s="9">
        <f t="shared" ref="W1791:AC1791" si="4636">IF(AND(W1731&lt;=0,W1746+W1761+W1776&lt;0),-(W1746+W1761+W1776),IF(W1731&lt;=0,0,-MIN(((W1746+W1776)/W1731)*((W1746+W1776)&gt;0),(W1746+W1776))))</f>
        <v>-0.23457422955178936</v>
      </c>
      <c r="X1791" s="9">
        <f t="shared" si="4636"/>
        <v>-0.23457422955178936</v>
      </c>
      <c r="Y1791" s="9">
        <f t="shared" si="4636"/>
        <v>-0.23457422955178936</v>
      </c>
      <c r="Z1791" s="9">
        <f t="shared" si="4636"/>
        <v>-0.23457422955178936</v>
      </c>
      <c r="AA1791" s="9">
        <f t="shared" si="4636"/>
        <v>-0.23457422955178936</v>
      </c>
      <c r="AB1791" s="9">
        <f t="shared" si="4636"/>
        <v>-0.23457422955178936</v>
      </c>
      <c r="AC1791" s="9">
        <f t="shared" si="4636"/>
        <v>-0.23457422955178936</v>
      </c>
      <c r="AD1791" s="9">
        <f t="shared" ref="AD1791:AG1791" si="4637">IF(AND(AD1731&lt;=0,AD1746+AD1761+AD1776&lt;0),-(AD1746+AD1761+AD1776),IF(AD1731&lt;=0,0,-MIN(((AD1746+AD1776)/AD1731)*((AD1746+AD1776)&gt;0),(AD1746+AD1776))))</f>
        <v>-0.23457422955178936</v>
      </c>
      <c r="AE1791" s="9">
        <f t="shared" si="4637"/>
        <v>-0.23457422955178933</v>
      </c>
      <c r="AF1791" s="9">
        <f t="shared" si="4637"/>
        <v>-0.23457422955178933</v>
      </c>
      <c r="AG1791" s="9">
        <f t="shared" si="4637"/>
        <v>-0.23457422955178933</v>
      </c>
      <c r="AH1791" s="9">
        <f t="shared" ref="AH1791" si="4638">IF(AND(AH1731&lt;=0,AH1746+AH1761+AH1776&lt;0),-(AH1746+AH1761+AH1776),IF(AH1731&lt;=0,0,-MIN(((AH1746+AH1776)/AH1731)*((AH1746+AH1776)&gt;0),(AH1746+AH1776))))</f>
        <v>-0.2345742295517893</v>
      </c>
      <c r="AI1791" s="9">
        <f t="shared" ref="AI1791:AM1791" si="4639">IF(AND(AI1731&lt;=0,AI1746+AI1761+AI1776&lt;0),-(AI1746+AI1761+AI1776),IF(AI1731&lt;=0,0,-MIN(((AI1746+AI1776)/AI1731)*((AI1746+AI1776)&gt;0),(AI1746+AI1776))))</f>
        <v>-0.2345742295517893</v>
      </c>
      <c r="AJ1791" s="9">
        <f t="shared" si="4639"/>
        <v>-0.23457422955178928</v>
      </c>
      <c r="AK1791" s="9">
        <f t="shared" si="4639"/>
        <v>-0.2345742295517893</v>
      </c>
      <c r="AL1791" s="9">
        <f t="shared" si="4639"/>
        <v>-0.23457422955178933</v>
      </c>
      <c r="AM1791" s="9">
        <f t="shared" si="4639"/>
        <v>-0.23457422955178933</v>
      </c>
    </row>
    <row r="1792" spans="1:39" outlineLevel="2">
      <c r="A1792" s="11">
        <f>ROW()</f>
        <v>1792</v>
      </c>
      <c r="C1792" s="6" t="s">
        <v>3</v>
      </c>
      <c r="D1792" s="39"/>
      <c r="E1792" s="39"/>
      <c r="G1792" s="39"/>
      <c r="H1792" s="39"/>
      <c r="I1792" s="39"/>
      <c r="J1792" s="39"/>
      <c r="K1792" s="39"/>
      <c r="L1792" s="39"/>
      <c r="M1792" s="39"/>
      <c r="N1792" s="39"/>
      <c r="O1792" s="39"/>
      <c r="P1792" s="39"/>
      <c r="Q1792" s="39"/>
      <c r="R1792" s="39"/>
      <c r="S1792" s="39"/>
      <c r="T1792" s="39"/>
      <c r="U1792" s="39"/>
      <c r="V1792" s="9"/>
      <c r="W1792" s="9">
        <f t="shared" ref="W1792:AC1792" si="4640">IF(AND(W1732&lt;=0,W1747+W1762+W1777&lt;0),-(W1747+W1762+W1777),IF(W1732&lt;=0,0,-MIN(((W1747+W1777)/W1732)*((W1747+W1777)&gt;0),(W1747+W1777))))</f>
        <v>-0.27766029132398151</v>
      </c>
      <c r="X1792" s="9">
        <f t="shared" si="4640"/>
        <v>-0.27766029132398151</v>
      </c>
      <c r="Y1792" s="9">
        <f t="shared" si="4640"/>
        <v>-0.27766029132398151</v>
      </c>
      <c r="Z1792" s="9">
        <f t="shared" si="4640"/>
        <v>-0.27766029132398146</v>
      </c>
      <c r="AA1792" s="9">
        <f t="shared" si="4640"/>
        <v>-0.27766029132398146</v>
      </c>
      <c r="AB1792" s="9">
        <f t="shared" si="4640"/>
        <v>-0.27766029132398146</v>
      </c>
      <c r="AC1792" s="9">
        <f t="shared" si="4640"/>
        <v>-0.27766029132398146</v>
      </c>
      <c r="AD1792" s="9">
        <f t="shared" ref="AD1792:AG1792" si="4641">IF(AND(AD1732&lt;=0,AD1747+AD1762+AD1777&lt;0),-(AD1747+AD1762+AD1777),IF(AD1732&lt;=0,0,-MIN(((AD1747+AD1777)/AD1732)*((AD1747+AD1777)&gt;0),(AD1747+AD1777))))</f>
        <v>-0.27766029132398146</v>
      </c>
      <c r="AE1792" s="9">
        <f t="shared" si="4641"/>
        <v>-0.27766029132398146</v>
      </c>
      <c r="AF1792" s="9">
        <f t="shared" si="4641"/>
        <v>-0.27766029132398146</v>
      </c>
      <c r="AG1792" s="9">
        <f t="shared" si="4641"/>
        <v>-0.27766029132398146</v>
      </c>
      <c r="AH1792" s="9">
        <f t="shared" ref="AH1792" si="4642">IF(AND(AH1732&lt;=0,AH1747+AH1762+AH1777&lt;0),-(AH1747+AH1762+AH1777),IF(AH1732&lt;=0,0,-MIN(((AH1747+AH1777)/AH1732)*((AH1747+AH1777)&gt;0),(AH1747+AH1777))))</f>
        <v>-0.27766029132398146</v>
      </c>
      <c r="AI1792" s="9">
        <f t="shared" ref="AI1792:AM1792" si="4643">IF(AND(AI1732&lt;=0,AI1747+AI1762+AI1777&lt;0),-(AI1747+AI1762+AI1777),IF(AI1732&lt;=0,0,-MIN(((AI1747+AI1777)/AI1732)*((AI1747+AI1777)&gt;0),(AI1747+AI1777))))</f>
        <v>-0.27766029132398146</v>
      </c>
      <c r="AJ1792" s="9">
        <f t="shared" si="4643"/>
        <v>-0.27766029132398146</v>
      </c>
      <c r="AK1792" s="9">
        <f t="shared" si="4643"/>
        <v>-0.27766029132398146</v>
      </c>
      <c r="AL1792" s="9">
        <f t="shared" si="4643"/>
        <v>-0.27766029132398151</v>
      </c>
      <c r="AM1792" s="9">
        <f t="shared" si="4643"/>
        <v>-0.27766029132398151</v>
      </c>
    </row>
    <row r="1793" spans="1:39" outlineLevel="2">
      <c r="A1793" s="11">
        <f>ROW()</f>
        <v>1793</v>
      </c>
      <c r="C1793" s="6" t="s">
        <v>4</v>
      </c>
      <c r="D1793" s="39"/>
      <c r="E1793" s="39"/>
      <c r="G1793" s="39"/>
      <c r="H1793" s="39"/>
      <c r="I1793" s="39"/>
      <c r="J1793" s="39"/>
      <c r="K1793" s="39"/>
      <c r="L1793" s="39"/>
      <c r="M1793" s="39"/>
      <c r="N1793" s="39"/>
      <c r="O1793" s="39"/>
      <c r="P1793" s="39"/>
      <c r="Q1793" s="39"/>
      <c r="R1793" s="39"/>
      <c r="S1793" s="39"/>
      <c r="T1793" s="39"/>
      <c r="U1793" s="39"/>
      <c r="V1793" s="9"/>
      <c r="W1793" s="9">
        <f t="shared" ref="W1793:AC1793" si="4644">IF(AND(W1733&lt;=0,W1748+W1763+W1778&lt;0),-(W1748+W1763+W1778),IF(W1733&lt;=0,0,-MIN(((W1748+W1778)/W1733)*((W1748+W1778)&gt;0),(W1748+W1778))))</f>
        <v>-6.3624754438614109E-2</v>
      </c>
      <c r="X1793" s="9">
        <f t="shared" si="4644"/>
        <v>-6.3624754438614109E-2</v>
      </c>
      <c r="Y1793" s="9">
        <f t="shared" si="4644"/>
        <v>-6.3624754438614095E-2</v>
      </c>
      <c r="Z1793" s="9">
        <f t="shared" si="4644"/>
        <v>-6.3624754438614095E-2</v>
      </c>
      <c r="AA1793" s="9">
        <f t="shared" si="4644"/>
        <v>-6.3624754438614095E-2</v>
      </c>
      <c r="AB1793" s="9">
        <f t="shared" si="4644"/>
        <v>-6.3624754438614081E-2</v>
      </c>
      <c r="AC1793" s="9">
        <f t="shared" si="4644"/>
        <v>-6.3624754438614095E-2</v>
      </c>
      <c r="AD1793" s="9">
        <f t="shared" ref="AD1793:AG1793" si="4645">IF(AND(AD1733&lt;=0,AD1748+AD1763+AD1778&lt;0),-(AD1748+AD1763+AD1778),IF(AD1733&lt;=0,0,-MIN(((AD1748+AD1778)/AD1733)*((AD1748+AD1778)&gt;0),(AD1748+AD1778))))</f>
        <v>-6.3624754438614095E-2</v>
      </c>
      <c r="AE1793" s="9">
        <f t="shared" si="4645"/>
        <v>-6.3624754438614095E-2</v>
      </c>
      <c r="AF1793" s="9">
        <f t="shared" si="4645"/>
        <v>-6.3624754438614095E-2</v>
      </c>
      <c r="AG1793" s="9">
        <f t="shared" si="4645"/>
        <v>-6.3624754438614095E-2</v>
      </c>
      <c r="AH1793" s="9">
        <f t="shared" ref="AH1793" si="4646">IF(AND(AH1733&lt;=0,AH1748+AH1763+AH1778&lt;0),-(AH1748+AH1763+AH1778),IF(AH1733&lt;=0,0,-MIN(((AH1748+AH1778)/AH1733)*((AH1748+AH1778)&gt;0),(AH1748+AH1778))))</f>
        <v>-6.3624754438614095E-2</v>
      </c>
      <c r="AI1793" s="9">
        <f t="shared" ref="AI1793:AM1793" si="4647">IF(AND(AI1733&lt;=0,AI1748+AI1763+AI1778&lt;0),-(AI1748+AI1763+AI1778),IF(AI1733&lt;=0,0,-MIN(((AI1748+AI1778)/AI1733)*((AI1748+AI1778)&gt;0),(AI1748+AI1778))))</f>
        <v>-6.3624754438614095E-2</v>
      </c>
      <c r="AJ1793" s="9">
        <f t="shared" si="4647"/>
        <v>-6.3624754438614095E-2</v>
      </c>
      <c r="AK1793" s="9">
        <f t="shared" si="4647"/>
        <v>-6.3624754438614095E-2</v>
      </c>
      <c r="AL1793" s="9">
        <f t="shared" si="4647"/>
        <v>0</v>
      </c>
      <c r="AM1793" s="9">
        <f t="shared" si="4647"/>
        <v>0</v>
      </c>
    </row>
    <row r="1794" spans="1:39" outlineLevel="2">
      <c r="A1794" s="11">
        <f>ROW()</f>
        <v>1794</v>
      </c>
      <c r="C1794" s="6" t="s">
        <v>5</v>
      </c>
      <c r="D1794" s="39"/>
      <c r="E1794" s="39"/>
      <c r="G1794" s="39"/>
      <c r="H1794" s="39"/>
      <c r="I1794" s="39"/>
      <c r="J1794" s="39"/>
      <c r="K1794" s="39"/>
      <c r="L1794" s="39"/>
      <c r="M1794" s="39"/>
      <c r="N1794" s="39"/>
      <c r="O1794" s="39"/>
      <c r="P1794" s="39"/>
      <c r="Q1794" s="39"/>
      <c r="R1794" s="39"/>
      <c r="S1794" s="39"/>
      <c r="T1794" s="39"/>
      <c r="U1794" s="39"/>
      <c r="V1794" s="9"/>
      <c r="W1794" s="9">
        <f t="shared" ref="W1794:AC1794" si="4648">IF(AND(W1734&lt;=0,W1749+W1764+W1779&lt;0),-(W1749+W1764+W1779),IF(W1734&lt;=0,0,-MIN(((W1749+W1779)/W1734)*((W1749+W1779)&gt;0),(W1749+W1779))))</f>
        <v>-0.41458880333208564</v>
      </c>
      <c r="X1794" s="9">
        <f t="shared" si="4648"/>
        <v>-0.41458880333208564</v>
      </c>
      <c r="Y1794" s="9">
        <f t="shared" si="4648"/>
        <v>-0.4145888033320857</v>
      </c>
      <c r="Z1794" s="9">
        <f t="shared" si="4648"/>
        <v>-0.4145888033320857</v>
      </c>
      <c r="AA1794" s="9">
        <f t="shared" si="4648"/>
        <v>-0.4145888033320857</v>
      </c>
      <c r="AB1794" s="9">
        <f t="shared" si="4648"/>
        <v>-0.4145888033320857</v>
      </c>
      <c r="AC1794" s="9">
        <f t="shared" si="4648"/>
        <v>-0.41458880333208575</v>
      </c>
      <c r="AD1794" s="9">
        <f t="shared" ref="AD1794:AG1794" si="4649">IF(AND(AD1734&lt;=0,AD1749+AD1764+AD1779&lt;0),-(AD1749+AD1764+AD1779),IF(AD1734&lt;=0,0,-MIN(((AD1749+AD1779)/AD1734)*((AD1749+AD1779)&gt;0),(AD1749+AD1779))))</f>
        <v>-0.41458880333208575</v>
      </c>
      <c r="AE1794" s="9">
        <f t="shared" si="4649"/>
        <v>-0.41458880333208575</v>
      </c>
      <c r="AF1794" s="9">
        <f t="shared" si="4649"/>
        <v>-0.41458880333208581</v>
      </c>
      <c r="AG1794" s="9">
        <f t="shared" si="4649"/>
        <v>-0.41458880333208581</v>
      </c>
      <c r="AH1794" s="9">
        <f t="shared" ref="AH1794" si="4650">IF(AND(AH1734&lt;=0,AH1749+AH1764+AH1779&lt;0),-(AH1749+AH1764+AH1779),IF(AH1734&lt;=0,0,-MIN(((AH1749+AH1779)/AH1734)*((AH1749+AH1779)&gt;0),(AH1749+AH1779))))</f>
        <v>-0.41458880333208581</v>
      </c>
      <c r="AI1794" s="9">
        <f t="shared" ref="AI1794:AM1794" si="4651">IF(AND(AI1734&lt;=0,AI1749+AI1764+AI1779&lt;0),-(AI1749+AI1764+AI1779),IF(AI1734&lt;=0,0,-MIN(((AI1749+AI1779)/AI1734)*((AI1749+AI1779)&gt;0),(AI1749+AI1779))))</f>
        <v>-0.41458880333208581</v>
      </c>
      <c r="AJ1794" s="9">
        <f t="shared" si="4651"/>
        <v>-0.41458880333208581</v>
      </c>
      <c r="AK1794" s="9">
        <f t="shared" si="4651"/>
        <v>-0.41458880333208575</v>
      </c>
      <c r="AL1794" s="9">
        <f t="shared" si="4651"/>
        <v>-0.41458880333208575</v>
      </c>
      <c r="AM1794" s="9">
        <f t="shared" si="4651"/>
        <v>-0.41458880333208575</v>
      </c>
    </row>
    <row r="1795" spans="1:39" outlineLevel="2">
      <c r="A1795" s="11">
        <f>ROW()</f>
        <v>1795</v>
      </c>
      <c r="C1795" s="6" t="s">
        <v>473</v>
      </c>
      <c r="D1795" s="39"/>
      <c r="E1795" s="39"/>
      <c r="G1795" s="39"/>
      <c r="H1795" s="39"/>
      <c r="I1795" s="39"/>
      <c r="J1795" s="39"/>
      <c r="K1795" s="39"/>
      <c r="L1795" s="39"/>
      <c r="M1795" s="39"/>
      <c r="N1795" s="39"/>
      <c r="O1795" s="39"/>
      <c r="P1795" s="39"/>
      <c r="Q1795" s="39"/>
      <c r="R1795" s="39"/>
      <c r="S1795" s="39"/>
      <c r="T1795" s="39"/>
      <c r="U1795" s="39"/>
      <c r="V1795" s="9"/>
      <c r="W1795" s="9">
        <f t="shared" ref="W1795:AG1795" si="4652">IF(AND(W1735&lt;=0,W1750+W1765+W1780&lt;0),-(W1750+W1765+W1780),IF(W1735&lt;=0,0,-MIN(((W1750+W1780)/W1735)*((W1750+W1780)&gt;0),(W1750+W1780))))</f>
        <v>0</v>
      </c>
      <c r="X1795" s="9">
        <f t="shared" si="4652"/>
        <v>0</v>
      </c>
      <c r="Y1795" s="9">
        <f t="shared" si="4652"/>
        <v>0</v>
      </c>
      <c r="Z1795" s="9">
        <f t="shared" si="4652"/>
        <v>0</v>
      </c>
      <c r="AA1795" s="9">
        <f t="shared" si="4652"/>
        <v>0</v>
      </c>
      <c r="AB1795" s="9">
        <f t="shared" si="4652"/>
        <v>0</v>
      </c>
      <c r="AC1795" s="9">
        <f t="shared" si="4652"/>
        <v>0</v>
      </c>
      <c r="AD1795" s="9">
        <f t="shared" si="4652"/>
        <v>0</v>
      </c>
      <c r="AE1795" s="9">
        <f t="shared" si="4652"/>
        <v>0</v>
      </c>
      <c r="AF1795" s="9">
        <f t="shared" si="4652"/>
        <v>0</v>
      </c>
      <c r="AG1795" s="9">
        <f t="shared" si="4652"/>
        <v>0</v>
      </c>
      <c r="AH1795" s="9">
        <f t="shared" ref="AH1795" si="4653">IF(AND(AH1735&lt;=0,AH1750+AH1765+AH1780&lt;0),-(AH1750+AH1765+AH1780),IF(AH1735&lt;=0,0,-MIN(((AH1750+AH1780)/AH1735)*((AH1750+AH1780)&gt;0),(AH1750+AH1780))))</f>
        <v>0</v>
      </c>
      <c r="AI1795" s="9">
        <f t="shared" ref="AI1795:AM1795" si="4654">IF(AND(AI1735&lt;=0,AI1750+AI1765+AI1780&lt;0),-(AI1750+AI1765+AI1780),IF(AI1735&lt;=0,0,-MIN(((AI1750+AI1780)/AI1735)*((AI1750+AI1780)&gt;0),(AI1750+AI1780))))</f>
        <v>0</v>
      </c>
      <c r="AJ1795" s="9">
        <f t="shared" si="4654"/>
        <v>0</v>
      </c>
      <c r="AK1795" s="9">
        <f t="shared" si="4654"/>
        <v>0</v>
      </c>
      <c r="AL1795" s="9">
        <f t="shared" si="4654"/>
        <v>0</v>
      </c>
      <c r="AM1795" s="9">
        <f t="shared" si="4654"/>
        <v>0</v>
      </c>
    </row>
    <row r="1796" spans="1:39" outlineLevel="2">
      <c r="A1796" s="11">
        <f>ROW()</f>
        <v>1796</v>
      </c>
      <c r="C1796" s="6" t="s">
        <v>474</v>
      </c>
      <c r="D1796" s="39"/>
      <c r="E1796" s="39"/>
      <c r="G1796" s="39"/>
      <c r="H1796" s="39"/>
      <c r="I1796" s="39"/>
      <c r="J1796" s="39"/>
      <c r="K1796" s="39"/>
      <c r="L1796" s="39"/>
      <c r="M1796" s="39"/>
      <c r="N1796" s="39"/>
      <c r="O1796" s="39"/>
      <c r="P1796" s="39"/>
      <c r="Q1796" s="39"/>
      <c r="R1796" s="39"/>
      <c r="S1796" s="39"/>
      <c r="T1796" s="39"/>
      <c r="U1796" s="39"/>
      <c r="V1796" s="9"/>
      <c r="W1796" s="9">
        <f t="shared" ref="W1796:AG1796" si="4655">IF(AND(W1736&lt;=0,W1751+W1766+W1781&lt;0),-(W1751+W1766+W1781),IF(W1736&lt;=0,0,-MIN(((W1751+W1781)/W1736)*((W1751+W1781)&gt;0),(W1751+W1781))))</f>
        <v>0</v>
      </c>
      <c r="X1796" s="9">
        <f t="shared" si="4655"/>
        <v>0</v>
      </c>
      <c r="Y1796" s="9">
        <f t="shared" si="4655"/>
        <v>0</v>
      </c>
      <c r="Z1796" s="9">
        <f t="shared" si="4655"/>
        <v>0</v>
      </c>
      <c r="AA1796" s="9">
        <f t="shared" si="4655"/>
        <v>0</v>
      </c>
      <c r="AB1796" s="9">
        <f t="shared" si="4655"/>
        <v>0</v>
      </c>
      <c r="AC1796" s="9">
        <f t="shared" si="4655"/>
        <v>0</v>
      </c>
      <c r="AD1796" s="9">
        <f t="shared" si="4655"/>
        <v>0</v>
      </c>
      <c r="AE1796" s="9">
        <f t="shared" si="4655"/>
        <v>0</v>
      </c>
      <c r="AF1796" s="9">
        <f t="shared" si="4655"/>
        <v>0</v>
      </c>
      <c r="AG1796" s="9">
        <f t="shared" si="4655"/>
        <v>0</v>
      </c>
      <c r="AH1796" s="9">
        <f t="shared" ref="AH1796" si="4656">IF(AND(AH1736&lt;=0,AH1751+AH1766+AH1781&lt;0),-(AH1751+AH1766+AH1781),IF(AH1736&lt;=0,0,-MIN(((AH1751+AH1781)/AH1736)*((AH1751+AH1781)&gt;0),(AH1751+AH1781))))</f>
        <v>0</v>
      </c>
      <c r="AI1796" s="9">
        <f t="shared" ref="AI1796:AM1796" si="4657">IF(AND(AI1736&lt;=0,AI1751+AI1766+AI1781&lt;0),-(AI1751+AI1766+AI1781),IF(AI1736&lt;=0,0,-MIN(((AI1751+AI1781)/AI1736)*((AI1751+AI1781)&gt;0),(AI1751+AI1781))))</f>
        <v>0</v>
      </c>
      <c r="AJ1796" s="9">
        <f t="shared" si="4657"/>
        <v>0</v>
      </c>
      <c r="AK1796" s="9">
        <f t="shared" si="4657"/>
        <v>0</v>
      </c>
      <c r="AL1796" s="9">
        <f t="shared" si="4657"/>
        <v>0</v>
      </c>
      <c r="AM1796" s="9">
        <f t="shared" si="4657"/>
        <v>0</v>
      </c>
    </row>
    <row r="1797" spans="1:39" outlineLevel="2">
      <c r="A1797" s="11">
        <f>ROW()</f>
        <v>1797</v>
      </c>
      <c r="C1797" s="6" t="s">
        <v>477</v>
      </c>
      <c r="D1797" s="39"/>
      <c r="E1797" s="39"/>
      <c r="G1797" s="39"/>
      <c r="H1797" s="39"/>
      <c r="I1797" s="39"/>
      <c r="J1797" s="39"/>
      <c r="K1797" s="39"/>
      <c r="L1797" s="39"/>
      <c r="M1797" s="39"/>
      <c r="N1797" s="39"/>
      <c r="O1797" s="39"/>
      <c r="P1797" s="39"/>
      <c r="Q1797" s="39"/>
      <c r="R1797" s="39"/>
      <c r="S1797" s="39"/>
      <c r="T1797" s="39"/>
      <c r="U1797" s="39"/>
      <c r="V1797" s="9"/>
      <c r="W1797" s="9">
        <f t="shared" ref="W1797:AG1797" si="4658">IF(AND(W1737&lt;=0,W1752+W1767+W1782&lt;0),-(W1752+W1767+W1782),IF(W1737&lt;=0,0,-MIN(((W1752+W1782)/W1737)*((W1752+W1782)&gt;0),(W1752+W1782))))</f>
        <v>0</v>
      </c>
      <c r="X1797" s="9">
        <f t="shared" si="4658"/>
        <v>0</v>
      </c>
      <c r="Y1797" s="9">
        <f t="shared" si="4658"/>
        <v>0</v>
      </c>
      <c r="Z1797" s="9">
        <f t="shared" si="4658"/>
        <v>0</v>
      </c>
      <c r="AA1797" s="9">
        <f t="shared" si="4658"/>
        <v>0</v>
      </c>
      <c r="AB1797" s="9">
        <f t="shared" si="4658"/>
        <v>0</v>
      </c>
      <c r="AC1797" s="9">
        <f t="shared" si="4658"/>
        <v>0</v>
      </c>
      <c r="AD1797" s="9">
        <f t="shared" si="4658"/>
        <v>0</v>
      </c>
      <c r="AE1797" s="9">
        <f t="shared" si="4658"/>
        <v>0</v>
      </c>
      <c r="AF1797" s="9">
        <f t="shared" si="4658"/>
        <v>0</v>
      </c>
      <c r="AG1797" s="9">
        <f t="shared" si="4658"/>
        <v>0</v>
      </c>
      <c r="AH1797" s="9">
        <f t="shared" ref="AH1797" si="4659">IF(AND(AH1737&lt;=0,AH1752+AH1767+AH1782&lt;0),-(AH1752+AH1767+AH1782),IF(AH1737&lt;=0,0,-MIN(((AH1752+AH1782)/AH1737)*((AH1752+AH1782)&gt;0),(AH1752+AH1782))))</f>
        <v>0</v>
      </c>
      <c r="AI1797" s="9">
        <f t="shared" ref="AI1797:AM1797" si="4660">IF(AND(AI1737&lt;=0,AI1752+AI1767+AI1782&lt;0),-(AI1752+AI1767+AI1782),IF(AI1737&lt;=0,0,-MIN(((AI1752+AI1782)/AI1737)*((AI1752+AI1782)&gt;0),(AI1752+AI1782))))</f>
        <v>0</v>
      </c>
      <c r="AJ1797" s="9">
        <f t="shared" si="4660"/>
        <v>0</v>
      </c>
      <c r="AK1797" s="9">
        <f t="shared" si="4660"/>
        <v>0</v>
      </c>
      <c r="AL1797" s="9">
        <f t="shared" si="4660"/>
        <v>0</v>
      </c>
      <c r="AM1797" s="9">
        <f t="shared" si="4660"/>
        <v>0</v>
      </c>
    </row>
    <row r="1798" spans="1:39" outlineLevel="2">
      <c r="A1798" s="11">
        <f>ROW()</f>
        <v>1798</v>
      </c>
      <c r="C1798" s="6" t="s">
        <v>511</v>
      </c>
      <c r="D1798" s="39"/>
      <c r="E1798" s="39"/>
      <c r="G1798" s="39"/>
      <c r="H1798" s="39"/>
      <c r="I1798" s="39"/>
      <c r="J1798" s="39"/>
      <c r="K1798" s="39"/>
      <c r="L1798" s="39"/>
      <c r="M1798" s="39"/>
      <c r="N1798" s="39"/>
      <c r="O1798" s="39"/>
      <c r="P1798" s="39"/>
      <c r="Q1798" s="39"/>
      <c r="R1798" s="39"/>
      <c r="S1798" s="39"/>
      <c r="T1798" s="39"/>
      <c r="U1798" s="39"/>
      <c r="V1798" s="9"/>
      <c r="W1798" s="9">
        <f t="shared" ref="W1798:AG1798" si="4661">IF(AND(W1738&lt;=0,W1753+W1768+W1783&lt;0),-(W1753+W1768+W1783),IF(W1738&lt;=0,0,-MIN(((W1753+W1783)/W1738)*((W1753+W1783)&gt;0),(W1753+W1783))))</f>
        <v>-5.4737017725049832E-2</v>
      </c>
      <c r="X1798" s="9">
        <f t="shared" si="4661"/>
        <v>-5.4737017725049825E-2</v>
      </c>
      <c r="Y1798" s="9">
        <f t="shared" si="4661"/>
        <v>-5.4737017725049825E-2</v>
      </c>
      <c r="Z1798" s="9">
        <f t="shared" si="4661"/>
        <v>-5.4737017725049832E-2</v>
      </c>
      <c r="AA1798" s="9">
        <f t="shared" si="4661"/>
        <v>-5.4737017725049832E-2</v>
      </c>
      <c r="AB1798" s="9">
        <f t="shared" si="4661"/>
        <v>-5.4737017725049832E-2</v>
      </c>
      <c r="AC1798" s="9">
        <f t="shared" si="4661"/>
        <v>-5.4737017725049839E-2</v>
      </c>
      <c r="AD1798" s="9">
        <f t="shared" si="4661"/>
        <v>-5.4737017725049839E-2</v>
      </c>
      <c r="AE1798" s="9">
        <f t="shared" si="4661"/>
        <v>-5.4737017725049845E-2</v>
      </c>
      <c r="AF1798" s="9">
        <f t="shared" si="4661"/>
        <v>-5.4737017725049845E-2</v>
      </c>
      <c r="AG1798" s="9">
        <f t="shared" si="4661"/>
        <v>-5.4737017725049852E-2</v>
      </c>
      <c r="AH1798" s="9">
        <f t="shared" ref="AH1798" si="4662">IF(AND(AH1738&lt;=0,AH1753+AH1768+AH1783&lt;0),-(AH1753+AH1768+AH1783),IF(AH1738&lt;=0,0,-MIN(((AH1753+AH1783)/AH1738)*((AH1753+AH1783)&gt;0),(AH1753+AH1783))))</f>
        <v>-5.4737017725049852E-2</v>
      </c>
      <c r="AI1798" s="9">
        <f t="shared" ref="AI1798:AM1798" si="4663">IF(AND(AI1738&lt;=0,AI1753+AI1768+AI1783&lt;0),-(AI1753+AI1768+AI1783),IF(AI1738&lt;=0,0,-MIN(((AI1753+AI1783)/AI1738)*((AI1753+AI1783)&gt;0),(AI1753+AI1783))))</f>
        <v>-5.4737017725049852E-2</v>
      </c>
      <c r="AJ1798" s="9">
        <f t="shared" si="4663"/>
        <v>-5.4737017725049852E-2</v>
      </c>
      <c r="AK1798" s="9">
        <f t="shared" si="4663"/>
        <v>-5.4737017725049852E-2</v>
      </c>
      <c r="AL1798" s="9">
        <f t="shared" si="4663"/>
        <v>-5.4737017725049852E-2</v>
      </c>
      <c r="AM1798" s="9">
        <f t="shared" si="4663"/>
        <v>-5.4737017725049852E-2</v>
      </c>
    </row>
    <row r="1799" spans="1:39" outlineLevel="2">
      <c r="A1799" s="11">
        <f>ROW()</f>
        <v>1799</v>
      </c>
      <c r="C1799" s="6" t="s">
        <v>655</v>
      </c>
      <c r="D1799" s="39"/>
      <c r="E1799" s="39"/>
      <c r="G1799" s="39"/>
      <c r="H1799" s="39"/>
      <c r="I1799" s="39"/>
      <c r="J1799" s="39"/>
      <c r="K1799" s="39"/>
      <c r="L1799" s="39"/>
      <c r="M1799" s="39"/>
      <c r="N1799" s="39"/>
      <c r="O1799" s="39"/>
      <c r="P1799" s="39"/>
      <c r="Q1799" s="39"/>
      <c r="R1799" s="39"/>
      <c r="S1799" s="39"/>
      <c r="T1799" s="39"/>
      <c r="U1799" s="39"/>
      <c r="V1799" s="9"/>
      <c r="W1799" s="9">
        <v>0</v>
      </c>
      <c r="X1799" s="9">
        <v>0</v>
      </c>
      <c r="Y1799" s="9">
        <v>0</v>
      </c>
      <c r="Z1799" s="9">
        <v>0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9">
        <v>0</v>
      </c>
      <c r="AH1799" s="9">
        <v>0</v>
      </c>
      <c r="AI1799" s="9">
        <v>0</v>
      </c>
      <c r="AJ1799" s="9">
        <v>0</v>
      </c>
      <c r="AK1799" s="9">
        <v>0</v>
      </c>
      <c r="AL1799" s="9">
        <v>0</v>
      </c>
      <c r="AM1799" s="9">
        <v>0</v>
      </c>
    </row>
    <row r="1800" spans="1:39" outlineLevel="2">
      <c r="A1800" s="11">
        <f>ROW()</f>
        <v>1800</v>
      </c>
      <c r="C1800" s="6" t="s">
        <v>656</v>
      </c>
      <c r="D1800" s="39"/>
      <c r="E1800" s="39"/>
      <c r="G1800" s="39"/>
      <c r="H1800" s="39"/>
      <c r="I1800" s="39"/>
      <c r="J1800" s="39"/>
      <c r="K1800" s="39"/>
      <c r="L1800" s="39"/>
      <c r="M1800" s="39"/>
      <c r="N1800" s="39"/>
      <c r="O1800" s="39"/>
      <c r="P1800" s="39"/>
      <c r="Q1800" s="39"/>
      <c r="R1800" s="39"/>
      <c r="S1800" s="39"/>
      <c r="T1800" s="39"/>
      <c r="U1800" s="3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</row>
    <row r="1801" spans="1:39" outlineLevel="2">
      <c r="A1801" s="11">
        <f>ROW()</f>
        <v>1801</v>
      </c>
      <c r="C1801" s="6" t="s">
        <v>667</v>
      </c>
      <c r="D1801" s="39"/>
      <c r="E1801" s="39"/>
      <c r="G1801" s="39"/>
      <c r="H1801" s="39"/>
      <c r="I1801" s="39"/>
      <c r="J1801" s="39"/>
      <c r="K1801" s="39"/>
      <c r="L1801" s="39"/>
      <c r="M1801" s="39"/>
      <c r="N1801" s="39"/>
      <c r="O1801" s="39"/>
      <c r="P1801" s="39"/>
      <c r="Q1801" s="39"/>
      <c r="R1801" s="39"/>
      <c r="S1801" s="39"/>
      <c r="T1801" s="39"/>
      <c r="U1801" s="3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</row>
    <row r="1802" spans="1:39" outlineLevel="2">
      <c r="A1802" s="11">
        <f>ROW()</f>
        <v>1802</v>
      </c>
      <c r="C1802" s="6" t="s">
        <v>212</v>
      </c>
      <c r="D1802" s="39"/>
      <c r="E1802" s="39"/>
      <c r="G1802" s="39"/>
      <c r="H1802" s="39"/>
      <c r="I1802" s="39"/>
      <c r="J1802" s="39"/>
      <c r="K1802" s="39"/>
      <c r="L1802" s="39"/>
      <c r="M1802" s="39"/>
      <c r="N1802" s="39"/>
      <c r="O1802" s="39"/>
      <c r="P1802" s="39"/>
      <c r="Q1802" s="39"/>
      <c r="R1802" s="39"/>
      <c r="S1802" s="39"/>
      <c r="T1802" s="39"/>
      <c r="U1802" s="39"/>
      <c r="V1802" s="9"/>
      <c r="W1802" s="9">
        <v>0</v>
      </c>
      <c r="X1802" s="9">
        <v>0</v>
      </c>
      <c r="Y1802" s="9">
        <v>0</v>
      </c>
      <c r="Z1802" s="9">
        <v>0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9">
        <v>0</v>
      </c>
      <c r="AH1802" s="9">
        <v>0</v>
      </c>
      <c r="AI1802" s="9">
        <v>0</v>
      </c>
      <c r="AJ1802" s="9">
        <v>0</v>
      </c>
      <c r="AK1802" s="9">
        <v>0</v>
      </c>
      <c r="AL1802" s="9">
        <v>0</v>
      </c>
      <c r="AM1802" s="9">
        <v>0</v>
      </c>
    </row>
    <row r="1803" spans="1:39" outlineLevel="2">
      <c r="A1803" s="11">
        <f>ROW()</f>
        <v>1803</v>
      </c>
      <c r="C1803" s="30" t="s">
        <v>362</v>
      </c>
      <c r="D1803" s="90"/>
      <c r="E1803" s="90"/>
      <c r="F1803" s="90"/>
      <c r="G1803" s="90"/>
      <c r="H1803" s="90"/>
      <c r="I1803" s="90"/>
      <c r="J1803" s="90"/>
      <c r="K1803" s="90"/>
      <c r="L1803" s="90"/>
      <c r="M1803" s="90"/>
      <c r="N1803" s="90"/>
      <c r="O1803" s="90"/>
      <c r="P1803" s="90"/>
      <c r="Q1803" s="90"/>
      <c r="R1803" s="90"/>
      <c r="S1803" s="90"/>
      <c r="T1803" s="90"/>
      <c r="U1803" s="90"/>
      <c r="V1803" s="14"/>
      <c r="W1803" s="14">
        <f t="shared" ref="W1803:AC1803" si="4664">IF(AND(W1743&lt;=0,W1758+W1773+W1788&lt;0),-(W1758+W1773+W1788),IF(W1743&lt;=0,0,-MIN(((W1758+W1788)/W1743)*((W1758+W1788)&gt;0),(W1758+W1788))))</f>
        <v>0</v>
      </c>
      <c r="X1803" s="14">
        <f t="shared" si="4664"/>
        <v>0</v>
      </c>
      <c r="Y1803" s="14">
        <f t="shared" si="4664"/>
        <v>0</v>
      </c>
      <c r="Z1803" s="14">
        <f t="shared" si="4664"/>
        <v>0</v>
      </c>
      <c r="AA1803" s="14">
        <f t="shared" si="4664"/>
        <v>0</v>
      </c>
      <c r="AB1803" s="14">
        <f t="shared" si="4664"/>
        <v>0</v>
      </c>
      <c r="AC1803" s="14">
        <f t="shared" si="4664"/>
        <v>0</v>
      </c>
      <c r="AD1803" s="14">
        <f t="shared" ref="AD1803:AM1803" si="4665">IF(AND(AD1743&lt;=0,AD1758+AD1773+AD1788&lt;0),-(AD1758+AD1773+AD1788),IF(AD1743&lt;=0,0,-MIN(((AD1758+AD1788)/AD1743)*((AD1758+AD1788)&gt;0),(AD1758+AD1788))))</f>
        <v>0</v>
      </c>
      <c r="AE1803" s="14">
        <f t="shared" si="4665"/>
        <v>0</v>
      </c>
      <c r="AF1803" s="14">
        <f t="shared" si="4665"/>
        <v>0</v>
      </c>
      <c r="AG1803" s="14">
        <f t="shared" si="4665"/>
        <v>0</v>
      </c>
      <c r="AH1803" s="14">
        <f t="shared" ref="AH1803" si="4666">IF(AND(AH1743&lt;=0,AH1758+AH1773+AH1788&lt;0),-(AH1758+AH1773+AH1788),IF(AH1743&lt;=0,0,-MIN(((AH1758+AH1788)/AH1743)*((AH1758+AH1788)&gt;0),(AH1758+AH1788))))</f>
        <v>0</v>
      </c>
      <c r="AI1803" s="14">
        <f t="shared" si="4665"/>
        <v>0</v>
      </c>
      <c r="AJ1803" s="14">
        <f t="shared" si="4665"/>
        <v>0</v>
      </c>
      <c r="AK1803" s="14">
        <f t="shared" si="4665"/>
        <v>0</v>
      </c>
      <c r="AL1803" s="14">
        <f t="shared" si="4665"/>
        <v>0</v>
      </c>
      <c r="AM1803" s="14">
        <f t="shared" si="4665"/>
        <v>0</v>
      </c>
    </row>
    <row r="1804" spans="1:39" outlineLevel="2">
      <c r="A1804" s="11">
        <f>ROW()</f>
        <v>1804</v>
      </c>
      <c r="C1804" s="6" t="s">
        <v>1</v>
      </c>
      <c r="D1804" s="39"/>
      <c r="E1804" s="39"/>
      <c r="F1804" s="39"/>
      <c r="G1804" s="39"/>
      <c r="H1804" s="39"/>
      <c r="I1804" s="39"/>
      <c r="J1804" s="39"/>
      <c r="K1804" s="39"/>
      <c r="L1804" s="39"/>
      <c r="M1804" s="39"/>
      <c r="N1804" s="39"/>
      <c r="O1804" s="39"/>
      <c r="P1804" s="39"/>
      <c r="Q1804" s="39"/>
      <c r="R1804" s="39"/>
      <c r="S1804" s="39"/>
      <c r="T1804" s="39"/>
      <c r="U1804" s="39"/>
      <c r="V1804" s="9"/>
      <c r="W1804" s="9">
        <f t="shared" ref="W1804" si="4667">SUM(W1791:W1803)</f>
        <v>-1.0451850963715206</v>
      </c>
      <c r="X1804" s="9">
        <f t="shared" ref="X1804" si="4668">SUM(X1791:X1803)</f>
        <v>-1.0451850963715206</v>
      </c>
      <c r="Y1804" s="9">
        <f t="shared" ref="Y1804" si="4669">SUM(Y1791:Y1803)</f>
        <v>-1.0451850963715206</v>
      </c>
      <c r="Z1804" s="9">
        <f t="shared" ref="Z1804" si="4670">SUM(Z1791:Z1803)</f>
        <v>-1.0451850963715206</v>
      </c>
      <c r="AA1804" s="9">
        <f t="shared" ref="AA1804" si="4671">SUM(AA1791:AA1803)</f>
        <v>-1.0451850963715206</v>
      </c>
      <c r="AB1804" s="9">
        <f t="shared" ref="AB1804" si="4672">SUM(AB1791:AB1803)</f>
        <v>-1.0451850963715204</v>
      </c>
      <c r="AC1804" s="9">
        <f t="shared" ref="AC1804:AG1804" si="4673">SUM(AC1791:AC1803)</f>
        <v>-1.0451850963715206</v>
      </c>
      <c r="AD1804" s="9">
        <f t="shared" si="4673"/>
        <v>-1.0451850963715206</v>
      </c>
      <c r="AE1804" s="9">
        <f t="shared" si="4673"/>
        <v>-1.0451850963715206</v>
      </c>
      <c r="AF1804" s="9">
        <f t="shared" si="4673"/>
        <v>-1.0451850963715206</v>
      </c>
      <c r="AG1804" s="9">
        <f t="shared" si="4673"/>
        <v>-1.0451850963715206</v>
      </c>
      <c r="AH1804" s="9">
        <f t="shared" ref="AH1804" si="4674">SUM(AH1791:AH1803)</f>
        <v>-1.0451850963715206</v>
      </c>
      <c r="AI1804" s="9">
        <f t="shared" ref="AI1804:AM1804" si="4675">SUM(AI1791:AI1803)</f>
        <v>-1.0451850963715206</v>
      </c>
      <c r="AJ1804" s="9">
        <f t="shared" si="4675"/>
        <v>-1.0451850963715204</v>
      </c>
      <c r="AK1804" s="9">
        <f t="shared" si="4675"/>
        <v>-1.0451850963715206</v>
      </c>
      <c r="AL1804" s="9">
        <f t="shared" si="4675"/>
        <v>-0.98156034193290642</v>
      </c>
      <c r="AM1804" s="9">
        <f t="shared" si="4675"/>
        <v>-0.98156034193290642</v>
      </c>
    </row>
    <row r="1805" spans="1:39" outlineLevel="2">
      <c r="A1805" s="11">
        <f>ROW()</f>
        <v>1805</v>
      </c>
      <c r="B1805" s="343" t="s">
        <v>70</v>
      </c>
      <c r="D1805" s="39"/>
      <c r="E1805" s="39"/>
      <c r="F1805" s="39"/>
      <c r="G1805" s="39"/>
      <c r="H1805" s="39"/>
      <c r="I1805" s="39"/>
      <c r="J1805" s="39"/>
      <c r="K1805" s="39"/>
      <c r="L1805" s="39"/>
      <c r="M1805" s="39"/>
      <c r="N1805" s="39"/>
      <c r="O1805" s="39"/>
      <c r="P1805" s="39"/>
      <c r="Q1805" s="39"/>
      <c r="R1805" s="39"/>
      <c r="S1805" s="39"/>
      <c r="T1805" s="39"/>
      <c r="U1805" s="39"/>
      <c r="V1805" s="39"/>
      <c r="W1805" s="39"/>
      <c r="X1805" s="39"/>
      <c r="Y1805" s="39"/>
      <c r="Z1805" s="39"/>
      <c r="AA1805" s="39"/>
      <c r="AB1805" s="39"/>
      <c r="AC1805" s="39"/>
      <c r="AD1805" s="39"/>
      <c r="AE1805" s="39"/>
      <c r="AF1805" s="39"/>
      <c r="AG1805" s="39"/>
      <c r="AH1805" s="39"/>
      <c r="AI1805" s="39"/>
      <c r="AJ1805" s="39"/>
      <c r="AK1805" s="39"/>
      <c r="AL1805" s="39"/>
      <c r="AM1805" s="39"/>
    </row>
    <row r="1806" spans="1:39" outlineLevel="2">
      <c r="A1806" s="11">
        <f>ROW()</f>
        <v>1806</v>
      </c>
      <c r="C1806" s="6" t="s">
        <v>2</v>
      </c>
      <c r="D1806" s="39"/>
      <c r="E1806" s="39"/>
      <c r="F1806" s="39"/>
      <c r="G1806" s="39"/>
      <c r="H1806" s="39"/>
      <c r="I1806" s="39"/>
      <c r="J1806" s="39"/>
      <c r="K1806" s="39"/>
      <c r="L1806" s="39"/>
      <c r="M1806" s="39"/>
      <c r="N1806" s="39"/>
      <c r="O1806" s="39"/>
      <c r="P1806" s="39"/>
      <c r="Q1806" s="39"/>
      <c r="R1806" s="39"/>
      <c r="S1806" s="39"/>
      <c r="T1806" s="39"/>
      <c r="U1806" s="39"/>
      <c r="V1806" s="9">
        <f t="shared" ref="V1806:AC1806" si="4676">V1746+V1761+V1776+V1791</f>
        <v>4.6914845910357874</v>
      </c>
      <c r="W1806" s="9">
        <f t="shared" si="4676"/>
        <v>4.456910361483998</v>
      </c>
      <c r="X1806" s="9">
        <f t="shared" si="4676"/>
        <v>4.2223361319322086</v>
      </c>
      <c r="Y1806" s="9">
        <f t="shared" si="4676"/>
        <v>3.9877619023804192</v>
      </c>
      <c r="Z1806" s="9">
        <f t="shared" si="4676"/>
        <v>3.7531876728286298</v>
      </c>
      <c r="AA1806" s="9">
        <f t="shared" si="4676"/>
        <v>3.5186134432768403</v>
      </c>
      <c r="AB1806" s="9">
        <f t="shared" si="4676"/>
        <v>3.2840392137250509</v>
      </c>
      <c r="AC1806" s="9">
        <f t="shared" si="4676"/>
        <v>3.0494649841732615</v>
      </c>
      <c r="AD1806" s="9">
        <f t="shared" ref="AD1806:AG1806" si="4677">AD1746+AD1761+AD1776+AD1791</f>
        <v>2.8148907546214721</v>
      </c>
      <c r="AE1806" s="9">
        <f t="shared" si="4677"/>
        <v>2.5803165250696827</v>
      </c>
      <c r="AF1806" s="9">
        <f t="shared" si="4677"/>
        <v>2.3457422955178933</v>
      </c>
      <c r="AG1806" s="9">
        <f t="shared" si="4677"/>
        <v>2.1111680659661038</v>
      </c>
      <c r="AH1806" s="9">
        <f t="shared" ref="AH1806" si="4678">AH1746+AH1761+AH1776+AH1791</f>
        <v>1.8765938364143144</v>
      </c>
      <c r="AI1806" s="9">
        <f t="shared" ref="AI1806:AM1806" si="4679">AI1746+AI1761+AI1776+AI1791</f>
        <v>1.642019606862525</v>
      </c>
      <c r="AJ1806" s="9">
        <f t="shared" si="4679"/>
        <v>1.4074453773107358</v>
      </c>
      <c r="AK1806" s="9">
        <f t="shared" si="4679"/>
        <v>1.1728711477589466</v>
      </c>
      <c r="AL1806" s="9">
        <f t="shared" si="4679"/>
        <v>0.93829691820715733</v>
      </c>
      <c r="AM1806" s="9">
        <f t="shared" si="4679"/>
        <v>0.70372268865536802</v>
      </c>
    </row>
    <row r="1807" spans="1:39" outlineLevel="2">
      <c r="A1807" s="11">
        <f>ROW()</f>
        <v>1807</v>
      </c>
      <c r="C1807" s="6" t="s">
        <v>3</v>
      </c>
      <c r="D1807" s="39"/>
      <c r="E1807" s="39"/>
      <c r="F1807" s="39"/>
      <c r="G1807" s="39"/>
      <c r="H1807" s="39"/>
      <c r="I1807" s="39"/>
      <c r="J1807" s="39"/>
      <c r="K1807" s="39"/>
      <c r="L1807" s="39"/>
      <c r="M1807" s="39"/>
      <c r="N1807" s="39"/>
      <c r="O1807" s="39"/>
      <c r="P1807" s="39"/>
      <c r="Q1807" s="39"/>
      <c r="R1807" s="39"/>
      <c r="S1807" s="39"/>
      <c r="T1807" s="39"/>
      <c r="U1807" s="39"/>
      <c r="V1807" s="9">
        <f t="shared" ref="V1807:AC1807" si="4680">V1747+V1762+V1777+V1792</f>
        <v>5.5532058264796307</v>
      </c>
      <c r="W1807" s="9">
        <f t="shared" si="4680"/>
        <v>5.2755455351556488</v>
      </c>
      <c r="X1807" s="9">
        <f t="shared" si="4680"/>
        <v>4.997885243831667</v>
      </c>
      <c r="Y1807" s="9">
        <f t="shared" si="4680"/>
        <v>4.7202249525076851</v>
      </c>
      <c r="Z1807" s="9">
        <f t="shared" si="4680"/>
        <v>4.4425646611837033</v>
      </c>
      <c r="AA1807" s="9">
        <f t="shared" si="4680"/>
        <v>4.1649043698597215</v>
      </c>
      <c r="AB1807" s="9">
        <f t="shared" si="4680"/>
        <v>3.8872440785357401</v>
      </c>
      <c r="AC1807" s="9">
        <f t="shared" si="4680"/>
        <v>3.6095837872117587</v>
      </c>
      <c r="AD1807" s="9">
        <f t="shared" ref="AD1807:AG1807" si="4681">AD1747+AD1762+AD1777+AD1792</f>
        <v>3.3319234958877773</v>
      </c>
      <c r="AE1807" s="9">
        <f t="shared" si="4681"/>
        <v>3.0542632045637959</v>
      </c>
      <c r="AF1807" s="9">
        <f t="shared" si="4681"/>
        <v>2.7766029132398145</v>
      </c>
      <c r="AG1807" s="9">
        <f t="shared" si="4681"/>
        <v>2.4989426219158331</v>
      </c>
      <c r="AH1807" s="9">
        <f t="shared" ref="AH1807" si="4682">AH1747+AH1762+AH1777+AH1792</f>
        <v>2.2212823305918517</v>
      </c>
      <c r="AI1807" s="9">
        <f t="shared" ref="AI1807:AM1807" si="4683">AI1747+AI1762+AI1777+AI1792</f>
        <v>1.9436220392678702</v>
      </c>
      <c r="AJ1807" s="9">
        <f t="shared" si="4683"/>
        <v>1.6659617479438888</v>
      </c>
      <c r="AK1807" s="9">
        <f t="shared" si="4683"/>
        <v>1.3883014566199074</v>
      </c>
      <c r="AL1807" s="9">
        <f t="shared" si="4683"/>
        <v>1.110641165295926</v>
      </c>
      <c r="AM1807" s="9">
        <f t="shared" si="4683"/>
        <v>0.83298087397194454</v>
      </c>
    </row>
    <row r="1808" spans="1:39" outlineLevel="2">
      <c r="A1808" s="11">
        <f>ROW()</f>
        <v>1808</v>
      </c>
      <c r="C1808" s="6" t="s">
        <v>4</v>
      </c>
      <c r="D1808" s="39"/>
      <c r="E1808" s="39"/>
      <c r="F1808" s="39"/>
      <c r="G1808" s="39"/>
      <c r="H1808" s="39"/>
      <c r="I1808" s="39"/>
      <c r="J1808" s="39"/>
      <c r="K1808" s="39"/>
      <c r="L1808" s="39"/>
      <c r="M1808" s="39"/>
      <c r="N1808" s="39"/>
      <c r="O1808" s="39"/>
      <c r="P1808" s="39"/>
      <c r="Q1808" s="39"/>
      <c r="R1808" s="39"/>
      <c r="S1808" s="39"/>
      <c r="T1808" s="39"/>
      <c r="U1808" s="39"/>
      <c r="V1808" s="9">
        <f t="shared" ref="V1808:AC1808" si="4684">V1748+V1763+V1778+V1793</f>
        <v>0.95437131657921159</v>
      </c>
      <c r="W1808" s="9">
        <f t="shared" si="4684"/>
        <v>0.89074656214059744</v>
      </c>
      <c r="X1808" s="9">
        <f t="shared" si="4684"/>
        <v>0.82712180770198329</v>
      </c>
      <c r="Y1808" s="9">
        <f t="shared" si="4684"/>
        <v>0.76349705326336914</v>
      </c>
      <c r="Z1808" s="9">
        <f t="shared" si="4684"/>
        <v>0.69987229882475499</v>
      </c>
      <c r="AA1808" s="9">
        <f t="shared" si="4684"/>
        <v>0.63624754438614084</v>
      </c>
      <c r="AB1808" s="9">
        <f t="shared" si="4684"/>
        <v>0.5726227899475268</v>
      </c>
      <c r="AC1808" s="9">
        <f t="shared" si="4684"/>
        <v>0.50899803550891276</v>
      </c>
      <c r="AD1808" s="9">
        <f t="shared" ref="AD1808:AG1808" si="4685">AD1748+AD1763+AD1778+AD1793</f>
        <v>0.44537328107029867</v>
      </c>
      <c r="AE1808" s="9">
        <f t="shared" si="4685"/>
        <v>0.38174852663168457</v>
      </c>
      <c r="AF1808" s="9">
        <f t="shared" si="4685"/>
        <v>0.31812377219307048</v>
      </c>
      <c r="AG1808" s="9">
        <f t="shared" si="4685"/>
        <v>0.25449901775445638</v>
      </c>
      <c r="AH1808" s="9">
        <f t="shared" ref="AH1808" si="4686">AH1748+AH1763+AH1778+AH1793</f>
        <v>0.19087426331584229</v>
      </c>
      <c r="AI1808" s="9">
        <f t="shared" ref="AI1808:AM1808" si="4687">AI1748+AI1763+AI1778+AI1793</f>
        <v>0.12724950887722819</v>
      </c>
      <c r="AJ1808" s="9">
        <f t="shared" si="4687"/>
        <v>6.3624754438614095E-2</v>
      </c>
      <c r="AK1808" s="9">
        <f t="shared" si="4687"/>
        <v>0</v>
      </c>
      <c r="AL1808" s="9">
        <f t="shared" si="4687"/>
        <v>0</v>
      </c>
      <c r="AM1808" s="9">
        <f t="shared" si="4687"/>
        <v>0</v>
      </c>
    </row>
    <row r="1809" spans="1:39" outlineLevel="2">
      <c r="A1809" s="11">
        <f>ROW()</f>
        <v>1809</v>
      </c>
      <c r="C1809" s="6" t="s">
        <v>5</v>
      </c>
      <c r="D1809" s="39"/>
      <c r="E1809" s="39"/>
      <c r="F1809" s="39"/>
      <c r="G1809" s="39"/>
      <c r="H1809" s="39"/>
      <c r="I1809" s="39"/>
      <c r="J1809" s="39"/>
      <c r="K1809" s="39"/>
      <c r="L1809" s="39"/>
      <c r="M1809" s="39"/>
      <c r="N1809" s="39"/>
      <c r="O1809" s="39"/>
      <c r="P1809" s="39"/>
      <c r="Q1809" s="39"/>
      <c r="R1809" s="39"/>
      <c r="S1809" s="39"/>
      <c r="T1809" s="39"/>
      <c r="U1809" s="39"/>
      <c r="V1809" s="9">
        <f t="shared" ref="V1809:AC1809" si="4688">V1749+V1764+V1779+V1794</f>
        <v>8.2917760666417131</v>
      </c>
      <c r="W1809" s="9">
        <f t="shared" si="4688"/>
        <v>7.8771872633096276</v>
      </c>
      <c r="X1809" s="9">
        <f t="shared" si="4688"/>
        <v>7.4625984599775421</v>
      </c>
      <c r="Y1809" s="9">
        <f t="shared" si="4688"/>
        <v>7.0480096566454566</v>
      </c>
      <c r="Z1809" s="9">
        <f t="shared" si="4688"/>
        <v>6.6334208533133712</v>
      </c>
      <c r="AA1809" s="9">
        <f t="shared" si="4688"/>
        <v>6.2188320499812857</v>
      </c>
      <c r="AB1809" s="9">
        <f t="shared" si="4688"/>
        <v>5.8042432466492002</v>
      </c>
      <c r="AC1809" s="9">
        <f t="shared" si="4688"/>
        <v>5.3896544433171147</v>
      </c>
      <c r="AD1809" s="9">
        <f t="shared" ref="AD1809:AG1809" si="4689">AD1749+AD1764+AD1779+AD1794</f>
        <v>4.9750656399850293</v>
      </c>
      <c r="AE1809" s="9">
        <f t="shared" si="4689"/>
        <v>4.5604768366529438</v>
      </c>
      <c r="AF1809" s="9">
        <f t="shared" si="4689"/>
        <v>4.1458880333208583</v>
      </c>
      <c r="AG1809" s="9">
        <f t="shared" si="4689"/>
        <v>3.7312992299887724</v>
      </c>
      <c r="AH1809" s="9">
        <f t="shared" ref="AH1809" si="4690">AH1749+AH1764+AH1779+AH1794</f>
        <v>3.3167104266566865</v>
      </c>
      <c r="AI1809" s="9">
        <f t="shared" ref="AI1809:AM1809" si="4691">AI1749+AI1764+AI1779+AI1794</f>
        <v>2.9021216233246006</v>
      </c>
      <c r="AJ1809" s="9">
        <f t="shared" si="4691"/>
        <v>2.4875328199925146</v>
      </c>
      <c r="AK1809" s="9">
        <f t="shared" si="4691"/>
        <v>2.0729440166604287</v>
      </c>
      <c r="AL1809" s="9">
        <f t="shared" si="4691"/>
        <v>1.658355213328343</v>
      </c>
      <c r="AM1809" s="9">
        <f t="shared" si="4691"/>
        <v>1.2437664099962573</v>
      </c>
    </row>
    <row r="1810" spans="1:39" outlineLevel="2">
      <c r="A1810" s="11">
        <f>ROW()</f>
        <v>1810</v>
      </c>
      <c r="C1810" s="6" t="s">
        <v>473</v>
      </c>
      <c r="D1810" s="39"/>
      <c r="E1810" s="39"/>
      <c r="F1810" s="39"/>
      <c r="G1810" s="39"/>
      <c r="H1810" s="39"/>
      <c r="I1810" s="39"/>
      <c r="J1810" s="39"/>
      <c r="K1810" s="39"/>
      <c r="L1810" s="39"/>
      <c r="M1810" s="39"/>
      <c r="N1810" s="39"/>
      <c r="O1810" s="39"/>
      <c r="P1810" s="39"/>
      <c r="Q1810" s="39"/>
      <c r="R1810" s="39"/>
      <c r="S1810" s="39"/>
      <c r="T1810" s="39"/>
      <c r="U1810" s="39"/>
      <c r="V1810" s="9">
        <f t="shared" ref="V1810:AG1810" si="4692">V1750+V1765+V1780+V1795</f>
        <v>0</v>
      </c>
      <c r="W1810" s="9">
        <f t="shared" si="4692"/>
        <v>0</v>
      </c>
      <c r="X1810" s="9">
        <f t="shared" si="4692"/>
        <v>0</v>
      </c>
      <c r="Y1810" s="9">
        <f t="shared" si="4692"/>
        <v>0</v>
      </c>
      <c r="Z1810" s="9">
        <f t="shared" si="4692"/>
        <v>0</v>
      </c>
      <c r="AA1810" s="9">
        <f t="shared" si="4692"/>
        <v>0</v>
      </c>
      <c r="AB1810" s="9">
        <f t="shared" si="4692"/>
        <v>0</v>
      </c>
      <c r="AC1810" s="9">
        <f t="shared" si="4692"/>
        <v>0</v>
      </c>
      <c r="AD1810" s="9">
        <f t="shared" si="4692"/>
        <v>0</v>
      </c>
      <c r="AE1810" s="9">
        <f t="shared" si="4692"/>
        <v>0</v>
      </c>
      <c r="AF1810" s="9">
        <f t="shared" si="4692"/>
        <v>0</v>
      </c>
      <c r="AG1810" s="9">
        <f t="shared" si="4692"/>
        <v>0</v>
      </c>
      <c r="AH1810" s="9">
        <f t="shared" ref="AH1810" si="4693">AH1750+AH1765+AH1780+AH1795</f>
        <v>0</v>
      </c>
      <c r="AI1810" s="9">
        <f t="shared" ref="AI1810:AM1810" si="4694">AI1750+AI1765+AI1780+AI1795</f>
        <v>0</v>
      </c>
      <c r="AJ1810" s="9">
        <f t="shared" si="4694"/>
        <v>0</v>
      </c>
      <c r="AK1810" s="9">
        <f t="shared" si="4694"/>
        <v>0</v>
      </c>
      <c r="AL1810" s="9">
        <f t="shared" si="4694"/>
        <v>0</v>
      </c>
      <c r="AM1810" s="9">
        <f t="shared" si="4694"/>
        <v>0</v>
      </c>
    </row>
    <row r="1811" spans="1:39" outlineLevel="2">
      <c r="A1811" s="11">
        <f>ROW()</f>
        <v>1811</v>
      </c>
      <c r="C1811" s="6" t="s">
        <v>474</v>
      </c>
      <c r="D1811" s="39"/>
      <c r="E1811" s="39"/>
      <c r="F1811" s="39"/>
      <c r="G1811" s="39"/>
      <c r="H1811" s="39"/>
      <c r="I1811" s="39"/>
      <c r="J1811" s="39"/>
      <c r="K1811" s="39"/>
      <c r="L1811" s="39"/>
      <c r="M1811" s="39"/>
      <c r="N1811" s="39"/>
      <c r="O1811" s="39"/>
      <c r="P1811" s="39"/>
      <c r="Q1811" s="39"/>
      <c r="R1811" s="39"/>
      <c r="S1811" s="39"/>
      <c r="T1811" s="39"/>
      <c r="U1811" s="39"/>
      <c r="V1811" s="9">
        <f t="shared" ref="V1811:AG1811" si="4695">V1751+V1766+V1781+V1796</f>
        <v>0</v>
      </c>
      <c r="W1811" s="9">
        <f t="shared" si="4695"/>
        <v>0</v>
      </c>
      <c r="X1811" s="9">
        <f t="shared" si="4695"/>
        <v>0</v>
      </c>
      <c r="Y1811" s="9">
        <f t="shared" si="4695"/>
        <v>0</v>
      </c>
      <c r="Z1811" s="9">
        <f t="shared" si="4695"/>
        <v>0</v>
      </c>
      <c r="AA1811" s="9">
        <f t="shared" si="4695"/>
        <v>0</v>
      </c>
      <c r="AB1811" s="9">
        <f t="shared" si="4695"/>
        <v>0</v>
      </c>
      <c r="AC1811" s="9">
        <f t="shared" si="4695"/>
        <v>0</v>
      </c>
      <c r="AD1811" s="9">
        <f t="shared" si="4695"/>
        <v>0</v>
      </c>
      <c r="AE1811" s="9">
        <f t="shared" si="4695"/>
        <v>0</v>
      </c>
      <c r="AF1811" s="9">
        <f t="shared" si="4695"/>
        <v>0</v>
      </c>
      <c r="AG1811" s="9">
        <f t="shared" si="4695"/>
        <v>0</v>
      </c>
      <c r="AH1811" s="9">
        <f t="shared" ref="AH1811" si="4696">AH1751+AH1766+AH1781+AH1796</f>
        <v>0</v>
      </c>
      <c r="AI1811" s="9">
        <f t="shared" ref="AI1811:AM1811" si="4697">AI1751+AI1766+AI1781+AI1796</f>
        <v>0</v>
      </c>
      <c r="AJ1811" s="9">
        <f t="shared" si="4697"/>
        <v>0</v>
      </c>
      <c r="AK1811" s="9">
        <f t="shared" si="4697"/>
        <v>0</v>
      </c>
      <c r="AL1811" s="9">
        <f t="shared" si="4697"/>
        <v>0</v>
      </c>
      <c r="AM1811" s="9">
        <f t="shared" si="4697"/>
        <v>0</v>
      </c>
    </row>
    <row r="1812" spans="1:39" outlineLevel="2">
      <c r="A1812" s="11">
        <f>ROW()</f>
        <v>1812</v>
      </c>
      <c r="C1812" s="6" t="s">
        <v>477</v>
      </c>
      <c r="D1812" s="39"/>
      <c r="E1812" s="39"/>
      <c r="F1812" s="39"/>
      <c r="G1812" s="39"/>
      <c r="H1812" s="39"/>
      <c r="I1812" s="39"/>
      <c r="J1812" s="39"/>
      <c r="K1812" s="39"/>
      <c r="L1812" s="39"/>
      <c r="M1812" s="39"/>
      <c r="N1812" s="39"/>
      <c r="O1812" s="39"/>
      <c r="P1812" s="39"/>
      <c r="Q1812" s="39"/>
      <c r="R1812" s="39"/>
      <c r="S1812" s="39"/>
      <c r="T1812" s="39"/>
      <c r="U1812" s="39"/>
      <c r="V1812" s="9">
        <f t="shared" ref="V1812:AG1812" si="4698">V1752+V1767+V1782+V1797</f>
        <v>0</v>
      </c>
      <c r="W1812" s="9">
        <f t="shared" si="4698"/>
        <v>0</v>
      </c>
      <c r="X1812" s="9">
        <f t="shared" si="4698"/>
        <v>0</v>
      </c>
      <c r="Y1812" s="9">
        <f t="shared" si="4698"/>
        <v>0</v>
      </c>
      <c r="Z1812" s="9">
        <f t="shared" si="4698"/>
        <v>0</v>
      </c>
      <c r="AA1812" s="9">
        <f t="shared" si="4698"/>
        <v>0</v>
      </c>
      <c r="AB1812" s="9">
        <f t="shared" si="4698"/>
        <v>0</v>
      </c>
      <c r="AC1812" s="9">
        <f t="shared" si="4698"/>
        <v>0</v>
      </c>
      <c r="AD1812" s="9">
        <f t="shared" si="4698"/>
        <v>0</v>
      </c>
      <c r="AE1812" s="9">
        <f t="shared" si="4698"/>
        <v>0</v>
      </c>
      <c r="AF1812" s="9">
        <f t="shared" si="4698"/>
        <v>0</v>
      </c>
      <c r="AG1812" s="9">
        <f t="shared" si="4698"/>
        <v>0</v>
      </c>
      <c r="AH1812" s="9">
        <f t="shared" ref="AH1812" si="4699">AH1752+AH1767+AH1782+AH1797</f>
        <v>0</v>
      </c>
      <c r="AI1812" s="9">
        <f t="shared" ref="AI1812:AM1812" si="4700">AI1752+AI1767+AI1782+AI1797</f>
        <v>0</v>
      </c>
      <c r="AJ1812" s="9">
        <f t="shared" si="4700"/>
        <v>0</v>
      </c>
      <c r="AK1812" s="9">
        <f t="shared" si="4700"/>
        <v>0</v>
      </c>
      <c r="AL1812" s="9">
        <f t="shared" si="4700"/>
        <v>0</v>
      </c>
      <c r="AM1812" s="9">
        <f t="shared" si="4700"/>
        <v>0</v>
      </c>
    </row>
    <row r="1813" spans="1:39" outlineLevel="2">
      <c r="A1813" s="11">
        <f>ROW()</f>
        <v>1813</v>
      </c>
      <c r="C1813" s="6" t="s">
        <v>511</v>
      </c>
      <c r="D1813" s="39"/>
      <c r="E1813" s="39"/>
      <c r="F1813" s="39"/>
      <c r="G1813" s="39"/>
      <c r="H1813" s="39"/>
      <c r="I1813" s="39"/>
      <c r="J1813" s="39"/>
      <c r="K1813" s="39"/>
      <c r="L1813" s="39"/>
      <c r="M1813" s="39"/>
      <c r="N1813" s="39"/>
      <c r="O1813" s="39"/>
      <c r="P1813" s="39"/>
      <c r="Q1813" s="39"/>
      <c r="R1813" s="39"/>
      <c r="S1813" s="39"/>
      <c r="T1813" s="39"/>
      <c r="U1813" s="39"/>
      <c r="V1813" s="9">
        <f t="shared" ref="V1813:AM1813" si="4701">V1753+V1768+V1783+V1798</f>
        <v>1.0947403545009966</v>
      </c>
      <c r="W1813" s="9">
        <f t="shared" si="4701"/>
        <v>1.0400033367759467</v>
      </c>
      <c r="X1813" s="9">
        <f t="shared" si="4701"/>
        <v>0.9852663190508969</v>
      </c>
      <c r="Y1813" s="9">
        <f t="shared" si="4701"/>
        <v>0.9305293013258471</v>
      </c>
      <c r="Z1813" s="9">
        <f t="shared" si="4701"/>
        <v>0.87579228360079731</v>
      </c>
      <c r="AA1813" s="9">
        <f t="shared" si="4701"/>
        <v>0.82105526587574751</v>
      </c>
      <c r="AB1813" s="9">
        <f t="shared" si="4701"/>
        <v>0.76631824815069771</v>
      </c>
      <c r="AC1813" s="9">
        <f t="shared" si="4701"/>
        <v>0.71158123042564791</v>
      </c>
      <c r="AD1813" s="9">
        <f t="shared" si="4701"/>
        <v>0.65684421270059812</v>
      </c>
      <c r="AE1813" s="9">
        <f t="shared" si="4701"/>
        <v>0.60210719497554832</v>
      </c>
      <c r="AF1813" s="9">
        <f t="shared" si="4701"/>
        <v>0.54737017725049852</v>
      </c>
      <c r="AG1813" s="9">
        <f t="shared" si="4701"/>
        <v>0.49263315952544867</v>
      </c>
      <c r="AH1813" s="9">
        <f t="shared" si="4701"/>
        <v>0.43789614180039882</v>
      </c>
      <c r="AI1813" s="9">
        <f t="shared" si="4701"/>
        <v>0.38315912407534897</v>
      </c>
      <c r="AJ1813" s="9">
        <f t="shared" si="4701"/>
        <v>0.32842210635029911</v>
      </c>
      <c r="AK1813" s="9">
        <f t="shared" si="4701"/>
        <v>0.27368508862524926</v>
      </c>
      <c r="AL1813" s="9">
        <f t="shared" si="4701"/>
        <v>0.21894807090019941</v>
      </c>
      <c r="AM1813" s="9">
        <f t="shared" si="4701"/>
        <v>0.16421105317514956</v>
      </c>
    </row>
    <row r="1814" spans="1:39" outlineLevel="2">
      <c r="A1814" s="11">
        <f>ROW()</f>
        <v>1814</v>
      </c>
      <c r="C1814" s="6" t="s">
        <v>655</v>
      </c>
      <c r="D1814" s="39"/>
      <c r="E1814" s="39"/>
      <c r="F1814" s="39"/>
      <c r="G1814" s="39"/>
      <c r="H1814" s="39"/>
      <c r="I1814" s="39"/>
      <c r="J1814" s="39"/>
      <c r="K1814" s="39"/>
      <c r="L1814" s="39"/>
      <c r="M1814" s="39"/>
      <c r="N1814" s="39"/>
      <c r="O1814" s="39"/>
      <c r="P1814" s="39"/>
      <c r="Q1814" s="39"/>
      <c r="R1814" s="39"/>
      <c r="S1814" s="39"/>
      <c r="T1814" s="39"/>
      <c r="U1814" s="39"/>
      <c r="V1814" s="9">
        <f t="shared" ref="V1814:AM1814" si="4702">V1754+V1769+V1784+V1799</f>
        <v>0</v>
      </c>
      <c r="W1814" s="9">
        <f t="shared" si="4702"/>
        <v>0</v>
      </c>
      <c r="X1814" s="9">
        <f t="shared" si="4702"/>
        <v>0</v>
      </c>
      <c r="Y1814" s="9">
        <f t="shared" si="4702"/>
        <v>0</v>
      </c>
      <c r="Z1814" s="9">
        <f t="shared" si="4702"/>
        <v>0</v>
      </c>
      <c r="AA1814" s="9">
        <f t="shared" si="4702"/>
        <v>0</v>
      </c>
      <c r="AB1814" s="9">
        <f t="shared" si="4702"/>
        <v>0</v>
      </c>
      <c r="AC1814" s="9">
        <f t="shared" si="4702"/>
        <v>0</v>
      </c>
      <c r="AD1814" s="9">
        <f t="shared" si="4702"/>
        <v>0</v>
      </c>
      <c r="AE1814" s="9">
        <f t="shared" si="4702"/>
        <v>0</v>
      </c>
      <c r="AF1814" s="9">
        <f t="shared" si="4702"/>
        <v>0</v>
      </c>
      <c r="AG1814" s="9">
        <f t="shared" si="4702"/>
        <v>0</v>
      </c>
      <c r="AH1814" s="9">
        <f t="shared" si="4702"/>
        <v>0</v>
      </c>
      <c r="AI1814" s="9">
        <f t="shared" si="4702"/>
        <v>0</v>
      </c>
      <c r="AJ1814" s="9">
        <f t="shared" si="4702"/>
        <v>0</v>
      </c>
      <c r="AK1814" s="9">
        <f t="shared" si="4702"/>
        <v>0</v>
      </c>
      <c r="AL1814" s="9">
        <f t="shared" si="4702"/>
        <v>0</v>
      </c>
      <c r="AM1814" s="9">
        <f t="shared" si="4702"/>
        <v>0</v>
      </c>
    </row>
    <row r="1815" spans="1:39" outlineLevel="2">
      <c r="A1815" s="11">
        <f>ROW()</f>
        <v>1815</v>
      </c>
      <c r="C1815" s="6" t="s">
        <v>656</v>
      </c>
      <c r="D1815" s="39"/>
      <c r="E1815" s="39"/>
      <c r="F1815" s="39"/>
      <c r="G1815" s="39"/>
      <c r="H1815" s="39"/>
      <c r="I1815" s="39"/>
      <c r="J1815" s="39"/>
      <c r="K1815" s="39"/>
      <c r="L1815" s="39"/>
      <c r="M1815" s="39"/>
      <c r="N1815" s="39"/>
      <c r="O1815" s="39"/>
      <c r="P1815" s="39"/>
      <c r="Q1815" s="39"/>
      <c r="R1815" s="39"/>
      <c r="S1815" s="39"/>
      <c r="T1815" s="39"/>
      <c r="U1815" s="3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</row>
    <row r="1816" spans="1:39" outlineLevel="2">
      <c r="A1816" s="11">
        <f>ROW()</f>
        <v>1816</v>
      </c>
      <c r="C1816" s="6" t="s">
        <v>667</v>
      </c>
      <c r="D1816" s="39"/>
      <c r="E1816" s="39"/>
      <c r="F1816" s="39"/>
      <c r="G1816" s="39"/>
      <c r="H1816" s="39"/>
      <c r="I1816" s="39"/>
      <c r="J1816" s="39"/>
      <c r="K1816" s="39"/>
      <c r="L1816" s="39"/>
      <c r="M1816" s="39"/>
      <c r="N1816" s="39"/>
      <c r="O1816" s="39"/>
      <c r="P1816" s="39"/>
      <c r="Q1816" s="39"/>
      <c r="R1816" s="39"/>
      <c r="S1816" s="39"/>
      <c r="T1816" s="39"/>
      <c r="U1816" s="3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</row>
    <row r="1817" spans="1:39" outlineLevel="2">
      <c r="A1817" s="11">
        <f>ROW()</f>
        <v>1817</v>
      </c>
      <c r="C1817" s="6" t="s">
        <v>212</v>
      </c>
      <c r="D1817" s="39"/>
      <c r="E1817" s="39"/>
      <c r="F1817" s="39"/>
      <c r="G1817" s="39"/>
      <c r="H1817" s="39"/>
      <c r="I1817" s="39"/>
      <c r="J1817" s="39"/>
      <c r="K1817" s="39"/>
      <c r="L1817" s="39"/>
      <c r="M1817" s="39"/>
      <c r="N1817" s="39"/>
      <c r="O1817" s="39"/>
      <c r="P1817" s="39"/>
      <c r="Q1817" s="39"/>
      <c r="R1817" s="39"/>
      <c r="S1817" s="39"/>
      <c r="T1817" s="39"/>
      <c r="U1817" s="39"/>
      <c r="V1817" s="9">
        <f t="shared" ref="V1817:AC1817" si="4703">V1757+V1772+V1787+V1802</f>
        <v>0.18862567937376898</v>
      </c>
      <c r="W1817" s="9">
        <f t="shared" si="4703"/>
        <v>0.18862567937376898</v>
      </c>
      <c r="X1817" s="9">
        <f t="shared" si="4703"/>
        <v>0.18862567937376898</v>
      </c>
      <c r="Y1817" s="9">
        <f t="shared" si="4703"/>
        <v>0.18862567937376898</v>
      </c>
      <c r="Z1817" s="9">
        <f t="shared" si="4703"/>
        <v>0.18862567937376898</v>
      </c>
      <c r="AA1817" s="9">
        <f t="shared" si="4703"/>
        <v>0.18862567937376898</v>
      </c>
      <c r="AB1817" s="9">
        <f t="shared" si="4703"/>
        <v>0.18862567937376898</v>
      </c>
      <c r="AC1817" s="9">
        <f t="shared" si="4703"/>
        <v>0.18862567937376898</v>
      </c>
      <c r="AD1817" s="9">
        <f t="shared" ref="AD1817:AM1817" si="4704">AD1757+AD1772+AD1787+AD1802</f>
        <v>0.18862567937376898</v>
      </c>
      <c r="AE1817" s="9">
        <f t="shared" si="4704"/>
        <v>0.18862567937376898</v>
      </c>
      <c r="AF1817" s="9">
        <f t="shared" si="4704"/>
        <v>0.18862567937376898</v>
      </c>
      <c r="AG1817" s="9">
        <f t="shared" si="4704"/>
        <v>0.18862567937376898</v>
      </c>
      <c r="AH1817" s="9">
        <f t="shared" ref="AH1817" si="4705">AH1757+AH1772+AH1787+AH1802</f>
        <v>0.18862567937376898</v>
      </c>
      <c r="AI1817" s="9">
        <f t="shared" si="4704"/>
        <v>0.18862567937376898</v>
      </c>
      <c r="AJ1817" s="9">
        <f t="shared" si="4704"/>
        <v>0.18862567937376898</v>
      </c>
      <c r="AK1817" s="9">
        <f t="shared" si="4704"/>
        <v>0.18862567937376898</v>
      </c>
      <c r="AL1817" s="9">
        <f t="shared" si="4704"/>
        <v>0.18862567937376898</v>
      </c>
      <c r="AM1817" s="9">
        <f t="shared" si="4704"/>
        <v>0.18862567937376898</v>
      </c>
    </row>
    <row r="1818" spans="1:39" outlineLevel="2">
      <c r="A1818" s="11">
        <f>ROW()</f>
        <v>1818</v>
      </c>
      <c r="C1818" s="30" t="s">
        <v>362</v>
      </c>
      <c r="D1818" s="90"/>
      <c r="E1818" s="90"/>
      <c r="F1818" s="90"/>
      <c r="G1818" s="90"/>
      <c r="H1818" s="90"/>
      <c r="I1818" s="90"/>
      <c r="J1818" s="90"/>
      <c r="K1818" s="90"/>
      <c r="L1818" s="90"/>
      <c r="M1818" s="90"/>
      <c r="N1818" s="90"/>
      <c r="O1818" s="90"/>
      <c r="P1818" s="90"/>
      <c r="Q1818" s="90"/>
      <c r="R1818" s="90"/>
      <c r="S1818" s="90"/>
      <c r="T1818" s="90"/>
      <c r="U1818" s="90"/>
      <c r="V1818" s="15">
        <f t="shared" ref="V1818:AC1818" si="4706">V1758+V1773+V1788+V1803</f>
        <v>0</v>
      </c>
      <c r="W1818" s="15">
        <f t="shared" si="4706"/>
        <v>0</v>
      </c>
      <c r="X1818" s="15">
        <f t="shared" si="4706"/>
        <v>0</v>
      </c>
      <c r="Y1818" s="15">
        <f t="shared" si="4706"/>
        <v>0</v>
      </c>
      <c r="Z1818" s="15">
        <f t="shared" si="4706"/>
        <v>0</v>
      </c>
      <c r="AA1818" s="15">
        <f t="shared" si="4706"/>
        <v>0</v>
      </c>
      <c r="AB1818" s="15">
        <f t="shared" si="4706"/>
        <v>0</v>
      </c>
      <c r="AC1818" s="15">
        <f t="shared" si="4706"/>
        <v>0</v>
      </c>
      <c r="AD1818" s="15">
        <f t="shared" ref="AD1818:AM1818" si="4707">AD1758+AD1773+AD1788+AD1803</f>
        <v>0</v>
      </c>
      <c r="AE1818" s="15">
        <f t="shared" si="4707"/>
        <v>0</v>
      </c>
      <c r="AF1818" s="15">
        <f t="shared" si="4707"/>
        <v>0</v>
      </c>
      <c r="AG1818" s="15">
        <f t="shared" si="4707"/>
        <v>0</v>
      </c>
      <c r="AH1818" s="15">
        <f t="shared" ref="AH1818" si="4708">AH1758+AH1773+AH1788+AH1803</f>
        <v>0</v>
      </c>
      <c r="AI1818" s="15">
        <f t="shared" si="4707"/>
        <v>0</v>
      </c>
      <c r="AJ1818" s="15">
        <f t="shared" si="4707"/>
        <v>0</v>
      </c>
      <c r="AK1818" s="15">
        <f t="shared" si="4707"/>
        <v>0</v>
      </c>
      <c r="AL1818" s="15">
        <f t="shared" si="4707"/>
        <v>0</v>
      </c>
      <c r="AM1818" s="15">
        <f t="shared" si="4707"/>
        <v>0</v>
      </c>
    </row>
    <row r="1819" spans="1:39" outlineLevel="2">
      <c r="A1819" s="11">
        <f>ROW()</f>
        <v>1819</v>
      </c>
      <c r="C1819" s="6" t="s">
        <v>1</v>
      </c>
      <c r="D1819" s="39"/>
      <c r="E1819" s="39"/>
      <c r="F1819" s="39"/>
      <c r="G1819" s="39"/>
      <c r="H1819" s="39"/>
      <c r="I1819" s="39"/>
      <c r="J1819" s="39"/>
      <c r="K1819" s="39"/>
      <c r="L1819" s="39"/>
      <c r="M1819" s="39"/>
      <c r="N1819" s="39"/>
      <c r="O1819" s="39"/>
      <c r="P1819" s="39"/>
      <c r="Q1819" s="39"/>
      <c r="R1819" s="39"/>
      <c r="S1819" s="39"/>
      <c r="T1819" s="39"/>
      <c r="U1819" s="39"/>
      <c r="V1819" s="9">
        <f t="shared" ref="V1819:W1819" si="4709">SUM(V1806:V1818)</f>
        <v>20.774203834611107</v>
      </c>
      <c r="W1819" s="9">
        <f t="shared" si="4709"/>
        <v>19.729018738239585</v>
      </c>
      <c r="X1819" s="9">
        <f t="shared" ref="X1819" si="4710">SUM(X1806:X1818)</f>
        <v>18.683833641868066</v>
      </c>
      <c r="Y1819" s="9">
        <f t="shared" ref="Y1819" si="4711">SUM(Y1806:Y1818)</f>
        <v>17.638648545496547</v>
      </c>
      <c r="Z1819" s="9">
        <f t="shared" ref="Z1819" si="4712">SUM(Z1806:Z1818)</f>
        <v>16.593463449125025</v>
      </c>
      <c r="AA1819" s="9">
        <f t="shared" ref="AA1819" si="4713">SUM(AA1806:AA1818)</f>
        <v>15.548278352753506</v>
      </c>
      <c r="AB1819" s="9">
        <f t="shared" ref="AB1819" si="4714">SUM(AB1806:AB1818)</f>
        <v>14.503093256381986</v>
      </c>
      <c r="AC1819" s="9">
        <f t="shared" ref="AC1819:AG1819" si="4715">SUM(AC1806:AC1818)</f>
        <v>13.457908160010465</v>
      </c>
      <c r="AD1819" s="9">
        <f t="shared" si="4715"/>
        <v>12.412723063638945</v>
      </c>
      <c r="AE1819" s="9">
        <f t="shared" si="4715"/>
        <v>11.367537967267426</v>
      </c>
      <c r="AF1819" s="9">
        <f t="shared" si="4715"/>
        <v>10.322352870895903</v>
      </c>
      <c r="AG1819" s="9">
        <f t="shared" si="4715"/>
        <v>9.2771677745243846</v>
      </c>
      <c r="AH1819" s="9">
        <f t="shared" ref="AH1819" si="4716">SUM(AH1806:AH1818)</f>
        <v>8.231982678152864</v>
      </c>
      <c r="AI1819" s="9">
        <f t="shared" ref="AI1819:AM1819" si="4717">SUM(AI1806:AI1818)</f>
        <v>7.1867975817813416</v>
      </c>
      <c r="AJ1819" s="9">
        <f t="shared" si="4717"/>
        <v>6.141612485409822</v>
      </c>
      <c r="AK1819" s="9">
        <f t="shared" si="4717"/>
        <v>5.0964273890383005</v>
      </c>
      <c r="AL1819" s="9">
        <f t="shared" si="4717"/>
        <v>4.1148670471053945</v>
      </c>
      <c r="AM1819" s="9">
        <f t="shared" si="4717"/>
        <v>3.1333067051724881</v>
      </c>
    </row>
    <row r="1820" spans="1:39" outlineLevel="3">
      <c r="A1820" s="11">
        <f>ROW()</f>
        <v>1820</v>
      </c>
      <c r="B1820" s="343" t="s">
        <v>658</v>
      </c>
      <c r="D1820" s="39"/>
      <c r="E1820" s="39"/>
      <c r="F1820" s="39"/>
      <c r="G1820" s="39"/>
      <c r="H1820" s="39"/>
      <c r="I1820" s="39"/>
      <c r="J1820" s="39"/>
      <c r="K1820" s="39"/>
      <c r="L1820" s="39"/>
      <c r="M1820" s="39"/>
      <c r="N1820" s="39"/>
      <c r="O1820" s="39"/>
      <c r="P1820" s="39"/>
      <c r="Q1820" s="39"/>
      <c r="R1820" s="39"/>
      <c r="S1820" s="39"/>
      <c r="T1820" s="39"/>
      <c r="U1820" s="39"/>
      <c r="V1820" s="39"/>
      <c r="W1820" s="39"/>
      <c r="X1820" s="39"/>
      <c r="Y1820" s="39"/>
      <c r="Z1820" s="39"/>
      <c r="AA1820" s="39"/>
      <c r="AB1820" s="39"/>
      <c r="AC1820" s="39"/>
      <c r="AD1820" s="39"/>
      <c r="AE1820" s="39"/>
      <c r="AF1820" s="39"/>
      <c r="AG1820" s="39"/>
      <c r="AH1820" s="39"/>
      <c r="AI1820" s="39"/>
      <c r="AJ1820" s="39"/>
      <c r="AK1820" s="39"/>
      <c r="AL1820" s="39"/>
      <c r="AM1820" s="39"/>
    </row>
    <row r="1821" spans="1:39" outlineLevel="3">
      <c r="A1821" s="11">
        <f>ROW()</f>
        <v>1821</v>
      </c>
      <c r="C1821" s="6" t="s">
        <v>2</v>
      </c>
      <c r="D1821" s="39"/>
      <c r="E1821" s="39"/>
      <c r="F1821" s="39"/>
      <c r="G1821" s="39"/>
      <c r="H1821" s="39"/>
      <c r="I1821" s="39"/>
      <c r="J1821" s="39"/>
      <c r="K1821" s="39"/>
      <c r="L1821" s="39"/>
      <c r="M1821" s="39"/>
      <c r="N1821" s="39"/>
      <c r="O1821" s="39"/>
      <c r="P1821" s="39"/>
      <c r="Q1821" s="39"/>
      <c r="R1821" s="39"/>
      <c r="S1821" s="9"/>
      <c r="T1821" s="39"/>
      <c r="U1821" s="39"/>
      <c r="V1821" s="39"/>
      <c r="W1821" s="39"/>
      <c r="X1821" s="9"/>
      <c r="Y1821" s="39"/>
      <c r="Z1821" s="39"/>
      <c r="AA1821" s="39"/>
      <c r="AB1821" s="39"/>
      <c r="AC1821" s="39"/>
      <c r="AD1821" s="39"/>
      <c r="AE1821" s="39"/>
      <c r="AF1821" s="39"/>
      <c r="AG1821" s="39"/>
      <c r="AH1821" s="39"/>
      <c r="AI1821" s="39"/>
      <c r="AJ1821" s="39"/>
      <c r="AK1821" s="39"/>
      <c r="AL1821" s="39"/>
      <c r="AM1821" s="39"/>
    </row>
    <row r="1822" spans="1:39" outlineLevel="3">
      <c r="A1822" s="11">
        <f>ROW()</f>
        <v>1822</v>
      </c>
      <c r="C1822" s="6" t="s">
        <v>3</v>
      </c>
      <c r="D1822" s="39"/>
      <c r="E1822" s="39"/>
      <c r="F1822" s="39"/>
      <c r="G1822" s="39"/>
      <c r="H1822" s="39"/>
      <c r="I1822" s="39"/>
      <c r="J1822" s="39"/>
      <c r="K1822" s="39"/>
      <c r="L1822" s="39"/>
      <c r="M1822" s="39"/>
      <c r="N1822" s="39"/>
      <c r="O1822" s="39"/>
      <c r="P1822" s="39"/>
      <c r="Q1822" s="39"/>
      <c r="R1822" s="39"/>
      <c r="S1822" s="9"/>
      <c r="T1822" s="39"/>
      <c r="U1822" s="39"/>
      <c r="V1822" s="39"/>
      <c r="W1822" s="39"/>
      <c r="X1822" s="9"/>
      <c r="Y1822" s="39"/>
      <c r="Z1822" s="39"/>
      <c r="AA1822" s="39"/>
      <c r="AB1822" s="39"/>
      <c r="AC1822" s="39"/>
      <c r="AD1822" s="39"/>
      <c r="AE1822" s="39"/>
      <c r="AF1822" s="39"/>
      <c r="AG1822" s="39"/>
      <c r="AH1822" s="39"/>
      <c r="AI1822" s="39"/>
      <c r="AJ1822" s="39"/>
      <c r="AK1822" s="39"/>
      <c r="AL1822" s="39"/>
      <c r="AM1822" s="39"/>
    </row>
    <row r="1823" spans="1:39" outlineLevel="3">
      <c r="A1823" s="11">
        <f>ROW()</f>
        <v>1823</v>
      </c>
      <c r="C1823" s="6" t="s">
        <v>4</v>
      </c>
      <c r="D1823" s="39"/>
      <c r="E1823" s="39"/>
      <c r="F1823" s="39"/>
      <c r="G1823" s="39"/>
      <c r="H1823" s="39"/>
      <c r="I1823" s="39"/>
      <c r="J1823" s="39"/>
      <c r="K1823" s="39"/>
      <c r="L1823" s="39"/>
      <c r="M1823" s="39"/>
      <c r="N1823" s="39"/>
      <c r="O1823" s="39"/>
      <c r="P1823" s="39"/>
      <c r="Q1823" s="39"/>
      <c r="R1823" s="39"/>
      <c r="S1823" s="9"/>
      <c r="T1823" s="39"/>
      <c r="U1823" s="39"/>
      <c r="V1823" s="39"/>
      <c r="W1823" s="39"/>
      <c r="X1823" s="9"/>
      <c r="Y1823" s="39"/>
      <c r="Z1823" s="39"/>
      <c r="AA1823" s="39"/>
      <c r="AB1823" s="39"/>
      <c r="AC1823" s="39"/>
      <c r="AD1823" s="39"/>
      <c r="AE1823" s="39"/>
      <c r="AF1823" s="39"/>
      <c r="AG1823" s="39"/>
      <c r="AH1823" s="39"/>
      <c r="AI1823" s="39"/>
      <c r="AJ1823" s="39"/>
      <c r="AK1823" s="39"/>
      <c r="AL1823" s="39"/>
      <c r="AM1823" s="39"/>
    </row>
    <row r="1824" spans="1:39" outlineLevel="3">
      <c r="A1824" s="11">
        <f>ROW()</f>
        <v>1824</v>
      </c>
      <c r="C1824" s="6" t="s">
        <v>5</v>
      </c>
      <c r="D1824" s="39"/>
      <c r="E1824" s="39"/>
      <c r="F1824" s="39"/>
      <c r="G1824" s="39"/>
      <c r="H1824" s="39"/>
      <c r="I1824" s="39"/>
      <c r="J1824" s="39"/>
      <c r="K1824" s="39"/>
      <c r="L1824" s="39"/>
      <c r="M1824" s="39"/>
      <c r="N1824" s="39"/>
      <c r="O1824" s="39"/>
      <c r="P1824" s="39"/>
      <c r="Q1824" s="39"/>
      <c r="R1824" s="39"/>
      <c r="S1824" s="9"/>
      <c r="T1824" s="39"/>
      <c r="U1824" s="39"/>
      <c r="V1824" s="39"/>
      <c r="W1824" s="39"/>
      <c r="X1824" s="9"/>
      <c r="Y1824" s="39"/>
      <c r="Z1824" s="39"/>
      <c r="AA1824" s="39"/>
      <c r="AB1824" s="39"/>
      <c r="AC1824" s="39"/>
      <c r="AD1824" s="39"/>
      <c r="AE1824" s="39"/>
      <c r="AF1824" s="39"/>
      <c r="AG1824" s="39"/>
      <c r="AH1824" s="39"/>
      <c r="AI1824" s="39"/>
      <c r="AJ1824" s="39"/>
      <c r="AK1824" s="39"/>
      <c r="AL1824" s="39"/>
      <c r="AM1824" s="39"/>
    </row>
    <row r="1825" spans="1:39" outlineLevel="3">
      <c r="A1825" s="11">
        <f>ROW()</f>
        <v>1825</v>
      </c>
      <c r="C1825" s="6" t="s">
        <v>473</v>
      </c>
      <c r="D1825" s="39"/>
      <c r="E1825" s="39"/>
      <c r="F1825" s="39"/>
      <c r="G1825" s="39"/>
      <c r="H1825" s="39"/>
      <c r="I1825" s="39"/>
      <c r="J1825" s="39"/>
      <c r="K1825" s="39"/>
      <c r="L1825" s="39"/>
      <c r="M1825" s="39"/>
      <c r="N1825" s="39"/>
      <c r="O1825" s="39"/>
      <c r="P1825" s="39"/>
      <c r="Q1825" s="39"/>
      <c r="R1825" s="39"/>
      <c r="S1825" s="9"/>
      <c r="T1825" s="39"/>
      <c r="U1825" s="39"/>
      <c r="V1825" s="39"/>
      <c r="W1825" s="39"/>
      <c r="X1825" s="9"/>
      <c r="Y1825" s="39"/>
      <c r="Z1825" s="39"/>
      <c r="AA1825" s="39"/>
      <c r="AB1825" s="39"/>
      <c r="AC1825" s="39"/>
      <c r="AD1825" s="39"/>
      <c r="AE1825" s="39"/>
      <c r="AF1825" s="39"/>
      <c r="AG1825" s="39"/>
      <c r="AH1825" s="39"/>
      <c r="AI1825" s="39"/>
      <c r="AJ1825" s="39"/>
      <c r="AK1825" s="39"/>
      <c r="AL1825" s="39"/>
      <c r="AM1825" s="39"/>
    </row>
    <row r="1826" spans="1:39" outlineLevel="3">
      <c r="A1826" s="11">
        <f>ROW()</f>
        <v>1826</v>
      </c>
      <c r="C1826" s="6" t="s">
        <v>474</v>
      </c>
      <c r="D1826" s="39"/>
      <c r="E1826" s="39"/>
      <c r="F1826" s="39"/>
      <c r="G1826" s="39"/>
      <c r="H1826" s="39"/>
      <c r="I1826" s="39"/>
      <c r="J1826" s="39"/>
      <c r="K1826" s="39"/>
      <c r="L1826" s="39"/>
      <c r="M1826" s="39"/>
      <c r="N1826" s="39"/>
      <c r="O1826" s="39"/>
      <c r="P1826" s="39"/>
      <c r="Q1826" s="39"/>
      <c r="R1826" s="39"/>
      <c r="S1826" s="9"/>
      <c r="T1826" s="39"/>
      <c r="U1826" s="39"/>
      <c r="V1826" s="39"/>
      <c r="W1826" s="39"/>
      <c r="X1826" s="9"/>
      <c r="Y1826" s="39"/>
      <c r="Z1826" s="39"/>
      <c r="AA1826" s="39"/>
      <c r="AB1826" s="39"/>
      <c r="AC1826" s="39"/>
      <c r="AD1826" s="39"/>
      <c r="AE1826" s="39"/>
      <c r="AF1826" s="39"/>
      <c r="AG1826" s="39"/>
      <c r="AH1826" s="39"/>
      <c r="AI1826" s="39"/>
      <c r="AJ1826" s="39"/>
      <c r="AK1826" s="39"/>
      <c r="AL1826" s="39"/>
      <c r="AM1826" s="39"/>
    </row>
    <row r="1827" spans="1:39" outlineLevel="3">
      <c r="A1827" s="11">
        <f>ROW()</f>
        <v>1827</v>
      </c>
      <c r="C1827" s="6" t="s">
        <v>477</v>
      </c>
      <c r="D1827" s="39"/>
      <c r="E1827" s="39"/>
      <c r="F1827" s="39"/>
      <c r="G1827" s="39"/>
      <c r="H1827" s="39"/>
      <c r="I1827" s="39"/>
      <c r="J1827" s="39"/>
      <c r="K1827" s="39"/>
      <c r="L1827" s="39"/>
      <c r="M1827" s="39"/>
      <c r="N1827" s="39"/>
      <c r="O1827" s="39"/>
      <c r="P1827" s="39"/>
      <c r="Q1827" s="39"/>
      <c r="R1827" s="39"/>
      <c r="S1827" s="9"/>
      <c r="T1827" s="39"/>
      <c r="U1827" s="39"/>
      <c r="V1827" s="39"/>
      <c r="W1827" s="39"/>
      <c r="X1827" s="9"/>
      <c r="Y1827" s="39"/>
      <c r="Z1827" s="39"/>
      <c r="AA1827" s="39"/>
      <c r="AB1827" s="39"/>
      <c r="AC1827" s="39"/>
      <c r="AD1827" s="39"/>
      <c r="AE1827" s="39"/>
      <c r="AF1827" s="39"/>
      <c r="AG1827" s="39"/>
      <c r="AH1827" s="39"/>
      <c r="AI1827" s="39"/>
      <c r="AJ1827" s="39"/>
      <c r="AK1827" s="39"/>
      <c r="AL1827" s="39"/>
      <c r="AM1827" s="39"/>
    </row>
    <row r="1828" spans="1:39" outlineLevel="3">
      <c r="A1828" s="11">
        <f>ROW()</f>
        <v>1828</v>
      </c>
      <c r="C1828" s="6" t="s">
        <v>511</v>
      </c>
      <c r="D1828" s="39"/>
      <c r="E1828" s="39"/>
      <c r="F1828" s="39"/>
      <c r="G1828" s="39"/>
      <c r="H1828" s="39"/>
      <c r="I1828" s="39"/>
      <c r="J1828" s="39"/>
      <c r="K1828" s="39"/>
      <c r="L1828" s="39"/>
      <c r="M1828" s="39"/>
      <c r="N1828" s="39"/>
      <c r="O1828" s="39"/>
      <c r="P1828" s="39"/>
      <c r="Q1828" s="39"/>
      <c r="R1828" s="39"/>
      <c r="S1828" s="9"/>
      <c r="T1828" s="39"/>
      <c r="U1828" s="39"/>
      <c r="V1828" s="39"/>
      <c r="W1828" s="39"/>
      <c r="X1828" s="9"/>
      <c r="Y1828" s="39"/>
      <c r="Z1828" s="39"/>
      <c r="AA1828" s="39"/>
      <c r="AB1828" s="39"/>
      <c r="AC1828" s="39"/>
      <c r="AD1828" s="39"/>
      <c r="AE1828" s="39"/>
      <c r="AF1828" s="39"/>
      <c r="AG1828" s="39"/>
      <c r="AH1828" s="39"/>
      <c r="AI1828" s="39"/>
      <c r="AJ1828" s="39"/>
      <c r="AK1828" s="39"/>
      <c r="AL1828" s="39"/>
      <c r="AM1828" s="39"/>
    </row>
    <row r="1829" spans="1:39" outlineLevel="3">
      <c r="A1829" s="11">
        <f>ROW()</f>
        <v>1829</v>
      </c>
      <c r="C1829" s="6" t="s">
        <v>655</v>
      </c>
      <c r="D1829" s="39"/>
      <c r="E1829" s="39"/>
      <c r="F1829" s="39"/>
      <c r="G1829" s="39"/>
      <c r="H1829" s="39"/>
      <c r="I1829" s="39"/>
      <c r="J1829" s="39"/>
      <c r="K1829" s="39"/>
      <c r="L1829" s="39"/>
      <c r="M1829" s="39"/>
      <c r="N1829" s="39"/>
      <c r="O1829" s="39"/>
      <c r="P1829" s="39"/>
      <c r="Q1829" s="39"/>
      <c r="R1829" s="39"/>
      <c r="S1829" s="9"/>
      <c r="T1829" s="39"/>
      <c r="U1829" s="39"/>
      <c r="V1829" s="39"/>
      <c r="W1829" s="39"/>
      <c r="X1829" s="9"/>
      <c r="Y1829" s="39"/>
      <c r="Z1829" s="39"/>
      <c r="AA1829" s="39"/>
      <c r="AB1829" s="39"/>
      <c r="AC1829" s="39"/>
      <c r="AD1829" s="39"/>
      <c r="AE1829" s="39"/>
      <c r="AF1829" s="39"/>
      <c r="AG1829" s="39"/>
      <c r="AH1829" s="39"/>
      <c r="AI1829" s="39"/>
      <c r="AJ1829" s="39"/>
      <c r="AK1829" s="39"/>
      <c r="AL1829" s="39"/>
      <c r="AM1829" s="39"/>
    </row>
    <row r="1830" spans="1:39" outlineLevel="3">
      <c r="A1830" s="11">
        <f>ROW()</f>
        <v>1830</v>
      </c>
      <c r="C1830" s="6" t="s">
        <v>656</v>
      </c>
      <c r="D1830" s="39"/>
      <c r="E1830" s="39"/>
      <c r="F1830" s="39"/>
      <c r="G1830" s="39"/>
      <c r="H1830" s="39"/>
      <c r="I1830" s="39"/>
      <c r="J1830" s="39"/>
      <c r="K1830" s="39"/>
      <c r="L1830" s="39"/>
      <c r="M1830" s="39"/>
      <c r="N1830" s="39"/>
      <c r="O1830" s="39"/>
      <c r="P1830" s="39"/>
      <c r="Q1830" s="39"/>
      <c r="R1830" s="39"/>
      <c r="S1830" s="9"/>
      <c r="T1830" s="39"/>
      <c r="U1830" s="39"/>
      <c r="V1830" s="39"/>
      <c r="W1830" s="39"/>
      <c r="X1830" s="9"/>
      <c r="Y1830" s="39"/>
      <c r="Z1830" s="39"/>
      <c r="AA1830" s="39"/>
      <c r="AB1830" s="39"/>
      <c r="AC1830" s="39"/>
      <c r="AD1830" s="39"/>
      <c r="AE1830" s="39"/>
      <c r="AF1830" s="39"/>
      <c r="AG1830" s="39"/>
      <c r="AH1830" s="39"/>
      <c r="AI1830" s="39"/>
      <c r="AJ1830" s="39"/>
      <c r="AK1830" s="39"/>
      <c r="AL1830" s="39"/>
      <c r="AM1830" s="39"/>
    </row>
    <row r="1831" spans="1:39" outlineLevel="3">
      <c r="A1831" s="11">
        <f>ROW()</f>
        <v>1831</v>
      </c>
      <c r="C1831" s="6" t="s">
        <v>667</v>
      </c>
      <c r="D1831" s="39"/>
      <c r="E1831" s="39"/>
      <c r="F1831" s="39"/>
      <c r="G1831" s="39"/>
      <c r="H1831" s="39"/>
      <c r="I1831" s="39"/>
      <c r="J1831" s="39"/>
      <c r="K1831" s="39"/>
      <c r="L1831" s="39"/>
      <c r="M1831" s="39"/>
      <c r="N1831" s="39"/>
      <c r="O1831" s="39"/>
      <c r="P1831" s="39"/>
      <c r="Q1831" s="39"/>
      <c r="R1831" s="39"/>
      <c r="S1831" s="9"/>
      <c r="T1831" s="39"/>
      <c r="U1831" s="39"/>
      <c r="V1831" s="39"/>
      <c r="W1831" s="39"/>
      <c r="X1831" s="9"/>
      <c r="Y1831" s="39"/>
      <c r="Z1831" s="39"/>
      <c r="AA1831" s="39"/>
      <c r="AB1831" s="39"/>
      <c r="AC1831" s="39"/>
      <c r="AD1831" s="39"/>
      <c r="AE1831" s="39"/>
      <c r="AF1831" s="39"/>
      <c r="AG1831" s="39"/>
      <c r="AH1831" s="39"/>
      <c r="AI1831" s="39"/>
      <c r="AJ1831" s="39"/>
      <c r="AK1831" s="39"/>
      <c r="AL1831" s="39"/>
      <c r="AM1831" s="39"/>
    </row>
    <row r="1832" spans="1:39" outlineLevel="3">
      <c r="A1832" s="11">
        <f>ROW()</f>
        <v>1832</v>
      </c>
      <c r="C1832" s="6" t="s">
        <v>212</v>
      </c>
      <c r="D1832" s="39"/>
      <c r="E1832" s="39"/>
      <c r="F1832" s="39"/>
      <c r="G1832" s="39"/>
      <c r="H1832" s="39"/>
      <c r="I1832" s="39"/>
      <c r="J1832" s="39"/>
      <c r="K1832" s="39"/>
      <c r="L1832" s="39"/>
      <c r="M1832" s="39"/>
      <c r="N1832" s="39"/>
      <c r="O1832" s="39"/>
      <c r="P1832" s="39"/>
      <c r="Q1832" s="39"/>
      <c r="R1832" s="39"/>
      <c r="S1832" s="9"/>
      <c r="T1832" s="39"/>
      <c r="U1832" s="39"/>
      <c r="V1832" s="39"/>
      <c r="W1832" s="39"/>
      <c r="X1832" s="9"/>
      <c r="Y1832" s="39"/>
      <c r="Z1832" s="39"/>
      <c r="AA1832" s="39"/>
      <c r="AB1832" s="39"/>
      <c r="AC1832" s="39"/>
      <c r="AD1832" s="39"/>
      <c r="AE1832" s="39"/>
      <c r="AF1832" s="39"/>
      <c r="AG1832" s="39"/>
      <c r="AH1832" s="39"/>
      <c r="AI1832" s="39"/>
      <c r="AJ1832" s="39"/>
      <c r="AK1832" s="39"/>
      <c r="AL1832" s="39"/>
      <c r="AM1832" s="39"/>
    </row>
    <row r="1833" spans="1:39" outlineLevel="3">
      <c r="A1833" s="11">
        <f>ROW()</f>
        <v>1833</v>
      </c>
      <c r="C1833" s="30" t="s">
        <v>362</v>
      </c>
      <c r="D1833" s="90"/>
      <c r="E1833" s="90"/>
      <c r="F1833" s="90"/>
      <c r="G1833" s="90"/>
      <c r="H1833" s="90"/>
      <c r="I1833" s="90"/>
      <c r="J1833" s="90"/>
      <c r="K1833" s="90"/>
      <c r="L1833" s="90"/>
      <c r="M1833" s="90"/>
      <c r="N1833" s="90"/>
      <c r="O1833" s="90"/>
      <c r="P1833" s="90"/>
      <c r="Q1833" s="90"/>
      <c r="R1833" s="90"/>
      <c r="S1833" s="15"/>
      <c r="T1833" s="90"/>
      <c r="U1833" s="90"/>
      <c r="V1833" s="90"/>
      <c r="W1833" s="90"/>
      <c r="X1833" s="15"/>
      <c r="Y1833" s="90"/>
      <c r="Z1833" s="90"/>
      <c r="AA1833" s="90"/>
      <c r="AB1833" s="90"/>
      <c r="AC1833" s="90"/>
      <c r="AD1833" s="90"/>
      <c r="AE1833" s="90"/>
      <c r="AF1833" s="90"/>
      <c r="AG1833" s="90"/>
      <c r="AH1833" s="90"/>
      <c r="AI1833" s="90"/>
      <c r="AJ1833" s="90"/>
      <c r="AK1833" s="90"/>
      <c r="AL1833" s="90"/>
      <c r="AM1833" s="90"/>
    </row>
    <row r="1834" spans="1:39" outlineLevel="3">
      <c r="A1834" s="11">
        <f>ROW()</f>
        <v>1834</v>
      </c>
      <c r="C1834" s="6" t="s">
        <v>1</v>
      </c>
      <c r="D1834" s="39"/>
      <c r="E1834" s="39"/>
      <c r="F1834" s="39"/>
      <c r="G1834" s="39"/>
      <c r="H1834" s="39"/>
      <c r="I1834" s="39"/>
      <c r="J1834" s="39"/>
      <c r="K1834" s="39"/>
      <c r="L1834" s="39"/>
      <c r="M1834" s="39"/>
      <c r="N1834" s="39"/>
      <c r="O1834" s="39"/>
      <c r="P1834" s="39"/>
      <c r="Q1834" s="39"/>
      <c r="R1834" s="39"/>
      <c r="S1834" s="9"/>
      <c r="T1834" s="39"/>
      <c r="U1834" s="39"/>
      <c r="V1834" s="39"/>
      <c r="W1834" s="39"/>
      <c r="X1834" s="9"/>
      <c r="Y1834" s="39"/>
      <c r="Z1834" s="39"/>
      <c r="AA1834" s="39"/>
      <c r="AB1834" s="39"/>
      <c r="AC1834" s="39"/>
      <c r="AD1834" s="39"/>
      <c r="AE1834" s="39"/>
      <c r="AF1834" s="39"/>
      <c r="AG1834" s="39"/>
      <c r="AH1834" s="39"/>
      <c r="AI1834" s="39"/>
      <c r="AJ1834" s="39"/>
      <c r="AK1834" s="39"/>
      <c r="AL1834" s="39"/>
      <c r="AM1834" s="39"/>
    </row>
    <row r="1835" spans="1:39" outlineLevel="3">
      <c r="A1835" s="11">
        <f>ROW()</f>
        <v>1835</v>
      </c>
      <c r="D1835" s="39"/>
      <c r="E1835" s="39"/>
      <c r="F1835" s="39"/>
      <c r="G1835" s="39"/>
      <c r="H1835" s="39"/>
      <c r="I1835" s="39"/>
      <c r="J1835" s="39"/>
      <c r="K1835" s="39"/>
      <c r="L1835" s="39"/>
      <c r="M1835" s="39"/>
      <c r="N1835" s="39"/>
      <c r="O1835" s="39"/>
      <c r="P1835" s="39"/>
      <c r="Q1835" s="39"/>
      <c r="R1835" s="39"/>
      <c r="S1835" s="39"/>
      <c r="T1835" s="39"/>
      <c r="U1835" s="39"/>
      <c r="V1835" s="39"/>
      <c r="W1835" s="39"/>
      <c r="X1835" s="39"/>
      <c r="Y1835" s="39"/>
      <c r="Z1835" s="39"/>
      <c r="AA1835" s="39"/>
      <c r="AB1835" s="39"/>
      <c r="AC1835" s="3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</row>
    <row r="1836" spans="1:39" s="10" customFormat="1" outlineLevel="1">
      <c r="A1836" s="324" t="s">
        <v>155</v>
      </c>
      <c r="B1836" s="347"/>
      <c r="C1836" s="325"/>
      <c r="D1836" s="325"/>
      <c r="E1836" s="325"/>
      <c r="F1836" s="325"/>
      <c r="G1836" s="325"/>
      <c r="H1836" s="326"/>
      <c r="I1836" s="326"/>
      <c r="J1836" s="326"/>
      <c r="K1836" s="326"/>
      <c r="L1836" s="326"/>
      <c r="M1836" s="326"/>
      <c r="N1836" s="326"/>
      <c r="O1836" s="326"/>
      <c r="P1836" s="326"/>
      <c r="Q1836" s="326"/>
      <c r="R1836" s="326"/>
      <c r="S1836" s="326"/>
      <c r="T1836" s="326"/>
      <c r="U1836" s="326"/>
      <c r="V1836" s="326"/>
      <c r="W1836" s="326"/>
      <c r="X1836" s="326"/>
      <c r="Y1836" s="326"/>
      <c r="Z1836" s="326"/>
      <c r="AA1836" s="326"/>
      <c r="AB1836" s="326"/>
      <c r="AC1836" s="326"/>
      <c r="AD1836" s="326"/>
      <c r="AE1836" s="326"/>
      <c r="AF1836" s="326"/>
      <c r="AG1836" s="326"/>
      <c r="AH1836" s="326"/>
      <c r="AI1836" s="326"/>
      <c r="AJ1836" s="326"/>
      <c r="AK1836" s="326"/>
      <c r="AL1836" s="326"/>
      <c r="AM1836" s="326"/>
    </row>
    <row r="1837" spans="1:39" outlineLevel="2">
      <c r="A1837" s="11">
        <f>ROW()</f>
        <v>1837</v>
      </c>
      <c r="B1837" s="343" t="s">
        <v>141</v>
      </c>
      <c r="D1837" s="39"/>
      <c r="E1837" s="39"/>
      <c r="F1837" s="39"/>
      <c r="G1837" s="39"/>
      <c r="H1837" s="39"/>
      <c r="I1837" s="39"/>
      <c r="J1837" s="156"/>
      <c r="K1837" s="39"/>
      <c r="L1837" s="39"/>
      <c r="M1837" s="39"/>
      <c r="N1837" s="39"/>
      <c r="O1837" s="39"/>
      <c r="P1837" s="39"/>
      <c r="Q1837" s="39"/>
      <c r="R1837" s="39"/>
      <c r="S1837" s="39"/>
      <c r="T1837" s="39"/>
      <c r="U1837" s="39"/>
      <c r="V1837" s="39"/>
      <c r="W1837" s="39"/>
      <c r="X1837" s="39"/>
      <c r="Y1837" s="39"/>
      <c r="Z1837" s="39"/>
      <c r="AA1837" s="39"/>
      <c r="AB1837" s="39"/>
      <c r="AC1837" s="39"/>
      <c r="AD1837" s="39"/>
      <c r="AE1837" s="39"/>
      <c r="AF1837" s="39"/>
      <c r="AG1837" s="39"/>
      <c r="AH1837" s="39"/>
      <c r="AI1837" s="39"/>
      <c r="AJ1837" s="39"/>
      <c r="AK1837" s="39"/>
      <c r="AL1837" s="39"/>
      <c r="AM1837" s="39"/>
    </row>
    <row r="1838" spans="1:39" outlineLevel="2">
      <c r="A1838" s="11">
        <f>ROW()</f>
        <v>1838</v>
      </c>
      <c r="C1838" s="6" t="s">
        <v>2</v>
      </c>
      <c r="D1838" s="39"/>
      <c r="E1838" s="39"/>
      <c r="F1838" s="39"/>
      <c r="G1838" s="39"/>
      <c r="H1838" s="39"/>
      <c r="I1838" s="9"/>
      <c r="J1838" s="39"/>
      <c r="K1838" s="163"/>
      <c r="L1838" s="163"/>
      <c r="M1838" s="163"/>
      <c r="N1838" s="163"/>
      <c r="O1838" s="163"/>
      <c r="P1838" s="163"/>
      <c r="Q1838" s="163"/>
      <c r="R1838" s="163"/>
      <c r="S1838" s="163"/>
      <c r="T1838" s="163"/>
      <c r="U1838" s="163"/>
      <c r="V1838" s="163"/>
      <c r="W1838" s="163"/>
      <c r="X1838" s="164">
        <f>Inputs!$E$64</f>
        <v>20</v>
      </c>
      <c r="Y1838" s="163">
        <f t="shared" ref="Y1838:Y1845" si="4718">MAX(0,X1838-1)</f>
        <v>19</v>
      </c>
      <c r="Z1838" s="163">
        <f t="shared" ref="Z1838:Z1845" si="4719">MAX(0,Y1838-1)</f>
        <v>18</v>
      </c>
      <c r="AA1838" s="163">
        <f t="shared" ref="AA1838:AA1845" si="4720">MAX(0,Z1838-1)</f>
        <v>17</v>
      </c>
      <c r="AB1838" s="163">
        <f t="shared" ref="AB1838:AB1845" si="4721">MAX(0,AA1838-1)</f>
        <v>16</v>
      </c>
      <c r="AC1838" s="163">
        <f t="shared" ref="AC1838:AC1845" si="4722">MAX(0,AB1838-1)</f>
        <v>15</v>
      </c>
      <c r="AD1838" s="163">
        <f t="shared" ref="AD1838:AD1845" si="4723">MAX(0,AC1838-1)</f>
        <v>14</v>
      </c>
      <c r="AE1838" s="163">
        <f t="shared" ref="AE1838:AE1845" si="4724">MAX(0,AD1838-1)</f>
        <v>13</v>
      </c>
      <c r="AF1838" s="163">
        <f t="shared" ref="AF1838:AF1845" si="4725">MAX(0,AE1838-1)</f>
        <v>12</v>
      </c>
      <c r="AG1838" s="163">
        <f t="shared" ref="AG1838:AG1845" si="4726">MAX(0,AF1838-1)</f>
        <v>11</v>
      </c>
      <c r="AH1838" s="163">
        <f t="shared" ref="AH1838:AH1845" si="4727">MAX(0,AG1838-1)</f>
        <v>10</v>
      </c>
      <c r="AI1838" s="163">
        <f t="shared" ref="AI1838:AI1845" si="4728">MAX(0,AH1838-1)</f>
        <v>9</v>
      </c>
      <c r="AJ1838" s="163">
        <f t="shared" ref="AJ1838:AJ1845" si="4729">MAX(0,AI1838-1)</f>
        <v>8</v>
      </c>
      <c r="AK1838" s="163">
        <f t="shared" ref="AK1838:AK1845" si="4730">MAX(0,AJ1838-1)</f>
        <v>7</v>
      </c>
      <c r="AL1838" s="163">
        <f t="shared" ref="AL1838:AL1845" si="4731">MAX(0,AK1838-1)</f>
        <v>6</v>
      </c>
      <c r="AM1838" s="163">
        <f t="shared" ref="AM1838:AM1845" si="4732">MAX(0,AL1838-1)</f>
        <v>5</v>
      </c>
    </row>
    <row r="1839" spans="1:39" outlineLevel="2">
      <c r="A1839" s="11">
        <f>ROW()</f>
        <v>1839</v>
      </c>
      <c r="C1839" s="6" t="s">
        <v>3</v>
      </c>
      <c r="D1839" s="39"/>
      <c r="E1839" s="39"/>
      <c r="F1839" s="39"/>
      <c r="G1839" s="39"/>
      <c r="H1839" s="39"/>
      <c r="I1839" s="9"/>
      <c r="J1839" s="39"/>
      <c r="K1839" s="163"/>
      <c r="L1839" s="163"/>
      <c r="M1839" s="163"/>
      <c r="N1839" s="163"/>
      <c r="O1839" s="163"/>
      <c r="P1839" s="163"/>
      <c r="Q1839" s="163"/>
      <c r="R1839" s="163"/>
      <c r="S1839" s="163"/>
      <c r="T1839" s="163"/>
      <c r="U1839" s="163"/>
      <c r="V1839" s="163"/>
      <c r="W1839" s="163"/>
      <c r="X1839" s="164">
        <f>Inputs!$E$65</f>
        <v>20</v>
      </c>
      <c r="Y1839" s="163">
        <f t="shared" si="4718"/>
        <v>19</v>
      </c>
      <c r="Z1839" s="163">
        <f t="shared" si="4719"/>
        <v>18</v>
      </c>
      <c r="AA1839" s="163">
        <f t="shared" si="4720"/>
        <v>17</v>
      </c>
      <c r="AB1839" s="163">
        <f t="shared" si="4721"/>
        <v>16</v>
      </c>
      <c r="AC1839" s="163">
        <f t="shared" si="4722"/>
        <v>15</v>
      </c>
      <c r="AD1839" s="163">
        <f t="shared" si="4723"/>
        <v>14</v>
      </c>
      <c r="AE1839" s="163">
        <f t="shared" si="4724"/>
        <v>13</v>
      </c>
      <c r="AF1839" s="163">
        <f t="shared" si="4725"/>
        <v>12</v>
      </c>
      <c r="AG1839" s="163">
        <f t="shared" si="4726"/>
        <v>11</v>
      </c>
      <c r="AH1839" s="163">
        <f t="shared" si="4727"/>
        <v>10</v>
      </c>
      <c r="AI1839" s="163">
        <f t="shared" si="4728"/>
        <v>9</v>
      </c>
      <c r="AJ1839" s="163">
        <f t="shared" si="4729"/>
        <v>8</v>
      </c>
      <c r="AK1839" s="163">
        <f t="shared" si="4730"/>
        <v>7</v>
      </c>
      <c r="AL1839" s="163">
        <f t="shared" si="4731"/>
        <v>6</v>
      </c>
      <c r="AM1839" s="163">
        <f t="shared" si="4732"/>
        <v>5</v>
      </c>
    </row>
    <row r="1840" spans="1:39" outlineLevel="2">
      <c r="A1840" s="11">
        <f>ROW()</f>
        <v>1840</v>
      </c>
      <c r="C1840" s="6" t="s">
        <v>4</v>
      </c>
      <c r="D1840" s="39"/>
      <c r="E1840" s="39"/>
      <c r="F1840" s="39"/>
      <c r="G1840" s="39"/>
      <c r="H1840" s="39"/>
      <c r="I1840" s="9"/>
      <c r="J1840" s="39"/>
      <c r="K1840" s="163"/>
      <c r="L1840" s="163"/>
      <c r="M1840" s="163"/>
      <c r="N1840" s="163"/>
      <c r="O1840" s="163"/>
      <c r="P1840" s="163"/>
      <c r="Q1840" s="163"/>
      <c r="R1840" s="163"/>
      <c r="S1840" s="163"/>
      <c r="T1840" s="163"/>
      <c r="U1840" s="163"/>
      <c r="V1840" s="163"/>
      <c r="W1840" s="163"/>
      <c r="X1840" s="164">
        <f>Inputs!$E$66</f>
        <v>15</v>
      </c>
      <c r="Y1840" s="163">
        <f t="shared" si="4718"/>
        <v>14</v>
      </c>
      <c r="Z1840" s="163">
        <f t="shared" si="4719"/>
        <v>13</v>
      </c>
      <c r="AA1840" s="163">
        <f t="shared" si="4720"/>
        <v>12</v>
      </c>
      <c r="AB1840" s="163">
        <f t="shared" si="4721"/>
        <v>11</v>
      </c>
      <c r="AC1840" s="163">
        <f t="shared" si="4722"/>
        <v>10</v>
      </c>
      <c r="AD1840" s="163">
        <f t="shared" si="4723"/>
        <v>9</v>
      </c>
      <c r="AE1840" s="163">
        <f t="shared" si="4724"/>
        <v>8</v>
      </c>
      <c r="AF1840" s="163">
        <f t="shared" si="4725"/>
        <v>7</v>
      </c>
      <c r="AG1840" s="163">
        <f t="shared" si="4726"/>
        <v>6</v>
      </c>
      <c r="AH1840" s="163">
        <f t="shared" si="4727"/>
        <v>5</v>
      </c>
      <c r="AI1840" s="163">
        <f t="shared" si="4728"/>
        <v>4</v>
      </c>
      <c r="AJ1840" s="163">
        <f t="shared" si="4729"/>
        <v>3</v>
      </c>
      <c r="AK1840" s="163">
        <f t="shared" si="4730"/>
        <v>2</v>
      </c>
      <c r="AL1840" s="163">
        <f t="shared" si="4731"/>
        <v>1</v>
      </c>
      <c r="AM1840" s="163">
        <f t="shared" si="4732"/>
        <v>0</v>
      </c>
    </row>
    <row r="1841" spans="1:39" outlineLevel="2">
      <c r="A1841" s="11">
        <f>ROW()</f>
        <v>1841</v>
      </c>
      <c r="C1841" s="6" t="s">
        <v>5</v>
      </c>
      <c r="D1841" s="39"/>
      <c r="E1841" s="39"/>
      <c r="F1841" s="39"/>
      <c r="G1841" s="39"/>
      <c r="H1841" s="39"/>
      <c r="I1841" s="9"/>
      <c r="J1841" s="39"/>
      <c r="K1841" s="163"/>
      <c r="L1841" s="163"/>
      <c r="M1841" s="163"/>
      <c r="N1841" s="163"/>
      <c r="O1841" s="163"/>
      <c r="P1841" s="163"/>
      <c r="Q1841" s="163"/>
      <c r="R1841" s="163"/>
      <c r="S1841" s="163"/>
      <c r="T1841" s="163"/>
      <c r="U1841" s="163"/>
      <c r="V1841" s="163"/>
      <c r="W1841" s="163"/>
      <c r="X1841" s="164">
        <f>Inputs!$E$67</f>
        <v>20</v>
      </c>
      <c r="Y1841" s="163">
        <f t="shared" si="4718"/>
        <v>19</v>
      </c>
      <c r="Z1841" s="163">
        <f t="shared" si="4719"/>
        <v>18</v>
      </c>
      <c r="AA1841" s="163">
        <f t="shared" si="4720"/>
        <v>17</v>
      </c>
      <c r="AB1841" s="163">
        <f t="shared" si="4721"/>
        <v>16</v>
      </c>
      <c r="AC1841" s="163">
        <f t="shared" si="4722"/>
        <v>15</v>
      </c>
      <c r="AD1841" s="163">
        <f t="shared" si="4723"/>
        <v>14</v>
      </c>
      <c r="AE1841" s="163">
        <f t="shared" si="4724"/>
        <v>13</v>
      </c>
      <c r="AF1841" s="163">
        <f t="shared" si="4725"/>
        <v>12</v>
      </c>
      <c r="AG1841" s="163">
        <f t="shared" si="4726"/>
        <v>11</v>
      </c>
      <c r="AH1841" s="163">
        <f t="shared" si="4727"/>
        <v>10</v>
      </c>
      <c r="AI1841" s="163">
        <f t="shared" si="4728"/>
        <v>9</v>
      </c>
      <c r="AJ1841" s="163">
        <f t="shared" si="4729"/>
        <v>8</v>
      </c>
      <c r="AK1841" s="163">
        <f t="shared" si="4730"/>
        <v>7</v>
      </c>
      <c r="AL1841" s="163">
        <f t="shared" si="4731"/>
        <v>6</v>
      </c>
      <c r="AM1841" s="163">
        <f t="shared" si="4732"/>
        <v>5</v>
      </c>
    </row>
    <row r="1842" spans="1:39" outlineLevel="2">
      <c r="A1842" s="11">
        <f>ROW()</f>
        <v>1842</v>
      </c>
      <c r="C1842" s="6" t="s">
        <v>473</v>
      </c>
      <c r="D1842" s="39"/>
      <c r="E1842" s="39"/>
      <c r="F1842" s="39"/>
      <c r="G1842" s="39"/>
      <c r="H1842" s="39"/>
      <c r="I1842" s="9"/>
      <c r="J1842" s="39"/>
      <c r="K1842" s="163"/>
      <c r="L1842" s="163"/>
      <c r="M1842" s="163"/>
      <c r="N1842" s="163"/>
      <c r="O1842" s="163"/>
      <c r="P1842" s="163"/>
      <c r="Q1842" s="163"/>
      <c r="R1842" s="163"/>
      <c r="S1842" s="163"/>
      <c r="T1842" s="163"/>
      <c r="U1842" s="163"/>
      <c r="V1842" s="163"/>
      <c r="W1842" s="163"/>
      <c r="X1842" s="164">
        <f>Inputs!$E$68</f>
        <v>5</v>
      </c>
      <c r="Y1842" s="163">
        <f t="shared" si="4718"/>
        <v>4</v>
      </c>
      <c r="Z1842" s="163">
        <f t="shared" si="4719"/>
        <v>3</v>
      </c>
      <c r="AA1842" s="163">
        <f t="shared" si="4720"/>
        <v>2</v>
      </c>
      <c r="AB1842" s="163">
        <f t="shared" si="4721"/>
        <v>1</v>
      </c>
      <c r="AC1842" s="163">
        <f t="shared" si="4722"/>
        <v>0</v>
      </c>
      <c r="AD1842" s="163">
        <f t="shared" si="4723"/>
        <v>0</v>
      </c>
      <c r="AE1842" s="163">
        <f t="shared" si="4724"/>
        <v>0</v>
      </c>
      <c r="AF1842" s="163">
        <f t="shared" si="4725"/>
        <v>0</v>
      </c>
      <c r="AG1842" s="163">
        <f t="shared" si="4726"/>
        <v>0</v>
      </c>
      <c r="AH1842" s="163">
        <f t="shared" si="4727"/>
        <v>0</v>
      </c>
      <c r="AI1842" s="163">
        <f t="shared" si="4728"/>
        <v>0</v>
      </c>
      <c r="AJ1842" s="163">
        <f t="shared" si="4729"/>
        <v>0</v>
      </c>
      <c r="AK1842" s="163">
        <f t="shared" si="4730"/>
        <v>0</v>
      </c>
      <c r="AL1842" s="163">
        <f t="shared" si="4731"/>
        <v>0</v>
      </c>
      <c r="AM1842" s="163">
        <f t="shared" si="4732"/>
        <v>0</v>
      </c>
    </row>
    <row r="1843" spans="1:39" outlineLevel="2">
      <c r="A1843" s="11">
        <f>ROW()</f>
        <v>1843</v>
      </c>
      <c r="C1843" s="6" t="s">
        <v>474</v>
      </c>
      <c r="D1843" s="39"/>
      <c r="E1843" s="39"/>
      <c r="F1843" s="39"/>
      <c r="G1843" s="39"/>
      <c r="H1843" s="39"/>
      <c r="I1843" s="9"/>
      <c r="J1843" s="39"/>
      <c r="K1843" s="163"/>
      <c r="L1843" s="163"/>
      <c r="M1843" s="163"/>
      <c r="N1843" s="163"/>
      <c r="O1843" s="163"/>
      <c r="P1843" s="163"/>
      <c r="Q1843" s="163"/>
      <c r="R1843" s="163"/>
      <c r="S1843" s="163"/>
      <c r="T1843" s="163"/>
      <c r="U1843" s="163"/>
      <c r="V1843" s="163"/>
      <c r="W1843" s="163"/>
      <c r="X1843" s="164">
        <f>Inputs!$E$69</f>
        <v>15</v>
      </c>
      <c r="Y1843" s="163">
        <f t="shared" si="4718"/>
        <v>14</v>
      </c>
      <c r="Z1843" s="163">
        <f t="shared" si="4719"/>
        <v>13</v>
      </c>
      <c r="AA1843" s="163">
        <f t="shared" si="4720"/>
        <v>12</v>
      </c>
      <c r="AB1843" s="163">
        <f t="shared" si="4721"/>
        <v>11</v>
      </c>
      <c r="AC1843" s="163">
        <f t="shared" si="4722"/>
        <v>10</v>
      </c>
      <c r="AD1843" s="163">
        <f t="shared" si="4723"/>
        <v>9</v>
      </c>
      <c r="AE1843" s="163">
        <f t="shared" si="4724"/>
        <v>8</v>
      </c>
      <c r="AF1843" s="163">
        <f t="shared" si="4725"/>
        <v>7</v>
      </c>
      <c r="AG1843" s="163">
        <f t="shared" si="4726"/>
        <v>6</v>
      </c>
      <c r="AH1843" s="163">
        <f t="shared" si="4727"/>
        <v>5</v>
      </c>
      <c r="AI1843" s="163">
        <f t="shared" si="4728"/>
        <v>4</v>
      </c>
      <c r="AJ1843" s="163">
        <f t="shared" si="4729"/>
        <v>3</v>
      </c>
      <c r="AK1843" s="163">
        <f t="shared" si="4730"/>
        <v>2</v>
      </c>
      <c r="AL1843" s="163">
        <f t="shared" si="4731"/>
        <v>1</v>
      </c>
      <c r="AM1843" s="163">
        <f t="shared" si="4732"/>
        <v>0</v>
      </c>
    </row>
    <row r="1844" spans="1:39" outlineLevel="2">
      <c r="A1844" s="11">
        <f>ROW()</f>
        <v>1844</v>
      </c>
      <c r="C1844" s="6" t="s">
        <v>477</v>
      </c>
      <c r="D1844" s="39"/>
      <c r="E1844" s="39"/>
      <c r="F1844" s="39"/>
      <c r="G1844" s="39"/>
      <c r="H1844" s="39"/>
      <c r="I1844" s="9"/>
      <c r="J1844" s="39"/>
      <c r="K1844" s="163"/>
      <c r="L1844" s="163"/>
      <c r="M1844" s="163"/>
      <c r="N1844" s="163"/>
      <c r="O1844" s="163"/>
      <c r="P1844" s="163"/>
      <c r="Q1844" s="163"/>
      <c r="R1844" s="163"/>
      <c r="S1844" s="163"/>
      <c r="T1844" s="163"/>
      <c r="U1844" s="163"/>
      <c r="V1844" s="163"/>
      <c r="W1844" s="163"/>
      <c r="X1844" s="164">
        <f>Inputs!$E$70</f>
        <v>10</v>
      </c>
      <c r="Y1844" s="163">
        <f t="shared" si="4718"/>
        <v>9</v>
      </c>
      <c r="Z1844" s="163">
        <f t="shared" si="4719"/>
        <v>8</v>
      </c>
      <c r="AA1844" s="163">
        <f t="shared" si="4720"/>
        <v>7</v>
      </c>
      <c r="AB1844" s="163">
        <f t="shared" si="4721"/>
        <v>6</v>
      </c>
      <c r="AC1844" s="163">
        <f t="shared" si="4722"/>
        <v>5</v>
      </c>
      <c r="AD1844" s="163">
        <f t="shared" si="4723"/>
        <v>4</v>
      </c>
      <c r="AE1844" s="163">
        <f t="shared" si="4724"/>
        <v>3</v>
      </c>
      <c r="AF1844" s="163">
        <f t="shared" si="4725"/>
        <v>2</v>
      </c>
      <c r="AG1844" s="163">
        <f t="shared" si="4726"/>
        <v>1</v>
      </c>
      <c r="AH1844" s="163">
        <f t="shared" si="4727"/>
        <v>0</v>
      </c>
      <c r="AI1844" s="163">
        <f t="shared" si="4728"/>
        <v>0</v>
      </c>
      <c r="AJ1844" s="163">
        <f t="shared" si="4729"/>
        <v>0</v>
      </c>
      <c r="AK1844" s="163">
        <f t="shared" si="4730"/>
        <v>0</v>
      </c>
      <c r="AL1844" s="163">
        <f t="shared" si="4731"/>
        <v>0</v>
      </c>
      <c r="AM1844" s="163">
        <f t="shared" si="4732"/>
        <v>0</v>
      </c>
    </row>
    <row r="1845" spans="1:39" outlineLevel="2">
      <c r="A1845" s="11">
        <f>ROW()</f>
        <v>1845</v>
      </c>
      <c r="C1845" s="6" t="s">
        <v>511</v>
      </c>
      <c r="D1845" s="39"/>
      <c r="E1845" s="39"/>
      <c r="F1845" s="39"/>
      <c r="G1845" s="39"/>
      <c r="H1845" s="39"/>
      <c r="I1845" s="9"/>
      <c r="J1845" s="39"/>
      <c r="K1845" s="163"/>
      <c r="L1845" s="163"/>
      <c r="M1845" s="163"/>
      <c r="N1845" s="163"/>
      <c r="O1845" s="163"/>
      <c r="P1845" s="163"/>
      <c r="Q1845" s="163"/>
      <c r="R1845" s="163"/>
      <c r="S1845" s="163"/>
      <c r="T1845" s="163"/>
      <c r="U1845" s="163"/>
      <c r="V1845" s="163"/>
      <c r="W1845" s="163"/>
      <c r="X1845" s="164">
        <f>Inputs!$E$71</f>
        <v>20</v>
      </c>
      <c r="Y1845" s="163">
        <f t="shared" si="4718"/>
        <v>19</v>
      </c>
      <c r="Z1845" s="163">
        <f t="shared" si="4719"/>
        <v>18</v>
      </c>
      <c r="AA1845" s="163">
        <f t="shared" si="4720"/>
        <v>17</v>
      </c>
      <c r="AB1845" s="163">
        <f t="shared" si="4721"/>
        <v>16</v>
      </c>
      <c r="AC1845" s="163">
        <f t="shared" si="4722"/>
        <v>15</v>
      </c>
      <c r="AD1845" s="163">
        <f t="shared" si="4723"/>
        <v>14</v>
      </c>
      <c r="AE1845" s="163">
        <f t="shared" si="4724"/>
        <v>13</v>
      </c>
      <c r="AF1845" s="163">
        <f t="shared" si="4725"/>
        <v>12</v>
      </c>
      <c r="AG1845" s="163">
        <f t="shared" si="4726"/>
        <v>11</v>
      </c>
      <c r="AH1845" s="163">
        <f t="shared" si="4727"/>
        <v>10</v>
      </c>
      <c r="AI1845" s="163">
        <f t="shared" si="4728"/>
        <v>9</v>
      </c>
      <c r="AJ1845" s="163">
        <f t="shared" si="4729"/>
        <v>8</v>
      </c>
      <c r="AK1845" s="163">
        <f t="shared" si="4730"/>
        <v>7</v>
      </c>
      <c r="AL1845" s="163">
        <f t="shared" si="4731"/>
        <v>6</v>
      </c>
      <c r="AM1845" s="163">
        <f t="shared" si="4732"/>
        <v>5</v>
      </c>
    </row>
    <row r="1846" spans="1:39" outlineLevel="2">
      <c r="A1846" s="11">
        <f>ROW()</f>
        <v>1846</v>
      </c>
      <c r="C1846" s="6" t="s">
        <v>655</v>
      </c>
      <c r="D1846" s="39"/>
      <c r="E1846" s="39"/>
      <c r="F1846" s="39"/>
      <c r="G1846" s="39"/>
      <c r="H1846" s="39"/>
      <c r="I1846" s="9"/>
      <c r="J1846" s="39"/>
      <c r="K1846" s="163"/>
      <c r="L1846" s="163"/>
      <c r="M1846" s="163"/>
      <c r="N1846" s="163"/>
      <c r="O1846" s="163"/>
      <c r="P1846" s="163"/>
      <c r="Q1846" s="163"/>
      <c r="R1846" s="163"/>
      <c r="S1846" s="163"/>
      <c r="T1846" s="163"/>
      <c r="U1846" s="163"/>
      <c r="V1846" s="163"/>
      <c r="W1846" s="163"/>
      <c r="X1846" s="164"/>
      <c r="Y1846" s="163"/>
      <c r="Z1846" s="163"/>
      <c r="AA1846" s="163"/>
      <c r="AB1846" s="163"/>
      <c r="AC1846" s="163"/>
      <c r="AD1846" s="163"/>
      <c r="AE1846" s="163"/>
      <c r="AF1846" s="163"/>
      <c r="AG1846" s="163"/>
      <c r="AH1846" s="163"/>
      <c r="AI1846" s="163"/>
      <c r="AJ1846" s="163"/>
      <c r="AK1846" s="163"/>
      <c r="AL1846" s="163"/>
      <c r="AM1846" s="163"/>
    </row>
    <row r="1847" spans="1:39" outlineLevel="2">
      <c r="A1847" s="11">
        <f>ROW()</f>
        <v>1847</v>
      </c>
      <c r="C1847" s="6" t="s">
        <v>656</v>
      </c>
      <c r="D1847" s="39"/>
      <c r="E1847" s="39"/>
      <c r="F1847" s="39"/>
      <c r="G1847" s="39"/>
      <c r="H1847" s="39"/>
      <c r="I1847" s="9"/>
      <c r="J1847" s="39"/>
      <c r="K1847" s="163"/>
      <c r="L1847" s="163"/>
      <c r="M1847" s="163"/>
      <c r="N1847" s="163"/>
      <c r="O1847" s="163"/>
      <c r="P1847" s="163"/>
      <c r="Q1847" s="163"/>
      <c r="R1847" s="163"/>
      <c r="S1847" s="163"/>
      <c r="T1847" s="163"/>
      <c r="U1847" s="163"/>
      <c r="V1847" s="163"/>
      <c r="W1847" s="163"/>
      <c r="X1847" s="164"/>
      <c r="Y1847" s="163"/>
      <c r="Z1847" s="163"/>
      <c r="AA1847" s="163"/>
      <c r="AB1847" s="163"/>
      <c r="AC1847" s="163"/>
      <c r="AD1847" s="163"/>
      <c r="AE1847" s="163"/>
      <c r="AF1847" s="163"/>
      <c r="AG1847" s="163"/>
      <c r="AH1847" s="163"/>
      <c r="AI1847" s="163"/>
      <c r="AJ1847" s="163"/>
      <c r="AK1847" s="163"/>
      <c r="AL1847" s="163"/>
      <c r="AM1847" s="163"/>
    </row>
    <row r="1848" spans="1:39" outlineLevel="2">
      <c r="A1848" s="11">
        <f>ROW()</f>
        <v>1848</v>
      </c>
      <c r="C1848" s="6" t="s">
        <v>667</v>
      </c>
      <c r="D1848" s="39"/>
      <c r="E1848" s="39"/>
      <c r="F1848" s="39"/>
      <c r="G1848" s="39"/>
      <c r="H1848" s="39"/>
      <c r="I1848" s="9"/>
      <c r="J1848" s="39"/>
      <c r="K1848" s="163"/>
      <c r="L1848" s="163"/>
      <c r="M1848" s="163"/>
      <c r="N1848" s="163"/>
      <c r="O1848" s="163"/>
      <c r="P1848" s="163"/>
      <c r="Q1848" s="163"/>
      <c r="R1848" s="163"/>
      <c r="S1848" s="163"/>
      <c r="T1848" s="163"/>
      <c r="U1848" s="163"/>
      <c r="V1848" s="163"/>
      <c r="W1848" s="163"/>
      <c r="X1848" s="164"/>
      <c r="Y1848" s="163"/>
      <c r="Z1848" s="163"/>
      <c r="AA1848" s="163"/>
      <c r="AB1848" s="163"/>
      <c r="AC1848" s="163"/>
      <c r="AD1848" s="163"/>
      <c r="AE1848" s="163"/>
      <c r="AF1848" s="163"/>
      <c r="AG1848" s="163"/>
      <c r="AH1848" s="163"/>
      <c r="AI1848" s="163"/>
      <c r="AJ1848" s="163"/>
      <c r="AK1848" s="163"/>
      <c r="AL1848" s="163"/>
      <c r="AM1848" s="163"/>
    </row>
    <row r="1849" spans="1:39" outlineLevel="2">
      <c r="A1849" s="11">
        <f>ROW()</f>
        <v>1849</v>
      </c>
      <c r="C1849" s="6" t="s">
        <v>212</v>
      </c>
      <c r="D1849" s="39"/>
      <c r="E1849" s="39"/>
      <c r="F1849" s="39"/>
      <c r="G1849" s="39"/>
      <c r="H1849" s="39"/>
      <c r="I1849" s="9"/>
      <c r="J1849" s="39"/>
      <c r="K1849" s="163"/>
      <c r="L1849" s="163"/>
      <c r="M1849" s="163"/>
      <c r="N1849" s="163"/>
      <c r="O1849" s="163"/>
      <c r="P1849" s="163"/>
      <c r="Q1849" s="163"/>
      <c r="R1849" s="163"/>
      <c r="S1849" s="163"/>
      <c r="T1849" s="163"/>
      <c r="U1849" s="163"/>
      <c r="V1849" s="163"/>
      <c r="W1849" s="163"/>
      <c r="X1849" s="164"/>
      <c r="Y1849" s="163"/>
      <c r="Z1849" s="163"/>
      <c r="AA1849" s="163"/>
      <c r="AB1849" s="163"/>
      <c r="AC1849" s="163"/>
      <c r="AD1849" s="163"/>
      <c r="AE1849" s="163"/>
      <c r="AF1849" s="163"/>
      <c r="AG1849" s="163"/>
      <c r="AH1849" s="163"/>
      <c r="AI1849" s="163"/>
      <c r="AJ1849" s="163"/>
      <c r="AK1849" s="163"/>
      <c r="AL1849" s="163"/>
      <c r="AM1849" s="163"/>
    </row>
    <row r="1850" spans="1:39" outlineLevel="2">
      <c r="A1850" s="11">
        <f>ROW()</f>
        <v>1850</v>
      </c>
      <c r="C1850" s="30" t="s">
        <v>362</v>
      </c>
      <c r="D1850" s="90"/>
      <c r="E1850" s="90"/>
      <c r="F1850" s="90"/>
      <c r="G1850" s="90"/>
      <c r="H1850" s="90"/>
      <c r="I1850" s="15"/>
      <c r="J1850" s="90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288">
        <f>Inputs!$E$76</f>
        <v>5</v>
      </c>
      <c r="Y1850" s="928">
        <f t="shared" ref="Y1850" si="4733">MAX(0,X1850-1)</f>
        <v>4</v>
      </c>
      <c r="Z1850" s="928">
        <f t="shared" ref="Z1850" si="4734">MAX(0,Y1850-1)</f>
        <v>3</v>
      </c>
      <c r="AA1850" s="928">
        <f t="shared" ref="AA1850" si="4735">MAX(0,Z1850-1)</f>
        <v>2</v>
      </c>
      <c r="AB1850" s="928">
        <f t="shared" ref="AB1850" si="4736">MAX(0,AA1850-1)</f>
        <v>1</v>
      </c>
      <c r="AC1850" s="928">
        <f t="shared" ref="AC1850" si="4737">MAX(0,AB1850-1)</f>
        <v>0</v>
      </c>
      <c r="AD1850" s="928">
        <f t="shared" ref="AD1850" si="4738">MAX(0,AC1850-1)</f>
        <v>0</v>
      </c>
      <c r="AE1850" s="928">
        <f t="shared" ref="AE1850" si="4739">MAX(0,AD1850-1)</f>
        <v>0</v>
      </c>
      <c r="AF1850" s="928">
        <f t="shared" ref="AF1850" si="4740">MAX(0,AE1850-1)</f>
        <v>0</v>
      </c>
      <c r="AG1850" s="928">
        <f t="shared" ref="AG1850" si="4741">MAX(0,AF1850-1)</f>
        <v>0</v>
      </c>
      <c r="AH1850" s="928">
        <f t="shared" ref="AH1850" si="4742">MAX(0,AG1850-1)</f>
        <v>0</v>
      </c>
      <c r="AI1850" s="928">
        <f t="shared" ref="AI1850" si="4743">MAX(0,AH1850-1)</f>
        <v>0</v>
      </c>
      <c r="AJ1850" s="928">
        <f t="shared" ref="AJ1850" si="4744">MAX(0,AI1850-1)</f>
        <v>0</v>
      </c>
      <c r="AK1850" s="928">
        <f t="shared" ref="AK1850" si="4745">MAX(0,AJ1850-1)</f>
        <v>0</v>
      </c>
      <c r="AL1850" s="928">
        <f t="shared" ref="AL1850" si="4746">MAX(0,AK1850-1)</f>
        <v>0</v>
      </c>
      <c r="AM1850" s="928">
        <f t="shared" ref="AM1850" si="4747">MAX(0,AL1850-1)</f>
        <v>0</v>
      </c>
    </row>
    <row r="1851" spans="1:39" outlineLevel="2">
      <c r="A1851" s="11">
        <f>ROW()</f>
        <v>1851</v>
      </c>
      <c r="D1851" s="39"/>
      <c r="E1851" s="39"/>
      <c r="F1851" s="39"/>
      <c r="G1851" s="39"/>
      <c r="H1851" s="3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</row>
    <row r="1852" spans="1:39" outlineLevel="2">
      <c r="A1852" s="11">
        <f>ROW()</f>
        <v>1852</v>
      </c>
      <c r="B1852" s="343" t="s">
        <v>68</v>
      </c>
      <c r="D1852" s="39"/>
      <c r="E1852" s="39"/>
      <c r="F1852" s="39"/>
      <c r="G1852" s="39"/>
      <c r="H1852" s="39"/>
      <c r="I1852" s="39"/>
      <c r="J1852" s="39"/>
      <c r="K1852" s="39"/>
      <c r="L1852" s="39"/>
      <c r="M1852" s="39"/>
      <c r="N1852" s="39"/>
      <c r="O1852" s="39"/>
      <c r="P1852" s="39"/>
      <c r="Q1852" s="39"/>
      <c r="R1852" s="39"/>
      <c r="S1852" s="39"/>
      <c r="T1852" s="39"/>
      <c r="U1852" s="39"/>
      <c r="V1852" s="39"/>
      <c r="W1852" s="39"/>
      <c r="X1852" s="39"/>
      <c r="Y1852" s="39"/>
      <c r="Z1852" s="39"/>
      <c r="AA1852" s="39"/>
      <c r="AB1852" s="39"/>
      <c r="AC1852" s="39"/>
      <c r="AD1852" s="39"/>
      <c r="AE1852" s="39"/>
      <c r="AF1852" s="39"/>
      <c r="AG1852" s="39"/>
      <c r="AH1852" s="39"/>
      <c r="AI1852" s="39"/>
      <c r="AJ1852" s="39"/>
      <c r="AK1852" s="39"/>
      <c r="AL1852" s="39"/>
      <c r="AM1852" s="39"/>
    </row>
    <row r="1853" spans="1:39" outlineLevel="2">
      <c r="A1853" s="11">
        <f>ROW()</f>
        <v>1853</v>
      </c>
      <c r="C1853" s="6" t="s">
        <v>2</v>
      </c>
      <c r="D1853" s="39"/>
      <c r="E1853" s="39"/>
      <c r="F1853" s="39"/>
      <c r="G1853" s="39"/>
      <c r="H1853" s="39"/>
      <c r="I1853" s="39"/>
      <c r="J1853" s="39"/>
      <c r="K1853" s="39"/>
      <c r="L1853" s="39"/>
      <c r="M1853" s="39"/>
      <c r="N1853" s="39"/>
      <c r="O1853" s="39"/>
      <c r="P1853" s="39"/>
      <c r="Q1853" s="39"/>
      <c r="R1853" s="39"/>
      <c r="S1853" s="39"/>
      <c r="T1853" s="39"/>
      <c r="U1853" s="39"/>
      <c r="V1853" s="39"/>
      <c r="W1853" s="9">
        <f t="shared" ref="W1853:AH1853" si="4748">V1913</f>
        <v>0</v>
      </c>
      <c r="X1853" s="9">
        <f t="shared" si="4748"/>
        <v>0.58293042136619544</v>
      </c>
      <c r="Y1853" s="9">
        <f t="shared" si="4748"/>
        <v>0.55378390029788571</v>
      </c>
      <c r="Z1853" s="9">
        <f t="shared" si="4748"/>
        <v>0.52463737922957598</v>
      </c>
      <c r="AA1853" s="9">
        <f t="shared" si="4748"/>
        <v>0.4954908581612662</v>
      </c>
      <c r="AB1853" s="9">
        <f t="shared" si="4748"/>
        <v>0.46634433709295642</v>
      </c>
      <c r="AC1853" s="9">
        <f t="shared" si="4748"/>
        <v>0.43719781602464663</v>
      </c>
      <c r="AD1853" s="9">
        <f t="shared" si="4748"/>
        <v>0.40805129495633685</v>
      </c>
      <c r="AE1853" s="9">
        <f t="shared" si="4748"/>
        <v>0.37890477388802707</v>
      </c>
      <c r="AF1853" s="9">
        <f t="shared" si="4748"/>
        <v>0.34975825281971729</v>
      </c>
      <c r="AG1853" s="9">
        <f t="shared" si="4748"/>
        <v>0.3206117317514075</v>
      </c>
      <c r="AH1853" s="9">
        <f t="shared" si="4748"/>
        <v>0.29146521068309772</v>
      </c>
      <c r="AI1853" s="9">
        <f t="shared" ref="AI1853:AM1861" si="4749">AH1913</f>
        <v>0.26231868961478794</v>
      </c>
      <c r="AJ1853" s="9">
        <f t="shared" si="4749"/>
        <v>0.23317216854647815</v>
      </c>
      <c r="AK1853" s="9">
        <f t="shared" si="4749"/>
        <v>0.20402564747816837</v>
      </c>
      <c r="AL1853" s="9">
        <f t="shared" si="4749"/>
        <v>0.17487912640985862</v>
      </c>
      <c r="AM1853" s="9">
        <f t="shared" si="4749"/>
        <v>0.14573260534154886</v>
      </c>
    </row>
    <row r="1854" spans="1:39" outlineLevel="2">
      <c r="A1854" s="11">
        <f>ROW()</f>
        <v>1854</v>
      </c>
      <c r="C1854" s="6" t="s">
        <v>3</v>
      </c>
      <c r="D1854" s="39"/>
      <c r="E1854" s="39"/>
      <c r="F1854" s="39"/>
      <c r="G1854" s="39"/>
      <c r="H1854" s="39"/>
      <c r="I1854" s="39"/>
      <c r="J1854" s="39"/>
      <c r="K1854" s="39"/>
      <c r="L1854" s="39"/>
      <c r="M1854" s="39"/>
      <c r="N1854" s="39"/>
      <c r="O1854" s="39"/>
      <c r="P1854" s="39"/>
      <c r="Q1854" s="39"/>
      <c r="R1854" s="39"/>
      <c r="S1854" s="39"/>
      <c r="T1854" s="39"/>
      <c r="U1854" s="39"/>
      <c r="V1854" s="39"/>
      <c r="W1854" s="9">
        <f t="shared" ref="W1854:AH1854" si="4750">V1914</f>
        <v>0</v>
      </c>
      <c r="X1854" s="9">
        <f t="shared" si="4750"/>
        <v>3.0579326671415683</v>
      </c>
      <c r="Y1854" s="9">
        <f t="shared" si="4750"/>
        <v>2.9050360337844898</v>
      </c>
      <c r="Z1854" s="9">
        <f t="shared" si="4750"/>
        <v>2.7521394004274113</v>
      </c>
      <c r="AA1854" s="9">
        <f t="shared" si="4750"/>
        <v>2.5992427670703329</v>
      </c>
      <c r="AB1854" s="9">
        <f t="shared" si="4750"/>
        <v>2.4463461337132544</v>
      </c>
      <c r="AC1854" s="9">
        <f t="shared" si="4750"/>
        <v>2.2934495003561759</v>
      </c>
      <c r="AD1854" s="9">
        <f t="shared" si="4750"/>
        <v>2.1405528669990974</v>
      </c>
      <c r="AE1854" s="9">
        <f t="shared" si="4750"/>
        <v>1.9876562336420189</v>
      </c>
      <c r="AF1854" s="9">
        <f t="shared" si="4750"/>
        <v>1.8347596002849405</v>
      </c>
      <c r="AG1854" s="9">
        <f t="shared" si="4750"/>
        <v>1.681862966927862</v>
      </c>
      <c r="AH1854" s="9">
        <f t="shared" si="4750"/>
        <v>1.5289663335707835</v>
      </c>
      <c r="AI1854" s="9">
        <f t="shared" si="4749"/>
        <v>1.3760697002137052</v>
      </c>
      <c r="AJ1854" s="9">
        <f t="shared" si="4749"/>
        <v>1.223173066856627</v>
      </c>
      <c r="AK1854" s="9">
        <f t="shared" si="4749"/>
        <v>1.0702764334995485</v>
      </c>
      <c r="AL1854" s="9">
        <f t="shared" si="4749"/>
        <v>0.91737980014247011</v>
      </c>
      <c r="AM1854" s="9">
        <f t="shared" si="4749"/>
        <v>0.76448316678539174</v>
      </c>
    </row>
    <row r="1855" spans="1:39" outlineLevel="2">
      <c r="A1855" s="11">
        <f>ROW()</f>
        <v>1855</v>
      </c>
      <c r="C1855" s="6" t="s">
        <v>4</v>
      </c>
      <c r="D1855" s="39"/>
      <c r="E1855" s="39"/>
      <c r="F1855" s="39"/>
      <c r="G1855" s="39"/>
      <c r="H1855" s="39"/>
      <c r="I1855" s="39"/>
      <c r="J1855" s="39"/>
      <c r="K1855" s="39"/>
      <c r="L1855" s="39"/>
      <c r="M1855" s="39"/>
      <c r="N1855" s="39"/>
      <c r="O1855" s="39"/>
      <c r="P1855" s="39"/>
      <c r="Q1855" s="39"/>
      <c r="R1855" s="39"/>
      <c r="S1855" s="39"/>
      <c r="T1855" s="39"/>
      <c r="U1855" s="39"/>
      <c r="V1855" s="39"/>
      <c r="W1855" s="9">
        <f t="shared" ref="W1855:AH1855" si="4751">V1915</f>
        <v>0</v>
      </c>
      <c r="X1855" s="9">
        <f t="shared" si="4751"/>
        <v>1.1986972768811694</v>
      </c>
      <c r="Y1855" s="9">
        <f t="shared" si="4751"/>
        <v>1.1187841250890915</v>
      </c>
      <c r="Z1855" s="9">
        <f t="shared" si="4751"/>
        <v>1.0388709732970136</v>
      </c>
      <c r="AA1855" s="9">
        <f t="shared" si="4751"/>
        <v>0.95895782150493569</v>
      </c>
      <c r="AB1855" s="9">
        <f t="shared" si="4751"/>
        <v>0.87904466971285777</v>
      </c>
      <c r="AC1855" s="9">
        <f t="shared" si="4751"/>
        <v>0.79913151792077985</v>
      </c>
      <c r="AD1855" s="9">
        <f t="shared" si="4751"/>
        <v>0.71921836612870182</v>
      </c>
      <c r="AE1855" s="9">
        <f t="shared" si="4751"/>
        <v>0.63930521433662379</v>
      </c>
      <c r="AF1855" s="9">
        <f t="shared" si="4751"/>
        <v>0.55939206254454588</v>
      </c>
      <c r="AG1855" s="9">
        <f t="shared" si="4751"/>
        <v>0.4794789107524679</v>
      </c>
      <c r="AH1855" s="9">
        <f t="shared" si="4751"/>
        <v>0.39956575896038993</v>
      </c>
      <c r="AI1855" s="9">
        <f t="shared" si="4749"/>
        <v>0.31965260716831195</v>
      </c>
      <c r="AJ1855" s="9">
        <f t="shared" si="4749"/>
        <v>0.23973945537623398</v>
      </c>
      <c r="AK1855" s="9">
        <f t="shared" si="4749"/>
        <v>0.159826303584156</v>
      </c>
      <c r="AL1855" s="9">
        <f t="shared" si="4749"/>
        <v>7.9913151792078002E-2</v>
      </c>
      <c r="AM1855" s="9">
        <f t="shared" si="4749"/>
        <v>0</v>
      </c>
    </row>
    <row r="1856" spans="1:39" outlineLevel="2">
      <c r="A1856" s="11">
        <f>ROW()</f>
        <v>1856</v>
      </c>
      <c r="C1856" s="6" t="s">
        <v>5</v>
      </c>
      <c r="D1856" s="39"/>
      <c r="E1856" s="39"/>
      <c r="F1856" s="39"/>
      <c r="G1856" s="39"/>
      <c r="H1856" s="39"/>
      <c r="I1856" s="39"/>
      <c r="J1856" s="39"/>
      <c r="K1856" s="39"/>
      <c r="L1856" s="39"/>
      <c r="M1856" s="39"/>
      <c r="N1856" s="39"/>
      <c r="O1856" s="39"/>
      <c r="P1856" s="39"/>
      <c r="Q1856" s="39"/>
      <c r="R1856" s="39"/>
      <c r="S1856" s="39"/>
      <c r="T1856" s="39"/>
      <c r="U1856" s="39"/>
      <c r="V1856" s="39"/>
      <c r="W1856" s="9">
        <f t="shared" ref="W1856:AH1856" si="4752">V1916</f>
        <v>0</v>
      </c>
      <c r="X1856" s="9">
        <f t="shared" si="4752"/>
        <v>7.4665115184499751</v>
      </c>
      <c r="Y1856" s="9">
        <f t="shared" si="4752"/>
        <v>7.0931859425274766</v>
      </c>
      <c r="Z1856" s="9">
        <f t="shared" si="4752"/>
        <v>6.7198603666049781</v>
      </c>
      <c r="AA1856" s="9">
        <f t="shared" si="4752"/>
        <v>6.3465347906824796</v>
      </c>
      <c r="AB1856" s="9">
        <f t="shared" si="4752"/>
        <v>5.9732092147599811</v>
      </c>
      <c r="AC1856" s="9">
        <f t="shared" si="4752"/>
        <v>5.5998836388374826</v>
      </c>
      <c r="AD1856" s="9">
        <f t="shared" si="4752"/>
        <v>5.2265580629149841</v>
      </c>
      <c r="AE1856" s="9">
        <f t="shared" si="4752"/>
        <v>4.8532324869924857</v>
      </c>
      <c r="AF1856" s="9">
        <f t="shared" si="4752"/>
        <v>4.4799069110699872</v>
      </c>
      <c r="AG1856" s="9">
        <f t="shared" si="4752"/>
        <v>4.1065813351474887</v>
      </c>
      <c r="AH1856" s="9">
        <f t="shared" si="4752"/>
        <v>3.7332557592249898</v>
      </c>
      <c r="AI1856" s="9">
        <f t="shared" si="4749"/>
        <v>3.3599301833024908</v>
      </c>
      <c r="AJ1856" s="9">
        <f t="shared" si="4749"/>
        <v>2.9866046073799919</v>
      </c>
      <c r="AK1856" s="9">
        <f t="shared" si="4749"/>
        <v>2.613279031457493</v>
      </c>
      <c r="AL1856" s="9">
        <f t="shared" si="4749"/>
        <v>2.239953455534994</v>
      </c>
      <c r="AM1856" s="9">
        <f t="shared" si="4749"/>
        <v>1.8666278796124951</v>
      </c>
    </row>
    <row r="1857" spans="1:39" outlineLevel="2">
      <c r="A1857" s="11">
        <f>ROW()</f>
        <v>1857</v>
      </c>
      <c r="C1857" s="6" t="s">
        <v>473</v>
      </c>
      <c r="D1857" s="39"/>
      <c r="E1857" s="39"/>
      <c r="F1857" s="39"/>
      <c r="G1857" s="39"/>
      <c r="H1857" s="39"/>
      <c r="I1857" s="39"/>
      <c r="J1857" s="39"/>
      <c r="K1857" s="39"/>
      <c r="L1857" s="39"/>
      <c r="M1857" s="39"/>
      <c r="N1857" s="39"/>
      <c r="O1857" s="39"/>
      <c r="P1857" s="39"/>
      <c r="Q1857" s="39"/>
      <c r="R1857" s="39"/>
      <c r="S1857" s="39"/>
      <c r="T1857" s="39"/>
      <c r="U1857" s="39"/>
      <c r="V1857" s="39"/>
      <c r="W1857" s="9">
        <f t="shared" ref="W1857:W1859" si="4753">V1917</f>
        <v>0</v>
      </c>
      <c r="X1857" s="9">
        <f t="shared" ref="X1857:X1859" si="4754">W1917</f>
        <v>0</v>
      </c>
      <c r="Y1857" s="9">
        <f t="shared" ref="Y1857:Y1859" si="4755">X1917</f>
        <v>0</v>
      </c>
      <c r="Z1857" s="9">
        <f t="shared" ref="Z1857:Z1859" si="4756">Y1917</f>
        <v>0</v>
      </c>
      <c r="AA1857" s="9">
        <f t="shared" ref="AA1857:AA1859" si="4757">Z1917</f>
        <v>0</v>
      </c>
      <c r="AB1857" s="9">
        <f t="shared" ref="AB1857:AB1859" si="4758">AA1917</f>
        <v>0</v>
      </c>
      <c r="AC1857" s="9">
        <f t="shared" ref="AC1857:AC1859" si="4759">AB1917</f>
        <v>0</v>
      </c>
      <c r="AD1857" s="9">
        <f t="shared" ref="AD1857:AD1859" si="4760">AC1917</f>
        <v>0</v>
      </c>
      <c r="AE1857" s="9">
        <f t="shared" ref="AE1857:AE1859" si="4761">AD1917</f>
        <v>0</v>
      </c>
      <c r="AF1857" s="9">
        <f t="shared" ref="AF1857:AF1859" si="4762">AE1917</f>
        <v>0</v>
      </c>
      <c r="AG1857" s="9">
        <f t="shared" ref="AG1857:AG1859" si="4763">AF1917</f>
        <v>0</v>
      </c>
      <c r="AH1857" s="9">
        <f t="shared" ref="AH1857:AH1859" si="4764">AG1917</f>
        <v>0</v>
      </c>
      <c r="AI1857" s="9">
        <f t="shared" si="4749"/>
        <v>0</v>
      </c>
      <c r="AJ1857" s="9">
        <f t="shared" si="4749"/>
        <v>0</v>
      </c>
      <c r="AK1857" s="9">
        <f t="shared" si="4749"/>
        <v>0</v>
      </c>
      <c r="AL1857" s="9">
        <f t="shared" si="4749"/>
        <v>0</v>
      </c>
      <c r="AM1857" s="9">
        <f t="shared" si="4749"/>
        <v>0</v>
      </c>
    </row>
    <row r="1858" spans="1:39" outlineLevel="2">
      <c r="A1858" s="11">
        <f>ROW()</f>
        <v>1858</v>
      </c>
      <c r="C1858" s="6" t="s">
        <v>474</v>
      </c>
      <c r="D1858" s="39"/>
      <c r="E1858" s="39"/>
      <c r="F1858" s="39"/>
      <c r="G1858" s="39"/>
      <c r="H1858" s="39"/>
      <c r="I1858" s="39"/>
      <c r="J1858" s="39"/>
      <c r="K1858" s="39"/>
      <c r="L1858" s="39"/>
      <c r="M1858" s="39"/>
      <c r="N1858" s="39"/>
      <c r="O1858" s="39"/>
      <c r="P1858" s="39"/>
      <c r="Q1858" s="39"/>
      <c r="R1858" s="39"/>
      <c r="S1858" s="39"/>
      <c r="T1858" s="39"/>
      <c r="U1858" s="39"/>
      <c r="V1858" s="39"/>
      <c r="W1858" s="9">
        <f t="shared" si="4753"/>
        <v>0</v>
      </c>
      <c r="X1858" s="9">
        <f t="shared" si="4754"/>
        <v>0</v>
      </c>
      <c r="Y1858" s="9">
        <f t="shared" si="4755"/>
        <v>0</v>
      </c>
      <c r="Z1858" s="9">
        <f t="shared" si="4756"/>
        <v>0</v>
      </c>
      <c r="AA1858" s="9">
        <f t="shared" si="4757"/>
        <v>0</v>
      </c>
      <c r="AB1858" s="9">
        <f t="shared" si="4758"/>
        <v>0</v>
      </c>
      <c r="AC1858" s="9">
        <f t="shared" si="4759"/>
        <v>0</v>
      </c>
      <c r="AD1858" s="9">
        <f t="shared" si="4760"/>
        <v>0</v>
      </c>
      <c r="AE1858" s="9">
        <f t="shared" si="4761"/>
        <v>0</v>
      </c>
      <c r="AF1858" s="9">
        <f t="shared" si="4762"/>
        <v>0</v>
      </c>
      <c r="AG1858" s="9">
        <f t="shared" si="4763"/>
        <v>0</v>
      </c>
      <c r="AH1858" s="9">
        <f t="shared" si="4764"/>
        <v>0</v>
      </c>
      <c r="AI1858" s="9">
        <f t="shared" si="4749"/>
        <v>0</v>
      </c>
      <c r="AJ1858" s="9">
        <f t="shared" si="4749"/>
        <v>0</v>
      </c>
      <c r="AK1858" s="9">
        <f t="shared" si="4749"/>
        <v>0</v>
      </c>
      <c r="AL1858" s="9">
        <f t="shared" si="4749"/>
        <v>0</v>
      </c>
      <c r="AM1858" s="9">
        <f t="shared" si="4749"/>
        <v>0</v>
      </c>
    </row>
    <row r="1859" spans="1:39" outlineLevel="2">
      <c r="A1859" s="11">
        <f>ROW()</f>
        <v>1859</v>
      </c>
      <c r="C1859" s="6" t="s">
        <v>477</v>
      </c>
      <c r="D1859" s="39"/>
      <c r="E1859" s="39"/>
      <c r="F1859" s="39"/>
      <c r="G1859" s="39"/>
      <c r="H1859" s="39"/>
      <c r="I1859" s="39"/>
      <c r="J1859" s="39"/>
      <c r="K1859" s="39"/>
      <c r="L1859" s="39"/>
      <c r="M1859" s="39"/>
      <c r="N1859" s="39"/>
      <c r="O1859" s="39"/>
      <c r="P1859" s="39"/>
      <c r="Q1859" s="39"/>
      <c r="R1859" s="39"/>
      <c r="S1859" s="39"/>
      <c r="T1859" s="39"/>
      <c r="U1859" s="39"/>
      <c r="V1859" s="39"/>
      <c r="W1859" s="9">
        <f t="shared" si="4753"/>
        <v>0</v>
      </c>
      <c r="X1859" s="9">
        <f t="shared" si="4754"/>
        <v>0</v>
      </c>
      <c r="Y1859" s="9">
        <f t="shared" si="4755"/>
        <v>0</v>
      </c>
      <c r="Z1859" s="9">
        <f t="shared" si="4756"/>
        <v>0</v>
      </c>
      <c r="AA1859" s="9">
        <f t="shared" si="4757"/>
        <v>0</v>
      </c>
      <c r="AB1859" s="9">
        <f t="shared" si="4758"/>
        <v>0</v>
      </c>
      <c r="AC1859" s="9">
        <f t="shared" si="4759"/>
        <v>0</v>
      </c>
      <c r="AD1859" s="9">
        <f t="shared" si="4760"/>
        <v>0</v>
      </c>
      <c r="AE1859" s="9">
        <f t="shared" si="4761"/>
        <v>0</v>
      </c>
      <c r="AF1859" s="9">
        <f t="shared" si="4762"/>
        <v>0</v>
      </c>
      <c r="AG1859" s="9">
        <f t="shared" si="4763"/>
        <v>0</v>
      </c>
      <c r="AH1859" s="9">
        <f t="shared" si="4764"/>
        <v>0</v>
      </c>
      <c r="AI1859" s="9">
        <f t="shared" si="4749"/>
        <v>0</v>
      </c>
      <c r="AJ1859" s="9">
        <f t="shared" si="4749"/>
        <v>0</v>
      </c>
      <c r="AK1859" s="9">
        <f t="shared" si="4749"/>
        <v>0</v>
      </c>
      <c r="AL1859" s="9">
        <f t="shared" si="4749"/>
        <v>0</v>
      </c>
      <c r="AM1859" s="9">
        <f t="shared" si="4749"/>
        <v>0</v>
      </c>
    </row>
    <row r="1860" spans="1:39" outlineLevel="2">
      <c r="A1860" s="11">
        <f>ROW()</f>
        <v>1860</v>
      </c>
      <c r="C1860" s="6" t="s">
        <v>511</v>
      </c>
      <c r="D1860" s="39"/>
      <c r="E1860" s="39"/>
      <c r="F1860" s="39"/>
      <c r="G1860" s="39"/>
      <c r="H1860" s="39"/>
      <c r="I1860" s="39"/>
      <c r="J1860" s="39"/>
      <c r="K1860" s="39"/>
      <c r="L1860" s="39"/>
      <c r="M1860" s="39"/>
      <c r="N1860" s="39"/>
      <c r="O1860" s="39"/>
      <c r="P1860" s="39"/>
      <c r="Q1860" s="39"/>
      <c r="R1860" s="39"/>
      <c r="S1860" s="39"/>
      <c r="T1860" s="39"/>
      <c r="U1860" s="39"/>
      <c r="V1860" s="39"/>
      <c r="W1860" s="9">
        <f t="shared" ref="W1860" si="4765">V1920</f>
        <v>0</v>
      </c>
      <c r="X1860" s="9">
        <f t="shared" ref="X1860" si="4766">W1920</f>
        <v>8.5830739324944585E-3</v>
      </c>
      <c r="Y1860" s="9">
        <f t="shared" ref="Y1860" si="4767">X1920</f>
        <v>8.1539202358697355E-3</v>
      </c>
      <c r="Z1860" s="9">
        <f t="shared" ref="Z1860" si="4768">Y1920</f>
        <v>7.7247665392450125E-3</v>
      </c>
      <c r="AA1860" s="9">
        <f t="shared" ref="AA1860" si="4769">Z1920</f>
        <v>7.2956128426202894E-3</v>
      </c>
      <c r="AB1860" s="9">
        <f t="shared" ref="AB1860" si="4770">AA1920</f>
        <v>6.8664591459955664E-3</v>
      </c>
      <c r="AC1860" s="9">
        <f t="shared" ref="AC1860" si="4771">AB1920</f>
        <v>6.4373054493708434E-3</v>
      </c>
      <c r="AD1860" s="9">
        <f t="shared" ref="AD1860" si="4772">AC1920</f>
        <v>6.0081517527461204E-3</v>
      </c>
      <c r="AE1860" s="9">
        <f t="shared" ref="AE1860" si="4773">AD1920</f>
        <v>5.5789980561213974E-3</v>
      </c>
      <c r="AF1860" s="9">
        <f t="shared" ref="AF1860" si="4774">AE1920</f>
        <v>5.1498443594966744E-3</v>
      </c>
      <c r="AG1860" s="9">
        <f t="shared" ref="AG1860" si="4775">AF1920</f>
        <v>4.7206906628719514E-3</v>
      </c>
      <c r="AH1860" s="9">
        <f t="shared" ref="AH1860" si="4776">AG1920</f>
        <v>4.2915369662472284E-3</v>
      </c>
      <c r="AI1860" s="9">
        <f t="shared" si="4749"/>
        <v>3.8623832696225054E-3</v>
      </c>
      <c r="AJ1860" s="9">
        <f t="shared" si="4749"/>
        <v>3.4332295729977824E-3</v>
      </c>
      <c r="AK1860" s="9">
        <f t="shared" si="4749"/>
        <v>3.0040758763730593E-3</v>
      </c>
      <c r="AL1860" s="9">
        <f t="shared" si="4749"/>
        <v>2.5749221797483368E-3</v>
      </c>
      <c r="AM1860" s="9">
        <f t="shared" si="4749"/>
        <v>2.1457684831236142E-3</v>
      </c>
    </row>
    <row r="1861" spans="1:39" outlineLevel="2">
      <c r="A1861" s="11">
        <f>ROW()</f>
        <v>1861</v>
      </c>
      <c r="C1861" s="6" t="s">
        <v>655</v>
      </c>
      <c r="D1861" s="39"/>
      <c r="E1861" s="39"/>
      <c r="F1861" s="39"/>
      <c r="G1861" s="39"/>
      <c r="H1861" s="39"/>
      <c r="I1861" s="39"/>
      <c r="J1861" s="39"/>
      <c r="K1861" s="39"/>
      <c r="L1861" s="39"/>
      <c r="M1861" s="39"/>
      <c r="N1861" s="39"/>
      <c r="O1861" s="39"/>
      <c r="P1861" s="39"/>
      <c r="Q1861" s="39"/>
      <c r="R1861" s="39"/>
      <c r="S1861" s="39"/>
      <c r="T1861" s="39"/>
      <c r="U1861" s="39"/>
      <c r="V1861" s="39"/>
      <c r="W1861" s="9">
        <f t="shared" ref="W1861" si="4777">V1921</f>
        <v>0</v>
      </c>
      <c r="X1861" s="9">
        <f t="shared" ref="X1861" si="4778">W1921</f>
        <v>0</v>
      </c>
      <c r="Y1861" s="9">
        <f t="shared" ref="Y1861" si="4779">X1921</f>
        <v>0</v>
      </c>
      <c r="Z1861" s="9">
        <f t="shared" ref="Z1861" si="4780">Y1921</f>
        <v>0</v>
      </c>
      <c r="AA1861" s="9">
        <f t="shared" ref="AA1861" si="4781">Z1921</f>
        <v>0</v>
      </c>
      <c r="AB1861" s="9">
        <f t="shared" ref="AB1861" si="4782">AA1921</f>
        <v>0</v>
      </c>
      <c r="AC1861" s="9">
        <f t="shared" ref="AC1861" si="4783">AB1921</f>
        <v>0</v>
      </c>
      <c r="AD1861" s="9">
        <f t="shared" ref="AD1861" si="4784">AC1921</f>
        <v>0</v>
      </c>
      <c r="AE1861" s="9">
        <f t="shared" ref="AE1861" si="4785">AD1921</f>
        <v>0</v>
      </c>
      <c r="AF1861" s="9">
        <f t="shared" ref="AF1861" si="4786">AE1921</f>
        <v>0</v>
      </c>
      <c r="AG1861" s="9">
        <f t="shared" ref="AG1861" si="4787">AF1921</f>
        <v>0</v>
      </c>
      <c r="AH1861" s="9">
        <f t="shared" ref="AH1861" si="4788">AG1921</f>
        <v>0</v>
      </c>
      <c r="AI1861" s="9">
        <f t="shared" si="4749"/>
        <v>0</v>
      </c>
      <c r="AJ1861" s="9">
        <f t="shared" si="4749"/>
        <v>0</v>
      </c>
      <c r="AK1861" s="9">
        <f t="shared" si="4749"/>
        <v>0</v>
      </c>
      <c r="AL1861" s="9">
        <f t="shared" si="4749"/>
        <v>0</v>
      </c>
      <c r="AM1861" s="9">
        <f t="shared" si="4749"/>
        <v>0</v>
      </c>
    </row>
    <row r="1862" spans="1:39" outlineLevel="2">
      <c r="A1862" s="11">
        <f>ROW()</f>
        <v>1862</v>
      </c>
      <c r="C1862" s="6" t="s">
        <v>656</v>
      </c>
      <c r="D1862" s="39"/>
      <c r="E1862" s="39"/>
      <c r="F1862" s="39"/>
      <c r="G1862" s="39"/>
      <c r="H1862" s="39"/>
      <c r="I1862" s="39"/>
      <c r="J1862" s="39"/>
      <c r="K1862" s="39"/>
      <c r="L1862" s="39"/>
      <c r="M1862" s="39"/>
      <c r="N1862" s="39"/>
      <c r="O1862" s="39"/>
      <c r="P1862" s="39"/>
      <c r="Q1862" s="39"/>
      <c r="R1862" s="39"/>
      <c r="S1862" s="39"/>
      <c r="T1862" s="39"/>
      <c r="U1862" s="39"/>
      <c r="V1862" s="3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</row>
    <row r="1863" spans="1:39" outlineLevel="2">
      <c r="A1863" s="11">
        <f>ROW()</f>
        <v>1863</v>
      </c>
      <c r="C1863" s="6" t="s">
        <v>667</v>
      </c>
      <c r="D1863" s="39"/>
      <c r="E1863" s="39"/>
      <c r="F1863" s="39"/>
      <c r="G1863" s="39"/>
      <c r="H1863" s="39"/>
      <c r="I1863" s="39"/>
      <c r="J1863" s="39"/>
      <c r="K1863" s="39"/>
      <c r="L1863" s="39"/>
      <c r="M1863" s="39"/>
      <c r="N1863" s="39"/>
      <c r="O1863" s="39"/>
      <c r="P1863" s="39"/>
      <c r="Q1863" s="39"/>
      <c r="R1863" s="39"/>
      <c r="S1863" s="39"/>
      <c r="T1863" s="39"/>
      <c r="U1863" s="39"/>
      <c r="V1863" s="3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</row>
    <row r="1864" spans="1:39" outlineLevel="2">
      <c r="A1864" s="11">
        <f>ROW()</f>
        <v>1864</v>
      </c>
      <c r="C1864" s="6" t="s">
        <v>212</v>
      </c>
      <c r="D1864" s="39"/>
      <c r="E1864" s="39"/>
      <c r="F1864" s="39"/>
      <c r="G1864" s="39"/>
      <c r="H1864" s="39"/>
      <c r="I1864" s="39"/>
      <c r="J1864" s="39"/>
      <c r="K1864" s="39"/>
      <c r="L1864" s="39"/>
      <c r="M1864" s="39"/>
      <c r="N1864" s="39"/>
      <c r="O1864" s="39"/>
      <c r="P1864" s="39"/>
      <c r="Q1864" s="39"/>
      <c r="R1864" s="39"/>
      <c r="S1864" s="39"/>
      <c r="T1864" s="39"/>
      <c r="U1864" s="39"/>
      <c r="V1864" s="39"/>
      <c r="W1864" s="9">
        <f t="shared" ref="W1864:AC1864" si="4789">V1924</f>
        <v>0</v>
      </c>
      <c r="X1864" s="9">
        <f t="shared" si="4789"/>
        <v>5.9802596459833856E-4</v>
      </c>
      <c r="Y1864" s="9">
        <f t="shared" si="4789"/>
        <v>5.9802596459833856E-4</v>
      </c>
      <c r="Z1864" s="9">
        <f t="shared" si="4789"/>
        <v>5.9802596459833856E-4</v>
      </c>
      <c r="AA1864" s="9">
        <f t="shared" si="4789"/>
        <v>5.9802596459833856E-4</v>
      </c>
      <c r="AB1864" s="9">
        <f t="shared" si="4789"/>
        <v>5.9802596459833856E-4</v>
      </c>
      <c r="AC1864" s="9">
        <f t="shared" si="4789"/>
        <v>5.9802596459833856E-4</v>
      </c>
      <c r="AD1864" s="9">
        <f t="shared" ref="AD1864:AD1865" si="4790">AC1924</f>
        <v>5.9802596459833856E-4</v>
      </c>
      <c r="AE1864" s="9">
        <f t="shared" ref="AE1864:AE1865" si="4791">AD1924</f>
        <v>5.9802596459833856E-4</v>
      </c>
      <c r="AF1864" s="9">
        <f t="shared" ref="AF1864:AF1865" si="4792">AE1924</f>
        <v>5.9802596459833856E-4</v>
      </c>
      <c r="AG1864" s="9">
        <f t="shared" ref="AG1864:AG1865" si="4793">AF1924</f>
        <v>5.9802596459833856E-4</v>
      </c>
      <c r="AH1864" s="9">
        <f t="shared" ref="AH1864:AH1865" si="4794">AG1924</f>
        <v>5.9802596459833856E-4</v>
      </c>
      <c r="AI1864" s="9">
        <f t="shared" ref="AI1864:AI1865" si="4795">AH1924</f>
        <v>5.9802596459833856E-4</v>
      </c>
      <c r="AJ1864" s="9">
        <f t="shared" ref="AJ1864:AJ1865" si="4796">AI1924</f>
        <v>5.9802596459833856E-4</v>
      </c>
      <c r="AK1864" s="9">
        <f t="shared" ref="AK1864:AK1865" si="4797">AJ1924</f>
        <v>5.9802596459833856E-4</v>
      </c>
      <c r="AL1864" s="9">
        <f t="shared" ref="AL1864:AL1865" si="4798">AK1924</f>
        <v>5.9802596459833856E-4</v>
      </c>
      <c r="AM1864" s="9">
        <f t="shared" ref="AM1864:AM1865" si="4799">AL1924</f>
        <v>5.9802596459833856E-4</v>
      </c>
    </row>
    <row r="1865" spans="1:39" outlineLevel="2">
      <c r="A1865" s="11">
        <f>ROW()</f>
        <v>1865</v>
      </c>
      <c r="C1865" s="30" t="s">
        <v>362</v>
      </c>
      <c r="D1865" s="90"/>
      <c r="E1865" s="90"/>
      <c r="F1865" s="90"/>
      <c r="G1865" s="90"/>
      <c r="H1865" s="90"/>
      <c r="I1865" s="90"/>
      <c r="J1865" s="90"/>
      <c r="K1865" s="90"/>
      <c r="L1865" s="90"/>
      <c r="M1865" s="90"/>
      <c r="N1865" s="90"/>
      <c r="O1865" s="90"/>
      <c r="P1865" s="90"/>
      <c r="Q1865" s="90"/>
      <c r="R1865" s="90"/>
      <c r="S1865" s="90"/>
      <c r="T1865" s="90"/>
      <c r="U1865" s="90"/>
      <c r="V1865" s="90"/>
      <c r="W1865" s="15">
        <f t="shared" ref="W1865" si="4800">V1925</f>
        <v>0</v>
      </c>
      <c r="X1865" s="15">
        <f t="shared" ref="X1865" si="4801">W1925</f>
        <v>0</v>
      </c>
      <c r="Y1865" s="15">
        <f t="shared" ref="Y1865" si="4802">X1925</f>
        <v>0</v>
      </c>
      <c r="Z1865" s="15">
        <f t="shared" ref="Z1865" si="4803">Y1925</f>
        <v>0</v>
      </c>
      <c r="AA1865" s="15">
        <f t="shared" ref="AA1865" si="4804">Z1925</f>
        <v>0</v>
      </c>
      <c r="AB1865" s="15">
        <f t="shared" ref="AB1865" si="4805">AA1925</f>
        <v>0</v>
      </c>
      <c r="AC1865" s="15">
        <f t="shared" ref="AC1865" si="4806">AB1925</f>
        <v>0</v>
      </c>
      <c r="AD1865" s="15">
        <f t="shared" si="4790"/>
        <v>0</v>
      </c>
      <c r="AE1865" s="15">
        <f t="shared" si="4791"/>
        <v>0</v>
      </c>
      <c r="AF1865" s="15">
        <f t="shared" si="4792"/>
        <v>0</v>
      </c>
      <c r="AG1865" s="15">
        <f t="shared" si="4793"/>
        <v>0</v>
      </c>
      <c r="AH1865" s="15">
        <f t="shared" si="4794"/>
        <v>0</v>
      </c>
      <c r="AI1865" s="15">
        <f t="shared" si="4795"/>
        <v>0</v>
      </c>
      <c r="AJ1865" s="15">
        <f t="shared" si="4796"/>
        <v>0</v>
      </c>
      <c r="AK1865" s="15">
        <f t="shared" si="4797"/>
        <v>0</v>
      </c>
      <c r="AL1865" s="15">
        <f t="shared" si="4798"/>
        <v>0</v>
      </c>
      <c r="AM1865" s="15">
        <f t="shared" si="4799"/>
        <v>0</v>
      </c>
    </row>
    <row r="1866" spans="1:39" outlineLevel="2">
      <c r="A1866" s="11">
        <f>ROW()</f>
        <v>1866</v>
      </c>
      <c r="C1866" s="6" t="s">
        <v>1</v>
      </c>
      <c r="D1866" s="39"/>
      <c r="E1866" s="39"/>
      <c r="F1866" s="39"/>
      <c r="G1866" s="39"/>
      <c r="H1866" s="39"/>
      <c r="I1866" s="39"/>
      <c r="J1866" s="39"/>
      <c r="K1866" s="39"/>
      <c r="L1866" s="39"/>
      <c r="M1866" s="39"/>
      <c r="N1866" s="39"/>
      <c r="O1866" s="39"/>
      <c r="P1866" s="39"/>
      <c r="Q1866" s="39"/>
      <c r="R1866" s="39"/>
      <c r="S1866" s="39"/>
      <c r="T1866" s="39"/>
      <c r="U1866" s="39"/>
      <c r="V1866" s="39"/>
      <c r="W1866" s="9">
        <f t="shared" ref="W1866" si="4807">SUM(W1853:W1865)</f>
        <v>0</v>
      </c>
      <c r="X1866" s="9">
        <f t="shared" ref="X1866" si="4808">SUM(X1853:X1865)</f>
        <v>12.315252983735999</v>
      </c>
      <c r="Y1866" s="9">
        <f t="shared" ref="Y1866" si="4809">SUM(Y1853:Y1865)</f>
        <v>11.679541947899411</v>
      </c>
      <c r="Z1866" s="9">
        <f t="shared" ref="Z1866" si="4810">SUM(Z1853:Z1865)</f>
        <v>11.043830912062822</v>
      </c>
      <c r="AA1866" s="9">
        <f t="shared" ref="AA1866" si="4811">SUM(AA1853:AA1865)</f>
        <v>10.408119876226232</v>
      </c>
      <c r="AB1866" s="9">
        <f t="shared" ref="AB1866" si="4812">SUM(AB1853:AB1865)</f>
        <v>9.7724088403896427</v>
      </c>
      <c r="AC1866" s="9">
        <f t="shared" ref="AC1866:AG1866" si="4813">SUM(AC1853:AC1865)</f>
        <v>9.1366978045530534</v>
      </c>
      <c r="AD1866" s="9">
        <f t="shared" si="4813"/>
        <v>8.500986768716464</v>
      </c>
      <c r="AE1866" s="9">
        <f t="shared" si="4813"/>
        <v>7.8652757328798755</v>
      </c>
      <c r="AF1866" s="9">
        <f t="shared" si="4813"/>
        <v>7.2295646970432852</v>
      </c>
      <c r="AG1866" s="9">
        <f t="shared" si="4813"/>
        <v>6.5938536612066967</v>
      </c>
      <c r="AH1866" s="9">
        <f t="shared" ref="AH1866:AM1866" si="4814">SUM(AH1853:AH1865)</f>
        <v>5.9581426253701064</v>
      </c>
      <c r="AI1866" s="9">
        <f t="shared" si="4814"/>
        <v>5.3224315895335161</v>
      </c>
      <c r="AJ1866" s="9">
        <f t="shared" si="4814"/>
        <v>4.6867205536969276</v>
      </c>
      <c r="AK1866" s="9">
        <f t="shared" si="4814"/>
        <v>4.0510095178603382</v>
      </c>
      <c r="AL1866" s="9">
        <f t="shared" si="4814"/>
        <v>3.4152984820237471</v>
      </c>
      <c r="AM1866" s="9">
        <f t="shared" si="4814"/>
        <v>2.7795874461871573</v>
      </c>
    </row>
    <row r="1867" spans="1:39" outlineLevel="2">
      <c r="A1867" s="11">
        <f>ROW()</f>
        <v>1867</v>
      </c>
      <c r="B1867" s="343" t="s">
        <v>31</v>
      </c>
      <c r="D1867" s="39"/>
      <c r="E1867" s="39"/>
      <c r="F1867" s="39"/>
      <c r="G1867" s="39"/>
      <c r="H1867" s="39"/>
      <c r="I1867" s="39"/>
      <c r="J1867" s="39"/>
      <c r="K1867" s="39"/>
      <c r="L1867" s="39"/>
      <c r="M1867" s="39"/>
      <c r="N1867" s="39"/>
      <c r="O1867" s="39"/>
      <c r="P1867" s="39"/>
      <c r="Q1867" s="39"/>
      <c r="R1867" s="39"/>
      <c r="S1867" s="39"/>
      <c r="T1867" s="39"/>
      <c r="U1867" s="39"/>
      <c r="V1867" s="39"/>
      <c r="W1867" s="39"/>
      <c r="X1867" s="39"/>
      <c r="Y1867" s="39"/>
      <c r="Z1867" s="39"/>
      <c r="AA1867" s="39"/>
      <c r="AB1867" s="39"/>
      <c r="AC1867" s="39"/>
      <c r="AD1867" s="39"/>
      <c r="AE1867" s="39"/>
      <c r="AF1867" s="39"/>
      <c r="AG1867" s="39"/>
      <c r="AH1867" s="39"/>
      <c r="AI1867" s="39"/>
      <c r="AJ1867" s="39"/>
      <c r="AK1867" s="39"/>
      <c r="AL1867" s="39"/>
      <c r="AM1867" s="39"/>
    </row>
    <row r="1868" spans="1:39" outlineLevel="2">
      <c r="A1868" s="11">
        <f>ROW()</f>
        <v>1868</v>
      </c>
      <c r="C1868" s="6" t="s">
        <v>2</v>
      </c>
      <c r="D1868" s="39"/>
      <c r="E1868" s="39"/>
      <c r="F1868" s="39"/>
      <c r="G1868" s="39"/>
      <c r="H1868" s="39"/>
      <c r="I1868" s="39"/>
      <c r="J1868" s="39"/>
      <c r="K1868" s="39"/>
      <c r="L1868" s="39"/>
      <c r="M1868" s="39"/>
      <c r="N1868" s="39"/>
      <c r="O1868" s="39"/>
      <c r="P1868" s="39"/>
      <c r="Q1868" s="39"/>
      <c r="R1868" s="39"/>
      <c r="S1868" s="39"/>
      <c r="T1868" s="39"/>
      <c r="U1868" s="39"/>
      <c r="V1868" s="39"/>
      <c r="W1868" s="9">
        <f>W$262</f>
        <v>0.58293042136619544</v>
      </c>
      <c r="X1868" s="39"/>
      <c r="Y1868" s="39"/>
      <c r="Z1868" s="39"/>
      <c r="AA1868" s="39"/>
      <c r="AB1868" s="39"/>
      <c r="AC1868" s="39"/>
      <c r="AD1868" s="39"/>
      <c r="AE1868" s="39"/>
      <c r="AF1868" s="39"/>
      <c r="AG1868" s="39"/>
      <c r="AH1868" s="39"/>
      <c r="AI1868" s="39"/>
      <c r="AJ1868" s="39"/>
      <c r="AK1868" s="39"/>
      <c r="AL1868" s="39"/>
      <c r="AM1868" s="39"/>
    </row>
    <row r="1869" spans="1:39" outlineLevel="2">
      <c r="A1869" s="11">
        <f>ROW()</f>
        <v>1869</v>
      </c>
      <c r="C1869" s="6" t="s">
        <v>3</v>
      </c>
      <c r="D1869" s="39"/>
      <c r="E1869" s="39"/>
      <c r="F1869" s="39"/>
      <c r="G1869" s="39"/>
      <c r="H1869" s="39"/>
      <c r="I1869" s="39"/>
      <c r="J1869" s="39"/>
      <c r="K1869" s="39"/>
      <c r="L1869" s="39"/>
      <c r="M1869" s="39"/>
      <c r="N1869" s="39"/>
      <c r="O1869" s="39"/>
      <c r="P1869" s="39"/>
      <c r="Q1869" s="39"/>
      <c r="R1869" s="39"/>
      <c r="S1869" s="39"/>
      <c r="T1869" s="39"/>
      <c r="U1869" s="39"/>
      <c r="V1869" s="39"/>
      <c r="W1869" s="9">
        <f>W$263</f>
        <v>3.0579326671415683</v>
      </c>
      <c r="X1869" s="39"/>
      <c r="Y1869" s="39"/>
      <c r="Z1869" s="39"/>
      <c r="AA1869" s="39"/>
      <c r="AB1869" s="39"/>
      <c r="AC1869" s="39"/>
      <c r="AD1869" s="39"/>
      <c r="AE1869" s="39"/>
      <c r="AF1869" s="39"/>
      <c r="AG1869" s="39"/>
      <c r="AH1869" s="39"/>
      <c r="AI1869" s="39"/>
      <c r="AJ1869" s="39"/>
      <c r="AK1869" s="39"/>
      <c r="AL1869" s="39"/>
      <c r="AM1869" s="39"/>
    </row>
    <row r="1870" spans="1:39" outlineLevel="2">
      <c r="A1870" s="11">
        <f>ROW()</f>
        <v>1870</v>
      </c>
      <c r="C1870" s="6" t="s">
        <v>4</v>
      </c>
      <c r="D1870" s="39"/>
      <c r="E1870" s="39"/>
      <c r="F1870" s="39"/>
      <c r="G1870" s="39"/>
      <c r="H1870" s="39"/>
      <c r="I1870" s="39"/>
      <c r="J1870" s="39"/>
      <c r="K1870" s="39"/>
      <c r="L1870" s="39"/>
      <c r="M1870" s="39"/>
      <c r="N1870" s="39"/>
      <c r="O1870" s="39"/>
      <c r="P1870" s="39"/>
      <c r="Q1870" s="39"/>
      <c r="R1870" s="39"/>
      <c r="S1870" s="39"/>
      <c r="T1870" s="39"/>
      <c r="U1870" s="39"/>
      <c r="V1870" s="39"/>
      <c r="W1870" s="9">
        <f>W$264</f>
        <v>1.1986972768811694</v>
      </c>
      <c r="X1870" s="39"/>
      <c r="Y1870" s="39"/>
      <c r="Z1870" s="39"/>
      <c r="AA1870" s="39"/>
      <c r="AB1870" s="39"/>
      <c r="AC1870" s="39"/>
      <c r="AD1870" s="39"/>
      <c r="AE1870" s="39"/>
      <c r="AF1870" s="39"/>
      <c r="AG1870" s="39"/>
      <c r="AH1870" s="39"/>
      <c r="AI1870" s="39"/>
      <c r="AJ1870" s="39"/>
      <c r="AK1870" s="39"/>
      <c r="AL1870" s="39"/>
      <c r="AM1870" s="39"/>
    </row>
    <row r="1871" spans="1:39" outlineLevel="2">
      <c r="A1871" s="11">
        <f>ROW()</f>
        <v>1871</v>
      </c>
      <c r="C1871" s="6" t="s">
        <v>5</v>
      </c>
      <c r="D1871" s="39"/>
      <c r="E1871" s="39"/>
      <c r="F1871" s="39"/>
      <c r="G1871" s="39"/>
      <c r="H1871" s="39"/>
      <c r="I1871" s="39"/>
      <c r="J1871" s="39"/>
      <c r="K1871" s="39"/>
      <c r="L1871" s="39"/>
      <c r="M1871" s="39"/>
      <c r="N1871" s="39"/>
      <c r="O1871" s="39"/>
      <c r="P1871" s="39"/>
      <c r="Q1871" s="39"/>
      <c r="R1871" s="39"/>
      <c r="S1871" s="39"/>
      <c r="T1871" s="39"/>
      <c r="U1871" s="39"/>
      <c r="V1871" s="39"/>
      <c r="W1871" s="9">
        <f>W$265</f>
        <v>7.4665115184499751</v>
      </c>
      <c r="X1871" s="39"/>
      <c r="Y1871" s="39"/>
      <c r="Z1871" s="39"/>
      <c r="AA1871" s="39"/>
      <c r="AB1871" s="39"/>
      <c r="AC1871" s="39"/>
      <c r="AD1871" s="39"/>
      <c r="AE1871" s="39"/>
      <c r="AF1871" s="39"/>
      <c r="AG1871" s="39"/>
      <c r="AH1871" s="39"/>
      <c r="AI1871" s="39"/>
      <c r="AJ1871" s="39"/>
      <c r="AK1871" s="39"/>
      <c r="AL1871" s="39"/>
      <c r="AM1871" s="39"/>
    </row>
    <row r="1872" spans="1:39" outlineLevel="2">
      <c r="A1872" s="11">
        <f>ROW()</f>
        <v>1872</v>
      </c>
      <c r="C1872" s="6" t="s">
        <v>473</v>
      </c>
      <c r="D1872" s="39"/>
      <c r="E1872" s="39"/>
      <c r="F1872" s="39"/>
      <c r="G1872" s="39"/>
      <c r="H1872" s="39"/>
      <c r="I1872" s="39"/>
      <c r="J1872" s="39"/>
      <c r="K1872" s="39"/>
      <c r="L1872" s="39"/>
      <c r="M1872" s="39"/>
      <c r="N1872" s="39"/>
      <c r="O1872" s="39"/>
      <c r="P1872" s="39"/>
      <c r="Q1872" s="39"/>
      <c r="R1872" s="39"/>
      <c r="S1872" s="39"/>
      <c r="T1872" s="39"/>
      <c r="U1872" s="39"/>
      <c r="V1872" s="39"/>
      <c r="W1872" s="9">
        <f>W$266</f>
        <v>0</v>
      </c>
      <c r="X1872" s="39"/>
      <c r="Y1872" s="39"/>
      <c r="Z1872" s="39"/>
      <c r="AA1872" s="39"/>
      <c r="AB1872" s="39"/>
      <c r="AC1872" s="39"/>
      <c r="AD1872" s="39"/>
      <c r="AE1872" s="39"/>
      <c r="AF1872" s="39"/>
      <c r="AG1872" s="39"/>
      <c r="AH1872" s="39"/>
      <c r="AI1872" s="39"/>
      <c r="AJ1872" s="39"/>
      <c r="AK1872" s="39"/>
      <c r="AL1872" s="39"/>
      <c r="AM1872" s="39"/>
    </row>
    <row r="1873" spans="1:39" outlineLevel="2">
      <c r="A1873" s="11">
        <f>ROW()</f>
        <v>1873</v>
      </c>
      <c r="C1873" s="6" t="s">
        <v>474</v>
      </c>
      <c r="D1873" s="39"/>
      <c r="E1873" s="39"/>
      <c r="F1873" s="39"/>
      <c r="G1873" s="39"/>
      <c r="H1873" s="39"/>
      <c r="I1873" s="39"/>
      <c r="J1873" s="39"/>
      <c r="K1873" s="39"/>
      <c r="L1873" s="39"/>
      <c r="M1873" s="39"/>
      <c r="N1873" s="39"/>
      <c r="O1873" s="39"/>
      <c r="P1873" s="39"/>
      <c r="Q1873" s="39"/>
      <c r="R1873" s="39"/>
      <c r="S1873" s="39"/>
      <c r="T1873" s="39"/>
      <c r="U1873" s="39"/>
      <c r="V1873" s="39"/>
      <c r="W1873" s="9">
        <f>W$267</f>
        <v>0</v>
      </c>
      <c r="X1873" s="39"/>
      <c r="Y1873" s="39"/>
      <c r="Z1873" s="39"/>
      <c r="AA1873" s="39"/>
      <c r="AB1873" s="39"/>
      <c r="AC1873" s="39"/>
      <c r="AD1873" s="39"/>
      <c r="AE1873" s="39"/>
      <c r="AF1873" s="39"/>
      <c r="AG1873" s="39"/>
      <c r="AH1873" s="39"/>
      <c r="AI1873" s="39"/>
      <c r="AJ1873" s="39"/>
      <c r="AK1873" s="39"/>
      <c r="AL1873" s="39"/>
      <c r="AM1873" s="39"/>
    </row>
    <row r="1874" spans="1:39" outlineLevel="2">
      <c r="A1874" s="11">
        <f>ROW()</f>
        <v>1874</v>
      </c>
      <c r="C1874" s="6" t="s">
        <v>477</v>
      </c>
      <c r="D1874" s="39"/>
      <c r="E1874" s="39"/>
      <c r="F1874" s="39"/>
      <c r="G1874" s="39"/>
      <c r="H1874" s="39"/>
      <c r="I1874" s="39"/>
      <c r="J1874" s="39"/>
      <c r="K1874" s="39"/>
      <c r="L1874" s="39"/>
      <c r="M1874" s="39"/>
      <c r="N1874" s="39"/>
      <c r="O1874" s="39"/>
      <c r="P1874" s="39"/>
      <c r="Q1874" s="39"/>
      <c r="R1874" s="39"/>
      <c r="S1874" s="39"/>
      <c r="T1874" s="39"/>
      <c r="U1874" s="39"/>
      <c r="V1874" s="39"/>
      <c r="W1874" s="9">
        <f>W$268</f>
        <v>0</v>
      </c>
      <c r="X1874" s="39"/>
      <c r="Y1874" s="39"/>
      <c r="Z1874" s="39"/>
      <c r="AA1874" s="39"/>
      <c r="AB1874" s="39"/>
      <c r="AC1874" s="39"/>
      <c r="AD1874" s="39"/>
      <c r="AE1874" s="39"/>
      <c r="AF1874" s="39"/>
      <c r="AG1874" s="39"/>
      <c r="AH1874" s="39"/>
      <c r="AI1874" s="39"/>
      <c r="AJ1874" s="39"/>
      <c r="AK1874" s="39"/>
      <c r="AL1874" s="39"/>
      <c r="AM1874" s="39"/>
    </row>
    <row r="1875" spans="1:39" outlineLevel="2">
      <c r="A1875" s="11">
        <f>ROW()</f>
        <v>1875</v>
      </c>
      <c r="C1875" s="6" t="s">
        <v>511</v>
      </c>
      <c r="D1875" s="39"/>
      <c r="E1875" s="39"/>
      <c r="F1875" s="39"/>
      <c r="G1875" s="39"/>
      <c r="H1875" s="39"/>
      <c r="I1875" s="39"/>
      <c r="J1875" s="39"/>
      <c r="K1875" s="39"/>
      <c r="L1875" s="39"/>
      <c r="M1875" s="39"/>
      <c r="N1875" s="39"/>
      <c r="O1875" s="39"/>
      <c r="P1875" s="39"/>
      <c r="Q1875" s="39"/>
      <c r="R1875" s="39"/>
      <c r="S1875" s="39"/>
      <c r="T1875" s="39"/>
      <c r="U1875" s="39"/>
      <c r="V1875" s="39"/>
      <c r="W1875" s="9">
        <f>W$269</f>
        <v>8.5830739324944585E-3</v>
      </c>
      <c r="X1875" s="39"/>
      <c r="Y1875" s="39"/>
      <c r="Z1875" s="39"/>
      <c r="AA1875" s="39"/>
      <c r="AB1875" s="39"/>
      <c r="AC1875" s="39"/>
      <c r="AD1875" s="39"/>
      <c r="AE1875" s="39"/>
      <c r="AF1875" s="39"/>
      <c r="AG1875" s="39"/>
      <c r="AH1875" s="39"/>
      <c r="AI1875" s="39"/>
      <c r="AJ1875" s="39"/>
      <c r="AK1875" s="39"/>
      <c r="AL1875" s="39"/>
      <c r="AM1875" s="39"/>
    </row>
    <row r="1876" spans="1:39" outlineLevel="2">
      <c r="A1876" s="11">
        <f>ROW()</f>
        <v>1876</v>
      </c>
      <c r="C1876" s="6" t="s">
        <v>655</v>
      </c>
      <c r="D1876" s="39"/>
      <c r="E1876" s="39"/>
      <c r="F1876" s="39"/>
      <c r="G1876" s="39"/>
      <c r="H1876" s="39"/>
      <c r="I1876" s="39"/>
      <c r="J1876" s="39"/>
      <c r="K1876" s="39"/>
      <c r="L1876" s="39"/>
      <c r="M1876" s="39"/>
      <c r="N1876" s="39"/>
      <c r="O1876" s="39"/>
      <c r="P1876" s="39"/>
      <c r="Q1876" s="39"/>
      <c r="R1876" s="39"/>
      <c r="S1876" s="39"/>
      <c r="T1876" s="39"/>
      <c r="U1876" s="39"/>
      <c r="V1876" s="39"/>
      <c r="W1876" s="9">
        <f>W$270</f>
        <v>0</v>
      </c>
      <c r="X1876" s="39"/>
      <c r="Y1876" s="39"/>
      <c r="Z1876" s="39"/>
      <c r="AA1876" s="39"/>
      <c r="AB1876" s="39"/>
      <c r="AC1876" s="39"/>
      <c r="AD1876" s="39"/>
      <c r="AE1876" s="39"/>
      <c r="AF1876" s="39"/>
      <c r="AG1876" s="39"/>
      <c r="AH1876" s="39"/>
      <c r="AI1876" s="39"/>
      <c r="AJ1876" s="39"/>
      <c r="AK1876" s="39"/>
      <c r="AL1876" s="39"/>
      <c r="AM1876" s="39"/>
    </row>
    <row r="1877" spans="1:39" outlineLevel="2">
      <c r="A1877" s="11">
        <f>ROW()</f>
        <v>1877</v>
      </c>
      <c r="C1877" s="6" t="s">
        <v>656</v>
      </c>
      <c r="D1877" s="39"/>
      <c r="E1877" s="39"/>
      <c r="F1877" s="39"/>
      <c r="G1877" s="39"/>
      <c r="H1877" s="39"/>
      <c r="I1877" s="39"/>
      <c r="J1877" s="39"/>
      <c r="K1877" s="39"/>
      <c r="L1877" s="39"/>
      <c r="M1877" s="39"/>
      <c r="N1877" s="39"/>
      <c r="O1877" s="39"/>
      <c r="P1877" s="39"/>
      <c r="Q1877" s="39"/>
      <c r="R1877" s="39"/>
      <c r="S1877" s="39"/>
      <c r="T1877" s="39"/>
      <c r="U1877" s="39"/>
      <c r="V1877" s="39"/>
      <c r="W1877" s="9"/>
      <c r="X1877" s="39"/>
      <c r="Y1877" s="39"/>
      <c r="Z1877" s="39"/>
      <c r="AA1877" s="39"/>
      <c r="AB1877" s="39"/>
      <c r="AC1877" s="39"/>
      <c r="AD1877" s="39"/>
      <c r="AE1877" s="39"/>
      <c r="AF1877" s="39"/>
      <c r="AG1877" s="39"/>
      <c r="AH1877" s="39"/>
      <c r="AI1877" s="39"/>
      <c r="AJ1877" s="39"/>
      <c r="AK1877" s="39"/>
      <c r="AL1877" s="39"/>
      <c r="AM1877" s="39"/>
    </row>
    <row r="1878" spans="1:39" outlineLevel="2">
      <c r="A1878" s="11">
        <f>ROW()</f>
        <v>1878</v>
      </c>
      <c r="C1878" s="6" t="s">
        <v>667</v>
      </c>
      <c r="D1878" s="39"/>
      <c r="E1878" s="39"/>
      <c r="F1878" s="39"/>
      <c r="G1878" s="39"/>
      <c r="H1878" s="39"/>
      <c r="I1878" s="39"/>
      <c r="J1878" s="39"/>
      <c r="K1878" s="39"/>
      <c r="L1878" s="39"/>
      <c r="M1878" s="39"/>
      <c r="N1878" s="39"/>
      <c r="O1878" s="39"/>
      <c r="P1878" s="39"/>
      <c r="Q1878" s="39"/>
      <c r="R1878" s="39"/>
      <c r="S1878" s="39"/>
      <c r="T1878" s="39"/>
      <c r="U1878" s="39"/>
      <c r="V1878" s="39"/>
      <c r="W1878" s="9"/>
      <c r="X1878" s="39"/>
      <c r="Y1878" s="39"/>
      <c r="Z1878" s="39"/>
      <c r="AA1878" s="39"/>
      <c r="AB1878" s="39"/>
      <c r="AC1878" s="39"/>
      <c r="AD1878" s="39"/>
      <c r="AE1878" s="39"/>
      <c r="AF1878" s="39"/>
      <c r="AG1878" s="39"/>
      <c r="AH1878" s="39"/>
      <c r="AI1878" s="39"/>
      <c r="AJ1878" s="39"/>
      <c r="AK1878" s="39"/>
      <c r="AL1878" s="39"/>
      <c r="AM1878" s="39"/>
    </row>
    <row r="1879" spans="1:39" outlineLevel="2">
      <c r="A1879" s="11">
        <f>ROW()</f>
        <v>1879</v>
      </c>
      <c r="C1879" s="6" t="s">
        <v>212</v>
      </c>
      <c r="D1879" s="39"/>
      <c r="E1879" s="39"/>
      <c r="F1879" s="39"/>
      <c r="G1879" s="39"/>
      <c r="H1879" s="39"/>
      <c r="I1879" s="39"/>
      <c r="J1879" s="39"/>
      <c r="K1879" s="39"/>
      <c r="L1879" s="39"/>
      <c r="M1879" s="39"/>
      <c r="N1879" s="39"/>
      <c r="O1879" s="39"/>
      <c r="P1879" s="39"/>
      <c r="Q1879" s="39"/>
      <c r="R1879" s="39"/>
      <c r="S1879" s="39"/>
      <c r="T1879" s="39"/>
      <c r="U1879" s="39"/>
      <c r="V1879" s="39"/>
      <c r="W1879" s="9">
        <f>W$273</f>
        <v>5.9802596459833856E-4</v>
      </c>
      <c r="X1879" s="39"/>
      <c r="Y1879" s="39"/>
      <c r="Z1879" s="39"/>
      <c r="AA1879" s="39"/>
      <c r="AB1879" s="39"/>
      <c r="AC1879" s="39"/>
      <c r="AD1879" s="39"/>
      <c r="AE1879" s="39"/>
      <c r="AF1879" s="39"/>
      <c r="AG1879" s="39"/>
      <c r="AH1879" s="39"/>
      <c r="AI1879" s="39"/>
      <c r="AJ1879" s="39"/>
      <c r="AK1879" s="39"/>
      <c r="AL1879" s="39"/>
      <c r="AM1879" s="39"/>
    </row>
    <row r="1880" spans="1:39" outlineLevel="2">
      <c r="A1880" s="11">
        <f>ROW()</f>
        <v>1880</v>
      </c>
      <c r="C1880" s="30" t="s">
        <v>362</v>
      </c>
      <c r="D1880" s="90"/>
      <c r="E1880" s="90"/>
      <c r="F1880" s="90"/>
      <c r="G1880" s="90"/>
      <c r="H1880" s="90"/>
      <c r="I1880" s="90"/>
      <c r="J1880" s="90"/>
      <c r="K1880" s="90"/>
      <c r="L1880" s="90"/>
      <c r="M1880" s="90"/>
      <c r="N1880" s="90"/>
      <c r="O1880" s="90"/>
      <c r="P1880" s="90"/>
      <c r="Q1880" s="90"/>
      <c r="R1880" s="90"/>
      <c r="S1880" s="90"/>
      <c r="T1880" s="90"/>
      <c r="U1880" s="90"/>
      <c r="V1880" s="90"/>
      <c r="W1880" s="15">
        <f>W$274</f>
        <v>0</v>
      </c>
      <c r="X1880" s="90"/>
      <c r="Y1880" s="90"/>
      <c r="Z1880" s="90"/>
      <c r="AA1880" s="90"/>
      <c r="AB1880" s="90"/>
      <c r="AC1880" s="90"/>
      <c r="AD1880" s="90"/>
      <c r="AE1880" s="90"/>
      <c r="AF1880" s="90"/>
      <c r="AG1880" s="90"/>
      <c r="AH1880" s="90"/>
      <c r="AI1880" s="90"/>
      <c r="AJ1880" s="90"/>
      <c r="AK1880" s="90"/>
      <c r="AL1880" s="90"/>
      <c r="AM1880" s="90"/>
    </row>
    <row r="1881" spans="1:39" outlineLevel="2">
      <c r="A1881" s="11">
        <f>ROW()</f>
        <v>1881</v>
      </c>
      <c r="C1881" s="6" t="s">
        <v>1</v>
      </c>
      <c r="D1881" s="39"/>
      <c r="E1881" s="39"/>
      <c r="F1881" s="39"/>
      <c r="G1881" s="39"/>
      <c r="H1881" s="39"/>
      <c r="I1881" s="39"/>
      <c r="J1881" s="39"/>
      <c r="K1881" s="39"/>
      <c r="L1881" s="39"/>
      <c r="M1881" s="39"/>
      <c r="N1881" s="39"/>
      <c r="O1881" s="39"/>
      <c r="P1881" s="39"/>
      <c r="Q1881" s="39"/>
      <c r="R1881" s="39"/>
      <c r="S1881" s="39"/>
      <c r="T1881" s="39"/>
      <c r="U1881" s="39"/>
      <c r="V1881" s="39"/>
      <c r="W1881" s="9">
        <f t="shared" ref="W1881" si="4815">SUM(W1868:W1880)</f>
        <v>12.315252983735999</v>
      </c>
      <c r="X1881" s="39"/>
      <c r="Y1881" s="39"/>
      <c r="Z1881" s="39"/>
      <c r="AA1881" s="39"/>
      <c r="AB1881" s="39"/>
      <c r="AC1881" s="39"/>
      <c r="AD1881" s="39"/>
      <c r="AE1881" s="39"/>
      <c r="AF1881" s="39"/>
      <c r="AG1881" s="39"/>
      <c r="AH1881" s="39"/>
      <c r="AI1881" s="39"/>
      <c r="AJ1881" s="39"/>
      <c r="AK1881" s="39"/>
      <c r="AL1881" s="39"/>
      <c r="AM1881" s="39"/>
    </row>
    <row r="1882" spans="1:39" outlineLevel="2">
      <c r="A1882" s="11">
        <f>ROW()</f>
        <v>1882</v>
      </c>
      <c r="B1882" s="343" t="s">
        <v>657</v>
      </c>
      <c r="D1882" s="39"/>
      <c r="E1882" s="39"/>
      <c r="G1882" s="39"/>
      <c r="H1882" s="39"/>
      <c r="I1882" s="39"/>
      <c r="J1882" s="39"/>
      <c r="K1882" s="39"/>
      <c r="L1882" s="39"/>
      <c r="M1882" s="39"/>
      <c r="N1882" s="39"/>
      <c r="O1882" s="39"/>
      <c r="P1882" s="39"/>
      <c r="Q1882" s="39"/>
      <c r="R1882" s="39"/>
      <c r="S1882" s="39"/>
      <c r="T1882" s="39"/>
      <c r="U1882" s="39"/>
      <c r="V1882" s="39"/>
      <c r="W1882" s="39"/>
      <c r="X1882" s="39"/>
      <c r="Y1882" s="39"/>
      <c r="Z1882" s="39"/>
      <c r="AA1882" s="39"/>
      <c r="AB1882" s="39"/>
      <c r="AD1882" s="39"/>
      <c r="AE1882" s="39"/>
      <c r="AF1882" s="39"/>
      <c r="AG1882" s="39"/>
    </row>
    <row r="1883" spans="1:39" outlineLevel="2">
      <c r="A1883" s="11">
        <f>ROW()</f>
        <v>1883</v>
      </c>
      <c r="C1883" s="6" t="s">
        <v>2</v>
      </c>
      <c r="D1883" s="39"/>
      <c r="E1883" s="39"/>
      <c r="F1883" s="31"/>
      <c r="G1883" s="39"/>
      <c r="H1883" s="39"/>
      <c r="I1883" s="39"/>
      <c r="J1883" s="39"/>
      <c r="K1883" s="39"/>
      <c r="L1883" s="39"/>
      <c r="M1883" s="39"/>
      <c r="N1883" s="39"/>
      <c r="O1883" s="39"/>
      <c r="P1883" s="39"/>
      <c r="Q1883" s="39"/>
      <c r="R1883" s="39"/>
      <c r="S1883" s="39"/>
      <c r="T1883" s="39"/>
      <c r="U1883" s="39"/>
      <c r="V1883" s="39"/>
      <c r="W1883" s="39"/>
      <c r="X1883" s="13">
        <f>-Inputs!X1909</f>
        <v>0</v>
      </c>
      <c r="Y1883" s="13">
        <f>-Inputs!Y1909</f>
        <v>0</v>
      </c>
      <c r="Z1883" s="13">
        <f>-Inputs!Z1909</f>
        <v>0</v>
      </c>
      <c r="AA1883" s="13">
        <f>-Inputs!AA1909</f>
        <v>0</v>
      </c>
      <c r="AB1883" s="13">
        <f>-Inputs!AB1909</f>
        <v>0</v>
      </c>
      <c r="AC1883" s="13">
        <f>-Inputs!AC1909</f>
        <v>0</v>
      </c>
      <c r="AD1883" s="13">
        <f>-Inputs!AD1909</f>
        <v>0</v>
      </c>
      <c r="AE1883" s="13">
        <f>-Inputs!AE1909</f>
        <v>0</v>
      </c>
      <c r="AF1883" s="13">
        <f>-Inputs!AF1909</f>
        <v>0</v>
      </c>
      <c r="AG1883" s="13">
        <f>-Inputs!AG1909</f>
        <v>0</v>
      </c>
      <c r="AH1883" s="13">
        <f>-Inputs!AH1909</f>
        <v>0</v>
      </c>
      <c r="AI1883" s="13"/>
      <c r="AJ1883" s="13"/>
      <c r="AK1883" s="13"/>
      <c r="AL1883" s="13"/>
      <c r="AM1883" s="13"/>
    </row>
    <row r="1884" spans="1:39" outlineLevel="2">
      <c r="A1884" s="11">
        <f>ROW()</f>
        <v>1884</v>
      </c>
      <c r="C1884" s="6" t="s">
        <v>3</v>
      </c>
      <c r="D1884" s="39"/>
      <c r="E1884" s="39"/>
      <c r="F1884" s="31"/>
      <c r="G1884" s="39"/>
      <c r="H1884" s="39"/>
      <c r="I1884" s="39"/>
      <c r="J1884" s="39"/>
      <c r="K1884" s="39"/>
      <c r="L1884" s="39"/>
      <c r="M1884" s="39"/>
      <c r="N1884" s="39"/>
      <c r="O1884" s="39"/>
      <c r="P1884" s="39"/>
      <c r="Q1884" s="39"/>
      <c r="R1884" s="39"/>
      <c r="S1884" s="39"/>
      <c r="T1884" s="39"/>
      <c r="U1884" s="39"/>
      <c r="V1884" s="39"/>
      <c r="W1884" s="39"/>
      <c r="X1884" s="13">
        <f>-Inputs!X1910</f>
        <v>0</v>
      </c>
      <c r="Y1884" s="13">
        <f>-Inputs!Y1910</f>
        <v>0</v>
      </c>
      <c r="Z1884" s="13">
        <f>-Inputs!Z1910</f>
        <v>0</v>
      </c>
      <c r="AA1884" s="13">
        <f>-Inputs!AA1910</f>
        <v>0</v>
      </c>
      <c r="AB1884" s="13">
        <f>-Inputs!AB1910</f>
        <v>0</v>
      </c>
      <c r="AC1884" s="13">
        <f>-Inputs!AC1910</f>
        <v>0</v>
      </c>
      <c r="AD1884" s="13">
        <f>-Inputs!AD1910</f>
        <v>0</v>
      </c>
      <c r="AE1884" s="13">
        <f>-Inputs!AE1910</f>
        <v>0</v>
      </c>
      <c r="AF1884" s="13">
        <f>-Inputs!AF1910</f>
        <v>0</v>
      </c>
      <c r="AG1884" s="13">
        <f>-Inputs!AG1910</f>
        <v>0</v>
      </c>
      <c r="AH1884" s="13">
        <f>-Inputs!AH1910</f>
        <v>0</v>
      </c>
      <c r="AI1884" s="13"/>
      <c r="AJ1884" s="13"/>
      <c r="AK1884" s="13"/>
      <c r="AL1884" s="13"/>
      <c r="AM1884" s="13"/>
    </row>
    <row r="1885" spans="1:39" outlineLevel="2">
      <c r="A1885" s="11">
        <f>ROW()</f>
        <v>1885</v>
      </c>
      <c r="C1885" s="6" t="s">
        <v>4</v>
      </c>
      <c r="D1885" s="39"/>
      <c r="E1885" s="39"/>
      <c r="F1885" s="31"/>
      <c r="G1885" s="39"/>
      <c r="H1885" s="39"/>
      <c r="I1885" s="39"/>
      <c r="J1885" s="39"/>
      <c r="K1885" s="39"/>
      <c r="L1885" s="39"/>
      <c r="M1885" s="39"/>
      <c r="N1885" s="39"/>
      <c r="O1885" s="39"/>
      <c r="P1885" s="39"/>
      <c r="Q1885" s="39"/>
      <c r="R1885" s="39"/>
      <c r="S1885" s="39"/>
      <c r="T1885" s="39"/>
      <c r="U1885" s="39"/>
      <c r="V1885" s="39"/>
      <c r="W1885" s="39"/>
      <c r="X1885" s="13">
        <f>-Inputs!X1911</f>
        <v>0</v>
      </c>
      <c r="Y1885" s="13">
        <f>-Inputs!Y1911</f>
        <v>0</v>
      </c>
      <c r="Z1885" s="13">
        <f>-Inputs!Z1911</f>
        <v>0</v>
      </c>
      <c r="AA1885" s="13">
        <f>-Inputs!AA1911</f>
        <v>0</v>
      </c>
      <c r="AB1885" s="13">
        <f>-Inputs!AB1911</f>
        <v>0</v>
      </c>
      <c r="AC1885" s="13">
        <f>-Inputs!AC1911</f>
        <v>0</v>
      </c>
      <c r="AD1885" s="13">
        <f>-Inputs!AD1911</f>
        <v>0</v>
      </c>
      <c r="AE1885" s="13">
        <f>-Inputs!AE1911</f>
        <v>0</v>
      </c>
      <c r="AF1885" s="13">
        <f>-Inputs!AF1911</f>
        <v>0</v>
      </c>
      <c r="AG1885" s="13">
        <f>-Inputs!AG1911</f>
        <v>0</v>
      </c>
      <c r="AH1885" s="13">
        <f>-Inputs!AH1911</f>
        <v>0</v>
      </c>
      <c r="AI1885" s="13"/>
      <c r="AJ1885" s="13"/>
      <c r="AK1885" s="13"/>
      <c r="AL1885" s="13"/>
      <c r="AM1885" s="13"/>
    </row>
    <row r="1886" spans="1:39" outlineLevel="2">
      <c r="A1886" s="11">
        <f>ROW()</f>
        <v>1886</v>
      </c>
      <c r="C1886" s="6" t="s">
        <v>5</v>
      </c>
      <c r="D1886" s="39"/>
      <c r="E1886" s="39"/>
      <c r="F1886" s="31"/>
      <c r="G1886" s="39"/>
      <c r="H1886" s="39"/>
      <c r="I1886" s="39"/>
      <c r="J1886" s="39"/>
      <c r="K1886" s="39"/>
      <c r="L1886" s="39"/>
      <c r="M1886" s="39"/>
      <c r="N1886" s="39"/>
      <c r="O1886" s="39"/>
      <c r="P1886" s="39"/>
      <c r="Q1886" s="39"/>
      <c r="R1886" s="39"/>
      <c r="S1886" s="39"/>
      <c r="T1886" s="39"/>
      <c r="U1886" s="39"/>
      <c r="V1886" s="39"/>
      <c r="W1886" s="39"/>
      <c r="X1886" s="13">
        <f>-Inputs!X1912</f>
        <v>0</v>
      </c>
      <c r="Y1886" s="13">
        <f>-Inputs!Y1912</f>
        <v>0</v>
      </c>
      <c r="Z1886" s="13">
        <f>-Inputs!Z1912</f>
        <v>0</v>
      </c>
      <c r="AA1886" s="13">
        <f>-Inputs!AA1912</f>
        <v>0</v>
      </c>
      <c r="AB1886" s="13">
        <f>-Inputs!AB1912</f>
        <v>0</v>
      </c>
      <c r="AC1886" s="13">
        <f>-Inputs!AC1912</f>
        <v>0</v>
      </c>
      <c r="AD1886" s="13">
        <f>-Inputs!AD1912</f>
        <v>0</v>
      </c>
      <c r="AE1886" s="13">
        <f>-Inputs!AE1912</f>
        <v>0</v>
      </c>
      <c r="AF1886" s="13">
        <f>-Inputs!AF1912</f>
        <v>0</v>
      </c>
      <c r="AG1886" s="13">
        <f>-Inputs!AG1912</f>
        <v>0</v>
      </c>
      <c r="AH1886" s="13">
        <f>-Inputs!AH1912</f>
        <v>0</v>
      </c>
      <c r="AI1886" s="13"/>
      <c r="AJ1886" s="13"/>
      <c r="AK1886" s="13"/>
      <c r="AL1886" s="13"/>
      <c r="AM1886" s="13"/>
    </row>
    <row r="1887" spans="1:39" outlineLevel="2">
      <c r="A1887" s="11">
        <f>ROW()</f>
        <v>1887</v>
      </c>
      <c r="C1887" s="6" t="s">
        <v>473</v>
      </c>
      <c r="D1887" s="39"/>
      <c r="E1887" s="39"/>
      <c r="F1887" s="31"/>
      <c r="G1887" s="39"/>
      <c r="H1887" s="39"/>
      <c r="I1887" s="39"/>
      <c r="J1887" s="39"/>
      <c r="K1887" s="39"/>
      <c r="L1887" s="39"/>
      <c r="M1887" s="39"/>
      <c r="N1887" s="39"/>
      <c r="O1887" s="39"/>
      <c r="P1887" s="39"/>
      <c r="Q1887" s="39"/>
      <c r="R1887" s="39"/>
      <c r="S1887" s="39"/>
      <c r="T1887" s="39"/>
      <c r="U1887" s="39"/>
      <c r="V1887" s="39"/>
      <c r="W1887" s="39"/>
      <c r="X1887" s="13">
        <f>-Inputs!X1913</f>
        <v>0</v>
      </c>
      <c r="Y1887" s="13">
        <f>-Inputs!Y1913</f>
        <v>0</v>
      </c>
      <c r="Z1887" s="13">
        <f>-Inputs!Z1913</f>
        <v>0</v>
      </c>
      <c r="AA1887" s="13">
        <f>-Inputs!AA1913</f>
        <v>0</v>
      </c>
      <c r="AB1887" s="13">
        <f>-Inputs!AB1913</f>
        <v>0</v>
      </c>
      <c r="AC1887" s="13">
        <f>-Inputs!AC1913</f>
        <v>0</v>
      </c>
      <c r="AD1887" s="13">
        <f>-Inputs!AD1913</f>
        <v>0</v>
      </c>
      <c r="AE1887" s="13">
        <f>-Inputs!AE1913</f>
        <v>0</v>
      </c>
      <c r="AF1887" s="13">
        <f>-Inputs!AF1913</f>
        <v>0</v>
      </c>
      <c r="AG1887" s="13">
        <f>-Inputs!AG1913</f>
        <v>0</v>
      </c>
      <c r="AH1887" s="13">
        <f>-Inputs!AH1913</f>
        <v>0</v>
      </c>
      <c r="AI1887" s="13"/>
      <c r="AJ1887" s="13"/>
      <c r="AK1887" s="13"/>
      <c r="AL1887" s="13"/>
      <c r="AM1887" s="13"/>
    </row>
    <row r="1888" spans="1:39" outlineLevel="2">
      <c r="A1888" s="11">
        <f>ROW()</f>
        <v>1888</v>
      </c>
      <c r="C1888" s="6" t="s">
        <v>474</v>
      </c>
      <c r="D1888" s="39"/>
      <c r="E1888" s="39"/>
      <c r="F1888" s="31"/>
      <c r="G1888" s="39"/>
      <c r="H1888" s="39"/>
      <c r="I1888" s="39"/>
      <c r="J1888" s="39"/>
      <c r="K1888" s="39"/>
      <c r="L1888" s="39"/>
      <c r="M1888" s="39"/>
      <c r="N1888" s="39"/>
      <c r="O1888" s="39"/>
      <c r="P1888" s="39"/>
      <c r="Q1888" s="39"/>
      <c r="R1888" s="39"/>
      <c r="S1888" s="39"/>
      <c r="T1888" s="39"/>
      <c r="U1888" s="39"/>
      <c r="V1888" s="39"/>
      <c r="W1888" s="39"/>
      <c r="X1888" s="13">
        <f>-Inputs!X1914</f>
        <v>0</v>
      </c>
      <c r="Y1888" s="13">
        <f>-Inputs!Y1914</f>
        <v>0</v>
      </c>
      <c r="Z1888" s="13">
        <f>-Inputs!Z1914</f>
        <v>0</v>
      </c>
      <c r="AA1888" s="13">
        <f>-Inputs!AA1914</f>
        <v>0</v>
      </c>
      <c r="AB1888" s="13">
        <f>-Inputs!AB1914</f>
        <v>0</v>
      </c>
      <c r="AC1888" s="13">
        <f>-Inputs!AC1914</f>
        <v>0</v>
      </c>
      <c r="AD1888" s="13">
        <f>-Inputs!AD1914</f>
        <v>0</v>
      </c>
      <c r="AE1888" s="13">
        <f>-Inputs!AE1914</f>
        <v>0</v>
      </c>
      <c r="AF1888" s="13">
        <f>-Inputs!AF1914</f>
        <v>0</v>
      </c>
      <c r="AG1888" s="13">
        <f>-Inputs!AG1914</f>
        <v>0</v>
      </c>
      <c r="AH1888" s="13">
        <f>-Inputs!AH1914</f>
        <v>0</v>
      </c>
      <c r="AI1888" s="13"/>
      <c r="AJ1888" s="13"/>
      <c r="AK1888" s="13"/>
      <c r="AL1888" s="13"/>
      <c r="AM1888" s="13"/>
    </row>
    <row r="1889" spans="1:39" outlineLevel="2">
      <c r="A1889" s="11">
        <f>ROW()</f>
        <v>1889</v>
      </c>
      <c r="C1889" s="6" t="s">
        <v>477</v>
      </c>
      <c r="D1889" s="39"/>
      <c r="E1889" s="39"/>
      <c r="F1889" s="31"/>
      <c r="G1889" s="39"/>
      <c r="H1889" s="39"/>
      <c r="I1889" s="39"/>
      <c r="J1889" s="39"/>
      <c r="K1889" s="39"/>
      <c r="L1889" s="39"/>
      <c r="M1889" s="39"/>
      <c r="N1889" s="39"/>
      <c r="O1889" s="39"/>
      <c r="P1889" s="39"/>
      <c r="Q1889" s="39"/>
      <c r="R1889" s="39"/>
      <c r="S1889" s="39"/>
      <c r="T1889" s="39"/>
      <c r="U1889" s="39"/>
      <c r="V1889" s="39"/>
      <c r="W1889" s="39"/>
      <c r="X1889" s="13">
        <f>-Inputs!X1915</f>
        <v>0</v>
      </c>
      <c r="Y1889" s="13">
        <f>-Inputs!Y1915</f>
        <v>0</v>
      </c>
      <c r="Z1889" s="13">
        <f>-Inputs!Z1915</f>
        <v>0</v>
      </c>
      <c r="AA1889" s="13">
        <f>-Inputs!AA1915</f>
        <v>0</v>
      </c>
      <c r="AB1889" s="13">
        <f>-Inputs!AB1915</f>
        <v>0</v>
      </c>
      <c r="AC1889" s="13">
        <f>-Inputs!AC1915</f>
        <v>0</v>
      </c>
      <c r="AD1889" s="13">
        <f>-Inputs!AD1915</f>
        <v>0</v>
      </c>
      <c r="AE1889" s="13">
        <f>-Inputs!AE1915</f>
        <v>0</v>
      </c>
      <c r="AF1889" s="13">
        <f>-Inputs!AF1915</f>
        <v>0</v>
      </c>
      <c r="AG1889" s="13">
        <f>-Inputs!AG1915</f>
        <v>0</v>
      </c>
      <c r="AH1889" s="13">
        <f>-Inputs!AH1915</f>
        <v>0</v>
      </c>
      <c r="AI1889" s="13"/>
      <c r="AJ1889" s="13"/>
      <c r="AK1889" s="13"/>
      <c r="AL1889" s="13"/>
      <c r="AM1889" s="13"/>
    </row>
    <row r="1890" spans="1:39" outlineLevel="2">
      <c r="A1890" s="11">
        <f>ROW()</f>
        <v>1890</v>
      </c>
      <c r="C1890" s="6" t="s">
        <v>511</v>
      </c>
      <c r="D1890" s="39"/>
      <c r="E1890" s="39"/>
      <c r="F1890" s="31"/>
      <c r="G1890" s="39"/>
      <c r="H1890" s="39"/>
      <c r="I1890" s="39"/>
      <c r="J1890" s="39"/>
      <c r="K1890" s="39"/>
      <c r="L1890" s="39"/>
      <c r="M1890" s="39"/>
      <c r="N1890" s="39"/>
      <c r="O1890" s="39"/>
      <c r="P1890" s="39"/>
      <c r="Q1890" s="39"/>
      <c r="R1890" s="39"/>
      <c r="S1890" s="39"/>
      <c r="T1890" s="39"/>
      <c r="U1890" s="39"/>
      <c r="V1890" s="39"/>
      <c r="W1890" s="39"/>
      <c r="X1890" s="13">
        <f>-Inputs!X1916</f>
        <v>0</v>
      </c>
      <c r="Y1890" s="13">
        <f>-Inputs!Y1916</f>
        <v>0</v>
      </c>
      <c r="Z1890" s="13">
        <f>-Inputs!Z1916</f>
        <v>0</v>
      </c>
      <c r="AA1890" s="13">
        <f>-Inputs!AA1916</f>
        <v>0</v>
      </c>
      <c r="AB1890" s="13">
        <f>-Inputs!AB1916</f>
        <v>0</v>
      </c>
      <c r="AC1890" s="13">
        <f>-Inputs!AC1916</f>
        <v>0</v>
      </c>
      <c r="AD1890" s="13">
        <f>-Inputs!AD1916</f>
        <v>0</v>
      </c>
      <c r="AE1890" s="13">
        <f>-Inputs!AE1916</f>
        <v>0</v>
      </c>
      <c r="AF1890" s="13">
        <f>-Inputs!AF1916</f>
        <v>0</v>
      </c>
      <c r="AG1890" s="13">
        <f>-Inputs!AG1916</f>
        <v>0</v>
      </c>
      <c r="AH1890" s="13">
        <f>-Inputs!AH1916</f>
        <v>0</v>
      </c>
      <c r="AI1890" s="13"/>
      <c r="AJ1890" s="13"/>
      <c r="AK1890" s="13"/>
      <c r="AL1890" s="13"/>
      <c r="AM1890" s="13"/>
    </row>
    <row r="1891" spans="1:39" outlineLevel="2">
      <c r="A1891" s="11">
        <f>ROW()</f>
        <v>1891</v>
      </c>
      <c r="C1891" s="6" t="s">
        <v>655</v>
      </c>
      <c r="D1891" s="39"/>
      <c r="E1891" s="39"/>
      <c r="F1891" s="31"/>
      <c r="G1891" s="39"/>
      <c r="H1891" s="39"/>
      <c r="I1891" s="39"/>
      <c r="J1891" s="39"/>
      <c r="K1891" s="39"/>
      <c r="L1891" s="39"/>
      <c r="M1891" s="39"/>
      <c r="N1891" s="39"/>
      <c r="O1891" s="39"/>
      <c r="P1891" s="39"/>
      <c r="Q1891" s="39"/>
      <c r="R1891" s="39"/>
      <c r="S1891" s="39"/>
      <c r="T1891" s="39"/>
      <c r="U1891" s="39"/>
      <c r="V1891" s="39"/>
      <c r="W1891" s="39"/>
      <c r="X1891" s="13">
        <f>-Inputs!X1917</f>
        <v>0</v>
      </c>
      <c r="Y1891" s="13">
        <f>-Inputs!Y1917</f>
        <v>0</v>
      </c>
      <c r="Z1891" s="13">
        <f>-Inputs!Z1917</f>
        <v>0</v>
      </c>
      <c r="AA1891" s="13">
        <f>-Inputs!AA1917</f>
        <v>0</v>
      </c>
      <c r="AB1891" s="13">
        <f>-Inputs!AB1917</f>
        <v>0</v>
      </c>
      <c r="AC1891" s="13">
        <f>-Inputs!AC1917</f>
        <v>0</v>
      </c>
      <c r="AD1891" s="13">
        <f>-Inputs!AD1917</f>
        <v>0</v>
      </c>
      <c r="AE1891" s="13">
        <f>-Inputs!AE1917</f>
        <v>0</v>
      </c>
      <c r="AF1891" s="13">
        <f>-Inputs!AF1917</f>
        <v>0</v>
      </c>
      <c r="AG1891" s="13">
        <f>-Inputs!AG1917</f>
        <v>0</v>
      </c>
      <c r="AH1891" s="13">
        <f>-Inputs!AH1917</f>
        <v>0</v>
      </c>
      <c r="AI1891" s="13"/>
      <c r="AJ1891" s="13"/>
      <c r="AK1891" s="13"/>
      <c r="AL1891" s="13"/>
      <c r="AM1891" s="13"/>
    </row>
    <row r="1892" spans="1:39" outlineLevel="2">
      <c r="A1892" s="11">
        <f>ROW()</f>
        <v>1892</v>
      </c>
      <c r="C1892" s="6" t="s">
        <v>656</v>
      </c>
      <c r="D1892" s="39"/>
      <c r="E1892" s="39"/>
      <c r="F1892" s="31"/>
      <c r="G1892" s="39"/>
      <c r="H1892" s="39"/>
      <c r="I1892" s="39"/>
      <c r="J1892" s="39"/>
      <c r="K1892" s="39"/>
      <c r="L1892" s="39"/>
      <c r="M1892" s="39"/>
      <c r="N1892" s="39"/>
      <c r="O1892" s="39"/>
      <c r="P1892" s="39"/>
      <c r="Q1892" s="39"/>
      <c r="R1892" s="39"/>
      <c r="S1892" s="39"/>
      <c r="T1892" s="39"/>
      <c r="U1892" s="39"/>
      <c r="V1892" s="39"/>
      <c r="W1892" s="39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  <c r="AK1892" s="13"/>
      <c r="AL1892" s="13"/>
      <c r="AM1892" s="13"/>
    </row>
    <row r="1893" spans="1:39" outlineLevel="2">
      <c r="A1893" s="11">
        <f>ROW()</f>
        <v>1893</v>
      </c>
      <c r="C1893" s="6" t="s">
        <v>667</v>
      </c>
      <c r="D1893" s="39"/>
      <c r="E1893" s="39"/>
      <c r="F1893" s="31"/>
      <c r="G1893" s="39"/>
      <c r="H1893" s="39"/>
      <c r="I1893" s="39"/>
      <c r="J1893" s="39"/>
      <c r="K1893" s="39"/>
      <c r="L1893" s="39"/>
      <c r="M1893" s="39"/>
      <c r="N1893" s="39"/>
      <c r="O1893" s="39"/>
      <c r="P1893" s="39"/>
      <c r="Q1893" s="39"/>
      <c r="R1893" s="39"/>
      <c r="S1893" s="39"/>
      <c r="T1893" s="39"/>
      <c r="U1893" s="39"/>
      <c r="V1893" s="39"/>
      <c r="W1893" s="39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  <c r="AK1893" s="13"/>
      <c r="AL1893" s="13"/>
      <c r="AM1893" s="13"/>
    </row>
    <row r="1894" spans="1:39" outlineLevel="2">
      <c r="A1894" s="11">
        <f>ROW()</f>
        <v>1894</v>
      </c>
      <c r="C1894" s="6" t="s">
        <v>212</v>
      </c>
      <c r="D1894" s="39"/>
      <c r="E1894" s="39"/>
      <c r="F1894" s="31"/>
      <c r="G1894" s="39"/>
      <c r="H1894" s="39"/>
      <c r="I1894" s="39"/>
      <c r="J1894" s="39"/>
      <c r="K1894" s="39"/>
      <c r="L1894" s="39"/>
      <c r="M1894" s="39"/>
      <c r="N1894" s="39"/>
      <c r="O1894" s="39"/>
      <c r="P1894" s="39"/>
      <c r="Q1894" s="39"/>
      <c r="R1894" s="39"/>
      <c r="S1894" s="39"/>
      <c r="T1894" s="39"/>
      <c r="U1894" s="39"/>
      <c r="V1894" s="39"/>
      <c r="W1894" s="39"/>
      <c r="X1894" s="13">
        <f>-Inputs!X1920</f>
        <v>0</v>
      </c>
      <c r="Y1894" s="13">
        <f>-Inputs!Y1920</f>
        <v>0</v>
      </c>
      <c r="Z1894" s="13">
        <f>-Inputs!Z1920</f>
        <v>0</v>
      </c>
      <c r="AA1894" s="13">
        <f>-Inputs!AA1920</f>
        <v>0</v>
      </c>
      <c r="AB1894" s="13">
        <f>-Inputs!AB1920</f>
        <v>0</v>
      </c>
      <c r="AC1894" s="13">
        <f>-Inputs!AC1920</f>
        <v>0</v>
      </c>
      <c r="AD1894" s="13">
        <f>-Inputs!AD1920</f>
        <v>0</v>
      </c>
      <c r="AE1894" s="13">
        <f>-Inputs!AE1920</f>
        <v>0</v>
      </c>
      <c r="AF1894" s="13">
        <f>-Inputs!AF1920</f>
        <v>0</v>
      </c>
      <c r="AG1894" s="13">
        <f>-Inputs!AG1920</f>
        <v>0</v>
      </c>
      <c r="AH1894" s="13">
        <f>-Inputs!AH1920</f>
        <v>0</v>
      </c>
      <c r="AI1894" s="13"/>
      <c r="AJ1894" s="13"/>
      <c r="AK1894" s="13"/>
      <c r="AL1894" s="13"/>
      <c r="AM1894" s="13"/>
    </row>
    <row r="1895" spans="1:39" outlineLevel="2">
      <c r="A1895" s="11">
        <f>ROW()</f>
        <v>1895</v>
      </c>
      <c r="C1895" s="30" t="s">
        <v>362</v>
      </c>
      <c r="D1895" s="90"/>
      <c r="E1895" s="90"/>
      <c r="F1895" s="90"/>
      <c r="G1895" s="90"/>
      <c r="H1895" s="90"/>
      <c r="I1895" s="90"/>
      <c r="J1895" s="90"/>
      <c r="K1895" s="90"/>
      <c r="L1895" s="90"/>
      <c r="M1895" s="90"/>
      <c r="N1895" s="90"/>
      <c r="O1895" s="90"/>
      <c r="P1895" s="90"/>
      <c r="Q1895" s="90"/>
      <c r="R1895" s="90"/>
      <c r="S1895" s="90"/>
      <c r="T1895" s="90"/>
      <c r="U1895" s="90"/>
      <c r="V1895" s="90"/>
      <c r="W1895" s="90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  <c r="AK1895" s="13"/>
      <c r="AL1895" s="13"/>
      <c r="AM1895" s="13"/>
    </row>
    <row r="1896" spans="1:39" outlineLevel="2">
      <c r="A1896" s="11">
        <f>ROW()</f>
        <v>1896</v>
      </c>
      <c r="C1896" s="6" t="s">
        <v>1</v>
      </c>
      <c r="D1896" s="39"/>
      <c r="E1896" s="39"/>
      <c r="F1896" s="39"/>
      <c r="G1896" s="39"/>
      <c r="H1896" s="39"/>
      <c r="I1896" s="39"/>
      <c r="J1896" s="39"/>
      <c r="K1896" s="39"/>
      <c r="L1896" s="39"/>
      <c r="M1896" s="39"/>
      <c r="N1896" s="39"/>
      <c r="O1896" s="39"/>
      <c r="P1896" s="39"/>
      <c r="Q1896" s="39"/>
      <c r="R1896" s="39"/>
      <c r="S1896" s="39"/>
      <c r="T1896" s="39"/>
      <c r="U1896" s="39"/>
      <c r="V1896" s="39"/>
      <c r="W1896" s="39"/>
      <c r="X1896" s="87">
        <f t="shared" ref="X1896" si="4816">SUM(X1883:X1895)</f>
        <v>0</v>
      </c>
      <c r="Y1896" s="87">
        <f t="shared" ref="Y1896" si="4817">SUM(Y1883:Y1895)</f>
        <v>0</v>
      </c>
      <c r="Z1896" s="87">
        <f t="shared" ref="Z1896" si="4818">SUM(Z1883:Z1895)</f>
        <v>0</v>
      </c>
      <c r="AA1896" s="87">
        <f t="shared" ref="AA1896" si="4819">SUM(AA1883:AA1895)</f>
        <v>0</v>
      </c>
      <c r="AB1896" s="87">
        <f t="shared" ref="AB1896" si="4820">SUM(AB1883:AB1895)</f>
        <v>0</v>
      </c>
      <c r="AC1896" s="87">
        <f t="shared" ref="AC1896:AG1896" si="4821">SUM(AC1883:AC1895)</f>
        <v>0</v>
      </c>
      <c r="AD1896" s="87">
        <f t="shared" si="4821"/>
        <v>0</v>
      </c>
      <c r="AE1896" s="87">
        <f t="shared" si="4821"/>
        <v>0</v>
      </c>
      <c r="AF1896" s="87">
        <f t="shared" si="4821"/>
        <v>0</v>
      </c>
      <c r="AG1896" s="87">
        <f t="shared" si="4821"/>
        <v>0</v>
      </c>
      <c r="AH1896" s="87">
        <f t="shared" ref="AH1896" si="4822">SUM(AH1883:AH1895)</f>
        <v>0</v>
      </c>
      <c r="AI1896" s="87">
        <f t="shared" ref="AI1896:AM1896" si="4823">SUM(AI1883:AI1895)</f>
        <v>0</v>
      </c>
      <c r="AJ1896" s="87">
        <f t="shared" si="4823"/>
        <v>0</v>
      </c>
      <c r="AK1896" s="87">
        <f t="shared" si="4823"/>
        <v>0</v>
      </c>
      <c r="AL1896" s="87">
        <f t="shared" si="4823"/>
        <v>0</v>
      </c>
      <c r="AM1896" s="87">
        <f t="shared" si="4823"/>
        <v>0</v>
      </c>
    </row>
    <row r="1897" spans="1:39" outlineLevel="2">
      <c r="A1897" s="11">
        <f>ROW()</f>
        <v>1897</v>
      </c>
      <c r="B1897" s="343" t="s">
        <v>6</v>
      </c>
      <c r="D1897" s="39"/>
      <c r="E1897" s="39"/>
      <c r="G1897" s="39"/>
      <c r="H1897" s="39"/>
      <c r="I1897" s="39"/>
      <c r="J1897" s="39"/>
      <c r="K1897" s="39"/>
      <c r="L1897" s="39"/>
      <c r="M1897" s="39"/>
      <c r="N1897" s="39"/>
      <c r="O1897" s="39"/>
      <c r="P1897" s="39"/>
      <c r="Q1897" s="39"/>
      <c r="R1897" s="39"/>
      <c r="S1897" s="39"/>
      <c r="T1897" s="39"/>
      <c r="U1897" s="39"/>
      <c r="V1897" s="39"/>
    </row>
    <row r="1898" spans="1:39" outlineLevel="2">
      <c r="A1898" s="11">
        <f>ROW()</f>
        <v>1898</v>
      </c>
      <c r="C1898" s="6" t="s">
        <v>2</v>
      </c>
      <c r="D1898" s="39"/>
      <c r="E1898" s="39"/>
      <c r="F1898" s="31"/>
      <c r="G1898" s="39"/>
      <c r="H1898" s="39"/>
      <c r="I1898" s="39"/>
      <c r="J1898" s="39"/>
      <c r="K1898" s="39"/>
      <c r="L1898" s="39"/>
      <c r="M1898" s="39"/>
      <c r="N1898" s="39"/>
      <c r="O1898" s="39"/>
      <c r="P1898" s="39"/>
      <c r="Q1898" s="39"/>
      <c r="R1898" s="39"/>
      <c r="S1898" s="39"/>
      <c r="T1898" s="39"/>
      <c r="U1898" s="39"/>
      <c r="V1898" s="39"/>
      <c r="W1898" s="9"/>
      <c r="X1898" s="9">
        <f t="shared" ref="X1898:AC1898" si="4824">IF(AND(X1838&lt;=0,X1853+X1868+X1883&lt;0),-(X1853+X1868+X1883),IF(X1838&lt;=0,0,-MIN(((X1853+X1883)/X1838)*((X1853+X1883)&gt;0),(X1853+X1883))))</f>
        <v>-2.9146521068309773E-2</v>
      </c>
      <c r="Y1898" s="9">
        <f t="shared" si="4824"/>
        <v>-2.9146521068309773E-2</v>
      </c>
      <c r="Z1898" s="9">
        <f t="shared" si="4824"/>
        <v>-2.9146521068309776E-2</v>
      </c>
      <c r="AA1898" s="9">
        <f t="shared" si="4824"/>
        <v>-2.9146521068309776E-2</v>
      </c>
      <c r="AB1898" s="9">
        <f t="shared" si="4824"/>
        <v>-2.9146521068309776E-2</v>
      </c>
      <c r="AC1898" s="9">
        <f t="shared" si="4824"/>
        <v>-2.9146521068309776E-2</v>
      </c>
      <c r="AD1898" s="9">
        <f t="shared" ref="AD1898:AG1898" si="4825">IF(AND(AD1838&lt;=0,AD1853+AD1868+AD1883&lt;0),-(AD1853+AD1868+AD1883),IF(AD1838&lt;=0,0,-MIN(((AD1853+AD1883)/AD1838)*((AD1853+AD1883)&gt;0),(AD1853+AD1883))))</f>
        <v>-2.9146521068309776E-2</v>
      </c>
      <c r="AE1898" s="9">
        <f t="shared" si="4825"/>
        <v>-2.9146521068309776E-2</v>
      </c>
      <c r="AF1898" s="9">
        <f t="shared" si="4825"/>
        <v>-2.9146521068309773E-2</v>
      </c>
      <c r="AG1898" s="9">
        <f t="shared" si="4825"/>
        <v>-2.9146521068309773E-2</v>
      </c>
      <c r="AH1898" s="9">
        <f t="shared" ref="AH1898" si="4826">IF(AND(AH1838&lt;=0,AH1853+AH1868+AH1883&lt;0),-(AH1853+AH1868+AH1883),IF(AH1838&lt;=0,0,-MIN(((AH1853+AH1883)/AH1838)*((AH1853+AH1883)&gt;0),(AH1853+AH1883))))</f>
        <v>-2.9146521068309773E-2</v>
      </c>
      <c r="AI1898" s="9">
        <f t="shared" ref="AI1898:AM1898" si="4827">IF(AND(AI1838&lt;=0,AI1853+AI1868+AI1883&lt;0),-(AI1853+AI1868+AI1883),IF(AI1838&lt;=0,0,-MIN(((AI1853+AI1883)/AI1838)*((AI1853+AI1883)&gt;0),(AI1853+AI1883))))</f>
        <v>-2.9146521068309769E-2</v>
      </c>
      <c r="AJ1898" s="9">
        <f t="shared" si="4827"/>
        <v>-2.9146521068309769E-2</v>
      </c>
      <c r="AK1898" s="9">
        <f t="shared" si="4827"/>
        <v>-2.9146521068309766E-2</v>
      </c>
      <c r="AL1898" s="9">
        <f t="shared" si="4827"/>
        <v>-2.9146521068309769E-2</v>
      </c>
      <c r="AM1898" s="9">
        <f t="shared" si="4827"/>
        <v>-2.9146521068309773E-2</v>
      </c>
    </row>
    <row r="1899" spans="1:39" outlineLevel="2">
      <c r="A1899" s="11">
        <f>ROW()</f>
        <v>1899</v>
      </c>
      <c r="C1899" s="6" t="s">
        <v>3</v>
      </c>
      <c r="D1899" s="39"/>
      <c r="E1899" s="39"/>
      <c r="F1899" s="31"/>
      <c r="G1899" s="39"/>
      <c r="H1899" s="39"/>
      <c r="I1899" s="39"/>
      <c r="J1899" s="39"/>
      <c r="K1899" s="39"/>
      <c r="L1899" s="39"/>
      <c r="M1899" s="39"/>
      <c r="N1899" s="39"/>
      <c r="O1899" s="39"/>
      <c r="P1899" s="39"/>
      <c r="Q1899" s="39"/>
      <c r="R1899" s="39"/>
      <c r="S1899" s="39"/>
      <c r="T1899" s="39"/>
      <c r="U1899" s="39"/>
      <c r="V1899" s="39"/>
      <c r="W1899" s="9"/>
      <c r="X1899" s="9">
        <f t="shared" ref="X1899:AC1899" si="4828">IF(AND(X1839&lt;=0,X1854+X1869+X1884&lt;0),-(X1854+X1869+X1884),IF(X1839&lt;=0,0,-MIN(((X1854+X1884)/X1839)*((X1854+X1884)&gt;0),(X1854+X1884))))</f>
        <v>-0.15289663335707843</v>
      </c>
      <c r="Y1899" s="9">
        <f t="shared" si="4828"/>
        <v>-0.1528966333570784</v>
      </c>
      <c r="Z1899" s="9">
        <f t="shared" si="4828"/>
        <v>-0.1528966333570784</v>
      </c>
      <c r="AA1899" s="9">
        <f t="shared" si="4828"/>
        <v>-0.1528966333570784</v>
      </c>
      <c r="AB1899" s="9">
        <f t="shared" si="4828"/>
        <v>-0.1528966333570784</v>
      </c>
      <c r="AC1899" s="9">
        <f t="shared" si="4828"/>
        <v>-0.1528966333570784</v>
      </c>
      <c r="AD1899" s="9">
        <f t="shared" ref="AD1899:AG1899" si="4829">IF(AND(AD1839&lt;=0,AD1854+AD1869+AD1884&lt;0),-(AD1854+AD1869+AD1884),IF(AD1839&lt;=0,0,-MIN(((AD1854+AD1884)/AD1839)*((AD1854+AD1884)&gt;0),(AD1854+AD1884))))</f>
        <v>-0.1528966333570784</v>
      </c>
      <c r="AE1899" s="9">
        <f t="shared" si="4829"/>
        <v>-0.15289663335707837</v>
      </c>
      <c r="AF1899" s="9">
        <f t="shared" si="4829"/>
        <v>-0.15289663335707837</v>
      </c>
      <c r="AG1899" s="9">
        <f t="shared" si="4829"/>
        <v>-0.15289663335707837</v>
      </c>
      <c r="AH1899" s="9">
        <f t="shared" ref="AH1899" si="4830">IF(AND(AH1839&lt;=0,AH1854+AH1869+AH1884&lt;0),-(AH1854+AH1869+AH1884),IF(AH1839&lt;=0,0,-MIN(((AH1854+AH1884)/AH1839)*((AH1854+AH1884)&gt;0),(AH1854+AH1884))))</f>
        <v>-0.15289663335707834</v>
      </c>
      <c r="AI1899" s="9">
        <f t="shared" ref="AI1899:AM1899" si="4831">IF(AND(AI1839&lt;=0,AI1854+AI1869+AI1884&lt;0),-(AI1854+AI1869+AI1884),IF(AI1839&lt;=0,0,-MIN(((AI1854+AI1884)/AI1839)*((AI1854+AI1884)&gt;0),(AI1854+AI1884))))</f>
        <v>-0.15289663335707837</v>
      </c>
      <c r="AJ1899" s="9">
        <f t="shared" si="4831"/>
        <v>-0.15289663335707837</v>
      </c>
      <c r="AK1899" s="9">
        <f t="shared" si="4831"/>
        <v>-0.15289663335707834</v>
      </c>
      <c r="AL1899" s="9">
        <f t="shared" si="4831"/>
        <v>-0.15289663335707834</v>
      </c>
      <c r="AM1899" s="9">
        <f t="shared" si="4831"/>
        <v>-0.15289663335707834</v>
      </c>
    </row>
    <row r="1900" spans="1:39" outlineLevel="2">
      <c r="A1900" s="11">
        <f>ROW()</f>
        <v>1900</v>
      </c>
      <c r="C1900" s="6" t="s">
        <v>4</v>
      </c>
      <c r="D1900" s="39"/>
      <c r="E1900" s="39"/>
      <c r="F1900" s="31"/>
      <c r="G1900" s="39"/>
      <c r="H1900" s="39"/>
      <c r="I1900" s="39"/>
      <c r="J1900" s="39"/>
      <c r="K1900" s="39"/>
      <c r="L1900" s="39"/>
      <c r="M1900" s="39"/>
      <c r="N1900" s="39"/>
      <c r="O1900" s="39"/>
      <c r="P1900" s="39"/>
      <c r="Q1900" s="39"/>
      <c r="R1900" s="39"/>
      <c r="S1900" s="39"/>
      <c r="T1900" s="39"/>
      <c r="U1900" s="39"/>
      <c r="V1900" s="39"/>
      <c r="W1900" s="9"/>
      <c r="X1900" s="9">
        <f t="shared" ref="X1900:AC1900" si="4832">IF(AND(X1840&lt;=0,X1855+X1870+X1885&lt;0),-(X1855+X1870+X1885),IF(X1840&lt;=0,0,-MIN(((X1855+X1885)/X1840)*((X1855+X1885)&gt;0),(X1855+X1885))))</f>
        <v>-7.991315179207796E-2</v>
      </c>
      <c r="Y1900" s="9">
        <f t="shared" si="4832"/>
        <v>-7.991315179207796E-2</v>
      </c>
      <c r="Z1900" s="9">
        <f t="shared" si="4832"/>
        <v>-7.9913151792077974E-2</v>
      </c>
      <c r="AA1900" s="9">
        <f t="shared" si="4832"/>
        <v>-7.9913151792077974E-2</v>
      </c>
      <c r="AB1900" s="9">
        <f t="shared" si="4832"/>
        <v>-7.9913151792077974E-2</v>
      </c>
      <c r="AC1900" s="9">
        <f t="shared" si="4832"/>
        <v>-7.9913151792077988E-2</v>
      </c>
      <c r="AD1900" s="9">
        <f t="shared" ref="AD1900:AG1900" si="4833">IF(AND(AD1840&lt;=0,AD1855+AD1870+AD1885&lt;0),-(AD1855+AD1870+AD1885),IF(AD1840&lt;=0,0,-MIN(((AD1855+AD1885)/AD1840)*((AD1855+AD1885)&gt;0),(AD1855+AD1885))))</f>
        <v>-7.9913151792077974E-2</v>
      </c>
      <c r="AE1900" s="9">
        <f t="shared" si="4833"/>
        <v>-7.9913151792077974E-2</v>
      </c>
      <c r="AF1900" s="9">
        <f t="shared" si="4833"/>
        <v>-7.9913151792077988E-2</v>
      </c>
      <c r="AG1900" s="9">
        <f t="shared" si="4833"/>
        <v>-7.9913151792077988E-2</v>
      </c>
      <c r="AH1900" s="9">
        <f t="shared" ref="AH1900" si="4834">IF(AND(AH1840&lt;=0,AH1855+AH1870+AH1885&lt;0),-(AH1855+AH1870+AH1885),IF(AH1840&lt;=0,0,-MIN(((AH1855+AH1885)/AH1840)*((AH1855+AH1885)&gt;0),(AH1855+AH1885))))</f>
        <v>-7.9913151792077988E-2</v>
      </c>
      <c r="AI1900" s="9">
        <f t="shared" ref="AI1900:AM1900" si="4835">IF(AND(AI1840&lt;=0,AI1855+AI1870+AI1885&lt;0),-(AI1855+AI1870+AI1885),IF(AI1840&lt;=0,0,-MIN(((AI1855+AI1885)/AI1840)*((AI1855+AI1885)&gt;0),(AI1855+AI1885))))</f>
        <v>-7.9913151792077988E-2</v>
      </c>
      <c r="AJ1900" s="9">
        <f t="shared" si="4835"/>
        <v>-7.9913151792077988E-2</v>
      </c>
      <c r="AK1900" s="9">
        <f t="shared" si="4835"/>
        <v>-7.9913151792078002E-2</v>
      </c>
      <c r="AL1900" s="9">
        <f t="shared" si="4835"/>
        <v>-7.9913151792078002E-2</v>
      </c>
      <c r="AM1900" s="9">
        <f t="shared" si="4835"/>
        <v>0</v>
      </c>
    </row>
    <row r="1901" spans="1:39" outlineLevel="2">
      <c r="A1901" s="11">
        <f>ROW()</f>
        <v>1901</v>
      </c>
      <c r="C1901" s="6" t="s">
        <v>5</v>
      </c>
      <c r="D1901" s="39"/>
      <c r="E1901" s="39"/>
      <c r="F1901" s="31"/>
      <c r="G1901" s="39"/>
      <c r="H1901" s="39"/>
      <c r="I1901" s="39"/>
      <c r="J1901" s="39"/>
      <c r="K1901" s="39"/>
      <c r="L1901" s="39"/>
      <c r="M1901" s="39"/>
      <c r="N1901" s="39"/>
      <c r="O1901" s="39"/>
      <c r="P1901" s="39"/>
      <c r="Q1901" s="39"/>
      <c r="R1901" s="39"/>
      <c r="S1901" s="39"/>
      <c r="T1901" s="39"/>
      <c r="U1901" s="39"/>
      <c r="V1901" s="39"/>
      <c r="W1901" s="9"/>
      <c r="X1901" s="9">
        <f t="shared" ref="X1901:AC1901" si="4836">IF(AND(X1841&lt;=0,X1856+X1871+X1886&lt;0),-(X1856+X1871+X1886),IF(X1841&lt;=0,0,-MIN(((X1856+X1886)/X1841)*((X1856+X1886)&gt;0),(X1856+X1886))))</f>
        <v>-0.37332557592249876</v>
      </c>
      <c r="Y1901" s="9">
        <f t="shared" si="4836"/>
        <v>-0.37332557592249876</v>
      </c>
      <c r="Z1901" s="9">
        <f t="shared" si="4836"/>
        <v>-0.37332557592249876</v>
      </c>
      <c r="AA1901" s="9">
        <f t="shared" si="4836"/>
        <v>-0.37332557592249882</v>
      </c>
      <c r="AB1901" s="9">
        <f t="shared" si="4836"/>
        <v>-0.37332557592249882</v>
      </c>
      <c r="AC1901" s="9">
        <f t="shared" si="4836"/>
        <v>-0.37332557592249882</v>
      </c>
      <c r="AD1901" s="9">
        <f t="shared" ref="AD1901:AG1901" si="4837">IF(AND(AD1841&lt;=0,AD1856+AD1871+AD1886&lt;0),-(AD1856+AD1871+AD1886),IF(AD1841&lt;=0,0,-MIN(((AD1856+AD1886)/AD1841)*((AD1856+AD1886)&gt;0),(AD1856+AD1886))))</f>
        <v>-0.37332557592249888</v>
      </c>
      <c r="AE1901" s="9">
        <f t="shared" si="4837"/>
        <v>-0.37332557592249888</v>
      </c>
      <c r="AF1901" s="9">
        <f t="shared" si="4837"/>
        <v>-0.37332557592249893</v>
      </c>
      <c r="AG1901" s="9">
        <f t="shared" si="4837"/>
        <v>-0.37332557592249899</v>
      </c>
      <c r="AH1901" s="9">
        <f t="shared" ref="AH1901" si="4838">IF(AND(AH1841&lt;=0,AH1856+AH1871+AH1886&lt;0),-(AH1856+AH1871+AH1886),IF(AH1841&lt;=0,0,-MIN(((AH1856+AH1886)/AH1841)*((AH1856+AH1886)&gt;0),(AH1856+AH1886))))</f>
        <v>-0.37332557592249899</v>
      </c>
      <c r="AI1901" s="9">
        <f t="shared" ref="AI1901:AM1901" si="4839">IF(AND(AI1841&lt;=0,AI1856+AI1871+AI1886&lt;0),-(AI1856+AI1871+AI1886),IF(AI1841&lt;=0,0,-MIN(((AI1856+AI1886)/AI1841)*((AI1856+AI1886)&gt;0),(AI1856+AI1886))))</f>
        <v>-0.37332557592249899</v>
      </c>
      <c r="AJ1901" s="9">
        <f t="shared" si="4839"/>
        <v>-0.37332557592249899</v>
      </c>
      <c r="AK1901" s="9">
        <f t="shared" si="4839"/>
        <v>-0.37332557592249899</v>
      </c>
      <c r="AL1901" s="9">
        <f t="shared" si="4839"/>
        <v>-0.37332557592249899</v>
      </c>
      <c r="AM1901" s="9">
        <f t="shared" si="4839"/>
        <v>-0.37332557592249904</v>
      </c>
    </row>
    <row r="1902" spans="1:39" outlineLevel="2">
      <c r="A1902" s="11">
        <f>ROW()</f>
        <v>1902</v>
      </c>
      <c r="C1902" s="6" t="s">
        <v>473</v>
      </c>
      <c r="D1902" s="39"/>
      <c r="E1902" s="39"/>
      <c r="F1902" s="31"/>
      <c r="G1902" s="39"/>
      <c r="H1902" s="39"/>
      <c r="I1902" s="39"/>
      <c r="J1902" s="39"/>
      <c r="K1902" s="39"/>
      <c r="L1902" s="39"/>
      <c r="M1902" s="39"/>
      <c r="N1902" s="39"/>
      <c r="O1902" s="39"/>
      <c r="P1902" s="39"/>
      <c r="Q1902" s="39"/>
      <c r="R1902" s="39"/>
      <c r="S1902" s="39"/>
      <c r="T1902" s="39"/>
      <c r="U1902" s="39"/>
      <c r="V1902" s="39"/>
      <c r="W1902" s="9"/>
      <c r="X1902" s="9">
        <f t="shared" ref="X1902:AG1902" si="4840">IF(AND(X1842&lt;=0,X1857+X1872+X1887&lt;0),-(X1857+X1872+X1887),IF(X1842&lt;=0,0,-MIN(((X1857+X1887)/X1842)*((X1857+X1887)&gt;0),(X1857+X1887))))</f>
        <v>0</v>
      </c>
      <c r="Y1902" s="9">
        <f t="shared" si="4840"/>
        <v>0</v>
      </c>
      <c r="Z1902" s="9">
        <f t="shared" si="4840"/>
        <v>0</v>
      </c>
      <c r="AA1902" s="9">
        <f t="shared" si="4840"/>
        <v>0</v>
      </c>
      <c r="AB1902" s="9">
        <f t="shared" si="4840"/>
        <v>0</v>
      </c>
      <c r="AC1902" s="9">
        <f t="shared" si="4840"/>
        <v>0</v>
      </c>
      <c r="AD1902" s="9">
        <f t="shared" si="4840"/>
        <v>0</v>
      </c>
      <c r="AE1902" s="9">
        <f t="shared" si="4840"/>
        <v>0</v>
      </c>
      <c r="AF1902" s="9">
        <f t="shared" si="4840"/>
        <v>0</v>
      </c>
      <c r="AG1902" s="9">
        <f t="shared" si="4840"/>
        <v>0</v>
      </c>
      <c r="AH1902" s="9">
        <f t="shared" ref="AH1902" si="4841">IF(AND(AH1842&lt;=0,AH1857+AH1872+AH1887&lt;0),-(AH1857+AH1872+AH1887),IF(AH1842&lt;=0,0,-MIN(((AH1857+AH1887)/AH1842)*((AH1857+AH1887)&gt;0),(AH1857+AH1887))))</f>
        <v>0</v>
      </c>
      <c r="AI1902" s="9">
        <f t="shared" ref="AI1902:AM1902" si="4842">IF(AND(AI1842&lt;=0,AI1857+AI1872+AI1887&lt;0),-(AI1857+AI1872+AI1887),IF(AI1842&lt;=0,0,-MIN(((AI1857+AI1887)/AI1842)*((AI1857+AI1887)&gt;0),(AI1857+AI1887))))</f>
        <v>0</v>
      </c>
      <c r="AJ1902" s="9">
        <f t="shared" si="4842"/>
        <v>0</v>
      </c>
      <c r="AK1902" s="9">
        <f t="shared" si="4842"/>
        <v>0</v>
      </c>
      <c r="AL1902" s="9">
        <f t="shared" si="4842"/>
        <v>0</v>
      </c>
      <c r="AM1902" s="9">
        <f t="shared" si="4842"/>
        <v>0</v>
      </c>
    </row>
    <row r="1903" spans="1:39" outlineLevel="2">
      <c r="A1903" s="11">
        <f>ROW()</f>
        <v>1903</v>
      </c>
      <c r="C1903" s="6" t="s">
        <v>474</v>
      </c>
      <c r="D1903" s="39"/>
      <c r="E1903" s="39"/>
      <c r="F1903" s="31"/>
      <c r="G1903" s="39"/>
      <c r="H1903" s="39"/>
      <c r="I1903" s="39"/>
      <c r="J1903" s="39"/>
      <c r="K1903" s="39"/>
      <c r="L1903" s="39"/>
      <c r="M1903" s="39"/>
      <c r="N1903" s="39"/>
      <c r="O1903" s="39"/>
      <c r="P1903" s="39"/>
      <c r="Q1903" s="39"/>
      <c r="R1903" s="39"/>
      <c r="S1903" s="39"/>
      <c r="T1903" s="39"/>
      <c r="U1903" s="39"/>
      <c r="V1903" s="39"/>
      <c r="W1903" s="9"/>
      <c r="X1903" s="9">
        <f t="shared" ref="X1903:AG1903" si="4843">IF(AND(X1843&lt;=0,X1858+X1873+X1888&lt;0),-(X1858+X1873+X1888),IF(X1843&lt;=0,0,-MIN(((X1858+X1888)/X1843)*((X1858+X1888)&gt;0),(X1858+X1888))))</f>
        <v>0</v>
      </c>
      <c r="Y1903" s="9">
        <f t="shared" si="4843"/>
        <v>0</v>
      </c>
      <c r="Z1903" s="9">
        <f t="shared" si="4843"/>
        <v>0</v>
      </c>
      <c r="AA1903" s="9">
        <f t="shared" si="4843"/>
        <v>0</v>
      </c>
      <c r="AB1903" s="9">
        <f t="shared" si="4843"/>
        <v>0</v>
      </c>
      <c r="AC1903" s="9">
        <f t="shared" si="4843"/>
        <v>0</v>
      </c>
      <c r="AD1903" s="9">
        <f t="shared" si="4843"/>
        <v>0</v>
      </c>
      <c r="AE1903" s="9">
        <f t="shared" si="4843"/>
        <v>0</v>
      </c>
      <c r="AF1903" s="9">
        <f t="shared" si="4843"/>
        <v>0</v>
      </c>
      <c r="AG1903" s="9">
        <f t="shared" si="4843"/>
        <v>0</v>
      </c>
      <c r="AH1903" s="9">
        <f t="shared" ref="AH1903" si="4844">IF(AND(AH1843&lt;=0,AH1858+AH1873+AH1888&lt;0),-(AH1858+AH1873+AH1888),IF(AH1843&lt;=0,0,-MIN(((AH1858+AH1888)/AH1843)*((AH1858+AH1888)&gt;0),(AH1858+AH1888))))</f>
        <v>0</v>
      </c>
      <c r="AI1903" s="9">
        <f t="shared" ref="AI1903:AM1903" si="4845">IF(AND(AI1843&lt;=0,AI1858+AI1873+AI1888&lt;0),-(AI1858+AI1873+AI1888),IF(AI1843&lt;=0,0,-MIN(((AI1858+AI1888)/AI1843)*((AI1858+AI1888)&gt;0),(AI1858+AI1888))))</f>
        <v>0</v>
      </c>
      <c r="AJ1903" s="9">
        <f t="shared" si="4845"/>
        <v>0</v>
      </c>
      <c r="AK1903" s="9">
        <f t="shared" si="4845"/>
        <v>0</v>
      </c>
      <c r="AL1903" s="9">
        <f t="shared" si="4845"/>
        <v>0</v>
      </c>
      <c r="AM1903" s="9">
        <f t="shared" si="4845"/>
        <v>0</v>
      </c>
    </row>
    <row r="1904" spans="1:39" outlineLevel="2">
      <c r="A1904" s="11">
        <f>ROW()</f>
        <v>1904</v>
      </c>
      <c r="C1904" s="6" t="s">
        <v>477</v>
      </c>
      <c r="D1904" s="39"/>
      <c r="E1904" s="39"/>
      <c r="F1904" s="31"/>
      <c r="G1904" s="39"/>
      <c r="H1904" s="39"/>
      <c r="I1904" s="39"/>
      <c r="J1904" s="39"/>
      <c r="K1904" s="39"/>
      <c r="L1904" s="39"/>
      <c r="M1904" s="39"/>
      <c r="N1904" s="39"/>
      <c r="O1904" s="39"/>
      <c r="P1904" s="39"/>
      <c r="Q1904" s="39"/>
      <c r="R1904" s="39"/>
      <c r="S1904" s="39"/>
      <c r="T1904" s="39"/>
      <c r="U1904" s="39"/>
      <c r="V1904" s="39"/>
      <c r="W1904" s="9"/>
      <c r="X1904" s="9">
        <f t="shared" ref="X1904:AG1904" si="4846">IF(AND(X1844&lt;=0,X1859+X1874+X1889&lt;0),-(X1859+X1874+X1889),IF(X1844&lt;=0,0,-MIN(((X1859+X1889)/X1844)*((X1859+X1889)&gt;0),(X1859+X1889))))</f>
        <v>0</v>
      </c>
      <c r="Y1904" s="9">
        <f t="shared" si="4846"/>
        <v>0</v>
      </c>
      <c r="Z1904" s="9">
        <f t="shared" si="4846"/>
        <v>0</v>
      </c>
      <c r="AA1904" s="9">
        <f t="shared" si="4846"/>
        <v>0</v>
      </c>
      <c r="AB1904" s="9">
        <f t="shared" si="4846"/>
        <v>0</v>
      </c>
      <c r="AC1904" s="9">
        <f t="shared" si="4846"/>
        <v>0</v>
      </c>
      <c r="AD1904" s="9">
        <f t="shared" si="4846"/>
        <v>0</v>
      </c>
      <c r="AE1904" s="9">
        <f t="shared" si="4846"/>
        <v>0</v>
      </c>
      <c r="AF1904" s="9">
        <f t="shared" si="4846"/>
        <v>0</v>
      </c>
      <c r="AG1904" s="9">
        <f t="shared" si="4846"/>
        <v>0</v>
      </c>
      <c r="AH1904" s="9">
        <f t="shared" ref="AH1904" si="4847">IF(AND(AH1844&lt;=0,AH1859+AH1874+AH1889&lt;0),-(AH1859+AH1874+AH1889),IF(AH1844&lt;=0,0,-MIN(((AH1859+AH1889)/AH1844)*((AH1859+AH1889)&gt;0),(AH1859+AH1889))))</f>
        <v>0</v>
      </c>
      <c r="AI1904" s="9">
        <f t="shared" ref="AI1904:AM1904" si="4848">IF(AND(AI1844&lt;=0,AI1859+AI1874+AI1889&lt;0),-(AI1859+AI1874+AI1889),IF(AI1844&lt;=0,0,-MIN(((AI1859+AI1889)/AI1844)*((AI1859+AI1889)&gt;0),(AI1859+AI1889))))</f>
        <v>0</v>
      </c>
      <c r="AJ1904" s="9">
        <f t="shared" si="4848"/>
        <v>0</v>
      </c>
      <c r="AK1904" s="9">
        <f t="shared" si="4848"/>
        <v>0</v>
      </c>
      <c r="AL1904" s="9">
        <f t="shared" si="4848"/>
        <v>0</v>
      </c>
      <c r="AM1904" s="9">
        <f t="shared" si="4848"/>
        <v>0</v>
      </c>
    </row>
    <row r="1905" spans="1:39" outlineLevel="2">
      <c r="A1905" s="11">
        <f>ROW()</f>
        <v>1905</v>
      </c>
      <c r="C1905" s="6" t="s">
        <v>511</v>
      </c>
      <c r="D1905" s="39"/>
      <c r="E1905" s="39"/>
      <c r="F1905" s="31"/>
      <c r="G1905" s="39"/>
      <c r="H1905" s="39"/>
      <c r="I1905" s="39"/>
      <c r="J1905" s="39"/>
      <c r="K1905" s="39"/>
      <c r="L1905" s="39"/>
      <c r="M1905" s="39"/>
      <c r="N1905" s="39"/>
      <c r="O1905" s="39"/>
      <c r="P1905" s="39"/>
      <c r="Q1905" s="39"/>
      <c r="R1905" s="39"/>
      <c r="S1905" s="39"/>
      <c r="T1905" s="39"/>
      <c r="U1905" s="39"/>
      <c r="V1905" s="39"/>
      <c r="W1905" s="9"/>
      <c r="X1905" s="9">
        <f t="shared" ref="X1905:AG1905" si="4849">IF(AND(X1845&lt;=0,X1860+X1875+X1890&lt;0),-(X1860+X1875+X1890),IF(X1845&lt;=0,0,-MIN(((X1860+X1890)/X1845)*((X1860+X1890)&gt;0),(X1860+X1890))))</f>
        <v>-4.291536966247229E-4</v>
      </c>
      <c r="Y1905" s="9">
        <f t="shared" si="4849"/>
        <v>-4.291536966247229E-4</v>
      </c>
      <c r="Z1905" s="9">
        <f t="shared" si="4849"/>
        <v>-4.291536966247229E-4</v>
      </c>
      <c r="AA1905" s="9">
        <f t="shared" si="4849"/>
        <v>-4.291536966247229E-4</v>
      </c>
      <c r="AB1905" s="9">
        <f t="shared" si="4849"/>
        <v>-4.291536966247229E-4</v>
      </c>
      <c r="AC1905" s="9">
        <f t="shared" si="4849"/>
        <v>-4.291536966247229E-4</v>
      </c>
      <c r="AD1905" s="9">
        <f t="shared" si="4849"/>
        <v>-4.291536966247229E-4</v>
      </c>
      <c r="AE1905" s="9">
        <f t="shared" si="4849"/>
        <v>-4.291536966247229E-4</v>
      </c>
      <c r="AF1905" s="9">
        <f t="shared" si="4849"/>
        <v>-4.2915369662472285E-4</v>
      </c>
      <c r="AG1905" s="9">
        <f t="shared" si="4849"/>
        <v>-4.2915369662472285E-4</v>
      </c>
      <c r="AH1905" s="9">
        <f t="shared" ref="AH1905" si="4850">IF(AND(AH1845&lt;=0,AH1860+AH1875+AH1890&lt;0),-(AH1860+AH1875+AH1890),IF(AH1845&lt;=0,0,-MIN(((AH1860+AH1890)/AH1845)*((AH1860+AH1890)&gt;0),(AH1860+AH1890))))</f>
        <v>-4.2915369662472285E-4</v>
      </c>
      <c r="AI1905" s="9">
        <f t="shared" ref="AI1905:AM1905" si="4851">IF(AND(AI1845&lt;=0,AI1860+AI1875+AI1890&lt;0),-(AI1860+AI1875+AI1890),IF(AI1845&lt;=0,0,-MIN(((AI1860+AI1890)/AI1845)*((AI1860+AI1890)&gt;0),(AI1860+AI1890))))</f>
        <v>-4.2915369662472279E-4</v>
      </c>
      <c r="AJ1905" s="9">
        <f t="shared" si="4851"/>
        <v>-4.2915369662472279E-4</v>
      </c>
      <c r="AK1905" s="9">
        <f t="shared" si="4851"/>
        <v>-4.2915369662472274E-4</v>
      </c>
      <c r="AL1905" s="9">
        <f t="shared" si="4851"/>
        <v>-4.2915369662472279E-4</v>
      </c>
      <c r="AM1905" s="9">
        <f t="shared" si="4851"/>
        <v>-4.2915369662472285E-4</v>
      </c>
    </row>
    <row r="1906" spans="1:39" outlineLevel="2">
      <c r="A1906" s="11">
        <f>ROW()</f>
        <v>1906</v>
      </c>
      <c r="C1906" s="6" t="s">
        <v>655</v>
      </c>
      <c r="D1906" s="39"/>
      <c r="E1906" s="39"/>
      <c r="F1906" s="31"/>
      <c r="G1906" s="39"/>
      <c r="H1906" s="39"/>
      <c r="I1906" s="39"/>
      <c r="J1906" s="39"/>
      <c r="K1906" s="39"/>
      <c r="L1906" s="39"/>
      <c r="M1906" s="39"/>
      <c r="N1906" s="39"/>
      <c r="O1906" s="39"/>
      <c r="P1906" s="39"/>
      <c r="Q1906" s="39"/>
      <c r="R1906" s="39"/>
      <c r="S1906" s="39"/>
      <c r="T1906" s="39"/>
      <c r="U1906" s="39"/>
      <c r="V1906" s="39"/>
      <c r="W1906" s="9"/>
      <c r="X1906" s="9">
        <v>0</v>
      </c>
      <c r="Y1906" s="9">
        <v>0</v>
      </c>
      <c r="Z1906" s="9">
        <v>0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9">
        <v>0</v>
      </c>
      <c r="AH1906" s="9">
        <v>0</v>
      </c>
      <c r="AI1906" s="9">
        <v>0</v>
      </c>
      <c r="AJ1906" s="9">
        <v>0</v>
      </c>
      <c r="AK1906" s="9">
        <v>0</v>
      </c>
      <c r="AL1906" s="9">
        <v>0</v>
      </c>
      <c r="AM1906" s="9">
        <v>0</v>
      </c>
    </row>
    <row r="1907" spans="1:39" outlineLevel="2">
      <c r="A1907" s="11">
        <f>ROW()</f>
        <v>1907</v>
      </c>
      <c r="C1907" s="6" t="s">
        <v>656</v>
      </c>
      <c r="D1907" s="39"/>
      <c r="E1907" s="39"/>
      <c r="F1907" s="31"/>
      <c r="G1907" s="39"/>
      <c r="H1907" s="39"/>
      <c r="I1907" s="39"/>
      <c r="J1907" s="39"/>
      <c r="K1907" s="39"/>
      <c r="L1907" s="39"/>
      <c r="M1907" s="39"/>
      <c r="N1907" s="39"/>
      <c r="O1907" s="39"/>
      <c r="P1907" s="39"/>
      <c r="Q1907" s="39"/>
      <c r="R1907" s="39"/>
      <c r="S1907" s="39"/>
      <c r="T1907" s="39"/>
      <c r="U1907" s="39"/>
      <c r="V1907" s="3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</row>
    <row r="1908" spans="1:39" outlineLevel="2">
      <c r="A1908" s="11">
        <f>ROW()</f>
        <v>1908</v>
      </c>
      <c r="C1908" s="6" t="s">
        <v>667</v>
      </c>
      <c r="D1908" s="39"/>
      <c r="E1908" s="39"/>
      <c r="F1908" s="31"/>
      <c r="G1908" s="39"/>
      <c r="H1908" s="39"/>
      <c r="I1908" s="39"/>
      <c r="J1908" s="39"/>
      <c r="K1908" s="39"/>
      <c r="L1908" s="39"/>
      <c r="M1908" s="39"/>
      <c r="N1908" s="39"/>
      <c r="O1908" s="39"/>
      <c r="P1908" s="39"/>
      <c r="Q1908" s="39"/>
      <c r="R1908" s="39"/>
      <c r="S1908" s="39"/>
      <c r="T1908" s="39"/>
      <c r="U1908" s="39"/>
      <c r="V1908" s="3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</row>
    <row r="1909" spans="1:39" outlineLevel="2">
      <c r="A1909" s="11">
        <f>ROW()</f>
        <v>1909</v>
      </c>
      <c r="C1909" s="6" t="s">
        <v>212</v>
      </c>
      <c r="D1909" s="39"/>
      <c r="E1909" s="39"/>
      <c r="F1909" s="31"/>
      <c r="G1909" s="39"/>
      <c r="H1909" s="39"/>
      <c r="I1909" s="39"/>
      <c r="J1909" s="39"/>
      <c r="K1909" s="39"/>
      <c r="L1909" s="39"/>
      <c r="M1909" s="39"/>
      <c r="N1909" s="39"/>
      <c r="O1909" s="39"/>
      <c r="P1909" s="39"/>
      <c r="Q1909" s="39"/>
      <c r="R1909" s="39"/>
      <c r="S1909" s="39"/>
      <c r="T1909" s="39"/>
      <c r="U1909" s="39"/>
      <c r="V1909" s="39"/>
      <c r="W1909" s="9"/>
      <c r="X1909" s="9">
        <v>0</v>
      </c>
      <c r="Y1909" s="9">
        <v>0</v>
      </c>
      <c r="Z1909" s="9">
        <v>0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9">
        <v>0</v>
      </c>
      <c r="AH1909" s="9">
        <v>0</v>
      </c>
      <c r="AI1909" s="9">
        <v>0</v>
      </c>
      <c r="AJ1909" s="9">
        <v>0</v>
      </c>
      <c r="AK1909" s="9">
        <v>0</v>
      </c>
      <c r="AL1909" s="9">
        <v>0</v>
      </c>
      <c r="AM1909" s="9">
        <v>0</v>
      </c>
    </row>
    <row r="1910" spans="1:39" outlineLevel="2">
      <c r="A1910" s="11">
        <f>ROW()</f>
        <v>1910</v>
      </c>
      <c r="C1910" s="30" t="s">
        <v>362</v>
      </c>
      <c r="D1910" s="90"/>
      <c r="E1910" s="90"/>
      <c r="F1910" s="90"/>
      <c r="G1910" s="90"/>
      <c r="H1910" s="90"/>
      <c r="I1910" s="90"/>
      <c r="J1910" s="90"/>
      <c r="K1910" s="90"/>
      <c r="L1910" s="90"/>
      <c r="M1910" s="90"/>
      <c r="N1910" s="90"/>
      <c r="O1910" s="90"/>
      <c r="P1910" s="90"/>
      <c r="Q1910" s="90"/>
      <c r="R1910" s="90"/>
      <c r="S1910" s="90"/>
      <c r="T1910" s="90"/>
      <c r="U1910" s="90"/>
      <c r="V1910" s="90"/>
      <c r="W1910" s="15"/>
      <c r="X1910" s="14">
        <f t="shared" ref="X1910:AC1910" si="4852">IF(AND(X1850&lt;=0,X1865+X1880+X1895&lt;0),-(X1865+X1880+X1895),IF(X1850&lt;=0,0,-MIN(((X1865+X1895)/X1850)*((X1865+X1895)&gt;0),(X1865+X1895))))</f>
        <v>0</v>
      </c>
      <c r="Y1910" s="14">
        <f t="shared" si="4852"/>
        <v>0</v>
      </c>
      <c r="Z1910" s="14">
        <f t="shared" si="4852"/>
        <v>0</v>
      </c>
      <c r="AA1910" s="14">
        <f t="shared" si="4852"/>
        <v>0</v>
      </c>
      <c r="AB1910" s="14">
        <f t="shared" si="4852"/>
        <v>0</v>
      </c>
      <c r="AC1910" s="14">
        <f t="shared" si="4852"/>
        <v>0</v>
      </c>
      <c r="AD1910" s="14">
        <f t="shared" ref="AD1910:AM1910" si="4853">IF(AND(AD1850&lt;=0,AD1865+AD1880+AD1895&lt;0),-(AD1865+AD1880+AD1895),IF(AD1850&lt;=0,0,-MIN(((AD1865+AD1895)/AD1850)*((AD1865+AD1895)&gt;0),(AD1865+AD1895))))</f>
        <v>0</v>
      </c>
      <c r="AE1910" s="14">
        <f t="shared" si="4853"/>
        <v>0</v>
      </c>
      <c r="AF1910" s="14">
        <f t="shared" si="4853"/>
        <v>0</v>
      </c>
      <c r="AG1910" s="14">
        <f t="shared" si="4853"/>
        <v>0</v>
      </c>
      <c r="AH1910" s="14">
        <f t="shared" ref="AH1910" si="4854">IF(AND(AH1850&lt;=0,AH1865+AH1880+AH1895&lt;0),-(AH1865+AH1880+AH1895),IF(AH1850&lt;=0,0,-MIN(((AH1865+AH1895)/AH1850)*((AH1865+AH1895)&gt;0),(AH1865+AH1895))))</f>
        <v>0</v>
      </c>
      <c r="AI1910" s="14">
        <f t="shared" si="4853"/>
        <v>0</v>
      </c>
      <c r="AJ1910" s="14">
        <f t="shared" si="4853"/>
        <v>0</v>
      </c>
      <c r="AK1910" s="14">
        <f t="shared" si="4853"/>
        <v>0</v>
      </c>
      <c r="AL1910" s="14">
        <f t="shared" si="4853"/>
        <v>0</v>
      </c>
      <c r="AM1910" s="14">
        <f t="shared" si="4853"/>
        <v>0</v>
      </c>
    </row>
    <row r="1911" spans="1:39" outlineLevel="2">
      <c r="A1911" s="11">
        <f>ROW()</f>
        <v>1911</v>
      </c>
      <c r="C1911" s="6" t="s">
        <v>1</v>
      </c>
      <c r="D1911" s="39"/>
      <c r="E1911" s="39"/>
      <c r="F1911" s="39"/>
      <c r="G1911" s="39"/>
      <c r="H1911" s="39"/>
      <c r="I1911" s="39"/>
      <c r="J1911" s="39"/>
      <c r="K1911" s="39"/>
      <c r="L1911" s="39"/>
      <c r="M1911" s="39"/>
      <c r="N1911" s="39"/>
      <c r="O1911" s="39"/>
      <c r="P1911" s="39"/>
      <c r="Q1911" s="39"/>
      <c r="R1911" s="39"/>
      <c r="S1911" s="39"/>
      <c r="T1911" s="39"/>
      <c r="U1911" s="39"/>
      <c r="V1911" s="39"/>
      <c r="W1911" s="9"/>
      <c r="X1911" s="9">
        <f t="shared" ref="X1911" si="4855">SUM(X1898:X1910)</f>
        <v>-0.63571103583658972</v>
      </c>
      <c r="Y1911" s="9">
        <f t="shared" ref="Y1911" si="4856">SUM(Y1898:Y1910)</f>
        <v>-0.63571103583658961</v>
      </c>
      <c r="Z1911" s="9">
        <f t="shared" ref="Z1911" si="4857">SUM(Z1898:Z1910)</f>
        <v>-0.63571103583658961</v>
      </c>
      <c r="AA1911" s="9">
        <f t="shared" ref="AA1911" si="4858">SUM(AA1898:AA1910)</f>
        <v>-0.63571103583658972</v>
      </c>
      <c r="AB1911" s="9">
        <f t="shared" ref="AB1911" si="4859">SUM(AB1898:AB1910)</f>
        <v>-0.63571103583658972</v>
      </c>
      <c r="AC1911" s="9">
        <f t="shared" ref="AC1911:AG1911" si="4860">SUM(AC1898:AC1910)</f>
        <v>-0.63571103583658983</v>
      </c>
      <c r="AD1911" s="9">
        <f t="shared" si="4860"/>
        <v>-0.63571103583658983</v>
      </c>
      <c r="AE1911" s="9">
        <f t="shared" si="4860"/>
        <v>-0.63571103583658983</v>
      </c>
      <c r="AF1911" s="9">
        <f t="shared" si="4860"/>
        <v>-0.63571103583658983</v>
      </c>
      <c r="AG1911" s="9">
        <f t="shared" si="4860"/>
        <v>-0.63571103583658983</v>
      </c>
      <c r="AH1911" s="9">
        <f t="shared" ref="AH1911" si="4861">SUM(AH1898:AH1910)</f>
        <v>-0.63571103583658983</v>
      </c>
      <c r="AI1911" s="9">
        <f t="shared" ref="AI1911:AM1911" si="4862">SUM(AI1898:AI1910)</f>
        <v>-0.63571103583658983</v>
      </c>
      <c r="AJ1911" s="9">
        <f t="shared" si="4862"/>
        <v>-0.63571103583658983</v>
      </c>
      <c r="AK1911" s="9">
        <f t="shared" si="4862"/>
        <v>-0.63571103583658983</v>
      </c>
      <c r="AL1911" s="9">
        <f t="shared" si="4862"/>
        <v>-0.63571103583658983</v>
      </c>
      <c r="AM1911" s="9">
        <f t="shared" si="4862"/>
        <v>-0.55579788404451191</v>
      </c>
    </row>
    <row r="1912" spans="1:39" outlineLevel="2">
      <c r="A1912" s="11">
        <f>ROW()</f>
        <v>1912</v>
      </c>
      <c r="B1912" s="343" t="s">
        <v>70</v>
      </c>
      <c r="D1912" s="39"/>
      <c r="E1912" s="39"/>
      <c r="F1912" s="39"/>
      <c r="G1912" s="39"/>
      <c r="H1912" s="39"/>
      <c r="I1912" s="39"/>
      <c r="J1912" s="39"/>
      <c r="K1912" s="39"/>
      <c r="L1912" s="39"/>
      <c r="M1912" s="39"/>
      <c r="N1912" s="39"/>
      <c r="O1912" s="39"/>
      <c r="P1912" s="39"/>
      <c r="Q1912" s="39"/>
      <c r="R1912" s="39"/>
      <c r="S1912" s="39"/>
      <c r="T1912" s="39"/>
      <c r="U1912" s="39"/>
      <c r="V1912" s="39"/>
      <c r="W1912" s="39"/>
      <c r="X1912" s="39"/>
      <c r="Y1912" s="39"/>
      <c r="Z1912" s="39"/>
      <c r="AA1912" s="39"/>
      <c r="AB1912" s="39"/>
      <c r="AC1912" s="39"/>
      <c r="AD1912" s="39"/>
      <c r="AE1912" s="39"/>
      <c r="AF1912" s="39"/>
      <c r="AG1912" s="39"/>
      <c r="AH1912" s="39"/>
      <c r="AI1912" s="39"/>
      <c r="AJ1912" s="39"/>
      <c r="AK1912" s="39"/>
      <c r="AL1912" s="39"/>
      <c r="AM1912" s="39"/>
    </row>
    <row r="1913" spans="1:39" outlineLevel="2">
      <c r="A1913" s="11">
        <f>ROW()</f>
        <v>1913</v>
      </c>
      <c r="C1913" s="6" t="s">
        <v>2</v>
      </c>
      <c r="D1913" s="39"/>
      <c r="E1913" s="39"/>
      <c r="F1913" s="39"/>
      <c r="G1913" s="39"/>
      <c r="H1913" s="39"/>
      <c r="I1913" s="39"/>
      <c r="J1913" s="39"/>
      <c r="K1913" s="39"/>
      <c r="L1913" s="39"/>
      <c r="M1913" s="39"/>
      <c r="N1913" s="39"/>
      <c r="O1913" s="39"/>
      <c r="P1913" s="39"/>
      <c r="Q1913" s="39"/>
      <c r="R1913" s="39"/>
      <c r="S1913" s="39"/>
      <c r="T1913" s="39"/>
      <c r="U1913" s="39"/>
      <c r="V1913" s="39"/>
      <c r="W1913" s="9">
        <f t="shared" ref="W1913:AC1913" si="4863">W1853+W1868+W1883+W1898</f>
        <v>0.58293042136619544</v>
      </c>
      <c r="X1913" s="9">
        <f t="shared" si="4863"/>
        <v>0.55378390029788571</v>
      </c>
      <c r="Y1913" s="9">
        <f t="shared" si="4863"/>
        <v>0.52463737922957598</v>
      </c>
      <c r="Z1913" s="9">
        <f t="shared" si="4863"/>
        <v>0.4954908581612662</v>
      </c>
      <c r="AA1913" s="9">
        <f t="shared" si="4863"/>
        <v>0.46634433709295642</v>
      </c>
      <c r="AB1913" s="9">
        <f t="shared" si="4863"/>
        <v>0.43719781602464663</v>
      </c>
      <c r="AC1913" s="9">
        <f t="shared" si="4863"/>
        <v>0.40805129495633685</v>
      </c>
      <c r="AD1913" s="9">
        <f t="shared" ref="AD1913:AG1913" si="4864">AD1853+AD1868+AD1883+AD1898</f>
        <v>0.37890477388802707</v>
      </c>
      <c r="AE1913" s="9">
        <f t="shared" si="4864"/>
        <v>0.34975825281971729</v>
      </c>
      <c r="AF1913" s="9">
        <f t="shared" si="4864"/>
        <v>0.3206117317514075</v>
      </c>
      <c r="AG1913" s="9">
        <f t="shared" si="4864"/>
        <v>0.29146521068309772</v>
      </c>
      <c r="AH1913" s="9">
        <f t="shared" ref="AH1913" si="4865">AH1853+AH1868+AH1883+AH1898</f>
        <v>0.26231868961478794</v>
      </c>
      <c r="AI1913" s="9">
        <f t="shared" ref="AI1913:AM1913" si="4866">AI1853+AI1868+AI1883+AI1898</f>
        <v>0.23317216854647815</v>
      </c>
      <c r="AJ1913" s="9">
        <f t="shared" si="4866"/>
        <v>0.20402564747816837</v>
      </c>
      <c r="AK1913" s="9">
        <f t="shared" si="4866"/>
        <v>0.17487912640985862</v>
      </c>
      <c r="AL1913" s="9">
        <f t="shared" si="4866"/>
        <v>0.14573260534154886</v>
      </c>
      <c r="AM1913" s="9">
        <f t="shared" si="4866"/>
        <v>0.11658608427323909</v>
      </c>
    </row>
    <row r="1914" spans="1:39" outlineLevel="2">
      <c r="A1914" s="11">
        <f>ROW()</f>
        <v>1914</v>
      </c>
      <c r="C1914" s="6" t="s">
        <v>3</v>
      </c>
      <c r="D1914" s="39"/>
      <c r="E1914" s="39"/>
      <c r="F1914" s="39"/>
      <c r="G1914" s="39"/>
      <c r="H1914" s="39"/>
      <c r="I1914" s="39"/>
      <c r="J1914" s="39"/>
      <c r="K1914" s="39"/>
      <c r="L1914" s="39"/>
      <c r="M1914" s="39"/>
      <c r="N1914" s="39"/>
      <c r="O1914" s="39"/>
      <c r="P1914" s="39"/>
      <c r="Q1914" s="39"/>
      <c r="R1914" s="39"/>
      <c r="S1914" s="39"/>
      <c r="T1914" s="39"/>
      <c r="U1914" s="39"/>
      <c r="V1914" s="39"/>
      <c r="W1914" s="9">
        <f t="shared" ref="W1914:AC1914" si="4867">W1854+W1869+W1884+W1899</f>
        <v>3.0579326671415683</v>
      </c>
      <c r="X1914" s="9">
        <f t="shared" si="4867"/>
        <v>2.9050360337844898</v>
      </c>
      <c r="Y1914" s="9">
        <f t="shared" si="4867"/>
        <v>2.7521394004274113</v>
      </c>
      <c r="Z1914" s="9">
        <f t="shared" si="4867"/>
        <v>2.5992427670703329</v>
      </c>
      <c r="AA1914" s="9">
        <f t="shared" si="4867"/>
        <v>2.4463461337132544</v>
      </c>
      <c r="AB1914" s="9">
        <f t="shared" si="4867"/>
        <v>2.2934495003561759</v>
      </c>
      <c r="AC1914" s="9">
        <f t="shared" si="4867"/>
        <v>2.1405528669990974</v>
      </c>
      <c r="AD1914" s="9">
        <f t="shared" ref="AD1914:AG1914" si="4868">AD1854+AD1869+AD1884+AD1899</f>
        <v>1.9876562336420189</v>
      </c>
      <c r="AE1914" s="9">
        <f t="shared" si="4868"/>
        <v>1.8347596002849405</v>
      </c>
      <c r="AF1914" s="9">
        <f t="shared" si="4868"/>
        <v>1.681862966927862</v>
      </c>
      <c r="AG1914" s="9">
        <f t="shared" si="4868"/>
        <v>1.5289663335707835</v>
      </c>
      <c r="AH1914" s="9">
        <f t="shared" ref="AH1914" si="4869">AH1854+AH1869+AH1884+AH1899</f>
        <v>1.3760697002137052</v>
      </c>
      <c r="AI1914" s="9">
        <f t="shared" ref="AI1914:AM1914" si="4870">AI1854+AI1869+AI1884+AI1899</f>
        <v>1.223173066856627</v>
      </c>
      <c r="AJ1914" s="9">
        <f t="shared" si="4870"/>
        <v>1.0702764334995485</v>
      </c>
      <c r="AK1914" s="9">
        <f t="shared" si="4870"/>
        <v>0.91737980014247011</v>
      </c>
      <c r="AL1914" s="9">
        <f t="shared" si="4870"/>
        <v>0.76448316678539174</v>
      </c>
      <c r="AM1914" s="9">
        <f t="shared" si="4870"/>
        <v>0.61158653342831337</v>
      </c>
    </row>
    <row r="1915" spans="1:39" outlineLevel="2">
      <c r="A1915" s="11">
        <f>ROW()</f>
        <v>1915</v>
      </c>
      <c r="C1915" s="6" t="s">
        <v>4</v>
      </c>
      <c r="D1915" s="39"/>
      <c r="E1915" s="39"/>
      <c r="F1915" s="39"/>
      <c r="G1915" s="39"/>
      <c r="H1915" s="39"/>
      <c r="I1915" s="39"/>
      <c r="J1915" s="39"/>
      <c r="K1915" s="39"/>
      <c r="L1915" s="39"/>
      <c r="M1915" s="39"/>
      <c r="N1915" s="39"/>
      <c r="O1915" s="39"/>
      <c r="P1915" s="39"/>
      <c r="Q1915" s="39"/>
      <c r="R1915" s="39"/>
      <c r="S1915" s="39"/>
      <c r="T1915" s="39"/>
      <c r="U1915" s="39"/>
      <c r="V1915" s="39"/>
      <c r="W1915" s="9">
        <f t="shared" ref="W1915:AC1915" si="4871">W1855+W1870+W1885+W1900</f>
        <v>1.1986972768811694</v>
      </c>
      <c r="X1915" s="9">
        <f t="shared" si="4871"/>
        <v>1.1187841250890915</v>
      </c>
      <c r="Y1915" s="9">
        <f t="shared" si="4871"/>
        <v>1.0388709732970136</v>
      </c>
      <c r="Z1915" s="9">
        <f t="shared" si="4871"/>
        <v>0.95895782150493569</v>
      </c>
      <c r="AA1915" s="9">
        <f t="shared" si="4871"/>
        <v>0.87904466971285777</v>
      </c>
      <c r="AB1915" s="9">
        <f t="shared" si="4871"/>
        <v>0.79913151792077985</v>
      </c>
      <c r="AC1915" s="9">
        <f t="shared" si="4871"/>
        <v>0.71921836612870182</v>
      </c>
      <c r="AD1915" s="9">
        <f t="shared" ref="AD1915:AG1915" si="4872">AD1855+AD1870+AD1885+AD1900</f>
        <v>0.63930521433662379</v>
      </c>
      <c r="AE1915" s="9">
        <f t="shared" si="4872"/>
        <v>0.55939206254454588</v>
      </c>
      <c r="AF1915" s="9">
        <f t="shared" si="4872"/>
        <v>0.4794789107524679</v>
      </c>
      <c r="AG1915" s="9">
        <f t="shared" si="4872"/>
        <v>0.39956575896038993</v>
      </c>
      <c r="AH1915" s="9">
        <f t="shared" ref="AH1915" si="4873">AH1855+AH1870+AH1885+AH1900</f>
        <v>0.31965260716831195</v>
      </c>
      <c r="AI1915" s="9">
        <f t="shared" ref="AI1915:AM1915" si="4874">AI1855+AI1870+AI1885+AI1900</f>
        <v>0.23973945537623398</v>
      </c>
      <c r="AJ1915" s="9">
        <f t="shared" si="4874"/>
        <v>0.159826303584156</v>
      </c>
      <c r="AK1915" s="9">
        <f t="shared" si="4874"/>
        <v>7.9913151792078002E-2</v>
      </c>
      <c r="AL1915" s="9">
        <f t="shared" si="4874"/>
        <v>0</v>
      </c>
      <c r="AM1915" s="9">
        <f t="shared" si="4874"/>
        <v>0</v>
      </c>
    </row>
    <row r="1916" spans="1:39" outlineLevel="2">
      <c r="A1916" s="11">
        <f>ROW()</f>
        <v>1916</v>
      </c>
      <c r="C1916" s="6" t="s">
        <v>5</v>
      </c>
      <c r="D1916" s="39"/>
      <c r="E1916" s="39"/>
      <c r="F1916" s="39"/>
      <c r="G1916" s="39"/>
      <c r="H1916" s="39"/>
      <c r="I1916" s="39"/>
      <c r="J1916" s="39"/>
      <c r="K1916" s="39"/>
      <c r="L1916" s="39"/>
      <c r="M1916" s="39"/>
      <c r="N1916" s="39"/>
      <c r="O1916" s="39"/>
      <c r="P1916" s="39"/>
      <c r="Q1916" s="39"/>
      <c r="R1916" s="39"/>
      <c r="S1916" s="39"/>
      <c r="T1916" s="39"/>
      <c r="U1916" s="39"/>
      <c r="V1916" s="39"/>
      <c r="W1916" s="9">
        <f t="shared" ref="W1916:AC1916" si="4875">W1856+W1871+W1886+W1901</f>
        <v>7.4665115184499751</v>
      </c>
      <c r="X1916" s="9">
        <f t="shared" si="4875"/>
        <v>7.0931859425274766</v>
      </c>
      <c r="Y1916" s="9">
        <f t="shared" si="4875"/>
        <v>6.7198603666049781</v>
      </c>
      <c r="Z1916" s="9">
        <f t="shared" si="4875"/>
        <v>6.3465347906824796</v>
      </c>
      <c r="AA1916" s="9">
        <f t="shared" si="4875"/>
        <v>5.9732092147599811</v>
      </c>
      <c r="AB1916" s="9">
        <f t="shared" si="4875"/>
        <v>5.5998836388374826</v>
      </c>
      <c r="AC1916" s="9">
        <f t="shared" si="4875"/>
        <v>5.2265580629149841</v>
      </c>
      <c r="AD1916" s="9">
        <f t="shared" ref="AD1916:AG1916" si="4876">AD1856+AD1871+AD1886+AD1901</f>
        <v>4.8532324869924857</v>
      </c>
      <c r="AE1916" s="9">
        <f t="shared" si="4876"/>
        <v>4.4799069110699872</v>
      </c>
      <c r="AF1916" s="9">
        <f t="shared" si="4876"/>
        <v>4.1065813351474887</v>
      </c>
      <c r="AG1916" s="9">
        <f t="shared" si="4876"/>
        <v>3.7332557592249898</v>
      </c>
      <c r="AH1916" s="9">
        <f t="shared" ref="AH1916" si="4877">AH1856+AH1871+AH1886+AH1901</f>
        <v>3.3599301833024908</v>
      </c>
      <c r="AI1916" s="9">
        <f t="shared" ref="AI1916:AM1916" si="4878">AI1856+AI1871+AI1886+AI1901</f>
        <v>2.9866046073799919</v>
      </c>
      <c r="AJ1916" s="9">
        <f t="shared" si="4878"/>
        <v>2.613279031457493</v>
      </c>
      <c r="AK1916" s="9">
        <f t="shared" si="4878"/>
        <v>2.239953455534994</v>
      </c>
      <c r="AL1916" s="9">
        <f t="shared" si="4878"/>
        <v>1.8666278796124951</v>
      </c>
      <c r="AM1916" s="9">
        <f t="shared" si="4878"/>
        <v>1.4933023036899962</v>
      </c>
    </row>
    <row r="1917" spans="1:39" outlineLevel="2">
      <c r="A1917" s="11">
        <f>ROW()</f>
        <v>1917</v>
      </c>
      <c r="C1917" s="6" t="s">
        <v>473</v>
      </c>
      <c r="D1917" s="39"/>
      <c r="E1917" s="39"/>
      <c r="F1917" s="39"/>
      <c r="G1917" s="39"/>
      <c r="H1917" s="39"/>
      <c r="I1917" s="39"/>
      <c r="J1917" s="39"/>
      <c r="K1917" s="39"/>
      <c r="L1917" s="39"/>
      <c r="M1917" s="39"/>
      <c r="N1917" s="39"/>
      <c r="O1917" s="39"/>
      <c r="P1917" s="39"/>
      <c r="Q1917" s="39"/>
      <c r="R1917" s="39"/>
      <c r="S1917" s="39"/>
      <c r="T1917" s="39"/>
      <c r="U1917" s="39"/>
      <c r="V1917" s="39"/>
      <c r="W1917" s="9">
        <f t="shared" ref="W1917:AG1917" si="4879">W1857+W1872+W1887+W1902</f>
        <v>0</v>
      </c>
      <c r="X1917" s="9">
        <f t="shared" si="4879"/>
        <v>0</v>
      </c>
      <c r="Y1917" s="9">
        <f t="shared" si="4879"/>
        <v>0</v>
      </c>
      <c r="Z1917" s="9">
        <f t="shared" si="4879"/>
        <v>0</v>
      </c>
      <c r="AA1917" s="9">
        <f t="shared" si="4879"/>
        <v>0</v>
      </c>
      <c r="AB1917" s="9">
        <f t="shared" si="4879"/>
        <v>0</v>
      </c>
      <c r="AC1917" s="9">
        <f t="shared" si="4879"/>
        <v>0</v>
      </c>
      <c r="AD1917" s="9">
        <f t="shared" si="4879"/>
        <v>0</v>
      </c>
      <c r="AE1917" s="9">
        <f t="shared" si="4879"/>
        <v>0</v>
      </c>
      <c r="AF1917" s="9">
        <f t="shared" si="4879"/>
        <v>0</v>
      </c>
      <c r="AG1917" s="9">
        <f t="shared" si="4879"/>
        <v>0</v>
      </c>
      <c r="AH1917" s="9">
        <f t="shared" ref="AH1917" si="4880">AH1857+AH1872+AH1887+AH1902</f>
        <v>0</v>
      </c>
      <c r="AI1917" s="9">
        <f t="shared" ref="AI1917:AM1917" si="4881">AI1857+AI1872+AI1887+AI1902</f>
        <v>0</v>
      </c>
      <c r="AJ1917" s="9">
        <f t="shared" si="4881"/>
        <v>0</v>
      </c>
      <c r="AK1917" s="9">
        <f t="shared" si="4881"/>
        <v>0</v>
      </c>
      <c r="AL1917" s="9">
        <f t="shared" si="4881"/>
        <v>0</v>
      </c>
      <c r="AM1917" s="9">
        <f t="shared" si="4881"/>
        <v>0</v>
      </c>
    </row>
    <row r="1918" spans="1:39" outlineLevel="2">
      <c r="A1918" s="11">
        <f>ROW()</f>
        <v>1918</v>
      </c>
      <c r="C1918" s="6" t="s">
        <v>474</v>
      </c>
      <c r="D1918" s="39"/>
      <c r="E1918" s="39"/>
      <c r="F1918" s="39"/>
      <c r="G1918" s="39"/>
      <c r="H1918" s="39"/>
      <c r="I1918" s="39"/>
      <c r="J1918" s="39"/>
      <c r="K1918" s="39"/>
      <c r="L1918" s="39"/>
      <c r="M1918" s="39"/>
      <c r="N1918" s="39"/>
      <c r="O1918" s="39"/>
      <c r="P1918" s="39"/>
      <c r="Q1918" s="39"/>
      <c r="R1918" s="39"/>
      <c r="S1918" s="39"/>
      <c r="T1918" s="39"/>
      <c r="U1918" s="39"/>
      <c r="V1918" s="39"/>
      <c r="W1918" s="9">
        <f t="shared" ref="W1918:AG1918" si="4882">W1858+W1873+W1888+W1903</f>
        <v>0</v>
      </c>
      <c r="X1918" s="9">
        <f t="shared" si="4882"/>
        <v>0</v>
      </c>
      <c r="Y1918" s="9">
        <f t="shared" si="4882"/>
        <v>0</v>
      </c>
      <c r="Z1918" s="9">
        <f t="shared" si="4882"/>
        <v>0</v>
      </c>
      <c r="AA1918" s="9">
        <f t="shared" si="4882"/>
        <v>0</v>
      </c>
      <c r="AB1918" s="9">
        <f t="shared" si="4882"/>
        <v>0</v>
      </c>
      <c r="AC1918" s="9">
        <f t="shared" si="4882"/>
        <v>0</v>
      </c>
      <c r="AD1918" s="9">
        <f t="shared" si="4882"/>
        <v>0</v>
      </c>
      <c r="AE1918" s="9">
        <f t="shared" si="4882"/>
        <v>0</v>
      </c>
      <c r="AF1918" s="9">
        <f t="shared" si="4882"/>
        <v>0</v>
      </c>
      <c r="AG1918" s="9">
        <f t="shared" si="4882"/>
        <v>0</v>
      </c>
      <c r="AH1918" s="9">
        <f t="shared" ref="AH1918" si="4883">AH1858+AH1873+AH1888+AH1903</f>
        <v>0</v>
      </c>
      <c r="AI1918" s="9">
        <f t="shared" ref="AI1918:AM1918" si="4884">AI1858+AI1873+AI1888+AI1903</f>
        <v>0</v>
      </c>
      <c r="AJ1918" s="9">
        <f t="shared" si="4884"/>
        <v>0</v>
      </c>
      <c r="AK1918" s="9">
        <f t="shared" si="4884"/>
        <v>0</v>
      </c>
      <c r="AL1918" s="9">
        <f t="shared" si="4884"/>
        <v>0</v>
      </c>
      <c r="AM1918" s="9">
        <f t="shared" si="4884"/>
        <v>0</v>
      </c>
    </row>
    <row r="1919" spans="1:39" outlineLevel="2">
      <c r="A1919" s="11">
        <f>ROW()</f>
        <v>1919</v>
      </c>
      <c r="C1919" s="6" t="s">
        <v>477</v>
      </c>
      <c r="D1919" s="39"/>
      <c r="E1919" s="39"/>
      <c r="F1919" s="39"/>
      <c r="G1919" s="39"/>
      <c r="H1919" s="39"/>
      <c r="I1919" s="39"/>
      <c r="J1919" s="39"/>
      <c r="K1919" s="39"/>
      <c r="L1919" s="39"/>
      <c r="M1919" s="39"/>
      <c r="N1919" s="39"/>
      <c r="O1919" s="39"/>
      <c r="P1919" s="39"/>
      <c r="Q1919" s="39"/>
      <c r="R1919" s="39"/>
      <c r="S1919" s="39"/>
      <c r="T1919" s="39"/>
      <c r="U1919" s="39"/>
      <c r="V1919" s="39"/>
      <c r="W1919" s="9">
        <f t="shared" ref="W1919:AG1919" si="4885">W1859+W1874+W1889+W1904</f>
        <v>0</v>
      </c>
      <c r="X1919" s="9">
        <f t="shared" si="4885"/>
        <v>0</v>
      </c>
      <c r="Y1919" s="9">
        <f t="shared" si="4885"/>
        <v>0</v>
      </c>
      <c r="Z1919" s="9">
        <f t="shared" si="4885"/>
        <v>0</v>
      </c>
      <c r="AA1919" s="9">
        <f t="shared" si="4885"/>
        <v>0</v>
      </c>
      <c r="AB1919" s="9">
        <f t="shared" si="4885"/>
        <v>0</v>
      </c>
      <c r="AC1919" s="9">
        <f t="shared" si="4885"/>
        <v>0</v>
      </c>
      <c r="AD1919" s="9">
        <f t="shared" si="4885"/>
        <v>0</v>
      </c>
      <c r="AE1919" s="9">
        <f t="shared" si="4885"/>
        <v>0</v>
      </c>
      <c r="AF1919" s="9">
        <f t="shared" si="4885"/>
        <v>0</v>
      </c>
      <c r="AG1919" s="9">
        <f t="shared" si="4885"/>
        <v>0</v>
      </c>
      <c r="AH1919" s="9">
        <f t="shared" ref="AH1919" si="4886">AH1859+AH1874+AH1889+AH1904</f>
        <v>0</v>
      </c>
      <c r="AI1919" s="9">
        <f t="shared" ref="AI1919:AM1919" si="4887">AI1859+AI1874+AI1889+AI1904</f>
        <v>0</v>
      </c>
      <c r="AJ1919" s="9">
        <f t="shared" si="4887"/>
        <v>0</v>
      </c>
      <c r="AK1919" s="9">
        <f t="shared" si="4887"/>
        <v>0</v>
      </c>
      <c r="AL1919" s="9">
        <f t="shared" si="4887"/>
        <v>0</v>
      </c>
      <c r="AM1919" s="9">
        <f t="shared" si="4887"/>
        <v>0</v>
      </c>
    </row>
    <row r="1920" spans="1:39" outlineLevel="2">
      <c r="A1920" s="11">
        <f>ROW()</f>
        <v>1920</v>
      </c>
      <c r="C1920" s="6" t="s">
        <v>511</v>
      </c>
      <c r="D1920" s="39"/>
      <c r="E1920" s="39"/>
      <c r="F1920" s="39"/>
      <c r="G1920" s="39"/>
      <c r="H1920" s="39"/>
      <c r="I1920" s="39"/>
      <c r="J1920" s="39"/>
      <c r="K1920" s="39"/>
      <c r="L1920" s="39"/>
      <c r="M1920" s="39"/>
      <c r="N1920" s="39"/>
      <c r="O1920" s="39"/>
      <c r="P1920" s="39"/>
      <c r="Q1920" s="39"/>
      <c r="R1920" s="39"/>
      <c r="S1920" s="39"/>
      <c r="T1920" s="39"/>
      <c r="U1920" s="39"/>
      <c r="V1920" s="39"/>
      <c r="W1920" s="9">
        <f t="shared" ref="W1920:AM1920" si="4888">W1860+W1875+W1890+W1905</f>
        <v>8.5830739324944585E-3</v>
      </c>
      <c r="X1920" s="9">
        <f t="shared" si="4888"/>
        <v>8.1539202358697355E-3</v>
      </c>
      <c r="Y1920" s="9">
        <f t="shared" si="4888"/>
        <v>7.7247665392450125E-3</v>
      </c>
      <c r="Z1920" s="9">
        <f t="shared" si="4888"/>
        <v>7.2956128426202894E-3</v>
      </c>
      <c r="AA1920" s="9">
        <f t="shared" si="4888"/>
        <v>6.8664591459955664E-3</v>
      </c>
      <c r="AB1920" s="9">
        <f t="shared" si="4888"/>
        <v>6.4373054493708434E-3</v>
      </c>
      <c r="AC1920" s="9">
        <f t="shared" si="4888"/>
        <v>6.0081517527461204E-3</v>
      </c>
      <c r="AD1920" s="9">
        <f t="shared" si="4888"/>
        <v>5.5789980561213974E-3</v>
      </c>
      <c r="AE1920" s="9">
        <f t="shared" si="4888"/>
        <v>5.1498443594966744E-3</v>
      </c>
      <c r="AF1920" s="9">
        <f t="shared" si="4888"/>
        <v>4.7206906628719514E-3</v>
      </c>
      <c r="AG1920" s="9">
        <f t="shared" si="4888"/>
        <v>4.2915369662472284E-3</v>
      </c>
      <c r="AH1920" s="9">
        <f t="shared" si="4888"/>
        <v>3.8623832696225054E-3</v>
      </c>
      <c r="AI1920" s="9">
        <f t="shared" si="4888"/>
        <v>3.4332295729977824E-3</v>
      </c>
      <c r="AJ1920" s="9">
        <f t="shared" si="4888"/>
        <v>3.0040758763730593E-3</v>
      </c>
      <c r="AK1920" s="9">
        <f t="shared" si="4888"/>
        <v>2.5749221797483368E-3</v>
      </c>
      <c r="AL1920" s="9">
        <f t="shared" si="4888"/>
        <v>2.1457684831236142E-3</v>
      </c>
      <c r="AM1920" s="9">
        <f t="shared" si="4888"/>
        <v>1.7166147864988914E-3</v>
      </c>
    </row>
    <row r="1921" spans="1:39" outlineLevel="2">
      <c r="A1921" s="11">
        <f>ROW()</f>
        <v>1921</v>
      </c>
      <c r="C1921" s="6" t="s">
        <v>655</v>
      </c>
      <c r="D1921" s="39"/>
      <c r="E1921" s="39"/>
      <c r="F1921" s="39"/>
      <c r="G1921" s="39"/>
      <c r="H1921" s="39"/>
      <c r="I1921" s="39"/>
      <c r="J1921" s="39"/>
      <c r="K1921" s="39"/>
      <c r="L1921" s="39"/>
      <c r="M1921" s="39"/>
      <c r="N1921" s="39"/>
      <c r="O1921" s="39"/>
      <c r="P1921" s="39"/>
      <c r="Q1921" s="39"/>
      <c r="R1921" s="39"/>
      <c r="S1921" s="39"/>
      <c r="T1921" s="39"/>
      <c r="U1921" s="39"/>
      <c r="V1921" s="39"/>
      <c r="W1921" s="9">
        <f t="shared" ref="W1921:AM1921" si="4889">W1861+W1876+W1891+W1906</f>
        <v>0</v>
      </c>
      <c r="X1921" s="9">
        <f t="shared" si="4889"/>
        <v>0</v>
      </c>
      <c r="Y1921" s="9">
        <f t="shared" si="4889"/>
        <v>0</v>
      </c>
      <c r="Z1921" s="9">
        <f t="shared" si="4889"/>
        <v>0</v>
      </c>
      <c r="AA1921" s="9">
        <f t="shared" si="4889"/>
        <v>0</v>
      </c>
      <c r="AB1921" s="9">
        <f t="shared" si="4889"/>
        <v>0</v>
      </c>
      <c r="AC1921" s="9">
        <f t="shared" si="4889"/>
        <v>0</v>
      </c>
      <c r="AD1921" s="9">
        <f t="shared" si="4889"/>
        <v>0</v>
      </c>
      <c r="AE1921" s="9">
        <f t="shared" si="4889"/>
        <v>0</v>
      </c>
      <c r="AF1921" s="9">
        <f t="shared" si="4889"/>
        <v>0</v>
      </c>
      <c r="AG1921" s="9">
        <f t="shared" si="4889"/>
        <v>0</v>
      </c>
      <c r="AH1921" s="9">
        <f t="shared" si="4889"/>
        <v>0</v>
      </c>
      <c r="AI1921" s="9">
        <f t="shared" si="4889"/>
        <v>0</v>
      </c>
      <c r="AJ1921" s="9">
        <f t="shared" si="4889"/>
        <v>0</v>
      </c>
      <c r="AK1921" s="9">
        <f t="shared" si="4889"/>
        <v>0</v>
      </c>
      <c r="AL1921" s="9">
        <f t="shared" si="4889"/>
        <v>0</v>
      </c>
      <c r="AM1921" s="9">
        <f t="shared" si="4889"/>
        <v>0</v>
      </c>
    </row>
    <row r="1922" spans="1:39" outlineLevel="2">
      <c r="A1922" s="11">
        <f>ROW()</f>
        <v>1922</v>
      </c>
      <c r="C1922" s="6" t="s">
        <v>656</v>
      </c>
      <c r="D1922" s="39"/>
      <c r="E1922" s="39"/>
      <c r="F1922" s="39"/>
      <c r="G1922" s="39"/>
      <c r="H1922" s="39"/>
      <c r="I1922" s="39"/>
      <c r="J1922" s="39"/>
      <c r="K1922" s="39"/>
      <c r="L1922" s="39"/>
      <c r="M1922" s="39"/>
      <c r="N1922" s="39"/>
      <c r="O1922" s="39"/>
      <c r="P1922" s="39"/>
      <c r="Q1922" s="39"/>
      <c r="R1922" s="39"/>
      <c r="S1922" s="39"/>
      <c r="T1922" s="39"/>
      <c r="U1922" s="39"/>
      <c r="V1922" s="3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</row>
    <row r="1923" spans="1:39" outlineLevel="2">
      <c r="A1923" s="11">
        <f>ROW()</f>
        <v>1923</v>
      </c>
      <c r="C1923" s="6" t="s">
        <v>667</v>
      </c>
      <c r="D1923" s="39"/>
      <c r="E1923" s="39"/>
      <c r="F1923" s="39"/>
      <c r="G1923" s="39"/>
      <c r="H1923" s="39"/>
      <c r="I1923" s="39"/>
      <c r="J1923" s="39"/>
      <c r="K1923" s="39"/>
      <c r="L1923" s="39"/>
      <c r="M1923" s="39"/>
      <c r="N1923" s="39"/>
      <c r="O1923" s="39"/>
      <c r="P1923" s="39"/>
      <c r="Q1923" s="39"/>
      <c r="R1923" s="39"/>
      <c r="S1923" s="39"/>
      <c r="T1923" s="39"/>
      <c r="U1923" s="39"/>
      <c r="V1923" s="3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</row>
    <row r="1924" spans="1:39" outlineLevel="2">
      <c r="A1924" s="11">
        <f>ROW()</f>
        <v>1924</v>
      </c>
      <c r="C1924" s="6" t="s">
        <v>212</v>
      </c>
      <c r="D1924" s="39"/>
      <c r="E1924" s="39"/>
      <c r="F1924" s="39"/>
      <c r="G1924" s="39"/>
      <c r="H1924" s="39"/>
      <c r="I1924" s="39"/>
      <c r="J1924" s="39"/>
      <c r="K1924" s="39"/>
      <c r="L1924" s="39"/>
      <c r="M1924" s="39"/>
      <c r="N1924" s="39"/>
      <c r="O1924" s="39"/>
      <c r="P1924" s="39"/>
      <c r="Q1924" s="39"/>
      <c r="R1924" s="39"/>
      <c r="S1924" s="39"/>
      <c r="T1924" s="39"/>
      <c r="U1924" s="39"/>
      <c r="V1924" s="39"/>
      <c r="W1924" s="9">
        <f t="shared" ref="W1924:AC1924" si="4890">W1864+W1879+W1894+W1909</f>
        <v>5.9802596459833856E-4</v>
      </c>
      <c r="X1924" s="9">
        <f t="shared" si="4890"/>
        <v>5.9802596459833856E-4</v>
      </c>
      <c r="Y1924" s="9">
        <f t="shared" si="4890"/>
        <v>5.9802596459833856E-4</v>
      </c>
      <c r="Z1924" s="9">
        <f t="shared" si="4890"/>
        <v>5.9802596459833856E-4</v>
      </c>
      <c r="AA1924" s="9">
        <f t="shared" si="4890"/>
        <v>5.9802596459833856E-4</v>
      </c>
      <c r="AB1924" s="9">
        <f t="shared" si="4890"/>
        <v>5.9802596459833856E-4</v>
      </c>
      <c r="AC1924" s="9">
        <f t="shared" si="4890"/>
        <v>5.9802596459833856E-4</v>
      </c>
      <c r="AD1924" s="9">
        <f t="shared" ref="AD1924:AM1924" si="4891">AD1864+AD1879+AD1894+AD1909</f>
        <v>5.9802596459833856E-4</v>
      </c>
      <c r="AE1924" s="9">
        <f t="shared" si="4891"/>
        <v>5.9802596459833856E-4</v>
      </c>
      <c r="AF1924" s="9">
        <f t="shared" si="4891"/>
        <v>5.9802596459833856E-4</v>
      </c>
      <c r="AG1924" s="9">
        <f t="shared" si="4891"/>
        <v>5.9802596459833856E-4</v>
      </c>
      <c r="AH1924" s="9">
        <f t="shared" ref="AH1924" si="4892">AH1864+AH1879+AH1894+AH1909</f>
        <v>5.9802596459833856E-4</v>
      </c>
      <c r="AI1924" s="9">
        <f t="shared" si="4891"/>
        <v>5.9802596459833856E-4</v>
      </c>
      <c r="AJ1924" s="9">
        <f t="shared" si="4891"/>
        <v>5.9802596459833856E-4</v>
      </c>
      <c r="AK1924" s="9">
        <f t="shared" si="4891"/>
        <v>5.9802596459833856E-4</v>
      </c>
      <c r="AL1924" s="9">
        <f t="shared" si="4891"/>
        <v>5.9802596459833856E-4</v>
      </c>
      <c r="AM1924" s="9">
        <f t="shared" si="4891"/>
        <v>5.9802596459833856E-4</v>
      </c>
    </row>
    <row r="1925" spans="1:39" outlineLevel="2">
      <c r="A1925" s="11">
        <f>ROW()</f>
        <v>1925</v>
      </c>
      <c r="C1925" s="30" t="s">
        <v>362</v>
      </c>
      <c r="D1925" s="90"/>
      <c r="E1925" s="90"/>
      <c r="F1925" s="90"/>
      <c r="G1925" s="90"/>
      <c r="H1925" s="90"/>
      <c r="I1925" s="90"/>
      <c r="J1925" s="90"/>
      <c r="K1925" s="90"/>
      <c r="L1925" s="90"/>
      <c r="M1925" s="90"/>
      <c r="N1925" s="90"/>
      <c r="O1925" s="90"/>
      <c r="P1925" s="90"/>
      <c r="Q1925" s="90"/>
      <c r="R1925" s="90"/>
      <c r="S1925" s="90"/>
      <c r="T1925" s="90"/>
      <c r="U1925" s="90"/>
      <c r="V1925" s="90"/>
      <c r="W1925" s="15">
        <f t="shared" ref="W1925:AC1925" si="4893">W1865+W1880+W1895+W1910</f>
        <v>0</v>
      </c>
      <c r="X1925" s="15">
        <f t="shared" si="4893"/>
        <v>0</v>
      </c>
      <c r="Y1925" s="15">
        <f t="shared" si="4893"/>
        <v>0</v>
      </c>
      <c r="Z1925" s="15">
        <f t="shared" si="4893"/>
        <v>0</v>
      </c>
      <c r="AA1925" s="15">
        <f t="shared" si="4893"/>
        <v>0</v>
      </c>
      <c r="AB1925" s="15">
        <f t="shared" si="4893"/>
        <v>0</v>
      </c>
      <c r="AC1925" s="15">
        <f t="shared" si="4893"/>
        <v>0</v>
      </c>
      <c r="AD1925" s="15">
        <f t="shared" ref="AD1925:AM1925" si="4894">AD1865+AD1880+AD1895+AD1910</f>
        <v>0</v>
      </c>
      <c r="AE1925" s="15">
        <f t="shared" si="4894"/>
        <v>0</v>
      </c>
      <c r="AF1925" s="15">
        <f t="shared" si="4894"/>
        <v>0</v>
      </c>
      <c r="AG1925" s="15">
        <f t="shared" si="4894"/>
        <v>0</v>
      </c>
      <c r="AH1925" s="15">
        <f t="shared" ref="AH1925" si="4895">AH1865+AH1880+AH1895+AH1910</f>
        <v>0</v>
      </c>
      <c r="AI1925" s="15">
        <f t="shared" si="4894"/>
        <v>0</v>
      </c>
      <c r="AJ1925" s="15">
        <f t="shared" si="4894"/>
        <v>0</v>
      </c>
      <c r="AK1925" s="15">
        <f t="shared" si="4894"/>
        <v>0</v>
      </c>
      <c r="AL1925" s="15">
        <f t="shared" si="4894"/>
        <v>0</v>
      </c>
      <c r="AM1925" s="15">
        <f t="shared" si="4894"/>
        <v>0</v>
      </c>
    </row>
    <row r="1926" spans="1:39" outlineLevel="2">
      <c r="A1926" s="11">
        <f>ROW()</f>
        <v>1926</v>
      </c>
      <c r="C1926" s="6" t="s">
        <v>1</v>
      </c>
      <c r="D1926" s="39"/>
      <c r="E1926" s="39"/>
      <c r="F1926" s="39"/>
      <c r="G1926" s="39"/>
      <c r="H1926" s="39"/>
      <c r="I1926" s="39"/>
      <c r="J1926" s="39"/>
      <c r="K1926" s="39"/>
      <c r="L1926" s="39"/>
      <c r="M1926" s="39"/>
      <c r="N1926" s="39"/>
      <c r="O1926" s="39"/>
      <c r="P1926" s="39"/>
      <c r="Q1926" s="39"/>
      <c r="R1926" s="39"/>
      <c r="S1926" s="39"/>
      <c r="T1926" s="39"/>
      <c r="U1926" s="39"/>
      <c r="V1926" s="39"/>
      <c r="W1926" s="9">
        <f t="shared" ref="W1926:X1926" si="4896">SUM(W1913:W1925)</f>
        <v>12.315252983735999</v>
      </c>
      <c r="X1926" s="9">
        <f t="shared" si="4896"/>
        <v>11.679541947899411</v>
      </c>
      <c r="Y1926" s="9">
        <f t="shared" ref="Y1926" si="4897">SUM(Y1913:Y1925)</f>
        <v>11.043830912062822</v>
      </c>
      <c r="Z1926" s="9">
        <f t="shared" ref="Z1926" si="4898">SUM(Z1913:Z1925)</f>
        <v>10.408119876226232</v>
      </c>
      <c r="AA1926" s="9">
        <f t="shared" ref="AA1926" si="4899">SUM(AA1913:AA1925)</f>
        <v>9.7724088403896427</v>
      </c>
      <c r="AB1926" s="9">
        <f t="shared" ref="AB1926" si="4900">SUM(AB1913:AB1925)</f>
        <v>9.1366978045530534</v>
      </c>
      <c r="AC1926" s="9">
        <f t="shared" ref="AC1926:AG1926" si="4901">SUM(AC1913:AC1925)</f>
        <v>8.500986768716464</v>
      </c>
      <c r="AD1926" s="9">
        <f t="shared" si="4901"/>
        <v>7.8652757328798755</v>
      </c>
      <c r="AE1926" s="9">
        <f t="shared" si="4901"/>
        <v>7.2295646970432852</v>
      </c>
      <c r="AF1926" s="9">
        <f t="shared" si="4901"/>
        <v>6.5938536612066967</v>
      </c>
      <c r="AG1926" s="9">
        <f t="shared" si="4901"/>
        <v>5.9581426253701064</v>
      </c>
      <c r="AH1926" s="9">
        <f t="shared" ref="AH1926" si="4902">SUM(AH1913:AH1925)</f>
        <v>5.3224315895335161</v>
      </c>
      <c r="AI1926" s="9">
        <f t="shared" ref="AI1926:AM1926" si="4903">SUM(AI1913:AI1925)</f>
        <v>4.6867205536969276</v>
      </c>
      <c r="AJ1926" s="9">
        <f t="shared" si="4903"/>
        <v>4.0510095178603382</v>
      </c>
      <c r="AK1926" s="9">
        <f t="shared" si="4903"/>
        <v>3.4152984820237471</v>
      </c>
      <c r="AL1926" s="9">
        <f t="shared" si="4903"/>
        <v>2.7795874461871573</v>
      </c>
      <c r="AM1926" s="9">
        <f t="shared" si="4903"/>
        <v>2.2237895621426458</v>
      </c>
    </row>
    <row r="1927" spans="1:39" outlineLevel="3">
      <c r="A1927" s="11">
        <f>ROW()</f>
        <v>1927</v>
      </c>
      <c r="B1927" s="343" t="s">
        <v>658</v>
      </c>
      <c r="D1927" s="39"/>
      <c r="E1927" s="39"/>
      <c r="F1927" s="39"/>
      <c r="G1927" s="39"/>
      <c r="H1927" s="39"/>
      <c r="I1927" s="39"/>
      <c r="J1927" s="39"/>
      <c r="K1927" s="39"/>
      <c r="L1927" s="39"/>
      <c r="M1927" s="39"/>
      <c r="N1927" s="39"/>
      <c r="O1927" s="39"/>
      <c r="P1927" s="39"/>
      <c r="Q1927" s="39"/>
      <c r="R1927" s="39"/>
      <c r="S1927" s="39"/>
      <c r="T1927" s="39"/>
      <c r="U1927" s="39"/>
      <c r="V1927" s="39"/>
      <c r="W1927" s="39"/>
      <c r="X1927" s="39"/>
      <c r="Y1927" s="39"/>
      <c r="Z1927" s="39"/>
      <c r="AA1927" s="39"/>
      <c r="AB1927" s="39"/>
      <c r="AC1927" s="39"/>
      <c r="AD1927" s="39"/>
      <c r="AE1927" s="39"/>
      <c r="AF1927" s="39"/>
      <c r="AG1927" s="39"/>
      <c r="AH1927" s="39"/>
      <c r="AI1927" s="39"/>
      <c r="AJ1927" s="39"/>
      <c r="AK1927" s="39"/>
      <c r="AL1927" s="39"/>
      <c r="AM1927" s="39"/>
    </row>
    <row r="1928" spans="1:39" outlineLevel="3">
      <c r="A1928" s="11">
        <f>ROW()</f>
        <v>1928</v>
      </c>
      <c r="C1928" s="6" t="s">
        <v>2</v>
      </c>
      <c r="D1928" s="39"/>
      <c r="E1928" s="39"/>
      <c r="F1928" s="39"/>
      <c r="G1928" s="39"/>
      <c r="H1928" s="39"/>
      <c r="I1928" s="39"/>
      <c r="J1928" s="39"/>
      <c r="K1928" s="39"/>
      <c r="L1928" s="39"/>
      <c r="M1928" s="39"/>
      <c r="N1928" s="39"/>
      <c r="O1928" s="39"/>
      <c r="P1928" s="39"/>
      <c r="Q1928" s="39"/>
      <c r="R1928" s="39"/>
      <c r="S1928" s="9"/>
      <c r="T1928" s="39"/>
      <c r="U1928" s="39"/>
      <c r="V1928" s="39"/>
      <c r="W1928" s="39"/>
      <c r="X1928" s="9"/>
      <c r="Y1928" s="39"/>
      <c r="Z1928" s="39"/>
      <c r="AA1928" s="39"/>
      <c r="AB1928" s="39"/>
      <c r="AC1928" s="39"/>
      <c r="AD1928" s="39"/>
      <c r="AE1928" s="39"/>
      <c r="AF1928" s="39"/>
      <c r="AG1928" s="39"/>
      <c r="AH1928" s="39"/>
      <c r="AI1928" s="39"/>
      <c r="AJ1928" s="39"/>
      <c r="AK1928" s="39"/>
      <c r="AL1928" s="39"/>
      <c r="AM1928" s="39"/>
    </row>
    <row r="1929" spans="1:39" outlineLevel="3">
      <c r="A1929" s="11">
        <f>ROW()</f>
        <v>1929</v>
      </c>
      <c r="C1929" s="6" t="s">
        <v>3</v>
      </c>
      <c r="D1929" s="39"/>
      <c r="E1929" s="39"/>
      <c r="F1929" s="39"/>
      <c r="G1929" s="39"/>
      <c r="H1929" s="39"/>
      <c r="I1929" s="39"/>
      <c r="J1929" s="39"/>
      <c r="K1929" s="39"/>
      <c r="L1929" s="39"/>
      <c r="M1929" s="39"/>
      <c r="N1929" s="39"/>
      <c r="O1929" s="39"/>
      <c r="P1929" s="39"/>
      <c r="Q1929" s="39"/>
      <c r="R1929" s="39"/>
      <c r="S1929" s="9"/>
      <c r="T1929" s="39"/>
      <c r="U1929" s="39"/>
      <c r="V1929" s="39"/>
      <c r="W1929" s="39"/>
      <c r="X1929" s="9"/>
      <c r="Y1929" s="39"/>
      <c r="Z1929" s="39"/>
      <c r="AA1929" s="39"/>
      <c r="AB1929" s="39"/>
      <c r="AC1929" s="39"/>
      <c r="AD1929" s="39"/>
      <c r="AE1929" s="39"/>
      <c r="AF1929" s="39"/>
      <c r="AG1929" s="39"/>
      <c r="AH1929" s="39"/>
      <c r="AI1929" s="39"/>
      <c r="AJ1929" s="39"/>
      <c r="AK1929" s="39"/>
      <c r="AL1929" s="39"/>
      <c r="AM1929" s="39"/>
    </row>
    <row r="1930" spans="1:39" outlineLevel="3">
      <c r="A1930" s="11">
        <f>ROW()</f>
        <v>1930</v>
      </c>
      <c r="C1930" s="6" t="s">
        <v>4</v>
      </c>
      <c r="D1930" s="39"/>
      <c r="E1930" s="39"/>
      <c r="F1930" s="39"/>
      <c r="G1930" s="39"/>
      <c r="H1930" s="39"/>
      <c r="I1930" s="39"/>
      <c r="J1930" s="39"/>
      <c r="K1930" s="39"/>
      <c r="L1930" s="39"/>
      <c r="M1930" s="39"/>
      <c r="N1930" s="39"/>
      <c r="O1930" s="39"/>
      <c r="P1930" s="39"/>
      <c r="Q1930" s="39"/>
      <c r="R1930" s="39"/>
      <c r="S1930" s="9"/>
      <c r="T1930" s="39"/>
      <c r="U1930" s="39"/>
      <c r="V1930" s="39"/>
      <c r="W1930" s="39"/>
      <c r="X1930" s="9"/>
      <c r="Y1930" s="39"/>
      <c r="Z1930" s="39"/>
      <c r="AA1930" s="39"/>
      <c r="AB1930" s="39"/>
      <c r="AC1930" s="39"/>
      <c r="AD1930" s="39"/>
      <c r="AE1930" s="39"/>
      <c r="AF1930" s="39"/>
      <c r="AG1930" s="39"/>
      <c r="AH1930" s="39"/>
      <c r="AI1930" s="39"/>
      <c r="AJ1930" s="39"/>
      <c r="AK1930" s="39"/>
      <c r="AL1930" s="39"/>
      <c r="AM1930" s="39"/>
    </row>
    <row r="1931" spans="1:39" outlineLevel="3">
      <c r="A1931" s="11">
        <f>ROW()</f>
        <v>1931</v>
      </c>
      <c r="C1931" s="6" t="s">
        <v>5</v>
      </c>
      <c r="D1931" s="39"/>
      <c r="E1931" s="39"/>
      <c r="F1931" s="39"/>
      <c r="G1931" s="39"/>
      <c r="H1931" s="39"/>
      <c r="I1931" s="39"/>
      <c r="J1931" s="39"/>
      <c r="K1931" s="39"/>
      <c r="L1931" s="39"/>
      <c r="M1931" s="39"/>
      <c r="N1931" s="39"/>
      <c r="O1931" s="39"/>
      <c r="P1931" s="39"/>
      <c r="Q1931" s="39"/>
      <c r="R1931" s="39"/>
      <c r="S1931" s="9"/>
      <c r="T1931" s="39"/>
      <c r="U1931" s="39"/>
      <c r="V1931" s="39"/>
      <c r="W1931" s="39"/>
      <c r="X1931" s="9"/>
      <c r="Y1931" s="39"/>
      <c r="Z1931" s="39"/>
      <c r="AA1931" s="39"/>
      <c r="AB1931" s="39"/>
      <c r="AC1931" s="39"/>
      <c r="AD1931" s="39"/>
      <c r="AE1931" s="39"/>
      <c r="AF1931" s="39"/>
      <c r="AG1931" s="39"/>
      <c r="AH1931" s="39"/>
      <c r="AI1931" s="39"/>
      <c r="AJ1931" s="39"/>
      <c r="AK1931" s="39"/>
      <c r="AL1931" s="39"/>
      <c r="AM1931" s="39"/>
    </row>
    <row r="1932" spans="1:39" outlineLevel="3">
      <c r="A1932" s="11">
        <f>ROW()</f>
        <v>1932</v>
      </c>
      <c r="C1932" s="6" t="s">
        <v>473</v>
      </c>
      <c r="D1932" s="39"/>
      <c r="E1932" s="39"/>
      <c r="F1932" s="39"/>
      <c r="G1932" s="39"/>
      <c r="H1932" s="39"/>
      <c r="I1932" s="39"/>
      <c r="J1932" s="39"/>
      <c r="K1932" s="39"/>
      <c r="L1932" s="39"/>
      <c r="M1932" s="39"/>
      <c r="N1932" s="39"/>
      <c r="O1932" s="39"/>
      <c r="P1932" s="39"/>
      <c r="Q1932" s="39"/>
      <c r="R1932" s="39"/>
      <c r="S1932" s="9"/>
      <c r="T1932" s="39"/>
      <c r="U1932" s="39"/>
      <c r="V1932" s="39"/>
      <c r="W1932" s="39"/>
      <c r="X1932" s="9"/>
      <c r="Y1932" s="39"/>
      <c r="Z1932" s="39"/>
      <c r="AA1932" s="39"/>
      <c r="AB1932" s="39"/>
      <c r="AC1932" s="39"/>
      <c r="AD1932" s="39"/>
      <c r="AE1932" s="39"/>
      <c r="AF1932" s="39"/>
      <c r="AG1932" s="39"/>
      <c r="AH1932" s="39"/>
      <c r="AI1932" s="39"/>
      <c r="AJ1932" s="39"/>
      <c r="AK1932" s="39"/>
      <c r="AL1932" s="39"/>
      <c r="AM1932" s="39"/>
    </row>
    <row r="1933" spans="1:39" outlineLevel="3">
      <c r="A1933" s="11">
        <f>ROW()</f>
        <v>1933</v>
      </c>
      <c r="C1933" s="6" t="s">
        <v>474</v>
      </c>
      <c r="D1933" s="39"/>
      <c r="E1933" s="39"/>
      <c r="F1933" s="39"/>
      <c r="G1933" s="39"/>
      <c r="H1933" s="39"/>
      <c r="I1933" s="39"/>
      <c r="J1933" s="39"/>
      <c r="K1933" s="39"/>
      <c r="L1933" s="39"/>
      <c r="M1933" s="39"/>
      <c r="N1933" s="39"/>
      <c r="O1933" s="39"/>
      <c r="P1933" s="39"/>
      <c r="Q1933" s="39"/>
      <c r="R1933" s="39"/>
      <c r="S1933" s="9"/>
      <c r="T1933" s="39"/>
      <c r="U1933" s="39"/>
      <c r="V1933" s="39"/>
      <c r="W1933" s="39"/>
      <c r="X1933" s="9"/>
      <c r="Y1933" s="39"/>
      <c r="Z1933" s="39"/>
      <c r="AA1933" s="39"/>
      <c r="AB1933" s="39"/>
      <c r="AC1933" s="39"/>
      <c r="AD1933" s="39"/>
      <c r="AE1933" s="39"/>
      <c r="AF1933" s="39"/>
      <c r="AG1933" s="39"/>
      <c r="AH1933" s="39"/>
      <c r="AI1933" s="39"/>
      <c r="AJ1933" s="39"/>
      <c r="AK1933" s="39"/>
      <c r="AL1933" s="39"/>
      <c r="AM1933" s="39"/>
    </row>
    <row r="1934" spans="1:39" outlineLevel="3">
      <c r="A1934" s="11">
        <f>ROW()</f>
        <v>1934</v>
      </c>
      <c r="C1934" s="6" t="s">
        <v>477</v>
      </c>
      <c r="D1934" s="39"/>
      <c r="E1934" s="39"/>
      <c r="F1934" s="39"/>
      <c r="G1934" s="39"/>
      <c r="H1934" s="39"/>
      <c r="I1934" s="39"/>
      <c r="J1934" s="39"/>
      <c r="K1934" s="39"/>
      <c r="L1934" s="39"/>
      <c r="M1934" s="39"/>
      <c r="N1934" s="39"/>
      <c r="O1934" s="39"/>
      <c r="P1934" s="39"/>
      <c r="Q1934" s="39"/>
      <c r="R1934" s="39"/>
      <c r="S1934" s="9"/>
      <c r="T1934" s="39"/>
      <c r="U1934" s="39"/>
      <c r="V1934" s="39"/>
      <c r="W1934" s="39"/>
      <c r="X1934" s="9"/>
      <c r="Y1934" s="39"/>
      <c r="Z1934" s="39"/>
      <c r="AA1934" s="39"/>
      <c r="AB1934" s="39"/>
      <c r="AC1934" s="39"/>
      <c r="AD1934" s="39"/>
      <c r="AE1934" s="39"/>
      <c r="AF1934" s="39"/>
      <c r="AG1934" s="39"/>
      <c r="AH1934" s="39"/>
      <c r="AI1934" s="39"/>
      <c r="AJ1934" s="39"/>
      <c r="AK1934" s="39"/>
      <c r="AL1934" s="39"/>
      <c r="AM1934" s="39"/>
    </row>
    <row r="1935" spans="1:39" outlineLevel="3">
      <c r="A1935" s="11">
        <f>ROW()</f>
        <v>1935</v>
      </c>
      <c r="C1935" s="6" t="s">
        <v>511</v>
      </c>
      <c r="D1935" s="39"/>
      <c r="E1935" s="39"/>
      <c r="F1935" s="39"/>
      <c r="G1935" s="39"/>
      <c r="H1935" s="39"/>
      <c r="I1935" s="39"/>
      <c r="J1935" s="39"/>
      <c r="K1935" s="39"/>
      <c r="L1935" s="39"/>
      <c r="M1935" s="39"/>
      <c r="N1935" s="39"/>
      <c r="O1935" s="39"/>
      <c r="P1935" s="39"/>
      <c r="Q1935" s="39"/>
      <c r="R1935" s="39"/>
      <c r="S1935" s="9"/>
      <c r="T1935" s="39"/>
      <c r="U1935" s="39"/>
      <c r="V1935" s="39"/>
      <c r="W1935" s="39"/>
      <c r="X1935" s="9"/>
      <c r="Y1935" s="39"/>
      <c r="Z1935" s="39"/>
      <c r="AA1935" s="39"/>
      <c r="AB1935" s="39"/>
      <c r="AC1935" s="39"/>
      <c r="AD1935" s="39"/>
      <c r="AE1935" s="39"/>
      <c r="AF1935" s="39"/>
      <c r="AG1935" s="39"/>
      <c r="AH1935" s="39"/>
      <c r="AI1935" s="39"/>
      <c r="AJ1935" s="39"/>
      <c r="AK1935" s="39"/>
      <c r="AL1935" s="39"/>
      <c r="AM1935" s="39"/>
    </row>
    <row r="1936" spans="1:39" outlineLevel="3">
      <c r="A1936" s="11">
        <f>ROW()</f>
        <v>1936</v>
      </c>
      <c r="C1936" s="6" t="s">
        <v>655</v>
      </c>
      <c r="D1936" s="39"/>
      <c r="E1936" s="39"/>
      <c r="F1936" s="39"/>
      <c r="G1936" s="39"/>
      <c r="H1936" s="39"/>
      <c r="I1936" s="39"/>
      <c r="J1936" s="39"/>
      <c r="K1936" s="39"/>
      <c r="L1936" s="39"/>
      <c r="M1936" s="39"/>
      <c r="N1936" s="39"/>
      <c r="O1936" s="39"/>
      <c r="P1936" s="39"/>
      <c r="Q1936" s="39"/>
      <c r="R1936" s="39"/>
      <c r="S1936" s="9"/>
      <c r="T1936" s="39"/>
      <c r="U1936" s="39"/>
      <c r="V1936" s="39"/>
      <c r="W1936" s="39"/>
      <c r="X1936" s="9"/>
      <c r="Y1936" s="39"/>
      <c r="Z1936" s="39"/>
      <c r="AA1936" s="39"/>
      <c r="AB1936" s="39"/>
      <c r="AC1936" s="39"/>
      <c r="AD1936" s="39"/>
      <c r="AE1936" s="39"/>
      <c r="AF1936" s="39"/>
      <c r="AG1936" s="39"/>
      <c r="AH1936" s="39"/>
      <c r="AI1936" s="39"/>
      <c r="AJ1936" s="39"/>
      <c r="AK1936" s="39"/>
      <c r="AL1936" s="39"/>
      <c r="AM1936" s="39"/>
    </row>
    <row r="1937" spans="1:42" outlineLevel="3">
      <c r="A1937" s="11">
        <f>ROW()</f>
        <v>1937</v>
      </c>
      <c r="C1937" s="6" t="s">
        <v>656</v>
      </c>
      <c r="D1937" s="39"/>
      <c r="E1937" s="39"/>
      <c r="F1937" s="39"/>
      <c r="G1937" s="39"/>
      <c r="H1937" s="39"/>
      <c r="I1937" s="39"/>
      <c r="J1937" s="39"/>
      <c r="K1937" s="39"/>
      <c r="L1937" s="39"/>
      <c r="M1937" s="39"/>
      <c r="N1937" s="39"/>
      <c r="O1937" s="39"/>
      <c r="P1937" s="39"/>
      <c r="Q1937" s="39"/>
      <c r="R1937" s="39"/>
      <c r="S1937" s="9"/>
      <c r="T1937" s="39"/>
      <c r="U1937" s="39"/>
      <c r="V1937" s="39"/>
      <c r="W1937" s="39"/>
      <c r="X1937" s="9"/>
      <c r="Y1937" s="39"/>
      <c r="Z1937" s="39"/>
      <c r="AA1937" s="39"/>
      <c r="AB1937" s="39"/>
      <c r="AC1937" s="39"/>
      <c r="AD1937" s="39"/>
      <c r="AE1937" s="39"/>
      <c r="AF1937" s="39"/>
      <c r="AG1937" s="39"/>
      <c r="AH1937" s="39"/>
      <c r="AI1937" s="39"/>
      <c r="AJ1937" s="39"/>
      <c r="AK1937" s="39"/>
      <c r="AL1937" s="39"/>
      <c r="AM1937" s="39"/>
    </row>
    <row r="1938" spans="1:42" outlineLevel="3">
      <c r="A1938" s="11">
        <f>ROW()</f>
        <v>1938</v>
      </c>
      <c r="C1938" s="6" t="s">
        <v>667</v>
      </c>
      <c r="D1938" s="39"/>
      <c r="E1938" s="39"/>
      <c r="F1938" s="39"/>
      <c r="G1938" s="39"/>
      <c r="H1938" s="39"/>
      <c r="I1938" s="39"/>
      <c r="J1938" s="39"/>
      <c r="K1938" s="39"/>
      <c r="L1938" s="39"/>
      <c r="M1938" s="39"/>
      <c r="N1938" s="39"/>
      <c r="O1938" s="39"/>
      <c r="P1938" s="39"/>
      <c r="Q1938" s="39"/>
      <c r="R1938" s="39"/>
      <c r="S1938" s="9"/>
      <c r="T1938" s="39"/>
      <c r="U1938" s="39"/>
      <c r="V1938" s="39"/>
      <c r="W1938" s="39"/>
      <c r="X1938" s="9"/>
      <c r="Y1938" s="39"/>
      <c r="Z1938" s="39"/>
      <c r="AA1938" s="39"/>
      <c r="AB1938" s="39"/>
      <c r="AC1938" s="39"/>
      <c r="AD1938" s="39"/>
      <c r="AE1938" s="39"/>
      <c r="AF1938" s="39"/>
      <c r="AG1938" s="39"/>
      <c r="AH1938" s="39"/>
      <c r="AI1938" s="39"/>
      <c r="AJ1938" s="39"/>
      <c r="AK1938" s="39"/>
      <c r="AL1938" s="39"/>
      <c r="AM1938" s="39"/>
    </row>
    <row r="1939" spans="1:42" outlineLevel="3">
      <c r="A1939" s="11">
        <f>ROW()</f>
        <v>1939</v>
      </c>
      <c r="C1939" s="6" t="s">
        <v>212</v>
      </c>
      <c r="D1939" s="39"/>
      <c r="E1939" s="39"/>
      <c r="F1939" s="39"/>
      <c r="G1939" s="39"/>
      <c r="H1939" s="39"/>
      <c r="I1939" s="39"/>
      <c r="J1939" s="39"/>
      <c r="K1939" s="39"/>
      <c r="L1939" s="39"/>
      <c r="M1939" s="39"/>
      <c r="N1939" s="39"/>
      <c r="O1939" s="39"/>
      <c r="P1939" s="39"/>
      <c r="Q1939" s="39"/>
      <c r="R1939" s="39"/>
      <c r="S1939" s="9"/>
      <c r="T1939" s="39"/>
      <c r="U1939" s="39"/>
      <c r="V1939" s="39"/>
      <c r="W1939" s="39"/>
      <c r="X1939" s="9"/>
      <c r="Y1939" s="39"/>
      <c r="Z1939" s="39"/>
      <c r="AA1939" s="39"/>
      <c r="AB1939" s="39"/>
      <c r="AC1939" s="39"/>
      <c r="AD1939" s="39"/>
      <c r="AE1939" s="39"/>
      <c r="AF1939" s="39"/>
      <c r="AG1939" s="39"/>
      <c r="AH1939" s="39"/>
      <c r="AI1939" s="39"/>
      <c r="AJ1939" s="39"/>
      <c r="AK1939" s="39"/>
      <c r="AL1939" s="39"/>
      <c r="AM1939" s="39"/>
    </row>
    <row r="1940" spans="1:42" outlineLevel="3">
      <c r="A1940" s="11">
        <f>ROW()</f>
        <v>1940</v>
      </c>
      <c r="C1940" s="30" t="s">
        <v>362</v>
      </c>
      <c r="D1940" s="90"/>
      <c r="E1940" s="90"/>
      <c r="F1940" s="90"/>
      <c r="G1940" s="90"/>
      <c r="H1940" s="90"/>
      <c r="I1940" s="90"/>
      <c r="J1940" s="90"/>
      <c r="K1940" s="90"/>
      <c r="L1940" s="90"/>
      <c r="M1940" s="90"/>
      <c r="N1940" s="90"/>
      <c r="O1940" s="90"/>
      <c r="P1940" s="90"/>
      <c r="Q1940" s="90"/>
      <c r="R1940" s="90"/>
      <c r="S1940" s="15"/>
      <c r="T1940" s="90"/>
      <c r="U1940" s="90"/>
      <c r="V1940" s="90"/>
      <c r="W1940" s="90"/>
      <c r="X1940" s="15"/>
      <c r="Y1940" s="90"/>
      <c r="Z1940" s="90"/>
      <c r="AA1940" s="90"/>
      <c r="AB1940" s="90"/>
      <c r="AC1940" s="90"/>
      <c r="AD1940" s="90"/>
      <c r="AE1940" s="90"/>
      <c r="AF1940" s="90"/>
      <c r="AG1940" s="90"/>
      <c r="AH1940" s="90"/>
      <c r="AI1940" s="90"/>
      <c r="AJ1940" s="90"/>
      <c r="AK1940" s="90"/>
      <c r="AL1940" s="90"/>
      <c r="AM1940" s="90"/>
    </row>
    <row r="1941" spans="1:42" outlineLevel="3">
      <c r="A1941" s="11">
        <f>ROW()</f>
        <v>1941</v>
      </c>
      <c r="C1941" s="6" t="s">
        <v>1</v>
      </c>
      <c r="D1941" s="39"/>
      <c r="E1941" s="39"/>
      <c r="F1941" s="39"/>
      <c r="G1941" s="39"/>
      <c r="H1941" s="39"/>
      <c r="I1941" s="39"/>
      <c r="J1941" s="39"/>
      <c r="K1941" s="39"/>
      <c r="L1941" s="39"/>
      <c r="M1941" s="39"/>
      <c r="N1941" s="39"/>
      <c r="O1941" s="39"/>
      <c r="P1941" s="39"/>
      <c r="Q1941" s="39"/>
      <c r="R1941" s="39"/>
      <c r="S1941" s="9"/>
      <c r="T1941" s="39"/>
      <c r="U1941" s="39"/>
      <c r="V1941" s="39"/>
      <c r="W1941" s="39"/>
      <c r="X1941" s="9"/>
      <c r="Y1941" s="39"/>
      <c r="Z1941" s="39"/>
      <c r="AA1941" s="39"/>
      <c r="AB1941" s="39"/>
      <c r="AC1941" s="39"/>
      <c r="AD1941" s="39"/>
      <c r="AE1941" s="39"/>
      <c r="AF1941" s="39"/>
      <c r="AG1941" s="39"/>
      <c r="AH1941" s="39"/>
      <c r="AI1941" s="39"/>
      <c r="AJ1941" s="39"/>
      <c r="AK1941" s="39"/>
      <c r="AL1941" s="39"/>
      <c r="AM1941" s="39"/>
    </row>
    <row r="1942" spans="1:42" outlineLevel="3">
      <c r="A1942" s="11">
        <f>ROW()</f>
        <v>1942</v>
      </c>
      <c r="D1942" s="39"/>
      <c r="E1942" s="39"/>
      <c r="F1942" s="39"/>
      <c r="G1942" s="39"/>
      <c r="H1942" s="39"/>
      <c r="I1942" s="39"/>
      <c r="J1942" s="39"/>
      <c r="K1942" s="39"/>
      <c r="L1942" s="39"/>
      <c r="M1942" s="39"/>
      <c r="N1942" s="39"/>
      <c r="O1942" s="39"/>
      <c r="P1942" s="39"/>
      <c r="Q1942" s="39"/>
      <c r="R1942" s="39"/>
      <c r="S1942" s="39"/>
      <c r="T1942" s="39"/>
      <c r="U1942" s="39"/>
      <c r="V1942" s="39"/>
      <c r="W1942" s="39"/>
      <c r="X1942" s="39"/>
      <c r="Y1942" s="39"/>
      <c r="Z1942" s="39"/>
      <c r="AA1942" s="39"/>
      <c r="AB1942" s="39"/>
      <c r="AC1942" s="3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</row>
    <row r="1943" spans="1:42" s="10" customFormat="1" outlineLevel="1">
      <c r="A1943" s="324" t="s">
        <v>156</v>
      </c>
      <c r="B1943" s="347"/>
      <c r="C1943" s="325"/>
      <c r="D1943" s="325"/>
      <c r="E1943" s="325"/>
      <c r="F1943" s="325"/>
      <c r="G1943" s="325"/>
      <c r="H1943" s="326"/>
      <c r="I1943" s="326"/>
      <c r="J1943" s="326"/>
      <c r="K1943" s="326"/>
      <c r="L1943" s="326"/>
      <c r="M1943" s="326"/>
      <c r="N1943" s="326"/>
      <c r="O1943" s="326"/>
      <c r="P1943" s="326"/>
      <c r="Q1943" s="326"/>
      <c r="R1943" s="326"/>
      <c r="S1943" s="326"/>
      <c r="T1943" s="326"/>
      <c r="U1943" s="326"/>
      <c r="V1943" s="326"/>
      <c r="W1943" s="326"/>
      <c r="X1943" s="326"/>
      <c r="Y1943" s="326"/>
      <c r="Z1943" s="326"/>
      <c r="AA1943" s="326"/>
      <c r="AB1943" s="326"/>
      <c r="AC1943" s="326"/>
      <c r="AD1943" s="326"/>
      <c r="AE1943" s="326"/>
      <c r="AF1943" s="326"/>
      <c r="AG1943" s="326"/>
      <c r="AH1943" s="326"/>
      <c r="AI1943" s="326"/>
      <c r="AJ1943" s="326"/>
      <c r="AK1943" s="326"/>
      <c r="AL1943" s="326"/>
      <c r="AM1943" s="326"/>
    </row>
    <row r="1944" spans="1:42" outlineLevel="2">
      <c r="A1944" s="11">
        <f>ROW()</f>
        <v>1944</v>
      </c>
      <c r="B1944" s="343" t="s">
        <v>141</v>
      </c>
      <c r="D1944" s="39"/>
      <c r="E1944" s="39"/>
      <c r="F1944" s="39"/>
      <c r="G1944" s="39"/>
      <c r="H1944" s="39"/>
      <c r="I1944" s="39"/>
      <c r="J1944" s="156"/>
      <c r="K1944" s="39"/>
      <c r="L1944" s="39"/>
      <c r="M1944" s="39"/>
      <c r="N1944" s="39"/>
      <c r="O1944" s="39"/>
      <c r="P1944" s="39"/>
      <c r="Q1944" s="39"/>
      <c r="R1944" s="39"/>
      <c r="S1944" s="39"/>
      <c r="T1944" s="39"/>
      <c r="U1944" s="39"/>
      <c r="V1944" s="39"/>
      <c r="W1944" s="39"/>
      <c r="X1944" s="39"/>
      <c r="Y1944" s="39"/>
      <c r="Z1944" s="39"/>
      <c r="AA1944" s="39"/>
      <c r="AB1944" s="39"/>
      <c r="AC1944" s="39"/>
      <c r="AD1944" s="39"/>
      <c r="AE1944" s="39"/>
      <c r="AF1944" s="39"/>
      <c r="AG1944" s="39"/>
      <c r="AH1944" s="39"/>
      <c r="AI1944" s="39"/>
      <c r="AJ1944" s="39"/>
      <c r="AK1944" s="39"/>
      <c r="AL1944" s="39"/>
      <c r="AM1944" s="39"/>
    </row>
    <row r="1945" spans="1:42" outlineLevel="2">
      <c r="A1945" s="11">
        <f>ROW()</f>
        <v>1945</v>
      </c>
      <c r="C1945" s="6" t="s">
        <v>2</v>
      </c>
      <c r="D1945" s="39"/>
      <c r="E1945" s="39"/>
      <c r="F1945" s="39"/>
      <c r="G1945" s="39"/>
      <c r="H1945" s="39"/>
      <c r="I1945" s="9"/>
      <c r="J1945" s="39"/>
      <c r="K1945" s="163"/>
      <c r="L1945" s="163"/>
      <c r="M1945" s="163"/>
      <c r="N1945" s="163"/>
      <c r="O1945" s="163"/>
      <c r="P1945" s="163"/>
      <c r="Q1945" s="163"/>
      <c r="R1945" s="163"/>
      <c r="S1945" s="163"/>
      <c r="T1945" s="163"/>
      <c r="U1945" s="163"/>
      <c r="V1945" s="163"/>
      <c r="W1945" s="163"/>
      <c r="X1945" s="163"/>
      <c r="Y1945" s="164">
        <f>Inputs!$E$64</f>
        <v>20</v>
      </c>
      <c r="Z1945" s="163">
        <f t="shared" ref="Z1945:Z1952" si="4904">MAX(0,Y1945-1)</f>
        <v>19</v>
      </c>
      <c r="AA1945" s="163">
        <f t="shared" ref="AA1945:AA1952" si="4905">MAX(0,Z1945-1)</f>
        <v>18</v>
      </c>
      <c r="AB1945" s="163">
        <f t="shared" ref="AB1945:AB1952" si="4906">MAX(0,AA1945-1)</f>
        <v>17</v>
      </c>
      <c r="AC1945" s="163">
        <f t="shared" ref="AC1945:AC1952" si="4907">MAX(0,AB1945-1)</f>
        <v>16</v>
      </c>
      <c r="AD1945" s="163">
        <f t="shared" ref="AD1945:AD1952" si="4908">MAX(0,AC1945-1)</f>
        <v>15</v>
      </c>
      <c r="AE1945" s="163">
        <f t="shared" ref="AE1945:AE1952" si="4909">MAX(0,AD1945-1)</f>
        <v>14</v>
      </c>
      <c r="AF1945" s="163">
        <f t="shared" ref="AF1945:AF1952" si="4910">MAX(0,AE1945-1)</f>
        <v>13</v>
      </c>
      <c r="AG1945" s="163">
        <f t="shared" ref="AG1945:AH1952" si="4911">MAX(0,AF1945-1)</f>
        <v>12</v>
      </c>
      <c r="AH1945" s="163">
        <f t="shared" si="4911"/>
        <v>11</v>
      </c>
      <c r="AI1945" s="163">
        <f t="shared" ref="AI1945:AI1952" si="4912">MAX(0,AH1945-1)</f>
        <v>10</v>
      </c>
      <c r="AJ1945" s="163">
        <f t="shared" ref="AJ1945:AJ1952" si="4913">MAX(0,AI1945-1)</f>
        <v>9</v>
      </c>
      <c r="AK1945" s="163">
        <f t="shared" ref="AK1945:AK1952" si="4914">MAX(0,AJ1945-1)</f>
        <v>8</v>
      </c>
      <c r="AL1945" s="163">
        <f t="shared" ref="AL1945:AL1952" si="4915">MAX(0,AK1945-1)</f>
        <v>7</v>
      </c>
      <c r="AM1945" s="163">
        <f t="shared" ref="AM1945:AM1952" si="4916">MAX(0,AL1945-1)</f>
        <v>6</v>
      </c>
      <c r="AN1945" s="163"/>
      <c r="AO1945" s="163"/>
      <c r="AP1945" s="163"/>
    </row>
    <row r="1946" spans="1:42" outlineLevel="2">
      <c r="A1946" s="11">
        <f>ROW()</f>
        <v>1946</v>
      </c>
      <c r="C1946" s="6" t="s">
        <v>3</v>
      </c>
      <c r="D1946" s="39"/>
      <c r="E1946" s="39"/>
      <c r="F1946" s="39"/>
      <c r="G1946" s="39"/>
      <c r="H1946" s="39"/>
      <c r="I1946" s="9"/>
      <c r="J1946" s="39"/>
      <c r="K1946" s="163"/>
      <c r="L1946" s="163"/>
      <c r="M1946" s="163"/>
      <c r="N1946" s="163"/>
      <c r="O1946" s="163"/>
      <c r="P1946" s="163"/>
      <c r="Q1946" s="163"/>
      <c r="R1946" s="163"/>
      <c r="S1946" s="163"/>
      <c r="T1946" s="163"/>
      <c r="U1946" s="163"/>
      <c r="V1946" s="163"/>
      <c r="W1946" s="163"/>
      <c r="X1946" s="163"/>
      <c r="Y1946" s="164">
        <f>Inputs!$E$65</f>
        <v>20</v>
      </c>
      <c r="Z1946" s="163">
        <f t="shared" si="4904"/>
        <v>19</v>
      </c>
      <c r="AA1946" s="163">
        <f t="shared" si="4905"/>
        <v>18</v>
      </c>
      <c r="AB1946" s="163">
        <f t="shared" si="4906"/>
        <v>17</v>
      </c>
      <c r="AC1946" s="163">
        <f t="shared" si="4907"/>
        <v>16</v>
      </c>
      <c r="AD1946" s="163">
        <f t="shared" si="4908"/>
        <v>15</v>
      </c>
      <c r="AE1946" s="163">
        <f t="shared" si="4909"/>
        <v>14</v>
      </c>
      <c r="AF1946" s="163">
        <f t="shared" si="4910"/>
        <v>13</v>
      </c>
      <c r="AG1946" s="163">
        <f t="shared" si="4911"/>
        <v>12</v>
      </c>
      <c r="AH1946" s="163">
        <f t="shared" si="4911"/>
        <v>11</v>
      </c>
      <c r="AI1946" s="163">
        <f t="shared" si="4912"/>
        <v>10</v>
      </c>
      <c r="AJ1946" s="163">
        <f t="shared" si="4913"/>
        <v>9</v>
      </c>
      <c r="AK1946" s="163">
        <f t="shared" si="4914"/>
        <v>8</v>
      </c>
      <c r="AL1946" s="163">
        <f t="shared" si="4915"/>
        <v>7</v>
      </c>
      <c r="AM1946" s="163">
        <f t="shared" si="4916"/>
        <v>6</v>
      </c>
      <c r="AN1946" s="163"/>
      <c r="AO1946" s="163"/>
      <c r="AP1946" s="163"/>
    </row>
    <row r="1947" spans="1:42" outlineLevel="2">
      <c r="A1947" s="11">
        <f>ROW()</f>
        <v>1947</v>
      </c>
      <c r="C1947" s="6" t="s">
        <v>4</v>
      </c>
      <c r="D1947" s="39"/>
      <c r="E1947" s="39"/>
      <c r="F1947" s="39"/>
      <c r="G1947" s="39"/>
      <c r="H1947" s="39"/>
      <c r="I1947" s="9"/>
      <c r="J1947" s="39"/>
      <c r="K1947" s="163"/>
      <c r="L1947" s="163"/>
      <c r="M1947" s="163"/>
      <c r="N1947" s="163"/>
      <c r="O1947" s="163"/>
      <c r="P1947" s="163"/>
      <c r="Q1947" s="163"/>
      <c r="R1947" s="163"/>
      <c r="S1947" s="163"/>
      <c r="T1947" s="163"/>
      <c r="U1947" s="163"/>
      <c r="V1947" s="163"/>
      <c r="W1947" s="163"/>
      <c r="X1947" s="163"/>
      <c r="Y1947" s="164">
        <f>Inputs!$E$66</f>
        <v>15</v>
      </c>
      <c r="Z1947" s="163">
        <f t="shared" si="4904"/>
        <v>14</v>
      </c>
      <c r="AA1947" s="163">
        <f t="shared" si="4905"/>
        <v>13</v>
      </c>
      <c r="AB1947" s="163">
        <f t="shared" si="4906"/>
        <v>12</v>
      </c>
      <c r="AC1947" s="163">
        <f t="shared" si="4907"/>
        <v>11</v>
      </c>
      <c r="AD1947" s="163">
        <f t="shared" si="4908"/>
        <v>10</v>
      </c>
      <c r="AE1947" s="163">
        <f t="shared" si="4909"/>
        <v>9</v>
      </c>
      <c r="AF1947" s="163">
        <f t="shared" si="4910"/>
        <v>8</v>
      </c>
      <c r="AG1947" s="163">
        <f t="shared" si="4911"/>
        <v>7</v>
      </c>
      <c r="AH1947" s="163">
        <f t="shared" si="4911"/>
        <v>6</v>
      </c>
      <c r="AI1947" s="163">
        <f t="shared" si="4912"/>
        <v>5</v>
      </c>
      <c r="AJ1947" s="163">
        <f t="shared" si="4913"/>
        <v>4</v>
      </c>
      <c r="AK1947" s="163">
        <f t="shared" si="4914"/>
        <v>3</v>
      </c>
      <c r="AL1947" s="163">
        <f t="shared" si="4915"/>
        <v>2</v>
      </c>
      <c r="AM1947" s="163">
        <f t="shared" si="4916"/>
        <v>1</v>
      </c>
      <c r="AN1947" s="163"/>
      <c r="AO1947" s="163"/>
      <c r="AP1947" s="163"/>
    </row>
    <row r="1948" spans="1:42" outlineLevel="2">
      <c r="A1948" s="11">
        <f>ROW()</f>
        <v>1948</v>
      </c>
      <c r="C1948" s="6" t="s">
        <v>5</v>
      </c>
      <c r="D1948" s="39"/>
      <c r="E1948" s="39"/>
      <c r="F1948" s="39"/>
      <c r="G1948" s="39"/>
      <c r="H1948" s="39"/>
      <c r="I1948" s="9"/>
      <c r="J1948" s="39"/>
      <c r="K1948" s="163"/>
      <c r="L1948" s="163"/>
      <c r="M1948" s="163"/>
      <c r="N1948" s="163"/>
      <c r="O1948" s="163"/>
      <c r="P1948" s="163"/>
      <c r="Q1948" s="163"/>
      <c r="R1948" s="163"/>
      <c r="S1948" s="163"/>
      <c r="T1948" s="163"/>
      <c r="U1948" s="163"/>
      <c r="V1948" s="163"/>
      <c r="W1948" s="163"/>
      <c r="X1948" s="163"/>
      <c r="Y1948" s="164">
        <f>Inputs!$E$67</f>
        <v>20</v>
      </c>
      <c r="Z1948" s="163">
        <f t="shared" si="4904"/>
        <v>19</v>
      </c>
      <c r="AA1948" s="163">
        <f t="shared" si="4905"/>
        <v>18</v>
      </c>
      <c r="AB1948" s="163">
        <f t="shared" si="4906"/>
        <v>17</v>
      </c>
      <c r="AC1948" s="163">
        <f t="shared" si="4907"/>
        <v>16</v>
      </c>
      <c r="AD1948" s="163">
        <f t="shared" si="4908"/>
        <v>15</v>
      </c>
      <c r="AE1948" s="163">
        <f t="shared" si="4909"/>
        <v>14</v>
      </c>
      <c r="AF1948" s="163">
        <f t="shared" si="4910"/>
        <v>13</v>
      </c>
      <c r="AG1948" s="163">
        <f t="shared" si="4911"/>
        <v>12</v>
      </c>
      <c r="AH1948" s="163">
        <f t="shared" si="4911"/>
        <v>11</v>
      </c>
      <c r="AI1948" s="163">
        <f t="shared" si="4912"/>
        <v>10</v>
      </c>
      <c r="AJ1948" s="163">
        <f t="shared" si="4913"/>
        <v>9</v>
      </c>
      <c r="AK1948" s="163">
        <f t="shared" si="4914"/>
        <v>8</v>
      </c>
      <c r="AL1948" s="163">
        <f t="shared" si="4915"/>
        <v>7</v>
      </c>
      <c r="AM1948" s="163">
        <f t="shared" si="4916"/>
        <v>6</v>
      </c>
      <c r="AN1948" s="163"/>
      <c r="AO1948" s="163"/>
      <c r="AP1948" s="163"/>
    </row>
    <row r="1949" spans="1:42" outlineLevel="2">
      <c r="A1949" s="11">
        <f>ROW()</f>
        <v>1949</v>
      </c>
      <c r="C1949" s="6" t="s">
        <v>473</v>
      </c>
      <c r="D1949" s="39"/>
      <c r="E1949" s="39"/>
      <c r="F1949" s="39"/>
      <c r="G1949" s="39"/>
      <c r="H1949" s="39"/>
      <c r="I1949" s="9"/>
      <c r="J1949" s="39"/>
      <c r="K1949" s="163"/>
      <c r="L1949" s="163"/>
      <c r="M1949" s="163"/>
      <c r="N1949" s="163"/>
      <c r="O1949" s="163"/>
      <c r="P1949" s="163"/>
      <c r="Q1949" s="163"/>
      <c r="R1949" s="163"/>
      <c r="S1949" s="163"/>
      <c r="T1949" s="163"/>
      <c r="U1949" s="163"/>
      <c r="V1949" s="163"/>
      <c r="W1949" s="163"/>
      <c r="X1949" s="163"/>
      <c r="Y1949" s="164">
        <f>Inputs!$E$68</f>
        <v>5</v>
      </c>
      <c r="Z1949" s="163">
        <f t="shared" si="4904"/>
        <v>4</v>
      </c>
      <c r="AA1949" s="163">
        <f t="shared" si="4905"/>
        <v>3</v>
      </c>
      <c r="AB1949" s="163">
        <f t="shared" si="4906"/>
        <v>2</v>
      </c>
      <c r="AC1949" s="163">
        <f t="shared" si="4907"/>
        <v>1</v>
      </c>
      <c r="AD1949" s="163">
        <f t="shared" si="4908"/>
        <v>0</v>
      </c>
      <c r="AE1949" s="163">
        <f t="shared" si="4909"/>
        <v>0</v>
      </c>
      <c r="AF1949" s="163">
        <f t="shared" si="4910"/>
        <v>0</v>
      </c>
      <c r="AG1949" s="163">
        <f t="shared" si="4911"/>
        <v>0</v>
      </c>
      <c r="AH1949" s="163">
        <f t="shared" si="4911"/>
        <v>0</v>
      </c>
      <c r="AI1949" s="163">
        <f t="shared" si="4912"/>
        <v>0</v>
      </c>
      <c r="AJ1949" s="163">
        <f t="shared" si="4913"/>
        <v>0</v>
      </c>
      <c r="AK1949" s="163">
        <f t="shared" si="4914"/>
        <v>0</v>
      </c>
      <c r="AL1949" s="163">
        <f t="shared" si="4915"/>
        <v>0</v>
      </c>
      <c r="AM1949" s="163">
        <f t="shared" si="4916"/>
        <v>0</v>
      </c>
      <c r="AN1949" s="163"/>
      <c r="AO1949" s="163"/>
      <c r="AP1949" s="163"/>
    </row>
    <row r="1950" spans="1:42" outlineLevel="2">
      <c r="A1950" s="11">
        <f>ROW()</f>
        <v>1950</v>
      </c>
      <c r="C1950" s="6" t="s">
        <v>474</v>
      </c>
      <c r="D1950" s="39"/>
      <c r="E1950" s="39"/>
      <c r="F1950" s="39"/>
      <c r="G1950" s="39"/>
      <c r="H1950" s="39"/>
      <c r="I1950" s="9"/>
      <c r="J1950" s="39"/>
      <c r="K1950" s="163"/>
      <c r="L1950" s="163"/>
      <c r="M1950" s="163"/>
      <c r="N1950" s="163"/>
      <c r="O1950" s="163"/>
      <c r="P1950" s="163"/>
      <c r="Q1950" s="163"/>
      <c r="R1950" s="163"/>
      <c r="S1950" s="163"/>
      <c r="T1950" s="163"/>
      <c r="U1950" s="163"/>
      <c r="V1950" s="163"/>
      <c r="W1950" s="163"/>
      <c r="X1950" s="163"/>
      <c r="Y1950" s="164">
        <f>Inputs!$E$69</f>
        <v>15</v>
      </c>
      <c r="Z1950" s="163">
        <f t="shared" si="4904"/>
        <v>14</v>
      </c>
      <c r="AA1950" s="163">
        <f t="shared" si="4905"/>
        <v>13</v>
      </c>
      <c r="AB1950" s="163">
        <f t="shared" si="4906"/>
        <v>12</v>
      </c>
      <c r="AC1950" s="163">
        <f t="shared" si="4907"/>
        <v>11</v>
      </c>
      <c r="AD1950" s="163">
        <f t="shared" si="4908"/>
        <v>10</v>
      </c>
      <c r="AE1950" s="163">
        <f t="shared" si="4909"/>
        <v>9</v>
      </c>
      <c r="AF1950" s="163">
        <f t="shared" si="4910"/>
        <v>8</v>
      </c>
      <c r="AG1950" s="163">
        <f t="shared" si="4911"/>
        <v>7</v>
      </c>
      <c r="AH1950" s="163">
        <f t="shared" si="4911"/>
        <v>6</v>
      </c>
      <c r="AI1950" s="163">
        <f t="shared" si="4912"/>
        <v>5</v>
      </c>
      <c r="AJ1950" s="163">
        <f t="shared" si="4913"/>
        <v>4</v>
      </c>
      <c r="AK1950" s="163">
        <f t="shared" si="4914"/>
        <v>3</v>
      </c>
      <c r="AL1950" s="163">
        <f t="shared" si="4915"/>
        <v>2</v>
      </c>
      <c r="AM1950" s="163">
        <f t="shared" si="4916"/>
        <v>1</v>
      </c>
      <c r="AN1950" s="163"/>
      <c r="AO1950" s="163"/>
      <c r="AP1950" s="163"/>
    </row>
    <row r="1951" spans="1:42" outlineLevel="2">
      <c r="A1951" s="11">
        <f>ROW()</f>
        <v>1951</v>
      </c>
      <c r="C1951" s="6" t="s">
        <v>477</v>
      </c>
      <c r="D1951" s="39"/>
      <c r="E1951" s="39"/>
      <c r="F1951" s="39"/>
      <c r="G1951" s="39"/>
      <c r="H1951" s="39"/>
      <c r="I1951" s="9"/>
      <c r="J1951" s="39"/>
      <c r="K1951" s="163"/>
      <c r="L1951" s="163"/>
      <c r="M1951" s="163"/>
      <c r="N1951" s="163"/>
      <c r="O1951" s="163"/>
      <c r="P1951" s="163"/>
      <c r="Q1951" s="163"/>
      <c r="R1951" s="163"/>
      <c r="S1951" s="163"/>
      <c r="T1951" s="163"/>
      <c r="U1951" s="163"/>
      <c r="V1951" s="163"/>
      <c r="W1951" s="163"/>
      <c r="X1951" s="163"/>
      <c r="Y1951" s="164">
        <f>Inputs!$E$70</f>
        <v>10</v>
      </c>
      <c r="Z1951" s="163">
        <f t="shared" si="4904"/>
        <v>9</v>
      </c>
      <c r="AA1951" s="163">
        <f t="shared" si="4905"/>
        <v>8</v>
      </c>
      <c r="AB1951" s="163">
        <f t="shared" si="4906"/>
        <v>7</v>
      </c>
      <c r="AC1951" s="163">
        <f t="shared" si="4907"/>
        <v>6</v>
      </c>
      <c r="AD1951" s="163">
        <f t="shared" si="4908"/>
        <v>5</v>
      </c>
      <c r="AE1951" s="163">
        <f t="shared" si="4909"/>
        <v>4</v>
      </c>
      <c r="AF1951" s="163">
        <f t="shared" si="4910"/>
        <v>3</v>
      </c>
      <c r="AG1951" s="163">
        <f t="shared" si="4911"/>
        <v>2</v>
      </c>
      <c r="AH1951" s="163">
        <f t="shared" si="4911"/>
        <v>1</v>
      </c>
      <c r="AI1951" s="163">
        <f t="shared" si="4912"/>
        <v>0</v>
      </c>
      <c r="AJ1951" s="163">
        <f t="shared" si="4913"/>
        <v>0</v>
      </c>
      <c r="AK1951" s="163">
        <f t="shared" si="4914"/>
        <v>0</v>
      </c>
      <c r="AL1951" s="163">
        <f t="shared" si="4915"/>
        <v>0</v>
      </c>
      <c r="AM1951" s="163">
        <f t="shared" si="4916"/>
        <v>0</v>
      </c>
      <c r="AN1951" s="163"/>
      <c r="AO1951" s="163"/>
      <c r="AP1951" s="163"/>
    </row>
    <row r="1952" spans="1:42" outlineLevel="2">
      <c r="A1952" s="11">
        <f>ROW()</f>
        <v>1952</v>
      </c>
      <c r="C1952" s="6" t="s">
        <v>511</v>
      </c>
      <c r="D1952" s="39"/>
      <c r="E1952" s="39"/>
      <c r="F1952" s="39"/>
      <c r="G1952" s="39"/>
      <c r="H1952" s="39"/>
      <c r="I1952" s="9"/>
      <c r="J1952" s="39"/>
      <c r="K1952" s="163"/>
      <c r="L1952" s="163"/>
      <c r="M1952" s="163"/>
      <c r="N1952" s="163"/>
      <c r="O1952" s="163"/>
      <c r="P1952" s="163"/>
      <c r="Q1952" s="163"/>
      <c r="R1952" s="163"/>
      <c r="S1952" s="163"/>
      <c r="T1952" s="163"/>
      <c r="U1952" s="163"/>
      <c r="V1952" s="163"/>
      <c r="W1952" s="163"/>
      <c r="X1952" s="163"/>
      <c r="Y1952" s="164">
        <f>Inputs!$E$71</f>
        <v>20</v>
      </c>
      <c r="Z1952" s="163">
        <f t="shared" si="4904"/>
        <v>19</v>
      </c>
      <c r="AA1952" s="163">
        <f t="shared" si="4905"/>
        <v>18</v>
      </c>
      <c r="AB1952" s="163">
        <f t="shared" si="4906"/>
        <v>17</v>
      </c>
      <c r="AC1952" s="163">
        <f t="shared" si="4907"/>
        <v>16</v>
      </c>
      <c r="AD1952" s="163">
        <f t="shared" si="4908"/>
        <v>15</v>
      </c>
      <c r="AE1952" s="163">
        <f t="shared" si="4909"/>
        <v>14</v>
      </c>
      <c r="AF1952" s="163">
        <f t="shared" si="4910"/>
        <v>13</v>
      </c>
      <c r="AG1952" s="163">
        <f t="shared" si="4911"/>
        <v>12</v>
      </c>
      <c r="AH1952" s="163">
        <f t="shared" si="4911"/>
        <v>11</v>
      </c>
      <c r="AI1952" s="163">
        <f t="shared" si="4912"/>
        <v>10</v>
      </c>
      <c r="AJ1952" s="163">
        <f t="shared" si="4913"/>
        <v>9</v>
      </c>
      <c r="AK1952" s="163">
        <f t="shared" si="4914"/>
        <v>8</v>
      </c>
      <c r="AL1952" s="163">
        <f t="shared" si="4915"/>
        <v>7</v>
      </c>
      <c r="AM1952" s="163">
        <f t="shared" si="4916"/>
        <v>6</v>
      </c>
      <c r="AN1952" s="163"/>
      <c r="AO1952" s="163"/>
      <c r="AP1952" s="163"/>
    </row>
    <row r="1953" spans="1:42" outlineLevel="2">
      <c r="A1953" s="11">
        <f>ROW()</f>
        <v>1953</v>
      </c>
      <c r="C1953" s="6" t="s">
        <v>655</v>
      </c>
      <c r="D1953" s="39"/>
      <c r="E1953" s="39"/>
      <c r="F1953" s="39"/>
      <c r="G1953" s="39"/>
      <c r="H1953" s="39"/>
      <c r="I1953" s="9"/>
      <c r="J1953" s="39"/>
      <c r="K1953" s="163"/>
      <c r="L1953" s="163"/>
      <c r="M1953" s="163"/>
      <c r="N1953" s="163"/>
      <c r="O1953" s="163"/>
      <c r="P1953" s="163"/>
      <c r="Q1953" s="163"/>
      <c r="R1953" s="163"/>
      <c r="S1953" s="163"/>
      <c r="T1953" s="163"/>
      <c r="U1953" s="163"/>
      <c r="V1953" s="163"/>
      <c r="W1953" s="163"/>
      <c r="X1953" s="163"/>
      <c r="Y1953" s="164"/>
      <c r="Z1953" s="163"/>
      <c r="AA1953" s="163"/>
      <c r="AB1953" s="163"/>
      <c r="AC1953" s="163"/>
      <c r="AD1953" s="163"/>
      <c r="AE1953" s="163"/>
      <c r="AF1953" s="163"/>
      <c r="AG1953" s="163"/>
      <c r="AH1953" s="163"/>
      <c r="AI1953" s="163"/>
      <c r="AJ1953" s="163"/>
      <c r="AK1953" s="163"/>
      <c r="AL1953" s="163"/>
      <c r="AM1953" s="163"/>
      <c r="AN1953" s="163"/>
      <c r="AO1953" s="163"/>
      <c r="AP1953" s="163"/>
    </row>
    <row r="1954" spans="1:42" outlineLevel="2">
      <c r="A1954" s="11">
        <f>ROW()</f>
        <v>1954</v>
      </c>
      <c r="C1954" s="6" t="s">
        <v>656</v>
      </c>
      <c r="D1954" s="39"/>
      <c r="E1954" s="39"/>
      <c r="F1954" s="39"/>
      <c r="G1954" s="39"/>
      <c r="H1954" s="39"/>
      <c r="I1954" s="9"/>
      <c r="J1954" s="39"/>
      <c r="K1954" s="163"/>
      <c r="L1954" s="163"/>
      <c r="M1954" s="163"/>
      <c r="N1954" s="163"/>
      <c r="O1954" s="163"/>
      <c r="P1954" s="163"/>
      <c r="Q1954" s="163"/>
      <c r="R1954" s="163"/>
      <c r="S1954" s="163"/>
      <c r="T1954" s="163"/>
      <c r="U1954" s="163"/>
      <c r="V1954" s="163"/>
      <c r="W1954" s="163"/>
      <c r="X1954" s="163"/>
      <c r="Y1954" s="164"/>
      <c r="Z1954" s="163"/>
      <c r="AA1954" s="163"/>
      <c r="AB1954" s="163"/>
      <c r="AC1954" s="163"/>
      <c r="AD1954" s="163"/>
      <c r="AE1954" s="163"/>
      <c r="AF1954" s="163"/>
      <c r="AG1954" s="163"/>
      <c r="AH1954" s="163"/>
      <c r="AI1954" s="163"/>
      <c r="AJ1954" s="163"/>
      <c r="AK1954" s="163"/>
      <c r="AL1954" s="163"/>
      <c r="AM1954" s="163"/>
      <c r="AN1954" s="163"/>
      <c r="AO1954" s="163"/>
      <c r="AP1954" s="163"/>
    </row>
    <row r="1955" spans="1:42" outlineLevel="2">
      <c r="A1955" s="11">
        <f>ROW()</f>
        <v>1955</v>
      </c>
      <c r="C1955" s="6" t="s">
        <v>667</v>
      </c>
      <c r="D1955" s="39"/>
      <c r="E1955" s="39"/>
      <c r="F1955" s="39"/>
      <c r="G1955" s="39"/>
      <c r="H1955" s="39"/>
      <c r="I1955" s="9"/>
      <c r="J1955" s="39"/>
      <c r="K1955" s="163"/>
      <c r="L1955" s="163"/>
      <c r="M1955" s="163"/>
      <c r="N1955" s="163"/>
      <c r="O1955" s="163"/>
      <c r="P1955" s="163"/>
      <c r="Q1955" s="163"/>
      <c r="R1955" s="163"/>
      <c r="S1955" s="163"/>
      <c r="T1955" s="163"/>
      <c r="U1955" s="163"/>
      <c r="V1955" s="163"/>
      <c r="W1955" s="163"/>
      <c r="X1955" s="163"/>
      <c r="Y1955" s="164"/>
      <c r="Z1955" s="163"/>
      <c r="AA1955" s="163"/>
      <c r="AB1955" s="163"/>
      <c r="AC1955" s="163"/>
      <c r="AD1955" s="163"/>
      <c r="AE1955" s="163"/>
      <c r="AF1955" s="163"/>
      <c r="AG1955" s="163"/>
      <c r="AH1955" s="163"/>
      <c r="AI1955" s="163"/>
      <c r="AJ1955" s="163"/>
      <c r="AK1955" s="163"/>
      <c r="AL1955" s="163"/>
      <c r="AM1955" s="163"/>
      <c r="AN1955" s="163"/>
      <c r="AO1955" s="163"/>
      <c r="AP1955" s="163"/>
    </row>
    <row r="1956" spans="1:42" outlineLevel="2">
      <c r="A1956" s="11">
        <f>ROW()</f>
        <v>1956</v>
      </c>
      <c r="C1956" s="6" t="s">
        <v>212</v>
      </c>
      <c r="D1956" s="39"/>
      <c r="E1956" s="39"/>
      <c r="F1956" s="39"/>
      <c r="G1956" s="39"/>
      <c r="H1956" s="39"/>
      <c r="I1956" s="9"/>
      <c r="J1956" s="39"/>
      <c r="K1956" s="163"/>
      <c r="L1956" s="163"/>
      <c r="M1956" s="163"/>
      <c r="N1956" s="163"/>
      <c r="O1956" s="163"/>
      <c r="P1956" s="163"/>
      <c r="Q1956" s="163"/>
      <c r="R1956" s="163"/>
      <c r="S1956" s="163"/>
      <c r="T1956" s="163"/>
      <c r="U1956" s="163"/>
      <c r="V1956" s="163"/>
      <c r="W1956" s="163"/>
      <c r="X1956" s="163"/>
      <c r="Y1956" s="164"/>
      <c r="Z1956" s="163"/>
      <c r="AA1956" s="163"/>
      <c r="AB1956" s="163"/>
      <c r="AC1956" s="163"/>
      <c r="AD1956" s="163"/>
      <c r="AE1956" s="163"/>
      <c r="AF1956" s="163"/>
      <c r="AG1956" s="163"/>
      <c r="AH1956" s="163"/>
      <c r="AI1956" s="163"/>
      <c r="AJ1956" s="163"/>
      <c r="AK1956" s="163"/>
      <c r="AL1956" s="163"/>
      <c r="AM1956" s="163"/>
      <c r="AN1956" s="163"/>
      <c r="AO1956" s="163"/>
      <c r="AP1956" s="163"/>
    </row>
    <row r="1957" spans="1:42" outlineLevel="2">
      <c r="A1957" s="11">
        <f>ROW()</f>
        <v>1957</v>
      </c>
      <c r="C1957" s="30" t="s">
        <v>362</v>
      </c>
      <c r="D1957" s="90"/>
      <c r="E1957" s="90"/>
      <c r="F1957" s="90"/>
      <c r="G1957" s="90"/>
      <c r="H1957" s="90"/>
      <c r="I1957" s="15"/>
      <c r="J1957" s="90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15"/>
      <c r="X1957" s="15"/>
      <c r="Y1957" s="288">
        <f>Inputs!$E$76</f>
        <v>5</v>
      </c>
      <c r="Z1957" s="928">
        <f t="shared" ref="Z1957" si="4917">MAX(0,Y1957-1)</f>
        <v>4</v>
      </c>
      <c r="AA1957" s="928">
        <f t="shared" ref="AA1957" si="4918">MAX(0,Z1957-1)</f>
        <v>3</v>
      </c>
      <c r="AB1957" s="928">
        <f t="shared" ref="AB1957" si="4919">MAX(0,AA1957-1)</f>
        <v>2</v>
      </c>
      <c r="AC1957" s="928">
        <f t="shared" ref="AC1957" si="4920">MAX(0,AB1957-1)</f>
        <v>1</v>
      </c>
      <c r="AD1957" s="928">
        <f t="shared" ref="AD1957" si="4921">MAX(0,AC1957-1)</f>
        <v>0</v>
      </c>
      <c r="AE1957" s="928">
        <f t="shared" ref="AE1957" si="4922">MAX(0,AD1957-1)</f>
        <v>0</v>
      </c>
      <c r="AF1957" s="928">
        <f t="shared" ref="AF1957" si="4923">MAX(0,AE1957-1)</f>
        <v>0</v>
      </c>
      <c r="AG1957" s="928">
        <f t="shared" ref="AG1957:AH1957" si="4924">MAX(0,AF1957-1)</f>
        <v>0</v>
      </c>
      <c r="AH1957" s="928">
        <f t="shared" si="4924"/>
        <v>0</v>
      </c>
      <c r="AI1957" s="928">
        <f t="shared" ref="AI1957" si="4925">MAX(0,AH1957-1)</f>
        <v>0</v>
      </c>
      <c r="AJ1957" s="928">
        <f t="shared" ref="AJ1957" si="4926">MAX(0,AI1957-1)</f>
        <v>0</v>
      </c>
      <c r="AK1957" s="928">
        <f t="shared" ref="AK1957" si="4927">MAX(0,AJ1957-1)</f>
        <v>0</v>
      </c>
      <c r="AL1957" s="928">
        <f t="shared" ref="AL1957" si="4928">MAX(0,AK1957-1)</f>
        <v>0</v>
      </c>
      <c r="AM1957" s="928">
        <f t="shared" ref="AM1957" si="4929">MAX(0,AL1957-1)</f>
        <v>0</v>
      </c>
      <c r="AN1957" s="163"/>
      <c r="AO1957" s="163"/>
      <c r="AP1957" s="163"/>
    </row>
    <row r="1958" spans="1:42" outlineLevel="2">
      <c r="A1958" s="11">
        <f>ROW()</f>
        <v>1958</v>
      </c>
      <c r="D1958" s="39"/>
      <c r="E1958" s="39"/>
      <c r="F1958" s="39"/>
      <c r="G1958" s="39"/>
      <c r="H1958" s="3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</row>
    <row r="1959" spans="1:42" outlineLevel="2">
      <c r="A1959" s="11">
        <f>ROW()</f>
        <v>1959</v>
      </c>
      <c r="B1959" s="343" t="s">
        <v>68</v>
      </c>
      <c r="D1959" s="39"/>
      <c r="E1959" s="39"/>
      <c r="F1959" s="39"/>
      <c r="G1959" s="39"/>
      <c r="H1959" s="39"/>
      <c r="I1959" s="39"/>
      <c r="J1959" s="39"/>
      <c r="K1959" s="39"/>
      <c r="L1959" s="39"/>
      <c r="M1959" s="39"/>
      <c r="N1959" s="39"/>
      <c r="O1959" s="39"/>
      <c r="P1959" s="39"/>
      <c r="Q1959" s="39"/>
      <c r="R1959" s="39"/>
      <c r="S1959" s="39"/>
      <c r="T1959" s="39"/>
      <c r="U1959" s="39"/>
      <c r="V1959" s="39"/>
      <c r="W1959" s="39"/>
      <c r="X1959" s="39"/>
      <c r="Y1959" s="39"/>
      <c r="Z1959" s="39"/>
      <c r="AA1959" s="39"/>
      <c r="AB1959" s="39"/>
      <c r="AC1959" s="39"/>
      <c r="AD1959" s="39"/>
      <c r="AE1959" s="39"/>
      <c r="AF1959" s="39"/>
      <c r="AG1959" s="39"/>
      <c r="AH1959" s="39"/>
      <c r="AI1959" s="39"/>
      <c r="AJ1959" s="39"/>
      <c r="AK1959" s="39"/>
      <c r="AL1959" s="39"/>
      <c r="AM1959" s="39"/>
    </row>
    <row r="1960" spans="1:42" outlineLevel="2">
      <c r="A1960" s="11">
        <f>ROW()</f>
        <v>1960</v>
      </c>
      <c r="C1960" s="6" t="s">
        <v>2</v>
      </c>
      <c r="D1960" s="39"/>
      <c r="E1960" s="39"/>
      <c r="F1960" s="39"/>
      <c r="G1960" s="39"/>
      <c r="H1960" s="39"/>
      <c r="I1960" s="39"/>
      <c r="J1960" s="39"/>
      <c r="K1960" s="39"/>
      <c r="L1960" s="39"/>
      <c r="M1960" s="39"/>
      <c r="N1960" s="39"/>
      <c r="O1960" s="39"/>
      <c r="P1960" s="39"/>
      <c r="Q1960" s="39"/>
      <c r="R1960" s="39"/>
      <c r="S1960" s="39"/>
      <c r="T1960" s="39"/>
      <c r="U1960" s="39"/>
      <c r="V1960" s="39"/>
      <c r="W1960" s="39"/>
      <c r="X1960" s="9">
        <f t="shared" ref="X1960:AH1960" si="4930">W2020</f>
        <v>0</v>
      </c>
      <c r="Y1960" s="9">
        <f t="shared" si="4930"/>
        <v>2.5928162600000002</v>
      </c>
      <c r="Z1960" s="9">
        <f t="shared" si="4930"/>
        <v>2.4631754470000002</v>
      </c>
      <c r="AA1960" s="9">
        <f t="shared" si="4930"/>
        <v>2.3335346340000003</v>
      </c>
      <c r="AB1960" s="9">
        <f t="shared" si="4930"/>
        <v>2.2038938210000003</v>
      </c>
      <c r="AC1960" s="9">
        <f t="shared" si="4930"/>
        <v>2.0742530080000003</v>
      </c>
      <c r="AD1960" s="9">
        <f t="shared" si="4930"/>
        <v>1.9446121950000004</v>
      </c>
      <c r="AE1960" s="9">
        <f t="shared" si="4930"/>
        <v>1.8149713820000004</v>
      </c>
      <c r="AF1960" s="9">
        <f t="shared" si="4930"/>
        <v>1.6853305690000004</v>
      </c>
      <c r="AG1960" s="9">
        <f t="shared" si="4930"/>
        <v>1.5556897560000005</v>
      </c>
      <c r="AH1960" s="9">
        <f t="shared" si="4930"/>
        <v>1.4260489430000005</v>
      </c>
      <c r="AI1960" s="9">
        <f t="shared" ref="AI1960:AM1968" si="4931">AH2020</f>
        <v>1.2964081300000005</v>
      </c>
      <c r="AJ1960" s="9">
        <f t="shared" si="4931"/>
        <v>1.1667673170000006</v>
      </c>
      <c r="AK1960" s="9">
        <f t="shared" si="4931"/>
        <v>1.0371265040000006</v>
      </c>
      <c r="AL1960" s="9">
        <f t="shared" si="4931"/>
        <v>0.90748569100000054</v>
      </c>
      <c r="AM1960" s="9">
        <f t="shared" si="4931"/>
        <v>0.77784487800000046</v>
      </c>
    </row>
    <row r="1961" spans="1:42" outlineLevel="2">
      <c r="A1961" s="11">
        <f>ROW()</f>
        <v>1961</v>
      </c>
      <c r="C1961" s="6" t="s">
        <v>3</v>
      </c>
      <c r="D1961" s="39"/>
      <c r="E1961" s="39"/>
      <c r="F1961" s="39"/>
      <c r="G1961" s="39"/>
      <c r="H1961" s="39"/>
      <c r="I1961" s="39"/>
      <c r="J1961" s="39"/>
      <c r="K1961" s="39"/>
      <c r="L1961" s="39"/>
      <c r="M1961" s="39"/>
      <c r="N1961" s="39"/>
      <c r="O1961" s="39"/>
      <c r="P1961" s="39"/>
      <c r="Q1961" s="39"/>
      <c r="R1961" s="39"/>
      <c r="S1961" s="39"/>
      <c r="T1961" s="39"/>
      <c r="U1961" s="39"/>
      <c r="V1961" s="39"/>
      <c r="W1961" s="39"/>
      <c r="X1961" s="9">
        <f t="shared" ref="X1961:AH1961" si="4932">W2021</f>
        <v>0</v>
      </c>
      <c r="Y1961" s="9">
        <f t="shared" si="4932"/>
        <v>4.475624279999999</v>
      </c>
      <c r="Z1961" s="9">
        <f t="shared" si="4932"/>
        <v>4.2518430659999993</v>
      </c>
      <c r="AA1961" s="9">
        <f t="shared" si="4932"/>
        <v>4.0280618519999996</v>
      </c>
      <c r="AB1961" s="9">
        <f t="shared" si="4932"/>
        <v>3.8042806379999994</v>
      </c>
      <c r="AC1961" s="9">
        <f t="shared" si="4932"/>
        <v>3.5804994239999992</v>
      </c>
      <c r="AD1961" s="9">
        <f t="shared" si="4932"/>
        <v>3.3567182099999995</v>
      </c>
      <c r="AE1961" s="9">
        <f t="shared" si="4932"/>
        <v>3.1329369959999993</v>
      </c>
      <c r="AF1961" s="9">
        <f t="shared" si="4932"/>
        <v>2.9091557819999991</v>
      </c>
      <c r="AG1961" s="9">
        <f t="shared" si="4932"/>
        <v>2.6853745679999994</v>
      </c>
      <c r="AH1961" s="9">
        <f t="shared" si="4932"/>
        <v>2.4615933539999997</v>
      </c>
      <c r="AI1961" s="9">
        <f t="shared" si="4931"/>
        <v>2.2378121399999995</v>
      </c>
      <c r="AJ1961" s="9">
        <f t="shared" si="4931"/>
        <v>2.0140309259999993</v>
      </c>
      <c r="AK1961" s="9">
        <f t="shared" si="4931"/>
        <v>1.7902497119999994</v>
      </c>
      <c r="AL1961" s="9">
        <f t="shared" si="4931"/>
        <v>1.5664684979999994</v>
      </c>
      <c r="AM1961" s="9">
        <f t="shared" si="4931"/>
        <v>1.3426872839999995</v>
      </c>
    </row>
    <row r="1962" spans="1:42" outlineLevel="2">
      <c r="A1962" s="11">
        <f>ROW()</f>
        <v>1962</v>
      </c>
      <c r="C1962" s="6" t="s">
        <v>4</v>
      </c>
      <c r="D1962" s="39"/>
      <c r="E1962" s="39"/>
      <c r="F1962" s="39"/>
      <c r="G1962" s="39"/>
      <c r="H1962" s="39"/>
      <c r="I1962" s="39"/>
      <c r="J1962" s="39"/>
      <c r="K1962" s="39"/>
      <c r="L1962" s="39"/>
      <c r="M1962" s="39"/>
      <c r="N1962" s="39"/>
      <c r="O1962" s="39"/>
      <c r="P1962" s="39"/>
      <c r="Q1962" s="39"/>
      <c r="R1962" s="39"/>
      <c r="S1962" s="39"/>
      <c r="T1962" s="39"/>
      <c r="U1962" s="39"/>
      <c r="V1962" s="39"/>
      <c r="W1962" s="39"/>
      <c r="X1962" s="9">
        <f t="shared" ref="X1962:AH1962" si="4933">W2022</f>
        <v>0</v>
      </c>
      <c r="Y1962" s="9">
        <f t="shared" si="4933"/>
        <v>3.6613055299999999</v>
      </c>
      <c r="Z1962" s="9">
        <f t="shared" si="4933"/>
        <v>3.4172184946666664</v>
      </c>
      <c r="AA1962" s="9">
        <f t="shared" si="4933"/>
        <v>3.1731314593333328</v>
      </c>
      <c r="AB1962" s="9">
        <f t="shared" si="4933"/>
        <v>2.9290444239999998</v>
      </c>
      <c r="AC1962" s="9">
        <f t="shared" si="4933"/>
        <v>2.6849573886666667</v>
      </c>
      <c r="AD1962" s="9">
        <f t="shared" si="4933"/>
        <v>2.4408703533333331</v>
      </c>
      <c r="AE1962" s="9">
        <f t="shared" si="4933"/>
        <v>2.1967833179999996</v>
      </c>
      <c r="AF1962" s="9">
        <f t="shared" si="4933"/>
        <v>1.9526962826666663</v>
      </c>
      <c r="AG1962" s="9">
        <f t="shared" si="4933"/>
        <v>1.708609247333333</v>
      </c>
      <c r="AH1962" s="9">
        <f t="shared" si="4933"/>
        <v>1.4645222119999997</v>
      </c>
      <c r="AI1962" s="9">
        <f t="shared" si="4931"/>
        <v>1.2204351766666663</v>
      </c>
      <c r="AJ1962" s="9">
        <f t="shared" si="4931"/>
        <v>0.97634814133333303</v>
      </c>
      <c r="AK1962" s="9">
        <f t="shared" si="4931"/>
        <v>0.73226110599999972</v>
      </c>
      <c r="AL1962" s="9">
        <f t="shared" si="4931"/>
        <v>0.48817407066666652</v>
      </c>
      <c r="AM1962" s="9">
        <f t="shared" si="4931"/>
        <v>0.24408703533333326</v>
      </c>
    </row>
    <row r="1963" spans="1:42" outlineLevel="2">
      <c r="A1963" s="11">
        <f>ROW()</f>
        <v>1963</v>
      </c>
      <c r="C1963" s="6" t="s">
        <v>5</v>
      </c>
      <c r="D1963" s="39"/>
      <c r="E1963" s="39"/>
      <c r="F1963" s="39"/>
      <c r="G1963" s="39"/>
      <c r="H1963" s="39"/>
      <c r="I1963" s="39"/>
      <c r="J1963" s="39"/>
      <c r="K1963" s="39"/>
      <c r="L1963" s="39"/>
      <c r="M1963" s="39"/>
      <c r="N1963" s="39"/>
      <c r="O1963" s="39"/>
      <c r="P1963" s="39"/>
      <c r="Q1963" s="39"/>
      <c r="R1963" s="39"/>
      <c r="S1963" s="39"/>
      <c r="T1963" s="39"/>
      <c r="U1963" s="39"/>
      <c r="V1963" s="39"/>
      <c r="W1963" s="39"/>
      <c r="X1963" s="9">
        <f t="shared" ref="X1963:AH1963" si="4934">W2023</f>
        <v>0</v>
      </c>
      <c r="Y1963" s="9">
        <f t="shared" si="4934"/>
        <v>11.621402839992811</v>
      </c>
      <c r="Z1963" s="9">
        <f t="shared" si="4934"/>
        <v>11.04033269799317</v>
      </c>
      <c r="AA1963" s="9">
        <f t="shared" si="4934"/>
        <v>10.459262555993529</v>
      </c>
      <c r="AB1963" s="9">
        <f t="shared" si="4934"/>
        <v>9.8781924139938884</v>
      </c>
      <c r="AC1963" s="9">
        <f t="shared" si="4934"/>
        <v>9.2971222719942475</v>
      </c>
      <c r="AD1963" s="9">
        <f t="shared" si="4934"/>
        <v>8.7160521299946065</v>
      </c>
      <c r="AE1963" s="9">
        <f t="shared" si="4934"/>
        <v>8.1349819879949656</v>
      </c>
      <c r="AF1963" s="9">
        <f t="shared" si="4934"/>
        <v>7.5539118459953256</v>
      </c>
      <c r="AG1963" s="9">
        <f t="shared" si="4934"/>
        <v>6.9728417039956856</v>
      </c>
      <c r="AH1963" s="9">
        <f t="shared" si="4934"/>
        <v>6.3917715619960447</v>
      </c>
      <c r="AI1963" s="9">
        <f t="shared" si="4931"/>
        <v>5.8107014199964038</v>
      </c>
      <c r="AJ1963" s="9">
        <f t="shared" si="4931"/>
        <v>5.2296312779967637</v>
      </c>
      <c r="AK1963" s="9">
        <f t="shared" si="4931"/>
        <v>4.6485611359971237</v>
      </c>
      <c r="AL1963" s="9">
        <f t="shared" si="4931"/>
        <v>4.0674909939974828</v>
      </c>
      <c r="AM1963" s="9">
        <f t="shared" si="4931"/>
        <v>3.4864208519978424</v>
      </c>
    </row>
    <row r="1964" spans="1:42" outlineLevel="2">
      <c r="A1964" s="11">
        <f>ROW()</f>
        <v>1964</v>
      </c>
      <c r="C1964" s="6" t="s">
        <v>473</v>
      </c>
      <c r="D1964" s="39"/>
      <c r="E1964" s="39"/>
      <c r="F1964" s="39"/>
      <c r="G1964" s="39"/>
      <c r="H1964" s="39"/>
      <c r="I1964" s="39"/>
      <c r="J1964" s="39"/>
      <c r="K1964" s="39"/>
      <c r="L1964" s="39"/>
      <c r="M1964" s="39"/>
      <c r="N1964" s="39"/>
      <c r="O1964" s="39"/>
      <c r="P1964" s="39"/>
      <c r="Q1964" s="39"/>
      <c r="R1964" s="39"/>
      <c r="S1964" s="39"/>
      <c r="T1964" s="39"/>
      <c r="U1964" s="39"/>
      <c r="V1964" s="39"/>
      <c r="W1964" s="39"/>
      <c r="X1964" s="9">
        <f t="shared" ref="X1964:X1966" si="4935">W2024</f>
        <v>0</v>
      </c>
      <c r="Y1964" s="9">
        <f t="shared" ref="Y1964:Y1966" si="4936">X2024</f>
        <v>0</v>
      </c>
      <c r="Z1964" s="9">
        <f t="shared" ref="Z1964:Z1966" si="4937">Y2024</f>
        <v>0</v>
      </c>
      <c r="AA1964" s="9">
        <f t="shared" ref="AA1964:AA1966" si="4938">Z2024</f>
        <v>0</v>
      </c>
      <c r="AB1964" s="9">
        <f t="shared" ref="AB1964:AB1966" si="4939">AA2024</f>
        <v>0</v>
      </c>
      <c r="AC1964" s="9">
        <f t="shared" ref="AC1964:AC1966" si="4940">AB2024</f>
        <v>0</v>
      </c>
      <c r="AD1964" s="9">
        <f t="shared" ref="AD1964:AD1966" si="4941">AC2024</f>
        <v>0</v>
      </c>
      <c r="AE1964" s="9">
        <f t="shared" ref="AE1964:AE1966" si="4942">AD2024</f>
        <v>0</v>
      </c>
      <c r="AF1964" s="9">
        <f t="shared" ref="AF1964:AF1966" si="4943">AE2024</f>
        <v>0</v>
      </c>
      <c r="AG1964" s="9">
        <f t="shared" ref="AG1964:AH1966" si="4944">AF2024</f>
        <v>0</v>
      </c>
      <c r="AH1964" s="9">
        <f t="shared" si="4944"/>
        <v>0</v>
      </c>
      <c r="AI1964" s="9">
        <f t="shared" si="4931"/>
        <v>0</v>
      </c>
      <c r="AJ1964" s="9">
        <f t="shared" si="4931"/>
        <v>0</v>
      </c>
      <c r="AK1964" s="9">
        <f t="shared" si="4931"/>
        <v>0</v>
      </c>
      <c r="AL1964" s="9">
        <f t="shared" si="4931"/>
        <v>0</v>
      </c>
      <c r="AM1964" s="9">
        <f t="shared" si="4931"/>
        <v>0</v>
      </c>
    </row>
    <row r="1965" spans="1:42" outlineLevel="2">
      <c r="A1965" s="11">
        <f>ROW()</f>
        <v>1965</v>
      </c>
      <c r="C1965" s="6" t="s">
        <v>474</v>
      </c>
      <c r="D1965" s="39"/>
      <c r="E1965" s="39"/>
      <c r="F1965" s="39"/>
      <c r="G1965" s="39"/>
      <c r="H1965" s="39"/>
      <c r="I1965" s="39"/>
      <c r="J1965" s="39"/>
      <c r="K1965" s="39"/>
      <c r="L1965" s="39"/>
      <c r="M1965" s="39"/>
      <c r="N1965" s="39"/>
      <c r="O1965" s="39"/>
      <c r="P1965" s="39"/>
      <c r="Q1965" s="39"/>
      <c r="R1965" s="39"/>
      <c r="S1965" s="39"/>
      <c r="T1965" s="39"/>
      <c r="U1965" s="39"/>
      <c r="V1965" s="39"/>
      <c r="W1965" s="39"/>
      <c r="X1965" s="9">
        <f t="shared" si="4935"/>
        <v>0</v>
      </c>
      <c r="Y1965" s="9">
        <f t="shared" si="4936"/>
        <v>0</v>
      </c>
      <c r="Z1965" s="9">
        <f t="shared" si="4937"/>
        <v>0</v>
      </c>
      <c r="AA1965" s="9">
        <f t="shared" si="4938"/>
        <v>0</v>
      </c>
      <c r="AB1965" s="9">
        <f t="shared" si="4939"/>
        <v>0</v>
      </c>
      <c r="AC1965" s="9">
        <f t="shared" si="4940"/>
        <v>0</v>
      </c>
      <c r="AD1965" s="9">
        <f t="shared" si="4941"/>
        <v>0</v>
      </c>
      <c r="AE1965" s="9">
        <f t="shared" si="4942"/>
        <v>0</v>
      </c>
      <c r="AF1965" s="9">
        <f t="shared" si="4943"/>
        <v>0</v>
      </c>
      <c r="AG1965" s="9">
        <f t="shared" si="4944"/>
        <v>0</v>
      </c>
      <c r="AH1965" s="9">
        <f t="shared" si="4944"/>
        <v>0</v>
      </c>
      <c r="AI1965" s="9">
        <f t="shared" si="4931"/>
        <v>0</v>
      </c>
      <c r="AJ1965" s="9">
        <f t="shared" si="4931"/>
        <v>0</v>
      </c>
      <c r="AK1965" s="9">
        <f t="shared" si="4931"/>
        <v>0</v>
      </c>
      <c r="AL1965" s="9">
        <f t="shared" si="4931"/>
        <v>0</v>
      </c>
      <c r="AM1965" s="9">
        <f t="shared" si="4931"/>
        <v>0</v>
      </c>
    </row>
    <row r="1966" spans="1:42" outlineLevel="2">
      <c r="A1966" s="11">
        <f>ROW()</f>
        <v>1966</v>
      </c>
      <c r="C1966" s="6" t="s">
        <v>477</v>
      </c>
      <c r="D1966" s="39"/>
      <c r="E1966" s="39"/>
      <c r="F1966" s="39"/>
      <c r="G1966" s="39"/>
      <c r="H1966" s="39"/>
      <c r="I1966" s="39"/>
      <c r="J1966" s="39"/>
      <c r="K1966" s="39"/>
      <c r="L1966" s="39"/>
      <c r="M1966" s="39"/>
      <c r="N1966" s="39"/>
      <c r="O1966" s="39"/>
      <c r="P1966" s="39"/>
      <c r="Q1966" s="39"/>
      <c r="R1966" s="39"/>
      <c r="S1966" s="39"/>
      <c r="T1966" s="39"/>
      <c r="U1966" s="39"/>
      <c r="V1966" s="39"/>
      <c r="W1966" s="39"/>
      <c r="X1966" s="9">
        <f t="shared" si="4935"/>
        <v>0</v>
      </c>
      <c r="Y1966" s="9">
        <f t="shared" si="4936"/>
        <v>0</v>
      </c>
      <c r="Z1966" s="9">
        <f t="shared" si="4937"/>
        <v>0</v>
      </c>
      <c r="AA1966" s="9">
        <f t="shared" si="4938"/>
        <v>0</v>
      </c>
      <c r="AB1966" s="9">
        <f t="shared" si="4939"/>
        <v>0</v>
      </c>
      <c r="AC1966" s="9">
        <f t="shared" si="4940"/>
        <v>0</v>
      </c>
      <c r="AD1966" s="9">
        <f t="shared" si="4941"/>
        <v>0</v>
      </c>
      <c r="AE1966" s="9">
        <f t="shared" si="4942"/>
        <v>0</v>
      </c>
      <c r="AF1966" s="9">
        <f t="shared" si="4943"/>
        <v>0</v>
      </c>
      <c r="AG1966" s="9">
        <f t="shared" si="4944"/>
        <v>0</v>
      </c>
      <c r="AH1966" s="9">
        <f t="shared" si="4944"/>
        <v>0</v>
      </c>
      <c r="AI1966" s="9">
        <f t="shared" si="4931"/>
        <v>0</v>
      </c>
      <c r="AJ1966" s="9">
        <f t="shared" si="4931"/>
        <v>0</v>
      </c>
      <c r="AK1966" s="9">
        <f t="shared" si="4931"/>
        <v>0</v>
      </c>
      <c r="AL1966" s="9">
        <f t="shared" si="4931"/>
        <v>0</v>
      </c>
      <c r="AM1966" s="9">
        <f t="shared" si="4931"/>
        <v>0</v>
      </c>
    </row>
    <row r="1967" spans="1:42" outlineLevel="2">
      <c r="A1967" s="11">
        <f>ROW()</f>
        <v>1967</v>
      </c>
      <c r="C1967" s="6" t="s">
        <v>511</v>
      </c>
      <c r="D1967" s="39"/>
      <c r="E1967" s="39"/>
      <c r="F1967" s="39"/>
      <c r="G1967" s="39"/>
      <c r="H1967" s="39"/>
      <c r="I1967" s="39"/>
      <c r="J1967" s="39"/>
      <c r="K1967" s="39"/>
      <c r="L1967" s="39"/>
      <c r="M1967" s="39"/>
      <c r="N1967" s="39"/>
      <c r="O1967" s="39"/>
      <c r="P1967" s="39"/>
      <c r="Q1967" s="39"/>
      <c r="R1967" s="39"/>
      <c r="S1967" s="39"/>
      <c r="T1967" s="39"/>
      <c r="U1967" s="39"/>
      <c r="V1967" s="39"/>
      <c r="W1967" s="39"/>
      <c r="X1967" s="9">
        <f t="shared" ref="X1967" si="4945">W2027</f>
        <v>0</v>
      </c>
      <c r="Y1967" s="9">
        <f t="shared" ref="Y1967" si="4946">X2027</f>
        <v>0.11309440000718902</v>
      </c>
      <c r="Z1967" s="9">
        <f t="shared" ref="Z1967" si="4947">Y2027</f>
        <v>0.10743968000682957</v>
      </c>
      <c r="AA1967" s="9">
        <f t="shared" ref="AA1967" si="4948">Z2027</f>
        <v>0.10178496000647012</v>
      </c>
      <c r="AB1967" s="9">
        <f t="shared" ref="AB1967" si="4949">AA2027</f>
        <v>9.6130240006110673E-2</v>
      </c>
      <c r="AC1967" s="9">
        <f t="shared" ref="AC1967" si="4950">AB2027</f>
        <v>9.0475520005751223E-2</v>
      </c>
      <c r="AD1967" s="9">
        <f t="shared" ref="AD1967" si="4951">AC2027</f>
        <v>8.4820800005391772E-2</v>
      </c>
      <c r="AE1967" s="9">
        <f t="shared" ref="AE1967" si="4952">AD2027</f>
        <v>7.9166080005032322E-2</v>
      </c>
      <c r="AF1967" s="9">
        <f t="shared" ref="AF1967" si="4953">AE2027</f>
        <v>7.3511360004672871E-2</v>
      </c>
      <c r="AG1967" s="9">
        <f t="shared" ref="AG1967:AH1967" si="4954">AF2027</f>
        <v>6.785664000431342E-2</v>
      </c>
      <c r="AH1967" s="9">
        <f t="shared" si="4954"/>
        <v>6.220192000395397E-2</v>
      </c>
      <c r="AI1967" s="9">
        <f t="shared" si="4931"/>
        <v>5.6547200003594519E-2</v>
      </c>
      <c r="AJ1967" s="9">
        <f t="shared" si="4931"/>
        <v>5.0892480003235069E-2</v>
      </c>
      <c r="AK1967" s="9">
        <f t="shared" si="4931"/>
        <v>4.5237760002875618E-2</v>
      </c>
      <c r="AL1967" s="9">
        <f t="shared" si="4931"/>
        <v>3.9583040002516168E-2</v>
      </c>
      <c r="AM1967" s="9">
        <f t="shared" si="4931"/>
        <v>3.3928320002156717E-2</v>
      </c>
    </row>
    <row r="1968" spans="1:42" outlineLevel="2">
      <c r="A1968" s="11">
        <f>ROW()</f>
        <v>1968</v>
      </c>
      <c r="C1968" s="6" t="s">
        <v>655</v>
      </c>
      <c r="D1968" s="39"/>
      <c r="E1968" s="39"/>
      <c r="F1968" s="39"/>
      <c r="G1968" s="39"/>
      <c r="H1968" s="39"/>
      <c r="I1968" s="39"/>
      <c r="J1968" s="39"/>
      <c r="K1968" s="39"/>
      <c r="L1968" s="39"/>
      <c r="M1968" s="39"/>
      <c r="N1968" s="39"/>
      <c r="O1968" s="39"/>
      <c r="P1968" s="39"/>
      <c r="Q1968" s="39"/>
      <c r="R1968" s="39"/>
      <c r="S1968" s="39"/>
      <c r="T1968" s="39"/>
      <c r="U1968" s="39"/>
      <c r="V1968" s="39"/>
      <c r="W1968" s="39"/>
      <c r="X1968" s="9">
        <f t="shared" ref="X1968" si="4955">W2028</f>
        <v>0</v>
      </c>
      <c r="Y1968" s="9">
        <f t="shared" ref="Y1968" si="4956">X2028</f>
        <v>0</v>
      </c>
      <c r="Z1968" s="9">
        <f t="shared" ref="Z1968" si="4957">Y2028</f>
        <v>0</v>
      </c>
      <c r="AA1968" s="9">
        <f t="shared" ref="AA1968" si="4958">Z2028</f>
        <v>0</v>
      </c>
      <c r="AB1968" s="9">
        <f t="shared" ref="AB1968" si="4959">AA2028</f>
        <v>0</v>
      </c>
      <c r="AC1968" s="9">
        <f t="shared" ref="AC1968" si="4960">AB2028</f>
        <v>0</v>
      </c>
      <c r="AD1968" s="9">
        <f t="shared" ref="AD1968" si="4961">AC2028</f>
        <v>0</v>
      </c>
      <c r="AE1968" s="9">
        <f t="shared" ref="AE1968" si="4962">AD2028</f>
        <v>0</v>
      </c>
      <c r="AF1968" s="9">
        <f t="shared" ref="AF1968" si="4963">AE2028</f>
        <v>0</v>
      </c>
      <c r="AG1968" s="9">
        <f t="shared" ref="AG1968:AH1968" si="4964">AF2028</f>
        <v>0</v>
      </c>
      <c r="AH1968" s="9">
        <f t="shared" si="4964"/>
        <v>0</v>
      </c>
      <c r="AI1968" s="9">
        <f t="shared" si="4931"/>
        <v>0</v>
      </c>
      <c r="AJ1968" s="9">
        <f t="shared" si="4931"/>
        <v>0</v>
      </c>
      <c r="AK1968" s="9">
        <f t="shared" si="4931"/>
        <v>0</v>
      </c>
      <c r="AL1968" s="9">
        <f t="shared" si="4931"/>
        <v>0</v>
      </c>
      <c r="AM1968" s="9">
        <f t="shared" si="4931"/>
        <v>0</v>
      </c>
    </row>
    <row r="1969" spans="1:39" outlineLevel="2">
      <c r="A1969" s="11">
        <f>ROW()</f>
        <v>1969</v>
      </c>
      <c r="C1969" s="6" t="s">
        <v>656</v>
      </c>
      <c r="D1969" s="39"/>
      <c r="E1969" s="39"/>
      <c r="F1969" s="39"/>
      <c r="G1969" s="39"/>
      <c r="H1969" s="39"/>
      <c r="I1969" s="39"/>
      <c r="J1969" s="39"/>
      <c r="K1969" s="39"/>
      <c r="L1969" s="39"/>
      <c r="M1969" s="39"/>
      <c r="N1969" s="39"/>
      <c r="O1969" s="39"/>
      <c r="P1969" s="39"/>
      <c r="Q1969" s="39"/>
      <c r="R1969" s="39"/>
      <c r="S1969" s="39"/>
      <c r="T1969" s="39"/>
      <c r="U1969" s="39"/>
      <c r="V1969" s="39"/>
      <c r="W1969" s="3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</row>
    <row r="1970" spans="1:39" outlineLevel="2">
      <c r="A1970" s="11">
        <f>ROW()</f>
        <v>1970</v>
      </c>
      <c r="C1970" s="6" t="s">
        <v>667</v>
      </c>
      <c r="D1970" s="39"/>
      <c r="E1970" s="39"/>
      <c r="F1970" s="39"/>
      <c r="G1970" s="39"/>
      <c r="H1970" s="39"/>
      <c r="I1970" s="39"/>
      <c r="J1970" s="39"/>
      <c r="K1970" s="39"/>
      <c r="L1970" s="39"/>
      <c r="M1970" s="39"/>
      <c r="N1970" s="39"/>
      <c r="O1970" s="39"/>
      <c r="P1970" s="39"/>
      <c r="Q1970" s="39"/>
      <c r="R1970" s="39"/>
      <c r="S1970" s="39"/>
      <c r="T1970" s="39"/>
      <c r="U1970" s="39"/>
      <c r="V1970" s="39"/>
      <c r="W1970" s="3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</row>
    <row r="1971" spans="1:39" outlineLevel="2">
      <c r="A1971" s="11">
        <f>ROW()</f>
        <v>1971</v>
      </c>
      <c r="C1971" s="6" t="s">
        <v>212</v>
      </c>
      <c r="D1971" s="39"/>
      <c r="E1971" s="39"/>
      <c r="F1971" s="39"/>
      <c r="G1971" s="39"/>
      <c r="H1971" s="39"/>
      <c r="I1971" s="39"/>
      <c r="J1971" s="39"/>
      <c r="K1971" s="39"/>
      <c r="L1971" s="39"/>
      <c r="M1971" s="39"/>
      <c r="N1971" s="39"/>
      <c r="O1971" s="39"/>
      <c r="P1971" s="39"/>
      <c r="Q1971" s="39"/>
      <c r="R1971" s="39"/>
      <c r="S1971" s="39"/>
      <c r="T1971" s="39"/>
      <c r="U1971" s="39"/>
      <c r="V1971" s="39"/>
      <c r="W1971" s="39"/>
      <c r="X1971" s="9">
        <f t="shared" ref="X1971:AC1971" si="4965">W2031</f>
        <v>0</v>
      </c>
      <c r="Y1971" s="9">
        <f t="shared" si="4965"/>
        <v>-2.9711099999993884E-3</v>
      </c>
      <c r="Z1971" s="9">
        <f t="shared" si="4965"/>
        <v>-2.9711099999993884E-3</v>
      </c>
      <c r="AA1971" s="9">
        <f t="shared" si="4965"/>
        <v>-2.9711099999993884E-3</v>
      </c>
      <c r="AB1971" s="9">
        <f t="shared" si="4965"/>
        <v>-2.9711099999993884E-3</v>
      </c>
      <c r="AC1971" s="9">
        <f t="shared" si="4965"/>
        <v>-2.9711099999993884E-3</v>
      </c>
      <c r="AD1971" s="9">
        <f t="shared" ref="AD1971:AD1972" si="4966">AC2031</f>
        <v>-2.9711099999993884E-3</v>
      </c>
      <c r="AE1971" s="9">
        <f t="shared" ref="AE1971:AE1972" si="4967">AD2031</f>
        <v>-2.9711099999993884E-3</v>
      </c>
      <c r="AF1971" s="9">
        <f t="shared" ref="AF1971:AF1972" si="4968">AE2031</f>
        <v>-2.9711099999993884E-3</v>
      </c>
      <c r="AG1971" s="9">
        <f t="shared" ref="AG1971:AH1972" si="4969">AF2031</f>
        <v>-2.9711099999993884E-3</v>
      </c>
      <c r="AH1971" s="9">
        <f t="shared" si="4969"/>
        <v>-2.9711099999993884E-3</v>
      </c>
      <c r="AI1971" s="9">
        <f t="shared" ref="AI1971:AI1972" si="4970">AH2031</f>
        <v>-2.9711099999993884E-3</v>
      </c>
      <c r="AJ1971" s="9">
        <f t="shared" ref="AJ1971:AJ1972" si="4971">AI2031</f>
        <v>-2.9711099999993884E-3</v>
      </c>
      <c r="AK1971" s="9">
        <f t="shared" ref="AK1971:AK1972" si="4972">AJ2031</f>
        <v>-2.9711099999993884E-3</v>
      </c>
      <c r="AL1971" s="9">
        <f t="shared" ref="AL1971:AL1972" si="4973">AK2031</f>
        <v>-2.9711099999993884E-3</v>
      </c>
      <c r="AM1971" s="9">
        <f t="shared" ref="AM1971:AM1972" si="4974">AL2031</f>
        <v>-2.9711099999993884E-3</v>
      </c>
    </row>
    <row r="1972" spans="1:39" outlineLevel="2">
      <c r="A1972" s="11">
        <f>ROW()</f>
        <v>1972</v>
      </c>
      <c r="C1972" s="30" t="s">
        <v>362</v>
      </c>
      <c r="D1972" s="90"/>
      <c r="E1972" s="90"/>
      <c r="F1972" s="90"/>
      <c r="G1972" s="90"/>
      <c r="H1972" s="90"/>
      <c r="I1972" s="90"/>
      <c r="J1972" s="90"/>
      <c r="K1972" s="90"/>
      <c r="L1972" s="90"/>
      <c r="M1972" s="90"/>
      <c r="N1972" s="90"/>
      <c r="O1972" s="90"/>
      <c r="P1972" s="90"/>
      <c r="Q1972" s="90"/>
      <c r="R1972" s="90"/>
      <c r="S1972" s="90"/>
      <c r="T1972" s="90"/>
      <c r="U1972" s="90"/>
      <c r="V1972" s="90"/>
      <c r="W1972" s="90"/>
      <c r="X1972" s="15">
        <f t="shared" ref="X1972" si="4975">W2032</f>
        <v>0</v>
      </c>
      <c r="Y1972" s="15">
        <f t="shared" ref="Y1972" si="4976">X2032</f>
        <v>0</v>
      </c>
      <c r="Z1972" s="15">
        <f t="shared" ref="Z1972" si="4977">Y2032</f>
        <v>0</v>
      </c>
      <c r="AA1972" s="15">
        <f t="shared" ref="AA1972" si="4978">Z2032</f>
        <v>0</v>
      </c>
      <c r="AB1972" s="15">
        <f t="shared" ref="AB1972" si="4979">AA2032</f>
        <v>0</v>
      </c>
      <c r="AC1972" s="15">
        <f t="shared" ref="AC1972" si="4980">AB2032</f>
        <v>0</v>
      </c>
      <c r="AD1972" s="15">
        <f t="shared" si="4966"/>
        <v>0</v>
      </c>
      <c r="AE1972" s="15">
        <f t="shared" si="4967"/>
        <v>0</v>
      </c>
      <c r="AF1972" s="15">
        <f t="shared" si="4968"/>
        <v>0</v>
      </c>
      <c r="AG1972" s="15">
        <f t="shared" si="4969"/>
        <v>0</v>
      </c>
      <c r="AH1972" s="15">
        <f t="shared" si="4969"/>
        <v>0</v>
      </c>
      <c r="AI1972" s="15">
        <f t="shared" si="4970"/>
        <v>0</v>
      </c>
      <c r="AJ1972" s="15">
        <f t="shared" si="4971"/>
        <v>0</v>
      </c>
      <c r="AK1972" s="15">
        <f t="shared" si="4972"/>
        <v>0</v>
      </c>
      <c r="AL1972" s="15">
        <f t="shared" si="4973"/>
        <v>0</v>
      </c>
      <c r="AM1972" s="15">
        <f t="shared" si="4974"/>
        <v>0</v>
      </c>
    </row>
    <row r="1973" spans="1:39" outlineLevel="2">
      <c r="A1973" s="11">
        <f>ROW()</f>
        <v>1973</v>
      </c>
      <c r="C1973" s="6" t="s">
        <v>1</v>
      </c>
      <c r="D1973" s="39"/>
      <c r="E1973" s="39"/>
      <c r="F1973" s="39"/>
      <c r="G1973" s="39"/>
      <c r="H1973" s="39"/>
      <c r="I1973" s="39"/>
      <c r="J1973" s="39"/>
      <c r="K1973" s="39"/>
      <c r="L1973" s="39"/>
      <c r="M1973" s="39"/>
      <c r="N1973" s="39"/>
      <c r="O1973" s="39"/>
      <c r="P1973" s="39"/>
      <c r="Q1973" s="39"/>
      <c r="R1973" s="39"/>
      <c r="S1973" s="39"/>
      <c r="T1973" s="39"/>
      <c r="U1973" s="39"/>
      <c r="V1973" s="39"/>
      <c r="W1973" s="39"/>
      <c r="X1973" s="9">
        <f t="shared" ref="X1973" si="4981">SUM(X1960:X1972)</f>
        <v>0</v>
      </c>
      <c r="Y1973" s="9">
        <f t="shared" ref="Y1973" si="4982">SUM(Y1960:Y1972)</f>
        <v>22.461272199999996</v>
      </c>
      <c r="Z1973" s="9">
        <f t="shared" ref="Z1973" si="4983">SUM(Z1960:Z1972)</f>
        <v>21.277038275666666</v>
      </c>
      <c r="AA1973" s="9">
        <f t="shared" ref="AA1973" si="4984">SUM(AA1960:AA1972)</f>
        <v>20.092804351333331</v>
      </c>
      <c r="AB1973" s="9">
        <f t="shared" ref="AB1973" si="4985">SUM(AB1960:AB1972)</f>
        <v>18.908570426999997</v>
      </c>
      <c r="AC1973" s="9">
        <f t="shared" ref="AC1973:AG1973" si="4986">SUM(AC1960:AC1972)</f>
        <v>17.724336502666663</v>
      </c>
      <c r="AD1973" s="9">
        <f t="shared" si="4986"/>
        <v>16.540102578333332</v>
      </c>
      <c r="AE1973" s="9">
        <f t="shared" si="4986"/>
        <v>15.355868653999998</v>
      </c>
      <c r="AF1973" s="9">
        <f t="shared" si="4986"/>
        <v>14.171634729666666</v>
      </c>
      <c r="AG1973" s="9">
        <f t="shared" si="4986"/>
        <v>12.987400805333333</v>
      </c>
      <c r="AH1973" s="9">
        <f t="shared" ref="AH1973" si="4987">SUM(AH1960:AH1972)</f>
        <v>11.803166880999999</v>
      </c>
      <c r="AI1973" s="9">
        <f t="shared" ref="AI1973:AM1973" si="4988">SUM(AI1960:AI1972)</f>
        <v>10.618932956666665</v>
      </c>
      <c r="AJ1973" s="9">
        <f t="shared" si="4988"/>
        <v>9.4346990323333326</v>
      </c>
      <c r="AK1973" s="9">
        <f t="shared" si="4988"/>
        <v>8.2504651080000002</v>
      </c>
      <c r="AL1973" s="9">
        <f t="shared" si="4988"/>
        <v>7.066231183666666</v>
      </c>
      <c r="AM1973" s="9">
        <f t="shared" si="4988"/>
        <v>5.8819972593333318</v>
      </c>
    </row>
    <row r="1974" spans="1:39" outlineLevel="2">
      <c r="A1974" s="11">
        <f>ROW()</f>
        <v>1974</v>
      </c>
      <c r="B1974" s="343" t="s">
        <v>31</v>
      </c>
      <c r="D1974" s="39"/>
      <c r="E1974" s="39"/>
      <c r="F1974" s="39"/>
      <c r="G1974" s="39"/>
      <c r="H1974" s="39"/>
      <c r="I1974" s="39"/>
      <c r="J1974" s="39"/>
      <c r="K1974" s="39"/>
      <c r="L1974" s="39"/>
      <c r="M1974" s="39"/>
      <c r="N1974" s="39"/>
      <c r="O1974" s="39"/>
      <c r="P1974" s="39"/>
      <c r="Q1974" s="39"/>
      <c r="R1974" s="39"/>
      <c r="S1974" s="39"/>
      <c r="T1974" s="39"/>
      <c r="U1974" s="39"/>
      <c r="V1974" s="39"/>
      <c r="W1974" s="39"/>
      <c r="X1974" s="39"/>
      <c r="Y1974" s="39"/>
      <c r="Z1974" s="39"/>
      <c r="AA1974" s="39"/>
      <c r="AB1974" s="39"/>
      <c r="AC1974" s="39"/>
      <c r="AD1974" s="39"/>
      <c r="AE1974" s="39"/>
      <c r="AF1974" s="39"/>
      <c r="AG1974" s="39"/>
      <c r="AH1974" s="39"/>
      <c r="AI1974" s="39"/>
      <c r="AJ1974" s="39"/>
      <c r="AK1974" s="39"/>
      <c r="AL1974" s="39"/>
      <c r="AM1974" s="39"/>
    </row>
    <row r="1975" spans="1:39" outlineLevel="2">
      <c r="A1975" s="11">
        <f>ROW()</f>
        <v>1975</v>
      </c>
      <c r="C1975" s="6" t="s">
        <v>2</v>
      </c>
      <c r="D1975" s="39"/>
      <c r="E1975" s="39"/>
      <c r="F1975" s="39"/>
      <c r="G1975" s="39"/>
      <c r="H1975" s="39"/>
      <c r="I1975" s="39"/>
      <c r="J1975" s="39"/>
      <c r="K1975" s="39"/>
      <c r="L1975" s="39"/>
      <c r="M1975" s="39"/>
      <c r="N1975" s="39"/>
      <c r="O1975" s="39"/>
      <c r="P1975" s="39"/>
      <c r="Q1975" s="39"/>
      <c r="R1975" s="39"/>
      <c r="S1975" s="39"/>
      <c r="T1975" s="39"/>
      <c r="U1975" s="39"/>
      <c r="V1975" s="39"/>
      <c r="W1975" s="39"/>
      <c r="X1975" s="9">
        <f>X$262</f>
        <v>2.5928162600000002</v>
      </c>
      <c r="Y1975" s="162"/>
      <c r="Z1975" s="39"/>
      <c r="AA1975" s="39"/>
      <c r="AB1975" s="39"/>
      <c r="AC1975" s="39"/>
      <c r="AD1975" s="162"/>
      <c r="AE1975" s="39"/>
      <c r="AF1975" s="39"/>
      <c r="AG1975" s="39"/>
      <c r="AH1975" s="39"/>
      <c r="AI1975" s="39"/>
      <c r="AJ1975" s="39"/>
      <c r="AK1975" s="39"/>
      <c r="AL1975" s="39"/>
      <c r="AM1975" s="39"/>
    </row>
    <row r="1976" spans="1:39" outlineLevel="2">
      <c r="A1976" s="11">
        <f>ROW()</f>
        <v>1976</v>
      </c>
      <c r="C1976" s="6" t="s">
        <v>3</v>
      </c>
      <c r="D1976" s="39"/>
      <c r="E1976" s="39"/>
      <c r="F1976" s="39"/>
      <c r="G1976" s="39"/>
      <c r="H1976" s="39"/>
      <c r="I1976" s="39"/>
      <c r="J1976" s="39"/>
      <c r="K1976" s="39"/>
      <c r="L1976" s="39"/>
      <c r="M1976" s="39"/>
      <c r="N1976" s="39"/>
      <c r="O1976" s="39"/>
      <c r="P1976" s="39"/>
      <c r="Q1976" s="39"/>
      <c r="R1976" s="39"/>
      <c r="S1976" s="39"/>
      <c r="T1976" s="39"/>
      <c r="U1976" s="39"/>
      <c r="V1976" s="39"/>
      <c r="W1976" s="39"/>
      <c r="X1976" s="9">
        <f>X$263</f>
        <v>4.475624279999999</v>
      </c>
      <c r="Y1976" s="162"/>
      <c r="Z1976" s="39"/>
      <c r="AA1976" s="39"/>
      <c r="AB1976" s="39"/>
      <c r="AC1976" s="39"/>
      <c r="AD1976" s="162"/>
      <c r="AE1976" s="39"/>
      <c r="AF1976" s="39"/>
      <c r="AG1976" s="39"/>
      <c r="AH1976" s="39"/>
      <c r="AI1976" s="39"/>
      <c r="AJ1976" s="39"/>
      <c r="AK1976" s="39"/>
      <c r="AL1976" s="39"/>
      <c r="AM1976" s="39"/>
    </row>
    <row r="1977" spans="1:39" outlineLevel="2">
      <c r="A1977" s="11">
        <f>ROW()</f>
        <v>1977</v>
      </c>
      <c r="C1977" s="6" t="s">
        <v>4</v>
      </c>
      <c r="D1977" s="39"/>
      <c r="E1977" s="39"/>
      <c r="F1977" s="39"/>
      <c r="G1977" s="39"/>
      <c r="H1977" s="39"/>
      <c r="I1977" s="39"/>
      <c r="J1977" s="39"/>
      <c r="K1977" s="39"/>
      <c r="L1977" s="39"/>
      <c r="M1977" s="39"/>
      <c r="N1977" s="39"/>
      <c r="O1977" s="39"/>
      <c r="P1977" s="39"/>
      <c r="Q1977" s="39"/>
      <c r="R1977" s="39"/>
      <c r="S1977" s="39"/>
      <c r="T1977" s="39"/>
      <c r="U1977" s="39"/>
      <c r="V1977" s="39"/>
      <c r="W1977" s="39"/>
      <c r="X1977" s="9">
        <f>X$264</f>
        <v>3.6613055299999999</v>
      </c>
      <c r="Y1977" s="162"/>
      <c r="Z1977" s="39"/>
      <c r="AA1977" s="39"/>
      <c r="AB1977" s="39"/>
      <c r="AC1977" s="39"/>
      <c r="AD1977" s="162"/>
      <c r="AE1977" s="39"/>
      <c r="AF1977" s="39"/>
      <c r="AG1977" s="39"/>
      <c r="AH1977" s="39"/>
      <c r="AI1977" s="39"/>
      <c r="AJ1977" s="39"/>
      <c r="AK1977" s="39"/>
      <c r="AL1977" s="39"/>
      <c r="AM1977" s="39"/>
    </row>
    <row r="1978" spans="1:39" outlineLevel="2">
      <c r="A1978" s="11">
        <f>ROW()</f>
        <v>1978</v>
      </c>
      <c r="C1978" s="6" t="s">
        <v>5</v>
      </c>
      <c r="D1978" s="39"/>
      <c r="E1978" s="39"/>
      <c r="F1978" s="39"/>
      <c r="G1978" s="39"/>
      <c r="H1978" s="39"/>
      <c r="I1978" s="39"/>
      <c r="J1978" s="39"/>
      <c r="K1978" s="39"/>
      <c r="L1978" s="39"/>
      <c r="M1978" s="39"/>
      <c r="N1978" s="39"/>
      <c r="O1978" s="39"/>
      <c r="P1978" s="39"/>
      <c r="Q1978" s="39"/>
      <c r="R1978" s="39"/>
      <c r="S1978" s="39"/>
      <c r="T1978" s="39"/>
      <c r="U1978" s="39"/>
      <c r="V1978" s="39"/>
      <c r="W1978" s="39"/>
      <c r="X1978" s="9">
        <f>X$265</f>
        <v>11.621402839992811</v>
      </c>
      <c r="Y1978" s="162"/>
      <c r="Z1978" s="39"/>
      <c r="AA1978" s="39"/>
      <c r="AB1978" s="39"/>
      <c r="AC1978" s="39"/>
      <c r="AD1978" s="162"/>
      <c r="AE1978" s="39"/>
      <c r="AF1978" s="39"/>
      <c r="AG1978" s="39"/>
      <c r="AH1978" s="39"/>
      <c r="AI1978" s="39"/>
      <c r="AJ1978" s="39"/>
      <c r="AK1978" s="39"/>
      <c r="AL1978" s="39"/>
      <c r="AM1978" s="39"/>
    </row>
    <row r="1979" spans="1:39" outlineLevel="2">
      <c r="A1979" s="11">
        <f>ROW()</f>
        <v>1979</v>
      </c>
      <c r="C1979" s="6" t="s">
        <v>473</v>
      </c>
      <c r="D1979" s="39"/>
      <c r="E1979" s="39"/>
      <c r="F1979" s="39"/>
      <c r="G1979" s="39"/>
      <c r="H1979" s="39"/>
      <c r="I1979" s="39"/>
      <c r="J1979" s="39"/>
      <c r="K1979" s="39"/>
      <c r="L1979" s="39"/>
      <c r="M1979" s="39"/>
      <c r="N1979" s="39"/>
      <c r="O1979" s="39"/>
      <c r="P1979" s="39"/>
      <c r="Q1979" s="39"/>
      <c r="R1979" s="39"/>
      <c r="S1979" s="39"/>
      <c r="T1979" s="39"/>
      <c r="U1979" s="39"/>
      <c r="V1979" s="39"/>
      <c r="W1979" s="39"/>
      <c r="X1979" s="9">
        <f>X$266</f>
        <v>0</v>
      </c>
      <c r="Y1979" s="162"/>
      <c r="Z1979" s="39"/>
      <c r="AA1979" s="39"/>
      <c r="AB1979" s="39"/>
      <c r="AC1979" s="39"/>
      <c r="AD1979" s="162"/>
      <c r="AE1979" s="39"/>
      <c r="AF1979" s="39"/>
      <c r="AG1979" s="39"/>
      <c r="AH1979" s="39"/>
      <c r="AI1979" s="39"/>
      <c r="AJ1979" s="39"/>
      <c r="AK1979" s="39"/>
      <c r="AL1979" s="39"/>
      <c r="AM1979" s="39"/>
    </row>
    <row r="1980" spans="1:39" outlineLevel="2">
      <c r="A1980" s="11">
        <f>ROW()</f>
        <v>1980</v>
      </c>
      <c r="C1980" s="6" t="s">
        <v>474</v>
      </c>
      <c r="D1980" s="39"/>
      <c r="E1980" s="39"/>
      <c r="F1980" s="39"/>
      <c r="G1980" s="39"/>
      <c r="H1980" s="39"/>
      <c r="I1980" s="39"/>
      <c r="J1980" s="39"/>
      <c r="K1980" s="39"/>
      <c r="L1980" s="39"/>
      <c r="M1980" s="39"/>
      <c r="N1980" s="39"/>
      <c r="O1980" s="39"/>
      <c r="P1980" s="39"/>
      <c r="Q1980" s="39"/>
      <c r="R1980" s="39"/>
      <c r="S1980" s="39"/>
      <c r="T1980" s="39"/>
      <c r="U1980" s="39"/>
      <c r="V1980" s="39"/>
      <c r="W1980" s="39"/>
      <c r="X1980" s="9">
        <f>X$267</f>
        <v>0</v>
      </c>
      <c r="Y1980" s="162"/>
      <c r="Z1980" s="39"/>
      <c r="AA1980" s="39"/>
      <c r="AB1980" s="39"/>
      <c r="AC1980" s="39"/>
      <c r="AD1980" s="162"/>
      <c r="AE1980" s="39"/>
      <c r="AF1980" s="39"/>
      <c r="AG1980" s="39"/>
      <c r="AH1980" s="39"/>
      <c r="AI1980" s="39"/>
      <c r="AJ1980" s="39"/>
      <c r="AK1980" s="39"/>
      <c r="AL1980" s="39"/>
      <c r="AM1980" s="39"/>
    </row>
    <row r="1981" spans="1:39" outlineLevel="2">
      <c r="A1981" s="11">
        <f>ROW()</f>
        <v>1981</v>
      </c>
      <c r="C1981" s="6" t="s">
        <v>477</v>
      </c>
      <c r="D1981" s="39"/>
      <c r="E1981" s="39"/>
      <c r="F1981" s="39"/>
      <c r="G1981" s="39"/>
      <c r="H1981" s="39"/>
      <c r="I1981" s="39"/>
      <c r="J1981" s="39"/>
      <c r="K1981" s="39"/>
      <c r="L1981" s="39"/>
      <c r="M1981" s="39"/>
      <c r="N1981" s="39"/>
      <c r="O1981" s="39"/>
      <c r="P1981" s="39"/>
      <c r="Q1981" s="39"/>
      <c r="R1981" s="39"/>
      <c r="S1981" s="39"/>
      <c r="T1981" s="39"/>
      <c r="U1981" s="39"/>
      <c r="V1981" s="39"/>
      <c r="W1981" s="39"/>
      <c r="X1981" s="9">
        <f>X$268</f>
        <v>0</v>
      </c>
      <c r="Y1981" s="162"/>
      <c r="Z1981" s="39"/>
      <c r="AA1981" s="39"/>
      <c r="AB1981" s="39"/>
      <c r="AC1981" s="39"/>
      <c r="AD1981" s="162"/>
      <c r="AE1981" s="39"/>
      <c r="AF1981" s="39"/>
      <c r="AG1981" s="39"/>
      <c r="AH1981" s="39"/>
      <c r="AI1981" s="39"/>
      <c r="AJ1981" s="39"/>
      <c r="AK1981" s="39"/>
      <c r="AL1981" s="39"/>
      <c r="AM1981" s="39"/>
    </row>
    <row r="1982" spans="1:39" outlineLevel="2">
      <c r="A1982" s="11">
        <f>ROW()</f>
        <v>1982</v>
      </c>
      <c r="C1982" s="6" t="s">
        <v>511</v>
      </c>
      <c r="D1982" s="39"/>
      <c r="E1982" s="39"/>
      <c r="F1982" s="39"/>
      <c r="G1982" s="39"/>
      <c r="H1982" s="39"/>
      <c r="I1982" s="39"/>
      <c r="J1982" s="39"/>
      <c r="K1982" s="39"/>
      <c r="L1982" s="39"/>
      <c r="M1982" s="39"/>
      <c r="N1982" s="39"/>
      <c r="O1982" s="39"/>
      <c r="P1982" s="39"/>
      <c r="Q1982" s="39"/>
      <c r="R1982" s="39"/>
      <c r="S1982" s="39"/>
      <c r="T1982" s="39"/>
      <c r="U1982" s="39"/>
      <c r="V1982" s="39"/>
      <c r="W1982" s="39"/>
      <c r="X1982" s="9">
        <f>X$269</f>
        <v>0.11309440000718902</v>
      </c>
      <c r="Y1982" s="162"/>
      <c r="Z1982" s="39"/>
      <c r="AA1982" s="39"/>
      <c r="AB1982" s="39"/>
      <c r="AC1982" s="39"/>
      <c r="AD1982" s="162"/>
      <c r="AE1982" s="39"/>
      <c r="AF1982" s="39"/>
      <c r="AG1982" s="39"/>
      <c r="AH1982" s="39"/>
      <c r="AI1982" s="39"/>
      <c r="AJ1982" s="39"/>
      <c r="AK1982" s="39"/>
      <c r="AL1982" s="39"/>
      <c r="AM1982" s="39"/>
    </row>
    <row r="1983" spans="1:39" outlineLevel="2">
      <c r="A1983" s="11">
        <f>ROW()</f>
        <v>1983</v>
      </c>
      <c r="C1983" s="6" t="s">
        <v>655</v>
      </c>
      <c r="D1983" s="39"/>
      <c r="E1983" s="39"/>
      <c r="F1983" s="39"/>
      <c r="G1983" s="39"/>
      <c r="H1983" s="39"/>
      <c r="I1983" s="39"/>
      <c r="J1983" s="39"/>
      <c r="K1983" s="39"/>
      <c r="L1983" s="39"/>
      <c r="M1983" s="39"/>
      <c r="N1983" s="39"/>
      <c r="O1983" s="39"/>
      <c r="P1983" s="39"/>
      <c r="Q1983" s="39"/>
      <c r="R1983" s="39"/>
      <c r="S1983" s="39"/>
      <c r="T1983" s="39"/>
      <c r="U1983" s="39"/>
      <c r="V1983" s="39"/>
      <c r="W1983" s="39"/>
      <c r="X1983" s="9">
        <f>X$270</f>
        <v>0</v>
      </c>
      <c r="Y1983" s="162"/>
      <c r="Z1983" s="39"/>
      <c r="AA1983" s="39"/>
      <c r="AB1983" s="39"/>
      <c r="AC1983" s="39"/>
      <c r="AD1983" s="162"/>
      <c r="AE1983" s="39"/>
      <c r="AF1983" s="39"/>
      <c r="AG1983" s="39"/>
      <c r="AH1983" s="39"/>
      <c r="AI1983" s="39"/>
      <c r="AJ1983" s="39"/>
      <c r="AK1983" s="39"/>
      <c r="AL1983" s="39"/>
      <c r="AM1983" s="39"/>
    </row>
    <row r="1984" spans="1:39" outlineLevel="2">
      <c r="A1984" s="11">
        <f>ROW()</f>
        <v>1984</v>
      </c>
      <c r="C1984" s="6" t="s">
        <v>656</v>
      </c>
      <c r="D1984" s="39"/>
      <c r="E1984" s="39"/>
      <c r="F1984" s="39"/>
      <c r="G1984" s="39"/>
      <c r="H1984" s="39"/>
      <c r="I1984" s="39"/>
      <c r="J1984" s="39"/>
      <c r="K1984" s="39"/>
      <c r="L1984" s="39"/>
      <c r="M1984" s="39"/>
      <c r="N1984" s="39"/>
      <c r="O1984" s="39"/>
      <c r="P1984" s="39"/>
      <c r="Q1984" s="39"/>
      <c r="R1984" s="39"/>
      <c r="S1984" s="39"/>
      <c r="T1984" s="39"/>
      <c r="U1984" s="39"/>
      <c r="V1984" s="39"/>
      <c r="W1984" s="39"/>
      <c r="X1984" s="9"/>
      <c r="Y1984" s="162"/>
      <c r="Z1984" s="39"/>
      <c r="AA1984" s="39"/>
      <c r="AB1984" s="39"/>
      <c r="AC1984" s="39"/>
      <c r="AD1984" s="162"/>
      <c r="AE1984" s="39"/>
      <c r="AF1984" s="39"/>
      <c r="AG1984" s="39"/>
      <c r="AH1984" s="39"/>
      <c r="AI1984" s="39"/>
      <c r="AJ1984" s="39"/>
      <c r="AK1984" s="39"/>
      <c r="AL1984" s="39"/>
      <c r="AM1984" s="39"/>
    </row>
    <row r="1985" spans="1:39" outlineLevel="2">
      <c r="A1985" s="11">
        <f>ROW()</f>
        <v>1985</v>
      </c>
      <c r="C1985" s="6" t="s">
        <v>667</v>
      </c>
      <c r="D1985" s="39"/>
      <c r="E1985" s="39"/>
      <c r="F1985" s="39"/>
      <c r="G1985" s="39"/>
      <c r="H1985" s="39"/>
      <c r="I1985" s="39"/>
      <c r="J1985" s="39"/>
      <c r="K1985" s="39"/>
      <c r="L1985" s="39"/>
      <c r="M1985" s="39"/>
      <c r="N1985" s="39"/>
      <c r="O1985" s="39"/>
      <c r="P1985" s="39"/>
      <c r="Q1985" s="39"/>
      <c r="R1985" s="39"/>
      <c r="S1985" s="39"/>
      <c r="T1985" s="39"/>
      <c r="U1985" s="39"/>
      <c r="V1985" s="39"/>
      <c r="W1985" s="39"/>
      <c r="X1985" s="9"/>
      <c r="Y1985" s="162"/>
      <c r="Z1985" s="39"/>
      <c r="AA1985" s="39"/>
      <c r="AB1985" s="39"/>
      <c r="AC1985" s="39"/>
      <c r="AD1985" s="162"/>
      <c r="AE1985" s="39"/>
      <c r="AF1985" s="39"/>
      <c r="AG1985" s="39"/>
      <c r="AH1985" s="39"/>
      <c r="AI1985" s="39"/>
      <c r="AJ1985" s="39"/>
      <c r="AK1985" s="39"/>
      <c r="AL1985" s="39"/>
      <c r="AM1985" s="39"/>
    </row>
    <row r="1986" spans="1:39" outlineLevel="2">
      <c r="A1986" s="11">
        <f>ROW()</f>
        <v>1986</v>
      </c>
      <c r="C1986" s="6" t="s">
        <v>212</v>
      </c>
      <c r="D1986" s="39"/>
      <c r="E1986" s="39"/>
      <c r="F1986" s="39"/>
      <c r="G1986" s="39"/>
      <c r="H1986" s="39"/>
      <c r="I1986" s="39"/>
      <c r="J1986" s="39"/>
      <c r="K1986" s="39"/>
      <c r="L1986" s="39"/>
      <c r="M1986" s="39"/>
      <c r="N1986" s="39"/>
      <c r="O1986" s="39"/>
      <c r="P1986" s="39"/>
      <c r="Q1986" s="39"/>
      <c r="R1986" s="39"/>
      <c r="S1986" s="39"/>
      <c r="T1986" s="39"/>
      <c r="U1986" s="39"/>
      <c r="V1986" s="39"/>
      <c r="W1986" s="39"/>
      <c r="X1986" s="9">
        <f>X$273</f>
        <v>-2.9711099999993884E-3</v>
      </c>
      <c r="Y1986" s="162"/>
      <c r="Z1986" s="39"/>
      <c r="AA1986" s="39"/>
      <c r="AB1986" s="39"/>
      <c r="AC1986" s="39"/>
      <c r="AD1986" s="162"/>
      <c r="AE1986" s="39"/>
      <c r="AF1986" s="39"/>
      <c r="AG1986" s="39"/>
      <c r="AH1986" s="39"/>
      <c r="AI1986" s="39"/>
      <c r="AJ1986" s="39"/>
      <c r="AK1986" s="39"/>
      <c r="AL1986" s="39"/>
      <c r="AM1986" s="39"/>
    </row>
    <row r="1987" spans="1:39" outlineLevel="2">
      <c r="A1987" s="11">
        <f>ROW()</f>
        <v>1987</v>
      </c>
      <c r="C1987" s="30" t="s">
        <v>362</v>
      </c>
      <c r="D1987" s="90"/>
      <c r="E1987" s="90"/>
      <c r="F1987" s="90"/>
      <c r="G1987" s="90"/>
      <c r="H1987" s="90"/>
      <c r="I1987" s="90"/>
      <c r="J1987" s="90"/>
      <c r="K1987" s="90"/>
      <c r="L1987" s="90"/>
      <c r="M1987" s="90"/>
      <c r="N1987" s="90"/>
      <c r="O1987" s="90"/>
      <c r="P1987" s="90"/>
      <c r="Q1987" s="90"/>
      <c r="R1987" s="90"/>
      <c r="S1987" s="90"/>
      <c r="T1987" s="90"/>
      <c r="U1987" s="90"/>
      <c r="V1987" s="90"/>
      <c r="W1987" s="90"/>
      <c r="X1987" s="15">
        <f>X$274</f>
        <v>0</v>
      </c>
      <c r="Y1987" s="166"/>
      <c r="Z1987" s="90"/>
      <c r="AA1987" s="90"/>
      <c r="AB1987" s="90"/>
      <c r="AC1987" s="90"/>
      <c r="AD1987" s="166"/>
      <c r="AE1987" s="90"/>
      <c r="AF1987" s="90"/>
      <c r="AG1987" s="90"/>
      <c r="AH1987" s="90"/>
      <c r="AI1987" s="90"/>
      <c r="AJ1987" s="90"/>
      <c r="AK1987" s="90"/>
      <c r="AL1987" s="90"/>
      <c r="AM1987" s="90"/>
    </row>
    <row r="1988" spans="1:39" outlineLevel="2">
      <c r="A1988" s="11">
        <f>ROW()</f>
        <v>1988</v>
      </c>
      <c r="C1988" s="6" t="s">
        <v>1</v>
      </c>
      <c r="D1988" s="39"/>
      <c r="E1988" s="39"/>
      <c r="F1988" s="39"/>
      <c r="G1988" s="39"/>
      <c r="H1988" s="39"/>
      <c r="I1988" s="39"/>
      <c r="J1988" s="39"/>
      <c r="K1988" s="39"/>
      <c r="L1988" s="39"/>
      <c r="M1988" s="39"/>
      <c r="N1988" s="39"/>
      <c r="O1988" s="39"/>
      <c r="P1988" s="39"/>
      <c r="Q1988" s="39"/>
      <c r="R1988" s="39"/>
      <c r="S1988" s="39"/>
      <c r="T1988" s="39"/>
      <c r="U1988" s="39"/>
      <c r="V1988" s="39"/>
      <c r="W1988" s="39"/>
      <c r="X1988" s="9">
        <f t="shared" ref="X1988" si="4989">SUM(X1975:X1987)</f>
        <v>22.461272199999996</v>
      </c>
      <c r="Y1988" s="39"/>
      <c r="Z1988" s="39"/>
      <c r="AA1988" s="39"/>
      <c r="AB1988" s="39"/>
      <c r="AC1988" s="39"/>
      <c r="AD1988" s="39"/>
      <c r="AE1988" s="39"/>
      <c r="AF1988" s="39"/>
      <c r="AG1988" s="39"/>
      <c r="AH1988" s="39"/>
      <c r="AI1988" s="39"/>
      <c r="AJ1988" s="39"/>
      <c r="AK1988" s="39"/>
      <c r="AL1988" s="39"/>
      <c r="AM1988" s="39"/>
    </row>
    <row r="1989" spans="1:39" outlineLevel="2">
      <c r="A1989" s="11">
        <f>ROW()</f>
        <v>1989</v>
      </c>
      <c r="B1989" s="343" t="s">
        <v>657</v>
      </c>
      <c r="D1989" s="39"/>
      <c r="E1989" s="39"/>
      <c r="G1989" s="39"/>
      <c r="H1989" s="39"/>
      <c r="I1989" s="39"/>
      <c r="J1989" s="39"/>
      <c r="K1989" s="39"/>
      <c r="L1989" s="39"/>
      <c r="M1989" s="39"/>
      <c r="N1989" s="39"/>
      <c r="O1989" s="39"/>
      <c r="P1989" s="39"/>
      <c r="Q1989" s="39"/>
      <c r="R1989" s="39"/>
      <c r="S1989" s="39"/>
      <c r="T1989" s="39"/>
      <c r="U1989" s="39"/>
      <c r="V1989" s="39"/>
      <c r="W1989" s="39"/>
      <c r="X1989" s="39"/>
      <c r="Y1989" s="39"/>
      <c r="Z1989" s="39"/>
      <c r="AA1989" s="39"/>
      <c r="AB1989" s="39"/>
      <c r="AD1989" s="39"/>
      <c r="AE1989" s="39"/>
      <c r="AF1989" s="39"/>
      <c r="AG1989" s="39"/>
      <c r="AH1989" s="39"/>
    </row>
    <row r="1990" spans="1:39" outlineLevel="2">
      <c r="A1990" s="11">
        <f>ROW()</f>
        <v>1990</v>
      </c>
      <c r="C1990" s="6" t="s">
        <v>2</v>
      </c>
      <c r="D1990" s="39"/>
      <c r="E1990" s="39"/>
      <c r="F1990" s="31"/>
      <c r="G1990" s="39"/>
      <c r="H1990" s="39"/>
      <c r="I1990" s="39"/>
      <c r="J1990" s="39"/>
      <c r="K1990" s="39"/>
      <c r="L1990" s="39"/>
      <c r="M1990" s="39"/>
      <c r="N1990" s="39"/>
      <c r="O1990" s="39"/>
      <c r="P1990" s="39"/>
      <c r="Q1990" s="39"/>
      <c r="R1990" s="39"/>
      <c r="S1990" s="39"/>
      <c r="T1990" s="39"/>
      <c r="U1990" s="39"/>
      <c r="V1990" s="39"/>
      <c r="W1990" s="39"/>
      <c r="X1990" s="39"/>
      <c r="Y1990" s="13">
        <f>-Inputs!Y1924</f>
        <v>0</v>
      </c>
      <c r="Z1990" s="13">
        <f>-Inputs!Z1924</f>
        <v>0</v>
      </c>
      <c r="AA1990" s="13">
        <f>-Inputs!AA1924</f>
        <v>0</v>
      </c>
      <c r="AB1990" s="13">
        <f>-Inputs!AB1924</f>
        <v>0</v>
      </c>
      <c r="AC1990" s="13">
        <f>-Inputs!AC1924</f>
        <v>0</v>
      </c>
      <c r="AD1990" s="13">
        <f>-Inputs!AD1924</f>
        <v>0</v>
      </c>
      <c r="AE1990" s="13">
        <f>-Inputs!AE1924</f>
        <v>0</v>
      </c>
      <c r="AF1990" s="13">
        <f>-Inputs!AF1924</f>
        <v>0</v>
      </c>
      <c r="AG1990" s="13">
        <f>-Inputs!AG1924</f>
        <v>0</v>
      </c>
      <c r="AH1990" s="13">
        <f>-Inputs!AH1924</f>
        <v>0</v>
      </c>
      <c r="AI1990" s="13"/>
      <c r="AJ1990" s="13"/>
      <c r="AK1990" s="13"/>
      <c r="AL1990" s="13"/>
      <c r="AM1990" s="13"/>
    </row>
    <row r="1991" spans="1:39" outlineLevel="2">
      <c r="A1991" s="11">
        <f>ROW()</f>
        <v>1991</v>
      </c>
      <c r="C1991" s="6" t="s">
        <v>3</v>
      </c>
      <c r="D1991" s="39"/>
      <c r="E1991" s="39"/>
      <c r="F1991" s="31"/>
      <c r="G1991" s="39"/>
      <c r="H1991" s="39"/>
      <c r="I1991" s="39"/>
      <c r="J1991" s="39"/>
      <c r="K1991" s="39"/>
      <c r="L1991" s="39"/>
      <c r="M1991" s="39"/>
      <c r="N1991" s="39"/>
      <c r="O1991" s="39"/>
      <c r="P1991" s="39"/>
      <c r="Q1991" s="39"/>
      <c r="R1991" s="39"/>
      <c r="S1991" s="39"/>
      <c r="T1991" s="39"/>
      <c r="U1991" s="39"/>
      <c r="V1991" s="39"/>
      <c r="W1991" s="39"/>
      <c r="X1991" s="39"/>
      <c r="Y1991" s="13">
        <f>-Inputs!Y1925</f>
        <v>0</v>
      </c>
      <c r="Z1991" s="13">
        <f>-Inputs!Z1925</f>
        <v>0</v>
      </c>
      <c r="AA1991" s="13">
        <f>-Inputs!AA1925</f>
        <v>0</v>
      </c>
      <c r="AB1991" s="13">
        <f>-Inputs!AB1925</f>
        <v>0</v>
      </c>
      <c r="AC1991" s="13">
        <f>-Inputs!AC1925</f>
        <v>0</v>
      </c>
      <c r="AD1991" s="13">
        <f>-Inputs!AD1925</f>
        <v>0</v>
      </c>
      <c r="AE1991" s="13">
        <f>-Inputs!AE1925</f>
        <v>0</v>
      </c>
      <c r="AF1991" s="13">
        <f>-Inputs!AF1925</f>
        <v>0</v>
      </c>
      <c r="AG1991" s="13">
        <f>-Inputs!AG1925</f>
        <v>0</v>
      </c>
      <c r="AH1991" s="13">
        <f>-Inputs!AH1925</f>
        <v>0</v>
      </c>
      <c r="AI1991" s="13"/>
      <c r="AJ1991" s="13"/>
      <c r="AK1991" s="13"/>
      <c r="AL1991" s="13"/>
      <c r="AM1991" s="13"/>
    </row>
    <row r="1992" spans="1:39" outlineLevel="2">
      <c r="A1992" s="11">
        <f>ROW()</f>
        <v>1992</v>
      </c>
      <c r="C1992" s="6" t="s">
        <v>4</v>
      </c>
      <c r="D1992" s="39"/>
      <c r="E1992" s="39"/>
      <c r="F1992" s="31"/>
      <c r="G1992" s="39"/>
      <c r="H1992" s="39"/>
      <c r="I1992" s="39"/>
      <c r="J1992" s="39"/>
      <c r="K1992" s="39"/>
      <c r="L1992" s="39"/>
      <c r="M1992" s="39"/>
      <c r="N1992" s="39"/>
      <c r="O1992" s="39"/>
      <c r="P1992" s="39"/>
      <c r="Q1992" s="39"/>
      <c r="R1992" s="39"/>
      <c r="S1992" s="39"/>
      <c r="T1992" s="39"/>
      <c r="U1992" s="39"/>
      <c r="V1992" s="39"/>
      <c r="W1992" s="39"/>
      <c r="X1992" s="39"/>
      <c r="Y1992" s="13">
        <f>-Inputs!Y1926</f>
        <v>0</v>
      </c>
      <c r="Z1992" s="13">
        <f>-Inputs!Z1926</f>
        <v>0</v>
      </c>
      <c r="AA1992" s="13">
        <f>-Inputs!AA1926</f>
        <v>0</v>
      </c>
      <c r="AB1992" s="13">
        <f>-Inputs!AB1926</f>
        <v>0</v>
      </c>
      <c r="AC1992" s="13">
        <f>-Inputs!AC1926</f>
        <v>0</v>
      </c>
      <c r="AD1992" s="13">
        <f>-Inputs!AD1926</f>
        <v>0</v>
      </c>
      <c r="AE1992" s="13">
        <f>-Inputs!AE1926</f>
        <v>0</v>
      </c>
      <c r="AF1992" s="13">
        <f>-Inputs!AF1926</f>
        <v>0</v>
      </c>
      <c r="AG1992" s="13">
        <f>-Inputs!AG1926</f>
        <v>0</v>
      </c>
      <c r="AH1992" s="13">
        <f>-Inputs!AH1926</f>
        <v>0</v>
      </c>
      <c r="AI1992" s="13"/>
      <c r="AJ1992" s="13"/>
      <c r="AK1992" s="13"/>
      <c r="AL1992" s="13"/>
      <c r="AM1992" s="13"/>
    </row>
    <row r="1993" spans="1:39" outlineLevel="2">
      <c r="A1993" s="11">
        <f>ROW()</f>
        <v>1993</v>
      </c>
      <c r="C1993" s="6" t="s">
        <v>5</v>
      </c>
      <c r="D1993" s="39"/>
      <c r="E1993" s="39"/>
      <c r="F1993" s="31"/>
      <c r="G1993" s="39"/>
      <c r="H1993" s="39"/>
      <c r="I1993" s="39"/>
      <c r="J1993" s="39"/>
      <c r="K1993" s="39"/>
      <c r="L1993" s="39"/>
      <c r="M1993" s="39"/>
      <c r="N1993" s="39"/>
      <c r="O1993" s="39"/>
      <c r="P1993" s="39"/>
      <c r="Q1993" s="39"/>
      <c r="R1993" s="39"/>
      <c r="S1993" s="39"/>
      <c r="T1993" s="39"/>
      <c r="U1993" s="39"/>
      <c r="V1993" s="39"/>
      <c r="W1993" s="39"/>
      <c r="X1993" s="39"/>
      <c r="Y1993" s="13">
        <f>-Inputs!Y1927</f>
        <v>0</v>
      </c>
      <c r="Z1993" s="13">
        <f>-Inputs!Z1927</f>
        <v>0</v>
      </c>
      <c r="AA1993" s="13">
        <f>-Inputs!AA1927</f>
        <v>0</v>
      </c>
      <c r="AB1993" s="13">
        <f>-Inputs!AB1927</f>
        <v>0</v>
      </c>
      <c r="AC1993" s="13">
        <f>-Inputs!AC1927</f>
        <v>0</v>
      </c>
      <c r="AD1993" s="13">
        <f>-Inputs!AD1927</f>
        <v>0</v>
      </c>
      <c r="AE1993" s="13">
        <f>-Inputs!AE1927</f>
        <v>0</v>
      </c>
      <c r="AF1993" s="13">
        <f>-Inputs!AF1927</f>
        <v>0</v>
      </c>
      <c r="AG1993" s="13">
        <f>-Inputs!AG1927</f>
        <v>0</v>
      </c>
      <c r="AH1993" s="13">
        <f>-Inputs!AH1927</f>
        <v>0</v>
      </c>
      <c r="AI1993" s="13"/>
      <c r="AJ1993" s="13"/>
      <c r="AK1993" s="13"/>
      <c r="AL1993" s="13"/>
      <c r="AM1993" s="13"/>
    </row>
    <row r="1994" spans="1:39" outlineLevel="2">
      <c r="A1994" s="11">
        <f>ROW()</f>
        <v>1994</v>
      </c>
      <c r="C1994" s="6" t="s">
        <v>473</v>
      </c>
      <c r="D1994" s="39"/>
      <c r="E1994" s="39"/>
      <c r="F1994" s="31"/>
      <c r="G1994" s="39"/>
      <c r="H1994" s="39"/>
      <c r="I1994" s="39"/>
      <c r="J1994" s="39"/>
      <c r="K1994" s="39"/>
      <c r="L1994" s="39"/>
      <c r="M1994" s="39"/>
      <c r="N1994" s="39"/>
      <c r="O1994" s="39"/>
      <c r="P1994" s="39"/>
      <c r="Q1994" s="39"/>
      <c r="R1994" s="39"/>
      <c r="S1994" s="39"/>
      <c r="T1994" s="39"/>
      <c r="U1994" s="39"/>
      <c r="V1994" s="39"/>
      <c r="W1994" s="39"/>
      <c r="X1994" s="39"/>
      <c r="Y1994" s="13">
        <f>-Inputs!Y1928</f>
        <v>0</v>
      </c>
      <c r="Z1994" s="13">
        <f>-Inputs!Z1928</f>
        <v>0</v>
      </c>
      <c r="AA1994" s="13">
        <f>-Inputs!AA1928</f>
        <v>0</v>
      </c>
      <c r="AB1994" s="13">
        <f>-Inputs!AB1928</f>
        <v>0</v>
      </c>
      <c r="AC1994" s="13">
        <f>-Inputs!AC1928</f>
        <v>0</v>
      </c>
      <c r="AD1994" s="13">
        <f>-Inputs!AD1928</f>
        <v>0</v>
      </c>
      <c r="AE1994" s="13">
        <f>-Inputs!AE1928</f>
        <v>0</v>
      </c>
      <c r="AF1994" s="13">
        <f>-Inputs!AF1928</f>
        <v>0</v>
      </c>
      <c r="AG1994" s="13">
        <f>-Inputs!AG1928</f>
        <v>0</v>
      </c>
      <c r="AH1994" s="13">
        <f>-Inputs!AH1928</f>
        <v>0</v>
      </c>
      <c r="AI1994" s="13"/>
      <c r="AJ1994" s="13"/>
      <c r="AK1994" s="13"/>
      <c r="AL1994" s="13"/>
      <c r="AM1994" s="13"/>
    </row>
    <row r="1995" spans="1:39" outlineLevel="2">
      <c r="A1995" s="11">
        <f>ROW()</f>
        <v>1995</v>
      </c>
      <c r="C1995" s="6" t="s">
        <v>474</v>
      </c>
      <c r="D1995" s="39"/>
      <c r="E1995" s="39"/>
      <c r="F1995" s="31"/>
      <c r="G1995" s="39"/>
      <c r="H1995" s="39"/>
      <c r="I1995" s="39"/>
      <c r="J1995" s="39"/>
      <c r="K1995" s="39"/>
      <c r="L1995" s="39"/>
      <c r="M1995" s="39"/>
      <c r="N1995" s="39"/>
      <c r="O1995" s="39"/>
      <c r="P1995" s="39"/>
      <c r="Q1995" s="39"/>
      <c r="R1995" s="39"/>
      <c r="S1995" s="39"/>
      <c r="T1995" s="39"/>
      <c r="U1995" s="39"/>
      <c r="V1995" s="39"/>
      <c r="W1995" s="39"/>
      <c r="X1995" s="39"/>
      <c r="Y1995" s="13">
        <f>-Inputs!Y1929</f>
        <v>0</v>
      </c>
      <c r="Z1995" s="13">
        <f>-Inputs!Z1929</f>
        <v>0</v>
      </c>
      <c r="AA1995" s="13">
        <f>-Inputs!AA1929</f>
        <v>0</v>
      </c>
      <c r="AB1995" s="13">
        <f>-Inputs!AB1929</f>
        <v>0</v>
      </c>
      <c r="AC1995" s="13">
        <f>-Inputs!AC1929</f>
        <v>0</v>
      </c>
      <c r="AD1995" s="13">
        <f>-Inputs!AD1929</f>
        <v>0</v>
      </c>
      <c r="AE1995" s="13">
        <f>-Inputs!AE1929</f>
        <v>0</v>
      </c>
      <c r="AF1995" s="13">
        <f>-Inputs!AF1929</f>
        <v>0</v>
      </c>
      <c r="AG1995" s="13">
        <f>-Inputs!AG1929</f>
        <v>0</v>
      </c>
      <c r="AH1995" s="13">
        <f>-Inputs!AH1929</f>
        <v>0</v>
      </c>
      <c r="AI1995" s="13"/>
      <c r="AJ1995" s="13"/>
      <c r="AK1995" s="13"/>
      <c r="AL1995" s="13"/>
      <c r="AM1995" s="13"/>
    </row>
    <row r="1996" spans="1:39" outlineLevel="2">
      <c r="A1996" s="11">
        <f>ROW()</f>
        <v>1996</v>
      </c>
      <c r="C1996" s="6" t="s">
        <v>477</v>
      </c>
      <c r="D1996" s="39"/>
      <c r="E1996" s="39"/>
      <c r="F1996" s="31"/>
      <c r="G1996" s="39"/>
      <c r="H1996" s="39"/>
      <c r="I1996" s="39"/>
      <c r="J1996" s="39"/>
      <c r="K1996" s="39"/>
      <c r="L1996" s="39"/>
      <c r="M1996" s="39"/>
      <c r="N1996" s="39"/>
      <c r="O1996" s="39"/>
      <c r="P1996" s="39"/>
      <c r="Q1996" s="39"/>
      <c r="R1996" s="39"/>
      <c r="S1996" s="39"/>
      <c r="T1996" s="39"/>
      <c r="U1996" s="39"/>
      <c r="V1996" s="39"/>
      <c r="W1996" s="39"/>
      <c r="X1996" s="39"/>
      <c r="Y1996" s="13">
        <f>-Inputs!Y1930</f>
        <v>0</v>
      </c>
      <c r="Z1996" s="13">
        <f>-Inputs!Z1930</f>
        <v>0</v>
      </c>
      <c r="AA1996" s="13">
        <f>-Inputs!AA1930</f>
        <v>0</v>
      </c>
      <c r="AB1996" s="13">
        <f>-Inputs!AB1930</f>
        <v>0</v>
      </c>
      <c r="AC1996" s="13">
        <f>-Inputs!AC1930</f>
        <v>0</v>
      </c>
      <c r="AD1996" s="13">
        <f>-Inputs!AD1930</f>
        <v>0</v>
      </c>
      <c r="AE1996" s="13">
        <f>-Inputs!AE1930</f>
        <v>0</v>
      </c>
      <c r="AF1996" s="13">
        <f>-Inputs!AF1930</f>
        <v>0</v>
      </c>
      <c r="AG1996" s="13">
        <f>-Inputs!AG1930</f>
        <v>0</v>
      </c>
      <c r="AH1996" s="13">
        <f>-Inputs!AH1930</f>
        <v>0</v>
      </c>
      <c r="AI1996" s="13"/>
      <c r="AJ1996" s="13"/>
      <c r="AK1996" s="13"/>
      <c r="AL1996" s="13"/>
      <c r="AM1996" s="13"/>
    </row>
    <row r="1997" spans="1:39" outlineLevel="2">
      <c r="A1997" s="11">
        <f>ROW()</f>
        <v>1997</v>
      </c>
      <c r="C1997" s="6" t="s">
        <v>511</v>
      </c>
      <c r="D1997" s="39"/>
      <c r="E1997" s="39"/>
      <c r="F1997" s="31"/>
      <c r="G1997" s="39"/>
      <c r="H1997" s="39"/>
      <c r="I1997" s="39"/>
      <c r="J1997" s="39"/>
      <c r="K1997" s="39"/>
      <c r="L1997" s="39"/>
      <c r="M1997" s="39"/>
      <c r="N1997" s="39"/>
      <c r="O1997" s="39"/>
      <c r="P1997" s="39"/>
      <c r="Q1997" s="39"/>
      <c r="R1997" s="39"/>
      <c r="S1997" s="39"/>
      <c r="T1997" s="39"/>
      <c r="U1997" s="39"/>
      <c r="V1997" s="39"/>
      <c r="W1997" s="39"/>
      <c r="X1997" s="39"/>
      <c r="Y1997" s="13">
        <f>-Inputs!Y1931</f>
        <v>0</v>
      </c>
      <c r="Z1997" s="13">
        <f>-Inputs!Z1931</f>
        <v>0</v>
      </c>
      <c r="AA1997" s="13">
        <f>-Inputs!AA1931</f>
        <v>0</v>
      </c>
      <c r="AB1997" s="13">
        <f>-Inputs!AB1931</f>
        <v>0</v>
      </c>
      <c r="AC1997" s="13">
        <f>-Inputs!AC1931</f>
        <v>0</v>
      </c>
      <c r="AD1997" s="13">
        <f>-Inputs!AD1931</f>
        <v>0</v>
      </c>
      <c r="AE1997" s="13">
        <f>-Inputs!AE1931</f>
        <v>0</v>
      </c>
      <c r="AF1997" s="13">
        <f>-Inputs!AF1931</f>
        <v>0</v>
      </c>
      <c r="AG1997" s="13">
        <f>-Inputs!AG1931</f>
        <v>0</v>
      </c>
      <c r="AH1997" s="13">
        <f>-Inputs!AH1931</f>
        <v>0</v>
      </c>
      <c r="AI1997" s="13"/>
      <c r="AJ1997" s="13"/>
      <c r="AK1997" s="13"/>
      <c r="AL1997" s="13"/>
      <c r="AM1997" s="13"/>
    </row>
    <row r="1998" spans="1:39" outlineLevel="2">
      <c r="A1998" s="11">
        <f>ROW()</f>
        <v>1998</v>
      </c>
      <c r="C1998" s="6" t="s">
        <v>655</v>
      </c>
      <c r="D1998" s="39"/>
      <c r="E1998" s="39"/>
      <c r="F1998" s="31"/>
      <c r="G1998" s="39"/>
      <c r="H1998" s="39"/>
      <c r="I1998" s="39"/>
      <c r="J1998" s="39"/>
      <c r="K1998" s="39"/>
      <c r="L1998" s="39"/>
      <c r="M1998" s="39"/>
      <c r="N1998" s="39"/>
      <c r="O1998" s="39"/>
      <c r="P1998" s="39"/>
      <c r="Q1998" s="39"/>
      <c r="R1998" s="39"/>
      <c r="S1998" s="39"/>
      <c r="T1998" s="39"/>
      <c r="U1998" s="39"/>
      <c r="V1998" s="39"/>
      <c r="W1998" s="39"/>
      <c r="X1998" s="39"/>
      <c r="Y1998" s="13">
        <f>-Inputs!Y1932</f>
        <v>0</v>
      </c>
      <c r="Z1998" s="13">
        <f>-Inputs!Z1932</f>
        <v>0</v>
      </c>
      <c r="AA1998" s="13">
        <f>-Inputs!AA1932</f>
        <v>0</v>
      </c>
      <c r="AB1998" s="13">
        <f>-Inputs!AB1932</f>
        <v>0</v>
      </c>
      <c r="AC1998" s="13">
        <f>-Inputs!AC1932</f>
        <v>0</v>
      </c>
      <c r="AD1998" s="13">
        <f>-Inputs!AD1932</f>
        <v>0</v>
      </c>
      <c r="AE1998" s="13">
        <f>-Inputs!AE1932</f>
        <v>0</v>
      </c>
      <c r="AF1998" s="13">
        <f>-Inputs!AF1932</f>
        <v>0</v>
      </c>
      <c r="AG1998" s="13">
        <f>-Inputs!AG1932</f>
        <v>0</v>
      </c>
      <c r="AH1998" s="13">
        <f>-Inputs!AH1932</f>
        <v>0</v>
      </c>
      <c r="AI1998" s="13"/>
      <c r="AJ1998" s="13"/>
      <c r="AK1998" s="13"/>
      <c r="AL1998" s="13"/>
      <c r="AM1998" s="13"/>
    </row>
    <row r="1999" spans="1:39" outlineLevel="2">
      <c r="A1999" s="11">
        <f>ROW()</f>
        <v>1999</v>
      </c>
      <c r="C1999" s="6" t="s">
        <v>656</v>
      </c>
      <c r="D1999" s="39"/>
      <c r="E1999" s="39"/>
      <c r="F1999" s="31"/>
      <c r="G1999" s="39"/>
      <c r="H1999" s="39"/>
      <c r="I1999" s="39"/>
      <c r="J1999" s="39"/>
      <c r="K1999" s="39"/>
      <c r="L1999" s="39"/>
      <c r="M1999" s="39"/>
      <c r="N1999" s="39"/>
      <c r="O1999" s="39"/>
      <c r="P1999" s="39"/>
      <c r="Q1999" s="39"/>
      <c r="R1999" s="39"/>
      <c r="S1999" s="39"/>
      <c r="T1999" s="39"/>
      <c r="U1999" s="39"/>
      <c r="V1999" s="39"/>
      <c r="W1999" s="39"/>
      <c r="X1999" s="39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  <c r="AK1999" s="13"/>
      <c r="AL1999" s="13"/>
      <c r="AM1999" s="13"/>
    </row>
    <row r="2000" spans="1:39" outlineLevel="2">
      <c r="A2000" s="11">
        <f>ROW()</f>
        <v>2000</v>
      </c>
      <c r="C2000" s="6" t="s">
        <v>667</v>
      </c>
      <c r="D2000" s="39"/>
      <c r="E2000" s="39"/>
      <c r="F2000" s="31"/>
      <c r="G2000" s="39"/>
      <c r="H2000" s="39"/>
      <c r="I2000" s="39"/>
      <c r="J2000" s="39"/>
      <c r="K2000" s="39"/>
      <c r="L2000" s="39"/>
      <c r="M2000" s="39"/>
      <c r="N2000" s="39"/>
      <c r="O2000" s="39"/>
      <c r="P2000" s="39"/>
      <c r="Q2000" s="39"/>
      <c r="R2000" s="39"/>
      <c r="S2000" s="39"/>
      <c r="T2000" s="39"/>
      <c r="U2000" s="39"/>
      <c r="V2000" s="39"/>
      <c r="W2000" s="39"/>
      <c r="X2000" s="39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  <c r="AK2000" s="13"/>
      <c r="AL2000" s="13"/>
      <c r="AM2000" s="13"/>
    </row>
    <row r="2001" spans="1:39" outlineLevel="2">
      <c r="A2001" s="11">
        <f>ROW()</f>
        <v>2001</v>
      </c>
      <c r="C2001" s="6" t="s">
        <v>212</v>
      </c>
      <c r="D2001" s="39"/>
      <c r="E2001" s="39"/>
      <c r="F2001" s="31"/>
      <c r="G2001" s="39"/>
      <c r="H2001" s="39"/>
      <c r="I2001" s="39"/>
      <c r="J2001" s="39"/>
      <c r="K2001" s="39"/>
      <c r="L2001" s="39"/>
      <c r="M2001" s="39"/>
      <c r="N2001" s="39"/>
      <c r="O2001" s="39"/>
      <c r="P2001" s="39"/>
      <c r="Q2001" s="39"/>
      <c r="R2001" s="39"/>
      <c r="S2001" s="39"/>
      <c r="T2001" s="39"/>
      <c r="U2001" s="39"/>
      <c r="V2001" s="39"/>
      <c r="W2001" s="39"/>
      <c r="X2001" s="39"/>
      <c r="Y2001" s="13">
        <f>-Inputs!Y1935</f>
        <v>0</v>
      </c>
      <c r="Z2001" s="13">
        <f>-Inputs!Z1935</f>
        <v>0</v>
      </c>
      <c r="AA2001" s="13">
        <f>-Inputs!AA1935</f>
        <v>0</v>
      </c>
      <c r="AB2001" s="13">
        <f>-Inputs!AB1935</f>
        <v>0</v>
      </c>
      <c r="AC2001" s="13">
        <f>-Inputs!AC1935</f>
        <v>0</v>
      </c>
      <c r="AD2001" s="13">
        <f>-Inputs!AD1935</f>
        <v>0</v>
      </c>
      <c r="AE2001" s="13">
        <f>-Inputs!AE1935</f>
        <v>0</v>
      </c>
      <c r="AF2001" s="13">
        <f>-Inputs!AF1935</f>
        <v>0</v>
      </c>
      <c r="AG2001" s="13">
        <f>-Inputs!AG1935</f>
        <v>0</v>
      </c>
      <c r="AH2001" s="13">
        <f>-Inputs!AH1935</f>
        <v>0</v>
      </c>
      <c r="AI2001" s="13"/>
      <c r="AJ2001" s="13"/>
      <c r="AK2001" s="13"/>
      <c r="AL2001" s="13"/>
      <c r="AM2001" s="13"/>
    </row>
    <row r="2002" spans="1:39" outlineLevel="2">
      <c r="A2002" s="11">
        <f>ROW()</f>
        <v>2002</v>
      </c>
      <c r="C2002" s="30" t="s">
        <v>362</v>
      </c>
      <c r="D2002" s="90"/>
      <c r="E2002" s="90"/>
      <c r="F2002" s="90"/>
      <c r="G2002" s="90"/>
      <c r="H2002" s="90"/>
      <c r="I2002" s="90"/>
      <c r="J2002" s="90"/>
      <c r="K2002" s="90"/>
      <c r="L2002" s="90"/>
      <c r="M2002" s="90"/>
      <c r="N2002" s="90"/>
      <c r="O2002" s="90"/>
      <c r="P2002" s="90"/>
      <c r="Q2002" s="90"/>
      <c r="R2002" s="90"/>
      <c r="S2002" s="90"/>
      <c r="T2002" s="90"/>
      <c r="U2002" s="90"/>
      <c r="V2002" s="90"/>
      <c r="W2002" s="90"/>
      <c r="X2002" s="90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  <c r="AK2002" s="13"/>
      <c r="AL2002" s="13"/>
      <c r="AM2002" s="13"/>
    </row>
    <row r="2003" spans="1:39" outlineLevel="2">
      <c r="A2003" s="11">
        <f>ROW()</f>
        <v>2003</v>
      </c>
      <c r="C2003" s="6" t="s">
        <v>1</v>
      </c>
      <c r="D2003" s="39"/>
      <c r="E2003" s="39"/>
      <c r="F2003" s="39"/>
      <c r="G2003" s="39"/>
      <c r="H2003" s="39"/>
      <c r="I2003" s="39"/>
      <c r="J2003" s="39"/>
      <c r="K2003" s="39"/>
      <c r="L2003" s="39"/>
      <c r="M2003" s="39"/>
      <c r="N2003" s="39"/>
      <c r="O2003" s="39"/>
      <c r="P2003" s="39"/>
      <c r="Q2003" s="39"/>
      <c r="R2003" s="39"/>
      <c r="S2003" s="39"/>
      <c r="T2003" s="39"/>
      <c r="U2003" s="39"/>
      <c r="V2003" s="39"/>
      <c r="W2003" s="39"/>
      <c r="X2003" s="39"/>
      <c r="Y2003" s="87">
        <f t="shared" ref="Y2003" si="4990">SUM(Y1990:Y2002)</f>
        <v>0</v>
      </c>
      <c r="Z2003" s="87">
        <f t="shared" ref="Z2003" si="4991">SUM(Z1990:Z2002)</f>
        <v>0</v>
      </c>
      <c r="AA2003" s="87">
        <f t="shared" ref="AA2003" si="4992">SUM(AA1990:AA2002)</f>
        <v>0</v>
      </c>
      <c r="AB2003" s="87">
        <f t="shared" ref="AB2003" si="4993">SUM(AB1990:AB2002)</f>
        <v>0</v>
      </c>
      <c r="AC2003" s="87">
        <f t="shared" ref="AC2003:AG2003" si="4994">SUM(AC1990:AC2002)</f>
        <v>0</v>
      </c>
      <c r="AD2003" s="87">
        <f t="shared" si="4994"/>
        <v>0</v>
      </c>
      <c r="AE2003" s="87">
        <f t="shared" si="4994"/>
        <v>0</v>
      </c>
      <c r="AF2003" s="87">
        <f t="shared" si="4994"/>
        <v>0</v>
      </c>
      <c r="AG2003" s="87">
        <f t="shared" si="4994"/>
        <v>0</v>
      </c>
      <c r="AH2003" s="87">
        <f t="shared" ref="AH2003" si="4995">SUM(AH1990:AH2002)</f>
        <v>0</v>
      </c>
      <c r="AI2003" s="87">
        <f t="shared" ref="AI2003:AM2003" si="4996">SUM(AI1990:AI2002)</f>
        <v>0</v>
      </c>
      <c r="AJ2003" s="87">
        <f t="shared" si="4996"/>
        <v>0</v>
      </c>
      <c r="AK2003" s="87">
        <f t="shared" si="4996"/>
        <v>0</v>
      </c>
      <c r="AL2003" s="87">
        <f t="shared" si="4996"/>
        <v>0</v>
      </c>
      <c r="AM2003" s="87">
        <f t="shared" si="4996"/>
        <v>0</v>
      </c>
    </row>
    <row r="2004" spans="1:39" outlineLevel="2">
      <c r="A2004" s="11">
        <f>ROW()</f>
        <v>2004</v>
      </c>
      <c r="B2004" s="343" t="s">
        <v>6</v>
      </c>
      <c r="D2004" s="39"/>
      <c r="E2004" s="39"/>
      <c r="G2004" s="39"/>
      <c r="H2004" s="39"/>
      <c r="I2004" s="39"/>
      <c r="J2004" s="39"/>
      <c r="K2004" s="39"/>
      <c r="L2004" s="39"/>
      <c r="M2004" s="39"/>
      <c r="N2004" s="39"/>
      <c r="O2004" s="39"/>
      <c r="P2004" s="39"/>
      <c r="Q2004" s="39"/>
      <c r="R2004" s="39"/>
      <c r="S2004" s="39"/>
      <c r="T2004" s="39"/>
      <c r="U2004" s="39"/>
      <c r="V2004" s="39"/>
      <c r="W2004" s="39"/>
    </row>
    <row r="2005" spans="1:39" outlineLevel="2">
      <c r="A2005" s="11">
        <f>ROW()</f>
        <v>2005</v>
      </c>
      <c r="C2005" s="6" t="s">
        <v>2</v>
      </c>
      <c r="D2005" s="39"/>
      <c r="E2005" s="39"/>
      <c r="F2005" s="31"/>
      <c r="G2005" s="39"/>
      <c r="H2005" s="39"/>
      <c r="I2005" s="39"/>
      <c r="J2005" s="39"/>
      <c r="K2005" s="39"/>
      <c r="L2005" s="39"/>
      <c r="M2005" s="39"/>
      <c r="N2005" s="39"/>
      <c r="O2005" s="39"/>
      <c r="P2005" s="39"/>
      <c r="Q2005" s="39"/>
      <c r="R2005" s="39"/>
      <c r="S2005" s="39"/>
      <c r="T2005" s="39"/>
      <c r="U2005" s="39"/>
      <c r="V2005" s="39"/>
      <c r="W2005" s="39"/>
      <c r="X2005" s="9"/>
      <c r="Y2005" s="9">
        <f t="shared" ref="Y2005:AC2005" si="4997">IF(AND(Y1945&lt;=0,Y1960+Y1975+Y1990&lt;0),-(Y1960+Y1975+Y1990),IF(Y1945&lt;=0,0,-MIN(((Y1960+Y1990)/Y1945)*((Y1960+Y1990)&gt;0),(Y1960+Y1990))))</f>
        <v>-0.12964081300000002</v>
      </c>
      <c r="Z2005" s="9">
        <f t="shared" si="4997"/>
        <v>-0.12964081300000002</v>
      </c>
      <c r="AA2005" s="9">
        <f t="shared" si="4997"/>
        <v>-0.12964081300000002</v>
      </c>
      <c r="AB2005" s="9">
        <f t="shared" si="4997"/>
        <v>-0.12964081300000002</v>
      </c>
      <c r="AC2005" s="9">
        <f t="shared" si="4997"/>
        <v>-0.12964081300000002</v>
      </c>
      <c r="AD2005" s="9">
        <f t="shared" ref="AD2005:AG2005" si="4998">IF(AND(AD1945&lt;=0,AD1960+AD1975+AD1990&lt;0),-(AD1960+AD1975+AD1990),IF(AD1945&lt;=0,0,-MIN(((AD1960+AD1990)/AD1945)*((AD1960+AD1990)&gt;0),(AD1960+AD1990))))</f>
        <v>-0.12964081300000002</v>
      </c>
      <c r="AE2005" s="9">
        <f t="shared" si="4998"/>
        <v>-0.12964081300000002</v>
      </c>
      <c r="AF2005" s="9">
        <f t="shared" si="4998"/>
        <v>-0.12964081300000002</v>
      </c>
      <c r="AG2005" s="9">
        <f t="shared" si="4998"/>
        <v>-0.12964081300000005</v>
      </c>
      <c r="AH2005" s="9">
        <f t="shared" ref="AH2005" si="4999">IF(AND(AH1945&lt;=0,AH1960+AH1975+AH1990&lt;0),-(AH1960+AH1975+AH1990),IF(AH1945&lt;=0,0,-MIN(((AH1960+AH1990)/AH1945)*((AH1960+AH1990)&gt;0),(AH1960+AH1990))))</f>
        <v>-0.12964081300000005</v>
      </c>
      <c r="AI2005" s="9">
        <f t="shared" ref="AI2005:AM2005" si="5000">IF(AND(AI1945&lt;=0,AI1960+AI1975+AI1990&lt;0),-(AI1960+AI1975+AI1990),IF(AI1945&lt;=0,0,-MIN(((AI1960+AI1990)/AI1945)*((AI1960+AI1990)&gt;0),(AI1960+AI1990))))</f>
        <v>-0.12964081300000005</v>
      </c>
      <c r="AJ2005" s="9">
        <f t="shared" si="5000"/>
        <v>-0.12964081300000008</v>
      </c>
      <c r="AK2005" s="9">
        <f t="shared" si="5000"/>
        <v>-0.12964081300000008</v>
      </c>
      <c r="AL2005" s="9">
        <f t="shared" si="5000"/>
        <v>-0.12964081300000008</v>
      </c>
      <c r="AM2005" s="9">
        <f t="shared" si="5000"/>
        <v>-0.12964081300000008</v>
      </c>
    </row>
    <row r="2006" spans="1:39" outlineLevel="2">
      <c r="A2006" s="11">
        <f>ROW()</f>
        <v>2006</v>
      </c>
      <c r="C2006" s="6" t="s">
        <v>3</v>
      </c>
      <c r="D2006" s="39"/>
      <c r="E2006" s="39"/>
      <c r="F2006" s="31"/>
      <c r="G2006" s="39"/>
      <c r="H2006" s="39"/>
      <c r="I2006" s="39"/>
      <c r="J2006" s="39"/>
      <c r="K2006" s="39"/>
      <c r="L2006" s="39"/>
      <c r="M2006" s="39"/>
      <c r="N2006" s="39"/>
      <c r="O2006" s="39"/>
      <c r="P2006" s="39"/>
      <c r="Q2006" s="39"/>
      <c r="R2006" s="39"/>
      <c r="S2006" s="39"/>
      <c r="T2006" s="39"/>
      <c r="U2006" s="39"/>
      <c r="V2006" s="39"/>
      <c r="W2006" s="39"/>
      <c r="X2006" s="9"/>
      <c r="Y2006" s="9">
        <f t="shared" ref="Y2006:AC2006" si="5001">IF(AND(Y1946&lt;=0,Y1961+Y1976+Y1991&lt;0),-(Y1961+Y1976+Y1991),IF(Y1946&lt;=0,0,-MIN(((Y1961+Y1991)/Y1946)*((Y1961+Y1991)&gt;0),(Y1961+Y1991))))</f>
        <v>-0.22378121399999995</v>
      </c>
      <c r="Z2006" s="9">
        <f t="shared" si="5001"/>
        <v>-0.22378121399999995</v>
      </c>
      <c r="AA2006" s="9">
        <f t="shared" si="5001"/>
        <v>-0.22378121399999998</v>
      </c>
      <c r="AB2006" s="9">
        <f t="shared" si="5001"/>
        <v>-0.22378121399999995</v>
      </c>
      <c r="AC2006" s="9">
        <f t="shared" si="5001"/>
        <v>-0.22378121399999995</v>
      </c>
      <c r="AD2006" s="9">
        <f t="shared" ref="AD2006:AG2006" si="5002">IF(AND(AD1946&lt;=0,AD1961+AD1976+AD1991&lt;0),-(AD1961+AD1976+AD1991),IF(AD1946&lt;=0,0,-MIN(((AD1961+AD1991)/AD1946)*((AD1961+AD1991)&gt;0),(AD1961+AD1991))))</f>
        <v>-0.22378121399999998</v>
      </c>
      <c r="AE2006" s="9">
        <f t="shared" si="5002"/>
        <v>-0.22378121399999995</v>
      </c>
      <c r="AF2006" s="9">
        <f t="shared" si="5002"/>
        <v>-0.22378121399999992</v>
      </c>
      <c r="AG2006" s="9">
        <f t="shared" si="5002"/>
        <v>-0.22378121399999995</v>
      </c>
      <c r="AH2006" s="9">
        <f t="shared" ref="AH2006" si="5003">IF(AND(AH1946&lt;=0,AH1961+AH1976+AH1991&lt;0),-(AH1961+AH1976+AH1991),IF(AH1946&lt;=0,0,-MIN(((AH1961+AH1991)/AH1946)*((AH1961+AH1991)&gt;0),(AH1961+AH1991))))</f>
        <v>-0.22378121399999998</v>
      </c>
      <c r="AI2006" s="9">
        <f t="shared" ref="AI2006:AM2006" si="5004">IF(AND(AI1946&lt;=0,AI1961+AI1976+AI1991&lt;0),-(AI1961+AI1976+AI1991),IF(AI1946&lt;=0,0,-MIN(((AI1961+AI1991)/AI1946)*((AI1961+AI1991)&gt;0),(AI1961+AI1991))))</f>
        <v>-0.22378121399999995</v>
      </c>
      <c r="AJ2006" s="9">
        <f t="shared" si="5004"/>
        <v>-0.22378121399999992</v>
      </c>
      <c r="AK2006" s="9">
        <f t="shared" si="5004"/>
        <v>-0.22378121399999992</v>
      </c>
      <c r="AL2006" s="9">
        <f t="shared" si="5004"/>
        <v>-0.22378121399999992</v>
      </c>
      <c r="AM2006" s="9">
        <f t="shared" si="5004"/>
        <v>-0.22378121399999992</v>
      </c>
    </row>
    <row r="2007" spans="1:39" outlineLevel="2">
      <c r="A2007" s="11">
        <f>ROW()</f>
        <v>2007</v>
      </c>
      <c r="C2007" s="6" t="s">
        <v>4</v>
      </c>
      <c r="D2007" s="39"/>
      <c r="E2007" s="39"/>
      <c r="F2007" s="31"/>
      <c r="G2007" s="39"/>
      <c r="H2007" s="39"/>
      <c r="I2007" s="39"/>
      <c r="J2007" s="39"/>
      <c r="K2007" s="39"/>
      <c r="L2007" s="39"/>
      <c r="M2007" s="39"/>
      <c r="N2007" s="39"/>
      <c r="O2007" s="39"/>
      <c r="P2007" s="39"/>
      <c r="Q2007" s="39"/>
      <c r="R2007" s="39"/>
      <c r="S2007" s="39"/>
      <c r="T2007" s="39"/>
      <c r="U2007" s="39"/>
      <c r="V2007" s="39"/>
      <c r="W2007" s="39"/>
      <c r="X2007" s="9"/>
      <c r="Y2007" s="9">
        <f t="shared" ref="Y2007:AC2007" si="5005">IF(AND(Y1947&lt;=0,Y1962+Y1977+Y1992&lt;0),-(Y1962+Y1977+Y1992),IF(Y1947&lt;=0,0,-MIN(((Y1962+Y1992)/Y1947)*((Y1962+Y1992)&gt;0),(Y1962+Y1992))))</f>
        <v>-0.24408703533333334</v>
      </c>
      <c r="Z2007" s="9">
        <f t="shared" si="5005"/>
        <v>-0.24408703533333331</v>
      </c>
      <c r="AA2007" s="9">
        <f t="shared" si="5005"/>
        <v>-0.24408703533333329</v>
      </c>
      <c r="AB2007" s="9">
        <f t="shared" si="5005"/>
        <v>-0.24408703533333331</v>
      </c>
      <c r="AC2007" s="9">
        <f t="shared" si="5005"/>
        <v>-0.24408703533333334</v>
      </c>
      <c r="AD2007" s="9">
        <f t="shared" ref="AD2007:AG2007" si="5006">IF(AND(AD1947&lt;=0,AD1962+AD1977+AD1992&lt;0),-(AD1962+AD1977+AD1992),IF(AD1947&lt;=0,0,-MIN(((AD1962+AD1992)/AD1947)*((AD1962+AD1992)&gt;0),(AD1962+AD1992))))</f>
        <v>-0.24408703533333331</v>
      </c>
      <c r="AE2007" s="9">
        <f t="shared" si="5006"/>
        <v>-0.24408703533333329</v>
      </c>
      <c r="AF2007" s="9">
        <f t="shared" si="5006"/>
        <v>-0.24408703533333329</v>
      </c>
      <c r="AG2007" s="9">
        <f t="shared" si="5006"/>
        <v>-0.24408703533333329</v>
      </c>
      <c r="AH2007" s="9">
        <f t="shared" ref="AH2007" si="5007">IF(AND(AH1947&lt;=0,AH1962+AH1977+AH1992&lt;0),-(AH1962+AH1977+AH1992),IF(AH1947&lt;=0,0,-MIN(((AH1962+AH1992)/AH1947)*((AH1962+AH1992)&gt;0),(AH1962+AH1992))))</f>
        <v>-0.24408703533333329</v>
      </c>
      <c r="AI2007" s="9">
        <f t="shared" ref="AI2007:AM2007" si="5008">IF(AND(AI1947&lt;=0,AI1962+AI1977+AI1992&lt;0),-(AI1962+AI1977+AI1992),IF(AI1947&lt;=0,0,-MIN(((AI1962+AI1992)/AI1947)*((AI1962+AI1992)&gt;0),(AI1962+AI1992))))</f>
        <v>-0.24408703533333326</v>
      </c>
      <c r="AJ2007" s="9">
        <f t="shared" si="5008"/>
        <v>-0.24408703533333326</v>
      </c>
      <c r="AK2007" s="9">
        <f t="shared" si="5008"/>
        <v>-0.24408703533333323</v>
      </c>
      <c r="AL2007" s="9">
        <f t="shared" si="5008"/>
        <v>-0.24408703533333326</v>
      </c>
      <c r="AM2007" s="9">
        <f t="shared" si="5008"/>
        <v>-0.24408703533333326</v>
      </c>
    </row>
    <row r="2008" spans="1:39" outlineLevel="2">
      <c r="A2008" s="11">
        <f>ROW()</f>
        <v>2008</v>
      </c>
      <c r="C2008" s="6" t="s">
        <v>5</v>
      </c>
      <c r="D2008" s="39"/>
      <c r="E2008" s="39"/>
      <c r="F2008" s="31"/>
      <c r="G2008" s="39"/>
      <c r="H2008" s="39"/>
      <c r="I2008" s="39"/>
      <c r="J2008" s="39"/>
      <c r="K2008" s="39"/>
      <c r="L2008" s="39"/>
      <c r="M2008" s="39"/>
      <c r="N2008" s="39"/>
      <c r="O2008" s="39"/>
      <c r="P2008" s="39"/>
      <c r="Q2008" s="39"/>
      <c r="R2008" s="39"/>
      <c r="S2008" s="39"/>
      <c r="T2008" s="39"/>
      <c r="U2008" s="39"/>
      <c r="V2008" s="39"/>
      <c r="W2008" s="39"/>
      <c r="X2008" s="9"/>
      <c r="Y2008" s="9">
        <f t="shared" ref="Y2008:AC2008" si="5009">IF(AND(Y1948&lt;=0,Y1963+Y1978+Y1993&lt;0),-(Y1963+Y1978+Y1993),IF(Y1948&lt;=0,0,-MIN(((Y1963+Y1993)/Y1948)*((Y1963+Y1993)&gt;0),(Y1963+Y1993))))</f>
        <v>-0.58107014199964058</v>
      </c>
      <c r="Z2008" s="9">
        <f t="shared" si="5009"/>
        <v>-0.58107014199964058</v>
      </c>
      <c r="AA2008" s="9">
        <f t="shared" si="5009"/>
        <v>-0.58107014199964047</v>
      </c>
      <c r="AB2008" s="9">
        <f t="shared" si="5009"/>
        <v>-0.58107014199964047</v>
      </c>
      <c r="AC2008" s="9">
        <f t="shared" si="5009"/>
        <v>-0.58107014199964047</v>
      </c>
      <c r="AD2008" s="9">
        <f t="shared" ref="AD2008:AG2008" si="5010">IF(AND(AD1948&lt;=0,AD1963+AD1978+AD1993&lt;0),-(AD1963+AD1978+AD1993),IF(AD1948&lt;=0,0,-MIN(((AD1963+AD1993)/AD1948)*((AD1963+AD1993)&gt;0),(AD1963+AD1993))))</f>
        <v>-0.58107014199964047</v>
      </c>
      <c r="AE2008" s="9">
        <f t="shared" si="5010"/>
        <v>-0.58107014199964035</v>
      </c>
      <c r="AF2008" s="9">
        <f t="shared" si="5010"/>
        <v>-0.58107014199964047</v>
      </c>
      <c r="AG2008" s="9">
        <f t="shared" si="5010"/>
        <v>-0.58107014199964047</v>
      </c>
      <c r="AH2008" s="9">
        <f t="shared" ref="AH2008" si="5011">IF(AND(AH1948&lt;=0,AH1963+AH1978+AH1993&lt;0),-(AH1963+AH1978+AH1993),IF(AH1948&lt;=0,0,-MIN(((AH1963+AH1993)/AH1948)*((AH1963+AH1993)&gt;0),(AH1963+AH1993))))</f>
        <v>-0.58107014199964047</v>
      </c>
      <c r="AI2008" s="9">
        <f t="shared" ref="AI2008:AM2008" si="5012">IF(AND(AI1948&lt;=0,AI1963+AI1978+AI1993&lt;0),-(AI1963+AI1978+AI1993),IF(AI1948&lt;=0,0,-MIN(((AI1963+AI1993)/AI1948)*((AI1963+AI1993)&gt;0),(AI1963+AI1993))))</f>
        <v>-0.58107014199964035</v>
      </c>
      <c r="AJ2008" s="9">
        <f t="shared" si="5012"/>
        <v>-0.58107014199964047</v>
      </c>
      <c r="AK2008" s="9">
        <f t="shared" si="5012"/>
        <v>-0.58107014199964047</v>
      </c>
      <c r="AL2008" s="9">
        <f t="shared" si="5012"/>
        <v>-0.58107014199964035</v>
      </c>
      <c r="AM2008" s="9">
        <f t="shared" si="5012"/>
        <v>-0.58107014199964035</v>
      </c>
    </row>
    <row r="2009" spans="1:39" outlineLevel="2">
      <c r="A2009" s="11">
        <f>ROW()</f>
        <v>2009</v>
      </c>
      <c r="C2009" s="6" t="s">
        <v>473</v>
      </c>
      <c r="D2009" s="39"/>
      <c r="E2009" s="39"/>
      <c r="F2009" s="31"/>
      <c r="G2009" s="39"/>
      <c r="H2009" s="39"/>
      <c r="I2009" s="39"/>
      <c r="J2009" s="39"/>
      <c r="K2009" s="39"/>
      <c r="L2009" s="39"/>
      <c r="M2009" s="39"/>
      <c r="N2009" s="39"/>
      <c r="O2009" s="39"/>
      <c r="P2009" s="39"/>
      <c r="Q2009" s="39"/>
      <c r="R2009" s="39"/>
      <c r="S2009" s="39"/>
      <c r="T2009" s="39"/>
      <c r="U2009" s="39"/>
      <c r="V2009" s="39"/>
      <c r="W2009" s="39"/>
      <c r="X2009" s="9"/>
      <c r="Y2009" s="9">
        <f t="shared" ref="Y2009:AG2009" si="5013">IF(AND(Y1949&lt;=0,Y1964+Y1979+Y1994&lt;0),-(Y1964+Y1979+Y1994),IF(Y1949&lt;=0,0,-MIN(((Y1964+Y1994)/Y1949)*((Y1964+Y1994)&gt;0),(Y1964+Y1994))))</f>
        <v>0</v>
      </c>
      <c r="Z2009" s="9">
        <f t="shared" si="5013"/>
        <v>0</v>
      </c>
      <c r="AA2009" s="9">
        <f t="shared" si="5013"/>
        <v>0</v>
      </c>
      <c r="AB2009" s="9">
        <f t="shared" si="5013"/>
        <v>0</v>
      </c>
      <c r="AC2009" s="9">
        <f t="shared" si="5013"/>
        <v>0</v>
      </c>
      <c r="AD2009" s="9">
        <f t="shared" si="5013"/>
        <v>0</v>
      </c>
      <c r="AE2009" s="9">
        <f t="shared" si="5013"/>
        <v>0</v>
      </c>
      <c r="AF2009" s="9">
        <f t="shared" si="5013"/>
        <v>0</v>
      </c>
      <c r="AG2009" s="9">
        <f t="shared" si="5013"/>
        <v>0</v>
      </c>
      <c r="AH2009" s="9">
        <f t="shared" ref="AH2009" si="5014">IF(AND(AH1949&lt;=0,AH1964+AH1979+AH1994&lt;0),-(AH1964+AH1979+AH1994),IF(AH1949&lt;=0,0,-MIN(((AH1964+AH1994)/AH1949)*((AH1964+AH1994)&gt;0),(AH1964+AH1994))))</f>
        <v>0</v>
      </c>
      <c r="AI2009" s="9">
        <f t="shared" ref="AI2009:AM2009" si="5015">IF(AND(AI1949&lt;=0,AI1964+AI1979+AI1994&lt;0),-(AI1964+AI1979+AI1994),IF(AI1949&lt;=0,0,-MIN(((AI1964+AI1994)/AI1949)*((AI1964+AI1994)&gt;0),(AI1964+AI1994))))</f>
        <v>0</v>
      </c>
      <c r="AJ2009" s="9">
        <f t="shared" si="5015"/>
        <v>0</v>
      </c>
      <c r="AK2009" s="9">
        <f t="shared" si="5015"/>
        <v>0</v>
      </c>
      <c r="AL2009" s="9">
        <f t="shared" si="5015"/>
        <v>0</v>
      </c>
      <c r="AM2009" s="9">
        <f t="shared" si="5015"/>
        <v>0</v>
      </c>
    </row>
    <row r="2010" spans="1:39" outlineLevel="2">
      <c r="A2010" s="11">
        <f>ROW()</f>
        <v>2010</v>
      </c>
      <c r="C2010" s="6" t="s">
        <v>474</v>
      </c>
      <c r="D2010" s="39"/>
      <c r="E2010" s="39"/>
      <c r="F2010" s="31"/>
      <c r="G2010" s="39"/>
      <c r="H2010" s="39"/>
      <c r="I2010" s="39"/>
      <c r="J2010" s="39"/>
      <c r="K2010" s="39"/>
      <c r="L2010" s="39"/>
      <c r="M2010" s="39"/>
      <c r="N2010" s="39"/>
      <c r="O2010" s="39"/>
      <c r="P2010" s="39"/>
      <c r="Q2010" s="39"/>
      <c r="R2010" s="39"/>
      <c r="S2010" s="39"/>
      <c r="T2010" s="39"/>
      <c r="U2010" s="39"/>
      <c r="V2010" s="39"/>
      <c r="W2010" s="39"/>
      <c r="X2010" s="9"/>
      <c r="Y2010" s="9">
        <f t="shared" ref="Y2010:AG2010" si="5016">IF(AND(Y1950&lt;=0,Y1965+Y1980+Y1995&lt;0),-(Y1965+Y1980+Y1995),IF(Y1950&lt;=0,0,-MIN(((Y1965+Y1995)/Y1950)*((Y1965+Y1995)&gt;0),(Y1965+Y1995))))</f>
        <v>0</v>
      </c>
      <c r="Z2010" s="9">
        <f t="shared" si="5016"/>
        <v>0</v>
      </c>
      <c r="AA2010" s="9">
        <f t="shared" si="5016"/>
        <v>0</v>
      </c>
      <c r="AB2010" s="9">
        <f t="shared" si="5016"/>
        <v>0</v>
      </c>
      <c r="AC2010" s="9">
        <f t="shared" si="5016"/>
        <v>0</v>
      </c>
      <c r="AD2010" s="9">
        <f t="shared" si="5016"/>
        <v>0</v>
      </c>
      <c r="AE2010" s="9">
        <f t="shared" si="5016"/>
        <v>0</v>
      </c>
      <c r="AF2010" s="9">
        <f t="shared" si="5016"/>
        <v>0</v>
      </c>
      <c r="AG2010" s="9">
        <f t="shared" si="5016"/>
        <v>0</v>
      </c>
      <c r="AH2010" s="9">
        <f t="shared" ref="AH2010" si="5017">IF(AND(AH1950&lt;=0,AH1965+AH1980+AH1995&lt;0),-(AH1965+AH1980+AH1995),IF(AH1950&lt;=0,0,-MIN(((AH1965+AH1995)/AH1950)*((AH1965+AH1995)&gt;0),(AH1965+AH1995))))</f>
        <v>0</v>
      </c>
      <c r="AI2010" s="9">
        <f t="shared" ref="AI2010:AM2010" si="5018">IF(AND(AI1950&lt;=0,AI1965+AI1980+AI1995&lt;0),-(AI1965+AI1980+AI1995),IF(AI1950&lt;=0,0,-MIN(((AI1965+AI1995)/AI1950)*((AI1965+AI1995)&gt;0),(AI1965+AI1995))))</f>
        <v>0</v>
      </c>
      <c r="AJ2010" s="9">
        <f t="shared" si="5018"/>
        <v>0</v>
      </c>
      <c r="AK2010" s="9">
        <f t="shared" si="5018"/>
        <v>0</v>
      </c>
      <c r="AL2010" s="9">
        <f t="shared" si="5018"/>
        <v>0</v>
      </c>
      <c r="AM2010" s="9">
        <f t="shared" si="5018"/>
        <v>0</v>
      </c>
    </row>
    <row r="2011" spans="1:39" outlineLevel="2">
      <c r="A2011" s="11">
        <f>ROW()</f>
        <v>2011</v>
      </c>
      <c r="C2011" s="6" t="s">
        <v>477</v>
      </c>
      <c r="D2011" s="39"/>
      <c r="E2011" s="39"/>
      <c r="F2011" s="31"/>
      <c r="G2011" s="39"/>
      <c r="H2011" s="39"/>
      <c r="I2011" s="39"/>
      <c r="J2011" s="39"/>
      <c r="K2011" s="39"/>
      <c r="L2011" s="39"/>
      <c r="M2011" s="39"/>
      <c r="N2011" s="39"/>
      <c r="O2011" s="39"/>
      <c r="P2011" s="39"/>
      <c r="Q2011" s="39"/>
      <c r="R2011" s="39"/>
      <c r="S2011" s="39"/>
      <c r="T2011" s="39"/>
      <c r="U2011" s="39"/>
      <c r="V2011" s="39"/>
      <c r="W2011" s="39"/>
      <c r="X2011" s="9"/>
      <c r="Y2011" s="9">
        <f t="shared" ref="Y2011:AG2011" si="5019">IF(AND(Y1951&lt;=0,Y1966+Y1981+Y1996&lt;0),-(Y1966+Y1981+Y1996),IF(Y1951&lt;=0,0,-MIN(((Y1966+Y1996)/Y1951)*((Y1966+Y1996)&gt;0),(Y1966+Y1996))))</f>
        <v>0</v>
      </c>
      <c r="Z2011" s="9">
        <f t="shared" si="5019"/>
        <v>0</v>
      </c>
      <c r="AA2011" s="9">
        <f t="shared" si="5019"/>
        <v>0</v>
      </c>
      <c r="AB2011" s="9">
        <f t="shared" si="5019"/>
        <v>0</v>
      </c>
      <c r="AC2011" s="9">
        <f t="shared" si="5019"/>
        <v>0</v>
      </c>
      <c r="AD2011" s="9">
        <f t="shared" si="5019"/>
        <v>0</v>
      </c>
      <c r="AE2011" s="9">
        <f t="shared" si="5019"/>
        <v>0</v>
      </c>
      <c r="AF2011" s="9">
        <f t="shared" si="5019"/>
        <v>0</v>
      </c>
      <c r="AG2011" s="9">
        <f t="shared" si="5019"/>
        <v>0</v>
      </c>
      <c r="AH2011" s="9">
        <f t="shared" ref="AH2011" si="5020">IF(AND(AH1951&lt;=0,AH1966+AH1981+AH1996&lt;0),-(AH1966+AH1981+AH1996),IF(AH1951&lt;=0,0,-MIN(((AH1966+AH1996)/AH1951)*((AH1966+AH1996)&gt;0),(AH1966+AH1996))))</f>
        <v>0</v>
      </c>
      <c r="AI2011" s="9">
        <f t="shared" ref="AI2011:AM2011" si="5021">IF(AND(AI1951&lt;=0,AI1966+AI1981+AI1996&lt;0),-(AI1966+AI1981+AI1996),IF(AI1951&lt;=0,0,-MIN(((AI1966+AI1996)/AI1951)*((AI1966+AI1996)&gt;0),(AI1966+AI1996))))</f>
        <v>0</v>
      </c>
      <c r="AJ2011" s="9">
        <f t="shared" si="5021"/>
        <v>0</v>
      </c>
      <c r="AK2011" s="9">
        <f t="shared" si="5021"/>
        <v>0</v>
      </c>
      <c r="AL2011" s="9">
        <f t="shared" si="5021"/>
        <v>0</v>
      </c>
      <c r="AM2011" s="9">
        <f t="shared" si="5021"/>
        <v>0</v>
      </c>
    </row>
    <row r="2012" spans="1:39" outlineLevel="2">
      <c r="A2012" s="11">
        <f>ROW()</f>
        <v>2012</v>
      </c>
      <c r="C2012" s="6" t="s">
        <v>511</v>
      </c>
      <c r="D2012" s="39"/>
      <c r="E2012" s="39"/>
      <c r="F2012" s="31"/>
      <c r="G2012" s="39"/>
      <c r="H2012" s="39"/>
      <c r="I2012" s="39"/>
      <c r="J2012" s="39"/>
      <c r="K2012" s="39"/>
      <c r="L2012" s="39"/>
      <c r="M2012" s="39"/>
      <c r="N2012" s="39"/>
      <c r="O2012" s="39"/>
      <c r="P2012" s="39"/>
      <c r="Q2012" s="39"/>
      <c r="R2012" s="39"/>
      <c r="S2012" s="39"/>
      <c r="T2012" s="39"/>
      <c r="U2012" s="39"/>
      <c r="V2012" s="39"/>
      <c r="W2012" s="39"/>
      <c r="X2012" s="9"/>
      <c r="Y2012" s="9">
        <f t="shared" ref="Y2012:AG2012" si="5022">IF(AND(Y1952&lt;=0,Y1967+Y1982+Y1997&lt;0),-(Y1967+Y1982+Y1997),IF(Y1952&lt;=0,0,-MIN(((Y1967+Y1997)/Y1952)*((Y1967+Y1997)&gt;0),(Y1967+Y1997))))</f>
        <v>-5.6547200003594514E-3</v>
      </c>
      <c r="Z2012" s="9">
        <f t="shared" si="5022"/>
        <v>-5.6547200003594514E-3</v>
      </c>
      <c r="AA2012" s="9">
        <f t="shared" si="5022"/>
        <v>-5.6547200003594514E-3</v>
      </c>
      <c r="AB2012" s="9">
        <f t="shared" si="5022"/>
        <v>-5.6547200003594514E-3</v>
      </c>
      <c r="AC2012" s="9">
        <f t="shared" si="5022"/>
        <v>-5.6547200003594514E-3</v>
      </c>
      <c r="AD2012" s="9">
        <f t="shared" si="5022"/>
        <v>-5.6547200003594514E-3</v>
      </c>
      <c r="AE2012" s="9">
        <f t="shared" si="5022"/>
        <v>-5.6547200003594514E-3</v>
      </c>
      <c r="AF2012" s="9">
        <f t="shared" si="5022"/>
        <v>-5.6547200003594514E-3</v>
      </c>
      <c r="AG2012" s="9">
        <f t="shared" si="5022"/>
        <v>-5.6547200003594514E-3</v>
      </c>
      <c r="AH2012" s="9">
        <f t="shared" ref="AH2012" si="5023">IF(AND(AH1952&lt;=0,AH1967+AH1982+AH1997&lt;0),-(AH1967+AH1982+AH1997),IF(AH1952&lt;=0,0,-MIN(((AH1967+AH1997)/AH1952)*((AH1967+AH1997)&gt;0),(AH1967+AH1997))))</f>
        <v>-5.6547200003594514E-3</v>
      </c>
      <c r="AI2012" s="9">
        <f t="shared" ref="AI2012:AM2012" si="5024">IF(AND(AI1952&lt;=0,AI1967+AI1982+AI1997&lt;0),-(AI1967+AI1982+AI1997),IF(AI1952&lt;=0,0,-MIN(((AI1967+AI1997)/AI1952)*((AI1967+AI1997)&gt;0),(AI1967+AI1997))))</f>
        <v>-5.6547200003594523E-3</v>
      </c>
      <c r="AJ2012" s="9">
        <f t="shared" si="5024"/>
        <v>-5.6547200003594523E-3</v>
      </c>
      <c r="AK2012" s="9">
        <f t="shared" si="5024"/>
        <v>-5.6547200003594523E-3</v>
      </c>
      <c r="AL2012" s="9">
        <f t="shared" si="5024"/>
        <v>-5.6547200003594523E-3</v>
      </c>
      <c r="AM2012" s="9">
        <f t="shared" si="5024"/>
        <v>-5.6547200003594532E-3</v>
      </c>
    </row>
    <row r="2013" spans="1:39" outlineLevel="2">
      <c r="A2013" s="11">
        <f>ROW()</f>
        <v>2013</v>
      </c>
      <c r="C2013" s="6" t="s">
        <v>655</v>
      </c>
      <c r="D2013" s="39"/>
      <c r="E2013" s="39"/>
      <c r="F2013" s="31"/>
      <c r="G2013" s="39"/>
      <c r="H2013" s="39"/>
      <c r="I2013" s="39"/>
      <c r="J2013" s="39"/>
      <c r="K2013" s="39"/>
      <c r="L2013" s="39"/>
      <c r="M2013" s="39"/>
      <c r="N2013" s="39"/>
      <c r="O2013" s="39"/>
      <c r="P2013" s="39"/>
      <c r="Q2013" s="39"/>
      <c r="R2013" s="39"/>
      <c r="S2013" s="39"/>
      <c r="T2013" s="39"/>
      <c r="U2013" s="39"/>
      <c r="V2013" s="39"/>
      <c r="W2013" s="39"/>
      <c r="X2013" s="9"/>
      <c r="Y2013" s="9">
        <v>0</v>
      </c>
      <c r="Z2013" s="9">
        <v>0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9">
        <v>0</v>
      </c>
      <c r="AH2013" s="9">
        <v>0</v>
      </c>
      <c r="AI2013" s="9">
        <v>0</v>
      </c>
      <c r="AJ2013" s="9">
        <v>0</v>
      </c>
      <c r="AK2013" s="9">
        <v>0</v>
      </c>
      <c r="AL2013" s="9">
        <v>0</v>
      </c>
      <c r="AM2013" s="9">
        <v>0</v>
      </c>
    </row>
    <row r="2014" spans="1:39" outlineLevel="2">
      <c r="A2014" s="11">
        <f>ROW()</f>
        <v>2014</v>
      </c>
      <c r="C2014" s="6" t="s">
        <v>656</v>
      </c>
      <c r="D2014" s="39"/>
      <c r="E2014" s="39"/>
      <c r="F2014" s="31"/>
      <c r="G2014" s="39"/>
      <c r="H2014" s="39"/>
      <c r="I2014" s="39"/>
      <c r="J2014" s="39"/>
      <c r="K2014" s="39"/>
      <c r="L2014" s="39"/>
      <c r="M2014" s="39"/>
      <c r="N2014" s="39"/>
      <c r="O2014" s="39"/>
      <c r="P2014" s="39"/>
      <c r="Q2014" s="39"/>
      <c r="R2014" s="39"/>
      <c r="S2014" s="39"/>
      <c r="T2014" s="39"/>
      <c r="U2014" s="39"/>
      <c r="V2014" s="39"/>
      <c r="W2014" s="3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</row>
    <row r="2015" spans="1:39" outlineLevel="2">
      <c r="A2015" s="11">
        <f>ROW()</f>
        <v>2015</v>
      </c>
      <c r="C2015" s="6" t="s">
        <v>667</v>
      </c>
      <c r="D2015" s="39"/>
      <c r="E2015" s="39"/>
      <c r="F2015" s="31"/>
      <c r="G2015" s="39"/>
      <c r="H2015" s="39"/>
      <c r="I2015" s="39"/>
      <c r="J2015" s="39"/>
      <c r="K2015" s="39"/>
      <c r="L2015" s="39"/>
      <c r="M2015" s="39"/>
      <c r="N2015" s="39"/>
      <c r="O2015" s="39"/>
      <c r="P2015" s="39"/>
      <c r="Q2015" s="39"/>
      <c r="R2015" s="39"/>
      <c r="S2015" s="39"/>
      <c r="T2015" s="39"/>
      <c r="U2015" s="39"/>
      <c r="V2015" s="39"/>
      <c r="W2015" s="3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</row>
    <row r="2016" spans="1:39" outlineLevel="2">
      <c r="A2016" s="11">
        <f>ROW()</f>
        <v>2016</v>
      </c>
      <c r="C2016" s="6" t="s">
        <v>212</v>
      </c>
      <c r="D2016" s="39"/>
      <c r="E2016" s="39"/>
      <c r="F2016" s="31"/>
      <c r="G2016" s="39"/>
      <c r="H2016" s="39"/>
      <c r="I2016" s="39"/>
      <c r="J2016" s="39"/>
      <c r="K2016" s="39"/>
      <c r="L2016" s="39"/>
      <c r="M2016" s="39"/>
      <c r="N2016" s="39"/>
      <c r="O2016" s="39"/>
      <c r="P2016" s="39"/>
      <c r="Q2016" s="39"/>
      <c r="R2016" s="39"/>
      <c r="S2016" s="39"/>
      <c r="T2016" s="39"/>
      <c r="U2016" s="39"/>
      <c r="V2016" s="39"/>
      <c r="W2016" s="39"/>
      <c r="X2016" s="9"/>
      <c r="Y2016" s="9">
        <v>0</v>
      </c>
      <c r="Z2016" s="9">
        <v>0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9">
        <v>0</v>
      </c>
      <c r="AH2016" s="9">
        <v>0</v>
      </c>
      <c r="AI2016" s="9">
        <v>0</v>
      </c>
      <c r="AJ2016" s="9">
        <v>0</v>
      </c>
      <c r="AK2016" s="9">
        <v>0</v>
      </c>
      <c r="AL2016" s="9">
        <v>0</v>
      </c>
      <c r="AM2016" s="9">
        <v>0</v>
      </c>
    </row>
    <row r="2017" spans="1:39" outlineLevel="2">
      <c r="A2017" s="11">
        <f>ROW()</f>
        <v>2017</v>
      </c>
      <c r="C2017" s="30" t="s">
        <v>362</v>
      </c>
      <c r="D2017" s="90"/>
      <c r="E2017" s="90"/>
      <c r="F2017" s="90"/>
      <c r="G2017" s="90"/>
      <c r="H2017" s="90"/>
      <c r="I2017" s="90"/>
      <c r="J2017" s="90"/>
      <c r="K2017" s="90"/>
      <c r="L2017" s="90"/>
      <c r="M2017" s="90"/>
      <c r="N2017" s="90"/>
      <c r="O2017" s="90"/>
      <c r="P2017" s="90"/>
      <c r="Q2017" s="90"/>
      <c r="R2017" s="90"/>
      <c r="S2017" s="90"/>
      <c r="T2017" s="90"/>
      <c r="U2017" s="90"/>
      <c r="V2017" s="90"/>
      <c r="W2017" s="90"/>
      <c r="X2017" s="15"/>
      <c r="Y2017" s="14">
        <f t="shared" ref="Y2017:AC2017" si="5025">IF(AND(Y1957&lt;=0,Y1972+Y1987+Y2002&lt;0),-(Y1972+Y1987+Y2002),IF(Y1957&lt;=0,0,-MIN(((Y1972+Y2002)/Y1957)*((Y1972+Y2002)&gt;0),(Y1972+Y2002))))</f>
        <v>0</v>
      </c>
      <c r="Z2017" s="14">
        <f t="shared" si="5025"/>
        <v>0</v>
      </c>
      <c r="AA2017" s="14">
        <f t="shared" si="5025"/>
        <v>0</v>
      </c>
      <c r="AB2017" s="14">
        <f t="shared" si="5025"/>
        <v>0</v>
      </c>
      <c r="AC2017" s="14">
        <f t="shared" si="5025"/>
        <v>0</v>
      </c>
      <c r="AD2017" s="14">
        <f t="shared" ref="AD2017:AM2017" si="5026">IF(AND(AD1957&lt;=0,AD1972+AD1987+AD2002&lt;0),-(AD1972+AD1987+AD2002),IF(AD1957&lt;=0,0,-MIN(((AD1972+AD2002)/AD1957)*((AD1972+AD2002)&gt;0),(AD1972+AD2002))))</f>
        <v>0</v>
      </c>
      <c r="AE2017" s="14">
        <f t="shared" si="5026"/>
        <v>0</v>
      </c>
      <c r="AF2017" s="14">
        <f t="shared" si="5026"/>
        <v>0</v>
      </c>
      <c r="AG2017" s="14">
        <f t="shared" si="5026"/>
        <v>0</v>
      </c>
      <c r="AH2017" s="14">
        <f t="shared" ref="AH2017" si="5027">IF(AND(AH1957&lt;=0,AH1972+AH1987+AH2002&lt;0),-(AH1972+AH1987+AH2002),IF(AH1957&lt;=0,0,-MIN(((AH1972+AH2002)/AH1957)*((AH1972+AH2002)&gt;0),(AH1972+AH2002))))</f>
        <v>0</v>
      </c>
      <c r="AI2017" s="14">
        <f t="shared" si="5026"/>
        <v>0</v>
      </c>
      <c r="AJ2017" s="14">
        <f t="shared" si="5026"/>
        <v>0</v>
      </c>
      <c r="AK2017" s="14">
        <f t="shared" si="5026"/>
        <v>0</v>
      </c>
      <c r="AL2017" s="14">
        <f t="shared" si="5026"/>
        <v>0</v>
      </c>
      <c r="AM2017" s="14">
        <f t="shared" si="5026"/>
        <v>0</v>
      </c>
    </row>
    <row r="2018" spans="1:39" outlineLevel="2">
      <c r="A2018" s="11">
        <f>ROW()</f>
        <v>2018</v>
      </c>
      <c r="C2018" s="6" t="s">
        <v>1</v>
      </c>
      <c r="D2018" s="39"/>
      <c r="E2018" s="39"/>
      <c r="F2018" s="39"/>
      <c r="G2018" s="39"/>
      <c r="H2018" s="39"/>
      <c r="I2018" s="39"/>
      <c r="J2018" s="39"/>
      <c r="K2018" s="39"/>
      <c r="L2018" s="39"/>
      <c r="M2018" s="39"/>
      <c r="N2018" s="39"/>
      <c r="O2018" s="39"/>
      <c r="P2018" s="39"/>
      <c r="Q2018" s="39"/>
      <c r="R2018" s="39"/>
      <c r="S2018" s="39"/>
      <c r="T2018" s="39"/>
      <c r="U2018" s="39"/>
      <c r="V2018" s="39"/>
      <c r="W2018" s="39"/>
      <c r="X2018" s="9"/>
      <c r="Y2018" s="9">
        <f t="shared" ref="Y2018" si="5028">SUM(Y2005:Y2017)</f>
        <v>-1.1842339243333333</v>
      </c>
      <c r="Z2018" s="9">
        <f t="shared" ref="Z2018" si="5029">SUM(Z2005:Z2017)</f>
        <v>-1.1842339243333331</v>
      </c>
      <c r="AA2018" s="9">
        <f t="shared" ref="AA2018" si="5030">SUM(AA2005:AA2017)</f>
        <v>-1.1842339243333331</v>
      </c>
      <c r="AB2018" s="9">
        <f t="shared" ref="AB2018" si="5031">SUM(AB2005:AB2017)</f>
        <v>-1.1842339243333331</v>
      </c>
      <c r="AC2018" s="9">
        <f t="shared" ref="AC2018" si="5032">SUM(AC2005:AC2017)</f>
        <v>-1.1842339243333331</v>
      </c>
      <c r="AD2018" s="9">
        <f t="shared" ref="AD2018" si="5033">SUM(AD2005:AD2017)</f>
        <v>-1.1842339243333331</v>
      </c>
      <c r="AE2018" s="9">
        <f t="shared" ref="AE2018:AM2018" si="5034">SUM(AE2005:AE2017)</f>
        <v>-1.1842339243333331</v>
      </c>
      <c r="AF2018" s="9">
        <f t="shared" si="5034"/>
        <v>-1.1842339243333331</v>
      </c>
      <c r="AG2018" s="9">
        <f t="shared" si="5034"/>
        <v>-1.1842339243333331</v>
      </c>
      <c r="AH2018" s="9">
        <f t="shared" ref="AH2018" si="5035">SUM(AH2005:AH2017)</f>
        <v>-1.1842339243333331</v>
      </c>
      <c r="AI2018" s="9">
        <f t="shared" si="5034"/>
        <v>-1.1842339243333331</v>
      </c>
      <c r="AJ2018" s="9">
        <f t="shared" si="5034"/>
        <v>-1.1842339243333331</v>
      </c>
      <c r="AK2018" s="9">
        <f t="shared" si="5034"/>
        <v>-1.1842339243333331</v>
      </c>
      <c r="AL2018" s="9">
        <f t="shared" si="5034"/>
        <v>-1.1842339243333331</v>
      </c>
      <c r="AM2018" s="9">
        <f t="shared" si="5034"/>
        <v>-1.1842339243333331</v>
      </c>
    </row>
    <row r="2019" spans="1:39" outlineLevel="2">
      <c r="A2019" s="11">
        <f>ROW()</f>
        <v>2019</v>
      </c>
      <c r="B2019" s="343" t="s">
        <v>70</v>
      </c>
      <c r="D2019" s="39"/>
      <c r="E2019" s="39"/>
      <c r="F2019" s="39"/>
      <c r="G2019" s="39"/>
      <c r="H2019" s="39"/>
      <c r="I2019" s="39"/>
      <c r="J2019" s="39"/>
      <c r="K2019" s="39"/>
      <c r="L2019" s="39"/>
      <c r="M2019" s="39"/>
      <c r="N2019" s="39"/>
      <c r="O2019" s="39"/>
      <c r="P2019" s="39"/>
      <c r="Q2019" s="39"/>
      <c r="R2019" s="39"/>
      <c r="S2019" s="39"/>
      <c r="T2019" s="39"/>
      <c r="U2019" s="39"/>
      <c r="V2019" s="39"/>
      <c r="W2019" s="39"/>
      <c r="X2019" s="39"/>
      <c r="Y2019" s="39"/>
      <c r="Z2019" s="39"/>
      <c r="AA2019" s="39"/>
      <c r="AB2019" s="39"/>
      <c r="AC2019" s="39"/>
      <c r="AD2019" s="39"/>
      <c r="AE2019" s="39"/>
      <c r="AF2019" s="39"/>
      <c r="AG2019" s="39"/>
      <c r="AH2019" s="39"/>
      <c r="AI2019" s="39"/>
      <c r="AJ2019" s="39"/>
      <c r="AK2019" s="39"/>
      <c r="AL2019" s="39"/>
      <c r="AM2019" s="39"/>
    </row>
    <row r="2020" spans="1:39" outlineLevel="2">
      <c r="A2020" s="11">
        <f>ROW()</f>
        <v>2020</v>
      </c>
      <c r="C2020" s="6" t="s">
        <v>2</v>
      </c>
      <c r="D2020" s="39"/>
      <c r="E2020" s="39"/>
      <c r="F2020" s="39"/>
      <c r="G2020" s="39"/>
      <c r="H2020" s="39"/>
      <c r="I2020" s="39"/>
      <c r="J2020" s="39"/>
      <c r="K2020" s="39"/>
      <c r="L2020" s="39"/>
      <c r="M2020" s="39"/>
      <c r="N2020" s="39"/>
      <c r="O2020" s="39"/>
      <c r="P2020" s="39"/>
      <c r="Q2020" s="39"/>
      <c r="R2020" s="39"/>
      <c r="S2020" s="39"/>
      <c r="T2020" s="39"/>
      <c r="U2020" s="39"/>
      <c r="V2020" s="39"/>
      <c r="W2020" s="39"/>
      <c r="X2020" s="9">
        <f t="shared" ref="X2020:AC2020" si="5036">X1960+X1975+X1990+X2005</f>
        <v>2.5928162600000002</v>
      </c>
      <c r="Y2020" s="9">
        <f t="shared" si="5036"/>
        <v>2.4631754470000002</v>
      </c>
      <c r="Z2020" s="9">
        <f t="shared" si="5036"/>
        <v>2.3335346340000003</v>
      </c>
      <c r="AA2020" s="9">
        <f t="shared" si="5036"/>
        <v>2.2038938210000003</v>
      </c>
      <c r="AB2020" s="9">
        <f t="shared" si="5036"/>
        <v>2.0742530080000003</v>
      </c>
      <c r="AC2020" s="9">
        <f t="shared" si="5036"/>
        <v>1.9446121950000004</v>
      </c>
      <c r="AD2020" s="9">
        <f t="shared" ref="AD2020:AG2020" si="5037">AD1960+AD1975+AD1990+AD2005</f>
        <v>1.8149713820000004</v>
      </c>
      <c r="AE2020" s="9">
        <f t="shared" si="5037"/>
        <v>1.6853305690000004</v>
      </c>
      <c r="AF2020" s="9">
        <f t="shared" si="5037"/>
        <v>1.5556897560000005</v>
      </c>
      <c r="AG2020" s="9">
        <f t="shared" si="5037"/>
        <v>1.4260489430000005</v>
      </c>
      <c r="AH2020" s="9">
        <f t="shared" ref="AH2020" si="5038">AH1960+AH1975+AH1990+AH2005</f>
        <v>1.2964081300000005</v>
      </c>
      <c r="AI2020" s="9">
        <f t="shared" ref="AI2020:AM2020" si="5039">AI1960+AI1975+AI1990+AI2005</f>
        <v>1.1667673170000006</v>
      </c>
      <c r="AJ2020" s="9">
        <f t="shared" si="5039"/>
        <v>1.0371265040000006</v>
      </c>
      <c r="AK2020" s="9">
        <f t="shared" si="5039"/>
        <v>0.90748569100000054</v>
      </c>
      <c r="AL2020" s="9">
        <f t="shared" si="5039"/>
        <v>0.77784487800000046</v>
      </c>
      <c r="AM2020" s="9">
        <f t="shared" si="5039"/>
        <v>0.64820406500000038</v>
      </c>
    </row>
    <row r="2021" spans="1:39" outlineLevel="2">
      <c r="A2021" s="11">
        <f>ROW()</f>
        <v>2021</v>
      </c>
      <c r="C2021" s="6" t="s">
        <v>3</v>
      </c>
      <c r="D2021" s="39"/>
      <c r="E2021" s="39"/>
      <c r="F2021" s="39"/>
      <c r="G2021" s="39"/>
      <c r="H2021" s="39"/>
      <c r="I2021" s="39"/>
      <c r="J2021" s="39"/>
      <c r="K2021" s="39"/>
      <c r="L2021" s="39"/>
      <c r="M2021" s="39"/>
      <c r="N2021" s="39"/>
      <c r="O2021" s="39"/>
      <c r="P2021" s="39"/>
      <c r="Q2021" s="39"/>
      <c r="R2021" s="39"/>
      <c r="S2021" s="39"/>
      <c r="T2021" s="39"/>
      <c r="U2021" s="39"/>
      <c r="V2021" s="39"/>
      <c r="W2021" s="39"/>
      <c r="X2021" s="9">
        <f t="shared" ref="X2021:AC2021" si="5040">X1961+X1976+X1991+X2006</f>
        <v>4.475624279999999</v>
      </c>
      <c r="Y2021" s="9">
        <f t="shared" si="5040"/>
        <v>4.2518430659999993</v>
      </c>
      <c r="Z2021" s="9">
        <f t="shared" si="5040"/>
        <v>4.0280618519999996</v>
      </c>
      <c r="AA2021" s="9">
        <f t="shared" si="5040"/>
        <v>3.8042806379999994</v>
      </c>
      <c r="AB2021" s="9">
        <f t="shared" si="5040"/>
        <v>3.5804994239999992</v>
      </c>
      <c r="AC2021" s="9">
        <f t="shared" si="5040"/>
        <v>3.3567182099999995</v>
      </c>
      <c r="AD2021" s="9">
        <f t="shared" ref="AD2021:AG2021" si="5041">AD1961+AD1976+AD1991+AD2006</f>
        <v>3.1329369959999993</v>
      </c>
      <c r="AE2021" s="9">
        <f t="shared" si="5041"/>
        <v>2.9091557819999991</v>
      </c>
      <c r="AF2021" s="9">
        <f t="shared" si="5041"/>
        <v>2.6853745679999994</v>
      </c>
      <c r="AG2021" s="9">
        <f t="shared" si="5041"/>
        <v>2.4615933539999997</v>
      </c>
      <c r="AH2021" s="9">
        <f t="shared" ref="AH2021" si="5042">AH1961+AH1976+AH1991+AH2006</f>
        <v>2.2378121399999995</v>
      </c>
      <c r="AI2021" s="9">
        <f t="shared" ref="AI2021:AM2021" si="5043">AI1961+AI1976+AI1991+AI2006</f>
        <v>2.0140309259999993</v>
      </c>
      <c r="AJ2021" s="9">
        <f t="shared" si="5043"/>
        <v>1.7902497119999994</v>
      </c>
      <c r="AK2021" s="9">
        <f t="shared" si="5043"/>
        <v>1.5664684979999994</v>
      </c>
      <c r="AL2021" s="9">
        <f t="shared" si="5043"/>
        <v>1.3426872839999995</v>
      </c>
      <c r="AM2021" s="9">
        <f t="shared" si="5043"/>
        <v>1.1189060699999995</v>
      </c>
    </row>
    <row r="2022" spans="1:39" outlineLevel="2">
      <c r="A2022" s="11">
        <f>ROW()</f>
        <v>2022</v>
      </c>
      <c r="C2022" s="6" t="s">
        <v>4</v>
      </c>
      <c r="D2022" s="39"/>
      <c r="E2022" s="39"/>
      <c r="F2022" s="39"/>
      <c r="G2022" s="39"/>
      <c r="H2022" s="39"/>
      <c r="I2022" s="39"/>
      <c r="J2022" s="39"/>
      <c r="K2022" s="39"/>
      <c r="L2022" s="39"/>
      <c r="M2022" s="39"/>
      <c r="N2022" s="39"/>
      <c r="O2022" s="39"/>
      <c r="P2022" s="39"/>
      <c r="Q2022" s="39"/>
      <c r="R2022" s="39"/>
      <c r="S2022" s="39"/>
      <c r="T2022" s="39"/>
      <c r="U2022" s="39"/>
      <c r="V2022" s="39"/>
      <c r="W2022" s="39"/>
      <c r="X2022" s="9">
        <f t="shared" ref="X2022:AC2022" si="5044">X1962+X1977+X1992+X2007</f>
        <v>3.6613055299999999</v>
      </c>
      <c r="Y2022" s="9">
        <f t="shared" si="5044"/>
        <v>3.4172184946666664</v>
      </c>
      <c r="Z2022" s="9">
        <f t="shared" si="5044"/>
        <v>3.1731314593333328</v>
      </c>
      <c r="AA2022" s="9">
        <f t="shared" si="5044"/>
        <v>2.9290444239999998</v>
      </c>
      <c r="AB2022" s="9">
        <f t="shared" si="5044"/>
        <v>2.6849573886666667</v>
      </c>
      <c r="AC2022" s="9">
        <f t="shared" si="5044"/>
        <v>2.4408703533333331</v>
      </c>
      <c r="AD2022" s="9">
        <f t="shared" ref="AD2022:AG2022" si="5045">AD1962+AD1977+AD1992+AD2007</f>
        <v>2.1967833179999996</v>
      </c>
      <c r="AE2022" s="9">
        <f t="shared" si="5045"/>
        <v>1.9526962826666663</v>
      </c>
      <c r="AF2022" s="9">
        <f t="shared" si="5045"/>
        <v>1.708609247333333</v>
      </c>
      <c r="AG2022" s="9">
        <f t="shared" si="5045"/>
        <v>1.4645222119999997</v>
      </c>
      <c r="AH2022" s="9">
        <f t="shared" ref="AH2022" si="5046">AH1962+AH1977+AH1992+AH2007</f>
        <v>1.2204351766666663</v>
      </c>
      <c r="AI2022" s="9">
        <f t="shared" ref="AI2022:AM2022" si="5047">AI1962+AI1977+AI1992+AI2007</f>
        <v>0.97634814133333303</v>
      </c>
      <c r="AJ2022" s="9">
        <f t="shared" si="5047"/>
        <v>0.73226110599999972</v>
      </c>
      <c r="AK2022" s="9">
        <f t="shared" si="5047"/>
        <v>0.48817407066666652</v>
      </c>
      <c r="AL2022" s="9">
        <f t="shared" si="5047"/>
        <v>0.24408703533333326</v>
      </c>
      <c r="AM2022" s="9">
        <f t="shared" si="5047"/>
        <v>0</v>
      </c>
    </row>
    <row r="2023" spans="1:39" outlineLevel="2">
      <c r="A2023" s="11">
        <f>ROW()</f>
        <v>2023</v>
      </c>
      <c r="C2023" s="6" t="s">
        <v>5</v>
      </c>
      <c r="D2023" s="39"/>
      <c r="E2023" s="39"/>
      <c r="F2023" s="39"/>
      <c r="G2023" s="39"/>
      <c r="H2023" s="39"/>
      <c r="I2023" s="39"/>
      <c r="J2023" s="39"/>
      <c r="K2023" s="39"/>
      <c r="L2023" s="39"/>
      <c r="M2023" s="39"/>
      <c r="N2023" s="39"/>
      <c r="O2023" s="39"/>
      <c r="P2023" s="39"/>
      <c r="Q2023" s="39"/>
      <c r="R2023" s="39"/>
      <c r="S2023" s="39"/>
      <c r="T2023" s="39"/>
      <c r="U2023" s="39"/>
      <c r="V2023" s="39"/>
      <c r="W2023" s="39"/>
      <c r="X2023" s="9">
        <f t="shared" ref="X2023:AC2023" si="5048">X1963+X1978+X1993+X2008</f>
        <v>11.621402839992811</v>
      </c>
      <c r="Y2023" s="9">
        <f t="shared" si="5048"/>
        <v>11.04033269799317</v>
      </c>
      <c r="Z2023" s="9">
        <f t="shared" si="5048"/>
        <v>10.459262555993529</v>
      </c>
      <c r="AA2023" s="9">
        <f t="shared" si="5048"/>
        <v>9.8781924139938884</v>
      </c>
      <c r="AB2023" s="9">
        <f t="shared" si="5048"/>
        <v>9.2971222719942475</v>
      </c>
      <c r="AC2023" s="9">
        <f t="shared" si="5048"/>
        <v>8.7160521299946065</v>
      </c>
      <c r="AD2023" s="9">
        <f t="shared" ref="AD2023:AG2023" si="5049">AD1963+AD1978+AD1993+AD2008</f>
        <v>8.1349819879949656</v>
      </c>
      <c r="AE2023" s="9">
        <f t="shared" si="5049"/>
        <v>7.5539118459953256</v>
      </c>
      <c r="AF2023" s="9">
        <f t="shared" si="5049"/>
        <v>6.9728417039956856</v>
      </c>
      <c r="AG2023" s="9">
        <f t="shared" si="5049"/>
        <v>6.3917715619960447</v>
      </c>
      <c r="AH2023" s="9">
        <f t="shared" ref="AH2023" si="5050">AH1963+AH1978+AH1993+AH2008</f>
        <v>5.8107014199964038</v>
      </c>
      <c r="AI2023" s="9">
        <f t="shared" ref="AI2023:AM2023" si="5051">AI1963+AI1978+AI1993+AI2008</f>
        <v>5.2296312779967637</v>
      </c>
      <c r="AJ2023" s="9">
        <f t="shared" si="5051"/>
        <v>4.6485611359971237</v>
      </c>
      <c r="AK2023" s="9">
        <f t="shared" si="5051"/>
        <v>4.0674909939974828</v>
      </c>
      <c r="AL2023" s="9">
        <f t="shared" si="5051"/>
        <v>3.4864208519978424</v>
      </c>
      <c r="AM2023" s="9">
        <f t="shared" si="5051"/>
        <v>2.9053507099982019</v>
      </c>
    </row>
    <row r="2024" spans="1:39" outlineLevel="2">
      <c r="A2024" s="11">
        <f>ROW()</f>
        <v>2024</v>
      </c>
      <c r="C2024" s="6" t="s">
        <v>473</v>
      </c>
      <c r="D2024" s="39"/>
      <c r="E2024" s="39"/>
      <c r="F2024" s="39"/>
      <c r="G2024" s="39"/>
      <c r="H2024" s="39"/>
      <c r="I2024" s="39"/>
      <c r="J2024" s="39"/>
      <c r="K2024" s="39"/>
      <c r="L2024" s="39"/>
      <c r="M2024" s="39"/>
      <c r="N2024" s="39"/>
      <c r="O2024" s="39"/>
      <c r="P2024" s="39"/>
      <c r="Q2024" s="39"/>
      <c r="R2024" s="39"/>
      <c r="S2024" s="39"/>
      <c r="T2024" s="39"/>
      <c r="U2024" s="39"/>
      <c r="V2024" s="39"/>
      <c r="W2024" s="39"/>
      <c r="X2024" s="9">
        <f t="shared" ref="X2024:AG2024" si="5052">X1964+X1979+X1994+X2009</f>
        <v>0</v>
      </c>
      <c r="Y2024" s="9">
        <f t="shared" si="5052"/>
        <v>0</v>
      </c>
      <c r="Z2024" s="9">
        <f t="shared" si="5052"/>
        <v>0</v>
      </c>
      <c r="AA2024" s="9">
        <f t="shared" si="5052"/>
        <v>0</v>
      </c>
      <c r="AB2024" s="9">
        <f t="shared" si="5052"/>
        <v>0</v>
      </c>
      <c r="AC2024" s="9">
        <f t="shared" si="5052"/>
        <v>0</v>
      </c>
      <c r="AD2024" s="9">
        <f t="shared" si="5052"/>
        <v>0</v>
      </c>
      <c r="AE2024" s="9">
        <f t="shared" si="5052"/>
        <v>0</v>
      </c>
      <c r="AF2024" s="9">
        <f t="shared" si="5052"/>
        <v>0</v>
      </c>
      <c r="AG2024" s="9">
        <f t="shared" si="5052"/>
        <v>0</v>
      </c>
      <c r="AH2024" s="9">
        <f t="shared" ref="AH2024" si="5053">AH1964+AH1979+AH1994+AH2009</f>
        <v>0</v>
      </c>
      <c r="AI2024" s="9">
        <f t="shared" ref="AI2024:AM2024" si="5054">AI1964+AI1979+AI1994+AI2009</f>
        <v>0</v>
      </c>
      <c r="AJ2024" s="9">
        <f t="shared" si="5054"/>
        <v>0</v>
      </c>
      <c r="AK2024" s="9">
        <f t="shared" si="5054"/>
        <v>0</v>
      </c>
      <c r="AL2024" s="9">
        <f t="shared" si="5054"/>
        <v>0</v>
      </c>
      <c r="AM2024" s="9">
        <f t="shared" si="5054"/>
        <v>0</v>
      </c>
    </row>
    <row r="2025" spans="1:39" outlineLevel="2">
      <c r="A2025" s="11">
        <f>ROW()</f>
        <v>2025</v>
      </c>
      <c r="C2025" s="6" t="s">
        <v>474</v>
      </c>
      <c r="D2025" s="39"/>
      <c r="E2025" s="39"/>
      <c r="F2025" s="39"/>
      <c r="G2025" s="39"/>
      <c r="H2025" s="39"/>
      <c r="I2025" s="39"/>
      <c r="J2025" s="39"/>
      <c r="K2025" s="39"/>
      <c r="L2025" s="39"/>
      <c r="M2025" s="39"/>
      <c r="N2025" s="39"/>
      <c r="O2025" s="39"/>
      <c r="P2025" s="39"/>
      <c r="Q2025" s="39"/>
      <c r="R2025" s="39"/>
      <c r="S2025" s="39"/>
      <c r="T2025" s="39"/>
      <c r="U2025" s="39"/>
      <c r="V2025" s="39"/>
      <c r="W2025" s="39"/>
      <c r="X2025" s="9">
        <f t="shared" ref="X2025:AG2025" si="5055">X1965+X1980+X1995+X2010</f>
        <v>0</v>
      </c>
      <c r="Y2025" s="9">
        <f t="shared" si="5055"/>
        <v>0</v>
      </c>
      <c r="Z2025" s="9">
        <f t="shared" si="5055"/>
        <v>0</v>
      </c>
      <c r="AA2025" s="9">
        <f t="shared" si="5055"/>
        <v>0</v>
      </c>
      <c r="AB2025" s="9">
        <f t="shared" si="5055"/>
        <v>0</v>
      </c>
      <c r="AC2025" s="9">
        <f t="shared" si="5055"/>
        <v>0</v>
      </c>
      <c r="AD2025" s="9">
        <f t="shared" si="5055"/>
        <v>0</v>
      </c>
      <c r="AE2025" s="9">
        <f t="shared" si="5055"/>
        <v>0</v>
      </c>
      <c r="AF2025" s="9">
        <f t="shared" si="5055"/>
        <v>0</v>
      </c>
      <c r="AG2025" s="9">
        <f t="shared" si="5055"/>
        <v>0</v>
      </c>
      <c r="AH2025" s="9">
        <f t="shared" ref="AH2025" si="5056">AH1965+AH1980+AH1995+AH2010</f>
        <v>0</v>
      </c>
      <c r="AI2025" s="9">
        <f t="shared" ref="AI2025:AM2025" si="5057">AI1965+AI1980+AI1995+AI2010</f>
        <v>0</v>
      </c>
      <c r="AJ2025" s="9">
        <f t="shared" si="5057"/>
        <v>0</v>
      </c>
      <c r="AK2025" s="9">
        <f t="shared" si="5057"/>
        <v>0</v>
      </c>
      <c r="AL2025" s="9">
        <f t="shared" si="5057"/>
        <v>0</v>
      </c>
      <c r="AM2025" s="9">
        <f t="shared" si="5057"/>
        <v>0</v>
      </c>
    </row>
    <row r="2026" spans="1:39" outlineLevel="2">
      <c r="A2026" s="11">
        <f>ROW()</f>
        <v>2026</v>
      </c>
      <c r="C2026" s="6" t="s">
        <v>477</v>
      </c>
      <c r="D2026" s="39"/>
      <c r="E2026" s="39"/>
      <c r="F2026" s="39"/>
      <c r="G2026" s="39"/>
      <c r="H2026" s="39"/>
      <c r="I2026" s="39"/>
      <c r="J2026" s="39"/>
      <c r="K2026" s="39"/>
      <c r="L2026" s="39"/>
      <c r="M2026" s="39"/>
      <c r="N2026" s="39"/>
      <c r="O2026" s="39"/>
      <c r="P2026" s="39"/>
      <c r="Q2026" s="39"/>
      <c r="R2026" s="39"/>
      <c r="S2026" s="39"/>
      <c r="T2026" s="39"/>
      <c r="U2026" s="39"/>
      <c r="V2026" s="39"/>
      <c r="W2026" s="39"/>
      <c r="X2026" s="9">
        <f t="shared" ref="X2026:AG2026" si="5058">X1966+X1981+X1996+X2011</f>
        <v>0</v>
      </c>
      <c r="Y2026" s="9">
        <f t="shared" si="5058"/>
        <v>0</v>
      </c>
      <c r="Z2026" s="9">
        <f t="shared" si="5058"/>
        <v>0</v>
      </c>
      <c r="AA2026" s="9">
        <f t="shared" si="5058"/>
        <v>0</v>
      </c>
      <c r="AB2026" s="9">
        <f t="shared" si="5058"/>
        <v>0</v>
      </c>
      <c r="AC2026" s="9">
        <f t="shared" si="5058"/>
        <v>0</v>
      </c>
      <c r="AD2026" s="9">
        <f t="shared" si="5058"/>
        <v>0</v>
      </c>
      <c r="AE2026" s="9">
        <f t="shared" si="5058"/>
        <v>0</v>
      </c>
      <c r="AF2026" s="9">
        <f t="shared" si="5058"/>
        <v>0</v>
      </c>
      <c r="AG2026" s="9">
        <f t="shared" si="5058"/>
        <v>0</v>
      </c>
      <c r="AH2026" s="9">
        <f t="shared" ref="AH2026" si="5059">AH1966+AH1981+AH1996+AH2011</f>
        <v>0</v>
      </c>
      <c r="AI2026" s="9">
        <f t="shared" ref="AI2026:AM2026" si="5060">AI1966+AI1981+AI1996+AI2011</f>
        <v>0</v>
      </c>
      <c r="AJ2026" s="9">
        <f t="shared" si="5060"/>
        <v>0</v>
      </c>
      <c r="AK2026" s="9">
        <f t="shared" si="5060"/>
        <v>0</v>
      </c>
      <c r="AL2026" s="9">
        <f t="shared" si="5060"/>
        <v>0</v>
      </c>
      <c r="AM2026" s="9">
        <f t="shared" si="5060"/>
        <v>0</v>
      </c>
    </row>
    <row r="2027" spans="1:39" outlineLevel="2">
      <c r="A2027" s="11">
        <f>ROW()</f>
        <v>2027</v>
      </c>
      <c r="C2027" s="6" t="s">
        <v>511</v>
      </c>
      <c r="D2027" s="39"/>
      <c r="E2027" s="39"/>
      <c r="F2027" s="39"/>
      <c r="G2027" s="39"/>
      <c r="H2027" s="39"/>
      <c r="I2027" s="39"/>
      <c r="J2027" s="39"/>
      <c r="K2027" s="39"/>
      <c r="L2027" s="39"/>
      <c r="M2027" s="39"/>
      <c r="N2027" s="39"/>
      <c r="O2027" s="39"/>
      <c r="P2027" s="39"/>
      <c r="Q2027" s="39"/>
      <c r="R2027" s="39"/>
      <c r="S2027" s="39"/>
      <c r="T2027" s="39"/>
      <c r="U2027" s="39"/>
      <c r="V2027" s="39"/>
      <c r="W2027" s="39"/>
      <c r="X2027" s="9">
        <f t="shared" ref="X2027:AM2027" si="5061">X1967+X1982+X1997+X2012</f>
        <v>0.11309440000718902</v>
      </c>
      <c r="Y2027" s="9">
        <f t="shared" si="5061"/>
        <v>0.10743968000682957</v>
      </c>
      <c r="Z2027" s="9">
        <f t="shared" si="5061"/>
        <v>0.10178496000647012</v>
      </c>
      <c r="AA2027" s="9">
        <f t="shared" si="5061"/>
        <v>9.6130240006110673E-2</v>
      </c>
      <c r="AB2027" s="9">
        <f t="shared" si="5061"/>
        <v>9.0475520005751223E-2</v>
      </c>
      <c r="AC2027" s="9">
        <f t="shared" si="5061"/>
        <v>8.4820800005391772E-2</v>
      </c>
      <c r="AD2027" s="9">
        <f t="shared" si="5061"/>
        <v>7.9166080005032322E-2</v>
      </c>
      <c r="AE2027" s="9">
        <f t="shared" si="5061"/>
        <v>7.3511360004672871E-2</v>
      </c>
      <c r="AF2027" s="9">
        <f t="shared" si="5061"/>
        <v>6.785664000431342E-2</v>
      </c>
      <c r="AG2027" s="9">
        <f t="shared" si="5061"/>
        <v>6.220192000395397E-2</v>
      </c>
      <c r="AH2027" s="9">
        <f t="shared" si="5061"/>
        <v>5.6547200003594519E-2</v>
      </c>
      <c r="AI2027" s="9">
        <f t="shared" si="5061"/>
        <v>5.0892480003235069E-2</v>
      </c>
      <c r="AJ2027" s="9">
        <f t="shared" si="5061"/>
        <v>4.5237760002875618E-2</v>
      </c>
      <c r="AK2027" s="9">
        <f t="shared" si="5061"/>
        <v>3.9583040002516168E-2</v>
      </c>
      <c r="AL2027" s="9">
        <f t="shared" si="5061"/>
        <v>3.3928320002156717E-2</v>
      </c>
      <c r="AM2027" s="9">
        <f t="shared" si="5061"/>
        <v>2.8273600001797263E-2</v>
      </c>
    </row>
    <row r="2028" spans="1:39" outlineLevel="2">
      <c r="A2028" s="11">
        <f>ROW()</f>
        <v>2028</v>
      </c>
      <c r="C2028" s="6" t="s">
        <v>655</v>
      </c>
      <c r="D2028" s="39"/>
      <c r="E2028" s="39"/>
      <c r="F2028" s="39"/>
      <c r="G2028" s="39"/>
      <c r="H2028" s="39"/>
      <c r="I2028" s="39"/>
      <c r="J2028" s="39"/>
      <c r="K2028" s="39"/>
      <c r="L2028" s="39"/>
      <c r="M2028" s="39"/>
      <c r="N2028" s="39"/>
      <c r="O2028" s="39"/>
      <c r="P2028" s="39"/>
      <c r="Q2028" s="39"/>
      <c r="R2028" s="39"/>
      <c r="S2028" s="39"/>
      <c r="T2028" s="39"/>
      <c r="U2028" s="39"/>
      <c r="V2028" s="39"/>
      <c r="W2028" s="39"/>
      <c r="X2028" s="9">
        <f t="shared" ref="X2028:AM2028" si="5062">X1968+X1983+X1998+X2013</f>
        <v>0</v>
      </c>
      <c r="Y2028" s="9">
        <f t="shared" si="5062"/>
        <v>0</v>
      </c>
      <c r="Z2028" s="9">
        <f t="shared" si="5062"/>
        <v>0</v>
      </c>
      <c r="AA2028" s="9">
        <f t="shared" si="5062"/>
        <v>0</v>
      </c>
      <c r="AB2028" s="9">
        <f t="shared" si="5062"/>
        <v>0</v>
      </c>
      <c r="AC2028" s="9">
        <f t="shared" si="5062"/>
        <v>0</v>
      </c>
      <c r="AD2028" s="9">
        <f t="shared" si="5062"/>
        <v>0</v>
      </c>
      <c r="AE2028" s="9">
        <f t="shared" si="5062"/>
        <v>0</v>
      </c>
      <c r="AF2028" s="9">
        <f t="shared" si="5062"/>
        <v>0</v>
      </c>
      <c r="AG2028" s="9">
        <f t="shared" si="5062"/>
        <v>0</v>
      </c>
      <c r="AH2028" s="9">
        <f t="shared" si="5062"/>
        <v>0</v>
      </c>
      <c r="AI2028" s="9">
        <f t="shared" si="5062"/>
        <v>0</v>
      </c>
      <c r="AJ2028" s="9">
        <f t="shared" si="5062"/>
        <v>0</v>
      </c>
      <c r="AK2028" s="9">
        <f t="shared" si="5062"/>
        <v>0</v>
      </c>
      <c r="AL2028" s="9">
        <f t="shared" si="5062"/>
        <v>0</v>
      </c>
      <c r="AM2028" s="9">
        <f t="shared" si="5062"/>
        <v>0</v>
      </c>
    </row>
    <row r="2029" spans="1:39" outlineLevel="2">
      <c r="A2029" s="11">
        <f>ROW()</f>
        <v>2029</v>
      </c>
      <c r="C2029" s="6" t="s">
        <v>656</v>
      </c>
      <c r="D2029" s="39"/>
      <c r="E2029" s="39"/>
      <c r="F2029" s="39"/>
      <c r="G2029" s="39"/>
      <c r="H2029" s="39"/>
      <c r="I2029" s="39"/>
      <c r="J2029" s="39"/>
      <c r="K2029" s="39"/>
      <c r="L2029" s="39"/>
      <c r="M2029" s="39"/>
      <c r="N2029" s="39"/>
      <c r="O2029" s="39"/>
      <c r="P2029" s="39"/>
      <c r="Q2029" s="39"/>
      <c r="R2029" s="39"/>
      <c r="S2029" s="39"/>
      <c r="T2029" s="39"/>
      <c r="U2029" s="39"/>
      <c r="V2029" s="39"/>
      <c r="W2029" s="3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</row>
    <row r="2030" spans="1:39" outlineLevel="2">
      <c r="A2030" s="11">
        <f>ROW()</f>
        <v>2030</v>
      </c>
      <c r="C2030" s="6" t="s">
        <v>667</v>
      </c>
      <c r="D2030" s="39"/>
      <c r="E2030" s="39"/>
      <c r="F2030" s="39"/>
      <c r="G2030" s="39"/>
      <c r="H2030" s="39"/>
      <c r="I2030" s="39"/>
      <c r="J2030" s="39"/>
      <c r="K2030" s="39"/>
      <c r="L2030" s="39"/>
      <c r="M2030" s="39"/>
      <c r="N2030" s="39"/>
      <c r="O2030" s="39"/>
      <c r="P2030" s="39"/>
      <c r="Q2030" s="39"/>
      <c r="R2030" s="39"/>
      <c r="S2030" s="39"/>
      <c r="T2030" s="39"/>
      <c r="U2030" s="39"/>
      <c r="V2030" s="39"/>
      <c r="W2030" s="3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</row>
    <row r="2031" spans="1:39" outlineLevel="2">
      <c r="A2031" s="11">
        <f>ROW()</f>
        <v>2031</v>
      </c>
      <c r="C2031" s="6" t="s">
        <v>212</v>
      </c>
      <c r="D2031" s="39"/>
      <c r="E2031" s="39"/>
      <c r="F2031" s="39"/>
      <c r="G2031" s="39"/>
      <c r="H2031" s="39"/>
      <c r="I2031" s="39"/>
      <c r="J2031" s="39"/>
      <c r="K2031" s="39"/>
      <c r="L2031" s="39"/>
      <c r="M2031" s="39"/>
      <c r="N2031" s="39"/>
      <c r="O2031" s="39"/>
      <c r="P2031" s="39"/>
      <c r="Q2031" s="39"/>
      <c r="R2031" s="39"/>
      <c r="S2031" s="39"/>
      <c r="T2031" s="39"/>
      <c r="U2031" s="39"/>
      <c r="V2031" s="39"/>
      <c r="W2031" s="39"/>
      <c r="X2031" s="9">
        <f t="shared" ref="X2031:AC2031" si="5063">X1971+X1986+X2001+X2016</f>
        <v>-2.9711099999993884E-3</v>
      </c>
      <c r="Y2031" s="9">
        <f t="shared" si="5063"/>
        <v>-2.9711099999993884E-3</v>
      </c>
      <c r="Z2031" s="9">
        <f t="shared" si="5063"/>
        <v>-2.9711099999993884E-3</v>
      </c>
      <c r="AA2031" s="9">
        <f t="shared" si="5063"/>
        <v>-2.9711099999993884E-3</v>
      </c>
      <c r="AB2031" s="9">
        <f t="shared" si="5063"/>
        <v>-2.9711099999993884E-3</v>
      </c>
      <c r="AC2031" s="9">
        <f t="shared" si="5063"/>
        <v>-2.9711099999993884E-3</v>
      </c>
      <c r="AD2031" s="9">
        <f t="shared" ref="AD2031:AM2031" si="5064">AD1971+AD1986+AD2001+AD2016</f>
        <v>-2.9711099999993884E-3</v>
      </c>
      <c r="AE2031" s="9">
        <f t="shared" si="5064"/>
        <v>-2.9711099999993884E-3</v>
      </c>
      <c r="AF2031" s="9">
        <f t="shared" si="5064"/>
        <v>-2.9711099999993884E-3</v>
      </c>
      <c r="AG2031" s="9">
        <f t="shared" si="5064"/>
        <v>-2.9711099999993884E-3</v>
      </c>
      <c r="AH2031" s="9">
        <f t="shared" ref="AH2031" si="5065">AH1971+AH1986+AH2001+AH2016</f>
        <v>-2.9711099999993884E-3</v>
      </c>
      <c r="AI2031" s="9">
        <f t="shared" si="5064"/>
        <v>-2.9711099999993884E-3</v>
      </c>
      <c r="AJ2031" s="9">
        <f t="shared" si="5064"/>
        <v>-2.9711099999993884E-3</v>
      </c>
      <c r="AK2031" s="9">
        <f t="shared" si="5064"/>
        <v>-2.9711099999993884E-3</v>
      </c>
      <c r="AL2031" s="9">
        <f t="shared" si="5064"/>
        <v>-2.9711099999993884E-3</v>
      </c>
      <c r="AM2031" s="9">
        <f t="shared" si="5064"/>
        <v>-2.9711099999993884E-3</v>
      </c>
    </row>
    <row r="2032" spans="1:39" outlineLevel="2">
      <c r="A2032" s="11">
        <f>ROW()</f>
        <v>2032</v>
      </c>
      <c r="C2032" s="30" t="s">
        <v>362</v>
      </c>
      <c r="D2032" s="90"/>
      <c r="E2032" s="90"/>
      <c r="F2032" s="90"/>
      <c r="G2032" s="90"/>
      <c r="H2032" s="90"/>
      <c r="I2032" s="90"/>
      <c r="J2032" s="90"/>
      <c r="K2032" s="90"/>
      <c r="L2032" s="90"/>
      <c r="M2032" s="90"/>
      <c r="N2032" s="90"/>
      <c r="O2032" s="90"/>
      <c r="P2032" s="90"/>
      <c r="Q2032" s="90"/>
      <c r="R2032" s="90"/>
      <c r="S2032" s="90"/>
      <c r="T2032" s="90"/>
      <c r="U2032" s="90"/>
      <c r="V2032" s="90"/>
      <c r="W2032" s="90"/>
      <c r="X2032" s="15">
        <f t="shared" ref="X2032:AC2032" si="5066">X1972+X1987+X2002+X2017</f>
        <v>0</v>
      </c>
      <c r="Y2032" s="15">
        <f t="shared" si="5066"/>
        <v>0</v>
      </c>
      <c r="Z2032" s="15">
        <f t="shared" si="5066"/>
        <v>0</v>
      </c>
      <c r="AA2032" s="15">
        <f t="shared" si="5066"/>
        <v>0</v>
      </c>
      <c r="AB2032" s="15">
        <f t="shared" si="5066"/>
        <v>0</v>
      </c>
      <c r="AC2032" s="15">
        <f t="shared" si="5066"/>
        <v>0</v>
      </c>
      <c r="AD2032" s="15">
        <f t="shared" ref="AD2032:AM2032" si="5067">AD1972+AD1987+AD2002+AD2017</f>
        <v>0</v>
      </c>
      <c r="AE2032" s="15">
        <f t="shared" si="5067"/>
        <v>0</v>
      </c>
      <c r="AF2032" s="15">
        <f t="shared" si="5067"/>
        <v>0</v>
      </c>
      <c r="AG2032" s="15">
        <f t="shared" si="5067"/>
        <v>0</v>
      </c>
      <c r="AH2032" s="15">
        <f t="shared" ref="AH2032" si="5068">AH1972+AH1987+AH2002+AH2017</f>
        <v>0</v>
      </c>
      <c r="AI2032" s="15">
        <f t="shared" si="5067"/>
        <v>0</v>
      </c>
      <c r="AJ2032" s="15">
        <f t="shared" si="5067"/>
        <v>0</v>
      </c>
      <c r="AK2032" s="15">
        <f t="shared" si="5067"/>
        <v>0</v>
      </c>
      <c r="AL2032" s="15">
        <f t="shared" si="5067"/>
        <v>0</v>
      </c>
      <c r="AM2032" s="15">
        <f t="shared" si="5067"/>
        <v>0</v>
      </c>
    </row>
    <row r="2033" spans="1:39" outlineLevel="2">
      <c r="A2033" s="11">
        <f>ROW()</f>
        <v>2033</v>
      </c>
      <c r="C2033" s="6" t="s">
        <v>1</v>
      </c>
      <c r="D2033" s="39"/>
      <c r="E2033" s="39"/>
      <c r="F2033" s="39"/>
      <c r="G2033" s="39"/>
      <c r="H2033" s="39"/>
      <c r="I2033" s="39"/>
      <c r="J2033" s="39"/>
      <c r="K2033" s="39"/>
      <c r="L2033" s="39"/>
      <c r="M2033" s="39"/>
      <c r="N2033" s="39"/>
      <c r="O2033" s="39"/>
      <c r="P2033" s="39"/>
      <c r="Q2033" s="39"/>
      <c r="R2033" s="39"/>
      <c r="S2033" s="39"/>
      <c r="T2033" s="39"/>
      <c r="U2033" s="39"/>
      <c r="V2033" s="39"/>
      <c r="W2033" s="39"/>
      <c r="X2033" s="9">
        <f t="shared" ref="X2033:Y2033" si="5069">SUM(X2020:X2032)</f>
        <v>22.461272199999996</v>
      </c>
      <c r="Y2033" s="9">
        <f t="shared" si="5069"/>
        <v>21.277038275666666</v>
      </c>
      <c r="Z2033" s="9">
        <f t="shared" ref="Z2033" si="5070">SUM(Z2020:Z2032)</f>
        <v>20.092804351333331</v>
      </c>
      <c r="AA2033" s="9">
        <f t="shared" ref="AA2033" si="5071">SUM(AA2020:AA2032)</f>
        <v>18.908570426999997</v>
      </c>
      <c r="AB2033" s="9">
        <f t="shared" ref="AB2033" si="5072">SUM(AB2020:AB2032)</f>
        <v>17.724336502666663</v>
      </c>
      <c r="AC2033" s="9">
        <f t="shared" ref="AC2033" si="5073">SUM(AC2020:AC2032)</f>
        <v>16.540102578333332</v>
      </c>
      <c r="AD2033" s="9">
        <f t="shared" ref="AD2033" si="5074">SUM(AD2020:AD2032)</f>
        <v>15.355868653999998</v>
      </c>
      <c r="AE2033" s="9">
        <f t="shared" ref="AE2033:AM2033" si="5075">SUM(AE2020:AE2032)</f>
        <v>14.171634729666666</v>
      </c>
      <c r="AF2033" s="9">
        <f t="shared" si="5075"/>
        <v>12.987400805333333</v>
      </c>
      <c r="AG2033" s="9">
        <f t="shared" si="5075"/>
        <v>11.803166880999999</v>
      </c>
      <c r="AH2033" s="9">
        <f t="shared" ref="AH2033" si="5076">SUM(AH2020:AH2032)</f>
        <v>10.618932956666665</v>
      </c>
      <c r="AI2033" s="9">
        <f t="shared" si="5075"/>
        <v>9.4346990323333326</v>
      </c>
      <c r="AJ2033" s="9">
        <f t="shared" si="5075"/>
        <v>8.2504651080000002</v>
      </c>
      <c r="AK2033" s="9">
        <f t="shared" si="5075"/>
        <v>7.066231183666666</v>
      </c>
      <c r="AL2033" s="9">
        <f t="shared" si="5075"/>
        <v>5.8819972593333318</v>
      </c>
      <c r="AM2033" s="9">
        <f t="shared" si="5075"/>
        <v>4.6977633349999994</v>
      </c>
    </row>
    <row r="2034" spans="1:39" outlineLevel="3">
      <c r="A2034" s="11">
        <f>ROW()</f>
        <v>2034</v>
      </c>
      <c r="B2034" s="343" t="s">
        <v>658</v>
      </c>
      <c r="D2034" s="39"/>
      <c r="E2034" s="39"/>
      <c r="F2034" s="39"/>
      <c r="G2034" s="39"/>
      <c r="H2034" s="39"/>
      <c r="I2034" s="39"/>
      <c r="J2034" s="39"/>
      <c r="K2034" s="39"/>
      <c r="L2034" s="39"/>
      <c r="M2034" s="39"/>
      <c r="N2034" s="39"/>
      <c r="O2034" s="39"/>
      <c r="P2034" s="39"/>
      <c r="Q2034" s="39"/>
      <c r="R2034" s="39"/>
      <c r="S2034" s="39"/>
      <c r="T2034" s="39"/>
      <c r="U2034" s="39"/>
      <c r="V2034" s="39"/>
      <c r="W2034" s="39"/>
      <c r="X2034" s="39"/>
      <c r="Y2034" s="39"/>
      <c r="Z2034" s="39"/>
      <c r="AA2034" s="39"/>
      <c r="AB2034" s="39"/>
      <c r="AC2034" s="39"/>
      <c r="AD2034" s="39"/>
      <c r="AE2034" s="39"/>
      <c r="AF2034" s="39"/>
      <c r="AG2034" s="39"/>
      <c r="AH2034" s="39"/>
      <c r="AI2034" s="39"/>
      <c r="AJ2034" s="39"/>
      <c r="AK2034" s="39"/>
      <c r="AL2034" s="39"/>
      <c r="AM2034" s="39"/>
    </row>
    <row r="2035" spans="1:39" outlineLevel="3">
      <c r="A2035" s="11">
        <f>ROW()</f>
        <v>2035</v>
      </c>
      <c r="C2035" s="6" t="s">
        <v>2</v>
      </c>
      <c r="D2035" s="39"/>
      <c r="E2035" s="39"/>
      <c r="F2035" s="39"/>
      <c r="G2035" s="39"/>
      <c r="H2035" s="39"/>
      <c r="I2035" s="39"/>
      <c r="J2035" s="39"/>
      <c r="K2035" s="39"/>
      <c r="L2035" s="39"/>
      <c r="M2035" s="39"/>
      <c r="N2035" s="39"/>
      <c r="O2035" s="39"/>
      <c r="P2035" s="39"/>
      <c r="Q2035" s="39"/>
      <c r="R2035" s="39"/>
      <c r="S2035" s="9"/>
      <c r="T2035" s="39"/>
      <c r="U2035" s="39"/>
      <c r="V2035" s="39"/>
      <c r="W2035" s="39"/>
      <c r="X2035" s="39"/>
      <c r="Y2035" s="39"/>
      <c r="Z2035" s="39"/>
      <c r="AA2035" s="39"/>
      <c r="AB2035" s="39"/>
      <c r="AC2035" s="39"/>
      <c r="AD2035" s="39"/>
      <c r="AE2035" s="39"/>
      <c r="AF2035" s="39"/>
      <c r="AG2035" s="39"/>
      <c r="AH2035" s="39"/>
      <c r="AI2035" s="39"/>
      <c r="AJ2035" s="39"/>
      <c r="AK2035" s="39"/>
      <c r="AL2035" s="39"/>
      <c r="AM2035" s="39"/>
    </row>
    <row r="2036" spans="1:39" outlineLevel="3">
      <c r="A2036" s="11">
        <f>ROW()</f>
        <v>2036</v>
      </c>
      <c r="C2036" s="6" t="s">
        <v>3</v>
      </c>
      <c r="D2036" s="39"/>
      <c r="E2036" s="39"/>
      <c r="F2036" s="39"/>
      <c r="G2036" s="39"/>
      <c r="H2036" s="39"/>
      <c r="I2036" s="39"/>
      <c r="J2036" s="39"/>
      <c r="K2036" s="39"/>
      <c r="L2036" s="39"/>
      <c r="M2036" s="39"/>
      <c r="N2036" s="39"/>
      <c r="O2036" s="39"/>
      <c r="P2036" s="39"/>
      <c r="Q2036" s="39"/>
      <c r="R2036" s="39"/>
      <c r="S2036" s="9"/>
      <c r="T2036" s="39"/>
      <c r="U2036" s="39"/>
      <c r="V2036" s="39"/>
      <c r="W2036" s="39"/>
      <c r="X2036" s="39"/>
      <c r="Y2036" s="39"/>
      <c r="Z2036" s="39"/>
      <c r="AA2036" s="39"/>
      <c r="AB2036" s="39"/>
      <c r="AC2036" s="39"/>
      <c r="AD2036" s="39"/>
      <c r="AE2036" s="39"/>
      <c r="AF2036" s="39"/>
      <c r="AG2036" s="39"/>
      <c r="AH2036" s="39"/>
      <c r="AI2036" s="39"/>
      <c r="AJ2036" s="39"/>
      <c r="AK2036" s="39"/>
      <c r="AL2036" s="39"/>
      <c r="AM2036" s="39"/>
    </row>
    <row r="2037" spans="1:39" outlineLevel="3">
      <c r="A2037" s="11">
        <f>ROW()</f>
        <v>2037</v>
      </c>
      <c r="C2037" s="6" t="s">
        <v>4</v>
      </c>
      <c r="D2037" s="39"/>
      <c r="E2037" s="39"/>
      <c r="F2037" s="39"/>
      <c r="G2037" s="39"/>
      <c r="H2037" s="39"/>
      <c r="I2037" s="39"/>
      <c r="J2037" s="39"/>
      <c r="K2037" s="39"/>
      <c r="L2037" s="39"/>
      <c r="M2037" s="39"/>
      <c r="N2037" s="39"/>
      <c r="O2037" s="39"/>
      <c r="P2037" s="39"/>
      <c r="Q2037" s="39"/>
      <c r="R2037" s="39"/>
      <c r="S2037" s="9"/>
      <c r="T2037" s="39"/>
      <c r="U2037" s="39"/>
      <c r="V2037" s="39"/>
      <c r="W2037" s="39"/>
      <c r="X2037" s="39"/>
      <c r="Y2037" s="39"/>
      <c r="Z2037" s="39"/>
      <c r="AA2037" s="39"/>
      <c r="AB2037" s="39"/>
      <c r="AC2037" s="39"/>
      <c r="AD2037" s="39"/>
      <c r="AE2037" s="39"/>
      <c r="AF2037" s="39"/>
      <c r="AG2037" s="39"/>
      <c r="AH2037" s="39"/>
      <c r="AI2037" s="39"/>
      <c r="AJ2037" s="39"/>
      <c r="AK2037" s="39"/>
      <c r="AL2037" s="39"/>
      <c r="AM2037" s="39"/>
    </row>
    <row r="2038" spans="1:39" outlineLevel="3">
      <c r="A2038" s="11">
        <f>ROW()</f>
        <v>2038</v>
      </c>
      <c r="C2038" s="6" t="s">
        <v>5</v>
      </c>
      <c r="D2038" s="39"/>
      <c r="E2038" s="39"/>
      <c r="F2038" s="39"/>
      <c r="G2038" s="39"/>
      <c r="H2038" s="39"/>
      <c r="I2038" s="39"/>
      <c r="J2038" s="39"/>
      <c r="K2038" s="39"/>
      <c r="L2038" s="39"/>
      <c r="M2038" s="39"/>
      <c r="N2038" s="39"/>
      <c r="O2038" s="39"/>
      <c r="P2038" s="39"/>
      <c r="Q2038" s="39"/>
      <c r="R2038" s="39"/>
      <c r="S2038" s="9"/>
      <c r="T2038" s="39"/>
      <c r="U2038" s="39"/>
      <c r="V2038" s="39"/>
      <c r="W2038" s="39"/>
      <c r="X2038" s="39"/>
      <c r="Y2038" s="39"/>
      <c r="Z2038" s="39"/>
      <c r="AA2038" s="39"/>
      <c r="AB2038" s="39"/>
      <c r="AC2038" s="39"/>
      <c r="AD2038" s="39"/>
      <c r="AE2038" s="39"/>
      <c r="AF2038" s="39"/>
      <c r="AG2038" s="39"/>
      <c r="AH2038" s="39"/>
      <c r="AI2038" s="39"/>
      <c r="AJ2038" s="39"/>
      <c r="AK2038" s="39"/>
      <c r="AL2038" s="39"/>
      <c r="AM2038" s="39"/>
    </row>
    <row r="2039" spans="1:39" outlineLevel="3">
      <c r="A2039" s="11">
        <f>ROW()</f>
        <v>2039</v>
      </c>
      <c r="C2039" s="6" t="s">
        <v>473</v>
      </c>
      <c r="D2039" s="39"/>
      <c r="E2039" s="39"/>
      <c r="F2039" s="39"/>
      <c r="G2039" s="39"/>
      <c r="H2039" s="39"/>
      <c r="I2039" s="39"/>
      <c r="J2039" s="39"/>
      <c r="K2039" s="39"/>
      <c r="L2039" s="39"/>
      <c r="M2039" s="39"/>
      <c r="N2039" s="39"/>
      <c r="O2039" s="39"/>
      <c r="P2039" s="39"/>
      <c r="Q2039" s="39"/>
      <c r="R2039" s="39"/>
      <c r="S2039" s="9"/>
      <c r="T2039" s="39"/>
      <c r="U2039" s="39"/>
      <c r="V2039" s="39"/>
      <c r="W2039" s="39"/>
      <c r="X2039" s="39"/>
      <c r="Y2039" s="39"/>
      <c r="Z2039" s="39"/>
      <c r="AA2039" s="39"/>
      <c r="AB2039" s="39"/>
      <c r="AC2039" s="39"/>
      <c r="AD2039" s="39"/>
      <c r="AE2039" s="39"/>
      <c r="AF2039" s="39"/>
      <c r="AG2039" s="39"/>
      <c r="AH2039" s="39"/>
      <c r="AI2039" s="39"/>
      <c r="AJ2039" s="39"/>
      <c r="AK2039" s="39"/>
      <c r="AL2039" s="39"/>
      <c r="AM2039" s="39"/>
    </row>
    <row r="2040" spans="1:39" outlineLevel="3">
      <c r="A2040" s="11">
        <f>ROW()</f>
        <v>2040</v>
      </c>
      <c r="C2040" s="6" t="s">
        <v>474</v>
      </c>
      <c r="D2040" s="39"/>
      <c r="E2040" s="39"/>
      <c r="F2040" s="39"/>
      <c r="G2040" s="39"/>
      <c r="H2040" s="39"/>
      <c r="I2040" s="39"/>
      <c r="J2040" s="39"/>
      <c r="K2040" s="39"/>
      <c r="L2040" s="39"/>
      <c r="M2040" s="39"/>
      <c r="N2040" s="39"/>
      <c r="O2040" s="39"/>
      <c r="P2040" s="39"/>
      <c r="Q2040" s="39"/>
      <c r="R2040" s="39"/>
      <c r="S2040" s="9"/>
      <c r="T2040" s="39"/>
      <c r="U2040" s="39"/>
      <c r="V2040" s="39"/>
      <c r="W2040" s="39"/>
      <c r="X2040" s="39"/>
      <c r="Y2040" s="39"/>
      <c r="Z2040" s="39"/>
      <c r="AA2040" s="39"/>
      <c r="AB2040" s="39"/>
      <c r="AC2040" s="39"/>
      <c r="AD2040" s="39"/>
      <c r="AE2040" s="39"/>
      <c r="AF2040" s="39"/>
      <c r="AG2040" s="39"/>
      <c r="AH2040" s="39"/>
      <c r="AI2040" s="39"/>
      <c r="AJ2040" s="39"/>
      <c r="AK2040" s="39"/>
      <c r="AL2040" s="39"/>
      <c r="AM2040" s="39"/>
    </row>
    <row r="2041" spans="1:39" outlineLevel="3">
      <c r="A2041" s="11">
        <f>ROW()</f>
        <v>2041</v>
      </c>
      <c r="C2041" s="6" t="s">
        <v>477</v>
      </c>
      <c r="D2041" s="39"/>
      <c r="E2041" s="39"/>
      <c r="F2041" s="39"/>
      <c r="G2041" s="39"/>
      <c r="H2041" s="39"/>
      <c r="I2041" s="39"/>
      <c r="J2041" s="39"/>
      <c r="K2041" s="39"/>
      <c r="L2041" s="39"/>
      <c r="M2041" s="39"/>
      <c r="N2041" s="39"/>
      <c r="O2041" s="39"/>
      <c r="P2041" s="39"/>
      <c r="Q2041" s="39"/>
      <c r="R2041" s="39"/>
      <c r="S2041" s="9"/>
      <c r="T2041" s="39"/>
      <c r="U2041" s="39"/>
      <c r="V2041" s="39"/>
      <c r="W2041" s="39"/>
      <c r="X2041" s="39"/>
      <c r="Y2041" s="39"/>
      <c r="Z2041" s="39"/>
      <c r="AA2041" s="39"/>
      <c r="AB2041" s="39"/>
      <c r="AC2041" s="39"/>
      <c r="AD2041" s="39"/>
      <c r="AE2041" s="39"/>
      <c r="AF2041" s="39"/>
      <c r="AG2041" s="39"/>
      <c r="AH2041" s="39"/>
      <c r="AI2041" s="39"/>
      <c r="AJ2041" s="39"/>
      <c r="AK2041" s="39"/>
      <c r="AL2041" s="39"/>
      <c r="AM2041" s="39"/>
    </row>
    <row r="2042" spans="1:39" outlineLevel="3">
      <c r="A2042" s="11">
        <f>ROW()</f>
        <v>2042</v>
      </c>
      <c r="C2042" s="6" t="s">
        <v>511</v>
      </c>
      <c r="D2042" s="39"/>
      <c r="E2042" s="39"/>
      <c r="F2042" s="39"/>
      <c r="G2042" s="39"/>
      <c r="H2042" s="39"/>
      <c r="I2042" s="39"/>
      <c r="J2042" s="39"/>
      <c r="K2042" s="39"/>
      <c r="L2042" s="39"/>
      <c r="M2042" s="39"/>
      <c r="N2042" s="39"/>
      <c r="O2042" s="39"/>
      <c r="P2042" s="39"/>
      <c r="Q2042" s="39"/>
      <c r="R2042" s="39"/>
      <c r="S2042" s="9"/>
      <c r="T2042" s="39"/>
      <c r="U2042" s="39"/>
      <c r="V2042" s="39"/>
      <c r="W2042" s="39"/>
      <c r="X2042" s="39"/>
      <c r="Y2042" s="39"/>
      <c r="Z2042" s="39"/>
      <c r="AA2042" s="39"/>
      <c r="AB2042" s="39"/>
      <c r="AC2042" s="39"/>
      <c r="AD2042" s="39"/>
      <c r="AE2042" s="39"/>
      <c r="AF2042" s="39"/>
      <c r="AG2042" s="39"/>
      <c r="AH2042" s="39"/>
      <c r="AI2042" s="39"/>
      <c r="AJ2042" s="39"/>
      <c r="AK2042" s="39"/>
      <c r="AL2042" s="39"/>
      <c r="AM2042" s="39"/>
    </row>
    <row r="2043" spans="1:39" outlineLevel="3">
      <c r="A2043" s="11">
        <f>ROW()</f>
        <v>2043</v>
      </c>
      <c r="C2043" s="6" t="s">
        <v>655</v>
      </c>
      <c r="D2043" s="39"/>
      <c r="E2043" s="39"/>
      <c r="F2043" s="39"/>
      <c r="G2043" s="39"/>
      <c r="H2043" s="39"/>
      <c r="I2043" s="39"/>
      <c r="J2043" s="39"/>
      <c r="K2043" s="39"/>
      <c r="L2043" s="39"/>
      <c r="M2043" s="39"/>
      <c r="N2043" s="39"/>
      <c r="O2043" s="39"/>
      <c r="P2043" s="39"/>
      <c r="Q2043" s="39"/>
      <c r="R2043" s="39"/>
      <c r="S2043" s="9"/>
      <c r="T2043" s="39"/>
      <c r="U2043" s="39"/>
      <c r="V2043" s="39"/>
      <c r="W2043" s="39"/>
      <c r="X2043" s="39"/>
      <c r="Y2043" s="39"/>
      <c r="Z2043" s="39"/>
      <c r="AA2043" s="39"/>
      <c r="AB2043" s="39"/>
      <c r="AC2043" s="39"/>
      <c r="AD2043" s="39"/>
      <c r="AE2043" s="39"/>
      <c r="AF2043" s="39"/>
      <c r="AG2043" s="39"/>
      <c r="AH2043" s="39"/>
      <c r="AI2043" s="39"/>
      <c r="AJ2043" s="39"/>
      <c r="AK2043" s="39"/>
      <c r="AL2043" s="39"/>
      <c r="AM2043" s="39"/>
    </row>
    <row r="2044" spans="1:39" outlineLevel="3">
      <c r="A2044" s="11">
        <f>ROW()</f>
        <v>2044</v>
      </c>
      <c r="C2044" s="6" t="s">
        <v>656</v>
      </c>
      <c r="D2044" s="39"/>
      <c r="E2044" s="39"/>
      <c r="F2044" s="39"/>
      <c r="G2044" s="39"/>
      <c r="H2044" s="39"/>
      <c r="I2044" s="39"/>
      <c r="J2044" s="39"/>
      <c r="K2044" s="39"/>
      <c r="L2044" s="39"/>
      <c r="M2044" s="39"/>
      <c r="N2044" s="39"/>
      <c r="O2044" s="39"/>
      <c r="P2044" s="39"/>
      <c r="Q2044" s="39"/>
      <c r="R2044" s="39"/>
      <c r="S2044" s="9"/>
      <c r="T2044" s="39"/>
      <c r="U2044" s="39"/>
      <c r="V2044" s="39"/>
      <c r="W2044" s="39"/>
      <c r="X2044" s="39"/>
      <c r="Y2044" s="39"/>
      <c r="Z2044" s="39"/>
      <c r="AA2044" s="39"/>
      <c r="AB2044" s="39"/>
      <c r="AC2044" s="39"/>
      <c r="AD2044" s="39"/>
      <c r="AE2044" s="39"/>
      <c r="AF2044" s="39"/>
      <c r="AG2044" s="39"/>
      <c r="AH2044" s="39"/>
      <c r="AI2044" s="39"/>
      <c r="AJ2044" s="39"/>
      <c r="AK2044" s="39"/>
      <c r="AL2044" s="39"/>
      <c r="AM2044" s="39"/>
    </row>
    <row r="2045" spans="1:39" outlineLevel="3">
      <c r="A2045" s="11">
        <f>ROW()</f>
        <v>2045</v>
      </c>
      <c r="C2045" s="6" t="s">
        <v>667</v>
      </c>
      <c r="D2045" s="39"/>
      <c r="E2045" s="39"/>
      <c r="F2045" s="39"/>
      <c r="G2045" s="39"/>
      <c r="H2045" s="39"/>
      <c r="I2045" s="39"/>
      <c r="J2045" s="39"/>
      <c r="K2045" s="39"/>
      <c r="L2045" s="39"/>
      <c r="M2045" s="39"/>
      <c r="N2045" s="39"/>
      <c r="O2045" s="39"/>
      <c r="P2045" s="39"/>
      <c r="Q2045" s="39"/>
      <c r="R2045" s="39"/>
      <c r="S2045" s="9"/>
      <c r="T2045" s="39"/>
      <c r="U2045" s="39"/>
      <c r="V2045" s="39"/>
      <c r="W2045" s="39"/>
      <c r="X2045" s="39"/>
      <c r="Y2045" s="39"/>
      <c r="Z2045" s="39"/>
      <c r="AA2045" s="39"/>
      <c r="AB2045" s="39"/>
      <c r="AC2045" s="39"/>
      <c r="AD2045" s="39"/>
      <c r="AE2045" s="39"/>
      <c r="AF2045" s="39"/>
      <c r="AG2045" s="39"/>
      <c r="AH2045" s="39"/>
      <c r="AI2045" s="39"/>
      <c r="AJ2045" s="39"/>
      <c r="AK2045" s="39"/>
      <c r="AL2045" s="39"/>
      <c r="AM2045" s="39"/>
    </row>
    <row r="2046" spans="1:39" outlineLevel="3">
      <c r="A2046" s="11">
        <f>ROW()</f>
        <v>2046</v>
      </c>
      <c r="C2046" s="6" t="s">
        <v>212</v>
      </c>
      <c r="D2046" s="39"/>
      <c r="E2046" s="39"/>
      <c r="F2046" s="39"/>
      <c r="G2046" s="39"/>
      <c r="H2046" s="39"/>
      <c r="I2046" s="39"/>
      <c r="J2046" s="39"/>
      <c r="K2046" s="39"/>
      <c r="L2046" s="39"/>
      <c r="M2046" s="39"/>
      <c r="N2046" s="39"/>
      <c r="O2046" s="39"/>
      <c r="P2046" s="39"/>
      <c r="Q2046" s="39"/>
      <c r="R2046" s="39"/>
      <c r="S2046" s="9"/>
      <c r="T2046" s="39"/>
      <c r="U2046" s="39"/>
      <c r="V2046" s="39"/>
      <c r="W2046" s="39"/>
      <c r="X2046" s="39"/>
      <c r="Y2046" s="39"/>
      <c r="Z2046" s="39"/>
      <c r="AA2046" s="39"/>
      <c r="AB2046" s="39"/>
      <c r="AC2046" s="39"/>
      <c r="AD2046" s="39"/>
      <c r="AE2046" s="39"/>
      <c r="AF2046" s="39"/>
      <c r="AG2046" s="39"/>
      <c r="AH2046" s="39"/>
      <c r="AI2046" s="39"/>
      <c r="AJ2046" s="39"/>
      <c r="AK2046" s="39"/>
      <c r="AL2046" s="39"/>
      <c r="AM2046" s="39"/>
    </row>
    <row r="2047" spans="1:39" outlineLevel="3">
      <c r="A2047" s="11">
        <f>ROW()</f>
        <v>2047</v>
      </c>
      <c r="C2047" s="30" t="s">
        <v>362</v>
      </c>
      <c r="D2047" s="90"/>
      <c r="E2047" s="90"/>
      <c r="F2047" s="90"/>
      <c r="G2047" s="90"/>
      <c r="H2047" s="90"/>
      <c r="I2047" s="90"/>
      <c r="J2047" s="90"/>
      <c r="K2047" s="90"/>
      <c r="L2047" s="90"/>
      <c r="M2047" s="90"/>
      <c r="N2047" s="90"/>
      <c r="O2047" s="90"/>
      <c r="P2047" s="90"/>
      <c r="Q2047" s="90"/>
      <c r="R2047" s="90"/>
      <c r="S2047" s="15"/>
      <c r="T2047" s="90"/>
      <c r="U2047" s="90"/>
      <c r="V2047" s="90"/>
      <c r="W2047" s="90"/>
      <c r="X2047" s="90"/>
      <c r="Y2047" s="90"/>
      <c r="Z2047" s="90"/>
      <c r="AA2047" s="90"/>
      <c r="AB2047" s="90"/>
      <c r="AC2047" s="90"/>
      <c r="AD2047" s="90"/>
      <c r="AE2047" s="90"/>
      <c r="AF2047" s="90"/>
      <c r="AG2047" s="90"/>
      <c r="AH2047" s="90"/>
      <c r="AI2047" s="90"/>
      <c r="AJ2047" s="90"/>
      <c r="AK2047" s="90"/>
      <c r="AL2047" s="90"/>
      <c r="AM2047" s="90"/>
    </row>
    <row r="2048" spans="1:39" outlineLevel="3" collapsed="1">
      <c r="A2048" s="11">
        <f>ROW()</f>
        <v>2048</v>
      </c>
      <c r="C2048" s="6" t="s">
        <v>1</v>
      </c>
      <c r="D2048" s="39"/>
      <c r="E2048" s="39"/>
      <c r="F2048" s="39"/>
      <c r="G2048" s="39"/>
      <c r="H2048" s="39"/>
      <c r="I2048" s="39"/>
      <c r="J2048" s="39"/>
      <c r="K2048" s="39"/>
      <c r="L2048" s="39"/>
      <c r="M2048" s="39"/>
      <c r="N2048" s="39"/>
      <c r="O2048" s="39"/>
      <c r="P2048" s="39"/>
      <c r="Q2048" s="39"/>
      <c r="R2048" s="39"/>
      <c r="S2048" s="9"/>
      <c r="T2048" s="39"/>
      <c r="U2048" s="39"/>
      <c r="V2048" s="39"/>
      <c r="W2048" s="39"/>
      <c r="X2048" s="39"/>
      <c r="Y2048" s="39"/>
      <c r="Z2048" s="39"/>
      <c r="AA2048" s="39"/>
      <c r="AB2048" s="39"/>
      <c r="AC2048" s="39"/>
      <c r="AD2048" s="39"/>
      <c r="AE2048" s="39"/>
      <c r="AF2048" s="39"/>
      <c r="AG2048" s="39"/>
      <c r="AH2048" s="39"/>
      <c r="AI2048" s="39"/>
      <c r="AJ2048" s="39"/>
      <c r="AK2048" s="39"/>
      <c r="AL2048" s="39"/>
      <c r="AM2048" s="39"/>
    </row>
    <row r="2049" spans="1:43" outlineLevel="3">
      <c r="A2049" s="11">
        <f>ROW()</f>
        <v>2049</v>
      </c>
      <c r="D2049" s="39"/>
      <c r="E2049" s="39"/>
      <c r="F2049" s="39"/>
      <c r="G2049" s="39"/>
      <c r="H2049" s="39"/>
      <c r="I2049" s="39"/>
      <c r="J2049" s="39"/>
      <c r="K2049" s="39"/>
      <c r="L2049" s="39"/>
      <c r="M2049" s="39"/>
      <c r="N2049" s="39"/>
      <c r="O2049" s="39"/>
      <c r="P2049" s="39"/>
      <c r="Q2049" s="39"/>
      <c r="R2049" s="39"/>
      <c r="S2049" s="39"/>
      <c r="T2049" s="39"/>
      <c r="U2049" s="39"/>
      <c r="V2049" s="39"/>
      <c r="W2049" s="39"/>
      <c r="X2049" s="39"/>
      <c r="Y2049" s="39"/>
      <c r="Z2049" s="39"/>
      <c r="AA2049" s="39"/>
      <c r="AB2049" s="39"/>
      <c r="AC2049" s="3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</row>
    <row r="2050" spans="1:43" s="10" customFormat="1" outlineLevel="1">
      <c r="A2050" s="324" t="s">
        <v>157</v>
      </c>
      <c r="B2050" s="347"/>
      <c r="C2050" s="325"/>
      <c r="D2050" s="325"/>
      <c r="E2050" s="325"/>
      <c r="F2050" s="325"/>
      <c r="G2050" s="325"/>
      <c r="H2050" s="326"/>
      <c r="I2050" s="326"/>
      <c r="J2050" s="326"/>
      <c r="K2050" s="326"/>
      <c r="L2050" s="326"/>
      <c r="M2050" s="326"/>
      <c r="N2050" s="326"/>
      <c r="O2050" s="326"/>
      <c r="P2050" s="326"/>
      <c r="Q2050" s="326"/>
      <c r="R2050" s="326"/>
      <c r="S2050" s="326"/>
      <c r="T2050" s="326"/>
      <c r="U2050" s="326"/>
      <c r="V2050" s="326"/>
      <c r="W2050" s="326"/>
      <c r="X2050" s="326"/>
      <c r="Y2050" s="326"/>
      <c r="Z2050" s="326"/>
      <c r="AA2050" s="326"/>
      <c r="AB2050" s="326"/>
      <c r="AC2050" s="326"/>
      <c r="AD2050" s="326"/>
      <c r="AE2050" s="326"/>
      <c r="AF2050" s="326"/>
      <c r="AG2050" s="326"/>
      <c r="AH2050" s="326"/>
      <c r="AI2050" s="326"/>
      <c r="AJ2050" s="326"/>
      <c r="AK2050" s="326"/>
      <c r="AL2050" s="326"/>
      <c r="AM2050" s="326"/>
    </row>
    <row r="2051" spans="1:43" outlineLevel="2">
      <c r="A2051" s="11">
        <f>ROW()</f>
        <v>2051</v>
      </c>
      <c r="B2051" s="343" t="s">
        <v>141</v>
      </c>
      <c r="D2051" s="39"/>
      <c r="E2051" s="39"/>
      <c r="F2051" s="39"/>
      <c r="G2051" s="39"/>
      <c r="H2051" s="39"/>
      <c r="I2051" s="39"/>
      <c r="J2051" s="156"/>
      <c r="K2051" s="39"/>
      <c r="L2051" s="39"/>
      <c r="M2051" s="39"/>
      <c r="N2051" s="39"/>
      <c r="O2051" s="39"/>
      <c r="P2051" s="39"/>
      <c r="Q2051" s="39"/>
      <c r="R2051" s="39"/>
      <c r="S2051" s="39"/>
      <c r="T2051" s="39"/>
      <c r="U2051" s="39"/>
      <c r="V2051" s="39"/>
      <c r="W2051" s="39"/>
      <c r="X2051" s="39"/>
      <c r="Y2051" s="39"/>
      <c r="Z2051" s="39"/>
      <c r="AA2051" s="39"/>
      <c r="AB2051" s="39"/>
      <c r="AC2051" s="39"/>
      <c r="AD2051" s="39"/>
      <c r="AE2051" s="39"/>
      <c r="AF2051" s="39"/>
      <c r="AG2051" s="39"/>
      <c r="AH2051" s="39"/>
      <c r="AI2051" s="39"/>
      <c r="AJ2051" s="39"/>
      <c r="AK2051" s="39"/>
      <c r="AL2051" s="39"/>
      <c r="AM2051" s="39"/>
    </row>
    <row r="2052" spans="1:43" outlineLevel="2">
      <c r="A2052" s="11">
        <f>ROW()</f>
        <v>2052</v>
      </c>
      <c r="C2052" s="6" t="s">
        <v>2</v>
      </c>
      <c r="D2052" s="39"/>
      <c r="E2052" s="39"/>
      <c r="F2052" s="39"/>
      <c r="G2052" s="39"/>
      <c r="H2052" s="39"/>
      <c r="I2052" s="9"/>
      <c r="J2052" s="39"/>
      <c r="K2052" s="163"/>
      <c r="L2052" s="163"/>
      <c r="M2052" s="163"/>
      <c r="N2052" s="163"/>
      <c r="O2052" s="163"/>
      <c r="P2052" s="163"/>
      <c r="Q2052" s="163"/>
      <c r="R2052" s="163"/>
      <c r="S2052" s="163"/>
      <c r="T2052" s="163"/>
      <c r="U2052" s="163"/>
      <c r="V2052" s="163"/>
      <c r="W2052" s="163"/>
      <c r="X2052" s="163"/>
      <c r="Y2052" s="163"/>
      <c r="Z2052" s="164">
        <f>Inputs!$E$64</f>
        <v>20</v>
      </c>
      <c r="AA2052" s="163">
        <f t="shared" ref="AA2052:AA2059" si="5077">MAX(0,Z2052-1)</f>
        <v>19</v>
      </c>
      <c r="AB2052" s="163">
        <f t="shared" ref="AB2052:AB2059" si="5078">MAX(0,AA2052-1)</f>
        <v>18</v>
      </c>
      <c r="AC2052" s="163">
        <f t="shared" ref="AC2052:AC2059" si="5079">MAX(0,AB2052-1)</f>
        <v>17</v>
      </c>
      <c r="AD2052" s="163">
        <f t="shared" ref="AD2052:AD2055" si="5080">MAX(0,AC2052-1)</f>
        <v>16</v>
      </c>
      <c r="AE2052" s="163">
        <f t="shared" ref="AE2052:AE2059" si="5081">MAX(0,AD2052-1)</f>
        <v>15</v>
      </c>
      <c r="AF2052" s="163">
        <f t="shared" ref="AF2052:AF2059" si="5082">MAX(0,AE2052-1)</f>
        <v>14</v>
      </c>
      <c r="AG2052" s="163">
        <f t="shared" ref="AG2052:AH2059" si="5083">MAX(0,AF2052-1)</f>
        <v>13</v>
      </c>
      <c r="AH2052" s="163">
        <f t="shared" si="5083"/>
        <v>12</v>
      </c>
      <c r="AI2052" s="163">
        <f t="shared" ref="AI2052:AI2059" si="5084">MAX(0,AH2052-1)</f>
        <v>11</v>
      </c>
      <c r="AJ2052" s="163">
        <f t="shared" ref="AJ2052:AJ2059" si="5085">MAX(0,AI2052-1)</f>
        <v>10</v>
      </c>
      <c r="AK2052" s="163">
        <f t="shared" ref="AK2052:AK2059" si="5086">MAX(0,AJ2052-1)</f>
        <v>9</v>
      </c>
      <c r="AL2052" s="163">
        <f t="shared" ref="AL2052:AL2059" si="5087">MAX(0,AK2052-1)</f>
        <v>8</v>
      </c>
      <c r="AM2052" s="163">
        <f t="shared" ref="AM2052:AM2059" si="5088">MAX(0,AL2052-1)</f>
        <v>7</v>
      </c>
      <c r="AN2052" s="163"/>
      <c r="AO2052" s="163"/>
      <c r="AP2052" s="163"/>
      <c r="AQ2052" s="163"/>
    </row>
    <row r="2053" spans="1:43" outlineLevel="2">
      <c r="A2053" s="11">
        <f>ROW()</f>
        <v>2053</v>
      </c>
      <c r="C2053" s="6" t="s">
        <v>3</v>
      </c>
      <c r="D2053" s="39"/>
      <c r="E2053" s="39"/>
      <c r="F2053" s="39"/>
      <c r="G2053" s="39"/>
      <c r="H2053" s="39"/>
      <c r="I2053" s="9"/>
      <c r="J2053" s="39"/>
      <c r="K2053" s="163"/>
      <c r="L2053" s="163"/>
      <c r="M2053" s="163"/>
      <c r="N2053" s="163"/>
      <c r="O2053" s="163"/>
      <c r="P2053" s="163"/>
      <c r="Q2053" s="163"/>
      <c r="R2053" s="163"/>
      <c r="S2053" s="163"/>
      <c r="T2053" s="163"/>
      <c r="U2053" s="163"/>
      <c r="V2053" s="163"/>
      <c r="W2053" s="163"/>
      <c r="X2053" s="163"/>
      <c r="Y2053" s="163"/>
      <c r="Z2053" s="164">
        <f>Inputs!$E$65</f>
        <v>20</v>
      </c>
      <c r="AA2053" s="163">
        <f t="shared" si="5077"/>
        <v>19</v>
      </c>
      <c r="AB2053" s="163">
        <f t="shared" si="5078"/>
        <v>18</v>
      </c>
      <c r="AC2053" s="163">
        <f t="shared" si="5079"/>
        <v>17</v>
      </c>
      <c r="AD2053" s="163">
        <f t="shared" si="5080"/>
        <v>16</v>
      </c>
      <c r="AE2053" s="163">
        <f t="shared" si="5081"/>
        <v>15</v>
      </c>
      <c r="AF2053" s="163">
        <f t="shared" si="5082"/>
        <v>14</v>
      </c>
      <c r="AG2053" s="163">
        <f t="shared" si="5083"/>
        <v>13</v>
      </c>
      <c r="AH2053" s="163">
        <f t="shared" si="5083"/>
        <v>12</v>
      </c>
      <c r="AI2053" s="163">
        <f t="shared" si="5084"/>
        <v>11</v>
      </c>
      <c r="AJ2053" s="163">
        <f t="shared" si="5085"/>
        <v>10</v>
      </c>
      <c r="AK2053" s="163">
        <f t="shared" si="5086"/>
        <v>9</v>
      </c>
      <c r="AL2053" s="163">
        <f t="shared" si="5087"/>
        <v>8</v>
      </c>
      <c r="AM2053" s="163">
        <f t="shared" si="5088"/>
        <v>7</v>
      </c>
      <c r="AN2053" s="163"/>
      <c r="AO2053" s="163"/>
      <c r="AP2053" s="163"/>
      <c r="AQ2053" s="163"/>
    </row>
    <row r="2054" spans="1:43" outlineLevel="2">
      <c r="A2054" s="11">
        <f>ROW()</f>
        <v>2054</v>
      </c>
      <c r="C2054" s="6" t="s">
        <v>4</v>
      </c>
      <c r="D2054" s="39"/>
      <c r="E2054" s="39"/>
      <c r="F2054" s="39"/>
      <c r="G2054" s="39"/>
      <c r="H2054" s="39"/>
      <c r="I2054" s="9"/>
      <c r="J2054" s="39"/>
      <c r="K2054" s="163"/>
      <c r="L2054" s="163"/>
      <c r="M2054" s="163"/>
      <c r="N2054" s="163"/>
      <c r="O2054" s="163"/>
      <c r="P2054" s="163"/>
      <c r="Q2054" s="163"/>
      <c r="R2054" s="163"/>
      <c r="S2054" s="163"/>
      <c r="T2054" s="163"/>
      <c r="U2054" s="163"/>
      <c r="V2054" s="163"/>
      <c r="W2054" s="163"/>
      <c r="X2054" s="163"/>
      <c r="Y2054" s="163"/>
      <c r="Z2054" s="164">
        <f>Inputs!$E$66</f>
        <v>15</v>
      </c>
      <c r="AA2054" s="163">
        <f t="shared" si="5077"/>
        <v>14</v>
      </c>
      <c r="AB2054" s="163">
        <f t="shared" si="5078"/>
        <v>13</v>
      </c>
      <c r="AC2054" s="163">
        <f t="shared" si="5079"/>
        <v>12</v>
      </c>
      <c r="AD2054" s="163">
        <f t="shared" si="5080"/>
        <v>11</v>
      </c>
      <c r="AE2054" s="163">
        <f t="shared" si="5081"/>
        <v>10</v>
      </c>
      <c r="AF2054" s="163">
        <f t="shared" si="5082"/>
        <v>9</v>
      </c>
      <c r="AG2054" s="163">
        <f t="shared" si="5083"/>
        <v>8</v>
      </c>
      <c r="AH2054" s="163">
        <f t="shared" si="5083"/>
        <v>7</v>
      </c>
      <c r="AI2054" s="163">
        <f t="shared" si="5084"/>
        <v>6</v>
      </c>
      <c r="AJ2054" s="163">
        <f t="shared" si="5085"/>
        <v>5</v>
      </c>
      <c r="AK2054" s="163">
        <f t="shared" si="5086"/>
        <v>4</v>
      </c>
      <c r="AL2054" s="163">
        <f t="shared" si="5087"/>
        <v>3</v>
      </c>
      <c r="AM2054" s="163">
        <f t="shared" si="5088"/>
        <v>2</v>
      </c>
      <c r="AN2054" s="163"/>
      <c r="AO2054" s="163"/>
      <c r="AP2054" s="163"/>
      <c r="AQ2054" s="163"/>
    </row>
    <row r="2055" spans="1:43" outlineLevel="2">
      <c r="A2055" s="11">
        <f>ROW()</f>
        <v>2055</v>
      </c>
      <c r="C2055" s="6" t="s">
        <v>5</v>
      </c>
      <c r="D2055" s="39"/>
      <c r="E2055" s="39"/>
      <c r="F2055" s="39"/>
      <c r="G2055" s="39"/>
      <c r="H2055" s="39"/>
      <c r="I2055" s="9"/>
      <c r="J2055" s="39"/>
      <c r="K2055" s="163"/>
      <c r="L2055" s="163"/>
      <c r="M2055" s="163"/>
      <c r="N2055" s="163"/>
      <c r="O2055" s="163"/>
      <c r="P2055" s="163"/>
      <c r="Q2055" s="163"/>
      <c r="R2055" s="163"/>
      <c r="S2055" s="163"/>
      <c r="T2055" s="163"/>
      <c r="U2055" s="163"/>
      <c r="V2055" s="163"/>
      <c r="W2055" s="163"/>
      <c r="X2055" s="163"/>
      <c r="Y2055" s="163"/>
      <c r="Z2055" s="164">
        <f>Inputs!$E$67</f>
        <v>20</v>
      </c>
      <c r="AA2055" s="163">
        <f t="shared" si="5077"/>
        <v>19</v>
      </c>
      <c r="AB2055" s="163">
        <f t="shared" si="5078"/>
        <v>18</v>
      </c>
      <c r="AC2055" s="163">
        <f t="shared" si="5079"/>
        <v>17</v>
      </c>
      <c r="AD2055" s="163">
        <f t="shared" si="5080"/>
        <v>16</v>
      </c>
      <c r="AE2055" s="163">
        <f t="shared" si="5081"/>
        <v>15</v>
      </c>
      <c r="AF2055" s="163">
        <f t="shared" si="5082"/>
        <v>14</v>
      </c>
      <c r="AG2055" s="163">
        <f t="shared" si="5083"/>
        <v>13</v>
      </c>
      <c r="AH2055" s="163">
        <f t="shared" si="5083"/>
        <v>12</v>
      </c>
      <c r="AI2055" s="163">
        <f t="shared" si="5084"/>
        <v>11</v>
      </c>
      <c r="AJ2055" s="163">
        <f t="shared" si="5085"/>
        <v>10</v>
      </c>
      <c r="AK2055" s="163">
        <f t="shared" si="5086"/>
        <v>9</v>
      </c>
      <c r="AL2055" s="163">
        <f t="shared" si="5087"/>
        <v>8</v>
      </c>
      <c r="AM2055" s="163">
        <f t="shared" si="5088"/>
        <v>7</v>
      </c>
      <c r="AN2055" s="163"/>
      <c r="AO2055" s="163"/>
      <c r="AP2055" s="163"/>
      <c r="AQ2055" s="163"/>
    </row>
    <row r="2056" spans="1:43" outlineLevel="2">
      <c r="A2056" s="11">
        <f>ROW()</f>
        <v>2056</v>
      </c>
      <c r="C2056" s="6" t="s">
        <v>473</v>
      </c>
      <c r="D2056" s="39"/>
      <c r="E2056" s="39"/>
      <c r="F2056" s="39"/>
      <c r="G2056" s="39"/>
      <c r="H2056" s="39"/>
      <c r="I2056" s="9"/>
      <c r="J2056" s="39"/>
      <c r="K2056" s="163"/>
      <c r="L2056" s="163"/>
      <c r="M2056" s="163"/>
      <c r="N2056" s="163"/>
      <c r="O2056" s="163"/>
      <c r="P2056" s="163"/>
      <c r="Q2056" s="163"/>
      <c r="R2056" s="163"/>
      <c r="S2056" s="163"/>
      <c r="T2056" s="163"/>
      <c r="U2056" s="163"/>
      <c r="V2056" s="163"/>
      <c r="W2056" s="163"/>
      <c r="X2056" s="163"/>
      <c r="Y2056" s="163"/>
      <c r="Z2056" s="929">
        <f>Z$2055</f>
        <v>20</v>
      </c>
      <c r="AA2056" s="163">
        <f t="shared" si="5077"/>
        <v>19</v>
      </c>
      <c r="AB2056" s="163">
        <f t="shared" si="5078"/>
        <v>18</v>
      </c>
      <c r="AC2056" s="163">
        <f t="shared" si="5079"/>
        <v>17</v>
      </c>
      <c r="AD2056" s="491">
        <f>Inputs!$E$68-(AD$6-LEFT($A$2050,4))+1</f>
        <v>1</v>
      </c>
      <c r="AE2056" s="163">
        <f t="shared" si="5081"/>
        <v>0</v>
      </c>
      <c r="AF2056" s="163">
        <f t="shared" si="5082"/>
        <v>0</v>
      </c>
      <c r="AG2056" s="163">
        <f t="shared" si="5083"/>
        <v>0</v>
      </c>
      <c r="AH2056" s="163">
        <f t="shared" si="5083"/>
        <v>0</v>
      </c>
      <c r="AI2056" s="163">
        <f t="shared" si="5084"/>
        <v>0</v>
      </c>
      <c r="AJ2056" s="163">
        <f t="shared" si="5085"/>
        <v>0</v>
      </c>
      <c r="AK2056" s="163">
        <f t="shared" si="5086"/>
        <v>0</v>
      </c>
      <c r="AL2056" s="163">
        <f t="shared" si="5087"/>
        <v>0</v>
      </c>
      <c r="AM2056" s="163">
        <f t="shared" si="5088"/>
        <v>0</v>
      </c>
      <c r="AN2056" s="163"/>
      <c r="AO2056" s="163"/>
      <c r="AP2056" s="163"/>
      <c r="AQ2056" s="163"/>
    </row>
    <row r="2057" spans="1:43" outlineLevel="2">
      <c r="A2057" s="11">
        <f>ROW()</f>
        <v>2057</v>
      </c>
      <c r="C2057" s="6" t="s">
        <v>474</v>
      </c>
      <c r="D2057" s="39"/>
      <c r="E2057" s="39"/>
      <c r="F2057" s="39"/>
      <c r="G2057" s="39"/>
      <c r="H2057" s="39"/>
      <c r="I2057" s="9"/>
      <c r="J2057" s="39"/>
      <c r="K2057" s="163"/>
      <c r="L2057" s="163"/>
      <c r="M2057" s="163"/>
      <c r="N2057" s="163"/>
      <c r="O2057" s="163"/>
      <c r="P2057" s="163"/>
      <c r="Q2057" s="163"/>
      <c r="R2057" s="163"/>
      <c r="S2057" s="163"/>
      <c r="T2057" s="163"/>
      <c r="U2057" s="163"/>
      <c r="V2057" s="163"/>
      <c r="W2057" s="163"/>
      <c r="X2057" s="163"/>
      <c r="Y2057" s="163"/>
      <c r="Z2057" s="929">
        <f t="shared" ref="Z2057:Z2059" si="5089">Z$2055</f>
        <v>20</v>
      </c>
      <c r="AA2057" s="163">
        <f t="shared" si="5077"/>
        <v>19</v>
      </c>
      <c r="AB2057" s="163">
        <f t="shared" si="5078"/>
        <v>18</v>
      </c>
      <c r="AC2057" s="163">
        <f t="shared" si="5079"/>
        <v>17</v>
      </c>
      <c r="AD2057" s="491">
        <f>Inputs!$E$69-(AD$6-LEFT($A$2050,4))+1</f>
        <v>11</v>
      </c>
      <c r="AE2057" s="163">
        <f t="shared" si="5081"/>
        <v>10</v>
      </c>
      <c r="AF2057" s="163">
        <f t="shared" si="5082"/>
        <v>9</v>
      </c>
      <c r="AG2057" s="163">
        <f t="shared" si="5083"/>
        <v>8</v>
      </c>
      <c r="AH2057" s="163">
        <f t="shared" si="5083"/>
        <v>7</v>
      </c>
      <c r="AI2057" s="163">
        <f t="shared" si="5084"/>
        <v>6</v>
      </c>
      <c r="AJ2057" s="163">
        <f t="shared" si="5085"/>
        <v>5</v>
      </c>
      <c r="AK2057" s="163">
        <f t="shared" si="5086"/>
        <v>4</v>
      </c>
      <c r="AL2057" s="163">
        <f t="shared" si="5087"/>
        <v>3</v>
      </c>
      <c r="AM2057" s="163">
        <f t="shared" si="5088"/>
        <v>2</v>
      </c>
      <c r="AN2057" s="163"/>
      <c r="AO2057" s="163"/>
      <c r="AP2057" s="163"/>
      <c r="AQ2057" s="163"/>
    </row>
    <row r="2058" spans="1:43" outlineLevel="2">
      <c r="A2058" s="11">
        <f>ROW()</f>
        <v>2058</v>
      </c>
      <c r="C2058" s="6" t="s">
        <v>477</v>
      </c>
      <c r="D2058" s="39"/>
      <c r="E2058" s="39"/>
      <c r="F2058" s="39"/>
      <c r="G2058" s="39"/>
      <c r="H2058" s="39"/>
      <c r="I2058" s="9"/>
      <c r="J2058" s="39"/>
      <c r="K2058" s="163"/>
      <c r="L2058" s="163"/>
      <c r="M2058" s="163"/>
      <c r="N2058" s="163"/>
      <c r="O2058" s="163"/>
      <c r="P2058" s="163"/>
      <c r="Q2058" s="163"/>
      <c r="R2058" s="163"/>
      <c r="S2058" s="163"/>
      <c r="T2058" s="163"/>
      <c r="U2058" s="163"/>
      <c r="V2058" s="163"/>
      <c r="W2058" s="163"/>
      <c r="X2058" s="163"/>
      <c r="Y2058" s="163"/>
      <c r="Z2058" s="929">
        <f t="shared" si="5089"/>
        <v>20</v>
      </c>
      <c r="AA2058" s="163">
        <f t="shared" si="5077"/>
        <v>19</v>
      </c>
      <c r="AB2058" s="163">
        <f t="shared" si="5078"/>
        <v>18</v>
      </c>
      <c r="AC2058" s="163">
        <f t="shared" si="5079"/>
        <v>17</v>
      </c>
      <c r="AD2058" s="491">
        <f>Inputs!$E$70-(AD$6-LEFT($A$2050,4))+1</f>
        <v>6</v>
      </c>
      <c r="AE2058" s="163">
        <f t="shared" si="5081"/>
        <v>5</v>
      </c>
      <c r="AF2058" s="163">
        <f t="shared" si="5082"/>
        <v>4</v>
      </c>
      <c r="AG2058" s="163">
        <f t="shared" si="5083"/>
        <v>3</v>
      </c>
      <c r="AH2058" s="163">
        <f t="shared" si="5083"/>
        <v>2</v>
      </c>
      <c r="AI2058" s="163">
        <f t="shared" si="5084"/>
        <v>1</v>
      </c>
      <c r="AJ2058" s="163">
        <f t="shared" si="5085"/>
        <v>0</v>
      </c>
      <c r="AK2058" s="163">
        <f t="shared" si="5086"/>
        <v>0</v>
      </c>
      <c r="AL2058" s="163">
        <f t="shared" si="5087"/>
        <v>0</v>
      </c>
      <c r="AM2058" s="163">
        <f t="shared" si="5088"/>
        <v>0</v>
      </c>
      <c r="AN2058" s="163"/>
      <c r="AO2058" s="163"/>
      <c r="AP2058" s="163"/>
      <c r="AQ2058" s="163"/>
    </row>
    <row r="2059" spans="1:43" outlineLevel="2">
      <c r="A2059" s="11">
        <f>ROW()</f>
        <v>2059</v>
      </c>
      <c r="C2059" s="6" t="s">
        <v>511</v>
      </c>
      <c r="D2059" s="39"/>
      <c r="E2059" s="39"/>
      <c r="F2059" s="39"/>
      <c r="G2059" s="39"/>
      <c r="H2059" s="39"/>
      <c r="I2059" s="9"/>
      <c r="J2059" s="39"/>
      <c r="K2059" s="163"/>
      <c r="L2059" s="163"/>
      <c r="M2059" s="163"/>
      <c r="N2059" s="163"/>
      <c r="O2059" s="163"/>
      <c r="P2059" s="163"/>
      <c r="Q2059" s="163"/>
      <c r="R2059" s="163"/>
      <c r="S2059" s="163"/>
      <c r="T2059" s="163"/>
      <c r="U2059" s="163"/>
      <c r="V2059" s="163"/>
      <c r="W2059" s="163"/>
      <c r="X2059" s="163"/>
      <c r="Y2059" s="163"/>
      <c r="Z2059" s="929">
        <f t="shared" si="5089"/>
        <v>20</v>
      </c>
      <c r="AA2059" s="163">
        <f t="shared" si="5077"/>
        <v>19</v>
      </c>
      <c r="AB2059" s="163">
        <f t="shared" si="5078"/>
        <v>18</v>
      </c>
      <c r="AC2059" s="163">
        <f t="shared" si="5079"/>
        <v>17</v>
      </c>
      <c r="AD2059" s="491">
        <f>Inputs!$E$71-(AD$6-LEFT($A$2050,4))+1</f>
        <v>16</v>
      </c>
      <c r="AE2059" s="163">
        <f t="shared" si="5081"/>
        <v>15</v>
      </c>
      <c r="AF2059" s="163">
        <f t="shared" si="5082"/>
        <v>14</v>
      </c>
      <c r="AG2059" s="163">
        <f t="shared" si="5083"/>
        <v>13</v>
      </c>
      <c r="AH2059" s="163">
        <f t="shared" si="5083"/>
        <v>12</v>
      </c>
      <c r="AI2059" s="163">
        <f t="shared" si="5084"/>
        <v>11</v>
      </c>
      <c r="AJ2059" s="163">
        <f t="shared" si="5085"/>
        <v>10</v>
      </c>
      <c r="AK2059" s="163">
        <f t="shared" si="5086"/>
        <v>9</v>
      </c>
      <c r="AL2059" s="163">
        <f t="shared" si="5087"/>
        <v>8</v>
      </c>
      <c r="AM2059" s="163">
        <f t="shared" si="5088"/>
        <v>7</v>
      </c>
      <c r="AN2059" s="163"/>
      <c r="AO2059" s="163"/>
      <c r="AP2059" s="163"/>
      <c r="AQ2059" s="163"/>
    </row>
    <row r="2060" spans="1:43" outlineLevel="2">
      <c r="A2060" s="11">
        <f>ROW()</f>
        <v>2060</v>
      </c>
      <c r="C2060" s="6" t="s">
        <v>655</v>
      </c>
      <c r="D2060" s="39"/>
      <c r="E2060" s="39"/>
      <c r="F2060" s="39"/>
      <c r="G2060" s="39"/>
      <c r="H2060" s="39"/>
      <c r="I2060" s="9"/>
      <c r="J2060" s="39"/>
      <c r="K2060" s="163"/>
      <c r="L2060" s="163"/>
      <c r="M2060" s="163"/>
      <c r="N2060" s="163"/>
      <c r="O2060" s="163"/>
      <c r="P2060" s="163"/>
      <c r="Q2060" s="163"/>
      <c r="R2060" s="163"/>
      <c r="S2060" s="163"/>
      <c r="T2060" s="163"/>
      <c r="U2060" s="163"/>
      <c r="V2060" s="163"/>
      <c r="W2060" s="163"/>
      <c r="X2060" s="163"/>
      <c r="Y2060" s="163"/>
      <c r="Z2060" s="929"/>
      <c r="AA2060" s="163"/>
      <c r="AB2060" s="163"/>
      <c r="AC2060" s="163"/>
      <c r="AD2060" s="163"/>
      <c r="AE2060" s="163"/>
      <c r="AF2060" s="163"/>
      <c r="AG2060" s="163"/>
      <c r="AH2060" s="163"/>
      <c r="AI2060" s="163"/>
      <c r="AJ2060" s="163"/>
      <c r="AK2060" s="163"/>
      <c r="AL2060" s="163"/>
      <c r="AM2060" s="163"/>
      <c r="AN2060" s="163"/>
      <c r="AO2060" s="163"/>
      <c r="AP2060" s="163"/>
      <c r="AQ2060" s="163"/>
    </row>
    <row r="2061" spans="1:43" outlineLevel="2">
      <c r="A2061" s="11">
        <f>ROW()</f>
        <v>2061</v>
      </c>
      <c r="C2061" s="6" t="s">
        <v>656</v>
      </c>
      <c r="D2061" s="39"/>
      <c r="E2061" s="39"/>
      <c r="F2061" s="39"/>
      <c r="G2061" s="39"/>
      <c r="H2061" s="39"/>
      <c r="I2061" s="9"/>
      <c r="J2061" s="39"/>
      <c r="K2061" s="163"/>
      <c r="L2061" s="163"/>
      <c r="M2061" s="163"/>
      <c r="N2061" s="163"/>
      <c r="O2061" s="163"/>
      <c r="P2061" s="163"/>
      <c r="Q2061" s="163"/>
      <c r="R2061" s="163"/>
      <c r="S2061" s="163"/>
      <c r="T2061" s="163"/>
      <c r="U2061" s="163"/>
      <c r="V2061" s="163"/>
      <c r="W2061" s="163"/>
      <c r="X2061" s="163"/>
      <c r="Y2061" s="163"/>
      <c r="Z2061" s="929"/>
      <c r="AA2061" s="163"/>
      <c r="AB2061" s="163"/>
      <c r="AC2061" s="163"/>
      <c r="AD2061" s="163"/>
      <c r="AE2061" s="163"/>
      <c r="AF2061" s="163"/>
      <c r="AG2061" s="163"/>
      <c r="AH2061" s="163"/>
      <c r="AI2061" s="163"/>
      <c r="AJ2061" s="163"/>
      <c r="AK2061" s="163"/>
      <c r="AL2061" s="163"/>
      <c r="AM2061" s="163"/>
      <c r="AN2061" s="163"/>
      <c r="AO2061" s="163"/>
      <c r="AP2061" s="163"/>
      <c r="AQ2061" s="163"/>
    </row>
    <row r="2062" spans="1:43" outlineLevel="2">
      <c r="A2062" s="11">
        <f>ROW()</f>
        <v>2062</v>
      </c>
      <c r="C2062" s="6" t="s">
        <v>667</v>
      </c>
      <c r="D2062" s="39"/>
      <c r="E2062" s="39"/>
      <c r="F2062" s="39"/>
      <c r="G2062" s="39"/>
      <c r="H2062" s="39"/>
      <c r="I2062" s="9"/>
      <c r="J2062" s="39"/>
      <c r="K2062" s="163"/>
      <c r="L2062" s="163"/>
      <c r="M2062" s="163"/>
      <c r="N2062" s="163"/>
      <c r="O2062" s="163"/>
      <c r="P2062" s="163"/>
      <c r="Q2062" s="163"/>
      <c r="R2062" s="163"/>
      <c r="S2062" s="163"/>
      <c r="T2062" s="163"/>
      <c r="U2062" s="163"/>
      <c r="V2062" s="163"/>
      <c r="W2062" s="163"/>
      <c r="X2062" s="163"/>
      <c r="Y2062" s="163"/>
      <c r="Z2062" s="929"/>
      <c r="AA2062" s="163"/>
      <c r="AB2062" s="163"/>
      <c r="AC2062" s="163"/>
      <c r="AD2062" s="163"/>
      <c r="AE2062" s="163"/>
      <c r="AF2062" s="163"/>
      <c r="AG2062" s="163"/>
      <c r="AH2062" s="163"/>
      <c r="AI2062" s="163"/>
      <c r="AJ2062" s="163"/>
      <c r="AK2062" s="163"/>
      <c r="AL2062" s="163"/>
      <c r="AM2062" s="163"/>
      <c r="AN2062" s="163"/>
      <c r="AO2062" s="163"/>
      <c r="AP2062" s="163"/>
      <c r="AQ2062" s="163"/>
    </row>
    <row r="2063" spans="1:43" outlineLevel="2">
      <c r="A2063" s="11">
        <f>ROW()</f>
        <v>2063</v>
      </c>
      <c r="C2063" s="6" t="s">
        <v>212</v>
      </c>
      <c r="D2063" s="39"/>
      <c r="E2063" s="39"/>
      <c r="F2063" s="39"/>
      <c r="G2063" s="39"/>
      <c r="H2063" s="39"/>
      <c r="I2063" s="9"/>
      <c r="J2063" s="39"/>
      <c r="K2063" s="163"/>
      <c r="L2063" s="163"/>
      <c r="M2063" s="163"/>
      <c r="N2063" s="163"/>
      <c r="O2063" s="163"/>
      <c r="P2063" s="163"/>
      <c r="Q2063" s="163"/>
      <c r="R2063" s="163"/>
      <c r="S2063" s="163"/>
      <c r="T2063" s="163"/>
      <c r="U2063" s="163"/>
      <c r="V2063" s="163"/>
      <c r="W2063" s="163"/>
      <c r="X2063" s="163"/>
      <c r="Y2063" s="163"/>
      <c r="Z2063" s="164"/>
      <c r="AA2063" s="163"/>
      <c r="AB2063" s="163"/>
      <c r="AC2063" s="163"/>
      <c r="AD2063" s="163"/>
      <c r="AE2063" s="163"/>
      <c r="AF2063" s="163"/>
      <c r="AG2063" s="163"/>
      <c r="AH2063" s="163"/>
      <c r="AI2063" s="163"/>
      <c r="AJ2063" s="163"/>
      <c r="AK2063" s="163"/>
      <c r="AL2063" s="163"/>
      <c r="AM2063" s="163"/>
      <c r="AN2063" s="163"/>
      <c r="AO2063" s="163"/>
      <c r="AP2063" s="163"/>
      <c r="AQ2063" s="163"/>
    </row>
    <row r="2064" spans="1:43" outlineLevel="2">
      <c r="A2064" s="11">
        <f>ROW()</f>
        <v>2064</v>
      </c>
      <c r="C2064" s="30" t="s">
        <v>362</v>
      </c>
      <c r="D2064" s="90"/>
      <c r="E2064" s="90"/>
      <c r="F2064" s="90"/>
      <c r="G2064" s="90"/>
      <c r="H2064" s="90"/>
      <c r="I2064" s="15"/>
      <c r="J2064" s="90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288">
        <f>Inputs!$E$76</f>
        <v>5</v>
      </c>
      <c r="AA2064" s="928">
        <f t="shared" ref="AA2064" si="5090">MAX(0,Z2064-1)</f>
        <v>4</v>
      </c>
      <c r="AB2064" s="928">
        <f t="shared" ref="AB2064" si="5091">MAX(0,AA2064-1)</f>
        <v>3</v>
      </c>
      <c r="AC2064" s="928">
        <f t="shared" ref="AC2064" si="5092">MAX(0,AB2064-1)</f>
        <v>2</v>
      </c>
      <c r="AD2064" s="928">
        <f t="shared" ref="AD2064" si="5093">MAX(0,AC2064-1)</f>
        <v>1</v>
      </c>
      <c r="AE2064" s="928">
        <f t="shared" ref="AE2064" si="5094">MAX(0,AD2064-1)</f>
        <v>0</v>
      </c>
      <c r="AF2064" s="928">
        <f t="shared" ref="AF2064" si="5095">MAX(0,AE2064-1)</f>
        <v>0</v>
      </c>
      <c r="AG2064" s="928">
        <f t="shared" ref="AG2064:AH2064" si="5096">MAX(0,AF2064-1)</f>
        <v>0</v>
      </c>
      <c r="AH2064" s="928">
        <f t="shared" si="5096"/>
        <v>0</v>
      </c>
      <c r="AI2064" s="928">
        <f t="shared" ref="AI2064" si="5097">MAX(0,AH2064-1)</f>
        <v>0</v>
      </c>
      <c r="AJ2064" s="928">
        <f t="shared" ref="AJ2064" si="5098">MAX(0,AI2064-1)</f>
        <v>0</v>
      </c>
      <c r="AK2064" s="928">
        <f t="shared" ref="AK2064" si="5099">MAX(0,AJ2064-1)</f>
        <v>0</v>
      </c>
      <c r="AL2064" s="928">
        <f t="shared" ref="AL2064" si="5100">MAX(0,AK2064-1)</f>
        <v>0</v>
      </c>
      <c r="AM2064" s="928">
        <f t="shared" ref="AM2064" si="5101">MAX(0,AL2064-1)</f>
        <v>0</v>
      </c>
      <c r="AN2064" s="163"/>
      <c r="AO2064" s="163"/>
      <c r="AP2064" s="163"/>
      <c r="AQ2064" s="163"/>
    </row>
    <row r="2065" spans="1:39" outlineLevel="2">
      <c r="A2065" s="11">
        <f>ROW()</f>
        <v>2065</v>
      </c>
      <c r="D2065" s="39"/>
      <c r="E2065" s="39"/>
      <c r="F2065" s="39"/>
      <c r="G2065" s="39"/>
      <c r="H2065" s="3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</row>
    <row r="2066" spans="1:39" outlineLevel="2">
      <c r="A2066" s="11">
        <f>ROW()</f>
        <v>2066</v>
      </c>
      <c r="B2066" s="343" t="s">
        <v>68</v>
      </c>
      <c r="D2066" s="39"/>
      <c r="E2066" s="39"/>
      <c r="F2066" s="39"/>
      <c r="G2066" s="39"/>
      <c r="H2066" s="39"/>
      <c r="I2066" s="39"/>
      <c r="J2066" s="39"/>
      <c r="K2066" s="39"/>
      <c r="L2066" s="39"/>
      <c r="M2066" s="39"/>
      <c r="N2066" s="39"/>
      <c r="O2066" s="39"/>
      <c r="P2066" s="39"/>
      <c r="Q2066" s="39"/>
      <c r="R2066" s="39"/>
      <c r="S2066" s="39"/>
      <c r="T2066" s="39"/>
      <c r="U2066" s="39"/>
      <c r="V2066" s="39"/>
      <c r="W2066" s="39"/>
      <c r="X2066" s="39"/>
      <c r="Y2066" s="39"/>
      <c r="Z2066" s="39"/>
      <c r="AA2066" s="39"/>
      <c r="AB2066" s="39"/>
      <c r="AC2066" s="39"/>
      <c r="AD2066" s="39"/>
      <c r="AE2066" s="39"/>
      <c r="AF2066" s="39"/>
      <c r="AG2066" s="39"/>
      <c r="AH2066" s="39"/>
      <c r="AI2066" s="39"/>
      <c r="AJ2066" s="39"/>
      <c r="AK2066" s="39"/>
      <c r="AL2066" s="39"/>
      <c r="AM2066" s="39"/>
    </row>
    <row r="2067" spans="1:39" outlineLevel="2">
      <c r="A2067" s="11">
        <f>ROW()</f>
        <v>2067</v>
      </c>
      <c r="C2067" s="6" t="s">
        <v>2</v>
      </c>
      <c r="D2067" s="39"/>
      <c r="E2067" s="39"/>
      <c r="F2067" s="39"/>
      <c r="G2067" s="39"/>
      <c r="H2067" s="39"/>
      <c r="I2067" s="39"/>
      <c r="J2067" s="39"/>
      <c r="K2067" s="39"/>
      <c r="L2067" s="39"/>
      <c r="M2067" s="39"/>
      <c r="N2067" s="39"/>
      <c r="O2067" s="39"/>
      <c r="P2067" s="39"/>
      <c r="Q2067" s="39"/>
      <c r="R2067" s="39"/>
      <c r="S2067" s="39"/>
      <c r="T2067" s="39"/>
      <c r="U2067" s="39"/>
      <c r="V2067" s="39"/>
      <c r="W2067" s="39"/>
      <c r="X2067" s="39"/>
      <c r="Y2067" s="9">
        <f t="shared" ref="Y2067:AH2067" si="5102">X2127</f>
        <v>0</v>
      </c>
      <c r="Z2067" s="9">
        <f t="shared" si="5102"/>
        <v>0</v>
      </c>
      <c r="AA2067" s="9">
        <f t="shared" si="5102"/>
        <v>0</v>
      </c>
      <c r="AB2067" s="9">
        <f t="shared" si="5102"/>
        <v>0</v>
      </c>
      <c r="AC2067" s="9">
        <f t="shared" si="5102"/>
        <v>0</v>
      </c>
      <c r="AD2067" s="9">
        <f t="shared" si="5102"/>
        <v>0</v>
      </c>
      <c r="AE2067" s="9">
        <f t="shared" si="5102"/>
        <v>0</v>
      </c>
      <c r="AF2067" s="9">
        <f t="shared" si="5102"/>
        <v>0</v>
      </c>
      <c r="AG2067" s="9">
        <f t="shared" si="5102"/>
        <v>0</v>
      </c>
      <c r="AH2067" s="9">
        <f t="shared" si="5102"/>
        <v>0</v>
      </c>
      <c r="AI2067" s="9">
        <f t="shared" ref="AI2067:AM2075" si="5103">AH2127</f>
        <v>0</v>
      </c>
      <c r="AJ2067" s="9">
        <f t="shared" si="5103"/>
        <v>0</v>
      </c>
      <c r="AK2067" s="9">
        <f t="shared" si="5103"/>
        <v>0</v>
      </c>
      <c r="AL2067" s="9">
        <f t="shared" si="5103"/>
        <v>0</v>
      </c>
      <c r="AM2067" s="9">
        <f t="shared" si="5103"/>
        <v>0</v>
      </c>
    </row>
    <row r="2068" spans="1:39" outlineLevel="2">
      <c r="A2068" s="11">
        <f>ROW()</f>
        <v>2068</v>
      </c>
      <c r="C2068" s="6" t="s">
        <v>3</v>
      </c>
      <c r="D2068" s="39"/>
      <c r="E2068" s="39"/>
      <c r="F2068" s="39"/>
      <c r="G2068" s="39"/>
      <c r="H2068" s="39"/>
      <c r="I2068" s="39"/>
      <c r="J2068" s="39"/>
      <c r="K2068" s="39"/>
      <c r="L2068" s="39"/>
      <c r="M2068" s="39"/>
      <c r="N2068" s="39"/>
      <c r="O2068" s="39"/>
      <c r="P2068" s="39"/>
      <c r="Q2068" s="39"/>
      <c r="R2068" s="39"/>
      <c r="S2068" s="39"/>
      <c r="T2068" s="39"/>
      <c r="U2068" s="39"/>
      <c r="V2068" s="39"/>
      <c r="W2068" s="39"/>
      <c r="X2068" s="39"/>
      <c r="Y2068" s="9">
        <f t="shared" ref="Y2068:AH2068" si="5104">X2128</f>
        <v>0</v>
      </c>
      <c r="Z2068" s="9">
        <f t="shared" si="5104"/>
        <v>2.4112783485000002</v>
      </c>
      <c r="AA2068" s="9">
        <f t="shared" si="5104"/>
        <v>2.2907144310750001</v>
      </c>
      <c r="AB2068" s="9">
        <f t="shared" si="5104"/>
        <v>2.1701505136499999</v>
      </c>
      <c r="AC2068" s="9">
        <f t="shared" si="5104"/>
        <v>2.0495865962249997</v>
      </c>
      <c r="AD2068" s="9">
        <f t="shared" si="5104"/>
        <v>1.9290226787999998</v>
      </c>
      <c r="AE2068" s="9">
        <f t="shared" si="5104"/>
        <v>1.8084587613749998</v>
      </c>
      <c r="AF2068" s="9">
        <f t="shared" si="5104"/>
        <v>1.6878948439499999</v>
      </c>
      <c r="AG2068" s="9">
        <f t="shared" si="5104"/>
        <v>1.5673309265249999</v>
      </c>
      <c r="AH2068" s="9">
        <f t="shared" si="5104"/>
        <v>1.4467670091</v>
      </c>
      <c r="AI2068" s="9">
        <f t="shared" si="5103"/>
        <v>1.3262030916750001</v>
      </c>
      <c r="AJ2068" s="9">
        <f t="shared" si="5103"/>
        <v>1.2056391742500001</v>
      </c>
      <c r="AK2068" s="9">
        <f t="shared" si="5103"/>
        <v>1.0850752568250002</v>
      </c>
      <c r="AL2068" s="9">
        <f t="shared" si="5103"/>
        <v>0.96451133940000011</v>
      </c>
      <c r="AM2068" s="9">
        <f t="shared" si="5103"/>
        <v>0.84394742197500006</v>
      </c>
    </row>
    <row r="2069" spans="1:39" outlineLevel="2">
      <c r="A2069" s="11">
        <f>ROW()</f>
        <v>2069</v>
      </c>
      <c r="C2069" s="6" t="s">
        <v>4</v>
      </c>
      <c r="D2069" s="39"/>
      <c r="E2069" s="39"/>
      <c r="F2069" s="39"/>
      <c r="G2069" s="39"/>
      <c r="H2069" s="39"/>
      <c r="I2069" s="39"/>
      <c r="J2069" s="39"/>
      <c r="K2069" s="39"/>
      <c r="L2069" s="39"/>
      <c r="M2069" s="39"/>
      <c r="N2069" s="39"/>
      <c r="O2069" s="39"/>
      <c r="P2069" s="39"/>
      <c r="Q2069" s="39"/>
      <c r="R2069" s="39"/>
      <c r="S2069" s="39"/>
      <c r="T2069" s="39"/>
      <c r="U2069" s="39"/>
      <c r="V2069" s="39"/>
      <c r="W2069" s="39"/>
      <c r="X2069" s="39"/>
      <c r="Y2069" s="9">
        <f t="shared" ref="Y2069:AH2069" si="5105">X2129</f>
        <v>0</v>
      </c>
      <c r="Z2069" s="9">
        <f t="shared" si="5105"/>
        <v>3.3113628224999987</v>
      </c>
      <c r="AA2069" s="9">
        <f t="shared" si="5105"/>
        <v>3.0906053009999988</v>
      </c>
      <c r="AB2069" s="9">
        <f t="shared" si="5105"/>
        <v>2.8698477794999988</v>
      </c>
      <c r="AC2069" s="9">
        <f t="shared" si="5105"/>
        <v>2.6490902579999989</v>
      </c>
      <c r="AD2069" s="9">
        <f t="shared" si="5105"/>
        <v>2.4283327364999989</v>
      </c>
      <c r="AE2069" s="9">
        <f t="shared" si="5105"/>
        <v>2.207575214999999</v>
      </c>
      <c r="AF2069" s="9">
        <f t="shared" si="5105"/>
        <v>1.986817693499999</v>
      </c>
      <c r="AG2069" s="9">
        <f t="shared" si="5105"/>
        <v>1.7660601719999991</v>
      </c>
      <c r="AH2069" s="9">
        <f t="shared" si="5105"/>
        <v>1.5453026504999992</v>
      </c>
      <c r="AI2069" s="9">
        <f t="shared" si="5103"/>
        <v>1.3245451289999992</v>
      </c>
      <c r="AJ2069" s="9">
        <f t="shared" si="5103"/>
        <v>1.1037876074999993</v>
      </c>
      <c r="AK2069" s="9">
        <f t="shared" si="5103"/>
        <v>0.88303008599999944</v>
      </c>
      <c r="AL2069" s="9">
        <f t="shared" si="5103"/>
        <v>0.66227256449999961</v>
      </c>
      <c r="AM2069" s="9">
        <f t="shared" si="5103"/>
        <v>0.44151504299999977</v>
      </c>
    </row>
    <row r="2070" spans="1:39" outlineLevel="2">
      <c r="A2070" s="11">
        <f>ROW()</f>
        <v>2070</v>
      </c>
      <c r="C2070" s="6" t="s">
        <v>5</v>
      </c>
      <c r="D2070" s="39"/>
      <c r="E2070" s="39"/>
      <c r="F2070" s="39"/>
      <c r="G2070" s="39"/>
      <c r="H2070" s="39"/>
      <c r="I2070" s="39"/>
      <c r="J2070" s="39"/>
      <c r="K2070" s="39"/>
      <c r="L2070" s="39"/>
      <c r="M2070" s="39"/>
      <c r="N2070" s="39"/>
      <c r="O2070" s="39"/>
      <c r="P2070" s="39"/>
      <c r="Q2070" s="39"/>
      <c r="R2070" s="39"/>
      <c r="S2070" s="39"/>
      <c r="T2070" s="39"/>
      <c r="U2070" s="39"/>
      <c r="V2070" s="39"/>
      <c r="W2070" s="39"/>
      <c r="X2070" s="39"/>
      <c r="Y2070" s="9">
        <f t="shared" ref="Y2070:AH2070" si="5106">X2130</f>
        <v>0</v>
      </c>
      <c r="Z2070" s="9">
        <f t="shared" si="5106"/>
        <v>2.2469138593749993</v>
      </c>
      <c r="AA2070" s="9">
        <f t="shared" si="5106"/>
        <v>2.1345681664062495</v>
      </c>
      <c r="AB2070" s="9">
        <f t="shared" si="5106"/>
        <v>2.0222224734374996</v>
      </c>
      <c r="AC2070" s="9">
        <f t="shared" si="5106"/>
        <v>1.9098767804687495</v>
      </c>
      <c r="AD2070" s="9">
        <f t="shared" si="5106"/>
        <v>1.7975310874999995</v>
      </c>
      <c r="AE2070" s="9">
        <f t="shared" si="5106"/>
        <v>1.6851853945312496</v>
      </c>
      <c r="AF2070" s="9">
        <f t="shared" si="5106"/>
        <v>1.5728397015624995</v>
      </c>
      <c r="AG2070" s="9">
        <f t="shared" si="5106"/>
        <v>1.4604940085937494</v>
      </c>
      <c r="AH2070" s="9">
        <f t="shared" si="5106"/>
        <v>1.3481483156249996</v>
      </c>
      <c r="AI2070" s="9">
        <f t="shared" si="5103"/>
        <v>1.2358026226562497</v>
      </c>
      <c r="AJ2070" s="9">
        <f t="shared" si="5103"/>
        <v>1.1234569296874997</v>
      </c>
      <c r="AK2070" s="9">
        <f t="shared" si="5103"/>
        <v>1.0111112367187496</v>
      </c>
      <c r="AL2070" s="9">
        <f t="shared" si="5103"/>
        <v>0.89876554374999962</v>
      </c>
      <c r="AM2070" s="9">
        <f t="shared" si="5103"/>
        <v>0.78641985078124965</v>
      </c>
    </row>
    <row r="2071" spans="1:39" outlineLevel="2">
      <c r="A2071" s="11">
        <f>ROW()</f>
        <v>2071</v>
      </c>
      <c r="C2071" s="6" t="s">
        <v>473</v>
      </c>
      <c r="D2071" s="39"/>
      <c r="E2071" s="39"/>
      <c r="F2071" s="39"/>
      <c r="G2071" s="39"/>
      <c r="H2071" s="39"/>
      <c r="I2071" s="39"/>
      <c r="J2071" s="39"/>
      <c r="K2071" s="39"/>
      <c r="L2071" s="39"/>
      <c r="M2071" s="39"/>
      <c r="N2071" s="39"/>
      <c r="O2071" s="39"/>
      <c r="P2071" s="39"/>
      <c r="Q2071" s="39"/>
      <c r="R2071" s="39"/>
      <c r="S2071" s="39"/>
      <c r="T2071" s="39"/>
      <c r="U2071" s="39"/>
      <c r="V2071" s="39"/>
      <c r="W2071" s="39"/>
      <c r="X2071" s="39"/>
      <c r="Y2071" s="9">
        <f t="shared" ref="Y2071:Y2073" si="5107">X2131</f>
        <v>0</v>
      </c>
      <c r="Z2071" s="9">
        <f t="shared" ref="Z2071:Z2073" si="5108">Y2131</f>
        <v>3.3065471699999995</v>
      </c>
      <c r="AA2071" s="9">
        <f t="shared" ref="AA2071:AA2073" si="5109">Z2131</f>
        <v>3.1412198114999996</v>
      </c>
      <c r="AB2071" s="9">
        <f t="shared" ref="AB2071:AB2073" si="5110">AA2131</f>
        <v>2.9758924529999997</v>
      </c>
      <c r="AC2071" s="9">
        <f t="shared" ref="AC2071:AC2073" si="5111">AB2131</f>
        <v>2.8105650944999998</v>
      </c>
      <c r="AD2071" s="9">
        <f t="shared" ref="AD2071:AD2073" si="5112">AC2131</f>
        <v>2.6452377359999999</v>
      </c>
      <c r="AE2071" s="9">
        <f t="shared" ref="AE2071:AE2073" si="5113">AD2131</f>
        <v>0</v>
      </c>
      <c r="AF2071" s="9">
        <f t="shared" ref="AF2071:AF2073" si="5114">AE2131</f>
        <v>0</v>
      </c>
      <c r="AG2071" s="9">
        <f t="shared" ref="AG2071:AH2073" si="5115">AF2131</f>
        <v>0</v>
      </c>
      <c r="AH2071" s="9">
        <f t="shared" si="5115"/>
        <v>0</v>
      </c>
      <c r="AI2071" s="9">
        <f t="shared" si="5103"/>
        <v>0</v>
      </c>
      <c r="AJ2071" s="9">
        <f t="shared" si="5103"/>
        <v>0</v>
      </c>
      <c r="AK2071" s="9">
        <f t="shared" si="5103"/>
        <v>0</v>
      </c>
      <c r="AL2071" s="9">
        <f t="shared" si="5103"/>
        <v>0</v>
      </c>
      <c r="AM2071" s="9">
        <f t="shared" si="5103"/>
        <v>0</v>
      </c>
    </row>
    <row r="2072" spans="1:39" outlineLevel="2">
      <c r="A2072" s="11">
        <f>ROW()</f>
        <v>2072</v>
      </c>
      <c r="C2072" s="6" t="s">
        <v>474</v>
      </c>
      <c r="D2072" s="39"/>
      <c r="E2072" s="39"/>
      <c r="F2072" s="39"/>
      <c r="G2072" s="39"/>
      <c r="H2072" s="39"/>
      <c r="I2072" s="39"/>
      <c r="J2072" s="39"/>
      <c r="K2072" s="39"/>
      <c r="L2072" s="39"/>
      <c r="M2072" s="39"/>
      <c r="N2072" s="39"/>
      <c r="O2072" s="39"/>
      <c r="P2072" s="39"/>
      <c r="Q2072" s="39"/>
      <c r="R2072" s="39"/>
      <c r="S2072" s="39"/>
      <c r="T2072" s="39"/>
      <c r="U2072" s="39"/>
      <c r="V2072" s="39"/>
      <c r="W2072" s="39"/>
      <c r="X2072" s="39"/>
      <c r="Y2072" s="9">
        <f t="shared" si="5107"/>
        <v>0</v>
      </c>
      <c r="Z2072" s="9">
        <f t="shared" si="5108"/>
        <v>0.83603079787499979</v>
      </c>
      <c r="AA2072" s="9">
        <f t="shared" si="5109"/>
        <v>0.79422925798124977</v>
      </c>
      <c r="AB2072" s="9">
        <f t="shared" si="5110"/>
        <v>0.75242771808749975</v>
      </c>
      <c r="AC2072" s="9">
        <f t="shared" si="5111"/>
        <v>0.71062617819374974</v>
      </c>
      <c r="AD2072" s="9">
        <f t="shared" si="5112"/>
        <v>0.66882463829999972</v>
      </c>
      <c r="AE2072" s="9">
        <f t="shared" si="5113"/>
        <v>0.6080223984545452</v>
      </c>
      <c r="AF2072" s="9">
        <f t="shared" si="5114"/>
        <v>0.54722015860909068</v>
      </c>
      <c r="AG2072" s="9">
        <f t="shared" si="5115"/>
        <v>0.48641791876363616</v>
      </c>
      <c r="AH2072" s="9">
        <f t="shared" si="5115"/>
        <v>0.42561567891818164</v>
      </c>
      <c r="AI2072" s="9">
        <f t="shared" si="5103"/>
        <v>0.36481343907272712</v>
      </c>
      <c r="AJ2072" s="9">
        <f t="shared" si="5103"/>
        <v>0.3040111992272726</v>
      </c>
      <c r="AK2072" s="9">
        <f t="shared" si="5103"/>
        <v>0.24320895938181808</v>
      </c>
      <c r="AL2072" s="9">
        <f t="shared" si="5103"/>
        <v>0.18240671953636356</v>
      </c>
      <c r="AM2072" s="9">
        <f t="shared" si="5103"/>
        <v>0.12160447969090904</v>
      </c>
    </row>
    <row r="2073" spans="1:39" outlineLevel="2">
      <c r="A2073" s="11">
        <f>ROW()</f>
        <v>2073</v>
      </c>
      <c r="C2073" s="6" t="s">
        <v>477</v>
      </c>
      <c r="D2073" s="39"/>
      <c r="E2073" s="39"/>
      <c r="F2073" s="39"/>
      <c r="G2073" s="39"/>
      <c r="H2073" s="39"/>
      <c r="I2073" s="39"/>
      <c r="J2073" s="39"/>
      <c r="K2073" s="39"/>
      <c r="L2073" s="39"/>
      <c r="M2073" s="39"/>
      <c r="N2073" s="39"/>
      <c r="O2073" s="39"/>
      <c r="P2073" s="39"/>
      <c r="Q2073" s="39"/>
      <c r="R2073" s="39"/>
      <c r="S2073" s="39"/>
      <c r="T2073" s="39"/>
      <c r="U2073" s="39"/>
      <c r="V2073" s="39"/>
      <c r="W2073" s="39"/>
      <c r="X2073" s="39"/>
      <c r="Y2073" s="9">
        <f t="shared" si="5107"/>
        <v>0</v>
      </c>
      <c r="Z2073" s="9">
        <f t="shared" si="5108"/>
        <v>5.2280085352499999</v>
      </c>
      <c r="AA2073" s="9">
        <f t="shared" si="5109"/>
        <v>4.9666081084874998</v>
      </c>
      <c r="AB2073" s="9">
        <f t="shared" si="5110"/>
        <v>4.7052076817249997</v>
      </c>
      <c r="AC2073" s="9">
        <f t="shared" si="5111"/>
        <v>4.4438072549624996</v>
      </c>
      <c r="AD2073" s="9">
        <f t="shared" si="5112"/>
        <v>4.1824068281999995</v>
      </c>
      <c r="AE2073" s="9">
        <f t="shared" si="5113"/>
        <v>3.4853390234999995</v>
      </c>
      <c r="AF2073" s="9">
        <f t="shared" si="5114"/>
        <v>2.7882712187999994</v>
      </c>
      <c r="AG2073" s="9">
        <f t="shared" si="5115"/>
        <v>2.0912034140999998</v>
      </c>
      <c r="AH2073" s="9">
        <f t="shared" si="5115"/>
        <v>1.3941356093999997</v>
      </c>
      <c r="AI2073" s="9">
        <f t="shared" si="5103"/>
        <v>0.69706780469999985</v>
      </c>
      <c r="AJ2073" s="9">
        <f t="shared" si="5103"/>
        <v>0</v>
      </c>
      <c r="AK2073" s="9">
        <f t="shared" si="5103"/>
        <v>0</v>
      </c>
      <c r="AL2073" s="9">
        <f t="shared" si="5103"/>
        <v>0</v>
      </c>
      <c r="AM2073" s="9">
        <f t="shared" si="5103"/>
        <v>0</v>
      </c>
    </row>
    <row r="2074" spans="1:39" outlineLevel="2">
      <c r="A2074" s="11">
        <f>ROW()</f>
        <v>2074</v>
      </c>
      <c r="C2074" s="6" t="s">
        <v>511</v>
      </c>
      <c r="D2074" s="39"/>
      <c r="E2074" s="39"/>
      <c r="F2074" s="39"/>
      <c r="G2074" s="39"/>
      <c r="H2074" s="39"/>
      <c r="I2074" s="39"/>
      <c r="J2074" s="39"/>
      <c r="K2074" s="39"/>
      <c r="L2074" s="39"/>
      <c r="M2074" s="39"/>
      <c r="N2074" s="39"/>
      <c r="O2074" s="39"/>
      <c r="P2074" s="39"/>
      <c r="Q2074" s="39"/>
      <c r="R2074" s="39"/>
      <c r="S2074" s="39"/>
      <c r="T2074" s="39"/>
      <c r="U2074" s="39"/>
      <c r="V2074" s="39"/>
      <c r="W2074" s="39"/>
      <c r="X2074" s="39"/>
      <c r="Y2074" s="9">
        <f t="shared" ref="Y2074" si="5116">X2134</f>
        <v>0</v>
      </c>
      <c r="Z2074" s="9">
        <f t="shared" ref="Z2074" si="5117">Y2134</f>
        <v>1.9637000000000002E-2</v>
      </c>
      <c r="AA2074" s="9">
        <f t="shared" ref="AA2074" si="5118">Z2134</f>
        <v>1.8655150000000002E-2</v>
      </c>
      <c r="AB2074" s="9">
        <f t="shared" ref="AB2074" si="5119">AA2134</f>
        <v>1.7673300000000003E-2</v>
      </c>
      <c r="AC2074" s="9">
        <f t="shared" ref="AC2074" si="5120">AB2134</f>
        <v>1.6691450000000004E-2</v>
      </c>
      <c r="AD2074" s="9">
        <f t="shared" ref="AD2074" si="5121">AC2134</f>
        <v>1.5709600000000004E-2</v>
      </c>
      <c r="AE2074" s="9">
        <f t="shared" ref="AE2074" si="5122">AD2134</f>
        <v>1.4727750000000005E-2</v>
      </c>
      <c r="AF2074" s="9">
        <f t="shared" ref="AF2074" si="5123">AE2134</f>
        <v>1.3745900000000005E-2</v>
      </c>
      <c r="AG2074" s="9">
        <f t="shared" ref="AG2074:AH2074" si="5124">AF2134</f>
        <v>1.2764050000000004E-2</v>
      </c>
      <c r="AH2074" s="9">
        <f t="shared" si="5124"/>
        <v>1.1782200000000003E-2</v>
      </c>
      <c r="AI2074" s="9">
        <f t="shared" si="5103"/>
        <v>1.0800350000000004E-2</v>
      </c>
      <c r="AJ2074" s="9">
        <f t="shared" si="5103"/>
        <v>9.8185000000000043E-3</v>
      </c>
      <c r="AK2074" s="9">
        <f t="shared" si="5103"/>
        <v>8.8366500000000032E-3</v>
      </c>
      <c r="AL2074" s="9">
        <f t="shared" si="5103"/>
        <v>7.8548000000000021E-3</v>
      </c>
      <c r="AM2074" s="9">
        <f t="shared" si="5103"/>
        <v>6.8729500000000018E-3</v>
      </c>
    </row>
    <row r="2075" spans="1:39" outlineLevel="2">
      <c r="A2075" s="11">
        <f>ROW()</f>
        <v>2075</v>
      </c>
      <c r="C2075" s="6" t="s">
        <v>655</v>
      </c>
      <c r="D2075" s="39"/>
      <c r="E2075" s="39"/>
      <c r="F2075" s="39"/>
      <c r="G2075" s="39"/>
      <c r="H2075" s="39"/>
      <c r="I2075" s="39"/>
      <c r="J2075" s="39"/>
      <c r="K2075" s="39"/>
      <c r="L2075" s="39"/>
      <c r="M2075" s="39"/>
      <c r="N2075" s="39"/>
      <c r="O2075" s="39"/>
      <c r="P2075" s="39"/>
      <c r="Q2075" s="39"/>
      <c r="R2075" s="39"/>
      <c r="S2075" s="39"/>
      <c r="T2075" s="39"/>
      <c r="U2075" s="39"/>
      <c r="V2075" s="39"/>
      <c r="W2075" s="39"/>
      <c r="X2075" s="39"/>
      <c r="Y2075" s="9">
        <f t="shared" ref="Y2075" si="5125">X2135</f>
        <v>0</v>
      </c>
      <c r="Z2075" s="9">
        <f t="shared" ref="Z2075" si="5126">Y2135</f>
        <v>0</v>
      </c>
      <c r="AA2075" s="9">
        <f t="shared" ref="AA2075" si="5127">Z2135</f>
        <v>0</v>
      </c>
      <c r="AB2075" s="9">
        <f t="shared" ref="AB2075" si="5128">AA2135</f>
        <v>0</v>
      </c>
      <c r="AC2075" s="9">
        <f t="shared" ref="AC2075" si="5129">AB2135</f>
        <v>0</v>
      </c>
      <c r="AD2075" s="9">
        <f t="shared" ref="AD2075" si="5130">AC2135</f>
        <v>0</v>
      </c>
      <c r="AE2075" s="9">
        <f t="shared" ref="AE2075" si="5131">AD2135</f>
        <v>0</v>
      </c>
      <c r="AF2075" s="9">
        <f t="shared" ref="AF2075" si="5132">AE2135</f>
        <v>0</v>
      </c>
      <c r="AG2075" s="9">
        <f t="shared" ref="AG2075:AH2075" si="5133">AF2135</f>
        <v>0</v>
      </c>
      <c r="AH2075" s="9">
        <f t="shared" si="5133"/>
        <v>0</v>
      </c>
      <c r="AI2075" s="9">
        <f t="shared" si="5103"/>
        <v>0</v>
      </c>
      <c r="AJ2075" s="9">
        <f t="shared" si="5103"/>
        <v>0</v>
      </c>
      <c r="AK2075" s="9">
        <f t="shared" si="5103"/>
        <v>0</v>
      </c>
      <c r="AL2075" s="9">
        <f t="shared" si="5103"/>
        <v>0</v>
      </c>
      <c r="AM2075" s="9">
        <f t="shared" si="5103"/>
        <v>0</v>
      </c>
    </row>
    <row r="2076" spans="1:39" outlineLevel="2">
      <c r="A2076" s="11">
        <f>ROW()</f>
        <v>2076</v>
      </c>
      <c r="C2076" s="6" t="s">
        <v>656</v>
      </c>
      <c r="D2076" s="39"/>
      <c r="E2076" s="39"/>
      <c r="F2076" s="39"/>
      <c r="G2076" s="39"/>
      <c r="H2076" s="39"/>
      <c r="I2076" s="39"/>
      <c r="J2076" s="39"/>
      <c r="K2076" s="39"/>
      <c r="L2076" s="39"/>
      <c r="M2076" s="39"/>
      <c r="N2076" s="39"/>
      <c r="O2076" s="39"/>
      <c r="P2076" s="39"/>
      <c r="Q2076" s="39"/>
      <c r="R2076" s="39"/>
      <c r="S2076" s="39"/>
      <c r="T2076" s="39"/>
      <c r="U2076" s="39"/>
      <c r="V2076" s="39"/>
      <c r="W2076" s="39"/>
      <c r="X2076" s="3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</row>
    <row r="2077" spans="1:39" outlineLevel="2">
      <c r="A2077" s="11">
        <f>ROW()</f>
        <v>2077</v>
      </c>
      <c r="C2077" s="6" t="s">
        <v>667</v>
      </c>
      <c r="D2077" s="39"/>
      <c r="E2077" s="39"/>
      <c r="F2077" s="39"/>
      <c r="G2077" s="39"/>
      <c r="H2077" s="39"/>
      <c r="I2077" s="39"/>
      <c r="J2077" s="39"/>
      <c r="K2077" s="39"/>
      <c r="L2077" s="39"/>
      <c r="M2077" s="39"/>
      <c r="N2077" s="39"/>
      <c r="O2077" s="39"/>
      <c r="P2077" s="39"/>
      <c r="Q2077" s="39"/>
      <c r="R2077" s="39"/>
      <c r="S2077" s="39"/>
      <c r="T2077" s="39"/>
      <c r="U2077" s="39"/>
      <c r="V2077" s="39"/>
      <c r="W2077" s="39"/>
      <c r="X2077" s="3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</row>
    <row r="2078" spans="1:39" outlineLevel="2">
      <c r="A2078" s="11">
        <f>ROW()</f>
        <v>2078</v>
      </c>
      <c r="C2078" s="6" t="s">
        <v>212</v>
      </c>
      <c r="D2078" s="39"/>
      <c r="E2078" s="39"/>
      <c r="F2078" s="39"/>
      <c r="G2078" s="39"/>
      <c r="H2078" s="39"/>
      <c r="I2078" s="39"/>
      <c r="J2078" s="39"/>
      <c r="K2078" s="39"/>
      <c r="L2078" s="39"/>
      <c r="M2078" s="39"/>
      <c r="N2078" s="39"/>
      <c r="O2078" s="39"/>
      <c r="P2078" s="39"/>
      <c r="Q2078" s="39"/>
      <c r="R2078" s="39"/>
      <c r="S2078" s="39"/>
      <c r="T2078" s="39"/>
      <c r="U2078" s="39"/>
      <c r="V2078" s="39"/>
      <c r="W2078" s="39"/>
      <c r="X2078" s="39"/>
      <c r="Y2078" s="9">
        <f t="shared" ref="Y2078:AC2078" si="5134">X2138</f>
        <v>0</v>
      </c>
      <c r="Z2078" s="9">
        <f t="shared" si="5134"/>
        <v>0</v>
      </c>
      <c r="AA2078" s="9">
        <f t="shared" si="5134"/>
        <v>0</v>
      </c>
      <c r="AB2078" s="9">
        <f t="shared" si="5134"/>
        <v>0</v>
      </c>
      <c r="AC2078" s="9">
        <f t="shared" si="5134"/>
        <v>0</v>
      </c>
      <c r="AD2078" s="9">
        <f t="shared" ref="AD2078:AD2079" si="5135">AC2138</f>
        <v>0</v>
      </c>
      <c r="AE2078" s="9">
        <f t="shared" ref="AE2078:AE2079" si="5136">AD2138</f>
        <v>0</v>
      </c>
      <c r="AF2078" s="9">
        <f t="shared" ref="AF2078:AF2079" si="5137">AE2138</f>
        <v>0</v>
      </c>
      <c r="AG2078" s="9">
        <f t="shared" ref="AG2078:AH2079" si="5138">AF2138</f>
        <v>0</v>
      </c>
      <c r="AH2078" s="9">
        <f t="shared" si="5138"/>
        <v>0</v>
      </c>
      <c r="AI2078" s="9">
        <f t="shared" ref="AI2078:AI2079" si="5139">AH2138</f>
        <v>0</v>
      </c>
      <c r="AJ2078" s="9">
        <f t="shared" ref="AJ2078:AJ2079" si="5140">AI2138</f>
        <v>0</v>
      </c>
      <c r="AK2078" s="9">
        <f t="shared" ref="AK2078:AK2079" si="5141">AJ2138</f>
        <v>0</v>
      </c>
      <c r="AL2078" s="9">
        <f t="shared" ref="AL2078:AL2079" si="5142">AK2138</f>
        <v>0</v>
      </c>
      <c r="AM2078" s="9">
        <f t="shared" ref="AM2078:AM2079" si="5143">AL2138</f>
        <v>0</v>
      </c>
    </row>
    <row r="2079" spans="1:39" outlineLevel="2">
      <c r="A2079" s="11">
        <f>ROW()</f>
        <v>2079</v>
      </c>
      <c r="C2079" s="30" t="s">
        <v>362</v>
      </c>
      <c r="D2079" s="90"/>
      <c r="E2079" s="90"/>
      <c r="F2079" s="90"/>
      <c r="G2079" s="90"/>
      <c r="H2079" s="90"/>
      <c r="I2079" s="90"/>
      <c r="J2079" s="90"/>
      <c r="K2079" s="90"/>
      <c r="L2079" s="90"/>
      <c r="M2079" s="90"/>
      <c r="N2079" s="90"/>
      <c r="O2079" s="90"/>
      <c r="P2079" s="90"/>
      <c r="Q2079" s="90"/>
      <c r="R2079" s="90"/>
      <c r="S2079" s="90"/>
      <c r="T2079" s="90"/>
      <c r="U2079" s="90"/>
      <c r="V2079" s="90"/>
      <c r="W2079" s="90"/>
      <c r="X2079" s="90"/>
      <c r="Y2079" s="15">
        <f t="shared" ref="Y2079" si="5144">X2139</f>
        <v>0</v>
      </c>
      <c r="Z2079" s="15">
        <f t="shared" ref="Z2079" si="5145">Y2139</f>
        <v>0</v>
      </c>
      <c r="AA2079" s="15">
        <f t="shared" ref="AA2079" si="5146">Z2139</f>
        <v>0</v>
      </c>
      <c r="AB2079" s="15">
        <f t="shared" ref="AB2079" si="5147">AA2139</f>
        <v>0</v>
      </c>
      <c r="AC2079" s="15">
        <f t="shared" ref="AC2079" si="5148">AB2139</f>
        <v>0</v>
      </c>
      <c r="AD2079" s="15">
        <f t="shared" si="5135"/>
        <v>0</v>
      </c>
      <c r="AE2079" s="15">
        <f t="shared" si="5136"/>
        <v>0</v>
      </c>
      <c r="AF2079" s="15">
        <f t="shared" si="5137"/>
        <v>0</v>
      </c>
      <c r="AG2079" s="15">
        <f t="shared" si="5138"/>
        <v>0</v>
      </c>
      <c r="AH2079" s="15">
        <f t="shared" si="5138"/>
        <v>0</v>
      </c>
      <c r="AI2079" s="15">
        <f t="shared" si="5139"/>
        <v>0</v>
      </c>
      <c r="AJ2079" s="15">
        <f t="shared" si="5140"/>
        <v>0</v>
      </c>
      <c r="AK2079" s="15">
        <f t="shared" si="5141"/>
        <v>0</v>
      </c>
      <c r="AL2079" s="15">
        <f t="shared" si="5142"/>
        <v>0</v>
      </c>
      <c r="AM2079" s="15">
        <f t="shared" si="5143"/>
        <v>0</v>
      </c>
    </row>
    <row r="2080" spans="1:39" outlineLevel="2">
      <c r="A2080" s="11">
        <f>ROW()</f>
        <v>2080</v>
      </c>
      <c r="C2080" s="6" t="s">
        <v>1</v>
      </c>
      <c r="D2080" s="39"/>
      <c r="E2080" s="39"/>
      <c r="F2080" s="39"/>
      <c r="G2080" s="39"/>
      <c r="H2080" s="39"/>
      <c r="I2080" s="39"/>
      <c r="J2080" s="39"/>
      <c r="K2080" s="39"/>
      <c r="L2080" s="39"/>
      <c r="M2080" s="39"/>
      <c r="N2080" s="39"/>
      <c r="O2080" s="39"/>
      <c r="P2080" s="39"/>
      <c r="Q2080" s="39"/>
      <c r="R2080" s="39"/>
      <c r="S2080" s="39"/>
      <c r="T2080" s="39"/>
      <c r="U2080" s="39"/>
      <c r="V2080" s="39"/>
      <c r="W2080" s="39"/>
      <c r="X2080" s="39"/>
      <c r="Y2080" s="9">
        <f t="shared" ref="Y2080" si="5149">SUM(Y2067:Y2079)</f>
        <v>0</v>
      </c>
      <c r="Z2080" s="9">
        <f t="shared" ref="Z2080" si="5150">SUM(Z2067:Z2079)</f>
        <v>17.359778533499995</v>
      </c>
      <c r="AA2080" s="9">
        <f t="shared" ref="AA2080" si="5151">SUM(AA2067:AA2079)</f>
        <v>16.43660022645</v>
      </c>
      <c r="AB2080" s="9">
        <f t="shared" ref="AB2080" si="5152">SUM(AB2067:AB2079)</f>
        <v>15.513421919399999</v>
      </c>
      <c r="AC2080" s="9">
        <f t="shared" ref="AC2080" si="5153">SUM(AC2067:AC2079)</f>
        <v>14.590243612349997</v>
      </c>
      <c r="AD2080" s="9">
        <f t="shared" ref="AD2080" si="5154">SUM(AD2067:AD2079)</f>
        <v>13.667065305299998</v>
      </c>
      <c r="AE2080" s="9">
        <f t="shared" ref="AE2080:AM2080" si="5155">SUM(AE2067:AE2079)</f>
        <v>9.8093085428607925</v>
      </c>
      <c r="AF2080" s="9">
        <f t="shared" si="5155"/>
        <v>8.5967895164215875</v>
      </c>
      <c r="AG2080" s="9">
        <f t="shared" si="5155"/>
        <v>7.3842704899823852</v>
      </c>
      <c r="AH2080" s="9">
        <f t="shared" ref="AH2080" si="5156">SUM(AH2067:AH2079)</f>
        <v>6.1717514635431803</v>
      </c>
      <c r="AI2080" s="9">
        <f t="shared" si="5155"/>
        <v>4.9592324371039762</v>
      </c>
      <c r="AJ2080" s="9">
        <f t="shared" si="5155"/>
        <v>3.7467134106647713</v>
      </c>
      <c r="AK2080" s="9">
        <f t="shared" si="5155"/>
        <v>3.2312621889255673</v>
      </c>
      <c r="AL2080" s="9">
        <f t="shared" si="5155"/>
        <v>2.7158109671863633</v>
      </c>
      <c r="AM2080" s="9">
        <f t="shared" si="5155"/>
        <v>2.200359745447158</v>
      </c>
    </row>
    <row r="2081" spans="1:39" outlineLevel="2">
      <c r="A2081" s="11">
        <f>ROW()</f>
        <v>2081</v>
      </c>
      <c r="B2081" s="343" t="s">
        <v>31</v>
      </c>
      <c r="D2081" s="39"/>
      <c r="E2081" s="39"/>
      <c r="F2081" s="39"/>
      <c r="G2081" s="39"/>
      <c r="H2081" s="39"/>
      <c r="I2081" s="39"/>
      <c r="J2081" s="39"/>
      <c r="K2081" s="39"/>
      <c r="L2081" s="39"/>
      <c r="M2081" s="39"/>
      <c r="N2081" s="39"/>
      <c r="O2081" s="39"/>
      <c r="P2081" s="39"/>
      <c r="Q2081" s="39"/>
      <c r="R2081" s="39"/>
      <c r="S2081" s="39"/>
      <c r="T2081" s="39"/>
      <c r="U2081" s="39"/>
      <c r="V2081" s="39"/>
      <c r="W2081" s="39"/>
      <c r="X2081" s="39"/>
      <c r="Y2081" s="39"/>
      <c r="Z2081" s="39"/>
      <c r="AA2081" s="39"/>
      <c r="AB2081" s="39"/>
      <c r="AC2081" s="39"/>
      <c r="AD2081" s="39"/>
      <c r="AE2081" s="39"/>
      <c r="AF2081" s="39"/>
      <c r="AG2081" s="39"/>
      <c r="AH2081" s="39"/>
      <c r="AI2081" s="39"/>
      <c r="AJ2081" s="39"/>
      <c r="AK2081" s="39"/>
      <c r="AL2081" s="39"/>
      <c r="AM2081" s="39"/>
    </row>
    <row r="2082" spans="1:39" outlineLevel="2">
      <c r="A2082" s="11">
        <f>ROW()</f>
        <v>2082</v>
      </c>
      <c r="C2082" s="6" t="s">
        <v>2</v>
      </c>
      <c r="D2082" s="39"/>
      <c r="E2082" s="39"/>
      <c r="F2082" s="39"/>
      <c r="G2082" s="39"/>
      <c r="H2082" s="39"/>
      <c r="I2082" s="39"/>
      <c r="J2082" s="39"/>
      <c r="K2082" s="39"/>
      <c r="L2082" s="39"/>
      <c r="M2082" s="39"/>
      <c r="N2082" s="39"/>
      <c r="O2082" s="39"/>
      <c r="P2082" s="39"/>
      <c r="Q2082" s="39"/>
      <c r="R2082" s="39"/>
      <c r="S2082" s="39"/>
      <c r="T2082" s="39"/>
      <c r="U2082" s="39"/>
      <c r="V2082" s="39"/>
      <c r="W2082" s="39"/>
      <c r="X2082" s="39"/>
      <c r="Y2082" s="9">
        <f>Y$262</f>
        <v>0</v>
      </c>
      <c r="Z2082" s="39"/>
      <c r="AA2082" s="39"/>
      <c r="AB2082" s="39"/>
      <c r="AC2082" s="39"/>
      <c r="AD2082" s="39"/>
      <c r="AE2082" s="39"/>
      <c r="AF2082" s="39"/>
      <c r="AG2082" s="39"/>
      <c r="AH2082" s="39"/>
      <c r="AI2082" s="39"/>
      <c r="AJ2082" s="39"/>
      <c r="AK2082" s="39"/>
      <c r="AL2082" s="39"/>
      <c r="AM2082" s="39"/>
    </row>
    <row r="2083" spans="1:39" outlineLevel="2">
      <c r="A2083" s="11">
        <f>ROW()</f>
        <v>2083</v>
      </c>
      <c r="C2083" s="6" t="s">
        <v>3</v>
      </c>
      <c r="D2083" s="39"/>
      <c r="E2083" s="39"/>
      <c r="F2083" s="39"/>
      <c r="G2083" s="39"/>
      <c r="H2083" s="39"/>
      <c r="I2083" s="39"/>
      <c r="J2083" s="39"/>
      <c r="K2083" s="39"/>
      <c r="L2083" s="39"/>
      <c r="M2083" s="39"/>
      <c r="N2083" s="39"/>
      <c r="O2083" s="39"/>
      <c r="P2083" s="39"/>
      <c r="Q2083" s="39"/>
      <c r="R2083" s="39"/>
      <c r="S2083" s="39"/>
      <c r="T2083" s="39"/>
      <c r="U2083" s="39"/>
      <c r="V2083" s="39"/>
      <c r="W2083" s="39"/>
      <c r="X2083" s="39"/>
      <c r="Y2083" s="9">
        <f>Y$263</f>
        <v>2.4112783485000002</v>
      </c>
      <c r="Z2083" s="39"/>
      <c r="AA2083" s="39"/>
      <c r="AB2083" s="39"/>
      <c r="AC2083" s="39"/>
      <c r="AD2083" s="39"/>
      <c r="AE2083" s="39"/>
      <c r="AF2083" s="39"/>
      <c r="AG2083" s="39"/>
      <c r="AH2083" s="39"/>
      <c r="AI2083" s="39"/>
      <c r="AJ2083" s="39"/>
      <c r="AK2083" s="39"/>
      <c r="AL2083" s="39"/>
      <c r="AM2083" s="39"/>
    </row>
    <row r="2084" spans="1:39" outlineLevel="2">
      <c r="A2084" s="11">
        <f>ROW()</f>
        <v>2084</v>
      </c>
      <c r="C2084" s="6" t="s">
        <v>4</v>
      </c>
      <c r="D2084" s="39"/>
      <c r="E2084" s="39"/>
      <c r="F2084" s="39"/>
      <c r="G2084" s="39"/>
      <c r="H2084" s="39"/>
      <c r="I2084" s="39"/>
      <c r="J2084" s="39"/>
      <c r="K2084" s="39"/>
      <c r="L2084" s="39"/>
      <c r="M2084" s="39"/>
      <c r="N2084" s="39"/>
      <c r="O2084" s="39"/>
      <c r="P2084" s="39"/>
      <c r="Q2084" s="39"/>
      <c r="R2084" s="39"/>
      <c r="S2084" s="39"/>
      <c r="T2084" s="39"/>
      <c r="U2084" s="39"/>
      <c r="V2084" s="39"/>
      <c r="W2084" s="39"/>
      <c r="X2084" s="39"/>
      <c r="Y2084" s="9">
        <f>Y$264</f>
        <v>3.3113628224999987</v>
      </c>
      <c r="Z2084" s="39"/>
      <c r="AA2084" s="39"/>
      <c r="AB2084" s="39"/>
      <c r="AC2084" s="39"/>
      <c r="AD2084" s="39"/>
      <c r="AE2084" s="39"/>
      <c r="AF2084" s="39"/>
      <c r="AG2084" s="39"/>
      <c r="AH2084" s="39"/>
      <c r="AI2084" s="39"/>
      <c r="AJ2084" s="39"/>
      <c r="AK2084" s="39"/>
      <c r="AL2084" s="39"/>
      <c r="AM2084" s="39"/>
    </row>
    <row r="2085" spans="1:39" outlineLevel="2">
      <c r="A2085" s="11">
        <f>ROW()</f>
        <v>2085</v>
      </c>
      <c r="C2085" s="6" t="s">
        <v>5</v>
      </c>
      <c r="D2085" s="39"/>
      <c r="E2085" s="39"/>
      <c r="F2085" s="39"/>
      <c r="G2085" s="39"/>
      <c r="H2085" s="39"/>
      <c r="I2085" s="39"/>
      <c r="J2085" s="39"/>
      <c r="K2085" s="39"/>
      <c r="L2085" s="39"/>
      <c r="M2085" s="39"/>
      <c r="N2085" s="39"/>
      <c r="O2085" s="39"/>
      <c r="P2085" s="39"/>
      <c r="Q2085" s="39"/>
      <c r="R2085" s="39"/>
      <c r="S2085" s="39"/>
      <c r="T2085" s="39"/>
      <c r="U2085" s="39"/>
      <c r="V2085" s="39"/>
      <c r="W2085" s="39"/>
      <c r="X2085" s="39"/>
      <c r="Y2085" s="9">
        <f>Y$265</f>
        <v>2.2469138593749993</v>
      </c>
      <c r="Z2085" s="39"/>
      <c r="AA2085" s="39"/>
      <c r="AB2085" s="39"/>
      <c r="AC2085" s="39"/>
      <c r="AD2085" s="39"/>
      <c r="AE2085" s="39"/>
      <c r="AF2085" s="39"/>
      <c r="AG2085" s="39"/>
      <c r="AH2085" s="39"/>
      <c r="AI2085" s="39"/>
      <c r="AJ2085" s="39"/>
      <c r="AK2085" s="39"/>
      <c r="AL2085" s="39"/>
      <c r="AM2085" s="39"/>
    </row>
    <row r="2086" spans="1:39" outlineLevel="2">
      <c r="A2086" s="11">
        <f>ROW()</f>
        <v>2086</v>
      </c>
      <c r="C2086" s="6" t="s">
        <v>473</v>
      </c>
      <c r="D2086" s="39"/>
      <c r="E2086" s="39"/>
      <c r="F2086" s="39"/>
      <c r="G2086" s="39"/>
      <c r="H2086" s="39"/>
      <c r="I2086" s="39"/>
      <c r="J2086" s="39"/>
      <c r="K2086" s="39"/>
      <c r="L2086" s="39"/>
      <c r="M2086" s="39"/>
      <c r="N2086" s="39"/>
      <c r="O2086" s="39"/>
      <c r="P2086" s="39"/>
      <c r="Q2086" s="39"/>
      <c r="R2086" s="39"/>
      <c r="S2086" s="39"/>
      <c r="T2086" s="39"/>
      <c r="U2086" s="39"/>
      <c r="V2086" s="39"/>
      <c r="W2086" s="39"/>
      <c r="X2086" s="39"/>
      <c r="Y2086" s="9">
        <f>Y$266</f>
        <v>3.3065471699999995</v>
      </c>
      <c r="Z2086" s="39"/>
      <c r="AA2086" s="39"/>
      <c r="AB2086" s="39"/>
      <c r="AC2086" s="39"/>
      <c r="AD2086" s="39"/>
      <c r="AE2086" s="39"/>
      <c r="AF2086" s="39"/>
      <c r="AG2086" s="39"/>
      <c r="AH2086" s="39"/>
      <c r="AI2086" s="39"/>
      <c r="AJ2086" s="39"/>
      <c r="AK2086" s="39"/>
      <c r="AL2086" s="39"/>
      <c r="AM2086" s="39"/>
    </row>
    <row r="2087" spans="1:39" outlineLevel="2">
      <c r="A2087" s="11">
        <f>ROW()</f>
        <v>2087</v>
      </c>
      <c r="C2087" s="6" t="s">
        <v>474</v>
      </c>
      <c r="D2087" s="39"/>
      <c r="E2087" s="39"/>
      <c r="F2087" s="39"/>
      <c r="G2087" s="39"/>
      <c r="H2087" s="39"/>
      <c r="I2087" s="39"/>
      <c r="J2087" s="39"/>
      <c r="K2087" s="39"/>
      <c r="L2087" s="39"/>
      <c r="M2087" s="39"/>
      <c r="N2087" s="39"/>
      <c r="O2087" s="39"/>
      <c r="P2087" s="39"/>
      <c r="Q2087" s="39"/>
      <c r="R2087" s="39"/>
      <c r="S2087" s="39"/>
      <c r="T2087" s="39"/>
      <c r="U2087" s="39"/>
      <c r="V2087" s="39"/>
      <c r="W2087" s="39"/>
      <c r="X2087" s="39"/>
      <c r="Y2087" s="9">
        <f>Y$267</f>
        <v>0.83603079787499979</v>
      </c>
      <c r="Z2087" s="39"/>
      <c r="AA2087" s="39"/>
      <c r="AB2087" s="39"/>
      <c r="AC2087" s="39"/>
      <c r="AD2087" s="39"/>
      <c r="AE2087" s="39"/>
      <c r="AF2087" s="39"/>
      <c r="AG2087" s="39"/>
      <c r="AH2087" s="39"/>
      <c r="AI2087" s="39"/>
      <c r="AJ2087" s="39"/>
      <c r="AK2087" s="39"/>
      <c r="AL2087" s="39"/>
      <c r="AM2087" s="39"/>
    </row>
    <row r="2088" spans="1:39" outlineLevel="2">
      <c r="A2088" s="11">
        <f>ROW()</f>
        <v>2088</v>
      </c>
      <c r="C2088" s="6" t="s">
        <v>477</v>
      </c>
      <c r="D2088" s="39"/>
      <c r="E2088" s="39"/>
      <c r="F2088" s="39"/>
      <c r="G2088" s="39"/>
      <c r="H2088" s="39"/>
      <c r="I2088" s="39"/>
      <c r="J2088" s="39"/>
      <c r="K2088" s="39"/>
      <c r="L2088" s="39"/>
      <c r="M2088" s="39"/>
      <c r="N2088" s="39"/>
      <c r="O2088" s="39"/>
      <c r="P2088" s="39"/>
      <c r="Q2088" s="39"/>
      <c r="R2088" s="39"/>
      <c r="S2088" s="39"/>
      <c r="T2088" s="39"/>
      <c r="U2088" s="39"/>
      <c r="V2088" s="39"/>
      <c r="W2088" s="39"/>
      <c r="X2088" s="39"/>
      <c r="Y2088" s="9">
        <f>Y$268</f>
        <v>5.2280085352499999</v>
      </c>
      <c r="Z2088" s="39"/>
      <c r="AA2088" s="39"/>
      <c r="AB2088" s="39"/>
      <c r="AC2088" s="39"/>
      <c r="AD2088" s="39"/>
      <c r="AE2088" s="39"/>
      <c r="AF2088" s="39"/>
      <c r="AG2088" s="39"/>
      <c r="AH2088" s="39"/>
      <c r="AI2088" s="39"/>
      <c r="AJ2088" s="39"/>
      <c r="AK2088" s="39"/>
      <c r="AL2088" s="39"/>
      <c r="AM2088" s="39"/>
    </row>
    <row r="2089" spans="1:39" outlineLevel="2">
      <c r="A2089" s="11">
        <f>ROW()</f>
        <v>2089</v>
      </c>
      <c r="C2089" s="6" t="s">
        <v>511</v>
      </c>
      <c r="D2089" s="39"/>
      <c r="E2089" s="39"/>
      <c r="F2089" s="39"/>
      <c r="G2089" s="39"/>
      <c r="H2089" s="39"/>
      <c r="I2089" s="39"/>
      <c r="J2089" s="39"/>
      <c r="K2089" s="39"/>
      <c r="L2089" s="39"/>
      <c r="M2089" s="39"/>
      <c r="N2089" s="39"/>
      <c r="O2089" s="39"/>
      <c r="P2089" s="39"/>
      <c r="Q2089" s="39"/>
      <c r="R2089" s="39"/>
      <c r="S2089" s="39"/>
      <c r="T2089" s="39"/>
      <c r="U2089" s="39"/>
      <c r="V2089" s="39"/>
      <c r="W2089" s="39"/>
      <c r="X2089" s="39"/>
      <c r="Y2089" s="9">
        <f>Y$269</f>
        <v>1.9637000000000002E-2</v>
      </c>
      <c r="Z2089" s="39"/>
      <c r="AA2089" s="39"/>
      <c r="AB2089" s="39"/>
      <c r="AC2089" s="39"/>
      <c r="AD2089" s="39"/>
      <c r="AE2089" s="39"/>
      <c r="AF2089" s="39"/>
      <c r="AG2089" s="39"/>
      <c r="AH2089" s="39"/>
      <c r="AI2089" s="39"/>
      <c r="AJ2089" s="39"/>
      <c r="AK2089" s="39"/>
      <c r="AL2089" s="39"/>
      <c r="AM2089" s="39"/>
    </row>
    <row r="2090" spans="1:39" outlineLevel="2">
      <c r="A2090" s="11">
        <f>ROW()</f>
        <v>2090</v>
      </c>
      <c r="C2090" s="6" t="s">
        <v>655</v>
      </c>
      <c r="D2090" s="39"/>
      <c r="E2090" s="39"/>
      <c r="F2090" s="39"/>
      <c r="G2090" s="39"/>
      <c r="H2090" s="39"/>
      <c r="I2090" s="39"/>
      <c r="J2090" s="39"/>
      <c r="K2090" s="39"/>
      <c r="L2090" s="39"/>
      <c r="M2090" s="39"/>
      <c r="N2090" s="39"/>
      <c r="O2090" s="39"/>
      <c r="P2090" s="39"/>
      <c r="Q2090" s="39"/>
      <c r="R2090" s="39"/>
      <c r="S2090" s="39"/>
      <c r="T2090" s="39"/>
      <c r="U2090" s="39"/>
      <c r="V2090" s="39"/>
      <c r="W2090" s="39"/>
      <c r="X2090" s="39"/>
      <c r="Y2090" s="9">
        <f>Y$270</f>
        <v>0</v>
      </c>
      <c r="Z2090" s="39"/>
      <c r="AA2090" s="39"/>
      <c r="AB2090" s="39"/>
      <c r="AC2090" s="39"/>
      <c r="AD2090" s="39"/>
      <c r="AE2090" s="39"/>
      <c r="AF2090" s="39"/>
      <c r="AG2090" s="39"/>
      <c r="AH2090" s="39"/>
      <c r="AI2090" s="39"/>
      <c r="AJ2090" s="39"/>
      <c r="AK2090" s="39"/>
      <c r="AL2090" s="39"/>
      <c r="AM2090" s="39"/>
    </row>
    <row r="2091" spans="1:39" outlineLevel="2">
      <c r="A2091" s="11">
        <f>ROW()</f>
        <v>2091</v>
      </c>
      <c r="C2091" s="6" t="s">
        <v>656</v>
      </c>
      <c r="D2091" s="39"/>
      <c r="E2091" s="39"/>
      <c r="F2091" s="39"/>
      <c r="G2091" s="39"/>
      <c r="H2091" s="39"/>
      <c r="I2091" s="39"/>
      <c r="J2091" s="39"/>
      <c r="K2091" s="39"/>
      <c r="L2091" s="39"/>
      <c r="M2091" s="39"/>
      <c r="N2091" s="39"/>
      <c r="O2091" s="39"/>
      <c r="P2091" s="39"/>
      <c r="Q2091" s="39"/>
      <c r="R2091" s="39"/>
      <c r="S2091" s="39"/>
      <c r="T2091" s="39"/>
      <c r="U2091" s="39"/>
      <c r="V2091" s="39"/>
      <c r="W2091" s="39"/>
      <c r="X2091" s="39"/>
      <c r="Y2091" s="9"/>
      <c r="Z2091" s="39"/>
      <c r="AA2091" s="39"/>
      <c r="AB2091" s="39"/>
      <c r="AC2091" s="39"/>
      <c r="AD2091" s="39"/>
      <c r="AE2091" s="39"/>
      <c r="AF2091" s="39"/>
      <c r="AG2091" s="39"/>
      <c r="AH2091" s="39"/>
      <c r="AI2091" s="39"/>
      <c r="AJ2091" s="39"/>
      <c r="AK2091" s="39"/>
      <c r="AL2091" s="39"/>
      <c r="AM2091" s="39"/>
    </row>
    <row r="2092" spans="1:39" outlineLevel="2">
      <c r="A2092" s="11">
        <f>ROW()</f>
        <v>2092</v>
      </c>
      <c r="C2092" s="6" t="s">
        <v>667</v>
      </c>
      <c r="D2092" s="39"/>
      <c r="E2092" s="39"/>
      <c r="F2092" s="39"/>
      <c r="G2092" s="39"/>
      <c r="H2092" s="39"/>
      <c r="I2092" s="39"/>
      <c r="J2092" s="39"/>
      <c r="K2092" s="39"/>
      <c r="L2092" s="39"/>
      <c r="M2092" s="39"/>
      <c r="N2092" s="39"/>
      <c r="O2092" s="39"/>
      <c r="P2092" s="39"/>
      <c r="Q2092" s="39"/>
      <c r="R2092" s="39"/>
      <c r="S2092" s="39"/>
      <c r="T2092" s="39"/>
      <c r="U2092" s="39"/>
      <c r="V2092" s="39"/>
      <c r="W2092" s="39"/>
      <c r="X2092" s="39"/>
      <c r="Y2092" s="9"/>
      <c r="Z2092" s="39"/>
      <c r="AA2092" s="39"/>
      <c r="AB2092" s="39"/>
      <c r="AC2092" s="39"/>
      <c r="AD2092" s="39"/>
      <c r="AE2092" s="39"/>
      <c r="AF2092" s="39"/>
      <c r="AG2092" s="39"/>
      <c r="AH2092" s="39"/>
      <c r="AI2092" s="39"/>
      <c r="AJ2092" s="39"/>
      <c r="AK2092" s="39"/>
      <c r="AL2092" s="39"/>
      <c r="AM2092" s="39"/>
    </row>
    <row r="2093" spans="1:39" outlineLevel="2">
      <c r="A2093" s="11">
        <f>ROW()</f>
        <v>2093</v>
      </c>
      <c r="C2093" s="6" t="s">
        <v>212</v>
      </c>
      <c r="D2093" s="39"/>
      <c r="E2093" s="39"/>
      <c r="F2093" s="39"/>
      <c r="G2093" s="39"/>
      <c r="H2093" s="39"/>
      <c r="I2093" s="39"/>
      <c r="J2093" s="39"/>
      <c r="K2093" s="39"/>
      <c r="L2093" s="39"/>
      <c r="M2093" s="39"/>
      <c r="N2093" s="39"/>
      <c r="O2093" s="39"/>
      <c r="P2093" s="39"/>
      <c r="Q2093" s="39"/>
      <c r="R2093" s="39"/>
      <c r="S2093" s="39"/>
      <c r="T2093" s="39"/>
      <c r="U2093" s="39"/>
      <c r="V2093" s="39"/>
      <c r="W2093" s="39"/>
      <c r="X2093" s="39"/>
      <c r="Y2093" s="9">
        <f>Y$273</f>
        <v>0</v>
      </c>
      <c r="Z2093" s="39"/>
      <c r="AA2093" s="39"/>
      <c r="AB2093" s="39"/>
      <c r="AC2093" s="39"/>
      <c r="AD2093" s="39"/>
      <c r="AE2093" s="39"/>
      <c r="AF2093" s="39"/>
      <c r="AG2093" s="39"/>
      <c r="AH2093" s="39"/>
      <c r="AI2093" s="39"/>
      <c r="AJ2093" s="39"/>
      <c r="AK2093" s="39"/>
      <c r="AL2093" s="39"/>
      <c r="AM2093" s="39"/>
    </row>
    <row r="2094" spans="1:39" outlineLevel="2">
      <c r="A2094" s="11">
        <f>ROW()</f>
        <v>2094</v>
      </c>
      <c r="C2094" s="30" t="s">
        <v>362</v>
      </c>
      <c r="D2094" s="90"/>
      <c r="E2094" s="90"/>
      <c r="F2094" s="90"/>
      <c r="G2094" s="90"/>
      <c r="H2094" s="90"/>
      <c r="I2094" s="90"/>
      <c r="J2094" s="90"/>
      <c r="K2094" s="90"/>
      <c r="L2094" s="90"/>
      <c r="M2094" s="90"/>
      <c r="N2094" s="90"/>
      <c r="O2094" s="90"/>
      <c r="P2094" s="90"/>
      <c r="Q2094" s="90"/>
      <c r="R2094" s="90"/>
      <c r="S2094" s="90"/>
      <c r="T2094" s="90"/>
      <c r="U2094" s="90"/>
      <c r="V2094" s="90"/>
      <c r="W2094" s="90"/>
      <c r="X2094" s="90"/>
      <c r="Y2094" s="15">
        <f>Y$274</f>
        <v>0</v>
      </c>
      <c r="Z2094" s="90"/>
      <c r="AA2094" s="90"/>
      <c r="AB2094" s="90"/>
      <c r="AC2094" s="90"/>
      <c r="AD2094" s="90"/>
      <c r="AE2094" s="90"/>
      <c r="AF2094" s="90"/>
      <c r="AG2094" s="90"/>
      <c r="AH2094" s="90"/>
      <c r="AI2094" s="90"/>
      <c r="AJ2094" s="90"/>
      <c r="AK2094" s="90"/>
      <c r="AL2094" s="90"/>
      <c r="AM2094" s="90"/>
    </row>
    <row r="2095" spans="1:39" outlineLevel="2">
      <c r="A2095" s="11">
        <f>ROW()</f>
        <v>2095</v>
      </c>
      <c r="C2095" s="6" t="s">
        <v>1</v>
      </c>
      <c r="D2095" s="39"/>
      <c r="E2095" s="39"/>
      <c r="F2095" s="39"/>
      <c r="G2095" s="39"/>
      <c r="H2095" s="39"/>
      <c r="I2095" s="39"/>
      <c r="J2095" s="39"/>
      <c r="K2095" s="39"/>
      <c r="L2095" s="39"/>
      <c r="M2095" s="39"/>
      <c r="N2095" s="39"/>
      <c r="O2095" s="39"/>
      <c r="P2095" s="39"/>
      <c r="Q2095" s="39"/>
      <c r="R2095" s="39"/>
      <c r="S2095" s="39"/>
      <c r="T2095" s="39"/>
      <c r="U2095" s="39"/>
      <c r="V2095" s="39"/>
      <c r="W2095" s="39"/>
      <c r="X2095" s="39"/>
      <c r="Y2095" s="9">
        <f t="shared" ref="Y2095" si="5157">SUM(Y2082:Y2094)</f>
        <v>17.359778533499995</v>
      </c>
      <c r="Z2095" s="39"/>
      <c r="AA2095" s="39"/>
      <c r="AB2095" s="39"/>
      <c r="AC2095" s="39"/>
      <c r="AD2095" s="39"/>
      <c r="AE2095" s="39"/>
      <c r="AF2095" s="39"/>
      <c r="AG2095" s="39"/>
      <c r="AH2095" s="39"/>
      <c r="AI2095" s="39"/>
      <c r="AJ2095" s="39"/>
      <c r="AK2095" s="39"/>
      <c r="AL2095" s="39"/>
      <c r="AM2095" s="39"/>
    </row>
    <row r="2096" spans="1:39" outlineLevel="2">
      <c r="A2096" s="11">
        <f>ROW()</f>
        <v>2096</v>
      </c>
      <c r="B2096" s="343" t="s">
        <v>657</v>
      </c>
      <c r="D2096" s="39"/>
      <c r="E2096" s="39"/>
      <c r="G2096" s="39"/>
      <c r="H2096" s="39"/>
      <c r="I2096" s="39"/>
      <c r="J2096" s="39"/>
      <c r="K2096" s="39"/>
      <c r="L2096" s="39"/>
      <c r="M2096" s="39"/>
      <c r="N2096" s="39"/>
      <c r="O2096" s="39"/>
      <c r="P2096" s="39"/>
      <c r="Q2096" s="39"/>
      <c r="R2096" s="39"/>
      <c r="S2096" s="39"/>
      <c r="T2096" s="39"/>
      <c r="U2096" s="39"/>
      <c r="V2096" s="39"/>
      <c r="W2096" s="39"/>
      <c r="X2096" s="39"/>
      <c r="Y2096" s="39"/>
      <c r="Z2096" s="39"/>
      <c r="AA2096" s="39"/>
      <c r="AB2096" s="39"/>
      <c r="AD2096" s="39"/>
      <c r="AE2096" s="39"/>
      <c r="AF2096" s="39"/>
      <c r="AG2096" s="39"/>
      <c r="AH2096" s="39"/>
    </row>
    <row r="2097" spans="1:39" outlineLevel="2">
      <c r="A2097" s="11">
        <f>ROW()</f>
        <v>2097</v>
      </c>
      <c r="C2097" s="6" t="s">
        <v>2</v>
      </c>
      <c r="D2097" s="39"/>
      <c r="E2097" s="39"/>
      <c r="F2097" s="31"/>
      <c r="G2097" s="39"/>
      <c r="H2097" s="39"/>
      <c r="I2097" s="39"/>
      <c r="J2097" s="39"/>
      <c r="K2097" s="39"/>
      <c r="L2097" s="39"/>
      <c r="M2097" s="39"/>
      <c r="N2097" s="39"/>
      <c r="O2097" s="39"/>
      <c r="P2097" s="39"/>
      <c r="Q2097" s="39"/>
      <c r="R2097" s="39"/>
      <c r="S2097" s="39"/>
      <c r="T2097" s="39"/>
      <c r="U2097" s="39"/>
      <c r="V2097" s="39"/>
      <c r="W2097" s="39"/>
      <c r="X2097" s="39"/>
      <c r="Y2097" s="39"/>
      <c r="Z2097" s="13">
        <f>-Inputs!Z1939</f>
        <v>0</v>
      </c>
      <c r="AA2097" s="13">
        <f>-Inputs!AA1939</f>
        <v>0</v>
      </c>
      <c r="AB2097" s="13">
        <f>-Inputs!AB1939</f>
        <v>0</v>
      </c>
      <c r="AC2097" s="13">
        <f>-Inputs!AC1939</f>
        <v>0</v>
      </c>
      <c r="AD2097" s="13">
        <f>-Inputs!AD1939</f>
        <v>0</v>
      </c>
      <c r="AE2097" s="13">
        <f>-Inputs!AE1939</f>
        <v>0</v>
      </c>
      <c r="AF2097" s="13">
        <f>-Inputs!AF1939</f>
        <v>0</v>
      </c>
      <c r="AG2097" s="13">
        <f>-Inputs!AG1939</f>
        <v>0</v>
      </c>
      <c r="AH2097" s="13">
        <f>-Inputs!AH1939</f>
        <v>0</v>
      </c>
      <c r="AI2097" s="13"/>
      <c r="AJ2097" s="13"/>
      <c r="AK2097" s="13"/>
      <c r="AL2097" s="13"/>
      <c r="AM2097" s="13"/>
    </row>
    <row r="2098" spans="1:39" outlineLevel="2">
      <c r="A2098" s="11">
        <f>ROW()</f>
        <v>2098</v>
      </c>
      <c r="C2098" s="6" t="s">
        <v>3</v>
      </c>
      <c r="D2098" s="39"/>
      <c r="E2098" s="39"/>
      <c r="F2098" s="31"/>
      <c r="G2098" s="39"/>
      <c r="H2098" s="39"/>
      <c r="I2098" s="39"/>
      <c r="J2098" s="39"/>
      <c r="K2098" s="39"/>
      <c r="L2098" s="39"/>
      <c r="M2098" s="39"/>
      <c r="N2098" s="39"/>
      <c r="O2098" s="39"/>
      <c r="P2098" s="39"/>
      <c r="Q2098" s="39"/>
      <c r="R2098" s="39"/>
      <c r="S2098" s="39"/>
      <c r="T2098" s="39"/>
      <c r="U2098" s="39"/>
      <c r="V2098" s="39"/>
      <c r="W2098" s="39"/>
      <c r="X2098" s="39"/>
      <c r="Y2098" s="39"/>
      <c r="Z2098" s="13">
        <f>-Inputs!Z1940</f>
        <v>0</v>
      </c>
      <c r="AA2098" s="13">
        <f>-Inputs!AA1940</f>
        <v>0</v>
      </c>
      <c r="AB2098" s="13">
        <f>-Inputs!AB1940</f>
        <v>0</v>
      </c>
      <c r="AC2098" s="13">
        <f>-Inputs!AC1940</f>
        <v>0</v>
      </c>
      <c r="AD2098" s="13">
        <f>-Inputs!AD1940</f>
        <v>0</v>
      </c>
      <c r="AE2098" s="13">
        <f>-Inputs!AE1940</f>
        <v>0</v>
      </c>
      <c r="AF2098" s="13">
        <f>-Inputs!AF1940</f>
        <v>0</v>
      </c>
      <c r="AG2098" s="13">
        <f>-Inputs!AG1940</f>
        <v>0</v>
      </c>
      <c r="AH2098" s="13">
        <f>-Inputs!AH1940</f>
        <v>0</v>
      </c>
      <c r="AI2098" s="13"/>
      <c r="AJ2098" s="13"/>
      <c r="AK2098" s="13"/>
      <c r="AL2098" s="13"/>
      <c r="AM2098" s="13"/>
    </row>
    <row r="2099" spans="1:39" outlineLevel="2">
      <c r="A2099" s="11">
        <f>ROW()</f>
        <v>2099</v>
      </c>
      <c r="C2099" s="6" t="s">
        <v>4</v>
      </c>
      <c r="D2099" s="39"/>
      <c r="E2099" s="39"/>
      <c r="F2099" s="31"/>
      <c r="G2099" s="39"/>
      <c r="H2099" s="39"/>
      <c r="I2099" s="39"/>
      <c r="J2099" s="39"/>
      <c r="K2099" s="39"/>
      <c r="L2099" s="39"/>
      <c r="M2099" s="39"/>
      <c r="N2099" s="39"/>
      <c r="O2099" s="39"/>
      <c r="P2099" s="39"/>
      <c r="Q2099" s="39"/>
      <c r="R2099" s="39"/>
      <c r="S2099" s="39"/>
      <c r="T2099" s="39"/>
      <c r="U2099" s="39"/>
      <c r="V2099" s="39"/>
      <c r="W2099" s="39"/>
      <c r="X2099" s="39"/>
      <c r="Y2099" s="39"/>
      <c r="Z2099" s="13">
        <f>-Inputs!Z1941</f>
        <v>0</v>
      </c>
      <c r="AA2099" s="13">
        <f>-Inputs!AA1941</f>
        <v>0</v>
      </c>
      <c r="AB2099" s="13">
        <f>-Inputs!AB1941</f>
        <v>0</v>
      </c>
      <c r="AC2099" s="13">
        <f>-Inputs!AC1941</f>
        <v>0</v>
      </c>
      <c r="AD2099" s="13">
        <f>-Inputs!AD1941</f>
        <v>0</v>
      </c>
      <c r="AE2099" s="13">
        <f>-Inputs!AE1941</f>
        <v>0</v>
      </c>
      <c r="AF2099" s="13">
        <f>-Inputs!AF1941</f>
        <v>0</v>
      </c>
      <c r="AG2099" s="13">
        <f>-Inputs!AG1941</f>
        <v>0</v>
      </c>
      <c r="AH2099" s="13">
        <f>-Inputs!AH1941</f>
        <v>0</v>
      </c>
      <c r="AI2099" s="13"/>
      <c r="AJ2099" s="13"/>
      <c r="AK2099" s="13"/>
      <c r="AL2099" s="13"/>
      <c r="AM2099" s="13"/>
    </row>
    <row r="2100" spans="1:39" outlineLevel="2">
      <c r="A2100" s="11">
        <f>ROW()</f>
        <v>2100</v>
      </c>
      <c r="C2100" s="6" t="s">
        <v>5</v>
      </c>
      <c r="D2100" s="39"/>
      <c r="E2100" s="39"/>
      <c r="F2100" s="31"/>
      <c r="G2100" s="39"/>
      <c r="H2100" s="39"/>
      <c r="I2100" s="39"/>
      <c r="J2100" s="39"/>
      <c r="K2100" s="39"/>
      <c r="L2100" s="39"/>
      <c r="M2100" s="39"/>
      <c r="N2100" s="39"/>
      <c r="O2100" s="39"/>
      <c r="P2100" s="39"/>
      <c r="Q2100" s="39"/>
      <c r="R2100" s="39"/>
      <c r="S2100" s="39"/>
      <c r="T2100" s="39"/>
      <c r="U2100" s="39"/>
      <c r="V2100" s="39"/>
      <c r="W2100" s="39"/>
      <c r="X2100" s="39"/>
      <c r="Y2100" s="39"/>
      <c r="Z2100" s="13">
        <f>-Inputs!Z1942</f>
        <v>0</v>
      </c>
      <c r="AA2100" s="13">
        <f>-Inputs!AA1942</f>
        <v>0</v>
      </c>
      <c r="AB2100" s="13">
        <f>-Inputs!AB1942</f>
        <v>0</v>
      </c>
      <c r="AC2100" s="13">
        <f>-Inputs!AC1942</f>
        <v>0</v>
      </c>
      <c r="AD2100" s="13">
        <f>-Inputs!AD1942</f>
        <v>0</v>
      </c>
      <c r="AE2100" s="13">
        <f>-Inputs!AE1942</f>
        <v>0</v>
      </c>
      <c r="AF2100" s="13">
        <f>-Inputs!AF1942</f>
        <v>0</v>
      </c>
      <c r="AG2100" s="13">
        <f>-Inputs!AG1942</f>
        <v>0</v>
      </c>
      <c r="AH2100" s="13">
        <f>-Inputs!AH1942</f>
        <v>0</v>
      </c>
      <c r="AI2100" s="13"/>
      <c r="AJ2100" s="13"/>
      <c r="AK2100" s="13"/>
      <c r="AL2100" s="13"/>
      <c r="AM2100" s="13"/>
    </row>
    <row r="2101" spans="1:39" outlineLevel="2">
      <c r="A2101" s="11">
        <f>ROW()</f>
        <v>2101</v>
      </c>
      <c r="C2101" s="6" t="s">
        <v>473</v>
      </c>
      <c r="D2101" s="39"/>
      <c r="E2101" s="39"/>
      <c r="F2101" s="31"/>
      <c r="G2101" s="39"/>
      <c r="H2101" s="39"/>
      <c r="I2101" s="39"/>
      <c r="J2101" s="39"/>
      <c r="K2101" s="39"/>
      <c r="L2101" s="39"/>
      <c r="M2101" s="39"/>
      <c r="N2101" s="39"/>
      <c r="O2101" s="39"/>
      <c r="P2101" s="39"/>
      <c r="Q2101" s="39"/>
      <c r="R2101" s="39"/>
      <c r="S2101" s="39"/>
      <c r="T2101" s="39"/>
      <c r="U2101" s="39"/>
      <c r="V2101" s="39"/>
      <c r="W2101" s="39"/>
      <c r="X2101" s="39"/>
      <c r="Y2101" s="39"/>
      <c r="Z2101" s="13">
        <f>-Inputs!Z1943</f>
        <v>0</v>
      </c>
      <c r="AA2101" s="13">
        <f>-Inputs!AA1943</f>
        <v>0</v>
      </c>
      <c r="AB2101" s="13">
        <f>-Inputs!AB1943</f>
        <v>0</v>
      </c>
      <c r="AC2101" s="13">
        <f>-Inputs!AC1943</f>
        <v>0</v>
      </c>
      <c r="AD2101" s="13">
        <f>-Inputs!AD1943</f>
        <v>0</v>
      </c>
      <c r="AE2101" s="13">
        <f>-Inputs!AE1943</f>
        <v>0</v>
      </c>
      <c r="AF2101" s="13">
        <f>-Inputs!AF1943</f>
        <v>0</v>
      </c>
      <c r="AG2101" s="13">
        <f>-Inputs!AG1943</f>
        <v>0</v>
      </c>
      <c r="AH2101" s="13">
        <f>-Inputs!AH1943</f>
        <v>0</v>
      </c>
      <c r="AI2101" s="13"/>
      <c r="AJ2101" s="13"/>
      <c r="AK2101" s="13"/>
      <c r="AL2101" s="13"/>
      <c r="AM2101" s="13"/>
    </row>
    <row r="2102" spans="1:39" outlineLevel="2">
      <c r="A2102" s="11">
        <f>ROW()</f>
        <v>2102</v>
      </c>
      <c r="C2102" s="6" t="s">
        <v>474</v>
      </c>
      <c r="D2102" s="39"/>
      <c r="E2102" s="39"/>
      <c r="F2102" s="31"/>
      <c r="G2102" s="39"/>
      <c r="H2102" s="39"/>
      <c r="I2102" s="39"/>
      <c r="J2102" s="39"/>
      <c r="K2102" s="39"/>
      <c r="L2102" s="39"/>
      <c r="M2102" s="39"/>
      <c r="N2102" s="39"/>
      <c r="O2102" s="39"/>
      <c r="P2102" s="39"/>
      <c r="Q2102" s="39"/>
      <c r="R2102" s="39"/>
      <c r="S2102" s="39"/>
      <c r="T2102" s="39"/>
      <c r="U2102" s="39"/>
      <c r="V2102" s="39"/>
      <c r="W2102" s="39"/>
      <c r="X2102" s="39"/>
      <c r="Y2102" s="39"/>
      <c r="Z2102" s="13">
        <f>-Inputs!Z1944</f>
        <v>0</v>
      </c>
      <c r="AA2102" s="13">
        <f>-Inputs!AA1944</f>
        <v>0</v>
      </c>
      <c r="AB2102" s="13">
        <f>-Inputs!AB1944</f>
        <v>0</v>
      </c>
      <c r="AC2102" s="13">
        <f>-Inputs!AC1944</f>
        <v>0</v>
      </c>
      <c r="AD2102" s="13">
        <f>-Inputs!AD1944</f>
        <v>0</v>
      </c>
      <c r="AE2102" s="13">
        <f>-Inputs!AE1944</f>
        <v>0</v>
      </c>
      <c r="AF2102" s="13">
        <f>-Inputs!AF1944</f>
        <v>0</v>
      </c>
      <c r="AG2102" s="13">
        <f>-Inputs!AG1944</f>
        <v>0</v>
      </c>
      <c r="AH2102" s="13">
        <f>-Inputs!AH1944</f>
        <v>0</v>
      </c>
      <c r="AI2102" s="13"/>
      <c r="AJ2102" s="13"/>
      <c r="AK2102" s="13"/>
      <c r="AL2102" s="13"/>
      <c r="AM2102" s="13"/>
    </row>
    <row r="2103" spans="1:39" outlineLevel="2">
      <c r="A2103" s="11">
        <f>ROW()</f>
        <v>2103</v>
      </c>
      <c r="C2103" s="6" t="s">
        <v>477</v>
      </c>
      <c r="D2103" s="39"/>
      <c r="E2103" s="39"/>
      <c r="F2103" s="31"/>
      <c r="G2103" s="39"/>
      <c r="H2103" s="39"/>
      <c r="I2103" s="39"/>
      <c r="J2103" s="39"/>
      <c r="K2103" s="39"/>
      <c r="L2103" s="39"/>
      <c r="M2103" s="39"/>
      <c r="N2103" s="39"/>
      <c r="O2103" s="39"/>
      <c r="P2103" s="39"/>
      <c r="Q2103" s="39"/>
      <c r="R2103" s="39"/>
      <c r="S2103" s="39"/>
      <c r="T2103" s="39"/>
      <c r="U2103" s="39"/>
      <c r="V2103" s="39"/>
      <c r="W2103" s="39"/>
      <c r="X2103" s="39"/>
      <c r="Y2103" s="39"/>
      <c r="Z2103" s="13">
        <f>-Inputs!Z1945</f>
        <v>0</v>
      </c>
      <c r="AA2103" s="13">
        <f>-Inputs!AA1945</f>
        <v>0</v>
      </c>
      <c r="AB2103" s="13">
        <f>-Inputs!AB1945</f>
        <v>0</v>
      </c>
      <c r="AC2103" s="13">
        <f>-Inputs!AC1945</f>
        <v>0</v>
      </c>
      <c r="AD2103" s="13">
        <f>-Inputs!AD1945</f>
        <v>0</v>
      </c>
      <c r="AE2103" s="13">
        <f>-Inputs!AE1945</f>
        <v>0</v>
      </c>
      <c r="AF2103" s="13">
        <f>-Inputs!AF1945</f>
        <v>0</v>
      </c>
      <c r="AG2103" s="13">
        <f>-Inputs!AG1945</f>
        <v>0</v>
      </c>
      <c r="AH2103" s="13">
        <f>-Inputs!AH1945</f>
        <v>0</v>
      </c>
      <c r="AI2103" s="13"/>
      <c r="AJ2103" s="13"/>
      <c r="AK2103" s="13"/>
      <c r="AL2103" s="13"/>
      <c r="AM2103" s="13"/>
    </row>
    <row r="2104" spans="1:39" outlineLevel="2">
      <c r="A2104" s="11">
        <f>ROW()</f>
        <v>2104</v>
      </c>
      <c r="C2104" s="6" t="s">
        <v>511</v>
      </c>
      <c r="D2104" s="39"/>
      <c r="E2104" s="39"/>
      <c r="F2104" s="31"/>
      <c r="G2104" s="39"/>
      <c r="H2104" s="39"/>
      <c r="I2104" s="39"/>
      <c r="J2104" s="39"/>
      <c r="K2104" s="39"/>
      <c r="L2104" s="39"/>
      <c r="M2104" s="39"/>
      <c r="N2104" s="39"/>
      <c r="O2104" s="39"/>
      <c r="P2104" s="39"/>
      <c r="Q2104" s="39"/>
      <c r="R2104" s="39"/>
      <c r="S2104" s="39"/>
      <c r="T2104" s="39"/>
      <c r="U2104" s="39"/>
      <c r="V2104" s="39"/>
      <c r="W2104" s="39"/>
      <c r="X2104" s="39"/>
      <c r="Y2104" s="39"/>
      <c r="Z2104" s="13">
        <f>-Inputs!Z1946</f>
        <v>0</v>
      </c>
      <c r="AA2104" s="13">
        <f>-Inputs!AA1946</f>
        <v>0</v>
      </c>
      <c r="AB2104" s="13">
        <f>-Inputs!AB1946</f>
        <v>0</v>
      </c>
      <c r="AC2104" s="13">
        <f>-Inputs!AC1946</f>
        <v>0</v>
      </c>
      <c r="AD2104" s="13">
        <f>-Inputs!AD1946</f>
        <v>0</v>
      </c>
      <c r="AE2104" s="13">
        <f>-Inputs!AE1946</f>
        <v>0</v>
      </c>
      <c r="AF2104" s="13">
        <f>-Inputs!AF1946</f>
        <v>0</v>
      </c>
      <c r="AG2104" s="13">
        <f>-Inputs!AG1946</f>
        <v>0</v>
      </c>
      <c r="AH2104" s="13">
        <f>-Inputs!AH1946</f>
        <v>0</v>
      </c>
      <c r="AI2104" s="13"/>
      <c r="AJ2104" s="13"/>
      <c r="AK2104" s="13"/>
      <c r="AL2104" s="13"/>
      <c r="AM2104" s="13"/>
    </row>
    <row r="2105" spans="1:39" outlineLevel="2">
      <c r="A2105" s="11">
        <f>ROW()</f>
        <v>2105</v>
      </c>
      <c r="C2105" s="6" t="s">
        <v>655</v>
      </c>
      <c r="D2105" s="39"/>
      <c r="E2105" s="39"/>
      <c r="F2105" s="31"/>
      <c r="G2105" s="39"/>
      <c r="H2105" s="39"/>
      <c r="I2105" s="39"/>
      <c r="J2105" s="39"/>
      <c r="K2105" s="39"/>
      <c r="L2105" s="39"/>
      <c r="M2105" s="39"/>
      <c r="N2105" s="39"/>
      <c r="O2105" s="39"/>
      <c r="P2105" s="39"/>
      <c r="Q2105" s="39"/>
      <c r="R2105" s="39"/>
      <c r="S2105" s="39"/>
      <c r="T2105" s="39"/>
      <c r="U2105" s="39"/>
      <c r="V2105" s="39"/>
      <c r="W2105" s="39"/>
      <c r="X2105" s="39"/>
      <c r="Y2105" s="39"/>
      <c r="Z2105" s="13">
        <f>-Inputs!Z1947</f>
        <v>0</v>
      </c>
      <c r="AA2105" s="13">
        <f>-Inputs!AA1947</f>
        <v>0</v>
      </c>
      <c r="AB2105" s="13">
        <f>-Inputs!AB1947</f>
        <v>0</v>
      </c>
      <c r="AC2105" s="13">
        <f>-Inputs!AC1947</f>
        <v>0</v>
      </c>
      <c r="AD2105" s="13">
        <f>-Inputs!AD1947</f>
        <v>0</v>
      </c>
      <c r="AE2105" s="13">
        <f>-Inputs!AE1947</f>
        <v>0</v>
      </c>
      <c r="AF2105" s="13">
        <f>-Inputs!AF1947</f>
        <v>0</v>
      </c>
      <c r="AG2105" s="13">
        <f>-Inputs!AG1947</f>
        <v>0</v>
      </c>
      <c r="AH2105" s="13">
        <f>-Inputs!AH1947</f>
        <v>0</v>
      </c>
      <c r="AI2105" s="13"/>
      <c r="AJ2105" s="13"/>
      <c r="AK2105" s="13"/>
      <c r="AL2105" s="13"/>
      <c r="AM2105" s="13"/>
    </row>
    <row r="2106" spans="1:39" outlineLevel="2">
      <c r="A2106" s="11">
        <f>ROW()</f>
        <v>2106</v>
      </c>
      <c r="C2106" s="6" t="s">
        <v>656</v>
      </c>
      <c r="D2106" s="39"/>
      <c r="E2106" s="39"/>
      <c r="F2106" s="31"/>
      <c r="G2106" s="39"/>
      <c r="H2106" s="39"/>
      <c r="I2106" s="39"/>
      <c r="J2106" s="39"/>
      <c r="K2106" s="39"/>
      <c r="L2106" s="39"/>
      <c r="M2106" s="39"/>
      <c r="N2106" s="39"/>
      <c r="O2106" s="39"/>
      <c r="P2106" s="39"/>
      <c r="Q2106" s="39"/>
      <c r="R2106" s="39"/>
      <c r="S2106" s="39"/>
      <c r="T2106" s="39"/>
      <c r="U2106" s="39"/>
      <c r="V2106" s="39"/>
      <c r="W2106" s="39"/>
      <c r="X2106" s="39"/>
      <c r="Y2106" s="39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  <c r="AK2106" s="13"/>
      <c r="AL2106" s="13"/>
      <c r="AM2106" s="13"/>
    </row>
    <row r="2107" spans="1:39" outlineLevel="2">
      <c r="A2107" s="11">
        <f>ROW()</f>
        <v>2107</v>
      </c>
      <c r="C2107" s="6" t="s">
        <v>667</v>
      </c>
      <c r="D2107" s="39"/>
      <c r="E2107" s="39"/>
      <c r="F2107" s="31"/>
      <c r="G2107" s="39"/>
      <c r="H2107" s="39"/>
      <c r="I2107" s="39"/>
      <c r="J2107" s="39"/>
      <c r="K2107" s="39"/>
      <c r="L2107" s="39"/>
      <c r="M2107" s="39"/>
      <c r="N2107" s="39"/>
      <c r="O2107" s="39"/>
      <c r="P2107" s="39"/>
      <c r="Q2107" s="39"/>
      <c r="R2107" s="39"/>
      <c r="S2107" s="39"/>
      <c r="T2107" s="39"/>
      <c r="U2107" s="39"/>
      <c r="V2107" s="39"/>
      <c r="W2107" s="39"/>
      <c r="X2107" s="39"/>
      <c r="Y2107" s="39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  <c r="AK2107" s="13"/>
      <c r="AL2107" s="13"/>
      <c r="AM2107" s="13"/>
    </row>
    <row r="2108" spans="1:39" outlineLevel="2">
      <c r="A2108" s="11">
        <f>ROW()</f>
        <v>2108</v>
      </c>
      <c r="C2108" s="6" t="s">
        <v>212</v>
      </c>
      <c r="D2108" s="39"/>
      <c r="E2108" s="39"/>
      <c r="F2108" s="31"/>
      <c r="G2108" s="39"/>
      <c r="H2108" s="39"/>
      <c r="I2108" s="39"/>
      <c r="J2108" s="39"/>
      <c r="K2108" s="39"/>
      <c r="L2108" s="39"/>
      <c r="M2108" s="39"/>
      <c r="N2108" s="39"/>
      <c r="O2108" s="39"/>
      <c r="P2108" s="39"/>
      <c r="Q2108" s="39"/>
      <c r="R2108" s="39"/>
      <c r="S2108" s="39"/>
      <c r="T2108" s="39"/>
      <c r="U2108" s="39"/>
      <c r="V2108" s="39"/>
      <c r="W2108" s="39"/>
      <c r="X2108" s="39"/>
      <c r="Y2108" s="39"/>
      <c r="Z2108" s="13">
        <f>-Inputs!Z1950</f>
        <v>0</v>
      </c>
      <c r="AA2108" s="13">
        <f>-Inputs!AA1950</f>
        <v>0</v>
      </c>
      <c r="AB2108" s="13">
        <f>-Inputs!AB1950</f>
        <v>0</v>
      </c>
      <c r="AC2108" s="13">
        <f>-Inputs!AC1950</f>
        <v>0</v>
      </c>
      <c r="AD2108" s="13">
        <f>-Inputs!AD1950</f>
        <v>0</v>
      </c>
      <c r="AE2108" s="13">
        <f>-Inputs!AE1950</f>
        <v>0</v>
      </c>
      <c r="AF2108" s="13">
        <f>-Inputs!AF1950</f>
        <v>0</v>
      </c>
      <c r="AG2108" s="13">
        <f>-Inputs!AG1950</f>
        <v>0</v>
      </c>
      <c r="AH2108" s="13">
        <f>-Inputs!AH1950</f>
        <v>0</v>
      </c>
      <c r="AI2108" s="13"/>
      <c r="AJ2108" s="13"/>
      <c r="AK2108" s="13"/>
      <c r="AL2108" s="13"/>
      <c r="AM2108" s="13"/>
    </row>
    <row r="2109" spans="1:39" outlineLevel="2">
      <c r="A2109" s="11">
        <f>ROW()</f>
        <v>2109</v>
      </c>
      <c r="C2109" s="30" t="s">
        <v>362</v>
      </c>
      <c r="D2109" s="90"/>
      <c r="E2109" s="90"/>
      <c r="F2109" s="90"/>
      <c r="G2109" s="90"/>
      <c r="H2109" s="90"/>
      <c r="I2109" s="90"/>
      <c r="J2109" s="90"/>
      <c r="K2109" s="90"/>
      <c r="L2109" s="90"/>
      <c r="M2109" s="90"/>
      <c r="N2109" s="90"/>
      <c r="O2109" s="90"/>
      <c r="P2109" s="90"/>
      <c r="Q2109" s="90"/>
      <c r="R2109" s="90"/>
      <c r="S2109" s="90"/>
      <c r="T2109" s="90"/>
      <c r="U2109" s="90"/>
      <c r="V2109" s="90"/>
      <c r="W2109" s="90"/>
      <c r="X2109" s="90"/>
      <c r="Y2109" s="90"/>
      <c r="Z2109" s="90"/>
      <c r="AA2109" s="90"/>
      <c r="AB2109" s="90"/>
      <c r="AC2109" s="180"/>
      <c r="AD2109" s="90"/>
      <c r="AE2109" s="90"/>
      <c r="AF2109" s="90"/>
      <c r="AG2109" s="90"/>
      <c r="AH2109" s="90"/>
      <c r="AI2109" s="13"/>
      <c r="AJ2109" s="13"/>
      <c r="AK2109" s="13"/>
      <c r="AL2109" s="13"/>
      <c r="AM2109" s="13"/>
    </row>
    <row r="2110" spans="1:39" outlineLevel="2">
      <c r="A2110" s="11">
        <f>ROW()</f>
        <v>2110</v>
      </c>
      <c r="C2110" s="6" t="s">
        <v>1</v>
      </c>
      <c r="D2110" s="39"/>
      <c r="E2110" s="39"/>
      <c r="F2110" s="39"/>
      <c r="G2110" s="39"/>
      <c r="H2110" s="39"/>
      <c r="I2110" s="39"/>
      <c r="J2110" s="39"/>
      <c r="K2110" s="39"/>
      <c r="L2110" s="39"/>
      <c r="M2110" s="39"/>
      <c r="N2110" s="39"/>
      <c r="O2110" s="39"/>
      <c r="P2110" s="39"/>
      <c r="Q2110" s="39"/>
      <c r="R2110" s="39"/>
      <c r="S2110" s="39"/>
      <c r="T2110" s="39"/>
      <c r="U2110" s="39"/>
      <c r="V2110" s="39"/>
      <c r="W2110" s="39"/>
      <c r="X2110" s="39"/>
      <c r="Y2110" s="39"/>
      <c r="Z2110" s="9">
        <f t="shared" ref="Z2110:AM2110" si="5158">SUM(Z2097:Z2109)</f>
        <v>0</v>
      </c>
      <c r="AA2110" s="9">
        <f t="shared" si="5158"/>
        <v>0</v>
      </c>
      <c r="AB2110" s="9">
        <f t="shared" si="5158"/>
        <v>0</v>
      </c>
      <c r="AC2110" s="9">
        <f t="shared" si="5158"/>
        <v>0</v>
      </c>
      <c r="AD2110" s="9">
        <f t="shared" si="5158"/>
        <v>0</v>
      </c>
      <c r="AE2110" s="9">
        <f t="shared" si="5158"/>
        <v>0</v>
      </c>
      <c r="AF2110" s="9">
        <f t="shared" si="5158"/>
        <v>0</v>
      </c>
      <c r="AG2110" s="9">
        <f t="shared" si="5158"/>
        <v>0</v>
      </c>
      <c r="AH2110" s="9">
        <f t="shared" ref="AH2110" si="5159">SUM(AH2097:AH2109)</f>
        <v>0</v>
      </c>
      <c r="AI2110" s="87">
        <f t="shared" si="5158"/>
        <v>0</v>
      </c>
      <c r="AJ2110" s="87">
        <f t="shared" si="5158"/>
        <v>0</v>
      </c>
      <c r="AK2110" s="87">
        <f t="shared" si="5158"/>
        <v>0</v>
      </c>
      <c r="AL2110" s="87">
        <f t="shared" si="5158"/>
        <v>0</v>
      </c>
      <c r="AM2110" s="87">
        <f t="shared" si="5158"/>
        <v>0</v>
      </c>
    </row>
    <row r="2111" spans="1:39" outlineLevel="2">
      <c r="A2111" s="11">
        <f>ROW()</f>
        <v>2111</v>
      </c>
      <c r="B2111" s="343" t="s">
        <v>6</v>
      </c>
      <c r="D2111" s="39"/>
      <c r="E2111" s="39"/>
      <c r="G2111" s="39"/>
      <c r="H2111" s="39"/>
      <c r="I2111" s="39"/>
      <c r="J2111" s="39"/>
      <c r="K2111" s="39"/>
      <c r="L2111" s="39"/>
      <c r="M2111" s="39"/>
      <c r="N2111" s="39"/>
      <c r="O2111" s="39"/>
      <c r="P2111" s="39"/>
      <c r="Q2111" s="39"/>
      <c r="R2111" s="39"/>
      <c r="S2111" s="39"/>
      <c r="T2111" s="39"/>
      <c r="U2111" s="39"/>
      <c r="V2111" s="39"/>
      <c r="W2111" s="39"/>
      <c r="X2111" s="39"/>
    </row>
    <row r="2112" spans="1:39" outlineLevel="2">
      <c r="A2112" s="11">
        <f>ROW()</f>
        <v>2112</v>
      </c>
      <c r="C2112" s="6" t="s">
        <v>2</v>
      </c>
      <c r="D2112" s="39"/>
      <c r="E2112" s="39"/>
      <c r="F2112" s="31"/>
      <c r="G2112" s="39"/>
      <c r="H2112" s="39"/>
      <c r="I2112" s="39"/>
      <c r="J2112" s="39"/>
      <c r="K2112" s="39"/>
      <c r="L2112" s="39"/>
      <c r="M2112" s="39"/>
      <c r="N2112" s="39"/>
      <c r="O2112" s="39"/>
      <c r="P2112" s="39"/>
      <c r="Q2112" s="39"/>
      <c r="R2112" s="39"/>
      <c r="S2112" s="39"/>
      <c r="T2112" s="39"/>
      <c r="U2112" s="39"/>
      <c r="V2112" s="39"/>
      <c r="W2112" s="39"/>
      <c r="X2112" s="39"/>
      <c r="Y2112" s="9"/>
      <c r="Z2112" s="9">
        <f t="shared" ref="Z2112:AD2112" si="5160">IF(AND(Z2052&lt;=0,Z2067+Z2082+Z2097&lt;0),-(Z2067+Z2082+Z2097),IF(Z2052&lt;=0,0,-MIN(((Z2067+Z2097)/Z2052)*((Z2067+Z2097)&gt;0),(Z2067+Z2097))))</f>
        <v>0</v>
      </c>
      <c r="AA2112" s="9">
        <f t="shared" si="5160"/>
        <v>0</v>
      </c>
      <c r="AB2112" s="9">
        <f t="shared" si="5160"/>
        <v>0</v>
      </c>
      <c r="AC2112" s="9">
        <f t="shared" si="5160"/>
        <v>0</v>
      </c>
      <c r="AD2112" s="9">
        <f t="shared" si="5160"/>
        <v>0</v>
      </c>
      <c r="AE2112" s="9">
        <f t="shared" ref="AE2112:AG2112" si="5161">IF(AND(AE2052&lt;=0,AE2067+AE2082+AE2097&lt;0),-(AE2067+AE2082+AE2097),IF(AE2052&lt;=0,0,-MIN(((AE2067+AE2097)/AE2052)*((AE2067+AE2097)&gt;0),(AE2067+AE2097))))</f>
        <v>0</v>
      </c>
      <c r="AF2112" s="9">
        <f t="shared" si="5161"/>
        <v>0</v>
      </c>
      <c r="AG2112" s="9">
        <f t="shared" si="5161"/>
        <v>0</v>
      </c>
      <c r="AH2112" s="9">
        <f t="shared" ref="AH2112" si="5162">IF(AND(AH2052&lt;=0,AH2067+AH2082+AH2097&lt;0),-(AH2067+AH2082+AH2097),IF(AH2052&lt;=0,0,-MIN(((AH2067+AH2097)/AH2052)*((AH2067+AH2097)&gt;0),(AH2067+AH2097))))</f>
        <v>0</v>
      </c>
      <c r="AI2112" s="9">
        <f t="shared" ref="AI2112:AM2112" si="5163">IF(AND(AI2052&lt;=0,AI2067+AI2082+AI2097&lt;0),-(AI2067+AI2082+AI2097),IF(AI2052&lt;=0,0,-MIN(((AI2067+AI2097)/AI2052)*((AI2067+AI2097)&gt;0),(AI2067+AI2097))))</f>
        <v>0</v>
      </c>
      <c r="AJ2112" s="9">
        <f t="shared" si="5163"/>
        <v>0</v>
      </c>
      <c r="AK2112" s="9">
        <f t="shared" si="5163"/>
        <v>0</v>
      </c>
      <c r="AL2112" s="9">
        <f t="shared" si="5163"/>
        <v>0</v>
      </c>
      <c r="AM2112" s="9">
        <f t="shared" si="5163"/>
        <v>0</v>
      </c>
    </row>
    <row r="2113" spans="1:39" outlineLevel="2">
      <c r="A2113" s="11">
        <f>ROW()</f>
        <v>2113</v>
      </c>
      <c r="C2113" s="6" t="s">
        <v>3</v>
      </c>
      <c r="D2113" s="39"/>
      <c r="E2113" s="39"/>
      <c r="F2113" s="31"/>
      <c r="G2113" s="39"/>
      <c r="H2113" s="39"/>
      <c r="I2113" s="39"/>
      <c r="J2113" s="39"/>
      <c r="K2113" s="39"/>
      <c r="L2113" s="39"/>
      <c r="M2113" s="39"/>
      <c r="N2113" s="39"/>
      <c r="O2113" s="39"/>
      <c r="P2113" s="39"/>
      <c r="Q2113" s="39"/>
      <c r="R2113" s="39"/>
      <c r="S2113" s="39"/>
      <c r="T2113" s="39"/>
      <c r="U2113" s="39"/>
      <c r="V2113" s="39"/>
      <c r="W2113" s="39"/>
      <c r="X2113" s="39"/>
      <c r="Y2113" s="9"/>
      <c r="Z2113" s="9">
        <f t="shared" ref="Z2113:AD2113" si="5164">IF(AND(Z2053&lt;=0,Z2068+Z2083+Z2098&lt;0),-(Z2068+Z2083+Z2098),IF(Z2053&lt;=0,0,-MIN(((Z2068+Z2098)/Z2053)*((Z2068+Z2098)&gt;0),(Z2068+Z2098))))</f>
        <v>-0.12056391742500001</v>
      </c>
      <c r="AA2113" s="9">
        <f t="shared" si="5164"/>
        <v>-0.120563917425</v>
      </c>
      <c r="AB2113" s="9">
        <f t="shared" si="5164"/>
        <v>-0.120563917425</v>
      </c>
      <c r="AC2113" s="9">
        <f t="shared" si="5164"/>
        <v>-0.12056391742499999</v>
      </c>
      <c r="AD2113" s="9">
        <f t="shared" si="5164"/>
        <v>-0.12056391742499999</v>
      </c>
      <c r="AE2113" s="9">
        <f t="shared" ref="AE2113:AG2113" si="5165">IF(AND(AE2053&lt;=0,AE2068+AE2083+AE2098&lt;0),-(AE2068+AE2083+AE2098),IF(AE2053&lt;=0,0,-MIN(((AE2068+AE2098)/AE2053)*((AE2068+AE2098)&gt;0),(AE2068+AE2098))))</f>
        <v>-0.12056391742499999</v>
      </c>
      <c r="AF2113" s="9">
        <f t="shared" si="5165"/>
        <v>-0.12056391742499999</v>
      </c>
      <c r="AG2113" s="9">
        <f t="shared" si="5165"/>
        <v>-0.120563917425</v>
      </c>
      <c r="AH2113" s="9">
        <f t="shared" ref="AH2113" si="5166">IF(AND(AH2053&lt;=0,AH2068+AH2083+AH2098&lt;0),-(AH2068+AH2083+AH2098),IF(AH2053&lt;=0,0,-MIN(((AH2068+AH2098)/AH2053)*((AH2068+AH2098)&gt;0),(AH2068+AH2098))))</f>
        <v>-0.120563917425</v>
      </c>
      <c r="AI2113" s="9">
        <f t="shared" ref="AI2113:AM2113" si="5167">IF(AND(AI2053&lt;=0,AI2068+AI2083+AI2098&lt;0),-(AI2068+AI2083+AI2098),IF(AI2053&lt;=0,0,-MIN(((AI2068+AI2098)/AI2053)*((AI2068+AI2098)&gt;0),(AI2068+AI2098))))</f>
        <v>-0.120563917425</v>
      </c>
      <c r="AJ2113" s="9">
        <f t="shared" si="5167"/>
        <v>-0.12056391742500001</v>
      </c>
      <c r="AK2113" s="9">
        <f t="shared" si="5167"/>
        <v>-0.12056391742500001</v>
      </c>
      <c r="AL2113" s="9">
        <f t="shared" si="5167"/>
        <v>-0.12056391742500001</v>
      </c>
      <c r="AM2113" s="9">
        <f t="shared" si="5167"/>
        <v>-0.12056391742500001</v>
      </c>
    </row>
    <row r="2114" spans="1:39" outlineLevel="2">
      <c r="A2114" s="11">
        <f>ROW()</f>
        <v>2114</v>
      </c>
      <c r="C2114" s="6" t="s">
        <v>4</v>
      </c>
      <c r="D2114" s="39"/>
      <c r="E2114" s="39"/>
      <c r="F2114" s="31"/>
      <c r="G2114" s="39"/>
      <c r="H2114" s="39"/>
      <c r="I2114" s="39"/>
      <c r="J2114" s="39"/>
      <c r="K2114" s="39"/>
      <c r="L2114" s="39"/>
      <c r="M2114" s="39"/>
      <c r="N2114" s="39"/>
      <c r="O2114" s="39"/>
      <c r="P2114" s="39"/>
      <c r="Q2114" s="39"/>
      <c r="R2114" s="39"/>
      <c r="S2114" s="39"/>
      <c r="T2114" s="39"/>
      <c r="U2114" s="39"/>
      <c r="V2114" s="39"/>
      <c r="W2114" s="39"/>
      <c r="X2114" s="39"/>
      <c r="Y2114" s="9"/>
      <c r="Z2114" s="9">
        <f t="shared" ref="Z2114:AD2114" si="5168">IF(AND(Z2054&lt;=0,Z2069+Z2084+Z2099&lt;0),-(Z2069+Z2084+Z2099),IF(Z2054&lt;=0,0,-MIN(((Z2069+Z2099)/Z2054)*((Z2069+Z2099)&gt;0),(Z2069+Z2099))))</f>
        <v>-0.22075752149999991</v>
      </c>
      <c r="AA2114" s="9">
        <f t="shared" si="5168"/>
        <v>-0.22075752149999991</v>
      </c>
      <c r="AB2114" s="9">
        <f t="shared" si="5168"/>
        <v>-0.22075752149999991</v>
      </c>
      <c r="AC2114" s="9">
        <f t="shared" si="5168"/>
        <v>-0.22075752149999991</v>
      </c>
      <c r="AD2114" s="9">
        <f t="shared" si="5168"/>
        <v>-0.22075752149999991</v>
      </c>
      <c r="AE2114" s="9">
        <f t="shared" ref="AE2114:AG2114" si="5169">IF(AND(AE2054&lt;=0,AE2069+AE2084+AE2099&lt;0),-(AE2069+AE2084+AE2099),IF(AE2054&lt;=0,0,-MIN(((AE2069+AE2099)/AE2054)*((AE2069+AE2099)&gt;0),(AE2069+AE2099))))</f>
        <v>-0.22075752149999989</v>
      </c>
      <c r="AF2114" s="9">
        <f t="shared" si="5169"/>
        <v>-0.22075752149999989</v>
      </c>
      <c r="AG2114" s="9">
        <f t="shared" si="5169"/>
        <v>-0.22075752149999989</v>
      </c>
      <c r="AH2114" s="9">
        <f t="shared" ref="AH2114" si="5170">IF(AND(AH2054&lt;=0,AH2069+AH2084+AH2099&lt;0),-(AH2069+AH2084+AH2099),IF(AH2054&lt;=0,0,-MIN(((AH2069+AH2099)/AH2054)*((AH2069+AH2099)&gt;0),(AH2069+AH2099))))</f>
        <v>-0.22075752149999989</v>
      </c>
      <c r="AI2114" s="9">
        <f t="shared" ref="AI2114:AM2114" si="5171">IF(AND(AI2054&lt;=0,AI2069+AI2084+AI2099&lt;0),-(AI2069+AI2084+AI2099),IF(AI2054&lt;=0,0,-MIN(((AI2069+AI2099)/AI2054)*((AI2069+AI2099)&gt;0),(AI2069+AI2099))))</f>
        <v>-0.22075752149999986</v>
      </c>
      <c r="AJ2114" s="9">
        <f t="shared" si="5171"/>
        <v>-0.22075752149999986</v>
      </c>
      <c r="AK2114" s="9">
        <f t="shared" si="5171"/>
        <v>-0.22075752149999986</v>
      </c>
      <c r="AL2114" s="9">
        <f t="shared" si="5171"/>
        <v>-0.22075752149999986</v>
      </c>
      <c r="AM2114" s="9">
        <f t="shared" si="5171"/>
        <v>-0.22075752149999989</v>
      </c>
    </row>
    <row r="2115" spans="1:39" outlineLevel="2">
      <c r="A2115" s="11">
        <f>ROW()</f>
        <v>2115</v>
      </c>
      <c r="C2115" s="6" t="s">
        <v>5</v>
      </c>
      <c r="D2115" s="39"/>
      <c r="E2115" s="39"/>
      <c r="F2115" s="31"/>
      <c r="G2115" s="39"/>
      <c r="H2115" s="39"/>
      <c r="I2115" s="39"/>
      <c r="J2115" s="39"/>
      <c r="K2115" s="39"/>
      <c r="L2115" s="39"/>
      <c r="M2115" s="39"/>
      <c r="N2115" s="39"/>
      <c r="O2115" s="39"/>
      <c r="P2115" s="39"/>
      <c r="Q2115" s="39"/>
      <c r="R2115" s="39"/>
      <c r="S2115" s="39"/>
      <c r="T2115" s="39"/>
      <c r="U2115" s="39"/>
      <c r="V2115" s="39"/>
      <c r="W2115" s="39"/>
      <c r="X2115" s="39"/>
      <c r="Y2115" s="9"/>
      <c r="Z2115" s="9">
        <f t="shared" ref="Z2115:AD2115" si="5172">IF(AND(Z2055&lt;=0,Z2070+Z2085+Z2100&lt;0),-(Z2070+Z2085+Z2100),IF(Z2055&lt;=0,0,-MIN(((Z2070+Z2100)/Z2055)*((Z2070+Z2100)&gt;0),(Z2070+Z2100))))</f>
        <v>-0.11234569296874997</v>
      </c>
      <c r="AA2115" s="9">
        <f t="shared" si="5172"/>
        <v>-0.11234569296874997</v>
      </c>
      <c r="AB2115" s="9">
        <f t="shared" si="5172"/>
        <v>-0.11234569296874998</v>
      </c>
      <c r="AC2115" s="9">
        <f t="shared" si="5172"/>
        <v>-0.11234569296874997</v>
      </c>
      <c r="AD2115" s="9">
        <f t="shared" si="5172"/>
        <v>-0.11234569296874997</v>
      </c>
      <c r="AE2115" s="9">
        <f t="shared" ref="AE2115:AG2115" si="5173">IF(AND(AE2055&lt;=0,AE2070+AE2085+AE2100&lt;0),-(AE2070+AE2085+AE2100),IF(AE2055&lt;=0,0,-MIN(((AE2070+AE2100)/AE2055)*((AE2070+AE2100)&gt;0),(AE2070+AE2100))))</f>
        <v>-0.11234569296874998</v>
      </c>
      <c r="AF2115" s="9">
        <f t="shared" si="5173"/>
        <v>-0.11234569296874997</v>
      </c>
      <c r="AG2115" s="9">
        <f t="shared" si="5173"/>
        <v>-0.11234569296874995</v>
      </c>
      <c r="AH2115" s="9">
        <f t="shared" ref="AH2115" si="5174">IF(AND(AH2055&lt;=0,AH2070+AH2085+AH2100&lt;0),-(AH2070+AH2085+AH2100),IF(AH2055&lt;=0,0,-MIN(((AH2070+AH2100)/AH2055)*((AH2070+AH2100)&gt;0),(AH2070+AH2100))))</f>
        <v>-0.11234569296874997</v>
      </c>
      <c r="AI2115" s="9">
        <f t="shared" ref="AI2115:AM2115" si="5175">IF(AND(AI2055&lt;=0,AI2070+AI2085+AI2100&lt;0),-(AI2070+AI2085+AI2100),IF(AI2055&lt;=0,0,-MIN(((AI2070+AI2100)/AI2055)*((AI2070+AI2100)&gt;0),(AI2070+AI2100))))</f>
        <v>-0.11234569296874998</v>
      </c>
      <c r="AJ2115" s="9">
        <f t="shared" si="5175"/>
        <v>-0.11234569296874997</v>
      </c>
      <c r="AK2115" s="9">
        <f t="shared" si="5175"/>
        <v>-0.11234569296874995</v>
      </c>
      <c r="AL2115" s="9">
        <f t="shared" si="5175"/>
        <v>-0.11234569296874995</v>
      </c>
      <c r="AM2115" s="9">
        <f t="shared" si="5175"/>
        <v>-0.11234569296874995</v>
      </c>
    </row>
    <row r="2116" spans="1:39" outlineLevel="2">
      <c r="A2116" s="11">
        <f>ROW()</f>
        <v>2116</v>
      </c>
      <c r="C2116" s="6" t="s">
        <v>473</v>
      </c>
      <c r="D2116" s="39"/>
      <c r="E2116" s="39"/>
      <c r="F2116" s="31"/>
      <c r="G2116" s="39"/>
      <c r="H2116" s="39"/>
      <c r="I2116" s="39"/>
      <c r="J2116" s="39"/>
      <c r="K2116" s="39"/>
      <c r="L2116" s="39"/>
      <c r="M2116" s="39"/>
      <c r="N2116" s="39"/>
      <c r="O2116" s="39"/>
      <c r="P2116" s="39"/>
      <c r="Q2116" s="39"/>
      <c r="R2116" s="39"/>
      <c r="S2116" s="39"/>
      <c r="T2116" s="39"/>
      <c r="U2116" s="39"/>
      <c r="V2116" s="39"/>
      <c r="W2116" s="39"/>
      <c r="X2116" s="39"/>
      <c r="Y2116" s="9"/>
      <c r="Z2116" s="9">
        <f t="shared" ref="Z2116:AG2116" si="5176">IF(AND(Z2056&lt;=0,Z2071+Z2086+Z2101&lt;0),-(Z2071+Z2086+Z2101),IF(Z2056&lt;=0,0,-MIN(((Z2071+Z2101)/Z2056)*((Z2071+Z2101)&gt;0),(Z2071+Z2101))))</f>
        <v>-0.16532735849999997</v>
      </c>
      <c r="AA2116" s="9">
        <f t="shared" si="5176"/>
        <v>-0.16532735849999999</v>
      </c>
      <c r="AB2116" s="9">
        <f t="shared" si="5176"/>
        <v>-0.16532735849999999</v>
      </c>
      <c r="AC2116" s="9">
        <f t="shared" si="5176"/>
        <v>-0.16532735849999999</v>
      </c>
      <c r="AD2116" s="9">
        <f t="shared" si="5176"/>
        <v>-2.6452377359999999</v>
      </c>
      <c r="AE2116" s="9">
        <f t="shared" si="5176"/>
        <v>0</v>
      </c>
      <c r="AF2116" s="9">
        <f t="shared" si="5176"/>
        <v>0</v>
      </c>
      <c r="AG2116" s="9">
        <f t="shared" si="5176"/>
        <v>0</v>
      </c>
      <c r="AH2116" s="9">
        <f t="shared" ref="AH2116" si="5177">IF(AND(AH2056&lt;=0,AH2071+AH2086+AH2101&lt;0),-(AH2071+AH2086+AH2101),IF(AH2056&lt;=0,0,-MIN(((AH2071+AH2101)/AH2056)*((AH2071+AH2101)&gt;0),(AH2071+AH2101))))</f>
        <v>0</v>
      </c>
      <c r="AI2116" s="9">
        <f t="shared" ref="AI2116:AM2116" si="5178">IF(AND(AI2056&lt;=0,AI2071+AI2086+AI2101&lt;0),-(AI2071+AI2086+AI2101),IF(AI2056&lt;=0,0,-MIN(((AI2071+AI2101)/AI2056)*((AI2071+AI2101)&gt;0),(AI2071+AI2101))))</f>
        <v>0</v>
      </c>
      <c r="AJ2116" s="9">
        <f t="shared" si="5178"/>
        <v>0</v>
      </c>
      <c r="AK2116" s="9">
        <f t="shared" si="5178"/>
        <v>0</v>
      </c>
      <c r="AL2116" s="9">
        <f t="shared" si="5178"/>
        <v>0</v>
      </c>
      <c r="AM2116" s="9">
        <f t="shared" si="5178"/>
        <v>0</v>
      </c>
    </row>
    <row r="2117" spans="1:39" outlineLevel="2">
      <c r="A2117" s="11">
        <f>ROW()</f>
        <v>2117</v>
      </c>
      <c r="C2117" s="6" t="s">
        <v>474</v>
      </c>
      <c r="D2117" s="39"/>
      <c r="E2117" s="39"/>
      <c r="F2117" s="31"/>
      <c r="G2117" s="39"/>
      <c r="H2117" s="39"/>
      <c r="I2117" s="39"/>
      <c r="J2117" s="39"/>
      <c r="K2117" s="39"/>
      <c r="L2117" s="39"/>
      <c r="M2117" s="39"/>
      <c r="N2117" s="39"/>
      <c r="O2117" s="39"/>
      <c r="P2117" s="39"/>
      <c r="Q2117" s="39"/>
      <c r="R2117" s="39"/>
      <c r="S2117" s="39"/>
      <c r="T2117" s="39"/>
      <c r="U2117" s="39"/>
      <c r="V2117" s="39"/>
      <c r="W2117" s="39"/>
      <c r="X2117" s="39"/>
      <c r="Y2117" s="9"/>
      <c r="Z2117" s="9">
        <f t="shared" ref="Z2117:AG2117" si="5179">IF(AND(Z2057&lt;=0,Z2072+Z2087+Z2102&lt;0),-(Z2072+Z2087+Z2102),IF(Z2057&lt;=0,0,-MIN(((Z2072+Z2102)/Z2057)*((Z2072+Z2102)&gt;0),(Z2072+Z2102))))</f>
        <v>-4.1801539893749989E-2</v>
      </c>
      <c r="AA2117" s="9">
        <f t="shared" si="5179"/>
        <v>-4.1801539893749989E-2</v>
      </c>
      <c r="AB2117" s="9">
        <f t="shared" si="5179"/>
        <v>-4.1801539893749989E-2</v>
      </c>
      <c r="AC2117" s="9">
        <f t="shared" si="5179"/>
        <v>-4.1801539893749982E-2</v>
      </c>
      <c r="AD2117" s="9">
        <f t="shared" si="5179"/>
        <v>-6.080223984545452E-2</v>
      </c>
      <c r="AE2117" s="9">
        <f t="shared" si="5179"/>
        <v>-6.080223984545452E-2</v>
      </c>
      <c r="AF2117" s="9">
        <f t="shared" si="5179"/>
        <v>-6.080223984545452E-2</v>
      </c>
      <c r="AG2117" s="9">
        <f t="shared" si="5179"/>
        <v>-6.080223984545452E-2</v>
      </c>
      <c r="AH2117" s="9">
        <f t="shared" ref="AH2117" si="5180">IF(AND(AH2057&lt;=0,AH2072+AH2087+AH2102&lt;0),-(AH2072+AH2087+AH2102),IF(AH2057&lt;=0,0,-MIN(((AH2072+AH2102)/AH2057)*((AH2072+AH2102)&gt;0),(AH2072+AH2102))))</f>
        <v>-6.080223984545452E-2</v>
      </c>
      <c r="AI2117" s="9">
        <f t="shared" ref="AI2117:AM2117" si="5181">IF(AND(AI2057&lt;=0,AI2072+AI2087+AI2102&lt;0),-(AI2072+AI2087+AI2102),IF(AI2057&lt;=0,0,-MIN(((AI2072+AI2102)/AI2057)*((AI2072+AI2102)&gt;0),(AI2072+AI2102))))</f>
        <v>-6.080223984545452E-2</v>
      </c>
      <c r="AJ2117" s="9">
        <f t="shared" si="5181"/>
        <v>-6.080223984545452E-2</v>
      </c>
      <c r="AK2117" s="9">
        <f t="shared" si="5181"/>
        <v>-6.080223984545452E-2</v>
      </c>
      <c r="AL2117" s="9">
        <f t="shared" si="5181"/>
        <v>-6.080223984545452E-2</v>
      </c>
      <c r="AM2117" s="9">
        <f t="shared" si="5181"/>
        <v>-6.080223984545452E-2</v>
      </c>
    </row>
    <row r="2118" spans="1:39" outlineLevel="2">
      <c r="A2118" s="11">
        <f>ROW()</f>
        <v>2118</v>
      </c>
      <c r="C2118" s="6" t="s">
        <v>477</v>
      </c>
      <c r="D2118" s="39"/>
      <c r="E2118" s="39"/>
      <c r="F2118" s="31"/>
      <c r="G2118" s="39"/>
      <c r="H2118" s="39"/>
      <c r="I2118" s="39"/>
      <c r="J2118" s="39"/>
      <c r="K2118" s="39"/>
      <c r="L2118" s="39"/>
      <c r="M2118" s="39"/>
      <c r="N2118" s="39"/>
      <c r="O2118" s="39"/>
      <c r="P2118" s="39"/>
      <c r="Q2118" s="39"/>
      <c r="R2118" s="39"/>
      <c r="S2118" s="39"/>
      <c r="T2118" s="39"/>
      <c r="U2118" s="39"/>
      <c r="V2118" s="39"/>
      <c r="W2118" s="39"/>
      <c r="X2118" s="39"/>
      <c r="Y2118" s="9"/>
      <c r="Z2118" s="9">
        <f t="shared" ref="Z2118:AG2118" si="5182">IF(AND(Z2058&lt;=0,Z2073+Z2088+Z2103&lt;0),-(Z2073+Z2088+Z2103),IF(Z2058&lt;=0,0,-MIN(((Z2073+Z2103)/Z2058)*((Z2073+Z2103)&gt;0),(Z2073+Z2103))))</f>
        <v>-0.26140042676249997</v>
      </c>
      <c r="AA2118" s="9">
        <f t="shared" si="5182"/>
        <v>-0.26140042676249997</v>
      </c>
      <c r="AB2118" s="9">
        <f t="shared" si="5182"/>
        <v>-0.26140042676249997</v>
      </c>
      <c r="AC2118" s="9">
        <f t="shared" si="5182"/>
        <v>-0.26140042676249997</v>
      </c>
      <c r="AD2118" s="9">
        <f t="shared" si="5182"/>
        <v>-0.69706780469999996</v>
      </c>
      <c r="AE2118" s="9">
        <f t="shared" si="5182"/>
        <v>-0.69706780469999985</v>
      </c>
      <c r="AF2118" s="9">
        <f t="shared" si="5182"/>
        <v>-0.69706780469999985</v>
      </c>
      <c r="AG2118" s="9">
        <f t="shared" si="5182"/>
        <v>-0.69706780469999996</v>
      </c>
      <c r="AH2118" s="9">
        <f t="shared" ref="AH2118" si="5183">IF(AND(AH2058&lt;=0,AH2073+AH2088+AH2103&lt;0),-(AH2073+AH2088+AH2103),IF(AH2058&lt;=0,0,-MIN(((AH2073+AH2103)/AH2058)*((AH2073+AH2103)&gt;0),(AH2073+AH2103))))</f>
        <v>-0.69706780469999985</v>
      </c>
      <c r="AI2118" s="9">
        <f t="shared" ref="AI2118:AM2118" si="5184">IF(AND(AI2058&lt;=0,AI2073+AI2088+AI2103&lt;0),-(AI2073+AI2088+AI2103),IF(AI2058&lt;=0,0,-MIN(((AI2073+AI2103)/AI2058)*((AI2073+AI2103)&gt;0),(AI2073+AI2103))))</f>
        <v>-0.69706780469999985</v>
      </c>
      <c r="AJ2118" s="9">
        <f t="shared" si="5184"/>
        <v>0</v>
      </c>
      <c r="AK2118" s="9">
        <f t="shared" si="5184"/>
        <v>0</v>
      </c>
      <c r="AL2118" s="9">
        <f t="shared" si="5184"/>
        <v>0</v>
      </c>
      <c r="AM2118" s="9">
        <f t="shared" si="5184"/>
        <v>0</v>
      </c>
    </row>
    <row r="2119" spans="1:39" outlineLevel="2">
      <c r="A2119" s="11">
        <f>ROW()</f>
        <v>2119</v>
      </c>
      <c r="C2119" s="6" t="s">
        <v>511</v>
      </c>
      <c r="D2119" s="39"/>
      <c r="E2119" s="39"/>
      <c r="F2119" s="31"/>
      <c r="G2119" s="39"/>
      <c r="H2119" s="39"/>
      <c r="I2119" s="39"/>
      <c r="J2119" s="39"/>
      <c r="K2119" s="39"/>
      <c r="L2119" s="39"/>
      <c r="M2119" s="39"/>
      <c r="N2119" s="39"/>
      <c r="O2119" s="39"/>
      <c r="P2119" s="39"/>
      <c r="Q2119" s="39"/>
      <c r="R2119" s="39"/>
      <c r="S2119" s="39"/>
      <c r="T2119" s="39"/>
      <c r="U2119" s="39"/>
      <c r="V2119" s="39"/>
      <c r="W2119" s="39"/>
      <c r="X2119" s="39"/>
      <c r="Y2119" s="9"/>
      <c r="Z2119" s="9">
        <f t="shared" ref="Z2119:AG2119" si="5185">IF(AND(Z2059&lt;=0,Z2074+Z2089+Z2104&lt;0),-(Z2074+Z2089+Z2104),IF(Z2059&lt;=0,0,-MIN(((Z2074+Z2104)/Z2059)*((Z2074+Z2104)&gt;0),(Z2074+Z2104))))</f>
        <v>-9.8185000000000004E-4</v>
      </c>
      <c r="AA2119" s="9">
        <f t="shared" si="5185"/>
        <v>-9.8185000000000004E-4</v>
      </c>
      <c r="AB2119" s="9">
        <f t="shared" si="5185"/>
        <v>-9.8185000000000026E-4</v>
      </c>
      <c r="AC2119" s="9">
        <f t="shared" si="5185"/>
        <v>-9.8185000000000026E-4</v>
      </c>
      <c r="AD2119" s="9">
        <f t="shared" si="5185"/>
        <v>-9.8185000000000026E-4</v>
      </c>
      <c r="AE2119" s="9">
        <f t="shared" si="5185"/>
        <v>-9.8185000000000026E-4</v>
      </c>
      <c r="AF2119" s="9">
        <f t="shared" si="5185"/>
        <v>-9.8185000000000047E-4</v>
      </c>
      <c r="AG2119" s="9">
        <f t="shared" si="5185"/>
        <v>-9.8185000000000026E-4</v>
      </c>
      <c r="AH2119" s="9">
        <f t="shared" ref="AH2119" si="5186">IF(AND(AH2059&lt;=0,AH2074+AH2089+AH2104&lt;0),-(AH2074+AH2089+AH2104),IF(AH2059&lt;=0,0,-MIN(((AH2074+AH2104)/AH2059)*((AH2074+AH2104)&gt;0),(AH2074+AH2104))))</f>
        <v>-9.8185000000000026E-4</v>
      </c>
      <c r="AI2119" s="9">
        <f t="shared" ref="AI2119:AM2119" si="5187">IF(AND(AI2059&lt;=0,AI2074+AI2089+AI2104&lt;0),-(AI2074+AI2089+AI2104),IF(AI2059&lt;=0,0,-MIN(((AI2074+AI2104)/AI2059)*((AI2074+AI2104)&gt;0),(AI2074+AI2104))))</f>
        <v>-9.8185000000000026E-4</v>
      </c>
      <c r="AJ2119" s="9">
        <f t="shared" si="5187"/>
        <v>-9.8185000000000047E-4</v>
      </c>
      <c r="AK2119" s="9">
        <f t="shared" si="5187"/>
        <v>-9.8185000000000026E-4</v>
      </c>
      <c r="AL2119" s="9">
        <f t="shared" si="5187"/>
        <v>-9.8185000000000026E-4</v>
      </c>
      <c r="AM2119" s="9">
        <f t="shared" si="5187"/>
        <v>-9.8185000000000026E-4</v>
      </c>
    </row>
    <row r="2120" spans="1:39" outlineLevel="2">
      <c r="A2120" s="11">
        <f>ROW()</f>
        <v>2120</v>
      </c>
      <c r="C2120" s="6" t="s">
        <v>655</v>
      </c>
      <c r="D2120" s="39"/>
      <c r="E2120" s="39"/>
      <c r="F2120" s="31"/>
      <c r="G2120" s="39"/>
      <c r="H2120" s="39"/>
      <c r="I2120" s="39"/>
      <c r="J2120" s="39"/>
      <c r="K2120" s="39"/>
      <c r="L2120" s="39"/>
      <c r="M2120" s="39"/>
      <c r="N2120" s="39"/>
      <c r="O2120" s="39"/>
      <c r="P2120" s="39"/>
      <c r="Q2120" s="39"/>
      <c r="R2120" s="39"/>
      <c r="S2120" s="39"/>
      <c r="T2120" s="39"/>
      <c r="U2120" s="39"/>
      <c r="V2120" s="39"/>
      <c r="W2120" s="39"/>
      <c r="X2120" s="39"/>
      <c r="Y2120" s="9"/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9">
        <v>0</v>
      </c>
      <c r="AH2120" s="9">
        <v>0</v>
      </c>
      <c r="AI2120" s="9">
        <v>0</v>
      </c>
      <c r="AJ2120" s="9">
        <v>0</v>
      </c>
      <c r="AK2120" s="9">
        <v>0</v>
      </c>
      <c r="AL2120" s="9">
        <v>0</v>
      </c>
      <c r="AM2120" s="9">
        <v>0</v>
      </c>
    </row>
    <row r="2121" spans="1:39" outlineLevel="2">
      <c r="A2121" s="11">
        <f>ROW()</f>
        <v>2121</v>
      </c>
      <c r="C2121" s="6" t="s">
        <v>656</v>
      </c>
      <c r="D2121" s="39"/>
      <c r="E2121" s="39"/>
      <c r="F2121" s="31"/>
      <c r="G2121" s="39"/>
      <c r="H2121" s="39"/>
      <c r="I2121" s="39"/>
      <c r="J2121" s="39"/>
      <c r="K2121" s="39"/>
      <c r="L2121" s="39"/>
      <c r="M2121" s="39"/>
      <c r="N2121" s="39"/>
      <c r="O2121" s="39"/>
      <c r="P2121" s="39"/>
      <c r="Q2121" s="39"/>
      <c r="R2121" s="39"/>
      <c r="S2121" s="39"/>
      <c r="T2121" s="39"/>
      <c r="U2121" s="39"/>
      <c r="V2121" s="39"/>
      <c r="W2121" s="39"/>
      <c r="X2121" s="3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</row>
    <row r="2122" spans="1:39" outlineLevel="2">
      <c r="A2122" s="11">
        <f>ROW()</f>
        <v>2122</v>
      </c>
      <c r="C2122" s="6" t="s">
        <v>667</v>
      </c>
      <c r="D2122" s="39"/>
      <c r="E2122" s="39"/>
      <c r="F2122" s="31"/>
      <c r="G2122" s="39"/>
      <c r="H2122" s="39"/>
      <c r="I2122" s="39"/>
      <c r="J2122" s="39"/>
      <c r="K2122" s="39"/>
      <c r="L2122" s="39"/>
      <c r="M2122" s="39"/>
      <c r="N2122" s="39"/>
      <c r="O2122" s="39"/>
      <c r="P2122" s="39"/>
      <c r="Q2122" s="39"/>
      <c r="R2122" s="39"/>
      <c r="S2122" s="39"/>
      <c r="T2122" s="39"/>
      <c r="U2122" s="39"/>
      <c r="V2122" s="39"/>
      <c r="W2122" s="39"/>
      <c r="X2122" s="3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</row>
    <row r="2123" spans="1:39" outlineLevel="2">
      <c r="A2123" s="11">
        <f>ROW()</f>
        <v>2123</v>
      </c>
      <c r="C2123" s="6" t="s">
        <v>212</v>
      </c>
      <c r="D2123" s="39"/>
      <c r="E2123" s="39"/>
      <c r="F2123" s="31"/>
      <c r="G2123" s="39"/>
      <c r="H2123" s="39"/>
      <c r="I2123" s="39"/>
      <c r="J2123" s="39"/>
      <c r="K2123" s="39"/>
      <c r="L2123" s="39"/>
      <c r="M2123" s="39"/>
      <c r="N2123" s="39"/>
      <c r="O2123" s="39"/>
      <c r="P2123" s="39"/>
      <c r="Q2123" s="39"/>
      <c r="R2123" s="39"/>
      <c r="S2123" s="39"/>
      <c r="T2123" s="39"/>
      <c r="U2123" s="39"/>
      <c r="V2123" s="39"/>
      <c r="W2123" s="39"/>
      <c r="X2123" s="39"/>
      <c r="Y2123" s="9"/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9">
        <v>0</v>
      </c>
      <c r="AH2123" s="9">
        <v>0</v>
      </c>
      <c r="AI2123" s="9">
        <v>0</v>
      </c>
      <c r="AJ2123" s="9">
        <v>0</v>
      </c>
      <c r="AK2123" s="9">
        <v>0</v>
      </c>
      <c r="AL2123" s="9">
        <v>0</v>
      </c>
      <c r="AM2123" s="9">
        <v>0</v>
      </c>
    </row>
    <row r="2124" spans="1:39" outlineLevel="2">
      <c r="A2124" s="11">
        <f>ROW()</f>
        <v>2124</v>
      </c>
      <c r="C2124" s="30" t="s">
        <v>362</v>
      </c>
      <c r="D2124" s="90"/>
      <c r="E2124" s="90"/>
      <c r="F2124" s="90"/>
      <c r="G2124" s="90"/>
      <c r="H2124" s="90"/>
      <c r="I2124" s="90"/>
      <c r="J2124" s="90"/>
      <c r="K2124" s="90"/>
      <c r="L2124" s="90"/>
      <c r="M2124" s="90"/>
      <c r="N2124" s="90"/>
      <c r="O2124" s="90"/>
      <c r="P2124" s="90"/>
      <c r="Q2124" s="90"/>
      <c r="R2124" s="90"/>
      <c r="S2124" s="90"/>
      <c r="T2124" s="90"/>
      <c r="U2124" s="90"/>
      <c r="V2124" s="90"/>
      <c r="W2124" s="90"/>
      <c r="X2124" s="90"/>
      <c r="Y2124" s="15"/>
      <c r="Z2124" s="14">
        <f t="shared" ref="Z2124:AD2124" si="5188">IF(AND(Z2064&lt;=0,Z2079+Z2094+Z2109&lt;0),-(Z2079+Z2094+Z2109),IF(Z2064&lt;=0,0,-MIN(((Z2079+Z2109)/Z2064)*((Z2079+Z2109)&gt;0),(Z2079+Z2109))))</f>
        <v>0</v>
      </c>
      <c r="AA2124" s="14">
        <f t="shared" si="5188"/>
        <v>0</v>
      </c>
      <c r="AB2124" s="14">
        <f t="shared" si="5188"/>
        <v>0</v>
      </c>
      <c r="AC2124" s="14">
        <f t="shared" si="5188"/>
        <v>0</v>
      </c>
      <c r="AD2124" s="14">
        <f t="shared" si="5188"/>
        <v>0</v>
      </c>
      <c r="AE2124" s="14">
        <f t="shared" ref="AE2124:AM2124" si="5189">IF(AND(AE2064&lt;=0,AE2079+AE2094+AE2109&lt;0),-(AE2079+AE2094+AE2109),IF(AE2064&lt;=0,0,-MIN(((AE2079+AE2109)/AE2064)*((AE2079+AE2109)&gt;0),(AE2079+AE2109))))</f>
        <v>0</v>
      </c>
      <c r="AF2124" s="14">
        <f t="shared" si="5189"/>
        <v>0</v>
      </c>
      <c r="AG2124" s="14">
        <f t="shared" si="5189"/>
        <v>0</v>
      </c>
      <c r="AH2124" s="14">
        <f t="shared" ref="AH2124" si="5190">IF(AND(AH2064&lt;=0,AH2079+AH2094+AH2109&lt;0),-(AH2079+AH2094+AH2109),IF(AH2064&lt;=0,0,-MIN(((AH2079+AH2109)/AH2064)*((AH2079+AH2109)&gt;0),(AH2079+AH2109))))</f>
        <v>0</v>
      </c>
      <c r="AI2124" s="14">
        <f t="shared" si="5189"/>
        <v>0</v>
      </c>
      <c r="AJ2124" s="14">
        <f t="shared" si="5189"/>
        <v>0</v>
      </c>
      <c r="AK2124" s="14">
        <f t="shared" si="5189"/>
        <v>0</v>
      </c>
      <c r="AL2124" s="14">
        <f t="shared" si="5189"/>
        <v>0</v>
      </c>
      <c r="AM2124" s="14">
        <f t="shared" si="5189"/>
        <v>0</v>
      </c>
    </row>
    <row r="2125" spans="1:39" outlineLevel="2">
      <c r="A2125" s="11">
        <f>ROW()</f>
        <v>2125</v>
      </c>
      <c r="C2125" s="6" t="s">
        <v>1</v>
      </c>
      <c r="D2125" s="39"/>
      <c r="E2125" s="39"/>
      <c r="F2125" s="39"/>
      <c r="G2125" s="39"/>
      <c r="H2125" s="39"/>
      <c r="I2125" s="39"/>
      <c r="J2125" s="39"/>
      <c r="K2125" s="39"/>
      <c r="L2125" s="39"/>
      <c r="M2125" s="39"/>
      <c r="N2125" s="39"/>
      <c r="O2125" s="39"/>
      <c r="P2125" s="39"/>
      <c r="Q2125" s="39"/>
      <c r="R2125" s="39"/>
      <c r="S2125" s="39"/>
      <c r="T2125" s="39"/>
      <c r="U2125" s="39"/>
      <c r="V2125" s="39"/>
      <c r="W2125" s="39"/>
      <c r="X2125" s="39"/>
      <c r="Y2125" s="9"/>
      <c r="Z2125" s="9">
        <f t="shared" ref="Z2125" si="5191">SUM(Z2112:Z2124)</f>
        <v>-0.92317830704999981</v>
      </c>
      <c r="AA2125" s="9">
        <f t="shared" ref="AA2125" si="5192">SUM(AA2112:AA2124)</f>
        <v>-0.92317830704999981</v>
      </c>
      <c r="AB2125" s="9">
        <f t="shared" ref="AB2125" si="5193">SUM(AB2112:AB2124)</f>
        <v>-0.92317830704999981</v>
      </c>
      <c r="AC2125" s="9">
        <f t="shared" ref="AC2125" si="5194">SUM(AC2112:AC2124)</f>
        <v>-0.92317830704999981</v>
      </c>
      <c r="AD2125" s="9">
        <f t="shared" ref="AD2125:AE2125" si="5195">SUM(AD2112:AD2124)</f>
        <v>-3.8577567624392044</v>
      </c>
      <c r="AE2125" s="9">
        <f t="shared" si="5195"/>
        <v>-1.2125190264392043</v>
      </c>
      <c r="AF2125" s="9">
        <f t="shared" ref="AF2125:AM2125" si="5196">SUM(AF2112:AF2124)</f>
        <v>-1.2125190264392043</v>
      </c>
      <c r="AG2125" s="9">
        <f t="shared" si="5196"/>
        <v>-1.2125190264392045</v>
      </c>
      <c r="AH2125" s="9">
        <f t="shared" ref="AH2125" si="5197">SUM(AH2112:AH2124)</f>
        <v>-1.2125190264392043</v>
      </c>
      <c r="AI2125" s="9">
        <f t="shared" si="5196"/>
        <v>-1.2125190264392043</v>
      </c>
      <c r="AJ2125" s="9">
        <f t="shared" si="5196"/>
        <v>-0.51545122173920432</v>
      </c>
      <c r="AK2125" s="9">
        <f t="shared" si="5196"/>
        <v>-0.51545122173920432</v>
      </c>
      <c r="AL2125" s="9">
        <f t="shared" si="5196"/>
        <v>-0.51545122173920432</v>
      </c>
      <c r="AM2125" s="9">
        <f t="shared" si="5196"/>
        <v>-0.51545122173920432</v>
      </c>
    </row>
    <row r="2126" spans="1:39" outlineLevel="2">
      <c r="A2126" s="11">
        <f>ROW()</f>
        <v>2126</v>
      </c>
      <c r="B2126" s="343" t="s">
        <v>70</v>
      </c>
      <c r="D2126" s="39"/>
      <c r="E2126" s="39"/>
      <c r="F2126" s="39"/>
      <c r="G2126" s="39"/>
      <c r="H2126" s="39"/>
      <c r="I2126" s="39"/>
      <c r="J2126" s="39"/>
      <c r="K2126" s="39"/>
      <c r="L2126" s="39"/>
      <c r="M2126" s="39"/>
      <c r="N2126" s="39"/>
      <c r="O2126" s="39"/>
      <c r="P2126" s="39"/>
      <c r="Q2126" s="39"/>
      <c r="R2126" s="39"/>
      <c r="S2126" s="39"/>
      <c r="T2126" s="39"/>
      <c r="U2126" s="39"/>
      <c r="V2126" s="39"/>
      <c r="W2126" s="39"/>
      <c r="X2126" s="39"/>
      <c r="Y2126" s="39"/>
      <c r="Z2126" s="39"/>
      <c r="AA2126" s="39"/>
      <c r="AB2126" s="39"/>
      <c r="AC2126" s="39"/>
      <c r="AD2126" s="39"/>
      <c r="AE2126" s="39"/>
      <c r="AF2126" s="39"/>
      <c r="AG2126" s="39"/>
      <c r="AH2126" s="39"/>
      <c r="AI2126" s="39"/>
      <c r="AJ2126" s="39"/>
      <c r="AK2126" s="39"/>
      <c r="AL2126" s="39"/>
      <c r="AM2126" s="39"/>
    </row>
    <row r="2127" spans="1:39" outlineLevel="2">
      <c r="A2127" s="11">
        <f>ROW()</f>
        <v>2127</v>
      </c>
      <c r="C2127" s="6" t="s">
        <v>2</v>
      </c>
      <c r="D2127" s="39"/>
      <c r="E2127" s="39"/>
      <c r="F2127" s="39"/>
      <c r="G2127" s="39"/>
      <c r="H2127" s="39"/>
      <c r="I2127" s="39"/>
      <c r="J2127" s="39"/>
      <c r="K2127" s="39"/>
      <c r="L2127" s="39"/>
      <c r="M2127" s="39"/>
      <c r="N2127" s="39"/>
      <c r="O2127" s="39"/>
      <c r="P2127" s="39"/>
      <c r="Q2127" s="39"/>
      <c r="R2127" s="39"/>
      <c r="S2127" s="39"/>
      <c r="T2127" s="39"/>
      <c r="U2127" s="39"/>
      <c r="V2127" s="39"/>
      <c r="W2127" s="39"/>
      <c r="X2127" s="39"/>
      <c r="Y2127" s="9">
        <f t="shared" ref="Y2127:AD2127" si="5198">Y2067+Y2082+Y2097+Y2112</f>
        <v>0</v>
      </c>
      <c r="Z2127" s="9">
        <f t="shared" si="5198"/>
        <v>0</v>
      </c>
      <c r="AA2127" s="9">
        <f t="shared" si="5198"/>
        <v>0</v>
      </c>
      <c r="AB2127" s="9">
        <f t="shared" si="5198"/>
        <v>0</v>
      </c>
      <c r="AC2127" s="9">
        <f t="shared" si="5198"/>
        <v>0</v>
      </c>
      <c r="AD2127" s="9">
        <f t="shared" si="5198"/>
        <v>0</v>
      </c>
      <c r="AE2127" s="9">
        <f t="shared" ref="AE2127:AG2127" si="5199">AE2067+AE2082+AE2097+AE2112</f>
        <v>0</v>
      </c>
      <c r="AF2127" s="9">
        <f t="shared" si="5199"/>
        <v>0</v>
      </c>
      <c r="AG2127" s="9">
        <f t="shared" si="5199"/>
        <v>0</v>
      </c>
      <c r="AH2127" s="9">
        <f t="shared" ref="AH2127" si="5200">AH2067+AH2082+AH2097+AH2112</f>
        <v>0</v>
      </c>
      <c r="AI2127" s="9">
        <f t="shared" ref="AI2127:AM2127" si="5201">AI2067+AI2082+AI2097+AI2112</f>
        <v>0</v>
      </c>
      <c r="AJ2127" s="9">
        <f t="shared" si="5201"/>
        <v>0</v>
      </c>
      <c r="AK2127" s="9">
        <f t="shared" si="5201"/>
        <v>0</v>
      </c>
      <c r="AL2127" s="9">
        <f t="shared" si="5201"/>
        <v>0</v>
      </c>
      <c r="AM2127" s="9">
        <f t="shared" si="5201"/>
        <v>0</v>
      </c>
    </row>
    <row r="2128" spans="1:39" outlineLevel="2">
      <c r="A2128" s="11">
        <f>ROW()</f>
        <v>2128</v>
      </c>
      <c r="C2128" s="6" t="s">
        <v>3</v>
      </c>
      <c r="D2128" s="39"/>
      <c r="E2128" s="39"/>
      <c r="F2128" s="39"/>
      <c r="G2128" s="39"/>
      <c r="H2128" s="39"/>
      <c r="I2128" s="39"/>
      <c r="J2128" s="39"/>
      <c r="K2128" s="39"/>
      <c r="L2128" s="39"/>
      <c r="M2128" s="39"/>
      <c r="N2128" s="39"/>
      <c r="O2128" s="39"/>
      <c r="P2128" s="39"/>
      <c r="Q2128" s="39"/>
      <c r="R2128" s="39"/>
      <c r="S2128" s="39"/>
      <c r="T2128" s="39"/>
      <c r="U2128" s="39"/>
      <c r="V2128" s="39"/>
      <c r="W2128" s="39"/>
      <c r="X2128" s="39"/>
      <c r="Y2128" s="9">
        <f t="shared" ref="Y2128:AD2128" si="5202">Y2068+Y2083+Y2098+Y2113</f>
        <v>2.4112783485000002</v>
      </c>
      <c r="Z2128" s="9">
        <f t="shared" si="5202"/>
        <v>2.2907144310750001</v>
      </c>
      <c r="AA2128" s="9">
        <f t="shared" si="5202"/>
        <v>2.1701505136499999</v>
      </c>
      <c r="AB2128" s="9">
        <f t="shared" si="5202"/>
        <v>2.0495865962249997</v>
      </c>
      <c r="AC2128" s="9">
        <f t="shared" si="5202"/>
        <v>1.9290226787999998</v>
      </c>
      <c r="AD2128" s="9">
        <f t="shared" si="5202"/>
        <v>1.8084587613749998</v>
      </c>
      <c r="AE2128" s="9">
        <f t="shared" ref="AE2128:AG2128" si="5203">AE2068+AE2083+AE2098+AE2113</f>
        <v>1.6878948439499999</v>
      </c>
      <c r="AF2128" s="9">
        <f t="shared" si="5203"/>
        <v>1.5673309265249999</v>
      </c>
      <c r="AG2128" s="9">
        <f t="shared" si="5203"/>
        <v>1.4467670091</v>
      </c>
      <c r="AH2128" s="9">
        <f t="shared" ref="AH2128" si="5204">AH2068+AH2083+AH2098+AH2113</f>
        <v>1.3262030916750001</v>
      </c>
      <c r="AI2128" s="9">
        <f t="shared" ref="AI2128:AM2128" si="5205">AI2068+AI2083+AI2098+AI2113</f>
        <v>1.2056391742500001</v>
      </c>
      <c r="AJ2128" s="9">
        <f t="shared" si="5205"/>
        <v>1.0850752568250002</v>
      </c>
      <c r="AK2128" s="9">
        <f t="shared" si="5205"/>
        <v>0.96451133940000011</v>
      </c>
      <c r="AL2128" s="9">
        <f t="shared" si="5205"/>
        <v>0.84394742197500006</v>
      </c>
      <c r="AM2128" s="9">
        <f t="shared" si="5205"/>
        <v>0.72338350455</v>
      </c>
    </row>
    <row r="2129" spans="1:39" outlineLevel="2">
      <c r="A2129" s="11">
        <f>ROW()</f>
        <v>2129</v>
      </c>
      <c r="C2129" s="6" t="s">
        <v>4</v>
      </c>
      <c r="D2129" s="39"/>
      <c r="E2129" s="39"/>
      <c r="F2129" s="39"/>
      <c r="G2129" s="39"/>
      <c r="H2129" s="39"/>
      <c r="I2129" s="39"/>
      <c r="J2129" s="39"/>
      <c r="K2129" s="39"/>
      <c r="L2129" s="39"/>
      <c r="M2129" s="39"/>
      <c r="N2129" s="39"/>
      <c r="O2129" s="39"/>
      <c r="P2129" s="39"/>
      <c r="Q2129" s="39"/>
      <c r="R2129" s="39"/>
      <c r="S2129" s="39"/>
      <c r="T2129" s="39"/>
      <c r="U2129" s="39"/>
      <c r="V2129" s="39"/>
      <c r="W2129" s="39"/>
      <c r="X2129" s="39"/>
      <c r="Y2129" s="9">
        <f t="shared" ref="Y2129:AD2129" si="5206">Y2069+Y2084+Y2099+Y2114</f>
        <v>3.3113628224999987</v>
      </c>
      <c r="Z2129" s="9">
        <f t="shared" si="5206"/>
        <v>3.0906053009999988</v>
      </c>
      <c r="AA2129" s="9">
        <f t="shared" si="5206"/>
        <v>2.8698477794999988</v>
      </c>
      <c r="AB2129" s="9">
        <f t="shared" si="5206"/>
        <v>2.6490902579999989</v>
      </c>
      <c r="AC2129" s="9">
        <f t="shared" si="5206"/>
        <v>2.4283327364999989</v>
      </c>
      <c r="AD2129" s="9">
        <f t="shared" si="5206"/>
        <v>2.207575214999999</v>
      </c>
      <c r="AE2129" s="9">
        <f t="shared" ref="AE2129:AG2129" si="5207">AE2069+AE2084+AE2099+AE2114</f>
        <v>1.986817693499999</v>
      </c>
      <c r="AF2129" s="9">
        <f t="shared" si="5207"/>
        <v>1.7660601719999991</v>
      </c>
      <c r="AG2129" s="9">
        <f t="shared" si="5207"/>
        <v>1.5453026504999992</v>
      </c>
      <c r="AH2129" s="9">
        <f t="shared" ref="AH2129" si="5208">AH2069+AH2084+AH2099+AH2114</f>
        <v>1.3245451289999992</v>
      </c>
      <c r="AI2129" s="9">
        <f t="shared" ref="AI2129:AM2129" si="5209">AI2069+AI2084+AI2099+AI2114</f>
        <v>1.1037876074999993</v>
      </c>
      <c r="AJ2129" s="9">
        <f t="shared" si="5209"/>
        <v>0.88303008599999944</v>
      </c>
      <c r="AK2129" s="9">
        <f t="shared" si="5209"/>
        <v>0.66227256449999961</v>
      </c>
      <c r="AL2129" s="9">
        <f t="shared" si="5209"/>
        <v>0.44151504299999977</v>
      </c>
      <c r="AM2129" s="9">
        <f t="shared" si="5209"/>
        <v>0.22075752149999989</v>
      </c>
    </row>
    <row r="2130" spans="1:39" outlineLevel="2">
      <c r="A2130" s="11">
        <f>ROW()</f>
        <v>2130</v>
      </c>
      <c r="C2130" s="6" t="s">
        <v>5</v>
      </c>
      <c r="D2130" s="39"/>
      <c r="E2130" s="39"/>
      <c r="F2130" s="39"/>
      <c r="G2130" s="39"/>
      <c r="H2130" s="39"/>
      <c r="I2130" s="39"/>
      <c r="J2130" s="39"/>
      <c r="K2130" s="39"/>
      <c r="L2130" s="39"/>
      <c r="M2130" s="39"/>
      <c r="N2130" s="39"/>
      <c r="O2130" s="39"/>
      <c r="P2130" s="39"/>
      <c r="Q2130" s="39"/>
      <c r="R2130" s="39"/>
      <c r="S2130" s="39"/>
      <c r="T2130" s="39"/>
      <c r="U2130" s="39"/>
      <c r="V2130" s="39"/>
      <c r="W2130" s="39"/>
      <c r="X2130" s="39"/>
      <c r="Y2130" s="9">
        <f t="shared" ref="Y2130:AD2130" si="5210">Y2070+Y2085+Y2100+Y2115</f>
        <v>2.2469138593749993</v>
      </c>
      <c r="Z2130" s="9">
        <f t="shared" si="5210"/>
        <v>2.1345681664062495</v>
      </c>
      <c r="AA2130" s="9">
        <f t="shared" si="5210"/>
        <v>2.0222224734374996</v>
      </c>
      <c r="AB2130" s="9">
        <f t="shared" si="5210"/>
        <v>1.9098767804687495</v>
      </c>
      <c r="AC2130" s="9">
        <f t="shared" si="5210"/>
        <v>1.7975310874999995</v>
      </c>
      <c r="AD2130" s="9">
        <f t="shared" si="5210"/>
        <v>1.6851853945312496</v>
      </c>
      <c r="AE2130" s="9">
        <f t="shared" ref="AE2130:AG2130" si="5211">AE2070+AE2085+AE2100+AE2115</f>
        <v>1.5728397015624995</v>
      </c>
      <c r="AF2130" s="9">
        <f t="shared" si="5211"/>
        <v>1.4604940085937494</v>
      </c>
      <c r="AG2130" s="9">
        <f t="shared" si="5211"/>
        <v>1.3481483156249996</v>
      </c>
      <c r="AH2130" s="9">
        <f t="shared" ref="AH2130" si="5212">AH2070+AH2085+AH2100+AH2115</f>
        <v>1.2358026226562497</v>
      </c>
      <c r="AI2130" s="9">
        <f t="shared" ref="AI2130:AM2130" si="5213">AI2070+AI2085+AI2100+AI2115</f>
        <v>1.1234569296874997</v>
      </c>
      <c r="AJ2130" s="9">
        <f t="shared" si="5213"/>
        <v>1.0111112367187496</v>
      </c>
      <c r="AK2130" s="9">
        <f t="shared" si="5213"/>
        <v>0.89876554374999962</v>
      </c>
      <c r="AL2130" s="9">
        <f t="shared" si="5213"/>
        <v>0.78641985078124965</v>
      </c>
      <c r="AM2130" s="9">
        <f t="shared" si="5213"/>
        <v>0.67407415781249969</v>
      </c>
    </row>
    <row r="2131" spans="1:39" outlineLevel="2">
      <c r="A2131" s="11">
        <f>ROW()</f>
        <v>2131</v>
      </c>
      <c r="C2131" s="6" t="s">
        <v>473</v>
      </c>
      <c r="D2131" s="39"/>
      <c r="E2131" s="39"/>
      <c r="F2131" s="39"/>
      <c r="G2131" s="39"/>
      <c r="H2131" s="39"/>
      <c r="I2131" s="39"/>
      <c r="J2131" s="39"/>
      <c r="K2131" s="39"/>
      <c r="L2131" s="39"/>
      <c r="M2131" s="39"/>
      <c r="N2131" s="39"/>
      <c r="O2131" s="39"/>
      <c r="P2131" s="39"/>
      <c r="Q2131" s="39"/>
      <c r="R2131" s="39"/>
      <c r="S2131" s="39"/>
      <c r="T2131" s="39"/>
      <c r="U2131" s="39"/>
      <c r="V2131" s="39"/>
      <c r="W2131" s="39"/>
      <c r="X2131" s="39"/>
      <c r="Y2131" s="9">
        <f t="shared" ref="Y2131:AG2131" si="5214">Y2071+Y2086+Y2101+Y2116</f>
        <v>3.3065471699999995</v>
      </c>
      <c r="Z2131" s="9">
        <f t="shared" si="5214"/>
        <v>3.1412198114999996</v>
      </c>
      <c r="AA2131" s="9">
        <f t="shared" si="5214"/>
        <v>2.9758924529999997</v>
      </c>
      <c r="AB2131" s="9">
        <f t="shared" si="5214"/>
        <v>2.8105650944999998</v>
      </c>
      <c r="AC2131" s="9">
        <f t="shared" si="5214"/>
        <v>2.6452377359999999</v>
      </c>
      <c r="AD2131" s="9">
        <f t="shared" si="5214"/>
        <v>0</v>
      </c>
      <c r="AE2131" s="9">
        <f t="shared" si="5214"/>
        <v>0</v>
      </c>
      <c r="AF2131" s="9">
        <f t="shared" si="5214"/>
        <v>0</v>
      </c>
      <c r="AG2131" s="9">
        <f t="shared" si="5214"/>
        <v>0</v>
      </c>
      <c r="AH2131" s="9">
        <f t="shared" ref="AH2131" si="5215">AH2071+AH2086+AH2101+AH2116</f>
        <v>0</v>
      </c>
      <c r="AI2131" s="9">
        <f t="shared" ref="AI2131:AM2131" si="5216">AI2071+AI2086+AI2101+AI2116</f>
        <v>0</v>
      </c>
      <c r="AJ2131" s="9">
        <f t="shared" si="5216"/>
        <v>0</v>
      </c>
      <c r="AK2131" s="9">
        <f t="shared" si="5216"/>
        <v>0</v>
      </c>
      <c r="AL2131" s="9">
        <f t="shared" si="5216"/>
        <v>0</v>
      </c>
      <c r="AM2131" s="9">
        <f t="shared" si="5216"/>
        <v>0</v>
      </c>
    </row>
    <row r="2132" spans="1:39" outlineLevel="2">
      <c r="A2132" s="11">
        <f>ROW()</f>
        <v>2132</v>
      </c>
      <c r="C2132" s="6" t="s">
        <v>474</v>
      </c>
      <c r="D2132" s="39"/>
      <c r="E2132" s="39"/>
      <c r="F2132" s="39"/>
      <c r="G2132" s="39"/>
      <c r="H2132" s="39"/>
      <c r="I2132" s="39"/>
      <c r="J2132" s="39"/>
      <c r="K2132" s="39"/>
      <c r="L2132" s="39"/>
      <c r="M2132" s="39"/>
      <c r="N2132" s="39"/>
      <c r="O2132" s="39"/>
      <c r="P2132" s="39"/>
      <c r="Q2132" s="39"/>
      <c r="R2132" s="39"/>
      <c r="S2132" s="39"/>
      <c r="T2132" s="39"/>
      <c r="U2132" s="39"/>
      <c r="V2132" s="39"/>
      <c r="W2132" s="39"/>
      <c r="X2132" s="39"/>
      <c r="Y2132" s="9">
        <f t="shared" ref="Y2132:AG2132" si="5217">Y2072+Y2087+Y2102+Y2117</f>
        <v>0.83603079787499979</v>
      </c>
      <c r="Z2132" s="9">
        <f t="shared" si="5217"/>
        <v>0.79422925798124977</v>
      </c>
      <c r="AA2132" s="9">
        <f t="shared" si="5217"/>
        <v>0.75242771808749975</v>
      </c>
      <c r="AB2132" s="9">
        <f t="shared" si="5217"/>
        <v>0.71062617819374974</v>
      </c>
      <c r="AC2132" s="9">
        <f t="shared" si="5217"/>
        <v>0.66882463829999972</v>
      </c>
      <c r="AD2132" s="9">
        <f t="shared" si="5217"/>
        <v>0.6080223984545452</v>
      </c>
      <c r="AE2132" s="9">
        <f t="shared" si="5217"/>
        <v>0.54722015860909068</v>
      </c>
      <c r="AF2132" s="9">
        <f t="shared" si="5217"/>
        <v>0.48641791876363616</v>
      </c>
      <c r="AG2132" s="9">
        <f t="shared" si="5217"/>
        <v>0.42561567891818164</v>
      </c>
      <c r="AH2132" s="9">
        <f t="shared" ref="AH2132" si="5218">AH2072+AH2087+AH2102+AH2117</f>
        <v>0.36481343907272712</v>
      </c>
      <c r="AI2132" s="9">
        <f t="shared" ref="AI2132:AM2132" si="5219">AI2072+AI2087+AI2102+AI2117</f>
        <v>0.3040111992272726</v>
      </c>
      <c r="AJ2132" s="9">
        <f t="shared" si="5219"/>
        <v>0.24320895938181808</v>
      </c>
      <c r="AK2132" s="9">
        <f t="shared" si="5219"/>
        <v>0.18240671953636356</v>
      </c>
      <c r="AL2132" s="9">
        <f t="shared" si="5219"/>
        <v>0.12160447969090904</v>
      </c>
      <c r="AM2132" s="9">
        <f t="shared" si="5219"/>
        <v>6.080223984545452E-2</v>
      </c>
    </row>
    <row r="2133" spans="1:39" outlineLevel="2">
      <c r="A2133" s="11">
        <f>ROW()</f>
        <v>2133</v>
      </c>
      <c r="C2133" s="6" t="s">
        <v>477</v>
      </c>
      <c r="D2133" s="39"/>
      <c r="E2133" s="39"/>
      <c r="F2133" s="39"/>
      <c r="G2133" s="39"/>
      <c r="H2133" s="39"/>
      <c r="I2133" s="39"/>
      <c r="J2133" s="39"/>
      <c r="K2133" s="39"/>
      <c r="L2133" s="39"/>
      <c r="M2133" s="39"/>
      <c r="N2133" s="39"/>
      <c r="O2133" s="39"/>
      <c r="P2133" s="39"/>
      <c r="Q2133" s="39"/>
      <c r="R2133" s="39"/>
      <c r="S2133" s="39"/>
      <c r="T2133" s="39"/>
      <c r="U2133" s="39"/>
      <c r="V2133" s="39"/>
      <c r="W2133" s="39"/>
      <c r="X2133" s="39"/>
      <c r="Y2133" s="9">
        <f t="shared" ref="Y2133:AG2133" si="5220">Y2073+Y2088+Y2103+Y2118</f>
        <v>5.2280085352499999</v>
      </c>
      <c r="Z2133" s="9">
        <f t="shared" si="5220"/>
        <v>4.9666081084874998</v>
      </c>
      <c r="AA2133" s="9">
        <f t="shared" si="5220"/>
        <v>4.7052076817249997</v>
      </c>
      <c r="AB2133" s="9">
        <f t="shared" si="5220"/>
        <v>4.4438072549624996</v>
      </c>
      <c r="AC2133" s="9">
        <f t="shared" si="5220"/>
        <v>4.1824068281999995</v>
      </c>
      <c r="AD2133" s="9">
        <f t="shared" si="5220"/>
        <v>3.4853390234999995</v>
      </c>
      <c r="AE2133" s="9">
        <f t="shared" si="5220"/>
        <v>2.7882712187999994</v>
      </c>
      <c r="AF2133" s="9">
        <f t="shared" si="5220"/>
        <v>2.0912034140999998</v>
      </c>
      <c r="AG2133" s="9">
        <f t="shared" si="5220"/>
        <v>1.3941356093999997</v>
      </c>
      <c r="AH2133" s="9">
        <f t="shared" ref="AH2133" si="5221">AH2073+AH2088+AH2103+AH2118</f>
        <v>0.69706780469999985</v>
      </c>
      <c r="AI2133" s="9">
        <f t="shared" ref="AI2133:AM2133" si="5222">AI2073+AI2088+AI2103+AI2118</f>
        <v>0</v>
      </c>
      <c r="AJ2133" s="9">
        <f t="shared" si="5222"/>
        <v>0</v>
      </c>
      <c r="AK2133" s="9">
        <f t="shared" si="5222"/>
        <v>0</v>
      </c>
      <c r="AL2133" s="9">
        <f t="shared" si="5222"/>
        <v>0</v>
      </c>
      <c r="AM2133" s="9">
        <f t="shared" si="5222"/>
        <v>0</v>
      </c>
    </row>
    <row r="2134" spans="1:39" outlineLevel="2">
      <c r="A2134" s="11">
        <f>ROW()</f>
        <v>2134</v>
      </c>
      <c r="C2134" s="6" t="s">
        <v>511</v>
      </c>
      <c r="D2134" s="39"/>
      <c r="E2134" s="39"/>
      <c r="F2134" s="39"/>
      <c r="G2134" s="39"/>
      <c r="H2134" s="39"/>
      <c r="I2134" s="39"/>
      <c r="J2134" s="39"/>
      <c r="K2134" s="39"/>
      <c r="L2134" s="39"/>
      <c r="M2134" s="39"/>
      <c r="N2134" s="39"/>
      <c r="O2134" s="39"/>
      <c r="P2134" s="39"/>
      <c r="Q2134" s="39"/>
      <c r="R2134" s="39"/>
      <c r="S2134" s="39"/>
      <c r="T2134" s="39"/>
      <c r="U2134" s="39"/>
      <c r="V2134" s="39"/>
      <c r="W2134" s="39"/>
      <c r="X2134" s="39"/>
      <c r="Y2134" s="9">
        <f t="shared" ref="Y2134:AM2134" si="5223">Y2074+Y2089+Y2104+Y2119</f>
        <v>1.9637000000000002E-2</v>
      </c>
      <c r="Z2134" s="9">
        <f t="shared" si="5223"/>
        <v>1.8655150000000002E-2</v>
      </c>
      <c r="AA2134" s="9">
        <f t="shared" si="5223"/>
        <v>1.7673300000000003E-2</v>
      </c>
      <c r="AB2134" s="9">
        <f t="shared" si="5223"/>
        <v>1.6691450000000004E-2</v>
      </c>
      <c r="AC2134" s="9">
        <f t="shared" si="5223"/>
        <v>1.5709600000000004E-2</v>
      </c>
      <c r="AD2134" s="9">
        <f t="shared" si="5223"/>
        <v>1.4727750000000005E-2</v>
      </c>
      <c r="AE2134" s="9">
        <f t="shared" si="5223"/>
        <v>1.3745900000000005E-2</v>
      </c>
      <c r="AF2134" s="9">
        <f t="shared" si="5223"/>
        <v>1.2764050000000004E-2</v>
      </c>
      <c r="AG2134" s="9">
        <f t="shared" si="5223"/>
        <v>1.1782200000000003E-2</v>
      </c>
      <c r="AH2134" s="9">
        <f t="shared" si="5223"/>
        <v>1.0800350000000004E-2</v>
      </c>
      <c r="AI2134" s="9">
        <f t="shared" si="5223"/>
        <v>9.8185000000000043E-3</v>
      </c>
      <c r="AJ2134" s="9">
        <f t="shared" si="5223"/>
        <v>8.8366500000000032E-3</v>
      </c>
      <c r="AK2134" s="9">
        <f t="shared" si="5223"/>
        <v>7.8548000000000021E-3</v>
      </c>
      <c r="AL2134" s="9">
        <f t="shared" si="5223"/>
        <v>6.8729500000000018E-3</v>
      </c>
      <c r="AM2134" s="9">
        <f t="shared" si="5223"/>
        <v>5.8911000000000015E-3</v>
      </c>
    </row>
    <row r="2135" spans="1:39" outlineLevel="2">
      <c r="A2135" s="11">
        <f>ROW()</f>
        <v>2135</v>
      </c>
      <c r="C2135" s="6" t="s">
        <v>655</v>
      </c>
      <c r="D2135" s="39"/>
      <c r="E2135" s="39"/>
      <c r="F2135" s="39"/>
      <c r="G2135" s="39"/>
      <c r="H2135" s="39"/>
      <c r="I2135" s="39"/>
      <c r="J2135" s="39"/>
      <c r="K2135" s="39"/>
      <c r="L2135" s="39"/>
      <c r="M2135" s="39"/>
      <c r="N2135" s="39"/>
      <c r="O2135" s="39"/>
      <c r="P2135" s="39"/>
      <c r="Q2135" s="39"/>
      <c r="R2135" s="39"/>
      <c r="S2135" s="39"/>
      <c r="T2135" s="39"/>
      <c r="U2135" s="39"/>
      <c r="V2135" s="39"/>
      <c r="W2135" s="39"/>
      <c r="X2135" s="39"/>
      <c r="Y2135" s="9">
        <f t="shared" ref="Y2135:AM2135" si="5224">Y2075+Y2090+Y2105+Y2120</f>
        <v>0</v>
      </c>
      <c r="Z2135" s="9">
        <f t="shared" si="5224"/>
        <v>0</v>
      </c>
      <c r="AA2135" s="9">
        <f t="shared" si="5224"/>
        <v>0</v>
      </c>
      <c r="AB2135" s="9">
        <f t="shared" si="5224"/>
        <v>0</v>
      </c>
      <c r="AC2135" s="9">
        <f t="shared" si="5224"/>
        <v>0</v>
      </c>
      <c r="AD2135" s="9">
        <f t="shared" si="5224"/>
        <v>0</v>
      </c>
      <c r="AE2135" s="9">
        <f t="shared" si="5224"/>
        <v>0</v>
      </c>
      <c r="AF2135" s="9">
        <f t="shared" si="5224"/>
        <v>0</v>
      </c>
      <c r="AG2135" s="9">
        <f t="shared" si="5224"/>
        <v>0</v>
      </c>
      <c r="AH2135" s="9">
        <f t="shared" si="5224"/>
        <v>0</v>
      </c>
      <c r="AI2135" s="9">
        <f t="shared" si="5224"/>
        <v>0</v>
      </c>
      <c r="AJ2135" s="9">
        <f t="shared" si="5224"/>
        <v>0</v>
      </c>
      <c r="AK2135" s="9">
        <f t="shared" si="5224"/>
        <v>0</v>
      </c>
      <c r="AL2135" s="9">
        <f t="shared" si="5224"/>
        <v>0</v>
      </c>
      <c r="AM2135" s="9">
        <f t="shared" si="5224"/>
        <v>0</v>
      </c>
    </row>
    <row r="2136" spans="1:39" outlineLevel="2">
      <c r="A2136" s="11">
        <f>ROW()</f>
        <v>2136</v>
      </c>
      <c r="C2136" s="6" t="s">
        <v>656</v>
      </c>
      <c r="D2136" s="39"/>
      <c r="E2136" s="39"/>
      <c r="F2136" s="39"/>
      <c r="G2136" s="39"/>
      <c r="H2136" s="39"/>
      <c r="I2136" s="39"/>
      <c r="J2136" s="39"/>
      <c r="K2136" s="39"/>
      <c r="L2136" s="39"/>
      <c r="M2136" s="39"/>
      <c r="N2136" s="39"/>
      <c r="O2136" s="39"/>
      <c r="P2136" s="39"/>
      <c r="Q2136" s="39"/>
      <c r="R2136" s="39"/>
      <c r="S2136" s="39"/>
      <c r="T2136" s="39"/>
      <c r="U2136" s="39"/>
      <c r="V2136" s="39"/>
      <c r="W2136" s="39"/>
      <c r="X2136" s="3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</row>
    <row r="2137" spans="1:39" outlineLevel="2">
      <c r="A2137" s="11">
        <f>ROW()</f>
        <v>2137</v>
      </c>
      <c r="C2137" s="6" t="s">
        <v>667</v>
      </c>
      <c r="D2137" s="39"/>
      <c r="E2137" s="39"/>
      <c r="F2137" s="39"/>
      <c r="G2137" s="39"/>
      <c r="H2137" s="39"/>
      <c r="I2137" s="39"/>
      <c r="J2137" s="39"/>
      <c r="K2137" s="39"/>
      <c r="L2137" s="39"/>
      <c r="M2137" s="39"/>
      <c r="N2137" s="39"/>
      <c r="O2137" s="39"/>
      <c r="P2137" s="39"/>
      <c r="Q2137" s="39"/>
      <c r="R2137" s="39"/>
      <c r="S2137" s="39"/>
      <c r="T2137" s="39"/>
      <c r="U2137" s="39"/>
      <c r="V2137" s="39"/>
      <c r="W2137" s="39"/>
      <c r="X2137" s="3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</row>
    <row r="2138" spans="1:39" outlineLevel="2">
      <c r="A2138" s="11">
        <f>ROW()</f>
        <v>2138</v>
      </c>
      <c r="C2138" s="6" t="s">
        <v>212</v>
      </c>
      <c r="D2138" s="39"/>
      <c r="E2138" s="39"/>
      <c r="F2138" s="39"/>
      <c r="G2138" s="39"/>
      <c r="H2138" s="39"/>
      <c r="I2138" s="39"/>
      <c r="J2138" s="39"/>
      <c r="K2138" s="39"/>
      <c r="L2138" s="39"/>
      <c r="M2138" s="39"/>
      <c r="N2138" s="39"/>
      <c r="O2138" s="39"/>
      <c r="P2138" s="39"/>
      <c r="Q2138" s="39"/>
      <c r="R2138" s="39"/>
      <c r="S2138" s="39"/>
      <c r="T2138" s="39"/>
      <c r="U2138" s="39"/>
      <c r="V2138" s="39"/>
      <c r="W2138" s="39"/>
      <c r="X2138" s="39"/>
      <c r="Y2138" s="9">
        <f t="shared" ref="Y2138:AD2138" si="5225">Y2078+Y2093+Y2108+Y2123</f>
        <v>0</v>
      </c>
      <c r="Z2138" s="9">
        <f t="shared" si="5225"/>
        <v>0</v>
      </c>
      <c r="AA2138" s="9">
        <f t="shared" si="5225"/>
        <v>0</v>
      </c>
      <c r="AB2138" s="9">
        <f t="shared" si="5225"/>
        <v>0</v>
      </c>
      <c r="AC2138" s="9">
        <f t="shared" si="5225"/>
        <v>0</v>
      </c>
      <c r="AD2138" s="9">
        <f t="shared" si="5225"/>
        <v>0</v>
      </c>
      <c r="AE2138" s="9">
        <f t="shared" ref="AE2138:AM2138" si="5226">AE2078+AE2093+AE2108+AE2123</f>
        <v>0</v>
      </c>
      <c r="AF2138" s="9">
        <f t="shared" si="5226"/>
        <v>0</v>
      </c>
      <c r="AG2138" s="9">
        <f t="shared" si="5226"/>
        <v>0</v>
      </c>
      <c r="AH2138" s="9">
        <f t="shared" ref="AH2138" si="5227">AH2078+AH2093+AH2108+AH2123</f>
        <v>0</v>
      </c>
      <c r="AI2138" s="9">
        <f t="shared" si="5226"/>
        <v>0</v>
      </c>
      <c r="AJ2138" s="9">
        <f t="shared" si="5226"/>
        <v>0</v>
      </c>
      <c r="AK2138" s="9">
        <f t="shared" si="5226"/>
        <v>0</v>
      </c>
      <c r="AL2138" s="9">
        <f t="shared" si="5226"/>
        <v>0</v>
      </c>
      <c r="AM2138" s="9">
        <f t="shared" si="5226"/>
        <v>0</v>
      </c>
    </row>
    <row r="2139" spans="1:39" outlineLevel="2">
      <c r="A2139" s="11">
        <f>ROW()</f>
        <v>2139</v>
      </c>
      <c r="C2139" s="30" t="s">
        <v>362</v>
      </c>
      <c r="D2139" s="90"/>
      <c r="E2139" s="90"/>
      <c r="F2139" s="90"/>
      <c r="G2139" s="90"/>
      <c r="H2139" s="90"/>
      <c r="I2139" s="90"/>
      <c r="J2139" s="90"/>
      <c r="K2139" s="90"/>
      <c r="L2139" s="90"/>
      <c r="M2139" s="90"/>
      <c r="N2139" s="90"/>
      <c r="O2139" s="90"/>
      <c r="P2139" s="90"/>
      <c r="Q2139" s="90"/>
      <c r="R2139" s="90"/>
      <c r="S2139" s="90"/>
      <c r="T2139" s="90"/>
      <c r="U2139" s="90"/>
      <c r="V2139" s="90"/>
      <c r="W2139" s="90"/>
      <c r="X2139" s="90"/>
      <c r="Y2139" s="15">
        <f t="shared" ref="Y2139:AD2139" si="5228">Y2079+Y2094+Y2109+Y2124</f>
        <v>0</v>
      </c>
      <c r="Z2139" s="15">
        <f t="shared" si="5228"/>
        <v>0</v>
      </c>
      <c r="AA2139" s="15">
        <f t="shared" si="5228"/>
        <v>0</v>
      </c>
      <c r="AB2139" s="15">
        <f t="shared" si="5228"/>
        <v>0</v>
      </c>
      <c r="AC2139" s="15">
        <f t="shared" si="5228"/>
        <v>0</v>
      </c>
      <c r="AD2139" s="15">
        <f t="shared" si="5228"/>
        <v>0</v>
      </c>
      <c r="AE2139" s="15">
        <f t="shared" ref="AE2139:AM2139" si="5229">AE2079+AE2094+AE2109+AE2124</f>
        <v>0</v>
      </c>
      <c r="AF2139" s="15">
        <f t="shared" si="5229"/>
        <v>0</v>
      </c>
      <c r="AG2139" s="15">
        <f t="shared" si="5229"/>
        <v>0</v>
      </c>
      <c r="AH2139" s="15">
        <f t="shared" ref="AH2139" si="5230">AH2079+AH2094+AH2109+AH2124</f>
        <v>0</v>
      </c>
      <c r="AI2139" s="15">
        <f t="shared" si="5229"/>
        <v>0</v>
      </c>
      <c r="AJ2139" s="15">
        <f t="shared" si="5229"/>
        <v>0</v>
      </c>
      <c r="AK2139" s="15">
        <f t="shared" si="5229"/>
        <v>0</v>
      </c>
      <c r="AL2139" s="15">
        <f t="shared" si="5229"/>
        <v>0</v>
      </c>
      <c r="AM2139" s="15">
        <f t="shared" si="5229"/>
        <v>0</v>
      </c>
    </row>
    <row r="2140" spans="1:39" outlineLevel="2">
      <c r="A2140" s="11">
        <f>ROW()</f>
        <v>2140</v>
      </c>
      <c r="C2140" s="6" t="s">
        <v>1</v>
      </c>
      <c r="D2140" s="39"/>
      <c r="E2140" s="39"/>
      <c r="F2140" s="39"/>
      <c r="G2140" s="39"/>
      <c r="H2140" s="39"/>
      <c r="I2140" s="39"/>
      <c r="J2140" s="39"/>
      <c r="K2140" s="39"/>
      <c r="L2140" s="39"/>
      <c r="M2140" s="39"/>
      <c r="N2140" s="39"/>
      <c r="O2140" s="39"/>
      <c r="P2140" s="39"/>
      <c r="Q2140" s="39"/>
      <c r="R2140" s="39"/>
      <c r="S2140" s="39"/>
      <c r="T2140" s="39"/>
      <c r="U2140" s="39"/>
      <c r="V2140" s="39"/>
      <c r="W2140" s="39"/>
      <c r="X2140" s="39"/>
      <c r="Y2140" s="9">
        <f t="shared" ref="Y2140:Z2140" si="5231">SUM(Y2127:Y2139)</f>
        <v>17.359778533499995</v>
      </c>
      <c r="Z2140" s="9">
        <f t="shared" si="5231"/>
        <v>16.43660022645</v>
      </c>
      <c r="AA2140" s="9">
        <f t="shared" ref="AA2140" si="5232">SUM(AA2127:AA2139)</f>
        <v>15.513421919399999</v>
      </c>
      <c r="AB2140" s="9">
        <f t="shared" ref="AB2140" si="5233">SUM(AB2127:AB2139)</f>
        <v>14.590243612349997</v>
      </c>
      <c r="AC2140" s="9">
        <f t="shared" ref="AC2140:AD2140" si="5234">SUM(AC2127:AC2139)</f>
        <v>13.667065305299998</v>
      </c>
      <c r="AD2140" s="9">
        <f t="shared" si="5234"/>
        <v>9.8093085428607925</v>
      </c>
      <c r="AE2140" s="9">
        <f t="shared" ref="AE2140" si="5235">SUM(AE2127:AE2139)</f>
        <v>8.5967895164215875</v>
      </c>
      <c r="AF2140" s="9">
        <f t="shared" ref="AF2140:AM2140" si="5236">SUM(AF2127:AF2139)</f>
        <v>7.3842704899823852</v>
      </c>
      <c r="AG2140" s="9">
        <f t="shared" si="5236"/>
        <v>6.1717514635431803</v>
      </c>
      <c r="AH2140" s="9">
        <f t="shared" ref="AH2140" si="5237">SUM(AH2127:AH2139)</f>
        <v>4.9592324371039762</v>
      </c>
      <c r="AI2140" s="9">
        <f t="shared" si="5236"/>
        <v>3.7467134106647713</v>
      </c>
      <c r="AJ2140" s="9">
        <f t="shared" si="5236"/>
        <v>3.2312621889255673</v>
      </c>
      <c r="AK2140" s="9">
        <f t="shared" si="5236"/>
        <v>2.7158109671863633</v>
      </c>
      <c r="AL2140" s="9">
        <f t="shared" si="5236"/>
        <v>2.200359745447158</v>
      </c>
      <c r="AM2140" s="9">
        <f t="shared" si="5236"/>
        <v>1.684908523707954</v>
      </c>
    </row>
    <row r="2141" spans="1:39" outlineLevel="3">
      <c r="A2141" s="11">
        <f>ROW()</f>
        <v>2141</v>
      </c>
      <c r="B2141" s="343" t="s">
        <v>658</v>
      </c>
      <c r="D2141" s="39"/>
      <c r="E2141" s="39"/>
      <c r="F2141" s="39"/>
      <c r="G2141" s="39"/>
      <c r="H2141" s="39"/>
      <c r="I2141" s="39"/>
      <c r="J2141" s="39"/>
      <c r="K2141" s="39"/>
      <c r="L2141" s="39"/>
      <c r="M2141" s="39"/>
      <c r="N2141" s="39"/>
      <c r="O2141" s="39"/>
      <c r="P2141" s="39"/>
      <c r="Q2141" s="39"/>
      <c r="R2141" s="39"/>
      <c r="S2141" s="39"/>
      <c r="T2141" s="39"/>
      <c r="U2141" s="39"/>
      <c r="V2141" s="39"/>
      <c r="W2141" s="39"/>
      <c r="X2141" s="39"/>
      <c r="Y2141" s="39"/>
      <c r="Z2141" s="39"/>
      <c r="AA2141" s="39"/>
      <c r="AB2141" s="39"/>
      <c r="AC2141" s="39"/>
      <c r="AD2141" s="39"/>
      <c r="AE2141" s="39"/>
      <c r="AF2141" s="39"/>
      <c r="AG2141" s="39"/>
      <c r="AH2141" s="39"/>
      <c r="AI2141" s="39"/>
      <c r="AJ2141" s="39"/>
      <c r="AK2141" s="39"/>
      <c r="AL2141" s="39"/>
      <c r="AM2141" s="39"/>
    </row>
    <row r="2142" spans="1:39" outlineLevel="3">
      <c r="A2142" s="11">
        <f>ROW()</f>
        <v>2142</v>
      </c>
      <c r="C2142" s="6" t="s">
        <v>2</v>
      </c>
      <c r="D2142" s="39"/>
      <c r="E2142" s="39"/>
      <c r="F2142" s="39"/>
      <c r="G2142" s="39"/>
      <c r="H2142" s="39"/>
      <c r="I2142" s="39"/>
      <c r="J2142" s="39"/>
      <c r="K2142" s="39"/>
      <c r="L2142" s="39"/>
      <c r="M2142" s="39"/>
      <c r="N2142" s="39"/>
      <c r="O2142" s="39"/>
      <c r="P2142" s="39"/>
      <c r="Q2142" s="39"/>
      <c r="R2142" s="39"/>
      <c r="S2142" s="9"/>
      <c r="T2142" s="39"/>
      <c r="U2142" s="39"/>
      <c r="V2142" s="39"/>
      <c r="W2142" s="39"/>
      <c r="X2142" s="39"/>
      <c r="Y2142" s="39"/>
      <c r="Z2142" s="39"/>
      <c r="AA2142" s="39"/>
      <c r="AB2142" s="39"/>
      <c r="AC2142" s="39"/>
      <c r="AD2142" s="39"/>
      <c r="AE2142" s="39"/>
      <c r="AF2142" s="39"/>
      <c r="AG2142" s="39"/>
      <c r="AH2142" s="39"/>
      <c r="AI2142" s="39"/>
      <c r="AJ2142" s="39"/>
      <c r="AK2142" s="39"/>
      <c r="AL2142" s="39"/>
      <c r="AM2142" s="39"/>
    </row>
    <row r="2143" spans="1:39" outlineLevel="3">
      <c r="A2143" s="11">
        <f>ROW()</f>
        <v>2143</v>
      </c>
      <c r="C2143" s="6" t="s">
        <v>3</v>
      </c>
      <c r="D2143" s="39"/>
      <c r="E2143" s="39"/>
      <c r="F2143" s="39"/>
      <c r="G2143" s="39"/>
      <c r="H2143" s="39"/>
      <c r="I2143" s="39"/>
      <c r="J2143" s="39"/>
      <c r="K2143" s="39"/>
      <c r="L2143" s="39"/>
      <c r="M2143" s="39"/>
      <c r="N2143" s="39"/>
      <c r="O2143" s="39"/>
      <c r="P2143" s="39"/>
      <c r="Q2143" s="39"/>
      <c r="R2143" s="39"/>
      <c r="S2143" s="9"/>
      <c r="T2143" s="39"/>
      <c r="U2143" s="39"/>
      <c r="V2143" s="39"/>
      <c r="W2143" s="39"/>
      <c r="X2143" s="39"/>
      <c r="Y2143" s="39"/>
      <c r="Z2143" s="39"/>
      <c r="AA2143" s="39"/>
      <c r="AB2143" s="39"/>
      <c r="AC2143" s="39"/>
      <c r="AD2143" s="39"/>
      <c r="AE2143" s="39"/>
      <c r="AF2143" s="39"/>
      <c r="AG2143" s="39"/>
      <c r="AH2143" s="39"/>
      <c r="AI2143" s="39"/>
      <c r="AJ2143" s="39"/>
      <c r="AK2143" s="39"/>
      <c r="AL2143" s="39"/>
      <c r="AM2143" s="39"/>
    </row>
    <row r="2144" spans="1:39" outlineLevel="3">
      <c r="A2144" s="11">
        <f>ROW()</f>
        <v>2144</v>
      </c>
      <c r="C2144" s="6" t="s">
        <v>4</v>
      </c>
      <c r="D2144" s="39"/>
      <c r="E2144" s="39"/>
      <c r="F2144" s="39"/>
      <c r="G2144" s="39"/>
      <c r="H2144" s="39"/>
      <c r="I2144" s="39"/>
      <c r="J2144" s="39"/>
      <c r="K2144" s="39"/>
      <c r="L2144" s="39"/>
      <c r="M2144" s="39"/>
      <c r="N2144" s="39"/>
      <c r="O2144" s="39"/>
      <c r="P2144" s="39"/>
      <c r="Q2144" s="39"/>
      <c r="R2144" s="39"/>
      <c r="S2144" s="9"/>
      <c r="T2144" s="39"/>
      <c r="U2144" s="39"/>
      <c r="V2144" s="39"/>
      <c r="W2144" s="39"/>
      <c r="X2144" s="39"/>
      <c r="Y2144" s="39"/>
      <c r="Z2144" s="39"/>
      <c r="AA2144" s="39"/>
      <c r="AB2144" s="39"/>
      <c r="AC2144" s="39"/>
      <c r="AD2144" s="39"/>
      <c r="AE2144" s="39"/>
      <c r="AF2144" s="39"/>
      <c r="AG2144" s="39"/>
      <c r="AH2144" s="39"/>
      <c r="AI2144" s="39"/>
      <c r="AJ2144" s="39"/>
      <c r="AK2144" s="39"/>
      <c r="AL2144" s="39"/>
      <c r="AM2144" s="39"/>
    </row>
    <row r="2145" spans="1:44" outlineLevel="3">
      <c r="A2145" s="11">
        <f>ROW()</f>
        <v>2145</v>
      </c>
      <c r="C2145" s="6" t="s">
        <v>5</v>
      </c>
      <c r="D2145" s="39"/>
      <c r="E2145" s="39"/>
      <c r="F2145" s="39"/>
      <c r="G2145" s="39"/>
      <c r="H2145" s="39"/>
      <c r="I2145" s="39"/>
      <c r="J2145" s="39"/>
      <c r="K2145" s="39"/>
      <c r="L2145" s="39"/>
      <c r="M2145" s="39"/>
      <c r="N2145" s="39"/>
      <c r="O2145" s="39"/>
      <c r="P2145" s="39"/>
      <c r="Q2145" s="39"/>
      <c r="R2145" s="39"/>
      <c r="S2145" s="9"/>
      <c r="T2145" s="39"/>
      <c r="U2145" s="39"/>
      <c r="V2145" s="39"/>
      <c r="W2145" s="39"/>
      <c r="X2145" s="39"/>
      <c r="Y2145" s="39"/>
      <c r="Z2145" s="39"/>
      <c r="AA2145" s="39"/>
      <c r="AB2145" s="39"/>
      <c r="AC2145" s="39"/>
      <c r="AD2145" s="39"/>
      <c r="AE2145" s="39"/>
      <c r="AF2145" s="39"/>
      <c r="AG2145" s="39"/>
      <c r="AH2145" s="39"/>
      <c r="AI2145" s="39"/>
      <c r="AJ2145" s="39"/>
      <c r="AK2145" s="39"/>
      <c r="AL2145" s="39"/>
      <c r="AM2145" s="39"/>
    </row>
    <row r="2146" spans="1:44" outlineLevel="3">
      <c r="A2146" s="11">
        <f>ROW()</f>
        <v>2146</v>
      </c>
      <c r="C2146" s="6" t="s">
        <v>473</v>
      </c>
      <c r="D2146" s="39"/>
      <c r="E2146" s="39"/>
      <c r="F2146" s="39"/>
      <c r="G2146" s="39"/>
      <c r="H2146" s="39"/>
      <c r="I2146" s="39"/>
      <c r="J2146" s="39"/>
      <c r="K2146" s="39"/>
      <c r="L2146" s="39"/>
      <c r="M2146" s="39"/>
      <c r="N2146" s="39"/>
      <c r="O2146" s="39"/>
      <c r="P2146" s="39"/>
      <c r="Q2146" s="39"/>
      <c r="R2146" s="39"/>
      <c r="S2146" s="9"/>
      <c r="T2146" s="39"/>
      <c r="U2146" s="39"/>
      <c r="V2146" s="39"/>
      <c r="W2146" s="39"/>
      <c r="X2146" s="39"/>
      <c r="Y2146" s="39"/>
      <c r="Z2146" s="39"/>
      <c r="AA2146" s="39"/>
      <c r="AB2146" s="39"/>
      <c r="AC2146" s="39"/>
      <c r="AD2146" s="39"/>
      <c r="AE2146" s="39"/>
      <c r="AF2146" s="39"/>
      <c r="AG2146" s="39"/>
      <c r="AH2146" s="39"/>
      <c r="AI2146" s="39"/>
      <c r="AJ2146" s="39"/>
      <c r="AK2146" s="39"/>
      <c r="AL2146" s="39"/>
      <c r="AM2146" s="39"/>
    </row>
    <row r="2147" spans="1:44" outlineLevel="3">
      <c r="A2147" s="11">
        <f>ROW()</f>
        <v>2147</v>
      </c>
      <c r="C2147" s="6" t="s">
        <v>474</v>
      </c>
      <c r="D2147" s="39"/>
      <c r="E2147" s="39"/>
      <c r="F2147" s="39"/>
      <c r="G2147" s="39"/>
      <c r="H2147" s="39"/>
      <c r="I2147" s="39"/>
      <c r="J2147" s="39"/>
      <c r="K2147" s="39"/>
      <c r="L2147" s="39"/>
      <c r="M2147" s="39"/>
      <c r="N2147" s="39"/>
      <c r="O2147" s="39"/>
      <c r="P2147" s="39"/>
      <c r="Q2147" s="39"/>
      <c r="R2147" s="39"/>
      <c r="S2147" s="9"/>
      <c r="T2147" s="39"/>
      <c r="U2147" s="39"/>
      <c r="V2147" s="39"/>
      <c r="W2147" s="39"/>
      <c r="X2147" s="39"/>
      <c r="Y2147" s="39"/>
      <c r="Z2147" s="39"/>
      <c r="AA2147" s="39"/>
      <c r="AB2147" s="39"/>
      <c r="AC2147" s="39"/>
      <c r="AD2147" s="39"/>
      <c r="AE2147" s="39"/>
      <c r="AF2147" s="39"/>
      <c r="AG2147" s="39"/>
      <c r="AH2147" s="39"/>
      <c r="AI2147" s="39"/>
      <c r="AJ2147" s="39"/>
      <c r="AK2147" s="39"/>
      <c r="AL2147" s="39"/>
      <c r="AM2147" s="39"/>
    </row>
    <row r="2148" spans="1:44" outlineLevel="3">
      <c r="A2148" s="11">
        <f>ROW()</f>
        <v>2148</v>
      </c>
      <c r="C2148" s="6" t="s">
        <v>477</v>
      </c>
      <c r="D2148" s="39"/>
      <c r="E2148" s="39"/>
      <c r="F2148" s="39"/>
      <c r="G2148" s="39"/>
      <c r="H2148" s="39"/>
      <c r="I2148" s="39"/>
      <c r="J2148" s="39"/>
      <c r="K2148" s="39"/>
      <c r="L2148" s="39"/>
      <c r="M2148" s="39"/>
      <c r="N2148" s="39"/>
      <c r="O2148" s="39"/>
      <c r="P2148" s="39"/>
      <c r="Q2148" s="39"/>
      <c r="R2148" s="39"/>
      <c r="S2148" s="9"/>
      <c r="T2148" s="39"/>
      <c r="U2148" s="39"/>
      <c r="V2148" s="39"/>
      <c r="W2148" s="39"/>
      <c r="X2148" s="39"/>
      <c r="Y2148" s="39"/>
      <c r="Z2148" s="39"/>
      <c r="AA2148" s="39"/>
      <c r="AB2148" s="39"/>
      <c r="AC2148" s="39"/>
      <c r="AD2148" s="39"/>
      <c r="AE2148" s="39"/>
      <c r="AF2148" s="39"/>
      <c r="AG2148" s="39"/>
      <c r="AH2148" s="39"/>
      <c r="AI2148" s="39"/>
      <c r="AJ2148" s="39"/>
      <c r="AK2148" s="39"/>
      <c r="AL2148" s="39"/>
      <c r="AM2148" s="39"/>
    </row>
    <row r="2149" spans="1:44" outlineLevel="3">
      <c r="A2149" s="11">
        <f>ROW()</f>
        <v>2149</v>
      </c>
      <c r="C2149" s="6" t="s">
        <v>511</v>
      </c>
      <c r="D2149" s="39"/>
      <c r="E2149" s="39"/>
      <c r="F2149" s="39"/>
      <c r="G2149" s="39"/>
      <c r="H2149" s="39"/>
      <c r="I2149" s="39"/>
      <c r="J2149" s="39"/>
      <c r="K2149" s="39"/>
      <c r="L2149" s="39"/>
      <c r="M2149" s="39"/>
      <c r="N2149" s="39"/>
      <c r="O2149" s="39"/>
      <c r="P2149" s="39"/>
      <c r="Q2149" s="39"/>
      <c r="R2149" s="39"/>
      <c r="S2149" s="9"/>
      <c r="T2149" s="39"/>
      <c r="U2149" s="39"/>
      <c r="V2149" s="39"/>
      <c r="W2149" s="39"/>
      <c r="X2149" s="39"/>
      <c r="Y2149" s="39"/>
      <c r="Z2149" s="39"/>
      <c r="AA2149" s="39"/>
      <c r="AB2149" s="39"/>
      <c r="AC2149" s="39"/>
      <c r="AD2149" s="39"/>
      <c r="AE2149" s="39"/>
      <c r="AF2149" s="39"/>
      <c r="AG2149" s="39"/>
      <c r="AH2149" s="39"/>
      <c r="AI2149" s="39"/>
      <c r="AJ2149" s="39"/>
      <c r="AK2149" s="39"/>
      <c r="AL2149" s="39"/>
      <c r="AM2149" s="39"/>
    </row>
    <row r="2150" spans="1:44" outlineLevel="3">
      <c r="A2150" s="11">
        <f>ROW()</f>
        <v>2150</v>
      </c>
      <c r="C2150" s="6" t="s">
        <v>655</v>
      </c>
      <c r="D2150" s="39"/>
      <c r="E2150" s="39"/>
      <c r="F2150" s="39"/>
      <c r="G2150" s="39"/>
      <c r="H2150" s="39"/>
      <c r="I2150" s="39"/>
      <c r="J2150" s="39"/>
      <c r="K2150" s="39"/>
      <c r="L2150" s="39"/>
      <c r="M2150" s="39"/>
      <c r="N2150" s="39"/>
      <c r="O2150" s="39"/>
      <c r="P2150" s="39"/>
      <c r="Q2150" s="39"/>
      <c r="R2150" s="39"/>
      <c r="S2150" s="9"/>
      <c r="T2150" s="39"/>
      <c r="U2150" s="39"/>
      <c r="V2150" s="39"/>
      <c r="W2150" s="39"/>
      <c r="X2150" s="39"/>
      <c r="Y2150" s="39"/>
      <c r="Z2150" s="39"/>
      <c r="AA2150" s="39"/>
      <c r="AB2150" s="39"/>
      <c r="AC2150" s="39"/>
      <c r="AD2150" s="39"/>
      <c r="AE2150" s="39"/>
      <c r="AF2150" s="39"/>
      <c r="AG2150" s="39"/>
      <c r="AH2150" s="39"/>
      <c r="AI2150" s="39"/>
      <c r="AJ2150" s="39"/>
      <c r="AK2150" s="39"/>
      <c r="AL2150" s="39"/>
      <c r="AM2150" s="39"/>
    </row>
    <row r="2151" spans="1:44" outlineLevel="3">
      <c r="A2151" s="11">
        <f>ROW()</f>
        <v>2151</v>
      </c>
      <c r="C2151" s="6" t="s">
        <v>656</v>
      </c>
      <c r="D2151" s="39"/>
      <c r="E2151" s="39"/>
      <c r="F2151" s="39"/>
      <c r="G2151" s="39"/>
      <c r="H2151" s="39"/>
      <c r="I2151" s="39"/>
      <c r="J2151" s="39"/>
      <c r="K2151" s="39"/>
      <c r="L2151" s="39"/>
      <c r="M2151" s="39"/>
      <c r="N2151" s="39"/>
      <c r="O2151" s="39"/>
      <c r="P2151" s="39"/>
      <c r="Q2151" s="39"/>
      <c r="R2151" s="39"/>
      <c r="S2151" s="9"/>
      <c r="T2151" s="39"/>
      <c r="U2151" s="39"/>
      <c r="V2151" s="39"/>
      <c r="W2151" s="39"/>
      <c r="X2151" s="39"/>
      <c r="Y2151" s="39"/>
      <c r="Z2151" s="39"/>
      <c r="AA2151" s="39"/>
      <c r="AB2151" s="39"/>
      <c r="AC2151" s="39"/>
      <c r="AD2151" s="39"/>
      <c r="AE2151" s="39"/>
      <c r="AF2151" s="39"/>
      <c r="AG2151" s="39"/>
      <c r="AH2151" s="39"/>
      <c r="AI2151" s="39"/>
      <c r="AJ2151" s="39"/>
      <c r="AK2151" s="39"/>
      <c r="AL2151" s="39"/>
      <c r="AM2151" s="39"/>
    </row>
    <row r="2152" spans="1:44" outlineLevel="3">
      <c r="A2152" s="11">
        <f>ROW()</f>
        <v>2152</v>
      </c>
      <c r="C2152" s="6" t="s">
        <v>667</v>
      </c>
      <c r="D2152" s="39"/>
      <c r="E2152" s="39"/>
      <c r="F2152" s="39"/>
      <c r="G2152" s="39"/>
      <c r="H2152" s="39"/>
      <c r="I2152" s="39"/>
      <c r="J2152" s="39"/>
      <c r="K2152" s="39"/>
      <c r="L2152" s="39"/>
      <c r="M2152" s="39"/>
      <c r="N2152" s="39"/>
      <c r="O2152" s="39"/>
      <c r="P2152" s="39"/>
      <c r="Q2152" s="39"/>
      <c r="R2152" s="39"/>
      <c r="S2152" s="9"/>
      <c r="T2152" s="39"/>
      <c r="U2152" s="39"/>
      <c r="V2152" s="39"/>
      <c r="W2152" s="39"/>
      <c r="X2152" s="39"/>
      <c r="Y2152" s="39"/>
      <c r="Z2152" s="39"/>
      <c r="AA2152" s="39"/>
      <c r="AB2152" s="39"/>
      <c r="AC2152" s="39"/>
      <c r="AD2152" s="39"/>
      <c r="AE2152" s="39"/>
      <c r="AF2152" s="39"/>
      <c r="AG2152" s="39"/>
      <c r="AH2152" s="39"/>
      <c r="AI2152" s="39"/>
      <c r="AJ2152" s="39"/>
      <c r="AK2152" s="39"/>
      <c r="AL2152" s="39"/>
      <c r="AM2152" s="39"/>
    </row>
    <row r="2153" spans="1:44" outlineLevel="3">
      <c r="A2153" s="11">
        <f>ROW()</f>
        <v>2153</v>
      </c>
      <c r="C2153" s="6" t="s">
        <v>212</v>
      </c>
      <c r="D2153" s="39"/>
      <c r="E2153" s="39"/>
      <c r="F2153" s="39"/>
      <c r="G2153" s="39"/>
      <c r="H2153" s="39"/>
      <c r="I2153" s="39"/>
      <c r="J2153" s="39"/>
      <c r="K2153" s="39"/>
      <c r="L2153" s="39"/>
      <c r="M2153" s="39"/>
      <c r="N2153" s="39"/>
      <c r="O2153" s="39"/>
      <c r="P2153" s="39"/>
      <c r="Q2153" s="39"/>
      <c r="R2153" s="39"/>
      <c r="S2153" s="9"/>
      <c r="T2153" s="39"/>
      <c r="U2153" s="39"/>
      <c r="V2153" s="39"/>
      <c r="W2153" s="39"/>
      <c r="X2153" s="39"/>
      <c r="Y2153" s="39"/>
      <c r="Z2153" s="39"/>
      <c r="AA2153" s="39"/>
      <c r="AB2153" s="39"/>
      <c r="AC2153" s="39"/>
      <c r="AD2153" s="39"/>
      <c r="AE2153" s="39"/>
      <c r="AF2153" s="39"/>
      <c r="AG2153" s="39"/>
      <c r="AH2153" s="39"/>
      <c r="AI2153" s="39"/>
      <c r="AJ2153" s="39"/>
      <c r="AK2153" s="39"/>
      <c r="AL2153" s="39"/>
      <c r="AM2153" s="39"/>
    </row>
    <row r="2154" spans="1:44" outlineLevel="3">
      <c r="A2154" s="11">
        <f>ROW()</f>
        <v>2154</v>
      </c>
      <c r="C2154" s="30" t="s">
        <v>362</v>
      </c>
      <c r="D2154" s="90"/>
      <c r="E2154" s="90"/>
      <c r="F2154" s="90"/>
      <c r="G2154" s="90"/>
      <c r="H2154" s="90"/>
      <c r="I2154" s="90"/>
      <c r="J2154" s="90"/>
      <c r="K2154" s="90"/>
      <c r="L2154" s="90"/>
      <c r="M2154" s="90"/>
      <c r="N2154" s="90"/>
      <c r="O2154" s="90"/>
      <c r="P2154" s="90"/>
      <c r="Q2154" s="90"/>
      <c r="R2154" s="90"/>
      <c r="S2154" s="15"/>
      <c r="T2154" s="90"/>
      <c r="U2154" s="90"/>
      <c r="V2154" s="90"/>
      <c r="W2154" s="90"/>
      <c r="X2154" s="90"/>
      <c r="Y2154" s="90"/>
      <c r="Z2154" s="90"/>
      <c r="AA2154" s="90"/>
      <c r="AB2154" s="90"/>
      <c r="AC2154" s="90"/>
      <c r="AD2154" s="90"/>
      <c r="AE2154" s="90"/>
      <c r="AF2154" s="90"/>
      <c r="AG2154" s="90"/>
      <c r="AH2154" s="90"/>
      <c r="AI2154" s="90"/>
      <c r="AJ2154" s="90"/>
      <c r="AK2154" s="90"/>
      <c r="AL2154" s="90"/>
      <c r="AM2154" s="90"/>
    </row>
    <row r="2155" spans="1:44" outlineLevel="3">
      <c r="A2155" s="11">
        <f>ROW()</f>
        <v>2155</v>
      </c>
      <c r="C2155" s="6" t="s">
        <v>1</v>
      </c>
      <c r="D2155" s="39"/>
      <c r="E2155" s="39"/>
      <c r="F2155" s="39"/>
      <c r="G2155" s="39"/>
      <c r="H2155" s="39"/>
      <c r="I2155" s="39"/>
      <c r="J2155" s="39"/>
      <c r="K2155" s="39"/>
      <c r="L2155" s="39"/>
      <c r="M2155" s="39"/>
      <c r="N2155" s="39"/>
      <c r="O2155" s="39"/>
      <c r="P2155" s="39"/>
      <c r="Q2155" s="39"/>
      <c r="R2155" s="39"/>
      <c r="S2155" s="9"/>
      <c r="T2155" s="39"/>
      <c r="U2155" s="39"/>
      <c r="V2155" s="39"/>
      <c r="W2155" s="39"/>
      <c r="X2155" s="39"/>
      <c r="Y2155" s="39"/>
      <c r="Z2155" s="39"/>
      <c r="AA2155" s="39"/>
      <c r="AB2155" s="39"/>
      <c r="AC2155" s="39"/>
      <c r="AD2155" s="39"/>
      <c r="AE2155" s="39"/>
      <c r="AF2155" s="39"/>
      <c r="AG2155" s="39"/>
      <c r="AH2155" s="39"/>
      <c r="AI2155" s="39"/>
      <c r="AJ2155" s="39"/>
      <c r="AK2155" s="39"/>
      <c r="AL2155" s="39"/>
      <c r="AM2155" s="39"/>
    </row>
    <row r="2156" spans="1:44" outlineLevel="3">
      <c r="A2156" s="11">
        <f>ROW()</f>
        <v>2156</v>
      </c>
      <c r="D2156" s="39"/>
      <c r="E2156" s="39"/>
      <c r="F2156" s="39"/>
      <c r="G2156" s="39"/>
      <c r="H2156" s="39"/>
      <c r="I2156" s="39"/>
      <c r="J2156" s="39"/>
      <c r="K2156" s="39"/>
      <c r="L2156" s="39"/>
      <c r="M2156" s="39"/>
      <c r="N2156" s="39"/>
      <c r="O2156" s="39"/>
      <c r="P2156" s="39"/>
      <c r="Q2156" s="39"/>
      <c r="R2156" s="39"/>
      <c r="S2156" s="39"/>
      <c r="T2156" s="39"/>
      <c r="U2156" s="39"/>
      <c r="V2156" s="39"/>
      <c r="W2156" s="39"/>
      <c r="X2156" s="39"/>
      <c r="Y2156" s="39"/>
      <c r="Z2156" s="39"/>
      <c r="AA2156" s="39"/>
      <c r="AB2156" s="39"/>
      <c r="AC2156" s="3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</row>
    <row r="2157" spans="1:44" s="10" customFormat="1" outlineLevel="1">
      <c r="A2157" s="324" t="s">
        <v>158</v>
      </c>
      <c r="B2157" s="347"/>
      <c r="C2157" s="325"/>
      <c r="D2157" s="325"/>
      <c r="E2157" s="325"/>
      <c r="F2157" s="325"/>
      <c r="G2157" s="325"/>
      <c r="H2157" s="326"/>
      <c r="I2157" s="326"/>
      <c r="J2157" s="326"/>
      <c r="K2157" s="326"/>
      <c r="L2157" s="326"/>
      <c r="M2157" s="326"/>
      <c r="N2157" s="326"/>
      <c r="O2157" s="326"/>
      <c r="P2157" s="326"/>
      <c r="Q2157" s="326"/>
      <c r="R2157" s="326"/>
      <c r="S2157" s="326"/>
      <c r="T2157" s="326"/>
      <c r="U2157" s="326"/>
      <c r="V2157" s="326"/>
      <c r="W2157" s="326"/>
      <c r="X2157" s="326"/>
      <c r="Y2157" s="326"/>
      <c r="Z2157" s="326"/>
      <c r="AA2157" s="326"/>
      <c r="AB2157" s="326"/>
      <c r="AC2157" s="326"/>
      <c r="AD2157" s="326"/>
      <c r="AE2157" s="326"/>
      <c r="AF2157" s="326"/>
      <c r="AG2157" s="326"/>
      <c r="AH2157" s="326"/>
      <c r="AI2157" s="326"/>
      <c r="AJ2157" s="326"/>
      <c r="AK2157" s="326"/>
      <c r="AL2157" s="326"/>
      <c r="AM2157" s="326"/>
    </row>
    <row r="2158" spans="1:44" outlineLevel="2">
      <c r="A2158" s="11">
        <f>ROW()</f>
        <v>2158</v>
      </c>
      <c r="B2158" s="343" t="s">
        <v>141</v>
      </c>
      <c r="D2158" s="39"/>
      <c r="E2158" s="39"/>
      <c r="F2158" s="39"/>
      <c r="G2158" s="39"/>
      <c r="H2158" s="39"/>
      <c r="I2158" s="39"/>
      <c r="J2158" s="156"/>
      <c r="K2158" s="39"/>
      <c r="L2158" s="39"/>
      <c r="M2158" s="39"/>
      <c r="N2158" s="39"/>
      <c r="O2158" s="39"/>
      <c r="P2158" s="39"/>
      <c r="Q2158" s="39"/>
      <c r="R2158" s="39"/>
      <c r="S2158" s="39"/>
      <c r="T2158" s="39"/>
      <c r="U2158" s="39"/>
      <c r="V2158" s="39"/>
      <c r="W2158" s="39"/>
      <c r="X2158" s="39"/>
      <c r="Y2158" s="39"/>
      <c r="Z2158" s="39"/>
      <c r="AA2158" s="39"/>
      <c r="AB2158" s="39"/>
      <c r="AC2158" s="39"/>
      <c r="AD2158" s="39"/>
      <c r="AE2158" s="39"/>
      <c r="AF2158" s="39"/>
      <c r="AG2158" s="39"/>
      <c r="AH2158" s="39"/>
      <c r="AI2158" s="39"/>
      <c r="AJ2158" s="39"/>
      <c r="AK2158" s="39"/>
      <c r="AL2158" s="39"/>
      <c r="AM2158" s="39"/>
    </row>
    <row r="2159" spans="1:44" outlineLevel="2">
      <c r="A2159" s="11">
        <f>ROW()</f>
        <v>2159</v>
      </c>
      <c r="C2159" s="6" t="s">
        <v>2</v>
      </c>
      <c r="D2159" s="39"/>
      <c r="E2159" s="39"/>
      <c r="F2159" s="39"/>
      <c r="G2159" s="39"/>
      <c r="H2159" s="39"/>
      <c r="I2159" s="9"/>
      <c r="J2159" s="39"/>
      <c r="K2159" s="163"/>
      <c r="L2159" s="163"/>
      <c r="M2159" s="163"/>
      <c r="N2159" s="163"/>
      <c r="O2159" s="163"/>
      <c r="P2159" s="163"/>
      <c r="Q2159" s="163"/>
      <c r="R2159" s="163"/>
      <c r="S2159" s="163"/>
      <c r="T2159" s="163"/>
      <c r="U2159" s="163"/>
      <c r="V2159" s="163"/>
      <c r="W2159" s="163"/>
      <c r="X2159" s="163"/>
      <c r="Y2159" s="163"/>
      <c r="Z2159" s="163"/>
      <c r="AA2159" s="164">
        <f>Inputs!$E$64</f>
        <v>20</v>
      </c>
      <c r="AB2159" s="163">
        <f t="shared" ref="AB2159:AB2166" si="5238">MAX(0,AA2159-1)</f>
        <v>19</v>
      </c>
      <c r="AC2159" s="163">
        <f t="shared" ref="AC2159:AC2166" si="5239">MAX(0,AB2159-1)</f>
        <v>18</v>
      </c>
      <c r="AD2159" s="163">
        <f t="shared" ref="AD2159:AD2162" si="5240">MAX(0,AC2159-1)</f>
        <v>17</v>
      </c>
      <c r="AE2159" s="163">
        <f t="shared" ref="AE2159:AE2166" si="5241">MAX(0,AD2159-1)</f>
        <v>16</v>
      </c>
      <c r="AF2159" s="163">
        <f t="shared" ref="AF2159:AF2166" si="5242">MAX(0,AE2159-1)</f>
        <v>15</v>
      </c>
      <c r="AG2159" s="163">
        <f t="shared" ref="AG2159:AG2166" si="5243">MAX(0,AF2159-1)</f>
        <v>14</v>
      </c>
      <c r="AH2159" s="163">
        <f t="shared" ref="AH2159:AH2166" si="5244">MAX(0,AG2159-1)</f>
        <v>13</v>
      </c>
      <c r="AI2159" s="163">
        <f t="shared" ref="AI2159:AI2166" si="5245">MAX(0,AH2159-1)</f>
        <v>12</v>
      </c>
      <c r="AJ2159" s="163">
        <f t="shared" ref="AJ2159:AJ2166" si="5246">MAX(0,AI2159-1)</f>
        <v>11</v>
      </c>
      <c r="AK2159" s="163">
        <f t="shared" ref="AK2159:AK2166" si="5247">MAX(0,AJ2159-1)</f>
        <v>10</v>
      </c>
      <c r="AL2159" s="163">
        <f t="shared" ref="AL2159:AL2166" si="5248">MAX(0,AK2159-1)</f>
        <v>9</v>
      </c>
      <c r="AM2159" s="163">
        <f t="shared" ref="AM2159:AM2166" si="5249">MAX(0,AL2159-1)</f>
        <v>8</v>
      </c>
      <c r="AN2159" s="163"/>
      <c r="AO2159" s="163"/>
      <c r="AP2159" s="163"/>
      <c r="AQ2159" s="163"/>
      <c r="AR2159" s="163"/>
    </row>
    <row r="2160" spans="1:44" outlineLevel="2">
      <c r="A2160" s="11">
        <f>ROW()</f>
        <v>2160</v>
      </c>
      <c r="C2160" s="6" t="s">
        <v>3</v>
      </c>
      <c r="D2160" s="39"/>
      <c r="E2160" s="39"/>
      <c r="F2160" s="39"/>
      <c r="G2160" s="39"/>
      <c r="H2160" s="39"/>
      <c r="I2160" s="9"/>
      <c r="J2160" s="39"/>
      <c r="K2160" s="163"/>
      <c r="L2160" s="163"/>
      <c r="M2160" s="163"/>
      <c r="N2160" s="163"/>
      <c r="O2160" s="163"/>
      <c r="P2160" s="163"/>
      <c r="Q2160" s="163"/>
      <c r="R2160" s="163"/>
      <c r="S2160" s="163"/>
      <c r="T2160" s="163"/>
      <c r="U2160" s="163"/>
      <c r="V2160" s="163"/>
      <c r="W2160" s="163"/>
      <c r="X2160" s="163"/>
      <c r="Y2160" s="163"/>
      <c r="Z2160" s="163"/>
      <c r="AA2160" s="164">
        <f>Inputs!$E$65</f>
        <v>20</v>
      </c>
      <c r="AB2160" s="163">
        <f t="shared" si="5238"/>
        <v>19</v>
      </c>
      <c r="AC2160" s="163">
        <f t="shared" si="5239"/>
        <v>18</v>
      </c>
      <c r="AD2160" s="163">
        <f t="shared" si="5240"/>
        <v>17</v>
      </c>
      <c r="AE2160" s="163">
        <f t="shared" si="5241"/>
        <v>16</v>
      </c>
      <c r="AF2160" s="163">
        <f t="shared" si="5242"/>
        <v>15</v>
      </c>
      <c r="AG2160" s="163">
        <f t="shared" si="5243"/>
        <v>14</v>
      </c>
      <c r="AH2160" s="163">
        <f t="shared" si="5244"/>
        <v>13</v>
      </c>
      <c r="AI2160" s="163">
        <f t="shared" si="5245"/>
        <v>12</v>
      </c>
      <c r="AJ2160" s="163">
        <f t="shared" si="5246"/>
        <v>11</v>
      </c>
      <c r="AK2160" s="163">
        <f t="shared" si="5247"/>
        <v>10</v>
      </c>
      <c r="AL2160" s="163">
        <f t="shared" si="5248"/>
        <v>9</v>
      </c>
      <c r="AM2160" s="163">
        <f t="shared" si="5249"/>
        <v>8</v>
      </c>
      <c r="AN2160" s="163"/>
      <c r="AO2160" s="163"/>
      <c r="AP2160" s="163"/>
      <c r="AQ2160" s="163"/>
      <c r="AR2160" s="163"/>
    </row>
    <row r="2161" spans="1:44" outlineLevel="2">
      <c r="A2161" s="11">
        <f>ROW()</f>
        <v>2161</v>
      </c>
      <c r="C2161" s="6" t="s">
        <v>4</v>
      </c>
      <c r="D2161" s="39"/>
      <c r="E2161" s="39"/>
      <c r="F2161" s="39"/>
      <c r="G2161" s="39"/>
      <c r="H2161" s="39"/>
      <c r="I2161" s="9"/>
      <c r="J2161" s="39"/>
      <c r="K2161" s="163"/>
      <c r="L2161" s="163"/>
      <c r="M2161" s="163"/>
      <c r="N2161" s="163"/>
      <c r="O2161" s="163"/>
      <c r="P2161" s="163"/>
      <c r="Q2161" s="163"/>
      <c r="R2161" s="163"/>
      <c r="S2161" s="163"/>
      <c r="T2161" s="163"/>
      <c r="U2161" s="163"/>
      <c r="V2161" s="163"/>
      <c r="W2161" s="163"/>
      <c r="X2161" s="163"/>
      <c r="Y2161" s="163"/>
      <c r="Z2161" s="163"/>
      <c r="AA2161" s="164">
        <f>Inputs!$E$66</f>
        <v>15</v>
      </c>
      <c r="AB2161" s="163">
        <f t="shared" si="5238"/>
        <v>14</v>
      </c>
      <c r="AC2161" s="163">
        <f t="shared" si="5239"/>
        <v>13</v>
      </c>
      <c r="AD2161" s="163">
        <f t="shared" si="5240"/>
        <v>12</v>
      </c>
      <c r="AE2161" s="163">
        <f t="shared" si="5241"/>
        <v>11</v>
      </c>
      <c r="AF2161" s="163">
        <f t="shared" si="5242"/>
        <v>10</v>
      </c>
      <c r="AG2161" s="163">
        <f t="shared" si="5243"/>
        <v>9</v>
      </c>
      <c r="AH2161" s="163">
        <f t="shared" si="5244"/>
        <v>8</v>
      </c>
      <c r="AI2161" s="163">
        <f t="shared" si="5245"/>
        <v>7</v>
      </c>
      <c r="AJ2161" s="163">
        <f t="shared" si="5246"/>
        <v>6</v>
      </c>
      <c r="AK2161" s="163">
        <f t="shared" si="5247"/>
        <v>5</v>
      </c>
      <c r="AL2161" s="163">
        <f t="shared" si="5248"/>
        <v>4</v>
      </c>
      <c r="AM2161" s="163">
        <f t="shared" si="5249"/>
        <v>3</v>
      </c>
      <c r="AN2161" s="163"/>
      <c r="AO2161" s="163"/>
      <c r="AP2161" s="163"/>
      <c r="AQ2161" s="163"/>
      <c r="AR2161" s="163"/>
    </row>
    <row r="2162" spans="1:44" outlineLevel="2">
      <c r="A2162" s="11">
        <f>ROW()</f>
        <v>2162</v>
      </c>
      <c r="C2162" s="6" t="s">
        <v>5</v>
      </c>
      <c r="D2162" s="39"/>
      <c r="E2162" s="39"/>
      <c r="F2162" s="39"/>
      <c r="G2162" s="39"/>
      <c r="H2162" s="39"/>
      <c r="I2162" s="9"/>
      <c r="J2162" s="39"/>
      <c r="K2162" s="163"/>
      <c r="L2162" s="163"/>
      <c r="M2162" s="163"/>
      <c r="N2162" s="163"/>
      <c r="O2162" s="163"/>
      <c r="P2162" s="163"/>
      <c r="Q2162" s="163"/>
      <c r="R2162" s="163"/>
      <c r="S2162" s="163"/>
      <c r="T2162" s="163"/>
      <c r="U2162" s="163"/>
      <c r="V2162" s="163"/>
      <c r="W2162" s="163"/>
      <c r="X2162" s="163"/>
      <c r="Y2162" s="163"/>
      <c r="Z2162" s="163"/>
      <c r="AA2162" s="164">
        <f>Inputs!$E$67</f>
        <v>20</v>
      </c>
      <c r="AB2162" s="163">
        <f t="shared" si="5238"/>
        <v>19</v>
      </c>
      <c r="AC2162" s="163">
        <f t="shared" si="5239"/>
        <v>18</v>
      </c>
      <c r="AD2162" s="163">
        <f t="shared" si="5240"/>
        <v>17</v>
      </c>
      <c r="AE2162" s="163">
        <f t="shared" si="5241"/>
        <v>16</v>
      </c>
      <c r="AF2162" s="163">
        <f t="shared" si="5242"/>
        <v>15</v>
      </c>
      <c r="AG2162" s="163">
        <f t="shared" si="5243"/>
        <v>14</v>
      </c>
      <c r="AH2162" s="163">
        <f t="shared" si="5244"/>
        <v>13</v>
      </c>
      <c r="AI2162" s="163">
        <f t="shared" si="5245"/>
        <v>12</v>
      </c>
      <c r="AJ2162" s="163">
        <f t="shared" si="5246"/>
        <v>11</v>
      </c>
      <c r="AK2162" s="163">
        <f t="shared" si="5247"/>
        <v>10</v>
      </c>
      <c r="AL2162" s="163">
        <f t="shared" si="5248"/>
        <v>9</v>
      </c>
      <c r="AM2162" s="163">
        <f t="shared" si="5249"/>
        <v>8</v>
      </c>
      <c r="AN2162" s="163"/>
      <c r="AO2162" s="163"/>
      <c r="AP2162" s="163"/>
      <c r="AQ2162" s="163"/>
      <c r="AR2162" s="163"/>
    </row>
    <row r="2163" spans="1:44" outlineLevel="2">
      <c r="A2163" s="11">
        <f>ROW()</f>
        <v>2163</v>
      </c>
      <c r="C2163" s="6" t="s">
        <v>473</v>
      </c>
      <c r="D2163" s="39"/>
      <c r="E2163" s="39"/>
      <c r="F2163" s="39"/>
      <c r="G2163" s="39"/>
      <c r="H2163" s="39"/>
      <c r="I2163" s="9"/>
      <c r="J2163" s="39"/>
      <c r="K2163" s="163"/>
      <c r="L2163" s="163"/>
      <c r="M2163" s="163"/>
      <c r="N2163" s="163"/>
      <c r="O2163" s="163"/>
      <c r="P2163" s="163"/>
      <c r="Q2163" s="163"/>
      <c r="R2163" s="163"/>
      <c r="S2163" s="163"/>
      <c r="T2163" s="163"/>
      <c r="U2163" s="163"/>
      <c r="V2163" s="163"/>
      <c r="W2163" s="163"/>
      <c r="X2163" s="163"/>
      <c r="Y2163" s="163"/>
      <c r="Z2163" s="163"/>
      <c r="AA2163" s="929">
        <f>AA$2162</f>
        <v>20</v>
      </c>
      <c r="AB2163" s="163">
        <f t="shared" si="5238"/>
        <v>19</v>
      </c>
      <c r="AC2163" s="163">
        <f t="shared" si="5239"/>
        <v>18</v>
      </c>
      <c r="AD2163" s="491">
        <f>Inputs!$E$68-(AD$6-LEFT($A$2157,4))+1</f>
        <v>2</v>
      </c>
      <c r="AE2163" s="163">
        <f t="shared" si="5241"/>
        <v>1</v>
      </c>
      <c r="AF2163" s="163">
        <f t="shared" si="5242"/>
        <v>0</v>
      </c>
      <c r="AG2163" s="163">
        <f t="shared" si="5243"/>
        <v>0</v>
      </c>
      <c r="AH2163" s="163">
        <f t="shared" si="5244"/>
        <v>0</v>
      </c>
      <c r="AI2163" s="163">
        <f t="shared" si="5245"/>
        <v>0</v>
      </c>
      <c r="AJ2163" s="163">
        <f t="shared" si="5246"/>
        <v>0</v>
      </c>
      <c r="AK2163" s="163">
        <f t="shared" si="5247"/>
        <v>0</v>
      </c>
      <c r="AL2163" s="163">
        <f t="shared" si="5248"/>
        <v>0</v>
      </c>
      <c r="AM2163" s="163">
        <f t="shared" si="5249"/>
        <v>0</v>
      </c>
      <c r="AN2163" s="163"/>
      <c r="AO2163" s="163"/>
      <c r="AP2163" s="163"/>
      <c r="AQ2163" s="163"/>
      <c r="AR2163" s="163"/>
    </row>
    <row r="2164" spans="1:44" outlineLevel="2">
      <c r="A2164" s="11">
        <f>ROW()</f>
        <v>2164</v>
      </c>
      <c r="C2164" s="6" t="s">
        <v>474</v>
      </c>
      <c r="D2164" s="39"/>
      <c r="E2164" s="39"/>
      <c r="F2164" s="39"/>
      <c r="G2164" s="39"/>
      <c r="H2164" s="39"/>
      <c r="I2164" s="9"/>
      <c r="J2164" s="39"/>
      <c r="K2164" s="163"/>
      <c r="L2164" s="163"/>
      <c r="M2164" s="163"/>
      <c r="N2164" s="163"/>
      <c r="O2164" s="163"/>
      <c r="P2164" s="163"/>
      <c r="Q2164" s="163"/>
      <c r="R2164" s="163"/>
      <c r="S2164" s="163"/>
      <c r="T2164" s="163"/>
      <c r="U2164" s="163"/>
      <c r="V2164" s="163"/>
      <c r="W2164" s="163"/>
      <c r="X2164" s="163"/>
      <c r="Y2164" s="163"/>
      <c r="Z2164" s="163"/>
      <c r="AA2164" s="929">
        <f t="shared" ref="AA2164:AA2166" si="5250">AA$2162</f>
        <v>20</v>
      </c>
      <c r="AB2164" s="163">
        <f t="shared" si="5238"/>
        <v>19</v>
      </c>
      <c r="AC2164" s="163">
        <f t="shared" si="5239"/>
        <v>18</v>
      </c>
      <c r="AD2164" s="491">
        <f>Inputs!$E$69-(AD$6-LEFT($A$2157,4))+1</f>
        <v>12</v>
      </c>
      <c r="AE2164" s="163">
        <f t="shared" si="5241"/>
        <v>11</v>
      </c>
      <c r="AF2164" s="163">
        <f t="shared" si="5242"/>
        <v>10</v>
      </c>
      <c r="AG2164" s="163">
        <f t="shared" si="5243"/>
        <v>9</v>
      </c>
      <c r="AH2164" s="163">
        <f t="shared" si="5244"/>
        <v>8</v>
      </c>
      <c r="AI2164" s="163">
        <f t="shared" si="5245"/>
        <v>7</v>
      </c>
      <c r="AJ2164" s="163">
        <f t="shared" si="5246"/>
        <v>6</v>
      </c>
      <c r="AK2164" s="163">
        <f t="shared" si="5247"/>
        <v>5</v>
      </c>
      <c r="AL2164" s="163">
        <f t="shared" si="5248"/>
        <v>4</v>
      </c>
      <c r="AM2164" s="163">
        <f t="shared" si="5249"/>
        <v>3</v>
      </c>
      <c r="AN2164" s="163"/>
      <c r="AO2164" s="163"/>
      <c r="AP2164" s="163"/>
      <c r="AQ2164" s="163"/>
      <c r="AR2164" s="163"/>
    </row>
    <row r="2165" spans="1:44" outlineLevel="2">
      <c r="A2165" s="11">
        <f>ROW()</f>
        <v>2165</v>
      </c>
      <c r="C2165" s="6" t="s">
        <v>477</v>
      </c>
      <c r="D2165" s="39"/>
      <c r="E2165" s="39"/>
      <c r="F2165" s="39"/>
      <c r="G2165" s="39"/>
      <c r="H2165" s="39"/>
      <c r="I2165" s="9"/>
      <c r="J2165" s="39"/>
      <c r="K2165" s="163"/>
      <c r="L2165" s="163"/>
      <c r="M2165" s="163"/>
      <c r="N2165" s="163"/>
      <c r="O2165" s="163"/>
      <c r="P2165" s="163"/>
      <c r="Q2165" s="163"/>
      <c r="R2165" s="163"/>
      <c r="S2165" s="163"/>
      <c r="T2165" s="163"/>
      <c r="U2165" s="163"/>
      <c r="V2165" s="163"/>
      <c r="W2165" s="163"/>
      <c r="X2165" s="163"/>
      <c r="Y2165" s="163"/>
      <c r="Z2165" s="163"/>
      <c r="AA2165" s="929">
        <f t="shared" si="5250"/>
        <v>20</v>
      </c>
      <c r="AB2165" s="163">
        <f t="shared" si="5238"/>
        <v>19</v>
      </c>
      <c r="AC2165" s="163">
        <f t="shared" si="5239"/>
        <v>18</v>
      </c>
      <c r="AD2165" s="491">
        <f>Inputs!$E$70-(AD$6-LEFT($A$2157,4))+1</f>
        <v>7</v>
      </c>
      <c r="AE2165" s="163">
        <f t="shared" si="5241"/>
        <v>6</v>
      </c>
      <c r="AF2165" s="163">
        <f t="shared" si="5242"/>
        <v>5</v>
      </c>
      <c r="AG2165" s="163">
        <f t="shared" si="5243"/>
        <v>4</v>
      </c>
      <c r="AH2165" s="163">
        <f t="shared" si="5244"/>
        <v>3</v>
      </c>
      <c r="AI2165" s="163">
        <f t="shared" si="5245"/>
        <v>2</v>
      </c>
      <c r="AJ2165" s="163">
        <f t="shared" si="5246"/>
        <v>1</v>
      </c>
      <c r="AK2165" s="163">
        <f t="shared" si="5247"/>
        <v>0</v>
      </c>
      <c r="AL2165" s="163">
        <f t="shared" si="5248"/>
        <v>0</v>
      </c>
      <c r="AM2165" s="163">
        <f t="shared" si="5249"/>
        <v>0</v>
      </c>
      <c r="AN2165" s="163"/>
      <c r="AO2165" s="163"/>
      <c r="AP2165" s="163"/>
      <c r="AQ2165" s="163"/>
      <c r="AR2165" s="163"/>
    </row>
    <row r="2166" spans="1:44" outlineLevel="2">
      <c r="A2166" s="11">
        <f>ROW()</f>
        <v>2166</v>
      </c>
      <c r="C2166" s="6" t="s">
        <v>511</v>
      </c>
      <c r="D2166" s="39"/>
      <c r="E2166" s="39"/>
      <c r="F2166" s="39"/>
      <c r="G2166" s="39"/>
      <c r="H2166" s="39"/>
      <c r="I2166" s="9"/>
      <c r="J2166" s="39"/>
      <c r="K2166" s="163"/>
      <c r="L2166" s="163"/>
      <c r="M2166" s="163"/>
      <c r="N2166" s="163"/>
      <c r="O2166" s="163"/>
      <c r="P2166" s="163"/>
      <c r="Q2166" s="163"/>
      <c r="R2166" s="163"/>
      <c r="S2166" s="163"/>
      <c r="T2166" s="163"/>
      <c r="U2166" s="163"/>
      <c r="V2166" s="163"/>
      <c r="W2166" s="163"/>
      <c r="X2166" s="163"/>
      <c r="Y2166" s="163"/>
      <c r="Z2166" s="163"/>
      <c r="AA2166" s="929">
        <f t="shared" si="5250"/>
        <v>20</v>
      </c>
      <c r="AB2166" s="163">
        <f t="shared" si="5238"/>
        <v>19</v>
      </c>
      <c r="AC2166" s="163">
        <f t="shared" si="5239"/>
        <v>18</v>
      </c>
      <c r="AD2166" s="491">
        <f>Inputs!$E$71-(AD$6-LEFT($A$2157,4))+1</f>
        <v>17</v>
      </c>
      <c r="AE2166" s="163">
        <f t="shared" si="5241"/>
        <v>16</v>
      </c>
      <c r="AF2166" s="163">
        <f t="shared" si="5242"/>
        <v>15</v>
      </c>
      <c r="AG2166" s="163">
        <f t="shared" si="5243"/>
        <v>14</v>
      </c>
      <c r="AH2166" s="163">
        <f t="shared" si="5244"/>
        <v>13</v>
      </c>
      <c r="AI2166" s="163">
        <f t="shared" si="5245"/>
        <v>12</v>
      </c>
      <c r="AJ2166" s="163">
        <f t="shared" si="5246"/>
        <v>11</v>
      </c>
      <c r="AK2166" s="163">
        <f t="shared" si="5247"/>
        <v>10</v>
      </c>
      <c r="AL2166" s="163">
        <f t="shared" si="5248"/>
        <v>9</v>
      </c>
      <c r="AM2166" s="163">
        <f t="shared" si="5249"/>
        <v>8</v>
      </c>
      <c r="AN2166" s="163"/>
      <c r="AO2166" s="163"/>
      <c r="AP2166" s="163"/>
      <c r="AQ2166" s="163"/>
      <c r="AR2166" s="163"/>
    </row>
    <row r="2167" spans="1:44" outlineLevel="2">
      <c r="A2167" s="11">
        <f>ROW()</f>
        <v>2167</v>
      </c>
      <c r="C2167" s="6" t="s">
        <v>655</v>
      </c>
      <c r="D2167" s="39"/>
      <c r="E2167" s="39"/>
      <c r="F2167" s="39"/>
      <c r="G2167" s="39"/>
      <c r="H2167" s="39"/>
      <c r="I2167" s="9"/>
      <c r="J2167" s="39"/>
      <c r="K2167" s="163"/>
      <c r="L2167" s="163"/>
      <c r="M2167" s="163"/>
      <c r="N2167" s="163"/>
      <c r="O2167" s="163"/>
      <c r="P2167" s="163"/>
      <c r="Q2167" s="163"/>
      <c r="R2167" s="163"/>
      <c r="S2167" s="163"/>
      <c r="T2167" s="163"/>
      <c r="U2167" s="163"/>
      <c r="V2167" s="163"/>
      <c r="W2167" s="163"/>
      <c r="X2167" s="163"/>
      <c r="Y2167" s="163"/>
      <c r="Z2167" s="163"/>
      <c r="AA2167" s="929"/>
      <c r="AB2167" s="163"/>
      <c r="AC2167" s="163"/>
      <c r="AD2167" s="163"/>
      <c r="AE2167" s="163"/>
      <c r="AF2167" s="163"/>
      <c r="AG2167" s="163"/>
      <c r="AH2167" s="163"/>
      <c r="AI2167" s="163"/>
      <c r="AJ2167" s="163"/>
      <c r="AK2167" s="163"/>
      <c r="AL2167" s="163"/>
      <c r="AM2167" s="163"/>
      <c r="AN2167" s="163"/>
      <c r="AO2167" s="163"/>
      <c r="AP2167" s="163"/>
      <c r="AQ2167" s="163"/>
      <c r="AR2167" s="163"/>
    </row>
    <row r="2168" spans="1:44" outlineLevel="2">
      <c r="A2168" s="11">
        <f>ROW()</f>
        <v>2168</v>
      </c>
      <c r="C2168" s="6" t="s">
        <v>656</v>
      </c>
      <c r="D2168" s="39"/>
      <c r="E2168" s="39"/>
      <c r="F2168" s="39"/>
      <c r="G2168" s="39"/>
      <c r="H2168" s="39"/>
      <c r="I2168" s="9"/>
      <c r="J2168" s="39"/>
      <c r="K2168" s="163"/>
      <c r="L2168" s="163"/>
      <c r="M2168" s="163"/>
      <c r="N2168" s="163"/>
      <c r="O2168" s="163"/>
      <c r="P2168" s="163"/>
      <c r="Q2168" s="163"/>
      <c r="R2168" s="163"/>
      <c r="S2168" s="163"/>
      <c r="T2168" s="163"/>
      <c r="U2168" s="163"/>
      <c r="V2168" s="163"/>
      <c r="W2168" s="163"/>
      <c r="X2168" s="163"/>
      <c r="Y2168" s="163"/>
      <c r="Z2168" s="163"/>
      <c r="AA2168" s="929"/>
      <c r="AB2168" s="163"/>
      <c r="AC2168" s="163"/>
      <c r="AD2168" s="163"/>
      <c r="AE2168" s="163"/>
      <c r="AF2168" s="163"/>
      <c r="AG2168" s="163"/>
      <c r="AH2168" s="163"/>
      <c r="AI2168" s="163"/>
      <c r="AJ2168" s="163"/>
      <c r="AK2168" s="163"/>
      <c r="AL2168" s="163"/>
      <c r="AM2168" s="163"/>
      <c r="AN2168" s="163"/>
      <c r="AO2168" s="163"/>
      <c r="AP2168" s="163"/>
      <c r="AQ2168" s="163"/>
      <c r="AR2168" s="163"/>
    </row>
    <row r="2169" spans="1:44" outlineLevel="2">
      <c r="A2169" s="11">
        <f>ROW()</f>
        <v>2169</v>
      </c>
      <c r="C2169" s="6" t="s">
        <v>667</v>
      </c>
      <c r="D2169" s="39"/>
      <c r="E2169" s="39"/>
      <c r="F2169" s="39"/>
      <c r="G2169" s="39"/>
      <c r="H2169" s="39"/>
      <c r="I2169" s="9"/>
      <c r="J2169" s="39"/>
      <c r="K2169" s="163"/>
      <c r="L2169" s="163"/>
      <c r="M2169" s="163"/>
      <c r="N2169" s="163"/>
      <c r="O2169" s="163"/>
      <c r="P2169" s="163"/>
      <c r="Q2169" s="163"/>
      <c r="R2169" s="163"/>
      <c r="S2169" s="163"/>
      <c r="T2169" s="163"/>
      <c r="U2169" s="163"/>
      <c r="V2169" s="163"/>
      <c r="W2169" s="163"/>
      <c r="X2169" s="163"/>
      <c r="Y2169" s="163"/>
      <c r="Z2169" s="163"/>
      <c r="AA2169" s="929"/>
      <c r="AB2169" s="163"/>
      <c r="AC2169" s="163"/>
      <c r="AD2169" s="163"/>
      <c r="AE2169" s="163"/>
      <c r="AF2169" s="163"/>
      <c r="AG2169" s="163"/>
      <c r="AH2169" s="163"/>
      <c r="AI2169" s="163"/>
      <c r="AJ2169" s="163"/>
      <c r="AK2169" s="163"/>
      <c r="AL2169" s="163"/>
      <c r="AM2169" s="163"/>
      <c r="AN2169" s="163"/>
      <c r="AO2169" s="163"/>
      <c r="AP2169" s="163"/>
      <c r="AQ2169" s="163"/>
      <c r="AR2169" s="163"/>
    </row>
    <row r="2170" spans="1:44" outlineLevel="2">
      <c r="A2170" s="11">
        <f>ROW()</f>
        <v>2170</v>
      </c>
      <c r="C2170" s="6" t="s">
        <v>212</v>
      </c>
      <c r="D2170" s="39"/>
      <c r="E2170" s="39"/>
      <c r="F2170" s="39"/>
      <c r="G2170" s="39"/>
      <c r="H2170" s="39"/>
      <c r="I2170" s="9"/>
      <c r="J2170" s="39"/>
      <c r="K2170" s="163"/>
      <c r="L2170" s="163"/>
      <c r="M2170" s="163"/>
      <c r="N2170" s="163"/>
      <c r="O2170" s="163"/>
      <c r="P2170" s="163"/>
      <c r="Q2170" s="163"/>
      <c r="R2170" s="163"/>
      <c r="S2170" s="163"/>
      <c r="T2170" s="163"/>
      <c r="U2170" s="163"/>
      <c r="V2170" s="163"/>
      <c r="W2170" s="163"/>
      <c r="X2170" s="163"/>
      <c r="Y2170" s="163"/>
      <c r="Z2170" s="163"/>
      <c r="AA2170" s="164"/>
      <c r="AB2170" s="163"/>
      <c r="AC2170" s="163"/>
      <c r="AD2170" s="163"/>
      <c r="AE2170" s="163"/>
      <c r="AF2170" s="163"/>
      <c r="AG2170" s="163"/>
      <c r="AH2170" s="163"/>
      <c r="AI2170" s="163"/>
      <c r="AJ2170" s="163"/>
      <c r="AK2170" s="163"/>
      <c r="AL2170" s="163"/>
      <c r="AM2170" s="163"/>
      <c r="AN2170" s="163"/>
      <c r="AO2170" s="163"/>
      <c r="AP2170" s="163"/>
      <c r="AQ2170" s="163"/>
      <c r="AR2170" s="163"/>
    </row>
    <row r="2171" spans="1:44" outlineLevel="2">
      <c r="A2171" s="11">
        <f>ROW()</f>
        <v>2171</v>
      </c>
      <c r="C2171" s="30" t="s">
        <v>362</v>
      </c>
      <c r="D2171" s="90"/>
      <c r="E2171" s="90"/>
      <c r="F2171" s="90"/>
      <c r="G2171" s="90"/>
      <c r="H2171" s="90"/>
      <c r="I2171" s="15"/>
      <c r="J2171" s="90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288">
        <f>Inputs!$E$76</f>
        <v>5</v>
      </c>
      <c r="AB2171" s="928">
        <f t="shared" ref="AB2171" si="5251">MAX(0,AA2171-1)</f>
        <v>4</v>
      </c>
      <c r="AC2171" s="928">
        <f t="shared" ref="AC2171" si="5252">MAX(0,AB2171-1)</f>
        <v>3</v>
      </c>
      <c r="AD2171" s="928">
        <f t="shared" ref="AD2171" si="5253">MAX(0,AC2171-1)</f>
        <v>2</v>
      </c>
      <c r="AE2171" s="928">
        <f t="shared" ref="AE2171" si="5254">MAX(0,AD2171-1)</f>
        <v>1</v>
      </c>
      <c r="AF2171" s="928">
        <f t="shared" ref="AF2171" si="5255">MAX(0,AE2171-1)</f>
        <v>0</v>
      </c>
      <c r="AG2171" s="928">
        <f t="shared" ref="AG2171" si="5256">MAX(0,AF2171-1)</f>
        <v>0</v>
      </c>
      <c r="AH2171" s="928">
        <f t="shared" ref="AH2171" si="5257">MAX(0,AG2171-1)</f>
        <v>0</v>
      </c>
      <c r="AI2171" s="928">
        <f t="shared" ref="AI2171" si="5258">MAX(0,AH2171-1)</f>
        <v>0</v>
      </c>
      <c r="AJ2171" s="928">
        <f t="shared" ref="AJ2171" si="5259">MAX(0,AI2171-1)</f>
        <v>0</v>
      </c>
      <c r="AK2171" s="928">
        <f t="shared" ref="AK2171" si="5260">MAX(0,AJ2171-1)</f>
        <v>0</v>
      </c>
      <c r="AL2171" s="928">
        <f t="shared" ref="AL2171" si="5261">MAX(0,AK2171-1)</f>
        <v>0</v>
      </c>
      <c r="AM2171" s="928">
        <f t="shared" ref="AM2171" si="5262">MAX(0,AL2171-1)</f>
        <v>0</v>
      </c>
      <c r="AN2171" s="163"/>
      <c r="AO2171" s="163"/>
      <c r="AP2171" s="163"/>
      <c r="AQ2171" s="163"/>
      <c r="AR2171" s="163"/>
    </row>
    <row r="2172" spans="1:44" outlineLevel="2">
      <c r="A2172" s="11">
        <f>ROW()</f>
        <v>2172</v>
      </c>
      <c r="D2172" s="39"/>
      <c r="E2172" s="39"/>
      <c r="F2172" s="39"/>
      <c r="G2172" s="39"/>
      <c r="H2172" s="3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</row>
    <row r="2173" spans="1:44" outlineLevel="2">
      <c r="A2173" s="11">
        <f>ROW()</f>
        <v>2173</v>
      </c>
      <c r="B2173" s="343" t="s">
        <v>68</v>
      </c>
      <c r="D2173" s="39"/>
      <c r="E2173" s="39"/>
      <c r="F2173" s="39"/>
      <c r="G2173" s="39"/>
      <c r="H2173" s="39"/>
      <c r="I2173" s="39"/>
      <c r="J2173" s="39"/>
      <c r="K2173" s="39"/>
      <c r="L2173" s="39"/>
      <c r="M2173" s="39"/>
      <c r="N2173" s="39"/>
      <c r="O2173" s="39"/>
      <c r="P2173" s="39"/>
      <c r="Q2173" s="39"/>
      <c r="R2173" s="39"/>
      <c r="S2173" s="39"/>
      <c r="T2173" s="39"/>
      <c r="U2173" s="39"/>
      <c r="V2173" s="39"/>
      <c r="W2173" s="39"/>
      <c r="X2173" s="39"/>
      <c r="Y2173" s="39"/>
      <c r="Z2173" s="39"/>
      <c r="AA2173" s="39"/>
      <c r="AB2173" s="39"/>
      <c r="AC2173" s="39"/>
      <c r="AD2173" s="39"/>
      <c r="AE2173" s="39"/>
      <c r="AF2173" s="39"/>
      <c r="AG2173" s="39"/>
      <c r="AH2173" s="39"/>
      <c r="AI2173" s="39"/>
      <c r="AJ2173" s="39"/>
      <c r="AK2173" s="39"/>
      <c r="AL2173" s="39"/>
      <c r="AM2173" s="39"/>
    </row>
    <row r="2174" spans="1:44" outlineLevel="2">
      <c r="A2174" s="11">
        <f>ROW()</f>
        <v>2174</v>
      </c>
      <c r="C2174" s="6" t="s">
        <v>2</v>
      </c>
      <c r="D2174" s="39"/>
      <c r="E2174" s="39"/>
      <c r="F2174" s="39"/>
      <c r="G2174" s="39"/>
      <c r="H2174" s="39"/>
      <c r="I2174" s="39"/>
      <c r="J2174" s="39"/>
      <c r="K2174" s="39"/>
      <c r="L2174" s="39"/>
      <c r="M2174" s="39"/>
      <c r="N2174" s="39"/>
      <c r="O2174" s="39"/>
      <c r="P2174" s="39"/>
      <c r="Q2174" s="39"/>
      <c r="R2174" s="39"/>
      <c r="S2174" s="39"/>
      <c r="T2174" s="39"/>
      <c r="U2174" s="39"/>
      <c r="V2174" s="39"/>
      <c r="W2174" s="39"/>
      <c r="X2174" s="39"/>
      <c r="Y2174" s="39"/>
      <c r="Z2174" s="9">
        <f t="shared" ref="Z2174:AH2174" si="5263">Y2234</f>
        <v>0</v>
      </c>
      <c r="AA2174" s="9">
        <f t="shared" si="5263"/>
        <v>0</v>
      </c>
      <c r="AB2174" s="9">
        <f t="shared" si="5263"/>
        <v>0</v>
      </c>
      <c r="AC2174" s="9">
        <f t="shared" si="5263"/>
        <v>0</v>
      </c>
      <c r="AD2174" s="9">
        <f t="shared" si="5263"/>
        <v>0</v>
      </c>
      <c r="AE2174" s="9">
        <f t="shared" si="5263"/>
        <v>0</v>
      </c>
      <c r="AF2174" s="9">
        <f t="shared" si="5263"/>
        <v>0</v>
      </c>
      <c r="AG2174" s="9">
        <f t="shared" si="5263"/>
        <v>0</v>
      </c>
      <c r="AH2174" s="9">
        <f t="shared" si="5263"/>
        <v>0</v>
      </c>
      <c r="AI2174" s="9">
        <f t="shared" ref="AI2174:AM2182" si="5264">AH2234</f>
        <v>0</v>
      </c>
      <c r="AJ2174" s="9">
        <f t="shared" si="5264"/>
        <v>0</v>
      </c>
      <c r="AK2174" s="9">
        <f t="shared" si="5264"/>
        <v>0</v>
      </c>
      <c r="AL2174" s="9">
        <f t="shared" si="5264"/>
        <v>0</v>
      </c>
      <c r="AM2174" s="9">
        <f t="shared" si="5264"/>
        <v>0</v>
      </c>
    </row>
    <row r="2175" spans="1:44" outlineLevel="2">
      <c r="A2175" s="11">
        <f>ROW()</f>
        <v>2175</v>
      </c>
      <c r="C2175" s="6" t="s">
        <v>3</v>
      </c>
      <c r="D2175" s="39"/>
      <c r="E2175" s="39"/>
      <c r="F2175" s="39"/>
      <c r="G2175" s="39"/>
      <c r="H2175" s="39"/>
      <c r="I2175" s="39"/>
      <c r="J2175" s="39"/>
      <c r="K2175" s="39"/>
      <c r="L2175" s="39"/>
      <c r="M2175" s="39"/>
      <c r="N2175" s="39"/>
      <c r="O2175" s="39"/>
      <c r="P2175" s="39"/>
      <c r="Q2175" s="39"/>
      <c r="R2175" s="39"/>
      <c r="S2175" s="39"/>
      <c r="T2175" s="39"/>
      <c r="U2175" s="39"/>
      <c r="V2175" s="39"/>
      <c r="W2175" s="39"/>
      <c r="X2175" s="39"/>
      <c r="Y2175" s="39"/>
      <c r="Z2175" s="9">
        <f t="shared" ref="Z2175:AH2175" si="5265">Y2235</f>
        <v>0</v>
      </c>
      <c r="AA2175" s="9">
        <f t="shared" si="5265"/>
        <v>4.6173590831249998</v>
      </c>
      <c r="AB2175" s="9">
        <f t="shared" si="5265"/>
        <v>4.3864911289687498</v>
      </c>
      <c r="AC2175" s="9">
        <f t="shared" si="5265"/>
        <v>4.1556231748124999</v>
      </c>
      <c r="AD2175" s="9">
        <f t="shared" si="5265"/>
        <v>3.9247552206562499</v>
      </c>
      <c r="AE2175" s="9">
        <f t="shared" si="5265"/>
        <v>3.6938872665</v>
      </c>
      <c r="AF2175" s="9">
        <f t="shared" si="5265"/>
        <v>3.46301931234375</v>
      </c>
      <c r="AG2175" s="9">
        <f t="shared" si="5265"/>
        <v>3.2321513581875001</v>
      </c>
      <c r="AH2175" s="9">
        <f t="shared" si="5265"/>
        <v>3.0012834040312502</v>
      </c>
      <c r="AI2175" s="9">
        <f t="shared" si="5264"/>
        <v>2.7704154498750002</v>
      </c>
      <c r="AJ2175" s="9">
        <f t="shared" si="5264"/>
        <v>2.5395474957187503</v>
      </c>
      <c r="AK2175" s="9">
        <f t="shared" si="5264"/>
        <v>2.3086795415625003</v>
      </c>
      <c r="AL2175" s="9">
        <f t="shared" si="5264"/>
        <v>2.0778115874062504</v>
      </c>
      <c r="AM2175" s="9">
        <f t="shared" si="5264"/>
        <v>1.8469436332500004</v>
      </c>
    </row>
    <row r="2176" spans="1:44" outlineLevel="2">
      <c r="A2176" s="11">
        <f>ROW()</f>
        <v>2176</v>
      </c>
      <c r="C2176" s="6" t="s">
        <v>4</v>
      </c>
      <c r="D2176" s="39"/>
      <c r="E2176" s="39"/>
      <c r="F2176" s="39"/>
      <c r="G2176" s="39"/>
      <c r="H2176" s="39"/>
      <c r="I2176" s="39"/>
      <c r="J2176" s="39"/>
      <c r="K2176" s="39"/>
      <c r="L2176" s="39"/>
      <c r="M2176" s="39"/>
      <c r="N2176" s="39"/>
      <c r="O2176" s="39"/>
      <c r="P2176" s="39"/>
      <c r="Q2176" s="39"/>
      <c r="R2176" s="39"/>
      <c r="S2176" s="39"/>
      <c r="T2176" s="39"/>
      <c r="U2176" s="39"/>
      <c r="V2176" s="39"/>
      <c r="W2176" s="39"/>
      <c r="X2176" s="39"/>
      <c r="Y2176" s="39"/>
      <c r="Z2176" s="9">
        <f t="shared" ref="Z2176:AH2176" si="5266">Y2236</f>
        <v>0</v>
      </c>
      <c r="AA2176" s="9">
        <f t="shared" si="5266"/>
        <v>3.5379170583749806</v>
      </c>
      <c r="AB2176" s="9">
        <f t="shared" si="5266"/>
        <v>3.3020559211499818</v>
      </c>
      <c r="AC2176" s="9">
        <f t="shared" si="5266"/>
        <v>3.066194783924983</v>
      </c>
      <c r="AD2176" s="9">
        <f t="shared" si="5266"/>
        <v>2.8303336466999842</v>
      </c>
      <c r="AE2176" s="9">
        <f t="shared" si="5266"/>
        <v>2.5944725094749854</v>
      </c>
      <c r="AF2176" s="9">
        <f t="shared" si="5266"/>
        <v>2.3586113722499866</v>
      </c>
      <c r="AG2176" s="9">
        <f t="shared" si="5266"/>
        <v>2.1227502350249878</v>
      </c>
      <c r="AH2176" s="9">
        <f t="shared" si="5266"/>
        <v>1.8868890977999893</v>
      </c>
      <c r="AI2176" s="9">
        <f t="shared" si="5264"/>
        <v>1.6510279605749907</v>
      </c>
      <c r="AJ2176" s="9">
        <f t="shared" si="5264"/>
        <v>1.4151668233499921</v>
      </c>
      <c r="AK2176" s="9">
        <f t="shared" si="5264"/>
        <v>1.1793056861249935</v>
      </c>
      <c r="AL2176" s="9">
        <f t="shared" si="5264"/>
        <v>0.94344454889999485</v>
      </c>
      <c r="AM2176" s="9">
        <f t="shared" si="5264"/>
        <v>0.70758341167499617</v>
      </c>
    </row>
    <row r="2177" spans="1:39" outlineLevel="2">
      <c r="A2177" s="11">
        <f>ROW()</f>
        <v>2177</v>
      </c>
      <c r="C2177" s="6" t="s">
        <v>5</v>
      </c>
      <c r="D2177" s="39"/>
      <c r="E2177" s="39"/>
      <c r="F2177" s="39"/>
      <c r="G2177" s="39"/>
      <c r="H2177" s="39"/>
      <c r="I2177" s="39"/>
      <c r="J2177" s="39"/>
      <c r="K2177" s="39"/>
      <c r="L2177" s="39"/>
      <c r="M2177" s="39"/>
      <c r="N2177" s="39"/>
      <c r="O2177" s="39"/>
      <c r="P2177" s="39"/>
      <c r="Q2177" s="39"/>
      <c r="R2177" s="39"/>
      <c r="S2177" s="39"/>
      <c r="T2177" s="39"/>
      <c r="U2177" s="39"/>
      <c r="V2177" s="39"/>
      <c r="W2177" s="39"/>
      <c r="X2177" s="39"/>
      <c r="Y2177" s="39"/>
      <c r="Z2177" s="9">
        <f t="shared" ref="Z2177:AH2177" si="5267">Y2237</f>
        <v>0</v>
      </c>
      <c r="AA2177" s="9">
        <f t="shared" si="5267"/>
        <v>4.8109472403749987</v>
      </c>
      <c r="AB2177" s="9">
        <f t="shared" si="5267"/>
        <v>4.5703998783562483</v>
      </c>
      <c r="AC2177" s="9">
        <f t="shared" si="5267"/>
        <v>4.3298525163374988</v>
      </c>
      <c r="AD2177" s="9">
        <f t="shared" si="5267"/>
        <v>4.0893051543187493</v>
      </c>
      <c r="AE2177" s="9">
        <f t="shared" si="5267"/>
        <v>3.8487577922999994</v>
      </c>
      <c r="AF2177" s="9">
        <f t="shared" si="5267"/>
        <v>3.6082104302812494</v>
      </c>
      <c r="AG2177" s="9">
        <f t="shared" si="5267"/>
        <v>3.3676630682624995</v>
      </c>
      <c r="AH2177" s="9">
        <f t="shared" si="5267"/>
        <v>3.1271157062437496</v>
      </c>
      <c r="AI2177" s="9">
        <f t="shared" si="5264"/>
        <v>2.8865683442249996</v>
      </c>
      <c r="AJ2177" s="9">
        <f t="shared" si="5264"/>
        <v>2.6460209822062497</v>
      </c>
      <c r="AK2177" s="9">
        <f t="shared" si="5264"/>
        <v>2.4054736201874998</v>
      </c>
      <c r="AL2177" s="9">
        <f t="shared" si="5264"/>
        <v>2.1649262581687498</v>
      </c>
      <c r="AM2177" s="9">
        <f t="shared" si="5264"/>
        <v>1.9243788961499999</v>
      </c>
    </row>
    <row r="2178" spans="1:39" outlineLevel="2">
      <c r="A2178" s="11">
        <f>ROW()</f>
        <v>2178</v>
      </c>
      <c r="C2178" s="6" t="s">
        <v>473</v>
      </c>
      <c r="D2178" s="39"/>
      <c r="E2178" s="39"/>
      <c r="F2178" s="39"/>
      <c r="G2178" s="39"/>
      <c r="H2178" s="39"/>
      <c r="I2178" s="39"/>
      <c r="J2178" s="39"/>
      <c r="K2178" s="39"/>
      <c r="L2178" s="39"/>
      <c r="M2178" s="39"/>
      <c r="N2178" s="39"/>
      <c r="O2178" s="39"/>
      <c r="P2178" s="39"/>
      <c r="Q2178" s="39"/>
      <c r="R2178" s="39"/>
      <c r="S2178" s="39"/>
      <c r="T2178" s="39"/>
      <c r="U2178" s="39"/>
      <c r="V2178" s="39"/>
      <c r="W2178" s="39"/>
      <c r="X2178" s="39"/>
      <c r="Y2178" s="39"/>
      <c r="Z2178" s="9">
        <f t="shared" ref="Z2178:Z2180" si="5268">Y2238</f>
        <v>0</v>
      </c>
      <c r="AA2178" s="9">
        <f t="shared" ref="AA2178:AA2180" si="5269">Z2238</f>
        <v>2.4601927094999931</v>
      </c>
      <c r="AB2178" s="9">
        <f t="shared" ref="AB2178:AB2180" si="5270">AA2238</f>
        <v>2.3371830740249937</v>
      </c>
      <c r="AC2178" s="9">
        <f t="shared" ref="AC2178:AC2180" si="5271">AB2238</f>
        <v>2.2141734385499938</v>
      </c>
      <c r="AD2178" s="9">
        <f t="shared" ref="AD2178:AD2180" si="5272">AC2238</f>
        <v>2.0911638030749939</v>
      </c>
      <c r="AE2178" s="9">
        <f t="shared" ref="AE2178:AE2180" si="5273">AD2238</f>
        <v>1.045581901537497</v>
      </c>
      <c r="AF2178" s="9">
        <f t="shared" ref="AF2178:AF2180" si="5274">AE2238</f>
        <v>0</v>
      </c>
      <c r="AG2178" s="9">
        <f t="shared" ref="AG2178:AG2180" si="5275">AF2238</f>
        <v>0</v>
      </c>
      <c r="AH2178" s="9">
        <f t="shared" ref="AH2178:AH2180" si="5276">AG2238</f>
        <v>0</v>
      </c>
      <c r="AI2178" s="9">
        <f t="shared" si="5264"/>
        <v>0</v>
      </c>
      <c r="AJ2178" s="9">
        <f t="shared" si="5264"/>
        <v>0</v>
      </c>
      <c r="AK2178" s="9">
        <f t="shared" si="5264"/>
        <v>0</v>
      </c>
      <c r="AL2178" s="9">
        <f t="shared" si="5264"/>
        <v>0</v>
      </c>
      <c r="AM2178" s="9">
        <f t="shared" si="5264"/>
        <v>0</v>
      </c>
    </row>
    <row r="2179" spans="1:39" outlineLevel="2">
      <c r="A2179" s="11">
        <f>ROW()</f>
        <v>2179</v>
      </c>
      <c r="C2179" s="6" t="s">
        <v>474</v>
      </c>
      <c r="D2179" s="39"/>
      <c r="E2179" s="39"/>
      <c r="F2179" s="39"/>
      <c r="G2179" s="39"/>
      <c r="H2179" s="39"/>
      <c r="I2179" s="39"/>
      <c r="J2179" s="39"/>
      <c r="K2179" s="39"/>
      <c r="L2179" s="39"/>
      <c r="M2179" s="39"/>
      <c r="N2179" s="39"/>
      <c r="O2179" s="39"/>
      <c r="P2179" s="39"/>
      <c r="Q2179" s="39"/>
      <c r="R2179" s="39"/>
      <c r="S2179" s="39"/>
      <c r="T2179" s="39"/>
      <c r="U2179" s="39"/>
      <c r="V2179" s="39"/>
      <c r="W2179" s="39"/>
      <c r="X2179" s="39"/>
      <c r="Y2179" s="39"/>
      <c r="Z2179" s="9">
        <f t="shared" si="5268"/>
        <v>0</v>
      </c>
      <c r="AA2179" s="9">
        <f t="shared" si="5269"/>
        <v>1.5208248048749997</v>
      </c>
      <c r="AB2179" s="9">
        <f t="shared" si="5270"/>
        <v>1.4447835646312497</v>
      </c>
      <c r="AC2179" s="9">
        <f t="shared" si="5271"/>
        <v>1.3687423243874997</v>
      </c>
      <c r="AD2179" s="9">
        <f t="shared" si="5272"/>
        <v>1.2927010841437496</v>
      </c>
      <c r="AE2179" s="9">
        <f t="shared" si="5273"/>
        <v>1.1849759937984372</v>
      </c>
      <c r="AF2179" s="9">
        <f t="shared" si="5274"/>
        <v>1.0772509034531248</v>
      </c>
      <c r="AG2179" s="9">
        <f t="shared" si="5275"/>
        <v>0.96952581310781227</v>
      </c>
      <c r="AH2179" s="9">
        <f t="shared" si="5276"/>
        <v>0.86180072276249975</v>
      </c>
      <c r="AI2179" s="9">
        <f t="shared" si="5264"/>
        <v>0.75407563241718734</v>
      </c>
      <c r="AJ2179" s="9">
        <f t="shared" si="5264"/>
        <v>0.64635054207187481</v>
      </c>
      <c r="AK2179" s="9">
        <f t="shared" si="5264"/>
        <v>0.53862545172656229</v>
      </c>
      <c r="AL2179" s="9">
        <f t="shared" si="5264"/>
        <v>0.43090036138124982</v>
      </c>
      <c r="AM2179" s="9">
        <f t="shared" si="5264"/>
        <v>0.32317527103593735</v>
      </c>
    </row>
    <row r="2180" spans="1:39" outlineLevel="2">
      <c r="A2180" s="11">
        <f>ROW()</f>
        <v>2180</v>
      </c>
      <c r="C2180" s="6" t="s">
        <v>477</v>
      </c>
      <c r="D2180" s="39"/>
      <c r="E2180" s="39"/>
      <c r="F2180" s="39"/>
      <c r="G2180" s="39"/>
      <c r="H2180" s="39"/>
      <c r="I2180" s="39"/>
      <c r="J2180" s="39"/>
      <c r="K2180" s="39"/>
      <c r="L2180" s="39"/>
      <c r="M2180" s="39"/>
      <c r="N2180" s="39"/>
      <c r="O2180" s="39"/>
      <c r="P2180" s="39"/>
      <c r="Q2180" s="39"/>
      <c r="R2180" s="39"/>
      <c r="S2180" s="39"/>
      <c r="T2180" s="39"/>
      <c r="U2180" s="39"/>
      <c r="V2180" s="39"/>
      <c r="W2180" s="39"/>
      <c r="X2180" s="39"/>
      <c r="Y2180" s="39"/>
      <c r="Z2180" s="9">
        <f t="shared" si="5268"/>
        <v>0</v>
      </c>
      <c r="AA2180" s="9">
        <f t="shared" si="5269"/>
        <v>6.2283088619999987</v>
      </c>
      <c r="AB2180" s="9">
        <f t="shared" si="5270"/>
        <v>5.9168934188999991</v>
      </c>
      <c r="AC2180" s="9">
        <f t="shared" si="5271"/>
        <v>5.6054779757999995</v>
      </c>
      <c r="AD2180" s="9">
        <f t="shared" si="5272"/>
        <v>5.2940625326999999</v>
      </c>
      <c r="AE2180" s="9">
        <f t="shared" si="5273"/>
        <v>4.5377678851714283</v>
      </c>
      <c r="AF2180" s="9">
        <f t="shared" si="5274"/>
        <v>3.781473237642857</v>
      </c>
      <c r="AG2180" s="9">
        <f t="shared" si="5275"/>
        <v>3.0251785901142858</v>
      </c>
      <c r="AH2180" s="9">
        <f t="shared" si="5276"/>
        <v>2.2688839425857141</v>
      </c>
      <c r="AI2180" s="9">
        <f t="shared" si="5264"/>
        <v>1.5125892950571429</v>
      </c>
      <c r="AJ2180" s="9">
        <f t="shared" si="5264"/>
        <v>0.75629464752857145</v>
      </c>
      <c r="AK2180" s="9">
        <f t="shared" si="5264"/>
        <v>0</v>
      </c>
      <c r="AL2180" s="9">
        <f t="shared" si="5264"/>
        <v>0</v>
      </c>
      <c r="AM2180" s="9">
        <f t="shared" si="5264"/>
        <v>0</v>
      </c>
    </row>
    <row r="2181" spans="1:39" outlineLevel="2">
      <c r="A2181" s="11">
        <f>ROW()</f>
        <v>2181</v>
      </c>
      <c r="C2181" s="6" t="s">
        <v>511</v>
      </c>
      <c r="D2181" s="39"/>
      <c r="E2181" s="39"/>
      <c r="F2181" s="39"/>
      <c r="G2181" s="39"/>
      <c r="H2181" s="39"/>
      <c r="I2181" s="39"/>
      <c r="J2181" s="39"/>
      <c r="K2181" s="39"/>
      <c r="L2181" s="39"/>
      <c r="M2181" s="39"/>
      <c r="N2181" s="39"/>
      <c r="O2181" s="39"/>
      <c r="P2181" s="39"/>
      <c r="Q2181" s="39"/>
      <c r="R2181" s="39"/>
      <c r="S2181" s="39"/>
      <c r="T2181" s="39"/>
      <c r="U2181" s="39"/>
      <c r="V2181" s="39"/>
      <c r="W2181" s="39"/>
      <c r="X2181" s="39"/>
      <c r="Y2181" s="39"/>
      <c r="Z2181" s="9">
        <f t="shared" ref="Z2181" si="5277">Y2241</f>
        <v>0</v>
      </c>
      <c r="AA2181" s="9">
        <f t="shared" ref="AA2181" si="5278">Z2241</f>
        <v>0</v>
      </c>
      <c r="AB2181" s="9">
        <f t="shared" ref="AB2181" si="5279">AA2241</f>
        <v>0</v>
      </c>
      <c r="AC2181" s="9">
        <f t="shared" ref="AC2181" si="5280">AB2241</f>
        <v>0</v>
      </c>
      <c r="AD2181" s="9">
        <f t="shared" ref="AD2181" si="5281">AC2241</f>
        <v>0</v>
      </c>
      <c r="AE2181" s="9">
        <f t="shared" ref="AE2181" si="5282">AD2241</f>
        <v>0</v>
      </c>
      <c r="AF2181" s="9">
        <f t="shared" ref="AF2181" si="5283">AE2241</f>
        <v>0</v>
      </c>
      <c r="AG2181" s="9">
        <f t="shared" ref="AG2181" si="5284">AF2241</f>
        <v>0</v>
      </c>
      <c r="AH2181" s="9">
        <f t="shared" ref="AH2181" si="5285">AG2241</f>
        <v>0</v>
      </c>
      <c r="AI2181" s="9">
        <f t="shared" si="5264"/>
        <v>0</v>
      </c>
      <c r="AJ2181" s="9">
        <f t="shared" si="5264"/>
        <v>0</v>
      </c>
      <c r="AK2181" s="9">
        <f t="shared" si="5264"/>
        <v>0</v>
      </c>
      <c r="AL2181" s="9">
        <f t="shared" si="5264"/>
        <v>0</v>
      </c>
      <c r="AM2181" s="9">
        <f t="shared" si="5264"/>
        <v>0</v>
      </c>
    </row>
    <row r="2182" spans="1:39" outlineLevel="2">
      <c r="A2182" s="11">
        <f>ROW()</f>
        <v>2182</v>
      </c>
      <c r="C2182" s="6" t="s">
        <v>655</v>
      </c>
      <c r="D2182" s="39"/>
      <c r="E2182" s="39"/>
      <c r="F2182" s="39"/>
      <c r="G2182" s="39"/>
      <c r="H2182" s="39"/>
      <c r="I2182" s="39"/>
      <c r="J2182" s="39"/>
      <c r="K2182" s="39"/>
      <c r="L2182" s="39"/>
      <c r="M2182" s="39"/>
      <c r="N2182" s="39"/>
      <c r="O2182" s="39"/>
      <c r="P2182" s="39"/>
      <c r="Q2182" s="39"/>
      <c r="R2182" s="39"/>
      <c r="S2182" s="39"/>
      <c r="T2182" s="39"/>
      <c r="U2182" s="39"/>
      <c r="V2182" s="39"/>
      <c r="W2182" s="39"/>
      <c r="X2182" s="39"/>
      <c r="Y2182" s="39"/>
      <c r="Z2182" s="9">
        <f t="shared" ref="Z2182" si="5286">Y2242</f>
        <v>0</v>
      </c>
      <c r="AA2182" s="9">
        <f t="shared" ref="AA2182" si="5287">Z2242</f>
        <v>0</v>
      </c>
      <c r="AB2182" s="9">
        <f t="shared" ref="AB2182" si="5288">AA2242</f>
        <v>0</v>
      </c>
      <c r="AC2182" s="9">
        <f t="shared" ref="AC2182" si="5289">AB2242</f>
        <v>0</v>
      </c>
      <c r="AD2182" s="9">
        <f t="shared" ref="AD2182" si="5290">AC2242</f>
        <v>0</v>
      </c>
      <c r="AE2182" s="9">
        <f t="shared" ref="AE2182" si="5291">AD2242</f>
        <v>0</v>
      </c>
      <c r="AF2182" s="9">
        <f t="shared" ref="AF2182" si="5292">AE2242</f>
        <v>0</v>
      </c>
      <c r="AG2182" s="9">
        <f t="shared" ref="AG2182" si="5293">AF2242</f>
        <v>0</v>
      </c>
      <c r="AH2182" s="9">
        <f t="shared" ref="AH2182" si="5294">AG2242</f>
        <v>0</v>
      </c>
      <c r="AI2182" s="9">
        <f t="shared" si="5264"/>
        <v>0</v>
      </c>
      <c r="AJ2182" s="9">
        <f t="shared" si="5264"/>
        <v>0</v>
      </c>
      <c r="AK2182" s="9">
        <f t="shared" si="5264"/>
        <v>0</v>
      </c>
      <c r="AL2182" s="9">
        <f t="shared" si="5264"/>
        <v>0</v>
      </c>
      <c r="AM2182" s="9">
        <f t="shared" si="5264"/>
        <v>0</v>
      </c>
    </row>
    <row r="2183" spans="1:39" outlineLevel="2">
      <c r="A2183" s="11">
        <f>ROW()</f>
        <v>2183</v>
      </c>
      <c r="C2183" s="6" t="s">
        <v>656</v>
      </c>
      <c r="D2183" s="39"/>
      <c r="E2183" s="39"/>
      <c r="F2183" s="39"/>
      <c r="G2183" s="39"/>
      <c r="H2183" s="39"/>
      <c r="I2183" s="39"/>
      <c r="J2183" s="39"/>
      <c r="K2183" s="39"/>
      <c r="L2183" s="39"/>
      <c r="M2183" s="39"/>
      <c r="N2183" s="39"/>
      <c r="O2183" s="39"/>
      <c r="P2183" s="39"/>
      <c r="Q2183" s="39"/>
      <c r="R2183" s="39"/>
      <c r="S2183" s="39"/>
      <c r="T2183" s="39"/>
      <c r="U2183" s="39"/>
      <c r="V2183" s="39"/>
      <c r="W2183" s="39"/>
      <c r="X2183" s="39"/>
      <c r="Y2183" s="3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</row>
    <row r="2184" spans="1:39" outlineLevel="2">
      <c r="A2184" s="11">
        <f>ROW()</f>
        <v>2184</v>
      </c>
      <c r="C2184" s="6" t="s">
        <v>667</v>
      </c>
      <c r="D2184" s="39"/>
      <c r="E2184" s="39"/>
      <c r="F2184" s="39"/>
      <c r="G2184" s="39"/>
      <c r="H2184" s="39"/>
      <c r="I2184" s="39"/>
      <c r="J2184" s="39"/>
      <c r="K2184" s="39"/>
      <c r="L2184" s="39"/>
      <c r="M2184" s="39"/>
      <c r="N2184" s="39"/>
      <c r="O2184" s="39"/>
      <c r="P2184" s="39"/>
      <c r="Q2184" s="39"/>
      <c r="R2184" s="39"/>
      <c r="S2184" s="39"/>
      <c r="T2184" s="39"/>
      <c r="U2184" s="39"/>
      <c r="V2184" s="39"/>
      <c r="W2184" s="39"/>
      <c r="X2184" s="39"/>
      <c r="Y2184" s="3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</row>
    <row r="2185" spans="1:39" outlineLevel="2">
      <c r="A2185" s="11">
        <f>ROW()</f>
        <v>2185</v>
      </c>
      <c r="C2185" s="6" t="s">
        <v>212</v>
      </c>
      <c r="D2185" s="39"/>
      <c r="E2185" s="39"/>
      <c r="F2185" s="39"/>
      <c r="G2185" s="39"/>
      <c r="H2185" s="39"/>
      <c r="I2185" s="39"/>
      <c r="J2185" s="39"/>
      <c r="K2185" s="39"/>
      <c r="L2185" s="39"/>
      <c r="M2185" s="39"/>
      <c r="N2185" s="39"/>
      <c r="O2185" s="39"/>
      <c r="P2185" s="39"/>
      <c r="Q2185" s="39"/>
      <c r="R2185" s="39"/>
      <c r="S2185" s="39"/>
      <c r="T2185" s="39"/>
      <c r="U2185" s="39"/>
      <c r="V2185" s="39"/>
      <c r="W2185" s="39"/>
      <c r="X2185" s="39"/>
      <c r="Y2185" s="39"/>
      <c r="Z2185" s="9">
        <f t="shared" ref="Z2185:AC2185" si="5295">Y2245</f>
        <v>0</v>
      </c>
      <c r="AA2185" s="9">
        <f t="shared" si="5295"/>
        <v>0</v>
      </c>
      <c r="AB2185" s="9">
        <f t="shared" si="5295"/>
        <v>0</v>
      </c>
      <c r="AC2185" s="9">
        <f t="shared" si="5295"/>
        <v>0</v>
      </c>
      <c r="AD2185" s="9">
        <f t="shared" ref="AD2185:AD2186" si="5296">AC2245</f>
        <v>0</v>
      </c>
      <c r="AE2185" s="9">
        <f t="shared" ref="AE2185:AE2186" si="5297">AD2245</f>
        <v>0</v>
      </c>
      <c r="AF2185" s="9">
        <f t="shared" ref="AF2185:AF2186" si="5298">AE2245</f>
        <v>0</v>
      </c>
      <c r="AG2185" s="9">
        <f t="shared" ref="AG2185:AG2186" si="5299">AF2245</f>
        <v>0</v>
      </c>
      <c r="AH2185" s="9">
        <f t="shared" ref="AH2185:AH2186" si="5300">AG2245</f>
        <v>0</v>
      </c>
      <c r="AI2185" s="9">
        <f t="shared" ref="AI2185:AI2186" si="5301">AH2245</f>
        <v>0</v>
      </c>
      <c r="AJ2185" s="9">
        <f t="shared" ref="AJ2185:AJ2186" si="5302">AI2245</f>
        <v>0</v>
      </c>
      <c r="AK2185" s="9">
        <f t="shared" ref="AK2185:AK2186" si="5303">AJ2245</f>
        <v>0</v>
      </c>
      <c r="AL2185" s="9">
        <f t="shared" ref="AL2185:AL2186" si="5304">AK2245</f>
        <v>0</v>
      </c>
      <c r="AM2185" s="9">
        <f t="shared" ref="AM2185:AM2186" si="5305">AL2245</f>
        <v>0</v>
      </c>
    </row>
    <row r="2186" spans="1:39" outlineLevel="2">
      <c r="A2186" s="11">
        <f>ROW()</f>
        <v>2186</v>
      </c>
      <c r="C2186" s="30" t="s">
        <v>362</v>
      </c>
      <c r="D2186" s="90"/>
      <c r="E2186" s="90"/>
      <c r="F2186" s="90"/>
      <c r="G2186" s="90"/>
      <c r="H2186" s="90"/>
      <c r="I2186" s="90"/>
      <c r="J2186" s="90"/>
      <c r="K2186" s="90"/>
      <c r="L2186" s="90"/>
      <c r="M2186" s="90"/>
      <c r="N2186" s="90"/>
      <c r="O2186" s="90"/>
      <c r="P2186" s="90"/>
      <c r="Q2186" s="90"/>
      <c r="R2186" s="90"/>
      <c r="S2186" s="90"/>
      <c r="T2186" s="90"/>
      <c r="U2186" s="90"/>
      <c r="V2186" s="90"/>
      <c r="W2186" s="90"/>
      <c r="X2186" s="90"/>
      <c r="Y2186" s="90"/>
      <c r="Z2186" s="15">
        <f t="shared" ref="Z2186" si="5306">Y2246</f>
        <v>0</v>
      </c>
      <c r="AA2186" s="15">
        <f t="shared" ref="AA2186" si="5307">Z2246</f>
        <v>0</v>
      </c>
      <c r="AB2186" s="15">
        <f t="shared" ref="AB2186" si="5308">AA2246</f>
        <v>0</v>
      </c>
      <c r="AC2186" s="15">
        <f t="shared" ref="AC2186" si="5309">AB2246</f>
        <v>0</v>
      </c>
      <c r="AD2186" s="15">
        <f t="shared" si="5296"/>
        <v>0</v>
      </c>
      <c r="AE2186" s="15">
        <f t="shared" si="5297"/>
        <v>0</v>
      </c>
      <c r="AF2186" s="15">
        <f t="shared" si="5298"/>
        <v>0</v>
      </c>
      <c r="AG2186" s="15">
        <f t="shared" si="5299"/>
        <v>0</v>
      </c>
      <c r="AH2186" s="15">
        <f t="shared" si="5300"/>
        <v>0</v>
      </c>
      <c r="AI2186" s="15">
        <f t="shared" si="5301"/>
        <v>0</v>
      </c>
      <c r="AJ2186" s="15">
        <f t="shared" si="5302"/>
        <v>0</v>
      </c>
      <c r="AK2186" s="15">
        <f t="shared" si="5303"/>
        <v>0</v>
      </c>
      <c r="AL2186" s="15">
        <f t="shared" si="5304"/>
        <v>0</v>
      </c>
      <c r="AM2186" s="15">
        <f t="shared" si="5305"/>
        <v>0</v>
      </c>
    </row>
    <row r="2187" spans="1:39" outlineLevel="2">
      <c r="A2187" s="11">
        <f>ROW()</f>
        <v>2187</v>
      </c>
      <c r="C2187" s="6" t="s">
        <v>1</v>
      </c>
      <c r="D2187" s="39"/>
      <c r="E2187" s="39"/>
      <c r="F2187" s="39"/>
      <c r="G2187" s="39"/>
      <c r="H2187" s="39"/>
      <c r="I2187" s="39"/>
      <c r="J2187" s="39"/>
      <c r="K2187" s="39"/>
      <c r="L2187" s="39"/>
      <c r="M2187" s="39"/>
      <c r="N2187" s="39"/>
      <c r="O2187" s="39"/>
      <c r="P2187" s="39"/>
      <c r="Q2187" s="39"/>
      <c r="R2187" s="39"/>
      <c r="S2187" s="39"/>
      <c r="T2187" s="39"/>
      <c r="U2187" s="39"/>
      <c r="V2187" s="39"/>
      <c r="W2187" s="39"/>
      <c r="X2187" s="39"/>
      <c r="Y2187" s="39"/>
      <c r="Z2187" s="9">
        <f t="shared" ref="Z2187" si="5310">SUM(Z2174:Z2186)</f>
        <v>0</v>
      </c>
      <c r="AA2187" s="9">
        <f t="shared" ref="AA2187" si="5311">SUM(AA2174:AA2186)</f>
        <v>23.175549758249971</v>
      </c>
      <c r="AB2187" s="9">
        <f t="shared" ref="AB2187" si="5312">SUM(AB2174:AB2186)</f>
        <v>21.957806986031223</v>
      </c>
      <c r="AC2187" s="9">
        <f t="shared" ref="AC2187:AF2187" si="5313">SUM(AC2174:AC2186)</f>
        <v>20.740064213812474</v>
      </c>
      <c r="AD2187" s="9">
        <f t="shared" si="5313"/>
        <v>19.522321441593725</v>
      </c>
      <c r="AE2187" s="9">
        <f t="shared" si="5313"/>
        <v>16.905443348782349</v>
      </c>
      <c r="AF2187" s="9">
        <f t="shared" si="5313"/>
        <v>14.288565255970967</v>
      </c>
      <c r="AG2187" s="9">
        <f t="shared" ref="AG2187:AM2187" si="5314">SUM(AG2174:AG2186)</f>
        <v>12.717269064697085</v>
      </c>
      <c r="AH2187" s="9">
        <f t="shared" si="5314"/>
        <v>11.145972873423201</v>
      </c>
      <c r="AI2187" s="9">
        <f t="shared" si="5314"/>
        <v>9.5746766821493203</v>
      </c>
      <c r="AJ2187" s="9">
        <f t="shared" si="5314"/>
        <v>8.003380490875438</v>
      </c>
      <c r="AK2187" s="9">
        <f t="shared" si="5314"/>
        <v>6.4320842996015566</v>
      </c>
      <c r="AL2187" s="9">
        <f t="shared" si="5314"/>
        <v>5.6170827558562451</v>
      </c>
      <c r="AM2187" s="9">
        <f t="shared" si="5314"/>
        <v>4.8020812121109344</v>
      </c>
    </row>
    <row r="2188" spans="1:39" outlineLevel="2">
      <c r="A2188" s="11">
        <f>ROW()</f>
        <v>2188</v>
      </c>
      <c r="B2188" s="343" t="s">
        <v>31</v>
      </c>
      <c r="D2188" s="39"/>
      <c r="E2188" s="39"/>
      <c r="F2188" s="39"/>
      <c r="G2188" s="39"/>
      <c r="H2188" s="39"/>
      <c r="I2188" s="39"/>
      <c r="J2188" s="39"/>
      <c r="K2188" s="39"/>
      <c r="L2188" s="39"/>
      <c r="M2188" s="39"/>
      <c r="N2188" s="39"/>
      <c r="O2188" s="39"/>
      <c r="P2188" s="39"/>
      <c r="Q2188" s="39"/>
      <c r="R2188" s="39"/>
      <c r="S2188" s="39"/>
      <c r="T2188" s="39"/>
      <c r="U2188" s="39"/>
      <c r="V2188" s="39"/>
      <c r="W2188" s="39"/>
      <c r="X2188" s="39"/>
      <c r="Y2188" s="39"/>
      <c r="Z2188" s="39"/>
      <c r="AA2188" s="39"/>
      <c r="AB2188" s="39"/>
      <c r="AC2188" s="39"/>
      <c r="AD2188" s="39"/>
      <c r="AE2188" s="39"/>
      <c r="AF2188" s="39"/>
      <c r="AG2188" s="39"/>
      <c r="AH2188" s="39"/>
      <c r="AI2188" s="39"/>
      <c r="AJ2188" s="39"/>
      <c r="AK2188" s="39"/>
      <c r="AL2188" s="39"/>
      <c r="AM2188" s="39"/>
    </row>
    <row r="2189" spans="1:39" outlineLevel="2">
      <c r="A2189" s="11">
        <f>ROW()</f>
        <v>2189</v>
      </c>
      <c r="C2189" s="6" t="s">
        <v>2</v>
      </c>
      <c r="D2189" s="39"/>
      <c r="E2189" s="39"/>
      <c r="F2189" s="39"/>
      <c r="G2189" s="39"/>
      <c r="H2189" s="39"/>
      <c r="I2189" s="39"/>
      <c r="J2189" s="39"/>
      <c r="K2189" s="39"/>
      <c r="L2189" s="39"/>
      <c r="M2189" s="39"/>
      <c r="N2189" s="39"/>
      <c r="O2189" s="39"/>
      <c r="P2189" s="39"/>
      <c r="Q2189" s="39"/>
      <c r="R2189" s="39"/>
      <c r="S2189" s="39"/>
      <c r="T2189" s="39"/>
      <c r="U2189" s="39"/>
      <c r="V2189" s="39"/>
      <c r="W2189" s="39"/>
      <c r="X2189" s="39"/>
      <c r="Y2189" s="39"/>
      <c r="Z2189" s="9">
        <f>Z$262</f>
        <v>0</v>
      </c>
      <c r="AA2189" s="39"/>
      <c r="AB2189" s="39"/>
      <c r="AC2189" s="39"/>
      <c r="AD2189" s="39"/>
      <c r="AE2189" s="39"/>
      <c r="AF2189" s="39"/>
      <c r="AG2189" s="39"/>
      <c r="AH2189" s="39"/>
      <c r="AI2189" s="39"/>
      <c r="AJ2189" s="39"/>
      <c r="AK2189" s="39"/>
      <c r="AL2189" s="39"/>
      <c r="AM2189" s="39"/>
    </row>
    <row r="2190" spans="1:39" outlineLevel="2">
      <c r="A2190" s="11">
        <f>ROW()</f>
        <v>2190</v>
      </c>
      <c r="C2190" s="6" t="s">
        <v>3</v>
      </c>
      <c r="D2190" s="39"/>
      <c r="E2190" s="39"/>
      <c r="F2190" s="39"/>
      <c r="G2190" s="39"/>
      <c r="H2190" s="39"/>
      <c r="I2190" s="39"/>
      <c r="J2190" s="39"/>
      <c r="K2190" s="39"/>
      <c r="L2190" s="39"/>
      <c r="M2190" s="39"/>
      <c r="N2190" s="39"/>
      <c r="O2190" s="39"/>
      <c r="P2190" s="39"/>
      <c r="Q2190" s="39"/>
      <c r="R2190" s="39"/>
      <c r="S2190" s="39"/>
      <c r="T2190" s="39"/>
      <c r="U2190" s="39"/>
      <c r="V2190" s="39"/>
      <c r="W2190" s="39"/>
      <c r="X2190" s="39"/>
      <c r="Y2190" s="39"/>
      <c r="Z2190" s="9">
        <f>Z$263</f>
        <v>4.6173590831249998</v>
      </c>
      <c r="AA2190" s="39"/>
      <c r="AB2190" s="39"/>
      <c r="AC2190" s="39"/>
      <c r="AD2190" s="39"/>
      <c r="AE2190" s="39"/>
      <c r="AF2190" s="39"/>
      <c r="AG2190" s="39"/>
      <c r="AH2190" s="39"/>
      <c r="AI2190" s="39"/>
      <c r="AJ2190" s="39"/>
      <c r="AK2190" s="39"/>
      <c r="AL2190" s="39"/>
      <c r="AM2190" s="39"/>
    </row>
    <row r="2191" spans="1:39" outlineLevel="2">
      <c r="A2191" s="11">
        <f>ROW()</f>
        <v>2191</v>
      </c>
      <c r="C2191" s="6" t="s">
        <v>4</v>
      </c>
      <c r="D2191" s="39"/>
      <c r="E2191" s="39"/>
      <c r="F2191" s="39"/>
      <c r="G2191" s="39"/>
      <c r="H2191" s="39"/>
      <c r="I2191" s="39"/>
      <c r="J2191" s="39"/>
      <c r="K2191" s="39"/>
      <c r="L2191" s="39"/>
      <c r="M2191" s="39"/>
      <c r="N2191" s="39"/>
      <c r="O2191" s="39"/>
      <c r="P2191" s="39"/>
      <c r="Q2191" s="39"/>
      <c r="R2191" s="39"/>
      <c r="S2191" s="39"/>
      <c r="T2191" s="39"/>
      <c r="U2191" s="39"/>
      <c r="V2191" s="39"/>
      <c r="W2191" s="39"/>
      <c r="X2191" s="39"/>
      <c r="Y2191" s="39"/>
      <c r="Z2191" s="9">
        <f>Z$264</f>
        <v>3.5379170583749806</v>
      </c>
      <c r="AA2191" s="39"/>
      <c r="AB2191" s="39"/>
      <c r="AC2191" s="39"/>
      <c r="AD2191" s="39"/>
      <c r="AE2191" s="39"/>
      <c r="AF2191" s="39"/>
      <c r="AG2191" s="39"/>
      <c r="AH2191" s="39"/>
      <c r="AI2191" s="39"/>
      <c r="AJ2191" s="39"/>
      <c r="AK2191" s="39"/>
      <c r="AL2191" s="39"/>
      <c r="AM2191" s="39"/>
    </row>
    <row r="2192" spans="1:39" outlineLevel="2">
      <c r="A2192" s="11">
        <f>ROW()</f>
        <v>2192</v>
      </c>
      <c r="C2192" s="6" t="s">
        <v>5</v>
      </c>
      <c r="D2192" s="39"/>
      <c r="E2192" s="39"/>
      <c r="F2192" s="39"/>
      <c r="G2192" s="39"/>
      <c r="H2192" s="39"/>
      <c r="I2192" s="39"/>
      <c r="J2192" s="39"/>
      <c r="K2192" s="39"/>
      <c r="L2192" s="39"/>
      <c r="M2192" s="39"/>
      <c r="N2192" s="39"/>
      <c r="O2192" s="39"/>
      <c r="P2192" s="39"/>
      <c r="Q2192" s="39"/>
      <c r="R2192" s="39"/>
      <c r="S2192" s="39"/>
      <c r="T2192" s="39"/>
      <c r="U2192" s="39"/>
      <c r="V2192" s="39"/>
      <c r="W2192" s="39"/>
      <c r="X2192" s="39"/>
      <c r="Y2192" s="39"/>
      <c r="Z2192" s="9">
        <f>Z$265</f>
        <v>4.8109472403749987</v>
      </c>
      <c r="AA2192" s="39"/>
      <c r="AB2192" s="39"/>
      <c r="AC2192" s="39"/>
      <c r="AD2192" s="39"/>
      <c r="AE2192" s="39"/>
      <c r="AF2192" s="39"/>
      <c r="AG2192" s="39"/>
      <c r="AH2192" s="39"/>
      <c r="AI2192" s="39"/>
      <c r="AJ2192" s="39"/>
      <c r="AK2192" s="39"/>
      <c r="AL2192" s="39"/>
      <c r="AM2192" s="39"/>
    </row>
    <row r="2193" spans="1:39" outlineLevel="2">
      <c r="A2193" s="11">
        <f>ROW()</f>
        <v>2193</v>
      </c>
      <c r="C2193" s="6" t="s">
        <v>473</v>
      </c>
      <c r="D2193" s="39"/>
      <c r="E2193" s="39"/>
      <c r="F2193" s="39"/>
      <c r="G2193" s="39"/>
      <c r="H2193" s="39"/>
      <c r="I2193" s="39"/>
      <c r="J2193" s="39"/>
      <c r="K2193" s="39"/>
      <c r="L2193" s="39"/>
      <c r="M2193" s="39"/>
      <c r="N2193" s="39"/>
      <c r="O2193" s="39"/>
      <c r="P2193" s="39"/>
      <c r="Q2193" s="39"/>
      <c r="R2193" s="39"/>
      <c r="S2193" s="39"/>
      <c r="T2193" s="39"/>
      <c r="U2193" s="39"/>
      <c r="V2193" s="39"/>
      <c r="W2193" s="39"/>
      <c r="X2193" s="39"/>
      <c r="Y2193" s="39"/>
      <c r="Z2193" s="9">
        <f>Z$266</f>
        <v>2.4601927094999931</v>
      </c>
      <c r="AA2193" s="39"/>
      <c r="AB2193" s="39"/>
      <c r="AC2193" s="39"/>
      <c r="AD2193" s="39"/>
      <c r="AE2193" s="39"/>
      <c r="AF2193" s="39"/>
      <c r="AG2193" s="39"/>
      <c r="AH2193" s="39"/>
      <c r="AI2193" s="39"/>
      <c r="AJ2193" s="39"/>
      <c r="AK2193" s="39"/>
      <c r="AL2193" s="39"/>
      <c r="AM2193" s="39"/>
    </row>
    <row r="2194" spans="1:39" outlineLevel="2">
      <c r="A2194" s="11">
        <f>ROW()</f>
        <v>2194</v>
      </c>
      <c r="C2194" s="6" t="s">
        <v>474</v>
      </c>
      <c r="D2194" s="39"/>
      <c r="E2194" s="39"/>
      <c r="F2194" s="39"/>
      <c r="G2194" s="39"/>
      <c r="H2194" s="39"/>
      <c r="I2194" s="39"/>
      <c r="J2194" s="39"/>
      <c r="K2194" s="39"/>
      <c r="L2194" s="39"/>
      <c r="M2194" s="39"/>
      <c r="N2194" s="39"/>
      <c r="O2194" s="39"/>
      <c r="P2194" s="39"/>
      <c r="Q2194" s="39"/>
      <c r="R2194" s="39"/>
      <c r="S2194" s="39"/>
      <c r="T2194" s="39"/>
      <c r="U2194" s="39"/>
      <c r="V2194" s="39"/>
      <c r="W2194" s="39"/>
      <c r="X2194" s="39"/>
      <c r="Y2194" s="39"/>
      <c r="Z2194" s="9">
        <f>Z$267</f>
        <v>1.5208248048749997</v>
      </c>
      <c r="AA2194" s="39"/>
      <c r="AB2194" s="39"/>
      <c r="AC2194" s="39"/>
      <c r="AD2194" s="39"/>
      <c r="AE2194" s="39"/>
      <c r="AF2194" s="39"/>
      <c r="AG2194" s="39"/>
      <c r="AH2194" s="39"/>
      <c r="AI2194" s="39"/>
      <c r="AJ2194" s="39"/>
      <c r="AK2194" s="39"/>
      <c r="AL2194" s="39"/>
      <c r="AM2194" s="39"/>
    </row>
    <row r="2195" spans="1:39" outlineLevel="2">
      <c r="A2195" s="11">
        <f>ROW()</f>
        <v>2195</v>
      </c>
      <c r="C2195" s="6" t="s">
        <v>477</v>
      </c>
      <c r="D2195" s="39"/>
      <c r="E2195" s="39"/>
      <c r="F2195" s="39"/>
      <c r="G2195" s="39"/>
      <c r="H2195" s="39"/>
      <c r="I2195" s="39"/>
      <c r="J2195" s="39"/>
      <c r="K2195" s="39"/>
      <c r="L2195" s="39"/>
      <c r="M2195" s="39"/>
      <c r="N2195" s="39"/>
      <c r="O2195" s="39"/>
      <c r="P2195" s="39"/>
      <c r="Q2195" s="39"/>
      <c r="R2195" s="39"/>
      <c r="S2195" s="39"/>
      <c r="T2195" s="39"/>
      <c r="U2195" s="39"/>
      <c r="V2195" s="39"/>
      <c r="W2195" s="39"/>
      <c r="X2195" s="39"/>
      <c r="Y2195" s="39"/>
      <c r="Z2195" s="9">
        <f>Z$268</f>
        <v>6.2283088619999987</v>
      </c>
      <c r="AA2195" s="39"/>
      <c r="AB2195" s="39"/>
      <c r="AC2195" s="39"/>
      <c r="AD2195" s="39"/>
      <c r="AE2195" s="39"/>
      <c r="AF2195" s="39"/>
      <c r="AG2195" s="39"/>
      <c r="AH2195" s="39"/>
      <c r="AI2195" s="39"/>
      <c r="AJ2195" s="39"/>
      <c r="AK2195" s="39"/>
      <c r="AL2195" s="39"/>
      <c r="AM2195" s="39"/>
    </row>
    <row r="2196" spans="1:39" outlineLevel="2">
      <c r="A2196" s="11">
        <f>ROW()</f>
        <v>2196</v>
      </c>
      <c r="C2196" s="6" t="s">
        <v>511</v>
      </c>
      <c r="D2196" s="39"/>
      <c r="E2196" s="39"/>
      <c r="F2196" s="39"/>
      <c r="G2196" s="39"/>
      <c r="H2196" s="39"/>
      <c r="I2196" s="39"/>
      <c r="J2196" s="39"/>
      <c r="K2196" s="39"/>
      <c r="L2196" s="39"/>
      <c r="M2196" s="39"/>
      <c r="N2196" s="39"/>
      <c r="O2196" s="39"/>
      <c r="P2196" s="39"/>
      <c r="Q2196" s="39"/>
      <c r="R2196" s="39"/>
      <c r="S2196" s="39"/>
      <c r="T2196" s="39"/>
      <c r="U2196" s="39"/>
      <c r="V2196" s="39"/>
      <c r="W2196" s="39"/>
      <c r="X2196" s="39"/>
      <c r="Y2196" s="39"/>
      <c r="Z2196" s="9">
        <f>Z$269</f>
        <v>0</v>
      </c>
      <c r="AA2196" s="39"/>
      <c r="AB2196" s="39"/>
      <c r="AC2196" s="39"/>
      <c r="AD2196" s="39"/>
      <c r="AE2196" s="39"/>
      <c r="AF2196" s="39"/>
      <c r="AG2196" s="39"/>
      <c r="AH2196" s="39"/>
      <c r="AI2196" s="39"/>
      <c r="AJ2196" s="39"/>
      <c r="AK2196" s="39"/>
      <c r="AL2196" s="39"/>
      <c r="AM2196" s="39"/>
    </row>
    <row r="2197" spans="1:39" outlineLevel="2">
      <c r="A2197" s="11">
        <f>ROW()</f>
        <v>2197</v>
      </c>
      <c r="C2197" s="6" t="s">
        <v>655</v>
      </c>
      <c r="D2197" s="39"/>
      <c r="E2197" s="39"/>
      <c r="F2197" s="39"/>
      <c r="G2197" s="39"/>
      <c r="H2197" s="39"/>
      <c r="I2197" s="39"/>
      <c r="J2197" s="39"/>
      <c r="K2197" s="39"/>
      <c r="L2197" s="39"/>
      <c r="M2197" s="39"/>
      <c r="N2197" s="39"/>
      <c r="O2197" s="39"/>
      <c r="P2197" s="39"/>
      <c r="Q2197" s="39"/>
      <c r="R2197" s="39"/>
      <c r="S2197" s="39"/>
      <c r="T2197" s="39"/>
      <c r="U2197" s="39"/>
      <c r="V2197" s="39"/>
      <c r="W2197" s="39"/>
      <c r="X2197" s="39"/>
      <c r="Y2197" s="39"/>
      <c r="Z2197" s="9">
        <f>Z$270</f>
        <v>0</v>
      </c>
      <c r="AA2197" s="39"/>
      <c r="AB2197" s="39"/>
      <c r="AC2197" s="39"/>
      <c r="AD2197" s="39"/>
      <c r="AE2197" s="39"/>
      <c r="AF2197" s="39"/>
      <c r="AG2197" s="39"/>
      <c r="AH2197" s="39"/>
      <c r="AI2197" s="39"/>
      <c r="AJ2197" s="39"/>
      <c r="AK2197" s="39"/>
      <c r="AL2197" s="39"/>
      <c r="AM2197" s="39"/>
    </row>
    <row r="2198" spans="1:39" outlineLevel="2">
      <c r="A2198" s="11">
        <f>ROW()</f>
        <v>2198</v>
      </c>
      <c r="C2198" s="6" t="s">
        <v>656</v>
      </c>
      <c r="D2198" s="39"/>
      <c r="E2198" s="39"/>
      <c r="F2198" s="39"/>
      <c r="G2198" s="39"/>
      <c r="H2198" s="39"/>
      <c r="I2198" s="39"/>
      <c r="J2198" s="39"/>
      <c r="K2198" s="39"/>
      <c r="L2198" s="39"/>
      <c r="M2198" s="39"/>
      <c r="N2198" s="39"/>
      <c r="O2198" s="39"/>
      <c r="P2198" s="39"/>
      <c r="Q2198" s="39"/>
      <c r="R2198" s="39"/>
      <c r="S2198" s="39"/>
      <c r="T2198" s="39"/>
      <c r="U2198" s="39"/>
      <c r="V2198" s="39"/>
      <c r="W2198" s="39"/>
      <c r="X2198" s="39"/>
      <c r="Y2198" s="39"/>
      <c r="Z2198" s="9"/>
      <c r="AA2198" s="39"/>
      <c r="AB2198" s="39"/>
      <c r="AC2198" s="39"/>
      <c r="AD2198" s="39"/>
      <c r="AE2198" s="39"/>
      <c r="AF2198" s="39"/>
      <c r="AG2198" s="39"/>
      <c r="AH2198" s="39"/>
      <c r="AI2198" s="39"/>
      <c r="AJ2198" s="39"/>
      <c r="AK2198" s="39"/>
      <c r="AL2198" s="39"/>
      <c r="AM2198" s="39"/>
    </row>
    <row r="2199" spans="1:39" outlineLevel="2">
      <c r="A2199" s="11">
        <f>ROW()</f>
        <v>2199</v>
      </c>
      <c r="C2199" s="6" t="s">
        <v>667</v>
      </c>
      <c r="D2199" s="39"/>
      <c r="E2199" s="39"/>
      <c r="F2199" s="39"/>
      <c r="G2199" s="39"/>
      <c r="H2199" s="39"/>
      <c r="I2199" s="39"/>
      <c r="J2199" s="39"/>
      <c r="K2199" s="39"/>
      <c r="L2199" s="39"/>
      <c r="M2199" s="39"/>
      <c r="N2199" s="39"/>
      <c r="O2199" s="39"/>
      <c r="P2199" s="39"/>
      <c r="Q2199" s="39"/>
      <c r="R2199" s="39"/>
      <c r="S2199" s="39"/>
      <c r="T2199" s="39"/>
      <c r="U2199" s="39"/>
      <c r="V2199" s="39"/>
      <c r="W2199" s="39"/>
      <c r="X2199" s="39"/>
      <c r="Y2199" s="39"/>
      <c r="Z2199" s="9"/>
      <c r="AA2199" s="39"/>
      <c r="AB2199" s="39"/>
      <c r="AC2199" s="39"/>
      <c r="AD2199" s="39"/>
      <c r="AE2199" s="39"/>
      <c r="AF2199" s="39"/>
      <c r="AG2199" s="39"/>
      <c r="AH2199" s="39"/>
      <c r="AI2199" s="39"/>
      <c r="AJ2199" s="39"/>
      <c r="AK2199" s="39"/>
      <c r="AL2199" s="39"/>
      <c r="AM2199" s="39"/>
    </row>
    <row r="2200" spans="1:39" outlineLevel="2">
      <c r="A2200" s="11">
        <f>ROW()</f>
        <v>2200</v>
      </c>
      <c r="C2200" s="6" t="s">
        <v>212</v>
      </c>
      <c r="D2200" s="39"/>
      <c r="E2200" s="39"/>
      <c r="F2200" s="39"/>
      <c r="G2200" s="39"/>
      <c r="H2200" s="39"/>
      <c r="I2200" s="39"/>
      <c r="J2200" s="39"/>
      <c r="K2200" s="39"/>
      <c r="L2200" s="39"/>
      <c r="M2200" s="39"/>
      <c r="N2200" s="39"/>
      <c r="O2200" s="39"/>
      <c r="P2200" s="39"/>
      <c r="Q2200" s="39"/>
      <c r="R2200" s="39"/>
      <c r="S2200" s="39"/>
      <c r="T2200" s="39"/>
      <c r="U2200" s="39"/>
      <c r="V2200" s="39"/>
      <c r="W2200" s="39"/>
      <c r="X2200" s="39"/>
      <c r="Y2200" s="39"/>
      <c r="Z2200" s="9">
        <f>Z$273</f>
        <v>0</v>
      </c>
      <c r="AA2200" s="39"/>
      <c r="AB2200" s="39"/>
      <c r="AC2200" s="39"/>
      <c r="AD2200" s="39"/>
      <c r="AE2200" s="39"/>
      <c r="AF2200" s="39"/>
      <c r="AG2200" s="39"/>
      <c r="AH2200" s="39"/>
      <c r="AI2200" s="39"/>
      <c r="AJ2200" s="39"/>
      <c r="AK2200" s="39"/>
      <c r="AL2200" s="39"/>
      <c r="AM2200" s="39"/>
    </row>
    <row r="2201" spans="1:39" outlineLevel="2">
      <c r="A2201" s="11">
        <f>ROW()</f>
        <v>2201</v>
      </c>
      <c r="C2201" s="30" t="s">
        <v>362</v>
      </c>
      <c r="D2201" s="90"/>
      <c r="E2201" s="90"/>
      <c r="F2201" s="90"/>
      <c r="G2201" s="90"/>
      <c r="H2201" s="90"/>
      <c r="I2201" s="90"/>
      <c r="J2201" s="90"/>
      <c r="K2201" s="90"/>
      <c r="L2201" s="90"/>
      <c r="M2201" s="90"/>
      <c r="N2201" s="90"/>
      <c r="O2201" s="90"/>
      <c r="P2201" s="90"/>
      <c r="Q2201" s="90"/>
      <c r="R2201" s="90"/>
      <c r="S2201" s="90"/>
      <c r="T2201" s="90"/>
      <c r="U2201" s="90"/>
      <c r="V2201" s="90"/>
      <c r="W2201" s="90"/>
      <c r="X2201" s="90"/>
      <c r="Y2201" s="90"/>
      <c r="Z2201" s="15">
        <f>Z$274</f>
        <v>0</v>
      </c>
      <c r="AA2201" s="90"/>
      <c r="AB2201" s="90"/>
      <c r="AC2201" s="90"/>
      <c r="AD2201" s="90"/>
      <c r="AE2201" s="90"/>
      <c r="AF2201" s="90"/>
      <c r="AG2201" s="90"/>
      <c r="AH2201" s="90"/>
      <c r="AI2201" s="90"/>
      <c r="AJ2201" s="90"/>
      <c r="AK2201" s="90"/>
      <c r="AL2201" s="90"/>
      <c r="AM2201" s="90"/>
    </row>
    <row r="2202" spans="1:39" outlineLevel="2">
      <c r="A2202" s="11">
        <f>ROW()</f>
        <v>2202</v>
      </c>
      <c r="C2202" s="6" t="s">
        <v>1</v>
      </c>
      <c r="D2202" s="39"/>
      <c r="E2202" s="39"/>
      <c r="F2202" s="39"/>
      <c r="G2202" s="39"/>
      <c r="H2202" s="39"/>
      <c r="I2202" s="39"/>
      <c r="J2202" s="39"/>
      <c r="K2202" s="39"/>
      <c r="L2202" s="39"/>
      <c r="M2202" s="39"/>
      <c r="N2202" s="39"/>
      <c r="O2202" s="39"/>
      <c r="P2202" s="39"/>
      <c r="Q2202" s="39"/>
      <c r="R2202" s="39"/>
      <c r="S2202" s="39"/>
      <c r="T2202" s="39"/>
      <c r="U2202" s="39"/>
      <c r="V2202" s="39"/>
      <c r="W2202" s="39"/>
      <c r="X2202" s="39"/>
      <c r="Y2202" s="39"/>
      <c r="Z2202" s="9">
        <f t="shared" ref="Z2202" si="5315">SUM(Z2189:Z2201)</f>
        <v>23.175549758249971</v>
      </c>
      <c r="AA2202" s="39"/>
      <c r="AB2202" s="39"/>
      <c r="AC2202" s="39"/>
      <c r="AD2202" s="39"/>
      <c r="AE2202" s="39"/>
      <c r="AF2202" s="39"/>
      <c r="AG2202" s="39"/>
      <c r="AH2202" s="39"/>
      <c r="AI2202" s="39"/>
      <c r="AJ2202" s="39"/>
      <c r="AK2202" s="39"/>
      <c r="AL2202" s="39"/>
      <c r="AM2202" s="39"/>
    </row>
    <row r="2203" spans="1:39" outlineLevel="2">
      <c r="A2203" s="11">
        <f>ROW()</f>
        <v>2203</v>
      </c>
      <c r="B2203" s="343" t="s">
        <v>657</v>
      </c>
      <c r="D2203" s="39"/>
      <c r="E2203" s="39"/>
      <c r="G2203" s="39"/>
      <c r="H2203" s="39"/>
      <c r="I2203" s="39"/>
      <c r="J2203" s="39"/>
      <c r="K2203" s="39"/>
      <c r="L2203" s="39"/>
      <c r="M2203" s="39"/>
      <c r="N2203" s="39"/>
      <c r="O2203" s="39"/>
      <c r="P2203" s="39"/>
      <c r="Q2203" s="39"/>
      <c r="R2203" s="39"/>
      <c r="S2203" s="39"/>
      <c r="T2203" s="39"/>
      <c r="U2203" s="39"/>
      <c r="V2203" s="39"/>
      <c r="W2203" s="39"/>
      <c r="X2203" s="39"/>
      <c r="Y2203" s="39"/>
      <c r="Z2203" s="39"/>
      <c r="AA2203" s="39"/>
      <c r="AB2203" s="39"/>
      <c r="AD2203" s="39"/>
      <c r="AE2203" s="39"/>
      <c r="AF2203" s="39"/>
      <c r="AG2203" s="39"/>
    </row>
    <row r="2204" spans="1:39" outlineLevel="2">
      <c r="A2204" s="11">
        <f>ROW()</f>
        <v>2204</v>
      </c>
      <c r="C2204" s="6" t="s">
        <v>2</v>
      </c>
      <c r="D2204" s="39"/>
      <c r="E2204" s="39"/>
      <c r="F2204" s="31"/>
      <c r="G2204" s="39"/>
      <c r="H2204" s="39"/>
      <c r="I2204" s="39"/>
      <c r="J2204" s="39"/>
      <c r="K2204" s="39"/>
      <c r="L2204" s="39"/>
      <c r="M2204" s="39"/>
      <c r="N2204" s="39"/>
      <c r="O2204" s="39"/>
      <c r="P2204" s="39"/>
      <c r="Q2204" s="39"/>
      <c r="R2204" s="39"/>
      <c r="S2204" s="39"/>
      <c r="T2204" s="39"/>
      <c r="U2204" s="39"/>
      <c r="V2204" s="39"/>
      <c r="W2204" s="39"/>
      <c r="X2204" s="39"/>
      <c r="Y2204" s="39"/>
      <c r="Z2204" s="39"/>
      <c r="AA2204" s="13">
        <f>-Inputs!AA1954</f>
        <v>0</v>
      </c>
      <c r="AB2204" s="13">
        <f>-Inputs!AB1954</f>
        <v>0</v>
      </c>
      <c r="AC2204" s="13">
        <f>-Inputs!AC1954</f>
        <v>0</v>
      </c>
      <c r="AD2204" s="13">
        <f>-Inputs!AD1954</f>
        <v>0</v>
      </c>
      <c r="AE2204" s="13">
        <f>-Inputs!AE1954</f>
        <v>0</v>
      </c>
      <c r="AF2204" s="13">
        <f>-Inputs!AF1954</f>
        <v>0</v>
      </c>
      <c r="AG2204" s="13">
        <f>-Inputs!AG1954</f>
        <v>0</v>
      </c>
      <c r="AH2204" s="13">
        <f>-Inputs!AH1954</f>
        <v>0</v>
      </c>
      <c r="AI2204" s="13"/>
      <c r="AJ2204" s="13"/>
      <c r="AK2204" s="13"/>
      <c r="AL2204" s="13"/>
      <c r="AM2204" s="13"/>
    </row>
    <row r="2205" spans="1:39" outlineLevel="2">
      <c r="A2205" s="11">
        <f>ROW()</f>
        <v>2205</v>
      </c>
      <c r="C2205" s="6" t="s">
        <v>3</v>
      </c>
      <c r="D2205" s="39"/>
      <c r="E2205" s="39"/>
      <c r="F2205" s="31"/>
      <c r="G2205" s="39"/>
      <c r="H2205" s="39"/>
      <c r="I2205" s="39"/>
      <c r="J2205" s="39"/>
      <c r="K2205" s="39"/>
      <c r="L2205" s="39"/>
      <c r="M2205" s="39"/>
      <c r="N2205" s="39"/>
      <c r="O2205" s="39"/>
      <c r="P2205" s="39"/>
      <c r="Q2205" s="39"/>
      <c r="R2205" s="39"/>
      <c r="S2205" s="39"/>
      <c r="T2205" s="39"/>
      <c r="U2205" s="39"/>
      <c r="V2205" s="39"/>
      <c r="W2205" s="39"/>
      <c r="X2205" s="39"/>
      <c r="Y2205" s="39"/>
      <c r="Z2205" s="39"/>
      <c r="AA2205" s="13">
        <f>-Inputs!AA1955</f>
        <v>0</v>
      </c>
      <c r="AB2205" s="13">
        <f>-Inputs!AB1955</f>
        <v>0</v>
      </c>
      <c r="AC2205" s="13">
        <f>-Inputs!AC1955</f>
        <v>0</v>
      </c>
      <c r="AD2205" s="13">
        <f>-Inputs!AD1955</f>
        <v>0</v>
      </c>
      <c r="AE2205" s="13">
        <f>-Inputs!AE1955</f>
        <v>0</v>
      </c>
      <c r="AF2205" s="13">
        <f>-Inputs!AF1955</f>
        <v>0</v>
      </c>
      <c r="AG2205" s="13">
        <f>-Inputs!AG1955</f>
        <v>0</v>
      </c>
      <c r="AH2205" s="13">
        <f>-Inputs!AH1955</f>
        <v>0</v>
      </c>
      <c r="AI2205" s="13"/>
      <c r="AJ2205" s="13"/>
      <c r="AK2205" s="13"/>
      <c r="AL2205" s="13"/>
      <c r="AM2205" s="13"/>
    </row>
    <row r="2206" spans="1:39" outlineLevel="2">
      <c r="A2206" s="11">
        <f>ROW()</f>
        <v>2206</v>
      </c>
      <c r="C2206" s="6" t="s">
        <v>4</v>
      </c>
      <c r="D2206" s="39"/>
      <c r="E2206" s="39"/>
      <c r="F2206" s="31"/>
      <c r="G2206" s="39"/>
      <c r="H2206" s="39"/>
      <c r="I2206" s="39"/>
      <c r="J2206" s="39"/>
      <c r="K2206" s="39"/>
      <c r="L2206" s="39"/>
      <c r="M2206" s="39"/>
      <c r="N2206" s="39"/>
      <c r="O2206" s="39"/>
      <c r="P2206" s="39"/>
      <c r="Q2206" s="39"/>
      <c r="R2206" s="39"/>
      <c r="S2206" s="39"/>
      <c r="T2206" s="39"/>
      <c r="U2206" s="39"/>
      <c r="V2206" s="39"/>
      <c r="W2206" s="39"/>
      <c r="X2206" s="39"/>
      <c r="Y2206" s="39"/>
      <c r="Z2206" s="39"/>
      <c r="AA2206" s="13">
        <f>-Inputs!AA1956</f>
        <v>0</v>
      </c>
      <c r="AB2206" s="13">
        <f>-Inputs!AB1956</f>
        <v>0</v>
      </c>
      <c r="AC2206" s="13">
        <f>-Inputs!AC1956</f>
        <v>0</v>
      </c>
      <c r="AD2206" s="13">
        <f>-Inputs!AD1956</f>
        <v>0</v>
      </c>
      <c r="AE2206" s="13">
        <f>-Inputs!AE1956</f>
        <v>0</v>
      </c>
      <c r="AF2206" s="13">
        <f>-Inputs!AF1956</f>
        <v>0</v>
      </c>
      <c r="AG2206" s="13">
        <f>-Inputs!AG1956</f>
        <v>0</v>
      </c>
      <c r="AH2206" s="13">
        <f>-Inputs!AH1956</f>
        <v>0</v>
      </c>
      <c r="AI2206" s="13"/>
      <c r="AJ2206" s="13"/>
      <c r="AK2206" s="13"/>
      <c r="AL2206" s="13"/>
      <c r="AM2206" s="13"/>
    </row>
    <row r="2207" spans="1:39" outlineLevel="2">
      <c r="A2207" s="11">
        <f>ROW()</f>
        <v>2207</v>
      </c>
      <c r="C2207" s="6" t="s">
        <v>5</v>
      </c>
      <c r="D2207" s="39"/>
      <c r="E2207" s="39"/>
      <c r="F2207" s="31"/>
      <c r="G2207" s="39"/>
      <c r="H2207" s="39"/>
      <c r="I2207" s="39"/>
      <c r="J2207" s="39"/>
      <c r="K2207" s="39"/>
      <c r="L2207" s="39"/>
      <c r="M2207" s="39"/>
      <c r="N2207" s="39"/>
      <c r="O2207" s="39"/>
      <c r="P2207" s="39"/>
      <c r="Q2207" s="39"/>
      <c r="R2207" s="39"/>
      <c r="S2207" s="39"/>
      <c r="T2207" s="39"/>
      <c r="U2207" s="39"/>
      <c r="V2207" s="39"/>
      <c r="W2207" s="39"/>
      <c r="X2207" s="39"/>
      <c r="Y2207" s="39"/>
      <c r="Z2207" s="39"/>
      <c r="AA2207" s="13">
        <f>-Inputs!AA1957</f>
        <v>0</v>
      </c>
      <c r="AB2207" s="13">
        <f>-Inputs!AB1957</f>
        <v>0</v>
      </c>
      <c r="AC2207" s="13">
        <f>-Inputs!AC1957</f>
        <v>0</v>
      </c>
      <c r="AD2207" s="13">
        <f>-Inputs!AD1957</f>
        <v>0</v>
      </c>
      <c r="AE2207" s="13">
        <f>-Inputs!AE1957</f>
        <v>0</v>
      </c>
      <c r="AF2207" s="13">
        <f>-Inputs!AF1957</f>
        <v>0</v>
      </c>
      <c r="AG2207" s="13">
        <f>-Inputs!AG1957</f>
        <v>0</v>
      </c>
      <c r="AH2207" s="13">
        <f>-Inputs!AH1957</f>
        <v>0</v>
      </c>
      <c r="AI2207" s="13"/>
      <c r="AJ2207" s="13"/>
      <c r="AK2207" s="13"/>
      <c r="AL2207" s="13"/>
      <c r="AM2207" s="13"/>
    </row>
    <row r="2208" spans="1:39" outlineLevel="2">
      <c r="A2208" s="11">
        <f>ROW()</f>
        <v>2208</v>
      </c>
      <c r="C2208" s="6" t="s">
        <v>473</v>
      </c>
      <c r="D2208" s="39"/>
      <c r="E2208" s="39"/>
      <c r="F2208" s="31"/>
      <c r="G2208" s="39"/>
      <c r="H2208" s="39"/>
      <c r="I2208" s="39"/>
      <c r="J2208" s="39"/>
      <c r="K2208" s="39"/>
      <c r="L2208" s="39"/>
      <c r="M2208" s="39"/>
      <c r="N2208" s="39"/>
      <c r="O2208" s="39"/>
      <c r="P2208" s="39"/>
      <c r="Q2208" s="39"/>
      <c r="R2208" s="39"/>
      <c r="S2208" s="39"/>
      <c r="T2208" s="39"/>
      <c r="U2208" s="39"/>
      <c r="V2208" s="39"/>
      <c r="W2208" s="39"/>
      <c r="X2208" s="39"/>
      <c r="Y2208" s="39"/>
      <c r="Z2208" s="39"/>
      <c r="AA2208" s="13">
        <f>-Inputs!AA1958</f>
        <v>0</v>
      </c>
      <c r="AB2208" s="13">
        <f>-Inputs!AB1958</f>
        <v>0</v>
      </c>
      <c r="AC2208" s="13">
        <f>-Inputs!AC1958</f>
        <v>0</v>
      </c>
      <c r="AD2208" s="13">
        <f>-Inputs!AD1958</f>
        <v>0</v>
      </c>
      <c r="AE2208" s="13">
        <f>-Inputs!AE1958</f>
        <v>0</v>
      </c>
      <c r="AF2208" s="13">
        <f>-Inputs!AF1958</f>
        <v>0</v>
      </c>
      <c r="AG2208" s="13">
        <f>-Inputs!AG1958</f>
        <v>0</v>
      </c>
      <c r="AH2208" s="13">
        <f>-Inputs!AH1958</f>
        <v>0</v>
      </c>
      <c r="AI2208" s="13"/>
      <c r="AJ2208" s="13"/>
      <c r="AK2208" s="13"/>
      <c r="AL2208" s="13"/>
      <c r="AM2208" s="13"/>
    </row>
    <row r="2209" spans="1:39" outlineLevel="2">
      <c r="A2209" s="11">
        <f>ROW()</f>
        <v>2209</v>
      </c>
      <c r="C2209" s="6" t="s">
        <v>474</v>
      </c>
      <c r="D2209" s="39"/>
      <c r="E2209" s="39"/>
      <c r="F2209" s="31"/>
      <c r="G2209" s="39"/>
      <c r="H2209" s="39"/>
      <c r="I2209" s="39"/>
      <c r="J2209" s="39"/>
      <c r="K2209" s="39"/>
      <c r="L2209" s="39"/>
      <c r="M2209" s="39"/>
      <c r="N2209" s="39"/>
      <c r="O2209" s="39"/>
      <c r="P2209" s="39"/>
      <c r="Q2209" s="39"/>
      <c r="R2209" s="39"/>
      <c r="S2209" s="39"/>
      <c r="T2209" s="39"/>
      <c r="U2209" s="39"/>
      <c r="V2209" s="39"/>
      <c r="W2209" s="39"/>
      <c r="X2209" s="39"/>
      <c r="Y2209" s="39"/>
      <c r="Z2209" s="39"/>
      <c r="AA2209" s="13">
        <f>-Inputs!AA1959</f>
        <v>0</v>
      </c>
      <c r="AB2209" s="13">
        <f>-Inputs!AB1959</f>
        <v>0</v>
      </c>
      <c r="AC2209" s="13">
        <f>-Inputs!AC1959</f>
        <v>0</v>
      </c>
      <c r="AD2209" s="13">
        <f>-Inputs!AD1959</f>
        <v>0</v>
      </c>
      <c r="AE2209" s="13">
        <f>-Inputs!AE1959</f>
        <v>0</v>
      </c>
      <c r="AF2209" s="13">
        <f>-Inputs!AF1959</f>
        <v>0</v>
      </c>
      <c r="AG2209" s="13">
        <f>-Inputs!AG1959</f>
        <v>0</v>
      </c>
      <c r="AH2209" s="13">
        <f>-Inputs!AH1959</f>
        <v>0</v>
      </c>
      <c r="AI2209" s="13"/>
      <c r="AJ2209" s="13"/>
      <c r="AK2209" s="13"/>
      <c r="AL2209" s="13"/>
      <c r="AM2209" s="13"/>
    </row>
    <row r="2210" spans="1:39" outlineLevel="2">
      <c r="A2210" s="11">
        <f>ROW()</f>
        <v>2210</v>
      </c>
      <c r="C2210" s="6" t="s">
        <v>477</v>
      </c>
      <c r="D2210" s="39"/>
      <c r="E2210" s="39"/>
      <c r="F2210" s="31"/>
      <c r="G2210" s="39"/>
      <c r="H2210" s="39"/>
      <c r="I2210" s="39"/>
      <c r="J2210" s="39"/>
      <c r="K2210" s="39"/>
      <c r="L2210" s="39"/>
      <c r="M2210" s="39"/>
      <c r="N2210" s="39"/>
      <c r="O2210" s="39"/>
      <c r="P2210" s="39"/>
      <c r="Q2210" s="39"/>
      <c r="R2210" s="39"/>
      <c r="S2210" s="39"/>
      <c r="T2210" s="39"/>
      <c r="U2210" s="39"/>
      <c r="V2210" s="39"/>
      <c r="W2210" s="39"/>
      <c r="X2210" s="39"/>
      <c r="Y2210" s="39"/>
      <c r="Z2210" s="39"/>
      <c r="AA2210" s="13">
        <f>-Inputs!AA1960</f>
        <v>0</v>
      </c>
      <c r="AB2210" s="13">
        <f>-Inputs!AB1960</f>
        <v>0</v>
      </c>
      <c r="AC2210" s="13">
        <f>-Inputs!AC1960</f>
        <v>0</v>
      </c>
      <c r="AD2210" s="13">
        <f>-Inputs!AD1960</f>
        <v>0</v>
      </c>
      <c r="AE2210" s="13">
        <f>-Inputs!AE1960</f>
        <v>0</v>
      </c>
      <c r="AF2210" s="13">
        <f>-Inputs!AF1960</f>
        <v>0</v>
      </c>
      <c r="AG2210" s="13">
        <f>-Inputs!AG1960</f>
        <v>0</v>
      </c>
      <c r="AH2210" s="13">
        <f>-Inputs!AH1960</f>
        <v>0</v>
      </c>
      <c r="AI2210" s="13"/>
      <c r="AJ2210" s="13"/>
      <c r="AK2210" s="13"/>
      <c r="AL2210" s="13"/>
      <c r="AM2210" s="13"/>
    </row>
    <row r="2211" spans="1:39" outlineLevel="2">
      <c r="A2211" s="11">
        <f>ROW()</f>
        <v>2211</v>
      </c>
      <c r="C2211" s="6" t="s">
        <v>511</v>
      </c>
      <c r="D2211" s="39"/>
      <c r="E2211" s="39"/>
      <c r="F2211" s="31"/>
      <c r="G2211" s="39"/>
      <c r="H2211" s="39"/>
      <c r="I2211" s="39"/>
      <c r="J2211" s="39"/>
      <c r="K2211" s="39"/>
      <c r="L2211" s="39"/>
      <c r="M2211" s="39"/>
      <c r="N2211" s="39"/>
      <c r="O2211" s="39"/>
      <c r="P2211" s="39"/>
      <c r="Q2211" s="39"/>
      <c r="R2211" s="39"/>
      <c r="S2211" s="39"/>
      <c r="T2211" s="39"/>
      <c r="U2211" s="39"/>
      <c r="V2211" s="39"/>
      <c r="W2211" s="39"/>
      <c r="X2211" s="39"/>
      <c r="Y2211" s="39"/>
      <c r="Z2211" s="39"/>
      <c r="AA2211" s="13">
        <f>-Inputs!AA1961</f>
        <v>0</v>
      </c>
      <c r="AB2211" s="13">
        <f>-Inputs!AB1961</f>
        <v>0</v>
      </c>
      <c r="AC2211" s="13">
        <f>-Inputs!AC1961</f>
        <v>0</v>
      </c>
      <c r="AD2211" s="13">
        <f>-Inputs!AD1961</f>
        <v>0</v>
      </c>
      <c r="AE2211" s="13">
        <f>-Inputs!AE1961</f>
        <v>0</v>
      </c>
      <c r="AF2211" s="13">
        <f>-Inputs!AF1961</f>
        <v>0</v>
      </c>
      <c r="AG2211" s="13">
        <f>-Inputs!AG1961</f>
        <v>0</v>
      </c>
      <c r="AH2211" s="13">
        <f>-Inputs!AH1961</f>
        <v>0</v>
      </c>
      <c r="AI2211" s="13"/>
      <c r="AJ2211" s="13"/>
      <c r="AK2211" s="13"/>
      <c r="AL2211" s="13"/>
      <c r="AM2211" s="13"/>
    </row>
    <row r="2212" spans="1:39" outlineLevel="2">
      <c r="A2212" s="11">
        <f>ROW()</f>
        <v>2212</v>
      </c>
      <c r="C2212" s="6" t="s">
        <v>655</v>
      </c>
      <c r="D2212" s="39"/>
      <c r="E2212" s="39"/>
      <c r="F2212" s="31"/>
      <c r="G2212" s="39"/>
      <c r="H2212" s="39"/>
      <c r="I2212" s="39"/>
      <c r="J2212" s="39"/>
      <c r="K2212" s="39"/>
      <c r="L2212" s="39"/>
      <c r="M2212" s="39"/>
      <c r="N2212" s="39"/>
      <c r="O2212" s="39"/>
      <c r="P2212" s="39"/>
      <c r="Q2212" s="39"/>
      <c r="R2212" s="39"/>
      <c r="S2212" s="39"/>
      <c r="T2212" s="39"/>
      <c r="U2212" s="39"/>
      <c r="V2212" s="39"/>
      <c r="W2212" s="39"/>
      <c r="X2212" s="39"/>
      <c r="Y2212" s="39"/>
      <c r="Z2212" s="39"/>
      <c r="AA2212" s="13">
        <f>-Inputs!AA1962</f>
        <v>0</v>
      </c>
      <c r="AB2212" s="13">
        <f>-Inputs!AB1962</f>
        <v>0</v>
      </c>
      <c r="AC2212" s="13">
        <f>-Inputs!AC1962</f>
        <v>0</v>
      </c>
      <c r="AD2212" s="13">
        <f>-Inputs!AD1962</f>
        <v>0</v>
      </c>
      <c r="AE2212" s="13">
        <f>-Inputs!AE1962</f>
        <v>0</v>
      </c>
      <c r="AF2212" s="13">
        <f>-Inputs!AF1962</f>
        <v>0</v>
      </c>
      <c r="AG2212" s="13">
        <f>-Inputs!AG1962</f>
        <v>0</v>
      </c>
      <c r="AH2212" s="13">
        <f>-Inputs!AH1962</f>
        <v>0</v>
      </c>
      <c r="AI2212" s="13"/>
      <c r="AJ2212" s="13"/>
      <c r="AK2212" s="13"/>
      <c r="AL2212" s="13"/>
      <c r="AM2212" s="13"/>
    </row>
    <row r="2213" spans="1:39" outlineLevel="2">
      <c r="A2213" s="11">
        <f>ROW()</f>
        <v>2213</v>
      </c>
      <c r="C2213" s="6" t="s">
        <v>656</v>
      </c>
      <c r="D2213" s="39"/>
      <c r="E2213" s="39"/>
      <c r="F2213" s="31"/>
      <c r="G2213" s="39"/>
      <c r="H2213" s="39"/>
      <c r="I2213" s="39"/>
      <c r="J2213" s="39"/>
      <c r="K2213" s="39"/>
      <c r="L2213" s="39"/>
      <c r="M2213" s="39"/>
      <c r="N2213" s="39"/>
      <c r="O2213" s="39"/>
      <c r="P2213" s="39"/>
      <c r="Q2213" s="39"/>
      <c r="R2213" s="39"/>
      <c r="S2213" s="39"/>
      <c r="T2213" s="39"/>
      <c r="U2213" s="39"/>
      <c r="V2213" s="39"/>
      <c r="W2213" s="39"/>
      <c r="X2213" s="39"/>
      <c r="Y2213" s="39"/>
      <c r="Z2213" s="39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  <c r="AK2213" s="13"/>
      <c r="AL2213" s="13"/>
      <c r="AM2213" s="13"/>
    </row>
    <row r="2214" spans="1:39" outlineLevel="2">
      <c r="A2214" s="11">
        <f>ROW()</f>
        <v>2214</v>
      </c>
      <c r="C2214" s="6" t="s">
        <v>667</v>
      </c>
      <c r="D2214" s="39"/>
      <c r="E2214" s="39"/>
      <c r="F2214" s="31"/>
      <c r="G2214" s="39"/>
      <c r="H2214" s="39"/>
      <c r="I2214" s="39"/>
      <c r="J2214" s="39"/>
      <c r="K2214" s="39"/>
      <c r="L2214" s="39"/>
      <c r="M2214" s="39"/>
      <c r="N2214" s="39"/>
      <c r="O2214" s="39"/>
      <c r="P2214" s="39"/>
      <c r="Q2214" s="39"/>
      <c r="R2214" s="39"/>
      <c r="S2214" s="39"/>
      <c r="T2214" s="39"/>
      <c r="U2214" s="39"/>
      <c r="V2214" s="39"/>
      <c r="W2214" s="39"/>
      <c r="X2214" s="39"/>
      <c r="Y2214" s="39"/>
      <c r="Z2214" s="39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  <c r="AK2214" s="13"/>
      <c r="AL2214" s="13"/>
      <c r="AM2214" s="13"/>
    </row>
    <row r="2215" spans="1:39" outlineLevel="2">
      <c r="A2215" s="11">
        <f>ROW()</f>
        <v>2215</v>
      </c>
      <c r="C2215" s="6" t="s">
        <v>212</v>
      </c>
      <c r="D2215" s="39"/>
      <c r="E2215" s="39"/>
      <c r="F2215" s="31"/>
      <c r="G2215" s="39"/>
      <c r="H2215" s="39"/>
      <c r="I2215" s="39"/>
      <c r="J2215" s="39"/>
      <c r="K2215" s="39"/>
      <c r="L2215" s="39"/>
      <c r="M2215" s="39"/>
      <c r="N2215" s="39"/>
      <c r="O2215" s="39"/>
      <c r="P2215" s="39"/>
      <c r="Q2215" s="39"/>
      <c r="R2215" s="39"/>
      <c r="S2215" s="39"/>
      <c r="T2215" s="39"/>
      <c r="U2215" s="39"/>
      <c r="V2215" s="39"/>
      <c r="W2215" s="39"/>
      <c r="X2215" s="39"/>
      <c r="Y2215" s="39"/>
      <c r="Z2215" s="39"/>
      <c r="AA2215" s="13">
        <f>-Inputs!AA1965</f>
        <v>0</v>
      </c>
      <c r="AB2215" s="13">
        <f>-Inputs!AB1965</f>
        <v>0</v>
      </c>
      <c r="AC2215" s="13">
        <f>-Inputs!AC1965</f>
        <v>0</v>
      </c>
      <c r="AD2215" s="13">
        <f>-Inputs!AD1965</f>
        <v>0</v>
      </c>
      <c r="AE2215" s="13">
        <f>-Inputs!AE1965</f>
        <v>0</v>
      </c>
      <c r="AF2215" s="13">
        <f>-Inputs!AF1965</f>
        <v>0</v>
      </c>
      <c r="AG2215" s="13">
        <f>-Inputs!AG1965</f>
        <v>0</v>
      </c>
      <c r="AH2215" s="13">
        <f>-Inputs!AH1965</f>
        <v>0</v>
      </c>
      <c r="AI2215" s="13"/>
      <c r="AJ2215" s="13"/>
      <c r="AK2215" s="13"/>
      <c r="AL2215" s="13"/>
      <c r="AM2215" s="13"/>
    </row>
    <row r="2216" spans="1:39" outlineLevel="2">
      <c r="A2216" s="11">
        <f>ROW()</f>
        <v>2216</v>
      </c>
      <c r="C2216" s="30" t="s">
        <v>362</v>
      </c>
      <c r="D2216" s="90"/>
      <c r="E2216" s="90"/>
      <c r="F2216" s="90"/>
      <c r="G2216" s="90"/>
      <c r="H2216" s="90"/>
      <c r="I2216" s="90"/>
      <c r="J2216" s="90"/>
      <c r="K2216" s="90"/>
      <c r="L2216" s="90"/>
      <c r="M2216" s="90"/>
      <c r="N2216" s="90"/>
      <c r="O2216" s="90"/>
      <c r="P2216" s="90"/>
      <c r="Q2216" s="90"/>
      <c r="R2216" s="90"/>
      <c r="S2216" s="90"/>
      <c r="T2216" s="90"/>
      <c r="U2216" s="90"/>
      <c r="V2216" s="90"/>
      <c r="W2216" s="90"/>
      <c r="X2216" s="90"/>
      <c r="Y2216" s="90"/>
      <c r="Z2216" s="90"/>
      <c r="AA2216" s="90"/>
      <c r="AB2216" s="90"/>
      <c r="AC2216" s="180"/>
      <c r="AD2216" s="90"/>
      <c r="AE2216" s="90"/>
      <c r="AF2216" s="90"/>
      <c r="AG2216" s="90"/>
      <c r="AH2216" s="90"/>
      <c r="AI2216" s="13"/>
      <c r="AJ2216" s="13"/>
      <c r="AK2216" s="13"/>
      <c r="AL2216" s="13"/>
      <c r="AM2216" s="13"/>
    </row>
    <row r="2217" spans="1:39" outlineLevel="2">
      <c r="A2217" s="11">
        <f>ROW()</f>
        <v>2217</v>
      </c>
      <c r="C2217" s="6" t="s">
        <v>1</v>
      </c>
      <c r="D2217" s="39"/>
      <c r="E2217" s="39"/>
      <c r="F2217" s="39"/>
      <c r="G2217" s="39"/>
      <c r="H2217" s="39"/>
      <c r="I2217" s="39"/>
      <c r="J2217" s="39"/>
      <c r="K2217" s="39"/>
      <c r="L2217" s="39"/>
      <c r="M2217" s="39"/>
      <c r="N2217" s="39"/>
      <c r="O2217" s="39"/>
      <c r="P2217" s="39"/>
      <c r="Q2217" s="39"/>
      <c r="R2217" s="39"/>
      <c r="S2217" s="39"/>
      <c r="T2217" s="39"/>
      <c r="U2217" s="39"/>
      <c r="V2217" s="39"/>
      <c r="W2217" s="39"/>
      <c r="X2217" s="39"/>
      <c r="Y2217" s="39"/>
      <c r="Z2217" s="39"/>
      <c r="AA2217" s="39"/>
      <c r="AB2217" s="39"/>
      <c r="AC2217" s="9"/>
      <c r="AD2217" s="39"/>
      <c r="AE2217" s="39"/>
      <c r="AF2217" s="39"/>
      <c r="AG2217" s="39"/>
      <c r="AH2217" s="39"/>
      <c r="AI2217" s="87">
        <f t="shared" ref="AI2217:AM2217" si="5316">SUM(AI2204:AI2216)</f>
        <v>0</v>
      </c>
      <c r="AJ2217" s="87">
        <f t="shared" si="5316"/>
        <v>0</v>
      </c>
      <c r="AK2217" s="87">
        <f t="shared" si="5316"/>
        <v>0</v>
      </c>
      <c r="AL2217" s="87">
        <f t="shared" si="5316"/>
        <v>0</v>
      </c>
      <c r="AM2217" s="87">
        <f t="shared" si="5316"/>
        <v>0</v>
      </c>
    </row>
    <row r="2218" spans="1:39" outlineLevel="2">
      <c r="A2218" s="11">
        <f>ROW()</f>
        <v>2218</v>
      </c>
      <c r="B2218" s="343" t="s">
        <v>6</v>
      </c>
      <c r="D2218" s="39"/>
      <c r="E2218" s="39"/>
      <c r="G2218" s="39"/>
      <c r="H2218" s="39"/>
      <c r="I2218" s="39"/>
      <c r="J2218" s="39"/>
      <c r="K2218" s="39"/>
      <c r="L2218" s="39"/>
      <c r="M2218" s="39"/>
      <c r="N2218" s="39"/>
      <c r="O2218" s="39"/>
      <c r="P2218" s="39"/>
      <c r="Q2218" s="39"/>
      <c r="R2218" s="39"/>
      <c r="S2218" s="39"/>
      <c r="T2218" s="39"/>
      <c r="U2218" s="39"/>
      <c r="V2218" s="39"/>
      <c r="W2218" s="39"/>
      <c r="X2218" s="39"/>
      <c r="Y2218" s="39"/>
    </row>
    <row r="2219" spans="1:39" outlineLevel="2">
      <c r="A2219" s="11">
        <f>ROW()</f>
        <v>2219</v>
      </c>
      <c r="C2219" s="6" t="s">
        <v>2</v>
      </c>
      <c r="D2219" s="39"/>
      <c r="E2219" s="39"/>
      <c r="F2219" s="31"/>
      <c r="G2219" s="39"/>
      <c r="H2219" s="39"/>
      <c r="I2219" s="39"/>
      <c r="J2219" s="39"/>
      <c r="K2219" s="39"/>
      <c r="L2219" s="39"/>
      <c r="M2219" s="39"/>
      <c r="N2219" s="39"/>
      <c r="O2219" s="39"/>
      <c r="P2219" s="39"/>
      <c r="Q2219" s="39"/>
      <c r="R2219" s="39"/>
      <c r="S2219" s="39"/>
      <c r="T2219" s="39"/>
      <c r="U2219" s="39"/>
      <c r="V2219" s="39"/>
      <c r="W2219" s="39"/>
      <c r="X2219" s="39"/>
      <c r="Y2219" s="39"/>
      <c r="Z2219" s="9"/>
      <c r="AA2219" s="9">
        <f t="shared" ref="AA2219:AF2219" si="5317">IF(AND(AA2159&lt;=0,AA2174+AA2189+AA2204&lt;0),-(AA2174+AA2189+AA2204),IF(AA2159&lt;=0,0,-MIN(((AA2174+AA2204)/AA2159)*((AA2174+AA2204)&gt;0),(AA2174+AA2204))))</f>
        <v>0</v>
      </c>
      <c r="AB2219" s="9">
        <f t="shared" si="5317"/>
        <v>0</v>
      </c>
      <c r="AC2219" s="9">
        <f t="shared" si="5317"/>
        <v>0</v>
      </c>
      <c r="AD2219" s="9">
        <f t="shared" si="5317"/>
        <v>0</v>
      </c>
      <c r="AE2219" s="9">
        <f t="shared" si="5317"/>
        <v>0</v>
      </c>
      <c r="AF2219" s="9">
        <f t="shared" si="5317"/>
        <v>0</v>
      </c>
      <c r="AG2219" s="9">
        <f t="shared" ref="AG2219:AH2219" si="5318">IF(AND(AG2159&lt;=0,AG2174+AG2189+AG2204&lt;0),-(AG2174+AG2189+AG2204),IF(AG2159&lt;=0,0,-MIN(((AG2174+AG2204)/AG2159)*((AG2174+AG2204)&gt;0),(AG2174+AG2204))))</f>
        <v>0</v>
      </c>
      <c r="AH2219" s="9">
        <f t="shared" si="5318"/>
        <v>0</v>
      </c>
      <c r="AI2219" s="9">
        <f t="shared" ref="AI2219:AM2219" si="5319">IF(AND(AI2159&lt;=0,AI2174+AI2189+AI2204&lt;0),-(AI2174+AI2189+AI2204),IF(AI2159&lt;=0,0,-MIN(((AI2174+AI2204)/AI2159)*((AI2174+AI2204)&gt;0),(AI2174+AI2204))))</f>
        <v>0</v>
      </c>
      <c r="AJ2219" s="9">
        <f t="shared" si="5319"/>
        <v>0</v>
      </c>
      <c r="AK2219" s="9">
        <f t="shared" si="5319"/>
        <v>0</v>
      </c>
      <c r="AL2219" s="9">
        <f t="shared" si="5319"/>
        <v>0</v>
      </c>
      <c r="AM2219" s="9">
        <f t="shared" si="5319"/>
        <v>0</v>
      </c>
    </row>
    <row r="2220" spans="1:39" outlineLevel="2">
      <c r="A2220" s="11">
        <f>ROW()</f>
        <v>2220</v>
      </c>
      <c r="C2220" s="6" t="s">
        <v>3</v>
      </c>
      <c r="D2220" s="39"/>
      <c r="E2220" s="39"/>
      <c r="F2220" s="31"/>
      <c r="G2220" s="39"/>
      <c r="H2220" s="39"/>
      <c r="I2220" s="39"/>
      <c r="J2220" s="39"/>
      <c r="K2220" s="39"/>
      <c r="L2220" s="39"/>
      <c r="M2220" s="39"/>
      <c r="N2220" s="39"/>
      <c r="O2220" s="39"/>
      <c r="P2220" s="39"/>
      <c r="Q2220" s="39"/>
      <c r="R2220" s="39"/>
      <c r="S2220" s="39"/>
      <c r="T2220" s="39"/>
      <c r="U2220" s="39"/>
      <c r="V2220" s="39"/>
      <c r="W2220" s="39"/>
      <c r="X2220" s="39"/>
      <c r="Y2220" s="39"/>
      <c r="Z2220" s="9"/>
      <c r="AA2220" s="9">
        <f t="shared" ref="AA2220:AF2220" si="5320">IF(AND(AA2160&lt;=0,AA2175+AA2190+AA2205&lt;0),-(AA2175+AA2190+AA2205),IF(AA2160&lt;=0,0,-MIN(((AA2175+AA2205)/AA2160)*((AA2175+AA2205)&gt;0),(AA2175+AA2205))))</f>
        <v>-0.23086795415625</v>
      </c>
      <c r="AB2220" s="9">
        <f t="shared" si="5320"/>
        <v>-0.23086795415625</v>
      </c>
      <c r="AC2220" s="9">
        <f t="shared" si="5320"/>
        <v>-0.23086795415625</v>
      </c>
      <c r="AD2220" s="9">
        <f t="shared" si="5320"/>
        <v>-0.23086795415625</v>
      </c>
      <c r="AE2220" s="9">
        <f t="shared" si="5320"/>
        <v>-0.23086795415625</v>
      </c>
      <c r="AF2220" s="9">
        <f t="shared" si="5320"/>
        <v>-0.23086795415625</v>
      </c>
      <c r="AG2220" s="9">
        <f t="shared" ref="AG2220:AH2220" si="5321">IF(AND(AG2160&lt;=0,AG2175+AG2190+AG2205&lt;0),-(AG2175+AG2190+AG2205),IF(AG2160&lt;=0,0,-MIN(((AG2175+AG2205)/AG2160)*((AG2175+AG2205)&gt;0),(AG2175+AG2205))))</f>
        <v>-0.23086795415625</v>
      </c>
      <c r="AH2220" s="9">
        <f t="shared" si="5321"/>
        <v>-0.23086795415625</v>
      </c>
      <c r="AI2220" s="9">
        <f t="shared" ref="AI2220:AM2220" si="5322">IF(AND(AI2160&lt;=0,AI2175+AI2190+AI2205&lt;0),-(AI2175+AI2190+AI2205),IF(AI2160&lt;=0,0,-MIN(((AI2175+AI2205)/AI2160)*((AI2175+AI2205)&gt;0),(AI2175+AI2205))))</f>
        <v>-0.23086795415625003</v>
      </c>
      <c r="AJ2220" s="9">
        <f t="shared" si="5322"/>
        <v>-0.23086795415625003</v>
      </c>
      <c r="AK2220" s="9">
        <f t="shared" si="5322"/>
        <v>-0.23086795415625003</v>
      </c>
      <c r="AL2220" s="9">
        <f t="shared" si="5322"/>
        <v>-0.23086795415625005</v>
      </c>
      <c r="AM2220" s="9">
        <f t="shared" si="5322"/>
        <v>-0.23086795415625005</v>
      </c>
    </row>
    <row r="2221" spans="1:39" outlineLevel="2">
      <c r="A2221" s="11">
        <f>ROW()</f>
        <v>2221</v>
      </c>
      <c r="C2221" s="6" t="s">
        <v>4</v>
      </c>
      <c r="D2221" s="39"/>
      <c r="E2221" s="39"/>
      <c r="F2221" s="31"/>
      <c r="G2221" s="39"/>
      <c r="H2221" s="39"/>
      <c r="I2221" s="39"/>
      <c r="J2221" s="39"/>
      <c r="K2221" s="39"/>
      <c r="L2221" s="39"/>
      <c r="M2221" s="39"/>
      <c r="N2221" s="39"/>
      <c r="O2221" s="39"/>
      <c r="P2221" s="39"/>
      <c r="Q2221" s="39"/>
      <c r="R2221" s="39"/>
      <c r="S2221" s="39"/>
      <c r="T2221" s="39"/>
      <c r="U2221" s="39"/>
      <c r="V2221" s="39"/>
      <c r="W2221" s="39"/>
      <c r="X2221" s="39"/>
      <c r="Y2221" s="39"/>
      <c r="Z2221" s="9"/>
      <c r="AA2221" s="9">
        <f t="shared" ref="AA2221:AF2221" si="5323">IF(AND(AA2161&lt;=0,AA2176+AA2191+AA2206&lt;0),-(AA2176+AA2191+AA2206),IF(AA2161&lt;=0,0,-MIN(((AA2176+AA2206)/AA2161)*((AA2176+AA2206)&gt;0),(AA2176+AA2206))))</f>
        <v>-0.23586113722499871</v>
      </c>
      <c r="AB2221" s="9">
        <f t="shared" si="5323"/>
        <v>-0.23586113722499871</v>
      </c>
      <c r="AC2221" s="9">
        <f t="shared" si="5323"/>
        <v>-0.23586113722499868</v>
      </c>
      <c r="AD2221" s="9">
        <f t="shared" si="5323"/>
        <v>-0.23586113722499868</v>
      </c>
      <c r="AE2221" s="9">
        <f t="shared" si="5323"/>
        <v>-0.23586113722499868</v>
      </c>
      <c r="AF2221" s="9">
        <f t="shared" si="5323"/>
        <v>-0.23586113722499866</v>
      </c>
      <c r="AG2221" s="9">
        <f t="shared" ref="AG2221:AH2221" si="5324">IF(AND(AG2161&lt;=0,AG2176+AG2191+AG2206&lt;0),-(AG2176+AG2191+AG2206),IF(AG2161&lt;=0,0,-MIN(((AG2176+AG2206)/AG2161)*((AG2176+AG2206)&gt;0),(AG2176+AG2206))))</f>
        <v>-0.23586113722499866</v>
      </c>
      <c r="AH2221" s="9">
        <f t="shared" si="5324"/>
        <v>-0.23586113722499866</v>
      </c>
      <c r="AI2221" s="9">
        <f t="shared" ref="AI2221:AM2221" si="5325">IF(AND(AI2161&lt;=0,AI2176+AI2191+AI2206&lt;0),-(AI2176+AI2191+AI2206),IF(AI2161&lt;=0,0,-MIN(((AI2176+AI2206)/AI2161)*((AI2176+AI2206)&gt;0),(AI2176+AI2206))))</f>
        <v>-0.23586113722499866</v>
      </c>
      <c r="AJ2221" s="9">
        <f t="shared" si="5325"/>
        <v>-0.23586113722499868</v>
      </c>
      <c r="AK2221" s="9">
        <f t="shared" si="5325"/>
        <v>-0.23586113722499871</v>
      </c>
      <c r="AL2221" s="9">
        <f t="shared" si="5325"/>
        <v>-0.23586113722499871</v>
      </c>
      <c r="AM2221" s="9">
        <f t="shared" si="5325"/>
        <v>-0.23586113722499871</v>
      </c>
    </row>
    <row r="2222" spans="1:39" outlineLevel="2">
      <c r="A2222" s="11">
        <f>ROW()</f>
        <v>2222</v>
      </c>
      <c r="C2222" s="6" t="s">
        <v>5</v>
      </c>
      <c r="D2222" s="39"/>
      <c r="E2222" s="39"/>
      <c r="F2222" s="31"/>
      <c r="G2222" s="39"/>
      <c r="H2222" s="39"/>
      <c r="I2222" s="39"/>
      <c r="J2222" s="39"/>
      <c r="K2222" s="39"/>
      <c r="L2222" s="39"/>
      <c r="M2222" s="39"/>
      <c r="N2222" s="39"/>
      <c r="O2222" s="39"/>
      <c r="P2222" s="39"/>
      <c r="Q2222" s="39"/>
      <c r="R2222" s="39"/>
      <c r="S2222" s="39"/>
      <c r="T2222" s="39"/>
      <c r="U2222" s="39"/>
      <c r="V2222" s="39"/>
      <c r="W2222" s="39"/>
      <c r="X2222" s="39"/>
      <c r="Y2222" s="39"/>
      <c r="Z2222" s="9"/>
      <c r="AA2222" s="9">
        <f t="shared" ref="AA2222:AF2222" si="5326">IF(AND(AA2162&lt;=0,AA2177+AA2192+AA2207&lt;0),-(AA2177+AA2192+AA2207),IF(AA2162&lt;=0,0,-MIN(((AA2177+AA2207)/AA2162)*((AA2177+AA2207)&gt;0),(AA2177+AA2207))))</f>
        <v>-0.24054736201874993</v>
      </c>
      <c r="AB2222" s="9">
        <f t="shared" si="5326"/>
        <v>-0.24054736201874991</v>
      </c>
      <c r="AC2222" s="9">
        <f t="shared" si="5326"/>
        <v>-0.24054736201874993</v>
      </c>
      <c r="AD2222" s="9">
        <f t="shared" si="5326"/>
        <v>-0.24054736201874996</v>
      </c>
      <c r="AE2222" s="9">
        <f t="shared" si="5326"/>
        <v>-0.24054736201874996</v>
      </c>
      <c r="AF2222" s="9">
        <f t="shared" si="5326"/>
        <v>-0.24054736201874996</v>
      </c>
      <c r="AG2222" s="9">
        <f t="shared" ref="AG2222:AH2222" si="5327">IF(AND(AG2162&lt;=0,AG2177+AG2192+AG2207&lt;0),-(AG2177+AG2192+AG2207),IF(AG2162&lt;=0,0,-MIN(((AG2177+AG2207)/AG2162)*((AG2177+AG2207)&gt;0),(AG2177+AG2207))))</f>
        <v>-0.24054736201874996</v>
      </c>
      <c r="AH2222" s="9">
        <f t="shared" si="5327"/>
        <v>-0.24054736201874996</v>
      </c>
      <c r="AI2222" s="9">
        <f t="shared" ref="AI2222:AM2222" si="5328">IF(AND(AI2162&lt;=0,AI2177+AI2192+AI2207&lt;0),-(AI2177+AI2192+AI2207),IF(AI2162&lt;=0,0,-MIN(((AI2177+AI2207)/AI2162)*((AI2177+AI2207)&gt;0),(AI2177+AI2207))))</f>
        <v>-0.24054736201874996</v>
      </c>
      <c r="AJ2222" s="9">
        <f t="shared" si="5328"/>
        <v>-0.24054736201874996</v>
      </c>
      <c r="AK2222" s="9">
        <f t="shared" si="5328"/>
        <v>-0.24054736201874999</v>
      </c>
      <c r="AL2222" s="9">
        <f t="shared" si="5328"/>
        <v>-0.24054736201874999</v>
      </c>
      <c r="AM2222" s="9">
        <f t="shared" si="5328"/>
        <v>-0.24054736201874999</v>
      </c>
    </row>
    <row r="2223" spans="1:39" outlineLevel="2">
      <c r="A2223" s="11">
        <f>ROW()</f>
        <v>2223</v>
      </c>
      <c r="C2223" s="6" t="s">
        <v>473</v>
      </c>
      <c r="D2223" s="39"/>
      <c r="E2223" s="39"/>
      <c r="F2223" s="31"/>
      <c r="G2223" s="39"/>
      <c r="H2223" s="39"/>
      <c r="I2223" s="39"/>
      <c r="J2223" s="39"/>
      <c r="K2223" s="39"/>
      <c r="L2223" s="39"/>
      <c r="M2223" s="39"/>
      <c r="N2223" s="39"/>
      <c r="O2223" s="39"/>
      <c r="P2223" s="39"/>
      <c r="Q2223" s="39"/>
      <c r="R2223" s="39"/>
      <c r="S2223" s="39"/>
      <c r="T2223" s="39"/>
      <c r="U2223" s="39"/>
      <c r="V2223" s="39"/>
      <c r="W2223" s="39"/>
      <c r="X2223" s="39"/>
      <c r="Y2223" s="39"/>
      <c r="Z2223" s="9"/>
      <c r="AA2223" s="9">
        <f t="shared" ref="AA2223:AG2223" si="5329">IF(AND(AA2163&lt;=0,AA2178+AA2193+AA2208&lt;0),-(AA2178+AA2193+AA2208),IF(AA2163&lt;=0,0,-MIN(((AA2178+AA2208)/AA2163)*((AA2178+AA2208)&gt;0),(AA2178+AA2208))))</f>
        <v>-0.12300963547499966</v>
      </c>
      <c r="AB2223" s="9">
        <f t="shared" si="5329"/>
        <v>-0.12300963547499967</v>
      </c>
      <c r="AC2223" s="9">
        <f t="shared" si="5329"/>
        <v>-0.12300963547499966</v>
      </c>
      <c r="AD2223" s="9">
        <f t="shared" si="5329"/>
        <v>-1.045581901537497</v>
      </c>
      <c r="AE2223" s="9">
        <f t="shared" si="5329"/>
        <v>-1.045581901537497</v>
      </c>
      <c r="AF2223" s="9">
        <f t="shared" si="5329"/>
        <v>0</v>
      </c>
      <c r="AG2223" s="9">
        <f t="shared" si="5329"/>
        <v>0</v>
      </c>
      <c r="AH2223" s="9">
        <f t="shared" ref="AH2223" si="5330">IF(AND(AH2163&lt;=0,AH2178+AH2193+AH2208&lt;0),-(AH2178+AH2193+AH2208),IF(AH2163&lt;=0,0,-MIN(((AH2178+AH2208)/AH2163)*((AH2178+AH2208)&gt;0),(AH2178+AH2208))))</f>
        <v>0</v>
      </c>
      <c r="AI2223" s="9">
        <f t="shared" ref="AI2223:AM2223" si="5331">IF(AND(AI2163&lt;=0,AI2178+AI2193+AI2208&lt;0),-(AI2178+AI2193+AI2208),IF(AI2163&lt;=0,0,-MIN(((AI2178+AI2208)/AI2163)*((AI2178+AI2208)&gt;0),(AI2178+AI2208))))</f>
        <v>0</v>
      </c>
      <c r="AJ2223" s="9">
        <f t="shared" si="5331"/>
        <v>0</v>
      </c>
      <c r="AK2223" s="9">
        <f t="shared" si="5331"/>
        <v>0</v>
      </c>
      <c r="AL2223" s="9">
        <f t="shared" si="5331"/>
        <v>0</v>
      </c>
      <c r="AM2223" s="9">
        <f t="shared" si="5331"/>
        <v>0</v>
      </c>
    </row>
    <row r="2224" spans="1:39" outlineLevel="2">
      <c r="A2224" s="11">
        <f>ROW()</f>
        <v>2224</v>
      </c>
      <c r="C2224" s="6" t="s">
        <v>474</v>
      </c>
      <c r="D2224" s="39"/>
      <c r="E2224" s="39"/>
      <c r="F2224" s="31"/>
      <c r="G2224" s="39"/>
      <c r="H2224" s="39"/>
      <c r="I2224" s="39"/>
      <c r="J2224" s="39"/>
      <c r="K2224" s="39"/>
      <c r="L2224" s="39"/>
      <c r="M2224" s="39"/>
      <c r="N2224" s="39"/>
      <c r="O2224" s="39"/>
      <c r="P2224" s="39"/>
      <c r="Q2224" s="39"/>
      <c r="R2224" s="39"/>
      <c r="S2224" s="39"/>
      <c r="T2224" s="39"/>
      <c r="U2224" s="39"/>
      <c r="V2224" s="39"/>
      <c r="W2224" s="39"/>
      <c r="X2224" s="39"/>
      <c r="Y2224" s="39"/>
      <c r="Z2224" s="9"/>
      <c r="AA2224" s="9">
        <f t="shared" ref="AA2224:AG2224" si="5332">IF(AND(AA2164&lt;=0,AA2179+AA2194+AA2209&lt;0),-(AA2179+AA2194+AA2209),IF(AA2164&lt;=0,0,-MIN(((AA2179+AA2209)/AA2164)*((AA2179+AA2209)&gt;0),(AA2179+AA2209))))</f>
        <v>-7.6041240243749988E-2</v>
      </c>
      <c r="AB2224" s="9">
        <f t="shared" si="5332"/>
        <v>-7.6041240243749988E-2</v>
      </c>
      <c r="AC2224" s="9">
        <f t="shared" si="5332"/>
        <v>-7.6041240243749975E-2</v>
      </c>
      <c r="AD2224" s="9">
        <f t="shared" si="5332"/>
        <v>-0.10772509034531247</v>
      </c>
      <c r="AE2224" s="9">
        <f t="shared" si="5332"/>
        <v>-0.10772509034531247</v>
      </c>
      <c r="AF2224" s="9">
        <f t="shared" si="5332"/>
        <v>-0.10772509034531248</v>
      </c>
      <c r="AG2224" s="9">
        <f t="shared" si="5332"/>
        <v>-0.10772509034531247</v>
      </c>
      <c r="AH2224" s="9">
        <f t="shared" ref="AH2224" si="5333">IF(AND(AH2164&lt;=0,AH2179+AH2194+AH2209&lt;0),-(AH2179+AH2194+AH2209),IF(AH2164&lt;=0,0,-MIN(((AH2179+AH2209)/AH2164)*((AH2179+AH2209)&gt;0),(AH2179+AH2209))))</f>
        <v>-0.10772509034531247</v>
      </c>
      <c r="AI2224" s="9">
        <f t="shared" ref="AI2224:AM2224" si="5334">IF(AND(AI2164&lt;=0,AI2179+AI2194+AI2209&lt;0),-(AI2179+AI2194+AI2209),IF(AI2164&lt;=0,0,-MIN(((AI2179+AI2209)/AI2164)*((AI2179+AI2209)&gt;0),(AI2179+AI2209))))</f>
        <v>-0.10772509034531248</v>
      </c>
      <c r="AJ2224" s="9">
        <f t="shared" si="5334"/>
        <v>-0.10772509034531247</v>
      </c>
      <c r="AK2224" s="9">
        <f t="shared" si="5334"/>
        <v>-0.10772509034531245</v>
      </c>
      <c r="AL2224" s="9">
        <f t="shared" si="5334"/>
        <v>-0.10772509034531245</v>
      </c>
      <c r="AM2224" s="9">
        <f t="shared" si="5334"/>
        <v>-0.10772509034531245</v>
      </c>
    </row>
    <row r="2225" spans="1:39" outlineLevel="2">
      <c r="A2225" s="11">
        <f>ROW()</f>
        <v>2225</v>
      </c>
      <c r="C2225" s="6" t="s">
        <v>477</v>
      </c>
      <c r="D2225" s="39"/>
      <c r="E2225" s="39"/>
      <c r="F2225" s="31"/>
      <c r="G2225" s="39"/>
      <c r="H2225" s="39"/>
      <c r="I2225" s="39"/>
      <c r="J2225" s="39"/>
      <c r="K2225" s="39"/>
      <c r="L2225" s="39"/>
      <c r="M2225" s="39"/>
      <c r="N2225" s="39"/>
      <c r="O2225" s="39"/>
      <c r="P2225" s="39"/>
      <c r="Q2225" s="39"/>
      <c r="R2225" s="39"/>
      <c r="S2225" s="39"/>
      <c r="T2225" s="39"/>
      <c r="U2225" s="39"/>
      <c r="V2225" s="39"/>
      <c r="W2225" s="39"/>
      <c r="X2225" s="39"/>
      <c r="Y2225" s="39"/>
      <c r="Z2225" s="9"/>
      <c r="AA2225" s="9">
        <f t="shared" ref="AA2225:AG2226" si="5335">IF(AND(AA2165&lt;=0,AA2180+AA2195+AA2210&lt;0),-(AA2180+AA2195+AA2210),IF(AA2165&lt;=0,0,-MIN(((AA2180+AA2210)/AA2165)*((AA2180+AA2210)&gt;0),(AA2180+AA2210))))</f>
        <v>-0.31141544309999991</v>
      </c>
      <c r="AB2225" s="9">
        <f t="shared" si="5335"/>
        <v>-0.31141544309999997</v>
      </c>
      <c r="AC2225" s="9">
        <f t="shared" si="5335"/>
        <v>-0.31141544309999997</v>
      </c>
      <c r="AD2225" s="9">
        <f t="shared" si="5335"/>
        <v>-0.75629464752857145</v>
      </c>
      <c r="AE2225" s="9">
        <f t="shared" si="5335"/>
        <v>-0.75629464752857134</v>
      </c>
      <c r="AF2225" s="9">
        <f t="shared" si="5335"/>
        <v>-0.75629464752857145</v>
      </c>
      <c r="AG2225" s="9">
        <f t="shared" si="5335"/>
        <v>-0.75629464752857145</v>
      </c>
      <c r="AH2225" s="9">
        <f t="shared" ref="AH2225" si="5336">IF(AND(AH2165&lt;=0,AH2180+AH2195+AH2210&lt;0),-(AH2180+AH2195+AH2210),IF(AH2165&lt;=0,0,-MIN(((AH2180+AH2210)/AH2165)*((AH2180+AH2210)&gt;0),(AH2180+AH2210))))</f>
        <v>-0.75629464752857134</v>
      </c>
      <c r="AI2225" s="9">
        <f t="shared" ref="AI2225:AM2225" si="5337">IF(AND(AI2165&lt;=0,AI2180+AI2195+AI2210&lt;0),-(AI2180+AI2195+AI2210),IF(AI2165&lt;=0,0,-MIN(((AI2180+AI2210)/AI2165)*((AI2180+AI2210)&gt;0),(AI2180+AI2210))))</f>
        <v>-0.75629464752857145</v>
      </c>
      <c r="AJ2225" s="9">
        <f t="shared" si="5337"/>
        <v>-0.75629464752857145</v>
      </c>
      <c r="AK2225" s="9">
        <f t="shared" si="5337"/>
        <v>0</v>
      </c>
      <c r="AL2225" s="9">
        <f t="shared" si="5337"/>
        <v>0</v>
      </c>
      <c r="AM2225" s="9">
        <f t="shared" si="5337"/>
        <v>0</v>
      </c>
    </row>
    <row r="2226" spans="1:39" outlineLevel="2">
      <c r="A2226" s="11">
        <f>ROW()</f>
        <v>2226</v>
      </c>
      <c r="C2226" s="6" t="s">
        <v>511</v>
      </c>
      <c r="D2226" s="39"/>
      <c r="E2226" s="39"/>
      <c r="F2226" s="31"/>
      <c r="G2226" s="39"/>
      <c r="H2226" s="39"/>
      <c r="I2226" s="39"/>
      <c r="J2226" s="39"/>
      <c r="K2226" s="39"/>
      <c r="L2226" s="39"/>
      <c r="M2226" s="39"/>
      <c r="N2226" s="39"/>
      <c r="O2226" s="39"/>
      <c r="P2226" s="39"/>
      <c r="Q2226" s="39"/>
      <c r="R2226" s="39"/>
      <c r="S2226" s="39"/>
      <c r="T2226" s="39"/>
      <c r="U2226" s="39"/>
      <c r="V2226" s="39"/>
      <c r="W2226" s="39"/>
      <c r="X2226" s="39"/>
      <c r="Y2226" s="39"/>
      <c r="Z2226" s="9"/>
      <c r="AA2226" s="9">
        <f t="shared" si="5335"/>
        <v>0</v>
      </c>
      <c r="AB2226" s="9">
        <f t="shared" si="5335"/>
        <v>0</v>
      </c>
      <c r="AC2226" s="9">
        <f t="shared" si="5335"/>
        <v>0</v>
      </c>
      <c r="AD2226" s="9">
        <f t="shared" si="5335"/>
        <v>0</v>
      </c>
      <c r="AE2226" s="9">
        <f t="shared" si="5335"/>
        <v>0</v>
      </c>
      <c r="AF2226" s="9">
        <f t="shared" si="5335"/>
        <v>0</v>
      </c>
      <c r="AG2226" s="9">
        <f t="shared" si="5335"/>
        <v>0</v>
      </c>
      <c r="AH2226" s="9">
        <f t="shared" ref="AH2226" si="5338">IF(AND(AH2166&lt;=0,AH2181+AH2196+AH2211&lt;0),-(AH2181+AH2196+AH2211),IF(AH2166&lt;=0,0,-MIN(((AH2181+AH2211)/AH2166)*((AH2181+AH2211)&gt;0),(AH2181+AH2211))))</f>
        <v>0</v>
      </c>
      <c r="AI2226" s="9">
        <f t="shared" ref="AI2226:AM2226" si="5339">IF(AND(AI2166&lt;=0,AI2181+AI2196+AI2211&lt;0),-(AI2181+AI2196+AI2211),IF(AI2166&lt;=0,0,-MIN(((AI2181+AI2211)/AI2166)*((AI2181+AI2211)&gt;0),(AI2181+AI2211))))</f>
        <v>0</v>
      </c>
      <c r="AJ2226" s="9">
        <f t="shared" si="5339"/>
        <v>0</v>
      </c>
      <c r="AK2226" s="9">
        <f t="shared" si="5339"/>
        <v>0</v>
      </c>
      <c r="AL2226" s="9">
        <f t="shared" si="5339"/>
        <v>0</v>
      </c>
      <c r="AM2226" s="9">
        <f t="shared" si="5339"/>
        <v>0</v>
      </c>
    </row>
    <row r="2227" spans="1:39" outlineLevel="2">
      <c r="A2227" s="11">
        <f>ROW()</f>
        <v>2227</v>
      </c>
      <c r="C2227" s="6" t="s">
        <v>655</v>
      </c>
      <c r="D2227" s="39"/>
      <c r="E2227" s="39"/>
      <c r="F2227" s="31"/>
      <c r="G2227" s="39"/>
      <c r="H2227" s="39"/>
      <c r="I2227" s="39"/>
      <c r="J2227" s="39"/>
      <c r="K2227" s="39"/>
      <c r="L2227" s="39"/>
      <c r="M2227" s="39"/>
      <c r="N2227" s="39"/>
      <c r="O2227" s="39"/>
      <c r="P2227" s="39"/>
      <c r="Q2227" s="39"/>
      <c r="R2227" s="39"/>
      <c r="S2227" s="39"/>
      <c r="T2227" s="39"/>
      <c r="U2227" s="39"/>
      <c r="V2227" s="39"/>
      <c r="W2227" s="39"/>
      <c r="X2227" s="39"/>
      <c r="Y2227" s="39"/>
      <c r="Z2227" s="9"/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9">
        <v>0</v>
      </c>
      <c r="AH2227" s="9">
        <v>0</v>
      </c>
      <c r="AI2227" s="9">
        <v>0</v>
      </c>
      <c r="AJ2227" s="9">
        <v>0</v>
      </c>
      <c r="AK2227" s="9">
        <v>0</v>
      </c>
      <c r="AL2227" s="9">
        <v>0</v>
      </c>
      <c r="AM2227" s="9">
        <v>0</v>
      </c>
    </row>
    <row r="2228" spans="1:39" outlineLevel="2">
      <c r="A2228" s="11">
        <f>ROW()</f>
        <v>2228</v>
      </c>
      <c r="C2228" s="6" t="s">
        <v>656</v>
      </c>
      <c r="D2228" s="39"/>
      <c r="E2228" s="39"/>
      <c r="F2228" s="31"/>
      <c r="G2228" s="39"/>
      <c r="H2228" s="39"/>
      <c r="I2228" s="39"/>
      <c r="J2228" s="39"/>
      <c r="K2228" s="39"/>
      <c r="L2228" s="39"/>
      <c r="M2228" s="39"/>
      <c r="N2228" s="39"/>
      <c r="O2228" s="39"/>
      <c r="P2228" s="39"/>
      <c r="Q2228" s="39"/>
      <c r="R2228" s="39"/>
      <c r="S2228" s="39"/>
      <c r="T2228" s="39"/>
      <c r="U2228" s="39"/>
      <c r="V2228" s="39"/>
      <c r="W2228" s="39"/>
      <c r="X2228" s="39"/>
      <c r="Y2228" s="3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</row>
    <row r="2229" spans="1:39" outlineLevel="2">
      <c r="A2229" s="11">
        <f>ROW()</f>
        <v>2229</v>
      </c>
      <c r="C2229" s="6" t="s">
        <v>667</v>
      </c>
      <c r="D2229" s="39"/>
      <c r="E2229" s="39"/>
      <c r="F2229" s="31"/>
      <c r="G2229" s="39"/>
      <c r="H2229" s="39"/>
      <c r="I2229" s="39"/>
      <c r="J2229" s="39"/>
      <c r="K2229" s="39"/>
      <c r="L2229" s="39"/>
      <c r="M2229" s="39"/>
      <c r="N2229" s="39"/>
      <c r="O2229" s="39"/>
      <c r="P2229" s="39"/>
      <c r="Q2229" s="39"/>
      <c r="R2229" s="39"/>
      <c r="S2229" s="39"/>
      <c r="T2229" s="39"/>
      <c r="U2229" s="39"/>
      <c r="V2229" s="39"/>
      <c r="W2229" s="39"/>
      <c r="X2229" s="39"/>
      <c r="Y2229" s="3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</row>
    <row r="2230" spans="1:39" outlineLevel="2">
      <c r="A2230" s="11">
        <f>ROW()</f>
        <v>2230</v>
      </c>
      <c r="C2230" s="6" t="s">
        <v>212</v>
      </c>
      <c r="D2230" s="39"/>
      <c r="E2230" s="39"/>
      <c r="F2230" s="31"/>
      <c r="G2230" s="39"/>
      <c r="H2230" s="39"/>
      <c r="I2230" s="39"/>
      <c r="J2230" s="39"/>
      <c r="K2230" s="39"/>
      <c r="L2230" s="39"/>
      <c r="M2230" s="39"/>
      <c r="N2230" s="39"/>
      <c r="O2230" s="39"/>
      <c r="P2230" s="39"/>
      <c r="Q2230" s="39"/>
      <c r="R2230" s="39"/>
      <c r="S2230" s="39"/>
      <c r="T2230" s="39"/>
      <c r="U2230" s="39"/>
      <c r="V2230" s="39"/>
      <c r="W2230" s="39"/>
      <c r="X2230" s="39"/>
      <c r="Y2230" s="39"/>
      <c r="Z2230" s="9"/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9">
        <v>0</v>
      </c>
      <c r="AH2230" s="9">
        <v>0</v>
      </c>
      <c r="AI2230" s="9">
        <v>0</v>
      </c>
      <c r="AJ2230" s="9">
        <v>0</v>
      </c>
      <c r="AK2230" s="9">
        <v>0</v>
      </c>
      <c r="AL2230" s="9">
        <v>0</v>
      </c>
      <c r="AM2230" s="9">
        <v>0</v>
      </c>
    </row>
    <row r="2231" spans="1:39" outlineLevel="2">
      <c r="A2231" s="11">
        <f>ROW()</f>
        <v>2231</v>
      </c>
      <c r="C2231" s="30" t="s">
        <v>362</v>
      </c>
      <c r="D2231" s="90"/>
      <c r="E2231" s="90"/>
      <c r="F2231" s="90"/>
      <c r="G2231" s="90"/>
      <c r="H2231" s="90"/>
      <c r="I2231" s="90"/>
      <c r="J2231" s="90"/>
      <c r="K2231" s="90"/>
      <c r="L2231" s="90"/>
      <c r="M2231" s="90"/>
      <c r="N2231" s="90"/>
      <c r="O2231" s="90"/>
      <c r="P2231" s="90"/>
      <c r="Q2231" s="90"/>
      <c r="R2231" s="90"/>
      <c r="S2231" s="90"/>
      <c r="T2231" s="90"/>
      <c r="U2231" s="90"/>
      <c r="V2231" s="90"/>
      <c r="W2231" s="90"/>
      <c r="X2231" s="90"/>
      <c r="Y2231" s="90"/>
      <c r="Z2231" s="15"/>
      <c r="AA2231" s="14">
        <f t="shared" ref="AA2231:AF2231" si="5340">IF(AND(AA2171&lt;=0,AA2186+AA2201+AA2216&lt;0),-(AA2186+AA2201+AA2216),IF(AA2171&lt;=0,0,-MIN(((AA2186+AA2216)/AA2171)*((AA2186+AA2216)&gt;0),(AA2186+AA2216))))</f>
        <v>0</v>
      </c>
      <c r="AB2231" s="14">
        <f t="shared" si="5340"/>
        <v>0</v>
      </c>
      <c r="AC2231" s="14">
        <f t="shared" si="5340"/>
        <v>0</v>
      </c>
      <c r="AD2231" s="14">
        <f t="shared" si="5340"/>
        <v>0</v>
      </c>
      <c r="AE2231" s="14">
        <f t="shared" si="5340"/>
        <v>0</v>
      </c>
      <c r="AF2231" s="14">
        <f t="shared" si="5340"/>
        <v>0</v>
      </c>
      <c r="AG2231" s="14">
        <f t="shared" ref="AG2231:AM2231" si="5341">IF(AND(AG2171&lt;=0,AG2186+AG2201+AG2216&lt;0),-(AG2186+AG2201+AG2216),IF(AG2171&lt;=0,0,-MIN(((AG2186+AG2216)/AG2171)*((AG2186+AG2216)&gt;0),(AG2186+AG2216))))</f>
        <v>0</v>
      </c>
      <c r="AH2231" s="14">
        <f t="shared" ref="AH2231" si="5342">IF(AND(AH2171&lt;=0,AH2186+AH2201+AH2216&lt;0),-(AH2186+AH2201+AH2216),IF(AH2171&lt;=0,0,-MIN(((AH2186+AH2216)/AH2171)*((AH2186+AH2216)&gt;0),(AH2186+AH2216))))</f>
        <v>0</v>
      </c>
      <c r="AI2231" s="14">
        <f t="shared" si="5341"/>
        <v>0</v>
      </c>
      <c r="AJ2231" s="14">
        <f t="shared" si="5341"/>
        <v>0</v>
      </c>
      <c r="AK2231" s="14">
        <f t="shared" si="5341"/>
        <v>0</v>
      </c>
      <c r="AL2231" s="14">
        <f t="shared" si="5341"/>
        <v>0</v>
      </c>
      <c r="AM2231" s="14">
        <f t="shared" si="5341"/>
        <v>0</v>
      </c>
    </row>
    <row r="2232" spans="1:39" outlineLevel="2">
      <c r="A2232" s="11">
        <f>ROW()</f>
        <v>2232</v>
      </c>
      <c r="C2232" s="6" t="s">
        <v>1</v>
      </c>
      <c r="D2232" s="39"/>
      <c r="E2232" s="39"/>
      <c r="F2232" s="39"/>
      <c r="G2232" s="39"/>
      <c r="H2232" s="39"/>
      <c r="I2232" s="39"/>
      <c r="J2232" s="39"/>
      <c r="K2232" s="39"/>
      <c r="L2232" s="39"/>
      <c r="M2232" s="39"/>
      <c r="N2232" s="39"/>
      <c r="O2232" s="39"/>
      <c r="P2232" s="39"/>
      <c r="Q2232" s="39"/>
      <c r="R2232" s="39"/>
      <c r="S2232" s="39"/>
      <c r="T2232" s="39"/>
      <c r="U2232" s="39"/>
      <c r="V2232" s="39"/>
      <c r="W2232" s="39"/>
      <c r="X2232" s="39"/>
      <c r="Y2232" s="39"/>
      <c r="Z2232" s="9"/>
      <c r="AA2232" s="9">
        <f t="shared" ref="AA2232" si="5343">SUM(AA2219:AA2231)</f>
        <v>-1.2177427722187484</v>
      </c>
      <c r="AB2232" s="9">
        <f t="shared" ref="AB2232" si="5344">SUM(AB2219:AB2231)</f>
        <v>-1.2177427722187484</v>
      </c>
      <c r="AC2232" s="9">
        <f t="shared" ref="AC2232:AF2232" si="5345">SUM(AC2219:AC2231)</f>
        <v>-1.2177427722187484</v>
      </c>
      <c r="AD2232" s="9">
        <f t="shared" si="5345"/>
        <v>-2.6168780928113797</v>
      </c>
      <c r="AE2232" s="9">
        <f t="shared" si="5345"/>
        <v>-2.6168780928113793</v>
      </c>
      <c r="AF2232" s="9">
        <f t="shared" si="5345"/>
        <v>-1.5712961912738825</v>
      </c>
      <c r="AG2232" s="9">
        <f t="shared" ref="AG2232:AM2232" si="5346">SUM(AG2219:AG2231)</f>
        <v>-1.5712961912738825</v>
      </c>
      <c r="AH2232" s="9">
        <f t="shared" ref="AH2232" si="5347">SUM(AH2219:AH2231)</f>
        <v>-1.5712961912738823</v>
      </c>
      <c r="AI2232" s="9">
        <f t="shared" si="5346"/>
        <v>-1.5712961912738828</v>
      </c>
      <c r="AJ2232" s="9">
        <f t="shared" si="5346"/>
        <v>-1.5712961912738825</v>
      </c>
      <c r="AK2232" s="9">
        <f t="shared" si="5346"/>
        <v>-0.81500154374531109</v>
      </c>
      <c r="AL2232" s="9">
        <f t="shared" si="5346"/>
        <v>-0.81500154374531109</v>
      </c>
      <c r="AM2232" s="9">
        <f t="shared" si="5346"/>
        <v>-0.81500154374531109</v>
      </c>
    </row>
    <row r="2233" spans="1:39" outlineLevel="2">
      <c r="A2233" s="11">
        <f>ROW()</f>
        <v>2233</v>
      </c>
      <c r="B2233" s="343" t="s">
        <v>70</v>
      </c>
      <c r="D2233" s="39"/>
      <c r="E2233" s="39"/>
      <c r="F2233" s="39"/>
      <c r="G2233" s="39"/>
      <c r="H2233" s="39"/>
      <c r="I2233" s="39"/>
      <c r="J2233" s="39"/>
      <c r="K2233" s="39"/>
      <c r="L2233" s="39"/>
      <c r="M2233" s="39"/>
      <c r="N2233" s="39"/>
      <c r="O2233" s="39"/>
      <c r="P2233" s="39"/>
      <c r="Q2233" s="39"/>
      <c r="R2233" s="39"/>
      <c r="S2233" s="39"/>
      <c r="T2233" s="39"/>
      <c r="U2233" s="39"/>
      <c r="V2233" s="39"/>
      <c r="W2233" s="39"/>
      <c r="X2233" s="39"/>
      <c r="Y2233" s="39"/>
      <c r="Z2233" s="39"/>
      <c r="AA2233" s="39"/>
      <c r="AB2233" s="39"/>
      <c r="AC2233" s="39"/>
      <c r="AD2233" s="39"/>
      <c r="AE2233" s="39"/>
      <c r="AF2233" s="39"/>
      <c r="AG2233" s="39"/>
      <c r="AH2233" s="39"/>
      <c r="AI2233" s="39"/>
      <c r="AJ2233" s="39"/>
      <c r="AK2233" s="39"/>
      <c r="AL2233" s="39"/>
      <c r="AM2233" s="39"/>
    </row>
    <row r="2234" spans="1:39" outlineLevel="2">
      <c r="A2234" s="11">
        <f>ROW()</f>
        <v>2234</v>
      </c>
      <c r="C2234" s="6" t="s">
        <v>2</v>
      </c>
      <c r="D2234" s="39"/>
      <c r="E2234" s="39"/>
      <c r="F2234" s="39"/>
      <c r="G2234" s="39"/>
      <c r="H2234" s="39"/>
      <c r="I2234" s="39"/>
      <c r="J2234" s="39"/>
      <c r="K2234" s="39"/>
      <c r="L2234" s="39"/>
      <c r="M2234" s="39"/>
      <c r="N2234" s="39"/>
      <c r="O2234" s="39"/>
      <c r="P2234" s="39"/>
      <c r="Q2234" s="39"/>
      <c r="R2234" s="39"/>
      <c r="S2234" s="39"/>
      <c r="T2234" s="39"/>
      <c r="U2234" s="39"/>
      <c r="V2234" s="39"/>
      <c r="W2234" s="39"/>
      <c r="X2234" s="39"/>
      <c r="Y2234" s="39"/>
      <c r="Z2234" s="9">
        <f t="shared" ref="Z2234:AF2234" si="5348">Z2174+Z2189+Z2204+Z2219</f>
        <v>0</v>
      </c>
      <c r="AA2234" s="9">
        <f t="shared" si="5348"/>
        <v>0</v>
      </c>
      <c r="AB2234" s="9">
        <f t="shared" si="5348"/>
        <v>0</v>
      </c>
      <c r="AC2234" s="9">
        <f t="shared" si="5348"/>
        <v>0</v>
      </c>
      <c r="AD2234" s="9">
        <f t="shared" si="5348"/>
        <v>0</v>
      </c>
      <c r="AE2234" s="9">
        <f t="shared" si="5348"/>
        <v>0</v>
      </c>
      <c r="AF2234" s="9">
        <f t="shared" si="5348"/>
        <v>0</v>
      </c>
      <c r="AG2234" s="9">
        <f t="shared" ref="AG2234" si="5349">AG2174+AG2189+AG2204+AG2219</f>
        <v>0</v>
      </c>
      <c r="AH2234" s="9">
        <f t="shared" ref="AH2234" si="5350">AH2174+AH2189+AH2204+AH2219</f>
        <v>0</v>
      </c>
      <c r="AI2234" s="9">
        <f t="shared" ref="AI2234:AM2234" si="5351">AI2174+AI2189+AI2204+AI2219</f>
        <v>0</v>
      </c>
      <c r="AJ2234" s="9">
        <f t="shared" si="5351"/>
        <v>0</v>
      </c>
      <c r="AK2234" s="9">
        <f t="shared" si="5351"/>
        <v>0</v>
      </c>
      <c r="AL2234" s="9">
        <f t="shared" si="5351"/>
        <v>0</v>
      </c>
      <c r="AM2234" s="9">
        <f t="shared" si="5351"/>
        <v>0</v>
      </c>
    </row>
    <row r="2235" spans="1:39" outlineLevel="2">
      <c r="A2235" s="11">
        <f>ROW()</f>
        <v>2235</v>
      </c>
      <c r="C2235" s="6" t="s">
        <v>3</v>
      </c>
      <c r="D2235" s="39"/>
      <c r="E2235" s="39"/>
      <c r="F2235" s="39"/>
      <c r="G2235" s="39"/>
      <c r="H2235" s="39"/>
      <c r="I2235" s="39"/>
      <c r="J2235" s="39"/>
      <c r="K2235" s="39"/>
      <c r="L2235" s="39"/>
      <c r="M2235" s="39"/>
      <c r="N2235" s="39"/>
      <c r="O2235" s="39"/>
      <c r="P2235" s="39"/>
      <c r="Q2235" s="39"/>
      <c r="R2235" s="39"/>
      <c r="S2235" s="39"/>
      <c r="T2235" s="39"/>
      <c r="U2235" s="39"/>
      <c r="V2235" s="39"/>
      <c r="W2235" s="39"/>
      <c r="X2235" s="39"/>
      <c r="Y2235" s="39"/>
      <c r="Z2235" s="9">
        <f t="shared" ref="Z2235:AF2235" si="5352">Z2175+Z2190+Z2205+Z2220</f>
        <v>4.6173590831249998</v>
      </c>
      <c r="AA2235" s="9">
        <f t="shared" si="5352"/>
        <v>4.3864911289687498</v>
      </c>
      <c r="AB2235" s="9">
        <f t="shared" si="5352"/>
        <v>4.1556231748124999</v>
      </c>
      <c r="AC2235" s="9">
        <f t="shared" si="5352"/>
        <v>3.9247552206562499</v>
      </c>
      <c r="AD2235" s="9">
        <f t="shared" si="5352"/>
        <v>3.6938872665</v>
      </c>
      <c r="AE2235" s="9">
        <f t="shared" si="5352"/>
        <v>3.46301931234375</v>
      </c>
      <c r="AF2235" s="9">
        <f t="shared" si="5352"/>
        <v>3.2321513581875001</v>
      </c>
      <c r="AG2235" s="9">
        <f t="shared" ref="AG2235" si="5353">AG2175+AG2190+AG2205+AG2220</f>
        <v>3.0012834040312502</v>
      </c>
      <c r="AH2235" s="9">
        <f t="shared" ref="AH2235" si="5354">AH2175+AH2190+AH2205+AH2220</f>
        <v>2.7704154498750002</v>
      </c>
      <c r="AI2235" s="9">
        <f t="shared" ref="AI2235:AM2235" si="5355">AI2175+AI2190+AI2205+AI2220</f>
        <v>2.5395474957187503</v>
      </c>
      <c r="AJ2235" s="9">
        <f t="shared" si="5355"/>
        <v>2.3086795415625003</v>
      </c>
      <c r="AK2235" s="9">
        <f t="shared" si="5355"/>
        <v>2.0778115874062504</v>
      </c>
      <c r="AL2235" s="9">
        <f t="shared" si="5355"/>
        <v>1.8469436332500004</v>
      </c>
      <c r="AM2235" s="9">
        <f t="shared" si="5355"/>
        <v>1.6160756790937505</v>
      </c>
    </row>
    <row r="2236" spans="1:39" outlineLevel="2">
      <c r="A2236" s="11">
        <f>ROW()</f>
        <v>2236</v>
      </c>
      <c r="C2236" s="6" t="s">
        <v>4</v>
      </c>
      <c r="D2236" s="39"/>
      <c r="E2236" s="39"/>
      <c r="F2236" s="39"/>
      <c r="G2236" s="39"/>
      <c r="H2236" s="39"/>
      <c r="I2236" s="39"/>
      <c r="J2236" s="39"/>
      <c r="K2236" s="39"/>
      <c r="L2236" s="39"/>
      <c r="M2236" s="39"/>
      <c r="N2236" s="39"/>
      <c r="O2236" s="39"/>
      <c r="P2236" s="39"/>
      <c r="Q2236" s="39"/>
      <c r="R2236" s="39"/>
      <c r="S2236" s="39"/>
      <c r="T2236" s="39"/>
      <c r="U2236" s="39"/>
      <c r="V2236" s="39"/>
      <c r="W2236" s="39"/>
      <c r="X2236" s="39"/>
      <c r="Y2236" s="39"/>
      <c r="Z2236" s="9">
        <f t="shared" ref="Z2236:AF2236" si="5356">Z2176+Z2191+Z2206+Z2221</f>
        <v>3.5379170583749806</v>
      </c>
      <c r="AA2236" s="9">
        <f t="shared" si="5356"/>
        <v>3.3020559211499818</v>
      </c>
      <c r="AB2236" s="9">
        <f t="shared" si="5356"/>
        <v>3.066194783924983</v>
      </c>
      <c r="AC2236" s="9">
        <f t="shared" si="5356"/>
        <v>2.8303336466999842</v>
      </c>
      <c r="AD2236" s="9">
        <f t="shared" si="5356"/>
        <v>2.5944725094749854</v>
      </c>
      <c r="AE2236" s="9">
        <f t="shared" si="5356"/>
        <v>2.3586113722499866</v>
      </c>
      <c r="AF2236" s="9">
        <f t="shared" si="5356"/>
        <v>2.1227502350249878</v>
      </c>
      <c r="AG2236" s="9">
        <f t="shared" ref="AG2236" si="5357">AG2176+AG2191+AG2206+AG2221</f>
        <v>1.8868890977999893</v>
      </c>
      <c r="AH2236" s="9">
        <f t="shared" ref="AH2236" si="5358">AH2176+AH2191+AH2206+AH2221</f>
        <v>1.6510279605749907</v>
      </c>
      <c r="AI2236" s="9">
        <f t="shared" ref="AI2236:AM2236" si="5359">AI2176+AI2191+AI2206+AI2221</f>
        <v>1.4151668233499921</v>
      </c>
      <c r="AJ2236" s="9">
        <f t="shared" si="5359"/>
        <v>1.1793056861249935</v>
      </c>
      <c r="AK2236" s="9">
        <f t="shared" si="5359"/>
        <v>0.94344454889999485</v>
      </c>
      <c r="AL2236" s="9">
        <f t="shared" si="5359"/>
        <v>0.70758341167499617</v>
      </c>
      <c r="AM2236" s="9">
        <f t="shared" si="5359"/>
        <v>0.47172227444999748</v>
      </c>
    </row>
    <row r="2237" spans="1:39" outlineLevel="2">
      <c r="A2237" s="11">
        <f>ROW()</f>
        <v>2237</v>
      </c>
      <c r="C2237" s="6" t="s">
        <v>5</v>
      </c>
      <c r="D2237" s="39"/>
      <c r="E2237" s="39"/>
      <c r="F2237" s="39"/>
      <c r="G2237" s="39"/>
      <c r="H2237" s="39"/>
      <c r="I2237" s="39"/>
      <c r="J2237" s="39"/>
      <c r="K2237" s="39"/>
      <c r="L2237" s="39"/>
      <c r="M2237" s="39"/>
      <c r="N2237" s="39"/>
      <c r="O2237" s="39"/>
      <c r="P2237" s="39"/>
      <c r="Q2237" s="39"/>
      <c r="R2237" s="39"/>
      <c r="S2237" s="39"/>
      <c r="T2237" s="39"/>
      <c r="U2237" s="39"/>
      <c r="V2237" s="39"/>
      <c r="W2237" s="39"/>
      <c r="X2237" s="39"/>
      <c r="Y2237" s="39"/>
      <c r="Z2237" s="9">
        <f t="shared" ref="Z2237:AF2237" si="5360">Z2177+Z2192+Z2207+Z2222</f>
        <v>4.8109472403749987</v>
      </c>
      <c r="AA2237" s="9">
        <f t="shared" si="5360"/>
        <v>4.5703998783562483</v>
      </c>
      <c r="AB2237" s="9">
        <f t="shared" si="5360"/>
        <v>4.3298525163374988</v>
      </c>
      <c r="AC2237" s="9">
        <f t="shared" si="5360"/>
        <v>4.0893051543187493</v>
      </c>
      <c r="AD2237" s="9">
        <f t="shared" si="5360"/>
        <v>3.8487577922999994</v>
      </c>
      <c r="AE2237" s="9">
        <f t="shared" si="5360"/>
        <v>3.6082104302812494</v>
      </c>
      <c r="AF2237" s="9">
        <f t="shared" si="5360"/>
        <v>3.3676630682624995</v>
      </c>
      <c r="AG2237" s="9">
        <f t="shared" ref="AG2237" si="5361">AG2177+AG2192+AG2207+AG2222</f>
        <v>3.1271157062437496</v>
      </c>
      <c r="AH2237" s="9">
        <f t="shared" ref="AH2237" si="5362">AH2177+AH2192+AH2207+AH2222</f>
        <v>2.8865683442249996</v>
      </c>
      <c r="AI2237" s="9">
        <f t="shared" ref="AI2237:AM2237" si="5363">AI2177+AI2192+AI2207+AI2222</f>
        <v>2.6460209822062497</v>
      </c>
      <c r="AJ2237" s="9">
        <f t="shared" si="5363"/>
        <v>2.4054736201874998</v>
      </c>
      <c r="AK2237" s="9">
        <f t="shared" si="5363"/>
        <v>2.1649262581687498</v>
      </c>
      <c r="AL2237" s="9">
        <f t="shared" si="5363"/>
        <v>1.9243788961499999</v>
      </c>
      <c r="AM2237" s="9">
        <f t="shared" si="5363"/>
        <v>1.68383153413125</v>
      </c>
    </row>
    <row r="2238" spans="1:39" outlineLevel="2">
      <c r="A2238" s="11">
        <f>ROW()</f>
        <v>2238</v>
      </c>
      <c r="C2238" s="6" t="s">
        <v>473</v>
      </c>
      <c r="D2238" s="39"/>
      <c r="E2238" s="39"/>
      <c r="F2238" s="39"/>
      <c r="G2238" s="39"/>
      <c r="H2238" s="39"/>
      <c r="I2238" s="39"/>
      <c r="J2238" s="39"/>
      <c r="K2238" s="39"/>
      <c r="L2238" s="39"/>
      <c r="M2238" s="39"/>
      <c r="N2238" s="39"/>
      <c r="O2238" s="39"/>
      <c r="P2238" s="39"/>
      <c r="Q2238" s="39"/>
      <c r="R2238" s="39"/>
      <c r="S2238" s="39"/>
      <c r="T2238" s="39"/>
      <c r="U2238" s="39"/>
      <c r="V2238" s="39"/>
      <c r="W2238" s="39"/>
      <c r="X2238" s="39"/>
      <c r="Y2238" s="39"/>
      <c r="Z2238" s="9">
        <f t="shared" ref="Z2238:AG2238" si="5364">Z2178+Z2193+Z2208+Z2223</f>
        <v>2.4601927094999931</v>
      </c>
      <c r="AA2238" s="9">
        <f t="shared" si="5364"/>
        <v>2.3371830740249937</v>
      </c>
      <c r="AB2238" s="9">
        <f t="shared" si="5364"/>
        <v>2.2141734385499938</v>
      </c>
      <c r="AC2238" s="9">
        <f t="shared" si="5364"/>
        <v>2.0911638030749939</v>
      </c>
      <c r="AD2238" s="9">
        <f t="shared" si="5364"/>
        <v>1.045581901537497</v>
      </c>
      <c r="AE2238" s="9">
        <f t="shared" si="5364"/>
        <v>0</v>
      </c>
      <c r="AF2238" s="9">
        <f t="shared" si="5364"/>
        <v>0</v>
      </c>
      <c r="AG2238" s="9">
        <f t="shared" si="5364"/>
        <v>0</v>
      </c>
      <c r="AH2238" s="9">
        <f t="shared" ref="AH2238" si="5365">AH2178+AH2193+AH2208+AH2223</f>
        <v>0</v>
      </c>
      <c r="AI2238" s="9">
        <f t="shared" ref="AI2238:AM2238" si="5366">AI2178+AI2193+AI2208+AI2223</f>
        <v>0</v>
      </c>
      <c r="AJ2238" s="9">
        <f t="shared" si="5366"/>
        <v>0</v>
      </c>
      <c r="AK2238" s="9">
        <f t="shared" si="5366"/>
        <v>0</v>
      </c>
      <c r="AL2238" s="9">
        <f t="shared" si="5366"/>
        <v>0</v>
      </c>
      <c r="AM2238" s="9">
        <f t="shared" si="5366"/>
        <v>0</v>
      </c>
    </row>
    <row r="2239" spans="1:39" outlineLevel="2">
      <c r="A2239" s="11">
        <f>ROW()</f>
        <v>2239</v>
      </c>
      <c r="C2239" s="6" t="s">
        <v>474</v>
      </c>
      <c r="D2239" s="39"/>
      <c r="E2239" s="39"/>
      <c r="F2239" s="39"/>
      <c r="G2239" s="39"/>
      <c r="H2239" s="39"/>
      <c r="I2239" s="39"/>
      <c r="J2239" s="39"/>
      <c r="K2239" s="39"/>
      <c r="L2239" s="39"/>
      <c r="M2239" s="39"/>
      <c r="N2239" s="39"/>
      <c r="O2239" s="39"/>
      <c r="P2239" s="39"/>
      <c r="Q2239" s="39"/>
      <c r="R2239" s="39"/>
      <c r="S2239" s="39"/>
      <c r="T2239" s="39"/>
      <c r="U2239" s="39"/>
      <c r="V2239" s="39"/>
      <c r="W2239" s="39"/>
      <c r="X2239" s="39"/>
      <c r="Y2239" s="39"/>
      <c r="Z2239" s="9">
        <f t="shared" ref="Z2239:AG2239" si="5367">Z2179+Z2194+Z2209+Z2224</f>
        <v>1.5208248048749997</v>
      </c>
      <c r="AA2239" s="9">
        <f t="shared" si="5367"/>
        <v>1.4447835646312497</v>
      </c>
      <c r="AB2239" s="9">
        <f t="shared" si="5367"/>
        <v>1.3687423243874997</v>
      </c>
      <c r="AC2239" s="9">
        <f t="shared" si="5367"/>
        <v>1.2927010841437496</v>
      </c>
      <c r="AD2239" s="9">
        <f t="shared" si="5367"/>
        <v>1.1849759937984372</v>
      </c>
      <c r="AE2239" s="9">
        <f t="shared" si="5367"/>
        <v>1.0772509034531248</v>
      </c>
      <c r="AF2239" s="9">
        <f t="shared" si="5367"/>
        <v>0.96952581310781227</v>
      </c>
      <c r="AG2239" s="9">
        <f t="shared" si="5367"/>
        <v>0.86180072276249975</v>
      </c>
      <c r="AH2239" s="9">
        <f t="shared" ref="AH2239" si="5368">AH2179+AH2194+AH2209+AH2224</f>
        <v>0.75407563241718734</v>
      </c>
      <c r="AI2239" s="9">
        <f t="shared" ref="AI2239:AM2239" si="5369">AI2179+AI2194+AI2209+AI2224</f>
        <v>0.64635054207187481</v>
      </c>
      <c r="AJ2239" s="9">
        <f t="shared" si="5369"/>
        <v>0.53862545172656229</v>
      </c>
      <c r="AK2239" s="9">
        <f t="shared" si="5369"/>
        <v>0.43090036138124982</v>
      </c>
      <c r="AL2239" s="9">
        <f t="shared" si="5369"/>
        <v>0.32317527103593735</v>
      </c>
      <c r="AM2239" s="9">
        <f t="shared" si="5369"/>
        <v>0.21545018069062488</v>
      </c>
    </row>
    <row r="2240" spans="1:39" outlineLevel="2">
      <c r="A2240" s="11">
        <f>ROW()</f>
        <v>2240</v>
      </c>
      <c r="C2240" s="6" t="s">
        <v>477</v>
      </c>
      <c r="D2240" s="39"/>
      <c r="E2240" s="39"/>
      <c r="F2240" s="39"/>
      <c r="G2240" s="39"/>
      <c r="H2240" s="39"/>
      <c r="I2240" s="39"/>
      <c r="J2240" s="39"/>
      <c r="K2240" s="39"/>
      <c r="L2240" s="39"/>
      <c r="M2240" s="39"/>
      <c r="N2240" s="39"/>
      <c r="O2240" s="39"/>
      <c r="P2240" s="39"/>
      <c r="Q2240" s="39"/>
      <c r="R2240" s="39"/>
      <c r="S2240" s="39"/>
      <c r="T2240" s="39"/>
      <c r="U2240" s="39"/>
      <c r="V2240" s="39"/>
      <c r="W2240" s="39"/>
      <c r="X2240" s="39"/>
      <c r="Y2240" s="39"/>
      <c r="Z2240" s="9">
        <f t="shared" ref="Z2240:AG2240" si="5370">Z2180+Z2195+Z2210+Z2225</f>
        <v>6.2283088619999987</v>
      </c>
      <c r="AA2240" s="9">
        <f t="shared" si="5370"/>
        <v>5.9168934188999991</v>
      </c>
      <c r="AB2240" s="9">
        <f t="shared" si="5370"/>
        <v>5.6054779757999995</v>
      </c>
      <c r="AC2240" s="9">
        <f t="shared" si="5370"/>
        <v>5.2940625326999999</v>
      </c>
      <c r="AD2240" s="9">
        <f t="shared" si="5370"/>
        <v>4.5377678851714283</v>
      </c>
      <c r="AE2240" s="9">
        <f t="shared" si="5370"/>
        <v>3.781473237642857</v>
      </c>
      <c r="AF2240" s="9">
        <f t="shared" si="5370"/>
        <v>3.0251785901142858</v>
      </c>
      <c r="AG2240" s="9">
        <f t="shared" si="5370"/>
        <v>2.2688839425857141</v>
      </c>
      <c r="AH2240" s="9">
        <f t="shared" ref="AH2240" si="5371">AH2180+AH2195+AH2210+AH2225</f>
        <v>1.5125892950571429</v>
      </c>
      <c r="AI2240" s="9">
        <f t="shared" ref="AI2240:AM2240" si="5372">AI2180+AI2195+AI2210+AI2225</f>
        <v>0.75629464752857145</v>
      </c>
      <c r="AJ2240" s="9">
        <f t="shared" si="5372"/>
        <v>0</v>
      </c>
      <c r="AK2240" s="9">
        <f t="shared" si="5372"/>
        <v>0</v>
      </c>
      <c r="AL2240" s="9">
        <f t="shared" si="5372"/>
        <v>0</v>
      </c>
      <c r="AM2240" s="9">
        <f t="shared" si="5372"/>
        <v>0</v>
      </c>
    </row>
    <row r="2241" spans="1:39" outlineLevel="2">
      <c r="A2241" s="11">
        <f>ROW()</f>
        <v>2241</v>
      </c>
      <c r="C2241" s="6" t="s">
        <v>511</v>
      </c>
      <c r="D2241" s="39"/>
      <c r="E2241" s="39"/>
      <c r="F2241" s="39"/>
      <c r="G2241" s="39"/>
      <c r="H2241" s="39"/>
      <c r="I2241" s="39"/>
      <c r="J2241" s="39"/>
      <c r="K2241" s="39"/>
      <c r="L2241" s="39"/>
      <c r="M2241" s="39"/>
      <c r="N2241" s="39"/>
      <c r="O2241" s="39"/>
      <c r="P2241" s="39"/>
      <c r="Q2241" s="39"/>
      <c r="R2241" s="39"/>
      <c r="S2241" s="39"/>
      <c r="T2241" s="39"/>
      <c r="U2241" s="39"/>
      <c r="V2241" s="39"/>
      <c r="W2241" s="39"/>
      <c r="X2241" s="39"/>
      <c r="Y2241" s="39"/>
      <c r="Z2241" s="9">
        <f t="shared" ref="Z2241:AM2241" si="5373">Z2181+Z2196+Z2211+Z2226</f>
        <v>0</v>
      </c>
      <c r="AA2241" s="9">
        <f t="shared" si="5373"/>
        <v>0</v>
      </c>
      <c r="AB2241" s="9">
        <f t="shared" si="5373"/>
        <v>0</v>
      </c>
      <c r="AC2241" s="9">
        <f t="shared" si="5373"/>
        <v>0</v>
      </c>
      <c r="AD2241" s="9">
        <f t="shared" si="5373"/>
        <v>0</v>
      </c>
      <c r="AE2241" s="9">
        <f t="shared" si="5373"/>
        <v>0</v>
      </c>
      <c r="AF2241" s="9">
        <f t="shared" si="5373"/>
        <v>0</v>
      </c>
      <c r="AG2241" s="9">
        <f t="shared" si="5373"/>
        <v>0</v>
      </c>
      <c r="AH2241" s="9">
        <f t="shared" si="5373"/>
        <v>0</v>
      </c>
      <c r="AI2241" s="9">
        <f t="shared" si="5373"/>
        <v>0</v>
      </c>
      <c r="AJ2241" s="9">
        <f t="shared" si="5373"/>
        <v>0</v>
      </c>
      <c r="AK2241" s="9">
        <f t="shared" si="5373"/>
        <v>0</v>
      </c>
      <c r="AL2241" s="9">
        <f t="shared" si="5373"/>
        <v>0</v>
      </c>
      <c r="AM2241" s="9">
        <f t="shared" si="5373"/>
        <v>0</v>
      </c>
    </row>
    <row r="2242" spans="1:39" outlineLevel="2">
      <c r="A2242" s="11">
        <f>ROW()</f>
        <v>2242</v>
      </c>
      <c r="C2242" s="6" t="s">
        <v>655</v>
      </c>
      <c r="D2242" s="39"/>
      <c r="E2242" s="39"/>
      <c r="F2242" s="39"/>
      <c r="G2242" s="39"/>
      <c r="H2242" s="39"/>
      <c r="I2242" s="39"/>
      <c r="J2242" s="39"/>
      <c r="K2242" s="39"/>
      <c r="L2242" s="39"/>
      <c r="M2242" s="39"/>
      <c r="N2242" s="39"/>
      <c r="O2242" s="39"/>
      <c r="P2242" s="39"/>
      <c r="Q2242" s="39"/>
      <c r="R2242" s="39"/>
      <c r="S2242" s="39"/>
      <c r="T2242" s="39"/>
      <c r="U2242" s="39"/>
      <c r="V2242" s="39"/>
      <c r="W2242" s="39"/>
      <c r="X2242" s="39"/>
      <c r="Y2242" s="39"/>
      <c r="Z2242" s="9">
        <f t="shared" ref="Z2242:AM2242" si="5374">Z2182+Z2197+Z2212+Z2227</f>
        <v>0</v>
      </c>
      <c r="AA2242" s="9">
        <f t="shared" si="5374"/>
        <v>0</v>
      </c>
      <c r="AB2242" s="9">
        <f t="shared" si="5374"/>
        <v>0</v>
      </c>
      <c r="AC2242" s="9">
        <f t="shared" si="5374"/>
        <v>0</v>
      </c>
      <c r="AD2242" s="9">
        <f t="shared" si="5374"/>
        <v>0</v>
      </c>
      <c r="AE2242" s="9">
        <f t="shared" si="5374"/>
        <v>0</v>
      </c>
      <c r="AF2242" s="9">
        <f t="shared" si="5374"/>
        <v>0</v>
      </c>
      <c r="AG2242" s="9">
        <f t="shared" si="5374"/>
        <v>0</v>
      </c>
      <c r="AH2242" s="9">
        <f t="shared" si="5374"/>
        <v>0</v>
      </c>
      <c r="AI2242" s="9">
        <f t="shared" si="5374"/>
        <v>0</v>
      </c>
      <c r="AJ2242" s="9">
        <f t="shared" si="5374"/>
        <v>0</v>
      </c>
      <c r="AK2242" s="9">
        <f t="shared" si="5374"/>
        <v>0</v>
      </c>
      <c r="AL2242" s="9">
        <f t="shared" si="5374"/>
        <v>0</v>
      </c>
      <c r="AM2242" s="9">
        <f t="shared" si="5374"/>
        <v>0</v>
      </c>
    </row>
    <row r="2243" spans="1:39" outlineLevel="2">
      <c r="A2243" s="11">
        <f>ROW()</f>
        <v>2243</v>
      </c>
      <c r="C2243" s="6" t="s">
        <v>656</v>
      </c>
      <c r="D2243" s="39"/>
      <c r="E2243" s="39"/>
      <c r="F2243" s="39"/>
      <c r="G2243" s="39"/>
      <c r="H2243" s="39"/>
      <c r="I2243" s="39"/>
      <c r="J2243" s="39"/>
      <c r="K2243" s="39"/>
      <c r="L2243" s="39"/>
      <c r="M2243" s="39"/>
      <c r="N2243" s="39"/>
      <c r="O2243" s="39"/>
      <c r="P2243" s="39"/>
      <c r="Q2243" s="39"/>
      <c r="R2243" s="39"/>
      <c r="S2243" s="39"/>
      <c r="T2243" s="39"/>
      <c r="U2243" s="39"/>
      <c r="V2243" s="39"/>
      <c r="W2243" s="39"/>
      <c r="X2243" s="39"/>
      <c r="Y2243" s="3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</row>
    <row r="2244" spans="1:39" outlineLevel="2">
      <c r="A2244" s="11">
        <f>ROW()</f>
        <v>2244</v>
      </c>
      <c r="C2244" s="6" t="s">
        <v>667</v>
      </c>
      <c r="D2244" s="39"/>
      <c r="E2244" s="39"/>
      <c r="F2244" s="39"/>
      <c r="G2244" s="39"/>
      <c r="H2244" s="39"/>
      <c r="I2244" s="39"/>
      <c r="J2244" s="39"/>
      <c r="K2244" s="39"/>
      <c r="L2244" s="39"/>
      <c r="M2244" s="39"/>
      <c r="N2244" s="39"/>
      <c r="O2244" s="39"/>
      <c r="P2244" s="39"/>
      <c r="Q2244" s="39"/>
      <c r="R2244" s="39"/>
      <c r="S2244" s="39"/>
      <c r="T2244" s="39"/>
      <c r="U2244" s="39"/>
      <c r="V2244" s="39"/>
      <c r="W2244" s="39"/>
      <c r="X2244" s="39"/>
      <c r="Y2244" s="3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</row>
    <row r="2245" spans="1:39" outlineLevel="2">
      <c r="A2245" s="11">
        <f>ROW()</f>
        <v>2245</v>
      </c>
      <c r="C2245" s="6" t="s">
        <v>212</v>
      </c>
      <c r="D2245" s="39"/>
      <c r="E2245" s="39"/>
      <c r="F2245" s="39"/>
      <c r="G2245" s="39"/>
      <c r="H2245" s="39"/>
      <c r="I2245" s="39"/>
      <c r="J2245" s="39"/>
      <c r="K2245" s="39"/>
      <c r="L2245" s="39"/>
      <c r="M2245" s="39"/>
      <c r="N2245" s="39"/>
      <c r="O2245" s="39"/>
      <c r="P2245" s="39"/>
      <c r="Q2245" s="39"/>
      <c r="R2245" s="39"/>
      <c r="S2245" s="39"/>
      <c r="T2245" s="39"/>
      <c r="U2245" s="39"/>
      <c r="V2245" s="39"/>
      <c r="W2245" s="39"/>
      <c r="X2245" s="39"/>
      <c r="Y2245" s="39"/>
      <c r="Z2245" s="9">
        <f t="shared" ref="Z2245:AF2245" si="5375">Z2185+Z2200+Z2215+Z2230</f>
        <v>0</v>
      </c>
      <c r="AA2245" s="9">
        <f t="shared" si="5375"/>
        <v>0</v>
      </c>
      <c r="AB2245" s="9">
        <f t="shared" si="5375"/>
        <v>0</v>
      </c>
      <c r="AC2245" s="9">
        <f t="shared" si="5375"/>
        <v>0</v>
      </c>
      <c r="AD2245" s="9">
        <f t="shared" si="5375"/>
        <v>0</v>
      </c>
      <c r="AE2245" s="9">
        <f t="shared" si="5375"/>
        <v>0</v>
      </c>
      <c r="AF2245" s="9">
        <f t="shared" si="5375"/>
        <v>0</v>
      </c>
      <c r="AG2245" s="9">
        <f t="shared" ref="AG2245:AM2245" si="5376">AG2185+AG2200+AG2215+AG2230</f>
        <v>0</v>
      </c>
      <c r="AH2245" s="9">
        <f t="shared" ref="AH2245" si="5377">AH2185+AH2200+AH2215+AH2230</f>
        <v>0</v>
      </c>
      <c r="AI2245" s="9">
        <f t="shared" si="5376"/>
        <v>0</v>
      </c>
      <c r="AJ2245" s="9">
        <f t="shared" si="5376"/>
        <v>0</v>
      </c>
      <c r="AK2245" s="9">
        <f t="shared" si="5376"/>
        <v>0</v>
      </c>
      <c r="AL2245" s="9">
        <f t="shared" si="5376"/>
        <v>0</v>
      </c>
      <c r="AM2245" s="9">
        <f t="shared" si="5376"/>
        <v>0</v>
      </c>
    </row>
    <row r="2246" spans="1:39" outlineLevel="2">
      <c r="A2246" s="11">
        <f>ROW()</f>
        <v>2246</v>
      </c>
      <c r="C2246" s="30" t="s">
        <v>362</v>
      </c>
      <c r="D2246" s="90"/>
      <c r="E2246" s="90"/>
      <c r="F2246" s="90"/>
      <c r="G2246" s="90"/>
      <c r="H2246" s="90"/>
      <c r="I2246" s="90"/>
      <c r="J2246" s="90"/>
      <c r="K2246" s="90"/>
      <c r="L2246" s="90"/>
      <c r="M2246" s="90"/>
      <c r="N2246" s="90"/>
      <c r="O2246" s="90"/>
      <c r="P2246" s="90"/>
      <c r="Q2246" s="90"/>
      <c r="R2246" s="90"/>
      <c r="S2246" s="90"/>
      <c r="T2246" s="90"/>
      <c r="U2246" s="90"/>
      <c r="V2246" s="90"/>
      <c r="W2246" s="90"/>
      <c r="X2246" s="90"/>
      <c r="Y2246" s="90"/>
      <c r="Z2246" s="15">
        <f t="shared" ref="Z2246:AF2246" si="5378">Z2186+Z2201+Z2216+Z2231</f>
        <v>0</v>
      </c>
      <c r="AA2246" s="15">
        <f t="shared" si="5378"/>
        <v>0</v>
      </c>
      <c r="AB2246" s="15">
        <f t="shared" si="5378"/>
        <v>0</v>
      </c>
      <c r="AC2246" s="15">
        <f t="shared" si="5378"/>
        <v>0</v>
      </c>
      <c r="AD2246" s="15">
        <f t="shared" si="5378"/>
        <v>0</v>
      </c>
      <c r="AE2246" s="15">
        <f t="shared" si="5378"/>
        <v>0</v>
      </c>
      <c r="AF2246" s="15">
        <f t="shared" si="5378"/>
        <v>0</v>
      </c>
      <c r="AG2246" s="15">
        <f t="shared" ref="AG2246:AM2246" si="5379">AG2186+AG2201+AG2216+AG2231</f>
        <v>0</v>
      </c>
      <c r="AH2246" s="15">
        <f t="shared" ref="AH2246" si="5380">AH2186+AH2201+AH2216+AH2231</f>
        <v>0</v>
      </c>
      <c r="AI2246" s="15">
        <f t="shared" si="5379"/>
        <v>0</v>
      </c>
      <c r="AJ2246" s="15">
        <f t="shared" si="5379"/>
        <v>0</v>
      </c>
      <c r="AK2246" s="15">
        <f t="shared" si="5379"/>
        <v>0</v>
      </c>
      <c r="AL2246" s="15">
        <f t="shared" si="5379"/>
        <v>0</v>
      </c>
      <c r="AM2246" s="15">
        <f t="shared" si="5379"/>
        <v>0</v>
      </c>
    </row>
    <row r="2247" spans="1:39" outlineLevel="2">
      <c r="A2247" s="11">
        <f>ROW()</f>
        <v>2247</v>
      </c>
      <c r="C2247" s="6" t="s">
        <v>1</v>
      </c>
      <c r="D2247" s="39"/>
      <c r="E2247" s="39"/>
      <c r="F2247" s="39"/>
      <c r="G2247" s="39"/>
      <c r="H2247" s="39"/>
      <c r="I2247" s="39"/>
      <c r="J2247" s="39"/>
      <c r="K2247" s="39"/>
      <c r="L2247" s="39"/>
      <c r="M2247" s="39"/>
      <c r="N2247" s="39"/>
      <c r="O2247" s="39"/>
      <c r="P2247" s="39"/>
      <c r="Q2247" s="39"/>
      <c r="R2247" s="39"/>
      <c r="S2247" s="39"/>
      <c r="T2247" s="39"/>
      <c r="U2247" s="39"/>
      <c r="V2247" s="39"/>
      <c r="W2247" s="39"/>
      <c r="X2247" s="39"/>
      <c r="Y2247" s="39"/>
      <c r="Z2247" s="9">
        <f t="shared" ref="Z2247:AA2247" si="5381">SUM(Z2234:Z2246)</f>
        <v>23.175549758249971</v>
      </c>
      <c r="AA2247" s="9">
        <f t="shared" si="5381"/>
        <v>21.957806986031223</v>
      </c>
      <c r="AB2247" s="9">
        <f t="shared" ref="AB2247" si="5382">SUM(AB2234:AB2246)</f>
        <v>20.740064213812474</v>
      </c>
      <c r="AC2247" s="9">
        <f t="shared" ref="AC2247:AF2247" si="5383">SUM(AC2234:AC2246)</f>
        <v>19.522321441593725</v>
      </c>
      <c r="AD2247" s="9">
        <f t="shared" si="5383"/>
        <v>16.905443348782349</v>
      </c>
      <c r="AE2247" s="9">
        <f t="shared" si="5383"/>
        <v>14.288565255970967</v>
      </c>
      <c r="AF2247" s="9">
        <f t="shared" si="5383"/>
        <v>12.717269064697085</v>
      </c>
      <c r="AG2247" s="9">
        <f t="shared" ref="AG2247:AM2247" si="5384">SUM(AG2234:AG2246)</f>
        <v>11.145972873423201</v>
      </c>
      <c r="AH2247" s="9">
        <f t="shared" ref="AH2247" si="5385">SUM(AH2234:AH2246)</f>
        <v>9.5746766821493203</v>
      </c>
      <c r="AI2247" s="9">
        <f t="shared" si="5384"/>
        <v>8.003380490875438</v>
      </c>
      <c r="AJ2247" s="9">
        <f t="shared" si="5384"/>
        <v>6.4320842996015566</v>
      </c>
      <c r="AK2247" s="9">
        <f t="shared" si="5384"/>
        <v>5.6170827558562451</v>
      </c>
      <c r="AL2247" s="9">
        <f t="shared" si="5384"/>
        <v>4.8020812121109344</v>
      </c>
      <c r="AM2247" s="9">
        <f t="shared" si="5384"/>
        <v>3.9870796683656229</v>
      </c>
    </row>
    <row r="2248" spans="1:39" outlineLevel="3">
      <c r="A2248" s="11">
        <f>ROW()</f>
        <v>2248</v>
      </c>
      <c r="B2248" s="343" t="s">
        <v>658</v>
      </c>
      <c r="D2248" s="39"/>
      <c r="E2248" s="39"/>
      <c r="F2248" s="39"/>
      <c r="G2248" s="39"/>
      <c r="H2248" s="39"/>
      <c r="I2248" s="39"/>
      <c r="J2248" s="39"/>
      <c r="K2248" s="39"/>
      <c r="L2248" s="39"/>
      <c r="M2248" s="39"/>
      <c r="N2248" s="39"/>
      <c r="O2248" s="39"/>
      <c r="P2248" s="39"/>
      <c r="Q2248" s="39"/>
      <c r="R2248" s="39"/>
      <c r="S2248" s="39"/>
      <c r="T2248" s="39"/>
      <c r="U2248" s="39"/>
      <c r="V2248" s="39"/>
      <c r="W2248" s="39"/>
      <c r="X2248" s="39"/>
      <c r="Y2248" s="39"/>
      <c r="Z2248" s="39"/>
      <c r="AA2248" s="39"/>
      <c r="AB2248" s="39"/>
      <c r="AC2248" s="39"/>
      <c r="AD2248" s="39"/>
      <c r="AE2248" s="39"/>
      <c r="AF2248" s="39"/>
      <c r="AG2248" s="39"/>
      <c r="AH2248" s="39"/>
      <c r="AI2248" s="39"/>
      <c r="AJ2248" s="39"/>
      <c r="AK2248" s="39"/>
      <c r="AL2248" s="39"/>
      <c r="AM2248" s="39"/>
    </row>
    <row r="2249" spans="1:39" outlineLevel="3">
      <c r="A2249" s="11">
        <f>ROW()</f>
        <v>2249</v>
      </c>
      <c r="C2249" s="6" t="s">
        <v>2</v>
      </c>
      <c r="D2249" s="39"/>
      <c r="E2249" s="39"/>
      <c r="F2249" s="39"/>
      <c r="G2249" s="39"/>
      <c r="H2249" s="39"/>
      <c r="I2249" s="39"/>
      <c r="J2249" s="39"/>
      <c r="K2249" s="39"/>
      <c r="L2249" s="39"/>
      <c r="M2249" s="39"/>
      <c r="N2249" s="39"/>
      <c r="O2249" s="39"/>
      <c r="P2249" s="39"/>
      <c r="Q2249" s="39"/>
      <c r="R2249" s="39"/>
      <c r="S2249" s="39"/>
      <c r="T2249" s="39"/>
      <c r="U2249" s="39"/>
      <c r="V2249" s="39"/>
      <c r="W2249" s="39"/>
      <c r="X2249" s="39"/>
      <c r="Y2249" s="39"/>
      <c r="Z2249" s="39"/>
      <c r="AA2249" s="39"/>
      <c r="AB2249" s="39"/>
      <c r="AC2249" s="39"/>
      <c r="AD2249" s="39"/>
      <c r="AE2249" s="39"/>
      <c r="AF2249" s="39"/>
      <c r="AG2249" s="39"/>
      <c r="AH2249" s="39"/>
      <c r="AI2249" s="39"/>
      <c r="AJ2249" s="39"/>
      <c r="AK2249" s="39"/>
      <c r="AL2249" s="39"/>
      <c r="AM2249" s="39"/>
    </row>
    <row r="2250" spans="1:39" outlineLevel="3">
      <c r="A2250" s="11">
        <f>ROW()</f>
        <v>2250</v>
      </c>
      <c r="C2250" s="6" t="s">
        <v>3</v>
      </c>
      <c r="D2250" s="39"/>
      <c r="E2250" s="39"/>
      <c r="F2250" s="39"/>
      <c r="G2250" s="39"/>
      <c r="H2250" s="39"/>
      <c r="I2250" s="39"/>
      <c r="J2250" s="39"/>
      <c r="K2250" s="39"/>
      <c r="L2250" s="39"/>
      <c r="M2250" s="39"/>
      <c r="N2250" s="39"/>
      <c r="O2250" s="39"/>
      <c r="P2250" s="39"/>
      <c r="Q2250" s="39"/>
      <c r="R2250" s="39"/>
      <c r="S2250" s="39"/>
      <c r="T2250" s="39"/>
      <c r="U2250" s="39"/>
      <c r="V2250" s="39"/>
      <c r="W2250" s="39"/>
      <c r="X2250" s="39"/>
      <c r="Y2250" s="39"/>
      <c r="Z2250" s="39"/>
      <c r="AA2250" s="39"/>
      <c r="AB2250" s="39"/>
      <c r="AC2250" s="39"/>
      <c r="AD2250" s="39"/>
      <c r="AE2250" s="39"/>
      <c r="AF2250" s="39"/>
      <c r="AG2250" s="39"/>
      <c r="AH2250" s="39"/>
      <c r="AI2250" s="39"/>
      <c r="AJ2250" s="39"/>
      <c r="AK2250" s="39"/>
      <c r="AL2250" s="39"/>
      <c r="AM2250" s="39"/>
    </row>
    <row r="2251" spans="1:39" outlineLevel="3">
      <c r="A2251" s="11">
        <f>ROW()</f>
        <v>2251</v>
      </c>
      <c r="C2251" s="6" t="s">
        <v>4</v>
      </c>
      <c r="D2251" s="39"/>
      <c r="E2251" s="39"/>
      <c r="F2251" s="39"/>
      <c r="G2251" s="39"/>
      <c r="H2251" s="39"/>
      <c r="I2251" s="39"/>
      <c r="J2251" s="39"/>
      <c r="K2251" s="39"/>
      <c r="L2251" s="39"/>
      <c r="M2251" s="39"/>
      <c r="N2251" s="39"/>
      <c r="O2251" s="39"/>
      <c r="P2251" s="39"/>
      <c r="Q2251" s="39"/>
      <c r="R2251" s="39"/>
      <c r="S2251" s="39"/>
      <c r="T2251" s="39"/>
      <c r="U2251" s="39"/>
      <c r="V2251" s="39"/>
      <c r="W2251" s="39"/>
      <c r="X2251" s="39"/>
      <c r="Y2251" s="39"/>
      <c r="Z2251" s="39"/>
      <c r="AA2251" s="39"/>
      <c r="AB2251" s="39"/>
      <c r="AC2251" s="39"/>
      <c r="AD2251" s="39"/>
      <c r="AE2251" s="39"/>
      <c r="AF2251" s="39"/>
      <c r="AG2251" s="39"/>
      <c r="AH2251" s="39"/>
      <c r="AI2251" s="39"/>
      <c r="AJ2251" s="39"/>
      <c r="AK2251" s="39"/>
      <c r="AL2251" s="39"/>
      <c r="AM2251" s="39"/>
    </row>
    <row r="2252" spans="1:39" outlineLevel="3">
      <c r="A2252" s="11">
        <f>ROW()</f>
        <v>2252</v>
      </c>
      <c r="C2252" s="6" t="s">
        <v>5</v>
      </c>
      <c r="D2252" s="39"/>
      <c r="E2252" s="39"/>
      <c r="F2252" s="39"/>
      <c r="G2252" s="39"/>
      <c r="H2252" s="39"/>
      <c r="I2252" s="39"/>
      <c r="J2252" s="39"/>
      <c r="K2252" s="39"/>
      <c r="L2252" s="39"/>
      <c r="M2252" s="39"/>
      <c r="N2252" s="39"/>
      <c r="O2252" s="39"/>
      <c r="P2252" s="39"/>
      <c r="Q2252" s="39"/>
      <c r="R2252" s="39"/>
      <c r="S2252" s="39"/>
      <c r="T2252" s="39"/>
      <c r="U2252" s="39"/>
      <c r="V2252" s="39"/>
      <c r="W2252" s="39"/>
      <c r="X2252" s="39"/>
      <c r="Y2252" s="39"/>
      <c r="Z2252" s="39"/>
      <c r="AA2252" s="39"/>
      <c r="AB2252" s="39"/>
      <c r="AC2252" s="39"/>
      <c r="AD2252" s="39"/>
      <c r="AE2252" s="39"/>
      <c r="AF2252" s="39"/>
      <c r="AG2252" s="39"/>
      <c r="AH2252" s="39"/>
      <c r="AI2252" s="39"/>
      <c r="AJ2252" s="39"/>
      <c r="AK2252" s="39"/>
      <c r="AL2252" s="39"/>
      <c r="AM2252" s="39"/>
    </row>
    <row r="2253" spans="1:39" outlineLevel="3">
      <c r="A2253" s="11">
        <f>ROW()</f>
        <v>2253</v>
      </c>
      <c r="C2253" s="6" t="s">
        <v>473</v>
      </c>
      <c r="D2253" s="39"/>
      <c r="E2253" s="39"/>
      <c r="F2253" s="39"/>
      <c r="G2253" s="39"/>
      <c r="H2253" s="39"/>
      <c r="I2253" s="39"/>
      <c r="J2253" s="39"/>
      <c r="K2253" s="39"/>
      <c r="L2253" s="39"/>
      <c r="M2253" s="39"/>
      <c r="N2253" s="39"/>
      <c r="O2253" s="39"/>
      <c r="P2253" s="39"/>
      <c r="Q2253" s="39"/>
      <c r="R2253" s="39"/>
      <c r="S2253" s="39"/>
      <c r="T2253" s="39"/>
      <c r="U2253" s="39"/>
      <c r="V2253" s="39"/>
      <c r="W2253" s="39"/>
      <c r="X2253" s="39"/>
      <c r="Y2253" s="39"/>
      <c r="Z2253" s="39"/>
      <c r="AA2253" s="39"/>
      <c r="AB2253" s="39"/>
      <c r="AC2253" s="39"/>
      <c r="AD2253" s="39"/>
      <c r="AE2253" s="39"/>
      <c r="AF2253" s="39"/>
      <c r="AG2253" s="39"/>
      <c r="AH2253" s="39"/>
      <c r="AI2253" s="39"/>
      <c r="AJ2253" s="39"/>
      <c r="AK2253" s="39"/>
      <c r="AL2253" s="39"/>
      <c r="AM2253" s="39"/>
    </row>
    <row r="2254" spans="1:39" outlineLevel="3">
      <c r="A2254" s="11">
        <f>ROW()</f>
        <v>2254</v>
      </c>
      <c r="C2254" s="6" t="s">
        <v>474</v>
      </c>
      <c r="D2254" s="39"/>
      <c r="E2254" s="39"/>
      <c r="F2254" s="39"/>
      <c r="G2254" s="39"/>
      <c r="H2254" s="39"/>
      <c r="I2254" s="39"/>
      <c r="J2254" s="39"/>
      <c r="K2254" s="39"/>
      <c r="L2254" s="39"/>
      <c r="M2254" s="39"/>
      <c r="N2254" s="39"/>
      <c r="O2254" s="39"/>
      <c r="P2254" s="39"/>
      <c r="Q2254" s="39"/>
      <c r="R2254" s="39"/>
      <c r="S2254" s="39"/>
      <c r="T2254" s="39"/>
      <c r="U2254" s="39"/>
      <c r="V2254" s="39"/>
      <c r="W2254" s="39"/>
      <c r="X2254" s="39"/>
      <c r="Y2254" s="39"/>
      <c r="Z2254" s="39"/>
      <c r="AA2254" s="39"/>
      <c r="AB2254" s="39"/>
      <c r="AC2254" s="39"/>
      <c r="AD2254" s="39"/>
      <c r="AE2254" s="39"/>
      <c r="AF2254" s="39"/>
      <c r="AG2254" s="39"/>
      <c r="AH2254" s="39"/>
      <c r="AI2254" s="39"/>
      <c r="AJ2254" s="39"/>
      <c r="AK2254" s="39"/>
      <c r="AL2254" s="39"/>
      <c r="AM2254" s="39"/>
    </row>
    <row r="2255" spans="1:39" outlineLevel="3">
      <c r="A2255" s="11">
        <f>ROW()</f>
        <v>2255</v>
      </c>
      <c r="C2255" s="6" t="s">
        <v>477</v>
      </c>
      <c r="D2255" s="39"/>
      <c r="E2255" s="39"/>
      <c r="F2255" s="39"/>
      <c r="G2255" s="39"/>
      <c r="H2255" s="39"/>
      <c r="I2255" s="39"/>
      <c r="J2255" s="39"/>
      <c r="K2255" s="39"/>
      <c r="L2255" s="39"/>
      <c r="M2255" s="39"/>
      <c r="N2255" s="39"/>
      <c r="O2255" s="39"/>
      <c r="P2255" s="39"/>
      <c r="Q2255" s="39"/>
      <c r="R2255" s="39"/>
      <c r="S2255" s="39"/>
      <c r="T2255" s="39"/>
      <c r="U2255" s="39"/>
      <c r="V2255" s="39"/>
      <c r="W2255" s="39"/>
      <c r="X2255" s="39"/>
      <c r="Y2255" s="39"/>
      <c r="Z2255" s="39"/>
      <c r="AA2255" s="39"/>
      <c r="AB2255" s="39"/>
      <c r="AC2255" s="39"/>
      <c r="AD2255" s="39"/>
      <c r="AE2255" s="39"/>
      <c r="AF2255" s="39"/>
      <c r="AG2255" s="39"/>
      <c r="AH2255" s="39"/>
      <c r="AI2255" s="39"/>
      <c r="AJ2255" s="39"/>
      <c r="AK2255" s="39"/>
      <c r="AL2255" s="39"/>
      <c r="AM2255" s="39"/>
    </row>
    <row r="2256" spans="1:39" outlineLevel="3">
      <c r="A2256" s="11">
        <f>ROW()</f>
        <v>2256</v>
      </c>
      <c r="C2256" s="6" t="s">
        <v>511</v>
      </c>
      <c r="D2256" s="39"/>
      <c r="E2256" s="39"/>
      <c r="F2256" s="39"/>
      <c r="G2256" s="39"/>
      <c r="H2256" s="39"/>
      <c r="I2256" s="39"/>
      <c r="J2256" s="39"/>
      <c r="K2256" s="39"/>
      <c r="L2256" s="39"/>
      <c r="M2256" s="39"/>
      <c r="N2256" s="39"/>
      <c r="O2256" s="39"/>
      <c r="P2256" s="39"/>
      <c r="Q2256" s="39"/>
      <c r="R2256" s="39"/>
      <c r="S2256" s="39"/>
      <c r="T2256" s="39"/>
      <c r="U2256" s="39"/>
      <c r="V2256" s="39"/>
      <c r="W2256" s="39"/>
      <c r="X2256" s="39"/>
      <c r="Y2256" s="39"/>
      <c r="Z2256" s="39"/>
      <c r="AA2256" s="39"/>
      <c r="AB2256" s="39"/>
      <c r="AC2256" s="39"/>
      <c r="AD2256" s="39"/>
      <c r="AE2256" s="39"/>
      <c r="AF2256" s="39"/>
      <c r="AG2256" s="39"/>
      <c r="AH2256" s="39"/>
      <c r="AI2256" s="39"/>
      <c r="AJ2256" s="39"/>
      <c r="AK2256" s="39"/>
      <c r="AL2256" s="39"/>
      <c r="AM2256" s="39"/>
    </row>
    <row r="2257" spans="1:45" outlineLevel="3">
      <c r="A2257" s="11">
        <f>ROW()</f>
        <v>2257</v>
      </c>
      <c r="C2257" s="6" t="s">
        <v>655</v>
      </c>
      <c r="D2257" s="39"/>
      <c r="E2257" s="39"/>
      <c r="F2257" s="39"/>
      <c r="G2257" s="39"/>
      <c r="H2257" s="39"/>
      <c r="I2257" s="39"/>
      <c r="J2257" s="39"/>
      <c r="K2257" s="39"/>
      <c r="L2257" s="39"/>
      <c r="M2257" s="39"/>
      <c r="N2257" s="39"/>
      <c r="O2257" s="39"/>
      <c r="P2257" s="39"/>
      <c r="Q2257" s="39"/>
      <c r="R2257" s="39"/>
      <c r="S2257" s="39"/>
      <c r="T2257" s="39"/>
      <c r="U2257" s="39"/>
      <c r="V2257" s="39"/>
      <c r="W2257" s="39"/>
      <c r="X2257" s="39"/>
      <c r="Y2257" s="39"/>
      <c r="Z2257" s="39"/>
      <c r="AA2257" s="39"/>
      <c r="AB2257" s="39"/>
      <c r="AC2257" s="39"/>
      <c r="AD2257" s="39"/>
      <c r="AE2257" s="39"/>
      <c r="AF2257" s="39"/>
      <c r="AG2257" s="39"/>
      <c r="AH2257" s="39"/>
      <c r="AI2257" s="39"/>
      <c r="AJ2257" s="39"/>
      <c r="AK2257" s="39"/>
      <c r="AL2257" s="39"/>
      <c r="AM2257" s="39"/>
    </row>
    <row r="2258" spans="1:45" outlineLevel="3">
      <c r="A2258" s="11">
        <f>ROW()</f>
        <v>2258</v>
      </c>
      <c r="C2258" s="6" t="s">
        <v>656</v>
      </c>
      <c r="D2258" s="39"/>
      <c r="E2258" s="39"/>
      <c r="F2258" s="39"/>
      <c r="G2258" s="39"/>
      <c r="H2258" s="39"/>
      <c r="I2258" s="39"/>
      <c r="J2258" s="39"/>
      <c r="K2258" s="39"/>
      <c r="L2258" s="39"/>
      <c r="M2258" s="39"/>
      <c r="N2258" s="39"/>
      <c r="O2258" s="39"/>
      <c r="P2258" s="39"/>
      <c r="Q2258" s="39"/>
      <c r="R2258" s="39"/>
      <c r="S2258" s="39"/>
      <c r="T2258" s="39"/>
      <c r="U2258" s="39"/>
      <c r="V2258" s="39"/>
      <c r="W2258" s="39"/>
      <c r="X2258" s="39"/>
      <c r="Y2258" s="39"/>
      <c r="Z2258" s="39"/>
      <c r="AA2258" s="39"/>
      <c r="AB2258" s="39"/>
      <c r="AC2258" s="39"/>
      <c r="AD2258" s="39"/>
      <c r="AE2258" s="39"/>
      <c r="AF2258" s="39"/>
      <c r="AG2258" s="39"/>
      <c r="AH2258" s="39"/>
      <c r="AI2258" s="39"/>
      <c r="AJ2258" s="39"/>
      <c r="AK2258" s="39"/>
      <c r="AL2258" s="39"/>
      <c r="AM2258" s="39"/>
    </row>
    <row r="2259" spans="1:45" outlineLevel="3">
      <c r="A2259" s="11">
        <f>ROW()</f>
        <v>2259</v>
      </c>
      <c r="C2259" s="6" t="s">
        <v>667</v>
      </c>
      <c r="D2259" s="39"/>
      <c r="E2259" s="39"/>
      <c r="F2259" s="39"/>
      <c r="G2259" s="39"/>
      <c r="H2259" s="39"/>
      <c r="I2259" s="39"/>
      <c r="J2259" s="39"/>
      <c r="K2259" s="39"/>
      <c r="L2259" s="39"/>
      <c r="M2259" s="39"/>
      <c r="N2259" s="39"/>
      <c r="O2259" s="39"/>
      <c r="P2259" s="39"/>
      <c r="Q2259" s="39"/>
      <c r="R2259" s="39"/>
      <c r="S2259" s="39"/>
      <c r="T2259" s="39"/>
      <c r="U2259" s="39"/>
      <c r="V2259" s="39"/>
      <c r="W2259" s="39"/>
      <c r="X2259" s="39"/>
      <c r="Y2259" s="39"/>
      <c r="Z2259" s="39"/>
      <c r="AA2259" s="39"/>
      <c r="AB2259" s="39"/>
      <c r="AC2259" s="39"/>
      <c r="AD2259" s="39"/>
      <c r="AE2259" s="39"/>
      <c r="AF2259" s="39"/>
      <c r="AG2259" s="39"/>
      <c r="AH2259" s="39"/>
      <c r="AI2259" s="39"/>
      <c r="AJ2259" s="39"/>
      <c r="AK2259" s="39"/>
      <c r="AL2259" s="39"/>
      <c r="AM2259" s="39"/>
    </row>
    <row r="2260" spans="1:45" outlineLevel="3">
      <c r="A2260" s="11">
        <f>ROW()</f>
        <v>2260</v>
      </c>
      <c r="C2260" s="6" t="s">
        <v>212</v>
      </c>
      <c r="D2260" s="39"/>
      <c r="E2260" s="39"/>
      <c r="F2260" s="39"/>
      <c r="G2260" s="39"/>
      <c r="H2260" s="39"/>
      <c r="I2260" s="39"/>
      <c r="J2260" s="39"/>
      <c r="K2260" s="39"/>
      <c r="L2260" s="39"/>
      <c r="M2260" s="39"/>
      <c r="N2260" s="39"/>
      <c r="O2260" s="39"/>
      <c r="P2260" s="39"/>
      <c r="Q2260" s="39"/>
      <c r="R2260" s="39"/>
      <c r="S2260" s="39"/>
      <c r="T2260" s="39"/>
      <c r="U2260" s="39"/>
      <c r="V2260" s="39"/>
      <c r="W2260" s="39"/>
      <c r="X2260" s="39"/>
      <c r="Y2260" s="39"/>
      <c r="Z2260" s="39"/>
      <c r="AA2260" s="39"/>
      <c r="AB2260" s="39"/>
      <c r="AC2260" s="39"/>
      <c r="AD2260" s="39"/>
      <c r="AE2260" s="39"/>
      <c r="AF2260" s="39"/>
      <c r="AG2260" s="39"/>
      <c r="AH2260" s="39"/>
      <c r="AI2260" s="39"/>
      <c r="AJ2260" s="39"/>
      <c r="AK2260" s="39"/>
      <c r="AL2260" s="39"/>
      <c r="AM2260" s="39"/>
    </row>
    <row r="2261" spans="1:45" outlineLevel="3">
      <c r="A2261" s="11">
        <f>ROW()</f>
        <v>2261</v>
      </c>
      <c r="C2261" s="30" t="s">
        <v>362</v>
      </c>
      <c r="D2261" s="90"/>
      <c r="E2261" s="90"/>
      <c r="F2261" s="90"/>
      <c r="G2261" s="90"/>
      <c r="H2261" s="90"/>
      <c r="I2261" s="90"/>
      <c r="J2261" s="90"/>
      <c r="K2261" s="90"/>
      <c r="L2261" s="90"/>
      <c r="M2261" s="90"/>
      <c r="N2261" s="90"/>
      <c r="O2261" s="90"/>
      <c r="P2261" s="90"/>
      <c r="Q2261" s="90"/>
      <c r="R2261" s="90"/>
      <c r="S2261" s="90"/>
      <c r="T2261" s="90"/>
      <c r="U2261" s="90"/>
      <c r="V2261" s="90"/>
      <c r="W2261" s="90"/>
      <c r="X2261" s="90"/>
      <c r="Y2261" s="90"/>
      <c r="Z2261" s="90"/>
      <c r="AA2261" s="90"/>
      <c r="AB2261" s="90"/>
      <c r="AC2261" s="90"/>
      <c r="AD2261" s="90"/>
      <c r="AE2261" s="90"/>
      <c r="AF2261" s="90"/>
      <c r="AG2261" s="90"/>
      <c r="AH2261" s="90"/>
      <c r="AI2261" s="90"/>
      <c r="AJ2261" s="90"/>
      <c r="AK2261" s="90"/>
      <c r="AL2261" s="90"/>
      <c r="AM2261" s="90"/>
    </row>
    <row r="2262" spans="1:45" outlineLevel="3">
      <c r="A2262" s="11">
        <f>ROW()</f>
        <v>2262</v>
      </c>
      <c r="C2262" s="6" t="s">
        <v>1</v>
      </c>
      <c r="D2262" s="39"/>
      <c r="E2262" s="39"/>
      <c r="F2262" s="39"/>
      <c r="G2262" s="39"/>
      <c r="H2262" s="39"/>
      <c r="I2262" s="39"/>
      <c r="J2262" s="39"/>
      <c r="K2262" s="39"/>
      <c r="L2262" s="39"/>
      <c r="M2262" s="39"/>
      <c r="N2262" s="39"/>
      <c r="O2262" s="39"/>
      <c r="P2262" s="39"/>
      <c r="Q2262" s="39"/>
      <c r="R2262" s="39"/>
      <c r="S2262" s="39"/>
      <c r="T2262" s="39"/>
      <c r="U2262" s="39"/>
      <c r="V2262" s="39"/>
      <c r="W2262" s="39"/>
      <c r="X2262" s="39"/>
      <c r="Y2262" s="39"/>
      <c r="Z2262" s="39"/>
      <c r="AA2262" s="39"/>
      <c r="AB2262" s="39"/>
      <c r="AC2262" s="39"/>
      <c r="AD2262" s="39"/>
      <c r="AE2262" s="39"/>
      <c r="AF2262" s="39"/>
      <c r="AG2262" s="39"/>
      <c r="AH2262" s="39"/>
      <c r="AI2262" s="39"/>
      <c r="AJ2262" s="39"/>
      <c r="AK2262" s="39"/>
      <c r="AL2262" s="39"/>
      <c r="AM2262" s="39"/>
    </row>
    <row r="2263" spans="1:45" outlineLevel="3">
      <c r="A2263" s="11">
        <f>ROW()</f>
        <v>2263</v>
      </c>
      <c r="D2263" s="39"/>
      <c r="E2263" s="39"/>
      <c r="F2263" s="39"/>
      <c r="G2263" s="39"/>
      <c r="H2263" s="39"/>
      <c r="I2263" s="39"/>
      <c r="J2263" s="39"/>
      <c r="K2263" s="39"/>
      <c r="L2263" s="39"/>
      <c r="M2263" s="39"/>
      <c r="N2263" s="39"/>
      <c r="O2263" s="39"/>
      <c r="P2263" s="39"/>
      <c r="Q2263" s="39"/>
      <c r="R2263" s="39"/>
      <c r="S2263" s="39"/>
      <c r="T2263" s="39"/>
      <c r="U2263" s="39"/>
      <c r="V2263" s="39"/>
      <c r="W2263" s="39"/>
      <c r="X2263" s="39"/>
      <c r="Y2263" s="39"/>
      <c r="Z2263" s="39"/>
      <c r="AA2263" s="39"/>
      <c r="AB2263" s="39"/>
      <c r="AC2263" s="3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</row>
    <row r="2264" spans="1:45" s="10" customFormat="1" outlineLevel="1">
      <c r="A2264" s="324" t="s">
        <v>159</v>
      </c>
      <c r="B2264" s="347"/>
      <c r="C2264" s="325"/>
      <c r="D2264" s="325"/>
      <c r="E2264" s="325"/>
      <c r="F2264" s="325"/>
      <c r="G2264" s="325"/>
      <c r="H2264" s="326"/>
      <c r="I2264" s="326"/>
      <c r="J2264" s="326"/>
      <c r="K2264" s="326"/>
      <c r="L2264" s="326"/>
      <c r="M2264" s="326"/>
      <c r="N2264" s="326"/>
      <c r="O2264" s="326"/>
      <c r="P2264" s="326"/>
      <c r="Q2264" s="326"/>
      <c r="R2264" s="326"/>
      <c r="S2264" s="326"/>
      <c r="T2264" s="326"/>
      <c r="U2264" s="326"/>
      <c r="V2264" s="326"/>
      <c r="W2264" s="326"/>
      <c r="X2264" s="326"/>
      <c r="Y2264" s="326"/>
      <c r="Z2264" s="326"/>
      <c r="AA2264" s="326"/>
      <c r="AB2264" s="326"/>
      <c r="AC2264" s="326"/>
      <c r="AD2264" s="326"/>
      <c r="AE2264" s="326"/>
      <c r="AF2264" s="326"/>
      <c r="AG2264" s="326"/>
      <c r="AH2264" s="326"/>
      <c r="AI2264" s="326"/>
      <c r="AJ2264" s="326"/>
      <c r="AK2264" s="326"/>
      <c r="AL2264" s="326"/>
      <c r="AM2264" s="326"/>
    </row>
    <row r="2265" spans="1:45" outlineLevel="2">
      <c r="A2265" s="11">
        <f>ROW()</f>
        <v>2265</v>
      </c>
      <c r="B2265" s="343" t="s">
        <v>141</v>
      </c>
      <c r="D2265" s="39"/>
      <c r="E2265" s="39"/>
      <c r="F2265" s="39"/>
      <c r="G2265" s="39"/>
      <c r="H2265" s="39"/>
      <c r="I2265" s="39"/>
      <c r="J2265" s="156"/>
      <c r="K2265" s="39"/>
      <c r="L2265" s="39"/>
      <c r="M2265" s="39"/>
      <c r="N2265" s="39"/>
      <c r="O2265" s="39"/>
      <c r="P2265" s="39"/>
      <c r="Q2265" s="39"/>
      <c r="R2265" s="39"/>
      <c r="S2265" s="39"/>
      <c r="T2265" s="39"/>
      <c r="U2265" s="39"/>
      <c r="V2265" s="39"/>
      <c r="W2265" s="39"/>
      <c r="X2265" s="39"/>
      <c r="Y2265" s="39"/>
      <c r="Z2265" s="39"/>
      <c r="AA2265" s="39"/>
      <c r="AB2265" s="39"/>
      <c r="AC2265" s="39"/>
      <c r="AD2265" s="39"/>
      <c r="AE2265" s="39"/>
      <c r="AF2265" s="39"/>
      <c r="AG2265" s="39"/>
      <c r="AH2265" s="39"/>
      <c r="AI2265" s="39"/>
      <c r="AJ2265" s="39"/>
      <c r="AK2265" s="39"/>
      <c r="AL2265" s="39"/>
      <c r="AM2265" s="39"/>
    </row>
    <row r="2266" spans="1:45" outlineLevel="2">
      <c r="A2266" s="11">
        <f>ROW()</f>
        <v>2266</v>
      </c>
      <c r="C2266" s="6" t="s">
        <v>2</v>
      </c>
      <c r="D2266" s="39"/>
      <c r="E2266" s="39"/>
      <c r="F2266" s="39"/>
      <c r="G2266" s="39"/>
      <c r="H2266" s="39"/>
      <c r="I2266" s="9"/>
      <c r="J2266" s="39"/>
      <c r="K2266" s="163"/>
      <c r="L2266" s="163"/>
      <c r="M2266" s="163"/>
      <c r="N2266" s="163"/>
      <c r="O2266" s="163"/>
      <c r="P2266" s="163"/>
      <c r="Q2266" s="163"/>
      <c r="R2266" s="163"/>
      <c r="S2266" s="163"/>
      <c r="T2266" s="163"/>
      <c r="U2266" s="163"/>
      <c r="V2266" s="163"/>
      <c r="W2266" s="163"/>
      <c r="X2266" s="163"/>
      <c r="Y2266" s="163"/>
      <c r="Z2266" s="163"/>
      <c r="AA2266" s="163"/>
      <c r="AB2266" s="164">
        <f>Inputs!$E$64</f>
        <v>20</v>
      </c>
      <c r="AC2266" s="163">
        <f t="shared" ref="AC2266:AC2273" si="5386">MAX(0,AB2266-1)</f>
        <v>19</v>
      </c>
      <c r="AD2266" s="163">
        <f t="shared" ref="AD2266:AD2269" si="5387">MAX(0,AC2266-1)</f>
        <v>18</v>
      </c>
      <c r="AE2266" s="163">
        <f t="shared" ref="AE2266:AE2273" si="5388">MAX(0,AD2266-1)</f>
        <v>17</v>
      </c>
      <c r="AF2266" s="163">
        <f t="shared" ref="AF2266:AF2273" si="5389">MAX(0,AE2266-1)</f>
        <v>16</v>
      </c>
      <c r="AG2266" s="163">
        <f t="shared" ref="AG2266:AG2273" si="5390">MAX(0,AF2266-1)</f>
        <v>15</v>
      </c>
      <c r="AH2266" s="163">
        <f t="shared" ref="AH2266:AH2273" si="5391">MAX(0,AG2266-1)</f>
        <v>14</v>
      </c>
      <c r="AI2266" s="163">
        <f t="shared" ref="AI2266:AI2273" si="5392">MAX(0,AH2266-1)</f>
        <v>13</v>
      </c>
      <c r="AJ2266" s="163">
        <f t="shared" ref="AJ2266:AJ2273" si="5393">MAX(0,AI2266-1)</f>
        <v>12</v>
      </c>
      <c r="AK2266" s="163">
        <f t="shared" ref="AK2266:AK2273" si="5394">MAX(0,AJ2266-1)</f>
        <v>11</v>
      </c>
      <c r="AL2266" s="163">
        <f t="shared" ref="AL2266:AL2273" si="5395">MAX(0,AK2266-1)</f>
        <v>10</v>
      </c>
      <c r="AM2266" s="163">
        <f t="shared" ref="AM2266:AM2273" si="5396">MAX(0,AL2266-1)</f>
        <v>9</v>
      </c>
      <c r="AN2266" s="163"/>
      <c r="AO2266" s="163"/>
      <c r="AP2266" s="163"/>
      <c r="AQ2266" s="163"/>
      <c r="AR2266" s="163"/>
      <c r="AS2266" s="163"/>
    </row>
    <row r="2267" spans="1:45" outlineLevel="2">
      <c r="A2267" s="11">
        <f>ROW()</f>
        <v>2267</v>
      </c>
      <c r="C2267" s="6" t="s">
        <v>3</v>
      </c>
      <c r="D2267" s="39"/>
      <c r="E2267" s="39"/>
      <c r="F2267" s="39"/>
      <c r="G2267" s="39"/>
      <c r="H2267" s="39"/>
      <c r="I2267" s="9"/>
      <c r="J2267" s="39"/>
      <c r="K2267" s="163"/>
      <c r="L2267" s="163"/>
      <c r="M2267" s="163"/>
      <c r="N2267" s="163"/>
      <c r="O2267" s="163"/>
      <c r="P2267" s="163"/>
      <c r="Q2267" s="163"/>
      <c r="R2267" s="163"/>
      <c r="S2267" s="163"/>
      <c r="T2267" s="163"/>
      <c r="U2267" s="163"/>
      <c r="V2267" s="163"/>
      <c r="W2267" s="163"/>
      <c r="X2267" s="163"/>
      <c r="Y2267" s="163"/>
      <c r="Z2267" s="163"/>
      <c r="AA2267" s="163"/>
      <c r="AB2267" s="164">
        <f>Inputs!$E$65</f>
        <v>20</v>
      </c>
      <c r="AC2267" s="163">
        <f t="shared" si="5386"/>
        <v>19</v>
      </c>
      <c r="AD2267" s="163">
        <f t="shared" si="5387"/>
        <v>18</v>
      </c>
      <c r="AE2267" s="163">
        <f t="shared" si="5388"/>
        <v>17</v>
      </c>
      <c r="AF2267" s="163">
        <f t="shared" si="5389"/>
        <v>16</v>
      </c>
      <c r="AG2267" s="163">
        <f t="shared" si="5390"/>
        <v>15</v>
      </c>
      <c r="AH2267" s="163">
        <f t="shared" si="5391"/>
        <v>14</v>
      </c>
      <c r="AI2267" s="163">
        <f t="shared" si="5392"/>
        <v>13</v>
      </c>
      <c r="AJ2267" s="163">
        <f t="shared" si="5393"/>
        <v>12</v>
      </c>
      <c r="AK2267" s="163">
        <f t="shared" si="5394"/>
        <v>11</v>
      </c>
      <c r="AL2267" s="163">
        <f t="shared" si="5395"/>
        <v>10</v>
      </c>
      <c r="AM2267" s="163">
        <f t="shared" si="5396"/>
        <v>9</v>
      </c>
      <c r="AN2267" s="163"/>
      <c r="AO2267" s="163"/>
      <c r="AP2267" s="163"/>
      <c r="AQ2267" s="163"/>
      <c r="AR2267" s="163"/>
      <c r="AS2267" s="163"/>
    </row>
    <row r="2268" spans="1:45" outlineLevel="2">
      <c r="A2268" s="11">
        <f>ROW()</f>
        <v>2268</v>
      </c>
      <c r="C2268" s="6" t="s">
        <v>4</v>
      </c>
      <c r="D2268" s="39"/>
      <c r="E2268" s="39"/>
      <c r="F2268" s="39"/>
      <c r="G2268" s="39"/>
      <c r="H2268" s="39"/>
      <c r="I2268" s="9"/>
      <c r="J2268" s="39"/>
      <c r="K2268" s="163"/>
      <c r="L2268" s="163"/>
      <c r="M2268" s="163"/>
      <c r="N2268" s="163"/>
      <c r="O2268" s="163"/>
      <c r="P2268" s="163"/>
      <c r="Q2268" s="163"/>
      <c r="R2268" s="163"/>
      <c r="S2268" s="163"/>
      <c r="T2268" s="163"/>
      <c r="U2268" s="163"/>
      <c r="V2268" s="163"/>
      <c r="W2268" s="163"/>
      <c r="X2268" s="163"/>
      <c r="Y2268" s="163"/>
      <c r="Z2268" s="163"/>
      <c r="AA2268" s="163"/>
      <c r="AB2268" s="164">
        <f>Inputs!$E$66</f>
        <v>15</v>
      </c>
      <c r="AC2268" s="163">
        <f t="shared" si="5386"/>
        <v>14</v>
      </c>
      <c r="AD2268" s="163">
        <f t="shared" si="5387"/>
        <v>13</v>
      </c>
      <c r="AE2268" s="163">
        <f t="shared" si="5388"/>
        <v>12</v>
      </c>
      <c r="AF2268" s="163">
        <f t="shared" si="5389"/>
        <v>11</v>
      </c>
      <c r="AG2268" s="163">
        <f t="shared" si="5390"/>
        <v>10</v>
      </c>
      <c r="AH2268" s="163">
        <f t="shared" si="5391"/>
        <v>9</v>
      </c>
      <c r="AI2268" s="163">
        <f t="shared" si="5392"/>
        <v>8</v>
      </c>
      <c r="AJ2268" s="163">
        <f t="shared" si="5393"/>
        <v>7</v>
      </c>
      <c r="AK2268" s="163">
        <f t="shared" si="5394"/>
        <v>6</v>
      </c>
      <c r="AL2268" s="163">
        <f t="shared" si="5395"/>
        <v>5</v>
      </c>
      <c r="AM2268" s="163">
        <f t="shared" si="5396"/>
        <v>4</v>
      </c>
      <c r="AN2268" s="163"/>
      <c r="AO2268" s="163"/>
      <c r="AP2268" s="163"/>
      <c r="AQ2268" s="163"/>
      <c r="AR2268" s="163"/>
      <c r="AS2268" s="163"/>
    </row>
    <row r="2269" spans="1:45" outlineLevel="2">
      <c r="A2269" s="11">
        <f>ROW()</f>
        <v>2269</v>
      </c>
      <c r="C2269" s="6" t="s">
        <v>5</v>
      </c>
      <c r="D2269" s="39"/>
      <c r="E2269" s="39"/>
      <c r="F2269" s="39"/>
      <c r="G2269" s="39"/>
      <c r="H2269" s="39"/>
      <c r="I2269" s="9"/>
      <c r="J2269" s="39"/>
      <c r="K2269" s="163"/>
      <c r="L2269" s="163"/>
      <c r="M2269" s="163"/>
      <c r="N2269" s="163"/>
      <c r="O2269" s="163"/>
      <c r="P2269" s="163"/>
      <c r="Q2269" s="163"/>
      <c r="R2269" s="163"/>
      <c r="S2269" s="163"/>
      <c r="T2269" s="163"/>
      <c r="U2269" s="163"/>
      <c r="V2269" s="163"/>
      <c r="W2269" s="163"/>
      <c r="X2269" s="163"/>
      <c r="Y2269" s="163"/>
      <c r="Z2269" s="163"/>
      <c r="AA2269" s="163"/>
      <c r="AB2269" s="164">
        <f>Inputs!$E$67</f>
        <v>20</v>
      </c>
      <c r="AC2269" s="163">
        <f t="shared" si="5386"/>
        <v>19</v>
      </c>
      <c r="AD2269" s="163">
        <f t="shared" si="5387"/>
        <v>18</v>
      </c>
      <c r="AE2269" s="163">
        <f t="shared" si="5388"/>
        <v>17</v>
      </c>
      <c r="AF2269" s="163">
        <f t="shared" si="5389"/>
        <v>16</v>
      </c>
      <c r="AG2269" s="163">
        <f t="shared" si="5390"/>
        <v>15</v>
      </c>
      <c r="AH2269" s="163">
        <f t="shared" si="5391"/>
        <v>14</v>
      </c>
      <c r="AI2269" s="163">
        <f t="shared" si="5392"/>
        <v>13</v>
      </c>
      <c r="AJ2269" s="163">
        <f t="shared" si="5393"/>
        <v>12</v>
      </c>
      <c r="AK2269" s="163">
        <f t="shared" si="5394"/>
        <v>11</v>
      </c>
      <c r="AL2269" s="163">
        <f t="shared" si="5395"/>
        <v>10</v>
      </c>
      <c r="AM2269" s="163">
        <f t="shared" si="5396"/>
        <v>9</v>
      </c>
      <c r="AN2269" s="163"/>
      <c r="AO2269" s="163"/>
      <c r="AP2269" s="163"/>
      <c r="AQ2269" s="163"/>
      <c r="AR2269" s="163"/>
      <c r="AS2269" s="163"/>
    </row>
    <row r="2270" spans="1:45" outlineLevel="2">
      <c r="A2270" s="11">
        <f>ROW()</f>
        <v>2270</v>
      </c>
      <c r="C2270" s="6" t="s">
        <v>473</v>
      </c>
      <c r="D2270" s="39"/>
      <c r="E2270" s="39"/>
      <c r="F2270" s="39"/>
      <c r="G2270" s="39"/>
      <c r="H2270" s="39"/>
      <c r="I2270" s="9"/>
      <c r="J2270" s="39"/>
      <c r="K2270" s="163"/>
      <c r="L2270" s="163"/>
      <c r="M2270" s="163"/>
      <c r="N2270" s="163"/>
      <c r="O2270" s="163"/>
      <c r="P2270" s="163"/>
      <c r="Q2270" s="163"/>
      <c r="R2270" s="163"/>
      <c r="S2270" s="163"/>
      <c r="T2270" s="163"/>
      <c r="U2270" s="163"/>
      <c r="V2270" s="163"/>
      <c r="W2270" s="163"/>
      <c r="X2270" s="163"/>
      <c r="Y2270" s="163"/>
      <c r="Z2270" s="163"/>
      <c r="AA2270" s="163"/>
      <c r="AB2270" s="929">
        <f>AB$2269</f>
        <v>20</v>
      </c>
      <c r="AC2270" s="163">
        <f t="shared" si="5386"/>
        <v>19</v>
      </c>
      <c r="AD2270" s="491">
        <f>Inputs!$E$68-(AD$6-LEFT($A$2264,4))+1</f>
        <v>3</v>
      </c>
      <c r="AE2270" s="163">
        <f t="shared" si="5388"/>
        <v>2</v>
      </c>
      <c r="AF2270" s="163">
        <f t="shared" si="5389"/>
        <v>1</v>
      </c>
      <c r="AG2270" s="163">
        <f t="shared" si="5390"/>
        <v>0</v>
      </c>
      <c r="AH2270" s="163">
        <f t="shared" si="5391"/>
        <v>0</v>
      </c>
      <c r="AI2270" s="163">
        <f t="shared" si="5392"/>
        <v>0</v>
      </c>
      <c r="AJ2270" s="163">
        <f t="shared" si="5393"/>
        <v>0</v>
      </c>
      <c r="AK2270" s="163">
        <f t="shared" si="5394"/>
        <v>0</v>
      </c>
      <c r="AL2270" s="163">
        <f t="shared" si="5395"/>
        <v>0</v>
      </c>
      <c r="AM2270" s="163">
        <f t="shared" si="5396"/>
        <v>0</v>
      </c>
      <c r="AN2270" s="163"/>
      <c r="AO2270" s="163"/>
      <c r="AP2270" s="163"/>
      <c r="AQ2270" s="163"/>
      <c r="AR2270" s="163"/>
      <c r="AS2270" s="163"/>
    </row>
    <row r="2271" spans="1:45" outlineLevel="2">
      <c r="A2271" s="11">
        <f>ROW()</f>
        <v>2271</v>
      </c>
      <c r="C2271" s="6" t="s">
        <v>474</v>
      </c>
      <c r="D2271" s="39"/>
      <c r="E2271" s="39"/>
      <c r="F2271" s="39"/>
      <c r="G2271" s="39"/>
      <c r="H2271" s="39"/>
      <c r="I2271" s="9"/>
      <c r="J2271" s="39"/>
      <c r="K2271" s="163"/>
      <c r="L2271" s="163"/>
      <c r="M2271" s="163"/>
      <c r="N2271" s="163"/>
      <c r="O2271" s="163"/>
      <c r="P2271" s="163"/>
      <c r="Q2271" s="163"/>
      <c r="R2271" s="163"/>
      <c r="S2271" s="163"/>
      <c r="T2271" s="163"/>
      <c r="U2271" s="163"/>
      <c r="V2271" s="163"/>
      <c r="W2271" s="163"/>
      <c r="X2271" s="163"/>
      <c r="Y2271" s="163"/>
      <c r="Z2271" s="163"/>
      <c r="AA2271" s="163"/>
      <c r="AB2271" s="929">
        <f t="shared" ref="AB2271:AB2273" si="5397">AB$2269</f>
        <v>20</v>
      </c>
      <c r="AC2271" s="163">
        <f t="shared" si="5386"/>
        <v>19</v>
      </c>
      <c r="AD2271" s="491">
        <f>Inputs!$E$69-(AD$6-LEFT($A$2264,4))+1</f>
        <v>13</v>
      </c>
      <c r="AE2271" s="163">
        <f t="shared" si="5388"/>
        <v>12</v>
      </c>
      <c r="AF2271" s="163">
        <f t="shared" si="5389"/>
        <v>11</v>
      </c>
      <c r="AG2271" s="163">
        <f t="shared" si="5390"/>
        <v>10</v>
      </c>
      <c r="AH2271" s="163">
        <f t="shared" si="5391"/>
        <v>9</v>
      </c>
      <c r="AI2271" s="163">
        <f t="shared" si="5392"/>
        <v>8</v>
      </c>
      <c r="AJ2271" s="163">
        <f t="shared" si="5393"/>
        <v>7</v>
      </c>
      <c r="AK2271" s="163">
        <f t="shared" si="5394"/>
        <v>6</v>
      </c>
      <c r="AL2271" s="163">
        <f t="shared" si="5395"/>
        <v>5</v>
      </c>
      <c r="AM2271" s="163">
        <f t="shared" si="5396"/>
        <v>4</v>
      </c>
      <c r="AN2271" s="163"/>
      <c r="AO2271" s="163"/>
      <c r="AP2271" s="163"/>
      <c r="AQ2271" s="163"/>
      <c r="AR2271" s="163"/>
      <c r="AS2271" s="163"/>
    </row>
    <row r="2272" spans="1:45" outlineLevel="2">
      <c r="A2272" s="11">
        <f>ROW()</f>
        <v>2272</v>
      </c>
      <c r="C2272" s="6" t="s">
        <v>477</v>
      </c>
      <c r="D2272" s="39"/>
      <c r="E2272" s="39"/>
      <c r="F2272" s="39"/>
      <c r="G2272" s="39"/>
      <c r="H2272" s="39"/>
      <c r="I2272" s="9"/>
      <c r="J2272" s="39"/>
      <c r="K2272" s="163"/>
      <c r="L2272" s="163"/>
      <c r="M2272" s="163"/>
      <c r="N2272" s="163"/>
      <c r="O2272" s="163"/>
      <c r="P2272" s="163"/>
      <c r="Q2272" s="163"/>
      <c r="R2272" s="163"/>
      <c r="S2272" s="163"/>
      <c r="T2272" s="163"/>
      <c r="U2272" s="163"/>
      <c r="V2272" s="163"/>
      <c r="W2272" s="163"/>
      <c r="X2272" s="163"/>
      <c r="Y2272" s="163"/>
      <c r="Z2272" s="163"/>
      <c r="AA2272" s="163"/>
      <c r="AB2272" s="929">
        <f t="shared" si="5397"/>
        <v>20</v>
      </c>
      <c r="AC2272" s="163">
        <f t="shared" si="5386"/>
        <v>19</v>
      </c>
      <c r="AD2272" s="491">
        <f>Inputs!$E$70-(AD$6-LEFT($A$2264,4))+1</f>
        <v>8</v>
      </c>
      <c r="AE2272" s="163">
        <f t="shared" si="5388"/>
        <v>7</v>
      </c>
      <c r="AF2272" s="163">
        <f t="shared" si="5389"/>
        <v>6</v>
      </c>
      <c r="AG2272" s="163">
        <f t="shared" si="5390"/>
        <v>5</v>
      </c>
      <c r="AH2272" s="163">
        <f t="shared" si="5391"/>
        <v>4</v>
      </c>
      <c r="AI2272" s="163">
        <f t="shared" si="5392"/>
        <v>3</v>
      </c>
      <c r="AJ2272" s="163">
        <f t="shared" si="5393"/>
        <v>2</v>
      </c>
      <c r="AK2272" s="163">
        <f t="shared" si="5394"/>
        <v>1</v>
      </c>
      <c r="AL2272" s="163">
        <f t="shared" si="5395"/>
        <v>0</v>
      </c>
      <c r="AM2272" s="163">
        <f t="shared" si="5396"/>
        <v>0</v>
      </c>
      <c r="AN2272" s="163"/>
      <c r="AO2272" s="163"/>
      <c r="AP2272" s="163"/>
      <c r="AQ2272" s="163"/>
      <c r="AR2272" s="163"/>
      <c r="AS2272" s="163"/>
    </row>
    <row r="2273" spans="1:45" outlineLevel="2">
      <c r="A2273" s="11">
        <f>ROW()</f>
        <v>2273</v>
      </c>
      <c r="C2273" s="6" t="s">
        <v>511</v>
      </c>
      <c r="D2273" s="39"/>
      <c r="E2273" s="39"/>
      <c r="F2273" s="39"/>
      <c r="G2273" s="39"/>
      <c r="H2273" s="39"/>
      <c r="I2273" s="9"/>
      <c r="J2273" s="39"/>
      <c r="K2273" s="163"/>
      <c r="L2273" s="163"/>
      <c r="M2273" s="163"/>
      <c r="N2273" s="163"/>
      <c r="O2273" s="163"/>
      <c r="P2273" s="163"/>
      <c r="Q2273" s="163"/>
      <c r="R2273" s="163"/>
      <c r="S2273" s="163"/>
      <c r="T2273" s="163"/>
      <c r="U2273" s="163"/>
      <c r="V2273" s="163"/>
      <c r="W2273" s="163"/>
      <c r="X2273" s="163"/>
      <c r="Y2273" s="163"/>
      <c r="Z2273" s="163"/>
      <c r="AA2273" s="163"/>
      <c r="AB2273" s="929">
        <f t="shared" si="5397"/>
        <v>20</v>
      </c>
      <c r="AC2273" s="163">
        <f t="shared" si="5386"/>
        <v>19</v>
      </c>
      <c r="AD2273" s="491">
        <f>Inputs!$E$71-(AD$6-LEFT($A$2264,4))+1</f>
        <v>18</v>
      </c>
      <c r="AE2273" s="163">
        <f t="shared" si="5388"/>
        <v>17</v>
      </c>
      <c r="AF2273" s="163">
        <f t="shared" si="5389"/>
        <v>16</v>
      </c>
      <c r="AG2273" s="163">
        <f t="shared" si="5390"/>
        <v>15</v>
      </c>
      <c r="AH2273" s="163">
        <f t="shared" si="5391"/>
        <v>14</v>
      </c>
      <c r="AI2273" s="163">
        <f t="shared" si="5392"/>
        <v>13</v>
      </c>
      <c r="AJ2273" s="163">
        <f t="shared" si="5393"/>
        <v>12</v>
      </c>
      <c r="AK2273" s="163">
        <f t="shared" si="5394"/>
        <v>11</v>
      </c>
      <c r="AL2273" s="163">
        <f t="shared" si="5395"/>
        <v>10</v>
      </c>
      <c r="AM2273" s="163">
        <f t="shared" si="5396"/>
        <v>9</v>
      </c>
      <c r="AN2273" s="163"/>
      <c r="AO2273" s="163"/>
      <c r="AP2273" s="163"/>
      <c r="AQ2273" s="163"/>
      <c r="AR2273" s="163"/>
      <c r="AS2273" s="163"/>
    </row>
    <row r="2274" spans="1:45" outlineLevel="2">
      <c r="A2274" s="11">
        <f>ROW()</f>
        <v>2274</v>
      </c>
      <c r="C2274" s="6" t="s">
        <v>655</v>
      </c>
      <c r="D2274" s="39"/>
      <c r="E2274" s="39"/>
      <c r="F2274" s="39"/>
      <c r="G2274" s="39"/>
      <c r="H2274" s="39"/>
      <c r="I2274" s="9"/>
      <c r="J2274" s="39"/>
      <c r="K2274" s="163"/>
      <c r="L2274" s="163"/>
      <c r="M2274" s="163"/>
      <c r="N2274" s="163"/>
      <c r="O2274" s="163"/>
      <c r="P2274" s="163"/>
      <c r="Q2274" s="163"/>
      <c r="R2274" s="163"/>
      <c r="S2274" s="163"/>
      <c r="T2274" s="163"/>
      <c r="U2274" s="163"/>
      <c r="V2274" s="163"/>
      <c r="W2274" s="163"/>
      <c r="X2274" s="163"/>
      <c r="Y2274" s="163"/>
      <c r="Z2274" s="163"/>
      <c r="AA2274" s="163"/>
      <c r="AB2274" s="929"/>
      <c r="AC2274" s="163"/>
      <c r="AD2274" s="163"/>
      <c r="AE2274" s="163"/>
      <c r="AF2274" s="163"/>
      <c r="AG2274" s="163"/>
      <c r="AH2274" s="163"/>
      <c r="AI2274" s="163"/>
      <c r="AJ2274" s="163"/>
      <c r="AK2274" s="163"/>
      <c r="AL2274" s="163"/>
      <c r="AM2274" s="163"/>
      <c r="AN2274" s="163"/>
      <c r="AO2274" s="163"/>
      <c r="AP2274" s="163"/>
      <c r="AQ2274" s="163"/>
      <c r="AR2274" s="163"/>
      <c r="AS2274" s="163"/>
    </row>
    <row r="2275" spans="1:45" outlineLevel="2">
      <c r="A2275" s="11">
        <f>ROW()</f>
        <v>2275</v>
      </c>
      <c r="C2275" s="6" t="s">
        <v>656</v>
      </c>
      <c r="D2275" s="39"/>
      <c r="E2275" s="39"/>
      <c r="F2275" s="39"/>
      <c r="G2275" s="39"/>
      <c r="H2275" s="39"/>
      <c r="I2275" s="9"/>
      <c r="J2275" s="39"/>
      <c r="K2275" s="163"/>
      <c r="L2275" s="163"/>
      <c r="M2275" s="163"/>
      <c r="N2275" s="163"/>
      <c r="O2275" s="163"/>
      <c r="P2275" s="163"/>
      <c r="Q2275" s="163"/>
      <c r="R2275" s="163"/>
      <c r="S2275" s="163"/>
      <c r="T2275" s="163"/>
      <c r="U2275" s="163"/>
      <c r="V2275" s="163"/>
      <c r="W2275" s="163"/>
      <c r="X2275" s="163"/>
      <c r="Y2275" s="163"/>
      <c r="Z2275" s="163"/>
      <c r="AA2275" s="163"/>
      <c r="AB2275" s="929"/>
      <c r="AC2275" s="163"/>
      <c r="AD2275" s="163"/>
      <c r="AE2275" s="163"/>
      <c r="AF2275" s="163"/>
      <c r="AG2275" s="163"/>
      <c r="AH2275" s="163"/>
      <c r="AI2275" s="163"/>
      <c r="AJ2275" s="163"/>
      <c r="AK2275" s="163"/>
      <c r="AL2275" s="163"/>
      <c r="AM2275" s="163"/>
      <c r="AN2275" s="163"/>
      <c r="AO2275" s="163"/>
      <c r="AP2275" s="163"/>
      <c r="AQ2275" s="163"/>
      <c r="AR2275" s="163"/>
      <c r="AS2275" s="163"/>
    </row>
    <row r="2276" spans="1:45" outlineLevel="2">
      <c r="A2276" s="11">
        <f>ROW()</f>
        <v>2276</v>
      </c>
      <c r="C2276" s="6" t="s">
        <v>667</v>
      </c>
      <c r="D2276" s="39"/>
      <c r="E2276" s="39"/>
      <c r="F2276" s="39"/>
      <c r="G2276" s="39"/>
      <c r="H2276" s="39"/>
      <c r="I2276" s="9"/>
      <c r="J2276" s="39"/>
      <c r="K2276" s="163"/>
      <c r="L2276" s="163"/>
      <c r="M2276" s="163"/>
      <c r="N2276" s="163"/>
      <c r="O2276" s="163"/>
      <c r="P2276" s="163"/>
      <c r="Q2276" s="163"/>
      <c r="R2276" s="163"/>
      <c r="S2276" s="163"/>
      <c r="T2276" s="163"/>
      <c r="U2276" s="163"/>
      <c r="V2276" s="163"/>
      <c r="W2276" s="163"/>
      <c r="X2276" s="163"/>
      <c r="Y2276" s="163"/>
      <c r="Z2276" s="163"/>
      <c r="AA2276" s="163"/>
      <c r="AB2276" s="929"/>
      <c r="AC2276" s="163"/>
      <c r="AD2276" s="163"/>
      <c r="AE2276" s="163"/>
      <c r="AF2276" s="163"/>
      <c r="AG2276" s="163"/>
      <c r="AH2276" s="163"/>
      <c r="AI2276" s="163"/>
      <c r="AJ2276" s="163"/>
      <c r="AK2276" s="163"/>
      <c r="AL2276" s="163"/>
      <c r="AM2276" s="163"/>
      <c r="AN2276" s="163"/>
      <c r="AO2276" s="163"/>
      <c r="AP2276" s="163"/>
      <c r="AQ2276" s="163"/>
      <c r="AR2276" s="163"/>
      <c r="AS2276" s="163"/>
    </row>
    <row r="2277" spans="1:45" outlineLevel="2">
      <c r="A2277" s="11">
        <f>ROW()</f>
        <v>2277</v>
      </c>
      <c r="C2277" s="6" t="s">
        <v>212</v>
      </c>
      <c r="D2277" s="39"/>
      <c r="E2277" s="39"/>
      <c r="F2277" s="39"/>
      <c r="G2277" s="39"/>
      <c r="H2277" s="39"/>
      <c r="I2277" s="9"/>
      <c r="J2277" s="39"/>
      <c r="K2277" s="163"/>
      <c r="L2277" s="163"/>
      <c r="M2277" s="163"/>
      <c r="N2277" s="163"/>
      <c r="O2277" s="163"/>
      <c r="P2277" s="163"/>
      <c r="Q2277" s="163"/>
      <c r="R2277" s="163"/>
      <c r="S2277" s="163"/>
      <c r="T2277" s="163"/>
      <c r="U2277" s="163"/>
      <c r="V2277" s="163"/>
      <c r="W2277" s="163"/>
      <c r="X2277" s="163"/>
      <c r="Y2277" s="163"/>
      <c r="Z2277" s="163"/>
      <c r="AA2277" s="163"/>
      <c r="AB2277" s="164"/>
      <c r="AC2277" s="163"/>
      <c r="AD2277" s="163"/>
      <c r="AE2277" s="163"/>
      <c r="AF2277" s="163"/>
      <c r="AG2277" s="163"/>
      <c r="AH2277" s="163"/>
      <c r="AI2277" s="163"/>
      <c r="AJ2277" s="163"/>
      <c r="AK2277" s="163"/>
      <c r="AL2277" s="163"/>
      <c r="AM2277" s="163"/>
      <c r="AN2277" s="163"/>
      <c r="AO2277" s="163"/>
      <c r="AP2277" s="163"/>
      <c r="AQ2277" s="163"/>
      <c r="AR2277" s="163"/>
      <c r="AS2277" s="163"/>
    </row>
    <row r="2278" spans="1:45" outlineLevel="2">
      <c r="A2278" s="11">
        <f>ROW()</f>
        <v>2278</v>
      </c>
      <c r="C2278" s="30" t="s">
        <v>362</v>
      </c>
      <c r="D2278" s="90"/>
      <c r="E2278" s="90"/>
      <c r="F2278" s="90"/>
      <c r="G2278" s="90"/>
      <c r="H2278" s="90"/>
      <c r="I2278" s="15"/>
      <c r="J2278" s="90"/>
      <c r="K2278" s="15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288">
        <f>Inputs!$E$76</f>
        <v>5</v>
      </c>
      <c r="AC2278" s="928">
        <f t="shared" ref="AC2278" si="5398">MAX(0,AB2278-1)</f>
        <v>4</v>
      </c>
      <c r="AD2278" s="928">
        <f t="shared" ref="AD2278" si="5399">MAX(0,AC2278-1)</f>
        <v>3</v>
      </c>
      <c r="AE2278" s="928">
        <f t="shared" ref="AE2278" si="5400">MAX(0,AD2278-1)</f>
        <v>2</v>
      </c>
      <c r="AF2278" s="928">
        <f t="shared" ref="AF2278" si="5401">MAX(0,AE2278-1)</f>
        <v>1</v>
      </c>
      <c r="AG2278" s="928">
        <f t="shared" ref="AG2278" si="5402">MAX(0,AF2278-1)</f>
        <v>0</v>
      </c>
      <c r="AH2278" s="928">
        <f t="shared" ref="AH2278" si="5403">MAX(0,AG2278-1)</f>
        <v>0</v>
      </c>
      <c r="AI2278" s="928">
        <f t="shared" ref="AI2278" si="5404">MAX(0,AH2278-1)</f>
        <v>0</v>
      </c>
      <c r="AJ2278" s="928">
        <f t="shared" ref="AJ2278" si="5405">MAX(0,AI2278-1)</f>
        <v>0</v>
      </c>
      <c r="AK2278" s="928">
        <f t="shared" ref="AK2278" si="5406">MAX(0,AJ2278-1)</f>
        <v>0</v>
      </c>
      <c r="AL2278" s="928">
        <f t="shared" ref="AL2278" si="5407">MAX(0,AK2278-1)</f>
        <v>0</v>
      </c>
      <c r="AM2278" s="928">
        <f t="shared" ref="AM2278" si="5408">MAX(0,AL2278-1)</f>
        <v>0</v>
      </c>
      <c r="AN2278" s="163"/>
      <c r="AO2278" s="163"/>
      <c r="AP2278" s="163"/>
      <c r="AQ2278" s="163"/>
      <c r="AR2278" s="163"/>
      <c r="AS2278" s="163"/>
    </row>
    <row r="2279" spans="1:45" outlineLevel="2">
      <c r="A2279" s="11">
        <f>ROW()</f>
        <v>2279</v>
      </c>
      <c r="D2279" s="39"/>
      <c r="E2279" s="39"/>
      <c r="F2279" s="39"/>
      <c r="G2279" s="39"/>
      <c r="H2279" s="3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</row>
    <row r="2280" spans="1:45" outlineLevel="2">
      <c r="A2280" s="11">
        <f>ROW()</f>
        <v>2280</v>
      </c>
      <c r="B2280" s="343" t="s">
        <v>68</v>
      </c>
      <c r="D2280" s="39"/>
      <c r="E2280" s="39"/>
      <c r="F2280" s="39"/>
      <c r="G2280" s="39"/>
      <c r="H2280" s="39"/>
      <c r="I2280" s="39"/>
      <c r="J2280" s="39"/>
      <c r="K2280" s="39"/>
      <c r="L2280" s="39"/>
      <c r="M2280" s="39"/>
      <c r="N2280" s="39"/>
      <c r="O2280" s="39"/>
      <c r="P2280" s="39"/>
      <c r="Q2280" s="39"/>
      <c r="R2280" s="39"/>
      <c r="S2280" s="39"/>
      <c r="T2280" s="39"/>
      <c r="U2280" s="39"/>
      <c r="V2280" s="39"/>
      <c r="W2280" s="39"/>
      <c r="X2280" s="39"/>
      <c r="Y2280" s="39"/>
      <c r="Z2280" s="39"/>
      <c r="AA2280" s="39"/>
      <c r="AB2280" s="39"/>
      <c r="AC2280" s="39"/>
      <c r="AD2280" s="39"/>
      <c r="AE2280" s="39"/>
      <c r="AF2280" s="39"/>
      <c r="AG2280" s="39"/>
      <c r="AH2280" s="39"/>
      <c r="AI2280" s="39"/>
      <c r="AJ2280" s="39"/>
      <c r="AK2280" s="39"/>
      <c r="AL2280" s="39"/>
      <c r="AM2280" s="39"/>
    </row>
    <row r="2281" spans="1:45" outlineLevel="2">
      <c r="A2281" s="11">
        <f>ROW()</f>
        <v>2281</v>
      </c>
      <c r="C2281" s="6" t="s">
        <v>2</v>
      </c>
      <c r="D2281" s="39"/>
      <c r="E2281" s="39"/>
      <c r="F2281" s="39"/>
      <c r="G2281" s="39"/>
      <c r="H2281" s="39"/>
      <c r="I2281" s="39"/>
      <c r="J2281" s="39"/>
      <c r="K2281" s="39"/>
      <c r="L2281" s="39"/>
      <c r="M2281" s="39"/>
      <c r="N2281" s="39"/>
      <c r="O2281" s="39"/>
      <c r="P2281" s="39"/>
      <c r="Q2281" s="39"/>
      <c r="R2281" s="39"/>
      <c r="S2281" s="39"/>
      <c r="T2281" s="39"/>
      <c r="U2281" s="39"/>
      <c r="V2281" s="39"/>
      <c r="W2281" s="39"/>
      <c r="X2281" s="39"/>
      <c r="Y2281" s="39"/>
      <c r="Z2281" s="39"/>
      <c r="AA2281" s="9">
        <f t="shared" ref="AA2281:AH2284" si="5409">Z2341</f>
        <v>0</v>
      </c>
      <c r="AB2281" s="9">
        <f t="shared" si="5409"/>
        <v>8.5233363749999971E-2</v>
      </c>
      <c r="AC2281" s="9">
        <f t="shared" si="5409"/>
        <v>8.0971695562499973E-2</v>
      </c>
      <c r="AD2281" s="9">
        <f t="shared" si="5409"/>
        <v>7.6710027374999976E-2</v>
      </c>
      <c r="AE2281" s="9">
        <f t="shared" si="5409"/>
        <v>7.2448359187499978E-2</v>
      </c>
      <c r="AF2281" s="9">
        <f t="shared" si="5409"/>
        <v>6.818669099999998E-2</v>
      </c>
      <c r="AG2281" s="9">
        <f t="shared" si="5409"/>
        <v>6.3925022812499982E-2</v>
      </c>
      <c r="AH2281" s="9">
        <f t="shared" si="5409"/>
        <v>5.9663354624999984E-2</v>
      </c>
      <c r="AI2281" s="9">
        <f t="shared" ref="AI2281:AM2289" si="5410">AH2341</f>
        <v>5.5401686437499986E-2</v>
      </c>
      <c r="AJ2281" s="9">
        <f t="shared" si="5410"/>
        <v>5.1140018249999988E-2</v>
      </c>
      <c r="AK2281" s="9">
        <f t="shared" si="5410"/>
        <v>4.687835006249999E-2</v>
      </c>
      <c r="AL2281" s="9">
        <f t="shared" si="5410"/>
        <v>4.2616681874999993E-2</v>
      </c>
      <c r="AM2281" s="9">
        <f t="shared" si="5410"/>
        <v>3.8355013687499995E-2</v>
      </c>
    </row>
    <row r="2282" spans="1:45" outlineLevel="2">
      <c r="A2282" s="11">
        <f>ROW()</f>
        <v>2282</v>
      </c>
      <c r="C2282" s="6" t="s">
        <v>3</v>
      </c>
      <c r="D2282" s="39"/>
      <c r="E2282" s="39"/>
      <c r="F2282" s="39"/>
      <c r="G2282" s="39"/>
      <c r="H2282" s="39"/>
      <c r="I2282" s="39"/>
      <c r="J2282" s="39"/>
      <c r="K2282" s="39"/>
      <c r="L2282" s="39"/>
      <c r="M2282" s="39"/>
      <c r="N2282" s="39"/>
      <c r="O2282" s="39"/>
      <c r="P2282" s="39"/>
      <c r="Q2282" s="39"/>
      <c r="R2282" s="39"/>
      <c r="S2282" s="39"/>
      <c r="T2282" s="39"/>
      <c r="U2282" s="39"/>
      <c r="V2282" s="39"/>
      <c r="W2282" s="39"/>
      <c r="X2282" s="39"/>
      <c r="Y2282" s="39"/>
      <c r="Z2282" s="39"/>
      <c r="AA2282" s="9">
        <f t="shared" si="5409"/>
        <v>0</v>
      </c>
      <c r="AB2282" s="9">
        <f t="shared" si="5409"/>
        <v>2.8467189787499994</v>
      </c>
      <c r="AC2282" s="9">
        <f t="shared" si="5409"/>
        <v>2.7043830298124996</v>
      </c>
      <c r="AD2282" s="9">
        <f t="shared" si="5409"/>
        <v>2.5620470808749998</v>
      </c>
      <c r="AE2282" s="9">
        <f t="shared" si="5409"/>
        <v>2.4197111319375</v>
      </c>
      <c r="AF2282" s="9">
        <f t="shared" si="5409"/>
        <v>2.2773751830000002</v>
      </c>
      <c r="AG2282" s="9">
        <f t="shared" si="5409"/>
        <v>2.1350392340625</v>
      </c>
      <c r="AH2282" s="9">
        <f t="shared" si="5409"/>
        <v>1.9927032851249999</v>
      </c>
      <c r="AI2282" s="9">
        <f t="shared" si="5410"/>
        <v>1.8503673361874999</v>
      </c>
      <c r="AJ2282" s="9">
        <f t="shared" si="5410"/>
        <v>1.7080313872499999</v>
      </c>
      <c r="AK2282" s="9">
        <f t="shared" si="5410"/>
        <v>1.5656954383124999</v>
      </c>
      <c r="AL2282" s="9">
        <f t="shared" si="5410"/>
        <v>1.4233594893749999</v>
      </c>
      <c r="AM2282" s="9">
        <f t="shared" si="5410"/>
        <v>1.2810235404374999</v>
      </c>
    </row>
    <row r="2283" spans="1:45" outlineLevel="2">
      <c r="A2283" s="11">
        <f>ROW()</f>
        <v>2283</v>
      </c>
      <c r="C2283" s="6" t="s">
        <v>4</v>
      </c>
      <c r="D2283" s="39"/>
      <c r="E2283" s="39"/>
      <c r="F2283" s="39"/>
      <c r="G2283" s="39"/>
      <c r="H2283" s="39"/>
      <c r="I2283" s="39"/>
      <c r="J2283" s="39"/>
      <c r="K2283" s="39"/>
      <c r="L2283" s="39"/>
      <c r="M2283" s="39"/>
      <c r="N2283" s="39"/>
      <c r="O2283" s="39"/>
      <c r="P2283" s="39"/>
      <c r="Q2283" s="39"/>
      <c r="R2283" s="39"/>
      <c r="S2283" s="39"/>
      <c r="T2283" s="39"/>
      <c r="U2283" s="39"/>
      <c r="V2283" s="39"/>
      <c r="W2283" s="39"/>
      <c r="X2283" s="39"/>
      <c r="Y2283" s="39"/>
      <c r="Z2283" s="39"/>
      <c r="AA2283" s="9">
        <f t="shared" si="5409"/>
        <v>0</v>
      </c>
      <c r="AB2283" s="9">
        <f t="shared" si="5409"/>
        <v>6.7984312904999973</v>
      </c>
      <c r="AC2283" s="9">
        <f t="shared" si="5409"/>
        <v>6.3452025377999979</v>
      </c>
      <c r="AD2283" s="9">
        <f t="shared" si="5409"/>
        <v>5.8919737850999976</v>
      </c>
      <c r="AE2283" s="9">
        <f t="shared" si="5409"/>
        <v>5.4387450323999982</v>
      </c>
      <c r="AF2283" s="9">
        <f t="shared" si="5409"/>
        <v>4.9855162796999988</v>
      </c>
      <c r="AG2283" s="9">
        <f t="shared" si="5409"/>
        <v>4.5322875269999985</v>
      </c>
      <c r="AH2283" s="9">
        <f t="shared" si="5409"/>
        <v>4.0790587742999982</v>
      </c>
      <c r="AI2283" s="9">
        <f t="shared" si="5410"/>
        <v>3.6258300215999983</v>
      </c>
      <c r="AJ2283" s="9">
        <f t="shared" si="5410"/>
        <v>3.1726012688999985</v>
      </c>
      <c r="AK2283" s="9">
        <f t="shared" si="5410"/>
        <v>2.7193725161999986</v>
      </c>
      <c r="AL2283" s="9">
        <f t="shared" si="5410"/>
        <v>2.2661437634999988</v>
      </c>
      <c r="AM2283" s="9">
        <f t="shared" si="5410"/>
        <v>1.8129150107999989</v>
      </c>
    </row>
    <row r="2284" spans="1:45" outlineLevel="2">
      <c r="A2284" s="11">
        <f>ROW()</f>
        <v>2284</v>
      </c>
      <c r="C2284" s="6" t="s">
        <v>5</v>
      </c>
      <c r="D2284" s="39"/>
      <c r="E2284" s="39"/>
      <c r="F2284" s="39"/>
      <c r="G2284" s="39"/>
      <c r="H2284" s="39"/>
      <c r="I2284" s="39"/>
      <c r="J2284" s="39"/>
      <c r="K2284" s="39"/>
      <c r="L2284" s="39"/>
      <c r="M2284" s="39"/>
      <c r="N2284" s="39"/>
      <c r="O2284" s="39"/>
      <c r="P2284" s="39"/>
      <c r="Q2284" s="39"/>
      <c r="R2284" s="39"/>
      <c r="S2284" s="39"/>
      <c r="T2284" s="39"/>
      <c r="U2284" s="39"/>
      <c r="V2284" s="39"/>
      <c r="W2284" s="39"/>
      <c r="X2284" s="39"/>
      <c r="Y2284" s="39"/>
      <c r="Z2284" s="39"/>
      <c r="AA2284" s="9">
        <f t="shared" si="5409"/>
        <v>0</v>
      </c>
      <c r="AB2284" s="9">
        <f t="shared" si="5409"/>
        <v>1.7451145642499994</v>
      </c>
      <c r="AC2284" s="9">
        <f t="shared" si="5409"/>
        <v>1.6578588360374995</v>
      </c>
      <c r="AD2284" s="9">
        <f t="shared" si="5409"/>
        <v>1.5706031078249996</v>
      </c>
      <c r="AE2284" s="9">
        <f t="shared" si="5409"/>
        <v>1.4833473796124996</v>
      </c>
      <c r="AF2284" s="9">
        <f t="shared" si="5409"/>
        <v>1.3960916513999997</v>
      </c>
      <c r="AG2284" s="9">
        <f t="shared" si="5409"/>
        <v>1.3088359231874998</v>
      </c>
      <c r="AH2284" s="9">
        <f t="shared" si="5409"/>
        <v>1.2215801949749998</v>
      </c>
      <c r="AI2284" s="9">
        <f t="shared" si="5410"/>
        <v>1.1343244667624999</v>
      </c>
      <c r="AJ2284" s="9">
        <f t="shared" si="5410"/>
        <v>1.0470687385499999</v>
      </c>
      <c r="AK2284" s="9">
        <f t="shared" si="5410"/>
        <v>0.95981301033749999</v>
      </c>
      <c r="AL2284" s="9">
        <f t="shared" si="5410"/>
        <v>0.87255728212500006</v>
      </c>
      <c r="AM2284" s="9">
        <f t="shared" si="5410"/>
        <v>0.78530155391250001</v>
      </c>
    </row>
    <row r="2285" spans="1:45" outlineLevel="2">
      <c r="A2285" s="11">
        <f>ROW()</f>
        <v>2285</v>
      </c>
      <c r="C2285" s="6" t="s">
        <v>473</v>
      </c>
      <c r="D2285" s="39"/>
      <c r="E2285" s="39"/>
      <c r="F2285" s="39"/>
      <c r="G2285" s="39"/>
      <c r="H2285" s="39"/>
      <c r="I2285" s="39"/>
      <c r="J2285" s="39"/>
      <c r="K2285" s="39"/>
      <c r="L2285" s="39"/>
      <c r="M2285" s="39"/>
      <c r="N2285" s="39"/>
      <c r="O2285" s="39"/>
      <c r="P2285" s="39"/>
      <c r="Q2285" s="39"/>
      <c r="R2285" s="39"/>
      <c r="S2285" s="39"/>
      <c r="T2285" s="39"/>
      <c r="U2285" s="39"/>
      <c r="V2285" s="39"/>
      <c r="W2285" s="39"/>
      <c r="X2285" s="39"/>
      <c r="Y2285" s="39"/>
      <c r="Z2285" s="39"/>
      <c r="AA2285" s="9">
        <f t="shared" ref="AA2285:AA2287" si="5411">Z2345</f>
        <v>0</v>
      </c>
      <c r="AB2285" s="9">
        <f t="shared" ref="AB2285:AB2287" si="5412">AA2345</f>
        <v>2.9663454082499987</v>
      </c>
      <c r="AC2285" s="9">
        <f t="shared" ref="AC2285:AC2287" si="5413">AB2345</f>
        <v>2.8180281378374987</v>
      </c>
      <c r="AD2285" s="9">
        <f t="shared" ref="AD2285:AD2287" si="5414">AC2345</f>
        <v>2.6697108674249987</v>
      </c>
      <c r="AE2285" s="9">
        <f t="shared" ref="AE2285:AE2287" si="5415">AD2345</f>
        <v>1.7798072449499993</v>
      </c>
      <c r="AF2285" s="9">
        <f t="shared" ref="AF2285:AF2287" si="5416">AE2345</f>
        <v>0.88990362247499966</v>
      </c>
      <c r="AG2285" s="9">
        <f t="shared" ref="AG2285:AG2287" si="5417">AF2345</f>
        <v>0</v>
      </c>
      <c r="AH2285" s="9">
        <f t="shared" ref="AH2285:AH2287" si="5418">AG2345</f>
        <v>0</v>
      </c>
      <c r="AI2285" s="9">
        <f t="shared" si="5410"/>
        <v>0</v>
      </c>
      <c r="AJ2285" s="9">
        <f t="shared" si="5410"/>
        <v>0</v>
      </c>
      <c r="AK2285" s="9">
        <f t="shared" si="5410"/>
        <v>0</v>
      </c>
      <c r="AL2285" s="9">
        <f t="shared" si="5410"/>
        <v>0</v>
      </c>
      <c r="AM2285" s="9">
        <f t="shared" si="5410"/>
        <v>0</v>
      </c>
    </row>
    <row r="2286" spans="1:45" outlineLevel="2">
      <c r="A2286" s="11">
        <f>ROW()</f>
        <v>2286</v>
      </c>
      <c r="C2286" s="6" t="s">
        <v>474</v>
      </c>
      <c r="D2286" s="39"/>
      <c r="E2286" s="39"/>
      <c r="F2286" s="39"/>
      <c r="G2286" s="39"/>
      <c r="H2286" s="39"/>
      <c r="I2286" s="39"/>
      <c r="J2286" s="39"/>
      <c r="K2286" s="39"/>
      <c r="L2286" s="39"/>
      <c r="M2286" s="39"/>
      <c r="N2286" s="39"/>
      <c r="O2286" s="39"/>
      <c r="P2286" s="39"/>
      <c r="Q2286" s="39"/>
      <c r="R2286" s="39"/>
      <c r="S2286" s="39"/>
      <c r="T2286" s="39"/>
      <c r="U2286" s="39"/>
      <c r="V2286" s="39"/>
      <c r="W2286" s="39"/>
      <c r="X2286" s="39"/>
      <c r="Y2286" s="39"/>
      <c r="Z2286" s="39"/>
      <c r="AA2286" s="9">
        <f t="shared" si="5411"/>
        <v>0</v>
      </c>
      <c r="AB2286" s="9">
        <f t="shared" si="5412"/>
        <v>4.8440790652499981</v>
      </c>
      <c r="AC2286" s="9">
        <f t="shared" si="5413"/>
        <v>4.6018751119874981</v>
      </c>
      <c r="AD2286" s="9">
        <f t="shared" si="5414"/>
        <v>4.3596711587249981</v>
      </c>
      <c r="AE2286" s="9">
        <f t="shared" si="5415"/>
        <v>4.024311838823075</v>
      </c>
      <c r="AF2286" s="9">
        <f t="shared" si="5416"/>
        <v>3.6889525189211518</v>
      </c>
      <c r="AG2286" s="9">
        <f t="shared" si="5417"/>
        <v>3.3535931990192287</v>
      </c>
      <c r="AH2286" s="9">
        <f t="shared" si="5418"/>
        <v>3.018233879117306</v>
      </c>
      <c r="AI2286" s="9">
        <f t="shared" si="5410"/>
        <v>2.6828745592153833</v>
      </c>
      <c r="AJ2286" s="9">
        <f t="shared" si="5410"/>
        <v>2.3475152393134602</v>
      </c>
      <c r="AK2286" s="9">
        <f t="shared" si="5410"/>
        <v>2.0121559194115375</v>
      </c>
      <c r="AL2286" s="9">
        <f t="shared" si="5410"/>
        <v>1.6767965995096146</v>
      </c>
      <c r="AM2286" s="9">
        <f t="shared" si="5410"/>
        <v>1.3414372796076917</v>
      </c>
    </row>
    <row r="2287" spans="1:45" outlineLevel="2">
      <c r="A2287" s="11">
        <f>ROW()</f>
        <v>2287</v>
      </c>
      <c r="C2287" s="6" t="s">
        <v>477</v>
      </c>
      <c r="D2287" s="39"/>
      <c r="E2287" s="39"/>
      <c r="F2287" s="39"/>
      <c r="G2287" s="39"/>
      <c r="H2287" s="39"/>
      <c r="I2287" s="39"/>
      <c r="J2287" s="39"/>
      <c r="K2287" s="39"/>
      <c r="L2287" s="39"/>
      <c r="M2287" s="39"/>
      <c r="N2287" s="39"/>
      <c r="O2287" s="39"/>
      <c r="P2287" s="39"/>
      <c r="Q2287" s="39"/>
      <c r="R2287" s="39"/>
      <c r="S2287" s="39"/>
      <c r="T2287" s="39"/>
      <c r="U2287" s="39"/>
      <c r="V2287" s="39"/>
      <c r="W2287" s="39"/>
      <c r="X2287" s="39"/>
      <c r="Y2287" s="39"/>
      <c r="Z2287" s="39"/>
      <c r="AA2287" s="9">
        <f t="shared" si="5411"/>
        <v>0</v>
      </c>
      <c r="AB2287" s="9">
        <f t="shared" si="5412"/>
        <v>2.8784513868749997</v>
      </c>
      <c r="AC2287" s="9">
        <f t="shared" si="5413"/>
        <v>2.7345288175312499</v>
      </c>
      <c r="AD2287" s="9">
        <f t="shared" si="5414"/>
        <v>2.5906062481875001</v>
      </c>
      <c r="AE2287" s="9">
        <f t="shared" si="5415"/>
        <v>2.2667804671640628</v>
      </c>
      <c r="AF2287" s="9">
        <f t="shared" si="5416"/>
        <v>1.9429546861406253</v>
      </c>
      <c r="AG2287" s="9">
        <f t="shared" si="5417"/>
        <v>1.6191289051171878</v>
      </c>
      <c r="AH2287" s="9">
        <f t="shared" si="5418"/>
        <v>1.2953031240937503</v>
      </c>
      <c r="AI2287" s="9">
        <f t="shared" si="5410"/>
        <v>0.97147734307031275</v>
      </c>
      <c r="AJ2287" s="9">
        <f t="shared" si="5410"/>
        <v>0.64765156204687524</v>
      </c>
      <c r="AK2287" s="9">
        <f t="shared" si="5410"/>
        <v>0.32382578102343762</v>
      </c>
      <c r="AL2287" s="9">
        <f t="shared" si="5410"/>
        <v>0</v>
      </c>
      <c r="AM2287" s="9">
        <f t="shared" si="5410"/>
        <v>0</v>
      </c>
    </row>
    <row r="2288" spans="1:45" outlineLevel="2">
      <c r="A2288" s="11">
        <f>ROW()</f>
        <v>2288</v>
      </c>
      <c r="C2288" s="6" t="s">
        <v>511</v>
      </c>
      <c r="D2288" s="39"/>
      <c r="E2288" s="39"/>
      <c r="F2288" s="39"/>
      <c r="G2288" s="39"/>
      <c r="H2288" s="39"/>
      <c r="I2288" s="39"/>
      <c r="J2288" s="39"/>
      <c r="K2288" s="39"/>
      <c r="L2288" s="39"/>
      <c r="M2288" s="39"/>
      <c r="N2288" s="39"/>
      <c r="O2288" s="39"/>
      <c r="P2288" s="39"/>
      <c r="Q2288" s="39"/>
      <c r="R2288" s="39"/>
      <c r="S2288" s="39"/>
      <c r="T2288" s="39"/>
      <c r="U2288" s="39"/>
      <c r="V2288" s="39"/>
      <c r="W2288" s="39"/>
      <c r="X2288" s="39"/>
      <c r="Y2288" s="39"/>
      <c r="Z2288" s="39"/>
      <c r="AA2288" s="9">
        <f t="shared" ref="AA2288" si="5419">Z2348</f>
        <v>0</v>
      </c>
      <c r="AB2288" s="9">
        <f t="shared" ref="AB2288" si="5420">AA2348</f>
        <v>0</v>
      </c>
      <c r="AC2288" s="9">
        <f t="shared" ref="AC2288" si="5421">AB2348</f>
        <v>0</v>
      </c>
      <c r="AD2288" s="9">
        <f t="shared" ref="AD2288" si="5422">AC2348</f>
        <v>0</v>
      </c>
      <c r="AE2288" s="9">
        <f t="shared" ref="AE2288" si="5423">AD2348</f>
        <v>0</v>
      </c>
      <c r="AF2288" s="9">
        <f t="shared" ref="AF2288" si="5424">AE2348</f>
        <v>0</v>
      </c>
      <c r="AG2288" s="9">
        <f t="shared" ref="AG2288" si="5425">AF2348</f>
        <v>0</v>
      </c>
      <c r="AH2288" s="9">
        <f t="shared" ref="AH2288" si="5426">AG2348</f>
        <v>0</v>
      </c>
      <c r="AI2288" s="9">
        <f t="shared" si="5410"/>
        <v>0</v>
      </c>
      <c r="AJ2288" s="9">
        <f t="shared" si="5410"/>
        <v>0</v>
      </c>
      <c r="AK2288" s="9">
        <f t="shared" si="5410"/>
        <v>0</v>
      </c>
      <c r="AL2288" s="9">
        <f t="shared" si="5410"/>
        <v>0</v>
      </c>
      <c r="AM2288" s="9">
        <f t="shared" si="5410"/>
        <v>0</v>
      </c>
    </row>
    <row r="2289" spans="1:39" outlineLevel="2">
      <c r="A2289" s="11">
        <f>ROW()</f>
        <v>2289</v>
      </c>
      <c r="C2289" s="6" t="s">
        <v>655</v>
      </c>
      <c r="D2289" s="39"/>
      <c r="E2289" s="39"/>
      <c r="F2289" s="39"/>
      <c r="G2289" s="39"/>
      <c r="H2289" s="39"/>
      <c r="I2289" s="39"/>
      <c r="J2289" s="39"/>
      <c r="K2289" s="39"/>
      <c r="L2289" s="39"/>
      <c r="M2289" s="39"/>
      <c r="N2289" s="39"/>
      <c r="O2289" s="39"/>
      <c r="P2289" s="39"/>
      <c r="Q2289" s="39"/>
      <c r="R2289" s="39"/>
      <c r="S2289" s="39"/>
      <c r="T2289" s="39"/>
      <c r="U2289" s="39"/>
      <c r="V2289" s="39"/>
      <c r="W2289" s="39"/>
      <c r="X2289" s="39"/>
      <c r="Y2289" s="39"/>
      <c r="Z2289" s="39"/>
      <c r="AA2289" s="9">
        <f t="shared" ref="AA2289" si="5427">Z2349</f>
        <v>0</v>
      </c>
      <c r="AB2289" s="9">
        <f t="shared" ref="AB2289" si="5428">AA2349</f>
        <v>0</v>
      </c>
      <c r="AC2289" s="9">
        <f t="shared" ref="AC2289" si="5429">AB2349</f>
        <v>0</v>
      </c>
      <c r="AD2289" s="9">
        <f t="shared" ref="AD2289" si="5430">AC2349</f>
        <v>0</v>
      </c>
      <c r="AE2289" s="9">
        <f t="shared" ref="AE2289" si="5431">AD2349</f>
        <v>0</v>
      </c>
      <c r="AF2289" s="9">
        <f t="shared" ref="AF2289" si="5432">AE2349</f>
        <v>0</v>
      </c>
      <c r="AG2289" s="9">
        <f t="shared" ref="AG2289" si="5433">AF2349</f>
        <v>0</v>
      </c>
      <c r="AH2289" s="9">
        <f t="shared" ref="AH2289" si="5434">AG2349</f>
        <v>0</v>
      </c>
      <c r="AI2289" s="9">
        <f t="shared" si="5410"/>
        <v>0</v>
      </c>
      <c r="AJ2289" s="9">
        <f t="shared" si="5410"/>
        <v>0</v>
      </c>
      <c r="AK2289" s="9">
        <f t="shared" si="5410"/>
        <v>0</v>
      </c>
      <c r="AL2289" s="9">
        <f t="shared" si="5410"/>
        <v>0</v>
      </c>
      <c r="AM2289" s="9">
        <f t="shared" si="5410"/>
        <v>0</v>
      </c>
    </row>
    <row r="2290" spans="1:39" outlineLevel="2">
      <c r="A2290" s="11">
        <f>ROW()</f>
        <v>2290</v>
      </c>
      <c r="C2290" s="6" t="s">
        <v>656</v>
      </c>
      <c r="D2290" s="39"/>
      <c r="E2290" s="39"/>
      <c r="F2290" s="39"/>
      <c r="G2290" s="39"/>
      <c r="H2290" s="39"/>
      <c r="I2290" s="39"/>
      <c r="J2290" s="39"/>
      <c r="K2290" s="39"/>
      <c r="L2290" s="39"/>
      <c r="M2290" s="39"/>
      <c r="N2290" s="39"/>
      <c r="O2290" s="39"/>
      <c r="P2290" s="39"/>
      <c r="Q2290" s="39"/>
      <c r="R2290" s="39"/>
      <c r="S2290" s="39"/>
      <c r="T2290" s="39"/>
      <c r="U2290" s="39"/>
      <c r="V2290" s="39"/>
      <c r="W2290" s="39"/>
      <c r="X2290" s="39"/>
      <c r="Y2290" s="39"/>
      <c r="Z2290" s="3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</row>
    <row r="2291" spans="1:39" outlineLevel="2">
      <c r="A2291" s="11">
        <f>ROW()</f>
        <v>2291</v>
      </c>
      <c r="C2291" s="6" t="s">
        <v>667</v>
      </c>
      <c r="D2291" s="39"/>
      <c r="E2291" s="39"/>
      <c r="F2291" s="39"/>
      <c r="G2291" s="39"/>
      <c r="H2291" s="39"/>
      <c r="I2291" s="39"/>
      <c r="J2291" s="39"/>
      <c r="K2291" s="39"/>
      <c r="L2291" s="39"/>
      <c r="M2291" s="39"/>
      <c r="N2291" s="39"/>
      <c r="O2291" s="39"/>
      <c r="P2291" s="39"/>
      <c r="Q2291" s="39"/>
      <c r="R2291" s="39"/>
      <c r="S2291" s="39"/>
      <c r="T2291" s="39"/>
      <c r="U2291" s="39"/>
      <c r="V2291" s="39"/>
      <c r="W2291" s="39"/>
      <c r="X2291" s="39"/>
      <c r="Y2291" s="39"/>
      <c r="Z2291" s="3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</row>
    <row r="2292" spans="1:39" outlineLevel="2">
      <c r="A2292" s="11">
        <f>ROW()</f>
        <v>2292</v>
      </c>
      <c r="C2292" s="6" t="s">
        <v>212</v>
      </c>
      <c r="D2292" s="39"/>
      <c r="E2292" s="39"/>
      <c r="F2292" s="39"/>
      <c r="G2292" s="39"/>
      <c r="H2292" s="39"/>
      <c r="I2292" s="39"/>
      <c r="J2292" s="39"/>
      <c r="K2292" s="39"/>
      <c r="L2292" s="39"/>
      <c r="M2292" s="39"/>
      <c r="N2292" s="39"/>
      <c r="O2292" s="39"/>
      <c r="P2292" s="39"/>
      <c r="Q2292" s="39"/>
      <c r="R2292" s="39"/>
      <c r="S2292" s="39"/>
      <c r="T2292" s="39"/>
      <c r="U2292" s="39"/>
      <c r="V2292" s="39"/>
      <c r="W2292" s="39"/>
      <c r="X2292" s="39"/>
      <c r="Y2292" s="39"/>
      <c r="Z2292" s="39"/>
      <c r="AA2292" s="9">
        <f t="shared" ref="AA2292:AC2292" si="5435">Z2352</f>
        <v>0</v>
      </c>
      <c r="AB2292" s="9">
        <f t="shared" si="5435"/>
        <v>0</v>
      </c>
      <c r="AC2292" s="9">
        <f t="shared" si="5435"/>
        <v>0</v>
      </c>
      <c r="AD2292" s="9">
        <f t="shared" ref="AD2292:AD2293" si="5436">AC2352</f>
        <v>0</v>
      </c>
      <c r="AE2292" s="9">
        <f t="shared" ref="AE2292:AE2293" si="5437">AD2352</f>
        <v>0</v>
      </c>
      <c r="AF2292" s="9">
        <f t="shared" ref="AF2292:AF2293" si="5438">AE2352</f>
        <v>0</v>
      </c>
      <c r="AG2292" s="9">
        <f t="shared" ref="AG2292:AG2293" si="5439">AF2352</f>
        <v>0</v>
      </c>
      <c r="AH2292" s="9">
        <f t="shared" ref="AH2292:AH2293" si="5440">AG2352</f>
        <v>0</v>
      </c>
      <c r="AI2292" s="9">
        <f t="shared" ref="AI2292:AI2293" si="5441">AH2352</f>
        <v>0</v>
      </c>
      <c r="AJ2292" s="9">
        <f t="shared" ref="AJ2292:AJ2293" si="5442">AI2352</f>
        <v>0</v>
      </c>
      <c r="AK2292" s="9">
        <f t="shared" ref="AK2292:AK2293" si="5443">AJ2352</f>
        <v>0</v>
      </c>
      <c r="AL2292" s="9">
        <f t="shared" ref="AL2292:AL2293" si="5444">AK2352</f>
        <v>0</v>
      </c>
      <c r="AM2292" s="9">
        <f t="shared" ref="AM2292:AM2293" si="5445">AL2352</f>
        <v>0</v>
      </c>
    </row>
    <row r="2293" spans="1:39" outlineLevel="2">
      <c r="A2293" s="11">
        <f>ROW()</f>
        <v>2293</v>
      </c>
      <c r="C2293" s="30" t="s">
        <v>362</v>
      </c>
      <c r="D2293" s="90"/>
      <c r="E2293" s="90"/>
      <c r="F2293" s="90"/>
      <c r="G2293" s="90"/>
      <c r="H2293" s="90"/>
      <c r="I2293" s="90"/>
      <c r="J2293" s="90"/>
      <c r="K2293" s="90"/>
      <c r="L2293" s="90"/>
      <c r="M2293" s="90"/>
      <c r="N2293" s="90"/>
      <c r="O2293" s="90"/>
      <c r="P2293" s="90"/>
      <c r="Q2293" s="90"/>
      <c r="R2293" s="90"/>
      <c r="S2293" s="90"/>
      <c r="T2293" s="90"/>
      <c r="U2293" s="90"/>
      <c r="V2293" s="90"/>
      <c r="W2293" s="90"/>
      <c r="X2293" s="90"/>
      <c r="Y2293" s="90"/>
      <c r="Z2293" s="90"/>
      <c r="AA2293" s="15">
        <f t="shared" ref="AA2293" si="5446">Z2353</f>
        <v>0</v>
      </c>
      <c r="AB2293" s="15">
        <f t="shared" ref="AB2293" si="5447">AA2353</f>
        <v>0</v>
      </c>
      <c r="AC2293" s="15">
        <f t="shared" ref="AC2293" si="5448">AB2353</f>
        <v>0</v>
      </c>
      <c r="AD2293" s="15">
        <f t="shared" si="5436"/>
        <v>0</v>
      </c>
      <c r="AE2293" s="15">
        <f t="shared" si="5437"/>
        <v>0</v>
      </c>
      <c r="AF2293" s="15">
        <f t="shared" si="5438"/>
        <v>0</v>
      </c>
      <c r="AG2293" s="15">
        <f t="shared" si="5439"/>
        <v>0</v>
      </c>
      <c r="AH2293" s="15">
        <f t="shared" si="5440"/>
        <v>0</v>
      </c>
      <c r="AI2293" s="15">
        <f t="shared" si="5441"/>
        <v>0</v>
      </c>
      <c r="AJ2293" s="15">
        <f t="shared" si="5442"/>
        <v>0</v>
      </c>
      <c r="AK2293" s="15">
        <f t="shared" si="5443"/>
        <v>0</v>
      </c>
      <c r="AL2293" s="15">
        <f t="shared" si="5444"/>
        <v>0</v>
      </c>
      <c r="AM2293" s="15">
        <f t="shared" si="5445"/>
        <v>0</v>
      </c>
    </row>
    <row r="2294" spans="1:39" outlineLevel="2">
      <c r="A2294" s="11">
        <f>ROW()</f>
        <v>2294</v>
      </c>
      <c r="C2294" s="6" t="s">
        <v>1</v>
      </c>
      <c r="D2294" s="39"/>
      <c r="E2294" s="39"/>
      <c r="F2294" s="39"/>
      <c r="G2294" s="39"/>
      <c r="H2294" s="39"/>
      <c r="I2294" s="39"/>
      <c r="J2294" s="39"/>
      <c r="K2294" s="39"/>
      <c r="L2294" s="39"/>
      <c r="M2294" s="39"/>
      <c r="N2294" s="39"/>
      <c r="O2294" s="39"/>
      <c r="P2294" s="39"/>
      <c r="Q2294" s="39"/>
      <c r="R2294" s="39"/>
      <c r="S2294" s="39"/>
      <c r="T2294" s="39"/>
      <c r="U2294" s="39"/>
      <c r="V2294" s="39"/>
      <c r="W2294" s="39"/>
      <c r="X2294" s="39"/>
      <c r="Y2294" s="39"/>
      <c r="Z2294" s="39"/>
      <c r="AA2294" s="9">
        <f t="shared" ref="AA2294" si="5449">SUM(AA2281:AA2293)</f>
        <v>0</v>
      </c>
      <c r="AB2294" s="9">
        <f t="shared" ref="AB2294" si="5450">SUM(AB2281:AB2293)</f>
        <v>22.16437405762499</v>
      </c>
      <c r="AC2294" s="9">
        <f t="shared" ref="AC2294:AG2294" si="5451">SUM(AC2281:AC2293)</f>
        <v>20.942848166568744</v>
      </c>
      <c r="AD2294" s="9">
        <f t="shared" si="5451"/>
        <v>19.721322275512492</v>
      </c>
      <c r="AE2294" s="9">
        <f t="shared" si="5451"/>
        <v>17.485151454074632</v>
      </c>
      <c r="AF2294" s="9">
        <f t="shared" si="5451"/>
        <v>15.248980632636776</v>
      </c>
      <c r="AG2294" s="9">
        <f t="shared" si="5451"/>
        <v>13.012809811198915</v>
      </c>
      <c r="AH2294" s="9">
        <f t="shared" ref="AH2294:AM2294" si="5452">SUM(AH2281:AH2293)</f>
        <v>11.666542612236055</v>
      </c>
      <c r="AI2294" s="9">
        <f t="shared" si="5452"/>
        <v>10.320275413273194</v>
      </c>
      <c r="AJ2294" s="9">
        <f t="shared" si="5452"/>
        <v>8.9740082143103344</v>
      </c>
      <c r="AK2294" s="9">
        <f t="shared" si="5452"/>
        <v>7.627741015347473</v>
      </c>
      <c r="AL2294" s="9">
        <f t="shared" si="5452"/>
        <v>6.2814738163846133</v>
      </c>
      <c r="AM2294" s="9">
        <f t="shared" si="5452"/>
        <v>5.259032398445191</v>
      </c>
    </row>
    <row r="2295" spans="1:39" outlineLevel="2">
      <c r="A2295" s="11">
        <f>ROW()</f>
        <v>2295</v>
      </c>
      <c r="B2295" s="343" t="s">
        <v>31</v>
      </c>
      <c r="D2295" s="39"/>
      <c r="E2295" s="39"/>
      <c r="F2295" s="39"/>
      <c r="G2295" s="39"/>
      <c r="H2295" s="39"/>
      <c r="I2295" s="39"/>
      <c r="J2295" s="39"/>
      <c r="K2295" s="39"/>
      <c r="L2295" s="39"/>
      <c r="M2295" s="39"/>
      <c r="N2295" s="39"/>
      <c r="O2295" s="39"/>
      <c r="P2295" s="39"/>
      <c r="Q2295" s="39"/>
      <c r="R2295" s="39"/>
      <c r="S2295" s="39"/>
      <c r="T2295" s="39"/>
      <c r="U2295" s="39"/>
      <c r="V2295" s="39"/>
      <c r="W2295" s="39"/>
      <c r="X2295" s="39"/>
      <c r="Y2295" s="39"/>
      <c r="Z2295" s="39"/>
      <c r="AA2295" s="39"/>
      <c r="AB2295" s="39"/>
      <c r="AC2295" s="39"/>
      <c r="AD2295" s="39"/>
      <c r="AE2295" s="39"/>
      <c r="AF2295" s="39"/>
      <c r="AG2295" s="39"/>
      <c r="AH2295" s="39"/>
      <c r="AI2295" s="39"/>
      <c r="AJ2295" s="39"/>
      <c r="AK2295" s="39"/>
      <c r="AL2295" s="39"/>
      <c r="AM2295" s="39"/>
    </row>
    <row r="2296" spans="1:39" outlineLevel="2">
      <c r="A2296" s="11">
        <f>ROW()</f>
        <v>2296</v>
      </c>
      <c r="C2296" s="6" t="s">
        <v>2</v>
      </c>
      <c r="D2296" s="39"/>
      <c r="E2296" s="39"/>
      <c r="F2296" s="39"/>
      <c r="G2296" s="39"/>
      <c r="H2296" s="39"/>
      <c r="I2296" s="39"/>
      <c r="J2296" s="39"/>
      <c r="K2296" s="39"/>
      <c r="L2296" s="39"/>
      <c r="M2296" s="39"/>
      <c r="N2296" s="39"/>
      <c r="O2296" s="39"/>
      <c r="P2296" s="39"/>
      <c r="Q2296" s="39"/>
      <c r="R2296" s="39"/>
      <c r="S2296" s="39"/>
      <c r="T2296" s="39"/>
      <c r="U2296" s="39"/>
      <c r="V2296" s="39"/>
      <c r="W2296" s="39"/>
      <c r="X2296" s="39"/>
      <c r="Y2296" s="39"/>
      <c r="Z2296" s="39"/>
      <c r="AA2296" s="9">
        <f>AA$262</f>
        <v>8.5233363749999971E-2</v>
      </c>
      <c r="AB2296" s="39"/>
      <c r="AC2296" s="39"/>
      <c r="AD2296" s="39"/>
      <c r="AE2296" s="39"/>
      <c r="AF2296" s="39"/>
      <c r="AG2296" s="39"/>
      <c r="AH2296" s="39"/>
      <c r="AI2296" s="39"/>
      <c r="AJ2296" s="39"/>
      <c r="AK2296" s="39"/>
      <c r="AL2296" s="39"/>
      <c r="AM2296" s="39"/>
    </row>
    <row r="2297" spans="1:39" outlineLevel="2">
      <c r="A2297" s="11">
        <f>ROW()</f>
        <v>2297</v>
      </c>
      <c r="C2297" s="6" t="s">
        <v>3</v>
      </c>
      <c r="D2297" s="39"/>
      <c r="E2297" s="39"/>
      <c r="F2297" s="39"/>
      <c r="G2297" s="39"/>
      <c r="H2297" s="39"/>
      <c r="I2297" s="39"/>
      <c r="J2297" s="39"/>
      <c r="K2297" s="39"/>
      <c r="L2297" s="39"/>
      <c r="M2297" s="39"/>
      <c r="N2297" s="39"/>
      <c r="O2297" s="39"/>
      <c r="P2297" s="39"/>
      <c r="Q2297" s="39"/>
      <c r="R2297" s="39"/>
      <c r="S2297" s="39"/>
      <c r="T2297" s="39"/>
      <c r="U2297" s="39"/>
      <c r="V2297" s="39"/>
      <c r="W2297" s="39"/>
      <c r="X2297" s="39"/>
      <c r="Y2297" s="39"/>
      <c r="Z2297" s="39"/>
      <c r="AA2297" s="9">
        <f>AA$263</f>
        <v>2.8467189787499994</v>
      </c>
      <c r="AB2297" s="39"/>
      <c r="AC2297" s="39"/>
      <c r="AD2297" s="39"/>
      <c r="AE2297" s="39"/>
      <c r="AF2297" s="39"/>
      <c r="AG2297" s="39"/>
      <c r="AH2297" s="39"/>
      <c r="AI2297" s="39"/>
      <c r="AJ2297" s="39"/>
      <c r="AK2297" s="39"/>
      <c r="AL2297" s="39"/>
      <c r="AM2297" s="39"/>
    </row>
    <row r="2298" spans="1:39" outlineLevel="2">
      <c r="A2298" s="11">
        <f>ROW()</f>
        <v>2298</v>
      </c>
      <c r="C2298" s="6" t="s">
        <v>4</v>
      </c>
      <c r="D2298" s="39"/>
      <c r="E2298" s="39"/>
      <c r="F2298" s="39"/>
      <c r="G2298" s="39"/>
      <c r="H2298" s="39"/>
      <c r="I2298" s="39"/>
      <c r="J2298" s="39"/>
      <c r="K2298" s="39"/>
      <c r="L2298" s="39"/>
      <c r="M2298" s="39"/>
      <c r="N2298" s="39"/>
      <c r="O2298" s="39"/>
      <c r="P2298" s="39"/>
      <c r="Q2298" s="39"/>
      <c r="R2298" s="39"/>
      <c r="S2298" s="39"/>
      <c r="T2298" s="39"/>
      <c r="U2298" s="39"/>
      <c r="V2298" s="39"/>
      <c r="W2298" s="39"/>
      <c r="X2298" s="39"/>
      <c r="Y2298" s="39"/>
      <c r="Z2298" s="39"/>
      <c r="AA2298" s="9">
        <f>AA$264</f>
        <v>6.7984312904999973</v>
      </c>
      <c r="AB2298" s="39"/>
      <c r="AC2298" s="39"/>
      <c r="AD2298" s="39"/>
      <c r="AE2298" s="39"/>
      <c r="AF2298" s="39"/>
      <c r="AG2298" s="39"/>
      <c r="AH2298" s="39"/>
      <c r="AI2298" s="39"/>
      <c r="AJ2298" s="39"/>
      <c r="AK2298" s="39"/>
      <c r="AL2298" s="39"/>
      <c r="AM2298" s="39"/>
    </row>
    <row r="2299" spans="1:39" outlineLevel="2">
      <c r="A2299" s="11">
        <f>ROW()</f>
        <v>2299</v>
      </c>
      <c r="C2299" s="6" t="s">
        <v>5</v>
      </c>
      <c r="D2299" s="39"/>
      <c r="E2299" s="39"/>
      <c r="F2299" s="39"/>
      <c r="G2299" s="39"/>
      <c r="H2299" s="39"/>
      <c r="I2299" s="39"/>
      <c r="J2299" s="39"/>
      <c r="K2299" s="39"/>
      <c r="L2299" s="39"/>
      <c r="M2299" s="39"/>
      <c r="N2299" s="39"/>
      <c r="O2299" s="39"/>
      <c r="P2299" s="39"/>
      <c r="Q2299" s="39"/>
      <c r="R2299" s="39"/>
      <c r="S2299" s="39"/>
      <c r="T2299" s="39"/>
      <c r="U2299" s="39"/>
      <c r="V2299" s="39"/>
      <c r="W2299" s="39"/>
      <c r="X2299" s="39"/>
      <c r="Y2299" s="39"/>
      <c r="Z2299" s="39"/>
      <c r="AA2299" s="9">
        <f>AA$265</f>
        <v>1.7451145642499994</v>
      </c>
      <c r="AB2299" s="39"/>
      <c r="AC2299" s="39"/>
      <c r="AD2299" s="39"/>
      <c r="AE2299" s="39"/>
      <c r="AF2299" s="39"/>
      <c r="AG2299" s="39"/>
      <c r="AH2299" s="39"/>
      <c r="AI2299" s="39"/>
      <c r="AJ2299" s="39"/>
      <c r="AK2299" s="39"/>
      <c r="AL2299" s="39"/>
      <c r="AM2299" s="39"/>
    </row>
    <row r="2300" spans="1:39" outlineLevel="2">
      <c r="A2300" s="11">
        <f>ROW()</f>
        <v>2300</v>
      </c>
      <c r="C2300" s="6" t="s">
        <v>473</v>
      </c>
      <c r="D2300" s="39"/>
      <c r="E2300" s="39"/>
      <c r="F2300" s="39"/>
      <c r="G2300" s="39"/>
      <c r="H2300" s="39"/>
      <c r="I2300" s="39"/>
      <c r="J2300" s="39"/>
      <c r="K2300" s="39"/>
      <c r="L2300" s="39"/>
      <c r="M2300" s="39"/>
      <c r="N2300" s="39"/>
      <c r="O2300" s="39"/>
      <c r="P2300" s="39"/>
      <c r="Q2300" s="39"/>
      <c r="R2300" s="39"/>
      <c r="S2300" s="39"/>
      <c r="T2300" s="39"/>
      <c r="U2300" s="39"/>
      <c r="V2300" s="39"/>
      <c r="W2300" s="39"/>
      <c r="X2300" s="39"/>
      <c r="Y2300" s="39"/>
      <c r="Z2300" s="39"/>
      <c r="AA2300" s="9">
        <f>AA$266</f>
        <v>2.9663454082499987</v>
      </c>
      <c r="AB2300" s="39"/>
      <c r="AC2300" s="39"/>
      <c r="AD2300" s="39"/>
      <c r="AE2300" s="39"/>
      <c r="AF2300" s="39"/>
      <c r="AG2300" s="39"/>
      <c r="AH2300" s="39"/>
      <c r="AI2300" s="39"/>
      <c r="AJ2300" s="39"/>
      <c r="AK2300" s="39"/>
      <c r="AL2300" s="39"/>
      <c r="AM2300" s="39"/>
    </row>
    <row r="2301" spans="1:39" outlineLevel="2">
      <c r="A2301" s="11">
        <f>ROW()</f>
        <v>2301</v>
      </c>
      <c r="C2301" s="6" t="s">
        <v>474</v>
      </c>
      <c r="D2301" s="39"/>
      <c r="E2301" s="39"/>
      <c r="F2301" s="39"/>
      <c r="G2301" s="39"/>
      <c r="H2301" s="39"/>
      <c r="I2301" s="39"/>
      <c r="J2301" s="39"/>
      <c r="K2301" s="39"/>
      <c r="L2301" s="39"/>
      <c r="M2301" s="39"/>
      <c r="N2301" s="39"/>
      <c r="O2301" s="39"/>
      <c r="P2301" s="39"/>
      <c r="Q2301" s="39"/>
      <c r="R2301" s="39"/>
      <c r="S2301" s="39"/>
      <c r="T2301" s="39"/>
      <c r="U2301" s="39"/>
      <c r="V2301" s="39"/>
      <c r="W2301" s="39"/>
      <c r="X2301" s="39"/>
      <c r="Y2301" s="39"/>
      <c r="Z2301" s="39"/>
      <c r="AA2301" s="9">
        <f>AA$267</f>
        <v>4.8440790652499981</v>
      </c>
      <c r="AB2301" s="39"/>
      <c r="AC2301" s="39"/>
      <c r="AD2301" s="39"/>
      <c r="AE2301" s="39"/>
      <c r="AF2301" s="39"/>
      <c r="AG2301" s="39"/>
      <c r="AH2301" s="39"/>
      <c r="AI2301" s="39"/>
      <c r="AJ2301" s="39"/>
      <c r="AK2301" s="39"/>
      <c r="AL2301" s="39"/>
      <c r="AM2301" s="39"/>
    </row>
    <row r="2302" spans="1:39" outlineLevel="2">
      <c r="A2302" s="11">
        <f>ROW()</f>
        <v>2302</v>
      </c>
      <c r="C2302" s="6" t="s">
        <v>477</v>
      </c>
      <c r="D2302" s="39"/>
      <c r="E2302" s="39"/>
      <c r="F2302" s="39"/>
      <c r="G2302" s="39"/>
      <c r="H2302" s="39"/>
      <c r="I2302" s="39"/>
      <c r="J2302" s="39"/>
      <c r="K2302" s="39"/>
      <c r="L2302" s="39"/>
      <c r="M2302" s="39"/>
      <c r="N2302" s="39"/>
      <c r="O2302" s="39"/>
      <c r="P2302" s="39"/>
      <c r="Q2302" s="39"/>
      <c r="R2302" s="39"/>
      <c r="S2302" s="39"/>
      <c r="T2302" s="39"/>
      <c r="U2302" s="39"/>
      <c r="V2302" s="39"/>
      <c r="W2302" s="39"/>
      <c r="X2302" s="39"/>
      <c r="Y2302" s="39"/>
      <c r="Z2302" s="39"/>
      <c r="AA2302" s="9">
        <f>AA$268</f>
        <v>2.8784513868749997</v>
      </c>
      <c r="AB2302" s="39"/>
      <c r="AC2302" s="39"/>
      <c r="AD2302" s="39"/>
      <c r="AE2302" s="39"/>
      <c r="AF2302" s="39"/>
      <c r="AG2302" s="39"/>
      <c r="AH2302" s="39"/>
      <c r="AI2302" s="39"/>
      <c r="AJ2302" s="39"/>
      <c r="AK2302" s="39"/>
      <c r="AL2302" s="39"/>
      <c r="AM2302" s="39"/>
    </row>
    <row r="2303" spans="1:39" outlineLevel="2">
      <c r="A2303" s="11">
        <f>ROW()</f>
        <v>2303</v>
      </c>
      <c r="C2303" s="6" t="s">
        <v>511</v>
      </c>
      <c r="D2303" s="39"/>
      <c r="E2303" s="39"/>
      <c r="F2303" s="39"/>
      <c r="G2303" s="39"/>
      <c r="H2303" s="39"/>
      <c r="I2303" s="39"/>
      <c r="J2303" s="39"/>
      <c r="K2303" s="39"/>
      <c r="L2303" s="39"/>
      <c r="M2303" s="39"/>
      <c r="N2303" s="39"/>
      <c r="O2303" s="39"/>
      <c r="P2303" s="39"/>
      <c r="Q2303" s="39"/>
      <c r="R2303" s="39"/>
      <c r="S2303" s="39"/>
      <c r="T2303" s="39"/>
      <c r="U2303" s="39"/>
      <c r="V2303" s="39"/>
      <c r="W2303" s="39"/>
      <c r="X2303" s="39"/>
      <c r="Y2303" s="39"/>
      <c r="Z2303" s="39"/>
      <c r="AA2303" s="9">
        <f>AA$269</f>
        <v>0</v>
      </c>
      <c r="AB2303" s="39"/>
      <c r="AC2303" s="39"/>
      <c r="AD2303" s="39"/>
      <c r="AE2303" s="39"/>
      <c r="AF2303" s="39"/>
      <c r="AG2303" s="39"/>
      <c r="AH2303" s="39"/>
      <c r="AI2303" s="39"/>
      <c r="AJ2303" s="39"/>
      <c r="AK2303" s="39"/>
      <c r="AL2303" s="39"/>
      <c r="AM2303" s="39"/>
    </row>
    <row r="2304" spans="1:39" outlineLevel="2">
      <c r="A2304" s="11">
        <f>ROW()</f>
        <v>2304</v>
      </c>
      <c r="C2304" s="6" t="s">
        <v>655</v>
      </c>
      <c r="D2304" s="39"/>
      <c r="E2304" s="39"/>
      <c r="F2304" s="39"/>
      <c r="G2304" s="39"/>
      <c r="H2304" s="39"/>
      <c r="I2304" s="39"/>
      <c r="J2304" s="39"/>
      <c r="K2304" s="39"/>
      <c r="L2304" s="39"/>
      <c r="M2304" s="39"/>
      <c r="N2304" s="39"/>
      <c r="O2304" s="39"/>
      <c r="P2304" s="39"/>
      <c r="Q2304" s="39"/>
      <c r="R2304" s="39"/>
      <c r="S2304" s="39"/>
      <c r="T2304" s="39"/>
      <c r="U2304" s="39"/>
      <c r="V2304" s="39"/>
      <c r="W2304" s="39"/>
      <c r="X2304" s="39"/>
      <c r="Y2304" s="39"/>
      <c r="Z2304" s="39"/>
      <c r="AA2304" s="9">
        <f>AA$270</f>
        <v>0</v>
      </c>
      <c r="AB2304" s="39"/>
      <c r="AC2304" s="39"/>
      <c r="AD2304" s="39"/>
      <c r="AE2304" s="39"/>
      <c r="AF2304" s="39"/>
      <c r="AG2304" s="39"/>
      <c r="AH2304" s="39"/>
      <c r="AI2304" s="39"/>
      <c r="AJ2304" s="39"/>
      <c r="AK2304" s="39"/>
      <c r="AL2304" s="39"/>
      <c r="AM2304" s="39"/>
    </row>
    <row r="2305" spans="1:39" outlineLevel="2">
      <c r="A2305" s="11">
        <f>ROW()</f>
        <v>2305</v>
      </c>
      <c r="C2305" s="6" t="s">
        <v>656</v>
      </c>
      <c r="D2305" s="39"/>
      <c r="E2305" s="39"/>
      <c r="F2305" s="39"/>
      <c r="G2305" s="39"/>
      <c r="H2305" s="39"/>
      <c r="I2305" s="39"/>
      <c r="J2305" s="39"/>
      <c r="K2305" s="39"/>
      <c r="L2305" s="39"/>
      <c r="M2305" s="39"/>
      <c r="N2305" s="39"/>
      <c r="O2305" s="39"/>
      <c r="P2305" s="39"/>
      <c r="Q2305" s="39"/>
      <c r="R2305" s="39"/>
      <c r="S2305" s="39"/>
      <c r="T2305" s="39"/>
      <c r="U2305" s="39"/>
      <c r="V2305" s="39"/>
      <c r="W2305" s="39"/>
      <c r="X2305" s="39"/>
      <c r="Y2305" s="39"/>
      <c r="Z2305" s="39"/>
      <c r="AA2305" s="9"/>
      <c r="AB2305" s="39"/>
      <c r="AC2305" s="39"/>
      <c r="AD2305" s="39"/>
      <c r="AE2305" s="39"/>
      <c r="AF2305" s="39"/>
      <c r="AG2305" s="39"/>
      <c r="AH2305" s="39"/>
      <c r="AI2305" s="39"/>
      <c r="AJ2305" s="39"/>
      <c r="AK2305" s="39"/>
      <c r="AL2305" s="39"/>
      <c r="AM2305" s="39"/>
    </row>
    <row r="2306" spans="1:39" outlineLevel="2">
      <c r="A2306" s="11">
        <f>ROW()</f>
        <v>2306</v>
      </c>
      <c r="C2306" s="6" t="s">
        <v>667</v>
      </c>
      <c r="D2306" s="39"/>
      <c r="E2306" s="39"/>
      <c r="F2306" s="39"/>
      <c r="G2306" s="39"/>
      <c r="H2306" s="39"/>
      <c r="I2306" s="39"/>
      <c r="J2306" s="39"/>
      <c r="K2306" s="39"/>
      <c r="L2306" s="39"/>
      <c r="M2306" s="39"/>
      <c r="N2306" s="39"/>
      <c r="O2306" s="39"/>
      <c r="P2306" s="39"/>
      <c r="Q2306" s="39"/>
      <c r="R2306" s="39"/>
      <c r="S2306" s="39"/>
      <c r="T2306" s="39"/>
      <c r="U2306" s="39"/>
      <c r="V2306" s="39"/>
      <c r="W2306" s="39"/>
      <c r="X2306" s="39"/>
      <c r="Y2306" s="39"/>
      <c r="Z2306" s="39"/>
      <c r="AA2306" s="9"/>
      <c r="AB2306" s="39"/>
      <c r="AC2306" s="39"/>
      <c r="AD2306" s="39"/>
      <c r="AE2306" s="39"/>
      <c r="AF2306" s="39"/>
      <c r="AG2306" s="39"/>
      <c r="AH2306" s="39"/>
      <c r="AI2306" s="39"/>
      <c r="AJ2306" s="39"/>
      <c r="AK2306" s="39"/>
      <c r="AL2306" s="39"/>
      <c r="AM2306" s="39"/>
    </row>
    <row r="2307" spans="1:39" outlineLevel="2">
      <c r="A2307" s="11">
        <f>ROW()</f>
        <v>2307</v>
      </c>
      <c r="C2307" s="6" t="s">
        <v>212</v>
      </c>
      <c r="D2307" s="39"/>
      <c r="E2307" s="39"/>
      <c r="F2307" s="39"/>
      <c r="G2307" s="39"/>
      <c r="H2307" s="39"/>
      <c r="I2307" s="39"/>
      <c r="J2307" s="39"/>
      <c r="K2307" s="39"/>
      <c r="L2307" s="39"/>
      <c r="M2307" s="39"/>
      <c r="N2307" s="39"/>
      <c r="O2307" s="39"/>
      <c r="P2307" s="39"/>
      <c r="Q2307" s="39"/>
      <c r="R2307" s="39"/>
      <c r="S2307" s="39"/>
      <c r="T2307" s="39"/>
      <c r="U2307" s="39"/>
      <c r="V2307" s="39"/>
      <c r="W2307" s="39"/>
      <c r="X2307" s="39"/>
      <c r="Y2307" s="39"/>
      <c r="Z2307" s="39"/>
      <c r="AA2307" s="9">
        <f>AA$273</f>
        <v>0</v>
      </c>
      <c r="AB2307" s="39"/>
      <c r="AC2307" s="39"/>
      <c r="AD2307" s="39"/>
      <c r="AE2307" s="39"/>
      <c r="AF2307" s="39"/>
      <c r="AG2307" s="39"/>
      <c r="AH2307" s="39"/>
      <c r="AI2307" s="39"/>
      <c r="AJ2307" s="39"/>
      <c r="AK2307" s="39"/>
      <c r="AL2307" s="39"/>
      <c r="AM2307" s="39"/>
    </row>
    <row r="2308" spans="1:39" outlineLevel="2">
      <c r="A2308" s="11">
        <f>ROW()</f>
        <v>2308</v>
      </c>
      <c r="C2308" s="30" t="s">
        <v>362</v>
      </c>
      <c r="D2308" s="90"/>
      <c r="E2308" s="90"/>
      <c r="F2308" s="90"/>
      <c r="G2308" s="90"/>
      <c r="H2308" s="90"/>
      <c r="I2308" s="90"/>
      <c r="J2308" s="90"/>
      <c r="K2308" s="90"/>
      <c r="L2308" s="90"/>
      <c r="M2308" s="90"/>
      <c r="N2308" s="90"/>
      <c r="O2308" s="90"/>
      <c r="P2308" s="90"/>
      <c r="Q2308" s="90"/>
      <c r="R2308" s="90"/>
      <c r="S2308" s="90"/>
      <c r="T2308" s="90"/>
      <c r="U2308" s="90"/>
      <c r="V2308" s="90"/>
      <c r="W2308" s="90"/>
      <c r="X2308" s="90"/>
      <c r="Y2308" s="90"/>
      <c r="Z2308" s="90"/>
      <c r="AA2308" s="15">
        <f>AA$274</f>
        <v>0</v>
      </c>
      <c r="AB2308" s="90"/>
      <c r="AC2308" s="90"/>
      <c r="AD2308" s="90"/>
      <c r="AE2308" s="90"/>
      <c r="AF2308" s="90"/>
      <c r="AG2308" s="90"/>
      <c r="AH2308" s="90"/>
      <c r="AI2308" s="90"/>
      <c r="AJ2308" s="90"/>
      <c r="AK2308" s="90"/>
      <c r="AL2308" s="90"/>
      <c r="AM2308" s="90"/>
    </row>
    <row r="2309" spans="1:39" outlineLevel="2">
      <c r="A2309" s="11">
        <f>ROW()</f>
        <v>2309</v>
      </c>
      <c r="C2309" s="6" t="s">
        <v>1</v>
      </c>
      <c r="D2309" s="39"/>
      <c r="E2309" s="39"/>
      <c r="F2309" s="39"/>
      <c r="G2309" s="39"/>
      <c r="H2309" s="39"/>
      <c r="I2309" s="39"/>
      <c r="J2309" s="39"/>
      <c r="K2309" s="39"/>
      <c r="L2309" s="39"/>
      <c r="M2309" s="39"/>
      <c r="N2309" s="39"/>
      <c r="O2309" s="39"/>
      <c r="P2309" s="39"/>
      <c r="Q2309" s="39"/>
      <c r="R2309" s="39"/>
      <c r="S2309" s="39"/>
      <c r="T2309" s="39"/>
      <c r="U2309" s="39"/>
      <c r="V2309" s="39"/>
      <c r="W2309" s="39"/>
      <c r="X2309" s="39"/>
      <c r="Y2309" s="39"/>
      <c r="Z2309" s="39"/>
      <c r="AA2309" s="9">
        <f t="shared" ref="AA2309" si="5453">SUM(AA2296:AA2308)</f>
        <v>22.16437405762499</v>
      </c>
      <c r="AB2309" s="39"/>
      <c r="AC2309" s="39"/>
      <c r="AD2309" s="39"/>
      <c r="AE2309" s="39"/>
      <c r="AF2309" s="39"/>
      <c r="AG2309" s="39"/>
      <c r="AH2309" s="39"/>
      <c r="AI2309" s="39"/>
      <c r="AJ2309" s="39"/>
      <c r="AK2309" s="39"/>
      <c r="AL2309" s="39"/>
      <c r="AM2309" s="39"/>
    </row>
    <row r="2310" spans="1:39" outlineLevel="2">
      <c r="A2310" s="11">
        <f>ROW()</f>
        <v>2310</v>
      </c>
      <c r="B2310" s="343" t="s">
        <v>657</v>
      </c>
      <c r="D2310" s="39"/>
      <c r="E2310" s="39"/>
      <c r="G2310" s="39"/>
      <c r="H2310" s="39"/>
      <c r="I2310" s="39"/>
      <c r="J2310" s="39"/>
      <c r="K2310" s="39"/>
      <c r="L2310" s="39"/>
      <c r="M2310" s="39"/>
      <c r="N2310" s="39"/>
      <c r="O2310" s="39"/>
      <c r="P2310" s="39"/>
      <c r="Q2310" s="39"/>
      <c r="R2310" s="39"/>
      <c r="S2310" s="39"/>
      <c r="T2310" s="39"/>
      <c r="U2310" s="39"/>
      <c r="V2310" s="39"/>
      <c r="W2310" s="39"/>
      <c r="X2310" s="39"/>
      <c r="Y2310" s="39"/>
      <c r="Z2310" s="39"/>
      <c r="AA2310" s="39"/>
      <c r="AB2310" s="39"/>
    </row>
    <row r="2311" spans="1:39" outlineLevel="2">
      <c r="A2311" s="11">
        <f>ROW()</f>
        <v>2311</v>
      </c>
      <c r="C2311" s="6" t="s">
        <v>2</v>
      </c>
      <c r="D2311" s="39"/>
      <c r="E2311" s="39"/>
      <c r="F2311" s="31"/>
      <c r="G2311" s="39"/>
      <c r="H2311" s="39"/>
      <c r="I2311" s="39"/>
      <c r="J2311" s="39"/>
      <c r="K2311" s="39"/>
      <c r="L2311" s="39"/>
      <c r="M2311" s="39"/>
      <c r="N2311" s="39"/>
      <c r="O2311" s="39"/>
      <c r="P2311" s="39"/>
      <c r="Q2311" s="39"/>
      <c r="R2311" s="39"/>
      <c r="S2311" s="39"/>
      <c r="T2311" s="39"/>
      <c r="U2311" s="39"/>
      <c r="V2311" s="39"/>
      <c r="W2311" s="39"/>
      <c r="X2311" s="39"/>
      <c r="Y2311" s="39"/>
      <c r="Z2311" s="39"/>
      <c r="AA2311" s="39"/>
      <c r="AB2311" s="13">
        <f>-Inputs!AB1969</f>
        <v>0</v>
      </c>
      <c r="AC2311" s="13">
        <f>-Inputs!AC1969</f>
        <v>0</v>
      </c>
      <c r="AD2311" s="13">
        <f>-Inputs!AD1969</f>
        <v>0</v>
      </c>
      <c r="AE2311" s="13">
        <f>-Inputs!AE1969</f>
        <v>0</v>
      </c>
      <c r="AF2311" s="13">
        <f>-Inputs!AF1969</f>
        <v>0</v>
      </c>
      <c r="AG2311" s="13">
        <f>-Inputs!AG1969</f>
        <v>0</v>
      </c>
      <c r="AH2311" s="13">
        <f>-Inputs!AH1969</f>
        <v>0</v>
      </c>
      <c r="AI2311" s="13"/>
      <c r="AJ2311" s="13"/>
      <c r="AK2311" s="13"/>
      <c r="AL2311" s="13"/>
      <c r="AM2311" s="13"/>
    </row>
    <row r="2312" spans="1:39" outlineLevel="2">
      <c r="A2312" s="11">
        <f>ROW()</f>
        <v>2312</v>
      </c>
      <c r="C2312" s="6" t="s">
        <v>3</v>
      </c>
      <c r="D2312" s="39"/>
      <c r="E2312" s="39"/>
      <c r="F2312" s="31"/>
      <c r="G2312" s="39"/>
      <c r="H2312" s="39"/>
      <c r="I2312" s="39"/>
      <c r="J2312" s="39"/>
      <c r="K2312" s="39"/>
      <c r="L2312" s="39"/>
      <c r="M2312" s="39"/>
      <c r="N2312" s="39"/>
      <c r="O2312" s="39"/>
      <c r="P2312" s="39"/>
      <c r="Q2312" s="39"/>
      <c r="R2312" s="39"/>
      <c r="S2312" s="39"/>
      <c r="T2312" s="39"/>
      <c r="U2312" s="39"/>
      <c r="V2312" s="39"/>
      <c r="W2312" s="39"/>
      <c r="X2312" s="39"/>
      <c r="Y2312" s="39"/>
      <c r="Z2312" s="39"/>
      <c r="AA2312" s="39"/>
      <c r="AB2312" s="13">
        <f>-Inputs!AB1970</f>
        <v>0</v>
      </c>
      <c r="AC2312" s="13">
        <f>-Inputs!AC1970</f>
        <v>0</v>
      </c>
      <c r="AD2312" s="13">
        <f>-Inputs!AD1970</f>
        <v>0</v>
      </c>
      <c r="AE2312" s="13">
        <f>-Inputs!AE1970</f>
        <v>0</v>
      </c>
      <c r="AF2312" s="13">
        <f>-Inputs!AF1970</f>
        <v>0</v>
      </c>
      <c r="AG2312" s="13">
        <f>-Inputs!AG1970</f>
        <v>0</v>
      </c>
      <c r="AH2312" s="13">
        <f>-Inputs!AH1970</f>
        <v>0</v>
      </c>
      <c r="AI2312" s="13"/>
      <c r="AJ2312" s="13"/>
      <c r="AK2312" s="13"/>
      <c r="AL2312" s="13"/>
      <c r="AM2312" s="13"/>
    </row>
    <row r="2313" spans="1:39" outlineLevel="2">
      <c r="A2313" s="11">
        <f>ROW()</f>
        <v>2313</v>
      </c>
      <c r="C2313" s="6" t="s">
        <v>4</v>
      </c>
      <c r="D2313" s="39"/>
      <c r="E2313" s="39"/>
      <c r="F2313" s="31"/>
      <c r="G2313" s="39"/>
      <c r="H2313" s="39"/>
      <c r="I2313" s="39"/>
      <c r="J2313" s="39"/>
      <c r="K2313" s="39"/>
      <c r="L2313" s="39"/>
      <c r="M2313" s="39"/>
      <c r="N2313" s="39"/>
      <c r="O2313" s="39"/>
      <c r="P2313" s="39"/>
      <c r="Q2313" s="39"/>
      <c r="R2313" s="39"/>
      <c r="S2313" s="39"/>
      <c r="T2313" s="39"/>
      <c r="U2313" s="39"/>
      <c r="V2313" s="39"/>
      <c r="W2313" s="39"/>
      <c r="X2313" s="39"/>
      <c r="Y2313" s="39"/>
      <c r="Z2313" s="39"/>
      <c r="AA2313" s="39"/>
      <c r="AB2313" s="13">
        <f>-Inputs!AB1971</f>
        <v>0</v>
      </c>
      <c r="AC2313" s="13">
        <f>-Inputs!AC1971</f>
        <v>0</v>
      </c>
      <c r="AD2313" s="13">
        <f>-Inputs!AD1971</f>
        <v>0</v>
      </c>
      <c r="AE2313" s="13">
        <f>-Inputs!AE1971</f>
        <v>0</v>
      </c>
      <c r="AF2313" s="13">
        <f>-Inputs!AF1971</f>
        <v>0</v>
      </c>
      <c r="AG2313" s="13">
        <f>-Inputs!AG1971</f>
        <v>0</v>
      </c>
      <c r="AH2313" s="13">
        <f>-Inputs!AH1971</f>
        <v>0</v>
      </c>
      <c r="AI2313" s="13"/>
      <c r="AJ2313" s="13"/>
      <c r="AK2313" s="13"/>
      <c r="AL2313" s="13"/>
      <c r="AM2313" s="13"/>
    </row>
    <row r="2314" spans="1:39" outlineLevel="2">
      <c r="A2314" s="11">
        <f>ROW()</f>
        <v>2314</v>
      </c>
      <c r="C2314" s="6" t="s">
        <v>5</v>
      </c>
      <c r="D2314" s="39"/>
      <c r="E2314" s="39"/>
      <c r="F2314" s="31"/>
      <c r="G2314" s="39"/>
      <c r="H2314" s="39"/>
      <c r="I2314" s="39"/>
      <c r="J2314" s="39"/>
      <c r="K2314" s="39"/>
      <c r="L2314" s="39"/>
      <c r="M2314" s="39"/>
      <c r="N2314" s="39"/>
      <c r="O2314" s="39"/>
      <c r="P2314" s="39"/>
      <c r="Q2314" s="39"/>
      <c r="R2314" s="39"/>
      <c r="S2314" s="39"/>
      <c r="T2314" s="39"/>
      <c r="U2314" s="39"/>
      <c r="V2314" s="39"/>
      <c r="W2314" s="39"/>
      <c r="X2314" s="39"/>
      <c r="Y2314" s="39"/>
      <c r="Z2314" s="39"/>
      <c r="AA2314" s="39"/>
      <c r="AB2314" s="13">
        <f>-Inputs!AB1972</f>
        <v>0</v>
      </c>
      <c r="AC2314" s="13">
        <f>-Inputs!AC1972</f>
        <v>0</v>
      </c>
      <c r="AD2314" s="13">
        <f>-Inputs!AD1972</f>
        <v>0</v>
      </c>
      <c r="AE2314" s="13">
        <f>-Inputs!AE1972</f>
        <v>0</v>
      </c>
      <c r="AF2314" s="13">
        <f>-Inputs!AF1972</f>
        <v>0</v>
      </c>
      <c r="AG2314" s="13">
        <f>-Inputs!AG1972</f>
        <v>0</v>
      </c>
      <c r="AH2314" s="13">
        <f>-Inputs!AH1972</f>
        <v>0</v>
      </c>
      <c r="AI2314" s="13"/>
      <c r="AJ2314" s="13"/>
      <c r="AK2314" s="13"/>
      <c r="AL2314" s="13"/>
      <c r="AM2314" s="13"/>
    </row>
    <row r="2315" spans="1:39" outlineLevel="2">
      <c r="A2315" s="11">
        <f>ROW()</f>
        <v>2315</v>
      </c>
      <c r="C2315" s="6" t="s">
        <v>473</v>
      </c>
      <c r="D2315" s="39"/>
      <c r="E2315" s="39"/>
      <c r="F2315" s="31"/>
      <c r="G2315" s="39"/>
      <c r="H2315" s="39"/>
      <c r="I2315" s="39"/>
      <c r="J2315" s="39"/>
      <c r="K2315" s="39"/>
      <c r="L2315" s="39"/>
      <c r="M2315" s="39"/>
      <c r="N2315" s="39"/>
      <c r="O2315" s="39"/>
      <c r="P2315" s="39"/>
      <c r="Q2315" s="39"/>
      <c r="R2315" s="39"/>
      <c r="S2315" s="39"/>
      <c r="T2315" s="39"/>
      <c r="U2315" s="39"/>
      <c r="V2315" s="39"/>
      <c r="W2315" s="39"/>
      <c r="X2315" s="39"/>
      <c r="Y2315" s="39"/>
      <c r="Z2315" s="39"/>
      <c r="AA2315" s="39"/>
      <c r="AB2315" s="13">
        <f>-Inputs!AB1973</f>
        <v>0</v>
      </c>
      <c r="AC2315" s="13">
        <f>-Inputs!AC1973</f>
        <v>0</v>
      </c>
      <c r="AD2315" s="13">
        <f>-Inputs!AD1973</f>
        <v>0</v>
      </c>
      <c r="AE2315" s="13">
        <f>-Inputs!AE1973</f>
        <v>0</v>
      </c>
      <c r="AF2315" s="13">
        <f>-Inputs!AF1973</f>
        <v>0</v>
      </c>
      <c r="AG2315" s="13">
        <f>-Inputs!AG1973</f>
        <v>0</v>
      </c>
      <c r="AH2315" s="13">
        <f>-Inputs!AH1973</f>
        <v>0</v>
      </c>
      <c r="AI2315" s="13"/>
      <c r="AJ2315" s="13"/>
      <c r="AK2315" s="13"/>
      <c r="AL2315" s="13"/>
      <c r="AM2315" s="13"/>
    </row>
    <row r="2316" spans="1:39" outlineLevel="2">
      <c r="A2316" s="11">
        <f>ROW()</f>
        <v>2316</v>
      </c>
      <c r="C2316" s="6" t="s">
        <v>474</v>
      </c>
      <c r="D2316" s="39"/>
      <c r="E2316" s="39"/>
      <c r="F2316" s="31"/>
      <c r="G2316" s="39"/>
      <c r="H2316" s="39"/>
      <c r="I2316" s="39"/>
      <c r="J2316" s="39"/>
      <c r="K2316" s="39"/>
      <c r="L2316" s="39"/>
      <c r="M2316" s="39"/>
      <c r="N2316" s="39"/>
      <c r="O2316" s="39"/>
      <c r="P2316" s="39"/>
      <c r="Q2316" s="39"/>
      <c r="R2316" s="39"/>
      <c r="S2316" s="39"/>
      <c r="T2316" s="39"/>
      <c r="U2316" s="39"/>
      <c r="V2316" s="39"/>
      <c r="W2316" s="39"/>
      <c r="X2316" s="39"/>
      <c r="Y2316" s="39"/>
      <c r="Z2316" s="39"/>
      <c r="AA2316" s="39"/>
      <c r="AB2316" s="13">
        <f>-Inputs!AB1974</f>
        <v>0</v>
      </c>
      <c r="AC2316" s="13">
        <f>-Inputs!AC1974</f>
        <v>0</v>
      </c>
      <c r="AD2316" s="13">
        <f>-Inputs!AD1974</f>
        <v>0</v>
      </c>
      <c r="AE2316" s="13">
        <f>-Inputs!AE1974</f>
        <v>0</v>
      </c>
      <c r="AF2316" s="13">
        <f>-Inputs!AF1974</f>
        <v>0</v>
      </c>
      <c r="AG2316" s="13">
        <f>-Inputs!AG1974</f>
        <v>0</v>
      </c>
      <c r="AH2316" s="13">
        <f>-Inputs!AH1974</f>
        <v>0</v>
      </c>
      <c r="AI2316" s="13"/>
      <c r="AJ2316" s="13"/>
      <c r="AK2316" s="13"/>
      <c r="AL2316" s="13"/>
      <c r="AM2316" s="13"/>
    </row>
    <row r="2317" spans="1:39" outlineLevel="2">
      <c r="A2317" s="11">
        <f>ROW()</f>
        <v>2317</v>
      </c>
      <c r="C2317" s="6" t="s">
        <v>477</v>
      </c>
      <c r="D2317" s="39"/>
      <c r="E2317" s="39"/>
      <c r="F2317" s="31"/>
      <c r="G2317" s="39"/>
      <c r="H2317" s="39"/>
      <c r="I2317" s="39"/>
      <c r="J2317" s="39"/>
      <c r="K2317" s="39"/>
      <c r="L2317" s="39"/>
      <c r="M2317" s="39"/>
      <c r="N2317" s="39"/>
      <c r="O2317" s="39"/>
      <c r="P2317" s="39"/>
      <c r="Q2317" s="39"/>
      <c r="R2317" s="39"/>
      <c r="S2317" s="39"/>
      <c r="T2317" s="39"/>
      <c r="U2317" s="39"/>
      <c r="V2317" s="39"/>
      <c r="W2317" s="39"/>
      <c r="X2317" s="39"/>
      <c r="Y2317" s="39"/>
      <c r="Z2317" s="39"/>
      <c r="AA2317" s="39"/>
      <c r="AB2317" s="13">
        <f>-Inputs!AB1975</f>
        <v>0</v>
      </c>
      <c r="AC2317" s="13">
        <f>-Inputs!AC1975</f>
        <v>0</v>
      </c>
      <c r="AD2317" s="13">
        <f>-Inputs!AD1975</f>
        <v>0</v>
      </c>
      <c r="AE2317" s="13">
        <f>-Inputs!AE1975</f>
        <v>0</v>
      </c>
      <c r="AF2317" s="13">
        <f>-Inputs!AF1975</f>
        <v>0</v>
      </c>
      <c r="AG2317" s="13">
        <f>-Inputs!AG1975</f>
        <v>0</v>
      </c>
      <c r="AH2317" s="13">
        <f>-Inputs!AH1975</f>
        <v>0</v>
      </c>
      <c r="AI2317" s="13"/>
      <c r="AJ2317" s="13"/>
      <c r="AK2317" s="13"/>
      <c r="AL2317" s="13"/>
      <c r="AM2317" s="13"/>
    </row>
    <row r="2318" spans="1:39" outlineLevel="2">
      <c r="A2318" s="11">
        <f>ROW()</f>
        <v>2318</v>
      </c>
      <c r="C2318" s="6" t="s">
        <v>511</v>
      </c>
      <c r="D2318" s="39"/>
      <c r="E2318" s="39"/>
      <c r="F2318" s="31"/>
      <c r="G2318" s="39"/>
      <c r="H2318" s="39"/>
      <c r="I2318" s="39"/>
      <c r="J2318" s="39"/>
      <c r="K2318" s="39"/>
      <c r="L2318" s="39"/>
      <c r="M2318" s="39"/>
      <c r="N2318" s="39"/>
      <c r="O2318" s="39"/>
      <c r="P2318" s="39"/>
      <c r="Q2318" s="39"/>
      <c r="R2318" s="39"/>
      <c r="S2318" s="39"/>
      <c r="T2318" s="39"/>
      <c r="U2318" s="39"/>
      <c r="V2318" s="39"/>
      <c r="W2318" s="39"/>
      <c r="X2318" s="39"/>
      <c r="Y2318" s="39"/>
      <c r="Z2318" s="39"/>
      <c r="AA2318" s="39"/>
      <c r="AB2318" s="13">
        <f>-Inputs!AB1976</f>
        <v>0</v>
      </c>
      <c r="AC2318" s="13">
        <f>-Inputs!AC1976</f>
        <v>0</v>
      </c>
      <c r="AD2318" s="13">
        <f>-Inputs!AD1976</f>
        <v>0</v>
      </c>
      <c r="AE2318" s="13">
        <f>-Inputs!AE1976</f>
        <v>0</v>
      </c>
      <c r="AF2318" s="13">
        <f>-Inputs!AF1976</f>
        <v>0</v>
      </c>
      <c r="AG2318" s="13">
        <f>-Inputs!AG1976</f>
        <v>0</v>
      </c>
      <c r="AH2318" s="13">
        <f>-Inputs!AH1976</f>
        <v>0</v>
      </c>
      <c r="AI2318" s="13"/>
      <c r="AJ2318" s="13"/>
      <c r="AK2318" s="13"/>
      <c r="AL2318" s="13"/>
      <c r="AM2318" s="13"/>
    </row>
    <row r="2319" spans="1:39" outlineLevel="2">
      <c r="A2319" s="11">
        <f>ROW()</f>
        <v>2319</v>
      </c>
      <c r="C2319" s="6" t="s">
        <v>655</v>
      </c>
      <c r="D2319" s="39"/>
      <c r="E2319" s="39"/>
      <c r="F2319" s="31"/>
      <c r="G2319" s="39"/>
      <c r="H2319" s="39"/>
      <c r="I2319" s="39"/>
      <c r="J2319" s="39"/>
      <c r="K2319" s="39"/>
      <c r="L2319" s="39"/>
      <c r="M2319" s="39"/>
      <c r="N2319" s="39"/>
      <c r="O2319" s="39"/>
      <c r="P2319" s="39"/>
      <c r="Q2319" s="39"/>
      <c r="R2319" s="39"/>
      <c r="S2319" s="39"/>
      <c r="T2319" s="39"/>
      <c r="U2319" s="39"/>
      <c r="V2319" s="39"/>
      <c r="W2319" s="39"/>
      <c r="X2319" s="39"/>
      <c r="Y2319" s="39"/>
      <c r="Z2319" s="39"/>
      <c r="AA2319" s="39"/>
      <c r="AB2319" s="13">
        <f>-Inputs!AB1977</f>
        <v>0</v>
      </c>
      <c r="AC2319" s="13">
        <f>-Inputs!AC1977</f>
        <v>0</v>
      </c>
      <c r="AD2319" s="13">
        <f>-Inputs!AD1977</f>
        <v>0</v>
      </c>
      <c r="AE2319" s="13">
        <f>-Inputs!AE1977</f>
        <v>0</v>
      </c>
      <c r="AF2319" s="13">
        <f>-Inputs!AF1977</f>
        <v>0</v>
      </c>
      <c r="AG2319" s="13">
        <f>-Inputs!AG1977</f>
        <v>0</v>
      </c>
      <c r="AH2319" s="13">
        <f>-Inputs!AH1977</f>
        <v>0</v>
      </c>
      <c r="AI2319" s="13"/>
      <c r="AJ2319" s="13"/>
      <c r="AK2319" s="13"/>
      <c r="AL2319" s="13"/>
      <c r="AM2319" s="13"/>
    </row>
    <row r="2320" spans="1:39" outlineLevel="2">
      <c r="A2320" s="11">
        <f>ROW()</f>
        <v>2320</v>
      </c>
      <c r="C2320" s="6" t="s">
        <v>656</v>
      </c>
      <c r="D2320" s="39"/>
      <c r="E2320" s="39"/>
      <c r="F2320" s="31"/>
      <c r="G2320" s="39"/>
      <c r="H2320" s="39"/>
      <c r="I2320" s="39"/>
      <c r="J2320" s="39"/>
      <c r="K2320" s="39"/>
      <c r="L2320" s="39"/>
      <c r="M2320" s="39"/>
      <c r="N2320" s="39"/>
      <c r="O2320" s="39"/>
      <c r="P2320" s="39"/>
      <c r="Q2320" s="39"/>
      <c r="R2320" s="39"/>
      <c r="S2320" s="39"/>
      <c r="T2320" s="39"/>
      <c r="U2320" s="39"/>
      <c r="V2320" s="39"/>
      <c r="W2320" s="39"/>
      <c r="X2320" s="39"/>
      <c r="Y2320" s="39"/>
      <c r="Z2320" s="39"/>
      <c r="AA2320" s="39"/>
      <c r="AB2320" s="13"/>
      <c r="AC2320" s="13"/>
      <c r="AD2320" s="13"/>
      <c r="AE2320" s="13"/>
      <c r="AF2320" s="13"/>
      <c r="AG2320" s="13"/>
      <c r="AH2320" s="13"/>
      <c r="AI2320" s="13"/>
      <c r="AJ2320" s="13"/>
      <c r="AK2320" s="13"/>
      <c r="AL2320" s="13"/>
      <c r="AM2320" s="13"/>
    </row>
    <row r="2321" spans="1:39" outlineLevel="2">
      <c r="A2321" s="11">
        <f>ROW()</f>
        <v>2321</v>
      </c>
      <c r="C2321" s="6" t="s">
        <v>667</v>
      </c>
      <c r="D2321" s="39"/>
      <c r="E2321" s="39"/>
      <c r="F2321" s="31"/>
      <c r="G2321" s="39"/>
      <c r="H2321" s="39"/>
      <c r="I2321" s="39"/>
      <c r="J2321" s="39"/>
      <c r="K2321" s="39"/>
      <c r="L2321" s="39"/>
      <c r="M2321" s="39"/>
      <c r="N2321" s="39"/>
      <c r="O2321" s="39"/>
      <c r="P2321" s="39"/>
      <c r="Q2321" s="39"/>
      <c r="R2321" s="39"/>
      <c r="S2321" s="39"/>
      <c r="T2321" s="39"/>
      <c r="U2321" s="39"/>
      <c r="V2321" s="39"/>
      <c r="W2321" s="39"/>
      <c r="X2321" s="39"/>
      <c r="Y2321" s="39"/>
      <c r="Z2321" s="39"/>
      <c r="AA2321" s="39"/>
      <c r="AB2321" s="13"/>
      <c r="AC2321" s="13"/>
      <c r="AD2321" s="13"/>
      <c r="AE2321" s="13"/>
      <c r="AF2321" s="13"/>
      <c r="AG2321" s="13"/>
      <c r="AH2321" s="13"/>
      <c r="AI2321" s="13"/>
      <c r="AJ2321" s="13"/>
      <c r="AK2321" s="13"/>
      <c r="AL2321" s="13"/>
      <c r="AM2321" s="13"/>
    </row>
    <row r="2322" spans="1:39" outlineLevel="2">
      <c r="A2322" s="11">
        <f>ROW()</f>
        <v>2322</v>
      </c>
      <c r="C2322" s="6" t="s">
        <v>212</v>
      </c>
      <c r="D2322" s="39"/>
      <c r="E2322" s="39"/>
      <c r="F2322" s="31"/>
      <c r="G2322" s="39"/>
      <c r="H2322" s="39"/>
      <c r="I2322" s="39"/>
      <c r="J2322" s="39"/>
      <c r="K2322" s="39"/>
      <c r="L2322" s="39"/>
      <c r="M2322" s="39"/>
      <c r="N2322" s="39"/>
      <c r="O2322" s="39"/>
      <c r="P2322" s="39"/>
      <c r="Q2322" s="39"/>
      <c r="R2322" s="39"/>
      <c r="S2322" s="39"/>
      <c r="T2322" s="39"/>
      <c r="U2322" s="39"/>
      <c r="V2322" s="39"/>
      <c r="W2322" s="39"/>
      <c r="X2322" s="39"/>
      <c r="Y2322" s="39"/>
      <c r="Z2322" s="39"/>
      <c r="AA2322" s="39"/>
      <c r="AB2322" s="13">
        <f>-Inputs!AB1980</f>
        <v>0</v>
      </c>
      <c r="AC2322" s="13">
        <f>-Inputs!AC1980</f>
        <v>0</v>
      </c>
      <c r="AD2322" s="13">
        <f>-Inputs!AD1980</f>
        <v>0</v>
      </c>
      <c r="AE2322" s="13">
        <f>-Inputs!AE1980</f>
        <v>0</v>
      </c>
      <c r="AF2322" s="13">
        <f>-Inputs!AF1980</f>
        <v>0</v>
      </c>
      <c r="AG2322" s="13">
        <f>-Inputs!AG1980</f>
        <v>0</v>
      </c>
      <c r="AH2322" s="13">
        <f>-Inputs!AH1980</f>
        <v>0</v>
      </c>
      <c r="AI2322" s="13"/>
      <c r="AJ2322" s="13"/>
      <c r="AK2322" s="13"/>
      <c r="AL2322" s="13"/>
      <c r="AM2322" s="13"/>
    </row>
    <row r="2323" spans="1:39" outlineLevel="2">
      <c r="A2323" s="11">
        <f>ROW()</f>
        <v>2323</v>
      </c>
      <c r="C2323" s="30" t="s">
        <v>362</v>
      </c>
      <c r="D2323" s="90"/>
      <c r="E2323" s="90"/>
      <c r="F2323" s="90"/>
      <c r="G2323" s="90"/>
      <c r="H2323" s="90"/>
      <c r="I2323" s="90"/>
      <c r="J2323" s="90"/>
      <c r="K2323" s="90"/>
      <c r="L2323" s="90"/>
      <c r="M2323" s="90"/>
      <c r="N2323" s="90"/>
      <c r="O2323" s="90"/>
      <c r="P2323" s="90"/>
      <c r="Q2323" s="90"/>
      <c r="R2323" s="90"/>
      <c r="S2323" s="90"/>
      <c r="T2323" s="90"/>
      <c r="U2323" s="90"/>
      <c r="V2323" s="90"/>
      <c r="W2323" s="90"/>
      <c r="X2323" s="90"/>
      <c r="Y2323" s="90"/>
      <c r="Z2323" s="90"/>
      <c r="AA2323" s="90"/>
      <c r="AB2323" s="90"/>
      <c r="AC2323" s="180"/>
      <c r="AD2323" s="180"/>
      <c r="AE2323" s="180"/>
      <c r="AF2323" s="180"/>
      <c r="AG2323" s="180"/>
      <c r="AH2323" s="180"/>
      <c r="AI2323" s="13"/>
      <c r="AJ2323" s="13"/>
      <c r="AK2323" s="13"/>
      <c r="AL2323" s="13"/>
      <c r="AM2323" s="13"/>
    </row>
    <row r="2324" spans="1:39" outlineLevel="2">
      <c r="A2324" s="11">
        <f>ROW()</f>
        <v>2324</v>
      </c>
      <c r="C2324" s="6" t="s">
        <v>1</v>
      </c>
      <c r="D2324" s="39"/>
      <c r="E2324" s="39"/>
      <c r="F2324" s="39"/>
      <c r="G2324" s="39"/>
      <c r="H2324" s="39"/>
      <c r="I2324" s="39"/>
      <c r="J2324" s="39"/>
      <c r="K2324" s="39"/>
      <c r="L2324" s="39"/>
      <c r="M2324" s="39"/>
      <c r="N2324" s="39"/>
      <c r="O2324" s="39"/>
      <c r="P2324" s="39"/>
      <c r="Q2324" s="39"/>
      <c r="R2324" s="39"/>
      <c r="S2324" s="39"/>
      <c r="T2324" s="39"/>
      <c r="U2324" s="39"/>
      <c r="V2324" s="39"/>
      <c r="W2324" s="39"/>
      <c r="X2324" s="39"/>
      <c r="Y2324" s="39"/>
      <c r="Z2324" s="39"/>
      <c r="AA2324" s="39"/>
      <c r="AB2324" s="9">
        <f t="shared" ref="AB2324:AM2324" si="5454">SUM(AB2311:AB2323)</f>
        <v>0</v>
      </c>
      <c r="AC2324" s="9">
        <f t="shared" si="5454"/>
        <v>0</v>
      </c>
      <c r="AD2324" s="9">
        <f t="shared" si="5454"/>
        <v>0</v>
      </c>
      <c r="AE2324" s="9">
        <f t="shared" si="5454"/>
        <v>0</v>
      </c>
      <c r="AF2324" s="9">
        <f t="shared" si="5454"/>
        <v>0</v>
      </c>
      <c r="AG2324" s="9">
        <f t="shared" si="5454"/>
        <v>0</v>
      </c>
      <c r="AH2324" s="9">
        <f t="shared" ref="AH2324" si="5455">SUM(AH2311:AH2323)</f>
        <v>0</v>
      </c>
      <c r="AI2324" s="87">
        <f t="shared" si="5454"/>
        <v>0</v>
      </c>
      <c r="AJ2324" s="87">
        <f t="shared" si="5454"/>
        <v>0</v>
      </c>
      <c r="AK2324" s="87">
        <f t="shared" si="5454"/>
        <v>0</v>
      </c>
      <c r="AL2324" s="87">
        <f t="shared" si="5454"/>
        <v>0</v>
      </c>
      <c r="AM2324" s="87">
        <f t="shared" si="5454"/>
        <v>0</v>
      </c>
    </row>
    <row r="2325" spans="1:39" outlineLevel="2">
      <c r="A2325" s="11">
        <f>ROW()</f>
        <v>2325</v>
      </c>
      <c r="B2325" s="343" t="s">
        <v>6</v>
      </c>
      <c r="D2325" s="39"/>
      <c r="E2325" s="39"/>
      <c r="G2325" s="39"/>
      <c r="H2325" s="39"/>
      <c r="I2325" s="39"/>
      <c r="J2325" s="39"/>
      <c r="K2325" s="39"/>
      <c r="L2325" s="39"/>
      <c r="M2325" s="39"/>
      <c r="N2325" s="39"/>
      <c r="O2325" s="39"/>
      <c r="P2325" s="39"/>
      <c r="Q2325" s="39"/>
      <c r="R2325" s="39"/>
      <c r="S2325" s="39"/>
      <c r="T2325" s="39"/>
      <c r="U2325" s="39"/>
      <c r="V2325" s="39"/>
      <c r="W2325" s="39"/>
      <c r="X2325" s="39"/>
      <c r="Y2325" s="39"/>
      <c r="Z2325" s="39"/>
    </row>
    <row r="2326" spans="1:39" outlineLevel="2">
      <c r="A2326" s="11">
        <f>ROW()</f>
        <v>2326</v>
      </c>
      <c r="C2326" s="6" t="s">
        <v>2</v>
      </c>
      <c r="D2326" s="39"/>
      <c r="E2326" s="39"/>
      <c r="F2326" s="31"/>
      <c r="G2326" s="39"/>
      <c r="H2326" s="39"/>
      <c r="I2326" s="39"/>
      <c r="J2326" s="39"/>
      <c r="K2326" s="39"/>
      <c r="L2326" s="39"/>
      <c r="M2326" s="39"/>
      <c r="N2326" s="39"/>
      <c r="O2326" s="39"/>
      <c r="P2326" s="39"/>
      <c r="Q2326" s="39"/>
      <c r="R2326" s="39"/>
      <c r="S2326" s="39"/>
      <c r="T2326" s="39"/>
      <c r="U2326" s="39"/>
      <c r="V2326" s="39"/>
      <c r="W2326" s="39"/>
      <c r="X2326" s="39"/>
      <c r="Y2326" s="39"/>
      <c r="Z2326" s="39"/>
      <c r="AA2326" s="9"/>
      <c r="AB2326" s="9">
        <f t="shared" ref="AB2326:AG2326" si="5456">IF(AND(AB2266&lt;=0,AB2281+AB2296+AB2311&lt;0),-(AB2281+AB2296+AB2311),IF(AB2266&lt;=0,0,-MIN(((AB2281+AB2311)/AB2266)*((AB2281+AB2311)&gt;0),(AB2281+AB2311))))</f>
        <v>-4.2616681874999987E-3</v>
      </c>
      <c r="AC2326" s="9">
        <f t="shared" si="5456"/>
        <v>-4.2616681874999987E-3</v>
      </c>
      <c r="AD2326" s="9">
        <f t="shared" si="5456"/>
        <v>-4.2616681874999987E-3</v>
      </c>
      <c r="AE2326" s="9">
        <f t="shared" si="5456"/>
        <v>-4.2616681874999987E-3</v>
      </c>
      <c r="AF2326" s="9">
        <f t="shared" si="5456"/>
        <v>-4.2616681874999987E-3</v>
      </c>
      <c r="AG2326" s="9">
        <f t="shared" si="5456"/>
        <v>-4.2616681874999987E-3</v>
      </c>
      <c r="AH2326" s="9">
        <f t="shared" ref="AH2326" si="5457">IF(AND(AH2266&lt;=0,AH2281+AH2296+AH2311&lt;0),-(AH2281+AH2296+AH2311),IF(AH2266&lt;=0,0,-MIN(((AH2281+AH2311)/AH2266)*((AH2281+AH2311)&gt;0),(AH2281+AH2311))))</f>
        <v>-4.2616681874999987E-3</v>
      </c>
      <c r="AI2326" s="9">
        <f t="shared" ref="AI2326:AM2326" si="5458">IF(AND(AI2266&lt;=0,AI2281+AI2296+AI2311&lt;0),-(AI2281+AI2296+AI2311),IF(AI2266&lt;=0,0,-MIN(((AI2281+AI2311)/AI2266)*((AI2281+AI2311)&gt;0),(AI2281+AI2311))))</f>
        <v>-4.2616681874999987E-3</v>
      </c>
      <c r="AJ2326" s="9">
        <f t="shared" si="5458"/>
        <v>-4.2616681874999987E-3</v>
      </c>
      <c r="AK2326" s="9">
        <f t="shared" si="5458"/>
        <v>-4.2616681874999987E-3</v>
      </c>
      <c r="AL2326" s="9">
        <f t="shared" si="5458"/>
        <v>-4.2616681874999996E-3</v>
      </c>
      <c r="AM2326" s="9">
        <f t="shared" si="5458"/>
        <v>-4.2616681874999996E-3</v>
      </c>
    </row>
    <row r="2327" spans="1:39" outlineLevel="2">
      <c r="A2327" s="11">
        <f>ROW()</f>
        <v>2327</v>
      </c>
      <c r="C2327" s="6" t="s">
        <v>3</v>
      </c>
      <c r="D2327" s="39"/>
      <c r="E2327" s="39"/>
      <c r="F2327" s="31"/>
      <c r="G2327" s="39"/>
      <c r="H2327" s="39"/>
      <c r="I2327" s="39"/>
      <c r="J2327" s="39"/>
      <c r="K2327" s="39"/>
      <c r="L2327" s="39"/>
      <c r="M2327" s="39"/>
      <c r="N2327" s="39"/>
      <c r="O2327" s="39"/>
      <c r="P2327" s="39"/>
      <c r="Q2327" s="39"/>
      <c r="R2327" s="39"/>
      <c r="S2327" s="39"/>
      <c r="T2327" s="39"/>
      <c r="U2327" s="39"/>
      <c r="V2327" s="39"/>
      <c r="W2327" s="39"/>
      <c r="X2327" s="39"/>
      <c r="Y2327" s="39"/>
      <c r="Z2327" s="39"/>
      <c r="AA2327" s="9"/>
      <c r="AB2327" s="9">
        <f t="shared" ref="AB2327:AG2327" si="5459">IF(AND(AB2267&lt;=0,AB2282+AB2297+AB2312&lt;0),-(AB2282+AB2297+AB2312),IF(AB2267&lt;=0,0,-MIN(((AB2282+AB2312)/AB2267)*((AB2282+AB2312)&gt;0),(AB2282+AB2312))))</f>
        <v>-0.14233594893749996</v>
      </c>
      <c r="AC2327" s="9">
        <f t="shared" si="5459"/>
        <v>-0.14233594893749998</v>
      </c>
      <c r="AD2327" s="9">
        <f t="shared" si="5459"/>
        <v>-0.14233594893749998</v>
      </c>
      <c r="AE2327" s="9">
        <f t="shared" si="5459"/>
        <v>-0.14233594893750001</v>
      </c>
      <c r="AF2327" s="9">
        <f t="shared" si="5459"/>
        <v>-0.14233594893750001</v>
      </c>
      <c r="AG2327" s="9">
        <f t="shared" si="5459"/>
        <v>-0.14233594893749998</v>
      </c>
      <c r="AH2327" s="9">
        <f t="shared" ref="AH2327" si="5460">IF(AND(AH2267&lt;=0,AH2282+AH2297+AH2312&lt;0),-(AH2282+AH2297+AH2312),IF(AH2267&lt;=0,0,-MIN(((AH2282+AH2312)/AH2267)*((AH2282+AH2312)&gt;0),(AH2282+AH2312))))</f>
        <v>-0.14233594893749998</v>
      </c>
      <c r="AI2327" s="9">
        <f t="shared" ref="AI2327:AM2327" si="5461">IF(AND(AI2267&lt;=0,AI2282+AI2297+AI2312&lt;0),-(AI2282+AI2297+AI2312),IF(AI2267&lt;=0,0,-MIN(((AI2282+AI2312)/AI2267)*((AI2282+AI2312)&gt;0),(AI2282+AI2312))))</f>
        <v>-0.14233594893749998</v>
      </c>
      <c r="AJ2327" s="9">
        <f t="shared" si="5461"/>
        <v>-0.14233594893749998</v>
      </c>
      <c r="AK2327" s="9">
        <f t="shared" si="5461"/>
        <v>-0.14233594893749998</v>
      </c>
      <c r="AL2327" s="9">
        <f t="shared" si="5461"/>
        <v>-0.14233594893749998</v>
      </c>
      <c r="AM2327" s="9">
        <f t="shared" si="5461"/>
        <v>-0.14233594893749998</v>
      </c>
    </row>
    <row r="2328" spans="1:39" outlineLevel="2">
      <c r="A2328" s="11">
        <f>ROW()</f>
        <v>2328</v>
      </c>
      <c r="C2328" s="6" t="s">
        <v>4</v>
      </c>
      <c r="D2328" s="39"/>
      <c r="E2328" s="39"/>
      <c r="F2328" s="31"/>
      <c r="G2328" s="39"/>
      <c r="H2328" s="39"/>
      <c r="I2328" s="39"/>
      <c r="J2328" s="39"/>
      <c r="K2328" s="39"/>
      <c r="L2328" s="39"/>
      <c r="M2328" s="39"/>
      <c r="N2328" s="39"/>
      <c r="O2328" s="39"/>
      <c r="P2328" s="39"/>
      <c r="Q2328" s="39"/>
      <c r="R2328" s="39"/>
      <c r="S2328" s="39"/>
      <c r="T2328" s="39"/>
      <c r="U2328" s="39"/>
      <c r="V2328" s="39"/>
      <c r="W2328" s="39"/>
      <c r="X2328" s="39"/>
      <c r="Y2328" s="39"/>
      <c r="Z2328" s="39"/>
      <c r="AA2328" s="9"/>
      <c r="AB2328" s="9">
        <f t="shared" ref="AB2328:AG2328" si="5462">IF(AND(AB2268&lt;=0,AB2283+AB2298+AB2313&lt;0),-(AB2283+AB2298+AB2313),IF(AB2268&lt;=0,0,-MIN(((AB2283+AB2313)/AB2268)*((AB2283+AB2313)&gt;0),(AB2283+AB2313))))</f>
        <v>-0.45322875269999979</v>
      </c>
      <c r="AC2328" s="9">
        <f t="shared" si="5462"/>
        <v>-0.45322875269999985</v>
      </c>
      <c r="AD2328" s="9">
        <f t="shared" si="5462"/>
        <v>-0.45322875269999979</v>
      </c>
      <c r="AE2328" s="9">
        <f t="shared" si="5462"/>
        <v>-0.45322875269999985</v>
      </c>
      <c r="AF2328" s="9">
        <f t="shared" si="5462"/>
        <v>-0.4532287526999999</v>
      </c>
      <c r="AG2328" s="9">
        <f t="shared" si="5462"/>
        <v>-0.45322875269999985</v>
      </c>
      <c r="AH2328" s="9">
        <f t="shared" ref="AH2328" si="5463">IF(AND(AH2268&lt;=0,AH2283+AH2298+AH2313&lt;0),-(AH2283+AH2298+AH2313),IF(AH2268&lt;=0,0,-MIN(((AH2283+AH2313)/AH2268)*((AH2283+AH2313)&gt;0),(AH2283+AH2313))))</f>
        <v>-0.45322875269999979</v>
      </c>
      <c r="AI2328" s="9">
        <f t="shared" ref="AI2328:AM2328" si="5464">IF(AND(AI2268&lt;=0,AI2283+AI2298+AI2313&lt;0),-(AI2283+AI2298+AI2313),IF(AI2268&lt;=0,0,-MIN(((AI2283+AI2313)/AI2268)*((AI2283+AI2313)&gt;0),(AI2283+AI2313))))</f>
        <v>-0.45322875269999979</v>
      </c>
      <c r="AJ2328" s="9">
        <f t="shared" si="5464"/>
        <v>-0.45322875269999979</v>
      </c>
      <c r="AK2328" s="9">
        <f t="shared" si="5464"/>
        <v>-0.45322875269999979</v>
      </c>
      <c r="AL2328" s="9">
        <f t="shared" si="5464"/>
        <v>-0.45322875269999974</v>
      </c>
      <c r="AM2328" s="9">
        <f t="shared" si="5464"/>
        <v>-0.45322875269999974</v>
      </c>
    </row>
    <row r="2329" spans="1:39" outlineLevel="2">
      <c r="A2329" s="11">
        <f>ROW()</f>
        <v>2329</v>
      </c>
      <c r="C2329" s="6" t="s">
        <v>5</v>
      </c>
      <c r="D2329" s="39"/>
      <c r="E2329" s="39"/>
      <c r="F2329" s="31"/>
      <c r="G2329" s="39"/>
      <c r="H2329" s="39"/>
      <c r="I2329" s="39"/>
      <c r="J2329" s="39"/>
      <c r="K2329" s="39"/>
      <c r="L2329" s="39"/>
      <c r="M2329" s="39"/>
      <c r="N2329" s="39"/>
      <c r="O2329" s="39"/>
      <c r="P2329" s="39"/>
      <c r="Q2329" s="39"/>
      <c r="R2329" s="39"/>
      <c r="S2329" s="39"/>
      <c r="T2329" s="39"/>
      <c r="U2329" s="39"/>
      <c r="V2329" s="39"/>
      <c r="W2329" s="39"/>
      <c r="X2329" s="39"/>
      <c r="Y2329" s="39"/>
      <c r="Z2329" s="39"/>
      <c r="AA2329" s="9"/>
      <c r="AB2329" s="9">
        <f t="shared" ref="AB2329:AG2329" si="5465">IF(AND(AB2269&lt;=0,AB2284+AB2299+AB2314&lt;0),-(AB2284+AB2299+AB2314),IF(AB2269&lt;=0,0,-MIN(((AB2284+AB2314)/AB2269)*((AB2284+AB2314)&gt;0),(AB2284+AB2314))))</f>
        <v>-8.7255728212499967E-2</v>
      </c>
      <c r="AC2329" s="9">
        <f t="shared" si="5465"/>
        <v>-8.7255728212499981E-2</v>
      </c>
      <c r="AD2329" s="9">
        <f t="shared" si="5465"/>
        <v>-8.7255728212499981E-2</v>
      </c>
      <c r="AE2329" s="9">
        <f t="shared" si="5465"/>
        <v>-8.7255728212499981E-2</v>
      </c>
      <c r="AF2329" s="9">
        <f t="shared" si="5465"/>
        <v>-8.7255728212499981E-2</v>
      </c>
      <c r="AG2329" s="9">
        <f t="shared" si="5465"/>
        <v>-8.7255728212499981E-2</v>
      </c>
      <c r="AH2329" s="9">
        <f t="shared" ref="AH2329" si="5466">IF(AND(AH2269&lt;=0,AH2284+AH2299+AH2314&lt;0),-(AH2284+AH2299+AH2314),IF(AH2269&lt;=0,0,-MIN(((AH2284+AH2314)/AH2269)*((AH2284+AH2314)&gt;0),(AH2284+AH2314))))</f>
        <v>-8.7255728212499981E-2</v>
      </c>
      <c r="AI2329" s="9">
        <f t="shared" ref="AI2329:AM2329" si="5467">IF(AND(AI2269&lt;=0,AI2284+AI2299+AI2314&lt;0),-(AI2284+AI2299+AI2314),IF(AI2269&lt;=0,0,-MIN(((AI2284+AI2314)/AI2269)*((AI2284+AI2314)&gt;0),(AI2284+AI2314))))</f>
        <v>-8.7255728212499994E-2</v>
      </c>
      <c r="AJ2329" s="9">
        <f t="shared" si="5467"/>
        <v>-8.7255728212499994E-2</v>
      </c>
      <c r="AK2329" s="9">
        <f t="shared" si="5467"/>
        <v>-8.7255728212499994E-2</v>
      </c>
      <c r="AL2329" s="9">
        <f t="shared" si="5467"/>
        <v>-8.7255728212500008E-2</v>
      </c>
      <c r="AM2329" s="9">
        <f t="shared" si="5467"/>
        <v>-8.7255728212499994E-2</v>
      </c>
    </row>
    <row r="2330" spans="1:39" outlineLevel="2">
      <c r="A2330" s="11">
        <f>ROW()</f>
        <v>2330</v>
      </c>
      <c r="C2330" s="6" t="s">
        <v>473</v>
      </c>
      <c r="D2330" s="39"/>
      <c r="E2330" s="39"/>
      <c r="F2330" s="31"/>
      <c r="G2330" s="39"/>
      <c r="H2330" s="39"/>
      <c r="I2330" s="39"/>
      <c r="J2330" s="39"/>
      <c r="K2330" s="39"/>
      <c r="L2330" s="39"/>
      <c r="M2330" s="39"/>
      <c r="N2330" s="39"/>
      <c r="O2330" s="39"/>
      <c r="P2330" s="39"/>
      <c r="Q2330" s="39"/>
      <c r="R2330" s="39"/>
      <c r="S2330" s="39"/>
      <c r="T2330" s="39"/>
      <c r="U2330" s="39"/>
      <c r="V2330" s="39"/>
      <c r="W2330" s="39"/>
      <c r="X2330" s="39"/>
      <c r="Y2330" s="39"/>
      <c r="Z2330" s="39"/>
      <c r="AA2330" s="9"/>
      <c r="AB2330" s="9">
        <f t="shared" ref="AB2330:AG2330" si="5468">IF(AND(AB2270&lt;=0,AB2285+AB2300+AB2315&lt;0),-(AB2285+AB2300+AB2315),IF(AB2270&lt;=0,0,-MIN(((AB2285+AB2315)/AB2270)*((AB2285+AB2315)&gt;0),(AB2285+AB2315))))</f>
        <v>-0.14831727041249992</v>
      </c>
      <c r="AC2330" s="9">
        <f t="shared" si="5468"/>
        <v>-0.14831727041249992</v>
      </c>
      <c r="AD2330" s="9">
        <f t="shared" si="5468"/>
        <v>-0.88990362247499954</v>
      </c>
      <c r="AE2330" s="9">
        <f t="shared" si="5468"/>
        <v>-0.88990362247499966</v>
      </c>
      <c r="AF2330" s="9">
        <f t="shared" si="5468"/>
        <v>-0.88990362247499966</v>
      </c>
      <c r="AG2330" s="9">
        <f t="shared" si="5468"/>
        <v>0</v>
      </c>
      <c r="AH2330" s="9">
        <f t="shared" ref="AH2330" si="5469">IF(AND(AH2270&lt;=0,AH2285+AH2300+AH2315&lt;0),-(AH2285+AH2300+AH2315),IF(AH2270&lt;=0,0,-MIN(((AH2285+AH2315)/AH2270)*((AH2285+AH2315)&gt;0),(AH2285+AH2315))))</f>
        <v>0</v>
      </c>
      <c r="AI2330" s="9">
        <f t="shared" ref="AI2330:AM2330" si="5470">IF(AND(AI2270&lt;=0,AI2285+AI2300+AI2315&lt;0),-(AI2285+AI2300+AI2315),IF(AI2270&lt;=0,0,-MIN(((AI2285+AI2315)/AI2270)*((AI2285+AI2315)&gt;0),(AI2285+AI2315))))</f>
        <v>0</v>
      </c>
      <c r="AJ2330" s="9">
        <f t="shared" si="5470"/>
        <v>0</v>
      </c>
      <c r="AK2330" s="9">
        <f t="shared" si="5470"/>
        <v>0</v>
      </c>
      <c r="AL2330" s="9">
        <f t="shared" si="5470"/>
        <v>0</v>
      </c>
      <c r="AM2330" s="9">
        <f t="shared" si="5470"/>
        <v>0</v>
      </c>
    </row>
    <row r="2331" spans="1:39" outlineLevel="2">
      <c r="A2331" s="11">
        <f>ROW()</f>
        <v>2331</v>
      </c>
      <c r="C2331" s="6" t="s">
        <v>474</v>
      </c>
      <c r="D2331" s="39"/>
      <c r="E2331" s="39"/>
      <c r="F2331" s="31"/>
      <c r="G2331" s="39"/>
      <c r="H2331" s="39"/>
      <c r="I2331" s="39"/>
      <c r="J2331" s="39"/>
      <c r="K2331" s="39"/>
      <c r="L2331" s="39"/>
      <c r="M2331" s="39"/>
      <c r="N2331" s="39"/>
      <c r="O2331" s="39"/>
      <c r="P2331" s="39"/>
      <c r="Q2331" s="39"/>
      <c r="R2331" s="39"/>
      <c r="S2331" s="39"/>
      <c r="T2331" s="39"/>
      <c r="U2331" s="39"/>
      <c r="V2331" s="39"/>
      <c r="W2331" s="39"/>
      <c r="X2331" s="39"/>
      <c r="Y2331" s="39"/>
      <c r="Z2331" s="39"/>
      <c r="AA2331" s="9"/>
      <c r="AB2331" s="9">
        <f t="shared" ref="AB2331:AG2331" si="5471">IF(AND(AB2271&lt;=0,AB2286+AB2301+AB2316&lt;0),-(AB2286+AB2301+AB2316),IF(AB2271&lt;=0,0,-MIN(((AB2286+AB2316)/AB2271)*((AB2286+AB2316)&gt;0),(AB2286+AB2316))))</f>
        <v>-0.24220395326249991</v>
      </c>
      <c r="AC2331" s="9">
        <f t="shared" si="5471"/>
        <v>-0.24220395326249991</v>
      </c>
      <c r="AD2331" s="9">
        <f t="shared" si="5471"/>
        <v>-0.33535931990192291</v>
      </c>
      <c r="AE2331" s="9">
        <f t="shared" si="5471"/>
        <v>-0.33535931990192291</v>
      </c>
      <c r="AF2331" s="9">
        <f t="shared" si="5471"/>
        <v>-0.33535931990192291</v>
      </c>
      <c r="AG2331" s="9">
        <f t="shared" si="5471"/>
        <v>-0.33535931990192286</v>
      </c>
      <c r="AH2331" s="9">
        <f t="shared" ref="AH2331" si="5472">IF(AND(AH2271&lt;=0,AH2286+AH2301+AH2316&lt;0),-(AH2286+AH2301+AH2316),IF(AH2271&lt;=0,0,-MIN(((AH2286+AH2316)/AH2271)*((AH2286+AH2316)&gt;0),(AH2286+AH2316))))</f>
        <v>-0.33535931990192291</v>
      </c>
      <c r="AI2331" s="9">
        <f t="shared" ref="AI2331:AM2331" si="5473">IF(AND(AI2271&lt;=0,AI2286+AI2301+AI2316&lt;0),-(AI2286+AI2301+AI2316),IF(AI2271&lt;=0,0,-MIN(((AI2286+AI2316)/AI2271)*((AI2286+AI2316)&gt;0),(AI2286+AI2316))))</f>
        <v>-0.33535931990192291</v>
      </c>
      <c r="AJ2331" s="9">
        <f t="shared" si="5473"/>
        <v>-0.33535931990192286</v>
      </c>
      <c r="AK2331" s="9">
        <f t="shared" si="5473"/>
        <v>-0.33535931990192291</v>
      </c>
      <c r="AL2331" s="9">
        <f t="shared" si="5473"/>
        <v>-0.33535931990192291</v>
      </c>
      <c r="AM2331" s="9">
        <f t="shared" si="5473"/>
        <v>-0.33535931990192291</v>
      </c>
    </row>
    <row r="2332" spans="1:39" outlineLevel="2">
      <c r="A2332" s="11">
        <f>ROW()</f>
        <v>2332</v>
      </c>
      <c r="C2332" s="6" t="s">
        <v>477</v>
      </c>
      <c r="D2332" s="39"/>
      <c r="E2332" s="39"/>
      <c r="F2332" s="31"/>
      <c r="G2332" s="39"/>
      <c r="H2332" s="39"/>
      <c r="I2332" s="39"/>
      <c r="J2332" s="39"/>
      <c r="K2332" s="39"/>
      <c r="L2332" s="39"/>
      <c r="M2332" s="39"/>
      <c r="N2332" s="39"/>
      <c r="O2332" s="39"/>
      <c r="P2332" s="39"/>
      <c r="Q2332" s="39"/>
      <c r="R2332" s="39"/>
      <c r="S2332" s="39"/>
      <c r="T2332" s="39"/>
      <c r="U2332" s="39"/>
      <c r="V2332" s="39"/>
      <c r="W2332" s="39"/>
      <c r="X2332" s="39"/>
      <c r="Y2332" s="39"/>
      <c r="Z2332" s="39"/>
      <c r="AA2332" s="9"/>
      <c r="AB2332" s="9">
        <f t="shared" ref="AB2332:AG2333" si="5474">IF(AND(AB2272&lt;=0,AB2287+AB2302+AB2317&lt;0),-(AB2287+AB2302+AB2317),IF(AB2272&lt;=0,0,-MIN(((AB2287+AB2317)/AB2272)*((AB2287+AB2317)&gt;0),(AB2287+AB2317))))</f>
        <v>-0.14392256934374997</v>
      </c>
      <c r="AC2332" s="9">
        <f t="shared" si="5474"/>
        <v>-0.14392256934375</v>
      </c>
      <c r="AD2332" s="9">
        <f t="shared" si="5474"/>
        <v>-0.32382578102343751</v>
      </c>
      <c r="AE2332" s="9">
        <f t="shared" si="5474"/>
        <v>-0.32382578102343756</v>
      </c>
      <c r="AF2332" s="9">
        <f t="shared" si="5474"/>
        <v>-0.32382578102343756</v>
      </c>
      <c r="AG2332" s="9">
        <f t="shared" si="5474"/>
        <v>-0.32382578102343756</v>
      </c>
      <c r="AH2332" s="9">
        <f t="shared" ref="AH2332" si="5475">IF(AND(AH2272&lt;=0,AH2287+AH2302+AH2317&lt;0),-(AH2287+AH2302+AH2317),IF(AH2272&lt;=0,0,-MIN(((AH2287+AH2317)/AH2272)*((AH2287+AH2317)&gt;0),(AH2287+AH2317))))</f>
        <v>-0.32382578102343756</v>
      </c>
      <c r="AI2332" s="9">
        <f t="shared" ref="AI2332:AM2332" si="5476">IF(AND(AI2272&lt;=0,AI2287+AI2302+AI2317&lt;0),-(AI2287+AI2302+AI2317),IF(AI2272&lt;=0,0,-MIN(((AI2287+AI2317)/AI2272)*((AI2287+AI2317)&gt;0),(AI2287+AI2317))))</f>
        <v>-0.32382578102343756</v>
      </c>
      <c r="AJ2332" s="9">
        <f t="shared" si="5476"/>
        <v>-0.32382578102343762</v>
      </c>
      <c r="AK2332" s="9">
        <f t="shared" si="5476"/>
        <v>-0.32382578102343762</v>
      </c>
      <c r="AL2332" s="9">
        <f t="shared" si="5476"/>
        <v>0</v>
      </c>
      <c r="AM2332" s="9">
        <f t="shared" si="5476"/>
        <v>0</v>
      </c>
    </row>
    <row r="2333" spans="1:39" outlineLevel="2">
      <c r="A2333" s="11">
        <f>ROW()</f>
        <v>2333</v>
      </c>
      <c r="C2333" s="6" t="s">
        <v>511</v>
      </c>
      <c r="D2333" s="39"/>
      <c r="E2333" s="39"/>
      <c r="F2333" s="31"/>
      <c r="G2333" s="39"/>
      <c r="H2333" s="39"/>
      <c r="I2333" s="39"/>
      <c r="J2333" s="39"/>
      <c r="K2333" s="39"/>
      <c r="L2333" s="39"/>
      <c r="M2333" s="39"/>
      <c r="N2333" s="39"/>
      <c r="O2333" s="39"/>
      <c r="P2333" s="39"/>
      <c r="Q2333" s="39"/>
      <c r="R2333" s="39"/>
      <c r="S2333" s="39"/>
      <c r="T2333" s="39"/>
      <c r="U2333" s="39"/>
      <c r="V2333" s="39"/>
      <c r="W2333" s="39"/>
      <c r="X2333" s="39"/>
      <c r="Y2333" s="39"/>
      <c r="Z2333" s="39"/>
      <c r="AA2333" s="9"/>
      <c r="AB2333" s="9">
        <f t="shared" si="5474"/>
        <v>0</v>
      </c>
      <c r="AC2333" s="9">
        <f t="shared" si="5474"/>
        <v>0</v>
      </c>
      <c r="AD2333" s="9">
        <f t="shared" si="5474"/>
        <v>0</v>
      </c>
      <c r="AE2333" s="9">
        <f t="shared" si="5474"/>
        <v>0</v>
      </c>
      <c r="AF2333" s="9">
        <f t="shared" si="5474"/>
        <v>0</v>
      </c>
      <c r="AG2333" s="9">
        <f t="shared" si="5474"/>
        <v>0</v>
      </c>
      <c r="AH2333" s="9">
        <f t="shared" ref="AH2333" si="5477">IF(AND(AH2273&lt;=0,AH2288+AH2303+AH2318&lt;0),-(AH2288+AH2303+AH2318),IF(AH2273&lt;=0,0,-MIN(((AH2288+AH2318)/AH2273)*((AH2288+AH2318)&gt;0),(AH2288+AH2318))))</f>
        <v>0</v>
      </c>
      <c r="AI2333" s="9">
        <f t="shared" ref="AI2333:AM2333" si="5478">IF(AND(AI2273&lt;=0,AI2288+AI2303+AI2318&lt;0),-(AI2288+AI2303+AI2318),IF(AI2273&lt;=0,0,-MIN(((AI2288+AI2318)/AI2273)*((AI2288+AI2318)&gt;0),(AI2288+AI2318))))</f>
        <v>0</v>
      </c>
      <c r="AJ2333" s="9">
        <f t="shared" si="5478"/>
        <v>0</v>
      </c>
      <c r="AK2333" s="9">
        <f t="shared" si="5478"/>
        <v>0</v>
      </c>
      <c r="AL2333" s="9">
        <f t="shared" si="5478"/>
        <v>0</v>
      </c>
      <c r="AM2333" s="9">
        <f t="shared" si="5478"/>
        <v>0</v>
      </c>
    </row>
    <row r="2334" spans="1:39" outlineLevel="2">
      <c r="A2334" s="11">
        <f>ROW()</f>
        <v>2334</v>
      </c>
      <c r="C2334" s="6" t="s">
        <v>655</v>
      </c>
      <c r="D2334" s="39"/>
      <c r="E2334" s="39"/>
      <c r="F2334" s="31"/>
      <c r="G2334" s="39"/>
      <c r="H2334" s="39"/>
      <c r="I2334" s="39"/>
      <c r="J2334" s="39"/>
      <c r="K2334" s="39"/>
      <c r="L2334" s="39"/>
      <c r="M2334" s="39"/>
      <c r="N2334" s="39"/>
      <c r="O2334" s="39"/>
      <c r="P2334" s="39"/>
      <c r="Q2334" s="39"/>
      <c r="R2334" s="39"/>
      <c r="S2334" s="39"/>
      <c r="T2334" s="39"/>
      <c r="U2334" s="39"/>
      <c r="V2334" s="39"/>
      <c r="W2334" s="39"/>
      <c r="X2334" s="39"/>
      <c r="Y2334" s="39"/>
      <c r="Z2334" s="39"/>
      <c r="AA2334" s="9"/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9">
        <v>0</v>
      </c>
      <c r="AH2334" s="9">
        <v>0</v>
      </c>
      <c r="AI2334" s="9">
        <v>0</v>
      </c>
      <c r="AJ2334" s="9">
        <v>0</v>
      </c>
      <c r="AK2334" s="9">
        <v>0</v>
      </c>
      <c r="AL2334" s="9">
        <v>0</v>
      </c>
      <c r="AM2334" s="9">
        <v>0</v>
      </c>
    </row>
    <row r="2335" spans="1:39" outlineLevel="2">
      <c r="A2335" s="11">
        <f>ROW()</f>
        <v>2335</v>
      </c>
      <c r="C2335" s="6" t="s">
        <v>656</v>
      </c>
      <c r="D2335" s="39"/>
      <c r="E2335" s="39"/>
      <c r="F2335" s="31"/>
      <c r="G2335" s="39"/>
      <c r="H2335" s="39"/>
      <c r="I2335" s="39"/>
      <c r="J2335" s="39"/>
      <c r="K2335" s="39"/>
      <c r="L2335" s="39"/>
      <c r="M2335" s="39"/>
      <c r="N2335" s="39"/>
      <c r="O2335" s="39"/>
      <c r="P2335" s="39"/>
      <c r="Q2335" s="39"/>
      <c r="R2335" s="39"/>
      <c r="S2335" s="39"/>
      <c r="T2335" s="39"/>
      <c r="U2335" s="39"/>
      <c r="V2335" s="39"/>
      <c r="W2335" s="39"/>
      <c r="X2335" s="39"/>
      <c r="Y2335" s="39"/>
      <c r="Z2335" s="3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</row>
    <row r="2336" spans="1:39" outlineLevel="2">
      <c r="A2336" s="11">
        <f>ROW()</f>
        <v>2336</v>
      </c>
      <c r="C2336" s="6" t="s">
        <v>667</v>
      </c>
      <c r="D2336" s="39"/>
      <c r="E2336" s="39"/>
      <c r="F2336" s="31"/>
      <c r="G2336" s="39"/>
      <c r="H2336" s="39"/>
      <c r="I2336" s="39"/>
      <c r="J2336" s="39"/>
      <c r="K2336" s="39"/>
      <c r="L2336" s="39"/>
      <c r="M2336" s="39"/>
      <c r="N2336" s="39"/>
      <c r="O2336" s="39"/>
      <c r="P2336" s="39"/>
      <c r="Q2336" s="39"/>
      <c r="R2336" s="39"/>
      <c r="S2336" s="39"/>
      <c r="T2336" s="39"/>
      <c r="U2336" s="39"/>
      <c r="V2336" s="39"/>
      <c r="W2336" s="39"/>
      <c r="X2336" s="39"/>
      <c r="Y2336" s="39"/>
      <c r="Z2336" s="3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</row>
    <row r="2337" spans="1:39" outlineLevel="2">
      <c r="A2337" s="11">
        <f>ROW()</f>
        <v>2337</v>
      </c>
      <c r="C2337" s="6" t="s">
        <v>212</v>
      </c>
      <c r="D2337" s="39"/>
      <c r="E2337" s="39"/>
      <c r="F2337" s="31"/>
      <c r="G2337" s="39"/>
      <c r="H2337" s="39"/>
      <c r="I2337" s="39"/>
      <c r="J2337" s="39"/>
      <c r="K2337" s="39"/>
      <c r="L2337" s="39"/>
      <c r="M2337" s="39"/>
      <c r="N2337" s="39"/>
      <c r="O2337" s="39"/>
      <c r="P2337" s="39"/>
      <c r="Q2337" s="39"/>
      <c r="R2337" s="39"/>
      <c r="S2337" s="39"/>
      <c r="T2337" s="39"/>
      <c r="U2337" s="39"/>
      <c r="V2337" s="39"/>
      <c r="W2337" s="39"/>
      <c r="X2337" s="39"/>
      <c r="Y2337" s="39"/>
      <c r="Z2337" s="39"/>
      <c r="AA2337" s="9"/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9">
        <v>0</v>
      </c>
      <c r="AH2337" s="9">
        <v>0</v>
      </c>
      <c r="AI2337" s="9">
        <v>0</v>
      </c>
      <c r="AJ2337" s="9">
        <v>0</v>
      </c>
      <c r="AK2337" s="9">
        <v>0</v>
      </c>
      <c r="AL2337" s="9">
        <v>0</v>
      </c>
      <c r="AM2337" s="9">
        <v>0</v>
      </c>
    </row>
    <row r="2338" spans="1:39" outlineLevel="2">
      <c r="A2338" s="11">
        <f>ROW()</f>
        <v>2338</v>
      </c>
      <c r="C2338" s="30" t="s">
        <v>362</v>
      </c>
      <c r="D2338" s="90"/>
      <c r="E2338" s="90"/>
      <c r="F2338" s="90"/>
      <c r="G2338" s="90"/>
      <c r="H2338" s="90"/>
      <c r="I2338" s="90"/>
      <c r="J2338" s="90"/>
      <c r="K2338" s="90"/>
      <c r="L2338" s="90"/>
      <c r="M2338" s="90"/>
      <c r="N2338" s="90"/>
      <c r="O2338" s="90"/>
      <c r="P2338" s="90"/>
      <c r="Q2338" s="90"/>
      <c r="R2338" s="90"/>
      <c r="S2338" s="90"/>
      <c r="T2338" s="90"/>
      <c r="U2338" s="90"/>
      <c r="V2338" s="90"/>
      <c r="W2338" s="90"/>
      <c r="X2338" s="90"/>
      <c r="Y2338" s="90"/>
      <c r="Z2338" s="90"/>
      <c r="AA2338" s="15"/>
      <c r="AB2338" s="14">
        <f t="shared" ref="AB2338:AG2338" si="5479">IF(AND(AB2278&lt;=0,AB2293+AB2308+AB2323&lt;0),-(AB2293+AB2308+AB2323),IF(AB2278&lt;=0,0,-MIN(((AB2293+AB2323)/AB2278)*((AB2293+AB2323)&gt;0),(AB2293+AB2323))))</f>
        <v>0</v>
      </c>
      <c r="AC2338" s="14">
        <f t="shared" si="5479"/>
        <v>0</v>
      </c>
      <c r="AD2338" s="14">
        <f t="shared" si="5479"/>
        <v>0</v>
      </c>
      <c r="AE2338" s="14">
        <f t="shared" si="5479"/>
        <v>0</v>
      </c>
      <c r="AF2338" s="14">
        <f t="shared" si="5479"/>
        <v>0</v>
      </c>
      <c r="AG2338" s="14">
        <f t="shared" si="5479"/>
        <v>0</v>
      </c>
      <c r="AH2338" s="14">
        <f t="shared" ref="AH2338" si="5480">IF(AND(AH2278&lt;=0,AH2293+AH2308+AH2323&lt;0),-(AH2293+AH2308+AH2323),IF(AH2278&lt;=0,0,-MIN(((AH2293+AH2323)/AH2278)*((AH2293+AH2323)&gt;0),(AH2293+AH2323))))</f>
        <v>0</v>
      </c>
      <c r="AI2338" s="14">
        <f t="shared" ref="AI2338:AM2338" si="5481">IF(AND(AI2278&lt;=0,AI2293+AI2308+AI2323&lt;0),-(AI2293+AI2308+AI2323),IF(AI2278&lt;=0,0,-MIN(((AI2293+AI2323)/AI2278)*((AI2293+AI2323)&gt;0),(AI2293+AI2323))))</f>
        <v>0</v>
      </c>
      <c r="AJ2338" s="14">
        <f t="shared" si="5481"/>
        <v>0</v>
      </c>
      <c r="AK2338" s="14">
        <f t="shared" si="5481"/>
        <v>0</v>
      </c>
      <c r="AL2338" s="14">
        <f t="shared" si="5481"/>
        <v>0</v>
      </c>
      <c r="AM2338" s="14">
        <f t="shared" si="5481"/>
        <v>0</v>
      </c>
    </row>
    <row r="2339" spans="1:39" outlineLevel="2">
      <c r="A2339" s="11">
        <f>ROW()</f>
        <v>2339</v>
      </c>
      <c r="C2339" s="6" t="s">
        <v>1</v>
      </c>
      <c r="D2339" s="39"/>
      <c r="E2339" s="39"/>
      <c r="F2339" s="39"/>
      <c r="G2339" s="39"/>
      <c r="H2339" s="39"/>
      <c r="I2339" s="39"/>
      <c r="J2339" s="39"/>
      <c r="K2339" s="39"/>
      <c r="L2339" s="39"/>
      <c r="M2339" s="39"/>
      <c r="N2339" s="39"/>
      <c r="O2339" s="39"/>
      <c r="P2339" s="39"/>
      <c r="Q2339" s="39"/>
      <c r="R2339" s="39"/>
      <c r="S2339" s="39"/>
      <c r="T2339" s="39"/>
      <c r="U2339" s="39"/>
      <c r="V2339" s="39"/>
      <c r="W2339" s="39"/>
      <c r="X2339" s="39"/>
      <c r="Y2339" s="39"/>
      <c r="Z2339" s="39"/>
      <c r="AA2339" s="9"/>
      <c r="AB2339" s="9">
        <f t="shared" ref="AB2339" si="5482">SUM(AB2326:AB2338)</f>
        <v>-1.2215258910562496</v>
      </c>
      <c r="AC2339" s="9">
        <f t="shared" ref="AC2339:AG2339" si="5483">SUM(AC2326:AC2338)</f>
        <v>-1.2215258910562496</v>
      </c>
      <c r="AD2339" s="9">
        <f t="shared" si="5483"/>
        <v>-2.2361708214378595</v>
      </c>
      <c r="AE2339" s="9">
        <f t="shared" si="5483"/>
        <v>-2.2361708214378599</v>
      </c>
      <c r="AF2339" s="9">
        <f t="shared" si="5483"/>
        <v>-2.2361708214378599</v>
      </c>
      <c r="AG2339" s="9">
        <f t="shared" si="5483"/>
        <v>-1.3462671989628601</v>
      </c>
      <c r="AH2339" s="9">
        <f t="shared" ref="AH2339" si="5484">SUM(AH2326:AH2338)</f>
        <v>-1.3462671989628603</v>
      </c>
      <c r="AI2339" s="9">
        <f t="shared" ref="AI2339:AM2339" si="5485">SUM(AI2326:AI2338)</f>
        <v>-1.3462671989628603</v>
      </c>
      <c r="AJ2339" s="9">
        <f t="shared" si="5485"/>
        <v>-1.3462671989628605</v>
      </c>
      <c r="AK2339" s="9">
        <f t="shared" si="5485"/>
        <v>-1.3462671989628605</v>
      </c>
      <c r="AL2339" s="9">
        <f t="shared" si="5485"/>
        <v>-1.0224414179394228</v>
      </c>
      <c r="AM2339" s="9">
        <f t="shared" si="5485"/>
        <v>-1.0224414179394226</v>
      </c>
    </row>
    <row r="2340" spans="1:39" outlineLevel="2">
      <c r="A2340" s="11">
        <f>ROW()</f>
        <v>2340</v>
      </c>
      <c r="B2340" s="343" t="s">
        <v>70</v>
      </c>
      <c r="D2340" s="39"/>
      <c r="E2340" s="39"/>
      <c r="F2340" s="39"/>
      <c r="G2340" s="39"/>
      <c r="H2340" s="39"/>
      <c r="I2340" s="39"/>
      <c r="J2340" s="39"/>
      <c r="K2340" s="39"/>
      <c r="L2340" s="39"/>
      <c r="M2340" s="39"/>
      <c r="N2340" s="39"/>
      <c r="O2340" s="39"/>
      <c r="P2340" s="39"/>
      <c r="Q2340" s="39"/>
      <c r="R2340" s="39"/>
      <c r="S2340" s="39"/>
      <c r="T2340" s="39"/>
      <c r="U2340" s="39"/>
      <c r="V2340" s="39"/>
      <c r="W2340" s="39"/>
      <c r="X2340" s="39"/>
      <c r="Y2340" s="39"/>
      <c r="Z2340" s="39"/>
      <c r="AA2340" s="39"/>
      <c r="AB2340" s="39"/>
      <c r="AC2340" s="39"/>
      <c r="AD2340" s="39"/>
      <c r="AE2340" s="39"/>
      <c r="AF2340" s="39"/>
      <c r="AG2340" s="39"/>
      <c r="AH2340" s="39"/>
      <c r="AI2340" s="39"/>
      <c r="AJ2340" s="39"/>
      <c r="AK2340" s="39"/>
      <c r="AL2340" s="39"/>
      <c r="AM2340" s="39"/>
    </row>
    <row r="2341" spans="1:39" outlineLevel="2">
      <c r="A2341" s="11">
        <f>ROW()</f>
        <v>2341</v>
      </c>
      <c r="C2341" s="6" t="s">
        <v>2</v>
      </c>
      <c r="D2341" s="39"/>
      <c r="E2341" s="39"/>
      <c r="F2341" s="39"/>
      <c r="G2341" s="39"/>
      <c r="H2341" s="39"/>
      <c r="I2341" s="39"/>
      <c r="J2341" s="39"/>
      <c r="K2341" s="39"/>
      <c r="L2341" s="39"/>
      <c r="M2341" s="39"/>
      <c r="N2341" s="39"/>
      <c r="O2341" s="39"/>
      <c r="P2341" s="39"/>
      <c r="Q2341" s="39"/>
      <c r="R2341" s="39"/>
      <c r="S2341" s="39"/>
      <c r="T2341" s="39"/>
      <c r="U2341" s="39"/>
      <c r="V2341" s="39"/>
      <c r="W2341" s="39"/>
      <c r="X2341" s="39"/>
      <c r="Y2341" s="39"/>
      <c r="Z2341" s="39"/>
      <c r="AA2341" s="9">
        <f t="shared" ref="AA2341:AG2341" si="5486">AA2281+AA2296+AA2311+AA2326</f>
        <v>8.5233363749999971E-2</v>
      </c>
      <c r="AB2341" s="9">
        <f t="shared" si="5486"/>
        <v>8.0971695562499973E-2</v>
      </c>
      <c r="AC2341" s="9">
        <f t="shared" si="5486"/>
        <v>7.6710027374999976E-2</v>
      </c>
      <c r="AD2341" s="9">
        <f t="shared" si="5486"/>
        <v>7.2448359187499978E-2</v>
      </c>
      <c r="AE2341" s="9">
        <f t="shared" si="5486"/>
        <v>6.818669099999998E-2</v>
      </c>
      <c r="AF2341" s="9">
        <f t="shared" si="5486"/>
        <v>6.3925022812499982E-2</v>
      </c>
      <c r="AG2341" s="9">
        <f t="shared" si="5486"/>
        <v>5.9663354624999984E-2</v>
      </c>
      <c r="AH2341" s="9">
        <f t="shared" ref="AH2341" si="5487">AH2281+AH2296+AH2311+AH2326</f>
        <v>5.5401686437499986E-2</v>
      </c>
      <c r="AI2341" s="9">
        <f t="shared" ref="AI2341:AM2341" si="5488">AI2281+AI2296+AI2311+AI2326</f>
        <v>5.1140018249999988E-2</v>
      </c>
      <c r="AJ2341" s="9">
        <f t="shared" si="5488"/>
        <v>4.687835006249999E-2</v>
      </c>
      <c r="AK2341" s="9">
        <f t="shared" si="5488"/>
        <v>4.2616681874999993E-2</v>
      </c>
      <c r="AL2341" s="9">
        <f t="shared" si="5488"/>
        <v>3.8355013687499995E-2</v>
      </c>
      <c r="AM2341" s="9">
        <f t="shared" si="5488"/>
        <v>3.4093345499999997E-2</v>
      </c>
    </row>
    <row r="2342" spans="1:39" outlineLevel="2">
      <c r="A2342" s="11">
        <f>ROW()</f>
        <v>2342</v>
      </c>
      <c r="C2342" s="6" t="s">
        <v>3</v>
      </c>
      <c r="D2342" s="39"/>
      <c r="E2342" s="39"/>
      <c r="F2342" s="39"/>
      <c r="G2342" s="39"/>
      <c r="H2342" s="39"/>
      <c r="I2342" s="39"/>
      <c r="J2342" s="39"/>
      <c r="K2342" s="39"/>
      <c r="L2342" s="39"/>
      <c r="M2342" s="39"/>
      <c r="N2342" s="39"/>
      <c r="O2342" s="39"/>
      <c r="P2342" s="39"/>
      <c r="Q2342" s="39"/>
      <c r="R2342" s="39"/>
      <c r="S2342" s="39"/>
      <c r="T2342" s="39"/>
      <c r="U2342" s="39"/>
      <c r="V2342" s="39"/>
      <c r="W2342" s="39"/>
      <c r="X2342" s="39"/>
      <c r="Y2342" s="39"/>
      <c r="Z2342" s="39"/>
      <c r="AA2342" s="9">
        <f t="shared" ref="AA2342:AG2342" si="5489">AA2282+AA2297+AA2312+AA2327</f>
        <v>2.8467189787499994</v>
      </c>
      <c r="AB2342" s="9">
        <f t="shared" si="5489"/>
        <v>2.7043830298124996</v>
      </c>
      <c r="AC2342" s="9">
        <f t="shared" si="5489"/>
        <v>2.5620470808749998</v>
      </c>
      <c r="AD2342" s="9">
        <f t="shared" si="5489"/>
        <v>2.4197111319375</v>
      </c>
      <c r="AE2342" s="9">
        <f t="shared" si="5489"/>
        <v>2.2773751830000002</v>
      </c>
      <c r="AF2342" s="9">
        <f t="shared" si="5489"/>
        <v>2.1350392340625</v>
      </c>
      <c r="AG2342" s="9">
        <f t="shared" si="5489"/>
        <v>1.9927032851249999</v>
      </c>
      <c r="AH2342" s="9">
        <f t="shared" ref="AH2342" si="5490">AH2282+AH2297+AH2312+AH2327</f>
        <v>1.8503673361874999</v>
      </c>
      <c r="AI2342" s="9">
        <f t="shared" ref="AI2342:AM2342" si="5491">AI2282+AI2297+AI2312+AI2327</f>
        <v>1.7080313872499999</v>
      </c>
      <c r="AJ2342" s="9">
        <f t="shared" si="5491"/>
        <v>1.5656954383124999</v>
      </c>
      <c r="AK2342" s="9">
        <f t="shared" si="5491"/>
        <v>1.4233594893749999</v>
      </c>
      <c r="AL2342" s="9">
        <f t="shared" si="5491"/>
        <v>1.2810235404374999</v>
      </c>
      <c r="AM2342" s="9">
        <f t="shared" si="5491"/>
        <v>1.1386875914999999</v>
      </c>
    </row>
    <row r="2343" spans="1:39" outlineLevel="2">
      <c r="A2343" s="11">
        <f>ROW()</f>
        <v>2343</v>
      </c>
      <c r="C2343" s="6" t="s">
        <v>4</v>
      </c>
      <c r="D2343" s="39"/>
      <c r="E2343" s="39"/>
      <c r="F2343" s="39"/>
      <c r="G2343" s="39"/>
      <c r="H2343" s="39"/>
      <c r="I2343" s="39"/>
      <c r="J2343" s="39"/>
      <c r="K2343" s="39"/>
      <c r="L2343" s="39"/>
      <c r="M2343" s="39"/>
      <c r="N2343" s="39"/>
      <c r="O2343" s="39"/>
      <c r="P2343" s="39"/>
      <c r="Q2343" s="39"/>
      <c r="R2343" s="39"/>
      <c r="S2343" s="39"/>
      <c r="T2343" s="39"/>
      <c r="U2343" s="39"/>
      <c r="V2343" s="39"/>
      <c r="W2343" s="39"/>
      <c r="X2343" s="39"/>
      <c r="Y2343" s="39"/>
      <c r="Z2343" s="39"/>
      <c r="AA2343" s="9">
        <f t="shared" ref="AA2343:AG2343" si="5492">AA2283+AA2298+AA2313+AA2328</f>
        <v>6.7984312904999973</v>
      </c>
      <c r="AB2343" s="9">
        <f t="shared" si="5492"/>
        <v>6.3452025377999979</v>
      </c>
      <c r="AC2343" s="9">
        <f t="shared" si="5492"/>
        <v>5.8919737850999976</v>
      </c>
      <c r="AD2343" s="9">
        <f t="shared" si="5492"/>
        <v>5.4387450323999982</v>
      </c>
      <c r="AE2343" s="9">
        <f t="shared" si="5492"/>
        <v>4.9855162796999988</v>
      </c>
      <c r="AF2343" s="9">
        <f t="shared" si="5492"/>
        <v>4.5322875269999985</v>
      </c>
      <c r="AG2343" s="9">
        <f t="shared" si="5492"/>
        <v>4.0790587742999982</v>
      </c>
      <c r="AH2343" s="9">
        <f t="shared" ref="AH2343" si="5493">AH2283+AH2298+AH2313+AH2328</f>
        <v>3.6258300215999983</v>
      </c>
      <c r="AI2343" s="9">
        <f t="shared" ref="AI2343:AM2343" si="5494">AI2283+AI2298+AI2313+AI2328</f>
        <v>3.1726012688999985</v>
      </c>
      <c r="AJ2343" s="9">
        <f t="shared" si="5494"/>
        <v>2.7193725161999986</v>
      </c>
      <c r="AK2343" s="9">
        <f t="shared" si="5494"/>
        <v>2.2661437634999988</v>
      </c>
      <c r="AL2343" s="9">
        <f t="shared" si="5494"/>
        <v>1.8129150107999989</v>
      </c>
      <c r="AM2343" s="9">
        <f t="shared" si="5494"/>
        <v>1.3596862580999991</v>
      </c>
    </row>
    <row r="2344" spans="1:39" outlineLevel="2">
      <c r="A2344" s="11">
        <f>ROW()</f>
        <v>2344</v>
      </c>
      <c r="C2344" s="6" t="s">
        <v>5</v>
      </c>
      <c r="D2344" s="39"/>
      <c r="E2344" s="39"/>
      <c r="F2344" s="39"/>
      <c r="G2344" s="39"/>
      <c r="H2344" s="39"/>
      <c r="I2344" s="39"/>
      <c r="J2344" s="39"/>
      <c r="K2344" s="39"/>
      <c r="L2344" s="39"/>
      <c r="M2344" s="39"/>
      <c r="N2344" s="39"/>
      <c r="O2344" s="39"/>
      <c r="P2344" s="39"/>
      <c r="Q2344" s="39"/>
      <c r="R2344" s="39"/>
      <c r="S2344" s="39"/>
      <c r="T2344" s="39"/>
      <c r="U2344" s="39"/>
      <c r="V2344" s="39"/>
      <c r="W2344" s="39"/>
      <c r="X2344" s="39"/>
      <c r="Y2344" s="39"/>
      <c r="Z2344" s="39"/>
      <c r="AA2344" s="9">
        <f t="shared" ref="AA2344:AG2344" si="5495">AA2284+AA2299+AA2314+AA2329</f>
        <v>1.7451145642499994</v>
      </c>
      <c r="AB2344" s="9">
        <f t="shared" si="5495"/>
        <v>1.6578588360374995</v>
      </c>
      <c r="AC2344" s="9">
        <f t="shared" si="5495"/>
        <v>1.5706031078249996</v>
      </c>
      <c r="AD2344" s="9">
        <f t="shared" si="5495"/>
        <v>1.4833473796124996</v>
      </c>
      <c r="AE2344" s="9">
        <f t="shared" si="5495"/>
        <v>1.3960916513999997</v>
      </c>
      <c r="AF2344" s="9">
        <f t="shared" si="5495"/>
        <v>1.3088359231874998</v>
      </c>
      <c r="AG2344" s="9">
        <f t="shared" si="5495"/>
        <v>1.2215801949749998</v>
      </c>
      <c r="AH2344" s="9">
        <f t="shared" ref="AH2344" si="5496">AH2284+AH2299+AH2314+AH2329</f>
        <v>1.1343244667624999</v>
      </c>
      <c r="AI2344" s="9">
        <f t="shared" ref="AI2344:AM2344" si="5497">AI2284+AI2299+AI2314+AI2329</f>
        <v>1.0470687385499999</v>
      </c>
      <c r="AJ2344" s="9">
        <f t="shared" si="5497"/>
        <v>0.95981301033749999</v>
      </c>
      <c r="AK2344" s="9">
        <f t="shared" si="5497"/>
        <v>0.87255728212500006</v>
      </c>
      <c r="AL2344" s="9">
        <f t="shared" si="5497"/>
        <v>0.78530155391250001</v>
      </c>
      <c r="AM2344" s="9">
        <f t="shared" si="5497"/>
        <v>0.69804582569999996</v>
      </c>
    </row>
    <row r="2345" spans="1:39" outlineLevel="2">
      <c r="A2345" s="11">
        <f>ROW()</f>
        <v>2345</v>
      </c>
      <c r="C2345" s="6" t="s">
        <v>473</v>
      </c>
      <c r="D2345" s="39"/>
      <c r="E2345" s="39"/>
      <c r="F2345" s="39"/>
      <c r="G2345" s="39"/>
      <c r="H2345" s="39"/>
      <c r="I2345" s="39"/>
      <c r="J2345" s="39"/>
      <c r="K2345" s="39"/>
      <c r="L2345" s="39"/>
      <c r="M2345" s="39"/>
      <c r="N2345" s="39"/>
      <c r="O2345" s="39"/>
      <c r="P2345" s="39"/>
      <c r="Q2345" s="39"/>
      <c r="R2345" s="39"/>
      <c r="S2345" s="39"/>
      <c r="T2345" s="39"/>
      <c r="U2345" s="39"/>
      <c r="V2345" s="39"/>
      <c r="W2345" s="39"/>
      <c r="X2345" s="39"/>
      <c r="Y2345" s="39"/>
      <c r="Z2345" s="39"/>
      <c r="AA2345" s="9">
        <f t="shared" ref="AA2345:AG2345" si="5498">AA2285+AA2300+AA2315+AA2330</f>
        <v>2.9663454082499987</v>
      </c>
      <c r="AB2345" s="9">
        <f t="shared" si="5498"/>
        <v>2.8180281378374987</v>
      </c>
      <c r="AC2345" s="9">
        <f t="shared" si="5498"/>
        <v>2.6697108674249987</v>
      </c>
      <c r="AD2345" s="9">
        <f t="shared" si="5498"/>
        <v>1.7798072449499993</v>
      </c>
      <c r="AE2345" s="9">
        <f t="shared" si="5498"/>
        <v>0.88990362247499966</v>
      </c>
      <c r="AF2345" s="9">
        <f t="shared" si="5498"/>
        <v>0</v>
      </c>
      <c r="AG2345" s="9">
        <f t="shared" si="5498"/>
        <v>0</v>
      </c>
      <c r="AH2345" s="9">
        <f t="shared" ref="AH2345" si="5499">AH2285+AH2300+AH2315+AH2330</f>
        <v>0</v>
      </c>
      <c r="AI2345" s="9">
        <f t="shared" ref="AI2345:AM2345" si="5500">AI2285+AI2300+AI2315+AI2330</f>
        <v>0</v>
      </c>
      <c r="AJ2345" s="9">
        <f t="shared" si="5500"/>
        <v>0</v>
      </c>
      <c r="AK2345" s="9">
        <f t="shared" si="5500"/>
        <v>0</v>
      </c>
      <c r="AL2345" s="9">
        <f t="shared" si="5500"/>
        <v>0</v>
      </c>
      <c r="AM2345" s="9">
        <f t="shared" si="5500"/>
        <v>0</v>
      </c>
    </row>
    <row r="2346" spans="1:39" outlineLevel="2">
      <c r="A2346" s="11">
        <f>ROW()</f>
        <v>2346</v>
      </c>
      <c r="C2346" s="6" t="s">
        <v>474</v>
      </c>
      <c r="D2346" s="39"/>
      <c r="E2346" s="39"/>
      <c r="F2346" s="39"/>
      <c r="G2346" s="39"/>
      <c r="H2346" s="39"/>
      <c r="I2346" s="39"/>
      <c r="J2346" s="39"/>
      <c r="K2346" s="39"/>
      <c r="L2346" s="39"/>
      <c r="M2346" s="39"/>
      <c r="N2346" s="39"/>
      <c r="O2346" s="39"/>
      <c r="P2346" s="39"/>
      <c r="Q2346" s="39"/>
      <c r="R2346" s="39"/>
      <c r="S2346" s="39"/>
      <c r="T2346" s="39"/>
      <c r="U2346" s="39"/>
      <c r="V2346" s="39"/>
      <c r="W2346" s="39"/>
      <c r="X2346" s="39"/>
      <c r="Y2346" s="39"/>
      <c r="Z2346" s="39"/>
      <c r="AA2346" s="9">
        <f t="shared" ref="AA2346:AG2346" si="5501">AA2286+AA2301+AA2316+AA2331</f>
        <v>4.8440790652499981</v>
      </c>
      <c r="AB2346" s="9">
        <f t="shared" si="5501"/>
        <v>4.6018751119874981</v>
      </c>
      <c r="AC2346" s="9">
        <f t="shared" si="5501"/>
        <v>4.3596711587249981</v>
      </c>
      <c r="AD2346" s="9">
        <f t="shared" si="5501"/>
        <v>4.024311838823075</v>
      </c>
      <c r="AE2346" s="9">
        <f t="shared" si="5501"/>
        <v>3.6889525189211518</v>
      </c>
      <c r="AF2346" s="9">
        <f t="shared" si="5501"/>
        <v>3.3535931990192287</v>
      </c>
      <c r="AG2346" s="9">
        <f t="shared" si="5501"/>
        <v>3.018233879117306</v>
      </c>
      <c r="AH2346" s="9">
        <f t="shared" ref="AH2346" si="5502">AH2286+AH2301+AH2316+AH2331</f>
        <v>2.6828745592153833</v>
      </c>
      <c r="AI2346" s="9">
        <f t="shared" ref="AI2346:AM2346" si="5503">AI2286+AI2301+AI2316+AI2331</f>
        <v>2.3475152393134602</v>
      </c>
      <c r="AJ2346" s="9">
        <f t="shared" si="5503"/>
        <v>2.0121559194115375</v>
      </c>
      <c r="AK2346" s="9">
        <f t="shared" si="5503"/>
        <v>1.6767965995096146</v>
      </c>
      <c r="AL2346" s="9">
        <f t="shared" si="5503"/>
        <v>1.3414372796076917</v>
      </c>
      <c r="AM2346" s="9">
        <f t="shared" si="5503"/>
        <v>1.0060779597057687</v>
      </c>
    </row>
    <row r="2347" spans="1:39" outlineLevel="2">
      <c r="A2347" s="11">
        <f>ROW()</f>
        <v>2347</v>
      </c>
      <c r="C2347" s="6" t="s">
        <v>477</v>
      </c>
      <c r="D2347" s="39"/>
      <c r="E2347" s="39"/>
      <c r="F2347" s="39"/>
      <c r="G2347" s="39"/>
      <c r="H2347" s="39"/>
      <c r="I2347" s="39"/>
      <c r="J2347" s="39"/>
      <c r="K2347" s="39"/>
      <c r="L2347" s="39"/>
      <c r="M2347" s="39"/>
      <c r="N2347" s="39"/>
      <c r="O2347" s="39"/>
      <c r="P2347" s="39"/>
      <c r="Q2347" s="39"/>
      <c r="R2347" s="39"/>
      <c r="S2347" s="39"/>
      <c r="T2347" s="39"/>
      <c r="U2347" s="39"/>
      <c r="V2347" s="39"/>
      <c r="W2347" s="39"/>
      <c r="X2347" s="39"/>
      <c r="Y2347" s="39"/>
      <c r="Z2347" s="39"/>
      <c r="AA2347" s="9">
        <f t="shared" ref="AA2347:AG2349" si="5504">AA2287+AA2302+AA2317+AA2332</f>
        <v>2.8784513868749997</v>
      </c>
      <c r="AB2347" s="9">
        <f t="shared" si="5504"/>
        <v>2.7345288175312499</v>
      </c>
      <c r="AC2347" s="9">
        <f t="shared" si="5504"/>
        <v>2.5906062481875001</v>
      </c>
      <c r="AD2347" s="9">
        <f t="shared" si="5504"/>
        <v>2.2667804671640628</v>
      </c>
      <c r="AE2347" s="9">
        <f t="shared" si="5504"/>
        <v>1.9429546861406253</v>
      </c>
      <c r="AF2347" s="9">
        <f t="shared" si="5504"/>
        <v>1.6191289051171878</v>
      </c>
      <c r="AG2347" s="9">
        <f t="shared" si="5504"/>
        <v>1.2953031240937503</v>
      </c>
      <c r="AH2347" s="9">
        <f t="shared" ref="AH2347" si="5505">AH2287+AH2302+AH2317+AH2332</f>
        <v>0.97147734307031275</v>
      </c>
      <c r="AI2347" s="9">
        <f t="shared" ref="AI2347:AM2347" si="5506">AI2287+AI2302+AI2317+AI2332</f>
        <v>0.64765156204687524</v>
      </c>
      <c r="AJ2347" s="9">
        <f t="shared" si="5506"/>
        <v>0.32382578102343762</v>
      </c>
      <c r="AK2347" s="9">
        <f t="shared" si="5506"/>
        <v>0</v>
      </c>
      <c r="AL2347" s="9">
        <f t="shared" si="5506"/>
        <v>0</v>
      </c>
      <c r="AM2347" s="9">
        <f t="shared" si="5506"/>
        <v>0</v>
      </c>
    </row>
    <row r="2348" spans="1:39" outlineLevel="2">
      <c r="A2348" s="11">
        <f>ROW()</f>
        <v>2348</v>
      </c>
      <c r="C2348" s="6" t="s">
        <v>511</v>
      </c>
      <c r="D2348" s="39"/>
      <c r="E2348" s="39"/>
      <c r="F2348" s="39"/>
      <c r="G2348" s="39"/>
      <c r="H2348" s="39"/>
      <c r="I2348" s="39"/>
      <c r="J2348" s="39"/>
      <c r="K2348" s="39"/>
      <c r="L2348" s="39"/>
      <c r="M2348" s="39"/>
      <c r="N2348" s="39"/>
      <c r="O2348" s="39"/>
      <c r="P2348" s="39"/>
      <c r="Q2348" s="39"/>
      <c r="R2348" s="39"/>
      <c r="S2348" s="39"/>
      <c r="T2348" s="39"/>
      <c r="U2348" s="39"/>
      <c r="V2348" s="39"/>
      <c r="W2348" s="39"/>
      <c r="X2348" s="39"/>
      <c r="Y2348" s="39"/>
      <c r="Z2348" s="39"/>
      <c r="AA2348" s="9">
        <f t="shared" si="5504"/>
        <v>0</v>
      </c>
      <c r="AB2348" s="9">
        <f t="shared" si="5504"/>
        <v>0</v>
      </c>
      <c r="AC2348" s="9">
        <f t="shared" si="5504"/>
        <v>0</v>
      </c>
      <c r="AD2348" s="9">
        <f t="shared" si="5504"/>
        <v>0</v>
      </c>
      <c r="AE2348" s="9">
        <f t="shared" si="5504"/>
        <v>0</v>
      </c>
      <c r="AF2348" s="9">
        <f t="shared" si="5504"/>
        <v>0</v>
      </c>
      <c r="AG2348" s="9">
        <f t="shared" si="5504"/>
        <v>0</v>
      </c>
      <c r="AH2348" s="9">
        <f t="shared" ref="AH2348:AM2349" si="5507">AH2288+AH2303+AH2318+AH2333</f>
        <v>0</v>
      </c>
      <c r="AI2348" s="9">
        <f t="shared" si="5507"/>
        <v>0</v>
      </c>
      <c r="AJ2348" s="9">
        <f t="shared" si="5507"/>
        <v>0</v>
      </c>
      <c r="AK2348" s="9">
        <f t="shared" si="5507"/>
        <v>0</v>
      </c>
      <c r="AL2348" s="9">
        <f t="shared" si="5507"/>
        <v>0</v>
      </c>
      <c r="AM2348" s="9">
        <f t="shared" si="5507"/>
        <v>0</v>
      </c>
    </row>
    <row r="2349" spans="1:39" outlineLevel="2">
      <c r="A2349" s="11">
        <f>ROW()</f>
        <v>2349</v>
      </c>
      <c r="C2349" s="6" t="s">
        <v>655</v>
      </c>
      <c r="D2349" s="39"/>
      <c r="E2349" s="39"/>
      <c r="F2349" s="39"/>
      <c r="G2349" s="39"/>
      <c r="H2349" s="39"/>
      <c r="I2349" s="39"/>
      <c r="J2349" s="39"/>
      <c r="K2349" s="39"/>
      <c r="L2349" s="39"/>
      <c r="M2349" s="39"/>
      <c r="N2349" s="39"/>
      <c r="O2349" s="39"/>
      <c r="P2349" s="39"/>
      <c r="Q2349" s="39"/>
      <c r="R2349" s="39"/>
      <c r="S2349" s="39"/>
      <c r="T2349" s="39"/>
      <c r="U2349" s="39"/>
      <c r="V2349" s="39"/>
      <c r="W2349" s="39"/>
      <c r="X2349" s="39"/>
      <c r="Y2349" s="39"/>
      <c r="Z2349" s="39"/>
      <c r="AA2349" s="9">
        <f t="shared" si="5504"/>
        <v>0</v>
      </c>
      <c r="AB2349" s="9">
        <f t="shared" si="5504"/>
        <v>0</v>
      </c>
      <c r="AC2349" s="9">
        <f t="shared" si="5504"/>
        <v>0</v>
      </c>
      <c r="AD2349" s="9">
        <f t="shared" si="5504"/>
        <v>0</v>
      </c>
      <c r="AE2349" s="9">
        <f t="shared" si="5504"/>
        <v>0</v>
      </c>
      <c r="AF2349" s="9">
        <f t="shared" si="5504"/>
        <v>0</v>
      </c>
      <c r="AG2349" s="9">
        <f t="shared" si="5504"/>
        <v>0</v>
      </c>
      <c r="AH2349" s="9">
        <f t="shared" si="5507"/>
        <v>0</v>
      </c>
      <c r="AI2349" s="9">
        <f t="shared" si="5507"/>
        <v>0</v>
      </c>
      <c r="AJ2349" s="9">
        <f t="shared" si="5507"/>
        <v>0</v>
      </c>
      <c r="AK2349" s="9">
        <f t="shared" si="5507"/>
        <v>0</v>
      </c>
      <c r="AL2349" s="9">
        <f t="shared" si="5507"/>
        <v>0</v>
      </c>
      <c r="AM2349" s="9">
        <f t="shared" si="5507"/>
        <v>0</v>
      </c>
    </row>
    <row r="2350" spans="1:39" outlineLevel="2">
      <c r="A2350" s="11">
        <f>ROW()</f>
        <v>2350</v>
      </c>
      <c r="C2350" s="6" t="s">
        <v>656</v>
      </c>
      <c r="D2350" s="39"/>
      <c r="E2350" s="39"/>
      <c r="F2350" s="39"/>
      <c r="G2350" s="39"/>
      <c r="H2350" s="39"/>
      <c r="I2350" s="39"/>
      <c r="J2350" s="39"/>
      <c r="K2350" s="39"/>
      <c r="L2350" s="39"/>
      <c r="M2350" s="39"/>
      <c r="N2350" s="39"/>
      <c r="O2350" s="39"/>
      <c r="P2350" s="39"/>
      <c r="Q2350" s="39"/>
      <c r="R2350" s="39"/>
      <c r="S2350" s="39"/>
      <c r="T2350" s="39"/>
      <c r="U2350" s="39"/>
      <c r="V2350" s="39"/>
      <c r="W2350" s="39"/>
      <c r="X2350" s="39"/>
      <c r="Y2350" s="39"/>
      <c r="Z2350" s="3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</row>
    <row r="2351" spans="1:39" outlineLevel="2">
      <c r="A2351" s="11">
        <f>ROW()</f>
        <v>2351</v>
      </c>
      <c r="C2351" s="6" t="s">
        <v>667</v>
      </c>
      <c r="D2351" s="39"/>
      <c r="E2351" s="39"/>
      <c r="F2351" s="39"/>
      <c r="G2351" s="39"/>
      <c r="H2351" s="39"/>
      <c r="I2351" s="39"/>
      <c r="J2351" s="39"/>
      <c r="K2351" s="39"/>
      <c r="L2351" s="39"/>
      <c r="M2351" s="39"/>
      <c r="N2351" s="39"/>
      <c r="O2351" s="39"/>
      <c r="P2351" s="39"/>
      <c r="Q2351" s="39"/>
      <c r="R2351" s="39"/>
      <c r="S2351" s="39"/>
      <c r="T2351" s="39"/>
      <c r="U2351" s="39"/>
      <c r="V2351" s="39"/>
      <c r="W2351" s="39"/>
      <c r="X2351" s="39"/>
      <c r="Y2351" s="39"/>
      <c r="Z2351" s="3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</row>
    <row r="2352" spans="1:39" outlineLevel="2">
      <c r="A2352" s="11">
        <f>ROW()</f>
        <v>2352</v>
      </c>
      <c r="C2352" s="6" t="s">
        <v>212</v>
      </c>
      <c r="D2352" s="39"/>
      <c r="E2352" s="39"/>
      <c r="F2352" s="39"/>
      <c r="G2352" s="39"/>
      <c r="H2352" s="39"/>
      <c r="I2352" s="39"/>
      <c r="J2352" s="39"/>
      <c r="K2352" s="39"/>
      <c r="L2352" s="39"/>
      <c r="M2352" s="39"/>
      <c r="N2352" s="39"/>
      <c r="O2352" s="39"/>
      <c r="P2352" s="39"/>
      <c r="Q2352" s="39"/>
      <c r="R2352" s="39"/>
      <c r="S2352" s="39"/>
      <c r="T2352" s="39"/>
      <c r="U2352" s="39"/>
      <c r="V2352" s="39"/>
      <c r="W2352" s="39"/>
      <c r="X2352" s="39"/>
      <c r="Y2352" s="39"/>
      <c r="Z2352" s="39"/>
      <c r="AA2352" s="9">
        <f t="shared" ref="AA2352:AG2352" si="5508">AA2292+AA2307+AA2322+AA2337</f>
        <v>0</v>
      </c>
      <c r="AB2352" s="9">
        <f t="shared" si="5508"/>
        <v>0</v>
      </c>
      <c r="AC2352" s="9">
        <f t="shared" si="5508"/>
        <v>0</v>
      </c>
      <c r="AD2352" s="9">
        <f t="shared" si="5508"/>
        <v>0</v>
      </c>
      <c r="AE2352" s="9">
        <f t="shared" si="5508"/>
        <v>0</v>
      </c>
      <c r="AF2352" s="9">
        <f t="shared" si="5508"/>
        <v>0</v>
      </c>
      <c r="AG2352" s="9">
        <f t="shared" si="5508"/>
        <v>0</v>
      </c>
      <c r="AH2352" s="9">
        <f t="shared" ref="AH2352" si="5509">AH2292+AH2307+AH2322+AH2337</f>
        <v>0</v>
      </c>
      <c r="AI2352" s="9">
        <f t="shared" ref="AI2352:AM2352" si="5510">AI2292+AI2307+AI2322+AI2337</f>
        <v>0</v>
      </c>
      <c r="AJ2352" s="9">
        <f t="shared" si="5510"/>
        <v>0</v>
      </c>
      <c r="AK2352" s="9">
        <f t="shared" si="5510"/>
        <v>0</v>
      </c>
      <c r="AL2352" s="9">
        <f t="shared" si="5510"/>
        <v>0</v>
      </c>
      <c r="AM2352" s="9">
        <f t="shared" si="5510"/>
        <v>0</v>
      </c>
    </row>
    <row r="2353" spans="1:39" outlineLevel="2">
      <c r="A2353" s="11">
        <f>ROW()</f>
        <v>2353</v>
      </c>
      <c r="C2353" s="30" t="s">
        <v>362</v>
      </c>
      <c r="D2353" s="90"/>
      <c r="E2353" s="90"/>
      <c r="F2353" s="90"/>
      <c r="G2353" s="90"/>
      <c r="H2353" s="90"/>
      <c r="I2353" s="90"/>
      <c r="J2353" s="90"/>
      <c r="K2353" s="90"/>
      <c r="L2353" s="90"/>
      <c r="M2353" s="90"/>
      <c r="N2353" s="90"/>
      <c r="O2353" s="90"/>
      <c r="P2353" s="90"/>
      <c r="Q2353" s="90"/>
      <c r="R2353" s="90"/>
      <c r="S2353" s="90"/>
      <c r="T2353" s="90"/>
      <c r="U2353" s="90"/>
      <c r="V2353" s="90"/>
      <c r="W2353" s="90"/>
      <c r="X2353" s="90"/>
      <c r="Y2353" s="90"/>
      <c r="Z2353" s="90"/>
      <c r="AA2353" s="15">
        <f t="shared" ref="AA2353:AG2353" si="5511">AA2293+AA2308+AA2323+AA2338</f>
        <v>0</v>
      </c>
      <c r="AB2353" s="15">
        <f t="shared" si="5511"/>
        <v>0</v>
      </c>
      <c r="AC2353" s="15">
        <f t="shared" si="5511"/>
        <v>0</v>
      </c>
      <c r="AD2353" s="15">
        <f t="shared" si="5511"/>
        <v>0</v>
      </c>
      <c r="AE2353" s="15">
        <f t="shared" si="5511"/>
        <v>0</v>
      </c>
      <c r="AF2353" s="15">
        <f t="shared" si="5511"/>
        <v>0</v>
      </c>
      <c r="AG2353" s="15">
        <f t="shared" si="5511"/>
        <v>0</v>
      </c>
      <c r="AH2353" s="15">
        <f t="shared" ref="AH2353" si="5512">AH2293+AH2308+AH2323+AH2338</f>
        <v>0</v>
      </c>
      <c r="AI2353" s="15">
        <f t="shared" ref="AI2353:AM2353" si="5513">AI2293+AI2308+AI2323+AI2338</f>
        <v>0</v>
      </c>
      <c r="AJ2353" s="15">
        <f t="shared" si="5513"/>
        <v>0</v>
      </c>
      <c r="AK2353" s="15">
        <f t="shared" si="5513"/>
        <v>0</v>
      </c>
      <c r="AL2353" s="15">
        <f t="shared" si="5513"/>
        <v>0</v>
      </c>
      <c r="AM2353" s="15">
        <f t="shared" si="5513"/>
        <v>0</v>
      </c>
    </row>
    <row r="2354" spans="1:39" outlineLevel="2">
      <c r="A2354" s="11">
        <f>ROW()</f>
        <v>2354</v>
      </c>
      <c r="C2354" s="6" t="s">
        <v>1</v>
      </c>
      <c r="D2354" s="39"/>
      <c r="E2354" s="39"/>
      <c r="F2354" s="39"/>
      <c r="G2354" s="39"/>
      <c r="H2354" s="39"/>
      <c r="I2354" s="39"/>
      <c r="J2354" s="39"/>
      <c r="K2354" s="39"/>
      <c r="L2354" s="39"/>
      <c r="M2354" s="39"/>
      <c r="N2354" s="39"/>
      <c r="O2354" s="39"/>
      <c r="P2354" s="39"/>
      <c r="Q2354" s="39"/>
      <c r="R2354" s="39"/>
      <c r="S2354" s="39"/>
      <c r="T2354" s="39"/>
      <c r="U2354" s="39"/>
      <c r="V2354" s="39"/>
      <c r="W2354" s="39"/>
      <c r="X2354" s="39"/>
      <c r="Y2354" s="39"/>
      <c r="Z2354" s="39"/>
      <c r="AA2354" s="9">
        <f t="shared" ref="AA2354:AB2354" si="5514">SUM(AA2341:AA2353)</f>
        <v>22.16437405762499</v>
      </c>
      <c r="AB2354" s="9">
        <f t="shared" si="5514"/>
        <v>20.942848166568744</v>
      </c>
      <c r="AC2354" s="9">
        <f t="shared" ref="AC2354:AG2354" si="5515">SUM(AC2341:AC2353)</f>
        <v>19.721322275512492</v>
      </c>
      <c r="AD2354" s="9">
        <f t="shared" si="5515"/>
        <v>17.485151454074632</v>
      </c>
      <c r="AE2354" s="9">
        <f t="shared" si="5515"/>
        <v>15.248980632636776</v>
      </c>
      <c r="AF2354" s="9">
        <f t="shared" si="5515"/>
        <v>13.012809811198915</v>
      </c>
      <c r="AG2354" s="9">
        <f t="shared" si="5515"/>
        <v>11.666542612236055</v>
      </c>
      <c r="AH2354" s="9">
        <f t="shared" ref="AH2354:AM2354" si="5516">SUM(AH2341:AH2353)</f>
        <v>10.320275413273194</v>
      </c>
      <c r="AI2354" s="9">
        <f t="shared" si="5516"/>
        <v>8.9740082143103344</v>
      </c>
      <c r="AJ2354" s="9">
        <f t="shared" si="5516"/>
        <v>7.627741015347473</v>
      </c>
      <c r="AK2354" s="9">
        <f t="shared" si="5516"/>
        <v>6.2814738163846133</v>
      </c>
      <c r="AL2354" s="9">
        <f t="shared" si="5516"/>
        <v>5.259032398445191</v>
      </c>
      <c r="AM2354" s="9">
        <f t="shared" si="5516"/>
        <v>4.2365909805057678</v>
      </c>
    </row>
    <row r="2355" spans="1:39" outlineLevel="3">
      <c r="A2355" s="11">
        <f>ROW()</f>
        <v>2355</v>
      </c>
      <c r="B2355" s="343" t="s">
        <v>658</v>
      </c>
      <c r="D2355" s="39"/>
      <c r="E2355" s="39"/>
      <c r="F2355" s="39"/>
      <c r="G2355" s="39"/>
      <c r="H2355" s="39"/>
      <c r="I2355" s="39"/>
      <c r="J2355" s="39"/>
      <c r="K2355" s="39"/>
      <c r="L2355" s="39"/>
      <c r="M2355" s="39"/>
      <c r="N2355" s="39"/>
      <c r="O2355" s="39"/>
      <c r="P2355" s="39"/>
      <c r="Q2355" s="39"/>
      <c r="R2355" s="39"/>
      <c r="S2355" s="39"/>
      <c r="T2355" s="39"/>
      <c r="U2355" s="39"/>
      <c r="V2355" s="39"/>
      <c r="W2355" s="39"/>
      <c r="X2355" s="39"/>
      <c r="Y2355" s="39"/>
      <c r="Z2355" s="39"/>
      <c r="AA2355" s="39"/>
      <c r="AB2355" s="39"/>
      <c r="AC2355" s="39"/>
      <c r="AD2355" s="39"/>
      <c r="AE2355" s="39"/>
      <c r="AF2355" s="39"/>
      <c r="AG2355" s="39"/>
      <c r="AH2355" s="39"/>
      <c r="AI2355" s="39"/>
      <c r="AJ2355" s="39"/>
      <c r="AK2355" s="39"/>
      <c r="AL2355" s="39"/>
      <c r="AM2355" s="39"/>
    </row>
    <row r="2356" spans="1:39" outlineLevel="3">
      <c r="A2356" s="11">
        <f>ROW()</f>
        <v>2356</v>
      </c>
      <c r="C2356" s="6" t="s">
        <v>2</v>
      </c>
      <c r="D2356" s="39"/>
      <c r="E2356" s="39"/>
      <c r="F2356" s="39"/>
      <c r="G2356" s="39"/>
      <c r="H2356" s="39"/>
      <c r="I2356" s="39"/>
      <c r="J2356" s="39"/>
      <c r="K2356" s="39"/>
      <c r="L2356" s="39"/>
      <c r="M2356" s="39"/>
      <c r="N2356" s="39"/>
      <c r="O2356" s="39"/>
      <c r="P2356" s="39"/>
      <c r="Q2356" s="39"/>
      <c r="R2356" s="39"/>
      <c r="S2356" s="39"/>
      <c r="T2356" s="39"/>
      <c r="U2356" s="39"/>
      <c r="V2356" s="39"/>
      <c r="W2356" s="39"/>
      <c r="X2356" s="39"/>
      <c r="Y2356" s="39"/>
      <c r="Z2356" s="39"/>
      <c r="AA2356" s="39"/>
      <c r="AB2356" s="39"/>
      <c r="AC2356" s="39"/>
      <c r="AD2356" s="39"/>
      <c r="AE2356" s="39"/>
      <c r="AF2356" s="39"/>
      <c r="AG2356" s="39"/>
      <c r="AH2356" s="39"/>
      <c r="AI2356" s="39"/>
      <c r="AJ2356" s="39"/>
      <c r="AK2356" s="39"/>
      <c r="AL2356" s="39"/>
      <c r="AM2356" s="39"/>
    </row>
    <row r="2357" spans="1:39" outlineLevel="3">
      <c r="A2357" s="11">
        <f>ROW()</f>
        <v>2357</v>
      </c>
      <c r="C2357" s="6" t="s">
        <v>3</v>
      </c>
      <c r="D2357" s="39"/>
      <c r="E2357" s="39"/>
      <c r="F2357" s="39"/>
      <c r="G2357" s="39"/>
      <c r="H2357" s="39"/>
      <c r="I2357" s="39"/>
      <c r="J2357" s="39"/>
      <c r="K2357" s="39"/>
      <c r="L2357" s="39"/>
      <c r="M2357" s="39"/>
      <c r="N2357" s="39"/>
      <c r="O2357" s="39"/>
      <c r="P2357" s="39"/>
      <c r="Q2357" s="39"/>
      <c r="R2357" s="39"/>
      <c r="S2357" s="39"/>
      <c r="T2357" s="39"/>
      <c r="U2357" s="39"/>
      <c r="V2357" s="39"/>
      <c r="W2357" s="39"/>
      <c r="X2357" s="39"/>
      <c r="Y2357" s="39"/>
      <c r="Z2357" s="39"/>
      <c r="AA2357" s="39"/>
      <c r="AB2357" s="39"/>
      <c r="AC2357" s="39"/>
      <c r="AD2357" s="39"/>
      <c r="AE2357" s="39"/>
      <c r="AF2357" s="39"/>
      <c r="AG2357" s="39"/>
      <c r="AH2357" s="39"/>
      <c r="AI2357" s="39"/>
      <c r="AJ2357" s="39"/>
      <c r="AK2357" s="39"/>
      <c r="AL2357" s="39"/>
      <c r="AM2357" s="39"/>
    </row>
    <row r="2358" spans="1:39" outlineLevel="3">
      <c r="A2358" s="11">
        <f>ROW()</f>
        <v>2358</v>
      </c>
      <c r="C2358" s="6" t="s">
        <v>4</v>
      </c>
      <c r="D2358" s="39"/>
      <c r="E2358" s="39"/>
      <c r="F2358" s="39"/>
      <c r="G2358" s="39"/>
      <c r="H2358" s="39"/>
      <c r="I2358" s="39"/>
      <c r="J2358" s="39"/>
      <c r="K2358" s="39"/>
      <c r="L2358" s="39"/>
      <c r="M2358" s="39"/>
      <c r="N2358" s="39"/>
      <c r="O2358" s="39"/>
      <c r="P2358" s="39"/>
      <c r="Q2358" s="39"/>
      <c r="R2358" s="39"/>
      <c r="S2358" s="39"/>
      <c r="T2358" s="39"/>
      <c r="U2358" s="39"/>
      <c r="V2358" s="39"/>
      <c r="W2358" s="39"/>
      <c r="X2358" s="39"/>
      <c r="Y2358" s="39"/>
      <c r="Z2358" s="39"/>
      <c r="AA2358" s="39"/>
      <c r="AB2358" s="39"/>
      <c r="AC2358" s="39"/>
      <c r="AD2358" s="39"/>
      <c r="AE2358" s="39"/>
      <c r="AF2358" s="39"/>
      <c r="AG2358" s="39"/>
      <c r="AH2358" s="39"/>
      <c r="AI2358" s="39"/>
      <c r="AJ2358" s="39"/>
      <c r="AK2358" s="39"/>
      <c r="AL2358" s="39"/>
      <c r="AM2358" s="39"/>
    </row>
    <row r="2359" spans="1:39" outlineLevel="3">
      <c r="A2359" s="11">
        <f>ROW()</f>
        <v>2359</v>
      </c>
      <c r="C2359" s="6" t="s">
        <v>5</v>
      </c>
      <c r="D2359" s="39"/>
      <c r="E2359" s="39"/>
      <c r="F2359" s="39"/>
      <c r="G2359" s="39"/>
      <c r="H2359" s="39"/>
      <c r="I2359" s="39"/>
      <c r="J2359" s="39"/>
      <c r="K2359" s="39"/>
      <c r="L2359" s="39"/>
      <c r="M2359" s="39"/>
      <c r="N2359" s="39"/>
      <c r="O2359" s="39"/>
      <c r="P2359" s="39"/>
      <c r="Q2359" s="39"/>
      <c r="R2359" s="39"/>
      <c r="S2359" s="39"/>
      <c r="T2359" s="39"/>
      <c r="U2359" s="39"/>
      <c r="V2359" s="39"/>
      <c r="W2359" s="39"/>
      <c r="X2359" s="39"/>
      <c r="Y2359" s="39"/>
      <c r="Z2359" s="39"/>
      <c r="AA2359" s="39"/>
      <c r="AB2359" s="39"/>
      <c r="AC2359" s="39"/>
      <c r="AD2359" s="39"/>
      <c r="AE2359" s="39"/>
      <c r="AF2359" s="39"/>
      <c r="AG2359" s="39"/>
      <c r="AH2359" s="39"/>
      <c r="AI2359" s="39"/>
      <c r="AJ2359" s="39"/>
      <c r="AK2359" s="39"/>
      <c r="AL2359" s="39"/>
      <c r="AM2359" s="39"/>
    </row>
    <row r="2360" spans="1:39" outlineLevel="3">
      <c r="A2360" s="11">
        <f>ROW()</f>
        <v>2360</v>
      </c>
      <c r="C2360" s="6" t="s">
        <v>473</v>
      </c>
      <c r="D2360" s="39"/>
      <c r="E2360" s="39"/>
      <c r="F2360" s="39"/>
      <c r="G2360" s="39"/>
      <c r="H2360" s="39"/>
      <c r="I2360" s="39"/>
      <c r="J2360" s="39"/>
      <c r="K2360" s="39"/>
      <c r="L2360" s="39"/>
      <c r="M2360" s="39"/>
      <c r="N2360" s="39"/>
      <c r="O2360" s="39"/>
      <c r="P2360" s="39"/>
      <c r="Q2360" s="39"/>
      <c r="R2360" s="39"/>
      <c r="S2360" s="39"/>
      <c r="T2360" s="39"/>
      <c r="U2360" s="39"/>
      <c r="V2360" s="39"/>
      <c r="W2360" s="39"/>
      <c r="X2360" s="39"/>
      <c r="Y2360" s="39"/>
      <c r="Z2360" s="39"/>
      <c r="AA2360" s="39"/>
      <c r="AB2360" s="39"/>
      <c r="AC2360" s="39"/>
      <c r="AD2360" s="39"/>
      <c r="AE2360" s="39"/>
      <c r="AF2360" s="39"/>
      <c r="AG2360" s="39"/>
      <c r="AH2360" s="39"/>
      <c r="AI2360" s="39"/>
      <c r="AJ2360" s="39"/>
      <c r="AK2360" s="39"/>
      <c r="AL2360" s="39"/>
      <c r="AM2360" s="39"/>
    </row>
    <row r="2361" spans="1:39" outlineLevel="3">
      <c r="A2361" s="11">
        <f>ROW()</f>
        <v>2361</v>
      </c>
      <c r="C2361" s="6" t="s">
        <v>474</v>
      </c>
      <c r="D2361" s="39"/>
      <c r="E2361" s="39"/>
      <c r="F2361" s="39"/>
      <c r="G2361" s="39"/>
      <c r="H2361" s="39"/>
      <c r="I2361" s="39"/>
      <c r="J2361" s="39"/>
      <c r="K2361" s="39"/>
      <c r="L2361" s="39"/>
      <c r="M2361" s="39"/>
      <c r="N2361" s="39"/>
      <c r="O2361" s="39"/>
      <c r="P2361" s="39"/>
      <c r="Q2361" s="39"/>
      <c r="R2361" s="39"/>
      <c r="S2361" s="39"/>
      <c r="T2361" s="39"/>
      <c r="U2361" s="39"/>
      <c r="V2361" s="39"/>
      <c r="W2361" s="39"/>
      <c r="X2361" s="39"/>
      <c r="Y2361" s="39"/>
      <c r="Z2361" s="39"/>
      <c r="AA2361" s="39"/>
      <c r="AB2361" s="39"/>
      <c r="AC2361" s="39"/>
      <c r="AD2361" s="39"/>
      <c r="AE2361" s="39"/>
      <c r="AF2361" s="39"/>
      <c r="AG2361" s="39"/>
      <c r="AH2361" s="39"/>
      <c r="AI2361" s="39"/>
      <c r="AJ2361" s="39"/>
      <c r="AK2361" s="39"/>
      <c r="AL2361" s="39"/>
      <c r="AM2361" s="39"/>
    </row>
    <row r="2362" spans="1:39" outlineLevel="3">
      <c r="A2362" s="11">
        <f>ROW()</f>
        <v>2362</v>
      </c>
      <c r="C2362" s="6" t="s">
        <v>477</v>
      </c>
      <c r="D2362" s="39"/>
      <c r="E2362" s="39"/>
      <c r="F2362" s="39"/>
      <c r="G2362" s="39"/>
      <c r="H2362" s="39"/>
      <c r="I2362" s="39"/>
      <c r="J2362" s="39"/>
      <c r="K2362" s="39"/>
      <c r="L2362" s="39"/>
      <c r="M2362" s="39"/>
      <c r="N2362" s="39"/>
      <c r="O2362" s="39"/>
      <c r="P2362" s="39"/>
      <c r="Q2362" s="39"/>
      <c r="R2362" s="39"/>
      <c r="S2362" s="39"/>
      <c r="T2362" s="39"/>
      <c r="U2362" s="39"/>
      <c r="V2362" s="39"/>
      <c r="W2362" s="39"/>
      <c r="X2362" s="39"/>
      <c r="Y2362" s="39"/>
      <c r="Z2362" s="39"/>
      <c r="AA2362" s="39"/>
      <c r="AB2362" s="39"/>
      <c r="AC2362" s="39"/>
      <c r="AD2362" s="39"/>
      <c r="AE2362" s="39"/>
      <c r="AF2362" s="39"/>
      <c r="AG2362" s="39"/>
      <c r="AH2362" s="39"/>
      <c r="AI2362" s="39"/>
      <c r="AJ2362" s="39"/>
      <c r="AK2362" s="39"/>
      <c r="AL2362" s="39"/>
      <c r="AM2362" s="39"/>
    </row>
    <row r="2363" spans="1:39" outlineLevel="3">
      <c r="A2363" s="11">
        <f>ROW()</f>
        <v>2363</v>
      </c>
      <c r="C2363" s="6" t="s">
        <v>511</v>
      </c>
      <c r="D2363" s="39"/>
      <c r="E2363" s="39"/>
      <c r="F2363" s="39"/>
      <c r="G2363" s="39"/>
      <c r="H2363" s="39"/>
      <c r="I2363" s="39"/>
      <c r="J2363" s="39"/>
      <c r="K2363" s="39"/>
      <c r="L2363" s="39"/>
      <c r="M2363" s="39"/>
      <c r="N2363" s="39"/>
      <c r="O2363" s="39"/>
      <c r="P2363" s="39"/>
      <c r="Q2363" s="39"/>
      <c r="R2363" s="39"/>
      <c r="S2363" s="39"/>
      <c r="T2363" s="39"/>
      <c r="U2363" s="39"/>
      <c r="V2363" s="39"/>
      <c r="W2363" s="39"/>
      <c r="X2363" s="39"/>
      <c r="Y2363" s="39"/>
      <c r="Z2363" s="39"/>
      <c r="AA2363" s="39"/>
      <c r="AB2363" s="39"/>
      <c r="AC2363" s="39"/>
      <c r="AD2363" s="39"/>
      <c r="AE2363" s="39"/>
      <c r="AF2363" s="39"/>
      <c r="AG2363" s="39"/>
      <c r="AH2363" s="39"/>
      <c r="AI2363" s="39"/>
      <c r="AJ2363" s="39"/>
      <c r="AK2363" s="39"/>
      <c r="AL2363" s="39"/>
      <c r="AM2363" s="39"/>
    </row>
    <row r="2364" spans="1:39" outlineLevel="3">
      <c r="A2364" s="11">
        <f>ROW()</f>
        <v>2364</v>
      </c>
      <c r="C2364" s="6" t="s">
        <v>655</v>
      </c>
      <c r="D2364" s="39"/>
      <c r="E2364" s="39"/>
      <c r="F2364" s="39"/>
      <c r="G2364" s="39"/>
      <c r="H2364" s="39"/>
      <c r="I2364" s="39"/>
      <c r="J2364" s="39"/>
      <c r="K2364" s="39"/>
      <c r="L2364" s="39"/>
      <c r="M2364" s="39"/>
      <c r="N2364" s="39"/>
      <c r="O2364" s="39"/>
      <c r="P2364" s="39"/>
      <c r="Q2364" s="39"/>
      <c r="R2364" s="39"/>
      <c r="S2364" s="39"/>
      <c r="T2364" s="39"/>
      <c r="U2364" s="39"/>
      <c r="V2364" s="39"/>
      <c r="W2364" s="39"/>
      <c r="X2364" s="39"/>
      <c r="Y2364" s="39"/>
      <c r="Z2364" s="39"/>
      <c r="AA2364" s="39"/>
      <c r="AB2364" s="39"/>
      <c r="AC2364" s="39"/>
      <c r="AD2364" s="39"/>
      <c r="AE2364" s="39"/>
      <c r="AF2364" s="39"/>
      <c r="AG2364" s="39"/>
      <c r="AH2364" s="39"/>
      <c r="AI2364" s="39"/>
      <c r="AJ2364" s="39"/>
      <c r="AK2364" s="39"/>
      <c r="AL2364" s="39"/>
      <c r="AM2364" s="39"/>
    </row>
    <row r="2365" spans="1:39" outlineLevel="3">
      <c r="A2365" s="11">
        <f>ROW()</f>
        <v>2365</v>
      </c>
      <c r="C2365" s="6" t="s">
        <v>656</v>
      </c>
      <c r="D2365" s="39"/>
      <c r="E2365" s="39"/>
      <c r="F2365" s="39"/>
      <c r="G2365" s="39"/>
      <c r="H2365" s="39"/>
      <c r="I2365" s="39"/>
      <c r="J2365" s="39"/>
      <c r="K2365" s="39"/>
      <c r="L2365" s="39"/>
      <c r="M2365" s="39"/>
      <c r="N2365" s="39"/>
      <c r="O2365" s="39"/>
      <c r="P2365" s="39"/>
      <c r="Q2365" s="39"/>
      <c r="R2365" s="39"/>
      <c r="S2365" s="39"/>
      <c r="T2365" s="39"/>
      <c r="U2365" s="39"/>
      <c r="V2365" s="39"/>
      <c r="W2365" s="39"/>
      <c r="X2365" s="39"/>
      <c r="Y2365" s="39"/>
      <c r="Z2365" s="39"/>
      <c r="AA2365" s="39"/>
      <c r="AB2365" s="39"/>
      <c r="AC2365" s="39"/>
      <c r="AD2365" s="39"/>
      <c r="AE2365" s="39"/>
      <c r="AF2365" s="39"/>
      <c r="AG2365" s="39"/>
      <c r="AH2365" s="39"/>
      <c r="AI2365" s="39"/>
      <c r="AJ2365" s="39"/>
      <c r="AK2365" s="39"/>
      <c r="AL2365" s="39"/>
      <c r="AM2365" s="39"/>
    </row>
    <row r="2366" spans="1:39" outlineLevel="3">
      <c r="A2366" s="11">
        <f>ROW()</f>
        <v>2366</v>
      </c>
      <c r="C2366" s="6" t="s">
        <v>667</v>
      </c>
      <c r="D2366" s="39"/>
      <c r="E2366" s="39"/>
      <c r="F2366" s="39"/>
      <c r="G2366" s="39"/>
      <c r="H2366" s="39"/>
      <c r="I2366" s="39"/>
      <c r="J2366" s="39"/>
      <c r="K2366" s="39"/>
      <c r="L2366" s="39"/>
      <c r="M2366" s="39"/>
      <c r="N2366" s="39"/>
      <c r="O2366" s="39"/>
      <c r="P2366" s="39"/>
      <c r="Q2366" s="39"/>
      <c r="R2366" s="39"/>
      <c r="S2366" s="39"/>
      <c r="T2366" s="39"/>
      <c r="U2366" s="39"/>
      <c r="V2366" s="39"/>
      <c r="W2366" s="39"/>
      <c r="X2366" s="39"/>
      <c r="Y2366" s="39"/>
      <c r="Z2366" s="39"/>
      <c r="AA2366" s="39"/>
      <c r="AB2366" s="39"/>
      <c r="AC2366" s="39"/>
      <c r="AD2366" s="39"/>
      <c r="AE2366" s="39"/>
      <c r="AF2366" s="39"/>
      <c r="AG2366" s="39"/>
      <c r="AH2366" s="39"/>
      <c r="AI2366" s="39"/>
      <c r="AJ2366" s="39"/>
      <c r="AK2366" s="39"/>
      <c r="AL2366" s="39"/>
      <c r="AM2366" s="39"/>
    </row>
    <row r="2367" spans="1:39" outlineLevel="3">
      <c r="A2367" s="11">
        <f>ROW()</f>
        <v>2367</v>
      </c>
      <c r="C2367" s="6" t="s">
        <v>212</v>
      </c>
      <c r="D2367" s="39"/>
      <c r="E2367" s="39"/>
      <c r="F2367" s="39"/>
      <c r="G2367" s="39"/>
      <c r="H2367" s="39"/>
      <c r="I2367" s="39"/>
      <c r="J2367" s="39"/>
      <c r="K2367" s="39"/>
      <c r="L2367" s="39"/>
      <c r="M2367" s="39"/>
      <c r="N2367" s="39"/>
      <c r="O2367" s="39"/>
      <c r="P2367" s="39"/>
      <c r="Q2367" s="39"/>
      <c r="R2367" s="39"/>
      <c r="S2367" s="39"/>
      <c r="T2367" s="39"/>
      <c r="U2367" s="39"/>
      <c r="V2367" s="39"/>
      <c r="W2367" s="39"/>
      <c r="X2367" s="39"/>
      <c r="Y2367" s="39"/>
      <c r="Z2367" s="39"/>
      <c r="AA2367" s="39"/>
      <c r="AB2367" s="39"/>
      <c r="AC2367" s="39"/>
      <c r="AD2367" s="39"/>
      <c r="AE2367" s="39"/>
      <c r="AF2367" s="39"/>
      <c r="AG2367" s="39"/>
      <c r="AH2367" s="39"/>
      <c r="AI2367" s="39"/>
      <c r="AJ2367" s="39"/>
      <c r="AK2367" s="39"/>
      <c r="AL2367" s="39"/>
      <c r="AM2367" s="39"/>
    </row>
    <row r="2368" spans="1:39" outlineLevel="3">
      <c r="A2368" s="11">
        <f>ROW()</f>
        <v>2368</v>
      </c>
      <c r="C2368" s="30" t="s">
        <v>362</v>
      </c>
      <c r="D2368" s="90"/>
      <c r="E2368" s="90"/>
      <c r="F2368" s="90"/>
      <c r="G2368" s="90"/>
      <c r="H2368" s="90"/>
      <c r="I2368" s="90"/>
      <c r="J2368" s="90"/>
      <c r="K2368" s="90"/>
      <c r="L2368" s="90"/>
      <c r="M2368" s="90"/>
      <c r="N2368" s="90"/>
      <c r="O2368" s="90"/>
      <c r="P2368" s="90"/>
      <c r="Q2368" s="90"/>
      <c r="R2368" s="90"/>
      <c r="S2368" s="90"/>
      <c r="T2368" s="90"/>
      <c r="U2368" s="90"/>
      <c r="V2368" s="90"/>
      <c r="W2368" s="90"/>
      <c r="X2368" s="90"/>
      <c r="Y2368" s="90"/>
      <c r="Z2368" s="90"/>
      <c r="AA2368" s="90"/>
      <c r="AB2368" s="90"/>
      <c r="AC2368" s="90"/>
      <c r="AD2368" s="90"/>
      <c r="AE2368" s="90"/>
      <c r="AF2368" s="90"/>
      <c r="AG2368" s="90"/>
      <c r="AH2368" s="90"/>
      <c r="AI2368" s="90"/>
      <c r="AJ2368" s="90"/>
      <c r="AK2368" s="90"/>
      <c r="AL2368" s="90"/>
      <c r="AM2368" s="90"/>
    </row>
    <row r="2369" spans="1:46" outlineLevel="3">
      <c r="A2369" s="11">
        <f>ROW()</f>
        <v>2369</v>
      </c>
      <c r="C2369" s="6" t="s">
        <v>1</v>
      </c>
      <c r="D2369" s="39"/>
      <c r="E2369" s="39"/>
      <c r="F2369" s="39"/>
      <c r="G2369" s="39"/>
      <c r="H2369" s="39"/>
      <c r="I2369" s="39"/>
      <c r="J2369" s="39"/>
      <c r="K2369" s="39"/>
      <c r="L2369" s="39"/>
      <c r="M2369" s="39"/>
      <c r="N2369" s="39"/>
      <c r="O2369" s="39"/>
      <c r="P2369" s="39"/>
      <c r="Q2369" s="39"/>
      <c r="R2369" s="39"/>
      <c r="S2369" s="39"/>
      <c r="T2369" s="39"/>
      <c r="U2369" s="39"/>
      <c r="V2369" s="39"/>
      <c r="W2369" s="39"/>
      <c r="X2369" s="39"/>
      <c r="Y2369" s="39"/>
      <c r="Z2369" s="39"/>
      <c r="AA2369" s="39"/>
      <c r="AB2369" s="39"/>
      <c r="AC2369" s="39"/>
      <c r="AD2369" s="39"/>
      <c r="AE2369" s="39"/>
      <c r="AF2369" s="39"/>
      <c r="AG2369" s="39"/>
      <c r="AH2369" s="39"/>
      <c r="AI2369" s="39"/>
      <c r="AJ2369" s="39"/>
      <c r="AK2369" s="39"/>
      <c r="AL2369" s="39"/>
      <c r="AM2369" s="39"/>
    </row>
    <row r="2370" spans="1:46" outlineLevel="3">
      <c r="A2370" s="11">
        <f>ROW()</f>
        <v>2370</v>
      </c>
      <c r="D2370" s="39"/>
      <c r="E2370" s="39"/>
      <c r="F2370" s="39"/>
      <c r="G2370" s="39"/>
      <c r="H2370" s="39"/>
      <c r="I2370" s="39"/>
      <c r="J2370" s="39"/>
      <c r="K2370" s="39"/>
      <c r="L2370" s="39"/>
      <c r="M2370" s="39"/>
      <c r="N2370" s="39"/>
      <c r="O2370" s="39"/>
      <c r="P2370" s="39"/>
      <c r="Q2370" s="39"/>
      <c r="R2370" s="39"/>
      <c r="S2370" s="39"/>
      <c r="T2370" s="39"/>
      <c r="U2370" s="39"/>
      <c r="V2370" s="39"/>
      <c r="W2370" s="39"/>
      <c r="X2370" s="39"/>
      <c r="Y2370" s="39"/>
      <c r="Z2370" s="39"/>
      <c r="AA2370" s="39"/>
      <c r="AB2370" s="39"/>
      <c r="AC2370" s="3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</row>
    <row r="2371" spans="1:46" s="10" customFormat="1" outlineLevel="1">
      <c r="A2371" s="324" t="s">
        <v>160</v>
      </c>
      <c r="B2371" s="347"/>
      <c r="C2371" s="325"/>
      <c r="D2371" s="325"/>
      <c r="E2371" s="325"/>
      <c r="F2371" s="325"/>
      <c r="G2371" s="325"/>
      <c r="H2371" s="326"/>
      <c r="I2371" s="326"/>
      <c r="J2371" s="326"/>
      <c r="K2371" s="326"/>
      <c r="L2371" s="326"/>
      <c r="M2371" s="326"/>
      <c r="N2371" s="326"/>
      <c r="O2371" s="326"/>
      <c r="P2371" s="326"/>
      <c r="Q2371" s="326"/>
      <c r="R2371" s="326"/>
      <c r="S2371" s="326"/>
      <c r="T2371" s="326"/>
      <c r="U2371" s="326"/>
      <c r="V2371" s="326"/>
      <c r="W2371" s="326"/>
      <c r="X2371" s="326"/>
      <c r="Y2371" s="326"/>
      <c r="Z2371" s="326"/>
      <c r="AA2371" s="326"/>
      <c r="AB2371" s="326"/>
      <c r="AC2371" s="326"/>
      <c r="AD2371" s="326"/>
      <c r="AE2371" s="326"/>
      <c r="AF2371" s="326"/>
      <c r="AG2371" s="326"/>
      <c r="AH2371" s="326"/>
      <c r="AI2371" s="326"/>
      <c r="AJ2371" s="326"/>
      <c r="AK2371" s="326"/>
      <c r="AL2371" s="326"/>
      <c r="AM2371" s="326"/>
    </row>
    <row r="2372" spans="1:46" outlineLevel="2">
      <c r="A2372" s="11">
        <f>ROW()</f>
        <v>2372</v>
      </c>
      <c r="B2372" s="343" t="s">
        <v>141</v>
      </c>
      <c r="D2372" s="39"/>
      <c r="E2372" s="39"/>
      <c r="F2372" s="39"/>
      <c r="G2372" s="39"/>
      <c r="H2372" s="39"/>
      <c r="I2372" s="39"/>
      <c r="J2372" s="156"/>
      <c r="K2372" s="39"/>
      <c r="L2372" s="39"/>
      <c r="M2372" s="39"/>
      <c r="N2372" s="39"/>
      <c r="O2372" s="39"/>
      <c r="P2372" s="39"/>
      <c r="Q2372" s="39"/>
      <c r="R2372" s="39"/>
      <c r="S2372" s="39"/>
      <c r="T2372" s="39"/>
      <c r="U2372" s="39"/>
      <c r="V2372" s="39"/>
      <c r="W2372" s="39"/>
      <c r="X2372" s="39"/>
      <c r="Y2372" s="39"/>
      <c r="Z2372" s="39"/>
      <c r="AA2372" s="39"/>
      <c r="AB2372" s="39"/>
      <c r="AC2372" s="39"/>
      <c r="AD2372" s="39"/>
      <c r="AE2372" s="39"/>
      <c r="AF2372" s="39"/>
      <c r="AG2372" s="39"/>
      <c r="AH2372" s="39"/>
      <c r="AI2372" s="39"/>
      <c r="AJ2372" s="39"/>
      <c r="AK2372" s="39"/>
      <c r="AL2372" s="39"/>
      <c r="AM2372" s="39"/>
    </row>
    <row r="2373" spans="1:46" outlineLevel="2">
      <c r="A2373" s="11">
        <f>ROW()</f>
        <v>2373</v>
      </c>
      <c r="C2373" s="6" t="s">
        <v>2</v>
      </c>
      <c r="D2373" s="39"/>
      <c r="E2373" s="39"/>
      <c r="F2373" s="39"/>
      <c r="G2373" s="39"/>
      <c r="H2373" s="39"/>
      <c r="I2373" s="9"/>
      <c r="J2373" s="39"/>
      <c r="K2373" s="163"/>
      <c r="L2373" s="163"/>
      <c r="M2373" s="163"/>
      <c r="N2373" s="163"/>
      <c r="O2373" s="163"/>
      <c r="P2373" s="163"/>
      <c r="Q2373" s="163"/>
      <c r="R2373" s="163"/>
      <c r="S2373" s="163"/>
      <c r="T2373" s="163"/>
      <c r="U2373" s="163"/>
      <c r="V2373" s="163"/>
      <c r="W2373" s="163"/>
      <c r="X2373" s="163"/>
      <c r="Y2373" s="163"/>
      <c r="Z2373" s="163"/>
      <c r="AA2373" s="163"/>
      <c r="AB2373" s="163"/>
      <c r="AC2373" s="164">
        <f>Inputs!$E$64</f>
        <v>20</v>
      </c>
      <c r="AD2373" s="163">
        <f t="shared" ref="AD2373:AD2376" si="5517">MAX(0,AC2373-1)</f>
        <v>19</v>
      </c>
      <c r="AE2373" s="163">
        <f t="shared" ref="AE2373:AE2380" si="5518">MAX(0,AD2373-1)</f>
        <v>18</v>
      </c>
      <c r="AF2373" s="163">
        <f t="shared" ref="AF2373:AF2380" si="5519">MAX(0,AE2373-1)</f>
        <v>17</v>
      </c>
      <c r="AG2373" s="163">
        <f t="shared" ref="AG2373:AG2380" si="5520">MAX(0,AF2373-1)</f>
        <v>16</v>
      </c>
      <c r="AH2373" s="163">
        <f t="shared" ref="AH2373:AH2380" si="5521">MAX(0,AG2373-1)</f>
        <v>15</v>
      </c>
      <c r="AI2373" s="163">
        <f t="shared" ref="AI2373:AI2380" si="5522">MAX(0,AH2373-1)</f>
        <v>14</v>
      </c>
      <c r="AJ2373" s="163">
        <f t="shared" ref="AJ2373:AJ2380" si="5523">MAX(0,AI2373-1)</f>
        <v>13</v>
      </c>
      <c r="AK2373" s="163">
        <f t="shared" ref="AK2373:AK2380" si="5524">MAX(0,AJ2373-1)</f>
        <v>12</v>
      </c>
      <c r="AL2373" s="163">
        <f t="shared" ref="AL2373:AL2380" si="5525">MAX(0,AK2373-1)</f>
        <v>11</v>
      </c>
      <c r="AM2373" s="163">
        <f t="shared" ref="AM2373:AM2380" si="5526">MAX(0,AL2373-1)</f>
        <v>10</v>
      </c>
      <c r="AN2373" s="163"/>
      <c r="AO2373" s="163"/>
      <c r="AP2373" s="163"/>
      <c r="AQ2373" s="163"/>
      <c r="AR2373" s="163"/>
      <c r="AS2373" s="163"/>
      <c r="AT2373" s="163"/>
    </row>
    <row r="2374" spans="1:46" outlineLevel="2">
      <c r="A2374" s="11">
        <f>ROW()</f>
        <v>2374</v>
      </c>
      <c r="C2374" s="6" t="s">
        <v>3</v>
      </c>
      <c r="D2374" s="39"/>
      <c r="E2374" s="39"/>
      <c r="F2374" s="39"/>
      <c r="G2374" s="39"/>
      <c r="H2374" s="39"/>
      <c r="I2374" s="9"/>
      <c r="J2374" s="39"/>
      <c r="K2374" s="163"/>
      <c r="L2374" s="163"/>
      <c r="M2374" s="163"/>
      <c r="N2374" s="163"/>
      <c r="O2374" s="163"/>
      <c r="P2374" s="163"/>
      <c r="Q2374" s="163"/>
      <c r="R2374" s="163"/>
      <c r="S2374" s="163"/>
      <c r="T2374" s="163"/>
      <c r="U2374" s="163"/>
      <c r="V2374" s="163"/>
      <c r="W2374" s="163"/>
      <c r="X2374" s="163"/>
      <c r="Y2374" s="163"/>
      <c r="Z2374" s="163"/>
      <c r="AA2374" s="163"/>
      <c r="AB2374" s="163"/>
      <c r="AC2374" s="164">
        <f>Inputs!$E$65</f>
        <v>20</v>
      </c>
      <c r="AD2374" s="163">
        <f t="shared" si="5517"/>
        <v>19</v>
      </c>
      <c r="AE2374" s="163">
        <f t="shared" si="5518"/>
        <v>18</v>
      </c>
      <c r="AF2374" s="163">
        <f t="shared" si="5519"/>
        <v>17</v>
      </c>
      <c r="AG2374" s="163">
        <f t="shared" si="5520"/>
        <v>16</v>
      </c>
      <c r="AH2374" s="163">
        <f t="shared" si="5521"/>
        <v>15</v>
      </c>
      <c r="AI2374" s="163">
        <f t="shared" si="5522"/>
        <v>14</v>
      </c>
      <c r="AJ2374" s="163">
        <f t="shared" si="5523"/>
        <v>13</v>
      </c>
      <c r="AK2374" s="163">
        <f t="shared" si="5524"/>
        <v>12</v>
      </c>
      <c r="AL2374" s="163">
        <f t="shared" si="5525"/>
        <v>11</v>
      </c>
      <c r="AM2374" s="163">
        <f t="shared" si="5526"/>
        <v>10</v>
      </c>
      <c r="AN2374" s="163"/>
      <c r="AO2374" s="163"/>
      <c r="AP2374" s="163"/>
      <c r="AQ2374" s="163"/>
      <c r="AR2374" s="163"/>
      <c r="AS2374" s="163"/>
      <c r="AT2374" s="163"/>
    </row>
    <row r="2375" spans="1:46" outlineLevel="2">
      <c r="A2375" s="11">
        <f>ROW()</f>
        <v>2375</v>
      </c>
      <c r="C2375" s="6" t="s">
        <v>4</v>
      </c>
      <c r="D2375" s="39"/>
      <c r="E2375" s="39"/>
      <c r="F2375" s="39"/>
      <c r="G2375" s="39"/>
      <c r="H2375" s="39"/>
      <c r="I2375" s="9"/>
      <c r="J2375" s="39"/>
      <c r="K2375" s="163"/>
      <c r="L2375" s="163"/>
      <c r="M2375" s="163"/>
      <c r="N2375" s="163"/>
      <c r="O2375" s="163"/>
      <c r="P2375" s="163"/>
      <c r="Q2375" s="163"/>
      <c r="R2375" s="163"/>
      <c r="S2375" s="163"/>
      <c r="T2375" s="163"/>
      <c r="U2375" s="163"/>
      <c r="V2375" s="163"/>
      <c r="W2375" s="163"/>
      <c r="X2375" s="163"/>
      <c r="Y2375" s="163"/>
      <c r="Z2375" s="163"/>
      <c r="AA2375" s="163"/>
      <c r="AB2375" s="163"/>
      <c r="AC2375" s="164">
        <f>Inputs!$E$66</f>
        <v>15</v>
      </c>
      <c r="AD2375" s="163">
        <f t="shared" si="5517"/>
        <v>14</v>
      </c>
      <c r="AE2375" s="163">
        <f t="shared" si="5518"/>
        <v>13</v>
      </c>
      <c r="AF2375" s="163">
        <f t="shared" si="5519"/>
        <v>12</v>
      </c>
      <c r="AG2375" s="163">
        <f t="shared" si="5520"/>
        <v>11</v>
      </c>
      <c r="AH2375" s="163">
        <f t="shared" si="5521"/>
        <v>10</v>
      </c>
      <c r="AI2375" s="163">
        <f t="shared" si="5522"/>
        <v>9</v>
      </c>
      <c r="AJ2375" s="163">
        <f t="shared" si="5523"/>
        <v>8</v>
      </c>
      <c r="AK2375" s="163">
        <f t="shared" si="5524"/>
        <v>7</v>
      </c>
      <c r="AL2375" s="163">
        <f t="shared" si="5525"/>
        <v>6</v>
      </c>
      <c r="AM2375" s="163">
        <f t="shared" si="5526"/>
        <v>5</v>
      </c>
      <c r="AN2375" s="163"/>
      <c r="AO2375" s="163"/>
      <c r="AP2375" s="163"/>
      <c r="AQ2375" s="163"/>
      <c r="AR2375" s="163"/>
      <c r="AS2375" s="163"/>
      <c r="AT2375" s="163"/>
    </row>
    <row r="2376" spans="1:46" outlineLevel="2">
      <c r="A2376" s="11">
        <f>ROW()</f>
        <v>2376</v>
      </c>
      <c r="C2376" s="6" t="s">
        <v>5</v>
      </c>
      <c r="D2376" s="39"/>
      <c r="E2376" s="39"/>
      <c r="F2376" s="39"/>
      <c r="G2376" s="39"/>
      <c r="H2376" s="39"/>
      <c r="I2376" s="9"/>
      <c r="J2376" s="39"/>
      <c r="K2376" s="163"/>
      <c r="L2376" s="163"/>
      <c r="M2376" s="163"/>
      <c r="N2376" s="163"/>
      <c r="O2376" s="163"/>
      <c r="P2376" s="163"/>
      <c r="Q2376" s="163"/>
      <c r="R2376" s="163"/>
      <c r="S2376" s="163"/>
      <c r="T2376" s="163"/>
      <c r="U2376" s="163"/>
      <c r="V2376" s="163"/>
      <c r="W2376" s="163"/>
      <c r="X2376" s="163"/>
      <c r="Y2376" s="163"/>
      <c r="Z2376" s="163"/>
      <c r="AA2376" s="163"/>
      <c r="AB2376" s="163"/>
      <c r="AC2376" s="164">
        <f>Inputs!$E$67</f>
        <v>20</v>
      </c>
      <c r="AD2376" s="163">
        <f t="shared" si="5517"/>
        <v>19</v>
      </c>
      <c r="AE2376" s="163">
        <f t="shared" si="5518"/>
        <v>18</v>
      </c>
      <c r="AF2376" s="163">
        <f t="shared" si="5519"/>
        <v>17</v>
      </c>
      <c r="AG2376" s="163">
        <f t="shared" si="5520"/>
        <v>16</v>
      </c>
      <c r="AH2376" s="163">
        <f t="shared" si="5521"/>
        <v>15</v>
      </c>
      <c r="AI2376" s="163">
        <f t="shared" si="5522"/>
        <v>14</v>
      </c>
      <c r="AJ2376" s="163">
        <f t="shared" si="5523"/>
        <v>13</v>
      </c>
      <c r="AK2376" s="163">
        <f t="shared" si="5524"/>
        <v>12</v>
      </c>
      <c r="AL2376" s="163">
        <f t="shared" si="5525"/>
        <v>11</v>
      </c>
      <c r="AM2376" s="163">
        <f t="shared" si="5526"/>
        <v>10</v>
      </c>
      <c r="AN2376" s="163"/>
      <c r="AO2376" s="163"/>
      <c r="AP2376" s="163"/>
      <c r="AQ2376" s="163"/>
      <c r="AR2376" s="163"/>
      <c r="AS2376" s="163"/>
      <c r="AT2376" s="163"/>
    </row>
    <row r="2377" spans="1:46" outlineLevel="2">
      <c r="A2377" s="11">
        <f>ROW()</f>
        <v>2377</v>
      </c>
      <c r="C2377" s="6" t="s">
        <v>473</v>
      </c>
      <c r="D2377" s="39"/>
      <c r="E2377" s="39"/>
      <c r="F2377" s="39"/>
      <c r="G2377" s="39"/>
      <c r="H2377" s="39"/>
      <c r="I2377" s="9"/>
      <c r="J2377" s="39"/>
      <c r="K2377" s="163"/>
      <c r="L2377" s="163"/>
      <c r="M2377" s="163"/>
      <c r="N2377" s="163"/>
      <c r="O2377" s="163"/>
      <c r="P2377" s="163"/>
      <c r="Q2377" s="163"/>
      <c r="R2377" s="163"/>
      <c r="S2377" s="163"/>
      <c r="T2377" s="163"/>
      <c r="U2377" s="163"/>
      <c r="V2377" s="163"/>
      <c r="W2377" s="163"/>
      <c r="X2377" s="163"/>
      <c r="Y2377" s="163"/>
      <c r="Z2377" s="163"/>
      <c r="AA2377" s="163"/>
      <c r="AB2377" s="163"/>
      <c r="AC2377" s="929">
        <f>AC$2376</f>
        <v>20</v>
      </c>
      <c r="AD2377" s="491">
        <f>Inputs!$E$68-(AD$6-LEFT($A$2371,4))+1</f>
        <v>4</v>
      </c>
      <c r="AE2377" s="163">
        <f t="shared" si="5518"/>
        <v>3</v>
      </c>
      <c r="AF2377" s="163">
        <f t="shared" si="5519"/>
        <v>2</v>
      </c>
      <c r="AG2377" s="163">
        <f t="shared" si="5520"/>
        <v>1</v>
      </c>
      <c r="AH2377" s="163">
        <f t="shared" si="5521"/>
        <v>0</v>
      </c>
      <c r="AI2377" s="163">
        <f t="shared" si="5522"/>
        <v>0</v>
      </c>
      <c r="AJ2377" s="163">
        <f t="shared" si="5523"/>
        <v>0</v>
      </c>
      <c r="AK2377" s="163">
        <f t="shared" si="5524"/>
        <v>0</v>
      </c>
      <c r="AL2377" s="163">
        <f t="shared" si="5525"/>
        <v>0</v>
      </c>
      <c r="AM2377" s="163">
        <f t="shared" si="5526"/>
        <v>0</v>
      </c>
      <c r="AN2377" s="163"/>
      <c r="AO2377" s="163"/>
      <c r="AP2377" s="163"/>
      <c r="AQ2377" s="163"/>
      <c r="AR2377" s="163"/>
      <c r="AS2377" s="163"/>
      <c r="AT2377" s="163"/>
    </row>
    <row r="2378" spans="1:46" outlineLevel="2">
      <c r="A2378" s="11">
        <f>ROW()</f>
        <v>2378</v>
      </c>
      <c r="C2378" s="6" t="s">
        <v>474</v>
      </c>
      <c r="D2378" s="39"/>
      <c r="E2378" s="39"/>
      <c r="F2378" s="39"/>
      <c r="G2378" s="39"/>
      <c r="H2378" s="39"/>
      <c r="I2378" s="9"/>
      <c r="J2378" s="39"/>
      <c r="K2378" s="163"/>
      <c r="L2378" s="163"/>
      <c r="M2378" s="163"/>
      <c r="N2378" s="163"/>
      <c r="O2378" s="163"/>
      <c r="P2378" s="163"/>
      <c r="Q2378" s="163"/>
      <c r="R2378" s="163"/>
      <c r="S2378" s="163"/>
      <c r="T2378" s="163"/>
      <c r="U2378" s="163"/>
      <c r="V2378" s="163"/>
      <c r="W2378" s="163"/>
      <c r="X2378" s="163"/>
      <c r="Y2378" s="163"/>
      <c r="Z2378" s="163"/>
      <c r="AA2378" s="163"/>
      <c r="AB2378" s="163"/>
      <c r="AC2378" s="929">
        <f t="shared" ref="AC2378:AC2380" si="5527">AC$2376</f>
        <v>20</v>
      </c>
      <c r="AD2378" s="491">
        <f>Inputs!$E$69-(AD$6-LEFT($A$2371,4))+1</f>
        <v>14</v>
      </c>
      <c r="AE2378" s="163">
        <f t="shared" si="5518"/>
        <v>13</v>
      </c>
      <c r="AF2378" s="163">
        <f t="shared" si="5519"/>
        <v>12</v>
      </c>
      <c r="AG2378" s="163">
        <f t="shared" si="5520"/>
        <v>11</v>
      </c>
      <c r="AH2378" s="163">
        <f t="shared" si="5521"/>
        <v>10</v>
      </c>
      <c r="AI2378" s="163">
        <f t="shared" si="5522"/>
        <v>9</v>
      </c>
      <c r="AJ2378" s="163">
        <f t="shared" si="5523"/>
        <v>8</v>
      </c>
      <c r="AK2378" s="163">
        <f t="shared" si="5524"/>
        <v>7</v>
      </c>
      <c r="AL2378" s="163">
        <f t="shared" si="5525"/>
        <v>6</v>
      </c>
      <c r="AM2378" s="163">
        <f t="shared" si="5526"/>
        <v>5</v>
      </c>
      <c r="AN2378" s="163"/>
      <c r="AO2378" s="163"/>
      <c r="AP2378" s="163"/>
      <c r="AQ2378" s="163"/>
      <c r="AR2378" s="163"/>
      <c r="AS2378" s="163"/>
      <c r="AT2378" s="163"/>
    </row>
    <row r="2379" spans="1:46" outlineLevel="2">
      <c r="A2379" s="11">
        <f>ROW()</f>
        <v>2379</v>
      </c>
      <c r="C2379" s="6" t="s">
        <v>477</v>
      </c>
      <c r="D2379" s="39"/>
      <c r="E2379" s="39"/>
      <c r="F2379" s="39"/>
      <c r="G2379" s="39"/>
      <c r="H2379" s="39"/>
      <c r="I2379" s="9"/>
      <c r="J2379" s="39"/>
      <c r="K2379" s="163"/>
      <c r="L2379" s="163"/>
      <c r="M2379" s="163"/>
      <c r="N2379" s="163"/>
      <c r="O2379" s="163"/>
      <c r="P2379" s="163"/>
      <c r="Q2379" s="163"/>
      <c r="R2379" s="163"/>
      <c r="S2379" s="163"/>
      <c r="T2379" s="163"/>
      <c r="U2379" s="163"/>
      <c r="V2379" s="163"/>
      <c r="W2379" s="163"/>
      <c r="X2379" s="163"/>
      <c r="Y2379" s="163"/>
      <c r="Z2379" s="163"/>
      <c r="AA2379" s="163"/>
      <c r="AB2379" s="163"/>
      <c r="AC2379" s="929">
        <f t="shared" si="5527"/>
        <v>20</v>
      </c>
      <c r="AD2379" s="491">
        <f>Inputs!$E$70-(AD$6-LEFT($A$2371,4))+1</f>
        <v>9</v>
      </c>
      <c r="AE2379" s="163">
        <f t="shared" si="5518"/>
        <v>8</v>
      </c>
      <c r="AF2379" s="163">
        <f t="shared" si="5519"/>
        <v>7</v>
      </c>
      <c r="AG2379" s="163">
        <f t="shared" si="5520"/>
        <v>6</v>
      </c>
      <c r="AH2379" s="163">
        <f t="shared" si="5521"/>
        <v>5</v>
      </c>
      <c r="AI2379" s="163">
        <f t="shared" si="5522"/>
        <v>4</v>
      </c>
      <c r="AJ2379" s="163">
        <f t="shared" si="5523"/>
        <v>3</v>
      </c>
      <c r="AK2379" s="163">
        <f t="shared" si="5524"/>
        <v>2</v>
      </c>
      <c r="AL2379" s="163">
        <f t="shared" si="5525"/>
        <v>1</v>
      </c>
      <c r="AM2379" s="163">
        <f t="shared" si="5526"/>
        <v>0</v>
      </c>
      <c r="AN2379" s="163"/>
      <c r="AO2379" s="163"/>
      <c r="AP2379" s="163"/>
      <c r="AQ2379" s="163"/>
      <c r="AR2379" s="163"/>
      <c r="AS2379" s="163"/>
      <c r="AT2379" s="163"/>
    </row>
    <row r="2380" spans="1:46" outlineLevel="2">
      <c r="A2380" s="11">
        <f>ROW()</f>
        <v>2380</v>
      </c>
      <c r="C2380" s="6" t="s">
        <v>511</v>
      </c>
      <c r="D2380" s="39"/>
      <c r="E2380" s="39"/>
      <c r="F2380" s="39"/>
      <c r="G2380" s="39"/>
      <c r="H2380" s="39"/>
      <c r="I2380" s="9"/>
      <c r="J2380" s="39"/>
      <c r="K2380" s="163"/>
      <c r="L2380" s="163"/>
      <c r="M2380" s="163"/>
      <c r="N2380" s="163"/>
      <c r="O2380" s="163"/>
      <c r="P2380" s="163"/>
      <c r="Q2380" s="163"/>
      <c r="R2380" s="163"/>
      <c r="S2380" s="163"/>
      <c r="T2380" s="163"/>
      <c r="U2380" s="163"/>
      <c r="V2380" s="163"/>
      <c r="W2380" s="163"/>
      <c r="X2380" s="163"/>
      <c r="Y2380" s="163"/>
      <c r="Z2380" s="163"/>
      <c r="AA2380" s="163"/>
      <c r="AB2380" s="163"/>
      <c r="AC2380" s="929">
        <f t="shared" si="5527"/>
        <v>20</v>
      </c>
      <c r="AD2380" s="491">
        <f>Inputs!$E$71-(AD$6-LEFT($A$2371,4))+1</f>
        <v>19</v>
      </c>
      <c r="AE2380" s="163">
        <f t="shared" si="5518"/>
        <v>18</v>
      </c>
      <c r="AF2380" s="163">
        <f t="shared" si="5519"/>
        <v>17</v>
      </c>
      <c r="AG2380" s="163">
        <f t="shared" si="5520"/>
        <v>16</v>
      </c>
      <c r="AH2380" s="163">
        <f t="shared" si="5521"/>
        <v>15</v>
      </c>
      <c r="AI2380" s="163">
        <f t="shared" si="5522"/>
        <v>14</v>
      </c>
      <c r="AJ2380" s="163">
        <f t="shared" si="5523"/>
        <v>13</v>
      </c>
      <c r="AK2380" s="163">
        <f t="shared" si="5524"/>
        <v>12</v>
      </c>
      <c r="AL2380" s="163">
        <f t="shared" si="5525"/>
        <v>11</v>
      </c>
      <c r="AM2380" s="163">
        <f t="shared" si="5526"/>
        <v>10</v>
      </c>
      <c r="AN2380" s="163"/>
      <c r="AO2380" s="163"/>
      <c r="AP2380" s="163"/>
      <c r="AQ2380" s="163"/>
      <c r="AR2380" s="163"/>
      <c r="AS2380" s="163"/>
      <c r="AT2380" s="163"/>
    </row>
    <row r="2381" spans="1:46" outlineLevel="2">
      <c r="A2381" s="11">
        <f>ROW()</f>
        <v>2381</v>
      </c>
      <c r="C2381" s="6" t="s">
        <v>655</v>
      </c>
      <c r="D2381" s="39"/>
      <c r="E2381" s="39"/>
      <c r="F2381" s="39"/>
      <c r="G2381" s="39"/>
      <c r="H2381" s="39"/>
      <c r="I2381" s="9"/>
      <c r="J2381" s="39"/>
      <c r="K2381" s="163"/>
      <c r="L2381" s="163"/>
      <c r="M2381" s="163"/>
      <c r="N2381" s="163"/>
      <c r="O2381" s="163"/>
      <c r="P2381" s="163"/>
      <c r="Q2381" s="163"/>
      <c r="R2381" s="163"/>
      <c r="S2381" s="163"/>
      <c r="T2381" s="163"/>
      <c r="U2381" s="163"/>
      <c r="V2381" s="163"/>
      <c r="W2381" s="163"/>
      <c r="X2381" s="163"/>
      <c r="Y2381" s="163"/>
      <c r="Z2381" s="163"/>
      <c r="AA2381" s="163"/>
      <c r="AB2381" s="163"/>
      <c r="AC2381" s="929"/>
      <c r="AD2381" s="163"/>
      <c r="AE2381" s="163"/>
      <c r="AF2381" s="163"/>
      <c r="AG2381" s="163"/>
      <c r="AH2381" s="163"/>
      <c r="AI2381" s="163"/>
      <c r="AJ2381" s="163"/>
      <c r="AK2381" s="163"/>
      <c r="AL2381" s="163"/>
      <c r="AM2381" s="163"/>
      <c r="AN2381" s="163"/>
      <c r="AO2381" s="163"/>
      <c r="AP2381" s="163"/>
      <c r="AQ2381" s="163"/>
      <c r="AR2381" s="163"/>
      <c r="AS2381" s="163"/>
      <c r="AT2381" s="163"/>
    </row>
    <row r="2382" spans="1:46" outlineLevel="2">
      <c r="A2382" s="11">
        <f>ROW()</f>
        <v>2382</v>
      </c>
      <c r="C2382" s="6" t="s">
        <v>656</v>
      </c>
      <c r="D2382" s="39"/>
      <c r="E2382" s="39"/>
      <c r="F2382" s="39"/>
      <c r="G2382" s="39"/>
      <c r="H2382" s="39"/>
      <c r="I2382" s="9"/>
      <c r="J2382" s="39"/>
      <c r="K2382" s="163"/>
      <c r="L2382" s="163"/>
      <c r="M2382" s="163"/>
      <c r="N2382" s="163"/>
      <c r="O2382" s="163"/>
      <c r="P2382" s="163"/>
      <c r="Q2382" s="163"/>
      <c r="R2382" s="163"/>
      <c r="S2382" s="163"/>
      <c r="T2382" s="163"/>
      <c r="U2382" s="163"/>
      <c r="V2382" s="163"/>
      <c r="W2382" s="163"/>
      <c r="X2382" s="163"/>
      <c r="Y2382" s="163"/>
      <c r="Z2382" s="163"/>
      <c r="AA2382" s="163"/>
      <c r="AB2382" s="163"/>
      <c r="AC2382" s="929"/>
      <c r="AD2382" s="163"/>
      <c r="AE2382" s="163"/>
      <c r="AF2382" s="163"/>
      <c r="AG2382" s="163"/>
      <c r="AH2382" s="163"/>
      <c r="AI2382" s="163"/>
      <c r="AJ2382" s="163"/>
      <c r="AK2382" s="163"/>
      <c r="AL2382" s="163"/>
      <c r="AM2382" s="163"/>
      <c r="AN2382" s="163"/>
      <c r="AO2382" s="163"/>
      <c r="AP2382" s="163"/>
      <c r="AQ2382" s="163"/>
      <c r="AR2382" s="163"/>
      <c r="AS2382" s="163"/>
      <c r="AT2382" s="163"/>
    </row>
    <row r="2383" spans="1:46" outlineLevel="2">
      <c r="A2383" s="11">
        <f>ROW()</f>
        <v>2383</v>
      </c>
      <c r="C2383" s="6" t="s">
        <v>667</v>
      </c>
      <c r="D2383" s="39"/>
      <c r="E2383" s="39"/>
      <c r="F2383" s="39"/>
      <c r="G2383" s="39"/>
      <c r="H2383" s="39"/>
      <c r="I2383" s="9"/>
      <c r="J2383" s="39"/>
      <c r="K2383" s="163"/>
      <c r="L2383" s="163"/>
      <c r="M2383" s="163"/>
      <c r="N2383" s="163"/>
      <c r="O2383" s="163"/>
      <c r="P2383" s="163"/>
      <c r="Q2383" s="163"/>
      <c r="R2383" s="163"/>
      <c r="S2383" s="163"/>
      <c r="T2383" s="163"/>
      <c r="U2383" s="163"/>
      <c r="V2383" s="163"/>
      <c r="W2383" s="163"/>
      <c r="X2383" s="163"/>
      <c r="Y2383" s="163"/>
      <c r="Z2383" s="163"/>
      <c r="AA2383" s="163"/>
      <c r="AB2383" s="163"/>
      <c r="AC2383" s="929"/>
      <c r="AD2383" s="163"/>
      <c r="AE2383" s="163"/>
      <c r="AF2383" s="163"/>
      <c r="AG2383" s="163"/>
      <c r="AH2383" s="163"/>
      <c r="AI2383" s="163"/>
      <c r="AJ2383" s="163"/>
      <c r="AK2383" s="163"/>
      <c r="AL2383" s="163"/>
      <c r="AM2383" s="163"/>
      <c r="AN2383" s="163"/>
      <c r="AO2383" s="163"/>
      <c r="AP2383" s="163"/>
      <c r="AQ2383" s="163"/>
      <c r="AR2383" s="163"/>
      <c r="AS2383" s="163"/>
      <c r="AT2383" s="163"/>
    </row>
    <row r="2384" spans="1:46" outlineLevel="2">
      <c r="A2384" s="11">
        <f>ROW()</f>
        <v>2384</v>
      </c>
      <c r="C2384" s="6" t="s">
        <v>212</v>
      </c>
      <c r="D2384" s="39"/>
      <c r="E2384" s="39"/>
      <c r="F2384" s="39"/>
      <c r="G2384" s="39"/>
      <c r="H2384" s="39"/>
      <c r="I2384" s="9"/>
      <c r="J2384" s="39"/>
      <c r="K2384" s="163"/>
      <c r="L2384" s="163"/>
      <c r="M2384" s="163"/>
      <c r="N2384" s="163"/>
      <c r="O2384" s="163"/>
      <c r="P2384" s="163"/>
      <c r="Q2384" s="163"/>
      <c r="R2384" s="163"/>
      <c r="S2384" s="163"/>
      <c r="T2384" s="163"/>
      <c r="U2384" s="163"/>
      <c r="V2384" s="163"/>
      <c r="W2384" s="163"/>
      <c r="X2384" s="163"/>
      <c r="Y2384" s="163"/>
      <c r="Z2384" s="163"/>
      <c r="AA2384" s="163"/>
      <c r="AB2384" s="163"/>
      <c r="AC2384" s="164"/>
      <c r="AD2384" s="163"/>
      <c r="AE2384" s="163"/>
      <c r="AF2384" s="163"/>
      <c r="AG2384" s="163"/>
      <c r="AH2384" s="163"/>
      <c r="AI2384" s="163"/>
      <c r="AJ2384" s="163"/>
      <c r="AK2384" s="163"/>
      <c r="AL2384" s="163"/>
      <c r="AM2384" s="163"/>
      <c r="AN2384" s="163"/>
      <c r="AO2384" s="163"/>
      <c r="AP2384" s="163"/>
      <c r="AQ2384" s="163"/>
      <c r="AR2384" s="163"/>
      <c r="AS2384" s="163"/>
      <c r="AT2384" s="163"/>
    </row>
    <row r="2385" spans="1:46" outlineLevel="2">
      <c r="A2385" s="11">
        <f>ROW()</f>
        <v>2385</v>
      </c>
      <c r="C2385" s="30" t="s">
        <v>362</v>
      </c>
      <c r="D2385" s="90"/>
      <c r="E2385" s="90"/>
      <c r="F2385" s="90"/>
      <c r="G2385" s="90"/>
      <c r="H2385" s="90"/>
      <c r="I2385" s="15"/>
      <c r="J2385" s="90"/>
      <c r="K2385" s="15"/>
      <c r="L2385" s="15"/>
      <c r="M2385" s="15"/>
      <c r="N2385" s="15"/>
      <c r="O2385" s="15"/>
      <c r="P2385" s="15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288">
        <f>Inputs!$E$76</f>
        <v>5</v>
      </c>
      <c r="AD2385" s="928">
        <f t="shared" ref="AD2385" si="5528">MAX(0,AC2385-1)</f>
        <v>4</v>
      </c>
      <c r="AE2385" s="928">
        <f t="shared" ref="AE2385" si="5529">MAX(0,AD2385-1)</f>
        <v>3</v>
      </c>
      <c r="AF2385" s="928">
        <f t="shared" ref="AF2385" si="5530">MAX(0,AE2385-1)</f>
        <v>2</v>
      </c>
      <c r="AG2385" s="928">
        <f t="shared" ref="AG2385" si="5531">MAX(0,AF2385-1)</f>
        <v>1</v>
      </c>
      <c r="AH2385" s="928">
        <f t="shared" ref="AH2385" si="5532">MAX(0,AG2385-1)</f>
        <v>0</v>
      </c>
      <c r="AI2385" s="928">
        <f t="shared" ref="AI2385" si="5533">MAX(0,AH2385-1)</f>
        <v>0</v>
      </c>
      <c r="AJ2385" s="928">
        <f t="shared" ref="AJ2385" si="5534">MAX(0,AI2385-1)</f>
        <v>0</v>
      </c>
      <c r="AK2385" s="928">
        <f t="shared" ref="AK2385" si="5535">MAX(0,AJ2385-1)</f>
        <v>0</v>
      </c>
      <c r="AL2385" s="928">
        <f t="shared" ref="AL2385" si="5536">MAX(0,AK2385-1)</f>
        <v>0</v>
      </c>
      <c r="AM2385" s="928">
        <f t="shared" ref="AM2385" si="5537">MAX(0,AL2385-1)</f>
        <v>0</v>
      </c>
      <c r="AN2385" s="163"/>
      <c r="AO2385" s="163"/>
      <c r="AP2385" s="163"/>
      <c r="AQ2385" s="163"/>
      <c r="AR2385" s="163"/>
      <c r="AS2385" s="163"/>
      <c r="AT2385" s="163"/>
    </row>
    <row r="2386" spans="1:46" outlineLevel="2">
      <c r="A2386" s="11">
        <f>ROW()</f>
        <v>2386</v>
      </c>
      <c r="D2386" s="39"/>
      <c r="E2386" s="39"/>
      <c r="F2386" s="39"/>
      <c r="G2386" s="39"/>
      <c r="H2386" s="3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</row>
    <row r="2387" spans="1:46" outlineLevel="2">
      <c r="A2387" s="11">
        <f>ROW()</f>
        <v>2387</v>
      </c>
      <c r="B2387" s="343" t="s">
        <v>68</v>
      </c>
      <c r="D2387" s="39"/>
      <c r="E2387" s="39"/>
      <c r="F2387" s="39"/>
      <c r="G2387" s="39"/>
      <c r="H2387" s="39"/>
      <c r="I2387" s="39"/>
      <c r="J2387" s="39"/>
      <c r="K2387" s="39"/>
      <c r="L2387" s="39"/>
      <c r="M2387" s="39"/>
      <c r="N2387" s="39"/>
      <c r="O2387" s="39"/>
      <c r="P2387" s="39"/>
      <c r="Q2387" s="39"/>
      <c r="R2387" s="39"/>
      <c r="S2387" s="39"/>
      <c r="T2387" s="39"/>
      <c r="U2387" s="39"/>
      <c r="V2387" s="39"/>
      <c r="W2387" s="39"/>
      <c r="X2387" s="39"/>
      <c r="Y2387" s="39"/>
      <c r="Z2387" s="39"/>
      <c r="AA2387" s="39"/>
      <c r="AB2387" s="39"/>
      <c r="AC2387" s="39"/>
      <c r="AD2387" s="39"/>
      <c r="AE2387" s="39"/>
      <c r="AF2387" s="39"/>
      <c r="AG2387" s="39"/>
      <c r="AH2387" s="39"/>
      <c r="AI2387" s="39"/>
      <c r="AJ2387" s="39"/>
      <c r="AK2387" s="39"/>
      <c r="AL2387" s="39"/>
      <c r="AM2387" s="39"/>
    </row>
    <row r="2388" spans="1:46" outlineLevel="2">
      <c r="A2388" s="11">
        <f>ROW()</f>
        <v>2388</v>
      </c>
      <c r="C2388" s="6" t="s">
        <v>2</v>
      </c>
      <c r="D2388" s="39"/>
      <c r="E2388" s="39"/>
      <c r="F2388" s="39"/>
      <c r="G2388" s="39"/>
      <c r="H2388" s="39"/>
      <c r="I2388" s="39"/>
      <c r="J2388" s="39"/>
      <c r="K2388" s="39"/>
      <c r="L2388" s="39"/>
      <c r="M2388" s="39"/>
      <c r="N2388" s="39"/>
      <c r="O2388" s="39"/>
      <c r="P2388" s="39"/>
      <c r="Q2388" s="39"/>
      <c r="R2388" s="39"/>
      <c r="S2388" s="39"/>
      <c r="T2388" s="39"/>
      <c r="U2388" s="39"/>
      <c r="V2388" s="39"/>
      <c r="W2388" s="39"/>
      <c r="X2388" s="39"/>
      <c r="Y2388" s="39"/>
      <c r="Z2388" s="39"/>
      <c r="AA2388" s="39"/>
      <c r="AB2388" s="9">
        <f t="shared" ref="AB2388:AH2391" si="5538">AA2448</f>
        <v>0</v>
      </c>
      <c r="AC2388" s="9">
        <f t="shared" si="5538"/>
        <v>8.8811437499999955E-3</v>
      </c>
      <c r="AD2388" s="9">
        <f t="shared" si="5538"/>
        <v>8.4370865624999961E-3</v>
      </c>
      <c r="AE2388" s="9">
        <f t="shared" si="5538"/>
        <v>7.9930293749999968E-3</v>
      </c>
      <c r="AF2388" s="9">
        <f t="shared" si="5538"/>
        <v>7.5489721874999966E-3</v>
      </c>
      <c r="AG2388" s="9">
        <f t="shared" si="5538"/>
        <v>7.1049149999999964E-3</v>
      </c>
      <c r="AH2388" s="9">
        <f t="shared" si="5538"/>
        <v>6.660857812499997E-3</v>
      </c>
      <c r="AI2388" s="9">
        <f t="shared" ref="AI2388:AM2396" si="5539">AH2448</f>
        <v>6.2168006249999968E-3</v>
      </c>
      <c r="AJ2388" s="9">
        <f t="shared" si="5539"/>
        <v>5.7727434374999966E-3</v>
      </c>
      <c r="AK2388" s="9">
        <f t="shared" si="5539"/>
        <v>5.3286862499999973E-3</v>
      </c>
      <c r="AL2388" s="9">
        <f t="shared" si="5539"/>
        <v>4.8846290624999979E-3</v>
      </c>
      <c r="AM2388" s="9">
        <f t="shared" si="5539"/>
        <v>4.4405718749999977E-3</v>
      </c>
    </row>
    <row r="2389" spans="1:46" outlineLevel="2">
      <c r="A2389" s="11">
        <f>ROW()</f>
        <v>2389</v>
      </c>
      <c r="C2389" s="6" t="s">
        <v>3</v>
      </c>
      <c r="D2389" s="39"/>
      <c r="E2389" s="39"/>
      <c r="F2389" s="39"/>
      <c r="G2389" s="39"/>
      <c r="H2389" s="39"/>
      <c r="I2389" s="39"/>
      <c r="J2389" s="39"/>
      <c r="K2389" s="39"/>
      <c r="L2389" s="39"/>
      <c r="M2389" s="39"/>
      <c r="N2389" s="39"/>
      <c r="O2389" s="39"/>
      <c r="P2389" s="39"/>
      <c r="Q2389" s="39"/>
      <c r="R2389" s="39"/>
      <c r="S2389" s="39"/>
      <c r="T2389" s="39"/>
      <c r="U2389" s="39"/>
      <c r="V2389" s="39"/>
      <c r="W2389" s="39"/>
      <c r="X2389" s="39"/>
      <c r="Y2389" s="39"/>
      <c r="Z2389" s="39"/>
      <c r="AA2389" s="39"/>
      <c r="AB2389" s="9">
        <f t="shared" si="5538"/>
        <v>0</v>
      </c>
      <c r="AC2389" s="9">
        <f t="shared" si="5538"/>
        <v>1.9137673878749997</v>
      </c>
      <c r="AD2389" s="9">
        <f t="shared" si="5538"/>
        <v>1.8180790184812496</v>
      </c>
      <c r="AE2389" s="9">
        <f t="shared" si="5538"/>
        <v>1.7223906490874996</v>
      </c>
      <c r="AF2389" s="9">
        <f t="shared" si="5538"/>
        <v>1.6267022796937496</v>
      </c>
      <c r="AG2389" s="9">
        <f t="shared" si="5538"/>
        <v>1.5310139102999996</v>
      </c>
      <c r="AH2389" s="9">
        <f t="shared" si="5538"/>
        <v>1.4353255409062495</v>
      </c>
      <c r="AI2389" s="9">
        <f t="shared" si="5539"/>
        <v>1.3396371715124995</v>
      </c>
      <c r="AJ2389" s="9">
        <f t="shared" si="5539"/>
        <v>1.2439488021187495</v>
      </c>
      <c r="AK2389" s="9">
        <f t="shared" si="5539"/>
        <v>1.1482604327249994</v>
      </c>
      <c r="AL2389" s="9">
        <f t="shared" si="5539"/>
        <v>1.0525720633312494</v>
      </c>
      <c r="AM2389" s="9">
        <f t="shared" si="5539"/>
        <v>0.9568836939374995</v>
      </c>
    </row>
    <row r="2390" spans="1:46" outlineLevel="2">
      <c r="A2390" s="11">
        <f>ROW()</f>
        <v>2390</v>
      </c>
      <c r="C2390" s="6" t="s">
        <v>4</v>
      </c>
      <c r="D2390" s="39"/>
      <c r="E2390" s="39"/>
      <c r="F2390" s="39"/>
      <c r="G2390" s="39"/>
      <c r="H2390" s="39"/>
      <c r="I2390" s="39"/>
      <c r="J2390" s="39"/>
      <c r="K2390" s="39"/>
      <c r="L2390" s="39"/>
      <c r="M2390" s="39"/>
      <c r="N2390" s="39"/>
      <c r="O2390" s="39"/>
      <c r="P2390" s="39"/>
      <c r="Q2390" s="39"/>
      <c r="R2390" s="39"/>
      <c r="S2390" s="39"/>
      <c r="T2390" s="39"/>
      <c r="U2390" s="39"/>
      <c r="V2390" s="39"/>
      <c r="W2390" s="39"/>
      <c r="X2390" s="39"/>
      <c r="Y2390" s="39"/>
      <c r="Z2390" s="39"/>
      <c r="AA2390" s="39"/>
      <c r="AB2390" s="9">
        <f t="shared" si="5538"/>
        <v>0</v>
      </c>
      <c r="AC2390" s="9">
        <f t="shared" si="5538"/>
        <v>5.4032617856250775</v>
      </c>
      <c r="AD2390" s="9">
        <f t="shared" si="5538"/>
        <v>5.0430443332500721</v>
      </c>
      <c r="AE2390" s="9">
        <f t="shared" si="5538"/>
        <v>4.6828268808750666</v>
      </c>
      <c r="AF2390" s="9">
        <f t="shared" si="5538"/>
        <v>4.3226094285000611</v>
      </c>
      <c r="AG2390" s="9">
        <f t="shared" si="5538"/>
        <v>3.9623919761250561</v>
      </c>
      <c r="AH2390" s="9">
        <f t="shared" si="5538"/>
        <v>3.6021745237500511</v>
      </c>
      <c r="AI2390" s="9">
        <f t="shared" si="5539"/>
        <v>3.2419570713750461</v>
      </c>
      <c r="AJ2390" s="9">
        <f t="shared" si="5539"/>
        <v>2.8817396190000411</v>
      </c>
      <c r="AK2390" s="9">
        <f t="shared" si="5539"/>
        <v>2.521522166625036</v>
      </c>
      <c r="AL2390" s="9">
        <f t="shared" si="5539"/>
        <v>2.161304714250031</v>
      </c>
      <c r="AM2390" s="9">
        <f t="shared" si="5539"/>
        <v>1.8010872618750258</v>
      </c>
    </row>
    <row r="2391" spans="1:46" outlineLevel="2">
      <c r="A2391" s="11">
        <f>ROW()</f>
        <v>2391</v>
      </c>
      <c r="C2391" s="6" t="s">
        <v>5</v>
      </c>
      <c r="D2391" s="39"/>
      <c r="E2391" s="39"/>
      <c r="F2391" s="39"/>
      <c r="G2391" s="39"/>
      <c r="H2391" s="39"/>
      <c r="I2391" s="39"/>
      <c r="J2391" s="39"/>
      <c r="K2391" s="39"/>
      <c r="L2391" s="39"/>
      <c r="M2391" s="39"/>
      <c r="N2391" s="39"/>
      <c r="O2391" s="39"/>
      <c r="P2391" s="39"/>
      <c r="Q2391" s="39"/>
      <c r="R2391" s="39"/>
      <c r="S2391" s="39"/>
      <c r="T2391" s="39"/>
      <c r="U2391" s="39"/>
      <c r="V2391" s="39"/>
      <c r="W2391" s="39"/>
      <c r="X2391" s="39"/>
      <c r="Y2391" s="39"/>
      <c r="Z2391" s="39"/>
      <c r="AA2391" s="39"/>
      <c r="AB2391" s="9">
        <f t="shared" si="5538"/>
        <v>0</v>
      </c>
      <c r="AC2391" s="9">
        <f t="shared" si="5538"/>
        <v>2.6764061411249993</v>
      </c>
      <c r="AD2391" s="9">
        <f t="shared" si="5538"/>
        <v>2.5425858340687495</v>
      </c>
      <c r="AE2391" s="9">
        <f t="shared" si="5538"/>
        <v>2.4087655270124997</v>
      </c>
      <c r="AF2391" s="9">
        <f t="shared" si="5538"/>
        <v>2.2749452199562499</v>
      </c>
      <c r="AG2391" s="9">
        <f t="shared" si="5538"/>
        <v>2.1411249129000001</v>
      </c>
      <c r="AH2391" s="9">
        <f t="shared" si="5538"/>
        <v>2.0073046058437503</v>
      </c>
      <c r="AI2391" s="9">
        <f t="shared" si="5539"/>
        <v>1.8734842987875002</v>
      </c>
      <c r="AJ2391" s="9">
        <f t="shared" si="5539"/>
        <v>1.7396639917312502</v>
      </c>
      <c r="AK2391" s="9">
        <f t="shared" si="5539"/>
        <v>1.6058436846750002</v>
      </c>
      <c r="AL2391" s="9">
        <f t="shared" si="5539"/>
        <v>1.4720233776187501</v>
      </c>
      <c r="AM2391" s="9">
        <f t="shared" si="5539"/>
        <v>1.3382030705625001</v>
      </c>
    </row>
    <row r="2392" spans="1:46" outlineLevel="2">
      <c r="A2392" s="11">
        <f>ROW()</f>
        <v>2392</v>
      </c>
      <c r="C2392" s="6" t="s">
        <v>473</v>
      </c>
      <c r="D2392" s="39"/>
      <c r="E2392" s="39"/>
      <c r="F2392" s="39"/>
      <c r="G2392" s="39"/>
      <c r="H2392" s="39"/>
      <c r="I2392" s="39"/>
      <c r="J2392" s="39"/>
      <c r="K2392" s="39"/>
      <c r="L2392" s="39"/>
      <c r="M2392" s="39"/>
      <c r="N2392" s="39"/>
      <c r="O2392" s="39"/>
      <c r="P2392" s="39"/>
      <c r="Q2392" s="39"/>
      <c r="R2392" s="39"/>
      <c r="S2392" s="39"/>
      <c r="T2392" s="39"/>
      <c r="U2392" s="39"/>
      <c r="V2392" s="39"/>
      <c r="W2392" s="39"/>
      <c r="X2392" s="39"/>
      <c r="Y2392" s="39"/>
      <c r="Z2392" s="39"/>
      <c r="AA2392" s="39"/>
      <c r="AB2392" s="9">
        <f t="shared" ref="AB2392:AB2394" si="5540">AA2452</f>
        <v>0</v>
      </c>
      <c r="AC2392" s="9">
        <f t="shared" ref="AC2392:AC2394" si="5541">AB2452</f>
        <v>2.5211855778749994</v>
      </c>
      <c r="AD2392" s="9">
        <f t="shared" ref="AD2392:AD2394" si="5542">AC2452</f>
        <v>2.3951262989812494</v>
      </c>
      <c r="AE2392" s="9">
        <f t="shared" ref="AE2392:AE2394" si="5543">AD2452</f>
        <v>1.7963447242359369</v>
      </c>
      <c r="AF2392" s="9">
        <f t="shared" ref="AF2392:AF2394" si="5544">AE2452</f>
        <v>1.1975631494906245</v>
      </c>
      <c r="AG2392" s="9">
        <f t="shared" ref="AG2392:AG2394" si="5545">AF2452</f>
        <v>0.59878157474531224</v>
      </c>
      <c r="AH2392" s="9">
        <f t="shared" ref="AH2392:AH2394" si="5546">AG2452</f>
        <v>0</v>
      </c>
      <c r="AI2392" s="9">
        <f t="shared" si="5539"/>
        <v>0</v>
      </c>
      <c r="AJ2392" s="9">
        <f t="shared" si="5539"/>
        <v>0</v>
      </c>
      <c r="AK2392" s="9">
        <f t="shared" si="5539"/>
        <v>0</v>
      </c>
      <c r="AL2392" s="9">
        <f t="shared" si="5539"/>
        <v>0</v>
      </c>
      <c r="AM2392" s="9">
        <f t="shared" si="5539"/>
        <v>0</v>
      </c>
    </row>
    <row r="2393" spans="1:46" outlineLevel="2">
      <c r="A2393" s="11">
        <f>ROW()</f>
        <v>2393</v>
      </c>
      <c r="C2393" s="6" t="s">
        <v>474</v>
      </c>
      <c r="D2393" s="39"/>
      <c r="E2393" s="39"/>
      <c r="F2393" s="39"/>
      <c r="G2393" s="39"/>
      <c r="H2393" s="39"/>
      <c r="I2393" s="39"/>
      <c r="J2393" s="39"/>
      <c r="K2393" s="39"/>
      <c r="L2393" s="39"/>
      <c r="M2393" s="39"/>
      <c r="N2393" s="39"/>
      <c r="O2393" s="39"/>
      <c r="P2393" s="39"/>
      <c r="Q2393" s="39"/>
      <c r="R2393" s="39"/>
      <c r="S2393" s="39"/>
      <c r="T2393" s="39"/>
      <c r="U2393" s="39"/>
      <c r="V2393" s="39"/>
      <c r="W2393" s="39"/>
      <c r="X2393" s="39"/>
      <c r="Y2393" s="39"/>
      <c r="Z2393" s="39"/>
      <c r="AA2393" s="39"/>
      <c r="AB2393" s="9">
        <f t="shared" si="5540"/>
        <v>0</v>
      </c>
      <c r="AC2393" s="9">
        <f t="shared" si="5541"/>
        <v>7.3666363983749985</v>
      </c>
      <c r="AD2393" s="9">
        <f t="shared" si="5542"/>
        <v>6.9983045784562483</v>
      </c>
      <c r="AE2393" s="9">
        <f t="shared" si="5543"/>
        <v>6.4984256799950879</v>
      </c>
      <c r="AF2393" s="9">
        <f t="shared" si="5544"/>
        <v>5.9985467815339275</v>
      </c>
      <c r="AG2393" s="9">
        <f t="shared" si="5545"/>
        <v>5.4986678830727671</v>
      </c>
      <c r="AH2393" s="9">
        <f t="shared" si="5546"/>
        <v>4.9987889846116067</v>
      </c>
      <c r="AI2393" s="9">
        <f t="shared" si="5539"/>
        <v>4.4989100861504463</v>
      </c>
      <c r="AJ2393" s="9">
        <f t="shared" si="5539"/>
        <v>3.9990311876892854</v>
      </c>
      <c r="AK2393" s="9">
        <f t="shared" si="5539"/>
        <v>3.4991522892281246</v>
      </c>
      <c r="AL2393" s="9">
        <f t="shared" si="5539"/>
        <v>2.9992733907669638</v>
      </c>
      <c r="AM2393" s="9">
        <f t="shared" si="5539"/>
        <v>2.4993944923058029</v>
      </c>
    </row>
    <row r="2394" spans="1:46" outlineLevel="2">
      <c r="A2394" s="11">
        <f>ROW()</f>
        <v>2394</v>
      </c>
      <c r="C2394" s="6" t="s">
        <v>477</v>
      </c>
      <c r="D2394" s="39"/>
      <c r="E2394" s="39"/>
      <c r="F2394" s="39"/>
      <c r="G2394" s="39"/>
      <c r="H2394" s="39"/>
      <c r="I2394" s="39"/>
      <c r="J2394" s="39"/>
      <c r="K2394" s="39"/>
      <c r="L2394" s="39"/>
      <c r="M2394" s="39"/>
      <c r="N2394" s="39"/>
      <c r="O2394" s="39"/>
      <c r="P2394" s="39"/>
      <c r="Q2394" s="39"/>
      <c r="R2394" s="39"/>
      <c r="S2394" s="39"/>
      <c r="T2394" s="39"/>
      <c r="U2394" s="39"/>
      <c r="V2394" s="39"/>
      <c r="W2394" s="39"/>
      <c r="X2394" s="39"/>
      <c r="Y2394" s="39"/>
      <c r="Z2394" s="39"/>
      <c r="AA2394" s="39"/>
      <c r="AB2394" s="9">
        <f t="shared" si="5540"/>
        <v>0</v>
      </c>
      <c r="AC2394" s="9">
        <f t="shared" si="5541"/>
        <v>6.528920405624997</v>
      </c>
      <c r="AD2394" s="9">
        <f t="shared" si="5542"/>
        <v>6.2024743853437467</v>
      </c>
      <c r="AE2394" s="9">
        <f t="shared" si="5543"/>
        <v>5.5133105647499967</v>
      </c>
      <c r="AF2394" s="9">
        <f t="shared" si="5544"/>
        <v>4.8241467441562467</v>
      </c>
      <c r="AG2394" s="9">
        <f t="shared" si="5545"/>
        <v>4.1349829235624975</v>
      </c>
      <c r="AH2394" s="9">
        <f t="shared" si="5546"/>
        <v>3.4458191029687479</v>
      </c>
      <c r="AI2394" s="9">
        <f t="shared" si="5539"/>
        <v>2.7566552823749984</v>
      </c>
      <c r="AJ2394" s="9">
        <f t="shared" si="5539"/>
        <v>2.0674914617812488</v>
      </c>
      <c r="AK2394" s="9">
        <f t="shared" si="5539"/>
        <v>1.3783276411874992</v>
      </c>
      <c r="AL2394" s="9">
        <f t="shared" si="5539"/>
        <v>0.68916382059374959</v>
      </c>
      <c r="AM2394" s="9">
        <f t="shared" si="5539"/>
        <v>0</v>
      </c>
    </row>
    <row r="2395" spans="1:46" outlineLevel="2">
      <c r="A2395" s="11">
        <f>ROW()</f>
        <v>2395</v>
      </c>
      <c r="C2395" s="6" t="s">
        <v>511</v>
      </c>
      <c r="D2395" s="39"/>
      <c r="E2395" s="39"/>
      <c r="F2395" s="39"/>
      <c r="G2395" s="39"/>
      <c r="H2395" s="39"/>
      <c r="I2395" s="39"/>
      <c r="J2395" s="39"/>
      <c r="K2395" s="39"/>
      <c r="L2395" s="39"/>
      <c r="M2395" s="39"/>
      <c r="N2395" s="39"/>
      <c r="O2395" s="39"/>
      <c r="P2395" s="39"/>
      <c r="Q2395" s="39"/>
      <c r="R2395" s="39"/>
      <c r="S2395" s="39"/>
      <c r="T2395" s="39"/>
      <c r="U2395" s="39"/>
      <c r="V2395" s="39"/>
      <c r="W2395" s="39"/>
      <c r="X2395" s="39"/>
      <c r="Y2395" s="39"/>
      <c r="Z2395" s="39"/>
      <c r="AA2395" s="39"/>
      <c r="AB2395" s="9">
        <f t="shared" ref="AB2395" si="5547">AA2455</f>
        <v>0</v>
      </c>
      <c r="AC2395" s="9">
        <f t="shared" ref="AC2395" si="5548">AB2455</f>
        <v>0</v>
      </c>
      <c r="AD2395" s="9">
        <f t="shared" ref="AD2395" si="5549">AC2455</f>
        <v>0</v>
      </c>
      <c r="AE2395" s="9">
        <f t="shared" ref="AE2395" si="5550">AD2455</f>
        <v>0</v>
      </c>
      <c r="AF2395" s="9">
        <f t="shared" ref="AF2395" si="5551">AE2455</f>
        <v>0</v>
      </c>
      <c r="AG2395" s="9">
        <f t="shared" ref="AG2395" si="5552">AF2455</f>
        <v>0</v>
      </c>
      <c r="AH2395" s="9">
        <f t="shared" ref="AH2395" si="5553">AG2455</f>
        <v>0</v>
      </c>
      <c r="AI2395" s="9">
        <f t="shared" si="5539"/>
        <v>0</v>
      </c>
      <c r="AJ2395" s="9">
        <f t="shared" si="5539"/>
        <v>0</v>
      </c>
      <c r="AK2395" s="9">
        <f t="shared" si="5539"/>
        <v>0</v>
      </c>
      <c r="AL2395" s="9">
        <f t="shared" si="5539"/>
        <v>0</v>
      </c>
      <c r="AM2395" s="9">
        <f t="shared" si="5539"/>
        <v>0</v>
      </c>
    </row>
    <row r="2396" spans="1:46" outlineLevel="2">
      <c r="A2396" s="11">
        <f>ROW()</f>
        <v>2396</v>
      </c>
      <c r="C2396" s="6" t="s">
        <v>655</v>
      </c>
      <c r="D2396" s="39"/>
      <c r="E2396" s="39"/>
      <c r="F2396" s="39"/>
      <c r="G2396" s="39"/>
      <c r="H2396" s="39"/>
      <c r="I2396" s="39"/>
      <c r="J2396" s="39"/>
      <c r="K2396" s="39"/>
      <c r="L2396" s="39"/>
      <c r="M2396" s="39"/>
      <c r="N2396" s="39"/>
      <c r="O2396" s="39"/>
      <c r="P2396" s="39"/>
      <c r="Q2396" s="39"/>
      <c r="R2396" s="39"/>
      <c r="S2396" s="39"/>
      <c r="T2396" s="39"/>
      <c r="U2396" s="39"/>
      <c r="V2396" s="39"/>
      <c r="W2396" s="39"/>
      <c r="X2396" s="39"/>
      <c r="Y2396" s="39"/>
      <c r="Z2396" s="39"/>
      <c r="AA2396" s="39"/>
      <c r="AB2396" s="9">
        <f t="shared" ref="AB2396" si="5554">AA2456</f>
        <v>0</v>
      </c>
      <c r="AC2396" s="9">
        <f t="shared" ref="AC2396" si="5555">AB2456</f>
        <v>0</v>
      </c>
      <c r="AD2396" s="9">
        <f t="shared" ref="AD2396" si="5556">AC2456</f>
        <v>0</v>
      </c>
      <c r="AE2396" s="9">
        <f t="shared" ref="AE2396" si="5557">AD2456</f>
        <v>0</v>
      </c>
      <c r="AF2396" s="9">
        <f t="shared" ref="AF2396" si="5558">AE2456</f>
        <v>0</v>
      </c>
      <c r="AG2396" s="9">
        <f t="shared" ref="AG2396" si="5559">AF2456</f>
        <v>0</v>
      </c>
      <c r="AH2396" s="9">
        <f t="shared" ref="AH2396" si="5560">AG2456</f>
        <v>0</v>
      </c>
      <c r="AI2396" s="9">
        <f t="shared" si="5539"/>
        <v>0</v>
      </c>
      <c r="AJ2396" s="9">
        <f t="shared" si="5539"/>
        <v>0</v>
      </c>
      <c r="AK2396" s="9">
        <f t="shared" si="5539"/>
        <v>0</v>
      </c>
      <c r="AL2396" s="9">
        <f t="shared" si="5539"/>
        <v>0</v>
      </c>
      <c r="AM2396" s="9">
        <f t="shared" si="5539"/>
        <v>0</v>
      </c>
    </row>
    <row r="2397" spans="1:46" outlineLevel="2">
      <c r="A2397" s="11">
        <f>ROW()</f>
        <v>2397</v>
      </c>
      <c r="C2397" s="6" t="s">
        <v>656</v>
      </c>
      <c r="D2397" s="39"/>
      <c r="E2397" s="39"/>
      <c r="F2397" s="39"/>
      <c r="G2397" s="39"/>
      <c r="H2397" s="39"/>
      <c r="I2397" s="39"/>
      <c r="J2397" s="39"/>
      <c r="K2397" s="39"/>
      <c r="L2397" s="39"/>
      <c r="M2397" s="39"/>
      <c r="N2397" s="39"/>
      <c r="O2397" s="39"/>
      <c r="P2397" s="39"/>
      <c r="Q2397" s="39"/>
      <c r="R2397" s="39"/>
      <c r="S2397" s="39"/>
      <c r="T2397" s="39"/>
      <c r="U2397" s="39"/>
      <c r="V2397" s="39"/>
      <c r="W2397" s="39"/>
      <c r="X2397" s="39"/>
      <c r="Y2397" s="39"/>
      <c r="Z2397" s="39"/>
      <c r="AA2397" s="3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</row>
    <row r="2398" spans="1:46" outlineLevel="2">
      <c r="A2398" s="11">
        <f>ROW()</f>
        <v>2398</v>
      </c>
      <c r="C2398" s="6" t="s">
        <v>667</v>
      </c>
      <c r="D2398" s="39"/>
      <c r="E2398" s="39"/>
      <c r="F2398" s="39"/>
      <c r="G2398" s="39"/>
      <c r="H2398" s="39"/>
      <c r="I2398" s="39"/>
      <c r="J2398" s="39"/>
      <c r="K2398" s="39"/>
      <c r="L2398" s="39"/>
      <c r="M2398" s="39"/>
      <c r="N2398" s="39"/>
      <c r="O2398" s="39"/>
      <c r="P2398" s="39"/>
      <c r="Q2398" s="39"/>
      <c r="R2398" s="39"/>
      <c r="S2398" s="39"/>
      <c r="T2398" s="39"/>
      <c r="U2398" s="39"/>
      <c r="V2398" s="39"/>
      <c r="W2398" s="39"/>
      <c r="X2398" s="39"/>
      <c r="Y2398" s="39"/>
      <c r="Z2398" s="39"/>
      <c r="AA2398" s="3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</row>
    <row r="2399" spans="1:46" outlineLevel="2">
      <c r="A2399" s="11">
        <f>ROW()</f>
        <v>2399</v>
      </c>
      <c r="C2399" s="6" t="s">
        <v>212</v>
      </c>
      <c r="D2399" s="39"/>
      <c r="E2399" s="39"/>
      <c r="F2399" s="39"/>
      <c r="G2399" s="39"/>
      <c r="H2399" s="39"/>
      <c r="I2399" s="39"/>
      <c r="J2399" s="39"/>
      <c r="K2399" s="39"/>
      <c r="L2399" s="39"/>
      <c r="M2399" s="39"/>
      <c r="N2399" s="39"/>
      <c r="O2399" s="39"/>
      <c r="P2399" s="39"/>
      <c r="Q2399" s="39"/>
      <c r="R2399" s="39"/>
      <c r="S2399" s="39"/>
      <c r="T2399" s="39"/>
      <c r="U2399" s="39"/>
      <c r="V2399" s="39"/>
      <c r="W2399" s="39"/>
      <c r="X2399" s="39"/>
      <c r="Y2399" s="39"/>
      <c r="Z2399" s="39"/>
      <c r="AA2399" s="39"/>
      <c r="AB2399" s="9">
        <f t="shared" ref="AB2399:AC2399" si="5561">AA2459</f>
        <v>0</v>
      </c>
      <c r="AC2399" s="9">
        <f t="shared" si="5561"/>
        <v>0</v>
      </c>
      <c r="AD2399" s="9">
        <f t="shared" ref="AD2399:AD2400" si="5562">AC2459</f>
        <v>0</v>
      </c>
      <c r="AE2399" s="9">
        <f t="shared" ref="AE2399:AE2400" si="5563">AD2459</f>
        <v>0</v>
      </c>
      <c r="AF2399" s="9">
        <f t="shared" ref="AF2399:AF2400" si="5564">AE2459</f>
        <v>0</v>
      </c>
      <c r="AG2399" s="9">
        <f t="shared" ref="AG2399:AG2400" si="5565">AF2459</f>
        <v>0</v>
      </c>
      <c r="AH2399" s="9">
        <f t="shared" ref="AH2399:AH2400" si="5566">AG2459</f>
        <v>0</v>
      </c>
      <c r="AI2399" s="9">
        <f t="shared" ref="AI2399:AI2400" si="5567">AH2459</f>
        <v>0</v>
      </c>
      <c r="AJ2399" s="9">
        <f t="shared" ref="AJ2399:AJ2400" si="5568">AI2459</f>
        <v>0</v>
      </c>
      <c r="AK2399" s="9">
        <f t="shared" ref="AK2399:AK2400" si="5569">AJ2459</f>
        <v>0</v>
      </c>
      <c r="AL2399" s="9">
        <f t="shared" ref="AL2399:AL2400" si="5570">AK2459</f>
        <v>0</v>
      </c>
      <c r="AM2399" s="9">
        <f t="shared" ref="AM2399:AM2400" si="5571">AL2459</f>
        <v>0</v>
      </c>
    </row>
    <row r="2400" spans="1:46" outlineLevel="2">
      <c r="A2400" s="11">
        <f>ROW()</f>
        <v>2400</v>
      </c>
      <c r="C2400" s="30" t="s">
        <v>362</v>
      </c>
      <c r="D2400" s="90"/>
      <c r="E2400" s="90"/>
      <c r="F2400" s="90"/>
      <c r="G2400" s="90"/>
      <c r="H2400" s="90"/>
      <c r="I2400" s="90"/>
      <c r="J2400" s="90"/>
      <c r="K2400" s="90"/>
      <c r="L2400" s="90"/>
      <c r="M2400" s="90"/>
      <c r="N2400" s="90"/>
      <c r="O2400" s="90"/>
      <c r="P2400" s="90"/>
      <c r="Q2400" s="90"/>
      <c r="R2400" s="90"/>
      <c r="S2400" s="90"/>
      <c r="T2400" s="90"/>
      <c r="U2400" s="90"/>
      <c r="V2400" s="90"/>
      <c r="W2400" s="90"/>
      <c r="X2400" s="90"/>
      <c r="Y2400" s="90"/>
      <c r="Z2400" s="90"/>
      <c r="AA2400" s="90"/>
      <c r="AB2400" s="15">
        <f t="shared" ref="AB2400" si="5572">AA2460</f>
        <v>0</v>
      </c>
      <c r="AC2400" s="15">
        <f t="shared" ref="AC2400" si="5573">AB2460</f>
        <v>0</v>
      </c>
      <c r="AD2400" s="15">
        <f t="shared" si="5562"/>
        <v>0</v>
      </c>
      <c r="AE2400" s="15">
        <f t="shared" si="5563"/>
        <v>0</v>
      </c>
      <c r="AF2400" s="15">
        <f t="shared" si="5564"/>
        <v>0</v>
      </c>
      <c r="AG2400" s="15">
        <f t="shared" si="5565"/>
        <v>0</v>
      </c>
      <c r="AH2400" s="15">
        <f t="shared" si="5566"/>
        <v>0</v>
      </c>
      <c r="AI2400" s="15">
        <f t="shared" si="5567"/>
        <v>0</v>
      </c>
      <c r="AJ2400" s="15">
        <f t="shared" si="5568"/>
        <v>0</v>
      </c>
      <c r="AK2400" s="15">
        <f t="shared" si="5569"/>
        <v>0</v>
      </c>
      <c r="AL2400" s="15">
        <f t="shared" si="5570"/>
        <v>0</v>
      </c>
      <c r="AM2400" s="15">
        <f t="shared" si="5571"/>
        <v>0</v>
      </c>
    </row>
    <row r="2401" spans="1:39" outlineLevel="2">
      <c r="A2401" s="11">
        <f>ROW()</f>
        <v>2401</v>
      </c>
      <c r="C2401" s="6" t="s">
        <v>1</v>
      </c>
      <c r="D2401" s="39"/>
      <c r="E2401" s="39"/>
      <c r="F2401" s="39"/>
      <c r="G2401" s="39"/>
      <c r="H2401" s="39"/>
      <c r="I2401" s="39"/>
      <c r="J2401" s="39"/>
      <c r="K2401" s="39"/>
      <c r="L2401" s="39"/>
      <c r="M2401" s="39"/>
      <c r="N2401" s="39"/>
      <c r="O2401" s="39"/>
      <c r="P2401" s="39"/>
      <c r="Q2401" s="39"/>
      <c r="R2401" s="39"/>
      <c r="S2401" s="39"/>
      <c r="T2401" s="39"/>
      <c r="U2401" s="39"/>
      <c r="V2401" s="39"/>
      <c r="W2401" s="39"/>
      <c r="X2401" s="39"/>
      <c r="Y2401" s="39"/>
      <c r="Z2401" s="39"/>
      <c r="AA2401" s="39"/>
      <c r="AB2401" s="9">
        <f t="shared" ref="AB2401" si="5574">SUM(AB2388:AB2400)</f>
        <v>0</v>
      </c>
      <c r="AC2401" s="9">
        <f t="shared" ref="AC2401" si="5575">SUM(AC2388:AC2400)</f>
        <v>26.41905884025007</v>
      </c>
      <c r="AD2401" s="9">
        <f t="shared" ref="AD2401:AM2401" si="5576">SUM(AD2388:AD2400)</f>
        <v>25.008051535143814</v>
      </c>
      <c r="AE2401" s="9">
        <f t="shared" si="5576"/>
        <v>22.630057055331086</v>
      </c>
      <c r="AF2401" s="9">
        <f t="shared" si="5576"/>
        <v>20.252062575518359</v>
      </c>
      <c r="AG2401" s="9">
        <f t="shared" si="5576"/>
        <v>17.874068095705631</v>
      </c>
      <c r="AH2401" s="9">
        <f t="shared" si="5576"/>
        <v>15.496073615892907</v>
      </c>
      <c r="AI2401" s="9">
        <f t="shared" si="5576"/>
        <v>13.716860710825491</v>
      </c>
      <c r="AJ2401" s="9">
        <f t="shared" si="5576"/>
        <v>11.937647805758074</v>
      </c>
      <c r="AK2401" s="9">
        <f t="shared" si="5576"/>
        <v>10.158434900690661</v>
      </c>
      <c r="AL2401" s="9">
        <f t="shared" si="5576"/>
        <v>8.3792219956232454</v>
      </c>
      <c r="AM2401" s="9">
        <f t="shared" si="5576"/>
        <v>6.6000090905558286</v>
      </c>
    </row>
    <row r="2402" spans="1:39" outlineLevel="2">
      <c r="A2402" s="11">
        <f>ROW()</f>
        <v>2402</v>
      </c>
      <c r="B2402" s="343" t="s">
        <v>31</v>
      </c>
      <c r="D2402" s="39"/>
      <c r="E2402" s="39"/>
      <c r="F2402" s="39"/>
      <c r="G2402" s="39"/>
      <c r="H2402" s="39"/>
      <c r="I2402" s="39"/>
      <c r="J2402" s="39"/>
      <c r="K2402" s="39"/>
      <c r="L2402" s="39"/>
      <c r="M2402" s="39"/>
      <c r="N2402" s="39"/>
      <c r="O2402" s="39"/>
      <c r="P2402" s="39"/>
      <c r="Q2402" s="39"/>
      <c r="R2402" s="39"/>
      <c r="S2402" s="39"/>
      <c r="T2402" s="39"/>
      <c r="U2402" s="39"/>
      <c r="V2402" s="39"/>
      <c r="W2402" s="39"/>
      <c r="X2402" s="39"/>
      <c r="Y2402" s="39"/>
      <c r="Z2402" s="39"/>
      <c r="AA2402" s="39"/>
      <c r="AB2402" s="39"/>
      <c r="AC2402" s="39"/>
      <c r="AD2402" s="39"/>
      <c r="AE2402" s="39"/>
      <c r="AF2402" s="39"/>
      <c r="AG2402" s="39"/>
      <c r="AH2402" s="39"/>
      <c r="AI2402" s="39"/>
      <c r="AJ2402" s="39"/>
      <c r="AK2402" s="39"/>
      <c r="AL2402" s="39"/>
      <c r="AM2402" s="39"/>
    </row>
    <row r="2403" spans="1:39" outlineLevel="2">
      <c r="A2403" s="11">
        <f>ROW()</f>
        <v>2403</v>
      </c>
      <c r="C2403" s="6" t="s">
        <v>2</v>
      </c>
      <c r="D2403" s="39"/>
      <c r="E2403" s="39"/>
      <c r="F2403" s="39"/>
      <c r="G2403" s="39"/>
      <c r="H2403" s="39"/>
      <c r="I2403" s="39"/>
      <c r="J2403" s="39"/>
      <c r="K2403" s="39"/>
      <c r="L2403" s="39"/>
      <c r="M2403" s="39"/>
      <c r="N2403" s="39"/>
      <c r="O2403" s="39"/>
      <c r="P2403" s="39"/>
      <c r="Q2403" s="39"/>
      <c r="R2403" s="39"/>
      <c r="S2403" s="39"/>
      <c r="T2403" s="39"/>
      <c r="U2403" s="39"/>
      <c r="V2403" s="39"/>
      <c r="W2403" s="39"/>
      <c r="X2403" s="39"/>
      <c r="Y2403" s="39"/>
      <c r="Z2403" s="39"/>
      <c r="AA2403" s="39"/>
      <c r="AB2403" s="9">
        <f>AB$262</f>
        <v>8.8811437499999955E-3</v>
      </c>
      <c r="AC2403" s="162"/>
      <c r="AD2403" s="39"/>
      <c r="AE2403" s="39"/>
      <c r="AF2403" s="39"/>
      <c r="AG2403" s="162"/>
      <c r="AH2403" s="162"/>
      <c r="AI2403" s="39"/>
      <c r="AJ2403" s="39"/>
      <c r="AK2403" s="39"/>
      <c r="AL2403" s="39"/>
      <c r="AM2403" s="39"/>
    </row>
    <row r="2404" spans="1:39" outlineLevel="2">
      <c r="A2404" s="11">
        <f>ROW()</f>
        <v>2404</v>
      </c>
      <c r="C2404" s="6" t="s">
        <v>3</v>
      </c>
      <c r="D2404" s="39"/>
      <c r="E2404" s="39"/>
      <c r="F2404" s="39"/>
      <c r="G2404" s="39"/>
      <c r="H2404" s="39"/>
      <c r="I2404" s="39"/>
      <c r="J2404" s="39"/>
      <c r="K2404" s="39"/>
      <c r="L2404" s="39"/>
      <c r="M2404" s="39"/>
      <c r="N2404" s="39"/>
      <c r="O2404" s="39"/>
      <c r="P2404" s="39"/>
      <c r="Q2404" s="39"/>
      <c r="R2404" s="39"/>
      <c r="S2404" s="39"/>
      <c r="T2404" s="39"/>
      <c r="U2404" s="39"/>
      <c r="V2404" s="39"/>
      <c r="W2404" s="39"/>
      <c r="X2404" s="39"/>
      <c r="Y2404" s="39"/>
      <c r="Z2404" s="39"/>
      <c r="AA2404" s="39"/>
      <c r="AB2404" s="9">
        <f>AB$263</f>
        <v>1.9137673878749997</v>
      </c>
      <c r="AC2404" s="162"/>
      <c r="AD2404" s="39"/>
      <c r="AE2404" s="39"/>
      <c r="AF2404" s="39"/>
      <c r="AG2404" s="162"/>
      <c r="AH2404" s="162"/>
      <c r="AI2404" s="39"/>
      <c r="AJ2404" s="39"/>
      <c r="AK2404" s="39"/>
      <c r="AL2404" s="39"/>
      <c r="AM2404" s="39"/>
    </row>
    <row r="2405" spans="1:39" outlineLevel="2">
      <c r="A2405" s="11">
        <f>ROW()</f>
        <v>2405</v>
      </c>
      <c r="C2405" s="6" t="s">
        <v>4</v>
      </c>
      <c r="D2405" s="39"/>
      <c r="E2405" s="39"/>
      <c r="F2405" s="39"/>
      <c r="G2405" s="39"/>
      <c r="H2405" s="39"/>
      <c r="I2405" s="39"/>
      <c r="J2405" s="39"/>
      <c r="K2405" s="39"/>
      <c r="L2405" s="39"/>
      <c r="M2405" s="39"/>
      <c r="N2405" s="39"/>
      <c r="O2405" s="39"/>
      <c r="P2405" s="39"/>
      <c r="Q2405" s="39"/>
      <c r="R2405" s="39"/>
      <c r="S2405" s="39"/>
      <c r="T2405" s="39"/>
      <c r="U2405" s="39"/>
      <c r="V2405" s="39"/>
      <c r="W2405" s="39"/>
      <c r="X2405" s="39"/>
      <c r="Y2405" s="39"/>
      <c r="Z2405" s="39"/>
      <c r="AA2405" s="39"/>
      <c r="AB2405" s="9">
        <f>AB$264</f>
        <v>5.4032617856250775</v>
      </c>
      <c r="AC2405" s="162"/>
      <c r="AD2405" s="39"/>
      <c r="AE2405" s="39"/>
      <c r="AF2405" s="39"/>
      <c r="AG2405" s="162"/>
      <c r="AH2405" s="162"/>
      <c r="AI2405" s="39"/>
      <c r="AJ2405" s="39"/>
      <c r="AK2405" s="39"/>
      <c r="AL2405" s="39"/>
      <c r="AM2405" s="39"/>
    </row>
    <row r="2406" spans="1:39" outlineLevel="2">
      <c r="A2406" s="11">
        <f>ROW()</f>
        <v>2406</v>
      </c>
      <c r="C2406" s="6" t="s">
        <v>5</v>
      </c>
      <c r="D2406" s="39"/>
      <c r="E2406" s="39"/>
      <c r="F2406" s="39"/>
      <c r="G2406" s="39"/>
      <c r="H2406" s="39"/>
      <c r="I2406" s="39"/>
      <c r="J2406" s="39"/>
      <c r="K2406" s="39"/>
      <c r="L2406" s="39"/>
      <c r="M2406" s="39"/>
      <c r="N2406" s="39"/>
      <c r="O2406" s="39"/>
      <c r="P2406" s="39"/>
      <c r="Q2406" s="39"/>
      <c r="R2406" s="39"/>
      <c r="S2406" s="39"/>
      <c r="T2406" s="39"/>
      <c r="U2406" s="39"/>
      <c r="V2406" s="39"/>
      <c r="W2406" s="39"/>
      <c r="X2406" s="39"/>
      <c r="Y2406" s="39"/>
      <c r="Z2406" s="39"/>
      <c r="AA2406" s="39"/>
      <c r="AB2406" s="9">
        <f>AB$265</f>
        <v>2.6764061411249993</v>
      </c>
      <c r="AC2406" s="162"/>
      <c r="AD2406" s="39"/>
      <c r="AE2406" s="39"/>
      <c r="AF2406" s="39"/>
      <c r="AG2406" s="162"/>
      <c r="AH2406" s="162"/>
      <c r="AI2406" s="39"/>
      <c r="AJ2406" s="39"/>
      <c r="AK2406" s="39"/>
      <c r="AL2406" s="39"/>
      <c r="AM2406" s="39"/>
    </row>
    <row r="2407" spans="1:39" outlineLevel="2">
      <c r="A2407" s="11">
        <f>ROW()</f>
        <v>2407</v>
      </c>
      <c r="C2407" s="6" t="s">
        <v>473</v>
      </c>
      <c r="D2407" s="39"/>
      <c r="E2407" s="39"/>
      <c r="F2407" s="39"/>
      <c r="G2407" s="39"/>
      <c r="H2407" s="39"/>
      <c r="I2407" s="39"/>
      <c r="J2407" s="39"/>
      <c r="K2407" s="39"/>
      <c r="L2407" s="39"/>
      <c r="M2407" s="39"/>
      <c r="N2407" s="39"/>
      <c r="O2407" s="39"/>
      <c r="P2407" s="39"/>
      <c r="Q2407" s="39"/>
      <c r="R2407" s="39"/>
      <c r="S2407" s="39"/>
      <c r="T2407" s="39"/>
      <c r="U2407" s="39"/>
      <c r="V2407" s="39"/>
      <c r="W2407" s="39"/>
      <c r="X2407" s="39"/>
      <c r="Y2407" s="39"/>
      <c r="Z2407" s="39"/>
      <c r="AA2407" s="39"/>
      <c r="AB2407" s="9">
        <f>AB$266</f>
        <v>2.5211855778749994</v>
      </c>
      <c r="AC2407" s="162"/>
      <c r="AD2407" s="39"/>
      <c r="AE2407" s="39"/>
      <c r="AF2407" s="39"/>
      <c r="AG2407" s="162"/>
      <c r="AH2407" s="162"/>
      <c r="AI2407" s="39"/>
      <c r="AJ2407" s="39"/>
      <c r="AK2407" s="39"/>
      <c r="AL2407" s="39"/>
      <c r="AM2407" s="39"/>
    </row>
    <row r="2408" spans="1:39" outlineLevel="2">
      <c r="A2408" s="11">
        <f>ROW()</f>
        <v>2408</v>
      </c>
      <c r="C2408" s="6" t="s">
        <v>474</v>
      </c>
      <c r="D2408" s="39"/>
      <c r="E2408" s="39"/>
      <c r="F2408" s="39"/>
      <c r="G2408" s="39"/>
      <c r="H2408" s="39"/>
      <c r="I2408" s="39"/>
      <c r="J2408" s="39"/>
      <c r="K2408" s="39"/>
      <c r="L2408" s="39"/>
      <c r="M2408" s="39"/>
      <c r="N2408" s="39"/>
      <c r="O2408" s="39"/>
      <c r="P2408" s="39"/>
      <c r="Q2408" s="39"/>
      <c r="R2408" s="39"/>
      <c r="S2408" s="39"/>
      <c r="T2408" s="39"/>
      <c r="U2408" s="39"/>
      <c r="V2408" s="39"/>
      <c r="W2408" s="39"/>
      <c r="X2408" s="39"/>
      <c r="Y2408" s="39"/>
      <c r="Z2408" s="39"/>
      <c r="AA2408" s="39"/>
      <c r="AB2408" s="9">
        <f>AB$267</f>
        <v>7.3666363983749985</v>
      </c>
      <c r="AC2408" s="162"/>
      <c r="AD2408" s="39"/>
      <c r="AE2408" s="39"/>
      <c r="AF2408" s="39"/>
      <c r="AG2408" s="162"/>
      <c r="AH2408" s="162"/>
      <c r="AI2408" s="39"/>
      <c r="AJ2408" s="39"/>
      <c r="AK2408" s="39"/>
      <c r="AL2408" s="39"/>
      <c r="AM2408" s="39"/>
    </row>
    <row r="2409" spans="1:39" outlineLevel="2">
      <c r="A2409" s="11">
        <f>ROW()</f>
        <v>2409</v>
      </c>
      <c r="C2409" s="6" t="s">
        <v>477</v>
      </c>
      <c r="D2409" s="39"/>
      <c r="E2409" s="39"/>
      <c r="F2409" s="39"/>
      <c r="G2409" s="39"/>
      <c r="H2409" s="39"/>
      <c r="I2409" s="39"/>
      <c r="J2409" s="39"/>
      <c r="K2409" s="39"/>
      <c r="L2409" s="39"/>
      <c r="M2409" s="39"/>
      <c r="N2409" s="39"/>
      <c r="O2409" s="39"/>
      <c r="P2409" s="39"/>
      <c r="Q2409" s="39"/>
      <c r="R2409" s="39"/>
      <c r="S2409" s="39"/>
      <c r="T2409" s="39"/>
      <c r="U2409" s="39"/>
      <c r="V2409" s="39"/>
      <c r="W2409" s="39"/>
      <c r="X2409" s="39"/>
      <c r="Y2409" s="39"/>
      <c r="Z2409" s="39"/>
      <c r="AA2409" s="39"/>
      <c r="AB2409" s="9">
        <f>AB$268</f>
        <v>6.528920405624997</v>
      </c>
      <c r="AC2409" s="162"/>
      <c r="AD2409" s="39"/>
      <c r="AE2409" s="39"/>
      <c r="AF2409" s="39"/>
      <c r="AG2409" s="162"/>
      <c r="AH2409" s="162"/>
      <c r="AI2409" s="39"/>
      <c r="AJ2409" s="39"/>
      <c r="AK2409" s="39"/>
      <c r="AL2409" s="39"/>
      <c r="AM2409" s="39"/>
    </row>
    <row r="2410" spans="1:39" outlineLevel="2">
      <c r="A2410" s="11">
        <f>ROW()</f>
        <v>2410</v>
      </c>
      <c r="C2410" s="6" t="s">
        <v>511</v>
      </c>
      <c r="D2410" s="39"/>
      <c r="E2410" s="39"/>
      <c r="F2410" s="39"/>
      <c r="G2410" s="39"/>
      <c r="H2410" s="39"/>
      <c r="I2410" s="39"/>
      <c r="J2410" s="39"/>
      <c r="K2410" s="39"/>
      <c r="L2410" s="39"/>
      <c r="M2410" s="39"/>
      <c r="N2410" s="39"/>
      <c r="O2410" s="39"/>
      <c r="P2410" s="39"/>
      <c r="Q2410" s="39"/>
      <c r="R2410" s="39"/>
      <c r="S2410" s="39"/>
      <c r="T2410" s="39"/>
      <c r="U2410" s="39"/>
      <c r="V2410" s="39"/>
      <c r="W2410" s="39"/>
      <c r="X2410" s="39"/>
      <c r="Y2410" s="39"/>
      <c r="Z2410" s="39"/>
      <c r="AA2410" s="39"/>
      <c r="AB2410" s="9">
        <f>AB$269</f>
        <v>0</v>
      </c>
      <c r="AC2410" s="162"/>
      <c r="AD2410" s="39"/>
      <c r="AE2410" s="39"/>
      <c r="AF2410" s="39"/>
      <c r="AG2410" s="162"/>
      <c r="AH2410" s="162"/>
      <c r="AI2410" s="39"/>
      <c r="AJ2410" s="39"/>
      <c r="AK2410" s="39"/>
      <c r="AL2410" s="39"/>
      <c r="AM2410" s="39"/>
    </row>
    <row r="2411" spans="1:39" outlineLevel="2">
      <c r="A2411" s="11">
        <f>ROW()</f>
        <v>2411</v>
      </c>
      <c r="C2411" s="6" t="s">
        <v>655</v>
      </c>
      <c r="D2411" s="39"/>
      <c r="E2411" s="39"/>
      <c r="F2411" s="39"/>
      <c r="G2411" s="39"/>
      <c r="H2411" s="39"/>
      <c r="I2411" s="39"/>
      <c r="J2411" s="39"/>
      <c r="K2411" s="39"/>
      <c r="L2411" s="39"/>
      <c r="M2411" s="39"/>
      <c r="N2411" s="39"/>
      <c r="O2411" s="39"/>
      <c r="P2411" s="39"/>
      <c r="Q2411" s="39"/>
      <c r="R2411" s="39"/>
      <c r="S2411" s="39"/>
      <c r="T2411" s="39"/>
      <c r="U2411" s="39"/>
      <c r="V2411" s="39"/>
      <c r="W2411" s="39"/>
      <c r="X2411" s="39"/>
      <c r="Y2411" s="39"/>
      <c r="Z2411" s="39"/>
      <c r="AA2411" s="39"/>
      <c r="AB2411" s="9">
        <f>AB$270</f>
        <v>0</v>
      </c>
      <c r="AC2411" s="162"/>
      <c r="AD2411" s="39"/>
      <c r="AE2411" s="39"/>
      <c r="AF2411" s="39"/>
      <c r="AG2411" s="162"/>
      <c r="AH2411" s="162"/>
      <c r="AI2411" s="39"/>
      <c r="AJ2411" s="39"/>
      <c r="AK2411" s="39"/>
      <c r="AL2411" s="39"/>
      <c r="AM2411" s="39"/>
    </row>
    <row r="2412" spans="1:39" outlineLevel="2">
      <c r="A2412" s="11">
        <f>ROW()</f>
        <v>2412</v>
      </c>
      <c r="C2412" s="6" t="s">
        <v>656</v>
      </c>
      <c r="D2412" s="39"/>
      <c r="E2412" s="39"/>
      <c r="F2412" s="39"/>
      <c r="G2412" s="39"/>
      <c r="H2412" s="39"/>
      <c r="I2412" s="39"/>
      <c r="J2412" s="39"/>
      <c r="K2412" s="39"/>
      <c r="L2412" s="39"/>
      <c r="M2412" s="39"/>
      <c r="N2412" s="39"/>
      <c r="O2412" s="39"/>
      <c r="P2412" s="39"/>
      <c r="Q2412" s="39"/>
      <c r="R2412" s="39"/>
      <c r="S2412" s="39"/>
      <c r="T2412" s="39"/>
      <c r="U2412" s="39"/>
      <c r="V2412" s="39"/>
      <c r="W2412" s="39"/>
      <c r="X2412" s="39"/>
      <c r="Y2412" s="39"/>
      <c r="Z2412" s="39"/>
      <c r="AA2412" s="39"/>
      <c r="AB2412" s="9"/>
      <c r="AC2412" s="162"/>
      <c r="AD2412" s="39"/>
      <c r="AE2412" s="39"/>
      <c r="AF2412" s="39"/>
      <c r="AG2412" s="162"/>
      <c r="AH2412" s="162"/>
      <c r="AI2412" s="39"/>
      <c r="AJ2412" s="39"/>
      <c r="AK2412" s="39"/>
      <c r="AL2412" s="39"/>
      <c r="AM2412" s="39"/>
    </row>
    <row r="2413" spans="1:39" outlineLevel="2">
      <c r="A2413" s="11">
        <f>ROW()</f>
        <v>2413</v>
      </c>
      <c r="C2413" s="6" t="s">
        <v>667</v>
      </c>
      <c r="D2413" s="39"/>
      <c r="E2413" s="39"/>
      <c r="F2413" s="39"/>
      <c r="G2413" s="39"/>
      <c r="H2413" s="39"/>
      <c r="I2413" s="39"/>
      <c r="J2413" s="39"/>
      <c r="K2413" s="39"/>
      <c r="L2413" s="39"/>
      <c r="M2413" s="39"/>
      <c r="N2413" s="39"/>
      <c r="O2413" s="39"/>
      <c r="P2413" s="39"/>
      <c r="Q2413" s="39"/>
      <c r="R2413" s="39"/>
      <c r="S2413" s="39"/>
      <c r="T2413" s="39"/>
      <c r="U2413" s="39"/>
      <c r="V2413" s="39"/>
      <c r="W2413" s="39"/>
      <c r="X2413" s="39"/>
      <c r="Y2413" s="39"/>
      <c r="Z2413" s="39"/>
      <c r="AA2413" s="39"/>
      <c r="AB2413" s="9"/>
      <c r="AC2413" s="162"/>
      <c r="AD2413" s="39"/>
      <c r="AE2413" s="39"/>
      <c r="AF2413" s="39"/>
      <c r="AG2413" s="162"/>
      <c r="AH2413" s="162"/>
      <c r="AI2413" s="39"/>
      <c r="AJ2413" s="39"/>
      <c r="AK2413" s="39"/>
      <c r="AL2413" s="39"/>
      <c r="AM2413" s="39"/>
    </row>
    <row r="2414" spans="1:39" outlineLevel="2">
      <c r="A2414" s="11">
        <f>ROW()</f>
        <v>2414</v>
      </c>
      <c r="C2414" s="6" t="s">
        <v>212</v>
      </c>
      <c r="D2414" s="39"/>
      <c r="E2414" s="39"/>
      <c r="F2414" s="39"/>
      <c r="G2414" s="39"/>
      <c r="H2414" s="39"/>
      <c r="I2414" s="39"/>
      <c r="J2414" s="39"/>
      <c r="K2414" s="39"/>
      <c r="L2414" s="39"/>
      <c r="M2414" s="39"/>
      <c r="N2414" s="39"/>
      <c r="O2414" s="39"/>
      <c r="P2414" s="39"/>
      <c r="Q2414" s="39"/>
      <c r="R2414" s="39"/>
      <c r="S2414" s="39"/>
      <c r="T2414" s="39"/>
      <c r="U2414" s="39"/>
      <c r="V2414" s="39"/>
      <c r="W2414" s="39"/>
      <c r="X2414" s="39"/>
      <c r="Y2414" s="39"/>
      <c r="Z2414" s="39"/>
      <c r="AA2414" s="39"/>
      <c r="AB2414" s="9">
        <f>AB$273</f>
        <v>0</v>
      </c>
      <c r="AC2414" s="162"/>
      <c r="AD2414" s="39"/>
      <c r="AE2414" s="39"/>
      <c r="AF2414" s="39"/>
      <c r="AG2414" s="162"/>
      <c r="AH2414" s="162"/>
      <c r="AI2414" s="39"/>
      <c r="AJ2414" s="39"/>
      <c r="AK2414" s="39"/>
      <c r="AL2414" s="39"/>
      <c r="AM2414" s="39"/>
    </row>
    <row r="2415" spans="1:39" outlineLevel="2">
      <c r="A2415" s="11">
        <f>ROW()</f>
        <v>2415</v>
      </c>
      <c r="C2415" s="30" t="s">
        <v>362</v>
      </c>
      <c r="D2415" s="90"/>
      <c r="E2415" s="90"/>
      <c r="F2415" s="90"/>
      <c r="G2415" s="90"/>
      <c r="H2415" s="90"/>
      <c r="I2415" s="90"/>
      <c r="J2415" s="90"/>
      <c r="K2415" s="90"/>
      <c r="L2415" s="90"/>
      <c r="M2415" s="90"/>
      <c r="N2415" s="90"/>
      <c r="O2415" s="90"/>
      <c r="P2415" s="90"/>
      <c r="Q2415" s="90"/>
      <c r="R2415" s="90"/>
      <c r="S2415" s="90"/>
      <c r="T2415" s="90"/>
      <c r="U2415" s="90"/>
      <c r="V2415" s="90"/>
      <c r="W2415" s="90"/>
      <c r="X2415" s="90"/>
      <c r="Y2415" s="90"/>
      <c r="Z2415" s="90"/>
      <c r="AA2415" s="90"/>
      <c r="AB2415" s="15">
        <f>AB$274</f>
        <v>0</v>
      </c>
      <c r="AC2415" s="166"/>
      <c r="AD2415" s="90"/>
      <c r="AE2415" s="90"/>
      <c r="AF2415" s="90"/>
      <c r="AG2415" s="166"/>
      <c r="AH2415" s="166"/>
      <c r="AI2415" s="90"/>
      <c r="AJ2415" s="90"/>
      <c r="AK2415" s="90"/>
      <c r="AL2415" s="90"/>
      <c r="AM2415" s="90"/>
    </row>
    <row r="2416" spans="1:39" outlineLevel="2">
      <c r="A2416" s="11">
        <f>ROW()</f>
        <v>2416</v>
      </c>
      <c r="C2416" s="6" t="s">
        <v>1</v>
      </c>
      <c r="D2416" s="39"/>
      <c r="E2416" s="39"/>
      <c r="F2416" s="39"/>
      <c r="G2416" s="39"/>
      <c r="H2416" s="39"/>
      <c r="I2416" s="39"/>
      <c r="J2416" s="39"/>
      <c r="K2416" s="39"/>
      <c r="L2416" s="39"/>
      <c r="M2416" s="39"/>
      <c r="N2416" s="39"/>
      <c r="O2416" s="39"/>
      <c r="P2416" s="39"/>
      <c r="Q2416" s="39"/>
      <c r="R2416" s="39"/>
      <c r="S2416" s="39"/>
      <c r="T2416" s="39"/>
      <c r="U2416" s="39"/>
      <c r="V2416" s="39"/>
      <c r="W2416" s="39"/>
      <c r="X2416" s="39"/>
      <c r="Y2416" s="39"/>
      <c r="Z2416" s="39"/>
      <c r="AA2416" s="39"/>
      <c r="AB2416" s="9">
        <f t="shared" ref="AB2416" si="5577">SUM(AB2403:AB2415)</f>
        <v>26.41905884025007</v>
      </c>
      <c r="AC2416" s="39"/>
      <c r="AD2416" s="39"/>
      <c r="AE2416" s="39"/>
      <c r="AF2416" s="39"/>
      <c r="AG2416" s="39"/>
      <c r="AH2416" s="39"/>
      <c r="AI2416" s="39"/>
      <c r="AJ2416" s="39"/>
      <c r="AK2416" s="39"/>
      <c r="AL2416" s="39"/>
      <c r="AM2416" s="39"/>
    </row>
    <row r="2417" spans="1:39" outlineLevel="2">
      <c r="A2417" s="11">
        <f>ROW()</f>
        <v>2417</v>
      </c>
      <c r="B2417" s="343" t="s">
        <v>657</v>
      </c>
      <c r="D2417" s="39"/>
      <c r="E2417" s="39"/>
      <c r="G2417" s="39"/>
      <c r="H2417" s="39"/>
      <c r="I2417" s="39"/>
      <c r="J2417" s="39"/>
      <c r="K2417" s="39"/>
      <c r="L2417" s="39"/>
      <c r="M2417" s="39"/>
      <c r="N2417" s="39"/>
      <c r="O2417" s="39"/>
      <c r="P2417" s="39"/>
      <c r="Q2417" s="39"/>
      <c r="R2417" s="39"/>
      <c r="S2417" s="39"/>
      <c r="T2417" s="39"/>
      <c r="U2417" s="39"/>
      <c r="V2417" s="39"/>
      <c r="W2417" s="39"/>
      <c r="X2417" s="39"/>
      <c r="Y2417" s="39"/>
      <c r="Z2417" s="39"/>
      <c r="AA2417" s="39"/>
      <c r="AB2417" s="39"/>
      <c r="AD2417" s="39"/>
      <c r="AE2417" s="39"/>
      <c r="AF2417" s="39"/>
      <c r="AG2417" s="39"/>
    </row>
    <row r="2418" spans="1:39" outlineLevel="2">
      <c r="A2418" s="11">
        <f>ROW()</f>
        <v>2418</v>
      </c>
      <c r="C2418" s="6" t="s">
        <v>2</v>
      </c>
      <c r="D2418" s="39"/>
      <c r="E2418" s="39"/>
      <c r="F2418" s="31"/>
      <c r="G2418" s="39"/>
      <c r="H2418" s="39"/>
      <c r="I2418" s="39"/>
      <c r="J2418" s="39"/>
      <c r="K2418" s="39"/>
      <c r="L2418" s="39"/>
      <c r="M2418" s="39"/>
      <c r="N2418" s="39"/>
      <c r="O2418" s="39"/>
      <c r="P2418" s="39"/>
      <c r="Q2418" s="39"/>
      <c r="R2418" s="39"/>
      <c r="S2418" s="39"/>
      <c r="T2418" s="39"/>
      <c r="U2418" s="39"/>
      <c r="V2418" s="39"/>
      <c r="W2418" s="39"/>
      <c r="X2418" s="39"/>
      <c r="Y2418" s="39"/>
      <c r="Z2418" s="39"/>
      <c r="AA2418" s="39"/>
      <c r="AB2418" s="39"/>
      <c r="AC2418" s="13">
        <f>-Inputs!AC1984</f>
        <v>0</v>
      </c>
      <c r="AD2418" s="13">
        <f>-Inputs!AD1984</f>
        <v>0</v>
      </c>
      <c r="AE2418" s="13">
        <f>-Inputs!AE1984</f>
        <v>0</v>
      </c>
      <c r="AF2418" s="13">
        <f>-Inputs!AF1984</f>
        <v>0</v>
      </c>
      <c r="AG2418" s="13">
        <f>-Inputs!AG1984</f>
        <v>0</v>
      </c>
      <c r="AH2418" s="13">
        <f>-Inputs!AH1984</f>
        <v>0</v>
      </c>
      <c r="AI2418" s="13"/>
      <c r="AJ2418" s="13"/>
      <c r="AK2418" s="13"/>
      <c r="AL2418" s="13"/>
      <c r="AM2418" s="13"/>
    </row>
    <row r="2419" spans="1:39" outlineLevel="2">
      <c r="A2419" s="11">
        <f>ROW()</f>
        <v>2419</v>
      </c>
      <c r="C2419" s="6" t="s">
        <v>3</v>
      </c>
      <c r="D2419" s="39"/>
      <c r="E2419" s="39"/>
      <c r="F2419" s="31"/>
      <c r="G2419" s="39"/>
      <c r="H2419" s="39"/>
      <c r="I2419" s="39"/>
      <c r="J2419" s="39"/>
      <c r="K2419" s="39"/>
      <c r="L2419" s="39"/>
      <c r="M2419" s="39"/>
      <c r="N2419" s="39"/>
      <c r="O2419" s="39"/>
      <c r="P2419" s="39"/>
      <c r="Q2419" s="39"/>
      <c r="R2419" s="39"/>
      <c r="S2419" s="39"/>
      <c r="T2419" s="39"/>
      <c r="U2419" s="39"/>
      <c r="V2419" s="39"/>
      <c r="W2419" s="39"/>
      <c r="X2419" s="39"/>
      <c r="Y2419" s="39"/>
      <c r="Z2419" s="39"/>
      <c r="AA2419" s="39"/>
      <c r="AB2419" s="39"/>
      <c r="AC2419" s="13">
        <f>-Inputs!AC1985</f>
        <v>0</v>
      </c>
      <c r="AD2419" s="13">
        <f>-Inputs!AD1985</f>
        <v>0</v>
      </c>
      <c r="AE2419" s="13">
        <f>-Inputs!AE1985</f>
        <v>0</v>
      </c>
      <c r="AF2419" s="13">
        <f>-Inputs!AF1985</f>
        <v>0</v>
      </c>
      <c r="AG2419" s="13">
        <f>-Inputs!AG1985</f>
        <v>0</v>
      </c>
      <c r="AH2419" s="13">
        <f>-Inputs!AH1985</f>
        <v>0</v>
      </c>
      <c r="AI2419" s="13"/>
      <c r="AJ2419" s="13"/>
      <c r="AK2419" s="13"/>
      <c r="AL2419" s="13"/>
      <c r="AM2419" s="13"/>
    </row>
    <row r="2420" spans="1:39" outlineLevel="2">
      <c r="A2420" s="11">
        <f>ROW()</f>
        <v>2420</v>
      </c>
      <c r="C2420" s="6" t="s">
        <v>4</v>
      </c>
      <c r="D2420" s="39"/>
      <c r="E2420" s="39"/>
      <c r="F2420" s="31"/>
      <c r="G2420" s="39"/>
      <c r="H2420" s="39"/>
      <c r="I2420" s="39"/>
      <c r="J2420" s="39"/>
      <c r="K2420" s="39"/>
      <c r="L2420" s="39"/>
      <c r="M2420" s="39"/>
      <c r="N2420" s="39"/>
      <c r="O2420" s="39"/>
      <c r="P2420" s="39"/>
      <c r="Q2420" s="39"/>
      <c r="R2420" s="39"/>
      <c r="S2420" s="39"/>
      <c r="T2420" s="39"/>
      <c r="U2420" s="39"/>
      <c r="V2420" s="39"/>
      <c r="W2420" s="39"/>
      <c r="X2420" s="39"/>
      <c r="Y2420" s="39"/>
      <c r="Z2420" s="39"/>
      <c r="AA2420" s="39"/>
      <c r="AB2420" s="39"/>
      <c r="AC2420" s="13">
        <f>-Inputs!AC1986</f>
        <v>0</v>
      </c>
      <c r="AD2420" s="13">
        <f>-Inputs!AD1986</f>
        <v>0</v>
      </c>
      <c r="AE2420" s="13">
        <f>-Inputs!AE1986</f>
        <v>0</v>
      </c>
      <c r="AF2420" s="13">
        <f>-Inputs!AF1986</f>
        <v>0</v>
      </c>
      <c r="AG2420" s="13">
        <f>-Inputs!AG1986</f>
        <v>0</v>
      </c>
      <c r="AH2420" s="13">
        <f>-Inputs!AH1986</f>
        <v>0</v>
      </c>
      <c r="AI2420" s="13"/>
      <c r="AJ2420" s="13"/>
      <c r="AK2420" s="13"/>
      <c r="AL2420" s="13"/>
      <c r="AM2420" s="13"/>
    </row>
    <row r="2421" spans="1:39" outlineLevel="2">
      <c r="A2421" s="11">
        <f>ROW()</f>
        <v>2421</v>
      </c>
      <c r="C2421" s="6" t="s">
        <v>5</v>
      </c>
      <c r="D2421" s="39"/>
      <c r="E2421" s="39"/>
      <c r="F2421" s="31"/>
      <c r="G2421" s="39"/>
      <c r="H2421" s="39"/>
      <c r="I2421" s="39"/>
      <c r="J2421" s="39"/>
      <c r="K2421" s="39"/>
      <c r="L2421" s="39"/>
      <c r="M2421" s="39"/>
      <c r="N2421" s="39"/>
      <c r="O2421" s="39"/>
      <c r="P2421" s="39"/>
      <c r="Q2421" s="39"/>
      <c r="R2421" s="39"/>
      <c r="S2421" s="39"/>
      <c r="T2421" s="39"/>
      <c r="U2421" s="39"/>
      <c r="V2421" s="39"/>
      <c r="W2421" s="39"/>
      <c r="X2421" s="39"/>
      <c r="Y2421" s="39"/>
      <c r="Z2421" s="39"/>
      <c r="AA2421" s="39"/>
      <c r="AB2421" s="39"/>
      <c r="AC2421" s="13">
        <f>-Inputs!AC1987</f>
        <v>0</v>
      </c>
      <c r="AD2421" s="13">
        <f>-Inputs!AD1987</f>
        <v>0</v>
      </c>
      <c r="AE2421" s="13">
        <f>-Inputs!AE1987</f>
        <v>0</v>
      </c>
      <c r="AF2421" s="13">
        <f>-Inputs!AF1987</f>
        <v>0</v>
      </c>
      <c r="AG2421" s="13">
        <f>-Inputs!AG1987</f>
        <v>0</v>
      </c>
      <c r="AH2421" s="13">
        <f>-Inputs!AH1987</f>
        <v>0</v>
      </c>
      <c r="AI2421" s="13"/>
      <c r="AJ2421" s="13"/>
      <c r="AK2421" s="13"/>
      <c r="AL2421" s="13"/>
      <c r="AM2421" s="13"/>
    </row>
    <row r="2422" spans="1:39" outlineLevel="2">
      <c r="A2422" s="11">
        <f>ROW()</f>
        <v>2422</v>
      </c>
      <c r="C2422" s="6" t="s">
        <v>473</v>
      </c>
      <c r="D2422" s="39"/>
      <c r="E2422" s="39"/>
      <c r="F2422" s="31"/>
      <c r="G2422" s="39"/>
      <c r="H2422" s="39"/>
      <c r="I2422" s="39"/>
      <c r="J2422" s="39"/>
      <c r="K2422" s="39"/>
      <c r="L2422" s="39"/>
      <c r="M2422" s="39"/>
      <c r="N2422" s="39"/>
      <c r="O2422" s="39"/>
      <c r="P2422" s="39"/>
      <c r="Q2422" s="39"/>
      <c r="R2422" s="39"/>
      <c r="S2422" s="39"/>
      <c r="T2422" s="39"/>
      <c r="U2422" s="39"/>
      <c r="V2422" s="39"/>
      <c r="W2422" s="39"/>
      <c r="X2422" s="39"/>
      <c r="Y2422" s="39"/>
      <c r="Z2422" s="39"/>
      <c r="AA2422" s="39"/>
      <c r="AB2422" s="39"/>
      <c r="AC2422" s="13">
        <f>-Inputs!AC1988</f>
        <v>0</v>
      </c>
      <c r="AD2422" s="13">
        <f>-Inputs!AD1988</f>
        <v>0</v>
      </c>
      <c r="AE2422" s="13">
        <f>-Inputs!AE1988</f>
        <v>0</v>
      </c>
      <c r="AF2422" s="13">
        <f>-Inputs!AF1988</f>
        <v>0</v>
      </c>
      <c r="AG2422" s="13">
        <f>-Inputs!AG1988</f>
        <v>0</v>
      </c>
      <c r="AH2422" s="13">
        <f>-Inputs!AH1988</f>
        <v>0</v>
      </c>
      <c r="AI2422" s="13"/>
      <c r="AJ2422" s="13"/>
      <c r="AK2422" s="13"/>
      <c r="AL2422" s="13"/>
      <c r="AM2422" s="13"/>
    </row>
    <row r="2423" spans="1:39" outlineLevel="2">
      <c r="A2423" s="11">
        <f>ROW()</f>
        <v>2423</v>
      </c>
      <c r="C2423" s="6" t="s">
        <v>474</v>
      </c>
      <c r="D2423" s="39"/>
      <c r="E2423" s="39"/>
      <c r="F2423" s="31"/>
      <c r="G2423" s="39"/>
      <c r="H2423" s="39"/>
      <c r="I2423" s="39"/>
      <c r="J2423" s="39"/>
      <c r="K2423" s="39"/>
      <c r="L2423" s="39"/>
      <c r="M2423" s="39"/>
      <c r="N2423" s="39"/>
      <c r="O2423" s="39"/>
      <c r="P2423" s="39"/>
      <c r="Q2423" s="39"/>
      <c r="R2423" s="39"/>
      <c r="S2423" s="39"/>
      <c r="T2423" s="39"/>
      <c r="U2423" s="39"/>
      <c r="V2423" s="39"/>
      <c r="W2423" s="39"/>
      <c r="X2423" s="39"/>
      <c r="Y2423" s="39"/>
      <c r="Z2423" s="39"/>
      <c r="AA2423" s="39"/>
      <c r="AB2423" s="39"/>
      <c r="AC2423" s="13">
        <f>-Inputs!AC1989</f>
        <v>0</v>
      </c>
      <c r="AD2423" s="13">
        <f>-Inputs!AD1989</f>
        <v>0</v>
      </c>
      <c r="AE2423" s="13">
        <f>-Inputs!AE1989</f>
        <v>0</v>
      </c>
      <c r="AF2423" s="13">
        <f>-Inputs!AF1989</f>
        <v>0</v>
      </c>
      <c r="AG2423" s="13">
        <f>-Inputs!AG1989</f>
        <v>0</v>
      </c>
      <c r="AH2423" s="13">
        <f>-Inputs!AH1989</f>
        <v>0</v>
      </c>
      <c r="AI2423" s="13"/>
      <c r="AJ2423" s="13"/>
      <c r="AK2423" s="13"/>
      <c r="AL2423" s="13"/>
      <c r="AM2423" s="13"/>
    </row>
    <row r="2424" spans="1:39" outlineLevel="2">
      <c r="A2424" s="11">
        <f>ROW()</f>
        <v>2424</v>
      </c>
      <c r="C2424" s="6" t="s">
        <v>477</v>
      </c>
      <c r="D2424" s="39"/>
      <c r="E2424" s="39"/>
      <c r="F2424" s="31"/>
      <c r="G2424" s="39"/>
      <c r="H2424" s="39"/>
      <c r="I2424" s="39"/>
      <c r="J2424" s="39"/>
      <c r="K2424" s="39"/>
      <c r="L2424" s="39"/>
      <c r="M2424" s="39"/>
      <c r="N2424" s="39"/>
      <c r="O2424" s="39"/>
      <c r="P2424" s="39"/>
      <c r="Q2424" s="39"/>
      <c r="R2424" s="39"/>
      <c r="S2424" s="39"/>
      <c r="T2424" s="39"/>
      <c r="U2424" s="39"/>
      <c r="V2424" s="39"/>
      <c r="W2424" s="39"/>
      <c r="X2424" s="39"/>
      <c r="Y2424" s="39"/>
      <c r="Z2424" s="39"/>
      <c r="AA2424" s="39"/>
      <c r="AB2424" s="39"/>
      <c r="AC2424" s="13">
        <f>-Inputs!AC1990</f>
        <v>0</v>
      </c>
      <c r="AD2424" s="13">
        <f>-Inputs!AD1990</f>
        <v>0</v>
      </c>
      <c r="AE2424" s="13">
        <f>-Inputs!AE1990</f>
        <v>0</v>
      </c>
      <c r="AF2424" s="13">
        <f>-Inputs!AF1990</f>
        <v>0</v>
      </c>
      <c r="AG2424" s="13">
        <f>-Inputs!AG1990</f>
        <v>0</v>
      </c>
      <c r="AH2424" s="13">
        <f>-Inputs!AH1990</f>
        <v>0</v>
      </c>
      <c r="AI2424" s="13"/>
      <c r="AJ2424" s="13"/>
      <c r="AK2424" s="13"/>
      <c r="AL2424" s="13"/>
      <c r="AM2424" s="13"/>
    </row>
    <row r="2425" spans="1:39" outlineLevel="2">
      <c r="A2425" s="11">
        <f>ROW()</f>
        <v>2425</v>
      </c>
      <c r="C2425" s="6" t="s">
        <v>511</v>
      </c>
      <c r="D2425" s="39"/>
      <c r="E2425" s="39"/>
      <c r="F2425" s="31"/>
      <c r="G2425" s="39"/>
      <c r="H2425" s="39"/>
      <c r="I2425" s="39"/>
      <c r="J2425" s="39"/>
      <c r="K2425" s="39"/>
      <c r="L2425" s="39"/>
      <c r="M2425" s="39"/>
      <c r="N2425" s="39"/>
      <c r="O2425" s="39"/>
      <c r="P2425" s="39"/>
      <c r="Q2425" s="39"/>
      <c r="R2425" s="39"/>
      <c r="S2425" s="39"/>
      <c r="T2425" s="39"/>
      <c r="U2425" s="39"/>
      <c r="V2425" s="39"/>
      <c r="W2425" s="39"/>
      <c r="X2425" s="39"/>
      <c r="Y2425" s="39"/>
      <c r="Z2425" s="39"/>
      <c r="AA2425" s="39"/>
      <c r="AB2425" s="39"/>
      <c r="AC2425" s="13">
        <f>-Inputs!AC1991</f>
        <v>0</v>
      </c>
      <c r="AD2425" s="13">
        <f>-Inputs!AD1991</f>
        <v>0</v>
      </c>
      <c r="AE2425" s="13">
        <f>-Inputs!AE1991</f>
        <v>0</v>
      </c>
      <c r="AF2425" s="13">
        <f>-Inputs!AF1991</f>
        <v>0</v>
      </c>
      <c r="AG2425" s="13">
        <f>-Inputs!AG1991</f>
        <v>0</v>
      </c>
      <c r="AH2425" s="13">
        <f>-Inputs!AH1991</f>
        <v>0</v>
      </c>
      <c r="AI2425" s="13"/>
      <c r="AJ2425" s="13"/>
      <c r="AK2425" s="13"/>
      <c r="AL2425" s="13"/>
      <c r="AM2425" s="13"/>
    </row>
    <row r="2426" spans="1:39" outlineLevel="2">
      <c r="A2426" s="11">
        <f>ROW()</f>
        <v>2426</v>
      </c>
      <c r="C2426" s="6" t="s">
        <v>655</v>
      </c>
      <c r="D2426" s="39"/>
      <c r="E2426" s="39"/>
      <c r="F2426" s="31"/>
      <c r="G2426" s="39"/>
      <c r="H2426" s="39"/>
      <c r="I2426" s="39"/>
      <c r="J2426" s="39"/>
      <c r="K2426" s="39"/>
      <c r="L2426" s="39"/>
      <c r="M2426" s="39"/>
      <c r="N2426" s="39"/>
      <c r="O2426" s="39"/>
      <c r="P2426" s="39"/>
      <c r="Q2426" s="39"/>
      <c r="R2426" s="39"/>
      <c r="S2426" s="39"/>
      <c r="T2426" s="39"/>
      <c r="U2426" s="39"/>
      <c r="V2426" s="39"/>
      <c r="W2426" s="39"/>
      <c r="X2426" s="39"/>
      <c r="Y2426" s="39"/>
      <c r="Z2426" s="39"/>
      <c r="AA2426" s="39"/>
      <c r="AB2426" s="39"/>
      <c r="AC2426" s="13">
        <f>-Inputs!AC1992</f>
        <v>0</v>
      </c>
      <c r="AD2426" s="13">
        <f>-Inputs!AD1992</f>
        <v>0</v>
      </c>
      <c r="AE2426" s="13">
        <f>-Inputs!AE1992</f>
        <v>0</v>
      </c>
      <c r="AF2426" s="13">
        <f>-Inputs!AF1992</f>
        <v>0</v>
      </c>
      <c r="AG2426" s="13">
        <f>-Inputs!AG1992</f>
        <v>0</v>
      </c>
      <c r="AH2426" s="13">
        <f>-Inputs!AH1992</f>
        <v>0</v>
      </c>
      <c r="AI2426" s="13"/>
      <c r="AJ2426" s="13"/>
      <c r="AK2426" s="13"/>
      <c r="AL2426" s="13"/>
      <c r="AM2426" s="13"/>
    </row>
    <row r="2427" spans="1:39" outlineLevel="2">
      <c r="A2427" s="11">
        <f>ROW()</f>
        <v>2427</v>
      </c>
      <c r="C2427" s="6" t="s">
        <v>656</v>
      </c>
      <c r="D2427" s="39"/>
      <c r="E2427" s="39"/>
      <c r="F2427" s="31"/>
      <c r="G2427" s="39"/>
      <c r="H2427" s="39"/>
      <c r="I2427" s="39"/>
      <c r="J2427" s="39"/>
      <c r="K2427" s="39"/>
      <c r="L2427" s="39"/>
      <c r="M2427" s="39"/>
      <c r="N2427" s="39"/>
      <c r="O2427" s="39"/>
      <c r="P2427" s="39"/>
      <c r="Q2427" s="39"/>
      <c r="R2427" s="39"/>
      <c r="S2427" s="39"/>
      <c r="T2427" s="39"/>
      <c r="U2427" s="39"/>
      <c r="V2427" s="39"/>
      <c r="W2427" s="39"/>
      <c r="X2427" s="39"/>
      <c r="Y2427" s="39"/>
      <c r="Z2427" s="39"/>
      <c r="AA2427" s="39"/>
      <c r="AB2427" s="39"/>
      <c r="AC2427" s="13"/>
      <c r="AD2427" s="13"/>
      <c r="AE2427" s="13"/>
      <c r="AF2427" s="13"/>
      <c r="AG2427" s="13"/>
      <c r="AH2427" s="13"/>
      <c r="AI2427" s="13"/>
      <c r="AJ2427" s="13"/>
      <c r="AK2427" s="13"/>
      <c r="AL2427" s="13"/>
      <c r="AM2427" s="13"/>
    </row>
    <row r="2428" spans="1:39" outlineLevel="2">
      <c r="A2428" s="11">
        <f>ROW()</f>
        <v>2428</v>
      </c>
      <c r="C2428" s="6" t="s">
        <v>667</v>
      </c>
      <c r="D2428" s="39"/>
      <c r="E2428" s="39"/>
      <c r="F2428" s="31"/>
      <c r="G2428" s="39"/>
      <c r="H2428" s="39"/>
      <c r="I2428" s="39"/>
      <c r="J2428" s="39"/>
      <c r="K2428" s="39"/>
      <c r="L2428" s="39"/>
      <c r="M2428" s="39"/>
      <c r="N2428" s="39"/>
      <c r="O2428" s="39"/>
      <c r="P2428" s="39"/>
      <c r="Q2428" s="39"/>
      <c r="R2428" s="39"/>
      <c r="S2428" s="39"/>
      <c r="T2428" s="39"/>
      <c r="U2428" s="39"/>
      <c r="V2428" s="39"/>
      <c r="W2428" s="39"/>
      <c r="X2428" s="39"/>
      <c r="Y2428" s="39"/>
      <c r="Z2428" s="39"/>
      <c r="AA2428" s="39"/>
      <c r="AB2428" s="39"/>
      <c r="AC2428" s="13"/>
      <c r="AD2428" s="13"/>
      <c r="AE2428" s="13"/>
      <c r="AF2428" s="13"/>
      <c r="AG2428" s="13"/>
      <c r="AH2428" s="13"/>
      <c r="AI2428" s="13"/>
      <c r="AJ2428" s="13"/>
      <c r="AK2428" s="13"/>
      <c r="AL2428" s="13"/>
      <c r="AM2428" s="13"/>
    </row>
    <row r="2429" spans="1:39" outlineLevel="2">
      <c r="A2429" s="11">
        <f>ROW()</f>
        <v>2429</v>
      </c>
      <c r="C2429" s="6" t="s">
        <v>212</v>
      </c>
      <c r="D2429" s="39"/>
      <c r="E2429" s="39"/>
      <c r="F2429" s="31"/>
      <c r="G2429" s="39"/>
      <c r="H2429" s="39"/>
      <c r="I2429" s="39"/>
      <c r="J2429" s="39"/>
      <c r="K2429" s="39"/>
      <c r="L2429" s="39"/>
      <c r="M2429" s="39"/>
      <c r="N2429" s="39"/>
      <c r="O2429" s="39"/>
      <c r="P2429" s="39"/>
      <c r="Q2429" s="39"/>
      <c r="R2429" s="39"/>
      <c r="S2429" s="39"/>
      <c r="T2429" s="39"/>
      <c r="U2429" s="39"/>
      <c r="V2429" s="39"/>
      <c r="W2429" s="39"/>
      <c r="X2429" s="39"/>
      <c r="Y2429" s="39"/>
      <c r="Z2429" s="39"/>
      <c r="AA2429" s="39"/>
      <c r="AB2429" s="39"/>
      <c r="AC2429" s="13">
        <f>-Inputs!AC1995</f>
        <v>0</v>
      </c>
      <c r="AD2429" s="13">
        <f>-Inputs!AD1995</f>
        <v>0</v>
      </c>
      <c r="AE2429" s="13">
        <f>-Inputs!AE1995</f>
        <v>0</v>
      </c>
      <c r="AF2429" s="13">
        <f>-Inputs!AF1995</f>
        <v>0</v>
      </c>
      <c r="AG2429" s="13">
        <f>-Inputs!AG1995</f>
        <v>0</v>
      </c>
      <c r="AH2429" s="13">
        <f>-Inputs!AH1995</f>
        <v>0</v>
      </c>
      <c r="AI2429" s="13"/>
      <c r="AJ2429" s="13"/>
      <c r="AK2429" s="13"/>
      <c r="AL2429" s="13"/>
      <c r="AM2429" s="13"/>
    </row>
    <row r="2430" spans="1:39" outlineLevel="2">
      <c r="A2430" s="11">
        <f>ROW()</f>
        <v>2430</v>
      </c>
      <c r="C2430" s="30" t="s">
        <v>362</v>
      </c>
      <c r="D2430" s="90"/>
      <c r="E2430" s="90"/>
      <c r="F2430" s="90"/>
      <c r="G2430" s="90"/>
      <c r="H2430" s="90"/>
      <c r="I2430" s="90"/>
      <c r="J2430" s="90"/>
      <c r="K2430" s="90"/>
      <c r="L2430" s="90"/>
      <c r="M2430" s="90"/>
      <c r="N2430" s="90"/>
      <c r="O2430" s="90"/>
      <c r="P2430" s="90"/>
      <c r="Q2430" s="90"/>
      <c r="R2430" s="90"/>
      <c r="S2430" s="90"/>
      <c r="T2430" s="90"/>
      <c r="U2430" s="90"/>
      <c r="V2430" s="90"/>
      <c r="W2430" s="90"/>
      <c r="X2430" s="90"/>
      <c r="Y2430" s="90"/>
      <c r="Z2430" s="90"/>
      <c r="AA2430" s="90"/>
      <c r="AB2430" s="90"/>
      <c r="AC2430" s="180"/>
      <c r="AD2430" s="90"/>
      <c r="AE2430" s="90"/>
      <c r="AF2430" s="90"/>
      <c r="AG2430" s="90"/>
      <c r="AH2430" s="90"/>
      <c r="AI2430" s="13"/>
      <c r="AJ2430" s="13"/>
      <c r="AK2430" s="13"/>
      <c r="AL2430" s="13"/>
      <c r="AM2430" s="13"/>
    </row>
    <row r="2431" spans="1:39" outlineLevel="2">
      <c r="A2431" s="11">
        <f>ROW()</f>
        <v>2431</v>
      </c>
      <c r="C2431" s="6" t="s">
        <v>1</v>
      </c>
      <c r="D2431" s="39"/>
      <c r="E2431" s="39"/>
      <c r="F2431" s="39"/>
      <c r="G2431" s="39"/>
      <c r="H2431" s="39"/>
      <c r="I2431" s="39"/>
      <c r="J2431" s="39"/>
      <c r="K2431" s="39"/>
      <c r="L2431" s="39"/>
      <c r="M2431" s="39"/>
      <c r="N2431" s="39"/>
      <c r="O2431" s="39"/>
      <c r="P2431" s="39"/>
      <c r="Q2431" s="39"/>
      <c r="R2431" s="39"/>
      <c r="S2431" s="39"/>
      <c r="T2431" s="39"/>
      <c r="U2431" s="39"/>
      <c r="V2431" s="39"/>
      <c r="W2431" s="39"/>
      <c r="X2431" s="39"/>
      <c r="Y2431" s="39"/>
      <c r="Z2431" s="39"/>
      <c r="AA2431" s="39"/>
      <c r="AB2431" s="39"/>
      <c r="AC2431" s="9">
        <f t="shared" ref="AC2431:AM2431" si="5578">SUM(AC2418:AC2430)</f>
        <v>0</v>
      </c>
      <c r="AD2431" s="9">
        <f t="shared" si="5578"/>
        <v>0</v>
      </c>
      <c r="AE2431" s="9">
        <f t="shared" si="5578"/>
        <v>0</v>
      </c>
      <c r="AF2431" s="9">
        <f t="shared" si="5578"/>
        <v>0</v>
      </c>
      <c r="AG2431" s="9">
        <f t="shared" si="5578"/>
        <v>0</v>
      </c>
      <c r="AH2431" s="9">
        <f t="shared" ref="AH2431" si="5579">SUM(AH2418:AH2430)</f>
        <v>0</v>
      </c>
      <c r="AI2431" s="87">
        <f t="shared" si="5578"/>
        <v>0</v>
      </c>
      <c r="AJ2431" s="87">
        <f t="shared" si="5578"/>
        <v>0</v>
      </c>
      <c r="AK2431" s="87">
        <f t="shared" si="5578"/>
        <v>0</v>
      </c>
      <c r="AL2431" s="87">
        <f t="shared" si="5578"/>
        <v>0</v>
      </c>
      <c r="AM2431" s="87">
        <f t="shared" si="5578"/>
        <v>0</v>
      </c>
    </row>
    <row r="2432" spans="1:39" outlineLevel="2">
      <c r="A2432" s="11">
        <f>ROW()</f>
        <v>2432</v>
      </c>
      <c r="B2432" s="343" t="s">
        <v>6</v>
      </c>
      <c r="D2432" s="39"/>
      <c r="E2432" s="39"/>
      <c r="G2432" s="39"/>
      <c r="H2432" s="39"/>
      <c r="I2432" s="39"/>
      <c r="J2432" s="39"/>
      <c r="K2432" s="39"/>
      <c r="L2432" s="39"/>
      <c r="M2432" s="39"/>
      <c r="N2432" s="39"/>
      <c r="O2432" s="39"/>
      <c r="P2432" s="39"/>
      <c r="Q2432" s="39"/>
      <c r="R2432" s="39"/>
      <c r="S2432" s="39"/>
      <c r="T2432" s="39"/>
      <c r="U2432" s="39"/>
      <c r="V2432" s="39"/>
      <c r="W2432" s="39"/>
      <c r="X2432" s="39"/>
      <c r="Y2432" s="39"/>
      <c r="Z2432" s="39"/>
      <c r="AA2432" s="39"/>
      <c r="AD2432" s="39"/>
      <c r="AE2432" s="39"/>
      <c r="AF2432" s="39"/>
    </row>
    <row r="2433" spans="1:39" outlineLevel="2">
      <c r="A2433" s="11">
        <f>ROW()</f>
        <v>2433</v>
      </c>
      <c r="C2433" s="6" t="s">
        <v>2</v>
      </c>
      <c r="D2433" s="39"/>
      <c r="E2433" s="39"/>
      <c r="F2433" s="31"/>
      <c r="G2433" s="39"/>
      <c r="H2433" s="39"/>
      <c r="I2433" s="39"/>
      <c r="J2433" s="39"/>
      <c r="K2433" s="39"/>
      <c r="L2433" s="39"/>
      <c r="M2433" s="39"/>
      <c r="N2433" s="39"/>
      <c r="O2433" s="39"/>
      <c r="P2433" s="39"/>
      <c r="Q2433" s="39"/>
      <c r="R2433" s="39"/>
      <c r="S2433" s="39"/>
      <c r="T2433" s="39"/>
      <c r="U2433" s="39"/>
      <c r="V2433" s="39"/>
      <c r="W2433" s="39"/>
      <c r="X2433" s="39"/>
      <c r="Y2433" s="39"/>
      <c r="Z2433" s="39"/>
      <c r="AA2433" s="39"/>
      <c r="AB2433" s="9"/>
      <c r="AC2433" s="9">
        <f t="shared" ref="AC2433:AG2433" si="5580">IF(AND(AC2373&lt;=0,AC2388+AC2403+AC2418&lt;0),-(AC2388+AC2403+AC2418),IF(AC2373&lt;=0,0,-MIN(((AC2388+AC2418)/AC2373)*((AC2388+AC2418)&gt;0),(AC2388+AC2418))))</f>
        <v>-4.4405718749999977E-4</v>
      </c>
      <c r="AD2433" s="9">
        <f t="shared" si="5580"/>
        <v>-4.4405718749999977E-4</v>
      </c>
      <c r="AE2433" s="9">
        <f t="shared" si="5580"/>
        <v>-4.4405718749999983E-4</v>
      </c>
      <c r="AF2433" s="9">
        <f t="shared" si="5580"/>
        <v>-4.4405718749999977E-4</v>
      </c>
      <c r="AG2433" s="9">
        <f t="shared" si="5580"/>
        <v>-4.4405718749999977E-4</v>
      </c>
      <c r="AH2433" s="9">
        <f t="shared" ref="AH2433" si="5581">IF(AND(AH2373&lt;=0,AH2388+AH2403+AH2418&lt;0),-(AH2388+AH2403+AH2418),IF(AH2373&lt;=0,0,-MIN(((AH2388+AH2418)/AH2373)*((AH2388+AH2418)&gt;0),(AH2388+AH2418))))</f>
        <v>-4.4405718749999983E-4</v>
      </c>
      <c r="AI2433" s="9">
        <f t="shared" ref="AI2433:AM2433" si="5582">IF(AND(AI2373&lt;=0,AI2388+AI2403+AI2418&lt;0),-(AI2388+AI2403+AI2418),IF(AI2373&lt;=0,0,-MIN(((AI2388+AI2418)/AI2373)*((AI2388+AI2418)&gt;0),(AI2388+AI2418))))</f>
        <v>-4.4405718749999977E-4</v>
      </c>
      <c r="AJ2433" s="9">
        <f t="shared" si="5582"/>
        <v>-4.4405718749999972E-4</v>
      </c>
      <c r="AK2433" s="9">
        <f t="shared" si="5582"/>
        <v>-4.4405718749999977E-4</v>
      </c>
      <c r="AL2433" s="9">
        <f t="shared" si="5582"/>
        <v>-4.4405718749999983E-4</v>
      </c>
      <c r="AM2433" s="9">
        <f t="shared" si="5582"/>
        <v>-4.4405718749999977E-4</v>
      </c>
    </row>
    <row r="2434" spans="1:39" outlineLevel="2">
      <c r="A2434" s="11">
        <f>ROW()</f>
        <v>2434</v>
      </c>
      <c r="C2434" s="6" t="s">
        <v>3</v>
      </c>
      <c r="D2434" s="39"/>
      <c r="E2434" s="39"/>
      <c r="F2434" s="31"/>
      <c r="G2434" s="39"/>
      <c r="H2434" s="39"/>
      <c r="I2434" s="39"/>
      <c r="J2434" s="39"/>
      <c r="K2434" s="39"/>
      <c r="L2434" s="39"/>
      <c r="M2434" s="39"/>
      <c r="N2434" s="39"/>
      <c r="O2434" s="39"/>
      <c r="P2434" s="39"/>
      <c r="Q2434" s="39"/>
      <c r="R2434" s="39"/>
      <c r="S2434" s="39"/>
      <c r="T2434" s="39"/>
      <c r="U2434" s="39"/>
      <c r="V2434" s="39"/>
      <c r="W2434" s="39"/>
      <c r="X2434" s="39"/>
      <c r="Y2434" s="39"/>
      <c r="Z2434" s="39"/>
      <c r="AA2434" s="39"/>
      <c r="AB2434" s="9"/>
      <c r="AC2434" s="9">
        <f t="shared" ref="AC2434:AG2434" si="5583">IF(AND(AC2374&lt;=0,AC2389+AC2404+AC2419&lt;0),-(AC2389+AC2404+AC2419),IF(AC2374&lt;=0,0,-MIN(((AC2389+AC2419)/AC2374)*((AC2389+AC2419)&gt;0),(AC2389+AC2419))))</f>
        <v>-9.5688369393749986E-2</v>
      </c>
      <c r="AD2434" s="9">
        <f t="shared" si="5583"/>
        <v>-9.5688369393749986E-2</v>
      </c>
      <c r="AE2434" s="9">
        <f t="shared" si="5583"/>
        <v>-9.5688369393749972E-2</v>
      </c>
      <c r="AF2434" s="9">
        <f t="shared" si="5583"/>
        <v>-9.5688369393749972E-2</v>
      </c>
      <c r="AG2434" s="9">
        <f t="shared" si="5583"/>
        <v>-9.5688369393749972E-2</v>
      </c>
      <c r="AH2434" s="9">
        <f t="shared" ref="AH2434" si="5584">IF(AND(AH2374&lt;=0,AH2389+AH2404+AH2419&lt;0),-(AH2389+AH2404+AH2419),IF(AH2374&lt;=0,0,-MIN(((AH2389+AH2419)/AH2374)*((AH2389+AH2419)&gt;0),(AH2389+AH2419))))</f>
        <v>-9.5688369393749972E-2</v>
      </c>
      <c r="AI2434" s="9">
        <f t="shared" ref="AI2434:AM2434" si="5585">IF(AND(AI2374&lt;=0,AI2389+AI2404+AI2419&lt;0),-(AI2389+AI2404+AI2419),IF(AI2374&lt;=0,0,-MIN(((AI2389+AI2419)/AI2374)*((AI2389+AI2419)&gt;0),(AI2389+AI2419))))</f>
        <v>-9.5688369393749959E-2</v>
      </c>
      <c r="AJ2434" s="9">
        <f t="shared" si="5585"/>
        <v>-9.5688369393749959E-2</v>
      </c>
      <c r="AK2434" s="9">
        <f t="shared" si="5585"/>
        <v>-9.5688369393749959E-2</v>
      </c>
      <c r="AL2434" s="9">
        <f t="shared" si="5585"/>
        <v>-9.5688369393749945E-2</v>
      </c>
      <c r="AM2434" s="9">
        <f t="shared" si="5585"/>
        <v>-9.5688369393749945E-2</v>
      </c>
    </row>
    <row r="2435" spans="1:39" outlineLevel="2">
      <c r="A2435" s="11">
        <f>ROW()</f>
        <v>2435</v>
      </c>
      <c r="C2435" s="6" t="s">
        <v>4</v>
      </c>
      <c r="D2435" s="39"/>
      <c r="E2435" s="39"/>
      <c r="F2435" s="31"/>
      <c r="G2435" s="39"/>
      <c r="H2435" s="39"/>
      <c r="I2435" s="39"/>
      <c r="J2435" s="39"/>
      <c r="K2435" s="39"/>
      <c r="L2435" s="39"/>
      <c r="M2435" s="39"/>
      <c r="N2435" s="39"/>
      <c r="O2435" s="39"/>
      <c r="P2435" s="39"/>
      <c r="Q2435" s="39"/>
      <c r="R2435" s="39"/>
      <c r="S2435" s="39"/>
      <c r="T2435" s="39"/>
      <c r="U2435" s="39"/>
      <c r="V2435" s="39"/>
      <c r="W2435" s="39"/>
      <c r="X2435" s="39"/>
      <c r="Y2435" s="39"/>
      <c r="Z2435" s="39"/>
      <c r="AA2435" s="39"/>
      <c r="AB2435" s="9"/>
      <c r="AC2435" s="9">
        <f t="shared" ref="AC2435:AG2435" si="5586">IF(AND(AC2375&lt;=0,AC2390+AC2405+AC2420&lt;0),-(AC2390+AC2405+AC2420),IF(AC2375&lt;=0,0,-MIN(((AC2390+AC2420)/AC2375)*((AC2390+AC2420)&gt;0),(AC2390+AC2420))))</f>
        <v>-0.36021745237500519</v>
      </c>
      <c r="AD2435" s="9">
        <f t="shared" si="5586"/>
        <v>-0.36021745237500513</v>
      </c>
      <c r="AE2435" s="9">
        <f t="shared" si="5586"/>
        <v>-0.36021745237500513</v>
      </c>
      <c r="AF2435" s="9">
        <f t="shared" si="5586"/>
        <v>-0.36021745237500508</v>
      </c>
      <c r="AG2435" s="9">
        <f t="shared" si="5586"/>
        <v>-0.36021745237500508</v>
      </c>
      <c r="AH2435" s="9">
        <f t="shared" ref="AH2435" si="5587">IF(AND(AH2375&lt;=0,AH2390+AH2405+AH2420&lt;0),-(AH2390+AH2405+AH2420),IF(AH2375&lt;=0,0,-MIN(((AH2390+AH2420)/AH2375)*((AH2390+AH2420)&gt;0),(AH2390+AH2420))))</f>
        <v>-0.36021745237500513</v>
      </c>
      <c r="AI2435" s="9">
        <f t="shared" ref="AI2435:AM2435" si="5588">IF(AND(AI2375&lt;=0,AI2390+AI2405+AI2420&lt;0),-(AI2390+AI2405+AI2420),IF(AI2375&lt;=0,0,-MIN(((AI2390+AI2420)/AI2375)*((AI2390+AI2420)&gt;0),(AI2390+AI2420))))</f>
        <v>-0.36021745237500513</v>
      </c>
      <c r="AJ2435" s="9">
        <f t="shared" si="5588"/>
        <v>-0.36021745237500513</v>
      </c>
      <c r="AK2435" s="9">
        <f t="shared" si="5588"/>
        <v>-0.36021745237500513</v>
      </c>
      <c r="AL2435" s="9">
        <f t="shared" si="5588"/>
        <v>-0.36021745237500519</v>
      </c>
      <c r="AM2435" s="9">
        <f t="shared" si="5588"/>
        <v>-0.36021745237500513</v>
      </c>
    </row>
    <row r="2436" spans="1:39" outlineLevel="2">
      <c r="A2436" s="11">
        <f>ROW()</f>
        <v>2436</v>
      </c>
      <c r="C2436" s="6" t="s">
        <v>5</v>
      </c>
      <c r="D2436" s="39"/>
      <c r="E2436" s="39"/>
      <c r="F2436" s="31"/>
      <c r="G2436" s="39"/>
      <c r="H2436" s="39"/>
      <c r="I2436" s="39"/>
      <c r="J2436" s="39"/>
      <c r="K2436" s="39"/>
      <c r="L2436" s="39"/>
      <c r="M2436" s="39"/>
      <c r="N2436" s="39"/>
      <c r="O2436" s="39"/>
      <c r="P2436" s="39"/>
      <c r="Q2436" s="39"/>
      <c r="R2436" s="39"/>
      <c r="S2436" s="39"/>
      <c r="T2436" s="39"/>
      <c r="U2436" s="39"/>
      <c r="V2436" s="39"/>
      <c r="W2436" s="39"/>
      <c r="X2436" s="39"/>
      <c r="Y2436" s="39"/>
      <c r="Z2436" s="39"/>
      <c r="AA2436" s="39"/>
      <c r="AB2436" s="9"/>
      <c r="AC2436" s="9">
        <f t="shared" ref="AC2436:AG2436" si="5589">IF(AND(AC2376&lt;=0,AC2391+AC2406+AC2421&lt;0),-(AC2391+AC2406+AC2421),IF(AC2376&lt;=0,0,-MIN(((AC2391+AC2421)/AC2376)*((AC2391+AC2421)&gt;0),(AC2391+AC2421))))</f>
        <v>-0.13382030705624998</v>
      </c>
      <c r="AD2436" s="9">
        <f t="shared" si="5589"/>
        <v>-0.13382030705624998</v>
      </c>
      <c r="AE2436" s="9">
        <f t="shared" si="5589"/>
        <v>-0.13382030705624998</v>
      </c>
      <c r="AF2436" s="9">
        <f t="shared" si="5589"/>
        <v>-0.13382030705625</v>
      </c>
      <c r="AG2436" s="9">
        <f t="shared" si="5589"/>
        <v>-0.13382030705625</v>
      </c>
      <c r="AH2436" s="9">
        <f t="shared" ref="AH2436" si="5590">IF(AND(AH2376&lt;=0,AH2391+AH2406+AH2421&lt;0),-(AH2391+AH2406+AH2421),IF(AH2376&lt;=0,0,-MIN(((AH2391+AH2421)/AH2376)*((AH2391+AH2421)&gt;0),(AH2391+AH2421))))</f>
        <v>-0.13382030705625</v>
      </c>
      <c r="AI2436" s="9">
        <f t="shared" ref="AI2436:AM2436" si="5591">IF(AND(AI2376&lt;=0,AI2391+AI2406+AI2421&lt;0),-(AI2391+AI2406+AI2421),IF(AI2376&lt;=0,0,-MIN(((AI2391+AI2421)/AI2376)*((AI2391+AI2421)&gt;0),(AI2391+AI2421))))</f>
        <v>-0.13382030705625</v>
      </c>
      <c r="AJ2436" s="9">
        <f t="shared" si="5591"/>
        <v>-0.13382030705625</v>
      </c>
      <c r="AK2436" s="9">
        <f t="shared" si="5591"/>
        <v>-0.13382030705625</v>
      </c>
      <c r="AL2436" s="9">
        <f t="shared" si="5591"/>
        <v>-0.13382030705625</v>
      </c>
      <c r="AM2436" s="9">
        <f t="shared" si="5591"/>
        <v>-0.13382030705625</v>
      </c>
    </row>
    <row r="2437" spans="1:39" outlineLevel="2">
      <c r="A2437" s="11">
        <f>ROW()</f>
        <v>2437</v>
      </c>
      <c r="C2437" s="6" t="s">
        <v>473</v>
      </c>
      <c r="D2437" s="39"/>
      <c r="E2437" s="39"/>
      <c r="F2437" s="31"/>
      <c r="G2437" s="39"/>
      <c r="H2437" s="39"/>
      <c r="I2437" s="39"/>
      <c r="J2437" s="39"/>
      <c r="K2437" s="39"/>
      <c r="L2437" s="39"/>
      <c r="M2437" s="39"/>
      <c r="N2437" s="39"/>
      <c r="O2437" s="39"/>
      <c r="P2437" s="39"/>
      <c r="Q2437" s="39"/>
      <c r="R2437" s="39"/>
      <c r="S2437" s="39"/>
      <c r="T2437" s="39"/>
      <c r="U2437" s="39"/>
      <c r="V2437" s="39"/>
      <c r="W2437" s="39"/>
      <c r="X2437" s="39"/>
      <c r="Y2437" s="39"/>
      <c r="Z2437" s="39"/>
      <c r="AA2437" s="39"/>
      <c r="AB2437" s="9"/>
      <c r="AC2437" s="9">
        <f t="shared" ref="AC2437:AG2437" si="5592">IF(AND(AC2377&lt;=0,AC2392+AC2407+AC2422&lt;0),-(AC2392+AC2407+AC2422),IF(AC2377&lt;=0,0,-MIN(((AC2392+AC2422)/AC2377)*((AC2392+AC2422)&gt;0),(AC2392+AC2422))))</f>
        <v>-0.12605927889374996</v>
      </c>
      <c r="AD2437" s="9">
        <f t="shared" si="5592"/>
        <v>-0.59878157474531235</v>
      </c>
      <c r="AE2437" s="9">
        <f t="shared" si="5592"/>
        <v>-0.59878157474531235</v>
      </c>
      <c r="AF2437" s="9">
        <f t="shared" si="5592"/>
        <v>-0.59878157474531224</v>
      </c>
      <c r="AG2437" s="9">
        <f t="shared" si="5592"/>
        <v>-0.59878157474531224</v>
      </c>
      <c r="AH2437" s="9">
        <f t="shared" ref="AH2437" si="5593">IF(AND(AH2377&lt;=0,AH2392+AH2407+AH2422&lt;0),-(AH2392+AH2407+AH2422),IF(AH2377&lt;=0,0,-MIN(((AH2392+AH2422)/AH2377)*((AH2392+AH2422)&gt;0),(AH2392+AH2422))))</f>
        <v>0</v>
      </c>
      <c r="AI2437" s="9">
        <f t="shared" ref="AI2437:AM2437" si="5594">IF(AND(AI2377&lt;=0,AI2392+AI2407+AI2422&lt;0),-(AI2392+AI2407+AI2422),IF(AI2377&lt;=0,0,-MIN(((AI2392+AI2422)/AI2377)*((AI2392+AI2422)&gt;0),(AI2392+AI2422))))</f>
        <v>0</v>
      </c>
      <c r="AJ2437" s="9">
        <f t="shared" si="5594"/>
        <v>0</v>
      </c>
      <c r="AK2437" s="9">
        <f t="shared" si="5594"/>
        <v>0</v>
      </c>
      <c r="AL2437" s="9">
        <f t="shared" si="5594"/>
        <v>0</v>
      </c>
      <c r="AM2437" s="9">
        <f t="shared" si="5594"/>
        <v>0</v>
      </c>
    </row>
    <row r="2438" spans="1:39" outlineLevel="2">
      <c r="A2438" s="11">
        <f>ROW()</f>
        <v>2438</v>
      </c>
      <c r="C2438" s="6" t="s">
        <v>474</v>
      </c>
      <c r="D2438" s="39"/>
      <c r="E2438" s="39"/>
      <c r="F2438" s="31"/>
      <c r="G2438" s="39"/>
      <c r="H2438" s="39"/>
      <c r="I2438" s="39"/>
      <c r="J2438" s="39"/>
      <c r="K2438" s="39"/>
      <c r="L2438" s="39"/>
      <c r="M2438" s="39"/>
      <c r="N2438" s="39"/>
      <c r="O2438" s="39"/>
      <c r="P2438" s="39"/>
      <c r="Q2438" s="39"/>
      <c r="R2438" s="39"/>
      <c r="S2438" s="39"/>
      <c r="T2438" s="39"/>
      <c r="U2438" s="39"/>
      <c r="V2438" s="39"/>
      <c r="W2438" s="39"/>
      <c r="X2438" s="39"/>
      <c r="Y2438" s="39"/>
      <c r="Z2438" s="39"/>
      <c r="AA2438" s="39"/>
      <c r="AB2438" s="9"/>
      <c r="AC2438" s="9">
        <f t="shared" ref="AC2438:AG2438" si="5595">IF(AND(AC2378&lt;=0,AC2393+AC2408+AC2423&lt;0),-(AC2393+AC2408+AC2423),IF(AC2378&lt;=0,0,-MIN(((AC2393+AC2423)/AC2378)*((AC2393+AC2423)&gt;0),(AC2393+AC2423))))</f>
        <v>-0.36833181991874991</v>
      </c>
      <c r="AD2438" s="9">
        <f t="shared" si="5595"/>
        <v>-0.49987889846116057</v>
      </c>
      <c r="AE2438" s="9">
        <f t="shared" si="5595"/>
        <v>-0.49987889846116063</v>
      </c>
      <c r="AF2438" s="9">
        <f t="shared" si="5595"/>
        <v>-0.49987889846116063</v>
      </c>
      <c r="AG2438" s="9">
        <f t="shared" si="5595"/>
        <v>-0.49987889846116063</v>
      </c>
      <c r="AH2438" s="9">
        <f t="shared" ref="AH2438" si="5596">IF(AND(AH2378&lt;=0,AH2393+AH2408+AH2423&lt;0),-(AH2393+AH2408+AH2423),IF(AH2378&lt;=0,0,-MIN(((AH2393+AH2423)/AH2378)*((AH2393+AH2423)&gt;0),(AH2393+AH2423))))</f>
        <v>-0.49987889846116068</v>
      </c>
      <c r="AI2438" s="9">
        <f t="shared" ref="AI2438:AM2438" si="5597">IF(AND(AI2378&lt;=0,AI2393+AI2408+AI2423&lt;0),-(AI2393+AI2408+AI2423),IF(AI2378&lt;=0,0,-MIN(((AI2393+AI2423)/AI2378)*((AI2393+AI2423)&gt;0),(AI2393+AI2423))))</f>
        <v>-0.49987889846116068</v>
      </c>
      <c r="AJ2438" s="9">
        <f t="shared" si="5597"/>
        <v>-0.49987889846116068</v>
      </c>
      <c r="AK2438" s="9">
        <f t="shared" si="5597"/>
        <v>-0.49987889846116068</v>
      </c>
      <c r="AL2438" s="9">
        <f t="shared" si="5597"/>
        <v>-0.49987889846116063</v>
      </c>
      <c r="AM2438" s="9">
        <f t="shared" si="5597"/>
        <v>-0.49987889846116057</v>
      </c>
    </row>
    <row r="2439" spans="1:39" outlineLevel="2">
      <c r="A2439" s="11">
        <f>ROW()</f>
        <v>2439</v>
      </c>
      <c r="C2439" s="6" t="s">
        <v>477</v>
      </c>
      <c r="D2439" s="39"/>
      <c r="E2439" s="39"/>
      <c r="F2439" s="31"/>
      <c r="G2439" s="39"/>
      <c r="H2439" s="39"/>
      <c r="I2439" s="39"/>
      <c r="J2439" s="39"/>
      <c r="K2439" s="39"/>
      <c r="L2439" s="39"/>
      <c r="M2439" s="39"/>
      <c r="N2439" s="39"/>
      <c r="O2439" s="39"/>
      <c r="P2439" s="39"/>
      <c r="Q2439" s="39"/>
      <c r="R2439" s="39"/>
      <c r="S2439" s="39"/>
      <c r="T2439" s="39"/>
      <c r="U2439" s="39"/>
      <c r="V2439" s="39"/>
      <c r="W2439" s="39"/>
      <c r="X2439" s="39"/>
      <c r="Y2439" s="39"/>
      <c r="Z2439" s="39"/>
      <c r="AA2439" s="39"/>
      <c r="AB2439" s="9"/>
      <c r="AC2439" s="9">
        <f t="shared" ref="AC2439:AG2440" si="5598">IF(AND(AC2379&lt;=0,AC2394+AC2409+AC2424&lt;0),-(AC2394+AC2409+AC2424),IF(AC2379&lt;=0,0,-MIN(((AC2394+AC2424)/AC2379)*((AC2394+AC2424)&gt;0),(AC2394+AC2424))))</f>
        <v>-0.32644602028124986</v>
      </c>
      <c r="AD2439" s="9">
        <f t="shared" si="5598"/>
        <v>-0.68916382059374959</v>
      </c>
      <c r="AE2439" s="9">
        <f t="shared" si="5598"/>
        <v>-0.68916382059374959</v>
      </c>
      <c r="AF2439" s="9">
        <f t="shared" si="5598"/>
        <v>-0.68916382059374948</v>
      </c>
      <c r="AG2439" s="9">
        <f t="shared" si="5598"/>
        <v>-0.68916382059374959</v>
      </c>
      <c r="AH2439" s="9">
        <f t="shared" ref="AH2439" si="5599">IF(AND(AH2379&lt;=0,AH2394+AH2409+AH2424&lt;0),-(AH2394+AH2409+AH2424),IF(AH2379&lt;=0,0,-MIN(((AH2394+AH2424)/AH2379)*((AH2394+AH2424)&gt;0),(AH2394+AH2424))))</f>
        <v>-0.68916382059374959</v>
      </c>
      <c r="AI2439" s="9">
        <f t="shared" ref="AI2439:AM2439" si="5600">IF(AND(AI2379&lt;=0,AI2394+AI2409+AI2424&lt;0),-(AI2394+AI2409+AI2424),IF(AI2379&lt;=0,0,-MIN(((AI2394+AI2424)/AI2379)*((AI2394+AI2424)&gt;0),(AI2394+AI2424))))</f>
        <v>-0.68916382059374959</v>
      </c>
      <c r="AJ2439" s="9">
        <f t="shared" si="5600"/>
        <v>-0.68916382059374959</v>
      </c>
      <c r="AK2439" s="9">
        <f t="shared" si="5600"/>
        <v>-0.68916382059374959</v>
      </c>
      <c r="AL2439" s="9">
        <f t="shared" si="5600"/>
        <v>-0.68916382059374959</v>
      </c>
      <c r="AM2439" s="9">
        <f t="shared" si="5600"/>
        <v>0</v>
      </c>
    </row>
    <row r="2440" spans="1:39" outlineLevel="2">
      <c r="A2440" s="11">
        <f>ROW()</f>
        <v>2440</v>
      </c>
      <c r="C2440" s="6" t="s">
        <v>511</v>
      </c>
      <c r="D2440" s="39"/>
      <c r="E2440" s="39"/>
      <c r="F2440" s="31"/>
      <c r="G2440" s="39"/>
      <c r="H2440" s="39"/>
      <c r="I2440" s="39"/>
      <c r="J2440" s="39"/>
      <c r="K2440" s="39"/>
      <c r="L2440" s="39"/>
      <c r="M2440" s="39"/>
      <c r="N2440" s="39"/>
      <c r="O2440" s="39"/>
      <c r="P2440" s="39"/>
      <c r="Q2440" s="39"/>
      <c r="R2440" s="39"/>
      <c r="S2440" s="39"/>
      <c r="T2440" s="39"/>
      <c r="U2440" s="39"/>
      <c r="V2440" s="39"/>
      <c r="W2440" s="39"/>
      <c r="X2440" s="39"/>
      <c r="Y2440" s="39"/>
      <c r="Z2440" s="39"/>
      <c r="AA2440" s="39"/>
      <c r="AB2440" s="9"/>
      <c r="AC2440" s="9">
        <f t="shared" si="5598"/>
        <v>0</v>
      </c>
      <c r="AD2440" s="9">
        <f t="shared" si="5598"/>
        <v>0</v>
      </c>
      <c r="AE2440" s="9">
        <f t="shared" si="5598"/>
        <v>0</v>
      </c>
      <c r="AF2440" s="9">
        <f t="shared" si="5598"/>
        <v>0</v>
      </c>
      <c r="AG2440" s="9">
        <f t="shared" si="5598"/>
        <v>0</v>
      </c>
      <c r="AH2440" s="9">
        <f t="shared" ref="AH2440" si="5601">IF(AND(AH2380&lt;=0,AH2395+AH2410+AH2425&lt;0),-(AH2395+AH2410+AH2425),IF(AH2380&lt;=0,0,-MIN(((AH2395+AH2425)/AH2380)*((AH2395+AH2425)&gt;0),(AH2395+AH2425))))</f>
        <v>0</v>
      </c>
      <c r="AI2440" s="9">
        <f t="shared" ref="AI2440:AM2440" si="5602">IF(AND(AI2380&lt;=0,AI2395+AI2410+AI2425&lt;0),-(AI2395+AI2410+AI2425),IF(AI2380&lt;=0,0,-MIN(((AI2395+AI2425)/AI2380)*((AI2395+AI2425)&gt;0),(AI2395+AI2425))))</f>
        <v>0</v>
      </c>
      <c r="AJ2440" s="9">
        <f t="shared" si="5602"/>
        <v>0</v>
      </c>
      <c r="AK2440" s="9">
        <f t="shared" si="5602"/>
        <v>0</v>
      </c>
      <c r="AL2440" s="9">
        <f t="shared" si="5602"/>
        <v>0</v>
      </c>
      <c r="AM2440" s="9">
        <f t="shared" si="5602"/>
        <v>0</v>
      </c>
    </row>
    <row r="2441" spans="1:39" outlineLevel="2">
      <c r="A2441" s="11">
        <f>ROW()</f>
        <v>2441</v>
      </c>
      <c r="C2441" s="6" t="s">
        <v>655</v>
      </c>
      <c r="D2441" s="39"/>
      <c r="E2441" s="39"/>
      <c r="F2441" s="31"/>
      <c r="G2441" s="39"/>
      <c r="H2441" s="39"/>
      <c r="I2441" s="39"/>
      <c r="J2441" s="39"/>
      <c r="K2441" s="39"/>
      <c r="L2441" s="39"/>
      <c r="M2441" s="39"/>
      <c r="N2441" s="39"/>
      <c r="O2441" s="39"/>
      <c r="P2441" s="39"/>
      <c r="Q2441" s="39"/>
      <c r="R2441" s="39"/>
      <c r="S2441" s="39"/>
      <c r="T2441" s="39"/>
      <c r="U2441" s="39"/>
      <c r="V2441" s="39"/>
      <c r="W2441" s="39"/>
      <c r="X2441" s="39"/>
      <c r="Y2441" s="39"/>
      <c r="Z2441" s="39"/>
      <c r="AA2441" s="39"/>
      <c r="AB2441" s="9"/>
      <c r="AC2441" s="9">
        <v>0</v>
      </c>
      <c r="AD2441" s="9">
        <v>0</v>
      </c>
      <c r="AE2441" s="9">
        <v>0</v>
      </c>
      <c r="AF2441" s="9">
        <v>0</v>
      </c>
      <c r="AG2441" s="9">
        <v>0</v>
      </c>
      <c r="AH2441" s="9">
        <v>0</v>
      </c>
      <c r="AI2441" s="9">
        <v>0</v>
      </c>
      <c r="AJ2441" s="9">
        <v>0</v>
      </c>
      <c r="AK2441" s="9">
        <v>0</v>
      </c>
      <c r="AL2441" s="9">
        <v>0</v>
      </c>
      <c r="AM2441" s="9">
        <v>0</v>
      </c>
    </row>
    <row r="2442" spans="1:39" outlineLevel="2">
      <c r="A2442" s="11">
        <f>ROW()</f>
        <v>2442</v>
      </c>
      <c r="C2442" s="6" t="s">
        <v>656</v>
      </c>
      <c r="D2442" s="39"/>
      <c r="E2442" s="39"/>
      <c r="F2442" s="31"/>
      <c r="G2442" s="39"/>
      <c r="H2442" s="39"/>
      <c r="I2442" s="39"/>
      <c r="J2442" s="39"/>
      <c r="K2442" s="39"/>
      <c r="L2442" s="39"/>
      <c r="M2442" s="39"/>
      <c r="N2442" s="39"/>
      <c r="O2442" s="39"/>
      <c r="P2442" s="39"/>
      <c r="Q2442" s="39"/>
      <c r="R2442" s="39"/>
      <c r="S2442" s="39"/>
      <c r="T2442" s="39"/>
      <c r="U2442" s="39"/>
      <c r="V2442" s="39"/>
      <c r="W2442" s="39"/>
      <c r="X2442" s="39"/>
      <c r="Y2442" s="39"/>
      <c r="Z2442" s="39"/>
      <c r="AA2442" s="3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</row>
    <row r="2443" spans="1:39" outlineLevel="2">
      <c r="A2443" s="11">
        <f>ROW()</f>
        <v>2443</v>
      </c>
      <c r="C2443" s="6" t="s">
        <v>667</v>
      </c>
      <c r="D2443" s="39"/>
      <c r="E2443" s="39"/>
      <c r="F2443" s="31"/>
      <c r="G2443" s="39"/>
      <c r="H2443" s="39"/>
      <c r="I2443" s="39"/>
      <c r="J2443" s="39"/>
      <c r="K2443" s="39"/>
      <c r="L2443" s="39"/>
      <c r="M2443" s="39"/>
      <c r="N2443" s="39"/>
      <c r="O2443" s="39"/>
      <c r="P2443" s="39"/>
      <c r="Q2443" s="39"/>
      <c r="R2443" s="39"/>
      <c r="S2443" s="39"/>
      <c r="T2443" s="39"/>
      <c r="U2443" s="39"/>
      <c r="V2443" s="39"/>
      <c r="W2443" s="39"/>
      <c r="X2443" s="39"/>
      <c r="Y2443" s="39"/>
      <c r="Z2443" s="39"/>
      <c r="AA2443" s="3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</row>
    <row r="2444" spans="1:39" outlineLevel="2">
      <c r="A2444" s="11">
        <f>ROW()</f>
        <v>2444</v>
      </c>
      <c r="C2444" s="6" t="s">
        <v>212</v>
      </c>
      <c r="D2444" s="39"/>
      <c r="E2444" s="39"/>
      <c r="F2444" s="31"/>
      <c r="G2444" s="39"/>
      <c r="H2444" s="39"/>
      <c r="I2444" s="39"/>
      <c r="J2444" s="39"/>
      <c r="K2444" s="39"/>
      <c r="L2444" s="39"/>
      <c r="M2444" s="39"/>
      <c r="N2444" s="39"/>
      <c r="O2444" s="39"/>
      <c r="P2444" s="39"/>
      <c r="Q2444" s="39"/>
      <c r="R2444" s="39"/>
      <c r="S2444" s="39"/>
      <c r="T2444" s="39"/>
      <c r="U2444" s="39"/>
      <c r="V2444" s="39"/>
      <c r="W2444" s="39"/>
      <c r="X2444" s="39"/>
      <c r="Y2444" s="39"/>
      <c r="Z2444" s="39"/>
      <c r="AA2444" s="39"/>
      <c r="AB2444" s="9"/>
      <c r="AC2444" s="9">
        <v>0</v>
      </c>
      <c r="AD2444" s="9">
        <v>0</v>
      </c>
      <c r="AE2444" s="9">
        <v>0</v>
      </c>
      <c r="AF2444" s="9">
        <v>0</v>
      </c>
      <c r="AG2444" s="9">
        <v>0</v>
      </c>
      <c r="AH2444" s="9">
        <v>0</v>
      </c>
      <c r="AI2444" s="9">
        <v>0</v>
      </c>
      <c r="AJ2444" s="9">
        <v>0</v>
      </c>
      <c r="AK2444" s="9">
        <v>0</v>
      </c>
      <c r="AL2444" s="9">
        <v>0</v>
      </c>
      <c r="AM2444" s="9">
        <v>0</v>
      </c>
    </row>
    <row r="2445" spans="1:39" outlineLevel="2">
      <c r="A2445" s="11">
        <f>ROW()</f>
        <v>2445</v>
      </c>
      <c r="C2445" s="30" t="s">
        <v>362</v>
      </c>
      <c r="D2445" s="90"/>
      <c r="E2445" s="90"/>
      <c r="F2445" s="90"/>
      <c r="G2445" s="90"/>
      <c r="H2445" s="90"/>
      <c r="I2445" s="90"/>
      <c r="J2445" s="90"/>
      <c r="K2445" s="90"/>
      <c r="L2445" s="90"/>
      <c r="M2445" s="90"/>
      <c r="N2445" s="90"/>
      <c r="O2445" s="90"/>
      <c r="P2445" s="90"/>
      <c r="Q2445" s="90"/>
      <c r="R2445" s="90"/>
      <c r="S2445" s="90"/>
      <c r="T2445" s="90"/>
      <c r="U2445" s="90"/>
      <c r="V2445" s="90"/>
      <c r="W2445" s="90"/>
      <c r="X2445" s="90"/>
      <c r="Y2445" s="90"/>
      <c r="Z2445" s="90"/>
      <c r="AA2445" s="90"/>
      <c r="AB2445" s="15"/>
      <c r="AC2445" s="14">
        <f t="shared" ref="AC2445:AM2445" si="5603">IF(AND(AC2385&lt;=0,AC2400+AC2415+AC2430&lt;0),-(AC2400+AC2415+AC2430),IF(AC2385&lt;=0,0,-MIN(((AC2400+AC2430)/AC2385)*((AC2400+AC2430)&gt;0),(AC2400+AC2430))))</f>
        <v>0</v>
      </c>
      <c r="AD2445" s="14">
        <f t="shared" si="5603"/>
        <v>0</v>
      </c>
      <c r="AE2445" s="14">
        <f t="shared" si="5603"/>
        <v>0</v>
      </c>
      <c r="AF2445" s="14">
        <f t="shared" si="5603"/>
        <v>0</v>
      </c>
      <c r="AG2445" s="14">
        <f t="shared" si="5603"/>
        <v>0</v>
      </c>
      <c r="AH2445" s="14">
        <f t="shared" ref="AH2445" si="5604">IF(AND(AH2385&lt;=0,AH2400+AH2415+AH2430&lt;0),-(AH2400+AH2415+AH2430),IF(AH2385&lt;=0,0,-MIN(((AH2400+AH2430)/AH2385)*((AH2400+AH2430)&gt;0),(AH2400+AH2430))))</f>
        <v>0</v>
      </c>
      <c r="AI2445" s="14">
        <f t="shared" si="5603"/>
        <v>0</v>
      </c>
      <c r="AJ2445" s="14">
        <f t="shared" si="5603"/>
        <v>0</v>
      </c>
      <c r="AK2445" s="14">
        <f t="shared" si="5603"/>
        <v>0</v>
      </c>
      <c r="AL2445" s="14">
        <f t="shared" si="5603"/>
        <v>0</v>
      </c>
      <c r="AM2445" s="14">
        <f t="shared" si="5603"/>
        <v>0</v>
      </c>
    </row>
    <row r="2446" spans="1:39" outlineLevel="2">
      <c r="A2446" s="11">
        <f>ROW()</f>
        <v>2446</v>
      </c>
      <c r="C2446" s="6" t="s">
        <v>1</v>
      </c>
      <c r="D2446" s="39"/>
      <c r="E2446" s="39"/>
      <c r="F2446" s="39"/>
      <c r="G2446" s="39"/>
      <c r="H2446" s="39"/>
      <c r="I2446" s="39"/>
      <c r="J2446" s="39"/>
      <c r="K2446" s="39"/>
      <c r="L2446" s="39"/>
      <c r="M2446" s="39"/>
      <c r="N2446" s="39"/>
      <c r="O2446" s="39"/>
      <c r="P2446" s="39"/>
      <c r="Q2446" s="39"/>
      <c r="R2446" s="39"/>
      <c r="S2446" s="39"/>
      <c r="T2446" s="39"/>
      <c r="U2446" s="39"/>
      <c r="V2446" s="39"/>
      <c r="W2446" s="39"/>
      <c r="X2446" s="39"/>
      <c r="Y2446" s="39"/>
      <c r="Z2446" s="39"/>
      <c r="AA2446" s="39"/>
      <c r="AB2446" s="9"/>
      <c r="AC2446" s="9">
        <f t="shared" ref="AC2446:AM2446" si="5605">SUM(AC2433:AC2445)</f>
        <v>-1.4110073051062548</v>
      </c>
      <c r="AD2446" s="9">
        <f t="shared" si="5605"/>
        <v>-2.3779944798127275</v>
      </c>
      <c r="AE2446" s="9">
        <f t="shared" si="5605"/>
        <v>-2.3779944798127275</v>
      </c>
      <c r="AF2446" s="9">
        <f t="shared" si="5605"/>
        <v>-2.3779944798127275</v>
      </c>
      <c r="AG2446" s="9">
        <f t="shared" si="5605"/>
        <v>-2.3779944798127275</v>
      </c>
      <c r="AH2446" s="9">
        <f t="shared" ref="AH2446" si="5606">SUM(AH2433:AH2445)</f>
        <v>-1.7792129050674155</v>
      </c>
      <c r="AI2446" s="9">
        <f t="shared" si="5605"/>
        <v>-1.7792129050674155</v>
      </c>
      <c r="AJ2446" s="9">
        <f t="shared" si="5605"/>
        <v>-1.7792129050674155</v>
      </c>
      <c r="AK2446" s="9">
        <f t="shared" si="5605"/>
        <v>-1.7792129050674155</v>
      </c>
      <c r="AL2446" s="9">
        <f t="shared" si="5605"/>
        <v>-1.7792129050674155</v>
      </c>
      <c r="AM2446" s="9">
        <f t="shared" si="5605"/>
        <v>-1.0900490844736657</v>
      </c>
    </row>
    <row r="2447" spans="1:39" outlineLevel="2">
      <c r="A2447" s="11">
        <f>ROW()</f>
        <v>2447</v>
      </c>
      <c r="B2447" s="343" t="s">
        <v>70</v>
      </c>
      <c r="D2447" s="39"/>
      <c r="E2447" s="39"/>
      <c r="F2447" s="39"/>
      <c r="G2447" s="39"/>
      <c r="H2447" s="39"/>
      <c r="I2447" s="39"/>
      <c r="J2447" s="39"/>
      <c r="K2447" s="39"/>
      <c r="L2447" s="39"/>
      <c r="M2447" s="39"/>
      <c r="N2447" s="39"/>
      <c r="O2447" s="39"/>
      <c r="P2447" s="39"/>
      <c r="Q2447" s="39"/>
      <c r="R2447" s="39"/>
      <c r="S2447" s="39"/>
      <c r="T2447" s="39"/>
      <c r="U2447" s="39"/>
      <c r="V2447" s="39"/>
      <c r="W2447" s="39"/>
      <c r="X2447" s="39"/>
      <c r="Y2447" s="39"/>
      <c r="Z2447" s="39"/>
      <c r="AA2447" s="39"/>
      <c r="AB2447" s="39"/>
      <c r="AC2447" s="39"/>
      <c r="AD2447" s="39"/>
      <c r="AE2447" s="39"/>
      <c r="AF2447" s="39"/>
      <c r="AG2447" s="39"/>
      <c r="AH2447" s="39"/>
      <c r="AI2447" s="39"/>
      <c r="AJ2447" s="39"/>
      <c r="AK2447" s="39"/>
      <c r="AL2447" s="39"/>
      <c r="AM2447" s="39"/>
    </row>
    <row r="2448" spans="1:39" outlineLevel="2">
      <c r="A2448" s="11">
        <f>ROW()</f>
        <v>2448</v>
      </c>
      <c r="C2448" s="6" t="s">
        <v>2</v>
      </c>
      <c r="D2448" s="39"/>
      <c r="E2448" s="39"/>
      <c r="F2448" s="39"/>
      <c r="G2448" s="39"/>
      <c r="H2448" s="39"/>
      <c r="I2448" s="39"/>
      <c r="J2448" s="39"/>
      <c r="K2448" s="39"/>
      <c r="L2448" s="39"/>
      <c r="M2448" s="39"/>
      <c r="N2448" s="39"/>
      <c r="O2448" s="39"/>
      <c r="P2448" s="39"/>
      <c r="Q2448" s="39"/>
      <c r="R2448" s="39"/>
      <c r="S2448" s="39"/>
      <c r="T2448" s="39"/>
      <c r="U2448" s="39"/>
      <c r="V2448" s="39"/>
      <c r="W2448" s="39"/>
      <c r="X2448" s="39"/>
      <c r="Y2448" s="39"/>
      <c r="Z2448" s="39"/>
      <c r="AA2448" s="39"/>
      <c r="AB2448" s="9">
        <f t="shared" ref="AB2448:AC2448" si="5607">AB2388+AB2403+AB2418+AB2433</f>
        <v>8.8811437499999955E-3</v>
      </c>
      <c r="AC2448" s="9">
        <f t="shared" si="5607"/>
        <v>8.4370865624999961E-3</v>
      </c>
      <c r="AD2448" s="9">
        <f t="shared" ref="AD2448:AM2448" si="5608">AD2388+AD2403+AD2418+AD2433</f>
        <v>7.9930293749999968E-3</v>
      </c>
      <c r="AE2448" s="9">
        <f t="shared" si="5608"/>
        <v>7.5489721874999966E-3</v>
      </c>
      <c r="AF2448" s="9">
        <f t="shared" si="5608"/>
        <v>7.1049149999999964E-3</v>
      </c>
      <c r="AG2448" s="9">
        <f t="shared" si="5608"/>
        <v>6.660857812499997E-3</v>
      </c>
      <c r="AH2448" s="9">
        <f t="shared" ref="AH2448" si="5609">AH2388+AH2403+AH2418+AH2433</f>
        <v>6.2168006249999968E-3</v>
      </c>
      <c r="AI2448" s="9">
        <f t="shared" si="5608"/>
        <v>5.7727434374999966E-3</v>
      </c>
      <c r="AJ2448" s="9">
        <f t="shared" si="5608"/>
        <v>5.3286862499999973E-3</v>
      </c>
      <c r="AK2448" s="9">
        <f t="shared" si="5608"/>
        <v>4.8846290624999979E-3</v>
      </c>
      <c r="AL2448" s="9">
        <f t="shared" si="5608"/>
        <v>4.4405718749999977E-3</v>
      </c>
      <c r="AM2448" s="9">
        <f t="shared" si="5608"/>
        <v>3.9965146874999975E-3</v>
      </c>
    </row>
    <row r="2449" spans="1:39" outlineLevel="2">
      <c r="A2449" s="11">
        <f>ROW()</f>
        <v>2449</v>
      </c>
      <c r="C2449" s="6" t="s">
        <v>3</v>
      </c>
      <c r="D2449" s="39"/>
      <c r="E2449" s="39"/>
      <c r="F2449" s="39"/>
      <c r="G2449" s="39"/>
      <c r="H2449" s="39"/>
      <c r="I2449" s="39"/>
      <c r="J2449" s="39"/>
      <c r="K2449" s="39"/>
      <c r="L2449" s="39"/>
      <c r="M2449" s="39"/>
      <c r="N2449" s="39"/>
      <c r="O2449" s="39"/>
      <c r="P2449" s="39"/>
      <c r="Q2449" s="39"/>
      <c r="R2449" s="39"/>
      <c r="S2449" s="39"/>
      <c r="T2449" s="39"/>
      <c r="U2449" s="39"/>
      <c r="V2449" s="39"/>
      <c r="W2449" s="39"/>
      <c r="X2449" s="39"/>
      <c r="Y2449" s="39"/>
      <c r="Z2449" s="39"/>
      <c r="AA2449" s="39"/>
      <c r="AB2449" s="9">
        <f t="shared" ref="AB2449:AC2449" si="5610">AB2389+AB2404+AB2419+AB2434</f>
        <v>1.9137673878749997</v>
      </c>
      <c r="AC2449" s="9">
        <f t="shared" si="5610"/>
        <v>1.8180790184812496</v>
      </c>
      <c r="AD2449" s="9">
        <f t="shared" ref="AD2449:AM2449" si="5611">AD2389+AD2404+AD2419+AD2434</f>
        <v>1.7223906490874996</v>
      </c>
      <c r="AE2449" s="9">
        <f t="shared" si="5611"/>
        <v>1.6267022796937496</v>
      </c>
      <c r="AF2449" s="9">
        <f t="shared" si="5611"/>
        <v>1.5310139102999996</v>
      </c>
      <c r="AG2449" s="9">
        <f t="shared" si="5611"/>
        <v>1.4353255409062495</v>
      </c>
      <c r="AH2449" s="9">
        <f t="shared" ref="AH2449" si="5612">AH2389+AH2404+AH2419+AH2434</f>
        <v>1.3396371715124995</v>
      </c>
      <c r="AI2449" s="9">
        <f t="shared" si="5611"/>
        <v>1.2439488021187495</v>
      </c>
      <c r="AJ2449" s="9">
        <f t="shared" si="5611"/>
        <v>1.1482604327249994</v>
      </c>
      <c r="AK2449" s="9">
        <f t="shared" si="5611"/>
        <v>1.0525720633312494</v>
      </c>
      <c r="AL2449" s="9">
        <f t="shared" si="5611"/>
        <v>0.9568836939374995</v>
      </c>
      <c r="AM2449" s="9">
        <f t="shared" si="5611"/>
        <v>0.86119532454374959</v>
      </c>
    </row>
    <row r="2450" spans="1:39" outlineLevel="2">
      <c r="A2450" s="11">
        <f>ROW()</f>
        <v>2450</v>
      </c>
      <c r="C2450" s="6" t="s">
        <v>4</v>
      </c>
      <c r="D2450" s="39"/>
      <c r="E2450" s="39"/>
      <c r="F2450" s="39"/>
      <c r="G2450" s="39"/>
      <c r="H2450" s="39"/>
      <c r="I2450" s="39"/>
      <c r="J2450" s="39"/>
      <c r="K2450" s="39"/>
      <c r="L2450" s="39"/>
      <c r="M2450" s="39"/>
      <c r="N2450" s="39"/>
      <c r="O2450" s="39"/>
      <c r="P2450" s="39"/>
      <c r="Q2450" s="39"/>
      <c r="R2450" s="39"/>
      <c r="S2450" s="39"/>
      <c r="T2450" s="39"/>
      <c r="U2450" s="39"/>
      <c r="V2450" s="39"/>
      <c r="W2450" s="39"/>
      <c r="X2450" s="39"/>
      <c r="Y2450" s="39"/>
      <c r="Z2450" s="39"/>
      <c r="AA2450" s="39"/>
      <c r="AB2450" s="9">
        <f t="shared" ref="AB2450:AC2450" si="5613">AB2390+AB2405+AB2420+AB2435</f>
        <v>5.4032617856250775</v>
      </c>
      <c r="AC2450" s="9">
        <f t="shared" si="5613"/>
        <v>5.0430443332500721</v>
      </c>
      <c r="AD2450" s="9">
        <f t="shared" ref="AD2450:AM2450" si="5614">AD2390+AD2405+AD2420+AD2435</f>
        <v>4.6828268808750666</v>
      </c>
      <c r="AE2450" s="9">
        <f t="shared" si="5614"/>
        <v>4.3226094285000611</v>
      </c>
      <c r="AF2450" s="9">
        <f t="shared" si="5614"/>
        <v>3.9623919761250561</v>
      </c>
      <c r="AG2450" s="9">
        <f t="shared" si="5614"/>
        <v>3.6021745237500511</v>
      </c>
      <c r="AH2450" s="9">
        <f t="shared" ref="AH2450" si="5615">AH2390+AH2405+AH2420+AH2435</f>
        <v>3.2419570713750461</v>
      </c>
      <c r="AI2450" s="9">
        <f t="shared" si="5614"/>
        <v>2.8817396190000411</v>
      </c>
      <c r="AJ2450" s="9">
        <f t="shared" si="5614"/>
        <v>2.521522166625036</v>
      </c>
      <c r="AK2450" s="9">
        <f t="shared" si="5614"/>
        <v>2.161304714250031</v>
      </c>
      <c r="AL2450" s="9">
        <f t="shared" si="5614"/>
        <v>1.8010872618750258</v>
      </c>
      <c r="AM2450" s="9">
        <f t="shared" si="5614"/>
        <v>1.4408698095000205</v>
      </c>
    </row>
    <row r="2451" spans="1:39" outlineLevel="2">
      <c r="A2451" s="11">
        <f>ROW()</f>
        <v>2451</v>
      </c>
      <c r="C2451" s="6" t="s">
        <v>5</v>
      </c>
      <c r="D2451" s="39"/>
      <c r="E2451" s="39"/>
      <c r="F2451" s="39"/>
      <c r="G2451" s="39"/>
      <c r="H2451" s="39"/>
      <c r="I2451" s="39"/>
      <c r="J2451" s="39"/>
      <c r="K2451" s="39"/>
      <c r="L2451" s="39"/>
      <c r="M2451" s="39"/>
      <c r="N2451" s="39"/>
      <c r="O2451" s="39"/>
      <c r="P2451" s="39"/>
      <c r="Q2451" s="39"/>
      <c r="R2451" s="39"/>
      <c r="S2451" s="39"/>
      <c r="T2451" s="39"/>
      <c r="U2451" s="39"/>
      <c r="V2451" s="39"/>
      <c r="W2451" s="39"/>
      <c r="X2451" s="39"/>
      <c r="Y2451" s="39"/>
      <c r="Z2451" s="39"/>
      <c r="AA2451" s="39"/>
      <c r="AB2451" s="9">
        <f t="shared" ref="AB2451:AC2451" si="5616">AB2391+AB2406+AB2421+AB2436</f>
        <v>2.6764061411249993</v>
      </c>
      <c r="AC2451" s="9">
        <f t="shared" si="5616"/>
        <v>2.5425858340687495</v>
      </c>
      <c r="AD2451" s="9">
        <f t="shared" ref="AD2451:AM2451" si="5617">AD2391+AD2406+AD2421+AD2436</f>
        <v>2.4087655270124997</v>
      </c>
      <c r="AE2451" s="9">
        <f t="shared" si="5617"/>
        <v>2.2749452199562499</v>
      </c>
      <c r="AF2451" s="9">
        <f t="shared" si="5617"/>
        <v>2.1411249129000001</v>
      </c>
      <c r="AG2451" s="9">
        <f t="shared" si="5617"/>
        <v>2.0073046058437503</v>
      </c>
      <c r="AH2451" s="9">
        <f t="shared" ref="AH2451" si="5618">AH2391+AH2406+AH2421+AH2436</f>
        <v>1.8734842987875002</v>
      </c>
      <c r="AI2451" s="9">
        <f t="shared" si="5617"/>
        <v>1.7396639917312502</v>
      </c>
      <c r="AJ2451" s="9">
        <f t="shared" si="5617"/>
        <v>1.6058436846750002</v>
      </c>
      <c r="AK2451" s="9">
        <f t="shared" si="5617"/>
        <v>1.4720233776187501</v>
      </c>
      <c r="AL2451" s="9">
        <f t="shared" si="5617"/>
        <v>1.3382030705625001</v>
      </c>
      <c r="AM2451" s="9">
        <f t="shared" si="5617"/>
        <v>1.2043827635062501</v>
      </c>
    </row>
    <row r="2452" spans="1:39" outlineLevel="2">
      <c r="A2452" s="11">
        <f>ROW()</f>
        <v>2452</v>
      </c>
      <c r="C2452" s="6" t="s">
        <v>473</v>
      </c>
      <c r="D2452" s="39"/>
      <c r="E2452" s="39"/>
      <c r="F2452" s="39"/>
      <c r="G2452" s="39"/>
      <c r="H2452" s="39"/>
      <c r="I2452" s="39"/>
      <c r="J2452" s="39"/>
      <c r="K2452" s="39"/>
      <c r="L2452" s="39"/>
      <c r="M2452" s="39"/>
      <c r="N2452" s="39"/>
      <c r="O2452" s="39"/>
      <c r="P2452" s="39"/>
      <c r="Q2452" s="39"/>
      <c r="R2452" s="39"/>
      <c r="S2452" s="39"/>
      <c r="T2452" s="39"/>
      <c r="U2452" s="39"/>
      <c r="V2452" s="39"/>
      <c r="W2452" s="39"/>
      <c r="X2452" s="39"/>
      <c r="Y2452" s="39"/>
      <c r="Z2452" s="39"/>
      <c r="AA2452" s="39"/>
      <c r="AB2452" s="9">
        <f t="shared" ref="AB2452:AM2452" si="5619">AB2392+AB2407+AB2422+AB2437</f>
        <v>2.5211855778749994</v>
      </c>
      <c r="AC2452" s="9">
        <f t="shared" si="5619"/>
        <v>2.3951262989812494</v>
      </c>
      <c r="AD2452" s="9">
        <f t="shared" si="5619"/>
        <v>1.7963447242359369</v>
      </c>
      <c r="AE2452" s="9">
        <f t="shared" si="5619"/>
        <v>1.1975631494906245</v>
      </c>
      <c r="AF2452" s="9">
        <f t="shared" si="5619"/>
        <v>0.59878157474531224</v>
      </c>
      <c r="AG2452" s="9">
        <f t="shared" si="5619"/>
        <v>0</v>
      </c>
      <c r="AH2452" s="9">
        <f t="shared" ref="AH2452" si="5620">AH2392+AH2407+AH2422+AH2437</f>
        <v>0</v>
      </c>
      <c r="AI2452" s="9">
        <f t="shared" si="5619"/>
        <v>0</v>
      </c>
      <c r="AJ2452" s="9">
        <f t="shared" si="5619"/>
        <v>0</v>
      </c>
      <c r="AK2452" s="9">
        <f t="shared" si="5619"/>
        <v>0</v>
      </c>
      <c r="AL2452" s="9">
        <f t="shared" si="5619"/>
        <v>0</v>
      </c>
      <c r="AM2452" s="9">
        <f t="shared" si="5619"/>
        <v>0</v>
      </c>
    </row>
    <row r="2453" spans="1:39" outlineLevel="2">
      <c r="A2453" s="11">
        <f>ROW()</f>
        <v>2453</v>
      </c>
      <c r="C2453" s="6" t="s">
        <v>474</v>
      </c>
      <c r="D2453" s="39"/>
      <c r="E2453" s="39"/>
      <c r="F2453" s="39"/>
      <c r="G2453" s="39"/>
      <c r="H2453" s="39"/>
      <c r="I2453" s="39"/>
      <c r="J2453" s="39"/>
      <c r="K2453" s="39"/>
      <c r="L2453" s="39"/>
      <c r="M2453" s="39"/>
      <c r="N2453" s="39"/>
      <c r="O2453" s="39"/>
      <c r="P2453" s="39"/>
      <c r="Q2453" s="39"/>
      <c r="R2453" s="39"/>
      <c r="S2453" s="39"/>
      <c r="T2453" s="39"/>
      <c r="U2453" s="39"/>
      <c r="V2453" s="39"/>
      <c r="W2453" s="39"/>
      <c r="X2453" s="39"/>
      <c r="Y2453" s="39"/>
      <c r="Z2453" s="39"/>
      <c r="AA2453" s="39"/>
      <c r="AB2453" s="9">
        <f t="shared" ref="AB2453:AM2453" si="5621">AB2393+AB2408+AB2423+AB2438</f>
        <v>7.3666363983749985</v>
      </c>
      <c r="AC2453" s="9">
        <f t="shared" si="5621"/>
        <v>6.9983045784562483</v>
      </c>
      <c r="AD2453" s="9">
        <f t="shared" si="5621"/>
        <v>6.4984256799950879</v>
      </c>
      <c r="AE2453" s="9">
        <f t="shared" si="5621"/>
        <v>5.9985467815339275</v>
      </c>
      <c r="AF2453" s="9">
        <f t="shared" si="5621"/>
        <v>5.4986678830727671</v>
      </c>
      <c r="AG2453" s="9">
        <f t="shared" si="5621"/>
        <v>4.9987889846116067</v>
      </c>
      <c r="AH2453" s="9">
        <f t="shared" ref="AH2453" si="5622">AH2393+AH2408+AH2423+AH2438</f>
        <v>4.4989100861504463</v>
      </c>
      <c r="AI2453" s="9">
        <f t="shared" si="5621"/>
        <v>3.9990311876892854</v>
      </c>
      <c r="AJ2453" s="9">
        <f t="shared" si="5621"/>
        <v>3.4991522892281246</v>
      </c>
      <c r="AK2453" s="9">
        <f t="shared" si="5621"/>
        <v>2.9992733907669638</v>
      </c>
      <c r="AL2453" s="9">
        <f t="shared" si="5621"/>
        <v>2.4993944923058029</v>
      </c>
      <c r="AM2453" s="9">
        <f t="shared" si="5621"/>
        <v>1.9995155938446423</v>
      </c>
    </row>
    <row r="2454" spans="1:39" outlineLevel="2">
      <c r="A2454" s="11">
        <f>ROW()</f>
        <v>2454</v>
      </c>
      <c r="C2454" s="6" t="s">
        <v>477</v>
      </c>
      <c r="D2454" s="39"/>
      <c r="E2454" s="39"/>
      <c r="F2454" s="39"/>
      <c r="G2454" s="39"/>
      <c r="H2454" s="39"/>
      <c r="I2454" s="39"/>
      <c r="J2454" s="39"/>
      <c r="K2454" s="39"/>
      <c r="L2454" s="39"/>
      <c r="M2454" s="39"/>
      <c r="N2454" s="39"/>
      <c r="O2454" s="39"/>
      <c r="P2454" s="39"/>
      <c r="Q2454" s="39"/>
      <c r="R2454" s="39"/>
      <c r="S2454" s="39"/>
      <c r="T2454" s="39"/>
      <c r="U2454" s="39"/>
      <c r="V2454" s="39"/>
      <c r="W2454" s="39"/>
      <c r="X2454" s="39"/>
      <c r="Y2454" s="39"/>
      <c r="Z2454" s="39"/>
      <c r="AA2454" s="39"/>
      <c r="AB2454" s="9">
        <f t="shared" ref="AB2454:AG2456" si="5623">AB2394+AB2409+AB2424+AB2439</f>
        <v>6.528920405624997</v>
      </c>
      <c r="AC2454" s="9">
        <f t="shared" si="5623"/>
        <v>6.2024743853437467</v>
      </c>
      <c r="AD2454" s="9">
        <f t="shared" si="5623"/>
        <v>5.5133105647499967</v>
      </c>
      <c r="AE2454" s="9">
        <f t="shared" si="5623"/>
        <v>4.8241467441562467</v>
      </c>
      <c r="AF2454" s="9">
        <f t="shared" si="5623"/>
        <v>4.1349829235624975</v>
      </c>
      <c r="AG2454" s="9">
        <f t="shared" si="5623"/>
        <v>3.4458191029687479</v>
      </c>
      <c r="AH2454" s="9">
        <f t="shared" ref="AH2454" si="5624">AH2394+AH2409+AH2424+AH2439</f>
        <v>2.7566552823749984</v>
      </c>
      <c r="AI2454" s="9">
        <f t="shared" ref="AI2454:AM2456" si="5625">AI2394+AI2409+AI2424+AI2439</f>
        <v>2.0674914617812488</v>
      </c>
      <c r="AJ2454" s="9">
        <f t="shared" si="5625"/>
        <v>1.3783276411874992</v>
      </c>
      <c r="AK2454" s="9">
        <f t="shared" si="5625"/>
        <v>0.68916382059374959</v>
      </c>
      <c r="AL2454" s="9">
        <f t="shared" si="5625"/>
        <v>0</v>
      </c>
      <c r="AM2454" s="9">
        <f t="shared" si="5625"/>
        <v>0</v>
      </c>
    </row>
    <row r="2455" spans="1:39" outlineLevel="2">
      <c r="A2455" s="11">
        <f>ROW()</f>
        <v>2455</v>
      </c>
      <c r="C2455" s="6" t="s">
        <v>511</v>
      </c>
      <c r="D2455" s="39"/>
      <c r="E2455" s="39"/>
      <c r="F2455" s="39"/>
      <c r="G2455" s="39"/>
      <c r="H2455" s="39"/>
      <c r="I2455" s="39"/>
      <c r="J2455" s="39"/>
      <c r="K2455" s="39"/>
      <c r="L2455" s="39"/>
      <c r="M2455" s="39"/>
      <c r="N2455" s="39"/>
      <c r="O2455" s="39"/>
      <c r="P2455" s="39"/>
      <c r="Q2455" s="39"/>
      <c r="R2455" s="39"/>
      <c r="S2455" s="39"/>
      <c r="T2455" s="39"/>
      <c r="U2455" s="39"/>
      <c r="V2455" s="39"/>
      <c r="W2455" s="39"/>
      <c r="X2455" s="39"/>
      <c r="Y2455" s="39"/>
      <c r="Z2455" s="39"/>
      <c r="AA2455" s="39"/>
      <c r="AB2455" s="9">
        <f t="shared" si="5623"/>
        <v>0</v>
      </c>
      <c r="AC2455" s="9">
        <f t="shared" si="5623"/>
        <v>0</v>
      </c>
      <c r="AD2455" s="9">
        <f t="shared" si="5623"/>
        <v>0</v>
      </c>
      <c r="AE2455" s="9">
        <f t="shared" si="5623"/>
        <v>0</v>
      </c>
      <c r="AF2455" s="9">
        <f t="shared" si="5623"/>
        <v>0</v>
      </c>
      <c r="AG2455" s="9">
        <f t="shared" si="5623"/>
        <v>0</v>
      </c>
      <c r="AH2455" s="9">
        <f t="shared" ref="AH2455" si="5626">AH2395+AH2410+AH2425+AH2440</f>
        <v>0</v>
      </c>
      <c r="AI2455" s="9">
        <f t="shared" si="5625"/>
        <v>0</v>
      </c>
      <c r="AJ2455" s="9">
        <f t="shared" si="5625"/>
        <v>0</v>
      </c>
      <c r="AK2455" s="9">
        <f t="shared" si="5625"/>
        <v>0</v>
      </c>
      <c r="AL2455" s="9">
        <f t="shared" si="5625"/>
        <v>0</v>
      </c>
      <c r="AM2455" s="9">
        <f t="shared" si="5625"/>
        <v>0</v>
      </c>
    </row>
    <row r="2456" spans="1:39" outlineLevel="2">
      <c r="A2456" s="11">
        <f>ROW()</f>
        <v>2456</v>
      </c>
      <c r="C2456" s="6" t="s">
        <v>655</v>
      </c>
      <c r="D2456" s="39"/>
      <c r="E2456" s="39"/>
      <c r="F2456" s="39"/>
      <c r="G2456" s="39"/>
      <c r="H2456" s="39"/>
      <c r="I2456" s="39"/>
      <c r="J2456" s="39"/>
      <c r="K2456" s="39"/>
      <c r="L2456" s="39"/>
      <c r="M2456" s="39"/>
      <c r="N2456" s="39"/>
      <c r="O2456" s="39"/>
      <c r="P2456" s="39"/>
      <c r="Q2456" s="39"/>
      <c r="R2456" s="39"/>
      <c r="S2456" s="39"/>
      <c r="T2456" s="39"/>
      <c r="U2456" s="39"/>
      <c r="V2456" s="39"/>
      <c r="W2456" s="39"/>
      <c r="X2456" s="39"/>
      <c r="Y2456" s="39"/>
      <c r="Z2456" s="39"/>
      <c r="AA2456" s="39"/>
      <c r="AB2456" s="9">
        <f t="shared" si="5623"/>
        <v>0</v>
      </c>
      <c r="AC2456" s="9">
        <f t="shared" si="5623"/>
        <v>0</v>
      </c>
      <c r="AD2456" s="9">
        <f t="shared" si="5623"/>
        <v>0</v>
      </c>
      <c r="AE2456" s="9">
        <f t="shared" si="5623"/>
        <v>0</v>
      </c>
      <c r="AF2456" s="9">
        <f t="shared" si="5623"/>
        <v>0</v>
      </c>
      <c r="AG2456" s="9">
        <f t="shared" si="5623"/>
        <v>0</v>
      </c>
      <c r="AH2456" s="9">
        <f>AH2396+AH2411+AH2426+AH2441</f>
        <v>0</v>
      </c>
      <c r="AI2456" s="9">
        <f t="shared" si="5625"/>
        <v>0</v>
      </c>
      <c r="AJ2456" s="9">
        <f t="shared" si="5625"/>
        <v>0</v>
      </c>
      <c r="AK2456" s="9">
        <f t="shared" si="5625"/>
        <v>0</v>
      </c>
      <c r="AL2456" s="9">
        <f t="shared" si="5625"/>
        <v>0</v>
      </c>
      <c r="AM2456" s="9">
        <f t="shared" si="5625"/>
        <v>0</v>
      </c>
    </row>
    <row r="2457" spans="1:39" outlineLevel="2">
      <c r="A2457" s="11">
        <f>ROW()</f>
        <v>2457</v>
      </c>
      <c r="C2457" s="6" t="s">
        <v>656</v>
      </c>
      <c r="D2457" s="39"/>
      <c r="E2457" s="39"/>
      <c r="F2457" s="39"/>
      <c r="G2457" s="39"/>
      <c r="H2457" s="39"/>
      <c r="I2457" s="39"/>
      <c r="J2457" s="39"/>
      <c r="K2457" s="39"/>
      <c r="L2457" s="39"/>
      <c r="M2457" s="39"/>
      <c r="N2457" s="39"/>
      <c r="O2457" s="39"/>
      <c r="P2457" s="39"/>
      <c r="Q2457" s="39"/>
      <c r="R2457" s="39"/>
      <c r="S2457" s="39"/>
      <c r="T2457" s="39"/>
      <c r="U2457" s="39"/>
      <c r="V2457" s="39"/>
      <c r="W2457" s="39"/>
      <c r="X2457" s="39"/>
      <c r="Y2457" s="39"/>
      <c r="Z2457" s="39"/>
      <c r="AA2457" s="3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</row>
    <row r="2458" spans="1:39" outlineLevel="2">
      <c r="A2458" s="11">
        <f>ROW()</f>
        <v>2458</v>
      </c>
      <c r="C2458" s="6" t="s">
        <v>667</v>
      </c>
      <c r="D2458" s="39"/>
      <c r="E2458" s="39"/>
      <c r="F2458" s="39"/>
      <c r="G2458" s="39"/>
      <c r="H2458" s="39"/>
      <c r="I2458" s="39"/>
      <c r="J2458" s="39"/>
      <c r="K2458" s="39"/>
      <c r="L2458" s="39"/>
      <c r="M2458" s="39"/>
      <c r="N2458" s="39"/>
      <c r="O2458" s="39"/>
      <c r="P2458" s="39"/>
      <c r="Q2458" s="39"/>
      <c r="R2458" s="39"/>
      <c r="S2458" s="39"/>
      <c r="T2458" s="39"/>
      <c r="U2458" s="39"/>
      <c r="V2458" s="39"/>
      <c r="W2458" s="39"/>
      <c r="X2458" s="39"/>
      <c r="Y2458" s="39"/>
      <c r="Z2458" s="39"/>
      <c r="AA2458" s="3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</row>
    <row r="2459" spans="1:39" outlineLevel="2">
      <c r="A2459" s="11">
        <f>ROW()</f>
        <v>2459</v>
      </c>
      <c r="C2459" s="6" t="s">
        <v>212</v>
      </c>
      <c r="D2459" s="39"/>
      <c r="E2459" s="39"/>
      <c r="F2459" s="39"/>
      <c r="G2459" s="39"/>
      <c r="H2459" s="39"/>
      <c r="I2459" s="39"/>
      <c r="J2459" s="39"/>
      <c r="K2459" s="39"/>
      <c r="L2459" s="39"/>
      <c r="M2459" s="39"/>
      <c r="N2459" s="39"/>
      <c r="O2459" s="39"/>
      <c r="P2459" s="39"/>
      <c r="Q2459" s="39"/>
      <c r="R2459" s="39"/>
      <c r="S2459" s="39"/>
      <c r="T2459" s="39"/>
      <c r="U2459" s="39"/>
      <c r="V2459" s="39"/>
      <c r="W2459" s="39"/>
      <c r="X2459" s="39"/>
      <c r="Y2459" s="39"/>
      <c r="Z2459" s="39"/>
      <c r="AA2459" s="39"/>
      <c r="AB2459" s="9">
        <f t="shared" ref="AB2459:AC2459" si="5627">AB2399+AB2414+AB2429+AB2444</f>
        <v>0</v>
      </c>
      <c r="AC2459" s="9">
        <f t="shared" si="5627"/>
        <v>0</v>
      </c>
      <c r="AD2459" s="9">
        <f t="shared" ref="AD2459:AM2459" si="5628">AD2399+AD2414+AD2429+AD2444</f>
        <v>0</v>
      </c>
      <c r="AE2459" s="9">
        <f t="shared" si="5628"/>
        <v>0</v>
      </c>
      <c r="AF2459" s="9">
        <f t="shared" si="5628"/>
        <v>0</v>
      </c>
      <c r="AG2459" s="9">
        <f t="shared" si="5628"/>
        <v>0</v>
      </c>
      <c r="AH2459" s="9">
        <f t="shared" ref="AH2459" si="5629">AH2399+AH2414+AH2429+AH2444</f>
        <v>0</v>
      </c>
      <c r="AI2459" s="9">
        <f t="shared" si="5628"/>
        <v>0</v>
      </c>
      <c r="AJ2459" s="9">
        <f t="shared" si="5628"/>
        <v>0</v>
      </c>
      <c r="AK2459" s="9">
        <f t="shared" si="5628"/>
        <v>0</v>
      </c>
      <c r="AL2459" s="9">
        <f t="shared" si="5628"/>
        <v>0</v>
      </c>
      <c r="AM2459" s="9">
        <f t="shared" si="5628"/>
        <v>0</v>
      </c>
    </row>
    <row r="2460" spans="1:39" outlineLevel="2">
      <c r="A2460" s="11">
        <f>ROW()</f>
        <v>2460</v>
      </c>
      <c r="C2460" s="30" t="s">
        <v>362</v>
      </c>
      <c r="D2460" s="90"/>
      <c r="E2460" s="90"/>
      <c r="F2460" s="90"/>
      <c r="G2460" s="90"/>
      <c r="H2460" s="90"/>
      <c r="I2460" s="90"/>
      <c r="J2460" s="90"/>
      <c r="K2460" s="90"/>
      <c r="L2460" s="90"/>
      <c r="M2460" s="90"/>
      <c r="N2460" s="90"/>
      <c r="O2460" s="90"/>
      <c r="P2460" s="90"/>
      <c r="Q2460" s="90"/>
      <c r="R2460" s="90"/>
      <c r="S2460" s="90"/>
      <c r="T2460" s="90"/>
      <c r="U2460" s="90"/>
      <c r="V2460" s="90"/>
      <c r="W2460" s="90"/>
      <c r="X2460" s="90"/>
      <c r="Y2460" s="90"/>
      <c r="Z2460" s="90"/>
      <c r="AA2460" s="90"/>
      <c r="AB2460" s="15">
        <f t="shared" ref="AB2460:AC2460" si="5630">AB2400+AB2415+AB2430+AB2445</f>
        <v>0</v>
      </c>
      <c r="AC2460" s="15">
        <f t="shared" si="5630"/>
        <v>0</v>
      </c>
      <c r="AD2460" s="15">
        <f t="shared" ref="AD2460:AM2460" si="5631">AD2400+AD2415+AD2430+AD2445</f>
        <v>0</v>
      </c>
      <c r="AE2460" s="15">
        <f t="shared" si="5631"/>
        <v>0</v>
      </c>
      <c r="AF2460" s="15">
        <f t="shared" si="5631"/>
        <v>0</v>
      </c>
      <c r="AG2460" s="15">
        <f t="shared" si="5631"/>
        <v>0</v>
      </c>
      <c r="AH2460" s="15">
        <f t="shared" ref="AH2460" si="5632">AH2400+AH2415+AH2430+AH2445</f>
        <v>0</v>
      </c>
      <c r="AI2460" s="15">
        <f t="shared" si="5631"/>
        <v>0</v>
      </c>
      <c r="AJ2460" s="15">
        <f t="shared" si="5631"/>
        <v>0</v>
      </c>
      <c r="AK2460" s="15">
        <f t="shared" si="5631"/>
        <v>0</v>
      </c>
      <c r="AL2460" s="15">
        <f t="shared" si="5631"/>
        <v>0</v>
      </c>
      <c r="AM2460" s="15">
        <f t="shared" si="5631"/>
        <v>0</v>
      </c>
    </row>
    <row r="2461" spans="1:39" outlineLevel="2">
      <c r="A2461" s="11">
        <f>ROW()</f>
        <v>2461</v>
      </c>
      <c r="C2461" s="6" t="s">
        <v>1</v>
      </c>
      <c r="D2461" s="39"/>
      <c r="E2461" s="39"/>
      <c r="F2461" s="39"/>
      <c r="G2461" s="39"/>
      <c r="H2461" s="39"/>
      <c r="I2461" s="39"/>
      <c r="J2461" s="39"/>
      <c r="K2461" s="39"/>
      <c r="L2461" s="39"/>
      <c r="M2461" s="39"/>
      <c r="N2461" s="39"/>
      <c r="O2461" s="39"/>
      <c r="P2461" s="39"/>
      <c r="Q2461" s="39"/>
      <c r="R2461" s="39"/>
      <c r="S2461" s="39"/>
      <c r="T2461" s="39"/>
      <c r="U2461" s="39"/>
      <c r="V2461" s="39"/>
      <c r="W2461" s="39"/>
      <c r="X2461" s="39"/>
      <c r="Y2461" s="39"/>
      <c r="Z2461" s="39"/>
      <c r="AA2461" s="39"/>
      <c r="AB2461" s="9">
        <f t="shared" ref="AB2461:AC2461" si="5633">SUM(AB2448:AB2460)</f>
        <v>26.41905884025007</v>
      </c>
      <c r="AC2461" s="9">
        <f t="shared" si="5633"/>
        <v>25.008051535143814</v>
      </c>
      <c r="AD2461" s="9">
        <f t="shared" ref="AD2461:AM2461" si="5634">SUM(AD2448:AD2460)</f>
        <v>22.630057055331086</v>
      </c>
      <c r="AE2461" s="9">
        <f t="shared" si="5634"/>
        <v>20.252062575518359</v>
      </c>
      <c r="AF2461" s="9">
        <f t="shared" si="5634"/>
        <v>17.874068095705631</v>
      </c>
      <c r="AG2461" s="9">
        <f t="shared" si="5634"/>
        <v>15.496073615892907</v>
      </c>
      <c r="AH2461" s="9">
        <f t="shared" si="5634"/>
        <v>13.716860710825491</v>
      </c>
      <c r="AI2461" s="9">
        <f t="shared" si="5634"/>
        <v>11.937647805758074</v>
      </c>
      <c r="AJ2461" s="9">
        <f t="shared" si="5634"/>
        <v>10.158434900690661</v>
      </c>
      <c r="AK2461" s="9">
        <f t="shared" si="5634"/>
        <v>8.3792219956232454</v>
      </c>
      <c r="AL2461" s="9">
        <f t="shared" si="5634"/>
        <v>6.6000090905558286</v>
      </c>
      <c r="AM2461" s="9">
        <f t="shared" si="5634"/>
        <v>5.5099600060821627</v>
      </c>
    </row>
    <row r="2462" spans="1:39" outlineLevel="3">
      <c r="A2462" s="11">
        <f>ROW()</f>
        <v>2462</v>
      </c>
      <c r="B2462" s="343" t="s">
        <v>658</v>
      </c>
      <c r="D2462" s="39"/>
      <c r="E2462" s="39"/>
      <c r="F2462" s="39"/>
      <c r="G2462" s="39"/>
      <c r="H2462" s="39"/>
      <c r="I2462" s="39"/>
      <c r="J2462" s="39"/>
      <c r="K2462" s="39"/>
      <c r="L2462" s="39"/>
      <c r="M2462" s="39"/>
      <c r="N2462" s="39"/>
      <c r="O2462" s="39"/>
      <c r="P2462" s="39"/>
      <c r="Q2462" s="39"/>
      <c r="R2462" s="39"/>
      <c r="S2462" s="39"/>
      <c r="T2462" s="39"/>
      <c r="U2462" s="39"/>
      <c r="V2462" s="39"/>
      <c r="W2462" s="39"/>
      <c r="X2462" s="39"/>
      <c r="Y2462" s="39"/>
      <c r="Z2462" s="39"/>
      <c r="AA2462" s="39"/>
      <c r="AB2462" s="39"/>
      <c r="AC2462" s="39"/>
      <c r="AD2462" s="39"/>
      <c r="AE2462" s="39"/>
      <c r="AF2462" s="39"/>
      <c r="AG2462" s="39"/>
      <c r="AH2462" s="39"/>
      <c r="AI2462" s="39"/>
      <c r="AJ2462" s="39"/>
      <c r="AK2462" s="39"/>
      <c r="AL2462" s="39"/>
      <c r="AM2462" s="39"/>
    </row>
    <row r="2463" spans="1:39" outlineLevel="3">
      <c r="A2463" s="11">
        <f>ROW()</f>
        <v>2463</v>
      </c>
      <c r="C2463" s="6" t="s">
        <v>2</v>
      </c>
      <c r="D2463" s="39"/>
      <c r="E2463" s="39"/>
      <c r="F2463" s="39"/>
      <c r="G2463" s="39"/>
      <c r="H2463" s="39"/>
      <c r="I2463" s="39"/>
      <c r="J2463" s="39"/>
      <c r="K2463" s="39"/>
      <c r="L2463" s="39"/>
      <c r="M2463" s="39"/>
      <c r="N2463" s="39"/>
      <c r="O2463" s="39"/>
      <c r="P2463" s="39"/>
      <c r="Q2463" s="39"/>
      <c r="R2463" s="39"/>
      <c r="S2463" s="39"/>
      <c r="T2463" s="39"/>
      <c r="U2463" s="39"/>
      <c r="V2463" s="39"/>
      <c r="W2463" s="39"/>
      <c r="X2463" s="39"/>
      <c r="Y2463" s="39"/>
      <c r="Z2463" s="39"/>
      <c r="AA2463" s="39"/>
      <c r="AB2463" s="39"/>
      <c r="AC2463" s="39"/>
      <c r="AD2463" s="39"/>
      <c r="AE2463" s="39"/>
      <c r="AF2463" s="39"/>
      <c r="AG2463" s="39"/>
      <c r="AH2463" s="39"/>
      <c r="AI2463" s="39"/>
      <c r="AJ2463" s="39"/>
      <c r="AK2463" s="39"/>
      <c r="AL2463" s="39"/>
      <c r="AM2463" s="39"/>
    </row>
    <row r="2464" spans="1:39" outlineLevel="3">
      <c r="A2464" s="11">
        <f>ROW()</f>
        <v>2464</v>
      </c>
      <c r="C2464" s="6" t="s">
        <v>3</v>
      </c>
      <c r="D2464" s="39"/>
      <c r="E2464" s="39"/>
      <c r="F2464" s="39"/>
      <c r="G2464" s="39"/>
      <c r="H2464" s="39"/>
      <c r="I2464" s="39"/>
      <c r="J2464" s="39"/>
      <c r="K2464" s="39"/>
      <c r="L2464" s="39"/>
      <c r="M2464" s="39"/>
      <c r="N2464" s="39"/>
      <c r="O2464" s="39"/>
      <c r="P2464" s="39"/>
      <c r="Q2464" s="39"/>
      <c r="R2464" s="39"/>
      <c r="S2464" s="39"/>
      <c r="T2464" s="39"/>
      <c r="U2464" s="39"/>
      <c r="V2464" s="39"/>
      <c r="W2464" s="39"/>
      <c r="X2464" s="39"/>
      <c r="Y2464" s="39"/>
      <c r="Z2464" s="39"/>
      <c r="AA2464" s="39"/>
      <c r="AB2464" s="39"/>
      <c r="AC2464" s="39"/>
      <c r="AD2464" s="39"/>
      <c r="AE2464" s="39"/>
      <c r="AF2464" s="39"/>
      <c r="AG2464" s="39"/>
      <c r="AH2464" s="39"/>
      <c r="AI2464" s="39"/>
      <c r="AJ2464" s="39"/>
      <c r="AK2464" s="39"/>
      <c r="AL2464" s="39"/>
      <c r="AM2464" s="39"/>
    </row>
    <row r="2465" spans="1:47" outlineLevel="3">
      <c r="A2465" s="11">
        <f>ROW()</f>
        <v>2465</v>
      </c>
      <c r="C2465" s="6" t="s">
        <v>4</v>
      </c>
      <c r="D2465" s="39"/>
      <c r="E2465" s="39"/>
      <c r="F2465" s="39"/>
      <c r="G2465" s="39"/>
      <c r="H2465" s="39"/>
      <c r="I2465" s="39"/>
      <c r="J2465" s="39"/>
      <c r="K2465" s="39"/>
      <c r="L2465" s="39"/>
      <c r="M2465" s="39"/>
      <c r="N2465" s="39"/>
      <c r="O2465" s="39"/>
      <c r="P2465" s="39"/>
      <c r="Q2465" s="39"/>
      <c r="R2465" s="39"/>
      <c r="S2465" s="39"/>
      <c r="T2465" s="39"/>
      <c r="U2465" s="39"/>
      <c r="V2465" s="39"/>
      <c r="W2465" s="39"/>
      <c r="X2465" s="39"/>
      <c r="Y2465" s="39"/>
      <c r="Z2465" s="39"/>
      <c r="AA2465" s="39"/>
      <c r="AB2465" s="39"/>
      <c r="AC2465" s="39"/>
      <c r="AD2465" s="39"/>
      <c r="AE2465" s="39"/>
      <c r="AF2465" s="39"/>
      <c r="AG2465" s="39"/>
      <c r="AH2465" s="39"/>
      <c r="AI2465" s="39"/>
      <c r="AJ2465" s="39"/>
      <c r="AK2465" s="39"/>
      <c r="AL2465" s="39"/>
      <c r="AM2465" s="39"/>
    </row>
    <row r="2466" spans="1:47" outlineLevel="3">
      <c r="A2466" s="11">
        <f>ROW()</f>
        <v>2466</v>
      </c>
      <c r="C2466" s="6" t="s">
        <v>5</v>
      </c>
      <c r="D2466" s="39"/>
      <c r="E2466" s="39"/>
      <c r="F2466" s="39"/>
      <c r="G2466" s="39"/>
      <c r="H2466" s="39"/>
      <c r="I2466" s="39"/>
      <c r="J2466" s="39"/>
      <c r="K2466" s="39"/>
      <c r="L2466" s="39"/>
      <c r="M2466" s="39"/>
      <c r="N2466" s="39"/>
      <c r="O2466" s="39"/>
      <c r="P2466" s="39"/>
      <c r="Q2466" s="39"/>
      <c r="R2466" s="39"/>
      <c r="S2466" s="39"/>
      <c r="T2466" s="39"/>
      <c r="U2466" s="39"/>
      <c r="V2466" s="39"/>
      <c r="W2466" s="39"/>
      <c r="X2466" s="39"/>
      <c r="Y2466" s="39"/>
      <c r="Z2466" s="39"/>
      <c r="AA2466" s="39"/>
      <c r="AB2466" s="39"/>
      <c r="AC2466" s="39"/>
      <c r="AD2466" s="39"/>
      <c r="AE2466" s="39"/>
      <c r="AF2466" s="39"/>
      <c r="AG2466" s="39"/>
      <c r="AH2466" s="39"/>
      <c r="AI2466" s="39"/>
      <c r="AJ2466" s="39"/>
      <c r="AK2466" s="39"/>
      <c r="AL2466" s="39"/>
      <c r="AM2466" s="39"/>
    </row>
    <row r="2467" spans="1:47" outlineLevel="3">
      <c r="A2467" s="11">
        <f>ROW()</f>
        <v>2467</v>
      </c>
      <c r="C2467" s="6" t="s">
        <v>473</v>
      </c>
      <c r="D2467" s="39"/>
      <c r="E2467" s="39"/>
      <c r="F2467" s="39"/>
      <c r="G2467" s="39"/>
      <c r="H2467" s="39"/>
      <c r="I2467" s="39"/>
      <c r="J2467" s="39"/>
      <c r="K2467" s="39"/>
      <c r="L2467" s="39"/>
      <c r="M2467" s="39"/>
      <c r="N2467" s="39"/>
      <c r="O2467" s="39"/>
      <c r="P2467" s="39"/>
      <c r="Q2467" s="39"/>
      <c r="R2467" s="39"/>
      <c r="S2467" s="39"/>
      <c r="T2467" s="39"/>
      <c r="U2467" s="39"/>
      <c r="V2467" s="39"/>
      <c r="W2467" s="39"/>
      <c r="X2467" s="39"/>
      <c r="Y2467" s="39"/>
      <c r="Z2467" s="39"/>
      <c r="AA2467" s="39"/>
      <c r="AB2467" s="39"/>
      <c r="AC2467" s="39"/>
      <c r="AD2467" s="39"/>
      <c r="AE2467" s="39"/>
      <c r="AF2467" s="39"/>
      <c r="AG2467" s="39"/>
      <c r="AH2467" s="39"/>
      <c r="AI2467" s="39"/>
      <c r="AJ2467" s="39"/>
      <c r="AK2467" s="39"/>
      <c r="AL2467" s="39"/>
      <c r="AM2467" s="39"/>
    </row>
    <row r="2468" spans="1:47" outlineLevel="3">
      <c r="A2468" s="11">
        <f>ROW()</f>
        <v>2468</v>
      </c>
      <c r="C2468" s="6" t="s">
        <v>474</v>
      </c>
      <c r="D2468" s="39"/>
      <c r="E2468" s="39"/>
      <c r="F2468" s="39"/>
      <c r="G2468" s="39"/>
      <c r="H2468" s="39"/>
      <c r="I2468" s="39"/>
      <c r="J2468" s="39"/>
      <c r="K2468" s="39"/>
      <c r="L2468" s="39"/>
      <c r="M2468" s="39"/>
      <c r="N2468" s="39"/>
      <c r="O2468" s="39"/>
      <c r="P2468" s="39"/>
      <c r="Q2468" s="39"/>
      <c r="R2468" s="39"/>
      <c r="S2468" s="39"/>
      <c r="T2468" s="39"/>
      <c r="U2468" s="39"/>
      <c r="V2468" s="39"/>
      <c r="W2468" s="39"/>
      <c r="X2468" s="39"/>
      <c r="Y2468" s="39"/>
      <c r="Z2468" s="39"/>
      <c r="AA2468" s="39"/>
      <c r="AB2468" s="39"/>
      <c r="AC2468" s="39"/>
      <c r="AD2468" s="39"/>
      <c r="AE2468" s="39"/>
      <c r="AF2468" s="39"/>
      <c r="AG2468" s="39"/>
      <c r="AH2468" s="39"/>
      <c r="AI2468" s="39"/>
      <c r="AJ2468" s="39"/>
      <c r="AK2468" s="39"/>
      <c r="AL2468" s="39"/>
      <c r="AM2468" s="39"/>
    </row>
    <row r="2469" spans="1:47" outlineLevel="3">
      <c r="A2469" s="11">
        <f>ROW()</f>
        <v>2469</v>
      </c>
      <c r="C2469" s="6" t="s">
        <v>477</v>
      </c>
      <c r="D2469" s="39"/>
      <c r="E2469" s="39"/>
      <c r="F2469" s="39"/>
      <c r="G2469" s="39"/>
      <c r="H2469" s="39"/>
      <c r="I2469" s="39"/>
      <c r="J2469" s="39"/>
      <c r="K2469" s="39"/>
      <c r="L2469" s="39"/>
      <c r="M2469" s="39"/>
      <c r="N2469" s="39"/>
      <c r="O2469" s="39"/>
      <c r="P2469" s="39"/>
      <c r="Q2469" s="39"/>
      <c r="R2469" s="39"/>
      <c r="S2469" s="39"/>
      <c r="T2469" s="39"/>
      <c r="U2469" s="39"/>
      <c r="V2469" s="39"/>
      <c r="W2469" s="39"/>
      <c r="X2469" s="39"/>
      <c r="Y2469" s="39"/>
      <c r="Z2469" s="39"/>
      <c r="AA2469" s="39"/>
      <c r="AB2469" s="39"/>
      <c r="AC2469" s="39"/>
      <c r="AD2469" s="39"/>
      <c r="AE2469" s="39"/>
      <c r="AF2469" s="39"/>
      <c r="AG2469" s="39"/>
      <c r="AH2469" s="39"/>
      <c r="AI2469" s="39"/>
      <c r="AJ2469" s="39"/>
      <c r="AK2469" s="39"/>
      <c r="AL2469" s="39"/>
      <c r="AM2469" s="39"/>
    </row>
    <row r="2470" spans="1:47" outlineLevel="3">
      <c r="A2470" s="11">
        <f>ROW()</f>
        <v>2470</v>
      </c>
      <c r="C2470" s="6" t="s">
        <v>511</v>
      </c>
      <c r="D2470" s="39"/>
      <c r="E2470" s="39"/>
      <c r="F2470" s="39"/>
      <c r="G2470" s="39"/>
      <c r="H2470" s="39"/>
      <c r="I2470" s="39"/>
      <c r="J2470" s="39"/>
      <c r="K2470" s="39"/>
      <c r="L2470" s="39"/>
      <c r="M2470" s="39"/>
      <c r="N2470" s="39"/>
      <c r="O2470" s="39"/>
      <c r="P2470" s="39"/>
      <c r="Q2470" s="39"/>
      <c r="R2470" s="39"/>
      <c r="S2470" s="39"/>
      <c r="T2470" s="39"/>
      <c r="U2470" s="39"/>
      <c r="V2470" s="39"/>
      <c r="W2470" s="39"/>
      <c r="X2470" s="39"/>
      <c r="Y2470" s="39"/>
      <c r="Z2470" s="39"/>
      <c r="AA2470" s="39"/>
      <c r="AB2470" s="39"/>
      <c r="AC2470" s="39"/>
      <c r="AD2470" s="39"/>
      <c r="AE2470" s="39"/>
      <c r="AF2470" s="39"/>
      <c r="AG2470" s="39"/>
      <c r="AH2470" s="39"/>
      <c r="AI2470" s="39"/>
      <c r="AJ2470" s="39"/>
      <c r="AK2470" s="39"/>
      <c r="AL2470" s="39"/>
      <c r="AM2470" s="39"/>
    </row>
    <row r="2471" spans="1:47" outlineLevel="3">
      <c r="A2471" s="11">
        <f>ROW()</f>
        <v>2471</v>
      </c>
      <c r="C2471" s="6" t="s">
        <v>655</v>
      </c>
      <c r="D2471" s="39"/>
      <c r="E2471" s="39"/>
      <c r="F2471" s="39"/>
      <c r="G2471" s="39"/>
      <c r="H2471" s="39"/>
      <c r="I2471" s="39"/>
      <c r="J2471" s="39"/>
      <c r="K2471" s="39"/>
      <c r="L2471" s="39"/>
      <c r="M2471" s="39"/>
      <c r="N2471" s="39"/>
      <c r="O2471" s="39"/>
      <c r="P2471" s="39"/>
      <c r="Q2471" s="39"/>
      <c r="R2471" s="39"/>
      <c r="S2471" s="39"/>
      <c r="T2471" s="39"/>
      <c r="U2471" s="39"/>
      <c r="V2471" s="39"/>
      <c r="W2471" s="39"/>
      <c r="X2471" s="39"/>
      <c r="Y2471" s="39"/>
      <c r="Z2471" s="39"/>
      <c r="AA2471" s="39"/>
      <c r="AB2471" s="39"/>
      <c r="AC2471" s="39"/>
      <c r="AD2471" s="39"/>
      <c r="AE2471" s="39"/>
      <c r="AF2471" s="39"/>
      <c r="AG2471" s="39"/>
      <c r="AH2471" s="39"/>
      <c r="AI2471" s="39"/>
      <c r="AJ2471" s="39"/>
      <c r="AK2471" s="39"/>
      <c r="AL2471" s="39"/>
      <c r="AM2471" s="39"/>
    </row>
    <row r="2472" spans="1:47" outlineLevel="3">
      <c r="A2472" s="11">
        <f>ROW()</f>
        <v>2472</v>
      </c>
      <c r="C2472" s="6" t="s">
        <v>656</v>
      </c>
      <c r="D2472" s="39"/>
      <c r="E2472" s="39"/>
      <c r="F2472" s="39"/>
      <c r="G2472" s="39"/>
      <c r="H2472" s="39"/>
      <c r="I2472" s="39"/>
      <c r="J2472" s="39"/>
      <c r="K2472" s="39"/>
      <c r="L2472" s="39"/>
      <c r="M2472" s="39"/>
      <c r="N2472" s="39"/>
      <c r="O2472" s="39"/>
      <c r="P2472" s="39"/>
      <c r="Q2472" s="39"/>
      <c r="R2472" s="39"/>
      <c r="S2472" s="39"/>
      <c r="T2472" s="39"/>
      <c r="U2472" s="39"/>
      <c r="V2472" s="39"/>
      <c r="W2472" s="39"/>
      <c r="X2472" s="39"/>
      <c r="Y2472" s="39"/>
      <c r="Z2472" s="39"/>
      <c r="AA2472" s="39"/>
      <c r="AB2472" s="39"/>
      <c r="AC2472" s="39"/>
      <c r="AD2472" s="39"/>
      <c r="AE2472" s="39"/>
      <c r="AF2472" s="39"/>
      <c r="AG2472" s="39"/>
      <c r="AH2472" s="39"/>
      <c r="AI2472" s="39"/>
      <c r="AJ2472" s="39"/>
      <c r="AK2472" s="39"/>
      <c r="AL2472" s="39"/>
      <c r="AM2472" s="39"/>
    </row>
    <row r="2473" spans="1:47" outlineLevel="3">
      <c r="A2473" s="11">
        <f>ROW()</f>
        <v>2473</v>
      </c>
      <c r="C2473" s="6" t="s">
        <v>667</v>
      </c>
      <c r="D2473" s="39"/>
      <c r="E2473" s="39"/>
      <c r="F2473" s="39"/>
      <c r="G2473" s="39"/>
      <c r="H2473" s="39"/>
      <c r="I2473" s="39"/>
      <c r="J2473" s="39"/>
      <c r="K2473" s="39"/>
      <c r="L2473" s="39"/>
      <c r="M2473" s="39"/>
      <c r="N2473" s="39"/>
      <c r="O2473" s="39"/>
      <c r="P2473" s="39"/>
      <c r="Q2473" s="39"/>
      <c r="R2473" s="39"/>
      <c r="S2473" s="39"/>
      <c r="T2473" s="39"/>
      <c r="U2473" s="39"/>
      <c r="V2473" s="39"/>
      <c r="W2473" s="39"/>
      <c r="X2473" s="39"/>
      <c r="Y2473" s="39"/>
      <c r="Z2473" s="39"/>
      <c r="AA2473" s="39"/>
      <c r="AB2473" s="39"/>
      <c r="AC2473" s="39"/>
      <c r="AD2473" s="39"/>
      <c r="AE2473" s="39"/>
      <c r="AF2473" s="39"/>
      <c r="AG2473" s="39"/>
      <c r="AH2473" s="39"/>
      <c r="AI2473" s="39"/>
      <c r="AJ2473" s="39"/>
      <c r="AK2473" s="39"/>
      <c r="AL2473" s="39"/>
      <c r="AM2473" s="39"/>
    </row>
    <row r="2474" spans="1:47" outlineLevel="3">
      <c r="A2474" s="11">
        <f>ROW()</f>
        <v>2474</v>
      </c>
      <c r="C2474" s="6" t="s">
        <v>212</v>
      </c>
      <c r="D2474" s="39"/>
      <c r="E2474" s="39"/>
      <c r="F2474" s="39"/>
      <c r="G2474" s="39"/>
      <c r="H2474" s="39"/>
      <c r="I2474" s="39"/>
      <c r="J2474" s="39"/>
      <c r="K2474" s="39"/>
      <c r="L2474" s="39"/>
      <c r="M2474" s="39"/>
      <c r="N2474" s="39"/>
      <c r="O2474" s="39"/>
      <c r="P2474" s="39"/>
      <c r="Q2474" s="39"/>
      <c r="R2474" s="39"/>
      <c r="S2474" s="39"/>
      <c r="T2474" s="39"/>
      <c r="U2474" s="39"/>
      <c r="V2474" s="39"/>
      <c r="W2474" s="39"/>
      <c r="X2474" s="39"/>
      <c r="Y2474" s="39"/>
      <c r="Z2474" s="39"/>
      <c r="AA2474" s="39"/>
      <c r="AB2474" s="39"/>
      <c r="AC2474" s="39"/>
      <c r="AD2474" s="39"/>
      <c r="AE2474" s="39"/>
      <c r="AF2474" s="39"/>
      <c r="AG2474" s="39"/>
      <c r="AH2474" s="39"/>
      <c r="AI2474" s="39"/>
      <c r="AJ2474" s="39"/>
      <c r="AK2474" s="39"/>
      <c r="AL2474" s="39"/>
      <c r="AM2474" s="39"/>
    </row>
    <row r="2475" spans="1:47" outlineLevel="3">
      <c r="A2475" s="11">
        <f>ROW()</f>
        <v>2475</v>
      </c>
      <c r="C2475" s="30" t="s">
        <v>362</v>
      </c>
      <c r="D2475" s="90"/>
      <c r="E2475" s="90"/>
      <c r="F2475" s="90"/>
      <c r="G2475" s="90"/>
      <c r="H2475" s="90"/>
      <c r="I2475" s="90"/>
      <c r="J2475" s="90"/>
      <c r="K2475" s="90"/>
      <c r="L2475" s="90"/>
      <c r="M2475" s="90"/>
      <c r="N2475" s="90"/>
      <c r="O2475" s="90"/>
      <c r="P2475" s="90"/>
      <c r="Q2475" s="90"/>
      <c r="R2475" s="90"/>
      <c r="S2475" s="90"/>
      <c r="T2475" s="90"/>
      <c r="U2475" s="90"/>
      <c r="V2475" s="90"/>
      <c r="W2475" s="90"/>
      <c r="X2475" s="90"/>
      <c r="Y2475" s="90"/>
      <c r="Z2475" s="90"/>
      <c r="AA2475" s="90"/>
      <c r="AB2475" s="90"/>
      <c r="AC2475" s="90"/>
      <c r="AD2475" s="90"/>
      <c r="AE2475" s="90"/>
      <c r="AF2475" s="90"/>
      <c r="AG2475" s="90"/>
      <c r="AH2475" s="90"/>
      <c r="AI2475" s="90"/>
      <c r="AJ2475" s="90"/>
      <c r="AK2475" s="90"/>
      <c r="AL2475" s="90"/>
      <c r="AM2475" s="90"/>
    </row>
    <row r="2476" spans="1:47" outlineLevel="3">
      <c r="A2476" s="11">
        <f>ROW()</f>
        <v>2476</v>
      </c>
      <c r="C2476" s="6" t="s">
        <v>1</v>
      </c>
      <c r="D2476" s="39"/>
      <c r="E2476" s="39"/>
      <c r="F2476" s="39"/>
      <c r="G2476" s="39"/>
      <c r="H2476" s="39"/>
      <c r="I2476" s="39"/>
      <c r="J2476" s="39"/>
      <c r="K2476" s="39"/>
      <c r="L2476" s="39"/>
      <c r="M2476" s="39"/>
      <c r="N2476" s="39"/>
      <c r="O2476" s="39"/>
      <c r="P2476" s="39"/>
      <c r="Q2476" s="39"/>
      <c r="R2476" s="39"/>
      <c r="S2476" s="39"/>
      <c r="T2476" s="39"/>
      <c r="U2476" s="39"/>
      <c r="V2476" s="39"/>
      <c r="W2476" s="39"/>
      <c r="X2476" s="39"/>
      <c r="Y2476" s="39"/>
      <c r="Z2476" s="39"/>
      <c r="AA2476" s="39"/>
      <c r="AB2476" s="39"/>
      <c r="AC2476" s="39"/>
      <c r="AD2476" s="39"/>
      <c r="AE2476" s="39"/>
      <c r="AF2476" s="39"/>
      <c r="AG2476" s="39"/>
      <c r="AH2476" s="39"/>
      <c r="AI2476" s="39"/>
      <c r="AJ2476" s="39"/>
      <c r="AK2476" s="39"/>
      <c r="AL2476" s="39"/>
      <c r="AM2476" s="39"/>
    </row>
    <row r="2477" spans="1:47" outlineLevel="3">
      <c r="A2477" s="11">
        <f>ROW()</f>
        <v>2477</v>
      </c>
      <c r="D2477" s="39"/>
      <c r="E2477" s="39"/>
      <c r="F2477" s="39"/>
      <c r="G2477" s="39"/>
      <c r="H2477" s="39"/>
      <c r="I2477" s="39"/>
      <c r="J2477" s="39"/>
      <c r="K2477" s="39"/>
      <c r="L2477" s="39"/>
      <c r="M2477" s="39"/>
      <c r="N2477" s="39"/>
      <c r="O2477" s="39"/>
      <c r="P2477" s="39"/>
      <c r="Q2477" s="39"/>
      <c r="R2477" s="39"/>
      <c r="S2477" s="39"/>
      <c r="T2477" s="39"/>
      <c r="U2477" s="39"/>
      <c r="V2477" s="39"/>
      <c r="W2477" s="39"/>
      <c r="X2477" s="39"/>
      <c r="Y2477" s="39"/>
      <c r="Z2477" s="39"/>
      <c r="AA2477" s="39"/>
      <c r="AB2477" s="39"/>
      <c r="AC2477" s="3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</row>
    <row r="2478" spans="1:47" s="10" customFormat="1" outlineLevel="1">
      <c r="A2478" s="324" t="s">
        <v>161</v>
      </c>
      <c r="B2478" s="347"/>
      <c r="C2478" s="325"/>
      <c r="D2478" s="325"/>
      <c r="E2478" s="325"/>
      <c r="F2478" s="325"/>
      <c r="G2478" s="325"/>
      <c r="H2478" s="326"/>
      <c r="I2478" s="326"/>
      <c r="J2478" s="326"/>
      <c r="K2478" s="326"/>
      <c r="L2478" s="326"/>
      <c r="M2478" s="326"/>
      <c r="N2478" s="326"/>
      <c r="O2478" s="326"/>
      <c r="P2478" s="326"/>
      <c r="Q2478" s="326"/>
      <c r="R2478" s="326"/>
      <c r="S2478" s="326"/>
      <c r="T2478" s="326"/>
      <c r="U2478" s="326"/>
      <c r="V2478" s="326"/>
      <c r="W2478" s="326"/>
      <c r="X2478" s="326"/>
      <c r="Y2478" s="326"/>
      <c r="Z2478" s="326"/>
      <c r="AA2478" s="326"/>
      <c r="AB2478" s="326"/>
      <c r="AC2478" s="326"/>
      <c r="AD2478" s="326"/>
      <c r="AE2478" s="326"/>
      <c r="AF2478" s="326"/>
      <c r="AG2478" s="326"/>
      <c r="AH2478" s="326"/>
      <c r="AI2478" s="326"/>
      <c r="AJ2478" s="326"/>
      <c r="AK2478" s="326"/>
      <c r="AL2478" s="326"/>
      <c r="AM2478" s="326"/>
    </row>
    <row r="2479" spans="1:47" outlineLevel="2">
      <c r="A2479" s="11">
        <f>ROW()</f>
        <v>2479</v>
      </c>
      <c r="B2479" s="343" t="s">
        <v>141</v>
      </c>
      <c r="D2479" s="39"/>
      <c r="E2479" s="39"/>
      <c r="F2479" s="39"/>
      <c r="G2479" s="39"/>
      <c r="H2479" s="39"/>
      <c r="I2479" s="39"/>
      <c r="J2479" s="156"/>
      <c r="K2479" s="39"/>
      <c r="L2479" s="39"/>
      <c r="M2479" s="39"/>
      <c r="N2479" s="39"/>
      <c r="O2479" s="39"/>
      <c r="P2479" s="39"/>
      <c r="Q2479" s="39"/>
      <c r="R2479" s="39"/>
      <c r="S2479" s="39"/>
      <c r="T2479" s="39"/>
      <c r="U2479" s="39"/>
      <c r="V2479" s="39"/>
      <c r="W2479" s="39"/>
      <c r="X2479" s="39"/>
      <c r="Y2479" s="39"/>
      <c r="Z2479" s="39"/>
      <c r="AA2479" s="39"/>
      <c r="AB2479" s="39"/>
      <c r="AC2479" s="39"/>
      <c r="AD2479" s="39"/>
      <c r="AE2479" s="39"/>
      <c r="AF2479" s="39"/>
      <c r="AG2479" s="39"/>
      <c r="AH2479" s="39"/>
      <c r="AI2479" s="39"/>
      <c r="AJ2479" s="39"/>
      <c r="AK2479" s="39"/>
      <c r="AL2479" s="39"/>
      <c r="AM2479" s="39"/>
    </row>
    <row r="2480" spans="1:47" outlineLevel="2">
      <c r="A2480" s="11">
        <f>ROW()</f>
        <v>2480</v>
      </c>
      <c r="C2480" s="6" t="s">
        <v>2</v>
      </c>
      <c r="D2480" s="39"/>
      <c r="E2480" s="39"/>
      <c r="F2480" s="39"/>
      <c r="G2480" s="39"/>
      <c r="H2480" s="39"/>
      <c r="I2480" s="9"/>
      <c r="J2480" s="39"/>
      <c r="K2480" s="163"/>
      <c r="L2480" s="163"/>
      <c r="M2480" s="163"/>
      <c r="N2480" s="163"/>
      <c r="O2480" s="163"/>
      <c r="P2480" s="163"/>
      <c r="Q2480" s="163"/>
      <c r="R2480" s="163"/>
      <c r="S2480" s="163"/>
      <c r="T2480" s="163"/>
      <c r="U2480" s="163"/>
      <c r="V2480" s="163"/>
      <c r="W2480" s="163"/>
      <c r="X2480" s="163"/>
      <c r="Y2480" s="163"/>
      <c r="Z2480" s="163"/>
      <c r="AA2480" s="163"/>
      <c r="AB2480" s="163"/>
      <c r="AC2480" s="164"/>
      <c r="AD2480" s="164">
        <f>Inputs!$E$64</f>
        <v>20</v>
      </c>
      <c r="AE2480" s="163">
        <f t="shared" ref="AE2480:AE2486" si="5635">MAX(0,AD2480-1)</f>
        <v>19</v>
      </c>
      <c r="AF2480" s="163">
        <f t="shared" ref="AF2480:AF2486" si="5636">MAX(0,AE2480-1)</f>
        <v>18</v>
      </c>
      <c r="AG2480" s="163">
        <f t="shared" ref="AG2480:AG2486" si="5637">MAX(0,AF2480-1)</f>
        <v>17</v>
      </c>
      <c r="AH2480" s="163">
        <f t="shared" ref="AH2480:AH2486" si="5638">MAX(0,AG2480-1)</f>
        <v>16</v>
      </c>
      <c r="AI2480" s="163">
        <f t="shared" ref="AI2480:AI2487" si="5639">MAX(0,AH2480-1)</f>
        <v>15</v>
      </c>
      <c r="AJ2480" s="163">
        <f t="shared" ref="AJ2480:AJ2487" si="5640">MAX(0,AI2480-1)</f>
        <v>14</v>
      </c>
      <c r="AK2480" s="163">
        <f t="shared" ref="AK2480:AK2487" si="5641">MAX(0,AJ2480-1)</f>
        <v>13</v>
      </c>
      <c r="AL2480" s="163">
        <f t="shared" ref="AL2480:AL2487" si="5642">MAX(0,AK2480-1)</f>
        <v>12</v>
      </c>
      <c r="AM2480" s="163">
        <f t="shared" ref="AM2480:AM2487" si="5643">MAX(0,AL2480-1)</f>
        <v>11</v>
      </c>
      <c r="AN2480" s="163"/>
      <c r="AO2480" s="163"/>
      <c r="AP2480" s="163"/>
      <c r="AQ2480" s="163"/>
      <c r="AR2480" s="163"/>
      <c r="AS2480" s="163"/>
      <c r="AT2480" s="163"/>
      <c r="AU2480" s="163"/>
    </row>
    <row r="2481" spans="1:47" outlineLevel="2">
      <c r="A2481" s="11">
        <f>ROW()</f>
        <v>2481</v>
      </c>
      <c r="C2481" s="6" t="s">
        <v>3</v>
      </c>
      <c r="D2481" s="39"/>
      <c r="E2481" s="39"/>
      <c r="F2481" s="39"/>
      <c r="G2481" s="39"/>
      <c r="H2481" s="39"/>
      <c r="I2481" s="9"/>
      <c r="J2481" s="39"/>
      <c r="K2481" s="163"/>
      <c r="L2481" s="163"/>
      <c r="M2481" s="163"/>
      <c r="N2481" s="163"/>
      <c r="O2481" s="163"/>
      <c r="P2481" s="163"/>
      <c r="Q2481" s="163"/>
      <c r="R2481" s="163"/>
      <c r="S2481" s="163"/>
      <c r="T2481" s="163"/>
      <c r="U2481" s="163"/>
      <c r="V2481" s="163"/>
      <c r="W2481" s="163"/>
      <c r="X2481" s="163"/>
      <c r="Y2481" s="163"/>
      <c r="Z2481" s="163"/>
      <c r="AA2481" s="163"/>
      <c r="AB2481" s="163"/>
      <c r="AC2481" s="164"/>
      <c r="AD2481" s="164">
        <f>Inputs!$E$65</f>
        <v>20</v>
      </c>
      <c r="AE2481" s="163">
        <f t="shared" si="5635"/>
        <v>19</v>
      </c>
      <c r="AF2481" s="163">
        <f t="shared" si="5636"/>
        <v>18</v>
      </c>
      <c r="AG2481" s="163">
        <f t="shared" si="5637"/>
        <v>17</v>
      </c>
      <c r="AH2481" s="163">
        <f t="shared" si="5638"/>
        <v>16</v>
      </c>
      <c r="AI2481" s="163">
        <f t="shared" si="5639"/>
        <v>15</v>
      </c>
      <c r="AJ2481" s="163">
        <f t="shared" si="5640"/>
        <v>14</v>
      </c>
      <c r="AK2481" s="163">
        <f t="shared" si="5641"/>
        <v>13</v>
      </c>
      <c r="AL2481" s="163">
        <f t="shared" si="5642"/>
        <v>12</v>
      </c>
      <c r="AM2481" s="163">
        <f t="shared" si="5643"/>
        <v>11</v>
      </c>
      <c r="AN2481" s="163"/>
      <c r="AO2481" s="163"/>
      <c r="AP2481" s="163"/>
      <c r="AQ2481" s="163"/>
      <c r="AR2481" s="163"/>
      <c r="AS2481" s="163"/>
      <c r="AT2481" s="163"/>
      <c r="AU2481" s="163"/>
    </row>
    <row r="2482" spans="1:47" outlineLevel="2">
      <c r="A2482" s="11">
        <f>ROW()</f>
        <v>2482</v>
      </c>
      <c r="C2482" s="6" t="s">
        <v>4</v>
      </c>
      <c r="D2482" s="39"/>
      <c r="E2482" s="39"/>
      <c r="F2482" s="39"/>
      <c r="G2482" s="39"/>
      <c r="H2482" s="39"/>
      <c r="I2482" s="9"/>
      <c r="J2482" s="39"/>
      <c r="K2482" s="163"/>
      <c r="L2482" s="163"/>
      <c r="M2482" s="163"/>
      <c r="N2482" s="163"/>
      <c r="O2482" s="163"/>
      <c r="P2482" s="163"/>
      <c r="Q2482" s="163"/>
      <c r="R2482" s="163"/>
      <c r="S2482" s="163"/>
      <c r="T2482" s="163"/>
      <c r="U2482" s="163"/>
      <c r="V2482" s="163"/>
      <c r="W2482" s="163"/>
      <c r="X2482" s="163"/>
      <c r="Y2482" s="163"/>
      <c r="Z2482" s="163"/>
      <c r="AA2482" s="163"/>
      <c r="AB2482" s="163"/>
      <c r="AC2482" s="164"/>
      <c r="AD2482" s="164">
        <f>Inputs!$E$66</f>
        <v>15</v>
      </c>
      <c r="AE2482" s="163">
        <f t="shared" si="5635"/>
        <v>14</v>
      </c>
      <c r="AF2482" s="163">
        <f t="shared" si="5636"/>
        <v>13</v>
      </c>
      <c r="AG2482" s="163">
        <f t="shared" si="5637"/>
        <v>12</v>
      </c>
      <c r="AH2482" s="163">
        <f t="shared" si="5638"/>
        <v>11</v>
      </c>
      <c r="AI2482" s="163">
        <f t="shared" si="5639"/>
        <v>10</v>
      </c>
      <c r="AJ2482" s="163">
        <f t="shared" si="5640"/>
        <v>9</v>
      </c>
      <c r="AK2482" s="163">
        <f t="shared" si="5641"/>
        <v>8</v>
      </c>
      <c r="AL2482" s="163">
        <f t="shared" si="5642"/>
        <v>7</v>
      </c>
      <c r="AM2482" s="163">
        <f t="shared" si="5643"/>
        <v>6</v>
      </c>
      <c r="AN2482" s="163"/>
      <c r="AO2482" s="163"/>
      <c r="AP2482" s="163"/>
      <c r="AQ2482" s="163"/>
      <c r="AR2482" s="163"/>
      <c r="AS2482" s="163"/>
      <c r="AT2482" s="163"/>
      <c r="AU2482" s="163"/>
    </row>
    <row r="2483" spans="1:47" outlineLevel="2">
      <c r="A2483" s="11">
        <f>ROW()</f>
        <v>2483</v>
      </c>
      <c r="C2483" s="6" t="s">
        <v>5</v>
      </c>
      <c r="D2483" s="39"/>
      <c r="E2483" s="39"/>
      <c r="F2483" s="39"/>
      <c r="G2483" s="39"/>
      <c r="H2483" s="39"/>
      <c r="I2483" s="9"/>
      <c r="J2483" s="39"/>
      <c r="K2483" s="163"/>
      <c r="L2483" s="163"/>
      <c r="M2483" s="163"/>
      <c r="N2483" s="163"/>
      <c r="O2483" s="163"/>
      <c r="P2483" s="163"/>
      <c r="Q2483" s="163"/>
      <c r="R2483" s="163"/>
      <c r="S2483" s="163"/>
      <c r="T2483" s="163"/>
      <c r="U2483" s="163"/>
      <c r="V2483" s="163"/>
      <c r="W2483" s="163"/>
      <c r="X2483" s="163"/>
      <c r="Y2483" s="163"/>
      <c r="Z2483" s="163"/>
      <c r="AA2483" s="163"/>
      <c r="AB2483" s="163"/>
      <c r="AC2483" s="164"/>
      <c r="AD2483" s="164">
        <f>Inputs!$E$67</f>
        <v>20</v>
      </c>
      <c r="AE2483" s="163">
        <f t="shared" si="5635"/>
        <v>19</v>
      </c>
      <c r="AF2483" s="163">
        <f t="shared" si="5636"/>
        <v>18</v>
      </c>
      <c r="AG2483" s="163">
        <f t="shared" si="5637"/>
        <v>17</v>
      </c>
      <c r="AH2483" s="163">
        <f t="shared" si="5638"/>
        <v>16</v>
      </c>
      <c r="AI2483" s="163">
        <f t="shared" si="5639"/>
        <v>15</v>
      </c>
      <c r="AJ2483" s="163">
        <f t="shared" si="5640"/>
        <v>14</v>
      </c>
      <c r="AK2483" s="163">
        <f t="shared" si="5641"/>
        <v>13</v>
      </c>
      <c r="AL2483" s="163">
        <f t="shared" si="5642"/>
        <v>12</v>
      </c>
      <c r="AM2483" s="163">
        <f t="shared" si="5643"/>
        <v>11</v>
      </c>
      <c r="AN2483" s="163"/>
      <c r="AO2483" s="163"/>
      <c r="AP2483" s="163"/>
      <c r="AQ2483" s="163"/>
      <c r="AR2483" s="163"/>
      <c r="AS2483" s="163"/>
      <c r="AT2483" s="163"/>
      <c r="AU2483" s="163"/>
    </row>
    <row r="2484" spans="1:47" outlineLevel="2">
      <c r="A2484" s="11">
        <f>ROW()</f>
        <v>2484</v>
      </c>
      <c r="C2484" s="6" t="s">
        <v>473</v>
      </c>
      <c r="D2484" s="39"/>
      <c r="E2484" s="39"/>
      <c r="F2484" s="39"/>
      <c r="G2484" s="39"/>
      <c r="H2484" s="39"/>
      <c r="I2484" s="9"/>
      <c r="J2484" s="39"/>
      <c r="K2484" s="163"/>
      <c r="L2484" s="163"/>
      <c r="M2484" s="163"/>
      <c r="N2484" s="163"/>
      <c r="O2484" s="163"/>
      <c r="P2484" s="163"/>
      <c r="Q2484" s="163"/>
      <c r="R2484" s="163"/>
      <c r="S2484" s="163"/>
      <c r="T2484" s="163"/>
      <c r="U2484" s="163"/>
      <c r="V2484" s="163"/>
      <c r="W2484" s="163"/>
      <c r="X2484" s="163"/>
      <c r="Y2484" s="163"/>
      <c r="Z2484" s="163"/>
      <c r="AA2484" s="163"/>
      <c r="AB2484" s="163"/>
      <c r="AC2484" s="164"/>
      <c r="AD2484" s="164">
        <f>Inputs!$E$68</f>
        <v>5</v>
      </c>
      <c r="AE2484" s="163">
        <f t="shared" si="5635"/>
        <v>4</v>
      </c>
      <c r="AF2484" s="163">
        <f t="shared" si="5636"/>
        <v>3</v>
      </c>
      <c r="AG2484" s="163">
        <f t="shared" si="5637"/>
        <v>2</v>
      </c>
      <c r="AH2484" s="163">
        <f t="shared" si="5638"/>
        <v>1</v>
      </c>
      <c r="AI2484" s="163">
        <f t="shared" si="5639"/>
        <v>0</v>
      </c>
      <c r="AJ2484" s="163">
        <f t="shared" si="5640"/>
        <v>0</v>
      </c>
      <c r="AK2484" s="163">
        <f t="shared" si="5641"/>
        <v>0</v>
      </c>
      <c r="AL2484" s="163">
        <f t="shared" si="5642"/>
        <v>0</v>
      </c>
      <c r="AM2484" s="163">
        <f t="shared" si="5643"/>
        <v>0</v>
      </c>
      <c r="AN2484" s="163"/>
      <c r="AO2484" s="163"/>
      <c r="AP2484" s="163"/>
      <c r="AQ2484" s="163"/>
      <c r="AR2484" s="163"/>
      <c r="AS2484" s="163"/>
      <c r="AT2484" s="163"/>
      <c r="AU2484" s="163"/>
    </row>
    <row r="2485" spans="1:47" outlineLevel="2">
      <c r="A2485" s="11">
        <f>ROW()</f>
        <v>2485</v>
      </c>
      <c r="C2485" s="6" t="s">
        <v>474</v>
      </c>
      <c r="D2485" s="39"/>
      <c r="E2485" s="39"/>
      <c r="F2485" s="39"/>
      <c r="G2485" s="39"/>
      <c r="H2485" s="39"/>
      <c r="I2485" s="9"/>
      <c r="J2485" s="39"/>
      <c r="K2485" s="163"/>
      <c r="L2485" s="163"/>
      <c r="M2485" s="163"/>
      <c r="N2485" s="163"/>
      <c r="O2485" s="163"/>
      <c r="P2485" s="163"/>
      <c r="Q2485" s="163"/>
      <c r="R2485" s="163"/>
      <c r="S2485" s="163"/>
      <c r="T2485" s="163"/>
      <c r="U2485" s="163"/>
      <c r="V2485" s="163"/>
      <c r="W2485" s="163"/>
      <c r="X2485" s="163"/>
      <c r="Y2485" s="163"/>
      <c r="Z2485" s="163"/>
      <c r="AA2485" s="163"/>
      <c r="AB2485" s="163"/>
      <c r="AC2485" s="164"/>
      <c r="AD2485" s="164">
        <f>Inputs!$E$69</f>
        <v>15</v>
      </c>
      <c r="AE2485" s="163">
        <f t="shared" si="5635"/>
        <v>14</v>
      </c>
      <c r="AF2485" s="163">
        <f t="shared" si="5636"/>
        <v>13</v>
      </c>
      <c r="AG2485" s="163">
        <f t="shared" si="5637"/>
        <v>12</v>
      </c>
      <c r="AH2485" s="163">
        <f t="shared" si="5638"/>
        <v>11</v>
      </c>
      <c r="AI2485" s="163">
        <f t="shared" si="5639"/>
        <v>10</v>
      </c>
      <c r="AJ2485" s="163">
        <f t="shared" si="5640"/>
        <v>9</v>
      </c>
      <c r="AK2485" s="163">
        <f t="shared" si="5641"/>
        <v>8</v>
      </c>
      <c r="AL2485" s="163">
        <f t="shared" si="5642"/>
        <v>7</v>
      </c>
      <c r="AM2485" s="163">
        <f t="shared" si="5643"/>
        <v>6</v>
      </c>
      <c r="AN2485" s="163"/>
      <c r="AO2485" s="163"/>
      <c r="AP2485" s="163"/>
      <c r="AQ2485" s="163"/>
      <c r="AR2485" s="163"/>
      <c r="AS2485" s="163"/>
      <c r="AT2485" s="163"/>
      <c r="AU2485" s="163"/>
    </row>
    <row r="2486" spans="1:47" outlineLevel="2">
      <c r="A2486" s="11">
        <f>ROW()</f>
        <v>2486</v>
      </c>
      <c r="C2486" s="6" t="s">
        <v>477</v>
      </c>
      <c r="D2486" s="39"/>
      <c r="E2486" s="39"/>
      <c r="F2486" s="39"/>
      <c r="G2486" s="39"/>
      <c r="H2486" s="39"/>
      <c r="I2486" s="9"/>
      <c r="J2486" s="39"/>
      <c r="K2486" s="163"/>
      <c r="L2486" s="163"/>
      <c r="M2486" s="163"/>
      <c r="N2486" s="163"/>
      <c r="O2486" s="163"/>
      <c r="P2486" s="163"/>
      <c r="Q2486" s="163"/>
      <c r="R2486" s="163"/>
      <c r="S2486" s="163"/>
      <c r="T2486" s="163"/>
      <c r="U2486" s="163"/>
      <c r="V2486" s="163"/>
      <c r="W2486" s="163"/>
      <c r="X2486" s="163"/>
      <c r="Y2486" s="163"/>
      <c r="Z2486" s="163"/>
      <c r="AA2486" s="163"/>
      <c r="AB2486" s="163"/>
      <c r="AC2486" s="164"/>
      <c r="AD2486" s="164">
        <f>Inputs!$E$70</f>
        <v>10</v>
      </c>
      <c r="AE2486" s="163">
        <f t="shared" si="5635"/>
        <v>9</v>
      </c>
      <c r="AF2486" s="163">
        <f t="shared" si="5636"/>
        <v>8</v>
      </c>
      <c r="AG2486" s="163">
        <f t="shared" si="5637"/>
        <v>7</v>
      </c>
      <c r="AH2486" s="163">
        <f t="shared" si="5638"/>
        <v>6</v>
      </c>
      <c r="AI2486" s="163">
        <f t="shared" si="5639"/>
        <v>5</v>
      </c>
      <c r="AJ2486" s="163">
        <f t="shared" si="5640"/>
        <v>4</v>
      </c>
      <c r="AK2486" s="163">
        <f t="shared" si="5641"/>
        <v>3</v>
      </c>
      <c r="AL2486" s="163">
        <f t="shared" si="5642"/>
        <v>2</v>
      </c>
      <c r="AM2486" s="163">
        <f t="shared" si="5643"/>
        <v>1</v>
      </c>
      <c r="AN2486" s="163"/>
      <c r="AO2486" s="163"/>
      <c r="AP2486" s="163"/>
      <c r="AQ2486" s="163"/>
      <c r="AR2486" s="163"/>
      <c r="AS2486" s="163"/>
      <c r="AT2486" s="163"/>
      <c r="AU2486" s="163"/>
    </row>
    <row r="2487" spans="1:47" outlineLevel="2">
      <c r="A2487" s="11">
        <f>ROW()</f>
        <v>2487</v>
      </c>
      <c r="C2487" s="6" t="s">
        <v>511</v>
      </c>
      <c r="D2487" s="39"/>
      <c r="E2487" s="39"/>
      <c r="F2487" s="39"/>
      <c r="G2487" s="39"/>
      <c r="H2487" s="39"/>
      <c r="I2487" s="9"/>
      <c r="J2487" s="39"/>
      <c r="K2487" s="163"/>
      <c r="L2487" s="163"/>
      <c r="M2487" s="163"/>
      <c r="N2487" s="163"/>
      <c r="O2487" s="163"/>
      <c r="P2487" s="163"/>
      <c r="Q2487" s="163"/>
      <c r="R2487" s="163"/>
      <c r="S2487" s="163"/>
      <c r="T2487" s="163"/>
      <c r="U2487" s="163"/>
      <c r="V2487" s="163"/>
      <c r="W2487" s="163"/>
      <c r="X2487" s="163"/>
      <c r="Y2487" s="163"/>
      <c r="Z2487" s="163"/>
      <c r="AA2487" s="163"/>
      <c r="AB2487" s="163"/>
      <c r="AC2487" s="164"/>
      <c r="AD2487" s="164">
        <f>Inputs!$E$71</f>
        <v>20</v>
      </c>
      <c r="AE2487" s="163">
        <f t="shared" ref="AE2487" si="5644">MAX(0,AD2487-1)</f>
        <v>19</v>
      </c>
      <c r="AF2487" s="163">
        <f t="shared" ref="AF2487" si="5645">MAX(0,AE2487-1)</f>
        <v>18</v>
      </c>
      <c r="AG2487" s="163">
        <f t="shared" ref="AG2487:AH2487" si="5646">MAX(0,AF2487-1)</f>
        <v>17</v>
      </c>
      <c r="AH2487" s="163">
        <f t="shared" si="5646"/>
        <v>16</v>
      </c>
      <c r="AI2487" s="163">
        <f t="shared" si="5639"/>
        <v>15</v>
      </c>
      <c r="AJ2487" s="163">
        <f t="shared" si="5640"/>
        <v>14</v>
      </c>
      <c r="AK2487" s="163">
        <f t="shared" si="5641"/>
        <v>13</v>
      </c>
      <c r="AL2487" s="163">
        <f t="shared" si="5642"/>
        <v>12</v>
      </c>
      <c r="AM2487" s="163">
        <f t="shared" si="5643"/>
        <v>11</v>
      </c>
      <c r="AN2487" s="163"/>
      <c r="AO2487" s="163"/>
      <c r="AP2487" s="163"/>
      <c r="AQ2487" s="163"/>
      <c r="AR2487" s="163"/>
      <c r="AS2487" s="163"/>
      <c r="AT2487" s="163"/>
      <c r="AU2487" s="163"/>
    </row>
    <row r="2488" spans="1:47" outlineLevel="2">
      <c r="A2488" s="11">
        <f>ROW()</f>
        <v>2488</v>
      </c>
      <c r="C2488" s="6" t="s">
        <v>655</v>
      </c>
      <c r="D2488" s="39"/>
      <c r="E2488" s="39"/>
      <c r="F2488" s="39"/>
      <c r="G2488" s="39"/>
      <c r="H2488" s="39"/>
      <c r="I2488" s="9"/>
      <c r="J2488" s="39"/>
      <c r="K2488" s="163"/>
      <c r="L2488" s="163"/>
      <c r="M2488" s="163"/>
      <c r="N2488" s="163"/>
      <c r="O2488" s="163"/>
      <c r="P2488" s="163"/>
      <c r="Q2488" s="163"/>
      <c r="R2488" s="163"/>
      <c r="S2488" s="163"/>
      <c r="T2488" s="163"/>
      <c r="U2488" s="163"/>
      <c r="V2488" s="163"/>
      <c r="W2488" s="163"/>
      <c r="X2488" s="163"/>
      <c r="Y2488" s="163"/>
      <c r="Z2488" s="163"/>
      <c r="AA2488" s="163"/>
      <c r="AB2488" s="163"/>
      <c r="AC2488" s="164"/>
      <c r="AD2488" s="164"/>
      <c r="AE2488" s="163"/>
      <c r="AF2488" s="163"/>
      <c r="AG2488" s="163"/>
      <c r="AH2488" s="163"/>
      <c r="AI2488" s="163"/>
      <c r="AJ2488" s="163"/>
      <c r="AK2488" s="163"/>
      <c r="AL2488" s="163"/>
      <c r="AM2488" s="163"/>
      <c r="AN2488" s="163"/>
      <c r="AO2488" s="163"/>
      <c r="AP2488" s="163"/>
      <c r="AQ2488" s="163"/>
      <c r="AR2488" s="163"/>
      <c r="AS2488" s="163"/>
      <c r="AT2488" s="163"/>
      <c r="AU2488" s="163"/>
    </row>
    <row r="2489" spans="1:47" outlineLevel="2">
      <c r="A2489" s="11">
        <f>ROW()</f>
        <v>2489</v>
      </c>
      <c r="C2489" s="6" t="s">
        <v>656</v>
      </c>
      <c r="D2489" s="39"/>
      <c r="E2489" s="39"/>
      <c r="F2489" s="39"/>
      <c r="G2489" s="39"/>
      <c r="H2489" s="39"/>
      <c r="I2489" s="9"/>
      <c r="J2489" s="39"/>
      <c r="K2489" s="163"/>
      <c r="L2489" s="163"/>
      <c r="M2489" s="163"/>
      <c r="N2489" s="163"/>
      <c r="O2489" s="163"/>
      <c r="P2489" s="163"/>
      <c r="Q2489" s="163"/>
      <c r="R2489" s="163"/>
      <c r="S2489" s="163"/>
      <c r="T2489" s="163"/>
      <c r="U2489" s="163"/>
      <c r="V2489" s="163"/>
      <c r="W2489" s="163"/>
      <c r="X2489" s="163"/>
      <c r="Y2489" s="163"/>
      <c r="Z2489" s="163"/>
      <c r="AA2489" s="163"/>
      <c r="AB2489" s="163"/>
      <c r="AC2489" s="164"/>
      <c r="AD2489" s="164"/>
      <c r="AE2489" s="163"/>
      <c r="AF2489" s="163"/>
      <c r="AG2489" s="163"/>
      <c r="AH2489" s="163"/>
      <c r="AI2489" s="163"/>
      <c r="AJ2489" s="163"/>
      <c r="AK2489" s="163"/>
      <c r="AL2489" s="163"/>
      <c r="AM2489" s="163"/>
      <c r="AN2489" s="163"/>
      <c r="AO2489" s="163"/>
      <c r="AP2489" s="163"/>
      <c r="AQ2489" s="163"/>
      <c r="AR2489" s="163"/>
      <c r="AS2489" s="163"/>
      <c r="AT2489" s="163"/>
      <c r="AU2489" s="163"/>
    </row>
    <row r="2490" spans="1:47" outlineLevel="2">
      <c r="A2490" s="11">
        <f>ROW()</f>
        <v>2490</v>
      </c>
      <c r="C2490" s="6" t="s">
        <v>667</v>
      </c>
      <c r="D2490" s="39"/>
      <c r="E2490" s="39"/>
      <c r="F2490" s="39"/>
      <c r="G2490" s="39"/>
      <c r="H2490" s="39"/>
      <c r="I2490" s="9"/>
      <c r="J2490" s="39"/>
      <c r="K2490" s="163"/>
      <c r="L2490" s="163"/>
      <c r="M2490" s="163"/>
      <c r="N2490" s="163"/>
      <c r="O2490" s="163"/>
      <c r="P2490" s="163"/>
      <c r="Q2490" s="163"/>
      <c r="R2490" s="163"/>
      <c r="S2490" s="163"/>
      <c r="T2490" s="163"/>
      <c r="U2490" s="163"/>
      <c r="V2490" s="163"/>
      <c r="W2490" s="163"/>
      <c r="X2490" s="163"/>
      <c r="Y2490" s="163"/>
      <c r="Z2490" s="163"/>
      <c r="AA2490" s="163"/>
      <c r="AB2490" s="163"/>
      <c r="AC2490" s="164"/>
      <c r="AD2490" s="164"/>
      <c r="AE2490" s="163"/>
      <c r="AF2490" s="163"/>
      <c r="AG2490" s="163"/>
      <c r="AH2490" s="163"/>
      <c r="AI2490" s="163"/>
      <c r="AJ2490" s="163"/>
      <c r="AK2490" s="163"/>
      <c r="AL2490" s="163"/>
      <c r="AM2490" s="163"/>
      <c r="AN2490" s="163"/>
      <c r="AO2490" s="163"/>
      <c r="AP2490" s="163"/>
      <c r="AQ2490" s="163"/>
      <c r="AR2490" s="163"/>
      <c r="AS2490" s="163"/>
      <c r="AT2490" s="163"/>
      <c r="AU2490" s="163"/>
    </row>
    <row r="2491" spans="1:47" outlineLevel="2">
      <c r="A2491" s="11">
        <f>ROW()</f>
        <v>2491</v>
      </c>
      <c r="C2491" s="6" t="s">
        <v>212</v>
      </c>
      <c r="D2491" s="39"/>
      <c r="E2491" s="39"/>
      <c r="F2491" s="39"/>
      <c r="G2491" s="39"/>
      <c r="H2491" s="39"/>
      <c r="I2491" s="9"/>
      <c r="J2491" s="39"/>
      <c r="K2491" s="163"/>
      <c r="L2491" s="163"/>
      <c r="M2491" s="163"/>
      <c r="N2491" s="163"/>
      <c r="O2491" s="163"/>
      <c r="P2491" s="163"/>
      <c r="Q2491" s="163"/>
      <c r="R2491" s="163"/>
      <c r="S2491" s="163"/>
      <c r="T2491" s="163"/>
      <c r="U2491" s="163"/>
      <c r="V2491" s="163"/>
      <c r="W2491" s="163"/>
      <c r="X2491" s="163"/>
      <c r="Y2491" s="163"/>
      <c r="Z2491" s="163"/>
      <c r="AA2491" s="163"/>
      <c r="AB2491" s="163"/>
      <c r="AC2491" s="164"/>
      <c r="AD2491" s="164"/>
      <c r="AE2491" s="163"/>
      <c r="AF2491" s="163"/>
      <c r="AG2491" s="163"/>
      <c r="AH2491" s="163"/>
      <c r="AI2491" s="163"/>
      <c r="AJ2491" s="163"/>
      <c r="AK2491" s="163"/>
      <c r="AL2491" s="163"/>
      <c r="AM2491" s="163"/>
      <c r="AN2491" s="163"/>
      <c r="AO2491" s="163"/>
      <c r="AP2491" s="163"/>
      <c r="AQ2491" s="163"/>
      <c r="AR2491" s="163"/>
      <c r="AS2491" s="163"/>
      <c r="AT2491" s="163"/>
      <c r="AU2491" s="163"/>
    </row>
    <row r="2492" spans="1:47" outlineLevel="2">
      <c r="A2492" s="11">
        <f>ROW()</f>
        <v>2492</v>
      </c>
      <c r="C2492" s="30" t="s">
        <v>362</v>
      </c>
      <c r="D2492" s="90"/>
      <c r="E2492" s="90"/>
      <c r="F2492" s="90"/>
      <c r="G2492" s="90"/>
      <c r="H2492" s="90"/>
      <c r="I2492" s="15"/>
      <c r="J2492" s="90"/>
      <c r="K2492" s="15"/>
      <c r="L2492" s="15"/>
      <c r="M2492" s="15"/>
      <c r="N2492" s="15"/>
      <c r="O2492" s="15"/>
      <c r="P2492" s="15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288">
        <f>Inputs!$E$76</f>
        <v>5</v>
      </c>
      <c r="AE2492" s="928">
        <f t="shared" ref="AE2492" si="5647">MAX(0,AD2492-1)</f>
        <v>4</v>
      </c>
      <c r="AF2492" s="928">
        <f t="shared" ref="AF2492" si="5648">MAX(0,AE2492-1)</f>
        <v>3</v>
      </c>
      <c r="AG2492" s="928">
        <f t="shared" ref="AG2492" si="5649">MAX(0,AF2492-1)</f>
        <v>2</v>
      </c>
      <c r="AH2492" s="928">
        <f t="shared" ref="AH2492" si="5650">MAX(0,AG2492-1)</f>
        <v>1</v>
      </c>
      <c r="AI2492" s="928">
        <f t="shared" ref="AI2492" si="5651">MAX(0,AH2492-1)</f>
        <v>0</v>
      </c>
      <c r="AJ2492" s="928">
        <f t="shared" ref="AJ2492" si="5652">MAX(0,AI2492-1)</f>
        <v>0</v>
      </c>
      <c r="AK2492" s="928">
        <f t="shared" ref="AK2492" si="5653">MAX(0,AJ2492-1)</f>
        <v>0</v>
      </c>
      <c r="AL2492" s="928">
        <f t="shared" ref="AL2492" si="5654">MAX(0,AK2492-1)</f>
        <v>0</v>
      </c>
      <c r="AM2492" s="928">
        <f t="shared" ref="AM2492" si="5655">MAX(0,AL2492-1)</f>
        <v>0</v>
      </c>
      <c r="AN2492" s="163"/>
      <c r="AO2492" s="163"/>
      <c r="AP2492" s="163"/>
      <c r="AQ2492" s="163"/>
      <c r="AR2492" s="163"/>
      <c r="AS2492" s="163"/>
      <c r="AT2492" s="163"/>
      <c r="AU2492" s="163"/>
    </row>
    <row r="2493" spans="1:47" outlineLevel="2">
      <c r="A2493" s="11">
        <f>ROW()</f>
        <v>2493</v>
      </c>
      <c r="D2493" s="39"/>
      <c r="E2493" s="39"/>
      <c r="F2493" s="39"/>
      <c r="G2493" s="39"/>
      <c r="H2493" s="3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</row>
    <row r="2494" spans="1:47" outlineLevel="2">
      <c r="A2494" s="11">
        <f>ROW()</f>
        <v>2494</v>
      </c>
      <c r="B2494" s="343" t="s">
        <v>68</v>
      </c>
      <c r="D2494" s="39"/>
      <c r="E2494" s="39"/>
      <c r="F2494" s="39"/>
      <c r="G2494" s="39"/>
      <c r="H2494" s="39"/>
      <c r="I2494" s="39"/>
      <c r="J2494" s="39"/>
      <c r="K2494" s="39"/>
      <c r="L2494" s="39"/>
      <c r="M2494" s="39"/>
      <c r="N2494" s="39"/>
      <c r="O2494" s="39"/>
      <c r="P2494" s="39"/>
      <c r="Q2494" s="39"/>
      <c r="R2494" s="39"/>
      <c r="S2494" s="39"/>
      <c r="T2494" s="39"/>
      <c r="U2494" s="39"/>
      <c r="V2494" s="39"/>
      <c r="W2494" s="39"/>
      <c r="X2494" s="39"/>
      <c r="Y2494" s="39"/>
      <c r="Z2494" s="39"/>
      <c r="AA2494" s="39"/>
      <c r="AB2494" s="39"/>
      <c r="AC2494" s="39"/>
      <c r="AD2494" s="39"/>
      <c r="AE2494" s="39"/>
      <c r="AF2494" s="39"/>
      <c r="AG2494" s="39"/>
      <c r="AH2494" s="39"/>
      <c r="AI2494" s="39"/>
      <c r="AJ2494" s="39"/>
      <c r="AK2494" s="39"/>
      <c r="AL2494" s="39"/>
      <c r="AM2494" s="39"/>
    </row>
    <row r="2495" spans="1:47" outlineLevel="2">
      <c r="A2495" s="11">
        <f>ROW()</f>
        <v>2495</v>
      </c>
      <c r="C2495" s="6" t="s">
        <v>2</v>
      </c>
      <c r="D2495" s="39"/>
      <c r="E2495" s="39"/>
      <c r="F2495" s="39"/>
      <c r="G2495" s="39"/>
      <c r="H2495" s="39"/>
      <c r="I2495" s="39"/>
      <c r="J2495" s="39"/>
      <c r="K2495" s="39"/>
      <c r="L2495" s="39"/>
      <c r="M2495" s="39"/>
      <c r="N2495" s="39"/>
      <c r="O2495" s="39"/>
      <c r="P2495" s="39"/>
      <c r="Q2495" s="39"/>
      <c r="R2495" s="39"/>
      <c r="S2495" s="39"/>
      <c r="T2495" s="39"/>
      <c r="U2495" s="39"/>
      <c r="V2495" s="39"/>
      <c r="W2495" s="39"/>
      <c r="X2495" s="39"/>
      <c r="Y2495" s="39"/>
      <c r="Z2495" s="39"/>
      <c r="AA2495" s="39"/>
      <c r="AB2495" s="39"/>
      <c r="AC2495" s="9">
        <f t="shared" ref="AC2495:AH2498" si="5656">AB2570</f>
        <v>0</v>
      </c>
      <c r="AD2495" s="9">
        <f t="shared" si="5656"/>
        <v>8.7959769999999993E-2</v>
      </c>
      <c r="AE2495" s="9">
        <f t="shared" si="5656"/>
        <v>8.3561781499999987E-2</v>
      </c>
      <c r="AF2495" s="9">
        <f t="shared" si="5656"/>
        <v>7.9163792999999982E-2</v>
      </c>
      <c r="AG2495" s="9">
        <f t="shared" si="5656"/>
        <v>7.4765804499999977E-2</v>
      </c>
      <c r="AH2495" s="9">
        <f t="shared" si="5656"/>
        <v>7.0367815999999972E-2</v>
      </c>
      <c r="AI2495" s="9">
        <f t="shared" ref="AI2495:AM2503" si="5657">AH2570</f>
        <v>6.5969827499999967E-2</v>
      </c>
      <c r="AJ2495" s="9">
        <f t="shared" si="5657"/>
        <v>6.1571838999999969E-2</v>
      </c>
      <c r="AK2495" s="9">
        <f t="shared" si="5657"/>
        <v>5.717385049999997E-2</v>
      </c>
      <c r="AL2495" s="9">
        <f t="shared" si="5657"/>
        <v>5.2775861999999972E-2</v>
      </c>
      <c r="AM2495" s="9">
        <f t="shared" si="5657"/>
        <v>4.8377873499999974E-2</v>
      </c>
    </row>
    <row r="2496" spans="1:47" outlineLevel="2">
      <c r="A2496" s="11">
        <f>ROW()</f>
        <v>2496</v>
      </c>
      <c r="C2496" s="6" t="s">
        <v>3</v>
      </c>
      <c r="D2496" s="39"/>
      <c r="E2496" s="39"/>
      <c r="F2496" s="39"/>
      <c r="G2496" s="39"/>
      <c r="H2496" s="39"/>
      <c r="I2496" s="39"/>
      <c r="J2496" s="39"/>
      <c r="K2496" s="39"/>
      <c r="L2496" s="39"/>
      <c r="M2496" s="39"/>
      <c r="N2496" s="39"/>
      <c r="O2496" s="39"/>
      <c r="P2496" s="39"/>
      <c r="Q2496" s="39"/>
      <c r="R2496" s="39"/>
      <c r="S2496" s="39"/>
      <c r="T2496" s="39"/>
      <c r="U2496" s="39"/>
      <c r="V2496" s="39"/>
      <c r="W2496" s="39"/>
      <c r="X2496" s="39"/>
      <c r="Y2496" s="39"/>
      <c r="Z2496" s="39"/>
      <c r="AA2496" s="39"/>
      <c r="AB2496" s="39"/>
      <c r="AC2496" s="9">
        <f t="shared" si="5656"/>
        <v>0</v>
      </c>
      <c r="AD2496" s="9">
        <f t="shared" si="5656"/>
        <v>2.0724719599999997</v>
      </c>
      <c r="AE2496" s="9">
        <f t="shared" si="5656"/>
        <v>1.9688483619999997</v>
      </c>
      <c r="AF2496" s="9">
        <f t="shared" si="5656"/>
        <v>1.8652247639999997</v>
      </c>
      <c r="AG2496" s="9">
        <f t="shared" si="5656"/>
        <v>1.7616011659999997</v>
      </c>
      <c r="AH2496" s="9">
        <f t="shared" si="5656"/>
        <v>1.6579775679999997</v>
      </c>
      <c r="AI2496" s="9">
        <f t="shared" si="5657"/>
        <v>1.5543539699999998</v>
      </c>
      <c r="AJ2496" s="9">
        <f t="shared" si="5657"/>
        <v>1.4507303719999998</v>
      </c>
      <c r="AK2496" s="9">
        <f t="shared" si="5657"/>
        <v>1.3471067739999998</v>
      </c>
      <c r="AL2496" s="9">
        <f t="shared" si="5657"/>
        <v>1.2434831759999998</v>
      </c>
      <c r="AM2496" s="9">
        <f t="shared" si="5657"/>
        <v>1.1398595779999998</v>
      </c>
    </row>
    <row r="2497" spans="1:39" outlineLevel="2">
      <c r="A2497" s="11">
        <f>ROW()</f>
        <v>2497</v>
      </c>
      <c r="C2497" s="6" t="s">
        <v>4</v>
      </c>
      <c r="D2497" s="39"/>
      <c r="E2497" s="39"/>
      <c r="F2497" s="39"/>
      <c r="G2497" s="39"/>
      <c r="H2497" s="39"/>
      <c r="I2497" s="39"/>
      <c r="J2497" s="39"/>
      <c r="K2497" s="39"/>
      <c r="L2497" s="39"/>
      <c r="M2497" s="39"/>
      <c r="N2497" s="39"/>
      <c r="O2497" s="39"/>
      <c r="P2497" s="39"/>
      <c r="Q2497" s="39"/>
      <c r="R2497" s="39"/>
      <c r="S2497" s="39"/>
      <c r="T2497" s="39"/>
      <c r="U2497" s="39"/>
      <c r="V2497" s="39"/>
      <c r="W2497" s="39"/>
      <c r="X2497" s="39"/>
      <c r="Y2497" s="39"/>
      <c r="Z2497" s="39"/>
      <c r="AA2497" s="39"/>
      <c r="AB2497" s="39"/>
      <c r="AC2497" s="9">
        <f t="shared" si="5656"/>
        <v>0</v>
      </c>
      <c r="AD2497" s="9">
        <f t="shared" si="5656"/>
        <v>8.2567093700000012</v>
      </c>
      <c r="AE2497" s="9">
        <f t="shared" si="5656"/>
        <v>7.7062620786666676</v>
      </c>
      <c r="AF2497" s="9">
        <f t="shared" si="5656"/>
        <v>7.155814787333334</v>
      </c>
      <c r="AG2497" s="9">
        <f t="shared" si="5656"/>
        <v>6.6053674960000004</v>
      </c>
      <c r="AH2497" s="9">
        <f t="shared" si="5656"/>
        <v>6.0549202046666668</v>
      </c>
      <c r="AI2497" s="9">
        <f t="shared" si="5657"/>
        <v>5.5044729133333332</v>
      </c>
      <c r="AJ2497" s="9">
        <f t="shared" si="5657"/>
        <v>4.9540256219999996</v>
      </c>
      <c r="AK2497" s="9">
        <f t="shared" si="5657"/>
        <v>4.403578330666666</v>
      </c>
      <c r="AL2497" s="9">
        <f t="shared" si="5657"/>
        <v>3.8531310393333329</v>
      </c>
      <c r="AM2497" s="9">
        <f t="shared" si="5657"/>
        <v>3.3026837479999998</v>
      </c>
    </row>
    <row r="2498" spans="1:39" outlineLevel="2">
      <c r="A2498" s="11">
        <f>ROW()</f>
        <v>2498</v>
      </c>
      <c r="C2498" s="6" t="s">
        <v>5</v>
      </c>
      <c r="D2498" s="39"/>
      <c r="E2498" s="39"/>
      <c r="F2498" s="39"/>
      <c r="G2498" s="39"/>
      <c r="H2498" s="39"/>
      <c r="I2498" s="39"/>
      <c r="J2498" s="39"/>
      <c r="K2498" s="39"/>
      <c r="L2498" s="39"/>
      <c r="M2498" s="39"/>
      <c r="N2498" s="39"/>
      <c r="O2498" s="39"/>
      <c r="P2498" s="39"/>
      <c r="Q2498" s="39"/>
      <c r="R2498" s="39"/>
      <c r="S2498" s="39"/>
      <c r="T2498" s="39"/>
      <c r="U2498" s="39"/>
      <c r="V2498" s="39"/>
      <c r="W2498" s="39"/>
      <c r="X2498" s="39"/>
      <c r="Y2498" s="39"/>
      <c r="Z2498" s="39"/>
      <c r="AA2498" s="39"/>
      <c r="AB2498" s="39"/>
      <c r="AC2498" s="9">
        <f t="shared" si="5656"/>
        <v>0</v>
      </c>
      <c r="AD2498" s="9">
        <f t="shared" si="5656"/>
        <v>4.0108991900000026</v>
      </c>
      <c r="AE2498" s="9">
        <f t="shared" si="5656"/>
        <v>3.8103542305000024</v>
      </c>
      <c r="AF2498" s="9">
        <f t="shared" si="5656"/>
        <v>3.6098092710000023</v>
      </c>
      <c r="AG2498" s="9">
        <f t="shared" si="5656"/>
        <v>3.4092643115000021</v>
      </c>
      <c r="AH2498" s="9">
        <f t="shared" si="5656"/>
        <v>3.2087193520000019</v>
      </c>
      <c r="AI2498" s="9">
        <f t="shared" si="5657"/>
        <v>3.0081743925000017</v>
      </c>
      <c r="AJ2498" s="9">
        <f t="shared" si="5657"/>
        <v>2.8076294330000016</v>
      </c>
      <c r="AK2498" s="9">
        <f t="shared" si="5657"/>
        <v>2.6070844735000014</v>
      </c>
      <c r="AL2498" s="9">
        <f t="shared" si="5657"/>
        <v>2.4065395140000012</v>
      </c>
      <c r="AM2498" s="9">
        <f t="shared" si="5657"/>
        <v>2.205994554500001</v>
      </c>
    </row>
    <row r="2499" spans="1:39" outlineLevel="2">
      <c r="A2499" s="11">
        <f>ROW()</f>
        <v>2499</v>
      </c>
      <c r="C2499" s="6" t="s">
        <v>473</v>
      </c>
      <c r="D2499" s="39"/>
      <c r="E2499" s="39"/>
      <c r="F2499" s="39"/>
      <c r="G2499" s="39"/>
      <c r="H2499" s="39"/>
      <c r="I2499" s="39"/>
      <c r="J2499" s="39"/>
      <c r="K2499" s="39"/>
      <c r="L2499" s="39"/>
      <c r="M2499" s="39"/>
      <c r="N2499" s="39"/>
      <c r="O2499" s="39"/>
      <c r="P2499" s="39"/>
      <c r="Q2499" s="39"/>
      <c r="R2499" s="39"/>
      <c r="S2499" s="39"/>
      <c r="T2499" s="39"/>
      <c r="U2499" s="39"/>
      <c r="V2499" s="39"/>
      <c r="W2499" s="39"/>
      <c r="X2499" s="39"/>
      <c r="Y2499" s="39"/>
      <c r="Z2499" s="39"/>
      <c r="AA2499" s="39"/>
      <c r="AB2499" s="39"/>
      <c r="AC2499" s="9">
        <f t="shared" ref="AC2499:AC2501" si="5658">AB2574</f>
        <v>0</v>
      </c>
      <c r="AD2499" s="9">
        <f t="shared" ref="AD2499:AD2501" si="5659">AC2574</f>
        <v>4.4002969500000004</v>
      </c>
      <c r="AE2499" s="9">
        <f t="shared" ref="AE2499:AE2501" si="5660">AD2574</f>
        <v>3.5202375600000004</v>
      </c>
      <c r="AF2499" s="9">
        <f t="shared" ref="AF2499:AF2501" si="5661">AE2574</f>
        <v>2.6401781700000004</v>
      </c>
      <c r="AG2499" s="9">
        <f t="shared" ref="AG2499:AG2501" si="5662">AF2574</f>
        <v>1.7601187800000004</v>
      </c>
      <c r="AH2499" s="9">
        <f t="shared" ref="AH2499:AH2501" si="5663">AG2574</f>
        <v>0.88005939000000022</v>
      </c>
      <c r="AI2499" s="9">
        <f t="shared" si="5657"/>
        <v>0</v>
      </c>
      <c r="AJ2499" s="9">
        <f t="shared" si="5657"/>
        <v>0</v>
      </c>
      <c r="AK2499" s="9">
        <f t="shared" si="5657"/>
        <v>0</v>
      </c>
      <c r="AL2499" s="9">
        <f t="shared" si="5657"/>
        <v>0</v>
      </c>
      <c r="AM2499" s="9">
        <f t="shared" si="5657"/>
        <v>0</v>
      </c>
    </row>
    <row r="2500" spans="1:39" outlineLevel="2">
      <c r="A2500" s="11">
        <f>ROW()</f>
        <v>2500</v>
      </c>
      <c r="C2500" s="6" t="s">
        <v>474</v>
      </c>
      <c r="D2500" s="39"/>
      <c r="E2500" s="39"/>
      <c r="F2500" s="39"/>
      <c r="G2500" s="39"/>
      <c r="H2500" s="39"/>
      <c r="I2500" s="39"/>
      <c r="J2500" s="39"/>
      <c r="K2500" s="39"/>
      <c r="L2500" s="39"/>
      <c r="M2500" s="39"/>
      <c r="N2500" s="39"/>
      <c r="O2500" s="39"/>
      <c r="P2500" s="39"/>
      <c r="Q2500" s="39"/>
      <c r="R2500" s="39"/>
      <c r="S2500" s="39"/>
      <c r="T2500" s="39"/>
      <c r="U2500" s="39"/>
      <c r="V2500" s="39"/>
      <c r="W2500" s="39"/>
      <c r="X2500" s="39"/>
      <c r="Y2500" s="39"/>
      <c r="Z2500" s="39"/>
      <c r="AA2500" s="39"/>
      <c r="AB2500" s="39"/>
      <c r="AC2500" s="9">
        <f t="shared" si="5658"/>
        <v>0</v>
      </c>
      <c r="AD2500" s="9">
        <f t="shared" si="5659"/>
        <v>3.8696298499999995</v>
      </c>
      <c r="AE2500" s="9">
        <f t="shared" si="5660"/>
        <v>3.6116545266666664</v>
      </c>
      <c r="AF2500" s="9">
        <f t="shared" si="5661"/>
        <v>3.3536792033333329</v>
      </c>
      <c r="AG2500" s="9">
        <f t="shared" si="5662"/>
        <v>3.0957038799999994</v>
      </c>
      <c r="AH2500" s="9">
        <f t="shared" si="5663"/>
        <v>2.8377285566666659</v>
      </c>
      <c r="AI2500" s="9">
        <f t="shared" si="5657"/>
        <v>2.5797532333333324</v>
      </c>
      <c r="AJ2500" s="9">
        <f t="shared" si="5657"/>
        <v>2.3217779099999993</v>
      </c>
      <c r="AK2500" s="9">
        <f t="shared" si="5657"/>
        <v>2.0638025866666663</v>
      </c>
      <c r="AL2500" s="9">
        <f t="shared" si="5657"/>
        <v>1.805827263333333</v>
      </c>
      <c r="AM2500" s="9">
        <f t="shared" si="5657"/>
        <v>1.5478519399999997</v>
      </c>
    </row>
    <row r="2501" spans="1:39" outlineLevel="2">
      <c r="A2501" s="11">
        <f>ROW()</f>
        <v>2501</v>
      </c>
      <c r="C2501" s="6" t="s">
        <v>477</v>
      </c>
      <c r="D2501" s="39"/>
      <c r="E2501" s="39"/>
      <c r="F2501" s="39"/>
      <c r="G2501" s="39"/>
      <c r="H2501" s="39"/>
      <c r="I2501" s="39"/>
      <c r="J2501" s="39"/>
      <c r="K2501" s="39"/>
      <c r="L2501" s="39"/>
      <c r="M2501" s="39"/>
      <c r="N2501" s="39"/>
      <c r="O2501" s="39"/>
      <c r="P2501" s="39"/>
      <c r="Q2501" s="39"/>
      <c r="R2501" s="39"/>
      <c r="S2501" s="39"/>
      <c r="T2501" s="39"/>
      <c r="U2501" s="39"/>
      <c r="V2501" s="39"/>
      <c r="W2501" s="39"/>
      <c r="X2501" s="39"/>
      <c r="Y2501" s="39"/>
      <c r="Z2501" s="39"/>
      <c r="AA2501" s="39"/>
      <c r="AB2501" s="39"/>
      <c r="AC2501" s="9">
        <f t="shared" si="5658"/>
        <v>0</v>
      </c>
      <c r="AD2501" s="9">
        <f t="shared" si="5659"/>
        <v>6.8165931999999998</v>
      </c>
      <c r="AE2501" s="9">
        <f t="shared" si="5660"/>
        <v>6.1349338800000002</v>
      </c>
      <c r="AF2501" s="9">
        <f t="shared" si="5661"/>
        <v>5.4532745600000005</v>
      </c>
      <c r="AG2501" s="9">
        <f t="shared" si="5662"/>
        <v>4.7716152400000009</v>
      </c>
      <c r="AH2501" s="9">
        <f t="shared" si="5663"/>
        <v>4.0899559200000004</v>
      </c>
      <c r="AI2501" s="9">
        <f t="shared" si="5657"/>
        <v>3.4082966000000003</v>
      </c>
      <c r="AJ2501" s="9">
        <f t="shared" si="5657"/>
        <v>2.7266372800000003</v>
      </c>
      <c r="AK2501" s="9">
        <f t="shared" si="5657"/>
        <v>2.0449779600000002</v>
      </c>
      <c r="AL2501" s="9">
        <f t="shared" si="5657"/>
        <v>1.3633186400000001</v>
      </c>
      <c r="AM2501" s="9">
        <f t="shared" si="5657"/>
        <v>0.68165932000000007</v>
      </c>
    </row>
    <row r="2502" spans="1:39" outlineLevel="2">
      <c r="A2502" s="11">
        <f>ROW()</f>
        <v>2502</v>
      </c>
      <c r="C2502" s="6" t="s">
        <v>511</v>
      </c>
      <c r="D2502" s="39"/>
      <c r="E2502" s="39"/>
      <c r="F2502" s="39"/>
      <c r="G2502" s="39"/>
      <c r="H2502" s="39"/>
      <c r="I2502" s="39"/>
      <c r="J2502" s="39"/>
      <c r="K2502" s="39"/>
      <c r="L2502" s="39"/>
      <c r="M2502" s="39"/>
      <c r="N2502" s="39"/>
      <c r="O2502" s="39"/>
      <c r="P2502" s="39"/>
      <c r="Q2502" s="39"/>
      <c r="R2502" s="39"/>
      <c r="S2502" s="39"/>
      <c r="T2502" s="39"/>
      <c r="U2502" s="39"/>
      <c r="V2502" s="39"/>
      <c r="W2502" s="39"/>
      <c r="X2502" s="39"/>
      <c r="Y2502" s="39"/>
      <c r="Z2502" s="39"/>
      <c r="AA2502" s="39"/>
      <c r="AB2502" s="39"/>
      <c r="AC2502" s="9">
        <f t="shared" ref="AC2502" si="5664">AB2577</f>
        <v>0</v>
      </c>
      <c r="AD2502" s="9">
        <f t="shared" ref="AD2502" si="5665">AC2577</f>
        <v>0</v>
      </c>
      <c r="AE2502" s="9">
        <f t="shared" ref="AE2502" si="5666">AD2577</f>
        <v>0</v>
      </c>
      <c r="AF2502" s="9">
        <f t="shared" ref="AF2502" si="5667">AE2577</f>
        <v>0</v>
      </c>
      <c r="AG2502" s="9">
        <f t="shared" ref="AG2502" si="5668">AF2577</f>
        <v>0</v>
      </c>
      <c r="AH2502" s="9">
        <f t="shared" ref="AH2502" si="5669">AG2577</f>
        <v>0</v>
      </c>
      <c r="AI2502" s="9">
        <f t="shared" si="5657"/>
        <v>0</v>
      </c>
      <c r="AJ2502" s="9">
        <f t="shared" si="5657"/>
        <v>0</v>
      </c>
      <c r="AK2502" s="9">
        <f t="shared" si="5657"/>
        <v>0</v>
      </c>
      <c r="AL2502" s="9">
        <f t="shared" si="5657"/>
        <v>0</v>
      </c>
      <c r="AM2502" s="9">
        <f t="shared" si="5657"/>
        <v>0</v>
      </c>
    </row>
    <row r="2503" spans="1:39" outlineLevel="2">
      <c r="A2503" s="11">
        <f>ROW()</f>
        <v>2503</v>
      </c>
      <c r="C2503" s="6" t="s">
        <v>655</v>
      </c>
      <c r="D2503" s="39"/>
      <c r="E2503" s="39"/>
      <c r="F2503" s="39"/>
      <c r="G2503" s="39"/>
      <c r="H2503" s="39"/>
      <c r="I2503" s="39"/>
      <c r="J2503" s="39"/>
      <c r="K2503" s="39"/>
      <c r="L2503" s="39"/>
      <c r="M2503" s="39"/>
      <c r="N2503" s="39"/>
      <c r="O2503" s="39"/>
      <c r="P2503" s="39"/>
      <c r="Q2503" s="39"/>
      <c r="R2503" s="39"/>
      <c r="S2503" s="39"/>
      <c r="T2503" s="39"/>
      <c r="U2503" s="39"/>
      <c r="V2503" s="39"/>
      <c r="W2503" s="39"/>
      <c r="X2503" s="39"/>
      <c r="Y2503" s="39"/>
      <c r="Z2503" s="39"/>
      <c r="AA2503" s="39"/>
      <c r="AB2503" s="39"/>
      <c r="AC2503" s="9">
        <f t="shared" ref="AC2503" si="5670">AB2578</f>
        <v>0</v>
      </c>
      <c r="AD2503" s="9">
        <f t="shared" ref="AD2503" si="5671">AC2578</f>
        <v>0</v>
      </c>
      <c r="AE2503" s="9">
        <f t="shared" ref="AE2503" si="5672">AD2578</f>
        <v>0</v>
      </c>
      <c r="AF2503" s="9">
        <f t="shared" ref="AF2503" si="5673">AE2578</f>
        <v>0</v>
      </c>
      <c r="AG2503" s="9">
        <f t="shared" ref="AG2503" si="5674">AF2578</f>
        <v>0</v>
      </c>
      <c r="AH2503" s="9">
        <f t="shared" ref="AH2503" si="5675">AG2578</f>
        <v>0</v>
      </c>
      <c r="AI2503" s="9">
        <f t="shared" si="5657"/>
        <v>0</v>
      </c>
      <c r="AJ2503" s="9">
        <f t="shared" si="5657"/>
        <v>0</v>
      </c>
      <c r="AK2503" s="9">
        <f t="shared" si="5657"/>
        <v>0</v>
      </c>
      <c r="AL2503" s="9">
        <f t="shared" si="5657"/>
        <v>0</v>
      </c>
      <c r="AM2503" s="9">
        <f t="shared" si="5657"/>
        <v>0</v>
      </c>
    </row>
    <row r="2504" spans="1:39" outlineLevel="2">
      <c r="A2504" s="11">
        <f>ROW()</f>
        <v>2504</v>
      </c>
      <c r="C2504" s="6" t="s">
        <v>656</v>
      </c>
      <c r="D2504" s="39"/>
      <c r="E2504" s="39"/>
      <c r="F2504" s="39"/>
      <c r="G2504" s="39"/>
      <c r="H2504" s="39"/>
      <c r="I2504" s="39"/>
      <c r="J2504" s="39"/>
      <c r="K2504" s="39"/>
      <c r="L2504" s="39"/>
      <c r="M2504" s="39"/>
      <c r="N2504" s="39"/>
      <c r="O2504" s="39"/>
      <c r="P2504" s="39"/>
      <c r="Q2504" s="39"/>
      <c r="R2504" s="39"/>
      <c r="S2504" s="39"/>
      <c r="T2504" s="39"/>
      <c r="U2504" s="39"/>
      <c r="V2504" s="39"/>
      <c r="W2504" s="39"/>
      <c r="X2504" s="39"/>
      <c r="Y2504" s="39"/>
      <c r="Z2504" s="39"/>
      <c r="AA2504" s="39"/>
      <c r="AB2504" s="3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</row>
    <row r="2505" spans="1:39" outlineLevel="2">
      <c r="A2505" s="11">
        <f>ROW()</f>
        <v>2505</v>
      </c>
      <c r="C2505" s="6" t="s">
        <v>667</v>
      </c>
      <c r="D2505" s="39"/>
      <c r="E2505" s="39"/>
      <c r="F2505" s="39"/>
      <c r="G2505" s="39"/>
      <c r="H2505" s="39"/>
      <c r="I2505" s="39"/>
      <c r="J2505" s="39"/>
      <c r="K2505" s="39"/>
      <c r="L2505" s="39"/>
      <c r="M2505" s="39"/>
      <c r="N2505" s="39"/>
      <c r="O2505" s="39"/>
      <c r="P2505" s="39"/>
      <c r="Q2505" s="39"/>
      <c r="R2505" s="39"/>
      <c r="S2505" s="39"/>
      <c r="T2505" s="39"/>
      <c r="U2505" s="39"/>
      <c r="V2505" s="39"/>
      <c r="W2505" s="39"/>
      <c r="X2505" s="39"/>
      <c r="Y2505" s="39"/>
      <c r="Z2505" s="39"/>
      <c r="AA2505" s="39"/>
      <c r="AB2505" s="3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</row>
    <row r="2506" spans="1:39" outlineLevel="2">
      <c r="A2506" s="11">
        <f>ROW()</f>
        <v>2506</v>
      </c>
      <c r="C2506" s="6" t="s">
        <v>212</v>
      </c>
      <c r="D2506" s="39"/>
      <c r="E2506" s="39"/>
      <c r="F2506" s="39"/>
      <c r="G2506" s="39"/>
      <c r="H2506" s="39"/>
      <c r="I2506" s="39"/>
      <c r="J2506" s="39"/>
      <c r="K2506" s="39"/>
      <c r="L2506" s="39"/>
      <c r="M2506" s="39"/>
      <c r="N2506" s="39"/>
      <c r="O2506" s="39"/>
      <c r="P2506" s="39"/>
      <c r="Q2506" s="39"/>
      <c r="R2506" s="39"/>
      <c r="S2506" s="39"/>
      <c r="T2506" s="39"/>
      <c r="U2506" s="39"/>
      <c r="V2506" s="39"/>
      <c r="W2506" s="39"/>
      <c r="X2506" s="39"/>
      <c r="Y2506" s="39"/>
      <c r="Z2506" s="39"/>
      <c r="AA2506" s="39"/>
      <c r="AB2506" s="39"/>
      <c r="AC2506" s="9">
        <f t="shared" ref="AC2506" si="5676">AB2581</f>
        <v>0</v>
      </c>
      <c r="AD2506" s="9">
        <f t="shared" ref="AC2506:AD2507" si="5677">AC2581</f>
        <v>0</v>
      </c>
      <c r="AE2506" s="9">
        <f t="shared" ref="AE2506:AE2507" si="5678">AD2581</f>
        <v>0</v>
      </c>
      <c r="AF2506" s="9">
        <f t="shared" ref="AF2506:AF2507" si="5679">AE2581</f>
        <v>0</v>
      </c>
      <c r="AG2506" s="9">
        <f t="shared" ref="AG2506:AG2507" si="5680">AF2581</f>
        <v>0</v>
      </c>
      <c r="AH2506" s="9">
        <f t="shared" ref="AH2506:AH2507" si="5681">AG2581</f>
        <v>0</v>
      </c>
      <c r="AI2506" s="9">
        <f t="shared" ref="AI2506:AI2507" si="5682">AH2581</f>
        <v>0</v>
      </c>
      <c r="AJ2506" s="9">
        <f t="shared" ref="AJ2506:AJ2507" si="5683">AI2581</f>
        <v>0</v>
      </c>
      <c r="AK2506" s="9">
        <f t="shared" ref="AK2506:AK2507" si="5684">AJ2581</f>
        <v>0</v>
      </c>
      <c r="AL2506" s="9">
        <f t="shared" ref="AL2506:AL2507" si="5685">AK2581</f>
        <v>0</v>
      </c>
      <c r="AM2506" s="9">
        <f t="shared" ref="AM2506:AM2507" si="5686">AL2581</f>
        <v>0</v>
      </c>
    </row>
    <row r="2507" spans="1:39" outlineLevel="2">
      <c r="A2507" s="11">
        <f>ROW()</f>
        <v>2507</v>
      </c>
      <c r="C2507" s="30" t="s">
        <v>362</v>
      </c>
      <c r="D2507" s="90"/>
      <c r="E2507" s="90"/>
      <c r="F2507" s="90"/>
      <c r="G2507" s="90"/>
      <c r="H2507" s="90"/>
      <c r="I2507" s="90"/>
      <c r="J2507" s="90"/>
      <c r="K2507" s="90"/>
      <c r="L2507" s="90"/>
      <c r="M2507" s="90"/>
      <c r="N2507" s="90"/>
      <c r="O2507" s="90"/>
      <c r="P2507" s="90"/>
      <c r="Q2507" s="90"/>
      <c r="R2507" s="90"/>
      <c r="S2507" s="90"/>
      <c r="T2507" s="90"/>
      <c r="U2507" s="90"/>
      <c r="V2507" s="90"/>
      <c r="W2507" s="90"/>
      <c r="X2507" s="90"/>
      <c r="Y2507" s="90"/>
      <c r="Z2507" s="90"/>
      <c r="AA2507" s="90"/>
      <c r="AB2507" s="90"/>
      <c r="AC2507" s="15">
        <f t="shared" si="5677"/>
        <v>0</v>
      </c>
      <c r="AD2507" s="15">
        <f t="shared" si="5677"/>
        <v>0</v>
      </c>
      <c r="AE2507" s="15">
        <f t="shared" si="5678"/>
        <v>0</v>
      </c>
      <c r="AF2507" s="15">
        <f t="shared" si="5679"/>
        <v>0</v>
      </c>
      <c r="AG2507" s="15">
        <f t="shared" si="5680"/>
        <v>0</v>
      </c>
      <c r="AH2507" s="15">
        <f t="shared" si="5681"/>
        <v>0</v>
      </c>
      <c r="AI2507" s="15">
        <f t="shared" si="5682"/>
        <v>0</v>
      </c>
      <c r="AJ2507" s="15">
        <f t="shared" si="5683"/>
        <v>0</v>
      </c>
      <c r="AK2507" s="15">
        <f t="shared" si="5684"/>
        <v>0</v>
      </c>
      <c r="AL2507" s="15">
        <f t="shared" si="5685"/>
        <v>0</v>
      </c>
      <c r="AM2507" s="15">
        <f t="shared" si="5686"/>
        <v>0</v>
      </c>
    </row>
    <row r="2508" spans="1:39" outlineLevel="2">
      <c r="A2508" s="11">
        <f>ROW()</f>
        <v>2508</v>
      </c>
      <c r="C2508" s="6" t="s">
        <v>1</v>
      </c>
      <c r="D2508" s="39"/>
      <c r="E2508" s="39"/>
      <c r="F2508" s="39"/>
      <c r="G2508" s="39"/>
      <c r="H2508" s="39"/>
      <c r="I2508" s="39"/>
      <c r="J2508" s="39"/>
      <c r="K2508" s="39"/>
      <c r="L2508" s="39"/>
      <c r="M2508" s="39"/>
      <c r="N2508" s="39"/>
      <c r="O2508" s="39"/>
      <c r="P2508" s="39"/>
      <c r="Q2508" s="39"/>
      <c r="R2508" s="39"/>
      <c r="S2508" s="39"/>
      <c r="T2508" s="39"/>
      <c r="U2508" s="39"/>
      <c r="V2508" s="39"/>
      <c r="W2508" s="39"/>
      <c r="X2508" s="39"/>
      <c r="Y2508" s="39"/>
      <c r="Z2508" s="39"/>
      <c r="AA2508" s="39"/>
      <c r="AB2508" s="39"/>
      <c r="AC2508" s="9">
        <f t="shared" ref="AC2508" si="5687">SUM(AC2495:AC2507)</f>
        <v>0</v>
      </c>
      <c r="AD2508" s="9">
        <f t="shared" ref="AD2508:AH2508" si="5688">SUM(AD2495:AD2507)</f>
        <v>29.514560290000002</v>
      </c>
      <c r="AE2508" s="9">
        <f t="shared" si="5688"/>
        <v>26.835852419333335</v>
      </c>
      <c r="AF2508" s="9">
        <f t="shared" si="5688"/>
        <v>24.157144548666672</v>
      </c>
      <c r="AG2508" s="9">
        <f t="shared" si="5688"/>
        <v>21.478436678000001</v>
      </c>
      <c r="AH2508" s="9">
        <f t="shared" si="5688"/>
        <v>18.799728807333334</v>
      </c>
      <c r="AI2508" s="9">
        <f t="shared" ref="AI2508:AM2508" si="5689">SUM(AI2495:AI2507)</f>
        <v>16.121020936666667</v>
      </c>
      <c r="AJ2508" s="9">
        <f t="shared" si="5689"/>
        <v>14.322372456</v>
      </c>
      <c r="AK2508" s="9">
        <f t="shared" si="5689"/>
        <v>12.523723975333334</v>
      </c>
      <c r="AL2508" s="9">
        <f t="shared" si="5689"/>
        <v>10.725075494666669</v>
      </c>
      <c r="AM2508" s="9">
        <f t="shared" si="5689"/>
        <v>8.9264270139999997</v>
      </c>
    </row>
    <row r="2509" spans="1:39" outlineLevel="2">
      <c r="A2509" s="11">
        <f>ROW()</f>
        <v>2509</v>
      </c>
      <c r="B2509" s="343" t="s">
        <v>31</v>
      </c>
      <c r="D2509" s="39"/>
      <c r="E2509" s="39"/>
      <c r="F2509" s="39"/>
      <c r="G2509" s="39"/>
      <c r="H2509" s="39"/>
      <c r="I2509" s="39"/>
      <c r="J2509" s="39"/>
      <c r="K2509" s="39"/>
      <c r="L2509" s="39"/>
      <c r="M2509" s="39"/>
      <c r="N2509" s="39"/>
      <c r="O2509" s="39"/>
      <c r="P2509" s="39"/>
      <c r="Q2509" s="39"/>
      <c r="R2509" s="39"/>
      <c r="S2509" s="39"/>
      <c r="T2509" s="39"/>
      <c r="U2509" s="39"/>
      <c r="V2509" s="39"/>
      <c r="W2509" s="39"/>
      <c r="X2509" s="39"/>
      <c r="Y2509" s="39"/>
      <c r="Z2509" s="39"/>
      <c r="AA2509" s="39"/>
      <c r="AB2509" s="39"/>
      <c r="AC2509" s="39"/>
      <c r="AD2509" s="39"/>
      <c r="AE2509" s="39"/>
      <c r="AF2509" s="39"/>
      <c r="AG2509" s="39"/>
      <c r="AH2509" s="39"/>
      <c r="AI2509" s="39"/>
      <c r="AJ2509" s="39"/>
      <c r="AK2509" s="39"/>
      <c r="AL2509" s="39"/>
      <c r="AM2509" s="39"/>
    </row>
    <row r="2510" spans="1:39" outlineLevel="2">
      <c r="A2510" s="11">
        <f>ROW()</f>
        <v>2510</v>
      </c>
      <c r="C2510" s="6" t="s">
        <v>2</v>
      </c>
      <c r="D2510" s="39"/>
      <c r="E2510" s="39"/>
      <c r="F2510" s="39"/>
      <c r="G2510" s="39"/>
      <c r="H2510" s="39"/>
      <c r="I2510" s="39"/>
      <c r="J2510" s="39"/>
      <c r="K2510" s="39"/>
      <c r="L2510" s="39"/>
      <c r="M2510" s="39"/>
      <c r="N2510" s="39"/>
      <c r="O2510" s="39"/>
      <c r="P2510" s="39"/>
      <c r="Q2510" s="39"/>
      <c r="R2510" s="39"/>
      <c r="S2510" s="39"/>
      <c r="T2510" s="39"/>
      <c r="U2510" s="39"/>
      <c r="V2510" s="39"/>
      <c r="W2510" s="39"/>
      <c r="X2510" s="39"/>
      <c r="Y2510" s="39"/>
      <c r="Z2510" s="39"/>
      <c r="AA2510" s="39"/>
      <c r="AB2510" s="39"/>
      <c r="AC2510" s="9">
        <f>AC$262</f>
        <v>8.7959769999999993E-2</v>
      </c>
      <c r="AD2510" s="39"/>
      <c r="AE2510" s="39"/>
      <c r="AF2510" s="39"/>
      <c r="AG2510" s="162"/>
      <c r="AH2510" s="162"/>
      <c r="AI2510" s="162"/>
      <c r="AJ2510" s="162"/>
      <c r="AK2510" s="162"/>
      <c r="AL2510" s="162"/>
      <c r="AM2510" s="162"/>
    </row>
    <row r="2511" spans="1:39" outlineLevel="2">
      <c r="A2511" s="11">
        <f>ROW()</f>
        <v>2511</v>
      </c>
      <c r="C2511" s="6" t="s">
        <v>3</v>
      </c>
      <c r="D2511" s="39"/>
      <c r="E2511" s="39"/>
      <c r="F2511" s="39"/>
      <c r="G2511" s="39"/>
      <c r="H2511" s="39"/>
      <c r="I2511" s="39"/>
      <c r="J2511" s="39"/>
      <c r="K2511" s="39"/>
      <c r="L2511" s="39"/>
      <c r="M2511" s="39"/>
      <c r="N2511" s="39"/>
      <c r="O2511" s="39"/>
      <c r="P2511" s="39"/>
      <c r="Q2511" s="39"/>
      <c r="R2511" s="39"/>
      <c r="S2511" s="39"/>
      <c r="T2511" s="39"/>
      <c r="U2511" s="39"/>
      <c r="V2511" s="39"/>
      <c r="W2511" s="39"/>
      <c r="X2511" s="39"/>
      <c r="Y2511" s="39"/>
      <c r="Z2511" s="39"/>
      <c r="AA2511" s="39"/>
      <c r="AB2511" s="39"/>
      <c r="AC2511" s="9">
        <f>AC$263</f>
        <v>2.0724719599999997</v>
      </c>
      <c r="AD2511" s="39"/>
      <c r="AE2511" s="39"/>
      <c r="AF2511" s="39"/>
      <c r="AG2511" s="162"/>
      <c r="AH2511" s="162"/>
      <c r="AI2511" s="162"/>
      <c r="AJ2511" s="162"/>
      <c r="AK2511" s="162"/>
      <c r="AL2511" s="162"/>
      <c r="AM2511" s="162"/>
    </row>
    <row r="2512" spans="1:39" outlineLevel="2">
      <c r="A2512" s="11">
        <f>ROW()</f>
        <v>2512</v>
      </c>
      <c r="C2512" s="6" t="s">
        <v>4</v>
      </c>
      <c r="D2512" s="39"/>
      <c r="E2512" s="39"/>
      <c r="F2512" s="39"/>
      <c r="G2512" s="39"/>
      <c r="H2512" s="39"/>
      <c r="I2512" s="39"/>
      <c r="J2512" s="39"/>
      <c r="K2512" s="39"/>
      <c r="L2512" s="39"/>
      <c r="M2512" s="39"/>
      <c r="N2512" s="39"/>
      <c r="O2512" s="39"/>
      <c r="P2512" s="39"/>
      <c r="Q2512" s="39"/>
      <c r="R2512" s="39"/>
      <c r="S2512" s="39"/>
      <c r="T2512" s="39"/>
      <c r="U2512" s="39"/>
      <c r="V2512" s="39"/>
      <c r="W2512" s="39"/>
      <c r="X2512" s="39"/>
      <c r="Y2512" s="39"/>
      <c r="Z2512" s="39"/>
      <c r="AA2512" s="39"/>
      <c r="AB2512" s="39"/>
      <c r="AC2512" s="9">
        <f>AC$264</f>
        <v>8.2567093700000012</v>
      </c>
      <c r="AD2512" s="39"/>
      <c r="AE2512" s="39"/>
      <c r="AF2512" s="39"/>
      <c r="AG2512" s="162"/>
      <c r="AH2512" s="162"/>
      <c r="AI2512" s="162"/>
      <c r="AJ2512" s="162"/>
      <c r="AK2512" s="162"/>
      <c r="AL2512" s="162"/>
      <c r="AM2512" s="162"/>
    </row>
    <row r="2513" spans="1:39" outlineLevel="2">
      <c r="A2513" s="11">
        <f>ROW()</f>
        <v>2513</v>
      </c>
      <c r="C2513" s="6" t="s">
        <v>5</v>
      </c>
      <c r="D2513" s="39"/>
      <c r="E2513" s="39"/>
      <c r="F2513" s="39"/>
      <c r="G2513" s="39"/>
      <c r="H2513" s="39"/>
      <c r="I2513" s="39"/>
      <c r="J2513" s="39"/>
      <c r="K2513" s="39"/>
      <c r="L2513" s="39"/>
      <c r="M2513" s="39"/>
      <c r="N2513" s="39"/>
      <c r="O2513" s="39"/>
      <c r="P2513" s="39"/>
      <c r="Q2513" s="39"/>
      <c r="R2513" s="39"/>
      <c r="S2513" s="39"/>
      <c r="T2513" s="39"/>
      <c r="U2513" s="39"/>
      <c r="V2513" s="39"/>
      <c r="W2513" s="39"/>
      <c r="X2513" s="39"/>
      <c r="Y2513" s="39"/>
      <c r="Z2513" s="39"/>
      <c r="AA2513" s="39"/>
      <c r="AB2513" s="39"/>
      <c r="AC2513" s="9">
        <f>AC$265</f>
        <v>4.0108991900000026</v>
      </c>
      <c r="AD2513" s="39"/>
      <c r="AE2513" s="39"/>
      <c r="AF2513" s="39"/>
      <c r="AG2513" s="162"/>
      <c r="AH2513" s="162"/>
      <c r="AI2513" s="162"/>
      <c r="AJ2513" s="162"/>
      <c r="AK2513" s="162"/>
      <c r="AL2513" s="162"/>
      <c r="AM2513" s="162"/>
    </row>
    <row r="2514" spans="1:39" outlineLevel="2">
      <c r="A2514" s="11">
        <f>ROW()</f>
        <v>2514</v>
      </c>
      <c r="C2514" s="6" t="s">
        <v>473</v>
      </c>
      <c r="D2514" s="39"/>
      <c r="E2514" s="39"/>
      <c r="F2514" s="39"/>
      <c r="G2514" s="39"/>
      <c r="H2514" s="39"/>
      <c r="I2514" s="39"/>
      <c r="J2514" s="39"/>
      <c r="K2514" s="39"/>
      <c r="L2514" s="39"/>
      <c r="M2514" s="39"/>
      <c r="N2514" s="39"/>
      <c r="O2514" s="39"/>
      <c r="P2514" s="39"/>
      <c r="Q2514" s="39"/>
      <c r="R2514" s="39"/>
      <c r="S2514" s="39"/>
      <c r="T2514" s="39"/>
      <c r="U2514" s="39"/>
      <c r="V2514" s="39"/>
      <c r="W2514" s="39"/>
      <c r="X2514" s="39"/>
      <c r="Y2514" s="39"/>
      <c r="Z2514" s="39"/>
      <c r="AA2514" s="39"/>
      <c r="AB2514" s="39"/>
      <c r="AC2514" s="9">
        <f>AC$266</f>
        <v>4.4002969500000004</v>
      </c>
      <c r="AD2514" s="39"/>
      <c r="AE2514" s="39"/>
      <c r="AF2514" s="39"/>
      <c r="AG2514" s="162"/>
      <c r="AH2514" s="162"/>
      <c r="AI2514" s="162"/>
      <c r="AJ2514" s="162"/>
      <c r="AK2514" s="162"/>
      <c r="AL2514" s="162"/>
      <c r="AM2514" s="162"/>
    </row>
    <row r="2515" spans="1:39" outlineLevel="2">
      <c r="A2515" s="11">
        <f>ROW()</f>
        <v>2515</v>
      </c>
      <c r="C2515" s="6" t="s">
        <v>474</v>
      </c>
      <c r="D2515" s="39"/>
      <c r="E2515" s="39"/>
      <c r="F2515" s="39"/>
      <c r="G2515" s="39"/>
      <c r="H2515" s="39"/>
      <c r="I2515" s="39"/>
      <c r="J2515" s="39"/>
      <c r="K2515" s="39"/>
      <c r="L2515" s="39"/>
      <c r="M2515" s="39"/>
      <c r="N2515" s="39"/>
      <c r="O2515" s="39"/>
      <c r="P2515" s="39"/>
      <c r="Q2515" s="39"/>
      <c r="R2515" s="39"/>
      <c r="S2515" s="39"/>
      <c r="T2515" s="39"/>
      <c r="U2515" s="39"/>
      <c r="V2515" s="39"/>
      <c r="W2515" s="39"/>
      <c r="X2515" s="39"/>
      <c r="Y2515" s="39"/>
      <c r="Z2515" s="39"/>
      <c r="AA2515" s="39"/>
      <c r="AB2515" s="39"/>
      <c r="AC2515" s="9">
        <f>AC$267</f>
        <v>3.8696298499999995</v>
      </c>
      <c r="AD2515" s="39"/>
      <c r="AE2515" s="39"/>
      <c r="AF2515" s="39"/>
      <c r="AG2515" s="162"/>
      <c r="AH2515" s="162"/>
      <c r="AI2515" s="162"/>
      <c r="AJ2515" s="162"/>
      <c r="AK2515" s="162"/>
      <c r="AL2515" s="162"/>
      <c r="AM2515" s="162"/>
    </row>
    <row r="2516" spans="1:39" outlineLevel="2">
      <c r="A2516" s="11">
        <f>ROW()</f>
        <v>2516</v>
      </c>
      <c r="C2516" s="6" t="s">
        <v>477</v>
      </c>
      <c r="D2516" s="39"/>
      <c r="E2516" s="39"/>
      <c r="F2516" s="39"/>
      <c r="G2516" s="39"/>
      <c r="H2516" s="39"/>
      <c r="I2516" s="39"/>
      <c r="J2516" s="39"/>
      <c r="K2516" s="39"/>
      <c r="L2516" s="39"/>
      <c r="M2516" s="39"/>
      <c r="N2516" s="39"/>
      <c r="O2516" s="39"/>
      <c r="P2516" s="39"/>
      <c r="Q2516" s="39"/>
      <c r="R2516" s="39"/>
      <c r="S2516" s="39"/>
      <c r="T2516" s="39"/>
      <c r="U2516" s="39"/>
      <c r="V2516" s="39"/>
      <c r="W2516" s="39"/>
      <c r="X2516" s="39"/>
      <c r="Y2516" s="39"/>
      <c r="Z2516" s="39"/>
      <c r="AA2516" s="39"/>
      <c r="AB2516" s="39"/>
      <c r="AC2516" s="9">
        <f>AC$268</f>
        <v>6.8165931999999998</v>
      </c>
      <c r="AD2516" s="39"/>
      <c r="AE2516" s="39"/>
      <c r="AF2516" s="39"/>
      <c r="AG2516" s="162"/>
      <c r="AH2516" s="162"/>
      <c r="AI2516" s="162"/>
      <c r="AJ2516" s="162"/>
      <c r="AK2516" s="162"/>
      <c r="AL2516" s="162"/>
      <c r="AM2516" s="162"/>
    </row>
    <row r="2517" spans="1:39" outlineLevel="2">
      <c r="A2517" s="11">
        <f>ROW()</f>
        <v>2517</v>
      </c>
      <c r="C2517" s="6" t="s">
        <v>511</v>
      </c>
      <c r="D2517" s="39"/>
      <c r="E2517" s="39"/>
      <c r="F2517" s="39"/>
      <c r="G2517" s="39"/>
      <c r="H2517" s="39"/>
      <c r="I2517" s="39"/>
      <c r="J2517" s="39"/>
      <c r="K2517" s="39"/>
      <c r="L2517" s="39"/>
      <c r="M2517" s="39"/>
      <c r="N2517" s="39"/>
      <c r="O2517" s="39"/>
      <c r="P2517" s="39"/>
      <c r="Q2517" s="39"/>
      <c r="R2517" s="39"/>
      <c r="S2517" s="39"/>
      <c r="T2517" s="39"/>
      <c r="U2517" s="39"/>
      <c r="V2517" s="39"/>
      <c r="W2517" s="39"/>
      <c r="X2517" s="39"/>
      <c r="Y2517" s="39"/>
      <c r="Z2517" s="39"/>
      <c r="AA2517" s="39"/>
      <c r="AB2517" s="39"/>
      <c r="AC2517" s="9">
        <f>AC$269</f>
        <v>0</v>
      </c>
      <c r="AD2517" s="39"/>
      <c r="AE2517" s="39"/>
      <c r="AF2517" s="39"/>
      <c r="AG2517" s="162"/>
      <c r="AH2517" s="162"/>
      <c r="AI2517" s="162"/>
      <c r="AJ2517" s="162"/>
      <c r="AK2517" s="162"/>
      <c r="AL2517" s="162"/>
      <c r="AM2517" s="162"/>
    </row>
    <row r="2518" spans="1:39" outlineLevel="2">
      <c r="A2518" s="11">
        <f>ROW()</f>
        <v>2518</v>
      </c>
      <c r="C2518" s="6" t="s">
        <v>655</v>
      </c>
      <c r="D2518" s="39"/>
      <c r="E2518" s="39"/>
      <c r="F2518" s="39"/>
      <c r="G2518" s="39"/>
      <c r="H2518" s="39"/>
      <c r="I2518" s="39"/>
      <c r="J2518" s="39"/>
      <c r="K2518" s="39"/>
      <c r="L2518" s="39"/>
      <c r="M2518" s="39"/>
      <c r="N2518" s="39"/>
      <c r="O2518" s="39"/>
      <c r="P2518" s="39"/>
      <c r="Q2518" s="39"/>
      <c r="R2518" s="39"/>
      <c r="S2518" s="39"/>
      <c r="T2518" s="39"/>
      <c r="U2518" s="39"/>
      <c r="V2518" s="39"/>
      <c r="W2518" s="39"/>
      <c r="X2518" s="39"/>
      <c r="Y2518" s="39"/>
      <c r="Z2518" s="39"/>
      <c r="AA2518" s="39"/>
      <c r="AB2518" s="39"/>
      <c r="AC2518" s="9">
        <f>AC$270</f>
        <v>0</v>
      </c>
      <c r="AD2518" s="39"/>
      <c r="AE2518" s="39"/>
      <c r="AF2518" s="39"/>
      <c r="AG2518" s="162"/>
      <c r="AH2518" s="162"/>
      <c r="AI2518" s="162"/>
      <c r="AJ2518" s="162"/>
      <c r="AK2518" s="162"/>
      <c r="AL2518" s="162"/>
      <c r="AM2518" s="162"/>
    </row>
    <row r="2519" spans="1:39" outlineLevel="2">
      <c r="A2519" s="11">
        <f>ROW()</f>
        <v>2519</v>
      </c>
      <c r="C2519" s="6" t="s">
        <v>656</v>
      </c>
      <c r="D2519" s="39"/>
      <c r="E2519" s="39"/>
      <c r="F2519" s="39"/>
      <c r="G2519" s="39"/>
      <c r="H2519" s="39"/>
      <c r="I2519" s="39"/>
      <c r="J2519" s="39"/>
      <c r="K2519" s="39"/>
      <c r="L2519" s="39"/>
      <c r="M2519" s="39"/>
      <c r="N2519" s="39"/>
      <c r="O2519" s="39"/>
      <c r="P2519" s="39"/>
      <c r="Q2519" s="39"/>
      <c r="R2519" s="39"/>
      <c r="S2519" s="39"/>
      <c r="T2519" s="39"/>
      <c r="U2519" s="39"/>
      <c r="V2519" s="39"/>
      <c r="W2519" s="39"/>
      <c r="X2519" s="39"/>
      <c r="Y2519" s="39"/>
      <c r="Z2519" s="39"/>
      <c r="AA2519" s="39"/>
      <c r="AB2519" s="39"/>
      <c r="AC2519" s="9"/>
      <c r="AD2519" s="39"/>
      <c r="AE2519" s="39"/>
      <c r="AF2519" s="39"/>
      <c r="AG2519" s="162"/>
      <c r="AH2519" s="162"/>
      <c r="AI2519" s="162"/>
      <c r="AJ2519" s="162"/>
      <c r="AK2519" s="162"/>
      <c r="AL2519" s="162"/>
      <c r="AM2519" s="162"/>
    </row>
    <row r="2520" spans="1:39" outlineLevel="2">
      <c r="A2520" s="11">
        <f>ROW()</f>
        <v>2520</v>
      </c>
      <c r="C2520" s="6" t="s">
        <v>667</v>
      </c>
      <c r="D2520" s="39"/>
      <c r="E2520" s="39"/>
      <c r="F2520" s="39"/>
      <c r="G2520" s="39"/>
      <c r="H2520" s="39"/>
      <c r="I2520" s="39"/>
      <c r="J2520" s="39"/>
      <c r="K2520" s="39"/>
      <c r="L2520" s="39"/>
      <c r="M2520" s="39"/>
      <c r="N2520" s="39"/>
      <c r="O2520" s="39"/>
      <c r="P2520" s="39"/>
      <c r="Q2520" s="39"/>
      <c r="R2520" s="39"/>
      <c r="S2520" s="39"/>
      <c r="T2520" s="39"/>
      <c r="U2520" s="39"/>
      <c r="V2520" s="39"/>
      <c r="W2520" s="39"/>
      <c r="X2520" s="39"/>
      <c r="Y2520" s="39"/>
      <c r="Z2520" s="39"/>
      <c r="AA2520" s="39"/>
      <c r="AB2520" s="39"/>
      <c r="AC2520" s="9"/>
      <c r="AD2520" s="39"/>
      <c r="AE2520" s="39"/>
      <c r="AF2520" s="39"/>
      <c r="AG2520" s="162"/>
      <c r="AH2520" s="162"/>
      <c r="AI2520" s="162"/>
      <c r="AJ2520" s="162"/>
      <c r="AK2520" s="162"/>
      <c r="AL2520" s="162"/>
      <c r="AM2520" s="162"/>
    </row>
    <row r="2521" spans="1:39" outlineLevel="2">
      <c r="A2521" s="11">
        <f>ROW()</f>
        <v>2521</v>
      </c>
      <c r="C2521" s="6" t="s">
        <v>212</v>
      </c>
      <c r="D2521" s="39"/>
      <c r="E2521" s="39"/>
      <c r="F2521" s="39"/>
      <c r="G2521" s="39"/>
      <c r="H2521" s="39"/>
      <c r="I2521" s="39"/>
      <c r="J2521" s="39"/>
      <c r="K2521" s="39"/>
      <c r="L2521" s="39"/>
      <c r="M2521" s="39"/>
      <c r="N2521" s="39"/>
      <c r="O2521" s="39"/>
      <c r="P2521" s="39"/>
      <c r="Q2521" s="39"/>
      <c r="R2521" s="39"/>
      <c r="S2521" s="39"/>
      <c r="T2521" s="39"/>
      <c r="U2521" s="39"/>
      <c r="V2521" s="39"/>
      <c r="W2521" s="39"/>
      <c r="X2521" s="39"/>
      <c r="Y2521" s="39"/>
      <c r="Z2521" s="39"/>
      <c r="AA2521" s="39"/>
      <c r="AB2521" s="39"/>
      <c r="AC2521" s="9">
        <f>AC$273</f>
        <v>0</v>
      </c>
      <c r="AD2521" s="39"/>
      <c r="AE2521" s="39"/>
      <c r="AF2521" s="39"/>
      <c r="AG2521" s="162"/>
      <c r="AH2521" s="162"/>
      <c r="AI2521" s="162"/>
      <c r="AJ2521" s="162"/>
      <c r="AK2521" s="162"/>
      <c r="AL2521" s="162"/>
      <c r="AM2521" s="162"/>
    </row>
    <row r="2522" spans="1:39" outlineLevel="2">
      <c r="A2522" s="11">
        <f>ROW()</f>
        <v>2522</v>
      </c>
      <c r="C2522" s="30" t="s">
        <v>362</v>
      </c>
      <c r="D2522" s="90"/>
      <c r="E2522" s="90"/>
      <c r="F2522" s="90"/>
      <c r="G2522" s="90"/>
      <c r="H2522" s="90"/>
      <c r="I2522" s="90"/>
      <c r="J2522" s="90"/>
      <c r="K2522" s="90"/>
      <c r="L2522" s="90"/>
      <c r="M2522" s="90"/>
      <c r="N2522" s="90"/>
      <c r="O2522" s="90"/>
      <c r="P2522" s="90"/>
      <c r="Q2522" s="90"/>
      <c r="R2522" s="90"/>
      <c r="S2522" s="90"/>
      <c r="T2522" s="90"/>
      <c r="U2522" s="90"/>
      <c r="V2522" s="90"/>
      <c r="W2522" s="90"/>
      <c r="X2522" s="90"/>
      <c r="Y2522" s="90"/>
      <c r="Z2522" s="90"/>
      <c r="AA2522" s="90"/>
      <c r="AB2522" s="90"/>
      <c r="AC2522" s="15">
        <f>AC$274</f>
        <v>0</v>
      </c>
      <c r="AD2522" s="90"/>
      <c r="AE2522" s="90"/>
      <c r="AF2522" s="90"/>
      <c r="AG2522" s="166"/>
      <c r="AH2522" s="166"/>
      <c r="AI2522" s="166"/>
      <c r="AJ2522" s="166"/>
      <c r="AK2522" s="166"/>
      <c r="AL2522" s="166"/>
      <c r="AM2522" s="166"/>
    </row>
    <row r="2523" spans="1:39" outlineLevel="2">
      <c r="A2523" s="11">
        <f>ROW()</f>
        <v>2523</v>
      </c>
      <c r="C2523" s="6" t="s">
        <v>1</v>
      </c>
      <c r="D2523" s="39"/>
      <c r="E2523" s="39"/>
      <c r="F2523" s="39"/>
      <c r="G2523" s="39"/>
      <c r="H2523" s="39"/>
      <c r="I2523" s="39"/>
      <c r="J2523" s="39"/>
      <c r="K2523" s="39"/>
      <c r="L2523" s="39"/>
      <c r="M2523" s="39"/>
      <c r="N2523" s="39"/>
      <c r="O2523" s="39"/>
      <c r="P2523" s="39"/>
      <c r="Q2523" s="39"/>
      <c r="R2523" s="39"/>
      <c r="S2523" s="39"/>
      <c r="T2523" s="39"/>
      <c r="U2523" s="39"/>
      <c r="V2523" s="39"/>
      <c r="W2523" s="39"/>
      <c r="X2523" s="39"/>
      <c r="Y2523" s="39"/>
      <c r="Z2523" s="39"/>
      <c r="AA2523" s="39"/>
      <c r="AB2523" s="39"/>
      <c r="AC2523" s="9">
        <f t="shared" ref="AC2523" si="5690">SUM(AC2510:AC2522)</f>
        <v>29.514560290000002</v>
      </c>
      <c r="AD2523" s="39"/>
      <c r="AE2523" s="39"/>
      <c r="AF2523" s="39"/>
      <c r="AG2523" s="39"/>
      <c r="AH2523" s="39"/>
      <c r="AI2523" s="39"/>
      <c r="AJ2523" s="39"/>
      <c r="AK2523" s="39"/>
      <c r="AL2523" s="39"/>
      <c r="AM2523" s="39"/>
    </row>
    <row r="2524" spans="1:39" outlineLevel="2">
      <c r="A2524" s="11">
        <f>ROW()</f>
        <v>2524</v>
      </c>
      <c r="B2524" s="343" t="s">
        <v>657</v>
      </c>
      <c r="D2524" s="39"/>
      <c r="E2524" s="39"/>
      <c r="G2524" s="39"/>
      <c r="H2524" s="39"/>
      <c r="I2524" s="39"/>
      <c r="J2524" s="39"/>
      <c r="K2524" s="39"/>
      <c r="L2524" s="39"/>
      <c r="M2524" s="39"/>
      <c r="N2524" s="39"/>
      <c r="O2524" s="39"/>
      <c r="P2524" s="39"/>
      <c r="Q2524" s="39"/>
      <c r="R2524" s="39"/>
      <c r="S2524" s="39"/>
      <c r="T2524" s="39"/>
      <c r="U2524" s="39"/>
      <c r="V2524" s="39"/>
      <c r="W2524" s="39"/>
      <c r="X2524" s="39"/>
      <c r="Y2524" s="39"/>
      <c r="Z2524" s="39"/>
      <c r="AA2524" s="39"/>
      <c r="AB2524" s="39"/>
      <c r="AD2524" s="39"/>
      <c r="AE2524" s="39"/>
      <c r="AF2524" s="39"/>
      <c r="AG2524" s="39"/>
    </row>
    <row r="2525" spans="1:39" outlineLevel="2">
      <c r="A2525" s="11">
        <f>ROW()</f>
        <v>2525</v>
      </c>
      <c r="C2525" s="6" t="s">
        <v>2</v>
      </c>
      <c r="D2525" s="39"/>
      <c r="E2525" s="39"/>
      <c r="F2525" s="31"/>
      <c r="G2525" s="39"/>
      <c r="H2525" s="39"/>
      <c r="I2525" s="39"/>
      <c r="J2525" s="39"/>
      <c r="K2525" s="39"/>
      <c r="L2525" s="39"/>
      <c r="M2525" s="39"/>
      <c r="N2525" s="39"/>
      <c r="O2525" s="39"/>
      <c r="P2525" s="39"/>
      <c r="Q2525" s="39"/>
      <c r="R2525" s="39"/>
      <c r="S2525" s="39"/>
      <c r="T2525" s="39"/>
      <c r="U2525" s="39"/>
      <c r="V2525" s="39"/>
      <c r="W2525" s="39"/>
      <c r="X2525" s="39"/>
      <c r="Y2525" s="39"/>
      <c r="Z2525" s="39"/>
      <c r="AA2525" s="39"/>
      <c r="AB2525" s="39"/>
      <c r="AC2525" s="9"/>
      <c r="AD2525" s="13">
        <f>-Inputs!AD1999</f>
        <v>0</v>
      </c>
      <c r="AE2525" s="13">
        <f>-Inputs!AE1999</f>
        <v>0</v>
      </c>
      <c r="AF2525" s="13">
        <f>-Inputs!AF1999</f>
        <v>0</v>
      </c>
      <c r="AG2525" s="13">
        <f>-Inputs!AG1999</f>
        <v>0</v>
      </c>
      <c r="AH2525" s="13">
        <f>-Inputs!AH1999</f>
        <v>0</v>
      </c>
      <c r="AI2525" s="9"/>
      <c r="AJ2525" s="9"/>
      <c r="AK2525" s="9"/>
      <c r="AL2525" s="9"/>
      <c r="AM2525" s="9"/>
    </row>
    <row r="2526" spans="1:39" outlineLevel="2">
      <c r="A2526" s="11">
        <f>ROW()</f>
        <v>2526</v>
      </c>
      <c r="C2526" s="6" t="s">
        <v>3</v>
      </c>
      <c r="D2526" s="39"/>
      <c r="E2526" s="39"/>
      <c r="F2526" s="31"/>
      <c r="G2526" s="39"/>
      <c r="H2526" s="39"/>
      <c r="I2526" s="39"/>
      <c r="J2526" s="39"/>
      <c r="K2526" s="39"/>
      <c r="L2526" s="39"/>
      <c r="M2526" s="39"/>
      <c r="N2526" s="39"/>
      <c r="O2526" s="39"/>
      <c r="P2526" s="39"/>
      <c r="Q2526" s="39"/>
      <c r="R2526" s="39"/>
      <c r="S2526" s="39"/>
      <c r="T2526" s="39"/>
      <c r="U2526" s="39"/>
      <c r="V2526" s="39"/>
      <c r="W2526" s="39"/>
      <c r="X2526" s="39"/>
      <c r="Y2526" s="39"/>
      <c r="Z2526" s="39"/>
      <c r="AA2526" s="39"/>
      <c r="AB2526" s="39"/>
      <c r="AC2526" s="9"/>
      <c r="AD2526" s="13">
        <f>-Inputs!AD2000</f>
        <v>0</v>
      </c>
      <c r="AE2526" s="13">
        <f>-Inputs!AE2000</f>
        <v>0</v>
      </c>
      <c r="AF2526" s="13">
        <f>-Inputs!AF2000</f>
        <v>0</v>
      </c>
      <c r="AG2526" s="13">
        <f>-Inputs!AG2000</f>
        <v>0</v>
      </c>
      <c r="AH2526" s="13">
        <f>-Inputs!AH2000</f>
        <v>0</v>
      </c>
      <c r="AI2526" s="9"/>
      <c r="AJ2526" s="9"/>
      <c r="AK2526" s="9"/>
      <c r="AL2526" s="9"/>
      <c r="AM2526" s="9"/>
    </row>
    <row r="2527" spans="1:39" outlineLevel="2">
      <c r="A2527" s="11">
        <f>ROW()</f>
        <v>2527</v>
      </c>
      <c r="C2527" s="6" t="s">
        <v>4</v>
      </c>
      <c r="D2527" s="39"/>
      <c r="E2527" s="39"/>
      <c r="F2527" s="31"/>
      <c r="G2527" s="39"/>
      <c r="H2527" s="39"/>
      <c r="I2527" s="39"/>
      <c r="J2527" s="39"/>
      <c r="K2527" s="39"/>
      <c r="L2527" s="39"/>
      <c r="M2527" s="39"/>
      <c r="N2527" s="39"/>
      <c r="O2527" s="39"/>
      <c r="P2527" s="39"/>
      <c r="Q2527" s="39"/>
      <c r="R2527" s="39"/>
      <c r="S2527" s="39"/>
      <c r="T2527" s="39"/>
      <c r="U2527" s="39"/>
      <c r="V2527" s="39"/>
      <c r="W2527" s="39"/>
      <c r="X2527" s="39"/>
      <c r="Y2527" s="39"/>
      <c r="Z2527" s="39"/>
      <c r="AA2527" s="39"/>
      <c r="AB2527" s="39"/>
      <c r="AC2527" s="9"/>
      <c r="AD2527" s="13">
        <f>-Inputs!AD2001</f>
        <v>0</v>
      </c>
      <c r="AE2527" s="13">
        <f>-Inputs!AE2001</f>
        <v>0</v>
      </c>
      <c r="AF2527" s="13">
        <f>-Inputs!AF2001</f>
        <v>0</v>
      </c>
      <c r="AG2527" s="13">
        <f>-Inputs!AG2001</f>
        <v>0</v>
      </c>
      <c r="AH2527" s="13">
        <f>-Inputs!AH2001</f>
        <v>0</v>
      </c>
      <c r="AI2527" s="9"/>
      <c r="AJ2527" s="9"/>
      <c r="AK2527" s="9"/>
      <c r="AL2527" s="9"/>
      <c r="AM2527" s="9"/>
    </row>
    <row r="2528" spans="1:39" outlineLevel="2">
      <c r="A2528" s="11">
        <f>ROW()</f>
        <v>2528</v>
      </c>
      <c r="C2528" s="6" t="s">
        <v>5</v>
      </c>
      <c r="D2528" s="39"/>
      <c r="E2528" s="39"/>
      <c r="F2528" s="31"/>
      <c r="G2528" s="39"/>
      <c r="H2528" s="39"/>
      <c r="I2528" s="39"/>
      <c r="J2528" s="39"/>
      <c r="K2528" s="39"/>
      <c r="L2528" s="39"/>
      <c r="M2528" s="39"/>
      <c r="N2528" s="39"/>
      <c r="O2528" s="39"/>
      <c r="P2528" s="39"/>
      <c r="Q2528" s="39"/>
      <c r="R2528" s="39"/>
      <c r="S2528" s="39"/>
      <c r="T2528" s="39"/>
      <c r="U2528" s="39"/>
      <c r="V2528" s="39"/>
      <c r="W2528" s="39"/>
      <c r="X2528" s="39"/>
      <c r="Y2528" s="39"/>
      <c r="Z2528" s="39"/>
      <c r="AA2528" s="39"/>
      <c r="AB2528" s="39"/>
      <c r="AC2528" s="9"/>
      <c r="AD2528" s="13">
        <f>-Inputs!AD2002</f>
        <v>0</v>
      </c>
      <c r="AE2528" s="13">
        <f>-Inputs!AE2002</f>
        <v>0</v>
      </c>
      <c r="AF2528" s="13">
        <f>-Inputs!AF2002</f>
        <v>0</v>
      </c>
      <c r="AG2528" s="13">
        <f>-Inputs!AG2002</f>
        <v>0</v>
      </c>
      <c r="AH2528" s="13">
        <f>-Inputs!AH2002</f>
        <v>0</v>
      </c>
      <c r="AI2528" s="9"/>
      <c r="AJ2528" s="9"/>
      <c r="AK2528" s="9"/>
      <c r="AL2528" s="9"/>
      <c r="AM2528" s="9"/>
    </row>
    <row r="2529" spans="1:39" outlineLevel="2">
      <c r="A2529" s="11">
        <f>ROW()</f>
        <v>2529</v>
      </c>
      <c r="C2529" s="6" t="s">
        <v>473</v>
      </c>
      <c r="D2529" s="39"/>
      <c r="E2529" s="39"/>
      <c r="F2529" s="31"/>
      <c r="G2529" s="39"/>
      <c r="H2529" s="39"/>
      <c r="I2529" s="39"/>
      <c r="J2529" s="39"/>
      <c r="K2529" s="39"/>
      <c r="L2529" s="39"/>
      <c r="M2529" s="39"/>
      <c r="N2529" s="39"/>
      <c r="O2529" s="39"/>
      <c r="P2529" s="39"/>
      <c r="Q2529" s="39"/>
      <c r="R2529" s="39"/>
      <c r="S2529" s="39"/>
      <c r="T2529" s="39"/>
      <c r="U2529" s="39"/>
      <c r="V2529" s="39"/>
      <c r="W2529" s="39"/>
      <c r="X2529" s="39"/>
      <c r="Y2529" s="39"/>
      <c r="Z2529" s="39"/>
      <c r="AA2529" s="39"/>
      <c r="AB2529" s="39"/>
      <c r="AC2529" s="9"/>
      <c r="AD2529" s="13">
        <f>-Inputs!AD2003</f>
        <v>0</v>
      </c>
      <c r="AE2529" s="13">
        <f>-Inputs!AE2003</f>
        <v>0</v>
      </c>
      <c r="AF2529" s="13">
        <f>-Inputs!AF2003</f>
        <v>0</v>
      </c>
      <c r="AG2529" s="13">
        <f>-Inputs!AG2003</f>
        <v>0</v>
      </c>
      <c r="AH2529" s="13">
        <f>-Inputs!AH2003</f>
        <v>0</v>
      </c>
      <c r="AI2529" s="9"/>
      <c r="AJ2529" s="9"/>
      <c r="AK2529" s="9"/>
      <c r="AL2529" s="9"/>
      <c r="AM2529" s="9"/>
    </row>
    <row r="2530" spans="1:39" outlineLevel="2">
      <c r="A2530" s="11">
        <f>ROW()</f>
        <v>2530</v>
      </c>
      <c r="C2530" s="6" t="s">
        <v>474</v>
      </c>
      <c r="D2530" s="39"/>
      <c r="E2530" s="39"/>
      <c r="F2530" s="31"/>
      <c r="G2530" s="39"/>
      <c r="H2530" s="39"/>
      <c r="I2530" s="39"/>
      <c r="J2530" s="39"/>
      <c r="K2530" s="39"/>
      <c r="L2530" s="39"/>
      <c r="M2530" s="39"/>
      <c r="N2530" s="39"/>
      <c r="O2530" s="39"/>
      <c r="P2530" s="39"/>
      <c r="Q2530" s="39"/>
      <c r="R2530" s="39"/>
      <c r="S2530" s="39"/>
      <c r="T2530" s="39"/>
      <c r="U2530" s="39"/>
      <c r="V2530" s="39"/>
      <c r="W2530" s="39"/>
      <c r="X2530" s="39"/>
      <c r="Y2530" s="39"/>
      <c r="Z2530" s="39"/>
      <c r="AA2530" s="39"/>
      <c r="AB2530" s="39"/>
      <c r="AC2530" s="9"/>
      <c r="AD2530" s="13">
        <f>-Inputs!AD2004</f>
        <v>0</v>
      </c>
      <c r="AE2530" s="13">
        <f>-Inputs!AE2004</f>
        <v>0</v>
      </c>
      <c r="AF2530" s="13">
        <f>-Inputs!AF2004</f>
        <v>0</v>
      </c>
      <c r="AG2530" s="13">
        <f>-Inputs!AG2004</f>
        <v>0</v>
      </c>
      <c r="AH2530" s="13">
        <f>-Inputs!AH2004</f>
        <v>0</v>
      </c>
      <c r="AI2530" s="9"/>
      <c r="AJ2530" s="9"/>
      <c r="AK2530" s="9"/>
      <c r="AL2530" s="9"/>
      <c r="AM2530" s="9"/>
    </row>
    <row r="2531" spans="1:39" outlineLevel="2">
      <c r="A2531" s="11">
        <f>ROW()</f>
        <v>2531</v>
      </c>
      <c r="C2531" s="6" t="s">
        <v>477</v>
      </c>
      <c r="D2531" s="39"/>
      <c r="E2531" s="39"/>
      <c r="F2531" s="31"/>
      <c r="G2531" s="39"/>
      <c r="H2531" s="39"/>
      <c r="I2531" s="39"/>
      <c r="J2531" s="39"/>
      <c r="K2531" s="39"/>
      <c r="L2531" s="39"/>
      <c r="M2531" s="39"/>
      <c r="N2531" s="39"/>
      <c r="O2531" s="39"/>
      <c r="P2531" s="39"/>
      <c r="Q2531" s="39"/>
      <c r="R2531" s="39"/>
      <c r="S2531" s="39"/>
      <c r="T2531" s="39"/>
      <c r="U2531" s="39"/>
      <c r="V2531" s="39"/>
      <c r="W2531" s="39"/>
      <c r="X2531" s="39"/>
      <c r="Y2531" s="39"/>
      <c r="Z2531" s="39"/>
      <c r="AA2531" s="39"/>
      <c r="AB2531" s="39"/>
      <c r="AC2531" s="9"/>
      <c r="AD2531" s="13">
        <f>-Inputs!AD2005</f>
        <v>0</v>
      </c>
      <c r="AE2531" s="13">
        <f>-Inputs!AE2005</f>
        <v>0</v>
      </c>
      <c r="AF2531" s="13">
        <f>-Inputs!AF2005</f>
        <v>0</v>
      </c>
      <c r="AG2531" s="13">
        <f>-Inputs!AG2005</f>
        <v>0</v>
      </c>
      <c r="AH2531" s="13">
        <f>-Inputs!AH2005</f>
        <v>0</v>
      </c>
      <c r="AI2531" s="9"/>
      <c r="AJ2531" s="9"/>
      <c r="AK2531" s="9"/>
      <c r="AL2531" s="9"/>
      <c r="AM2531" s="9"/>
    </row>
    <row r="2532" spans="1:39" outlineLevel="2">
      <c r="A2532" s="11">
        <f>ROW()</f>
        <v>2532</v>
      </c>
      <c r="C2532" s="6" t="s">
        <v>511</v>
      </c>
      <c r="D2532" s="39"/>
      <c r="E2532" s="39"/>
      <c r="F2532" s="31"/>
      <c r="G2532" s="39"/>
      <c r="H2532" s="39"/>
      <c r="I2532" s="39"/>
      <c r="J2532" s="39"/>
      <c r="K2532" s="39"/>
      <c r="L2532" s="39"/>
      <c r="M2532" s="39"/>
      <c r="N2532" s="39"/>
      <c r="O2532" s="39"/>
      <c r="P2532" s="39"/>
      <c r="Q2532" s="39"/>
      <c r="R2532" s="39"/>
      <c r="S2532" s="39"/>
      <c r="T2532" s="39"/>
      <c r="U2532" s="39"/>
      <c r="V2532" s="39"/>
      <c r="W2532" s="39"/>
      <c r="X2532" s="39"/>
      <c r="Y2532" s="39"/>
      <c r="Z2532" s="39"/>
      <c r="AA2532" s="39"/>
      <c r="AB2532" s="39"/>
      <c r="AC2532" s="9"/>
      <c r="AD2532" s="13">
        <f>-Inputs!AD2006</f>
        <v>0</v>
      </c>
      <c r="AE2532" s="13">
        <f>-Inputs!AE2006</f>
        <v>0</v>
      </c>
      <c r="AF2532" s="13">
        <f>-Inputs!AF2006</f>
        <v>0</v>
      </c>
      <c r="AG2532" s="13">
        <f>-Inputs!AG2006</f>
        <v>0</v>
      </c>
      <c r="AH2532" s="13">
        <f>-Inputs!AH2006</f>
        <v>0</v>
      </c>
      <c r="AI2532" s="9"/>
      <c r="AJ2532" s="9"/>
      <c r="AK2532" s="9"/>
      <c r="AL2532" s="9"/>
      <c r="AM2532" s="9"/>
    </row>
    <row r="2533" spans="1:39" outlineLevel="2">
      <c r="A2533" s="11">
        <f>ROW()</f>
        <v>2533</v>
      </c>
      <c r="C2533" s="6" t="s">
        <v>655</v>
      </c>
      <c r="D2533" s="39"/>
      <c r="E2533" s="39"/>
      <c r="F2533" s="31"/>
      <c r="G2533" s="39"/>
      <c r="H2533" s="39"/>
      <c r="I2533" s="39"/>
      <c r="J2533" s="39"/>
      <c r="K2533" s="39"/>
      <c r="L2533" s="39"/>
      <c r="M2533" s="39"/>
      <c r="N2533" s="39"/>
      <c r="O2533" s="39"/>
      <c r="P2533" s="39"/>
      <c r="Q2533" s="39"/>
      <c r="R2533" s="39"/>
      <c r="S2533" s="39"/>
      <c r="T2533" s="39"/>
      <c r="U2533" s="39"/>
      <c r="V2533" s="39"/>
      <c r="W2533" s="39"/>
      <c r="X2533" s="39"/>
      <c r="Y2533" s="39"/>
      <c r="Z2533" s="39"/>
      <c r="AA2533" s="39"/>
      <c r="AB2533" s="39"/>
      <c r="AC2533" s="9"/>
      <c r="AD2533" s="13">
        <f>-Inputs!AD2007</f>
        <v>0</v>
      </c>
      <c r="AE2533" s="13">
        <f>-Inputs!AE2007</f>
        <v>0</v>
      </c>
      <c r="AF2533" s="13">
        <f>-Inputs!AF2007</f>
        <v>0</v>
      </c>
      <c r="AG2533" s="13">
        <f>-Inputs!AG2007</f>
        <v>0</v>
      </c>
      <c r="AH2533" s="13">
        <f>-Inputs!AH2007</f>
        <v>0</v>
      </c>
      <c r="AI2533" s="9"/>
      <c r="AJ2533" s="9"/>
      <c r="AK2533" s="9"/>
      <c r="AL2533" s="9"/>
      <c r="AM2533" s="9"/>
    </row>
    <row r="2534" spans="1:39" outlineLevel="2">
      <c r="A2534" s="11">
        <f>ROW()</f>
        <v>2534</v>
      </c>
      <c r="C2534" s="6" t="s">
        <v>656</v>
      </c>
      <c r="D2534" s="39"/>
      <c r="E2534" s="39"/>
      <c r="F2534" s="31"/>
      <c r="G2534" s="39"/>
      <c r="H2534" s="39"/>
      <c r="I2534" s="39"/>
      <c r="J2534" s="39"/>
      <c r="K2534" s="39"/>
      <c r="L2534" s="39"/>
      <c r="M2534" s="39"/>
      <c r="N2534" s="39"/>
      <c r="O2534" s="39"/>
      <c r="P2534" s="39"/>
      <c r="Q2534" s="39"/>
      <c r="R2534" s="39"/>
      <c r="S2534" s="39"/>
      <c r="T2534" s="39"/>
      <c r="U2534" s="39"/>
      <c r="V2534" s="39"/>
      <c r="W2534" s="39"/>
      <c r="X2534" s="39"/>
      <c r="Y2534" s="39"/>
      <c r="Z2534" s="39"/>
      <c r="AA2534" s="39"/>
      <c r="AB2534" s="39"/>
      <c r="AC2534" s="9"/>
      <c r="AD2534" s="13"/>
      <c r="AE2534" s="13"/>
      <c r="AF2534" s="13"/>
      <c r="AG2534" s="13"/>
      <c r="AH2534" s="13"/>
      <c r="AI2534" s="9"/>
      <c r="AJ2534" s="9"/>
      <c r="AK2534" s="9"/>
      <c r="AL2534" s="9"/>
      <c r="AM2534" s="9"/>
    </row>
    <row r="2535" spans="1:39" outlineLevel="2">
      <c r="A2535" s="11">
        <f>ROW()</f>
        <v>2535</v>
      </c>
      <c r="C2535" s="6" t="s">
        <v>667</v>
      </c>
      <c r="D2535" s="39"/>
      <c r="E2535" s="39"/>
      <c r="F2535" s="31"/>
      <c r="G2535" s="39"/>
      <c r="H2535" s="39"/>
      <c r="I2535" s="39"/>
      <c r="J2535" s="39"/>
      <c r="K2535" s="39"/>
      <c r="L2535" s="39"/>
      <c r="M2535" s="39"/>
      <c r="N2535" s="39"/>
      <c r="O2535" s="39"/>
      <c r="P2535" s="39"/>
      <c r="Q2535" s="39"/>
      <c r="R2535" s="39"/>
      <c r="S2535" s="39"/>
      <c r="T2535" s="39"/>
      <c r="U2535" s="39"/>
      <c r="V2535" s="39"/>
      <c r="W2535" s="39"/>
      <c r="X2535" s="39"/>
      <c r="Y2535" s="39"/>
      <c r="Z2535" s="39"/>
      <c r="AA2535" s="39"/>
      <c r="AB2535" s="39"/>
      <c r="AC2535" s="9"/>
      <c r="AD2535" s="13"/>
      <c r="AE2535" s="13"/>
      <c r="AF2535" s="13"/>
      <c r="AG2535" s="13"/>
      <c r="AH2535" s="13"/>
      <c r="AI2535" s="9"/>
      <c r="AJ2535" s="9"/>
      <c r="AK2535" s="9"/>
      <c r="AL2535" s="9"/>
      <c r="AM2535" s="9"/>
    </row>
    <row r="2536" spans="1:39" outlineLevel="2">
      <c r="A2536" s="11">
        <f>ROW()</f>
        <v>2536</v>
      </c>
      <c r="C2536" s="6" t="s">
        <v>212</v>
      </c>
      <c r="D2536" s="39"/>
      <c r="E2536" s="39"/>
      <c r="F2536" s="31"/>
      <c r="G2536" s="39"/>
      <c r="H2536" s="39"/>
      <c r="I2536" s="39"/>
      <c r="J2536" s="39"/>
      <c r="K2536" s="39"/>
      <c r="L2536" s="39"/>
      <c r="M2536" s="39"/>
      <c r="N2536" s="39"/>
      <c r="O2536" s="39"/>
      <c r="P2536" s="39"/>
      <c r="Q2536" s="39"/>
      <c r="R2536" s="39"/>
      <c r="S2536" s="39"/>
      <c r="T2536" s="39"/>
      <c r="U2536" s="39"/>
      <c r="V2536" s="39"/>
      <c r="W2536" s="39"/>
      <c r="X2536" s="39"/>
      <c r="Y2536" s="39"/>
      <c r="Z2536" s="39"/>
      <c r="AA2536" s="39"/>
      <c r="AB2536" s="39"/>
      <c r="AC2536" s="9"/>
      <c r="AD2536" s="13">
        <f>-Inputs!AD2010</f>
        <v>0</v>
      </c>
      <c r="AE2536" s="13">
        <f>-Inputs!AE2010</f>
        <v>0</v>
      </c>
      <c r="AF2536" s="13">
        <f>-Inputs!AF2010</f>
        <v>0</v>
      </c>
      <c r="AG2536" s="13">
        <f>-Inputs!AG2010</f>
        <v>0</v>
      </c>
      <c r="AH2536" s="13">
        <f>-Inputs!AH2010</f>
        <v>0</v>
      </c>
      <c r="AI2536" s="9"/>
      <c r="AJ2536" s="9"/>
      <c r="AK2536" s="9"/>
      <c r="AL2536" s="9"/>
      <c r="AM2536" s="9"/>
    </row>
    <row r="2537" spans="1:39" outlineLevel="2">
      <c r="A2537" s="11">
        <f>ROW()</f>
        <v>2537</v>
      </c>
      <c r="C2537" s="30" t="s">
        <v>362</v>
      </c>
      <c r="D2537" s="90"/>
      <c r="E2537" s="90"/>
      <c r="F2537" s="90"/>
      <c r="G2537" s="90"/>
      <c r="H2537" s="90"/>
      <c r="I2537" s="90"/>
      <c r="J2537" s="90"/>
      <c r="K2537" s="90"/>
      <c r="L2537" s="90"/>
      <c r="M2537" s="90"/>
      <c r="N2537" s="90"/>
      <c r="O2537" s="90"/>
      <c r="P2537" s="90"/>
      <c r="Q2537" s="90"/>
      <c r="R2537" s="90"/>
      <c r="S2537" s="90"/>
      <c r="T2537" s="90"/>
      <c r="U2537" s="90"/>
      <c r="V2537" s="90"/>
      <c r="W2537" s="90"/>
      <c r="X2537" s="90"/>
      <c r="Y2537" s="90"/>
      <c r="Z2537" s="90"/>
      <c r="AA2537" s="90"/>
      <c r="AB2537" s="90"/>
      <c r="AC2537" s="180"/>
      <c r="AD2537" s="90"/>
      <c r="AE2537" s="90"/>
      <c r="AF2537" s="90"/>
      <c r="AG2537" s="90"/>
      <c r="AH2537" s="180"/>
      <c r="AI2537" s="180"/>
      <c r="AJ2537" s="180"/>
      <c r="AK2537" s="180"/>
      <c r="AL2537" s="180"/>
      <c r="AM2537" s="180"/>
    </row>
    <row r="2538" spans="1:39" outlineLevel="2">
      <c r="A2538" s="11">
        <f>ROW()</f>
        <v>2538</v>
      </c>
      <c r="C2538" s="6" t="s">
        <v>1</v>
      </c>
      <c r="D2538" s="39"/>
      <c r="E2538" s="39"/>
      <c r="F2538" s="39"/>
      <c r="G2538" s="39"/>
      <c r="H2538" s="39"/>
      <c r="I2538" s="39"/>
      <c r="J2538" s="39"/>
      <c r="K2538" s="39"/>
      <c r="L2538" s="39"/>
      <c r="M2538" s="39"/>
      <c r="N2538" s="39"/>
      <c r="O2538" s="39"/>
      <c r="P2538" s="39"/>
      <c r="Q2538" s="39"/>
      <c r="R2538" s="39"/>
      <c r="S2538" s="39"/>
      <c r="T2538" s="39"/>
      <c r="U2538" s="39"/>
      <c r="V2538" s="39"/>
      <c r="W2538" s="39"/>
      <c r="X2538" s="39"/>
      <c r="Y2538" s="39"/>
      <c r="Z2538" s="39"/>
      <c r="AA2538" s="39"/>
      <c r="AB2538" s="39"/>
      <c r="AC2538" s="9"/>
      <c r="AD2538" s="9">
        <f t="shared" ref="AD2538:AH2538" si="5691">SUM(AD2525:AD2537)</f>
        <v>0</v>
      </c>
      <c r="AE2538" s="9">
        <f t="shared" si="5691"/>
        <v>0</v>
      </c>
      <c r="AF2538" s="9">
        <f t="shared" si="5691"/>
        <v>0</v>
      </c>
      <c r="AG2538" s="9">
        <f t="shared" si="5691"/>
        <v>0</v>
      </c>
      <c r="AH2538" s="9">
        <f t="shared" si="5691"/>
        <v>0</v>
      </c>
      <c r="AI2538" s="9">
        <f t="shared" ref="AI2538:AM2538" si="5692">SUM(AI2525:AI2537)</f>
        <v>0</v>
      </c>
      <c r="AJ2538" s="9">
        <f t="shared" si="5692"/>
        <v>0</v>
      </c>
      <c r="AK2538" s="9">
        <f t="shared" si="5692"/>
        <v>0</v>
      </c>
      <c r="AL2538" s="9">
        <f t="shared" si="5692"/>
        <v>0</v>
      </c>
      <c r="AM2538" s="9">
        <f t="shared" si="5692"/>
        <v>0</v>
      </c>
    </row>
    <row r="2539" spans="1:39" outlineLevel="2">
      <c r="A2539" s="11">
        <f>ROW()</f>
        <v>2539</v>
      </c>
      <c r="B2539" s="343" t="s">
        <v>6</v>
      </c>
      <c r="D2539" s="39"/>
      <c r="E2539" s="39"/>
      <c r="G2539" s="39"/>
      <c r="H2539" s="39"/>
      <c r="I2539" s="39"/>
      <c r="J2539" s="39"/>
      <c r="K2539" s="39"/>
      <c r="L2539" s="39"/>
      <c r="M2539" s="39"/>
      <c r="N2539" s="39"/>
      <c r="O2539" s="39"/>
      <c r="P2539" s="39"/>
      <c r="Q2539" s="39"/>
      <c r="R2539" s="39"/>
      <c r="S2539" s="39"/>
      <c r="T2539" s="39"/>
      <c r="U2539" s="39"/>
      <c r="V2539" s="39"/>
      <c r="W2539" s="39"/>
      <c r="X2539" s="39"/>
      <c r="Y2539" s="39"/>
      <c r="Z2539" s="39"/>
      <c r="AA2539" s="39"/>
      <c r="AB2539" s="39"/>
      <c r="AD2539" s="39"/>
      <c r="AE2539" s="39"/>
      <c r="AF2539" s="39"/>
    </row>
    <row r="2540" spans="1:39" outlineLevel="2">
      <c r="A2540" s="11">
        <f>ROW()</f>
        <v>2540</v>
      </c>
      <c r="C2540" s="6" t="s">
        <v>2</v>
      </c>
      <c r="D2540" s="39"/>
      <c r="E2540" s="39"/>
      <c r="F2540" s="31"/>
      <c r="G2540" s="39"/>
      <c r="H2540" s="39"/>
      <c r="I2540" s="39"/>
      <c r="J2540" s="39"/>
      <c r="K2540" s="39"/>
      <c r="L2540" s="39"/>
      <c r="M2540" s="39"/>
      <c r="N2540" s="39"/>
      <c r="O2540" s="39"/>
      <c r="P2540" s="39"/>
      <c r="Q2540" s="39"/>
      <c r="R2540" s="39"/>
      <c r="S2540" s="39"/>
      <c r="T2540" s="39"/>
      <c r="U2540" s="39"/>
      <c r="V2540" s="39"/>
      <c r="W2540" s="39"/>
      <c r="X2540" s="39"/>
      <c r="Y2540" s="39"/>
      <c r="Z2540" s="39"/>
      <c r="AA2540" s="39"/>
      <c r="AB2540" s="39"/>
      <c r="AC2540" s="9"/>
      <c r="AD2540" s="9">
        <f t="shared" ref="AD2540:AH2540" si="5693">IF(AND(AD2480&lt;=0,AD2495+AD2510+AD2525&lt;0),-(AD2495+AD2510+AD2525),IF(AD2480&lt;=0,0,-MIN(((AD2495+AD2525)/AD2480)*((AD2495+AD2525)&gt;0),(AD2495+AD2525))))</f>
        <v>-4.3979885E-3</v>
      </c>
      <c r="AE2540" s="9">
        <f t="shared" si="5693"/>
        <v>-4.3979884999999991E-3</v>
      </c>
      <c r="AF2540" s="9">
        <f t="shared" si="5693"/>
        <v>-4.3979884999999991E-3</v>
      </c>
      <c r="AG2540" s="9">
        <f t="shared" si="5693"/>
        <v>-4.3979884999999982E-3</v>
      </c>
      <c r="AH2540" s="9">
        <f t="shared" si="5693"/>
        <v>-4.3979884999999982E-3</v>
      </c>
      <c r="AI2540" s="9">
        <f t="shared" ref="AI2540:AM2540" si="5694">IF(AND(AI2480&lt;=0,AI2495+AI2510+AI2525&lt;0),-(AI2495+AI2510+AI2525),IF(AI2480&lt;=0,0,-MIN(((AI2495+AI2525)/AI2480)*((AI2495+AI2525)&gt;0),(AI2495+AI2525))))</f>
        <v>-4.3979884999999974E-3</v>
      </c>
      <c r="AJ2540" s="9">
        <f t="shared" si="5694"/>
        <v>-4.3979884999999974E-3</v>
      </c>
      <c r="AK2540" s="9">
        <f t="shared" si="5694"/>
        <v>-4.3979884999999974E-3</v>
      </c>
      <c r="AL2540" s="9">
        <f t="shared" si="5694"/>
        <v>-4.3979884999999974E-3</v>
      </c>
      <c r="AM2540" s="9">
        <f t="shared" si="5694"/>
        <v>-4.3979884999999974E-3</v>
      </c>
    </row>
    <row r="2541" spans="1:39" outlineLevel="2">
      <c r="A2541" s="11">
        <f>ROW()</f>
        <v>2541</v>
      </c>
      <c r="C2541" s="6" t="s">
        <v>3</v>
      </c>
      <c r="D2541" s="39"/>
      <c r="E2541" s="39"/>
      <c r="F2541" s="31"/>
      <c r="G2541" s="39"/>
      <c r="H2541" s="39"/>
      <c r="I2541" s="39"/>
      <c r="J2541" s="39"/>
      <c r="K2541" s="39"/>
      <c r="L2541" s="39"/>
      <c r="M2541" s="39"/>
      <c r="N2541" s="39"/>
      <c r="O2541" s="39"/>
      <c r="P2541" s="39"/>
      <c r="Q2541" s="39"/>
      <c r="R2541" s="39"/>
      <c r="S2541" s="39"/>
      <c r="T2541" s="39"/>
      <c r="U2541" s="39"/>
      <c r="V2541" s="39"/>
      <c r="W2541" s="39"/>
      <c r="X2541" s="39"/>
      <c r="Y2541" s="39"/>
      <c r="Z2541" s="39"/>
      <c r="AA2541" s="39"/>
      <c r="AB2541" s="39"/>
      <c r="AC2541" s="9"/>
      <c r="AD2541" s="9">
        <f t="shared" ref="AD2541:AH2541" si="5695">IF(AND(AD2481&lt;=0,AD2496+AD2511+AD2526&lt;0),-(AD2496+AD2511+AD2526),IF(AD2481&lt;=0,0,-MIN(((AD2496+AD2526)/AD2481)*((AD2496+AD2526)&gt;0),(AD2496+AD2526))))</f>
        <v>-0.10362359799999998</v>
      </c>
      <c r="AE2541" s="9">
        <f t="shared" si="5695"/>
        <v>-0.10362359799999998</v>
      </c>
      <c r="AF2541" s="9">
        <f t="shared" si="5695"/>
        <v>-0.10362359799999998</v>
      </c>
      <c r="AG2541" s="9">
        <f t="shared" si="5695"/>
        <v>-0.10362359799999998</v>
      </c>
      <c r="AH2541" s="9">
        <f t="shared" si="5695"/>
        <v>-0.10362359799999998</v>
      </c>
      <c r="AI2541" s="9">
        <f t="shared" ref="AI2541:AM2541" si="5696">IF(AND(AI2481&lt;=0,AI2496+AI2511+AI2526&lt;0),-(AI2496+AI2511+AI2526),IF(AI2481&lt;=0,0,-MIN(((AI2496+AI2526)/AI2481)*((AI2496+AI2526)&gt;0),(AI2496+AI2526))))</f>
        <v>-0.10362359799999998</v>
      </c>
      <c r="AJ2541" s="9">
        <f t="shared" si="5696"/>
        <v>-0.10362359799999998</v>
      </c>
      <c r="AK2541" s="9">
        <f t="shared" si="5696"/>
        <v>-0.10362359799999998</v>
      </c>
      <c r="AL2541" s="9">
        <f t="shared" si="5696"/>
        <v>-0.10362359799999998</v>
      </c>
      <c r="AM2541" s="9">
        <f t="shared" si="5696"/>
        <v>-0.10362359799999998</v>
      </c>
    </row>
    <row r="2542" spans="1:39" outlineLevel="2">
      <c r="A2542" s="11">
        <f>ROW()</f>
        <v>2542</v>
      </c>
      <c r="C2542" s="6" t="s">
        <v>4</v>
      </c>
      <c r="D2542" s="39"/>
      <c r="E2542" s="39"/>
      <c r="F2542" s="31"/>
      <c r="G2542" s="39"/>
      <c r="H2542" s="39"/>
      <c r="I2542" s="39"/>
      <c r="J2542" s="39"/>
      <c r="K2542" s="39"/>
      <c r="L2542" s="39"/>
      <c r="M2542" s="39"/>
      <c r="N2542" s="39"/>
      <c r="O2542" s="39"/>
      <c r="P2542" s="39"/>
      <c r="Q2542" s="39"/>
      <c r="R2542" s="39"/>
      <c r="S2542" s="39"/>
      <c r="T2542" s="39"/>
      <c r="U2542" s="39"/>
      <c r="V2542" s="39"/>
      <c r="W2542" s="39"/>
      <c r="X2542" s="39"/>
      <c r="Y2542" s="39"/>
      <c r="Z2542" s="39"/>
      <c r="AA2542" s="39"/>
      <c r="AB2542" s="39"/>
      <c r="AC2542" s="9"/>
      <c r="AD2542" s="9">
        <f t="shared" ref="AD2542:AH2542" si="5697">IF(AND(AD2482&lt;=0,AD2497+AD2512+AD2527&lt;0),-(AD2497+AD2512+AD2527),IF(AD2482&lt;=0,0,-MIN(((AD2497+AD2527)/AD2482)*((AD2497+AD2527)&gt;0),(AD2497+AD2527))))</f>
        <v>-0.55044729133333337</v>
      </c>
      <c r="AE2542" s="9">
        <f t="shared" si="5697"/>
        <v>-0.55044729133333337</v>
      </c>
      <c r="AF2542" s="9">
        <f t="shared" si="5697"/>
        <v>-0.55044729133333337</v>
      </c>
      <c r="AG2542" s="9">
        <f t="shared" si="5697"/>
        <v>-0.55044729133333337</v>
      </c>
      <c r="AH2542" s="9">
        <f t="shared" si="5697"/>
        <v>-0.55044729133333337</v>
      </c>
      <c r="AI2542" s="9">
        <f t="shared" ref="AI2542:AM2542" si="5698">IF(AND(AI2482&lt;=0,AI2497+AI2512+AI2527&lt;0),-(AI2497+AI2512+AI2527),IF(AI2482&lt;=0,0,-MIN(((AI2497+AI2527)/AI2482)*((AI2497+AI2527)&gt;0),(AI2497+AI2527))))</f>
        <v>-0.55044729133333337</v>
      </c>
      <c r="AJ2542" s="9">
        <f t="shared" si="5698"/>
        <v>-0.55044729133333326</v>
      </c>
      <c r="AK2542" s="9">
        <f t="shared" si="5698"/>
        <v>-0.55044729133333326</v>
      </c>
      <c r="AL2542" s="9">
        <f t="shared" si="5698"/>
        <v>-0.55044729133333326</v>
      </c>
      <c r="AM2542" s="9">
        <f t="shared" si="5698"/>
        <v>-0.55044729133333326</v>
      </c>
    </row>
    <row r="2543" spans="1:39" outlineLevel="2">
      <c r="A2543" s="11">
        <f>ROW()</f>
        <v>2543</v>
      </c>
      <c r="C2543" s="6" t="s">
        <v>5</v>
      </c>
      <c r="D2543" s="39"/>
      <c r="E2543" s="39"/>
      <c r="F2543" s="31"/>
      <c r="G2543" s="39"/>
      <c r="H2543" s="39"/>
      <c r="I2543" s="39"/>
      <c r="J2543" s="39"/>
      <c r="K2543" s="39"/>
      <c r="L2543" s="39"/>
      <c r="M2543" s="39"/>
      <c r="N2543" s="39"/>
      <c r="O2543" s="39"/>
      <c r="P2543" s="39"/>
      <c r="Q2543" s="39"/>
      <c r="R2543" s="39"/>
      <c r="S2543" s="39"/>
      <c r="T2543" s="39"/>
      <c r="U2543" s="39"/>
      <c r="V2543" s="39"/>
      <c r="W2543" s="39"/>
      <c r="X2543" s="39"/>
      <c r="Y2543" s="39"/>
      <c r="Z2543" s="39"/>
      <c r="AA2543" s="39"/>
      <c r="AB2543" s="39"/>
      <c r="AC2543" s="9"/>
      <c r="AD2543" s="9">
        <f t="shared" ref="AD2543:AH2543" si="5699">IF(AND(AD2483&lt;=0,AD2498+AD2513+AD2528&lt;0),-(AD2498+AD2513+AD2528),IF(AD2483&lt;=0,0,-MIN(((AD2498+AD2528)/AD2483)*((AD2498+AD2528)&gt;0),(AD2498+AD2528))))</f>
        <v>-0.20054495950000012</v>
      </c>
      <c r="AE2543" s="9">
        <f t="shared" si="5699"/>
        <v>-0.20054495950000012</v>
      </c>
      <c r="AF2543" s="9">
        <f t="shared" si="5699"/>
        <v>-0.20054495950000012</v>
      </c>
      <c r="AG2543" s="9">
        <f t="shared" si="5699"/>
        <v>-0.20054495950000012</v>
      </c>
      <c r="AH2543" s="9">
        <f t="shared" si="5699"/>
        <v>-0.20054495950000012</v>
      </c>
      <c r="AI2543" s="9">
        <f t="shared" ref="AI2543:AM2543" si="5700">IF(AND(AI2483&lt;=0,AI2498+AI2513+AI2528&lt;0),-(AI2498+AI2513+AI2528),IF(AI2483&lt;=0,0,-MIN(((AI2498+AI2528)/AI2483)*((AI2498+AI2528)&gt;0),(AI2498+AI2528))))</f>
        <v>-0.20054495950000012</v>
      </c>
      <c r="AJ2543" s="9">
        <f t="shared" si="5700"/>
        <v>-0.20054495950000012</v>
      </c>
      <c r="AK2543" s="9">
        <f t="shared" si="5700"/>
        <v>-0.20054495950000012</v>
      </c>
      <c r="AL2543" s="9">
        <f t="shared" si="5700"/>
        <v>-0.20054495950000009</v>
      </c>
      <c r="AM2543" s="9">
        <f t="shared" si="5700"/>
        <v>-0.20054495950000009</v>
      </c>
    </row>
    <row r="2544" spans="1:39" outlineLevel="2">
      <c r="A2544" s="11">
        <f>ROW()</f>
        <v>2544</v>
      </c>
      <c r="C2544" s="6" t="s">
        <v>473</v>
      </c>
      <c r="D2544" s="39"/>
      <c r="E2544" s="39"/>
      <c r="F2544" s="31"/>
      <c r="G2544" s="39"/>
      <c r="H2544" s="39"/>
      <c r="I2544" s="39"/>
      <c r="J2544" s="39"/>
      <c r="K2544" s="39"/>
      <c r="L2544" s="39"/>
      <c r="M2544" s="39"/>
      <c r="N2544" s="39"/>
      <c r="O2544" s="39"/>
      <c r="P2544" s="39"/>
      <c r="Q2544" s="39"/>
      <c r="R2544" s="39"/>
      <c r="S2544" s="39"/>
      <c r="T2544" s="39"/>
      <c r="U2544" s="39"/>
      <c r="V2544" s="39"/>
      <c r="W2544" s="39"/>
      <c r="X2544" s="39"/>
      <c r="Y2544" s="39"/>
      <c r="Z2544" s="39"/>
      <c r="AA2544" s="39"/>
      <c r="AB2544" s="39"/>
      <c r="AC2544" s="9"/>
      <c r="AD2544" s="9">
        <f t="shared" ref="AD2544:AH2544" si="5701">IF(AND(AD2484&lt;=0,AD2499+AD2514+AD2529&lt;0),-(AD2499+AD2514+AD2529),IF(AD2484&lt;=0,0,-MIN(((AD2499+AD2529)/AD2484)*((AD2499+AD2529)&gt;0),(AD2499+AD2529))))</f>
        <v>-0.88005939000000011</v>
      </c>
      <c r="AE2544" s="9">
        <f t="shared" si="5701"/>
        <v>-0.88005939000000011</v>
      </c>
      <c r="AF2544" s="9">
        <f t="shared" si="5701"/>
        <v>-0.88005939000000011</v>
      </c>
      <c r="AG2544" s="9">
        <f t="shared" si="5701"/>
        <v>-0.88005939000000022</v>
      </c>
      <c r="AH2544" s="9">
        <f t="shared" si="5701"/>
        <v>-0.88005939000000022</v>
      </c>
      <c r="AI2544" s="9">
        <f t="shared" ref="AI2544:AM2544" si="5702">IF(AND(AI2484&lt;=0,AI2499+AI2514+AI2529&lt;0),-(AI2499+AI2514+AI2529),IF(AI2484&lt;=0,0,-MIN(((AI2499+AI2529)/AI2484)*((AI2499+AI2529)&gt;0),(AI2499+AI2529))))</f>
        <v>0</v>
      </c>
      <c r="AJ2544" s="9">
        <f t="shared" si="5702"/>
        <v>0</v>
      </c>
      <c r="AK2544" s="9">
        <f t="shared" si="5702"/>
        <v>0</v>
      </c>
      <c r="AL2544" s="9">
        <f t="shared" si="5702"/>
        <v>0</v>
      </c>
      <c r="AM2544" s="9">
        <f t="shared" si="5702"/>
        <v>0</v>
      </c>
    </row>
    <row r="2545" spans="1:39" outlineLevel="2">
      <c r="A2545" s="11">
        <f>ROW()</f>
        <v>2545</v>
      </c>
      <c r="C2545" s="6" t="s">
        <v>474</v>
      </c>
      <c r="D2545" s="39"/>
      <c r="E2545" s="39"/>
      <c r="F2545" s="31"/>
      <c r="G2545" s="39"/>
      <c r="H2545" s="39"/>
      <c r="I2545" s="39"/>
      <c r="J2545" s="39"/>
      <c r="K2545" s="39"/>
      <c r="L2545" s="39"/>
      <c r="M2545" s="39"/>
      <c r="N2545" s="39"/>
      <c r="O2545" s="39"/>
      <c r="P2545" s="39"/>
      <c r="Q2545" s="39"/>
      <c r="R2545" s="39"/>
      <c r="S2545" s="39"/>
      <c r="T2545" s="39"/>
      <c r="U2545" s="39"/>
      <c r="V2545" s="39"/>
      <c r="W2545" s="39"/>
      <c r="X2545" s="39"/>
      <c r="Y2545" s="39"/>
      <c r="Z2545" s="39"/>
      <c r="AA2545" s="39"/>
      <c r="AB2545" s="39"/>
      <c r="AC2545" s="9"/>
      <c r="AD2545" s="9">
        <f t="shared" ref="AD2545:AH2545" si="5703">IF(AND(AD2485&lt;=0,AD2500+AD2515+AD2530&lt;0),-(AD2500+AD2515+AD2530),IF(AD2485&lt;=0,0,-MIN(((AD2500+AD2530)/AD2485)*((AD2500+AD2530)&gt;0),(AD2500+AD2530))))</f>
        <v>-0.25797532333333328</v>
      </c>
      <c r="AE2545" s="9">
        <f t="shared" si="5703"/>
        <v>-0.25797532333333334</v>
      </c>
      <c r="AF2545" s="9">
        <f t="shared" si="5703"/>
        <v>-0.25797532333333328</v>
      </c>
      <c r="AG2545" s="9">
        <f t="shared" si="5703"/>
        <v>-0.25797532333333328</v>
      </c>
      <c r="AH2545" s="9">
        <f t="shared" si="5703"/>
        <v>-0.25797532333333328</v>
      </c>
      <c r="AI2545" s="9">
        <f t="shared" ref="AI2545:AM2545" si="5704">IF(AND(AI2485&lt;=0,AI2500+AI2515+AI2530&lt;0),-(AI2500+AI2515+AI2530),IF(AI2485&lt;=0,0,-MIN(((AI2500+AI2530)/AI2485)*((AI2500+AI2530)&gt;0),(AI2500+AI2530))))</f>
        <v>-0.25797532333333323</v>
      </c>
      <c r="AJ2545" s="9">
        <f t="shared" si="5704"/>
        <v>-0.25797532333333328</v>
      </c>
      <c r="AK2545" s="9">
        <f t="shared" si="5704"/>
        <v>-0.25797532333333328</v>
      </c>
      <c r="AL2545" s="9">
        <f t="shared" si="5704"/>
        <v>-0.25797532333333328</v>
      </c>
      <c r="AM2545" s="9">
        <f t="shared" si="5704"/>
        <v>-0.25797532333333328</v>
      </c>
    </row>
    <row r="2546" spans="1:39" outlineLevel="2">
      <c r="A2546" s="11">
        <f>ROW()</f>
        <v>2546</v>
      </c>
      <c r="C2546" s="6" t="s">
        <v>477</v>
      </c>
      <c r="D2546" s="39"/>
      <c r="E2546" s="39"/>
      <c r="F2546" s="31"/>
      <c r="G2546" s="39"/>
      <c r="H2546" s="39"/>
      <c r="I2546" s="39"/>
      <c r="J2546" s="39"/>
      <c r="K2546" s="39"/>
      <c r="L2546" s="39"/>
      <c r="M2546" s="39"/>
      <c r="N2546" s="39"/>
      <c r="O2546" s="39"/>
      <c r="P2546" s="39"/>
      <c r="Q2546" s="39"/>
      <c r="R2546" s="39"/>
      <c r="S2546" s="39"/>
      <c r="T2546" s="39"/>
      <c r="U2546" s="39"/>
      <c r="V2546" s="39"/>
      <c r="W2546" s="39"/>
      <c r="X2546" s="39"/>
      <c r="Y2546" s="39"/>
      <c r="Z2546" s="39"/>
      <c r="AA2546" s="39"/>
      <c r="AB2546" s="39"/>
      <c r="AC2546" s="9"/>
      <c r="AD2546" s="9">
        <f t="shared" ref="AD2546:AH2547" si="5705">IF(AND(AD2486&lt;=0,AD2501+AD2516+AD2531&lt;0),-(AD2501+AD2516+AD2531),IF(AD2486&lt;=0,0,-MIN(((AD2501+AD2531)/AD2486)*((AD2501+AD2531)&gt;0),(AD2501+AD2531))))</f>
        <v>-0.68165931999999996</v>
      </c>
      <c r="AE2546" s="9">
        <f t="shared" si="5705"/>
        <v>-0.68165932000000007</v>
      </c>
      <c r="AF2546" s="9">
        <f t="shared" si="5705"/>
        <v>-0.68165932000000007</v>
      </c>
      <c r="AG2546" s="9">
        <f t="shared" si="5705"/>
        <v>-0.68165932000000018</v>
      </c>
      <c r="AH2546" s="9">
        <f t="shared" si="5705"/>
        <v>-0.68165932000000007</v>
      </c>
      <c r="AI2546" s="9">
        <f t="shared" ref="AI2546:AM2546" si="5706">IF(AND(AI2486&lt;=0,AI2501+AI2516+AI2531&lt;0),-(AI2501+AI2516+AI2531),IF(AI2486&lt;=0,0,-MIN(((AI2501+AI2531)/AI2486)*((AI2501+AI2531)&gt;0),(AI2501+AI2531))))</f>
        <v>-0.68165932000000007</v>
      </c>
      <c r="AJ2546" s="9">
        <f t="shared" si="5706"/>
        <v>-0.68165932000000007</v>
      </c>
      <c r="AK2546" s="9">
        <f t="shared" si="5706"/>
        <v>-0.68165932000000007</v>
      </c>
      <c r="AL2546" s="9">
        <f t="shared" si="5706"/>
        <v>-0.68165932000000007</v>
      </c>
      <c r="AM2546" s="9">
        <f t="shared" si="5706"/>
        <v>-0.68165932000000007</v>
      </c>
    </row>
    <row r="2547" spans="1:39" outlineLevel="2">
      <c r="A2547" s="11">
        <f>ROW()</f>
        <v>2547</v>
      </c>
      <c r="C2547" s="6" t="s">
        <v>511</v>
      </c>
      <c r="D2547" s="39"/>
      <c r="E2547" s="39"/>
      <c r="F2547" s="31"/>
      <c r="G2547" s="39"/>
      <c r="H2547" s="39"/>
      <c r="I2547" s="39"/>
      <c r="J2547" s="39"/>
      <c r="K2547" s="39"/>
      <c r="L2547" s="39"/>
      <c r="M2547" s="39"/>
      <c r="N2547" s="39"/>
      <c r="O2547" s="39"/>
      <c r="P2547" s="39"/>
      <c r="Q2547" s="39"/>
      <c r="R2547" s="39"/>
      <c r="S2547" s="39"/>
      <c r="T2547" s="39"/>
      <c r="U2547" s="39"/>
      <c r="V2547" s="39"/>
      <c r="W2547" s="39"/>
      <c r="X2547" s="39"/>
      <c r="Y2547" s="39"/>
      <c r="Z2547" s="39"/>
      <c r="AA2547" s="39"/>
      <c r="AB2547" s="39"/>
      <c r="AC2547" s="9"/>
      <c r="AD2547" s="9">
        <f t="shared" si="5705"/>
        <v>0</v>
      </c>
      <c r="AE2547" s="9">
        <f t="shared" si="5705"/>
        <v>0</v>
      </c>
      <c r="AF2547" s="9">
        <f t="shared" si="5705"/>
        <v>0</v>
      </c>
      <c r="AG2547" s="9">
        <f t="shared" si="5705"/>
        <v>0</v>
      </c>
      <c r="AH2547" s="9">
        <f t="shared" si="5705"/>
        <v>0</v>
      </c>
      <c r="AI2547" s="9">
        <f t="shared" ref="AI2547:AM2547" si="5707">IF(AND(AI2487&lt;=0,AI2502+AI2517+AI2532&lt;0),-(AI2502+AI2517+AI2532),IF(AI2487&lt;=0,0,-MIN(((AI2502+AI2532)/AI2487)*((AI2502+AI2532)&gt;0),(AI2502+AI2532))))</f>
        <v>0</v>
      </c>
      <c r="AJ2547" s="9">
        <f t="shared" si="5707"/>
        <v>0</v>
      </c>
      <c r="AK2547" s="9">
        <f t="shared" si="5707"/>
        <v>0</v>
      </c>
      <c r="AL2547" s="9">
        <f t="shared" si="5707"/>
        <v>0</v>
      </c>
      <c r="AM2547" s="9">
        <f t="shared" si="5707"/>
        <v>0</v>
      </c>
    </row>
    <row r="2548" spans="1:39" outlineLevel="2">
      <c r="A2548" s="11">
        <f>ROW()</f>
        <v>2548</v>
      </c>
      <c r="C2548" s="6" t="s">
        <v>655</v>
      </c>
      <c r="D2548" s="39"/>
      <c r="E2548" s="39"/>
      <c r="F2548" s="31"/>
      <c r="G2548" s="39"/>
      <c r="H2548" s="39"/>
      <c r="I2548" s="39"/>
      <c r="J2548" s="39"/>
      <c r="K2548" s="39"/>
      <c r="L2548" s="39"/>
      <c r="M2548" s="39"/>
      <c r="N2548" s="39"/>
      <c r="O2548" s="39"/>
      <c r="P2548" s="39"/>
      <c r="Q2548" s="39"/>
      <c r="R2548" s="39"/>
      <c r="S2548" s="39"/>
      <c r="T2548" s="39"/>
      <c r="U2548" s="39"/>
      <c r="V2548" s="39"/>
      <c r="W2548" s="39"/>
      <c r="X2548" s="39"/>
      <c r="Y2548" s="39"/>
      <c r="Z2548" s="39"/>
      <c r="AA2548" s="39"/>
      <c r="AB2548" s="39"/>
      <c r="AC2548" s="9"/>
      <c r="AD2548" s="9">
        <v>0</v>
      </c>
      <c r="AE2548" s="9">
        <v>0</v>
      </c>
      <c r="AF2548" s="9">
        <v>0</v>
      </c>
      <c r="AG2548" s="9">
        <v>0</v>
      </c>
      <c r="AH2548" s="9">
        <v>0</v>
      </c>
      <c r="AI2548" s="9">
        <v>0</v>
      </c>
      <c r="AJ2548" s="9">
        <v>0</v>
      </c>
      <c r="AK2548" s="9">
        <v>0</v>
      </c>
      <c r="AL2548" s="9">
        <v>0</v>
      </c>
      <c r="AM2548" s="9">
        <v>0</v>
      </c>
    </row>
    <row r="2549" spans="1:39" outlineLevel="2">
      <c r="A2549" s="11">
        <f>ROW()</f>
        <v>2549</v>
      </c>
      <c r="C2549" s="6" t="s">
        <v>656</v>
      </c>
      <c r="D2549" s="39"/>
      <c r="E2549" s="39"/>
      <c r="F2549" s="31"/>
      <c r="G2549" s="39"/>
      <c r="H2549" s="39"/>
      <c r="I2549" s="39"/>
      <c r="J2549" s="39"/>
      <c r="K2549" s="39"/>
      <c r="L2549" s="39"/>
      <c r="M2549" s="39"/>
      <c r="N2549" s="39"/>
      <c r="O2549" s="39"/>
      <c r="P2549" s="39"/>
      <c r="Q2549" s="39"/>
      <c r="R2549" s="39"/>
      <c r="S2549" s="39"/>
      <c r="T2549" s="39"/>
      <c r="U2549" s="39"/>
      <c r="V2549" s="39"/>
      <c r="W2549" s="39"/>
      <c r="X2549" s="39"/>
      <c r="Y2549" s="39"/>
      <c r="Z2549" s="39"/>
      <c r="AA2549" s="39"/>
      <c r="AB2549" s="3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</row>
    <row r="2550" spans="1:39" outlineLevel="2">
      <c r="A2550" s="11">
        <f>ROW()</f>
        <v>2550</v>
      </c>
      <c r="C2550" s="6" t="s">
        <v>667</v>
      </c>
      <c r="D2550" s="39"/>
      <c r="E2550" s="39"/>
      <c r="F2550" s="31"/>
      <c r="G2550" s="39"/>
      <c r="H2550" s="39"/>
      <c r="I2550" s="39"/>
      <c r="J2550" s="39"/>
      <c r="K2550" s="39"/>
      <c r="L2550" s="39"/>
      <c r="M2550" s="39"/>
      <c r="N2550" s="39"/>
      <c r="O2550" s="39"/>
      <c r="P2550" s="39"/>
      <c r="Q2550" s="39"/>
      <c r="R2550" s="39"/>
      <c r="S2550" s="39"/>
      <c r="T2550" s="39"/>
      <c r="U2550" s="39"/>
      <c r="V2550" s="39"/>
      <c r="W2550" s="39"/>
      <c r="X2550" s="39"/>
      <c r="Y2550" s="39"/>
      <c r="Z2550" s="39"/>
      <c r="AA2550" s="39"/>
      <c r="AB2550" s="3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</row>
    <row r="2551" spans="1:39" outlineLevel="2">
      <c r="A2551" s="11">
        <f>ROW()</f>
        <v>2551</v>
      </c>
      <c r="C2551" s="6" t="s">
        <v>212</v>
      </c>
      <c r="D2551" s="39"/>
      <c r="E2551" s="39"/>
      <c r="F2551" s="31"/>
      <c r="G2551" s="39"/>
      <c r="H2551" s="39"/>
      <c r="I2551" s="39"/>
      <c r="J2551" s="39"/>
      <c r="K2551" s="39"/>
      <c r="L2551" s="39"/>
      <c r="M2551" s="39"/>
      <c r="N2551" s="39"/>
      <c r="O2551" s="39"/>
      <c r="P2551" s="39"/>
      <c r="Q2551" s="39"/>
      <c r="R2551" s="39"/>
      <c r="S2551" s="39"/>
      <c r="T2551" s="39"/>
      <c r="U2551" s="39"/>
      <c r="V2551" s="39"/>
      <c r="W2551" s="39"/>
      <c r="X2551" s="39"/>
      <c r="Y2551" s="39"/>
      <c r="Z2551" s="39"/>
      <c r="AA2551" s="39"/>
      <c r="AB2551" s="39"/>
      <c r="AC2551" s="9"/>
      <c r="AD2551" s="9">
        <v>0</v>
      </c>
      <c r="AE2551" s="9">
        <v>0</v>
      </c>
      <c r="AF2551" s="9">
        <v>0</v>
      </c>
      <c r="AG2551" s="9">
        <v>0</v>
      </c>
      <c r="AH2551" s="9">
        <v>0</v>
      </c>
      <c r="AI2551" s="9">
        <v>0</v>
      </c>
      <c r="AJ2551" s="9">
        <v>0</v>
      </c>
      <c r="AK2551" s="9">
        <v>0</v>
      </c>
      <c r="AL2551" s="9">
        <v>0</v>
      </c>
      <c r="AM2551" s="9">
        <v>0</v>
      </c>
    </row>
    <row r="2552" spans="1:39" outlineLevel="2">
      <c r="A2552" s="11">
        <f>ROW()</f>
        <v>2552</v>
      </c>
      <c r="C2552" s="30" t="s">
        <v>362</v>
      </c>
      <c r="D2552" s="90"/>
      <c r="E2552" s="90"/>
      <c r="F2552" s="90"/>
      <c r="G2552" s="90"/>
      <c r="H2552" s="90"/>
      <c r="I2552" s="90"/>
      <c r="J2552" s="90"/>
      <c r="K2552" s="90"/>
      <c r="L2552" s="90"/>
      <c r="M2552" s="90"/>
      <c r="N2552" s="90"/>
      <c r="O2552" s="90"/>
      <c r="P2552" s="90"/>
      <c r="Q2552" s="90"/>
      <c r="R2552" s="90"/>
      <c r="S2552" s="90"/>
      <c r="T2552" s="90"/>
      <c r="U2552" s="90"/>
      <c r="V2552" s="90"/>
      <c r="W2552" s="90"/>
      <c r="X2552" s="90"/>
      <c r="Y2552" s="90"/>
      <c r="Z2552" s="90"/>
      <c r="AA2552" s="90"/>
      <c r="AB2552" s="90"/>
      <c r="AC2552" s="180"/>
      <c r="AD2552" s="14">
        <f t="shared" ref="AD2552:AH2552" si="5708">IF(AND(AD2492&lt;=0,AD2507+AD2522+AD2537&lt;0),-(AD2507+AD2522+AD2537),IF(AD2492&lt;=0,0,-MIN(((AD2507+AD2537)/AD2492)*((AD2507+AD2537)&gt;0),(AD2507+AD2537))))</f>
        <v>0</v>
      </c>
      <c r="AE2552" s="14">
        <f t="shared" si="5708"/>
        <v>0</v>
      </c>
      <c r="AF2552" s="14">
        <f t="shared" si="5708"/>
        <v>0</v>
      </c>
      <c r="AG2552" s="14">
        <f t="shared" si="5708"/>
        <v>0</v>
      </c>
      <c r="AH2552" s="14">
        <f t="shared" si="5708"/>
        <v>0</v>
      </c>
      <c r="AI2552" s="14">
        <f t="shared" ref="AI2552:AM2552" si="5709">IF(AND(AI2492&lt;=0,AI2507+AI2522+AI2537&lt;0),-(AI2507+AI2522+AI2537),IF(AI2492&lt;=0,0,-MIN(((AI2507+AI2537)/AI2492)*((AI2507+AI2537)&gt;0),(AI2507+AI2537))))</f>
        <v>0</v>
      </c>
      <c r="AJ2552" s="14">
        <f t="shared" si="5709"/>
        <v>0</v>
      </c>
      <c r="AK2552" s="14">
        <f t="shared" si="5709"/>
        <v>0</v>
      </c>
      <c r="AL2552" s="14">
        <f t="shared" si="5709"/>
        <v>0</v>
      </c>
      <c r="AM2552" s="14">
        <f t="shared" si="5709"/>
        <v>0</v>
      </c>
    </row>
    <row r="2553" spans="1:39" outlineLevel="2">
      <c r="A2553" s="11">
        <f>ROW()</f>
        <v>2553</v>
      </c>
      <c r="C2553" s="6" t="s">
        <v>1</v>
      </c>
      <c r="D2553" s="39"/>
      <c r="E2553" s="39"/>
      <c r="F2553" s="39"/>
      <c r="G2553" s="39"/>
      <c r="H2553" s="39"/>
      <c r="I2553" s="39"/>
      <c r="J2553" s="39"/>
      <c r="K2553" s="39"/>
      <c r="L2553" s="39"/>
      <c r="M2553" s="39"/>
      <c r="N2553" s="39"/>
      <c r="O2553" s="39"/>
      <c r="P2553" s="39"/>
      <c r="Q2553" s="39"/>
      <c r="R2553" s="39"/>
      <c r="S2553" s="39"/>
      <c r="T2553" s="39"/>
      <c r="U2553" s="39"/>
      <c r="V2553" s="39"/>
      <c r="W2553" s="39"/>
      <c r="X2553" s="39"/>
      <c r="Y2553" s="39"/>
      <c r="Z2553" s="39"/>
      <c r="AA2553" s="39"/>
      <c r="AB2553" s="39"/>
      <c r="AC2553" s="9"/>
      <c r="AD2553" s="9">
        <f t="shared" ref="AD2553:AH2553" si="5710">SUM(AD2540:AD2552)</f>
        <v>-2.6787078706666669</v>
      </c>
      <c r="AE2553" s="9">
        <f t="shared" si="5710"/>
        <v>-2.6787078706666669</v>
      </c>
      <c r="AF2553" s="9">
        <f t="shared" si="5710"/>
        <v>-2.6787078706666669</v>
      </c>
      <c r="AG2553" s="9">
        <f t="shared" si="5710"/>
        <v>-2.6787078706666674</v>
      </c>
      <c r="AH2553" s="9">
        <f t="shared" si="5710"/>
        <v>-2.6787078706666669</v>
      </c>
      <c r="AI2553" s="9">
        <f t="shared" ref="AI2553:AM2553" si="5711">SUM(AI2540:AI2552)</f>
        <v>-1.7986484806666667</v>
      </c>
      <c r="AJ2553" s="9">
        <f t="shared" si="5711"/>
        <v>-1.7986484806666667</v>
      </c>
      <c r="AK2553" s="9">
        <f t="shared" si="5711"/>
        <v>-1.7986484806666667</v>
      </c>
      <c r="AL2553" s="9">
        <f t="shared" si="5711"/>
        <v>-1.7986484806666665</v>
      </c>
      <c r="AM2553" s="9">
        <f t="shared" si="5711"/>
        <v>-1.7986484806666665</v>
      </c>
    </row>
    <row r="2554" spans="1:39" outlineLevel="2">
      <c r="A2554" s="11">
        <f>ROW()</f>
        <v>2554</v>
      </c>
      <c r="B2554" s="514" t="s">
        <v>603</v>
      </c>
      <c r="C2554" s="515"/>
      <c r="D2554" s="39"/>
      <c r="E2554" s="39"/>
      <c r="F2554" s="39"/>
      <c r="G2554" s="39"/>
      <c r="H2554" s="39"/>
      <c r="I2554" s="39"/>
      <c r="J2554" s="39"/>
      <c r="K2554" s="39"/>
      <c r="L2554" s="39"/>
      <c r="M2554" s="39"/>
      <c r="N2554" s="39"/>
      <c r="O2554" s="39"/>
      <c r="P2554" s="39"/>
      <c r="Q2554" s="39"/>
      <c r="R2554" s="39"/>
      <c r="S2554" s="39"/>
      <c r="T2554" s="39"/>
      <c r="U2554" s="39"/>
      <c r="V2554" s="39"/>
      <c r="W2554" s="39"/>
      <c r="X2554" s="39"/>
      <c r="Y2554" s="39"/>
      <c r="Z2554" s="39"/>
      <c r="AA2554" s="39"/>
      <c r="AB2554" s="3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</row>
    <row r="2555" spans="1:39" outlineLevel="2">
      <c r="A2555" s="11">
        <f>ROW()</f>
        <v>2555</v>
      </c>
      <c r="C2555" s="6" t="s">
        <v>2</v>
      </c>
      <c r="D2555" s="39"/>
      <c r="E2555" s="39"/>
      <c r="F2555" s="39"/>
      <c r="G2555" s="39"/>
      <c r="H2555" s="39"/>
      <c r="I2555" s="39"/>
      <c r="J2555" s="39"/>
      <c r="K2555" s="39"/>
      <c r="L2555" s="39"/>
      <c r="M2555" s="39"/>
      <c r="N2555" s="39"/>
      <c r="O2555" s="39"/>
      <c r="P2555" s="39"/>
      <c r="Q2555" s="39"/>
      <c r="R2555" s="39"/>
      <c r="S2555" s="39"/>
      <c r="T2555" s="39"/>
      <c r="U2555" s="39"/>
      <c r="V2555" s="39"/>
      <c r="W2555" s="39"/>
      <c r="X2555" s="39"/>
      <c r="Y2555" s="39"/>
      <c r="Z2555" s="39"/>
      <c r="AA2555" s="39"/>
      <c r="AB2555" s="39"/>
      <c r="AC2555" s="926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</row>
    <row r="2556" spans="1:39" outlineLevel="2">
      <c r="A2556" s="11">
        <f>ROW()</f>
        <v>2556</v>
      </c>
      <c r="C2556" s="6" t="s">
        <v>3</v>
      </c>
      <c r="D2556" s="39"/>
      <c r="E2556" s="39"/>
      <c r="F2556" s="39"/>
      <c r="G2556" s="39"/>
      <c r="H2556" s="39"/>
      <c r="I2556" s="39"/>
      <c r="J2556" s="39"/>
      <c r="K2556" s="39"/>
      <c r="L2556" s="39"/>
      <c r="M2556" s="39"/>
      <c r="N2556" s="39"/>
      <c r="O2556" s="39"/>
      <c r="P2556" s="39"/>
      <c r="Q2556" s="39"/>
      <c r="R2556" s="39"/>
      <c r="S2556" s="39"/>
      <c r="T2556" s="39"/>
      <c r="U2556" s="39"/>
      <c r="V2556" s="39"/>
      <c r="W2556" s="39"/>
      <c r="X2556" s="39"/>
      <c r="Y2556" s="39"/>
      <c r="Z2556" s="39"/>
      <c r="AA2556" s="39"/>
      <c r="AB2556" s="39"/>
      <c r="AC2556" s="926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</row>
    <row r="2557" spans="1:39" outlineLevel="2">
      <c r="A2557" s="11">
        <f>ROW()</f>
        <v>2557</v>
      </c>
      <c r="C2557" s="6" t="s">
        <v>4</v>
      </c>
      <c r="D2557" s="39"/>
      <c r="E2557" s="39"/>
      <c r="F2557" s="39"/>
      <c r="G2557" s="39"/>
      <c r="H2557" s="39"/>
      <c r="I2557" s="39"/>
      <c r="J2557" s="39"/>
      <c r="K2557" s="39"/>
      <c r="L2557" s="39"/>
      <c r="M2557" s="39"/>
      <c r="N2557" s="39"/>
      <c r="O2557" s="39"/>
      <c r="P2557" s="39"/>
      <c r="Q2557" s="39"/>
      <c r="R2557" s="39"/>
      <c r="S2557" s="39"/>
      <c r="T2557" s="39"/>
      <c r="U2557" s="39"/>
      <c r="V2557" s="39"/>
      <c r="W2557" s="39"/>
      <c r="X2557" s="39"/>
      <c r="Y2557" s="39"/>
      <c r="Z2557" s="39"/>
      <c r="AA2557" s="39"/>
      <c r="AB2557" s="39"/>
      <c r="AC2557" s="926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</row>
    <row r="2558" spans="1:39" outlineLevel="2">
      <c r="A2558" s="11">
        <f>ROW()</f>
        <v>2558</v>
      </c>
      <c r="C2558" s="6" t="s">
        <v>5</v>
      </c>
      <c r="D2558" s="39"/>
      <c r="E2558" s="39"/>
      <c r="F2558" s="39"/>
      <c r="G2558" s="39"/>
      <c r="H2558" s="39"/>
      <c r="I2558" s="39"/>
      <c r="J2558" s="39"/>
      <c r="K2558" s="39"/>
      <c r="L2558" s="39"/>
      <c r="M2558" s="39"/>
      <c r="N2558" s="39"/>
      <c r="O2558" s="39"/>
      <c r="P2558" s="39"/>
      <c r="Q2558" s="39"/>
      <c r="R2558" s="39"/>
      <c r="S2558" s="39"/>
      <c r="T2558" s="39"/>
      <c r="U2558" s="39"/>
      <c r="V2558" s="39"/>
      <c r="W2558" s="39"/>
      <c r="X2558" s="39"/>
      <c r="Y2558" s="39"/>
      <c r="Z2558" s="39"/>
      <c r="AA2558" s="39"/>
      <c r="AB2558" s="39"/>
      <c r="AC2558" s="926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</row>
    <row r="2559" spans="1:39" outlineLevel="2">
      <c r="A2559" s="11">
        <f>ROW()</f>
        <v>2559</v>
      </c>
      <c r="C2559" s="6" t="s">
        <v>473</v>
      </c>
      <c r="D2559" s="39"/>
      <c r="E2559" s="39"/>
      <c r="F2559" s="39"/>
      <c r="G2559" s="39"/>
      <c r="H2559" s="39"/>
      <c r="I2559" s="39"/>
      <c r="J2559" s="39"/>
      <c r="K2559" s="39"/>
      <c r="L2559" s="39"/>
      <c r="M2559" s="39"/>
      <c r="N2559" s="39"/>
      <c r="O2559" s="39"/>
      <c r="P2559" s="39"/>
      <c r="Q2559" s="39"/>
      <c r="R2559" s="39"/>
      <c r="S2559" s="39"/>
      <c r="T2559" s="39"/>
      <c r="U2559" s="39"/>
      <c r="V2559" s="39"/>
      <c r="W2559" s="39"/>
      <c r="X2559" s="39"/>
      <c r="Y2559" s="39"/>
      <c r="Z2559" s="39"/>
      <c r="AA2559" s="39"/>
      <c r="AB2559" s="39"/>
      <c r="AC2559" s="926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</row>
    <row r="2560" spans="1:39" outlineLevel="2">
      <c r="A2560" s="11">
        <f>ROW()</f>
        <v>2560</v>
      </c>
      <c r="C2560" s="6" t="s">
        <v>474</v>
      </c>
      <c r="D2560" s="39"/>
      <c r="E2560" s="39"/>
      <c r="F2560" s="39"/>
      <c r="G2560" s="39"/>
      <c r="H2560" s="39"/>
      <c r="I2560" s="39"/>
      <c r="J2560" s="39"/>
      <c r="K2560" s="39"/>
      <c r="L2560" s="39"/>
      <c r="M2560" s="39"/>
      <c r="N2560" s="39"/>
      <c r="O2560" s="39"/>
      <c r="P2560" s="39"/>
      <c r="Q2560" s="39"/>
      <c r="R2560" s="39"/>
      <c r="S2560" s="39"/>
      <c r="T2560" s="39"/>
      <c r="U2560" s="39"/>
      <c r="V2560" s="39"/>
      <c r="W2560" s="39"/>
      <c r="X2560" s="39"/>
      <c r="Y2560" s="39"/>
      <c r="Z2560" s="39"/>
      <c r="AA2560" s="39"/>
      <c r="AB2560" s="39"/>
      <c r="AC2560" s="926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</row>
    <row r="2561" spans="1:39" outlineLevel="2">
      <c r="A2561" s="11">
        <f>ROW()</f>
        <v>2561</v>
      </c>
      <c r="C2561" s="6" t="s">
        <v>477</v>
      </c>
      <c r="D2561" s="39"/>
      <c r="E2561" s="39"/>
      <c r="F2561" s="39"/>
      <c r="G2561" s="39"/>
      <c r="H2561" s="39"/>
      <c r="I2561" s="39"/>
      <c r="J2561" s="39"/>
      <c r="K2561" s="39"/>
      <c r="L2561" s="39"/>
      <c r="M2561" s="39"/>
      <c r="N2561" s="39"/>
      <c r="O2561" s="39"/>
      <c r="P2561" s="39"/>
      <c r="Q2561" s="39"/>
      <c r="R2561" s="39"/>
      <c r="S2561" s="39"/>
      <c r="T2561" s="39"/>
      <c r="U2561" s="39"/>
      <c r="V2561" s="39"/>
      <c r="W2561" s="39"/>
      <c r="X2561" s="39"/>
      <c r="Y2561" s="39"/>
      <c r="Z2561" s="39"/>
      <c r="AA2561" s="39"/>
      <c r="AB2561" s="39"/>
      <c r="AC2561" s="926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</row>
    <row r="2562" spans="1:39" outlineLevel="2">
      <c r="A2562" s="11">
        <f>ROW()</f>
        <v>2562</v>
      </c>
      <c r="C2562" s="6" t="s">
        <v>511</v>
      </c>
      <c r="D2562" s="39"/>
      <c r="E2562" s="39"/>
      <c r="F2562" s="39"/>
      <c r="G2562" s="39"/>
      <c r="H2562" s="39"/>
      <c r="I2562" s="39"/>
      <c r="J2562" s="39"/>
      <c r="K2562" s="39"/>
      <c r="L2562" s="39"/>
      <c r="M2562" s="39"/>
      <c r="N2562" s="39"/>
      <c r="O2562" s="39"/>
      <c r="P2562" s="39"/>
      <c r="Q2562" s="39"/>
      <c r="R2562" s="39"/>
      <c r="S2562" s="39"/>
      <c r="T2562" s="39"/>
      <c r="U2562" s="39"/>
      <c r="V2562" s="39"/>
      <c r="W2562" s="39"/>
      <c r="X2562" s="39"/>
      <c r="Y2562" s="39"/>
      <c r="Z2562" s="39"/>
      <c r="AA2562" s="39"/>
      <c r="AB2562" s="39"/>
      <c r="AC2562" s="926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</row>
    <row r="2563" spans="1:39" outlineLevel="2">
      <c r="A2563" s="11">
        <f>ROW()</f>
        <v>2563</v>
      </c>
      <c r="C2563" s="6" t="s">
        <v>655</v>
      </c>
      <c r="D2563" s="39"/>
      <c r="E2563" s="39"/>
      <c r="F2563" s="39"/>
      <c r="G2563" s="39"/>
      <c r="H2563" s="39"/>
      <c r="I2563" s="39"/>
      <c r="J2563" s="39"/>
      <c r="K2563" s="39"/>
      <c r="L2563" s="39"/>
      <c r="M2563" s="39"/>
      <c r="N2563" s="39"/>
      <c r="O2563" s="39"/>
      <c r="P2563" s="39"/>
      <c r="Q2563" s="39"/>
      <c r="R2563" s="39"/>
      <c r="S2563" s="39"/>
      <c r="T2563" s="39"/>
      <c r="U2563" s="39"/>
      <c r="V2563" s="39"/>
      <c r="W2563" s="39"/>
      <c r="X2563" s="39"/>
      <c r="Y2563" s="39"/>
      <c r="Z2563" s="39"/>
      <c r="AA2563" s="39"/>
      <c r="AB2563" s="39"/>
      <c r="AC2563" s="926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</row>
    <row r="2564" spans="1:39" outlineLevel="2">
      <c r="A2564" s="11">
        <f>ROW()</f>
        <v>2564</v>
      </c>
      <c r="C2564" s="6" t="s">
        <v>656</v>
      </c>
      <c r="D2564" s="39"/>
      <c r="E2564" s="39"/>
      <c r="F2564" s="39"/>
      <c r="G2564" s="39"/>
      <c r="H2564" s="39"/>
      <c r="I2564" s="39"/>
      <c r="J2564" s="39"/>
      <c r="K2564" s="39"/>
      <c r="L2564" s="39"/>
      <c r="M2564" s="39"/>
      <c r="N2564" s="39"/>
      <c r="O2564" s="39"/>
      <c r="P2564" s="39"/>
      <c r="Q2564" s="39"/>
      <c r="R2564" s="39"/>
      <c r="S2564" s="39"/>
      <c r="T2564" s="39"/>
      <c r="U2564" s="39"/>
      <c r="V2564" s="39"/>
      <c r="W2564" s="39"/>
      <c r="X2564" s="39"/>
      <c r="Y2564" s="39"/>
      <c r="Z2564" s="39"/>
      <c r="AA2564" s="39"/>
      <c r="AB2564" s="39"/>
      <c r="AC2564" s="926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</row>
    <row r="2565" spans="1:39" outlineLevel="2">
      <c r="A2565" s="11">
        <f>ROW()</f>
        <v>2565</v>
      </c>
      <c r="C2565" s="6" t="s">
        <v>667</v>
      </c>
      <c r="D2565" s="39"/>
      <c r="E2565" s="39"/>
      <c r="F2565" s="39"/>
      <c r="G2565" s="39"/>
      <c r="H2565" s="39"/>
      <c r="I2565" s="39"/>
      <c r="J2565" s="39"/>
      <c r="K2565" s="39"/>
      <c r="L2565" s="39"/>
      <c r="M2565" s="39"/>
      <c r="N2565" s="39"/>
      <c r="O2565" s="39"/>
      <c r="P2565" s="39"/>
      <c r="Q2565" s="39"/>
      <c r="R2565" s="39"/>
      <c r="S2565" s="39"/>
      <c r="T2565" s="39"/>
      <c r="U2565" s="39"/>
      <c r="V2565" s="39"/>
      <c r="W2565" s="39"/>
      <c r="X2565" s="39"/>
      <c r="Y2565" s="39"/>
      <c r="Z2565" s="39"/>
      <c r="AA2565" s="39"/>
      <c r="AB2565" s="39"/>
      <c r="AC2565" s="926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</row>
    <row r="2566" spans="1:39" outlineLevel="2">
      <c r="A2566" s="11">
        <f>ROW()</f>
        <v>2566</v>
      </c>
      <c r="C2566" s="6" t="s">
        <v>212</v>
      </c>
      <c r="D2566" s="39"/>
      <c r="E2566" s="39"/>
      <c r="F2566" s="39"/>
      <c r="G2566" s="39"/>
      <c r="H2566" s="39"/>
      <c r="I2566" s="39"/>
      <c r="J2566" s="39"/>
      <c r="K2566" s="39"/>
      <c r="L2566" s="39"/>
      <c r="M2566" s="39"/>
      <c r="N2566" s="39"/>
      <c r="O2566" s="39"/>
      <c r="P2566" s="39"/>
      <c r="Q2566" s="39"/>
      <c r="R2566" s="39"/>
      <c r="S2566" s="39"/>
      <c r="T2566" s="39"/>
      <c r="U2566" s="39"/>
      <c r="V2566" s="39"/>
      <c r="W2566" s="39"/>
      <c r="X2566" s="39"/>
      <c r="Y2566" s="39"/>
      <c r="Z2566" s="39"/>
      <c r="AA2566" s="39"/>
      <c r="AB2566" s="39"/>
      <c r="AC2566" s="926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</row>
    <row r="2567" spans="1:39" outlineLevel="2">
      <c r="A2567" s="11">
        <f>ROW()</f>
        <v>2567</v>
      </c>
      <c r="C2567" s="6" t="s">
        <v>362</v>
      </c>
      <c r="D2567" s="39"/>
      <c r="E2567" s="39"/>
      <c r="F2567" s="39"/>
      <c r="G2567" s="39"/>
      <c r="H2567" s="39"/>
      <c r="I2567" s="39"/>
      <c r="J2567" s="39"/>
      <c r="K2567" s="39"/>
      <c r="L2567" s="39"/>
      <c r="M2567" s="39"/>
      <c r="N2567" s="39"/>
      <c r="O2567" s="39"/>
      <c r="P2567" s="39"/>
      <c r="Q2567" s="39"/>
      <c r="R2567" s="39"/>
      <c r="S2567" s="39"/>
      <c r="T2567" s="39"/>
      <c r="U2567" s="39"/>
      <c r="V2567" s="39"/>
      <c r="W2567" s="39"/>
      <c r="X2567" s="39"/>
      <c r="Y2567" s="39"/>
      <c r="Z2567" s="39"/>
      <c r="AA2567" s="39"/>
      <c r="AB2567" s="39"/>
      <c r="AC2567" s="926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</row>
    <row r="2568" spans="1:39" outlineLevel="2">
      <c r="A2568" s="11">
        <f>ROW()</f>
        <v>2568</v>
      </c>
      <c r="C2568" s="511" t="s">
        <v>1</v>
      </c>
      <c r="D2568" s="512"/>
      <c r="E2568" s="512"/>
      <c r="F2568" s="512"/>
      <c r="G2568" s="512"/>
      <c r="H2568" s="512"/>
      <c r="I2568" s="512"/>
      <c r="J2568" s="512"/>
      <c r="K2568" s="512"/>
      <c r="L2568" s="512"/>
      <c r="M2568" s="512"/>
      <c r="N2568" s="512"/>
      <c r="O2568" s="512"/>
      <c r="P2568" s="512"/>
      <c r="Q2568" s="512"/>
      <c r="R2568" s="512"/>
      <c r="S2568" s="512"/>
      <c r="T2568" s="512"/>
      <c r="U2568" s="512"/>
      <c r="V2568" s="512"/>
      <c r="W2568" s="512"/>
      <c r="X2568" s="512"/>
      <c r="Y2568" s="512"/>
      <c r="Z2568" s="512"/>
      <c r="AA2568" s="512"/>
      <c r="AB2568" s="512"/>
      <c r="AC2568" s="513">
        <f t="shared" ref="AC2568:AH2568" si="5712">SUM(AC2555:AC2567)</f>
        <v>0</v>
      </c>
      <c r="AD2568" s="513">
        <f t="shared" si="5712"/>
        <v>0</v>
      </c>
      <c r="AE2568" s="513">
        <f t="shared" si="5712"/>
        <v>0</v>
      </c>
      <c r="AF2568" s="513">
        <f t="shared" si="5712"/>
        <v>0</v>
      </c>
      <c r="AG2568" s="513">
        <f t="shared" si="5712"/>
        <v>0</v>
      </c>
      <c r="AH2568" s="513">
        <f t="shared" si="5712"/>
        <v>0</v>
      </c>
      <c r="AI2568" s="513">
        <f t="shared" ref="AI2568:AM2568" si="5713">SUM(AI2555:AI2567)</f>
        <v>0</v>
      </c>
      <c r="AJ2568" s="513">
        <f t="shared" si="5713"/>
        <v>0</v>
      </c>
      <c r="AK2568" s="513">
        <f t="shared" si="5713"/>
        <v>0</v>
      </c>
      <c r="AL2568" s="513">
        <f t="shared" si="5713"/>
        <v>0</v>
      </c>
      <c r="AM2568" s="513">
        <f t="shared" si="5713"/>
        <v>0</v>
      </c>
    </row>
    <row r="2569" spans="1:39" outlineLevel="2">
      <c r="A2569" s="11">
        <f>ROW()</f>
        <v>2569</v>
      </c>
      <c r="B2569" s="343" t="s">
        <v>70</v>
      </c>
      <c r="D2569" s="39"/>
      <c r="E2569" s="39"/>
      <c r="F2569" s="39"/>
      <c r="G2569" s="39"/>
      <c r="H2569" s="39"/>
      <c r="I2569" s="39"/>
      <c r="J2569" s="39"/>
      <c r="K2569" s="39"/>
      <c r="L2569" s="39"/>
      <c r="M2569" s="39"/>
      <c r="N2569" s="39"/>
      <c r="O2569" s="39"/>
      <c r="P2569" s="39"/>
      <c r="Q2569" s="39"/>
      <c r="R2569" s="39"/>
      <c r="S2569" s="39"/>
      <c r="T2569" s="39"/>
      <c r="U2569" s="39"/>
      <c r="V2569" s="39"/>
      <c r="W2569" s="39"/>
      <c r="X2569" s="39"/>
      <c r="Y2569" s="39"/>
      <c r="Z2569" s="39"/>
      <c r="AA2569" s="39"/>
      <c r="AB2569" s="39"/>
      <c r="AC2569" s="39"/>
      <c r="AD2569" s="39"/>
      <c r="AE2569" s="39"/>
      <c r="AF2569" s="39"/>
      <c r="AG2569" s="39"/>
      <c r="AH2569" s="39"/>
      <c r="AI2569" s="39"/>
      <c r="AJ2569" s="39"/>
      <c r="AK2569" s="39"/>
      <c r="AL2569" s="39"/>
      <c r="AM2569" s="39"/>
    </row>
    <row r="2570" spans="1:39" outlineLevel="2">
      <c r="A2570" s="11">
        <f>ROW()</f>
        <v>2570</v>
      </c>
      <c r="C2570" s="6" t="s">
        <v>2</v>
      </c>
      <c r="D2570" s="39"/>
      <c r="E2570" s="39"/>
      <c r="F2570" s="39"/>
      <c r="G2570" s="39"/>
      <c r="H2570" s="39"/>
      <c r="I2570" s="39"/>
      <c r="J2570" s="39"/>
      <c r="K2570" s="39"/>
      <c r="L2570" s="39"/>
      <c r="M2570" s="39"/>
      <c r="N2570" s="39"/>
      <c r="O2570" s="39"/>
      <c r="P2570" s="39"/>
      <c r="Q2570" s="39"/>
      <c r="R2570" s="39"/>
      <c r="S2570" s="39"/>
      <c r="T2570" s="39"/>
      <c r="U2570" s="39"/>
      <c r="V2570" s="39"/>
      <c r="W2570" s="39"/>
      <c r="X2570" s="39"/>
      <c r="Y2570" s="39"/>
      <c r="Z2570" s="39"/>
      <c r="AA2570" s="39"/>
      <c r="AB2570" s="39"/>
      <c r="AC2570" s="9">
        <f t="shared" ref="AC2570:AH2570" si="5714">AC2495+AC2510+AC2525+AC2540</f>
        <v>8.7959769999999993E-2</v>
      </c>
      <c r="AD2570" s="9">
        <f t="shared" si="5714"/>
        <v>8.3561781499999987E-2</v>
      </c>
      <c r="AE2570" s="9">
        <f t="shared" si="5714"/>
        <v>7.9163792999999982E-2</v>
      </c>
      <c r="AF2570" s="9">
        <f t="shared" si="5714"/>
        <v>7.4765804499999977E-2</v>
      </c>
      <c r="AG2570" s="9">
        <f t="shared" si="5714"/>
        <v>7.0367815999999972E-2</v>
      </c>
      <c r="AH2570" s="9">
        <f t="shared" si="5714"/>
        <v>6.5969827499999967E-2</v>
      </c>
      <c r="AI2570" s="9">
        <f t="shared" ref="AI2570:AM2570" si="5715">AI2495+AI2510+AI2525+AI2540</f>
        <v>6.1571838999999969E-2</v>
      </c>
      <c r="AJ2570" s="9">
        <f t="shared" si="5715"/>
        <v>5.717385049999997E-2</v>
      </c>
      <c r="AK2570" s="9">
        <f t="shared" si="5715"/>
        <v>5.2775861999999972E-2</v>
      </c>
      <c r="AL2570" s="9">
        <f t="shared" si="5715"/>
        <v>4.8377873499999974E-2</v>
      </c>
      <c r="AM2570" s="9">
        <f t="shared" si="5715"/>
        <v>4.3979884999999976E-2</v>
      </c>
    </row>
    <row r="2571" spans="1:39" outlineLevel="2">
      <c r="A2571" s="11">
        <f>ROW()</f>
        <v>2571</v>
      </c>
      <c r="C2571" s="6" t="s">
        <v>3</v>
      </c>
      <c r="D2571" s="39"/>
      <c r="E2571" s="39"/>
      <c r="F2571" s="39"/>
      <c r="G2571" s="39"/>
      <c r="H2571" s="39"/>
      <c r="I2571" s="39"/>
      <c r="J2571" s="39"/>
      <c r="K2571" s="39"/>
      <c r="L2571" s="39"/>
      <c r="M2571" s="39"/>
      <c r="N2571" s="39"/>
      <c r="O2571" s="39"/>
      <c r="P2571" s="39"/>
      <c r="Q2571" s="39"/>
      <c r="R2571" s="39"/>
      <c r="S2571" s="39"/>
      <c r="T2571" s="39"/>
      <c r="U2571" s="39"/>
      <c r="V2571" s="39"/>
      <c r="W2571" s="39"/>
      <c r="X2571" s="39"/>
      <c r="Y2571" s="39"/>
      <c r="Z2571" s="39"/>
      <c r="AA2571" s="39"/>
      <c r="AB2571" s="39"/>
      <c r="AC2571" s="9">
        <f t="shared" ref="AC2571:AH2571" si="5716">AC2496+AC2511+AC2526+AC2541</f>
        <v>2.0724719599999997</v>
      </c>
      <c r="AD2571" s="9">
        <f t="shared" si="5716"/>
        <v>1.9688483619999997</v>
      </c>
      <c r="AE2571" s="9">
        <f t="shared" si="5716"/>
        <v>1.8652247639999997</v>
      </c>
      <c r="AF2571" s="9">
        <f t="shared" si="5716"/>
        <v>1.7616011659999997</v>
      </c>
      <c r="AG2571" s="9">
        <f t="shared" si="5716"/>
        <v>1.6579775679999997</v>
      </c>
      <c r="AH2571" s="9">
        <f t="shared" si="5716"/>
        <v>1.5543539699999998</v>
      </c>
      <c r="AI2571" s="9">
        <f t="shared" ref="AI2571:AM2571" si="5717">AI2496+AI2511+AI2526+AI2541</f>
        <v>1.4507303719999998</v>
      </c>
      <c r="AJ2571" s="9">
        <f t="shared" si="5717"/>
        <v>1.3471067739999998</v>
      </c>
      <c r="AK2571" s="9">
        <f t="shared" si="5717"/>
        <v>1.2434831759999998</v>
      </c>
      <c r="AL2571" s="9">
        <f t="shared" si="5717"/>
        <v>1.1398595779999998</v>
      </c>
      <c r="AM2571" s="9">
        <f t="shared" si="5717"/>
        <v>1.0362359799999998</v>
      </c>
    </row>
    <row r="2572" spans="1:39" outlineLevel="2">
      <c r="A2572" s="11">
        <f>ROW()</f>
        <v>2572</v>
      </c>
      <c r="C2572" s="6" t="s">
        <v>4</v>
      </c>
      <c r="D2572" s="39"/>
      <c r="E2572" s="39"/>
      <c r="F2572" s="39"/>
      <c r="G2572" s="39"/>
      <c r="H2572" s="39"/>
      <c r="I2572" s="39"/>
      <c r="J2572" s="39"/>
      <c r="K2572" s="39"/>
      <c r="L2572" s="39"/>
      <c r="M2572" s="39"/>
      <c r="N2572" s="39"/>
      <c r="O2572" s="39"/>
      <c r="P2572" s="39"/>
      <c r="Q2572" s="39"/>
      <c r="R2572" s="39"/>
      <c r="S2572" s="39"/>
      <c r="T2572" s="39"/>
      <c r="U2572" s="39"/>
      <c r="V2572" s="39"/>
      <c r="W2572" s="39"/>
      <c r="X2572" s="39"/>
      <c r="Y2572" s="39"/>
      <c r="Z2572" s="39"/>
      <c r="AA2572" s="39"/>
      <c r="AB2572" s="39"/>
      <c r="AC2572" s="9">
        <f t="shared" ref="AC2572:AH2572" si="5718">AC2497+AC2512+AC2527+AC2542</f>
        <v>8.2567093700000012</v>
      </c>
      <c r="AD2572" s="9">
        <f t="shared" si="5718"/>
        <v>7.7062620786666676</v>
      </c>
      <c r="AE2572" s="9">
        <f t="shared" si="5718"/>
        <v>7.155814787333334</v>
      </c>
      <c r="AF2572" s="9">
        <f t="shared" si="5718"/>
        <v>6.6053674960000004</v>
      </c>
      <c r="AG2572" s="9">
        <f t="shared" si="5718"/>
        <v>6.0549202046666668</v>
      </c>
      <c r="AH2572" s="9">
        <f t="shared" si="5718"/>
        <v>5.5044729133333332</v>
      </c>
      <c r="AI2572" s="9">
        <f t="shared" ref="AI2572:AM2572" si="5719">AI2497+AI2512+AI2527+AI2542</f>
        <v>4.9540256219999996</v>
      </c>
      <c r="AJ2572" s="9">
        <f t="shared" si="5719"/>
        <v>4.403578330666666</v>
      </c>
      <c r="AK2572" s="9">
        <f t="shared" si="5719"/>
        <v>3.8531310393333329</v>
      </c>
      <c r="AL2572" s="9">
        <f t="shared" si="5719"/>
        <v>3.3026837479999998</v>
      </c>
      <c r="AM2572" s="9">
        <f t="shared" si="5719"/>
        <v>2.7522364566666666</v>
      </c>
    </row>
    <row r="2573" spans="1:39" outlineLevel="2">
      <c r="A2573" s="11">
        <f>ROW()</f>
        <v>2573</v>
      </c>
      <c r="C2573" s="6" t="s">
        <v>5</v>
      </c>
      <c r="D2573" s="39"/>
      <c r="E2573" s="39"/>
      <c r="F2573" s="39"/>
      <c r="G2573" s="39"/>
      <c r="H2573" s="39"/>
      <c r="I2573" s="39"/>
      <c r="J2573" s="39"/>
      <c r="K2573" s="39"/>
      <c r="L2573" s="39"/>
      <c r="M2573" s="39"/>
      <c r="N2573" s="39"/>
      <c r="O2573" s="39"/>
      <c r="P2573" s="39"/>
      <c r="Q2573" s="39"/>
      <c r="R2573" s="39"/>
      <c r="S2573" s="39"/>
      <c r="T2573" s="39"/>
      <c r="U2573" s="39"/>
      <c r="V2573" s="39"/>
      <c r="W2573" s="39"/>
      <c r="X2573" s="39"/>
      <c r="Y2573" s="39"/>
      <c r="Z2573" s="39"/>
      <c r="AA2573" s="39"/>
      <c r="AB2573" s="39"/>
      <c r="AC2573" s="9">
        <f t="shared" ref="AC2573:AH2573" si="5720">AC2498+AC2513+AC2528+AC2543</f>
        <v>4.0108991900000026</v>
      </c>
      <c r="AD2573" s="9">
        <f t="shared" si="5720"/>
        <v>3.8103542305000024</v>
      </c>
      <c r="AE2573" s="9">
        <f t="shared" si="5720"/>
        <v>3.6098092710000023</v>
      </c>
      <c r="AF2573" s="9">
        <f t="shared" si="5720"/>
        <v>3.4092643115000021</v>
      </c>
      <c r="AG2573" s="9">
        <f t="shared" si="5720"/>
        <v>3.2087193520000019</v>
      </c>
      <c r="AH2573" s="9">
        <f t="shared" si="5720"/>
        <v>3.0081743925000017</v>
      </c>
      <c r="AI2573" s="9">
        <f t="shared" ref="AI2573:AM2573" si="5721">AI2498+AI2513+AI2528+AI2543</f>
        <v>2.8076294330000016</v>
      </c>
      <c r="AJ2573" s="9">
        <f t="shared" si="5721"/>
        <v>2.6070844735000014</v>
      </c>
      <c r="AK2573" s="9">
        <f t="shared" si="5721"/>
        <v>2.4065395140000012</v>
      </c>
      <c r="AL2573" s="9">
        <f t="shared" si="5721"/>
        <v>2.205994554500001</v>
      </c>
      <c r="AM2573" s="9">
        <f t="shared" si="5721"/>
        <v>2.0054495950000009</v>
      </c>
    </row>
    <row r="2574" spans="1:39" outlineLevel="2">
      <c r="A2574" s="11">
        <f>ROW()</f>
        <v>2574</v>
      </c>
      <c r="C2574" s="6" t="s">
        <v>473</v>
      </c>
      <c r="D2574" s="39"/>
      <c r="E2574" s="39"/>
      <c r="F2574" s="39"/>
      <c r="G2574" s="39"/>
      <c r="H2574" s="39"/>
      <c r="I2574" s="39"/>
      <c r="J2574" s="39"/>
      <c r="K2574" s="39"/>
      <c r="L2574" s="39"/>
      <c r="M2574" s="39"/>
      <c r="N2574" s="39"/>
      <c r="O2574" s="39"/>
      <c r="P2574" s="39"/>
      <c r="Q2574" s="39"/>
      <c r="R2574" s="39"/>
      <c r="S2574" s="39"/>
      <c r="T2574" s="39"/>
      <c r="U2574" s="39"/>
      <c r="V2574" s="39"/>
      <c r="W2574" s="39"/>
      <c r="X2574" s="39"/>
      <c r="Y2574" s="39"/>
      <c r="Z2574" s="39"/>
      <c r="AA2574" s="39"/>
      <c r="AB2574" s="39"/>
      <c r="AC2574" s="9">
        <f t="shared" ref="AC2574:AH2574" si="5722">AC2499+AC2514+AC2529+AC2544</f>
        <v>4.4002969500000004</v>
      </c>
      <c r="AD2574" s="9">
        <f t="shared" si="5722"/>
        <v>3.5202375600000004</v>
      </c>
      <c r="AE2574" s="9">
        <f t="shared" si="5722"/>
        <v>2.6401781700000004</v>
      </c>
      <c r="AF2574" s="9">
        <f t="shared" si="5722"/>
        <v>1.7601187800000004</v>
      </c>
      <c r="AG2574" s="9">
        <f t="shared" si="5722"/>
        <v>0.88005939000000022</v>
      </c>
      <c r="AH2574" s="9">
        <f t="shared" si="5722"/>
        <v>0</v>
      </c>
      <c r="AI2574" s="9">
        <f t="shared" ref="AI2574:AM2574" si="5723">AI2499+AI2514+AI2529+AI2544</f>
        <v>0</v>
      </c>
      <c r="AJ2574" s="9">
        <f t="shared" si="5723"/>
        <v>0</v>
      </c>
      <c r="AK2574" s="9">
        <f t="shared" si="5723"/>
        <v>0</v>
      </c>
      <c r="AL2574" s="9">
        <f t="shared" si="5723"/>
        <v>0</v>
      </c>
      <c r="AM2574" s="9">
        <f t="shared" si="5723"/>
        <v>0</v>
      </c>
    </row>
    <row r="2575" spans="1:39" outlineLevel="2">
      <c r="A2575" s="11">
        <f>ROW()</f>
        <v>2575</v>
      </c>
      <c r="C2575" s="6" t="s">
        <v>474</v>
      </c>
      <c r="D2575" s="39"/>
      <c r="E2575" s="39"/>
      <c r="F2575" s="39"/>
      <c r="G2575" s="39"/>
      <c r="H2575" s="39"/>
      <c r="I2575" s="39"/>
      <c r="J2575" s="39"/>
      <c r="K2575" s="39"/>
      <c r="L2575" s="39"/>
      <c r="M2575" s="39"/>
      <c r="N2575" s="39"/>
      <c r="O2575" s="39"/>
      <c r="P2575" s="39"/>
      <c r="Q2575" s="39"/>
      <c r="R2575" s="39"/>
      <c r="S2575" s="39"/>
      <c r="T2575" s="39"/>
      <c r="U2575" s="39"/>
      <c r="V2575" s="39"/>
      <c r="W2575" s="39"/>
      <c r="X2575" s="39"/>
      <c r="Y2575" s="39"/>
      <c r="Z2575" s="39"/>
      <c r="AA2575" s="39"/>
      <c r="AB2575" s="39"/>
      <c r="AC2575" s="9">
        <f t="shared" ref="AC2575:AH2575" si="5724">AC2500+AC2515+AC2530+AC2545</f>
        <v>3.8696298499999995</v>
      </c>
      <c r="AD2575" s="9">
        <f t="shared" si="5724"/>
        <v>3.6116545266666664</v>
      </c>
      <c r="AE2575" s="9">
        <f t="shared" si="5724"/>
        <v>3.3536792033333329</v>
      </c>
      <c r="AF2575" s="9">
        <f t="shared" si="5724"/>
        <v>3.0957038799999994</v>
      </c>
      <c r="AG2575" s="9">
        <f t="shared" si="5724"/>
        <v>2.8377285566666659</v>
      </c>
      <c r="AH2575" s="9">
        <f t="shared" si="5724"/>
        <v>2.5797532333333324</v>
      </c>
      <c r="AI2575" s="9">
        <f t="shared" ref="AI2575:AM2575" si="5725">AI2500+AI2515+AI2530+AI2545</f>
        <v>2.3217779099999993</v>
      </c>
      <c r="AJ2575" s="9">
        <f t="shared" si="5725"/>
        <v>2.0638025866666663</v>
      </c>
      <c r="AK2575" s="9">
        <f t="shared" si="5725"/>
        <v>1.805827263333333</v>
      </c>
      <c r="AL2575" s="9">
        <f t="shared" si="5725"/>
        <v>1.5478519399999997</v>
      </c>
      <c r="AM2575" s="9">
        <f t="shared" si="5725"/>
        <v>1.2898766166666664</v>
      </c>
    </row>
    <row r="2576" spans="1:39" outlineLevel="2">
      <c r="A2576" s="11">
        <f>ROW()</f>
        <v>2576</v>
      </c>
      <c r="C2576" s="6" t="s">
        <v>477</v>
      </c>
      <c r="D2576" s="39"/>
      <c r="E2576" s="39"/>
      <c r="F2576" s="39"/>
      <c r="G2576" s="39"/>
      <c r="H2576" s="39"/>
      <c r="I2576" s="39"/>
      <c r="J2576" s="39"/>
      <c r="K2576" s="39"/>
      <c r="L2576" s="39"/>
      <c r="M2576" s="39"/>
      <c r="N2576" s="39"/>
      <c r="O2576" s="39"/>
      <c r="P2576" s="39"/>
      <c r="Q2576" s="39"/>
      <c r="R2576" s="39"/>
      <c r="S2576" s="39"/>
      <c r="T2576" s="39"/>
      <c r="U2576" s="39"/>
      <c r="V2576" s="39"/>
      <c r="W2576" s="39"/>
      <c r="X2576" s="39"/>
      <c r="Y2576" s="39"/>
      <c r="Z2576" s="39"/>
      <c r="AA2576" s="39"/>
      <c r="AB2576" s="39"/>
      <c r="AC2576" s="9">
        <f t="shared" ref="AC2576:AH2578" si="5726">AC2501+AC2516+AC2531+AC2546</f>
        <v>6.8165931999999998</v>
      </c>
      <c r="AD2576" s="9">
        <f t="shared" si="5726"/>
        <v>6.1349338800000002</v>
      </c>
      <c r="AE2576" s="9">
        <f t="shared" si="5726"/>
        <v>5.4532745600000005</v>
      </c>
      <c r="AF2576" s="9">
        <f t="shared" si="5726"/>
        <v>4.7716152400000009</v>
      </c>
      <c r="AG2576" s="9">
        <f t="shared" si="5726"/>
        <v>4.0899559200000004</v>
      </c>
      <c r="AH2576" s="9">
        <f t="shared" si="5726"/>
        <v>3.4082966000000003</v>
      </c>
      <c r="AI2576" s="9">
        <f t="shared" ref="AI2576:AM2576" si="5727">AI2501+AI2516+AI2531+AI2546</f>
        <v>2.7266372800000003</v>
      </c>
      <c r="AJ2576" s="9">
        <f t="shared" si="5727"/>
        <v>2.0449779600000002</v>
      </c>
      <c r="AK2576" s="9">
        <f t="shared" si="5727"/>
        <v>1.3633186400000001</v>
      </c>
      <c r="AL2576" s="9">
        <f t="shared" si="5727"/>
        <v>0.68165932000000007</v>
      </c>
      <c r="AM2576" s="9">
        <f t="shared" si="5727"/>
        <v>0</v>
      </c>
    </row>
    <row r="2577" spans="1:39" outlineLevel="2">
      <c r="A2577" s="11">
        <f>ROW()</f>
        <v>2577</v>
      </c>
      <c r="C2577" s="6" t="s">
        <v>511</v>
      </c>
      <c r="D2577" s="39"/>
      <c r="E2577" s="39"/>
      <c r="F2577" s="39"/>
      <c r="G2577" s="39"/>
      <c r="H2577" s="39"/>
      <c r="I2577" s="39"/>
      <c r="J2577" s="39"/>
      <c r="K2577" s="39"/>
      <c r="L2577" s="39"/>
      <c r="M2577" s="39"/>
      <c r="N2577" s="39"/>
      <c r="O2577" s="39"/>
      <c r="P2577" s="39"/>
      <c r="Q2577" s="39"/>
      <c r="R2577" s="39"/>
      <c r="S2577" s="39"/>
      <c r="T2577" s="39"/>
      <c r="U2577" s="39"/>
      <c r="V2577" s="39"/>
      <c r="W2577" s="39"/>
      <c r="X2577" s="39"/>
      <c r="Y2577" s="39"/>
      <c r="Z2577" s="39"/>
      <c r="AA2577" s="39"/>
      <c r="AB2577" s="39"/>
      <c r="AC2577" s="9">
        <f t="shared" si="5726"/>
        <v>0</v>
      </c>
      <c r="AD2577" s="9">
        <f t="shared" si="5726"/>
        <v>0</v>
      </c>
      <c r="AE2577" s="9">
        <f t="shared" si="5726"/>
        <v>0</v>
      </c>
      <c r="AF2577" s="9">
        <f t="shared" si="5726"/>
        <v>0</v>
      </c>
      <c r="AG2577" s="9">
        <f t="shared" si="5726"/>
        <v>0</v>
      </c>
      <c r="AH2577" s="9">
        <f t="shared" si="5726"/>
        <v>0</v>
      </c>
      <c r="AI2577" s="9">
        <f t="shared" ref="AI2577:AM2578" si="5728">AI2502+AI2517+AI2532+AI2547</f>
        <v>0</v>
      </c>
      <c r="AJ2577" s="9">
        <f t="shared" si="5728"/>
        <v>0</v>
      </c>
      <c r="AK2577" s="9">
        <f t="shared" si="5728"/>
        <v>0</v>
      </c>
      <c r="AL2577" s="9">
        <f t="shared" si="5728"/>
        <v>0</v>
      </c>
      <c r="AM2577" s="9">
        <f t="shared" si="5728"/>
        <v>0</v>
      </c>
    </row>
    <row r="2578" spans="1:39" outlineLevel="2">
      <c r="A2578" s="11">
        <f>ROW()</f>
        <v>2578</v>
      </c>
      <c r="C2578" s="6" t="s">
        <v>655</v>
      </c>
      <c r="D2578" s="39"/>
      <c r="E2578" s="39"/>
      <c r="F2578" s="39"/>
      <c r="G2578" s="39"/>
      <c r="H2578" s="39"/>
      <c r="I2578" s="39"/>
      <c r="J2578" s="39"/>
      <c r="K2578" s="39"/>
      <c r="L2578" s="39"/>
      <c r="M2578" s="39"/>
      <c r="N2578" s="39"/>
      <c r="O2578" s="39"/>
      <c r="P2578" s="39"/>
      <c r="Q2578" s="39"/>
      <c r="R2578" s="39"/>
      <c r="S2578" s="39"/>
      <c r="T2578" s="39"/>
      <c r="U2578" s="39"/>
      <c r="V2578" s="39"/>
      <c r="W2578" s="39"/>
      <c r="X2578" s="39"/>
      <c r="Y2578" s="39"/>
      <c r="Z2578" s="39"/>
      <c r="AA2578" s="39"/>
      <c r="AB2578" s="39"/>
      <c r="AC2578" s="9">
        <f t="shared" si="5726"/>
        <v>0</v>
      </c>
      <c r="AD2578" s="9">
        <f t="shared" si="5726"/>
        <v>0</v>
      </c>
      <c r="AE2578" s="9">
        <f t="shared" si="5726"/>
        <v>0</v>
      </c>
      <c r="AF2578" s="9">
        <f t="shared" si="5726"/>
        <v>0</v>
      </c>
      <c r="AG2578" s="9">
        <f t="shared" si="5726"/>
        <v>0</v>
      </c>
      <c r="AH2578" s="9">
        <f t="shared" si="5726"/>
        <v>0</v>
      </c>
      <c r="AI2578" s="9">
        <f t="shared" si="5728"/>
        <v>0</v>
      </c>
      <c r="AJ2578" s="9">
        <f t="shared" si="5728"/>
        <v>0</v>
      </c>
      <c r="AK2578" s="9">
        <f t="shared" si="5728"/>
        <v>0</v>
      </c>
      <c r="AL2578" s="9">
        <f t="shared" si="5728"/>
        <v>0</v>
      </c>
      <c r="AM2578" s="9">
        <f t="shared" si="5728"/>
        <v>0</v>
      </c>
    </row>
    <row r="2579" spans="1:39" outlineLevel="2">
      <c r="A2579" s="11">
        <f>ROW()</f>
        <v>2579</v>
      </c>
      <c r="C2579" s="6" t="s">
        <v>656</v>
      </c>
      <c r="D2579" s="39"/>
      <c r="E2579" s="39"/>
      <c r="F2579" s="39"/>
      <c r="G2579" s="39"/>
      <c r="H2579" s="39"/>
      <c r="I2579" s="39"/>
      <c r="J2579" s="39"/>
      <c r="K2579" s="39"/>
      <c r="L2579" s="39"/>
      <c r="M2579" s="39"/>
      <c r="N2579" s="39"/>
      <c r="O2579" s="39"/>
      <c r="P2579" s="39"/>
      <c r="Q2579" s="39"/>
      <c r="R2579" s="39"/>
      <c r="S2579" s="39"/>
      <c r="T2579" s="39"/>
      <c r="U2579" s="39"/>
      <c r="V2579" s="39"/>
      <c r="W2579" s="39"/>
      <c r="X2579" s="39"/>
      <c r="Y2579" s="39"/>
      <c r="Z2579" s="39"/>
      <c r="AA2579" s="39"/>
      <c r="AB2579" s="3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</row>
    <row r="2580" spans="1:39" outlineLevel="2">
      <c r="A2580" s="11">
        <f>ROW()</f>
        <v>2580</v>
      </c>
      <c r="C2580" s="6" t="s">
        <v>667</v>
      </c>
      <c r="D2580" s="39"/>
      <c r="E2580" s="39"/>
      <c r="F2580" s="39"/>
      <c r="G2580" s="39"/>
      <c r="H2580" s="39"/>
      <c r="I2580" s="39"/>
      <c r="J2580" s="39"/>
      <c r="K2580" s="39"/>
      <c r="L2580" s="39"/>
      <c r="M2580" s="39"/>
      <c r="N2580" s="39"/>
      <c r="O2580" s="39"/>
      <c r="P2580" s="39"/>
      <c r="Q2580" s="39"/>
      <c r="R2580" s="39"/>
      <c r="S2580" s="39"/>
      <c r="T2580" s="39"/>
      <c r="U2580" s="39"/>
      <c r="V2580" s="39"/>
      <c r="W2580" s="39"/>
      <c r="X2580" s="39"/>
      <c r="Y2580" s="39"/>
      <c r="Z2580" s="39"/>
      <c r="AA2580" s="39"/>
      <c r="AB2580" s="3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</row>
    <row r="2581" spans="1:39" outlineLevel="2">
      <c r="A2581" s="11">
        <f>ROW()</f>
        <v>2581</v>
      </c>
      <c r="C2581" s="6" t="s">
        <v>212</v>
      </c>
      <c r="D2581" s="39"/>
      <c r="E2581" s="39"/>
      <c r="F2581" s="39"/>
      <c r="G2581" s="39"/>
      <c r="H2581" s="39"/>
      <c r="I2581" s="39"/>
      <c r="J2581" s="39"/>
      <c r="K2581" s="39"/>
      <c r="L2581" s="39"/>
      <c r="M2581" s="39"/>
      <c r="N2581" s="39"/>
      <c r="O2581" s="39"/>
      <c r="P2581" s="39"/>
      <c r="Q2581" s="39"/>
      <c r="R2581" s="39"/>
      <c r="S2581" s="39"/>
      <c r="T2581" s="39"/>
      <c r="U2581" s="39"/>
      <c r="V2581" s="39"/>
      <c r="W2581" s="39"/>
      <c r="X2581" s="39"/>
      <c r="Y2581" s="39"/>
      <c r="Z2581" s="39"/>
      <c r="AA2581" s="39"/>
      <c r="AB2581" s="39"/>
      <c r="AC2581" s="9">
        <f t="shared" ref="AC2581:AH2581" si="5729">AC2506+AC2521+AC2536+AC2551</f>
        <v>0</v>
      </c>
      <c r="AD2581" s="9">
        <f t="shared" si="5729"/>
        <v>0</v>
      </c>
      <c r="AE2581" s="9">
        <f t="shared" si="5729"/>
        <v>0</v>
      </c>
      <c r="AF2581" s="9">
        <f t="shared" si="5729"/>
        <v>0</v>
      </c>
      <c r="AG2581" s="9">
        <f t="shared" si="5729"/>
        <v>0</v>
      </c>
      <c r="AH2581" s="9">
        <f t="shared" si="5729"/>
        <v>0</v>
      </c>
      <c r="AI2581" s="9">
        <f t="shared" ref="AI2581:AM2581" si="5730">AI2506+AI2521+AI2536+AI2551</f>
        <v>0</v>
      </c>
      <c r="AJ2581" s="9">
        <f t="shared" si="5730"/>
        <v>0</v>
      </c>
      <c r="AK2581" s="9">
        <f t="shared" si="5730"/>
        <v>0</v>
      </c>
      <c r="AL2581" s="9">
        <f t="shared" si="5730"/>
        <v>0</v>
      </c>
      <c r="AM2581" s="9">
        <f t="shared" si="5730"/>
        <v>0</v>
      </c>
    </row>
    <row r="2582" spans="1:39" outlineLevel="2">
      <c r="A2582" s="11">
        <f>ROW()</f>
        <v>2582</v>
      </c>
      <c r="C2582" s="30" t="s">
        <v>362</v>
      </c>
      <c r="D2582" s="90"/>
      <c r="E2582" s="90"/>
      <c r="F2582" s="90"/>
      <c r="G2582" s="90"/>
      <c r="H2582" s="90"/>
      <c r="I2582" s="90"/>
      <c r="J2582" s="90"/>
      <c r="K2582" s="90"/>
      <c r="L2582" s="90"/>
      <c r="M2582" s="90"/>
      <c r="N2582" s="90"/>
      <c r="O2582" s="90"/>
      <c r="P2582" s="90"/>
      <c r="Q2582" s="90"/>
      <c r="R2582" s="90"/>
      <c r="S2582" s="90"/>
      <c r="T2582" s="90"/>
      <c r="U2582" s="90"/>
      <c r="V2582" s="90"/>
      <c r="W2582" s="90"/>
      <c r="X2582" s="90"/>
      <c r="Y2582" s="90"/>
      <c r="Z2582" s="90"/>
      <c r="AA2582" s="90"/>
      <c r="AB2582" s="90"/>
      <c r="AC2582" s="15">
        <f t="shared" ref="AC2582:AH2582" si="5731">AC2507+AC2522+AC2537+AC2552</f>
        <v>0</v>
      </c>
      <c r="AD2582" s="15">
        <f t="shared" si="5731"/>
        <v>0</v>
      </c>
      <c r="AE2582" s="15">
        <f t="shared" si="5731"/>
        <v>0</v>
      </c>
      <c r="AF2582" s="15">
        <f t="shared" si="5731"/>
        <v>0</v>
      </c>
      <c r="AG2582" s="15">
        <f t="shared" si="5731"/>
        <v>0</v>
      </c>
      <c r="AH2582" s="15">
        <f t="shared" si="5731"/>
        <v>0</v>
      </c>
      <c r="AI2582" s="15">
        <f t="shared" ref="AI2582:AM2582" si="5732">AI2507+AI2522+AI2537+AI2552</f>
        <v>0</v>
      </c>
      <c r="AJ2582" s="15">
        <f t="shared" si="5732"/>
        <v>0</v>
      </c>
      <c r="AK2582" s="15">
        <f t="shared" si="5732"/>
        <v>0</v>
      </c>
      <c r="AL2582" s="15">
        <f t="shared" si="5732"/>
        <v>0</v>
      </c>
      <c r="AM2582" s="15">
        <f t="shared" si="5732"/>
        <v>0</v>
      </c>
    </row>
    <row r="2583" spans="1:39" outlineLevel="2">
      <c r="A2583" s="11">
        <f>ROW()</f>
        <v>2583</v>
      </c>
      <c r="C2583" s="6" t="s">
        <v>1</v>
      </c>
      <c r="D2583" s="39"/>
      <c r="E2583" s="39"/>
      <c r="F2583" s="39"/>
      <c r="G2583" s="39"/>
      <c r="H2583" s="39"/>
      <c r="I2583" s="39"/>
      <c r="J2583" s="39"/>
      <c r="K2583" s="39"/>
      <c r="L2583" s="39"/>
      <c r="M2583" s="39"/>
      <c r="N2583" s="39"/>
      <c r="O2583" s="39"/>
      <c r="P2583" s="39"/>
      <c r="Q2583" s="39"/>
      <c r="R2583" s="39"/>
      <c r="S2583" s="39"/>
      <c r="T2583" s="39"/>
      <c r="U2583" s="39"/>
      <c r="V2583" s="39"/>
      <c r="W2583" s="39"/>
      <c r="X2583" s="39"/>
      <c r="Y2583" s="39"/>
      <c r="Z2583" s="39"/>
      <c r="AA2583" s="39"/>
      <c r="AB2583" s="39"/>
      <c r="AC2583" s="9">
        <f t="shared" ref="AC2583:AH2583" si="5733">SUM(AC2570:AC2582)</f>
        <v>29.514560290000002</v>
      </c>
      <c r="AD2583" s="9">
        <f t="shared" si="5733"/>
        <v>26.835852419333335</v>
      </c>
      <c r="AE2583" s="9">
        <f t="shared" si="5733"/>
        <v>24.157144548666672</v>
      </c>
      <c r="AF2583" s="9">
        <f t="shared" si="5733"/>
        <v>21.478436678000001</v>
      </c>
      <c r="AG2583" s="9">
        <f t="shared" si="5733"/>
        <v>18.799728807333334</v>
      </c>
      <c r="AH2583" s="9">
        <f t="shared" si="5733"/>
        <v>16.121020936666667</v>
      </c>
      <c r="AI2583" s="9">
        <f t="shared" ref="AI2583:AM2583" si="5734">SUM(AI2570:AI2582)</f>
        <v>14.322372456</v>
      </c>
      <c r="AJ2583" s="9">
        <f t="shared" si="5734"/>
        <v>12.523723975333334</v>
      </c>
      <c r="AK2583" s="9">
        <f t="shared" si="5734"/>
        <v>10.725075494666669</v>
      </c>
      <c r="AL2583" s="9">
        <f t="shared" si="5734"/>
        <v>8.9264270139999997</v>
      </c>
      <c r="AM2583" s="9">
        <f t="shared" si="5734"/>
        <v>7.1277785333333341</v>
      </c>
    </row>
    <row r="2584" spans="1:39" outlineLevel="3">
      <c r="A2584" s="11">
        <f>ROW()</f>
        <v>2584</v>
      </c>
      <c r="B2584" s="343" t="s">
        <v>658</v>
      </c>
      <c r="D2584" s="39"/>
      <c r="E2584" s="39"/>
      <c r="F2584" s="39"/>
      <c r="G2584" s="39"/>
      <c r="H2584" s="39"/>
      <c r="I2584" s="39"/>
      <c r="J2584" s="39"/>
      <c r="K2584" s="39"/>
      <c r="L2584" s="39"/>
      <c r="M2584" s="39"/>
      <c r="N2584" s="39"/>
      <c r="O2584" s="39"/>
      <c r="P2584" s="39"/>
      <c r="Q2584" s="39"/>
      <c r="R2584" s="39"/>
      <c r="S2584" s="39"/>
      <c r="T2584" s="39"/>
      <c r="U2584" s="39"/>
      <c r="V2584" s="39"/>
      <c r="W2584" s="39"/>
      <c r="X2584" s="39"/>
      <c r="Y2584" s="39"/>
      <c r="Z2584" s="39"/>
      <c r="AA2584" s="39"/>
      <c r="AB2584" s="39"/>
      <c r="AC2584" s="39"/>
      <c r="AD2584" s="39"/>
      <c r="AE2584" s="39"/>
      <c r="AF2584" s="39"/>
      <c r="AG2584" s="39"/>
      <c r="AH2584" s="39"/>
      <c r="AI2584" s="39"/>
      <c r="AJ2584" s="39"/>
      <c r="AK2584" s="39"/>
      <c r="AL2584" s="39"/>
      <c r="AM2584" s="39"/>
    </row>
    <row r="2585" spans="1:39" outlineLevel="3">
      <c r="A2585" s="11">
        <f>ROW()</f>
        <v>2585</v>
      </c>
      <c r="C2585" s="6" t="s">
        <v>2</v>
      </c>
      <c r="D2585" s="39"/>
      <c r="E2585" s="39"/>
      <c r="F2585" s="39"/>
      <c r="G2585" s="39"/>
      <c r="H2585" s="39"/>
      <c r="I2585" s="39"/>
      <c r="J2585" s="39"/>
      <c r="K2585" s="39"/>
      <c r="L2585" s="39"/>
      <c r="M2585" s="39"/>
      <c r="N2585" s="39"/>
      <c r="O2585" s="39"/>
      <c r="P2585" s="39"/>
      <c r="Q2585" s="39"/>
      <c r="R2585" s="39"/>
      <c r="S2585" s="39"/>
      <c r="T2585" s="39"/>
      <c r="U2585" s="39"/>
      <c r="V2585" s="39"/>
      <c r="W2585" s="39"/>
      <c r="X2585" s="39"/>
      <c r="Y2585" s="39"/>
      <c r="Z2585" s="39"/>
      <c r="AA2585" s="39"/>
      <c r="AB2585" s="39"/>
      <c r="AC2585" s="3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</row>
    <row r="2586" spans="1:39" outlineLevel="3">
      <c r="A2586" s="11">
        <f>ROW()</f>
        <v>2586</v>
      </c>
      <c r="C2586" s="6" t="s">
        <v>3</v>
      </c>
      <c r="D2586" s="39"/>
      <c r="E2586" s="39"/>
      <c r="F2586" s="39"/>
      <c r="G2586" s="39"/>
      <c r="H2586" s="39"/>
      <c r="I2586" s="39"/>
      <c r="J2586" s="39"/>
      <c r="K2586" s="39"/>
      <c r="L2586" s="39"/>
      <c r="M2586" s="39"/>
      <c r="N2586" s="39"/>
      <c r="O2586" s="39"/>
      <c r="P2586" s="39"/>
      <c r="Q2586" s="39"/>
      <c r="R2586" s="39"/>
      <c r="S2586" s="39"/>
      <c r="T2586" s="39"/>
      <c r="U2586" s="39"/>
      <c r="V2586" s="39"/>
      <c r="W2586" s="39"/>
      <c r="X2586" s="39"/>
      <c r="Y2586" s="39"/>
      <c r="Z2586" s="39"/>
      <c r="AA2586" s="39"/>
      <c r="AB2586" s="39"/>
      <c r="AC2586" s="3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</row>
    <row r="2587" spans="1:39" outlineLevel="3">
      <c r="A2587" s="11">
        <f>ROW()</f>
        <v>2587</v>
      </c>
      <c r="C2587" s="6" t="s">
        <v>4</v>
      </c>
      <c r="D2587" s="39"/>
      <c r="E2587" s="39"/>
      <c r="F2587" s="39"/>
      <c r="G2587" s="39"/>
      <c r="H2587" s="39"/>
      <c r="I2587" s="39"/>
      <c r="J2587" s="39"/>
      <c r="K2587" s="39"/>
      <c r="L2587" s="39"/>
      <c r="M2587" s="39"/>
      <c r="N2587" s="39"/>
      <c r="O2587" s="39"/>
      <c r="P2587" s="39"/>
      <c r="Q2587" s="39"/>
      <c r="R2587" s="39"/>
      <c r="S2587" s="39"/>
      <c r="T2587" s="39"/>
      <c r="U2587" s="39"/>
      <c r="V2587" s="39"/>
      <c r="W2587" s="39"/>
      <c r="X2587" s="39"/>
      <c r="Y2587" s="39"/>
      <c r="Z2587" s="39"/>
      <c r="AA2587" s="39"/>
      <c r="AB2587" s="39"/>
      <c r="AC2587" s="3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</row>
    <row r="2588" spans="1:39" outlineLevel="3">
      <c r="A2588" s="11">
        <f>ROW()</f>
        <v>2588</v>
      </c>
      <c r="C2588" s="6" t="s">
        <v>5</v>
      </c>
      <c r="D2588" s="39"/>
      <c r="E2588" s="39"/>
      <c r="F2588" s="39"/>
      <c r="G2588" s="39"/>
      <c r="H2588" s="39"/>
      <c r="I2588" s="39"/>
      <c r="J2588" s="39"/>
      <c r="K2588" s="39"/>
      <c r="L2588" s="39"/>
      <c r="M2588" s="39"/>
      <c r="N2588" s="39"/>
      <c r="O2588" s="39"/>
      <c r="P2588" s="39"/>
      <c r="Q2588" s="39"/>
      <c r="R2588" s="39"/>
      <c r="S2588" s="39"/>
      <c r="T2588" s="39"/>
      <c r="U2588" s="39"/>
      <c r="V2588" s="39"/>
      <c r="W2588" s="39"/>
      <c r="X2588" s="39"/>
      <c r="Y2588" s="39"/>
      <c r="Z2588" s="39"/>
      <c r="AA2588" s="39"/>
      <c r="AB2588" s="39"/>
      <c r="AC2588" s="3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</row>
    <row r="2589" spans="1:39" outlineLevel="3">
      <c r="A2589" s="11">
        <f>ROW()</f>
        <v>2589</v>
      </c>
      <c r="C2589" s="6" t="s">
        <v>473</v>
      </c>
      <c r="D2589" s="39"/>
      <c r="E2589" s="39"/>
      <c r="F2589" s="39"/>
      <c r="G2589" s="39"/>
      <c r="H2589" s="39"/>
      <c r="I2589" s="39"/>
      <c r="J2589" s="39"/>
      <c r="K2589" s="39"/>
      <c r="L2589" s="39"/>
      <c r="M2589" s="39"/>
      <c r="N2589" s="39"/>
      <c r="O2589" s="39"/>
      <c r="P2589" s="39"/>
      <c r="Q2589" s="39"/>
      <c r="R2589" s="39"/>
      <c r="S2589" s="39"/>
      <c r="T2589" s="39"/>
      <c r="U2589" s="39"/>
      <c r="V2589" s="39"/>
      <c r="W2589" s="39"/>
      <c r="X2589" s="39"/>
      <c r="Y2589" s="39"/>
      <c r="Z2589" s="39"/>
      <c r="AA2589" s="39"/>
      <c r="AB2589" s="39"/>
      <c r="AC2589" s="3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</row>
    <row r="2590" spans="1:39" outlineLevel="3">
      <c r="A2590" s="11">
        <f>ROW()</f>
        <v>2590</v>
      </c>
      <c r="C2590" s="6" t="s">
        <v>474</v>
      </c>
      <c r="D2590" s="39"/>
      <c r="E2590" s="39"/>
      <c r="F2590" s="39"/>
      <c r="G2590" s="39"/>
      <c r="H2590" s="39"/>
      <c r="I2590" s="39"/>
      <c r="J2590" s="39"/>
      <c r="K2590" s="39"/>
      <c r="L2590" s="39"/>
      <c r="M2590" s="39"/>
      <c r="N2590" s="39"/>
      <c r="O2590" s="39"/>
      <c r="P2590" s="39"/>
      <c r="Q2590" s="39"/>
      <c r="R2590" s="39"/>
      <c r="S2590" s="39"/>
      <c r="T2590" s="39"/>
      <c r="U2590" s="39"/>
      <c r="V2590" s="39"/>
      <c r="W2590" s="39"/>
      <c r="X2590" s="39"/>
      <c r="Y2590" s="39"/>
      <c r="Z2590" s="39"/>
      <c r="AA2590" s="39"/>
      <c r="AB2590" s="39"/>
      <c r="AC2590" s="3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</row>
    <row r="2591" spans="1:39" outlineLevel="3">
      <c r="A2591" s="11">
        <f>ROW()</f>
        <v>2591</v>
      </c>
      <c r="C2591" s="6" t="s">
        <v>477</v>
      </c>
      <c r="D2591" s="39"/>
      <c r="E2591" s="39"/>
      <c r="F2591" s="39"/>
      <c r="G2591" s="39"/>
      <c r="H2591" s="39"/>
      <c r="I2591" s="39"/>
      <c r="J2591" s="39"/>
      <c r="K2591" s="39"/>
      <c r="L2591" s="39"/>
      <c r="M2591" s="39"/>
      <c r="N2591" s="39"/>
      <c r="O2591" s="39"/>
      <c r="P2591" s="39"/>
      <c r="Q2591" s="39"/>
      <c r="R2591" s="39"/>
      <c r="S2591" s="39"/>
      <c r="T2591" s="39"/>
      <c r="U2591" s="39"/>
      <c r="V2591" s="39"/>
      <c r="W2591" s="39"/>
      <c r="X2591" s="39"/>
      <c r="Y2591" s="39"/>
      <c r="Z2591" s="39"/>
      <c r="AA2591" s="39"/>
      <c r="AB2591" s="39"/>
      <c r="AC2591" s="3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</row>
    <row r="2592" spans="1:39" outlineLevel="3">
      <c r="A2592" s="11">
        <f>ROW()</f>
        <v>2592</v>
      </c>
      <c r="C2592" s="6" t="s">
        <v>511</v>
      </c>
      <c r="D2592" s="39"/>
      <c r="E2592" s="39"/>
      <c r="F2592" s="39"/>
      <c r="G2592" s="39"/>
      <c r="H2592" s="39"/>
      <c r="I2592" s="39"/>
      <c r="J2592" s="39"/>
      <c r="K2592" s="39"/>
      <c r="L2592" s="39"/>
      <c r="M2592" s="39"/>
      <c r="N2592" s="39"/>
      <c r="O2592" s="39"/>
      <c r="P2592" s="39"/>
      <c r="Q2592" s="39"/>
      <c r="R2592" s="39"/>
      <c r="S2592" s="39"/>
      <c r="T2592" s="39"/>
      <c r="U2592" s="39"/>
      <c r="V2592" s="39"/>
      <c r="W2592" s="39"/>
      <c r="X2592" s="39"/>
      <c r="Y2592" s="39"/>
      <c r="Z2592" s="39"/>
      <c r="AA2592" s="39"/>
      <c r="AB2592" s="39"/>
      <c r="AC2592" s="3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</row>
    <row r="2593" spans="1:39" outlineLevel="3">
      <c r="A2593" s="11">
        <f>ROW()</f>
        <v>2593</v>
      </c>
      <c r="C2593" s="6" t="s">
        <v>655</v>
      </c>
      <c r="D2593" s="39"/>
      <c r="E2593" s="39"/>
      <c r="F2593" s="39"/>
      <c r="G2593" s="39"/>
      <c r="H2593" s="39"/>
      <c r="I2593" s="39"/>
      <c r="J2593" s="39"/>
      <c r="K2593" s="39"/>
      <c r="L2593" s="39"/>
      <c r="M2593" s="39"/>
      <c r="N2593" s="39"/>
      <c r="O2593" s="39"/>
      <c r="P2593" s="39"/>
      <c r="Q2593" s="39"/>
      <c r="R2593" s="39"/>
      <c r="S2593" s="39"/>
      <c r="T2593" s="39"/>
      <c r="U2593" s="39"/>
      <c r="V2593" s="39"/>
      <c r="W2593" s="39"/>
      <c r="X2593" s="39"/>
      <c r="Y2593" s="39"/>
      <c r="Z2593" s="39"/>
      <c r="AA2593" s="39"/>
      <c r="AB2593" s="39"/>
      <c r="AC2593" s="3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</row>
    <row r="2594" spans="1:39" outlineLevel="3">
      <c r="A2594" s="11">
        <f>ROW()</f>
        <v>2594</v>
      </c>
      <c r="C2594" s="6" t="s">
        <v>656</v>
      </c>
      <c r="D2594" s="39"/>
      <c r="E2594" s="39"/>
      <c r="F2594" s="39"/>
      <c r="G2594" s="39"/>
      <c r="H2594" s="39"/>
      <c r="I2594" s="39"/>
      <c r="J2594" s="39"/>
      <c r="K2594" s="39"/>
      <c r="L2594" s="39"/>
      <c r="M2594" s="39"/>
      <c r="N2594" s="39"/>
      <c r="O2594" s="39"/>
      <c r="P2594" s="39"/>
      <c r="Q2594" s="39"/>
      <c r="R2594" s="39"/>
      <c r="S2594" s="39"/>
      <c r="T2594" s="39"/>
      <c r="U2594" s="39"/>
      <c r="V2594" s="39"/>
      <c r="W2594" s="39"/>
      <c r="X2594" s="39"/>
      <c r="Y2594" s="39"/>
      <c r="Z2594" s="39"/>
      <c r="AA2594" s="39"/>
      <c r="AB2594" s="39"/>
      <c r="AC2594" s="3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</row>
    <row r="2595" spans="1:39" outlineLevel="3">
      <c r="A2595" s="11">
        <f>ROW()</f>
        <v>2595</v>
      </c>
      <c r="C2595" s="6" t="s">
        <v>667</v>
      </c>
      <c r="D2595" s="39"/>
      <c r="E2595" s="39"/>
      <c r="F2595" s="39"/>
      <c r="G2595" s="39"/>
      <c r="H2595" s="39"/>
      <c r="I2595" s="39"/>
      <c r="J2595" s="39"/>
      <c r="K2595" s="39"/>
      <c r="L2595" s="39"/>
      <c r="M2595" s="39"/>
      <c r="N2595" s="39"/>
      <c r="O2595" s="39"/>
      <c r="P2595" s="39"/>
      <c r="Q2595" s="39"/>
      <c r="R2595" s="39"/>
      <c r="S2595" s="39"/>
      <c r="T2595" s="39"/>
      <c r="U2595" s="39"/>
      <c r="V2595" s="39"/>
      <c r="W2595" s="39"/>
      <c r="X2595" s="39"/>
      <c r="Y2595" s="39"/>
      <c r="Z2595" s="39"/>
      <c r="AA2595" s="39"/>
      <c r="AB2595" s="39"/>
      <c r="AC2595" s="3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</row>
    <row r="2596" spans="1:39" outlineLevel="3">
      <c r="A2596" s="11">
        <f>ROW()</f>
        <v>2596</v>
      </c>
      <c r="C2596" s="6" t="s">
        <v>212</v>
      </c>
      <c r="D2596" s="39"/>
      <c r="E2596" s="39"/>
      <c r="F2596" s="39"/>
      <c r="G2596" s="39"/>
      <c r="H2596" s="39"/>
      <c r="I2596" s="39"/>
      <c r="J2596" s="39"/>
      <c r="K2596" s="39"/>
      <c r="L2596" s="39"/>
      <c r="M2596" s="39"/>
      <c r="N2596" s="39"/>
      <c r="O2596" s="39"/>
      <c r="P2596" s="39"/>
      <c r="Q2596" s="39"/>
      <c r="R2596" s="39"/>
      <c r="S2596" s="39"/>
      <c r="T2596" s="39"/>
      <c r="U2596" s="39"/>
      <c r="V2596" s="39"/>
      <c r="W2596" s="39"/>
      <c r="X2596" s="39"/>
      <c r="Y2596" s="39"/>
      <c r="Z2596" s="39"/>
      <c r="AA2596" s="39"/>
      <c r="AB2596" s="39"/>
      <c r="AC2596" s="3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</row>
    <row r="2597" spans="1:39" outlineLevel="3">
      <c r="A2597" s="11">
        <f>ROW()</f>
        <v>2597</v>
      </c>
      <c r="C2597" s="30" t="s">
        <v>362</v>
      </c>
      <c r="D2597" s="90"/>
      <c r="E2597" s="90"/>
      <c r="F2597" s="90"/>
      <c r="G2597" s="90"/>
      <c r="H2597" s="90"/>
      <c r="I2597" s="90"/>
      <c r="J2597" s="90"/>
      <c r="K2597" s="90"/>
      <c r="L2597" s="90"/>
      <c r="M2597" s="90"/>
      <c r="N2597" s="90"/>
      <c r="O2597" s="90"/>
      <c r="P2597" s="90"/>
      <c r="Q2597" s="90"/>
      <c r="R2597" s="90"/>
      <c r="S2597" s="90"/>
      <c r="T2597" s="90"/>
      <c r="U2597" s="90"/>
      <c r="V2597" s="90"/>
      <c r="W2597" s="90"/>
      <c r="X2597" s="90"/>
      <c r="Y2597" s="90"/>
      <c r="Z2597" s="90"/>
      <c r="AA2597" s="90"/>
      <c r="AB2597" s="90"/>
      <c r="AC2597" s="90"/>
      <c r="AD2597" s="15"/>
      <c r="AE2597" s="15"/>
      <c r="AF2597" s="15"/>
      <c r="AG2597" s="15"/>
      <c r="AH2597" s="15"/>
      <c r="AI2597" s="15"/>
      <c r="AJ2597" s="15"/>
      <c r="AK2597" s="15"/>
      <c r="AL2597" s="15"/>
      <c r="AM2597" s="15"/>
    </row>
    <row r="2598" spans="1:39" outlineLevel="3">
      <c r="A2598" s="11">
        <f>ROW()</f>
        <v>2598</v>
      </c>
      <c r="C2598" s="6" t="s">
        <v>1</v>
      </c>
      <c r="D2598" s="39"/>
      <c r="E2598" s="39"/>
      <c r="F2598" s="39"/>
      <c r="G2598" s="39"/>
      <c r="H2598" s="39"/>
      <c r="I2598" s="39"/>
      <c r="J2598" s="39"/>
      <c r="K2598" s="39"/>
      <c r="L2598" s="39"/>
      <c r="M2598" s="39"/>
      <c r="N2598" s="39"/>
      <c r="O2598" s="39"/>
      <c r="P2598" s="39"/>
      <c r="Q2598" s="39"/>
      <c r="R2598" s="39"/>
      <c r="S2598" s="39"/>
      <c r="T2598" s="39"/>
      <c r="U2598" s="39"/>
      <c r="V2598" s="39"/>
      <c r="W2598" s="39"/>
      <c r="X2598" s="39"/>
      <c r="Y2598" s="39"/>
      <c r="Z2598" s="39"/>
      <c r="AA2598" s="39"/>
      <c r="AB2598" s="39"/>
      <c r="AC2598" s="3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</row>
    <row r="2599" spans="1:39" outlineLevel="3">
      <c r="A2599" s="11">
        <f>ROW()</f>
        <v>2599</v>
      </c>
      <c r="D2599" s="39"/>
      <c r="E2599" s="39"/>
      <c r="F2599" s="39"/>
      <c r="G2599" s="39"/>
      <c r="H2599" s="39"/>
      <c r="I2599" s="39"/>
      <c r="J2599" s="39"/>
      <c r="K2599" s="39"/>
      <c r="L2599" s="39"/>
      <c r="M2599" s="39"/>
      <c r="N2599" s="39"/>
      <c r="O2599" s="39"/>
      <c r="P2599" s="39"/>
      <c r="Q2599" s="39"/>
      <c r="R2599" s="39"/>
      <c r="S2599" s="39"/>
      <c r="T2599" s="39"/>
      <c r="U2599" s="39"/>
      <c r="V2599" s="39"/>
      <c r="W2599" s="39"/>
      <c r="X2599" s="39"/>
      <c r="Y2599" s="39"/>
      <c r="Z2599" s="39"/>
      <c r="AA2599" s="39"/>
      <c r="AB2599" s="39"/>
      <c r="AC2599" s="3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</row>
    <row r="2600" spans="1:39" s="10" customFormat="1" outlineLevel="1">
      <c r="A2600" s="324" t="s">
        <v>453</v>
      </c>
      <c r="B2600" s="347"/>
      <c r="C2600" s="325"/>
      <c r="D2600" s="325"/>
      <c r="E2600" s="325"/>
      <c r="F2600" s="325"/>
      <c r="G2600" s="325"/>
      <c r="H2600" s="326"/>
      <c r="I2600" s="326"/>
      <c r="J2600" s="326"/>
      <c r="K2600" s="326"/>
      <c r="L2600" s="326"/>
      <c r="M2600" s="326"/>
      <c r="N2600" s="326"/>
      <c r="O2600" s="326"/>
      <c r="P2600" s="326"/>
      <c r="Q2600" s="326"/>
      <c r="R2600" s="326"/>
      <c r="S2600" s="326"/>
      <c r="T2600" s="326"/>
      <c r="U2600" s="326"/>
      <c r="V2600" s="326"/>
      <c r="W2600" s="326"/>
      <c r="X2600" s="326"/>
      <c r="Y2600" s="326"/>
      <c r="Z2600" s="326"/>
      <c r="AA2600" s="326"/>
      <c r="AB2600" s="326"/>
      <c r="AC2600" s="326"/>
      <c r="AD2600" s="326"/>
      <c r="AE2600" s="326"/>
      <c r="AF2600" s="326"/>
      <c r="AG2600" s="326"/>
      <c r="AH2600" s="326"/>
      <c r="AI2600" s="326"/>
      <c r="AJ2600" s="326"/>
      <c r="AK2600" s="326"/>
      <c r="AL2600" s="326"/>
      <c r="AM2600" s="326"/>
    </row>
    <row r="2601" spans="1:39" outlineLevel="2">
      <c r="A2601" s="11">
        <f>ROW()</f>
        <v>2601</v>
      </c>
      <c r="B2601" s="343" t="s">
        <v>141</v>
      </c>
      <c r="D2601" s="39"/>
      <c r="E2601" s="39"/>
      <c r="F2601" s="39"/>
      <c r="G2601" s="39"/>
      <c r="H2601" s="39"/>
      <c r="I2601" s="39"/>
      <c r="J2601" s="156"/>
      <c r="K2601" s="39"/>
      <c r="L2601" s="39"/>
      <c r="M2601" s="39"/>
      <c r="N2601" s="39"/>
      <c r="O2601" s="39"/>
      <c r="P2601" s="39"/>
      <c r="Q2601" s="39"/>
      <c r="R2601" s="39"/>
      <c r="S2601" s="39"/>
      <c r="T2601" s="39"/>
      <c r="U2601" s="39"/>
      <c r="V2601" s="39"/>
      <c r="W2601" s="39"/>
      <c r="X2601" s="39"/>
      <c r="Y2601" s="39"/>
      <c r="Z2601" s="39"/>
      <c r="AA2601" s="39"/>
      <c r="AB2601" s="39"/>
      <c r="AC2601" s="39"/>
      <c r="AD2601" s="39"/>
      <c r="AE2601" s="39"/>
      <c r="AF2601" s="39"/>
      <c r="AG2601" s="39"/>
      <c r="AH2601" s="39"/>
      <c r="AI2601" s="39"/>
      <c r="AJ2601" s="39"/>
      <c r="AK2601" s="39"/>
      <c r="AL2601" s="39"/>
      <c r="AM2601" s="39"/>
    </row>
    <row r="2602" spans="1:39" outlineLevel="2">
      <c r="A2602" s="11">
        <f>ROW()</f>
        <v>2602</v>
      </c>
      <c r="C2602" s="6" t="s">
        <v>2</v>
      </c>
      <c r="D2602" s="39"/>
      <c r="E2602" s="39"/>
      <c r="F2602" s="39"/>
      <c r="G2602" s="39"/>
      <c r="H2602" s="39"/>
      <c r="I2602" s="9"/>
      <c r="J2602" s="39"/>
      <c r="K2602" s="163"/>
      <c r="L2602" s="163"/>
      <c r="M2602" s="163"/>
      <c r="N2602" s="163"/>
      <c r="O2602" s="163"/>
      <c r="P2602" s="163"/>
      <c r="Q2602" s="163"/>
      <c r="R2602" s="163"/>
      <c r="S2602" s="163"/>
      <c r="T2602" s="163"/>
      <c r="U2602" s="163"/>
      <c r="V2602" s="163"/>
      <c r="W2602" s="163"/>
      <c r="X2602" s="163"/>
      <c r="Y2602" s="163"/>
      <c r="Z2602" s="163"/>
      <c r="AA2602" s="163"/>
      <c r="AB2602" s="163"/>
      <c r="AC2602" s="164"/>
      <c r="AD2602" s="164"/>
      <c r="AE2602" s="164">
        <f>Inputs!$E$80/2</f>
        <v>10</v>
      </c>
      <c r="AF2602" s="163">
        <f t="shared" ref="AF2602:AH2602" si="5735">AE2602</f>
        <v>10</v>
      </c>
      <c r="AG2602" s="163">
        <f t="shared" si="5735"/>
        <v>10</v>
      </c>
      <c r="AH2602" s="163">
        <f t="shared" si="5735"/>
        <v>10</v>
      </c>
      <c r="AI2602" s="163">
        <f t="shared" ref="AI2602:AI2608" si="5736">AH2602</f>
        <v>10</v>
      </c>
      <c r="AJ2602" s="163">
        <f t="shared" ref="AJ2602:AJ2608" si="5737">AI2602</f>
        <v>10</v>
      </c>
      <c r="AK2602" s="163">
        <f t="shared" ref="AK2602:AK2608" si="5738">AJ2602</f>
        <v>10</v>
      </c>
      <c r="AL2602" s="163">
        <f t="shared" ref="AL2602:AL2608" si="5739">AK2602</f>
        <v>10</v>
      </c>
      <c r="AM2602" s="163">
        <f t="shared" ref="AM2602:AM2608" si="5740">AL2602</f>
        <v>10</v>
      </c>
    </row>
    <row r="2603" spans="1:39" outlineLevel="2">
      <c r="A2603" s="11">
        <f>ROW()</f>
        <v>2603</v>
      </c>
      <c r="C2603" s="6" t="s">
        <v>3</v>
      </c>
      <c r="D2603" s="39"/>
      <c r="E2603" s="39"/>
      <c r="F2603" s="39"/>
      <c r="G2603" s="39"/>
      <c r="H2603" s="39"/>
      <c r="I2603" s="9"/>
      <c r="J2603" s="39"/>
      <c r="K2603" s="163"/>
      <c r="L2603" s="163"/>
      <c r="M2603" s="163"/>
      <c r="N2603" s="163"/>
      <c r="O2603" s="163"/>
      <c r="P2603" s="163"/>
      <c r="Q2603" s="163"/>
      <c r="R2603" s="163"/>
      <c r="S2603" s="163"/>
      <c r="T2603" s="163"/>
      <c r="U2603" s="163"/>
      <c r="V2603" s="163"/>
      <c r="W2603" s="163"/>
      <c r="X2603" s="163"/>
      <c r="Y2603" s="163"/>
      <c r="Z2603" s="163"/>
      <c r="AA2603" s="163"/>
      <c r="AB2603" s="163"/>
      <c r="AC2603" s="164"/>
      <c r="AD2603" s="164"/>
      <c r="AE2603" s="164">
        <f>Inputs!$E$81/2</f>
        <v>10</v>
      </c>
      <c r="AF2603" s="163">
        <f t="shared" ref="AF2603:AH2603" si="5741">AE2603</f>
        <v>10</v>
      </c>
      <c r="AG2603" s="163">
        <f t="shared" si="5741"/>
        <v>10</v>
      </c>
      <c r="AH2603" s="163">
        <f t="shared" si="5741"/>
        <v>10</v>
      </c>
      <c r="AI2603" s="163">
        <f t="shared" si="5736"/>
        <v>10</v>
      </c>
      <c r="AJ2603" s="163">
        <f t="shared" si="5737"/>
        <v>10</v>
      </c>
      <c r="AK2603" s="163">
        <f t="shared" si="5738"/>
        <v>10</v>
      </c>
      <c r="AL2603" s="163">
        <f t="shared" si="5739"/>
        <v>10</v>
      </c>
      <c r="AM2603" s="163">
        <f t="shared" si="5740"/>
        <v>10</v>
      </c>
    </row>
    <row r="2604" spans="1:39" outlineLevel="2">
      <c r="A2604" s="11">
        <f>ROW()</f>
        <v>2604</v>
      </c>
      <c r="C2604" s="6" t="s">
        <v>4</v>
      </c>
      <c r="D2604" s="39"/>
      <c r="E2604" s="39"/>
      <c r="F2604" s="39"/>
      <c r="G2604" s="39"/>
      <c r="H2604" s="39"/>
      <c r="I2604" s="9"/>
      <c r="J2604" s="39"/>
      <c r="K2604" s="163"/>
      <c r="L2604" s="163"/>
      <c r="M2604" s="163"/>
      <c r="N2604" s="163"/>
      <c r="O2604" s="163"/>
      <c r="P2604" s="163"/>
      <c r="Q2604" s="163"/>
      <c r="R2604" s="163"/>
      <c r="S2604" s="163"/>
      <c r="T2604" s="163"/>
      <c r="U2604" s="163"/>
      <c r="V2604" s="163"/>
      <c r="W2604" s="163"/>
      <c r="X2604" s="163"/>
      <c r="Y2604" s="163"/>
      <c r="Z2604" s="163"/>
      <c r="AA2604" s="163"/>
      <c r="AB2604" s="163"/>
      <c r="AC2604" s="164"/>
      <c r="AD2604" s="164"/>
      <c r="AE2604" s="164">
        <f>Inputs!$E$82/2</f>
        <v>7.5</v>
      </c>
      <c r="AF2604" s="163">
        <f t="shared" ref="AF2604:AH2604" si="5742">AE2604</f>
        <v>7.5</v>
      </c>
      <c r="AG2604" s="163">
        <f t="shared" si="5742"/>
        <v>7.5</v>
      </c>
      <c r="AH2604" s="163">
        <f t="shared" si="5742"/>
        <v>7.5</v>
      </c>
      <c r="AI2604" s="163">
        <f t="shared" si="5736"/>
        <v>7.5</v>
      </c>
      <c r="AJ2604" s="163">
        <f t="shared" si="5737"/>
        <v>7.5</v>
      </c>
      <c r="AK2604" s="163">
        <f t="shared" si="5738"/>
        <v>7.5</v>
      </c>
      <c r="AL2604" s="163">
        <f t="shared" si="5739"/>
        <v>7.5</v>
      </c>
      <c r="AM2604" s="163">
        <f t="shared" si="5740"/>
        <v>7.5</v>
      </c>
    </row>
    <row r="2605" spans="1:39" outlineLevel="2">
      <c r="A2605" s="11">
        <f>ROW()</f>
        <v>2605</v>
      </c>
      <c r="C2605" s="6" t="s">
        <v>5</v>
      </c>
      <c r="D2605" s="39"/>
      <c r="E2605" s="39"/>
      <c r="F2605" s="39"/>
      <c r="G2605" s="39"/>
      <c r="H2605" s="39"/>
      <c r="I2605" s="9"/>
      <c r="J2605" s="39"/>
      <c r="K2605" s="163"/>
      <c r="L2605" s="163"/>
      <c r="M2605" s="163"/>
      <c r="N2605" s="163"/>
      <c r="O2605" s="163"/>
      <c r="P2605" s="163"/>
      <c r="Q2605" s="163"/>
      <c r="R2605" s="163"/>
      <c r="S2605" s="163"/>
      <c r="T2605" s="163"/>
      <c r="U2605" s="163"/>
      <c r="V2605" s="163"/>
      <c r="W2605" s="163"/>
      <c r="X2605" s="163"/>
      <c r="Y2605" s="163"/>
      <c r="Z2605" s="163"/>
      <c r="AA2605" s="163"/>
      <c r="AB2605" s="163"/>
      <c r="AC2605" s="164"/>
      <c r="AD2605" s="164"/>
      <c r="AE2605" s="164">
        <f>Inputs!$E$83/2</f>
        <v>5</v>
      </c>
      <c r="AF2605" s="163">
        <f t="shared" ref="AF2605:AH2605" si="5743">AE2605</f>
        <v>5</v>
      </c>
      <c r="AG2605" s="163">
        <f t="shared" si="5743"/>
        <v>5</v>
      </c>
      <c r="AH2605" s="163">
        <f t="shared" si="5743"/>
        <v>5</v>
      </c>
      <c r="AI2605" s="163">
        <f t="shared" si="5736"/>
        <v>5</v>
      </c>
      <c r="AJ2605" s="163">
        <f t="shared" si="5737"/>
        <v>5</v>
      </c>
      <c r="AK2605" s="163">
        <f t="shared" si="5738"/>
        <v>5</v>
      </c>
      <c r="AL2605" s="163">
        <f t="shared" si="5739"/>
        <v>5</v>
      </c>
      <c r="AM2605" s="163">
        <f t="shared" si="5740"/>
        <v>5</v>
      </c>
    </row>
    <row r="2606" spans="1:39" outlineLevel="2">
      <c r="A2606" s="11">
        <f>ROW()</f>
        <v>2606</v>
      </c>
      <c r="C2606" s="6" t="s">
        <v>473</v>
      </c>
      <c r="D2606" s="39"/>
      <c r="E2606" s="39"/>
      <c r="F2606" s="39"/>
      <c r="G2606" s="39"/>
      <c r="H2606" s="39"/>
      <c r="I2606" s="9"/>
      <c r="J2606" s="39"/>
      <c r="K2606" s="163"/>
      <c r="L2606" s="163"/>
      <c r="M2606" s="163"/>
      <c r="N2606" s="163"/>
      <c r="O2606" s="163"/>
      <c r="P2606" s="163"/>
      <c r="Q2606" s="163"/>
      <c r="R2606" s="163"/>
      <c r="S2606" s="163"/>
      <c r="T2606" s="163"/>
      <c r="U2606" s="163"/>
      <c r="V2606" s="163"/>
      <c r="W2606" s="163"/>
      <c r="X2606" s="163"/>
      <c r="Y2606" s="163"/>
      <c r="Z2606" s="163"/>
      <c r="AA2606" s="163"/>
      <c r="AB2606" s="163"/>
      <c r="AC2606" s="164"/>
      <c r="AD2606" s="164"/>
      <c r="AE2606" s="164">
        <f>Inputs!$E$84/2</f>
        <v>2.5</v>
      </c>
      <c r="AF2606" s="163">
        <f t="shared" ref="AF2606:AH2606" si="5744">AE2606</f>
        <v>2.5</v>
      </c>
      <c r="AG2606" s="163">
        <f t="shared" si="5744"/>
        <v>2.5</v>
      </c>
      <c r="AH2606" s="163">
        <f t="shared" si="5744"/>
        <v>2.5</v>
      </c>
      <c r="AI2606" s="163">
        <f t="shared" si="5736"/>
        <v>2.5</v>
      </c>
      <c r="AJ2606" s="163">
        <f t="shared" si="5737"/>
        <v>2.5</v>
      </c>
      <c r="AK2606" s="163">
        <f t="shared" si="5738"/>
        <v>2.5</v>
      </c>
      <c r="AL2606" s="163">
        <f t="shared" si="5739"/>
        <v>2.5</v>
      </c>
      <c r="AM2606" s="163">
        <f t="shared" si="5740"/>
        <v>2.5</v>
      </c>
    </row>
    <row r="2607" spans="1:39" outlineLevel="2">
      <c r="A2607" s="11">
        <f>ROW()</f>
        <v>2607</v>
      </c>
      <c r="C2607" s="6" t="s">
        <v>474</v>
      </c>
      <c r="D2607" s="39"/>
      <c r="E2607" s="39"/>
      <c r="F2607" s="39"/>
      <c r="G2607" s="39"/>
      <c r="H2607" s="39"/>
      <c r="I2607" s="9"/>
      <c r="J2607" s="39"/>
      <c r="K2607" s="163"/>
      <c r="L2607" s="163"/>
      <c r="M2607" s="163"/>
      <c r="N2607" s="163"/>
      <c r="O2607" s="163"/>
      <c r="P2607" s="163"/>
      <c r="Q2607" s="163"/>
      <c r="R2607" s="163"/>
      <c r="S2607" s="163"/>
      <c r="T2607" s="163"/>
      <c r="U2607" s="163"/>
      <c r="V2607" s="163"/>
      <c r="W2607" s="163"/>
      <c r="X2607" s="163"/>
      <c r="Y2607" s="163"/>
      <c r="Z2607" s="163"/>
      <c r="AA2607" s="163"/>
      <c r="AB2607" s="163"/>
      <c r="AC2607" s="164"/>
      <c r="AD2607" s="164"/>
      <c r="AE2607" s="164">
        <f>Inputs!$E$85/2</f>
        <v>7.5</v>
      </c>
      <c r="AF2607" s="163">
        <f t="shared" ref="AF2607:AH2607" si="5745">AE2607</f>
        <v>7.5</v>
      </c>
      <c r="AG2607" s="163">
        <f t="shared" si="5745"/>
        <v>7.5</v>
      </c>
      <c r="AH2607" s="163">
        <f t="shared" si="5745"/>
        <v>7.5</v>
      </c>
      <c r="AI2607" s="163">
        <f t="shared" si="5736"/>
        <v>7.5</v>
      </c>
      <c r="AJ2607" s="163">
        <f t="shared" si="5737"/>
        <v>7.5</v>
      </c>
      <c r="AK2607" s="163">
        <f t="shared" si="5738"/>
        <v>7.5</v>
      </c>
      <c r="AL2607" s="163">
        <f t="shared" si="5739"/>
        <v>7.5</v>
      </c>
      <c r="AM2607" s="163">
        <f t="shared" si="5740"/>
        <v>7.5</v>
      </c>
    </row>
    <row r="2608" spans="1:39" outlineLevel="2">
      <c r="A2608" s="11">
        <f>ROW()</f>
        <v>2608</v>
      </c>
      <c r="C2608" s="6" t="s">
        <v>477</v>
      </c>
      <c r="D2608" s="39"/>
      <c r="E2608" s="39"/>
      <c r="F2608" s="39"/>
      <c r="G2608" s="39"/>
      <c r="H2608" s="39"/>
      <c r="I2608" s="9"/>
      <c r="J2608" s="39"/>
      <c r="K2608" s="163"/>
      <c r="L2608" s="163"/>
      <c r="M2608" s="163"/>
      <c r="N2608" s="163"/>
      <c r="O2608" s="163"/>
      <c r="P2608" s="163"/>
      <c r="Q2608" s="163"/>
      <c r="R2608" s="163"/>
      <c r="S2608" s="163"/>
      <c r="T2608" s="163"/>
      <c r="U2608" s="163"/>
      <c r="V2608" s="163"/>
      <c r="W2608" s="163"/>
      <c r="X2608" s="163"/>
      <c r="Y2608" s="163"/>
      <c r="Z2608" s="163"/>
      <c r="AA2608" s="163"/>
      <c r="AB2608" s="163"/>
      <c r="AC2608" s="164"/>
      <c r="AD2608" s="164"/>
      <c r="AE2608" s="164">
        <f>Inputs!$E$86/2</f>
        <v>5</v>
      </c>
      <c r="AF2608" s="163">
        <f t="shared" ref="AF2608:AH2608" si="5746">AE2608</f>
        <v>5</v>
      </c>
      <c r="AG2608" s="163">
        <f t="shared" si="5746"/>
        <v>5</v>
      </c>
      <c r="AH2608" s="163">
        <f t="shared" si="5746"/>
        <v>5</v>
      </c>
      <c r="AI2608" s="163">
        <f t="shared" si="5736"/>
        <v>5</v>
      </c>
      <c r="AJ2608" s="163">
        <f t="shared" si="5737"/>
        <v>5</v>
      </c>
      <c r="AK2608" s="163">
        <f t="shared" si="5738"/>
        <v>5</v>
      </c>
      <c r="AL2608" s="163">
        <f t="shared" si="5739"/>
        <v>5</v>
      </c>
      <c r="AM2608" s="163">
        <f t="shared" si="5740"/>
        <v>5</v>
      </c>
    </row>
    <row r="2609" spans="1:39" outlineLevel="2">
      <c r="A2609" s="11">
        <f>ROW()</f>
        <v>2609</v>
      </c>
      <c r="C2609" s="6" t="s">
        <v>511</v>
      </c>
      <c r="D2609" s="39"/>
      <c r="E2609" s="39"/>
      <c r="F2609" s="39"/>
      <c r="G2609" s="39"/>
      <c r="H2609" s="39"/>
      <c r="I2609" s="9"/>
      <c r="J2609" s="39"/>
      <c r="K2609" s="163"/>
      <c r="L2609" s="163"/>
      <c r="M2609" s="163"/>
      <c r="N2609" s="163"/>
      <c r="O2609" s="163"/>
      <c r="P2609" s="163"/>
      <c r="Q2609" s="163"/>
      <c r="R2609" s="163"/>
      <c r="S2609" s="163"/>
      <c r="T2609" s="163"/>
      <c r="U2609" s="163"/>
      <c r="V2609" s="163"/>
      <c r="W2609" s="163"/>
      <c r="X2609" s="163"/>
      <c r="Y2609" s="163"/>
      <c r="Z2609" s="163"/>
      <c r="AA2609" s="163"/>
      <c r="AB2609" s="163"/>
      <c r="AC2609" s="164"/>
      <c r="AD2609" s="164"/>
      <c r="AE2609" s="164">
        <f>Inputs!$E$87</f>
        <v>40</v>
      </c>
      <c r="AF2609" s="163">
        <f t="shared" ref="AF2609:AH2609" si="5747">IF(AE2609&lt;=0,0,AE2609-1)</f>
        <v>39</v>
      </c>
      <c r="AG2609" s="163">
        <f t="shared" si="5747"/>
        <v>38</v>
      </c>
      <c r="AH2609" s="163">
        <f t="shared" si="5747"/>
        <v>37</v>
      </c>
      <c r="AI2609" s="163">
        <f t="shared" ref="AI2609" si="5748">IF(AH2609&lt;=0,0,AH2609-1)</f>
        <v>36</v>
      </c>
      <c r="AJ2609" s="163">
        <f t="shared" ref="AJ2609" si="5749">IF(AI2609&lt;=0,0,AI2609-1)</f>
        <v>35</v>
      </c>
      <c r="AK2609" s="163">
        <f t="shared" ref="AK2609" si="5750">IF(AJ2609&lt;=0,0,AJ2609-1)</f>
        <v>34</v>
      </c>
      <c r="AL2609" s="163">
        <f t="shared" ref="AL2609" si="5751">IF(AK2609&lt;=0,0,AK2609-1)</f>
        <v>33</v>
      </c>
      <c r="AM2609" s="163">
        <f t="shared" ref="AM2609" si="5752">IF(AL2609&lt;=0,0,AL2609-1)</f>
        <v>32</v>
      </c>
    </row>
    <row r="2610" spans="1:39" outlineLevel="2">
      <c r="A2610" s="11">
        <f>ROW()</f>
        <v>2610</v>
      </c>
      <c r="C2610" s="6" t="s">
        <v>655</v>
      </c>
      <c r="D2610" s="39"/>
      <c r="E2610" s="39"/>
      <c r="F2610" s="39"/>
      <c r="G2610" s="39"/>
      <c r="H2610" s="39"/>
      <c r="I2610" s="9"/>
      <c r="J2610" s="39"/>
      <c r="K2610" s="163"/>
      <c r="L2610" s="163"/>
      <c r="M2610" s="163"/>
      <c r="N2610" s="163"/>
      <c r="O2610" s="163"/>
      <c r="P2610" s="163"/>
      <c r="Q2610" s="163"/>
      <c r="R2610" s="163"/>
      <c r="S2610" s="163"/>
      <c r="T2610" s="163"/>
      <c r="U2610" s="163"/>
      <c r="V2610" s="163"/>
      <c r="W2610" s="163"/>
      <c r="X2610" s="163"/>
      <c r="Y2610" s="163"/>
      <c r="Z2610" s="163"/>
      <c r="AA2610" s="163"/>
      <c r="AB2610" s="163"/>
      <c r="AC2610" s="164"/>
      <c r="AD2610" s="164"/>
      <c r="AE2610" s="164"/>
      <c r="AF2610" s="163"/>
      <c r="AG2610" s="163"/>
      <c r="AH2610" s="163"/>
      <c r="AI2610" s="163"/>
      <c r="AJ2610" s="163"/>
      <c r="AK2610" s="163"/>
      <c r="AL2610" s="163"/>
      <c r="AM2610" s="163"/>
    </row>
    <row r="2611" spans="1:39" outlineLevel="2">
      <c r="A2611" s="11">
        <f>ROW()</f>
        <v>2611</v>
      </c>
      <c r="C2611" s="6" t="s">
        <v>656</v>
      </c>
      <c r="D2611" s="39"/>
      <c r="E2611" s="39"/>
      <c r="F2611" s="39"/>
      <c r="G2611" s="39"/>
      <c r="H2611" s="39"/>
      <c r="I2611" s="9"/>
      <c r="J2611" s="39"/>
      <c r="K2611" s="163"/>
      <c r="L2611" s="163"/>
      <c r="M2611" s="163"/>
      <c r="N2611" s="163"/>
      <c r="O2611" s="163"/>
      <c r="P2611" s="163"/>
      <c r="Q2611" s="163"/>
      <c r="R2611" s="163"/>
      <c r="S2611" s="163"/>
      <c r="T2611" s="163"/>
      <c r="U2611" s="163"/>
      <c r="V2611" s="163"/>
      <c r="W2611" s="163"/>
      <c r="X2611" s="163"/>
      <c r="Y2611" s="163"/>
      <c r="Z2611" s="163"/>
      <c r="AA2611" s="163"/>
      <c r="AB2611" s="163"/>
      <c r="AC2611" s="164"/>
      <c r="AD2611" s="164"/>
      <c r="AE2611" s="164"/>
      <c r="AF2611" s="163"/>
      <c r="AG2611" s="163"/>
      <c r="AH2611" s="163"/>
      <c r="AI2611" s="163"/>
      <c r="AJ2611" s="163"/>
      <c r="AK2611" s="163"/>
      <c r="AL2611" s="163"/>
      <c r="AM2611" s="163"/>
    </row>
    <row r="2612" spans="1:39" outlineLevel="2">
      <c r="A2612" s="11">
        <f>ROW()</f>
        <v>2612</v>
      </c>
      <c r="C2612" s="6" t="s">
        <v>667</v>
      </c>
      <c r="D2612" s="39"/>
      <c r="E2612" s="39"/>
      <c r="F2612" s="39"/>
      <c r="G2612" s="39"/>
      <c r="H2612" s="39"/>
      <c r="I2612" s="9"/>
      <c r="J2612" s="39"/>
      <c r="K2612" s="163"/>
      <c r="L2612" s="163"/>
      <c r="M2612" s="163"/>
      <c r="N2612" s="163"/>
      <c r="O2612" s="163"/>
      <c r="P2612" s="163"/>
      <c r="Q2612" s="163"/>
      <c r="R2612" s="163"/>
      <c r="S2612" s="163"/>
      <c r="T2612" s="163"/>
      <c r="U2612" s="163"/>
      <c r="V2612" s="163"/>
      <c r="W2612" s="163"/>
      <c r="X2612" s="163"/>
      <c r="Y2612" s="163"/>
      <c r="Z2612" s="163"/>
      <c r="AA2612" s="163"/>
      <c r="AB2612" s="163"/>
      <c r="AC2612" s="164"/>
      <c r="AD2612" s="164"/>
      <c r="AE2612" s="164"/>
      <c r="AF2612" s="163"/>
      <c r="AG2612" s="163"/>
      <c r="AH2612" s="163"/>
      <c r="AI2612" s="163"/>
      <c r="AJ2612" s="163"/>
      <c r="AK2612" s="163"/>
      <c r="AL2612" s="163"/>
      <c r="AM2612" s="163"/>
    </row>
    <row r="2613" spans="1:39" outlineLevel="2">
      <c r="A2613" s="11">
        <f>ROW()</f>
        <v>2613</v>
      </c>
      <c r="C2613" s="6" t="s">
        <v>212</v>
      </c>
      <c r="D2613" s="39"/>
      <c r="E2613" s="39"/>
      <c r="F2613" s="39"/>
      <c r="G2613" s="39"/>
      <c r="H2613" s="39"/>
      <c r="I2613" s="9"/>
      <c r="J2613" s="39"/>
      <c r="K2613" s="163"/>
      <c r="L2613" s="163"/>
      <c r="M2613" s="163"/>
      <c r="N2613" s="163"/>
      <c r="O2613" s="163"/>
      <c r="P2613" s="163"/>
      <c r="Q2613" s="163"/>
      <c r="R2613" s="163"/>
      <c r="S2613" s="163"/>
      <c r="T2613" s="163"/>
      <c r="U2613" s="163"/>
      <c r="V2613" s="163"/>
      <c r="W2613" s="163"/>
      <c r="X2613" s="163"/>
      <c r="Y2613" s="163"/>
      <c r="Z2613" s="163"/>
      <c r="AA2613" s="163"/>
      <c r="AB2613" s="163"/>
      <c r="AC2613" s="164"/>
      <c r="AD2613" s="164"/>
      <c r="AE2613" s="164"/>
      <c r="AF2613" s="163"/>
      <c r="AG2613" s="163"/>
      <c r="AH2613" s="163"/>
      <c r="AI2613" s="163"/>
      <c r="AJ2613" s="163"/>
      <c r="AK2613" s="163"/>
      <c r="AL2613" s="163"/>
      <c r="AM2613" s="163"/>
    </row>
    <row r="2614" spans="1:39" outlineLevel="2">
      <c r="A2614" s="11">
        <f>ROW()</f>
        <v>2614</v>
      </c>
      <c r="C2614" s="30" t="s">
        <v>362</v>
      </c>
      <c r="D2614" s="90"/>
      <c r="E2614" s="90"/>
      <c r="F2614" s="90"/>
      <c r="G2614" s="90"/>
      <c r="H2614" s="90"/>
      <c r="I2614" s="15"/>
      <c r="J2614" s="90"/>
      <c r="K2614" s="15"/>
      <c r="L2614" s="15"/>
      <c r="M2614" s="15"/>
      <c r="N2614" s="15"/>
      <c r="O2614" s="15"/>
      <c r="P2614" s="15"/>
      <c r="Q2614" s="15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288">
        <f>Inputs!$E$92/2</f>
        <v>2.5</v>
      </c>
      <c r="AF2614" s="928">
        <f t="shared" ref="AF2614:AH2614" si="5753">AE2614</f>
        <v>2.5</v>
      </c>
      <c r="AG2614" s="928">
        <f t="shared" si="5753"/>
        <v>2.5</v>
      </c>
      <c r="AH2614" s="928">
        <f t="shared" si="5753"/>
        <v>2.5</v>
      </c>
      <c r="AI2614" s="928">
        <f t="shared" ref="AI2614" si="5754">AH2614</f>
        <v>2.5</v>
      </c>
      <c r="AJ2614" s="928">
        <f t="shared" ref="AJ2614" si="5755">AI2614</f>
        <v>2.5</v>
      </c>
      <c r="AK2614" s="928">
        <f t="shared" ref="AK2614" si="5756">AJ2614</f>
        <v>2.5</v>
      </c>
      <c r="AL2614" s="928">
        <f t="shared" ref="AL2614" si="5757">AK2614</f>
        <v>2.5</v>
      </c>
      <c r="AM2614" s="928">
        <f t="shared" ref="AM2614" si="5758">AL2614</f>
        <v>2.5</v>
      </c>
    </row>
    <row r="2615" spans="1:39" outlineLevel="2">
      <c r="A2615" s="11">
        <f>ROW()</f>
        <v>2615</v>
      </c>
      <c r="D2615" s="39"/>
      <c r="E2615" s="39"/>
      <c r="F2615" s="39"/>
      <c r="G2615" s="39"/>
      <c r="H2615" s="3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</row>
    <row r="2616" spans="1:39" outlineLevel="2">
      <c r="A2616" s="11">
        <f>ROW()</f>
        <v>2616</v>
      </c>
      <c r="B2616" s="343" t="s">
        <v>68</v>
      </c>
      <c r="D2616" s="39"/>
      <c r="E2616" s="39"/>
      <c r="F2616" s="39"/>
      <c r="G2616" s="39"/>
      <c r="H2616" s="39"/>
      <c r="I2616" s="39"/>
      <c r="J2616" s="39"/>
      <c r="K2616" s="39"/>
      <c r="L2616" s="39"/>
      <c r="M2616" s="39"/>
      <c r="N2616" s="39"/>
      <c r="O2616" s="39"/>
      <c r="P2616" s="39"/>
      <c r="Q2616" s="39"/>
      <c r="R2616" s="39"/>
      <c r="S2616" s="39"/>
      <c r="T2616" s="39"/>
      <c r="U2616" s="39"/>
      <c r="V2616" s="39"/>
      <c r="W2616" s="39"/>
      <c r="X2616" s="39"/>
      <c r="Y2616" s="39"/>
      <c r="Z2616" s="39"/>
      <c r="AA2616" s="39"/>
      <c r="AB2616" s="39"/>
      <c r="AC2616" s="39"/>
      <c r="AD2616" s="39"/>
      <c r="AE2616" s="39"/>
      <c r="AF2616" s="39"/>
      <c r="AG2616" s="39"/>
      <c r="AH2616" s="39"/>
      <c r="AI2616" s="39"/>
      <c r="AJ2616" s="39"/>
      <c r="AK2616" s="39"/>
      <c r="AL2616" s="39"/>
      <c r="AM2616" s="39"/>
    </row>
    <row r="2617" spans="1:39" outlineLevel="2">
      <c r="A2617" s="11">
        <f>ROW()</f>
        <v>2617</v>
      </c>
      <c r="C2617" s="6" t="s">
        <v>2</v>
      </c>
      <c r="D2617" s="39"/>
      <c r="E2617" s="39"/>
      <c r="F2617" s="39"/>
      <c r="G2617" s="39"/>
      <c r="H2617" s="39"/>
      <c r="I2617" s="39"/>
      <c r="J2617" s="39"/>
      <c r="K2617" s="39"/>
      <c r="L2617" s="39"/>
      <c r="M2617" s="39"/>
      <c r="N2617" s="39"/>
      <c r="O2617" s="39"/>
      <c r="P2617" s="39"/>
      <c r="Q2617" s="39"/>
      <c r="R2617" s="39"/>
      <c r="S2617" s="39"/>
      <c r="T2617" s="39"/>
      <c r="U2617" s="39"/>
      <c r="V2617" s="39"/>
      <c r="W2617" s="39"/>
      <c r="X2617" s="39"/>
      <c r="Y2617" s="39"/>
      <c r="Z2617" s="39"/>
      <c r="AA2617" s="39"/>
      <c r="AB2617" s="39"/>
      <c r="AC2617" s="9"/>
      <c r="AD2617" s="9">
        <f t="shared" ref="AD2617:AH2620" si="5759">AC2677</f>
        <v>0</v>
      </c>
      <c r="AE2617" s="9">
        <f t="shared" si="5759"/>
        <v>0</v>
      </c>
      <c r="AF2617" s="9">
        <f t="shared" si="5759"/>
        <v>0</v>
      </c>
      <c r="AG2617" s="9">
        <f t="shared" si="5759"/>
        <v>0</v>
      </c>
      <c r="AH2617" s="9">
        <f t="shared" si="5759"/>
        <v>0</v>
      </c>
      <c r="AI2617" s="9">
        <f t="shared" ref="AI2617:AM2625" si="5760">AH2677</f>
        <v>0</v>
      </c>
      <c r="AJ2617" s="9">
        <f t="shared" si="5760"/>
        <v>0</v>
      </c>
      <c r="AK2617" s="9">
        <f t="shared" si="5760"/>
        <v>0</v>
      </c>
      <c r="AL2617" s="9">
        <f t="shared" si="5760"/>
        <v>0</v>
      </c>
      <c r="AM2617" s="9">
        <f t="shared" si="5760"/>
        <v>0</v>
      </c>
    </row>
    <row r="2618" spans="1:39" outlineLevel="2">
      <c r="A2618" s="11">
        <f>ROW()</f>
        <v>2618</v>
      </c>
      <c r="C2618" s="6" t="s">
        <v>3</v>
      </c>
      <c r="D2618" s="39"/>
      <c r="E2618" s="39"/>
      <c r="F2618" s="39"/>
      <c r="G2618" s="39"/>
      <c r="H2618" s="39"/>
      <c r="I2618" s="39"/>
      <c r="J2618" s="39"/>
      <c r="K2618" s="39"/>
      <c r="L2618" s="39"/>
      <c r="M2618" s="39"/>
      <c r="N2618" s="39"/>
      <c r="O2618" s="39"/>
      <c r="P2618" s="39"/>
      <c r="Q2618" s="39"/>
      <c r="R2618" s="39"/>
      <c r="S2618" s="39"/>
      <c r="T2618" s="39"/>
      <c r="U2618" s="39"/>
      <c r="V2618" s="39"/>
      <c r="W2618" s="39"/>
      <c r="X2618" s="39"/>
      <c r="Y2618" s="39"/>
      <c r="Z2618" s="39"/>
      <c r="AA2618" s="39"/>
      <c r="AB2618" s="39"/>
      <c r="AC2618" s="9"/>
      <c r="AD2618" s="9">
        <f t="shared" si="5759"/>
        <v>0</v>
      </c>
      <c r="AE2618" s="9">
        <f t="shared" si="5759"/>
        <v>2.7634872913180613</v>
      </c>
      <c r="AF2618" s="9">
        <f t="shared" si="5759"/>
        <v>2.4871385621862552</v>
      </c>
      <c r="AG2618" s="9">
        <f t="shared" si="5759"/>
        <v>2.2384247059676294</v>
      </c>
      <c r="AH2618" s="9">
        <f t="shared" si="5759"/>
        <v>2.0145822353708667</v>
      </c>
      <c r="AI2618" s="9">
        <f t="shared" si="5760"/>
        <v>1.8131240118337799</v>
      </c>
      <c r="AJ2618" s="9">
        <f t="shared" si="5760"/>
        <v>1.6318116106504019</v>
      </c>
      <c r="AK2618" s="9">
        <f t="shared" si="5760"/>
        <v>1.4686304495853617</v>
      </c>
      <c r="AL2618" s="9">
        <f t="shared" si="5760"/>
        <v>1.3217674046268255</v>
      </c>
      <c r="AM2618" s="9">
        <f t="shared" si="5760"/>
        <v>1.1895906641641429</v>
      </c>
    </row>
    <row r="2619" spans="1:39" outlineLevel="2">
      <c r="A2619" s="11">
        <f>ROW()</f>
        <v>2619</v>
      </c>
      <c r="C2619" s="6" t="s">
        <v>4</v>
      </c>
      <c r="D2619" s="39"/>
      <c r="E2619" s="39"/>
      <c r="F2619" s="39"/>
      <c r="G2619" s="39"/>
      <c r="H2619" s="39"/>
      <c r="I2619" s="39"/>
      <c r="J2619" s="39"/>
      <c r="K2619" s="39"/>
      <c r="L2619" s="39"/>
      <c r="M2619" s="39"/>
      <c r="N2619" s="39"/>
      <c r="O2619" s="39"/>
      <c r="P2619" s="39"/>
      <c r="Q2619" s="39"/>
      <c r="R2619" s="39"/>
      <c r="S2619" s="39"/>
      <c r="T2619" s="39"/>
      <c r="U2619" s="39"/>
      <c r="V2619" s="39"/>
      <c r="W2619" s="39"/>
      <c r="X2619" s="39"/>
      <c r="Y2619" s="39"/>
      <c r="Z2619" s="39"/>
      <c r="AA2619" s="39"/>
      <c r="AB2619" s="39"/>
      <c r="AC2619" s="9"/>
      <c r="AD2619" s="9">
        <f t="shared" si="5759"/>
        <v>0</v>
      </c>
      <c r="AE2619" s="9">
        <f t="shared" si="5759"/>
        <v>4.0844526903942615</v>
      </c>
      <c r="AF2619" s="9">
        <f t="shared" si="5759"/>
        <v>3.5398589983416935</v>
      </c>
      <c r="AG2619" s="9">
        <f t="shared" si="5759"/>
        <v>3.067877798562801</v>
      </c>
      <c r="AH2619" s="9">
        <f t="shared" si="5759"/>
        <v>2.6588274254210944</v>
      </c>
      <c r="AI2619" s="9">
        <f t="shared" si="5760"/>
        <v>2.3043171020316153</v>
      </c>
      <c r="AJ2619" s="9">
        <f t="shared" si="5760"/>
        <v>1.9970748217607333</v>
      </c>
      <c r="AK2619" s="9">
        <f t="shared" si="5760"/>
        <v>1.7307981788593021</v>
      </c>
      <c r="AL2619" s="9">
        <f t="shared" si="5760"/>
        <v>1.5000250883447284</v>
      </c>
      <c r="AM2619" s="9">
        <f t="shared" si="5760"/>
        <v>1.300021743232098</v>
      </c>
    </row>
    <row r="2620" spans="1:39" outlineLevel="2">
      <c r="A2620" s="11">
        <f>ROW()</f>
        <v>2620</v>
      </c>
      <c r="C2620" s="6" t="s">
        <v>5</v>
      </c>
      <c r="D2620" s="39"/>
      <c r="E2620" s="39"/>
      <c r="F2620" s="39"/>
      <c r="G2620" s="39"/>
      <c r="H2620" s="39"/>
      <c r="I2620" s="39"/>
      <c r="J2620" s="39"/>
      <c r="K2620" s="39"/>
      <c r="L2620" s="39"/>
      <c r="M2620" s="39"/>
      <c r="N2620" s="39"/>
      <c r="O2620" s="39"/>
      <c r="P2620" s="39"/>
      <c r="Q2620" s="39"/>
      <c r="R2620" s="39"/>
      <c r="S2620" s="39"/>
      <c r="T2620" s="39"/>
      <c r="U2620" s="39"/>
      <c r="V2620" s="39"/>
      <c r="W2620" s="39"/>
      <c r="X2620" s="39"/>
      <c r="Y2620" s="39"/>
      <c r="Z2620" s="39"/>
      <c r="AA2620" s="39"/>
      <c r="AB2620" s="39"/>
      <c r="AC2620" s="9"/>
      <c r="AD2620" s="9">
        <f t="shared" si="5759"/>
        <v>0</v>
      </c>
      <c r="AE2620" s="9">
        <f t="shared" si="5759"/>
        <v>2.4889551591993828</v>
      </c>
      <c r="AF2620" s="9">
        <f t="shared" si="5759"/>
        <v>1.9911641273595062</v>
      </c>
      <c r="AG2620" s="9">
        <f t="shared" si="5759"/>
        <v>1.592931301887605</v>
      </c>
      <c r="AH2620" s="9">
        <f t="shared" si="5759"/>
        <v>1.2743450415100841</v>
      </c>
      <c r="AI2620" s="9">
        <f t="shared" si="5760"/>
        <v>1.0194760332080672</v>
      </c>
      <c r="AJ2620" s="9">
        <f t="shared" si="5760"/>
        <v>0.81558082656645381</v>
      </c>
      <c r="AK2620" s="9">
        <f t="shared" si="5760"/>
        <v>0.65246466125316305</v>
      </c>
      <c r="AL2620" s="9">
        <f t="shared" si="5760"/>
        <v>0.52197172900253042</v>
      </c>
      <c r="AM2620" s="9">
        <f t="shared" si="5760"/>
        <v>0.41757738320202431</v>
      </c>
    </row>
    <row r="2621" spans="1:39" outlineLevel="2">
      <c r="A2621" s="11">
        <f>ROW()</f>
        <v>2621</v>
      </c>
      <c r="C2621" s="6" t="s">
        <v>473</v>
      </c>
      <c r="D2621" s="39"/>
      <c r="E2621" s="39"/>
      <c r="F2621" s="39"/>
      <c r="G2621" s="39"/>
      <c r="H2621" s="39"/>
      <c r="I2621" s="39"/>
      <c r="J2621" s="39"/>
      <c r="K2621" s="39"/>
      <c r="L2621" s="39"/>
      <c r="M2621" s="39"/>
      <c r="N2621" s="39"/>
      <c r="O2621" s="39"/>
      <c r="P2621" s="39"/>
      <c r="Q2621" s="39"/>
      <c r="R2621" s="39"/>
      <c r="S2621" s="39"/>
      <c r="T2621" s="39"/>
      <c r="U2621" s="39"/>
      <c r="V2621" s="39"/>
      <c r="W2621" s="39"/>
      <c r="X2621" s="39"/>
      <c r="Y2621" s="39"/>
      <c r="Z2621" s="39"/>
      <c r="AA2621" s="39"/>
      <c r="AB2621" s="39"/>
      <c r="AC2621" s="9"/>
      <c r="AD2621" s="9">
        <f t="shared" ref="AD2621:AD2623" si="5761">AC2681</f>
        <v>0</v>
      </c>
      <c r="AE2621" s="9">
        <f t="shared" ref="AE2621:AE2623" si="5762">AD2681</f>
        <v>12.895977026083161</v>
      </c>
      <c r="AF2621" s="9">
        <f t="shared" ref="AF2621:AF2623" si="5763">AE2681</f>
        <v>7.7375862156498965</v>
      </c>
      <c r="AG2621" s="9">
        <f t="shared" ref="AG2621:AG2623" si="5764">AF2681</f>
        <v>4.6425517293899379</v>
      </c>
      <c r="AH2621" s="9">
        <f t="shared" ref="AH2621:AH2623" si="5765">AG2681</f>
        <v>2.7855310376339628</v>
      </c>
      <c r="AI2621" s="9">
        <f t="shared" si="5760"/>
        <v>1.6713186225803778</v>
      </c>
      <c r="AJ2621" s="9">
        <f t="shared" si="5760"/>
        <v>1.0027911735482267</v>
      </c>
      <c r="AK2621" s="9">
        <f t="shared" si="5760"/>
        <v>0.60167470412893598</v>
      </c>
      <c r="AL2621" s="9">
        <f t="shared" si="5760"/>
        <v>0.3610048224773616</v>
      </c>
      <c r="AM2621" s="9">
        <f t="shared" si="5760"/>
        <v>0.21660289348641695</v>
      </c>
    </row>
    <row r="2622" spans="1:39" outlineLevel="2">
      <c r="A2622" s="11">
        <f>ROW()</f>
        <v>2622</v>
      </c>
      <c r="C2622" s="6" t="s">
        <v>474</v>
      </c>
      <c r="D2622" s="39"/>
      <c r="E2622" s="39"/>
      <c r="F2622" s="39"/>
      <c r="G2622" s="39"/>
      <c r="H2622" s="39"/>
      <c r="I2622" s="39"/>
      <c r="J2622" s="39"/>
      <c r="K2622" s="39"/>
      <c r="L2622" s="39"/>
      <c r="M2622" s="39"/>
      <c r="N2622" s="39"/>
      <c r="O2622" s="39"/>
      <c r="P2622" s="39"/>
      <c r="Q2622" s="39"/>
      <c r="R2622" s="39"/>
      <c r="S2622" s="39"/>
      <c r="T2622" s="39"/>
      <c r="U2622" s="39"/>
      <c r="V2622" s="39"/>
      <c r="W2622" s="39"/>
      <c r="X2622" s="39"/>
      <c r="Y2622" s="39"/>
      <c r="Z2622" s="39"/>
      <c r="AA2622" s="39"/>
      <c r="AB2622" s="39"/>
      <c r="AC2622" s="9"/>
      <c r="AD2622" s="9">
        <f t="shared" si="5761"/>
        <v>0</v>
      </c>
      <c r="AE2622" s="9">
        <f t="shared" si="5762"/>
        <v>4.1518243681504741</v>
      </c>
      <c r="AF2622" s="9">
        <f t="shared" si="5763"/>
        <v>3.5982477857304107</v>
      </c>
      <c r="AG2622" s="9">
        <f t="shared" si="5764"/>
        <v>3.1184814142996893</v>
      </c>
      <c r="AH2622" s="9">
        <f t="shared" si="5765"/>
        <v>2.7026838923930638</v>
      </c>
      <c r="AI2622" s="9">
        <f t="shared" si="5760"/>
        <v>2.3423260400739885</v>
      </c>
      <c r="AJ2622" s="9">
        <f t="shared" si="5760"/>
        <v>2.0300159013974568</v>
      </c>
      <c r="AK2622" s="9">
        <f t="shared" si="5760"/>
        <v>1.7593471145444626</v>
      </c>
      <c r="AL2622" s="9">
        <f t="shared" si="5760"/>
        <v>1.5247674992718676</v>
      </c>
      <c r="AM2622" s="9">
        <f t="shared" si="5760"/>
        <v>1.3214651660356185</v>
      </c>
    </row>
    <row r="2623" spans="1:39" outlineLevel="2">
      <c r="A2623" s="11">
        <f>ROW()</f>
        <v>2623</v>
      </c>
      <c r="C2623" s="6" t="s">
        <v>477</v>
      </c>
      <c r="D2623" s="39"/>
      <c r="E2623" s="39"/>
      <c r="F2623" s="39"/>
      <c r="G2623" s="39"/>
      <c r="H2623" s="39"/>
      <c r="I2623" s="39"/>
      <c r="J2623" s="39"/>
      <c r="K2623" s="39"/>
      <c r="L2623" s="39"/>
      <c r="M2623" s="39"/>
      <c r="N2623" s="39"/>
      <c r="O2623" s="39"/>
      <c r="P2623" s="39"/>
      <c r="Q2623" s="39"/>
      <c r="R2623" s="39"/>
      <c r="S2623" s="39"/>
      <c r="T2623" s="39"/>
      <c r="U2623" s="39"/>
      <c r="V2623" s="39"/>
      <c r="W2623" s="39"/>
      <c r="X2623" s="39"/>
      <c r="Y2623" s="39"/>
      <c r="Z2623" s="39"/>
      <c r="AA2623" s="39"/>
      <c r="AB2623" s="39"/>
      <c r="AC2623" s="9"/>
      <c r="AD2623" s="9">
        <f t="shared" si="5761"/>
        <v>0</v>
      </c>
      <c r="AE2623" s="9">
        <f t="shared" si="5762"/>
        <v>8.0461640731343724</v>
      </c>
      <c r="AF2623" s="9">
        <f t="shared" si="5763"/>
        <v>6.4369312585074976</v>
      </c>
      <c r="AG2623" s="9">
        <f t="shared" si="5764"/>
        <v>5.1495450068059982</v>
      </c>
      <c r="AH2623" s="9">
        <f t="shared" si="5765"/>
        <v>4.1196360054447982</v>
      </c>
      <c r="AI2623" s="9">
        <f t="shared" si="5760"/>
        <v>3.2957088043558387</v>
      </c>
      <c r="AJ2623" s="9">
        <f t="shared" si="5760"/>
        <v>2.6365670434846709</v>
      </c>
      <c r="AK2623" s="9">
        <f t="shared" si="5760"/>
        <v>2.1092536347877369</v>
      </c>
      <c r="AL2623" s="9">
        <f t="shared" si="5760"/>
        <v>1.6874029078301895</v>
      </c>
      <c r="AM2623" s="9">
        <f t="shared" si="5760"/>
        <v>1.3499223262641515</v>
      </c>
    </row>
    <row r="2624" spans="1:39" outlineLevel="2">
      <c r="A2624" s="11">
        <f>ROW()</f>
        <v>2624</v>
      </c>
      <c r="C2624" s="6" t="s">
        <v>511</v>
      </c>
      <c r="D2624" s="39"/>
      <c r="E2624" s="39"/>
      <c r="F2624" s="39"/>
      <c r="G2624" s="39"/>
      <c r="H2624" s="39"/>
      <c r="I2624" s="39"/>
      <c r="J2624" s="39"/>
      <c r="K2624" s="39"/>
      <c r="L2624" s="39"/>
      <c r="M2624" s="39"/>
      <c r="N2624" s="39"/>
      <c r="O2624" s="39"/>
      <c r="P2624" s="39"/>
      <c r="Q2624" s="39"/>
      <c r="R2624" s="39"/>
      <c r="S2624" s="39"/>
      <c r="T2624" s="39"/>
      <c r="U2624" s="39"/>
      <c r="V2624" s="39"/>
      <c r="W2624" s="39"/>
      <c r="X2624" s="39"/>
      <c r="Y2624" s="39"/>
      <c r="Z2624" s="39"/>
      <c r="AA2624" s="39"/>
      <c r="AB2624" s="39"/>
      <c r="AC2624" s="9"/>
      <c r="AD2624" s="9">
        <f t="shared" ref="AD2624" si="5766">AC2684</f>
        <v>0</v>
      </c>
      <c r="AE2624" s="9">
        <f t="shared" ref="AE2624" si="5767">AD2684</f>
        <v>0.49887589754621225</v>
      </c>
      <c r="AF2624" s="9">
        <f t="shared" ref="AF2624" si="5768">AE2684</f>
        <v>0.48640400010755697</v>
      </c>
      <c r="AG2624" s="9">
        <f t="shared" ref="AG2624" si="5769">AF2684</f>
        <v>0.47393210266890168</v>
      </c>
      <c r="AH2624" s="9">
        <f t="shared" ref="AH2624" si="5770">AG2684</f>
        <v>0.46146020523024639</v>
      </c>
      <c r="AI2624" s="9">
        <f t="shared" si="5760"/>
        <v>0.4489883077915911</v>
      </c>
      <c r="AJ2624" s="9">
        <f t="shared" si="5760"/>
        <v>0.43651641035293581</v>
      </c>
      <c r="AK2624" s="9">
        <f t="shared" si="5760"/>
        <v>0.42404451291428052</v>
      </c>
      <c r="AL2624" s="9">
        <f t="shared" si="5760"/>
        <v>0.41157261547562524</v>
      </c>
      <c r="AM2624" s="9">
        <f t="shared" si="5760"/>
        <v>0.39910071803696995</v>
      </c>
    </row>
    <row r="2625" spans="1:39" outlineLevel="2">
      <c r="A2625" s="11">
        <f>ROW()</f>
        <v>2625</v>
      </c>
      <c r="C2625" s="6" t="s">
        <v>655</v>
      </c>
      <c r="D2625" s="39"/>
      <c r="E2625" s="39"/>
      <c r="F2625" s="39"/>
      <c r="G2625" s="39"/>
      <c r="H2625" s="39"/>
      <c r="I2625" s="39"/>
      <c r="J2625" s="39"/>
      <c r="K2625" s="39"/>
      <c r="L2625" s="39"/>
      <c r="M2625" s="39"/>
      <c r="N2625" s="39"/>
      <c r="O2625" s="39"/>
      <c r="P2625" s="39"/>
      <c r="Q2625" s="39"/>
      <c r="R2625" s="39"/>
      <c r="S2625" s="39"/>
      <c r="T2625" s="39"/>
      <c r="U2625" s="39"/>
      <c r="V2625" s="39"/>
      <c r="W2625" s="39"/>
      <c r="X2625" s="39"/>
      <c r="Y2625" s="39"/>
      <c r="Z2625" s="39"/>
      <c r="AA2625" s="39"/>
      <c r="AB2625" s="39"/>
      <c r="AC2625" s="9"/>
      <c r="AD2625" s="9">
        <f t="shared" ref="AD2625" si="5771">AC2685</f>
        <v>0</v>
      </c>
      <c r="AE2625" s="9">
        <f t="shared" ref="AE2625" si="5772">AD2685</f>
        <v>0</v>
      </c>
      <c r="AF2625" s="9">
        <f t="shared" ref="AF2625" si="5773">AE2685</f>
        <v>0</v>
      </c>
      <c r="AG2625" s="9">
        <f t="shared" ref="AG2625" si="5774">AF2685</f>
        <v>0</v>
      </c>
      <c r="AH2625" s="9">
        <f t="shared" ref="AH2625" si="5775">AG2685</f>
        <v>0</v>
      </c>
      <c r="AI2625" s="9">
        <f t="shared" si="5760"/>
        <v>0</v>
      </c>
      <c r="AJ2625" s="9">
        <f t="shared" si="5760"/>
        <v>0</v>
      </c>
      <c r="AK2625" s="9">
        <f t="shared" si="5760"/>
        <v>0</v>
      </c>
      <c r="AL2625" s="9">
        <f t="shared" si="5760"/>
        <v>0</v>
      </c>
      <c r="AM2625" s="9">
        <f t="shared" si="5760"/>
        <v>0</v>
      </c>
    </row>
    <row r="2626" spans="1:39" outlineLevel="2">
      <c r="A2626" s="11">
        <f>ROW()</f>
        <v>2626</v>
      </c>
      <c r="C2626" s="6" t="s">
        <v>656</v>
      </c>
      <c r="D2626" s="39"/>
      <c r="E2626" s="39"/>
      <c r="F2626" s="39"/>
      <c r="G2626" s="39"/>
      <c r="H2626" s="39"/>
      <c r="I2626" s="39"/>
      <c r="J2626" s="39"/>
      <c r="K2626" s="39"/>
      <c r="L2626" s="39"/>
      <c r="M2626" s="39"/>
      <c r="N2626" s="39"/>
      <c r="O2626" s="39"/>
      <c r="P2626" s="39"/>
      <c r="Q2626" s="39"/>
      <c r="R2626" s="39"/>
      <c r="S2626" s="39"/>
      <c r="T2626" s="39"/>
      <c r="U2626" s="39"/>
      <c r="V2626" s="39"/>
      <c r="W2626" s="39"/>
      <c r="X2626" s="39"/>
      <c r="Y2626" s="39"/>
      <c r="Z2626" s="39"/>
      <c r="AA2626" s="39"/>
      <c r="AB2626" s="3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</row>
    <row r="2627" spans="1:39" outlineLevel="2">
      <c r="A2627" s="11">
        <f>ROW()</f>
        <v>2627</v>
      </c>
      <c r="C2627" s="6" t="s">
        <v>667</v>
      </c>
      <c r="D2627" s="39"/>
      <c r="E2627" s="39"/>
      <c r="F2627" s="39"/>
      <c r="G2627" s="39"/>
      <c r="H2627" s="39"/>
      <c r="I2627" s="39"/>
      <c r="J2627" s="39"/>
      <c r="K2627" s="39"/>
      <c r="L2627" s="39"/>
      <c r="M2627" s="39"/>
      <c r="N2627" s="39"/>
      <c r="O2627" s="39"/>
      <c r="P2627" s="39"/>
      <c r="Q2627" s="39"/>
      <c r="R2627" s="39"/>
      <c r="S2627" s="39"/>
      <c r="T2627" s="39"/>
      <c r="U2627" s="39"/>
      <c r="V2627" s="39"/>
      <c r="W2627" s="39"/>
      <c r="X2627" s="39"/>
      <c r="Y2627" s="39"/>
      <c r="Z2627" s="39"/>
      <c r="AA2627" s="39"/>
      <c r="AB2627" s="3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</row>
    <row r="2628" spans="1:39" outlineLevel="2">
      <c r="A2628" s="11">
        <f>ROW()</f>
        <v>2628</v>
      </c>
      <c r="C2628" s="6" t="s">
        <v>212</v>
      </c>
      <c r="D2628" s="39"/>
      <c r="E2628" s="39"/>
      <c r="F2628" s="39"/>
      <c r="G2628" s="39"/>
      <c r="H2628" s="39"/>
      <c r="I2628" s="39"/>
      <c r="J2628" s="39"/>
      <c r="K2628" s="39"/>
      <c r="L2628" s="39"/>
      <c r="M2628" s="39"/>
      <c r="N2628" s="39"/>
      <c r="O2628" s="39"/>
      <c r="P2628" s="39"/>
      <c r="Q2628" s="39"/>
      <c r="R2628" s="39"/>
      <c r="S2628" s="39"/>
      <c r="T2628" s="39"/>
      <c r="U2628" s="39"/>
      <c r="V2628" s="39"/>
      <c r="W2628" s="39"/>
      <c r="X2628" s="39"/>
      <c r="Y2628" s="39"/>
      <c r="Z2628" s="39"/>
      <c r="AA2628" s="39"/>
      <c r="AB2628" s="39"/>
      <c r="AC2628" s="9"/>
      <c r="AD2628" s="9">
        <f t="shared" ref="AD2628" si="5776">AC2688</f>
        <v>0</v>
      </c>
      <c r="AE2628" s="9">
        <f t="shared" ref="AE2628:AE2629" si="5777">AD2688</f>
        <v>0</v>
      </c>
      <c r="AF2628" s="9">
        <f t="shared" ref="AF2628:AF2629" si="5778">AE2688</f>
        <v>0</v>
      </c>
      <c r="AG2628" s="9">
        <f t="shared" ref="AG2628:AG2629" si="5779">AF2688</f>
        <v>0</v>
      </c>
      <c r="AH2628" s="9">
        <f t="shared" ref="AH2628:AH2629" si="5780">AG2688</f>
        <v>0</v>
      </c>
      <c r="AI2628" s="9">
        <f t="shared" ref="AI2628:AI2629" si="5781">AH2688</f>
        <v>0</v>
      </c>
      <c r="AJ2628" s="9">
        <f t="shared" ref="AJ2628:AJ2629" si="5782">AI2688</f>
        <v>0</v>
      </c>
      <c r="AK2628" s="9">
        <f t="shared" ref="AK2628:AK2629" si="5783">AJ2688</f>
        <v>0</v>
      </c>
      <c r="AL2628" s="9">
        <f t="shared" ref="AL2628:AL2629" si="5784">AK2688</f>
        <v>0</v>
      </c>
      <c r="AM2628" s="9">
        <f t="shared" ref="AM2628:AM2629" si="5785">AL2688</f>
        <v>0</v>
      </c>
    </row>
    <row r="2629" spans="1:39" outlineLevel="2">
      <c r="A2629" s="11">
        <f>ROW()</f>
        <v>2629</v>
      </c>
      <c r="C2629" s="30" t="s">
        <v>362</v>
      </c>
      <c r="D2629" s="90"/>
      <c r="E2629" s="90"/>
      <c r="F2629" s="90"/>
      <c r="G2629" s="90"/>
      <c r="H2629" s="90"/>
      <c r="I2629" s="90"/>
      <c r="J2629" s="90"/>
      <c r="K2629" s="90"/>
      <c r="L2629" s="90"/>
      <c r="M2629" s="90"/>
      <c r="N2629" s="90"/>
      <c r="O2629" s="90"/>
      <c r="P2629" s="90"/>
      <c r="Q2629" s="90"/>
      <c r="R2629" s="90"/>
      <c r="S2629" s="90"/>
      <c r="T2629" s="90"/>
      <c r="U2629" s="90"/>
      <c r="V2629" s="90"/>
      <c r="W2629" s="90"/>
      <c r="X2629" s="90"/>
      <c r="Y2629" s="90"/>
      <c r="Z2629" s="90"/>
      <c r="AA2629" s="90"/>
      <c r="AB2629" s="90"/>
      <c r="AC2629" s="15"/>
      <c r="AD2629" s="15"/>
      <c r="AE2629" s="15">
        <f t="shared" si="5777"/>
        <v>2.0551283054805665</v>
      </c>
      <c r="AF2629" s="15">
        <f t="shared" si="5778"/>
        <v>1.2330769832883399</v>
      </c>
      <c r="AG2629" s="15">
        <f t="shared" si="5779"/>
        <v>0.739846189973004</v>
      </c>
      <c r="AH2629" s="15">
        <f t="shared" si="5780"/>
        <v>0.44390771398380241</v>
      </c>
      <c r="AI2629" s="15">
        <f t="shared" si="5781"/>
        <v>0.26634462839028145</v>
      </c>
      <c r="AJ2629" s="15">
        <f t="shared" si="5782"/>
        <v>0.15980677703416887</v>
      </c>
      <c r="AK2629" s="15">
        <f t="shared" si="5783"/>
        <v>9.5884066220501329E-2</v>
      </c>
      <c r="AL2629" s="15">
        <f t="shared" si="5784"/>
        <v>5.7530439732300799E-2</v>
      </c>
      <c r="AM2629" s="15">
        <f t="shared" si="5785"/>
        <v>3.4518263839380475E-2</v>
      </c>
    </row>
    <row r="2630" spans="1:39" outlineLevel="2">
      <c r="A2630" s="11">
        <f>ROW()</f>
        <v>2630</v>
      </c>
      <c r="C2630" s="6" t="s">
        <v>1</v>
      </c>
      <c r="D2630" s="39"/>
      <c r="E2630" s="39"/>
      <c r="F2630" s="39"/>
      <c r="G2630" s="39"/>
      <c r="H2630" s="39"/>
      <c r="I2630" s="39"/>
      <c r="J2630" s="39"/>
      <c r="K2630" s="39"/>
      <c r="L2630" s="39"/>
      <c r="M2630" s="39"/>
      <c r="N2630" s="39"/>
      <c r="O2630" s="39"/>
      <c r="P2630" s="39"/>
      <c r="Q2630" s="39"/>
      <c r="R2630" s="39"/>
      <c r="S2630" s="39"/>
      <c r="T2630" s="39"/>
      <c r="U2630" s="39"/>
      <c r="V2630" s="39"/>
      <c r="W2630" s="39"/>
      <c r="X2630" s="39"/>
      <c r="Y2630" s="39"/>
      <c r="Z2630" s="39"/>
      <c r="AA2630" s="39"/>
      <c r="AB2630" s="39"/>
      <c r="AC2630" s="9"/>
      <c r="AD2630" s="9">
        <f t="shared" ref="AD2630" si="5786">SUM(AD2617:AD2629)</f>
        <v>0</v>
      </c>
      <c r="AE2630" s="9">
        <f t="shared" ref="AE2630:AH2630" si="5787">SUM(AE2617:AE2629)</f>
        <v>36.984864811306494</v>
      </c>
      <c r="AF2630" s="9">
        <f t="shared" si="5787"/>
        <v>27.510407931171159</v>
      </c>
      <c r="AG2630" s="9">
        <f t="shared" si="5787"/>
        <v>21.023590249555564</v>
      </c>
      <c r="AH2630" s="9">
        <f t="shared" si="5787"/>
        <v>16.46097355698792</v>
      </c>
      <c r="AI2630" s="9">
        <f t="shared" ref="AI2630:AM2630" si="5788">SUM(AI2617:AI2629)</f>
        <v>13.161603550265541</v>
      </c>
      <c r="AJ2630" s="9">
        <f t="shared" si="5788"/>
        <v>10.710164564795049</v>
      </c>
      <c r="AK2630" s="9">
        <f t="shared" si="5788"/>
        <v>8.8420973222937427</v>
      </c>
      <c r="AL2630" s="9">
        <f t="shared" si="5788"/>
        <v>7.386042506761429</v>
      </c>
      <c r="AM2630" s="9">
        <f t="shared" si="5788"/>
        <v>6.2287991582608031</v>
      </c>
    </row>
    <row r="2631" spans="1:39" outlineLevel="2">
      <c r="A2631" s="11">
        <f>ROW()</f>
        <v>2631</v>
      </c>
      <c r="B2631" s="343" t="s">
        <v>31</v>
      </c>
      <c r="D2631" s="39"/>
      <c r="E2631" s="39"/>
      <c r="F2631" s="39"/>
      <c r="G2631" s="39"/>
      <c r="H2631" s="39"/>
      <c r="I2631" s="39"/>
      <c r="J2631" s="39"/>
      <c r="K2631" s="39"/>
      <c r="L2631" s="39"/>
      <c r="M2631" s="39"/>
      <c r="N2631" s="39"/>
      <c r="O2631" s="39"/>
      <c r="P2631" s="39"/>
      <c r="Q2631" s="39"/>
      <c r="R2631" s="39"/>
      <c r="S2631" s="39"/>
      <c r="T2631" s="39"/>
      <c r="U2631" s="39"/>
      <c r="V2631" s="39"/>
      <c r="W2631" s="39"/>
      <c r="X2631" s="39"/>
      <c r="Y2631" s="39"/>
      <c r="Z2631" s="39"/>
      <c r="AA2631" s="39"/>
      <c r="AB2631" s="39"/>
      <c r="AC2631" s="39"/>
      <c r="AD2631" s="39"/>
      <c r="AE2631" s="39"/>
      <c r="AF2631" s="39"/>
      <c r="AG2631" s="39"/>
      <c r="AH2631" s="39"/>
      <c r="AI2631" s="39"/>
      <c r="AJ2631" s="39"/>
      <c r="AK2631" s="39"/>
      <c r="AL2631" s="39"/>
      <c r="AM2631" s="39"/>
    </row>
    <row r="2632" spans="1:39" outlineLevel="2">
      <c r="A2632" s="11">
        <f>ROW()</f>
        <v>2632</v>
      </c>
      <c r="C2632" s="6" t="s">
        <v>2</v>
      </c>
      <c r="D2632" s="39"/>
      <c r="E2632" s="39"/>
      <c r="F2632" s="39"/>
      <c r="G2632" s="39"/>
      <c r="H2632" s="39"/>
      <c r="I2632" s="39"/>
      <c r="J2632" s="39"/>
      <c r="K2632" s="39"/>
      <c r="L2632" s="39"/>
      <c r="M2632" s="39"/>
      <c r="N2632" s="39"/>
      <c r="O2632" s="39"/>
      <c r="P2632" s="39"/>
      <c r="Q2632" s="39"/>
      <c r="R2632" s="39"/>
      <c r="S2632" s="39"/>
      <c r="T2632" s="39"/>
      <c r="U2632" s="39"/>
      <c r="V2632" s="39"/>
      <c r="W2632" s="39"/>
      <c r="X2632" s="39"/>
      <c r="Y2632" s="39"/>
      <c r="Z2632" s="39"/>
      <c r="AA2632" s="39"/>
      <c r="AB2632" s="39"/>
      <c r="AC2632" s="39"/>
      <c r="AD2632" s="9">
        <f>AD$262</f>
        <v>0</v>
      </c>
      <c r="AE2632" s="39"/>
      <c r="AF2632" s="39"/>
      <c r="AG2632" s="39"/>
      <c r="AH2632" s="162"/>
      <c r="AI2632" s="162"/>
      <c r="AJ2632" s="162"/>
      <c r="AK2632" s="162"/>
      <c r="AL2632" s="162"/>
      <c r="AM2632" s="162"/>
    </row>
    <row r="2633" spans="1:39" outlineLevel="2">
      <c r="A2633" s="11">
        <f>ROW()</f>
        <v>2633</v>
      </c>
      <c r="C2633" s="6" t="s">
        <v>3</v>
      </c>
      <c r="D2633" s="39"/>
      <c r="E2633" s="39"/>
      <c r="F2633" s="39"/>
      <c r="G2633" s="39"/>
      <c r="H2633" s="39"/>
      <c r="I2633" s="39"/>
      <c r="J2633" s="39"/>
      <c r="K2633" s="39"/>
      <c r="L2633" s="39"/>
      <c r="M2633" s="39"/>
      <c r="N2633" s="39"/>
      <c r="O2633" s="39"/>
      <c r="P2633" s="39"/>
      <c r="Q2633" s="39"/>
      <c r="R2633" s="39"/>
      <c r="S2633" s="39"/>
      <c r="T2633" s="39"/>
      <c r="U2633" s="39"/>
      <c r="V2633" s="39"/>
      <c r="W2633" s="39"/>
      <c r="X2633" s="39"/>
      <c r="Y2633" s="39"/>
      <c r="Z2633" s="39"/>
      <c r="AA2633" s="39"/>
      <c r="AB2633" s="39"/>
      <c r="AC2633" s="39"/>
      <c r="AD2633" s="9">
        <f>AD$263</f>
        <v>2.7634872913180613</v>
      </c>
      <c r="AE2633" s="39"/>
      <c r="AF2633" s="39"/>
      <c r="AG2633" s="39"/>
      <c r="AH2633" s="162"/>
      <c r="AI2633" s="162"/>
      <c r="AJ2633" s="162"/>
      <c r="AK2633" s="162"/>
      <c r="AL2633" s="162"/>
      <c r="AM2633" s="162"/>
    </row>
    <row r="2634" spans="1:39" outlineLevel="2">
      <c r="A2634" s="11">
        <f>ROW()</f>
        <v>2634</v>
      </c>
      <c r="C2634" s="6" t="s">
        <v>4</v>
      </c>
      <c r="D2634" s="39"/>
      <c r="E2634" s="39"/>
      <c r="F2634" s="39"/>
      <c r="G2634" s="39"/>
      <c r="H2634" s="39"/>
      <c r="I2634" s="39"/>
      <c r="J2634" s="39"/>
      <c r="K2634" s="39"/>
      <c r="L2634" s="39"/>
      <c r="M2634" s="39"/>
      <c r="N2634" s="39"/>
      <c r="O2634" s="39"/>
      <c r="P2634" s="39"/>
      <c r="Q2634" s="39"/>
      <c r="R2634" s="39"/>
      <c r="S2634" s="39"/>
      <c r="T2634" s="39"/>
      <c r="U2634" s="39"/>
      <c r="V2634" s="39"/>
      <c r="W2634" s="39"/>
      <c r="X2634" s="39"/>
      <c r="Y2634" s="39"/>
      <c r="Z2634" s="39"/>
      <c r="AA2634" s="39"/>
      <c r="AB2634" s="39"/>
      <c r="AC2634" s="39"/>
      <c r="AD2634" s="9">
        <f>AD$264</f>
        <v>4.0844526903942615</v>
      </c>
      <c r="AE2634" s="39"/>
      <c r="AF2634" s="39"/>
      <c r="AG2634" s="39"/>
      <c r="AH2634" s="162"/>
      <c r="AI2634" s="162"/>
      <c r="AJ2634" s="162"/>
      <c r="AK2634" s="162"/>
      <c r="AL2634" s="162"/>
      <c r="AM2634" s="162"/>
    </row>
    <row r="2635" spans="1:39" outlineLevel="2">
      <c r="A2635" s="11">
        <f>ROW()</f>
        <v>2635</v>
      </c>
      <c r="C2635" s="6" t="s">
        <v>5</v>
      </c>
      <c r="D2635" s="39"/>
      <c r="E2635" s="39"/>
      <c r="F2635" s="39"/>
      <c r="G2635" s="39"/>
      <c r="H2635" s="39"/>
      <c r="I2635" s="39"/>
      <c r="J2635" s="39"/>
      <c r="K2635" s="39"/>
      <c r="L2635" s="39"/>
      <c r="M2635" s="39"/>
      <c r="N2635" s="39"/>
      <c r="O2635" s="39"/>
      <c r="P2635" s="39"/>
      <c r="Q2635" s="39"/>
      <c r="R2635" s="39"/>
      <c r="S2635" s="39"/>
      <c r="T2635" s="39"/>
      <c r="U2635" s="39"/>
      <c r="V2635" s="39"/>
      <c r="W2635" s="39"/>
      <c r="X2635" s="39"/>
      <c r="Y2635" s="39"/>
      <c r="Z2635" s="39"/>
      <c r="AA2635" s="39"/>
      <c r="AB2635" s="39"/>
      <c r="AC2635" s="39"/>
      <c r="AD2635" s="9">
        <f>AD$265</f>
        <v>2.4889551591993828</v>
      </c>
      <c r="AE2635" s="39"/>
      <c r="AF2635" s="39"/>
      <c r="AG2635" s="39"/>
      <c r="AH2635" s="162"/>
      <c r="AI2635" s="162"/>
      <c r="AJ2635" s="162"/>
      <c r="AK2635" s="162"/>
      <c r="AL2635" s="162"/>
      <c r="AM2635" s="162"/>
    </row>
    <row r="2636" spans="1:39" outlineLevel="2">
      <c r="A2636" s="11">
        <f>ROW()</f>
        <v>2636</v>
      </c>
      <c r="C2636" s="6" t="s">
        <v>473</v>
      </c>
      <c r="D2636" s="39"/>
      <c r="E2636" s="39"/>
      <c r="F2636" s="39"/>
      <c r="G2636" s="39"/>
      <c r="H2636" s="39"/>
      <c r="I2636" s="39"/>
      <c r="J2636" s="39"/>
      <c r="K2636" s="39"/>
      <c r="L2636" s="39"/>
      <c r="M2636" s="39"/>
      <c r="N2636" s="39"/>
      <c r="O2636" s="39"/>
      <c r="P2636" s="39"/>
      <c r="Q2636" s="39"/>
      <c r="R2636" s="39"/>
      <c r="S2636" s="39"/>
      <c r="T2636" s="39"/>
      <c r="U2636" s="39"/>
      <c r="V2636" s="39"/>
      <c r="W2636" s="39"/>
      <c r="X2636" s="39"/>
      <c r="Y2636" s="39"/>
      <c r="Z2636" s="39"/>
      <c r="AA2636" s="39"/>
      <c r="AB2636" s="39"/>
      <c r="AC2636" s="39"/>
      <c r="AD2636" s="9">
        <f>AD$266</f>
        <v>12.895977026083161</v>
      </c>
      <c r="AE2636" s="39"/>
      <c r="AF2636" s="39"/>
      <c r="AG2636" s="39"/>
      <c r="AH2636" s="162"/>
      <c r="AI2636" s="162"/>
      <c r="AJ2636" s="162"/>
      <c r="AK2636" s="162"/>
      <c r="AL2636" s="162"/>
      <c r="AM2636" s="162"/>
    </row>
    <row r="2637" spans="1:39" outlineLevel="2">
      <c r="A2637" s="11">
        <f>ROW()</f>
        <v>2637</v>
      </c>
      <c r="C2637" s="6" t="s">
        <v>474</v>
      </c>
      <c r="D2637" s="39"/>
      <c r="E2637" s="39"/>
      <c r="F2637" s="39"/>
      <c r="G2637" s="39"/>
      <c r="H2637" s="39"/>
      <c r="I2637" s="39"/>
      <c r="J2637" s="39"/>
      <c r="K2637" s="39"/>
      <c r="L2637" s="39"/>
      <c r="M2637" s="39"/>
      <c r="N2637" s="39"/>
      <c r="O2637" s="39"/>
      <c r="P2637" s="39"/>
      <c r="Q2637" s="39"/>
      <c r="R2637" s="39"/>
      <c r="S2637" s="39"/>
      <c r="T2637" s="39"/>
      <c r="U2637" s="39"/>
      <c r="V2637" s="39"/>
      <c r="W2637" s="39"/>
      <c r="X2637" s="39"/>
      <c r="Y2637" s="39"/>
      <c r="Z2637" s="39"/>
      <c r="AA2637" s="39"/>
      <c r="AB2637" s="39"/>
      <c r="AC2637" s="39"/>
      <c r="AD2637" s="9">
        <f>AD$267</f>
        <v>4.1518243681504741</v>
      </c>
      <c r="AE2637" s="39"/>
      <c r="AF2637" s="39"/>
      <c r="AG2637" s="39"/>
      <c r="AH2637" s="162"/>
      <c r="AI2637" s="162"/>
      <c r="AJ2637" s="162"/>
      <c r="AK2637" s="162"/>
      <c r="AL2637" s="162"/>
      <c r="AM2637" s="162"/>
    </row>
    <row r="2638" spans="1:39" outlineLevel="2">
      <c r="A2638" s="11">
        <f>ROW()</f>
        <v>2638</v>
      </c>
      <c r="C2638" s="6" t="s">
        <v>477</v>
      </c>
      <c r="D2638" s="39"/>
      <c r="E2638" s="39"/>
      <c r="F2638" s="39"/>
      <c r="G2638" s="39"/>
      <c r="H2638" s="39"/>
      <c r="I2638" s="39"/>
      <c r="J2638" s="39"/>
      <c r="K2638" s="39"/>
      <c r="L2638" s="39"/>
      <c r="M2638" s="39"/>
      <c r="N2638" s="39"/>
      <c r="O2638" s="39"/>
      <c r="P2638" s="39"/>
      <c r="Q2638" s="39"/>
      <c r="R2638" s="39"/>
      <c r="S2638" s="39"/>
      <c r="T2638" s="39"/>
      <c r="U2638" s="39"/>
      <c r="V2638" s="39"/>
      <c r="W2638" s="39"/>
      <c r="X2638" s="39"/>
      <c r="Y2638" s="39"/>
      <c r="Z2638" s="39"/>
      <c r="AA2638" s="39"/>
      <c r="AB2638" s="39"/>
      <c r="AC2638" s="39"/>
      <c r="AD2638" s="9">
        <f>AD$268</f>
        <v>8.0461640731343724</v>
      </c>
      <c r="AE2638" s="39"/>
      <c r="AF2638" s="39"/>
      <c r="AG2638" s="39"/>
      <c r="AH2638" s="162"/>
      <c r="AI2638" s="162"/>
      <c r="AJ2638" s="162"/>
      <c r="AK2638" s="162"/>
      <c r="AL2638" s="162"/>
      <c r="AM2638" s="162"/>
    </row>
    <row r="2639" spans="1:39" outlineLevel="2">
      <c r="A2639" s="11">
        <f>ROW()</f>
        <v>2639</v>
      </c>
      <c r="C2639" s="6" t="s">
        <v>511</v>
      </c>
      <c r="D2639" s="39"/>
      <c r="E2639" s="39"/>
      <c r="F2639" s="39"/>
      <c r="G2639" s="39"/>
      <c r="H2639" s="39"/>
      <c r="I2639" s="39"/>
      <c r="J2639" s="39"/>
      <c r="K2639" s="39"/>
      <c r="L2639" s="39"/>
      <c r="M2639" s="39"/>
      <c r="N2639" s="39"/>
      <c r="O2639" s="39"/>
      <c r="P2639" s="39"/>
      <c r="Q2639" s="39"/>
      <c r="R2639" s="39"/>
      <c r="S2639" s="39"/>
      <c r="T2639" s="39"/>
      <c r="U2639" s="39"/>
      <c r="V2639" s="39"/>
      <c r="W2639" s="39"/>
      <c r="X2639" s="39"/>
      <c r="Y2639" s="39"/>
      <c r="Z2639" s="39"/>
      <c r="AA2639" s="39"/>
      <c r="AB2639" s="39"/>
      <c r="AC2639" s="39"/>
      <c r="AD2639" s="9">
        <f>AD$269</f>
        <v>0.49887589754621225</v>
      </c>
      <c r="AE2639" s="39"/>
      <c r="AF2639" s="39"/>
      <c r="AG2639" s="39"/>
      <c r="AH2639" s="162"/>
      <c r="AI2639" s="162"/>
      <c r="AJ2639" s="162"/>
      <c r="AK2639" s="162"/>
      <c r="AL2639" s="162"/>
      <c r="AM2639" s="162"/>
    </row>
    <row r="2640" spans="1:39" outlineLevel="2">
      <c r="A2640" s="11">
        <f>ROW()</f>
        <v>2640</v>
      </c>
      <c r="C2640" s="6" t="s">
        <v>655</v>
      </c>
      <c r="D2640" s="39"/>
      <c r="E2640" s="39"/>
      <c r="F2640" s="39"/>
      <c r="G2640" s="39"/>
      <c r="H2640" s="39"/>
      <c r="I2640" s="39"/>
      <c r="J2640" s="39"/>
      <c r="K2640" s="39"/>
      <c r="L2640" s="39"/>
      <c r="M2640" s="39"/>
      <c r="N2640" s="39"/>
      <c r="O2640" s="39"/>
      <c r="P2640" s="39"/>
      <c r="Q2640" s="39"/>
      <c r="R2640" s="39"/>
      <c r="S2640" s="39"/>
      <c r="T2640" s="39"/>
      <c r="U2640" s="39"/>
      <c r="V2640" s="39"/>
      <c r="W2640" s="39"/>
      <c r="X2640" s="39"/>
      <c r="Y2640" s="39"/>
      <c r="Z2640" s="39"/>
      <c r="AA2640" s="39"/>
      <c r="AB2640" s="39"/>
      <c r="AC2640" s="39"/>
      <c r="AD2640" s="9">
        <f>AD$270</f>
        <v>0</v>
      </c>
      <c r="AE2640" s="39"/>
      <c r="AF2640" s="39"/>
      <c r="AG2640" s="39"/>
      <c r="AH2640" s="162"/>
      <c r="AI2640" s="162"/>
      <c r="AJ2640" s="162"/>
      <c r="AK2640" s="162"/>
      <c r="AL2640" s="162"/>
      <c r="AM2640" s="162"/>
    </row>
    <row r="2641" spans="1:39" outlineLevel="2">
      <c r="A2641" s="11">
        <f>ROW()</f>
        <v>2641</v>
      </c>
      <c r="C2641" s="6" t="s">
        <v>656</v>
      </c>
      <c r="D2641" s="39"/>
      <c r="E2641" s="39"/>
      <c r="F2641" s="39"/>
      <c r="G2641" s="39"/>
      <c r="H2641" s="39"/>
      <c r="I2641" s="39"/>
      <c r="J2641" s="39"/>
      <c r="K2641" s="39"/>
      <c r="L2641" s="39"/>
      <c r="M2641" s="39"/>
      <c r="N2641" s="39"/>
      <c r="O2641" s="39"/>
      <c r="P2641" s="39"/>
      <c r="Q2641" s="39"/>
      <c r="R2641" s="39"/>
      <c r="S2641" s="39"/>
      <c r="T2641" s="39"/>
      <c r="U2641" s="39"/>
      <c r="V2641" s="39"/>
      <c r="W2641" s="39"/>
      <c r="X2641" s="39"/>
      <c r="Y2641" s="39"/>
      <c r="Z2641" s="39"/>
      <c r="AA2641" s="39"/>
      <c r="AB2641" s="39"/>
      <c r="AC2641" s="39"/>
      <c r="AD2641" s="9"/>
      <c r="AE2641" s="39"/>
      <c r="AF2641" s="39"/>
      <c r="AG2641" s="39"/>
      <c r="AH2641" s="162"/>
      <c r="AI2641" s="162"/>
      <c r="AJ2641" s="162"/>
      <c r="AK2641" s="162"/>
      <c r="AL2641" s="162"/>
      <c r="AM2641" s="162"/>
    </row>
    <row r="2642" spans="1:39" outlineLevel="2">
      <c r="A2642" s="11">
        <f>ROW()</f>
        <v>2642</v>
      </c>
      <c r="C2642" s="6" t="s">
        <v>667</v>
      </c>
      <c r="D2642" s="39"/>
      <c r="E2642" s="39"/>
      <c r="F2642" s="39"/>
      <c r="G2642" s="39"/>
      <c r="H2642" s="39"/>
      <c r="I2642" s="39"/>
      <c r="J2642" s="39"/>
      <c r="K2642" s="39"/>
      <c r="L2642" s="39"/>
      <c r="M2642" s="39"/>
      <c r="N2642" s="39"/>
      <c r="O2642" s="39"/>
      <c r="P2642" s="39"/>
      <c r="Q2642" s="39"/>
      <c r="R2642" s="39"/>
      <c r="S2642" s="39"/>
      <c r="T2642" s="39"/>
      <c r="U2642" s="39"/>
      <c r="V2642" s="39"/>
      <c r="W2642" s="39"/>
      <c r="X2642" s="39"/>
      <c r="Y2642" s="39"/>
      <c r="Z2642" s="39"/>
      <c r="AA2642" s="39"/>
      <c r="AB2642" s="39"/>
      <c r="AC2642" s="39"/>
      <c r="AD2642" s="9"/>
      <c r="AE2642" s="39"/>
      <c r="AF2642" s="39"/>
      <c r="AG2642" s="39"/>
      <c r="AH2642" s="162"/>
      <c r="AI2642" s="162"/>
      <c r="AJ2642" s="162"/>
      <c r="AK2642" s="162"/>
      <c r="AL2642" s="162"/>
      <c r="AM2642" s="162"/>
    </row>
    <row r="2643" spans="1:39" outlineLevel="2">
      <c r="A2643" s="11">
        <f>ROW()</f>
        <v>2643</v>
      </c>
      <c r="C2643" s="6" t="s">
        <v>212</v>
      </c>
      <c r="D2643" s="39"/>
      <c r="E2643" s="39"/>
      <c r="F2643" s="39"/>
      <c r="G2643" s="39"/>
      <c r="H2643" s="39"/>
      <c r="I2643" s="39"/>
      <c r="J2643" s="39"/>
      <c r="K2643" s="39"/>
      <c r="L2643" s="39"/>
      <c r="M2643" s="39"/>
      <c r="N2643" s="39"/>
      <c r="O2643" s="39"/>
      <c r="P2643" s="39"/>
      <c r="Q2643" s="39"/>
      <c r="R2643" s="39"/>
      <c r="S2643" s="39"/>
      <c r="T2643" s="39"/>
      <c r="U2643" s="39"/>
      <c r="V2643" s="39"/>
      <c r="W2643" s="39"/>
      <c r="X2643" s="39"/>
      <c r="Y2643" s="39"/>
      <c r="Z2643" s="39"/>
      <c r="AA2643" s="39"/>
      <c r="AB2643" s="39"/>
      <c r="AC2643" s="39"/>
      <c r="AD2643" s="9">
        <f>AD$273</f>
        <v>0</v>
      </c>
      <c r="AE2643" s="39"/>
      <c r="AF2643" s="39"/>
      <c r="AG2643" s="39"/>
      <c r="AH2643" s="162"/>
      <c r="AI2643" s="162"/>
      <c r="AJ2643" s="162"/>
      <c r="AK2643" s="162"/>
      <c r="AL2643" s="162"/>
      <c r="AM2643" s="162"/>
    </row>
    <row r="2644" spans="1:39" outlineLevel="2">
      <c r="A2644" s="11">
        <f>ROW()</f>
        <v>2644</v>
      </c>
      <c r="C2644" s="30" t="s">
        <v>362</v>
      </c>
      <c r="D2644" s="90"/>
      <c r="E2644" s="90"/>
      <c r="F2644" s="90"/>
      <c r="G2644" s="90"/>
      <c r="H2644" s="90"/>
      <c r="I2644" s="90"/>
      <c r="J2644" s="90"/>
      <c r="K2644" s="90"/>
      <c r="L2644" s="90"/>
      <c r="M2644" s="90"/>
      <c r="N2644" s="90"/>
      <c r="O2644" s="90"/>
      <c r="P2644" s="90"/>
      <c r="Q2644" s="90"/>
      <c r="R2644" s="90"/>
      <c r="S2644" s="90"/>
      <c r="T2644" s="90"/>
      <c r="U2644" s="90"/>
      <c r="V2644" s="90"/>
      <c r="W2644" s="90"/>
      <c r="X2644" s="90"/>
      <c r="Y2644" s="90"/>
      <c r="Z2644" s="90"/>
      <c r="AA2644" s="90"/>
      <c r="AB2644" s="90"/>
      <c r="AC2644" s="90"/>
      <c r="AD2644" s="15">
        <f>AD$274</f>
        <v>2.0551283054805665</v>
      </c>
      <c r="AE2644" s="90"/>
      <c r="AF2644" s="90"/>
      <c r="AG2644" s="90"/>
      <c r="AH2644" s="166"/>
      <c r="AI2644" s="166"/>
      <c r="AJ2644" s="166"/>
      <c r="AK2644" s="166"/>
      <c r="AL2644" s="166"/>
      <c r="AM2644" s="166"/>
    </row>
    <row r="2645" spans="1:39" outlineLevel="2">
      <c r="A2645" s="11">
        <f>ROW()</f>
        <v>2645</v>
      </c>
      <c r="C2645" s="6" t="s">
        <v>1</v>
      </c>
      <c r="D2645" s="39"/>
      <c r="E2645" s="39"/>
      <c r="F2645" s="39"/>
      <c r="G2645" s="39"/>
      <c r="H2645" s="39"/>
      <c r="I2645" s="39"/>
      <c r="J2645" s="39"/>
      <c r="K2645" s="39"/>
      <c r="L2645" s="39"/>
      <c r="M2645" s="39"/>
      <c r="N2645" s="39"/>
      <c r="O2645" s="39"/>
      <c r="P2645" s="39"/>
      <c r="Q2645" s="39"/>
      <c r="R2645" s="39"/>
      <c r="S2645" s="39"/>
      <c r="T2645" s="39"/>
      <c r="U2645" s="39"/>
      <c r="V2645" s="39"/>
      <c r="W2645" s="39"/>
      <c r="X2645" s="39"/>
      <c r="Y2645" s="39"/>
      <c r="Z2645" s="39"/>
      <c r="AA2645" s="39"/>
      <c r="AB2645" s="39"/>
      <c r="AC2645" s="39"/>
      <c r="AD2645" s="9">
        <f t="shared" ref="AD2645" si="5789">SUM(AD2632:AD2644)</f>
        <v>36.984864811306494</v>
      </c>
      <c r="AE2645" s="39"/>
      <c r="AF2645" s="39"/>
      <c r="AG2645" s="39"/>
      <c r="AH2645" s="39"/>
      <c r="AI2645" s="39"/>
      <c r="AJ2645" s="39"/>
      <c r="AK2645" s="39"/>
      <c r="AL2645" s="39"/>
      <c r="AM2645" s="39"/>
    </row>
    <row r="2646" spans="1:39" outlineLevel="2">
      <c r="A2646" s="11">
        <f>ROW()</f>
        <v>2646</v>
      </c>
      <c r="B2646" s="343" t="s">
        <v>657</v>
      </c>
      <c r="D2646" s="39"/>
      <c r="E2646" s="39"/>
      <c r="G2646" s="39"/>
      <c r="H2646" s="39"/>
      <c r="I2646" s="39"/>
      <c r="J2646" s="39"/>
      <c r="K2646" s="39"/>
      <c r="L2646" s="39"/>
      <c r="M2646" s="39"/>
      <c r="N2646" s="39"/>
      <c r="O2646" s="39"/>
      <c r="P2646" s="39"/>
      <c r="Q2646" s="39"/>
      <c r="R2646" s="39"/>
      <c r="S2646" s="39"/>
      <c r="T2646" s="39"/>
      <c r="U2646" s="39"/>
      <c r="V2646" s="39"/>
      <c r="W2646" s="39"/>
      <c r="X2646" s="39"/>
      <c r="Y2646" s="39"/>
      <c r="Z2646" s="39"/>
      <c r="AA2646" s="39"/>
      <c r="AB2646" s="39"/>
      <c r="AE2646" s="39"/>
      <c r="AF2646" s="39"/>
      <c r="AG2646" s="39"/>
      <c r="AH2646" s="39"/>
      <c r="AI2646" s="39"/>
      <c r="AJ2646" s="39"/>
      <c r="AK2646" s="39"/>
      <c r="AL2646" s="39"/>
      <c r="AM2646" s="39"/>
    </row>
    <row r="2647" spans="1:39" outlineLevel="2">
      <c r="A2647" s="11">
        <f>ROW()</f>
        <v>2647</v>
      </c>
      <c r="C2647" s="6" t="s">
        <v>2</v>
      </c>
      <c r="D2647" s="39"/>
      <c r="E2647" s="39"/>
      <c r="F2647" s="31"/>
      <c r="G2647" s="39"/>
      <c r="H2647" s="39"/>
      <c r="I2647" s="39"/>
      <c r="J2647" s="39"/>
      <c r="K2647" s="39"/>
      <c r="L2647" s="39"/>
      <c r="M2647" s="39"/>
      <c r="N2647" s="39"/>
      <c r="O2647" s="39"/>
      <c r="P2647" s="39"/>
      <c r="Q2647" s="39"/>
      <c r="R2647" s="39"/>
      <c r="S2647" s="39"/>
      <c r="T2647" s="39"/>
      <c r="U2647" s="39"/>
      <c r="V2647" s="39"/>
      <c r="W2647" s="39"/>
      <c r="X2647" s="39"/>
      <c r="Y2647" s="39"/>
      <c r="Z2647" s="39"/>
      <c r="AA2647" s="39"/>
      <c r="AB2647" s="39"/>
      <c r="AC2647" s="9"/>
      <c r="AD2647" s="9"/>
      <c r="AE2647" s="13">
        <f>-Inputs!AE2014</f>
        <v>0</v>
      </c>
      <c r="AF2647" s="13">
        <f>-Inputs!AF2014</f>
        <v>0</v>
      </c>
      <c r="AG2647" s="13">
        <f>-Inputs!AG2014</f>
        <v>0</v>
      </c>
      <c r="AH2647" s="13">
        <f>-Inputs!AH2014</f>
        <v>0</v>
      </c>
      <c r="AI2647" s="39"/>
      <c r="AJ2647" s="39"/>
      <c r="AK2647" s="39"/>
      <c r="AL2647" s="39"/>
      <c r="AM2647" s="39"/>
    </row>
    <row r="2648" spans="1:39" outlineLevel="2">
      <c r="A2648" s="11">
        <f>ROW()</f>
        <v>2648</v>
      </c>
      <c r="C2648" s="6" t="s">
        <v>3</v>
      </c>
      <c r="D2648" s="39"/>
      <c r="E2648" s="39"/>
      <c r="F2648" s="31"/>
      <c r="G2648" s="39"/>
      <c r="H2648" s="39"/>
      <c r="I2648" s="39"/>
      <c r="J2648" s="39"/>
      <c r="K2648" s="39"/>
      <c r="L2648" s="39"/>
      <c r="M2648" s="39"/>
      <c r="N2648" s="39"/>
      <c r="O2648" s="39"/>
      <c r="P2648" s="39"/>
      <c r="Q2648" s="39"/>
      <c r="R2648" s="39"/>
      <c r="S2648" s="39"/>
      <c r="T2648" s="39"/>
      <c r="U2648" s="39"/>
      <c r="V2648" s="39"/>
      <c r="W2648" s="39"/>
      <c r="X2648" s="39"/>
      <c r="Y2648" s="39"/>
      <c r="Z2648" s="39"/>
      <c r="AA2648" s="39"/>
      <c r="AB2648" s="39"/>
      <c r="AC2648" s="9"/>
      <c r="AD2648" s="9"/>
      <c r="AE2648" s="13">
        <f>-Inputs!AE2015</f>
        <v>0</v>
      </c>
      <c r="AF2648" s="13">
        <f>-Inputs!AF2015</f>
        <v>0</v>
      </c>
      <c r="AG2648" s="13">
        <f>-Inputs!AG2015</f>
        <v>0</v>
      </c>
      <c r="AH2648" s="13">
        <f>-Inputs!AH2015</f>
        <v>0</v>
      </c>
      <c r="AI2648" s="39"/>
      <c r="AJ2648" s="39"/>
      <c r="AK2648" s="39"/>
      <c r="AL2648" s="39"/>
      <c r="AM2648" s="39"/>
    </row>
    <row r="2649" spans="1:39" outlineLevel="2">
      <c r="A2649" s="11">
        <f>ROW()</f>
        <v>2649</v>
      </c>
      <c r="C2649" s="6" t="s">
        <v>4</v>
      </c>
      <c r="D2649" s="39"/>
      <c r="E2649" s="39"/>
      <c r="F2649" s="31"/>
      <c r="G2649" s="39"/>
      <c r="H2649" s="39"/>
      <c r="I2649" s="39"/>
      <c r="J2649" s="39"/>
      <c r="K2649" s="39"/>
      <c r="L2649" s="39"/>
      <c r="M2649" s="39"/>
      <c r="N2649" s="39"/>
      <c r="O2649" s="39"/>
      <c r="P2649" s="39"/>
      <c r="Q2649" s="39"/>
      <c r="R2649" s="39"/>
      <c r="S2649" s="39"/>
      <c r="T2649" s="39"/>
      <c r="U2649" s="39"/>
      <c r="V2649" s="39"/>
      <c r="W2649" s="39"/>
      <c r="X2649" s="39"/>
      <c r="Y2649" s="39"/>
      <c r="Z2649" s="39"/>
      <c r="AA2649" s="39"/>
      <c r="AB2649" s="39"/>
      <c r="AC2649" s="9"/>
      <c r="AD2649" s="9"/>
      <c r="AE2649" s="13">
        <f>-Inputs!AE2016</f>
        <v>0</v>
      </c>
      <c r="AF2649" s="13">
        <f>-Inputs!AF2016</f>
        <v>0</v>
      </c>
      <c r="AG2649" s="13">
        <f>-Inputs!AG2016</f>
        <v>0</v>
      </c>
      <c r="AH2649" s="13">
        <f>-Inputs!AH2016</f>
        <v>0</v>
      </c>
      <c r="AI2649" s="39"/>
      <c r="AJ2649" s="39"/>
      <c r="AK2649" s="39"/>
      <c r="AL2649" s="39"/>
      <c r="AM2649" s="39"/>
    </row>
    <row r="2650" spans="1:39" outlineLevel="2">
      <c r="A2650" s="11">
        <f>ROW()</f>
        <v>2650</v>
      </c>
      <c r="C2650" s="6" t="s">
        <v>5</v>
      </c>
      <c r="D2650" s="39"/>
      <c r="E2650" s="39"/>
      <c r="F2650" s="31"/>
      <c r="G2650" s="39"/>
      <c r="H2650" s="39"/>
      <c r="I2650" s="39"/>
      <c r="J2650" s="39"/>
      <c r="K2650" s="39"/>
      <c r="L2650" s="39"/>
      <c r="M2650" s="39"/>
      <c r="N2650" s="39"/>
      <c r="O2650" s="39"/>
      <c r="P2650" s="39"/>
      <c r="Q2650" s="39"/>
      <c r="R2650" s="39"/>
      <c r="S2650" s="39"/>
      <c r="T2650" s="39"/>
      <c r="U2650" s="39"/>
      <c r="V2650" s="39"/>
      <c r="W2650" s="39"/>
      <c r="X2650" s="39"/>
      <c r="Y2650" s="39"/>
      <c r="Z2650" s="39"/>
      <c r="AA2650" s="39"/>
      <c r="AB2650" s="39"/>
      <c r="AC2650" s="9"/>
      <c r="AD2650" s="9"/>
      <c r="AE2650" s="13">
        <f>-Inputs!AE2017</f>
        <v>0</v>
      </c>
      <c r="AF2650" s="13">
        <f>-Inputs!AF2017</f>
        <v>0</v>
      </c>
      <c r="AG2650" s="13">
        <f>-Inputs!AG2017</f>
        <v>0</v>
      </c>
      <c r="AH2650" s="13">
        <f>-Inputs!AH2017</f>
        <v>0</v>
      </c>
      <c r="AI2650" s="39"/>
      <c r="AJ2650" s="39"/>
      <c r="AK2650" s="39"/>
      <c r="AL2650" s="39"/>
      <c r="AM2650" s="39"/>
    </row>
    <row r="2651" spans="1:39" outlineLevel="2">
      <c r="A2651" s="11">
        <f>ROW()</f>
        <v>2651</v>
      </c>
      <c r="C2651" s="6" t="s">
        <v>473</v>
      </c>
      <c r="D2651" s="39"/>
      <c r="E2651" s="39"/>
      <c r="F2651" s="31"/>
      <c r="G2651" s="39"/>
      <c r="H2651" s="39"/>
      <c r="I2651" s="39"/>
      <c r="J2651" s="39"/>
      <c r="K2651" s="39"/>
      <c r="L2651" s="39"/>
      <c r="M2651" s="39"/>
      <c r="N2651" s="39"/>
      <c r="O2651" s="39"/>
      <c r="P2651" s="39"/>
      <c r="Q2651" s="39"/>
      <c r="R2651" s="39"/>
      <c r="S2651" s="39"/>
      <c r="T2651" s="39"/>
      <c r="U2651" s="39"/>
      <c r="V2651" s="39"/>
      <c r="W2651" s="39"/>
      <c r="X2651" s="39"/>
      <c r="Y2651" s="39"/>
      <c r="Z2651" s="39"/>
      <c r="AA2651" s="39"/>
      <c r="AB2651" s="39"/>
      <c r="AC2651" s="9"/>
      <c r="AD2651" s="9"/>
      <c r="AE2651" s="13">
        <f>-Inputs!AE2018</f>
        <v>0</v>
      </c>
      <c r="AF2651" s="13">
        <f>-Inputs!AF2018</f>
        <v>0</v>
      </c>
      <c r="AG2651" s="13">
        <f>-Inputs!AG2018</f>
        <v>0</v>
      </c>
      <c r="AH2651" s="13">
        <f>-Inputs!AH2018</f>
        <v>0</v>
      </c>
      <c r="AI2651" s="39"/>
      <c r="AJ2651" s="39"/>
      <c r="AK2651" s="39"/>
      <c r="AL2651" s="39"/>
      <c r="AM2651" s="39"/>
    </row>
    <row r="2652" spans="1:39" outlineLevel="2">
      <c r="A2652" s="11">
        <f>ROW()</f>
        <v>2652</v>
      </c>
      <c r="C2652" s="6" t="s">
        <v>474</v>
      </c>
      <c r="D2652" s="39"/>
      <c r="E2652" s="39"/>
      <c r="F2652" s="31"/>
      <c r="G2652" s="39"/>
      <c r="H2652" s="39"/>
      <c r="I2652" s="39"/>
      <c r="J2652" s="39"/>
      <c r="K2652" s="39"/>
      <c r="L2652" s="39"/>
      <c r="M2652" s="39"/>
      <c r="N2652" s="39"/>
      <c r="O2652" s="39"/>
      <c r="P2652" s="39"/>
      <c r="Q2652" s="39"/>
      <c r="R2652" s="39"/>
      <c r="S2652" s="39"/>
      <c r="T2652" s="39"/>
      <c r="U2652" s="39"/>
      <c r="V2652" s="39"/>
      <c r="W2652" s="39"/>
      <c r="X2652" s="39"/>
      <c r="Y2652" s="39"/>
      <c r="Z2652" s="39"/>
      <c r="AA2652" s="39"/>
      <c r="AB2652" s="39"/>
      <c r="AC2652" s="9"/>
      <c r="AD2652" s="9"/>
      <c r="AE2652" s="13">
        <f>-Inputs!AE2019</f>
        <v>0</v>
      </c>
      <c r="AF2652" s="13">
        <f>-Inputs!AF2019</f>
        <v>0</v>
      </c>
      <c r="AG2652" s="13">
        <f>-Inputs!AG2019</f>
        <v>0</v>
      </c>
      <c r="AH2652" s="13">
        <f>-Inputs!AH2019</f>
        <v>0</v>
      </c>
      <c r="AI2652" s="39"/>
      <c r="AJ2652" s="39"/>
      <c r="AK2652" s="39"/>
      <c r="AL2652" s="39"/>
      <c r="AM2652" s="39"/>
    </row>
    <row r="2653" spans="1:39" outlineLevel="2">
      <c r="A2653" s="11">
        <f>ROW()</f>
        <v>2653</v>
      </c>
      <c r="C2653" s="6" t="s">
        <v>477</v>
      </c>
      <c r="D2653" s="39"/>
      <c r="E2653" s="39"/>
      <c r="F2653" s="31"/>
      <c r="G2653" s="39"/>
      <c r="H2653" s="39"/>
      <c r="I2653" s="39"/>
      <c r="J2653" s="39"/>
      <c r="K2653" s="39"/>
      <c r="L2653" s="39"/>
      <c r="M2653" s="39"/>
      <c r="N2653" s="39"/>
      <c r="O2653" s="39"/>
      <c r="P2653" s="39"/>
      <c r="Q2653" s="39"/>
      <c r="R2653" s="39"/>
      <c r="S2653" s="39"/>
      <c r="T2653" s="39"/>
      <c r="U2653" s="39"/>
      <c r="V2653" s="39"/>
      <c r="W2653" s="39"/>
      <c r="X2653" s="39"/>
      <c r="Y2653" s="39"/>
      <c r="Z2653" s="39"/>
      <c r="AA2653" s="39"/>
      <c r="AB2653" s="39"/>
      <c r="AC2653" s="9"/>
      <c r="AD2653" s="9"/>
      <c r="AE2653" s="13">
        <f>-Inputs!AE2020</f>
        <v>0</v>
      </c>
      <c r="AF2653" s="13">
        <f>-Inputs!AF2020</f>
        <v>0</v>
      </c>
      <c r="AG2653" s="13">
        <f>-Inputs!AG2020</f>
        <v>0</v>
      </c>
      <c r="AH2653" s="13">
        <f>-Inputs!AH2020</f>
        <v>0</v>
      </c>
      <c r="AI2653" s="39"/>
      <c r="AJ2653" s="39"/>
      <c r="AK2653" s="39"/>
      <c r="AL2653" s="39"/>
      <c r="AM2653" s="39"/>
    </row>
    <row r="2654" spans="1:39" outlineLevel="2">
      <c r="A2654" s="11">
        <f>ROW()</f>
        <v>2654</v>
      </c>
      <c r="C2654" s="6" t="s">
        <v>511</v>
      </c>
      <c r="D2654" s="39"/>
      <c r="E2654" s="39"/>
      <c r="F2654" s="31"/>
      <c r="G2654" s="39"/>
      <c r="H2654" s="39"/>
      <c r="I2654" s="39"/>
      <c r="J2654" s="39"/>
      <c r="K2654" s="39"/>
      <c r="L2654" s="39"/>
      <c r="M2654" s="39"/>
      <c r="N2654" s="39"/>
      <c r="O2654" s="39"/>
      <c r="P2654" s="39"/>
      <c r="Q2654" s="39"/>
      <c r="R2654" s="39"/>
      <c r="S2654" s="39"/>
      <c r="T2654" s="39"/>
      <c r="U2654" s="39"/>
      <c r="V2654" s="39"/>
      <c r="W2654" s="39"/>
      <c r="X2654" s="39"/>
      <c r="Y2654" s="39"/>
      <c r="Z2654" s="39"/>
      <c r="AA2654" s="39"/>
      <c r="AB2654" s="39"/>
      <c r="AC2654" s="9"/>
      <c r="AD2654" s="9"/>
      <c r="AE2654" s="13">
        <f>-Inputs!AE2021</f>
        <v>0</v>
      </c>
      <c r="AF2654" s="13">
        <f>-Inputs!AF2021</f>
        <v>0</v>
      </c>
      <c r="AG2654" s="13">
        <f>-Inputs!AG2021</f>
        <v>0</v>
      </c>
      <c r="AH2654" s="13">
        <f>-Inputs!AH2021</f>
        <v>0</v>
      </c>
      <c r="AI2654" s="39"/>
      <c r="AJ2654" s="39"/>
      <c r="AK2654" s="39"/>
      <c r="AL2654" s="39"/>
      <c r="AM2654" s="39"/>
    </row>
    <row r="2655" spans="1:39" outlineLevel="2">
      <c r="A2655" s="11">
        <f>ROW()</f>
        <v>2655</v>
      </c>
      <c r="C2655" s="6" t="s">
        <v>655</v>
      </c>
      <c r="D2655" s="39"/>
      <c r="E2655" s="39"/>
      <c r="F2655" s="31"/>
      <c r="G2655" s="39"/>
      <c r="H2655" s="39"/>
      <c r="I2655" s="39"/>
      <c r="J2655" s="39"/>
      <c r="K2655" s="39"/>
      <c r="L2655" s="39"/>
      <c r="M2655" s="39"/>
      <c r="N2655" s="39"/>
      <c r="O2655" s="39"/>
      <c r="P2655" s="39"/>
      <c r="Q2655" s="39"/>
      <c r="R2655" s="39"/>
      <c r="S2655" s="39"/>
      <c r="T2655" s="39"/>
      <c r="U2655" s="39"/>
      <c r="V2655" s="39"/>
      <c r="W2655" s="39"/>
      <c r="X2655" s="39"/>
      <c r="Y2655" s="39"/>
      <c r="Z2655" s="39"/>
      <c r="AA2655" s="39"/>
      <c r="AB2655" s="39"/>
      <c r="AC2655" s="9"/>
      <c r="AD2655" s="9"/>
      <c r="AE2655" s="13">
        <f>-Inputs!AE2022</f>
        <v>0</v>
      </c>
      <c r="AF2655" s="13">
        <f>-Inputs!AF2022</f>
        <v>0</v>
      </c>
      <c r="AG2655" s="13">
        <f>-Inputs!AG2022</f>
        <v>0</v>
      </c>
      <c r="AH2655" s="13">
        <f>-Inputs!AH2022</f>
        <v>0</v>
      </c>
      <c r="AI2655" s="39"/>
      <c r="AJ2655" s="39"/>
      <c r="AK2655" s="39"/>
      <c r="AL2655" s="39"/>
      <c r="AM2655" s="39"/>
    </row>
    <row r="2656" spans="1:39" outlineLevel="2">
      <c r="A2656" s="11">
        <f>ROW()</f>
        <v>2656</v>
      </c>
      <c r="C2656" s="6" t="s">
        <v>656</v>
      </c>
      <c r="D2656" s="39"/>
      <c r="E2656" s="39"/>
      <c r="F2656" s="31"/>
      <c r="G2656" s="39"/>
      <c r="H2656" s="39"/>
      <c r="I2656" s="39"/>
      <c r="J2656" s="39"/>
      <c r="K2656" s="39"/>
      <c r="L2656" s="39"/>
      <c r="M2656" s="39"/>
      <c r="N2656" s="39"/>
      <c r="O2656" s="39"/>
      <c r="P2656" s="39"/>
      <c r="Q2656" s="39"/>
      <c r="R2656" s="39"/>
      <c r="S2656" s="39"/>
      <c r="T2656" s="39"/>
      <c r="U2656" s="39"/>
      <c r="V2656" s="39"/>
      <c r="W2656" s="39"/>
      <c r="X2656" s="39"/>
      <c r="Y2656" s="39"/>
      <c r="Z2656" s="39"/>
      <c r="AA2656" s="39"/>
      <c r="AB2656" s="39"/>
      <c r="AC2656" s="9"/>
      <c r="AD2656" s="9"/>
      <c r="AE2656" s="13"/>
      <c r="AF2656" s="13"/>
      <c r="AG2656" s="13"/>
      <c r="AH2656" s="13"/>
      <c r="AI2656" s="39"/>
      <c r="AJ2656" s="39"/>
      <c r="AK2656" s="39"/>
      <c r="AL2656" s="39"/>
      <c r="AM2656" s="39"/>
    </row>
    <row r="2657" spans="1:39" outlineLevel="2">
      <c r="A2657" s="11">
        <f>ROW()</f>
        <v>2657</v>
      </c>
      <c r="C2657" s="6" t="s">
        <v>667</v>
      </c>
      <c r="D2657" s="39"/>
      <c r="E2657" s="39"/>
      <c r="F2657" s="31"/>
      <c r="G2657" s="39"/>
      <c r="H2657" s="39"/>
      <c r="I2657" s="39"/>
      <c r="J2657" s="39"/>
      <c r="K2657" s="39"/>
      <c r="L2657" s="39"/>
      <c r="M2657" s="39"/>
      <c r="N2657" s="39"/>
      <c r="O2657" s="39"/>
      <c r="P2657" s="39"/>
      <c r="Q2657" s="39"/>
      <c r="R2657" s="39"/>
      <c r="S2657" s="39"/>
      <c r="T2657" s="39"/>
      <c r="U2657" s="39"/>
      <c r="V2657" s="39"/>
      <c r="W2657" s="39"/>
      <c r="X2657" s="39"/>
      <c r="Y2657" s="39"/>
      <c r="Z2657" s="39"/>
      <c r="AA2657" s="39"/>
      <c r="AB2657" s="39"/>
      <c r="AC2657" s="9"/>
      <c r="AD2657" s="9"/>
      <c r="AE2657" s="13"/>
      <c r="AF2657" s="13"/>
      <c r="AG2657" s="13"/>
      <c r="AH2657" s="13"/>
      <c r="AI2657" s="39"/>
      <c r="AJ2657" s="39"/>
      <c r="AK2657" s="39"/>
      <c r="AL2657" s="39"/>
      <c r="AM2657" s="39"/>
    </row>
    <row r="2658" spans="1:39" outlineLevel="2">
      <c r="A2658" s="11">
        <f>ROW()</f>
        <v>2658</v>
      </c>
      <c r="C2658" s="6" t="s">
        <v>212</v>
      </c>
      <c r="D2658" s="39"/>
      <c r="E2658" s="39"/>
      <c r="F2658" s="31"/>
      <c r="G2658" s="39"/>
      <c r="H2658" s="39"/>
      <c r="I2658" s="39"/>
      <c r="J2658" s="39"/>
      <c r="K2658" s="39"/>
      <c r="L2658" s="39"/>
      <c r="M2658" s="39"/>
      <c r="N2658" s="39"/>
      <c r="O2658" s="39"/>
      <c r="P2658" s="39"/>
      <c r="Q2658" s="39"/>
      <c r="R2658" s="39"/>
      <c r="S2658" s="39"/>
      <c r="T2658" s="39"/>
      <c r="U2658" s="39"/>
      <c r="V2658" s="39"/>
      <c r="W2658" s="39"/>
      <c r="X2658" s="39"/>
      <c r="Y2658" s="39"/>
      <c r="Z2658" s="39"/>
      <c r="AA2658" s="39"/>
      <c r="AB2658" s="39"/>
      <c r="AC2658" s="9"/>
      <c r="AD2658" s="9"/>
      <c r="AE2658" s="13">
        <f>-Inputs!AE2025</f>
        <v>0</v>
      </c>
      <c r="AF2658" s="13">
        <f>-Inputs!AF2025</f>
        <v>0</v>
      </c>
      <c r="AG2658" s="13">
        <f>-Inputs!AG2025</f>
        <v>0</v>
      </c>
      <c r="AH2658" s="13">
        <f>-Inputs!AH2025</f>
        <v>0</v>
      </c>
      <c r="AI2658" s="39"/>
      <c r="AJ2658" s="39"/>
      <c r="AK2658" s="39"/>
      <c r="AL2658" s="39"/>
      <c r="AM2658" s="39"/>
    </row>
    <row r="2659" spans="1:39" outlineLevel="2">
      <c r="A2659" s="11">
        <f>ROW()</f>
        <v>2659</v>
      </c>
      <c r="C2659" s="30" t="s">
        <v>362</v>
      </c>
      <c r="D2659" s="90"/>
      <c r="E2659" s="90"/>
      <c r="F2659" s="90"/>
      <c r="G2659" s="90"/>
      <c r="H2659" s="90"/>
      <c r="I2659" s="90"/>
      <c r="J2659" s="90"/>
      <c r="K2659" s="90"/>
      <c r="L2659" s="90"/>
      <c r="M2659" s="90"/>
      <c r="N2659" s="90"/>
      <c r="O2659" s="90"/>
      <c r="P2659" s="90"/>
      <c r="Q2659" s="90"/>
      <c r="R2659" s="90"/>
      <c r="S2659" s="90"/>
      <c r="T2659" s="90"/>
      <c r="U2659" s="90"/>
      <c r="V2659" s="90"/>
      <c r="W2659" s="90"/>
      <c r="X2659" s="90"/>
      <c r="Y2659" s="90"/>
      <c r="Z2659" s="90"/>
      <c r="AA2659" s="90"/>
      <c r="AB2659" s="90"/>
      <c r="AC2659" s="180"/>
      <c r="AD2659" s="180"/>
      <c r="AE2659" s="90"/>
      <c r="AF2659" s="90"/>
      <c r="AG2659" s="90"/>
      <c r="AH2659" s="90"/>
      <c r="AI2659" s="90"/>
      <c r="AJ2659" s="90"/>
      <c r="AK2659" s="90"/>
      <c r="AL2659" s="90"/>
      <c r="AM2659" s="90"/>
    </row>
    <row r="2660" spans="1:39" outlineLevel="2">
      <c r="A2660" s="11">
        <f>ROW()</f>
        <v>2660</v>
      </c>
      <c r="C2660" s="6" t="s">
        <v>1</v>
      </c>
      <c r="D2660" s="39"/>
      <c r="E2660" s="39"/>
      <c r="F2660" s="39"/>
      <c r="G2660" s="39"/>
      <c r="H2660" s="39"/>
      <c r="I2660" s="39"/>
      <c r="J2660" s="39"/>
      <c r="K2660" s="39"/>
      <c r="L2660" s="39"/>
      <c r="M2660" s="39"/>
      <c r="N2660" s="39"/>
      <c r="O2660" s="39"/>
      <c r="P2660" s="39"/>
      <c r="Q2660" s="39"/>
      <c r="R2660" s="39"/>
      <c r="S2660" s="39"/>
      <c r="T2660" s="39"/>
      <c r="U2660" s="39"/>
      <c r="V2660" s="39"/>
      <c r="W2660" s="39"/>
      <c r="X2660" s="39"/>
      <c r="Y2660" s="39"/>
      <c r="Z2660" s="39"/>
      <c r="AA2660" s="39"/>
      <c r="AB2660" s="39"/>
      <c r="AC2660" s="9"/>
      <c r="AD2660" s="9"/>
      <c r="AE2660" s="9">
        <f t="shared" ref="AE2660:AH2660" si="5790">SUM(AE2647:AE2659)</f>
        <v>0</v>
      </c>
      <c r="AF2660" s="9">
        <f t="shared" si="5790"/>
        <v>0</v>
      </c>
      <c r="AG2660" s="9">
        <f t="shared" si="5790"/>
        <v>0</v>
      </c>
      <c r="AH2660" s="9">
        <f t="shared" si="5790"/>
        <v>0</v>
      </c>
      <c r="AI2660" s="9">
        <f t="shared" ref="AI2660:AM2660" si="5791">SUM(AI2647:AI2659)</f>
        <v>0</v>
      </c>
      <c r="AJ2660" s="9">
        <f t="shared" si="5791"/>
        <v>0</v>
      </c>
      <c r="AK2660" s="9">
        <f t="shared" si="5791"/>
        <v>0</v>
      </c>
      <c r="AL2660" s="9">
        <f t="shared" si="5791"/>
        <v>0</v>
      </c>
      <c r="AM2660" s="9">
        <f t="shared" si="5791"/>
        <v>0</v>
      </c>
    </row>
    <row r="2661" spans="1:39" outlineLevel="2">
      <c r="A2661" s="11">
        <f>ROW()</f>
        <v>2661</v>
      </c>
      <c r="B2661" s="343" t="s">
        <v>6</v>
      </c>
      <c r="D2661" s="39"/>
      <c r="E2661" s="39"/>
      <c r="G2661" s="39"/>
      <c r="H2661" s="39"/>
      <c r="I2661" s="39"/>
      <c r="J2661" s="39"/>
      <c r="K2661" s="39"/>
      <c r="L2661" s="39"/>
      <c r="M2661" s="39"/>
      <c r="N2661" s="39"/>
      <c r="O2661" s="39"/>
      <c r="P2661" s="39"/>
      <c r="Q2661" s="39"/>
      <c r="R2661" s="39"/>
      <c r="S2661" s="39"/>
      <c r="T2661" s="39"/>
      <c r="U2661" s="39"/>
      <c r="V2661" s="39"/>
      <c r="W2661" s="39"/>
      <c r="X2661" s="39"/>
      <c r="Y2661" s="39"/>
      <c r="Z2661" s="39"/>
      <c r="AA2661" s="39"/>
      <c r="AB2661" s="39"/>
      <c r="AE2661" s="39"/>
      <c r="AF2661" s="39"/>
      <c r="AG2661" s="39"/>
    </row>
    <row r="2662" spans="1:39" outlineLevel="2">
      <c r="A2662" s="11">
        <f>ROW()</f>
        <v>2662</v>
      </c>
      <c r="C2662" s="6" t="s">
        <v>2</v>
      </c>
      <c r="D2662" s="39"/>
      <c r="E2662" s="39"/>
      <c r="F2662" s="31"/>
      <c r="G2662" s="39"/>
      <c r="H2662" s="39"/>
      <c r="I2662" s="39"/>
      <c r="J2662" s="39"/>
      <c r="K2662" s="39"/>
      <c r="L2662" s="39"/>
      <c r="M2662" s="39"/>
      <c r="N2662" s="39"/>
      <c r="O2662" s="39"/>
      <c r="P2662" s="39"/>
      <c r="Q2662" s="39"/>
      <c r="R2662" s="39"/>
      <c r="S2662" s="39"/>
      <c r="T2662" s="39"/>
      <c r="U2662" s="39"/>
      <c r="V2662" s="39"/>
      <c r="W2662" s="39"/>
      <c r="X2662" s="39"/>
      <c r="Y2662" s="39"/>
      <c r="Z2662" s="39"/>
      <c r="AA2662" s="39"/>
      <c r="AB2662" s="39"/>
      <c r="AC2662" s="9"/>
      <c r="AD2662" s="9"/>
      <c r="AE2662" s="9">
        <f t="shared" ref="AE2662:AH2662" si="5792">IF(AND(AE2602&lt;=0,AE2617+AE2632+AE2647&lt;0),-(AE2617+AE2632+AE2647),IF(AE2602&lt;=0,0,-MIN(((AE2617+AE2647)/AE2602)*((AE2617+AE2647)&gt;0),(AE2617+AE2647))))</f>
        <v>0</v>
      </c>
      <c r="AF2662" s="9">
        <f t="shared" si="5792"/>
        <v>0</v>
      </c>
      <c r="AG2662" s="9">
        <f t="shared" si="5792"/>
        <v>0</v>
      </c>
      <c r="AH2662" s="9">
        <f t="shared" si="5792"/>
        <v>0</v>
      </c>
      <c r="AI2662" s="9">
        <f t="shared" ref="AI2662:AM2662" si="5793">IF(AND(AI2602&lt;=0,AI2617+AI2632+AI2647&lt;0),-(AI2617+AI2632+AI2647),IF(AI2602&lt;=0,0,-MIN(((AI2617+AI2647)/AI2602)*((AI2617+AI2647)&gt;0),(AI2617+AI2647))))</f>
        <v>0</v>
      </c>
      <c r="AJ2662" s="9">
        <f t="shared" si="5793"/>
        <v>0</v>
      </c>
      <c r="AK2662" s="9">
        <f t="shared" si="5793"/>
        <v>0</v>
      </c>
      <c r="AL2662" s="9">
        <f t="shared" si="5793"/>
        <v>0</v>
      </c>
      <c r="AM2662" s="9">
        <f t="shared" si="5793"/>
        <v>0</v>
      </c>
    </row>
    <row r="2663" spans="1:39" outlineLevel="2">
      <c r="A2663" s="11">
        <f>ROW()</f>
        <v>2663</v>
      </c>
      <c r="C2663" s="6" t="s">
        <v>3</v>
      </c>
      <c r="D2663" s="39"/>
      <c r="E2663" s="39"/>
      <c r="F2663" s="31"/>
      <c r="G2663" s="39"/>
      <c r="H2663" s="39"/>
      <c r="I2663" s="39"/>
      <c r="J2663" s="39"/>
      <c r="K2663" s="39"/>
      <c r="L2663" s="39"/>
      <c r="M2663" s="39"/>
      <c r="N2663" s="39"/>
      <c r="O2663" s="39"/>
      <c r="P2663" s="39"/>
      <c r="Q2663" s="39"/>
      <c r="R2663" s="39"/>
      <c r="S2663" s="39"/>
      <c r="T2663" s="39"/>
      <c r="U2663" s="39"/>
      <c r="V2663" s="39"/>
      <c r="W2663" s="39"/>
      <c r="X2663" s="39"/>
      <c r="Y2663" s="39"/>
      <c r="Z2663" s="39"/>
      <c r="AA2663" s="39"/>
      <c r="AB2663" s="39"/>
      <c r="AC2663" s="9"/>
      <c r="AD2663" s="9"/>
      <c r="AE2663" s="9">
        <f t="shared" ref="AE2663:AH2663" si="5794">IF(AND(AE2603&lt;=0,AE2618+AE2633+AE2648&lt;0),-(AE2618+AE2633+AE2648),IF(AE2603&lt;=0,0,-MIN(((AE2618+AE2648)/AE2603)*((AE2618+AE2648)&gt;0),(AE2618+AE2648))))</f>
        <v>-0.27634872913180614</v>
      </c>
      <c r="AF2663" s="9">
        <f t="shared" si="5794"/>
        <v>-0.24871385621862552</v>
      </c>
      <c r="AG2663" s="9">
        <f t="shared" si="5794"/>
        <v>-0.22384247059676293</v>
      </c>
      <c r="AH2663" s="9">
        <f t="shared" si="5794"/>
        <v>-0.20145822353708667</v>
      </c>
      <c r="AI2663" s="9">
        <f t="shared" ref="AI2663:AM2663" si="5795">IF(AND(AI2603&lt;=0,AI2618+AI2633+AI2648&lt;0),-(AI2618+AI2633+AI2648),IF(AI2603&lt;=0,0,-MIN(((AI2618+AI2648)/AI2603)*((AI2618+AI2648)&gt;0),(AI2618+AI2648))))</f>
        <v>-0.18131240118337799</v>
      </c>
      <c r="AJ2663" s="9">
        <f t="shared" si="5795"/>
        <v>-0.16318116106504019</v>
      </c>
      <c r="AK2663" s="9">
        <f t="shared" si="5795"/>
        <v>-0.14686304495853617</v>
      </c>
      <c r="AL2663" s="9">
        <f t="shared" si="5795"/>
        <v>-0.13217674046268255</v>
      </c>
      <c r="AM2663" s="9">
        <f t="shared" si="5795"/>
        <v>-0.11895906641641429</v>
      </c>
    </row>
    <row r="2664" spans="1:39" outlineLevel="2">
      <c r="A2664" s="11">
        <f>ROW()</f>
        <v>2664</v>
      </c>
      <c r="C2664" s="6" t="s">
        <v>4</v>
      </c>
      <c r="D2664" s="39"/>
      <c r="E2664" s="39"/>
      <c r="F2664" s="31"/>
      <c r="G2664" s="39"/>
      <c r="H2664" s="39"/>
      <c r="I2664" s="39"/>
      <c r="J2664" s="39"/>
      <c r="K2664" s="39"/>
      <c r="L2664" s="39"/>
      <c r="M2664" s="39"/>
      <c r="N2664" s="39"/>
      <c r="O2664" s="39"/>
      <c r="P2664" s="39"/>
      <c r="Q2664" s="39"/>
      <c r="R2664" s="39"/>
      <c r="S2664" s="39"/>
      <c r="T2664" s="39"/>
      <c r="U2664" s="39"/>
      <c r="V2664" s="39"/>
      <c r="W2664" s="39"/>
      <c r="X2664" s="39"/>
      <c r="Y2664" s="39"/>
      <c r="Z2664" s="39"/>
      <c r="AA2664" s="39"/>
      <c r="AB2664" s="39"/>
      <c r="AC2664" s="9"/>
      <c r="AD2664" s="9"/>
      <c r="AE2664" s="9">
        <f t="shared" ref="AE2664:AH2664" si="5796">IF(AND(AE2604&lt;=0,AE2619+AE2634+AE2649&lt;0),-(AE2619+AE2634+AE2649),IF(AE2604&lt;=0,0,-MIN(((AE2619+AE2649)/AE2604)*((AE2619+AE2649)&gt;0),(AE2619+AE2649))))</f>
        <v>-0.54459369205256825</v>
      </c>
      <c r="AF2664" s="9">
        <f t="shared" si="5796"/>
        <v>-0.47198119977889247</v>
      </c>
      <c r="AG2664" s="9">
        <f t="shared" si="5796"/>
        <v>-0.40905037314170678</v>
      </c>
      <c r="AH2664" s="9">
        <f t="shared" si="5796"/>
        <v>-0.35451032338947924</v>
      </c>
      <c r="AI2664" s="9">
        <f t="shared" ref="AI2664:AM2664" si="5797">IF(AND(AI2604&lt;=0,AI2619+AI2634+AI2649&lt;0),-(AI2619+AI2634+AI2649),IF(AI2604&lt;=0,0,-MIN(((AI2619+AI2649)/AI2604)*((AI2619+AI2649)&gt;0),(AI2619+AI2649))))</f>
        <v>-0.30724228027088202</v>
      </c>
      <c r="AJ2664" s="9">
        <f t="shared" si="5797"/>
        <v>-0.2662766429014311</v>
      </c>
      <c r="AK2664" s="9">
        <f t="shared" si="5797"/>
        <v>-0.23077309051457362</v>
      </c>
      <c r="AL2664" s="9">
        <f t="shared" si="5797"/>
        <v>-0.20000334511263046</v>
      </c>
      <c r="AM2664" s="9">
        <f t="shared" si="5797"/>
        <v>-0.1733362324309464</v>
      </c>
    </row>
    <row r="2665" spans="1:39" outlineLevel="2">
      <c r="A2665" s="11">
        <f>ROW()</f>
        <v>2665</v>
      </c>
      <c r="C2665" s="6" t="s">
        <v>5</v>
      </c>
      <c r="D2665" s="39"/>
      <c r="E2665" s="39"/>
      <c r="F2665" s="31"/>
      <c r="G2665" s="39"/>
      <c r="H2665" s="39"/>
      <c r="I2665" s="39"/>
      <c r="J2665" s="39"/>
      <c r="K2665" s="39"/>
      <c r="L2665" s="39"/>
      <c r="M2665" s="39"/>
      <c r="N2665" s="39"/>
      <c r="O2665" s="39"/>
      <c r="P2665" s="39"/>
      <c r="Q2665" s="39"/>
      <c r="R2665" s="39"/>
      <c r="S2665" s="39"/>
      <c r="T2665" s="39"/>
      <c r="U2665" s="39"/>
      <c r="V2665" s="39"/>
      <c r="W2665" s="39"/>
      <c r="X2665" s="39"/>
      <c r="Y2665" s="39"/>
      <c r="Z2665" s="39"/>
      <c r="AA2665" s="39"/>
      <c r="AB2665" s="39"/>
      <c r="AC2665" s="9"/>
      <c r="AD2665" s="9"/>
      <c r="AE2665" s="9">
        <f t="shared" ref="AE2665:AH2665" si="5798">IF(AND(AE2605&lt;=0,AE2620+AE2635+AE2650&lt;0),-(AE2620+AE2635+AE2650),IF(AE2605&lt;=0,0,-MIN(((AE2620+AE2650)/AE2605)*((AE2620+AE2650)&gt;0),(AE2620+AE2650))))</f>
        <v>-0.49779103183987655</v>
      </c>
      <c r="AF2665" s="9">
        <f t="shared" si="5798"/>
        <v>-0.39823282547190125</v>
      </c>
      <c r="AG2665" s="9">
        <f t="shared" si="5798"/>
        <v>-0.31858626037752102</v>
      </c>
      <c r="AH2665" s="9">
        <f t="shared" si="5798"/>
        <v>-0.25486900830201681</v>
      </c>
      <c r="AI2665" s="9">
        <f t="shared" ref="AI2665:AM2665" si="5799">IF(AND(AI2605&lt;=0,AI2620+AI2635+AI2650&lt;0),-(AI2620+AI2635+AI2650),IF(AI2605&lt;=0,0,-MIN(((AI2620+AI2650)/AI2605)*((AI2620+AI2650)&gt;0),(AI2620+AI2650))))</f>
        <v>-0.20389520664161345</v>
      </c>
      <c r="AJ2665" s="9">
        <f t="shared" si="5799"/>
        <v>-0.16311616531329076</v>
      </c>
      <c r="AK2665" s="9">
        <f t="shared" si="5799"/>
        <v>-0.1304929322506326</v>
      </c>
      <c r="AL2665" s="9">
        <f t="shared" si="5799"/>
        <v>-0.10439434580050608</v>
      </c>
      <c r="AM2665" s="9">
        <f t="shared" si="5799"/>
        <v>-8.3515476640404859E-2</v>
      </c>
    </row>
    <row r="2666" spans="1:39" outlineLevel="2">
      <c r="A2666" s="11">
        <f>ROW()</f>
        <v>2666</v>
      </c>
      <c r="C2666" s="6" t="s">
        <v>473</v>
      </c>
      <c r="D2666" s="39"/>
      <c r="E2666" s="39"/>
      <c r="F2666" s="31"/>
      <c r="G2666" s="39"/>
      <c r="H2666" s="39"/>
      <c r="I2666" s="39"/>
      <c r="J2666" s="39"/>
      <c r="K2666" s="39"/>
      <c r="L2666" s="39"/>
      <c r="M2666" s="39"/>
      <c r="N2666" s="39"/>
      <c r="O2666" s="39"/>
      <c r="P2666" s="39"/>
      <c r="Q2666" s="39"/>
      <c r="R2666" s="39"/>
      <c r="S2666" s="39"/>
      <c r="T2666" s="39"/>
      <c r="U2666" s="39"/>
      <c r="V2666" s="39"/>
      <c r="W2666" s="39"/>
      <c r="X2666" s="39"/>
      <c r="Y2666" s="39"/>
      <c r="Z2666" s="39"/>
      <c r="AA2666" s="39"/>
      <c r="AB2666" s="39"/>
      <c r="AC2666" s="9"/>
      <c r="AD2666" s="9"/>
      <c r="AE2666" s="9">
        <f t="shared" ref="AE2666:AH2666" si="5800">IF(AND(AE2606&lt;=0,AE2621+AE2636+AE2651&lt;0),-(AE2621+AE2636+AE2651),IF(AE2606&lt;=0,0,-MIN(((AE2621+AE2651)/AE2606)*((AE2621+AE2651)&gt;0),(AE2621+AE2651))))</f>
        <v>-5.1583908104332643</v>
      </c>
      <c r="AF2666" s="9">
        <f t="shared" si="5800"/>
        <v>-3.0950344862599586</v>
      </c>
      <c r="AG2666" s="9">
        <f t="shared" si="5800"/>
        <v>-1.8570206917559751</v>
      </c>
      <c r="AH2666" s="9">
        <f t="shared" si="5800"/>
        <v>-1.114212415053585</v>
      </c>
      <c r="AI2666" s="9">
        <f t="shared" ref="AI2666:AM2666" si="5801">IF(AND(AI2606&lt;=0,AI2621+AI2636+AI2651&lt;0),-(AI2621+AI2636+AI2651),IF(AI2606&lt;=0,0,-MIN(((AI2621+AI2651)/AI2606)*((AI2621+AI2651)&gt;0),(AI2621+AI2651))))</f>
        <v>-0.66852744903215111</v>
      </c>
      <c r="AJ2666" s="9">
        <f t="shared" si="5801"/>
        <v>-0.40111646941929069</v>
      </c>
      <c r="AK2666" s="9">
        <f t="shared" si="5801"/>
        <v>-0.24066988165157438</v>
      </c>
      <c r="AL2666" s="9">
        <f t="shared" si="5801"/>
        <v>-0.14440192899094464</v>
      </c>
      <c r="AM2666" s="9">
        <f t="shared" si="5801"/>
        <v>-8.6641157394566778E-2</v>
      </c>
    </row>
    <row r="2667" spans="1:39" outlineLevel="2">
      <c r="A2667" s="11">
        <f>ROW()</f>
        <v>2667</v>
      </c>
      <c r="C2667" s="6" t="s">
        <v>474</v>
      </c>
      <c r="D2667" s="39"/>
      <c r="E2667" s="39"/>
      <c r="F2667" s="31"/>
      <c r="G2667" s="39"/>
      <c r="H2667" s="39"/>
      <c r="I2667" s="39"/>
      <c r="J2667" s="39"/>
      <c r="K2667" s="39"/>
      <c r="L2667" s="39"/>
      <c r="M2667" s="39"/>
      <c r="N2667" s="39"/>
      <c r="O2667" s="39"/>
      <c r="P2667" s="39"/>
      <c r="Q2667" s="39"/>
      <c r="R2667" s="39"/>
      <c r="S2667" s="39"/>
      <c r="T2667" s="39"/>
      <c r="U2667" s="39"/>
      <c r="V2667" s="39"/>
      <c r="W2667" s="39"/>
      <c r="X2667" s="39"/>
      <c r="Y2667" s="39"/>
      <c r="Z2667" s="39"/>
      <c r="AA2667" s="39"/>
      <c r="AB2667" s="39"/>
      <c r="AC2667" s="9"/>
      <c r="AD2667" s="9"/>
      <c r="AE2667" s="9">
        <f t="shared" ref="AE2667:AH2667" si="5802">IF(AND(AE2607&lt;=0,AE2622+AE2637+AE2652&lt;0),-(AE2622+AE2637+AE2652),IF(AE2607&lt;=0,0,-MIN(((AE2622+AE2652)/AE2607)*((AE2622+AE2652)&gt;0),(AE2622+AE2652))))</f>
        <v>-0.55357658242006325</v>
      </c>
      <c r="AF2667" s="9">
        <f t="shared" si="5802"/>
        <v>-0.47976637143072143</v>
      </c>
      <c r="AG2667" s="9">
        <f t="shared" si="5802"/>
        <v>-0.41579752190662522</v>
      </c>
      <c r="AH2667" s="9">
        <f t="shared" si="5802"/>
        <v>-0.36035785231907519</v>
      </c>
      <c r="AI2667" s="9">
        <f t="shared" ref="AI2667:AM2667" si="5803">IF(AND(AI2607&lt;=0,AI2622+AI2637+AI2652&lt;0),-(AI2622+AI2637+AI2652),IF(AI2607&lt;=0,0,-MIN(((AI2622+AI2652)/AI2607)*((AI2622+AI2652)&gt;0),(AI2622+AI2652))))</f>
        <v>-0.31231013867653179</v>
      </c>
      <c r="AJ2667" s="9">
        <f t="shared" si="5803"/>
        <v>-0.27066878685299423</v>
      </c>
      <c r="AK2667" s="9">
        <f t="shared" si="5803"/>
        <v>-0.23457961527259502</v>
      </c>
      <c r="AL2667" s="9">
        <f t="shared" si="5803"/>
        <v>-0.20330233323624902</v>
      </c>
      <c r="AM2667" s="9">
        <f t="shared" si="5803"/>
        <v>-0.17619535547141579</v>
      </c>
    </row>
    <row r="2668" spans="1:39" outlineLevel="2">
      <c r="A2668" s="11">
        <f>ROW()</f>
        <v>2668</v>
      </c>
      <c r="C2668" s="6" t="s">
        <v>477</v>
      </c>
      <c r="D2668" s="39"/>
      <c r="E2668" s="39"/>
      <c r="F2668" s="31"/>
      <c r="G2668" s="39"/>
      <c r="H2668" s="39"/>
      <c r="I2668" s="39"/>
      <c r="J2668" s="39"/>
      <c r="K2668" s="39"/>
      <c r="L2668" s="39"/>
      <c r="M2668" s="39"/>
      <c r="N2668" s="39"/>
      <c r="O2668" s="39"/>
      <c r="P2668" s="39"/>
      <c r="Q2668" s="39"/>
      <c r="R2668" s="39"/>
      <c r="S2668" s="39"/>
      <c r="T2668" s="39"/>
      <c r="U2668" s="39"/>
      <c r="V2668" s="39"/>
      <c r="W2668" s="39"/>
      <c r="X2668" s="39"/>
      <c r="Y2668" s="39"/>
      <c r="Z2668" s="39"/>
      <c r="AA2668" s="39"/>
      <c r="AB2668" s="39"/>
      <c r="AC2668" s="9"/>
      <c r="AD2668" s="9"/>
      <c r="AE2668" s="9">
        <f t="shared" ref="AE2668:AH2669" si="5804">IF(AND(AE2608&lt;=0,AE2623+AE2638+AE2653&lt;0),-(AE2623+AE2638+AE2653),IF(AE2608&lt;=0,0,-MIN(((AE2623+AE2653)/AE2608)*((AE2623+AE2653)&gt;0),(AE2623+AE2653))))</f>
        <v>-1.6092328146268744</v>
      </c>
      <c r="AF2668" s="9">
        <f t="shared" si="5804"/>
        <v>-1.2873862517014996</v>
      </c>
      <c r="AG2668" s="9">
        <f t="shared" si="5804"/>
        <v>-1.0299090013611996</v>
      </c>
      <c r="AH2668" s="9">
        <f t="shared" si="5804"/>
        <v>-0.82392720108895967</v>
      </c>
      <c r="AI2668" s="9">
        <f t="shared" ref="AI2668:AM2668" si="5805">IF(AND(AI2608&lt;=0,AI2623+AI2638+AI2653&lt;0),-(AI2623+AI2638+AI2653),IF(AI2608&lt;=0,0,-MIN(((AI2623+AI2653)/AI2608)*((AI2623+AI2653)&gt;0),(AI2623+AI2653))))</f>
        <v>-0.65914176087116771</v>
      </c>
      <c r="AJ2668" s="9">
        <f t="shared" si="5805"/>
        <v>-0.52731340869693422</v>
      </c>
      <c r="AK2668" s="9">
        <f t="shared" si="5805"/>
        <v>-0.42185072695754738</v>
      </c>
      <c r="AL2668" s="9">
        <f t="shared" si="5805"/>
        <v>-0.33748058156603788</v>
      </c>
      <c r="AM2668" s="9">
        <f t="shared" si="5805"/>
        <v>-0.26998446525283032</v>
      </c>
    </row>
    <row r="2669" spans="1:39" outlineLevel="2">
      <c r="A2669" s="11">
        <f>ROW()</f>
        <v>2669</v>
      </c>
      <c r="C2669" s="6" t="s">
        <v>511</v>
      </c>
      <c r="D2669" s="39"/>
      <c r="E2669" s="39"/>
      <c r="F2669" s="31"/>
      <c r="G2669" s="39"/>
      <c r="H2669" s="39"/>
      <c r="I2669" s="39"/>
      <c r="J2669" s="39"/>
      <c r="K2669" s="39"/>
      <c r="L2669" s="39"/>
      <c r="M2669" s="39"/>
      <c r="N2669" s="39"/>
      <c r="O2669" s="39"/>
      <c r="P2669" s="39"/>
      <c r="Q2669" s="39"/>
      <c r="R2669" s="39"/>
      <c r="S2669" s="39"/>
      <c r="T2669" s="39"/>
      <c r="U2669" s="39"/>
      <c r="V2669" s="39"/>
      <c r="W2669" s="39"/>
      <c r="X2669" s="39"/>
      <c r="Y2669" s="39"/>
      <c r="Z2669" s="39"/>
      <c r="AA2669" s="39"/>
      <c r="AB2669" s="39"/>
      <c r="AC2669" s="9"/>
      <c r="AD2669" s="9"/>
      <c r="AE2669" s="9">
        <f t="shared" si="5804"/>
        <v>-1.2471897438655306E-2</v>
      </c>
      <c r="AF2669" s="9">
        <f t="shared" si="5804"/>
        <v>-1.2471897438655307E-2</v>
      </c>
      <c r="AG2669" s="9">
        <f t="shared" si="5804"/>
        <v>-1.2471897438655307E-2</v>
      </c>
      <c r="AH2669" s="9">
        <f t="shared" si="5804"/>
        <v>-1.2471897438655307E-2</v>
      </c>
      <c r="AI2669" s="9">
        <f t="shared" ref="AI2669:AM2669" si="5806">IF(AND(AI2609&lt;=0,AI2624+AI2639+AI2654&lt;0),-(AI2624+AI2639+AI2654),IF(AI2609&lt;=0,0,-MIN(((AI2624+AI2654)/AI2609)*((AI2624+AI2654)&gt;0),(AI2624+AI2654))))</f>
        <v>-1.2471897438655309E-2</v>
      </c>
      <c r="AJ2669" s="9">
        <f t="shared" si="5806"/>
        <v>-1.2471897438655309E-2</v>
      </c>
      <c r="AK2669" s="9">
        <f t="shared" si="5806"/>
        <v>-1.2471897438655309E-2</v>
      </c>
      <c r="AL2669" s="9">
        <f t="shared" si="5806"/>
        <v>-1.2471897438655311E-2</v>
      </c>
      <c r="AM2669" s="9">
        <f t="shared" si="5806"/>
        <v>-1.2471897438655311E-2</v>
      </c>
    </row>
    <row r="2670" spans="1:39" outlineLevel="2">
      <c r="A2670" s="11">
        <f>ROW()</f>
        <v>2670</v>
      </c>
      <c r="C2670" s="6" t="s">
        <v>655</v>
      </c>
      <c r="D2670" s="39"/>
      <c r="E2670" s="39"/>
      <c r="F2670" s="31"/>
      <c r="G2670" s="39"/>
      <c r="H2670" s="39"/>
      <c r="I2670" s="39"/>
      <c r="J2670" s="39"/>
      <c r="K2670" s="39"/>
      <c r="L2670" s="39"/>
      <c r="M2670" s="39"/>
      <c r="N2670" s="39"/>
      <c r="O2670" s="39"/>
      <c r="P2670" s="39"/>
      <c r="Q2670" s="39"/>
      <c r="R2670" s="39"/>
      <c r="S2670" s="39"/>
      <c r="T2670" s="39"/>
      <c r="U2670" s="39"/>
      <c r="V2670" s="39"/>
      <c r="W2670" s="39"/>
      <c r="X2670" s="39"/>
      <c r="Y2670" s="39"/>
      <c r="Z2670" s="39"/>
      <c r="AA2670" s="39"/>
      <c r="AB2670" s="39"/>
      <c r="AC2670" s="9"/>
      <c r="AD2670" s="9"/>
      <c r="AE2670" s="9">
        <v>0</v>
      </c>
      <c r="AF2670" s="9">
        <v>0</v>
      </c>
      <c r="AG2670" s="9">
        <v>0</v>
      </c>
      <c r="AH2670" s="9">
        <v>0</v>
      </c>
      <c r="AI2670" s="9">
        <v>0</v>
      </c>
      <c r="AJ2670" s="9">
        <v>0</v>
      </c>
      <c r="AK2670" s="9">
        <v>0</v>
      </c>
      <c r="AL2670" s="9">
        <v>0</v>
      </c>
      <c r="AM2670" s="9">
        <v>0</v>
      </c>
    </row>
    <row r="2671" spans="1:39" outlineLevel="2">
      <c r="A2671" s="11">
        <f>ROW()</f>
        <v>2671</v>
      </c>
      <c r="C2671" s="6" t="s">
        <v>656</v>
      </c>
      <c r="D2671" s="39"/>
      <c r="E2671" s="39"/>
      <c r="F2671" s="31"/>
      <c r="G2671" s="39"/>
      <c r="H2671" s="39"/>
      <c r="I2671" s="39"/>
      <c r="J2671" s="39"/>
      <c r="K2671" s="39"/>
      <c r="L2671" s="39"/>
      <c r="M2671" s="39"/>
      <c r="N2671" s="39"/>
      <c r="O2671" s="39"/>
      <c r="P2671" s="39"/>
      <c r="Q2671" s="39"/>
      <c r="R2671" s="39"/>
      <c r="S2671" s="39"/>
      <c r="T2671" s="39"/>
      <c r="U2671" s="39"/>
      <c r="V2671" s="39"/>
      <c r="W2671" s="39"/>
      <c r="X2671" s="39"/>
      <c r="Y2671" s="39"/>
      <c r="Z2671" s="39"/>
      <c r="AA2671" s="39"/>
      <c r="AB2671" s="3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</row>
    <row r="2672" spans="1:39" outlineLevel="2">
      <c r="A2672" s="11">
        <f>ROW()</f>
        <v>2672</v>
      </c>
      <c r="C2672" s="6" t="s">
        <v>667</v>
      </c>
      <c r="D2672" s="39"/>
      <c r="E2672" s="39"/>
      <c r="F2672" s="31"/>
      <c r="G2672" s="39"/>
      <c r="H2672" s="39"/>
      <c r="I2672" s="39"/>
      <c r="J2672" s="39"/>
      <c r="K2672" s="39"/>
      <c r="L2672" s="39"/>
      <c r="M2672" s="39"/>
      <c r="N2672" s="39"/>
      <c r="O2672" s="39"/>
      <c r="P2672" s="39"/>
      <c r="Q2672" s="39"/>
      <c r="R2672" s="39"/>
      <c r="S2672" s="39"/>
      <c r="T2672" s="39"/>
      <c r="U2672" s="39"/>
      <c r="V2672" s="39"/>
      <c r="W2672" s="39"/>
      <c r="X2672" s="39"/>
      <c r="Y2672" s="39"/>
      <c r="Z2672" s="39"/>
      <c r="AA2672" s="39"/>
      <c r="AB2672" s="3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</row>
    <row r="2673" spans="1:39" outlineLevel="2">
      <c r="A2673" s="11">
        <f>ROW()</f>
        <v>2673</v>
      </c>
      <c r="C2673" s="6" t="s">
        <v>212</v>
      </c>
      <c r="D2673" s="39"/>
      <c r="E2673" s="39"/>
      <c r="F2673" s="31"/>
      <c r="G2673" s="39"/>
      <c r="H2673" s="39"/>
      <c r="I2673" s="39"/>
      <c r="J2673" s="39"/>
      <c r="K2673" s="39"/>
      <c r="L2673" s="39"/>
      <c r="M2673" s="39"/>
      <c r="N2673" s="39"/>
      <c r="O2673" s="39"/>
      <c r="P2673" s="39"/>
      <c r="Q2673" s="39"/>
      <c r="R2673" s="39"/>
      <c r="S2673" s="39"/>
      <c r="T2673" s="39"/>
      <c r="U2673" s="39"/>
      <c r="V2673" s="39"/>
      <c r="W2673" s="39"/>
      <c r="X2673" s="39"/>
      <c r="Y2673" s="39"/>
      <c r="Z2673" s="39"/>
      <c r="AA2673" s="39"/>
      <c r="AB2673" s="39"/>
      <c r="AC2673" s="9"/>
      <c r="AD2673" s="9"/>
      <c r="AE2673" s="9">
        <v>0</v>
      </c>
      <c r="AF2673" s="9">
        <v>0</v>
      </c>
      <c r="AG2673" s="9">
        <v>0</v>
      </c>
      <c r="AH2673" s="9">
        <v>0</v>
      </c>
      <c r="AI2673" s="9">
        <v>0</v>
      </c>
      <c r="AJ2673" s="9">
        <v>0</v>
      </c>
      <c r="AK2673" s="9">
        <v>0</v>
      </c>
      <c r="AL2673" s="9">
        <v>0</v>
      </c>
      <c r="AM2673" s="9">
        <v>0</v>
      </c>
    </row>
    <row r="2674" spans="1:39" outlineLevel="2">
      <c r="A2674" s="11">
        <f>ROW()</f>
        <v>2674</v>
      </c>
      <c r="C2674" s="30" t="s">
        <v>362</v>
      </c>
      <c r="D2674" s="90"/>
      <c r="E2674" s="90"/>
      <c r="F2674" s="90"/>
      <c r="G2674" s="90"/>
      <c r="H2674" s="90"/>
      <c r="I2674" s="90"/>
      <c r="J2674" s="90"/>
      <c r="K2674" s="90"/>
      <c r="L2674" s="90"/>
      <c r="M2674" s="90"/>
      <c r="N2674" s="90"/>
      <c r="O2674" s="90"/>
      <c r="P2674" s="90"/>
      <c r="Q2674" s="90"/>
      <c r="R2674" s="90"/>
      <c r="S2674" s="90"/>
      <c r="T2674" s="90"/>
      <c r="U2674" s="90"/>
      <c r="V2674" s="90"/>
      <c r="W2674" s="90"/>
      <c r="X2674" s="90"/>
      <c r="Y2674" s="90"/>
      <c r="Z2674" s="90"/>
      <c r="AA2674" s="90"/>
      <c r="AB2674" s="90"/>
      <c r="AC2674" s="180"/>
      <c r="AD2674" s="180"/>
      <c r="AE2674" s="14">
        <f t="shared" ref="AE2674:AH2674" si="5807">IF(AND(AE2614&lt;=0,AE2629+AE2644+AE2659&lt;0),-(AE2629+AE2644+AE2659),IF(AE2614&lt;=0,0,-MIN(((AE2629+AE2659)/AE2614)*((AE2629+AE2659)&gt;0),(AE2629+AE2659))))</f>
        <v>-0.82205132219222654</v>
      </c>
      <c r="AF2674" s="14">
        <f t="shared" si="5807"/>
        <v>-0.49323079331533598</v>
      </c>
      <c r="AG2674" s="14">
        <f t="shared" si="5807"/>
        <v>-0.29593847598920159</v>
      </c>
      <c r="AH2674" s="14">
        <f t="shared" si="5807"/>
        <v>-0.17756308559352096</v>
      </c>
      <c r="AI2674" s="14">
        <f t="shared" ref="AI2674:AM2674" si="5808">IF(AND(AI2614&lt;=0,AI2629+AI2644+AI2659&lt;0),-(AI2629+AI2644+AI2659),IF(AI2614&lt;=0,0,-MIN(((AI2629+AI2659)/AI2614)*((AI2629+AI2659)&gt;0),(AI2629+AI2659))))</f>
        <v>-0.10653785135611257</v>
      </c>
      <c r="AJ2674" s="14">
        <f t="shared" si="5808"/>
        <v>-6.3922710813667544E-2</v>
      </c>
      <c r="AK2674" s="14">
        <f t="shared" si="5808"/>
        <v>-3.835362648820053E-2</v>
      </c>
      <c r="AL2674" s="14">
        <f t="shared" si="5808"/>
        <v>-2.301217589292032E-2</v>
      </c>
      <c r="AM2674" s="14">
        <f t="shared" si="5808"/>
        <v>-1.380730553575219E-2</v>
      </c>
    </row>
    <row r="2675" spans="1:39" outlineLevel="2">
      <c r="A2675" s="11">
        <f>ROW()</f>
        <v>2675</v>
      </c>
      <c r="C2675" s="6" t="s">
        <v>1</v>
      </c>
      <c r="D2675" s="39"/>
      <c r="E2675" s="39"/>
      <c r="F2675" s="39"/>
      <c r="G2675" s="39"/>
      <c r="H2675" s="39"/>
      <c r="I2675" s="39"/>
      <c r="J2675" s="39"/>
      <c r="K2675" s="39"/>
      <c r="L2675" s="39"/>
      <c r="M2675" s="39"/>
      <c r="N2675" s="39"/>
      <c r="O2675" s="39"/>
      <c r="P2675" s="39"/>
      <c r="Q2675" s="39"/>
      <c r="R2675" s="39"/>
      <c r="S2675" s="39"/>
      <c r="T2675" s="39"/>
      <c r="U2675" s="39"/>
      <c r="V2675" s="39"/>
      <c r="W2675" s="39"/>
      <c r="X2675" s="39"/>
      <c r="Y2675" s="39"/>
      <c r="Z2675" s="39"/>
      <c r="AA2675" s="39"/>
      <c r="AB2675" s="39"/>
      <c r="AC2675" s="9"/>
      <c r="AD2675" s="9"/>
      <c r="AE2675" s="9">
        <f t="shared" ref="AE2675:AH2675" si="5809">SUM(AE2662:AE2674)</f>
        <v>-9.4744568801353335</v>
      </c>
      <c r="AF2675" s="9">
        <f t="shared" si="5809"/>
        <v>-6.48681768161559</v>
      </c>
      <c r="AG2675" s="9">
        <f t="shared" si="5809"/>
        <v>-4.562616692567647</v>
      </c>
      <c r="AH2675" s="9">
        <f t="shared" si="5809"/>
        <v>-3.2993700067223788</v>
      </c>
      <c r="AI2675" s="9">
        <f t="shared" ref="AI2675:AM2675" si="5810">SUM(AI2662:AI2674)</f>
        <v>-2.4514389854704923</v>
      </c>
      <c r="AJ2675" s="9">
        <f t="shared" si="5810"/>
        <v>-1.8680672425013041</v>
      </c>
      <c r="AK2675" s="9">
        <f t="shared" si="5810"/>
        <v>-1.456054815532315</v>
      </c>
      <c r="AL2675" s="9">
        <f t="shared" si="5810"/>
        <v>-1.1572433485006262</v>
      </c>
      <c r="AM2675" s="9">
        <f t="shared" si="5810"/>
        <v>-0.93491095658098589</v>
      </c>
    </row>
    <row r="2676" spans="1:39" outlineLevel="2">
      <c r="A2676" s="11">
        <f>ROW()</f>
        <v>2676</v>
      </c>
      <c r="B2676" s="343" t="s">
        <v>70</v>
      </c>
      <c r="D2676" s="39"/>
      <c r="E2676" s="39"/>
      <c r="F2676" s="39"/>
      <c r="G2676" s="39"/>
      <c r="H2676" s="39"/>
      <c r="I2676" s="39"/>
      <c r="J2676" s="39"/>
      <c r="K2676" s="39"/>
      <c r="L2676" s="39"/>
      <c r="M2676" s="39"/>
      <c r="N2676" s="39"/>
      <c r="O2676" s="39"/>
      <c r="P2676" s="39"/>
      <c r="Q2676" s="39"/>
      <c r="R2676" s="39"/>
      <c r="S2676" s="39"/>
      <c r="T2676" s="39"/>
      <c r="U2676" s="39"/>
      <c r="V2676" s="39"/>
      <c r="W2676" s="39"/>
      <c r="X2676" s="39"/>
      <c r="Y2676" s="39"/>
      <c r="Z2676" s="39"/>
      <c r="AA2676" s="39"/>
      <c r="AB2676" s="39"/>
      <c r="AC2676" s="39"/>
      <c r="AD2676" s="39"/>
      <c r="AE2676" s="39"/>
      <c r="AF2676" s="39"/>
      <c r="AG2676" s="39"/>
      <c r="AH2676" s="39"/>
      <c r="AI2676" s="39"/>
      <c r="AJ2676" s="39"/>
      <c r="AK2676" s="39"/>
      <c r="AL2676" s="39"/>
      <c r="AM2676" s="39"/>
    </row>
    <row r="2677" spans="1:39" outlineLevel="2">
      <c r="A2677" s="11">
        <f>ROW()</f>
        <v>2677</v>
      </c>
      <c r="C2677" s="6" t="s">
        <v>2</v>
      </c>
      <c r="D2677" s="39"/>
      <c r="E2677" s="39"/>
      <c r="F2677" s="39"/>
      <c r="G2677" s="39"/>
      <c r="H2677" s="39"/>
      <c r="I2677" s="39"/>
      <c r="J2677" s="39"/>
      <c r="K2677" s="39"/>
      <c r="L2677" s="39"/>
      <c r="M2677" s="39"/>
      <c r="N2677" s="39"/>
      <c r="O2677" s="39"/>
      <c r="P2677" s="39"/>
      <c r="Q2677" s="39"/>
      <c r="R2677" s="39"/>
      <c r="S2677" s="39"/>
      <c r="T2677" s="39"/>
      <c r="U2677" s="39"/>
      <c r="V2677" s="39"/>
      <c r="W2677" s="39"/>
      <c r="X2677" s="39"/>
      <c r="Y2677" s="39"/>
      <c r="Z2677" s="39"/>
      <c r="AA2677" s="39"/>
      <c r="AB2677" s="39"/>
      <c r="AC2677" s="9"/>
      <c r="AD2677" s="9">
        <f t="shared" ref="AD2677:AH2680" si="5811">AD2617+AD2632+AD2647+AD2662</f>
        <v>0</v>
      </c>
      <c r="AE2677" s="9">
        <f t="shared" si="5811"/>
        <v>0</v>
      </c>
      <c r="AF2677" s="9">
        <f t="shared" si="5811"/>
        <v>0</v>
      </c>
      <c r="AG2677" s="9">
        <f t="shared" si="5811"/>
        <v>0</v>
      </c>
      <c r="AH2677" s="9">
        <f t="shared" si="5811"/>
        <v>0</v>
      </c>
      <c r="AI2677" s="9">
        <f t="shared" ref="AI2677:AM2677" si="5812">AI2617+AI2632+AI2647+AI2662</f>
        <v>0</v>
      </c>
      <c r="AJ2677" s="9">
        <f t="shared" si="5812"/>
        <v>0</v>
      </c>
      <c r="AK2677" s="9">
        <f t="shared" si="5812"/>
        <v>0</v>
      </c>
      <c r="AL2677" s="9">
        <f t="shared" si="5812"/>
        <v>0</v>
      </c>
      <c r="AM2677" s="9">
        <f t="shared" si="5812"/>
        <v>0</v>
      </c>
    </row>
    <row r="2678" spans="1:39" outlineLevel="2">
      <c r="A2678" s="11">
        <f>ROW()</f>
        <v>2678</v>
      </c>
      <c r="C2678" s="6" t="s">
        <v>3</v>
      </c>
      <c r="D2678" s="39"/>
      <c r="E2678" s="39"/>
      <c r="F2678" s="39"/>
      <c r="G2678" s="39"/>
      <c r="H2678" s="39"/>
      <c r="I2678" s="39"/>
      <c r="J2678" s="39"/>
      <c r="K2678" s="39"/>
      <c r="L2678" s="39"/>
      <c r="M2678" s="39"/>
      <c r="N2678" s="39"/>
      <c r="O2678" s="39"/>
      <c r="P2678" s="39"/>
      <c r="Q2678" s="39"/>
      <c r="R2678" s="39"/>
      <c r="S2678" s="39"/>
      <c r="T2678" s="39"/>
      <c r="U2678" s="39"/>
      <c r="V2678" s="39"/>
      <c r="W2678" s="39"/>
      <c r="X2678" s="39"/>
      <c r="Y2678" s="39"/>
      <c r="Z2678" s="39"/>
      <c r="AA2678" s="39"/>
      <c r="AB2678" s="39"/>
      <c r="AC2678" s="9"/>
      <c r="AD2678" s="9">
        <f t="shared" si="5811"/>
        <v>2.7634872913180613</v>
      </c>
      <c r="AE2678" s="9">
        <f t="shared" si="5811"/>
        <v>2.4871385621862552</v>
      </c>
      <c r="AF2678" s="9">
        <f t="shared" si="5811"/>
        <v>2.2384247059676294</v>
      </c>
      <c r="AG2678" s="9">
        <f t="shared" si="5811"/>
        <v>2.0145822353708667</v>
      </c>
      <c r="AH2678" s="9">
        <f t="shared" si="5811"/>
        <v>1.8131240118337799</v>
      </c>
      <c r="AI2678" s="9">
        <f t="shared" ref="AI2678:AM2678" si="5813">AI2618+AI2633+AI2648+AI2663</f>
        <v>1.6318116106504019</v>
      </c>
      <c r="AJ2678" s="9">
        <f t="shared" si="5813"/>
        <v>1.4686304495853617</v>
      </c>
      <c r="AK2678" s="9">
        <f t="shared" si="5813"/>
        <v>1.3217674046268255</v>
      </c>
      <c r="AL2678" s="9">
        <f t="shared" si="5813"/>
        <v>1.1895906641641429</v>
      </c>
      <c r="AM2678" s="9">
        <f t="shared" si="5813"/>
        <v>1.0706315977477288</v>
      </c>
    </row>
    <row r="2679" spans="1:39" outlineLevel="2">
      <c r="A2679" s="11">
        <f>ROW()</f>
        <v>2679</v>
      </c>
      <c r="C2679" s="6" t="s">
        <v>4</v>
      </c>
      <c r="D2679" s="39"/>
      <c r="E2679" s="39"/>
      <c r="F2679" s="39"/>
      <c r="G2679" s="39"/>
      <c r="H2679" s="39"/>
      <c r="I2679" s="39"/>
      <c r="J2679" s="39"/>
      <c r="K2679" s="39"/>
      <c r="L2679" s="39"/>
      <c r="M2679" s="39"/>
      <c r="N2679" s="39"/>
      <c r="O2679" s="39"/>
      <c r="P2679" s="39"/>
      <c r="Q2679" s="39"/>
      <c r="R2679" s="39"/>
      <c r="S2679" s="39"/>
      <c r="T2679" s="39"/>
      <c r="U2679" s="39"/>
      <c r="V2679" s="39"/>
      <c r="W2679" s="39"/>
      <c r="X2679" s="39"/>
      <c r="Y2679" s="39"/>
      <c r="Z2679" s="39"/>
      <c r="AA2679" s="39"/>
      <c r="AB2679" s="39"/>
      <c r="AC2679" s="9"/>
      <c r="AD2679" s="9">
        <f t="shared" si="5811"/>
        <v>4.0844526903942615</v>
      </c>
      <c r="AE2679" s="9">
        <f t="shared" si="5811"/>
        <v>3.5398589983416935</v>
      </c>
      <c r="AF2679" s="9">
        <f t="shared" si="5811"/>
        <v>3.067877798562801</v>
      </c>
      <c r="AG2679" s="9">
        <f t="shared" si="5811"/>
        <v>2.6588274254210944</v>
      </c>
      <c r="AH2679" s="9">
        <f t="shared" si="5811"/>
        <v>2.3043171020316153</v>
      </c>
      <c r="AI2679" s="9">
        <f t="shared" ref="AI2679:AM2679" si="5814">AI2619+AI2634+AI2649+AI2664</f>
        <v>1.9970748217607333</v>
      </c>
      <c r="AJ2679" s="9">
        <f t="shared" si="5814"/>
        <v>1.7307981788593021</v>
      </c>
      <c r="AK2679" s="9">
        <f t="shared" si="5814"/>
        <v>1.5000250883447284</v>
      </c>
      <c r="AL2679" s="9">
        <f t="shared" si="5814"/>
        <v>1.300021743232098</v>
      </c>
      <c r="AM2679" s="9">
        <f t="shared" si="5814"/>
        <v>1.1266855108011515</v>
      </c>
    </row>
    <row r="2680" spans="1:39" outlineLevel="2">
      <c r="A2680" s="11">
        <f>ROW()</f>
        <v>2680</v>
      </c>
      <c r="C2680" s="6" t="s">
        <v>5</v>
      </c>
      <c r="D2680" s="39"/>
      <c r="E2680" s="39"/>
      <c r="F2680" s="39"/>
      <c r="G2680" s="39"/>
      <c r="H2680" s="39"/>
      <c r="I2680" s="39"/>
      <c r="J2680" s="39"/>
      <c r="K2680" s="39"/>
      <c r="L2680" s="39"/>
      <c r="M2680" s="39"/>
      <c r="N2680" s="39"/>
      <c r="O2680" s="39"/>
      <c r="P2680" s="39"/>
      <c r="Q2680" s="39"/>
      <c r="R2680" s="39"/>
      <c r="S2680" s="39"/>
      <c r="T2680" s="39"/>
      <c r="U2680" s="39"/>
      <c r="V2680" s="39"/>
      <c r="W2680" s="39"/>
      <c r="X2680" s="39"/>
      <c r="Y2680" s="39"/>
      <c r="Z2680" s="39"/>
      <c r="AA2680" s="39"/>
      <c r="AB2680" s="39"/>
      <c r="AC2680" s="9"/>
      <c r="AD2680" s="9">
        <f t="shared" si="5811"/>
        <v>2.4889551591993828</v>
      </c>
      <c r="AE2680" s="9">
        <f t="shared" si="5811"/>
        <v>1.9911641273595062</v>
      </c>
      <c r="AF2680" s="9">
        <f t="shared" si="5811"/>
        <v>1.592931301887605</v>
      </c>
      <c r="AG2680" s="9">
        <f t="shared" si="5811"/>
        <v>1.2743450415100841</v>
      </c>
      <c r="AH2680" s="9">
        <f t="shared" si="5811"/>
        <v>1.0194760332080672</v>
      </c>
      <c r="AI2680" s="9">
        <f t="shared" ref="AI2680:AM2680" si="5815">AI2620+AI2635+AI2650+AI2665</f>
        <v>0.81558082656645381</v>
      </c>
      <c r="AJ2680" s="9">
        <f t="shared" si="5815"/>
        <v>0.65246466125316305</v>
      </c>
      <c r="AK2680" s="9">
        <f t="shared" si="5815"/>
        <v>0.52197172900253042</v>
      </c>
      <c r="AL2680" s="9">
        <f t="shared" si="5815"/>
        <v>0.41757738320202431</v>
      </c>
      <c r="AM2680" s="9">
        <f t="shared" si="5815"/>
        <v>0.33406190656161944</v>
      </c>
    </row>
    <row r="2681" spans="1:39" outlineLevel="2">
      <c r="A2681" s="11">
        <f>ROW()</f>
        <v>2681</v>
      </c>
      <c r="C2681" s="6" t="s">
        <v>473</v>
      </c>
      <c r="D2681" s="39"/>
      <c r="E2681" s="39"/>
      <c r="F2681" s="39"/>
      <c r="G2681" s="39"/>
      <c r="H2681" s="39"/>
      <c r="I2681" s="39"/>
      <c r="J2681" s="39"/>
      <c r="K2681" s="39"/>
      <c r="L2681" s="39"/>
      <c r="M2681" s="39"/>
      <c r="N2681" s="39"/>
      <c r="O2681" s="39"/>
      <c r="P2681" s="39"/>
      <c r="Q2681" s="39"/>
      <c r="R2681" s="39"/>
      <c r="S2681" s="39"/>
      <c r="T2681" s="39"/>
      <c r="U2681" s="39"/>
      <c r="V2681" s="39"/>
      <c r="W2681" s="39"/>
      <c r="X2681" s="39"/>
      <c r="Y2681" s="39"/>
      <c r="Z2681" s="39"/>
      <c r="AA2681" s="39"/>
      <c r="AB2681" s="39"/>
      <c r="AC2681" s="9"/>
      <c r="AD2681" s="9">
        <f t="shared" ref="AD2681:AH2681" si="5816">AD2621+AD2636+AD2651+AD2666</f>
        <v>12.895977026083161</v>
      </c>
      <c r="AE2681" s="9">
        <f t="shared" si="5816"/>
        <v>7.7375862156498965</v>
      </c>
      <c r="AF2681" s="9">
        <f t="shared" si="5816"/>
        <v>4.6425517293899379</v>
      </c>
      <c r="AG2681" s="9">
        <f t="shared" si="5816"/>
        <v>2.7855310376339628</v>
      </c>
      <c r="AH2681" s="9">
        <f t="shared" si="5816"/>
        <v>1.6713186225803778</v>
      </c>
      <c r="AI2681" s="9">
        <f t="shared" ref="AI2681:AM2681" si="5817">AI2621+AI2636+AI2651+AI2666</f>
        <v>1.0027911735482267</v>
      </c>
      <c r="AJ2681" s="9">
        <f t="shared" si="5817"/>
        <v>0.60167470412893598</v>
      </c>
      <c r="AK2681" s="9">
        <f t="shared" si="5817"/>
        <v>0.3610048224773616</v>
      </c>
      <c r="AL2681" s="9">
        <f t="shared" si="5817"/>
        <v>0.21660289348641695</v>
      </c>
      <c r="AM2681" s="9">
        <f t="shared" si="5817"/>
        <v>0.12996173609185019</v>
      </c>
    </row>
    <row r="2682" spans="1:39" outlineLevel="2">
      <c r="A2682" s="11">
        <f>ROW()</f>
        <v>2682</v>
      </c>
      <c r="C2682" s="6" t="s">
        <v>474</v>
      </c>
      <c r="D2682" s="39"/>
      <c r="E2682" s="39"/>
      <c r="F2682" s="39"/>
      <c r="G2682" s="39"/>
      <c r="H2682" s="39"/>
      <c r="I2682" s="39"/>
      <c r="J2682" s="39"/>
      <c r="K2682" s="39"/>
      <c r="L2682" s="39"/>
      <c r="M2682" s="39"/>
      <c r="N2682" s="39"/>
      <c r="O2682" s="39"/>
      <c r="P2682" s="39"/>
      <c r="Q2682" s="39"/>
      <c r="R2682" s="39"/>
      <c r="S2682" s="39"/>
      <c r="T2682" s="39"/>
      <c r="U2682" s="39"/>
      <c r="V2682" s="39"/>
      <c r="W2682" s="39"/>
      <c r="X2682" s="39"/>
      <c r="Y2682" s="39"/>
      <c r="Z2682" s="39"/>
      <c r="AA2682" s="39"/>
      <c r="AB2682" s="39"/>
      <c r="AC2682" s="9"/>
      <c r="AD2682" s="9">
        <f t="shared" ref="AD2682:AH2682" si="5818">AD2622+AD2637+AD2652+AD2667</f>
        <v>4.1518243681504741</v>
      </c>
      <c r="AE2682" s="9">
        <f t="shared" si="5818"/>
        <v>3.5982477857304107</v>
      </c>
      <c r="AF2682" s="9">
        <f t="shared" si="5818"/>
        <v>3.1184814142996893</v>
      </c>
      <c r="AG2682" s="9">
        <f t="shared" si="5818"/>
        <v>2.7026838923930638</v>
      </c>
      <c r="AH2682" s="9">
        <f t="shared" si="5818"/>
        <v>2.3423260400739885</v>
      </c>
      <c r="AI2682" s="9">
        <f t="shared" ref="AI2682:AM2682" si="5819">AI2622+AI2637+AI2652+AI2667</f>
        <v>2.0300159013974568</v>
      </c>
      <c r="AJ2682" s="9">
        <f t="shared" si="5819"/>
        <v>1.7593471145444626</v>
      </c>
      <c r="AK2682" s="9">
        <f t="shared" si="5819"/>
        <v>1.5247674992718676</v>
      </c>
      <c r="AL2682" s="9">
        <f t="shared" si="5819"/>
        <v>1.3214651660356185</v>
      </c>
      <c r="AM2682" s="9">
        <f t="shared" si="5819"/>
        <v>1.1452698105642027</v>
      </c>
    </row>
    <row r="2683" spans="1:39" outlineLevel="2">
      <c r="A2683" s="11">
        <f>ROW()</f>
        <v>2683</v>
      </c>
      <c r="C2683" s="6" t="s">
        <v>477</v>
      </c>
      <c r="D2683" s="39"/>
      <c r="E2683" s="39"/>
      <c r="F2683" s="39"/>
      <c r="G2683" s="39"/>
      <c r="H2683" s="39"/>
      <c r="I2683" s="39"/>
      <c r="J2683" s="39"/>
      <c r="K2683" s="39"/>
      <c r="L2683" s="39"/>
      <c r="M2683" s="39"/>
      <c r="N2683" s="39"/>
      <c r="O2683" s="39"/>
      <c r="P2683" s="39"/>
      <c r="Q2683" s="39"/>
      <c r="R2683" s="39"/>
      <c r="S2683" s="39"/>
      <c r="T2683" s="39"/>
      <c r="U2683" s="39"/>
      <c r="V2683" s="39"/>
      <c r="W2683" s="39"/>
      <c r="X2683" s="39"/>
      <c r="Y2683" s="39"/>
      <c r="Z2683" s="39"/>
      <c r="AA2683" s="39"/>
      <c r="AB2683" s="39"/>
      <c r="AC2683" s="9"/>
      <c r="AD2683" s="9">
        <f t="shared" ref="AD2683:AH2685" si="5820">AD2623+AD2638+AD2653+AD2668</f>
        <v>8.0461640731343724</v>
      </c>
      <c r="AE2683" s="9">
        <f t="shared" si="5820"/>
        <v>6.4369312585074976</v>
      </c>
      <c r="AF2683" s="9">
        <f t="shared" si="5820"/>
        <v>5.1495450068059982</v>
      </c>
      <c r="AG2683" s="9">
        <f t="shared" si="5820"/>
        <v>4.1196360054447982</v>
      </c>
      <c r="AH2683" s="9">
        <f t="shared" si="5820"/>
        <v>3.2957088043558387</v>
      </c>
      <c r="AI2683" s="9">
        <f t="shared" ref="AI2683:AM2683" si="5821">AI2623+AI2638+AI2653+AI2668</f>
        <v>2.6365670434846709</v>
      </c>
      <c r="AJ2683" s="9">
        <f t="shared" si="5821"/>
        <v>2.1092536347877369</v>
      </c>
      <c r="AK2683" s="9">
        <f t="shared" si="5821"/>
        <v>1.6874029078301895</v>
      </c>
      <c r="AL2683" s="9">
        <f t="shared" si="5821"/>
        <v>1.3499223262641515</v>
      </c>
      <c r="AM2683" s="9">
        <f t="shared" si="5821"/>
        <v>1.0799378610113213</v>
      </c>
    </row>
    <row r="2684" spans="1:39" outlineLevel="2">
      <c r="A2684" s="11">
        <f>ROW()</f>
        <v>2684</v>
      </c>
      <c r="C2684" s="6" t="s">
        <v>511</v>
      </c>
      <c r="D2684" s="39"/>
      <c r="E2684" s="39"/>
      <c r="F2684" s="39"/>
      <c r="G2684" s="39"/>
      <c r="H2684" s="39"/>
      <c r="I2684" s="39"/>
      <c r="J2684" s="39"/>
      <c r="K2684" s="39"/>
      <c r="L2684" s="39"/>
      <c r="M2684" s="39"/>
      <c r="N2684" s="39"/>
      <c r="O2684" s="39"/>
      <c r="P2684" s="39"/>
      <c r="Q2684" s="39"/>
      <c r="R2684" s="39"/>
      <c r="S2684" s="39"/>
      <c r="T2684" s="39"/>
      <c r="U2684" s="39"/>
      <c r="V2684" s="39"/>
      <c r="W2684" s="39"/>
      <c r="X2684" s="39"/>
      <c r="Y2684" s="39"/>
      <c r="Z2684" s="39"/>
      <c r="AA2684" s="39"/>
      <c r="AB2684" s="39"/>
      <c r="AC2684" s="9"/>
      <c r="AD2684" s="9">
        <f t="shared" si="5820"/>
        <v>0.49887589754621225</v>
      </c>
      <c r="AE2684" s="9">
        <f t="shared" si="5820"/>
        <v>0.48640400010755697</v>
      </c>
      <c r="AF2684" s="9">
        <f t="shared" si="5820"/>
        <v>0.47393210266890168</v>
      </c>
      <c r="AG2684" s="9">
        <f t="shared" si="5820"/>
        <v>0.46146020523024639</v>
      </c>
      <c r="AH2684" s="9">
        <f t="shared" si="5820"/>
        <v>0.4489883077915911</v>
      </c>
      <c r="AI2684" s="9">
        <f t="shared" ref="AI2684:AM2685" si="5822">AI2624+AI2639+AI2654+AI2669</f>
        <v>0.43651641035293581</v>
      </c>
      <c r="AJ2684" s="9">
        <f t="shared" si="5822"/>
        <v>0.42404451291428052</v>
      </c>
      <c r="AK2684" s="9">
        <f t="shared" si="5822"/>
        <v>0.41157261547562524</v>
      </c>
      <c r="AL2684" s="9">
        <f t="shared" si="5822"/>
        <v>0.39910071803696995</v>
      </c>
      <c r="AM2684" s="9">
        <f t="shared" si="5822"/>
        <v>0.38662882059831466</v>
      </c>
    </row>
    <row r="2685" spans="1:39" outlineLevel="2">
      <c r="A2685" s="11">
        <f>ROW()</f>
        <v>2685</v>
      </c>
      <c r="C2685" s="6" t="s">
        <v>655</v>
      </c>
      <c r="D2685" s="39"/>
      <c r="E2685" s="39"/>
      <c r="F2685" s="39"/>
      <c r="G2685" s="39"/>
      <c r="H2685" s="39"/>
      <c r="I2685" s="39"/>
      <c r="J2685" s="39"/>
      <c r="K2685" s="39"/>
      <c r="L2685" s="39"/>
      <c r="M2685" s="39"/>
      <c r="N2685" s="39"/>
      <c r="O2685" s="39"/>
      <c r="P2685" s="39"/>
      <c r="Q2685" s="39"/>
      <c r="R2685" s="39"/>
      <c r="S2685" s="39"/>
      <c r="T2685" s="39"/>
      <c r="U2685" s="39"/>
      <c r="V2685" s="39"/>
      <c r="W2685" s="39"/>
      <c r="X2685" s="39"/>
      <c r="Y2685" s="39"/>
      <c r="Z2685" s="39"/>
      <c r="AA2685" s="39"/>
      <c r="AB2685" s="39"/>
      <c r="AC2685" s="9"/>
      <c r="AD2685" s="9">
        <f t="shared" si="5820"/>
        <v>0</v>
      </c>
      <c r="AE2685" s="9">
        <f t="shared" si="5820"/>
        <v>0</v>
      </c>
      <c r="AF2685" s="9">
        <f t="shared" si="5820"/>
        <v>0</v>
      </c>
      <c r="AG2685" s="9">
        <f t="shared" si="5820"/>
        <v>0</v>
      </c>
      <c r="AH2685" s="9">
        <f t="shared" si="5820"/>
        <v>0</v>
      </c>
      <c r="AI2685" s="9">
        <f t="shared" si="5822"/>
        <v>0</v>
      </c>
      <c r="AJ2685" s="9">
        <f t="shared" si="5822"/>
        <v>0</v>
      </c>
      <c r="AK2685" s="9">
        <f t="shared" si="5822"/>
        <v>0</v>
      </c>
      <c r="AL2685" s="9">
        <f t="shared" si="5822"/>
        <v>0</v>
      </c>
      <c r="AM2685" s="9">
        <f t="shared" si="5822"/>
        <v>0</v>
      </c>
    </row>
    <row r="2686" spans="1:39" outlineLevel="2">
      <c r="A2686" s="11">
        <f>ROW()</f>
        <v>2686</v>
      </c>
      <c r="C2686" s="6" t="s">
        <v>656</v>
      </c>
      <c r="D2686" s="39"/>
      <c r="E2686" s="39"/>
      <c r="F2686" s="39"/>
      <c r="G2686" s="39"/>
      <c r="H2686" s="39"/>
      <c r="I2686" s="39"/>
      <c r="J2686" s="39"/>
      <c r="K2686" s="39"/>
      <c r="L2686" s="39"/>
      <c r="M2686" s="39"/>
      <c r="N2686" s="39"/>
      <c r="O2686" s="39"/>
      <c r="P2686" s="39"/>
      <c r="Q2686" s="39"/>
      <c r="R2686" s="39"/>
      <c r="S2686" s="39"/>
      <c r="T2686" s="39"/>
      <c r="U2686" s="39"/>
      <c r="V2686" s="39"/>
      <c r="W2686" s="39"/>
      <c r="X2686" s="39"/>
      <c r="Y2686" s="39"/>
      <c r="Z2686" s="39"/>
      <c r="AA2686" s="39"/>
      <c r="AB2686" s="3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</row>
    <row r="2687" spans="1:39" outlineLevel="2">
      <c r="A2687" s="11">
        <f>ROW()</f>
        <v>2687</v>
      </c>
      <c r="C2687" s="6" t="s">
        <v>667</v>
      </c>
      <c r="D2687" s="39"/>
      <c r="E2687" s="39"/>
      <c r="F2687" s="39"/>
      <c r="G2687" s="39"/>
      <c r="H2687" s="39"/>
      <c r="I2687" s="39"/>
      <c r="J2687" s="39"/>
      <c r="K2687" s="39"/>
      <c r="L2687" s="39"/>
      <c r="M2687" s="39"/>
      <c r="N2687" s="39"/>
      <c r="O2687" s="39"/>
      <c r="P2687" s="39"/>
      <c r="Q2687" s="39"/>
      <c r="R2687" s="39"/>
      <c r="S2687" s="39"/>
      <c r="T2687" s="39"/>
      <c r="U2687" s="39"/>
      <c r="V2687" s="39"/>
      <c r="W2687" s="39"/>
      <c r="X2687" s="39"/>
      <c r="Y2687" s="39"/>
      <c r="Z2687" s="39"/>
      <c r="AA2687" s="39"/>
      <c r="AB2687" s="3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</row>
    <row r="2688" spans="1:39" outlineLevel="2">
      <c r="A2688" s="11">
        <f>ROW()</f>
        <v>2688</v>
      </c>
      <c r="C2688" s="6" t="s">
        <v>212</v>
      </c>
      <c r="D2688" s="39"/>
      <c r="E2688" s="39"/>
      <c r="F2688" s="39"/>
      <c r="G2688" s="39"/>
      <c r="H2688" s="39"/>
      <c r="I2688" s="39"/>
      <c r="J2688" s="39"/>
      <c r="K2688" s="39"/>
      <c r="L2688" s="39"/>
      <c r="M2688" s="39"/>
      <c r="N2688" s="39"/>
      <c r="O2688" s="39"/>
      <c r="P2688" s="39"/>
      <c r="Q2688" s="39"/>
      <c r="R2688" s="39"/>
      <c r="S2688" s="39"/>
      <c r="T2688" s="39"/>
      <c r="U2688" s="39"/>
      <c r="V2688" s="39"/>
      <c r="W2688" s="39"/>
      <c r="X2688" s="39"/>
      <c r="Y2688" s="39"/>
      <c r="Z2688" s="39"/>
      <c r="AA2688" s="39"/>
      <c r="AB2688" s="39"/>
      <c r="AC2688" s="9"/>
      <c r="AD2688" s="9">
        <f t="shared" ref="AD2688:AH2689" si="5823">AD2628+AD2643+AD2658+AD2673</f>
        <v>0</v>
      </c>
      <c r="AE2688" s="9">
        <f t="shared" si="5823"/>
        <v>0</v>
      </c>
      <c r="AF2688" s="9">
        <f t="shared" si="5823"/>
        <v>0</v>
      </c>
      <c r="AG2688" s="9">
        <f t="shared" si="5823"/>
        <v>0</v>
      </c>
      <c r="AH2688" s="9">
        <f t="shared" si="5823"/>
        <v>0</v>
      </c>
      <c r="AI2688" s="9">
        <f t="shared" ref="AI2688:AM2688" si="5824">AI2628+AI2643+AI2658+AI2673</f>
        <v>0</v>
      </c>
      <c r="AJ2688" s="9">
        <f t="shared" si="5824"/>
        <v>0</v>
      </c>
      <c r="AK2688" s="9">
        <f t="shared" si="5824"/>
        <v>0</v>
      </c>
      <c r="AL2688" s="9">
        <f t="shared" si="5824"/>
        <v>0</v>
      </c>
      <c r="AM2688" s="9">
        <f t="shared" si="5824"/>
        <v>0</v>
      </c>
    </row>
    <row r="2689" spans="1:39" outlineLevel="2">
      <c r="A2689" s="11">
        <f>ROW()</f>
        <v>2689</v>
      </c>
      <c r="C2689" s="30" t="s">
        <v>362</v>
      </c>
      <c r="D2689" s="90"/>
      <c r="E2689" s="90"/>
      <c r="F2689" s="90"/>
      <c r="G2689" s="90"/>
      <c r="H2689" s="90"/>
      <c r="I2689" s="90"/>
      <c r="J2689" s="90"/>
      <c r="K2689" s="90"/>
      <c r="L2689" s="90"/>
      <c r="M2689" s="90"/>
      <c r="N2689" s="90"/>
      <c r="O2689" s="90"/>
      <c r="P2689" s="90"/>
      <c r="Q2689" s="90"/>
      <c r="R2689" s="90"/>
      <c r="S2689" s="90"/>
      <c r="T2689" s="90"/>
      <c r="U2689" s="90"/>
      <c r="V2689" s="90"/>
      <c r="W2689" s="90"/>
      <c r="X2689" s="90"/>
      <c r="Y2689" s="90"/>
      <c r="Z2689" s="90"/>
      <c r="AA2689" s="90"/>
      <c r="AB2689" s="90"/>
      <c r="AC2689" s="15"/>
      <c r="AD2689" s="15">
        <f t="shared" si="5823"/>
        <v>2.0551283054805665</v>
      </c>
      <c r="AE2689" s="15">
        <f t="shared" si="5823"/>
        <v>1.2330769832883399</v>
      </c>
      <c r="AF2689" s="15">
        <f t="shared" si="5823"/>
        <v>0.739846189973004</v>
      </c>
      <c r="AG2689" s="15">
        <f t="shared" si="5823"/>
        <v>0.44390771398380241</v>
      </c>
      <c r="AH2689" s="15">
        <f t="shared" si="5823"/>
        <v>0.26634462839028145</v>
      </c>
      <c r="AI2689" s="15">
        <f t="shared" ref="AI2689:AM2689" si="5825">AI2629+AI2644+AI2659+AI2674</f>
        <v>0.15980677703416887</v>
      </c>
      <c r="AJ2689" s="15">
        <f t="shared" si="5825"/>
        <v>9.5884066220501329E-2</v>
      </c>
      <c r="AK2689" s="15">
        <f t="shared" si="5825"/>
        <v>5.7530439732300799E-2</v>
      </c>
      <c r="AL2689" s="15">
        <f t="shared" si="5825"/>
        <v>3.4518263839380475E-2</v>
      </c>
      <c r="AM2689" s="15">
        <f t="shared" si="5825"/>
        <v>2.0710958303628284E-2</v>
      </c>
    </row>
    <row r="2690" spans="1:39" outlineLevel="2">
      <c r="A2690" s="11">
        <f>ROW()</f>
        <v>2690</v>
      </c>
      <c r="C2690" s="6" t="s">
        <v>1</v>
      </c>
      <c r="D2690" s="39"/>
      <c r="E2690" s="39"/>
      <c r="F2690" s="39"/>
      <c r="G2690" s="39"/>
      <c r="H2690" s="39"/>
      <c r="I2690" s="39"/>
      <c r="J2690" s="39"/>
      <c r="K2690" s="39"/>
      <c r="L2690" s="39"/>
      <c r="M2690" s="39"/>
      <c r="N2690" s="39"/>
      <c r="O2690" s="39"/>
      <c r="P2690" s="39"/>
      <c r="Q2690" s="39"/>
      <c r="R2690" s="39"/>
      <c r="S2690" s="39"/>
      <c r="T2690" s="39"/>
      <c r="U2690" s="39"/>
      <c r="V2690" s="39"/>
      <c r="W2690" s="39"/>
      <c r="X2690" s="39"/>
      <c r="Y2690" s="39"/>
      <c r="Z2690" s="39"/>
      <c r="AA2690" s="39"/>
      <c r="AB2690" s="39"/>
      <c r="AC2690" s="9"/>
      <c r="AD2690" s="9">
        <f t="shared" ref="AD2690:AH2690" si="5826">SUM(AD2677:AD2689)</f>
        <v>36.984864811306494</v>
      </c>
      <c r="AE2690" s="9">
        <f t="shared" si="5826"/>
        <v>27.510407931171159</v>
      </c>
      <c r="AF2690" s="9">
        <f t="shared" si="5826"/>
        <v>21.023590249555564</v>
      </c>
      <c r="AG2690" s="9">
        <f t="shared" si="5826"/>
        <v>16.46097355698792</v>
      </c>
      <c r="AH2690" s="9">
        <f t="shared" si="5826"/>
        <v>13.161603550265541</v>
      </c>
      <c r="AI2690" s="9">
        <f t="shared" ref="AI2690:AM2690" si="5827">SUM(AI2677:AI2689)</f>
        <v>10.710164564795049</v>
      </c>
      <c r="AJ2690" s="9">
        <f t="shared" si="5827"/>
        <v>8.8420973222937427</v>
      </c>
      <c r="AK2690" s="9">
        <f t="shared" si="5827"/>
        <v>7.386042506761429</v>
      </c>
      <c r="AL2690" s="9">
        <f t="shared" si="5827"/>
        <v>6.2287991582608031</v>
      </c>
      <c r="AM2690" s="9">
        <f t="shared" si="5827"/>
        <v>5.2938882016798168</v>
      </c>
    </row>
    <row r="2691" spans="1:39" outlineLevel="3">
      <c r="A2691" s="11">
        <f>ROW()</f>
        <v>2691</v>
      </c>
      <c r="B2691" s="343" t="s">
        <v>658</v>
      </c>
      <c r="D2691" s="39"/>
      <c r="E2691" s="39"/>
      <c r="F2691" s="39"/>
      <c r="G2691" s="39"/>
      <c r="H2691" s="39"/>
      <c r="I2691" s="39"/>
      <c r="J2691" s="39"/>
      <c r="K2691" s="39"/>
      <c r="L2691" s="39"/>
      <c r="M2691" s="39"/>
      <c r="N2691" s="39"/>
      <c r="O2691" s="39"/>
      <c r="P2691" s="39"/>
      <c r="Q2691" s="39"/>
      <c r="R2691" s="39"/>
      <c r="S2691" s="39"/>
      <c r="T2691" s="39"/>
      <c r="U2691" s="39"/>
      <c r="V2691" s="39"/>
      <c r="W2691" s="39"/>
      <c r="X2691" s="39"/>
      <c r="Y2691" s="39"/>
      <c r="Z2691" s="39"/>
      <c r="AA2691" s="39"/>
      <c r="AB2691" s="39"/>
      <c r="AC2691" s="39"/>
      <c r="AD2691" s="39"/>
      <c r="AE2691" s="39"/>
      <c r="AF2691" s="39"/>
      <c r="AG2691" s="39"/>
      <c r="AH2691" s="39"/>
      <c r="AI2691" s="39"/>
      <c r="AJ2691" s="39"/>
      <c r="AK2691" s="39"/>
      <c r="AL2691" s="39"/>
      <c r="AM2691" s="39"/>
    </row>
    <row r="2692" spans="1:39" outlineLevel="3">
      <c r="A2692" s="11">
        <f>ROW()</f>
        <v>2692</v>
      </c>
      <c r="C2692" s="6" t="s">
        <v>2</v>
      </c>
      <c r="D2692" s="39"/>
      <c r="E2692" s="39"/>
      <c r="F2692" s="39"/>
      <c r="G2692" s="39"/>
      <c r="H2692" s="39"/>
      <c r="I2692" s="39"/>
      <c r="J2692" s="39"/>
      <c r="K2692" s="39"/>
      <c r="L2692" s="39"/>
      <c r="M2692" s="39"/>
      <c r="N2692" s="39"/>
      <c r="O2692" s="39"/>
      <c r="P2692" s="39"/>
      <c r="Q2692" s="39"/>
      <c r="R2692" s="39"/>
      <c r="S2692" s="39"/>
      <c r="T2692" s="39"/>
      <c r="U2692" s="39"/>
      <c r="V2692" s="39"/>
      <c r="W2692" s="39"/>
      <c r="X2692" s="39"/>
      <c r="Y2692" s="39"/>
      <c r="Z2692" s="39"/>
      <c r="AA2692" s="39"/>
      <c r="AB2692" s="39"/>
      <c r="AC2692" s="39"/>
      <c r="AD2692" s="39"/>
      <c r="AE2692" s="39"/>
      <c r="AF2692" s="39"/>
      <c r="AG2692" s="39"/>
      <c r="AH2692" s="39"/>
      <c r="AI2692" s="39"/>
      <c r="AJ2692" s="39"/>
      <c r="AK2692" s="39"/>
      <c r="AL2692" s="39"/>
      <c r="AM2692" s="39"/>
    </row>
    <row r="2693" spans="1:39" outlineLevel="3">
      <c r="A2693" s="11">
        <f>ROW()</f>
        <v>2693</v>
      </c>
      <c r="C2693" s="6" t="s">
        <v>3</v>
      </c>
      <c r="D2693" s="39"/>
      <c r="E2693" s="39"/>
      <c r="F2693" s="39"/>
      <c r="G2693" s="39"/>
      <c r="H2693" s="39"/>
      <c r="I2693" s="39"/>
      <c r="J2693" s="39"/>
      <c r="K2693" s="39"/>
      <c r="L2693" s="39"/>
      <c r="M2693" s="39"/>
      <c r="N2693" s="39"/>
      <c r="O2693" s="39"/>
      <c r="P2693" s="39"/>
      <c r="Q2693" s="39"/>
      <c r="R2693" s="39"/>
      <c r="S2693" s="39"/>
      <c r="T2693" s="39"/>
      <c r="U2693" s="39"/>
      <c r="V2693" s="39"/>
      <c r="W2693" s="39"/>
      <c r="X2693" s="39"/>
      <c r="Y2693" s="39"/>
      <c r="Z2693" s="39"/>
      <c r="AA2693" s="39"/>
      <c r="AB2693" s="39"/>
      <c r="AC2693" s="39"/>
      <c r="AD2693" s="39"/>
      <c r="AE2693" s="39"/>
      <c r="AF2693" s="39"/>
      <c r="AG2693" s="39"/>
      <c r="AH2693" s="39"/>
      <c r="AI2693" s="39"/>
      <c r="AJ2693" s="39"/>
      <c r="AK2693" s="39"/>
      <c r="AL2693" s="39"/>
      <c r="AM2693" s="39"/>
    </row>
    <row r="2694" spans="1:39" outlineLevel="3">
      <c r="A2694" s="11">
        <f>ROW()</f>
        <v>2694</v>
      </c>
      <c r="C2694" s="6" t="s">
        <v>4</v>
      </c>
      <c r="D2694" s="39"/>
      <c r="E2694" s="39"/>
      <c r="F2694" s="39"/>
      <c r="G2694" s="39"/>
      <c r="H2694" s="39"/>
      <c r="I2694" s="39"/>
      <c r="J2694" s="39"/>
      <c r="K2694" s="39"/>
      <c r="L2694" s="39"/>
      <c r="M2694" s="39"/>
      <c r="N2694" s="39"/>
      <c r="O2694" s="39"/>
      <c r="P2694" s="39"/>
      <c r="Q2694" s="39"/>
      <c r="R2694" s="39"/>
      <c r="S2694" s="39"/>
      <c r="T2694" s="39"/>
      <c r="U2694" s="39"/>
      <c r="V2694" s="39"/>
      <c r="W2694" s="39"/>
      <c r="X2694" s="39"/>
      <c r="Y2694" s="39"/>
      <c r="Z2694" s="39"/>
      <c r="AA2694" s="39"/>
      <c r="AB2694" s="39"/>
      <c r="AC2694" s="39"/>
      <c r="AD2694" s="39"/>
      <c r="AE2694" s="39"/>
      <c r="AF2694" s="39"/>
      <c r="AG2694" s="39"/>
      <c r="AH2694" s="39"/>
      <c r="AI2694" s="39"/>
      <c r="AJ2694" s="39"/>
      <c r="AK2694" s="39"/>
      <c r="AL2694" s="39"/>
      <c r="AM2694" s="39"/>
    </row>
    <row r="2695" spans="1:39" outlineLevel="3">
      <c r="A2695" s="11">
        <f>ROW()</f>
        <v>2695</v>
      </c>
      <c r="C2695" s="6" t="s">
        <v>5</v>
      </c>
      <c r="D2695" s="39"/>
      <c r="E2695" s="39"/>
      <c r="F2695" s="39"/>
      <c r="G2695" s="39"/>
      <c r="H2695" s="39"/>
      <c r="I2695" s="39"/>
      <c r="J2695" s="39"/>
      <c r="K2695" s="39"/>
      <c r="L2695" s="39"/>
      <c r="M2695" s="39"/>
      <c r="N2695" s="39"/>
      <c r="O2695" s="39"/>
      <c r="P2695" s="39"/>
      <c r="Q2695" s="39"/>
      <c r="R2695" s="39"/>
      <c r="S2695" s="39"/>
      <c r="T2695" s="39"/>
      <c r="U2695" s="39"/>
      <c r="V2695" s="39"/>
      <c r="W2695" s="39"/>
      <c r="X2695" s="39"/>
      <c r="Y2695" s="39"/>
      <c r="Z2695" s="39"/>
      <c r="AA2695" s="39"/>
      <c r="AB2695" s="39"/>
      <c r="AC2695" s="39"/>
      <c r="AD2695" s="39"/>
      <c r="AE2695" s="39"/>
      <c r="AF2695" s="39"/>
      <c r="AG2695" s="39"/>
      <c r="AH2695" s="39"/>
      <c r="AI2695" s="39"/>
      <c r="AJ2695" s="39"/>
      <c r="AK2695" s="39"/>
      <c r="AL2695" s="39"/>
      <c r="AM2695" s="39"/>
    </row>
    <row r="2696" spans="1:39" outlineLevel="3">
      <c r="A2696" s="11">
        <f>ROW()</f>
        <v>2696</v>
      </c>
      <c r="C2696" s="6" t="s">
        <v>473</v>
      </c>
      <c r="D2696" s="39"/>
      <c r="E2696" s="39"/>
      <c r="F2696" s="39"/>
      <c r="G2696" s="39"/>
      <c r="H2696" s="39"/>
      <c r="I2696" s="39"/>
      <c r="J2696" s="39"/>
      <c r="K2696" s="39"/>
      <c r="L2696" s="39"/>
      <c r="M2696" s="39"/>
      <c r="N2696" s="39"/>
      <c r="O2696" s="39"/>
      <c r="P2696" s="39"/>
      <c r="Q2696" s="39"/>
      <c r="R2696" s="39"/>
      <c r="S2696" s="39"/>
      <c r="T2696" s="39"/>
      <c r="U2696" s="39"/>
      <c r="V2696" s="39"/>
      <c r="W2696" s="39"/>
      <c r="X2696" s="39"/>
      <c r="Y2696" s="39"/>
      <c r="Z2696" s="39"/>
      <c r="AA2696" s="39"/>
      <c r="AB2696" s="39"/>
      <c r="AC2696" s="39"/>
      <c r="AD2696" s="39"/>
      <c r="AE2696" s="39"/>
      <c r="AF2696" s="39"/>
      <c r="AG2696" s="39"/>
      <c r="AH2696" s="39"/>
      <c r="AI2696" s="39"/>
      <c r="AJ2696" s="39"/>
      <c r="AK2696" s="39"/>
      <c r="AL2696" s="39"/>
      <c r="AM2696" s="39"/>
    </row>
    <row r="2697" spans="1:39" outlineLevel="3">
      <c r="A2697" s="11">
        <f>ROW()</f>
        <v>2697</v>
      </c>
      <c r="C2697" s="6" t="s">
        <v>474</v>
      </c>
      <c r="D2697" s="39"/>
      <c r="E2697" s="39"/>
      <c r="F2697" s="39"/>
      <c r="G2697" s="39"/>
      <c r="H2697" s="39"/>
      <c r="I2697" s="39"/>
      <c r="J2697" s="39"/>
      <c r="K2697" s="39"/>
      <c r="L2697" s="39"/>
      <c r="M2697" s="39"/>
      <c r="N2697" s="39"/>
      <c r="O2697" s="39"/>
      <c r="P2697" s="39"/>
      <c r="Q2697" s="39"/>
      <c r="R2697" s="39"/>
      <c r="S2697" s="39"/>
      <c r="T2697" s="39"/>
      <c r="U2697" s="39"/>
      <c r="V2697" s="39"/>
      <c r="W2697" s="39"/>
      <c r="X2697" s="39"/>
      <c r="Y2697" s="39"/>
      <c r="Z2697" s="39"/>
      <c r="AA2697" s="39"/>
      <c r="AB2697" s="39"/>
      <c r="AC2697" s="39"/>
      <c r="AD2697" s="39"/>
      <c r="AE2697" s="39"/>
      <c r="AF2697" s="39"/>
      <c r="AG2697" s="39"/>
      <c r="AH2697" s="39"/>
      <c r="AI2697" s="39"/>
      <c r="AJ2697" s="39"/>
      <c r="AK2697" s="39"/>
      <c r="AL2697" s="39"/>
      <c r="AM2697" s="39"/>
    </row>
    <row r="2698" spans="1:39" outlineLevel="3">
      <c r="A2698" s="11">
        <f>ROW()</f>
        <v>2698</v>
      </c>
      <c r="C2698" s="6" t="s">
        <v>477</v>
      </c>
      <c r="D2698" s="39"/>
      <c r="E2698" s="39"/>
      <c r="F2698" s="39"/>
      <c r="G2698" s="39"/>
      <c r="H2698" s="39"/>
      <c r="I2698" s="39"/>
      <c r="J2698" s="39"/>
      <c r="K2698" s="39"/>
      <c r="L2698" s="39"/>
      <c r="M2698" s="39"/>
      <c r="N2698" s="39"/>
      <c r="O2698" s="39"/>
      <c r="P2698" s="39"/>
      <c r="Q2698" s="39"/>
      <c r="R2698" s="39"/>
      <c r="S2698" s="39"/>
      <c r="T2698" s="39"/>
      <c r="U2698" s="39"/>
      <c r="V2698" s="39"/>
      <c r="W2698" s="39"/>
      <c r="X2698" s="39"/>
      <c r="Y2698" s="39"/>
      <c r="Z2698" s="39"/>
      <c r="AA2698" s="39"/>
      <c r="AB2698" s="39"/>
      <c r="AC2698" s="39"/>
      <c r="AD2698" s="39"/>
      <c r="AE2698" s="39"/>
      <c r="AF2698" s="39"/>
      <c r="AG2698" s="39"/>
      <c r="AH2698" s="39"/>
      <c r="AI2698" s="39"/>
      <c r="AJ2698" s="39"/>
      <c r="AK2698" s="39"/>
      <c r="AL2698" s="39"/>
      <c r="AM2698" s="39"/>
    </row>
    <row r="2699" spans="1:39" outlineLevel="3">
      <c r="A2699" s="11">
        <f>ROW()</f>
        <v>2699</v>
      </c>
      <c r="C2699" s="6" t="s">
        <v>511</v>
      </c>
      <c r="D2699" s="39"/>
      <c r="E2699" s="39"/>
      <c r="F2699" s="39"/>
      <c r="G2699" s="39"/>
      <c r="H2699" s="39"/>
      <c r="I2699" s="39"/>
      <c r="J2699" s="39"/>
      <c r="K2699" s="39"/>
      <c r="L2699" s="39"/>
      <c r="M2699" s="39"/>
      <c r="N2699" s="39"/>
      <c r="O2699" s="39"/>
      <c r="P2699" s="39"/>
      <c r="Q2699" s="39"/>
      <c r="R2699" s="39"/>
      <c r="S2699" s="39"/>
      <c r="T2699" s="39"/>
      <c r="U2699" s="39"/>
      <c r="V2699" s="39"/>
      <c r="W2699" s="39"/>
      <c r="X2699" s="39"/>
      <c r="Y2699" s="39"/>
      <c r="Z2699" s="39"/>
      <c r="AA2699" s="39"/>
      <c r="AB2699" s="39"/>
      <c r="AC2699" s="39"/>
      <c r="AD2699" s="39"/>
      <c r="AE2699" s="39"/>
      <c r="AF2699" s="39"/>
      <c r="AG2699" s="39"/>
      <c r="AH2699" s="39"/>
      <c r="AI2699" s="39"/>
      <c r="AJ2699" s="39"/>
      <c r="AK2699" s="39"/>
      <c r="AL2699" s="39"/>
      <c r="AM2699" s="39"/>
    </row>
    <row r="2700" spans="1:39" outlineLevel="3">
      <c r="A2700" s="11">
        <f>ROW()</f>
        <v>2700</v>
      </c>
      <c r="C2700" s="6" t="s">
        <v>655</v>
      </c>
      <c r="D2700" s="39"/>
      <c r="E2700" s="39"/>
      <c r="F2700" s="39"/>
      <c r="G2700" s="39"/>
      <c r="H2700" s="39"/>
      <c r="I2700" s="39"/>
      <c r="J2700" s="39"/>
      <c r="K2700" s="39"/>
      <c r="L2700" s="39"/>
      <c r="M2700" s="39"/>
      <c r="N2700" s="39"/>
      <c r="O2700" s="39"/>
      <c r="P2700" s="39"/>
      <c r="Q2700" s="39"/>
      <c r="R2700" s="39"/>
      <c r="S2700" s="39"/>
      <c r="T2700" s="39"/>
      <c r="U2700" s="39"/>
      <c r="V2700" s="39"/>
      <c r="W2700" s="39"/>
      <c r="X2700" s="39"/>
      <c r="Y2700" s="39"/>
      <c r="Z2700" s="39"/>
      <c r="AA2700" s="39"/>
      <c r="AB2700" s="39"/>
      <c r="AC2700" s="39"/>
      <c r="AD2700" s="39"/>
      <c r="AE2700" s="39"/>
      <c r="AF2700" s="39"/>
      <c r="AG2700" s="39"/>
      <c r="AH2700" s="39"/>
      <c r="AI2700" s="39"/>
      <c r="AJ2700" s="39"/>
      <c r="AK2700" s="39"/>
      <c r="AL2700" s="39"/>
      <c r="AM2700" s="39"/>
    </row>
    <row r="2701" spans="1:39" outlineLevel="3">
      <c r="A2701" s="11">
        <f>ROW()</f>
        <v>2701</v>
      </c>
      <c r="C2701" s="6" t="s">
        <v>656</v>
      </c>
      <c r="D2701" s="39"/>
      <c r="E2701" s="39"/>
      <c r="F2701" s="39"/>
      <c r="G2701" s="39"/>
      <c r="H2701" s="39"/>
      <c r="I2701" s="39"/>
      <c r="J2701" s="39"/>
      <c r="K2701" s="39"/>
      <c r="L2701" s="39"/>
      <c r="M2701" s="39"/>
      <c r="N2701" s="39"/>
      <c r="O2701" s="39"/>
      <c r="P2701" s="39"/>
      <c r="Q2701" s="39"/>
      <c r="R2701" s="39"/>
      <c r="S2701" s="39"/>
      <c r="T2701" s="39"/>
      <c r="U2701" s="39"/>
      <c r="V2701" s="39"/>
      <c r="W2701" s="39"/>
      <c r="X2701" s="39"/>
      <c r="Y2701" s="39"/>
      <c r="Z2701" s="39"/>
      <c r="AA2701" s="39"/>
      <c r="AB2701" s="39"/>
      <c r="AC2701" s="39"/>
      <c r="AD2701" s="39"/>
      <c r="AE2701" s="39"/>
      <c r="AF2701" s="39"/>
      <c r="AG2701" s="39"/>
      <c r="AH2701" s="39"/>
      <c r="AI2701" s="39"/>
      <c r="AJ2701" s="39"/>
      <c r="AK2701" s="39"/>
      <c r="AL2701" s="39"/>
      <c r="AM2701" s="39"/>
    </row>
    <row r="2702" spans="1:39" outlineLevel="3">
      <c r="A2702" s="11">
        <f>ROW()</f>
        <v>2702</v>
      </c>
      <c r="C2702" s="6" t="s">
        <v>667</v>
      </c>
      <c r="D2702" s="39"/>
      <c r="E2702" s="39"/>
      <c r="F2702" s="39"/>
      <c r="G2702" s="39"/>
      <c r="H2702" s="39"/>
      <c r="I2702" s="39"/>
      <c r="J2702" s="39"/>
      <c r="K2702" s="39"/>
      <c r="L2702" s="39"/>
      <c r="M2702" s="39"/>
      <c r="N2702" s="39"/>
      <c r="O2702" s="39"/>
      <c r="P2702" s="39"/>
      <c r="Q2702" s="39"/>
      <c r="R2702" s="39"/>
      <c r="S2702" s="39"/>
      <c r="T2702" s="39"/>
      <c r="U2702" s="39"/>
      <c r="V2702" s="39"/>
      <c r="W2702" s="39"/>
      <c r="X2702" s="39"/>
      <c r="Y2702" s="39"/>
      <c r="Z2702" s="39"/>
      <c r="AA2702" s="39"/>
      <c r="AB2702" s="39"/>
      <c r="AC2702" s="39"/>
      <c r="AD2702" s="39"/>
      <c r="AE2702" s="39"/>
      <c r="AF2702" s="39"/>
      <c r="AG2702" s="39"/>
      <c r="AH2702" s="39"/>
      <c r="AI2702" s="39"/>
      <c r="AJ2702" s="39"/>
      <c r="AK2702" s="39"/>
      <c r="AL2702" s="39"/>
      <c r="AM2702" s="39"/>
    </row>
    <row r="2703" spans="1:39" outlineLevel="3">
      <c r="A2703" s="11">
        <f>ROW()</f>
        <v>2703</v>
      </c>
      <c r="C2703" s="6" t="s">
        <v>212</v>
      </c>
      <c r="D2703" s="39"/>
      <c r="E2703" s="39"/>
      <c r="F2703" s="39"/>
      <c r="G2703" s="39"/>
      <c r="H2703" s="39"/>
      <c r="I2703" s="39"/>
      <c r="J2703" s="39"/>
      <c r="K2703" s="39"/>
      <c r="L2703" s="39"/>
      <c r="M2703" s="39"/>
      <c r="N2703" s="39"/>
      <c r="O2703" s="39"/>
      <c r="P2703" s="39"/>
      <c r="Q2703" s="39"/>
      <c r="R2703" s="39"/>
      <c r="S2703" s="39"/>
      <c r="T2703" s="39"/>
      <c r="U2703" s="39"/>
      <c r="V2703" s="39"/>
      <c r="W2703" s="39"/>
      <c r="X2703" s="39"/>
      <c r="Y2703" s="39"/>
      <c r="Z2703" s="39"/>
      <c r="AA2703" s="39"/>
      <c r="AB2703" s="39"/>
      <c r="AC2703" s="39"/>
      <c r="AD2703" s="39"/>
      <c r="AE2703" s="39"/>
      <c r="AF2703" s="39"/>
      <c r="AG2703" s="39"/>
      <c r="AH2703" s="39"/>
      <c r="AI2703" s="39"/>
      <c r="AJ2703" s="39"/>
      <c r="AK2703" s="39"/>
      <c r="AL2703" s="39"/>
      <c r="AM2703" s="39"/>
    </row>
    <row r="2704" spans="1:39" outlineLevel="3">
      <c r="A2704" s="11">
        <f>ROW()</f>
        <v>2704</v>
      </c>
      <c r="C2704" s="30" t="s">
        <v>362</v>
      </c>
      <c r="D2704" s="90"/>
      <c r="E2704" s="90"/>
      <c r="F2704" s="90"/>
      <c r="G2704" s="90"/>
      <c r="H2704" s="90"/>
      <c r="I2704" s="90"/>
      <c r="J2704" s="90"/>
      <c r="K2704" s="90"/>
      <c r="L2704" s="90"/>
      <c r="M2704" s="90"/>
      <c r="N2704" s="90"/>
      <c r="O2704" s="90"/>
      <c r="P2704" s="90"/>
      <c r="Q2704" s="90"/>
      <c r="R2704" s="90"/>
      <c r="S2704" s="90"/>
      <c r="T2704" s="90"/>
      <c r="U2704" s="90"/>
      <c r="V2704" s="90"/>
      <c r="W2704" s="90"/>
      <c r="X2704" s="90"/>
      <c r="Y2704" s="90"/>
      <c r="Z2704" s="90"/>
      <c r="AA2704" s="90"/>
      <c r="AB2704" s="90"/>
      <c r="AC2704" s="90"/>
      <c r="AD2704" s="90"/>
      <c r="AE2704" s="90"/>
      <c r="AF2704" s="90"/>
      <c r="AG2704" s="90"/>
      <c r="AH2704" s="90"/>
      <c r="AI2704" s="90"/>
      <c r="AJ2704" s="90"/>
      <c r="AK2704" s="90"/>
      <c r="AL2704" s="90"/>
      <c r="AM2704" s="90"/>
    </row>
    <row r="2705" spans="1:39" outlineLevel="3">
      <c r="A2705" s="11">
        <f>ROW()</f>
        <v>2705</v>
      </c>
      <c r="C2705" s="6" t="s">
        <v>1</v>
      </c>
      <c r="D2705" s="39"/>
      <c r="E2705" s="39"/>
      <c r="F2705" s="39"/>
      <c r="G2705" s="39"/>
      <c r="H2705" s="39"/>
      <c r="I2705" s="39"/>
      <c r="J2705" s="39"/>
      <c r="K2705" s="39"/>
      <c r="L2705" s="39"/>
      <c r="M2705" s="39"/>
      <c r="N2705" s="39"/>
      <c r="O2705" s="39"/>
      <c r="P2705" s="39"/>
      <c r="Q2705" s="39"/>
      <c r="R2705" s="39"/>
      <c r="S2705" s="39"/>
      <c r="T2705" s="39"/>
      <c r="U2705" s="39"/>
      <c r="V2705" s="39"/>
      <c r="W2705" s="39"/>
      <c r="X2705" s="39"/>
      <c r="Y2705" s="39"/>
      <c r="Z2705" s="39"/>
      <c r="AA2705" s="39"/>
      <c r="AB2705" s="39"/>
      <c r="AC2705" s="39"/>
      <c r="AD2705" s="39"/>
      <c r="AE2705" s="39"/>
      <c r="AF2705" s="39"/>
      <c r="AG2705" s="39"/>
      <c r="AH2705" s="39"/>
      <c r="AI2705" s="39"/>
      <c r="AJ2705" s="39"/>
      <c r="AK2705" s="39"/>
      <c r="AL2705" s="39"/>
      <c r="AM2705" s="39"/>
    </row>
    <row r="2706" spans="1:39" outlineLevel="3">
      <c r="A2706" s="11">
        <f>ROW()</f>
        <v>2706</v>
      </c>
      <c r="D2706" s="39"/>
      <c r="E2706" s="39"/>
      <c r="F2706" s="39"/>
      <c r="G2706" s="39"/>
      <c r="H2706" s="39"/>
      <c r="I2706" s="39"/>
      <c r="J2706" s="39"/>
      <c r="K2706" s="39"/>
      <c r="L2706" s="39"/>
      <c r="M2706" s="39"/>
      <c r="N2706" s="39"/>
      <c r="O2706" s="39"/>
      <c r="P2706" s="39"/>
      <c r="Q2706" s="39"/>
      <c r="R2706" s="39"/>
      <c r="S2706" s="39"/>
      <c r="T2706" s="39"/>
      <c r="U2706" s="39"/>
      <c r="V2706" s="39"/>
      <c r="W2706" s="39"/>
      <c r="X2706" s="39"/>
      <c r="Y2706" s="39"/>
      <c r="Z2706" s="39"/>
      <c r="AA2706" s="39"/>
      <c r="AB2706" s="39"/>
      <c r="AC2706" s="39"/>
      <c r="AD2706" s="39"/>
      <c r="AE2706" s="39"/>
      <c r="AF2706" s="39"/>
      <c r="AG2706" s="39"/>
      <c r="AH2706" s="39"/>
      <c r="AI2706" s="39"/>
      <c r="AJ2706" s="39"/>
      <c r="AK2706" s="39"/>
      <c r="AL2706" s="39"/>
      <c r="AM2706" s="39"/>
    </row>
    <row r="2707" spans="1:39" s="10" customFormat="1" outlineLevel="1">
      <c r="A2707" s="324" t="s">
        <v>454</v>
      </c>
      <c r="B2707" s="347"/>
      <c r="C2707" s="325"/>
      <c r="D2707" s="325"/>
      <c r="E2707" s="325"/>
      <c r="F2707" s="325"/>
      <c r="G2707" s="325"/>
      <c r="H2707" s="326"/>
      <c r="I2707" s="326"/>
      <c r="J2707" s="326"/>
      <c r="K2707" s="326"/>
      <c r="L2707" s="326"/>
      <c r="M2707" s="326"/>
      <c r="N2707" s="326"/>
      <c r="O2707" s="326"/>
      <c r="P2707" s="326"/>
      <c r="Q2707" s="326"/>
      <c r="R2707" s="326"/>
      <c r="S2707" s="326"/>
      <c r="T2707" s="326"/>
      <c r="U2707" s="326"/>
      <c r="V2707" s="326"/>
      <c r="W2707" s="326"/>
      <c r="X2707" s="326"/>
      <c r="Y2707" s="326"/>
      <c r="Z2707" s="326"/>
      <c r="AA2707" s="326"/>
      <c r="AB2707" s="326"/>
      <c r="AC2707" s="326"/>
      <c r="AD2707" s="326"/>
      <c r="AE2707" s="326"/>
      <c r="AF2707" s="326"/>
      <c r="AG2707" s="326"/>
      <c r="AH2707" s="326"/>
      <c r="AI2707" s="326"/>
      <c r="AJ2707" s="326"/>
      <c r="AK2707" s="326"/>
      <c r="AL2707" s="326"/>
      <c r="AM2707" s="326"/>
    </row>
    <row r="2708" spans="1:39" outlineLevel="2">
      <c r="A2708" s="11">
        <f>ROW()</f>
        <v>2708</v>
      </c>
      <c r="B2708" s="343" t="s">
        <v>141</v>
      </c>
      <c r="D2708" s="39"/>
      <c r="E2708" s="39"/>
      <c r="F2708" s="39"/>
      <c r="G2708" s="39"/>
      <c r="H2708" s="39"/>
      <c r="I2708" s="39"/>
      <c r="J2708" s="156"/>
      <c r="K2708" s="39"/>
      <c r="L2708" s="39"/>
      <c r="M2708" s="39"/>
      <c r="N2708" s="39"/>
      <c r="O2708" s="39"/>
      <c r="P2708" s="39"/>
      <c r="Q2708" s="39"/>
      <c r="R2708" s="39"/>
      <c r="S2708" s="39"/>
      <c r="T2708" s="39"/>
      <c r="U2708" s="39"/>
      <c r="V2708" s="39"/>
      <c r="W2708" s="39"/>
      <c r="X2708" s="39"/>
      <c r="Y2708" s="39"/>
      <c r="Z2708" s="39"/>
      <c r="AA2708" s="39"/>
      <c r="AB2708" s="39"/>
      <c r="AC2708" s="39"/>
      <c r="AD2708" s="39"/>
      <c r="AE2708" s="39"/>
      <c r="AF2708" s="39"/>
      <c r="AG2708" s="39"/>
      <c r="AH2708" s="39"/>
      <c r="AI2708" s="39"/>
      <c r="AJ2708" s="39"/>
      <c r="AK2708" s="39"/>
      <c r="AL2708" s="39"/>
      <c r="AM2708" s="39"/>
    </row>
    <row r="2709" spans="1:39" outlineLevel="2">
      <c r="A2709" s="11">
        <f>ROW()</f>
        <v>2709</v>
      </c>
      <c r="C2709" s="6" t="s">
        <v>2</v>
      </c>
      <c r="D2709" s="39"/>
      <c r="E2709" s="39"/>
      <c r="F2709" s="39"/>
      <c r="G2709" s="39"/>
      <c r="H2709" s="39"/>
      <c r="I2709" s="9"/>
      <c r="J2709" s="39"/>
      <c r="K2709" s="163"/>
      <c r="L2709" s="163"/>
      <c r="M2709" s="163"/>
      <c r="N2709" s="163"/>
      <c r="O2709" s="163"/>
      <c r="P2709" s="163"/>
      <c r="Q2709" s="163"/>
      <c r="R2709" s="163"/>
      <c r="S2709" s="163"/>
      <c r="T2709" s="163"/>
      <c r="U2709" s="163"/>
      <c r="V2709" s="163"/>
      <c r="W2709" s="163"/>
      <c r="X2709" s="163"/>
      <c r="Y2709" s="163"/>
      <c r="Z2709" s="163"/>
      <c r="AA2709" s="163"/>
      <c r="AB2709" s="163"/>
      <c r="AC2709" s="164"/>
      <c r="AD2709" s="164"/>
      <c r="AE2709" s="164"/>
      <c r="AF2709" s="164">
        <f>Inputs!$E$80/2</f>
        <v>10</v>
      </c>
      <c r="AG2709" s="163">
        <f t="shared" ref="AG2709:AH2721" si="5828">AF2709</f>
        <v>10</v>
      </c>
      <c r="AH2709" s="163">
        <f t="shared" si="5828"/>
        <v>10</v>
      </c>
      <c r="AI2709" s="163">
        <f t="shared" ref="AI2709:AI2715" si="5829">AH2709</f>
        <v>10</v>
      </c>
      <c r="AJ2709" s="163">
        <f t="shared" ref="AJ2709:AJ2715" si="5830">AI2709</f>
        <v>10</v>
      </c>
      <c r="AK2709" s="163">
        <f t="shared" ref="AK2709:AK2715" si="5831">AJ2709</f>
        <v>10</v>
      </c>
      <c r="AL2709" s="163">
        <f t="shared" ref="AL2709:AL2715" si="5832">AK2709</f>
        <v>10</v>
      </c>
      <c r="AM2709" s="163">
        <f t="shared" ref="AM2709:AM2715" si="5833">AL2709</f>
        <v>10</v>
      </c>
    </row>
    <row r="2710" spans="1:39" outlineLevel="2">
      <c r="A2710" s="11">
        <f>ROW()</f>
        <v>2710</v>
      </c>
      <c r="C2710" s="6" t="s">
        <v>3</v>
      </c>
      <c r="D2710" s="39"/>
      <c r="E2710" s="39"/>
      <c r="F2710" s="39"/>
      <c r="G2710" s="39"/>
      <c r="H2710" s="39"/>
      <c r="I2710" s="9"/>
      <c r="J2710" s="39"/>
      <c r="K2710" s="163"/>
      <c r="L2710" s="163"/>
      <c r="M2710" s="163"/>
      <c r="N2710" s="163"/>
      <c r="O2710" s="163"/>
      <c r="P2710" s="163"/>
      <c r="Q2710" s="163"/>
      <c r="R2710" s="163"/>
      <c r="S2710" s="163"/>
      <c r="T2710" s="163"/>
      <c r="U2710" s="163"/>
      <c r="V2710" s="163"/>
      <c r="W2710" s="163"/>
      <c r="X2710" s="163"/>
      <c r="Y2710" s="163"/>
      <c r="Z2710" s="163"/>
      <c r="AA2710" s="163"/>
      <c r="AB2710" s="163"/>
      <c r="AC2710" s="164"/>
      <c r="AD2710" s="164"/>
      <c r="AE2710" s="164"/>
      <c r="AF2710" s="164">
        <f>Inputs!$E$81/2</f>
        <v>10</v>
      </c>
      <c r="AG2710" s="163">
        <f t="shared" si="5828"/>
        <v>10</v>
      </c>
      <c r="AH2710" s="163">
        <f t="shared" si="5828"/>
        <v>10</v>
      </c>
      <c r="AI2710" s="163">
        <f t="shared" si="5829"/>
        <v>10</v>
      </c>
      <c r="AJ2710" s="163">
        <f t="shared" si="5830"/>
        <v>10</v>
      </c>
      <c r="AK2710" s="163">
        <f t="shared" si="5831"/>
        <v>10</v>
      </c>
      <c r="AL2710" s="163">
        <f t="shared" si="5832"/>
        <v>10</v>
      </c>
      <c r="AM2710" s="163">
        <f t="shared" si="5833"/>
        <v>10</v>
      </c>
    </row>
    <row r="2711" spans="1:39" outlineLevel="2">
      <c r="A2711" s="11">
        <f>ROW()</f>
        <v>2711</v>
      </c>
      <c r="C2711" s="6" t="s">
        <v>4</v>
      </c>
      <c r="D2711" s="39"/>
      <c r="E2711" s="39"/>
      <c r="F2711" s="39"/>
      <c r="G2711" s="39"/>
      <c r="H2711" s="39"/>
      <c r="I2711" s="9"/>
      <c r="J2711" s="39"/>
      <c r="K2711" s="163"/>
      <c r="L2711" s="163"/>
      <c r="M2711" s="163"/>
      <c r="N2711" s="163"/>
      <c r="O2711" s="163"/>
      <c r="P2711" s="163"/>
      <c r="Q2711" s="163"/>
      <c r="R2711" s="163"/>
      <c r="S2711" s="163"/>
      <c r="T2711" s="163"/>
      <c r="U2711" s="163"/>
      <c r="V2711" s="163"/>
      <c r="W2711" s="163"/>
      <c r="X2711" s="163"/>
      <c r="Y2711" s="163"/>
      <c r="Z2711" s="163"/>
      <c r="AA2711" s="163"/>
      <c r="AB2711" s="163"/>
      <c r="AC2711" s="164"/>
      <c r="AD2711" s="164"/>
      <c r="AE2711" s="164"/>
      <c r="AF2711" s="164">
        <f>Inputs!$E$82/2</f>
        <v>7.5</v>
      </c>
      <c r="AG2711" s="163">
        <f t="shared" si="5828"/>
        <v>7.5</v>
      </c>
      <c r="AH2711" s="163">
        <f t="shared" si="5828"/>
        <v>7.5</v>
      </c>
      <c r="AI2711" s="163">
        <f t="shared" si="5829"/>
        <v>7.5</v>
      </c>
      <c r="AJ2711" s="163">
        <f t="shared" si="5830"/>
        <v>7.5</v>
      </c>
      <c r="AK2711" s="163">
        <f t="shared" si="5831"/>
        <v>7.5</v>
      </c>
      <c r="AL2711" s="163">
        <f t="shared" si="5832"/>
        <v>7.5</v>
      </c>
      <c r="AM2711" s="163">
        <f t="shared" si="5833"/>
        <v>7.5</v>
      </c>
    </row>
    <row r="2712" spans="1:39" outlineLevel="2">
      <c r="A2712" s="11">
        <f>ROW()</f>
        <v>2712</v>
      </c>
      <c r="C2712" s="6" t="s">
        <v>5</v>
      </c>
      <c r="D2712" s="39"/>
      <c r="E2712" s="39"/>
      <c r="F2712" s="39"/>
      <c r="G2712" s="39"/>
      <c r="H2712" s="39"/>
      <c r="I2712" s="9"/>
      <c r="J2712" s="39"/>
      <c r="K2712" s="163"/>
      <c r="L2712" s="163"/>
      <c r="M2712" s="163"/>
      <c r="N2712" s="163"/>
      <c r="O2712" s="163"/>
      <c r="P2712" s="163"/>
      <c r="Q2712" s="163"/>
      <c r="R2712" s="163"/>
      <c r="S2712" s="163"/>
      <c r="T2712" s="163"/>
      <c r="U2712" s="163"/>
      <c r="V2712" s="163"/>
      <c r="W2712" s="163"/>
      <c r="X2712" s="163"/>
      <c r="Y2712" s="163"/>
      <c r="Z2712" s="163"/>
      <c r="AA2712" s="163"/>
      <c r="AB2712" s="163"/>
      <c r="AC2712" s="164"/>
      <c r="AD2712" s="164"/>
      <c r="AE2712" s="164"/>
      <c r="AF2712" s="164">
        <f>Inputs!$E$83/2</f>
        <v>5</v>
      </c>
      <c r="AG2712" s="163">
        <f t="shared" si="5828"/>
        <v>5</v>
      </c>
      <c r="AH2712" s="163">
        <f t="shared" si="5828"/>
        <v>5</v>
      </c>
      <c r="AI2712" s="163">
        <f t="shared" si="5829"/>
        <v>5</v>
      </c>
      <c r="AJ2712" s="163">
        <f t="shared" si="5830"/>
        <v>5</v>
      </c>
      <c r="AK2712" s="163">
        <f t="shared" si="5831"/>
        <v>5</v>
      </c>
      <c r="AL2712" s="163">
        <f t="shared" si="5832"/>
        <v>5</v>
      </c>
      <c r="AM2712" s="163">
        <f t="shared" si="5833"/>
        <v>5</v>
      </c>
    </row>
    <row r="2713" spans="1:39" outlineLevel="2">
      <c r="A2713" s="11">
        <f>ROW()</f>
        <v>2713</v>
      </c>
      <c r="C2713" s="6" t="s">
        <v>473</v>
      </c>
      <c r="D2713" s="39"/>
      <c r="E2713" s="39"/>
      <c r="F2713" s="39"/>
      <c r="G2713" s="39"/>
      <c r="H2713" s="39"/>
      <c r="I2713" s="9"/>
      <c r="J2713" s="39"/>
      <c r="K2713" s="163"/>
      <c r="L2713" s="163"/>
      <c r="M2713" s="163"/>
      <c r="N2713" s="163"/>
      <c r="O2713" s="163"/>
      <c r="P2713" s="163"/>
      <c r="Q2713" s="163"/>
      <c r="R2713" s="163"/>
      <c r="S2713" s="163"/>
      <c r="T2713" s="163"/>
      <c r="U2713" s="163"/>
      <c r="V2713" s="163"/>
      <c r="W2713" s="163"/>
      <c r="X2713" s="163"/>
      <c r="Y2713" s="163"/>
      <c r="Z2713" s="163"/>
      <c r="AA2713" s="163"/>
      <c r="AB2713" s="163"/>
      <c r="AC2713" s="164"/>
      <c r="AD2713" s="164"/>
      <c r="AE2713" s="164"/>
      <c r="AF2713" s="164">
        <f>Inputs!$E$84/2</f>
        <v>2.5</v>
      </c>
      <c r="AG2713" s="163">
        <f t="shared" si="5828"/>
        <v>2.5</v>
      </c>
      <c r="AH2713" s="163">
        <f t="shared" si="5828"/>
        <v>2.5</v>
      </c>
      <c r="AI2713" s="163">
        <f t="shared" si="5829"/>
        <v>2.5</v>
      </c>
      <c r="AJ2713" s="163">
        <f t="shared" si="5830"/>
        <v>2.5</v>
      </c>
      <c r="AK2713" s="163">
        <f t="shared" si="5831"/>
        <v>2.5</v>
      </c>
      <c r="AL2713" s="163">
        <f t="shared" si="5832"/>
        <v>2.5</v>
      </c>
      <c r="AM2713" s="163">
        <f t="shared" si="5833"/>
        <v>2.5</v>
      </c>
    </row>
    <row r="2714" spans="1:39" outlineLevel="2">
      <c r="A2714" s="11">
        <f>ROW()</f>
        <v>2714</v>
      </c>
      <c r="C2714" s="6" t="s">
        <v>474</v>
      </c>
      <c r="D2714" s="39"/>
      <c r="E2714" s="39"/>
      <c r="F2714" s="39"/>
      <c r="G2714" s="39"/>
      <c r="H2714" s="39"/>
      <c r="I2714" s="9"/>
      <c r="J2714" s="39"/>
      <c r="K2714" s="163"/>
      <c r="L2714" s="163"/>
      <c r="M2714" s="163"/>
      <c r="N2714" s="163"/>
      <c r="O2714" s="163"/>
      <c r="P2714" s="163"/>
      <c r="Q2714" s="163"/>
      <c r="R2714" s="163"/>
      <c r="S2714" s="163"/>
      <c r="T2714" s="163"/>
      <c r="U2714" s="163"/>
      <c r="V2714" s="163"/>
      <c r="W2714" s="163"/>
      <c r="X2714" s="163"/>
      <c r="Y2714" s="163"/>
      <c r="Z2714" s="163"/>
      <c r="AA2714" s="163"/>
      <c r="AB2714" s="163"/>
      <c r="AC2714" s="164"/>
      <c r="AD2714" s="164"/>
      <c r="AE2714" s="164"/>
      <c r="AF2714" s="164">
        <f>Inputs!$E$85/2</f>
        <v>7.5</v>
      </c>
      <c r="AG2714" s="163">
        <f t="shared" si="5828"/>
        <v>7.5</v>
      </c>
      <c r="AH2714" s="163">
        <f t="shared" si="5828"/>
        <v>7.5</v>
      </c>
      <c r="AI2714" s="163">
        <f t="shared" si="5829"/>
        <v>7.5</v>
      </c>
      <c r="AJ2714" s="163">
        <f t="shared" si="5830"/>
        <v>7.5</v>
      </c>
      <c r="AK2714" s="163">
        <f t="shared" si="5831"/>
        <v>7.5</v>
      </c>
      <c r="AL2714" s="163">
        <f t="shared" si="5832"/>
        <v>7.5</v>
      </c>
      <c r="AM2714" s="163">
        <f t="shared" si="5833"/>
        <v>7.5</v>
      </c>
    </row>
    <row r="2715" spans="1:39" outlineLevel="2">
      <c r="A2715" s="11">
        <f>ROW()</f>
        <v>2715</v>
      </c>
      <c r="C2715" s="6" t="s">
        <v>477</v>
      </c>
      <c r="D2715" s="39"/>
      <c r="E2715" s="39"/>
      <c r="F2715" s="39"/>
      <c r="G2715" s="39"/>
      <c r="H2715" s="39"/>
      <c r="I2715" s="9"/>
      <c r="J2715" s="39"/>
      <c r="K2715" s="163"/>
      <c r="L2715" s="163"/>
      <c r="M2715" s="163"/>
      <c r="N2715" s="163"/>
      <c r="O2715" s="163"/>
      <c r="P2715" s="163"/>
      <c r="Q2715" s="163"/>
      <c r="R2715" s="163"/>
      <c r="S2715" s="163"/>
      <c r="T2715" s="163"/>
      <c r="U2715" s="163"/>
      <c r="V2715" s="163"/>
      <c r="W2715" s="163"/>
      <c r="X2715" s="163"/>
      <c r="Y2715" s="163"/>
      <c r="Z2715" s="163"/>
      <c r="AA2715" s="163"/>
      <c r="AB2715" s="163"/>
      <c r="AC2715" s="164"/>
      <c r="AD2715" s="164"/>
      <c r="AE2715" s="164"/>
      <c r="AF2715" s="164">
        <f>Inputs!$E$86/2</f>
        <v>5</v>
      </c>
      <c r="AG2715" s="163">
        <f t="shared" si="5828"/>
        <v>5</v>
      </c>
      <c r="AH2715" s="163">
        <f t="shared" si="5828"/>
        <v>5</v>
      </c>
      <c r="AI2715" s="163">
        <f t="shared" si="5829"/>
        <v>5</v>
      </c>
      <c r="AJ2715" s="163">
        <f t="shared" si="5830"/>
        <v>5</v>
      </c>
      <c r="AK2715" s="163">
        <f t="shared" si="5831"/>
        <v>5</v>
      </c>
      <c r="AL2715" s="163">
        <f t="shared" si="5832"/>
        <v>5</v>
      </c>
      <c r="AM2715" s="163">
        <f t="shared" si="5833"/>
        <v>5</v>
      </c>
    </row>
    <row r="2716" spans="1:39" outlineLevel="2">
      <c r="A2716" s="11">
        <f>ROW()</f>
        <v>2716</v>
      </c>
      <c r="C2716" s="6" t="s">
        <v>511</v>
      </c>
      <c r="D2716" s="39"/>
      <c r="E2716" s="39"/>
      <c r="F2716" s="39"/>
      <c r="G2716" s="39"/>
      <c r="H2716" s="39"/>
      <c r="I2716" s="9"/>
      <c r="J2716" s="39"/>
      <c r="K2716" s="163"/>
      <c r="L2716" s="163"/>
      <c r="M2716" s="163"/>
      <c r="N2716" s="163"/>
      <c r="O2716" s="163"/>
      <c r="P2716" s="163"/>
      <c r="Q2716" s="163"/>
      <c r="R2716" s="163"/>
      <c r="S2716" s="163"/>
      <c r="T2716" s="163"/>
      <c r="U2716" s="163"/>
      <c r="V2716" s="163"/>
      <c r="W2716" s="163"/>
      <c r="X2716" s="163"/>
      <c r="Y2716" s="163"/>
      <c r="Z2716" s="163"/>
      <c r="AA2716" s="163"/>
      <c r="AB2716" s="163"/>
      <c r="AC2716" s="164"/>
      <c r="AD2716" s="164"/>
      <c r="AE2716" s="164"/>
      <c r="AF2716" s="164">
        <f>Inputs!$E$87</f>
        <v>40</v>
      </c>
      <c r="AG2716" s="163">
        <f t="shared" ref="AG2716:AH2716" si="5834">IF(AF2716&lt;=0,0,AF2716-1)</f>
        <v>39</v>
      </c>
      <c r="AH2716" s="163">
        <f t="shared" si="5834"/>
        <v>38</v>
      </c>
      <c r="AI2716" s="163">
        <f t="shared" ref="AI2716" si="5835">IF(AH2716&lt;=0,0,AH2716-1)</f>
        <v>37</v>
      </c>
      <c r="AJ2716" s="163">
        <f t="shared" ref="AJ2716" si="5836">IF(AI2716&lt;=0,0,AI2716-1)</f>
        <v>36</v>
      </c>
      <c r="AK2716" s="163">
        <f t="shared" ref="AK2716" si="5837">IF(AJ2716&lt;=0,0,AJ2716-1)</f>
        <v>35</v>
      </c>
      <c r="AL2716" s="163">
        <f t="shared" ref="AL2716" si="5838">IF(AK2716&lt;=0,0,AK2716-1)</f>
        <v>34</v>
      </c>
      <c r="AM2716" s="163">
        <f t="shared" ref="AM2716" si="5839">IF(AL2716&lt;=0,0,AL2716-1)</f>
        <v>33</v>
      </c>
    </row>
    <row r="2717" spans="1:39" outlineLevel="2">
      <c r="A2717" s="11">
        <f>ROW()</f>
        <v>2717</v>
      </c>
      <c r="C2717" s="6" t="s">
        <v>655</v>
      </c>
      <c r="D2717" s="39"/>
      <c r="E2717" s="39"/>
      <c r="F2717" s="39"/>
      <c r="G2717" s="39"/>
      <c r="H2717" s="39"/>
      <c r="I2717" s="9"/>
      <c r="J2717" s="39"/>
      <c r="K2717" s="163"/>
      <c r="L2717" s="163"/>
      <c r="M2717" s="163"/>
      <c r="N2717" s="163"/>
      <c r="O2717" s="163"/>
      <c r="P2717" s="163"/>
      <c r="Q2717" s="163"/>
      <c r="R2717" s="163"/>
      <c r="S2717" s="163"/>
      <c r="T2717" s="163"/>
      <c r="U2717" s="163"/>
      <c r="V2717" s="163"/>
      <c r="W2717" s="163"/>
      <c r="X2717" s="163"/>
      <c r="Y2717" s="163"/>
      <c r="Z2717" s="163"/>
      <c r="AA2717" s="163"/>
      <c r="AB2717" s="163"/>
      <c r="AC2717" s="164"/>
      <c r="AD2717" s="164"/>
      <c r="AE2717" s="164"/>
      <c r="AF2717" s="164"/>
      <c r="AG2717" s="163"/>
      <c r="AH2717" s="163"/>
      <c r="AI2717" s="163"/>
      <c r="AJ2717" s="163"/>
      <c r="AK2717" s="163"/>
      <c r="AL2717" s="163"/>
      <c r="AM2717" s="163"/>
    </row>
    <row r="2718" spans="1:39" outlineLevel="2">
      <c r="A2718" s="11">
        <f>ROW()</f>
        <v>2718</v>
      </c>
      <c r="C2718" s="6" t="s">
        <v>656</v>
      </c>
      <c r="D2718" s="39"/>
      <c r="E2718" s="39"/>
      <c r="F2718" s="39"/>
      <c r="G2718" s="39"/>
      <c r="H2718" s="39"/>
      <c r="I2718" s="9"/>
      <c r="J2718" s="39"/>
      <c r="K2718" s="163"/>
      <c r="L2718" s="163"/>
      <c r="M2718" s="163"/>
      <c r="N2718" s="163"/>
      <c r="O2718" s="163"/>
      <c r="P2718" s="163"/>
      <c r="Q2718" s="163"/>
      <c r="R2718" s="163"/>
      <c r="S2718" s="163"/>
      <c r="T2718" s="163"/>
      <c r="U2718" s="163"/>
      <c r="V2718" s="163"/>
      <c r="W2718" s="163"/>
      <c r="X2718" s="163"/>
      <c r="Y2718" s="163"/>
      <c r="Z2718" s="163"/>
      <c r="AA2718" s="163"/>
      <c r="AB2718" s="163"/>
      <c r="AC2718" s="164"/>
      <c r="AD2718" s="164"/>
      <c r="AE2718" s="164"/>
      <c r="AF2718" s="164"/>
      <c r="AG2718" s="163"/>
      <c r="AH2718" s="163"/>
      <c r="AI2718" s="163"/>
      <c r="AJ2718" s="163"/>
      <c r="AK2718" s="163"/>
      <c r="AL2718" s="163"/>
      <c r="AM2718" s="163"/>
    </row>
    <row r="2719" spans="1:39" outlineLevel="2">
      <c r="A2719" s="11">
        <f>ROW()</f>
        <v>2719</v>
      </c>
      <c r="C2719" s="6" t="s">
        <v>667</v>
      </c>
      <c r="D2719" s="39"/>
      <c r="E2719" s="39"/>
      <c r="F2719" s="39"/>
      <c r="G2719" s="39"/>
      <c r="H2719" s="39"/>
      <c r="I2719" s="9"/>
      <c r="J2719" s="39"/>
      <c r="K2719" s="163"/>
      <c r="L2719" s="163"/>
      <c r="M2719" s="163"/>
      <c r="N2719" s="163"/>
      <c r="O2719" s="163"/>
      <c r="P2719" s="163"/>
      <c r="Q2719" s="163"/>
      <c r="R2719" s="163"/>
      <c r="S2719" s="163"/>
      <c r="T2719" s="163"/>
      <c r="U2719" s="163"/>
      <c r="V2719" s="163"/>
      <c r="W2719" s="163"/>
      <c r="X2719" s="163"/>
      <c r="Y2719" s="163"/>
      <c r="Z2719" s="163"/>
      <c r="AA2719" s="163"/>
      <c r="AB2719" s="163"/>
      <c r="AC2719" s="164"/>
      <c r="AD2719" s="164"/>
      <c r="AE2719" s="164"/>
      <c r="AF2719" s="164"/>
      <c r="AG2719" s="163"/>
      <c r="AH2719" s="163"/>
      <c r="AI2719" s="163"/>
      <c r="AJ2719" s="163"/>
      <c r="AK2719" s="163"/>
      <c r="AL2719" s="163"/>
      <c r="AM2719" s="163"/>
    </row>
    <row r="2720" spans="1:39" outlineLevel="2">
      <c r="A2720" s="11">
        <f>ROW()</f>
        <v>2720</v>
      </c>
      <c r="C2720" s="6" t="s">
        <v>212</v>
      </c>
      <c r="D2720" s="39"/>
      <c r="E2720" s="39"/>
      <c r="F2720" s="39"/>
      <c r="G2720" s="39"/>
      <c r="H2720" s="39"/>
      <c r="I2720" s="9"/>
      <c r="J2720" s="39"/>
      <c r="K2720" s="163"/>
      <c r="L2720" s="163"/>
      <c r="M2720" s="163"/>
      <c r="N2720" s="163"/>
      <c r="O2720" s="163"/>
      <c r="P2720" s="163"/>
      <c r="Q2720" s="163"/>
      <c r="R2720" s="163"/>
      <c r="S2720" s="163"/>
      <c r="T2720" s="163"/>
      <c r="U2720" s="163"/>
      <c r="V2720" s="163"/>
      <c r="W2720" s="163"/>
      <c r="X2720" s="163"/>
      <c r="Y2720" s="163"/>
      <c r="Z2720" s="163"/>
      <c r="AA2720" s="163"/>
      <c r="AB2720" s="163"/>
      <c r="AC2720" s="164"/>
      <c r="AD2720" s="164"/>
      <c r="AE2720" s="164"/>
      <c r="AF2720" s="164"/>
      <c r="AG2720" s="163"/>
      <c r="AH2720" s="163"/>
      <c r="AI2720" s="163"/>
      <c r="AJ2720" s="163"/>
      <c r="AK2720" s="163"/>
      <c r="AL2720" s="163"/>
      <c r="AM2720" s="163"/>
    </row>
    <row r="2721" spans="1:39" outlineLevel="2">
      <c r="A2721" s="11">
        <f>ROW()</f>
        <v>2721</v>
      </c>
      <c r="C2721" s="30" t="s">
        <v>362</v>
      </c>
      <c r="D2721" s="90"/>
      <c r="E2721" s="90"/>
      <c r="F2721" s="90"/>
      <c r="G2721" s="90"/>
      <c r="H2721" s="90"/>
      <c r="I2721" s="15"/>
      <c r="J2721" s="90"/>
      <c r="K2721" s="15"/>
      <c r="L2721" s="15"/>
      <c r="M2721" s="15"/>
      <c r="N2721" s="15"/>
      <c r="O2721" s="15"/>
      <c r="P2721" s="15"/>
      <c r="Q2721" s="15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15"/>
      <c r="AF2721" s="288">
        <f>Inputs!$E$92/2</f>
        <v>2.5</v>
      </c>
      <c r="AG2721" s="928">
        <f t="shared" si="5828"/>
        <v>2.5</v>
      </c>
      <c r="AH2721" s="928">
        <f t="shared" si="5828"/>
        <v>2.5</v>
      </c>
      <c r="AI2721" s="928">
        <f t="shared" ref="AI2721" si="5840">AH2721</f>
        <v>2.5</v>
      </c>
      <c r="AJ2721" s="928">
        <f t="shared" ref="AJ2721" si="5841">AI2721</f>
        <v>2.5</v>
      </c>
      <c r="AK2721" s="928">
        <f t="shared" ref="AK2721" si="5842">AJ2721</f>
        <v>2.5</v>
      </c>
      <c r="AL2721" s="928">
        <f t="shared" ref="AL2721" si="5843">AK2721</f>
        <v>2.5</v>
      </c>
      <c r="AM2721" s="928">
        <f t="shared" ref="AM2721" si="5844">AL2721</f>
        <v>2.5</v>
      </c>
    </row>
    <row r="2722" spans="1:39" outlineLevel="2">
      <c r="A2722" s="11">
        <f>ROW()</f>
        <v>2722</v>
      </c>
      <c r="D2722" s="39"/>
      <c r="E2722" s="39"/>
      <c r="F2722" s="39"/>
      <c r="G2722" s="39"/>
      <c r="H2722" s="3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</row>
    <row r="2723" spans="1:39" outlineLevel="2">
      <c r="A2723" s="11">
        <f>ROW()</f>
        <v>2723</v>
      </c>
      <c r="B2723" s="343" t="s">
        <v>68</v>
      </c>
      <c r="D2723" s="39"/>
      <c r="E2723" s="39"/>
      <c r="F2723" s="39"/>
      <c r="G2723" s="39"/>
      <c r="H2723" s="39"/>
      <c r="I2723" s="39"/>
      <c r="J2723" s="39"/>
      <c r="K2723" s="39"/>
      <c r="L2723" s="39"/>
      <c r="M2723" s="39"/>
      <c r="N2723" s="39"/>
      <c r="O2723" s="39"/>
      <c r="P2723" s="39"/>
      <c r="Q2723" s="39"/>
      <c r="R2723" s="39"/>
      <c r="S2723" s="39"/>
      <c r="T2723" s="39"/>
      <c r="U2723" s="39"/>
      <c r="V2723" s="39"/>
      <c r="W2723" s="39"/>
      <c r="X2723" s="39"/>
      <c r="Y2723" s="39"/>
      <c r="Z2723" s="39"/>
      <c r="AA2723" s="39"/>
      <c r="AB2723" s="39"/>
      <c r="AC2723" s="39"/>
      <c r="AD2723" s="39"/>
      <c r="AE2723" s="39"/>
      <c r="AF2723" s="39"/>
      <c r="AG2723" s="39"/>
      <c r="AH2723" s="39"/>
      <c r="AI2723" s="39"/>
      <c r="AJ2723" s="39"/>
      <c r="AK2723" s="39"/>
      <c r="AL2723" s="39"/>
      <c r="AM2723" s="39"/>
    </row>
    <row r="2724" spans="1:39" outlineLevel="2">
      <c r="A2724" s="11">
        <f>ROW()</f>
        <v>2724</v>
      </c>
      <c r="C2724" s="6" t="s">
        <v>2</v>
      </c>
      <c r="D2724" s="39"/>
      <c r="E2724" s="39"/>
      <c r="F2724" s="39"/>
      <c r="G2724" s="39"/>
      <c r="H2724" s="39"/>
      <c r="I2724" s="39"/>
      <c r="J2724" s="39"/>
      <c r="K2724" s="39"/>
      <c r="L2724" s="39"/>
      <c r="M2724" s="39"/>
      <c r="N2724" s="39"/>
      <c r="O2724" s="39"/>
      <c r="P2724" s="39"/>
      <c r="Q2724" s="39"/>
      <c r="R2724" s="39"/>
      <c r="S2724" s="39"/>
      <c r="T2724" s="39"/>
      <c r="U2724" s="39"/>
      <c r="V2724" s="39"/>
      <c r="W2724" s="39"/>
      <c r="X2724" s="39"/>
      <c r="Y2724" s="39"/>
      <c r="Z2724" s="39"/>
      <c r="AA2724" s="39"/>
      <c r="AB2724" s="39"/>
      <c r="AC2724" s="9"/>
      <c r="AD2724" s="9"/>
      <c r="AE2724" s="9">
        <f t="shared" ref="AE2724:AH2727" si="5845">AD2784</f>
        <v>0</v>
      </c>
      <c r="AF2724" s="9">
        <f t="shared" si="5845"/>
        <v>2.3098810959577185</v>
      </c>
      <c r="AG2724" s="9">
        <f t="shared" si="5845"/>
        <v>2.0788929863619465</v>
      </c>
      <c r="AH2724" s="9">
        <f t="shared" si="5845"/>
        <v>1.8710036877257519</v>
      </c>
      <c r="AI2724" s="9">
        <f t="shared" ref="AI2724:AM2732" si="5846">AH2784</f>
        <v>1.6839033189531767</v>
      </c>
      <c r="AJ2724" s="9">
        <f t="shared" si="5846"/>
        <v>1.515512987057859</v>
      </c>
      <c r="AK2724" s="9">
        <f t="shared" si="5846"/>
        <v>1.3639616883520731</v>
      </c>
      <c r="AL2724" s="9">
        <f t="shared" si="5846"/>
        <v>1.2275655195168658</v>
      </c>
      <c r="AM2724" s="9">
        <f t="shared" si="5846"/>
        <v>1.1048089675651791</v>
      </c>
    </row>
    <row r="2725" spans="1:39" outlineLevel="2">
      <c r="A2725" s="11">
        <f>ROW()</f>
        <v>2725</v>
      </c>
      <c r="C2725" s="6" t="s">
        <v>3</v>
      </c>
      <c r="D2725" s="39"/>
      <c r="E2725" s="39"/>
      <c r="F2725" s="39"/>
      <c r="G2725" s="39"/>
      <c r="H2725" s="39"/>
      <c r="I2725" s="39"/>
      <c r="J2725" s="39"/>
      <c r="K2725" s="39"/>
      <c r="L2725" s="39"/>
      <c r="M2725" s="39"/>
      <c r="N2725" s="39"/>
      <c r="O2725" s="39"/>
      <c r="P2725" s="39"/>
      <c r="Q2725" s="39"/>
      <c r="R2725" s="39"/>
      <c r="S2725" s="39"/>
      <c r="T2725" s="39"/>
      <c r="U2725" s="39"/>
      <c r="V2725" s="39"/>
      <c r="W2725" s="39"/>
      <c r="X2725" s="39"/>
      <c r="Y2725" s="39"/>
      <c r="Z2725" s="39"/>
      <c r="AA2725" s="39"/>
      <c r="AB2725" s="39"/>
      <c r="AC2725" s="9"/>
      <c r="AD2725" s="9"/>
      <c r="AE2725" s="9">
        <f t="shared" si="5845"/>
        <v>0</v>
      </c>
      <c r="AF2725" s="9">
        <f t="shared" si="5845"/>
        <v>3.8898085926877619</v>
      </c>
      <c r="AG2725" s="9">
        <f t="shared" si="5845"/>
        <v>3.5008277334189857</v>
      </c>
      <c r="AH2725" s="9">
        <f t="shared" si="5845"/>
        <v>3.1507449600770872</v>
      </c>
      <c r="AI2725" s="9">
        <f t="shared" si="5846"/>
        <v>2.8356704640693784</v>
      </c>
      <c r="AJ2725" s="9">
        <f t="shared" si="5846"/>
        <v>2.5521034176624404</v>
      </c>
      <c r="AK2725" s="9">
        <f t="shared" si="5846"/>
        <v>2.2968930758961963</v>
      </c>
      <c r="AL2725" s="9">
        <f t="shared" si="5846"/>
        <v>2.0672037683065767</v>
      </c>
      <c r="AM2725" s="9">
        <f t="shared" si="5846"/>
        <v>1.8604833914759191</v>
      </c>
    </row>
    <row r="2726" spans="1:39" outlineLevel="2">
      <c r="A2726" s="11">
        <f>ROW()</f>
        <v>2726</v>
      </c>
      <c r="C2726" s="6" t="s">
        <v>4</v>
      </c>
      <c r="D2726" s="39"/>
      <c r="E2726" s="39"/>
      <c r="F2726" s="39"/>
      <c r="G2726" s="39"/>
      <c r="H2726" s="39"/>
      <c r="I2726" s="39"/>
      <c r="J2726" s="39"/>
      <c r="K2726" s="39"/>
      <c r="L2726" s="39"/>
      <c r="M2726" s="39"/>
      <c r="N2726" s="39"/>
      <c r="O2726" s="39"/>
      <c r="P2726" s="39"/>
      <c r="Q2726" s="39"/>
      <c r="R2726" s="39"/>
      <c r="S2726" s="39"/>
      <c r="T2726" s="39"/>
      <c r="U2726" s="39"/>
      <c r="V2726" s="39"/>
      <c r="W2726" s="39"/>
      <c r="X2726" s="39"/>
      <c r="Y2726" s="39"/>
      <c r="Z2726" s="39"/>
      <c r="AA2726" s="39"/>
      <c r="AB2726" s="39"/>
      <c r="AC2726" s="9"/>
      <c r="AD2726" s="9"/>
      <c r="AE2726" s="9">
        <f t="shared" si="5845"/>
        <v>0</v>
      </c>
      <c r="AF2726" s="9">
        <f t="shared" si="5845"/>
        <v>2.7134641168903721</v>
      </c>
      <c r="AG2726" s="9">
        <f t="shared" si="5845"/>
        <v>2.351668901304989</v>
      </c>
      <c r="AH2726" s="9">
        <f t="shared" si="5845"/>
        <v>2.038113047797657</v>
      </c>
      <c r="AI2726" s="9">
        <f t="shared" si="5846"/>
        <v>1.7663646414246361</v>
      </c>
      <c r="AJ2726" s="9">
        <f t="shared" si="5846"/>
        <v>1.5308493559013514</v>
      </c>
      <c r="AK2726" s="9">
        <f t="shared" si="5846"/>
        <v>1.326736108447838</v>
      </c>
      <c r="AL2726" s="9">
        <f t="shared" si="5846"/>
        <v>1.1498379606547928</v>
      </c>
      <c r="AM2726" s="9">
        <f t="shared" si="5846"/>
        <v>0.99652623256748707</v>
      </c>
    </row>
    <row r="2727" spans="1:39" outlineLevel="2">
      <c r="A2727" s="11">
        <f>ROW()</f>
        <v>2727</v>
      </c>
      <c r="C2727" s="6" t="s">
        <v>5</v>
      </c>
      <c r="D2727" s="39"/>
      <c r="E2727" s="39"/>
      <c r="F2727" s="39"/>
      <c r="G2727" s="39"/>
      <c r="H2727" s="39"/>
      <c r="I2727" s="39"/>
      <c r="J2727" s="39"/>
      <c r="K2727" s="39"/>
      <c r="L2727" s="39"/>
      <c r="M2727" s="39"/>
      <c r="N2727" s="39"/>
      <c r="O2727" s="39"/>
      <c r="P2727" s="39"/>
      <c r="Q2727" s="39"/>
      <c r="R2727" s="39"/>
      <c r="S2727" s="39"/>
      <c r="T2727" s="39"/>
      <c r="U2727" s="39"/>
      <c r="V2727" s="39"/>
      <c r="W2727" s="39"/>
      <c r="X2727" s="39"/>
      <c r="Y2727" s="39"/>
      <c r="Z2727" s="39"/>
      <c r="AA2727" s="39"/>
      <c r="AB2727" s="39"/>
      <c r="AC2727" s="9"/>
      <c r="AD2727" s="9"/>
      <c r="AE2727" s="9">
        <f t="shared" si="5845"/>
        <v>0</v>
      </c>
      <c r="AF2727" s="9">
        <f t="shared" si="5845"/>
        <v>2.5200572532414931</v>
      </c>
      <c r="AG2727" s="9">
        <f t="shared" si="5845"/>
        <v>2.0160458025931947</v>
      </c>
      <c r="AH2727" s="9">
        <f t="shared" si="5845"/>
        <v>1.6128366420745557</v>
      </c>
      <c r="AI2727" s="9">
        <f t="shared" si="5846"/>
        <v>1.2902693136596446</v>
      </c>
      <c r="AJ2727" s="9">
        <f t="shared" si="5846"/>
        <v>1.0322154509277157</v>
      </c>
      <c r="AK2727" s="9">
        <f t="shared" si="5846"/>
        <v>0.82577236074217253</v>
      </c>
      <c r="AL2727" s="9">
        <f t="shared" si="5846"/>
        <v>0.66061788859373805</v>
      </c>
      <c r="AM2727" s="9">
        <f t="shared" si="5846"/>
        <v>0.52849431087499044</v>
      </c>
    </row>
    <row r="2728" spans="1:39" outlineLevel="2">
      <c r="A2728" s="11">
        <f>ROW()</f>
        <v>2728</v>
      </c>
      <c r="C2728" s="6" t="s">
        <v>473</v>
      </c>
      <c r="D2728" s="39"/>
      <c r="E2728" s="39"/>
      <c r="F2728" s="39"/>
      <c r="G2728" s="39"/>
      <c r="H2728" s="39"/>
      <c r="I2728" s="39"/>
      <c r="J2728" s="39"/>
      <c r="K2728" s="39"/>
      <c r="L2728" s="39"/>
      <c r="M2728" s="39"/>
      <c r="N2728" s="39"/>
      <c r="O2728" s="39"/>
      <c r="P2728" s="39"/>
      <c r="Q2728" s="39"/>
      <c r="R2728" s="39"/>
      <c r="S2728" s="39"/>
      <c r="T2728" s="39"/>
      <c r="U2728" s="39"/>
      <c r="V2728" s="39"/>
      <c r="W2728" s="39"/>
      <c r="X2728" s="39"/>
      <c r="Y2728" s="39"/>
      <c r="Z2728" s="39"/>
      <c r="AA2728" s="39"/>
      <c r="AB2728" s="39"/>
      <c r="AC2728" s="9"/>
      <c r="AD2728" s="9"/>
      <c r="AE2728" s="9">
        <f t="shared" ref="AE2728:AE2730" si="5847">AD2788</f>
        <v>0</v>
      </c>
      <c r="AF2728" s="9">
        <f t="shared" ref="AF2728:AF2730" si="5848">AE2788</f>
        <v>6.0925541651664581</v>
      </c>
      <c r="AG2728" s="9">
        <f t="shared" ref="AG2728:AG2730" si="5849">AF2788</f>
        <v>3.6555324990998748</v>
      </c>
      <c r="AH2728" s="9">
        <f t="shared" ref="AH2728:AH2730" si="5850">AG2788</f>
        <v>2.1933194994599248</v>
      </c>
      <c r="AI2728" s="9">
        <f t="shared" si="5846"/>
        <v>1.3159916996759549</v>
      </c>
      <c r="AJ2728" s="9">
        <f t="shared" si="5846"/>
        <v>0.7895950198055729</v>
      </c>
      <c r="AK2728" s="9">
        <f t="shared" si="5846"/>
        <v>0.47375701188334374</v>
      </c>
      <c r="AL2728" s="9">
        <f t="shared" si="5846"/>
        <v>0.28425420713000626</v>
      </c>
      <c r="AM2728" s="9">
        <f t="shared" si="5846"/>
        <v>0.17055252427800377</v>
      </c>
    </row>
    <row r="2729" spans="1:39" outlineLevel="2">
      <c r="A2729" s="11">
        <f>ROW()</f>
        <v>2729</v>
      </c>
      <c r="C2729" s="6" t="s">
        <v>474</v>
      </c>
      <c r="D2729" s="39"/>
      <c r="E2729" s="39"/>
      <c r="F2729" s="39"/>
      <c r="G2729" s="39"/>
      <c r="H2729" s="39"/>
      <c r="I2729" s="39"/>
      <c r="J2729" s="39"/>
      <c r="K2729" s="39"/>
      <c r="L2729" s="39"/>
      <c r="M2729" s="39"/>
      <c r="N2729" s="39"/>
      <c r="O2729" s="39"/>
      <c r="P2729" s="39"/>
      <c r="Q2729" s="39"/>
      <c r="R2729" s="39"/>
      <c r="S2729" s="39"/>
      <c r="T2729" s="39"/>
      <c r="U2729" s="39"/>
      <c r="V2729" s="39"/>
      <c r="W2729" s="39"/>
      <c r="X2729" s="39"/>
      <c r="Y2729" s="39"/>
      <c r="Z2729" s="39"/>
      <c r="AA2729" s="39"/>
      <c r="AB2729" s="39"/>
      <c r="AC2729" s="9"/>
      <c r="AD2729" s="9"/>
      <c r="AE2729" s="9">
        <f t="shared" si="5847"/>
        <v>0</v>
      </c>
      <c r="AF2729" s="9">
        <f t="shared" si="5848"/>
        <v>5.7473409819517363</v>
      </c>
      <c r="AG2729" s="9">
        <f t="shared" si="5849"/>
        <v>4.9810288510248384</v>
      </c>
      <c r="AH2729" s="9">
        <f t="shared" si="5850"/>
        <v>4.316891670888193</v>
      </c>
      <c r="AI2729" s="9">
        <f t="shared" si="5846"/>
        <v>3.7413061147697673</v>
      </c>
      <c r="AJ2729" s="9">
        <f t="shared" si="5846"/>
        <v>3.2424652994671317</v>
      </c>
      <c r="AK2729" s="9">
        <f t="shared" si="5846"/>
        <v>2.8101365928715141</v>
      </c>
      <c r="AL2729" s="9">
        <f t="shared" si="5846"/>
        <v>2.4354517138219789</v>
      </c>
      <c r="AM2729" s="9">
        <f t="shared" si="5846"/>
        <v>2.110724818645715</v>
      </c>
    </row>
    <row r="2730" spans="1:39" outlineLevel="2">
      <c r="A2730" s="11">
        <f>ROW()</f>
        <v>2730</v>
      </c>
      <c r="C2730" s="6" t="s">
        <v>477</v>
      </c>
      <c r="D2730" s="39"/>
      <c r="E2730" s="39"/>
      <c r="F2730" s="39"/>
      <c r="G2730" s="39"/>
      <c r="H2730" s="39"/>
      <c r="I2730" s="39"/>
      <c r="J2730" s="39"/>
      <c r="K2730" s="39"/>
      <c r="L2730" s="39"/>
      <c r="M2730" s="39"/>
      <c r="N2730" s="39"/>
      <c r="O2730" s="39"/>
      <c r="P2730" s="39"/>
      <c r="Q2730" s="39"/>
      <c r="R2730" s="39"/>
      <c r="S2730" s="39"/>
      <c r="T2730" s="39"/>
      <c r="U2730" s="39"/>
      <c r="V2730" s="39"/>
      <c r="W2730" s="39"/>
      <c r="X2730" s="39"/>
      <c r="Y2730" s="39"/>
      <c r="Z2730" s="39"/>
      <c r="AA2730" s="39"/>
      <c r="AB2730" s="39"/>
      <c r="AC2730" s="9"/>
      <c r="AD2730" s="9"/>
      <c r="AE2730" s="9">
        <f t="shared" si="5847"/>
        <v>0</v>
      </c>
      <c r="AF2730" s="9">
        <f t="shared" si="5848"/>
        <v>15.504377056244682</v>
      </c>
      <c r="AG2730" s="9">
        <f t="shared" si="5849"/>
        <v>12.403501644995746</v>
      </c>
      <c r="AH2730" s="9">
        <f t="shared" si="5850"/>
        <v>9.9228013159965975</v>
      </c>
      <c r="AI2730" s="9">
        <f t="shared" si="5846"/>
        <v>7.9382410527972782</v>
      </c>
      <c r="AJ2730" s="9">
        <f t="shared" si="5846"/>
        <v>6.3505928422378224</v>
      </c>
      <c r="AK2730" s="9">
        <f t="shared" si="5846"/>
        <v>5.0804742737902577</v>
      </c>
      <c r="AL2730" s="9">
        <f t="shared" si="5846"/>
        <v>4.064379419032206</v>
      </c>
      <c r="AM2730" s="9">
        <f t="shared" si="5846"/>
        <v>3.2515035352257646</v>
      </c>
    </row>
    <row r="2731" spans="1:39" outlineLevel="2">
      <c r="A2731" s="11">
        <f>ROW()</f>
        <v>2731</v>
      </c>
      <c r="C2731" s="6" t="s">
        <v>511</v>
      </c>
      <c r="D2731" s="39"/>
      <c r="E2731" s="39"/>
      <c r="F2731" s="39"/>
      <c r="G2731" s="39"/>
      <c r="H2731" s="39"/>
      <c r="I2731" s="39"/>
      <c r="J2731" s="39"/>
      <c r="K2731" s="39"/>
      <c r="L2731" s="39"/>
      <c r="M2731" s="39"/>
      <c r="N2731" s="39"/>
      <c r="O2731" s="39"/>
      <c r="P2731" s="39"/>
      <c r="Q2731" s="39"/>
      <c r="R2731" s="39"/>
      <c r="S2731" s="39"/>
      <c r="T2731" s="39"/>
      <c r="U2731" s="39"/>
      <c r="V2731" s="39"/>
      <c r="W2731" s="39"/>
      <c r="X2731" s="39"/>
      <c r="Y2731" s="39"/>
      <c r="Z2731" s="39"/>
      <c r="AA2731" s="39"/>
      <c r="AB2731" s="39"/>
      <c r="AC2731" s="9"/>
      <c r="AD2731" s="9"/>
      <c r="AE2731" s="9">
        <f t="shared" ref="AE2731" si="5851">AD2791</f>
        <v>0</v>
      </c>
      <c r="AF2731" s="9">
        <f t="shared" ref="AF2731" si="5852">AE2791</f>
        <v>1.0864197517277903</v>
      </c>
      <c r="AG2731" s="9">
        <f t="shared" ref="AG2731" si="5853">AF2791</f>
        <v>1.0592592579345954</v>
      </c>
      <c r="AH2731" s="9">
        <f t="shared" ref="AH2731" si="5854">AG2791</f>
        <v>1.0320987641414006</v>
      </c>
      <c r="AI2731" s="9">
        <f t="shared" si="5846"/>
        <v>1.0049382703482057</v>
      </c>
      <c r="AJ2731" s="9">
        <f t="shared" si="5846"/>
        <v>0.97777777655501097</v>
      </c>
      <c r="AK2731" s="9">
        <f t="shared" si="5846"/>
        <v>0.95061728276181623</v>
      </c>
      <c r="AL2731" s="9">
        <f t="shared" si="5846"/>
        <v>0.92345678896862149</v>
      </c>
      <c r="AM2731" s="9">
        <f t="shared" si="5846"/>
        <v>0.89629629517542675</v>
      </c>
    </row>
    <row r="2732" spans="1:39" outlineLevel="2">
      <c r="A2732" s="11">
        <f>ROW()</f>
        <v>2732</v>
      </c>
      <c r="C2732" s="6" t="s">
        <v>655</v>
      </c>
      <c r="D2732" s="39"/>
      <c r="E2732" s="39"/>
      <c r="F2732" s="39"/>
      <c r="G2732" s="39"/>
      <c r="H2732" s="39"/>
      <c r="I2732" s="39"/>
      <c r="J2732" s="39"/>
      <c r="K2732" s="39"/>
      <c r="L2732" s="39"/>
      <c r="M2732" s="39"/>
      <c r="N2732" s="39"/>
      <c r="O2732" s="39"/>
      <c r="P2732" s="39"/>
      <c r="Q2732" s="39"/>
      <c r="R2732" s="39"/>
      <c r="S2732" s="39"/>
      <c r="T2732" s="39"/>
      <c r="U2732" s="39"/>
      <c r="V2732" s="39"/>
      <c r="W2732" s="39"/>
      <c r="X2732" s="39"/>
      <c r="Y2732" s="39"/>
      <c r="Z2732" s="39"/>
      <c r="AA2732" s="39"/>
      <c r="AB2732" s="39"/>
      <c r="AC2732" s="9"/>
      <c r="AD2732" s="9"/>
      <c r="AE2732" s="9">
        <f t="shared" ref="AE2732" si="5855">AD2792</f>
        <v>0</v>
      </c>
      <c r="AF2732" s="9">
        <f t="shared" ref="AF2732" si="5856">AE2792</f>
        <v>0</v>
      </c>
      <c r="AG2732" s="9">
        <f t="shared" ref="AG2732" si="5857">AF2792</f>
        <v>0</v>
      </c>
      <c r="AH2732" s="9">
        <f t="shared" ref="AH2732" si="5858">AG2792</f>
        <v>0</v>
      </c>
      <c r="AI2732" s="9">
        <f t="shared" si="5846"/>
        <v>0</v>
      </c>
      <c r="AJ2732" s="9">
        <f t="shared" si="5846"/>
        <v>0</v>
      </c>
      <c r="AK2732" s="9">
        <f t="shared" si="5846"/>
        <v>0</v>
      </c>
      <c r="AL2732" s="9">
        <f t="shared" si="5846"/>
        <v>0</v>
      </c>
      <c r="AM2732" s="9">
        <f t="shared" si="5846"/>
        <v>0</v>
      </c>
    </row>
    <row r="2733" spans="1:39" outlineLevel="2">
      <c r="A2733" s="11">
        <f>ROW()</f>
        <v>2733</v>
      </c>
      <c r="C2733" s="6" t="s">
        <v>656</v>
      </c>
      <c r="D2733" s="39"/>
      <c r="E2733" s="39"/>
      <c r="F2733" s="39"/>
      <c r="G2733" s="39"/>
      <c r="H2733" s="39"/>
      <c r="I2733" s="39"/>
      <c r="J2733" s="39"/>
      <c r="K2733" s="39"/>
      <c r="L2733" s="39"/>
      <c r="M2733" s="39"/>
      <c r="N2733" s="39"/>
      <c r="O2733" s="39"/>
      <c r="P2733" s="39"/>
      <c r="Q2733" s="39"/>
      <c r="R2733" s="39"/>
      <c r="S2733" s="39"/>
      <c r="T2733" s="39"/>
      <c r="U2733" s="39"/>
      <c r="V2733" s="39"/>
      <c r="W2733" s="39"/>
      <c r="X2733" s="39"/>
      <c r="Y2733" s="39"/>
      <c r="Z2733" s="39"/>
      <c r="AA2733" s="39"/>
      <c r="AB2733" s="3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</row>
    <row r="2734" spans="1:39" outlineLevel="2">
      <c r="A2734" s="11">
        <f>ROW()</f>
        <v>2734</v>
      </c>
      <c r="C2734" s="6" t="s">
        <v>667</v>
      </c>
      <c r="D2734" s="39"/>
      <c r="E2734" s="39"/>
      <c r="F2734" s="39"/>
      <c r="G2734" s="39"/>
      <c r="H2734" s="39"/>
      <c r="I2734" s="39"/>
      <c r="J2734" s="39"/>
      <c r="K2734" s="39"/>
      <c r="L2734" s="39"/>
      <c r="M2734" s="39"/>
      <c r="N2734" s="39"/>
      <c r="O2734" s="39"/>
      <c r="P2734" s="39"/>
      <c r="Q2734" s="39"/>
      <c r="R2734" s="39"/>
      <c r="S2734" s="39"/>
      <c r="T2734" s="39"/>
      <c r="U2734" s="39"/>
      <c r="V2734" s="39"/>
      <c r="W2734" s="39"/>
      <c r="X2734" s="39"/>
      <c r="Y2734" s="39"/>
      <c r="Z2734" s="39"/>
      <c r="AA2734" s="39"/>
      <c r="AB2734" s="3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</row>
    <row r="2735" spans="1:39" outlineLevel="2">
      <c r="A2735" s="11">
        <f>ROW()</f>
        <v>2735</v>
      </c>
      <c r="C2735" s="6" t="s">
        <v>212</v>
      </c>
      <c r="D2735" s="39"/>
      <c r="E2735" s="39"/>
      <c r="F2735" s="39"/>
      <c r="G2735" s="39"/>
      <c r="H2735" s="39"/>
      <c r="I2735" s="39"/>
      <c r="J2735" s="39"/>
      <c r="K2735" s="39"/>
      <c r="L2735" s="39"/>
      <c r="M2735" s="39"/>
      <c r="N2735" s="39"/>
      <c r="O2735" s="39"/>
      <c r="P2735" s="39"/>
      <c r="Q2735" s="39"/>
      <c r="R2735" s="39"/>
      <c r="S2735" s="39"/>
      <c r="T2735" s="39"/>
      <c r="U2735" s="39"/>
      <c r="V2735" s="39"/>
      <c r="W2735" s="39"/>
      <c r="X2735" s="39"/>
      <c r="Y2735" s="39"/>
      <c r="Z2735" s="39"/>
      <c r="AA2735" s="39"/>
      <c r="AB2735" s="39"/>
      <c r="AC2735" s="9"/>
      <c r="AD2735" s="9"/>
      <c r="AE2735" s="9">
        <f t="shared" ref="AE2735" si="5859">AD2795</f>
        <v>0</v>
      </c>
      <c r="AF2735" s="9">
        <f t="shared" ref="AE2735:AF2736" si="5860">AE2795</f>
        <v>0</v>
      </c>
      <c r="AG2735" s="9">
        <f t="shared" ref="AG2735:AG2736" si="5861">AF2795</f>
        <v>0</v>
      </c>
      <c r="AH2735" s="9">
        <f t="shared" ref="AH2735:AH2736" si="5862">AG2795</f>
        <v>0</v>
      </c>
      <c r="AI2735" s="9">
        <f t="shared" ref="AI2735:AI2736" si="5863">AH2795</f>
        <v>0</v>
      </c>
      <c r="AJ2735" s="9">
        <f t="shared" ref="AJ2735:AJ2736" si="5864">AI2795</f>
        <v>0</v>
      </c>
      <c r="AK2735" s="9">
        <f t="shared" ref="AK2735:AK2736" si="5865">AJ2795</f>
        <v>0</v>
      </c>
      <c r="AL2735" s="9">
        <f t="shared" ref="AL2735:AL2736" si="5866">AK2795</f>
        <v>0</v>
      </c>
      <c r="AM2735" s="9">
        <f t="shared" ref="AM2735:AM2736" si="5867">AL2795</f>
        <v>0</v>
      </c>
    </row>
    <row r="2736" spans="1:39" outlineLevel="2">
      <c r="A2736" s="11">
        <f>ROW()</f>
        <v>2736</v>
      </c>
      <c r="C2736" s="30" t="s">
        <v>362</v>
      </c>
      <c r="D2736" s="90"/>
      <c r="E2736" s="90"/>
      <c r="F2736" s="90"/>
      <c r="G2736" s="90"/>
      <c r="H2736" s="90"/>
      <c r="I2736" s="90"/>
      <c r="J2736" s="90"/>
      <c r="K2736" s="90"/>
      <c r="L2736" s="90"/>
      <c r="M2736" s="90"/>
      <c r="N2736" s="90"/>
      <c r="O2736" s="90"/>
      <c r="P2736" s="90"/>
      <c r="Q2736" s="90"/>
      <c r="R2736" s="90"/>
      <c r="S2736" s="90"/>
      <c r="T2736" s="90"/>
      <c r="U2736" s="90"/>
      <c r="V2736" s="90"/>
      <c r="W2736" s="90"/>
      <c r="X2736" s="90"/>
      <c r="Y2736" s="90"/>
      <c r="Z2736" s="90"/>
      <c r="AA2736" s="90"/>
      <c r="AB2736" s="90"/>
      <c r="AC2736" s="15"/>
      <c r="AD2736" s="15"/>
      <c r="AE2736" s="15">
        <f t="shared" si="5860"/>
        <v>0</v>
      </c>
      <c r="AF2736" s="15">
        <f t="shared" si="5860"/>
        <v>1.6727727780717125</v>
      </c>
      <c r="AG2736" s="15">
        <f t="shared" si="5861"/>
        <v>1.0036636668430274</v>
      </c>
      <c r="AH2736" s="15">
        <f t="shared" si="5862"/>
        <v>0.60219820010581648</v>
      </c>
      <c r="AI2736" s="15">
        <f t="shared" si="5863"/>
        <v>0.36131892006348987</v>
      </c>
      <c r="AJ2736" s="15">
        <f t="shared" si="5864"/>
        <v>0.21679135203809391</v>
      </c>
      <c r="AK2736" s="15">
        <f t="shared" si="5865"/>
        <v>0.13007481122285636</v>
      </c>
      <c r="AL2736" s="15">
        <f t="shared" si="5866"/>
        <v>7.804488673371382E-2</v>
      </c>
      <c r="AM2736" s="15">
        <f t="shared" si="5867"/>
        <v>4.6826932040228295E-2</v>
      </c>
    </row>
    <row r="2737" spans="1:39" outlineLevel="2">
      <c r="A2737" s="11">
        <f>ROW()</f>
        <v>2737</v>
      </c>
      <c r="C2737" s="6" t="s">
        <v>1</v>
      </c>
      <c r="D2737" s="39"/>
      <c r="E2737" s="39"/>
      <c r="F2737" s="39"/>
      <c r="G2737" s="39"/>
      <c r="H2737" s="39"/>
      <c r="I2737" s="39"/>
      <c r="J2737" s="39"/>
      <c r="K2737" s="39"/>
      <c r="L2737" s="39"/>
      <c r="M2737" s="39"/>
      <c r="N2737" s="39"/>
      <c r="O2737" s="39"/>
      <c r="P2737" s="39"/>
      <c r="Q2737" s="39"/>
      <c r="R2737" s="39"/>
      <c r="S2737" s="39"/>
      <c r="T2737" s="39"/>
      <c r="U2737" s="39"/>
      <c r="V2737" s="39"/>
      <c r="W2737" s="39"/>
      <c r="X2737" s="39"/>
      <c r="Y2737" s="39"/>
      <c r="Z2737" s="39"/>
      <c r="AA2737" s="39"/>
      <c r="AB2737" s="39"/>
      <c r="AC2737" s="9"/>
      <c r="AD2737" s="9"/>
      <c r="AE2737" s="9">
        <f t="shared" ref="AE2737" si="5868">SUM(AE2724:AE2736)</f>
        <v>0</v>
      </c>
      <c r="AF2737" s="9">
        <f t="shared" ref="AF2737:AH2737" si="5869">SUM(AF2724:AF2736)</f>
        <v>41.536675791939722</v>
      </c>
      <c r="AG2737" s="9">
        <f t="shared" si="5869"/>
        <v>33.050421343577199</v>
      </c>
      <c r="AH2737" s="9">
        <f t="shared" si="5869"/>
        <v>26.740007788266986</v>
      </c>
      <c r="AI2737" s="9">
        <f t="shared" ref="AI2737:AM2737" si="5870">SUM(AI2724:AI2736)</f>
        <v>21.938003795761528</v>
      </c>
      <c r="AJ2737" s="9">
        <f t="shared" si="5870"/>
        <v>18.207903501652996</v>
      </c>
      <c r="AK2737" s="9">
        <f t="shared" si="5870"/>
        <v>15.258423205968068</v>
      </c>
      <c r="AL2737" s="9">
        <f t="shared" si="5870"/>
        <v>12.8908121527585</v>
      </c>
      <c r="AM2737" s="9">
        <f t="shared" si="5870"/>
        <v>10.966217007848712</v>
      </c>
    </row>
    <row r="2738" spans="1:39" outlineLevel="2">
      <c r="A2738" s="11">
        <f>ROW()</f>
        <v>2738</v>
      </c>
      <c r="B2738" s="343" t="s">
        <v>31</v>
      </c>
      <c r="D2738" s="39"/>
      <c r="E2738" s="39"/>
      <c r="F2738" s="39"/>
      <c r="G2738" s="39"/>
      <c r="H2738" s="39"/>
      <c r="I2738" s="39"/>
      <c r="J2738" s="39"/>
      <c r="K2738" s="39"/>
      <c r="L2738" s="39"/>
      <c r="M2738" s="39"/>
      <c r="N2738" s="39"/>
      <c r="O2738" s="39"/>
      <c r="P2738" s="39"/>
      <c r="Q2738" s="39"/>
      <c r="R2738" s="39"/>
      <c r="S2738" s="39"/>
      <c r="T2738" s="39"/>
      <c r="U2738" s="39"/>
      <c r="V2738" s="39"/>
      <c r="W2738" s="39"/>
      <c r="X2738" s="39"/>
      <c r="Y2738" s="39"/>
      <c r="Z2738" s="39"/>
      <c r="AA2738" s="39"/>
      <c r="AB2738" s="39"/>
      <c r="AC2738" s="39"/>
      <c r="AD2738" s="39"/>
      <c r="AE2738" s="39"/>
      <c r="AF2738" s="39"/>
      <c r="AG2738" s="39"/>
      <c r="AH2738" s="39"/>
      <c r="AI2738" s="39"/>
      <c r="AJ2738" s="39"/>
      <c r="AK2738" s="39"/>
      <c r="AL2738" s="39"/>
      <c r="AM2738" s="39"/>
    </row>
    <row r="2739" spans="1:39" outlineLevel="2">
      <c r="A2739" s="11">
        <f>ROW()</f>
        <v>2739</v>
      </c>
      <c r="C2739" s="6" t="s">
        <v>2</v>
      </c>
      <c r="D2739" s="39"/>
      <c r="E2739" s="39"/>
      <c r="F2739" s="39"/>
      <c r="G2739" s="39"/>
      <c r="H2739" s="39"/>
      <c r="I2739" s="39"/>
      <c r="J2739" s="39"/>
      <c r="K2739" s="39"/>
      <c r="L2739" s="39"/>
      <c r="M2739" s="39"/>
      <c r="N2739" s="39"/>
      <c r="O2739" s="39"/>
      <c r="P2739" s="39"/>
      <c r="Q2739" s="39"/>
      <c r="R2739" s="39"/>
      <c r="S2739" s="39"/>
      <c r="T2739" s="39"/>
      <c r="U2739" s="39"/>
      <c r="V2739" s="39"/>
      <c r="W2739" s="39"/>
      <c r="X2739" s="39"/>
      <c r="Y2739" s="39"/>
      <c r="Z2739" s="39"/>
      <c r="AA2739" s="39"/>
      <c r="AB2739" s="39"/>
      <c r="AC2739" s="39"/>
      <c r="AD2739" s="39"/>
      <c r="AE2739" s="9">
        <f>AE$262</f>
        <v>2.3098810959577185</v>
      </c>
      <c r="AF2739" s="39"/>
      <c r="AG2739" s="39"/>
      <c r="AH2739" s="39"/>
      <c r="AI2739" s="39"/>
      <c r="AJ2739" s="39"/>
      <c r="AK2739" s="39"/>
      <c r="AL2739" s="39"/>
      <c r="AM2739" s="39"/>
    </row>
    <row r="2740" spans="1:39" outlineLevel="2">
      <c r="A2740" s="11">
        <f>ROW()</f>
        <v>2740</v>
      </c>
      <c r="C2740" s="6" t="s">
        <v>3</v>
      </c>
      <c r="D2740" s="39"/>
      <c r="E2740" s="39"/>
      <c r="F2740" s="39"/>
      <c r="G2740" s="39"/>
      <c r="H2740" s="39"/>
      <c r="I2740" s="39"/>
      <c r="J2740" s="39"/>
      <c r="K2740" s="39"/>
      <c r="L2740" s="39"/>
      <c r="M2740" s="39"/>
      <c r="N2740" s="39"/>
      <c r="O2740" s="39"/>
      <c r="P2740" s="39"/>
      <c r="Q2740" s="39"/>
      <c r="R2740" s="39"/>
      <c r="S2740" s="39"/>
      <c r="T2740" s="39"/>
      <c r="U2740" s="39"/>
      <c r="V2740" s="39"/>
      <c r="W2740" s="39"/>
      <c r="X2740" s="39"/>
      <c r="Y2740" s="39"/>
      <c r="Z2740" s="39"/>
      <c r="AA2740" s="39"/>
      <c r="AB2740" s="39"/>
      <c r="AC2740" s="39"/>
      <c r="AD2740" s="39"/>
      <c r="AE2740" s="9">
        <f>AE$263</f>
        <v>3.8898085926877619</v>
      </c>
      <c r="AF2740" s="39"/>
      <c r="AG2740" s="39"/>
      <c r="AH2740" s="39"/>
      <c r="AI2740" s="39"/>
      <c r="AJ2740" s="39"/>
      <c r="AK2740" s="39"/>
      <c r="AL2740" s="39"/>
      <c r="AM2740" s="39"/>
    </row>
    <row r="2741" spans="1:39" outlineLevel="2">
      <c r="A2741" s="11">
        <f>ROW()</f>
        <v>2741</v>
      </c>
      <c r="C2741" s="6" t="s">
        <v>4</v>
      </c>
      <c r="D2741" s="39"/>
      <c r="E2741" s="39"/>
      <c r="F2741" s="39"/>
      <c r="G2741" s="39"/>
      <c r="H2741" s="39"/>
      <c r="I2741" s="39"/>
      <c r="J2741" s="39"/>
      <c r="K2741" s="39"/>
      <c r="L2741" s="39"/>
      <c r="M2741" s="39"/>
      <c r="N2741" s="39"/>
      <c r="O2741" s="39"/>
      <c r="P2741" s="39"/>
      <c r="Q2741" s="39"/>
      <c r="R2741" s="39"/>
      <c r="S2741" s="39"/>
      <c r="T2741" s="39"/>
      <c r="U2741" s="39"/>
      <c r="V2741" s="39"/>
      <c r="W2741" s="39"/>
      <c r="X2741" s="39"/>
      <c r="Y2741" s="39"/>
      <c r="Z2741" s="39"/>
      <c r="AA2741" s="39"/>
      <c r="AB2741" s="39"/>
      <c r="AC2741" s="39"/>
      <c r="AD2741" s="39"/>
      <c r="AE2741" s="9">
        <f>AE$264</f>
        <v>2.7134641168903721</v>
      </c>
      <c r="AF2741" s="39"/>
      <c r="AG2741" s="39"/>
      <c r="AH2741" s="39"/>
      <c r="AI2741" s="39"/>
      <c r="AJ2741" s="39"/>
      <c r="AK2741" s="39"/>
      <c r="AL2741" s="39"/>
      <c r="AM2741" s="39"/>
    </row>
    <row r="2742" spans="1:39" outlineLevel="2">
      <c r="A2742" s="11">
        <f>ROW()</f>
        <v>2742</v>
      </c>
      <c r="C2742" s="6" t="s">
        <v>5</v>
      </c>
      <c r="D2742" s="39"/>
      <c r="E2742" s="39"/>
      <c r="F2742" s="39"/>
      <c r="G2742" s="39"/>
      <c r="H2742" s="39"/>
      <c r="I2742" s="39"/>
      <c r="J2742" s="39"/>
      <c r="K2742" s="39"/>
      <c r="L2742" s="39"/>
      <c r="M2742" s="39"/>
      <c r="N2742" s="39"/>
      <c r="O2742" s="39"/>
      <c r="P2742" s="39"/>
      <c r="Q2742" s="39"/>
      <c r="R2742" s="39"/>
      <c r="S2742" s="39"/>
      <c r="T2742" s="39"/>
      <c r="U2742" s="39"/>
      <c r="V2742" s="39"/>
      <c r="W2742" s="39"/>
      <c r="X2742" s="39"/>
      <c r="Y2742" s="39"/>
      <c r="Z2742" s="39"/>
      <c r="AA2742" s="39"/>
      <c r="AB2742" s="39"/>
      <c r="AC2742" s="39"/>
      <c r="AD2742" s="39"/>
      <c r="AE2742" s="9">
        <f>AE$265</f>
        <v>2.5200572532414931</v>
      </c>
      <c r="AF2742" s="39"/>
      <c r="AG2742" s="39"/>
      <c r="AH2742" s="39"/>
      <c r="AI2742" s="39"/>
      <c r="AJ2742" s="39"/>
      <c r="AK2742" s="39"/>
      <c r="AL2742" s="39"/>
      <c r="AM2742" s="39"/>
    </row>
    <row r="2743" spans="1:39" outlineLevel="2">
      <c r="A2743" s="11">
        <f>ROW()</f>
        <v>2743</v>
      </c>
      <c r="C2743" s="6" t="s">
        <v>473</v>
      </c>
      <c r="D2743" s="39"/>
      <c r="E2743" s="39"/>
      <c r="F2743" s="39"/>
      <c r="G2743" s="39"/>
      <c r="H2743" s="39"/>
      <c r="I2743" s="39"/>
      <c r="J2743" s="39"/>
      <c r="K2743" s="39"/>
      <c r="L2743" s="39"/>
      <c r="M2743" s="39"/>
      <c r="N2743" s="39"/>
      <c r="O2743" s="39"/>
      <c r="P2743" s="39"/>
      <c r="Q2743" s="39"/>
      <c r="R2743" s="39"/>
      <c r="S2743" s="39"/>
      <c r="T2743" s="39"/>
      <c r="U2743" s="39"/>
      <c r="V2743" s="39"/>
      <c r="W2743" s="39"/>
      <c r="X2743" s="39"/>
      <c r="Y2743" s="39"/>
      <c r="Z2743" s="39"/>
      <c r="AA2743" s="39"/>
      <c r="AB2743" s="39"/>
      <c r="AC2743" s="39"/>
      <c r="AD2743" s="39"/>
      <c r="AE2743" s="9">
        <f>AE$266</f>
        <v>6.0925541651664581</v>
      </c>
      <c r="AF2743" s="39"/>
      <c r="AG2743" s="39"/>
      <c r="AH2743" s="39"/>
      <c r="AI2743" s="39"/>
      <c r="AJ2743" s="39"/>
      <c r="AK2743" s="39"/>
      <c r="AL2743" s="39"/>
      <c r="AM2743" s="39"/>
    </row>
    <row r="2744" spans="1:39" outlineLevel="2">
      <c r="A2744" s="11">
        <f>ROW()</f>
        <v>2744</v>
      </c>
      <c r="C2744" s="6" t="s">
        <v>474</v>
      </c>
      <c r="D2744" s="39"/>
      <c r="E2744" s="39"/>
      <c r="F2744" s="39"/>
      <c r="G2744" s="39"/>
      <c r="H2744" s="39"/>
      <c r="I2744" s="39"/>
      <c r="J2744" s="39"/>
      <c r="K2744" s="39"/>
      <c r="L2744" s="39"/>
      <c r="M2744" s="39"/>
      <c r="N2744" s="39"/>
      <c r="O2744" s="39"/>
      <c r="P2744" s="39"/>
      <c r="Q2744" s="39"/>
      <c r="R2744" s="39"/>
      <c r="S2744" s="39"/>
      <c r="T2744" s="39"/>
      <c r="U2744" s="39"/>
      <c r="V2744" s="39"/>
      <c r="W2744" s="39"/>
      <c r="X2744" s="39"/>
      <c r="Y2744" s="39"/>
      <c r="Z2744" s="39"/>
      <c r="AA2744" s="39"/>
      <c r="AB2744" s="39"/>
      <c r="AC2744" s="39"/>
      <c r="AD2744" s="39"/>
      <c r="AE2744" s="9">
        <f>AE$267</f>
        <v>5.7473409819517363</v>
      </c>
      <c r="AF2744" s="39"/>
      <c r="AG2744" s="39"/>
      <c r="AH2744" s="39"/>
      <c r="AI2744" s="39"/>
      <c r="AJ2744" s="39"/>
      <c r="AK2744" s="39"/>
      <c r="AL2744" s="39"/>
      <c r="AM2744" s="39"/>
    </row>
    <row r="2745" spans="1:39" outlineLevel="2">
      <c r="A2745" s="11">
        <f>ROW()</f>
        <v>2745</v>
      </c>
      <c r="C2745" s="6" t="s">
        <v>477</v>
      </c>
      <c r="D2745" s="39"/>
      <c r="E2745" s="39"/>
      <c r="F2745" s="39"/>
      <c r="G2745" s="39"/>
      <c r="H2745" s="39"/>
      <c r="I2745" s="39"/>
      <c r="J2745" s="39"/>
      <c r="K2745" s="39"/>
      <c r="L2745" s="39"/>
      <c r="M2745" s="39"/>
      <c r="N2745" s="39"/>
      <c r="O2745" s="39"/>
      <c r="P2745" s="39"/>
      <c r="Q2745" s="39"/>
      <c r="R2745" s="39"/>
      <c r="S2745" s="39"/>
      <c r="T2745" s="39"/>
      <c r="U2745" s="39"/>
      <c r="V2745" s="39"/>
      <c r="W2745" s="39"/>
      <c r="X2745" s="39"/>
      <c r="Y2745" s="39"/>
      <c r="Z2745" s="39"/>
      <c r="AA2745" s="39"/>
      <c r="AB2745" s="39"/>
      <c r="AC2745" s="39"/>
      <c r="AD2745" s="39"/>
      <c r="AE2745" s="9">
        <f>AE$268</f>
        <v>15.504377056244682</v>
      </c>
      <c r="AF2745" s="39"/>
      <c r="AG2745" s="39"/>
      <c r="AH2745" s="39"/>
      <c r="AI2745" s="39"/>
      <c r="AJ2745" s="39"/>
      <c r="AK2745" s="39"/>
      <c r="AL2745" s="39"/>
      <c r="AM2745" s="39"/>
    </row>
    <row r="2746" spans="1:39" outlineLevel="2">
      <c r="A2746" s="11">
        <f>ROW()</f>
        <v>2746</v>
      </c>
      <c r="C2746" s="6" t="s">
        <v>511</v>
      </c>
      <c r="D2746" s="39"/>
      <c r="E2746" s="39"/>
      <c r="F2746" s="39"/>
      <c r="G2746" s="39"/>
      <c r="H2746" s="39"/>
      <c r="I2746" s="39"/>
      <c r="J2746" s="39"/>
      <c r="K2746" s="39"/>
      <c r="L2746" s="39"/>
      <c r="M2746" s="39"/>
      <c r="N2746" s="39"/>
      <c r="O2746" s="39"/>
      <c r="P2746" s="39"/>
      <c r="Q2746" s="39"/>
      <c r="R2746" s="39"/>
      <c r="S2746" s="39"/>
      <c r="T2746" s="39"/>
      <c r="U2746" s="39"/>
      <c r="V2746" s="39"/>
      <c r="W2746" s="39"/>
      <c r="X2746" s="39"/>
      <c r="Y2746" s="39"/>
      <c r="Z2746" s="39"/>
      <c r="AA2746" s="39"/>
      <c r="AB2746" s="39"/>
      <c r="AC2746" s="39"/>
      <c r="AD2746" s="39"/>
      <c r="AE2746" s="9">
        <f>AE$269</f>
        <v>1.0864197517277903</v>
      </c>
      <c r="AF2746" s="39"/>
      <c r="AG2746" s="39"/>
      <c r="AH2746" s="39"/>
      <c r="AI2746" s="39"/>
      <c r="AJ2746" s="39"/>
      <c r="AK2746" s="39"/>
      <c r="AL2746" s="39"/>
      <c r="AM2746" s="39"/>
    </row>
    <row r="2747" spans="1:39" outlineLevel="2">
      <c r="A2747" s="11">
        <f>ROW()</f>
        <v>2747</v>
      </c>
      <c r="C2747" s="6" t="s">
        <v>655</v>
      </c>
      <c r="D2747" s="39"/>
      <c r="E2747" s="39"/>
      <c r="F2747" s="39"/>
      <c r="G2747" s="39"/>
      <c r="H2747" s="39"/>
      <c r="I2747" s="39"/>
      <c r="J2747" s="39"/>
      <c r="K2747" s="39"/>
      <c r="L2747" s="39"/>
      <c r="M2747" s="39"/>
      <c r="N2747" s="39"/>
      <c r="O2747" s="39"/>
      <c r="P2747" s="39"/>
      <c r="Q2747" s="39"/>
      <c r="R2747" s="39"/>
      <c r="S2747" s="39"/>
      <c r="T2747" s="39"/>
      <c r="U2747" s="39"/>
      <c r="V2747" s="39"/>
      <c r="W2747" s="39"/>
      <c r="X2747" s="39"/>
      <c r="Y2747" s="39"/>
      <c r="Z2747" s="39"/>
      <c r="AA2747" s="39"/>
      <c r="AB2747" s="39"/>
      <c r="AC2747" s="39"/>
      <c r="AD2747" s="39"/>
      <c r="AE2747" s="9">
        <f>AE$270</f>
        <v>0</v>
      </c>
      <c r="AF2747" s="39"/>
      <c r="AG2747" s="39"/>
      <c r="AH2747" s="39"/>
      <c r="AI2747" s="39"/>
      <c r="AJ2747" s="39"/>
      <c r="AK2747" s="39"/>
      <c r="AL2747" s="39"/>
      <c r="AM2747" s="39"/>
    </row>
    <row r="2748" spans="1:39" outlineLevel="2">
      <c r="A2748" s="11">
        <f>ROW()</f>
        <v>2748</v>
      </c>
      <c r="C2748" s="6" t="s">
        <v>656</v>
      </c>
      <c r="D2748" s="39"/>
      <c r="E2748" s="39"/>
      <c r="F2748" s="39"/>
      <c r="G2748" s="39"/>
      <c r="H2748" s="39"/>
      <c r="I2748" s="39"/>
      <c r="J2748" s="39"/>
      <c r="K2748" s="39"/>
      <c r="L2748" s="39"/>
      <c r="M2748" s="39"/>
      <c r="N2748" s="39"/>
      <c r="O2748" s="39"/>
      <c r="P2748" s="39"/>
      <c r="Q2748" s="39"/>
      <c r="R2748" s="39"/>
      <c r="S2748" s="39"/>
      <c r="T2748" s="39"/>
      <c r="U2748" s="39"/>
      <c r="V2748" s="39"/>
      <c r="W2748" s="39"/>
      <c r="X2748" s="39"/>
      <c r="Y2748" s="39"/>
      <c r="Z2748" s="39"/>
      <c r="AA2748" s="39"/>
      <c r="AB2748" s="39"/>
      <c r="AC2748" s="39"/>
      <c r="AD2748" s="39"/>
      <c r="AE2748" s="9"/>
      <c r="AF2748" s="39"/>
      <c r="AG2748" s="39"/>
      <c r="AH2748" s="39"/>
      <c r="AI2748" s="39"/>
      <c r="AJ2748" s="39"/>
      <c r="AK2748" s="39"/>
      <c r="AL2748" s="39"/>
      <c r="AM2748" s="39"/>
    </row>
    <row r="2749" spans="1:39" outlineLevel="2">
      <c r="A2749" s="11">
        <f>ROW()</f>
        <v>2749</v>
      </c>
      <c r="C2749" s="6" t="s">
        <v>667</v>
      </c>
      <c r="D2749" s="39"/>
      <c r="E2749" s="39"/>
      <c r="F2749" s="39"/>
      <c r="G2749" s="39"/>
      <c r="H2749" s="39"/>
      <c r="I2749" s="39"/>
      <c r="J2749" s="39"/>
      <c r="K2749" s="39"/>
      <c r="L2749" s="39"/>
      <c r="M2749" s="39"/>
      <c r="N2749" s="39"/>
      <c r="O2749" s="39"/>
      <c r="P2749" s="39"/>
      <c r="Q2749" s="39"/>
      <c r="R2749" s="39"/>
      <c r="S2749" s="39"/>
      <c r="T2749" s="39"/>
      <c r="U2749" s="39"/>
      <c r="V2749" s="39"/>
      <c r="W2749" s="39"/>
      <c r="X2749" s="39"/>
      <c r="Y2749" s="39"/>
      <c r="Z2749" s="39"/>
      <c r="AA2749" s="39"/>
      <c r="AB2749" s="39"/>
      <c r="AC2749" s="39"/>
      <c r="AD2749" s="39"/>
      <c r="AE2749" s="9"/>
      <c r="AF2749" s="39"/>
      <c r="AG2749" s="39"/>
      <c r="AH2749" s="39"/>
      <c r="AI2749" s="39"/>
      <c r="AJ2749" s="39"/>
      <c r="AK2749" s="39"/>
      <c r="AL2749" s="39"/>
      <c r="AM2749" s="39"/>
    </row>
    <row r="2750" spans="1:39" outlineLevel="2">
      <c r="A2750" s="11">
        <f>ROW()</f>
        <v>2750</v>
      </c>
      <c r="C2750" s="6" t="s">
        <v>212</v>
      </c>
      <c r="D2750" s="39"/>
      <c r="E2750" s="39"/>
      <c r="F2750" s="39"/>
      <c r="G2750" s="39"/>
      <c r="H2750" s="39"/>
      <c r="I2750" s="39"/>
      <c r="J2750" s="39"/>
      <c r="K2750" s="39"/>
      <c r="L2750" s="39"/>
      <c r="M2750" s="39"/>
      <c r="N2750" s="39"/>
      <c r="O2750" s="39"/>
      <c r="P2750" s="39"/>
      <c r="Q2750" s="39"/>
      <c r="R2750" s="39"/>
      <c r="S2750" s="39"/>
      <c r="T2750" s="39"/>
      <c r="U2750" s="39"/>
      <c r="V2750" s="39"/>
      <c r="W2750" s="39"/>
      <c r="X2750" s="39"/>
      <c r="Y2750" s="39"/>
      <c r="Z2750" s="39"/>
      <c r="AA2750" s="39"/>
      <c r="AB2750" s="39"/>
      <c r="AC2750" s="39"/>
      <c r="AD2750" s="39"/>
      <c r="AE2750" s="9">
        <f>AE$273</f>
        <v>0</v>
      </c>
      <c r="AF2750" s="39"/>
      <c r="AG2750" s="39"/>
      <c r="AH2750" s="39"/>
      <c r="AI2750" s="39"/>
      <c r="AJ2750" s="39"/>
      <c r="AK2750" s="39"/>
      <c r="AL2750" s="39"/>
      <c r="AM2750" s="39"/>
    </row>
    <row r="2751" spans="1:39" outlineLevel="2">
      <c r="A2751" s="11">
        <f>ROW()</f>
        <v>2751</v>
      </c>
      <c r="C2751" s="30" t="s">
        <v>362</v>
      </c>
      <c r="D2751" s="90"/>
      <c r="E2751" s="90"/>
      <c r="F2751" s="90"/>
      <c r="G2751" s="90"/>
      <c r="H2751" s="90"/>
      <c r="I2751" s="90"/>
      <c r="J2751" s="90"/>
      <c r="K2751" s="90"/>
      <c r="L2751" s="90"/>
      <c r="M2751" s="90"/>
      <c r="N2751" s="90"/>
      <c r="O2751" s="90"/>
      <c r="P2751" s="90"/>
      <c r="Q2751" s="90"/>
      <c r="R2751" s="90"/>
      <c r="S2751" s="90"/>
      <c r="T2751" s="90"/>
      <c r="U2751" s="90"/>
      <c r="V2751" s="90"/>
      <c r="W2751" s="90"/>
      <c r="X2751" s="90"/>
      <c r="Y2751" s="90"/>
      <c r="Z2751" s="90"/>
      <c r="AA2751" s="90"/>
      <c r="AB2751" s="90"/>
      <c r="AC2751" s="90"/>
      <c r="AD2751" s="90"/>
      <c r="AE2751" s="15">
        <f>AE$274</f>
        <v>1.6727727780717125</v>
      </c>
      <c r="AF2751" s="90"/>
      <c r="AG2751" s="90"/>
      <c r="AH2751" s="90"/>
      <c r="AI2751" s="90"/>
      <c r="AJ2751" s="90"/>
      <c r="AK2751" s="90"/>
      <c r="AL2751" s="90"/>
      <c r="AM2751" s="90"/>
    </row>
    <row r="2752" spans="1:39" outlineLevel="2">
      <c r="A2752" s="11">
        <f>ROW()</f>
        <v>2752</v>
      </c>
      <c r="C2752" s="6" t="s">
        <v>1</v>
      </c>
      <c r="D2752" s="39"/>
      <c r="E2752" s="39"/>
      <c r="F2752" s="39"/>
      <c r="G2752" s="39"/>
      <c r="H2752" s="39"/>
      <c r="I2752" s="39"/>
      <c r="J2752" s="39"/>
      <c r="K2752" s="39"/>
      <c r="L2752" s="39"/>
      <c r="M2752" s="39"/>
      <c r="N2752" s="39"/>
      <c r="O2752" s="39"/>
      <c r="P2752" s="39"/>
      <c r="Q2752" s="39"/>
      <c r="R2752" s="39"/>
      <c r="S2752" s="39"/>
      <c r="T2752" s="39"/>
      <c r="U2752" s="39"/>
      <c r="V2752" s="39"/>
      <c r="W2752" s="39"/>
      <c r="X2752" s="39"/>
      <c r="Y2752" s="39"/>
      <c r="Z2752" s="39"/>
      <c r="AA2752" s="39"/>
      <c r="AB2752" s="39"/>
      <c r="AC2752" s="39"/>
      <c r="AD2752" s="39"/>
      <c r="AE2752" s="9">
        <f t="shared" ref="AE2752" si="5871">SUM(AE2739:AE2751)</f>
        <v>41.536675791939722</v>
      </c>
      <c r="AF2752" s="39"/>
      <c r="AG2752" s="39"/>
      <c r="AH2752" s="39"/>
      <c r="AI2752" s="39"/>
      <c r="AJ2752" s="39"/>
      <c r="AK2752" s="39"/>
      <c r="AL2752" s="39"/>
      <c r="AM2752" s="39"/>
    </row>
    <row r="2753" spans="1:39" outlineLevel="2">
      <c r="A2753" s="11">
        <f>ROW()</f>
        <v>2753</v>
      </c>
      <c r="B2753" s="343" t="s">
        <v>657</v>
      </c>
      <c r="D2753" s="39"/>
      <c r="E2753" s="39"/>
      <c r="G2753" s="39"/>
      <c r="H2753" s="39"/>
      <c r="I2753" s="39"/>
      <c r="J2753" s="39"/>
      <c r="K2753" s="39"/>
      <c r="L2753" s="39"/>
      <c r="M2753" s="39"/>
      <c r="N2753" s="39"/>
      <c r="O2753" s="39"/>
      <c r="P2753" s="39"/>
      <c r="Q2753" s="39"/>
      <c r="R2753" s="39"/>
      <c r="S2753" s="39"/>
      <c r="T2753" s="39"/>
      <c r="U2753" s="39"/>
      <c r="V2753" s="39"/>
      <c r="W2753" s="39"/>
      <c r="X2753" s="39"/>
      <c r="Y2753" s="39"/>
      <c r="Z2753" s="39"/>
      <c r="AA2753" s="39"/>
      <c r="AB2753" s="39"/>
      <c r="AF2753" s="39"/>
      <c r="AG2753" s="39"/>
      <c r="AH2753" s="39"/>
      <c r="AI2753" s="39"/>
      <c r="AJ2753" s="39"/>
      <c r="AK2753" s="39"/>
      <c r="AL2753" s="39"/>
      <c r="AM2753" s="39"/>
    </row>
    <row r="2754" spans="1:39" outlineLevel="2">
      <c r="A2754" s="11">
        <f>ROW()</f>
        <v>2754</v>
      </c>
      <c r="C2754" s="6" t="s">
        <v>2</v>
      </c>
      <c r="D2754" s="39"/>
      <c r="E2754" s="39"/>
      <c r="F2754" s="31"/>
      <c r="G2754" s="39"/>
      <c r="H2754" s="39"/>
      <c r="I2754" s="39"/>
      <c r="J2754" s="39"/>
      <c r="K2754" s="39"/>
      <c r="L2754" s="39"/>
      <c r="M2754" s="39"/>
      <c r="N2754" s="39"/>
      <c r="O2754" s="39"/>
      <c r="P2754" s="39"/>
      <c r="Q2754" s="39"/>
      <c r="R2754" s="39"/>
      <c r="S2754" s="39"/>
      <c r="T2754" s="39"/>
      <c r="U2754" s="39"/>
      <c r="V2754" s="39"/>
      <c r="W2754" s="39"/>
      <c r="X2754" s="39"/>
      <c r="Y2754" s="39"/>
      <c r="Z2754" s="39"/>
      <c r="AA2754" s="39"/>
      <c r="AB2754" s="39"/>
      <c r="AC2754" s="9"/>
      <c r="AD2754" s="9"/>
      <c r="AE2754" s="9"/>
      <c r="AF2754" s="13">
        <f>-Inputs!AF2029</f>
        <v>0</v>
      </c>
      <c r="AG2754" s="13">
        <f>-Inputs!AG2029</f>
        <v>0</v>
      </c>
      <c r="AH2754" s="13">
        <f>-Inputs!AH2029</f>
        <v>0</v>
      </c>
      <c r="AI2754" s="39"/>
      <c r="AJ2754" s="39"/>
      <c r="AK2754" s="39"/>
      <c r="AL2754" s="39"/>
      <c r="AM2754" s="39"/>
    </row>
    <row r="2755" spans="1:39" outlineLevel="2">
      <c r="A2755" s="11">
        <f>ROW()</f>
        <v>2755</v>
      </c>
      <c r="C2755" s="6" t="s">
        <v>3</v>
      </c>
      <c r="D2755" s="39"/>
      <c r="E2755" s="39"/>
      <c r="F2755" s="31"/>
      <c r="G2755" s="39"/>
      <c r="H2755" s="39"/>
      <c r="I2755" s="39"/>
      <c r="J2755" s="39"/>
      <c r="K2755" s="39"/>
      <c r="L2755" s="39"/>
      <c r="M2755" s="39"/>
      <c r="N2755" s="39"/>
      <c r="O2755" s="39"/>
      <c r="P2755" s="39"/>
      <c r="Q2755" s="39"/>
      <c r="R2755" s="39"/>
      <c r="S2755" s="39"/>
      <c r="T2755" s="39"/>
      <c r="U2755" s="39"/>
      <c r="V2755" s="39"/>
      <c r="W2755" s="39"/>
      <c r="X2755" s="39"/>
      <c r="Y2755" s="39"/>
      <c r="Z2755" s="39"/>
      <c r="AA2755" s="39"/>
      <c r="AB2755" s="39"/>
      <c r="AC2755" s="9"/>
      <c r="AD2755" s="9"/>
      <c r="AE2755" s="9"/>
      <c r="AF2755" s="13">
        <f>-Inputs!AF2030</f>
        <v>0</v>
      </c>
      <c r="AG2755" s="13">
        <f>-Inputs!AG2030</f>
        <v>0</v>
      </c>
      <c r="AH2755" s="13">
        <f>-Inputs!AH2030</f>
        <v>0</v>
      </c>
      <c r="AI2755" s="39"/>
      <c r="AJ2755" s="39"/>
      <c r="AK2755" s="39"/>
      <c r="AL2755" s="39"/>
      <c r="AM2755" s="39"/>
    </row>
    <row r="2756" spans="1:39" outlineLevel="2">
      <c r="A2756" s="11">
        <f>ROW()</f>
        <v>2756</v>
      </c>
      <c r="C2756" s="6" t="s">
        <v>4</v>
      </c>
      <c r="D2756" s="39"/>
      <c r="E2756" s="39"/>
      <c r="F2756" s="31"/>
      <c r="G2756" s="39"/>
      <c r="H2756" s="39"/>
      <c r="I2756" s="39"/>
      <c r="J2756" s="39"/>
      <c r="K2756" s="39"/>
      <c r="L2756" s="39"/>
      <c r="M2756" s="39"/>
      <c r="N2756" s="39"/>
      <c r="O2756" s="39"/>
      <c r="P2756" s="39"/>
      <c r="Q2756" s="39"/>
      <c r="R2756" s="39"/>
      <c r="S2756" s="39"/>
      <c r="T2756" s="39"/>
      <c r="U2756" s="39"/>
      <c r="V2756" s="39"/>
      <c r="W2756" s="39"/>
      <c r="X2756" s="39"/>
      <c r="Y2756" s="39"/>
      <c r="Z2756" s="39"/>
      <c r="AA2756" s="39"/>
      <c r="AB2756" s="39"/>
      <c r="AC2756" s="9"/>
      <c r="AD2756" s="9"/>
      <c r="AE2756" s="9"/>
      <c r="AF2756" s="13">
        <f>-Inputs!AF2031</f>
        <v>0</v>
      </c>
      <c r="AG2756" s="13">
        <f>-Inputs!AG2031</f>
        <v>0</v>
      </c>
      <c r="AH2756" s="13">
        <f>-Inputs!AH2031</f>
        <v>0</v>
      </c>
      <c r="AI2756" s="39"/>
      <c r="AJ2756" s="39"/>
      <c r="AK2756" s="39"/>
      <c r="AL2756" s="39"/>
      <c r="AM2756" s="39"/>
    </row>
    <row r="2757" spans="1:39" outlineLevel="2">
      <c r="A2757" s="11">
        <f>ROW()</f>
        <v>2757</v>
      </c>
      <c r="C2757" s="6" t="s">
        <v>5</v>
      </c>
      <c r="D2757" s="39"/>
      <c r="E2757" s="39"/>
      <c r="F2757" s="31"/>
      <c r="G2757" s="39"/>
      <c r="H2757" s="39"/>
      <c r="I2757" s="39"/>
      <c r="J2757" s="39"/>
      <c r="K2757" s="39"/>
      <c r="L2757" s="39"/>
      <c r="M2757" s="39"/>
      <c r="N2757" s="39"/>
      <c r="O2757" s="39"/>
      <c r="P2757" s="39"/>
      <c r="Q2757" s="39"/>
      <c r="R2757" s="39"/>
      <c r="S2757" s="39"/>
      <c r="T2757" s="39"/>
      <c r="U2757" s="39"/>
      <c r="V2757" s="39"/>
      <c r="W2757" s="39"/>
      <c r="X2757" s="39"/>
      <c r="Y2757" s="39"/>
      <c r="Z2757" s="39"/>
      <c r="AA2757" s="39"/>
      <c r="AB2757" s="39"/>
      <c r="AC2757" s="9"/>
      <c r="AD2757" s="9"/>
      <c r="AE2757" s="9"/>
      <c r="AF2757" s="13">
        <f>-Inputs!AF2032</f>
        <v>0</v>
      </c>
      <c r="AG2757" s="13">
        <f>-Inputs!AG2032</f>
        <v>0</v>
      </c>
      <c r="AH2757" s="13">
        <f>-Inputs!AH2032</f>
        <v>0</v>
      </c>
      <c r="AI2757" s="39"/>
      <c r="AJ2757" s="39"/>
      <c r="AK2757" s="39"/>
      <c r="AL2757" s="39"/>
      <c r="AM2757" s="39"/>
    </row>
    <row r="2758" spans="1:39" outlineLevel="2">
      <c r="A2758" s="11">
        <f>ROW()</f>
        <v>2758</v>
      </c>
      <c r="C2758" s="6" t="s">
        <v>473</v>
      </c>
      <c r="D2758" s="39"/>
      <c r="E2758" s="39"/>
      <c r="F2758" s="31"/>
      <c r="G2758" s="39"/>
      <c r="H2758" s="39"/>
      <c r="I2758" s="39"/>
      <c r="J2758" s="39"/>
      <c r="K2758" s="39"/>
      <c r="L2758" s="39"/>
      <c r="M2758" s="39"/>
      <c r="N2758" s="39"/>
      <c r="O2758" s="39"/>
      <c r="P2758" s="39"/>
      <c r="Q2758" s="39"/>
      <c r="R2758" s="39"/>
      <c r="S2758" s="39"/>
      <c r="T2758" s="39"/>
      <c r="U2758" s="39"/>
      <c r="V2758" s="39"/>
      <c r="W2758" s="39"/>
      <c r="X2758" s="39"/>
      <c r="Y2758" s="39"/>
      <c r="Z2758" s="39"/>
      <c r="AA2758" s="39"/>
      <c r="AB2758" s="39"/>
      <c r="AC2758" s="9"/>
      <c r="AD2758" s="9"/>
      <c r="AE2758" s="9"/>
      <c r="AF2758" s="13">
        <f>-Inputs!AF2033</f>
        <v>0</v>
      </c>
      <c r="AG2758" s="13">
        <f>-Inputs!AG2033</f>
        <v>0</v>
      </c>
      <c r="AH2758" s="13">
        <f>-Inputs!AH2033</f>
        <v>0</v>
      </c>
      <c r="AI2758" s="39"/>
      <c r="AJ2758" s="39"/>
      <c r="AK2758" s="39"/>
      <c r="AL2758" s="39"/>
      <c r="AM2758" s="39"/>
    </row>
    <row r="2759" spans="1:39" outlineLevel="2">
      <c r="A2759" s="11">
        <f>ROW()</f>
        <v>2759</v>
      </c>
      <c r="C2759" s="6" t="s">
        <v>474</v>
      </c>
      <c r="D2759" s="39"/>
      <c r="E2759" s="39"/>
      <c r="F2759" s="31"/>
      <c r="G2759" s="39"/>
      <c r="H2759" s="39"/>
      <c r="I2759" s="39"/>
      <c r="J2759" s="39"/>
      <c r="K2759" s="39"/>
      <c r="L2759" s="39"/>
      <c r="M2759" s="39"/>
      <c r="N2759" s="39"/>
      <c r="O2759" s="39"/>
      <c r="P2759" s="39"/>
      <c r="Q2759" s="39"/>
      <c r="R2759" s="39"/>
      <c r="S2759" s="39"/>
      <c r="T2759" s="39"/>
      <c r="U2759" s="39"/>
      <c r="V2759" s="39"/>
      <c r="W2759" s="39"/>
      <c r="X2759" s="39"/>
      <c r="Y2759" s="39"/>
      <c r="Z2759" s="39"/>
      <c r="AA2759" s="39"/>
      <c r="AB2759" s="39"/>
      <c r="AC2759" s="9"/>
      <c r="AD2759" s="9"/>
      <c r="AE2759" s="9"/>
      <c r="AF2759" s="13">
        <f>-Inputs!AF2034</f>
        <v>0</v>
      </c>
      <c r="AG2759" s="13">
        <f>-Inputs!AG2034</f>
        <v>0</v>
      </c>
      <c r="AH2759" s="13">
        <f>-Inputs!AH2034</f>
        <v>0</v>
      </c>
      <c r="AI2759" s="39"/>
      <c r="AJ2759" s="39"/>
      <c r="AK2759" s="39"/>
      <c r="AL2759" s="39"/>
      <c r="AM2759" s="39"/>
    </row>
    <row r="2760" spans="1:39" outlineLevel="2">
      <c r="A2760" s="11">
        <f>ROW()</f>
        <v>2760</v>
      </c>
      <c r="C2760" s="6" t="s">
        <v>477</v>
      </c>
      <c r="D2760" s="39"/>
      <c r="E2760" s="39"/>
      <c r="F2760" s="31"/>
      <c r="G2760" s="39"/>
      <c r="H2760" s="39"/>
      <c r="I2760" s="39"/>
      <c r="J2760" s="39"/>
      <c r="K2760" s="39"/>
      <c r="L2760" s="39"/>
      <c r="M2760" s="39"/>
      <c r="N2760" s="39"/>
      <c r="O2760" s="39"/>
      <c r="P2760" s="39"/>
      <c r="Q2760" s="39"/>
      <c r="R2760" s="39"/>
      <c r="S2760" s="39"/>
      <c r="T2760" s="39"/>
      <c r="U2760" s="39"/>
      <c r="V2760" s="39"/>
      <c r="W2760" s="39"/>
      <c r="X2760" s="39"/>
      <c r="Y2760" s="39"/>
      <c r="Z2760" s="39"/>
      <c r="AA2760" s="39"/>
      <c r="AB2760" s="39"/>
      <c r="AC2760" s="9"/>
      <c r="AD2760" s="9"/>
      <c r="AE2760" s="9"/>
      <c r="AF2760" s="13">
        <f>-Inputs!AF2035</f>
        <v>0</v>
      </c>
      <c r="AG2760" s="13">
        <f>-Inputs!AG2035</f>
        <v>0</v>
      </c>
      <c r="AH2760" s="13">
        <f>-Inputs!AH2035</f>
        <v>0</v>
      </c>
      <c r="AI2760" s="39"/>
      <c r="AJ2760" s="39"/>
      <c r="AK2760" s="39"/>
      <c r="AL2760" s="39"/>
      <c r="AM2760" s="39"/>
    </row>
    <row r="2761" spans="1:39" outlineLevel="2">
      <c r="A2761" s="11">
        <f>ROW()</f>
        <v>2761</v>
      </c>
      <c r="C2761" s="6" t="s">
        <v>511</v>
      </c>
      <c r="D2761" s="39"/>
      <c r="E2761" s="39"/>
      <c r="F2761" s="31"/>
      <c r="G2761" s="39"/>
      <c r="H2761" s="39"/>
      <c r="I2761" s="39"/>
      <c r="J2761" s="39"/>
      <c r="K2761" s="39"/>
      <c r="L2761" s="39"/>
      <c r="M2761" s="39"/>
      <c r="N2761" s="39"/>
      <c r="O2761" s="39"/>
      <c r="P2761" s="39"/>
      <c r="Q2761" s="39"/>
      <c r="R2761" s="39"/>
      <c r="S2761" s="39"/>
      <c r="T2761" s="39"/>
      <c r="U2761" s="39"/>
      <c r="V2761" s="39"/>
      <c r="W2761" s="39"/>
      <c r="X2761" s="39"/>
      <c r="Y2761" s="39"/>
      <c r="Z2761" s="39"/>
      <c r="AA2761" s="39"/>
      <c r="AB2761" s="39"/>
      <c r="AC2761" s="9"/>
      <c r="AD2761" s="9"/>
      <c r="AE2761" s="9"/>
      <c r="AF2761" s="13">
        <f>-Inputs!AF2036</f>
        <v>0</v>
      </c>
      <c r="AG2761" s="13">
        <f>-Inputs!AG2036</f>
        <v>0</v>
      </c>
      <c r="AH2761" s="13">
        <f>-Inputs!AH2036</f>
        <v>0</v>
      </c>
      <c r="AI2761" s="39"/>
      <c r="AJ2761" s="39"/>
      <c r="AK2761" s="39"/>
      <c r="AL2761" s="39"/>
      <c r="AM2761" s="39"/>
    </row>
    <row r="2762" spans="1:39" outlineLevel="2">
      <c r="A2762" s="11">
        <f>ROW()</f>
        <v>2762</v>
      </c>
      <c r="C2762" s="6" t="s">
        <v>655</v>
      </c>
      <c r="D2762" s="39"/>
      <c r="E2762" s="39"/>
      <c r="F2762" s="31"/>
      <c r="G2762" s="39"/>
      <c r="H2762" s="39"/>
      <c r="I2762" s="39"/>
      <c r="J2762" s="39"/>
      <c r="K2762" s="39"/>
      <c r="L2762" s="39"/>
      <c r="M2762" s="39"/>
      <c r="N2762" s="39"/>
      <c r="O2762" s="39"/>
      <c r="P2762" s="39"/>
      <c r="Q2762" s="39"/>
      <c r="R2762" s="39"/>
      <c r="S2762" s="39"/>
      <c r="T2762" s="39"/>
      <c r="U2762" s="39"/>
      <c r="V2762" s="39"/>
      <c r="W2762" s="39"/>
      <c r="X2762" s="39"/>
      <c r="Y2762" s="39"/>
      <c r="Z2762" s="39"/>
      <c r="AA2762" s="39"/>
      <c r="AB2762" s="39"/>
      <c r="AC2762" s="9"/>
      <c r="AD2762" s="9"/>
      <c r="AE2762" s="9"/>
      <c r="AF2762" s="13">
        <f>-Inputs!AF2037</f>
        <v>0</v>
      </c>
      <c r="AG2762" s="13">
        <f>-Inputs!AG2037</f>
        <v>0</v>
      </c>
      <c r="AH2762" s="13">
        <f>-Inputs!AH2037</f>
        <v>0</v>
      </c>
      <c r="AI2762" s="39"/>
      <c r="AJ2762" s="39"/>
      <c r="AK2762" s="39"/>
      <c r="AL2762" s="39"/>
      <c r="AM2762" s="39"/>
    </row>
    <row r="2763" spans="1:39" outlineLevel="2">
      <c r="A2763" s="11">
        <f>ROW()</f>
        <v>2763</v>
      </c>
      <c r="C2763" s="6" t="s">
        <v>656</v>
      </c>
      <c r="D2763" s="39"/>
      <c r="E2763" s="39"/>
      <c r="F2763" s="31"/>
      <c r="G2763" s="39"/>
      <c r="H2763" s="39"/>
      <c r="I2763" s="39"/>
      <c r="J2763" s="39"/>
      <c r="K2763" s="39"/>
      <c r="L2763" s="39"/>
      <c r="M2763" s="39"/>
      <c r="N2763" s="39"/>
      <c r="O2763" s="39"/>
      <c r="P2763" s="39"/>
      <c r="Q2763" s="39"/>
      <c r="R2763" s="39"/>
      <c r="S2763" s="39"/>
      <c r="T2763" s="39"/>
      <c r="U2763" s="39"/>
      <c r="V2763" s="39"/>
      <c r="W2763" s="39"/>
      <c r="X2763" s="39"/>
      <c r="Y2763" s="39"/>
      <c r="Z2763" s="39"/>
      <c r="AA2763" s="39"/>
      <c r="AB2763" s="39"/>
      <c r="AC2763" s="9"/>
      <c r="AD2763" s="9"/>
      <c r="AE2763" s="9"/>
      <c r="AF2763" s="13"/>
      <c r="AG2763" s="13"/>
      <c r="AH2763" s="13"/>
      <c r="AI2763" s="39"/>
      <c r="AJ2763" s="39"/>
      <c r="AK2763" s="39"/>
      <c r="AL2763" s="39"/>
      <c r="AM2763" s="39"/>
    </row>
    <row r="2764" spans="1:39" outlineLevel="2">
      <c r="A2764" s="11">
        <f>ROW()</f>
        <v>2764</v>
      </c>
      <c r="C2764" s="6" t="s">
        <v>667</v>
      </c>
      <c r="D2764" s="39"/>
      <c r="E2764" s="39"/>
      <c r="F2764" s="31"/>
      <c r="G2764" s="39"/>
      <c r="H2764" s="39"/>
      <c r="I2764" s="39"/>
      <c r="J2764" s="39"/>
      <c r="K2764" s="39"/>
      <c r="L2764" s="39"/>
      <c r="M2764" s="39"/>
      <c r="N2764" s="39"/>
      <c r="O2764" s="39"/>
      <c r="P2764" s="39"/>
      <c r="Q2764" s="39"/>
      <c r="R2764" s="39"/>
      <c r="S2764" s="39"/>
      <c r="T2764" s="39"/>
      <c r="U2764" s="39"/>
      <c r="V2764" s="39"/>
      <c r="W2764" s="39"/>
      <c r="X2764" s="39"/>
      <c r="Y2764" s="39"/>
      <c r="Z2764" s="39"/>
      <c r="AA2764" s="39"/>
      <c r="AB2764" s="39"/>
      <c r="AC2764" s="9"/>
      <c r="AD2764" s="9"/>
      <c r="AE2764" s="9"/>
      <c r="AF2764" s="13"/>
      <c r="AG2764" s="13"/>
      <c r="AH2764" s="13"/>
      <c r="AI2764" s="39"/>
      <c r="AJ2764" s="39"/>
      <c r="AK2764" s="39"/>
      <c r="AL2764" s="39"/>
      <c r="AM2764" s="39"/>
    </row>
    <row r="2765" spans="1:39" outlineLevel="2">
      <c r="A2765" s="11">
        <f>ROW()</f>
        <v>2765</v>
      </c>
      <c r="C2765" s="6" t="s">
        <v>212</v>
      </c>
      <c r="D2765" s="39"/>
      <c r="E2765" s="39"/>
      <c r="F2765" s="31"/>
      <c r="G2765" s="39"/>
      <c r="H2765" s="39"/>
      <c r="I2765" s="39"/>
      <c r="J2765" s="39"/>
      <c r="K2765" s="39"/>
      <c r="L2765" s="39"/>
      <c r="M2765" s="39"/>
      <c r="N2765" s="39"/>
      <c r="O2765" s="39"/>
      <c r="P2765" s="39"/>
      <c r="Q2765" s="39"/>
      <c r="R2765" s="39"/>
      <c r="S2765" s="39"/>
      <c r="T2765" s="39"/>
      <c r="U2765" s="39"/>
      <c r="V2765" s="39"/>
      <c r="W2765" s="39"/>
      <c r="X2765" s="39"/>
      <c r="Y2765" s="39"/>
      <c r="Z2765" s="39"/>
      <c r="AA2765" s="39"/>
      <c r="AB2765" s="39"/>
      <c r="AC2765" s="9"/>
      <c r="AD2765" s="9"/>
      <c r="AE2765" s="9"/>
      <c r="AF2765" s="13">
        <f>-Inputs!AF2040</f>
        <v>0</v>
      </c>
      <c r="AG2765" s="13">
        <f>-Inputs!AG2040</f>
        <v>0</v>
      </c>
      <c r="AH2765" s="13">
        <f>-Inputs!AH2040</f>
        <v>0</v>
      </c>
      <c r="AI2765" s="39"/>
      <c r="AJ2765" s="39"/>
      <c r="AK2765" s="39"/>
      <c r="AL2765" s="39"/>
      <c r="AM2765" s="39"/>
    </row>
    <row r="2766" spans="1:39" outlineLevel="2">
      <c r="A2766" s="11">
        <f>ROW()</f>
        <v>2766</v>
      </c>
      <c r="C2766" s="30" t="s">
        <v>362</v>
      </c>
      <c r="D2766" s="90"/>
      <c r="E2766" s="90"/>
      <c r="F2766" s="90"/>
      <c r="G2766" s="90"/>
      <c r="H2766" s="90"/>
      <c r="I2766" s="90"/>
      <c r="J2766" s="90"/>
      <c r="K2766" s="90"/>
      <c r="L2766" s="90"/>
      <c r="M2766" s="90"/>
      <c r="N2766" s="90"/>
      <c r="O2766" s="90"/>
      <c r="P2766" s="90"/>
      <c r="Q2766" s="90"/>
      <c r="R2766" s="90"/>
      <c r="S2766" s="90"/>
      <c r="T2766" s="90"/>
      <c r="U2766" s="90"/>
      <c r="V2766" s="90"/>
      <c r="W2766" s="90"/>
      <c r="X2766" s="90"/>
      <c r="Y2766" s="90"/>
      <c r="Z2766" s="90"/>
      <c r="AA2766" s="90"/>
      <c r="AB2766" s="90"/>
      <c r="AC2766" s="180"/>
      <c r="AD2766" s="180"/>
      <c r="AE2766" s="180"/>
      <c r="AF2766" s="90"/>
      <c r="AG2766" s="90"/>
      <c r="AH2766" s="90"/>
      <c r="AI2766" s="90"/>
      <c r="AJ2766" s="90"/>
      <c r="AK2766" s="90"/>
      <c r="AL2766" s="90"/>
      <c r="AM2766" s="90"/>
    </row>
    <row r="2767" spans="1:39" outlineLevel="2">
      <c r="A2767" s="11">
        <f>ROW()</f>
        <v>2767</v>
      </c>
      <c r="C2767" s="6" t="s">
        <v>1</v>
      </c>
      <c r="D2767" s="39"/>
      <c r="E2767" s="39"/>
      <c r="F2767" s="39"/>
      <c r="G2767" s="39"/>
      <c r="H2767" s="39"/>
      <c r="I2767" s="39"/>
      <c r="J2767" s="39"/>
      <c r="K2767" s="39"/>
      <c r="L2767" s="39"/>
      <c r="M2767" s="39"/>
      <c r="N2767" s="39"/>
      <c r="O2767" s="39"/>
      <c r="P2767" s="39"/>
      <c r="Q2767" s="39"/>
      <c r="R2767" s="39"/>
      <c r="S2767" s="39"/>
      <c r="T2767" s="39"/>
      <c r="U2767" s="39"/>
      <c r="V2767" s="39"/>
      <c r="W2767" s="39"/>
      <c r="X2767" s="39"/>
      <c r="Y2767" s="39"/>
      <c r="Z2767" s="39"/>
      <c r="AA2767" s="39"/>
      <c r="AB2767" s="39"/>
      <c r="AC2767" s="9"/>
      <c r="AD2767" s="9"/>
      <c r="AE2767" s="9"/>
      <c r="AF2767" s="9">
        <f t="shared" ref="AF2767:AH2767" si="5872">SUM(AF2754:AF2766)</f>
        <v>0</v>
      </c>
      <c r="AG2767" s="9">
        <f t="shared" si="5872"/>
        <v>0</v>
      </c>
      <c r="AH2767" s="9">
        <f t="shared" si="5872"/>
        <v>0</v>
      </c>
      <c r="AI2767" s="9">
        <f t="shared" ref="AI2767:AM2767" si="5873">SUM(AI2754:AI2766)</f>
        <v>0</v>
      </c>
      <c r="AJ2767" s="9">
        <f t="shared" si="5873"/>
        <v>0</v>
      </c>
      <c r="AK2767" s="9">
        <f t="shared" si="5873"/>
        <v>0</v>
      </c>
      <c r="AL2767" s="9">
        <f t="shared" si="5873"/>
        <v>0</v>
      </c>
      <c r="AM2767" s="9">
        <f t="shared" si="5873"/>
        <v>0</v>
      </c>
    </row>
    <row r="2768" spans="1:39" outlineLevel="2">
      <c r="A2768" s="11">
        <f>ROW()</f>
        <v>2768</v>
      </c>
      <c r="B2768" s="343" t="s">
        <v>6</v>
      </c>
      <c r="D2768" s="39"/>
      <c r="E2768" s="39"/>
      <c r="G2768" s="39"/>
      <c r="H2768" s="39"/>
      <c r="I2768" s="39"/>
      <c r="J2768" s="39"/>
      <c r="K2768" s="39"/>
      <c r="L2768" s="39"/>
      <c r="M2768" s="39"/>
      <c r="N2768" s="39"/>
      <c r="O2768" s="39"/>
      <c r="P2768" s="39"/>
      <c r="Q2768" s="39"/>
      <c r="R2768" s="39"/>
      <c r="S2768" s="39"/>
      <c r="T2768" s="39"/>
      <c r="U2768" s="39"/>
      <c r="V2768" s="39"/>
      <c r="W2768" s="39"/>
      <c r="X2768" s="39"/>
      <c r="Y2768" s="39"/>
      <c r="Z2768" s="39"/>
      <c r="AA2768" s="39"/>
      <c r="AB2768" s="39"/>
      <c r="AF2768" s="39"/>
      <c r="AG2768" s="39"/>
      <c r="AH2768" s="39"/>
      <c r="AI2768" s="39"/>
      <c r="AJ2768" s="39"/>
      <c r="AK2768" s="39"/>
      <c r="AL2768" s="39"/>
      <c r="AM2768" s="39"/>
    </row>
    <row r="2769" spans="1:39" outlineLevel="2">
      <c r="A2769" s="11">
        <f>ROW()</f>
        <v>2769</v>
      </c>
      <c r="C2769" s="6" t="s">
        <v>2</v>
      </c>
      <c r="D2769" s="39"/>
      <c r="E2769" s="39"/>
      <c r="F2769" s="31"/>
      <c r="G2769" s="39"/>
      <c r="H2769" s="39"/>
      <c r="I2769" s="39"/>
      <c r="J2769" s="39"/>
      <c r="K2769" s="39"/>
      <c r="L2769" s="39"/>
      <c r="M2769" s="39"/>
      <c r="N2769" s="39"/>
      <c r="O2769" s="39"/>
      <c r="P2769" s="39"/>
      <c r="Q2769" s="39"/>
      <c r="R2769" s="39"/>
      <c r="S2769" s="39"/>
      <c r="T2769" s="39"/>
      <c r="U2769" s="39"/>
      <c r="V2769" s="39"/>
      <c r="W2769" s="39"/>
      <c r="X2769" s="39"/>
      <c r="Y2769" s="39"/>
      <c r="Z2769" s="39"/>
      <c r="AA2769" s="39"/>
      <c r="AB2769" s="39"/>
      <c r="AC2769" s="9"/>
      <c r="AD2769" s="9"/>
      <c r="AE2769" s="9"/>
      <c r="AF2769" s="9">
        <f t="shared" ref="AF2769:AH2769" si="5874">IF(AND(AF2709&lt;=0,AF2724+AF2739+AF2754&lt;0),-(AF2724+AF2739+AF2754),IF(AF2709&lt;=0,0,-MIN(((AF2724+AF2754)/AF2709)*((AF2724+AF2754)&gt;0),(AF2724+AF2754))))</f>
        <v>-0.23098810959577185</v>
      </c>
      <c r="AG2769" s="9">
        <f t="shared" si="5874"/>
        <v>-0.20788929863619465</v>
      </c>
      <c r="AH2769" s="9">
        <f t="shared" si="5874"/>
        <v>-0.18710036877257519</v>
      </c>
      <c r="AI2769" s="9">
        <f t="shared" ref="AI2769:AM2769" si="5875">IF(AND(AI2709&lt;=0,AI2724+AI2739+AI2754&lt;0),-(AI2724+AI2739+AI2754),IF(AI2709&lt;=0,0,-MIN(((AI2724+AI2754)/AI2709)*((AI2724+AI2754)&gt;0),(AI2724+AI2754))))</f>
        <v>-0.16839033189531766</v>
      </c>
      <c r="AJ2769" s="9">
        <f t="shared" si="5875"/>
        <v>-0.1515512987057859</v>
      </c>
      <c r="AK2769" s="9">
        <f t="shared" si="5875"/>
        <v>-0.1363961688352073</v>
      </c>
      <c r="AL2769" s="9">
        <f t="shared" si="5875"/>
        <v>-0.12275655195168658</v>
      </c>
      <c r="AM2769" s="9">
        <f t="shared" si="5875"/>
        <v>-0.11048089675651791</v>
      </c>
    </row>
    <row r="2770" spans="1:39" outlineLevel="2">
      <c r="A2770" s="11">
        <f>ROW()</f>
        <v>2770</v>
      </c>
      <c r="C2770" s="6" t="s">
        <v>3</v>
      </c>
      <c r="D2770" s="39"/>
      <c r="E2770" s="39"/>
      <c r="F2770" s="31"/>
      <c r="G2770" s="39"/>
      <c r="H2770" s="39"/>
      <c r="I2770" s="39"/>
      <c r="J2770" s="39"/>
      <c r="K2770" s="39"/>
      <c r="L2770" s="39"/>
      <c r="M2770" s="39"/>
      <c r="N2770" s="39"/>
      <c r="O2770" s="39"/>
      <c r="P2770" s="39"/>
      <c r="Q2770" s="39"/>
      <c r="R2770" s="39"/>
      <c r="S2770" s="39"/>
      <c r="T2770" s="39"/>
      <c r="U2770" s="39"/>
      <c r="V2770" s="39"/>
      <c r="W2770" s="39"/>
      <c r="X2770" s="39"/>
      <c r="Y2770" s="39"/>
      <c r="Z2770" s="39"/>
      <c r="AA2770" s="39"/>
      <c r="AB2770" s="39"/>
      <c r="AC2770" s="9"/>
      <c r="AD2770" s="9"/>
      <c r="AE2770" s="9"/>
      <c r="AF2770" s="9">
        <f t="shared" ref="AF2770:AH2770" si="5876">IF(AND(AF2710&lt;=0,AF2725+AF2740+AF2755&lt;0),-(AF2725+AF2740+AF2755),IF(AF2710&lt;=0,0,-MIN(((AF2725+AF2755)/AF2710)*((AF2725+AF2755)&gt;0),(AF2725+AF2755))))</f>
        <v>-0.38898085926877618</v>
      </c>
      <c r="AG2770" s="9">
        <f t="shared" si="5876"/>
        <v>-0.35008277334189858</v>
      </c>
      <c r="AH2770" s="9">
        <f t="shared" si="5876"/>
        <v>-0.3150744960077087</v>
      </c>
      <c r="AI2770" s="9">
        <f t="shared" ref="AI2770:AM2770" si="5877">IF(AND(AI2710&lt;=0,AI2725+AI2740+AI2755&lt;0),-(AI2725+AI2740+AI2755),IF(AI2710&lt;=0,0,-MIN(((AI2725+AI2755)/AI2710)*((AI2725+AI2755)&gt;0),(AI2725+AI2755))))</f>
        <v>-0.28356704640693786</v>
      </c>
      <c r="AJ2770" s="9">
        <f t="shared" si="5877"/>
        <v>-0.25521034176624402</v>
      </c>
      <c r="AK2770" s="9">
        <f t="shared" si="5877"/>
        <v>-0.22968930758961964</v>
      </c>
      <c r="AL2770" s="9">
        <f t="shared" si="5877"/>
        <v>-0.20672037683065767</v>
      </c>
      <c r="AM2770" s="9">
        <f t="shared" si="5877"/>
        <v>-0.18604833914759192</v>
      </c>
    </row>
    <row r="2771" spans="1:39" outlineLevel="2">
      <c r="A2771" s="11">
        <f>ROW()</f>
        <v>2771</v>
      </c>
      <c r="C2771" s="6" t="s">
        <v>4</v>
      </c>
      <c r="D2771" s="39"/>
      <c r="E2771" s="39"/>
      <c r="F2771" s="31"/>
      <c r="G2771" s="39"/>
      <c r="H2771" s="39"/>
      <c r="I2771" s="39"/>
      <c r="J2771" s="39"/>
      <c r="K2771" s="39"/>
      <c r="L2771" s="39"/>
      <c r="M2771" s="39"/>
      <c r="N2771" s="39"/>
      <c r="O2771" s="39"/>
      <c r="P2771" s="39"/>
      <c r="Q2771" s="39"/>
      <c r="R2771" s="39"/>
      <c r="S2771" s="39"/>
      <c r="T2771" s="39"/>
      <c r="U2771" s="39"/>
      <c r="V2771" s="39"/>
      <c r="W2771" s="39"/>
      <c r="X2771" s="39"/>
      <c r="Y2771" s="39"/>
      <c r="Z2771" s="39"/>
      <c r="AA2771" s="39"/>
      <c r="AB2771" s="39"/>
      <c r="AC2771" s="9"/>
      <c r="AD2771" s="9"/>
      <c r="AE2771" s="9"/>
      <c r="AF2771" s="9">
        <f t="shared" ref="AF2771:AH2771" si="5878">IF(AND(AF2711&lt;=0,AF2726+AF2741+AF2756&lt;0),-(AF2726+AF2741+AF2756),IF(AF2711&lt;=0,0,-MIN(((AF2726+AF2756)/AF2711)*((AF2726+AF2756)&gt;0),(AF2726+AF2756))))</f>
        <v>-0.36179521558538297</v>
      </c>
      <c r="AG2771" s="9">
        <f t="shared" si="5878"/>
        <v>-0.31355585350733184</v>
      </c>
      <c r="AH2771" s="9">
        <f t="shared" si="5878"/>
        <v>-0.27174840637302095</v>
      </c>
      <c r="AI2771" s="9">
        <f t="shared" ref="AI2771:AM2771" si="5879">IF(AND(AI2711&lt;=0,AI2726+AI2741+AI2756&lt;0),-(AI2726+AI2741+AI2756),IF(AI2711&lt;=0,0,-MIN(((AI2726+AI2756)/AI2711)*((AI2726+AI2756)&gt;0),(AI2726+AI2756))))</f>
        <v>-0.23551528552328482</v>
      </c>
      <c r="AJ2771" s="9">
        <f t="shared" si="5879"/>
        <v>-0.20411324745351353</v>
      </c>
      <c r="AK2771" s="9">
        <f t="shared" si="5879"/>
        <v>-0.17689814779304505</v>
      </c>
      <c r="AL2771" s="9">
        <f t="shared" si="5879"/>
        <v>-0.1533117280873057</v>
      </c>
      <c r="AM2771" s="9">
        <f t="shared" si="5879"/>
        <v>-0.13287016434233162</v>
      </c>
    </row>
    <row r="2772" spans="1:39" outlineLevel="2">
      <c r="A2772" s="11">
        <f>ROW()</f>
        <v>2772</v>
      </c>
      <c r="C2772" s="6" t="s">
        <v>5</v>
      </c>
      <c r="D2772" s="39"/>
      <c r="E2772" s="39"/>
      <c r="F2772" s="31"/>
      <c r="G2772" s="39"/>
      <c r="H2772" s="39"/>
      <c r="I2772" s="39"/>
      <c r="J2772" s="39"/>
      <c r="K2772" s="39"/>
      <c r="L2772" s="39"/>
      <c r="M2772" s="39"/>
      <c r="N2772" s="39"/>
      <c r="O2772" s="39"/>
      <c r="P2772" s="39"/>
      <c r="Q2772" s="39"/>
      <c r="R2772" s="39"/>
      <c r="S2772" s="39"/>
      <c r="T2772" s="39"/>
      <c r="U2772" s="39"/>
      <c r="V2772" s="39"/>
      <c r="W2772" s="39"/>
      <c r="X2772" s="39"/>
      <c r="Y2772" s="39"/>
      <c r="Z2772" s="39"/>
      <c r="AA2772" s="39"/>
      <c r="AB2772" s="39"/>
      <c r="AC2772" s="9"/>
      <c r="AD2772" s="9"/>
      <c r="AE2772" s="9"/>
      <c r="AF2772" s="9">
        <f t="shared" ref="AF2772:AH2772" si="5880">IF(AND(AF2712&lt;=0,AF2727+AF2742+AF2757&lt;0),-(AF2727+AF2742+AF2757),IF(AF2712&lt;=0,0,-MIN(((AF2727+AF2757)/AF2712)*((AF2727+AF2757)&gt;0),(AF2727+AF2757))))</f>
        <v>-0.50401145064829866</v>
      </c>
      <c r="AG2772" s="9">
        <f t="shared" si="5880"/>
        <v>-0.40320916051863892</v>
      </c>
      <c r="AH2772" s="9">
        <f t="shared" si="5880"/>
        <v>-0.32256732841491115</v>
      </c>
      <c r="AI2772" s="9">
        <f t="shared" ref="AI2772:AM2772" si="5881">IF(AND(AI2712&lt;=0,AI2727+AI2742+AI2757&lt;0),-(AI2727+AI2742+AI2757),IF(AI2712&lt;=0,0,-MIN(((AI2727+AI2757)/AI2712)*((AI2727+AI2757)&gt;0),(AI2727+AI2757))))</f>
        <v>-0.25805386273192893</v>
      </c>
      <c r="AJ2772" s="9">
        <f t="shared" si="5881"/>
        <v>-0.20644309018554313</v>
      </c>
      <c r="AK2772" s="9">
        <f t="shared" si="5881"/>
        <v>-0.16515447214843451</v>
      </c>
      <c r="AL2772" s="9">
        <f t="shared" si="5881"/>
        <v>-0.13212357771874761</v>
      </c>
      <c r="AM2772" s="9">
        <f t="shared" si="5881"/>
        <v>-0.10569886217499809</v>
      </c>
    </row>
    <row r="2773" spans="1:39" outlineLevel="2">
      <c r="A2773" s="11">
        <f>ROW()</f>
        <v>2773</v>
      </c>
      <c r="C2773" s="6" t="s">
        <v>473</v>
      </c>
      <c r="D2773" s="39"/>
      <c r="E2773" s="39"/>
      <c r="F2773" s="31"/>
      <c r="G2773" s="39"/>
      <c r="H2773" s="39"/>
      <c r="I2773" s="39"/>
      <c r="J2773" s="39"/>
      <c r="K2773" s="39"/>
      <c r="L2773" s="39"/>
      <c r="M2773" s="39"/>
      <c r="N2773" s="39"/>
      <c r="O2773" s="39"/>
      <c r="P2773" s="39"/>
      <c r="Q2773" s="39"/>
      <c r="R2773" s="39"/>
      <c r="S2773" s="39"/>
      <c r="T2773" s="39"/>
      <c r="U2773" s="39"/>
      <c r="V2773" s="39"/>
      <c r="W2773" s="39"/>
      <c r="X2773" s="39"/>
      <c r="Y2773" s="39"/>
      <c r="Z2773" s="39"/>
      <c r="AA2773" s="39"/>
      <c r="AB2773" s="39"/>
      <c r="AC2773" s="9"/>
      <c r="AD2773" s="9"/>
      <c r="AE2773" s="9"/>
      <c r="AF2773" s="9">
        <f t="shared" ref="AF2773:AH2773" si="5882">IF(AND(AF2713&lt;=0,AF2728+AF2743+AF2758&lt;0),-(AF2728+AF2743+AF2758),IF(AF2713&lt;=0,0,-MIN(((AF2728+AF2758)/AF2713)*((AF2728+AF2758)&gt;0),(AF2728+AF2758))))</f>
        <v>-2.4370216660665833</v>
      </c>
      <c r="AG2773" s="9">
        <f t="shared" si="5882"/>
        <v>-1.46221299963995</v>
      </c>
      <c r="AH2773" s="9">
        <f t="shared" si="5882"/>
        <v>-0.87732779978396991</v>
      </c>
      <c r="AI2773" s="9">
        <f t="shared" ref="AI2773:AM2773" si="5883">IF(AND(AI2713&lt;=0,AI2728+AI2743+AI2758&lt;0),-(AI2728+AI2743+AI2758),IF(AI2713&lt;=0,0,-MIN(((AI2728+AI2758)/AI2713)*((AI2728+AI2758)&gt;0),(AI2728+AI2758))))</f>
        <v>-0.52639667987038197</v>
      </c>
      <c r="AJ2773" s="9">
        <f t="shared" si="5883"/>
        <v>-0.31583800792222916</v>
      </c>
      <c r="AK2773" s="9">
        <f t="shared" si="5883"/>
        <v>-0.1895028047533375</v>
      </c>
      <c r="AL2773" s="9">
        <f t="shared" si="5883"/>
        <v>-0.11370168285200251</v>
      </c>
      <c r="AM2773" s="9">
        <f t="shared" si="5883"/>
        <v>-6.8221009711201513E-2</v>
      </c>
    </row>
    <row r="2774" spans="1:39" outlineLevel="2">
      <c r="A2774" s="11">
        <f>ROW()</f>
        <v>2774</v>
      </c>
      <c r="C2774" s="6" t="s">
        <v>474</v>
      </c>
      <c r="D2774" s="39"/>
      <c r="E2774" s="39"/>
      <c r="F2774" s="31"/>
      <c r="G2774" s="39"/>
      <c r="H2774" s="39"/>
      <c r="I2774" s="39"/>
      <c r="J2774" s="39"/>
      <c r="K2774" s="39"/>
      <c r="L2774" s="39"/>
      <c r="M2774" s="39"/>
      <c r="N2774" s="39"/>
      <c r="O2774" s="39"/>
      <c r="P2774" s="39"/>
      <c r="Q2774" s="39"/>
      <c r="R2774" s="39"/>
      <c r="S2774" s="39"/>
      <c r="T2774" s="39"/>
      <c r="U2774" s="39"/>
      <c r="V2774" s="39"/>
      <c r="W2774" s="39"/>
      <c r="X2774" s="39"/>
      <c r="Y2774" s="39"/>
      <c r="Z2774" s="39"/>
      <c r="AA2774" s="39"/>
      <c r="AB2774" s="39"/>
      <c r="AC2774" s="9"/>
      <c r="AD2774" s="9"/>
      <c r="AE2774" s="9"/>
      <c r="AF2774" s="9">
        <f t="shared" ref="AF2774:AH2774" si="5884">IF(AND(AF2714&lt;=0,AF2729+AF2744+AF2759&lt;0),-(AF2729+AF2744+AF2759),IF(AF2714&lt;=0,0,-MIN(((AF2729+AF2759)/AF2714)*((AF2729+AF2759)&gt;0),(AF2729+AF2759))))</f>
        <v>-0.76631213092689821</v>
      </c>
      <c r="AG2774" s="9">
        <f t="shared" si="5884"/>
        <v>-0.66413718013664513</v>
      </c>
      <c r="AH2774" s="9">
        <f t="shared" si="5884"/>
        <v>-0.57558555611842577</v>
      </c>
      <c r="AI2774" s="9">
        <f t="shared" ref="AI2774:AM2774" si="5885">IF(AND(AI2714&lt;=0,AI2729+AI2744+AI2759&lt;0),-(AI2729+AI2744+AI2759),IF(AI2714&lt;=0,0,-MIN(((AI2729+AI2759)/AI2714)*((AI2729+AI2759)&gt;0),(AI2729+AI2759))))</f>
        <v>-0.49884081530263563</v>
      </c>
      <c r="AJ2774" s="9">
        <f t="shared" si="5885"/>
        <v>-0.43232870659561756</v>
      </c>
      <c r="AK2774" s="9">
        <f t="shared" si="5885"/>
        <v>-0.37468487904953524</v>
      </c>
      <c r="AL2774" s="9">
        <f t="shared" si="5885"/>
        <v>-0.32472689517626385</v>
      </c>
      <c r="AM2774" s="9">
        <f t="shared" si="5885"/>
        <v>-0.28142997581942869</v>
      </c>
    </row>
    <row r="2775" spans="1:39" outlineLevel="2">
      <c r="A2775" s="11">
        <f>ROW()</f>
        <v>2775</v>
      </c>
      <c r="C2775" s="6" t="s">
        <v>477</v>
      </c>
      <c r="D2775" s="39"/>
      <c r="E2775" s="39"/>
      <c r="F2775" s="31"/>
      <c r="G2775" s="39"/>
      <c r="H2775" s="39"/>
      <c r="I2775" s="39"/>
      <c r="J2775" s="39"/>
      <c r="K2775" s="39"/>
      <c r="L2775" s="39"/>
      <c r="M2775" s="39"/>
      <c r="N2775" s="39"/>
      <c r="O2775" s="39"/>
      <c r="P2775" s="39"/>
      <c r="Q2775" s="39"/>
      <c r="R2775" s="39"/>
      <c r="S2775" s="39"/>
      <c r="T2775" s="39"/>
      <c r="U2775" s="39"/>
      <c r="V2775" s="39"/>
      <c r="W2775" s="39"/>
      <c r="X2775" s="39"/>
      <c r="Y2775" s="39"/>
      <c r="Z2775" s="39"/>
      <c r="AA2775" s="39"/>
      <c r="AB2775" s="39"/>
      <c r="AC2775" s="9"/>
      <c r="AD2775" s="9"/>
      <c r="AE2775" s="9"/>
      <c r="AF2775" s="9">
        <f t="shared" ref="AF2775:AH2776" si="5886">IF(AND(AF2715&lt;=0,AF2730+AF2745+AF2760&lt;0),-(AF2730+AF2745+AF2760),IF(AF2715&lt;=0,0,-MIN(((AF2730+AF2760)/AF2715)*((AF2730+AF2760)&gt;0),(AF2730+AF2760))))</f>
        <v>-3.1008754112489365</v>
      </c>
      <c r="AG2775" s="9">
        <f t="shared" si="5886"/>
        <v>-2.4807003289991494</v>
      </c>
      <c r="AH2775" s="9">
        <f t="shared" si="5886"/>
        <v>-1.9845602631993196</v>
      </c>
      <c r="AI2775" s="9">
        <f t="shared" ref="AI2775:AM2775" si="5887">IF(AND(AI2715&lt;=0,AI2730+AI2745+AI2760&lt;0),-(AI2730+AI2745+AI2760),IF(AI2715&lt;=0,0,-MIN(((AI2730+AI2760)/AI2715)*((AI2730+AI2760)&gt;0),(AI2730+AI2760))))</f>
        <v>-1.5876482105594556</v>
      </c>
      <c r="AJ2775" s="9">
        <f t="shared" si="5887"/>
        <v>-1.2701185684475644</v>
      </c>
      <c r="AK2775" s="9">
        <f t="shared" si="5887"/>
        <v>-1.0160948547580515</v>
      </c>
      <c r="AL2775" s="9">
        <f t="shared" si="5887"/>
        <v>-0.81287588380644116</v>
      </c>
      <c r="AM2775" s="9">
        <f t="shared" si="5887"/>
        <v>-0.65030070704515297</v>
      </c>
    </row>
    <row r="2776" spans="1:39" outlineLevel="2">
      <c r="A2776" s="11">
        <f>ROW()</f>
        <v>2776</v>
      </c>
      <c r="C2776" s="6" t="s">
        <v>511</v>
      </c>
      <c r="D2776" s="39"/>
      <c r="E2776" s="39"/>
      <c r="F2776" s="31"/>
      <c r="G2776" s="39"/>
      <c r="H2776" s="39"/>
      <c r="I2776" s="39"/>
      <c r="J2776" s="39"/>
      <c r="K2776" s="39"/>
      <c r="L2776" s="39"/>
      <c r="M2776" s="39"/>
      <c r="N2776" s="39"/>
      <c r="O2776" s="39"/>
      <c r="P2776" s="39"/>
      <c r="Q2776" s="39"/>
      <c r="R2776" s="39"/>
      <c r="S2776" s="39"/>
      <c r="T2776" s="39"/>
      <c r="U2776" s="39"/>
      <c r="V2776" s="39"/>
      <c r="W2776" s="39"/>
      <c r="X2776" s="39"/>
      <c r="Y2776" s="39"/>
      <c r="Z2776" s="39"/>
      <c r="AA2776" s="39"/>
      <c r="AB2776" s="39"/>
      <c r="AC2776" s="9"/>
      <c r="AD2776" s="9"/>
      <c r="AE2776" s="9"/>
      <c r="AF2776" s="9">
        <f t="shared" si="5886"/>
        <v>-2.7160493793194757E-2</v>
      </c>
      <c r="AG2776" s="9">
        <f t="shared" si="5886"/>
        <v>-2.7160493793194754E-2</v>
      </c>
      <c r="AH2776" s="9">
        <f t="shared" si="5886"/>
        <v>-2.716049379319475E-2</v>
      </c>
      <c r="AI2776" s="9">
        <f t="shared" ref="AI2776:AM2776" si="5888">IF(AND(AI2716&lt;=0,AI2731+AI2746+AI2761&lt;0),-(AI2731+AI2746+AI2761),IF(AI2716&lt;=0,0,-MIN(((AI2731+AI2761)/AI2716)*((AI2731+AI2761)&gt;0),(AI2731+AI2761))))</f>
        <v>-2.716049379319475E-2</v>
      </c>
      <c r="AJ2776" s="9">
        <f t="shared" si="5888"/>
        <v>-2.716049379319475E-2</v>
      </c>
      <c r="AK2776" s="9">
        <f t="shared" si="5888"/>
        <v>-2.716049379319475E-2</v>
      </c>
      <c r="AL2776" s="9">
        <f t="shared" si="5888"/>
        <v>-2.716049379319475E-2</v>
      </c>
      <c r="AM2776" s="9">
        <f t="shared" si="5888"/>
        <v>-2.716049379319475E-2</v>
      </c>
    </row>
    <row r="2777" spans="1:39" outlineLevel="2">
      <c r="A2777" s="11">
        <f>ROW()</f>
        <v>2777</v>
      </c>
      <c r="C2777" s="6" t="s">
        <v>655</v>
      </c>
      <c r="D2777" s="39"/>
      <c r="E2777" s="39"/>
      <c r="F2777" s="31"/>
      <c r="G2777" s="39"/>
      <c r="H2777" s="39"/>
      <c r="I2777" s="39"/>
      <c r="J2777" s="39"/>
      <c r="K2777" s="39"/>
      <c r="L2777" s="39"/>
      <c r="M2777" s="39"/>
      <c r="N2777" s="39"/>
      <c r="O2777" s="39"/>
      <c r="P2777" s="39"/>
      <c r="Q2777" s="39"/>
      <c r="R2777" s="39"/>
      <c r="S2777" s="39"/>
      <c r="T2777" s="39"/>
      <c r="U2777" s="39"/>
      <c r="V2777" s="39"/>
      <c r="W2777" s="39"/>
      <c r="X2777" s="39"/>
      <c r="Y2777" s="39"/>
      <c r="Z2777" s="39"/>
      <c r="AA2777" s="39"/>
      <c r="AB2777" s="39"/>
      <c r="AC2777" s="9"/>
      <c r="AD2777" s="9"/>
      <c r="AE2777" s="9"/>
      <c r="AF2777" s="9">
        <v>0</v>
      </c>
      <c r="AG2777" s="9">
        <v>0</v>
      </c>
      <c r="AH2777" s="9">
        <v>0</v>
      </c>
      <c r="AI2777" s="9">
        <v>0</v>
      </c>
      <c r="AJ2777" s="9">
        <v>0</v>
      </c>
      <c r="AK2777" s="9">
        <v>0</v>
      </c>
      <c r="AL2777" s="9">
        <v>0</v>
      </c>
      <c r="AM2777" s="9">
        <v>0</v>
      </c>
    </row>
    <row r="2778" spans="1:39" outlineLevel="2">
      <c r="A2778" s="11">
        <f>ROW()</f>
        <v>2778</v>
      </c>
      <c r="C2778" s="6" t="s">
        <v>656</v>
      </c>
      <c r="D2778" s="39"/>
      <c r="E2778" s="39"/>
      <c r="F2778" s="31"/>
      <c r="G2778" s="39"/>
      <c r="H2778" s="39"/>
      <c r="I2778" s="39"/>
      <c r="J2778" s="39"/>
      <c r="K2778" s="39"/>
      <c r="L2778" s="39"/>
      <c r="M2778" s="39"/>
      <c r="N2778" s="39"/>
      <c r="O2778" s="39"/>
      <c r="P2778" s="39"/>
      <c r="Q2778" s="39"/>
      <c r="R2778" s="39"/>
      <c r="S2778" s="39"/>
      <c r="T2778" s="39"/>
      <c r="U2778" s="39"/>
      <c r="V2778" s="39"/>
      <c r="W2778" s="39"/>
      <c r="X2778" s="39"/>
      <c r="Y2778" s="39"/>
      <c r="Z2778" s="39"/>
      <c r="AA2778" s="39"/>
      <c r="AB2778" s="3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  <c r="AM2778" s="9"/>
    </row>
    <row r="2779" spans="1:39" outlineLevel="2">
      <c r="A2779" s="11">
        <f>ROW()</f>
        <v>2779</v>
      </c>
      <c r="C2779" s="6" t="s">
        <v>667</v>
      </c>
      <c r="D2779" s="39"/>
      <c r="E2779" s="39"/>
      <c r="F2779" s="31"/>
      <c r="G2779" s="39"/>
      <c r="H2779" s="39"/>
      <c r="I2779" s="39"/>
      <c r="J2779" s="39"/>
      <c r="K2779" s="39"/>
      <c r="L2779" s="39"/>
      <c r="M2779" s="39"/>
      <c r="N2779" s="39"/>
      <c r="O2779" s="39"/>
      <c r="P2779" s="39"/>
      <c r="Q2779" s="39"/>
      <c r="R2779" s="39"/>
      <c r="S2779" s="39"/>
      <c r="T2779" s="39"/>
      <c r="U2779" s="39"/>
      <c r="V2779" s="39"/>
      <c r="W2779" s="39"/>
      <c r="X2779" s="39"/>
      <c r="Y2779" s="39"/>
      <c r="Z2779" s="39"/>
      <c r="AA2779" s="39"/>
      <c r="AB2779" s="3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9"/>
      <c r="AM2779" s="9"/>
    </row>
    <row r="2780" spans="1:39" outlineLevel="2">
      <c r="A2780" s="11">
        <f>ROW()</f>
        <v>2780</v>
      </c>
      <c r="C2780" s="6" t="s">
        <v>212</v>
      </c>
      <c r="D2780" s="39"/>
      <c r="E2780" s="39"/>
      <c r="F2780" s="31"/>
      <c r="G2780" s="39"/>
      <c r="H2780" s="39"/>
      <c r="I2780" s="39"/>
      <c r="J2780" s="39"/>
      <c r="K2780" s="39"/>
      <c r="L2780" s="39"/>
      <c r="M2780" s="39"/>
      <c r="N2780" s="39"/>
      <c r="O2780" s="39"/>
      <c r="P2780" s="39"/>
      <c r="Q2780" s="39"/>
      <c r="R2780" s="39"/>
      <c r="S2780" s="39"/>
      <c r="T2780" s="39"/>
      <c r="U2780" s="39"/>
      <c r="V2780" s="39"/>
      <c r="W2780" s="39"/>
      <c r="X2780" s="39"/>
      <c r="Y2780" s="39"/>
      <c r="Z2780" s="39"/>
      <c r="AA2780" s="39"/>
      <c r="AB2780" s="39"/>
      <c r="AC2780" s="9"/>
      <c r="AD2780" s="9"/>
      <c r="AE2780" s="9"/>
      <c r="AF2780" s="9">
        <v>0</v>
      </c>
      <c r="AG2780" s="9">
        <v>0</v>
      </c>
      <c r="AH2780" s="9">
        <v>0</v>
      </c>
      <c r="AI2780" s="9">
        <v>0</v>
      </c>
      <c r="AJ2780" s="9">
        <v>0</v>
      </c>
      <c r="AK2780" s="9">
        <v>0</v>
      </c>
      <c r="AL2780" s="9">
        <v>0</v>
      </c>
      <c r="AM2780" s="9">
        <v>0</v>
      </c>
    </row>
    <row r="2781" spans="1:39" outlineLevel="2">
      <c r="A2781" s="11">
        <f>ROW()</f>
        <v>2781</v>
      </c>
      <c r="C2781" s="30" t="s">
        <v>362</v>
      </c>
      <c r="D2781" s="90"/>
      <c r="E2781" s="90"/>
      <c r="F2781" s="90"/>
      <c r="G2781" s="90"/>
      <c r="H2781" s="90"/>
      <c r="I2781" s="90"/>
      <c r="J2781" s="90"/>
      <c r="K2781" s="90"/>
      <c r="L2781" s="90"/>
      <c r="M2781" s="90"/>
      <c r="N2781" s="90"/>
      <c r="O2781" s="90"/>
      <c r="P2781" s="90"/>
      <c r="Q2781" s="90"/>
      <c r="R2781" s="90"/>
      <c r="S2781" s="90"/>
      <c r="T2781" s="90"/>
      <c r="U2781" s="90"/>
      <c r="V2781" s="90"/>
      <c r="W2781" s="90"/>
      <c r="X2781" s="90"/>
      <c r="Y2781" s="90"/>
      <c r="Z2781" s="90"/>
      <c r="AA2781" s="90"/>
      <c r="AB2781" s="90"/>
      <c r="AC2781" s="180"/>
      <c r="AD2781" s="180"/>
      <c r="AE2781" s="180"/>
      <c r="AF2781" s="14">
        <f t="shared" ref="AF2781:AH2781" si="5889">IF(AND(AF2721&lt;=0,AF2736+AF2751+AF2766&lt;0),-(AF2736+AF2751+AF2766),IF(AF2721&lt;=0,0,-MIN(((AF2736+AF2766)/AF2721)*((AF2736+AF2766)&gt;0),(AF2736+AF2766))))</f>
        <v>-0.66910911122868499</v>
      </c>
      <c r="AG2781" s="14">
        <f t="shared" si="5889"/>
        <v>-0.40146546673721095</v>
      </c>
      <c r="AH2781" s="14">
        <f t="shared" si="5889"/>
        <v>-0.24087928004232659</v>
      </c>
      <c r="AI2781" s="14">
        <f t="shared" ref="AI2781:AM2781" si="5890">IF(AND(AI2721&lt;=0,AI2736+AI2751+AI2766&lt;0),-(AI2736+AI2751+AI2766),IF(AI2721&lt;=0,0,-MIN(((AI2736+AI2766)/AI2721)*((AI2736+AI2766)&gt;0),(AI2736+AI2766))))</f>
        <v>-0.14452756802539596</v>
      </c>
      <c r="AJ2781" s="14">
        <f t="shared" si="5890"/>
        <v>-8.6716540815237567E-2</v>
      </c>
      <c r="AK2781" s="14">
        <f t="shared" si="5890"/>
        <v>-5.2029924489142544E-2</v>
      </c>
      <c r="AL2781" s="14">
        <f t="shared" si="5890"/>
        <v>-3.1217954693485529E-2</v>
      </c>
      <c r="AM2781" s="14">
        <f t="shared" si="5890"/>
        <v>-1.8730772816091319E-2</v>
      </c>
    </row>
    <row r="2782" spans="1:39" outlineLevel="2">
      <c r="A2782" s="11">
        <f>ROW()</f>
        <v>2782</v>
      </c>
      <c r="C2782" s="6" t="s">
        <v>1</v>
      </c>
      <c r="D2782" s="39"/>
      <c r="E2782" s="39"/>
      <c r="F2782" s="39"/>
      <c r="G2782" s="39"/>
      <c r="H2782" s="39"/>
      <c r="I2782" s="39"/>
      <c r="J2782" s="39"/>
      <c r="K2782" s="39"/>
      <c r="L2782" s="39"/>
      <c r="M2782" s="39"/>
      <c r="N2782" s="39"/>
      <c r="O2782" s="39"/>
      <c r="P2782" s="39"/>
      <c r="Q2782" s="39"/>
      <c r="R2782" s="39"/>
      <c r="S2782" s="39"/>
      <c r="T2782" s="39"/>
      <c r="U2782" s="39"/>
      <c r="V2782" s="39"/>
      <c r="W2782" s="39"/>
      <c r="X2782" s="39"/>
      <c r="Y2782" s="39"/>
      <c r="Z2782" s="39"/>
      <c r="AA2782" s="39"/>
      <c r="AB2782" s="39"/>
      <c r="AC2782" s="9"/>
      <c r="AD2782" s="9"/>
      <c r="AE2782" s="9"/>
      <c r="AF2782" s="9">
        <f t="shared" ref="AF2782:AH2782" si="5891">SUM(AF2769:AF2781)</f>
        <v>-8.4862544483625282</v>
      </c>
      <c r="AG2782" s="9">
        <f t="shared" si="5891"/>
        <v>-6.3104135553102143</v>
      </c>
      <c r="AH2782" s="9">
        <f t="shared" si="5891"/>
        <v>-4.802003992505453</v>
      </c>
      <c r="AI2782" s="9">
        <f t="shared" ref="AI2782:AM2782" si="5892">SUM(AI2769:AI2781)</f>
        <v>-3.7301002941085333</v>
      </c>
      <c r="AJ2782" s="9">
        <f t="shared" si="5892"/>
        <v>-2.9494802956849302</v>
      </c>
      <c r="AK2782" s="9">
        <f t="shared" si="5892"/>
        <v>-2.367611053209568</v>
      </c>
      <c r="AL2782" s="9">
        <f t="shared" si="5892"/>
        <v>-1.9245951449097853</v>
      </c>
      <c r="AM2782" s="9">
        <f t="shared" si="5892"/>
        <v>-1.5809412216065089</v>
      </c>
    </row>
    <row r="2783" spans="1:39" outlineLevel="2">
      <c r="A2783" s="11">
        <f>ROW()</f>
        <v>2783</v>
      </c>
      <c r="B2783" s="343" t="s">
        <v>70</v>
      </c>
      <c r="D2783" s="39"/>
      <c r="E2783" s="39"/>
      <c r="F2783" s="39"/>
      <c r="G2783" s="39"/>
      <c r="H2783" s="39"/>
      <c r="I2783" s="39"/>
      <c r="J2783" s="39"/>
      <c r="K2783" s="39"/>
      <c r="L2783" s="39"/>
      <c r="M2783" s="39"/>
      <c r="N2783" s="39"/>
      <c r="O2783" s="39"/>
      <c r="P2783" s="39"/>
      <c r="Q2783" s="39"/>
      <c r="R2783" s="39"/>
      <c r="S2783" s="39"/>
      <c r="T2783" s="39"/>
      <c r="U2783" s="39"/>
      <c r="V2783" s="39"/>
      <c r="W2783" s="39"/>
      <c r="X2783" s="39"/>
      <c r="Y2783" s="39"/>
      <c r="Z2783" s="39"/>
      <c r="AA2783" s="39"/>
      <c r="AB2783" s="39"/>
      <c r="AC2783" s="39"/>
      <c r="AD2783" s="39"/>
      <c r="AE2783" s="39"/>
      <c r="AF2783" s="39"/>
      <c r="AG2783" s="39"/>
      <c r="AH2783" s="39"/>
      <c r="AI2783" s="39"/>
      <c r="AJ2783" s="39"/>
      <c r="AK2783" s="39"/>
      <c r="AL2783" s="39"/>
      <c r="AM2783" s="39"/>
    </row>
    <row r="2784" spans="1:39" outlineLevel="2">
      <c r="A2784" s="11">
        <f>ROW()</f>
        <v>2784</v>
      </c>
      <c r="C2784" s="6" t="s">
        <v>2</v>
      </c>
      <c r="D2784" s="39"/>
      <c r="E2784" s="39"/>
      <c r="F2784" s="39"/>
      <c r="G2784" s="39"/>
      <c r="H2784" s="39"/>
      <c r="I2784" s="39"/>
      <c r="J2784" s="39"/>
      <c r="K2784" s="39"/>
      <c r="L2784" s="39"/>
      <c r="M2784" s="39"/>
      <c r="N2784" s="39"/>
      <c r="O2784" s="39"/>
      <c r="P2784" s="39"/>
      <c r="Q2784" s="39"/>
      <c r="R2784" s="39"/>
      <c r="S2784" s="39"/>
      <c r="T2784" s="39"/>
      <c r="U2784" s="39"/>
      <c r="V2784" s="39"/>
      <c r="W2784" s="39"/>
      <c r="X2784" s="39"/>
      <c r="Y2784" s="39"/>
      <c r="Z2784" s="39"/>
      <c r="AA2784" s="39"/>
      <c r="AB2784" s="39"/>
      <c r="AC2784" s="9"/>
      <c r="AD2784" s="9"/>
      <c r="AE2784" s="9">
        <f t="shared" ref="AE2784:AH2784" si="5893">AE2724+AE2739+AE2754+AE2769</f>
        <v>2.3098810959577185</v>
      </c>
      <c r="AF2784" s="9">
        <f t="shared" si="5893"/>
        <v>2.0788929863619465</v>
      </c>
      <c r="AG2784" s="9">
        <f t="shared" si="5893"/>
        <v>1.8710036877257519</v>
      </c>
      <c r="AH2784" s="9">
        <f t="shared" si="5893"/>
        <v>1.6839033189531767</v>
      </c>
      <c r="AI2784" s="9">
        <f t="shared" ref="AI2784:AM2784" si="5894">AI2724+AI2739+AI2754+AI2769</f>
        <v>1.515512987057859</v>
      </c>
      <c r="AJ2784" s="9">
        <f t="shared" si="5894"/>
        <v>1.3639616883520731</v>
      </c>
      <c r="AK2784" s="9">
        <f t="shared" si="5894"/>
        <v>1.2275655195168658</v>
      </c>
      <c r="AL2784" s="9">
        <f t="shared" si="5894"/>
        <v>1.1048089675651791</v>
      </c>
      <c r="AM2784" s="9">
        <f t="shared" si="5894"/>
        <v>0.99432807080866115</v>
      </c>
    </row>
    <row r="2785" spans="1:39" outlineLevel="2">
      <c r="A2785" s="11">
        <f>ROW()</f>
        <v>2785</v>
      </c>
      <c r="C2785" s="6" t="s">
        <v>3</v>
      </c>
      <c r="D2785" s="39"/>
      <c r="E2785" s="39"/>
      <c r="F2785" s="39"/>
      <c r="G2785" s="39"/>
      <c r="H2785" s="39"/>
      <c r="I2785" s="39"/>
      <c r="J2785" s="39"/>
      <c r="K2785" s="39"/>
      <c r="L2785" s="39"/>
      <c r="M2785" s="39"/>
      <c r="N2785" s="39"/>
      <c r="O2785" s="39"/>
      <c r="P2785" s="39"/>
      <c r="Q2785" s="39"/>
      <c r="R2785" s="39"/>
      <c r="S2785" s="39"/>
      <c r="T2785" s="39"/>
      <c r="U2785" s="39"/>
      <c r="V2785" s="39"/>
      <c r="W2785" s="39"/>
      <c r="X2785" s="39"/>
      <c r="Y2785" s="39"/>
      <c r="Z2785" s="39"/>
      <c r="AA2785" s="39"/>
      <c r="AB2785" s="39"/>
      <c r="AC2785" s="9"/>
      <c r="AD2785" s="9"/>
      <c r="AE2785" s="9">
        <f t="shared" ref="AE2785:AH2785" si="5895">AE2725+AE2740+AE2755+AE2770</f>
        <v>3.8898085926877619</v>
      </c>
      <c r="AF2785" s="9">
        <f t="shared" si="5895"/>
        <v>3.5008277334189857</v>
      </c>
      <c r="AG2785" s="9">
        <f t="shared" si="5895"/>
        <v>3.1507449600770872</v>
      </c>
      <c r="AH2785" s="9">
        <f t="shared" si="5895"/>
        <v>2.8356704640693784</v>
      </c>
      <c r="AI2785" s="9">
        <f t="shared" ref="AI2785:AM2785" si="5896">AI2725+AI2740+AI2755+AI2770</f>
        <v>2.5521034176624404</v>
      </c>
      <c r="AJ2785" s="9">
        <f t="shared" si="5896"/>
        <v>2.2968930758961963</v>
      </c>
      <c r="AK2785" s="9">
        <f t="shared" si="5896"/>
        <v>2.0672037683065767</v>
      </c>
      <c r="AL2785" s="9">
        <f t="shared" si="5896"/>
        <v>1.8604833914759191</v>
      </c>
      <c r="AM2785" s="9">
        <f t="shared" si="5896"/>
        <v>1.6744350523283271</v>
      </c>
    </row>
    <row r="2786" spans="1:39" outlineLevel="2">
      <c r="A2786" s="11">
        <f>ROW()</f>
        <v>2786</v>
      </c>
      <c r="C2786" s="6" t="s">
        <v>4</v>
      </c>
      <c r="D2786" s="39"/>
      <c r="E2786" s="39"/>
      <c r="F2786" s="39"/>
      <c r="G2786" s="39"/>
      <c r="H2786" s="39"/>
      <c r="I2786" s="39"/>
      <c r="J2786" s="39"/>
      <c r="K2786" s="39"/>
      <c r="L2786" s="39"/>
      <c r="M2786" s="39"/>
      <c r="N2786" s="39"/>
      <c r="O2786" s="39"/>
      <c r="P2786" s="39"/>
      <c r="Q2786" s="39"/>
      <c r="R2786" s="39"/>
      <c r="S2786" s="39"/>
      <c r="T2786" s="39"/>
      <c r="U2786" s="39"/>
      <c r="V2786" s="39"/>
      <c r="W2786" s="39"/>
      <c r="X2786" s="39"/>
      <c r="Y2786" s="39"/>
      <c r="Z2786" s="39"/>
      <c r="AA2786" s="39"/>
      <c r="AB2786" s="39"/>
      <c r="AC2786" s="9"/>
      <c r="AD2786" s="9"/>
      <c r="AE2786" s="9">
        <f t="shared" ref="AE2786:AH2786" si="5897">AE2726+AE2741+AE2756+AE2771</f>
        <v>2.7134641168903721</v>
      </c>
      <c r="AF2786" s="9">
        <f t="shared" si="5897"/>
        <v>2.351668901304989</v>
      </c>
      <c r="AG2786" s="9">
        <f t="shared" si="5897"/>
        <v>2.038113047797657</v>
      </c>
      <c r="AH2786" s="9">
        <f t="shared" si="5897"/>
        <v>1.7663646414246361</v>
      </c>
      <c r="AI2786" s="9">
        <f t="shared" ref="AI2786:AM2786" si="5898">AI2726+AI2741+AI2756+AI2771</f>
        <v>1.5308493559013514</v>
      </c>
      <c r="AJ2786" s="9">
        <f t="shared" si="5898"/>
        <v>1.326736108447838</v>
      </c>
      <c r="AK2786" s="9">
        <f t="shared" si="5898"/>
        <v>1.1498379606547928</v>
      </c>
      <c r="AL2786" s="9">
        <f t="shared" si="5898"/>
        <v>0.99652623256748707</v>
      </c>
      <c r="AM2786" s="9">
        <f t="shared" si="5898"/>
        <v>0.8636560682251555</v>
      </c>
    </row>
    <row r="2787" spans="1:39" outlineLevel="2">
      <c r="A2787" s="11">
        <f>ROW()</f>
        <v>2787</v>
      </c>
      <c r="C2787" s="6" t="s">
        <v>5</v>
      </c>
      <c r="D2787" s="39"/>
      <c r="E2787" s="39"/>
      <c r="F2787" s="39"/>
      <c r="G2787" s="39"/>
      <c r="H2787" s="39"/>
      <c r="I2787" s="39"/>
      <c r="J2787" s="39"/>
      <c r="K2787" s="39"/>
      <c r="L2787" s="39"/>
      <c r="M2787" s="39"/>
      <c r="N2787" s="39"/>
      <c r="O2787" s="39"/>
      <c r="P2787" s="39"/>
      <c r="Q2787" s="39"/>
      <c r="R2787" s="39"/>
      <c r="S2787" s="39"/>
      <c r="T2787" s="39"/>
      <c r="U2787" s="39"/>
      <c r="V2787" s="39"/>
      <c r="W2787" s="39"/>
      <c r="X2787" s="39"/>
      <c r="Y2787" s="39"/>
      <c r="Z2787" s="39"/>
      <c r="AA2787" s="39"/>
      <c r="AB2787" s="39"/>
      <c r="AC2787" s="9"/>
      <c r="AD2787" s="9"/>
      <c r="AE2787" s="9">
        <f t="shared" ref="AE2787:AH2787" si="5899">AE2727+AE2742+AE2757+AE2772</f>
        <v>2.5200572532414931</v>
      </c>
      <c r="AF2787" s="9">
        <f t="shared" si="5899"/>
        <v>2.0160458025931947</v>
      </c>
      <c r="AG2787" s="9">
        <f t="shared" si="5899"/>
        <v>1.6128366420745557</v>
      </c>
      <c r="AH2787" s="9">
        <f t="shared" si="5899"/>
        <v>1.2902693136596446</v>
      </c>
      <c r="AI2787" s="9">
        <f t="shared" ref="AI2787:AM2787" si="5900">AI2727+AI2742+AI2757+AI2772</f>
        <v>1.0322154509277157</v>
      </c>
      <c r="AJ2787" s="9">
        <f t="shared" si="5900"/>
        <v>0.82577236074217253</v>
      </c>
      <c r="AK2787" s="9">
        <f t="shared" si="5900"/>
        <v>0.66061788859373805</v>
      </c>
      <c r="AL2787" s="9">
        <f t="shared" si="5900"/>
        <v>0.52849431087499044</v>
      </c>
      <c r="AM2787" s="9">
        <f t="shared" si="5900"/>
        <v>0.42279544869999236</v>
      </c>
    </row>
    <row r="2788" spans="1:39" outlineLevel="2">
      <c r="A2788" s="11">
        <f>ROW()</f>
        <v>2788</v>
      </c>
      <c r="C2788" s="6" t="s">
        <v>473</v>
      </c>
      <c r="D2788" s="39"/>
      <c r="E2788" s="39"/>
      <c r="F2788" s="39"/>
      <c r="G2788" s="39"/>
      <c r="H2788" s="39"/>
      <c r="I2788" s="39"/>
      <c r="J2788" s="39"/>
      <c r="K2788" s="39"/>
      <c r="L2788" s="39"/>
      <c r="M2788" s="39"/>
      <c r="N2788" s="39"/>
      <c r="O2788" s="39"/>
      <c r="P2788" s="39"/>
      <c r="Q2788" s="39"/>
      <c r="R2788" s="39"/>
      <c r="S2788" s="39"/>
      <c r="T2788" s="39"/>
      <c r="U2788" s="39"/>
      <c r="V2788" s="39"/>
      <c r="W2788" s="39"/>
      <c r="X2788" s="39"/>
      <c r="Y2788" s="39"/>
      <c r="Z2788" s="39"/>
      <c r="AA2788" s="39"/>
      <c r="AB2788" s="39"/>
      <c r="AC2788" s="9"/>
      <c r="AD2788" s="9"/>
      <c r="AE2788" s="9">
        <f t="shared" ref="AE2788:AH2788" si="5901">AE2728+AE2743+AE2758+AE2773</f>
        <v>6.0925541651664581</v>
      </c>
      <c r="AF2788" s="9">
        <f t="shared" si="5901"/>
        <v>3.6555324990998748</v>
      </c>
      <c r="AG2788" s="9">
        <f t="shared" si="5901"/>
        <v>2.1933194994599248</v>
      </c>
      <c r="AH2788" s="9">
        <f t="shared" si="5901"/>
        <v>1.3159916996759549</v>
      </c>
      <c r="AI2788" s="9">
        <f t="shared" ref="AI2788:AM2788" si="5902">AI2728+AI2743+AI2758+AI2773</f>
        <v>0.7895950198055729</v>
      </c>
      <c r="AJ2788" s="9">
        <f t="shared" si="5902"/>
        <v>0.47375701188334374</v>
      </c>
      <c r="AK2788" s="9">
        <f t="shared" si="5902"/>
        <v>0.28425420713000626</v>
      </c>
      <c r="AL2788" s="9">
        <f t="shared" si="5902"/>
        <v>0.17055252427800377</v>
      </c>
      <c r="AM2788" s="9">
        <f t="shared" si="5902"/>
        <v>0.10233151456680226</v>
      </c>
    </row>
    <row r="2789" spans="1:39" outlineLevel="2">
      <c r="A2789" s="11">
        <f>ROW()</f>
        <v>2789</v>
      </c>
      <c r="C2789" s="6" t="s">
        <v>474</v>
      </c>
      <c r="D2789" s="39"/>
      <c r="E2789" s="39"/>
      <c r="F2789" s="39"/>
      <c r="G2789" s="39"/>
      <c r="H2789" s="39"/>
      <c r="I2789" s="39"/>
      <c r="J2789" s="39"/>
      <c r="K2789" s="39"/>
      <c r="L2789" s="39"/>
      <c r="M2789" s="39"/>
      <c r="N2789" s="39"/>
      <c r="O2789" s="39"/>
      <c r="P2789" s="39"/>
      <c r="Q2789" s="39"/>
      <c r="R2789" s="39"/>
      <c r="S2789" s="39"/>
      <c r="T2789" s="39"/>
      <c r="U2789" s="39"/>
      <c r="V2789" s="39"/>
      <c r="W2789" s="39"/>
      <c r="X2789" s="39"/>
      <c r="Y2789" s="39"/>
      <c r="Z2789" s="39"/>
      <c r="AA2789" s="39"/>
      <c r="AB2789" s="39"/>
      <c r="AC2789" s="9"/>
      <c r="AD2789" s="9"/>
      <c r="AE2789" s="9">
        <f t="shared" ref="AE2789:AH2789" si="5903">AE2729+AE2744+AE2759+AE2774</f>
        <v>5.7473409819517363</v>
      </c>
      <c r="AF2789" s="9">
        <f t="shared" si="5903"/>
        <v>4.9810288510248384</v>
      </c>
      <c r="AG2789" s="9">
        <f t="shared" si="5903"/>
        <v>4.316891670888193</v>
      </c>
      <c r="AH2789" s="9">
        <f t="shared" si="5903"/>
        <v>3.7413061147697673</v>
      </c>
      <c r="AI2789" s="9">
        <f t="shared" ref="AI2789:AM2789" si="5904">AI2729+AI2744+AI2759+AI2774</f>
        <v>3.2424652994671317</v>
      </c>
      <c r="AJ2789" s="9">
        <f t="shared" si="5904"/>
        <v>2.8101365928715141</v>
      </c>
      <c r="AK2789" s="9">
        <f t="shared" si="5904"/>
        <v>2.4354517138219789</v>
      </c>
      <c r="AL2789" s="9">
        <f t="shared" si="5904"/>
        <v>2.110724818645715</v>
      </c>
      <c r="AM2789" s="9">
        <f t="shared" si="5904"/>
        <v>1.8292948428262863</v>
      </c>
    </row>
    <row r="2790" spans="1:39" outlineLevel="2">
      <c r="A2790" s="11">
        <f>ROW()</f>
        <v>2790</v>
      </c>
      <c r="C2790" s="6" t="s">
        <v>477</v>
      </c>
      <c r="D2790" s="39"/>
      <c r="E2790" s="39"/>
      <c r="F2790" s="39"/>
      <c r="G2790" s="39"/>
      <c r="H2790" s="39"/>
      <c r="I2790" s="39"/>
      <c r="J2790" s="39"/>
      <c r="K2790" s="39"/>
      <c r="L2790" s="39"/>
      <c r="M2790" s="39"/>
      <c r="N2790" s="39"/>
      <c r="O2790" s="39"/>
      <c r="P2790" s="39"/>
      <c r="Q2790" s="39"/>
      <c r="R2790" s="39"/>
      <c r="S2790" s="39"/>
      <c r="T2790" s="39"/>
      <c r="U2790" s="39"/>
      <c r="V2790" s="39"/>
      <c r="W2790" s="39"/>
      <c r="X2790" s="39"/>
      <c r="Y2790" s="39"/>
      <c r="Z2790" s="39"/>
      <c r="AA2790" s="39"/>
      <c r="AB2790" s="39"/>
      <c r="AC2790" s="9"/>
      <c r="AD2790" s="9"/>
      <c r="AE2790" s="9">
        <f t="shared" ref="AE2790:AH2792" si="5905">AE2730+AE2745+AE2760+AE2775</f>
        <v>15.504377056244682</v>
      </c>
      <c r="AF2790" s="9">
        <f t="shared" si="5905"/>
        <v>12.403501644995746</v>
      </c>
      <c r="AG2790" s="9">
        <f t="shared" si="5905"/>
        <v>9.9228013159965975</v>
      </c>
      <c r="AH2790" s="9">
        <f t="shared" si="5905"/>
        <v>7.9382410527972782</v>
      </c>
      <c r="AI2790" s="9">
        <f t="shared" ref="AI2790:AM2790" si="5906">AI2730+AI2745+AI2760+AI2775</f>
        <v>6.3505928422378224</v>
      </c>
      <c r="AJ2790" s="9">
        <f t="shared" si="5906"/>
        <v>5.0804742737902577</v>
      </c>
      <c r="AK2790" s="9">
        <f t="shared" si="5906"/>
        <v>4.064379419032206</v>
      </c>
      <c r="AL2790" s="9">
        <f t="shared" si="5906"/>
        <v>3.2515035352257646</v>
      </c>
      <c r="AM2790" s="9">
        <f t="shared" si="5906"/>
        <v>2.6012028281806119</v>
      </c>
    </row>
    <row r="2791" spans="1:39" outlineLevel="2">
      <c r="A2791" s="11">
        <f>ROW()</f>
        <v>2791</v>
      </c>
      <c r="C2791" s="6" t="s">
        <v>511</v>
      </c>
      <c r="D2791" s="39"/>
      <c r="E2791" s="39"/>
      <c r="F2791" s="39"/>
      <c r="G2791" s="39"/>
      <c r="H2791" s="39"/>
      <c r="I2791" s="39"/>
      <c r="J2791" s="39"/>
      <c r="K2791" s="39"/>
      <c r="L2791" s="39"/>
      <c r="M2791" s="39"/>
      <c r="N2791" s="39"/>
      <c r="O2791" s="39"/>
      <c r="P2791" s="39"/>
      <c r="Q2791" s="39"/>
      <c r="R2791" s="39"/>
      <c r="S2791" s="39"/>
      <c r="T2791" s="39"/>
      <c r="U2791" s="39"/>
      <c r="V2791" s="39"/>
      <c r="W2791" s="39"/>
      <c r="X2791" s="39"/>
      <c r="Y2791" s="39"/>
      <c r="Z2791" s="39"/>
      <c r="AA2791" s="39"/>
      <c r="AB2791" s="39"/>
      <c r="AC2791" s="9"/>
      <c r="AD2791" s="9"/>
      <c r="AE2791" s="9">
        <f t="shared" si="5905"/>
        <v>1.0864197517277903</v>
      </c>
      <c r="AF2791" s="9">
        <f t="shared" si="5905"/>
        <v>1.0592592579345954</v>
      </c>
      <c r="AG2791" s="9">
        <f t="shared" si="5905"/>
        <v>1.0320987641414006</v>
      </c>
      <c r="AH2791" s="9">
        <f t="shared" si="5905"/>
        <v>1.0049382703482057</v>
      </c>
      <c r="AI2791" s="9">
        <f t="shared" ref="AI2791:AM2792" si="5907">AI2731+AI2746+AI2761+AI2776</f>
        <v>0.97777777655501097</v>
      </c>
      <c r="AJ2791" s="9">
        <f t="shared" si="5907"/>
        <v>0.95061728276181623</v>
      </c>
      <c r="AK2791" s="9">
        <f t="shared" si="5907"/>
        <v>0.92345678896862149</v>
      </c>
      <c r="AL2791" s="9">
        <f t="shared" si="5907"/>
        <v>0.89629629517542675</v>
      </c>
      <c r="AM2791" s="9">
        <f t="shared" si="5907"/>
        <v>0.86913580138223201</v>
      </c>
    </row>
    <row r="2792" spans="1:39" outlineLevel="2">
      <c r="A2792" s="11">
        <f>ROW()</f>
        <v>2792</v>
      </c>
      <c r="C2792" s="6" t="s">
        <v>655</v>
      </c>
      <c r="D2792" s="39"/>
      <c r="E2792" s="39"/>
      <c r="F2792" s="39"/>
      <c r="G2792" s="39"/>
      <c r="H2792" s="39"/>
      <c r="I2792" s="39"/>
      <c r="J2792" s="39"/>
      <c r="K2792" s="39"/>
      <c r="L2792" s="39"/>
      <c r="M2792" s="39"/>
      <c r="N2792" s="39"/>
      <c r="O2792" s="39"/>
      <c r="P2792" s="39"/>
      <c r="Q2792" s="39"/>
      <c r="R2792" s="39"/>
      <c r="S2792" s="39"/>
      <c r="T2792" s="39"/>
      <c r="U2792" s="39"/>
      <c r="V2792" s="39"/>
      <c r="W2792" s="39"/>
      <c r="X2792" s="39"/>
      <c r="Y2792" s="39"/>
      <c r="Z2792" s="39"/>
      <c r="AA2792" s="39"/>
      <c r="AB2792" s="39"/>
      <c r="AC2792" s="9"/>
      <c r="AD2792" s="9"/>
      <c r="AE2792" s="9">
        <f t="shared" si="5905"/>
        <v>0</v>
      </c>
      <c r="AF2792" s="9">
        <f t="shared" si="5905"/>
        <v>0</v>
      </c>
      <c r="AG2792" s="9">
        <f t="shared" si="5905"/>
        <v>0</v>
      </c>
      <c r="AH2792" s="9">
        <f t="shared" si="5905"/>
        <v>0</v>
      </c>
      <c r="AI2792" s="9">
        <f t="shared" si="5907"/>
        <v>0</v>
      </c>
      <c r="AJ2792" s="9">
        <f t="shared" si="5907"/>
        <v>0</v>
      </c>
      <c r="AK2792" s="9">
        <f t="shared" si="5907"/>
        <v>0</v>
      </c>
      <c r="AL2792" s="9">
        <f t="shared" si="5907"/>
        <v>0</v>
      </c>
      <c r="AM2792" s="9">
        <f t="shared" si="5907"/>
        <v>0</v>
      </c>
    </row>
    <row r="2793" spans="1:39" outlineLevel="2">
      <c r="A2793" s="11">
        <f>ROW()</f>
        <v>2793</v>
      </c>
      <c r="C2793" s="6" t="s">
        <v>656</v>
      </c>
      <c r="D2793" s="39"/>
      <c r="E2793" s="39"/>
      <c r="F2793" s="39"/>
      <c r="G2793" s="39"/>
      <c r="H2793" s="39"/>
      <c r="I2793" s="39"/>
      <c r="J2793" s="39"/>
      <c r="K2793" s="39"/>
      <c r="L2793" s="39"/>
      <c r="M2793" s="39"/>
      <c r="N2793" s="39"/>
      <c r="O2793" s="39"/>
      <c r="P2793" s="39"/>
      <c r="Q2793" s="39"/>
      <c r="R2793" s="39"/>
      <c r="S2793" s="39"/>
      <c r="T2793" s="39"/>
      <c r="U2793" s="39"/>
      <c r="V2793" s="39"/>
      <c r="W2793" s="39"/>
      <c r="X2793" s="39"/>
      <c r="Y2793" s="39"/>
      <c r="Z2793" s="39"/>
      <c r="AA2793" s="39"/>
      <c r="AB2793" s="3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9"/>
      <c r="AM2793" s="9"/>
    </row>
    <row r="2794" spans="1:39" outlineLevel="2">
      <c r="A2794" s="11">
        <f>ROW()</f>
        <v>2794</v>
      </c>
      <c r="C2794" s="6" t="s">
        <v>667</v>
      </c>
      <c r="D2794" s="39"/>
      <c r="E2794" s="39"/>
      <c r="F2794" s="39"/>
      <c r="G2794" s="39"/>
      <c r="H2794" s="39"/>
      <c r="I2794" s="39"/>
      <c r="J2794" s="39"/>
      <c r="K2794" s="39"/>
      <c r="L2794" s="39"/>
      <c r="M2794" s="39"/>
      <c r="N2794" s="39"/>
      <c r="O2794" s="39"/>
      <c r="P2794" s="39"/>
      <c r="Q2794" s="39"/>
      <c r="R2794" s="39"/>
      <c r="S2794" s="39"/>
      <c r="T2794" s="39"/>
      <c r="U2794" s="39"/>
      <c r="V2794" s="39"/>
      <c r="W2794" s="39"/>
      <c r="X2794" s="39"/>
      <c r="Y2794" s="39"/>
      <c r="Z2794" s="39"/>
      <c r="AA2794" s="39"/>
      <c r="AB2794" s="3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  <c r="AM2794" s="9"/>
    </row>
    <row r="2795" spans="1:39" outlineLevel="2">
      <c r="A2795" s="11">
        <f>ROW()</f>
        <v>2795</v>
      </c>
      <c r="C2795" s="6" t="s">
        <v>212</v>
      </c>
      <c r="D2795" s="39"/>
      <c r="E2795" s="39"/>
      <c r="F2795" s="39"/>
      <c r="G2795" s="39"/>
      <c r="H2795" s="39"/>
      <c r="I2795" s="39"/>
      <c r="J2795" s="39"/>
      <c r="K2795" s="39"/>
      <c r="L2795" s="39"/>
      <c r="M2795" s="39"/>
      <c r="N2795" s="39"/>
      <c r="O2795" s="39"/>
      <c r="P2795" s="39"/>
      <c r="Q2795" s="39"/>
      <c r="R2795" s="39"/>
      <c r="S2795" s="39"/>
      <c r="T2795" s="39"/>
      <c r="U2795" s="39"/>
      <c r="V2795" s="39"/>
      <c r="W2795" s="39"/>
      <c r="X2795" s="39"/>
      <c r="Y2795" s="39"/>
      <c r="Z2795" s="39"/>
      <c r="AA2795" s="39"/>
      <c r="AB2795" s="39"/>
      <c r="AC2795" s="9"/>
      <c r="AD2795" s="9"/>
      <c r="AE2795" s="9">
        <f t="shared" ref="AE2795:AH2795" si="5908">AE2735+AE2750+AE2765+AE2780</f>
        <v>0</v>
      </c>
      <c r="AF2795" s="9">
        <f t="shared" si="5908"/>
        <v>0</v>
      </c>
      <c r="AG2795" s="9">
        <f t="shared" si="5908"/>
        <v>0</v>
      </c>
      <c r="AH2795" s="9">
        <f t="shared" si="5908"/>
        <v>0</v>
      </c>
      <c r="AI2795" s="9">
        <f t="shared" ref="AI2795:AM2795" si="5909">AI2735+AI2750+AI2765+AI2780</f>
        <v>0</v>
      </c>
      <c r="AJ2795" s="9">
        <f t="shared" si="5909"/>
        <v>0</v>
      </c>
      <c r="AK2795" s="9">
        <f t="shared" si="5909"/>
        <v>0</v>
      </c>
      <c r="AL2795" s="9">
        <f t="shared" si="5909"/>
        <v>0</v>
      </c>
      <c r="AM2795" s="9">
        <f t="shared" si="5909"/>
        <v>0</v>
      </c>
    </row>
    <row r="2796" spans="1:39" outlineLevel="2">
      <c r="A2796" s="11">
        <f>ROW()</f>
        <v>2796</v>
      </c>
      <c r="C2796" s="30" t="s">
        <v>362</v>
      </c>
      <c r="D2796" s="90"/>
      <c r="E2796" s="90"/>
      <c r="F2796" s="90"/>
      <c r="G2796" s="90"/>
      <c r="H2796" s="90"/>
      <c r="I2796" s="90"/>
      <c r="J2796" s="90"/>
      <c r="K2796" s="90"/>
      <c r="L2796" s="90"/>
      <c r="M2796" s="90"/>
      <c r="N2796" s="90"/>
      <c r="O2796" s="90"/>
      <c r="P2796" s="90"/>
      <c r="Q2796" s="90"/>
      <c r="R2796" s="90"/>
      <c r="S2796" s="90"/>
      <c r="T2796" s="90"/>
      <c r="U2796" s="90"/>
      <c r="V2796" s="90"/>
      <c r="W2796" s="90"/>
      <c r="X2796" s="90"/>
      <c r="Y2796" s="90"/>
      <c r="Z2796" s="90"/>
      <c r="AA2796" s="90"/>
      <c r="AB2796" s="90"/>
      <c r="AC2796" s="15"/>
      <c r="AD2796" s="15"/>
      <c r="AE2796" s="15">
        <f t="shared" ref="AE2796:AH2796" si="5910">AE2736+AE2751+AE2766+AE2781</f>
        <v>1.6727727780717125</v>
      </c>
      <c r="AF2796" s="15">
        <f t="shared" si="5910"/>
        <v>1.0036636668430274</v>
      </c>
      <c r="AG2796" s="15">
        <f t="shared" si="5910"/>
        <v>0.60219820010581648</v>
      </c>
      <c r="AH2796" s="15">
        <f t="shared" si="5910"/>
        <v>0.36131892006348987</v>
      </c>
      <c r="AI2796" s="15">
        <f t="shared" ref="AI2796:AM2796" si="5911">AI2736+AI2751+AI2766+AI2781</f>
        <v>0.21679135203809391</v>
      </c>
      <c r="AJ2796" s="15">
        <f t="shared" si="5911"/>
        <v>0.13007481122285636</v>
      </c>
      <c r="AK2796" s="15">
        <f t="shared" si="5911"/>
        <v>7.804488673371382E-2</v>
      </c>
      <c r="AL2796" s="15">
        <f t="shared" si="5911"/>
        <v>4.6826932040228295E-2</v>
      </c>
      <c r="AM2796" s="15">
        <f t="shared" si="5911"/>
        <v>2.8096159224136975E-2</v>
      </c>
    </row>
    <row r="2797" spans="1:39" outlineLevel="2">
      <c r="A2797" s="11">
        <f>ROW()</f>
        <v>2797</v>
      </c>
      <c r="C2797" s="6" t="s">
        <v>1</v>
      </c>
      <c r="D2797" s="39"/>
      <c r="E2797" s="39"/>
      <c r="F2797" s="39"/>
      <c r="G2797" s="39"/>
      <c r="H2797" s="39"/>
      <c r="I2797" s="39"/>
      <c r="J2797" s="39"/>
      <c r="K2797" s="39"/>
      <c r="L2797" s="39"/>
      <c r="M2797" s="39"/>
      <c r="N2797" s="39"/>
      <c r="O2797" s="39"/>
      <c r="P2797" s="39"/>
      <c r="Q2797" s="39"/>
      <c r="R2797" s="39"/>
      <c r="S2797" s="39"/>
      <c r="T2797" s="39"/>
      <c r="U2797" s="39"/>
      <c r="V2797" s="39"/>
      <c r="W2797" s="39"/>
      <c r="X2797" s="39"/>
      <c r="Y2797" s="39"/>
      <c r="Z2797" s="39"/>
      <c r="AA2797" s="39"/>
      <c r="AB2797" s="39"/>
      <c r="AC2797" s="9"/>
      <c r="AD2797" s="9"/>
      <c r="AE2797" s="9">
        <f t="shared" ref="AE2797:AH2797" si="5912">SUM(AE2784:AE2796)</f>
        <v>41.536675791939722</v>
      </c>
      <c r="AF2797" s="9">
        <f t="shared" si="5912"/>
        <v>33.050421343577199</v>
      </c>
      <c r="AG2797" s="9">
        <f t="shared" si="5912"/>
        <v>26.740007788266986</v>
      </c>
      <c r="AH2797" s="9">
        <f t="shared" si="5912"/>
        <v>21.938003795761528</v>
      </c>
      <c r="AI2797" s="9">
        <f t="shared" ref="AI2797:AM2797" si="5913">SUM(AI2784:AI2796)</f>
        <v>18.207903501652996</v>
      </c>
      <c r="AJ2797" s="9">
        <f t="shared" si="5913"/>
        <v>15.258423205968068</v>
      </c>
      <c r="AK2797" s="9">
        <f t="shared" si="5913"/>
        <v>12.8908121527585</v>
      </c>
      <c r="AL2797" s="9">
        <f t="shared" si="5913"/>
        <v>10.966217007848712</v>
      </c>
      <c r="AM2797" s="9">
        <f t="shared" si="5913"/>
        <v>9.3852757862422056</v>
      </c>
    </row>
    <row r="2798" spans="1:39" outlineLevel="3">
      <c r="A2798" s="11">
        <f>ROW()</f>
        <v>2798</v>
      </c>
      <c r="B2798" s="343" t="s">
        <v>658</v>
      </c>
      <c r="D2798" s="39"/>
      <c r="E2798" s="39"/>
      <c r="F2798" s="39"/>
      <c r="G2798" s="39"/>
      <c r="H2798" s="39"/>
      <c r="I2798" s="39"/>
      <c r="J2798" s="39"/>
      <c r="K2798" s="39"/>
      <c r="L2798" s="39"/>
      <c r="M2798" s="39"/>
      <c r="N2798" s="39"/>
      <c r="O2798" s="39"/>
      <c r="P2798" s="39"/>
      <c r="Q2798" s="39"/>
      <c r="R2798" s="39"/>
      <c r="S2798" s="39"/>
      <c r="T2798" s="39"/>
      <c r="U2798" s="39"/>
      <c r="V2798" s="39"/>
      <c r="W2798" s="39"/>
      <c r="X2798" s="39"/>
      <c r="Y2798" s="39"/>
      <c r="Z2798" s="39"/>
      <c r="AA2798" s="39"/>
      <c r="AB2798" s="39"/>
      <c r="AC2798" s="39"/>
      <c r="AD2798" s="39"/>
      <c r="AE2798" s="39"/>
      <c r="AF2798" s="39"/>
      <c r="AG2798" s="39"/>
      <c r="AH2798" s="39"/>
      <c r="AI2798" s="39"/>
      <c r="AJ2798" s="39"/>
      <c r="AK2798" s="39"/>
      <c r="AL2798" s="39"/>
      <c r="AM2798" s="39"/>
    </row>
    <row r="2799" spans="1:39" outlineLevel="3">
      <c r="A2799" s="11">
        <f>ROW()</f>
        <v>2799</v>
      </c>
      <c r="C2799" s="6" t="s">
        <v>2</v>
      </c>
      <c r="D2799" s="39"/>
      <c r="E2799" s="39"/>
      <c r="F2799" s="39"/>
      <c r="G2799" s="39"/>
      <c r="H2799" s="39"/>
      <c r="I2799" s="39"/>
      <c r="J2799" s="39"/>
      <c r="K2799" s="39"/>
      <c r="L2799" s="39"/>
      <c r="M2799" s="39"/>
      <c r="N2799" s="39"/>
      <c r="O2799" s="39"/>
      <c r="P2799" s="39"/>
      <c r="Q2799" s="39"/>
      <c r="R2799" s="39"/>
      <c r="S2799" s="39"/>
      <c r="T2799" s="39"/>
      <c r="U2799" s="39"/>
      <c r="V2799" s="39"/>
      <c r="W2799" s="39"/>
      <c r="X2799" s="39"/>
      <c r="Y2799" s="39"/>
      <c r="Z2799" s="39"/>
      <c r="AA2799" s="39"/>
      <c r="AB2799" s="39"/>
      <c r="AC2799" s="39"/>
      <c r="AD2799" s="39"/>
      <c r="AE2799" s="39"/>
      <c r="AF2799" s="39"/>
      <c r="AG2799" s="39"/>
      <c r="AH2799" s="39"/>
      <c r="AI2799" s="39"/>
      <c r="AJ2799" s="39"/>
      <c r="AK2799" s="39"/>
      <c r="AL2799" s="39"/>
      <c r="AM2799" s="39"/>
    </row>
    <row r="2800" spans="1:39" outlineLevel="3">
      <c r="A2800" s="11">
        <f>ROW()</f>
        <v>2800</v>
      </c>
      <c r="C2800" s="6" t="s">
        <v>3</v>
      </c>
      <c r="D2800" s="39"/>
      <c r="E2800" s="39"/>
      <c r="F2800" s="39"/>
      <c r="G2800" s="39"/>
      <c r="H2800" s="39"/>
      <c r="I2800" s="39"/>
      <c r="J2800" s="39"/>
      <c r="K2800" s="39"/>
      <c r="L2800" s="39"/>
      <c r="M2800" s="39"/>
      <c r="N2800" s="39"/>
      <c r="O2800" s="39"/>
      <c r="P2800" s="39"/>
      <c r="Q2800" s="39"/>
      <c r="R2800" s="39"/>
      <c r="S2800" s="39"/>
      <c r="T2800" s="39"/>
      <c r="U2800" s="39"/>
      <c r="V2800" s="39"/>
      <c r="W2800" s="39"/>
      <c r="X2800" s="39"/>
      <c r="Y2800" s="39"/>
      <c r="Z2800" s="39"/>
      <c r="AA2800" s="39"/>
      <c r="AB2800" s="39"/>
      <c r="AC2800" s="39"/>
      <c r="AD2800" s="39"/>
      <c r="AE2800" s="39"/>
      <c r="AF2800" s="39"/>
      <c r="AG2800" s="39"/>
      <c r="AH2800" s="39"/>
      <c r="AI2800" s="39"/>
      <c r="AJ2800" s="39"/>
      <c r="AK2800" s="39"/>
      <c r="AL2800" s="39"/>
      <c r="AM2800" s="39"/>
    </row>
    <row r="2801" spans="1:39" outlineLevel="3">
      <c r="A2801" s="11">
        <f>ROW()</f>
        <v>2801</v>
      </c>
      <c r="C2801" s="6" t="s">
        <v>4</v>
      </c>
      <c r="D2801" s="39"/>
      <c r="E2801" s="39"/>
      <c r="F2801" s="39"/>
      <c r="G2801" s="39"/>
      <c r="H2801" s="39"/>
      <c r="I2801" s="39"/>
      <c r="J2801" s="39"/>
      <c r="K2801" s="39"/>
      <c r="L2801" s="39"/>
      <c r="M2801" s="39"/>
      <c r="N2801" s="39"/>
      <c r="O2801" s="39"/>
      <c r="P2801" s="39"/>
      <c r="Q2801" s="39"/>
      <c r="R2801" s="39"/>
      <c r="S2801" s="39"/>
      <c r="T2801" s="39"/>
      <c r="U2801" s="39"/>
      <c r="V2801" s="39"/>
      <c r="W2801" s="39"/>
      <c r="X2801" s="39"/>
      <c r="Y2801" s="39"/>
      <c r="Z2801" s="39"/>
      <c r="AA2801" s="39"/>
      <c r="AB2801" s="39"/>
      <c r="AC2801" s="39"/>
      <c r="AD2801" s="39"/>
      <c r="AE2801" s="39"/>
      <c r="AF2801" s="39"/>
      <c r="AG2801" s="39"/>
      <c r="AH2801" s="39"/>
      <c r="AI2801" s="39"/>
      <c r="AJ2801" s="39"/>
      <c r="AK2801" s="39"/>
      <c r="AL2801" s="39"/>
      <c r="AM2801" s="39"/>
    </row>
    <row r="2802" spans="1:39" outlineLevel="3">
      <c r="A2802" s="11">
        <f>ROW()</f>
        <v>2802</v>
      </c>
      <c r="C2802" s="6" t="s">
        <v>5</v>
      </c>
      <c r="D2802" s="39"/>
      <c r="E2802" s="39"/>
      <c r="F2802" s="39"/>
      <c r="G2802" s="39"/>
      <c r="H2802" s="39"/>
      <c r="I2802" s="39"/>
      <c r="J2802" s="39"/>
      <c r="K2802" s="39"/>
      <c r="L2802" s="39"/>
      <c r="M2802" s="39"/>
      <c r="N2802" s="39"/>
      <c r="O2802" s="39"/>
      <c r="P2802" s="39"/>
      <c r="Q2802" s="39"/>
      <c r="R2802" s="39"/>
      <c r="S2802" s="39"/>
      <c r="T2802" s="39"/>
      <c r="U2802" s="39"/>
      <c r="V2802" s="39"/>
      <c r="W2802" s="39"/>
      <c r="X2802" s="39"/>
      <c r="Y2802" s="39"/>
      <c r="Z2802" s="39"/>
      <c r="AA2802" s="39"/>
      <c r="AB2802" s="39"/>
      <c r="AC2802" s="39"/>
      <c r="AD2802" s="39"/>
      <c r="AE2802" s="39"/>
      <c r="AF2802" s="39"/>
      <c r="AG2802" s="39"/>
      <c r="AH2802" s="39"/>
      <c r="AI2802" s="39"/>
      <c r="AJ2802" s="39"/>
      <c r="AK2802" s="39"/>
      <c r="AL2802" s="39"/>
      <c r="AM2802" s="39"/>
    </row>
    <row r="2803" spans="1:39" outlineLevel="3">
      <c r="A2803" s="11">
        <f>ROW()</f>
        <v>2803</v>
      </c>
      <c r="C2803" s="6" t="s">
        <v>473</v>
      </c>
      <c r="D2803" s="39"/>
      <c r="E2803" s="39"/>
      <c r="F2803" s="39"/>
      <c r="G2803" s="39"/>
      <c r="H2803" s="39"/>
      <c r="I2803" s="39"/>
      <c r="J2803" s="39"/>
      <c r="K2803" s="39"/>
      <c r="L2803" s="39"/>
      <c r="M2803" s="39"/>
      <c r="N2803" s="39"/>
      <c r="O2803" s="39"/>
      <c r="P2803" s="39"/>
      <c r="Q2803" s="39"/>
      <c r="R2803" s="39"/>
      <c r="S2803" s="39"/>
      <c r="T2803" s="39"/>
      <c r="U2803" s="39"/>
      <c r="V2803" s="39"/>
      <c r="W2803" s="39"/>
      <c r="X2803" s="39"/>
      <c r="Y2803" s="39"/>
      <c r="Z2803" s="39"/>
      <c r="AA2803" s="39"/>
      <c r="AB2803" s="39"/>
      <c r="AC2803" s="39"/>
      <c r="AD2803" s="39"/>
      <c r="AE2803" s="39"/>
      <c r="AF2803" s="39"/>
      <c r="AG2803" s="39"/>
      <c r="AH2803" s="39"/>
      <c r="AI2803" s="39"/>
      <c r="AJ2803" s="39"/>
      <c r="AK2803" s="39"/>
      <c r="AL2803" s="39"/>
      <c r="AM2803" s="39"/>
    </row>
    <row r="2804" spans="1:39" outlineLevel="3">
      <c r="A2804" s="11">
        <f>ROW()</f>
        <v>2804</v>
      </c>
      <c r="C2804" s="6" t="s">
        <v>474</v>
      </c>
      <c r="D2804" s="39"/>
      <c r="E2804" s="39"/>
      <c r="F2804" s="39"/>
      <c r="G2804" s="39"/>
      <c r="H2804" s="39"/>
      <c r="I2804" s="39"/>
      <c r="J2804" s="39"/>
      <c r="K2804" s="39"/>
      <c r="L2804" s="39"/>
      <c r="M2804" s="39"/>
      <c r="N2804" s="39"/>
      <c r="O2804" s="39"/>
      <c r="P2804" s="39"/>
      <c r="Q2804" s="39"/>
      <c r="R2804" s="39"/>
      <c r="S2804" s="39"/>
      <c r="T2804" s="39"/>
      <c r="U2804" s="39"/>
      <c r="V2804" s="39"/>
      <c r="W2804" s="39"/>
      <c r="X2804" s="39"/>
      <c r="Y2804" s="39"/>
      <c r="Z2804" s="39"/>
      <c r="AA2804" s="39"/>
      <c r="AB2804" s="39"/>
      <c r="AC2804" s="39"/>
      <c r="AD2804" s="39"/>
      <c r="AE2804" s="39"/>
      <c r="AF2804" s="39"/>
      <c r="AG2804" s="39"/>
      <c r="AH2804" s="39"/>
      <c r="AI2804" s="39"/>
      <c r="AJ2804" s="39"/>
      <c r="AK2804" s="39"/>
      <c r="AL2804" s="39"/>
      <c r="AM2804" s="39"/>
    </row>
    <row r="2805" spans="1:39" outlineLevel="3">
      <c r="A2805" s="11">
        <f>ROW()</f>
        <v>2805</v>
      </c>
      <c r="C2805" s="6" t="s">
        <v>477</v>
      </c>
      <c r="D2805" s="39"/>
      <c r="E2805" s="39"/>
      <c r="F2805" s="39"/>
      <c r="G2805" s="39"/>
      <c r="H2805" s="39"/>
      <c r="I2805" s="39"/>
      <c r="J2805" s="39"/>
      <c r="K2805" s="39"/>
      <c r="L2805" s="39"/>
      <c r="M2805" s="39"/>
      <c r="N2805" s="39"/>
      <c r="O2805" s="39"/>
      <c r="P2805" s="39"/>
      <c r="Q2805" s="39"/>
      <c r="R2805" s="39"/>
      <c r="S2805" s="39"/>
      <c r="T2805" s="39"/>
      <c r="U2805" s="39"/>
      <c r="V2805" s="39"/>
      <c r="W2805" s="39"/>
      <c r="X2805" s="39"/>
      <c r="Y2805" s="39"/>
      <c r="Z2805" s="39"/>
      <c r="AA2805" s="39"/>
      <c r="AB2805" s="39"/>
      <c r="AC2805" s="39"/>
      <c r="AD2805" s="39"/>
      <c r="AE2805" s="39"/>
      <c r="AF2805" s="39"/>
      <c r="AG2805" s="39"/>
      <c r="AH2805" s="39"/>
      <c r="AI2805" s="39"/>
      <c r="AJ2805" s="39"/>
      <c r="AK2805" s="39"/>
      <c r="AL2805" s="39"/>
      <c r="AM2805" s="39"/>
    </row>
    <row r="2806" spans="1:39" outlineLevel="3">
      <c r="A2806" s="11">
        <f>ROW()</f>
        <v>2806</v>
      </c>
      <c r="C2806" s="6" t="s">
        <v>511</v>
      </c>
      <c r="D2806" s="39"/>
      <c r="E2806" s="39"/>
      <c r="F2806" s="39"/>
      <c r="G2806" s="39"/>
      <c r="H2806" s="39"/>
      <c r="I2806" s="39"/>
      <c r="J2806" s="39"/>
      <c r="K2806" s="39"/>
      <c r="L2806" s="39"/>
      <c r="M2806" s="39"/>
      <c r="N2806" s="39"/>
      <c r="O2806" s="39"/>
      <c r="P2806" s="39"/>
      <c r="Q2806" s="39"/>
      <c r="R2806" s="39"/>
      <c r="S2806" s="39"/>
      <c r="T2806" s="39"/>
      <c r="U2806" s="39"/>
      <c r="V2806" s="39"/>
      <c r="W2806" s="39"/>
      <c r="X2806" s="39"/>
      <c r="Y2806" s="39"/>
      <c r="Z2806" s="39"/>
      <c r="AA2806" s="39"/>
      <c r="AB2806" s="39"/>
      <c r="AC2806" s="39"/>
      <c r="AD2806" s="39"/>
      <c r="AE2806" s="39"/>
      <c r="AF2806" s="39"/>
      <c r="AG2806" s="39"/>
      <c r="AH2806" s="39"/>
      <c r="AI2806" s="39"/>
      <c r="AJ2806" s="39"/>
      <c r="AK2806" s="39"/>
      <c r="AL2806" s="39"/>
      <c r="AM2806" s="39"/>
    </row>
    <row r="2807" spans="1:39" outlineLevel="3">
      <c r="A2807" s="11">
        <f>ROW()</f>
        <v>2807</v>
      </c>
      <c r="C2807" s="6" t="s">
        <v>655</v>
      </c>
      <c r="D2807" s="39"/>
      <c r="E2807" s="39"/>
      <c r="F2807" s="39"/>
      <c r="G2807" s="39"/>
      <c r="H2807" s="39"/>
      <c r="I2807" s="39"/>
      <c r="J2807" s="39"/>
      <c r="K2807" s="39"/>
      <c r="L2807" s="39"/>
      <c r="M2807" s="39"/>
      <c r="N2807" s="39"/>
      <c r="O2807" s="39"/>
      <c r="P2807" s="39"/>
      <c r="Q2807" s="39"/>
      <c r="R2807" s="39"/>
      <c r="S2807" s="39"/>
      <c r="T2807" s="39"/>
      <c r="U2807" s="39"/>
      <c r="V2807" s="39"/>
      <c r="W2807" s="39"/>
      <c r="X2807" s="39"/>
      <c r="Y2807" s="39"/>
      <c r="Z2807" s="39"/>
      <c r="AA2807" s="39"/>
      <c r="AB2807" s="39"/>
      <c r="AC2807" s="39"/>
      <c r="AD2807" s="39"/>
      <c r="AE2807" s="39"/>
      <c r="AF2807" s="39"/>
      <c r="AG2807" s="39"/>
      <c r="AH2807" s="39"/>
      <c r="AI2807" s="39"/>
      <c r="AJ2807" s="39"/>
      <c r="AK2807" s="39"/>
      <c r="AL2807" s="39"/>
      <c r="AM2807" s="39"/>
    </row>
    <row r="2808" spans="1:39" outlineLevel="3">
      <c r="A2808" s="11">
        <f>ROW()</f>
        <v>2808</v>
      </c>
      <c r="C2808" s="6" t="s">
        <v>656</v>
      </c>
      <c r="D2808" s="39"/>
      <c r="E2808" s="39"/>
      <c r="F2808" s="39"/>
      <c r="G2808" s="39"/>
      <c r="H2808" s="39"/>
      <c r="I2808" s="39"/>
      <c r="J2808" s="39"/>
      <c r="K2808" s="39"/>
      <c r="L2808" s="39"/>
      <c r="M2808" s="39"/>
      <c r="N2808" s="39"/>
      <c r="O2808" s="39"/>
      <c r="P2808" s="39"/>
      <c r="Q2808" s="39"/>
      <c r="R2808" s="39"/>
      <c r="S2808" s="39"/>
      <c r="T2808" s="39"/>
      <c r="U2808" s="39"/>
      <c r="V2808" s="39"/>
      <c r="W2808" s="39"/>
      <c r="X2808" s="39"/>
      <c r="Y2808" s="39"/>
      <c r="Z2808" s="39"/>
      <c r="AA2808" s="39"/>
      <c r="AB2808" s="39"/>
      <c r="AC2808" s="39"/>
      <c r="AD2808" s="39"/>
      <c r="AE2808" s="39"/>
      <c r="AF2808" s="39"/>
      <c r="AG2808" s="39"/>
      <c r="AH2808" s="39"/>
      <c r="AI2808" s="39"/>
      <c r="AJ2808" s="39"/>
      <c r="AK2808" s="39"/>
      <c r="AL2808" s="39"/>
      <c r="AM2808" s="39"/>
    </row>
    <row r="2809" spans="1:39" outlineLevel="3">
      <c r="A2809" s="11">
        <f>ROW()</f>
        <v>2809</v>
      </c>
      <c r="C2809" s="6" t="s">
        <v>667</v>
      </c>
      <c r="D2809" s="39"/>
      <c r="E2809" s="39"/>
      <c r="F2809" s="39"/>
      <c r="G2809" s="39"/>
      <c r="H2809" s="39"/>
      <c r="I2809" s="39"/>
      <c r="J2809" s="39"/>
      <c r="K2809" s="39"/>
      <c r="L2809" s="39"/>
      <c r="M2809" s="39"/>
      <c r="N2809" s="39"/>
      <c r="O2809" s="39"/>
      <c r="P2809" s="39"/>
      <c r="Q2809" s="39"/>
      <c r="R2809" s="39"/>
      <c r="S2809" s="39"/>
      <c r="T2809" s="39"/>
      <c r="U2809" s="39"/>
      <c r="V2809" s="39"/>
      <c r="W2809" s="39"/>
      <c r="X2809" s="39"/>
      <c r="Y2809" s="39"/>
      <c r="Z2809" s="39"/>
      <c r="AA2809" s="39"/>
      <c r="AB2809" s="39"/>
      <c r="AC2809" s="39"/>
      <c r="AD2809" s="39"/>
      <c r="AE2809" s="39"/>
      <c r="AF2809" s="39"/>
      <c r="AG2809" s="39"/>
      <c r="AH2809" s="39"/>
      <c r="AI2809" s="39"/>
      <c r="AJ2809" s="39"/>
      <c r="AK2809" s="39"/>
      <c r="AL2809" s="39"/>
      <c r="AM2809" s="39"/>
    </row>
    <row r="2810" spans="1:39" outlineLevel="3">
      <c r="A2810" s="11">
        <f>ROW()</f>
        <v>2810</v>
      </c>
      <c r="C2810" s="6" t="s">
        <v>212</v>
      </c>
      <c r="D2810" s="39"/>
      <c r="E2810" s="39"/>
      <c r="F2810" s="39"/>
      <c r="G2810" s="39"/>
      <c r="H2810" s="39"/>
      <c r="I2810" s="39"/>
      <c r="J2810" s="39"/>
      <c r="K2810" s="39"/>
      <c r="L2810" s="39"/>
      <c r="M2810" s="39"/>
      <c r="N2810" s="39"/>
      <c r="O2810" s="39"/>
      <c r="P2810" s="39"/>
      <c r="Q2810" s="39"/>
      <c r="R2810" s="39"/>
      <c r="S2810" s="39"/>
      <c r="T2810" s="39"/>
      <c r="U2810" s="39"/>
      <c r="V2810" s="39"/>
      <c r="W2810" s="39"/>
      <c r="X2810" s="39"/>
      <c r="Y2810" s="39"/>
      <c r="Z2810" s="39"/>
      <c r="AA2810" s="39"/>
      <c r="AB2810" s="39"/>
      <c r="AC2810" s="39"/>
      <c r="AD2810" s="39"/>
      <c r="AE2810" s="39"/>
      <c r="AF2810" s="39"/>
      <c r="AG2810" s="39"/>
      <c r="AH2810" s="39"/>
      <c r="AI2810" s="39"/>
      <c r="AJ2810" s="39"/>
      <c r="AK2810" s="39"/>
      <c r="AL2810" s="39"/>
      <c r="AM2810" s="39"/>
    </row>
    <row r="2811" spans="1:39" outlineLevel="3">
      <c r="A2811" s="11">
        <f>ROW()</f>
        <v>2811</v>
      </c>
      <c r="C2811" s="30" t="s">
        <v>362</v>
      </c>
      <c r="D2811" s="90"/>
      <c r="E2811" s="90"/>
      <c r="F2811" s="90"/>
      <c r="G2811" s="90"/>
      <c r="H2811" s="90"/>
      <c r="I2811" s="90"/>
      <c r="J2811" s="90"/>
      <c r="K2811" s="90"/>
      <c r="L2811" s="90"/>
      <c r="M2811" s="90"/>
      <c r="N2811" s="90"/>
      <c r="O2811" s="90"/>
      <c r="P2811" s="90"/>
      <c r="Q2811" s="90"/>
      <c r="R2811" s="90"/>
      <c r="S2811" s="90"/>
      <c r="T2811" s="90"/>
      <c r="U2811" s="90"/>
      <c r="V2811" s="90"/>
      <c r="W2811" s="90"/>
      <c r="X2811" s="90"/>
      <c r="Y2811" s="90"/>
      <c r="Z2811" s="90"/>
      <c r="AA2811" s="90"/>
      <c r="AB2811" s="90"/>
      <c r="AC2811" s="90"/>
      <c r="AD2811" s="90"/>
      <c r="AE2811" s="90"/>
      <c r="AF2811" s="90"/>
      <c r="AG2811" s="90"/>
      <c r="AH2811" s="90"/>
      <c r="AI2811" s="90"/>
      <c r="AJ2811" s="90"/>
      <c r="AK2811" s="90"/>
      <c r="AL2811" s="90"/>
      <c r="AM2811" s="90"/>
    </row>
    <row r="2812" spans="1:39" outlineLevel="3">
      <c r="A2812" s="11">
        <f>ROW()</f>
        <v>2812</v>
      </c>
      <c r="C2812" s="6" t="s">
        <v>1</v>
      </c>
      <c r="D2812" s="39"/>
      <c r="E2812" s="39"/>
      <c r="F2812" s="39"/>
      <c r="G2812" s="39"/>
      <c r="H2812" s="39"/>
      <c r="I2812" s="39"/>
      <c r="J2812" s="39"/>
      <c r="K2812" s="39"/>
      <c r="L2812" s="39"/>
      <c r="M2812" s="39"/>
      <c r="N2812" s="39"/>
      <c r="O2812" s="39"/>
      <c r="P2812" s="39"/>
      <c r="Q2812" s="39"/>
      <c r="R2812" s="39"/>
      <c r="S2812" s="39"/>
      <c r="T2812" s="39"/>
      <c r="U2812" s="39"/>
      <c r="V2812" s="39"/>
      <c r="W2812" s="39"/>
      <c r="X2812" s="39"/>
      <c r="Y2812" s="39"/>
      <c r="Z2812" s="39"/>
      <c r="AA2812" s="39"/>
      <c r="AB2812" s="39"/>
      <c r="AC2812" s="39"/>
      <c r="AD2812" s="39"/>
      <c r="AE2812" s="39"/>
      <c r="AF2812" s="39"/>
      <c r="AG2812" s="39"/>
      <c r="AH2812" s="39"/>
      <c r="AI2812" s="39"/>
      <c r="AJ2812" s="39"/>
      <c r="AK2812" s="39"/>
      <c r="AL2812" s="39"/>
      <c r="AM2812" s="39"/>
    </row>
    <row r="2813" spans="1:39" outlineLevel="3">
      <c r="A2813" s="11">
        <f>ROW()</f>
        <v>2813</v>
      </c>
      <c r="D2813" s="39"/>
      <c r="E2813" s="39"/>
      <c r="F2813" s="39"/>
      <c r="G2813" s="39"/>
      <c r="H2813" s="39"/>
      <c r="I2813" s="39"/>
      <c r="J2813" s="39"/>
      <c r="K2813" s="39"/>
      <c r="L2813" s="39"/>
      <c r="M2813" s="39"/>
      <c r="N2813" s="39"/>
      <c r="O2813" s="39"/>
      <c r="P2813" s="39"/>
      <c r="Q2813" s="39"/>
      <c r="R2813" s="39"/>
      <c r="S2813" s="39"/>
      <c r="T2813" s="39"/>
      <c r="U2813" s="39"/>
      <c r="V2813" s="39"/>
      <c r="W2813" s="39"/>
      <c r="X2813" s="39"/>
      <c r="Y2813" s="39"/>
      <c r="Z2813" s="39"/>
      <c r="AA2813" s="39"/>
      <c r="AB2813" s="39"/>
      <c r="AC2813" s="39"/>
      <c r="AD2813" s="39"/>
      <c r="AE2813" s="39"/>
      <c r="AF2813" s="39"/>
      <c r="AG2813" s="39"/>
      <c r="AH2813" s="39"/>
      <c r="AI2813" s="39"/>
      <c r="AJ2813" s="39"/>
      <c r="AK2813" s="39"/>
      <c r="AL2813" s="39"/>
      <c r="AM2813" s="39"/>
    </row>
    <row r="2814" spans="1:39" s="10" customFormat="1" outlineLevel="1">
      <c r="A2814" s="324" t="s">
        <v>455</v>
      </c>
      <c r="B2814" s="347"/>
      <c r="C2814" s="325"/>
      <c r="D2814" s="325"/>
      <c r="E2814" s="325"/>
      <c r="F2814" s="325"/>
      <c r="G2814" s="325"/>
      <c r="H2814" s="326"/>
      <c r="I2814" s="326"/>
      <c r="J2814" s="326"/>
      <c r="K2814" s="326"/>
      <c r="L2814" s="326"/>
      <c r="M2814" s="326"/>
      <c r="N2814" s="326"/>
      <c r="O2814" s="326"/>
      <c r="P2814" s="326"/>
      <c r="Q2814" s="326"/>
      <c r="R2814" s="326"/>
      <c r="S2814" s="326"/>
      <c r="T2814" s="326"/>
      <c r="U2814" s="326"/>
      <c r="V2814" s="326"/>
      <c r="W2814" s="326"/>
      <c r="X2814" s="326"/>
      <c r="Y2814" s="326"/>
      <c r="Z2814" s="326"/>
      <c r="AA2814" s="326"/>
      <c r="AB2814" s="326"/>
      <c r="AC2814" s="326"/>
      <c r="AD2814" s="326"/>
      <c r="AE2814" s="326"/>
      <c r="AF2814" s="326"/>
      <c r="AG2814" s="326"/>
      <c r="AH2814" s="326"/>
      <c r="AI2814" s="326"/>
      <c r="AJ2814" s="326"/>
      <c r="AK2814" s="326"/>
      <c r="AL2814" s="326"/>
      <c r="AM2814" s="326"/>
    </row>
    <row r="2815" spans="1:39" outlineLevel="2">
      <c r="A2815" s="11">
        <f>ROW()</f>
        <v>2815</v>
      </c>
      <c r="B2815" s="343" t="s">
        <v>141</v>
      </c>
      <c r="D2815" s="39"/>
      <c r="E2815" s="39"/>
      <c r="F2815" s="39"/>
      <c r="G2815" s="39"/>
      <c r="H2815" s="39"/>
      <c r="I2815" s="39"/>
      <c r="J2815" s="156"/>
      <c r="K2815" s="39"/>
      <c r="L2815" s="39"/>
      <c r="M2815" s="39"/>
      <c r="N2815" s="39"/>
      <c r="O2815" s="39"/>
      <c r="P2815" s="39"/>
      <c r="Q2815" s="39"/>
      <c r="R2815" s="39"/>
      <c r="S2815" s="39"/>
      <c r="T2815" s="39"/>
      <c r="U2815" s="39"/>
      <c r="V2815" s="39"/>
      <c r="W2815" s="39"/>
      <c r="X2815" s="39"/>
      <c r="Y2815" s="39"/>
      <c r="Z2815" s="39"/>
      <c r="AA2815" s="39"/>
      <c r="AB2815" s="39"/>
      <c r="AC2815" s="39"/>
      <c r="AD2815" s="39"/>
      <c r="AE2815" s="39"/>
      <c r="AF2815" s="39"/>
      <c r="AG2815" s="39"/>
      <c r="AH2815" s="39"/>
      <c r="AI2815" s="39"/>
      <c r="AJ2815" s="39"/>
      <c r="AK2815" s="39"/>
      <c r="AL2815" s="39"/>
      <c r="AM2815" s="39"/>
    </row>
    <row r="2816" spans="1:39" outlineLevel="2">
      <c r="A2816" s="11">
        <f>ROW()</f>
        <v>2816</v>
      </c>
      <c r="C2816" s="6" t="s">
        <v>2</v>
      </c>
      <c r="D2816" s="39"/>
      <c r="E2816" s="39"/>
      <c r="F2816" s="39"/>
      <c r="G2816" s="39"/>
      <c r="H2816" s="39"/>
      <c r="I2816" s="9"/>
      <c r="J2816" s="39"/>
      <c r="K2816" s="163"/>
      <c r="L2816" s="163"/>
      <c r="M2816" s="163"/>
      <c r="N2816" s="163"/>
      <c r="O2816" s="163"/>
      <c r="P2816" s="163"/>
      <c r="Q2816" s="163"/>
      <c r="R2816" s="163"/>
      <c r="S2816" s="163"/>
      <c r="T2816" s="163"/>
      <c r="U2816" s="163"/>
      <c r="V2816" s="163"/>
      <c r="W2816" s="163"/>
      <c r="X2816" s="163"/>
      <c r="Y2816" s="163"/>
      <c r="Z2816" s="163"/>
      <c r="AA2816" s="163"/>
      <c r="AB2816" s="163"/>
      <c r="AC2816" s="164"/>
      <c r="AD2816" s="163"/>
      <c r="AE2816" s="163"/>
      <c r="AF2816" s="164"/>
      <c r="AG2816" s="164">
        <f>Inputs!$E$80/2</f>
        <v>10</v>
      </c>
      <c r="AH2816" s="163">
        <f>AG2816</f>
        <v>10</v>
      </c>
      <c r="AI2816" s="163">
        <f t="shared" ref="AI2816:AM2822" si="5914">AH2816</f>
        <v>10</v>
      </c>
      <c r="AJ2816" s="163">
        <f t="shared" si="5914"/>
        <v>10</v>
      </c>
      <c r="AK2816" s="163">
        <f t="shared" si="5914"/>
        <v>10</v>
      </c>
      <c r="AL2816" s="163">
        <f t="shared" si="5914"/>
        <v>10</v>
      </c>
      <c r="AM2816" s="163">
        <f t="shared" si="5914"/>
        <v>10</v>
      </c>
    </row>
    <row r="2817" spans="1:39" outlineLevel="2">
      <c r="A2817" s="11">
        <f>ROW()</f>
        <v>2817</v>
      </c>
      <c r="C2817" s="6" t="s">
        <v>3</v>
      </c>
      <c r="D2817" s="39"/>
      <c r="E2817" s="39"/>
      <c r="F2817" s="39"/>
      <c r="G2817" s="39"/>
      <c r="H2817" s="39"/>
      <c r="I2817" s="9"/>
      <c r="J2817" s="39"/>
      <c r="K2817" s="163"/>
      <c r="L2817" s="163"/>
      <c r="M2817" s="163"/>
      <c r="N2817" s="163"/>
      <c r="O2817" s="163"/>
      <c r="P2817" s="163"/>
      <c r="Q2817" s="163"/>
      <c r="R2817" s="163"/>
      <c r="S2817" s="163"/>
      <c r="T2817" s="163"/>
      <c r="U2817" s="163"/>
      <c r="V2817" s="163"/>
      <c r="W2817" s="163"/>
      <c r="X2817" s="163"/>
      <c r="Y2817" s="163"/>
      <c r="Z2817" s="163"/>
      <c r="AA2817" s="163"/>
      <c r="AB2817" s="163"/>
      <c r="AC2817" s="164"/>
      <c r="AD2817" s="163"/>
      <c r="AE2817" s="163"/>
      <c r="AF2817" s="164"/>
      <c r="AG2817" s="164">
        <f>Inputs!$E$81/2</f>
        <v>10</v>
      </c>
      <c r="AH2817" s="163">
        <f t="shared" ref="AH2817:AH2828" si="5915">AG2817</f>
        <v>10</v>
      </c>
      <c r="AI2817" s="163">
        <f t="shared" si="5914"/>
        <v>10</v>
      </c>
      <c r="AJ2817" s="163">
        <f t="shared" si="5914"/>
        <v>10</v>
      </c>
      <c r="AK2817" s="163">
        <f t="shared" si="5914"/>
        <v>10</v>
      </c>
      <c r="AL2817" s="163">
        <f t="shared" si="5914"/>
        <v>10</v>
      </c>
      <c r="AM2817" s="163">
        <f t="shared" si="5914"/>
        <v>10</v>
      </c>
    </row>
    <row r="2818" spans="1:39" outlineLevel="2">
      <c r="A2818" s="11">
        <f>ROW()</f>
        <v>2818</v>
      </c>
      <c r="C2818" s="6" t="s">
        <v>4</v>
      </c>
      <c r="D2818" s="39"/>
      <c r="E2818" s="39"/>
      <c r="F2818" s="39"/>
      <c r="G2818" s="39"/>
      <c r="H2818" s="39"/>
      <c r="I2818" s="9"/>
      <c r="J2818" s="39"/>
      <c r="K2818" s="163"/>
      <c r="L2818" s="163"/>
      <c r="M2818" s="163"/>
      <c r="N2818" s="163"/>
      <c r="O2818" s="163"/>
      <c r="P2818" s="163"/>
      <c r="Q2818" s="163"/>
      <c r="R2818" s="163"/>
      <c r="S2818" s="163"/>
      <c r="T2818" s="163"/>
      <c r="U2818" s="163"/>
      <c r="V2818" s="163"/>
      <c r="W2818" s="163"/>
      <c r="X2818" s="163"/>
      <c r="Y2818" s="163"/>
      <c r="Z2818" s="163"/>
      <c r="AA2818" s="163"/>
      <c r="AB2818" s="163"/>
      <c r="AC2818" s="164"/>
      <c r="AD2818" s="163"/>
      <c r="AE2818" s="163"/>
      <c r="AF2818" s="164"/>
      <c r="AG2818" s="164">
        <f>Inputs!$E$82/2</f>
        <v>7.5</v>
      </c>
      <c r="AH2818" s="163">
        <f t="shared" si="5915"/>
        <v>7.5</v>
      </c>
      <c r="AI2818" s="163">
        <f t="shared" si="5914"/>
        <v>7.5</v>
      </c>
      <c r="AJ2818" s="163">
        <f t="shared" si="5914"/>
        <v>7.5</v>
      </c>
      <c r="AK2818" s="163">
        <f t="shared" si="5914"/>
        <v>7.5</v>
      </c>
      <c r="AL2818" s="163">
        <f t="shared" si="5914"/>
        <v>7.5</v>
      </c>
      <c r="AM2818" s="163">
        <f t="shared" si="5914"/>
        <v>7.5</v>
      </c>
    </row>
    <row r="2819" spans="1:39" outlineLevel="2">
      <c r="A2819" s="11">
        <f>ROW()</f>
        <v>2819</v>
      </c>
      <c r="C2819" s="6" t="s">
        <v>5</v>
      </c>
      <c r="D2819" s="39"/>
      <c r="E2819" s="39"/>
      <c r="F2819" s="39"/>
      <c r="G2819" s="39"/>
      <c r="H2819" s="39"/>
      <c r="I2819" s="9"/>
      <c r="J2819" s="39"/>
      <c r="K2819" s="163"/>
      <c r="L2819" s="163"/>
      <c r="M2819" s="163"/>
      <c r="N2819" s="163"/>
      <c r="O2819" s="163"/>
      <c r="P2819" s="163"/>
      <c r="Q2819" s="163"/>
      <c r="R2819" s="163"/>
      <c r="S2819" s="163"/>
      <c r="T2819" s="163"/>
      <c r="U2819" s="163"/>
      <c r="V2819" s="163"/>
      <c r="W2819" s="163"/>
      <c r="X2819" s="163"/>
      <c r="Y2819" s="163"/>
      <c r="Z2819" s="163"/>
      <c r="AA2819" s="163"/>
      <c r="AB2819" s="163"/>
      <c r="AC2819" s="164"/>
      <c r="AD2819" s="163"/>
      <c r="AE2819" s="163"/>
      <c r="AF2819" s="164"/>
      <c r="AG2819" s="164">
        <f>Inputs!$E$83/2</f>
        <v>5</v>
      </c>
      <c r="AH2819" s="163">
        <f t="shared" si="5915"/>
        <v>5</v>
      </c>
      <c r="AI2819" s="163">
        <f t="shared" si="5914"/>
        <v>5</v>
      </c>
      <c r="AJ2819" s="163">
        <f t="shared" si="5914"/>
        <v>5</v>
      </c>
      <c r="AK2819" s="163">
        <f t="shared" si="5914"/>
        <v>5</v>
      </c>
      <c r="AL2819" s="163">
        <f t="shared" si="5914"/>
        <v>5</v>
      </c>
      <c r="AM2819" s="163">
        <f t="shared" si="5914"/>
        <v>5</v>
      </c>
    </row>
    <row r="2820" spans="1:39" outlineLevel="2">
      <c r="A2820" s="11">
        <f>ROW()</f>
        <v>2820</v>
      </c>
      <c r="C2820" s="6" t="s">
        <v>473</v>
      </c>
      <c r="D2820" s="39"/>
      <c r="E2820" s="39"/>
      <c r="F2820" s="39"/>
      <c r="G2820" s="39"/>
      <c r="H2820" s="39"/>
      <c r="I2820" s="9"/>
      <c r="J2820" s="39"/>
      <c r="K2820" s="163"/>
      <c r="L2820" s="163"/>
      <c r="M2820" s="163"/>
      <c r="N2820" s="163"/>
      <c r="O2820" s="163"/>
      <c r="P2820" s="163"/>
      <c r="Q2820" s="163"/>
      <c r="R2820" s="163"/>
      <c r="S2820" s="163"/>
      <c r="T2820" s="163"/>
      <c r="U2820" s="163"/>
      <c r="V2820" s="163"/>
      <c r="W2820" s="163"/>
      <c r="X2820" s="163"/>
      <c r="Y2820" s="163"/>
      <c r="Z2820" s="163"/>
      <c r="AA2820" s="163"/>
      <c r="AB2820" s="163"/>
      <c r="AC2820" s="164"/>
      <c r="AD2820" s="163"/>
      <c r="AE2820" s="163"/>
      <c r="AF2820" s="164"/>
      <c r="AG2820" s="164">
        <f>Inputs!$E$84/2</f>
        <v>2.5</v>
      </c>
      <c r="AH2820" s="163">
        <f t="shared" si="5915"/>
        <v>2.5</v>
      </c>
      <c r="AI2820" s="163">
        <f t="shared" si="5914"/>
        <v>2.5</v>
      </c>
      <c r="AJ2820" s="163">
        <f t="shared" si="5914"/>
        <v>2.5</v>
      </c>
      <c r="AK2820" s="163">
        <f t="shared" si="5914"/>
        <v>2.5</v>
      </c>
      <c r="AL2820" s="163">
        <f t="shared" si="5914"/>
        <v>2.5</v>
      </c>
      <c r="AM2820" s="163">
        <f t="shared" si="5914"/>
        <v>2.5</v>
      </c>
    </row>
    <row r="2821" spans="1:39" outlineLevel="2">
      <c r="A2821" s="11">
        <f>ROW()</f>
        <v>2821</v>
      </c>
      <c r="C2821" s="6" t="s">
        <v>474</v>
      </c>
      <c r="D2821" s="39"/>
      <c r="E2821" s="39"/>
      <c r="F2821" s="39"/>
      <c r="G2821" s="39"/>
      <c r="H2821" s="39"/>
      <c r="I2821" s="9"/>
      <c r="J2821" s="39"/>
      <c r="K2821" s="163"/>
      <c r="L2821" s="163"/>
      <c r="M2821" s="163"/>
      <c r="N2821" s="163"/>
      <c r="O2821" s="163"/>
      <c r="P2821" s="163"/>
      <c r="Q2821" s="163"/>
      <c r="R2821" s="163"/>
      <c r="S2821" s="163"/>
      <c r="T2821" s="163"/>
      <c r="U2821" s="163"/>
      <c r="V2821" s="163"/>
      <c r="W2821" s="163"/>
      <c r="X2821" s="163"/>
      <c r="Y2821" s="163"/>
      <c r="Z2821" s="163"/>
      <c r="AA2821" s="163"/>
      <c r="AB2821" s="163"/>
      <c r="AC2821" s="164"/>
      <c r="AD2821" s="163"/>
      <c r="AE2821" s="163"/>
      <c r="AF2821" s="164"/>
      <c r="AG2821" s="164">
        <f>Inputs!$E$85/2</f>
        <v>7.5</v>
      </c>
      <c r="AH2821" s="163">
        <f t="shared" si="5915"/>
        <v>7.5</v>
      </c>
      <c r="AI2821" s="163">
        <f t="shared" si="5914"/>
        <v>7.5</v>
      </c>
      <c r="AJ2821" s="163">
        <f t="shared" si="5914"/>
        <v>7.5</v>
      </c>
      <c r="AK2821" s="163">
        <f t="shared" si="5914"/>
        <v>7.5</v>
      </c>
      <c r="AL2821" s="163">
        <f t="shared" si="5914"/>
        <v>7.5</v>
      </c>
      <c r="AM2821" s="163">
        <f t="shared" si="5914"/>
        <v>7.5</v>
      </c>
    </row>
    <row r="2822" spans="1:39" outlineLevel="2">
      <c r="A2822" s="11">
        <f>ROW()</f>
        <v>2822</v>
      </c>
      <c r="C2822" s="6" t="s">
        <v>477</v>
      </c>
      <c r="D2822" s="39"/>
      <c r="E2822" s="39"/>
      <c r="F2822" s="39"/>
      <c r="G2822" s="39"/>
      <c r="H2822" s="39"/>
      <c r="I2822" s="9"/>
      <c r="J2822" s="39"/>
      <c r="K2822" s="163"/>
      <c r="L2822" s="163"/>
      <c r="M2822" s="163"/>
      <c r="N2822" s="163"/>
      <c r="O2822" s="163"/>
      <c r="P2822" s="163"/>
      <c r="Q2822" s="163"/>
      <c r="R2822" s="163"/>
      <c r="S2822" s="163"/>
      <c r="T2822" s="163"/>
      <c r="U2822" s="163"/>
      <c r="V2822" s="163"/>
      <c r="W2822" s="163"/>
      <c r="X2822" s="163"/>
      <c r="Y2822" s="163"/>
      <c r="Z2822" s="163"/>
      <c r="AA2822" s="163"/>
      <c r="AB2822" s="163"/>
      <c r="AC2822" s="164"/>
      <c r="AD2822" s="163"/>
      <c r="AE2822" s="163"/>
      <c r="AF2822" s="164"/>
      <c r="AG2822" s="164">
        <f>Inputs!$E$86/2</f>
        <v>5</v>
      </c>
      <c r="AH2822" s="163">
        <f t="shared" si="5915"/>
        <v>5</v>
      </c>
      <c r="AI2822" s="163">
        <f t="shared" si="5914"/>
        <v>5</v>
      </c>
      <c r="AJ2822" s="163">
        <f t="shared" si="5914"/>
        <v>5</v>
      </c>
      <c r="AK2822" s="163">
        <f t="shared" si="5914"/>
        <v>5</v>
      </c>
      <c r="AL2822" s="163">
        <f t="shared" si="5914"/>
        <v>5</v>
      </c>
      <c r="AM2822" s="163">
        <f t="shared" si="5914"/>
        <v>5</v>
      </c>
    </row>
    <row r="2823" spans="1:39" outlineLevel="2">
      <c r="A2823" s="11">
        <f>ROW()</f>
        <v>2823</v>
      </c>
      <c r="C2823" s="6" t="s">
        <v>511</v>
      </c>
      <c r="D2823" s="39"/>
      <c r="E2823" s="39"/>
      <c r="F2823" s="39"/>
      <c r="G2823" s="39"/>
      <c r="H2823" s="39"/>
      <c r="I2823" s="9"/>
      <c r="J2823" s="39"/>
      <c r="K2823" s="163"/>
      <c r="L2823" s="163"/>
      <c r="M2823" s="163"/>
      <c r="N2823" s="163"/>
      <c r="O2823" s="163"/>
      <c r="P2823" s="163"/>
      <c r="Q2823" s="163"/>
      <c r="R2823" s="163"/>
      <c r="S2823" s="163"/>
      <c r="T2823" s="163"/>
      <c r="U2823" s="163"/>
      <c r="V2823" s="163"/>
      <c r="W2823" s="163"/>
      <c r="X2823" s="163"/>
      <c r="Y2823" s="163"/>
      <c r="Z2823" s="163"/>
      <c r="AA2823" s="163"/>
      <c r="AB2823" s="163"/>
      <c r="AC2823" s="164"/>
      <c r="AD2823" s="163"/>
      <c r="AE2823" s="163"/>
      <c r="AF2823" s="164"/>
      <c r="AG2823" s="164">
        <f>Inputs!$E$87</f>
        <v>40</v>
      </c>
      <c r="AH2823" s="163">
        <f>IF(AG2823&lt;=0,0,AG2823-1)</f>
        <v>39</v>
      </c>
      <c r="AI2823" s="163">
        <f t="shared" ref="AI2823:AM2823" si="5916">IF(AH2823&lt;=0,0,AH2823-1)</f>
        <v>38</v>
      </c>
      <c r="AJ2823" s="163">
        <f t="shared" si="5916"/>
        <v>37</v>
      </c>
      <c r="AK2823" s="163">
        <f t="shared" si="5916"/>
        <v>36</v>
      </c>
      <c r="AL2823" s="163">
        <f t="shared" si="5916"/>
        <v>35</v>
      </c>
      <c r="AM2823" s="163">
        <f t="shared" si="5916"/>
        <v>34</v>
      </c>
    </row>
    <row r="2824" spans="1:39" outlineLevel="2">
      <c r="A2824" s="11">
        <f>ROW()</f>
        <v>2824</v>
      </c>
      <c r="C2824" s="6" t="s">
        <v>655</v>
      </c>
      <c r="D2824" s="39"/>
      <c r="E2824" s="39"/>
      <c r="F2824" s="39"/>
      <c r="G2824" s="39"/>
      <c r="H2824" s="39"/>
      <c r="I2824" s="9"/>
      <c r="J2824" s="39"/>
      <c r="K2824" s="163"/>
      <c r="L2824" s="163"/>
      <c r="M2824" s="163"/>
      <c r="N2824" s="163"/>
      <c r="O2824" s="163"/>
      <c r="P2824" s="163"/>
      <c r="Q2824" s="163"/>
      <c r="R2824" s="163"/>
      <c r="S2824" s="163"/>
      <c r="T2824" s="163"/>
      <c r="U2824" s="163"/>
      <c r="V2824" s="163"/>
      <c r="W2824" s="163"/>
      <c r="X2824" s="163"/>
      <c r="Y2824" s="163"/>
      <c r="Z2824" s="163"/>
      <c r="AA2824" s="163"/>
      <c r="AB2824" s="163"/>
      <c r="AC2824" s="164"/>
      <c r="AD2824" s="163"/>
      <c r="AE2824" s="163"/>
      <c r="AF2824" s="164"/>
      <c r="AG2824" s="164"/>
      <c r="AH2824" s="163"/>
      <c r="AI2824" s="163"/>
      <c r="AJ2824" s="163"/>
      <c r="AK2824" s="163"/>
      <c r="AL2824" s="163"/>
      <c r="AM2824" s="163"/>
    </row>
    <row r="2825" spans="1:39" outlineLevel="2">
      <c r="A2825" s="11">
        <f>ROW()</f>
        <v>2825</v>
      </c>
      <c r="C2825" s="6" t="s">
        <v>656</v>
      </c>
      <c r="D2825" s="39"/>
      <c r="E2825" s="39"/>
      <c r="F2825" s="39"/>
      <c r="G2825" s="39"/>
      <c r="H2825" s="39"/>
      <c r="I2825" s="9"/>
      <c r="J2825" s="39"/>
      <c r="K2825" s="163"/>
      <c r="L2825" s="163"/>
      <c r="M2825" s="163"/>
      <c r="N2825" s="163"/>
      <c r="O2825" s="163"/>
      <c r="P2825" s="163"/>
      <c r="Q2825" s="163"/>
      <c r="R2825" s="163"/>
      <c r="S2825" s="163"/>
      <c r="T2825" s="163"/>
      <c r="U2825" s="163"/>
      <c r="V2825" s="163"/>
      <c r="W2825" s="163"/>
      <c r="X2825" s="163"/>
      <c r="Y2825" s="163"/>
      <c r="Z2825" s="163"/>
      <c r="AA2825" s="163"/>
      <c r="AB2825" s="163"/>
      <c r="AC2825" s="164"/>
      <c r="AD2825" s="163"/>
      <c r="AE2825" s="163"/>
      <c r="AF2825" s="164"/>
      <c r="AG2825" s="164"/>
      <c r="AH2825" s="163"/>
      <c r="AI2825" s="163"/>
      <c r="AJ2825" s="163"/>
      <c r="AK2825" s="163"/>
      <c r="AL2825" s="163"/>
      <c r="AM2825" s="163"/>
    </row>
    <row r="2826" spans="1:39" outlineLevel="2">
      <c r="A2826" s="11">
        <f>ROW()</f>
        <v>2826</v>
      </c>
      <c r="C2826" s="6" t="s">
        <v>667</v>
      </c>
      <c r="D2826" s="39"/>
      <c r="E2826" s="39"/>
      <c r="F2826" s="39"/>
      <c r="G2826" s="39"/>
      <c r="H2826" s="39"/>
      <c r="I2826" s="9"/>
      <c r="J2826" s="39"/>
      <c r="K2826" s="163"/>
      <c r="L2826" s="163"/>
      <c r="M2826" s="163"/>
      <c r="N2826" s="163"/>
      <c r="O2826" s="163"/>
      <c r="P2826" s="163"/>
      <c r="Q2826" s="163"/>
      <c r="R2826" s="163"/>
      <c r="S2826" s="163"/>
      <c r="T2826" s="163"/>
      <c r="U2826" s="163"/>
      <c r="V2826" s="163"/>
      <c r="W2826" s="163"/>
      <c r="X2826" s="163"/>
      <c r="Y2826" s="163"/>
      <c r="Z2826" s="163"/>
      <c r="AA2826" s="163"/>
      <c r="AB2826" s="163"/>
      <c r="AC2826" s="164"/>
      <c r="AD2826" s="163"/>
      <c r="AE2826" s="163"/>
      <c r="AF2826" s="164"/>
      <c r="AG2826" s="164"/>
      <c r="AH2826" s="163"/>
      <c r="AI2826" s="163"/>
      <c r="AJ2826" s="163"/>
      <c r="AK2826" s="163"/>
      <c r="AL2826" s="163"/>
      <c r="AM2826" s="163"/>
    </row>
    <row r="2827" spans="1:39" outlineLevel="2">
      <c r="A2827" s="11">
        <f>ROW()</f>
        <v>2827</v>
      </c>
      <c r="C2827" s="6" t="s">
        <v>212</v>
      </c>
      <c r="D2827" s="39"/>
      <c r="E2827" s="39"/>
      <c r="F2827" s="39"/>
      <c r="G2827" s="39"/>
      <c r="H2827" s="39"/>
      <c r="I2827" s="9"/>
      <c r="J2827" s="39"/>
      <c r="K2827" s="163"/>
      <c r="L2827" s="163"/>
      <c r="M2827" s="163"/>
      <c r="N2827" s="163"/>
      <c r="O2827" s="163"/>
      <c r="P2827" s="163"/>
      <c r="Q2827" s="163"/>
      <c r="R2827" s="163"/>
      <c r="S2827" s="163"/>
      <c r="T2827" s="163"/>
      <c r="U2827" s="163"/>
      <c r="V2827" s="163"/>
      <c r="W2827" s="163"/>
      <c r="X2827" s="163"/>
      <c r="Y2827" s="163"/>
      <c r="Z2827" s="163"/>
      <c r="AA2827" s="163"/>
      <c r="AB2827" s="163"/>
      <c r="AC2827" s="164"/>
      <c r="AD2827" s="163"/>
      <c r="AE2827" s="163"/>
      <c r="AF2827" s="164"/>
      <c r="AG2827" s="164"/>
      <c r="AH2827" s="929"/>
      <c r="AI2827" s="929"/>
      <c r="AJ2827" s="929"/>
      <c r="AK2827" s="929"/>
      <c r="AL2827" s="929"/>
      <c r="AM2827" s="929"/>
    </row>
    <row r="2828" spans="1:39" outlineLevel="2">
      <c r="A2828" s="11">
        <f>ROW()</f>
        <v>2828</v>
      </c>
      <c r="C2828" s="30" t="s">
        <v>362</v>
      </c>
      <c r="D2828" s="90"/>
      <c r="E2828" s="90"/>
      <c r="F2828" s="90"/>
      <c r="G2828" s="90"/>
      <c r="H2828" s="90"/>
      <c r="I2828" s="15"/>
      <c r="J2828" s="90"/>
      <c r="K2828" s="15"/>
      <c r="L2828" s="15"/>
      <c r="M2828" s="15"/>
      <c r="N2828" s="15"/>
      <c r="O2828" s="15"/>
      <c r="P2828" s="15"/>
      <c r="Q2828" s="15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15"/>
      <c r="AE2828" s="15"/>
      <c r="AF2828" s="15"/>
      <c r="AG2828" s="288">
        <f>Inputs!$E$92/2</f>
        <v>2.5</v>
      </c>
      <c r="AH2828" s="928">
        <f t="shared" si="5915"/>
        <v>2.5</v>
      </c>
      <c r="AI2828" s="928">
        <f t="shared" ref="AI2828" si="5917">AH2828</f>
        <v>2.5</v>
      </c>
      <c r="AJ2828" s="928">
        <f t="shared" ref="AJ2828" si="5918">AI2828</f>
        <v>2.5</v>
      </c>
      <c r="AK2828" s="928">
        <f t="shared" ref="AK2828" si="5919">AJ2828</f>
        <v>2.5</v>
      </c>
      <c r="AL2828" s="928">
        <f t="shared" ref="AL2828" si="5920">AK2828</f>
        <v>2.5</v>
      </c>
      <c r="AM2828" s="928">
        <f t="shared" ref="AM2828" si="5921">AL2828</f>
        <v>2.5</v>
      </c>
    </row>
    <row r="2829" spans="1:39" outlineLevel="2">
      <c r="A2829" s="11">
        <f>ROW()</f>
        <v>2829</v>
      </c>
      <c r="D2829" s="39"/>
      <c r="E2829" s="39"/>
      <c r="F2829" s="39"/>
      <c r="G2829" s="39"/>
      <c r="H2829" s="3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9"/>
      <c r="AM2829" s="9"/>
    </row>
    <row r="2830" spans="1:39" outlineLevel="2">
      <c r="A2830" s="11">
        <f>ROW()</f>
        <v>2830</v>
      </c>
      <c r="B2830" s="343" t="s">
        <v>68</v>
      </c>
      <c r="D2830" s="39"/>
      <c r="E2830" s="39"/>
      <c r="F2830" s="39"/>
      <c r="G2830" s="39"/>
      <c r="H2830" s="39"/>
      <c r="I2830" s="39"/>
      <c r="J2830" s="39"/>
      <c r="K2830" s="39"/>
      <c r="L2830" s="39"/>
      <c r="M2830" s="39"/>
      <c r="N2830" s="39"/>
      <c r="O2830" s="39"/>
      <c r="P2830" s="39"/>
      <c r="Q2830" s="39"/>
      <c r="R2830" s="39"/>
      <c r="S2830" s="39"/>
      <c r="T2830" s="39"/>
      <c r="U2830" s="39"/>
      <c r="V2830" s="39"/>
      <c r="W2830" s="39"/>
      <c r="X2830" s="39"/>
      <c r="Y2830" s="39"/>
      <c r="Z2830" s="39"/>
      <c r="AA2830" s="39"/>
      <c r="AB2830" s="39"/>
      <c r="AC2830" s="39"/>
      <c r="AD2830" s="39"/>
      <c r="AE2830" s="39"/>
      <c r="AF2830" s="39"/>
      <c r="AG2830" s="39"/>
      <c r="AH2830" s="39"/>
      <c r="AI2830" s="39"/>
      <c r="AJ2830" s="39"/>
      <c r="AK2830" s="39"/>
      <c r="AL2830" s="39"/>
      <c r="AM2830" s="39"/>
    </row>
    <row r="2831" spans="1:39" outlineLevel="2">
      <c r="A2831" s="11">
        <f>ROW()</f>
        <v>2831</v>
      </c>
      <c r="C2831" s="6" t="s">
        <v>2</v>
      </c>
      <c r="D2831" s="39"/>
      <c r="E2831" s="39"/>
      <c r="F2831" s="39"/>
      <c r="G2831" s="39"/>
      <c r="H2831" s="39"/>
      <c r="I2831" s="39"/>
      <c r="J2831" s="39"/>
      <c r="K2831" s="39"/>
      <c r="L2831" s="39"/>
      <c r="M2831" s="39"/>
      <c r="N2831" s="39"/>
      <c r="O2831" s="39"/>
      <c r="P2831" s="39"/>
      <c r="Q2831" s="39"/>
      <c r="R2831" s="39"/>
      <c r="S2831" s="39"/>
      <c r="T2831" s="39"/>
      <c r="U2831" s="39"/>
      <c r="V2831" s="39"/>
      <c r="W2831" s="39"/>
      <c r="X2831" s="39"/>
      <c r="Y2831" s="39"/>
      <c r="Z2831" s="39"/>
      <c r="AA2831" s="39"/>
      <c r="AB2831" s="39"/>
      <c r="AC2831" s="9"/>
      <c r="AD2831" s="39"/>
      <c r="AE2831" s="39"/>
      <c r="AF2831" s="9">
        <f t="shared" ref="AF2831:AH2834" si="5922">AE2891</f>
        <v>0</v>
      </c>
      <c r="AG2831" s="9">
        <f t="shared" si="5922"/>
        <v>1.0636616650626538</v>
      </c>
      <c r="AH2831" s="9">
        <f t="shared" si="5922"/>
        <v>0.9572954985563884</v>
      </c>
      <c r="AI2831" s="9">
        <f t="shared" ref="AI2831:AM2839" si="5923">AH2891</f>
        <v>0.86156594870074954</v>
      </c>
      <c r="AJ2831" s="9">
        <f t="shared" si="5923"/>
        <v>0.77540935383067455</v>
      </c>
      <c r="AK2831" s="9">
        <f t="shared" si="5923"/>
        <v>0.69786841844760705</v>
      </c>
      <c r="AL2831" s="9">
        <f t="shared" si="5923"/>
        <v>0.62808157660284636</v>
      </c>
      <c r="AM2831" s="9">
        <f t="shared" si="5923"/>
        <v>0.56527341894256167</v>
      </c>
    </row>
    <row r="2832" spans="1:39" outlineLevel="2">
      <c r="A2832" s="11">
        <f>ROW()</f>
        <v>2832</v>
      </c>
      <c r="C2832" s="6" t="s">
        <v>3</v>
      </c>
      <c r="D2832" s="39"/>
      <c r="E2832" s="39"/>
      <c r="F2832" s="39"/>
      <c r="G2832" s="39"/>
      <c r="H2832" s="39"/>
      <c r="I2832" s="39"/>
      <c r="J2832" s="39"/>
      <c r="K2832" s="39"/>
      <c r="L2832" s="39"/>
      <c r="M2832" s="39"/>
      <c r="N2832" s="39"/>
      <c r="O2832" s="39"/>
      <c r="P2832" s="39"/>
      <c r="Q2832" s="39"/>
      <c r="R2832" s="39"/>
      <c r="S2832" s="39"/>
      <c r="T2832" s="39"/>
      <c r="U2832" s="39"/>
      <c r="V2832" s="39"/>
      <c r="W2832" s="39"/>
      <c r="X2832" s="39"/>
      <c r="Y2832" s="39"/>
      <c r="Z2832" s="39"/>
      <c r="AA2832" s="39"/>
      <c r="AB2832" s="39"/>
      <c r="AC2832" s="9"/>
      <c r="AD2832" s="39"/>
      <c r="AE2832" s="39"/>
      <c r="AF2832" s="9">
        <f t="shared" si="5922"/>
        <v>0</v>
      </c>
      <c r="AG2832" s="9">
        <f t="shared" si="5922"/>
        <v>5.0157975962613488</v>
      </c>
      <c r="AH2832" s="9">
        <f t="shared" si="5922"/>
        <v>4.5142178366352139</v>
      </c>
      <c r="AI2832" s="9">
        <f t="shared" si="5923"/>
        <v>4.0627960529716924</v>
      </c>
      <c r="AJ2832" s="9">
        <f t="shared" si="5923"/>
        <v>3.6565164476745231</v>
      </c>
      <c r="AK2832" s="9">
        <f t="shared" si="5923"/>
        <v>3.2908648029070706</v>
      </c>
      <c r="AL2832" s="9">
        <f t="shared" si="5923"/>
        <v>2.9617783226163636</v>
      </c>
      <c r="AM2832" s="9">
        <f t="shared" si="5923"/>
        <v>2.6656004903547275</v>
      </c>
    </row>
    <row r="2833" spans="1:39" outlineLevel="2">
      <c r="A2833" s="11">
        <f>ROW()</f>
        <v>2833</v>
      </c>
      <c r="C2833" s="6" t="s">
        <v>4</v>
      </c>
      <c r="D2833" s="39"/>
      <c r="E2833" s="39"/>
      <c r="F2833" s="39"/>
      <c r="G2833" s="39"/>
      <c r="H2833" s="39"/>
      <c r="I2833" s="39"/>
      <c r="J2833" s="39"/>
      <c r="K2833" s="39"/>
      <c r="L2833" s="39"/>
      <c r="M2833" s="39"/>
      <c r="N2833" s="39"/>
      <c r="O2833" s="39"/>
      <c r="P2833" s="39"/>
      <c r="Q2833" s="39"/>
      <c r="R2833" s="39"/>
      <c r="S2833" s="39"/>
      <c r="T2833" s="39"/>
      <c r="U2833" s="39"/>
      <c r="V2833" s="39"/>
      <c r="W2833" s="39"/>
      <c r="X2833" s="39"/>
      <c r="Y2833" s="39"/>
      <c r="Z2833" s="39"/>
      <c r="AA2833" s="39"/>
      <c r="AB2833" s="39"/>
      <c r="AC2833" s="9"/>
      <c r="AD2833" s="39"/>
      <c r="AE2833" s="39"/>
      <c r="AF2833" s="9">
        <f t="shared" si="5922"/>
        <v>0</v>
      </c>
      <c r="AG2833" s="9">
        <f t="shared" si="5922"/>
        <v>3.4735087225181496</v>
      </c>
      <c r="AH2833" s="9">
        <f t="shared" si="5922"/>
        <v>3.0103742261823965</v>
      </c>
      <c r="AI2833" s="9">
        <f t="shared" si="5923"/>
        <v>2.6089909960247435</v>
      </c>
      <c r="AJ2833" s="9">
        <f t="shared" si="5923"/>
        <v>2.261125529888111</v>
      </c>
      <c r="AK2833" s="9">
        <f t="shared" si="5923"/>
        <v>1.9596421259030294</v>
      </c>
      <c r="AL2833" s="9">
        <f t="shared" si="5923"/>
        <v>1.6983565091159589</v>
      </c>
      <c r="AM2833" s="9">
        <f t="shared" si="5923"/>
        <v>1.4719089745671643</v>
      </c>
    </row>
    <row r="2834" spans="1:39" outlineLevel="2">
      <c r="A2834" s="11">
        <f>ROW()</f>
        <v>2834</v>
      </c>
      <c r="C2834" s="6" t="s">
        <v>5</v>
      </c>
      <c r="D2834" s="39"/>
      <c r="E2834" s="39"/>
      <c r="F2834" s="39"/>
      <c r="G2834" s="39"/>
      <c r="H2834" s="39"/>
      <c r="I2834" s="39"/>
      <c r="J2834" s="39"/>
      <c r="K2834" s="39"/>
      <c r="L2834" s="39"/>
      <c r="M2834" s="39"/>
      <c r="N2834" s="39"/>
      <c r="O2834" s="39"/>
      <c r="P2834" s="39"/>
      <c r="Q2834" s="39"/>
      <c r="R2834" s="39"/>
      <c r="S2834" s="39"/>
      <c r="T2834" s="39"/>
      <c r="U2834" s="39"/>
      <c r="V2834" s="39"/>
      <c r="W2834" s="39"/>
      <c r="X2834" s="39"/>
      <c r="Y2834" s="39"/>
      <c r="Z2834" s="39"/>
      <c r="AA2834" s="39"/>
      <c r="AB2834" s="39"/>
      <c r="AC2834" s="9"/>
      <c r="AD2834" s="39"/>
      <c r="AE2834" s="39"/>
      <c r="AF2834" s="9">
        <f t="shared" si="5922"/>
        <v>0</v>
      </c>
      <c r="AG2834" s="9">
        <f t="shared" si="5922"/>
        <v>0.51554893671142032</v>
      </c>
      <c r="AH2834" s="9">
        <f t="shared" si="5922"/>
        <v>0.41243914936913628</v>
      </c>
      <c r="AI2834" s="9">
        <f t="shared" si="5923"/>
        <v>0.32995131949530904</v>
      </c>
      <c r="AJ2834" s="9">
        <f t="shared" si="5923"/>
        <v>0.26396105559624722</v>
      </c>
      <c r="AK2834" s="9">
        <f t="shared" si="5923"/>
        <v>0.21116884447699777</v>
      </c>
      <c r="AL2834" s="9">
        <f t="shared" si="5923"/>
        <v>0.1689350755815982</v>
      </c>
      <c r="AM2834" s="9">
        <f t="shared" si="5923"/>
        <v>0.13514806046527855</v>
      </c>
    </row>
    <row r="2835" spans="1:39" outlineLevel="2">
      <c r="A2835" s="11">
        <f>ROW()</f>
        <v>2835</v>
      </c>
      <c r="C2835" s="6" t="s">
        <v>473</v>
      </c>
      <c r="D2835" s="39"/>
      <c r="E2835" s="39"/>
      <c r="F2835" s="39"/>
      <c r="G2835" s="39"/>
      <c r="H2835" s="39"/>
      <c r="I2835" s="39"/>
      <c r="J2835" s="39"/>
      <c r="K2835" s="39"/>
      <c r="L2835" s="39"/>
      <c r="M2835" s="39"/>
      <c r="N2835" s="39"/>
      <c r="O2835" s="39"/>
      <c r="P2835" s="39"/>
      <c r="Q2835" s="39"/>
      <c r="R2835" s="39"/>
      <c r="S2835" s="39"/>
      <c r="T2835" s="39"/>
      <c r="U2835" s="39"/>
      <c r="V2835" s="39"/>
      <c r="W2835" s="39"/>
      <c r="X2835" s="39"/>
      <c r="Y2835" s="39"/>
      <c r="Z2835" s="39"/>
      <c r="AA2835" s="39"/>
      <c r="AB2835" s="39"/>
      <c r="AC2835" s="9"/>
      <c r="AD2835" s="39"/>
      <c r="AE2835" s="39"/>
      <c r="AF2835" s="9">
        <f t="shared" ref="AF2835:AF2837" si="5924">AE2895</f>
        <v>0</v>
      </c>
      <c r="AG2835" s="9">
        <f t="shared" ref="AG2835:AG2837" si="5925">AF2895</f>
        <v>14.533143639704214</v>
      </c>
      <c r="AH2835" s="9">
        <f t="shared" ref="AH2835:AH2837" si="5926">AG2895</f>
        <v>8.7198861838225277</v>
      </c>
      <c r="AI2835" s="9">
        <f t="shared" si="5923"/>
        <v>5.2319317102935168</v>
      </c>
      <c r="AJ2835" s="9">
        <f t="shared" si="5923"/>
        <v>3.13915902617611</v>
      </c>
      <c r="AK2835" s="9">
        <f t="shared" si="5923"/>
        <v>1.883495415705666</v>
      </c>
      <c r="AL2835" s="9">
        <f t="shared" si="5923"/>
        <v>1.1300972494233996</v>
      </c>
      <c r="AM2835" s="9">
        <f t="shared" si="5923"/>
        <v>0.67805834965403977</v>
      </c>
    </row>
    <row r="2836" spans="1:39" outlineLevel="2">
      <c r="A2836" s="11">
        <f>ROW()</f>
        <v>2836</v>
      </c>
      <c r="C2836" s="6" t="s">
        <v>474</v>
      </c>
      <c r="D2836" s="39"/>
      <c r="E2836" s="39"/>
      <c r="F2836" s="39"/>
      <c r="G2836" s="39"/>
      <c r="H2836" s="39"/>
      <c r="I2836" s="39"/>
      <c r="J2836" s="39"/>
      <c r="K2836" s="39"/>
      <c r="L2836" s="39"/>
      <c r="M2836" s="39"/>
      <c r="N2836" s="39"/>
      <c r="O2836" s="39"/>
      <c r="P2836" s="39"/>
      <c r="Q2836" s="39"/>
      <c r="R2836" s="39"/>
      <c r="S2836" s="39"/>
      <c r="T2836" s="39"/>
      <c r="U2836" s="39"/>
      <c r="V2836" s="39"/>
      <c r="W2836" s="39"/>
      <c r="X2836" s="39"/>
      <c r="Y2836" s="39"/>
      <c r="Z2836" s="39"/>
      <c r="AA2836" s="39"/>
      <c r="AB2836" s="39"/>
      <c r="AC2836" s="9"/>
      <c r="AD2836" s="39"/>
      <c r="AE2836" s="39"/>
      <c r="AF2836" s="9">
        <f t="shared" si="5924"/>
        <v>0</v>
      </c>
      <c r="AG2836" s="9">
        <f t="shared" si="5925"/>
        <v>6.782042202401362</v>
      </c>
      <c r="AH2836" s="9">
        <f t="shared" si="5926"/>
        <v>5.8777699087478474</v>
      </c>
      <c r="AI2836" s="9">
        <f t="shared" si="5923"/>
        <v>5.0940672542481344</v>
      </c>
      <c r="AJ2836" s="9">
        <f t="shared" si="5923"/>
        <v>4.4148582870150497</v>
      </c>
      <c r="AK2836" s="9">
        <f t="shared" si="5923"/>
        <v>3.826210515413043</v>
      </c>
      <c r="AL2836" s="9">
        <f t="shared" si="5923"/>
        <v>3.3160491133579706</v>
      </c>
      <c r="AM2836" s="9">
        <f t="shared" si="5923"/>
        <v>2.8739092315769077</v>
      </c>
    </row>
    <row r="2837" spans="1:39" outlineLevel="2">
      <c r="A2837" s="11">
        <f>ROW()</f>
        <v>2837</v>
      </c>
      <c r="C2837" s="6" t="s">
        <v>477</v>
      </c>
      <c r="D2837" s="39"/>
      <c r="E2837" s="39"/>
      <c r="F2837" s="39"/>
      <c r="G2837" s="39"/>
      <c r="H2837" s="39"/>
      <c r="I2837" s="39"/>
      <c r="J2837" s="39"/>
      <c r="K2837" s="39"/>
      <c r="L2837" s="39"/>
      <c r="M2837" s="39"/>
      <c r="N2837" s="39"/>
      <c r="O2837" s="39"/>
      <c r="P2837" s="39"/>
      <c r="Q2837" s="39"/>
      <c r="R2837" s="39"/>
      <c r="S2837" s="39"/>
      <c r="T2837" s="39"/>
      <c r="U2837" s="39"/>
      <c r="V2837" s="39"/>
      <c r="W2837" s="39"/>
      <c r="X2837" s="39"/>
      <c r="Y2837" s="39"/>
      <c r="Z2837" s="39"/>
      <c r="AA2837" s="39"/>
      <c r="AB2837" s="39"/>
      <c r="AC2837" s="9"/>
      <c r="AD2837" s="39"/>
      <c r="AE2837" s="39"/>
      <c r="AF2837" s="9">
        <f t="shared" si="5924"/>
        <v>0</v>
      </c>
      <c r="AG2837" s="9">
        <f t="shared" si="5925"/>
        <v>16.27226904066185</v>
      </c>
      <c r="AH2837" s="9">
        <f t="shared" si="5926"/>
        <v>13.017815232529481</v>
      </c>
      <c r="AI2837" s="9">
        <f t="shared" si="5923"/>
        <v>10.414252186023585</v>
      </c>
      <c r="AJ2837" s="9">
        <f t="shared" si="5923"/>
        <v>8.3314017488188679</v>
      </c>
      <c r="AK2837" s="9">
        <f t="shared" si="5923"/>
        <v>6.6651213990550939</v>
      </c>
      <c r="AL2837" s="9">
        <f t="shared" si="5923"/>
        <v>5.3320971192440751</v>
      </c>
      <c r="AM2837" s="9">
        <f t="shared" si="5923"/>
        <v>4.2656776953952598</v>
      </c>
    </row>
    <row r="2838" spans="1:39" outlineLevel="2">
      <c r="A2838" s="11">
        <f>ROW()</f>
        <v>2838</v>
      </c>
      <c r="C2838" s="6" t="s">
        <v>511</v>
      </c>
      <c r="D2838" s="39"/>
      <c r="E2838" s="39"/>
      <c r="F2838" s="39"/>
      <c r="G2838" s="39"/>
      <c r="H2838" s="39"/>
      <c r="I2838" s="39"/>
      <c r="J2838" s="39"/>
      <c r="K2838" s="39"/>
      <c r="L2838" s="39"/>
      <c r="M2838" s="39"/>
      <c r="N2838" s="39"/>
      <c r="O2838" s="39"/>
      <c r="P2838" s="39"/>
      <c r="Q2838" s="39"/>
      <c r="R2838" s="39"/>
      <c r="S2838" s="39"/>
      <c r="T2838" s="39"/>
      <c r="U2838" s="39"/>
      <c r="V2838" s="39"/>
      <c r="W2838" s="39"/>
      <c r="X2838" s="39"/>
      <c r="Y2838" s="39"/>
      <c r="Z2838" s="39"/>
      <c r="AA2838" s="39"/>
      <c r="AB2838" s="39"/>
      <c r="AC2838" s="9"/>
      <c r="AD2838" s="39"/>
      <c r="AE2838" s="39"/>
      <c r="AF2838" s="9">
        <f t="shared" ref="AF2838" si="5927">AE2898</f>
        <v>0</v>
      </c>
      <c r="AG2838" s="9">
        <f t="shared" ref="AG2838" si="5928">AF2898</f>
        <v>-0.16483873939230986</v>
      </c>
      <c r="AH2838" s="9">
        <f t="shared" ref="AH2838" si="5929">AG2898</f>
        <v>0</v>
      </c>
      <c r="AI2838" s="9">
        <f t="shared" si="5923"/>
        <v>0</v>
      </c>
      <c r="AJ2838" s="9">
        <f t="shared" si="5923"/>
        <v>0</v>
      </c>
      <c r="AK2838" s="9">
        <f t="shared" si="5923"/>
        <v>0</v>
      </c>
      <c r="AL2838" s="9">
        <f t="shared" si="5923"/>
        <v>0</v>
      </c>
      <c r="AM2838" s="9">
        <f t="shared" si="5923"/>
        <v>0</v>
      </c>
    </row>
    <row r="2839" spans="1:39" outlineLevel="2">
      <c r="A2839" s="11">
        <f>ROW()</f>
        <v>2839</v>
      </c>
      <c r="C2839" s="6" t="s">
        <v>655</v>
      </c>
      <c r="D2839" s="39"/>
      <c r="E2839" s="39"/>
      <c r="F2839" s="39"/>
      <c r="G2839" s="39"/>
      <c r="H2839" s="39"/>
      <c r="I2839" s="39"/>
      <c r="J2839" s="39"/>
      <c r="K2839" s="39"/>
      <c r="L2839" s="39"/>
      <c r="M2839" s="39"/>
      <c r="N2839" s="39"/>
      <c r="O2839" s="39"/>
      <c r="P2839" s="39"/>
      <c r="Q2839" s="39"/>
      <c r="R2839" s="39"/>
      <c r="S2839" s="39"/>
      <c r="T2839" s="39"/>
      <c r="U2839" s="39"/>
      <c r="V2839" s="39"/>
      <c r="W2839" s="39"/>
      <c r="X2839" s="39"/>
      <c r="Y2839" s="39"/>
      <c r="Z2839" s="39"/>
      <c r="AA2839" s="39"/>
      <c r="AB2839" s="39"/>
      <c r="AC2839" s="9"/>
      <c r="AD2839" s="39"/>
      <c r="AE2839" s="39"/>
      <c r="AF2839" s="9">
        <f t="shared" ref="AF2839" si="5930">AE2899</f>
        <v>0</v>
      </c>
      <c r="AG2839" s="9">
        <f t="shared" ref="AG2839" si="5931">AF2899</f>
        <v>0</v>
      </c>
      <c r="AH2839" s="9">
        <f t="shared" ref="AH2839" si="5932">AG2899</f>
        <v>0</v>
      </c>
      <c r="AI2839" s="9">
        <f t="shared" si="5923"/>
        <v>0</v>
      </c>
      <c r="AJ2839" s="9">
        <f t="shared" si="5923"/>
        <v>0</v>
      </c>
      <c r="AK2839" s="9">
        <f t="shared" si="5923"/>
        <v>0</v>
      </c>
      <c r="AL2839" s="9">
        <f t="shared" si="5923"/>
        <v>0</v>
      </c>
      <c r="AM2839" s="9">
        <f t="shared" si="5923"/>
        <v>0</v>
      </c>
    </row>
    <row r="2840" spans="1:39" outlineLevel="2">
      <c r="A2840" s="11">
        <f>ROW()</f>
        <v>2840</v>
      </c>
      <c r="C2840" s="6" t="s">
        <v>656</v>
      </c>
      <c r="D2840" s="39"/>
      <c r="E2840" s="39"/>
      <c r="F2840" s="39"/>
      <c r="G2840" s="39"/>
      <c r="H2840" s="39"/>
      <c r="I2840" s="39"/>
      <c r="J2840" s="39"/>
      <c r="K2840" s="39"/>
      <c r="L2840" s="39"/>
      <c r="M2840" s="39"/>
      <c r="N2840" s="39"/>
      <c r="O2840" s="39"/>
      <c r="P2840" s="39"/>
      <c r="Q2840" s="39"/>
      <c r="R2840" s="39"/>
      <c r="S2840" s="39"/>
      <c r="T2840" s="39"/>
      <c r="U2840" s="39"/>
      <c r="V2840" s="39"/>
      <c r="W2840" s="39"/>
      <c r="X2840" s="39"/>
      <c r="Y2840" s="39"/>
      <c r="Z2840" s="39"/>
      <c r="AA2840" s="39"/>
      <c r="AB2840" s="39"/>
      <c r="AC2840" s="9"/>
      <c r="AD2840" s="39"/>
      <c r="AE2840" s="39"/>
      <c r="AF2840" s="9"/>
      <c r="AG2840" s="9"/>
      <c r="AH2840" s="9"/>
      <c r="AI2840" s="9"/>
      <c r="AJ2840" s="9"/>
      <c r="AK2840" s="9"/>
      <c r="AL2840" s="9"/>
      <c r="AM2840" s="9"/>
    </row>
    <row r="2841" spans="1:39" outlineLevel="2">
      <c r="A2841" s="11">
        <f>ROW()</f>
        <v>2841</v>
      </c>
      <c r="C2841" s="6" t="s">
        <v>667</v>
      </c>
      <c r="D2841" s="39"/>
      <c r="E2841" s="39"/>
      <c r="F2841" s="39"/>
      <c r="G2841" s="39"/>
      <c r="H2841" s="39"/>
      <c r="I2841" s="39"/>
      <c r="J2841" s="39"/>
      <c r="K2841" s="39"/>
      <c r="L2841" s="39"/>
      <c r="M2841" s="39"/>
      <c r="N2841" s="39"/>
      <c r="O2841" s="39"/>
      <c r="P2841" s="39"/>
      <c r="Q2841" s="39"/>
      <c r="R2841" s="39"/>
      <c r="S2841" s="39"/>
      <c r="T2841" s="39"/>
      <c r="U2841" s="39"/>
      <c r="V2841" s="39"/>
      <c r="W2841" s="39"/>
      <c r="X2841" s="39"/>
      <c r="Y2841" s="39"/>
      <c r="Z2841" s="39"/>
      <c r="AA2841" s="39"/>
      <c r="AB2841" s="39"/>
      <c r="AC2841" s="9"/>
      <c r="AD2841" s="39"/>
      <c r="AE2841" s="39"/>
      <c r="AF2841" s="9"/>
      <c r="AG2841" s="9"/>
      <c r="AH2841" s="9"/>
      <c r="AI2841" s="9"/>
      <c r="AJ2841" s="9"/>
      <c r="AK2841" s="9"/>
      <c r="AL2841" s="9"/>
      <c r="AM2841" s="9"/>
    </row>
    <row r="2842" spans="1:39" outlineLevel="2">
      <c r="A2842" s="11">
        <f>ROW()</f>
        <v>2842</v>
      </c>
      <c r="C2842" s="6" t="s">
        <v>212</v>
      </c>
      <c r="D2842" s="39"/>
      <c r="E2842" s="39"/>
      <c r="F2842" s="39"/>
      <c r="G2842" s="39"/>
      <c r="H2842" s="39"/>
      <c r="I2842" s="39"/>
      <c r="J2842" s="39"/>
      <c r="K2842" s="39"/>
      <c r="L2842" s="39"/>
      <c r="M2842" s="39"/>
      <c r="N2842" s="39"/>
      <c r="O2842" s="39"/>
      <c r="P2842" s="39"/>
      <c r="Q2842" s="39"/>
      <c r="R2842" s="39"/>
      <c r="S2842" s="39"/>
      <c r="T2842" s="39"/>
      <c r="U2842" s="39"/>
      <c r="V2842" s="39"/>
      <c r="W2842" s="39"/>
      <c r="X2842" s="39"/>
      <c r="Y2842" s="39"/>
      <c r="Z2842" s="39"/>
      <c r="AA2842" s="39"/>
      <c r="AB2842" s="39"/>
      <c r="AC2842" s="9"/>
      <c r="AD2842" s="39"/>
      <c r="AE2842" s="39"/>
      <c r="AF2842" s="9">
        <f t="shared" ref="AF2842:AF2843" si="5933">AE2902</f>
        <v>0</v>
      </c>
      <c r="AG2842" s="9">
        <f t="shared" ref="AG2842:AG2843" si="5934">AF2902</f>
        <v>0</v>
      </c>
      <c r="AH2842" s="9">
        <f t="shared" ref="AH2842:AH2843" si="5935">AG2902</f>
        <v>0</v>
      </c>
      <c r="AI2842" s="9">
        <f t="shared" ref="AI2842:AI2843" si="5936">AH2902</f>
        <v>0</v>
      </c>
      <c r="AJ2842" s="9">
        <f t="shared" ref="AJ2842:AJ2843" si="5937">AI2902</f>
        <v>0</v>
      </c>
      <c r="AK2842" s="9">
        <f t="shared" ref="AK2842:AK2843" si="5938">AJ2902</f>
        <v>0</v>
      </c>
      <c r="AL2842" s="9">
        <f t="shared" ref="AL2842:AL2843" si="5939">AK2902</f>
        <v>0</v>
      </c>
      <c r="AM2842" s="9">
        <f t="shared" ref="AM2842:AM2843" si="5940">AL2902</f>
        <v>0</v>
      </c>
    </row>
    <row r="2843" spans="1:39" outlineLevel="2">
      <c r="A2843" s="11">
        <f>ROW()</f>
        <v>2843</v>
      </c>
      <c r="C2843" s="30" t="s">
        <v>362</v>
      </c>
      <c r="D2843" s="90"/>
      <c r="E2843" s="90"/>
      <c r="F2843" s="90"/>
      <c r="G2843" s="90"/>
      <c r="H2843" s="90"/>
      <c r="I2843" s="90"/>
      <c r="J2843" s="90"/>
      <c r="K2843" s="90"/>
      <c r="L2843" s="90"/>
      <c r="M2843" s="90"/>
      <c r="N2843" s="90"/>
      <c r="O2843" s="90"/>
      <c r="P2843" s="90"/>
      <c r="Q2843" s="90"/>
      <c r="R2843" s="90"/>
      <c r="S2843" s="90"/>
      <c r="T2843" s="90"/>
      <c r="U2843" s="90"/>
      <c r="V2843" s="90"/>
      <c r="W2843" s="90"/>
      <c r="X2843" s="90"/>
      <c r="Y2843" s="90"/>
      <c r="Z2843" s="90"/>
      <c r="AA2843" s="90"/>
      <c r="AB2843" s="90"/>
      <c r="AC2843" s="15"/>
      <c r="AD2843" s="90"/>
      <c r="AE2843" s="90"/>
      <c r="AF2843" s="15">
        <f t="shared" si="5933"/>
        <v>0</v>
      </c>
      <c r="AG2843" s="15">
        <f t="shared" si="5934"/>
        <v>1.5790341567815553</v>
      </c>
      <c r="AH2843" s="15">
        <f t="shared" si="5935"/>
        <v>0.94742049406893325</v>
      </c>
      <c r="AI2843" s="15">
        <f t="shared" si="5936"/>
        <v>0.56845229644135997</v>
      </c>
      <c r="AJ2843" s="15">
        <f t="shared" si="5937"/>
        <v>0.34107137786481601</v>
      </c>
      <c r="AK2843" s="15">
        <f t="shared" si="5938"/>
        <v>0.20464282671888961</v>
      </c>
      <c r="AL2843" s="15">
        <f t="shared" si="5939"/>
        <v>0.12278569603133377</v>
      </c>
      <c r="AM2843" s="15">
        <f t="shared" si="5940"/>
        <v>7.3671417618800264E-2</v>
      </c>
    </row>
    <row r="2844" spans="1:39" outlineLevel="2">
      <c r="A2844" s="11">
        <f>ROW()</f>
        <v>2844</v>
      </c>
      <c r="C2844" s="6" t="s">
        <v>1</v>
      </c>
      <c r="D2844" s="39"/>
      <c r="E2844" s="39"/>
      <c r="F2844" s="39"/>
      <c r="G2844" s="39"/>
      <c r="H2844" s="39"/>
      <c r="I2844" s="39"/>
      <c r="J2844" s="39"/>
      <c r="K2844" s="39"/>
      <c r="L2844" s="39"/>
      <c r="M2844" s="39"/>
      <c r="N2844" s="39"/>
      <c r="O2844" s="39"/>
      <c r="P2844" s="39"/>
      <c r="Q2844" s="39"/>
      <c r="R2844" s="39"/>
      <c r="S2844" s="39"/>
      <c r="T2844" s="39"/>
      <c r="U2844" s="39"/>
      <c r="V2844" s="39"/>
      <c r="W2844" s="39"/>
      <c r="X2844" s="39"/>
      <c r="Y2844" s="39"/>
      <c r="Z2844" s="39"/>
      <c r="AA2844" s="39"/>
      <c r="AB2844" s="39"/>
      <c r="AC2844" s="9"/>
      <c r="AD2844" s="39"/>
      <c r="AE2844" s="39"/>
      <c r="AF2844" s="9">
        <f t="shared" ref="AF2844" si="5941">SUM(AF2831:AF2843)</f>
        <v>0</v>
      </c>
      <c r="AG2844" s="9">
        <f t="shared" ref="AG2844:AH2844" si="5942">SUM(AG2831:AG2843)</f>
        <v>49.070167220710239</v>
      </c>
      <c r="AH2844" s="9">
        <f t="shared" si="5942"/>
        <v>37.457218529911927</v>
      </c>
      <c r="AI2844" s="9">
        <f t="shared" ref="AI2844:AM2844" si="5943">SUM(AI2831:AI2843)</f>
        <v>29.172007764199094</v>
      </c>
      <c r="AJ2844" s="9">
        <f t="shared" si="5943"/>
        <v>23.183502826864398</v>
      </c>
      <c r="AK2844" s="9">
        <f t="shared" si="5943"/>
        <v>18.739014348627396</v>
      </c>
      <c r="AL2844" s="9">
        <f t="shared" si="5943"/>
        <v>15.358180661973547</v>
      </c>
      <c r="AM2844" s="9">
        <f t="shared" si="5943"/>
        <v>12.729247638574739</v>
      </c>
    </row>
    <row r="2845" spans="1:39" outlineLevel="2">
      <c r="A2845" s="11">
        <f>ROW()</f>
        <v>2845</v>
      </c>
      <c r="B2845" s="343" t="s">
        <v>31</v>
      </c>
      <c r="D2845" s="39"/>
      <c r="E2845" s="39"/>
      <c r="F2845" s="39"/>
      <c r="G2845" s="39"/>
      <c r="H2845" s="39"/>
      <c r="I2845" s="39"/>
      <c r="J2845" s="39"/>
      <c r="K2845" s="39"/>
      <c r="L2845" s="39"/>
      <c r="M2845" s="39"/>
      <c r="N2845" s="39"/>
      <c r="O2845" s="39"/>
      <c r="P2845" s="39"/>
      <c r="Q2845" s="39"/>
      <c r="R2845" s="39"/>
      <c r="S2845" s="39"/>
      <c r="T2845" s="39"/>
      <c r="U2845" s="39"/>
      <c r="V2845" s="39"/>
      <c r="W2845" s="39"/>
      <c r="X2845" s="39"/>
      <c r="Y2845" s="39"/>
      <c r="Z2845" s="39"/>
      <c r="AA2845" s="39"/>
      <c r="AB2845" s="39"/>
      <c r="AC2845" s="39"/>
      <c r="AD2845" s="39"/>
      <c r="AE2845" s="39"/>
      <c r="AF2845" s="39"/>
      <c r="AG2845" s="39"/>
      <c r="AH2845" s="39"/>
      <c r="AI2845" s="39"/>
      <c r="AJ2845" s="39"/>
      <c r="AK2845" s="39"/>
      <c r="AL2845" s="39"/>
      <c r="AM2845" s="39"/>
    </row>
    <row r="2846" spans="1:39" outlineLevel="2">
      <c r="A2846" s="11">
        <f>ROW()</f>
        <v>2846</v>
      </c>
      <c r="C2846" s="6" t="s">
        <v>2</v>
      </c>
      <c r="D2846" s="39"/>
      <c r="E2846" s="39"/>
      <c r="F2846" s="39"/>
      <c r="G2846" s="39"/>
      <c r="H2846" s="39"/>
      <c r="I2846" s="39"/>
      <c r="J2846" s="39"/>
      <c r="K2846" s="39"/>
      <c r="L2846" s="39"/>
      <c r="M2846" s="39"/>
      <c r="N2846" s="39"/>
      <c r="O2846" s="39"/>
      <c r="P2846" s="39"/>
      <c r="Q2846" s="39"/>
      <c r="R2846" s="39"/>
      <c r="S2846" s="39"/>
      <c r="T2846" s="39"/>
      <c r="U2846" s="39"/>
      <c r="V2846" s="39"/>
      <c r="W2846" s="39"/>
      <c r="X2846" s="39"/>
      <c r="Y2846" s="39"/>
      <c r="Z2846" s="39"/>
      <c r="AA2846" s="39"/>
      <c r="AB2846" s="39"/>
      <c r="AC2846" s="39"/>
      <c r="AD2846" s="39"/>
      <c r="AE2846" s="39"/>
      <c r="AF2846" s="9">
        <f>AF$262</f>
        <v>1.0636616650626538</v>
      </c>
      <c r="AG2846" s="39"/>
      <c r="AH2846" s="39"/>
      <c r="AI2846" s="39"/>
      <c r="AJ2846" s="39"/>
      <c r="AK2846" s="39"/>
      <c r="AL2846" s="39"/>
      <c r="AM2846" s="39"/>
    </row>
    <row r="2847" spans="1:39" outlineLevel="2">
      <c r="A2847" s="11">
        <f>ROW()</f>
        <v>2847</v>
      </c>
      <c r="C2847" s="6" t="s">
        <v>3</v>
      </c>
      <c r="D2847" s="39"/>
      <c r="E2847" s="39"/>
      <c r="F2847" s="39"/>
      <c r="G2847" s="39"/>
      <c r="H2847" s="39"/>
      <c r="I2847" s="39"/>
      <c r="J2847" s="39"/>
      <c r="K2847" s="39"/>
      <c r="L2847" s="39"/>
      <c r="M2847" s="39"/>
      <c r="N2847" s="39"/>
      <c r="O2847" s="39"/>
      <c r="P2847" s="39"/>
      <c r="Q2847" s="39"/>
      <c r="R2847" s="39"/>
      <c r="S2847" s="39"/>
      <c r="T2847" s="39"/>
      <c r="U2847" s="39"/>
      <c r="V2847" s="39"/>
      <c r="W2847" s="39"/>
      <c r="X2847" s="39"/>
      <c r="Y2847" s="39"/>
      <c r="Z2847" s="39"/>
      <c r="AA2847" s="39"/>
      <c r="AB2847" s="39"/>
      <c r="AC2847" s="39"/>
      <c r="AD2847" s="39"/>
      <c r="AE2847" s="39"/>
      <c r="AF2847" s="9">
        <f>AF$263</f>
        <v>5.0157975962613488</v>
      </c>
      <c r="AG2847" s="39"/>
      <c r="AH2847" s="39"/>
      <c r="AI2847" s="39"/>
      <c r="AJ2847" s="39"/>
      <c r="AK2847" s="39"/>
      <c r="AL2847" s="39"/>
      <c r="AM2847" s="39"/>
    </row>
    <row r="2848" spans="1:39" outlineLevel="2">
      <c r="A2848" s="11">
        <f>ROW()</f>
        <v>2848</v>
      </c>
      <c r="C2848" s="6" t="s">
        <v>4</v>
      </c>
      <c r="D2848" s="39"/>
      <c r="E2848" s="39"/>
      <c r="F2848" s="39"/>
      <c r="G2848" s="39"/>
      <c r="H2848" s="39"/>
      <c r="I2848" s="39"/>
      <c r="J2848" s="39"/>
      <c r="K2848" s="39"/>
      <c r="L2848" s="39"/>
      <c r="M2848" s="39"/>
      <c r="N2848" s="39"/>
      <c r="O2848" s="39"/>
      <c r="P2848" s="39"/>
      <c r="Q2848" s="39"/>
      <c r="R2848" s="39"/>
      <c r="S2848" s="39"/>
      <c r="T2848" s="39"/>
      <c r="U2848" s="39"/>
      <c r="V2848" s="39"/>
      <c r="W2848" s="39"/>
      <c r="X2848" s="39"/>
      <c r="Y2848" s="39"/>
      <c r="Z2848" s="39"/>
      <c r="AA2848" s="39"/>
      <c r="AB2848" s="39"/>
      <c r="AC2848" s="39"/>
      <c r="AD2848" s="39"/>
      <c r="AE2848" s="39"/>
      <c r="AF2848" s="9">
        <f>AF$264</f>
        <v>3.4735087225181496</v>
      </c>
      <c r="AG2848" s="39"/>
      <c r="AH2848" s="39"/>
      <c r="AI2848" s="39"/>
      <c r="AJ2848" s="39"/>
      <c r="AK2848" s="39"/>
      <c r="AL2848" s="39"/>
      <c r="AM2848" s="39"/>
    </row>
    <row r="2849" spans="1:39" outlineLevel="2">
      <c r="A2849" s="11">
        <f>ROW()</f>
        <v>2849</v>
      </c>
      <c r="C2849" s="6" t="s">
        <v>5</v>
      </c>
      <c r="D2849" s="39"/>
      <c r="E2849" s="39"/>
      <c r="F2849" s="39"/>
      <c r="G2849" s="39"/>
      <c r="H2849" s="39"/>
      <c r="I2849" s="39"/>
      <c r="J2849" s="39"/>
      <c r="K2849" s="39"/>
      <c r="L2849" s="39"/>
      <c r="M2849" s="39"/>
      <c r="N2849" s="39"/>
      <c r="O2849" s="39"/>
      <c r="P2849" s="39"/>
      <c r="Q2849" s="39"/>
      <c r="R2849" s="39"/>
      <c r="S2849" s="39"/>
      <c r="T2849" s="39"/>
      <c r="U2849" s="39"/>
      <c r="V2849" s="39"/>
      <c r="W2849" s="39"/>
      <c r="X2849" s="39"/>
      <c r="Y2849" s="39"/>
      <c r="Z2849" s="39"/>
      <c r="AA2849" s="39"/>
      <c r="AB2849" s="39"/>
      <c r="AC2849" s="39"/>
      <c r="AD2849" s="39"/>
      <c r="AE2849" s="39"/>
      <c r="AF2849" s="9">
        <f>AF$265</f>
        <v>0.51554893671142032</v>
      </c>
      <c r="AG2849" s="39"/>
      <c r="AH2849" s="39"/>
      <c r="AI2849" s="39"/>
      <c r="AJ2849" s="39"/>
      <c r="AK2849" s="39"/>
      <c r="AL2849" s="39"/>
      <c r="AM2849" s="39"/>
    </row>
    <row r="2850" spans="1:39" outlineLevel="2">
      <c r="A2850" s="11">
        <f>ROW()</f>
        <v>2850</v>
      </c>
      <c r="C2850" s="6" t="s">
        <v>473</v>
      </c>
      <c r="D2850" s="39"/>
      <c r="E2850" s="39"/>
      <c r="F2850" s="39"/>
      <c r="G2850" s="39"/>
      <c r="H2850" s="39"/>
      <c r="I2850" s="39"/>
      <c r="J2850" s="39"/>
      <c r="K2850" s="39"/>
      <c r="L2850" s="39"/>
      <c r="M2850" s="39"/>
      <c r="N2850" s="39"/>
      <c r="O2850" s="39"/>
      <c r="P2850" s="39"/>
      <c r="Q2850" s="39"/>
      <c r="R2850" s="39"/>
      <c r="S2850" s="39"/>
      <c r="T2850" s="39"/>
      <c r="U2850" s="39"/>
      <c r="V2850" s="39"/>
      <c r="W2850" s="39"/>
      <c r="X2850" s="39"/>
      <c r="Y2850" s="39"/>
      <c r="Z2850" s="39"/>
      <c r="AA2850" s="39"/>
      <c r="AB2850" s="39"/>
      <c r="AC2850" s="39"/>
      <c r="AD2850" s="39"/>
      <c r="AE2850" s="39"/>
      <c r="AF2850" s="9">
        <f>AF$266</f>
        <v>14.533143639704214</v>
      </c>
      <c r="AG2850" s="39"/>
      <c r="AH2850" s="39"/>
      <c r="AI2850" s="39"/>
      <c r="AJ2850" s="39"/>
      <c r="AK2850" s="39"/>
      <c r="AL2850" s="39"/>
      <c r="AM2850" s="39"/>
    </row>
    <row r="2851" spans="1:39" outlineLevel="2">
      <c r="A2851" s="11">
        <f>ROW()</f>
        <v>2851</v>
      </c>
      <c r="C2851" s="6" t="s">
        <v>474</v>
      </c>
      <c r="D2851" s="39"/>
      <c r="E2851" s="39"/>
      <c r="F2851" s="39"/>
      <c r="G2851" s="39"/>
      <c r="H2851" s="39"/>
      <c r="I2851" s="39"/>
      <c r="J2851" s="39"/>
      <c r="K2851" s="39"/>
      <c r="L2851" s="39"/>
      <c r="M2851" s="39"/>
      <c r="N2851" s="39"/>
      <c r="O2851" s="39"/>
      <c r="P2851" s="39"/>
      <c r="Q2851" s="39"/>
      <c r="R2851" s="39"/>
      <c r="S2851" s="39"/>
      <c r="T2851" s="39"/>
      <c r="U2851" s="39"/>
      <c r="V2851" s="39"/>
      <c r="W2851" s="39"/>
      <c r="X2851" s="39"/>
      <c r="Y2851" s="39"/>
      <c r="Z2851" s="39"/>
      <c r="AA2851" s="39"/>
      <c r="AB2851" s="39"/>
      <c r="AC2851" s="39"/>
      <c r="AD2851" s="39"/>
      <c r="AE2851" s="39"/>
      <c r="AF2851" s="9">
        <f>AF$267</f>
        <v>6.782042202401362</v>
      </c>
      <c r="AG2851" s="39"/>
      <c r="AH2851" s="39"/>
      <c r="AI2851" s="39"/>
      <c r="AJ2851" s="39"/>
      <c r="AK2851" s="39"/>
      <c r="AL2851" s="39"/>
      <c r="AM2851" s="39"/>
    </row>
    <row r="2852" spans="1:39" outlineLevel="2">
      <c r="A2852" s="11">
        <f>ROW()</f>
        <v>2852</v>
      </c>
      <c r="C2852" s="6" t="s">
        <v>477</v>
      </c>
      <c r="D2852" s="39"/>
      <c r="E2852" s="39"/>
      <c r="F2852" s="39"/>
      <c r="G2852" s="39"/>
      <c r="H2852" s="39"/>
      <c r="I2852" s="39"/>
      <c r="J2852" s="39"/>
      <c r="K2852" s="39"/>
      <c r="L2852" s="39"/>
      <c r="M2852" s="39"/>
      <c r="N2852" s="39"/>
      <c r="O2852" s="39"/>
      <c r="P2852" s="39"/>
      <c r="Q2852" s="39"/>
      <c r="R2852" s="39"/>
      <c r="S2852" s="39"/>
      <c r="T2852" s="39"/>
      <c r="U2852" s="39"/>
      <c r="V2852" s="39"/>
      <c r="W2852" s="39"/>
      <c r="X2852" s="39"/>
      <c r="Y2852" s="39"/>
      <c r="Z2852" s="39"/>
      <c r="AA2852" s="39"/>
      <c r="AB2852" s="39"/>
      <c r="AC2852" s="39"/>
      <c r="AD2852" s="39"/>
      <c r="AE2852" s="39"/>
      <c r="AF2852" s="9">
        <f>AF$268</f>
        <v>16.27226904066185</v>
      </c>
      <c r="AG2852" s="39"/>
      <c r="AH2852" s="39"/>
      <c r="AI2852" s="39"/>
      <c r="AJ2852" s="39"/>
      <c r="AK2852" s="39"/>
      <c r="AL2852" s="39"/>
      <c r="AM2852" s="39"/>
    </row>
    <row r="2853" spans="1:39" outlineLevel="2">
      <c r="A2853" s="11">
        <f>ROW()</f>
        <v>2853</v>
      </c>
      <c r="C2853" s="6" t="s">
        <v>511</v>
      </c>
      <c r="D2853" s="39"/>
      <c r="E2853" s="39"/>
      <c r="F2853" s="39"/>
      <c r="G2853" s="39"/>
      <c r="H2853" s="39"/>
      <c r="I2853" s="39"/>
      <c r="J2853" s="39"/>
      <c r="K2853" s="39"/>
      <c r="L2853" s="39"/>
      <c r="M2853" s="39"/>
      <c r="N2853" s="39"/>
      <c r="O2853" s="39"/>
      <c r="P2853" s="39"/>
      <c r="Q2853" s="39"/>
      <c r="R2853" s="39"/>
      <c r="S2853" s="39"/>
      <c r="T2853" s="39"/>
      <c r="U2853" s="39"/>
      <c r="V2853" s="39"/>
      <c r="W2853" s="39"/>
      <c r="X2853" s="39"/>
      <c r="Y2853" s="39"/>
      <c r="Z2853" s="39"/>
      <c r="AA2853" s="39"/>
      <c r="AB2853" s="39"/>
      <c r="AC2853" s="39"/>
      <c r="AD2853" s="39"/>
      <c r="AE2853" s="39"/>
      <c r="AF2853" s="9">
        <f>AF$269</f>
        <v>-0.16483873939230986</v>
      </c>
      <c r="AG2853" s="39"/>
      <c r="AH2853" s="39"/>
      <c r="AI2853" s="39"/>
      <c r="AJ2853" s="39"/>
      <c r="AK2853" s="39"/>
      <c r="AL2853" s="39"/>
      <c r="AM2853" s="39"/>
    </row>
    <row r="2854" spans="1:39" outlineLevel="2">
      <c r="A2854" s="11">
        <f>ROW()</f>
        <v>2854</v>
      </c>
      <c r="C2854" s="6" t="s">
        <v>655</v>
      </c>
      <c r="D2854" s="39"/>
      <c r="E2854" s="39"/>
      <c r="F2854" s="39"/>
      <c r="G2854" s="39"/>
      <c r="H2854" s="39"/>
      <c r="I2854" s="39"/>
      <c r="J2854" s="39"/>
      <c r="K2854" s="39"/>
      <c r="L2854" s="39"/>
      <c r="M2854" s="39"/>
      <c r="N2854" s="39"/>
      <c r="O2854" s="39"/>
      <c r="P2854" s="39"/>
      <c r="Q2854" s="39"/>
      <c r="R2854" s="39"/>
      <c r="S2854" s="39"/>
      <c r="T2854" s="39"/>
      <c r="U2854" s="39"/>
      <c r="V2854" s="39"/>
      <c r="W2854" s="39"/>
      <c r="X2854" s="39"/>
      <c r="Y2854" s="39"/>
      <c r="Z2854" s="39"/>
      <c r="AA2854" s="39"/>
      <c r="AB2854" s="39"/>
      <c r="AC2854" s="39"/>
      <c r="AD2854" s="39"/>
      <c r="AE2854" s="39"/>
      <c r="AF2854" s="9">
        <f>AF$270</f>
        <v>0</v>
      </c>
      <c r="AG2854" s="39"/>
      <c r="AH2854" s="39"/>
      <c r="AI2854" s="39"/>
      <c r="AJ2854" s="39"/>
      <c r="AK2854" s="39"/>
      <c r="AL2854" s="39"/>
      <c r="AM2854" s="39"/>
    </row>
    <row r="2855" spans="1:39" outlineLevel="2">
      <c r="A2855" s="11">
        <f>ROW()</f>
        <v>2855</v>
      </c>
      <c r="C2855" s="6" t="s">
        <v>656</v>
      </c>
      <c r="D2855" s="39"/>
      <c r="E2855" s="39"/>
      <c r="F2855" s="39"/>
      <c r="G2855" s="39"/>
      <c r="H2855" s="39"/>
      <c r="I2855" s="39"/>
      <c r="J2855" s="39"/>
      <c r="K2855" s="39"/>
      <c r="L2855" s="39"/>
      <c r="M2855" s="39"/>
      <c r="N2855" s="39"/>
      <c r="O2855" s="39"/>
      <c r="P2855" s="39"/>
      <c r="Q2855" s="39"/>
      <c r="R2855" s="39"/>
      <c r="S2855" s="39"/>
      <c r="T2855" s="39"/>
      <c r="U2855" s="39"/>
      <c r="V2855" s="39"/>
      <c r="W2855" s="39"/>
      <c r="X2855" s="39"/>
      <c r="Y2855" s="39"/>
      <c r="Z2855" s="39"/>
      <c r="AA2855" s="39"/>
      <c r="AB2855" s="39"/>
      <c r="AC2855" s="39"/>
      <c r="AD2855" s="39"/>
      <c r="AE2855" s="39"/>
      <c r="AF2855" s="9"/>
      <c r="AG2855" s="39"/>
      <c r="AH2855" s="39"/>
      <c r="AI2855" s="39"/>
      <c r="AJ2855" s="39"/>
      <c r="AK2855" s="39"/>
      <c r="AL2855" s="39"/>
      <c r="AM2855" s="39"/>
    </row>
    <row r="2856" spans="1:39" outlineLevel="2">
      <c r="A2856" s="11">
        <f>ROW()</f>
        <v>2856</v>
      </c>
      <c r="C2856" s="6" t="s">
        <v>667</v>
      </c>
      <c r="D2856" s="39"/>
      <c r="E2856" s="39"/>
      <c r="F2856" s="39"/>
      <c r="G2856" s="39"/>
      <c r="H2856" s="39"/>
      <c r="I2856" s="39"/>
      <c r="J2856" s="39"/>
      <c r="K2856" s="39"/>
      <c r="L2856" s="39"/>
      <c r="M2856" s="39"/>
      <c r="N2856" s="39"/>
      <c r="O2856" s="39"/>
      <c r="P2856" s="39"/>
      <c r="Q2856" s="39"/>
      <c r="R2856" s="39"/>
      <c r="S2856" s="39"/>
      <c r="T2856" s="39"/>
      <c r="U2856" s="39"/>
      <c r="V2856" s="39"/>
      <c r="W2856" s="39"/>
      <c r="X2856" s="39"/>
      <c r="Y2856" s="39"/>
      <c r="Z2856" s="39"/>
      <c r="AA2856" s="39"/>
      <c r="AB2856" s="39"/>
      <c r="AC2856" s="39"/>
      <c r="AD2856" s="39"/>
      <c r="AE2856" s="39"/>
      <c r="AF2856" s="9"/>
      <c r="AG2856" s="39"/>
      <c r="AH2856" s="39"/>
      <c r="AI2856" s="39"/>
      <c r="AJ2856" s="39"/>
      <c r="AK2856" s="39"/>
      <c r="AL2856" s="39"/>
      <c r="AM2856" s="39"/>
    </row>
    <row r="2857" spans="1:39" outlineLevel="2">
      <c r="A2857" s="11">
        <f>ROW()</f>
        <v>2857</v>
      </c>
      <c r="C2857" s="6" t="s">
        <v>212</v>
      </c>
      <c r="D2857" s="39"/>
      <c r="E2857" s="39"/>
      <c r="F2857" s="39"/>
      <c r="G2857" s="39"/>
      <c r="H2857" s="39"/>
      <c r="I2857" s="39"/>
      <c r="J2857" s="39"/>
      <c r="K2857" s="39"/>
      <c r="L2857" s="39"/>
      <c r="M2857" s="39"/>
      <c r="N2857" s="39"/>
      <c r="O2857" s="39"/>
      <c r="P2857" s="39"/>
      <c r="Q2857" s="39"/>
      <c r="R2857" s="39"/>
      <c r="S2857" s="39"/>
      <c r="T2857" s="39"/>
      <c r="U2857" s="39"/>
      <c r="V2857" s="39"/>
      <c r="W2857" s="39"/>
      <c r="X2857" s="39"/>
      <c r="Y2857" s="39"/>
      <c r="Z2857" s="39"/>
      <c r="AA2857" s="39"/>
      <c r="AB2857" s="39"/>
      <c r="AC2857" s="39"/>
      <c r="AD2857" s="39"/>
      <c r="AE2857" s="39"/>
      <c r="AF2857" s="9">
        <f>AF$273</f>
        <v>0</v>
      </c>
      <c r="AG2857" s="39"/>
      <c r="AH2857" s="39"/>
      <c r="AI2857" s="39"/>
      <c r="AJ2857" s="39"/>
      <c r="AK2857" s="39"/>
      <c r="AL2857" s="39"/>
      <c r="AM2857" s="39"/>
    </row>
    <row r="2858" spans="1:39" outlineLevel="2">
      <c r="A2858" s="11">
        <f>ROW()</f>
        <v>2858</v>
      </c>
      <c r="C2858" s="30" t="s">
        <v>362</v>
      </c>
      <c r="D2858" s="90"/>
      <c r="E2858" s="90"/>
      <c r="F2858" s="90"/>
      <c r="G2858" s="90"/>
      <c r="H2858" s="90"/>
      <c r="I2858" s="90"/>
      <c r="J2858" s="90"/>
      <c r="K2858" s="90"/>
      <c r="L2858" s="90"/>
      <c r="M2858" s="90"/>
      <c r="N2858" s="90"/>
      <c r="O2858" s="90"/>
      <c r="P2858" s="90"/>
      <c r="Q2858" s="90"/>
      <c r="R2858" s="90"/>
      <c r="S2858" s="90"/>
      <c r="T2858" s="90"/>
      <c r="U2858" s="90"/>
      <c r="V2858" s="90"/>
      <c r="W2858" s="90"/>
      <c r="X2858" s="90"/>
      <c r="Y2858" s="90"/>
      <c r="Z2858" s="90"/>
      <c r="AA2858" s="90"/>
      <c r="AB2858" s="90"/>
      <c r="AC2858" s="90"/>
      <c r="AD2858" s="90"/>
      <c r="AE2858" s="90"/>
      <c r="AF2858" s="15">
        <f>AF$274</f>
        <v>1.5790341567815553</v>
      </c>
      <c r="AG2858" s="90"/>
      <c r="AH2858" s="90"/>
      <c r="AI2858" s="90"/>
      <c r="AJ2858" s="90"/>
      <c r="AK2858" s="90"/>
      <c r="AL2858" s="90"/>
      <c r="AM2858" s="90"/>
    </row>
    <row r="2859" spans="1:39" outlineLevel="2">
      <c r="A2859" s="11">
        <f>ROW()</f>
        <v>2859</v>
      </c>
      <c r="C2859" s="6" t="s">
        <v>1</v>
      </c>
      <c r="D2859" s="39"/>
      <c r="E2859" s="39"/>
      <c r="F2859" s="39"/>
      <c r="G2859" s="39"/>
      <c r="H2859" s="39"/>
      <c r="I2859" s="39"/>
      <c r="J2859" s="39"/>
      <c r="K2859" s="39"/>
      <c r="L2859" s="39"/>
      <c r="M2859" s="39"/>
      <c r="N2859" s="39"/>
      <c r="O2859" s="39"/>
      <c r="P2859" s="39"/>
      <c r="Q2859" s="39"/>
      <c r="R2859" s="39"/>
      <c r="S2859" s="39"/>
      <c r="T2859" s="39"/>
      <c r="U2859" s="39"/>
      <c r="V2859" s="39"/>
      <c r="W2859" s="39"/>
      <c r="X2859" s="39"/>
      <c r="Y2859" s="39"/>
      <c r="Z2859" s="39"/>
      <c r="AA2859" s="39"/>
      <c r="AB2859" s="39"/>
      <c r="AC2859" s="39"/>
      <c r="AD2859" s="39"/>
      <c r="AE2859" s="39"/>
      <c r="AF2859" s="9">
        <f t="shared" ref="AF2859" si="5944">SUM(AF2846:AF2858)</f>
        <v>49.070167220710239</v>
      </c>
      <c r="AG2859" s="39"/>
      <c r="AH2859" s="39"/>
      <c r="AI2859" s="39"/>
      <c r="AJ2859" s="39"/>
      <c r="AK2859" s="39"/>
      <c r="AL2859" s="39"/>
      <c r="AM2859" s="39"/>
    </row>
    <row r="2860" spans="1:39" outlineLevel="2">
      <c r="A2860" s="11">
        <f>ROW()</f>
        <v>2860</v>
      </c>
      <c r="B2860" s="343" t="s">
        <v>657</v>
      </c>
      <c r="D2860" s="39"/>
      <c r="E2860" s="39"/>
      <c r="G2860" s="39"/>
      <c r="H2860" s="39"/>
      <c r="I2860" s="39"/>
      <c r="J2860" s="39"/>
      <c r="K2860" s="39"/>
      <c r="L2860" s="39"/>
      <c r="M2860" s="39"/>
      <c r="N2860" s="39"/>
      <c r="O2860" s="39"/>
      <c r="P2860" s="39"/>
      <c r="Q2860" s="39"/>
      <c r="R2860" s="39"/>
      <c r="S2860" s="39"/>
      <c r="T2860" s="39"/>
      <c r="U2860" s="39"/>
      <c r="V2860" s="39"/>
      <c r="W2860" s="39"/>
      <c r="X2860" s="39"/>
      <c r="Y2860" s="39"/>
      <c r="Z2860" s="39"/>
      <c r="AA2860" s="39"/>
      <c r="AB2860" s="39"/>
      <c r="AD2860" s="39"/>
      <c r="AE2860" s="39"/>
      <c r="AG2860" s="39"/>
      <c r="AH2860" s="39"/>
      <c r="AI2860" s="39"/>
      <c r="AJ2860" s="39"/>
      <c r="AK2860" s="39"/>
      <c r="AL2860" s="39"/>
      <c r="AM2860" s="39"/>
    </row>
    <row r="2861" spans="1:39" outlineLevel="2">
      <c r="A2861" s="11">
        <f>ROW()</f>
        <v>2861</v>
      </c>
      <c r="C2861" s="6" t="s">
        <v>2</v>
      </c>
      <c r="D2861" s="39"/>
      <c r="E2861" s="39"/>
      <c r="F2861" s="31"/>
      <c r="G2861" s="39"/>
      <c r="H2861" s="39"/>
      <c r="I2861" s="39"/>
      <c r="J2861" s="39"/>
      <c r="K2861" s="39"/>
      <c r="L2861" s="39"/>
      <c r="M2861" s="39"/>
      <c r="N2861" s="39"/>
      <c r="O2861" s="39"/>
      <c r="P2861" s="39"/>
      <c r="Q2861" s="39"/>
      <c r="R2861" s="39"/>
      <c r="S2861" s="39"/>
      <c r="T2861" s="39"/>
      <c r="U2861" s="39"/>
      <c r="V2861" s="39"/>
      <c r="W2861" s="39"/>
      <c r="X2861" s="39"/>
      <c r="Y2861" s="39"/>
      <c r="Z2861" s="39"/>
      <c r="AA2861" s="39"/>
      <c r="AB2861" s="39"/>
      <c r="AC2861" s="9"/>
      <c r="AD2861" s="39"/>
      <c r="AE2861" s="39"/>
      <c r="AF2861" s="9"/>
      <c r="AG2861" s="13">
        <f>-Inputs!AG2044</f>
        <v>0</v>
      </c>
      <c r="AH2861" s="13">
        <f>-Inputs!AH2044</f>
        <v>0</v>
      </c>
      <c r="AI2861" s="39"/>
      <c r="AJ2861" s="39"/>
      <c r="AK2861" s="39"/>
      <c r="AL2861" s="39"/>
      <c r="AM2861" s="39"/>
    </row>
    <row r="2862" spans="1:39" outlineLevel="2">
      <c r="A2862" s="11">
        <f>ROW()</f>
        <v>2862</v>
      </c>
      <c r="C2862" s="6" t="s">
        <v>3</v>
      </c>
      <c r="D2862" s="39"/>
      <c r="E2862" s="39"/>
      <c r="F2862" s="31"/>
      <c r="G2862" s="39"/>
      <c r="H2862" s="39"/>
      <c r="I2862" s="39"/>
      <c r="J2862" s="39"/>
      <c r="K2862" s="39"/>
      <c r="L2862" s="39"/>
      <c r="M2862" s="39"/>
      <c r="N2862" s="39"/>
      <c r="O2862" s="39"/>
      <c r="P2862" s="39"/>
      <c r="Q2862" s="39"/>
      <c r="R2862" s="39"/>
      <c r="S2862" s="39"/>
      <c r="T2862" s="39"/>
      <c r="U2862" s="39"/>
      <c r="V2862" s="39"/>
      <c r="W2862" s="39"/>
      <c r="X2862" s="39"/>
      <c r="Y2862" s="39"/>
      <c r="Z2862" s="39"/>
      <c r="AA2862" s="39"/>
      <c r="AB2862" s="39"/>
      <c r="AC2862" s="9"/>
      <c r="AD2862" s="39"/>
      <c r="AE2862" s="39"/>
      <c r="AF2862" s="9"/>
      <c r="AG2862" s="13">
        <f>-Inputs!AG2045</f>
        <v>0</v>
      </c>
      <c r="AH2862" s="13">
        <f>-Inputs!AH2045</f>
        <v>0</v>
      </c>
      <c r="AI2862" s="39"/>
      <c r="AJ2862" s="39"/>
      <c r="AK2862" s="39"/>
      <c r="AL2862" s="39"/>
      <c r="AM2862" s="39"/>
    </row>
    <row r="2863" spans="1:39" outlineLevel="2">
      <c r="A2863" s="11">
        <f>ROW()</f>
        <v>2863</v>
      </c>
      <c r="C2863" s="6" t="s">
        <v>4</v>
      </c>
      <c r="D2863" s="39"/>
      <c r="E2863" s="39"/>
      <c r="F2863" s="31"/>
      <c r="G2863" s="39"/>
      <c r="H2863" s="39"/>
      <c r="I2863" s="39"/>
      <c r="J2863" s="39"/>
      <c r="K2863" s="39"/>
      <c r="L2863" s="39"/>
      <c r="M2863" s="39"/>
      <c r="N2863" s="39"/>
      <c r="O2863" s="39"/>
      <c r="P2863" s="39"/>
      <c r="Q2863" s="39"/>
      <c r="R2863" s="39"/>
      <c r="S2863" s="39"/>
      <c r="T2863" s="39"/>
      <c r="U2863" s="39"/>
      <c r="V2863" s="39"/>
      <c r="W2863" s="39"/>
      <c r="X2863" s="39"/>
      <c r="Y2863" s="39"/>
      <c r="Z2863" s="39"/>
      <c r="AA2863" s="39"/>
      <c r="AB2863" s="39"/>
      <c r="AC2863" s="9"/>
      <c r="AD2863" s="39"/>
      <c r="AE2863" s="39"/>
      <c r="AF2863" s="9"/>
      <c r="AG2863" s="13">
        <f>-Inputs!AG2046</f>
        <v>0</v>
      </c>
      <c r="AH2863" s="13">
        <f>-Inputs!AH2046</f>
        <v>0</v>
      </c>
      <c r="AI2863" s="39"/>
      <c r="AJ2863" s="39"/>
      <c r="AK2863" s="39"/>
      <c r="AL2863" s="39"/>
      <c r="AM2863" s="39"/>
    </row>
    <row r="2864" spans="1:39" outlineLevel="2">
      <c r="A2864" s="11">
        <f>ROW()</f>
        <v>2864</v>
      </c>
      <c r="C2864" s="6" t="s">
        <v>5</v>
      </c>
      <c r="D2864" s="39"/>
      <c r="E2864" s="39"/>
      <c r="F2864" s="31"/>
      <c r="G2864" s="39"/>
      <c r="H2864" s="39"/>
      <c r="I2864" s="39"/>
      <c r="J2864" s="39"/>
      <c r="K2864" s="39"/>
      <c r="L2864" s="39"/>
      <c r="M2864" s="39"/>
      <c r="N2864" s="39"/>
      <c r="O2864" s="39"/>
      <c r="P2864" s="39"/>
      <c r="Q2864" s="39"/>
      <c r="R2864" s="39"/>
      <c r="S2864" s="39"/>
      <c r="T2864" s="39"/>
      <c r="U2864" s="39"/>
      <c r="V2864" s="39"/>
      <c r="W2864" s="39"/>
      <c r="X2864" s="39"/>
      <c r="Y2864" s="39"/>
      <c r="Z2864" s="39"/>
      <c r="AA2864" s="39"/>
      <c r="AB2864" s="39"/>
      <c r="AC2864" s="9"/>
      <c r="AD2864" s="39"/>
      <c r="AE2864" s="39"/>
      <c r="AF2864" s="9"/>
      <c r="AG2864" s="13">
        <f>-Inputs!AG2047</f>
        <v>0</v>
      </c>
      <c r="AH2864" s="13">
        <f>-Inputs!AH2047</f>
        <v>0</v>
      </c>
      <c r="AI2864" s="39"/>
      <c r="AJ2864" s="39"/>
      <c r="AK2864" s="39"/>
      <c r="AL2864" s="39"/>
      <c r="AM2864" s="39"/>
    </row>
    <row r="2865" spans="1:39" outlineLevel="2">
      <c r="A2865" s="11">
        <f>ROW()</f>
        <v>2865</v>
      </c>
      <c r="C2865" s="6" t="s">
        <v>473</v>
      </c>
      <c r="D2865" s="39"/>
      <c r="E2865" s="39"/>
      <c r="F2865" s="31"/>
      <c r="G2865" s="39"/>
      <c r="H2865" s="39"/>
      <c r="I2865" s="39"/>
      <c r="J2865" s="39"/>
      <c r="K2865" s="39"/>
      <c r="L2865" s="39"/>
      <c r="M2865" s="39"/>
      <c r="N2865" s="39"/>
      <c r="O2865" s="39"/>
      <c r="P2865" s="39"/>
      <c r="Q2865" s="39"/>
      <c r="R2865" s="39"/>
      <c r="S2865" s="39"/>
      <c r="T2865" s="39"/>
      <c r="U2865" s="39"/>
      <c r="V2865" s="39"/>
      <c r="W2865" s="39"/>
      <c r="X2865" s="39"/>
      <c r="Y2865" s="39"/>
      <c r="Z2865" s="39"/>
      <c r="AA2865" s="39"/>
      <c r="AB2865" s="39"/>
      <c r="AC2865" s="9"/>
      <c r="AD2865" s="39"/>
      <c r="AE2865" s="39"/>
      <c r="AF2865" s="9"/>
      <c r="AG2865" s="13">
        <f>-Inputs!AG2048</f>
        <v>0</v>
      </c>
      <c r="AH2865" s="13">
        <f>-Inputs!AH2048</f>
        <v>0</v>
      </c>
      <c r="AI2865" s="39"/>
      <c r="AJ2865" s="39"/>
      <c r="AK2865" s="39"/>
      <c r="AL2865" s="39"/>
      <c r="AM2865" s="39"/>
    </row>
    <row r="2866" spans="1:39" outlineLevel="2">
      <c r="A2866" s="11">
        <f>ROW()</f>
        <v>2866</v>
      </c>
      <c r="C2866" s="6" t="s">
        <v>474</v>
      </c>
      <c r="D2866" s="39"/>
      <c r="E2866" s="39"/>
      <c r="F2866" s="31"/>
      <c r="G2866" s="39"/>
      <c r="H2866" s="39"/>
      <c r="I2866" s="39"/>
      <c r="J2866" s="39"/>
      <c r="K2866" s="39"/>
      <c r="L2866" s="39"/>
      <c r="M2866" s="39"/>
      <c r="N2866" s="39"/>
      <c r="O2866" s="39"/>
      <c r="P2866" s="39"/>
      <c r="Q2866" s="39"/>
      <c r="R2866" s="39"/>
      <c r="S2866" s="39"/>
      <c r="T2866" s="39"/>
      <c r="U2866" s="39"/>
      <c r="V2866" s="39"/>
      <c r="W2866" s="39"/>
      <c r="X2866" s="39"/>
      <c r="Y2866" s="39"/>
      <c r="Z2866" s="39"/>
      <c r="AA2866" s="39"/>
      <c r="AB2866" s="39"/>
      <c r="AC2866" s="9"/>
      <c r="AD2866" s="39"/>
      <c r="AE2866" s="39"/>
      <c r="AF2866" s="9"/>
      <c r="AG2866" s="13">
        <f>-Inputs!AG2049</f>
        <v>0</v>
      </c>
      <c r="AH2866" s="13">
        <f>-Inputs!AH2049</f>
        <v>0</v>
      </c>
      <c r="AI2866" s="39"/>
      <c r="AJ2866" s="39"/>
      <c r="AK2866" s="39"/>
      <c r="AL2866" s="39"/>
      <c r="AM2866" s="39"/>
    </row>
    <row r="2867" spans="1:39" outlineLevel="2">
      <c r="A2867" s="11">
        <f>ROW()</f>
        <v>2867</v>
      </c>
      <c r="C2867" s="6" t="s">
        <v>477</v>
      </c>
      <c r="D2867" s="39"/>
      <c r="E2867" s="39"/>
      <c r="F2867" s="31"/>
      <c r="G2867" s="39"/>
      <c r="H2867" s="39"/>
      <c r="I2867" s="39"/>
      <c r="J2867" s="39"/>
      <c r="K2867" s="39"/>
      <c r="L2867" s="39"/>
      <c r="M2867" s="39"/>
      <c r="N2867" s="39"/>
      <c r="O2867" s="39"/>
      <c r="P2867" s="39"/>
      <c r="Q2867" s="39"/>
      <c r="R2867" s="39"/>
      <c r="S2867" s="39"/>
      <c r="T2867" s="39"/>
      <c r="U2867" s="39"/>
      <c r="V2867" s="39"/>
      <c r="W2867" s="39"/>
      <c r="X2867" s="39"/>
      <c r="Y2867" s="39"/>
      <c r="Z2867" s="39"/>
      <c r="AA2867" s="39"/>
      <c r="AB2867" s="39"/>
      <c r="AC2867" s="9"/>
      <c r="AD2867" s="39"/>
      <c r="AE2867" s="39"/>
      <c r="AF2867" s="9"/>
      <c r="AG2867" s="13">
        <f>-Inputs!AG2050</f>
        <v>0</v>
      </c>
      <c r="AH2867" s="13">
        <f>-Inputs!AH2050</f>
        <v>0</v>
      </c>
      <c r="AI2867" s="39"/>
      <c r="AJ2867" s="39"/>
      <c r="AK2867" s="39"/>
      <c r="AL2867" s="39"/>
      <c r="AM2867" s="39"/>
    </row>
    <row r="2868" spans="1:39" outlineLevel="2">
      <c r="A2868" s="11">
        <f>ROW()</f>
        <v>2868</v>
      </c>
      <c r="C2868" s="6" t="s">
        <v>511</v>
      </c>
      <c r="D2868" s="39"/>
      <c r="E2868" s="39"/>
      <c r="F2868" s="31"/>
      <c r="G2868" s="39"/>
      <c r="H2868" s="39"/>
      <c r="I2868" s="39"/>
      <c r="J2868" s="39"/>
      <c r="K2868" s="39"/>
      <c r="L2868" s="39"/>
      <c r="M2868" s="39"/>
      <c r="N2868" s="39"/>
      <c r="O2868" s="39"/>
      <c r="P2868" s="39"/>
      <c r="Q2868" s="39"/>
      <c r="R2868" s="39"/>
      <c r="S2868" s="39"/>
      <c r="T2868" s="39"/>
      <c r="U2868" s="39"/>
      <c r="V2868" s="39"/>
      <c r="W2868" s="39"/>
      <c r="X2868" s="39"/>
      <c r="Y2868" s="39"/>
      <c r="Z2868" s="39"/>
      <c r="AA2868" s="39"/>
      <c r="AB2868" s="39"/>
      <c r="AC2868" s="9"/>
      <c r="AD2868" s="39"/>
      <c r="AE2868" s="39"/>
      <c r="AF2868" s="9"/>
      <c r="AG2868" s="13">
        <f>-Inputs!AG2051</f>
        <v>0</v>
      </c>
      <c r="AH2868" s="13">
        <f>-Inputs!AH2051</f>
        <v>0</v>
      </c>
      <c r="AI2868" s="39"/>
      <c r="AJ2868" s="39"/>
      <c r="AK2868" s="39"/>
      <c r="AL2868" s="39"/>
      <c r="AM2868" s="39"/>
    </row>
    <row r="2869" spans="1:39" outlineLevel="2">
      <c r="A2869" s="11">
        <f>ROW()</f>
        <v>2869</v>
      </c>
      <c r="C2869" s="6" t="s">
        <v>655</v>
      </c>
      <c r="D2869" s="39"/>
      <c r="E2869" s="39"/>
      <c r="F2869" s="31"/>
      <c r="G2869" s="39"/>
      <c r="H2869" s="39"/>
      <c r="I2869" s="39"/>
      <c r="J2869" s="39"/>
      <c r="K2869" s="39"/>
      <c r="L2869" s="39"/>
      <c r="M2869" s="39"/>
      <c r="N2869" s="39"/>
      <c r="O2869" s="39"/>
      <c r="P2869" s="39"/>
      <c r="Q2869" s="39"/>
      <c r="R2869" s="39"/>
      <c r="S2869" s="39"/>
      <c r="T2869" s="39"/>
      <c r="U2869" s="39"/>
      <c r="V2869" s="39"/>
      <c r="W2869" s="39"/>
      <c r="X2869" s="39"/>
      <c r="Y2869" s="39"/>
      <c r="Z2869" s="39"/>
      <c r="AA2869" s="39"/>
      <c r="AB2869" s="39"/>
      <c r="AC2869" s="9"/>
      <c r="AD2869" s="39"/>
      <c r="AE2869" s="39"/>
      <c r="AF2869" s="9"/>
      <c r="AG2869" s="13">
        <f>-Inputs!AG2052</f>
        <v>0</v>
      </c>
      <c r="AH2869" s="13">
        <f>-Inputs!AH2052</f>
        <v>0</v>
      </c>
      <c r="AI2869" s="39"/>
      <c r="AJ2869" s="39"/>
      <c r="AK2869" s="39"/>
      <c r="AL2869" s="39"/>
      <c r="AM2869" s="39"/>
    </row>
    <row r="2870" spans="1:39" outlineLevel="2">
      <c r="A2870" s="11">
        <f>ROW()</f>
        <v>2870</v>
      </c>
      <c r="C2870" s="6" t="s">
        <v>656</v>
      </c>
      <c r="D2870" s="39"/>
      <c r="E2870" s="39"/>
      <c r="F2870" s="31"/>
      <c r="G2870" s="39"/>
      <c r="H2870" s="39"/>
      <c r="I2870" s="39"/>
      <c r="J2870" s="39"/>
      <c r="K2870" s="39"/>
      <c r="L2870" s="39"/>
      <c r="M2870" s="39"/>
      <c r="N2870" s="39"/>
      <c r="O2870" s="39"/>
      <c r="P2870" s="39"/>
      <c r="Q2870" s="39"/>
      <c r="R2870" s="39"/>
      <c r="S2870" s="39"/>
      <c r="T2870" s="39"/>
      <c r="U2870" s="39"/>
      <c r="V2870" s="39"/>
      <c r="W2870" s="39"/>
      <c r="X2870" s="39"/>
      <c r="Y2870" s="39"/>
      <c r="Z2870" s="39"/>
      <c r="AA2870" s="39"/>
      <c r="AB2870" s="39"/>
      <c r="AC2870" s="9"/>
      <c r="AD2870" s="39"/>
      <c r="AE2870" s="39"/>
      <c r="AF2870" s="9"/>
      <c r="AG2870" s="13"/>
      <c r="AH2870" s="13"/>
      <c r="AI2870" s="39"/>
      <c r="AJ2870" s="39"/>
      <c r="AK2870" s="39"/>
      <c r="AL2870" s="39"/>
      <c r="AM2870" s="39"/>
    </row>
    <row r="2871" spans="1:39" outlineLevel="2">
      <c r="A2871" s="11">
        <f>ROW()</f>
        <v>2871</v>
      </c>
      <c r="C2871" s="6" t="s">
        <v>667</v>
      </c>
      <c r="D2871" s="39"/>
      <c r="E2871" s="39"/>
      <c r="F2871" s="31"/>
      <c r="G2871" s="39"/>
      <c r="H2871" s="39"/>
      <c r="I2871" s="39"/>
      <c r="J2871" s="39"/>
      <c r="K2871" s="39"/>
      <c r="L2871" s="39"/>
      <c r="M2871" s="39"/>
      <c r="N2871" s="39"/>
      <c r="O2871" s="39"/>
      <c r="P2871" s="39"/>
      <c r="Q2871" s="39"/>
      <c r="R2871" s="39"/>
      <c r="S2871" s="39"/>
      <c r="T2871" s="39"/>
      <c r="U2871" s="39"/>
      <c r="V2871" s="39"/>
      <c r="W2871" s="39"/>
      <c r="X2871" s="39"/>
      <c r="Y2871" s="39"/>
      <c r="Z2871" s="39"/>
      <c r="AA2871" s="39"/>
      <c r="AB2871" s="39"/>
      <c r="AC2871" s="9"/>
      <c r="AD2871" s="39"/>
      <c r="AE2871" s="39"/>
      <c r="AF2871" s="9"/>
      <c r="AG2871" s="13"/>
      <c r="AH2871" s="13"/>
      <c r="AI2871" s="39"/>
      <c r="AJ2871" s="39"/>
      <c r="AK2871" s="39"/>
      <c r="AL2871" s="39"/>
      <c r="AM2871" s="39"/>
    </row>
    <row r="2872" spans="1:39" outlineLevel="2">
      <c r="A2872" s="11">
        <f>ROW()</f>
        <v>2872</v>
      </c>
      <c r="C2872" s="6" t="s">
        <v>212</v>
      </c>
      <c r="D2872" s="39"/>
      <c r="E2872" s="39"/>
      <c r="F2872" s="31"/>
      <c r="G2872" s="39"/>
      <c r="H2872" s="39"/>
      <c r="I2872" s="39"/>
      <c r="J2872" s="39"/>
      <c r="K2872" s="39"/>
      <c r="L2872" s="39"/>
      <c r="M2872" s="39"/>
      <c r="N2872" s="39"/>
      <c r="O2872" s="39"/>
      <c r="P2872" s="39"/>
      <c r="Q2872" s="39"/>
      <c r="R2872" s="39"/>
      <c r="S2872" s="39"/>
      <c r="T2872" s="39"/>
      <c r="U2872" s="39"/>
      <c r="V2872" s="39"/>
      <c r="W2872" s="39"/>
      <c r="X2872" s="39"/>
      <c r="Y2872" s="39"/>
      <c r="Z2872" s="39"/>
      <c r="AA2872" s="39"/>
      <c r="AB2872" s="39"/>
      <c r="AC2872" s="9"/>
      <c r="AD2872" s="39"/>
      <c r="AE2872" s="39"/>
      <c r="AF2872" s="9"/>
      <c r="AG2872" s="13">
        <f>-Inputs!AG2055</f>
        <v>0</v>
      </c>
      <c r="AH2872" s="13">
        <f>-Inputs!AH2055</f>
        <v>0</v>
      </c>
      <c r="AI2872" s="39"/>
      <c r="AJ2872" s="39"/>
      <c r="AK2872" s="39"/>
      <c r="AL2872" s="39"/>
      <c r="AM2872" s="39"/>
    </row>
    <row r="2873" spans="1:39" outlineLevel="2">
      <c r="A2873" s="11">
        <f>ROW()</f>
        <v>2873</v>
      </c>
      <c r="C2873" s="30" t="s">
        <v>362</v>
      </c>
      <c r="D2873" s="90"/>
      <c r="E2873" s="90"/>
      <c r="F2873" s="90"/>
      <c r="G2873" s="90"/>
      <c r="H2873" s="90"/>
      <c r="I2873" s="90"/>
      <c r="J2873" s="90"/>
      <c r="K2873" s="90"/>
      <c r="L2873" s="90"/>
      <c r="M2873" s="90"/>
      <c r="N2873" s="90"/>
      <c r="O2873" s="90"/>
      <c r="P2873" s="90"/>
      <c r="Q2873" s="90"/>
      <c r="R2873" s="90"/>
      <c r="S2873" s="90"/>
      <c r="T2873" s="90"/>
      <c r="U2873" s="90"/>
      <c r="V2873" s="90"/>
      <c r="W2873" s="90"/>
      <c r="X2873" s="90"/>
      <c r="Y2873" s="90"/>
      <c r="Z2873" s="90"/>
      <c r="AA2873" s="90"/>
      <c r="AB2873" s="90"/>
      <c r="AC2873" s="180"/>
      <c r="AD2873" s="90"/>
      <c r="AE2873" s="90"/>
      <c r="AF2873" s="180"/>
      <c r="AG2873" s="90"/>
      <c r="AH2873" s="90"/>
      <c r="AI2873" s="90"/>
      <c r="AJ2873" s="90"/>
      <c r="AK2873" s="90"/>
      <c r="AL2873" s="90"/>
      <c r="AM2873" s="90"/>
    </row>
    <row r="2874" spans="1:39" outlineLevel="2">
      <c r="A2874" s="11">
        <f>ROW()</f>
        <v>2874</v>
      </c>
      <c r="C2874" s="6" t="s">
        <v>1</v>
      </c>
      <c r="D2874" s="39"/>
      <c r="E2874" s="39"/>
      <c r="F2874" s="39"/>
      <c r="G2874" s="39"/>
      <c r="H2874" s="39"/>
      <c r="I2874" s="39"/>
      <c r="J2874" s="39"/>
      <c r="K2874" s="39"/>
      <c r="L2874" s="39"/>
      <c r="M2874" s="39"/>
      <c r="N2874" s="39"/>
      <c r="O2874" s="39"/>
      <c r="P2874" s="39"/>
      <c r="Q2874" s="39"/>
      <c r="R2874" s="39"/>
      <c r="S2874" s="39"/>
      <c r="T2874" s="39"/>
      <c r="U2874" s="39"/>
      <c r="V2874" s="39"/>
      <c r="W2874" s="39"/>
      <c r="X2874" s="39"/>
      <c r="Y2874" s="39"/>
      <c r="Z2874" s="39"/>
      <c r="AA2874" s="39"/>
      <c r="AB2874" s="39"/>
      <c r="AC2874" s="9"/>
      <c r="AD2874" s="39"/>
      <c r="AE2874" s="39"/>
      <c r="AF2874" s="9"/>
      <c r="AG2874" s="9">
        <f t="shared" ref="AG2874:AH2874" si="5945">SUM(AG2861:AG2873)</f>
        <v>0</v>
      </c>
      <c r="AH2874" s="9">
        <f t="shared" si="5945"/>
        <v>0</v>
      </c>
      <c r="AI2874" s="9">
        <f t="shared" ref="AI2874:AM2874" si="5946">SUM(AI2861:AI2873)</f>
        <v>0</v>
      </c>
      <c r="AJ2874" s="9">
        <f t="shared" si="5946"/>
        <v>0</v>
      </c>
      <c r="AK2874" s="9">
        <f t="shared" si="5946"/>
        <v>0</v>
      </c>
      <c r="AL2874" s="9">
        <f t="shared" si="5946"/>
        <v>0</v>
      </c>
      <c r="AM2874" s="9">
        <f t="shared" si="5946"/>
        <v>0</v>
      </c>
    </row>
    <row r="2875" spans="1:39" outlineLevel="2">
      <c r="A2875" s="11">
        <f>ROW()</f>
        <v>2875</v>
      </c>
      <c r="B2875" s="343" t="s">
        <v>6</v>
      </c>
      <c r="D2875" s="39"/>
      <c r="E2875" s="39"/>
      <c r="G2875" s="39"/>
      <c r="H2875" s="39"/>
      <c r="I2875" s="39"/>
      <c r="J2875" s="39"/>
      <c r="K2875" s="39"/>
      <c r="L2875" s="39"/>
      <c r="M2875" s="39"/>
      <c r="N2875" s="39"/>
      <c r="O2875" s="39"/>
      <c r="P2875" s="39"/>
      <c r="Q2875" s="39"/>
      <c r="R2875" s="39"/>
      <c r="S2875" s="39"/>
      <c r="T2875" s="39"/>
      <c r="U2875" s="39"/>
      <c r="V2875" s="39"/>
      <c r="W2875" s="39"/>
      <c r="X2875" s="39"/>
      <c r="Y2875" s="39"/>
      <c r="Z2875" s="39"/>
      <c r="AA2875" s="39"/>
      <c r="AB2875" s="39"/>
      <c r="AD2875" s="39"/>
      <c r="AE2875" s="39"/>
      <c r="AG2875" s="39"/>
      <c r="AH2875" s="39"/>
      <c r="AI2875" s="39"/>
      <c r="AJ2875" s="39"/>
      <c r="AK2875" s="39"/>
      <c r="AL2875" s="39"/>
      <c r="AM2875" s="39"/>
    </row>
    <row r="2876" spans="1:39" outlineLevel="2">
      <c r="A2876" s="11">
        <f>ROW()</f>
        <v>2876</v>
      </c>
      <c r="C2876" s="6" t="s">
        <v>2</v>
      </c>
      <c r="D2876" s="39"/>
      <c r="E2876" s="39"/>
      <c r="F2876" s="31"/>
      <c r="G2876" s="39"/>
      <c r="H2876" s="39"/>
      <c r="I2876" s="39"/>
      <c r="J2876" s="39"/>
      <c r="K2876" s="39"/>
      <c r="L2876" s="39"/>
      <c r="M2876" s="39"/>
      <c r="N2876" s="39"/>
      <c r="O2876" s="39"/>
      <c r="P2876" s="39"/>
      <c r="Q2876" s="39"/>
      <c r="R2876" s="39"/>
      <c r="S2876" s="39"/>
      <c r="T2876" s="39"/>
      <c r="U2876" s="39"/>
      <c r="V2876" s="39"/>
      <c r="W2876" s="39"/>
      <c r="X2876" s="39"/>
      <c r="Y2876" s="39"/>
      <c r="Z2876" s="39"/>
      <c r="AA2876" s="39"/>
      <c r="AB2876" s="39"/>
      <c r="AC2876" s="9"/>
      <c r="AD2876" s="39"/>
      <c r="AE2876" s="39"/>
      <c r="AF2876" s="9"/>
      <c r="AG2876" s="9">
        <f t="shared" ref="AG2876:AH2876" si="5947">IF(AND(AG2816&lt;=0,AG2831+AG2846+AG2861&lt;0),-(AG2831+AG2846+AG2861),IF(AG2816&lt;=0,0,-MIN(((AG2831+AG2861)/AG2816)*((AG2831+AG2861)&gt;0),(AG2831+AG2861))))</f>
        <v>-0.10636616650626537</v>
      </c>
      <c r="AH2876" s="9">
        <f t="shared" si="5947"/>
        <v>-9.5729549855638835E-2</v>
      </c>
      <c r="AI2876" s="9">
        <f t="shared" ref="AI2876:AM2876" si="5948">IF(AND(AI2816&lt;=0,AI2831+AI2846+AI2861&lt;0),-(AI2831+AI2846+AI2861),IF(AI2816&lt;=0,0,-MIN(((AI2831+AI2861)/AI2816)*((AI2831+AI2861)&gt;0),(AI2831+AI2861))))</f>
        <v>-8.615659487007496E-2</v>
      </c>
      <c r="AJ2876" s="9">
        <f t="shared" si="5948"/>
        <v>-7.7540935383067458E-2</v>
      </c>
      <c r="AK2876" s="9">
        <f t="shared" si="5948"/>
        <v>-6.9786841844760708E-2</v>
      </c>
      <c r="AL2876" s="9">
        <f t="shared" si="5948"/>
        <v>-6.2808157660284636E-2</v>
      </c>
      <c r="AM2876" s="9">
        <f t="shared" si="5948"/>
        <v>-5.6527341894256164E-2</v>
      </c>
    </row>
    <row r="2877" spans="1:39" outlineLevel="2">
      <c r="A2877" s="11">
        <f>ROW()</f>
        <v>2877</v>
      </c>
      <c r="C2877" s="6" t="s">
        <v>3</v>
      </c>
      <c r="D2877" s="39"/>
      <c r="E2877" s="39"/>
      <c r="F2877" s="31"/>
      <c r="G2877" s="39"/>
      <c r="H2877" s="39"/>
      <c r="I2877" s="39"/>
      <c r="J2877" s="39"/>
      <c r="K2877" s="39"/>
      <c r="L2877" s="39"/>
      <c r="M2877" s="39"/>
      <c r="N2877" s="39"/>
      <c r="O2877" s="39"/>
      <c r="P2877" s="39"/>
      <c r="Q2877" s="39"/>
      <c r="R2877" s="39"/>
      <c r="S2877" s="39"/>
      <c r="T2877" s="39"/>
      <c r="U2877" s="39"/>
      <c r="V2877" s="39"/>
      <c r="W2877" s="39"/>
      <c r="X2877" s="39"/>
      <c r="Y2877" s="39"/>
      <c r="Z2877" s="39"/>
      <c r="AA2877" s="39"/>
      <c r="AB2877" s="39"/>
      <c r="AC2877" s="9"/>
      <c r="AD2877" s="39"/>
      <c r="AE2877" s="39"/>
      <c r="AF2877" s="9"/>
      <c r="AG2877" s="9">
        <f t="shared" ref="AG2877:AH2877" si="5949">IF(AND(AG2817&lt;=0,AG2832+AG2847+AG2862&lt;0),-(AG2832+AG2847+AG2862),IF(AG2817&lt;=0,0,-MIN(((AG2832+AG2862)/AG2817)*((AG2832+AG2862)&gt;0),(AG2832+AG2862))))</f>
        <v>-0.50157975962613488</v>
      </c>
      <c r="AH2877" s="9">
        <f t="shared" si="5949"/>
        <v>-0.45142178366352137</v>
      </c>
      <c r="AI2877" s="9">
        <f t="shared" ref="AI2877:AM2877" si="5950">IF(AND(AI2817&lt;=0,AI2832+AI2847+AI2862&lt;0),-(AI2832+AI2847+AI2862),IF(AI2817&lt;=0,0,-MIN(((AI2832+AI2862)/AI2817)*((AI2832+AI2862)&gt;0),(AI2832+AI2862))))</f>
        <v>-0.40627960529716922</v>
      </c>
      <c r="AJ2877" s="9">
        <f t="shared" si="5950"/>
        <v>-0.36565164476745232</v>
      </c>
      <c r="AK2877" s="9">
        <f t="shared" si="5950"/>
        <v>-0.32908648029070708</v>
      </c>
      <c r="AL2877" s="9">
        <f t="shared" si="5950"/>
        <v>-0.29617783226163635</v>
      </c>
      <c r="AM2877" s="9">
        <f t="shared" si="5950"/>
        <v>-0.26656004903547276</v>
      </c>
    </row>
    <row r="2878" spans="1:39" outlineLevel="2">
      <c r="A2878" s="11">
        <f>ROW()</f>
        <v>2878</v>
      </c>
      <c r="C2878" s="6" t="s">
        <v>4</v>
      </c>
      <c r="D2878" s="39"/>
      <c r="E2878" s="39"/>
      <c r="F2878" s="31"/>
      <c r="G2878" s="39"/>
      <c r="H2878" s="39"/>
      <c r="I2878" s="39"/>
      <c r="J2878" s="39"/>
      <c r="K2878" s="39"/>
      <c r="L2878" s="39"/>
      <c r="M2878" s="39"/>
      <c r="N2878" s="39"/>
      <c r="O2878" s="39"/>
      <c r="P2878" s="39"/>
      <c r="Q2878" s="39"/>
      <c r="R2878" s="39"/>
      <c r="S2878" s="39"/>
      <c r="T2878" s="39"/>
      <c r="U2878" s="39"/>
      <c r="V2878" s="39"/>
      <c r="W2878" s="39"/>
      <c r="X2878" s="39"/>
      <c r="Y2878" s="39"/>
      <c r="Z2878" s="39"/>
      <c r="AA2878" s="39"/>
      <c r="AB2878" s="39"/>
      <c r="AC2878" s="9"/>
      <c r="AD2878" s="39"/>
      <c r="AE2878" s="39"/>
      <c r="AF2878" s="9"/>
      <c r="AG2878" s="9">
        <f t="shared" ref="AG2878:AH2878" si="5951">IF(AND(AG2818&lt;=0,AG2833+AG2848+AG2863&lt;0),-(AG2833+AG2848+AG2863),IF(AG2818&lt;=0,0,-MIN(((AG2833+AG2863)/AG2818)*((AG2833+AG2863)&gt;0),(AG2833+AG2863))))</f>
        <v>-0.46313449633575327</v>
      </c>
      <c r="AH2878" s="9">
        <f t="shared" si="5951"/>
        <v>-0.40138323015765287</v>
      </c>
      <c r="AI2878" s="9">
        <f t="shared" ref="AI2878:AM2878" si="5952">IF(AND(AI2818&lt;=0,AI2833+AI2848+AI2863&lt;0),-(AI2833+AI2848+AI2863),IF(AI2818&lt;=0,0,-MIN(((AI2833+AI2863)/AI2818)*((AI2833+AI2863)&gt;0),(AI2833+AI2863))))</f>
        <v>-0.34786546613663244</v>
      </c>
      <c r="AJ2878" s="9">
        <f t="shared" si="5952"/>
        <v>-0.30148340398508144</v>
      </c>
      <c r="AK2878" s="9">
        <f t="shared" si="5952"/>
        <v>-0.26128561678707057</v>
      </c>
      <c r="AL2878" s="9">
        <f t="shared" si="5952"/>
        <v>-0.22644753454879452</v>
      </c>
      <c r="AM2878" s="9">
        <f t="shared" si="5952"/>
        <v>-0.19625452994228856</v>
      </c>
    </row>
    <row r="2879" spans="1:39" outlineLevel="2">
      <c r="A2879" s="11">
        <f>ROW()</f>
        <v>2879</v>
      </c>
      <c r="C2879" s="6" t="s">
        <v>5</v>
      </c>
      <c r="D2879" s="39"/>
      <c r="E2879" s="39"/>
      <c r="F2879" s="31"/>
      <c r="G2879" s="39"/>
      <c r="H2879" s="39"/>
      <c r="I2879" s="39"/>
      <c r="J2879" s="39"/>
      <c r="K2879" s="39"/>
      <c r="L2879" s="39"/>
      <c r="M2879" s="39"/>
      <c r="N2879" s="39"/>
      <c r="O2879" s="39"/>
      <c r="P2879" s="39"/>
      <c r="Q2879" s="39"/>
      <c r="R2879" s="39"/>
      <c r="S2879" s="39"/>
      <c r="T2879" s="39"/>
      <c r="U2879" s="39"/>
      <c r="V2879" s="39"/>
      <c r="W2879" s="39"/>
      <c r="X2879" s="39"/>
      <c r="Y2879" s="39"/>
      <c r="Z2879" s="39"/>
      <c r="AA2879" s="39"/>
      <c r="AB2879" s="39"/>
      <c r="AC2879" s="9"/>
      <c r="AD2879" s="39"/>
      <c r="AE2879" s="39"/>
      <c r="AF2879" s="9"/>
      <c r="AG2879" s="9">
        <f t="shared" ref="AG2879:AH2879" si="5953">IF(AND(AG2819&lt;=0,AG2834+AG2849+AG2864&lt;0),-(AG2834+AG2849+AG2864),IF(AG2819&lt;=0,0,-MIN(((AG2834+AG2864)/AG2819)*((AG2834+AG2864)&gt;0),(AG2834+AG2864))))</f>
        <v>-0.10310978734228407</v>
      </c>
      <c r="AH2879" s="9">
        <f t="shared" si="5953"/>
        <v>-8.2487829873827259E-2</v>
      </c>
      <c r="AI2879" s="9">
        <f t="shared" ref="AI2879:AM2879" si="5954">IF(AND(AI2819&lt;=0,AI2834+AI2849+AI2864&lt;0),-(AI2834+AI2849+AI2864),IF(AI2819&lt;=0,0,-MIN(((AI2834+AI2864)/AI2819)*((AI2834+AI2864)&gt;0),(AI2834+AI2864))))</f>
        <v>-6.5990263899061805E-2</v>
      </c>
      <c r="AJ2879" s="9">
        <f t="shared" si="5954"/>
        <v>-5.2792211119249442E-2</v>
      </c>
      <c r="AK2879" s="9">
        <f t="shared" si="5954"/>
        <v>-4.2233768895399551E-2</v>
      </c>
      <c r="AL2879" s="9">
        <f t="shared" si="5954"/>
        <v>-3.3787015116319638E-2</v>
      </c>
      <c r="AM2879" s="9">
        <f t="shared" si="5954"/>
        <v>-2.702961209305571E-2</v>
      </c>
    </row>
    <row r="2880" spans="1:39" outlineLevel="2">
      <c r="A2880" s="11">
        <f>ROW()</f>
        <v>2880</v>
      </c>
      <c r="C2880" s="6" t="s">
        <v>473</v>
      </c>
      <c r="D2880" s="39"/>
      <c r="E2880" s="39"/>
      <c r="F2880" s="31"/>
      <c r="G2880" s="39"/>
      <c r="H2880" s="39"/>
      <c r="I2880" s="39"/>
      <c r="J2880" s="39"/>
      <c r="K2880" s="39"/>
      <c r="L2880" s="39"/>
      <c r="M2880" s="39"/>
      <c r="N2880" s="39"/>
      <c r="O2880" s="39"/>
      <c r="P2880" s="39"/>
      <c r="Q2880" s="39"/>
      <c r="R2880" s="39"/>
      <c r="S2880" s="39"/>
      <c r="T2880" s="39"/>
      <c r="U2880" s="39"/>
      <c r="V2880" s="39"/>
      <c r="W2880" s="39"/>
      <c r="X2880" s="39"/>
      <c r="Y2880" s="39"/>
      <c r="Z2880" s="39"/>
      <c r="AA2880" s="39"/>
      <c r="AB2880" s="39"/>
      <c r="AC2880" s="9"/>
      <c r="AD2880" s="39"/>
      <c r="AE2880" s="39"/>
      <c r="AF2880" s="9"/>
      <c r="AG2880" s="9">
        <f t="shared" ref="AG2880:AH2880" si="5955">IF(AND(AG2820&lt;=0,AG2835+AG2850+AG2865&lt;0),-(AG2835+AG2850+AG2865),IF(AG2820&lt;=0,0,-MIN(((AG2835+AG2865)/AG2820)*((AG2835+AG2865)&gt;0),(AG2835+AG2865))))</f>
        <v>-5.8132574558816854</v>
      </c>
      <c r="AH2880" s="9">
        <f t="shared" si="5955"/>
        <v>-3.4879544735290109</v>
      </c>
      <c r="AI2880" s="9">
        <f t="shared" ref="AI2880:AM2880" si="5956">IF(AND(AI2820&lt;=0,AI2835+AI2850+AI2865&lt;0),-(AI2835+AI2850+AI2865),IF(AI2820&lt;=0,0,-MIN(((AI2835+AI2865)/AI2820)*((AI2835+AI2865)&gt;0),(AI2835+AI2865))))</f>
        <v>-2.0927726841174068</v>
      </c>
      <c r="AJ2880" s="9">
        <f t="shared" si="5956"/>
        <v>-1.2556636104704439</v>
      </c>
      <c r="AK2880" s="9">
        <f t="shared" si="5956"/>
        <v>-0.75339816628226641</v>
      </c>
      <c r="AL2880" s="9">
        <f t="shared" si="5956"/>
        <v>-0.45203889976935985</v>
      </c>
      <c r="AM2880" s="9">
        <f t="shared" si="5956"/>
        <v>-0.2712233398616159</v>
      </c>
    </row>
    <row r="2881" spans="1:39" outlineLevel="2">
      <c r="A2881" s="11">
        <f>ROW()</f>
        <v>2881</v>
      </c>
      <c r="C2881" s="6" t="s">
        <v>474</v>
      </c>
      <c r="D2881" s="39"/>
      <c r="E2881" s="39"/>
      <c r="F2881" s="31"/>
      <c r="G2881" s="39"/>
      <c r="H2881" s="39"/>
      <c r="I2881" s="39"/>
      <c r="J2881" s="39"/>
      <c r="K2881" s="39"/>
      <c r="L2881" s="39"/>
      <c r="M2881" s="39"/>
      <c r="N2881" s="39"/>
      <c r="O2881" s="39"/>
      <c r="P2881" s="39"/>
      <c r="Q2881" s="39"/>
      <c r="R2881" s="39"/>
      <c r="S2881" s="39"/>
      <c r="T2881" s="39"/>
      <c r="U2881" s="39"/>
      <c r="V2881" s="39"/>
      <c r="W2881" s="39"/>
      <c r="X2881" s="39"/>
      <c r="Y2881" s="39"/>
      <c r="Z2881" s="39"/>
      <c r="AA2881" s="39"/>
      <c r="AB2881" s="39"/>
      <c r="AC2881" s="9"/>
      <c r="AD2881" s="39"/>
      <c r="AE2881" s="39"/>
      <c r="AF2881" s="9"/>
      <c r="AG2881" s="9">
        <f t="shared" ref="AG2881:AH2881" si="5957">IF(AND(AG2821&lt;=0,AG2836+AG2851+AG2866&lt;0),-(AG2836+AG2851+AG2866),IF(AG2821&lt;=0,0,-MIN(((AG2836+AG2866)/AG2821)*((AG2836+AG2866)&gt;0),(AG2836+AG2866))))</f>
        <v>-0.90427229365351491</v>
      </c>
      <c r="AH2881" s="9">
        <f t="shared" si="5957"/>
        <v>-0.78370265449971299</v>
      </c>
      <c r="AI2881" s="9">
        <f t="shared" ref="AI2881:AM2881" si="5958">IF(AND(AI2821&lt;=0,AI2836+AI2851+AI2866&lt;0),-(AI2836+AI2851+AI2866),IF(AI2821&lt;=0,0,-MIN(((AI2836+AI2866)/AI2821)*((AI2836+AI2866)&gt;0),(AI2836+AI2866))))</f>
        <v>-0.67920896723308455</v>
      </c>
      <c r="AJ2881" s="9">
        <f t="shared" si="5958"/>
        <v>-0.58864777160200665</v>
      </c>
      <c r="AK2881" s="9">
        <f t="shared" si="5958"/>
        <v>-0.51016140205507243</v>
      </c>
      <c r="AL2881" s="9">
        <f t="shared" si="5958"/>
        <v>-0.44213988178106273</v>
      </c>
      <c r="AM2881" s="9">
        <f t="shared" si="5958"/>
        <v>-0.38318789754358767</v>
      </c>
    </row>
    <row r="2882" spans="1:39" outlineLevel="2">
      <c r="A2882" s="11">
        <f>ROW()</f>
        <v>2882</v>
      </c>
      <c r="C2882" s="6" t="s">
        <v>477</v>
      </c>
      <c r="D2882" s="39"/>
      <c r="E2882" s="39"/>
      <c r="F2882" s="31"/>
      <c r="G2882" s="39"/>
      <c r="H2882" s="39"/>
      <c r="I2882" s="39"/>
      <c r="J2882" s="39"/>
      <c r="K2882" s="39"/>
      <c r="L2882" s="39"/>
      <c r="M2882" s="39"/>
      <c r="N2882" s="39"/>
      <c r="O2882" s="39"/>
      <c r="P2882" s="39"/>
      <c r="Q2882" s="39"/>
      <c r="R2882" s="39"/>
      <c r="S2882" s="39"/>
      <c r="T2882" s="39"/>
      <c r="U2882" s="39"/>
      <c r="V2882" s="39"/>
      <c r="W2882" s="39"/>
      <c r="X2882" s="39"/>
      <c r="Y2882" s="39"/>
      <c r="Z2882" s="39"/>
      <c r="AA2882" s="39"/>
      <c r="AB2882" s="39"/>
      <c r="AC2882" s="9"/>
      <c r="AD2882" s="39"/>
      <c r="AE2882" s="39"/>
      <c r="AF2882" s="9"/>
      <c r="AG2882" s="9">
        <f>IF(AND(AG2822&lt;=0,AG2837+AG2852+AG2867&lt;0),-(AG2837+AG2852+AG2867),IF(AG2822&lt;=0,0,-MIN(((AG2837+AG2867)/AG2822)*((AG2837+AG2867)&gt;0),(AG2837+AG2867))))</f>
        <v>-3.2544538081323702</v>
      </c>
      <c r="AH2882" s="9">
        <f>IF(AND(AH2822&lt;=0,AH2837+AH2852+AH2867&lt;0),-(AH2837+AH2852+AH2867),IF(AH2822&lt;=0,0,-MIN(((AH2837+AH2867)/AH2822)*((AH2837+AH2867)&gt;0),(AH2837+AH2867))))</f>
        <v>-2.6035630465058963</v>
      </c>
      <c r="AI2882" s="9">
        <f t="shared" ref="AI2882:AM2882" si="5959">IF(AND(AI2822&lt;=0,AI2837+AI2852+AI2867&lt;0),-(AI2837+AI2852+AI2867),IF(AI2822&lt;=0,0,-MIN(((AI2837+AI2867)/AI2822)*((AI2837+AI2867)&gt;0),(AI2837+AI2867))))</f>
        <v>-2.082850437204717</v>
      </c>
      <c r="AJ2882" s="9">
        <f t="shared" si="5959"/>
        <v>-1.6662803497637735</v>
      </c>
      <c r="AK2882" s="9">
        <f t="shared" si="5959"/>
        <v>-1.3330242798110188</v>
      </c>
      <c r="AL2882" s="9">
        <f t="shared" si="5959"/>
        <v>-1.0664194238488149</v>
      </c>
      <c r="AM2882" s="9">
        <f t="shared" si="5959"/>
        <v>-0.85313553907905193</v>
      </c>
    </row>
    <row r="2883" spans="1:39" outlineLevel="2">
      <c r="A2883" s="11">
        <f>ROW()</f>
        <v>2883</v>
      </c>
      <c r="C2883" s="6" t="s">
        <v>511</v>
      </c>
      <c r="D2883" s="39"/>
      <c r="E2883" s="39"/>
      <c r="F2883" s="31"/>
      <c r="G2883" s="39"/>
      <c r="H2883" s="39"/>
      <c r="I2883" s="39"/>
      <c r="J2883" s="39"/>
      <c r="K2883" s="39"/>
      <c r="L2883" s="39"/>
      <c r="M2883" s="39"/>
      <c r="N2883" s="39"/>
      <c r="O2883" s="39"/>
      <c r="P2883" s="39"/>
      <c r="Q2883" s="39"/>
      <c r="R2883" s="39"/>
      <c r="S2883" s="39"/>
      <c r="T2883" s="39"/>
      <c r="U2883" s="39"/>
      <c r="V2883" s="39"/>
      <c r="W2883" s="39"/>
      <c r="X2883" s="39"/>
      <c r="Y2883" s="39"/>
      <c r="Z2883" s="39"/>
      <c r="AA2883" s="39"/>
      <c r="AB2883" s="39"/>
      <c r="AC2883" s="9"/>
      <c r="AD2883" s="39"/>
      <c r="AE2883" s="39"/>
      <c r="AF2883" s="9"/>
      <c r="AG2883" s="9">
        <f>IF(AND(AG2823&lt;=0,AG2838+AG2853+AG2868&lt;0),-(AG2838+AG2853+AG2868),IF(AG2823&lt;=0,0,-MIN(((AG2838+AG2868)/AG2823)*((AG2838+AG2868)&gt;0),(AG2838+AG2868))))</f>
        <v>0.16483873939230986</v>
      </c>
      <c r="AH2883" s="9">
        <f>IF(AND(AH2823&lt;=0,AH2838+AH2853+AH2868&lt;0),-(AH2838+AH2853+AH2868),IF(AH2823&lt;=0,0,-MIN(((AH2838+AH2868)/AH2823)*((AH2838+AH2868)&gt;0),(AH2838+AH2868))))</f>
        <v>0</v>
      </c>
      <c r="AI2883" s="9">
        <f t="shared" ref="AI2883:AM2883" si="5960">IF(AND(AI2823&lt;=0,AI2838+AI2853+AI2868&lt;0),-(AI2838+AI2853+AI2868),IF(AI2823&lt;=0,0,-MIN(((AI2838+AI2868)/AI2823)*((AI2838+AI2868)&gt;0),(AI2838+AI2868))))</f>
        <v>0</v>
      </c>
      <c r="AJ2883" s="9">
        <f t="shared" si="5960"/>
        <v>0</v>
      </c>
      <c r="AK2883" s="9">
        <f t="shared" si="5960"/>
        <v>0</v>
      </c>
      <c r="AL2883" s="9">
        <f t="shared" si="5960"/>
        <v>0</v>
      </c>
      <c r="AM2883" s="9">
        <f t="shared" si="5960"/>
        <v>0</v>
      </c>
    </row>
    <row r="2884" spans="1:39" outlineLevel="2">
      <c r="A2884" s="11">
        <f>ROW()</f>
        <v>2884</v>
      </c>
      <c r="C2884" s="6" t="s">
        <v>655</v>
      </c>
      <c r="D2884" s="39"/>
      <c r="E2884" s="39"/>
      <c r="F2884" s="31"/>
      <c r="G2884" s="39"/>
      <c r="H2884" s="39"/>
      <c r="I2884" s="39"/>
      <c r="J2884" s="39"/>
      <c r="K2884" s="39"/>
      <c r="L2884" s="39"/>
      <c r="M2884" s="39"/>
      <c r="N2884" s="39"/>
      <c r="O2884" s="39"/>
      <c r="P2884" s="39"/>
      <c r="Q2884" s="39"/>
      <c r="R2884" s="39"/>
      <c r="S2884" s="39"/>
      <c r="T2884" s="39"/>
      <c r="U2884" s="39"/>
      <c r="V2884" s="39"/>
      <c r="W2884" s="39"/>
      <c r="X2884" s="39"/>
      <c r="Y2884" s="39"/>
      <c r="Z2884" s="39"/>
      <c r="AA2884" s="39"/>
      <c r="AB2884" s="39"/>
      <c r="AC2884" s="9"/>
      <c r="AD2884" s="39"/>
      <c r="AE2884" s="39"/>
      <c r="AF2884" s="9"/>
      <c r="AG2884" s="9">
        <v>0</v>
      </c>
      <c r="AH2884" s="9">
        <v>0</v>
      </c>
      <c r="AI2884" s="9">
        <v>0</v>
      </c>
      <c r="AJ2884" s="9">
        <v>0</v>
      </c>
      <c r="AK2884" s="9">
        <v>0</v>
      </c>
      <c r="AL2884" s="9">
        <v>0</v>
      </c>
      <c r="AM2884" s="9">
        <v>0</v>
      </c>
    </row>
    <row r="2885" spans="1:39" outlineLevel="2">
      <c r="A2885" s="11">
        <f>ROW()</f>
        <v>2885</v>
      </c>
      <c r="C2885" s="6" t="s">
        <v>656</v>
      </c>
      <c r="D2885" s="39"/>
      <c r="E2885" s="39"/>
      <c r="F2885" s="31"/>
      <c r="G2885" s="39"/>
      <c r="H2885" s="39"/>
      <c r="I2885" s="39"/>
      <c r="J2885" s="39"/>
      <c r="K2885" s="39"/>
      <c r="L2885" s="39"/>
      <c r="M2885" s="39"/>
      <c r="N2885" s="39"/>
      <c r="O2885" s="39"/>
      <c r="P2885" s="39"/>
      <c r="Q2885" s="39"/>
      <c r="R2885" s="39"/>
      <c r="S2885" s="39"/>
      <c r="T2885" s="39"/>
      <c r="U2885" s="39"/>
      <c r="V2885" s="39"/>
      <c r="W2885" s="39"/>
      <c r="X2885" s="39"/>
      <c r="Y2885" s="39"/>
      <c r="Z2885" s="39"/>
      <c r="AA2885" s="39"/>
      <c r="AB2885" s="39"/>
      <c r="AC2885" s="9"/>
      <c r="AD2885" s="39"/>
      <c r="AE2885" s="39"/>
      <c r="AF2885" s="9"/>
      <c r="AG2885" s="9"/>
      <c r="AH2885" s="9"/>
      <c r="AI2885" s="9"/>
      <c r="AJ2885" s="9"/>
      <c r="AK2885" s="9"/>
      <c r="AL2885" s="9"/>
      <c r="AM2885" s="9"/>
    </row>
    <row r="2886" spans="1:39" outlineLevel="2">
      <c r="A2886" s="11">
        <f>ROW()</f>
        <v>2886</v>
      </c>
      <c r="C2886" s="6" t="s">
        <v>667</v>
      </c>
      <c r="D2886" s="39"/>
      <c r="E2886" s="39"/>
      <c r="F2886" s="31"/>
      <c r="G2886" s="39"/>
      <c r="H2886" s="39"/>
      <c r="I2886" s="39"/>
      <c r="J2886" s="39"/>
      <c r="K2886" s="39"/>
      <c r="L2886" s="39"/>
      <c r="M2886" s="39"/>
      <c r="N2886" s="39"/>
      <c r="O2886" s="39"/>
      <c r="P2886" s="39"/>
      <c r="Q2886" s="39"/>
      <c r="R2886" s="39"/>
      <c r="S2886" s="39"/>
      <c r="T2886" s="39"/>
      <c r="U2886" s="39"/>
      <c r="V2886" s="39"/>
      <c r="W2886" s="39"/>
      <c r="X2886" s="39"/>
      <c r="Y2886" s="39"/>
      <c r="Z2886" s="39"/>
      <c r="AA2886" s="39"/>
      <c r="AB2886" s="39"/>
      <c r="AC2886" s="9"/>
      <c r="AD2886" s="39"/>
      <c r="AE2886" s="39"/>
      <c r="AF2886" s="9"/>
      <c r="AG2886" s="9"/>
      <c r="AH2886" s="9"/>
      <c r="AI2886" s="9"/>
      <c r="AJ2886" s="9"/>
      <c r="AK2886" s="9"/>
      <c r="AL2886" s="9"/>
      <c r="AM2886" s="9"/>
    </row>
    <row r="2887" spans="1:39" outlineLevel="2">
      <c r="A2887" s="11">
        <f>ROW()</f>
        <v>2887</v>
      </c>
      <c r="C2887" s="6" t="s">
        <v>212</v>
      </c>
      <c r="D2887" s="39"/>
      <c r="E2887" s="39"/>
      <c r="F2887" s="31"/>
      <c r="G2887" s="39"/>
      <c r="H2887" s="39"/>
      <c r="I2887" s="39"/>
      <c r="J2887" s="39"/>
      <c r="K2887" s="39"/>
      <c r="L2887" s="39"/>
      <c r="M2887" s="39"/>
      <c r="N2887" s="39"/>
      <c r="O2887" s="39"/>
      <c r="P2887" s="39"/>
      <c r="Q2887" s="39"/>
      <c r="R2887" s="39"/>
      <c r="S2887" s="39"/>
      <c r="T2887" s="39"/>
      <c r="U2887" s="39"/>
      <c r="V2887" s="39"/>
      <c r="W2887" s="39"/>
      <c r="X2887" s="39"/>
      <c r="Y2887" s="39"/>
      <c r="Z2887" s="39"/>
      <c r="AA2887" s="39"/>
      <c r="AB2887" s="39"/>
      <c r="AC2887" s="9"/>
      <c r="AD2887" s="39"/>
      <c r="AE2887" s="39"/>
      <c r="AF2887" s="9"/>
      <c r="AG2887" s="9">
        <v>0</v>
      </c>
      <c r="AH2887" s="9">
        <v>0</v>
      </c>
      <c r="AI2887" s="9">
        <v>0</v>
      </c>
      <c r="AJ2887" s="9">
        <v>0</v>
      </c>
      <c r="AK2887" s="9">
        <v>0</v>
      </c>
      <c r="AL2887" s="9">
        <v>0</v>
      </c>
      <c r="AM2887" s="9">
        <v>0</v>
      </c>
    </row>
    <row r="2888" spans="1:39" outlineLevel="2">
      <c r="A2888" s="11">
        <f>ROW()</f>
        <v>2888</v>
      </c>
      <c r="C2888" s="30" t="s">
        <v>362</v>
      </c>
      <c r="D2888" s="90"/>
      <c r="E2888" s="90"/>
      <c r="F2888" s="90"/>
      <c r="G2888" s="90"/>
      <c r="H2888" s="90"/>
      <c r="I2888" s="90"/>
      <c r="J2888" s="90"/>
      <c r="K2888" s="90"/>
      <c r="L2888" s="90"/>
      <c r="M2888" s="90"/>
      <c r="N2888" s="90"/>
      <c r="O2888" s="90"/>
      <c r="P2888" s="90"/>
      <c r="Q2888" s="90"/>
      <c r="R2888" s="90"/>
      <c r="S2888" s="90"/>
      <c r="T2888" s="90"/>
      <c r="U2888" s="90"/>
      <c r="V2888" s="90"/>
      <c r="W2888" s="90"/>
      <c r="X2888" s="90"/>
      <c r="Y2888" s="90"/>
      <c r="Z2888" s="90"/>
      <c r="AA2888" s="90"/>
      <c r="AB2888" s="90"/>
      <c r="AC2888" s="180"/>
      <c r="AD2888" s="90"/>
      <c r="AE2888" s="90"/>
      <c r="AF2888" s="180"/>
      <c r="AG2888" s="14">
        <f t="shared" ref="AG2888:AH2888" si="5961">IF(AND(AG2828&lt;=0,AG2843+AG2858+AG2873&lt;0),-(AG2843+AG2858+AG2873),IF(AG2828&lt;=0,0,-MIN(((AG2843+AG2873)/AG2828)*((AG2843+AG2873)&gt;0),(AG2843+AG2873))))</f>
        <v>-0.63161366271262209</v>
      </c>
      <c r="AH2888" s="14">
        <f t="shared" si="5961"/>
        <v>-0.37896819762757328</v>
      </c>
      <c r="AI2888" s="14">
        <f t="shared" ref="AI2888:AM2888" si="5962">IF(AND(AI2828&lt;=0,AI2843+AI2858+AI2873&lt;0),-(AI2843+AI2858+AI2873),IF(AI2828&lt;=0,0,-MIN(((AI2843+AI2873)/AI2828)*((AI2843+AI2873)&gt;0),(AI2843+AI2873))))</f>
        <v>-0.22738091857654399</v>
      </c>
      <c r="AJ2888" s="14">
        <f t="shared" si="5962"/>
        <v>-0.13642855114592639</v>
      </c>
      <c r="AK2888" s="14">
        <f t="shared" si="5962"/>
        <v>-8.1857130687555846E-2</v>
      </c>
      <c r="AL2888" s="14">
        <f t="shared" si="5962"/>
        <v>-4.9114278412533505E-2</v>
      </c>
      <c r="AM2888" s="14">
        <f t="shared" si="5962"/>
        <v>-2.9468567047520107E-2</v>
      </c>
    </row>
    <row r="2889" spans="1:39" outlineLevel="2">
      <c r="A2889" s="11">
        <f>ROW()</f>
        <v>2889</v>
      </c>
      <c r="C2889" s="6" t="s">
        <v>1</v>
      </c>
      <c r="D2889" s="39"/>
      <c r="E2889" s="39"/>
      <c r="F2889" s="39"/>
      <c r="G2889" s="39"/>
      <c r="H2889" s="39"/>
      <c r="I2889" s="39"/>
      <c r="J2889" s="39"/>
      <c r="K2889" s="39"/>
      <c r="L2889" s="39"/>
      <c r="M2889" s="39"/>
      <c r="N2889" s="39"/>
      <c r="O2889" s="39"/>
      <c r="P2889" s="39"/>
      <c r="Q2889" s="39"/>
      <c r="R2889" s="39"/>
      <c r="S2889" s="39"/>
      <c r="T2889" s="39"/>
      <c r="U2889" s="39"/>
      <c r="V2889" s="39"/>
      <c r="W2889" s="39"/>
      <c r="X2889" s="39"/>
      <c r="Y2889" s="39"/>
      <c r="Z2889" s="39"/>
      <c r="AA2889" s="39"/>
      <c r="AB2889" s="39"/>
      <c r="AC2889" s="9"/>
      <c r="AD2889" s="39"/>
      <c r="AE2889" s="39"/>
      <c r="AF2889" s="9"/>
      <c r="AG2889" s="9">
        <f t="shared" ref="AG2889:AH2889" si="5963">SUM(AG2876:AG2888)</f>
        <v>-11.612948690798319</v>
      </c>
      <c r="AH2889" s="9">
        <f t="shared" si="5963"/>
        <v>-8.2852107657128329</v>
      </c>
      <c r="AI2889" s="9">
        <f t="shared" ref="AI2889:AM2889" si="5964">SUM(AI2876:AI2888)</f>
        <v>-5.9885049373346915</v>
      </c>
      <c r="AJ2889" s="9">
        <f t="shared" si="5964"/>
        <v>-4.4444884782370009</v>
      </c>
      <c r="AK2889" s="9">
        <f t="shared" si="5964"/>
        <v>-3.3808336866538515</v>
      </c>
      <c r="AL2889" s="9">
        <f t="shared" si="5964"/>
        <v>-2.628933023398806</v>
      </c>
      <c r="AM2889" s="9">
        <f t="shared" si="5964"/>
        <v>-2.0833868764968488</v>
      </c>
    </row>
    <row r="2890" spans="1:39" outlineLevel="2">
      <c r="A2890" s="11">
        <f>ROW()</f>
        <v>2890</v>
      </c>
      <c r="B2890" s="343" t="s">
        <v>70</v>
      </c>
      <c r="D2890" s="39"/>
      <c r="E2890" s="39"/>
      <c r="F2890" s="39"/>
      <c r="G2890" s="39"/>
      <c r="H2890" s="39"/>
      <c r="I2890" s="39"/>
      <c r="J2890" s="39"/>
      <c r="K2890" s="39"/>
      <c r="L2890" s="39"/>
      <c r="M2890" s="39"/>
      <c r="N2890" s="39"/>
      <c r="O2890" s="39"/>
      <c r="P2890" s="39"/>
      <c r="Q2890" s="39"/>
      <c r="R2890" s="39"/>
      <c r="S2890" s="39"/>
      <c r="T2890" s="39"/>
      <c r="U2890" s="39"/>
      <c r="V2890" s="39"/>
      <c r="W2890" s="39"/>
      <c r="X2890" s="39"/>
      <c r="Y2890" s="39"/>
      <c r="Z2890" s="39"/>
      <c r="AA2890" s="39"/>
      <c r="AB2890" s="39"/>
      <c r="AC2890" s="39"/>
      <c r="AD2890" s="39"/>
      <c r="AE2890" s="39"/>
      <c r="AF2890" s="39"/>
      <c r="AG2890" s="39"/>
      <c r="AH2890" s="39"/>
      <c r="AI2890" s="39"/>
      <c r="AJ2890" s="39"/>
      <c r="AK2890" s="39"/>
      <c r="AL2890" s="39"/>
      <c r="AM2890" s="39"/>
    </row>
    <row r="2891" spans="1:39" outlineLevel="2">
      <c r="A2891" s="11">
        <f>ROW()</f>
        <v>2891</v>
      </c>
      <c r="C2891" s="6" t="s">
        <v>2</v>
      </c>
      <c r="D2891" s="39"/>
      <c r="E2891" s="39"/>
      <c r="F2891" s="39"/>
      <c r="G2891" s="39"/>
      <c r="H2891" s="39"/>
      <c r="I2891" s="39"/>
      <c r="J2891" s="39"/>
      <c r="K2891" s="39"/>
      <c r="L2891" s="39"/>
      <c r="M2891" s="39"/>
      <c r="N2891" s="39"/>
      <c r="O2891" s="39"/>
      <c r="P2891" s="39"/>
      <c r="Q2891" s="39"/>
      <c r="R2891" s="39"/>
      <c r="S2891" s="39"/>
      <c r="T2891" s="39"/>
      <c r="U2891" s="39"/>
      <c r="V2891" s="39"/>
      <c r="W2891" s="39"/>
      <c r="X2891" s="39"/>
      <c r="Y2891" s="39"/>
      <c r="Z2891" s="39"/>
      <c r="AA2891" s="39"/>
      <c r="AB2891" s="39"/>
      <c r="AC2891" s="9"/>
      <c r="AD2891" s="39"/>
      <c r="AE2891" s="39"/>
      <c r="AF2891" s="9">
        <f t="shared" ref="AF2891:AH2891" si="5965">AF2831+AF2846+AF2861+AF2876</f>
        <v>1.0636616650626538</v>
      </c>
      <c r="AG2891" s="9">
        <f t="shared" si="5965"/>
        <v>0.9572954985563884</v>
      </c>
      <c r="AH2891" s="9">
        <f t="shared" si="5965"/>
        <v>0.86156594870074954</v>
      </c>
      <c r="AI2891" s="9">
        <f t="shared" ref="AI2891:AM2891" si="5966">AI2831+AI2846+AI2861+AI2876</f>
        <v>0.77540935383067455</v>
      </c>
      <c r="AJ2891" s="9">
        <f t="shared" si="5966"/>
        <v>0.69786841844760705</v>
      </c>
      <c r="AK2891" s="9">
        <f t="shared" si="5966"/>
        <v>0.62808157660284636</v>
      </c>
      <c r="AL2891" s="9">
        <f t="shared" si="5966"/>
        <v>0.56527341894256167</v>
      </c>
      <c r="AM2891" s="9">
        <f t="shared" si="5966"/>
        <v>0.50874607704830554</v>
      </c>
    </row>
    <row r="2892" spans="1:39" outlineLevel="2">
      <c r="A2892" s="11">
        <f>ROW()</f>
        <v>2892</v>
      </c>
      <c r="C2892" s="6" t="s">
        <v>3</v>
      </c>
      <c r="D2892" s="39"/>
      <c r="E2892" s="39"/>
      <c r="F2892" s="39"/>
      <c r="G2892" s="39"/>
      <c r="H2892" s="39"/>
      <c r="I2892" s="39"/>
      <c r="J2892" s="39"/>
      <c r="K2892" s="39"/>
      <c r="L2892" s="39"/>
      <c r="M2892" s="39"/>
      <c r="N2892" s="39"/>
      <c r="O2892" s="39"/>
      <c r="P2892" s="39"/>
      <c r="Q2892" s="39"/>
      <c r="R2892" s="39"/>
      <c r="S2892" s="39"/>
      <c r="T2892" s="39"/>
      <c r="U2892" s="39"/>
      <c r="V2892" s="39"/>
      <c r="W2892" s="39"/>
      <c r="X2892" s="39"/>
      <c r="Y2892" s="39"/>
      <c r="Z2892" s="39"/>
      <c r="AA2892" s="39"/>
      <c r="AB2892" s="39"/>
      <c r="AC2892" s="9"/>
      <c r="AD2892" s="39"/>
      <c r="AE2892" s="39"/>
      <c r="AF2892" s="9">
        <f t="shared" ref="AF2892:AH2892" si="5967">AF2832+AF2847+AF2862+AF2877</f>
        <v>5.0157975962613488</v>
      </c>
      <c r="AG2892" s="9">
        <f t="shared" si="5967"/>
        <v>4.5142178366352139</v>
      </c>
      <c r="AH2892" s="9">
        <f t="shared" si="5967"/>
        <v>4.0627960529716924</v>
      </c>
      <c r="AI2892" s="9">
        <f t="shared" ref="AI2892:AM2892" si="5968">AI2832+AI2847+AI2862+AI2877</f>
        <v>3.6565164476745231</v>
      </c>
      <c r="AJ2892" s="9">
        <f t="shared" si="5968"/>
        <v>3.2908648029070706</v>
      </c>
      <c r="AK2892" s="9">
        <f t="shared" si="5968"/>
        <v>2.9617783226163636</v>
      </c>
      <c r="AL2892" s="9">
        <f t="shared" si="5968"/>
        <v>2.6656004903547275</v>
      </c>
      <c r="AM2892" s="9">
        <f t="shared" si="5968"/>
        <v>2.3990404413192548</v>
      </c>
    </row>
    <row r="2893" spans="1:39" outlineLevel="2">
      <c r="A2893" s="11">
        <f>ROW()</f>
        <v>2893</v>
      </c>
      <c r="C2893" s="6" t="s">
        <v>4</v>
      </c>
      <c r="D2893" s="39"/>
      <c r="E2893" s="39"/>
      <c r="F2893" s="39"/>
      <c r="G2893" s="39"/>
      <c r="H2893" s="39"/>
      <c r="I2893" s="39"/>
      <c r="J2893" s="39"/>
      <c r="K2893" s="39"/>
      <c r="L2893" s="39"/>
      <c r="M2893" s="39"/>
      <c r="N2893" s="39"/>
      <c r="O2893" s="39"/>
      <c r="P2893" s="39"/>
      <c r="Q2893" s="39"/>
      <c r="R2893" s="39"/>
      <c r="S2893" s="39"/>
      <c r="T2893" s="39"/>
      <c r="U2893" s="39"/>
      <c r="V2893" s="39"/>
      <c r="W2893" s="39"/>
      <c r="X2893" s="39"/>
      <c r="Y2893" s="39"/>
      <c r="Z2893" s="39"/>
      <c r="AA2893" s="39"/>
      <c r="AB2893" s="39"/>
      <c r="AC2893" s="9"/>
      <c r="AD2893" s="39"/>
      <c r="AE2893" s="39"/>
      <c r="AF2893" s="9">
        <f t="shared" ref="AF2893:AH2893" si="5969">AF2833+AF2848+AF2863+AF2878</f>
        <v>3.4735087225181496</v>
      </c>
      <c r="AG2893" s="9">
        <f t="shared" si="5969"/>
        <v>3.0103742261823965</v>
      </c>
      <c r="AH2893" s="9">
        <f t="shared" si="5969"/>
        <v>2.6089909960247435</v>
      </c>
      <c r="AI2893" s="9">
        <f t="shared" ref="AI2893:AM2893" si="5970">AI2833+AI2848+AI2863+AI2878</f>
        <v>2.261125529888111</v>
      </c>
      <c r="AJ2893" s="9">
        <f t="shared" si="5970"/>
        <v>1.9596421259030294</v>
      </c>
      <c r="AK2893" s="9">
        <f t="shared" si="5970"/>
        <v>1.6983565091159589</v>
      </c>
      <c r="AL2893" s="9">
        <f t="shared" si="5970"/>
        <v>1.4719089745671643</v>
      </c>
      <c r="AM2893" s="9">
        <f t="shared" si="5970"/>
        <v>1.2756544446248756</v>
      </c>
    </row>
    <row r="2894" spans="1:39" outlineLevel="2">
      <c r="A2894" s="11">
        <f>ROW()</f>
        <v>2894</v>
      </c>
      <c r="C2894" s="6" t="s">
        <v>5</v>
      </c>
      <c r="D2894" s="39"/>
      <c r="E2894" s="39"/>
      <c r="F2894" s="39"/>
      <c r="G2894" s="39"/>
      <c r="H2894" s="39"/>
      <c r="I2894" s="39"/>
      <c r="J2894" s="39"/>
      <c r="K2894" s="39"/>
      <c r="L2894" s="39"/>
      <c r="M2894" s="39"/>
      <c r="N2894" s="39"/>
      <c r="O2894" s="39"/>
      <c r="P2894" s="39"/>
      <c r="Q2894" s="39"/>
      <c r="R2894" s="39"/>
      <c r="S2894" s="39"/>
      <c r="T2894" s="39"/>
      <c r="U2894" s="39"/>
      <c r="V2894" s="39"/>
      <c r="W2894" s="39"/>
      <c r="X2894" s="39"/>
      <c r="Y2894" s="39"/>
      <c r="Z2894" s="39"/>
      <c r="AA2894" s="39"/>
      <c r="AB2894" s="39"/>
      <c r="AC2894" s="9"/>
      <c r="AD2894" s="39"/>
      <c r="AE2894" s="39"/>
      <c r="AF2894" s="9">
        <f t="shared" ref="AF2894:AH2894" si="5971">AF2834+AF2849+AF2864+AF2879</f>
        <v>0.51554893671142032</v>
      </c>
      <c r="AG2894" s="9">
        <f t="shared" si="5971"/>
        <v>0.41243914936913628</v>
      </c>
      <c r="AH2894" s="9">
        <f t="shared" si="5971"/>
        <v>0.32995131949530904</v>
      </c>
      <c r="AI2894" s="9">
        <f t="shared" ref="AI2894:AM2894" si="5972">AI2834+AI2849+AI2864+AI2879</f>
        <v>0.26396105559624722</v>
      </c>
      <c r="AJ2894" s="9">
        <f t="shared" si="5972"/>
        <v>0.21116884447699777</v>
      </c>
      <c r="AK2894" s="9">
        <f t="shared" si="5972"/>
        <v>0.1689350755815982</v>
      </c>
      <c r="AL2894" s="9">
        <f t="shared" si="5972"/>
        <v>0.13514806046527855</v>
      </c>
      <c r="AM2894" s="9">
        <f t="shared" si="5972"/>
        <v>0.10811844837222284</v>
      </c>
    </row>
    <row r="2895" spans="1:39" outlineLevel="2">
      <c r="A2895" s="11">
        <f>ROW()</f>
        <v>2895</v>
      </c>
      <c r="C2895" s="6" t="s">
        <v>473</v>
      </c>
      <c r="D2895" s="39"/>
      <c r="E2895" s="39"/>
      <c r="F2895" s="39"/>
      <c r="G2895" s="39"/>
      <c r="H2895" s="39"/>
      <c r="I2895" s="39"/>
      <c r="J2895" s="39"/>
      <c r="K2895" s="39"/>
      <c r="L2895" s="39"/>
      <c r="M2895" s="39"/>
      <c r="N2895" s="39"/>
      <c r="O2895" s="39"/>
      <c r="P2895" s="39"/>
      <c r="Q2895" s="39"/>
      <c r="R2895" s="39"/>
      <c r="S2895" s="39"/>
      <c r="T2895" s="39"/>
      <c r="U2895" s="39"/>
      <c r="V2895" s="39"/>
      <c r="W2895" s="39"/>
      <c r="X2895" s="39"/>
      <c r="Y2895" s="39"/>
      <c r="Z2895" s="39"/>
      <c r="AA2895" s="39"/>
      <c r="AB2895" s="39"/>
      <c r="AC2895" s="9"/>
      <c r="AD2895" s="39"/>
      <c r="AE2895" s="39"/>
      <c r="AF2895" s="9">
        <f t="shared" ref="AF2895:AH2895" si="5973">AF2835+AF2850+AF2865+AF2880</f>
        <v>14.533143639704214</v>
      </c>
      <c r="AG2895" s="9">
        <f t="shared" si="5973"/>
        <v>8.7198861838225277</v>
      </c>
      <c r="AH2895" s="9">
        <f t="shared" si="5973"/>
        <v>5.2319317102935168</v>
      </c>
      <c r="AI2895" s="9">
        <f t="shared" ref="AI2895:AM2895" si="5974">AI2835+AI2850+AI2865+AI2880</f>
        <v>3.13915902617611</v>
      </c>
      <c r="AJ2895" s="9">
        <f t="shared" si="5974"/>
        <v>1.883495415705666</v>
      </c>
      <c r="AK2895" s="9">
        <f t="shared" si="5974"/>
        <v>1.1300972494233996</v>
      </c>
      <c r="AL2895" s="9">
        <f t="shared" si="5974"/>
        <v>0.67805834965403977</v>
      </c>
      <c r="AM2895" s="9">
        <f t="shared" si="5974"/>
        <v>0.40683500979242387</v>
      </c>
    </row>
    <row r="2896" spans="1:39" outlineLevel="2">
      <c r="A2896" s="11">
        <f>ROW()</f>
        <v>2896</v>
      </c>
      <c r="C2896" s="6" t="s">
        <v>474</v>
      </c>
      <c r="D2896" s="39"/>
      <c r="E2896" s="39"/>
      <c r="F2896" s="39"/>
      <c r="G2896" s="39"/>
      <c r="H2896" s="39"/>
      <c r="I2896" s="39"/>
      <c r="J2896" s="39"/>
      <c r="K2896" s="39"/>
      <c r="L2896" s="39"/>
      <c r="M2896" s="39"/>
      <c r="N2896" s="39"/>
      <c r="O2896" s="39"/>
      <c r="P2896" s="39"/>
      <c r="Q2896" s="39"/>
      <c r="R2896" s="39"/>
      <c r="S2896" s="39"/>
      <c r="T2896" s="39"/>
      <c r="U2896" s="39"/>
      <c r="V2896" s="39"/>
      <c r="W2896" s="39"/>
      <c r="X2896" s="39"/>
      <c r="Y2896" s="39"/>
      <c r="Z2896" s="39"/>
      <c r="AA2896" s="39"/>
      <c r="AB2896" s="39"/>
      <c r="AC2896" s="9"/>
      <c r="AD2896" s="39"/>
      <c r="AE2896" s="39"/>
      <c r="AF2896" s="9">
        <f t="shared" ref="AF2896:AH2896" si="5975">AF2836+AF2851+AF2866+AF2881</f>
        <v>6.782042202401362</v>
      </c>
      <c r="AG2896" s="9">
        <f t="shared" si="5975"/>
        <v>5.8777699087478474</v>
      </c>
      <c r="AH2896" s="9">
        <f t="shared" si="5975"/>
        <v>5.0940672542481344</v>
      </c>
      <c r="AI2896" s="9">
        <f t="shared" ref="AI2896:AM2896" si="5976">AI2836+AI2851+AI2866+AI2881</f>
        <v>4.4148582870150497</v>
      </c>
      <c r="AJ2896" s="9">
        <f t="shared" si="5976"/>
        <v>3.826210515413043</v>
      </c>
      <c r="AK2896" s="9">
        <f t="shared" si="5976"/>
        <v>3.3160491133579706</v>
      </c>
      <c r="AL2896" s="9">
        <f t="shared" si="5976"/>
        <v>2.8739092315769077</v>
      </c>
      <c r="AM2896" s="9">
        <f t="shared" si="5976"/>
        <v>2.4907213340333199</v>
      </c>
    </row>
    <row r="2897" spans="1:39" outlineLevel="2">
      <c r="A2897" s="11">
        <f>ROW()</f>
        <v>2897</v>
      </c>
      <c r="C2897" s="6" t="s">
        <v>477</v>
      </c>
      <c r="D2897" s="39"/>
      <c r="E2897" s="39"/>
      <c r="F2897" s="39"/>
      <c r="G2897" s="39"/>
      <c r="H2897" s="39"/>
      <c r="I2897" s="39"/>
      <c r="J2897" s="39"/>
      <c r="K2897" s="39"/>
      <c r="L2897" s="39"/>
      <c r="M2897" s="39"/>
      <c r="N2897" s="39"/>
      <c r="O2897" s="39"/>
      <c r="P2897" s="39"/>
      <c r="Q2897" s="39"/>
      <c r="R2897" s="39"/>
      <c r="S2897" s="39"/>
      <c r="T2897" s="39"/>
      <c r="U2897" s="39"/>
      <c r="V2897" s="39"/>
      <c r="W2897" s="39"/>
      <c r="X2897" s="39"/>
      <c r="Y2897" s="39"/>
      <c r="Z2897" s="39"/>
      <c r="AA2897" s="39"/>
      <c r="AB2897" s="39"/>
      <c r="AC2897" s="9"/>
      <c r="AD2897" s="39"/>
      <c r="AE2897" s="39"/>
      <c r="AF2897" s="9">
        <f t="shared" ref="AF2897:AH2899" si="5977">AF2837+AF2852+AF2867+AF2882</f>
        <v>16.27226904066185</v>
      </c>
      <c r="AG2897" s="9">
        <f t="shared" si="5977"/>
        <v>13.017815232529481</v>
      </c>
      <c r="AH2897" s="9">
        <f t="shared" si="5977"/>
        <v>10.414252186023585</v>
      </c>
      <c r="AI2897" s="9">
        <f t="shared" ref="AI2897:AM2897" si="5978">AI2837+AI2852+AI2867+AI2882</f>
        <v>8.3314017488188679</v>
      </c>
      <c r="AJ2897" s="9">
        <f t="shared" si="5978"/>
        <v>6.6651213990550939</v>
      </c>
      <c r="AK2897" s="9">
        <f t="shared" si="5978"/>
        <v>5.3320971192440751</v>
      </c>
      <c r="AL2897" s="9">
        <f t="shared" si="5978"/>
        <v>4.2656776953952598</v>
      </c>
      <c r="AM2897" s="9">
        <f t="shared" si="5978"/>
        <v>3.4125421563162077</v>
      </c>
    </row>
    <row r="2898" spans="1:39" outlineLevel="2">
      <c r="A2898" s="11">
        <f>ROW()</f>
        <v>2898</v>
      </c>
      <c r="C2898" s="6" t="s">
        <v>511</v>
      </c>
      <c r="D2898" s="39"/>
      <c r="E2898" s="39"/>
      <c r="F2898" s="39"/>
      <c r="G2898" s="39"/>
      <c r="H2898" s="39"/>
      <c r="I2898" s="39"/>
      <c r="J2898" s="39"/>
      <c r="K2898" s="39"/>
      <c r="L2898" s="39"/>
      <c r="M2898" s="39"/>
      <c r="N2898" s="39"/>
      <c r="O2898" s="39"/>
      <c r="P2898" s="39"/>
      <c r="Q2898" s="39"/>
      <c r="R2898" s="39"/>
      <c r="S2898" s="39"/>
      <c r="T2898" s="39"/>
      <c r="U2898" s="39"/>
      <c r="V2898" s="39"/>
      <c r="W2898" s="39"/>
      <c r="X2898" s="39"/>
      <c r="Y2898" s="39"/>
      <c r="Z2898" s="39"/>
      <c r="AA2898" s="39"/>
      <c r="AB2898" s="39"/>
      <c r="AC2898" s="9"/>
      <c r="AD2898" s="39"/>
      <c r="AE2898" s="39"/>
      <c r="AF2898" s="9">
        <f t="shared" si="5977"/>
        <v>-0.16483873939230986</v>
      </c>
      <c r="AG2898" s="9">
        <f t="shared" si="5977"/>
        <v>0</v>
      </c>
      <c r="AH2898" s="9">
        <f t="shared" si="5977"/>
        <v>0</v>
      </c>
      <c r="AI2898" s="9">
        <f t="shared" ref="AI2898:AM2899" si="5979">AI2838+AI2853+AI2868+AI2883</f>
        <v>0</v>
      </c>
      <c r="AJ2898" s="9">
        <f t="shared" si="5979"/>
        <v>0</v>
      </c>
      <c r="AK2898" s="9">
        <f t="shared" si="5979"/>
        <v>0</v>
      </c>
      <c r="AL2898" s="9">
        <f t="shared" si="5979"/>
        <v>0</v>
      </c>
      <c r="AM2898" s="9">
        <f t="shared" si="5979"/>
        <v>0</v>
      </c>
    </row>
    <row r="2899" spans="1:39" outlineLevel="2">
      <c r="A2899" s="11">
        <f>ROW()</f>
        <v>2899</v>
      </c>
      <c r="C2899" s="6" t="s">
        <v>655</v>
      </c>
      <c r="D2899" s="39"/>
      <c r="E2899" s="39"/>
      <c r="F2899" s="39"/>
      <c r="G2899" s="39"/>
      <c r="H2899" s="39"/>
      <c r="I2899" s="39"/>
      <c r="J2899" s="39"/>
      <c r="K2899" s="39"/>
      <c r="L2899" s="39"/>
      <c r="M2899" s="39"/>
      <c r="N2899" s="39"/>
      <c r="O2899" s="39"/>
      <c r="P2899" s="39"/>
      <c r="Q2899" s="39"/>
      <c r="R2899" s="39"/>
      <c r="S2899" s="39"/>
      <c r="T2899" s="39"/>
      <c r="U2899" s="39"/>
      <c r="V2899" s="39"/>
      <c r="W2899" s="39"/>
      <c r="X2899" s="39"/>
      <c r="Y2899" s="39"/>
      <c r="Z2899" s="39"/>
      <c r="AA2899" s="39"/>
      <c r="AB2899" s="39"/>
      <c r="AC2899" s="9"/>
      <c r="AD2899" s="39"/>
      <c r="AE2899" s="39"/>
      <c r="AF2899" s="9">
        <f t="shared" si="5977"/>
        <v>0</v>
      </c>
      <c r="AG2899" s="9">
        <f t="shared" si="5977"/>
        <v>0</v>
      </c>
      <c r="AH2899" s="9">
        <f t="shared" si="5977"/>
        <v>0</v>
      </c>
      <c r="AI2899" s="9">
        <f t="shared" si="5979"/>
        <v>0</v>
      </c>
      <c r="AJ2899" s="9">
        <f t="shared" si="5979"/>
        <v>0</v>
      </c>
      <c r="AK2899" s="9">
        <f t="shared" si="5979"/>
        <v>0</v>
      </c>
      <c r="AL2899" s="9">
        <f t="shared" si="5979"/>
        <v>0</v>
      </c>
      <c r="AM2899" s="9">
        <f t="shared" si="5979"/>
        <v>0</v>
      </c>
    </row>
    <row r="2900" spans="1:39" outlineLevel="2">
      <c r="A2900" s="11">
        <f>ROW()</f>
        <v>2900</v>
      </c>
      <c r="C2900" s="6" t="s">
        <v>656</v>
      </c>
      <c r="D2900" s="39"/>
      <c r="E2900" s="39"/>
      <c r="F2900" s="39"/>
      <c r="G2900" s="39"/>
      <c r="H2900" s="39"/>
      <c r="I2900" s="39"/>
      <c r="J2900" s="39"/>
      <c r="K2900" s="39"/>
      <c r="L2900" s="39"/>
      <c r="M2900" s="39"/>
      <c r="N2900" s="39"/>
      <c r="O2900" s="39"/>
      <c r="P2900" s="39"/>
      <c r="Q2900" s="39"/>
      <c r="R2900" s="39"/>
      <c r="S2900" s="39"/>
      <c r="T2900" s="39"/>
      <c r="U2900" s="39"/>
      <c r="V2900" s="39"/>
      <c r="W2900" s="39"/>
      <c r="X2900" s="39"/>
      <c r="Y2900" s="39"/>
      <c r="Z2900" s="39"/>
      <c r="AA2900" s="39"/>
      <c r="AB2900" s="39"/>
      <c r="AC2900" s="9"/>
      <c r="AD2900" s="39"/>
      <c r="AE2900" s="39"/>
      <c r="AF2900" s="9"/>
      <c r="AG2900" s="9"/>
      <c r="AH2900" s="9"/>
      <c r="AI2900" s="9"/>
      <c r="AJ2900" s="9"/>
      <c r="AK2900" s="9"/>
      <c r="AL2900" s="9"/>
      <c r="AM2900" s="9"/>
    </row>
    <row r="2901" spans="1:39" outlineLevel="2">
      <c r="A2901" s="11">
        <f>ROW()</f>
        <v>2901</v>
      </c>
      <c r="C2901" s="6" t="s">
        <v>667</v>
      </c>
      <c r="D2901" s="39"/>
      <c r="E2901" s="39"/>
      <c r="F2901" s="39"/>
      <c r="G2901" s="39"/>
      <c r="H2901" s="39"/>
      <c r="I2901" s="39"/>
      <c r="J2901" s="39"/>
      <c r="K2901" s="39"/>
      <c r="L2901" s="39"/>
      <c r="M2901" s="39"/>
      <c r="N2901" s="39"/>
      <c r="O2901" s="39"/>
      <c r="P2901" s="39"/>
      <c r="Q2901" s="39"/>
      <c r="R2901" s="39"/>
      <c r="S2901" s="39"/>
      <c r="T2901" s="39"/>
      <c r="U2901" s="39"/>
      <c r="V2901" s="39"/>
      <c r="W2901" s="39"/>
      <c r="X2901" s="39"/>
      <c r="Y2901" s="39"/>
      <c r="Z2901" s="39"/>
      <c r="AA2901" s="39"/>
      <c r="AB2901" s="39"/>
      <c r="AC2901" s="9"/>
      <c r="AD2901" s="39"/>
      <c r="AE2901" s="39"/>
      <c r="AF2901" s="9"/>
      <c r="AG2901" s="9"/>
      <c r="AH2901" s="9"/>
      <c r="AI2901" s="9"/>
      <c r="AJ2901" s="9"/>
      <c r="AK2901" s="9"/>
      <c r="AL2901" s="9"/>
      <c r="AM2901" s="9"/>
    </row>
    <row r="2902" spans="1:39" outlineLevel="2">
      <c r="A2902" s="11">
        <f>ROW()</f>
        <v>2902</v>
      </c>
      <c r="C2902" s="6" t="s">
        <v>212</v>
      </c>
      <c r="D2902" s="39"/>
      <c r="E2902" s="39"/>
      <c r="F2902" s="39"/>
      <c r="G2902" s="39"/>
      <c r="H2902" s="39"/>
      <c r="I2902" s="39"/>
      <c r="J2902" s="39"/>
      <c r="K2902" s="39"/>
      <c r="L2902" s="39"/>
      <c r="M2902" s="39"/>
      <c r="N2902" s="39"/>
      <c r="O2902" s="39"/>
      <c r="P2902" s="39"/>
      <c r="Q2902" s="39"/>
      <c r="R2902" s="39"/>
      <c r="S2902" s="39"/>
      <c r="T2902" s="39"/>
      <c r="U2902" s="39"/>
      <c r="V2902" s="39"/>
      <c r="W2902" s="39"/>
      <c r="X2902" s="39"/>
      <c r="Y2902" s="39"/>
      <c r="Z2902" s="39"/>
      <c r="AA2902" s="39"/>
      <c r="AB2902" s="39"/>
      <c r="AC2902" s="9"/>
      <c r="AD2902" s="39"/>
      <c r="AE2902" s="39"/>
      <c r="AF2902" s="9">
        <f t="shared" ref="AF2902:AH2902" si="5980">AF2842+AF2857+AF2872+AF2887</f>
        <v>0</v>
      </c>
      <c r="AG2902" s="9">
        <f t="shared" si="5980"/>
        <v>0</v>
      </c>
      <c r="AH2902" s="9">
        <f t="shared" si="5980"/>
        <v>0</v>
      </c>
      <c r="AI2902" s="9">
        <f t="shared" ref="AI2902:AM2902" si="5981">AI2842+AI2857+AI2872+AI2887</f>
        <v>0</v>
      </c>
      <c r="AJ2902" s="9">
        <f t="shared" si="5981"/>
        <v>0</v>
      </c>
      <c r="AK2902" s="9">
        <f t="shared" si="5981"/>
        <v>0</v>
      </c>
      <c r="AL2902" s="9">
        <f t="shared" si="5981"/>
        <v>0</v>
      </c>
      <c r="AM2902" s="9">
        <f t="shared" si="5981"/>
        <v>0</v>
      </c>
    </row>
    <row r="2903" spans="1:39" outlineLevel="2">
      <c r="A2903" s="11">
        <f>ROW()</f>
        <v>2903</v>
      </c>
      <c r="C2903" s="30" t="s">
        <v>362</v>
      </c>
      <c r="D2903" s="90"/>
      <c r="E2903" s="90"/>
      <c r="F2903" s="90"/>
      <c r="G2903" s="90"/>
      <c r="H2903" s="90"/>
      <c r="I2903" s="90"/>
      <c r="J2903" s="90"/>
      <c r="K2903" s="90"/>
      <c r="L2903" s="90"/>
      <c r="M2903" s="90"/>
      <c r="N2903" s="90"/>
      <c r="O2903" s="90"/>
      <c r="P2903" s="90"/>
      <c r="Q2903" s="90"/>
      <c r="R2903" s="90"/>
      <c r="S2903" s="90"/>
      <c r="T2903" s="90"/>
      <c r="U2903" s="90"/>
      <c r="V2903" s="90"/>
      <c r="W2903" s="90"/>
      <c r="X2903" s="90"/>
      <c r="Y2903" s="90"/>
      <c r="Z2903" s="90"/>
      <c r="AA2903" s="90"/>
      <c r="AB2903" s="90"/>
      <c r="AC2903" s="15"/>
      <c r="AD2903" s="90"/>
      <c r="AE2903" s="90"/>
      <c r="AF2903" s="15">
        <f t="shared" ref="AF2903:AH2903" si="5982">AF2843+AF2858+AF2873+AF2888</f>
        <v>1.5790341567815553</v>
      </c>
      <c r="AG2903" s="15">
        <f t="shared" si="5982"/>
        <v>0.94742049406893325</v>
      </c>
      <c r="AH2903" s="15">
        <f t="shared" si="5982"/>
        <v>0.56845229644135997</v>
      </c>
      <c r="AI2903" s="15">
        <f t="shared" ref="AI2903:AM2903" si="5983">AI2843+AI2858+AI2873+AI2888</f>
        <v>0.34107137786481601</v>
      </c>
      <c r="AJ2903" s="15">
        <f t="shared" si="5983"/>
        <v>0.20464282671888961</v>
      </c>
      <c r="AK2903" s="15">
        <f t="shared" si="5983"/>
        <v>0.12278569603133377</v>
      </c>
      <c r="AL2903" s="15">
        <f t="shared" si="5983"/>
        <v>7.3671417618800264E-2</v>
      </c>
      <c r="AM2903" s="15">
        <f t="shared" si="5983"/>
        <v>4.4202850571280157E-2</v>
      </c>
    </row>
    <row r="2904" spans="1:39" outlineLevel="2">
      <c r="A2904" s="11">
        <f>ROW()</f>
        <v>2904</v>
      </c>
      <c r="C2904" s="6" t="s">
        <v>1</v>
      </c>
      <c r="D2904" s="39"/>
      <c r="E2904" s="39"/>
      <c r="F2904" s="39"/>
      <c r="G2904" s="39"/>
      <c r="H2904" s="39"/>
      <c r="I2904" s="39"/>
      <c r="J2904" s="39"/>
      <c r="K2904" s="39"/>
      <c r="L2904" s="39"/>
      <c r="M2904" s="39"/>
      <c r="N2904" s="39"/>
      <c r="O2904" s="39"/>
      <c r="P2904" s="39"/>
      <c r="Q2904" s="39"/>
      <c r="R2904" s="39"/>
      <c r="S2904" s="39"/>
      <c r="T2904" s="39"/>
      <c r="U2904" s="39"/>
      <c r="V2904" s="39"/>
      <c r="W2904" s="39"/>
      <c r="X2904" s="39"/>
      <c r="Y2904" s="39"/>
      <c r="Z2904" s="39"/>
      <c r="AA2904" s="39"/>
      <c r="AB2904" s="39"/>
      <c r="AC2904" s="9"/>
      <c r="AD2904" s="39"/>
      <c r="AE2904" s="39"/>
      <c r="AF2904" s="9">
        <f t="shared" ref="AF2904:AH2904" si="5984">SUM(AF2891:AF2903)</f>
        <v>49.070167220710239</v>
      </c>
      <c r="AG2904" s="9">
        <f t="shared" si="5984"/>
        <v>37.457218529911927</v>
      </c>
      <c r="AH2904" s="9">
        <f t="shared" si="5984"/>
        <v>29.172007764199094</v>
      </c>
      <c r="AI2904" s="9">
        <f t="shared" ref="AI2904:AM2904" si="5985">SUM(AI2891:AI2903)</f>
        <v>23.183502826864398</v>
      </c>
      <c r="AJ2904" s="9">
        <f t="shared" si="5985"/>
        <v>18.739014348627396</v>
      </c>
      <c r="AK2904" s="9">
        <f t="shared" si="5985"/>
        <v>15.358180661973547</v>
      </c>
      <c r="AL2904" s="9">
        <f t="shared" si="5985"/>
        <v>12.729247638574739</v>
      </c>
      <c r="AM2904" s="9">
        <f t="shared" si="5985"/>
        <v>10.64586076207789</v>
      </c>
    </row>
    <row r="2905" spans="1:39" outlineLevel="3">
      <c r="A2905" s="11">
        <f>ROW()</f>
        <v>2905</v>
      </c>
      <c r="B2905" s="343" t="s">
        <v>658</v>
      </c>
      <c r="D2905" s="39"/>
      <c r="E2905" s="39"/>
      <c r="F2905" s="39"/>
      <c r="G2905" s="39"/>
      <c r="H2905" s="39"/>
      <c r="I2905" s="39"/>
      <c r="J2905" s="39"/>
      <c r="K2905" s="39"/>
      <c r="L2905" s="39"/>
      <c r="M2905" s="39"/>
      <c r="N2905" s="39"/>
      <c r="O2905" s="39"/>
      <c r="P2905" s="39"/>
      <c r="Q2905" s="39"/>
      <c r="R2905" s="39"/>
      <c r="S2905" s="39"/>
      <c r="T2905" s="39"/>
      <c r="U2905" s="39"/>
      <c r="V2905" s="39"/>
      <c r="W2905" s="39"/>
      <c r="X2905" s="39"/>
      <c r="Y2905" s="39"/>
      <c r="Z2905" s="39"/>
      <c r="AA2905" s="39"/>
      <c r="AB2905" s="39"/>
      <c r="AC2905" s="39"/>
      <c r="AD2905" s="39"/>
      <c r="AE2905" s="39"/>
      <c r="AF2905" s="39"/>
      <c r="AG2905" s="39"/>
      <c r="AH2905" s="39"/>
      <c r="AI2905" s="39"/>
      <c r="AJ2905" s="39"/>
      <c r="AK2905" s="39"/>
      <c r="AL2905" s="39"/>
      <c r="AM2905" s="39"/>
    </row>
    <row r="2906" spans="1:39" outlineLevel="3">
      <c r="A2906" s="11">
        <f>ROW()</f>
        <v>2906</v>
      </c>
      <c r="C2906" s="6" t="s">
        <v>2</v>
      </c>
      <c r="D2906" s="39"/>
      <c r="E2906" s="39"/>
      <c r="F2906" s="39"/>
      <c r="G2906" s="39"/>
      <c r="H2906" s="39"/>
      <c r="I2906" s="39"/>
      <c r="J2906" s="39"/>
      <c r="K2906" s="39"/>
      <c r="L2906" s="39"/>
      <c r="M2906" s="39"/>
      <c r="N2906" s="39"/>
      <c r="O2906" s="39"/>
      <c r="P2906" s="39"/>
      <c r="Q2906" s="39"/>
      <c r="R2906" s="39"/>
      <c r="S2906" s="39"/>
      <c r="T2906" s="39"/>
      <c r="U2906" s="39"/>
      <c r="V2906" s="39"/>
      <c r="W2906" s="39"/>
      <c r="X2906" s="39"/>
      <c r="Y2906" s="39"/>
      <c r="Z2906" s="39"/>
      <c r="AA2906" s="39"/>
      <c r="AB2906" s="39"/>
      <c r="AC2906" s="39"/>
      <c r="AD2906" s="39"/>
      <c r="AE2906" s="39"/>
      <c r="AF2906" s="39"/>
      <c r="AG2906" s="39"/>
      <c r="AH2906" s="39"/>
      <c r="AI2906" s="39"/>
      <c r="AJ2906" s="39"/>
      <c r="AK2906" s="39"/>
      <c r="AL2906" s="39"/>
      <c r="AM2906" s="39"/>
    </row>
    <row r="2907" spans="1:39" outlineLevel="3">
      <c r="A2907" s="11">
        <f>ROW()</f>
        <v>2907</v>
      </c>
      <c r="C2907" s="6" t="s">
        <v>3</v>
      </c>
      <c r="D2907" s="39"/>
      <c r="E2907" s="39"/>
      <c r="F2907" s="39"/>
      <c r="G2907" s="39"/>
      <c r="H2907" s="39"/>
      <c r="I2907" s="39"/>
      <c r="J2907" s="39"/>
      <c r="K2907" s="39"/>
      <c r="L2907" s="39"/>
      <c r="M2907" s="39"/>
      <c r="N2907" s="39"/>
      <c r="O2907" s="39"/>
      <c r="P2907" s="39"/>
      <c r="Q2907" s="39"/>
      <c r="R2907" s="39"/>
      <c r="S2907" s="39"/>
      <c r="T2907" s="39"/>
      <c r="U2907" s="39"/>
      <c r="V2907" s="39"/>
      <c r="W2907" s="39"/>
      <c r="X2907" s="39"/>
      <c r="Y2907" s="39"/>
      <c r="Z2907" s="39"/>
      <c r="AA2907" s="39"/>
      <c r="AB2907" s="39"/>
      <c r="AC2907" s="39"/>
      <c r="AD2907" s="39"/>
      <c r="AE2907" s="39"/>
      <c r="AF2907" s="39"/>
      <c r="AG2907" s="39"/>
      <c r="AH2907" s="39"/>
      <c r="AI2907" s="39"/>
      <c r="AJ2907" s="39"/>
      <c r="AK2907" s="39"/>
      <c r="AL2907" s="39"/>
      <c r="AM2907" s="39"/>
    </row>
    <row r="2908" spans="1:39" outlineLevel="3">
      <c r="A2908" s="11">
        <f>ROW()</f>
        <v>2908</v>
      </c>
      <c r="C2908" s="6" t="s">
        <v>4</v>
      </c>
      <c r="D2908" s="39"/>
      <c r="E2908" s="39"/>
      <c r="F2908" s="39"/>
      <c r="G2908" s="39"/>
      <c r="H2908" s="39"/>
      <c r="I2908" s="39"/>
      <c r="J2908" s="39"/>
      <c r="K2908" s="39"/>
      <c r="L2908" s="39"/>
      <c r="M2908" s="39"/>
      <c r="N2908" s="39"/>
      <c r="O2908" s="39"/>
      <c r="P2908" s="39"/>
      <c r="Q2908" s="39"/>
      <c r="R2908" s="39"/>
      <c r="S2908" s="39"/>
      <c r="T2908" s="39"/>
      <c r="U2908" s="39"/>
      <c r="V2908" s="39"/>
      <c r="W2908" s="39"/>
      <c r="X2908" s="39"/>
      <c r="Y2908" s="39"/>
      <c r="Z2908" s="39"/>
      <c r="AA2908" s="39"/>
      <c r="AB2908" s="39"/>
      <c r="AC2908" s="39"/>
      <c r="AD2908" s="39"/>
      <c r="AE2908" s="39"/>
      <c r="AF2908" s="39"/>
      <c r="AG2908" s="39"/>
      <c r="AH2908" s="39"/>
      <c r="AI2908" s="39"/>
      <c r="AJ2908" s="39"/>
      <c r="AK2908" s="39"/>
      <c r="AL2908" s="39"/>
      <c r="AM2908" s="39"/>
    </row>
    <row r="2909" spans="1:39" outlineLevel="3">
      <c r="A2909" s="11">
        <f>ROW()</f>
        <v>2909</v>
      </c>
      <c r="C2909" s="6" t="s">
        <v>5</v>
      </c>
      <c r="D2909" s="39"/>
      <c r="E2909" s="39"/>
      <c r="F2909" s="39"/>
      <c r="G2909" s="39"/>
      <c r="H2909" s="39"/>
      <c r="I2909" s="39"/>
      <c r="J2909" s="39"/>
      <c r="K2909" s="39"/>
      <c r="L2909" s="39"/>
      <c r="M2909" s="39"/>
      <c r="N2909" s="39"/>
      <c r="O2909" s="39"/>
      <c r="P2909" s="39"/>
      <c r="Q2909" s="39"/>
      <c r="R2909" s="39"/>
      <c r="S2909" s="39"/>
      <c r="T2909" s="39"/>
      <c r="U2909" s="39"/>
      <c r="V2909" s="39"/>
      <c r="W2909" s="39"/>
      <c r="X2909" s="39"/>
      <c r="Y2909" s="39"/>
      <c r="Z2909" s="39"/>
      <c r="AA2909" s="39"/>
      <c r="AB2909" s="39"/>
      <c r="AC2909" s="39"/>
      <c r="AD2909" s="39"/>
      <c r="AE2909" s="39"/>
      <c r="AF2909" s="39"/>
      <c r="AG2909" s="39"/>
      <c r="AH2909" s="39"/>
      <c r="AI2909" s="39"/>
      <c r="AJ2909" s="39"/>
      <c r="AK2909" s="39"/>
      <c r="AL2909" s="39"/>
      <c r="AM2909" s="39"/>
    </row>
    <row r="2910" spans="1:39" outlineLevel="3">
      <c r="A2910" s="11">
        <f>ROW()</f>
        <v>2910</v>
      </c>
      <c r="C2910" s="6" t="s">
        <v>473</v>
      </c>
      <c r="D2910" s="39"/>
      <c r="E2910" s="39"/>
      <c r="F2910" s="39"/>
      <c r="G2910" s="39"/>
      <c r="H2910" s="39"/>
      <c r="I2910" s="39"/>
      <c r="J2910" s="39"/>
      <c r="K2910" s="39"/>
      <c r="L2910" s="39"/>
      <c r="M2910" s="39"/>
      <c r="N2910" s="39"/>
      <c r="O2910" s="39"/>
      <c r="P2910" s="39"/>
      <c r="Q2910" s="39"/>
      <c r="R2910" s="39"/>
      <c r="S2910" s="39"/>
      <c r="T2910" s="39"/>
      <c r="U2910" s="39"/>
      <c r="V2910" s="39"/>
      <c r="W2910" s="39"/>
      <c r="X2910" s="39"/>
      <c r="Y2910" s="39"/>
      <c r="Z2910" s="39"/>
      <c r="AA2910" s="39"/>
      <c r="AB2910" s="39"/>
      <c r="AC2910" s="39"/>
      <c r="AD2910" s="39"/>
      <c r="AE2910" s="39"/>
      <c r="AF2910" s="39"/>
      <c r="AG2910" s="39"/>
      <c r="AH2910" s="39"/>
      <c r="AI2910" s="39"/>
      <c r="AJ2910" s="39"/>
      <c r="AK2910" s="39"/>
      <c r="AL2910" s="39"/>
      <c r="AM2910" s="39"/>
    </row>
    <row r="2911" spans="1:39" outlineLevel="3">
      <c r="A2911" s="11">
        <f>ROW()</f>
        <v>2911</v>
      </c>
      <c r="C2911" s="6" t="s">
        <v>474</v>
      </c>
      <c r="D2911" s="39"/>
      <c r="E2911" s="39"/>
      <c r="F2911" s="39"/>
      <c r="G2911" s="39"/>
      <c r="H2911" s="39"/>
      <c r="I2911" s="39"/>
      <c r="J2911" s="39"/>
      <c r="K2911" s="39"/>
      <c r="L2911" s="39"/>
      <c r="M2911" s="39"/>
      <c r="N2911" s="39"/>
      <c r="O2911" s="39"/>
      <c r="P2911" s="39"/>
      <c r="Q2911" s="39"/>
      <c r="R2911" s="39"/>
      <c r="S2911" s="39"/>
      <c r="T2911" s="39"/>
      <c r="U2911" s="39"/>
      <c r="V2911" s="39"/>
      <c r="W2911" s="39"/>
      <c r="X2911" s="39"/>
      <c r="Y2911" s="39"/>
      <c r="Z2911" s="39"/>
      <c r="AA2911" s="39"/>
      <c r="AB2911" s="39"/>
      <c r="AC2911" s="39"/>
      <c r="AD2911" s="39"/>
      <c r="AE2911" s="39"/>
      <c r="AF2911" s="39"/>
      <c r="AG2911" s="39"/>
      <c r="AH2911" s="39"/>
      <c r="AI2911" s="39"/>
      <c r="AJ2911" s="39"/>
      <c r="AK2911" s="39"/>
      <c r="AL2911" s="39"/>
      <c r="AM2911" s="39"/>
    </row>
    <row r="2912" spans="1:39" outlineLevel="3">
      <c r="A2912" s="11">
        <f>ROW()</f>
        <v>2912</v>
      </c>
      <c r="C2912" s="6" t="s">
        <v>477</v>
      </c>
      <c r="D2912" s="39"/>
      <c r="E2912" s="39"/>
      <c r="F2912" s="39"/>
      <c r="G2912" s="39"/>
      <c r="H2912" s="39"/>
      <c r="I2912" s="39"/>
      <c r="J2912" s="39"/>
      <c r="K2912" s="39"/>
      <c r="L2912" s="39"/>
      <c r="M2912" s="39"/>
      <c r="N2912" s="39"/>
      <c r="O2912" s="39"/>
      <c r="P2912" s="39"/>
      <c r="Q2912" s="39"/>
      <c r="R2912" s="39"/>
      <c r="S2912" s="39"/>
      <c r="T2912" s="39"/>
      <c r="U2912" s="39"/>
      <c r="V2912" s="39"/>
      <c r="W2912" s="39"/>
      <c r="X2912" s="39"/>
      <c r="Y2912" s="39"/>
      <c r="Z2912" s="39"/>
      <c r="AA2912" s="39"/>
      <c r="AB2912" s="39"/>
      <c r="AC2912" s="39"/>
      <c r="AD2912" s="39"/>
      <c r="AE2912" s="39"/>
      <c r="AF2912" s="39"/>
      <c r="AG2912" s="39"/>
      <c r="AH2912" s="39"/>
      <c r="AI2912" s="39"/>
      <c r="AJ2912" s="39"/>
      <c r="AK2912" s="39"/>
      <c r="AL2912" s="39"/>
      <c r="AM2912" s="39"/>
    </row>
    <row r="2913" spans="1:39" outlineLevel="3">
      <c r="A2913" s="11">
        <f>ROW()</f>
        <v>2913</v>
      </c>
      <c r="C2913" s="6" t="s">
        <v>511</v>
      </c>
      <c r="D2913" s="39"/>
      <c r="E2913" s="39"/>
      <c r="F2913" s="39"/>
      <c r="G2913" s="39"/>
      <c r="H2913" s="39"/>
      <c r="I2913" s="39"/>
      <c r="J2913" s="39"/>
      <c r="K2913" s="39"/>
      <c r="L2913" s="39"/>
      <c r="M2913" s="39"/>
      <c r="N2913" s="39"/>
      <c r="O2913" s="39"/>
      <c r="P2913" s="39"/>
      <c r="Q2913" s="39"/>
      <c r="R2913" s="39"/>
      <c r="S2913" s="39"/>
      <c r="T2913" s="39"/>
      <c r="U2913" s="39"/>
      <c r="V2913" s="39"/>
      <c r="W2913" s="39"/>
      <c r="X2913" s="39"/>
      <c r="Y2913" s="39"/>
      <c r="Z2913" s="39"/>
      <c r="AA2913" s="39"/>
      <c r="AB2913" s="39"/>
      <c r="AC2913" s="39"/>
      <c r="AD2913" s="39"/>
      <c r="AE2913" s="39"/>
      <c r="AF2913" s="39"/>
      <c r="AG2913" s="39"/>
      <c r="AH2913" s="39"/>
      <c r="AI2913" s="39"/>
      <c r="AJ2913" s="39"/>
      <c r="AK2913" s="39"/>
      <c r="AL2913" s="39"/>
      <c r="AM2913" s="39"/>
    </row>
    <row r="2914" spans="1:39" outlineLevel="3">
      <c r="A2914" s="11">
        <f>ROW()</f>
        <v>2914</v>
      </c>
      <c r="C2914" s="6" t="s">
        <v>655</v>
      </c>
      <c r="D2914" s="39"/>
      <c r="E2914" s="39"/>
      <c r="F2914" s="39"/>
      <c r="G2914" s="39"/>
      <c r="H2914" s="39"/>
      <c r="I2914" s="39"/>
      <c r="J2914" s="39"/>
      <c r="K2914" s="39"/>
      <c r="L2914" s="39"/>
      <c r="M2914" s="39"/>
      <c r="N2914" s="39"/>
      <c r="O2914" s="39"/>
      <c r="P2914" s="39"/>
      <c r="Q2914" s="39"/>
      <c r="R2914" s="39"/>
      <c r="S2914" s="39"/>
      <c r="T2914" s="39"/>
      <c r="U2914" s="39"/>
      <c r="V2914" s="39"/>
      <c r="W2914" s="39"/>
      <c r="X2914" s="39"/>
      <c r="Y2914" s="39"/>
      <c r="Z2914" s="39"/>
      <c r="AA2914" s="39"/>
      <c r="AB2914" s="39"/>
      <c r="AC2914" s="39"/>
      <c r="AD2914" s="39"/>
      <c r="AE2914" s="39"/>
      <c r="AF2914" s="39"/>
      <c r="AG2914" s="39"/>
      <c r="AH2914" s="39"/>
      <c r="AI2914" s="39"/>
      <c r="AJ2914" s="39"/>
      <c r="AK2914" s="39"/>
      <c r="AL2914" s="39"/>
      <c r="AM2914" s="39"/>
    </row>
    <row r="2915" spans="1:39" outlineLevel="3">
      <c r="A2915" s="11">
        <f>ROW()</f>
        <v>2915</v>
      </c>
      <c r="C2915" s="6" t="s">
        <v>656</v>
      </c>
      <c r="D2915" s="39"/>
      <c r="E2915" s="39"/>
      <c r="F2915" s="39"/>
      <c r="G2915" s="39"/>
      <c r="H2915" s="39"/>
      <c r="I2915" s="39"/>
      <c r="J2915" s="39"/>
      <c r="K2915" s="39"/>
      <c r="L2915" s="39"/>
      <c r="M2915" s="39"/>
      <c r="N2915" s="39"/>
      <c r="O2915" s="39"/>
      <c r="P2915" s="39"/>
      <c r="Q2915" s="39"/>
      <c r="R2915" s="39"/>
      <c r="S2915" s="39"/>
      <c r="T2915" s="39"/>
      <c r="U2915" s="39"/>
      <c r="V2915" s="39"/>
      <c r="W2915" s="39"/>
      <c r="X2915" s="39"/>
      <c r="Y2915" s="39"/>
      <c r="Z2915" s="39"/>
      <c r="AA2915" s="39"/>
      <c r="AB2915" s="39"/>
      <c r="AC2915" s="39"/>
      <c r="AD2915" s="39"/>
      <c r="AE2915" s="39"/>
      <c r="AF2915" s="39"/>
      <c r="AG2915" s="39"/>
      <c r="AH2915" s="39"/>
      <c r="AI2915" s="39"/>
      <c r="AJ2915" s="39"/>
      <c r="AK2915" s="39"/>
      <c r="AL2915" s="39"/>
      <c r="AM2915" s="39"/>
    </row>
    <row r="2916" spans="1:39" outlineLevel="3">
      <c r="A2916" s="11">
        <f>ROW()</f>
        <v>2916</v>
      </c>
      <c r="C2916" s="6" t="s">
        <v>667</v>
      </c>
      <c r="D2916" s="39"/>
      <c r="E2916" s="39"/>
      <c r="F2916" s="39"/>
      <c r="G2916" s="39"/>
      <c r="H2916" s="39"/>
      <c r="I2916" s="39"/>
      <c r="J2916" s="39"/>
      <c r="K2916" s="39"/>
      <c r="L2916" s="39"/>
      <c r="M2916" s="39"/>
      <c r="N2916" s="39"/>
      <c r="O2916" s="39"/>
      <c r="P2916" s="39"/>
      <c r="Q2916" s="39"/>
      <c r="R2916" s="39"/>
      <c r="S2916" s="39"/>
      <c r="T2916" s="39"/>
      <c r="U2916" s="39"/>
      <c r="V2916" s="39"/>
      <c r="W2916" s="39"/>
      <c r="X2916" s="39"/>
      <c r="Y2916" s="39"/>
      <c r="Z2916" s="39"/>
      <c r="AA2916" s="39"/>
      <c r="AB2916" s="39"/>
      <c r="AC2916" s="39"/>
      <c r="AD2916" s="39"/>
      <c r="AE2916" s="39"/>
      <c r="AF2916" s="39"/>
      <c r="AG2916" s="39"/>
      <c r="AH2916" s="39"/>
      <c r="AI2916" s="39"/>
      <c r="AJ2916" s="39"/>
      <c r="AK2916" s="39"/>
      <c r="AL2916" s="39"/>
      <c r="AM2916" s="39"/>
    </row>
    <row r="2917" spans="1:39" outlineLevel="3">
      <c r="A2917" s="11">
        <f>ROW()</f>
        <v>2917</v>
      </c>
      <c r="C2917" s="6" t="s">
        <v>212</v>
      </c>
      <c r="D2917" s="39"/>
      <c r="E2917" s="39"/>
      <c r="F2917" s="39"/>
      <c r="G2917" s="39"/>
      <c r="H2917" s="39"/>
      <c r="I2917" s="39"/>
      <c r="J2917" s="39"/>
      <c r="K2917" s="39"/>
      <c r="L2917" s="39"/>
      <c r="M2917" s="39"/>
      <c r="N2917" s="39"/>
      <c r="O2917" s="39"/>
      <c r="P2917" s="39"/>
      <c r="Q2917" s="39"/>
      <c r="R2917" s="39"/>
      <c r="S2917" s="39"/>
      <c r="T2917" s="39"/>
      <c r="U2917" s="39"/>
      <c r="V2917" s="39"/>
      <c r="W2917" s="39"/>
      <c r="X2917" s="39"/>
      <c r="Y2917" s="39"/>
      <c r="Z2917" s="39"/>
      <c r="AA2917" s="39"/>
      <c r="AB2917" s="39"/>
      <c r="AC2917" s="39"/>
      <c r="AD2917" s="39"/>
      <c r="AE2917" s="39"/>
      <c r="AF2917" s="39"/>
      <c r="AG2917" s="39"/>
      <c r="AH2917" s="39"/>
      <c r="AI2917" s="39"/>
      <c r="AJ2917" s="39"/>
      <c r="AK2917" s="39"/>
      <c r="AL2917" s="39"/>
      <c r="AM2917" s="39"/>
    </row>
    <row r="2918" spans="1:39" outlineLevel="3">
      <c r="A2918" s="11">
        <f>ROW()</f>
        <v>2918</v>
      </c>
      <c r="C2918" s="30" t="s">
        <v>362</v>
      </c>
      <c r="D2918" s="90"/>
      <c r="E2918" s="90"/>
      <c r="F2918" s="90"/>
      <c r="G2918" s="90"/>
      <c r="H2918" s="90"/>
      <c r="I2918" s="90"/>
      <c r="J2918" s="90"/>
      <c r="K2918" s="90"/>
      <c r="L2918" s="90"/>
      <c r="M2918" s="90"/>
      <c r="N2918" s="90"/>
      <c r="O2918" s="90"/>
      <c r="P2918" s="90"/>
      <c r="Q2918" s="90"/>
      <c r="R2918" s="90"/>
      <c r="S2918" s="90"/>
      <c r="T2918" s="90"/>
      <c r="U2918" s="90"/>
      <c r="V2918" s="90"/>
      <c r="W2918" s="90"/>
      <c r="X2918" s="90"/>
      <c r="Y2918" s="90"/>
      <c r="Z2918" s="90"/>
      <c r="AA2918" s="90"/>
      <c r="AB2918" s="90"/>
      <c r="AC2918" s="90"/>
      <c r="AD2918" s="90"/>
      <c r="AE2918" s="90"/>
      <c r="AF2918" s="90"/>
      <c r="AG2918" s="90"/>
      <c r="AH2918" s="90"/>
      <c r="AI2918" s="90"/>
      <c r="AJ2918" s="90"/>
      <c r="AK2918" s="90"/>
      <c r="AL2918" s="90"/>
      <c r="AM2918" s="90"/>
    </row>
    <row r="2919" spans="1:39" outlineLevel="3">
      <c r="A2919" s="11">
        <f>ROW()</f>
        <v>2919</v>
      </c>
      <c r="C2919" s="6" t="s">
        <v>1</v>
      </c>
      <c r="D2919" s="39"/>
      <c r="E2919" s="39"/>
      <c r="F2919" s="39"/>
      <c r="G2919" s="39"/>
      <c r="H2919" s="39"/>
      <c r="I2919" s="39"/>
      <c r="J2919" s="39"/>
      <c r="K2919" s="39"/>
      <c r="L2919" s="39"/>
      <c r="M2919" s="39"/>
      <c r="N2919" s="39"/>
      <c r="O2919" s="39"/>
      <c r="P2919" s="39"/>
      <c r="Q2919" s="39"/>
      <c r="R2919" s="39"/>
      <c r="S2919" s="39"/>
      <c r="T2919" s="39"/>
      <c r="U2919" s="39"/>
      <c r="V2919" s="39"/>
      <c r="W2919" s="39"/>
      <c r="X2919" s="39"/>
      <c r="Y2919" s="39"/>
      <c r="Z2919" s="39"/>
      <c r="AA2919" s="39"/>
      <c r="AB2919" s="39"/>
      <c r="AC2919" s="39"/>
      <c r="AD2919" s="39"/>
      <c r="AE2919" s="39"/>
      <c r="AF2919" s="39"/>
      <c r="AG2919" s="39"/>
      <c r="AH2919" s="39"/>
      <c r="AI2919" s="39"/>
      <c r="AJ2919" s="39"/>
      <c r="AK2919" s="39"/>
      <c r="AL2919" s="39"/>
      <c r="AM2919" s="39"/>
    </row>
    <row r="2920" spans="1:39" outlineLevel="3">
      <c r="A2920" s="11">
        <f>ROW()</f>
        <v>2920</v>
      </c>
      <c r="D2920" s="39"/>
      <c r="E2920" s="39"/>
      <c r="F2920" s="39"/>
      <c r="G2920" s="39"/>
      <c r="H2920" s="39"/>
      <c r="I2920" s="39"/>
      <c r="J2920" s="39"/>
      <c r="K2920" s="39"/>
      <c r="L2920" s="39"/>
      <c r="M2920" s="39"/>
      <c r="N2920" s="39"/>
      <c r="O2920" s="39"/>
      <c r="P2920" s="39"/>
      <c r="Q2920" s="39"/>
      <c r="R2920" s="39"/>
      <c r="S2920" s="39"/>
      <c r="T2920" s="39"/>
      <c r="U2920" s="39"/>
      <c r="V2920" s="39"/>
      <c r="W2920" s="39"/>
      <c r="X2920" s="39"/>
      <c r="Y2920" s="39"/>
      <c r="Z2920" s="39"/>
      <c r="AA2920" s="39"/>
      <c r="AB2920" s="39"/>
      <c r="AC2920" s="39"/>
      <c r="AD2920" s="39"/>
      <c r="AE2920" s="39"/>
      <c r="AF2920" s="39"/>
      <c r="AG2920" s="39"/>
      <c r="AH2920" s="39"/>
      <c r="AI2920" s="39"/>
      <c r="AJ2920" s="39"/>
      <c r="AK2920" s="39"/>
      <c r="AL2920" s="39"/>
      <c r="AM2920" s="39"/>
    </row>
    <row r="2921" spans="1:39" s="10" customFormat="1" outlineLevel="1">
      <c r="A2921" s="324" t="s">
        <v>456</v>
      </c>
      <c r="B2921" s="347"/>
      <c r="C2921" s="325"/>
      <c r="D2921" s="325"/>
      <c r="E2921" s="325"/>
      <c r="F2921" s="325"/>
      <c r="G2921" s="325"/>
      <c r="H2921" s="326"/>
      <c r="I2921" s="326"/>
      <c r="J2921" s="326"/>
      <c r="K2921" s="326"/>
      <c r="L2921" s="326"/>
      <c r="M2921" s="326"/>
      <c r="N2921" s="326"/>
      <c r="O2921" s="326"/>
      <c r="P2921" s="326"/>
      <c r="Q2921" s="326"/>
      <c r="R2921" s="326"/>
      <c r="S2921" s="326"/>
      <c r="T2921" s="326"/>
      <c r="U2921" s="326"/>
      <c r="V2921" s="326"/>
      <c r="W2921" s="326"/>
      <c r="X2921" s="326"/>
      <c r="Y2921" s="326"/>
      <c r="Z2921" s="326"/>
      <c r="AA2921" s="326"/>
      <c r="AB2921" s="326"/>
      <c r="AC2921" s="326"/>
      <c r="AD2921" s="326"/>
      <c r="AE2921" s="326"/>
      <c r="AF2921" s="326"/>
      <c r="AG2921" s="326"/>
      <c r="AH2921" s="326"/>
      <c r="AI2921" s="326"/>
      <c r="AJ2921" s="326"/>
      <c r="AK2921" s="326"/>
      <c r="AL2921" s="326"/>
      <c r="AM2921" s="326"/>
    </row>
    <row r="2922" spans="1:39" outlineLevel="2">
      <c r="A2922" s="11">
        <f>ROW()</f>
        <v>2922</v>
      </c>
      <c r="B2922" s="343" t="s">
        <v>141</v>
      </c>
      <c r="D2922" s="39"/>
      <c r="E2922" s="39"/>
      <c r="F2922" s="39"/>
      <c r="G2922" s="39"/>
      <c r="H2922" s="39"/>
      <c r="I2922" s="39"/>
      <c r="J2922" s="156"/>
      <c r="K2922" s="39"/>
      <c r="L2922" s="39"/>
      <c r="M2922" s="39"/>
      <c r="N2922" s="39"/>
      <c r="O2922" s="39"/>
      <c r="P2922" s="39"/>
      <c r="Q2922" s="39"/>
      <c r="R2922" s="39"/>
      <c r="S2922" s="39"/>
      <c r="T2922" s="39"/>
      <c r="U2922" s="39"/>
      <c r="V2922" s="39"/>
      <c r="W2922" s="39"/>
      <c r="X2922" s="39"/>
      <c r="Y2922" s="39"/>
      <c r="Z2922" s="39"/>
      <c r="AA2922" s="39"/>
      <c r="AB2922" s="39"/>
      <c r="AC2922" s="39"/>
      <c r="AD2922" s="39"/>
      <c r="AE2922" s="39"/>
      <c r="AF2922" s="39"/>
      <c r="AG2922" s="39"/>
      <c r="AH2922" s="39"/>
      <c r="AI2922" s="39"/>
      <c r="AJ2922" s="39"/>
      <c r="AK2922" s="39"/>
      <c r="AL2922" s="39"/>
      <c r="AM2922" s="39"/>
    </row>
    <row r="2923" spans="1:39" outlineLevel="2">
      <c r="A2923" s="11">
        <f>ROW()</f>
        <v>2923</v>
      </c>
      <c r="C2923" s="6" t="s">
        <v>2</v>
      </c>
      <c r="D2923" s="39"/>
      <c r="E2923" s="39"/>
      <c r="F2923" s="39"/>
      <c r="G2923" s="39"/>
      <c r="H2923" s="39"/>
      <c r="I2923" s="9"/>
      <c r="J2923" s="39"/>
      <c r="K2923" s="163"/>
      <c r="L2923" s="163"/>
      <c r="M2923" s="163"/>
      <c r="N2923" s="163"/>
      <c r="O2923" s="163"/>
      <c r="P2923" s="163"/>
      <c r="Q2923" s="163"/>
      <c r="R2923" s="163"/>
      <c r="S2923" s="163"/>
      <c r="T2923" s="163"/>
      <c r="U2923" s="163"/>
      <c r="V2923" s="163"/>
      <c r="W2923" s="163"/>
      <c r="X2923" s="163"/>
      <c r="Y2923" s="163"/>
      <c r="Z2923" s="163"/>
      <c r="AA2923" s="163"/>
      <c r="AB2923" s="163"/>
      <c r="AC2923" s="164"/>
      <c r="AD2923" s="163"/>
      <c r="AE2923" s="163"/>
      <c r="AF2923" s="163"/>
      <c r="AG2923" s="164"/>
      <c r="AH2923" s="164">
        <f>Inputs!$E$80/2</f>
        <v>10</v>
      </c>
      <c r="AI2923" s="163">
        <f t="shared" ref="AI2923:AM2923" si="5986">AH2923</f>
        <v>10</v>
      </c>
      <c r="AJ2923" s="163">
        <f t="shared" si="5986"/>
        <v>10</v>
      </c>
      <c r="AK2923" s="163">
        <f t="shared" si="5986"/>
        <v>10</v>
      </c>
      <c r="AL2923" s="163">
        <f t="shared" si="5986"/>
        <v>10</v>
      </c>
      <c r="AM2923" s="163">
        <f t="shared" si="5986"/>
        <v>10</v>
      </c>
    </row>
    <row r="2924" spans="1:39" outlineLevel="2">
      <c r="A2924" s="11">
        <f>ROW()</f>
        <v>2924</v>
      </c>
      <c r="C2924" s="6" t="s">
        <v>3</v>
      </c>
      <c r="D2924" s="39"/>
      <c r="E2924" s="39"/>
      <c r="F2924" s="39"/>
      <c r="G2924" s="39"/>
      <c r="H2924" s="39"/>
      <c r="I2924" s="9"/>
      <c r="J2924" s="39"/>
      <c r="K2924" s="163"/>
      <c r="L2924" s="163"/>
      <c r="M2924" s="163"/>
      <c r="N2924" s="163"/>
      <c r="O2924" s="163"/>
      <c r="P2924" s="163"/>
      <c r="Q2924" s="163"/>
      <c r="R2924" s="163"/>
      <c r="S2924" s="163"/>
      <c r="T2924" s="163"/>
      <c r="U2924" s="163"/>
      <c r="V2924" s="163"/>
      <c r="W2924" s="163"/>
      <c r="X2924" s="163"/>
      <c r="Y2924" s="163"/>
      <c r="Z2924" s="163"/>
      <c r="AA2924" s="163"/>
      <c r="AB2924" s="163"/>
      <c r="AC2924" s="164"/>
      <c r="AD2924" s="163"/>
      <c r="AE2924" s="163"/>
      <c r="AF2924" s="163"/>
      <c r="AG2924" s="164"/>
      <c r="AH2924" s="164">
        <f>Inputs!$E$81/2</f>
        <v>10</v>
      </c>
      <c r="AI2924" s="163">
        <f t="shared" ref="AI2924:AM2924" si="5987">AH2924</f>
        <v>10</v>
      </c>
      <c r="AJ2924" s="163">
        <f t="shared" si="5987"/>
        <v>10</v>
      </c>
      <c r="AK2924" s="163">
        <f t="shared" si="5987"/>
        <v>10</v>
      </c>
      <c r="AL2924" s="163">
        <f t="shared" si="5987"/>
        <v>10</v>
      </c>
      <c r="AM2924" s="163">
        <f t="shared" si="5987"/>
        <v>10</v>
      </c>
    </row>
    <row r="2925" spans="1:39" outlineLevel="2">
      <c r="A2925" s="11">
        <f>ROW()</f>
        <v>2925</v>
      </c>
      <c r="C2925" s="6" t="s">
        <v>4</v>
      </c>
      <c r="D2925" s="39"/>
      <c r="E2925" s="39"/>
      <c r="F2925" s="39"/>
      <c r="G2925" s="39"/>
      <c r="H2925" s="39"/>
      <c r="I2925" s="9"/>
      <c r="J2925" s="39"/>
      <c r="K2925" s="163"/>
      <c r="L2925" s="163"/>
      <c r="M2925" s="163"/>
      <c r="N2925" s="163"/>
      <c r="O2925" s="163"/>
      <c r="P2925" s="163"/>
      <c r="Q2925" s="163"/>
      <c r="R2925" s="163"/>
      <c r="S2925" s="163"/>
      <c r="T2925" s="163"/>
      <c r="U2925" s="163"/>
      <c r="V2925" s="163"/>
      <c r="W2925" s="163"/>
      <c r="X2925" s="163"/>
      <c r="Y2925" s="163"/>
      <c r="Z2925" s="163"/>
      <c r="AA2925" s="163"/>
      <c r="AB2925" s="163"/>
      <c r="AC2925" s="164"/>
      <c r="AD2925" s="163"/>
      <c r="AE2925" s="163"/>
      <c r="AF2925" s="163"/>
      <c r="AG2925" s="164"/>
      <c r="AH2925" s="164">
        <f>Inputs!$E$82/2</f>
        <v>7.5</v>
      </c>
      <c r="AI2925" s="163">
        <f t="shared" ref="AI2925:AM2925" si="5988">AH2925</f>
        <v>7.5</v>
      </c>
      <c r="AJ2925" s="163">
        <f t="shared" si="5988"/>
        <v>7.5</v>
      </c>
      <c r="AK2925" s="163">
        <f t="shared" si="5988"/>
        <v>7.5</v>
      </c>
      <c r="AL2925" s="163">
        <f t="shared" si="5988"/>
        <v>7.5</v>
      </c>
      <c r="AM2925" s="163">
        <f t="shared" si="5988"/>
        <v>7.5</v>
      </c>
    </row>
    <row r="2926" spans="1:39" outlineLevel="2">
      <c r="A2926" s="11">
        <f>ROW()</f>
        <v>2926</v>
      </c>
      <c r="C2926" s="6" t="s">
        <v>5</v>
      </c>
      <c r="D2926" s="39"/>
      <c r="E2926" s="39"/>
      <c r="F2926" s="39"/>
      <c r="G2926" s="39"/>
      <c r="H2926" s="39"/>
      <c r="I2926" s="9"/>
      <c r="J2926" s="39"/>
      <c r="K2926" s="163"/>
      <c r="L2926" s="163"/>
      <c r="M2926" s="163"/>
      <c r="N2926" s="163"/>
      <c r="O2926" s="163"/>
      <c r="P2926" s="163"/>
      <c r="Q2926" s="163"/>
      <c r="R2926" s="163"/>
      <c r="S2926" s="163"/>
      <c r="T2926" s="163"/>
      <c r="U2926" s="163"/>
      <c r="V2926" s="163"/>
      <c r="W2926" s="163"/>
      <c r="X2926" s="163"/>
      <c r="Y2926" s="163"/>
      <c r="Z2926" s="163"/>
      <c r="AA2926" s="163"/>
      <c r="AB2926" s="163"/>
      <c r="AC2926" s="164"/>
      <c r="AD2926" s="163"/>
      <c r="AE2926" s="163"/>
      <c r="AF2926" s="163"/>
      <c r="AG2926" s="164"/>
      <c r="AH2926" s="164">
        <f>Inputs!$E$83/2</f>
        <v>5</v>
      </c>
      <c r="AI2926" s="163">
        <f t="shared" ref="AI2926:AM2926" si="5989">AH2926</f>
        <v>5</v>
      </c>
      <c r="AJ2926" s="163">
        <f t="shared" si="5989"/>
        <v>5</v>
      </c>
      <c r="AK2926" s="163">
        <f t="shared" si="5989"/>
        <v>5</v>
      </c>
      <c r="AL2926" s="163">
        <f t="shared" si="5989"/>
        <v>5</v>
      </c>
      <c r="AM2926" s="163">
        <f t="shared" si="5989"/>
        <v>5</v>
      </c>
    </row>
    <row r="2927" spans="1:39" outlineLevel="2">
      <c r="A2927" s="11">
        <f>ROW()</f>
        <v>2927</v>
      </c>
      <c r="C2927" s="6" t="s">
        <v>473</v>
      </c>
      <c r="D2927" s="39"/>
      <c r="E2927" s="39"/>
      <c r="F2927" s="39"/>
      <c r="G2927" s="39"/>
      <c r="H2927" s="39"/>
      <c r="I2927" s="9"/>
      <c r="J2927" s="39"/>
      <c r="K2927" s="163"/>
      <c r="L2927" s="163"/>
      <c r="M2927" s="163"/>
      <c r="N2927" s="163"/>
      <c r="O2927" s="163"/>
      <c r="P2927" s="163"/>
      <c r="Q2927" s="163"/>
      <c r="R2927" s="163"/>
      <c r="S2927" s="163"/>
      <c r="T2927" s="163"/>
      <c r="U2927" s="163"/>
      <c r="V2927" s="163"/>
      <c r="W2927" s="163"/>
      <c r="X2927" s="163"/>
      <c r="Y2927" s="163"/>
      <c r="Z2927" s="163"/>
      <c r="AA2927" s="163"/>
      <c r="AB2927" s="163"/>
      <c r="AC2927" s="164"/>
      <c r="AD2927" s="163"/>
      <c r="AE2927" s="163"/>
      <c r="AF2927" s="163"/>
      <c r="AG2927" s="164"/>
      <c r="AH2927" s="164">
        <f>Inputs!$E$84/2</f>
        <v>2.5</v>
      </c>
      <c r="AI2927" s="163">
        <f t="shared" ref="AI2927:AM2927" si="5990">AH2927</f>
        <v>2.5</v>
      </c>
      <c r="AJ2927" s="163">
        <f t="shared" si="5990"/>
        <v>2.5</v>
      </c>
      <c r="AK2927" s="163">
        <f t="shared" si="5990"/>
        <v>2.5</v>
      </c>
      <c r="AL2927" s="163">
        <f t="shared" si="5990"/>
        <v>2.5</v>
      </c>
      <c r="AM2927" s="163">
        <f t="shared" si="5990"/>
        <v>2.5</v>
      </c>
    </row>
    <row r="2928" spans="1:39" outlineLevel="2">
      <c r="A2928" s="11">
        <f>ROW()</f>
        <v>2928</v>
      </c>
      <c r="C2928" s="6" t="s">
        <v>474</v>
      </c>
      <c r="D2928" s="39"/>
      <c r="E2928" s="39"/>
      <c r="F2928" s="39"/>
      <c r="G2928" s="39"/>
      <c r="H2928" s="39"/>
      <c r="I2928" s="9"/>
      <c r="J2928" s="39"/>
      <c r="K2928" s="163"/>
      <c r="L2928" s="163"/>
      <c r="M2928" s="163"/>
      <c r="N2928" s="163"/>
      <c r="O2928" s="163"/>
      <c r="P2928" s="163"/>
      <c r="Q2928" s="163"/>
      <c r="R2928" s="163"/>
      <c r="S2928" s="163"/>
      <c r="T2928" s="163"/>
      <c r="U2928" s="163"/>
      <c r="V2928" s="163"/>
      <c r="W2928" s="163"/>
      <c r="X2928" s="163"/>
      <c r="Y2928" s="163"/>
      <c r="Z2928" s="163"/>
      <c r="AA2928" s="163"/>
      <c r="AB2928" s="163"/>
      <c r="AC2928" s="164"/>
      <c r="AD2928" s="163"/>
      <c r="AE2928" s="163"/>
      <c r="AF2928" s="163"/>
      <c r="AG2928" s="164"/>
      <c r="AH2928" s="164">
        <f>Inputs!$E$85/2</f>
        <v>7.5</v>
      </c>
      <c r="AI2928" s="163">
        <f t="shared" ref="AI2928:AM2928" si="5991">AH2928</f>
        <v>7.5</v>
      </c>
      <c r="AJ2928" s="163">
        <f t="shared" si="5991"/>
        <v>7.5</v>
      </c>
      <c r="AK2928" s="163">
        <f t="shared" si="5991"/>
        <v>7.5</v>
      </c>
      <c r="AL2928" s="163">
        <f t="shared" si="5991"/>
        <v>7.5</v>
      </c>
      <c r="AM2928" s="163">
        <f t="shared" si="5991"/>
        <v>7.5</v>
      </c>
    </row>
    <row r="2929" spans="1:39" outlineLevel="2">
      <c r="A2929" s="11">
        <f>ROW()</f>
        <v>2929</v>
      </c>
      <c r="C2929" s="6" t="s">
        <v>477</v>
      </c>
      <c r="D2929" s="39"/>
      <c r="E2929" s="39"/>
      <c r="F2929" s="39"/>
      <c r="G2929" s="39"/>
      <c r="H2929" s="39"/>
      <c r="I2929" s="9"/>
      <c r="J2929" s="39"/>
      <c r="K2929" s="163"/>
      <c r="L2929" s="163"/>
      <c r="M2929" s="163"/>
      <c r="N2929" s="163"/>
      <c r="O2929" s="163"/>
      <c r="P2929" s="163"/>
      <c r="Q2929" s="163"/>
      <c r="R2929" s="163"/>
      <c r="S2929" s="163"/>
      <c r="T2929" s="163"/>
      <c r="U2929" s="163"/>
      <c r="V2929" s="163"/>
      <c r="W2929" s="163"/>
      <c r="X2929" s="163"/>
      <c r="Y2929" s="163"/>
      <c r="Z2929" s="163"/>
      <c r="AA2929" s="163"/>
      <c r="AB2929" s="163"/>
      <c r="AC2929" s="164"/>
      <c r="AD2929" s="163"/>
      <c r="AE2929" s="163"/>
      <c r="AF2929" s="163"/>
      <c r="AG2929" s="164"/>
      <c r="AH2929" s="164">
        <f>Inputs!$E$86/2</f>
        <v>5</v>
      </c>
      <c r="AI2929" s="163">
        <f t="shared" ref="AI2929:AM2929" si="5992">AH2929</f>
        <v>5</v>
      </c>
      <c r="AJ2929" s="163">
        <f t="shared" si="5992"/>
        <v>5</v>
      </c>
      <c r="AK2929" s="163">
        <f t="shared" si="5992"/>
        <v>5</v>
      </c>
      <c r="AL2929" s="163">
        <f t="shared" si="5992"/>
        <v>5</v>
      </c>
      <c r="AM2929" s="163">
        <f t="shared" si="5992"/>
        <v>5</v>
      </c>
    </row>
    <row r="2930" spans="1:39" outlineLevel="2">
      <c r="A2930" s="11">
        <f>ROW()</f>
        <v>2930</v>
      </c>
      <c r="C2930" s="6" t="s">
        <v>511</v>
      </c>
      <c r="D2930" s="39"/>
      <c r="E2930" s="39"/>
      <c r="F2930" s="39"/>
      <c r="G2930" s="39"/>
      <c r="H2930" s="39"/>
      <c r="I2930" s="9"/>
      <c r="J2930" s="39"/>
      <c r="K2930" s="163"/>
      <c r="L2930" s="163"/>
      <c r="M2930" s="163"/>
      <c r="N2930" s="163"/>
      <c r="O2930" s="163"/>
      <c r="P2930" s="163"/>
      <c r="Q2930" s="163"/>
      <c r="R2930" s="163"/>
      <c r="S2930" s="163"/>
      <c r="T2930" s="163"/>
      <c r="U2930" s="163"/>
      <c r="V2930" s="163"/>
      <c r="W2930" s="163"/>
      <c r="X2930" s="163"/>
      <c r="Y2930" s="163"/>
      <c r="Z2930" s="163"/>
      <c r="AA2930" s="163"/>
      <c r="AB2930" s="163"/>
      <c r="AC2930" s="164"/>
      <c r="AD2930" s="163"/>
      <c r="AE2930" s="163"/>
      <c r="AF2930" s="163"/>
      <c r="AG2930" s="164"/>
      <c r="AH2930" s="164">
        <f>Inputs!$E$87</f>
        <v>40</v>
      </c>
      <c r="AI2930" s="163">
        <f t="shared" ref="AI2930:AM2930" si="5993">IF(AH2930&lt;=0,0,AH2930-1)</f>
        <v>39</v>
      </c>
      <c r="AJ2930" s="163">
        <f t="shared" si="5993"/>
        <v>38</v>
      </c>
      <c r="AK2930" s="163">
        <f t="shared" si="5993"/>
        <v>37</v>
      </c>
      <c r="AL2930" s="163">
        <f t="shared" si="5993"/>
        <v>36</v>
      </c>
      <c r="AM2930" s="163">
        <f t="shared" si="5993"/>
        <v>35</v>
      </c>
    </row>
    <row r="2931" spans="1:39" outlineLevel="2">
      <c r="A2931" s="11">
        <f>ROW()</f>
        <v>2931</v>
      </c>
      <c r="C2931" s="6" t="s">
        <v>655</v>
      </c>
      <c r="D2931" s="39"/>
      <c r="E2931" s="39"/>
      <c r="F2931" s="39"/>
      <c r="G2931" s="39"/>
      <c r="H2931" s="39"/>
      <c r="I2931" s="9"/>
      <c r="J2931" s="39"/>
      <c r="K2931" s="163"/>
      <c r="L2931" s="163"/>
      <c r="M2931" s="163"/>
      <c r="N2931" s="163"/>
      <c r="O2931" s="163"/>
      <c r="P2931" s="163"/>
      <c r="Q2931" s="163"/>
      <c r="R2931" s="163"/>
      <c r="S2931" s="163"/>
      <c r="T2931" s="163"/>
      <c r="U2931" s="163"/>
      <c r="V2931" s="163"/>
      <c r="W2931" s="163"/>
      <c r="X2931" s="163"/>
      <c r="Y2931" s="163"/>
      <c r="Z2931" s="163"/>
      <c r="AA2931" s="163"/>
      <c r="AB2931" s="163"/>
      <c r="AC2931" s="164"/>
      <c r="AD2931" s="163"/>
      <c r="AE2931" s="163"/>
      <c r="AF2931" s="163"/>
      <c r="AG2931" s="164"/>
      <c r="AH2931" s="164"/>
      <c r="AI2931" s="163"/>
      <c r="AJ2931" s="163"/>
      <c r="AK2931" s="163"/>
      <c r="AL2931" s="163"/>
      <c r="AM2931" s="163"/>
    </row>
    <row r="2932" spans="1:39" outlineLevel="2">
      <c r="A2932" s="11">
        <f>ROW()</f>
        <v>2932</v>
      </c>
      <c r="C2932" s="6" t="s">
        <v>656</v>
      </c>
      <c r="D2932" s="39"/>
      <c r="E2932" s="39"/>
      <c r="F2932" s="39"/>
      <c r="G2932" s="39"/>
      <c r="H2932" s="39"/>
      <c r="I2932" s="9"/>
      <c r="J2932" s="39"/>
      <c r="K2932" s="163"/>
      <c r="L2932" s="163"/>
      <c r="M2932" s="163"/>
      <c r="N2932" s="163"/>
      <c r="O2932" s="163"/>
      <c r="P2932" s="163"/>
      <c r="Q2932" s="163"/>
      <c r="R2932" s="163"/>
      <c r="S2932" s="163"/>
      <c r="T2932" s="163"/>
      <c r="U2932" s="163"/>
      <c r="V2932" s="163"/>
      <c r="W2932" s="163"/>
      <c r="X2932" s="163"/>
      <c r="Y2932" s="163"/>
      <c r="Z2932" s="163"/>
      <c r="AA2932" s="163"/>
      <c r="AB2932" s="163"/>
      <c r="AC2932" s="164"/>
      <c r="AD2932" s="163"/>
      <c r="AE2932" s="163"/>
      <c r="AF2932" s="163"/>
      <c r="AG2932" s="164"/>
      <c r="AH2932" s="164"/>
      <c r="AI2932" s="163"/>
      <c r="AJ2932" s="163"/>
      <c r="AK2932" s="163"/>
      <c r="AL2932" s="163"/>
      <c r="AM2932" s="163"/>
    </row>
    <row r="2933" spans="1:39" outlineLevel="2">
      <c r="A2933" s="11">
        <f>ROW()</f>
        <v>2933</v>
      </c>
      <c r="C2933" s="6" t="s">
        <v>667</v>
      </c>
      <c r="D2933" s="39"/>
      <c r="E2933" s="39"/>
      <c r="F2933" s="39"/>
      <c r="G2933" s="39"/>
      <c r="H2933" s="39"/>
      <c r="I2933" s="9"/>
      <c r="J2933" s="39"/>
      <c r="K2933" s="163"/>
      <c r="L2933" s="163"/>
      <c r="M2933" s="163"/>
      <c r="N2933" s="163"/>
      <c r="O2933" s="163"/>
      <c r="P2933" s="163"/>
      <c r="Q2933" s="163"/>
      <c r="R2933" s="163"/>
      <c r="S2933" s="163"/>
      <c r="T2933" s="163"/>
      <c r="U2933" s="163"/>
      <c r="V2933" s="163"/>
      <c r="W2933" s="163"/>
      <c r="X2933" s="163"/>
      <c r="Y2933" s="163"/>
      <c r="Z2933" s="163"/>
      <c r="AA2933" s="163"/>
      <c r="AB2933" s="163"/>
      <c r="AC2933" s="164"/>
      <c r="AD2933" s="163"/>
      <c r="AE2933" s="163"/>
      <c r="AF2933" s="163"/>
      <c r="AG2933" s="164"/>
      <c r="AH2933" s="164"/>
      <c r="AI2933" s="163"/>
      <c r="AJ2933" s="163"/>
      <c r="AK2933" s="163"/>
      <c r="AL2933" s="163"/>
      <c r="AM2933" s="163"/>
    </row>
    <row r="2934" spans="1:39" outlineLevel="2">
      <c r="A2934" s="11">
        <f>ROW()</f>
        <v>2934</v>
      </c>
      <c r="C2934" s="6" t="s">
        <v>212</v>
      </c>
      <c r="D2934" s="39"/>
      <c r="E2934" s="39"/>
      <c r="F2934" s="39"/>
      <c r="G2934" s="39"/>
      <c r="H2934" s="39"/>
      <c r="I2934" s="9"/>
      <c r="J2934" s="39"/>
      <c r="K2934" s="163"/>
      <c r="L2934" s="163"/>
      <c r="M2934" s="163"/>
      <c r="N2934" s="163"/>
      <c r="O2934" s="163"/>
      <c r="P2934" s="163"/>
      <c r="Q2934" s="163"/>
      <c r="R2934" s="163"/>
      <c r="S2934" s="163"/>
      <c r="T2934" s="163"/>
      <c r="U2934" s="163"/>
      <c r="V2934" s="163"/>
      <c r="W2934" s="163"/>
      <c r="X2934" s="163"/>
      <c r="Y2934" s="163"/>
      <c r="Z2934" s="163"/>
      <c r="AA2934" s="163"/>
      <c r="AB2934" s="163"/>
      <c r="AC2934" s="164"/>
      <c r="AD2934" s="163"/>
      <c r="AE2934" s="163"/>
      <c r="AF2934" s="163"/>
      <c r="AG2934" s="164"/>
      <c r="AH2934" s="164"/>
      <c r="AI2934" s="929"/>
      <c r="AJ2934" s="929"/>
      <c r="AK2934" s="929"/>
      <c r="AL2934" s="929"/>
      <c r="AM2934" s="929"/>
    </row>
    <row r="2935" spans="1:39" outlineLevel="2">
      <c r="A2935" s="11">
        <f>ROW()</f>
        <v>2935</v>
      </c>
      <c r="C2935" s="30" t="s">
        <v>362</v>
      </c>
      <c r="D2935" s="90"/>
      <c r="E2935" s="90"/>
      <c r="F2935" s="90"/>
      <c r="G2935" s="90"/>
      <c r="H2935" s="90"/>
      <c r="I2935" s="15"/>
      <c r="J2935" s="90"/>
      <c r="K2935" s="15"/>
      <c r="L2935" s="15"/>
      <c r="M2935" s="15"/>
      <c r="N2935" s="15"/>
      <c r="O2935" s="15"/>
      <c r="P2935" s="15"/>
      <c r="Q2935" s="15"/>
      <c r="R2935" s="15"/>
      <c r="S2935" s="15"/>
      <c r="T2935" s="1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15"/>
      <c r="AE2935" s="15"/>
      <c r="AF2935" s="15"/>
      <c r="AG2935" s="15"/>
      <c r="AH2935" s="288">
        <f>Inputs!$E$92/2</f>
        <v>2.5</v>
      </c>
      <c r="AI2935" s="928">
        <f t="shared" ref="AI2935" si="5994">AH2935</f>
        <v>2.5</v>
      </c>
      <c r="AJ2935" s="928">
        <f t="shared" ref="AJ2935" si="5995">AI2935</f>
        <v>2.5</v>
      </c>
      <c r="AK2935" s="928">
        <f t="shared" ref="AK2935" si="5996">AJ2935</f>
        <v>2.5</v>
      </c>
      <c r="AL2935" s="928">
        <f t="shared" ref="AL2935" si="5997">AK2935</f>
        <v>2.5</v>
      </c>
      <c r="AM2935" s="928">
        <f t="shared" ref="AM2935" si="5998">AL2935</f>
        <v>2.5</v>
      </c>
    </row>
    <row r="2936" spans="1:39" outlineLevel="2">
      <c r="A2936" s="11">
        <f>ROW()</f>
        <v>2936</v>
      </c>
      <c r="D2936" s="39"/>
      <c r="E2936" s="39"/>
      <c r="F2936" s="39"/>
      <c r="G2936" s="39"/>
      <c r="H2936" s="3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  <c r="AM2936" s="9"/>
    </row>
    <row r="2937" spans="1:39" outlineLevel="2">
      <c r="A2937" s="11">
        <f>ROW()</f>
        <v>2937</v>
      </c>
      <c r="B2937" s="343" t="s">
        <v>68</v>
      </c>
      <c r="D2937" s="39"/>
      <c r="E2937" s="39"/>
      <c r="F2937" s="39"/>
      <c r="G2937" s="39"/>
      <c r="H2937" s="39"/>
      <c r="I2937" s="39"/>
      <c r="J2937" s="39"/>
      <c r="K2937" s="39"/>
      <c r="L2937" s="39"/>
      <c r="M2937" s="39"/>
      <c r="N2937" s="39"/>
      <c r="O2937" s="39"/>
      <c r="P2937" s="39"/>
      <c r="Q2937" s="39"/>
      <c r="R2937" s="39"/>
      <c r="S2937" s="39"/>
      <c r="T2937" s="39"/>
      <c r="U2937" s="39"/>
      <c r="V2937" s="39"/>
      <c r="W2937" s="39"/>
      <c r="X2937" s="39"/>
      <c r="Y2937" s="39"/>
      <c r="Z2937" s="39"/>
      <c r="AA2937" s="39"/>
      <c r="AB2937" s="39"/>
      <c r="AC2937" s="39"/>
      <c r="AD2937" s="39"/>
      <c r="AE2937" s="39"/>
      <c r="AF2937" s="39"/>
      <c r="AG2937" s="39"/>
      <c r="AH2937" s="39"/>
      <c r="AI2937" s="39"/>
      <c r="AJ2937" s="39"/>
      <c r="AK2937" s="39"/>
      <c r="AL2937" s="39"/>
      <c r="AM2937" s="39"/>
    </row>
    <row r="2938" spans="1:39" outlineLevel="2">
      <c r="A2938" s="11">
        <f>ROW()</f>
        <v>2938</v>
      </c>
      <c r="C2938" s="6" t="s">
        <v>2</v>
      </c>
      <c r="D2938" s="39"/>
      <c r="E2938" s="39"/>
      <c r="F2938" s="39"/>
      <c r="G2938" s="39"/>
      <c r="H2938" s="39"/>
      <c r="I2938" s="39"/>
      <c r="J2938" s="39"/>
      <c r="K2938" s="39"/>
      <c r="L2938" s="39"/>
      <c r="M2938" s="39"/>
      <c r="N2938" s="39"/>
      <c r="O2938" s="39"/>
      <c r="P2938" s="39"/>
      <c r="Q2938" s="39"/>
      <c r="R2938" s="39"/>
      <c r="S2938" s="39"/>
      <c r="T2938" s="39"/>
      <c r="U2938" s="39"/>
      <c r="V2938" s="39"/>
      <c r="W2938" s="39"/>
      <c r="X2938" s="39"/>
      <c r="Y2938" s="39"/>
      <c r="Z2938" s="39"/>
      <c r="AA2938" s="39"/>
      <c r="AB2938" s="39"/>
      <c r="AC2938" s="9"/>
      <c r="AD2938" s="39"/>
      <c r="AE2938" s="39"/>
      <c r="AF2938" s="39"/>
      <c r="AG2938" s="9">
        <f t="shared" ref="AG2938:AH2941" si="5999">AF2998</f>
        <v>0</v>
      </c>
      <c r="AH2938" s="9">
        <f t="shared" si="5999"/>
        <v>2.1434419999999996E-2</v>
      </c>
      <c r="AI2938" s="9">
        <f t="shared" ref="AI2938:AM2946" si="6000">AH2998</f>
        <v>1.9290977999999997E-2</v>
      </c>
      <c r="AJ2938" s="9">
        <f t="shared" si="6000"/>
        <v>1.7361880199999999E-2</v>
      </c>
      <c r="AK2938" s="9">
        <f t="shared" si="6000"/>
        <v>1.5625692179999998E-2</v>
      </c>
      <c r="AL2938" s="9">
        <f t="shared" si="6000"/>
        <v>1.4063122961999998E-2</v>
      </c>
      <c r="AM2938" s="9">
        <f t="shared" si="6000"/>
        <v>1.2656810665799998E-2</v>
      </c>
    </row>
    <row r="2939" spans="1:39" outlineLevel="2">
      <c r="A2939" s="11">
        <f>ROW()</f>
        <v>2939</v>
      </c>
      <c r="C2939" s="6" t="s">
        <v>3</v>
      </c>
      <c r="D2939" s="39"/>
      <c r="E2939" s="39"/>
      <c r="F2939" s="39"/>
      <c r="G2939" s="39"/>
      <c r="H2939" s="39"/>
      <c r="I2939" s="39"/>
      <c r="J2939" s="39"/>
      <c r="K2939" s="39"/>
      <c r="L2939" s="39"/>
      <c r="M2939" s="39"/>
      <c r="N2939" s="39"/>
      <c r="O2939" s="39"/>
      <c r="P2939" s="39"/>
      <c r="Q2939" s="39"/>
      <c r="R2939" s="39"/>
      <c r="S2939" s="39"/>
      <c r="T2939" s="39"/>
      <c r="U2939" s="39"/>
      <c r="V2939" s="39"/>
      <c r="W2939" s="39"/>
      <c r="X2939" s="39"/>
      <c r="Y2939" s="39"/>
      <c r="Z2939" s="39"/>
      <c r="AA2939" s="39"/>
      <c r="AB2939" s="39"/>
      <c r="AC2939" s="9"/>
      <c r="AD2939" s="39"/>
      <c r="AE2939" s="39"/>
      <c r="AF2939" s="39"/>
      <c r="AG2939" s="9">
        <f t="shared" si="5999"/>
        <v>0</v>
      </c>
      <c r="AH2939" s="9">
        <f t="shared" si="5999"/>
        <v>1.6330694299999993</v>
      </c>
      <c r="AI2939" s="9">
        <f t="shared" si="6000"/>
        <v>1.4697624869999992</v>
      </c>
      <c r="AJ2939" s="9">
        <f t="shared" si="6000"/>
        <v>1.3227862382999993</v>
      </c>
      <c r="AK2939" s="9">
        <f t="shared" si="6000"/>
        <v>1.1905076144699993</v>
      </c>
      <c r="AL2939" s="9">
        <f t="shared" si="6000"/>
        <v>1.0714568530229993</v>
      </c>
      <c r="AM2939" s="9">
        <f t="shared" si="6000"/>
        <v>0.96431116772069936</v>
      </c>
    </row>
    <row r="2940" spans="1:39" outlineLevel="2">
      <c r="A2940" s="11">
        <f>ROW()</f>
        <v>2940</v>
      </c>
      <c r="C2940" s="6" t="s">
        <v>4</v>
      </c>
      <c r="D2940" s="39"/>
      <c r="E2940" s="39"/>
      <c r="F2940" s="39"/>
      <c r="G2940" s="39"/>
      <c r="H2940" s="39"/>
      <c r="I2940" s="39"/>
      <c r="J2940" s="39"/>
      <c r="K2940" s="39"/>
      <c r="L2940" s="39"/>
      <c r="M2940" s="39"/>
      <c r="N2940" s="39"/>
      <c r="O2940" s="39"/>
      <c r="P2940" s="39"/>
      <c r="Q2940" s="39"/>
      <c r="R2940" s="39"/>
      <c r="S2940" s="39"/>
      <c r="T2940" s="39"/>
      <c r="U2940" s="39"/>
      <c r="V2940" s="39"/>
      <c r="W2940" s="39"/>
      <c r="X2940" s="39"/>
      <c r="Y2940" s="39"/>
      <c r="Z2940" s="39"/>
      <c r="AA2940" s="39"/>
      <c r="AB2940" s="39"/>
      <c r="AC2940" s="9"/>
      <c r="AD2940" s="39"/>
      <c r="AE2940" s="39"/>
      <c r="AF2940" s="39"/>
      <c r="AG2940" s="9">
        <f t="shared" si="5999"/>
        <v>0</v>
      </c>
      <c r="AH2940" s="9">
        <f t="shared" si="5999"/>
        <v>3.3324905400000002</v>
      </c>
      <c r="AI2940" s="9">
        <f t="shared" si="6000"/>
        <v>2.8881584680000003</v>
      </c>
      <c r="AJ2940" s="9">
        <f t="shared" si="6000"/>
        <v>2.5030706722666669</v>
      </c>
      <c r="AK2940" s="9">
        <f t="shared" si="6000"/>
        <v>2.1693279159644447</v>
      </c>
      <c r="AL2940" s="9">
        <f t="shared" si="6000"/>
        <v>1.8800841938358521</v>
      </c>
      <c r="AM2940" s="9">
        <f t="shared" si="6000"/>
        <v>1.6294063013244051</v>
      </c>
    </row>
    <row r="2941" spans="1:39" outlineLevel="2">
      <c r="A2941" s="11">
        <f>ROW()</f>
        <v>2941</v>
      </c>
      <c r="C2941" s="6" t="s">
        <v>5</v>
      </c>
      <c r="D2941" s="39"/>
      <c r="E2941" s="39"/>
      <c r="F2941" s="39"/>
      <c r="G2941" s="39"/>
      <c r="H2941" s="39"/>
      <c r="I2941" s="39"/>
      <c r="J2941" s="39"/>
      <c r="K2941" s="39"/>
      <c r="L2941" s="39"/>
      <c r="M2941" s="39"/>
      <c r="N2941" s="39"/>
      <c r="O2941" s="39"/>
      <c r="P2941" s="39"/>
      <c r="Q2941" s="39"/>
      <c r="R2941" s="39"/>
      <c r="S2941" s="39"/>
      <c r="T2941" s="39"/>
      <c r="U2941" s="39"/>
      <c r="V2941" s="39"/>
      <c r="W2941" s="39"/>
      <c r="X2941" s="39"/>
      <c r="Y2941" s="39"/>
      <c r="Z2941" s="39"/>
      <c r="AA2941" s="39"/>
      <c r="AB2941" s="39"/>
      <c r="AC2941" s="9"/>
      <c r="AD2941" s="39"/>
      <c r="AE2941" s="39"/>
      <c r="AF2941" s="39"/>
      <c r="AG2941" s="9">
        <f t="shared" si="5999"/>
        <v>0</v>
      </c>
      <c r="AH2941" s="9">
        <f t="shared" si="5999"/>
        <v>1.8114155400000007</v>
      </c>
      <c r="AI2941" s="9">
        <f t="shared" si="6000"/>
        <v>1.4491324320000005</v>
      </c>
      <c r="AJ2941" s="9">
        <f t="shared" si="6000"/>
        <v>1.1593059456000003</v>
      </c>
      <c r="AK2941" s="9">
        <f t="shared" si="6000"/>
        <v>0.92744475648000024</v>
      </c>
      <c r="AL2941" s="9">
        <f t="shared" si="6000"/>
        <v>0.74195580518400017</v>
      </c>
      <c r="AM2941" s="9">
        <f t="shared" si="6000"/>
        <v>0.59356464414720012</v>
      </c>
    </row>
    <row r="2942" spans="1:39" outlineLevel="2">
      <c r="A2942" s="11">
        <f>ROW()</f>
        <v>2942</v>
      </c>
      <c r="C2942" s="6" t="s">
        <v>473</v>
      </c>
      <c r="D2942" s="39"/>
      <c r="E2942" s="39"/>
      <c r="F2942" s="39"/>
      <c r="G2942" s="39"/>
      <c r="H2942" s="39"/>
      <c r="I2942" s="39"/>
      <c r="J2942" s="39"/>
      <c r="K2942" s="39"/>
      <c r="L2942" s="39"/>
      <c r="M2942" s="39"/>
      <c r="N2942" s="39"/>
      <c r="O2942" s="39"/>
      <c r="P2942" s="39"/>
      <c r="Q2942" s="39"/>
      <c r="R2942" s="39"/>
      <c r="S2942" s="39"/>
      <c r="T2942" s="39"/>
      <c r="U2942" s="39"/>
      <c r="V2942" s="39"/>
      <c r="W2942" s="39"/>
      <c r="X2942" s="39"/>
      <c r="Y2942" s="39"/>
      <c r="Z2942" s="39"/>
      <c r="AA2942" s="39"/>
      <c r="AB2942" s="39"/>
      <c r="AC2942" s="9"/>
      <c r="AD2942" s="39"/>
      <c r="AE2942" s="39"/>
      <c r="AF2942" s="39"/>
      <c r="AG2942" s="9">
        <f t="shared" ref="AG2942:AG2944" si="6001">AF3002</f>
        <v>0</v>
      </c>
      <c r="AH2942" s="9">
        <f t="shared" ref="AH2942:AH2944" si="6002">AG3002</f>
        <v>5.1701568994999993</v>
      </c>
      <c r="AI2942" s="9">
        <f t="shared" si="6000"/>
        <v>3.1020941396999997</v>
      </c>
      <c r="AJ2942" s="9">
        <f t="shared" si="6000"/>
        <v>1.8612564838199999</v>
      </c>
      <c r="AK2942" s="9">
        <f t="shared" si="6000"/>
        <v>1.1167538902919998</v>
      </c>
      <c r="AL2942" s="9">
        <f t="shared" si="6000"/>
        <v>0.67005233417519983</v>
      </c>
      <c r="AM2942" s="9">
        <f t="shared" si="6000"/>
        <v>0.40203140050511987</v>
      </c>
    </row>
    <row r="2943" spans="1:39" outlineLevel="2">
      <c r="A2943" s="11">
        <f>ROW()</f>
        <v>2943</v>
      </c>
      <c r="C2943" s="6" t="s">
        <v>474</v>
      </c>
      <c r="D2943" s="39"/>
      <c r="E2943" s="39"/>
      <c r="F2943" s="39"/>
      <c r="G2943" s="39"/>
      <c r="H2943" s="39"/>
      <c r="I2943" s="39"/>
      <c r="J2943" s="39"/>
      <c r="K2943" s="39"/>
      <c r="L2943" s="39"/>
      <c r="M2943" s="39"/>
      <c r="N2943" s="39"/>
      <c r="O2943" s="39"/>
      <c r="P2943" s="39"/>
      <c r="Q2943" s="39"/>
      <c r="R2943" s="39"/>
      <c r="S2943" s="39"/>
      <c r="T2943" s="39"/>
      <c r="U2943" s="39"/>
      <c r="V2943" s="39"/>
      <c r="W2943" s="39"/>
      <c r="X2943" s="39"/>
      <c r="Y2943" s="39"/>
      <c r="Z2943" s="39"/>
      <c r="AA2943" s="39"/>
      <c r="AB2943" s="39"/>
      <c r="AC2943" s="9"/>
      <c r="AD2943" s="39"/>
      <c r="AE2943" s="39"/>
      <c r="AF2943" s="39"/>
      <c r="AG2943" s="9">
        <f t="shared" si="6001"/>
        <v>0</v>
      </c>
      <c r="AH2943" s="9">
        <f t="shared" si="6002"/>
        <v>3.8737209399999988</v>
      </c>
      <c r="AI2943" s="9">
        <f t="shared" si="6000"/>
        <v>3.3572248146666657</v>
      </c>
      <c r="AJ2943" s="9">
        <f t="shared" si="6000"/>
        <v>2.9095948393777769</v>
      </c>
      <c r="AK2943" s="9">
        <f t="shared" si="6000"/>
        <v>2.5216488607940732</v>
      </c>
      <c r="AL2943" s="9">
        <f t="shared" si="6000"/>
        <v>2.1854290126881968</v>
      </c>
      <c r="AM2943" s="9">
        <f t="shared" si="6000"/>
        <v>1.8940384776631038</v>
      </c>
    </row>
    <row r="2944" spans="1:39" outlineLevel="2">
      <c r="A2944" s="11">
        <f>ROW()</f>
        <v>2944</v>
      </c>
      <c r="C2944" s="6" t="s">
        <v>477</v>
      </c>
      <c r="D2944" s="39"/>
      <c r="E2944" s="39"/>
      <c r="F2944" s="39"/>
      <c r="G2944" s="39"/>
      <c r="H2944" s="39"/>
      <c r="I2944" s="39"/>
      <c r="J2944" s="39"/>
      <c r="K2944" s="39"/>
      <c r="L2944" s="39"/>
      <c r="M2944" s="39"/>
      <c r="N2944" s="39"/>
      <c r="O2944" s="39"/>
      <c r="P2944" s="39"/>
      <c r="Q2944" s="39"/>
      <c r="R2944" s="39"/>
      <c r="S2944" s="39"/>
      <c r="T2944" s="39"/>
      <c r="U2944" s="39"/>
      <c r="V2944" s="39"/>
      <c r="W2944" s="39"/>
      <c r="X2944" s="39"/>
      <c r="Y2944" s="39"/>
      <c r="Z2944" s="39"/>
      <c r="AA2944" s="39"/>
      <c r="AB2944" s="39"/>
      <c r="AC2944" s="9"/>
      <c r="AD2944" s="39"/>
      <c r="AE2944" s="39"/>
      <c r="AF2944" s="39"/>
      <c r="AG2944" s="9">
        <f t="shared" si="6001"/>
        <v>0</v>
      </c>
      <c r="AH2944" s="9">
        <f t="shared" si="6002"/>
        <v>20.927251670000004</v>
      </c>
      <c r="AI2944" s="9">
        <f t="shared" si="6000"/>
        <v>16.741801336000002</v>
      </c>
      <c r="AJ2944" s="9">
        <f t="shared" si="6000"/>
        <v>13.393441068800001</v>
      </c>
      <c r="AK2944" s="9">
        <f t="shared" si="6000"/>
        <v>10.71475285504</v>
      </c>
      <c r="AL2944" s="9">
        <f t="shared" si="6000"/>
        <v>8.5718022840319996</v>
      </c>
      <c r="AM2944" s="9">
        <f t="shared" si="6000"/>
        <v>6.8574418272255997</v>
      </c>
    </row>
    <row r="2945" spans="1:39" outlineLevel="2">
      <c r="A2945" s="11">
        <f>ROW()</f>
        <v>2945</v>
      </c>
      <c r="C2945" s="6" t="s">
        <v>511</v>
      </c>
      <c r="D2945" s="39"/>
      <c r="E2945" s="39"/>
      <c r="F2945" s="39"/>
      <c r="G2945" s="39"/>
      <c r="H2945" s="39"/>
      <c r="I2945" s="39"/>
      <c r="J2945" s="39"/>
      <c r="K2945" s="39"/>
      <c r="L2945" s="39"/>
      <c r="M2945" s="39"/>
      <c r="N2945" s="39"/>
      <c r="O2945" s="39"/>
      <c r="P2945" s="39"/>
      <c r="Q2945" s="39"/>
      <c r="R2945" s="39"/>
      <c r="S2945" s="39"/>
      <c r="T2945" s="39"/>
      <c r="U2945" s="39"/>
      <c r="V2945" s="39"/>
      <c r="W2945" s="39"/>
      <c r="X2945" s="39"/>
      <c r="Y2945" s="39"/>
      <c r="Z2945" s="39"/>
      <c r="AA2945" s="39"/>
      <c r="AB2945" s="39"/>
      <c r="AC2945" s="9"/>
      <c r="AD2945" s="39"/>
      <c r="AE2945" s="39"/>
      <c r="AF2945" s="39"/>
      <c r="AG2945" s="9">
        <f t="shared" ref="AG2945" si="6003">AF3005</f>
        <v>0</v>
      </c>
      <c r="AH2945" s="9">
        <f t="shared" ref="AH2945" si="6004">AG3005</f>
        <v>0.98097903000000031</v>
      </c>
      <c r="AI2945" s="9">
        <f t="shared" si="6000"/>
        <v>0.95645455425000026</v>
      </c>
      <c r="AJ2945" s="9">
        <f t="shared" si="6000"/>
        <v>0.9319300785000002</v>
      </c>
      <c r="AK2945" s="9">
        <f t="shared" si="6000"/>
        <v>0.90740560275000015</v>
      </c>
      <c r="AL2945" s="9">
        <f t="shared" si="6000"/>
        <v>0.8828811270000001</v>
      </c>
      <c r="AM2945" s="9">
        <f t="shared" si="6000"/>
        <v>0.85835665125000005</v>
      </c>
    </row>
    <row r="2946" spans="1:39" outlineLevel="2">
      <c r="A2946" s="11">
        <f>ROW()</f>
        <v>2946</v>
      </c>
      <c r="C2946" s="6" t="s">
        <v>655</v>
      </c>
      <c r="D2946" s="39"/>
      <c r="E2946" s="39"/>
      <c r="F2946" s="39"/>
      <c r="G2946" s="39"/>
      <c r="H2946" s="39"/>
      <c r="I2946" s="39"/>
      <c r="J2946" s="39"/>
      <c r="K2946" s="39"/>
      <c r="L2946" s="39"/>
      <c r="M2946" s="39"/>
      <c r="N2946" s="39"/>
      <c r="O2946" s="39"/>
      <c r="P2946" s="39"/>
      <c r="Q2946" s="39"/>
      <c r="R2946" s="39"/>
      <c r="S2946" s="39"/>
      <c r="T2946" s="39"/>
      <c r="U2946" s="39"/>
      <c r="V2946" s="39"/>
      <c r="W2946" s="39"/>
      <c r="X2946" s="39"/>
      <c r="Y2946" s="39"/>
      <c r="Z2946" s="39"/>
      <c r="AA2946" s="39"/>
      <c r="AB2946" s="39"/>
      <c r="AC2946" s="9"/>
      <c r="AD2946" s="39"/>
      <c r="AE2946" s="39"/>
      <c r="AF2946" s="39"/>
      <c r="AG2946" s="9">
        <f t="shared" ref="AG2946" si="6005">AF3006</f>
        <v>0</v>
      </c>
      <c r="AH2946" s="9">
        <f t="shared" ref="AH2946" si="6006">AG3006</f>
        <v>0</v>
      </c>
      <c r="AI2946" s="9">
        <f t="shared" si="6000"/>
        <v>0</v>
      </c>
      <c r="AJ2946" s="9">
        <f t="shared" si="6000"/>
        <v>0</v>
      </c>
      <c r="AK2946" s="9">
        <f t="shared" si="6000"/>
        <v>0</v>
      </c>
      <c r="AL2946" s="9">
        <f t="shared" si="6000"/>
        <v>0</v>
      </c>
      <c r="AM2946" s="9">
        <f t="shared" si="6000"/>
        <v>0</v>
      </c>
    </row>
    <row r="2947" spans="1:39" outlineLevel="2">
      <c r="A2947" s="11">
        <f>ROW()</f>
        <v>2947</v>
      </c>
      <c r="C2947" s="6" t="s">
        <v>656</v>
      </c>
      <c r="D2947" s="39"/>
      <c r="E2947" s="39"/>
      <c r="F2947" s="39"/>
      <c r="G2947" s="39"/>
      <c r="H2947" s="39"/>
      <c r="I2947" s="39"/>
      <c r="J2947" s="39"/>
      <c r="K2947" s="39"/>
      <c r="L2947" s="39"/>
      <c r="M2947" s="39"/>
      <c r="N2947" s="39"/>
      <c r="O2947" s="39"/>
      <c r="P2947" s="39"/>
      <c r="Q2947" s="39"/>
      <c r="R2947" s="39"/>
      <c r="S2947" s="39"/>
      <c r="T2947" s="39"/>
      <c r="U2947" s="39"/>
      <c r="V2947" s="39"/>
      <c r="W2947" s="39"/>
      <c r="X2947" s="39"/>
      <c r="Y2947" s="39"/>
      <c r="Z2947" s="39"/>
      <c r="AA2947" s="39"/>
      <c r="AB2947" s="39"/>
      <c r="AC2947" s="9"/>
      <c r="AD2947" s="39"/>
      <c r="AE2947" s="39"/>
      <c r="AF2947" s="39"/>
      <c r="AG2947" s="9"/>
      <c r="AH2947" s="9"/>
      <c r="AI2947" s="9"/>
      <c r="AJ2947" s="9"/>
      <c r="AK2947" s="9"/>
      <c r="AL2947" s="9"/>
      <c r="AM2947" s="9"/>
    </row>
    <row r="2948" spans="1:39" outlineLevel="2">
      <c r="A2948" s="11">
        <f>ROW()</f>
        <v>2948</v>
      </c>
      <c r="C2948" s="6" t="s">
        <v>667</v>
      </c>
      <c r="D2948" s="39"/>
      <c r="E2948" s="39"/>
      <c r="F2948" s="39"/>
      <c r="G2948" s="39"/>
      <c r="H2948" s="39"/>
      <c r="I2948" s="39"/>
      <c r="J2948" s="39"/>
      <c r="K2948" s="39"/>
      <c r="L2948" s="39"/>
      <c r="M2948" s="39"/>
      <c r="N2948" s="39"/>
      <c r="O2948" s="39"/>
      <c r="P2948" s="39"/>
      <c r="Q2948" s="39"/>
      <c r="R2948" s="39"/>
      <c r="S2948" s="39"/>
      <c r="T2948" s="39"/>
      <c r="U2948" s="39"/>
      <c r="V2948" s="39"/>
      <c r="W2948" s="39"/>
      <c r="X2948" s="39"/>
      <c r="Y2948" s="39"/>
      <c r="Z2948" s="39"/>
      <c r="AA2948" s="39"/>
      <c r="AB2948" s="39"/>
      <c r="AC2948" s="9"/>
      <c r="AD2948" s="39"/>
      <c r="AE2948" s="39"/>
      <c r="AF2948" s="39"/>
      <c r="AG2948" s="9"/>
      <c r="AH2948" s="9"/>
      <c r="AI2948" s="9"/>
      <c r="AJ2948" s="9"/>
      <c r="AK2948" s="9"/>
      <c r="AL2948" s="9"/>
      <c r="AM2948" s="9"/>
    </row>
    <row r="2949" spans="1:39" outlineLevel="2">
      <c r="A2949" s="11">
        <f>ROW()</f>
        <v>2949</v>
      </c>
      <c r="C2949" s="6" t="s">
        <v>212</v>
      </c>
      <c r="D2949" s="39"/>
      <c r="E2949" s="39"/>
      <c r="F2949" s="39"/>
      <c r="G2949" s="39"/>
      <c r="H2949" s="39"/>
      <c r="I2949" s="39"/>
      <c r="J2949" s="39"/>
      <c r="K2949" s="39"/>
      <c r="L2949" s="39"/>
      <c r="M2949" s="39"/>
      <c r="N2949" s="39"/>
      <c r="O2949" s="39"/>
      <c r="P2949" s="39"/>
      <c r="Q2949" s="39"/>
      <c r="R2949" s="39"/>
      <c r="S2949" s="39"/>
      <c r="T2949" s="39"/>
      <c r="U2949" s="39"/>
      <c r="V2949" s="39"/>
      <c r="W2949" s="39"/>
      <c r="X2949" s="39"/>
      <c r="Y2949" s="39"/>
      <c r="Z2949" s="39"/>
      <c r="AA2949" s="39"/>
      <c r="AB2949" s="39"/>
      <c r="AC2949" s="9"/>
      <c r="AD2949" s="39"/>
      <c r="AE2949" s="39"/>
      <c r="AF2949" s="39"/>
      <c r="AG2949" s="9">
        <f t="shared" ref="AG2949:AG2950" si="6007">AF3009</f>
        <v>0</v>
      </c>
      <c r="AH2949" s="9">
        <f t="shared" ref="AH2949:AH2950" si="6008">AG3009</f>
        <v>0</v>
      </c>
      <c r="AI2949" s="9">
        <f t="shared" ref="AI2949:AI2950" si="6009">AH3009</f>
        <v>0</v>
      </c>
      <c r="AJ2949" s="9">
        <f t="shared" ref="AJ2949:AJ2950" si="6010">AI3009</f>
        <v>0</v>
      </c>
      <c r="AK2949" s="9">
        <f t="shared" ref="AK2949:AK2950" si="6011">AJ3009</f>
        <v>0</v>
      </c>
      <c r="AL2949" s="9">
        <f t="shared" ref="AL2949:AL2950" si="6012">AK3009</f>
        <v>0</v>
      </c>
      <c r="AM2949" s="9">
        <f t="shared" ref="AM2949:AM2950" si="6013">AL3009</f>
        <v>0</v>
      </c>
    </row>
    <row r="2950" spans="1:39" outlineLevel="2">
      <c r="A2950" s="11">
        <f>ROW()</f>
        <v>2950</v>
      </c>
      <c r="C2950" s="30" t="s">
        <v>362</v>
      </c>
      <c r="D2950" s="90"/>
      <c r="E2950" s="90"/>
      <c r="F2950" s="90"/>
      <c r="G2950" s="90"/>
      <c r="H2950" s="90"/>
      <c r="I2950" s="90"/>
      <c r="J2950" s="90"/>
      <c r="K2950" s="90"/>
      <c r="L2950" s="90"/>
      <c r="M2950" s="90"/>
      <c r="N2950" s="90"/>
      <c r="O2950" s="90"/>
      <c r="P2950" s="90"/>
      <c r="Q2950" s="90"/>
      <c r="R2950" s="90"/>
      <c r="S2950" s="90"/>
      <c r="T2950" s="90"/>
      <c r="U2950" s="90"/>
      <c r="V2950" s="90"/>
      <c r="W2950" s="90"/>
      <c r="X2950" s="90"/>
      <c r="Y2950" s="90"/>
      <c r="Z2950" s="90"/>
      <c r="AA2950" s="90"/>
      <c r="AB2950" s="90"/>
      <c r="AC2950" s="15"/>
      <c r="AD2950" s="90"/>
      <c r="AE2950" s="90"/>
      <c r="AF2950" s="90"/>
      <c r="AG2950" s="15">
        <f t="shared" si="6007"/>
        <v>0</v>
      </c>
      <c r="AH2950" s="15">
        <f t="shared" si="6008"/>
        <v>1.7947251241926745</v>
      </c>
      <c r="AI2950" s="15">
        <f t="shared" si="6009"/>
        <v>1.0768350745156048</v>
      </c>
      <c r="AJ2950" s="15">
        <f t="shared" si="6010"/>
        <v>0.64610104470936291</v>
      </c>
      <c r="AK2950" s="15">
        <f t="shared" si="6011"/>
        <v>0.38766062682561775</v>
      </c>
      <c r="AL2950" s="15">
        <f t="shared" si="6012"/>
        <v>0.23259637609537065</v>
      </c>
      <c r="AM2950" s="15">
        <f t="shared" si="6013"/>
        <v>0.13955782565722238</v>
      </c>
    </row>
    <row r="2951" spans="1:39" outlineLevel="2">
      <c r="A2951" s="11">
        <f>ROW()</f>
        <v>2951</v>
      </c>
      <c r="C2951" s="6" t="s">
        <v>1</v>
      </c>
      <c r="D2951" s="39"/>
      <c r="E2951" s="39"/>
      <c r="F2951" s="39"/>
      <c r="G2951" s="39"/>
      <c r="H2951" s="39"/>
      <c r="I2951" s="39"/>
      <c r="J2951" s="39"/>
      <c r="K2951" s="39"/>
      <c r="L2951" s="39"/>
      <c r="M2951" s="39"/>
      <c r="N2951" s="39"/>
      <c r="O2951" s="39"/>
      <c r="P2951" s="39"/>
      <c r="Q2951" s="39"/>
      <c r="R2951" s="39"/>
      <c r="S2951" s="39"/>
      <c r="T2951" s="39"/>
      <c r="U2951" s="39"/>
      <c r="V2951" s="39"/>
      <c r="W2951" s="39"/>
      <c r="X2951" s="39"/>
      <c r="Y2951" s="39"/>
      <c r="Z2951" s="39"/>
      <c r="AA2951" s="39"/>
      <c r="AB2951" s="39"/>
      <c r="AC2951" s="9"/>
      <c r="AD2951" s="39"/>
      <c r="AE2951" s="39"/>
      <c r="AF2951" s="39"/>
      <c r="AG2951" s="9">
        <f t="shared" ref="AG2951" si="6014">SUM(AG2938:AG2950)</f>
        <v>0</v>
      </c>
      <c r="AH2951" s="9">
        <f t="shared" ref="AH2951" si="6015">SUM(AH2938:AH2950)</f>
        <v>39.545243593692675</v>
      </c>
      <c r="AI2951" s="9">
        <f t="shared" ref="AI2951:AM2951" si="6016">SUM(AI2938:AI2950)</f>
        <v>31.060754284132273</v>
      </c>
      <c r="AJ2951" s="9">
        <f t="shared" si="6016"/>
        <v>24.744848251573803</v>
      </c>
      <c r="AK2951" s="9">
        <f t="shared" si="6016"/>
        <v>19.951127814796134</v>
      </c>
      <c r="AL2951" s="9">
        <f t="shared" si="6016"/>
        <v>16.250321108995617</v>
      </c>
      <c r="AM2951" s="9">
        <f t="shared" si="6016"/>
        <v>13.35136510615915</v>
      </c>
    </row>
    <row r="2952" spans="1:39" outlineLevel="2">
      <c r="A2952" s="11">
        <f>ROW()</f>
        <v>2952</v>
      </c>
      <c r="B2952" s="343" t="s">
        <v>31</v>
      </c>
      <c r="D2952" s="39"/>
      <c r="E2952" s="39"/>
      <c r="F2952" s="39"/>
      <c r="G2952" s="39"/>
      <c r="H2952" s="39"/>
      <c r="I2952" s="39"/>
      <c r="J2952" s="39"/>
      <c r="K2952" s="39"/>
      <c r="L2952" s="39"/>
      <c r="M2952" s="39"/>
      <c r="N2952" s="39"/>
      <c r="O2952" s="39"/>
      <c r="P2952" s="39"/>
      <c r="Q2952" s="39"/>
      <c r="R2952" s="39"/>
      <c r="S2952" s="39"/>
      <c r="T2952" s="39"/>
      <c r="U2952" s="39"/>
      <c r="V2952" s="39"/>
      <c r="W2952" s="39"/>
      <c r="X2952" s="39"/>
      <c r="Y2952" s="39"/>
      <c r="Z2952" s="39"/>
      <c r="AA2952" s="39"/>
      <c r="AB2952" s="39"/>
      <c r="AC2952" s="39"/>
      <c r="AD2952" s="39"/>
      <c r="AE2952" s="39"/>
      <c r="AF2952" s="39"/>
      <c r="AG2952" s="39"/>
      <c r="AH2952" s="39"/>
      <c r="AI2952" s="39"/>
      <c r="AJ2952" s="39"/>
      <c r="AK2952" s="39"/>
      <c r="AL2952" s="39"/>
      <c r="AM2952" s="39"/>
    </row>
    <row r="2953" spans="1:39" outlineLevel="2">
      <c r="A2953" s="11">
        <f>ROW()</f>
        <v>2953</v>
      </c>
      <c r="C2953" s="6" t="s">
        <v>2</v>
      </c>
      <c r="D2953" s="39"/>
      <c r="E2953" s="39"/>
      <c r="F2953" s="39"/>
      <c r="G2953" s="39"/>
      <c r="H2953" s="39"/>
      <c r="I2953" s="39"/>
      <c r="J2953" s="39"/>
      <c r="K2953" s="39"/>
      <c r="L2953" s="39"/>
      <c r="M2953" s="39"/>
      <c r="N2953" s="39"/>
      <c r="O2953" s="39"/>
      <c r="P2953" s="39"/>
      <c r="Q2953" s="39"/>
      <c r="R2953" s="39"/>
      <c r="S2953" s="39"/>
      <c r="T2953" s="39"/>
      <c r="U2953" s="39"/>
      <c r="V2953" s="39"/>
      <c r="W2953" s="39"/>
      <c r="X2953" s="39"/>
      <c r="Y2953" s="39"/>
      <c r="Z2953" s="39"/>
      <c r="AA2953" s="39"/>
      <c r="AB2953" s="39"/>
      <c r="AC2953" s="39"/>
      <c r="AD2953" s="39"/>
      <c r="AE2953" s="39"/>
      <c r="AF2953" s="39"/>
      <c r="AG2953" s="9">
        <f>AG$262</f>
        <v>2.1434419999999996E-2</v>
      </c>
      <c r="AH2953" s="39"/>
      <c r="AI2953" s="39"/>
      <c r="AJ2953" s="39"/>
      <c r="AK2953" s="39"/>
      <c r="AL2953" s="39"/>
      <c r="AM2953" s="39"/>
    </row>
    <row r="2954" spans="1:39" outlineLevel="2">
      <c r="A2954" s="11">
        <f>ROW()</f>
        <v>2954</v>
      </c>
      <c r="C2954" s="6" t="s">
        <v>3</v>
      </c>
      <c r="D2954" s="39"/>
      <c r="E2954" s="39"/>
      <c r="F2954" s="39"/>
      <c r="G2954" s="39"/>
      <c r="H2954" s="39"/>
      <c r="I2954" s="39"/>
      <c r="J2954" s="39"/>
      <c r="K2954" s="39"/>
      <c r="L2954" s="39"/>
      <c r="M2954" s="39"/>
      <c r="N2954" s="39"/>
      <c r="O2954" s="39"/>
      <c r="P2954" s="39"/>
      <c r="Q2954" s="39"/>
      <c r="R2954" s="39"/>
      <c r="S2954" s="39"/>
      <c r="T2954" s="39"/>
      <c r="U2954" s="39"/>
      <c r="V2954" s="39"/>
      <c r="W2954" s="39"/>
      <c r="X2954" s="39"/>
      <c r="Y2954" s="39"/>
      <c r="Z2954" s="39"/>
      <c r="AA2954" s="39"/>
      <c r="AB2954" s="39"/>
      <c r="AC2954" s="39"/>
      <c r="AD2954" s="39"/>
      <c r="AE2954" s="39"/>
      <c r="AF2954" s="39"/>
      <c r="AG2954" s="9">
        <f>AG$263</f>
        <v>1.6330694299999993</v>
      </c>
      <c r="AH2954" s="39"/>
      <c r="AI2954" s="39"/>
      <c r="AJ2954" s="39"/>
      <c r="AK2954" s="39"/>
      <c r="AL2954" s="39"/>
      <c r="AM2954" s="39"/>
    </row>
    <row r="2955" spans="1:39" outlineLevel="2">
      <c r="A2955" s="11">
        <f>ROW()</f>
        <v>2955</v>
      </c>
      <c r="C2955" s="6" t="s">
        <v>4</v>
      </c>
      <c r="D2955" s="39"/>
      <c r="E2955" s="39"/>
      <c r="F2955" s="39"/>
      <c r="G2955" s="39"/>
      <c r="H2955" s="39"/>
      <c r="I2955" s="39"/>
      <c r="J2955" s="39"/>
      <c r="K2955" s="39"/>
      <c r="L2955" s="39"/>
      <c r="M2955" s="39"/>
      <c r="N2955" s="39"/>
      <c r="O2955" s="39"/>
      <c r="P2955" s="39"/>
      <c r="Q2955" s="39"/>
      <c r="R2955" s="39"/>
      <c r="S2955" s="39"/>
      <c r="T2955" s="39"/>
      <c r="U2955" s="39"/>
      <c r="V2955" s="39"/>
      <c r="W2955" s="39"/>
      <c r="X2955" s="39"/>
      <c r="Y2955" s="39"/>
      <c r="Z2955" s="39"/>
      <c r="AA2955" s="39"/>
      <c r="AB2955" s="39"/>
      <c r="AC2955" s="39"/>
      <c r="AD2955" s="39"/>
      <c r="AE2955" s="39"/>
      <c r="AF2955" s="39"/>
      <c r="AG2955" s="9">
        <f>AG$264</f>
        <v>3.3324905400000002</v>
      </c>
      <c r="AH2955" s="39"/>
      <c r="AI2955" s="39"/>
      <c r="AJ2955" s="39"/>
      <c r="AK2955" s="39"/>
      <c r="AL2955" s="39"/>
      <c r="AM2955" s="39"/>
    </row>
    <row r="2956" spans="1:39" outlineLevel="2">
      <c r="A2956" s="11">
        <f>ROW()</f>
        <v>2956</v>
      </c>
      <c r="C2956" s="6" t="s">
        <v>5</v>
      </c>
      <c r="D2956" s="39"/>
      <c r="E2956" s="39"/>
      <c r="F2956" s="39"/>
      <c r="G2956" s="39"/>
      <c r="H2956" s="39"/>
      <c r="I2956" s="39"/>
      <c r="J2956" s="39"/>
      <c r="K2956" s="39"/>
      <c r="L2956" s="39"/>
      <c r="M2956" s="39"/>
      <c r="N2956" s="39"/>
      <c r="O2956" s="39"/>
      <c r="P2956" s="39"/>
      <c r="Q2956" s="39"/>
      <c r="R2956" s="39"/>
      <c r="S2956" s="39"/>
      <c r="T2956" s="39"/>
      <c r="U2956" s="39"/>
      <c r="V2956" s="39"/>
      <c r="W2956" s="39"/>
      <c r="X2956" s="39"/>
      <c r="Y2956" s="39"/>
      <c r="Z2956" s="39"/>
      <c r="AA2956" s="39"/>
      <c r="AB2956" s="39"/>
      <c r="AC2956" s="39"/>
      <c r="AD2956" s="39"/>
      <c r="AE2956" s="39"/>
      <c r="AF2956" s="39"/>
      <c r="AG2956" s="9">
        <f>AG$265</f>
        <v>1.8114155400000007</v>
      </c>
      <c r="AH2956" s="39"/>
      <c r="AI2956" s="39"/>
      <c r="AJ2956" s="39"/>
      <c r="AK2956" s="39"/>
      <c r="AL2956" s="39"/>
      <c r="AM2956" s="39"/>
    </row>
    <row r="2957" spans="1:39" outlineLevel="2">
      <c r="A2957" s="11">
        <f>ROW()</f>
        <v>2957</v>
      </c>
      <c r="C2957" s="6" t="s">
        <v>473</v>
      </c>
      <c r="D2957" s="39"/>
      <c r="E2957" s="39"/>
      <c r="F2957" s="39"/>
      <c r="G2957" s="39"/>
      <c r="H2957" s="39"/>
      <c r="I2957" s="39"/>
      <c r="J2957" s="39"/>
      <c r="K2957" s="39"/>
      <c r="L2957" s="39"/>
      <c r="M2957" s="39"/>
      <c r="N2957" s="39"/>
      <c r="O2957" s="39"/>
      <c r="P2957" s="39"/>
      <c r="Q2957" s="39"/>
      <c r="R2957" s="39"/>
      <c r="S2957" s="39"/>
      <c r="T2957" s="39"/>
      <c r="U2957" s="39"/>
      <c r="V2957" s="39"/>
      <c r="W2957" s="39"/>
      <c r="X2957" s="39"/>
      <c r="Y2957" s="39"/>
      <c r="Z2957" s="39"/>
      <c r="AA2957" s="39"/>
      <c r="AB2957" s="39"/>
      <c r="AC2957" s="39"/>
      <c r="AD2957" s="39"/>
      <c r="AE2957" s="39"/>
      <c r="AF2957" s="39"/>
      <c r="AG2957" s="9">
        <f>AG$266</f>
        <v>5.1701568994999993</v>
      </c>
      <c r="AH2957" s="39"/>
      <c r="AI2957" s="39"/>
      <c r="AJ2957" s="39"/>
      <c r="AK2957" s="39"/>
      <c r="AL2957" s="39"/>
      <c r="AM2957" s="39"/>
    </row>
    <row r="2958" spans="1:39" outlineLevel="2">
      <c r="A2958" s="11">
        <f>ROW()</f>
        <v>2958</v>
      </c>
      <c r="C2958" s="6" t="s">
        <v>474</v>
      </c>
      <c r="D2958" s="39"/>
      <c r="E2958" s="39"/>
      <c r="F2958" s="39"/>
      <c r="G2958" s="39"/>
      <c r="H2958" s="39"/>
      <c r="I2958" s="39"/>
      <c r="J2958" s="39"/>
      <c r="K2958" s="39"/>
      <c r="L2958" s="39"/>
      <c r="M2958" s="39"/>
      <c r="N2958" s="39"/>
      <c r="O2958" s="39"/>
      <c r="P2958" s="39"/>
      <c r="Q2958" s="39"/>
      <c r="R2958" s="39"/>
      <c r="S2958" s="39"/>
      <c r="T2958" s="39"/>
      <c r="U2958" s="39"/>
      <c r="V2958" s="39"/>
      <c r="W2958" s="39"/>
      <c r="X2958" s="39"/>
      <c r="Y2958" s="39"/>
      <c r="Z2958" s="39"/>
      <c r="AA2958" s="39"/>
      <c r="AB2958" s="39"/>
      <c r="AC2958" s="39"/>
      <c r="AD2958" s="39"/>
      <c r="AE2958" s="39"/>
      <c r="AF2958" s="39"/>
      <c r="AG2958" s="9">
        <f>AG$267</f>
        <v>3.8737209399999988</v>
      </c>
      <c r="AH2958" s="39"/>
      <c r="AI2958" s="39"/>
      <c r="AJ2958" s="39"/>
      <c r="AK2958" s="39"/>
      <c r="AL2958" s="39"/>
      <c r="AM2958" s="39"/>
    </row>
    <row r="2959" spans="1:39" outlineLevel="2">
      <c r="A2959" s="11">
        <f>ROW()</f>
        <v>2959</v>
      </c>
      <c r="C2959" s="6" t="s">
        <v>477</v>
      </c>
      <c r="D2959" s="39"/>
      <c r="E2959" s="39"/>
      <c r="F2959" s="39"/>
      <c r="G2959" s="39"/>
      <c r="H2959" s="39"/>
      <c r="I2959" s="39"/>
      <c r="J2959" s="39"/>
      <c r="K2959" s="39"/>
      <c r="L2959" s="39"/>
      <c r="M2959" s="39"/>
      <c r="N2959" s="39"/>
      <c r="O2959" s="39"/>
      <c r="P2959" s="39"/>
      <c r="Q2959" s="39"/>
      <c r="R2959" s="39"/>
      <c r="S2959" s="39"/>
      <c r="T2959" s="39"/>
      <c r="U2959" s="39"/>
      <c r="V2959" s="39"/>
      <c r="W2959" s="39"/>
      <c r="X2959" s="39"/>
      <c r="Y2959" s="39"/>
      <c r="Z2959" s="39"/>
      <c r="AA2959" s="39"/>
      <c r="AB2959" s="39"/>
      <c r="AC2959" s="39"/>
      <c r="AD2959" s="39"/>
      <c r="AE2959" s="39"/>
      <c r="AF2959" s="39"/>
      <c r="AG2959" s="9">
        <f>AG$268</f>
        <v>20.927251670000004</v>
      </c>
      <c r="AH2959" s="39"/>
      <c r="AI2959" s="39"/>
      <c r="AJ2959" s="39"/>
      <c r="AK2959" s="39"/>
      <c r="AL2959" s="39"/>
      <c r="AM2959" s="39"/>
    </row>
    <row r="2960" spans="1:39" outlineLevel="2">
      <c r="A2960" s="11">
        <f>ROW()</f>
        <v>2960</v>
      </c>
      <c r="C2960" s="6" t="s">
        <v>511</v>
      </c>
      <c r="D2960" s="39"/>
      <c r="E2960" s="39"/>
      <c r="F2960" s="39"/>
      <c r="G2960" s="39"/>
      <c r="H2960" s="39"/>
      <c r="I2960" s="39"/>
      <c r="J2960" s="39"/>
      <c r="K2960" s="39"/>
      <c r="L2960" s="39"/>
      <c r="M2960" s="39"/>
      <c r="N2960" s="39"/>
      <c r="O2960" s="39"/>
      <c r="P2960" s="39"/>
      <c r="Q2960" s="39"/>
      <c r="R2960" s="39"/>
      <c r="S2960" s="39"/>
      <c r="T2960" s="39"/>
      <c r="U2960" s="39"/>
      <c r="V2960" s="39"/>
      <c r="W2960" s="39"/>
      <c r="X2960" s="39"/>
      <c r="Y2960" s="39"/>
      <c r="Z2960" s="39"/>
      <c r="AA2960" s="39"/>
      <c r="AB2960" s="39"/>
      <c r="AC2960" s="39"/>
      <c r="AD2960" s="39"/>
      <c r="AE2960" s="39"/>
      <c r="AF2960" s="39"/>
      <c r="AG2960" s="9">
        <f>AG$269</f>
        <v>0.98097903000000031</v>
      </c>
      <c r="AH2960" s="39"/>
      <c r="AI2960" s="39"/>
      <c r="AJ2960" s="39"/>
      <c r="AK2960" s="39"/>
      <c r="AL2960" s="39"/>
      <c r="AM2960" s="39"/>
    </row>
    <row r="2961" spans="1:39" outlineLevel="2">
      <c r="A2961" s="11">
        <f>ROW()</f>
        <v>2961</v>
      </c>
      <c r="C2961" s="6" t="s">
        <v>655</v>
      </c>
      <c r="D2961" s="39"/>
      <c r="E2961" s="39"/>
      <c r="F2961" s="39"/>
      <c r="G2961" s="39"/>
      <c r="H2961" s="39"/>
      <c r="I2961" s="39"/>
      <c r="J2961" s="39"/>
      <c r="K2961" s="39"/>
      <c r="L2961" s="39"/>
      <c r="M2961" s="39"/>
      <c r="N2961" s="39"/>
      <c r="O2961" s="39"/>
      <c r="P2961" s="39"/>
      <c r="Q2961" s="39"/>
      <c r="R2961" s="39"/>
      <c r="S2961" s="39"/>
      <c r="T2961" s="39"/>
      <c r="U2961" s="39"/>
      <c r="V2961" s="39"/>
      <c r="W2961" s="39"/>
      <c r="X2961" s="39"/>
      <c r="Y2961" s="39"/>
      <c r="Z2961" s="39"/>
      <c r="AA2961" s="39"/>
      <c r="AB2961" s="39"/>
      <c r="AC2961" s="39"/>
      <c r="AD2961" s="39"/>
      <c r="AE2961" s="39"/>
      <c r="AF2961" s="39"/>
      <c r="AG2961" s="9">
        <f>AG$270</f>
        <v>0</v>
      </c>
      <c r="AH2961" s="39"/>
      <c r="AI2961" s="39"/>
      <c r="AJ2961" s="39"/>
      <c r="AK2961" s="39"/>
      <c r="AL2961" s="39"/>
      <c r="AM2961" s="39"/>
    </row>
    <row r="2962" spans="1:39" outlineLevel="2">
      <c r="A2962" s="11">
        <f>ROW()</f>
        <v>2962</v>
      </c>
      <c r="C2962" s="6" t="s">
        <v>656</v>
      </c>
      <c r="D2962" s="39"/>
      <c r="E2962" s="39"/>
      <c r="F2962" s="39"/>
      <c r="G2962" s="39"/>
      <c r="H2962" s="39"/>
      <c r="I2962" s="39"/>
      <c r="J2962" s="39"/>
      <c r="K2962" s="39"/>
      <c r="L2962" s="39"/>
      <c r="M2962" s="39"/>
      <c r="N2962" s="39"/>
      <c r="O2962" s="39"/>
      <c r="P2962" s="39"/>
      <c r="Q2962" s="39"/>
      <c r="R2962" s="39"/>
      <c r="S2962" s="39"/>
      <c r="T2962" s="39"/>
      <c r="U2962" s="39"/>
      <c r="V2962" s="39"/>
      <c r="W2962" s="39"/>
      <c r="X2962" s="39"/>
      <c r="Y2962" s="39"/>
      <c r="Z2962" s="39"/>
      <c r="AA2962" s="39"/>
      <c r="AB2962" s="39"/>
      <c r="AC2962" s="39"/>
      <c r="AD2962" s="39"/>
      <c r="AE2962" s="39"/>
      <c r="AF2962" s="39"/>
      <c r="AG2962" s="9"/>
      <c r="AH2962" s="39"/>
      <c r="AI2962" s="39"/>
      <c r="AJ2962" s="39"/>
      <c r="AK2962" s="39"/>
      <c r="AL2962" s="39"/>
      <c r="AM2962" s="39"/>
    </row>
    <row r="2963" spans="1:39" outlineLevel="2">
      <c r="A2963" s="11">
        <f>ROW()</f>
        <v>2963</v>
      </c>
      <c r="C2963" s="6" t="s">
        <v>667</v>
      </c>
      <c r="D2963" s="39"/>
      <c r="E2963" s="39"/>
      <c r="F2963" s="39"/>
      <c r="G2963" s="39"/>
      <c r="H2963" s="39"/>
      <c r="I2963" s="39"/>
      <c r="J2963" s="39"/>
      <c r="K2963" s="39"/>
      <c r="L2963" s="39"/>
      <c r="M2963" s="39"/>
      <c r="N2963" s="39"/>
      <c r="O2963" s="39"/>
      <c r="P2963" s="39"/>
      <c r="Q2963" s="39"/>
      <c r="R2963" s="39"/>
      <c r="S2963" s="39"/>
      <c r="T2963" s="39"/>
      <c r="U2963" s="39"/>
      <c r="V2963" s="39"/>
      <c r="W2963" s="39"/>
      <c r="X2963" s="39"/>
      <c r="Y2963" s="39"/>
      <c r="Z2963" s="39"/>
      <c r="AA2963" s="39"/>
      <c r="AB2963" s="39"/>
      <c r="AC2963" s="39"/>
      <c r="AD2963" s="39"/>
      <c r="AE2963" s="39"/>
      <c r="AF2963" s="39"/>
      <c r="AG2963" s="9"/>
      <c r="AH2963" s="39"/>
      <c r="AI2963" s="39"/>
      <c r="AJ2963" s="39"/>
      <c r="AK2963" s="39"/>
      <c r="AL2963" s="39"/>
      <c r="AM2963" s="39"/>
    </row>
    <row r="2964" spans="1:39" outlineLevel="2">
      <c r="A2964" s="11">
        <f>ROW()</f>
        <v>2964</v>
      </c>
      <c r="C2964" s="6" t="s">
        <v>212</v>
      </c>
      <c r="D2964" s="39"/>
      <c r="E2964" s="39"/>
      <c r="F2964" s="39"/>
      <c r="G2964" s="39"/>
      <c r="H2964" s="39"/>
      <c r="I2964" s="39"/>
      <c r="J2964" s="39"/>
      <c r="K2964" s="39"/>
      <c r="L2964" s="39"/>
      <c r="M2964" s="39"/>
      <c r="N2964" s="39"/>
      <c r="O2964" s="39"/>
      <c r="P2964" s="39"/>
      <c r="Q2964" s="39"/>
      <c r="R2964" s="39"/>
      <c r="S2964" s="39"/>
      <c r="T2964" s="39"/>
      <c r="U2964" s="39"/>
      <c r="V2964" s="39"/>
      <c r="W2964" s="39"/>
      <c r="X2964" s="39"/>
      <c r="Y2964" s="39"/>
      <c r="Z2964" s="39"/>
      <c r="AA2964" s="39"/>
      <c r="AB2964" s="39"/>
      <c r="AC2964" s="39"/>
      <c r="AD2964" s="39"/>
      <c r="AE2964" s="39"/>
      <c r="AF2964" s="39"/>
      <c r="AG2964" s="9">
        <f>AG$273</f>
        <v>0</v>
      </c>
      <c r="AH2964" s="39"/>
      <c r="AI2964" s="39"/>
      <c r="AJ2964" s="39"/>
      <c r="AK2964" s="39"/>
      <c r="AL2964" s="39"/>
      <c r="AM2964" s="39"/>
    </row>
    <row r="2965" spans="1:39" outlineLevel="2">
      <c r="A2965" s="11">
        <f>ROW()</f>
        <v>2965</v>
      </c>
      <c r="C2965" s="30" t="s">
        <v>362</v>
      </c>
      <c r="D2965" s="90"/>
      <c r="E2965" s="90"/>
      <c r="F2965" s="90"/>
      <c r="G2965" s="90"/>
      <c r="H2965" s="90"/>
      <c r="I2965" s="90"/>
      <c r="J2965" s="90"/>
      <c r="K2965" s="90"/>
      <c r="L2965" s="90"/>
      <c r="M2965" s="90"/>
      <c r="N2965" s="90"/>
      <c r="O2965" s="90"/>
      <c r="P2965" s="90"/>
      <c r="Q2965" s="90"/>
      <c r="R2965" s="90"/>
      <c r="S2965" s="90"/>
      <c r="T2965" s="90"/>
      <c r="U2965" s="90"/>
      <c r="V2965" s="90"/>
      <c r="W2965" s="90"/>
      <c r="X2965" s="90"/>
      <c r="Y2965" s="90"/>
      <c r="Z2965" s="90"/>
      <c r="AA2965" s="90"/>
      <c r="AB2965" s="90"/>
      <c r="AC2965" s="90"/>
      <c r="AD2965" s="90"/>
      <c r="AE2965" s="90"/>
      <c r="AF2965" s="90"/>
      <c r="AG2965" s="15">
        <f>AG$274</f>
        <v>1.7947251241926745</v>
      </c>
      <c r="AH2965" s="90"/>
      <c r="AI2965" s="90"/>
      <c r="AJ2965" s="90"/>
      <c r="AK2965" s="90"/>
      <c r="AL2965" s="90"/>
      <c r="AM2965" s="90"/>
    </row>
    <row r="2966" spans="1:39" outlineLevel="2">
      <c r="A2966" s="11">
        <f>ROW()</f>
        <v>2966</v>
      </c>
      <c r="C2966" s="6" t="s">
        <v>1</v>
      </c>
      <c r="D2966" s="39"/>
      <c r="E2966" s="39"/>
      <c r="F2966" s="39"/>
      <c r="G2966" s="39"/>
      <c r="H2966" s="39"/>
      <c r="I2966" s="39"/>
      <c r="J2966" s="39"/>
      <c r="K2966" s="39"/>
      <c r="L2966" s="39"/>
      <c r="M2966" s="39"/>
      <c r="N2966" s="39"/>
      <c r="O2966" s="39"/>
      <c r="P2966" s="39"/>
      <c r="Q2966" s="39"/>
      <c r="R2966" s="39"/>
      <c r="S2966" s="39"/>
      <c r="T2966" s="39"/>
      <c r="U2966" s="39"/>
      <c r="V2966" s="39"/>
      <c r="W2966" s="39"/>
      <c r="X2966" s="39"/>
      <c r="Y2966" s="39"/>
      <c r="Z2966" s="39"/>
      <c r="AA2966" s="39"/>
      <c r="AB2966" s="39"/>
      <c r="AC2966" s="39"/>
      <c r="AD2966" s="39"/>
      <c r="AE2966" s="39"/>
      <c r="AF2966" s="39"/>
      <c r="AG2966" s="9">
        <f t="shared" ref="AG2966" si="6017">SUM(AG2953:AG2965)</f>
        <v>39.545243593692675</v>
      </c>
      <c r="AH2966" s="39"/>
      <c r="AI2966" s="39"/>
      <c r="AJ2966" s="39"/>
      <c r="AK2966" s="39"/>
      <c r="AL2966" s="39"/>
      <c r="AM2966" s="39"/>
    </row>
    <row r="2967" spans="1:39" outlineLevel="2">
      <c r="A2967" s="11">
        <f>ROW()</f>
        <v>2967</v>
      </c>
      <c r="B2967" s="343" t="s">
        <v>657</v>
      </c>
      <c r="D2967" s="39"/>
      <c r="E2967" s="39"/>
      <c r="G2967" s="39"/>
      <c r="H2967" s="39"/>
      <c r="I2967" s="39"/>
      <c r="J2967" s="39"/>
      <c r="K2967" s="39"/>
      <c r="L2967" s="39"/>
      <c r="M2967" s="39"/>
      <c r="N2967" s="39"/>
      <c r="O2967" s="39"/>
      <c r="P2967" s="39"/>
      <c r="Q2967" s="39"/>
      <c r="R2967" s="39"/>
      <c r="S2967" s="39"/>
      <c r="T2967" s="39"/>
      <c r="U2967" s="39"/>
      <c r="V2967" s="39"/>
      <c r="W2967" s="39"/>
      <c r="X2967" s="39"/>
      <c r="Y2967" s="39"/>
      <c r="Z2967" s="39"/>
      <c r="AA2967" s="39"/>
      <c r="AB2967" s="39"/>
      <c r="AD2967" s="39"/>
      <c r="AE2967" s="39"/>
      <c r="AF2967" s="39"/>
      <c r="AH2967" s="39"/>
      <c r="AI2967" s="39"/>
      <c r="AJ2967" s="39"/>
      <c r="AK2967" s="39"/>
      <c r="AL2967" s="39"/>
      <c r="AM2967" s="39"/>
    </row>
    <row r="2968" spans="1:39" outlineLevel="2">
      <c r="A2968" s="11">
        <f>ROW()</f>
        <v>2968</v>
      </c>
      <c r="C2968" s="6" t="s">
        <v>2</v>
      </c>
      <c r="D2968" s="39"/>
      <c r="E2968" s="39"/>
      <c r="F2968" s="31"/>
      <c r="G2968" s="39"/>
      <c r="H2968" s="39"/>
      <c r="I2968" s="39"/>
      <c r="J2968" s="39"/>
      <c r="K2968" s="39"/>
      <c r="L2968" s="39"/>
      <c r="M2968" s="39"/>
      <c r="N2968" s="39"/>
      <c r="O2968" s="39"/>
      <c r="P2968" s="39"/>
      <c r="Q2968" s="39"/>
      <c r="R2968" s="39"/>
      <c r="S2968" s="39"/>
      <c r="T2968" s="39"/>
      <c r="U2968" s="39"/>
      <c r="V2968" s="39"/>
      <c r="W2968" s="39"/>
      <c r="X2968" s="39"/>
      <c r="Y2968" s="39"/>
      <c r="Z2968" s="39"/>
      <c r="AA2968" s="39"/>
      <c r="AB2968" s="39"/>
      <c r="AC2968" s="9"/>
      <c r="AD2968" s="39"/>
      <c r="AE2968" s="39"/>
      <c r="AF2968" s="39"/>
      <c r="AG2968" s="9"/>
      <c r="AH2968" s="13">
        <f>-Inputs!AH2059</f>
        <v>0</v>
      </c>
      <c r="AI2968" s="39"/>
      <c r="AJ2968" s="39"/>
      <c r="AK2968" s="39"/>
      <c r="AL2968" s="39"/>
      <c r="AM2968" s="39"/>
    </row>
    <row r="2969" spans="1:39" outlineLevel="2">
      <c r="A2969" s="11">
        <f>ROW()</f>
        <v>2969</v>
      </c>
      <c r="C2969" s="6" t="s">
        <v>3</v>
      </c>
      <c r="D2969" s="39"/>
      <c r="E2969" s="39"/>
      <c r="F2969" s="31"/>
      <c r="G2969" s="39"/>
      <c r="H2969" s="39"/>
      <c r="I2969" s="39"/>
      <c r="J2969" s="39"/>
      <c r="K2969" s="39"/>
      <c r="L2969" s="39"/>
      <c r="M2969" s="39"/>
      <c r="N2969" s="39"/>
      <c r="O2969" s="39"/>
      <c r="P2969" s="39"/>
      <c r="Q2969" s="39"/>
      <c r="R2969" s="39"/>
      <c r="S2969" s="39"/>
      <c r="T2969" s="39"/>
      <c r="U2969" s="39"/>
      <c r="V2969" s="39"/>
      <c r="W2969" s="39"/>
      <c r="X2969" s="39"/>
      <c r="Y2969" s="39"/>
      <c r="Z2969" s="39"/>
      <c r="AA2969" s="39"/>
      <c r="AB2969" s="39"/>
      <c r="AC2969" s="9"/>
      <c r="AD2969" s="39"/>
      <c r="AE2969" s="39"/>
      <c r="AF2969" s="39"/>
      <c r="AG2969" s="9"/>
      <c r="AH2969" s="13">
        <f>-Inputs!AH2060</f>
        <v>0</v>
      </c>
      <c r="AI2969" s="39"/>
      <c r="AJ2969" s="39"/>
      <c r="AK2969" s="39"/>
      <c r="AL2969" s="39"/>
      <c r="AM2969" s="39"/>
    </row>
    <row r="2970" spans="1:39" outlineLevel="2">
      <c r="A2970" s="11">
        <f>ROW()</f>
        <v>2970</v>
      </c>
      <c r="C2970" s="6" t="s">
        <v>4</v>
      </c>
      <c r="D2970" s="39"/>
      <c r="E2970" s="39"/>
      <c r="F2970" s="31"/>
      <c r="G2970" s="39"/>
      <c r="H2970" s="39"/>
      <c r="I2970" s="39"/>
      <c r="J2970" s="39"/>
      <c r="K2970" s="39"/>
      <c r="L2970" s="39"/>
      <c r="M2970" s="39"/>
      <c r="N2970" s="39"/>
      <c r="O2970" s="39"/>
      <c r="P2970" s="39"/>
      <c r="Q2970" s="39"/>
      <c r="R2970" s="39"/>
      <c r="S2970" s="39"/>
      <c r="T2970" s="39"/>
      <c r="U2970" s="39"/>
      <c r="V2970" s="39"/>
      <c r="W2970" s="39"/>
      <c r="X2970" s="39"/>
      <c r="Y2970" s="39"/>
      <c r="Z2970" s="39"/>
      <c r="AA2970" s="39"/>
      <c r="AB2970" s="39"/>
      <c r="AC2970" s="9"/>
      <c r="AD2970" s="39"/>
      <c r="AE2970" s="39"/>
      <c r="AF2970" s="39"/>
      <c r="AG2970" s="9"/>
      <c r="AH2970" s="13">
        <f>-Inputs!AH2061</f>
        <v>0</v>
      </c>
      <c r="AI2970" s="39"/>
      <c r="AJ2970" s="39"/>
      <c r="AK2970" s="39"/>
      <c r="AL2970" s="39"/>
      <c r="AM2970" s="39"/>
    </row>
    <row r="2971" spans="1:39" outlineLevel="2">
      <c r="A2971" s="11">
        <f>ROW()</f>
        <v>2971</v>
      </c>
      <c r="C2971" s="6" t="s">
        <v>5</v>
      </c>
      <c r="D2971" s="39"/>
      <c r="E2971" s="39"/>
      <c r="F2971" s="31"/>
      <c r="G2971" s="39"/>
      <c r="H2971" s="39"/>
      <c r="I2971" s="39"/>
      <c r="J2971" s="39"/>
      <c r="K2971" s="39"/>
      <c r="L2971" s="39"/>
      <c r="M2971" s="39"/>
      <c r="N2971" s="39"/>
      <c r="O2971" s="39"/>
      <c r="P2971" s="39"/>
      <c r="Q2971" s="39"/>
      <c r="R2971" s="39"/>
      <c r="S2971" s="39"/>
      <c r="T2971" s="39"/>
      <c r="U2971" s="39"/>
      <c r="V2971" s="39"/>
      <c r="W2971" s="39"/>
      <c r="X2971" s="39"/>
      <c r="Y2971" s="39"/>
      <c r="Z2971" s="39"/>
      <c r="AA2971" s="39"/>
      <c r="AB2971" s="39"/>
      <c r="AC2971" s="9"/>
      <c r="AD2971" s="39"/>
      <c r="AE2971" s="39"/>
      <c r="AF2971" s="39"/>
      <c r="AG2971" s="9"/>
      <c r="AH2971" s="13">
        <f>-Inputs!AH2062</f>
        <v>0</v>
      </c>
      <c r="AI2971" s="39"/>
      <c r="AJ2971" s="39"/>
      <c r="AK2971" s="39"/>
      <c r="AL2971" s="39"/>
      <c r="AM2971" s="39"/>
    </row>
    <row r="2972" spans="1:39" outlineLevel="2">
      <c r="A2972" s="11">
        <f>ROW()</f>
        <v>2972</v>
      </c>
      <c r="C2972" s="6" t="s">
        <v>473</v>
      </c>
      <c r="D2972" s="39"/>
      <c r="E2972" s="39"/>
      <c r="F2972" s="31"/>
      <c r="G2972" s="39"/>
      <c r="H2972" s="39"/>
      <c r="I2972" s="39"/>
      <c r="J2972" s="39"/>
      <c r="K2972" s="39"/>
      <c r="L2972" s="39"/>
      <c r="M2972" s="39"/>
      <c r="N2972" s="39"/>
      <c r="O2972" s="39"/>
      <c r="P2972" s="39"/>
      <c r="Q2972" s="39"/>
      <c r="R2972" s="39"/>
      <c r="S2972" s="39"/>
      <c r="T2972" s="39"/>
      <c r="U2972" s="39"/>
      <c r="V2972" s="39"/>
      <c r="W2972" s="39"/>
      <c r="X2972" s="39"/>
      <c r="Y2972" s="39"/>
      <c r="Z2972" s="39"/>
      <c r="AA2972" s="39"/>
      <c r="AB2972" s="39"/>
      <c r="AC2972" s="9"/>
      <c r="AD2972" s="39"/>
      <c r="AE2972" s="39"/>
      <c r="AF2972" s="39"/>
      <c r="AG2972" s="9"/>
      <c r="AH2972" s="13">
        <f>-Inputs!AH2063</f>
        <v>0</v>
      </c>
      <c r="AI2972" s="39"/>
      <c r="AJ2972" s="39"/>
      <c r="AK2972" s="39"/>
      <c r="AL2972" s="39"/>
      <c r="AM2972" s="39"/>
    </row>
    <row r="2973" spans="1:39" outlineLevel="2">
      <c r="A2973" s="11">
        <f>ROW()</f>
        <v>2973</v>
      </c>
      <c r="C2973" s="6" t="s">
        <v>474</v>
      </c>
      <c r="D2973" s="39"/>
      <c r="E2973" s="39"/>
      <c r="F2973" s="31"/>
      <c r="G2973" s="39"/>
      <c r="H2973" s="39"/>
      <c r="I2973" s="39"/>
      <c r="J2973" s="39"/>
      <c r="K2973" s="39"/>
      <c r="L2973" s="39"/>
      <c r="M2973" s="39"/>
      <c r="N2973" s="39"/>
      <c r="O2973" s="39"/>
      <c r="P2973" s="39"/>
      <c r="Q2973" s="39"/>
      <c r="R2973" s="39"/>
      <c r="S2973" s="39"/>
      <c r="T2973" s="39"/>
      <c r="U2973" s="39"/>
      <c r="V2973" s="39"/>
      <c r="W2973" s="39"/>
      <c r="X2973" s="39"/>
      <c r="Y2973" s="39"/>
      <c r="Z2973" s="39"/>
      <c r="AA2973" s="39"/>
      <c r="AB2973" s="39"/>
      <c r="AC2973" s="9"/>
      <c r="AD2973" s="39"/>
      <c r="AE2973" s="39"/>
      <c r="AF2973" s="39"/>
      <c r="AG2973" s="9"/>
      <c r="AH2973" s="13">
        <f>-Inputs!AH2064</f>
        <v>0</v>
      </c>
      <c r="AI2973" s="39"/>
      <c r="AJ2973" s="39"/>
      <c r="AK2973" s="39"/>
      <c r="AL2973" s="39"/>
      <c r="AM2973" s="39"/>
    </row>
    <row r="2974" spans="1:39" outlineLevel="2">
      <c r="A2974" s="11">
        <f>ROW()</f>
        <v>2974</v>
      </c>
      <c r="C2974" s="6" t="s">
        <v>477</v>
      </c>
      <c r="D2974" s="39"/>
      <c r="E2974" s="39"/>
      <c r="F2974" s="31"/>
      <c r="G2974" s="39"/>
      <c r="H2974" s="39"/>
      <c r="I2974" s="39"/>
      <c r="J2974" s="39"/>
      <c r="K2974" s="39"/>
      <c r="L2974" s="39"/>
      <c r="M2974" s="39"/>
      <c r="N2974" s="39"/>
      <c r="O2974" s="39"/>
      <c r="P2974" s="39"/>
      <c r="Q2974" s="39"/>
      <c r="R2974" s="39"/>
      <c r="S2974" s="39"/>
      <c r="T2974" s="39"/>
      <c r="U2974" s="39"/>
      <c r="V2974" s="39"/>
      <c r="W2974" s="39"/>
      <c r="X2974" s="39"/>
      <c r="Y2974" s="39"/>
      <c r="Z2974" s="39"/>
      <c r="AA2974" s="39"/>
      <c r="AB2974" s="39"/>
      <c r="AC2974" s="9"/>
      <c r="AD2974" s="39"/>
      <c r="AE2974" s="39"/>
      <c r="AF2974" s="39"/>
      <c r="AG2974" s="9"/>
      <c r="AH2974" s="13">
        <f>-Inputs!AH2065</f>
        <v>0</v>
      </c>
      <c r="AI2974" s="39"/>
      <c r="AJ2974" s="39"/>
      <c r="AK2974" s="39"/>
      <c r="AL2974" s="39"/>
      <c r="AM2974" s="39"/>
    </row>
    <row r="2975" spans="1:39" outlineLevel="2">
      <c r="A2975" s="11">
        <f>ROW()</f>
        <v>2975</v>
      </c>
      <c r="C2975" s="6" t="s">
        <v>511</v>
      </c>
      <c r="D2975" s="39"/>
      <c r="E2975" s="39"/>
      <c r="F2975" s="31"/>
      <c r="G2975" s="39"/>
      <c r="H2975" s="39"/>
      <c r="I2975" s="39"/>
      <c r="J2975" s="39"/>
      <c r="K2975" s="39"/>
      <c r="L2975" s="39"/>
      <c r="M2975" s="39"/>
      <c r="N2975" s="39"/>
      <c r="O2975" s="39"/>
      <c r="P2975" s="39"/>
      <c r="Q2975" s="39"/>
      <c r="R2975" s="39"/>
      <c r="S2975" s="39"/>
      <c r="T2975" s="39"/>
      <c r="U2975" s="39"/>
      <c r="V2975" s="39"/>
      <c r="W2975" s="39"/>
      <c r="X2975" s="39"/>
      <c r="Y2975" s="39"/>
      <c r="Z2975" s="39"/>
      <c r="AA2975" s="39"/>
      <c r="AB2975" s="39"/>
      <c r="AC2975" s="9"/>
      <c r="AD2975" s="39"/>
      <c r="AE2975" s="39"/>
      <c r="AF2975" s="39"/>
      <c r="AG2975" s="9"/>
      <c r="AH2975" s="13">
        <f>-Inputs!AH2066</f>
        <v>0</v>
      </c>
      <c r="AI2975" s="39"/>
      <c r="AJ2975" s="39"/>
      <c r="AK2975" s="39"/>
      <c r="AL2975" s="39"/>
      <c r="AM2975" s="39"/>
    </row>
    <row r="2976" spans="1:39" outlineLevel="2">
      <c r="A2976" s="11">
        <f>ROW()</f>
        <v>2976</v>
      </c>
      <c r="C2976" s="6" t="s">
        <v>655</v>
      </c>
      <c r="D2976" s="39"/>
      <c r="E2976" s="39"/>
      <c r="F2976" s="31"/>
      <c r="G2976" s="39"/>
      <c r="H2976" s="39"/>
      <c r="I2976" s="39"/>
      <c r="J2976" s="39"/>
      <c r="K2976" s="39"/>
      <c r="L2976" s="39"/>
      <c r="M2976" s="39"/>
      <c r="N2976" s="39"/>
      <c r="O2976" s="39"/>
      <c r="P2976" s="39"/>
      <c r="Q2976" s="39"/>
      <c r="R2976" s="39"/>
      <c r="S2976" s="39"/>
      <c r="T2976" s="39"/>
      <c r="U2976" s="39"/>
      <c r="V2976" s="39"/>
      <c r="W2976" s="39"/>
      <c r="X2976" s="39"/>
      <c r="Y2976" s="39"/>
      <c r="Z2976" s="39"/>
      <c r="AA2976" s="39"/>
      <c r="AB2976" s="39"/>
      <c r="AC2976" s="9"/>
      <c r="AD2976" s="39"/>
      <c r="AE2976" s="39"/>
      <c r="AF2976" s="39"/>
      <c r="AG2976" s="9"/>
      <c r="AH2976" s="13">
        <f>-Inputs!AH2067</f>
        <v>0</v>
      </c>
      <c r="AI2976" s="39"/>
      <c r="AJ2976" s="39"/>
      <c r="AK2976" s="39"/>
      <c r="AL2976" s="39"/>
      <c r="AM2976" s="39"/>
    </row>
    <row r="2977" spans="1:39" outlineLevel="2">
      <c r="A2977" s="11">
        <f>ROW()</f>
        <v>2977</v>
      </c>
      <c r="C2977" s="6" t="s">
        <v>656</v>
      </c>
      <c r="D2977" s="39"/>
      <c r="E2977" s="39"/>
      <c r="F2977" s="31"/>
      <c r="G2977" s="39"/>
      <c r="H2977" s="39"/>
      <c r="I2977" s="39"/>
      <c r="J2977" s="39"/>
      <c r="K2977" s="39"/>
      <c r="L2977" s="39"/>
      <c r="M2977" s="39"/>
      <c r="N2977" s="39"/>
      <c r="O2977" s="39"/>
      <c r="P2977" s="39"/>
      <c r="Q2977" s="39"/>
      <c r="R2977" s="39"/>
      <c r="S2977" s="39"/>
      <c r="T2977" s="39"/>
      <c r="U2977" s="39"/>
      <c r="V2977" s="39"/>
      <c r="W2977" s="39"/>
      <c r="X2977" s="39"/>
      <c r="Y2977" s="39"/>
      <c r="Z2977" s="39"/>
      <c r="AA2977" s="39"/>
      <c r="AB2977" s="39"/>
      <c r="AC2977" s="9"/>
      <c r="AD2977" s="39"/>
      <c r="AE2977" s="39"/>
      <c r="AF2977" s="39"/>
      <c r="AG2977" s="9"/>
      <c r="AH2977" s="13"/>
      <c r="AI2977" s="39"/>
      <c r="AJ2977" s="39"/>
      <c r="AK2977" s="39"/>
      <c r="AL2977" s="39"/>
      <c r="AM2977" s="39"/>
    </row>
    <row r="2978" spans="1:39" outlineLevel="2">
      <c r="A2978" s="11">
        <f>ROW()</f>
        <v>2978</v>
      </c>
      <c r="C2978" s="6" t="s">
        <v>667</v>
      </c>
      <c r="D2978" s="39"/>
      <c r="E2978" s="39"/>
      <c r="F2978" s="31"/>
      <c r="G2978" s="39"/>
      <c r="H2978" s="39"/>
      <c r="I2978" s="39"/>
      <c r="J2978" s="39"/>
      <c r="K2978" s="39"/>
      <c r="L2978" s="39"/>
      <c r="M2978" s="39"/>
      <c r="N2978" s="39"/>
      <c r="O2978" s="39"/>
      <c r="P2978" s="39"/>
      <c r="Q2978" s="39"/>
      <c r="R2978" s="39"/>
      <c r="S2978" s="39"/>
      <c r="T2978" s="39"/>
      <c r="U2978" s="39"/>
      <c r="V2978" s="39"/>
      <c r="W2978" s="39"/>
      <c r="X2978" s="39"/>
      <c r="Y2978" s="39"/>
      <c r="Z2978" s="39"/>
      <c r="AA2978" s="39"/>
      <c r="AB2978" s="39"/>
      <c r="AC2978" s="9"/>
      <c r="AD2978" s="39"/>
      <c r="AE2978" s="39"/>
      <c r="AF2978" s="39"/>
      <c r="AG2978" s="9"/>
      <c r="AH2978" s="13"/>
      <c r="AI2978" s="39"/>
      <c r="AJ2978" s="39"/>
      <c r="AK2978" s="39"/>
      <c r="AL2978" s="39"/>
      <c r="AM2978" s="39"/>
    </row>
    <row r="2979" spans="1:39" outlineLevel="2">
      <c r="A2979" s="11">
        <f>ROW()</f>
        <v>2979</v>
      </c>
      <c r="C2979" s="6" t="s">
        <v>212</v>
      </c>
      <c r="D2979" s="39"/>
      <c r="E2979" s="39"/>
      <c r="F2979" s="31"/>
      <c r="G2979" s="39"/>
      <c r="H2979" s="39"/>
      <c r="I2979" s="39"/>
      <c r="J2979" s="39"/>
      <c r="K2979" s="39"/>
      <c r="L2979" s="39"/>
      <c r="M2979" s="39"/>
      <c r="N2979" s="39"/>
      <c r="O2979" s="39"/>
      <c r="P2979" s="39"/>
      <c r="Q2979" s="39"/>
      <c r="R2979" s="39"/>
      <c r="S2979" s="39"/>
      <c r="T2979" s="39"/>
      <c r="U2979" s="39"/>
      <c r="V2979" s="39"/>
      <c r="W2979" s="39"/>
      <c r="X2979" s="39"/>
      <c r="Y2979" s="39"/>
      <c r="Z2979" s="39"/>
      <c r="AA2979" s="39"/>
      <c r="AB2979" s="39"/>
      <c r="AC2979" s="9"/>
      <c r="AD2979" s="39"/>
      <c r="AE2979" s="39"/>
      <c r="AF2979" s="39"/>
      <c r="AG2979" s="9"/>
      <c r="AH2979" s="13">
        <f>-Inputs!AH2070</f>
        <v>0</v>
      </c>
      <c r="AI2979" s="39"/>
      <c r="AJ2979" s="39"/>
      <c r="AK2979" s="39"/>
      <c r="AL2979" s="39"/>
      <c r="AM2979" s="39"/>
    </row>
    <row r="2980" spans="1:39" outlineLevel="2">
      <c r="A2980" s="11">
        <f>ROW()</f>
        <v>2980</v>
      </c>
      <c r="C2980" s="30" t="s">
        <v>362</v>
      </c>
      <c r="D2980" s="90"/>
      <c r="E2980" s="90"/>
      <c r="F2980" s="90"/>
      <c r="G2980" s="90"/>
      <c r="H2980" s="90"/>
      <c r="I2980" s="90"/>
      <c r="J2980" s="90"/>
      <c r="K2980" s="90"/>
      <c r="L2980" s="90"/>
      <c r="M2980" s="90"/>
      <c r="N2980" s="90"/>
      <c r="O2980" s="90"/>
      <c r="P2980" s="90"/>
      <c r="Q2980" s="90"/>
      <c r="R2980" s="90"/>
      <c r="S2980" s="90"/>
      <c r="T2980" s="90"/>
      <c r="U2980" s="90"/>
      <c r="V2980" s="90"/>
      <c r="W2980" s="90"/>
      <c r="X2980" s="90"/>
      <c r="Y2980" s="90"/>
      <c r="Z2980" s="90"/>
      <c r="AA2980" s="90"/>
      <c r="AB2980" s="90"/>
      <c r="AC2980" s="180"/>
      <c r="AD2980" s="90"/>
      <c r="AE2980" s="90"/>
      <c r="AF2980" s="90"/>
      <c r="AG2980" s="180"/>
      <c r="AH2980" s="90"/>
      <c r="AI2980" s="90"/>
      <c r="AJ2980" s="90"/>
      <c r="AK2980" s="90"/>
      <c r="AL2980" s="90"/>
      <c r="AM2980" s="90"/>
    </row>
    <row r="2981" spans="1:39" outlineLevel="2">
      <c r="A2981" s="11">
        <f>ROW()</f>
        <v>2981</v>
      </c>
      <c r="C2981" s="6" t="s">
        <v>1</v>
      </c>
      <c r="D2981" s="39"/>
      <c r="E2981" s="39"/>
      <c r="F2981" s="39"/>
      <c r="G2981" s="39"/>
      <c r="H2981" s="39"/>
      <c r="I2981" s="39"/>
      <c r="J2981" s="39"/>
      <c r="K2981" s="39"/>
      <c r="L2981" s="39"/>
      <c r="M2981" s="39"/>
      <c r="N2981" s="39"/>
      <c r="O2981" s="39"/>
      <c r="P2981" s="39"/>
      <c r="Q2981" s="39"/>
      <c r="R2981" s="39"/>
      <c r="S2981" s="39"/>
      <c r="T2981" s="39"/>
      <c r="U2981" s="39"/>
      <c r="V2981" s="39"/>
      <c r="W2981" s="39"/>
      <c r="X2981" s="39"/>
      <c r="Y2981" s="39"/>
      <c r="Z2981" s="39"/>
      <c r="AA2981" s="39"/>
      <c r="AB2981" s="39"/>
      <c r="AC2981" s="9"/>
      <c r="AD2981" s="39"/>
      <c r="AE2981" s="39"/>
      <c r="AF2981" s="39"/>
      <c r="AG2981" s="9"/>
      <c r="AH2981" s="9">
        <f t="shared" ref="AH2981:AM2981" si="6018">SUM(AH2968:AH2980)</f>
        <v>0</v>
      </c>
      <c r="AI2981" s="9">
        <f t="shared" si="6018"/>
        <v>0</v>
      </c>
      <c r="AJ2981" s="9">
        <f t="shared" si="6018"/>
        <v>0</v>
      </c>
      <c r="AK2981" s="9">
        <f t="shared" si="6018"/>
        <v>0</v>
      </c>
      <c r="AL2981" s="9">
        <f t="shared" si="6018"/>
        <v>0</v>
      </c>
      <c r="AM2981" s="9">
        <f t="shared" si="6018"/>
        <v>0</v>
      </c>
    </row>
    <row r="2982" spans="1:39" outlineLevel="2">
      <c r="A2982" s="11">
        <f>ROW()</f>
        <v>2982</v>
      </c>
      <c r="B2982" s="343" t="s">
        <v>6</v>
      </c>
      <c r="D2982" s="39"/>
      <c r="E2982" s="39"/>
      <c r="G2982" s="39"/>
      <c r="H2982" s="39"/>
      <c r="I2982" s="39"/>
      <c r="J2982" s="39"/>
      <c r="K2982" s="39"/>
      <c r="L2982" s="39"/>
      <c r="M2982" s="39"/>
      <c r="N2982" s="39"/>
      <c r="O2982" s="39"/>
      <c r="P2982" s="39"/>
      <c r="Q2982" s="39"/>
      <c r="R2982" s="39"/>
      <c r="S2982" s="39"/>
      <c r="T2982" s="39"/>
      <c r="U2982" s="39"/>
      <c r="V2982" s="39"/>
      <c r="W2982" s="39"/>
      <c r="X2982" s="39"/>
      <c r="Y2982" s="39"/>
      <c r="Z2982" s="39"/>
      <c r="AA2982" s="39"/>
      <c r="AB2982" s="39"/>
      <c r="AD2982" s="39"/>
      <c r="AE2982" s="39"/>
      <c r="AF2982" s="39"/>
      <c r="AH2982" s="39"/>
      <c r="AI2982" s="39"/>
      <c r="AJ2982" s="39"/>
      <c r="AK2982" s="39"/>
      <c r="AL2982" s="39"/>
      <c r="AM2982" s="39"/>
    </row>
    <row r="2983" spans="1:39" outlineLevel="2">
      <c r="A2983" s="11">
        <f>ROW()</f>
        <v>2983</v>
      </c>
      <c r="C2983" s="6" t="s">
        <v>2</v>
      </c>
      <c r="D2983" s="39"/>
      <c r="E2983" s="39"/>
      <c r="F2983" s="31"/>
      <c r="G2983" s="39"/>
      <c r="H2983" s="39"/>
      <c r="I2983" s="39"/>
      <c r="J2983" s="39"/>
      <c r="K2983" s="39"/>
      <c r="L2983" s="39"/>
      <c r="M2983" s="39"/>
      <c r="N2983" s="39"/>
      <c r="O2983" s="39"/>
      <c r="P2983" s="39"/>
      <c r="Q2983" s="39"/>
      <c r="R2983" s="39"/>
      <c r="S2983" s="39"/>
      <c r="T2983" s="39"/>
      <c r="U2983" s="39"/>
      <c r="V2983" s="39"/>
      <c r="W2983" s="39"/>
      <c r="X2983" s="39"/>
      <c r="Y2983" s="39"/>
      <c r="Z2983" s="39"/>
      <c r="AA2983" s="39"/>
      <c r="AB2983" s="39"/>
      <c r="AC2983" s="9"/>
      <c r="AD2983" s="39"/>
      <c r="AE2983" s="39"/>
      <c r="AF2983" s="39"/>
      <c r="AG2983" s="9"/>
      <c r="AH2983" s="9">
        <f t="shared" ref="AH2983:AM2983" si="6019">IF(AND(AH2923&lt;=0,AH2938+AH2953+AH2968&lt;0),-(AH2938+AH2953+AH2968),IF(AH2923&lt;=0,0,-MIN(((AH2938+AH2968)/AH2923)*((AH2938+AH2968)&gt;0),(AH2938+AH2968))))</f>
        <v>-2.1434419999999997E-3</v>
      </c>
      <c r="AI2983" s="9">
        <f t="shared" si="6019"/>
        <v>-1.9290977999999997E-3</v>
      </c>
      <c r="AJ2983" s="9">
        <f t="shared" si="6019"/>
        <v>-1.73618802E-3</v>
      </c>
      <c r="AK2983" s="9">
        <f t="shared" si="6019"/>
        <v>-1.5625692179999998E-3</v>
      </c>
      <c r="AL2983" s="9">
        <f t="shared" si="6019"/>
        <v>-1.4063122961999997E-3</v>
      </c>
      <c r="AM2983" s="9">
        <f t="shared" si="6019"/>
        <v>-1.2656810665799998E-3</v>
      </c>
    </row>
    <row r="2984" spans="1:39" outlineLevel="2">
      <c r="A2984" s="11">
        <f>ROW()</f>
        <v>2984</v>
      </c>
      <c r="C2984" s="6" t="s">
        <v>3</v>
      </c>
      <c r="D2984" s="39"/>
      <c r="E2984" s="39"/>
      <c r="F2984" s="31"/>
      <c r="G2984" s="39"/>
      <c r="H2984" s="39"/>
      <c r="I2984" s="39"/>
      <c r="J2984" s="39"/>
      <c r="K2984" s="39"/>
      <c r="L2984" s="39"/>
      <c r="M2984" s="39"/>
      <c r="N2984" s="39"/>
      <c r="O2984" s="39"/>
      <c r="P2984" s="39"/>
      <c r="Q2984" s="39"/>
      <c r="R2984" s="39"/>
      <c r="S2984" s="39"/>
      <c r="T2984" s="39"/>
      <c r="U2984" s="39"/>
      <c r="V2984" s="39"/>
      <c r="W2984" s="39"/>
      <c r="X2984" s="39"/>
      <c r="Y2984" s="39"/>
      <c r="Z2984" s="39"/>
      <c r="AA2984" s="39"/>
      <c r="AB2984" s="39"/>
      <c r="AC2984" s="9"/>
      <c r="AD2984" s="39"/>
      <c r="AE2984" s="39"/>
      <c r="AF2984" s="39"/>
      <c r="AG2984" s="9"/>
      <c r="AH2984" s="9">
        <f t="shared" ref="AH2984:AM2984" si="6020">IF(AND(AH2924&lt;=0,AH2939+AH2954+AH2969&lt;0),-(AH2939+AH2954+AH2969),IF(AH2924&lt;=0,0,-MIN(((AH2939+AH2969)/AH2924)*((AH2939+AH2969)&gt;0),(AH2939+AH2969))))</f>
        <v>-0.16330694299999993</v>
      </c>
      <c r="AI2984" s="9">
        <f t="shared" si="6020"/>
        <v>-0.14697624869999992</v>
      </c>
      <c r="AJ2984" s="9">
        <f t="shared" si="6020"/>
        <v>-0.13227862382999994</v>
      </c>
      <c r="AK2984" s="9">
        <f t="shared" si="6020"/>
        <v>-0.11905076144699993</v>
      </c>
      <c r="AL2984" s="9">
        <f t="shared" si="6020"/>
        <v>-0.10714568530229993</v>
      </c>
      <c r="AM2984" s="9">
        <f t="shared" si="6020"/>
        <v>-9.6431116772069933E-2</v>
      </c>
    </row>
    <row r="2985" spans="1:39" outlineLevel="2">
      <c r="A2985" s="11">
        <f>ROW()</f>
        <v>2985</v>
      </c>
      <c r="C2985" s="6" t="s">
        <v>4</v>
      </c>
      <c r="D2985" s="39"/>
      <c r="E2985" s="39"/>
      <c r="F2985" s="31"/>
      <c r="G2985" s="39"/>
      <c r="H2985" s="39"/>
      <c r="I2985" s="39"/>
      <c r="J2985" s="39"/>
      <c r="K2985" s="39"/>
      <c r="L2985" s="39"/>
      <c r="M2985" s="39"/>
      <c r="N2985" s="39"/>
      <c r="O2985" s="39"/>
      <c r="P2985" s="39"/>
      <c r="Q2985" s="39"/>
      <c r="R2985" s="39"/>
      <c r="S2985" s="39"/>
      <c r="T2985" s="39"/>
      <c r="U2985" s="39"/>
      <c r="V2985" s="39"/>
      <c r="W2985" s="39"/>
      <c r="X2985" s="39"/>
      <c r="Y2985" s="39"/>
      <c r="Z2985" s="39"/>
      <c r="AA2985" s="39"/>
      <c r="AB2985" s="39"/>
      <c r="AC2985" s="9"/>
      <c r="AD2985" s="39"/>
      <c r="AE2985" s="39"/>
      <c r="AF2985" s="39"/>
      <c r="AG2985" s="9"/>
      <c r="AH2985" s="9">
        <f t="shared" ref="AH2985:AM2985" si="6021">IF(AND(AH2925&lt;=0,AH2940+AH2955+AH2970&lt;0),-(AH2940+AH2955+AH2970),IF(AH2925&lt;=0,0,-MIN(((AH2940+AH2970)/AH2925)*((AH2940+AH2970)&gt;0),(AH2940+AH2970))))</f>
        <v>-0.44433207200000002</v>
      </c>
      <c r="AI2985" s="9">
        <f t="shared" si="6021"/>
        <v>-0.38508779573333335</v>
      </c>
      <c r="AJ2985" s="9">
        <f t="shared" si="6021"/>
        <v>-0.33374275630222228</v>
      </c>
      <c r="AK2985" s="9">
        <f t="shared" si="6021"/>
        <v>-0.28924372212859262</v>
      </c>
      <c r="AL2985" s="9">
        <f t="shared" si="6021"/>
        <v>-0.25067789251144695</v>
      </c>
      <c r="AM2985" s="9">
        <f t="shared" si="6021"/>
        <v>-0.21725417350992068</v>
      </c>
    </row>
    <row r="2986" spans="1:39" outlineLevel="2">
      <c r="A2986" s="11">
        <f>ROW()</f>
        <v>2986</v>
      </c>
      <c r="C2986" s="6" t="s">
        <v>5</v>
      </c>
      <c r="D2986" s="39"/>
      <c r="E2986" s="39"/>
      <c r="F2986" s="31"/>
      <c r="G2986" s="39"/>
      <c r="H2986" s="39"/>
      <c r="I2986" s="39"/>
      <c r="J2986" s="39"/>
      <c r="K2986" s="39"/>
      <c r="L2986" s="39"/>
      <c r="M2986" s="39"/>
      <c r="N2986" s="39"/>
      <c r="O2986" s="39"/>
      <c r="P2986" s="39"/>
      <c r="Q2986" s="39"/>
      <c r="R2986" s="39"/>
      <c r="S2986" s="39"/>
      <c r="T2986" s="39"/>
      <c r="U2986" s="39"/>
      <c r="V2986" s="39"/>
      <c r="W2986" s="39"/>
      <c r="X2986" s="39"/>
      <c r="Y2986" s="39"/>
      <c r="Z2986" s="39"/>
      <c r="AA2986" s="39"/>
      <c r="AB2986" s="39"/>
      <c r="AC2986" s="9"/>
      <c r="AD2986" s="39"/>
      <c r="AE2986" s="39"/>
      <c r="AF2986" s="39"/>
      <c r="AG2986" s="9"/>
      <c r="AH2986" s="9">
        <f>IF(AND(AH2926&lt;=0,AH2941+AH2956+AH2971&lt;0),-(AH2941+AH2956+AH2971),IF(AH2926&lt;=0,0,-MIN(((AH2941+AH2971)/AH2926)*((AH2941+AH2971)&gt;0),(AH2941+AH2971))))</f>
        <v>-0.36228310800000013</v>
      </c>
      <c r="AI2986" s="9">
        <f t="shared" ref="AI2986:AM2986" si="6022">IF(AND(AI2926&lt;=0,AI2941+AI2956+AI2971&lt;0),-(AI2941+AI2956+AI2971),IF(AI2926&lt;=0,0,-MIN(((AI2941+AI2971)/AI2926)*((AI2941+AI2971)&gt;0),(AI2941+AI2971))))</f>
        <v>-0.28982648640000008</v>
      </c>
      <c r="AJ2986" s="9">
        <f t="shared" si="6022"/>
        <v>-0.23186118912000006</v>
      </c>
      <c r="AK2986" s="9">
        <f t="shared" si="6022"/>
        <v>-0.18548895129600004</v>
      </c>
      <c r="AL2986" s="9">
        <f t="shared" si="6022"/>
        <v>-0.14839116103680003</v>
      </c>
      <c r="AM2986" s="9">
        <f t="shared" si="6022"/>
        <v>-0.11871292882944003</v>
      </c>
    </row>
    <row r="2987" spans="1:39" outlineLevel="2">
      <c r="A2987" s="11">
        <f>ROW()</f>
        <v>2987</v>
      </c>
      <c r="C2987" s="6" t="s">
        <v>473</v>
      </c>
      <c r="D2987" s="39"/>
      <c r="E2987" s="39"/>
      <c r="F2987" s="31"/>
      <c r="G2987" s="39"/>
      <c r="H2987" s="39"/>
      <c r="I2987" s="39"/>
      <c r="J2987" s="39"/>
      <c r="K2987" s="39"/>
      <c r="L2987" s="39"/>
      <c r="M2987" s="39"/>
      <c r="N2987" s="39"/>
      <c r="O2987" s="39"/>
      <c r="P2987" s="39"/>
      <c r="Q2987" s="39"/>
      <c r="R2987" s="39"/>
      <c r="S2987" s="39"/>
      <c r="T2987" s="39"/>
      <c r="U2987" s="39"/>
      <c r="V2987" s="39"/>
      <c r="W2987" s="39"/>
      <c r="X2987" s="39"/>
      <c r="Y2987" s="39"/>
      <c r="Z2987" s="39"/>
      <c r="AA2987" s="39"/>
      <c r="AB2987" s="39"/>
      <c r="AC2987" s="9"/>
      <c r="AD2987" s="39"/>
      <c r="AE2987" s="39"/>
      <c r="AF2987" s="39"/>
      <c r="AG2987" s="9"/>
      <c r="AH2987" s="9">
        <f>IF(AND(AH2927&lt;=0,AH2942+AH2957+AH2972&lt;0),-(AH2942+AH2957+AH2972),IF(AH2927&lt;=0,0,-MIN(((AH2942+AH2972)/AH2927)*((AH2942+AH2972)&gt;0),(AH2942+AH2972))))</f>
        <v>-2.0680627597999997</v>
      </c>
      <c r="AI2987" s="9">
        <f t="shared" ref="AI2987:AM2987" si="6023">IF(AND(AI2927&lt;=0,AI2942+AI2957+AI2972&lt;0),-(AI2942+AI2957+AI2972),IF(AI2927&lt;=0,0,-MIN(((AI2942+AI2972)/AI2927)*((AI2942+AI2972)&gt;0),(AI2942+AI2972))))</f>
        <v>-1.2408376558799998</v>
      </c>
      <c r="AJ2987" s="9">
        <f t="shared" si="6023"/>
        <v>-0.74450259352799997</v>
      </c>
      <c r="AK2987" s="9">
        <f t="shared" si="6023"/>
        <v>-0.4467015561167999</v>
      </c>
      <c r="AL2987" s="9">
        <f t="shared" si="6023"/>
        <v>-0.26802093367007995</v>
      </c>
      <c r="AM2987" s="9">
        <f t="shared" si="6023"/>
        <v>-0.16081256020204795</v>
      </c>
    </row>
    <row r="2988" spans="1:39" outlineLevel="2">
      <c r="A2988" s="11">
        <f>ROW()</f>
        <v>2988</v>
      </c>
      <c r="C2988" s="6" t="s">
        <v>474</v>
      </c>
      <c r="D2988" s="39"/>
      <c r="E2988" s="39"/>
      <c r="F2988" s="31"/>
      <c r="G2988" s="39"/>
      <c r="H2988" s="39"/>
      <c r="I2988" s="39"/>
      <c r="J2988" s="39"/>
      <c r="K2988" s="39"/>
      <c r="L2988" s="39"/>
      <c r="M2988" s="39"/>
      <c r="N2988" s="39"/>
      <c r="O2988" s="39"/>
      <c r="P2988" s="39"/>
      <c r="Q2988" s="39"/>
      <c r="R2988" s="39"/>
      <c r="S2988" s="39"/>
      <c r="T2988" s="39"/>
      <c r="U2988" s="39"/>
      <c r="V2988" s="39"/>
      <c r="W2988" s="39"/>
      <c r="X2988" s="39"/>
      <c r="Y2988" s="39"/>
      <c r="Z2988" s="39"/>
      <c r="AA2988" s="39"/>
      <c r="AB2988" s="39"/>
      <c r="AC2988" s="9"/>
      <c r="AD2988" s="39"/>
      <c r="AE2988" s="39"/>
      <c r="AF2988" s="39"/>
      <c r="AG2988" s="9"/>
      <c r="AH2988" s="9">
        <f>IF(AND(AH2928&lt;=0,AH2943+AH2958+AH2973&lt;0),-(AH2943+AH2958+AH2973),IF(AH2928&lt;=0,0,-MIN(((AH2943+AH2973)/AH2928)*((AH2943+AH2973)&gt;0),(AH2943+AH2973))))</f>
        <v>-0.51649612533333322</v>
      </c>
      <c r="AI2988" s="9">
        <f t="shared" ref="AI2988:AM2988" si="6024">IF(AND(AI2928&lt;=0,AI2943+AI2958+AI2973&lt;0),-(AI2943+AI2958+AI2973),IF(AI2928&lt;=0,0,-MIN(((AI2943+AI2973)/AI2928)*((AI2943+AI2973)&gt;0),(AI2943+AI2973))))</f>
        <v>-0.44762997528888876</v>
      </c>
      <c r="AJ2988" s="9">
        <f t="shared" si="6024"/>
        <v>-0.38794597858370355</v>
      </c>
      <c r="AK2988" s="9">
        <f t="shared" si="6024"/>
        <v>-0.33621984810587641</v>
      </c>
      <c r="AL2988" s="9">
        <f t="shared" si="6024"/>
        <v>-0.29139053502509288</v>
      </c>
      <c r="AM2988" s="9">
        <f t="shared" si="6024"/>
        <v>-0.25253846368841387</v>
      </c>
    </row>
    <row r="2989" spans="1:39" outlineLevel="2">
      <c r="A2989" s="11">
        <f>ROW()</f>
        <v>2989</v>
      </c>
      <c r="C2989" s="6" t="s">
        <v>477</v>
      </c>
      <c r="D2989" s="39"/>
      <c r="E2989" s="39"/>
      <c r="F2989" s="31"/>
      <c r="G2989" s="39"/>
      <c r="H2989" s="39"/>
      <c r="I2989" s="39"/>
      <c r="J2989" s="39"/>
      <c r="K2989" s="39"/>
      <c r="L2989" s="39"/>
      <c r="M2989" s="39"/>
      <c r="N2989" s="39"/>
      <c r="O2989" s="39"/>
      <c r="P2989" s="39"/>
      <c r="Q2989" s="39"/>
      <c r="R2989" s="39"/>
      <c r="S2989" s="39"/>
      <c r="T2989" s="39"/>
      <c r="U2989" s="39"/>
      <c r="V2989" s="39"/>
      <c r="W2989" s="39"/>
      <c r="X2989" s="39"/>
      <c r="Y2989" s="39"/>
      <c r="Z2989" s="39"/>
      <c r="AA2989" s="39"/>
      <c r="AB2989" s="39"/>
      <c r="AC2989" s="9"/>
      <c r="AD2989" s="39"/>
      <c r="AE2989" s="39"/>
      <c r="AF2989" s="39"/>
      <c r="AG2989" s="9"/>
      <c r="AH2989" s="9">
        <f>IF(AND(AH2929&lt;=0,AH2944+AH2959+AH2974&lt;0),-(AH2944+AH2959+AH2974),IF(AH2929&lt;=0,0,-MIN(((AH2944+AH2974)/AH2929)*((AH2944+AH2974)&gt;0),(AH2944+AH2974))))</f>
        <v>-4.1854503340000004</v>
      </c>
      <c r="AI2989" s="9">
        <f t="shared" ref="AI2989:AM2989" si="6025">IF(AND(AI2929&lt;=0,AI2944+AI2959+AI2974&lt;0),-(AI2944+AI2959+AI2974),IF(AI2929&lt;=0,0,-MIN(((AI2944+AI2974)/AI2929)*((AI2944+AI2974)&gt;0),(AI2944+AI2974))))</f>
        <v>-3.3483602672000004</v>
      </c>
      <c r="AJ2989" s="9">
        <f t="shared" si="6025"/>
        <v>-2.6786882137600001</v>
      </c>
      <c r="AK2989" s="9">
        <f t="shared" si="6025"/>
        <v>-2.1429505710079999</v>
      </c>
      <c r="AL2989" s="9">
        <f t="shared" si="6025"/>
        <v>-1.7143604568063999</v>
      </c>
      <c r="AM2989" s="9">
        <f t="shared" si="6025"/>
        <v>-1.37148836544512</v>
      </c>
    </row>
    <row r="2990" spans="1:39" outlineLevel="2">
      <c r="A2990" s="11">
        <f>ROW()</f>
        <v>2990</v>
      </c>
      <c r="C2990" s="6" t="s">
        <v>511</v>
      </c>
      <c r="D2990" s="39"/>
      <c r="E2990" s="39"/>
      <c r="F2990" s="31"/>
      <c r="G2990" s="39"/>
      <c r="H2990" s="39"/>
      <c r="I2990" s="39"/>
      <c r="J2990" s="39"/>
      <c r="K2990" s="39"/>
      <c r="L2990" s="39"/>
      <c r="M2990" s="39"/>
      <c r="N2990" s="39"/>
      <c r="O2990" s="39"/>
      <c r="P2990" s="39"/>
      <c r="Q2990" s="39"/>
      <c r="R2990" s="39"/>
      <c r="S2990" s="39"/>
      <c r="T2990" s="39"/>
      <c r="U2990" s="39"/>
      <c r="V2990" s="39"/>
      <c r="W2990" s="39"/>
      <c r="X2990" s="39"/>
      <c r="Y2990" s="39"/>
      <c r="Z2990" s="39"/>
      <c r="AA2990" s="39"/>
      <c r="AB2990" s="39"/>
      <c r="AC2990" s="9"/>
      <c r="AD2990" s="39"/>
      <c r="AE2990" s="39"/>
      <c r="AF2990" s="39"/>
      <c r="AG2990" s="9"/>
      <c r="AH2990" s="9">
        <f>IF(AND(AH2930&lt;=0,AH2945+AH2960+AH2975&lt;0),-(AH2945+AH2960+AH2975),IF(AH2930&lt;=0,0,-MIN(((AH2945+AH2975)/AH2930)*((AH2945+AH2975)&gt;0),(AH2945+AH2975))))</f>
        <v>-2.4524475750000007E-2</v>
      </c>
      <c r="AI2990" s="9">
        <f t="shared" ref="AI2990:AM2990" si="6026">IF(AND(AI2930&lt;=0,AI2945+AI2960+AI2975&lt;0),-(AI2945+AI2960+AI2975),IF(AI2930&lt;=0,0,-MIN(((AI2945+AI2975)/AI2930)*((AI2945+AI2975)&gt;0),(AI2945+AI2975))))</f>
        <v>-2.4524475750000007E-2</v>
      </c>
      <c r="AJ2990" s="9">
        <f t="shared" si="6026"/>
        <v>-2.4524475750000007E-2</v>
      </c>
      <c r="AK2990" s="9">
        <f t="shared" si="6026"/>
        <v>-2.4524475750000004E-2</v>
      </c>
      <c r="AL2990" s="9">
        <f t="shared" si="6026"/>
        <v>-2.4524475750000004E-2</v>
      </c>
      <c r="AM2990" s="9">
        <f t="shared" si="6026"/>
        <v>-2.452447575E-2</v>
      </c>
    </row>
    <row r="2991" spans="1:39" outlineLevel="2">
      <c r="A2991" s="11">
        <f>ROW()</f>
        <v>2991</v>
      </c>
      <c r="C2991" s="6" t="s">
        <v>655</v>
      </c>
      <c r="D2991" s="39"/>
      <c r="E2991" s="39"/>
      <c r="F2991" s="31"/>
      <c r="G2991" s="39"/>
      <c r="H2991" s="39"/>
      <c r="I2991" s="39"/>
      <c r="J2991" s="39"/>
      <c r="K2991" s="39"/>
      <c r="L2991" s="39"/>
      <c r="M2991" s="39"/>
      <c r="N2991" s="39"/>
      <c r="O2991" s="39"/>
      <c r="P2991" s="39"/>
      <c r="Q2991" s="39"/>
      <c r="R2991" s="39"/>
      <c r="S2991" s="39"/>
      <c r="T2991" s="39"/>
      <c r="U2991" s="39"/>
      <c r="V2991" s="39"/>
      <c r="W2991" s="39"/>
      <c r="X2991" s="39"/>
      <c r="Y2991" s="39"/>
      <c r="Z2991" s="39"/>
      <c r="AA2991" s="39"/>
      <c r="AB2991" s="39"/>
      <c r="AC2991" s="9"/>
      <c r="AD2991" s="39"/>
      <c r="AE2991" s="39"/>
      <c r="AF2991" s="39"/>
      <c r="AG2991" s="9"/>
      <c r="AH2991" s="9">
        <v>0</v>
      </c>
      <c r="AI2991" s="9">
        <v>0</v>
      </c>
      <c r="AJ2991" s="9">
        <v>0</v>
      </c>
      <c r="AK2991" s="9">
        <v>0</v>
      </c>
      <c r="AL2991" s="9">
        <v>0</v>
      </c>
      <c r="AM2991" s="9">
        <v>0</v>
      </c>
    </row>
    <row r="2992" spans="1:39" outlineLevel="2">
      <c r="A2992" s="11">
        <f>ROW()</f>
        <v>2992</v>
      </c>
      <c r="C2992" s="6" t="s">
        <v>656</v>
      </c>
      <c r="D2992" s="39"/>
      <c r="E2992" s="39"/>
      <c r="F2992" s="31"/>
      <c r="G2992" s="39"/>
      <c r="H2992" s="39"/>
      <c r="I2992" s="39"/>
      <c r="J2992" s="39"/>
      <c r="K2992" s="39"/>
      <c r="L2992" s="39"/>
      <c r="M2992" s="39"/>
      <c r="N2992" s="39"/>
      <c r="O2992" s="39"/>
      <c r="P2992" s="39"/>
      <c r="Q2992" s="39"/>
      <c r="R2992" s="39"/>
      <c r="S2992" s="39"/>
      <c r="T2992" s="39"/>
      <c r="U2992" s="39"/>
      <c r="V2992" s="39"/>
      <c r="W2992" s="39"/>
      <c r="X2992" s="39"/>
      <c r="Y2992" s="39"/>
      <c r="Z2992" s="39"/>
      <c r="AA2992" s="39"/>
      <c r="AB2992" s="39"/>
      <c r="AC2992" s="9"/>
      <c r="AD2992" s="39"/>
      <c r="AE2992" s="39"/>
      <c r="AF2992" s="39"/>
      <c r="AG2992" s="9"/>
      <c r="AH2992" s="9"/>
      <c r="AI2992" s="9"/>
      <c r="AJ2992" s="9"/>
      <c r="AK2992" s="9"/>
      <c r="AL2992" s="9"/>
      <c r="AM2992" s="9"/>
    </row>
    <row r="2993" spans="1:39" outlineLevel="2">
      <c r="A2993" s="11">
        <f>ROW()</f>
        <v>2993</v>
      </c>
      <c r="C2993" s="6" t="s">
        <v>667</v>
      </c>
      <c r="D2993" s="39"/>
      <c r="E2993" s="39"/>
      <c r="F2993" s="31"/>
      <c r="G2993" s="39"/>
      <c r="H2993" s="39"/>
      <c r="I2993" s="39"/>
      <c r="J2993" s="39"/>
      <c r="K2993" s="39"/>
      <c r="L2993" s="39"/>
      <c r="M2993" s="39"/>
      <c r="N2993" s="39"/>
      <c r="O2993" s="39"/>
      <c r="P2993" s="39"/>
      <c r="Q2993" s="39"/>
      <c r="R2993" s="39"/>
      <c r="S2993" s="39"/>
      <c r="T2993" s="39"/>
      <c r="U2993" s="39"/>
      <c r="V2993" s="39"/>
      <c r="W2993" s="39"/>
      <c r="X2993" s="39"/>
      <c r="Y2993" s="39"/>
      <c r="Z2993" s="39"/>
      <c r="AA2993" s="39"/>
      <c r="AB2993" s="39"/>
      <c r="AC2993" s="9"/>
      <c r="AD2993" s="39"/>
      <c r="AE2993" s="39"/>
      <c r="AF2993" s="39"/>
      <c r="AG2993" s="9"/>
      <c r="AH2993" s="9"/>
      <c r="AI2993" s="9"/>
      <c r="AJ2993" s="9"/>
      <c r="AK2993" s="9"/>
      <c r="AL2993" s="9"/>
      <c r="AM2993" s="9"/>
    </row>
    <row r="2994" spans="1:39" outlineLevel="2">
      <c r="A2994" s="11">
        <f>ROW()</f>
        <v>2994</v>
      </c>
      <c r="C2994" s="6" t="s">
        <v>212</v>
      </c>
      <c r="D2994" s="39"/>
      <c r="E2994" s="39"/>
      <c r="F2994" s="31"/>
      <c r="G2994" s="39"/>
      <c r="H2994" s="39"/>
      <c r="I2994" s="39"/>
      <c r="J2994" s="39"/>
      <c r="K2994" s="39"/>
      <c r="L2994" s="39"/>
      <c r="M2994" s="39"/>
      <c r="N2994" s="39"/>
      <c r="O2994" s="39"/>
      <c r="P2994" s="39"/>
      <c r="Q2994" s="39"/>
      <c r="R2994" s="39"/>
      <c r="S2994" s="39"/>
      <c r="T2994" s="39"/>
      <c r="U2994" s="39"/>
      <c r="V2994" s="39"/>
      <c r="W2994" s="39"/>
      <c r="X2994" s="39"/>
      <c r="Y2994" s="39"/>
      <c r="Z2994" s="39"/>
      <c r="AA2994" s="39"/>
      <c r="AB2994" s="39"/>
      <c r="AC2994" s="9"/>
      <c r="AD2994" s="39"/>
      <c r="AE2994" s="39"/>
      <c r="AF2994" s="39"/>
      <c r="AG2994" s="9"/>
      <c r="AH2994" s="9">
        <v>0</v>
      </c>
      <c r="AI2994" s="9">
        <v>0</v>
      </c>
      <c r="AJ2994" s="9">
        <v>0</v>
      </c>
      <c r="AK2994" s="9">
        <v>0</v>
      </c>
      <c r="AL2994" s="9">
        <v>0</v>
      </c>
      <c r="AM2994" s="9">
        <v>0</v>
      </c>
    </row>
    <row r="2995" spans="1:39" outlineLevel="2">
      <c r="A2995" s="11">
        <f>ROW()</f>
        <v>2995</v>
      </c>
      <c r="C2995" s="30" t="s">
        <v>362</v>
      </c>
      <c r="D2995" s="90"/>
      <c r="E2995" s="90"/>
      <c r="F2995" s="90"/>
      <c r="G2995" s="90"/>
      <c r="H2995" s="90"/>
      <c r="I2995" s="90"/>
      <c r="J2995" s="90"/>
      <c r="K2995" s="90"/>
      <c r="L2995" s="90"/>
      <c r="M2995" s="90"/>
      <c r="N2995" s="90"/>
      <c r="O2995" s="90"/>
      <c r="P2995" s="90"/>
      <c r="Q2995" s="90"/>
      <c r="R2995" s="90"/>
      <c r="S2995" s="90"/>
      <c r="T2995" s="90"/>
      <c r="U2995" s="90"/>
      <c r="V2995" s="90"/>
      <c r="W2995" s="90"/>
      <c r="X2995" s="90"/>
      <c r="Y2995" s="90"/>
      <c r="Z2995" s="90"/>
      <c r="AA2995" s="90"/>
      <c r="AB2995" s="90"/>
      <c r="AC2995" s="180"/>
      <c r="AD2995" s="90"/>
      <c r="AE2995" s="90"/>
      <c r="AF2995" s="90"/>
      <c r="AG2995" s="180"/>
      <c r="AH2995" s="14">
        <f t="shared" ref="AH2995:AM2995" si="6027">IF(AND(AH2935&lt;=0,AH2950+AH2965+AH2980&lt;0),-(AH2950+AH2965+AH2980),IF(AH2935&lt;=0,0,-MIN(((AH2950+AH2980)/AH2935)*((AH2950+AH2980)&gt;0),(AH2950+AH2980))))</f>
        <v>-0.71789004967706982</v>
      </c>
      <c r="AI2995" s="14">
        <f t="shared" si="6027"/>
        <v>-0.43073402980624192</v>
      </c>
      <c r="AJ2995" s="14">
        <f t="shared" si="6027"/>
        <v>-0.25844041788374517</v>
      </c>
      <c r="AK2995" s="14">
        <f t="shared" si="6027"/>
        <v>-0.1550642507302471</v>
      </c>
      <c r="AL2995" s="14">
        <f t="shared" si="6027"/>
        <v>-9.3038550438148265E-2</v>
      </c>
      <c r="AM2995" s="14">
        <f t="shared" si="6027"/>
        <v>-5.5823130262888952E-2</v>
      </c>
    </row>
    <row r="2996" spans="1:39" outlineLevel="2">
      <c r="A2996" s="11">
        <f>ROW()</f>
        <v>2996</v>
      </c>
      <c r="C2996" s="6" t="s">
        <v>1</v>
      </c>
      <c r="D2996" s="39"/>
      <c r="E2996" s="39"/>
      <c r="F2996" s="39"/>
      <c r="G2996" s="39"/>
      <c r="H2996" s="39"/>
      <c r="I2996" s="39"/>
      <c r="J2996" s="39"/>
      <c r="K2996" s="39"/>
      <c r="L2996" s="39"/>
      <c r="M2996" s="39"/>
      <c r="N2996" s="39"/>
      <c r="O2996" s="39"/>
      <c r="P2996" s="39"/>
      <c r="Q2996" s="39"/>
      <c r="R2996" s="39"/>
      <c r="S2996" s="39"/>
      <c r="T2996" s="39"/>
      <c r="U2996" s="39"/>
      <c r="V2996" s="39"/>
      <c r="W2996" s="39"/>
      <c r="X2996" s="39"/>
      <c r="Y2996" s="39"/>
      <c r="Z2996" s="39"/>
      <c r="AA2996" s="39"/>
      <c r="AB2996" s="39"/>
      <c r="AC2996" s="9"/>
      <c r="AD2996" s="39"/>
      <c r="AE2996" s="39"/>
      <c r="AF2996" s="39"/>
      <c r="AG2996" s="9"/>
      <c r="AH2996" s="9">
        <f t="shared" ref="AH2996:AM2996" si="6028">SUM(AH2983:AH2995)</f>
        <v>-8.4844893095604021</v>
      </c>
      <c r="AI2996" s="9">
        <f t="shared" si="6028"/>
        <v>-6.3159060325584644</v>
      </c>
      <c r="AJ2996" s="9">
        <f t="shared" si="6028"/>
        <v>-4.7937204367776705</v>
      </c>
      <c r="AK2996" s="9">
        <f t="shared" si="6028"/>
        <v>-3.7008067058005159</v>
      </c>
      <c r="AL2996" s="9">
        <f t="shared" si="6028"/>
        <v>-2.898956002836468</v>
      </c>
      <c r="AM2996" s="9">
        <f t="shared" si="6028"/>
        <v>-2.2988508955264817</v>
      </c>
    </row>
    <row r="2997" spans="1:39" outlineLevel="2">
      <c r="A2997" s="11">
        <f>ROW()</f>
        <v>2997</v>
      </c>
      <c r="B2997" s="343" t="s">
        <v>70</v>
      </c>
      <c r="D2997" s="39"/>
      <c r="E2997" s="39"/>
      <c r="F2997" s="39"/>
      <c r="G2997" s="39"/>
      <c r="H2997" s="39"/>
      <c r="I2997" s="39"/>
      <c r="J2997" s="39"/>
      <c r="K2997" s="39"/>
      <c r="L2997" s="39"/>
      <c r="M2997" s="39"/>
      <c r="N2997" s="39"/>
      <c r="O2997" s="39"/>
      <c r="P2997" s="39"/>
      <c r="Q2997" s="39"/>
      <c r="R2997" s="39"/>
      <c r="S2997" s="39"/>
      <c r="T2997" s="39"/>
      <c r="U2997" s="39"/>
      <c r="V2997" s="39"/>
      <c r="W2997" s="39"/>
      <c r="X2997" s="39"/>
      <c r="Y2997" s="39"/>
      <c r="Z2997" s="39"/>
      <c r="AA2997" s="39"/>
      <c r="AB2997" s="39"/>
      <c r="AC2997" s="39"/>
      <c r="AD2997" s="39"/>
      <c r="AE2997" s="39"/>
      <c r="AF2997" s="39"/>
      <c r="AG2997" s="39"/>
      <c r="AH2997" s="39"/>
      <c r="AI2997" s="39"/>
      <c r="AJ2997" s="39"/>
      <c r="AK2997" s="39"/>
      <c r="AL2997" s="39"/>
      <c r="AM2997" s="39"/>
    </row>
    <row r="2998" spans="1:39" outlineLevel="2">
      <c r="A2998" s="11">
        <f>ROW()</f>
        <v>2998</v>
      </c>
      <c r="C2998" s="6" t="s">
        <v>2</v>
      </c>
      <c r="D2998" s="39"/>
      <c r="E2998" s="39"/>
      <c r="F2998" s="39"/>
      <c r="G2998" s="39"/>
      <c r="H2998" s="39"/>
      <c r="I2998" s="39"/>
      <c r="J2998" s="39"/>
      <c r="K2998" s="39"/>
      <c r="L2998" s="39"/>
      <c r="M2998" s="39"/>
      <c r="N2998" s="39"/>
      <c r="O2998" s="39"/>
      <c r="P2998" s="39"/>
      <c r="Q2998" s="39"/>
      <c r="R2998" s="39"/>
      <c r="S2998" s="39"/>
      <c r="T2998" s="39"/>
      <c r="U2998" s="39"/>
      <c r="V2998" s="39"/>
      <c r="W2998" s="39"/>
      <c r="X2998" s="39"/>
      <c r="Y2998" s="39"/>
      <c r="Z2998" s="39"/>
      <c r="AA2998" s="39"/>
      <c r="AB2998" s="39"/>
      <c r="AC2998" s="9"/>
      <c r="AD2998" s="39"/>
      <c r="AE2998" s="39"/>
      <c r="AF2998" s="39"/>
      <c r="AG2998" s="9">
        <f t="shared" ref="AG2998:AM2998" si="6029">AG2938+AG2953+AG2968+AG2983</f>
        <v>2.1434419999999996E-2</v>
      </c>
      <c r="AH2998" s="9">
        <f t="shared" si="6029"/>
        <v>1.9290977999999997E-2</v>
      </c>
      <c r="AI2998" s="9">
        <f t="shared" si="6029"/>
        <v>1.7361880199999999E-2</v>
      </c>
      <c r="AJ2998" s="9">
        <f t="shared" si="6029"/>
        <v>1.5625692179999998E-2</v>
      </c>
      <c r="AK2998" s="9">
        <f t="shared" si="6029"/>
        <v>1.4063122961999998E-2</v>
      </c>
      <c r="AL2998" s="9">
        <f t="shared" si="6029"/>
        <v>1.2656810665799998E-2</v>
      </c>
      <c r="AM2998" s="9">
        <f t="shared" si="6029"/>
        <v>1.1391129599219998E-2</v>
      </c>
    </row>
    <row r="2999" spans="1:39" outlineLevel="2">
      <c r="A2999" s="11">
        <f>ROW()</f>
        <v>2999</v>
      </c>
      <c r="C2999" s="6" t="s">
        <v>3</v>
      </c>
      <c r="D2999" s="39"/>
      <c r="E2999" s="39"/>
      <c r="F2999" s="39"/>
      <c r="G2999" s="39"/>
      <c r="H2999" s="39"/>
      <c r="I2999" s="39"/>
      <c r="J2999" s="39"/>
      <c r="K2999" s="39"/>
      <c r="L2999" s="39"/>
      <c r="M2999" s="39"/>
      <c r="N2999" s="39"/>
      <c r="O2999" s="39"/>
      <c r="P2999" s="39"/>
      <c r="Q2999" s="39"/>
      <c r="R2999" s="39"/>
      <c r="S2999" s="39"/>
      <c r="T2999" s="39"/>
      <c r="U2999" s="39"/>
      <c r="V2999" s="39"/>
      <c r="W2999" s="39"/>
      <c r="X2999" s="39"/>
      <c r="Y2999" s="39"/>
      <c r="Z2999" s="39"/>
      <c r="AA2999" s="39"/>
      <c r="AB2999" s="39"/>
      <c r="AC2999" s="9"/>
      <c r="AD2999" s="39"/>
      <c r="AE2999" s="39"/>
      <c r="AF2999" s="39"/>
      <c r="AG2999" s="9">
        <f t="shared" ref="AG2999:AM2999" si="6030">AG2939+AG2954+AG2969+AG2984</f>
        <v>1.6330694299999993</v>
      </c>
      <c r="AH2999" s="9">
        <f t="shared" si="6030"/>
        <v>1.4697624869999992</v>
      </c>
      <c r="AI2999" s="9">
        <f t="shared" si="6030"/>
        <v>1.3227862382999993</v>
      </c>
      <c r="AJ2999" s="9">
        <f t="shared" si="6030"/>
        <v>1.1905076144699993</v>
      </c>
      <c r="AK2999" s="9">
        <f t="shared" si="6030"/>
        <v>1.0714568530229993</v>
      </c>
      <c r="AL2999" s="9">
        <f t="shared" si="6030"/>
        <v>0.96431116772069936</v>
      </c>
      <c r="AM2999" s="9">
        <f t="shared" si="6030"/>
        <v>0.86788005094862941</v>
      </c>
    </row>
    <row r="3000" spans="1:39" outlineLevel="2">
      <c r="A3000" s="11">
        <f>ROW()</f>
        <v>3000</v>
      </c>
      <c r="C3000" s="6" t="s">
        <v>4</v>
      </c>
      <c r="D3000" s="39"/>
      <c r="E3000" s="39"/>
      <c r="F3000" s="39"/>
      <c r="G3000" s="39"/>
      <c r="H3000" s="39"/>
      <c r="I3000" s="39"/>
      <c r="J3000" s="39"/>
      <c r="K3000" s="39"/>
      <c r="L3000" s="39"/>
      <c r="M3000" s="39"/>
      <c r="N3000" s="39"/>
      <c r="O3000" s="39"/>
      <c r="P3000" s="39"/>
      <c r="Q3000" s="39"/>
      <c r="R3000" s="39"/>
      <c r="S3000" s="39"/>
      <c r="T3000" s="39"/>
      <c r="U3000" s="39"/>
      <c r="V3000" s="39"/>
      <c r="W3000" s="39"/>
      <c r="X3000" s="39"/>
      <c r="Y3000" s="39"/>
      <c r="Z3000" s="39"/>
      <c r="AA3000" s="39"/>
      <c r="AB3000" s="39"/>
      <c r="AC3000" s="9"/>
      <c r="AD3000" s="39"/>
      <c r="AE3000" s="39"/>
      <c r="AF3000" s="39"/>
      <c r="AG3000" s="9">
        <f t="shared" ref="AG3000:AM3000" si="6031">AG2940+AG2955+AG2970+AG2985</f>
        <v>3.3324905400000002</v>
      </c>
      <c r="AH3000" s="9">
        <f t="shared" si="6031"/>
        <v>2.8881584680000003</v>
      </c>
      <c r="AI3000" s="9">
        <f t="shared" si="6031"/>
        <v>2.5030706722666669</v>
      </c>
      <c r="AJ3000" s="9">
        <f t="shared" si="6031"/>
        <v>2.1693279159644447</v>
      </c>
      <c r="AK3000" s="9">
        <f t="shared" si="6031"/>
        <v>1.8800841938358521</v>
      </c>
      <c r="AL3000" s="9">
        <f t="shared" si="6031"/>
        <v>1.6294063013244051</v>
      </c>
      <c r="AM3000" s="9">
        <f t="shared" si="6031"/>
        <v>1.4121521278144844</v>
      </c>
    </row>
    <row r="3001" spans="1:39" outlineLevel="2">
      <c r="A3001" s="11">
        <f>ROW()</f>
        <v>3001</v>
      </c>
      <c r="C3001" s="6" t="s">
        <v>5</v>
      </c>
      <c r="D3001" s="39"/>
      <c r="E3001" s="39"/>
      <c r="F3001" s="39"/>
      <c r="G3001" s="39"/>
      <c r="H3001" s="39"/>
      <c r="I3001" s="39"/>
      <c r="J3001" s="39"/>
      <c r="K3001" s="39"/>
      <c r="L3001" s="39"/>
      <c r="M3001" s="39"/>
      <c r="N3001" s="39"/>
      <c r="O3001" s="39"/>
      <c r="P3001" s="39"/>
      <c r="Q3001" s="39"/>
      <c r="R3001" s="39"/>
      <c r="S3001" s="39"/>
      <c r="T3001" s="39"/>
      <c r="U3001" s="39"/>
      <c r="V3001" s="39"/>
      <c r="W3001" s="39"/>
      <c r="X3001" s="39"/>
      <c r="Y3001" s="39"/>
      <c r="Z3001" s="39"/>
      <c r="AA3001" s="39"/>
      <c r="AB3001" s="39"/>
      <c r="AC3001" s="9"/>
      <c r="AD3001" s="39"/>
      <c r="AE3001" s="39"/>
      <c r="AF3001" s="39"/>
      <c r="AG3001" s="9">
        <f t="shared" ref="AG3001:AM3001" si="6032">AG2941+AG2956+AG2971+AG2986</f>
        <v>1.8114155400000007</v>
      </c>
      <c r="AH3001" s="9">
        <f t="shared" si="6032"/>
        <v>1.4491324320000005</v>
      </c>
      <c r="AI3001" s="9">
        <f t="shared" si="6032"/>
        <v>1.1593059456000003</v>
      </c>
      <c r="AJ3001" s="9">
        <f t="shared" si="6032"/>
        <v>0.92744475648000024</v>
      </c>
      <c r="AK3001" s="9">
        <f t="shared" si="6032"/>
        <v>0.74195580518400017</v>
      </c>
      <c r="AL3001" s="9">
        <f t="shared" si="6032"/>
        <v>0.59356464414720012</v>
      </c>
      <c r="AM3001" s="9">
        <f t="shared" si="6032"/>
        <v>0.4748517153177601</v>
      </c>
    </row>
    <row r="3002" spans="1:39" outlineLevel="2">
      <c r="A3002" s="11">
        <f>ROW()</f>
        <v>3002</v>
      </c>
      <c r="C3002" s="6" t="s">
        <v>473</v>
      </c>
      <c r="D3002" s="39"/>
      <c r="E3002" s="39"/>
      <c r="F3002" s="39"/>
      <c r="G3002" s="39"/>
      <c r="H3002" s="39"/>
      <c r="I3002" s="39"/>
      <c r="J3002" s="39"/>
      <c r="K3002" s="39"/>
      <c r="L3002" s="39"/>
      <c r="M3002" s="39"/>
      <c r="N3002" s="39"/>
      <c r="O3002" s="39"/>
      <c r="P3002" s="39"/>
      <c r="Q3002" s="39"/>
      <c r="R3002" s="39"/>
      <c r="S3002" s="39"/>
      <c r="T3002" s="39"/>
      <c r="U3002" s="39"/>
      <c r="V3002" s="39"/>
      <c r="W3002" s="39"/>
      <c r="X3002" s="39"/>
      <c r="Y3002" s="39"/>
      <c r="Z3002" s="39"/>
      <c r="AA3002" s="39"/>
      <c r="AB3002" s="39"/>
      <c r="AC3002" s="9"/>
      <c r="AD3002" s="39"/>
      <c r="AE3002" s="39"/>
      <c r="AF3002" s="39"/>
      <c r="AG3002" s="9">
        <f t="shared" ref="AG3002:AM3002" si="6033">AG2942+AG2957+AG2972+AG2987</f>
        <v>5.1701568994999993</v>
      </c>
      <c r="AH3002" s="9">
        <f t="shared" si="6033"/>
        <v>3.1020941396999997</v>
      </c>
      <c r="AI3002" s="9">
        <f t="shared" si="6033"/>
        <v>1.8612564838199999</v>
      </c>
      <c r="AJ3002" s="9">
        <f t="shared" si="6033"/>
        <v>1.1167538902919998</v>
      </c>
      <c r="AK3002" s="9">
        <f t="shared" si="6033"/>
        <v>0.67005233417519983</v>
      </c>
      <c r="AL3002" s="9">
        <f t="shared" si="6033"/>
        <v>0.40203140050511987</v>
      </c>
      <c r="AM3002" s="9">
        <f t="shared" si="6033"/>
        <v>0.24121884030307192</v>
      </c>
    </row>
    <row r="3003" spans="1:39" outlineLevel="2">
      <c r="A3003" s="11">
        <f>ROW()</f>
        <v>3003</v>
      </c>
      <c r="C3003" s="6" t="s">
        <v>474</v>
      </c>
      <c r="D3003" s="39"/>
      <c r="E3003" s="39"/>
      <c r="F3003" s="39"/>
      <c r="G3003" s="39"/>
      <c r="H3003" s="39"/>
      <c r="I3003" s="39"/>
      <c r="J3003" s="39"/>
      <c r="K3003" s="39"/>
      <c r="L3003" s="39"/>
      <c r="M3003" s="39"/>
      <c r="N3003" s="39"/>
      <c r="O3003" s="39"/>
      <c r="P3003" s="39"/>
      <c r="Q3003" s="39"/>
      <c r="R3003" s="39"/>
      <c r="S3003" s="39"/>
      <c r="T3003" s="39"/>
      <c r="U3003" s="39"/>
      <c r="V3003" s="39"/>
      <c r="W3003" s="39"/>
      <c r="X3003" s="39"/>
      <c r="Y3003" s="39"/>
      <c r="Z3003" s="39"/>
      <c r="AA3003" s="39"/>
      <c r="AB3003" s="39"/>
      <c r="AC3003" s="9"/>
      <c r="AD3003" s="39"/>
      <c r="AE3003" s="39"/>
      <c r="AF3003" s="39"/>
      <c r="AG3003" s="9">
        <f t="shared" ref="AG3003:AM3003" si="6034">AG2943+AG2958+AG2973+AG2988</f>
        <v>3.8737209399999988</v>
      </c>
      <c r="AH3003" s="9">
        <f t="shared" si="6034"/>
        <v>3.3572248146666657</v>
      </c>
      <c r="AI3003" s="9">
        <f t="shared" si="6034"/>
        <v>2.9095948393777769</v>
      </c>
      <c r="AJ3003" s="9">
        <f t="shared" si="6034"/>
        <v>2.5216488607940732</v>
      </c>
      <c r="AK3003" s="9">
        <f t="shared" si="6034"/>
        <v>2.1854290126881968</v>
      </c>
      <c r="AL3003" s="9">
        <f t="shared" si="6034"/>
        <v>1.8940384776631038</v>
      </c>
      <c r="AM3003" s="9">
        <f t="shared" si="6034"/>
        <v>1.64150001397469</v>
      </c>
    </row>
    <row r="3004" spans="1:39" outlineLevel="2">
      <c r="A3004" s="11">
        <f>ROW()</f>
        <v>3004</v>
      </c>
      <c r="C3004" s="6" t="s">
        <v>477</v>
      </c>
      <c r="D3004" s="39"/>
      <c r="E3004" s="39"/>
      <c r="F3004" s="39"/>
      <c r="G3004" s="39"/>
      <c r="H3004" s="39"/>
      <c r="I3004" s="39"/>
      <c r="J3004" s="39"/>
      <c r="K3004" s="39"/>
      <c r="L3004" s="39"/>
      <c r="M3004" s="39"/>
      <c r="N3004" s="39"/>
      <c r="O3004" s="39"/>
      <c r="P3004" s="39"/>
      <c r="Q3004" s="39"/>
      <c r="R3004" s="39"/>
      <c r="S3004" s="39"/>
      <c r="T3004" s="39"/>
      <c r="U3004" s="39"/>
      <c r="V3004" s="39"/>
      <c r="W3004" s="39"/>
      <c r="X3004" s="39"/>
      <c r="Y3004" s="39"/>
      <c r="Z3004" s="39"/>
      <c r="AA3004" s="39"/>
      <c r="AB3004" s="39"/>
      <c r="AC3004" s="9"/>
      <c r="AD3004" s="39"/>
      <c r="AE3004" s="39"/>
      <c r="AF3004" s="39"/>
      <c r="AG3004" s="9">
        <f t="shared" ref="AG3004:AM3006" si="6035">AG2944+AG2959+AG2974+AG2989</f>
        <v>20.927251670000004</v>
      </c>
      <c r="AH3004" s="9">
        <f t="shared" si="6035"/>
        <v>16.741801336000002</v>
      </c>
      <c r="AI3004" s="9">
        <f t="shared" si="6035"/>
        <v>13.393441068800001</v>
      </c>
      <c r="AJ3004" s="9">
        <f t="shared" si="6035"/>
        <v>10.71475285504</v>
      </c>
      <c r="AK3004" s="9">
        <f t="shared" si="6035"/>
        <v>8.5718022840319996</v>
      </c>
      <c r="AL3004" s="9">
        <f t="shared" si="6035"/>
        <v>6.8574418272255997</v>
      </c>
      <c r="AM3004" s="9">
        <f t="shared" si="6035"/>
        <v>5.4859534617804799</v>
      </c>
    </row>
    <row r="3005" spans="1:39" outlineLevel="2">
      <c r="A3005" s="11">
        <f>ROW()</f>
        <v>3005</v>
      </c>
      <c r="C3005" s="6" t="s">
        <v>511</v>
      </c>
      <c r="D3005" s="39"/>
      <c r="E3005" s="39"/>
      <c r="F3005" s="39"/>
      <c r="G3005" s="39"/>
      <c r="H3005" s="39"/>
      <c r="I3005" s="39"/>
      <c r="J3005" s="39"/>
      <c r="K3005" s="39"/>
      <c r="L3005" s="39"/>
      <c r="M3005" s="39"/>
      <c r="N3005" s="39"/>
      <c r="O3005" s="39"/>
      <c r="P3005" s="39"/>
      <c r="Q3005" s="39"/>
      <c r="R3005" s="39"/>
      <c r="S3005" s="39"/>
      <c r="T3005" s="39"/>
      <c r="U3005" s="39"/>
      <c r="V3005" s="39"/>
      <c r="W3005" s="39"/>
      <c r="X3005" s="39"/>
      <c r="Y3005" s="39"/>
      <c r="Z3005" s="39"/>
      <c r="AA3005" s="39"/>
      <c r="AB3005" s="39"/>
      <c r="AC3005" s="9"/>
      <c r="AD3005" s="39"/>
      <c r="AE3005" s="39"/>
      <c r="AF3005" s="39"/>
      <c r="AG3005" s="9">
        <f t="shared" si="6035"/>
        <v>0.98097903000000031</v>
      </c>
      <c r="AH3005" s="9">
        <f t="shared" si="6035"/>
        <v>0.95645455425000026</v>
      </c>
      <c r="AI3005" s="9">
        <f t="shared" si="6035"/>
        <v>0.9319300785000002</v>
      </c>
      <c r="AJ3005" s="9">
        <f t="shared" si="6035"/>
        <v>0.90740560275000015</v>
      </c>
      <c r="AK3005" s="9">
        <f t="shared" si="6035"/>
        <v>0.8828811270000001</v>
      </c>
      <c r="AL3005" s="9">
        <f t="shared" si="6035"/>
        <v>0.85835665125000005</v>
      </c>
      <c r="AM3005" s="9">
        <f t="shared" si="6035"/>
        <v>0.83383217549999999</v>
      </c>
    </row>
    <row r="3006" spans="1:39" outlineLevel="2">
      <c r="A3006" s="11">
        <f>ROW()</f>
        <v>3006</v>
      </c>
      <c r="C3006" s="6" t="s">
        <v>655</v>
      </c>
      <c r="D3006" s="39"/>
      <c r="E3006" s="39"/>
      <c r="F3006" s="39"/>
      <c r="G3006" s="39"/>
      <c r="H3006" s="39"/>
      <c r="I3006" s="39"/>
      <c r="J3006" s="39"/>
      <c r="K3006" s="39"/>
      <c r="L3006" s="39"/>
      <c r="M3006" s="39"/>
      <c r="N3006" s="39"/>
      <c r="O3006" s="39"/>
      <c r="P3006" s="39"/>
      <c r="Q3006" s="39"/>
      <c r="R3006" s="39"/>
      <c r="S3006" s="39"/>
      <c r="T3006" s="39"/>
      <c r="U3006" s="39"/>
      <c r="V3006" s="39"/>
      <c r="W3006" s="39"/>
      <c r="X3006" s="39"/>
      <c r="Y3006" s="39"/>
      <c r="Z3006" s="39"/>
      <c r="AA3006" s="39"/>
      <c r="AB3006" s="39"/>
      <c r="AC3006" s="9"/>
      <c r="AD3006" s="39"/>
      <c r="AE3006" s="39"/>
      <c r="AF3006" s="39"/>
      <c r="AG3006" s="9">
        <f t="shared" si="6035"/>
        <v>0</v>
      </c>
      <c r="AH3006" s="9">
        <f t="shared" si="6035"/>
        <v>0</v>
      </c>
      <c r="AI3006" s="9">
        <f t="shared" si="6035"/>
        <v>0</v>
      </c>
      <c r="AJ3006" s="9">
        <f t="shared" si="6035"/>
        <v>0</v>
      </c>
      <c r="AK3006" s="9">
        <f t="shared" si="6035"/>
        <v>0</v>
      </c>
      <c r="AL3006" s="9">
        <f t="shared" si="6035"/>
        <v>0</v>
      </c>
      <c r="AM3006" s="9">
        <f t="shared" si="6035"/>
        <v>0</v>
      </c>
    </row>
    <row r="3007" spans="1:39" outlineLevel="2">
      <c r="A3007" s="11">
        <f>ROW()</f>
        <v>3007</v>
      </c>
      <c r="C3007" s="6" t="s">
        <v>656</v>
      </c>
      <c r="D3007" s="39"/>
      <c r="E3007" s="39"/>
      <c r="F3007" s="39"/>
      <c r="G3007" s="39"/>
      <c r="H3007" s="39"/>
      <c r="I3007" s="39"/>
      <c r="J3007" s="39"/>
      <c r="K3007" s="39"/>
      <c r="L3007" s="39"/>
      <c r="M3007" s="39"/>
      <c r="N3007" s="39"/>
      <c r="O3007" s="39"/>
      <c r="P3007" s="39"/>
      <c r="Q3007" s="39"/>
      <c r="R3007" s="39"/>
      <c r="S3007" s="39"/>
      <c r="T3007" s="39"/>
      <c r="U3007" s="39"/>
      <c r="V3007" s="39"/>
      <c r="W3007" s="39"/>
      <c r="X3007" s="39"/>
      <c r="Y3007" s="39"/>
      <c r="Z3007" s="39"/>
      <c r="AA3007" s="39"/>
      <c r="AB3007" s="39"/>
      <c r="AC3007" s="9"/>
      <c r="AD3007" s="39"/>
      <c r="AE3007" s="39"/>
      <c r="AF3007" s="39"/>
      <c r="AG3007" s="9"/>
      <c r="AH3007" s="9"/>
      <c r="AI3007" s="9"/>
      <c r="AJ3007" s="9"/>
      <c r="AK3007" s="9"/>
      <c r="AL3007" s="9"/>
      <c r="AM3007" s="9"/>
    </row>
    <row r="3008" spans="1:39" outlineLevel="2">
      <c r="A3008" s="11">
        <f>ROW()</f>
        <v>3008</v>
      </c>
      <c r="C3008" s="6" t="s">
        <v>667</v>
      </c>
      <c r="D3008" s="39"/>
      <c r="E3008" s="39"/>
      <c r="F3008" s="39"/>
      <c r="G3008" s="39"/>
      <c r="H3008" s="39"/>
      <c r="I3008" s="39"/>
      <c r="J3008" s="39"/>
      <c r="K3008" s="39"/>
      <c r="L3008" s="39"/>
      <c r="M3008" s="39"/>
      <c r="N3008" s="39"/>
      <c r="O3008" s="39"/>
      <c r="P3008" s="39"/>
      <c r="Q3008" s="39"/>
      <c r="R3008" s="39"/>
      <c r="S3008" s="39"/>
      <c r="T3008" s="39"/>
      <c r="U3008" s="39"/>
      <c r="V3008" s="39"/>
      <c r="W3008" s="39"/>
      <c r="X3008" s="39"/>
      <c r="Y3008" s="39"/>
      <c r="Z3008" s="39"/>
      <c r="AA3008" s="39"/>
      <c r="AB3008" s="39"/>
      <c r="AC3008" s="9"/>
      <c r="AD3008" s="39"/>
      <c r="AE3008" s="39"/>
      <c r="AF3008" s="39"/>
      <c r="AG3008" s="9"/>
      <c r="AH3008" s="9"/>
      <c r="AI3008" s="9"/>
      <c r="AJ3008" s="9"/>
      <c r="AK3008" s="9"/>
      <c r="AL3008" s="9"/>
      <c r="AM3008" s="9"/>
    </row>
    <row r="3009" spans="1:39" outlineLevel="2">
      <c r="A3009" s="11">
        <f>ROW()</f>
        <v>3009</v>
      </c>
      <c r="C3009" s="6" t="s">
        <v>212</v>
      </c>
      <c r="D3009" s="39"/>
      <c r="E3009" s="39"/>
      <c r="F3009" s="39"/>
      <c r="G3009" s="39"/>
      <c r="H3009" s="39"/>
      <c r="I3009" s="39"/>
      <c r="J3009" s="39"/>
      <c r="K3009" s="39"/>
      <c r="L3009" s="39"/>
      <c r="M3009" s="39"/>
      <c r="N3009" s="39"/>
      <c r="O3009" s="39"/>
      <c r="P3009" s="39"/>
      <c r="Q3009" s="39"/>
      <c r="R3009" s="39"/>
      <c r="S3009" s="39"/>
      <c r="T3009" s="39"/>
      <c r="U3009" s="39"/>
      <c r="V3009" s="39"/>
      <c r="W3009" s="39"/>
      <c r="X3009" s="39"/>
      <c r="Y3009" s="39"/>
      <c r="Z3009" s="39"/>
      <c r="AA3009" s="39"/>
      <c r="AB3009" s="39"/>
      <c r="AC3009" s="9"/>
      <c r="AD3009" s="39"/>
      <c r="AE3009" s="39"/>
      <c r="AF3009" s="39"/>
      <c r="AG3009" s="9">
        <f t="shared" ref="AG3009:AM3009" si="6036">AG2949+AG2964+AG2979+AG2994</f>
        <v>0</v>
      </c>
      <c r="AH3009" s="9">
        <f t="shared" si="6036"/>
        <v>0</v>
      </c>
      <c r="AI3009" s="9">
        <f t="shared" si="6036"/>
        <v>0</v>
      </c>
      <c r="AJ3009" s="9">
        <f t="shared" si="6036"/>
        <v>0</v>
      </c>
      <c r="AK3009" s="9">
        <f t="shared" si="6036"/>
        <v>0</v>
      </c>
      <c r="AL3009" s="9">
        <f t="shared" si="6036"/>
        <v>0</v>
      </c>
      <c r="AM3009" s="9">
        <f t="shared" si="6036"/>
        <v>0</v>
      </c>
    </row>
    <row r="3010" spans="1:39" outlineLevel="2">
      <c r="A3010" s="11">
        <f>ROW()</f>
        <v>3010</v>
      </c>
      <c r="C3010" s="30" t="s">
        <v>362</v>
      </c>
      <c r="D3010" s="90"/>
      <c r="E3010" s="90"/>
      <c r="F3010" s="90"/>
      <c r="G3010" s="90"/>
      <c r="H3010" s="90"/>
      <c r="I3010" s="90"/>
      <c r="J3010" s="90"/>
      <c r="K3010" s="90"/>
      <c r="L3010" s="90"/>
      <c r="M3010" s="90"/>
      <c r="N3010" s="90"/>
      <c r="O3010" s="90"/>
      <c r="P3010" s="90"/>
      <c r="Q3010" s="90"/>
      <c r="R3010" s="90"/>
      <c r="S3010" s="90"/>
      <c r="T3010" s="90"/>
      <c r="U3010" s="90"/>
      <c r="V3010" s="90"/>
      <c r="W3010" s="90"/>
      <c r="X3010" s="90"/>
      <c r="Y3010" s="90"/>
      <c r="Z3010" s="90"/>
      <c r="AA3010" s="90"/>
      <c r="AB3010" s="90"/>
      <c r="AC3010" s="15"/>
      <c r="AD3010" s="90"/>
      <c r="AE3010" s="90"/>
      <c r="AF3010" s="90"/>
      <c r="AG3010" s="15">
        <f t="shared" ref="AG3010:AM3010" si="6037">AG2950+AG2965+AG2980+AG2995</f>
        <v>1.7947251241926745</v>
      </c>
      <c r="AH3010" s="15">
        <f t="shared" si="6037"/>
        <v>1.0768350745156048</v>
      </c>
      <c r="AI3010" s="15">
        <f t="shared" si="6037"/>
        <v>0.64610104470936291</v>
      </c>
      <c r="AJ3010" s="15">
        <f t="shared" si="6037"/>
        <v>0.38766062682561775</v>
      </c>
      <c r="AK3010" s="15">
        <f t="shared" si="6037"/>
        <v>0.23259637609537065</v>
      </c>
      <c r="AL3010" s="15">
        <f t="shared" si="6037"/>
        <v>0.13955782565722238</v>
      </c>
      <c r="AM3010" s="15">
        <f t="shared" si="6037"/>
        <v>8.3734695394333425E-2</v>
      </c>
    </row>
    <row r="3011" spans="1:39" outlineLevel="2">
      <c r="A3011" s="11">
        <f>ROW()</f>
        <v>3011</v>
      </c>
      <c r="C3011" s="6" t="s">
        <v>1</v>
      </c>
      <c r="D3011" s="39"/>
      <c r="E3011" s="39"/>
      <c r="F3011" s="39"/>
      <c r="G3011" s="39"/>
      <c r="H3011" s="39"/>
      <c r="I3011" s="39"/>
      <c r="J3011" s="39"/>
      <c r="K3011" s="39"/>
      <c r="L3011" s="39"/>
      <c r="M3011" s="39"/>
      <c r="N3011" s="39"/>
      <c r="O3011" s="39"/>
      <c r="P3011" s="39"/>
      <c r="Q3011" s="39"/>
      <c r="R3011" s="39"/>
      <c r="S3011" s="39"/>
      <c r="T3011" s="39"/>
      <c r="U3011" s="39"/>
      <c r="V3011" s="39"/>
      <c r="W3011" s="39"/>
      <c r="X3011" s="39"/>
      <c r="Y3011" s="39"/>
      <c r="Z3011" s="39"/>
      <c r="AA3011" s="39"/>
      <c r="AB3011" s="39"/>
      <c r="AC3011" s="9"/>
      <c r="AD3011" s="39"/>
      <c r="AE3011" s="39"/>
      <c r="AF3011" s="39"/>
      <c r="AG3011" s="9">
        <f t="shared" ref="AG3011:AM3011" si="6038">SUM(AG2998:AG3010)</f>
        <v>39.545243593692675</v>
      </c>
      <c r="AH3011" s="9">
        <f t="shared" si="6038"/>
        <v>31.060754284132273</v>
      </c>
      <c r="AI3011" s="9">
        <f t="shared" si="6038"/>
        <v>24.744848251573803</v>
      </c>
      <c r="AJ3011" s="9">
        <f t="shared" si="6038"/>
        <v>19.951127814796134</v>
      </c>
      <c r="AK3011" s="9">
        <f t="shared" si="6038"/>
        <v>16.250321108995617</v>
      </c>
      <c r="AL3011" s="9">
        <f t="shared" si="6038"/>
        <v>13.35136510615915</v>
      </c>
      <c r="AM3011" s="9">
        <f t="shared" si="6038"/>
        <v>11.052514210632669</v>
      </c>
    </row>
    <row r="3012" spans="1:39" outlineLevel="3">
      <c r="A3012" s="11">
        <f>ROW()</f>
        <v>3012</v>
      </c>
      <c r="B3012" s="343" t="s">
        <v>658</v>
      </c>
      <c r="D3012" s="39"/>
      <c r="E3012" s="39"/>
      <c r="F3012" s="39"/>
      <c r="G3012" s="39"/>
      <c r="H3012" s="39"/>
      <c r="I3012" s="39"/>
      <c r="J3012" s="39"/>
      <c r="K3012" s="39"/>
      <c r="L3012" s="39"/>
      <c r="M3012" s="39"/>
      <c r="N3012" s="39"/>
      <c r="O3012" s="39"/>
      <c r="P3012" s="39"/>
      <c r="Q3012" s="39"/>
      <c r="R3012" s="39"/>
      <c r="S3012" s="39"/>
      <c r="T3012" s="39"/>
      <c r="U3012" s="39"/>
      <c r="V3012" s="39"/>
      <c r="W3012" s="39"/>
      <c r="X3012" s="39"/>
      <c r="Y3012" s="39"/>
      <c r="Z3012" s="39"/>
      <c r="AA3012" s="39"/>
      <c r="AB3012" s="39"/>
      <c r="AC3012" s="39"/>
      <c r="AD3012" s="39"/>
      <c r="AE3012" s="39"/>
      <c r="AF3012" s="39"/>
      <c r="AG3012" s="39"/>
      <c r="AH3012" s="39"/>
      <c r="AI3012" s="39"/>
      <c r="AJ3012" s="39"/>
      <c r="AK3012" s="39"/>
      <c r="AL3012" s="39"/>
      <c r="AM3012" s="39"/>
    </row>
    <row r="3013" spans="1:39" outlineLevel="3">
      <c r="A3013" s="11">
        <f>ROW()</f>
        <v>3013</v>
      </c>
      <c r="C3013" s="6" t="s">
        <v>2</v>
      </c>
      <c r="D3013" s="39"/>
      <c r="E3013" s="39"/>
      <c r="F3013" s="39"/>
      <c r="G3013" s="39"/>
      <c r="H3013" s="39"/>
      <c r="I3013" s="39"/>
      <c r="J3013" s="39"/>
      <c r="K3013" s="39"/>
      <c r="L3013" s="39"/>
      <c r="M3013" s="39"/>
      <c r="N3013" s="39"/>
      <c r="O3013" s="39"/>
      <c r="P3013" s="39"/>
      <c r="Q3013" s="39"/>
      <c r="R3013" s="39"/>
      <c r="S3013" s="39"/>
      <c r="T3013" s="39"/>
      <c r="U3013" s="39"/>
      <c r="V3013" s="39"/>
      <c r="W3013" s="39"/>
      <c r="X3013" s="39"/>
      <c r="Y3013" s="39"/>
      <c r="Z3013" s="39"/>
      <c r="AA3013" s="39"/>
      <c r="AB3013" s="39"/>
      <c r="AC3013" s="39"/>
      <c r="AD3013" s="39"/>
      <c r="AE3013" s="39"/>
      <c r="AF3013" s="39"/>
      <c r="AG3013" s="39"/>
      <c r="AH3013" s="39"/>
      <c r="AI3013" s="39"/>
      <c r="AJ3013" s="39"/>
      <c r="AK3013" s="39"/>
      <c r="AL3013" s="39"/>
      <c r="AM3013" s="39"/>
    </row>
    <row r="3014" spans="1:39" outlineLevel="3">
      <c r="A3014" s="11">
        <f>ROW()</f>
        <v>3014</v>
      </c>
      <c r="C3014" s="6" t="s">
        <v>3</v>
      </c>
      <c r="D3014" s="39"/>
      <c r="E3014" s="39"/>
      <c r="F3014" s="39"/>
      <c r="G3014" s="39"/>
      <c r="H3014" s="39"/>
      <c r="I3014" s="39"/>
      <c r="J3014" s="39"/>
      <c r="K3014" s="39"/>
      <c r="L3014" s="39"/>
      <c r="M3014" s="39"/>
      <c r="N3014" s="39"/>
      <c r="O3014" s="39"/>
      <c r="P3014" s="39"/>
      <c r="Q3014" s="39"/>
      <c r="R3014" s="39"/>
      <c r="S3014" s="39"/>
      <c r="T3014" s="39"/>
      <c r="U3014" s="39"/>
      <c r="V3014" s="39"/>
      <c r="W3014" s="39"/>
      <c r="X3014" s="39"/>
      <c r="Y3014" s="39"/>
      <c r="Z3014" s="39"/>
      <c r="AA3014" s="39"/>
      <c r="AB3014" s="39"/>
      <c r="AC3014" s="39"/>
      <c r="AD3014" s="39"/>
      <c r="AE3014" s="39"/>
      <c r="AF3014" s="39"/>
      <c r="AG3014" s="39"/>
      <c r="AH3014" s="39"/>
      <c r="AI3014" s="39"/>
      <c r="AJ3014" s="39"/>
      <c r="AK3014" s="39"/>
      <c r="AL3014" s="39"/>
      <c r="AM3014" s="39"/>
    </row>
    <row r="3015" spans="1:39" outlineLevel="3">
      <c r="A3015" s="11">
        <f>ROW()</f>
        <v>3015</v>
      </c>
      <c r="C3015" s="6" t="s">
        <v>4</v>
      </c>
      <c r="D3015" s="39"/>
      <c r="E3015" s="39"/>
      <c r="F3015" s="39"/>
      <c r="G3015" s="39"/>
      <c r="H3015" s="39"/>
      <c r="I3015" s="39"/>
      <c r="J3015" s="39"/>
      <c r="K3015" s="39"/>
      <c r="L3015" s="39"/>
      <c r="M3015" s="39"/>
      <c r="N3015" s="39"/>
      <c r="O3015" s="39"/>
      <c r="P3015" s="39"/>
      <c r="Q3015" s="39"/>
      <c r="R3015" s="39"/>
      <c r="S3015" s="39"/>
      <c r="T3015" s="39"/>
      <c r="U3015" s="39"/>
      <c r="V3015" s="39"/>
      <c r="W3015" s="39"/>
      <c r="X3015" s="39"/>
      <c r="Y3015" s="39"/>
      <c r="Z3015" s="39"/>
      <c r="AA3015" s="39"/>
      <c r="AB3015" s="39"/>
      <c r="AC3015" s="39"/>
      <c r="AD3015" s="39"/>
      <c r="AE3015" s="39"/>
      <c r="AF3015" s="39"/>
      <c r="AG3015" s="39"/>
      <c r="AH3015" s="39"/>
      <c r="AI3015" s="39"/>
      <c r="AJ3015" s="39"/>
      <c r="AK3015" s="39"/>
      <c r="AL3015" s="39"/>
      <c r="AM3015" s="39"/>
    </row>
    <row r="3016" spans="1:39" outlineLevel="3">
      <c r="A3016" s="11">
        <f>ROW()</f>
        <v>3016</v>
      </c>
      <c r="C3016" s="6" t="s">
        <v>5</v>
      </c>
      <c r="D3016" s="39"/>
      <c r="E3016" s="39"/>
      <c r="F3016" s="39"/>
      <c r="G3016" s="39"/>
      <c r="H3016" s="39"/>
      <c r="I3016" s="39"/>
      <c r="J3016" s="39"/>
      <c r="K3016" s="39"/>
      <c r="L3016" s="39"/>
      <c r="M3016" s="39"/>
      <c r="N3016" s="39"/>
      <c r="O3016" s="39"/>
      <c r="P3016" s="39"/>
      <c r="Q3016" s="39"/>
      <c r="R3016" s="39"/>
      <c r="S3016" s="39"/>
      <c r="T3016" s="39"/>
      <c r="U3016" s="39"/>
      <c r="V3016" s="39"/>
      <c r="W3016" s="39"/>
      <c r="X3016" s="39"/>
      <c r="Y3016" s="39"/>
      <c r="Z3016" s="39"/>
      <c r="AA3016" s="39"/>
      <c r="AB3016" s="39"/>
      <c r="AC3016" s="39"/>
      <c r="AD3016" s="39"/>
      <c r="AE3016" s="39"/>
      <c r="AF3016" s="39"/>
      <c r="AG3016" s="39"/>
      <c r="AH3016" s="39"/>
      <c r="AI3016" s="39"/>
      <c r="AJ3016" s="39"/>
      <c r="AK3016" s="39"/>
      <c r="AL3016" s="39"/>
      <c r="AM3016" s="39"/>
    </row>
    <row r="3017" spans="1:39" outlineLevel="3">
      <c r="A3017" s="11">
        <f>ROW()</f>
        <v>3017</v>
      </c>
      <c r="C3017" s="6" t="s">
        <v>473</v>
      </c>
      <c r="D3017" s="39"/>
      <c r="E3017" s="39"/>
      <c r="F3017" s="39"/>
      <c r="G3017" s="39"/>
      <c r="H3017" s="39"/>
      <c r="I3017" s="39"/>
      <c r="J3017" s="39"/>
      <c r="K3017" s="39"/>
      <c r="L3017" s="39"/>
      <c r="M3017" s="39"/>
      <c r="N3017" s="39"/>
      <c r="O3017" s="39"/>
      <c r="P3017" s="39"/>
      <c r="Q3017" s="39"/>
      <c r="R3017" s="39"/>
      <c r="S3017" s="39"/>
      <c r="T3017" s="39"/>
      <c r="U3017" s="39"/>
      <c r="V3017" s="39"/>
      <c r="W3017" s="39"/>
      <c r="X3017" s="39"/>
      <c r="Y3017" s="39"/>
      <c r="Z3017" s="39"/>
      <c r="AA3017" s="39"/>
      <c r="AB3017" s="39"/>
      <c r="AC3017" s="39"/>
      <c r="AD3017" s="39"/>
      <c r="AE3017" s="39"/>
      <c r="AF3017" s="39"/>
      <c r="AG3017" s="39"/>
      <c r="AH3017" s="39"/>
      <c r="AI3017" s="39"/>
      <c r="AJ3017" s="39"/>
      <c r="AK3017" s="39"/>
      <c r="AL3017" s="39"/>
      <c r="AM3017" s="39"/>
    </row>
    <row r="3018" spans="1:39" outlineLevel="3">
      <c r="A3018" s="11">
        <f>ROW()</f>
        <v>3018</v>
      </c>
      <c r="C3018" s="6" t="s">
        <v>474</v>
      </c>
      <c r="D3018" s="39"/>
      <c r="E3018" s="39"/>
      <c r="F3018" s="39"/>
      <c r="G3018" s="39"/>
      <c r="H3018" s="39"/>
      <c r="I3018" s="39"/>
      <c r="J3018" s="39"/>
      <c r="K3018" s="39"/>
      <c r="L3018" s="39"/>
      <c r="M3018" s="39"/>
      <c r="N3018" s="39"/>
      <c r="O3018" s="39"/>
      <c r="P3018" s="39"/>
      <c r="Q3018" s="39"/>
      <c r="R3018" s="39"/>
      <c r="S3018" s="39"/>
      <c r="T3018" s="39"/>
      <c r="U3018" s="39"/>
      <c r="V3018" s="39"/>
      <c r="W3018" s="39"/>
      <c r="X3018" s="39"/>
      <c r="Y3018" s="39"/>
      <c r="Z3018" s="39"/>
      <c r="AA3018" s="39"/>
      <c r="AB3018" s="39"/>
      <c r="AC3018" s="39"/>
      <c r="AD3018" s="39"/>
      <c r="AE3018" s="39"/>
      <c r="AF3018" s="39"/>
      <c r="AG3018" s="39"/>
      <c r="AH3018" s="39"/>
      <c r="AI3018" s="39"/>
      <c r="AJ3018" s="39"/>
      <c r="AK3018" s="39"/>
      <c r="AL3018" s="39"/>
      <c r="AM3018" s="39"/>
    </row>
    <row r="3019" spans="1:39" outlineLevel="3">
      <c r="A3019" s="11">
        <f>ROW()</f>
        <v>3019</v>
      </c>
      <c r="C3019" s="6" t="s">
        <v>477</v>
      </c>
      <c r="D3019" s="39"/>
      <c r="E3019" s="39"/>
      <c r="F3019" s="39"/>
      <c r="G3019" s="39"/>
      <c r="H3019" s="39"/>
      <c r="I3019" s="39"/>
      <c r="J3019" s="39"/>
      <c r="K3019" s="39"/>
      <c r="L3019" s="39"/>
      <c r="M3019" s="39"/>
      <c r="N3019" s="39"/>
      <c r="O3019" s="39"/>
      <c r="P3019" s="39"/>
      <c r="Q3019" s="39"/>
      <c r="R3019" s="39"/>
      <c r="S3019" s="39"/>
      <c r="T3019" s="39"/>
      <c r="U3019" s="39"/>
      <c r="V3019" s="39"/>
      <c r="W3019" s="39"/>
      <c r="X3019" s="39"/>
      <c r="Y3019" s="39"/>
      <c r="Z3019" s="39"/>
      <c r="AA3019" s="39"/>
      <c r="AB3019" s="39"/>
      <c r="AC3019" s="39"/>
      <c r="AD3019" s="39"/>
      <c r="AE3019" s="39"/>
      <c r="AF3019" s="39"/>
      <c r="AG3019" s="39"/>
      <c r="AH3019" s="39"/>
      <c r="AI3019" s="39"/>
      <c r="AJ3019" s="39"/>
      <c r="AK3019" s="39"/>
      <c r="AL3019" s="39"/>
      <c r="AM3019" s="39"/>
    </row>
    <row r="3020" spans="1:39" outlineLevel="3">
      <c r="A3020" s="11">
        <f>ROW()</f>
        <v>3020</v>
      </c>
      <c r="C3020" s="6" t="s">
        <v>511</v>
      </c>
      <c r="D3020" s="39"/>
      <c r="E3020" s="39"/>
      <c r="F3020" s="39"/>
      <c r="G3020" s="39"/>
      <c r="H3020" s="39"/>
      <c r="I3020" s="39"/>
      <c r="J3020" s="39"/>
      <c r="K3020" s="39"/>
      <c r="L3020" s="39"/>
      <c r="M3020" s="39"/>
      <c r="N3020" s="39"/>
      <c r="O3020" s="39"/>
      <c r="P3020" s="39"/>
      <c r="Q3020" s="39"/>
      <c r="R3020" s="39"/>
      <c r="S3020" s="39"/>
      <c r="T3020" s="39"/>
      <c r="U3020" s="39"/>
      <c r="V3020" s="39"/>
      <c r="W3020" s="39"/>
      <c r="X3020" s="39"/>
      <c r="Y3020" s="39"/>
      <c r="Z3020" s="39"/>
      <c r="AA3020" s="39"/>
      <c r="AB3020" s="39"/>
      <c r="AC3020" s="39"/>
      <c r="AD3020" s="39"/>
      <c r="AE3020" s="39"/>
      <c r="AF3020" s="39"/>
      <c r="AG3020" s="39"/>
      <c r="AH3020" s="39"/>
      <c r="AI3020" s="39"/>
      <c r="AJ3020" s="39"/>
      <c r="AK3020" s="39"/>
      <c r="AL3020" s="39"/>
      <c r="AM3020" s="39"/>
    </row>
    <row r="3021" spans="1:39" outlineLevel="3">
      <c r="A3021" s="11">
        <f>ROW()</f>
        <v>3021</v>
      </c>
      <c r="C3021" s="6" t="s">
        <v>655</v>
      </c>
      <c r="D3021" s="39"/>
      <c r="E3021" s="39"/>
      <c r="F3021" s="39"/>
      <c r="G3021" s="39"/>
      <c r="H3021" s="39"/>
      <c r="I3021" s="39"/>
      <c r="J3021" s="39"/>
      <c r="K3021" s="39"/>
      <c r="L3021" s="39"/>
      <c r="M3021" s="39"/>
      <c r="N3021" s="39"/>
      <c r="O3021" s="39"/>
      <c r="P3021" s="39"/>
      <c r="Q3021" s="39"/>
      <c r="R3021" s="39"/>
      <c r="S3021" s="39"/>
      <c r="T3021" s="39"/>
      <c r="U3021" s="39"/>
      <c r="V3021" s="39"/>
      <c r="W3021" s="39"/>
      <c r="X3021" s="39"/>
      <c r="Y3021" s="39"/>
      <c r="Z3021" s="39"/>
      <c r="AA3021" s="39"/>
      <c r="AB3021" s="39"/>
      <c r="AC3021" s="39"/>
      <c r="AD3021" s="39"/>
      <c r="AE3021" s="39"/>
      <c r="AF3021" s="39"/>
      <c r="AG3021" s="39"/>
      <c r="AH3021" s="39"/>
      <c r="AI3021" s="39"/>
      <c r="AJ3021" s="39"/>
      <c r="AK3021" s="39"/>
      <c r="AL3021" s="39"/>
      <c r="AM3021" s="39"/>
    </row>
    <row r="3022" spans="1:39" outlineLevel="3">
      <c r="A3022" s="11">
        <f>ROW()</f>
        <v>3022</v>
      </c>
      <c r="C3022" s="6" t="s">
        <v>656</v>
      </c>
      <c r="D3022" s="39"/>
      <c r="E3022" s="39"/>
      <c r="F3022" s="39"/>
      <c r="G3022" s="39"/>
      <c r="H3022" s="39"/>
      <c r="I3022" s="39"/>
      <c r="J3022" s="39"/>
      <c r="K3022" s="39"/>
      <c r="L3022" s="39"/>
      <c r="M3022" s="39"/>
      <c r="N3022" s="39"/>
      <c r="O3022" s="39"/>
      <c r="P3022" s="39"/>
      <c r="Q3022" s="39"/>
      <c r="R3022" s="39"/>
      <c r="S3022" s="39"/>
      <c r="T3022" s="39"/>
      <c r="U3022" s="39"/>
      <c r="V3022" s="39"/>
      <c r="W3022" s="39"/>
      <c r="X3022" s="39"/>
      <c r="Y3022" s="39"/>
      <c r="Z3022" s="39"/>
      <c r="AA3022" s="39"/>
      <c r="AB3022" s="39"/>
      <c r="AC3022" s="39"/>
      <c r="AD3022" s="39"/>
      <c r="AE3022" s="39"/>
      <c r="AF3022" s="39"/>
      <c r="AG3022" s="39"/>
      <c r="AH3022" s="39"/>
      <c r="AI3022" s="39"/>
      <c r="AJ3022" s="39"/>
      <c r="AK3022" s="39"/>
      <c r="AL3022" s="39"/>
      <c r="AM3022" s="39"/>
    </row>
    <row r="3023" spans="1:39" outlineLevel="3">
      <c r="A3023" s="11">
        <f>ROW()</f>
        <v>3023</v>
      </c>
      <c r="C3023" s="6" t="s">
        <v>667</v>
      </c>
      <c r="D3023" s="39"/>
      <c r="E3023" s="39"/>
      <c r="F3023" s="39"/>
      <c r="G3023" s="39"/>
      <c r="H3023" s="39"/>
      <c r="I3023" s="39"/>
      <c r="J3023" s="39"/>
      <c r="K3023" s="39"/>
      <c r="L3023" s="39"/>
      <c r="M3023" s="39"/>
      <c r="N3023" s="39"/>
      <c r="O3023" s="39"/>
      <c r="P3023" s="39"/>
      <c r="Q3023" s="39"/>
      <c r="R3023" s="39"/>
      <c r="S3023" s="39"/>
      <c r="T3023" s="39"/>
      <c r="U3023" s="39"/>
      <c r="V3023" s="39"/>
      <c r="W3023" s="39"/>
      <c r="X3023" s="39"/>
      <c r="Y3023" s="39"/>
      <c r="Z3023" s="39"/>
      <c r="AA3023" s="39"/>
      <c r="AB3023" s="39"/>
      <c r="AC3023" s="39"/>
      <c r="AD3023" s="39"/>
      <c r="AE3023" s="39"/>
      <c r="AF3023" s="39"/>
      <c r="AG3023" s="39"/>
      <c r="AH3023" s="39"/>
      <c r="AI3023" s="39"/>
      <c r="AJ3023" s="39"/>
      <c r="AK3023" s="39"/>
      <c r="AL3023" s="39"/>
      <c r="AM3023" s="39"/>
    </row>
    <row r="3024" spans="1:39" outlineLevel="3">
      <c r="A3024" s="11">
        <f>ROW()</f>
        <v>3024</v>
      </c>
      <c r="C3024" s="6" t="s">
        <v>212</v>
      </c>
      <c r="D3024" s="39"/>
      <c r="E3024" s="39"/>
      <c r="F3024" s="39"/>
      <c r="G3024" s="39"/>
      <c r="H3024" s="39"/>
      <c r="I3024" s="39"/>
      <c r="J3024" s="39"/>
      <c r="K3024" s="39"/>
      <c r="L3024" s="39"/>
      <c r="M3024" s="39"/>
      <c r="N3024" s="39"/>
      <c r="O3024" s="39"/>
      <c r="P3024" s="39"/>
      <c r="Q3024" s="39"/>
      <c r="R3024" s="39"/>
      <c r="S3024" s="39"/>
      <c r="T3024" s="39"/>
      <c r="U3024" s="39"/>
      <c r="V3024" s="39"/>
      <c r="W3024" s="39"/>
      <c r="X3024" s="39"/>
      <c r="Y3024" s="39"/>
      <c r="Z3024" s="39"/>
      <c r="AA3024" s="39"/>
      <c r="AB3024" s="39"/>
      <c r="AC3024" s="39"/>
      <c r="AD3024" s="39"/>
      <c r="AE3024" s="39"/>
      <c r="AF3024" s="39"/>
      <c r="AG3024" s="39"/>
      <c r="AH3024" s="39"/>
      <c r="AI3024" s="39"/>
      <c r="AJ3024" s="39"/>
      <c r="AK3024" s="39"/>
      <c r="AL3024" s="39"/>
      <c r="AM3024" s="39"/>
    </row>
    <row r="3025" spans="1:39" outlineLevel="3">
      <c r="A3025" s="11">
        <f>ROW()</f>
        <v>3025</v>
      </c>
      <c r="C3025" s="30" t="s">
        <v>362</v>
      </c>
      <c r="D3025" s="90"/>
      <c r="E3025" s="90"/>
      <c r="F3025" s="90"/>
      <c r="G3025" s="90"/>
      <c r="H3025" s="90"/>
      <c r="I3025" s="90"/>
      <c r="J3025" s="90"/>
      <c r="K3025" s="90"/>
      <c r="L3025" s="90"/>
      <c r="M3025" s="90"/>
      <c r="N3025" s="90"/>
      <c r="O3025" s="90"/>
      <c r="P3025" s="90"/>
      <c r="Q3025" s="90"/>
      <c r="R3025" s="90"/>
      <c r="S3025" s="90"/>
      <c r="T3025" s="90"/>
      <c r="U3025" s="90"/>
      <c r="V3025" s="90"/>
      <c r="W3025" s="90"/>
      <c r="X3025" s="90"/>
      <c r="Y3025" s="90"/>
      <c r="Z3025" s="90"/>
      <c r="AA3025" s="90"/>
      <c r="AB3025" s="90"/>
      <c r="AC3025" s="90"/>
      <c r="AD3025" s="90"/>
      <c r="AE3025" s="90"/>
      <c r="AF3025" s="90"/>
      <c r="AG3025" s="90"/>
      <c r="AH3025" s="90"/>
      <c r="AI3025" s="90"/>
      <c r="AJ3025" s="90"/>
      <c r="AK3025" s="90"/>
      <c r="AL3025" s="90"/>
      <c r="AM3025" s="90"/>
    </row>
    <row r="3026" spans="1:39" outlineLevel="3">
      <c r="A3026" s="11">
        <f>ROW()</f>
        <v>3026</v>
      </c>
      <c r="C3026" s="6" t="s">
        <v>1</v>
      </c>
      <c r="D3026" s="39"/>
      <c r="E3026" s="39"/>
      <c r="F3026" s="39"/>
      <c r="G3026" s="39"/>
      <c r="H3026" s="39"/>
      <c r="I3026" s="39"/>
      <c r="J3026" s="39"/>
      <c r="K3026" s="39"/>
      <c r="L3026" s="39"/>
      <c r="M3026" s="39"/>
      <c r="N3026" s="39"/>
      <c r="O3026" s="39"/>
      <c r="P3026" s="39"/>
      <c r="Q3026" s="39"/>
      <c r="R3026" s="39"/>
      <c r="S3026" s="39"/>
      <c r="T3026" s="39"/>
      <c r="U3026" s="39"/>
      <c r="V3026" s="39"/>
      <c r="W3026" s="39"/>
      <c r="X3026" s="39"/>
      <c r="Y3026" s="39"/>
      <c r="Z3026" s="39"/>
      <c r="AA3026" s="39"/>
      <c r="AB3026" s="39"/>
      <c r="AC3026" s="39"/>
      <c r="AD3026" s="39"/>
      <c r="AE3026" s="39"/>
      <c r="AF3026" s="39"/>
      <c r="AG3026" s="39"/>
      <c r="AH3026" s="39"/>
      <c r="AI3026" s="39"/>
      <c r="AJ3026" s="39"/>
      <c r="AK3026" s="39"/>
      <c r="AL3026" s="39"/>
      <c r="AM3026" s="39"/>
    </row>
    <row r="3027" spans="1:39" outlineLevel="3">
      <c r="A3027" s="11">
        <f>ROW()</f>
        <v>3027</v>
      </c>
      <c r="D3027" s="39"/>
      <c r="E3027" s="39"/>
      <c r="F3027" s="39"/>
      <c r="G3027" s="39"/>
      <c r="H3027" s="39"/>
      <c r="I3027" s="39"/>
      <c r="J3027" s="39"/>
      <c r="K3027" s="39"/>
      <c r="L3027" s="39"/>
      <c r="M3027" s="39"/>
      <c r="N3027" s="39"/>
      <c r="O3027" s="39"/>
      <c r="P3027" s="39"/>
      <c r="Q3027" s="39"/>
      <c r="R3027" s="39"/>
      <c r="S3027" s="39"/>
      <c r="T3027" s="39"/>
      <c r="U3027" s="39"/>
      <c r="V3027" s="39"/>
      <c r="W3027" s="39"/>
      <c r="X3027" s="39"/>
      <c r="Y3027" s="39"/>
      <c r="Z3027" s="39"/>
      <c r="AA3027" s="39"/>
      <c r="AB3027" s="39"/>
      <c r="AC3027" s="39"/>
      <c r="AD3027" s="39"/>
      <c r="AE3027" s="39"/>
      <c r="AF3027" s="39"/>
      <c r="AG3027" s="39"/>
      <c r="AH3027" s="39"/>
      <c r="AI3027" s="39"/>
      <c r="AJ3027" s="39"/>
      <c r="AK3027" s="39"/>
      <c r="AL3027" s="39"/>
      <c r="AM3027" s="39"/>
    </row>
    <row r="3028" spans="1:39" s="10" customFormat="1" outlineLevel="1">
      <c r="A3028" s="324" t="s">
        <v>457</v>
      </c>
      <c r="B3028" s="347"/>
      <c r="C3028" s="325"/>
      <c r="D3028" s="325"/>
      <c r="E3028" s="325"/>
      <c r="F3028" s="325"/>
      <c r="G3028" s="325"/>
      <c r="H3028" s="326"/>
      <c r="I3028" s="326"/>
      <c r="J3028" s="326"/>
      <c r="K3028" s="326"/>
      <c r="L3028" s="326"/>
      <c r="M3028" s="326"/>
      <c r="N3028" s="326"/>
      <c r="O3028" s="326"/>
      <c r="P3028" s="326"/>
      <c r="Q3028" s="326"/>
      <c r="R3028" s="326"/>
      <c r="S3028" s="326"/>
      <c r="T3028" s="326"/>
      <c r="U3028" s="326"/>
      <c r="V3028" s="326"/>
      <c r="W3028" s="326"/>
      <c r="X3028" s="326"/>
      <c r="Y3028" s="326"/>
      <c r="Z3028" s="326"/>
      <c r="AA3028" s="326"/>
      <c r="AB3028" s="326"/>
      <c r="AC3028" s="326"/>
      <c r="AD3028" s="326"/>
      <c r="AE3028" s="326"/>
      <c r="AF3028" s="326"/>
      <c r="AG3028" s="326"/>
      <c r="AH3028" s="326"/>
      <c r="AI3028" s="326"/>
      <c r="AJ3028" s="326"/>
      <c r="AK3028" s="326"/>
      <c r="AL3028" s="326"/>
      <c r="AM3028" s="326"/>
    </row>
    <row r="3029" spans="1:39" outlineLevel="2">
      <c r="A3029" s="11">
        <f>ROW()</f>
        <v>3029</v>
      </c>
      <c r="B3029" s="343" t="s">
        <v>141</v>
      </c>
      <c r="D3029" s="39"/>
      <c r="E3029" s="39"/>
      <c r="F3029" s="39"/>
      <c r="G3029" s="39"/>
      <c r="H3029" s="39"/>
      <c r="I3029" s="39"/>
      <c r="J3029" s="156"/>
      <c r="K3029" s="39"/>
      <c r="L3029" s="39"/>
      <c r="M3029" s="39"/>
      <c r="N3029" s="39"/>
      <c r="O3029" s="39"/>
      <c r="P3029" s="39"/>
      <c r="Q3029" s="39"/>
      <c r="R3029" s="39"/>
      <c r="S3029" s="39"/>
      <c r="T3029" s="39"/>
      <c r="U3029" s="39"/>
      <c r="V3029" s="39"/>
      <c r="W3029" s="39"/>
      <c r="X3029" s="39"/>
      <c r="Y3029" s="39"/>
      <c r="Z3029" s="39"/>
      <c r="AA3029" s="39"/>
      <c r="AB3029" s="39"/>
      <c r="AC3029" s="39"/>
      <c r="AD3029" s="39"/>
      <c r="AE3029" s="39"/>
      <c r="AF3029" s="39"/>
      <c r="AG3029" s="39"/>
      <c r="AH3029" s="39"/>
      <c r="AI3029" s="39"/>
      <c r="AJ3029" s="39"/>
      <c r="AK3029" s="39"/>
      <c r="AL3029" s="39"/>
      <c r="AM3029" s="39"/>
    </row>
    <row r="3030" spans="1:39" outlineLevel="2">
      <c r="A3030" s="11">
        <f>ROW()</f>
        <v>3030</v>
      </c>
      <c r="C3030" s="6" t="s">
        <v>2</v>
      </c>
      <c r="D3030" s="39"/>
      <c r="E3030" s="39"/>
      <c r="F3030" s="39"/>
      <c r="G3030" s="39"/>
      <c r="H3030" s="39"/>
      <c r="I3030" s="9"/>
      <c r="J3030" s="39"/>
      <c r="K3030" s="163"/>
      <c r="L3030" s="163"/>
      <c r="M3030" s="163"/>
      <c r="N3030" s="163"/>
      <c r="O3030" s="163"/>
      <c r="P3030" s="163"/>
      <c r="Q3030" s="163"/>
      <c r="R3030" s="163"/>
      <c r="S3030" s="163"/>
      <c r="T3030" s="163"/>
      <c r="U3030" s="163"/>
      <c r="V3030" s="163"/>
      <c r="W3030" s="163"/>
      <c r="X3030" s="163"/>
      <c r="Y3030" s="163"/>
      <c r="Z3030" s="163"/>
      <c r="AA3030" s="163"/>
      <c r="AB3030" s="163"/>
      <c r="AC3030" s="164"/>
      <c r="AD3030" s="163"/>
      <c r="AE3030" s="163"/>
      <c r="AF3030" s="163"/>
      <c r="AG3030" s="163"/>
      <c r="AH3030" s="164"/>
      <c r="AI3030" s="164">
        <f>Inputs!$E$80/2</f>
        <v>10</v>
      </c>
      <c r="AJ3030" s="163">
        <f t="shared" ref="AJ3030:AM3030" si="6039">AI3030</f>
        <v>10</v>
      </c>
      <c r="AK3030" s="163">
        <f t="shared" si="6039"/>
        <v>10</v>
      </c>
      <c r="AL3030" s="163">
        <f t="shared" si="6039"/>
        <v>10</v>
      </c>
      <c r="AM3030" s="163">
        <f t="shared" si="6039"/>
        <v>10</v>
      </c>
    </row>
    <row r="3031" spans="1:39" outlineLevel="2">
      <c r="A3031" s="11">
        <f>ROW()</f>
        <v>3031</v>
      </c>
      <c r="C3031" s="6" t="s">
        <v>3</v>
      </c>
      <c r="D3031" s="39"/>
      <c r="E3031" s="39"/>
      <c r="F3031" s="39"/>
      <c r="G3031" s="39"/>
      <c r="H3031" s="39"/>
      <c r="I3031" s="9"/>
      <c r="J3031" s="39"/>
      <c r="K3031" s="163"/>
      <c r="L3031" s="163"/>
      <c r="M3031" s="163"/>
      <c r="N3031" s="163"/>
      <c r="O3031" s="163"/>
      <c r="P3031" s="163"/>
      <c r="Q3031" s="163"/>
      <c r="R3031" s="163"/>
      <c r="S3031" s="163"/>
      <c r="T3031" s="163"/>
      <c r="U3031" s="163"/>
      <c r="V3031" s="163"/>
      <c r="W3031" s="163"/>
      <c r="X3031" s="163"/>
      <c r="Y3031" s="163"/>
      <c r="Z3031" s="163"/>
      <c r="AA3031" s="163"/>
      <c r="AB3031" s="163"/>
      <c r="AC3031" s="164"/>
      <c r="AD3031" s="163"/>
      <c r="AE3031" s="163"/>
      <c r="AF3031" s="163"/>
      <c r="AG3031" s="163"/>
      <c r="AH3031" s="164"/>
      <c r="AI3031" s="164">
        <f>Inputs!$E$81/2</f>
        <v>10</v>
      </c>
      <c r="AJ3031" s="163">
        <f t="shared" ref="AJ3031:AM3031" si="6040">AI3031</f>
        <v>10</v>
      </c>
      <c r="AK3031" s="163">
        <f t="shared" si="6040"/>
        <v>10</v>
      </c>
      <c r="AL3031" s="163">
        <f t="shared" si="6040"/>
        <v>10</v>
      </c>
      <c r="AM3031" s="163">
        <f t="shared" si="6040"/>
        <v>10</v>
      </c>
    </row>
    <row r="3032" spans="1:39" outlineLevel="2">
      <c r="A3032" s="11">
        <f>ROW()</f>
        <v>3032</v>
      </c>
      <c r="C3032" s="6" t="s">
        <v>4</v>
      </c>
      <c r="D3032" s="39"/>
      <c r="E3032" s="39"/>
      <c r="F3032" s="39"/>
      <c r="G3032" s="39"/>
      <c r="H3032" s="39"/>
      <c r="I3032" s="9"/>
      <c r="J3032" s="39"/>
      <c r="K3032" s="163"/>
      <c r="L3032" s="163"/>
      <c r="M3032" s="163"/>
      <c r="N3032" s="163"/>
      <c r="O3032" s="163"/>
      <c r="P3032" s="163"/>
      <c r="Q3032" s="163"/>
      <c r="R3032" s="163"/>
      <c r="S3032" s="163"/>
      <c r="T3032" s="163"/>
      <c r="U3032" s="163"/>
      <c r="V3032" s="163"/>
      <c r="W3032" s="163"/>
      <c r="X3032" s="163"/>
      <c r="Y3032" s="163"/>
      <c r="Z3032" s="163"/>
      <c r="AA3032" s="163"/>
      <c r="AB3032" s="163"/>
      <c r="AC3032" s="164"/>
      <c r="AD3032" s="163"/>
      <c r="AE3032" s="163"/>
      <c r="AF3032" s="163"/>
      <c r="AG3032" s="163"/>
      <c r="AH3032" s="164"/>
      <c r="AI3032" s="164">
        <f>Inputs!$E$82/2</f>
        <v>7.5</v>
      </c>
      <c r="AJ3032" s="163">
        <f t="shared" ref="AJ3032:AM3032" si="6041">AI3032</f>
        <v>7.5</v>
      </c>
      <c r="AK3032" s="163">
        <f t="shared" si="6041"/>
        <v>7.5</v>
      </c>
      <c r="AL3032" s="163">
        <f t="shared" si="6041"/>
        <v>7.5</v>
      </c>
      <c r="AM3032" s="163">
        <f t="shared" si="6041"/>
        <v>7.5</v>
      </c>
    </row>
    <row r="3033" spans="1:39" outlineLevel="2">
      <c r="A3033" s="11">
        <f>ROW()</f>
        <v>3033</v>
      </c>
      <c r="C3033" s="6" t="s">
        <v>5</v>
      </c>
      <c r="D3033" s="39"/>
      <c r="E3033" s="39"/>
      <c r="F3033" s="39"/>
      <c r="G3033" s="39"/>
      <c r="H3033" s="39"/>
      <c r="I3033" s="9"/>
      <c r="J3033" s="39"/>
      <c r="K3033" s="163"/>
      <c r="L3033" s="163"/>
      <c r="M3033" s="163"/>
      <c r="N3033" s="163"/>
      <c r="O3033" s="163"/>
      <c r="P3033" s="163"/>
      <c r="Q3033" s="163"/>
      <c r="R3033" s="163"/>
      <c r="S3033" s="163"/>
      <c r="T3033" s="163"/>
      <c r="U3033" s="163"/>
      <c r="V3033" s="163"/>
      <c r="W3033" s="163"/>
      <c r="X3033" s="163"/>
      <c r="Y3033" s="163"/>
      <c r="Z3033" s="163"/>
      <c r="AA3033" s="163"/>
      <c r="AB3033" s="163"/>
      <c r="AC3033" s="164"/>
      <c r="AD3033" s="163"/>
      <c r="AE3033" s="163"/>
      <c r="AF3033" s="163"/>
      <c r="AG3033" s="163"/>
      <c r="AH3033" s="164"/>
      <c r="AI3033" s="164">
        <f>Inputs!$E$83/2</f>
        <v>5</v>
      </c>
      <c r="AJ3033" s="163">
        <f t="shared" ref="AJ3033:AM3033" si="6042">AI3033</f>
        <v>5</v>
      </c>
      <c r="AK3033" s="163">
        <f t="shared" si="6042"/>
        <v>5</v>
      </c>
      <c r="AL3033" s="163">
        <f t="shared" si="6042"/>
        <v>5</v>
      </c>
      <c r="AM3033" s="163">
        <f t="shared" si="6042"/>
        <v>5</v>
      </c>
    </row>
    <row r="3034" spans="1:39" outlineLevel="2">
      <c r="A3034" s="11">
        <f>ROW()</f>
        <v>3034</v>
      </c>
      <c r="C3034" s="6" t="s">
        <v>473</v>
      </c>
      <c r="D3034" s="39"/>
      <c r="E3034" s="39"/>
      <c r="F3034" s="39"/>
      <c r="G3034" s="39"/>
      <c r="H3034" s="39"/>
      <c r="I3034" s="9"/>
      <c r="J3034" s="39"/>
      <c r="K3034" s="163"/>
      <c r="L3034" s="163"/>
      <c r="M3034" s="163"/>
      <c r="N3034" s="163"/>
      <c r="O3034" s="163"/>
      <c r="P3034" s="163"/>
      <c r="Q3034" s="163"/>
      <c r="R3034" s="163"/>
      <c r="S3034" s="163"/>
      <c r="T3034" s="163"/>
      <c r="U3034" s="163"/>
      <c r="V3034" s="163"/>
      <c r="W3034" s="163"/>
      <c r="X3034" s="163"/>
      <c r="Y3034" s="163"/>
      <c r="Z3034" s="163"/>
      <c r="AA3034" s="163"/>
      <c r="AB3034" s="163"/>
      <c r="AC3034" s="164"/>
      <c r="AD3034" s="163"/>
      <c r="AE3034" s="163"/>
      <c r="AF3034" s="163"/>
      <c r="AG3034" s="163"/>
      <c r="AH3034" s="164"/>
      <c r="AI3034" s="164">
        <f>Inputs!$E$84/2</f>
        <v>2.5</v>
      </c>
      <c r="AJ3034" s="163">
        <f t="shared" ref="AJ3034:AM3034" si="6043">AI3034</f>
        <v>2.5</v>
      </c>
      <c r="AK3034" s="163">
        <f t="shared" si="6043"/>
        <v>2.5</v>
      </c>
      <c r="AL3034" s="163">
        <f t="shared" si="6043"/>
        <v>2.5</v>
      </c>
      <c r="AM3034" s="163">
        <f t="shared" si="6043"/>
        <v>2.5</v>
      </c>
    </row>
    <row r="3035" spans="1:39" outlineLevel="2">
      <c r="A3035" s="11">
        <f>ROW()</f>
        <v>3035</v>
      </c>
      <c r="C3035" s="6" t="s">
        <v>474</v>
      </c>
      <c r="D3035" s="39"/>
      <c r="E3035" s="39"/>
      <c r="F3035" s="39"/>
      <c r="G3035" s="39"/>
      <c r="H3035" s="39"/>
      <c r="I3035" s="9"/>
      <c r="J3035" s="39"/>
      <c r="K3035" s="163"/>
      <c r="L3035" s="163"/>
      <c r="M3035" s="163"/>
      <c r="N3035" s="163"/>
      <c r="O3035" s="163"/>
      <c r="P3035" s="163"/>
      <c r="Q3035" s="163"/>
      <c r="R3035" s="163"/>
      <c r="S3035" s="163"/>
      <c r="T3035" s="163"/>
      <c r="U3035" s="163"/>
      <c r="V3035" s="163"/>
      <c r="W3035" s="163"/>
      <c r="X3035" s="163"/>
      <c r="Y3035" s="163"/>
      <c r="Z3035" s="163"/>
      <c r="AA3035" s="163"/>
      <c r="AB3035" s="163"/>
      <c r="AC3035" s="164"/>
      <c r="AD3035" s="163"/>
      <c r="AE3035" s="163"/>
      <c r="AF3035" s="163"/>
      <c r="AG3035" s="163"/>
      <c r="AH3035" s="164"/>
      <c r="AI3035" s="164">
        <f>Inputs!$E$85/2</f>
        <v>7.5</v>
      </c>
      <c r="AJ3035" s="163">
        <f t="shared" ref="AJ3035:AM3035" si="6044">AI3035</f>
        <v>7.5</v>
      </c>
      <c r="AK3035" s="163">
        <f t="shared" si="6044"/>
        <v>7.5</v>
      </c>
      <c r="AL3035" s="163">
        <f t="shared" si="6044"/>
        <v>7.5</v>
      </c>
      <c r="AM3035" s="163">
        <f t="shared" si="6044"/>
        <v>7.5</v>
      </c>
    </row>
    <row r="3036" spans="1:39" outlineLevel="2">
      <c r="A3036" s="11">
        <f>ROW()</f>
        <v>3036</v>
      </c>
      <c r="C3036" s="6" t="s">
        <v>477</v>
      </c>
      <c r="D3036" s="39"/>
      <c r="E3036" s="39"/>
      <c r="F3036" s="39"/>
      <c r="G3036" s="39"/>
      <c r="H3036" s="39"/>
      <c r="I3036" s="9"/>
      <c r="J3036" s="39"/>
      <c r="K3036" s="163"/>
      <c r="L3036" s="163"/>
      <c r="M3036" s="163"/>
      <c r="N3036" s="163"/>
      <c r="O3036" s="163"/>
      <c r="P3036" s="163"/>
      <c r="Q3036" s="163"/>
      <c r="R3036" s="163"/>
      <c r="S3036" s="163"/>
      <c r="T3036" s="163"/>
      <c r="U3036" s="163"/>
      <c r="V3036" s="163"/>
      <c r="W3036" s="163"/>
      <c r="X3036" s="163"/>
      <c r="Y3036" s="163"/>
      <c r="Z3036" s="163"/>
      <c r="AA3036" s="163"/>
      <c r="AB3036" s="163"/>
      <c r="AC3036" s="164"/>
      <c r="AD3036" s="163"/>
      <c r="AE3036" s="163"/>
      <c r="AF3036" s="163"/>
      <c r="AG3036" s="163"/>
      <c r="AH3036" s="164"/>
      <c r="AI3036" s="164">
        <f>Inputs!$E$86/2</f>
        <v>5</v>
      </c>
      <c r="AJ3036" s="163">
        <f t="shared" ref="AJ3036:AM3036" si="6045">AI3036</f>
        <v>5</v>
      </c>
      <c r="AK3036" s="163">
        <f t="shared" si="6045"/>
        <v>5</v>
      </c>
      <c r="AL3036" s="163">
        <f t="shared" si="6045"/>
        <v>5</v>
      </c>
      <c r="AM3036" s="163">
        <f t="shared" si="6045"/>
        <v>5</v>
      </c>
    </row>
    <row r="3037" spans="1:39" outlineLevel="2">
      <c r="A3037" s="11">
        <f>ROW()</f>
        <v>3037</v>
      </c>
      <c r="C3037" s="6" t="s">
        <v>511</v>
      </c>
      <c r="D3037" s="39"/>
      <c r="E3037" s="39"/>
      <c r="F3037" s="39"/>
      <c r="G3037" s="39"/>
      <c r="H3037" s="39"/>
      <c r="I3037" s="9"/>
      <c r="J3037" s="39"/>
      <c r="K3037" s="163"/>
      <c r="L3037" s="163"/>
      <c r="M3037" s="163"/>
      <c r="N3037" s="163"/>
      <c r="O3037" s="163"/>
      <c r="P3037" s="163"/>
      <c r="Q3037" s="163"/>
      <c r="R3037" s="163"/>
      <c r="S3037" s="163"/>
      <c r="T3037" s="163"/>
      <c r="U3037" s="163"/>
      <c r="V3037" s="163"/>
      <c r="W3037" s="163"/>
      <c r="X3037" s="163"/>
      <c r="Y3037" s="163"/>
      <c r="Z3037" s="163"/>
      <c r="AA3037" s="163"/>
      <c r="AB3037" s="163"/>
      <c r="AC3037" s="164"/>
      <c r="AD3037" s="163"/>
      <c r="AE3037" s="163"/>
      <c r="AF3037" s="163"/>
      <c r="AG3037" s="163"/>
      <c r="AH3037" s="164"/>
      <c r="AI3037" s="164">
        <f>Inputs!$E$87</f>
        <v>40</v>
      </c>
      <c r="AJ3037" s="163">
        <f t="shared" ref="AJ3037:AM3037" si="6046">IF(AI3037&lt;=0,0,AI3037-1)</f>
        <v>39</v>
      </c>
      <c r="AK3037" s="163">
        <f t="shared" si="6046"/>
        <v>38</v>
      </c>
      <c r="AL3037" s="163">
        <f t="shared" si="6046"/>
        <v>37</v>
      </c>
      <c r="AM3037" s="163">
        <f t="shared" si="6046"/>
        <v>36</v>
      </c>
    </row>
    <row r="3038" spans="1:39" outlineLevel="2">
      <c r="A3038" s="11">
        <f>ROW()</f>
        <v>3038</v>
      </c>
      <c r="C3038" s="6" t="s">
        <v>655</v>
      </c>
      <c r="D3038" s="39"/>
      <c r="E3038" s="39"/>
      <c r="F3038" s="39"/>
      <c r="G3038" s="39"/>
      <c r="H3038" s="39"/>
      <c r="I3038" s="9"/>
      <c r="J3038" s="39"/>
      <c r="K3038" s="163"/>
      <c r="L3038" s="163"/>
      <c r="M3038" s="163"/>
      <c r="N3038" s="163"/>
      <c r="O3038" s="163"/>
      <c r="P3038" s="163"/>
      <c r="Q3038" s="163"/>
      <c r="R3038" s="163"/>
      <c r="S3038" s="163"/>
      <c r="T3038" s="163"/>
      <c r="U3038" s="163"/>
      <c r="V3038" s="163"/>
      <c r="W3038" s="163"/>
      <c r="X3038" s="163"/>
      <c r="Y3038" s="163"/>
      <c r="Z3038" s="163"/>
      <c r="AA3038" s="163"/>
      <c r="AB3038" s="163"/>
      <c r="AC3038" s="164"/>
      <c r="AD3038" s="163"/>
      <c r="AE3038" s="163"/>
      <c r="AF3038" s="163"/>
      <c r="AG3038" s="163"/>
      <c r="AH3038" s="164"/>
      <c r="AI3038" s="164"/>
      <c r="AJ3038" s="163"/>
      <c r="AK3038" s="163"/>
      <c r="AL3038" s="163"/>
      <c r="AM3038" s="163"/>
    </row>
    <row r="3039" spans="1:39" outlineLevel="2">
      <c r="A3039" s="11">
        <f>ROW()</f>
        <v>3039</v>
      </c>
      <c r="C3039" s="6" t="s">
        <v>656</v>
      </c>
      <c r="D3039" s="39"/>
      <c r="E3039" s="39"/>
      <c r="F3039" s="39"/>
      <c r="G3039" s="39"/>
      <c r="H3039" s="39"/>
      <c r="I3039" s="9"/>
      <c r="J3039" s="39"/>
      <c r="K3039" s="163"/>
      <c r="L3039" s="163"/>
      <c r="M3039" s="163"/>
      <c r="N3039" s="163"/>
      <c r="O3039" s="163"/>
      <c r="P3039" s="163"/>
      <c r="Q3039" s="163"/>
      <c r="R3039" s="163"/>
      <c r="S3039" s="163"/>
      <c r="T3039" s="163"/>
      <c r="U3039" s="163"/>
      <c r="V3039" s="163"/>
      <c r="W3039" s="163"/>
      <c r="X3039" s="163"/>
      <c r="Y3039" s="163"/>
      <c r="Z3039" s="163"/>
      <c r="AA3039" s="163"/>
      <c r="AB3039" s="163"/>
      <c r="AC3039" s="164"/>
      <c r="AD3039" s="163"/>
      <c r="AE3039" s="163"/>
      <c r="AF3039" s="163"/>
      <c r="AG3039" s="163"/>
      <c r="AH3039" s="164"/>
      <c r="AI3039" s="164"/>
      <c r="AJ3039" s="163"/>
      <c r="AK3039" s="163"/>
      <c r="AL3039" s="163"/>
      <c r="AM3039" s="163"/>
    </row>
    <row r="3040" spans="1:39" outlineLevel="2">
      <c r="A3040" s="11">
        <f>ROW()</f>
        <v>3040</v>
      </c>
      <c r="C3040" s="6" t="s">
        <v>667</v>
      </c>
      <c r="D3040" s="39"/>
      <c r="E3040" s="39"/>
      <c r="F3040" s="39"/>
      <c r="G3040" s="39"/>
      <c r="H3040" s="39"/>
      <c r="I3040" s="9"/>
      <c r="J3040" s="39"/>
      <c r="K3040" s="163"/>
      <c r="L3040" s="163"/>
      <c r="M3040" s="163"/>
      <c r="N3040" s="163"/>
      <c r="O3040" s="163"/>
      <c r="P3040" s="163"/>
      <c r="Q3040" s="163"/>
      <c r="R3040" s="163"/>
      <c r="S3040" s="163"/>
      <c r="T3040" s="163"/>
      <c r="U3040" s="163"/>
      <c r="V3040" s="163"/>
      <c r="W3040" s="163"/>
      <c r="X3040" s="163"/>
      <c r="Y3040" s="163"/>
      <c r="Z3040" s="163"/>
      <c r="AA3040" s="163"/>
      <c r="AB3040" s="163"/>
      <c r="AC3040" s="164"/>
      <c r="AD3040" s="163"/>
      <c r="AE3040" s="163"/>
      <c r="AF3040" s="163"/>
      <c r="AG3040" s="163"/>
      <c r="AH3040" s="164"/>
      <c r="AI3040" s="164"/>
      <c r="AJ3040" s="163"/>
      <c r="AK3040" s="163"/>
      <c r="AL3040" s="163"/>
      <c r="AM3040" s="163"/>
    </row>
    <row r="3041" spans="1:39" outlineLevel="2">
      <c r="A3041" s="11">
        <f>ROW()</f>
        <v>3041</v>
      </c>
      <c r="C3041" s="6" t="s">
        <v>212</v>
      </c>
      <c r="D3041" s="39"/>
      <c r="E3041" s="39"/>
      <c r="F3041" s="39"/>
      <c r="G3041" s="39"/>
      <c r="H3041" s="39"/>
      <c r="I3041" s="9"/>
      <c r="J3041" s="39"/>
      <c r="K3041" s="163"/>
      <c r="L3041" s="163"/>
      <c r="M3041" s="163"/>
      <c r="N3041" s="163"/>
      <c r="O3041" s="163"/>
      <c r="P3041" s="163"/>
      <c r="Q3041" s="163"/>
      <c r="R3041" s="163"/>
      <c r="S3041" s="163"/>
      <c r="T3041" s="163"/>
      <c r="U3041" s="163"/>
      <c r="V3041" s="163"/>
      <c r="W3041" s="163"/>
      <c r="X3041" s="163"/>
      <c r="Y3041" s="163"/>
      <c r="Z3041" s="163"/>
      <c r="AA3041" s="163"/>
      <c r="AB3041" s="163"/>
      <c r="AC3041" s="164"/>
      <c r="AD3041" s="163"/>
      <c r="AE3041" s="163"/>
      <c r="AF3041" s="163"/>
      <c r="AG3041" s="163"/>
      <c r="AH3041" s="164"/>
      <c r="AI3041" s="164"/>
      <c r="AJ3041" s="929"/>
      <c r="AK3041" s="929"/>
      <c r="AL3041" s="929"/>
      <c r="AM3041" s="929"/>
    </row>
    <row r="3042" spans="1:39" outlineLevel="2">
      <c r="A3042" s="11">
        <f>ROW()</f>
        <v>3042</v>
      </c>
      <c r="C3042" s="30" t="s">
        <v>362</v>
      </c>
      <c r="D3042" s="90"/>
      <c r="E3042" s="90"/>
      <c r="F3042" s="90"/>
      <c r="G3042" s="90"/>
      <c r="H3042" s="90"/>
      <c r="I3042" s="15"/>
      <c r="J3042" s="90"/>
      <c r="K3042" s="15"/>
      <c r="L3042" s="15"/>
      <c r="M3042" s="15"/>
      <c r="N3042" s="15"/>
      <c r="O3042" s="15"/>
      <c r="P3042" s="15"/>
      <c r="Q3042" s="15"/>
      <c r="R3042" s="15"/>
      <c r="S3042" s="15"/>
      <c r="T3042" s="15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/>
      <c r="AE3042" s="15"/>
      <c r="AF3042" s="15"/>
      <c r="AG3042" s="15"/>
      <c r="AH3042" s="15"/>
      <c r="AI3042" s="288">
        <f>Inputs!$E$92/2</f>
        <v>2.5</v>
      </c>
      <c r="AJ3042" s="928">
        <f t="shared" ref="AJ3042" si="6047">AI3042</f>
        <v>2.5</v>
      </c>
      <c r="AK3042" s="928">
        <f t="shared" ref="AK3042" si="6048">AJ3042</f>
        <v>2.5</v>
      </c>
      <c r="AL3042" s="928">
        <f t="shared" ref="AL3042" si="6049">AK3042</f>
        <v>2.5</v>
      </c>
      <c r="AM3042" s="928">
        <f t="shared" ref="AM3042" si="6050">AL3042</f>
        <v>2.5</v>
      </c>
    </row>
    <row r="3043" spans="1:39" outlineLevel="2">
      <c r="A3043" s="11">
        <f>ROW()</f>
        <v>3043</v>
      </c>
      <c r="D3043" s="39"/>
      <c r="E3043" s="39"/>
      <c r="F3043" s="39"/>
      <c r="G3043" s="39"/>
      <c r="H3043" s="3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  <c r="AK3043" s="9"/>
      <c r="AL3043" s="9"/>
      <c r="AM3043" s="9"/>
    </row>
    <row r="3044" spans="1:39" outlineLevel="2">
      <c r="A3044" s="11">
        <f>ROW()</f>
        <v>3044</v>
      </c>
      <c r="B3044" s="343" t="s">
        <v>68</v>
      </c>
      <c r="D3044" s="39"/>
      <c r="E3044" s="39"/>
      <c r="F3044" s="39"/>
      <c r="G3044" s="39"/>
      <c r="H3044" s="39"/>
      <c r="I3044" s="39"/>
      <c r="J3044" s="39"/>
      <c r="K3044" s="39"/>
      <c r="L3044" s="39"/>
      <c r="M3044" s="39"/>
      <c r="N3044" s="39"/>
      <c r="O3044" s="39"/>
      <c r="P3044" s="39"/>
      <c r="Q3044" s="39"/>
      <c r="R3044" s="39"/>
      <c r="S3044" s="39"/>
      <c r="T3044" s="39"/>
      <c r="U3044" s="39"/>
      <c r="V3044" s="39"/>
      <c r="W3044" s="39"/>
      <c r="X3044" s="39"/>
      <c r="Y3044" s="39"/>
      <c r="Z3044" s="39"/>
      <c r="AA3044" s="39"/>
      <c r="AB3044" s="39"/>
      <c r="AC3044" s="39"/>
      <c r="AD3044" s="39"/>
      <c r="AE3044" s="39"/>
      <c r="AF3044" s="39"/>
      <c r="AG3044" s="39"/>
      <c r="AH3044" s="39"/>
      <c r="AI3044" s="39"/>
      <c r="AJ3044" s="39"/>
      <c r="AK3044" s="39"/>
      <c r="AL3044" s="39"/>
      <c r="AM3044" s="39"/>
    </row>
    <row r="3045" spans="1:39" outlineLevel="2">
      <c r="A3045" s="11">
        <f>ROW()</f>
        <v>3045</v>
      </c>
      <c r="C3045" s="6" t="s">
        <v>2</v>
      </c>
      <c r="D3045" s="39"/>
      <c r="E3045" s="39"/>
      <c r="F3045" s="39"/>
      <c r="G3045" s="39"/>
      <c r="H3045" s="39"/>
      <c r="I3045" s="39"/>
      <c r="J3045" s="39"/>
      <c r="K3045" s="39"/>
      <c r="L3045" s="39"/>
      <c r="M3045" s="39"/>
      <c r="N3045" s="39"/>
      <c r="O3045" s="39"/>
      <c r="P3045" s="39"/>
      <c r="Q3045" s="39"/>
      <c r="R3045" s="39"/>
      <c r="S3045" s="39"/>
      <c r="T3045" s="39"/>
      <c r="U3045" s="39"/>
      <c r="V3045" s="39"/>
      <c r="W3045" s="39"/>
      <c r="X3045" s="39"/>
      <c r="Y3045" s="39"/>
      <c r="Z3045" s="39"/>
      <c r="AA3045" s="39"/>
      <c r="AB3045" s="39"/>
      <c r="AC3045" s="9"/>
      <c r="AD3045" s="39"/>
      <c r="AE3045" s="39"/>
      <c r="AF3045" s="39"/>
      <c r="AG3045" s="39"/>
      <c r="AH3045" s="9">
        <f t="shared" ref="AH3045:AM3048" si="6051">AG3105</f>
        <v>0</v>
      </c>
      <c r="AI3045" s="9">
        <f t="shared" si="6051"/>
        <v>0</v>
      </c>
      <c r="AJ3045" s="9">
        <f t="shared" si="6051"/>
        <v>0</v>
      </c>
      <c r="AK3045" s="9">
        <f t="shared" si="6051"/>
        <v>0</v>
      </c>
      <c r="AL3045" s="9">
        <f t="shared" si="6051"/>
        <v>0</v>
      </c>
      <c r="AM3045" s="9">
        <f t="shared" si="6051"/>
        <v>0</v>
      </c>
    </row>
    <row r="3046" spans="1:39" outlineLevel="2">
      <c r="A3046" s="11">
        <f>ROW()</f>
        <v>3046</v>
      </c>
      <c r="C3046" s="6" t="s">
        <v>3</v>
      </c>
      <c r="D3046" s="39"/>
      <c r="E3046" s="39"/>
      <c r="F3046" s="39"/>
      <c r="G3046" s="39"/>
      <c r="H3046" s="39"/>
      <c r="I3046" s="39"/>
      <c r="J3046" s="39"/>
      <c r="K3046" s="39"/>
      <c r="L3046" s="39"/>
      <c r="M3046" s="39"/>
      <c r="N3046" s="39"/>
      <c r="O3046" s="39"/>
      <c r="P3046" s="39"/>
      <c r="Q3046" s="39"/>
      <c r="R3046" s="39"/>
      <c r="S3046" s="39"/>
      <c r="T3046" s="39"/>
      <c r="U3046" s="39"/>
      <c r="V3046" s="39"/>
      <c r="W3046" s="39"/>
      <c r="X3046" s="39"/>
      <c r="Y3046" s="39"/>
      <c r="Z3046" s="39"/>
      <c r="AA3046" s="39"/>
      <c r="AB3046" s="39"/>
      <c r="AC3046" s="9"/>
      <c r="AD3046" s="39"/>
      <c r="AE3046" s="39"/>
      <c r="AF3046" s="39"/>
      <c r="AG3046" s="39"/>
      <c r="AH3046" s="9">
        <f t="shared" si="6051"/>
        <v>0</v>
      </c>
      <c r="AI3046" s="9">
        <f t="shared" si="6051"/>
        <v>1.3022698752000001</v>
      </c>
      <c r="AJ3046" s="9">
        <f t="shared" si="6051"/>
        <v>1.1720428876800002</v>
      </c>
      <c r="AK3046" s="9">
        <f t="shared" si="6051"/>
        <v>1.0548385989120002</v>
      </c>
      <c r="AL3046" s="9">
        <f t="shared" si="6051"/>
        <v>0.94935473902080014</v>
      </c>
      <c r="AM3046" s="9">
        <f t="shared" si="6051"/>
        <v>0.85441926511872013</v>
      </c>
    </row>
    <row r="3047" spans="1:39" outlineLevel="2">
      <c r="A3047" s="11">
        <f>ROW()</f>
        <v>3047</v>
      </c>
      <c r="C3047" s="6" t="s">
        <v>4</v>
      </c>
      <c r="D3047" s="39"/>
      <c r="E3047" s="39"/>
      <c r="F3047" s="39"/>
      <c r="G3047" s="39"/>
      <c r="H3047" s="39"/>
      <c r="I3047" s="39"/>
      <c r="J3047" s="39"/>
      <c r="K3047" s="39"/>
      <c r="L3047" s="39"/>
      <c r="M3047" s="39"/>
      <c r="N3047" s="39"/>
      <c r="O3047" s="39"/>
      <c r="P3047" s="39"/>
      <c r="Q3047" s="39"/>
      <c r="R3047" s="39"/>
      <c r="S3047" s="39"/>
      <c r="T3047" s="39"/>
      <c r="U3047" s="39"/>
      <c r="V3047" s="39"/>
      <c r="W3047" s="39"/>
      <c r="X3047" s="39"/>
      <c r="Y3047" s="39"/>
      <c r="Z3047" s="39"/>
      <c r="AA3047" s="39"/>
      <c r="AB3047" s="39"/>
      <c r="AC3047" s="9"/>
      <c r="AD3047" s="39"/>
      <c r="AE3047" s="39"/>
      <c r="AF3047" s="39"/>
      <c r="AG3047" s="39"/>
      <c r="AH3047" s="9">
        <f t="shared" si="6051"/>
        <v>0</v>
      </c>
      <c r="AI3047" s="9">
        <f t="shared" si="6051"/>
        <v>2.5796127756000002</v>
      </c>
      <c r="AJ3047" s="9">
        <f t="shared" si="6051"/>
        <v>2.2356644055200001</v>
      </c>
      <c r="AK3047" s="9">
        <f t="shared" si="6051"/>
        <v>1.9375758181173335</v>
      </c>
      <c r="AL3047" s="9">
        <f t="shared" si="6051"/>
        <v>1.6792323757016892</v>
      </c>
      <c r="AM3047" s="9">
        <f t="shared" si="6051"/>
        <v>1.4553347256081306</v>
      </c>
    </row>
    <row r="3048" spans="1:39" outlineLevel="2">
      <c r="A3048" s="11">
        <f>ROW()</f>
        <v>3048</v>
      </c>
      <c r="C3048" s="6" t="s">
        <v>5</v>
      </c>
      <c r="D3048" s="39"/>
      <c r="E3048" s="39"/>
      <c r="F3048" s="39"/>
      <c r="G3048" s="39"/>
      <c r="H3048" s="39"/>
      <c r="I3048" s="39"/>
      <c r="J3048" s="39"/>
      <c r="K3048" s="39"/>
      <c r="L3048" s="39"/>
      <c r="M3048" s="39"/>
      <c r="N3048" s="39"/>
      <c r="O3048" s="39"/>
      <c r="P3048" s="39"/>
      <c r="Q3048" s="39"/>
      <c r="R3048" s="39"/>
      <c r="S3048" s="39"/>
      <c r="T3048" s="39"/>
      <c r="U3048" s="39"/>
      <c r="V3048" s="39"/>
      <c r="W3048" s="39"/>
      <c r="X3048" s="39"/>
      <c r="Y3048" s="39"/>
      <c r="Z3048" s="39"/>
      <c r="AA3048" s="39"/>
      <c r="AB3048" s="39"/>
      <c r="AC3048" s="9"/>
      <c r="AD3048" s="39"/>
      <c r="AE3048" s="39"/>
      <c r="AF3048" s="39"/>
      <c r="AG3048" s="39"/>
      <c r="AH3048" s="9">
        <f t="shared" si="6051"/>
        <v>0</v>
      </c>
      <c r="AI3048" s="9">
        <f t="shared" si="6051"/>
        <v>1.8272725622999999</v>
      </c>
      <c r="AJ3048" s="9">
        <f t="shared" si="6051"/>
        <v>1.46181804984</v>
      </c>
      <c r="AK3048" s="9">
        <f t="shared" si="6051"/>
        <v>1.1694544398719999</v>
      </c>
      <c r="AL3048" s="9">
        <f t="shared" si="6051"/>
        <v>0.93556355189759999</v>
      </c>
      <c r="AM3048" s="9">
        <f t="shared" si="6051"/>
        <v>0.74845084151807995</v>
      </c>
    </row>
    <row r="3049" spans="1:39" outlineLevel="2">
      <c r="A3049" s="11">
        <f>ROW()</f>
        <v>3049</v>
      </c>
      <c r="C3049" s="6" t="s">
        <v>473</v>
      </c>
      <c r="D3049" s="39"/>
      <c r="E3049" s="39"/>
      <c r="F3049" s="39"/>
      <c r="G3049" s="39"/>
      <c r="H3049" s="39"/>
      <c r="I3049" s="39"/>
      <c r="J3049" s="39"/>
      <c r="K3049" s="39"/>
      <c r="L3049" s="39"/>
      <c r="M3049" s="39"/>
      <c r="N3049" s="39"/>
      <c r="O3049" s="39"/>
      <c r="P3049" s="39"/>
      <c r="Q3049" s="39"/>
      <c r="R3049" s="39"/>
      <c r="S3049" s="39"/>
      <c r="T3049" s="39"/>
      <c r="U3049" s="39"/>
      <c r="V3049" s="39"/>
      <c r="W3049" s="39"/>
      <c r="X3049" s="39"/>
      <c r="Y3049" s="39"/>
      <c r="Z3049" s="39"/>
      <c r="AA3049" s="39"/>
      <c r="AB3049" s="39"/>
      <c r="AC3049" s="9"/>
      <c r="AD3049" s="39"/>
      <c r="AE3049" s="39"/>
      <c r="AF3049" s="39"/>
      <c r="AG3049" s="39"/>
      <c r="AH3049" s="9">
        <f t="shared" ref="AH3049:AH3052" si="6052">AG3109</f>
        <v>0</v>
      </c>
      <c r="AI3049" s="9">
        <f t="shared" ref="AI3049:AM3053" si="6053">AH3109</f>
        <v>9.4027394471999983</v>
      </c>
      <c r="AJ3049" s="9">
        <f t="shared" si="6053"/>
        <v>5.6416436683199986</v>
      </c>
      <c r="AK3049" s="9">
        <f t="shared" si="6053"/>
        <v>3.3849862009919991</v>
      </c>
      <c r="AL3049" s="9">
        <f t="shared" si="6053"/>
        <v>2.0309917205951997</v>
      </c>
      <c r="AM3049" s="9">
        <f t="shared" si="6053"/>
        <v>1.2185950323571197</v>
      </c>
    </row>
    <row r="3050" spans="1:39" outlineLevel="2">
      <c r="A3050" s="11">
        <f>ROW()</f>
        <v>3050</v>
      </c>
      <c r="C3050" s="6" t="s">
        <v>474</v>
      </c>
      <c r="D3050" s="39"/>
      <c r="E3050" s="39"/>
      <c r="F3050" s="39"/>
      <c r="G3050" s="39"/>
      <c r="H3050" s="39"/>
      <c r="I3050" s="39"/>
      <c r="J3050" s="39"/>
      <c r="K3050" s="39"/>
      <c r="L3050" s="39"/>
      <c r="M3050" s="39"/>
      <c r="N3050" s="39"/>
      <c r="O3050" s="39"/>
      <c r="P3050" s="39"/>
      <c r="Q3050" s="39"/>
      <c r="R3050" s="39"/>
      <c r="S3050" s="39"/>
      <c r="T3050" s="39"/>
      <c r="U3050" s="39"/>
      <c r="V3050" s="39"/>
      <c r="W3050" s="39"/>
      <c r="X3050" s="39"/>
      <c r="Y3050" s="39"/>
      <c r="Z3050" s="39"/>
      <c r="AA3050" s="39"/>
      <c r="AB3050" s="39"/>
      <c r="AC3050" s="9"/>
      <c r="AD3050" s="39"/>
      <c r="AE3050" s="39"/>
      <c r="AF3050" s="39"/>
      <c r="AG3050" s="39"/>
      <c r="AH3050" s="9">
        <f t="shared" si="6052"/>
        <v>0</v>
      </c>
      <c r="AI3050" s="9">
        <f t="shared" si="6053"/>
        <v>3.1010340243000001</v>
      </c>
      <c r="AJ3050" s="9">
        <f t="shared" si="6053"/>
        <v>2.6875628210600002</v>
      </c>
      <c r="AK3050" s="9">
        <f t="shared" si="6053"/>
        <v>2.3292211115853334</v>
      </c>
      <c r="AL3050" s="9">
        <f t="shared" si="6053"/>
        <v>2.0186582967072888</v>
      </c>
      <c r="AM3050" s="9">
        <f t="shared" si="6053"/>
        <v>1.7495038571463168</v>
      </c>
    </row>
    <row r="3051" spans="1:39" outlineLevel="2">
      <c r="A3051" s="11">
        <f>ROW()</f>
        <v>3051</v>
      </c>
      <c r="C3051" s="6" t="s">
        <v>477</v>
      </c>
      <c r="D3051" s="39"/>
      <c r="E3051" s="39"/>
      <c r="F3051" s="39"/>
      <c r="G3051" s="39"/>
      <c r="H3051" s="39"/>
      <c r="I3051" s="39"/>
      <c r="J3051" s="39"/>
      <c r="K3051" s="39"/>
      <c r="L3051" s="39"/>
      <c r="M3051" s="39"/>
      <c r="N3051" s="39"/>
      <c r="O3051" s="39"/>
      <c r="P3051" s="39"/>
      <c r="Q3051" s="39"/>
      <c r="R3051" s="39"/>
      <c r="S3051" s="39"/>
      <c r="T3051" s="39"/>
      <c r="U3051" s="39"/>
      <c r="V3051" s="39"/>
      <c r="W3051" s="39"/>
      <c r="X3051" s="39"/>
      <c r="Y3051" s="39"/>
      <c r="Z3051" s="39"/>
      <c r="AA3051" s="39"/>
      <c r="AB3051" s="39"/>
      <c r="AC3051" s="9"/>
      <c r="AD3051" s="39"/>
      <c r="AE3051" s="39"/>
      <c r="AF3051" s="39"/>
      <c r="AG3051" s="39"/>
      <c r="AH3051" s="9">
        <f t="shared" si="6052"/>
        <v>0</v>
      </c>
      <c r="AI3051" s="9">
        <f t="shared" si="6053"/>
        <v>15.454155066299998</v>
      </c>
      <c r="AJ3051" s="9">
        <f t="shared" si="6053"/>
        <v>12.363324053039999</v>
      </c>
      <c r="AK3051" s="9">
        <f t="shared" si="6053"/>
        <v>9.8906592424319992</v>
      </c>
      <c r="AL3051" s="9">
        <f t="shared" si="6053"/>
        <v>7.9125273939455996</v>
      </c>
      <c r="AM3051" s="9">
        <f t="shared" si="6053"/>
        <v>6.3300219151564798</v>
      </c>
    </row>
    <row r="3052" spans="1:39" outlineLevel="2">
      <c r="A3052" s="11">
        <f>ROW()</f>
        <v>3052</v>
      </c>
      <c r="C3052" s="6" t="s">
        <v>511</v>
      </c>
      <c r="D3052" s="39"/>
      <c r="E3052" s="39"/>
      <c r="F3052" s="39"/>
      <c r="G3052" s="39"/>
      <c r="H3052" s="39"/>
      <c r="I3052" s="39"/>
      <c r="J3052" s="39"/>
      <c r="K3052" s="39"/>
      <c r="L3052" s="39"/>
      <c r="M3052" s="39"/>
      <c r="N3052" s="39"/>
      <c r="O3052" s="39"/>
      <c r="P3052" s="39"/>
      <c r="Q3052" s="39"/>
      <c r="R3052" s="39"/>
      <c r="S3052" s="39"/>
      <c r="T3052" s="39"/>
      <c r="U3052" s="39"/>
      <c r="V3052" s="39"/>
      <c r="W3052" s="39"/>
      <c r="X3052" s="39"/>
      <c r="Y3052" s="39"/>
      <c r="Z3052" s="39"/>
      <c r="AA3052" s="39"/>
      <c r="AB3052" s="39"/>
      <c r="AC3052" s="9"/>
      <c r="AD3052" s="39"/>
      <c r="AE3052" s="39"/>
      <c r="AF3052" s="39"/>
      <c r="AG3052" s="39"/>
      <c r="AH3052" s="9">
        <f t="shared" si="6052"/>
        <v>0</v>
      </c>
      <c r="AI3052" s="9">
        <f t="shared" si="6053"/>
        <v>3.4125741927000006</v>
      </c>
      <c r="AJ3052" s="9">
        <f t="shared" si="6053"/>
        <v>3.3272598378825005</v>
      </c>
      <c r="AK3052" s="9">
        <f t="shared" si="6053"/>
        <v>3.2419454830650003</v>
      </c>
      <c r="AL3052" s="9">
        <f t="shared" si="6053"/>
        <v>3.1566311282475001</v>
      </c>
      <c r="AM3052" s="9">
        <f t="shared" si="6053"/>
        <v>3.07131677343</v>
      </c>
    </row>
    <row r="3053" spans="1:39" outlineLevel="2">
      <c r="A3053" s="11">
        <f>ROW()</f>
        <v>3053</v>
      </c>
      <c r="C3053" s="6" t="s">
        <v>655</v>
      </c>
      <c r="D3053" s="39"/>
      <c r="E3053" s="39"/>
      <c r="F3053" s="39"/>
      <c r="G3053" s="39"/>
      <c r="H3053" s="39"/>
      <c r="I3053" s="39"/>
      <c r="J3053" s="39"/>
      <c r="K3053" s="39"/>
      <c r="L3053" s="39"/>
      <c r="M3053" s="39"/>
      <c r="N3053" s="39"/>
      <c r="O3053" s="39"/>
      <c r="P3053" s="39"/>
      <c r="Q3053" s="39"/>
      <c r="R3053" s="39"/>
      <c r="S3053" s="39"/>
      <c r="T3053" s="39"/>
      <c r="U3053" s="39"/>
      <c r="V3053" s="39"/>
      <c r="W3053" s="39"/>
      <c r="X3053" s="39"/>
      <c r="Y3053" s="39"/>
      <c r="Z3053" s="39"/>
      <c r="AA3053" s="39"/>
      <c r="AB3053" s="39"/>
      <c r="AC3053" s="9"/>
      <c r="AD3053" s="39"/>
      <c r="AE3053" s="39"/>
      <c r="AF3053" s="39"/>
      <c r="AG3053" s="39"/>
      <c r="AH3053" s="9">
        <f t="shared" ref="AH3053" si="6054">AG3113</f>
        <v>0</v>
      </c>
      <c r="AI3053" s="9">
        <f t="shared" si="6053"/>
        <v>0</v>
      </c>
      <c r="AJ3053" s="9">
        <f t="shared" si="6053"/>
        <v>0</v>
      </c>
      <c r="AK3053" s="9">
        <f t="shared" si="6053"/>
        <v>0</v>
      </c>
      <c r="AL3053" s="9">
        <f t="shared" si="6053"/>
        <v>0</v>
      </c>
      <c r="AM3053" s="9">
        <f t="shared" si="6053"/>
        <v>0</v>
      </c>
    </row>
    <row r="3054" spans="1:39" outlineLevel="2">
      <c r="A3054" s="11">
        <f>ROW()</f>
        <v>3054</v>
      </c>
      <c r="C3054" s="6" t="s">
        <v>656</v>
      </c>
      <c r="D3054" s="39"/>
      <c r="E3054" s="39"/>
      <c r="F3054" s="39"/>
      <c r="G3054" s="39"/>
      <c r="H3054" s="39"/>
      <c r="I3054" s="39"/>
      <c r="J3054" s="39"/>
      <c r="K3054" s="39"/>
      <c r="L3054" s="39"/>
      <c r="M3054" s="39"/>
      <c r="N3054" s="39"/>
      <c r="O3054" s="39"/>
      <c r="P3054" s="39"/>
      <c r="Q3054" s="39"/>
      <c r="R3054" s="39"/>
      <c r="S3054" s="39"/>
      <c r="T3054" s="39"/>
      <c r="U3054" s="39"/>
      <c r="V3054" s="39"/>
      <c r="W3054" s="39"/>
      <c r="X3054" s="39"/>
      <c r="Y3054" s="39"/>
      <c r="Z3054" s="39"/>
      <c r="AA3054" s="39"/>
      <c r="AB3054" s="39"/>
      <c r="AC3054" s="9"/>
      <c r="AD3054" s="39"/>
      <c r="AE3054" s="39"/>
      <c r="AF3054" s="39"/>
      <c r="AG3054" s="39"/>
      <c r="AH3054" s="9"/>
      <c r="AI3054" s="9"/>
      <c r="AJ3054" s="9"/>
      <c r="AK3054" s="9"/>
      <c r="AL3054" s="9"/>
      <c r="AM3054" s="9"/>
    </row>
    <row r="3055" spans="1:39" outlineLevel="2">
      <c r="A3055" s="11">
        <f>ROW()</f>
        <v>3055</v>
      </c>
      <c r="C3055" s="6" t="s">
        <v>667</v>
      </c>
      <c r="D3055" s="39"/>
      <c r="E3055" s="39"/>
      <c r="F3055" s="39"/>
      <c r="G3055" s="39"/>
      <c r="H3055" s="39"/>
      <c r="I3055" s="39"/>
      <c r="J3055" s="39"/>
      <c r="K3055" s="39"/>
      <c r="L3055" s="39"/>
      <c r="M3055" s="39"/>
      <c r="N3055" s="39"/>
      <c r="O3055" s="39"/>
      <c r="P3055" s="39"/>
      <c r="Q3055" s="39"/>
      <c r="R3055" s="39"/>
      <c r="S3055" s="39"/>
      <c r="T3055" s="39"/>
      <c r="U3055" s="39"/>
      <c r="V3055" s="39"/>
      <c r="W3055" s="39"/>
      <c r="X3055" s="39"/>
      <c r="Y3055" s="39"/>
      <c r="Z3055" s="39"/>
      <c r="AA3055" s="39"/>
      <c r="AB3055" s="39"/>
      <c r="AC3055" s="9"/>
      <c r="AD3055" s="39"/>
      <c r="AE3055" s="39"/>
      <c r="AF3055" s="39"/>
      <c r="AG3055" s="39"/>
      <c r="AH3055" s="9"/>
      <c r="AI3055" s="9"/>
      <c r="AJ3055" s="9"/>
      <c r="AK3055" s="9"/>
      <c r="AL3055" s="9"/>
      <c r="AM3055" s="9"/>
    </row>
    <row r="3056" spans="1:39" outlineLevel="2">
      <c r="A3056" s="11">
        <f>ROW()</f>
        <v>3056</v>
      </c>
      <c r="C3056" s="6" t="s">
        <v>212</v>
      </c>
      <c r="D3056" s="39"/>
      <c r="E3056" s="39"/>
      <c r="F3056" s="39"/>
      <c r="G3056" s="39"/>
      <c r="H3056" s="39"/>
      <c r="I3056" s="39"/>
      <c r="J3056" s="39"/>
      <c r="K3056" s="39"/>
      <c r="L3056" s="39"/>
      <c r="M3056" s="39"/>
      <c r="N3056" s="39"/>
      <c r="O3056" s="39"/>
      <c r="P3056" s="39"/>
      <c r="Q3056" s="39"/>
      <c r="R3056" s="39"/>
      <c r="S3056" s="39"/>
      <c r="T3056" s="39"/>
      <c r="U3056" s="39"/>
      <c r="V3056" s="39"/>
      <c r="W3056" s="39"/>
      <c r="X3056" s="39"/>
      <c r="Y3056" s="39"/>
      <c r="Z3056" s="39"/>
      <c r="AA3056" s="39"/>
      <c r="AB3056" s="39"/>
      <c r="AC3056" s="9"/>
      <c r="AD3056" s="39"/>
      <c r="AE3056" s="39"/>
      <c r="AF3056" s="39"/>
      <c r="AG3056" s="39"/>
      <c r="AH3056" s="9">
        <f t="shared" ref="AH3056" si="6055">AG3116</f>
        <v>0</v>
      </c>
      <c r="AI3056" s="9">
        <f t="shared" ref="AI3056:AI3057" si="6056">AH3116</f>
        <v>0</v>
      </c>
      <c r="AJ3056" s="9">
        <f t="shared" ref="AJ3056:AJ3057" si="6057">AI3116</f>
        <v>0</v>
      </c>
      <c r="AK3056" s="9">
        <f t="shared" ref="AK3056:AK3057" si="6058">AJ3116</f>
        <v>0</v>
      </c>
      <c r="AL3056" s="9">
        <f t="shared" ref="AL3056:AL3057" si="6059">AK3116</f>
        <v>0</v>
      </c>
      <c r="AM3056" s="9">
        <f t="shared" ref="AM3056:AM3057" si="6060">AL3116</f>
        <v>0</v>
      </c>
    </row>
    <row r="3057" spans="1:39" outlineLevel="2">
      <c r="A3057" s="11">
        <f>ROW()</f>
        <v>3057</v>
      </c>
      <c r="C3057" s="30" t="s">
        <v>362</v>
      </c>
      <c r="D3057" s="90"/>
      <c r="E3057" s="90"/>
      <c r="F3057" s="90"/>
      <c r="G3057" s="90"/>
      <c r="H3057" s="90"/>
      <c r="I3057" s="90"/>
      <c r="J3057" s="90"/>
      <c r="K3057" s="90"/>
      <c r="L3057" s="90"/>
      <c r="M3057" s="90"/>
      <c r="N3057" s="90"/>
      <c r="O3057" s="90"/>
      <c r="P3057" s="90"/>
      <c r="Q3057" s="90"/>
      <c r="R3057" s="90"/>
      <c r="S3057" s="90"/>
      <c r="T3057" s="90"/>
      <c r="U3057" s="90"/>
      <c r="V3057" s="90"/>
      <c r="W3057" s="90"/>
      <c r="X3057" s="90"/>
      <c r="Y3057" s="90"/>
      <c r="Z3057" s="90"/>
      <c r="AA3057" s="90"/>
      <c r="AB3057" s="90"/>
      <c r="AC3057" s="15"/>
      <c r="AD3057" s="90"/>
      <c r="AE3057" s="90"/>
      <c r="AF3057" s="90"/>
      <c r="AG3057" s="90"/>
      <c r="AH3057" s="15">
        <f t="shared" ref="AH3057" si="6061">AG3117</f>
        <v>0</v>
      </c>
      <c r="AI3057" s="15">
        <f t="shared" si="6056"/>
        <v>1.6878773637276068</v>
      </c>
      <c r="AJ3057" s="15">
        <f t="shared" si="6057"/>
        <v>1.0127264182365641</v>
      </c>
      <c r="AK3057" s="15">
        <f t="shared" si="6058"/>
        <v>0.60763585094193839</v>
      </c>
      <c r="AL3057" s="15">
        <f t="shared" si="6059"/>
        <v>0.36458151056516303</v>
      </c>
      <c r="AM3057" s="15">
        <f t="shared" si="6060"/>
        <v>0.21874890633909783</v>
      </c>
    </row>
    <row r="3058" spans="1:39" outlineLevel="2">
      <c r="A3058" s="11">
        <f>ROW()</f>
        <v>3058</v>
      </c>
      <c r="C3058" s="6" t="s">
        <v>1</v>
      </c>
      <c r="D3058" s="39"/>
      <c r="E3058" s="39"/>
      <c r="F3058" s="39"/>
      <c r="G3058" s="39"/>
      <c r="H3058" s="39"/>
      <c r="I3058" s="39"/>
      <c r="J3058" s="39"/>
      <c r="K3058" s="39"/>
      <c r="L3058" s="39"/>
      <c r="M3058" s="39"/>
      <c r="N3058" s="39"/>
      <c r="O3058" s="39"/>
      <c r="P3058" s="39"/>
      <c r="Q3058" s="39"/>
      <c r="R3058" s="39"/>
      <c r="S3058" s="39"/>
      <c r="T3058" s="39"/>
      <c r="U3058" s="39"/>
      <c r="V3058" s="39"/>
      <c r="W3058" s="39"/>
      <c r="X3058" s="39"/>
      <c r="Y3058" s="39"/>
      <c r="Z3058" s="39"/>
      <c r="AA3058" s="39"/>
      <c r="AB3058" s="39"/>
      <c r="AC3058" s="9"/>
      <c r="AD3058" s="39"/>
      <c r="AE3058" s="39"/>
      <c r="AF3058" s="39"/>
      <c r="AG3058" s="39"/>
      <c r="AH3058" s="9">
        <f t="shared" ref="AH3058:AI3058" si="6062">SUM(AH3045:AH3057)</f>
        <v>0</v>
      </c>
      <c r="AI3058" s="9">
        <f t="shared" si="6062"/>
        <v>38.767535307327606</v>
      </c>
      <c r="AJ3058" s="9">
        <f t="shared" ref="AJ3058:AM3058" si="6063">SUM(AJ3045:AJ3057)</f>
        <v>29.902042141579063</v>
      </c>
      <c r="AK3058" s="9">
        <f t="shared" si="6063"/>
        <v>23.616316745917604</v>
      </c>
      <c r="AL3058" s="9">
        <f t="shared" si="6063"/>
        <v>19.047540716680842</v>
      </c>
      <c r="AM3058" s="9">
        <f t="shared" si="6063"/>
        <v>15.646391316673947</v>
      </c>
    </row>
    <row r="3059" spans="1:39" outlineLevel="2">
      <c r="A3059" s="11">
        <f>ROW()</f>
        <v>3059</v>
      </c>
      <c r="B3059" s="343" t="s">
        <v>31</v>
      </c>
      <c r="D3059" s="39"/>
      <c r="E3059" s="39"/>
      <c r="F3059" s="39"/>
      <c r="G3059" s="39"/>
      <c r="H3059" s="39"/>
      <c r="I3059" s="39"/>
      <c r="J3059" s="39"/>
      <c r="K3059" s="39"/>
      <c r="L3059" s="39"/>
      <c r="M3059" s="39"/>
      <c r="N3059" s="39"/>
      <c r="O3059" s="39"/>
      <c r="P3059" s="39"/>
      <c r="Q3059" s="39"/>
      <c r="R3059" s="39"/>
      <c r="S3059" s="39"/>
      <c r="T3059" s="39"/>
      <c r="U3059" s="39"/>
      <c r="V3059" s="39"/>
      <c r="W3059" s="39"/>
      <c r="X3059" s="39"/>
      <c r="Y3059" s="39"/>
      <c r="Z3059" s="39"/>
      <c r="AA3059" s="39"/>
      <c r="AB3059" s="39"/>
      <c r="AC3059" s="39"/>
      <c r="AD3059" s="39"/>
      <c r="AE3059" s="39"/>
      <c r="AF3059" s="39"/>
      <c r="AG3059" s="39"/>
      <c r="AH3059" s="39"/>
      <c r="AI3059" s="39"/>
      <c r="AJ3059" s="39"/>
      <c r="AK3059" s="39"/>
      <c r="AL3059" s="39"/>
      <c r="AM3059" s="39"/>
    </row>
    <row r="3060" spans="1:39" outlineLevel="2">
      <c r="A3060" s="11">
        <f>ROW()</f>
        <v>3060</v>
      </c>
      <c r="C3060" s="6" t="s">
        <v>2</v>
      </c>
      <c r="D3060" s="39"/>
      <c r="E3060" s="39"/>
      <c r="F3060" s="39"/>
      <c r="G3060" s="39"/>
      <c r="H3060" s="39"/>
      <c r="I3060" s="39"/>
      <c r="J3060" s="39"/>
      <c r="K3060" s="39"/>
      <c r="L3060" s="39"/>
      <c r="M3060" s="39"/>
      <c r="N3060" s="39"/>
      <c r="O3060" s="39"/>
      <c r="P3060" s="39"/>
      <c r="Q3060" s="39"/>
      <c r="R3060" s="39"/>
      <c r="S3060" s="39"/>
      <c r="T3060" s="39"/>
      <c r="U3060" s="39"/>
      <c r="V3060" s="39"/>
      <c r="W3060" s="39"/>
      <c r="X3060" s="39"/>
      <c r="Y3060" s="39"/>
      <c r="Z3060" s="39"/>
      <c r="AA3060" s="39"/>
      <c r="AB3060" s="39"/>
      <c r="AC3060" s="39"/>
      <c r="AD3060" s="39"/>
      <c r="AE3060" s="39"/>
      <c r="AF3060" s="39"/>
      <c r="AG3060" s="39"/>
      <c r="AH3060" s="9">
        <f>AH$262</f>
        <v>0</v>
      </c>
      <c r="AI3060" s="39"/>
      <c r="AJ3060" s="39"/>
      <c r="AK3060" s="39"/>
      <c r="AL3060" s="39"/>
      <c r="AM3060" s="39"/>
    </row>
    <row r="3061" spans="1:39" outlineLevel="2">
      <c r="A3061" s="11">
        <f>ROW()</f>
        <v>3061</v>
      </c>
      <c r="C3061" s="6" t="s">
        <v>3</v>
      </c>
      <c r="D3061" s="39"/>
      <c r="E3061" s="39"/>
      <c r="F3061" s="39"/>
      <c r="G3061" s="39"/>
      <c r="H3061" s="39"/>
      <c r="I3061" s="39"/>
      <c r="J3061" s="39"/>
      <c r="K3061" s="39"/>
      <c r="L3061" s="39"/>
      <c r="M3061" s="39"/>
      <c r="N3061" s="39"/>
      <c r="O3061" s="39"/>
      <c r="P3061" s="39"/>
      <c r="Q3061" s="39"/>
      <c r="R3061" s="39"/>
      <c r="S3061" s="39"/>
      <c r="T3061" s="39"/>
      <c r="U3061" s="39"/>
      <c r="V3061" s="39"/>
      <c r="W3061" s="39"/>
      <c r="X3061" s="39"/>
      <c r="Y3061" s="39"/>
      <c r="Z3061" s="39"/>
      <c r="AA3061" s="39"/>
      <c r="AB3061" s="39"/>
      <c r="AC3061" s="39"/>
      <c r="AD3061" s="39"/>
      <c r="AE3061" s="39"/>
      <c r="AF3061" s="39"/>
      <c r="AG3061" s="39"/>
      <c r="AH3061" s="9">
        <f>AH$263</f>
        <v>1.3022698752000001</v>
      </c>
      <c r="AI3061" s="39"/>
      <c r="AJ3061" s="39"/>
      <c r="AK3061" s="39"/>
      <c r="AL3061" s="39"/>
      <c r="AM3061" s="39"/>
    </row>
    <row r="3062" spans="1:39" outlineLevel="2">
      <c r="A3062" s="11">
        <f>ROW()</f>
        <v>3062</v>
      </c>
      <c r="C3062" s="6" t="s">
        <v>4</v>
      </c>
      <c r="D3062" s="39"/>
      <c r="E3062" s="39"/>
      <c r="F3062" s="39"/>
      <c r="G3062" s="39"/>
      <c r="H3062" s="39"/>
      <c r="I3062" s="39"/>
      <c r="J3062" s="39"/>
      <c r="K3062" s="39"/>
      <c r="L3062" s="39"/>
      <c r="M3062" s="39"/>
      <c r="N3062" s="39"/>
      <c r="O3062" s="39"/>
      <c r="P3062" s="39"/>
      <c r="Q3062" s="39"/>
      <c r="R3062" s="39"/>
      <c r="S3062" s="39"/>
      <c r="T3062" s="39"/>
      <c r="U3062" s="39"/>
      <c r="V3062" s="39"/>
      <c r="W3062" s="39"/>
      <c r="X3062" s="39"/>
      <c r="Y3062" s="39"/>
      <c r="Z3062" s="39"/>
      <c r="AA3062" s="39"/>
      <c r="AB3062" s="39"/>
      <c r="AC3062" s="39"/>
      <c r="AD3062" s="39"/>
      <c r="AE3062" s="39"/>
      <c r="AF3062" s="39"/>
      <c r="AG3062" s="39"/>
      <c r="AH3062" s="9">
        <f>AH$264</f>
        <v>2.5796127756000002</v>
      </c>
      <c r="AI3062" s="39"/>
      <c r="AJ3062" s="39"/>
      <c r="AK3062" s="39"/>
      <c r="AL3062" s="39"/>
      <c r="AM3062" s="39"/>
    </row>
    <row r="3063" spans="1:39" outlineLevel="2">
      <c r="A3063" s="11">
        <f>ROW()</f>
        <v>3063</v>
      </c>
      <c r="C3063" s="6" t="s">
        <v>5</v>
      </c>
      <c r="D3063" s="39"/>
      <c r="E3063" s="39"/>
      <c r="F3063" s="39"/>
      <c r="G3063" s="39"/>
      <c r="H3063" s="39"/>
      <c r="I3063" s="39"/>
      <c r="J3063" s="39"/>
      <c r="K3063" s="39"/>
      <c r="L3063" s="39"/>
      <c r="M3063" s="39"/>
      <c r="N3063" s="39"/>
      <c r="O3063" s="39"/>
      <c r="P3063" s="39"/>
      <c r="Q3063" s="39"/>
      <c r="R3063" s="39"/>
      <c r="S3063" s="39"/>
      <c r="T3063" s="39"/>
      <c r="U3063" s="39"/>
      <c r="V3063" s="39"/>
      <c r="W3063" s="39"/>
      <c r="X3063" s="39"/>
      <c r="Y3063" s="39"/>
      <c r="Z3063" s="39"/>
      <c r="AA3063" s="39"/>
      <c r="AB3063" s="39"/>
      <c r="AC3063" s="39"/>
      <c r="AD3063" s="39"/>
      <c r="AE3063" s="39"/>
      <c r="AF3063" s="39"/>
      <c r="AG3063" s="39"/>
      <c r="AH3063" s="9">
        <f>AH$265</f>
        <v>1.8272725622999999</v>
      </c>
      <c r="AI3063" s="39"/>
      <c r="AJ3063" s="39"/>
      <c r="AK3063" s="39"/>
      <c r="AL3063" s="39"/>
      <c r="AM3063" s="39"/>
    </row>
    <row r="3064" spans="1:39" outlineLevel="2">
      <c r="A3064" s="11">
        <f>ROW()</f>
        <v>3064</v>
      </c>
      <c r="C3064" s="6" t="s">
        <v>473</v>
      </c>
      <c r="D3064" s="39"/>
      <c r="E3064" s="39"/>
      <c r="F3064" s="39"/>
      <c r="G3064" s="39"/>
      <c r="H3064" s="39"/>
      <c r="I3064" s="39"/>
      <c r="J3064" s="39"/>
      <c r="K3064" s="39"/>
      <c r="L3064" s="39"/>
      <c r="M3064" s="39"/>
      <c r="N3064" s="39"/>
      <c r="O3064" s="39"/>
      <c r="P3064" s="39"/>
      <c r="Q3064" s="39"/>
      <c r="R3064" s="39"/>
      <c r="S3064" s="39"/>
      <c r="T3064" s="39"/>
      <c r="U3064" s="39"/>
      <c r="V3064" s="39"/>
      <c r="W3064" s="39"/>
      <c r="X3064" s="39"/>
      <c r="Y3064" s="39"/>
      <c r="Z3064" s="39"/>
      <c r="AA3064" s="39"/>
      <c r="AB3064" s="39"/>
      <c r="AC3064" s="39"/>
      <c r="AD3064" s="39"/>
      <c r="AE3064" s="39"/>
      <c r="AF3064" s="39"/>
      <c r="AG3064" s="39"/>
      <c r="AH3064" s="9">
        <f>AH$266</f>
        <v>9.4027394471999983</v>
      </c>
      <c r="AI3064" s="39"/>
      <c r="AJ3064" s="39"/>
      <c r="AK3064" s="39"/>
      <c r="AL3064" s="39"/>
      <c r="AM3064" s="39"/>
    </row>
    <row r="3065" spans="1:39" outlineLevel="2">
      <c r="A3065" s="11">
        <f>ROW()</f>
        <v>3065</v>
      </c>
      <c r="C3065" s="6" t="s">
        <v>474</v>
      </c>
      <c r="D3065" s="39"/>
      <c r="E3065" s="39"/>
      <c r="F3065" s="39"/>
      <c r="G3065" s="39"/>
      <c r="H3065" s="39"/>
      <c r="I3065" s="39"/>
      <c r="J3065" s="39"/>
      <c r="K3065" s="39"/>
      <c r="L3065" s="39"/>
      <c r="M3065" s="39"/>
      <c r="N3065" s="39"/>
      <c r="O3065" s="39"/>
      <c r="P3065" s="39"/>
      <c r="Q3065" s="39"/>
      <c r="R3065" s="39"/>
      <c r="S3065" s="39"/>
      <c r="T3065" s="39"/>
      <c r="U3065" s="39"/>
      <c r="V3065" s="39"/>
      <c r="W3065" s="39"/>
      <c r="X3065" s="39"/>
      <c r="Y3065" s="39"/>
      <c r="Z3065" s="39"/>
      <c r="AA3065" s="39"/>
      <c r="AB3065" s="39"/>
      <c r="AC3065" s="39"/>
      <c r="AD3065" s="39"/>
      <c r="AE3065" s="39"/>
      <c r="AF3065" s="39"/>
      <c r="AG3065" s="39"/>
      <c r="AH3065" s="9">
        <f>AH$267</f>
        <v>3.1010340243000001</v>
      </c>
      <c r="AI3065" s="39"/>
      <c r="AJ3065" s="39"/>
      <c r="AK3065" s="39"/>
      <c r="AL3065" s="39"/>
      <c r="AM3065" s="39"/>
    </row>
    <row r="3066" spans="1:39" outlineLevel="2">
      <c r="A3066" s="11">
        <f>ROW()</f>
        <v>3066</v>
      </c>
      <c r="C3066" s="6" t="s">
        <v>477</v>
      </c>
      <c r="D3066" s="39"/>
      <c r="E3066" s="39"/>
      <c r="F3066" s="39"/>
      <c r="G3066" s="39"/>
      <c r="H3066" s="39"/>
      <c r="I3066" s="39"/>
      <c r="J3066" s="39"/>
      <c r="K3066" s="39"/>
      <c r="L3066" s="39"/>
      <c r="M3066" s="39"/>
      <c r="N3066" s="39"/>
      <c r="O3066" s="39"/>
      <c r="P3066" s="39"/>
      <c r="Q3066" s="39"/>
      <c r="R3066" s="39"/>
      <c r="S3066" s="39"/>
      <c r="T3066" s="39"/>
      <c r="U3066" s="39"/>
      <c r="V3066" s="39"/>
      <c r="W3066" s="39"/>
      <c r="X3066" s="39"/>
      <c r="Y3066" s="39"/>
      <c r="Z3066" s="39"/>
      <c r="AA3066" s="39"/>
      <c r="AB3066" s="39"/>
      <c r="AC3066" s="39"/>
      <c r="AD3066" s="39"/>
      <c r="AE3066" s="39"/>
      <c r="AF3066" s="39"/>
      <c r="AG3066" s="39"/>
      <c r="AH3066" s="9">
        <f>AH$268</f>
        <v>15.454155066299998</v>
      </c>
      <c r="AI3066" s="39"/>
      <c r="AJ3066" s="39"/>
      <c r="AK3066" s="39"/>
      <c r="AL3066" s="39"/>
      <c r="AM3066" s="39"/>
    </row>
    <row r="3067" spans="1:39" outlineLevel="2">
      <c r="A3067" s="11">
        <f>ROW()</f>
        <v>3067</v>
      </c>
      <c r="C3067" s="6" t="s">
        <v>511</v>
      </c>
      <c r="D3067" s="39"/>
      <c r="E3067" s="39"/>
      <c r="F3067" s="39"/>
      <c r="G3067" s="39"/>
      <c r="H3067" s="39"/>
      <c r="I3067" s="39"/>
      <c r="J3067" s="39"/>
      <c r="K3067" s="39"/>
      <c r="L3067" s="39"/>
      <c r="M3067" s="39"/>
      <c r="N3067" s="39"/>
      <c r="O3067" s="39"/>
      <c r="P3067" s="39"/>
      <c r="Q3067" s="39"/>
      <c r="R3067" s="39"/>
      <c r="S3067" s="39"/>
      <c r="T3067" s="39"/>
      <c r="U3067" s="39"/>
      <c r="V3067" s="39"/>
      <c r="W3067" s="39"/>
      <c r="X3067" s="39"/>
      <c r="Y3067" s="39"/>
      <c r="Z3067" s="39"/>
      <c r="AA3067" s="39"/>
      <c r="AB3067" s="39"/>
      <c r="AC3067" s="39"/>
      <c r="AD3067" s="39"/>
      <c r="AE3067" s="39"/>
      <c r="AF3067" s="39"/>
      <c r="AG3067" s="39"/>
      <c r="AH3067" s="9">
        <f>AH$269</f>
        <v>3.4125741927000006</v>
      </c>
      <c r="AI3067" s="39"/>
      <c r="AJ3067" s="39"/>
      <c r="AK3067" s="39"/>
      <c r="AL3067" s="39"/>
      <c r="AM3067" s="39"/>
    </row>
    <row r="3068" spans="1:39" outlineLevel="2">
      <c r="A3068" s="11">
        <f>ROW()</f>
        <v>3068</v>
      </c>
      <c r="C3068" s="6" t="s">
        <v>655</v>
      </c>
      <c r="D3068" s="39"/>
      <c r="E3068" s="39"/>
      <c r="F3068" s="39"/>
      <c r="G3068" s="39"/>
      <c r="H3068" s="39"/>
      <c r="I3068" s="39"/>
      <c r="J3068" s="39"/>
      <c r="K3068" s="39"/>
      <c r="L3068" s="39"/>
      <c r="M3068" s="39"/>
      <c r="N3068" s="39"/>
      <c r="O3068" s="39"/>
      <c r="P3068" s="39"/>
      <c r="Q3068" s="39"/>
      <c r="R3068" s="39"/>
      <c r="S3068" s="39"/>
      <c r="T3068" s="39"/>
      <c r="U3068" s="39"/>
      <c r="V3068" s="39"/>
      <c r="W3068" s="39"/>
      <c r="X3068" s="39"/>
      <c r="Y3068" s="39"/>
      <c r="Z3068" s="39"/>
      <c r="AA3068" s="39"/>
      <c r="AB3068" s="39"/>
      <c r="AC3068" s="39"/>
      <c r="AD3068" s="39"/>
      <c r="AE3068" s="39"/>
      <c r="AF3068" s="39"/>
      <c r="AG3068" s="39"/>
      <c r="AH3068" s="9">
        <f>AH$270</f>
        <v>0</v>
      </c>
      <c r="AI3068" s="39"/>
      <c r="AJ3068" s="39"/>
      <c r="AK3068" s="39"/>
      <c r="AL3068" s="39"/>
      <c r="AM3068" s="39"/>
    </row>
    <row r="3069" spans="1:39" outlineLevel="2">
      <c r="A3069" s="11">
        <f>ROW()</f>
        <v>3069</v>
      </c>
      <c r="C3069" s="6" t="s">
        <v>656</v>
      </c>
      <c r="D3069" s="39"/>
      <c r="E3069" s="39"/>
      <c r="F3069" s="39"/>
      <c r="G3069" s="39"/>
      <c r="H3069" s="39"/>
      <c r="I3069" s="39"/>
      <c r="J3069" s="39"/>
      <c r="K3069" s="39"/>
      <c r="L3069" s="39"/>
      <c r="M3069" s="39"/>
      <c r="N3069" s="39"/>
      <c r="O3069" s="39"/>
      <c r="P3069" s="39"/>
      <c r="Q3069" s="39"/>
      <c r="R3069" s="39"/>
      <c r="S3069" s="39"/>
      <c r="T3069" s="39"/>
      <c r="U3069" s="39"/>
      <c r="V3069" s="39"/>
      <c r="W3069" s="39"/>
      <c r="X3069" s="39"/>
      <c r="Y3069" s="39"/>
      <c r="Z3069" s="39"/>
      <c r="AA3069" s="39"/>
      <c r="AB3069" s="39"/>
      <c r="AC3069" s="39"/>
      <c r="AD3069" s="39"/>
      <c r="AE3069" s="39"/>
      <c r="AF3069" s="39"/>
      <c r="AG3069" s="39"/>
      <c r="AH3069" s="9"/>
      <c r="AI3069" s="39"/>
      <c r="AJ3069" s="39"/>
      <c r="AK3069" s="39"/>
      <c r="AL3069" s="39"/>
      <c r="AM3069" s="39"/>
    </row>
    <row r="3070" spans="1:39" outlineLevel="2">
      <c r="A3070" s="11">
        <f>ROW()</f>
        <v>3070</v>
      </c>
      <c r="C3070" s="6" t="s">
        <v>667</v>
      </c>
      <c r="D3070" s="39"/>
      <c r="E3070" s="39"/>
      <c r="F3070" s="39"/>
      <c r="G3070" s="39"/>
      <c r="H3070" s="39"/>
      <c r="I3070" s="39"/>
      <c r="J3070" s="39"/>
      <c r="K3070" s="39"/>
      <c r="L3070" s="39"/>
      <c r="M3070" s="39"/>
      <c r="N3070" s="39"/>
      <c r="O3070" s="39"/>
      <c r="P3070" s="39"/>
      <c r="Q3070" s="39"/>
      <c r="R3070" s="39"/>
      <c r="S3070" s="39"/>
      <c r="T3070" s="39"/>
      <c r="U3070" s="39"/>
      <c r="V3070" s="39"/>
      <c r="W3070" s="39"/>
      <c r="X3070" s="39"/>
      <c r="Y3070" s="39"/>
      <c r="Z3070" s="39"/>
      <c r="AA3070" s="39"/>
      <c r="AB3070" s="39"/>
      <c r="AC3070" s="39"/>
      <c r="AD3070" s="39"/>
      <c r="AE3070" s="39"/>
      <c r="AF3070" s="39"/>
      <c r="AG3070" s="39"/>
      <c r="AH3070" s="9"/>
      <c r="AI3070" s="39"/>
      <c r="AJ3070" s="39"/>
      <c r="AK3070" s="39"/>
      <c r="AL3070" s="39"/>
      <c r="AM3070" s="39"/>
    </row>
    <row r="3071" spans="1:39" outlineLevel="2">
      <c r="A3071" s="11">
        <f>ROW()</f>
        <v>3071</v>
      </c>
      <c r="C3071" s="6" t="s">
        <v>212</v>
      </c>
      <c r="D3071" s="39"/>
      <c r="E3071" s="39"/>
      <c r="F3071" s="39"/>
      <c r="G3071" s="39"/>
      <c r="H3071" s="39"/>
      <c r="I3071" s="39"/>
      <c r="J3071" s="39"/>
      <c r="K3071" s="39"/>
      <c r="L3071" s="39"/>
      <c r="M3071" s="39"/>
      <c r="N3071" s="39"/>
      <c r="O3071" s="39"/>
      <c r="P3071" s="39"/>
      <c r="Q3071" s="39"/>
      <c r="R3071" s="39"/>
      <c r="S3071" s="39"/>
      <c r="T3071" s="39"/>
      <c r="U3071" s="39"/>
      <c r="V3071" s="39"/>
      <c r="W3071" s="39"/>
      <c r="X3071" s="39"/>
      <c r="Y3071" s="39"/>
      <c r="Z3071" s="39"/>
      <c r="AA3071" s="39"/>
      <c r="AB3071" s="39"/>
      <c r="AC3071" s="39"/>
      <c r="AD3071" s="39"/>
      <c r="AE3071" s="39"/>
      <c r="AF3071" s="39"/>
      <c r="AG3071" s="39"/>
      <c r="AH3071" s="9">
        <f>AH$273</f>
        <v>0</v>
      </c>
      <c r="AI3071" s="39"/>
      <c r="AJ3071" s="39"/>
      <c r="AK3071" s="39"/>
      <c r="AL3071" s="39"/>
      <c r="AM3071" s="39"/>
    </row>
    <row r="3072" spans="1:39" outlineLevel="2">
      <c r="A3072" s="11">
        <f>ROW()</f>
        <v>3072</v>
      </c>
      <c r="C3072" s="30" t="s">
        <v>362</v>
      </c>
      <c r="D3072" s="90"/>
      <c r="E3072" s="90"/>
      <c r="F3072" s="90"/>
      <c r="G3072" s="90"/>
      <c r="H3072" s="90"/>
      <c r="I3072" s="90"/>
      <c r="J3072" s="90"/>
      <c r="K3072" s="90"/>
      <c r="L3072" s="90"/>
      <c r="M3072" s="90"/>
      <c r="N3072" s="90"/>
      <c r="O3072" s="90"/>
      <c r="P3072" s="90"/>
      <c r="Q3072" s="90"/>
      <c r="R3072" s="90"/>
      <c r="S3072" s="90"/>
      <c r="T3072" s="90"/>
      <c r="U3072" s="90"/>
      <c r="V3072" s="90"/>
      <c r="W3072" s="90"/>
      <c r="X3072" s="90"/>
      <c r="Y3072" s="90"/>
      <c r="Z3072" s="90"/>
      <c r="AA3072" s="90"/>
      <c r="AB3072" s="90"/>
      <c r="AC3072" s="90"/>
      <c r="AD3072" s="90"/>
      <c r="AE3072" s="90"/>
      <c r="AF3072" s="90"/>
      <c r="AG3072" s="90"/>
      <c r="AH3072" s="15">
        <f>AH$274</f>
        <v>1.6878773637276068</v>
      </c>
      <c r="AI3072" s="90"/>
      <c r="AJ3072" s="90"/>
      <c r="AK3072" s="90"/>
      <c r="AL3072" s="90"/>
      <c r="AM3072" s="90"/>
    </row>
    <row r="3073" spans="1:39" outlineLevel="2">
      <c r="A3073" s="11">
        <f>ROW()</f>
        <v>3073</v>
      </c>
      <c r="C3073" s="6" t="s">
        <v>1</v>
      </c>
      <c r="D3073" s="39"/>
      <c r="E3073" s="39"/>
      <c r="F3073" s="39"/>
      <c r="G3073" s="39"/>
      <c r="H3073" s="39"/>
      <c r="I3073" s="39"/>
      <c r="J3073" s="39"/>
      <c r="K3073" s="39"/>
      <c r="L3073" s="39"/>
      <c r="M3073" s="39"/>
      <c r="N3073" s="39"/>
      <c r="O3073" s="39"/>
      <c r="P3073" s="39"/>
      <c r="Q3073" s="39"/>
      <c r="R3073" s="39"/>
      <c r="S3073" s="39"/>
      <c r="T3073" s="39"/>
      <c r="U3073" s="39"/>
      <c r="V3073" s="39"/>
      <c r="W3073" s="39"/>
      <c r="X3073" s="39"/>
      <c r="Y3073" s="39"/>
      <c r="Z3073" s="39"/>
      <c r="AA3073" s="39"/>
      <c r="AB3073" s="39"/>
      <c r="AC3073" s="39"/>
      <c r="AD3073" s="39"/>
      <c r="AE3073" s="39"/>
      <c r="AF3073" s="39"/>
      <c r="AG3073" s="39"/>
      <c r="AH3073" s="9">
        <f t="shared" ref="AH3073" si="6064">SUM(AH3060:AH3072)</f>
        <v>38.767535307327606</v>
      </c>
      <c r="AI3073" s="39"/>
      <c r="AJ3073" s="39"/>
      <c r="AK3073" s="39"/>
      <c r="AL3073" s="39"/>
      <c r="AM3073" s="39"/>
    </row>
    <row r="3074" spans="1:39" outlineLevel="2">
      <c r="A3074" s="11">
        <f>ROW()</f>
        <v>3074</v>
      </c>
      <c r="B3074" s="343" t="s">
        <v>657</v>
      </c>
      <c r="D3074" s="39"/>
      <c r="E3074" s="39"/>
      <c r="G3074" s="39"/>
      <c r="H3074" s="39"/>
      <c r="I3074" s="39"/>
      <c r="J3074" s="39"/>
      <c r="K3074" s="39"/>
      <c r="L3074" s="39"/>
      <c r="M3074" s="39"/>
      <c r="N3074" s="39"/>
      <c r="O3074" s="39"/>
      <c r="P3074" s="39"/>
      <c r="Q3074" s="39"/>
      <c r="R3074" s="39"/>
      <c r="S3074" s="39"/>
      <c r="T3074" s="39"/>
      <c r="U3074" s="39"/>
      <c r="V3074" s="39"/>
      <c r="W3074" s="39"/>
      <c r="X3074" s="39"/>
      <c r="Y3074" s="39"/>
      <c r="Z3074" s="39"/>
      <c r="AA3074" s="39"/>
      <c r="AB3074" s="39"/>
      <c r="AD3074" s="39"/>
      <c r="AE3074" s="39"/>
      <c r="AF3074" s="39"/>
      <c r="AG3074" s="39"/>
      <c r="AI3074" s="39"/>
      <c r="AJ3074" s="39"/>
      <c r="AK3074" s="39"/>
      <c r="AL3074" s="39"/>
      <c r="AM3074" s="39"/>
    </row>
    <row r="3075" spans="1:39" outlineLevel="2">
      <c r="A3075" s="11">
        <f>ROW()</f>
        <v>3075</v>
      </c>
      <c r="C3075" s="6" t="s">
        <v>2</v>
      </c>
      <c r="D3075" s="39"/>
      <c r="E3075" s="39"/>
      <c r="F3075" s="31"/>
      <c r="G3075" s="39"/>
      <c r="H3075" s="39"/>
      <c r="I3075" s="39"/>
      <c r="J3075" s="39"/>
      <c r="K3075" s="39"/>
      <c r="L3075" s="39"/>
      <c r="M3075" s="39"/>
      <c r="N3075" s="39"/>
      <c r="O3075" s="39"/>
      <c r="P3075" s="39"/>
      <c r="Q3075" s="39"/>
      <c r="R3075" s="39"/>
      <c r="S3075" s="39"/>
      <c r="T3075" s="39"/>
      <c r="U3075" s="39"/>
      <c r="V3075" s="39"/>
      <c r="W3075" s="39"/>
      <c r="X3075" s="39"/>
      <c r="Y3075" s="39"/>
      <c r="Z3075" s="39"/>
      <c r="AA3075" s="39"/>
      <c r="AB3075" s="39"/>
      <c r="AC3075" s="9"/>
      <c r="AD3075" s="39"/>
      <c r="AE3075" s="39"/>
      <c r="AF3075" s="39"/>
      <c r="AG3075" s="39"/>
      <c r="AH3075" s="9"/>
      <c r="AI3075" s="39"/>
      <c r="AJ3075" s="39"/>
      <c r="AK3075" s="39"/>
      <c r="AL3075" s="39"/>
      <c r="AM3075" s="39"/>
    </row>
    <row r="3076" spans="1:39" outlineLevel="2">
      <c r="A3076" s="11">
        <f>ROW()</f>
        <v>3076</v>
      </c>
      <c r="C3076" s="6" t="s">
        <v>3</v>
      </c>
      <c r="D3076" s="39"/>
      <c r="E3076" s="39"/>
      <c r="F3076" s="31"/>
      <c r="G3076" s="39"/>
      <c r="H3076" s="39"/>
      <c r="I3076" s="39"/>
      <c r="J3076" s="39"/>
      <c r="K3076" s="39"/>
      <c r="L3076" s="39"/>
      <c r="M3076" s="39"/>
      <c r="N3076" s="39"/>
      <c r="O3076" s="39"/>
      <c r="P3076" s="39"/>
      <c r="Q3076" s="39"/>
      <c r="R3076" s="39"/>
      <c r="S3076" s="39"/>
      <c r="T3076" s="39"/>
      <c r="U3076" s="39"/>
      <c r="V3076" s="39"/>
      <c r="W3076" s="39"/>
      <c r="X3076" s="39"/>
      <c r="Y3076" s="39"/>
      <c r="Z3076" s="39"/>
      <c r="AA3076" s="39"/>
      <c r="AB3076" s="39"/>
      <c r="AC3076" s="9"/>
      <c r="AD3076" s="39"/>
      <c r="AE3076" s="39"/>
      <c r="AF3076" s="39"/>
      <c r="AG3076" s="39"/>
      <c r="AH3076" s="9"/>
      <c r="AI3076" s="39"/>
      <c r="AJ3076" s="39"/>
      <c r="AK3076" s="39"/>
      <c r="AL3076" s="39"/>
      <c r="AM3076" s="39"/>
    </row>
    <row r="3077" spans="1:39" outlineLevel="2">
      <c r="A3077" s="11">
        <f>ROW()</f>
        <v>3077</v>
      </c>
      <c r="C3077" s="6" t="s">
        <v>4</v>
      </c>
      <c r="D3077" s="39"/>
      <c r="E3077" s="39"/>
      <c r="F3077" s="31"/>
      <c r="G3077" s="39"/>
      <c r="H3077" s="39"/>
      <c r="I3077" s="39"/>
      <c r="J3077" s="39"/>
      <c r="K3077" s="39"/>
      <c r="L3077" s="39"/>
      <c r="M3077" s="39"/>
      <c r="N3077" s="39"/>
      <c r="O3077" s="39"/>
      <c r="P3077" s="39"/>
      <c r="Q3077" s="39"/>
      <c r="R3077" s="39"/>
      <c r="S3077" s="39"/>
      <c r="T3077" s="39"/>
      <c r="U3077" s="39"/>
      <c r="V3077" s="39"/>
      <c r="W3077" s="39"/>
      <c r="X3077" s="39"/>
      <c r="Y3077" s="39"/>
      <c r="Z3077" s="39"/>
      <c r="AA3077" s="39"/>
      <c r="AB3077" s="39"/>
      <c r="AC3077" s="9"/>
      <c r="AD3077" s="39"/>
      <c r="AE3077" s="39"/>
      <c r="AF3077" s="39"/>
      <c r="AG3077" s="39"/>
      <c r="AH3077" s="9"/>
      <c r="AI3077" s="39"/>
      <c r="AJ3077" s="39"/>
      <c r="AK3077" s="39"/>
      <c r="AL3077" s="39"/>
      <c r="AM3077" s="39"/>
    </row>
    <row r="3078" spans="1:39" outlineLevel="2">
      <c r="A3078" s="11">
        <f>ROW()</f>
        <v>3078</v>
      </c>
      <c r="C3078" s="6" t="s">
        <v>5</v>
      </c>
      <c r="D3078" s="39"/>
      <c r="E3078" s="39"/>
      <c r="F3078" s="31"/>
      <c r="G3078" s="39"/>
      <c r="H3078" s="39"/>
      <c r="I3078" s="39"/>
      <c r="J3078" s="39"/>
      <c r="K3078" s="39"/>
      <c r="L3078" s="39"/>
      <c r="M3078" s="39"/>
      <c r="N3078" s="39"/>
      <c r="O3078" s="39"/>
      <c r="P3078" s="39"/>
      <c r="Q3078" s="39"/>
      <c r="R3078" s="39"/>
      <c r="S3078" s="39"/>
      <c r="T3078" s="39"/>
      <c r="U3078" s="39"/>
      <c r="V3078" s="39"/>
      <c r="W3078" s="39"/>
      <c r="X3078" s="39"/>
      <c r="Y3078" s="39"/>
      <c r="Z3078" s="39"/>
      <c r="AA3078" s="39"/>
      <c r="AB3078" s="39"/>
      <c r="AC3078" s="9"/>
      <c r="AD3078" s="39"/>
      <c r="AE3078" s="39"/>
      <c r="AF3078" s="39"/>
      <c r="AG3078" s="39"/>
      <c r="AH3078" s="9"/>
      <c r="AI3078" s="39"/>
      <c r="AJ3078" s="39"/>
      <c r="AK3078" s="39"/>
      <c r="AL3078" s="39"/>
      <c r="AM3078" s="39"/>
    </row>
    <row r="3079" spans="1:39" outlineLevel="2">
      <c r="A3079" s="11">
        <f>ROW()</f>
        <v>3079</v>
      </c>
      <c r="C3079" s="6" t="s">
        <v>473</v>
      </c>
      <c r="D3079" s="39"/>
      <c r="E3079" s="39"/>
      <c r="F3079" s="31"/>
      <c r="G3079" s="39"/>
      <c r="H3079" s="39"/>
      <c r="I3079" s="39"/>
      <c r="J3079" s="39"/>
      <c r="K3079" s="39"/>
      <c r="L3079" s="39"/>
      <c r="M3079" s="39"/>
      <c r="N3079" s="39"/>
      <c r="O3079" s="39"/>
      <c r="P3079" s="39"/>
      <c r="Q3079" s="39"/>
      <c r="R3079" s="39"/>
      <c r="S3079" s="39"/>
      <c r="T3079" s="39"/>
      <c r="U3079" s="39"/>
      <c r="V3079" s="39"/>
      <c r="W3079" s="39"/>
      <c r="X3079" s="39"/>
      <c r="Y3079" s="39"/>
      <c r="Z3079" s="39"/>
      <c r="AA3079" s="39"/>
      <c r="AB3079" s="39"/>
      <c r="AC3079" s="9"/>
      <c r="AD3079" s="39"/>
      <c r="AE3079" s="39"/>
      <c r="AF3079" s="39"/>
      <c r="AG3079" s="39"/>
      <c r="AH3079" s="9"/>
      <c r="AI3079" s="39"/>
      <c r="AJ3079" s="39"/>
      <c r="AK3079" s="39"/>
      <c r="AL3079" s="39"/>
      <c r="AM3079" s="39"/>
    </row>
    <row r="3080" spans="1:39" outlineLevel="2">
      <c r="A3080" s="11">
        <f>ROW()</f>
        <v>3080</v>
      </c>
      <c r="C3080" s="6" t="s">
        <v>474</v>
      </c>
      <c r="D3080" s="39"/>
      <c r="E3080" s="39"/>
      <c r="F3080" s="31"/>
      <c r="G3080" s="39"/>
      <c r="H3080" s="39"/>
      <c r="I3080" s="39"/>
      <c r="J3080" s="39"/>
      <c r="K3080" s="39"/>
      <c r="L3080" s="39"/>
      <c r="M3080" s="39"/>
      <c r="N3080" s="39"/>
      <c r="O3080" s="39"/>
      <c r="P3080" s="39"/>
      <c r="Q3080" s="39"/>
      <c r="R3080" s="39"/>
      <c r="S3080" s="39"/>
      <c r="T3080" s="39"/>
      <c r="U3080" s="39"/>
      <c r="V3080" s="39"/>
      <c r="W3080" s="39"/>
      <c r="X3080" s="39"/>
      <c r="Y3080" s="39"/>
      <c r="Z3080" s="39"/>
      <c r="AA3080" s="39"/>
      <c r="AB3080" s="39"/>
      <c r="AC3080" s="9"/>
      <c r="AD3080" s="39"/>
      <c r="AE3080" s="39"/>
      <c r="AF3080" s="39"/>
      <c r="AG3080" s="39"/>
      <c r="AH3080" s="9"/>
      <c r="AI3080" s="39"/>
      <c r="AJ3080" s="39"/>
      <c r="AK3080" s="39"/>
      <c r="AL3080" s="39"/>
      <c r="AM3080" s="39"/>
    </row>
    <row r="3081" spans="1:39" outlineLevel="2">
      <c r="A3081" s="11">
        <f>ROW()</f>
        <v>3081</v>
      </c>
      <c r="C3081" s="6" t="s">
        <v>477</v>
      </c>
      <c r="D3081" s="39"/>
      <c r="E3081" s="39"/>
      <c r="F3081" s="31"/>
      <c r="G3081" s="39"/>
      <c r="H3081" s="39"/>
      <c r="I3081" s="39"/>
      <c r="J3081" s="39"/>
      <c r="K3081" s="39"/>
      <c r="L3081" s="39"/>
      <c r="M3081" s="39"/>
      <c r="N3081" s="39"/>
      <c r="O3081" s="39"/>
      <c r="P3081" s="39"/>
      <c r="Q3081" s="39"/>
      <c r="R3081" s="39"/>
      <c r="S3081" s="39"/>
      <c r="T3081" s="39"/>
      <c r="U3081" s="39"/>
      <c r="V3081" s="39"/>
      <c r="W3081" s="39"/>
      <c r="X3081" s="39"/>
      <c r="Y3081" s="39"/>
      <c r="Z3081" s="39"/>
      <c r="AA3081" s="39"/>
      <c r="AB3081" s="39"/>
      <c r="AC3081" s="9"/>
      <c r="AD3081" s="39"/>
      <c r="AE3081" s="39"/>
      <c r="AF3081" s="39"/>
      <c r="AG3081" s="39"/>
      <c r="AH3081" s="9"/>
      <c r="AI3081" s="39"/>
      <c r="AJ3081" s="39"/>
      <c r="AK3081" s="39"/>
      <c r="AL3081" s="39"/>
      <c r="AM3081" s="39"/>
    </row>
    <row r="3082" spans="1:39" outlineLevel="2">
      <c r="A3082" s="11">
        <f>ROW()</f>
        <v>3082</v>
      </c>
      <c r="C3082" s="6" t="s">
        <v>511</v>
      </c>
      <c r="D3082" s="39"/>
      <c r="E3082" s="39"/>
      <c r="F3082" s="31"/>
      <c r="G3082" s="39"/>
      <c r="H3082" s="39"/>
      <c r="I3082" s="39"/>
      <c r="J3082" s="39"/>
      <c r="K3082" s="39"/>
      <c r="L3082" s="39"/>
      <c r="M3082" s="39"/>
      <c r="N3082" s="39"/>
      <c r="O3082" s="39"/>
      <c r="P3082" s="39"/>
      <c r="Q3082" s="39"/>
      <c r="R3082" s="39"/>
      <c r="S3082" s="39"/>
      <c r="T3082" s="39"/>
      <c r="U3082" s="39"/>
      <c r="V3082" s="39"/>
      <c r="W3082" s="39"/>
      <c r="X3082" s="39"/>
      <c r="Y3082" s="39"/>
      <c r="Z3082" s="39"/>
      <c r="AA3082" s="39"/>
      <c r="AB3082" s="39"/>
      <c r="AC3082" s="9"/>
      <c r="AD3082" s="39"/>
      <c r="AE3082" s="39"/>
      <c r="AF3082" s="39"/>
      <c r="AG3082" s="39"/>
      <c r="AH3082" s="9"/>
      <c r="AI3082" s="39"/>
      <c r="AJ3082" s="39"/>
      <c r="AK3082" s="39"/>
      <c r="AL3082" s="39"/>
      <c r="AM3082" s="39"/>
    </row>
    <row r="3083" spans="1:39" outlineLevel="2">
      <c r="A3083" s="11">
        <f>ROW()</f>
        <v>3083</v>
      </c>
      <c r="C3083" s="6" t="s">
        <v>655</v>
      </c>
      <c r="D3083" s="39"/>
      <c r="E3083" s="39"/>
      <c r="F3083" s="31"/>
      <c r="G3083" s="39"/>
      <c r="H3083" s="39"/>
      <c r="I3083" s="39"/>
      <c r="J3083" s="39"/>
      <c r="K3083" s="39"/>
      <c r="L3083" s="39"/>
      <c r="M3083" s="39"/>
      <c r="N3083" s="39"/>
      <c r="O3083" s="39"/>
      <c r="P3083" s="39"/>
      <c r="Q3083" s="39"/>
      <c r="R3083" s="39"/>
      <c r="S3083" s="39"/>
      <c r="T3083" s="39"/>
      <c r="U3083" s="39"/>
      <c r="V3083" s="39"/>
      <c r="W3083" s="39"/>
      <c r="X3083" s="39"/>
      <c r="Y3083" s="39"/>
      <c r="Z3083" s="39"/>
      <c r="AA3083" s="39"/>
      <c r="AB3083" s="39"/>
      <c r="AC3083" s="9"/>
      <c r="AD3083" s="39"/>
      <c r="AE3083" s="39"/>
      <c r="AF3083" s="39"/>
      <c r="AG3083" s="39"/>
      <c r="AH3083" s="9"/>
      <c r="AI3083" s="39"/>
      <c r="AJ3083" s="39"/>
      <c r="AK3083" s="39"/>
      <c r="AL3083" s="39"/>
      <c r="AM3083" s="39"/>
    </row>
    <row r="3084" spans="1:39" outlineLevel="2">
      <c r="A3084" s="11">
        <f>ROW()</f>
        <v>3084</v>
      </c>
      <c r="C3084" s="6" t="s">
        <v>656</v>
      </c>
      <c r="D3084" s="39"/>
      <c r="E3084" s="39"/>
      <c r="F3084" s="31"/>
      <c r="G3084" s="39"/>
      <c r="H3084" s="39"/>
      <c r="I3084" s="39"/>
      <c r="J3084" s="39"/>
      <c r="K3084" s="39"/>
      <c r="L3084" s="39"/>
      <c r="M3084" s="39"/>
      <c r="N3084" s="39"/>
      <c r="O3084" s="39"/>
      <c r="P3084" s="39"/>
      <c r="Q3084" s="39"/>
      <c r="R3084" s="39"/>
      <c r="S3084" s="39"/>
      <c r="T3084" s="39"/>
      <c r="U3084" s="39"/>
      <c r="V3084" s="39"/>
      <c r="W3084" s="39"/>
      <c r="X3084" s="39"/>
      <c r="Y3084" s="39"/>
      <c r="Z3084" s="39"/>
      <c r="AA3084" s="39"/>
      <c r="AB3084" s="39"/>
      <c r="AC3084" s="9"/>
      <c r="AD3084" s="39"/>
      <c r="AE3084" s="39"/>
      <c r="AF3084" s="39"/>
      <c r="AG3084" s="39"/>
      <c r="AH3084" s="9"/>
      <c r="AI3084" s="39"/>
      <c r="AJ3084" s="39"/>
      <c r="AK3084" s="39"/>
      <c r="AL3084" s="39"/>
      <c r="AM3084" s="39"/>
    </row>
    <row r="3085" spans="1:39" outlineLevel="2">
      <c r="A3085" s="11">
        <f>ROW()</f>
        <v>3085</v>
      </c>
      <c r="C3085" s="6" t="s">
        <v>667</v>
      </c>
      <c r="D3085" s="39"/>
      <c r="E3085" s="39"/>
      <c r="F3085" s="31"/>
      <c r="G3085" s="39"/>
      <c r="H3085" s="39"/>
      <c r="I3085" s="39"/>
      <c r="J3085" s="39"/>
      <c r="K3085" s="39"/>
      <c r="L3085" s="39"/>
      <c r="M3085" s="39"/>
      <c r="N3085" s="39"/>
      <c r="O3085" s="39"/>
      <c r="P3085" s="39"/>
      <c r="Q3085" s="39"/>
      <c r="R3085" s="39"/>
      <c r="S3085" s="39"/>
      <c r="T3085" s="39"/>
      <c r="U3085" s="39"/>
      <c r="V3085" s="39"/>
      <c r="W3085" s="39"/>
      <c r="X3085" s="39"/>
      <c r="Y3085" s="39"/>
      <c r="Z3085" s="39"/>
      <c r="AA3085" s="39"/>
      <c r="AB3085" s="39"/>
      <c r="AC3085" s="9"/>
      <c r="AD3085" s="39"/>
      <c r="AE3085" s="39"/>
      <c r="AF3085" s="39"/>
      <c r="AG3085" s="39"/>
      <c r="AH3085" s="9"/>
      <c r="AI3085" s="39"/>
      <c r="AJ3085" s="39"/>
      <c r="AK3085" s="39"/>
      <c r="AL3085" s="39"/>
      <c r="AM3085" s="39"/>
    </row>
    <row r="3086" spans="1:39" outlineLevel="2">
      <c r="A3086" s="11">
        <f>ROW()</f>
        <v>3086</v>
      </c>
      <c r="C3086" s="6" t="s">
        <v>212</v>
      </c>
      <c r="D3086" s="39"/>
      <c r="E3086" s="39"/>
      <c r="F3086" s="31"/>
      <c r="G3086" s="39"/>
      <c r="H3086" s="39"/>
      <c r="I3086" s="39"/>
      <c r="J3086" s="39"/>
      <c r="K3086" s="39"/>
      <c r="L3086" s="39"/>
      <c r="M3086" s="39"/>
      <c r="N3086" s="39"/>
      <c r="O3086" s="39"/>
      <c r="P3086" s="39"/>
      <c r="Q3086" s="39"/>
      <c r="R3086" s="39"/>
      <c r="S3086" s="39"/>
      <c r="T3086" s="39"/>
      <c r="U3086" s="39"/>
      <c r="V3086" s="39"/>
      <c r="W3086" s="39"/>
      <c r="X3086" s="39"/>
      <c r="Y3086" s="39"/>
      <c r="Z3086" s="39"/>
      <c r="AA3086" s="39"/>
      <c r="AB3086" s="39"/>
      <c r="AC3086" s="9"/>
      <c r="AD3086" s="39"/>
      <c r="AE3086" s="39"/>
      <c r="AF3086" s="39"/>
      <c r="AG3086" s="39"/>
      <c r="AH3086" s="9"/>
      <c r="AI3086" s="39"/>
      <c r="AJ3086" s="39"/>
      <c r="AK3086" s="39"/>
      <c r="AL3086" s="39"/>
      <c r="AM3086" s="39"/>
    </row>
    <row r="3087" spans="1:39" outlineLevel="2">
      <c r="A3087" s="11">
        <f>ROW()</f>
        <v>3087</v>
      </c>
      <c r="C3087" s="30" t="s">
        <v>362</v>
      </c>
      <c r="D3087" s="90"/>
      <c r="E3087" s="90"/>
      <c r="F3087" s="90"/>
      <c r="G3087" s="90"/>
      <c r="H3087" s="90"/>
      <c r="I3087" s="90"/>
      <c r="J3087" s="90"/>
      <c r="K3087" s="90"/>
      <c r="L3087" s="90"/>
      <c r="M3087" s="90"/>
      <c r="N3087" s="90"/>
      <c r="O3087" s="90"/>
      <c r="P3087" s="90"/>
      <c r="Q3087" s="90"/>
      <c r="R3087" s="90"/>
      <c r="S3087" s="90"/>
      <c r="T3087" s="90"/>
      <c r="U3087" s="90"/>
      <c r="V3087" s="90"/>
      <c r="W3087" s="90"/>
      <c r="X3087" s="90"/>
      <c r="Y3087" s="90"/>
      <c r="Z3087" s="90"/>
      <c r="AA3087" s="90"/>
      <c r="AB3087" s="90"/>
      <c r="AC3087" s="180"/>
      <c r="AD3087" s="90"/>
      <c r="AE3087" s="90"/>
      <c r="AF3087" s="90"/>
      <c r="AG3087" s="90"/>
      <c r="AH3087" s="180"/>
      <c r="AI3087" s="90"/>
      <c r="AJ3087" s="90"/>
      <c r="AK3087" s="90"/>
      <c r="AL3087" s="90"/>
      <c r="AM3087" s="90"/>
    </row>
    <row r="3088" spans="1:39" outlineLevel="2">
      <c r="A3088" s="11">
        <f>ROW()</f>
        <v>3088</v>
      </c>
      <c r="C3088" s="6" t="s">
        <v>1</v>
      </c>
      <c r="D3088" s="39"/>
      <c r="E3088" s="39"/>
      <c r="F3088" s="39"/>
      <c r="G3088" s="39"/>
      <c r="H3088" s="39"/>
      <c r="I3088" s="39"/>
      <c r="J3088" s="39"/>
      <c r="K3088" s="39"/>
      <c r="L3088" s="39"/>
      <c r="M3088" s="39"/>
      <c r="N3088" s="39"/>
      <c r="O3088" s="39"/>
      <c r="P3088" s="39"/>
      <c r="Q3088" s="39"/>
      <c r="R3088" s="39"/>
      <c r="S3088" s="39"/>
      <c r="T3088" s="39"/>
      <c r="U3088" s="39"/>
      <c r="V3088" s="39"/>
      <c r="W3088" s="39"/>
      <c r="X3088" s="39"/>
      <c r="Y3088" s="39"/>
      <c r="Z3088" s="39"/>
      <c r="AA3088" s="39"/>
      <c r="AB3088" s="39"/>
      <c r="AC3088" s="9"/>
      <c r="AD3088" s="39"/>
      <c r="AE3088" s="39"/>
      <c r="AF3088" s="39"/>
      <c r="AG3088" s="39"/>
      <c r="AH3088" s="9"/>
      <c r="AI3088" s="9">
        <f t="shared" ref="AI3088:AM3088" si="6065">SUM(AI3075:AI3087)</f>
        <v>0</v>
      </c>
      <c r="AJ3088" s="9">
        <f t="shared" si="6065"/>
        <v>0</v>
      </c>
      <c r="AK3088" s="9">
        <f t="shared" si="6065"/>
        <v>0</v>
      </c>
      <c r="AL3088" s="9">
        <f t="shared" si="6065"/>
        <v>0</v>
      </c>
      <c r="AM3088" s="9">
        <f t="shared" si="6065"/>
        <v>0</v>
      </c>
    </row>
    <row r="3089" spans="1:39" outlineLevel="2">
      <c r="A3089" s="11">
        <f>ROW()</f>
        <v>3089</v>
      </c>
      <c r="B3089" s="343" t="s">
        <v>6</v>
      </c>
      <c r="D3089" s="39"/>
      <c r="E3089" s="39"/>
      <c r="G3089" s="39"/>
      <c r="H3089" s="39"/>
      <c r="I3089" s="39"/>
      <c r="J3089" s="39"/>
      <c r="K3089" s="39"/>
      <c r="L3089" s="39"/>
      <c r="M3089" s="39"/>
      <c r="N3089" s="39"/>
      <c r="O3089" s="39"/>
      <c r="P3089" s="39"/>
      <c r="Q3089" s="39"/>
      <c r="R3089" s="39"/>
      <c r="S3089" s="39"/>
      <c r="T3089" s="39"/>
      <c r="U3089" s="39"/>
      <c r="V3089" s="39"/>
      <c r="W3089" s="39"/>
      <c r="X3089" s="39"/>
      <c r="Y3089" s="39"/>
      <c r="Z3089" s="39"/>
      <c r="AA3089" s="39"/>
      <c r="AB3089" s="39"/>
      <c r="AD3089" s="39"/>
      <c r="AE3089" s="39"/>
      <c r="AF3089" s="39"/>
      <c r="AG3089" s="39"/>
      <c r="AI3089" s="39"/>
      <c r="AJ3089" s="39"/>
      <c r="AK3089" s="39"/>
      <c r="AL3089" s="39"/>
      <c r="AM3089" s="39"/>
    </row>
    <row r="3090" spans="1:39" outlineLevel="2">
      <c r="A3090" s="11">
        <f>ROW()</f>
        <v>3090</v>
      </c>
      <c r="C3090" s="6" t="s">
        <v>2</v>
      </c>
      <c r="D3090" s="39"/>
      <c r="E3090" s="39"/>
      <c r="F3090" s="31"/>
      <c r="G3090" s="39"/>
      <c r="H3090" s="39"/>
      <c r="I3090" s="39"/>
      <c r="J3090" s="39"/>
      <c r="K3090" s="39"/>
      <c r="L3090" s="39"/>
      <c r="M3090" s="39"/>
      <c r="N3090" s="39"/>
      <c r="O3090" s="39"/>
      <c r="P3090" s="39"/>
      <c r="Q3090" s="39"/>
      <c r="R3090" s="39"/>
      <c r="S3090" s="39"/>
      <c r="T3090" s="39"/>
      <c r="U3090" s="39"/>
      <c r="V3090" s="39"/>
      <c r="W3090" s="39"/>
      <c r="X3090" s="39"/>
      <c r="Y3090" s="39"/>
      <c r="Z3090" s="39"/>
      <c r="AA3090" s="39"/>
      <c r="AB3090" s="39"/>
      <c r="AC3090" s="9"/>
      <c r="AD3090" s="39"/>
      <c r="AE3090" s="39"/>
      <c r="AF3090" s="39"/>
      <c r="AG3090" s="39"/>
      <c r="AH3090" s="9"/>
      <c r="AI3090" s="9">
        <f t="shared" ref="AI3090:AM3090" si="6066">IF(AND(AI3030&lt;=0,AI3045+AI3060+AI3075&lt;0),-(AI3045+AI3060+AI3075),IF(AI3030&lt;=0,0,-MIN(((AI3045+AI3075)/AI3030)*((AI3045+AI3075)&gt;0),(AI3045+AI3075))))</f>
        <v>0</v>
      </c>
      <c r="AJ3090" s="9">
        <f t="shared" si="6066"/>
        <v>0</v>
      </c>
      <c r="AK3090" s="9">
        <f t="shared" si="6066"/>
        <v>0</v>
      </c>
      <c r="AL3090" s="9">
        <f t="shared" si="6066"/>
        <v>0</v>
      </c>
      <c r="AM3090" s="9">
        <f t="shared" si="6066"/>
        <v>0</v>
      </c>
    </row>
    <row r="3091" spans="1:39" outlineLevel="2">
      <c r="A3091" s="11">
        <f>ROW()</f>
        <v>3091</v>
      </c>
      <c r="C3091" s="6" t="s">
        <v>3</v>
      </c>
      <c r="D3091" s="39"/>
      <c r="E3091" s="39"/>
      <c r="F3091" s="31"/>
      <c r="G3091" s="39"/>
      <c r="H3091" s="39"/>
      <c r="I3091" s="39"/>
      <c r="J3091" s="39"/>
      <c r="K3091" s="39"/>
      <c r="L3091" s="39"/>
      <c r="M3091" s="39"/>
      <c r="N3091" s="39"/>
      <c r="O3091" s="39"/>
      <c r="P3091" s="39"/>
      <c r="Q3091" s="39"/>
      <c r="R3091" s="39"/>
      <c r="S3091" s="39"/>
      <c r="T3091" s="39"/>
      <c r="U3091" s="39"/>
      <c r="V3091" s="39"/>
      <c r="W3091" s="39"/>
      <c r="X3091" s="39"/>
      <c r="Y3091" s="39"/>
      <c r="Z3091" s="39"/>
      <c r="AA3091" s="39"/>
      <c r="AB3091" s="39"/>
      <c r="AC3091" s="9"/>
      <c r="AD3091" s="39"/>
      <c r="AE3091" s="39"/>
      <c r="AF3091" s="39"/>
      <c r="AG3091" s="39"/>
      <c r="AH3091" s="9"/>
      <c r="AI3091" s="9">
        <f t="shared" ref="AI3091:AM3091" si="6067">IF(AND(AI3031&lt;=0,AI3046+AI3061+AI3076&lt;0),-(AI3046+AI3061+AI3076),IF(AI3031&lt;=0,0,-MIN(((AI3046+AI3076)/AI3031)*((AI3046+AI3076)&gt;0),(AI3046+AI3076))))</f>
        <v>-0.13022698752</v>
      </c>
      <c r="AJ3091" s="9">
        <f t="shared" si="6067"/>
        <v>-0.11720428876800001</v>
      </c>
      <c r="AK3091" s="9">
        <f t="shared" si="6067"/>
        <v>-0.10548385989120002</v>
      </c>
      <c r="AL3091" s="9">
        <f t="shared" si="6067"/>
        <v>-9.4935473902080014E-2</v>
      </c>
      <c r="AM3091" s="9">
        <f t="shared" si="6067"/>
        <v>-8.5441926511872018E-2</v>
      </c>
    </row>
    <row r="3092" spans="1:39" outlineLevel="2">
      <c r="A3092" s="11">
        <f>ROW()</f>
        <v>3092</v>
      </c>
      <c r="C3092" s="6" t="s">
        <v>4</v>
      </c>
      <c r="D3092" s="39"/>
      <c r="E3092" s="39"/>
      <c r="F3092" s="31"/>
      <c r="G3092" s="39"/>
      <c r="H3092" s="39"/>
      <c r="I3092" s="39"/>
      <c r="J3092" s="39"/>
      <c r="K3092" s="39"/>
      <c r="L3092" s="39"/>
      <c r="M3092" s="39"/>
      <c r="N3092" s="39"/>
      <c r="O3092" s="39"/>
      <c r="P3092" s="39"/>
      <c r="Q3092" s="39"/>
      <c r="R3092" s="39"/>
      <c r="S3092" s="39"/>
      <c r="T3092" s="39"/>
      <c r="U3092" s="39"/>
      <c r="V3092" s="39"/>
      <c r="W3092" s="39"/>
      <c r="X3092" s="39"/>
      <c r="Y3092" s="39"/>
      <c r="Z3092" s="39"/>
      <c r="AA3092" s="39"/>
      <c r="AB3092" s="39"/>
      <c r="AC3092" s="9"/>
      <c r="AD3092" s="39"/>
      <c r="AE3092" s="39"/>
      <c r="AF3092" s="39"/>
      <c r="AG3092" s="39"/>
      <c r="AH3092" s="9"/>
      <c r="AI3092" s="9">
        <f t="shared" ref="AI3092:AM3092" si="6068">IF(AND(AI3032&lt;=0,AI3047+AI3062+AI3077&lt;0),-(AI3047+AI3062+AI3077),IF(AI3032&lt;=0,0,-MIN(((AI3047+AI3077)/AI3032)*((AI3047+AI3077)&gt;0),(AI3047+AI3077))))</f>
        <v>-0.34394837008000001</v>
      </c>
      <c r="AJ3092" s="9">
        <f t="shared" si="6068"/>
        <v>-0.29808858740266669</v>
      </c>
      <c r="AK3092" s="9">
        <f t="shared" si="6068"/>
        <v>-0.25834344241564444</v>
      </c>
      <c r="AL3092" s="9">
        <f t="shared" si="6068"/>
        <v>-0.22389765009355855</v>
      </c>
      <c r="AM3092" s="9">
        <f t="shared" si="6068"/>
        <v>-0.19404463008108408</v>
      </c>
    </row>
    <row r="3093" spans="1:39" outlineLevel="2">
      <c r="A3093" s="11">
        <f>ROW()</f>
        <v>3093</v>
      </c>
      <c r="C3093" s="6" t="s">
        <v>5</v>
      </c>
      <c r="D3093" s="39"/>
      <c r="E3093" s="39"/>
      <c r="F3093" s="31"/>
      <c r="G3093" s="39"/>
      <c r="H3093" s="39"/>
      <c r="I3093" s="39"/>
      <c r="J3093" s="39"/>
      <c r="K3093" s="39"/>
      <c r="L3093" s="39"/>
      <c r="M3093" s="39"/>
      <c r="N3093" s="39"/>
      <c r="O3093" s="39"/>
      <c r="P3093" s="39"/>
      <c r="Q3093" s="39"/>
      <c r="R3093" s="39"/>
      <c r="S3093" s="39"/>
      <c r="T3093" s="39"/>
      <c r="U3093" s="39"/>
      <c r="V3093" s="39"/>
      <c r="W3093" s="39"/>
      <c r="X3093" s="39"/>
      <c r="Y3093" s="39"/>
      <c r="Z3093" s="39"/>
      <c r="AA3093" s="39"/>
      <c r="AB3093" s="39"/>
      <c r="AC3093" s="9"/>
      <c r="AD3093" s="39"/>
      <c r="AE3093" s="39"/>
      <c r="AF3093" s="39"/>
      <c r="AG3093" s="39"/>
      <c r="AH3093" s="9"/>
      <c r="AI3093" s="9">
        <f>IF(AND(AI3033&lt;=0,AI3048+AI3063+AI3078&lt;0),-(AI3048+AI3063+AI3078),IF(AI3033&lt;=0,0,-MIN(((AI3048+AI3078)/AI3033)*((AI3048+AI3078)&gt;0),(AI3048+AI3078))))</f>
        <v>-0.36545451245999999</v>
      </c>
      <c r="AJ3093" s="9">
        <f t="shared" ref="AJ3093:AM3093" si="6069">IF(AND(AJ3033&lt;=0,AJ3048+AJ3063+AJ3078&lt;0),-(AJ3048+AJ3063+AJ3078),IF(AJ3033&lt;=0,0,-MIN(((AJ3048+AJ3078)/AJ3033)*((AJ3048+AJ3078)&gt;0),(AJ3048+AJ3078))))</f>
        <v>-0.29236360996799998</v>
      </c>
      <c r="AK3093" s="9">
        <f t="shared" si="6069"/>
        <v>-0.2338908879744</v>
      </c>
      <c r="AL3093" s="9">
        <f t="shared" si="6069"/>
        <v>-0.18711271037951999</v>
      </c>
      <c r="AM3093" s="9">
        <f t="shared" si="6069"/>
        <v>-0.14969016830361598</v>
      </c>
    </row>
    <row r="3094" spans="1:39" outlineLevel="2">
      <c r="A3094" s="11">
        <f>ROW()</f>
        <v>3094</v>
      </c>
      <c r="C3094" s="6" t="s">
        <v>473</v>
      </c>
      <c r="D3094" s="39"/>
      <c r="E3094" s="39"/>
      <c r="F3094" s="31"/>
      <c r="G3094" s="39"/>
      <c r="H3094" s="39"/>
      <c r="I3094" s="39"/>
      <c r="J3094" s="39"/>
      <c r="K3094" s="39"/>
      <c r="L3094" s="39"/>
      <c r="M3094" s="39"/>
      <c r="N3094" s="39"/>
      <c r="O3094" s="39"/>
      <c r="P3094" s="39"/>
      <c r="Q3094" s="39"/>
      <c r="R3094" s="39"/>
      <c r="S3094" s="39"/>
      <c r="T3094" s="39"/>
      <c r="U3094" s="39"/>
      <c r="V3094" s="39"/>
      <c r="W3094" s="39"/>
      <c r="X3094" s="39"/>
      <c r="Y3094" s="39"/>
      <c r="Z3094" s="39"/>
      <c r="AA3094" s="39"/>
      <c r="AB3094" s="39"/>
      <c r="AC3094" s="9"/>
      <c r="AD3094" s="39"/>
      <c r="AE3094" s="39"/>
      <c r="AF3094" s="39"/>
      <c r="AG3094" s="39"/>
      <c r="AH3094" s="9"/>
      <c r="AI3094" s="9">
        <f>IF(AND(AI3034&lt;=0,AI3049+AI3064+AI3079&lt;0),-(AI3049+AI3064+AI3079),IF(AI3034&lt;=0,0,-MIN(((AI3049+AI3079)/AI3034)*((AI3049+AI3079)&gt;0),(AI3049+AI3079))))</f>
        <v>-3.7610957788799992</v>
      </c>
      <c r="AJ3094" s="9">
        <f t="shared" ref="AJ3094:AM3094" si="6070">IF(AND(AJ3034&lt;=0,AJ3049+AJ3064+AJ3079&lt;0),-(AJ3049+AJ3064+AJ3079),IF(AJ3034&lt;=0,0,-MIN(((AJ3049+AJ3079)/AJ3034)*((AJ3049+AJ3079)&gt;0),(AJ3049+AJ3079))))</f>
        <v>-2.2566574673279995</v>
      </c>
      <c r="AK3094" s="9">
        <f t="shared" si="6070"/>
        <v>-1.3539944803967996</v>
      </c>
      <c r="AL3094" s="9">
        <f t="shared" si="6070"/>
        <v>-0.81239668823807987</v>
      </c>
      <c r="AM3094" s="9">
        <f t="shared" si="6070"/>
        <v>-0.48743801294284789</v>
      </c>
    </row>
    <row r="3095" spans="1:39" outlineLevel="2">
      <c r="A3095" s="11">
        <f>ROW()</f>
        <v>3095</v>
      </c>
      <c r="C3095" s="6" t="s">
        <v>474</v>
      </c>
      <c r="D3095" s="39"/>
      <c r="E3095" s="39"/>
      <c r="F3095" s="31"/>
      <c r="G3095" s="39"/>
      <c r="H3095" s="39"/>
      <c r="I3095" s="39"/>
      <c r="J3095" s="39"/>
      <c r="K3095" s="39"/>
      <c r="L3095" s="39"/>
      <c r="M3095" s="39"/>
      <c r="N3095" s="39"/>
      <c r="O3095" s="39"/>
      <c r="P3095" s="39"/>
      <c r="Q3095" s="39"/>
      <c r="R3095" s="39"/>
      <c r="S3095" s="39"/>
      <c r="T3095" s="39"/>
      <c r="U3095" s="39"/>
      <c r="V3095" s="39"/>
      <c r="W3095" s="39"/>
      <c r="X3095" s="39"/>
      <c r="Y3095" s="39"/>
      <c r="Z3095" s="39"/>
      <c r="AA3095" s="39"/>
      <c r="AB3095" s="39"/>
      <c r="AC3095" s="9"/>
      <c r="AD3095" s="39"/>
      <c r="AE3095" s="39"/>
      <c r="AF3095" s="39"/>
      <c r="AG3095" s="39"/>
      <c r="AH3095" s="9"/>
      <c r="AI3095" s="9">
        <f>IF(AND(AI3035&lt;=0,AI3050+AI3065+AI3080&lt;0),-(AI3050+AI3065+AI3080),IF(AI3035&lt;=0,0,-MIN(((AI3050+AI3080)/AI3035)*((AI3050+AI3080)&gt;0),(AI3050+AI3080))))</f>
        <v>-0.41347120324000003</v>
      </c>
      <c r="AJ3095" s="9">
        <f t="shared" ref="AJ3095:AM3095" si="6071">IF(AND(AJ3035&lt;=0,AJ3050+AJ3065+AJ3080&lt;0),-(AJ3050+AJ3065+AJ3080),IF(AJ3035&lt;=0,0,-MIN(((AJ3050+AJ3080)/AJ3035)*((AJ3050+AJ3080)&gt;0),(AJ3050+AJ3080))))</f>
        <v>-0.3583417094746667</v>
      </c>
      <c r="AK3095" s="9">
        <f t="shared" si="6071"/>
        <v>-0.31056281487804444</v>
      </c>
      <c r="AL3095" s="9">
        <f t="shared" si="6071"/>
        <v>-0.26915443956097185</v>
      </c>
      <c r="AM3095" s="9">
        <f t="shared" si="6071"/>
        <v>-0.23326718095284224</v>
      </c>
    </row>
    <row r="3096" spans="1:39" outlineLevel="2">
      <c r="A3096" s="11">
        <f>ROW()</f>
        <v>3096</v>
      </c>
      <c r="C3096" s="6" t="s">
        <v>477</v>
      </c>
      <c r="D3096" s="39"/>
      <c r="E3096" s="39"/>
      <c r="F3096" s="31"/>
      <c r="G3096" s="39"/>
      <c r="H3096" s="39"/>
      <c r="I3096" s="39"/>
      <c r="J3096" s="39"/>
      <c r="K3096" s="39"/>
      <c r="L3096" s="39"/>
      <c r="M3096" s="39"/>
      <c r="N3096" s="39"/>
      <c r="O3096" s="39"/>
      <c r="P3096" s="39"/>
      <c r="Q3096" s="39"/>
      <c r="R3096" s="39"/>
      <c r="S3096" s="39"/>
      <c r="T3096" s="39"/>
      <c r="U3096" s="39"/>
      <c r="V3096" s="39"/>
      <c r="W3096" s="39"/>
      <c r="X3096" s="39"/>
      <c r="Y3096" s="39"/>
      <c r="Z3096" s="39"/>
      <c r="AA3096" s="39"/>
      <c r="AB3096" s="39"/>
      <c r="AC3096" s="9"/>
      <c r="AD3096" s="39"/>
      <c r="AE3096" s="39"/>
      <c r="AF3096" s="39"/>
      <c r="AG3096" s="39"/>
      <c r="AH3096" s="9"/>
      <c r="AI3096" s="9">
        <f>IF(AND(AI3036&lt;=0,AI3051+AI3066+AI3081&lt;0),-(AI3051+AI3066+AI3081),IF(AI3036&lt;=0,0,-MIN(((AI3051+AI3081)/AI3036)*((AI3051+AI3081)&gt;0),(AI3051+AI3081))))</f>
        <v>-3.0908310132599999</v>
      </c>
      <c r="AJ3096" s="9">
        <f t="shared" ref="AJ3096:AM3096" si="6072">IF(AND(AJ3036&lt;=0,AJ3051+AJ3066+AJ3081&lt;0),-(AJ3051+AJ3066+AJ3081),IF(AJ3036&lt;=0,0,-MIN(((AJ3051+AJ3081)/AJ3036)*((AJ3051+AJ3081)&gt;0),(AJ3051+AJ3081))))</f>
        <v>-2.4726648106079998</v>
      </c>
      <c r="AK3096" s="9">
        <f t="shared" si="6072"/>
        <v>-1.9781318484863999</v>
      </c>
      <c r="AL3096" s="9">
        <f t="shared" si="6072"/>
        <v>-1.58250547878912</v>
      </c>
      <c r="AM3096" s="9">
        <f t="shared" si="6072"/>
        <v>-1.2660043830312959</v>
      </c>
    </row>
    <row r="3097" spans="1:39" outlineLevel="2">
      <c r="A3097" s="11">
        <f>ROW()</f>
        <v>3097</v>
      </c>
      <c r="C3097" s="6" t="s">
        <v>511</v>
      </c>
      <c r="D3097" s="39"/>
      <c r="E3097" s="39"/>
      <c r="F3097" s="31"/>
      <c r="G3097" s="39"/>
      <c r="H3097" s="39"/>
      <c r="I3097" s="39"/>
      <c r="J3097" s="39"/>
      <c r="K3097" s="39"/>
      <c r="L3097" s="39"/>
      <c r="M3097" s="39"/>
      <c r="N3097" s="39"/>
      <c r="O3097" s="39"/>
      <c r="P3097" s="39"/>
      <c r="Q3097" s="39"/>
      <c r="R3097" s="39"/>
      <c r="S3097" s="39"/>
      <c r="T3097" s="39"/>
      <c r="U3097" s="39"/>
      <c r="V3097" s="39"/>
      <c r="W3097" s="39"/>
      <c r="X3097" s="39"/>
      <c r="Y3097" s="39"/>
      <c r="Z3097" s="39"/>
      <c r="AA3097" s="39"/>
      <c r="AB3097" s="39"/>
      <c r="AC3097" s="9"/>
      <c r="AD3097" s="39"/>
      <c r="AE3097" s="39"/>
      <c r="AF3097" s="39"/>
      <c r="AG3097" s="39"/>
      <c r="AH3097" s="9"/>
      <c r="AI3097" s="9">
        <f>IF(AND(AI3037&lt;=0,AI3052+AI3067+AI3082&lt;0),-(AI3052+AI3067+AI3082),IF(AI3037&lt;=0,0,-MIN(((AI3052+AI3082)/AI3037)*((AI3052+AI3082)&gt;0),(AI3052+AI3082))))</f>
        <v>-8.5314354817500021E-2</v>
      </c>
      <c r="AJ3097" s="9">
        <f t="shared" ref="AJ3097:AM3097" si="6073">IF(AND(AJ3037&lt;=0,AJ3052+AJ3067+AJ3082&lt;0),-(AJ3052+AJ3067+AJ3082),IF(AJ3037&lt;=0,0,-MIN(((AJ3052+AJ3082)/AJ3037)*((AJ3052+AJ3082)&gt;0),(AJ3052+AJ3082))))</f>
        <v>-8.5314354817500007E-2</v>
      </c>
      <c r="AK3097" s="9">
        <f t="shared" si="6073"/>
        <v>-8.5314354817500007E-2</v>
      </c>
      <c r="AL3097" s="9">
        <f t="shared" si="6073"/>
        <v>-8.5314354817500007E-2</v>
      </c>
      <c r="AM3097" s="9">
        <f t="shared" si="6073"/>
        <v>-8.5314354817499993E-2</v>
      </c>
    </row>
    <row r="3098" spans="1:39" outlineLevel="2">
      <c r="A3098" s="11">
        <f>ROW()</f>
        <v>3098</v>
      </c>
      <c r="C3098" s="6" t="s">
        <v>655</v>
      </c>
      <c r="D3098" s="39"/>
      <c r="E3098" s="39"/>
      <c r="F3098" s="31"/>
      <c r="G3098" s="39"/>
      <c r="H3098" s="39"/>
      <c r="I3098" s="39"/>
      <c r="J3098" s="39"/>
      <c r="K3098" s="39"/>
      <c r="L3098" s="39"/>
      <c r="M3098" s="39"/>
      <c r="N3098" s="39"/>
      <c r="O3098" s="39"/>
      <c r="P3098" s="39"/>
      <c r="Q3098" s="39"/>
      <c r="R3098" s="39"/>
      <c r="S3098" s="39"/>
      <c r="T3098" s="39"/>
      <c r="U3098" s="39"/>
      <c r="V3098" s="39"/>
      <c r="W3098" s="39"/>
      <c r="X3098" s="39"/>
      <c r="Y3098" s="39"/>
      <c r="Z3098" s="39"/>
      <c r="AA3098" s="39"/>
      <c r="AB3098" s="39"/>
      <c r="AC3098" s="9"/>
      <c r="AD3098" s="39"/>
      <c r="AE3098" s="39"/>
      <c r="AF3098" s="39"/>
      <c r="AG3098" s="39"/>
      <c r="AH3098" s="9"/>
      <c r="AI3098" s="9">
        <v>0</v>
      </c>
      <c r="AJ3098" s="9">
        <v>0</v>
      </c>
      <c r="AK3098" s="9">
        <v>0</v>
      </c>
      <c r="AL3098" s="9">
        <v>0</v>
      </c>
      <c r="AM3098" s="9">
        <v>0</v>
      </c>
    </row>
    <row r="3099" spans="1:39" outlineLevel="2">
      <c r="A3099" s="11">
        <f>ROW()</f>
        <v>3099</v>
      </c>
      <c r="C3099" s="6" t="s">
        <v>656</v>
      </c>
      <c r="D3099" s="39"/>
      <c r="E3099" s="39"/>
      <c r="F3099" s="31"/>
      <c r="G3099" s="39"/>
      <c r="H3099" s="39"/>
      <c r="I3099" s="39"/>
      <c r="J3099" s="39"/>
      <c r="K3099" s="39"/>
      <c r="L3099" s="39"/>
      <c r="M3099" s="39"/>
      <c r="N3099" s="39"/>
      <c r="O3099" s="39"/>
      <c r="P3099" s="39"/>
      <c r="Q3099" s="39"/>
      <c r="R3099" s="39"/>
      <c r="S3099" s="39"/>
      <c r="T3099" s="39"/>
      <c r="U3099" s="39"/>
      <c r="V3099" s="39"/>
      <c r="W3099" s="39"/>
      <c r="X3099" s="39"/>
      <c r="Y3099" s="39"/>
      <c r="Z3099" s="39"/>
      <c r="AA3099" s="39"/>
      <c r="AB3099" s="39"/>
      <c r="AC3099" s="9"/>
      <c r="AD3099" s="39"/>
      <c r="AE3099" s="39"/>
      <c r="AF3099" s="39"/>
      <c r="AG3099" s="39"/>
      <c r="AH3099" s="9"/>
      <c r="AI3099" s="9"/>
      <c r="AJ3099" s="9"/>
      <c r="AK3099" s="9"/>
      <c r="AL3099" s="9"/>
      <c r="AM3099" s="9"/>
    </row>
    <row r="3100" spans="1:39" outlineLevel="2">
      <c r="A3100" s="11">
        <f>ROW()</f>
        <v>3100</v>
      </c>
      <c r="C3100" s="6" t="s">
        <v>667</v>
      </c>
      <c r="D3100" s="39"/>
      <c r="E3100" s="39"/>
      <c r="F3100" s="31"/>
      <c r="G3100" s="39"/>
      <c r="H3100" s="39"/>
      <c r="I3100" s="39"/>
      <c r="J3100" s="39"/>
      <c r="K3100" s="39"/>
      <c r="L3100" s="39"/>
      <c r="M3100" s="39"/>
      <c r="N3100" s="39"/>
      <c r="O3100" s="39"/>
      <c r="P3100" s="39"/>
      <c r="Q3100" s="39"/>
      <c r="R3100" s="39"/>
      <c r="S3100" s="39"/>
      <c r="T3100" s="39"/>
      <c r="U3100" s="39"/>
      <c r="V3100" s="39"/>
      <c r="W3100" s="39"/>
      <c r="X3100" s="39"/>
      <c r="Y3100" s="39"/>
      <c r="Z3100" s="39"/>
      <c r="AA3100" s="39"/>
      <c r="AB3100" s="39"/>
      <c r="AC3100" s="9"/>
      <c r="AD3100" s="39"/>
      <c r="AE3100" s="39"/>
      <c r="AF3100" s="39"/>
      <c r="AG3100" s="39"/>
      <c r="AH3100" s="9"/>
      <c r="AI3100" s="9"/>
      <c r="AJ3100" s="9"/>
      <c r="AK3100" s="9"/>
      <c r="AL3100" s="9"/>
      <c r="AM3100" s="9"/>
    </row>
    <row r="3101" spans="1:39" outlineLevel="2">
      <c r="A3101" s="11">
        <f>ROW()</f>
        <v>3101</v>
      </c>
      <c r="C3101" s="6" t="s">
        <v>212</v>
      </c>
      <c r="D3101" s="39"/>
      <c r="E3101" s="39"/>
      <c r="F3101" s="31"/>
      <c r="G3101" s="39"/>
      <c r="H3101" s="39"/>
      <c r="I3101" s="39"/>
      <c r="J3101" s="39"/>
      <c r="K3101" s="39"/>
      <c r="L3101" s="39"/>
      <c r="M3101" s="39"/>
      <c r="N3101" s="39"/>
      <c r="O3101" s="39"/>
      <c r="P3101" s="39"/>
      <c r="Q3101" s="39"/>
      <c r="R3101" s="39"/>
      <c r="S3101" s="39"/>
      <c r="T3101" s="39"/>
      <c r="U3101" s="39"/>
      <c r="V3101" s="39"/>
      <c r="W3101" s="39"/>
      <c r="X3101" s="39"/>
      <c r="Y3101" s="39"/>
      <c r="Z3101" s="39"/>
      <c r="AA3101" s="39"/>
      <c r="AB3101" s="39"/>
      <c r="AC3101" s="9"/>
      <c r="AD3101" s="39"/>
      <c r="AE3101" s="39"/>
      <c r="AF3101" s="39"/>
      <c r="AG3101" s="39"/>
      <c r="AH3101" s="9"/>
      <c r="AI3101" s="9">
        <v>0</v>
      </c>
      <c r="AJ3101" s="9">
        <v>0</v>
      </c>
      <c r="AK3101" s="9">
        <v>0</v>
      </c>
      <c r="AL3101" s="9">
        <v>0</v>
      </c>
      <c r="AM3101" s="9">
        <v>0</v>
      </c>
    </row>
    <row r="3102" spans="1:39" outlineLevel="2">
      <c r="A3102" s="11">
        <f>ROW()</f>
        <v>3102</v>
      </c>
      <c r="C3102" s="30" t="s">
        <v>362</v>
      </c>
      <c r="D3102" s="90"/>
      <c r="E3102" s="90"/>
      <c r="F3102" s="90"/>
      <c r="G3102" s="90"/>
      <c r="H3102" s="90"/>
      <c r="I3102" s="90"/>
      <c r="J3102" s="90"/>
      <c r="K3102" s="90"/>
      <c r="L3102" s="90"/>
      <c r="M3102" s="90"/>
      <c r="N3102" s="90"/>
      <c r="O3102" s="90"/>
      <c r="P3102" s="90"/>
      <c r="Q3102" s="90"/>
      <c r="R3102" s="90"/>
      <c r="S3102" s="90"/>
      <c r="T3102" s="90"/>
      <c r="U3102" s="90"/>
      <c r="V3102" s="90"/>
      <c r="W3102" s="90"/>
      <c r="X3102" s="90"/>
      <c r="Y3102" s="90"/>
      <c r="Z3102" s="90"/>
      <c r="AA3102" s="90"/>
      <c r="AB3102" s="90"/>
      <c r="AC3102" s="180"/>
      <c r="AD3102" s="90"/>
      <c r="AE3102" s="90"/>
      <c r="AF3102" s="90"/>
      <c r="AG3102" s="90"/>
      <c r="AH3102" s="180"/>
      <c r="AI3102" s="14">
        <f t="shared" ref="AI3102:AM3102" si="6074">IF(AND(AI3042&lt;=0,AI3057+AI3072+AI3087&lt;0),-(AI3057+AI3072+AI3087),IF(AI3042&lt;=0,0,-MIN(((AI3057+AI3087)/AI3042)*((AI3057+AI3087)&gt;0),(AI3057+AI3087))))</f>
        <v>-0.67515094549104271</v>
      </c>
      <c r="AJ3102" s="14">
        <f t="shared" si="6074"/>
        <v>-0.40509056729462561</v>
      </c>
      <c r="AK3102" s="14">
        <f t="shared" si="6074"/>
        <v>-0.24305434037677537</v>
      </c>
      <c r="AL3102" s="14">
        <f t="shared" si="6074"/>
        <v>-0.1458326042260652</v>
      </c>
      <c r="AM3102" s="14">
        <f t="shared" si="6074"/>
        <v>-8.7499562535639133E-2</v>
      </c>
    </row>
    <row r="3103" spans="1:39" outlineLevel="2">
      <c r="A3103" s="11">
        <f>ROW()</f>
        <v>3103</v>
      </c>
      <c r="C3103" s="6" t="s">
        <v>1</v>
      </c>
      <c r="D3103" s="39"/>
      <c r="E3103" s="39"/>
      <c r="F3103" s="39"/>
      <c r="G3103" s="39"/>
      <c r="H3103" s="39"/>
      <c r="I3103" s="39"/>
      <c r="J3103" s="39"/>
      <c r="K3103" s="39"/>
      <c r="L3103" s="39"/>
      <c r="M3103" s="39"/>
      <c r="N3103" s="39"/>
      <c r="O3103" s="39"/>
      <c r="P3103" s="39"/>
      <c r="Q3103" s="39"/>
      <c r="R3103" s="39"/>
      <c r="S3103" s="39"/>
      <c r="T3103" s="39"/>
      <c r="U3103" s="39"/>
      <c r="V3103" s="39"/>
      <c r="W3103" s="39"/>
      <c r="X3103" s="39"/>
      <c r="Y3103" s="39"/>
      <c r="Z3103" s="39"/>
      <c r="AA3103" s="39"/>
      <c r="AB3103" s="39"/>
      <c r="AC3103" s="9"/>
      <c r="AD3103" s="39"/>
      <c r="AE3103" s="39"/>
      <c r="AF3103" s="39"/>
      <c r="AG3103" s="39"/>
      <c r="AH3103" s="9"/>
      <c r="AI3103" s="9">
        <f t="shared" ref="AI3103:AM3103" si="6075">SUM(AI3090:AI3102)</f>
        <v>-8.8654931657485427</v>
      </c>
      <c r="AJ3103" s="9">
        <f t="shared" si="6075"/>
        <v>-6.2857253956614594</v>
      </c>
      <c r="AK3103" s="9">
        <f t="shared" si="6075"/>
        <v>-4.5687760292367638</v>
      </c>
      <c r="AL3103" s="9">
        <f t="shared" si="6075"/>
        <v>-3.4011494000068954</v>
      </c>
      <c r="AM3103" s="9">
        <f t="shared" si="6075"/>
        <v>-2.5887002191766975</v>
      </c>
    </row>
    <row r="3104" spans="1:39" outlineLevel="2">
      <c r="A3104" s="11">
        <f>ROW()</f>
        <v>3104</v>
      </c>
      <c r="B3104" s="343" t="s">
        <v>70</v>
      </c>
      <c r="D3104" s="39"/>
      <c r="E3104" s="39"/>
      <c r="F3104" s="39"/>
      <c r="G3104" s="39"/>
      <c r="H3104" s="39"/>
      <c r="I3104" s="39"/>
      <c r="J3104" s="39"/>
      <c r="K3104" s="39"/>
      <c r="L3104" s="39"/>
      <c r="M3104" s="39"/>
      <c r="N3104" s="39"/>
      <c r="O3104" s="39"/>
      <c r="P3104" s="39"/>
      <c r="Q3104" s="39"/>
      <c r="R3104" s="39"/>
      <c r="S3104" s="39"/>
      <c r="T3104" s="39"/>
      <c r="U3104" s="39"/>
      <c r="V3104" s="39"/>
      <c r="W3104" s="39"/>
      <c r="X3104" s="39"/>
      <c r="Y3104" s="39"/>
      <c r="Z3104" s="39"/>
      <c r="AA3104" s="39"/>
      <c r="AB3104" s="39"/>
      <c r="AC3104" s="39"/>
      <c r="AD3104" s="39"/>
      <c r="AE3104" s="39"/>
      <c r="AF3104" s="39"/>
      <c r="AG3104" s="39"/>
      <c r="AH3104" s="39"/>
      <c r="AI3104" s="39"/>
      <c r="AJ3104" s="39"/>
      <c r="AK3104" s="39"/>
      <c r="AL3104" s="39"/>
      <c r="AM3104" s="39"/>
    </row>
    <row r="3105" spans="1:39" outlineLevel="2">
      <c r="A3105" s="11">
        <f>ROW()</f>
        <v>3105</v>
      </c>
      <c r="C3105" s="6" t="s">
        <v>2</v>
      </c>
      <c r="D3105" s="39"/>
      <c r="E3105" s="39"/>
      <c r="F3105" s="39"/>
      <c r="G3105" s="39"/>
      <c r="H3105" s="39"/>
      <c r="I3105" s="39"/>
      <c r="J3105" s="39"/>
      <c r="K3105" s="39"/>
      <c r="L3105" s="39"/>
      <c r="M3105" s="39"/>
      <c r="N3105" s="39"/>
      <c r="O3105" s="39"/>
      <c r="P3105" s="39"/>
      <c r="Q3105" s="39"/>
      <c r="R3105" s="39"/>
      <c r="S3105" s="39"/>
      <c r="T3105" s="39"/>
      <c r="U3105" s="39"/>
      <c r="V3105" s="39"/>
      <c r="W3105" s="39"/>
      <c r="X3105" s="39"/>
      <c r="Y3105" s="39"/>
      <c r="Z3105" s="39"/>
      <c r="AA3105" s="39"/>
      <c r="AB3105" s="39"/>
      <c r="AC3105" s="9"/>
      <c r="AD3105" s="39"/>
      <c r="AE3105" s="39"/>
      <c r="AF3105" s="39"/>
      <c r="AG3105" s="39"/>
      <c r="AH3105" s="9">
        <f t="shared" ref="AH3105:AM3105" si="6076">AH3045+AH3060+AH3075+AH3090</f>
        <v>0</v>
      </c>
      <c r="AI3105" s="9">
        <f t="shared" si="6076"/>
        <v>0</v>
      </c>
      <c r="AJ3105" s="9">
        <f t="shared" si="6076"/>
        <v>0</v>
      </c>
      <c r="AK3105" s="9">
        <f t="shared" si="6076"/>
        <v>0</v>
      </c>
      <c r="AL3105" s="9">
        <f t="shared" si="6076"/>
        <v>0</v>
      </c>
      <c r="AM3105" s="9">
        <f t="shared" si="6076"/>
        <v>0</v>
      </c>
    </row>
    <row r="3106" spans="1:39" outlineLevel="2">
      <c r="A3106" s="11">
        <f>ROW()</f>
        <v>3106</v>
      </c>
      <c r="C3106" s="6" t="s">
        <v>3</v>
      </c>
      <c r="D3106" s="39"/>
      <c r="E3106" s="39"/>
      <c r="F3106" s="39"/>
      <c r="G3106" s="39"/>
      <c r="H3106" s="39"/>
      <c r="I3106" s="39"/>
      <c r="J3106" s="39"/>
      <c r="K3106" s="39"/>
      <c r="L3106" s="39"/>
      <c r="M3106" s="39"/>
      <c r="N3106" s="39"/>
      <c r="O3106" s="39"/>
      <c r="P3106" s="39"/>
      <c r="Q3106" s="39"/>
      <c r="R3106" s="39"/>
      <c r="S3106" s="39"/>
      <c r="T3106" s="39"/>
      <c r="U3106" s="39"/>
      <c r="V3106" s="39"/>
      <c r="W3106" s="39"/>
      <c r="X3106" s="39"/>
      <c r="Y3106" s="39"/>
      <c r="Z3106" s="39"/>
      <c r="AA3106" s="39"/>
      <c r="AB3106" s="39"/>
      <c r="AC3106" s="9"/>
      <c r="AD3106" s="39"/>
      <c r="AE3106" s="39"/>
      <c r="AF3106" s="39"/>
      <c r="AG3106" s="39"/>
      <c r="AH3106" s="9">
        <f t="shared" ref="AH3106:AM3106" si="6077">AH3046+AH3061+AH3076+AH3091</f>
        <v>1.3022698752000001</v>
      </c>
      <c r="AI3106" s="9">
        <f t="shared" si="6077"/>
        <v>1.1720428876800002</v>
      </c>
      <c r="AJ3106" s="9">
        <f t="shared" si="6077"/>
        <v>1.0548385989120002</v>
      </c>
      <c r="AK3106" s="9">
        <f t="shared" si="6077"/>
        <v>0.94935473902080014</v>
      </c>
      <c r="AL3106" s="9">
        <f t="shared" si="6077"/>
        <v>0.85441926511872013</v>
      </c>
      <c r="AM3106" s="9">
        <f t="shared" si="6077"/>
        <v>0.76897733860684814</v>
      </c>
    </row>
    <row r="3107" spans="1:39" outlineLevel="2">
      <c r="A3107" s="11">
        <f>ROW()</f>
        <v>3107</v>
      </c>
      <c r="C3107" s="6" t="s">
        <v>4</v>
      </c>
      <c r="D3107" s="39"/>
      <c r="E3107" s="39"/>
      <c r="F3107" s="39"/>
      <c r="G3107" s="39"/>
      <c r="H3107" s="39"/>
      <c r="I3107" s="39"/>
      <c r="J3107" s="39"/>
      <c r="K3107" s="39"/>
      <c r="L3107" s="39"/>
      <c r="M3107" s="39"/>
      <c r="N3107" s="39"/>
      <c r="O3107" s="39"/>
      <c r="P3107" s="39"/>
      <c r="Q3107" s="39"/>
      <c r="R3107" s="39"/>
      <c r="S3107" s="39"/>
      <c r="T3107" s="39"/>
      <c r="U3107" s="39"/>
      <c r="V3107" s="39"/>
      <c r="W3107" s="39"/>
      <c r="X3107" s="39"/>
      <c r="Y3107" s="39"/>
      <c r="Z3107" s="39"/>
      <c r="AA3107" s="39"/>
      <c r="AB3107" s="39"/>
      <c r="AC3107" s="9"/>
      <c r="AD3107" s="39"/>
      <c r="AE3107" s="39"/>
      <c r="AF3107" s="39"/>
      <c r="AG3107" s="39"/>
      <c r="AH3107" s="9">
        <f t="shared" ref="AH3107:AM3107" si="6078">AH3047+AH3062+AH3077+AH3092</f>
        <v>2.5796127756000002</v>
      </c>
      <c r="AI3107" s="9">
        <f t="shared" si="6078"/>
        <v>2.2356644055200001</v>
      </c>
      <c r="AJ3107" s="9">
        <f t="shared" si="6078"/>
        <v>1.9375758181173335</v>
      </c>
      <c r="AK3107" s="9">
        <f t="shared" si="6078"/>
        <v>1.6792323757016892</v>
      </c>
      <c r="AL3107" s="9">
        <f t="shared" si="6078"/>
        <v>1.4553347256081306</v>
      </c>
      <c r="AM3107" s="9">
        <f t="shared" si="6078"/>
        <v>1.2612900955270465</v>
      </c>
    </row>
    <row r="3108" spans="1:39" outlineLevel="2">
      <c r="A3108" s="11">
        <f>ROW()</f>
        <v>3108</v>
      </c>
      <c r="C3108" s="6" t="s">
        <v>5</v>
      </c>
      <c r="D3108" s="39"/>
      <c r="E3108" s="39"/>
      <c r="F3108" s="39"/>
      <c r="G3108" s="39"/>
      <c r="H3108" s="39"/>
      <c r="I3108" s="39"/>
      <c r="J3108" s="39"/>
      <c r="K3108" s="39"/>
      <c r="L3108" s="39"/>
      <c r="M3108" s="39"/>
      <c r="N3108" s="39"/>
      <c r="O3108" s="39"/>
      <c r="P3108" s="39"/>
      <c r="Q3108" s="39"/>
      <c r="R3108" s="39"/>
      <c r="S3108" s="39"/>
      <c r="T3108" s="39"/>
      <c r="U3108" s="39"/>
      <c r="V3108" s="39"/>
      <c r="W3108" s="39"/>
      <c r="X3108" s="39"/>
      <c r="Y3108" s="39"/>
      <c r="Z3108" s="39"/>
      <c r="AA3108" s="39"/>
      <c r="AB3108" s="39"/>
      <c r="AC3108" s="9"/>
      <c r="AD3108" s="39"/>
      <c r="AE3108" s="39"/>
      <c r="AF3108" s="39"/>
      <c r="AG3108" s="39"/>
      <c r="AH3108" s="9">
        <f t="shared" ref="AH3108:AH3113" si="6079">AH3048+AH3063+AH3078+AH3093</f>
        <v>1.8272725622999999</v>
      </c>
      <c r="AI3108" s="9">
        <f t="shared" ref="AI3108:AM3108" si="6080">AI3048+AI3063+AI3078+AI3093</f>
        <v>1.46181804984</v>
      </c>
      <c r="AJ3108" s="9">
        <f t="shared" si="6080"/>
        <v>1.1694544398719999</v>
      </c>
      <c r="AK3108" s="9">
        <f t="shared" si="6080"/>
        <v>0.93556355189759999</v>
      </c>
      <c r="AL3108" s="9">
        <f t="shared" si="6080"/>
        <v>0.74845084151807995</v>
      </c>
      <c r="AM3108" s="9">
        <f t="shared" si="6080"/>
        <v>0.59876067321446391</v>
      </c>
    </row>
    <row r="3109" spans="1:39" outlineLevel="2">
      <c r="A3109" s="11">
        <f>ROW()</f>
        <v>3109</v>
      </c>
      <c r="C3109" s="6" t="s">
        <v>473</v>
      </c>
      <c r="D3109" s="39"/>
      <c r="E3109" s="39"/>
      <c r="F3109" s="39"/>
      <c r="G3109" s="39"/>
      <c r="H3109" s="39"/>
      <c r="I3109" s="39"/>
      <c r="J3109" s="39"/>
      <c r="K3109" s="39"/>
      <c r="L3109" s="39"/>
      <c r="M3109" s="39"/>
      <c r="N3109" s="39"/>
      <c r="O3109" s="39"/>
      <c r="P3109" s="39"/>
      <c r="Q3109" s="39"/>
      <c r="R3109" s="39"/>
      <c r="S3109" s="39"/>
      <c r="T3109" s="39"/>
      <c r="U3109" s="39"/>
      <c r="V3109" s="39"/>
      <c r="W3109" s="39"/>
      <c r="X3109" s="39"/>
      <c r="Y3109" s="39"/>
      <c r="Z3109" s="39"/>
      <c r="AA3109" s="39"/>
      <c r="AB3109" s="39"/>
      <c r="AC3109" s="9"/>
      <c r="AD3109" s="39"/>
      <c r="AE3109" s="39"/>
      <c r="AF3109" s="39"/>
      <c r="AG3109" s="39"/>
      <c r="AH3109" s="9">
        <f t="shared" si="6079"/>
        <v>9.4027394471999983</v>
      </c>
      <c r="AI3109" s="9">
        <f t="shared" ref="AI3109:AM3109" si="6081">AI3049+AI3064+AI3079+AI3094</f>
        <v>5.6416436683199986</v>
      </c>
      <c r="AJ3109" s="9">
        <f t="shared" si="6081"/>
        <v>3.3849862009919991</v>
      </c>
      <c r="AK3109" s="9">
        <f t="shared" si="6081"/>
        <v>2.0309917205951997</v>
      </c>
      <c r="AL3109" s="9">
        <f t="shared" si="6081"/>
        <v>1.2185950323571197</v>
      </c>
      <c r="AM3109" s="9">
        <f t="shared" si="6081"/>
        <v>0.7311570194142718</v>
      </c>
    </row>
    <row r="3110" spans="1:39" outlineLevel="2">
      <c r="A3110" s="11">
        <f>ROW()</f>
        <v>3110</v>
      </c>
      <c r="C3110" s="6" t="s">
        <v>474</v>
      </c>
      <c r="D3110" s="39"/>
      <c r="E3110" s="39"/>
      <c r="F3110" s="39"/>
      <c r="G3110" s="39"/>
      <c r="H3110" s="39"/>
      <c r="I3110" s="39"/>
      <c r="J3110" s="39"/>
      <c r="K3110" s="39"/>
      <c r="L3110" s="39"/>
      <c r="M3110" s="39"/>
      <c r="N3110" s="39"/>
      <c r="O3110" s="39"/>
      <c r="P3110" s="39"/>
      <c r="Q3110" s="39"/>
      <c r="R3110" s="39"/>
      <c r="S3110" s="39"/>
      <c r="T3110" s="39"/>
      <c r="U3110" s="39"/>
      <c r="V3110" s="39"/>
      <c r="W3110" s="39"/>
      <c r="X3110" s="39"/>
      <c r="Y3110" s="39"/>
      <c r="Z3110" s="39"/>
      <c r="AA3110" s="39"/>
      <c r="AB3110" s="39"/>
      <c r="AC3110" s="9"/>
      <c r="AD3110" s="39"/>
      <c r="AE3110" s="39"/>
      <c r="AF3110" s="39"/>
      <c r="AG3110" s="39"/>
      <c r="AH3110" s="9">
        <f t="shared" si="6079"/>
        <v>3.1010340243000001</v>
      </c>
      <c r="AI3110" s="9">
        <f t="shared" ref="AI3110:AM3110" si="6082">AI3050+AI3065+AI3080+AI3095</f>
        <v>2.6875628210600002</v>
      </c>
      <c r="AJ3110" s="9">
        <f t="shared" si="6082"/>
        <v>2.3292211115853334</v>
      </c>
      <c r="AK3110" s="9">
        <f t="shared" si="6082"/>
        <v>2.0186582967072888</v>
      </c>
      <c r="AL3110" s="9">
        <f t="shared" si="6082"/>
        <v>1.7495038571463168</v>
      </c>
      <c r="AM3110" s="9">
        <f t="shared" si="6082"/>
        <v>1.5162366761934747</v>
      </c>
    </row>
    <row r="3111" spans="1:39" outlineLevel="2">
      <c r="A3111" s="11">
        <f>ROW()</f>
        <v>3111</v>
      </c>
      <c r="C3111" s="6" t="s">
        <v>477</v>
      </c>
      <c r="D3111" s="39"/>
      <c r="E3111" s="39"/>
      <c r="F3111" s="39"/>
      <c r="G3111" s="39"/>
      <c r="H3111" s="39"/>
      <c r="I3111" s="39"/>
      <c r="J3111" s="39"/>
      <c r="K3111" s="39"/>
      <c r="L3111" s="39"/>
      <c r="M3111" s="39"/>
      <c r="N3111" s="39"/>
      <c r="O3111" s="39"/>
      <c r="P3111" s="39"/>
      <c r="Q3111" s="39"/>
      <c r="R3111" s="39"/>
      <c r="S3111" s="39"/>
      <c r="T3111" s="39"/>
      <c r="U3111" s="39"/>
      <c r="V3111" s="39"/>
      <c r="W3111" s="39"/>
      <c r="X3111" s="39"/>
      <c r="Y3111" s="39"/>
      <c r="Z3111" s="39"/>
      <c r="AA3111" s="39"/>
      <c r="AB3111" s="39"/>
      <c r="AC3111" s="9"/>
      <c r="AD3111" s="39"/>
      <c r="AE3111" s="39"/>
      <c r="AF3111" s="39"/>
      <c r="AG3111" s="39"/>
      <c r="AH3111" s="9">
        <f t="shared" si="6079"/>
        <v>15.454155066299998</v>
      </c>
      <c r="AI3111" s="9">
        <f t="shared" ref="AI3111:AM3111" si="6083">AI3051+AI3066+AI3081+AI3096</f>
        <v>12.363324053039999</v>
      </c>
      <c r="AJ3111" s="9">
        <f t="shared" si="6083"/>
        <v>9.8906592424319992</v>
      </c>
      <c r="AK3111" s="9">
        <f t="shared" si="6083"/>
        <v>7.9125273939455996</v>
      </c>
      <c r="AL3111" s="9">
        <f t="shared" si="6083"/>
        <v>6.3300219151564798</v>
      </c>
      <c r="AM3111" s="9">
        <f t="shared" si="6083"/>
        <v>5.0640175321251837</v>
      </c>
    </row>
    <row r="3112" spans="1:39" outlineLevel="2">
      <c r="A3112" s="11">
        <f>ROW()</f>
        <v>3112</v>
      </c>
      <c r="C3112" s="6" t="s">
        <v>511</v>
      </c>
      <c r="D3112" s="39"/>
      <c r="E3112" s="39"/>
      <c r="F3112" s="39"/>
      <c r="G3112" s="39"/>
      <c r="H3112" s="39"/>
      <c r="I3112" s="39"/>
      <c r="J3112" s="39"/>
      <c r="K3112" s="39"/>
      <c r="L3112" s="39"/>
      <c r="M3112" s="39"/>
      <c r="N3112" s="39"/>
      <c r="O3112" s="39"/>
      <c r="P3112" s="39"/>
      <c r="Q3112" s="39"/>
      <c r="R3112" s="39"/>
      <c r="S3112" s="39"/>
      <c r="T3112" s="39"/>
      <c r="U3112" s="39"/>
      <c r="V3112" s="39"/>
      <c r="W3112" s="39"/>
      <c r="X3112" s="39"/>
      <c r="Y3112" s="39"/>
      <c r="Z3112" s="39"/>
      <c r="AA3112" s="39"/>
      <c r="AB3112" s="39"/>
      <c r="AC3112" s="9"/>
      <c r="AD3112" s="39"/>
      <c r="AE3112" s="39"/>
      <c r="AF3112" s="39"/>
      <c r="AG3112" s="39"/>
      <c r="AH3112" s="9">
        <f t="shared" si="6079"/>
        <v>3.4125741927000006</v>
      </c>
      <c r="AI3112" s="9">
        <f t="shared" ref="AI3112:AM3113" si="6084">AI3052+AI3067+AI3082+AI3097</f>
        <v>3.3272598378825005</v>
      </c>
      <c r="AJ3112" s="9">
        <f t="shared" si="6084"/>
        <v>3.2419454830650003</v>
      </c>
      <c r="AK3112" s="9">
        <f t="shared" si="6084"/>
        <v>3.1566311282475001</v>
      </c>
      <c r="AL3112" s="9">
        <f t="shared" si="6084"/>
        <v>3.07131677343</v>
      </c>
      <c r="AM3112" s="9">
        <f t="shared" si="6084"/>
        <v>2.9860024186124998</v>
      </c>
    </row>
    <row r="3113" spans="1:39" outlineLevel="2">
      <c r="A3113" s="11">
        <f>ROW()</f>
        <v>3113</v>
      </c>
      <c r="C3113" s="6" t="s">
        <v>655</v>
      </c>
      <c r="D3113" s="39"/>
      <c r="E3113" s="39"/>
      <c r="F3113" s="39"/>
      <c r="G3113" s="39"/>
      <c r="H3113" s="39"/>
      <c r="I3113" s="39"/>
      <c r="J3113" s="39"/>
      <c r="K3113" s="39"/>
      <c r="L3113" s="39"/>
      <c r="M3113" s="39"/>
      <c r="N3113" s="39"/>
      <c r="O3113" s="39"/>
      <c r="P3113" s="39"/>
      <c r="Q3113" s="39"/>
      <c r="R3113" s="39"/>
      <c r="S3113" s="39"/>
      <c r="T3113" s="39"/>
      <c r="U3113" s="39"/>
      <c r="V3113" s="39"/>
      <c r="W3113" s="39"/>
      <c r="X3113" s="39"/>
      <c r="Y3113" s="39"/>
      <c r="Z3113" s="39"/>
      <c r="AA3113" s="39"/>
      <c r="AB3113" s="39"/>
      <c r="AC3113" s="9"/>
      <c r="AD3113" s="39"/>
      <c r="AE3113" s="39"/>
      <c r="AF3113" s="39"/>
      <c r="AG3113" s="39"/>
      <c r="AH3113" s="9">
        <f t="shared" si="6079"/>
        <v>0</v>
      </c>
      <c r="AI3113" s="9">
        <f t="shared" si="6084"/>
        <v>0</v>
      </c>
      <c r="AJ3113" s="9">
        <f t="shared" si="6084"/>
        <v>0</v>
      </c>
      <c r="AK3113" s="9">
        <f t="shared" si="6084"/>
        <v>0</v>
      </c>
      <c r="AL3113" s="9">
        <f t="shared" si="6084"/>
        <v>0</v>
      </c>
      <c r="AM3113" s="9">
        <f t="shared" si="6084"/>
        <v>0</v>
      </c>
    </row>
    <row r="3114" spans="1:39" outlineLevel="2">
      <c r="A3114" s="11">
        <f>ROW()</f>
        <v>3114</v>
      </c>
      <c r="C3114" s="6" t="s">
        <v>656</v>
      </c>
      <c r="D3114" s="39"/>
      <c r="E3114" s="39"/>
      <c r="F3114" s="39"/>
      <c r="G3114" s="39"/>
      <c r="H3114" s="39"/>
      <c r="I3114" s="39"/>
      <c r="J3114" s="39"/>
      <c r="K3114" s="39"/>
      <c r="L3114" s="39"/>
      <c r="M3114" s="39"/>
      <c r="N3114" s="39"/>
      <c r="O3114" s="39"/>
      <c r="P3114" s="39"/>
      <c r="Q3114" s="39"/>
      <c r="R3114" s="39"/>
      <c r="S3114" s="39"/>
      <c r="T3114" s="39"/>
      <c r="U3114" s="39"/>
      <c r="V3114" s="39"/>
      <c r="W3114" s="39"/>
      <c r="X3114" s="39"/>
      <c r="Y3114" s="39"/>
      <c r="Z3114" s="39"/>
      <c r="AA3114" s="39"/>
      <c r="AB3114" s="39"/>
      <c r="AC3114" s="9"/>
      <c r="AD3114" s="39"/>
      <c r="AE3114" s="39"/>
      <c r="AF3114" s="39"/>
      <c r="AG3114" s="39"/>
      <c r="AH3114" s="9"/>
      <c r="AI3114" s="9"/>
      <c r="AJ3114" s="9"/>
      <c r="AK3114" s="9"/>
      <c r="AL3114" s="9"/>
      <c r="AM3114" s="9"/>
    </row>
    <row r="3115" spans="1:39" outlineLevel="2">
      <c r="A3115" s="11">
        <f>ROW()</f>
        <v>3115</v>
      </c>
      <c r="C3115" s="6" t="s">
        <v>667</v>
      </c>
      <c r="D3115" s="39"/>
      <c r="E3115" s="39"/>
      <c r="F3115" s="39"/>
      <c r="G3115" s="39"/>
      <c r="H3115" s="39"/>
      <c r="I3115" s="39"/>
      <c r="J3115" s="39"/>
      <c r="K3115" s="39"/>
      <c r="L3115" s="39"/>
      <c r="M3115" s="39"/>
      <c r="N3115" s="39"/>
      <c r="O3115" s="39"/>
      <c r="P3115" s="39"/>
      <c r="Q3115" s="39"/>
      <c r="R3115" s="39"/>
      <c r="S3115" s="39"/>
      <c r="T3115" s="39"/>
      <c r="U3115" s="39"/>
      <c r="V3115" s="39"/>
      <c r="W3115" s="39"/>
      <c r="X3115" s="39"/>
      <c r="Y3115" s="39"/>
      <c r="Z3115" s="39"/>
      <c r="AA3115" s="39"/>
      <c r="AB3115" s="39"/>
      <c r="AC3115" s="9"/>
      <c r="AD3115" s="39"/>
      <c r="AE3115" s="39"/>
      <c r="AF3115" s="39"/>
      <c r="AG3115" s="39"/>
      <c r="AH3115" s="9"/>
      <c r="AI3115" s="9"/>
      <c r="AJ3115" s="9"/>
      <c r="AK3115" s="9"/>
      <c r="AL3115" s="9"/>
      <c r="AM3115" s="9"/>
    </row>
    <row r="3116" spans="1:39" outlineLevel="2">
      <c r="A3116" s="11">
        <f>ROW()</f>
        <v>3116</v>
      </c>
      <c r="C3116" s="6" t="s">
        <v>212</v>
      </c>
      <c r="D3116" s="39"/>
      <c r="E3116" s="39"/>
      <c r="F3116" s="39"/>
      <c r="G3116" s="39"/>
      <c r="H3116" s="39"/>
      <c r="I3116" s="39"/>
      <c r="J3116" s="39"/>
      <c r="K3116" s="39"/>
      <c r="L3116" s="39"/>
      <c r="M3116" s="39"/>
      <c r="N3116" s="39"/>
      <c r="O3116" s="39"/>
      <c r="P3116" s="39"/>
      <c r="Q3116" s="39"/>
      <c r="R3116" s="39"/>
      <c r="S3116" s="39"/>
      <c r="T3116" s="39"/>
      <c r="U3116" s="39"/>
      <c r="V3116" s="39"/>
      <c r="W3116" s="39"/>
      <c r="X3116" s="39"/>
      <c r="Y3116" s="39"/>
      <c r="Z3116" s="39"/>
      <c r="AA3116" s="39"/>
      <c r="AB3116" s="39"/>
      <c r="AC3116" s="9"/>
      <c r="AD3116" s="39"/>
      <c r="AE3116" s="39"/>
      <c r="AF3116" s="39"/>
      <c r="AG3116" s="39"/>
      <c r="AH3116" s="9">
        <f t="shared" ref="AH3116:AM3116" si="6085">AH3056+AH3071+AH3086+AH3101</f>
        <v>0</v>
      </c>
      <c r="AI3116" s="9">
        <f t="shared" si="6085"/>
        <v>0</v>
      </c>
      <c r="AJ3116" s="9">
        <f t="shared" si="6085"/>
        <v>0</v>
      </c>
      <c r="AK3116" s="9">
        <f t="shared" si="6085"/>
        <v>0</v>
      </c>
      <c r="AL3116" s="9">
        <f t="shared" si="6085"/>
        <v>0</v>
      </c>
      <c r="AM3116" s="9">
        <f t="shared" si="6085"/>
        <v>0</v>
      </c>
    </row>
    <row r="3117" spans="1:39" outlineLevel="2">
      <c r="A3117" s="11">
        <f>ROW()</f>
        <v>3117</v>
      </c>
      <c r="C3117" s="30" t="s">
        <v>362</v>
      </c>
      <c r="D3117" s="90"/>
      <c r="E3117" s="90"/>
      <c r="F3117" s="90"/>
      <c r="G3117" s="90"/>
      <c r="H3117" s="90"/>
      <c r="I3117" s="90"/>
      <c r="J3117" s="90"/>
      <c r="K3117" s="90"/>
      <c r="L3117" s="90"/>
      <c r="M3117" s="90"/>
      <c r="N3117" s="90"/>
      <c r="O3117" s="90"/>
      <c r="P3117" s="90"/>
      <c r="Q3117" s="90"/>
      <c r="R3117" s="90"/>
      <c r="S3117" s="90"/>
      <c r="T3117" s="90"/>
      <c r="U3117" s="90"/>
      <c r="V3117" s="90"/>
      <c r="W3117" s="90"/>
      <c r="X3117" s="90"/>
      <c r="Y3117" s="90"/>
      <c r="Z3117" s="90"/>
      <c r="AA3117" s="90"/>
      <c r="AB3117" s="90"/>
      <c r="AC3117" s="15"/>
      <c r="AD3117" s="90"/>
      <c r="AE3117" s="90"/>
      <c r="AF3117" s="90"/>
      <c r="AG3117" s="90"/>
      <c r="AH3117" s="15">
        <f t="shared" ref="AH3117:AM3117" si="6086">AH3057+AH3072+AH3087+AH3102</f>
        <v>1.6878773637276068</v>
      </c>
      <c r="AI3117" s="15">
        <f t="shared" si="6086"/>
        <v>1.0127264182365641</v>
      </c>
      <c r="AJ3117" s="15">
        <f t="shared" si="6086"/>
        <v>0.60763585094193839</v>
      </c>
      <c r="AK3117" s="15">
        <f t="shared" si="6086"/>
        <v>0.36458151056516303</v>
      </c>
      <c r="AL3117" s="15">
        <f t="shared" si="6086"/>
        <v>0.21874890633909783</v>
      </c>
      <c r="AM3117" s="15">
        <f t="shared" si="6086"/>
        <v>0.13124934380345871</v>
      </c>
    </row>
    <row r="3118" spans="1:39" outlineLevel="2">
      <c r="A3118" s="11">
        <f>ROW()</f>
        <v>3118</v>
      </c>
      <c r="C3118" s="6" t="s">
        <v>1</v>
      </c>
      <c r="D3118" s="39"/>
      <c r="E3118" s="39"/>
      <c r="F3118" s="39"/>
      <c r="G3118" s="39"/>
      <c r="H3118" s="39"/>
      <c r="I3118" s="39"/>
      <c r="J3118" s="39"/>
      <c r="K3118" s="39"/>
      <c r="L3118" s="39"/>
      <c r="M3118" s="39"/>
      <c r="N3118" s="39"/>
      <c r="O3118" s="39"/>
      <c r="P3118" s="39"/>
      <c r="Q3118" s="39"/>
      <c r="R3118" s="39"/>
      <c r="S3118" s="39"/>
      <c r="T3118" s="39"/>
      <c r="U3118" s="39"/>
      <c r="V3118" s="39"/>
      <c r="W3118" s="39"/>
      <c r="X3118" s="39"/>
      <c r="Y3118" s="39"/>
      <c r="Z3118" s="39"/>
      <c r="AA3118" s="39"/>
      <c r="AB3118" s="39"/>
      <c r="AC3118" s="9"/>
      <c r="AD3118" s="39"/>
      <c r="AE3118" s="39"/>
      <c r="AF3118" s="39"/>
      <c r="AG3118" s="39"/>
      <c r="AH3118" s="9">
        <f t="shared" ref="AH3118:AM3118" si="6087">SUM(AH3105:AH3117)</f>
        <v>38.767535307327606</v>
      </c>
      <c r="AI3118" s="9">
        <f t="shared" si="6087"/>
        <v>29.902042141579063</v>
      </c>
      <c r="AJ3118" s="9">
        <f t="shared" si="6087"/>
        <v>23.616316745917604</v>
      </c>
      <c r="AK3118" s="9">
        <f t="shared" si="6087"/>
        <v>19.047540716680842</v>
      </c>
      <c r="AL3118" s="9">
        <f t="shared" si="6087"/>
        <v>15.646391316673947</v>
      </c>
      <c r="AM3118" s="9">
        <f t="shared" si="6087"/>
        <v>13.057691097497248</v>
      </c>
    </row>
    <row r="3119" spans="1:39" outlineLevel="3">
      <c r="A3119" s="11">
        <f>ROW()</f>
        <v>3119</v>
      </c>
      <c r="B3119" s="343" t="s">
        <v>658</v>
      </c>
      <c r="D3119" s="39"/>
      <c r="E3119" s="39"/>
      <c r="F3119" s="39"/>
      <c r="G3119" s="39"/>
      <c r="H3119" s="39"/>
      <c r="I3119" s="39"/>
      <c r="J3119" s="39"/>
      <c r="K3119" s="39"/>
      <c r="L3119" s="39"/>
      <c r="M3119" s="39"/>
      <c r="N3119" s="39"/>
      <c r="O3119" s="39"/>
      <c r="P3119" s="39"/>
      <c r="Q3119" s="39"/>
      <c r="R3119" s="39"/>
      <c r="S3119" s="39"/>
      <c r="T3119" s="39"/>
      <c r="U3119" s="39"/>
      <c r="V3119" s="39"/>
      <c r="W3119" s="39"/>
      <c r="X3119" s="39"/>
      <c r="Y3119" s="39"/>
      <c r="Z3119" s="39"/>
      <c r="AA3119" s="39"/>
      <c r="AB3119" s="39"/>
      <c r="AC3119" s="39"/>
      <c r="AD3119" s="39"/>
      <c r="AE3119" s="39"/>
      <c r="AF3119" s="39"/>
      <c r="AG3119" s="39"/>
      <c r="AH3119" s="39"/>
      <c r="AI3119" s="39"/>
      <c r="AJ3119" s="39"/>
      <c r="AK3119" s="39"/>
      <c r="AL3119" s="39"/>
      <c r="AM3119" s="39"/>
    </row>
    <row r="3120" spans="1:39" outlineLevel="3">
      <c r="A3120" s="11">
        <f>ROW()</f>
        <v>3120</v>
      </c>
      <c r="C3120" s="6" t="s">
        <v>2</v>
      </c>
      <c r="D3120" s="39"/>
      <c r="E3120" s="39"/>
      <c r="F3120" s="39"/>
      <c r="G3120" s="39"/>
      <c r="H3120" s="39"/>
      <c r="I3120" s="39"/>
      <c r="J3120" s="39"/>
      <c r="K3120" s="39"/>
      <c r="L3120" s="39"/>
      <c r="M3120" s="39"/>
      <c r="N3120" s="39"/>
      <c r="O3120" s="39"/>
      <c r="P3120" s="39"/>
      <c r="Q3120" s="39"/>
      <c r="R3120" s="39"/>
      <c r="S3120" s="39"/>
      <c r="T3120" s="39"/>
      <c r="U3120" s="39"/>
      <c r="V3120" s="39"/>
      <c r="W3120" s="39"/>
      <c r="X3120" s="39"/>
      <c r="Y3120" s="39"/>
      <c r="Z3120" s="39"/>
      <c r="AA3120" s="39"/>
      <c r="AB3120" s="39"/>
      <c r="AC3120" s="39"/>
      <c r="AD3120" s="39"/>
      <c r="AE3120" s="39"/>
      <c r="AF3120" s="39"/>
      <c r="AG3120" s="39"/>
      <c r="AH3120" s="39"/>
      <c r="AI3120" s="39"/>
      <c r="AJ3120" s="39"/>
      <c r="AK3120" s="39"/>
      <c r="AL3120" s="39"/>
      <c r="AM3120" s="39"/>
    </row>
    <row r="3121" spans="1:39" outlineLevel="3">
      <c r="A3121" s="11">
        <f>ROW()</f>
        <v>3121</v>
      </c>
      <c r="C3121" s="6" t="s">
        <v>3</v>
      </c>
      <c r="D3121" s="39"/>
      <c r="E3121" s="39"/>
      <c r="F3121" s="39"/>
      <c r="G3121" s="39"/>
      <c r="H3121" s="39"/>
      <c r="I3121" s="39"/>
      <c r="J3121" s="39"/>
      <c r="K3121" s="39"/>
      <c r="L3121" s="39"/>
      <c r="M3121" s="39"/>
      <c r="N3121" s="39"/>
      <c r="O3121" s="39"/>
      <c r="P3121" s="39"/>
      <c r="Q3121" s="39"/>
      <c r="R3121" s="39"/>
      <c r="S3121" s="39"/>
      <c r="T3121" s="39"/>
      <c r="U3121" s="39"/>
      <c r="V3121" s="39"/>
      <c r="W3121" s="39"/>
      <c r="X3121" s="39"/>
      <c r="Y3121" s="39"/>
      <c r="Z3121" s="39"/>
      <c r="AA3121" s="39"/>
      <c r="AB3121" s="39"/>
      <c r="AC3121" s="39"/>
      <c r="AD3121" s="39"/>
      <c r="AE3121" s="39"/>
      <c r="AF3121" s="39"/>
      <c r="AG3121" s="39"/>
      <c r="AH3121" s="39"/>
      <c r="AI3121" s="39"/>
      <c r="AJ3121" s="39"/>
      <c r="AK3121" s="39"/>
      <c r="AL3121" s="39"/>
      <c r="AM3121" s="39"/>
    </row>
    <row r="3122" spans="1:39" outlineLevel="3">
      <c r="A3122" s="11">
        <f>ROW()</f>
        <v>3122</v>
      </c>
      <c r="C3122" s="6" t="s">
        <v>4</v>
      </c>
      <c r="D3122" s="39"/>
      <c r="E3122" s="39"/>
      <c r="F3122" s="39"/>
      <c r="G3122" s="39"/>
      <c r="H3122" s="39"/>
      <c r="I3122" s="39"/>
      <c r="J3122" s="39"/>
      <c r="K3122" s="39"/>
      <c r="L3122" s="39"/>
      <c r="M3122" s="39"/>
      <c r="N3122" s="39"/>
      <c r="O3122" s="39"/>
      <c r="P3122" s="39"/>
      <c r="Q3122" s="39"/>
      <c r="R3122" s="39"/>
      <c r="S3122" s="39"/>
      <c r="T3122" s="39"/>
      <c r="U3122" s="39"/>
      <c r="V3122" s="39"/>
      <c r="W3122" s="39"/>
      <c r="X3122" s="39"/>
      <c r="Y3122" s="39"/>
      <c r="Z3122" s="39"/>
      <c r="AA3122" s="39"/>
      <c r="AB3122" s="39"/>
      <c r="AC3122" s="39"/>
      <c r="AD3122" s="39"/>
      <c r="AE3122" s="39"/>
      <c r="AF3122" s="39"/>
      <c r="AG3122" s="39"/>
      <c r="AH3122" s="39"/>
      <c r="AI3122" s="39"/>
      <c r="AJ3122" s="39"/>
      <c r="AK3122" s="39"/>
      <c r="AL3122" s="39"/>
      <c r="AM3122" s="39"/>
    </row>
    <row r="3123" spans="1:39" outlineLevel="3">
      <c r="A3123" s="11">
        <f>ROW()</f>
        <v>3123</v>
      </c>
      <c r="C3123" s="6" t="s">
        <v>5</v>
      </c>
      <c r="D3123" s="39"/>
      <c r="E3123" s="39"/>
      <c r="F3123" s="39"/>
      <c r="G3123" s="39"/>
      <c r="H3123" s="39"/>
      <c r="I3123" s="39"/>
      <c r="J3123" s="39"/>
      <c r="K3123" s="39"/>
      <c r="L3123" s="39"/>
      <c r="M3123" s="39"/>
      <c r="N3123" s="39"/>
      <c r="O3123" s="39"/>
      <c r="P3123" s="39"/>
      <c r="Q3123" s="39"/>
      <c r="R3123" s="39"/>
      <c r="S3123" s="39"/>
      <c r="T3123" s="39"/>
      <c r="U3123" s="39"/>
      <c r="V3123" s="39"/>
      <c r="W3123" s="39"/>
      <c r="X3123" s="39"/>
      <c r="Y3123" s="39"/>
      <c r="Z3123" s="39"/>
      <c r="AA3123" s="39"/>
      <c r="AB3123" s="39"/>
      <c r="AC3123" s="39"/>
      <c r="AD3123" s="39"/>
      <c r="AE3123" s="39"/>
      <c r="AF3123" s="39"/>
      <c r="AG3123" s="39"/>
      <c r="AH3123" s="39"/>
      <c r="AI3123" s="39"/>
      <c r="AJ3123" s="39"/>
      <c r="AK3123" s="39"/>
      <c r="AL3123" s="39"/>
      <c r="AM3123" s="39"/>
    </row>
    <row r="3124" spans="1:39" outlineLevel="3">
      <c r="A3124" s="11">
        <f>ROW()</f>
        <v>3124</v>
      </c>
      <c r="C3124" s="6" t="s">
        <v>473</v>
      </c>
      <c r="D3124" s="39"/>
      <c r="E3124" s="39"/>
      <c r="F3124" s="39"/>
      <c r="G3124" s="39"/>
      <c r="H3124" s="39"/>
      <c r="I3124" s="39"/>
      <c r="J3124" s="39"/>
      <c r="K3124" s="39"/>
      <c r="L3124" s="39"/>
      <c r="M3124" s="39"/>
      <c r="N3124" s="39"/>
      <c r="O3124" s="39"/>
      <c r="P3124" s="39"/>
      <c r="Q3124" s="39"/>
      <c r="R3124" s="39"/>
      <c r="S3124" s="39"/>
      <c r="T3124" s="39"/>
      <c r="U3124" s="39"/>
      <c r="V3124" s="39"/>
      <c r="W3124" s="39"/>
      <c r="X3124" s="39"/>
      <c r="Y3124" s="39"/>
      <c r="Z3124" s="39"/>
      <c r="AA3124" s="39"/>
      <c r="AB3124" s="39"/>
      <c r="AC3124" s="39"/>
      <c r="AD3124" s="39"/>
      <c r="AE3124" s="39"/>
      <c r="AF3124" s="39"/>
      <c r="AG3124" s="39"/>
      <c r="AH3124" s="39"/>
      <c r="AI3124" s="39"/>
      <c r="AJ3124" s="39"/>
      <c r="AK3124" s="39"/>
      <c r="AL3124" s="39"/>
      <c r="AM3124" s="39"/>
    </row>
    <row r="3125" spans="1:39" outlineLevel="3">
      <c r="A3125" s="11">
        <f>ROW()</f>
        <v>3125</v>
      </c>
      <c r="C3125" s="6" t="s">
        <v>474</v>
      </c>
      <c r="D3125" s="39"/>
      <c r="E3125" s="39"/>
      <c r="F3125" s="39"/>
      <c r="G3125" s="39"/>
      <c r="H3125" s="39"/>
      <c r="I3125" s="39"/>
      <c r="J3125" s="39"/>
      <c r="K3125" s="39"/>
      <c r="L3125" s="39"/>
      <c r="M3125" s="39"/>
      <c r="N3125" s="39"/>
      <c r="O3125" s="39"/>
      <c r="P3125" s="39"/>
      <c r="Q3125" s="39"/>
      <c r="R3125" s="39"/>
      <c r="S3125" s="39"/>
      <c r="T3125" s="39"/>
      <c r="U3125" s="39"/>
      <c r="V3125" s="39"/>
      <c r="W3125" s="39"/>
      <c r="X3125" s="39"/>
      <c r="Y3125" s="39"/>
      <c r="Z3125" s="39"/>
      <c r="AA3125" s="39"/>
      <c r="AB3125" s="39"/>
      <c r="AC3125" s="39"/>
      <c r="AD3125" s="39"/>
      <c r="AE3125" s="39"/>
      <c r="AF3125" s="39"/>
      <c r="AG3125" s="39"/>
      <c r="AH3125" s="39"/>
      <c r="AI3125" s="39"/>
      <c r="AJ3125" s="39"/>
      <c r="AK3125" s="39"/>
      <c r="AL3125" s="39"/>
      <c r="AM3125" s="39"/>
    </row>
    <row r="3126" spans="1:39" outlineLevel="3">
      <c r="A3126" s="11">
        <f>ROW()</f>
        <v>3126</v>
      </c>
      <c r="C3126" s="6" t="s">
        <v>477</v>
      </c>
      <c r="D3126" s="39"/>
      <c r="E3126" s="39"/>
      <c r="F3126" s="39"/>
      <c r="G3126" s="39"/>
      <c r="H3126" s="39"/>
      <c r="I3126" s="39"/>
      <c r="J3126" s="39"/>
      <c r="K3126" s="39"/>
      <c r="L3126" s="39"/>
      <c r="M3126" s="39"/>
      <c r="N3126" s="39"/>
      <c r="O3126" s="39"/>
      <c r="P3126" s="39"/>
      <c r="Q3126" s="39"/>
      <c r="R3126" s="39"/>
      <c r="S3126" s="39"/>
      <c r="T3126" s="39"/>
      <c r="U3126" s="39"/>
      <c r="V3126" s="39"/>
      <c r="W3126" s="39"/>
      <c r="X3126" s="39"/>
      <c r="Y3126" s="39"/>
      <c r="Z3126" s="39"/>
      <c r="AA3126" s="39"/>
      <c r="AB3126" s="39"/>
      <c r="AC3126" s="39"/>
      <c r="AD3126" s="39"/>
      <c r="AE3126" s="39"/>
      <c r="AF3126" s="39"/>
      <c r="AG3126" s="39"/>
      <c r="AH3126" s="39"/>
      <c r="AI3126" s="39"/>
      <c r="AJ3126" s="39"/>
      <c r="AK3126" s="39"/>
      <c r="AL3126" s="39"/>
      <c r="AM3126" s="39"/>
    </row>
    <row r="3127" spans="1:39" outlineLevel="3">
      <c r="A3127" s="11">
        <f>ROW()</f>
        <v>3127</v>
      </c>
      <c r="C3127" s="6" t="s">
        <v>511</v>
      </c>
      <c r="D3127" s="39"/>
      <c r="E3127" s="39"/>
      <c r="F3127" s="39"/>
      <c r="G3127" s="39"/>
      <c r="H3127" s="39"/>
      <c r="I3127" s="39"/>
      <c r="J3127" s="39"/>
      <c r="K3127" s="39"/>
      <c r="L3127" s="39"/>
      <c r="M3127" s="39"/>
      <c r="N3127" s="39"/>
      <c r="O3127" s="39"/>
      <c r="P3127" s="39"/>
      <c r="Q3127" s="39"/>
      <c r="R3127" s="39"/>
      <c r="S3127" s="39"/>
      <c r="T3127" s="39"/>
      <c r="U3127" s="39"/>
      <c r="V3127" s="39"/>
      <c r="W3127" s="39"/>
      <c r="X3127" s="39"/>
      <c r="Y3127" s="39"/>
      <c r="Z3127" s="39"/>
      <c r="AA3127" s="39"/>
      <c r="AB3127" s="39"/>
      <c r="AC3127" s="39"/>
      <c r="AD3127" s="39"/>
      <c r="AE3127" s="39"/>
      <c r="AF3127" s="39"/>
      <c r="AG3127" s="39"/>
      <c r="AH3127" s="39"/>
      <c r="AI3127" s="39"/>
      <c r="AJ3127" s="39"/>
      <c r="AK3127" s="39"/>
      <c r="AL3127" s="39"/>
      <c r="AM3127" s="39"/>
    </row>
    <row r="3128" spans="1:39" outlineLevel="3">
      <c r="A3128" s="11">
        <f>ROW()</f>
        <v>3128</v>
      </c>
      <c r="C3128" s="6" t="s">
        <v>655</v>
      </c>
      <c r="D3128" s="39"/>
      <c r="E3128" s="39"/>
      <c r="F3128" s="39"/>
      <c r="G3128" s="39"/>
      <c r="H3128" s="39"/>
      <c r="I3128" s="39"/>
      <c r="J3128" s="39"/>
      <c r="K3128" s="39"/>
      <c r="L3128" s="39"/>
      <c r="M3128" s="39"/>
      <c r="N3128" s="39"/>
      <c r="O3128" s="39"/>
      <c r="P3128" s="39"/>
      <c r="Q3128" s="39"/>
      <c r="R3128" s="39"/>
      <c r="S3128" s="39"/>
      <c r="T3128" s="39"/>
      <c r="U3128" s="39"/>
      <c r="V3128" s="39"/>
      <c r="W3128" s="39"/>
      <c r="X3128" s="39"/>
      <c r="Y3128" s="39"/>
      <c r="Z3128" s="39"/>
      <c r="AA3128" s="39"/>
      <c r="AB3128" s="39"/>
      <c r="AC3128" s="39"/>
      <c r="AD3128" s="39"/>
      <c r="AE3128" s="39"/>
      <c r="AF3128" s="39"/>
      <c r="AG3128" s="39"/>
      <c r="AH3128" s="39"/>
      <c r="AI3128" s="39"/>
      <c r="AJ3128" s="39"/>
      <c r="AK3128" s="39"/>
      <c r="AL3128" s="39"/>
      <c r="AM3128" s="39"/>
    </row>
    <row r="3129" spans="1:39" outlineLevel="3">
      <c r="A3129" s="11">
        <f>ROW()</f>
        <v>3129</v>
      </c>
      <c r="C3129" s="6" t="s">
        <v>656</v>
      </c>
      <c r="D3129" s="39"/>
      <c r="E3129" s="39"/>
      <c r="F3129" s="39"/>
      <c r="G3129" s="39"/>
      <c r="H3129" s="39"/>
      <c r="I3129" s="39"/>
      <c r="J3129" s="39"/>
      <c r="K3129" s="39"/>
      <c r="L3129" s="39"/>
      <c r="M3129" s="39"/>
      <c r="N3129" s="39"/>
      <c r="O3129" s="39"/>
      <c r="P3129" s="39"/>
      <c r="Q3129" s="39"/>
      <c r="R3129" s="39"/>
      <c r="S3129" s="39"/>
      <c r="T3129" s="39"/>
      <c r="U3129" s="39"/>
      <c r="V3129" s="39"/>
      <c r="W3129" s="39"/>
      <c r="X3129" s="39"/>
      <c r="Y3129" s="39"/>
      <c r="Z3129" s="39"/>
      <c r="AA3129" s="39"/>
      <c r="AB3129" s="39"/>
      <c r="AC3129" s="39"/>
      <c r="AD3129" s="39"/>
      <c r="AE3129" s="39"/>
      <c r="AF3129" s="39"/>
      <c r="AG3129" s="39"/>
      <c r="AH3129" s="39"/>
      <c r="AI3129" s="39"/>
      <c r="AJ3129" s="39"/>
      <c r="AK3129" s="39"/>
      <c r="AL3129" s="39"/>
      <c r="AM3129" s="39"/>
    </row>
    <row r="3130" spans="1:39" outlineLevel="3">
      <c r="A3130" s="11">
        <f>ROW()</f>
        <v>3130</v>
      </c>
      <c r="C3130" s="6" t="s">
        <v>667</v>
      </c>
      <c r="D3130" s="39"/>
      <c r="E3130" s="39"/>
      <c r="F3130" s="39"/>
      <c r="G3130" s="39"/>
      <c r="H3130" s="39"/>
      <c r="I3130" s="39"/>
      <c r="J3130" s="39"/>
      <c r="K3130" s="39"/>
      <c r="L3130" s="39"/>
      <c r="M3130" s="39"/>
      <c r="N3130" s="39"/>
      <c r="O3130" s="39"/>
      <c r="P3130" s="39"/>
      <c r="Q3130" s="39"/>
      <c r="R3130" s="39"/>
      <c r="S3130" s="39"/>
      <c r="T3130" s="39"/>
      <c r="U3130" s="39"/>
      <c r="V3130" s="39"/>
      <c r="W3130" s="39"/>
      <c r="X3130" s="39"/>
      <c r="Y3130" s="39"/>
      <c r="Z3130" s="39"/>
      <c r="AA3130" s="39"/>
      <c r="AB3130" s="39"/>
      <c r="AC3130" s="39"/>
      <c r="AD3130" s="39"/>
      <c r="AE3130" s="39"/>
      <c r="AF3130" s="39"/>
      <c r="AG3130" s="39"/>
      <c r="AH3130" s="39"/>
      <c r="AI3130" s="39"/>
      <c r="AJ3130" s="39"/>
      <c r="AK3130" s="39"/>
      <c r="AL3130" s="39"/>
      <c r="AM3130" s="39"/>
    </row>
    <row r="3131" spans="1:39" outlineLevel="3">
      <c r="A3131" s="11">
        <f>ROW()</f>
        <v>3131</v>
      </c>
      <c r="C3131" s="6" t="s">
        <v>212</v>
      </c>
      <c r="D3131" s="39"/>
      <c r="E3131" s="39"/>
      <c r="F3131" s="39"/>
      <c r="G3131" s="39"/>
      <c r="H3131" s="39"/>
      <c r="I3131" s="39"/>
      <c r="J3131" s="39"/>
      <c r="K3131" s="39"/>
      <c r="L3131" s="39"/>
      <c r="M3131" s="39"/>
      <c r="N3131" s="39"/>
      <c r="O3131" s="39"/>
      <c r="P3131" s="39"/>
      <c r="Q3131" s="39"/>
      <c r="R3131" s="39"/>
      <c r="S3131" s="39"/>
      <c r="T3131" s="39"/>
      <c r="U3131" s="39"/>
      <c r="V3131" s="39"/>
      <c r="W3131" s="39"/>
      <c r="X3131" s="39"/>
      <c r="Y3131" s="39"/>
      <c r="Z3131" s="39"/>
      <c r="AA3131" s="39"/>
      <c r="AB3131" s="39"/>
      <c r="AC3131" s="39"/>
      <c r="AD3131" s="39"/>
      <c r="AE3131" s="39"/>
      <c r="AF3131" s="39"/>
      <c r="AG3131" s="39"/>
      <c r="AH3131" s="39"/>
      <c r="AI3131" s="39"/>
      <c r="AJ3131" s="39"/>
      <c r="AK3131" s="39"/>
      <c r="AL3131" s="39"/>
      <c r="AM3131" s="39"/>
    </row>
    <row r="3132" spans="1:39" outlineLevel="3">
      <c r="A3132" s="11">
        <f>ROW()</f>
        <v>3132</v>
      </c>
      <c r="C3132" s="30" t="s">
        <v>362</v>
      </c>
      <c r="D3132" s="90"/>
      <c r="E3132" s="90"/>
      <c r="F3132" s="90"/>
      <c r="G3132" s="90"/>
      <c r="H3132" s="90"/>
      <c r="I3132" s="90"/>
      <c r="J3132" s="90"/>
      <c r="K3132" s="90"/>
      <c r="L3132" s="90"/>
      <c r="M3132" s="90"/>
      <c r="N3132" s="90"/>
      <c r="O3132" s="90"/>
      <c r="P3132" s="90"/>
      <c r="Q3132" s="90"/>
      <c r="R3132" s="90"/>
      <c r="S3132" s="90"/>
      <c r="T3132" s="90"/>
      <c r="U3132" s="90"/>
      <c r="V3132" s="90"/>
      <c r="W3132" s="90"/>
      <c r="X3132" s="90"/>
      <c r="Y3132" s="90"/>
      <c r="Z3132" s="90"/>
      <c r="AA3132" s="90"/>
      <c r="AB3132" s="90"/>
      <c r="AC3132" s="90"/>
      <c r="AD3132" s="90"/>
      <c r="AE3132" s="90"/>
      <c r="AF3132" s="90"/>
      <c r="AG3132" s="90"/>
      <c r="AH3132" s="90"/>
      <c r="AI3132" s="90"/>
      <c r="AJ3132" s="90"/>
      <c r="AK3132" s="90"/>
      <c r="AL3132" s="90"/>
      <c r="AM3132" s="90"/>
    </row>
    <row r="3133" spans="1:39" outlineLevel="3">
      <c r="A3133" s="11">
        <f>ROW()</f>
        <v>3133</v>
      </c>
      <c r="C3133" s="6" t="s">
        <v>1</v>
      </c>
      <c r="D3133" s="39"/>
      <c r="E3133" s="39"/>
      <c r="F3133" s="39"/>
      <c r="G3133" s="39"/>
      <c r="H3133" s="39"/>
      <c r="I3133" s="39"/>
      <c r="J3133" s="39"/>
      <c r="K3133" s="39"/>
      <c r="L3133" s="39"/>
      <c r="M3133" s="39"/>
      <c r="N3133" s="39"/>
      <c r="O3133" s="39"/>
      <c r="P3133" s="39"/>
      <c r="Q3133" s="39"/>
      <c r="R3133" s="39"/>
      <c r="S3133" s="39"/>
      <c r="T3133" s="39"/>
      <c r="U3133" s="39"/>
      <c r="V3133" s="39"/>
      <c r="W3133" s="39"/>
      <c r="X3133" s="39"/>
      <c r="Y3133" s="39"/>
      <c r="Z3133" s="39"/>
      <c r="AA3133" s="39"/>
      <c r="AB3133" s="39"/>
      <c r="AC3133" s="39"/>
      <c r="AD3133" s="39"/>
      <c r="AE3133" s="39"/>
      <c r="AF3133" s="39"/>
      <c r="AG3133" s="39"/>
      <c r="AH3133" s="39"/>
      <c r="AI3133" s="39"/>
      <c r="AJ3133" s="39"/>
      <c r="AK3133" s="39"/>
      <c r="AL3133" s="39"/>
      <c r="AM3133" s="39"/>
    </row>
    <row r="3134" spans="1:39" outlineLevel="3">
      <c r="A3134" s="11">
        <f>ROW()</f>
        <v>3134</v>
      </c>
      <c r="D3134" s="39"/>
      <c r="E3134" s="39"/>
      <c r="F3134" s="39"/>
      <c r="G3134" s="39"/>
      <c r="H3134" s="39"/>
      <c r="I3134" s="39"/>
      <c r="J3134" s="39"/>
      <c r="K3134" s="39"/>
      <c r="L3134" s="39"/>
      <c r="M3134" s="39"/>
      <c r="N3134" s="39"/>
      <c r="O3134" s="39"/>
      <c r="P3134" s="39"/>
      <c r="Q3134" s="39"/>
      <c r="R3134" s="39"/>
      <c r="S3134" s="39"/>
      <c r="T3134" s="39"/>
      <c r="U3134" s="39"/>
      <c r="V3134" s="39"/>
      <c r="W3134" s="39"/>
      <c r="X3134" s="39"/>
      <c r="Y3134" s="39"/>
      <c r="Z3134" s="39"/>
      <c r="AA3134" s="39"/>
      <c r="AB3134" s="39"/>
      <c r="AC3134" s="39"/>
      <c r="AD3134" s="39"/>
      <c r="AE3134" s="39"/>
      <c r="AF3134" s="39"/>
      <c r="AG3134" s="39"/>
      <c r="AH3134" s="39"/>
      <c r="AI3134" s="39"/>
      <c r="AJ3134" s="39"/>
      <c r="AK3134" s="39"/>
      <c r="AL3134" s="39"/>
      <c r="AM3134" s="39"/>
    </row>
    <row r="3135" spans="1:39" s="10" customFormat="1" outlineLevel="1">
      <c r="A3135" s="324" t="s">
        <v>517</v>
      </c>
      <c r="B3135" s="347"/>
      <c r="C3135" s="325"/>
      <c r="D3135" s="325"/>
      <c r="E3135" s="325"/>
      <c r="F3135" s="325"/>
      <c r="G3135" s="325"/>
      <c r="H3135" s="326"/>
      <c r="I3135" s="326"/>
      <c r="J3135" s="326"/>
      <c r="K3135" s="326"/>
      <c r="L3135" s="326"/>
      <c r="M3135" s="326"/>
      <c r="N3135" s="326"/>
      <c r="O3135" s="326"/>
      <c r="P3135" s="326"/>
      <c r="Q3135" s="326"/>
      <c r="R3135" s="326"/>
      <c r="S3135" s="326"/>
      <c r="T3135" s="326"/>
      <c r="U3135" s="326"/>
      <c r="V3135" s="326"/>
      <c r="W3135" s="326"/>
      <c r="X3135" s="326"/>
      <c r="Y3135" s="326"/>
      <c r="Z3135" s="326"/>
      <c r="AA3135" s="326"/>
      <c r="AB3135" s="326"/>
      <c r="AC3135" s="326"/>
      <c r="AD3135" s="326"/>
      <c r="AE3135" s="326"/>
      <c r="AF3135" s="326"/>
      <c r="AG3135" s="326"/>
      <c r="AH3135" s="326"/>
      <c r="AI3135" s="326"/>
      <c r="AJ3135" s="326"/>
      <c r="AK3135" s="326"/>
      <c r="AL3135" s="326"/>
      <c r="AM3135" s="326"/>
    </row>
    <row r="3136" spans="1:39" outlineLevel="2">
      <c r="A3136" s="11">
        <f>ROW()</f>
        <v>3136</v>
      </c>
      <c r="B3136" s="343" t="s">
        <v>141</v>
      </c>
      <c r="D3136" s="39"/>
      <c r="E3136" s="39"/>
      <c r="F3136" s="39"/>
      <c r="G3136" s="39"/>
      <c r="H3136" s="39"/>
      <c r="I3136" s="39"/>
      <c r="J3136" s="156"/>
      <c r="K3136" s="39"/>
      <c r="L3136" s="39"/>
      <c r="M3136" s="39"/>
      <c r="N3136" s="39"/>
      <c r="O3136" s="39"/>
      <c r="P3136" s="39"/>
      <c r="Q3136" s="39"/>
      <c r="R3136" s="39"/>
      <c r="S3136" s="39"/>
      <c r="T3136" s="39"/>
      <c r="U3136" s="39"/>
      <c r="V3136" s="39"/>
      <c r="W3136" s="39"/>
      <c r="X3136" s="39"/>
      <c r="Y3136" s="39"/>
      <c r="Z3136" s="39"/>
      <c r="AA3136" s="39"/>
      <c r="AB3136" s="39"/>
      <c r="AC3136" s="39"/>
      <c r="AD3136" s="39"/>
      <c r="AE3136" s="39"/>
      <c r="AF3136" s="39"/>
      <c r="AG3136" s="39"/>
      <c r="AH3136" s="39"/>
      <c r="AI3136" s="39"/>
      <c r="AJ3136" s="39"/>
      <c r="AK3136" s="39"/>
      <c r="AL3136" s="39"/>
      <c r="AM3136" s="39"/>
    </row>
    <row r="3137" spans="1:39" outlineLevel="2">
      <c r="A3137" s="11">
        <f>ROW()</f>
        <v>3137</v>
      </c>
      <c r="C3137" s="6" t="s">
        <v>2</v>
      </c>
      <c r="D3137" s="39"/>
      <c r="E3137" s="39"/>
      <c r="F3137" s="39"/>
      <c r="G3137" s="39"/>
      <c r="H3137" s="39"/>
      <c r="I3137" s="9"/>
      <c r="J3137" s="39"/>
      <c r="K3137" s="163"/>
      <c r="L3137" s="163"/>
      <c r="M3137" s="163"/>
      <c r="N3137" s="163"/>
      <c r="O3137" s="163"/>
      <c r="P3137" s="163"/>
      <c r="Q3137" s="163"/>
      <c r="R3137" s="163"/>
      <c r="S3137" s="163"/>
      <c r="T3137" s="163"/>
      <c r="U3137" s="163"/>
      <c r="V3137" s="163"/>
      <c r="W3137" s="163"/>
      <c r="X3137" s="163"/>
      <c r="Y3137" s="163"/>
      <c r="Z3137" s="163"/>
      <c r="AA3137" s="163"/>
      <c r="AB3137" s="163"/>
      <c r="AC3137" s="164"/>
      <c r="AD3137" s="163"/>
      <c r="AE3137" s="163"/>
      <c r="AF3137" s="163"/>
      <c r="AG3137" s="163"/>
      <c r="AH3137" s="163"/>
      <c r="AI3137" s="164"/>
      <c r="AJ3137" s="164">
        <f>Inputs!$E$80/2</f>
        <v>10</v>
      </c>
      <c r="AK3137" s="163">
        <f t="shared" ref="AK3137:AM3137" si="6088">AJ3137</f>
        <v>10</v>
      </c>
      <c r="AL3137" s="163">
        <f t="shared" si="6088"/>
        <v>10</v>
      </c>
      <c r="AM3137" s="163">
        <f t="shared" si="6088"/>
        <v>10</v>
      </c>
    </row>
    <row r="3138" spans="1:39" outlineLevel="2">
      <c r="A3138" s="11">
        <f>ROW()</f>
        <v>3138</v>
      </c>
      <c r="C3138" s="6" t="s">
        <v>3</v>
      </c>
      <c r="D3138" s="39"/>
      <c r="E3138" s="39"/>
      <c r="F3138" s="39"/>
      <c r="G3138" s="39"/>
      <c r="H3138" s="39"/>
      <c r="I3138" s="9"/>
      <c r="J3138" s="39"/>
      <c r="K3138" s="163"/>
      <c r="L3138" s="163"/>
      <c r="M3138" s="163"/>
      <c r="N3138" s="163"/>
      <c r="O3138" s="163"/>
      <c r="P3138" s="163"/>
      <c r="Q3138" s="163"/>
      <c r="R3138" s="163"/>
      <c r="S3138" s="163"/>
      <c r="T3138" s="163"/>
      <c r="U3138" s="163"/>
      <c r="V3138" s="163"/>
      <c r="W3138" s="163"/>
      <c r="X3138" s="163"/>
      <c r="Y3138" s="163"/>
      <c r="Z3138" s="163"/>
      <c r="AA3138" s="163"/>
      <c r="AB3138" s="163"/>
      <c r="AC3138" s="164"/>
      <c r="AD3138" s="163"/>
      <c r="AE3138" s="163"/>
      <c r="AF3138" s="163"/>
      <c r="AG3138" s="163"/>
      <c r="AH3138" s="163"/>
      <c r="AI3138" s="164"/>
      <c r="AJ3138" s="164">
        <f>Inputs!$E$81/2</f>
        <v>10</v>
      </c>
      <c r="AK3138" s="163">
        <f t="shared" ref="AK3138:AM3138" si="6089">AJ3138</f>
        <v>10</v>
      </c>
      <c r="AL3138" s="163">
        <f t="shared" si="6089"/>
        <v>10</v>
      </c>
      <c r="AM3138" s="163">
        <f t="shared" si="6089"/>
        <v>10</v>
      </c>
    </row>
    <row r="3139" spans="1:39" outlineLevel="2">
      <c r="A3139" s="11">
        <f>ROW()</f>
        <v>3139</v>
      </c>
      <c r="C3139" s="6" t="s">
        <v>4</v>
      </c>
      <c r="D3139" s="39"/>
      <c r="E3139" s="39"/>
      <c r="F3139" s="39"/>
      <c r="G3139" s="39"/>
      <c r="H3139" s="39"/>
      <c r="I3139" s="9"/>
      <c r="J3139" s="39"/>
      <c r="K3139" s="163"/>
      <c r="L3139" s="163"/>
      <c r="M3139" s="163"/>
      <c r="N3139" s="163"/>
      <c r="O3139" s="163"/>
      <c r="P3139" s="163"/>
      <c r="Q3139" s="163"/>
      <c r="R3139" s="163"/>
      <c r="S3139" s="163"/>
      <c r="T3139" s="163"/>
      <c r="U3139" s="163"/>
      <c r="V3139" s="163"/>
      <c r="W3139" s="163"/>
      <c r="X3139" s="163"/>
      <c r="Y3139" s="163"/>
      <c r="Z3139" s="163"/>
      <c r="AA3139" s="163"/>
      <c r="AB3139" s="163"/>
      <c r="AC3139" s="164"/>
      <c r="AD3139" s="163"/>
      <c r="AE3139" s="163"/>
      <c r="AF3139" s="163"/>
      <c r="AG3139" s="163"/>
      <c r="AH3139" s="163"/>
      <c r="AI3139" s="164"/>
      <c r="AJ3139" s="164">
        <f>Inputs!$E$82/2</f>
        <v>7.5</v>
      </c>
      <c r="AK3139" s="163">
        <f t="shared" ref="AK3139:AM3139" si="6090">AJ3139</f>
        <v>7.5</v>
      </c>
      <c r="AL3139" s="163">
        <f t="shared" si="6090"/>
        <v>7.5</v>
      </c>
      <c r="AM3139" s="163">
        <f t="shared" si="6090"/>
        <v>7.5</v>
      </c>
    </row>
    <row r="3140" spans="1:39" outlineLevel="2">
      <c r="A3140" s="11">
        <f>ROW()</f>
        <v>3140</v>
      </c>
      <c r="C3140" s="6" t="s">
        <v>5</v>
      </c>
      <c r="D3140" s="39"/>
      <c r="E3140" s="39"/>
      <c r="F3140" s="39"/>
      <c r="G3140" s="39"/>
      <c r="H3140" s="39"/>
      <c r="I3140" s="9"/>
      <c r="J3140" s="39"/>
      <c r="K3140" s="163"/>
      <c r="L3140" s="163"/>
      <c r="M3140" s="163"/>
      <c r="N3140" s="163"/>
      <c r="O3140" s="163"/>
      <c r="P3140" s="163"/>
      <c r="Q3140" s="163"/>
      <c r="R3140" s="163"/>
      <c r="S3140" s="163"/>
      <c r="T3140" s="163"/>
      <c r="U3140" s="163"/>
      <c r="V3140" s="163"/>
      <c r="W3140" s="163"/>
      <c r="X3140" s="163"/>
      <c r="Y3140" s="163"/>
      <c r="Z3140" s="163"/>
      <c r="AA3140" s="163"/>
      <c r="AB3140" s="163"/>
      <c r="AC3140" s="164"/>
      <c r="AD3140" s="163"/>
      <c r="AE3140" s="163"/>
      <c r="AF3140" s="163"/>
      <c r="AG3140" s="163"/>
      <c r="AH3140" s="163"/>
      <c r="AI3140" s="164"/>
      <c r="AJ3140" s="164">
        <f>Inputs!$E$83/2</f>
        <v>5</v>
      </c>
      <c r="AK3140" s="163">
        <f t="shared" ref="AK3140:AM3140" si="6091">AJ3140</f>
        <v>5</v>
      </c>
      <c r="AL3140" s="163">
        <f t="shared" si="6091"/>
        <v>5</v>
      </c>
      <c r="AM3140" s="163">
        <f t="shared" si="6091"/>
        <v>5</v>
      </c>
    </row>
    <row r="3141" spans="1:39" outlineLevel="2">
      <c r="A3141" s="11">
        <f>ROW()</f>
        <v>3141</v>
      </c>
      <c r="C3141" s="6" t="s">
        <v>473</v>
      </c>
      <c r="D3141" s="39"/>
      <c r="E3141" s="39"/>
      <c r="F3141" s="39"/>
      <c r="G3141" s="39"/>
      <c r="H3141" s="39"/>
      <c r="I3141" s="9"/>
      <c r="J3141" s="39"/>
      <c r="K3141" s="163"/>
      <c r="L3141" s="163"/>
      <c r="M3141" s="163"/>
      <c r="N3141" s="163"/>
      <c r="O3141" s="163"/>
      <c r="P3141" s="163"/>
      <c r="Q3141" s="163"/>
      <c r="R3141" s="163"/>
      <c r="S3141" s="163"/>
      <c r="T3141" s="163"/>
      <c r="U3141" s="163"/>
      <c r="V3141" s="163"/>
      <c r="W3141" s="163"/>
      <c r="X3141" s="163"/>
      <c r="Y3141" s="163"/>
      <c r="Z3141" s="163"/>
      <c r="AA3141" s="163"/>
      <c r="AB3141" s="163"/>
      <c r="AC3141" s="164"/>
      <c r="AD3141" s="163"/>
      <c r="AE3141" s="163"/>
      <c r="AF3141" s="163"/>
      <c r="AG3141" s="163"/>
      <c r="AH3141" s="163"/>
      <c r="AI3141" s="164"/>
      <c r="AJ3141" s="164">
        <f>Inputs!$E$84/2</f>
        <v>2.5</v>
      </c>
      <c r="AK3141" s="163">
        <f t="shared" ref="AK3141:AM3141" si="6092">AJ3141</f>
        <v>2.5</v>
      </c>
      <c r="AL3141" s="163">
        <f t="shared" si="6092"/>
        <v>2.5</v>
      </c>
      <c r="AM3141" s="163">
        <f t="shared" si="6092"/>
        <v>2.5</v>
      </c>
    </row>
    <row r="3142" spans="1:39" outlineLevel="2">
      <c r="A3142" s="11">
        <f>ROW()</f>
        <v>3142</v>
      </c>
      <c r="C3142" s="6" t="s">
        <v>474</v>
      </c>
      <c r="D3142" s="39"/>
      <c r="E3142" s="39"/>
      <c r="F3142" s="39"/>
      <c r="G3142" s="39"/>
      <c r="H3142" s="39"/>
      <c r="I3142" s="9"/>
      <c r="J3142" s="39"/>
      <c r="K3142" s="163"/>
      <c r="L3142" s="163"/>
      <c r="M3142" s="163"/>
      <c r="N3142" s="163"/>
      <c r="O3142" s="163"/>
      <c r="P3142" s="163"/>
      <c r="Q3142" s="163"/>
      <c r="R3142" s="163"/>
      <c r="S3142" s="163"/>
      <c r="T3142" s="163"/>
      <c r="U3142" s="163"/>
      <c r="V3142" s="163"/>
      <c r="W3142" s="163"/>
      <c r="X3142" s="163"/>
      <c r="Y3142" s="163"/>
      <c r="Z3142" s="163"/>
      <c r="AA3142" s="163"/>
      <c r="AB3142" s="163"/>
      <c r="AC3142" s="164"/>
      <c r="AD3142" s="163"/>
      <c r="AE3142" s="163"/>
      <c r="AF3142" s="163"/>
      <c r="AG3142" s="163"/>
      <c r="AH3142" s="163"/>
      <c r="AI3142" s="164"/>
      <c r="AJ3142" s="164">
        <f>Inputs!$E$85/2</f>
        <v>7.5</v>
      </c>
      <c r="AK3142" s="163">
        <f t="shared" ref="AK3142:AM3142" si="6093">AJ3142</f>
        <v>7.5</v>
      </c>
      <c r="AL3142" s="163">
        <f t="shared" si="6093"/>
        <v>7.5</v>
      </c>
      <c r="AM3142" s="163">
        <f t="shared" si="6093"/>
        <v>7.5</v>
      </c>
    </row>
    <row r="3143" spans="1:39" outlineLevel="2">
      <c r="A3143" s="11">
        <f>ROW()</f>
        <v>3143</v>
      </c>
      <c r="C3143" s="6" t="s">
        <v>477</v>
      </c>
      <c r="D3143" s="39"/>
      <c r="E3143" s="39"/>
      <c r="F3143" s="39"/>
      <c r="G3143" s="39"/>
      <c r="H3143" s="39"/>
      <c r="I3143" s="9"/>
      <c r="J3143" s="39"/>
      <c r="K3143" s="163"/>
      <c r="L3143" s="163"/>
      <c r="M3143" s="163"/>
      <c r="N3143" s="163"/>
      <c r="O3143" s="163"/>
      <c r="P3143" s="163"/>
      <c r="Q3143" s="163"/>
      <c r="R3143" s="163"/>
      <c r="S3143" s="163"/>
      <c r="T3143" s="163"/>
      <c r="U3143" s="163"/>
      <c r="V3143" s="163"/>
      <c r="W3143" s="163"/>
      <c r="X3143" s="163"/>
      <c r="Y3143" s="163"/>
      <c r="Z3143" s="163"/>
      <c r="AA3143" s="163"/>
      <c r="AB3143" s="163"/>
      <c r="AC3143" s="164"/>
      <c r="AD3143" s="163"/>
      <c r="AE3143" s="163"/>
      <c r="AF3143" s="163"/>
      <c r="AG3143" s="163"/>
      <c r="AH3143" s="163"/>
      <c r="AI3143" s="164"/>
      <c r="AJ3143" s="164">
        <f>Inputs!$E$86/2</f>
        <v>5</v>
      </c>
      <c r="AK3143" s="163">
        <f t="shared" ref="AK3143:AM3143" si="6094">AJ3143</f>
        <v>5</v>
      </c>
      <c r="AL3143" s="163">
        <f t="shared" si="6094"/>
        <v>5</v>
      </c>
      <c r="AM3143" s="163">
        <f t="shared" si="6094"/>
        <v>5</v>
      </c>
    </row>
    <row r="3144" spans="1:39" outlineLevel="2">
      <c r="A3144" s="11">
        <f>ROW()</f>
        <v>3144</v>
      </c>
      <c r="C3144" s="6" t="s">
        <v>511</v>
      </c>
      <c r="D3144" s="39"/>
      <c r="E3144" s="39"/>
      <c r="F3144" s="39"/>
      <c r="G3144" s="39"/>
      <c r="H3144" s="39"/>
      <c r="I3144" s="9"/>
      <c r="J3144" s="39"/>
      <c r="K3144" s="163"/>
      <c r="L3144" s="163"/>
      <c r="M3144" s="163"/>
      <c r="N3144" s="163"/>
      <c r="O3144" s="163"/>
      <c r="P3144" s="163"/>
      <c r="Q3144" s="163"/>
      <c r="R3144" s="163"/>
      <c r="S3144" s="163"/>
      <c r="T3144" s="163"/>
      <c r="U3144" s="163"/>
      <c r="V3144" s="163"/>
      <c r="W3144" s="163"/>
      <c r="X3144" s="163"/>
      <c r="Y3144" s="163"/>
      <c r="Z3144" s="163"/>
      <c r="AA3144" s="163"/>
      <c r="AB3144" s="163"/>
      <c r="AC3144" s="164"/>
      <c r="AD3144" s="163"/>
      <c r="AE3144" s="163"/>
      <c r="AF3144" s="163"/>
      <c r="AG3144" s="163"/>
      <c r="AH3144" s="163"/>
      <c r="AI3144" s="164"/>
      <c r="AJ3144" s="164">
        <f>Inputs!$E$87</f>
        <v>40</v>
      </c>
      <c r="AK3144" s="163">
        <f t="shared" ref="AK3144:AM3144" si="6095">IF(AJ3144&lt;=0,0,AJ3144-1)</f>
        <v>39</v>
      </c>
      <c r="AL3144" s="163">
        <f t="shared" si="6095"/>
        <v>38</v>
      </c>
      <c r="AM3144" s="163">
        <f t="shared" si="6095"/>
        <v>37</v>
      </c>
    </row>
    <row r="3145" spans="1:39" outlineLevel="2">
      <c r="A3145" s="11">
        <f>ROW()</f>
        <v>3145</v>
      </c>
      <c r="C3145" s="6" t="s">
        <v>655</v>
      </c>
      <c r="D3145" s="39"/>
      <c r="E3145" s="39"/>
      <c r="F3145" s="39"/>
      <c r="G3145" s="39"/>
      <c r="H3145" s="39"/>
      <c r="I3145" s="9"/>
      <c r="J3145" s="39"/>
      <c r="K3145" s="163"/>
      <c r="L3145" s="163"/>
      <c r="M3145" s="163"/>
      <c r="N3145" s="163"/>
      <c r="O3145" s="163"/>
      <c r="P3145" s="163"/>
      <c r="Q3145" s="163"/>
      <c r="R3145" s="163"/>
      <c r="S3145" s="163"/>
      <c r="T3145" s="163"/>
      <c r="U3145" s="163"/>
      <c r="V3145" s="163"/>
      <c r="W3145" s="163"/>
      <c r="X3145" s="163"/>
      <c r="Y3145" s="163"/>
      <c r="Z3145" s="163"/>
      <c r="AA3145" s="163"/>
      <c r="AB3145" s="163"/>
      <c r="AC3145" s="164"/>
      <c r="AD3145" s="163"/>
      <c r="AE3145" s="163"/>
      <c r="AF3145" s="163"/>
      <c r="AG3145" s="163"/>
      <c r="AH3145" s="163"/>
      <c r="AI3145" s="164"/>
      <c r="AJ3145" s="164"/>
      <c r="AK3145" s="163"/>
      <c r="AL3145" s="163"/>
      <c r="AM3145" s="163"/>
    </row>
    <row r="3146" spans="1:39" outlineLevel="2">
      <c r="A3146" s="11">
        <f>ROW()</f>
        <v>3146</v>
      </c>
      <c r="C3146" s="6" t="s">
        <v>656</v>
      </c>
      <c r="D3146" s="39"/>
      <c r="E3146" s="39"/>
      <c r="F3146" s="39"/>
      <c r="G3146" s="39"/>
      <c r="H3146" s="39"/>
      <c r="I3146" s="9"/>
      <c r="J3146" s="39"/>
      <c r="K3146" s="163"/>
      <c r="L3146" s="163"/>
      <c r="M3146" s="163"/>
      <c r="N3146" s="163"/>
      <c r="O3146" s="163"/>
      <c r="P3146" s="163"/>
      <c r="Q3146" s="163"/>
      <c r="R3146" s="163"/>
      <c r="S3146" s="163"/>
      <c r="T3146" s="163"/>
      <c r="U3146" s="163"/>
      <c r="V3146" s="163"/>
      <c r="W3146" s="163"/>
      <c r="X3146" s="163"/>
      <c r="Y3146" s="163"/>
      <c r="Z3146" s="163"/>
      <c r="AA3146" s="163"/>
      <c r="AB3146" s="163"/>
      <c r="AC3146" s="164"/>
      <c r="AD3146" s="163"/>
      <c r="AE3146" s="163"/>
      <c r="AF3146" s="163"/>
      <c r="AG3146" s="163"/>
      <c r="AH3146" s="163"/>
      <c r="AI3146" s="164"/>
      <c r="AJ3146" s="164"/>
      <c r="AK3146" s="163"/>
      <c r="AL3146" s="163"/>
      <c r="AM3146" s="163"/>
    </row>
    <row r="3147" spans="1:39" outlineLevel="2">
      <c r="A3147" s="11">
        <f>ROW()</f>
        <v>3147</v>
      </c>
      <c r="C3147" s="6" t="s">
        <v>667</v>
      </c>
      <c r="D3147" s="39"/>
      <c r="E3147" s="39"/>
      <c r="F3147" s="39"/>
      <c r="G3147" s="39"/>
      <c r="H3147" s="39"/>
      <c r="I3147" s="9"/>
      <c r="J3147" s="39"/>
      <c r="K3147" s="163"/>
      <c r="L3147" s="163"/>
      <c r="M3147" s="163"/>
      <c r="N3147" s="163"/>
      <c r="O3147" s="163"/>
      <c r="P3147" s="163"/>
      <c r="Q3147" s="163"/>
      <c r="R3147" s="163"/>
      <c r="S3147" s="163"/>
      <c r="T3147" s="163"/>
      <c r="U3147" s="163"/>
      <c r="V3147" s="163"/>
      <c r="W3147" s="163"/>
      <c r="X3147" s="163"/>
      <c r="Y3147" s="163"/>
      <c r="Z3147" s="163"/>
      <c r="AA3147" s="163"/>
      <c r="AB3147" s="163"/>
      <c r="AC3147" s="164"/>
      <c r="AD3147" s="163"/>
      <c r="AE3147" s="163"/>
      <c r="AF3147" s="163"/>
      <c r="AG3147" s="163"/>
      <c r="AH3147" s="163"/>
      <c r="AI3147" s="164"/>
      <c r="AJ3147" s="164"/>
      <c r="AK3147" s="163"/>
      <c r="AL3147" s="163"/>
      <c r="AM3147" s="163"/>
    </row>
    <row r="3148" spans="1:39" outlineLevel="2">
      <c r="A3148" s="11">
        <f>ROW()</f>
        <v>3148</v>
      </c>
      <c r="C3148" s="6" t="s">
        <v>212</v>
      </c>
      <c r="D3148" s="39"/>
      <c r="E3148" s="39"/>
      <c r="F3148" s="39"/>
      <c r="G3148" s="39"/>
      <c r="H3148" s="39"/>
      <c r="I3148" s="9"/>
      <c r="J3148" s="39"/>
      <c r="K3148" s="163"/>
      <c r="L3148" s="163"/>
      <c r="M3148" s="163"/>
      <c r="N3148" s="163"/>
      <c r="O3148" s="163"/>
      <c r="P3148" s="163"/>
      <c r="Q3148" s="163"/>
      <c r="R3148" s="163"/>
      <c r="S3148" s="163"/>
      <c r="T3148" s="163"/>
      <c r="U3148" s="163"/>
      <c r="V3148" s="163"/>
      <c r="W3148" s="163"/>
      <c r="X3148" s="163"/>
      <c r="Y3148" s="163"/>
      <c r="Z3148" s="163"/>
      <c r="AA3148" s="163"/>
      <c r="AB3148" s="163"/>
      <c r="AC3148" s="164"/>
      <c r="AD3148" s="163"/>
      <c r="AE3148" s="163"/>
      <c r="AF3148" s="163"/>
      <c r="AG3148" s="163"/>
      <c r="AH3148" s="163"/>
      <c r="AI3148" s="164"/>
      <c r="AJ3148" s="164"/>
      <c r="AK3148" s="929"/>
      <c r="AL3148" s="929"/>
      <c r="AM3148" s="929"/>
    </row>
    <row r="3149" spans="1:39" outlineLevel="2">
      <c r="A3149" s="11">
        <f>ROW()</f>
        <v>3149</v>
      </c>
      <c r="C3149" s="30" t="s">
        <v>362</v>
      </c>
      <c r="D3149" s="90"/>
      <c r="E3149" s="90"/>
      <c r="F3149" s="90"/>
      <c r="G3149" s="90"/>
      <c r="H3149" s="90"/>
      <c r="I3149" s="15"/>
      <c r="J3149" s="90"/>
      <c r="K3149" s="15"/>
      <c r="L3149" s="15"/>
      <c r="M3149" s="15"/>
      <c r="N3149" s="15"/>
      <c r="O3149" s="15"/>
      <c r="P3149" s="15"/>
      <c r="Q3149" s="15"/>
      <c r="R3149" s="15"/>
      <c r="S3149" s="15"/>
      <c r="T3149" s="15"/>
      <c r="U3149" s="15"/>
      <c r="V3149" s="15"/>
      <c r="W3149" s="15"/>
      <c r="X3149" s="15"/>
      <c r="Y3149" s="15"/>
      <c r="Z3149" s="15"/>
      <c r="AA3149" s="15"/>
      <c r="AB3149" s="15"/>
      <c r="AC3149" s="15"/>
      <c r="AD3149" s="15"/>
      <c r="AE3149" s="15"/>
      <c r="AF3149" s="15"/>
      <c r="AG3149" s="15"/>
      <c r="AH3149" s="15"/>
      <c r="AI3149" s="15"/>
      <c r="AJ3149" s="288">
        <f>Inputs!$E$93/2</f>
        <v>2.5</v>
      </c>
      <c r="AK3149" s="928">
        <f t="shared" ref="AK3149" si="6096">AJ3149</f>
        <v>2.5</v>
      </c>
      <c r="AL3149" s="928">
        <f t="shared" ref="AL3149" si="6097">AK3149</f>
        <v>2.5</v>
      </c>
      <c r="AM3149" s="928">
        <f t="shared" ref="AM3149" si="6098">AL3149</f>
        <v>2.5</v>
      </c>
    </row>
    <row r="3150" spans="1:39" outlineLevel="2">
      <c r="A3150" s="11">
        <f>ROW()</f>
        <v>3150</v>
      </c>
      <c r="D3150" s="39"/>
      <c r="E3150" s="39"/>
      <c r="F3150" s="39"/>
      <c r="G3150" s="39"/>
      <c r="H3150" s="3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  <c r="AK3150" s="9"/>
      <c r="AL3150" s="9"/>
      <c r="AM3150" s="9"/>
    </row>
    <row r="3151" spans="1:39" outlineLevel="2">
      <c r="A3151" s="11">
        <f>ROW()</f>
        <v>3151</v>
      </c>
      <c r="B3151" s="343" t="s">
        <v>68</v>
      </c>
      <c r="D3151" s="39"/>
      <c r="E3151" s="39"/>
      <c r="F3151" s="39"/>
      <c r="G3151" s="39"/>
      <c r="H3151" s="39"/>
      <c r="I3151" s="39"/>
      <c r="J3151" s="39"/>
      <c r="K3151" s="39"/>
      <c r="L3151" s="39"/>
      <c r="M3151" s="39"/>
      <c r="N3151" s="39"/>
      <c r="O3151" s="39"/>
      <c r="P3151" s="39"/>
      <c r="Q3151" s="39"/>
      <c r="R3151" s="39"/>
      <c r="S3151" s="39"/>
      <c r="T3151" s="39"/>
      <c r="U3151" s="39"/>
      <c r="V3151" s="39"/>
      <c r="W3151" s="39"/>
      <c r="X3151" s="39"/>
      <c r="Y3151" s="39"/>
      <c r="Z3151" s="39"/>
      <c r="AA3151" s="39"/>
      <c r="AB3151" s="39"/>
      <c r="AC3151" s="39"/>
      <c r="AD3151" s="39"/>
      <c r="AE3151" s="39"/>
      <c r="AF3151" s="39"/>
      <c r="AG3151" s="39"/>
      <c r="AH3151" s="39"/>
      <c r="AI3151" s="39"/>
      <c r="AJ3151" s="39"/>
      <c r="AK3151" s="39"/>
      <c r="AL3151" s="39"/>
      <c r="AM3151" s="39"/>
    </row>
    <row r="3152" spans="1:39" outlineLevel="2">
      <c r="A3152" s="11">
        <f>ROW()</f>
        <v>3152</v>
      </c>
      <c r="C3152" s="6" t="s">
        <v>2</v>
      </c>
      <c r="D3152" s="39"/>
      <c r="E3152" s="39"/>
      <c r="F3152" s="39"/>
      <c r="G3152" s="39"/>
      <c r="H3152" s="39"/>
      <c r="I3152" s="39"/>
      <c r="J3152" s="39"/>
      <c r="K3152" s="39"/>
      <c r="L3152" s="39"/>
      <c r="M3152" s="39"/>
      <c r="N3152" s="39"/>
      <c r="O3152" s="39"/>
      <c r="P3152" s="39"/>
      <c r="Q3152" s="39"/>
      <c r="R3152" s="39"/>
      <c r="S3152" s="39"/>
      <c r="T3152" s="39"/>
      <c r="U3152" s="39"/>
      <c r="V3152" s="39"/>
      <c r="W3152" s="39"/>
      <c r="X3152" s="39"/>
      <c r="Y3152" s="39"/>
      <c r="Z3152" s="39"/>
      <c r="AA3152" s="39"/>
      <c r="AB3152" s="39"/>
      <c r="AC3152" s="9"/>
      <c r="AD3152" s="39"/>
      <c r="AE3152" s="39"/>
      <c r="AF3152" s="39"/>
      <c r="AG3152" s="39"/>
      <c r="AH3152" s="39"/>
      <c r="AI3152" s="9">
        <f t="shared" ref="AI3152:AM3160" si="6099">AH3212</f>
        <v>0</v>
      </c>
      <c r="AJ3152" s="9">
        <f t="shared" si="6099"/>
        <v>0.19524352397610018</v>
      </c>
      <c r="AK3152" s="9">
        <f t="shared" si="6099"/>
        <v>0.17571917157849015</v>
      </c>
      <c r="AL3152" s="9">
        <f t="shared" si="6099"/>
        <v>0.15814725442064115</v>
      </c>
      <c r="AM3152" s="9">
        <f t="shared" si="6099"/>
        <v>0.14233252897857704</v>
      </c>
    </row>
    <row r="3153" spans="1:39" outlineLevel="2">
      <c r="A3153" s="11">
        <f>ROW()</f>
        <v>3153</v>
      </c>
      <c r="C3153" s="6" t="s">
        <v>3</v>
      </c>
      <c r="D3153" s="39"/>
      <c r="E3153" s="39"/>
      <c r="F3153" s="39"/>
      <c r="G3153" s="39"/>
      <c r="H3153" s="39"/>
      <c r="I3153" s="39"/>
      <c r="J3153" s="39"/>
      <c r="K3153" s="39"/>
      <c r="L3153" s="39"/>
      <c r="M3153" s="39"/>
      <c r="N3153" s="39"/>
      <c r="O3153" s="39"/>
      <c r="P3153" s="39"/>
      <c r="Q3153" s="39"/>
      <c r="R3153" s="39"/>
      <c r="S3153" s="39"/>
      <c r="T3153" s="39"/>
      <c r="U3153" s="39"/>
      <c r="V3153" s="39"/>
      <c r="W3153" s="39"/>
      <c r="X3153" s="39"/>
      <c r="Y3153" s="39"/>
      <c r="Z3153" s="39"/>
      <c r="AA3153" s="39"/>
      <c r="AB3153" s="39"/>
      <c r="AC3153" s="9"/>
      <c r="AD3153" s="39"/>
      <c r="AE3153" s="39"/>
      <c r="AF3153" s="39"/>
      <c r="AG3153" s="39"/>
      <c r="AH3153" s="39"/>
      <c r="AI3153" s="9">
        <f t="shared" si="6099"/>
        <v>0</v>
      </c>
      <c r="AJ3153" s="9">
        <f t="shared" si="6099"/>
        <v>6.9232723784105854</v>
      </c>
      <c r="AK3153" s="9">
        <f t="shared" si="6099"/>
        <v>6.2309451405695269</v>
      </c>
      <c r="AL3153" s="9">
        <f t="shared" si="6099"/>
        <v>5.6078506265125743</v>
      </c>
      <c r="AM3153" s="9">
        <f t="shared" si="6099"/>
        <v>5.0470655638613167</v>
      </c>
    </row>
    <row r="3154" spans="1:39" outlineLevel="2">
      <c r="A3154" s="11">
        <f>ROW()</f>
        <v>3154</v>
      </c>
      <c r="C3154" s="6" t="s">
        <v>4</v>
      </c>
      <c r="D3154" s="39"/>
      <c r="E3154" s="39"/>
      <c r="F3154" s="39"/>
      <c r="G3154" s="39"/>
      <c r="H3154" s="39"/>
      <c r="I3154" s="39"/>
      <c r="J3154" s="39"/>
      <c r="K3154" s="39"/>
      <c r="L3154" s="39"/>
      <c r="M3154" s="39"/>
      <c r="N3154" s="39"/>
      <c r="O3154" s="39"/>
      <c r="P3154" s="39"/>
      <c r="Q3154" s="39"/>
      <c r="R3154" s="39"/>
      <c r="S3154" s="39"/>
      <c r="T3154" s="39"/>
      <c r="U3154" s="39"/>
      <c r="V3154" s="39"/>
      <c r="W3154" s="39"/>
      <c r="X3154" s="39"/>
      <c r="Y3154" s="39"/>
      <c r="Z3154" s="39"/>
      <c r="AA3154" s="39"/>
      <c r="AB3154" s="39"/>
      <c r="AC3154" s="9"/>
      <c r="AD3154" s="39"/>
      <c r="AE3154" s="39"/>
      <c r="AF3154" s="39"/>
      <c r="AG3154" s="39"/>
      <c r="AH3154" s="39"/>
      <c r="AI3154" s="9">
        <f t="shared" si="6099"/>
        <v>0</v>
      </c>
      <c r="AJ3154" s="9">
        <f t="shared" si="6099"/>
        <v>3.809001710464277</v>
      </c>
      <c r="AK3154" s="9">
        <f t="shared" si="6099"/>
        <v>3.3011348157357068</v>
      </c>
      <c r="AL3154" s="9">
        <f t="shared" si="6099"/>
        <v>2.8609835069709457</v>
      </c>
      <c r="AM3154" s="9">
        <f t="shared" si="6099"/>
        <v>2.4795190393748197</v>
      </c>
    </row>
    <row r="3155" spans="1:39" outlineLevel="2">
      <c r="A3155" s="11">
        <f>ROW()</f>
        <v>3155</v>
      </c>
      <c r="C3155" s="6" t="s">
        <v>5</v>
      </c>
      <c r="D3155" s="39"/>
      <c r="E3155" s="39"/>
      <c r="F3155" s="39"/>
      <c r="G3155" s="39"/>
      <c r="H3155" s="39"/>
      <c r="I3155" s="39"/>
      <c r="J3155" s="39"/>
      <c r="K3155" s="39"/>
      <c r="L3155" s="39"/>
      <c r="M3155" s="39"/>
      <c r="N3155" s="39"/>
      <c r="O3155" s="39"/>
      <c r="P3155" s="39"/>
      <c r="Q3155" s="39"/>
      <c r="R3155" s="39"/>
      <c r="S3155" s="39"/>
      <c r="T3155" s="39"/>
      <c r="U3155" s="39"/>
      <c r="V3155" s="39"/>
      <c r="W3155" s="39"/>
      <c r="X3155" s="39"/>
      <c r="Y3155" s="39"/>
      <c r="Z3155" s="39"/>
      <c r="AA3155" s="39"/>
      <c r="AB3155" s="39"/>
      <c r="AC3155" s="9"/>
      <c r="AD3155" s="39"/>
      <c r="AE3155" s="39"/>
      <c r="AF3155" s="39"/>
      <c r="AG3155" s="39"/>
      <c r="AH3155" s="39"/>
      <c r="AI3155" s="9">
        <f t="shared" si="6099"/>
        <v>0</v>
      </c>
      <c r="AJ3155" s="9">
        <f t="shared" si="6099"/>
        <v>1.4128913079130689</v>
      </c>
      <c r="AK3155" s="9">
        <f t="shared" si="6099"/>
        <v>1.1303130463304552</v>
      </c>
      <c r="AL3155" s="9">
        <f t="shared" si="6099"/>
        <v>0.90425043706436414</v>
      </c>
      <c r="AM3155" s="9">
        <f t="shared" si="6099"/>
        <v>0.72340034965149136</v>
      </c>
    </row>
    <row r="3156" spans="1:39" outlineLevel="2">
      <c r="A3156" s="11">
        <f>ROW()</f>
        <v>3156</v>
      </c>
      <c r="C3156" s="6" t="s">
        <v>473</v>
      </c>
      <c r="D3156" s="39"/>
      <c r="E3156" s="39"/>
      <c r="F3156" s="39"/>
      <c r="G3156" s="39"/>
      <c r="H3156" s="39"/>
      <c r="I3156" s="39"/>
      <c r="J3156" s="39"/>
      <c r="K3156" s="39"/>
      <c r="L3156" s="39"/>
      <c r="M3156" s="39"/>
      <c r="N3156" s="39"/>
      <c r="O3156" s="39"/>
      <c r="P3156" s="39"/>
      <c r="Q3156" s="39"/>
      <c r="R3156" s="39"/>
      <c r="S3156" s="39"/>
      <c r="T3156" s="39"/>
      <c r="U3156" s="39"/>
      <c r="V3156" s="39"/>
      <c r="W3156" s="39"/>
      <c r="X3156" s="39"/>
      <c r="Y3156" s="39"/>
      <c r="Z3156" s="39"/>
      <c r="AA3156" s="39"/>
      <c r="AB3156" s="39"/>
      <c r="AC3156" s="9"/>
      <c r="AD3156" s="39"/>
      <c r="AE3156" s="39"/>
      <c r="AF3156" s="39"/>
      <c r="AG3156" s="39"/>
      <c r="AH3156" s="39"/>
      <c r="AI3156" s="9">
        <f t="shared" si="6099"/>
        <v>0</v>
      </c>
      <c r="AJ3156" s="9">
        <f t="shared" si="6099"/>
        <v>17.83946827386146</v>
      </c>
      <c r="AK3156" s="9">
        <f t="shared" si="6099"/>
        <v>10.703680964316876</v>
      </c>
      <c r="AL3156" s="9">
        <f t="shared" si="6099"/>
        <v>6.4222085785901255</v>
      </c>
      <c r="AM3156" s="9">
        <f t="shared" si="6099"/>
        <v>3.8533251471540755</v>
      </c>
    </row>
    <row r="3157" spans="1:39" outlineLevel="2">
      <c r="A3157" s="11">
        <f>ROW()</f>
        <v>3157</v>
      </c>
      <c r="C3157" s="6" t="s">
        <v>474</v>
      </c>
      <c r="D3157" s="39"/>
      <c r="E3157" s="39"/>
      <c r="F3157" s="39"/>
      <c r="G3157" s="39"/>
      <c r="H3157" s="39"/>
      <c r="I3157" s="39"/>
      <c r="J3157" s="39"/>
      <c r="K3157" s="39"/>
      <c r="L3157" s="39"/>
      <c r="M3157" s="39"/>
      <c r="N3157" s="39"/>
      <c r="O3157" s="39"/>
      <c r="P3157" s="39"/>
      <c r="Q3157" s="39"/>
      <c r="R3157" s="39"/>
      <c r="S3157" s="39"/>
      <c r="T3157" s="39"/>
      <c r="U3157" s="39"/>
      <c r="V3157" s="39"/>
      <c r="W3157" s="39"/>
      <c r="X3157" s="39"/>
      <c r="Y3157" s="39"/>
      <c r="Z3157" s="39"/>
      <c r="AA3157" s="39"/>
      <c r="AB3157" s="39"/>
      <c r="AC3157" s="9"/>
      <c r="AD3157" s="39"/>
      <c r="AE3157" s="39"/>
      <c r="AF3157" s="39"/>
      <c r="AG3157" s="39"/>
      <c r="AH3157" s="39"/>
      <c r="AI3157" s="9">
        <f t="shared" si="6099"/>
        <v>0</v>
      </c>
      <c r="AJ3157" s="9">
        <f t="shared" si="6099"/>
        <v>5.0181590253491981</v>
      </c>
      <c r="AK3157" s="9">
        <f t="shared" si="6099"/>
        <v>4.3490711553026387</v>
      </c>
      <c r="AL3157" s="9">
        <f t="shared" si="6099"/>
        <v>3.769195001262287</v>
      </c>
      <c r="AM3157" s="9">
        <f t="shared" si="6099"/>
        <v>3.2666356677606485</v>
      </c>
    </row>
    <row r="3158" spans="1:39" outlineLevel="2">
      <c r="A3158" s="11">
        <f>ROW()</f>
        <v>3158</v>
      </c>
      <c r="C3158" s="6" t="s">
        <v>477</v>
      </c>
      <c r="D3158" s="39"/>
      <c r="E3158" s="39"/>
      <c r="F3158" s="39"/>
      <c r="G3158" s="39"/>
      <c r="H3158" s="39"/>
      <c r="I3158" s="39"/>
      <c r="J3158" s="39"/>
      <c r="K3158" s="39"/>
      <c r="L3158" s="39"/>
      <c r="M3158" s="39"/>
      <c r="N3158" s="39"/>
      <c r="O3158" s="39"/>
      <c r="P3158" s="39"/>
      <c r="Q3158" s="39"/>
      <c r="R3158" s="39"/>
      <c r="S3158" s="39"/>
      <c r="T3158" s="39"/>
      <c r="U3158" s="39"/>
      <c r="V3158" s="39"/>
      <c r="W3158" s="39"/>
      <c r="X3158" s="39"/>
      <c r="Y3158" s="39"/>
      <c r="Z3158" s="39"/>
      <c r="AA3158" s="39"/>
      <c r="AB3158" s="39"/>
      <c r="AC3158" s="9"/>
      <c r="AD3158" s="39"/>
      <c r="AE3158" s="39"/>
      <c r="AF3158" s="39"/>
      <c r="AG3158" s="39"/>
      <c r="AH3158" s="39"/>
      <c r="AI3158" s="9">
        <f t="shared" si="6099"/>
        <v>0</v>
      </c>
      <c r="AJ3158" s="9">
        <f t="shared" si="6099"/>
        <v>17.745695440847765</v>
      </c>
      <c r="AK3158" s="9">
        <f t="shared" si="6099"/>
        <v>14.196556352678211</v>
      </c>
      <c r="AL3158" s="9">
        <f t="shared" si="6099"/>
        <v>11.357245082142569</v>
      </c>
      <c r="AM3158" s="9">
        <f t="shared" si="6099"/>
        <v>9.0857960657140548</v>
      </c>
    </row>
    <row r="3159" spans="1:39" outlineLevel="2">
      <c r="A3159" s="11">
        <f>ROW()</f>
        <v>3159</v>
      </c>
      <c r="C3159" s="6" t="s">
        <v>511</v>
      </c>
      <c r="D3159" s="39"/>
      <c r="E3159" s="39"/>
      <c r="F3159" s="39"/>
      <c r="G3159" s="39"/>
      <c r="H3159" s="39"/>
      <c r="I3159" s="39"/>
      <c r="J3159" s="39"/>
      <c r="K3159" s="39"/>
      <c r="L3159" s="39"/>
      <c r="M3159" s="39"/>
      <c r="N3159" s="39"/>
      <c r="O3159" s="39"/>
      <c r="P3159" s="39"/>
      <c r="Q3159" s="39"/>
      <c r="R3159" s="39"/>
      <c r="S3159" s="39"/>
      <c r="T3159" s="39"/>
      <c r="U3159" s="39"/>
      <c r="V3159" s="39"/>
      <c r="W3159" s="39"/>
      <c r="X3159" s="39"/>
      <c r="Y3159" s="39"/>
      <c r="Z3159" s="39"/>
      <c r="AA3159" s="39"/>
      <c r="AB3159" s="39"/>
      <c r="AC3159" s="9"/>
      <c r="AD3159" s="39"/>
      <c r="AE3159" s="39"/>
      <c r="AF3159" s="39"/>
      <c r="AG3159" s="39"/>
      <c r="AH3159" s="39"/>
      <c r="AI3159" s="9">
        <f t="shared" si="6099"/>
        <v>0</v>
      </c>
      <c r="AJ3159" s="9">
        <f t="shared" si="6099"/>
        <v>1.2848283513265948</v>
      </c>
      <c r="AK3159" s="9">
        <f t="shared" si="6099"/>
        <v>1.2527076425434298</v>
      </c>
      <c r="AL3159" s="9">
        <f t="shared" si="6099"/>
        <v>1.2205869337602651</v>
      </c>
      <c r="AM3159" s="9">
        <f t="shared" si="6099"/>
        <v>1.1884662249771001</v>
      </c>
    </row>
    <row r="3160" spans="1:39" outlineLevel="2">
      <c r="A3160" s="11">
        <f>ROW()</f>
        <v>3160</v>
      </c>
      <c r="C3160" s="6" t="s">
        <v>655</v>
      </c>
      <c r="D3160" s="39"/>
      <c r="E3160" s="39"/>
      <c r="F3160" s="39"/>
      <c r="G3160" s="39"/>
      <c r="H3160" s="39"/>
      <c r="I3160" s="39"/>
      <c r="J3160" s="39"/>
      <c r="K3160" s="39"/>
      <c r="L3160" s="39"/>
      <c r="M3160" s="39"/>
      <c r="N3160" s="39"/>
      <c r="O3160" s="39"/>
      <c r="P3160" s="39"/>
      <c r="Q3160" s="39"/>
      <c r="R3160" s="39"/>
      <c r="S3160" s="39"/>
      <c r="T3160" s="39"/>
      <c r="U3160" s="39"/>
      <c r="V3160" s="39"/>
      <c r="W3160" s="39"/>
      <c r="X3160" s="39"/>
      <c r="Y3160" s="39"/>
      <c r="Z3160" s="39"/>
      <c r="AA3160" s="39"/>
      <c r="AB3160" s="39"/>
      <c r="AC3160" s="9"/>
      <c r="AD3160" s="39"/>
      <c r="AE3160" s="39"/>
      <c r="AF3160" s="39"/>
      <c r="AG3160" s="39"/>
      <c r="AH3160" s="39"/>
      <c r="AI3160" s="9">
        <f t="shared" si="6099"/>
        <v>0</v>
      </c>
      <c r="AJ3160" s="9">
        <f t="shared" si="6099"/>
        <v>0</v>
      </c>
      <c r="AK3160" s="9">
        <f t="shared" si="6099"/>
        <v>0</v>
      </c>
      <c r="AL3160" s="9">
        <f t="shared" si="6099"/>
        <v>0</v>
      </c>
      <c r="AM3160" s="9">
        <f t="shared" si="6099"/>
        <v>0</v>
      </c>
    </row>
    <row r="3161" spans="1:39" outlineLevel="2">
      <c r="A3161" s="11">
        <f>ROW()</f>
        <v>3161</v>
      </c>
      <c r="C3161" s="6" t="s">
        <v>656</v>
      </c>
      <c r="D3161" s="39"/>
      <c r="E3161" s="39"/>
      <c r="F3161" s="39"/>
      <c r="G3161" s="39"/>
      <c r="H3161" s="39"/>
      <c r="I3161" s="39"/>
      <c r="J3161" s="39"/>
      <c r="K3161" s="39"/>
      <c r="L3161" s="39"/>
      <c r="M3161" s="39"/>
      <c r="N3161" s="39"/>
      <c r="O3161" s="39"/>
      <c r="P3161" s="39"/>
      <c r="Q3161" s="39"/>
      <c r="R3161" s="39"/>
      <c r="S3161" s="39"/>
      <c r="T3161" s="39"/>
      <c r="U3161" s="39"/>
      <c r="V3161" s="39"/>
      <c r="W3161" s="39"/>
      <c r="X3161" s="39"/>
      <c r="Y3161" s="39"/>
      <c r="Z3161" s="39"/>
      <c r="AA3161" s="39"/>
      <c r="AB3161" s="39"/>
      <c r="AC3161" s="9"/>
      <c r="AD3161" s="39"/>
      <c r="AE3161" s="39"/>
      <c r="AF3161" s="39"/>
      <c r="AG3161" s="39"/>
      <c r="AH3161" s="39"/>
      <c r="AI3161" s="9"/>
      <c r="AJ3161" s="9"/>
      <c r="AK3161" s="9"/>
      <c r="AL3161" s="9"/>
      <c r="AM3161" s="9"/>
    </row>
    <row r="3162" spans="1:39" outlineLevel="2">
      <c r="A3162" s="11">
        <f>ROW()</f>
        <v>3162</v>
      </c>
      <c r="C3162" s="6" t="s">
        <v>667</v>
      </c>
      <c r="D3162" s="39"/>
      <c r="E3162" s="39"/>
      <c r="F3162" s="39"/>
      <c r="G3162" s="39"/>
      <c r="H3162" s="39"/>
      <c r="I3162" s="39"/>
      <c r="J3162" s="39"/>
      <c r="K3162" s="39"/>
      <c r="L3162" s="39"/>
      <c r="M3162" s="39"/>
      <c r="N3162" s="39"/>
      <c r="O3162" s="39"/>
      <c r="P3162" s="39"/>
      <c r="Q3162" s="39"/>
      <c r="R3162" s="39"/>
      <c r="S3162" s="39"/>
      <c r="T3162" s="39"/>
      <c r="U3162" s="39"/>
      <c r="V3162" s="39"/>
      <c r="W3162" s="39"/>
      <c r="X3162" s="39"/>
      <c r="Y3162" s="39"/>
      <c r="Z3162" s="39"/>
      <c r="AA3162" s="39"/>
      <c r="AB3162" s="39"/>
      <c r="AC3162" s="9"/>
      <c r="AD3162" s="39"/>
      <c r="AE3162" s="39"/>
      <c r="AF3162" s="39"/>
      <c r="AG3162" s="39"/>
      <c r="AH3162" s="39"/>
      <c r="AI3162" s="9"/>
      <c r="AJ3162" s="9"/>
      <c r="AK3162" s="9"/>
      <c r="AL3162" s="9"/>
      <c r="AM3162" s="9"/>
    </row>
    <row r="3163" spans="1:39" outlineLevel="2">
      <c r="A3163" s="11">
        <f>ROW()</f>
        <v>3163</v>
      </c>
      <c r="C3163" s="6" t="s">
        <v>212</v>
      </c>
      <c r="D3163" s="39"/>
      <c r="E3163" s="39"/>
      <c r="F3163" s="39"/>
      <c r="G3163" s="39"/>
      <c r="H3163" s="39"/>
      <c r="I3163" s="39"/>
      <c r="J3163" s="39"/>
      <c r="K3163" s="39"/>
      <c r="L3163" s="39"/>
      <c r="M3163" s="39"/>
      <c r="N3163" s="39"/>
      <c r="O3163" s="39"/>
      <c r="P3163" s="39"/>
      <c r="Q3163" s="39"/>
      <c r="R3163" s="39"/>
      <c r="S3163" s="39"/>
      <c r="T3163" s="39"/>
      <c r="U3163" s="39"/>
      <c r="V3163" s="39"/>
      <c r="W3163" s="39"/>
      <c r="X3163" s="39"/>
      <c r="Y3163" s="39"/>
      <c r="Z3163" s="39"/>
      <c r="AA3163" s="39"/>
      <c r="AB3163" s="39"/>
      <c r="AC3163" s="9"/>
      <c r="AD3163" s="39"/>
      <c r="AE3163" s="39"/>
      <c r="AF3163" s="39"/>
      <c r="AG3163" s="39"/>
      <c r="AH3163" s="39"/>
      <c r="AI3163" s="9">
        <f t="shared" ref="AI3163:AI3164" si="6100">AH3223</f>
        <v>0</v>
      </c>
      <c r="AJ3163" s="9">
        <f t="shared" ref="AJ3163:AJ3164" si="6101">AI3223</f>
        <v>0</v>
      </c>
      <c r="AK3163" s="9">
        <f t="shared" ref="AK3163:AK3164" si="6102">AJ3223</f>
        <v>0</v>
      </c>
      <c r="AL3163" s="9">
        <f t="shared" ref="AL3163:AL3164" si="6103">AK3223</f>
        <v>0</v>
      </c>
      <c r="AM3163" s="9">
        <f t="shared" ref="AM3163:AM3164" si="6104">AL3223</f>
        <v>0</v>
      </c>
    </row>
    <row r="3164" spans="1:39" outlineLevel="2">
      <c r="A3164" s="11">
        <f>ROW()</f>
        <v>3164</v>
      </c>
      <c r="C3164" s="30" t="s">
        <v>362</v>
      </c>
      <c r="D3164" s="90"/>
      <c r="E3164" s="90"/>
      <c r="F3164" s="90"/>
      <c r="G3164" s="90"/>
      <c r="H3164" s="90"/>
      <c r="I3164" s="90"/>
      <c r="J3164" s="90"/>
      <c r="K3164" s="90"/>
      <c r="L3164" s="90"/>
      <c r="M3164" s="90"/>
      <c r="N3164" s="90"/>
      <c r="O3164" s="90"/>
      <c r="P3164" s="90"/>
      <c r="Q3164" s="90"/>
      <c r="R3164" s="90"/>
      <c r="S3164" s="90"/>
      <c r="T3164" s="90"/>
      <c r="U3164" s="90"/>
      <c r="V3164" s="90"/>
      <c r="W3164" s="90"/>
      <c r="X3164" s="90"/>
      <c r="Y3164" s="90"/>
      <c r="Z3164" s="90"/>
      <c r="AA3164" s="90"/>
      <c r="AB3164" s="90"/>
      <c r="AC3164" s="15"/>
      <c r="AD3164" s="90"/>
      <c r="AE3164" s="90"/>
      <c r="AF3164" s="90"/>
      <c r="AG3164" s="90"/>
      <c r="AH3164" s="90"/>
      <c r="AI3164" s="15">
        <f t="shared" si="6100"/>
        <v>0</v>
      </c>
      <c r="AJ3164" s="15">
        <f t="shared" si="6101"/>
        <v>1.5996397620719081</v>
      </c>
      <c r="AK3164" s="15">
        <f t="shared" si="6102"/>
        <v>0.95978385724314486</v>
      </c>
      <c r="AL3164" s="15">
        <f t="shared" si="6103"/>
        <v>0.57587031434588698</v>
      </c>
      <c r="AM3164" s="15">
        <f t="shared" si="6104"/>
        <v>0.3455221886075322</v>
      </c>
    </row>
    <row r="3165" spans="1:39" outlineLevel="2">
      <c r="A3165" s="11">
        <f>ROW()</f>
        <v>3165</v>
      </c>
      <c r="C3165" s="6" t="s">
        <v>1</v>
      </c>
      <c r="D3165" s="39"/>
      <c r="E3165" s="39"/>
      <c r="F3165" s="39"/>
      <c r="G3165" s="39"/>
      <c r="H3165" s="39"/>
      <c r="I3165" s="39"/>
      <c r="J3165" s="39"/>
      <c r="K3165" s="39"/>
      <c r="L3165" s="39"/>
      <c r="M3165" s="39"/>
      <c r="N3165" s="39"/>
      <c r="O3165" s="39"/>
      <c r="P3165" s="39"/>
      <c r="Q3165" s="39"/>
      <c r="R3165" s="39"/>
      <c r="S3165" s="39"/>
      <c r="T3165" s="39"/>
      <c r="U3165" s="39"/>
      <c r="V3165" s="39"/>
      <c r="W3165" s="39"/>
      <c r="X3165" s="39"/>
      <c r="Y3165" s="39"/>
      <c r="Z3165" s="39"/>
      <c r="AA3165" s="39"/>
      <c r="AB3165" s="39"/>
      <c r="AC3165" s="9"/>
      <c r="AD3165" s="39"/>
      <c r="AE3165" s="39"/>
      <c r="AF3165" s="39"/>
      <c r="AG3165" s="39"/>
      <c r="AH3165" s="39"/>
      <c r="AI3165" s="9">
        <f t="shared" ref="AI3165:AJ3165" si="6105">SUM(AI3152:AI3164)</f>
        <v>0</v>
      </c>
      <c r="AJ3165" s="9">
        <f t="shared" si="6105"/>
        <v>55.828199774220955</v>
      </c>
      <c r="AK3165" s="9">
        <f t="shared" ref="AK3165:AM3165" si="6106">SUM(AK3152:AK3164)</f>
        <v>42.299912146298475</v>
      </c>
      <c r="AL3165" s="9">
        <f t="shared" si="6106"/>
        <v>32.876337735069654</v>
      </c>
      <c r="AM3165" s="9">
        <f t="shared" si="6106"/>
        <v>26.132062776079614</v>
      </c>
    </row>
    <row r="3166" spans="1:39" outlineLevel="2">
      <c r="A3166" s="11">
        <f>ROW()</f>
        <v>3166</v>
      </c>
      <c r="B3166" s="343" t="s">
        <v>31</v>
      </c>
      <c r="D3166" s="39"/>
      <c r="E3166" s="39"/>
      <c r="F3166" s="39"/>
      <c r="G3166" s="39"/>
      <c r="H3166" s="39"/>
      <c r="I3166" s="39"/>
      <c r="J3166" s="39"/>
      <c r="K3166" s="39"/>
      <c r="L3166" s="39"/>
      <c r="M3166" s="39"/>
      <c r="N3166" s="39"/>
      <c r="O3166" s="39"/>
      <c r="P3166" s="39"/>
      <c r="Q3166" s="39"/>
      <c r="R3166" s="39"/>
      <c r="S3166" s="39"/>
      <c r="T3166" s="39"/>
      <c r="U3166" s="39"/>
      <c r="V3166" s="39"/>
      <c r="W3166" s="39"/>
      <c r="X3166" s="39"/>
      <c r="Y3166" s="39"/>
      <c r="Z3166" s="39"/>
      <c r="AA3166" s="39"/>
      <c r="AB3166" s="39"/>
      <c r="AC3166" s="39"/>
      <c r="AD3166" s="39"/>
      <c r="AE3166" s="39"/>
      <c r="AF3166" s="39"/>
      <c r="AG3166" s="39"/>
      <c r="AH3166" s="39"/>
      <c r="AI3166" s="39"/>
      <c r="AJ3166" s="39"/>
      <c r="AK3166" s="39"/>
      <c r="AL3166" s="39"/>
      <c r="AM3166" s="39"/>
    </row>
    <row r="3167" spans="1:39" outlineLevel="2">
      <c r="A3167" s="11">
        <f>ROW()</f>
        <v>3167</v>
      </c>
      <c r="C3167" s="6" t="s">
        <v>2</v>
      </c>
      <c r="D3167" s="39"/>
      <c r="E3167" s="39"/>
      <c r="F3167" s="39"/>
      <c r="G3167" s="39"/>
      <c r="H3167" s="39"/>
      <c r="I3167" s="39"/>
      <c r="J3167" s="39"/>
      <c r="K3167" s="39"/>
      <c r="L3167" s="39"/>
      <c r="M3167" s="39"/>
      <c r="N3167" s="39"/>
      <c r="O3167" s="39"/>
      <c r="P3167" s="39"/>
      <c r="Q3167" s="39"/>
      <c r="R3167" s="39"/>
      <c r="S3167" s="39"/>
      <c r="T3167" s="39"/>
      <c r="U3167" s="39"/>
      <c r="V3167" s="39"/>
      <c r="W3167" s="39"/>
      <c r="X3167" s="39"/>
      <c r="Y3167" s="39"/>
      <c r="Z3167" s="39"/>
      <c r="AA3167" s="39"/>
      <c r="AB3167" s="39"/>
      <c r="AC3167" s="39"/>
      <c r="AD3167" s="39"/>
      <c r="AE3167" s="39"/>
      <c r="AF3167" s="39"/>
      <c r="AG3167" s="39"/>
      <c r="AH3167" s="39"/>
      <c r="AI3167" s="9">
        <f>AI$262</f>
        <v>0.19524352397610018</v>
      </c>
      <c r="AJ3167" s="39"/>
      <c r="AK3167" s="39"/>
      <c r="AL3167" s="39"/>
      <c r="AM3167" s="39"/>
    </row>
    <row r="3168" spans="1:39" outlineLevel="2">
      <c r="A3168" s="11">
        <f>ROW()</f>
        <v>3168</v>
      </c>
      <c r="C3168" s="6" t="s">
        <v>3</v>
      </c>
      <c r="D3168" s="39"/>
      <c r="E3168" s="39"/>
      <c r="F3168" s="39"/>
      <c r="G3168" s="39"/>
      <c r="H3168" s="39"/>
      <c r="I3168" s="39"/>
      <c r="J3168" s="39"/>
      <c r="K3168" s="39"/>
      <c r="L3168" s="39"/>
      <c r="M3168" s="39"/>
      <c r="N3168" s="39"/>
      <c r="O3168" s="39"/>
      <c r="P3168" s="39"/>
      <c r="Q3168" s="39"/>
      <c r="R3168" s="39"/>
      <c r="S3168" s="39"/>
      <c r="T3168" s="39"/>
      <c r="U3168" s="39"/>
      <c r="V3168" s="39"/>
      <c r="W3168" s="39"/>
      <c r="X3168" s="39"/>
      <c r="Y3168" s="39"/>
      <c r="Z3168" s="39"/>
      <c r="AA3168" s="39"/>
      <c r="AB3168" s="39"/>
      <c r="AC3168" s="39"/>
      <c r="AD3168" s="39"/>
      <c r="AE3168" s="39"/>
      <c r="AF3168" s="39"/>
      <c r="AG3168" s="39"/>
      <c r="AH3168" s="39"/>
      <c r="AI3168" s="9">
        <f>AI$263</f>
        <v>6.9232723784105854</v>
      </c>
      <c r="AJ3168" s="39"/>
      <c r="AK3168" s="39"/>
      <c r="AL3168" s="39"/>
      <c r="AM3168" s="39"/>
    </row>
    <row r="3169" spans="1:39" outlineLevel="2">
      <c r="A3169" s="11">
        <f>ROW()</f>
        <v>3169</v>
      </c>
      <c r="C3169" s="6" t="s">
        <v>4</v>
      </c>
      <c r="D3169" s="39"/>
      <c r="E3169" s="39"/>
      <c r="F3169" s="39"/>
      <c r="G3169" s="39"/>
      <c r="H3169" s="39"/>
      <c r="I3169" s="39"/>
      <c r="J3169" s="39"/>
      <c r="K3169" s="39"/>
      <c r="L3169" s="39"/>
      <c r="M3169" s="39"/>
      <c r="N3169" s="39"/>
      <c r="O3169" s="39"/>
      <c r="P3169" s="39"/>
      <c r="Q3169" s="39"/>
      <c r="R3169" s="39"/>
      <c r="S3169" s="39"/>
      <c r="T3169" s="39"/>
      <c r="U3169" s="39"/>
      <c r="V3169" s="39"/>
      <c r="W3169" s="39"/>
      <c r="X3169" s="39"/>
      <c r="Y3169" s="39"/>
      <c r="Z3169" s="39"/>
      <c r="AA3169" s="39"/>
      <c r="AB3169" s="39"/>
      <c r="AC3169" s="39"/>
      <c r="AD3169" s="39"/>
      <c r="AE3169" s="39"/>
      <c r="AF3169" s="39"/>
      <c r="AG3169" s="39"/>
      <c r="AH3169" s="39"/>
      <c r="AI3169" s="9">
        <f>AI$264</f>
        <v>3.809001710464277</v>
      </c>
      <c r="AJ3169" s="39"/>
      <c r="AK3169" s="39"/>
      <c r="AL3169" s="39"/>
      <c r="AM3169" s="39"/>
    </row>
    <row r="3170" spans="1:39" outlineLevel="2">
      <c r="A3170" s="11">
        <f>ROW()</f>
        <v>3170</v>
      </c>
      <c r="C3170" s="6" t="s">
        <v>5</v>
      </c>
      <c r="D3170" s="39"/>
      <c r="E3170" s="39"/>
      <c r="F3170" s="39"/>
      <c r="G3170" s="39"/>
      <c r="H3170" s="39"/>
      <c r="I3170" s="39"/>
      <c r="J3170" s="39"/>
      <c r="K3170" s="39"/>
      <c r="L3170" s="39"/>
      <c r="M3170" s="39"/>
      <c r="N3170" s="39"/>
      <c r="O3170" s="39"/>
      <c r="P3170" s="39"/>
      <c r="Q3170" s="39"/>
      <c r="R3170" s="39"/>
      <c r="S3170" s="39"/>
      <c r="T3170" s="39"/>
      <c r="U3170" s="39"/>
      <c r="V3170" s="39"/>
      <c r="W3170" s="39"/>
      <c r="X3170" s="39"/>
      <c r="Y3170" s="39"/>
      <c r="Z3170" s="39"/>
      <c r="AA3170" s="39"/>
      <c r="AB3170" s="39"/>
      <c r="AC3170" s="39"/>
      <c r="AD3170" s="39"/>
      <c r="AE3170" s="39"/>
      <c r="AF3170" s="39"/>
      <c r="AG3170" s="39"/>
      <c r="AH3170" s="39"/>
      <c r="AI3170" s="9">
        <f>AI$265</f>
        <v>1.4128913079130689</v>
      </c>
      <c r="AJ3170" s="39"/>
      <c r="AK3170" s="39"/>
      <c r="AL3170" s="39"/>
      <c r="AM3170" s="39"/>
    </row>
    <row r="3171" spans="1:39" outlineLevel="2">
      <c r="A3171" s="11">
        <f>ROW()</f>
        <v>3171</v>
      </c>
      <c r="C3171" s="6" t="s">
        <v>473</v>
      </c>
      <c r="D3171" s="39"/>
      <c r="E3171" s="39"/>
      <c r="F3171" s="39"/>
      <c r="G3171" s="39"/>
      <c r="H3171" s="39"/>
      <c r="I3171" s="39"/>
      <c r="J3171" s="39"/>
      <c r="K3171" s="39"/>
      <c r="L3171" s="39"/>
      <c r="M3171" s="39"/>
      <c r="N3171" s="39"/>
      <c r="O3171" s="39"/>
      <c r="P3171" s="39"/>
      <c r="Q3171" s="39"/>
      <c r="R3171" s="39"/>
      <c r="S3171" s="39"/>
      <c r="T3171" s="39"/>
      <c r="U3171" s="39"/>
      <c r="V3171" s="39"/>
      <c r="W3171" s="39"/>
      <c r="X3171" s="39"/>
      <c r="Y3171" s="39"/>
      <c r="Z3171" s="39"/>
      <c r="AA3171" s="39"/>
      <c r="AB3171" s="39"/>
      <c r="AC3171" s="39"/>
      <c r="AD3171" s="39"/>
      <c r="AE3171" s="39"/>
      <c r="AF3171" s="39"/>
      <c r="AG3171" s="39"/>
      <c r="AH3171" s="39"/>
      <c r="AI3171" s="9">
        <f>AI$266</f>
        <v>17.83946827386146</v>
      </c>
      <c r="AJ3171" s="39"/>
      <c r="AK3171" s="39"/>
      <c r="AL3171" s="39"/>
      <c r="AM3171" s="39"/>
    </row>
    <row r="3172" spans="1:39" outlineLevel="2">
      <c r="A3172" s="11">
        <f>ROW()</f>
        <v>3172</v>
      </c>
      <c r="C3172" s="6" t="s">
        <v>474</v>
      </c>
      <c r="D3172" s="39"/>
      <c r="E3172" s="39"/>
      <c r="F3172" s="39"/>
      <c r="G3172" s="39"/>
      <c r="H3172" s="39"/>
      <c r="I3172" s="39"/>
      <c r="J3172" s="39"/>
      <c r="K3172" s="39"/>
      <c r="L3172" s="39"/>
      <c r="M3172" s="39"/>
      <c r="N3172" s="39"/>
      <c r="O3172" s="39"/>
      <c r="P3172" s="39"/>
      <c r="Q3172" s="39"/>
      <c r="R3172" s="39"/>
      <c r="S3172" s="39"/>
      <c r="T3172" s="39"/>
      <c r="U3172" s="39"/>
      <c r="V3172" s="39"/>
      <c r="W3172" s="39"/>
      <c r="X3172" s="39"/>
      <c r="Y3172" s="39"/>
      <c r="Z3172" s="39"/>
      <c r="AA3172" s="39"/>
      <c r="AB3172" s="39"/>
      <c r="AC3172" s="39"/>
      <c r="AD3172" s="39"/>
      <c r="AE3172" s="39"/>
      <c r="AF3172" s="39"/>
      <c r="AG3172" s="39"/>
      <c r="AH3172" s="39"/>
      <c r="AI3172" s="9">
        <f>AI$267</f>
        <v>5.0181590253491981</v>
      </c>
      <c r="AJ3172" s="39"/>
      <c r="AK3172" s="39"/>
      <c r="AL3172" s="39"/>
      <c r="AM3172" s="39"/>
    </row>
    <row r="3173" spans="1:39" outlineLevel="2">
      <c r="A3173" s="11">
        <f>ROW()</f>
        <v>3173</v>
      </c>
      <c r="C3173" s="6" t="s">
        <v>477</v>
      </c>
      <c r="D3173" s="39"/>
      <c r="E3173" s="39"/>
      <c r="F3173" s="39"/>
      <c r="G3173" s="39"/>
      <c r="H3173" s="39"/>
      <c r="I3173" s="39"/>
      <c r="J3173" s="39"/>
      <c r="K3173" s="39"/>
      <c r="L3173" s="39"/>
      <c r="M3173" s="39"/>
      <c r="N3173" s="39"/>
      <c r="O3173" s="39"/>
      <c r="P3173" s="39"/>
      <c r="Q3173" s="39"/>
      <c r="R3173" s="39"/>
      <c r="S3173" s="39"/>
      <c r="T3173" s="39"/>
      <c r="U3173" s="39"/>
      <c r="V3173" s="39"/>
      <c r="W3173" s="39"/>
      <c r="X3173" s="39"/>
      <c r="Y3173" s="39"/>
      <c r="Z3173" s="39"/>
      <c r="AA3173" s="39"/>
      <c r="AB3173" s="39"/>
      <c r="AC3173" s="39"/>
      <c r="AD3173" s="39"/>
      <c r="AE3173" s="39"/>
      <c r="AF3173" s="39"/>
      <c r="AG3173" s="39"/>
      <c r="AH3173" s="39"/>
      <c r="AI3173" s="9">
        <f>AI$268</f>
        <v>17.745695440847765</v>
      </c>
      <c r="AJ3173" s="39"/>
      <c r="AK3173" s="39"/>
      <c r="AL3173" s="39"/>
      <c r="AM3173" s="39"/>
    </row>
    <row r="3174" spans="1:39" outlineLevel="2">
      <c r="A3174" s="11">
        <f>ROW()</f>
        <v>3174</v>
      </c>
      <c r="C3174" s="6" t="s">
        <v>511</v>
      </c>
      <c r="D3174" s="39"/>
      <c r="E3174" s="39"/>
      <c r="F3174" s="39"/>
      <c r="G3174" s="39"/>
      <c r="H3174" s="39"/>
      <c r="I3174" s="39"/>
      <c r="J3174" s="39"/>
      <c r="K3174" s="39"/>
      <c r="L3174" s="39"/>
      <c r="M3174" s="39"/>
      <c r="N3174" s="39"/>
      <c r="O3174" s="39"/>
      <c r="P3174" s="39"/>
      <c r="Q3174" s="39"/>
      <c r="R3174" s="39"/>
      <c r="S3174" s="39"/>
      <c r="T3174" s="39"/>
      <c r="U3174" s="39"/>
      <c r="V3174" s="39"/>
      <c r="W3174" s="39"/>
      <c r="X3174" s="39"/>
      <c r="Y3174" s="39"/>
      <c r="Z3174" s="39"/>
      <c r="AA3174" s="39"/>
      <c r="AB3174" s="39"/>
      <c r="AC3174" s="39"/>
      <c r="AD3174" s="39"/>
      <c r="AE3174" s="39"/>
      <c r="AF3174" s="39"/>
      <c r="AG3174" s="39"/>
      <c r="AH3174" s="39"/>
      <c r="AI3174" s="9">
        <f>AI$269</f>
        <v>1.2848283513265948</v>
      </c>
      <c r="AJ3174" s="39"/>
      <c r="AK3174" s="39"/>
      <c r="AL3174" s="39"/>
      <c r="AM3174" s="39"/>
    </row>
    <row r="3175" spans="1:39" outlineLevel="2">
      <c r="A3175" s="11">
        <f>ROW()</f>
        <v>3175</v>
      </c>
      <c r="C3175" s="6" t="s">
        <v>655</v>
      </c>
      <c r="D3175" s="39"/>
      <c r="E3175" s="39"/>
      <c r="F3175" s="39"/>
      <c r="G3175" s="39"/>
      <c r="H3175" s="39"/>
      <c r="I3175" s="39"/>
      <c r="J3175" s="39"/>
      <c r="K3175" s="39"/>
      <c r="L3175" s="39"/>
      <c r="M3175" s="39"/>
      <c r="N3175" s="39"/>
      <c r="O3175" s="39"/>
      <c r="P3175" s="39"/>
      <c r="Q3175" s="39"/>
      <c r="R3175" s="39"/>
      <c r="S3175" s="39"/>
      <c r="T3175" s="39"/>
      <c r="U3175" s="39"/>
      <c r="V3175" s="39"/>
      <c r="W3175" s="39"/>
      <c r="X3175" s="39"/>
      <c r="Y3175" s="39"/>
      <c r="Z3175" s="39"/>
      <c r="AA3175" s="39"/>
      <c r="AB3175" s="39"/>
      <c r="AC3175" s="39"/>
      <c r="AD3175" s="39"/>
      <c r="AE3175" s="39"/>
      <c r="AF3175" s="39"/>
      <c r="AG3175" s="39"/>
      <c r="AH3175" s="39"/>
      <c r="AI3175" s="9">
        <f>AI$270</f>
        <v>0</v>
      </c>
      <c r="AJ3175" s="39"/>
      <c r="AK3175" s="39"/>
      <c r="AL3175" s="39"/>
      <c r="AM3175" s="39"/>
    </row>
    <row r="3176" spans="1:39" outlineLevel="2">
      <c r="A3176" s="11">
        <f>ROW()</f>
        <v>3176</v>
      </c>
      <c r="C3176" s="6" t="s">
        <v>656</v>
      </c>
      <c r="D3176" s="39"/>
      <c r="E3176" s="39"/>
      <c r="F3176" s="39"/>
      <c r="G3176" s="39"/>
      <c r="H3176" s="39"/>
      <c r="I3176" s="39"/>
      <c r="J3176" s="39"/>
      <c r="K3176" s="39"/>
      <c r="L3176" s="39"/>
      <c r="M3176" s="39"/>
      <c r="N3176" s="39"/>
      <c r="O3176" s="39"/>
      <c r="P3176" s="39"/>
      <c r="Q3176" s="39"/>
      <c r="R3176" s="39"/>
      <c r="S3176" s="39"/>
      <c r="T3176" s="39"/>
      <c r="U3176" s="39"/>
      <c r="V3176" s="39"/>
      <c r="W3176" s="39"/>
      <c r="X3176" s="39"/>
      <c r="Y3176" s="39"/>
      <c r="Z3176" s="39"/>
      <c r="AA3176" s="39"/>
      <c r="AB3176" s="39"/>
      <c r="AC3176" s="39"/>
      <c r="AD3176" s="39"/>
      <c r="AE3176" s="39"/>
      <c r="AF3176" s="39"/>
      <c r="AG3176" s="39"/>
      <c r="AH3176" s="39"/>
      <c r="AI3176" s="9"/>
      <c r="AJ3176" s="39"/>
      <c r="AK3176" s="39"/>
      <c r="AL3176" s="39"/>
      <c r="AM3176" s="39"/>
    </row>
    <row r="3177" spans="1:39" outlineLevel="2">
      <c r="A3177" s="11">
        <f>ROW()</f>
        <v>3177</v>
      </c>
      <c r="C3177" s="6" t="s">
        <v>667</v>
      </c>
      <c r="D3177" s="39"/>
      <c r="E3177" s="39"/>
      <c r="F3177" s="39"/>
      <c r="G3177" s="39"/>
      <c r="H3177" s="39"/>
      <c r="I3177" s="39"/>
      <c r="J3177" s="39"/>
      <c r="K3177" s="39"/>
      <c r="L3177" s="39"/>
      <c r="M3177" s="39"/>
      <c r="N3177" s="39"/>
      <c r="O3177" s="39"/>
      <c r="P3177" s="39"/>
      <c r="Q3177" s="39"/>
      <c r="R3177" s="39"/>
      <c r="S3177" s="39"/>
      <c r="T3177" s="39"/>
      <c r="U3177" s="39"/>
      <c r="V3177" s="39"/>
      <c r="W3177" s="39"/>
      <c r="X3177" s="39"/>
      <c r="Y3177" s="39"/>
      <c r="Z3177" s="39"/>
      <c r="AA3177" s="39"/>
      <c r="AB3177" s="39"/>
      <c r="AC3177" s="39"/>
      <c r="AD3177" s="39"/>
      <c r="AE3177" s="39"/>
      <c r="AF3177" s="39"/>
      <c r="AG3177" s="39"/>
      <c r="AH3177" s="39"/>
      <c r="AI3177" s="9"/>
      <c r="AJ3177" s="39"/>
      <c r="AK3177" s="39"/>
      <c r="AL3177" s="39"/>
      <c r="AM3177" s="39"/>
    </row>
    <row r="3178" spans="1:39" outlineLevel="2">
      <c r="A3178" s="11">
        <f>ROW()</f>
        <v>3178</v>
      </c>
      <c r="C3178" s="6" t="s">
        <v>212</v>
      </c>
      <c r="D3178" s="39"/>
      <c r="E3178" s="39"/>
      <c r="F3178" s="39"/>
      <c r="G3178" s="39"/>
      <c r="H3178" s="39"/>
      <c r="I3178" s="39"/>
      <c r="J3178" s="39"/>
      <c r="K3178" s="39"/>
      <c r="L3178" s="39"/>
      <c r="M3178" s="39"/>
      <c r="N3178" s="39"/>
      <c r="O3178" s="39"/>
      <c r="P3178" s="39"/>
      <c r="Q3178" s="39"/>
      <c r="R3178" s="39"/>
      <c r="S3178" s="39"/>
      <c r="T3178" s="39"/>
      <c r="U3178" s="39"/>
      <c r="V3178" s="39"/>
      <c r="W3178" s="39"/>
      <c r="X3178" s="39"/>
      <c r="Y3178" s="39"/>
      <c r="Z3178" s="39"/>
      <c r="AA3178" s="39"/>
      <c r="AB3178" s="39"/>
      <c r="AC3178" s="39"/>
      <c r="AD3178" s="39"/>
      <c r="AE3178" s="39"/>
      <c r="AF3178" s="39"/>
      <c r="AG3178" s="39"/>
      <c r="AH3178" s="39"/>
      <c r="AI3178" s="9">
        <f>AI$273</f>
        <v>0</v>
      </c>
      <c r="AJ3178" s="39"/>
      <c r="AK3178" s="39"/>
      <c r="AL3178" s="39"/>
      <c r="AM3178" s="39"/>
    </row>
    <row r="3179" spans="1:39" outlineLevel="2">
      <c r="A3179" s="11">
        <f>ROW()</f>
        <v>3179</v>
      </c>
      <c r="C3179" s="30" t="s">
        <v>362</v>
      </c>
      <c r="D3179" s="90"/>
      <c r="E3179" s="90"/>
      <c r="F3179" s="90"/>
      <c r="G3179" s="90"/>
      <c r="H3179" s="90"/>
      <c r="I3179" s="90"/>
      <c r="J3179" s="90"/>
      <c r="K3179" s="90"/>
      <c r="L3179" s="90"/>
      <c r="M3179" s="90"/>
      <c r="N3179" s="90"/>
      <c r="O3179" s="90"/>
      <c r="P3179" s="90"/>
      <c r="Q3179" s="90"/>
      <c r="R3179" s="90"/>
      <c r="S3179" s="90"/>
      <c r="T3179" s="90"/>
      <c r="U3179" s="90"/>
      <c r="V3179" s="90"/>
      <c r="W3179" s="90"/>
      <c r="X3179" s="90"/>
      <c r="Y3179" s="90"/>
      <c r="Z3179" s="90"/>
      <c r="AA3179" s="90"/>
      <c r="AB3179" s="90"/>
      <c r="AC3179" s="90"/>
      <c r="AD3179" s="90"/>
      <c r="AE3179" s="90"/>
      <c r="AF3179" s="90"/>
      <c r="AG3179" s="90"/>
      <c r="AH3179" s="90"/>
      <c r="AI3179" s="15">
        <f>AI$274</f>
        <v>1.5996397620719081</v>
      </c>
      <c r="AJ3179" s="90"/>
      <c r="AK3179" s="90"/>
      <c r="AL3179" s="90"/>
      <c r="AM3179" s="90"/>
    </row>
    <row r="3180" spans="1:39" outlineLevel="2">
      <c r="A3180" s="11">
        <f>ROW()</f>
        <v>3180</v>
      </c>
      <c r="C3180" s="6" t="s">
        <v>1</v>
      </c>
      <c r="D3180" s="39"/>
      <c r="E3180" s="39"/>
      <c r="F3180" s="39"/>
      <c r="G3180" s="39"/>
      <c r="H3180" s="39"/>
      <c r="I3180" s="39"/>
      <c r="J3180" s="39"/>
      <c r="K3180" s="39"/>
      <c r="L3180" s="39"/>
      <c r="M3180" s="39"/>
      <c r="N3180" s="39"/>
      <c r="O3180" s="39"/>
      <c r="P3180" s="39"/>
      <c r="Q3180" s="39"/>
      <c r="R3180" s="39"/>
      <c r="S3180" s="39"/>
      <c r="T3180" s="39"/>
      <c r="U3180" s="39"/>
      <c r="V3180" s="39"/>
      <c r="W3180" s="39"/>
      <c r="X3180" s="39"/>
      <c r="Y3180" s="39"/>
      <c r="Z3180" s="39"/>
      <c r="AA3180" s="39"/>
      <c r="AB3180" s="39"/>
      <c r="AC3180" s="39"/>
      <c r="AD3180" s="39"/>
      <c r="AE3180" s="39"/>
      <c r="AF3180" s="39"/>
      <c r="AG3180" s="39"/>
      <c r="AH3180" s="39"/>
      <c r="AI3180" s="9">
        <f t="shared" ref="AI3180" si="6107">SUM(AI3167:AI3179)</f>
        <v>55.828199774220955</v>
      </c>
      <c r="AJ3180" s="39"/>
      <c r="AK3180" s="39"/>
      <c r="AL3180" s="39"/>
      <c r="AM3180" s="39"/>
    </row>
    <row r="3181" spans="1:39" outlineLevel="2">
      <c r="A3181" s="11">
        <f>ROW()</f>
        <v>3181</v>
      </c>
      <c r="B3181" s="343" t="s">
        <v>657</v>
      </c>
      <c r="D3181" s="39"/>
      <c r="E3181" s="39"/>
      <c r="G3181" s="39"/>
      <c r="H3181" s="39"/>
      <c r="I3181" s="39"/>
      <c r="J3181" s="39"/>
      <c r="K3181" s="39"/>
      <c r="L3181" s="39"/>
      <c r="M3181" s="39"/>
      <c r="N3181" s="39"/>
      <c r="O3181" s="39"/>
      <c r="P3181" s="39"/>
      <c r="Q3181" s="39"/>
      <c r="R3181" s="39"/>
      <c r="S3181" s="39"/>
      <c r="T3181" s="39"/>
      <c r="U3181" s="39"/>
      <c r="V3181" s="39"/>
      <c r="W3181" s="39"/>
      <c r="X3181" s="39"/>
      <c r="Y3181" s="39"/>
      <c r="Z3181" s="39"/>
      <c r="AA3181" s="39"/>
      <c r="AB3181" s="39"/>
      <c r="AD3181" s="39"/>
      <c r="AE3181" s="39"/>
      <c r="AF3181" s="39"/>
      <c r="AG3181" s="39"/>
      <c r="AH3181" s="39"/>
      <c r="AJ3181" s="39"/>
      <c r="AK3181" s="39"/>
      <c r="AL3181" s="39"/>
      <c r="AM3181" s="39"/>
    </row>
    <row r="3182" spans="1:39" outlineLevel="2">
      <c r="A3182" s="11">
        <f>ROW()</f>
        <v>3182</v>
      </c>
      <c r="C3182" s="6" t="s">
        <v>2</v>
      </c>
      <c r="D3182" s="39"/>
      <c r="E3182" s="39"/>
      <c r="F3182" s="31"/>
      <c r="G3182" s="39"/>
      <c r="H3182" s="39"/>
      <c r="I3182" s="39"/>
      <c r="J3182" s="39"/>
      <c r="K3182" s="39"/>
      <c r="L3182" s="39"/>
      <c r="M3182" s="39"/>
      <c r="N3182" s="39"/>
      <c r="O3182" s="39"/>
      <c r="P3182" s="39"/>
      <c r="Q3182" s="39"/>
      <c r="R3182" s="39"/>
      <c r="S3182" s="39"/>
      <c r="T3182" s="39"/>
      <c r="U3182" s="39"/>
      <c r="V3182" s="39"/>
      <c r="W3182" s="39"/>
      <c r="X3182" s="39"/>
      <c r="Y3182" s="39"/>
      <c r="Z3182" s="39"/>
      <c r="AA3182" s="39"/>
      <c r="AB3182" s="39"/>
      <c r="AC3182" s="9"/>
      <c r="AD3182" s="39"/>
      <c r="AE3182" s="39"/>
      <c r="AF3182" s="39"/>
      <c r="AG3182" s="39"/>
      <c r="AH3182" s="39"/>
      <c r="AI3182" s="9"/>
      <c r="AJ3182" s="39"/>
      <c r="AK3182" s="39"/>
      <c r="AL3182" s="39"/>
      <c r="AM3182" s="39"/>
    </row>
    <row r="3183" spans="1:39" outlineLevel="2">
      <c r="A3183" s="11">
        <f>ROW()</f>
        <v>3183</v>
      </c>
      <c r="C3183" s="6" t="s">
        <v>3</v>
      </c>
      <c r="D3183" s="39"/>
      <c r="E3183" s="39"/>
      <c r="F3183" s="31"/>
      <c r="G3183" s="39"/>
      <c r="H3183" s="39"/>
      <c r="I3183" s="39"/>
      <c r="J3183" s="39"/>
      <c r="K3183" s="39"/>
      <c r="L3183" s="39"/>
      <c r="M3183" s="39"/>
      <c r="N3183" s="39"/>
      <c r="O3183" s="39"/>
      <c r="P3183" s="39"/>
      <c r="Q3183" s="39"/>
      <c r="R3183" s="39"/>
      <c r="S3183" s="39"/>
      <c r="T3183" s="39"/>
      <c r="U3183" s="39"/>
      <c r="V3183" s="39"/>
      <c r="W3183" s="39"/>
      <c r="X3183" s="39"/>
      <c r="Y3183" s="39"/>
      <c r="Z3183" s="39"/>
      <c r="AA3183" s="39"/>
      <c r="AB3183" s="39"/>
      <c r="AC3183" s="9"/>
      <c r="AD3183" s="39"/>
      <c r="AE3183" s="39"/>
      <c r="AF3183" s="39"/>
      <c r="AG3183" s="39"/>
      <c r="AH3183" s="39"/>
      <c r="AI3183" s="9"/>
      <c r="AJ3183" s="39"/>
      <c r="AK3183" s="39"/>
      <c r="AL3183" s="39"/>
      <c r="AM3183" s="39"/>
    </row>
    <row r="3184" spans="1:39" outlineLevel="2">
      <c r="A3184" s="11">
        <f>ROW()</f>
        <v>3184</v>
      </c>
      <c r="C3184" s="6" t="s">
        <v>4</v>
      </c>
      <c r="D3184" s="39"/>
      <c r="E3184" s="39"/>
      <c r="F3184" s="31"/>
      <c r="G3184" s="39"/>
      <c r="H3184" s="39"/>
      <c r="I3184" s="39"/>
      <c r="J3184" s="39"/>
      <c r="K3184" s="39"/>
      <c r="L3184" s="39"/>
      <c r="M3184" s="39"/>
      <c r="N3184" s="39"/>
      <c r="O3184" s="39"/>
      <c r="P3184" s="39"/>
      <c r="Q3184" s="39"/>
      <c r="R3184" s="39"/>
      <c r="S3184" s="39"/>
      <c r="T3184" s="39"/>
      <c r="U3184" s="39"/>
      <c r="V3184" s="39"/>
      <c r="W3184" s="39"/>
      <c r="X3184" s="39"/>
      <c r="Y3184" s="39"/>
      <c r="Z3184" s="39"/>
      <c r="AA3184" s="39"/>
      <c r="AB3184" s="39"/>
      <c r="AC3184" s="9"/>
      <c r="AD3184" s="39"/>
      <c r="AE3184" s="39"/>
      <c r="AF3184" s="39"/>
      <c r="AG3184" s="39"/>
      <c r="AH3184" s="39"/>
      <c r="AI3184" s="9"/>
      <c r="AJ3184" s="39"/>
      <c r="AK3184" s="39"/>
      <c r="AL3184" s="39"/>
      <c r="AM3184" s="39"/>
    </row>
    <row r="3185" spans="1:39" outlineLevel="2">
      <c r="A3185" s="11">
        <f>ROW()</f>
        <v>3185</v>
      </c>
      <c r="C3185" s="6" t="s">
        <v>5</v>
      </c>
      <c r="D3185" s="39"/>
      <c r="E3185" s="39"/>
      <c r="F3185" s="31"/>
      <c r="G3185" s="39"/>
      <c r="H3185" s="39"/>
      <c r="I3185" s="39"/>
      <c r="J3185" s="39"/>
      <c r="K3185" s="39"/>
      <c r="L3185" s="39"/>
      <c r="M3185" s="39"/>
      <c r="N3185" s="39"/>
      <c r="O3185" s="39"/>
      <c r="P3185" s="39"/>
      <c r="Q3185" s="39"/>
      <c r="R3185" s="39"/>
      <c r="S3185" s="39"/>
      <c r="T3185" s="39"/>
      <c r="U3185" s="39"/>
      <c r="V3185" s="39"/>
      <c r="W3185" s="39"/>
      <c r="X3185" s="39"/>
      <c r="Y3185" s="39"/>
      <c r="Z3185" s="39"/>
      <c r="AA3185" s="39"/>
      <c r="AB3185" s="39"/>
      <c r="AC3185" s="9"/>
      <c r="AD3185" s="39"/>
      <c r="AE3185" s="39"/>
      <c r="AF3185" s="39"/>
      <c r="AG3185" s="39"/>
      <c r="AH3185" s="39"/>
      <c r="AI3185" s="9"/>
      <c r="AJ3185" s="39"/>
      <c r="AK3185" s="39"/>
      <c r="AL3185" s="39"/>
      <c r="AM3185" s="39"/>
    </row>
    <row r="3186" spans="1:39" outlineLevel="2">
      <c r="A3186" s="11">
        <f>ROW()</f>
        <v>3186</v>
      </c>
      <c r="C3186" s="6" t="s">
        <v>473</v>
      </c>
      <c r="D3186" s="39"/>
      <c r="E3186" s="39"/>
      <c r="F3186" s="31"/>
      <c r="G3186" s="39"/>
      <c r="H3186" s="39"/>
      <c r="I3186" s="39"/>
      <c r="J3186" s="39"/>
      <c r="K3186" s="39"/>
      <c r="L3186" s="39"/>
      <c r="M3186" s="39"/>
      <c r="N3186" s="39"/>
      <c r="O3186" s="39"/>
      <c r="P3186" s="39"/>
      <c r="Q3186" s="39"/>
      <c r="R3186" s="39"/>
      <c r="S3186" s="39"/>
      <c r="T3186" s="39"/>
      <c r="U3186" s="39"/>
      <c r="V3186" s="39"/>
      <c r="W3186" s="39"/>
      <c r="X3186" s="39"/>
      <c r="Y3186" s="39"/>
      <c r="Z3186" s="39"/>
      <c r="AA3186" s="39"/>
      <c r="AB3186" s="39"/>
      <c r="AC3186" s="9"/>
      <c r="AD3186" s="39"/>
      <c r="AE3186" s="39"/>
      <c r="AF3186" s="39"/>
      <c r="AG3186" s="39"/>
      <c r="AH3186" s="39"/>
      <c r="AI3186" s="9"/>
      <c r="AJ3186" s="39"/>
      <c r="AK3186" s="39"/>
      <c r="AL3186" s="39"/>
      <c r="AM3186" s="39"/>
    </row>
    <row r="3187" spans="1:39" outlineLevel="2">
      <c r="A3187" s="11">
        <f>ROW()</f>
        <v>3187</v>
      </c>
      <c r="C3187" s="6" t="s">
        <v>474</v>
      </c>
      <c r="D3187" s="39"/>
      <c r="E3187" s="39"/>
      <c r="F3187" s="31"/>
      <c r="G3187" s="39"/>
      <c r="H3187" s="39"/>
      <c r="I3187" s="39"/>
      <c r="J3187" s="39"/>
      <c r="K3187" s="39"/>
      <c r="L3187" s="39"/>
      <c r="M3187" s="39"/>
      <c r="N3187" s="39"/>
      <c r="O3187" s="39"/>
      <c r="P3187" s="39"/>
      <c r="Q3187" s="39"/>
      <c r="R3187" s="39"/>
      <c r="S3187" s="39"/>
      <c r="T3187" s="39"/>
      <c r="U3187" s="39"/>
      <c r="V3187" s="39"/>
      <c r="W3187" s="39"/>
      <c r="X3187" s="39"/>
      <c r="Y3187" s="39"/>
      <c r="Z3187" s="39"/>
      <c r="AA3187" s="39"/>
      <c r="AB3187" s="39"/>
      <c r="AC3187" s="9"/>
      <c r="AD3187" s="39"/>
      <c r="AE3187" s="39"/>
      <c r="AF3187" s="39"/>
      <c r="AG3187" s="39"/>
      <c r="AH3187" s="39"/>
      <c r="AI3187" s="9"/>
      <c r="AJ3187" s="39"/>
      <c r="AK3187" s="39"/>
      <c r="AL3187" s="39"/>
      <c r="AM3187" s="39"/>
    </row>
    <row r="3188" spans="1:39" outlineLevel="2">
      <c r="A3188" s="11">
        <f>ROW()</f>
        <v>3188</v>
      </c>
      <c r="C3188" s="6" t="s">
        <v>477</v>
      </c>
      <c r="D3188" s="39"/>
      <c r="E3188" s="39"/>
      <c r="F3188" s="31"/>
      <c r="G3188" s="39"/>
      <c r="H3188" s="39"/>
      <c r="I3188" s="39"/>
      <c r="J3188" s="39"/>
      <c r="K3188" s="39"/>
      <c r="L3188" s="39"/>
      <c r="M3188" s="39"/>
      <c r="N3188" s="39"/>
      <c r="O3188" s="39"/>
      <c r="P3188" s="39"/>
      <c r="Q3188" s="39"/>
      <c r="R3188" s="39"/>
      <c r="S3188" s="39"/>
      <c r="T3188" s="39"/>
      <c r="U3188" s="39"/>
      <c r="V3188" s="39"/>
      <c r="W3188" s="39"/>
      <c r="X3188" s="39"/>
      <c r="Y3188" s="39"/>
      <c r="Z3188" s="39"/>
      <c r="AA3188" s="39"/>
      <c r="AB3188" s="39"/>
      <c r="AC3188" s="9"/>
      <c r="AD3188" s="39"/>
      <c r="AE3188" s="39"/>
      <c r="AF3188" s="39"/>
      <c r="AG3188" s="39"/>
      <c r="AH3188" s="39"/>
      <c r="AI3188" s="9"/>
      <c r="AJ3188" s="39"/>
      <c r="AK3188" s="39"/>
      <c r="AL3188" s="39"/>
      <c r="AM3188" s="39"/>
    </row>
    <row r="3189" spans="1:39" outlineLevel="2">
      <c r="A3189" s="11">
        <f>ROW()</f>
        <v>3189</v>
      </c>
      <c r="C3189" s="6" t="s">
        <v>511</v>
      </c>
      <c r="D3189" s="39"/>
      <c r="E3189" s="39"/>
      <c r="F3189" s="31"/>
      <c r="G3189" s="39"/>
      <c r="H3189" s="39"/>
      <c r="I3189" s="39"/>
      <c r="J3189" s="39"/>
      <c r="K3189" s="39"/>
      <c r="L3189" s="39"/>
      <c r="M3189" s="39"/>
      <c r="N3189" s="39"/>
      <c r="O3189" s="39"/>
      <c r="P3189" s="39"/>
      <c r="Q3189" s="39"/>
      <c r="R3189" s="39"/>
      <c r="S3189" s="39"/>
      <c r="T3189" s="39"/>
      <c r="U3189" s="39"/>
      <c r="V3189" s="39"/>
      <c r="W3189" s="39"/>
      <c r="X3189" s="39"/>
      <c r="Y3189" s="39"/>
      <c r="Z3189" s="39"/>
      <c r="AA3189" s="39"/>
      <c r="AB3189" s="39"/>
      <c r="AC3189" s="9"/>
      <c r="AD3189" s="39"/>
      <c r="AE3189" s="39"/>
      <c r="AF3189" s="39"/>
      <c r="AG3189" s="39"/>
      <c r="AH3189" s="39"/>
      <c r="AI3189" s="9"/>
      <c r="AJ3189" s="39"/>
      <c r="AK3189" s="39"/>
      <c r="AL3189" s="39"/>
      <c r="AM3189" s="39"/>
    </row>
    <row r="3190" spans="1:39" outlineLevel="2">
      <c r="A3190" s="11">
        <f>ROW()</f>
        <v>3190</v>
      </c>
      <c r="C3190" s="6" t="s">
        <v>655</v>
      </c>
      <c r="D3190" s="39"/>
      <c r="E3190" s="39"/>
      <c r="F3190" s="31"/>
      <c r="G3190" s="39"/>
      <c r="H3190" s="39"/>
      <c r="I3190" s="39"/>
      <c r="J3190" s="39"/>
      <c r="K3190" s="39"/>
      <c r="L3190" s="39"/>
      <c r="M3190" s="39"/>
      <c r="N3190" s="39"/>
      <c r="O3190" s="39"/>
      <c r="P3190" s="39"/>
      <c r="Q3190" s="39"/>
      <c r="R3190" s="39"/>
      <c r="S3190" s="39"/>
      <c r="T3190" s="39"/>
      <c r="U3190" s="39"/>
      <c r="V3190" s="39"/>
      <c r="W3190" s="39"/>
      <c r="X3190" s="39"/>
      <c r="Y3190" s="39"/>
      <c r="Z3190" s="39"/>
      <c r="AA3190" s="39"/>
      <c r="AB3190" s="39"/>
      <c r="AC3190" s="9"/>
      <c r="AD3190" s="39"/>
      <c r="AE3190" s="39"/>
      <c r="AF3190" s="39"/>
      <c r="AG3190" s="39"/>
      <c r="AH3190" s="39"/>
      <c r="AI3190" s="9"/>
      <c r="AJ3190" s="39"/>
      <c r="AK3190" s="39"/>
      <c r="AL3190" s="39"/>
      <c r="AM3190" s="39"/>
    </row>
    <row r="3191" spans="1:39" outlineLevel="2">
      <c r="A3191" s="11">
        <f>ROW()</f>
        <v>3191</v>
      </c>
      <c r="C3191" s="6" t="s">
        <v>656</v>
      </c>
      <c r="D3191" s="39"/>
      <c r="E3191" s="39"/>
      <c r="F3191" s="31"/>
      <c r="G3191" s="39"/>
      <c r="H3191" s="39"/>
      <c r="I3191" s="39"/>
      <c r="J3191" s="39"/>
      <c r="K3191" s="39"/>
      <c r="L3191" s="39"/>
      <c r="M3191" s="39"/>
      <c r="N3191" s="39"/>
      <c r="O3191" s="39"/>
      <c r="P3191" s="39"/>
      <c r="Q3191" s="39"/>
      <c r="R3191" s="39"/>
      <c r="S3191" s="39"/>
      <c r="T3191" s="39"/>
      <c r="U3191" s="39"/>
      <c r="V3191" s="39"/>
      <c r="W3191" s="39"/>
      <c r="X3191" s="39"/>
      <c r="Y3191" s="39"/>
      <c r="Z3191" s="39"/>
      <c r="AA3191" s="39"/>
      <c r="AB3191" s="39"/>
      <c r="AC3191" s="9"/>
      <c r="AD3191" s="39"/>
      <c r="AE3191" s="39"/>
      <c r="AF3191" s="39"/>
      <c r="AG3191" s="39"/>
      <c r="AH3191" s="39"/>
      <c r="AI3191" s="9"/>
      <c r="AJ3191" s="39"/>
      <c r="AK3191" s="39"/>
      <c r="AL3191" s="39"/>
      <c r="AM3191" s="39"/>
    </row>
    <row r="3192" spans="1:39" outlineLevel="2">
      <c r="A3192" s="11">
        <f>ROW()</f>
        <v>3192</v>
      </c>
      <c r="C3192" s="6" t="s">
        <v>667</v>
      </c>
      <c r="D3192" s="39"/>
      <c r="E3192" s="39"/>
      <c r="F3192" s="31"/>
      <c r="G3192" s="39"/>
      <c r="H3192" s="39"/>
      <c r="I3192" s="39"/>
      <c r="J3192" s="39"/>
      <c r="K3192" s="39"/>
      <c r="L3192" s="39"/>
      <c r="M3192" s="39"/>
      <c r="N3192" s="39"/>
      <c r="O3192" s="39"/>
      <c r="P3192" s="39"/>
      <c r="Q3192" s="39"/>
      <c r="R3192" s="39"/>
      <c r="S3192" s="39"/>
      <c r="T3192" s="39"/>
      <c r="U3192" s="39"/>
      <c r="V3192" s="39"/>
      <c r="W3192" s="39"/>
      <c r="X3192" s="39"/>
      <c r="Y3192" s="39"/>
      <c r="Z3192" s="39"/>
      <c r="AA3192" s="39"/>
      <c r="AB3192" s="39"/>
      <c r="AC3192" s="9"/>
      <c r="AD3192" s="39"/>
      <c r="AE3192" s="39"/>
      <c r="AF3192" s="39"/>
      <c r="AG3192" s="39"/>
      <c r="AH3192" s="39"/>
      <c r="AI3192" s="9"/>
      <c r="AJ3192" s="39"/>
      <c r="AK3192" s="39"/>
      <c r="AL3192" s="39"/>
      <c r="AM3192" s="39"/>
    </row>
    <row r="3193" spans="1:39" outlineLevel="2">
      <c r="A3193" s="11">
        <f>ROW()</f>
        <v>3193</v>
      </c>
      <c r="C3193" s="6" t="s">
        <v>212</v>
      </c>
      <c r="D3193" s="39"/>
      <c r="E3193" s="39"/>
      <c r="F3193" s="31"/>
      <c r="G3193" s="39"/>
      <c r="H3193" s="39"/>
      <c r="I3193" s="39"/>
      <c r="J3193" s="39"/>
      <c r="K3193" s="39"/>
      <c r="L3193" s="39"/>
      <c r="M3193" s="39"/>
      <c r="N3193" s="39"/>
      <c r="O3193" s="39"/>
      <c r="P3193" s="39"/>
      <c r="Q3193" s="39"/>
      <c r="R3193" s="39"/>
      <c r="S3193" s="39"/>
      <c r="T3193" s="39"/>
      <c r="U3193" s="39"/>
      <c r="V3193" s="39"/>
      <c r="W3193" s="39"/>
      <c r="X3193" s="39"/>
      <c r="Y3193" s="39"/>
      <c r="Z3193" s="39"/>
      <c r="AA3193" s="39"/>
      <c r="AB3193" s="39"/>
      <c r="AC3193" s="9"/>
      <c r="AD3193" s="39"/>
      <c r="AE3193" s="39"/>
      <c r="AF3193" s="39"/>
      <c r="AG3193" s="39"/>
      <c r="AH3193" s="39"/>
      <c r="AI3193" s="9"/>
      <c r="AJ3193" s="39"/>
      <c r="AK3193" s="39"/>
      <c r="AL3193" s="39"/>
      <c r="AM3193" s="39"/>
    </row>
    <row r="3194" spans="1:39" outlineLevel="2">
      <c r="A3194" s="11">
        <f>ROW()</f>
        <v>3194</v>
      </c>
      <c r="C3194" s="30" t="s">
        <v>362</v>
      </c>
      <c r="D3194" s="90"/>
      <c r="E3194" s="90"/>
      <c r="F3194" s="90"/>
      <c r="G3194" s="90"/>
      <c r="H3194" s="90"/>
      <c r="I3194" s="90"/>
      <c r="J3194" s="90"/>
      <c r="K3194" s="90"/>
      <c r="L3194" s="90"/>
      <c r="M3194" s="90"/>
      <c r="N3194" s="90"/>
      <c r="O3194" s="90"/>
      <c r="P3194" s="90"/>
      <c r="Q3194" s="90"/>
      <c r="R3194" s="90"/>
      <c r="S3194" s="90"/>
      <c r="T3194" s="90"/>
      <c r="U3194" s="90"/>
      <c r="V3194" s="90"/>
      <c r="W3194" s="90"/>
      <c r="X3194" s="90"/>
      <c r="Y3194" s="90"/>
      <c r="Z3194" s="90"/>
      <c r="AA3194" s="90"/>
      <c r="AB3194" s="90"/>
      <c r="AC3194" s="180"/>
      <c r="AD3194" s="90"/>
      <c r="AE3194" s="90"/>
      <c r="AF3194" s="90"/>
      <c r="AG3194" s="90"/>
      <c r="AH3194" s="90"/>
      <c r="AI3194" s="180"/>
      <c r="AJ3194" s="90"/>
      <c r="AK3194" s="90"/>
      <c r="AL3194" s="90"/>
      <c r="AM3194" s="90"/>
    </row>
    <row r="3195" spans="1:39" outlineLevel="2">
      <c r="A3195" s="11">
        <f>ROW()</f>
        <v>3195</v>
      </c>
      <c r="C3195" s="6" t="s">
        <v>1</v>
      </c>
      <c r="D3195" s="39"/>
      <c r="E3195" s="39"/>
      <c r="F3195" s="39"/>
      <c r="G3195" s="39"/>
      <c r="H3195" s="39"/>
      <c r="I3195" s="39"/>
      <c r="J3195" s="39"/>
      <c r="K3195" s="39"/>
      <c r="L3195" s="39"/>
      <c r="M3195" s="39"/>
      <c r="N3195" s="39"/>
      <c r="O3195" s="39"/>
      <c r="P3195" s="39"/>
      <c r="Q3195" s="39"/>
      <c r="R3195" s="39"/>
      <c r="S3195" s="39"/>
      <c r="T3195" s="39"/>
      <c r="U3195" s="39"/>
      <c r="V3195" s="39"/>
      <c r="W3195" s="39"/>
      <c r="X3195" s="39"/>
      <c r="Y3195" s="39"/>
      <c r="Z3195" s="39"/>
      <c r="AA3195" s="39"/>
      <c r="AB3195" s="39"/>
      <c r="AC3195" s="9"/>
      <c r="AD3195" s="39"/>
      <c r="AE3195" s="39"/>
      <c r="AF3195" s="39"/>
      <c r="AG3195" s="39"/>
      <c r="AH3195" s="39"/>
      <c r="AI3195" s="9"/>
      <c r="AJ3195" s="9">
        <f t="shared" ref="AJ3195:AM3195" si="6108">SUM(AJ3182:AJ3194)</f>
        <v>0</v>
      </c>
      <c r="AK3195" s="9">
        <f t="shared" si="6108"/>
        <v>0</v>
      </c>
      <c r="AL3195" s="9">
        <f t="shared" si="6108"/>
        <v>0</v>
      </c>
      <c r="AM3195" s="9">
        <f t="shared" si="6108"/>
        <v>0</v>
      </c>
    </row>
    <row r="3196" spans="1:39" outlineLevel="2">
      <c r="A3196" s="11">
        <f>ROW()</f>
        <v>3196</v>
      </c>
      <c r="B3196" s="343" t="s">
        <v>6</v>
      </c>
      <c r="D3196" s="39"/>
      <c r="E3196" s="39"/>
      <c r="G3196" s="39"/>
      <c r="H3196" s="39"/>
      <c r="I3196" s="39"/>
      <c r="J3196" s="39"/>
      <c r="K3196" s="39"/>
      <c r="L3196" s="39"/>
      <c r="M3196" s="39"/>
      <c r="N3196" s="39"/>
      <c r="O3196" s="39"/>
      <c r="P3196" s="39"/>
      <c r="Q3196" s="39"/>
      <c r="R3196" s="39"/>
      <c r="S3196" s="39"/>
      <c r="T3196" s="39"/>
      <c r="U3196" s="39"/>
      <c r="V3196" s="39"/>
      <c r="W3196" s="39"/>
      <c r="X3196" s="39"/>
      <c r="Y3196" s="39"/>
      <c r="Z3196" s="39"/>
      <c r="AA3196" s="39"/>
      <c r="AB3196" s="39"/>
      <c r="AD3196" s="39"/>
      <c r="AE3196" s="39"/>
      <c r="AF3196" s="39"/>
      <c r="AG3196" s="39"/>
      <c r="AH3196" s="39"/>
      <c r="AJ3196" s="39"/>
      <c r="AK3196" s="39"/>
      <c r="AL3196" s="39"/>
      <c r="AM3196" s="39"/>
    </row>
    <row r="3197" spans="1:39" outlineLevel="2">
      <c r="A3197" s="11">
        <f>ROW()</f>
        <v>3197</v>
      </c>
      <c r="C3197" s="6" t="s">
        <v>2</v>
      </c>
      <c r="D3197" s="39"/>
      <c r="E3197" s="39"/>
      <c r="F3197" s="31"/>
      <c r="G3197" s="39"/>
      <c r="H3197" s="39"/>
      <c r="I3197" s="39"/>
      <c r="J3197" s="39"/>
      <c r="K3197" s="39"/>
      <c r="L3197" s="39"/>
      <c r="M3197" s="39"/>
      <c r="N3197" s="39"/>
      <c r="O3197" s="39"/>
      <c r="P3197" s="39"/>
      <c r="Q3197" s="39"/>
      <c r="R3197" s="39"/>
      <c r="S3197" s="39"/>
      <c r="T3197" s="39"/>
      <c r="U3197" s="39"/>
      <c r="V3197" s="39"/>
      <c r="W3197" s="39"/>
      <c r="X3197" s="39"/>
      <c r="Y3197" s="39"/>
      <c r="Z3197" s="39"/>
      <c r="AA3197" s="39"/>
      <c r="AB3197" s="39"/>
      <c r="AC3197" s="9"/>
      <c r="AD3197" s="39"/>
      <c r="AE3197" s="39"/>
      <c r="AF3197" s="39"/>
      <c r="AG3197" s="39"/>
      <c r="AH3197" s="39"/>
      <c r="AI3197" s="9"/>
      <c r="AJ3197" s="9">
        <f t="shared" ref="AJ3197:AM3197" si="6109">IF(AND(AJ3137&lt;=0,AJ3152+AJ3167+AJ3182&lt;0),-(AJ3152+AJ3167+AJ3182),IF(AJ3137&lt;=0,0,-MIN(((AJ3152+AJ3182)/AJ3137)*((AJ3152+AJ3182)&gt;0),(AJ3152+AJ3182))))</f>
        <v>-1.9524352397610016E-2</v>
      </c>
      <c r="AK3197" s="9">
        <f t="shared" si="6109"/>
        <v>-1.7571917157849015E-2</v>
      </c>
      <c r="AL3197" s="9">
        <f t="shared" si="6109"/>
        <v>-1.5814725442064116E-2</v>
      </c>
      <c r="AM3197" s="9">
        <f t="shared" si="6109"/>
        <v>-1.4233252897857703E-2</v>
      </c>
    </row>
    <row r="3198" spans="1:39" outlineLevel="2">
      <c r="A3198" s="11">
        <f>ROW()</f>
        <v>3198</v>
      </c>
      <c r="C3198" s="6" t="s">
        <v>3</v>
      </c>
      <c r="D3198" s="39"/>
      <c r="E3198" s="39"/>
      <c r="F3198" s="31"/>
      <c r="G3198" s="39"/>
      <c r="H3198" s="39"/>
      <c r="I3198" s="39"/>
      <c r="J3198" s="39"/>
      <c r="K3198" s="39"/>
      <c r="L3198" s="39"/>
      <c r="M3198" s="39"/>
      <c r="N3198" s="39"/>
      <c r="O3198" s="39"/>
      <c r="P3198" s="39"/>
      <c r="Q3198" s="39"/>
      <c r="R3198" s="39"/>
      <c r="S3198" s="39"/>
      <c r="T3198" s="39"/>
      <c r="U3198" s="39"/>
      <c r="V3198" s="39"/>
      <c r="W3198" s="39"/>
      <c r="X3198" s="39"/>
      <c r="Y3198" s="39"/>
      <c r="Z3198" s="39"/>
      <c r="AA3198" s="39"/>
      <c r="AB3198" s="39"/>
      <c r="AC3198" s="9"/>
      <c r="AD3198" s="39"/>
      <c r="AE3198" s="39"/>
      <c r="AF3198" s="39"/>
      <c r="AG3198" s="39"/>
      <c r="AH3198" s="39"/>
      <c r="AI3198" s="9"/>
      <c r="AJ3198" s="9">
        <f t="shared" ref="AJ3198:AM3198" si="6110">IF(AND(AJ3138&lt;=0,AJ3153+AJ3168+AJ3183&lt;0),-(AJ3153+AJ3168+AJ3183),IF(AJ3138&lt;=0,0,-MIN(((AJ3153+AJ3183)/AJ3138)*((AJ3153+AJ3183)&gt;0),(AJ3153+AJ3183))))</f>
        <v>-0.69232723784105854</v>
      </c>
      <c r="AK3198" s="9">
        <f t="shared" si="6110"/>
        <v>-0.62309451405695271</v>
      </c>
      <c r="AL3198" s="9">
        <f t="shared" si="6110"/>
        <v>-0.56078506265125738</v>
      </c>
      <c r="AM3198" s="9">
        <f t="shared" si="6110"/>
        <v>-0.50470655638613171</v>
      </c>
    </row>
    <row r="3199" spans="1:39" outlineLevel="2">
      <c r="A3199" s="11">
        <f>ROW()</f>
        <v>3199</v>
      </c>
      <c r="C3199" s="6" t="s">
        <v>4</v>
      </c>
      <c r="D3199" s="39"/>
      <c r="E3199" s="39"/>
      <c r="F3199" s="31"/>
      <c r="G3199" s="39"/>
      <c r="H3199" s="39"/>
      <c r="I3199" s="39"/>
      <c r="J3199" s="39"/>
      <c r="K3199" s="39"/>
      <c r="L3199" s="39"/>
      <c r="M3199" s="39"/>
      <c r="N3199" s="39"/>
      <c r="O3199" s="39"/>
      <c r="P3199" s="39"/>
      <c r="Q3199" s="39"/>
      <c r="R3199" s="39"/>
      <c r="S3199" s="39"/>
      <c r="T3199" s="39"/>
      <c r="U3199" s="39"/>
      <c r="V3199" s="39"/>
      <c r="W3199" s="39"/>
      <c r="X3199" s="39"/>
      <c r="Y3199" s="39"/>
      <c r="Z3199" s="39"/>
      <c r="AA3199" s="39"/>
      <c r="AB3199" s="39"/>
      <c r="AC3199" s="9"/>
      <c r="AD3199" s="39"/>
      <c r="AE3199" s="39"/>
      <c r="AF3199" s="39"/>
      <c r="AG3199" s="39"/>
      <c r="AH3199" s="39"/>
      <c r="AI3199" s="9"/>
      <c r="AJ3199" s="9">
        <f t="shared" ref="AJ3199:AM3199" si="6111">IF(AND(AJ3139&lt;=0,AJ3154+AJ3169+AJ3184&lt;0),-(AJ3154+AJ3169+AJ3184),IF(AJ3139&lt;=0,0,-MIN(((AJ3154+AJ3184)/AJ3139)*((AJ3154+AJ3184)&gt;0),(AJ3154+AJ3184))))</f>
        <v>-0.50786689472857027</v>
      </c>
      <c r="AK3199" s="9">
        <f t="shared" si="6111"/>
        <v>-0.44015130876476088</v>
      </c>
      <c r="AL3199" s="9">
        <f t="shared" si="6111"/>
        <v>-0.38146446759612612</v>
      </c>
      <c r="AM3199" s="9">
        <f t="shared" si="6111"/>
        <v>-0.33060253858330929</v>
      </c>
    </row>
    <row r="3200" spans="1:39" outlineLevel="2">
      <c r="A3200" s="11">
        <f>ROW()</f>
        <v>3200</v>
      </c>
      <c r="C3200" s="6" t="s">
        <v>5</v>
      </c>
      <c r="D3200" s="39"/>
      <c r="E3200" s="39"/>
      <c r="F3200" s="31"/>
      <c r="G3200" s="39"/>
      <c r="H3200" s="39"/>
      <c r="I3200" s="39"/>
      <c r="J3200" s="39"/>
      <c r="K3200" s="39"/>
      <c r="L3200" s="39"/>
      <c r="M3200" s="39"/>
      <c r="N3200" s="39"/>
      <c r="O3200" s="39"/>
      <c r="P3200" s="39"/>
      <c r="Q3200" s="39"/>
      <c r="R3200" s="39"/>
      <c r="S3200" s="39"/>
      <c r="T3200" s="39"/>
      <c r="U3200" s="39"/>
      <c r="V3200" s="39"/>
      <c r="W3200" s="39"/>
      <c r="X3200" s="39"/>
      <c r="Y3200" s="39"/>
      <c r="Z3200" s="39"/>
      <c r="AA3200" s="39"/>
      <c r="AB3200" s="39"/>
      <c r="AC3200" s="9"/>
      <c r="AD3200" s="39"/>
      <c r="AE3200" s="39"/>
      <c r="AF3200" s="39"/>
      <c r="AG3200" s="39"/>
      <c r="AH3200" s="39"/>
      <c r="AI3200" s="9"/>
      <c r="AJ3200" s="9">
        <f>IF(AND(AJ3140&lt;=0,AJ3155+AJ3170+AJ3185&lt;0),-(AJ3155+AJ3170+AJ3185),IF(AJ3140&lt;=0,0,-MIN(((AJ3155+AJ3185)/AJ3140)*((AJ3155+AJ3185)&gt;0),(AJ3155+AJ3185))))</f>
        <v>-0.28257826158261379</v>
      </c>
      <c r="AK3200" s="9">
        <f t="shared" ref="AK3200:AM3200" si="6112">IF(AND(AK3140&lt;=0,AK3155+AK3170+AK3185&lt;0),-(AK3155+AK3170+AK3185),IF(AK3140&lt;=0,0,-MIN(((AK3155+AK3185)/AK3140)*((AK3155+AK3185)&gt;0),(AK3155+AK3185))))</f>
        <v>-0.22606260926609104</v>
      </c>
      <c r="AL3200" s="9">
        <f t="shared" si="6112"/>
        <v>-0.18085008741287284</v>
      </c>
      <c r="AM3200" s="9">
        <f t="shared" si="6112"/>
        <v>-0.14468006993029828</v>
      </c>
    </row>
    <row r="3201" spans="1:39" outlineLevel="2">
      <c r="A3201" s="11">
        <f>ROW()</f>
        <v>3201</v>
      </c>
      <c r="C3201" s="6" t="s">
        <v>473</v>
      </c>
      <c r="D3201" s="39"/>
      <c r="E3201" s="39"/>
      <c r="F3201" s="31"/>
      <c r="G3201" s="39"/>
      <c r="H3201" s="39"/>
      <c r="I3201" s="39"/>
      <c r="J3201" s="39"/>
      <c r="K3201" s="39"/>
      <c r="L3201" s="39"/>
      <c r="M3201" s="39"/>
      <c r="N3201" s="39"/>
      <c r="O3201" s="39"/>
      <c r="P3201" s="39"/>
      <c r="Q3201" s="39"/>
      <c r="R3201" s="39"/>
      <c r="S3201" s="39"/>
      <c r="T3201" s="39"/>
      <c r="U3201" s="39"/>
      <c r="V3201" s="39"/>
      <c r="W3201" s="39"/>
      <c r="X3201" s="39"/>
      <c r="Y3201" s="39"/>
      <c r="Z3201" s="39"/>
      <c r="AA3201" s="39"/>
      <c r="AB3201" s="39"/>
      <c r="AC3201" s="9"/>
      <c r="AD3201" s="39"/>
      <c r="AE3201" s="39"/>
      <c r="AF3201" s="39"/>
      <c r="AG3201" s="39"/>
      <c r="AH3201" s="39"/>
      <c r="AI3201" s="9"/>
      <c r="AJ3201" s="9">
        <f>IF(AND(AJ3141&lt;=0,AJ3156+AJ3171+AJ3186&lt;0),-(AJ3156+AJ3171+AJ3186),IF(AJ3141&lt;=0,0,-MIN(((AJ3156+AJ3186)/AJ3141)*((AJ3156+AJ3186)&gt;0),(AJ3156+AJ3186))))</f>
        <v>-7.1357873095445843</v>
      </c>
      <c r="AK3201" s="9">
        <f t="shared" ref="AK3201:AM3201" si="6113">IF(AND(AK3141&lt;=0,AK3156+AK3171+AK3186&lt;0),-(AK3156+AK3171+AK3186),IF(AK3141&lt;=0,0,-MIN(((AK3156+AK3186)/AK3141)*((AK3156+AK3186)&gt;0),(AK3156+AK3186))))</f>
        <v>-4.28147238572675</v>
      </c>
      <c r="AL3201" s="9">
        <f t="shared" si="6113"/>
        <v>-2.56888343143605</v>
      </c>
      <c r="AM3201" s="9">
        <f t="shared" si="6113"/>
        <v>-1.5413300588616301</v>
      </c>
    </row>
    <row r="3202" spans="1:39" outlineLevel="2">
      <c r="A3202" s="11">
        <f>ROW()</f>
        <v>3202</v>
      </c>
      <c r="C3202" s="6" t="s">
        <v>474</v>
      </c>
      <c r="D3202" s="39"/>
      <c r="E3202" s="39"/>
      <c r="F3202" s="31"/>
      <c r="G3202" s="39"/>
      <c r="H3202" s="39"/>
      <c r="I3202" s="39"/>
      <c r="J3202" s="39"/>
      <c r="K3202" s="39"/>
      <c r="L3202" s="39"/>
      <c r="M3202" s="39"/>
      <c r="N3202" s="39"/>
      <c r="O3202" s="39"/>
      <c r="P3202" s="39"/>
      <c r="Q3202" s="39"/>
      <c r="R3202" s="39"/>
      <c r="S3202" s="39"/>
      <c r="T3202" s="39"/>
      <c r="U3202" s="39"/>
      <c r="V3202" s="39"/>
      <c r="W3202" s="39"/>
      <c r="X3202" s="39"/>
      <c r="Y3202" s="39"/>
      <c r="Z3202" s="39"/>
      <c r="AA3202" s="39"/>
      <c r="AB3202" s="39"/>
      <c r="AC3202" s="9"/>
      <c r="AD3202" s="39"/>
      <c r="AE3202" s="39"/>
      <c r="AF3202" s="39"/>
      <c r="AG3202" s="39"/>
      <c r="AH3202" s="39"/>
      <c r="AI3202" s="9"/>
      <c r="AJ3202" s="9">
        <f>IF(AND(AJ3142&lt;=0,AJ3157+AJ3172+AJ3187&lt;0),-(AJ3157+AJ3172+AJ3187),IF(AJ3142&lt;=0,0,-MIN(((AJ3157+AJ3187)/AJ3142)*((AJ3157+AJ3187)&gt;0),(AJ3157+AJ3187))))</f>
        <v>-0.66908787004655979</v>
      </c>
      <c r="AK3202" s="9">
        <f t="shared" ref="AK3202:AM3202" si="6114">IF(AND(AK3142&lt;=0,AK3157+AK3172+AK3187&lt;0),-(AK3157+AK3172+AK3187),IF(AK3142&lt;=0,0,-MIN(((AK3157+AK3187)/AK3142)*((AK3157+AK3187)&gt;0),(AK3157+AK3187))))</f>
        <v>-0.57987615404035187</v>
      </c>
      <c r="AL3202" s="9">
        <f t="shared" si="6114"/>
        <v>-0.50255933350163828</v>
      </c>
      <c r="AM3202" s="9">
        <f t="shared" si="6114"/>
        <v>-0.43555142236808647</v>
      </c>
    </row>
    <row r="3203" spans="1:39" outlineLevel="2">
      <c r="A3203" s="11">
        <f>ROW()</f>
        <v>3203</v>
      </c>
      <c r="C3203" s="6" t="s">
        <v>477</v>
      </c>
      <c r="D3203" s="39"/>
      <c r="E3203" s="39"/>
      <c r="F3203" s="31"/>
      <c r="G3203" s="39"/>
      <c r="H3203" s="39"/>
      <c r="I3203" s="39"/>
      <c r="J3203" s="39"/>
      <c r="K3203" s="39"/>
      <c r="L3203" s="39"/>
      <c r="M3203" s="39"/>
      <c r="N3203" s="39"/>
      <c r="O3203" s="39"/>
      <c r="P3203" s="39"/>
      <c r="Q3203" s="39"/>
      <c r="R3203" s="39"/>
      <c r="S3203" s="39"/>
      <c r="T3203" s="39"/>
      <c r="U3203" s="39"/>
      <c r="V3203" s="39"/>
      <c r="W3203" s="39"/>
      <c r="X3203" s="39"/>
      <c r="Y3203" s="39"/>
      <c r="Z3203" s="39"/>
      <c r="AA3203" s="39"/>
      <c r="AB3203" s="39"/>
      <c r="AC3203" s="9"/>
      <c r="AD3203" s="39"/>
      <c r="AE3203" s="39"/>
      <c r="AF3203" s="39"/>
      <c r="AG3203" s="39"/>
      <c r="AH3203" s="39"/>
      <c r="AI3203" s="9"/>
      <c r="AJ3203" s="9">
        <f>IF(AND(AJ3143&lt;=0,AJ3158+AJ3173+AJ3188&lt;0),-(AJ3158+AJ3173+AJ3188),IF(AJ3143&lt;=0,0,-MIN(((AJ3158+AJ3188)/AJ3143)*((AJ3158+AJ3188)&gt;0),(AJ3158+AJ3188))))</f>
        <v>-3.5491390881695528</v>
      </c>
      <c r="AK3203" s="9">
        <f t="shared" ref="AK3203:AM3203" si="6115">IF(AND(AK3143&lt;=0,AK3158+AK3173+AK3188&lt;0),-(AK3158+AK3173+AK3188),IF(AK3143&lt;=0,0,-MIN(((AK3158+AK3188)/AK3143)*((AK3158+AK3188)&gt;0),(AK3158+AK3188))))</f>
        <v>-2.8393112705356423</v>
      </c>
      <c r="AL3203" s="9">
        <f t="shared" si="6115"/>
        <v>-2.2714490164285137</v>
      </c>
      <c r="AM3203" s="9">
        <f t="shared" si="6115"/>
        <v>-1.8171592131428109</v>
      </c>
    </row>
    <row r="3204" spans="1:39" outlineLevel="2">
      <c r="A3204" s="11">
        <f>ROW()</f>
        <v>3204</v>
      </c>
      <c r="C3204" s="6" t="s">
        <v>511</v>
      </c>
      <c r="D3204" s="39"/>
      <c r="E3204" s="39"/>
      <c r="F3204" s="31"/>
      <c r="G3204" s="39"/>
      <c r="H3204" s="39"/>
      <c r="I3204" s="39"/>
      <c r="J3204" s="39"/>
      <c r="K3204" s="39"/>
      <c r="L3204" s="39"/>
      <c r="M3204" s="39"/>
      <c r="N3204" s="39"/>
      <c r="O3204" s="39"/>
      <c r="P3204" s="39"/>
      <c r="Q3204" s="39"/>
      <c r="R3204" s="39"/>
      <c r="S3204" s="39"/>
      <c r="T3204" s="39"/>
      <c r="U3204" s="39"/>
      <c r="V3204" s="39"/>
      <c r="W3204" s="39"/>
      <c r="X3204" s="39"/>
      <c r="Y3204" s="39"/>
      <c r="Z3204" s="39"/>
      <c r="AA3204" s="39"/>
      <c r="AB3204" s="39"/>
      <c r="AC3204" s="9"/>
      <c r="AD3204" s="39"/>
      <c r="AE3204" s="39"/>
      <c r="AF3204" s="39"/>
      <c r="AG3204" s="39"/>
      <c r="AH3204" s="39"/>
      <c r="AI3204" s="9"/>
      <c r="AJ3204" s="9">
        <f>IF(AND(AJ3144&lt;=0,AJ3159+AJ3174+AJ3189&lt;0),-(AJ3159+AJ3174+AJ3189),IF(AJ3144&lt;=0,0,-MIN(((AJ3159+AJ3189)/AJ3144)*((AJ3159+AJ3189)&gt;0),(AJ3159+AJ3189))))</f>
        <v>-3.2120708783164871E-2</v>
      </c>
      <c r="AK3204" s="9">
        <f t="shared" ref="AK3204:AM3204" si="6116">IF(AND(AK3144&lt;=0,AK3159+AK3174+AK3189&lt;0),-(AK3159+AK3174+AK3189),IF(AK3144&lt;=0,0,-MIN(((AK3159+AK3189)/AK3144)*((AK3159+AK3189)&gt;0),(AK3159+AK3189))))</f>
        <v>-3.2120708783164864E-2</v>
      </c>
      <c r="AL3204" s="9">
        <f t="shared" si="6116"/>
        <v>-3.2120708783164871E-2</v>
      </c>
      <c r="AM3204" s="9">
        <f t="shared" si="6116"/>
        <v>-3.2120708783164864E-2</v>
      </c>
    </row>
    <row r="3205" spans="1:39" outlineLevel="2">
      <c r="A3205" s="11">
        <f>ROW()</f>
        <v>3205</v>
      </c>
      <c r="C3205" s="6" t="s">
        <v>655</v>
      </c>
      <c r="D3205" s="39"/>
      <c r="E3205" s="39"/>
      <c r="F3205" s="31"/>
      <c r="G3205" s="39"/>
      <c r="H3205" s="39"/>
      <c r="I3205" s="39"/>
      <c r="J3205" s="39"/>
      <c r="K3205" s="39"/>
      <c r="L3205" s="39"/>
      <c r="M3205" s="39"/>
      <c r="N3205" s="39"/>
      <c r="O3205" s="39"/>
      <c r="P3205" s="39"/>
      <c r="Q3205" s="39"/>
      <c r="R3205" s="39"/>
      <c r="S3205" s="39"/>
      <c r="T3205" s="39"/>
      <c r="U3205" s="39"/>
      <c r="V3205" s="39"/>
      <c r="W3205" s="39"/>
      <c r="X3205" s="39"/>
      <c r="Y3205" s="39"/>
      <c r="Z3205" s="39"/>
      <c r="AA3205" s="39"/>
      <c r="AB3205" s="39"/>
      <c r="AC3205" s="9"/>
      <c r="AD3205" s="39"/>
      <c r="AE3205" s="39"/>
      <c r="AF3205" s="39"/>
      <c r="AG3205" s="39"/>
      <c r="AH3205" s="39"/>
      <c r="AI3205" s="9"/>
      <c r="AJ3205" s="9">
        <v>0</v>
      </c>
      <c r="AK3205" s="9">
        <v>0</v>
      </c>
      <c r="AL3205" s="9">
        <v>0</v>
      </c>
      <c r="AM3205" s="9">
        <v>0</v>
      </c>
    </row>
    <row r="3206" spans="1:39" outlineLevel="2">
      <c r="A3206" s="11">
        <f>ROW()</f>
        <v>3206</v>
      </c>
      <c r="C3206" s="6" t="s">
        <v>656</v>
      </c>
      <c r="D3206" s="39"/>
      <c r="E3206" s="39"/>
      <c r="F3206" s="31"/>
      <c r="G3206" s="39"/>
      <c r="H3206" s="39"/>
      <c r="I3206" s="39"/>
      <c r="J3206" s="39"/>
      <c r="K3206" s="39"/>
      <c r="L3206" s="39"/>
      <c r="M3206" s="39"/>
      <c r="N3206" s="39"/>
      <c r="O3206" s="39"/>
      <c r="P3206" s="39"/>
      <c r="Q3206" s="39"/>
      <c r="R3206" s="39"/>
      <c r="S3206" s="39"/>
      <c r="T3206" s="39"/>
      <c r="U3206" s="39"/>
      <c r="V3206" s="39"/>
      <c r="W3206" s="39"/>
      <c r="X3206" s="39"/>
      <c r="Y3206" s="39"/>
      <c r="Z3206" s="39"/>
      <c r="AA3206" s="39"/>
      <c r="AB3206" s="39"/>
      <c r="AC3206" s="9"/>
      <c r="AD3206" s="39"/>
      <c r="AE3206" s="39"/>
      <c r="AF3206" s="39"/>
      <c r="AG3206" s="39"/>
      <c r="AH3206" s="39"/>
      <c r="AI3206" s="9"/>
      <c r="AJ3206" s="9"/>
      <c r="AK3206" s="9"/>
      <c r="AL3206" s="9"/>
      <c r="AM3206" s="9"/>
    </row>
    <row r="3207" spans="1:39" outlineLevel="2">
      <c r="A3207" s="11">
        <f>ROW()</f>
        <v>3207</v>
      </c>
      <c r="C3207" s="6" t="s">
        <v>667</v>
      </c>
      <c r="D3207" s="39"/>
      <c r="E3207" s="39"/>
      <c r="F3207" s="31"/>
      <c r="G3207" s="39"/>
      <c r="H3207" s="39"/>
      <c r="I3207" s="39"/>
      <c r="J3207" s="39"/>
      <c r="K3207" s="39"/>
      <c r="L3207" s="39"/>
      <c r="M3207" s="39"/>
      <c r="N3207" s="39"/>
      <c r="O3207" s="39"/>
      <c r="P3207" s="39"/>
      <c r="Q3207" s="39"/>
      <c r="R3207" s="39"/>
      <c r="S3207" s="39"/>
      <c r="T3207" s="39"/>
      <c r="U3207" s="39"/>
      <c r="V3207" s="39"/>
      <c r="W3207" s="39"/>
      <c r="X3207" s="39"/>
      <c r="Y3207" s="39"/>
      <c r="Z3207" s="39"/>
      <c r="AA3207" s="39"/>
      <c r="AB3207" s="39"/>
      <c r="AC3207" s="9"/>
      <c r="AD3207" s="39"/>
      <c r="AE3207" s="39"/>
      <c r="AF3207" s="39"/>
      <c r="AG3207" s="39"/>
      <c r="AH3207" s="39"/>
      <c r="AI3207" s="9"/>
      <c r="AJ3207" s="9"/>
      <c r="AK3207" s="9"/>
      <c r="AL3207" s="9"/>
      <c r="AM3207" s="9"/>
    </row>
    <row r="3208" spans="1:39" outlineLevel="2">
      <c r="A3208" s="11">
        <f>ROW()</f>
        <v>3208</v>
      </c>
      <c r="C3208" s="6" t="s">
        <v>212</v>
      </c>
      <c r="D3208" s="39"/>
      <c r="E3208" s="39"/>
      <c r="F3208" s="31"/>
      <c r="G3208" s="39"/>
      <c r="H3208" s="39"/>
      <c r="I3208" s="39"/>
      <c r="J3208" s="39"/>
      <c r="K3208" s="39"/>
      <c r="L3208" s="39"/>
      <c r="M3208" s="39"/>
      <c r="N3208" s="39"/>
      <c r="O3208" s="39"/>
      <c r="P3208" s="39"/>
      <c r="Q3208" s="39"/>
      <c r="R3208" s="39"/>
      <c r="S3208" s="39"/>
      <c r="T3208" s="39"/>
      <c r="U3208" s="39"/>
      <c r="V3208" s="39"/>
      <c r="W3208" s="39"/>
      <c r="X3208" s="39"/>
      <c r="Y3208" s="39"/>
      <c r="Z3208" s="39"/>
      <c r="AA3208" s="39"/>
      <c r="AB3208" s="39"/>
      <c r="AC3208" s="9"/>
      <c r="AD3208" s="39"/>
      <c r="AE3208" s="39"/>
      <c r="AF3208" s="39"/>
      <c r="AG3208" s="39"/>
      <c r="AH3208" s="39"/>
      <c r="AI3208" s="9"/>
      <c r="AJ3208" s="9">
        <v>0</v>
      </c>
      <c r="AK3208" s="9">
        <v>0</v>
      </c>
      <c r="AL3208" s="9">
        <v>0</v>
      </c>
      <c r="AM3208" s="9">
        <v>0</v>
      </c>
    </row>
    <row r="3209" spans="1:39" outlineLevel="2">
      <c r="A3209" s="11">
        <f>ROW()</f>
        <v>3209</v>
      </c>
      <c r="C3209" s="30" t="s">
        <v>362</v>
      </c>
      <c r="D3209" s="90"/>
      <c r="E3209" s="90"/>
      <c r="F3209" s="90"/>
      <c r="G3209" s="90"/>
      <c r="H3209" s="90"/>
      <c r="I3209" s="90"/>
      <c r="J3209" s="90"/>
      <c r="K3209" s="90"/>
      <c r="L3209" s="90"/>
      <c r="M3209" s="90"/>
      <c r="N3209" s="90"/>
      <c r="O3209" s="90"/>
      <c r="P3209" s="90"/>
      <c r="Q3209" s="90"/>
      <c r="R3209" s="90"/>
      <c r="S3209" s="90"/>
      <c r="T3209" s="90"/>
      <c r="U3209" s="90"/>
      <c r="V3209" s="90"/>
      <c r="W3209" s="90"/>
      <c r="X3209" s="90"/>
      <c r="Y3209" s="90"/>
      <c r="Z3209" s="90"/>
      <c r="AA3209" s="90"/>
      <c r="AB3209" s="90"/>
      <c r="AC3209" s="180"/>
      <c r="AD3209" s="90"/>
      <c r="AE3209" s="90"/>
      <c r="AF3209" s="90"/>
      <c r="AG3209" s="90"/>
      <c r="AH3209" s="90"/>
      <c r="AI3209" s="180"/>
      <c r="AJ3209" s="14">
        <f t="shared" ref="AJ3209:AM3209" si="6117">IF(AND(AJ3149&lt;=0,AJ3164+AJ3179+AJ3194&lt;0),-(AJ3164+AJ3179+AJ3194),IF(AJ3149&lt;=0,0,-MIN(((AJ3164+AJ3194)/AJ3149)*((AJ3164+AJ3194)&gt;0),(AJ3164+AJ3194))))</f>
        <v>-0.6398559048287632</v>
      </c>
      <c r="AK3209" s="14">
        <f t="shared" si="6117"/>
        <v>-0.38391354289725793</v>
      </c>
      <c r="AL3209" s="14">
        <f t="shared" si="6117"/>
        <v>-0.23034812573835478</v>
      </c>
      <c r="AM3209" s="14">
        <f t="shared" si="6117"/>
        <v>-0.13820887544301289</v>
      </c>
    </row>
    <row r="3210" spans="1:39" outlineLevel="2">
      <c r="A3210" s="11">
        <f>ROW()</f>
        <v>3210</v>
      </c>
      <c r="C3210" s="6" t="s">
        <v>1</v>
      </c>
      <c r="D3210" s="39"/>
      <c r="E3210" s="39"/>
      <c r="F3210" s="39"/>
      <c r="G3210" s="39"/>
      <c r="H3210" s="39"/>
      <c r="I3210" s="39"/>
      <c r="J3210" s="39"/>
      <c r="K3210" s="39"/>
      <c r="L3210" s="39"/>
      <c r="M3210" s="39"/>
      <c r="N3210" s="39"/>
      <c r="O3210" s="39"/>
      <c r="P3210" s="39"/>
      <c r="Q3210" s="39"/>
      <c r="R3210" s="39"/>
      <c r="S3210" s="39"/>
      <c r="T3210" s="39"/>
      <c r="U3210" s="39"/>
      <c r="V3210" s="39"/>
      <c r="W3210" s="39"/>
      <c r="X3210" s="39"/>
      <c r="Y3210" s="39"/>
      <c r="Z3210" s="39"/>
      <c r="AA3210" s="39"/>
      <c r="AB3210" s="39"/>
      <c r="AC3210" s="9"/>
      <c r="AD3210" s="39"/>
      <c r="AE3210" s="39"/>
      <c r="AF3210" s="39"/>
      <c r="AG3210" s="39"/>
      <c r="AH3210" s="39"/>
      <c r="AI3210" s="9"/>
      <c r="AJ3210" s="9">
        <f t="shared" ref="AJ3210:AM3210" si="6118">SUM(AJ3197:AJ3209)</f>
        <v>-13.528287627922477</v>
      </c>
      <c r="AK3210" s="9">
        <f t="shared" si="6118"/>
        <v>-9.4235744112288202</v>
      </c>
      <c r="AL3210" s="9">
        <f t="shared" si="6118"/>
        <v>-6.7442749589900428</v>
      </c>
      <c r="AM3210" s="9">
        <f t="shared" si="6118"/>
        <v>-4.9585926963963018</v>
      </c>
    </row>
    <row r="3211" spans="1:39" outlineLevel="2">
      <c r="A3211" s="11">
        <f>ROW()</f>
        <v>3211</v>
      </c>
      <c r="B3211" s="343" t="s">
        <v>70</v>
      </c>
      <c r="D3211" s="39"/>
      <c r="E3211" s="39"/>
      <c r="F3211" s="39"/>
      <c r="G3211" s="39"/>
      <c r="H3211" s="39"/>
      <c r="I3211" s="39"/>
      <c r="J3211" s="39"/>
      <c r="K3211" s="39"/>
      <c r="L3211" s="39"/>
      <c r="M3211" s="39"/>
      <c r="N3211" s="39"/>
      <c r="O3211" s="39"/>
      <c r="P3211" s="39"/>
      <c r="Q3211" s="39"/>
      <c r="R3211" s="39"/>
      <c r="S3211" s="39"/>
      <c r="T3211" s="39"/>
      <c r="U3211" s="39"/>
      <c r="V3211" s="39"/>
      <c r="W3211" s="39"/>
      <c r="X3211" s="39"/>
      <c r="Y3211" s="39"/>
      <c r="Z3211" s="39"/>
      <c r="AA3211" s="39"/>
      <c r="AB3211" s="39"/>
      <c r="AC3211" s="39"/>
      <c r="AD3211" s="39"/>
      <c r="AE3211" s="39"/>
      <c r="AF3211" s="39"/>
      <c r="AG3211" s="39"/>
      <c r="AH3211" s="39"/>
      <c r="AI3211" s="39"/>
      <c r="AJ3211" s="39"/>
      <c r="AK3211" s="39"/>
      <c r="AL3211" s="39"/>
      <c r="AM3211" s="39"/>
    </row>
    <row r="3212" spans="1:39" outlineLevel="2">
      <c r="A3212" s="11">
        <f>ROW()</f>
        <v>3212</v>
      </c>
      <c r="C3212" s="6" t="s">
        <v>2</v>
      </c>
      <c r="D3212" s="39"/>
      <c r="E3212" s="39"/>
      <c r="F3212" s="39"/>
      <c r="G3212" s="39"/>
      <c r="H3212" s="39"/>
      <c r="I3212" s="39"/>
      <c r="J3212" s="39"/>
      <c r="K3212" s="39"/>
      <c r="L3212" s="39"/>
      <c r="M3212" s="39"/>
      <c r="N3212" s="39"/>
      <c r="O3212" s="39"/>
      <c r="P3212" s="39"/>
      <c r="Q3212" s="39"/>
      <c r="R3212" s="39"/>
      <c r="S3212" s="39"/>
      <c r="T3212" s="39"/>
      <c r="U3212" s="39"/>
      <c r="V3212" s="39"/>
      <c r="W3212" s="39"/>
      <c r="X3212" s="39"/>
      <c r="Y3212" s="39"/>
      <c r="Z3212" s="39"/>
      <c r="AA3212" s="39"/>
      <c r="AB3212" s="39"/>
      <c r="AC3212" s="9"/>
      <c r="AD3212" s="39"/>
      <c r="AE3212" s="39"/>
      <c r="AF3212" s="39"/>
      <c r="AG3212" s="39"/>
      <c r="AH3212" s="39"/>
      <c r="AI3212" s="9">
        <f t="shared" ref="AI3212:AM3212" si="6119">AI3152+AI3167+AI3182+AI3197</f>
        <v>0.19524352397610018</v>
      </c>
      <c r="AJ3212" s="9">
        <f t="shared" si="6119"/>
        <v>0.17571917157849015</v>
      </c>
      <c r="AK3212" s="9">
        <f t="shared" si="6119"/>
        <v>0.15814725442064115</v>
      </c>
      <c r="AL3212" s="9">
        <f t="shared" si="6119"/>
        <v>0.14233252897857704</v>
      </c>
      <c r="AM3212" s="9">
        <f t="shared" si="6119"/>
        <v>0.12809927608071933</v>
      </c>
    </row>
    <row r="3213" spans="1:39" outlineLevel="2">
      <c r="A3213" s="11">
        <f>ROW()</f>
        <v>3213</v>
      </c>
      <c r="C3213" s="6" t="s">
        <v>3</v>
      </c>
      <c r="D3213" s="39"/>
      <c r="E3213" s="39"/>
      <c r="F3213" s="39"/>
      <c r="G3213" s="39"/>
      <c r="H3213" s="39"/>
      <c r="I3213" s="39"/>
      <c r="J3213" s="39"/>
      <c r="K3213" s="39"/>
      <c r="L3213" s="39"/>
      <c r="M3213" s="39"/>
      <c r="N3213" s="39"/>
      <c r="O3213" s="39"/>
      <c r="P3213" s="39"/>
      <c r="Q3213" s="39"/>
      <c r="R3213" s="39"/>
      <c r="S3213" s="39"/>
      <c r="T3213" s="39"/>
      <c r="U3213" s="39"/>
      <c r="V3213" s="39"/>
      <c r="W3213" s="39"/>
      <c r="X3213" s="39"/>
      <c r="Y3213" s="39"/>
      <c r="Z3213" s="39"/>
      <c r="AA3213" s="39"/>
      <c r="AB3213" s="39"/>
      <c r="AC3213" s="9"/>
      <c r="AD3213" s="39"/>
      <c r="AE3213" s="39"/>
      <c r="AF3213" s="39"/>
      <c r="AG3213" s="39"/>
      <c r="AH3213" s="39"/>
      <c r="AI3213" s="9">
        <f t="shared" ref="AI3213:AM3213" si="6120">AI3153+AI3168+AI3183+AI3198</f>
        <v>6.9232723784105854</v>
      </c>
      <c r="AJ3213" s="9">
        <f t="shared" si="6120"/>
        <v>6.2309451405695269</v>
      </c>
      <c r="AK3213" s="9">
        <f t="shared" si="6120"/>
        <v>5.6078506265125743</v>
      </c>
      <c r="AL3213" s="9">
        <f t="shared" si="6120"/>
        <v>5.0470655638613167</v>
      </c>
      <c r="AM3213" s="9">
        <f t="shared" si="6120"/>
        <v>4.5423590074751852</v>
      </c>
    </row>
    <row r="3214" spans="1:39" outlineLevel="2">
      <c r="A3214" s="11">
        <f>ROW()</f>
        <v>3214</v>
      </c>
      <c r="C3214" s="6" t="s">
        <v>4</v>
      </c>
      <c r="D3214" s="39"/>
      <c r="E3214" s="39"/>
      <c r="F3214" s="39"/>
      <c r="G3214" s="39"/>
      <c r="H3214" s="39"/>
      <c r="I3214" s="39"/>
      <c r="J3214" s="39"/>
      <c r="K3214" s="39"/>
      <c r="L3214" s="39"/>
      <c r="M3214" s="39"/>
      <c r="N3214" s="39"/>
      <c r="O3214" s="39"/>
      <c r="P3214" s="39"/>
      <c r="Q3214" s="39"/>
      <c r="R3214" s="39"/>
      <c r="S3214" s="39"/>
      <c r="T3214" s="39"/>
      <c r="U3214" s="39"/>
      <c r="V3214" s="39"/>
      <c r="W3214" s="39"/>
      <c r="X3214" s="39"/>
      <c r="Y3214" s="39"/>
      <c r="Z3214" s="39"/>
      <c r="AA3214" s="39"/>
      <c r="AB3214" s="39"/>
      <c r="AC3214" s="9"/>
      <c r="AD3214" s="39"/>
      <c r="AE3214" s="39"/>
      <c r="AF3214" s="39"/>
      <c r="AG3214" s="39"/>
      <c r="AH3214" s="39"/>
      <c r="AI3214" s="9">
        <f t="shared" ref="AI3214:AM3214" si="6121">AI3154+AI3169+AI3184+AI3199</f>
        <v>3.809001710464277</v>
      </c>
      <c r="AJ3214" s="9">
        <f t="shared" si="6121"/>
        <v>3.3011348157357068</v>
      </c>
      <c r="AK3214" s="9">
        <f t="shared" si="6121"/>
        <v>2.8609835069709457</v>
      </c>
      <c r="AL3214" s="9">
        <f t="shared" si="6121"/>
        <v>2.4795190393748197</v>
      </c>
      <c r="AM3214" s="9">
        <f t="shared" si="6121"/>
        <v>2.1489165007915103</v>
      </c>
    </row>
    <row r="3215" spans="1:39" outlineLevel="2">
      <c r="A3215" s="11">
        <f>ROW()</f>
        <v>3215</v>
      </c>
      <c r="C3215" s="6" t="s">
        <v>5</v>
      </c>
      <c r="D3215" s="39"/>
      <c r="E3215" s="39"/>
      <c r="F3215" s="39"/>
      <c r="G3215" s="39"/>
      <c r="H3215" s="39"/>
      <c r="I3215" s="39"/>
      <c r="J3215" s="39"/>
      <c r="K3215" s="39"/>
      <c r="L3215" s="39"/>
      <c r="M3215" s="39"/>
      <c r="N3215" s="39"/>
      <c r="O3215" s="39"/>
      <c r="P3215" s="39"/>
      <c r="Q3215" s="39"/>
      <c r="R3215" s="39"/>
      <c r="S3215" s="39"/>
      <c r="T3215" s="39"/>
      <c r="U3215" s="39"/>
      <c r="V3215" s="39"/>
      <c r="W3215" s="39"/>
      <c r="X3215" s="39"/>
      <c r="Y3215" s="39"/>
      <c r="Z3215" s="39"/>
      <c r="AA3215" s="39"/>
      <c r="AB3215" s="39"/>
      <c r="AC3215" s="9"/>
      <c r="AD3215" s="39"/>
      <c r="AE3215" s="39"/>
      <c r="AF3215" s="39"/>
      <c r="AG3215" s="39"/>
      <c r="AH3215" s="39"/>
      <c r="AI3215" s="9">
        <f t="shared" ref="AI3215:AI3220" si="6122">AI3155+AI3170+AI3185+AI3200</f>
        <v>1.4128913079130689</v>
      </c>
      <c r="AJ3215" s="9">
        <f t="shared" ref="AJ3215:AM3215" si="6123">AJ3155+AJ3170+AJ3185+AJ3200</f>
        <v>1.1303130463304552</v>
      </c>
      <c r="AK3215" s="9">
        <f t="shared" si="6123"/>
        <v>0.90425043706436414</v>
      </c>
      <c r="AL3215" s="9">
        <f t="shared" si="6123"/>
        <v>0.72340034965149136</v>
      </c>
      <c r="AM3215" s="9">
        <f t="shared" si="6123"/>
        <v>0.57872027972119311</v>
      </c>
    </row>
    <row r="3216" spans="1:39" outlineLevel="2">
      <c r="A3216" s="11">
        <f>ROW()</f>
        <v>3216</v>
      </c>
      <c r="C3216" s="6" t="s">
        <v>473</v>
      </c>
      <c r="D3216" s="39"/>
      <c r="E3216" s="39"/>
      <c r="F3216" s="39"/>
      <c r="G3216" s="39"/>
      <c r="H3216" s="39"/>
      <c r="I3216" s="39"/>
      <c r="J3216" s="39"/>
      <c r="K3216" s="39"/>
      <c r="L3216" s="39"/>
      <c r="M3216" s="39"/>
      <c r="N3216" s="39"/>
      <c r="O3216" s="39"/>
      <c r="P3216" s="39"/>
      <c r="Q3216" s="39"/>
      <c r="R3216" s="39"/>
      <c r="S3216" s="39"/>
      <c r="T3216" s="39"/>
      <c r="U3216" s="39"/>
      <c r="V3216" s="39"/>
      <c r="W3216" s="39"/>
      <c r="X3216" s="39"/>
      <c r="Y3216" s="39"/>
      <c r="Z3216" s="39"/>
      <c r="AA3216" s="39"/>
      <c r="AB3216" s="39"/>
      <c r="AC3216" s="9"/>
      <c r="AD3216" s="39"/>
      <c r="AE3216" s="39"/>
      <c r="AF3216" s="39"/>
      <c r="AG3216" s="39"/>
      <c r="AH3216" s="39"/>
      <c r="AI3216" s="9">
        <f t="shared" si="6122"/>
        <v>17.83946827386146</v>
      </c>
      <c r="AJ3216" s="9">
        <f t="shared" ref="AJ3216:AM3216" si="6124">AJ3156+AJ3171+AJ3186+AJ3201</f>
        <v>10.703680964316876</v>
      </c>
      <c r="AK3216" s="9">
        <f t="shared" si="6124"/>
        <v>6.4222085785901255</v>
      </c>
      <c r="AL3216" s="9">
        <f t="shared" si="6124"/>
        <v>3.8533251471540755</v>
      </c>
      <c r="AM3216" s="9">
        <f t="shared" si="6124"/>
        <v>2.3119950882924454</v>
      </c>
    </row>
    <row r="3217" spans="1:39" outlineLevel="2">
      <c r="A3217" s="11">
        <f>ROW()</f>
        <v>3217</v>
      </c>
      <c r="C3217" s="6" t="s">
        <v>474</v>
      </c>
      <c r="D3217" s="39"/>
      <c r="E3217" s="39"/>
      <c r="F3217" s="39"/>
      <c r="G3217" s="39"/>
      <c r="H3217" s="39"/>
      <c r="I3217" s="39"/>
      <c r="J3217" s="39"/>
      <c r="K3217" s="39"/>
      <c r="L3217" s="39"/>
      <c r="M3217" s="39"/>
      <c r="N3217" s="39"/>
      <c r="O3217" s="39"/>
      <c r="P3217" s="39"/>
      <c r="Q3217" s="39"/>
      <c r="R3217" s="39"/>
      <c r="S3217" s="39"/>
      <c r="T3217" s="39"/>
      <c r="U3217" s="39"/>
      <c r="V3217" s="39"/>
      <c r="W3217" s="39"/>
      <c r="X3217" s="39"/>
      <c r="Y3217" s="39"/>
      <c r="Z3217" s="39"/>
      <c r="AA3217" s="39"/>
      <c r="AB3217" s="39"/>
      <c r="AC3217" s="9"/>
      <c r="AD3217" s="39"/>
      <c r="AE3217" s="39"/>
      <c r="AF3217" s="39"/>
      <c r="AG3217" s="39"/>
      <c r="AH3217" s="39"/>
      <c r="AI3217" s="9">
        <f t="shared" si="6122"/>
        <v>5.0181590253491981</v>
      </c>
      <c r="AJ3217" s="9">
        <f t="shared" ref="AJ3217:AM3217" si="6125">AJ3157+AJ3172+AJ3187+AJ3202</f>
        <v>4.3490711553026387</v>
      </c>
      <c r="AK3217" s="9">
        <f t="shared" si="6125"/>
        <v>3.769195001262287</v>
      </c>
      <c r="AL3217" s="9">
        <f t="shared" si="6125"/>
        <v>3.2666356677606485</v>
      </c>
      <c r="AM3217" s="9">
        <f t="shared" si="6125"/>
        <v>2.831084245392562</v>
      </c>
    </row>
    <row r="3218" spans="1:39" outlineLevel="2">
      <c r="A3218" s="11">
        <f>ROW()</f>
        <v>3218</v>
      </c>
      <c r="C3218" s="6" t="s">
        <v>477</v>
      </c>
      <c r="D3218" s="39"/>
      <c r="E3218" s="39"/>
      <c r="F3218" s="39"/>
      <c r="G3218" s="39"/>
      <c r="H3218" s="39"/>
      <c r="I3218" s="39"/>
      <c r="J3218" s="39"/>
      <c r="K3218" s="39"/>
      <c r="L3218" s="39"/>
      <c r="M3218" s="39"/>
      <c r="N3218" s="39"/>
      <c r="O3218" s="39"/>
      <c r="P3218" s="39"/>
      <c r="Q3218" s="39"/>
      <c r="R3218" s="39"/>
      <c r="S3218" s="39"/>
      <c r="T3218" s="39"/>
      <c r="U3218" s="39"/>
      <c r="V3218" s="39"/>
      <c r="W3218" s="39"/>
      <c r="X3218" s="39"/>
      <c r="Y3218" s="39"/>
      <c r="Z3218" s="39"/>
      <c r="AA3218" s="39"/>
      <c r="AB3218" s="39"/>
      <c r="AC3218" s="9"/>
      <c r="AD3218" s="39"/>
      <c r="AE3218" s="39"/>
      <c r="AF3218" s="39"/>
      <c r="AG3218" s="39"/>
      <c r="AH3218" s="39"/>
      <c r="AI3218" s="9">
        <f t="shared" si="6122"/>
        <v>17.745695440847765</v>
      </c>
      <c r="AJ3218" s="9">
        <f t="shared" ref="AJ3218:AM3218" si="6126">AJ3158+AJ3173+AJ3188+AJ3203</f>
        <v>14.196556352678211</v>
      </c>
      <c r="AK3218" s="9">
        <f t="shared" si="6126"/>
        <v>11.357245082142569</v>
      </c>
      <c r="AL3218" s="9">
        <f t="shared" si="6126"/>
        <v>9.0857960657140548</v>
      </c>
      <c r="AM3218" s="9">
        <f t="shared" si="6126"/>
        <v>7.2686368525712437</v>
      </c>
    </row>
    <row r="3219" spans="1:39" outlineLevel="2">
      <c r="A3219" s="11">
        <f>ROW()</f>
        <v>3219</v>
      </c>
      <c r="C3219" s="6" t="s">
        <v>511</v>
      </c>
      <c r="D3219" s="39"/>
      <c r="E3219" s="39"/>
      <c r="F3219" s="39"/>
      <c r="G3219" s="39"/>
      <c r="H3219" s="39"/>
      <c r="I3219" s="39"/>
      <c r="J3219" s="39"/>
      <c r="K3219" s="39"/>
      <c r="L3219" s="39"/>
      <c r="M3219" s="39"/>
      <c r="N3219" s="39"/>
      <c r="O3219" s="39"/>
      <c r="P3219" s="39"/>
      <c r="Q3219" s="39"/>
      <c r="R3219" s="39"/>
      <c r="S3219" s="39"/>
      <c r="T3219" s="39"/>
      <c r="U3219" s="39"/>
      <c r="V3219" s="39"/>
      <c r="W3219" s="39"/>
      <c r="X3219" s="39"/>
      <c r="Y3219" s="39"/>
      <c r="Z3219" s="39"/>
      <c r="AA3219" s="39"/>
      <c r="AB3219" s="39"/>
      <c r="AC3219" s="9"/>
      <c r="AD3219" s="39"/>
      <c r="AE3219" s="39"/>
      <c r="AF3219" s="39"/>
      <c r="AG3219" s="39"/>
      <c r="AH3219" s="39"/>
      <c r="AI3219" s="9">
        <f t="shared" si="6122"/>
        <v>1.2848283513265948</v>
      </c>
      <c r="AJ3219" s="9">
        <f t="shared" ref="AJ3219:AM3220" si="6127">AJ3159+AJ3174+AJ3189+AJ3204</f>
        <v>1.2527076425434298</v>
      </c>
      <c r="AK3219" s="9">
        <f t="shared" si="6127"/>
        <v>1.2205869337602651</v>
      </c>
      <c r="AL3219" s="9">
        <f t="shared" si="6127"/>
        <v>1.1884662249771001</v>
      </c>
      <c r="AM3219" s="9">
        <f t="shared" si="6127"/>
        <v>1.1563455161939351</v>
      </c>
    </row>
    <row r="3220" spans="1:39" outlineLevel="2">
      <c r="A3220" s="11">
        <f>ROW()</f>
        <v>3220</v>
      </c>
      <c r="C3220" s="6" t="s">
        <v>655</v>
      </c>
      <c r="D3220" s="39"/>
      <c r="E3220" s="39"/>
      <c r="F3220" s="39"/>
      <c r="G3220" s="39"/>
      <c r="H3220" s="39"/>
      <c r="I3220" s="39"/>
      <c r="J3220" s="39"/>
      <c r="K3220" s="39"/>
      <c r="L3220" s="39"/>
      <c r="M3220" s="39"/>
      <c r="N3220" s="39"/>
      <c r="O3220" s="39"/>
      <c r="P3220" s="39"/>
      <c r="Q3220" s="39"/>
      <c r="R3220" s="39"/>
      <c r="S3220" s="39"/>
      <c r="T3220" s="39"/>
      <c r="U3220" s="39"/>
      <c r="V3220" s="39"/>
      <c r="W3220" s="39"/>
      <c r="X3220" s="39"/>
      <c r="Y3220" s="39"/>
      <c r="Z3220" s="39"/>
      <c r="AA3220" s="39"/>
      <c r="AB3220" s="39"/>
      <c r="AC3220" s="9"/>
      <c r="AD3220" s="39"/>
      <c r="AE3220" s="39"/>
      <c r="AF3220" s="39"/>
      <c r="AG3220" s="39"/>
      <c r="AH3220" s="39"/>
      <c r="AI3220" s="9">
        <f t="shared" si="6122"/>
        <v>0</v>
      </c>
      <c r="AJ3220" s="9">
        <f t="shared" si="6127"/>
        <v>0</v>
      </c>
      <c r="AK3220" s="9">
        <f t="shared" si="6127"/>
        <v>0</v>
      </c>
      <c r="AL3220" s="9">
        <f t="shared" si="6127"/>
        <v>0</v>
      </c>
      <c r="AM3220" s="9">
        <f t="shared" si="6127"/>
        <v>0</v>
      </c>
    </row>
    <row r="3221" spans="1:39" outlineLevel="2">
      <c r="A3221" s="11">
        <f>ROW()</f>
        <v>3221</v>
      </c>
      <c r="C3221" s="6" t="s">
        <v>656</v>
      </c>
      <c r="D3221" s="39"/>
      <c r="E3221" s="39"/>
      <c r="F3221" s="39"/>
      <c r="G3221" s="39"/>
      <c r="H3221" s="39"/>
      <c r="I3221" s="39"/>
      <c r="J3221" s="39"/>
      <c r="K3221" s="39"/>
      <c r="L3221" s="39"/>
      <c r="M3221" s="39"/>
      <c r="N3221" s="39"/>
      <c r="O3221" s="39"/>
      <c r="P3221" s="39"/>
      <c r="Q3221" s="39"/>
      <c r="R3221" s="39"/>
      <c r="S3221" s="39"/>
      <c r="T3221" s="39"/>
      <c r="U3221" s="39"/>
      <c r="V3221" s="39"/>
      <c r="W3221" s="39"/>
      <c r="X3221" s="39"/>
      <c r="Y3221" s="39"/>
      <c r="Z3221" s="39"/>
      <c r="AA3221" s="39"/>
      <c r="AB3221" s="39"/>
      <c r="AC3221" s="9"/>
      <c r="AD3221" s="39"/>
      <c r="AE3221" s="39"/>
      <c r="AF3221" s="39"/>
      <c r="AG3221" s="39"/>
      <c r="AH3221" s="39"/>
      <c r="AI3221" s="9"/>
      <c r="AJ3221" s="9"/>
      <c r="AK3221" s="9"/>
      <c r="AL3221" s="9"/>
      <c r="AM3221" s="9"/>
    </row>
    <row r="3222" spans="1:39" outlineLevel="2">
      <c r="A3222" s="11">
        <f>ROW()</f>
        <v>3222</v>
      </c>
      <c r="C3222" s="6" t="s">
        <v>667</v>
      </c>
      <c r="D3222" s="39"/>
      <c r="E3222" s="39"/>
      <c r="F3222" s="39"/>
      <c r="G3222" s="39"/>
      <c r="H3222" s="39"/>
      <c r="I3222" s="39"/>
      <c r="J3222" s="39"/>
      <c r="K3222" s="39"/>
      <c r="L3222" s="39"/>
      <c r="M3222" s="39"/>
      <c r="N3222" s="39"/>
      <c r="O3222" s="39"/>
      <c r="P3222" s="39"/>
      <c r="Q3222" s="39"/>
      <c r="R3222" s="39"/>
      <c r="S3222" s="39"/>
      <c r="T3222" s="39"/>
      <c r="U3222" s="39"/>
      <c r="V3222" s="39"/>
      <c r="W3222" s="39"/>
      <c r="X3222" s="39"/>
      <c r="Y3222" s="39"/>
      <c r="Z3222" s="39"/>
      <c r="AA3222" s="39"/>
      <c r="AB3222" s="39"/>
      <c r="AC3222" s="9"/>
      <c r="AD3222" s="39"/>
      <c r="AE3222" s="39"/>
      <c r="AF3222" s="39"/>
      <c r="AG3222" s="39"/>
      <c r="AH3222" s="39"/>
      <c r="AI3222" s="9"/>
      <c r="AJ3222" s="9"/>
      <c r="AK3222" s="9"/>
      <c r="AL3222" s="9"/>
      <c r="AM3222" s="9"/>
    </row>
    <row r="3223" spans="1:39" outlineLevel="2">
      <c r="A3223" s="11">
        <f>ROW()</f>
        <v>3223</v>
      </c>
      <c r="C3223" s="6" t="s">
        <v>212</v>
      </c>
      <c r="D3223" s="39"/>
      <c r="E3223" s="39"/>
      <c r="F3223" s="39"/>
      <c r="G3223" s="39"/>
      <c r="H3223" s="39"/>
      <c r="I3223" s="39"/>
      <c r="J3223" s="39"/>
      <c r="K3223" s="39"/>
      <c r="L3223" s="39"/>
      <c r="M3223" s="39"/>
      <c r="N3223" s="39"/>
      <c r="O3223" s="39"/>
      <c r="P3223" s="39"/>
      <c r="Q3223" s="39"/>
      <c r="R3223" s="39"/>
      <c r="S3223" s="39"/>
      <c r="T3223" s="39"/>
      <c r="U3223" s="39"/>
      <c r="V3223" s="39"/>
      <c r="W3223" s="39"/>
      <c r="X3223" s="39"/>
      <c r="Y3223" s="39"/>
      <c r="Z3223" s="39"/>
      <c r="AA3223" s="39"/>
      <c r="AB3223" s="39"/>
      <c r="AC3223" s="9"/>
      <c r="AD3223" s="39"/>
      <c r="AE3223" s="39"/>
      <c r="AF3223" s="39"/>
      <c r="AG3223" s="39"/>
      <c r="AH3223" s="39"/>
      <c r="AI3223" s="9">
        <f t="shared" ref="AI3223:AM3223" si="6128">AI3163+AI3178+AI3193+AI3208</f>
        <v>0</v>
      </c>
      <c r="AJ3223" s="9">
        <f t="shared" si="6128"/>
        <v>0</v>
      </c>
      <c r="AK3223" s="9">
        <f t="shared" si="6128"/>
        <v>0</v>
      </c>
      <c r="AL3223" s="9">
        <f t="shared" si="6128"/>
        <v>0</v>
      </c>
      <c r="AM3223" s="9">
        <f t="shared" si="6128"/>
        <v>0</v>
      </c>
    </row>
    <row r="3224" spans="1:39" outlineLevel="2">
      <c r="A3224" s="11">
        <f>ROW()</f>
        <v>3224</v>
      </c>
      <c r="C3224" s="30" t="s">
        <v>362</v>
      </c>
      <c r="D3224" s="90"/>
      <c r="E3224" s="90"/>
      <c r="F3224" s="90"/>
      <c r="G3224" s="90"/>
      <c r="H3224" s="90"/>
      <c r="I3224" s="90"/>
      <c r="J3224" s="90"/>
      <c r="K3224" s="90"/>
      <c r="L3224" s="90"/>
      <c r="M3224" s="90"/>
      <c r="N3224" s="90"/>
      <c r="O3224" s="90"/>
      <c r="P3224" s="90"/>
      <c r="Q3224" s="90"/>
      <c r="R3224" s="90"/>
      <c r="S3224" s="90"/>
      <c r="T3224" s="90"/>
      <c r="U3224" s="90"/>
      <c r="V3224" s="90"/>
      <c r="W3224" s="90"/>
      <c r="X3224" s="90"/>
      <c r="Y3224" s="90"/>
      <c r="Z3224" s="90"/>
      <c r="AA3224" s="90"/>
      <c r="AB3224" s="90"/>
      <c r="AC3224" s="15"/>
      <c r="AD3224" s="90"/>
      <c r="AE3224" s="90"/>
      <c r="AF3224" s="90"/>
      <c r="AG3224" s="90"/>
      <c r="AH3224" s="90"/>
      <c r="AI3224" s="15">
        <f t="shared" ref="AI3224:AM3224" si="6129">AI3164+AI3179+AI3194+AI3209</f>
        <v>1.5996397620719081</v>
      </c>
      <c r="AJ3224" s="15">
        <f t="shared" si="6129"/>
        <v>0.95978385724314486</v>
      </c>
      <c r="AK3224" s="15">
        <f t="shared" si="6129"/>
        <v>0.57587031434588698</v>
      </c>
      <c r="AL3224" s="15">
        <f t="shared" si="6129"/>
        <v>0.3455221886075322</v>
      </c>
      <c r="AM3224" s="15">
        <f t="shared" si="6129"/>
        <v>0.20731331316451931</v>
      </c>
    </row>
    <row r="3225" spans="1:39" outlineLevel="2">
      <c r="A3225" s="11">
        <f>ROW()</f>
        <v>3225</v>
      </c>
      <c r="C3225" s="6" t="s">
        <v>1</v>
      </c>
      <c r="D3225" s="39"/>
      <c r="E3225" s="39"/>
      <c r="F3225" s="39"/>
      <c r="G3225" s="39"/>
      <c r="H3225" s="39"/>
      <c r="I3225" s="39"/>
      <c r="J3225" s="39"/>
      <c r="K3225" s="39"/>
      <c r="L3225" s="39"/>
      <c r="M3225" s="39"/>
      <c r="N3225" s="39"/>
      <c r="O3225" s="39"/>
      <c r="P3225" s="39"/>
      <c r="Q3225" s="39"/>
      <c r="R3225" s="39"/>
      <c r="S3225" s="39"/>
      <c r="T3225" s="39"/>
      <c r="U3225" s="39"/>
      <c r="V3225" s="39"/>
      <c r="W3225" s="39"/>
      <c r="X3225" s="39"/>
      <c r="Y3225" s="39"/>
      <c r="Z3225" s="39"/>
      <c r="AA3225" s="39"/>
      <c r="AB3225" s="39"/>
      <c r="AC3225" s="9"/>
      <c r="AD3225" s="39"/>
      <c r="AE3225" s="39"/>
      <c r="AF3225" s="39"/>
      <c r="AG3225" s="39"/>
      <c r="AH3225" s="39"/>
      <c r="AI3225" s="9">
        <f t="shared" ref="AI3225:AM3225" si="6130">SUM(AI3212:AI3224)</f>
        <v>55.828199774220955</v>
      </c>
      <c r="AJ3225" s="9">
        <f t="shared" si="6130"/>
        <v>42.299912146298475</v>
      </c>
      <c r="AK3225" s="9">
        <f t="shared" si="6130"/>
        <v>32.876337735069654</v>
      </c>
      <c r="AL3225" s="9">
        <f t="shared" si="6130"/>
        <v>26.132062776079614</v>
      </c>
      <c r="AM3225" s="9">
        <f t="shared" si="6130"/>
        <v>21.173470079683312</v>
      </c>
    </row>
    <row r="3226" spans="1:39" outlineLevel="3">
      <c r="A3226" s="11">
        <f>ROW()</f>
        <v>3226</v>
      </c>
      <c r="B3226" s="343" t="s">
        <v>658</v>
      </c>
      <c r="D3226" s="39"/>
      <c r="E3226" s="39"/>
      <c r="F3226" s="39"/>
      <c r="G3226" s="39"/>
      <c r="H3226" s="39"/>
      <c r="I3226" s="39"/>
      <c r="J3226" s="39"/>
      <c r="K3226" s="39"/>
      <c r="L3226" s="39"/>
      <c r="M3226" s="39"/>
      <c r="N3226" s="39"/>
      <c r="O3226" s="39"/>
      <c r="P3226" s="39"/>
      <c r="Q3226" s="39"/>
      <c r="R3226" s="39"/>
      <c r="S3226" s="39"/>
      <c r="T3226" s="39"/>
      <c r="U3226" s="39"/>
      <c r="V3226" s="39"/>
      <c r="W3226" s="39"/>
      <c r="X3226" s="39"/>
      <c r="Y3226" s="39"/>
      <c r="Z3226" s="39"/>
      <c r="AA3226" s="39"/>
      <c r="AB3226" s="39"/>
      <c r="AC3226" s="39"/>
      <c r="AD3226" s="39"/>
      <c r="AE3226" s="39"/>
      <c r="AF3226" s="39"/>
      <c r="AG3226" s="39"/>
      <c r="AH3226" s="39"/>
      <c r="AI3226" s="39"/>
      <c r="AJ3226" s="39"/>
      <c r="AK3226" s="39"/>
      <c r="AL3226" s="39"/>
      <c r="AM3226" s="39"/>
    </row>
    <row r="3227" spans="1:39" outlineLevel="3">
      <c r="A3227" s="11">
        <f>ROW()</f>
        <v>3227</v>
      </c>
      <c r="C3227" s="6" t="s">
        <v>2</v>
      </c>
      <c r="D3227" s="39"/>
      <c r="E3227" s="39"/>
      <c r="F3227" s="39"/>
      <c r="G3227" s="39"/>
      <c r="H3227" s="39"/>
      <c r="I3227" s="39"/>
      <c r="J3227" s="39"/>
      <c r="K3227" s="39"/>
      <c r="L3227" s="39"/>
      <c r="M3227" s="39"/>
      <c r="N3227" s="39"/>
      <c r="O3227" s="39"/>
      <c r="P3227" s="39"/>
      <c r="Q3227" s="39"/>
      <c r="R3227" s="39"/>
      <c r="S3227" s="39"/>
      <c r="T3227" s="39"/>
      <c r="U3227" s="39"/>
      <c r="V3227" s="39"/>
      <c r="W3227" s="39"/>
      <c r="X3227" s="39"/>
      <c r="Y3227" s="39"/>
      <c r="Z3227" s="39"/>
      <c r="AA3227" s="39"/>
      <c r="AB3227" s="39"/>
      <c r="AC3227" s="39"/>
      <c r="AD3227" s="39"/>
      <c r="AE3227" s="39"/>
      <c r="AF3227" s="39"/>
      <c r="AG3227" s="39"/>
      <c r="AH3227" s="39"/>
      <c r="AI3227" s="39"/>
      <c r="AJ3227" s="39"/>
      <c r="AK3227" s="39"/>
      <c r="AL3227" s="39"/>
      <c r="AM3227" s="39"/>
    </row>
    <row r="3228" spans="1:39" outlineLevel="3">
      <c r="A3228" s="11">
        <f>ROW()</f>
        <v>3228</v>
      </c>
      <c r="C3228" s="6" t="s">
        <v>3</v>
      </c>
      <c r="D3228" s="39"/>
      <c r="E3228" s="39"/>
      <c r="F3228" s="39"/>
      <c r="G3228" s="39"/>
      <c r="H3228" s="39"/>
      <c r="I3228" s="39"/>
      <c r="J3228" s="39"/>
      <c r="K3228" s="39"/>
      <c r="L3228" s="39"/>
      <c r="M3228" s="39"/>
      <c r="N3228" s="39"/>
      <c r="O3228" s="39"/>
      <c r="P3228" s="39"/>
      <c r="Q3228" s="39"/>
      <c r="R3228" s="39"/>
      <c r="S3228" s="39"/>
      <c r="T3228" s="39"/>
      <c r="U3228" s="39"/>
      <c r="V3228" s="39"/>
      <c r="W3228" s="39"/>
      <c r="X3228" s="39"/>
      <c r="Y3228" s="39"/>
      <c r="Z3228" s="39"/>
      <c r="AA3228" s="39"/>
      <c r="AB3228" s="39"/>
      <c r="AC3228" s="39"/>
      <c r="AD3228" s="39"/>
      <c r="AE3228" s="39"/>
      <c r="AF3228" s="39"/>
      <c r="AG3228" s="39"/>
      <c r="AH3228" s="39"/>
      <c r="AI3228" s="39"/>
      <c r="AJ3228" s="39"/>
      <c r="AK3228" s="39"/>
      <c r="AL3228" s="39"/>
      <c r="AM3228" s="39"/>
    </row>
    <row r="3229" spans="1:39" outlineLevel="3">
      <c r="A3229" s="11">
        <f>ROW()</f>
        <v>3229</v>
      </c>
      <c r="C3229" s="6" t="s">
        <v>4</v>
      </c>
      <c r="D3229" s="39"/>
      <c r="E3229" s="39"/>
      <c r="F3229" s="39"/>
      <c r="G3229" s="39"/>
      <c r="H3229" s="39"/>
      <c r="I3229" s="39"/>
      <c r="J3229" s="39"/>
      <c r="K3229" s="39"/>
      <c r="L3229" s="39"/>
      <c r="M3229" s="39"/>
      <c r="N3229" s="39"/>
      <c r="O3229" s="39"/>
      <c r="P3229" s="39"/>
      <c r="Q3229" s="39"/>
      <c r="R3229" s="39"/>
      <c r="S3229" s="39"/>
      <c r="T3229" s="39"/>
      <c r="U3229" s="39"/>
      <c r="V3229" s="39"/>
      <c r="W3229" s="39"/>
      <c r="X3229" s="39"/>
      <c r="Y3229" s="39"/>
      <c r="Z3229" s="39"/>
      <c r="AA3229" s="39"/>
      <c r="AB3229" s="39"/>
      <c r="AC3229" s="39"/>
      <c r="AD3229" s="39"/>
      <c r="AE3229" s="39"/>
      <c r="AF3229" s="39"/>
      <c r="AG3229" s="39"/>
      <c r="AH3229" s="39"/>
      <c r="AI3229" s="39"/>
      <c r="AJ3229" s="39"/>
      <c r="AK3229" s="39"/>
      <c r="AL3229" s="39"/>
      <c r="AM3229" s="39"/>
    </row>
    <row r="3230" spans="1:39" outlineLevel="3">
      <c r="A3230" s="11">
        <f>ROW()</f>
        <v>3230</v>
      </c>
      <c r="C3230" s="6" t="s">
        <v>5</v>
      </c>
      <c r="D3230" s="39"/>
      <c r="E3230" s="39"/>
      <c r="F3230" s="39"/>
      <c r="G3230" s="39"/>
      <c r="H3230" s="39"/>
      <c r="I3230" s="39"/>
      <c r="J3230" s="39"/>
      <c r="K3230" s="39"/>
      <c r="L3230" s="39"/>
      <c r="M3230" s="39"/>
      <c r="N3230" s="39"/>
      <c r="O3230" s="39"/>
      <c r="P3230" s="39"/>
      <c r="Q3230" s="39"/>
      <c r="R3230" s="39"/>
      <c r="S3230" s="39"/>
      <c r="T3230" s="39"/>
      <c r="U3230" s="39"/>
      <c r="V3230" s="39"/>
      <c r="W3230" s="39"/>
      <c r="X3230" s="39"/>
      <c r="Y3230" s="39"/>
      <c r="Z3230" s="39"/>
      <c r="AA3230" s="39"/>
      <c r="AB3230" s="39"/>
      <c r="AC3230" s="39"/>
      <c r="AD3230" s="39"/>
      <c r="AE3230" s="39"/>
      <c r="AF3230" s="39"/>
      <c r="AG3230" s="39"/>
      <c r="AH3230" s="39"/>
      <c r="AI3230" s="39"/>
      <c r="AJ3230" s="39"/>
      <c r="AK3230" s="39"/>
      <c r="AL3230" s="39"/>
      <c r="AM3230" s="39"/>
    </row>
    <row r="3231" spans="1:39" outlineLevel="3">
      <c r="A3231" s="11">
        <f>ROW()</f>
        <v>3231</v>
      </c>
      <c r="C3231" s="6" t="s">
        <v>473</v>
      </c>
      <c r="D3231" s="39"/>
      <c r="E3231" s="39"/>
      <c r="F3231" s="39"/>
      <c r="G3231" s="39"/>
      <c r="H3231" s="39"/>
      <c r="I3231" s="39"/>
      <c r="J3231" s="39"/>
      <c r="K3231" s="39"/>
      <c r="L3231" s="39"/>
      <c r="M3231" s="39"/>
      <c r="N3231" s="39"/>
      <c r="O3231" s="39"/>
      <c r="P3231" s="39"/>
      <c r="Q3231" s="39"/>
      <c r="R3231" s="39"/>
      <c r="S3231" s="39"/>
      <c r="T3231" s="39"/>
      <c r="U3231" s="39"/>
      <c r="V3231" s="39"/>
      <c r="W3231" s="39"/>
      <c r="X3231" s="39"/>
      <c r="Y3231" s="39"/>
      <c r="Z3231" s="39"/>
      <c r="AA3231" s="39"/>
      <c r="AB3231" s="39"/>
      <c r="AC3231" s="39"/>
      <c r="AD3231" s="39"/>
      <c r="AE3231" s="39"/>
      <c r="AF3231" s="39"/>
      <c r="AG3231" s="39"/>
      <c r="AH3231" s="39"/>
      <c r="AI3231" s="39"/>
      <c r="AJ3231" s="39"/>
      <c r="AK3231" s="39"/>
      <c r="AL3231" s="39"/>
      <c r="AM3231" s="39"/>
    </row>
    <row r="3232" spans="1:39" outlineLevel="3">
      <c r="A3232" s="11">
        <f>ROW()</f>
        <v>3232</v>
      </c>
      <c r="C3232" s="6" t="s">
        <v>474</v>
      </c>
      <c r="D3232" s="39"/>
      <c r="E3232" s="39"/>
      <c r="F3232" s="39"/>
      <c r="G3232" s="39"/>
      <c r="H3232" s="39"/>
      <c r="I3232" s="39"/>
      <c r="J3232" s="39"/>
      <c r="K3232" s="39"/>
      <c r="L3232" s="39"/>
      <c r="M3232" s="39"/>
      <c r="N3232" s="39"/>
      <c r="O3232" s="39"/>
      <c r="P3232" s="39"/>
      <c r="Q3232" s="39"/>
      <c r="R3232" s="39"/>
      <c r="S3232" s="39"/>
      <c r="T3232" s="39"/>
      <c r="U3232" s="39"/>
      <c r="V3232" s="39"/>
      <c r="W3232" s="39"/>
      <c r="X3232" s="39"/>
      <c r="Y3232" s="39"/>
      <c r="Z3232" s="39"/>
      <c r="AA3232" s="39"/>
      <c r="AB3232" s="39"/>
      <c r="AC3232" s="39"/>
      <c r="AD3232" s="39"/>
      <c r="AE3232" s="39"/>
      <c r="AF3232" s="39"/>
      <c r="AG3232" s="39"/>
      <c r="AH3232" s="39"/>
      <c r="AI3232" s="39"/>
      <c r="AJ3232" s="39"/>
      <c r="AK3232" s="39"/>
      <c r="AL3232" s="39"/>
      <c r="AM3232" s="39"/>
    </row>
    <row r="3233" spans="1:39" outlineLevel="3">
      <c r="A3233" s="11">
        <f>ROW()</f>
        <v>3233</v>
      </c>
      <c r="C3233" s="6" t="s">
        <v>477</v>
      </c>
      <c r="D3233" s="39"/>
      <c r="E3233" s="39"/>
      <c r="F3233" s="39"/>
      <c r="G3233" s="39"/>
      <c r="H3233" s="39"/>
      <c r="I3233" s="39"/>
      <c r="J3233" s="39"/>
      <c r="K3233" s="39"/>
      <c r="L3233" s="39"/>
      <c r="M3233" s="39"/>
      <c r="N3233" s="39"/>
      <c r="O3233" s="39"/>
      <c r="P3233" s="39"/>
      <c r="Q3233" s="39"/>
      <c r="R3233" s="39"/>
      <c r="S3233" s="39"/>
      <c r="T3233" s="39"/>
      <c r="U3233" s="39"/>
      <c r="V3233" s="39"/>
      <c r="W3233" s="39"/>
      <c r="X3233" s="39"/>
      <c r="Y3233" s="39"/>
      <c r="Z3233" s="39"/>
      <c r="AA3233" s="39"/>
      <c r="AB3233" s="39"/>
      <c r="AC3233" s="39"/>
      <c r="AD3233" s="39"/>
      <c r="AE3233" s="39"/>
      <c r="AF3233" s="39"/>
      <c r="AG3233" s="39"/>
      <c r="AH3233" s="39"/>
      <c r="AI3233" s="39"/>
      <c r="AJ3233" s="39"/>
      <c r="AK3233" s="39"/>
      <c r="AL3233" s="39"/>
      <c r="AM3233" s="39"/>
    </row>
    <row r="3234" spans="1:39" outlineLevel="3">
      <c r="A3234" s="11">
        <f>ROW()</f>
        <v>3234</v>
      </c>
      <c r="C3234" s="6" t="s">
        <v>511</v>
      </c>
      <c r="D3234" s="39"/>
      <c r="E3234" s="39"/>
      <c r="F3234" s="39"/>
      <c r="G3234" s="39"/>
      <c r="H3234" s="39"/>
      <c r="I3234" s="39"/>
      <c r="J3234" s="39"/>
      <c r="K3234" s="39"/>
      <c r="L3234" s="39"/>
      <c r="M3234" s="39"/>
      <c r="N3234" s="39"/>
      <c r="O3234" s="39"/>
      <c r="P3234" s="39"/>
      <c r="Q3234" s="39"/>
      <c r="R3234" s="39"/>
      <c r="S3234" s="39"/>
      <c r="T3234" s="39"/>
      <c r="U3234" s="39"/>
      <c r="V3234" s="39"/>
      <c r="W3234" s="39"/>
      <c r="X3234" s="39"/>
      <c r="Y3234" s="39"/>
      <c r="Z3234" s="39"/>
      <c r="AA3234" s="39"/>
      <c r="AB3234" s="39"/>
      <c r="AC3234" s="39"/>
      <c r="AD3234" s="39"/>
      <c r="AE3234" s="39"/>
      <c r="AF3234" s="39"/>
      <c r="AG3234" s="39"/>
      <c r="AH3234" s="39"/>
      <c r="AI3234" s="39"/>
      <c r="AJ3234" s="39"/>
      <c r="AK3234" s="39"/>
      <c r="AL3234" s="39"/>
      <c r="AM3234" s="39"/>
    </row>
    <row r="3235" spans="1:39" outlineLevel="3">
      <c r="A3235" s="11">
        <f>ROW()</f>
        <v>3235</v>
      </c>
      <c r="C3235" s="6" t="s">
        <v>655</v>
      </c>
      <c r="D3235" s="39"/>
      <c r="E3235" s="39"/>
      <c r="F3235" s="39"/>
      <c r="G3235" s="39"/>
      <c r="H3235" s="39"/>
      <c r="I3235" s="39"/>
      <c r="J3235" s="39"/>
      <c r="K3235" s="39"/>
      <c r="L3235" s="39"/>
      <c r="M3235" s="39"/>
      <c r="N3235" s="39"/>
      <c r="O3235" s="39"/>
      <c r="P3235" s="39"/>
      <c r="Q3235" s="39"/>
      <c r="R3235" s="39"/>
      <c r="S3235" s="39"/>
      <c r="T3235" s="39"/>
      <c r="U3235" s="39"/>
      <c r="V3235" s="39"/>
      <c r="W3235" s="39"/>
      <c r="X3235" s="39"/>
      <c r="Y3235" s="39"/>
      <c r="Z3235" s="39"/>
      <c r="AA3235" s="39"/>
      <c r="AB3235" s="39"/>
      <c r="AC3235" s="39"/>
      <c r="AD3235" s="39"/>
      <c r="AE3235" s="39"/>
      <c r="AF3235" s="39"/>
      <c r="AG3235" s="39"/>
      <c r="AH3235" s="39"/>
      <c r="AI3235" s="39"/>
      <c r="AJ3235" s="39"/>
      <c r="AK3235" s="39"/>
      <c r="AL3235" s="39"/>
      <c r="AM3235" s="39"/>
    </row>
    <row r="3236" spans="1:39" outlineLevel="3">
      <c r="A3236" s="11">
        <f>ROW()</f>
        <v>3236</v>
      </c>
      <c r="C3236" s="6" t="s">
        <v>656</v>
      </c>
      <c r="D3236" s="39"/>
      <c r="E3236" s="39"/>
      <c r="F3236" s="39"/>
      <c r="G3236" s="39"/>
      <c r="H3236" s="39"/>
      <c r="I3236" s="39"/>
      <c r="J3236" s="39"/>
      <c r="K3236" s="39"/>
      <c r="L3236" s="39"/>
      <c r="M3236" s="39"/>
      <c r="N3236" s="39"/>
      <c r="O3236" s="39"/>
      <c r="P3236" s="39"/>
      <c r="Q3236" s="39"/>
      <c r="R3236" s="39"/>
      <c r="S3236" s="39"/>
      <c r="T3236" s="39"/>
      <c r="U3236" s="39"/>
      <c r="V3236" s="39"/>
      <c r="W3236" s="39"/>
      <c r="X3236" s="39"/>
      <c r="Y3236" s="39"/>
      <c r="Z3236" s="39"/>
      <c r="AA3236" s="39"/>
      <c r="AB3236" s="39"/>
      <c r="AC3236" s="39"/>
      <c r="AD3236" s="39"/>
      <c r="AE3236" s="39"/>
      <c r="AF3236" s="39"/>
      <c r="AG3236" s="39"/>
      <c r="AH3236" s="39"/>
      <c r="AI3236" s="39"/>
      <c r="AJ3236" s="39"/>
      <c r="AK3236" s="39"/>
      <c r="AL3236" s="39"/>
      <c r="AM3236" s="39"/>
    </row>
    <row r="3237" spans="1:39" outlineLevel="3">
      <c r="A3237" s="11">
        <f>ROW()</f>
        <v>3237</v>
      </c>
      <c r="C3237" s="6" t="s">
        <v>667</v>
      </c>
      <c r="D3237" s="39"/>
      <c r="E3237" s="39"/>
      <c r="F3237" s="39"/>
      <c r="G3237" s="39"/>
      <c r="H3237" s="39"/>
      <c r="I3237" s="39"/>
      <c r="J3237" s="39"/>
      <c r="K3237" s="39"/>
      <c r="L3237" s="39"/>
      <c r="M3237" s="39"/>
      <c r="N3237" s="39"/>
      <c r="O3237" s="39"/>
      <c r="P3237" s="39"/>
      <c r="Q3237" s="39"/>
      <c r="R3237" s="39"/>
      <c r="S3237" s="39"/>
      <c r="T3237" s="39"/>
      <c r="U3237" s="39"/>
      <c r="V3237" s="39"/>
      <c r="W3237" s="39"/>
      <c r="X3237" s="39"/>
      <c r="Y3237" s="39"/>
      <c r="Z3237" s="39"/>
      <c r="AA3237" s="39"/>
      <c r="AB3237" s="39"/>
      <c r="AC3237" s="39"/>
      <c r="AD3237" s="39"/>
      <c r="AE3237" s="39"/>
      <c r="AF3237" s="39"/>
      <c r="AG3237" s="39"/>
      <c r="AH3237" s="39"/>
      <c r="AI3237" s="39"/>
      <c r="AJ3237" s="39"/>
      <c r="AK3237" s="39"/>
      <c r="AL3237" s="39"/>
      <c r="AM3237" s="39"/>
    </row>
    <row r="3238" spans="1:39" outlineLevel="3">
      <c r="A3238" s="11">
        <f>ROW()</f>
        <v>3238</v>
      </c>
      <c r="C3238" s="6" t="s">
        <v>212</v>
      </c>
      <c r="D3238" s="39"/>
      <c r="E3238" s="39"/>
      <c r="F3238" s="39"/>
      <c r="G3238" s="39"/>
      <c r="H3238" s="39"/>
      <c r="I3238" s="39"/>
      <c r="J3238" s="39"/>
      <c r="K3238" s="39"/>
      <c r="L3238" s="39"/>
      <c r="M3238" s="39"/>
      <c r="N3238" s="39"/>
      <c r="O3238" s="39"/>
      <c r="P3238" s="39"/>
      <c r="Q3238" s="39"/>
      <c r="R3238" s="39"/>
      <c r="S3238" s="39"/>
      <c r="T3238" s="39"/>
      <c r="U3238" s="39"/>
      <c r="V3238" s="39"/>
      <c r="W3238" s="39"/>
      <c r="X3238" s="39"/>
      <c r="Y3238" s="39"/>
      <c r="Z3238" s="39"/>
      <c r="AA3238" s="39"/>
      <c r="AB3238" s="39"/>
      <c r="AC3238" s="39"/>
      <c r="AD3238" s="39"/>
      <c r="AE3238" s="39"/>
      <c r="AF3238" s="39"/>
      <c r="AG3238" s="39"/>
      <c r="AH3238" s="39"/>
      <c r="AI3238" s="39"/>
      <c r="AJ3238" s="39"/>
      <c r="AK3238" s="39"/>
      <c r="AL3238" s="39"/>
      <c r="AM3238" s="39"/>
    </row>
    <row r="3239" spans="1:39" outlineLevel="3">
      <c r="A3239" s="11">
        <f>ROW()</f>
        <v>3239</v>
      </c>
      <c r="C3239" s="30" t="s">
        <v>362</v>
      </c>
      <c r="D3239" s="90"/>
      <c r="E3239" s="90"/>
      <c r="F3239" s="90"/>
      <c r="G3239" s="90"/>
      <c r="H3239" s="90"/>
      <c r="I3239" s="90"/>
      <c r="J3239" s="90"/>
      <c r="K3239" s="90"/>
      <c r="L3239" s="90"/>
      <c r="M3239" s="90"/>
      <c r="N3239" s="90"/>
      <c r="O3239" s="90"/>
      <c r="P3239" s="90"/>
      <c r="Q3239" s="90"/>
      <c r="R3239" s="90"/>
      <c r="S3239" s="90"/>
      <c r="T3239" s="90"/>
      <c r="U3239" s="90"/>
      <c r="V3239" s="90"/>
      <c r="W3239" s="90"/>
      <c r="X3239" s="90"/>
      <c r="Y3239" s="90"/>
      <c r="Z3239" s="90"/>
      <c r="AA3239" s="90"/>
      <c r="AB3239" s="90"/>
      <c r="AC3239" s="90"/>
      <c r="AD3239" s="90"/>
      <c r="AE3239" s="90"/>
      <c r="AF3239" s="90"/>
      <c r="AG3239" s="90"/>
      <c r="AH3239" s="90"/>
      <c r="AI3239" s="90"/>
      <c r="AJ3239" s="90"/>
      <c r="AK3239" s="90"/>
      <c r="AL3239" s="90"/>
      <c r="AM3239" s="90"/>
    </row>
    <row r="3240" spans="1:39" outlineLevel="3">
      <c r="A3240" s="11">
        <f>ROW()</f>
        <v>3240</v>
      </c>
      <c r="C3240" s="6" t="s">
        <v>1</v>
      </c>
      <c r="D3240" s="39"/>
      <c r="E3240" s="39"/>
      <c r="F3240" s="39"/>
      <c r="G3240" s="39"/>
      <c r="H3240" s="39"/>
      <c r="I3240" s="39"/>
      <c r="J3240" s="39"/>
      <c r="K3240" s="39"/>
      <c r="L3240" s="39"/>
      <c r="M3240" s="39"/>
      <c r="N3240" s="39"/>
      <c r="O3240" s="39"/>
      <c r="P3240" s="39"/>
      <c r="Q3240" s="39"/>
      <c r="R3240" s="39"/>
      <c r="S3240" s="39"/>
      <c r="T3240" s="39"/>
      <c r="U3240" s="39"/>
      <c r="V3240" s="39"/>
      <c r="W3240" s="39"/>
      <c r="X3240" s="39"/>
      <c r="Y3240" s="39"/>
      <c r="Z3240" s="39"/>
      <c r="AA3240" s="39"/>
      <c r="AB3240" s="39"/>
      <c r="AC3240" s="39"/>
      <c r="AD3240" s="39"/>
      <c r="AE3240" s="39"/>
      <c r="AF3240" s="39"/>
      <c r="AG3240" s="39"/>
      <c r="AH3240" s="39"/>
      <c r="AI3240" s="39"/>
      <c r="AJ3240" s="39"/>
      <c r="AK3240" s="39"/>
      <c r="AL3240" s="39"/>
      <c r="AM3240" s="39"/>
    </row>
    <row r="3241" spans="1:39" outlineLevel="3">
      <c r="A3241" s="11">
        <f>ROW()</f>
        <v>3241</v>
      </c>
      <c r="D3241" s="39"/>
      <c r="E3241" s="39"/>
      <c r="F3241" s="39"/>
      <c r="G3241" s="39"/>
      <c r="H3241" s="39"/>
      <c r="I3241" s="39"/>
      <c r="J3241" s="39"/>
      <c r="K3241" s="39"/>
      <c r="L3241" s="39"/>
      <c r="M3241" s="39"/>
      <c r="N3241" s="39"/>
      <c r="O3241" s="39"/>
      <c r="P3241" s="39"/>
      <c r="Q3241" s="39"/>
      <c r="R3241" s="39"/>
      <c r="S3241" s="39"/>
      <c r="T3241" s="39"/>
      <c r="U3241" s="39"/>
      <c r="V3241" s="39"/>
      <c r="W3241" s="39"/>
      <c r="X3241" s="39"/>
      <c r="Y3241" s="39"/>
      <c r="Z3241" s="39"/>
      <c r="AA3241" s="39"/>
      <c r="AB3241" s="39"/>
      <c r="AC3241" s="39"/>
      <c r="AD3241" s="39"/>
      <c r="AE3241" s="39"/>
      <c r="AF3241" s="39"/>
      <c r="AG3241" s="39"/>
      <c r="AH3241" s="39"/>
      <c r="AI3241" s="39"/>
      <c r="AJ3241" s="39"/>
      <c r="AK3241" s="39"/>
      <c r="AL3241" s="39"/>
      <c r="AM3241" s="39"/>
    </row>
    <row r="3242" spans="1:39" s="10" customFormat="1" outlineLevel="1">
      <c r="A3242" s="324" t="s">
        <v>518</v>
      </c>
      <c r="B3242" s="347"/>
      <c r="C3242" s="325"/>
      <c r="D3242" s="325"/>
      <c r="E3242" s="325"/>
      <c r="F3242" s="325"/>
      <c r="G3242" s="325"/>
      <c r="H3242" s="326"/>
      <c r="I3242" s="326"/>
      <c r="J3242" s="326"/>
      <c r="K3242" s="326"/>
      <c r="L3242" s="326"/>
      <c r="M3242" s="326"/>
      <c r="N3242" s="326"/>
      <c r="O3242" s="326"/>
      <c r="P3242" s="326"/>
      <c r="Q3242" s="326"/>
      <c r="R3242" s="326"/>
      <c r="S3242" s="326"/>
      <c r="T3242" s="326"/>
      <c r="U3242" s="326"/>
      <c r="V3242" s="326"/>
      <c r="W3242" s="326"/>
      <c r="X3242" s="326"/>
      <c r="Y3242" s="326"/>
      <c r="Z3242" s="326"/>
      <c r="AA3242" s="326"/>
      <c r="AB3242" s="326"/>
      <c r="AC3242" s="326"/>
      <c r="AD3242" s="326"/>
      <c r="AE3242" s="326"/>
      <c r="AF3242" s="326"/>
      <c r="AG3242" s="326"/>
      <c r="AH3242" s="326"/>
      <c r="AI3242" s="326"/>
      <c r="AJ3242" s="326"/>
      <c r="AK3242" s="326"/>
      <c r="AL3242" s="326"/>
      <c r="AM3242" s="326"/>
    </row>
    <row r="3243" spans="1:39" outlineLevel="2">
      <c r="A3243" s="11">
        <f>ROW()</f>
        <v>3243</v>
      </c>
      <c r="B3243" s="343" t="s">
        <v>141</v>
      </c>
      <c r="D3243" s="39"/>
      <c r="E3243" s="39"/>
      <c r="F3243" s="39"/>
      <c r="G3243" s="39"/>
      <c r="H3243" s="39"/>
      <c r="I3243" s="39"/>
      <c r="J3243" s="156"/>
      <c r="K3243" s="39"/>
      <c r="L3243" s="39"/>
      <c r="M3243" s="39"/>
      <c r="N3243" s="39"/>
      <c r="O3243" s="39"/>
      <c r="P3243" s="39"/>
      <c r="Q3243" s="39"/>
      <c r="R3243" s="39"/>
      <c r="S3243" s="39"/>
      <c r="T3243" s="39"/>
      <c r="U3243" s="39"/>
      <c r="V3243" s="39"/>
      <c r="W3243" s="39"/>
      <c r="X3243" s="39"/>
      <c r="Y3243" s="39"/>
      <c r="Z3243" s="39"/>
      <c r="AA3243" s="39"/>
      <c r="AB3243" s="39"/>
      <c r="AC3243" s="39"/>
      <c r="AD3243" s="39"/>
      <c r="AE3243" s="39"/>
      <c r="AF3243" s="39"/>
      <c r="AG3243" s="39"/>
      <c r="AH3243" s="39"/>
      <c r="AI3243" s="39"/>
      <c r="AJ3243" s="39"/>
      <c r="AK3243" s="39"/>
      <c r="AL3243" s="39"/>
      <c r="AM3243" s="39"/>
    </row>
    <row r="3244" spans="1:39" outlineLevel="2">
      <c r="A3244" s="11">
        <f>ROW()</f>
        <v>3244</v>
      </c>
      <c r="C3244" s="6" t="s">
        <v>2</v>
      </c>
      <c r="D3244" s="39"/>
      <c r="E3244" s="39"/>
      <c r="F3244" s="39"/>
      <c r="G3244" s="39"/>
      <c r="H3244" s="39"/>
      <c r="I3244" s="9"/>
      <c r="J3244" s="39"/>
      <c r="K3244" s="163"/>
      <c r="L3244" s="163"/>
      <c r="M3244" s="163"/>
      <c r="N3244" s="163"/>
      <c r="O3244" s="163"/>
      <c r="P3244" s="163"/>
      <c r="Q3244" s="163"/>
      <c r="R3244" s="163"/>
      <c r="S3244" s="163"/>
      <c r="T3244" s="163"/>
      <c r="U3244" s="163"/>
      <c r="V3244" s="163"/>
      <c r="W3244" s="163"/>
      <c r="X3244" s="163"/>
      <c r="Y3244" s="163"/>
      <c r="Z3244" s="163"/>
      <c r="AA3244" s="163"/>
      <c r="AB3244" s="163"/>
      <c r="AC3244" s="164"/>
      <c r="AD3244" s="163"/>
      <c r="AE3244" s="163"/>
      <c r="AF3244" s="163"/>
      <c r="AG3244" s="163"/>
      <c r="AH3244" s="163"/>
      <c r="AI3244" s="163"/>
      <c r="AJ3244" s="164"/>
      <c r="AK3244" s="164">
        <f>Inputs!$E$80/2</f>
        <v>10</v>
      </c>
      <c r="AL3244" s="163">
        <f t="shared" ref="AL3244:AM3244" si="6131">AK3244</f>
        <v>10</v>
      </c>
      <c r="AM3244" s="163">
        <f t="shared" si="6131"/>
        <v>10</v>
      </c>
    </row>
    <row r="3245" spans="1:39" outlineLevel="2">
      <c r="A3245" s="11">
        <f>ROW()</f>
        <v>3245</v>
      </c>
      <c r="C3245" s="6" t="s">
        <v>3</v>
      </c>
      <c r="D3245" s="39"/>
      <c r="E3245" s="39"/>
      <c r="F3245" s="39"/>
      <c r="G3245" s="39"/>
      <c r="H3245" s="39"/>
      <c r="I3245" s="9"/>
      <c r="J3245" s="39"/>
      <c r="K3245" s="163"/>
      <c r="L3245" s="163"/>
      <c r="M3245" s="163"/>
      <c r="N3245" s="163"/>
      <c r="O3245" s="163"/>
      <c r="P3245" s="163"/>
      <c r="Q3245" s="163"/>
      <c r="R3245" s="163"/>
      <c r="S3245" s="163"/>
      <c r="T3245" s="163"/>
      <c r="U3245" s="163"/>
      <c r="V3245" s="163"/>
      <c r="W3245" s="163"/>
      <c r="X3245" s="163"/>
      <c r="Y3245" s="163"/>
      <c r="Z3245" s="163"/>
      <c r="AA3245" s="163"/>
      <c r="AB3245" s="163"/>
      <c r="AC3245" s="164"/>
      <c r="AD3245" s="163"/>
      <c r="AE3245" s="163"/>
      <c r="AF3245" s="163"/>
      <c r="AG3245" s="163"/>
      <c r="AH3245" s="163"/>
      <c r="AI3245" s="163"/>
      <c r="AJ3245" s="164"/>
      <c r="AK3245" s="164">
        <f>Inputs!$E$81/2</f>
        <v>10</v>
      </c>
      <c r="AL3245" s="163">
        <f t="shared" ref="AL3245:AM3245" si="6132">AK3245</f>
        <v>10</v>
      </c>
      <c r="AM3245" s="163">
        <f t="shared" si="6132"/>
        <v>10</v>
      </c>
    </row>
    <row r="3246" spans="1:39" outlineLevel="2">
      <c r="A3246" s="11">
        <f>ROW()</f>
        <v>3246</v>
      </c>
      <c r="C3246" s="6" t="s">
        <v>4</v>
      </c>
      <c r="D3246" s="39"/>
      <c r="E3246" s="39"/>
      <c r="F3246" s="39"/>
      <c r="G3246" s="39"/>
      <c r="H3246" s="39"/>
      <c r="I3246" s="9"/>
      <c r="J3246" s="39"/>
      <c r="K3246" s="163"/>
      <c r="L3246" s="163"/>
      <c r="M3246" s="163"/>
      <c r="N3246" s="163"/>
      <c r="O3246" s="163"/>
      <c r="P3246" s="163"/>
      <c r="Q3246" s="163"/>
      <c r="R3246" s="163"/>
      <c r="S3246" s="163"/>
      <c r="T3246" s="163"/>
      <c r="U3246" s="163"/>
      <c r="V3246" s="163"/>
      <c r="W3246" s="163"/>
      <c r="X3246" s="163"/>
      <c r="Y3246" s="163"/>
      <c r="Z3246" s="163"/>
      <c r="AA3246" s="163"/>
      <c r="AB3246" s="163"/>
      <c r="AC3246" s="164"/>
      <c r="AD3246" s="163"/>
      <c r="AE3246" s="163"/>
      <c r="AF3246" s="163"/>
      <c r="AG3246" s="163"/>
      <c r="AH3246" s="163"/>
      <c r="AI3246" s="163"/>
      <c r="AJ3246" s="164"/>
      <c r="AK3246" s="164">
        <f>Inputs!$E$82/2</f>
        <v>7.5</v>
      </c>
      <c r="AL3246" s="163">
        <f t="shared" ref="AL3246:AM3246" si="6133">AK3246</f>
        <v>7.5</v>
      </c>
      <c r="AM3246" s="163">
        <f t="shared" si="6133"/>
        <v>7.5</v>
      </c>
    </row>
    <row r="3247" spans="1:39" outlineLevel="2">
      <c r="A3247" s="11">
        <f>ROW()</f>
        <v>3247</v>
      </c>
      <c r="C3247" s="6" t="s">
        <v>5</v>
      </c>
      <c r="D3247" s="39"/>
      <c r="E3247" s="39"/>
      <c r="F3247" s="39"/>
      <c r="G3247" s="39"/>
      <c r="H3247" s="39"/>
      <c r="I3247" s="9"/>
      <c r="J3247" s="39"/>
      <c r="K3247" s="163"/>
      <c r="L3247" s="163"/>
      <c r="M3247" s="163"/>
      <c r="N3247" s="163"/>
      <c r="O3247" s="163"/>
      <c r="P3247" s="163"/>
      <c r="Q3247" s="163"/>
      <c r="R3247" s="163"/>
      <c r="S3247" s="163"/>
      <c r="T3247" s="163"/>
      <c r="U3247" s="163"/>
      <c r="V3247" s="163"/>
      <c r="W3247" s="163"/>
      <c r="X3247" s="163"/>
      <c r="Y3247" s="163"/>
      <c r="Z3247" s="163"/>
      <c r="AA3247" s="163"/>
      <c r="AB3247" s="163"/>
      <c r="AC3247" s="164"/>
      <c r="AD3247" s="163"/>
      <c r="AE3247" s="163"/>
      <c r="AF3247" s="163"/>
      <c r="AG3247" s="163"/>
      <c r="AH3247" s="163"/>
      <c r="AI3247" s="163"/>
      <c r="AJ3247" s="164"/>
      <c r="AK3247" s="164">
        <f>Inputs!$E$83/2</f>
        <v>5</v>
      </c>
      <c r="AL3247" s="163">
        <f t="shared" ref="AL3247:AM3247" si="6134">AK3247</f>
        <v>5</v>
      </c>
      <c r="AM3247" s="163">
        <f t="shared" si="6134"/>
        <v>5</v>
      </c>
    </row>
    <row r="3248" spans="1:39" outlineLevel="2">
      <c r="A3248" s="11">
        <f>ROW()</f>
        <v>3248</v>
      </c>
      <c r="C3248" s="6" t="s">
        <v>473</v>
      </c>
      <c r="D3248" s="39"/>
      <c r="E3248" s="39"/>
      <c r="F3248" s="39"/>
      <c r="G3248" s="39"/>
      <c r="H3248" s="39"/>
      <c r="I3248" s="9"/>
      <c r="J3248" s="39"/>
      <c r="K3248" s="163"/>
      <c r="L3248" s="163"/>
      <c r="M3248" s="163"/>
      <c r="N3248" s="163"/>
      <c r="O3248" s="163"/>
      <c r="P3248" s="163"/>
      <c r="Q3248" s="163"/>
      <c r="R3248" s="163"/>
      <c r="S3248" s="163"/>
      <c r="T3248" s="163"/>
      <c r="U3248" s="163"/>
      <c r="V3248" s="163"/>
      <c r="W3248" s="163"/>
      <c r="X3248" s="163"/>
      <c r="Y3248" s="163"/>
      <c r="Z3248" s="163"/>
      <c r="AA3248" s="163"/>
      <c r="AB3248" s="163"/>
      <c r="AC3248" s="164"/>
      <c r="AD3248" s="163"/>
      <c r="AE3248" s="163"/>
      <c r="AF3248" s="163"/>
      <c r="AG3248" s="163"/>
      <c r="AH3248" s="163"/>
      <c r="AI3248" s="163"/>
      <c r="AJ3248" s="164"/>
      <c r="AK3248" s="164">
        <f>Inputs!$E$84/2</f>
        <v>2.5</v>
      </c>
      <c r="AL3248" s="163">
        <f t="shared" ref="AL3248:AM3248" si="6135">AK3248</f>
        <v>2.5</v>
      </c>
      <c r="AM3248" s="163">
        <f t="shared" si="6135"/>
        <v>2.5</v>
      </c>
    </row>
    <row r="3249" spans="1:39" outlineLevel="2">
      <c r="A3249" s="11">
        <f>ROW()</f>
        <v>3249</v>
      </c>
      <c r="C3249" s="6" t="s">
        <v>474</v>
      </c>
      <c r="D3249" s="39"/>
      <c r="E3249" s="39"/>
      <c r="F3249" s="39"/>
      <c r="G3249" s="39"/>
      <c r="H3249" s="39"/>
      <c r="I3249" s="9"/>
      <c r="J3249" s="39"/>
      <c r="K3249" s="163"/>
      <c r="L3249" s="163"/>
      <c r="M3249" s="163"/>
      <c r="N3249" s="163"/>
      <c r="O3249" s="163"/>
      <c r="P3249" s="163"/>
      <c r="Q3249" s="163"/>
      <c r="R3249" s="163"/>
      <c r="S3249" s="163"/>
      <c r="T3249" s="163"/>
      <c r="U3249" s="163"/>
      <c r="V3249" s="163"/>
      <c r="W3249" s="163"/>
      <c r="X3249" s="163"/>
      <c r="Y3249" s="163"/>
      <c r="Z3249" s="163"/>
      <c r="AA3249" s="163"/>
      <c r="AB3249" s="163"/>
      <c r="AC3249" s="164"/>
      <c r="AD3249" s="163"/>
      <c r="AE3249" s="163"/>
      <c r="AF3249" s="163"/>
      <c r="AG3249" s="163"/>
      <c r="AH3249" s="163"/>
      <c r="AI3249" s="163"/>
      <c r="AJ3249" s="164"/>
      <c r="AK3249" s="164">
        <f>Inputs!$E$85/2</f>
        <v>7.5</v>
      </c>
      <c r="AL3249" s="163">
        <f t="shared" ref="AL3249:AM3249" si="6136">AK3249</f>
        <v>7.5</v>
      </c>
      <c r="AM3249" s="163">
        <f t="shared" si="6136"/>
        <v>7.5</v>
      </c>
    </row>
    <row r="3250" spans="1:39" outlineLevel="2">
      <c r="A3250" s="11">
        <f>ROW()</f>
        <v>3250</v>
      </c>
      <c r="C3250" s="6" t="s">
        <v>477</v>
      </c>
      <c r="D3250" s="39"/>
      <c r="E3250" s="39"/>
      <c r="F3250" s="39"/>
      <c r="G3250" s="39"/>
      <c r="H3250" s="39"/>
      <c r="I3250" s="9"/>
      <c r="J3250" s="39"/>
      <c r="K3250" s="163"/>
      <c r="L3250" s="163"/>
      <c r="M3250" s="163"/>
      <c r="N3250" s="163"/>
      <c r="O3250" s="163"/>
      <c r="P3250" s="163"/>
      <c r="Q3250" s="163"/>
      <c r="R3250" s="163"/>
      <c r="S3250" s="163"/>
      <c r="T3250" s="163"/>
      <c r="U3250" s="163"/>
      <c r="V3250" s="163"/>
      <c r="W3250" s="163"/>
      <c r="X3250" s="163"/>
      <c r="Y3250" s="163"/>
      <c r="Z3250" s="163"/>
      <c r="AA3250" s="163"/>
      <c r="AB3250" s="163"/>
      <c r="AC3250" s="164"/>
      <c r="AD3250" s="163"/>
      <c r="AE3250" s="163"/>
      <c r="AF3250" s="163"/>
      <c r="AG3250" s="163"/>
      <c r="AH3250" s="163"/>
      <c r="AI3250" s="163"/>
      <c r="AJ3250" s="164"/>
      <c r="AK3250" s="164">
        <f>Inputs!$E$86/2</f>
        <v>5</v>
      </c>
      <c r="AL3250" s="163">
        <f t="shared" ref="AL3250:AM3250" si="6137">AK3250</f>
        <v>5</v>
      </c>
      <c r="AM3250" s="163">
        <f t="shared" si="6137"/>
        <v>5</v>
      </c>
    </row>
    <row r="3251" spans="1:39" outlineLevel="2">
      <c r="A3251" s="11">
        <f>ROW()</f>
        <v>3251</v>
      </c>
      <c r="C3251" s="6" t="s">
        <v>511</v>
      </c>
      <c r="D3251" s="39"/>
      <c r="E3251" s="39"/>
      <c r="F3251" s="39"/>
      <c r="G3251" s="39"/>
      <c r="H3251" s="39"/>
      <c r="I3251" s="9"/>
      <c r="J3251" s="39"/>
      <c r="K3251" s="163"/>
      <c r="L3251" s="163"/>
      <c r="M3251" s="163"/>
      <c r="N3251" s="163"/>
      <c r="O3251" s="163"/>
      <c r="P3251" s="163"/>
      <c r="Q3251" s="163"/>
      <c r="R3251" s="163"/>
      <c r="S3251" s="163"/>
      <c r="T3251" s="163"/>
      <c r="U3251" s="163"/>
      <c r="V3251" s="163"/>
      <c r="W3251" s="163"/>
      <c r="X3251" s="163"/>
      <c r="Y3251" s="163"/>
      <c r="Z3251" s="163"/>
      <c r="AA3251" s="163"/>
      <c r="AB3251" s="163"/>
      <c r="AC3251" s="164"/>
      <c r="AD3251" s="163"/>
      <c r="AE3251" s="163"/>
      <c r="AF3251" s="163"/>
      <c r="AG3251" s="163"/>
      <c r="AH3251" s="163"/>
      <c r="AI3251" s="163"/>
      <c r="AJ3251" s="164"/>
      <c r="AK3251" s="164">
        <f>Inputs!$E$87</f>
        <v>40</v>
      </c>
      <c r="AL3251" s="163">
        <f t="shared" ref="AL3251:AM3251" si="6138">IF(AK3251&lt;=0,0,AK3251-1)</f>
        <v>39</v>
      </c>
      <c r="AM3251" s="163">
        <f t="shared" si="6138"/>
        <v>38</v>
      </c>
    </row>
    <row r="3252" spans="1:39" outlineLevel="2">
      <c r="A3252" s="11">
        <f>ROW()</f>
        <v>3252</v>
      </c>
      <c r="C3252" s="6" t="s">
        <v>655</v>
      </c>
      <c r="D3252" s="39"/>
      <c r="E3252" s="39"/>
      <c r="F3252" s="39"/>
      <c r="G3252" s="39"/>
      <c r="H3252" s="39"/>
      <c r="I3252" s="9"/>
      <c r="J3252" s="39"/>
      <c r="K3252" s="163"/>
      <c r="L3252" s="163"/>
      <c r="M3252" s="163"/>
      <c r="N3252" s="163"/>
      <c r="O3252" s="163"/>
      <c r="P3252" s="163"/>
      <c r="Q3252" s="163"/>
      <c r="R3252" s="163"/>
      <c r="S3252" s="163"/>
      <c r="T3252" s="163"/>
      <c r="U3252" s="163"/>
      <c r="V3252" s="163"/>
      <c r="W3252" s="163"/>
      <c r="X3252" s="163"/>
      <c r="Y3252" s="163"/>
      <c r="Z3252" s="163"/>
      <c r="AA3252" s="163"/>
      <c r="AB3252" s="163"/>
      <c r="AC3252" s="164"/>
      <c r="AD3252" s="163"/>
      <c r="AE3252" s="163"/>
      <c r="AF3252" s="163"/>
      <c r="AG3252" s="163"/>
      <c r="AH3252" s="163"/>
      <c r="AI3252" s="163"/>
      <c r="AJ3252" s="164"/>
      <c r="AK3252" s="164">
        <f>Inputs!$E$88/2</f>
        <v>0</v>
      </c>
      <c r="AL3252" s="163">
        <f t="shared" ref="AL3252" si="6139">AK3252</f>
        <v>0</v>
      </c>
      <c r="AM3252" s="163">
        <f t="shared" ref="AM3252" si="6140">AL3252</f>
        <v>0</v>
      </c>
    </row>
    <row r="3253" spans="1:39" outlineLevel="2">
      <c r="A3253" s="11">
        <f>ROW()</f>
        <v>3253</v>
      </c>
      <c r="C3253" s="6" t="s">
        <v>656</v>
      </c>
      <c r="D3253" s="39"/>
      <c r="E3253" s="39"/>
      <c r="F3253" s="39"/>
      <c r="G3253" s="39"/>
      <c r="H3253" s="39"/>
      <c r="I3253" s="9"/>
      <c r="J3253" s="39"/>
      <c r="K3253" s="163"/>
      <c r="L3253" s="163"/>
      <c r="M3253" s="163"/>
      <c r="N3253" s="163"/>
      <c r="O3253" s="163"/>
      <c r="P3253" s="163"/>
      <c r="Q3253" s="163"/>
      <c r="R3253" s="163"/>
      <c r="S3253" s="163"/>
      <c r="T3253" s="163"/>
      <c r="U3253" s="163"/>
      <c r="V3253" s="163"/>
      <c r="W3253" s="163"/>
      <c r="X3253" s="163"/>
      <c r="Y3253" s="163"/>
      <c r="Z3253" s="163"/>
      <c r="AA3253" s="163"/>
      <c r="AB3253" s="163"/>
      <c r="AC3253" s="164"/>
      <c r="AD3253" s="163"/>
      <c r="AE3253" s="163"/>
      <c r="AF3253" s="163"/>
      <c r="AG3253" s="163"/>
      <c r="AH3253" s="163"/>
      <c r="AI3253" s="163"/>
      <c r="AJ3253" s="164"/>
      <c r="AK3253" s="164"/>
      <c r="AL3253" s="163"/>
      <c r="AM3253" s="163"/>
    </row>
    <row r="3254" spans="1:39" outlineLevel="2">
      <c r="A3254" s="11">
        <f>ROW()</f>
        <v>3254</v>
      </c>
      <c r="C3254" s="6" t="s">
        <v>667</v>
      </c>
      <c r="D3254" s="39"/>
      <c r="E3254" s="39"/>
      <c r="F3254" s="39"/>
      <c r="G3254" s="39"/>
      <c r="H3254" s="39"/>
      <c r="I3254" s="9"/>
      <c r="J3254" s="39"/>
      <c r="K3254" s="163"/>
      <c r="L3254" s="163"/>
      <c r="M3254" s="163"/>
      <c r="N3254" s="163"/>
      <c r="O3254" s="163"/>
      <c r="P3254" s="163"/>
      <c r="Q3254" s="163"/>
      <c r="R3254" s="163"/>
      <c r="S3254" s="163"/>
      <c r="T3254" s="163"/>
      <c r="U3254" s="163"/>
      <c r="V3254" s="163"/>
      <c r="W3254" s="163"/>
      <c r="X3254" s="163"/>
      <c r="Y3254" s="163"/>
      <c r="Z3254" s="163"/>
      <c r="AA3254" s="163"/>
      <c r="AB3254" s="163"/>
      <c r="AC3254" s="164"/>
      <c r="AD3254" s="163"/>
      <c r="AE3254" s="163"/>
      <c r="AF3254" s="163"/>
      <c r="AG3254" s="163"/>
      <c r="AH3254" s="163"/>
      <c r="AI3254" s="163"/>
      <c r="AJ3254" s="164"/>
      <c r="AK3254" s="164"/>
      <c r="AL3254" s="163"/>
      <c r="AM3254" s="163"/>
    </row>
    <row r="3255" spans="1:39" outlineLevel="2">
      <c r="A3255" s="11">
        <f>ROW()</f>
        <v>3255</v>
      </c>
      <c r="C3255" s="6" t="s">
        <v>212</v>
      </c>
      <c r="D3255" s="39"/>
      <c r="E3255" s="39"/>
      <c r="F3255" s="39"/>
      <c r="G3255" s="39"/>
      <c r="H3255" s="39"/>
      <c r="I3255" s="9"/>
      <c r="J3255" s="39"/>
      <c r="K3255" s="163"/>
      <c r="L3255" s="163"/>
      <c r="M3255" s="163"/>
      <c r="N3255" s="163"/>
      <c r="O3255" s="163"/>
      <c r="P3255" s="163"/>
      <c r="Q3255" s="163"/>
      <c r="R3255" s="163"/>
      <c r="S3255" s="163"/>
      <c r="T3255" s="163"/>
      <c r="U3255" s="163"/>
      <c r="V3255" s="163"/>
      <c r="W3255" s="163"/>
      <c r="X3255" s="163"/>
      <c r="Y3255" s="163"/>
      <c r="Z3255" s="163"/>
      <c r="AA3255" s="163"/>
      <c r="AB3255" s="163"/>
      <c r="AC3255" s="164"/>
      <c r="AD3255" s="163"/>
      <c r="AE3255" s="163"/>
      <c r="AF3255" s="163"/>
      <c r="AG3255" s="163"/>
      <c r="AH3255" s="163"/>
      <c r="AI3255" s="163"/>
      <c r="AJ3255" s="164"/>
      <c r="AK3255" s="164"/>
      <c r="AL3255" s="929"/>
      <c r="AM3255" s="929"/>
    </row>
    <row r="3256" spans="1:39" outlineLevel="2">
      <c r="A3256" s="11">
        <f>ROW()</f>
        <v>3256</v>
      </c>
      <c r="C3256" s="30" t="s">
        <v>362</v>
      </c>
      <c r="D3256" s="90"/>
      <c r="E3256" s="90"/>
      <c r="F3256" s="90"/>
      <c r="G3256" s="90"/>
      <c r="H3256" s="90"/>
      <c r="I3256" s="15"/>
      <c r="J3256" s="90"/>
      <c r="K3256" s="15"/>
      <c r="L3256" s="15"/>
      <c r="M3256" s="15"/>
      <c r="N3256" s="15"/>
      <c r="O3256" s="15"/>
      <c r="P3256" s="15"/>
      <c r="Q3256" s="15"/>
      <c r="R3256" s="15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15"/>
      <c r="AE3256" s="15"/>
      <c r="AF3256" s="15"/>
      <c r="AG3256" s="15"/>
      <c r="AH3256" s="15"/>
      <c r="AI3256" s="15"/>
      <c r="AJ3256" s="15"/>
      <c r="AK3256" s="288">
        <f>Inputs!$E$93/2</f>
        <v>2.5</v>
      </c>
      <c r="AL3256" s="928">
        <f t="shared" ref="AL3256" si="6141">AK3256</f>
        <v>2.5</v>
      </c>
      <c r="AM3256" s="928">
        <f t="shared" ref="AM3256" si="6142">AL3256</f>
        <v>2.5</v>
      </c>
    </row>
    <row r="3257" spans="1:39" outlineLevel="2">
      <c r="A3257" s="11">
        <f>ROW()</f>
        <v>3257</v>
      </c>
      <c r="D3257" s="39"/>
      <c r="E3257" s="39"/>
      <c r="F3257" s="39"/>
      <c r="G3257" s="39"/>
      <c r="H3257" s="39"/>
      <c r="I3257" s="9"/>
      <c r="J3257" s="9"/>
      <c r="K3257" s="9"/>
      <c r="L3257" s="9"/>
      <c r="M3257" s="9"/>
      <c r="N3257" s="9"/>
      <c r="O3257" s="9"/>
      <c r="P3257" s="9"/>
      <c r="Q3257" s="9"/>
      <c r="R3257" s="9"/>
      <c r="S3257" s="9"/>
      <c r="T3257" s="9"/>
      <c r="U3257" s="9"/>
      <c r="V3257" s="9"/>
      <c r="W3257" s="9"/>
      <c r="X3257" s="9"/>
      <c r="Y3257" s="9"/>
      <c r="Z3257" s="9"/>
      <c r="AA3257" s="9"/>
      <c r="AB3257" s="9"/>
      <c r="AC3257" s="9"/>
      <c r="AD3257" s="9"/>
      <c r="AE3257" s="9"/>
      <c r="AF3257" s="9"/>
      <c r="AG3257" s="9"/>
      <c r="AH3257" s="9"/>
      <c r="AI3257" s="9"/>
      <c r="AJ3257" s="9"/>
      <c r="AK3257" s="9"/>
      <c r="AL3257" s="9"/>
      <c r="AM3257" s="9"/>
    </row>
    <row r="3258" spans="1:39" outlineLevel="2">
      <c r="A3258" s="11">
        <f>ROW()</f>
        <v>3258</v>
      </c>
      <c r="B3258" s="343" t="s">
        <v>68</v>
      </c>
      <c r="D3258" s="39"/>
      <c r="E3258" s="39"/>
      <c r="F3258" s="39"/>
      <c r="G3258" s="39"/>
      <c r="H3258" s="39"/>
      <c r="I3258" s="39"/>
      <c r="J3258" s="39"/>
      <c r="K3258" s="39"/>
      <c r="L3258" s="39"/>
      <c r="M3258" s="39"/>
      <c r="N3258" s="39"/>
      <c r="O3258" s="39"/>
      <c r="P3258" s="39"/>
      <c r="Q3258" s="39"/>
      <c r="R3258" s="39"/>
      <c r="S3258" s="39"/>
      <c r="T3258" s="39"/>
      <c r="U3258" s="39"/>
      <c r="V3258" s="39"/>
      <c r="W3258" s="39"/>
      <c r="X3258" s="39"/>
      <c r="Y3258" s="39"/>
      <c r="Z3258" s="39"/>
      <c r="AA3258" s="39"/>
      <c r="AB3258" s="39"/>
      <c r="AC3258" s="39"/>
      <c r="AD3258" s="39"/>
      <c r="AE3258" s="39"/>
      <c r="AF3258" s="39"/>
      <c r="AG3258" s="39"/>
      <c r="AH3258" s="39"/>
      <c r="AI3258" s="39"/>
      <c r="AJ3258" s="39"/>
      <c r="AK3258" s="39"/>
      <c r="AL3258" s="39"/>
      <c r="AM3258" s="39"/>
    </row>
    <row r="3259" spans="1:39" outlineLevel="2">
      <c r="A3259" s="11">
        <f>ROW()</f>
        <v>3259</v>
      </c>
      <c r="C3259" s="6" t="s">
        <v>2</v>
      </c>
      <c r="D3259" s="39"/>
      <c r="E3259" s="39"/>
      <c r="F3259" s="39"/>
      <c r="G3259" s="39"/>
      <c r="H3259" s="39"/>
      <c r="I3259" s="39"/>
      <c r="J3259" s="39"/>
      <c r="K3259" s="39"/>
      <c r="L3259" s="39"/>
      <c r="M3259" s="39"/>
      <c r="N3259" s="39"/>
      <c r="O3259" s="39"/>
      <c r="P3259" s="39"/>
      <c r="Q3259" s="39"/>
      <c r="R3259" s="39"/>
      <c r="S3259" s="39"/>
      <c r="T3259" s="39"/>
      <c r="U3259" s="39"/>
      <c r="V3259" s="39"/>
      <c r="W3259" s="39"/>
      <c r="X3259" s="39"/>
      <c r="Y3259" s="39"/>
      <c r="Z3259" s="39"/>
      <c r="AA3259" s="39"/>
      <c r="AB3259" s="39"/>
      <c r="AC3259" s="9"/>
      <c r="AD3259" s="39"/>
      <c r="AE3259" s="39"/>
      <c r="AF3259" s="39"/>
      <c r="AG3259" s="39"/>
      <c r="AH3259" s="39"/>
      <c r="AI3259" s="39"/>
      <c r="AJ3259" s="9">
        <f t="shared" ref="AJ3259:AM3267" si="6143">AI3319</f>
        <v>0</v>
      </c>
      <c r="AK3259" s="9">
        <f t="shared" si="6143"/>
        <v>0.20003614867959116</v>
      </c>
      <c r="AL3259" s="9">
        <f t="shared" si="6143"/>
        <v>0.18003253381163203</v>
      </c>
      <c r="AM3259" s="9">
        <f t="shared" si="6143"/>
        <v>0.16202928043046883</v>
      </c>
    </row>
    <row r="3260" spans="1:39" outlineLevel="2">
      <c r="A3260" s="11">
        <f>ROW()</f>
        <v>3260</v>
      </c>
      <c r="C3260" s="6" t="s">
        <v>3</v>
      </c>
      <c r="D3260" s="39"/>
      <c r="E3260" s="39"/>
      <c r="F3260" s="39"/>
      <c r="G3260" s="39"/>
      <c r="H3260" s="39"/>
      <c r="I3260" s="39"/>
      <c r="J3260" s="39"/>
      <c r="K3260" s="39"/>
      <c r="L3260" s="39"/>
      <c r="M3260" s="39"/>
      <c r="N3260" s="39"/>
      <c r="O3260" s="39"/>
      <c r="P3260" s="39"/>
      <c r="Q3260" s="39"/>
      <c r="R3260" s="39"/>
      <c r="S3260" s="39"/>
      <c r="T3260" s="39"/>
      <c r="U3260" s="39"/>
      <c r="V3260" s="39"/>
      <c r="W3260" s="39"/>
      <c r="X3260" s="39"/>
      <c r="Y3260" s="39"/>
      <c r="Z3260" s="39"/>
      <c r="AA3260" s="39"/>
      <c r="AB3260" s="39"/>
      <c r="AC3260" s="9"/>
      <c r="AD3260" s="39"/>
      <c r="AE3260" s="39"/>
      <c r="AF3260" s="39"/>
      <c r="AG3260" s="39"/>
      <c r="AH3260" s="39"/>
      <c r="AI3260" s="39"/>
      <c r="AJ3260" s="9">
        <f t="shared" si="6143"/>
        <v>0</v>
      </c>
      <c r="AK3260" s="9">
        <f t="shared" si="6143"/>
        <v>6.1239023538243433</v>
      </c>
      <c r="AL3260" s="9">
        <f t="shared" si="6143"/>
        <v>5.5115121184419094</v>
      </c>
      <c r="AM3260" s="9">
        <f t="shared" si="6143"/>
        <v>4.9603609065977183</v>
      </c>
    </row>
    <row r="3261" spans="1:39" outlineLevel="2">
      <c r="A3261" s="11">
        <f>ROW()</f>
        <v>3261</v>
      </c>
      <c r="C3261" s="6" t="s">
        <v>4</v>
      </c>
      <c r="D3261" s="39"/>
      <c r="E3261" s="39"/>
      <c r="F3261" s="39"/>
      <c r="G3261" s="39"/>
      <c r="H3261" s="39"/>
      <c r="I3261" s="39"/>
      <c r="J3261" s="39"/>
      <c r="K3261" s="39"/>
      <c r="L3261" s="39"/>
      <c r="M3261" s="39"/>
      <c r="N3261" s="39"/>
      <c r="O3261" s="39"/>
      <c r="P3261" s="39"/>
      <c r="Q3261" s="39"/>
      <c r="R3261" s="39"/>
      <c r="S3261" s="39"/>
      <c r="T3261" s="39"/>
      <c r="U3261" s="39"/>
      <c r="V3261" s="39"/>
      <c r="W3261" s="39"/>
      <c r="X3261" s="39"/>
      <c r="Y3261" s="39"/>
      <c r="Z3261" s="39"/>
      <c r="AA3261" s="39"/>
      <c r="AB3261" s="39"/>
      <c r="AC3261" s="9"/>
      <c r="AD3261" s="39"/>
      <c r="AE3261" s="39"/>
      <c r="AF3261" s="39"/>
      <c r="AG3261" s="39"/>
      <c r="AH3261" s="39"/>
      <c r="AI3261" s="39"/>
      <c r="AJ3261" s="9">
        <f t="shared" si="6143"/>
        <v>0</v>
      </c>
      <c r="AK3261" s="9">
        <f t="shared" si="6143"/>
        <v>3.6325596683365302</v>
      </c>
      <c r="AL3261" s="9">
        <f t="shared" si="6143"/>
        <v>3.1482183792249927</v>
      </c>
      <c r="AM3261" s="9">
        <f t="shared" si="6143"/>
        <v>2.7284559286616603</v>
      </c>
    </row>
    <row r="3262" spans="1:39" outlineLevel="2">
      <c r="A3262" s="11">
        <f>ROW()</f>
        <v>3262</v>
      </c>
      <c r="C3262" s="6" t="s">
        <v>5</v>
      </c>
      <c r="D3262" s="39"/>
      <c r="E3262" s="39"/>
      <c r="F3262" s="39"/>
      <c r="G3262" s="39"/>
      <c r="H3262" s="39"/>
      <c r="I3262" s="39"/>
      <c r="J3262" s="39"/>
      <c r="K3262" s="39"/>
      <c r="L3262" s="39"/>
      <c r="M3262" s="39"/>
      <c r="N3262" s="39"/>
      <c r="O3262" s="39"/>
      <c r="P3262" s="39"/>
      <c r="Q3262" s="39"/>
      <c r="R3262" s="39"/>
      <c r="S3262" s="39"/>
      <c r="T3262" s="39"/>
      <c r="U3262" s="39"/>
      <c r="V3262" s="39"/>
      <c r="W3262" s="39"/>
      <c r="X3262" s="39"/>
      <c r="Y3262" s="39"/>
      <c r="Z3262" s="39"/>
      <c r="AA3262" s="39"/>
      <c r="AB3262" s="39"/>
      <c r="AC3262" s="9"/>
      <c r="AD3262" s="39"/>
      <c r="AE3262" s="39"/>
      <c r="AF3262" s="39"/>
      <c r="AG3262" s="39"/>
      <c r="AH3262" s="39"/>
      <c r="AI3262" s="39"/>
      <c r="AJ3262" s="9">
        <f t="shared" si="6143"/>
        <v>0</v>
      </c>
      <c r="AK3262" s="9">
        <f t="shared" si="6143"/>
        <v>1.7594577378484471</v>
      </c>
      <c r="AL3262" s="9">
        <f t="shared" si="6143"/>
        <v>1.4075661902787577</v>
      </c>
      <c r="AM3262" s="9">
        <f t="shared" si="6143"/>
        <v>1.1260529522230063</v>
      </c>
    </row>
    <row r="3263" spans="1:39" outlineLevel="2">
      <c r="A3263" s="11">
        <f>ROW()</f>
        <v>3263</v>
      </c>
      <c r="C3263" s="6" t="s">
        <v>473</v>
      </c>
      <c r="D3263" s="39"/>
      <c r="E3263" s="39"/>
      <c r="F3263" s="39"/>
      <c r="G3263" s="39"/>
      <c r="H3263" s="39"/>
      <c r="I3263" s="39"/>
      <c r="J3263" s="39"/>
      <c r="K3263" s="39"/>
      <c r="L3263" s="39"/>
      <c r="M3263" s="39"/>
      <c r="N3263" s="39"/>
      <c r="O3263" s="39"/>
      <c r="P3263" s="39"/>
      <c r="Q3263" s="39"/>
      <c r="R3263" s="39"/>
      <c r="S3263" s="39"/>
      <c r="T3263" s="39"/>
      <c r="U3263" s="39"/>
      <c r="V3263" s="39"/>
      <c r="W3263" s="39"/>
      <c r="X3263" s="39"/>
      <c r="Y3263" s="39"/>
      <c r="Z3263" s="39"/>
      <c r="AA3263" s="39"/>
      <c r="AB3263" s="39"/>
      <c r="AC3263" s="9"/>
      <c r="AD3263" s="39"/>
      <c r="AE3263" s="39"/>
      <c r="AF3263" s="39"/>
      <c r="AG3263" s="39"/>
      <c r="AH3263" s="39"/>
      <c r="AI3263" s="39"/>
      <c r="AJ3263" s="9">
        <f t="shared" si="6143"/>
        <v>0</v>
      </c>
      <c r="AK3263" s="9">
        <f t="shared" si="6143"/>
        <v>11.83319404170334</v>
      </c>
      <c r="AL3263" s="9">
        <f t="shared" si="6143"/>
        <v>7.0999164250220037</v>
      </c>
      <c r="AM3263" s="9">
        <f t="shared" si="6143"/>
        <v>4.2599498550132022</v>
      </c>
    </row>
    <row r="3264" spans="1:39" outlineLevel="2">
      <c r="A3264" s="11">
        <f>ROW()</f>
        <v>3264</v>
      </c>
      <c r="C3264" s="6" t="s">
        <v>474</v>
      </c>
      <c r="D3264" s="39"/>
      <c r="E3264" s="39"/>
      <c r="F3264" s="39"/>
      <c r="G3264" s="39"/>
      <c r="H3264" s="39"/>
      <c r="I3264" s="39"/>
      <c r="J3264" s="39"/>
      <c r="K3264" s="39"/>
      <c r="L3264" s="39"/>
      <c r="M3264" s="39"/>
      <c r="N3264" s="39"/>
      <c r="O3264" s="39"/>
      <c r="P3264" s="39"/>
      <c r="Q3264" s="39"/>
      <c r="R3264" s="39"/>
      <c r="S3264" s="39"/>
      <c r="T3264" s="39"/>
      <c r="U3264" s="39"/>
      <c r="V3264" s="39"/>
      <c r="W3264" s="39"/>
      <c r="X3264" s="39"/>
      <c r="Y3264" s="39"/>
      <c r="Z3264" s="39"/>
      <c r="AA3264" s="39"/>
      <c r="AB3264" s="39"/>
      <c r="AC3264" s="9"/>
      <c r="AD3264" s="39"/>
      <c r="AE3264" s="39"/>
      <c r="AF3264" s="39"/>
      <c r="AG3264" s="39"/>
      <c r="AH3264" s="39"/>
      <c r="AI3264" s="39"/>
      <c r="AJ3264" s="9">
        <f t="shared" si="6143"/>
        <v>0</v>
      </c>
      <c r="AK3264" s="9">
        <f t="shared" si="6143"/>
        <v>4.5427365126550674</v>
      </c>
      <c r="AL3264" s="9">
        <f t="shared" si="6143"/>
        <v>3.9370383109677252</v>
      </c>
      <c r="AM3264" s="9">
        <f t="shared" si="6143"/>
        <v>3.4120998695053619</v>
      </c>
    </row>
    <row r="3265" spans="1:39" outlineLevel="2">
      <c r="A3265" s="11">
        <f>ROW()</f>
        <v>3265</v>
      </c>
      <c r="C3265" s="6" t="s">
        <v>477</v>
      </c>
      <c r="D3265" s="39"/>
      <c r="E3265" s="39"/>
      <c r="F3265" s="39"/>
      <c r="G3265" s="39"/>
      <c r="H3265" s="39"/>
      <c r="I3265" s="39"/>
      <c r="J3265" s="39"/>
      <c r="K3265" s="39"/>
      <c r="L3265" s="39"/>
      <c r="M3265" s="39"/>
      <c r="N3265" s="39"/>
      <c r="O3265" s="39"/>
      <c r="P3265" s="39"/>
      <c r="Q3265" s="39"/>
      <c r="R3265" s="39"/>
      <c r="S3265" s="39"/>
      <c r="T3265" s="39"/>
      <c r="U3265" s="39"/>
      <c r="V3265" s="39"/>
      <c r="W3265" s="39"/>
      <c r="X3265" s="39"/>
      <c r="Y3265" s="39"/>
      <c r="Z3265" s="39"/>
      <c r="AA3265" s="39"/>
      <c r="AB3265" s="39"/>
      <c r="AC3265" s="9"/>
      <c r="AD3265" s="39"/>
      <c r="AE3265" s="39"/>
      <c r="AF3265" s="39"/>
      <c r="AG3265" s="39"/>
      <c r="AH3265" s="39"/>
      <c r="AI3265" s="39"/>
      <c r="AJ3265" s="9">
        <f t="shared" si="6143"/>
        <v>0</v>
      </c>
      <c r="AK3265" s="9">
        <f t="shared" si="6143"/>
        <v>17.038041107480772</v>
      </c>
      <c r="AL3265" s="9">
        <f t="shared" si="6143"/>
        <v>13.630432885984618</v>
      </c>
      <c r="AM3265" s="9">
        <f t="shared" si="6143"/>
        <v>10.904346308787694</v>
      </c>
    </row>
    <row r="3266" spans="1:39" outlineLevel="2">
      <c r="A3266" s="11">
        <f>ROW()</f>
        <v>3266</v>
      </c>
      <c r="C3266" s="6" t="s">
        <v>511</v>
      </c>
      <c r="D3266" s="39"/>
      <c r="E3266" s="39"/>
      <c r="F3266" s="39"/>
      <c r="G3266" s="39"/>
      <c r="H3266" s="39"/>
      <c r="I3266" s="39"/>
      <c r="J3266" s="39"/>
      <c r="K3266" s="39"/>
      <c r="L3266" s="39"/>
      <c r="M3266" s="39"/>
      <c r="N3266" s="39"/>
      <c r="O3266" s="39"/>
      <c r="P3266" s="39"/>
      <c r="Q3266" s="39"/>
      <c r="R3266" s="39"/>
      <c r="S3266" s="39"/>
      <c r="T3266" s="39"/>
      <c r="U3266" s="39"/>
      <c r="V3266" s="39"/>
      <c r="W3266" s="39"/>
      <c r="X3266" s="39"/>
      <c r="Y3266" s="39"/>
      <c r="Z3266" s="39"/>
      <c r="AA3266" s="39"/>
      <c r="AB3266" s="39"/>
      <c r="AC3266" s="9"/>
      <c r="AD3266" s="39"/>
      <c r="AE3266" s="39"/>
      <c r="AF3266" s="39"/>
      <c r="AG3266" s="39"/>
      <c r="AH3266" s="39"/>
      <c r="AI3266" s="39"/>
      <c r="AJ3266" s="9">
        <f t="shared" si="6143"/>
        <v>0</v>
      </c>
      <c r="AK3266" s="9">
        <f t="shared" si="6143"/>
        <v>22.107541070010907</v>
      </c>
      <c r="AL3266" s="9">
        <f t="shared" si="6143"/>
        <v>21.554852543260633</v>
      </c>
      <c r="AM3266" s="9">
        <f t="shared" si="6143"/>
        <v>21.00216401651036</v>
      </c>
    </row>
    <row r="3267" spans="1:39" outlineLevel="2">
      <c r="A3267" s="11">
        <f>ROW()</f>
        <v>3267</v>
      </c>
      <c r="C3267" s="6" t="s">
        <v>655</v>
      </c>
      <c r="D3267" s="39"/>
      <c r="E3267" s="39"/>
      <c r="F3267" s="39"/>
      <c r="G3267" s="39"/>
      <c r="H3267" s="39"/>
      <c r="I3267" s="39"/>
      <c r="J3267" s="39"/>
      <c r="K3267" s="39"/>
      <c r="L3267" s="39"/>
      <c r="M3267" s="39"/>
      <c r="N3267" s="39"/>
      <c r="O3267" s="39"/>
      <c r="P3267" s="39"/>
      <c r="Q3267" s="39"/>
      <c r="R3267" s="39"/>
      <c r="S3267" s="39"/>
      <c r="T3267" s="39"/>
      <c r="U3267" s="39"/>
      <c r="V3267" s="39"/>
      <c r="W3267" s="39"/>
      <c r="X3267" s="39"/>
      <c r="Y3267" s="39"/>
      <c r="Z3267" s="39"/>
      <c r="AA3267" s="39"/>
      <c r="AB3267" s="39"/>
      <c r="AC3267" s="9"/>
      <c r="AD3267" s="39"/>
      <c r="AE3267" s="39"/>
      <c r="AF3267" s="39"/>
      <c r="AG3267" s="39"/>
      <c r="AH3267" s="39"/>
      <c r="AI3267" s="39"/>
      <c r="AJ3267" s="9">
        <f t="shared" si="6143"/>
        <v>0</v>
      </c>
      <c r="AK3267" s="9">
        <f t="shared" si="6143"/>
        <v>0</v>
      </c>
      <c r="AL3267" s="9">
        <f t="shared" si="6143"/>
        <v>0</v>
      </c>
      <c r="AM3267" s="9">
        <f t="shared" si="6143"/>
        <v>0</v>
      </c>
    </row>
    <row r="3268" spans="1:39" outlineLevel="2">
      <c r="A3268" s="11">
        <f>ROW()</f>
        <v>3268</v>
      </c>
      <c r="C3268" s="6" t="s">
        <v>656</v>
      </c>
      <c r="D3268" s="39"/>
      <c r="E3268" s="39"/>
      <c r="F3268" s="39"/>
      <c r="G3268" s="39"/>
      <c r="H3268" s="39"/>
      <c r="I3268" s="39"/>
      <c r="J3268" s="39"/>
      <c r="K3268" s="39"/>
      <c r="L3268" s="39"/>
      <c r="M3268" s="39"/>
      <c r="N3268" s="39"/>
      <c r="O3268" s="39"/>
      <c r="P3268" s="39"/>
      <c r="Q3268" s="39"/>
      <c r="R3268" s="39"/>
      <c r="S3268" s="39"/>
      <c r="T3268" s="39"/>
      <c r="U3268" s="39"/>
      <c r="V3268" s="39"/>
      <c r="W3268" s="39"/>
      <c r="X3268" s="39"/>
      <c r="Y3268" s="39"/>
      <c r="Z3268" s="39"/>
      <c r="AA3268" s="39"/>
      <c r="AB3268" s="39"/>
      <c r="AC3268" s="9"/>
      <c r="AD3268" s="39"/>
      <c r="AE3268" s="39"/>
      <c r="AF3268" s="39"/>
      <c r="AG3268" s="39"/>
      <c r="AH3268" s="39"/>
      <c r="AI3268" s="39"/>
      <c r="AJ3268" s="9"/>
      <c r="AK3268" s="9"/>
      <c r="AL3268" s="9"/>
      <c r="AM3268" s="9"/>
    </row>
    <row r="3269" spans="1:39" outlineLevel="2">
      <c r="A3269" s="11">
        <f>ROW()</f>
        <v>3269</v>
      </c>
      <c r="C3269" s="6" t="s">
        <v>667</v>
      </c>
      <c r="D3269" s="39"/>
      <c r="E3269" s="39"/>
      <c r="F3269" s="39"/>
      <c r="G3269" s="39"/>
      <c r="H3269" s="39"/>
      <c r="I3269" s="39"/>
      <c r="J3269" s="39"/>
      <c r="K3269" s="39"/>
      <c r="L3269" s="39"/>
      <c r="M3269" s="39"/>
      <c r="N3269" s="39"/>
      <c r="O3269" s="39"/>
      <c r="P3269" s="39"/>
      <c r="Q3269" s="39"/>
      <c r="R3269" s="39"/>
      <c r="S3269" s="39"/>
      <c r="T3269" s="39"/>
      <c r="U3269" s="39"/>
      <c r="V3269" s="39"/>
      <c r="W3269" s="39"/>
      <c r="X3269" s="39"/>
      <c r="Y3269" s="39"/>
      <c r="Z3269" s="39"/>
      <c r="AA3269" s="39"/>
      <c r="AB3269" s="39"/>
      <c r="AC3269" s="9"/>
      <c r="AD3269" s="39"/>
      <c r="AE3269" s="39"/>
      <c r="AF3269" s="39"/>
      <c r="AG3269" s="39"/>
      <c r="AH3269" s="39"/>
      <c r="AI3269" s="39"/>
      <c r="AJ3269" s="9"/>
      <c r="AK3269" s="9"/>
      <c r="AL3269" s="9"/>
      <c r="AM3269" s="9"/>
    </row>
    <row r="3270" spans="1:39" outlineLevel="2">
      <c r="A3270" s="11">
        <f>ROW()</f>
        <v>3270</v>
      </c>
      <c r="C3270" s="6" t="s">
        <v>212</v>
      </c>
      <c r="D3270" s="39"/>
      <c r="E3270" s="39"/>
      <c r="F3270" s="39"/>
      <c r="G3270" s="39"/>
      <c r="H3270" s="39"/>
      <c r="I3270" s="39"/>
      <c r="J3270" s="39"/>
      <c r="K3270" s="39"/>
      <c r="L3270" s="39"/>
      <c r="M3270" s="39"/>
      <c r="N3270" s="39"/>
      <c r="O3270" s="39"/>
      <c r="P3270" s="39"/>
      <c r="Q3270" s="39"/>
      <c r="R3270" s="39"/>
      <c r="S3270" s="39"/>
      <c r="T3270" s="39"/>
      <c r="U3270" s="39"/>
      <c r="V3270" s="39"/>
      <c r="W3270" s="39"/>
      <c r="X3270" s="39"/>
      <c r="Y3270" s="39"/>
      <c r="Z3270" s="39"/>
      <c r="AA3270" s="39"/>
      <c r="AB3270" s="39"/>
      <c r="AC3270" s="9"/>
      <c r="AD3270" s="39"/>
      <c r="AE3270" s="39"/>
      <c r="AF3270" s="39"/>
      <c r="AG3270" s="39"/>
      <c r="AH3270" s="39"/>
      <c r="AI3270" s="39"/>
      <c r="AJ3270" s="9">
        <f t="shared" ref="AJ3270:AJ3271" si="6144">AI3330</f>
        <v>0</v>
      </c>
      <c r="AK3270" s="9">
        <f t="shared" ref="AK3270:AK3271" si="6145">AJ3330</f>
        <v>0</v>
      </c>
      <c r="AL3270" s="9">
        <f t="shared" ref="AL3270:AL3271" si="6146">AK3330</f>
        <v>0</v>
      </c>
      <c r="AM3270" s="9">
        <f t="shared" ref="AM3270:AM3271" si="6147">AL3330</f>
        <v>0</v>
      </c>
    </row>
    <row r="3271" spans="1:39" outlineLevel="2">
      <c r="A3271" s="11">
        <f>ROW()</f>
        <v>3271</v>
      </c>
      <c r="C3271" s="30" t="s">
        <v>362</v>
      </c>
      <c r="D3271" s="90"/>
      <c r="E3271" s="90"/>
      <c r="F3271" s="90"/>
      <c r="G3271" s="90"/>
      <c r="H3271" s="90"/>
      <c r="I3271" s="90"/>
      <c r="J3271" s="90"/>
      <c r="K3271" s="90"/>
      <c r="L3271" s="90"/>
      <c r="M3271" s="90"/>
      <c r="N3271" s="90"/>
      <c r="O3271" s="90"/>
      <c r="P3271" s="90"/>
      <c r="Q3271" s="90"/>
      <c r="R3271" s="90"/>
      <c r="S3271" s="90"/>
      <c r="T3271" s="90"/>
      <c r="U3271" s="90"/>
      <c r="V3271" s="90"/>
      <c r="W3271" s="90"/>
      <c r="X3271" s="90"/>
      <c r="Y3271" s="90"/>
      <c r="Z3271" s="90"/>
      <c r="AA3271" s="90"/>
      <c r="AB3271" s="90"/>
      <c r="AC3271" s="15"/>
      <c r="AD3271" s="90"/>
      <c r="AE3271" s="90"/>
      <c r="AF3271" s="90"/>
      <c r="AG3271" s="90"/>
      <c r="AH3271" s="90"/>
      <c r="AI3271" s="90"/>
      <c r="AJ3271" s="15">
        <f t="shared" si="6144"/>
        <v>0</v>
      </c>
      <c r="AK3271" s="15">
        <f t="shared" si="6145"/>
        <v>1.794648420192408</v>
      </c>
      <c r="AL3271" s="15">
        <f t="shared" si="6146"/>
        <v>1.0767890521154448</v>
      </c>
      <c r="AM3271" s="15">
        <f t="shared" si="6147"/>
        <v>0.64607343126926686</v>
      </c>
    </row>
    <row r="3272" spans="1:39" outlineLevel="2">
      <c r="A3272" s="11">
        <f>ROW()</f>
        <v>3272</v>
      </c>
      <c r="C3272" s="6" t="s">
        <v>1</v>
      </c>
      <c r="D3272" s="39"/>
      <c r="E3272" s="39"/>
      <c r="F3272" s="39"/>
      <c r="G3272" s="39"/>
      <c r="H3272" s="39"/>
      <c r="I3272" s="39"/>
      <c r="J3272" s="39"/>
      <c r="K3272" s="39"/>
      <c r="L3272" s="39"/>
      <c r="M3272" s="39"/>
      <c r="N3272" s="39"/>
      <c r="O3272" s="39"/>
      <c r="P3272" s="39"/>
      <c r="Q3272" s="39"/>
      <c r="R3272" s="39"/>
      <c r="S3272" s="39"/>
      <c r="T3272" s="39"/>
      <c r="U3272" s="39"/>
      <c r="V3272" s="39"/>
      <c r="W3272" s="39"/>
      <c r="X3272" s="39"/>
      <c r="Y3272" s="39"/>
      <c r="Z3272" s="39"/>
      <c r="AA3272" s="39"/>
      <c r="AB3272" s="39"/>
      <c r="AC3272" s="9"/>
      <c r="AD3272" s="39"/>
      <c r="AE3272" s="39"/>
      <c r="AF3272" s="39"/>
      <c r="AG3272" s="39"/>
      <c r="AH3272" s="39"/>
      <c r="AI3272" s="39"/>
      <c r="AJ3272" s="9">
        <f t="shared" ref="AJ3272:AK3272" si="6148">SUM(AJ3259:AJ3271)</f>
        <v>0</v>
      </c>
      <c r="AK3272" s="9">
        <f t="shared" si="6148"/>
        <v>69.032117060731409</v>
      </c>
      <c r="AL3272" s="9">
        <f t="shared" ref="AL3272:AM3272" si="6149">SUM(AL3259:AL3271)</f>
        <v>57.546358439107721</v>
      </c>
      <c r="AM3272" s="9">
        <f t="shared" si="6149"/>
        <v>49.201532548998735</v>
      </c>
    </row>
    <row r="3273" spans="1:39" outlineLevel="2">
      <c r="A3273" s="11">
        <f>ROW()</f>
        <v>3273</v>
      </c>
      <c r="B3273" s="343" t="s">
        <v>31</v>
      </c>
      <c r="D3273" s="39"/>
      <c r="E3273" s="39"/>
      <c r="F3273" s="39"/>
      <c r="G3273" s="39"/>
      <c r="H3273" s="39"/>
      <c r="I3273" s="39"/>
      <c r="J3273" s="39"/>
      <c r="K3273" s="39"/>
      <c r="L3273" s="39"/>
      <c r="M3273" s="39"/>
      <c r="N3273" s="39"/>
      <c r="O3273" s="39"/>
      <c r="P3273" s="39"/>
      <c r="Q3273" s="39"/>
      <c r="R3273" s="39"/>
      <c r="S3273" s="39"/>
      <c r="T3273" s="39"/>
      <c r="U3273" s="39"/>
      <c r="V3273" s="39"/>
      <c r="W3273" s="39"/>
      <c r="X3273" s="39"/>
      <c r="Y3273" s="39"/>
      <c r="Z3273" s="39"/>
      <c r="AA3273" s="39"/>
      <c r="AB3273" s="39"/>
      <c r="AC3273" s="39"/>
      <c r="AD3273" s="39"/>
      <c r="AE3273" s="39"/>
      <c r="AF3273" s="39"/>
      <c r="AG3273" s="39"/>
      <c r="AH3273" s="39"/>
      <c r="AI3273" s="39"/>
      <c r="AJ3273" s="39"/>
      <c r="AK3273" s="39"/>
      <c r="AL3273" s="39"/>
      <c r="AM3273" s="39"/>
    </row>
    <row r="3274" spans="1:39" outlineLevel="2">
      <c r="A3274" s="11">
        <f>ROW()</f>
        <v>3274</v>
      </c>
      <c r="C3274" s="6" t="s">
        <v>2</v>
      </c>
      <c r="D3274" s="39"/>
      <c r="E3274" s="39"/>
      <c r="F3274" s="39"/>
      <c r="G3274" s="39"/>
      <c r="H3274" s="39"/>
      <c r="I3274" s="39"/>
      <c r="J3274" s="39"/>
      <c r="K3274" s="39"/>
      <c r="L3274" s="39"/>
      <c r="M3274" s="39"/>
      <c r="N3274" s="39"/>
      <c r="O3274" s="39"/>
      <c r="P3274" s="39"/>
      <c r="Q3274" s="39"/>
      <c r="R3274" s="39"/>
      <c r="S3274" s="39"/>
      <c r="T3274" s="39"/>
      <c r="U3274" s="39"/>
      <c r="V3274" s="39"/>
      <c r="W3274" s="39"/>
      <c r="X3274" s="39"/>
      <c r="Y3274" s="39"/>
      <c r="Z3274" s="39"/>
      <c r="AA3274" s="39"/>
      <c r="AB3274" s="39"/>
      <c r="AC3274" s="39"/>
      <c r="AD3274" s="39"/>
      <c r="AE3274" s="39"/>
      <c r="AF3274" s="39"/>
      <c r="AG3274" s="39"/>
      <c r="AH3274" s="39"/>
      <c r="AI3274" s="39"/>
      <c r="AJ3274" s="9">
        <f>AJ$262</f>
        <v>0.20003614867959116</v>
      </c>
      <c r="AK3274" s="39"/>
      <c r="AL3274" s="39"/>
      <c r="AM3274" s="39"/>
    </row>
    <row r="3275" spans="1:39" outlineLevel="2">
      <c r="A3275" s="11">
        <f>ROW()</f>
        <v>3275</v>
      </c>
      <c r="C3275" s="6" t="s">
        <v>3</v>
      </c>
      <c r="D3275" s="39"/>
      <c r="E3275" s="39"/>
      <c r="F3275" s="39"/>
      <c r="G3275" s="39"/>
      <c r="H3275" s="39"/>
      <c r="I3275" s="39"/>
      <c r="J3275" s="39"/>
      <c r="K3275" s="39"/>
      <c r="L3275" s="39"/>
      <c r="M3275" s="39"/>
      <c r="N3275" s="39"/>
      <c r="O3275" s="39"/>
      <c r="P3275" s="39"/>
      <c r="Q3275" s="39"/>
      <c r="R3275" s="39"/>
      <c r="S3275" s="39"/>
      <c r="T3275" s="39"/>
      <c r="U3275" s="39"/>
      <c r="V3275" s="39"/>
      <c r="W3275" s="39"/>
      <c r="X3275" s="39"/>
      <c r="Y3275" s="39"/>
      <c r="Z3275" s="39"/>
      <c r="AA3275" s="39"/>
      <c r="AB3275" s="39"/>
      <c r="AC3275" s="39"/>
      <c r="AD3275" s="39"/>
      <c r="AE3275" s="39"/>
      <c r="AF3275" s="39"/>
      <c r="AG3275" s="39"/>
      <c r="AH3275" s="39"/>
      <c r="AI3275" s="39"/>
      <c r="AJ3275" s="9">
        <f>AJ$263</f>
        <v>6.1239023538243433</v>
      </c>
      <c r="AK3275" s="39"/>
      <c r="AL3275" s="39"/>
      <c r="AM3275" s="39"/>
    </row>
    <row r="3276" spans="1:39" outlineLevel="2">
      <c r="A3276" s="11">
        <f>ROW()</f>
        <v>3276</v>
      </c>
      <c r="C3276" s="6" t="s">
        <v>4</v>
      </c>
      <c r="D3276" s="39"/>
      <c r="E3276" s="39"/>
      <c r="F3276" s="39"/>
      <c r="G3276" s="39"/>
      <c r="H3276" s="39"/>
      <c r="I3276" s="39"/>
      <c r="J3276" s="39"/>
      <c r="K3276" s="39"/>
      <c r="L3276" s="39"/>
      <c r="M3276" s="39"/>
      <c r="N3276" s="39"/>
      <c r="O3276" s="39"/>
      <c r="P3276" s="39"/>
      <c r="Q3276" s="39"/>
      <c r="R3276" s="39"/>
      <c r="S3276" s="39"/>
      <c r="T3276" s="39"/>
      <c r="U3276" s="39"/>
      <c r="V3276" s="39"/>
      <c r="W3276" s="39"/>
      <c r="X3276" s="39"/>
      <c r="Y3276" s="39"/>
      <c r="Z3276" s="39"/>
      <c r="AA3276" s="39"/>
      <c r="AB3276" s="39"/>
      <c r="AC3276" s="39"/>
      <c r="AD3276" s="39"/>
      <c r="AE3276" s="39"/>
      <c r="AF3276" s="39"/>
      <c r="AG3276" s="39"/>
      <c r="AH3276" s="39"/>
      <c r="AI3276" s="39"/>
      <c r="AJ3276" s="9">
        <f>AJ$264</f>
        <v>3.6325596683365302</v>
      </c>
      <c r="AK3276" s="39"/>
      <c r="AL3276" s="39"/>
      <c r="AM3276" s="39"/>
    </row>
    <row r="3277" spans="1:39" outlineLevel="2">
      <c r="A3277" s="11">
        <f>ROW()</f>
        <v>3277</v>
      </c>
      <c r="C3277" s="6" t="s">
        <v>5</v>
      </c>
      <c r="D3277" s="39"/>
      <c r="E3277" s="39"/>
      <c r="F3277" s="39"/>
      <c r="G3277" s="39"/>
      <c r="H3277" s="39"/>
      <c r="I3277" s="39"/>
      <c r="J3277" s="39"/>
      <c r="K3277" s="39"/>
      <c r="L3277" s="39"/>
      <c r="M3277" s="39"/>
      <c r="N3277" s="39"/>
      <c r="O3277" s="39"/>
      <c r="P3277" s="39"/>
      <c r="Q3277" s="39"/>
      <c r="R3277" s="39"/>
      <c r="S3277" s="39"/>
      <c r="T3277" s="39"/>
      <c r="U3277" s="39"/>
      <c r="V3277" s="39"/>
      <c r="W3277" s="39"/>
      <c r="X3277" s="39"/>
      <c r="Y3277" s="39"/>
      <c r="Z3277" s="39"/>
      <c r="AA3277" s="39"/>
      <c r="AB3277" s="39"/>
      <c r="AC3277" s="39"/>
      <c r="AD3277" s="39"/>
      <c r="AE3277" s="39"/>
      <c r="AF3277" s="39"/>
      <c r="AG3277" s="39"/>
      <c r="AH3277" s="39"/>
      <c r="AI3277" s="39"/>
      <c r="AJ3277" s="9">
        <f>AJ$265</f>
        <v>1.7594577378484471</v>
      </c>
      <c r="AK3277" s="39"/>
      <c r="AL3277" s="39"/>
      <c r="AM3277" s="39"/>
    </row>
    <row r="3278" spans="1:39" outlineLevel="2">
      <c r="A3278" s="11">
        <f>ROW()</f>
        <v>3278</v>
      </c>
      <c r="C3278" s="6" t="s">
        <v>473</v>
      </c>
      <c r="D3278" s="39"/>
      <c r="E3278" s="39"/>
      <c r="F3278" s="39"/>
      <c r="G3278" s="39"/>
      <c r="H3278" s="39"/>
      <c r="I3278" s="39"/>
      <c r="J3278" s="39"/>
      <c r="K3278" s="39"/>
      <c r="L3278" s="39"/>
      <c r="M3278" s="39"/>
      <c r="N3278" s="39"/>
      <c r="O3278" s="39"/>
      <c r="P3278" s="39"/>
      <c r="Q3278" s="39"/>
      <c r="R3278" s="39"/>
      <c r="S3278" s="39"/>
      <c r="T3278" s="39"/>
      <c r="U3278" s="39"/>
      <c r="V3278" s="39"/>
      <c r="W3278" s="39"/>
      <c r="X3278" s="39"/>
      <c r="Y3278" s="39"/>
      <c r="Z3278" s="39"/>
      <c r="AA3278" s="39"/>
      <c r="AB3278" s="39"/>
      <c r="AC3278" s="39"/>
      <c r="AD3278" s="39"/>
      <c r="AE3278" s="39"/>
      <c r="AF3278" s="39"/>
      <c r="AG3278" s="39"/>
      <c r="AH3278" s="39"/>
      <c r="AI3278" s="39"/>
      <c r="AJ3278" s="9">
        <f>AJ$266</f>
        <v>11.83319404170334</v>
      </c>
      <c r="AK3278" s="39"/>
      <c r="AL3278" s="39"/>
      <c r="AM3278" s="39"/>
    </row>
    <row r="3279" spans="1:39" outlineLevel="2">
      <c r="A3279" s="11">
        <f>ROW()</f>
        <v>3279</v>
      </c>
      <c r="C3279" s="6" t="s">
        <v>474</v>
      </c>
      <c r="D3279" s="39"/>
      <c r="E3279" s="39"/>
      <c r="F3279" s="39"/>
      <c r="G3279" s="39"/>
      <c r="H3279" s="39"/>
      <c r="I3279" s="39"/>
      <c r="J3279" s="39"/>
      <c r="K3279" s="39"/>
      <c r="L3279" s="39"/>
      <c r="M3279" s="39"/>
      <c r="N3279" s="39"/>
      <c r="O3279" s="39"/>
      <c r="P3279" s="39"/>
      <c r="Q3279" s="39"/>
      <c r="R3279" s="39"/>
      <c r="S3279" s="39"/>
      <c r="T3279" s="39"/>
      <c r="U3279" s="39"/>
      <c r="V3279" s="39"/>
      <c r="W3279" s="39"/>
      <c r="X3279" s="39"/>
      <c r="Y3279" s="39"/>
      <c r="Z3279" s="39"/>
      <c r="AA3279" s="39"/>
      <c r="AB3279" s="39"/>
      <c r="AC3279" s="39"/>
      <c r="AD3279" s="39"/>
      <c r="AE3279" s="39"/>
      <c r="AF3279" s="39"/>
      <c r="AG3279" s="39"/>
      <c r="AH3279" s="39"/>
      <c r="AI3279" s="39"/>
      <c r="AJ3279" s="9">
        <f>AJ$267</f>
        <v>4.5427365126550674</v>
      </c>
      <c r="AK3279" s="39"/>
      <c r="AL3279" s="39"/>
      <c r="AM3279" s="39"/>
    </row>
    <row r="3280" spans="1:39" outlineLevel="2">
      <c r="A3280" s="11">
        <f>ROW()</f>
        <v>3280</v>
      </c>
      <c r="C3280" s="6" t="s">
        <v>477</v>
      </c>
      <c r="D3280" s="39"/>
      <c r="E3280" s="39"/>
      <c r="F3280" s="39"/>
      <c r="G3280" s="39"/>
      <c r="H3280" s="39"/>
      <c r="I3280" s="39"/>
      <c r="J3280" s="39"/>
      <c r="K3280" s="39"/>
      <c r="L3280" s="39"/>
      <c r="M3280" s="39"/>
      <c r="N3280" s="39"/>
      <c r="O3280" s="39"/>
      <c r="P3280" s="39"/>
      <c r="Q3280" s="39"/>
      <c r="R3280" s="39"/>
      <c r="S3280" s="39"/>
      <c r="T3280" s="39"/>
      <c r="U3280" s="39"/>
      <c r="V3280" s="39"/>
      <c r="W3280" s="39"/>
      <c r="X3280" s="39"/>
      <c r="Y3280" s="39"/>
      <c r="Z3280" s="39"/>
      <c r="AA3280" s="39"/>
      <c r="AB3280" s="39"/>
      <c r="AC3280" s="39"/>
      <c r="AD3280" s="39"/>
      <c r="AE3280" s="39"/>
      <c r="AF3280" s="39"/>
      <c r="AG3280" s="39"/>
      <c r="AH3280" s="39"/>
      <c r="AI3280" s="39"/>
      <c r="AJ3280" s="9">
        <f>AJ$268</f>
        <v>17.038041107480772</v>
      </c>
      <c r="AK3280" s="39"/>
      <c r="AL3280" s="39"/>
      <c r="AM3280" s="39"/>
    </row>
    <row r="3281" spans="1:39" outlineLevel="2">
      <c r="A3281" s="11">
        <f>ROW()</f>
        <v>3281</v>
      </c>
      <c r="C3281" s="6" t="s">
        <v>511</v>
      </c>
      <c r="D3281" s="39"/>
      <c r="E3281" s="39"/>
      <c r="F3281" s="39"/>
      <c r="G3281" s="39"/>
      <c r="H3281" s="39"/>
      <c r="I3281" s="39"/>
      <c r="J3281" s="39"/>
      <c r="K3281" s="39"/>
      <c r="L3281" s="39"/>
      <c r="M3281" s="39"/>
      <c r="N3281" s="39"/>
      <c r="O3281" s="39"/>
      <c r="P3281" s="39"/>
      <c r="Q3281" s="39"/>
      <c r="R3281" s="39"/>
      <c r="S3281" s="39"/>
      <c r="T3281" s="39"/>
      <c r="U3281" s="39"/>
      <c r="V3281" s="39"/>
      <c r="W3281" s="39"/>
      <c r="X3281" s="39"/>
      <c r="Y3281" s="39"/>
      <c r="Z3281" s="39"/>
      <c r="AA3281" s="39"/>
      <c r="AB3281" s="39"/>
      <c r="AC3281" s="39"/>
      <c r="AD3281" s="39"/>
      <c r="AE3281" s="39"/>
      <c r="AF3281" s="39"/>
      <c r="AG3281" s="39"/>
      <c r="AH3281" s="39"/>
      <c r="AI3281" s="39"/>
      <c r="AJ3281" s="9">
        <f>AJ$269</f>
        <v>22.107541070010907</v>
      </c>
      <c r="AK3281" s="39"/>
      <c r="AL3281" s="39"/>
      <c r="AM3281" s="39"/>
    </row>
    <row r="3282" spans="1:39" outlineLevel="2">
      <c r="A3282" s="11">
        <f>ROW()</f>
        <v>3282</v>
      </c>
      <c r="C3282" s="6" t="s">
        <v>655</v>
      </c>
      <c r="D3282" s="39"/>
      <c r="E3282" s="39"/>
      <c r="F3282" s="39"/>
      <c r="G3282" s="39"/>
      <c r="H3282" s="39"/>
      <c r="I3282" s="39"/>
      <c r="J3282" s="39"/>
      <c r="K3282" s="39"/>
      <c r="L3282" s="39"/>
      <c r="M3282" s="39"/>
      <c r="N3282" s="39"/>
      <c r="O3282" s="39"/>
      <c r="P3282" s="39"/>
      <c r="Q3282" s="39"/>
      <c r="R3282" s="39"/>
      <c r="S3282" s="39"/>
      <c r="T3282" s="39"/>
      <c r="U3282" s="39"/>
      <c r="V3282" s="39"/>
      <c r="W3282" s="39"/>
      <c r="X3282" s="39"/>
      <c r="Y3282" s="39"/>
      <c r="Z3282" s="39"/>
      <c r="AA3282" s="39"/>
      <c r="AB3282" s="39"/>
      <c r="AC3282" s="39"/>
      <c r="AD3282" s="39"/>
      <c r="AE3282" s="39"/>
      <c r="AF3282" s="39"/>
      <c r="AG3282" s="39"/>
      <c r="AH3282" s="39"/>
      <c r="AI3282" s="39"/>
      <c r="AJ3282" s="9">
        <f>AJ$270</f>
        <v>0</v>
      </c>
      <c r="AK3282" s="39"/>
      <c r="AL3282" s="39"/>
      <c r="AM3282" s="39"/>
    </row>
    <row r="3283" spans="1:39" outlineLevel="2">
      <c r="A3283" s="11">
        <f>ROW()</f>
        <v>3283</v>
      </c>
      <c r="C3283" s="6" t="s">
        <v>656</v>
      </c>
      <c r="D3283" s="39"/>
      <c r="E3283" s="39"/>
      <c r="F3283" s="39"/>
      <c r="G3283" s="39"/>
      <c r="H3283" s="39"/>
      <c r="I3283" s="39"/>
      <c r="J3283" s="39"/>
      <c r="K3283" s="39"/>
      <c r="L3283" s="39"/>
      <c r="M3283" s="39"/>
      <c r="N3283" s="39"/>
      <c r="O3283" s="39"/>
      <c r="P3283" s="39"/>
      <c r="Q3283" s="39"/>
      <c r="R3283" s="39"/>
      <c r="S3283" s="39"/>
      <c r="T3283" s="39"/>
      <c r="U3283" s="39"/>
      <c r="V3283" s="39"/>
      <c r="W3283" s="39"/>
      <c r="X3283" s="39"/>
      <c r="Y3283" s="39"/>
      <c r="Z3283" s="39"/>
      <c r="AA3283" s="39"/>
      <c r="AB3283" s="39"/>
      <c r="AC3283" s="39"/>
      <c r="AD3283" s="39"/>
      <c r="AE3283" s="39"/>
      <c r="AF3283" s="39"/>
      <c r="AG3283" s="39"/>
      <c r="AH3283" s="39"/>
      <c r="AI3283" s="39"/>
      <c r="AJ3283" s="9"/>
      <c r="AK3283" s="39"/>
      <c r="AL3283" s="39"/>
      <c r="AM3283" s="39"/>
    </row>
    <row r="3284" spans="1:39" outlineLevel="2">
      <c r="A3284" s="11">
        <f>ROW()</f>
        <v>3284</v>
      </c>
      <c r="C3284" s="6" t="s">
        <v>667</v>
      </c>
      <c r="D3284" s="39"/>
      <c r="E3284" s="39"/>
      <c r="F3284" s="39"/>
      <c r="G3284" s="39"/>
      <c r="H3284" s="39"/>
      <c r="I3284" s="39"/>
      <c r="J3284" s="39"/>
      <c r="K3284" s="39"/>
      <c r="L3284" s="39"/>
      <c r="M3284" s="39"/>
      <c r="N3284" s="39"/>
      <c r="O3284" s="39"/>
      <c r="P3284" s="39"/>
      <c r="Q3284" s="39"/>
      <c r="R3284" s="39"/>
      <c r="S3284" s="39"/>
      <c r="T3284" s="39"/>
      <c r="U3284" s="39"/>
      <c r="V3284" s="39"/>
      <c r="W3284" s="39"/>
      <c r="X3284" s="39"/>
      <c r="Y3284" s="39"/>
      <c r="Z3284" s="39"/>
      <c r="AA3284" s="39"/>
      <c r="AB3284" s="39"/>
      <c r="AC3284" s="39"/>
      <c r="AD3284" s="39"/>
      <c r="AE3284" s="39"/>
      <c r="AF3284" s="39"/>
      <c r="AG3284" s="39"/>
      <c r="AH3284" s="39"/>
      <c r="AI3284" s="39"/>
      <c r="AJ3284" s="9"/>
      <c r="AK3284" s="39"/>
      <c r="AL3284" s="39"/>
      <c r="AM3284" s="39"/>
    </row>
    <row r="3285" spans="1:39" outlineLevel="2">
      <c r="A3285" s="11">
        <f>ROW()</f>
        <v>3285</v>
      </c>
      <c r="C3285" s="6" t="s">
        <v>212</v>
      </c>
      <c r="D3285" s="39"/>
      <c r="E3285" s="39"/>
      <c r="F3285" s="39"/>
      <c r="G3285" s="39"/>
      <c r="H3285" s="39"/>
      <c r="I3285" s="39"/>
      <c r="J3285" s="39"/>
      <c r="K3285" s="39"/>
      <c r="L3285" s="39"/>
      <c r="M3285" s="39"/>
      <c r="N3285" s="39"/>
      <c r="O3285" s="39"/>
      <c r="P3285" s="39"/>
      <c r="Q3285" s="39"/>
      <c r="R3285" s="39"/>
      <c r="S3285" s="39"/>
      <c r="T3285" s="39"/>
      <c r="U3285" s="39"/>
      <c r="V3285" s="39"/>
      <c r="W3285" s="39"/>
      <c r="X3285" s="39"/>
      <c r="Y3285" s="39"/>
      <c r="Z3285" s="39"/>
      <c r="AA3285" s="39"/>
      <c r="AB3285" s="39"/>
      <c r="AC3285" s="39"/>
      <c r="AD3285" s="39"/>
      <c r="AE3285" s="39"/>
      <c r="AF3285" s="39"/>
      <c r="AG3285" s="39"/>
      <c r="AH3285" s="39"/>
      <c r="AI3285" s="39"/>
      <c r="AJ3285" s="9">
        <f>AJ$273</f>
        <v>0</v>
      </c>
      <c r="AK3285" s="39"/>
      <c r="AL3285" s="39"/>
      <c r="AM3285" s="39"/>
    </row>
    <row r="3286" spans="1:39" outlineLevel="2">
      <c r="A3286" s="11">
        <f>ROW()</f>
        <v>3286</v>
      </c>
      <c r="C3286" s="30" t="s">
        <v>362</v>
      </c>
      <c r="D3286" s="90"/>
      <c r="E3286" s="90"/>
      <c r="F3286" s="90"/>
      <c r="G3286" s="90"/>
      <c r="H3286" s="90"/>
      <c r="I3286" s="90"/>
      <c r="J3286" s="90"/>
      <c r="K3286" s="90"/>
      <c r="L3286" s="90"/>
      <c r="M3286" s="90"/>
      <c r="N3286" s="90"/>
      <c r="O3286" s="90"/>
      <c r="P3286" s="90"/>
      <c r="Q3286" s="90"/>
      <c r="R3286" s="90"/>
      <c r="S3286" s="90"/>
      <c r="T3286" s="90"/>
      <c r="U3286" s="90"/>
      <c r="V3286" s="90"/>
      <c r="W3286" s="90"/>
      <c r="X3286" s="90"/>
      <c r="Y3286" s="90"/>
      <c r="Z3286" s="90"/>
      <c r="AA3286" s="90"/>
      <c r="AB3286" s="90"/>
      <c r="AC3286" s="90"/>
      <c r="AD3286" s="90"/>
      <c r="AE3286" s="90"/>
      <c r="AF3286" s="90"/>
      <c r="AG3286" s="90"/>
      <c r="AH3286" s="90"/>
      <c r="AI3286" s="90"/>
      <c r="AJ3286" s="15">
        <f>AJ$274</f>
        <v>1.794648420192408</v>
      </c>
      <c r="AK3286" s="90"/>
      <c r="AL3286" s="90"/>
      <c r="AM3286" s="90"/>
    </row>
    <row r="3287" spans="1:39" outlineLevel="2">
      <c r="A3287" s="11">
        <f>ROW()</f>
        <v>3287</v>
      </c>
      <c r="C3287" s="6" t="s">
        <v>1</v>
      </c>
      <c r="D3287" s="39"/>
      <c r="E3287" s="39"/>
      <c r="F3287" s="39"/>
      <c r="G3287" s="39"/>
      <c r="H3287" s="39"/>
      <c r="I3287" s="39"/>
      <c r="J3287" s="39"/>
      <c r="K3287" s="39"/>
      <c r="L3287" s="39"/>
      <c r="M3287" s="39"/>
      <c r="N3287" s="39"/>
      <c r="O3287" s="39"/>
      <c r="P3287" s="39"/>
      <c r="Q3287" s="39"/>
      <c r="R3287" s="39"/>
      <c r="S3287" s="39"/>
      <c r="T3287" s="39"/>
      <c r="U3287" s="39"/>
      <c r="V3287" s="39"/>
      <c r="W3287" s="39"/>
      <c r="X3287" s="39"/>
      <c r="Y3287" s="39"/>
      <c r="Z3287" s="39"/>
      <c r="AA3287" s="39"/>
      <c r="AB3287" s="39"/>
      <c r="AC3287" s="39"/>
      <c r="AD3287" s="39"/>
      <c r="AE3287" s="39"/>
      <c r="AF3287" s="39"/>
      <c r="AG3287" s="39"/>
      <c r="AH3287" s="39"/>
      <c r="AI3287" s="39"/>
      <c r="AJ3287" s="9">
        <f t="shared" ref="AJ3287" si="6150">SUM(AJ3274:AJ3286)</f>
        <v>69.032117060731409</v>
      </c>
      <c r="AK3287" s="39"/>
      <c r="AL3287" s="39"/>
      <c r="AM3287" s="39"/>
    </row>
    <row r="3288" spans="1:39" outlineLevel="2">
      <c r="A3288" s="11">
        <f>ROW()</f>
        <v>3288</v>
      </c>
      <c r="B3288" s="343" t="s">
        <v>657</v>
      </c>
      <c r="D3288" s="39"/>
      <c r="E3288" s="39"/>
      <c r="G3288" s="39"/>
      <c r="H3288" s="39"/>
      <c r="I3288" s="39"/>
      <c r="J3288" s="39"/>
      <c r="K3288" s="39"/>
      <c r="L3288" s="39"/>
      <c r="M3288" s="39"/>
      <c r="N3288" s="39"/>
      <c r="O3288" s="39"/>
      <c r="P3288" s="39"/>
      <c r="Q3288" s="39"/>
      <c r="R3288" s="39"/>
      <c r="S3288" s="39"/>
      <c r="T3288" s="39"/>
      <c r="U3288" s="39"/>
      <c r="V3288" s="39"/>
      <c r="W3288" s="39"/>
      <c r="X3288" s="39"/>
      <c r="Y3288" s="39"/>
      <c r="Z3288" s="39"/>
      <c r="AA3288" s="39"/>
      <c r="AB3288" s="39"/>
      <c r="AD3288" s="39"/>
      <c r="AE3288" s="39"/>
      <c r="AF3288" s="39"/>
      <c r="AG3288" s="39"/>
      <c r="AH3288" s="39"/>
      <c r="AI3288" s="39"/>
      <c r="AK3288" s="39"/>
      <c r="AL3288" s="39"/>
      <c r="AM3288" s="39"/>
    </row>
    <row r="3289" spans="1:39" outlineLevel="2">
      <c r="A3289" s="11">
        <f>ROW()</f>
        <v>3289</v>
      </c>
      <c r="C3289" s="6" t="s">
        <v>2</v>
      </c>
      <c r="D3289" s="39"/>
      <c r="E3289" s="39"/>
      <c r="F3289" s="31"/>
      <c r="G3289" s="39"/>
      <c r="H3289" s="39"/>
      <c r="I3289" s="39"/>
      <c r="J3289" s="39"/>
      <c r="K3289" s="39"/>
      <c r="L3289" s="39"/>
      <c r="M3289" s="39"/>
      <c r="N3289" s="39"/>
      <c r="O3289" s="39"/>
      <c r="P3289" s="39"/>
      <c r="Q3289" s="39"/>
      <c r="R3289" s="39"/>
      <c r="S3289" s="39"/>
      <c r="T3289" s="39"/>
      <c r="U3289" s="39"/>
      <c r="V3289" s="39"/>
      <c r="W3289" s="39"/>
      <c r="X3289" s="39"/>
      <c r="Y3289" s="39"/>
      <c r="Z3289" s="39"/>
      <c r="AA3289" s="39"/>
      <c r="AB3289" s="39"/>
      <c r="AC3289" s="9"/>
      <c r="AD3289" s="39"/>
      <c r="AE3289" s="39"/>
      <c r="AF3289" s="39"/>
      <c r="AG3289" s="39"/>
      <c r="AH3289" s="39"/>
      <c r="AI3289" s="39"/>
      <c r="AJ3289" s="9"/>
      <c r="AK3289" s="39"/>
      <c r="AL3289" s="39"/>
      <c r="AM3289" s="39"/>
    </row>
    <row r="3290" spans="1:39" outlineLevel="2">
      <c r="A3290" s="11">
        <f>ROW()</f>
        <v>3290</v>
      </c>
      <c r="C3290" s="6" t="s">
        <v>3</v>
      </c>
      <c r="D3290" s="39"/>
      <c r="E3290" s="39"/>
      <c r="F3290" s="31"/>
      <c r="G3290" s="39"/>
      <c r="H3290" s="39"/>
      <c r="I3290" s="39"/>
      <c r="J3290" s="39"/>
      <c r="K3290" s="39"/>
      <c r="L3290" s="39"/>
      <c r="M3290" s="39"/>
      <c r="N3290" s="39"/>
      <c r="O3290" s="39"/>
      <c r="P3290" s="39"/>
      <c r="Q3290" s="39"/>
      <c r="R3290" s="39"/>
      <c r="S3290" s="39"/>
      <c r="T3290" s="39"/>
      <c r="U3290" s="39"/>
      <c r="V3290" s="39"/>
      <c r="W3290" s="39"/>
      <c r="X3290" s="39"/>
      <c r="Y3290" s="39"/>
      <c r="Z3290" s="39"/>
      <c r="AA3290" s="39"/>
      <c r="AB3290" s="39"/>
      <c r="AC3290" s="9"/>
      <c r="AD3290" s="39"/>
      <c r="AE3290" s="39"/>
      <c r="AF3290" s="39"/>
      <c r="AG3290" s="39"/>
      <c r="AH3290" s="39"/>
      <c r="AI3290" s="39"/>
      <c r="AJ3290" s="9"/>
      <c r="AK3290" s="39"/>
      <c r="AL3290" s="39"/>
      <c r="AM3290" s="39"/>
    </row>
    <row r="3291" spans="1:39" outlineLevel="2">
      <c r="A3291" s="11">
        <f>ROW()</f>
        <v>3291</v>
      </c>
      <c r="C3291" s="6" t="s">
        <v>4</v>
      </c>
      <c r="D3291" s="39"/>
      <c r="E3291" s="39"/>
      <c r="F3291" s="31"/>
      <c r="G3291" s="39"/>
      <c r="H3291" s="39"/>
      <c r="I3291" s="39"/>
      <c r="J3291" s="39"/>
      <c r="K3291" s="39"/>
      <c r="L3291" s="39"/>
      <c r="M3291" s="39"/>
      <c r="N3291" s="39"/>
      <c r="O3291" s="39"/>
      <c r="P3291" s="39"/>
      <c r="Q3291" s="39"/>
      <c r="R3291" s="39"/>
      <c r="S3291" s="39"/>
      <c r="T3291" s="39"/>
      <c r="U3291" s="39"/>
      <c r="V3291" s="39"/>
      <c r="W3291" s="39"/>
      <c r="X3291" s="39"/>
      <c r="Y3291" s="39"/>
      <c r="Z3291" s="39"/>
      <c r="AA3291" s="39"/>
      <c r="AB3291" s="39"/>
      <c r="AC3291" s="9"/>
      <c r="AD3291" s="39"/>
      <c r="AE3291" s="39"/>
      <c r="AF3291" s="39"/>
      <c r="AG3291" s="39"/>
      <c r="AH3291" s="39"/>
      <c r="AI3291" s="39"/>
      <c r="AJ3291" s="9"/>
      <c r="AK3291" s="39"/>
      <c r="AL3291" s="39"/>
      <c r="AM3291" s="39"/>
    </row>
    <row r="3292" spans="1:39" outlineLevel="2">
      <c r="A3292" s="11">
        <f>ROW()</f>
        <v>3292</v>
      </c>
      <c r="C3292" s="6" t="s">
        <v>5</v>
      </c>
      <c r="D3292" s="39"/>
      <c r="E3292" s="39"/>
      <c r="F3292" s="31"/>
      <c r="G3292" s="39"/>
      <c r="H3292" s="39"/>
      <c r="I3292" s="39"/>
      <c r="J3292" s="39"/>
      <c r="K3292" s="39"/>
      <c r="L3292" s="39"/>
      <c r="M3292" s="39"/>
      <c r="N3292" s="39"/>
      <c r="O3292" s="39"/>
      <c r="P3292" s="39"/>
      <c r="Q3292" s="39"/>
      <c r="R3292" s="39"/>
      <c r="S3292" s="39"/>
      <c r="T3292" s="39"/>
      <c r="U3292" s="39"/>
      <c r="V3292" s="39"/>
      <c r="W3292" s="39"/>
      <c r="X3292" s="39"/>
      <c r="Y3292" s="39"/>
      <c r="Z3292" s="39"/>
      <c r="AA3292" s="39"/>
      <c r="AB3292" s="39"/>
      <c r="AC3292" s="9"/>
      <c r="AD3292" s="39"/>
      <c r="AE3292" s="39"/>
      <c r="AF3292" s="39"/>
      <c r="AG3292" s="39"/>
      <c r="AH3292" s="39"/>
      <c r="AI3292" s="39"/>
      <c r="AJ3292" s="9"/>
      <c r="AK3292" s="39"/>
      <c r="AL3292" s="39"/>
      <c r="AM3292" s="39"/>
    </row>
    <row r="3293" spans="1:39" outlineLevel="2">
      <c r="A3293" s="11">
        <f>ROW()</f>
        <v>3293</v>
      </c>
      <c r="C3293" s="6" t="s">
        <v>473</v>
      </c>
      <c r="D3293" s="39"/>
      <c r="E3293" s="39"/>
      <c r="F3293" s="31"/>
      <c r="G3293" s="39"/>
      <c r="H3293" s="39"/>
      <c r="I3293" s="39"/>
      <c r="J3293" s="39"/>
      <c r="K3293" s="39"/>
      <c r="L3293" s="39"/>
      <c r="M3293" s="39"/>
      <c r="N3293" s="39"/>
      <c r="O3293" s="39"/>
      <c r="P3293" s="39"/>
      <c r="Q3293" s="39"/>
      <c r="R3293" s="39"/>
      <c r="S3293" s="39"/>
      <c r="T3293" s="39"/>
      <c r="U3293" s="39"/>
      <c r="V3293" s="39"/>
      <c r="W3293" s="39"/>
      <c r="X3293" s="39"/>
      <c r="Y3293" s="39"/>
      <c r="Z3293" s="39"/>
      <c r="AA3293" s="39"/>
      <c r="AB3293" s="39"/>
      <c r="AC3293" s="9"/>
      <c r="AD3293" s="39"/>
      <c r="AE3293" s="39"/>
      <c r="AF3293" s="39"/>
      <c r="AG3293" s="39"/>
      <c r="AH3293" s="39"/>
      <c r="AI3293" s="39"/>
      <c r="AJ3293" s="9"/>
      <c r="AK3293" s="39"/>
      <c r="AL3293" s="39"/>
      <c r="AM3293" s="39"/>
    </row>
    <row r="3294" spans="1:39" outlineLevel="2">
      <c r="A3294" s="11">
        <f>ROW()</f>
        <v>3294</v>
      </c>
      <c r="C3294" s="6" t="s">
        <v>474</v>
      </c>
      <c r="D3294" s="39"/>
      <c r="E3294" s="39"/>
      <c r="F3294" s="31"/>
      <c r="G3294" s="39"/>
      <c r="H3294" s="39"/>
      <c r="I3294" s="39"/>
      <c r="J3294" s="39"/>
      <c r="K3294" s="39"/>
      <c r="L3294" s="39"/>
      <c r="M3294" s="39"/>
      <c r="N3294" s="39"/>
      <c r="O3294" s="39"/>
      <c r="P3294" s="39"/>
      <c r="Q3294" s="39"/>
      <c r="R3294" s="39"/>
      <c r="S3294" s="39"/>
      <c r="T3294" s="39"/>
      <c r="U3294" s="39"/>
      <c r="V3294" s="39"/>
      <c r="W3294" s="39"/>
      <c r="X3294" s="39"/>
      <c r="Y3294" s="39"/>
      <c r="Z3294" s="39"/>
      <c r="AA3294" s="39"/>
      <c r="AB3294" s="39"/>
      <c r="AC3294" s="9"/>
      <c r="AD3294" s="39"/>
      <c r="AE3294" s="39"/>
      <c r="AF3294" s="39"/>
      <c r="AG3294" s="39"/>
      <c r="AH3294" s="39"/>
      <c r="AI3294" s="39"/>
      <c r="AJ3294" s="9"/>
      <c r="AK3294" s="39"/>
      <c r="AL3294" s="39"/>
      <c r="AM3294" s="39"/>
    </row>
    <row r="3295" spans="1:39" outlineLevel="2">
      <c r="A3295" s="11">
        <f>ROW()</f>
        <v>3295</v>
      </c>
      <c r="C3295" s="6" t="s">
        <v>477</v>
      </c>
      <c r="D3295" s="39"/>
      <c r="E3295" s="39"/>
      <c r="F3295" s="31"/>
      <c r="G3295" s="39"/>
      <c r="H3295" s="39"/>
      <c r="I3295" s="39"/>
      <c r="J3295" s="39"/>
      <c r="K3295" s="39"/>
      <c r="L3295" s="39"/>
      <c r="M3295" s="39"/>
      <c r="N3295" s="39"/>
      <c r="O3295" s="39"/>
      <c r="P3295" s="39"/>
      <c r="Q3295" s="39"/>
      <c r="R3295" s="39"/>
      <c r="S3295" s="39"/>
      <c r="T3295" s="39"/>
      <c r="U3295" s="39"/>
      <c r="V3295" s="39"/>
      <c r="W3295" s="39"/>
      <c r="X3295" s="39"/>
      <c r="Y3295" s="39"/>
      <c r="Z3295" s="39"/>
      <c r="AA3295" s="39"/>
      <c r="AB3295" s="39"/>
      <c r="AC3295" s="9"/>
      <c r="AD3295" s="39"/>
      <c r="AE3295" s="39"/>
      <c r="AF3295" s="39"/>
      <c r="AG3295" s="39"/>
      <c r="AH3295" s="39"/>
      <c r="AI3295" s="39"/>
      <c r="AJ3295" s="9"/>
      <c r="AK3295" s="39"/>
      <c r="AL3295" s="39"/>
      <c r="AM3295" s="39"/>
    </row>
    <row r="3296" spans="1:39" outlineLevel="2">
      <c r="A3296" s="11">
        <f>ROW()</f>
        <v>3296</v>
      </c>
      <c r="C3296" s="6" t="s">
        <v>511</v>
      </c>
      <c r="D3296" s="39"/>
      <c r="E3296" s="39"/>
      <c r="F3296" s="31"/>
      <c r="G3296" s="39"/>
      <c r="H3296" s="39"/>
      <c r="I3296" s="39"/>
      <c r="J3296" s="39"/>
      <c r="K3296" s="39"/>
      <c r="L3296" s="39"/>
      <c r="M3296" s="39"/>
      <c r="N3296" s="39"/>
      <c r="O3296" s="39"/>
      <c r="P3296" s="39"/>
      <c r="Q3296" s="39"/>
      <c r="R3296" s="39"/>
      <c r="S3296" s="39"/>
      <c r="T3296" s="39"/>
      <c r="U3296" s="39"/>
      <c r="V3296" s="39"/>
      <c r="W3296" s="39"/>
      <c r="X3296" s="39"/>
      <c r="Y3296" s="39"/>
      <c r="Z3296" s="39"/>
      <c r="AA3296" s="39"/>
      <c r="AB3296" s="39"/>
      <c r="AC3296" s="9"/>
      <c r="AD3296" s="39"/>
      <c r="AE3296" s="39"/>
      <c r="AF3296" s="39"/>
      <c r="AG3296" s="39"/>
      <c r="AH3296" s="39"/>
      <c r="AI3296" s="39"/>
      <c r="AJ3296" s="9"/>
      <c r="AK3296" s="39"/>
      <c r="AL3296" s="39"/>
      <c r="AM3296" s="39"/>
    </row>
    <row r="3297" spans="1:39" outlineLevel="2">
      <c r="A3297" s="11">
        <f>ROW()</f>
        <v>3297</v>
      </c>
      <c r="C3297" s="6" t="s">
        <v>655</v>
      </c>
      <c r="D3297" s="39"/>
      <c r="E3297" s="39"/>
      <c r="F3297" s="31"/>
      <c r="G3297" s="39"/>
      <c r="H3297" s="39"/>
      <c r="I3297" s="39"/>
      <c r="J3297" s="39"/>
      <c r="K3297" s="39"/>
      <c r="L3297" s="39"/>
      <c r="M3297" s="39"/>
      <c r="N3297" s="39"/>
      <c r="O3297" s="39"/>
      <c r="P3297" s="39"/>
      <c r="Q3297" s="39"/>
      <c r="R3297" s="39"/>
      <c r="S3297" s="39"/>
      <c r="T3297" s="39"/>
      <c r="U3297" s="39"/>
      <c r="V3297" s="39"/>
      <c r="W3297" s="39"/>
      <c r="X3297" s="39"/>
      <c r="Y3297" s="39"/>
      <c r="Z3297" s="39"/>
      <c r="AA3297" s="39"/>
      <c r="AB3297" s="39"/>
      <c r="AC3297" s="9"/>
      <c r="AD3297" s="39"/>
      <c r="AE3297" s="39"/>
      <c r="AF3297" s="39"/>
      <c r="AG3297" s="39"/>
      <c r="AH3297" s="39"/>
      <c r="AI3297" s="39"/>
      <c r="AJ3297" s="9"/>
      <c r="AK3297" s="39"/>
      <c r="AL3297" s="39"/>
      <c r="AM3297" s="39"/>
    </row>
    <row r="3298" spans="1:39" outlineLevel="2">
      <c r="A3298" s="11">
        <f>ROW()</f>
        <v>3298</v>
      </c>
      <c r="C3298" s="6" t="s">
        <v>656</v>
      </c>
      <c r="D3298" s="39"/>
      <c r="E3298" s="39"/>
      <c r="F3298" s="31"/>
      <c r="G3298" s="39"/>
      <c r="H3298" s="39"/>
      <c r="I3298" s="39"/>
      <c r="J3298" s="39"/>
      <c r="K3298" s="39"/>
      <c r="L3298" s="39"/>
      <c r="M3298" s="39"/>
      <c r="N3298" s="39"/>
      <c r="O3298" s="39"/>
      <c r="P3298" s="39"/>
      <c r="Q3298" s="39"/>
      <c r="R3298" s="39"/>
      <c r="S3298" s="39"/>
      <c r="T3298" s="39"/>
      <c r="U3298" s="39"/>
      <c r="V3298" s="39"/>
      <c r="W3298" s="39"/>
      <c r="X3298" s="39"/>
      <c r="Y3298" s="39"/>
      <c r="Z3298" s="39"/>
      <c r="AA3298" s="39"/>
      <c r="AB3298" s="39"/>
      <c r="AC3298" s="9"/>
      <c r="AD3298" s="39"/>
      <c r="AE3298" s="39"/>
      <c r="AF3298" s="39"/>
      <c r="AG3298" s="39"/>
      <c r="AH3298" s="39"/>
      <c r="AI3298" s="39"/>
      <c r="AJ3298" s="9"/>
      <c r="AK3298" s="39"/>
      <c r="AL3298" s="39"/>
      <c r="AM3298" s="39"/>
    </row>
    <row r="3299" spans="1:39" outlineLevel="2">
      <c r="A3299" s="11">
        <f>ROW()</f>
        <v>3299</v>
      </c>
      <c r="C3299" s="6" t="s">
        <v>667</v>
      </c>
      <c r="D3299" s="39"/>
      <c r="E3299" s="39"/>
      <c r="F3299" s="31"/>
      <c r="G3299" s="39"/>
      <c r="H3299" s="39"/>
      <c r="I3299" s="39"/>
      <c r="J3299" s="39"/>
      <c r="K3299" s="39"/>
      <c r="L3299" s="39"/>
      <c r="M3299" s="39"/>
      <c r="N3299" s="39"/>
      <c r="O3299" s="39"/>
      <c r="P3299" s="39"/>
      <c r="Q3299" s="39"/>
      <c r="R3299" s="39"/>
      <c r="S3299" s="39"/>
      <c r="T3299" s="39"/>
      <c r="U3299" s="39"/>
      <c r="V3299" s="39"/>
      <c r="W3299" s="39"/>
      <c r="X3299" s="39"/>
      <c r="Y3299" s="39"/>
      <c r="Z3299" s="39"/>
      <c r="AA3299" s="39"/>
      <c r="AB3299" s="39"/>
      <c r="AC3299" s="9"/>
      <c r="AD3299" s="39"/>
      <c r="AE3299" s="39"/>
      <c r="AF3299" s="39"/>
      <c r="AG3299" s="39"/>
      <c r="AH3299" s="39"/>
      <c r="AI3299" s="39"/>
      <c r="AJ3299" s="9"/>
      <c r="AK3299" s="39"/>
      <c r="AL3299" s="39"/>
      <c r="AM3299" s="39"/>
    </row>
    <row r="3300" spans="1:39" outlineLevel="2">
      <c r="A3300" s="11">
        <f>ROW()</f>
        <v>3300</v>
      </c>
      <c r="C3300" s="6" t="s">
        <v>212</v>
      </c>
      <c r="D3300" s="39"/>
      <c r="E3300" s="39"/>
      <c r="F3300" s="31"/>
      <c r="G3300" s="39"/>
      <c r="H3300" s="39"/>
      <c r="I3300" s="39"/>
      <c r="J3300" s="39"/>
      <c r="K3300" s="39"/>
      <c r="L3300" s="39"/>
      <c r="M3300" s="39"/>
      <c r="N3300" s="39"/>
      <c r="O3300" s="39"/>
      <c r="P3300" s="39"/>
      <c r="Q3300" s="39"/>
      <c r="R3300" s="39"/>
      <c r="S3300" s="39"/>
      <c r="T3300" s="39"/>
      <c r="U3300" s="39"/>
      <c r="V3300" s="39"/>
      <c r="W3300" s="39"/>
      <c r="X3300" s="39"/>
      <c r="Y3300" s="39"/>
      <c r="Z3300" s="39"/>
      <c r="AA3300" s="39"/>
      <c r="AB3300" s="39"/>
      <c r="AC3300" s="9"/>
      <c r="AD3300" s="39"/>
      <c r="AE3300" s="39"/>
      <c r="AF3300" s="39"/>
      <c r="AG3300" s="39"/>
      <c r="AH3300" s="39"/>
      <c r="AI3300" s="39"/>
      <c r="AJ3300" s="9"/>
      <c r="AK3300" s="39"/>
      <c r="AL3300" s="39"/>
      <c r="AM3300" s="39"/>
    </row>
    <row r="3301" spans="1:39" outlineLevel="2">
      <c r="A3301" s="11">
        <f>ROW()</f>
        <v>3301</v>
      </c>
      <c r="C3301" s="30" t="s">
        <v>362</v>
      </c>
      <c r="D3301" s="90"/>
      <c r="E3301" s="90"/>
      <c r="F3301" s="90"/>
      <c r="G3301" s="90"/>
      <c r="H3301" s="90"/>
      <c r="I3301" s="90"/>
      <c r="J3301" s="90"/>
      <c r="K3301" s="90"/>
      <c r="L3301" s="90"/>
      <c r="M3301" s="90"/>
      <c r="N3301" s="90"/>
      <c r="O3301" s="90"/>
      <c r="P3301" s="90"/>
      <c r="Q3301" s="90"/>
      <c r="R3301" s="90"/>
      <c r="S3301" s="90"/>
      <c r="T3301" s="90"/>
      <c r="U3301" s="90"/>
      <c r="V3301" s="90"/>
      <c r="W3301" s="90"/>
      <c r="X3301" s="90"/>
      <c r="Y3301" s="90"/>
      <c r="Z3301" s="90"/>
      <c r="AA3301" s="90"/>
      <c r="AB3301" s="90"/>
      <c r="AC3301" s="180"/>
      <c r="AD3301" s="90"/>
      <c r="AE3301" s="90"/>
      <c r="AF3301" s="90"/>
      <c r="AG3301" s="90"/>
      <c r="AH3301" s="90"/>
      <c r="AI3301" s="90"/>
      <c r="AJ3301" s="180"/>
      <c r="AK3301" s="90"/>
      <c r="AL3301" s="90"/>
      <c r="AM3301" s="90"/>
    </row>
    <row r="3302" spans="1:39" outlineLevel="2">
      <c r="A3302" s="11">
        <f>ROW()</f>
        <v>3302</v>
      </c>
      <c r="C3302" s="6" t="s">
        <v>1</v>
      </c>
      <c r="D3302" s="39"/>
      <c r="E3302" s="39"/>
      <c r="F3302" s="39"/>
      <c r="G3302" s="39"/>
      <c r="H3302" s="39"/>
      <c r="I3302" s="39"/>
      <c r="J3302" s="39"/>
      <c r="K3302" s="39"/>
      <c r="L3302" s="39"/>
      <c r="M3302" s="39"/>
      <c r="N3302" s="39"/>
      <c r="O3302" s="39"/>
      <c r="P3302" s="39"/>
      <c r="Q3302" s="39"/>
      <c r="R3302" s="39"/>
      <c r="S3302" s="39"/>
      <c r="T3302" s="39"/>
      <c r="U3302" s="39"/>
      <c r="V3302" s="39"/>
      <c r="W3302" s="39"/>
      <c r="X3302" s="39"/>
      <c r="Y3302" s="39"/>
      <c r="Z3302" s="39"/>
      <c r="AA3302" s="39"/>
      <c r="AB3302" s="39"/>
      <c r="AC3302" s="9"/>
      <c r="AD3302" s="39"/>
      <c r="AE3302" s="39"/>
      <c r="AF3302" s="39"/>
      <c r="AG3302" s="39"/>
      <c r="AH3302" s="39"/>
      <c r="AI3302" s="39"/>
      <c r="AJ3302" s="9"/>
      <c r="AK3302" s="9">
        <f t="shared" ref="AK3302:AM3302" si="6151">SUM(AK3289:AK3301)</f>
        <v>0</v>
      </c>
      <c r="AL3302" s="9">
        <f t="shared" si="6151"/>
        <v>0</v>
      </c>
      <c r="AM3302" s="9">
        <f t="shared" si="6151"/>
        <v>0</v>
      </c>
    </row>
    <row r="3303" spans="1:39" outlineLevel="2">
      <c r="A3303" s="11">
        <f>ROW()</f>
        <v>3303</v>
      </c>
      <c r="B3303" s="343" t="s">
        <v>6</v>
      </c>
      <c r="D3303" s="39"/>
      <c r="E3303" s="39"/>
      <c r="G3303" s="39"/>
      <c r="H3303" s="39"/>
      <c r="I3303" s="39"/>
      <c r="J3303" s="39"/>
      <c r="K3303" s="39"/>
      <c r="L3303" s="39"/>
      <c r="M3303" s="39"/>
      <c r="N3303" s="39"/>
      <c r="O3303" s="39"/>
      <c r="P3303" s="39"/>
      <c r="Q3303" s="39"/>
      <c r="R3303" s="39"/>
      <c r="S3303" s="39"/>
      <c r="T3303" s="39"/>
      <c r="U3303" s="39"/>
      <c r="V3303" s="39"/>
      <c r="W3303" s="39"/>
      <c r="X3303" s="39"/>
      <c r="Y3303" s="39"/>
      <c r="Z3303" s="39"/>
      <c r="AA3303" s="39"/>
      <c r="AB3303" s="39"/>
      <c r="AD3303" s="39"/>
      <c r="AE3303" s="39"/>
      <c r="AF3303" s="39"/>
      <c r="AG3303" s="39"/>
      <c r="AH3303" s="39"/>
      <c r="AI3303" s="39"/>
      <c r="AK3303" s="39"/>
      <c r="AL3303" s="39"/>
      <c r="AM3303" s="39"/>
    </row>
    <row r="3304" spans="1:39" outlineLevel="2">
      <c r="A3304" s="11">
        <f>ROW()</f>
        <v>3304</v>
      </c>
      <c r="C3304" s="6" t="s">
        <v>2</v>
      </c>
      <c r="D3304" s="39"/>
      <c r="E3304" s="39"/>
      <c r="F3304" s="31"/>
      <c r="G3304" s="39"/>
      <c r="H3304" s="39"/>
      <c r="I3304" s="39"/>
      <c r="J3304" s="39"/>
      <c r="K3304" s="39"/>
      <c r="L3304" s="39"/>
      <c r="M3304" s="39"/>
      <c r="N3304" s="39"/>
      <c r="O3304" s="39"/>
      <c r="P3304" s="39"/>
      <c r="Q3304" s="39"/>
      <c r="R3304" s="39"/>
      <c r="S3304" s="39"/>
      <c r="T3304" s="39"/>
      <c r="U3304" s="39"/>
      <c r="V3304" s="39"/>
      <c r="W3304" s="39"/>
      <c r="X3304" s="39"/>
      <c r="Y3304" s="39"/>
      <c r="Z3304" s="39"/>
      <c r="AA3304" s="39"/>
      <c r="AB3304" s="39"/>
      <c r="AC3304" s="9"/>
      <c r="AD3304" s="39"/>
      <c r="AE3304" s="39"/>
      <c r="AF3304" s="39"/>
      <c r="AG3304" s="39"/>
      <c r="AH3304" s="39"/>
      <c r="AI3304" s="39"/>
      <c r="AJ3304" s="9"/>
      <c r="AK3304" s="9">
        <f t="shared" ref="AK3304:AM3304" si="6152">IF(AND(AK3244&lt;=0,AK3259+AK3274+AK3289&lt;0),-(AK3259+AK3274+AK3289),IF(AK3244&lt;=0,0,-MIN(((AK3259+AK3289)/AK3244)*((AK3259+AK3289)&gt;0),(AK3259+AK3289))))</f>
        <v>-2.0003614867959117E-2</v>
      </c>
      <c r="AL3304" s="9">
        <f t="shared" si="6152"/>
        <v>-1.8003253381163202E-2</v>
      </c>
      <c r="AM3304" s="9">
        <f t="shared" si="6152"/>
        <v>-1.6202928043046884E-2</v>
      </c>
    </row>
    <row r="3305" spans="1:39" outlineLevel="2">
      <c r="A3305" s="11">
        <f>ROW()</f>
        <v>3305</v>
      </c>
      <c r="C3305" s="6" t="s">
        <v>3</v>
      </c>
      <c r="D3305" s="39"/>
      <c r="E3305" s="39"/>
      <c r="F3305" s="31"/>
      <c r="G3305" s="39"/>
      <c r="H3305" s="39"/>
      <c r="I3305" s="39"/>
      <c r="J3305" s="39"/>
      <c r="K3305" s="39"/>
      <c r="L3305" s="39"/>
      <c r="M3305" s="39"/>
      <c r="N3305" s="39"/>
      <c r="O3305" s="39"/>
      <c r="P3305" s="39"/>
      <c r="Q3305" s="39"/>
      <c r="R3305" s="39"/>
      <c r="S3305" s="39"/>
      <c r="T3305" s="39"/>
      <c r="U3305" s="39"/>
      <c r="V3305" s="39"/>
      <c r="W3305" s="39"/>
      <c r="X3305" s="39"/>
      <c r="Y3305" s="39"/>
      <c r="Z3305" s="39"/>
      <c r="AA3305" s="39"/>
      <c r="AB3305" s="39"/>
      <c r="AC3305" s="9"/>
      <c r="AD3305" s="39"/>
      <c r="AE3305" s="39"/>
      <c r="AF3305" s="39"/>
      <c r="AG3305" s="39"/>
      <c r="AH3305" s="39"/>
      <c r="AI3305" s="39"/>
      <c r="AJ3305" s="9"/>
      <c r="AK3305" s="9">
        <f t="shared" ref="AK3305:AM3305" si="6153">IF(AND(AK3245&lt;=0,AK3260+AK3275+AK3290&lt;0),-(AK3260+AK3275+AK3290),IF(AK3245&lt;=0,0,-MIN(((AK3260+AK3290)/AK3245)*((AK3260+AK3290)&gt;0),(AK3260+AK3290))))</f>
        <v>-0.61239023538243431</v>
      </c>
      <c r="AL3305" s="9">
        <f t="shared" si="6153"/>
        <v>-0.55115121184419091</v>
      </c>
      <c r="AM3305" s="9">
        <f t="shared" si="6153"/>
        <v>-0.49603609065977183</v>
      </c>
    </row>
    <row r="3306" spans="1:39" outlineLevel="2">
      <c r="A3306" s="11">
        <f>ROW()</f>
        <v>3306</v>
      </c>
      <c r="C3306" s="6" t="s">
        <v>4</v>
      </c>
      <c r="D3306" s="39"/>
      <c r="E3306" s="39"/>
      <c r="F3306" s="31"/>
      <c r="G3306" s="39"/>
      <c r="H3306" s="39"/>
      <c r="I3306" s="39"/>
      <c r="J3306" s="39"/>
      <c r="K3306" s="39"/>
      <c r="L3306" s="39"/>
      <c r="M3306" s="39"/>
      <c r="N3306" s="39"/>
      <c r="O3306" s="39"/>
      <c r="P3306" s="39"/>
      <c r="Q3306" s="39"/>
      <c r="R3306" s="39"/>
      <c r="S3306" s="39"/>
      <c r="T3306" s="39"/>
      <c r="U3306" s="39"/>
      <c r="V3306" s="39"/>
      <c r="W3306" s="39"/>
      <c r="X3306" s="39"/>
      <c r="Y3306" s="39"/>
      <c r="Z3306" s="39"/>
      <c r="AA3306" s="39"/>
      <c r="AB3306" s="39"/>
      <c r="AC3306" s="9"/>
      <c r="AD3306" s="39"/>
      <c r="AE3306" s="39"/>
      <c r="AF3306" s="39"/>
      <c r="AG3306" s="39"/>
      <c r="AH3306" s="39"/>
      <c r="AI3306" s="39"/>
      <c r="AJ3306" s="9"/>
      <c r="AK3306" s="9">
        <f t="shared" ref="AK3306:AM3306" si="6154">IF(AND(AK3246&lt;=0,AK3261+AK3276+AK3291&lt;0),-(AK3261+AK3276+AK3291),IF(AK3246&lt;=0,0,-MIN(((AK3261+AK3291)/AK3246)*((AK3261+AK3291)&gt;0),(AK3261+AK3291))))</f>
        <v>-0.48434128911153734</v>
      </c>
      <c r="AL3306" s="9">
        <f t="shared" si="6154"/>
        <v>-0.41976245056333233</v>
      </c>
      <c r="AM3306" s="9">
        <f t="shared" si="6154"/>
        <v>-0.36379412382155468</v>
      </c>
    </row>
    <row r="3307" spans="1:39" outlineLevel="2">
      <c r="A3307" s="11">
        <f>ROW()</f>
        <v>3307</v>
      </c>
      <c r="C3307" s="6" t="s">
        <v>5</v>
      </c>
      <c r="D3307" s="39"/>
      <c r="E3307" s="39"/>
      <c r="F3307" s="31"/>
      <c r="G3307" s="39"/>
      <c r="H3307" s="39"/>
      <c r="I3307" s="39"/>
      <c r="J3307" s="39"/>
      <c r="K3307" s="39"/>
      <c r="L3307" s="39"/>
      <c r="M3307" s="39"/>
      <c r="N3307" s="39"/>
      <c r="O3307" s="39"/>
      <c r="P3307" s="39"/>
      <c r="Q3307" s="39"/>
      <c r="R3307" s="39"/>
      <c r="S3307" s="39"/>
      <c r="T3307" s="39"/>
      <c r="U3307" s="39"/>
      <c r="V3307" s="39"/>
      <c r="W3307" s="39"/>
      <c r="X3307" s="39"/>
      <c r="Y3307" s="39"/>
      <c r="Z3307" s="39"/>
      <c r="AA3307" s="39"/>
      <c r="AB3307" s="39"/>
      <c r="AC3307" s="9"/>
      <c r="AD3307" s="39"/>
      <c r="AE3307" s="39"/>
      <c r="AF3307" s="39"/>
      <c r="AG3307" s="39"/>
      <c r="AH3307" s="39"/>
      <c r="AI3307" s="39"/>
      <c r="AJ3307" s="9"/>
      <c r="AK3307" s="9">
        <f>IF(AND(AK3247&lt;=0,AK3262+AK3277+AK3292&lt;0),-(AK3262+AK3277+AK3292),IF(AK3247&lt;=0,0,-MIN(((AK3262+AK3292)/AK3247)*((AK3262+AK3292)&gt;0),(AK3262+AK3292))))</f>
        <v>-0.35189154756968943</v>
      </c>
      <c r="AL3307" s="9">
        <f t="shared" ref="AL3307:AM3307" si="6155">IF(AND(AL3247&lt;=0,AL3262+AL3277+AL3292&lt;0),-(AL3262+AL3277+AL3292),IF(AL3247&lt;=0,0,-MIN(((AL3262+AL3292)/AL3247)*((AL3262+AL3292)&gt;0),(AL3262+AL3292))))</f>
        <v>-0.28151323805575157</v>
      </c>
      <c r="AM3307" s="9">
        <f t="shared" si="6155"/>
        <v>-0.22521059044460126</v>
      </c>
    </row>
    <row r="3308" spans="1:39" outlineLevel="2">
      <c r="A3308" s="11">
        <f>ROW()</f>
        <v>3308</v>
      </c>
      <c r="C3308" s="6" t="s">
        <v>473</v>
      </c>
      <c r="D3308" s="39"/>
      <c r="E3308" s="39"/>
      <c r="F3308" s="31"/>
      <c r="G3308" s="39"/>
      <c r="H3308" s="39"/>
      <c r="I3308" s="39"/>
      <c r="J3308" s="39"/>
      <c r="K3308" s="39"/>
      <c r="L3308" s="39"/>
      <c r="M3308" s="39"/>
      <c r="N3308" s="39"/>
      <c r="O3308" s="39"/>
      <c r="P3308" s="39"/>
      <c r="Q3308" s="39"/>
      <c r="R3308" s="39"/>
      <c r="S3308" s="39"/>
      <c r="T3308" s="39"/>
      <c r="U3308" s="39"/>
      <c r="V3308" s="39"/>
      <c r="W3308" s="39"/>
      <c r="X3308" s="39"/>
      <c r="Y3308" s="39"/>
      <c r="Z3308" s="39"/>
      <c r="AA3308" s="39"/>
      <c r="AB3308" s="39"/>
      <c r="AC3308" s="9"/>
      <c r="AD3308" s="39"/>
      <c r="AE3308" s="39"/>
      <c r="AF3308" s="39"/>
      <c r="AG3308" s="39"/>
      <c r="AH3308" s="39"/>
      <c r="AI3308" s="39"/>
      <c r="AJ3308" s="9"/>
      <c r="AK3308" s="9">
        <f>IF(AND(AK3248&lt;=0,AK3263+AK3278+AK3293&lt;0),-(AK3263+AK3278+AK3293),IF(AK3248&lt;=0,0,-MIN(((AK3263+AK3293)/AK3248)*((AK3263+AK3293)&gt;0),(AK3263+AK3293))))</f>
        <v>-4.7332776166813364</v>
      </c>
      <c r="AL3308" s="9">
        <f t="shared" ref="AL3308:AM3308" si="6156">IF(AND(AL3248&lt;=0,AL3263+AL3278+AL3293&lt;0),-(AL3263+AL3278+AL3293),IF(AL3248&lt;=0,0,-MIN(((AL3263+AL3293)/AL3248)*((AL3263+AL3293)&gt;0),(AL3263+AL3293))))</f>
        <v>-2.8399665700088015</v>
      </c>
      <c r="AM3308" s="9">
        <f t="shared" si="6156"/>
        <v>-1.7039799420052808</v>
      </c>
    </row>
    <row r="3309" spans="1:39" outlineLevel="2">
      <c r="A3309" s="11">
        <f>ROW()</f>
        <v>3309</v>
      </c>
      <c r="C3309" s="6" t="s">
        <v>474</v>
      </c>
      <c r="D3309" s="39"/>
      <c r="E3309" s="39"/>
      <c r="F3309" s="31"/>
      <c r="G3309" s="39"/>
      <c r="H3309" s="39"/>
      <c r="I3309" s="39"/>
      <c r="J3309" s="39"/>
      <c r="K3309" s="39"/>
      <c r="L3309" s="39"/>
      <c r="M3309" s="39"/>
      <c r="N3309" s="39"/>
      <c r="O3309" s="39"/>
      <c r="P3309" s="39"/>
      <c r="Q3309" s="39"/>
      <c r="R3309" s="39"/>
      <c r="S3309" s="39"/>
      <c r="T3309" s="39"/>
      <c r="U3309" s="39"/>
      <c r="V3309" s="39"/>
      <c r="W3309" s="39"/>
      <c r="X3309" s="39"/>
      <c r="Y3309" s="39"/>
      <c r="Z3309" s="39"/>
      <c r="AA3309" s="39"/>
      <c r="AB3309" s="39"/>
      <c r="AC3309" s="9"/>
      <c r="AD3309" s="39"/>
      <c r="AE3309" s="39"/>
      <c r="AF3309" s="39"/>
      <c r="AG3309" s="39"/>
      <c r="AH3309" s="39"/>
      <c r="AI3309" s="39"/>
      <c r="AJ3309" s="9"/>
      <c r="AK3309" s="9">
        <f>IF(AND(AK3249&lt;=0,AK3264+AK3279+AK3294&lt;0),-(AK3264+AK3279+AK3294),IF(AK3249&lt;=0,0,-MIN(((AK3264+AK3294)/AK3249)*((AK3264+AK3294)&gt;0),(AK3264+AK3294))))</f>
        <v>-0.60569820168734234</v>
      </c>
      <c r="AL3309" s="9">
        <f t="shared" ref="AL3309:AM3309" si="6157">IF(AND(AL3249&lt;=0,AL3264+AL3279+AL3294&lt;0),-(AL3264+AL3279+AL3294),IF(AL3249&lt;=0,0,-MIN(((AL3264+AL3294)/AL3249)*((AL3264+AL3294)&gt;0),(AL3264+AL3294))))</f>
        <v>-0.52493844146236335</v>
      </c>
      <c r="AM3309" s="9">
        <f t="shared" si="6157"/>
        <v>-0.4549466492673816</v>
      </c>
    </row>
    <row r="3310" spans="1:39" outlineLevel="2">
      <c r="A3310" s="11">
        <f>ROW()</f>
        <v>3310</v>
      </c>
      <c r="C3310" s="6" t="s">
        <v>477</v>
      </c>
      <c r="D3310" s="39"/>
      <c r="E3310" s="39"/>
      <c r="F3310" s="31"/>
      <c r="G3310" s="39"/>
      <c r="H3310" s="39"/>
      <c r="I3310" s="39"/>
      <c r="J3310" s="39"/>
      <c r="K3310" s="39"/>
      <c r="L3310" s="39"/>
      <c r="M3310" s="39"/>
      <c r="N3310" s="39"/>
      <c r="O3310" s="39"/>
      <c r="P3310" s="39"/>
      <c r="Q3310" s="39"/>
      <c r="R3310" s="39"/>
      <c r="S3310" s="39"/>
      <c r="T3310" s="39"/>
      <c r="U3310" s="39"/>
      <c r="V3310" s="39"/>
      <c r="W3310" s="39"/>
      <c r="X3310" s="39"/>
      <c r="Y3310" s="39"/>
      <c r="Z3310" s="39"/>
      <c r="AA3310" s="39"/>
      <c r="AB3310" s="39"/>
      <c r="AC3310" s="9"/>
      <c r="AD3310" s="39"/>
      <c r="AE3310" s="39"/>
      <c r="AF3310" s="39"/>
      <c r="AG3310" s="39"/>
      <c r="AH3310" s="39"/>
      <c r="AI3310" s="39"/>
      <c r="AJ3310" s="9"/>
      <c r="AK3310" s="9">
        <f>IF(AND(AK3250&lt;=0,AK3265+AK3280+AK3295&lt;0),-(AK3265+AK3280+AK3295),IF(AK3250&lt;=0,0,-MIN(((AK3265+AK3295)/AK3250)*((AK3265+AK3295)&gt;0),(AK3265+AK3295))))</f>
        <v>-3.4076082214961545</v>
      </c>
      <c r="AL3310" s="9">
        <f t="shared" ref="AL3310:AM3310" si="6158">IF(AND(AL3250&lt;=0,AL3265+AL3280+AL3295&lt;0),-(AL3265+AL3280+AL3295),IF(AL3250&lt;=0,0,-MIN(((AL3265+AL3295)/AL3250)*((AL3265+AL3295)&gt;0),(AL3265+AL3295))))</f>
        <v>-2.7260865771969236</v>
      </c>
      <c r="AM3310" s="9">
        <f t="shared" si="6158"/>
        <v>-2.1808692617575387</v>
      </c>
    </row>
    <row r="3311" spans="1:39" outlineLevel="2">
      <c r="A3311" s="11">
        <f>ROW()</f>
        <v>3311</v>
      </c>
      <c r="C3311" s="6" t="s">
        <v>511</v>
      </c>
      <c r="D3311" s="39"/>
      <c r="E3311" s="39"/>
      <c r="F3311" s="31"/>
      <c r="G3311" s="39"/>
      <c r="H3311" s="39"/>
      <c r="I3311" s="39"/>
      <c r="J3311" s="39"/>
      <c r="K3311" s="39"/>
      <c r="L3311" s="39"/>
      <c r="M3311" s="39"/>
      <c r="N3311" s="39"/>
      <c r="O3311" s="39"/>
      <c r="P3311" s="39"/>
      <c r="Q3311" s="39"/>
      <c r="R3311" s="39"/>
      <c r="S3311" s="39"/>
      <c r="T3311" s="39"/>
      <c r="U3311" s="39"/>
      <c r="V3311" s="39"/>
      <c r="W3311" s="39"/>
      <c r="X3311" s="39"/>
      <c r="Y3311" s="39"/>
      <c r="Z3311" s="39"/>
      <c r="AA3311" s="39"/>
      <c r="AB3311" s="39"/>
      <c r="AC3311" s="9"/>
      <c r="AD3311" s="39"/>
      <c r="AE3311" s="39"/>
      <c r="AF3311" s="39"/>
      <c r="AG3311" s="39"/>
      <c r="AH3311" s="39"/>
      <c r="AI3311" s="39"/>
      <c r="AJ3311" s="9"/>
      <c r="AK3311" s="9">
        <f>IF(AND(AK3251&lt;=0,AK3266+AK3281+AK3296&lt;0),-(AK3266+AK3281+AK3296),IF(AK3251&lt;=0,0,-MIN(((AK3266+AK3296)/AK3251)*((AK3266+AK3296)&gt;0),(AK3266+AK3296))))</f>
        <v>-0.55268852675027269</v>
      </c>
      <c r="AL3311" s="9">
        <f t="shared" ref="AL3311:AM3311" si="6159">IF(AND(AL3251&lt;=0,AL3266+AL3281+AL3296&lt;0),-(AL3266+AL3281+AL3296),IF(AL3251&lt;=0,0,-MIN(((AL3266+AL3296)/AL3251)*((AL3266+AL3296)&gt;0),(AL3266+AL3296))))</f>
        <v>-0.55268852675027269</v>
      </c>
      <c r="AM3311" s="9">
        <f t="shared" si="6159"/>
        <v>-0.55268852675027258</v>
      </c>
    </row>
    <row r="3312" spans="1:39" outlineLevel="2">
      <c r="A3312" s="11">
        <f>ROW()</f>
        <v>3312</v>
      </c>
      <c r="C3312" s="6" t="s">
        <v>655</v>
      </c>
      <c r="D3312" s="39"/>
      <c r="E3312" s="39"/>
      <c r="F3312" s="31"/>
      <c r="G3312" s="39"/>
      <c r="H3312" s="39"/>
      <c r="I3312" s="39"/>
      <c r="J3312" s="39"/>
      <c r="K3312" s="39"/>
      <c r="L3312" s="39"/>
      <c r="M3312" s="39"/>
      <c r="N3312" s="39"/>
      <c r="O3312" s="39"/>
      <c r="P3312" s="39"/>
      <c r="Q3312" s="39"/>
      <c r="R3312" s="39"/>
      <c r="S3312" s="39"/>
      <c r="T3312" s="39"/>
      <c r="U3312" s="39"/>
      <c r="V3312" s="39"/>
      <c r="W3312" s="39"/>
      <c r="X3312" s="39"/>
      <c r="Y3312" s="39"/>
      <c r="Z3312" s="39"/>
      <c r="AA3312" s="39"/>
      <c r="AB3312" s="39"/>
      <c r="AC3312" s="9"/>
      <c r="AD3312" s="39"/>
      <c r="AE3312" s="39"/>
      <c r="AF3312" s="39"/>
      <c r="AG3312" s="39"/>
      <c r="AH3312" s="39"/>
      <c r="AI3312" s="39"/>
      <c r="AJ3312" s="9"/>
      <c r="AK3312" s="9">
        <v>0</v>
      </c>
      <c r="AL3312" s="9">
        <v>0</v>
      </c>
      <c r="AM3312" s="9">
        <v>0</v>
      </c>
    </row>
    <row r="3313" spans="1:39" outlineLevel="2">
      <c r="A3313" s="11">
        <f>ROW()</f>
        <v>3313</v>
      </c>
      <c r="C3313" s="6" t="s">
        <v>656</v>
      </c>
      <c r="D3313" s="39"/>
      <c r="E3313" s="39"/>
      <c r="F3313" s="31"/>
      <c r="G3313" s="39"/>
      <c r="H3313" s="39"/>
      <c r="I3313" s="39"/>
      <c r="J3313" s="39"/>
      <c r="K3313" s="39"/>
      <c r="L3313" s="39"/>
      <c r="M3313" s="39"/>
      <c r="N3313" s="39"/>
      <c r="O3313" s="39"/>
      <c r="P3313" s="39"/>
      <c r="Q3313" s="39"/>
      <c r="R3313" s="39"/>
      <c r="S3313" s="39"/>
      <c r="T3313" s="39"/>
      <c r="U3313" s="39"/>
      <c r="V3313" s="39"/>
      <c r="W3313" s="39"/>
      <c r="X3313" s="39"/>
      <c r="Y3313" s="39"/>
      <c r="Z3313" s="39"/>
      <c r="AA3313" s="39"/>
      <c r="AB3313" s="39"/>
      <c r="AC3313" s="9"/>
      <c r="AD3313" s="39"/>
      <c r="AE3313" s="39"/>
      <c r="AF3313" s="39"/>
      <c r="AG3313" s="39"/>
      <c r="AH3313" s="39"/>
      <c r="AI3313" s="39"/>
      <c r="AJ3313" s="9"/>
      <c r="AK3313" s="9"/>
      <c r="AL3313" s="9"/>
      <c r="AM3313" s="9"/>
    </row>
    <row r="3314" spans="1:39" outlineLevel="2">
      <c r="A3314" s="11">
        <f>ROW()</f>
        <v>3314</v>
      </c>
      <c r="C3314" s="6" t="s">
        <v>667</v>
      </c>
      <c r="D3314" s="39"/>
      <c r="E3314" s="39"/>
      <c r="F3314" s="31"/>
      <c r="G3314" s="39"/>
      <c r="H3314" s="39"/>
      <c r="I3314" s="39"/>
      <c r="J3314" s="39"/>
      <c r="K3314" s="39"/>
      <c r="L3314" s="39"/>
      <c r="M3314" s="39"/>
      <c r="N3314" s="39"/>
      <c r="O3314" s="39"/>
      <c r="P3314" s="39"/>
      <c r="Q3314" s="39"/>
      <c r="R3314" s="39"/>
      <c r="S3314" s="39"/>
      <c r="T3314" s="39"/>
      <c r="U3314" s="39"/>
      <c r="V3314" s="39"/>
      <c r="W3314" s="39"/>
      <c r="X3314" s="39"/>
      <c r="Y3314" s="39"/>
      <c r="Z3314" s="39"/>
      <c r="AA3314" s="39"/>
      <c r="AB3314" s="39"/>
      <c r="AC3314" s="9"/>
      <c r="AD3314" s="39"/>
      <c r="AE3314" s="39"/>
      <c r="AF3314" s="39"/>
      <c r="AG3314" s="39"/>
      <c r="AH3314" s="39"/>
      <c r="AI3314" s="39"/>
      <c r="AJ3314" s="9"/>
      <c r="AK3314" s="9"/>
      <c r="AL3314" s="9"/>
      <c r="AM3314" s="9"/>
    </row>
    <row r="3315" spans="1:39" outlineLevel="2">
      <c r="A3315" s="11">
        <f>ROW()</f>
        <v>3315</v>
      </c>
      <c r="C3315" s="6" t="s">
        <v>212</v>
      </c>
      <c r="D3315" s="39"/>
      <c r="E3315" s="39"/>
      <c r="F3315" s="31"/>
      <c r="G3315" s="39"/>
      <c r="H3315" s="39"/>
      <c r="I3315" s="39"/>
      <c r="J3315" s="39"/>
      <c r="K3315" s="39"/>
      <c r="L3315" s="39"/>
      <c r="M3315" s="39"/>
      <c r="N3315" s="39"/>
      <c r="O3315" s="39"/>
      <c r="P3315" s="39"/>
      <c r="Q3315" s="39"/>
      <c r="R3315" s="39"/>
      <c r="S3315" s="39"/>
      <c r="T3315" s="39"/>
      <c r="U3315" s="39"/>
      <c r="V3315" s="39"/>
      <c r="W3315" s="39"/>
      <c r="X3315" s="39"/>
      <c r="Y3315" s="39"/>
      <c r="Z3315" s="39"/>
      <c r="AA3315" s="39"/>
      <c r="AB3315" s="39"/>
      <c r="AC3315" s="9"/>
      <c r="AD3315" s="39"/>
      <c r="AE3315" s="39"/>
      <c r="AF3315" s="39"/>
      <c r="AG3315" s="39"/>
      <c r="AH3315" s="39"/>
      <c r="AI3315" s="39"/>
      <c r="AJ3315" s="9"/>
      <c r="AK3315" s="9">
        <v>0</v>
      </c>
      <c r="AL3315" s="9">
        <v>0</v>
      </c>
      <c r="AM3315" s="9">
        <v>0</v>
      </c>
    </row>
    <row r="3316" spans="1:39" outlineLevel="2">
      <c r="A3316" s="11">
        <f>ROW()</f>
        <v>3316</v>
      </c>
      <c r="C3316" s="30" t="s">
        <v>362</v>
      </c>
      <c r="D3316" s="90"/>
      <c r="E3316" s="90"/>
      <c r="F3316" s="90"/>
      <c r="G3316" s="90"/>
      <c r="H3316" s="90"/>
      <c r="I3316" s="90"/>
      <c r="J3316" s="90"/>
      <c r="K3316" s="90"/>
      <c r="L3316" s="90"/>
      <c r="M3316" s="90"/>
      <c r="N3316" s="90"/>
      <c r="O3316" s="90"/>
      <c r="P3316" s="90"/>
      <c r="Q3316" s="90"/>
      <c r="R3316" s="90"/>
      <c r="S3316" s="90"/>
      <c r="T3316" s="90"/>
      <c r="U3316" s="90"/>
      <c r="V3316" s="90"/>
      <c r="W3316" s="90"/>
      <c r="X3316" s="90"/>
      <c r="Y3316" s="90"/>
      <c r="Z3316" s="90"/>
      <c r="AA3316" s="90"/>
      <c r="AB3316" s="90"/>
      <c r="AC3316" s="180"/>
      <c r="AD3316" s="90"/>
      <c r="AE3316" s="90"/>
      <c r="AF3316" s="90"/>
      <c r="AG3316" s="90"/>
      <c r="AH3316" s="90"/>
      <c r="AI3316" s="90"/>
      <c r="AJ3316" s="180"/>
      <c r="AK3316" s="14">
        <f t="shared" ref="AK3316:AM3316" si="6160">IF(AND(AK3256&lt;=0,AK3271+AK3286+AK3301&lt;0),-(AK3271+AK3286+AK3301),IF(AK3256&lt;=0,0,-MIN(((AK3271+AK3301)/AK3256)*((AK3271+AK3301)&gt;0),(AK3271+AK3301))))</f>
        <v>-0.71785936807696316</v>
      </c>
      <c r="AL3316" s="14">
        <f t="shared" si="6160"/>
        <v>-0.43071562084617793</v>
      </c>
      <c r="AM3316" s="14">
        <f t="shared" si="6160"/>
        <v>-0.25842937250770676</v>
      </c>
    </row>
    <row r="3317" spans="1:39" outlineLevel="2">
      <c r="A3317" s="11">
        <f>ROW()</f>
        <v>3317</v>
      </c>
      <c r="C3317" s="6" t="s">
        <v>1</v>
      </c>
      <c r="D3317" s="39"/>
      <c r="E3317" s="39"/>
      <c r="F3317" s="39"/>
      <c r="G3317" s="39"/>
      <c r="H3317" s="39"/>
      <c r="I3317" s="39"/>
      <c r="J3317" s="39"/>
      <c r="K3317" s="39"/>
      <c r="L3317" s="39"/>
      <c r="M3317" s="39"/>
      <c r="N3317" s="39"/>
      <c r="O3317" s="39"/>
      <c r="P3317" s="39"/>
      <c r="Q3317" s="39"/>
      <c r="R3317" s="39"/>
      <c r="S3317" s="39"/>
      <c r="T3317" s="39"/>
      <c r="U3317" s="39"/>
      <c r="V3317" s="39"/>
      <c r="W3317" s="39"/>
      <c r="X3317" s="39"/>
      <c r="Y3317" s="39"/>
      <c r="Z3317" s="39"/>
      <c r="AA3317" s="39"/>
      <c r="AB3317" s="39"/>
      <c r="AC3317" s="9"/>
      <c r="AD3317" s="39"/>
      <c r="AE3317" s="39"/>
      <c r="AF3317" s="39"/>
      <c r="AG3317" s="39"/>
      <c r="AH3317" s="39"/>
      <c r="AI3317" s="39"/>
      <c r="AJ3317" s="9"/>
      <c r="AK3317" s="9">
        <f t="shared" ref="AK3317:AM3317" si="6161">SUM(AK3304:AK3316)</f>
        <v>-11.48575862162369</v>
      </c>
      <c r="AL3317" s="9">
        <f t="shared" si="6161"/>
        <v>-8.3448258901089769</v>
      </c>
      <c r="AM3317" s="9">
        <f t="shared" si="6161"/>
        <v>-6.2521574852571558</v>
      </c>
    </row>
    <row r="3318" spans="1:39" outlineLevel="2">
      <c r="A3318" s="11">
        <f>ROW()</f>
        <v>3318</v>
      </c>
      <c r="B3318" s="343" t="s">
        <v>70</v>
      </c>
      <c r="D3318" s="39"/>
      <c r="E3318" s="39"/>
      <c r="F3318" s="39"/>
      <c r="G3318" s="39"/>
      <c r="H3318" s="39"/>
      <c r="I3318" s="39"/>
      <c r="J3318" s="39"/>
      <c r="K3318" s="39"/>
      <c r="L3318" s="39"/>
      <c r="M3318" s="39"/>
      <c r="N3318" s="39"/>
      <c r="O3318" s="39"/>
      <c r="P3318" s="39"/>
      <c r="Q3318" s="39"/>
      <c r="R3318" s="39"/>
      <c r="S3318" s="39"/>
      <c r="T3318" s="39"/>
      <c r="U3318" s="39"/>
      <c r="V3318" s="39"/>
      <c r="W3318" s="39"/>
      <c r="X3318" s="39"/>
      <c r="Y3318" s="39"/>
      <c r="Z3318" s="39"/>
      <c r="AA3318" s="39"/>
      <c r="AB3318" s="39"/>
      <c r="AC3318" s="39"/>
      <c r="AD3318" s="39"/>
      <c r="AE3318" s="39"/>
      <c r="AF3318" s="39"/>
      <c r="AG3318" s="39"/>
      <c r="AH3318" s="39"/>
      <c r="AI3318" s="39"/>
      <c r="AJ3318" s="39"/>
      <c r="AK3318" s="39"/>
      <c r="AL3318" s="39"/>
      <c r="AM3318" s="39"/>
    </row>
    <row r="3319" spans="1:39" outlineLevel="2">
      <c r="A3319" s="11">
        <f>ROW()</f>
        <v>3319</v>
      </c>
      <c r="C3319" s="6" t="s">
        <v>2</v>
      </c>
      <c r="D3319" s="39"/>
      <c r="E3319" s="39"/>
      <c r="F3319" s="39"/>
      <c r="G3319" s="39"/>
      <c r="H3319" s="39"/>
      <c r="I3319" s="39"/>
      <c r="J3319" s="39"/>
      <c r="K3319" s="39"/>
      <c r="L3319" s="39"/>
      <c r="M3319" s="39"/>
      <c r="N3319" s="39"/>
      <c r="O3319" s="39"/>
      <c r="P3319" s="39"/>
      <c r="Q3319" s="39"/>
      <c r="R3319" s="39"/>
      <c r="S3319" s="39"/>
      <c r="T3319" s="39"/>
      <c r="U3319" s="39"/>
      <c r="V3319" s="39"/>
      <c r="W3319" s="39"/>
      <c r="X3319" s="39"/>
      <c r="Y3319" s="39"/>
      <c r="Z3319" s="39"/>
      <c r="AA3319" s="39"/>
      <c r="AB3319" s="39"/>
      <c r="AC3319" s="9"/>
      <c r="AD3319" s="39"/>
      <c r="AE3319" s="39"/>
      <c r="AF3319" s="39"/>
      <c r="AG3319" s="39"/>
      <c r="AH3319" s="39"/>
      <c r="AI3319" s="39"/>
      <c r="AJ3319" s="9">
        <f t="shared" ref="AJ3319:AM3319" si="6162">AJ3259+AJ3274+AJ3289+AJ3304</f>
        <v>0.20003614867959116</v>
      </c>
      <c r="AK3319" s="9">
        <f t="shared" si="6162"/>
        <v>0.18003253381163203</v>
      </c>
      <c r="AL3319" s="9">
        <f t="shared" si="6162"/>
        <v>0.16202928043046883</v>
      </c>
      <c r="AM3319" s="9">
        <f t="shared" si="6162"/>
        <v>0.14582635238742195</v>
      </c>
    </row>
    <row r="3320" spans="1:39" outlineLevel="2">
      <c r="A3320" s="11">
        <f>ROW()</f>
        <v>3320</v>
      </c>
      <c r="C3320" s="6" t="s">
        <v>3</v>
      </c>
      <c r="D3320" s="39"/>
      <c r="E3320" s="39"/>
      <c r="F3320" s="39"/>
      <c r="G3320" s="39"/>
      <c r="H3320" s="39"/>
      <c r="I3320" s="39"/>
      <c r="J3320" s="39"/>
      <c r="K3320" s="39"/>
      <c r="L3320" s="39"/>
      <c r="M3320" s="39"/>
      <c r="N3320" s="39"/>
      <c r="O3320" s="39"/>
      <c r="P3320" s="39"/>
      <c r="Q3320" s="39"/>
      <c r="R3320" s="39"/>
      <c r="S3320" s="39"/>
      <c r="T3320" s="39"/>
      <c r="U3320" s="39"/>
      <c r="V3320" s="39"/>
      <c r="W3320" s="39"/>
      <c r="X3320" s="39"/>
      <c r="Y3320" s="39"/>
      <c r="Z3320" s="39"/>
      <c r="AA3320" s="39"/>
      <c r="AB3320" s="39"/>
      <c r="AC3320" s="9"/>
      <c r="AD3320" s="39"/>
      <c r="AE3320" s="39"/>
      <c r="AF3320" s="39"/>
      <c r="AG3320" s="39"/>
      <c r="AH3320" s="39"/>
      <c r="AI3320" s="39"/>
      <c r="AJ3320" s="9">
        <f t="shared" ref="AJ3320:AM3320" si="6163">AJ3260+AJ3275+AJ3290+AJ3305</f>
        <v>6.1239023538243433</v>
      </c>
      <c r="AK3320" s="9">
        <f t="shared" si="6163"/>
        <v>5.5115121184419094</v>
      </c>
      <c r="AL3320" s="9">
        <f t="shared" si="6163"/>
        <v>4.9603609065977183</v>
      </c>
      <c r="AM3320" s="9">
        <f t="shared" si="6163"/>
        <v>4.4643248159379461</v>
      </c>
    </row>
    <row r="3321" spans="1:39" outlineLevel="2">
      <c r="A3321" s="11">
        <f>ROW()</f>
        <v>3321</v>
      </c>
      <c r="C3321" s="6" t="s">
        <v>4</v>
      </c>
      <c r="D3321" s="39"/>
      <c r="E3321" s="39"/>
      <c r="F3321" s="39"/>
      <c r="G3321" s="39"/>
      <c r="H3321" s="39"/>
      <c r="I3321" s="39"/>
      <c r="J3321" s="39"/>
      <c r="K3321" s="39"/>
      <c r="L3321" s="39"/>
      <c r="M3321" s="39"/>
      <c r="N3321" s="39"/>
      <c r="O3321" s="39"/>
      <c r="P3321" s="39"/>
      <c r="Q3321" s="39"/>
      <c r="R3321" s="39"/>
      <c r="S3321" s="39"/>
      <c r="T3321" s="39"/>
      <c r="U3321" s="39"/>
      <c r="V3321" s="39"/>
      <c r="W3321" s="39"/>
      <c r="X3321" s="39"/>
      <c r="Y3321" s="39"/>
      <c r="Z3321" s="39"/>
      <c r="AA3321" s="39"/>
      <c r="AB3321" s="39"/>
      <c r="AC3321" s="9"/>
      <c r="AD3321" s="39"/>
      <c r="AE3321" s="39"/>
      <c r="AF3321" s="39"/>
      <c r="AG3321" s="39"/>
      <c r="AH3321" s="39"/>
      <c r="AI3321" s="39"/>
      <c r="AJ3321" s="9">
        <f t="shared" ref="AJ3321:AM3321" si="6164">AJ3261+AJ3276+AJ3291+AJ3306</f>
        <v>3.6325596683365302</v>
      </c>
      <c r="AK3321" s="9">
        <f t="shared" si="6164"/>
        <v>3.1482183792249927</v>
      </c>
      <c r="AL3321" s="9">
        <f t="shared" si="6164"/>
        <v>2.7284559286616603</v>
      </c>
      <c r="AM3321" s="9">
        <f t="shared" si="6164"/>
        <v>2.3646618048401056</v>
      </c>
    </row>
    <row r="3322" spans="1:39" outlineLevel="2">
      <c r="A3322" s="11">
        <f>ROW()</f>
        <v>3322</v>
      </c>
      <c r="C3322" s="6" t="s">
        <v>5</v>
      </c>
      <c r="D3322" s="39"/>
      <c r="E3322" s="39"/>
      <c r="F3322" s="39"/>
      <c r="G3322" s="39"/>
      <c r="H3322" s="39"/>
      <c r="I3322" s="39"/>
      <c r="J3322" s="39"/>
      <c r="K3322" s="39"/>
      <c r="L3322" s="39"/>
      <c r="M3322" s="39"/>
      <c r="N3322" s="39"/>
      <c r="O3322" s="39"/>
      <c r="P3322" s="39"/>
      <c r="Q3322" s="39"/>
      <c r="R3322" s="39"/>
      <c r="S3322" s="39"/>
      <c r="T3322" s="39"/>
      <c r="U3322" s="39"/>
      <c r="V3322" s="39"/>
      <c r="W3322" s="39"/>
      <c r="X3322" s="39"/>
      <c r="Y3322" s="39"/>
      <c r="Z3322" s="39"/>
      <c r="AA3322" s="39"/>
      <c r="AB3322" s="39"/>
      <c r="AC3322" s="9"/>
      <c r="AD3322" s="39"/>
      <c r="AE3322" s="39"/>
      <c r="AF3322" s="39"/>
      <c r="AG3322" s="39"/>
      <c r="AH3322" s="39"/>
      <c r="AI3322" s="39"/>
      <c r="AJ3322" s="9">
        <f t="shared" ref="AJ3322:AJ3327" si="6165">AJ3262+AJ3277+AJ3292+AJ3307</f>
        <v>1.7594577378484471</v>
      </c>
      <c r="AK3322" s="9">
        <f t="shared" ref="AK3322:AM3322" si="6166">AK3262+AK3277+AK3292+AK3307</f>
        <v>1.4075661902787577</v>
      </c>
      <c r="AL3322" s="9">
        <f t="shared" si="6166"/>
        <v>1.1260529522230063</v>
      </c>
      <c r="AM3322" s="9">
        <f t="shared" si="6166"/>
        <v>0.90084236177840504</v>
      </c>
    </row>
    <row r="3323" spans="1:39" outlineLevel="2">
      <c r="A3323" s="11">
        <f>ROW()</f>
        <v>3323</v>
      </c>
      <c r="C3323" s="6" t="s">
        <v>473</v>
      </c>
      <c r="D3323" s="39"/>
      <c r="E3323" s="39"/>
      <c r="F3323" s="39"/>
      <c r="G3323" s="39"/>
      <c r="H3323" s="39"/>
      <c r="I3323" s="39"/>
      <c r="J3323" s="39"/>
      <c r="K3323" s="39"/>
      <c r="L3323" s="39"/>
      <c r="M3323" s="39"/>
      <c r="N3323" s="39"/>
      <c r="O3323" s="39"/>
      <c r="P3323" s="39"/>
      <c r="Q3323" s="39"/>
      <c r="R3323" s="39"/>
      <c r="S3323" s="39"/>
      <c r="T3323" s="39"/>
      <c r="U3323" s="39"/>
      <c r="V3323" s="39"/>
      <c r="W3323" s="39"/>
      <c r="X3323" s="39"/>
      <c r="Y3323" s="39"/>
      <c r="Z3323" s="39"/>
      <c r="AA3323" s="39"/>
      <c r="AB3323" s="39"/>
      <c r="AC3323" s="9"/>
      <c r="AD3323" s="39"/>
      <c r="AE3323" s="39"/>
      <c r="AF3323" s="39"/>
      <c r="AG3323" s="39"/>
      <c r="AH3323" s="39"/>
      <c r="AI3323" s="39"/>
      <c r="AJ3323" s="9">
        <f t="shared" si="6165"/>
        <v>11.83319404170334</v>
      </c>
      <c r="AK3323" s="9">
        <f t="shared" ref="AK3323:AM3323" si="6167">AK3263+AK3278+AK3293+AK3308</f>
        <v>7.0999164250220037</v>
      </c>
      <c r="AL3323" s="9">
        <f t="shared" si="6167"/>
        <v>4.2599498550132022</v>
      </c>
      <c r="AM3323" s="9">
        <f t="shared" si="6167"/>
        <v>2.5559699130079214</v>
      </c>
    </row>
    <row r="3324" spans="1:39" outlineLevel="2">
      <c r="A3324" s="11">
        <f>ROW()</f>
        <v>3324</v>
      </c>
      <c r="C3324" s="6" t="s">
        <v>474</v>
      </c>
      <c r="D3324" s="39"/>
      <c r="E3324" s="39"/>
      <c r="F3324" s="39"/>
      <c r="G3324" s="39"/>
      <c r="H3324" s="39"/>
      <c r="I3324" s="39"/>
      <c r="J3324" s="39"/>
      <c r="K3324" s="39"/>
      <c r="L3324" s="39"/>
      <c r="M3324" s="39"/>
      <c r="N3324" s="39"/>
      <c r="O3324" s="39"/>
      <c r="P3324" s="39"/>
      <c r="Q3324" s="39"/>
      <c r="R3324" s="39"/>
      <c r="S3324" s="39"/>
      <c r="T3324" s="39"/>
      <c r="U3324" s="39"/>
      <c r="V3324" s="39"/>
      <c r="W3324" s="39"/>
      <c r="X3324" s="39"/>
      <c r="Y3324" s="39"/>
      <c r="Z3324" s="39"/>
      <c r="AA3324" s="39"/>
      <c r="AB3324" s="39"/>
      <c r="AC3324" s="9"/>
      <c r="AD3324" s="39"/>
      <c r="AE3324" s="39"/>
      <c r="AF3324" s="39"/>
      <c r="AG3324" s="39"/>
      <c r="AH3324" s="39"/>
      <c r="AI3324" s="39"/>
      <c r="AJ3324" s="9">
        <f t="shared" si="6165"/>
        <v>4.5427365126550674</v>
      </c>
      <c r="AK3324" s="9">
        <f t="shared" ref="AK3324:AM3324" si="6168">AK3264+AK3279+AK3294+AK3309</f>
        <v>3.9370383109677252</v>
      </c>
      <c r="AL3324" s="9">
        <f t="shared" si="6168"/>
        <v>3.4120998695053619</v>
      </c>
      <c r="AM3324" s="9">
        <f t="shared" si="6168"/>
        <v>2.9571532202379802</v>
      </c>
    </row>
    <row r="3325" spans="1:39" outlineLevel="2">
      <c r="A3325" s="11">
        <f>ROW()</f>
        <v>3325</v>
      </c>
      <c r="C3325" s="6" t="s">
        <v>477</v>
      </c>
      <c r="D3325" s="39"/>
      <c r="E3325" s="39"/>
      <c r="F3325" s="39"/>
      <c r="G3325" s="39"/>
      <c r="H3325" s="39"/>
      <c r="I3325" s="39"/>
      <c r="J3325" s="39"/>
      <c r="K3325" s="39"/>
      <c r="L3325" s="39"/>
      <c r="M3325" s="39"/>
      <c r="N3325" s="39"/>
      <c r="O3325" s="39"/>
      <c r="P3325" s="39"/>
      <c r="Q3325" s="39"/>
      <c r="R3325" s="39"/>
      <c r="S3325" s="39"/>
      <c r="T3325" s="39"/>
      <c r="U3325" s="39"/>
      <c r="V3325" s="39"/>
      <c r="W3325" s="39"/>
      <c r="X3325" s="39"/>
      <c r="Y3325" s="39"/>
      <c r="Z3325" s="39"/>
      <c r="AA3325" s="39"/>
      <c r="AB3325" s="39"/>
      <c r="AC3325" s="9"/>
      <c r="AD3325" s="39"/>
      <c r="AE3325" s="39"/>
      <c r="AF3325" s="39"/>
      <c r="AG3325" s="39"/>
      <c r="AH3325" s="39"/>
      <c r="AI3325" s="39"/>
      <c r="AJ3325" s="9">
        <f t="shared" si="6165"/>
        <v>17.038041107480772</v>
      </c>
      <c r="AK3325" s="9">
        <f t="shared" ref="AK3325:AM3325" si="6169">AK3265+AK3280+AK3295+AK3310</f>
        <v>13.630432885984618</v>
      </c>
      <c r="AL3325" s="9">
        <f t="shared" si="6169"/>
        <v>10.904346308787694</v>
      </c>
      <c r="AM3325" s="9">
        <f t="shared" si="6169"/>
        <v>8.7234770470301548</v>
      </c>
    </row>
    <row r="3326" spans="1:39" outlineLevel="2">
      <c r="A3326" s="11">
        <f>ROW()</f>
        <v>3326</v>
      </c>
      <c r="C3326" s="6" t="s">
        <v>511</v>
      </c>
      <c r="D3326" s="39"/>
      <c r="E3326" s="39"/>
      <c r="F3326" s="39"/>
      <c r="G3326" s="39"/>
      <c r="H3326" s="39"/>
      <c r="I3326" s="39"/>
      <c r="J3326" s="39"/>
      <c r="K3326" s="39"/>
      <c r="L3326" s="39"/>
      <c r="M3326" s="39"/>
      <c r="N3326" s="39"/>
      <c r="O3326" s="39"/>
      <c r="P3326" s="39"/>
      <c r="Q3326" s="39"/>
      <c r="R3326" s="39"/>
      <c r="S3326" s="39"/>
      <c r="T3326" s="39"/>
      <c r="U3326" s="39"/>
      <c r="V3326" s="39"/>
      <c r="W3326" s="39"/>
      <c r="X3326" s="39"/>
      <c r="Y3326" s="39"/>
      <c r="Z3326" s="39"/>
      <c r="AA3326" s="39"/>
      <c r="AB3326" s="39"/>
      <c r="AC3326" s="9"/>
      <c r="AD3326" s="39"/>
      <c r="AE3326" s="39"/>
      <c r="AF3326" s="39"/>
      <c r="AG3326" s="39"/>
      <c r="AH3326" s="39"/>
      <c r="AI3326" s="39"/>
      <c r="AJ3326" s="9">
        <f t="shared" si="6165"/>
        <v>22.107541070010907</v>
      </c>
      <c r="AK3326" s="9">
        <f t="shared" ref="AK3326:AM3327" si="6170">AK3266+AK3281+AK3296+AK3311</f>
        <v>21.554852543260633</v>
      </c>
      <c r="AL3326" s="9">
        <f t="shared" si="6170"/>
        <v>21.00216401651036</v>
      </c>
      <c r="AM3326" s="9">
        <f t="shared" si="6170"/>
        <v>20.449475489760086</v>
      </c>
    </row>
    <row r="3327" spans="1:39" outlineLevel="2">
      <c r="A3327" s="11">
        <f>ROW()</f>
        <v>3327</v>
      </c>
      <c r="C3327" s="6" t="s">
        <v>655</v>
      </c>
      <c r="D3327" s="39"/>
      <c r="E3327" s="39"/>
      <c r="F3327" s="39"/>
      <c r="G3327" s="39"/>
      <c r="H3327" s="39"/>
      <c r="I3327" s="39"/>
      <c r="J3327" s="39"/>
      <c r="K3327" s="39"/>
      <c r="L3327" s="39"/>
      <c r="M3327" s="39"/>
      <c r="N3327" s="39"/>
      <c r="O3327" s="39"/>
      <c r="P3327" s="39"/>
      <c r="Q3327" s="39"/>
      <c r="R3327" s="39"/>
      <c r="S3327" s="39"/>
      <c r="T3327" s="39"/>
      <c r="U3327" s="39"/>
      <c r="V3327" s="39"/>
      <c r="W3327" s="39"/>
      <c r="X3327" s="39"/>
      <c r="Y3327" s="39"/>
      <c r="Z3327" s="39"/>
      <c r="AA3327" s="39"/>
      <c r="AB3327" s="39"/>
      <c r="AC3327" s="9"/>
      <c r="AD3327" s="39"/>
      <c r="AE3327" s="39"/>
      <c r="AF3327" s="39"/>
      <c r="AG3327" s="39"/>
      <c r="AH3327" s="39"/>
      <c r="AI3327" s="39"/>
      <c r="AJ3327" s="9">
        <f t="shared" si="6165"/>
        <v>0</v>
      </c>
      <c r="AK3327" s="9">
        <f t="shared" si="6170"/>
        <v>0</v>
      </c>
      <c r="AL3327" s="9">
        <f t="shared" si="6170"/>
        <v>0</v>
      </c>
      <c r="AM3327" s="9">
        <f t="shared" si="6170"/>
        <v>0</v>
      </c>
    </row>
    <row r="3328" spans="1:39" outlineLevel="2">
      <c r="A3328" s="11">
        <f>ROW()</f>
        <v>3328</v>
      </c>
      <c r="C3328" s="6" t="s">
        <v>656</v>
      </c>
      <c r="D3328" s="39"/>
      <c r="E3328" s="39"/>
      <c r="F3328" s="39"/>
      <c r="G3328" s="39"/>
      <c r="H3328" s="39"/>
      <c r="I3328" s="39"/>
      <c r="J3328" s="39"/>
      <c r="K3328" s="39"/>
      <c r="L3328" s="39"/>
      <c r="M3328" s="39"/>
      <c r="N3328" s="39"/>
      <c r="O3328" s="39"/>
      <c r="P3328" s="39"/>
      <c r="Q3328" s="39"/>
      <c r="R3328" s="39"/>
      <c r="S3328" s="39"/>
      <c r="T3328" s="39"/>
      <c r="U3328" s="39"/>
      <c r="V3328" s="39"/>
      <c r="W3328" s="39"/>
      <c r="X3328" s="39"/>
      <c r="Y3328" s="39"/>
      <c r="Z3328" s="39"/>
      <c r="AA3328" s="39"/>
      <c r="AB3328" s="39"/>
      <c r="AC3328" s="9"/>
      <c r="AD3328" s="39"/>
      <c r="AE3328" s="39"/>
      <c r="AF3328" s="39"/>
      <c r="AG3328" s="39"/>
      <c r="AH3328" s="39"/>
      <c r="AI3328" s="39"/>
      <c r="AJ3328" s="9"/>
      <c r="AK3328" s="9"/>
      <c r="AL3328" s="9"/>
      <c r="AM3328" s="9"/>
    </row>
    <row r="3329" spans="1:39" outlineLevel="2">
      <c r="A3329" s="11">
        <f>ROW()</f>
        <v>3329</v>
      </c>
      <c r="C3329" s="6" t="s">
        <v>667</v>
      </c>
      <c r="D3329" s="39"/>
      <c r="E3329" s="39"/>
      <c r="F3329" s="39"/>
      <c r="G3329" s="39"/>
      <c r="H3329" s="39"/>
      <c r="I3329" s="39"/>
      <c r="J3329" s="39"/>
      <c r="K3329" s="39"/>
      <c r="L3329" s="39"/>
      <c r="M3329" s="39"/>
      <c r="N3329" s="39"/>
      <c r="O3329" s="39"/>
      <c r="P3329" s="39"/>
      <c r="Q3329" s="39"/>
      <c r="R3329" s="39"/>
      <c r="S3329" s="39"/>
      <c r="T3329" s="39"/>
      <c r="U3329" s="39"/>
      <c r="V3329" s="39"/>
      <c r="W3329" s="39"/>
      <c r="X3329" s="39"/>
      <c r="Y3329" s="39"/>
      <c r="Z3329" s="39"/>
      <c r="AA3329" s="39"/>
      <c r="AB3329" s="39"/>
      <c r="AC3329" s="9"/>
      <c r="AD3329" s="39"/>
      <c r="AE3329" s="39"/>
      <c r="AF3329" s="39"/>
      <c r="AG3329" s="39"/>
      <c r="AH3329" s="39"/>
      <c r="AI3329" s="39"/>
      <c r="AJ3329" s="9"/>
      <c r="AK3329" s="9"/>
      <c r="AL3329" s="9"/>
      <c r="AM3329" s="9"/>
    </row>
    <row r="3330" spans="1:39" outlineLevel="2">
      <c r="A3330" s="11">
        <f>ROW()</f>
        <v>3330</v>
      </c>
      <c r="C3330" s="6" t="s">
        <v>212</v>
      </c>
      <c r="D3330" s="39"/>
      <c r="E3330" s="39"/>
      <c r="F3330" s="39"/>
      <c r="G3330" s="39"/>
      <c r="H3330" s="39"/>
      <c r="I3330" s="39"/>
      <c r="J3330" s="39"/>
      <c r="K3330" s="39"/>
      <c r="L3330" s="39"/>
      <c r="M3330" s="39"/>
      <c r="N3330" s="39"/>
      <c r="O3330" s="39"/>
      <c r="P3330" s="39"/>
      <c r="Q3330" s="39"/>
      <c r="R3330" s="39"/>
      <c r="S3330" s="39"/>
      <c r="T3330" s="39"/>
      <c r="U3330" s="39"/>
      <c r="V3330" s="39"/>
      <c r="W3330" s="39"/>
      <c r="X3330" s="39"/>
      <c r="Y3330" s="39"/>
      <c r="Z3330" s="39"/>
      <c r="AA3330" s="39"/>
      <c r="AB3330" s="39"/>
      <c r="AC3330" s="9"/>
      <c r="AD3330" s="39"/>
      <c r="AE3330" s="39"/>
      <c r="AF3330" s="39"/>
      <c r="AG3330" s="39"/>
      <c r="AH3330" s="39"/>
      <c r="AI3330" s="39"/>
      <c r="AJ3330" s="9">
        <f t="shared" ref="AJ3330:AM3330" si="6171">AJ3270+AJ3285+AJ3300+AJ3315</f>
        <v>0</v>
      </c>
      <c r="AK3330" s="9">
        <f t="shared" si="6171"/>
        <v>0</v>
      </c>
      <c r="AL3330" s="9">
        <f t="shared" si="6171"/>
        <v>0</v>
      </c>
      <c r="AM3330" s="9">
        <f t="shared" si="6171"/>
        <v>0</v>
      </c>
    </row>
    <row r="3331" spans="1:39" outlineLevel="2">
      <c r="A3331" s="11">
        <f>ROW()</f>
        <v>3331</v>
      </c>
      <c r="C3331" s="30" t="s">
        <v>362</v>
      </c>
      <c r="D3331" s="90"/>
      <c r="E3331" s="90"/>
      <c r="F3331" s="90"/>
      <c r="G3331" s="90"/>
      <c r="H3331" s="90"/>
      <c r="I3331" s="90"/>
      <c r="J3331" s="90"/>
      <c r="K3331" s="90"/>
      <c r="L3331" s="90"/>
      <c r="M3331" s="90"/>
      <c r="N3331" s="90"/>
      <c r="O3331" s="90"/>
      <c r="P3331" s="90"/>
      <c r="Q3331" s="90"/>
      <c r="R3331" s="90"/>
      <c r="S3331" s="90"/>
      <c r="T3331" s="90"/>
      <c r="U3331" s="90"/>
      <c r="V3331" s="90"/>
      <c r="W3331" s="90"/>
      <c r="X3331" s="90"/>
      <c r="Y3331" s="90"/>
      <c r="Z3331" s="90"/>
      <c r="AA3331" s="90"/>
      <c r="AB3331" s="90"/>
      <c r="AC3331" s="15"/>
      <c r="AD3331" s="90"/>
      <c r="AE3331" s="90"/>
      <c r="AF3331" s="90"/>
      <c r="AG3331" s="90"/>
      <c r="AH3331" s="90"/>
      <c r="AI3331" s="90"/>
      <c r="AJ3331" s="15">
        <f t="shared" ref="AJ3331:AM3331" si="6172">AJ3271+AJ3286+AJ3301+AJ3316</f>
        <v>1.794648420192408</v>
      </c>
      <c r="AK3331" s="15">
        <f t="shared" si="6172"/>
        <v>1.0767890521154448</v>
      </c>
      <c r="AL3331" s="15">
        <f t="shared" si="6172"/>
        <v>0.64607343126926686</v>
      </c>
      <c r="AM3331" s="15">
        <f t="shared" si="6172"/>
        <v>0.38764405876156011</v>
      </c>
    </row>
    <row r="3332" spans="1:39" outlineLevel="2">
      <c r="A3332" s="11">
        <f>ROW()</f>
        <v>3332</v>
      </c>
      <c r="C3332" s="6" t="s">
        <v>1</v>
      </c>
      <c r="D3332" s="39"/>
      <c r="E3332" s="39"/>
      <c r="F3332" s="39"/>
      <c r="G3332" s="39"/>
      <c r="H3332" s="39"/>
      <c r="I3332" s="39"/>
      <c r="J3332" s="39"/>
      <c r="K3332" s="39"/>
      <c r="L3332" s="39"/>
      <c r="M3332" s="39"/>
      <c r="N3332" s="39"/>
      <c r="O3332" s="39"/>
      <c r="P3332" s="39"/>
      <c r="Q3332" s="39"/>
      <c r="R3332" s="39"/>
      <c r="S3332" s="39"/>
      <c r="T3332" s="39"/>
      <c r="U3332" s="39"/>
      <c r="V3332" s="39"/>
      <c r="W3332" s="39"/>
      <c r="X3332" s="39"/>
      <c r="Y3332" s="39"/>
      <c r="Z3332" s="39"/>
      <c r="AA3332" s="39"/>
      <c r="AB3332" s="39"/>
      <c r="AC3332" s="9"/>
      <c r="AD3332" s="39"/>
      <c r="AE3332" s="39"/>
      <c r="AF3332" s="39"/>
      <c r="AG3332" s="39"/>
      <c r="AH3332" s="39"/>
      <c r="AI3332" s="39"/>
      <c r="AJ3332" s="9">
        <f t="shared" ref="AJ3332:AM3332" si="6173">SUM(AJ3319:AJ3331)</f>
        <v>69.032117060731409</v>
      </c>
      <c r="AK3332" s="9">
        <f t="shared" si="6173"/>
        <v>57.546358439107721</v>
      </c>
      <c r="AL3332" s="9">
        <f t="shared" si="6173"/>
        <v>49.201532548998735</v>
      </c>
      <c r="AM3332" s="9">
        <f t="shared" si="6173"/>
        <v>42.949375063741577</v>
      </c>
    </row>
    <row r="3333" spans="1:39" outlineLevel="3">
      <c r="A3333" s="11">
        <f>ROW()</f>
        <v>3333</v>
      </c>
      <c r="B3333" s="343" t="s">
        <v>658</v>
      </c>
      <c r="D3333" s="39"/>
      <c r="E3333" s="39"/>
      <c r="F3333" s="39"/>
      <c r="G3333" s="39"/>
      <c r="H3333" s="39"/>
      <c r="I3333" s="39"/>
      <c r="J3333" s="39"/>
      <c r="K3333" s="39"/>
      <c r="L3333" s="39"/>
      <c r="M3333" s="39"/>
      <c r="N3333" s="39"/>
      <c r="O3333" s="39"/>
      <c r="P3333" s="39"/>
      <c r="Q3333" s="39"/>
      <c r="R3333" s="39"/>
      <c r="S3333" s="39"/>
      <c r="T3333" s="39"/>
      <c r="U3333" s="39"/>
      <c r="V3333" s="39"/>
      <c r="W3333" s="39"/>
      <c r="X3333" s="39"/>
      <c r="Y3333" s="39"/>
      <c r="Z3333" s="39"/>
      <c r="AA3333" s="39"/>
      <c r="AB3333" s="39"/>
      <c r="AC3333" s="39"/>
      <c r="AD3333" s="39"/>
      <c r="AE3333" s="39"/>
      <c r="AF3333" s="39"/>
      <c r="AG3333" s="39"/>
      <c r="AH3333" s="39"/>
      <c r="AI3333" s="39"/>
      <c r="AJ3333" s="39"/>
      <c r="AK3333" s="39"/>
      <c r="AL3333" s="39"/>
      <c r="AM3333" s="39"/>
    </row>
    <row r="3334" spans="1:39" outlineLevel="3">
      <c r="A3334" s="11">
        <f>ROW()</f>
        <v>3334</v>
      </c>
      <c r="C3334" s="6" t="s">
        <v>2</v>
      </c>
      <c r="D3334" s="39"/>
      <c r="E3334" s="39"/>
      <c r="F3334" s="39"/>
      <c r="G3334" s="39"/>
      <c r="H3334" s="39"/>
      <c r="I3334" s="39"/>
      <c r="J3334" s="39"/>
      <c r="K3334" s="39"/>
      <c r="L3334" s="39"/>
      <c r="M3334" s="39"/>
      <c r="N3334" s="39"/>
      <c r="O3334" s="39"/>
      <c r="P3334" s="39"/>
      <c r="Q3334" s="39"/>
      <c r="R3334" s="39"/>
      <c r="S3334" s="39"/>
      <c r="T3334" s="39"/>
      <c r="U3334" s="39"/>
      <c r="V3334" s="39"/>
      <c r="W3334" s="39"/>
      <c r="X3334" s="39"/>
      <c r="Y3334" s="39"/>
      <c r="Z3334" s="39"/>
      <c r="AA3334" s="39"/>
      <c r="AB3334" s="39"/>
      <c r="AC3334" s="39"/>
      <c r="AD3334" s="39"/>
      <c r="AE3334" s="39"/>
      <c r="AF3334" s="39"/>
      <c r="AG3334" s="39"/>
      <c r="AH3334" s="39"/>
      <c r="AI3334" s="39"/>
      <c r="AJ3334" s="39"/>
      <c r="AK3334" s="39"/>
      <c r="AL3334" s="39"/>
      <c r="AM3334" s="39"/>
    </row>
    <row r="3335" spans="1:39" outlineLevel="3">
      <c r="A3335" s="11">
        <f>ROW()</f>
        <v>3335</v>
      </c>
      <c r="C3335" s="6" t="s">
        <v>3</v>
      </c>
      <c r="D3335" s="39"/>
      <c r="E3335" s="39"/>
      <c r="F3335" s="39"/>
      <c r="G3335" s="39"/>
      <c r="H3335" s="39"/>
      <c r="I3335" s="39"/>
      <c r="J3335" s="39"/>
      <c r="K3335" s="39"/>
      <c r="L3335" s="39"/>
      <c r="M3335" s="39"/>
      <c r="N3335" s="39"/>
      <c r="O3335" s="39"/>
      <c r="P3335" s="39"/>
      <c r="Q3335" s="39"/>
      <c r="R3335" s="39"/>
      <c r="S3335" s="39"/>
      <c r="T3335" s="39"/>
      <c r="U3335" s="39"/>
      <c r="V3335" s="39"/>
      <c r="W3335" s="39"/>
      <c r="X3335" s="39"/>
      <c r="Y3335" s="39"/>
      <c r="Z3335" s="39"/>
      <c r="AA3335" s="39"/>
      <c r="AB3335" s="39"/>
      <c r="AC3335" s="39"/>
      <c r="AD3335" s="39"/>
      <c r="AE3335" s="39"/>
      <c r="AF3335" s="39"/>
      <c r="AG3335" s="39"/>
      <c r="AH3335" s="39"/>
      <c r="AI3335" s="39"/>
      <c r="AJ3335" s="39"/>
      <c r="AK3335" s="39"/>
      <c r="AL3335" s="39"/>
      <c r="AM3335" s="39"/>
    </row>
    <row r="3336" spans="1:39" outlineLevel="3">
      <c r="A3336" s="11">
        <f>ROW()</f>
        <v>3336</v>
      </c>
      <c r="C3336" s="6" t="s">
        <v>4</v>
      </c>
      <c r="D3336" s="39"/>
      <c r="E3336" s="39"/>
      <c r="F3336" s="39"/>
      <c r="G3336" s="39"/>
      <c r="H3336" s="39"/>
      <c r="I3336" s="39"/>
      <c r="J3336" s="39"/>
      <c r="K3336" s="39"/>
      <c r="L3336" s="39"/>
      <c r="M3336" s="39"/>
      <c r="N3336" s="39"/>
      <c r="O3336" s="39"/>
      <c r="P3336" s="39"/>
      <c r="Q3336" s="39"/>
      <c r="R3336" s="39"/>
      <c r="S3336" s="39"/>
      <c r="T3336" s="39"/>
      <c r="U3336" s="39"/>
      <c r="V3336" s="39"/>
      <c r="W3336" s="39"/>
      <c r="X3336" s="39"/>
      <c r="Y3336" s="39"/>
      <c r="Z3336" s="39"/>
      <c r="AA3336" s="39"/>
      <c r="AB3336" s="39"/>
      <c r="AC3336" s="39"/>
      <c r="AD3336" s="39"/>
      <c r="AE3336" s="39"/>
      <c r="AF3336" s="39"/>
      <c r="AG3336" s="39"/>
      <c r="AH3336" s="39"/>
      <c r="AI3336" s="39"/>
      <c r="AJ3336" s="39"/>
      <c r="AK3336" s="39"/>
      <c r="AL3336" s="39"/>
      <c r="AM3336" s="39"/>
    </row>
    <row r="3337" spans="1:39" outlineLevel="3">
      <c r="A3337" s="11">
        <f>ROW()</f>
        <v>3337</v>
      </c>
      <c r="C3337" s="6" t="s">
        <v>5</v>
      </c>
      <c r="D3337" s="39"/>
      <c r="E3337" s="39"/>
      <c r="F3337" s="39"/>
      <c r="G3337" s="39"/>
      <c r="H3337" s="39"/>
      <c r="I3337" s="39"/>
      <c r="J3337" s="39"/>
      <c r="K3337" s="39"/>
      <c r="L3337" s="39"/>
      <c r="M3337" s="39"/>
      <c r="N3337" s="39"/>
      <c r="O3337" s="39"/>
      <c r="P3337" s="39"/>
      <c r="Q3337" s="39"/>
      <c r="R3337" s="39"/>
      <c r="S3337" s="39"/>
      <c r="T3337" s="39"/>
      <c r="U3337" s="39"/>
      <c r="V3337" s="39"/>
      <c r="W3337" s="39"/>
      <c r="X3337" s="39"/>
      <c r="Y3337" s="39"/>
      <c r="Z3337" s="39"/>
      <c r="AA3337" s="39"/>
      <c r="AB3337" s="39"/>
      <c r="AC3337" s="39"/>
      <c r="AD3337" s="39"/>
      <c r="AE3337" s="39"/>
      <c r="AF3337" s="39"/>
      <c r="AG3337" s="39"/>
      <c r="AH3337" s="39"/>
      <c r="AI3337" s="39"/>
      <c r="AJ3337" s="39"/>
      <c r="AK3337" s="39"/>
      <c r="AL3337" s="39"/>
      <c r="AM3337" s="39"/>
    </row>
    <row r="3338" spans="1:39" outlineLevel="3">
      <c r="A3338" s="11">
        <f>ROW()</f>
        <v>3338</v>
      </c>
      <c r="C3338" s="6" t="s">
        <v>473</v>
      </c>
      <c r="D3338" s="39"/>
      <c r="E3338" s="39"/>
      <c r="F3338" s="39"/>
      <c r="G3338" s="39"/>
      <c r="H3338" s="39"/>
      <c r="I3338" s="39"/>
      <c r="J3338" s="39"/>
      <c r="K3338" s="39"/>
      <c r="L3338" s="39"/>
      <c r="M3338" s="39"/>
      <c r="N3338" s="39"/>
      <c r="O3338" s="39"/>
      <c r="P3338" s="39"/>
      <c r="Q3338" s="39"/>
      <c r="R3338" s="39"/>
      <c r="S3338" s="39"/>
      <c r="T3338" s="39"/>
      <c r="U3338" s="39"/>
      <c r="V3338" s="39"/>
      <c r="W3338" s="39"/>
      <c r="X3338" s="39"/>
      <c r="Y3338" s="39"/>
      <c r="Z3338" s="39"/>
      <c r="AA3338" s="39"/>
      <c r="AB3338" s="39"/>
      <c r="AC3338" s="39"/>
      <c r="AD3338" s="39"/>
      <c r="AE3338" s="39"/>
      <c r="AF3338" s="39"/>
      <c r="AG3338" s="39"/>
      <c r="AH3338" s="39"/>
      <c r="AI3338" s="39"/>
      <c r="AJ3338" s="39"/>
      <c r="AK3338" s="39"/>
      <c r="AL3338" s="39"/>
      <c r="AM3338" s="39"/>
    </row>
    <row r="3339" spans="1:39" outlineLevel="3">
      <c r="A3339" s="11">
        <f>ROW()</f>
        <v>3339</v>
      </c>
      <c r="C3339" s="6" t="s">
        <v>474</v>
      </c>
      <c r="D3339" s="39"/>
      <c r="E3339" s="39"/>
      <c r="F3339" s="39"/>
      <c r="G3339" s="39"/>
      <c r="H3339" s="39"/>
      <c r="I3339" s="39"/>
      <c r="J3339" s="39"/>
      <c r="K3339" s="39"/>
      <c r="L3339" s="39"/>
      <c r="M3339" s="39"/>
      <c r="N3339" s="39"/>
      <c r="O3339" s="39"/>
      <c r="P3339" s="39"/>
      <c r="Q3339" s="39"/>
      <c r="R3339" s="39"/>
      <c r="S3339" s="39"/>
      <c r="T3339" s="39"/>
      <c r="U3339" s="39"/>
      <c r="V3339" s="39"/>
      <c r="W3339" s="39"/>
      <c r="X3339" s="39"/>
      <c r="Y3339" s="39"/>
      <c r="Z3339" s="39"/>
      <c r="AA3339" s="39"/>
      <c r="AB3339" s="39"/>
      <c r="AC3339" s="39"/>
      <c r="AD3339" s="39"/>
      <c r="AE3339" s="39"/>
      <c r="AF3339" s="39"/>
      <c r="AG3339" s="39"/>
      <c r="AH3339" s="39"/>
      <c r="AI3339" s="39"/>
      <c r="AJ3339" s="39"/>
      <c r="AK3339" s="39"/>
      <c r="AL3339" s="39"/>
      <c r="AM3339" s="39"/>
    </row>
    <row r="3340" spans="1:39" outlineLevel="3">
      <c r="A3340" s="11">
        <f>ROW()</f>
        <v>3340</v>
      </c>
      <c r="C3340" s="6" t="s">
        <v>477</v>
      </c>
      <c r="D3340" s="39"/>
      <c r="E3340" s="39"/>
      <c r="F3340" s="39"/>
      <c r="G3340" s="39"/>
      <c r="H3340" s="39"/>
      <c r="I3340" s="39"/>
      <c r="J3340" s="39"/>
      <c r="K3340" s="39"/>
      <c r="L3340" s="39"/>
      <c r="M3340" s="39"/>
      <c r="N3340" s="39"/>
      <c r="O3340" s="39"/>
      <c r="P3340" s="39"/>
      <c r="Q3340" s="39"/>
      <c r="R3340" s="39"/>
      <c r="S3340" s="39"/>
      <c r="T3340" s="39"/>
      <c r="U3340" s="39"/>
      <c r="V3340" s="39"/>
      <c r="W3340" s="39"/>
      <c r="X3340" s="39"/>
      <c r="Y3340" s="39"/>
      <c r="Z3340" s="39"/>
      <c r="AA3340" s="39"/>
      <c r="AB3340" s="39"/>
      <c r="AC3340" s="39"/>
      <c r="AD3340" s="39"/>
      <c r="AE3340" s="39"/>
      <c r="AF3340" s="39"/>
      <c r="AG3340" s="39"/>
      <c r="AH3340" s="39"/>
      <c r="AI3340" s="39"/>
      <c r="AJ3340" s="39"/>
      <c r="AK3340" s="39"/>
      <c r="AL3340" s="39"/>
      <c r="AM3340" s="39"/>
    </row>
    <row r="3341" spans="1:39" outlineLevel="3">
      <c r="A3341" s="11">
        <f>ROW()</f>
        <v>3341</v>
      </c>
      <c r="C3341" s="6" t="s">
        <v>511</v>
      </c>
      <c r="D3341" s="39"/>
      <c r="E3341" s="39"/>
      <c r="F3341" s="39"/>
      <c r="G3341" s="39"/>
      <c r="H3341" s="39"/>
      <c r="I3341" s="39"/>
      <c r="J3341" s="39"/>
      <c r="K3341" s="39"/>
      <c r="L3341" s="39"/>
      <c r="M3341" s="39"/>
      <c r="N3341" s="39"/>
      <c r="O3341" s="39"/>
      <c r="P3341" s="39"/>
      <c r="Q3341" s="39"/>
      <c r="R3341" s="39"/>
      <c r="S3341" s="39"/>
      <c r="T3341" s="39"/>
      <c r="U3341" s="39"/>
      <c r="V3341" s="39"/>
      <c r="W3341" s="39"/>
      <c r="X3341" s="39"/>
      <c r="Y3341" s="39"/>
      <c r="Z3341" s="39"/>
      <c r="AA3341" s="39"/>
      <c r="AB3341" s="39"/>
      <c r="AC3341" s="39"/>
      <c r="AD3341" s="39"/>
      <c r="AE3341" s="39"/>
      <c r="AF3341" s="39"/>
      <c r="AG3341" s="39"/>
      <c r="AH3341" s="39"/>
      <c r="AI3341" s="39"/>
      <c r="AJ3341" s="39"/>
      <c r="AK3341" s="39"/>
      <c r="AL3341" s="39"/>
      <c r="AM3341" s="39"/>
    </row>
    <row r="3342" spans="1:39" outlineLevel="3">
      <c r="A3342" s="11">
        <f>ROW()</f>
        <v>3342</v>
      </c>
      <c r="C3342" s="6" t="s">
        <v>655</v>
      </c>
      <c r="D3342" s="39"/>
      <c r="E3342" s="39"/>
      <c r="F3342" s="39"/>
      <c r="G3342" s="39"/>
      <c r="H3342" s="39"/>
      <c r="I3342" s="39"/>
      <c r="J3342" s="39"/>
      <c r="K3342" s="39"/>
      <c r="L3342" s="39"/>
      <c r="M3342" s="39"/>
      <c r="N3342" s="39"/>
      <c r="O3342" s="39"/>
      <c r="P3342" s="39"/>
      <c r="Q3342" s="39"/>
      <c r="R3342" s="39"/>
      <c r="S3342" s="39"/>
      <c r="T3342" s="39"/>
      <c r="U3342" s="39"/>
      <c r="V3342" s="39"/>
      <c r="W3342" s="39"/>
      <c r="X3342" s="39"/>
      <c r="Y3342" s="39"/>
      <c r="Z3342" s="39"/>
      <c r="AA3342" s="39"/>
      <c r="AB3342" s="39"/>
      <c r="AC3342" s="39"/>
      <c r="AD3342" s="39"/>
      <c r="AE3342" s="39"/>
      <c r="AF3342" s="39"/>
      <c r="AG3342" s="39"/>
      <c r="AH3342" s="39"/>
      <c r="AI3342" s="39"/>
      <c r="AJ3342" s="39"/>
      <c r="AK3342" s="39"/>
      <c r="AL3342" s="39"/>
      <c r="AM3342" s="39"/>
    </row>
    <row r="3343" spans="1:39" outlineLevel="3">
      <c r="A3343" s="11">
        <f>ROW()</f>
        <v>3343</v>
      </c>
      <c r="C3343" s="6" t="s">
        <v>656</v>
      </c>
      <c r="D3343" s="39"/>
      <c r="E3343" s="39"/>
      <c r="F3343" s="39"/>
      <c r="G3343" s="39"/>
      <c r="H3343" s="39"/>
      <c r="I3343" s="39"/>
      <c r="J3343" s="39"/>
      <c r="K3343" s="39"/>
      <c r="L3343" s="39"/>
      <c r="M3343" s="39"/>
      <c r="N3343" s="39"/>
      <c r="O3343" s="39"/>
      <c r="P3343" s="39"/>
      <c r="Q3343" s="39"/>
      <c r="R3343" s="39"/>
      <c r="S3343" s="39"/>
      <c r="T3343" s="39"/>
      <c r="U3343" s="39"/>
      <c r="V3343" s="39"/>
      <c r="W3343" s="39"/>
      <c r="X3343" s="39"/>
      <c r="Y3343" s="39"/>
      <c r="Z3343" s="39"/>
      <c r="AA3343" s="39"/>
      <c r="AB3343" s="39"/>
      <c r="AC3343" s="39"/>
      <c r="AD3343" s="39"/>
      <c r="AE3343" s="39"/>
      <c r="AF3343" s="39"/>
      <c r="AG3343" s="39"/>
      <c r="AH3343" s="39"/>
      <c r="AI3343" s="39"/>
      <c r="AJ3343" s="39"/>
      <c r="AK3343" s="39"/>
      <c r="AL3343" s="39"/>
      <c r="AM3343" s="39"/>
    </row>
    <row r="3344" spans="1:39" outlineLevel="3">
      <c r="A3344" s="11">
        <f>ROW()</f>
        <v>3344</v>
      </c>
      <c r="C3344" s="6" t="s">
        <v>667</v>
      </c>
      <c r="D3344" s="39"/>
      <c r="E3344" s="39"/>
      <c r="F3344" s="39"/>
      <c r="G3344" s="39"/>
      <c r="H3344" s="39"/>
      <c r="I3344" s="39"/>
      <c r="J3344" s="39"/>
      <c r="K3344" s="39"/>
      <c r="L3344" s="39"/>
      <c r="M3344" s="39"/>
      <c r="N3344" s="39"/>
      <c r="O3344" s="39"/>
      <c r="P3344" s="39"/>
      <c r="Q3344" s="39"/>
      <c r="R3344" s="39"/>
      <c r="S3344" s="39"/>
      <c r="T3344" s="39"/>
      <c r="U3344" s="39"/>
      <c r="V3344" s="39"/>
      <c r="W3344" s="39"/>
      <c r="X3344" s="39"/>
      <c r="Y3344" s="39"/>
      <c r="Z3344" s="39"/>
      <c r="AA3344" s="39"/>
      <c r="AB3344" s="39"/>
      <c r="AC3344" s="39"/>
      <c r="AD3344" s="39"/>
      <c r="AE3344" s="39"/>
      <c r="AF3344" s="39"/>
      <c r="AG3344" s="39"/>
      <c r="AH3344" s="39"/>
      <c r="AI3344" s="39"/>
      <c r="AJ3344" s="39"/>
      <c r="AK3344" s="39"/>
      <c r="AL3344" s="39"/>
      <c r="AM3344" s="39"/>
    </row>
    <row r="3345" spans="1:39" outlineLevel="3">
      <c r="A3345" s="11">
        <f>ROW()</f>
        <v>3345</v>
      </c>
      <c r="C3345" s="6" t="s">
        <v>212</v>
      </c>
      <c r="D3345" s="39"/>
      <c r="E3345" s="39"/>
      <c r="F3345" s="39"/>
      <c r="G3345" s="39"/>
      <c r="H3345" s="39"/>
      <c r="I3345" s="39"/>
      <c r="J3345" s="39"/>
      <c r="K3345" s="39"/>
      <c r="L3345" s="39"/>
      <c r="M3345" s="39"/>
      <c r="N3345" s="39"/>
      <c r="O3345" s="39"/>
      <c r="P3345" s="39"/>
      <c r="Q3345" s="39"/>
      <c r="R3345" s="39"/>
      <c r="S3345" s="39"/>
      <c r="T3345" s="39"/>
      <c r="U3345" s="39"/>
      <c r="V3345" s="39"/>
      <c r="W3345" s="39"/>
      <c r="X3345" s="39"/>
      <c r="Y3345" s="39"/>
      <c r="Z3345" s="39"/>
      <c r="AA3345" s="39"/>
      <c r="AB3345" s="39"/>
      <c r="AC3345" s="39"/>
      <c r="AD3345" s="39"/>
      <c r="AE3345" s="39"/>
      <c r="AF3345" s="39"/>
      <c r="AG3345" s="39"/>
      <c r="AH3345" s="39"/>
      <c r="AI3345" s="39"/>
      <c r="AJ3345" s="39"/>
      <c r="AK3345" s="39"/>
      <c r="AL3345" s="39"/>
      <c r="AM3345" s="39"/>
    </row>
    <row r="3346" spans="1:39" outlineLevel="3">
      <c r="A3346" s="11">
        <f>ROW()</f>
        <v>3346</v>
      </c>
      <c r="C3346" s="30" t="s">
        <v>362</v>
      </c>
      <c r="D3346" s="90"/>
      <c r="E3346" s="90"/>
      <c r="F3346" s="90"/>
      <c r="G3346" s="90"/>
      <c r="H3346" s="90"/>
      <c r="I3346" s="90"/>
      <c r="J3346" s="90"/>
      <c r="K3346" s="90"/>
      <c r="L3346" s="90"/>
      <c r="M3346" s="90"/>
      <c r="N3346" s="90"/>
      <c r="O3346" s="90"/>
      <c r="P3346" s="90"/>
      <c r="Q3346" s="90"/>
      <c r="R3346" s="90"/>
      <c r="S3346" s="90"/>
      <c r="T3346" s="90"/>
      <c r="U3346" s="90"/>
      <c r="V3346" s="90"/>
      <c r="W3346" s="90"/>
      <c r="X3346" s="90"/>
      <c r="Y3346" s="90"/>
      <c r="Z3346" s="90"/>
      <c r="AA3346" s="90"/>
      <c r="AB3346" s="90"/>
      <c r="AC3346" s="90"/>
      <c r="AD3346" s="90"/>
      <c r="AE3346" s="90"/>
      <c r="AF3346" s="90"/>
      <c r="AG3346" s="90"/>
      <c r="AH3346" s="90"/>
      <c r="AI3346" s="90"/>
      <c r="AJ3346" s="90"/>
      <c r="AK3346" s="90"/>
      <c r="AL3346" s="90"/>
      <c r="AM3346" s="90"/>
    </row>
    <row r="3347" spans="1:39" outlineLevel="3">
      <c r="A3347" s="11">
        <f>ROW()</f>
        <v>3347</v>
      </c>
      <c r="C3347" s="6" t="s">
        <v>1</v>
      </c>
      <c r="D3347" s="39"/>
      <c r="E3347" s="39"/>
      <c r="F3347" s="39"/>
      <c r="G3347" s="39"/>
      <c r="H3347" s="39"/>
      <c r="I3347" s="39"/>
      <c r="J3347" s="39"/>
      <c r="K3347" s="39"/>
      <c r="L3347" s="39"/>
      <c r="M3347" s="39"/>
      <c r="N3347" s="39"/>
      <c r="O3347" s="39"/>
      <c r="P3347" s="39"/>
      <c r="Q3347" s="39"/>
      <c r="R3347" s="39"/>
      <c r="S3347" s="39"/>
      <c r="T3347" s="39"/>
      <c r="U3347" s="39"/>
      <c r="V3347" s="39"/>
      <c r="W3347" s="39"/>
      <c r="X3347" s="39"/>
      <c r="Y3347" s="39"/>
      <c r="Z3347" s="39"/>
      <c r="AA3347" s="39"/>
      <c r="AB3347" s="39"/>
      <c r="AC3347" s="39"/>
      <c r="AD3347" s="39"/>
      <c r="AE3347" s="39"/>
      <c r="AF3347" s="39"/>
      <c r="AG3347" s="39"/>
      <c r="AH3347" s="39"/>
      <c r="AI3347" s="39"/>
      <c r="AJ3347" s="39"/>
      <c r="AK3347" s="39"/>
      <c r="AL3347" s="39"/>
      <c r="AM3347" s="39"/>
    </row>
    <row r="3348" spans="1:39" outlineLevel="3">
      <c r="A3348" s="11">
        <f>ROW()</f>
        <v>3348</v>
      </c>
      <c r="D3348" s="39"/>
      <c r="E3348" s="39"/>
      <c r="F3348" s="39"/>
      <c r="G3348" s="39"/>
      <c r="H3348" s="39"/>
      <c r="I3348" s="39"/>
      <c r="J3348" s="39"/>
      <c r="K3348" s="39"/>
      <c r="L3348" s="39"/>
      <c r="M3348" s="39"/>
      <c r="N3348" s="39"/>
      <c r="O3348" s="39"/>
      <c r="P3348" s="39"/>
      <c r="Q3348" s="39"/>
      <c r="R3348" s="39"/>
      <c r="S3348" s="39"/>
      <c r="T3348" s="39"/>
      <c r="U3348" s="39"/>
      <c r="V3348" s="39"/>
      <c r="W3348" s="39"/>
      <c r="X3348" s="39"/>
      <c r="Y3348" s="39"/>
      <c r="Z3348" s="39"/>
      <c r="AA3348" s="39"/>
      <c r="AB3348" s="39"/>
      <c r="AC3348" s="39"/>
      <c r="AD3348" s="39"/>
      <c r="AE3348" s="39"/>
      <c r="AF3348" s="39"/>
      <c r="AG3348" s="39"/>
      <c r="AH3348" s="39"/>
      <c r="AI3348" s="39"/>
      <c r="AJ3348" s="39"/>
      <c r="AK3348" s="39"/>
      <c r="AL3348" s="39"/>
      <c r="AM3348" s="39"/>
    </row>
    <row r="3349" spans="1:39" s="10" customFormat="1" outlineLevel="1">
      <c r="A3349" s="324" t="s">
        <v>519</v>
      </c>
      <c r="B3349" s="347"/>
      <c r="C3349" s="325"/>
      <c r="D3349" s="325"/>
      <c r="E3349" s="325"/>
      <c r="F3349" s="325"/>
      <c r="G3349" s="325"/>
      <c r="H3349" s="326"/>
      <c r="I3349" s="326"/>
      <c r="J3349" s="326"/>
      <c r="K3349" s="326"/>
      <c r="L3349" s="326"/>
      <c r="M3349" s="326"/>
      <c r="N3349" s="326"/>
      <c r="O3349" s="326"/>
      <c r="P3349" s="326"/>
      <c r="Q3349" s="326"/>
      <c r="R3349" s="326"/>
      <c r="S3349" s="326"/>
      <c r="T3349" s="326"/>
      <c r="U3349" s="326"/>
      <c r="V3349" s="326"/>
      <c r="W3349" s="326"/>
      <c r="X3349" s="326"/>
      <c r="Y3349" s="326"/>
      <c r="Z3349" s="326"/>
      <c r="AA3349" s="326"/>
      <c r="AB3349" s="326"/>
      <c r="AC3349" s="326"/>
      <c r="AD3349" s="326"/>
      <c r="AE3349" s="326"/>
      <c r="AF3349" s="326"/>
      <c r="AG3349" s="326"/>
      <c r="AH3349" s="326"/>
      <c r="AI3349" s="326"/>
      <c r="AJ3349" s="326"/>
      <c r="AK3349" s="326"/>
      <c r="AL3349" s="326"/>
      <c r="AM3349" s="326"/>
    </row>
    <row r="3350" spans="1:39" outlineLevel="2">
      <c r="A3350" s="11">
        <f>ROW()</f>
        <v>3350</v>
      </c>
      <c r="B3350" s="343" t="s">
        <v>141</v>
      </c>
      <c r="D3350" s="39"/>
      <c r="E3350" s="39"/>
      <c r="F3350" s="39"/>
      <c r="G3350" s="39"/>
      <c r="H3350" s="39"/>
      <c r="I3350" s="39"/>
      <c r="J3350" s="156"/>
      <c r="K3350" s="39"/>
      <c r="L3350" s="39"/>
      <c r="M3350" s="39"/>
      <c r="N3350" s="39"/>
      <c r="O3350" s="39"/>
      <c r="P3350" s="39"/>
      <c r="Q3350" s="39"/>
      <c r="R3350" s="39"/>
      <c r="S3350" s="39"/>
      <c r="T3350" s="39"/>
      <c r="U3350" s="39"/>
      <c r="V3350" s="39"/>
      <c r="W3350" s="39"/>
      <c r="X3350" s="39"/>
      <c r="Y3350" s="39"/>
      <c r="Z3350" s="39"/>
      <c r="AA3350" s="39"/>
      <c r="AB3350" s="39"/>
      <c r="AC3350" s="39"/>
      <c r="AD3350" s="39"/>
      <c r="AE3350" s="39"/>
      <c r="AF3350" s="39"/>
      <c r="AG3350" s="39"/>
      <c r="AH3350" s="39"/>
      <c r="AI3350" s="39"/>
      <c r="AJ3350" s="39"/>
      <c r="AK3350" s="39"/>
      <c r="AL3350" s="39"/>
      <c r="AM3350" s="39"/>
    </row>
    <row r="3351" spans="1:39" outlineLevel="2">
      <c r="A3351" s="11">
        <f>ROW()</f>
        <v>3351</v>
      </c>
      <c r="C3351" s="6" t="s">
        <v>2</v>
      </c>
      <c r="D3351" s="39"/>
      <c r="E3351" s="39"/>
      <c r="F3351" s="39"/>
      <c r="G3351" s="39"/>
      <c r="H3351" s="39"/>
      <c r="I3351" s="9"/>
      <c r="J3351" s="39"/>
      <c r="K3351" s="163"/>
      <c r="L3351" s="163"/>
      <c r="M3351" s="163"/>
      <c r="N3351" s="163"/>
      <c r="O3351" s="163"/>
      <c r="P3351" s="163"/>
      <c r="Q3351" s="163"/>
      <c r="R3351" s="163"/>
      <c r="S3351" s="163"/>
      <c r="T3351" s="163"/>
      <c r="U3351" s="163"/>
      <c r="V3351" s="163"/>
      <c r="W3351" s="163"/>
      <c r="X3351" s="163"/>
      <c r="Y3351" s="163"/>
      <c r="Z3351" s="163"/>
      <c r="AA3351" s="163"/>
      <c r="AB3351" s="163"/>
      <c r="AC3351" s="164"/>
      <c r="AD3351" s="163"/>
      <c r="AE3351" s="163"/>
      <c r="AF3351" s="163"/>
      <c r="AG3351" s="163"/>
      <c r="AH3351" s="163"/>
      <c r="AI3351" s="163"/>
      <c r="AJ3351" s="163"/>
      <c r="AK3351" s="164"/>
      <c r="AL3351" s="164">
        <f>Inputs!$E$80/2</f>
        <v>10</v>
      </c>
      <c r="AM3351" s="163">
        <f t="shared" ref="AM3351" si="6174">AL3351</f>
        <v>10</v>
      </c>
    </row>
    <row r="3352" spans="1:39" outlineLevel="2">
      <c r="A3352" s="11">
        <f>ROW()</f>
        <v>3352</v>
      </c>
      <c r="C3352" s="6" t="s">
        <v>3</v>
      </c>
      <c r="D3352" s="39"/>
      <c r="E3352" s="39"/>
      <c r="F3352" s="39"/>
      <c r="G3352" s="39"/>
      <c r="H3352" s="39"/>
      <c r="I3352" s="9"/>
      <c r="J3352" s="39"/>
      <c r="K3352" s="163"/>
      <c r="L3352" s="163"/>
      <c r="M3352" s="163"/>
      <c r="N3352" s="163"/>
      <c r="O3352" s="163"/>
      <c r="P3352" s="163"/>
      <c r="Q3352" s="163"/>
      <c r="R3352" s="163"/>
      <c r="S3352" s="163"/>
      <c r="T3352" s="163"/>
      <c r="U3352" s="163"/>
      <c r="V3352" s="163"/>
      <c r="W3352" s="163"/>
      <c r="X3352" s="163"/>
      <c r="Y3352" s="163"/>
      <c r="Z3352" s="163"/>
      <c r="AA3352" s="163"/>
      <c r="AB3352" s="163"/>
      <c r="AC3352" s="164"/>
      <c r="AD3352" s="163"/>
      <c r="AE3352" s="163"/>
      <c r="AF3352" s="163"/>
      <c r="AG3352" s="163"/>
      <c r="AH3352" s="163"/>
      <c r="AI3352" s="163"/>
      <c r="AJ3352" s="163"/>
      <c r="AK3352" s="164"/>
      <c r="AL3352" s="164">
        <f>Inputs!$E$81/2</f>
        <v>10</v>
      </c>
      <c r="AM3352" s="163">
        <f t="shared" ref="AM3352" si="6175">AL3352</f>
        <v>10</v>
      </c>
    </row>
    <row r="3353" spans="1:39" outlineLevel="2">
      <c r="A3353" s="11">
        <f>ROW()</f>
        <v>3353</v>
      </c>
      <c r="C3353" s="6" t="s">
        <v>4</v>
      </c>
      <c r="D3353" s="39"/>
      <c r="E3353" s="39"/>
      <c r="F3353" s="39"/>
      <c r="G3353" s="39"/>
      <c r="H3353" s="39"/>
      <c r="I3353" s="9"/>
      <c r="J3353" s="39"/>
      <c r="K3353" s="163"/>
      <c r="L3353" s="163"/>
      <c r="M3353" s="163"/>
      <c r="N3353" s="163"/>
      <c r="O3353" s="163"/>
      <c r="P3353" s="163"/>
      <c r="Q3353" s="163"/>
      <c r="R3353" s="163"/>
      <c r="S3353" s="163"/>
      <c r="T3353" s="163"/>
      <c r="U3353" s="163"/>
      <c r="V3353" s="163"/>
      <c r="W3353" s="163"/>
      <c r="X3353" s="163"/>
      <c r="Y3353" s="163"/>
      <c r="Z3353" s="163"/>
      <c r="AA3353" s="163"/>
      <c r="AB3353" s="163"/>
      <c r="AC3353" s="164"/>
      <c r="AD3353" s="163"/>
      <c r="AE3353" s="163"/>
      <c r="AF3353" s="163"/>
      <c r="AG3353" s="163"/>
      <c r="AH3353" s="163"/>
      <c r="AI3353" s="163"/>
      <c r="AJ3353" s="163"/>
      <c r="AK3353" s="164"/>
      <c r="AL3353" s="164">
        <f>Inputs!$E$82/2</f>
        <v>7.5</v>
      </c>
      <c r="AM3353" s="163">
        <f t="shared" ref="AM3353" si="6176">AL3353</f>
        <v>7.5</v>
      </c>
    </row>
    <row r="3354" spans="1:39" outlineLevel="2">
      <c r="A3354" s="11">
        <f>ROW()</f>
        <v>3354</v>
      </c>
      <c r="C3354" s="6" t="s">
        <v>5</v>
      </c>
      <c r="D3354" s="39"/>
      <c r="E3354" s="39"/>
      <c r="F3354" s="39"/>
      <c r="G3354" s="39"/>
      <c r="H3354" s="39"/>
      <c r="I3354" s="9"/>
      <c r="J3354" s="39"/>
      <c r="K3354" s="163"/>
      <c r="L3354" s="163"/>
      <c r="M3354" s="163"/>
      <c r="N3354" s="163"/>
      <c r="O3354" s="163"/>
      <c r="P3354" s="163"/>
      <c r="Q3354" s="163"/>
      <c r="R3354" s="163"/>
      <c r="S3354" s="163"/>
      <c r="T3354" s="163"/>
      <c r="U3354" s="163"/>
      <c r="V3354" s="163"/>
      <c r="W3354" s="163"/>
      <c r="X3354" s="163"/>
      <c r="Y3354" s="163"/>
      <c r="Z3354" s="163"/>
      <c r="AA3354" s="163"/>
      <c r="AB3354" s="163"/>
      <c r="AC3354" s="164"/>
      <c r="AD3354" s="163"/>
      <c r="AE3354" s="163"/>
      <c r="AF3354" s="163"/>
      <c r="AG3354" s="163"/>
      <c r="AH3354" s="163"/>
      <c r="AI3354" s="163"/>
      <c r="AJ3354" s="163"/>
      <c r="AK3354" s="164"/>
      <c r="AL3354" s="164">
        <f>Inputs!$E$83/2</f>
        <v>5</v>
      </c>
      <c r="AM3354" s="163">
        <f t="shared" ref="AM3354" si="6177">AL3354</f>
        <v>5</v>
      </c>
    </row>
    <row r="3355" spans="1:39" outlineLevel="2">
      <c r="A3355" s="11">
        <f>ROW()</f>
        <v>3355</v>
      </c>
      <c r="C3355" s="6" t="s">
        <v>473</v>
      </c>
      <c r="D3355" s="39"/>
      <c r="E3355" s="39"/>
      <c r="F3355" s="39"/>
      <c r="G3355" s="39"/>
      <c r="H3355" s="39"/>
      <c r="I3355" s="9"/>
      <c r="J3355" s="39"/>
      <c r="K3355" s="163"/>
      <c r="L3355" s="163"/>
      <c r="M3355" s="163"/>
      <c r="N3355" s="163"/>
      <c r="O3355" s="163"/>
      <c r="P3355" s="163"/>
      <c r="Q3355" s="163"/>
      <c r="R3355" s="163"/>
      <c r="S3355" s="163"/>
      <c r="T3355" s="163"/>
      <c r="U3355" s="163"/>
      <c r="V3355" s="163"/>
      <c r="W3355" s="163"/>
      <c r="X3355" s="163"/>
      <c r="Y3355" s="163"/>
      <c r="Z3355" s="163"/>
      <c r="AA3355" s="163"/>
      <c r="AB3355" s="163"/>
      <c r="AC3355" s="164"/>
      <c r="AD3355" s="163"/>
      <c r="AE3355" s="163"/>
      <c r="AF3355" s="163"/>
      <c r="AG3355" s="163"/>
      <c r="AH3355" s="163"/>
      <c r="AI3355" s="163"/>
      <c r="AJ3355" s="163"/>
      <c r="AK3355" s="164"/>
      <c r="AL3355" s="164">
        <f>Inputs!$E$84/2</f>
        <v>2.5</v>
      </c>
      <c r="AM3355" s="163">
        <f t="shared" ref="AM3355" si="6178">AL3355</f>
        <v>2.5</v>
      </c>
    </row>
    <row r="3356" spans="1:39" outlineLevel="2">
      <c r="A3356" s="11">
        <f>ROW()</f>
        <v>3356</v>
      </c>
      <c r="C3356" s="6" t="s">
        <v>474</v>
      </c>
      <c r="D3356" s="39"/>
      <c r="E3356" s="39"/>
      <c r="F3356" s="39"/>
      <c r="G3356" s="39"/>
      <c r="H3356" s="39"/>
      <c r="I3356" s="9"/>
      <c r="J3356" s="39"/>
      <c r="K3356" s="163"/>
      <c r="L3356" s="163"/>
      <c r="M3356" s="163"/>
      <c r="N3356" s="163"/>
      <c r="O3356" s="163"/>
      <c r="P3356" s="163"/>
      <c r="Q3356" s="163"/>
      <c r="R3356" s="163"/>
      <c r="S3356" s="163"/>
      <c r="T3356" s="163"/>
      <c r="U3356" s="163"/>
      <c r="V3356" s="163"/>
      <c r="W3356" s="163"/>
      <c r="X3356" s="163"/>
      <c r="Y3356" s="163"/>
      <c r="Z3356" s="163"/>
      <c r="AA3356" s="163"/>
      <c r="AB3356" s="163"/>
      <c r="AC3356" s="164"/>
      <c r="AD3356" s="163"/>
      <c r="AE3356" s="163"/>
      <c r="AF3356" s="163"/>
      <c r="AG3356" s="163"/>
      <c r="AH3356" s="163"/>
      <c r="AI3356" s="163"/>
      <c r="AJ3356" s="163"/>
      <c r="AK3356" s="164"/>
      <c r="AL3356" s="164">
        <f>Inputs!$E$85/2</f>
        <v>7.5</v>
      </c>
      <c r="AM3356" s="163">
        <f t="shared" ref="AM3356" si="6179">AL3356</f>
        <v>7.5</v>
      </c>
    </row>
    <row r="3357" spans="1:39" outlineLevel="2">
      <c r="A3357" s="11">
        <f>ROW()</f>
        <v>3357</v>
      </c>
      <c r="C3357" s="6" t="s">
        <v>477</v>
      </c>
      <c r="D3357" s="39"/>
      <c r="E3357" s="39"/>
      <c r="F3357" s="39"/>
      <c r="G3357" s="39"/>
      <c r="H3357" s="39"/>
      <c r="I3357" s="9"/>
      <c r="J3357" s="39"/>
      <c r="K3357" s="163"/>
      <c r="L3357" s="163"/>
      <c r="M3357" s="163"/>
      <c r="N3357" s="163"/>
      <c r="O3357" s="163"/>
      <c r="P3357" s="163"/>
      <c r="Q3357" s="163"/>
      <c r="R3357" s="163"/>
      <c r="S3357" s="163"/>
      <c r="T3357" s="163"/>
      <c r="U3357" s="163"/>
      <c r="V3357" s="163"/>
      <c r="W3357" s="163"/>
      <c r="X3357" s="163"/>
      <c r="Y3357" s="163"/>
      <c r="Z3357" s="163"/>
      <c r="AA3357" s="163"/>
      <c r="AB3357" s="163"/>
      <c r="AC3357" s="164"/>
      <c r="AD3357" s="163"/>
      <c r="AE3357" s="163"/>
      <c r="AF3357" s="163"/>
      <c r="AG3357" s="163"/>
      <c r="AH3357" s="163"/>
      <c r="AI3357" s="163"/>
      <c r="AJ3357" s="163"/>
      <c r="AK3357" s="164"/>
      <c r="AL3357" s="164">
        <f>Inputs!$E$86/2</f>
        <v>5</v>
      </c>
      <c r="AM3357" s="163">
        <f t="shared" ref="AM3357" si="6180">AL3357</f>
        <v>5</v>
      </c>
    </row>
    <row r="3358" spans="1:39" outlineLevel="2">
      <c r="A3358" s="11">
        <f>ROW()</f>
        <v>3358</v>
      </c>
      <c r="C3358" s="6" t="s">
        <v>511</v>
      </c>
      <c r="D3358" s="39"/>
      <c r="E3358" s="39"/>
      <c r="F3358" s="39"/>
      <c r="G3358" s="39"/>
      <c r="H3358" s="39"/>
      <c r="I3358" s="9"/>
      <c r="J3358" s="39"/>
      <c r="K3358" s="163"/>
      <c r="L3358" s="163"/>
      <c r="M3358" s="163"/>
      <c r="N3358" s="163"/>
      <c r="O3358" s="163"/>
      <c r="P3358" s="163"/>
      <c r="Q3358" s="163"/>
      <c r="R3358" s="163"/>
      <c r="S3358" s="163"/>
      <c r="T3358" s="163"/>
      <c r="U3358" s="163"/>
      <c r="V3358" s="163"/>
      <c r="W3358" s="163"/>
      <c r="X3358" s="163"/>
      <c r="Y3358" s="163"/>
      <c r="Z3358" s="163"/>
      <c r="AA3358" s="163"/>
      <c r="AB3358" s="163"/>
      <c r="AC3358" s="164"/>
      <c r="AD3358" s="163"/>
      <c r="AE3358" s="163"/>
      <c r="AF3358" s="163"/>
      <c r="AG3358" s="163"/>
      <c r="AH3358" s="163"/>
      <c r="AI3358" s="163"/>
      <c r="AJ3358" s="163"/>
      <c r="AK3358" s="164"/>
      <c r="AL3358" s="164">
        <f>Inputs!$E$87</f>
        <v>40</v>
      </c>
      <c r="AM3358" s="163">
        <f t="shared" ref="AM3358" si="6181">IF(AL3358&lt;=0,0,AL3358-1)</f>
        <v>39</v>
      </c>
    </row>
    <row r="3359" spans="1:39" outlineLevel="2">
      <c r="A3359" s="11">
        <f>ROW()</f>
        <v>3359</v>
      </c>
      <c r="C3359" s="6" t="s">
        <v>655</v>
      </c>
      <c r="D3359" s="39"/>
      <c r="E3359" s="39"/>
      <c r="F3359" s="39"/>
      <c r="G3359" s="39"/>
      <c r="H3359" s="39"/>
      <c r="I3359" s="9"/>
      <c r="J3359" s="39"/>
      <c r="K3359" s="163"/>
      <c r="L3359" s="163"/>
      <c r="M3359" s="163"/>
      <c r="N3359" s="163"/>
      <c r="O3359" s="163"/>
      <c r="P3359" s="163"/>
      <c r="Q3359" s="163"/>
      <c r="R3359" s="163"/>
      <c r="S3359" s="163"/>
      <c r="T3359" s="163"/>
      <c r="U3359" s="163"/>
      <c r="V3359" s="163"/>
      <c r="W3359" s="163"/>
      <c r="X3359" s="163"/>
      <c r="Y3359" s="163"/>
      <c r="Z3359" s="163"/>
      <c r="AA3359" s="163"/>
      <c r="AB3359" s="163"/>
      <c r="AC3359" s="164"/>
      <c r="AD3359" s="163"/>
      <c r="AE3359" s="163"/>
      <c r="AF3359" s="163"/>
      <c r="AG3359" s="163"/>
      <c r="AH3359" s="163"/>
      <c r="AI3359" s="163"/>
      <c r="AJ3359" s="163"/>
      <c r="AK3359" s="164"/>
      <c r="AL3359" s="164">
        <f>Inputs!$E$88/2</f>
        <v>0</v>
      </c>
      <c r="AM3359" s="163">
        <f t="shared" ref="AM3359" si="6182">AL3359</f>
        <v>0</v>
      </c>
    </row>
    <row r="3360" spans="1:39" outlineLevel="2">
      <c r="A3360" s="11">
        <f>ROW()</f>
        <v>3360</v>
      </c>
      <c r="C3360" s="6" t="s">
        <v>656</v>
      </c>
      <c r="D3360" s="39"/>
      <c r="E3360" s="39"/>
      <c r="F3360" s="39"/>
      <c r="G3360" s="39"/>
      <c r="H3360" s="39"/>
      <c r="I3360" s="9"/>
      <c r="J3360" s="39"/>
      <c r="K3360" s="163"/>
      <c r="L3360" s="163"/>
      <c r="M3360" s="163"/>
      <c r="N3360" s="163"/>
      <c r="O3360" s="163"/>
      <c r="P3360" s="163"/>
      <c r="Q3360" s="163"/>
      <c r="R3360" s="163"/>
      <c r="S3360" s="163"/>
      <c r="T3360" s="163"/>
      <c r="U3360" s="163"/>
      <c r="V3360" s="163"/>
      <c r="W3360" s="163"/>
      <c r="X3360" s="163"/>
      <c r="Y3360" s="163"/>
      <c r="Z3360" s="163"/>
      <c r="AA3360" s="163"/>
      <c r="AB3360" s="163"/>
      <c r="AC3360" s="164"/>
      <c r="AD3360" s="163"/>
      <c r="AE3360" s="163"/>
      <c r="AF3360" s="163"/>
      <c r="AG3360" s="163"/>
      <c r="AH3360" s="163"/>
      <c r="AI3360" s="163"/>
      <c r="AJ3360" s="163"/>
      <c r="AK3360" s="164"/>
      <c r="AL3360" s="164"/>
      <c r="AM3360" s="163"/>
    </row>
    <row r="3361" spans="1:39" outlineLevel="2">
      <c r="A3361" s="11">
        <f>ROW()</f>
        <v>3361</v>
      </c>
      <c r="C3361" s="6" t="s">
        <v>667</v>
      </c>
      <c r="D3361" s="39"/>
      <c r="E3361" s="39"/>
      <c r="F3361" s="39"/>
      <c r="G3361" s="39"/>
      <c r="H3361" s="39"/>
      <c r="I3361" s="9"/>
      <c r="J3361" s="39"/>
      <c r="K3361" s="163"/>
      <c r="L3361" s="163"/>
      <c r="M3361" s="163"/>
      <c r="N3361" s="163"/>
      <c r="O3361" s="163"/>
      <c r="P3361" s="163"/>
      <c r="Q3361" s="163"/>
      <c r="R3361" s="163"/>
      <c r="S3361" s="163"/>
      <c r="T3361" s="163"/>
      <c r="U3361" s="163"/>
      <c r="V3361" s="163"/>
      <c r="W3361" s="163"/>
      <c r="X3361" s="163"/>
      <c r="Y3361" s="163"/>
      <c r="Z3361" s="163"/>
      <c r="AA3361" s="163"/>
      <c r="AB3361" s="163"/>
      <c r="AC3361" s="164"/>
      <c r="AD3361" s="163"/>
      <c r="AE3361" s="163"/>
      <c r="AF3361" s="163"/>
      <c r="AG3361" s="163"/>
      <c r="AH3361" s="163"/>
      <c r="AI3361" s="163"/>
      <c r="AJ3361" s="163"/>
      <c r="AK3361" s="164"/>
      <c r="AL3361" s="164"/>
      <c r="AM3361" s="163"/>
    </row>
    <row r="3362" spans="1:39" outlineLevel="2">
      <c r="A3362" s="11">
        <f>ROW()</f>
        <v>3362</v>
      </c>
      <c r="C3362" s="6" t="s">
        <v>212</v>
      </c>
      <c r="D3362" s="39"/>
      <c r="E3362" s="39"/>
      <c r="F3362" s="39"/>
      <c r="G3362" s="39"/>
      <c r="H3362" s="39"/>
      <c r="I3362" s="9"/>
      <c r="J3362" s="39"/>
      <c r="K3362" s="163"/>
      <c r="L3362" s="163"/>
      <c r="M3362" s="163"/>
      <c r="N3362" s="163"/>
      <c r="O3362" s="163"/>
      <c r="P3362" s="163"/>
      <c r="Q3362" s="163"/>
      <c r="R3362" s="163"/>
      <c r="S3362" s="163"/>
      <c r="T3362" s="163"/>
      <c r="U3362" s="163"/>
      <c r="V3362" s="163"/>
      <c r="W3362" s="163"/>
      <c r="X3362" s="163"/>
      <c r="Y3362" s="163"/>
      <c r="Z3362" s="163"/>
      <c r="AA3362" s="163"/>
      <c r="AB3362" s="163"/>
      <c r="AC3362" s="164"/>
      <c r="AD3362" s="163"/>
      <c r="AE3362" s="163"/>
      <c r="AF3362" s="163"/>
      <c r="AG3362" s="163"/>
      <c r="AH3362" s="163"/>
      <c r="AI3362" s="163"/>
      <c r="AJ3362" s="163"/>
      <c r="AK3362" s="164"/>
      <c r="AL3362" s="164"/>
      <c r="AM3362" s="929"/>
    </row>
    <row r="3363" spans="1:39" outlineLevel="2">
      <c r="A3363" s="11">
        <f>ROW()</f>
        <v>3363</v>
      </c>
      <c r="C3363" s="30" t="s">
        <v>362</v>
      </c>
      <c r="D3363" s="90"/>
      <c r="E3363" s="90"/>
      <c r="F3363" s="90"/>
      <c r="G3363" s="90"/>
      <c r="H3363" s="90"/>
      <c r="I3363" s="15"/>
      <c r="J3363" s="90"/>
      <c r="K3363" s="15"/>
      <c r="L3363" s="15"/>
      <c r="M3363" s="15"/>
      <c r="N3363" s="15"/>
      <c r="O3363" s="15"/>
      <c r="P3363" s="15"/>
      <c r="Q3363" s="15"/>
      <c r="R3363" s="15"/>
      <c r="S3363" s="15"/>
      <c r="T3363" s="15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15"/>
      <c r="AF3363" s="15"/>
      <c r="AG3363" s="15"/>
      <c r="AH3363" s="15"/>
      <c r="AI3363" s="15"/>
      <c r="AJ3363" s="15"/>
      <c r="AK3363" s="15"/>
      <c r="AL3363" s="288">
        <f>Inputs!$E$93/2</f>
        <v>2.5</v>
      </c>
      <c r="AM3363" s="928">
        <f t="shared" ref="AM3363" si="6183">AL3363</f>
        <v>2.5</v>
      </c>
    </row>
    <row r="3364" spans="1:39" outlineLevel="2">
      <c r="A3364" s="11">
        <f>ROW()</f>
        <v>3364</v>
      </c>
      <c r="D3364" s="39"/>
      <c r="E3364" s="39"/>
      <c r="F3364" s="39"/>
      <c r="G3364" s="39"/>
      <c r="H3364" s="39"/>
      <c r="I3364" s="9"/>
      <c r="J3364" s="9"/>
      <c r="K3364" s="9"/>
      <c r="L3364" s="9"/>
      <c r="M3364" s="9"/>
      <c r="N3364" s="9"/>
      <c r="O3364" s="9"/>
      <c r="P3364" s="9"/>
      <c r="Q3364" s="9"/>
      <c r="R3364" s="9"/>
      <c r="S3364" s="9"/>
      <c r="T3364" s="9"/>
      <c r="U3364" s="9"/>
      <c r="V3364" s="9"/>
      <c r="W3364" s="9"/>
      <c r="X3364" s="9"/>
      <c r="Y3364" s="9"/>
      <c r="Z3364" s="9"/>
      <c r="AA3364" s="9"/>
      <c r="AB3364" s="9"/>
      <c r="AC3364" s="9"/>
      <c r="AD3364" s="9"/>
      <c r="AE3364" s="9"/>
      <c r="AF3364" s="9"/>
      <c r="AG3364" s="9"/>
      <c r="AH3364" s="9"/>
      <c r="AI3364" s="9"/>
      <c r="AJ3364" s="9"/>
      <c r="AK3364" s="9"/>
      <c r="AL3364" s="9"/>
      <c r="AM3364" s="9"/>
    </row>
    <row r="3365" spans="1:39" outlineLevel="2">
      <c r="A3365" s="11">
        <f>ROW()</f>
        <v>3365</v>
      </c>
      <c r="B3365" s="343" t="s">
        <v>68</v>
      </c>
      <c r="D3365" s="39"/>
      <c r="E3365" s="39"/>
      <c r="F3365" s="39"/>
      <c r="G3365" s="39"/>
      <c r="H3365" s="39"/>
      <c r="I3365" s="39"/>
      <c r="J3365" s="39"/>
      <c r="K3365" s="39"/>
      <c r="L3365" s="39"/>
      <c r="M3365" s="39"/>
      <c r="N3365" s="39"/>
      <c r="O3365" s="39"/>
      <c r="P3365" s="39"/>
      <c r="Q3365" s="39"/>
      <c r="R3365" s="39"/>
      <c r="S3365" s="39"/>
      <c r="T3365" s="39"/>
      <c r="U3365" s="39"/>
      <c r="V3365" s="39"/>
      <c r="W3365" s="39"/>
      <c r="X3365" s="39"/>
      <c r="Y3365" s="39"/>
      <c r="Z3365" s="39"/>
      <c r="AA3365" s="39"/>
      <c r="AB3365" s="39"/>
      <c r="AC3365" s="39"/>
      <c r="AD3365" s="39"/>
      <c r="AE3365" s="39"/>
      <c r="AF3365" s="39"/>
      <c r="AG3365" s="39"/>
      <c r="AH3365" s="39"/>
      <c r="AI3365" s="39"/>
      <c r="AJ3365" s="39"/>
      <c r="AK3365" s="39"/>
      <c r="AL3365" s="39"/>
      <c r="AM3365" s="39"/>
    </row>
    <row r="3366" spans="1:39" outlineLevel="2">
      <c r="A3366" s="11">
        <f>ROW()</f>
        <v>3366</v>
      </c>
      <c r="C3366" s="6" t="s">
        <v>2</v>
      </c>
      <c r="D3366" s="39"/>
      <c r="E3366" s="39"/>
      <c r="F3366" s="39"/>
      <c r="G3366" s="39"/>
      <c r="H3366" s="39"/>
      <c r="I3366" s="39"/>
      <c r="J3366" s="39"/>
      <c r="K3366" s="39"/>
      <c r="L3366" s="39"/>
      <c r="M3366" s="39"/>
      <c r="N3366" s="39"/>
      <c r="O3366" s="39"/>
      <c r="P3366" s="39"/>
      <c r="Q3366" s="39"/>
      <c r="R3366" s="39"/>
      <c r="S3366" s="39"/>
      <c r="T3366" s="39"/>
      <c r="U3366" s="39"/>
      <c r="V3366" s="39"/>
      <c r="W3366" s="39"/>
      <c r="X3366" s="39"/>
      <c r="Y3366" s="39"/>
      <c r="Z3366" s="39"/>
      <c r="AA3366" s="39"/>
      <c r="AB3366" s="39"/>
      <c r="AC3366" s="9"/>
      <c r="AD3366" s="39"/>
      <c r="AE3366" s="39"/>
      <c r="AF3366" s="39"/>
      <c r="AG3366" s="39"/>
      <c r="AH3366" s="39"/>
      <c r="AI3366" s="39"/>
      <c r="AJ3366" s="39"/>
      <c r="AK3366" s="9">
        <f t="shared" ref="AK3366:AM3374" si="6184">AJ3426</f>
        <v>0</v>
      </c>
      <c r="AL3366" s="9">
        <f t="shared" si="6184"/>
        <v>0.20494641749788176</v>
      </c>
      <c r="AM3366" s="9">
        <f t="shared" si="6184"/>
        <v>0.18445177574809357</v>
      </c>
    </row>
    <row r="3367" spans="1:39" outlineLevel="2">
      <c r="A3367" s="11">
        <f>ROW()</f>
        <v>3367</v>
      </c>
      <c r="C3367" s="6" t="s">
        <v>3</v>
      </c>
      <c r="D3367" s="39"/>
      <c r="E3367" s="39"/>
      <c r="F3367" s="39"/>
      <c r="G3367" s="39"/>
      <c r="H3367" s="39"/>
      <c r="I3367" s="39"/>
      <c r="J3367" s="39"/>
      <c r="K3367" s="39"/>
      <c r="L3367" s="39"/>
      <c r="M3367" s="39"/>
      <c r="N3367" s="39"/>
      <c r="O3367" s="39"/>
      <c r="P3367" s="39"/>
      <c r="Q3367" s="39"/>
      <c r="R3367" s="39"/>
      <c r="S3367" s="39"/>
      <c r="T3367" s="39"/>
      <c r="U3367" s="39"/>
      <c r="V3367" s="39"/>
      <c r="W3367" s="39"/>
      <c r="X3367" s="39"/>
      <c r="Y3367" s="39"/>
      <c r="Z3367" s="39"/>
      <c r="AA3367" s="39"/>
      <c r="AB3367" s="39"/>
      <c r="AC3367" s="9"/>
      <c r="AD3367" s="39"/>
      <c r="AE3367" s="39"/>
      <c r="AF3367" s="39"/>
      <c r="AG3367" s="39"/>
      <c r="AH3367" s="39"/>
      <c r="AI3367" s="39"/>
      <c r="AJ3367" s="39"/>
      <c r="AK3367" s="9">
        <f t="shared" si="6184"/>
        <v>0</v>
      </c>
      <c r="AL3367" s="9">
        <f t="shared" si="6184"/>
        <v>7.1870080794176507</v>
      </c>
      <c r="AM3367" s="9">
        <f t="shared" si="6184"/>
        <v>6.4683072714758856</v>
      </c>
    </row>
    <row r="3368" spans="1:39" outlineLevel="2">
      <c r="A3368" s="11">
        <f>ROW()</f>
        <v>3368</v>
      </c>
      <c r="C3368" s="6" t="s">
        <v>4</v>
      </c>
      <c r="D3368" s="39"/>
      <c r="E3368" s="39"/>
      <c r="F3368" s="39"/>
      <c r="G3368" s="39"/>
      <c r="H3368" s="39"/>
      <c r="I3368" s="39"/>
      <c r="J3368" s="39"/>
      <c r="K3368" s="39"/>
      <c r="L3368" s="39"/>
      <c r="M3368" s="39"/>
      <c r="N3368" s="39"/>
      <c r="O3368" s="39"/>
      <c r="P3368" s="39"/>
      <c r="Q3368" s="39"/>
      <c r="R3368" s="39"/>
      <c r="S3368" s="39"/>
      <c r="T3368" s="39"/>
      <c r="U3368" s="39"/>
      <c r="V3368" s="39"/>
      <c r="W3368" s="39"/>
      <c r="X3368" s="39"/>
      <c r="Y3368" s="39"/>
      <c r="Z3368" s="39"/>
      <c r="AA3368" s="39"/>
      <c r="AB3368" s="39"/>
      <c r="AC3368" s="9"/>
      <c r="AD3368" s="39"/>
      <c r="AE3368" s="39"/>
      <c r="AF3368" s="39"/>
      <c r="AG3368" s="39"/>
      <c r="AH3368" s="39"/>
      <c r="AI3368" s="39"/>
      <c r="AJ3368" s="39"/>
      <c r="AK3368" s="9">
        <f t="shared" si="6184"/>
        <v>0</v>
      </c>
      <c r="AL3368" s="9">
        <f t="shared" si="6184"/>
        <v>4.9425913794501222</v>
      </c>
      <c r="AM3368" s="9">
        <f t="shared" si="6184"/>
        <v>4.2835791955234388</v>
      </c>
    </row>
    <row r="3369" spans="1:39" outlineLevel="2">
      <c r="A3369" s="11">
        <f>ROW()</f>
        <v>3369</v>
      </c>
      <c r="C3369" s="6" t="s">
        <v>5</v>
      </c>
      <c r="D3369" s="39"/>
      <c r="E3369" s="39"/>
      <c r="F3369" s="39"/>
      <c r="G3369" s="39"/>
      <c r="H3369" s="39"/>
      <c r="I3369" s="39"/>
      <c r="J3369" s="39"/>
      <c r="K3369" s="39"/>
      <c r="L3369" s="39"/>
      <c r="M3369" s="39"/>
      <c r="N3369" s="39"/>
      <c r="O3369" s="39"/>
      <c r="P3369" s="39"/>
      <c r="Q3369" s="39"/>
      <c r="R3369" s="39"/>
      <c r="S3369" s="39"/>
      <c r="T3369" s="39"/>
      <c r="U3369" s="39"/>
      <c r="V3369" s="39"/>
      <c r="W3369" s="39"/>
      <c r="X3369" s="39"/>
      <c r="Y3369" s="39"/>
      <c r="Z3369" s="39"/>
      <c r="AA3369" s="39"/>
      <c r="AB3369" s="39"/>
      <c r="AC3369" s="9"/>
      <c r="AD3369" s="39"/>
      <c r="AE3369" s="39"/>
      <c r="AF3369" s="39"/>
      <c r="AG3369" s="39"/>
      <c r="AH3369" s="39"/>
      <c r="AI3369" s="39"/>
      <c r="AJ3369" s="39"/>
      <c r="AK3369" s="9">
        <f t="shared" si="6184"/>
        <v>0</v>
      </c>
      <c r="AL3369" s="9">
        <f t="shared" si="6184"/>
        <v>1.1745853820039889</v>
      </c>
      <c r="AM3369" s="9">
        <f t="shared" si="6184"/>
        <v>0.93966830560319115</v>
      </c>
    </row>
    <row r="3370" spans="1:39" outlineLevel="2">
      <c r="A3370" s="11">
        <f>ROW()</f>
        <v>3370</v>
      </c>
      <c r="C3370" s="6" t="s">
        <v>473</v>
      </c>
      <c r="D3370" s="39"/>
      <c r="E3370" s="39"/>
      <c r="F3370" s="39"/>
      <c r="G3370" s="39"/>
      <c r="H3370" s="39"/>
      <c r="I3370" s="39"/>
      <c r="J3370" s="39"/>
      <c r="K3370" s="39"/>
      <c r="L3370" s="39"/>
      <c r="M3370" s="39"/>
      <c r="N3370" s="39"/>
      <c r="O3370" s="39"/>
      <c r="P3370" s="39"/>
      <c r="Q3370" s="39"/>
      <c r="R3370" s="39"/>
      <c r="S3370" s="39"/>
      <c r="T3370" s="39"/>
      <c r="U3370" s="39"/>
      <c r="V3370" s="39"/>
      <c r="W3370" s="39"/>
      <c r="X3370" s="39"/>
      <c r="Y3370" s="39"/>
      <c r="Z3370" s="39"/>
      <c r="AA3370" s="39"/>
      <c r="AB3370" s="39"/>
      <c r="AC3370" s="9"/>
      <c r="AD3370" s="39"/>
      <c r="AE3370" s="39"/>
      <c r="AF3370" s="39"/>
      <c r="AG3370" s="39"/>
      <c r="AH3370" s="39"/>
      <c r="AI3370" s="39"/>
      <c r="AJ3370" s="39"/>
      <c r="AK3370" s="9">
        <f t="shared" si="6184"/>
        <v>0</v>
      </c>
      <c r="AL3370" s="9">
        <f t="shared" si="6184"/>
        <v>8.2189691216717868</v>
      </c>
      <c r="AM3370" s="9">
        <f t="shared" si="6184"/>
        <v>4.9313814730030723</v>
      </c>
    </row>
    <row r="3371" spans="1:39" outlineLevel="2">
      <c r="A3371" s="11">
        <f>ROW()</f>
        <v>3371</v>
      </c>
      <c r="C3371" s="6" t="s">
        <v>474</v>
      </c>
      <c r="D3371" s="39"/>
      <c r="E3371" s="39"/>
      <c r="F3371" s="39"/>
      <c r="G3371" s="39"/>
      <c r="H3371" s="39"/>
      <c r="I3371" s="39"/>
      <c r="J3371" s="39"/>
      <c r="K3371" s="39"/>
      <c r="L3371" s="39"/>
      <c r="M3371" s="39"/>
      <c r="N3371" s="39"/>
      <c r="O3371" s="39"/>
      <c r="P3371" s="39"/>
      <c r="Q3371" s="39"/>
      <c r="R3371" s="39"/>
      <c r="S3371" s="39"/>
      <c r="T3371" s="39"/>
      <c r="U3371" s="39"/>
      <c r="V3371" s="39"/>
      <c r="W3371" s="39"/>
      <c r="X3371" s="39"/>
      <c r="Y3371" s="39"/>
      <c r="Z3371" s="39"/>
      <c r="AA3371" s="39"/>
      <c r="AB3371" s="39"/>
      <c r="AC3371" s="9"/>
      <c r="AD3371" s="39"/>
      <c r="AE3371" s="39"/>
      <c r="AF3371" s="39"/>
      <c r="AG3371" s="39"/>
      <c r="AH3371" s="39"/>
      <c r="AI3371" s="39"/>
      <c r="AJ3371" s="39"/>
      <c r="AK3371" s="9">
        <f t="shared" si="6184"/>
        <v>0</v>
      </c>
      <c r="AL3371" s="9">
        <f t="shared" si="6184"/>
        <v>4.2327842543515537</v>
      </c>
      <c r="AM3371" s="9">
        <f t="shared" si="6184"/>
        <v>3.6684130204380132</v>
      </c>
    </row>
    <row r="3372" spans="1:39" outlineLevel="2">
      <c r="A3372" s="11">
        <f>ROW()</f>
        <v>3372</v>
      </c>
      <c r="C3372" s="6" t="s">
        <v>477</v>
      </c>
      <c r="D3372" s="39"/>
      <c r="E3372" s="39"/>
      <c r="F3372" s="39"/>
      <c r="G3372" s="39"/>
      <c r="H3372" s="39"/>
      <c r="I3372" s="39"/>
      <c r="J3372" s="39"/>
      <c r="K3372" s="39"/>
      <c r="L3372" s="39"/>
      <c r="M3372" s="39"/>
      <c r="N3372" s="39"/>
      <c r="O3372" s="39"/>
      <c r="P3372" s="39"/>
      <c r="Q3372" s="39"/>
      <c r="R3372" s="39"/>
      <c r="S3372" s="39"/>
      <c r="T3372" s="39"/>
      <c r="U3372" s="39"/>
      <c r="V3372" s="39"/>
      <c r="W3372" s="39"/>
      <c r="X3372" s="39"/>
      <c r="Y3372" s="39"/>
      <c r="Z3372" s="39"/>
      <c r="AA3372" s="39"/>
      <c r="AB3372" s="39"/>
      <c r="AC3372" s="9"/>
      <c r="AD3372" s="39"/>
      <c r="AE3372" s="39"/>
      <c r="AF3372" s="39"/>
      <c r="AG3372" s="39"/>
      <c r="AH3372" s="39"/>
      <c r="AI3372" s="39"/>
      <c r="AJ3372" s="39"/>
      <c r="AK3372" s="9">
        <f t="shared" si="6184"/>
        <v>0</v>
      </c>
      <c r="AL3372" s="9">
        <f t="shared" si="6184"/>
        <v>17.155215403350013</v>
      </c>
      <c r="AM3372" s="9">
        <f t="shared" si="6184"/>
        <v>13.72417232268001</v>
      </c>
    </row>
    <row r="3373" spans="1:39" outlineLevel="2">
      <c r="A3373" s="11">
        <f>ROW()</f>
        <v>3373</v>
      </c>
      <c r="C3373" s="6" t="s">
        <v>511</v>
      </c>
      <c r="D3373" s="39"/>
      <c r="E3373" s="39"/>
      <c r="F3373" s="39"/>
      <c r="G3373" s="39"/>
      <c r="H3373" s="39"/>
      <c r="I3373" s="39"/>
      <c r="J3373" s="39"/>
      <c r="K3373" s="39"/>
      <c r="L3373" s="39"/>
      <c r="M3373" s="39"/>
      <c r="N3373" s="39"/>
      <c r="O3373" s="39"/>
      <c r="P3373" s="39"/>
      <c r="Q3373" s="39"/>
      <c r="R3373" s="39"/>
      <c r="S3373" s="39"/>
      <c r="T3373" s="39"/>
      <c r="U3373" s="39"/>
      <c r="V3373" s="39"/>
      <c r="W3373" s="39"/>
      <c r="X3373" s="39"/>
      <c r="Y3373" s="39"/>
      <c r="Z3373" s="39"/>
      <c r="AA3373" s="39"/>
      <c r="AB3373" s="39"/>
      <c r="AC3373" s="9"/>
      <c r="AD3373" s="39"/>
      <c r="AE3373" s="39"/>
      <c r="AF3373" s="39"/>
      <c r="AG3373" s="39"/>
      <c r="AH3373" s="39"/>
      <c r="AI3373" s="39"/>
      <c r="AJ3373" s="39"/>
      <c r="AK3373" s="9">
        <f t="shared" si="6184"/>
        <v>0</v>
      </c>
      <c r="AL3373" s="9">
        <f t="shared" si="6184"/>
        <v>16.448578733218387</v>
      </c>
      <c r="AM3373" s="9">
        <f t="shared" si="6184"/>
        <v>16.037364264887927</v>
      </c>
    </row>
    <row r="3374" spans="1:39" outlineLevel="2">
      <c r="A3374" s="11">
        <f>ROW()</f>
        <v>3374</v>
      </c>
      <c r="C3374" s="6" t="s">
        <v>655</v>
      </c>
      <c r="D3374" s="39"/>
      <c r="E3374" s="39"/>
      <c r="F3374" s="39"/>
      <c r="G3374" s="39"/>
      <c r="H3374" s="39"/>
      <c r="I3374" s="39"/>
      <c r="J3374" s="39"/>
      <c r="K3374" s="39"/>
      <c r="L3374" s="39"/>
      <c r="M3374" s="39"/>
      <c r="N3374" s="39"/>
      <c r="O3374" s="39"/>
      <c r="P3374" s="39"/>
      <c r="Q3374" s="39"/>
      <c r="R3374" s="39"/>
      <c r="S3374" s="39"/>
      <c r="T3374" s="39"/>
      <c r="U3374" s="39"/>
      <c r="V3374" s="39"/>
      <c r="W3374" s="39"/>
      <c r="X3374" s="39"/>
      <c r="Y3374" s="39"/>
      <c r="Z3374" s="39"/>
      <c r="AA3374" s="39"/>
      <c r="AB3374" s="39"/>
      <c r="AC3374" s="9"/>
      <c r="AD3374" s="39"/>
      <c r="AE3374" s="39"/>
      <c r="AF3374" s="39"/>
      <c r="AG3374" s="39"/>
      <c r="AH3374" s="39"/>
      <c r="AI3374" s="39"/>
      <c r="AJ3374" s="39"/>
      <c r="AK3374" s="9">
        <f t="shared" si="6184"/>
        <v>0</v>
      </c>
      <c r="AL3374" s="9">
        <f t="shared" si="6184"/>
        <v>0</v>
      </c>
      <c r="AM3374" s="9">
        <f t="shared" si="6184"/>
        <v>0</v>
      </c>
    </row>
    <row r="3375" spans="1:39" outlineLevel="2">
      <c r="A3375" s="11">
        <f>ROW()</f>
        <v>3375</v>
      </c>
      <c r="C3375" s="6" t="s">
        <v>656</v>
      </c>
      <c r="D3375" s="39"/>
      <c r="E3375" s="39"/>
      <c r="F3375" s="39"/>
      <c r="G3375" s="39"/>
      <c r="H3375" s="39"/>
      <c r="I3375" s="39"/>
      <c r="J3375" s="39"/>
      <c r="K3375" s="39"/>
      <c r="L3375" s="39"/>
      <c r="M3375" s="39"/>
      <c r="N3375" s="39"/>
      <c r="O3375" s="39"/>
      <c r="P3375" s="39"/>
      <c r="Q3375" s="39"/>
      <c r="R3375" s="39"/>
      <c r="S3375" s="39"/>
      <c r="T3375" s="39"/>
      <c r="U3375" s="39"/>
      <c r="V3375" s="39"/>
      <c r="W3375" s="39"/>
      <c r="X3375" s="39"/>
      <c r="Y3375" s="39"/>
      <c r="Z3375" s="39"/>
      <c r="AA3375" s="39"/>
      <c r="AB3375" s="39"/>
      <c r="AC3375" s="9"/>
      <c r="AD3375" s="39"/>
      <c r="AE3375" s="39"/>
      <c r="AF3375" s="39"/>
      <c r="AG3375" s="39"/>
      <c r="AH3375" s="39"/>
      <c r="AI3375" s="39"/>
      <c r="AJ3375" s="39"/>
      <c r="AK3375" s="9"/>
      <c r="AL3375" s="9"/>
      <c r="AM3375" s="9"/>
    </row>
    <row r="3376" spans="1:39" outlineLevel="2">
      <c r="A3376" s="11">
        <f>ROW()</f>
        <v>3376</v>
      </c>
      <c r="C3376" s="6" t="s">
        <v>667</v>
      </c>
      <c r="D3376" s="39"/>
      <c r="E3376" s="39"/>
      <c r="F3376" s="39"/>
      <c r="G3376" s="39"/>
      <c r="H3376" s="39"/>
      <c r="I3376" s="39"/>
      <c r="J3376" s="39"/>
      <c r="K3376" s="39"/>
      <c r="L3376" s="39"/>
      <c r="M3376" s="39"/>
      <c r="N3376" s="39"/>
      <c r="O3376" s="39"/>
      <c r="P3376" s="39"/>
      <c r="Q3376" s="39"/>
      <c r="R3376" s="39"/>
      <c r="S3376" s="39"/>
      <c r="T3376" s="39"/>
      <c r="U3376" s="39"/>
      <c r="V3376" s="39"/>
      <c r="W3376" s="39"/>
      <c r="X3376" s="39"/>
      <c r="Y3376" s="39"/>
      <c r="Z3376" s="39"/>
      <c r="AA3376" s="39"/>
      <c r="AB3376" s="39"/>
      <c r="AC3376" s="9"/>
      <c r="AD3376" s="39"/>
      <c r="AE3376" s="39"/>
      <c r="AF3376" s="39"/>
      <c r="AG3376" s="39"/>
      <c r="AH3376" s="39"/>
      <c r="AI3376" s="39"/>
      <c r="AJ3376" s="39"/>
      <c r="AK3376" s="9"/>
      <c r="AL3376" s="9"/>
      <c r="AM3376" s="9"/>
    </row>
    <row r="3377" spans="1:39" outlineLevel="2">
      <c r="A3377" s="11">
        <f>ROW()</f>
        <v>3377</v>
      </c>
      <c r="C3377" s="6" t="s">
        <v>212</v>
      </c>
      <c r="D3377" s="39"/>
      <c r="E3377" s="39"/>
      <c r="F3377" s="39"/>
      <c r="G3377" s="39"/>
      <c r="H3377" s="39"/>
      <c r="I3377" s="39"/>
      <c r="J3377" s="39"/>
      <c r="K3377" s="39"/>
      <c r="L3377" s="39"/>
      <c r="M3377" s="39"/>
      <c r="N3377" s="39"/>
      <c r="O3377" s="39"/>
      <c r="P3377" s="39"/>
      <c r="Q3377" s="39"/>
      <c r="R3377" s="39"/>
      <c r="S3377" s="39"/>
      <c r="T3377" s="39"/>
      <c r="U3377" s="39"/>
      <c r="V3377" s="39"/>
      <c r="W3377" s="39"/>
      <c r="X3377" s="39"/>
      <c r="Y3377" s="39"/>
      <c r="Z3377" s="39"/>
      <c r="AA3377" s="39"/>
      <c r="AB3377" s="39"/>
      <c r="AC3377" s="9"/>
      <c r="AD3377" s="39"/>
      <c r="AE3377" s="39"/>
      <c r="AF3377" s="39"/>
      <c r="AG3377" s="39"/>
      <c r="AH3377" s="39"/>
      <c r="AI3377" s="39"/>
      <c r="AJ3377" s="39"/>
      <c r="AK3377" s="9">
        <f t="shared" ref="AK3377:AK3378" si="6185">AJ3437</f>
        <v>0</v>
      </c>
      <c r="AL3377" s="9">
        <f t="shared" ref="AL3377:AL3378" si="6186">AK3437</f>
        <v>0</v>
      </c>
      <c r="AM3377" s="9">
        <f t="shared" ref="AM3377:AM3378" si="6187">AL3437</f>
        <v>0</v>
      </c>
    </row>
    <row r="3378" spans="1:39" outlineLevel="2">
      <c r="A3378" s="11">
        <f>ROW()</f>
        <v>3378</v>
      </c>
      <c r="C3378" s="30" t="s">
        <v>362</v>
      </c>
      <c r="D3378" s="90"/>
      <c r="E3378" s="90"/>
      <c r="F3378" s="90"/>
      <c r="G3378" s="90"/>
      <c r="H3378" s="90"/>
      <c r="I3378" s="90"/>
      <c r="J3378" s="90"/>
      <c r="K3378" s="90"/>
      <c r="L3378" s="90"/>
      <c r="M3378" s="90"/>
      <c r="N3378" s="90"/>
      <c r="O3378" s="90"/>
      <c r="P3378" s="90"/>
      <c r="Q3378" s="90"/>
      <c r="R3378" s="90"/>
      <c r="S3378" s="90"/>
      <c r="T3378" s="90"/>
      <c r="U3378" s="90"/>
      <c r="V3378" s="90"/>
      <c r="W3378" s="90"/>
      <c r="X3378" s="90"/>
      <c r="Y3378" s="90"/>
      <c r="Z3378" s="90"/>
      <c r="AA3378" s="90"/>
      <c r="AB3378" s="90"/>
      <c r="AC3378" s="15"/>
      <c r="AD3378" s="90"/>
      <c r="AE3378" s="90"/>
      <c r="AF3378" s="90"/>
      <c r="AG3378" s="90"/>
      <c r="AH3378" s="90"/>
      <c r="AI3378" s="90"/>
      <c r="AJ3378" s="90"/>
      <c r="AK3378" s="15">
        <f t="shared" si="6185"/>
        <v>0</v>
      </c>
      <c r="AL3378" s="15">
        <f t="shared" si="6186"/>
        <v>1.7627345341871425</v>
      </c>
      <c r="AM3378" s="15">
        <f t="shared" si="6187"/>
        <v>1.0576407205122855</v>
      </c>
    </row>
    <row r="3379" spans="1:39" outlineLevel="2">
      <c r="A3379" s="11">
        <f>ROW()</f>
        <v>3379</v>
      </c>
      <c r="C3379" s="6" t="s">
        <v>1</v>
      </c>
      <c r="D3379" s="39"/>
      <c r="E3379" s="39"/>
      <c r="F3379" s="39"/>
      <c r="G3379" s="39"/>
      <c r="H3379" s="39"/>
      <c r="I3379" s="39"/>
      <c r="J3379" s="39"/>
      <c r="K3379" s="39"/>
      <c r="L3379" s="39"/>
      <c r="M3379" s="39"/>
      <c r="N3379" s="39"/>
      <c r="O3379" s="39"/>
      <c r="P3379" s="39"/>
      <c r="Q3379" s="39"/>
      <c r="R3379" s="39"/>
      <c r="S3379" s="39"/>
      <c r="T3379" s="39"/>
      <c r="U3379" s="39"/>
      <c r="V3379" s="39"/>
      <c r="W3379" s="39"/>
      <c r="X3379" s="39"/>
      <c r="Y3379" s="39"/>
      <c r="Z3379" s="39"/>
      <c r="AA3379" s="39"/>
      <c r="AB3379" s="39"/>
      <c r="AC3379" s="9"/>
      <c r="AD3379" s="39"/>
      <c r="AE3379" s="39"/>
      <c r="AF3379" s="39"/>
      <c r="AG3379" s="39"/>
      <c r="AH3379" s="39"/>
      <c r="AI3379" s="39"/>
      <c r="AJ3379" s="39"/>
      <c r="AK3379" s="9">
        <f t="shared" ref="AK3379:AL3379" si="6188">SUM(AK3366:AK3378)</f>
        <v>0</v>
      </c>
      <c r="AL3379" s="9">
        <f t="shared" si="6188"/>
        <v>61.327413305148525</v>
      </c>
      <c r="AM3379" s="9">
        <f t="shared" ref="AM3379" si="6189">SUM(AM3366:AM3378)</f>
        <v>51.294978349871911</v>
      </c>
    </row>
    <row r="3380" spans="1:39" outlineLevel="2">
      <c r="A3380" s="11">
        <f>ROW()</f>
        <v>3380</v>
      </c>
      <c r="B3380" s="343" t="s">
        <v>31</v>
      </c>
      <c r="D3380" s="39"/>
      <c r="E3380" s="39"/>
      <c r="F3380" s="39"/>
      <c r="G3380" s="39"/>
      <c r="H3380" s="39"/>
      <c r="I3380" s="39"/>
      <c r="J3380" s="39"/>
      <c r="K3380" s="39"/>
      <c r="L3380" s="39"/>
      <c r="M3380" s="39"/>
      <c r="N3380" s="39"/>
      <c r="O3380" s="39"/>
      <c r="P3380" s="39"/>
      <c r="Q3380" s="39"/>
      <c r="R3380" s="39"/>
      <c r="S3380" s="39"/>
      <c r="T3380" s="39"/>
      <c r="U3380" s="39"/>
      <c r="V3380" s="39"/>
      <c r="W3380" s="39"/>
      <c r="X3380" s="39"/>
      <c r="Y3380" s="39"/>
      <c r="Z3380" s="39"/>
      <c r="AA3380" s="39"/>
      <c r="AB3380" s="39"/>
      <c r="AC3380" s="39"/>
      <c r="AD3380" s="39"/>
      <c r="AE3380" s="39"/>
      <c r="AF3380" s="39"/>
      <c r="AG3380" s="39"/>
      <c r="AH3380" s="39"/>
      <c r="AI3380" s="39"/>
      <c r="AJ3380" s="39"/>
      <c r="AK3380" s="39"/>
      <c r="AL3380" s="39"/>
      <c r="AM3380" s="39"/>
    </row>
    <row r="3381" spans="1:39" outlineLevel="2">
      <c r="A3381" s="11">
        <f>ROW()</f>
        <v>3381</v>
      </c>
      <c r="C3381" s="6" t="s">
        <v>2</v>
      </c>
      <c r="D3381" s="39"/>
      <c r="E3381" s="39"/>
      <c r="F3381" s="39"/>
      <c r="G3381" s="39"/>
      <c r="H3381" s="39"/>
      <c r="I3381" s="39"/>
      <c r="J3381" s="39"/>
      <c r="K3381" s="39"/>
      <c r="L3381" s="39"/>
      <c r="M3381" s="39"/>
      <c r="N3381" s="39"/>
      <c r="O3381" s="39"/>
      <c r="P3381" s="39"/>
      <c r="Q3381" s="39"/>
      <c r="R3381" s="39"/>
      <c r="S3381" s="39"/>
      <c r="T3381" s="39"/>
      <c r="U3381" s="39"/>
      <c r="V3381" s="39"/>
      <c r="W3381" s="39"/>
      <c r="X3381" s="39"/>
      <c r="Y3381" s="39"/>
      <c r="Z3381" s="39"/>
      <c r="AA3381" s="39"/>
      <c r="AB3381" s="39"/>
      <c r="AC3381" s="39"/>
      <c r="AD3381" s="39"/>
      <c r="AE3381" s="39"/>
      <c r="AF3381" s="39"/>
      <c r="AG3381" s="39"/>
      <c r="AH3381" s="39"/>
      <c r="AI3381" s="39"/>
      <c r="AJ3381" s="39"/>
      <c r="AK3381" s="9">
        <f>AK$262</f>
        <v>0.20494641749788176</v>
      </c>
      <c r="AL3381" s="39"/>
      <c r="AM3381" s="39"/>
    </row>
    <row r="3382" spans="1:39" outlineLevel="2">
      <c r="A3382" s="11">
        <f>ROW()</f>
        <v>3382</v>
      </c>
      <c r="C3382" s="6" t="s">
        <v>3</v>
      </c>
      <c r="D3382" s="39"/>
      <c r="E3382" s="39"/>
      <c r="F3382" s="39"/>
      <c r="G3382" s="39"/>
      <c r="H3382" s="39"/>
      <c r="I3382" s="39"/>
      <c r="J3382" s="39"/>
      <c r="K3382" s="39"/>
      <c r="L3382" s="39"/>
      <c r="M3382" s="39"/>
      <c r="N3382" s="39"/>
      <c r="O3382" s="39"/>
      <c r="P3382" s="39"/>
      <c r="Q3382" s="39"/>
      <c r="R3382" s="39"/>
      <c r="S3382" s="39"/>
      <c r="T3382" s="39"/>
      <c r="U3382" s="39"/>
      <c r="V3382" s="39"/>
      <c r="W3382" s="39"/>
      <c r="X3382" s="39"/>
      <c r="Y3382" s="39"/>
      <c r="Z3382" s="39"/>
      <c r="AA3382" s="39"/>
      <c r="AB3382" s="39"/>
      <c r="AC3382" s="39"/>
      <c r="AD3382" s="39"/>
      <c r="AE3382" s="39"/>
      <c r="AF3382" s="39"/>
      <c r="AG3382" s="39"/>
      <c r="AH3382" s="39"/>
      <c r="AI3382" s="39"/>
      <c r="AJ3382" s="39"/>
      <c r="AK3382" s="9">
        <f>AK$263</f>
        <v>7.1870080794176507</v>
      </c>
      <c r="AL3382" s="39"/>
      <c r="AM3382" s="39"/>
    </row>
    <row r="3383" spans="1:39" outlineLevel="2">
      <c r="A3383" s="11">
        <f>ROW()</f>
        <v>3383</v>
      </c>
      <c r="C3383" s="6" t="s">
        <v>4</v>
      </c>
      <c r="D3383" s="39"/>
      <c r="E3383" s="39"/>
      <c r="F3383" s="39"/>
      <c r="G3383" s="39"/>
      <c r="H3383" s="39"/>
      <c r="I3383" s="39"/>
      <c r="J3383" s="39"/>
      <c r="K3383" s="39"/>
      <c r="L3383" s="39"/>
      <c r="M3383" s="39"/>
      <c r="N3383" s="39"/>
      <c r="O3383" s="39"/>
      <c r="P3383" s="39"/>
      <c r="Q3383" s="39"/>
      <c r="R3383" s="39"/>
      <c r="S3383" s="39"/>
      <c r="T3383" s="39"/>
      <c r="U3383" s="39"/>
      <c r="V3383" s="39"/>
      <c r="W3383" s="39"/>
      <c r="X3383" s="39"/>
      <c r="Y3383" s="39"/>
      <c r="Z3383" s="39"/>
      <c r="AA3383" s="39"/>
      <c r="AB3383" s="39"/>
      <c r="AC3383" s="39"/>
      <c r="AD3383" s="39"/>
      <c r="AE3383" s="39"/>
      <c r="AF3383" s="39"/>
      <c r="AG3383" s="39"/>
      <c r="AH3383" s="39"/>
      <c r="AI3383" s="39"/>
      <c r="AJ3383" s="39"/>
      <c r="AK3383" s="9">
        <f>AK$264</f>
        <v>4.9425913794501222</v>
      </c>
      <c r="AL3383" s="39"/>
      <c r="AM3383" s="39"/>
    </row>
    <row r="3384" spans="1:39" outlineLevel="2">
      <c r="A3384" s="11">
        <f>ROW()</f>
        <v>3384</v>
      </c>
      <c r="C3384" s="6" t="s">
        <v>5</v>
      </c>
      <c r="D3384" s="39"/>
      <c r="E3384" s="39"/>
      <c r="F3384" s="39"/>
      <c r="G3384" s="39"/>
      <c r="H3384" s="39"/>
      <c r="I3384" s="39"/>
      <c r="J3384" s="39"/>
      <c r="K3384" s="39"/>
      <c r="L3384" s="39"/>
      <c r="M3384" s="39"/>
      <c r="N3384" s="39"/>
      <c r="O3384" s="39"/>
      <c r="P3384" s="39"/>
      <c r="Q3384" s="39"/>
      <c r="R3384" s="39"/>
      <c r="S3384" s="39"/>
      <c r="T3384" s="39"/>
      <c r="U3384" s="39"/>
      <c r="V3384" s="39"/>
      <c r="W3384" s="39"/>
      <c r="X3384" s="39"/>
      <c r="Y3384" s="39"/>
      <c r="Z3384" s="39"/>
      <c r="AA3384" s="39"/>
      <c r="AB3384" s="39"/>
      <c r="AC3384" s="39"/>
      <c r="AD3384" s="39"/>
      <c r="AE3384" s="39"/>
      <c r="AF3384" s="39"/>
      <c r="AG3384" s="39"/>
      <c r="AH3384" s="39"/>
      <c r="AI3384" s="39"/>
      <c r="AJ3384" s="39"/>
      <c r="AK3384" s="9">
        <f>AK$265</f>
        <v>1.1745853820039889</v>
      </c>
      <c r="AL3384" s="39"/>
      <c r="AM3384" s="39"/>
    </row>
    <row r="3385" spans="1:39" outlineLevel="2">
      <c r="A3385" s="11">
        <f>ROW()</f>
        <v>3385</v>
      </c>
      <c r="C3385" s="6" t="s">
        <v>473</v>
      </c>
      <c r="D3385" s="39"/>
      <c r="E3385" s="39"/>
      <c r="F3385" s="39"/>
      <c r="G3385" s="39"/>
      <c r="H3385" s="39"/>
      <c r="I3385" s="39"/>
      <c r="J3385" s="39"/>
      <c r="K3385" s="39"/>
      <c r="L3385" s="39"/>
      <c r="M3385" s="39"/>
      <c r="N3385" s="39"/>
      <c r="O3385" s="39"/>
      <c r="P3385" s="39"/>
      <c r="Q3385" s="39"/>
      <c r="R3385" s="39"/>
      <c r="S3385" s="39"/>
      <c r="T3385" s="39"/>
      <c r="U3385" s="39"/>
      <c r="V3385" s="39"/>
      <c r="W3385" s="39"/>
      <c r="X3385" s="39"/>
      <c r="Y3385" s="39"/>
      <c r="Z3385" s="39"/>
      <c r="AA3385" s="39"/>
      <c r="AB3385" s="39"/>
      <c r="AC3385" s="39"/>
      <c r="AD3385" s="39"/>
      <c r="AE3385" s="39"/>
      <c r="AF3385" s="39"/>
      <c r="AG3385" s="39"/>
      <c r="AH3385" s="39"/>
      <c r="AI3385" s="39"/>
      <c r="AJ3385" s="39"/>
      <c r="AK3385" s="9">
        <f>AK$266</f>
        <v>8.2189691216717868</v>
      </c>
      <c r="AL3385" s="39"/>
      <c r="AM3385" s="39"/>
    </row>
    <row r="3386" spans="1:39" outlineLevel="2">
      <c r="A3386" s="11">
        <f>ROW()</f>
        <v>3386</v>
      </c>
      <c r="C3386" s="6" t="s">
        <v>474</v>
      </c>
      <c r="D3386" s="39"/>
      <c r="E3386" s="39"/>
      <c r="F3386" s="39"/>
      <c r="G3386" s="39"/>
      <c r="H3386" s="39"/>
      <c r="I3386" s="39"/>
      <c r="J3386" s="39"/>
      <c r="K3386" s="39"/>
      <c r="L3386" s="39"/>
      <c r="M3386" s="39"/>
      <c r="N3386" s="39"/>
      <c r="O3386" s="39"/>
      <c r="P3386" s="39"/>
      <c r="Q3386" s="39"/>
      <c r="R3386" s="39"/>
      <c r="S3386" s="39"/>
      <c r="T3386" s="39"/>
      <c r="U3386" s="39"/>
      <c r="V3386" s="39"/>
      <c r="W3386" s="39"/>
      <c r="X3386" s="39"/>
      <c r="Y3386" s="39"/>
      <c r="Z3386" s="39"/>
      <c r="AA3386" s="39"/>
      <c r="AB3386" s="39"/>
      <c r="AC3386" s="39"/>
      <c r="AD3386" s="39"/>
      <c r="AE3386" s="39"/>
      <c r="AF3386" s="39"/>
      <c r="AG3386" s="39"/>
      <c r="AH3386" s="39"/>
      <c r="AI3386" s="39"/>
      <c r="AJ3386" s="39"/>
      <c r="AK3386" s="9">
        <f>AK$267</f>
        <v>4.2327842543515537</v>
      </c>
      <c r="AL3386" s="39"/>
      <c r="AM3386" s="39"/>
    </row>
    <row r="3387" spans="1:39" outlineLevel="2">
      <c r="A3387" s="11">
        <f>ROW()</f>
        <v>3387</v>
      </c>
      <c r="C3387" s="6" t="s">
        <v>477</v>
      </c>
      <c r="D3387" s="39"/>
      <c r="E3387" s="39"/>
      <c r="F3387" s="39"/>
      <c r="G3387" s="39"/>
      <c r="H3387" s="39"/>
      <c r="I3387" s="39"/>
      <c r="J3387" s="39"/>
      <c r="K3387" s="39"/>
      <c r="L3387" s="39"/>
      <c r="M3387" s="39"/>
      <c r="N3387" s="39"/>
      <c r="O3387" s="39"/>
      <c r="P3387" s="39"/>
      <c r="Q3387" s="39"/>
      <c r="R3387" s="39"/>
      <c r="S3387" s="39"/>
      <c r="T3387" s="39"/>
      <c r="U3387" s="39"/>
      <c r="V3387" s="39"/>
      <c r="W3387" s="39"/>
      <c r="X3387" s="39"/>
      <c r="Y3387" s="39"/>
      <c r="Z3387" s="39"/>
      <c r="AA3387" s="39"/>
      <c r="AB3387" s="39"/>
      <c r="AC3387" s="39"/>
      <c r="AD3387" s="39"/>
      <c r="AE3387" s="39"/>
      <c r="AF3387" s="39"/>
      <c r="AG3387" s="39"/>
      <c r="AH3387" s="39"/>
      <c r="AI3387" s="39"/>
      <c r="AJ3387" s="39"/>
      <c r="AK3387" s="9">
        <f>AK$268</f>
        <v>17.155215403350013</v>
      </c>
      <c r="AL3387" s="39"/>
      <c r="AM3387" s="39"/>
    </row>
    <row r="3388" spans="1:39" outlineLevel="2">
      <c r="A3388" s="11">
        <f>ROW()</f>
        <v>3388</v>
      </c>
      <c r="C3388" s="6" t="s">
        <v>511</v>
      </c>
      <c r="D3388" s="39"/>
      <c r="E3388" s="39"/>
      <c r="F3388" s="39"/>
      <c r="G3388" s="39"/>
      <c r="H3388" s="39"/>
      <c r="I3388" s="39"/>
      <c r="J3388" s="39"/>
      <c r="K3388" s="39"/>
      <c r="L3388" s="39"/>
      <c r="M3388" s="39"/>
      <c r="N3388" s="39"/>
      <c r="O3388" s="39"/>
      <c r="P3388" s="39"/>
      <c r="Q3388" s="39"/>
      <c r="R3388" s="39"/>
      <c r="S3388" s="39"/>
      <c r="T3388" s="39"/>
      <c r="U3388" s="39"/>
      <c r="V3388" s="39"/>
      <c r="W3388" s="39"/>
      <c r="X3388" s="39"/>
      <c r="Y3388" s="39"/>
      <c r="Z3388" s="39"/>
      <c r="AA3388" s="39"/>
      <c r="AB3388" s="39"/>
      <c r="AC3388" s="39"/>
      <c r="AD3388" s="39"/>
      <c r="AE3388" s="39"/>
      <c r="AF3388" s="39"/>
      <c r="AG3388" s="39"/>
      <c r="AH3388" s="39"/>
      <c r="AI3388" s="39"/>
      <c r="AJ3388" s="39"/>
      <c r="AK3388" s="9">
        <f>AK$269</f>
        <v>16.448578733218387</v>
      </c>
      <c r="AL3388" s="39"/>
      <c r="AM3388" s="39"/>
    </row>
    <row r="3389" spans="1:39" outlineLevel="2">
      <c r="A3389" s="11">
        <f>ROW()</f>
        <v>3389</v>
      </c>
      <c r="C3389" s="6" t="s">
        <v>655</v>
      </c>
      <c r="D3389" s="39"/>
      <c r="E3389" s="39"/>
      <c r="F3389" s="39"/>
      <c r="G3389" s="39"/>
      <c r="H3389" s="39"/>
      <c r="I3389" s="39"/>
      <c r="J3389" s="39"/>
      <c r="K3389" s="39"/>
      <c r="L3389" s="39"/>
      <c r="M3389" s="39"/>
      <c r="N3389" s="39"/>
      <c r="O3389" s="39"/>
      <c r="P3389" s="39"/>
      <c r="Q3389" s="39"/>
      <c r="R3389" s="39"/>
      <c r="S3389" s="39"/>
      <c r="T3389" s="39"/>
      <c r="U3389" s="39"/>
      <c r="V3389" s="39"/>
      <c r="W3389" s="39"/>
      <c r="X3389" s="39"/>
      <c r="Y3389" s="39"/>
      <c r="Z3389" s="39"/>
      <c r="AA3389" s="39"/>
      <c r="AB3389" s="39"/>
      <c r="AC3389" s="39"/>
      <c r="AD3389" s="39"/>
      <c r="AE3389" s="39"/>
      <c r="AF3389" s="39"/>
      <c r="AG3389" s="39"/>
      <c r="AH3389" s="39"/>
      <c r="AI3389" s="39"/>
      <c r="AJ3389" s="39"/>
      <c r="AK3389" s="9">
        <f>AK$270</f>
        <v>0</v>
      </c>
      <c r="AL3389" s="39"/>
      <c r="AM3389" s="39"/>
    </row>
    <row r="3390" spans="1:39" outlineLevel="2">
      <c r="A3390" s="11">
        <f>ROW()</f>
        <v>3390</v>
      </c>
      <c r="C3390" s="6" t="s">
        <v>656</v>
      </c>
      <c r="D3390" s="39"/>
      <c r="E3390" s="39"/>
      <c r="F3390" s="39"/>
      <c r="G3390" s="39"/>
      <c r="H3390" s="39"/>
      <c r="I3390" s="39"/>
      <c r="J3390" s="39"/>
      <c r="K3390" s="39"/>
      <c r="L3390" s="39"/>
      <c r="M3390" s="39"/>
      <c r="N3390" s="39"/>
      <c r="O3390" s="39"/>
      <c r="P3390" s="39"/>
      <c r="Q3390" s="39"/>
      <c r="R3390" s="39"/>
      <c r="S3390" s="39"/>
      <c r="T3390" s="39"/>
      <c r="U3390" s="39"/>
      <c r="V3390" s="39"/>
      <c r="W3390" s="39"/>
      <c r="X3390" s="39"/>
      <c r="Y3390" s="39"/>
      <c r="Z3390" s="39"/>
      <c r="AA3390" s="39"/>
      <c r="AB3390" s="39"/>
      <c r="AC3390" s="39"/>
      <c r="AD3390" s="39"/>
      <c r="AE3390" s="39"/>
      <c r="AF3390" s="39"/>
      <c r="AG3390" s="39"/>
      <c r="AH3390" s="39"/>
      <c r="AI3390" s="39"/>
      <c r="AJ3390" s="39"/>
      <c r="AK3390" s="9"/>
      <c r="AL3390" s="39"/>
      <c r="AM3390" s="39"/>
    </row>
    <row r="3391" spans="1:39" outlineLevel="2">
      <c r="A3391" s="11">
        <f>ROW()</f>
        <v>3391</v>
      </c>
      <c r="C3391" s="6" t="s">
        <v>667</v>
      </c>
      <c r="D3391" s="39"/>
      <c r="E3391" s="39"/>
      <c r="F3391" s="39"/>
      <c r="G3391" s="39"/>
      <c r="H3391" s="39"/>
      <c r="I3391" s="39"/>
      <c r="J3391" s="39"/>
      <c r="K3391" s="39"/>
      <c r="L3391" s="39"/>
      <c r="M3391" s="39"/>
      <c r="N3391" s="39"/>
      <c r="O3391" s="39"/>
      <c r="P3391" s="39"/>
      <c r="Q3391" s="39"/>
      <c r="R3391" s="39"/>
      <c r="S3391" s="39"/>
      <c r="T3391" s="39"/>
      <c r="U3391" s="39"/>
      <c r="V3391" s="39"/>
      <c r="W3391" s="39"/>
      <c r="X3391" s="39"/>
      <c r="Y3391" s="39"/>
      <c r="Z3391" s="39"/>
      <c r="AA3391" s="39"/>
      <c r="AB3391" s="39"/>
      <c r="AC3391" s="39"/>
      <c r="AD3391" s="39"/>
      <c r="AE3391" s="39"/>
      <c r="AF3391" s="39"/>
      <c r="AG3391" s="39"/>
      <c r="AH3391" s="39"/>
      <c r="AI3391" s="39"/>
      <c r="AJ3391" s="39"/>
      <c r="AK3391" s="9"/>
      <c r="AL3391" s="39"/>
      <c r="AM3391" s="39"/>
    </row>
    <row r="3392" spans="1:39" outlineLevel="2">
      <c r="A3392" s="11">
        <f>ROW()</f>
        <v>3392</v>
      </c>
      <c r="C3392" s="6" t="s">
        <v>212</v>
      </c>
      <c r="D3392" s="39"/>
      <c r="E3392" s="39"/>
      <c r="F3392" s="39"/>
      <c r="G3392" s="39"/>
      <c r="H3392" s="39"/>
      <c r="I3392" s="39"/>
      <c r="J3392" s="39"/>
      <c r="K3392" s="39"/>
      <c r="L3392" s="39"/>
      <c r="M3392" s="39"/>
      <c r="N3392" s="39"/>
      <c r="O3392" s="39"/>
      <c r="P3392" s="39"/>
      <c r="Q3392" s="39"/>
      <c r="R3392" s="39"/>
      <c r="S3392" s="39"/>
      <c r="T3392" s="39"/>
      <c r="U3392" s="39"/>
      <c r="V3392" s="39"/>
      <c r="W3392" s="39"/>
      <c r="X3392" s="39"/>
      <c r="Y3392" s="39"/>
      <c r="Z3392" s="39"/>
      <c r="AA3392" s="39"/>
      <c r="AB3392" s="39"/>
      <c r="AC3392" s="39"/>
      <c r="AD3392" s="39"/>
      <c r="AE3392" s="39"/>
      <c r="AF3392" s="39"/>
      <c r="AG3392" s="39"/>
      <c r="AH3392" s="39"/>
      <c r="AI3392" s="39"/>
      <c r="AJ3392" s="39"/>
      <c r="AK3392" s="9">
        <f>AK$273</f>
        <v>0</v>
      </c>
      <c r="AL3392" s="39"/>
      <c r="AM3392" s="39"/>
    </row>
    <row r="3393" spans="1:39" outlineLevel="2">
      <c r="A3393" s="11">
        <f>ROW()</f>
        <v>3393</v>
      </c>
      <c r="C3393" s="30" t="s">
        <v>362</v>
      </c>
      <c r="D3393" s="90"/>
      <c r="E3393" s="90"/>
      <c r="F3393" s="90"/>
      <c r="G3393" s="90"/>
      <c r="H3393" s="90"/>
      <c r="I3393" s="90"/>
      <c r="J3393" s="90"/>
      <c r="K3393" s="90"/>
      <c r="L3393" s="90"/>
      <c r="M3393" s="90"/>
      <c r="N3393" s="90"/>
      <c r="O3393" s="90"/>
      <c r="P3393" s="90"/>
      <c r="Q3393" s="90"/>
      <c r="R3393" s="90"/>
      <c r="S3393" s="90"/>
      <c r="T3393" s="90"/>
      <c r="U3393" s="90"/>
      <c r="V3393" s="90"/>
      <c r="W3393" s="90"/>
      <c r="X3393" s="90"/>
      <c r="Y3393" s="90"/>
      <c r="Z3393" s="90"/>
      <c r="AA3393" s="90"/>
      <c r="AB3393" s="90"/>
      <c r="AC3393" s="90"/>
      <c r="AD3393" s="90"/>
      <c r="AE3393" s="90"/>
      <c r="AF3393" s="90"/>
      <c r="AG3393" s="90"/>
      <c r="AH3393" s="90"/>
      <c r="AI3393" s="90"/>
      <c r="AJ3393" s="90"/>
      <c r="AK3393" s="15">
        <f>AK$274</f>
        <v>1.7627345341871425</v>
      </c>
      <c r="AL3393" s="90"/>
      <c r="AM3393" s="90"/>
    </row>
    <row r="3394" spans="1:39" outlineLevel="2">
      <c r="A3394" s="11">
        <f>ROW()</f>
        <v>3394</v>
      </c>
      <c r="C3394" s="6" t="s">
        <v>1</v>
      </c>
      <c r="D3394" s="39"/>
      <c r="E3394" s="39"/>
      <c r="F3394" s="39"/>
      <c r="G3394" s="39"/>
      <c r="H3394" s="39"/>
      <c r="I3394" s="39"/>
      <c r="J3394" s="39"/>
      <c r="K3394" s="39"/>
      <c r="L3394" s="39"/>
      <c r="M3394" s="39"/>
      <c r="N3394" s="39"/>
      <c r="O3394" s="39"/>
      <c r="P3394" s="39"/>
      <c r="Q3394" s="39"/>
      <c r="R3394" s="39"/>
      <c r="S3394" s="39"/>
      <c r="T3394" s="39"/>
      <c r="U3394" s="39"/>
      <c r="V3394" s="39"/>
      <c r="W3394" s="39"/>
      <c r="X3394" s="39"/>
      <c r="Y3394" s="39"/>
      <c r="Z3394" s="39"/>
      <c r="AA3394" s="39"/>
      <c r="AB3394" s="39"/>
      <c r="AC3394" s="39"/>
      <c r="AD3394" s="39"/>
      <c r="AE3394" s="39"/>
      <c r="AF3394" s="39"/>
      <c r="AG3394" s="39"/>
      <c r="AH3394" s="39"/>
      <c r="AI3394" s="39"/>
      <c r="AJ3394" s="39"/>
      <c r="AK3394" s="9">
        <f t="shared" ref="AK3394" si="6190">SUM(AK3381:AK3393)</f>
        <v>61.327413305148525</v>
      </c>
      <c r="AL3394" s="39"/>
      <c r="AM3394" s="39"/>
    </row>
    <row r="3395" spans="1:39" outlineLevel="2">
      <c r="A3395" s="11">
        <f>ROW()</f>
        <v>3395</v>
      </c>
      <c r="B3395" s="343" t="s">
        <v>657</v>
      </c>
      <c r="D3395" s="39"/>
      <c r="E3395" s="39"/>
      <c r="G3395" s="39"/>
      <c r="H3395" s="39"/>
      <c r="I3395" s="39"/>
      <c r="J3395" s="39"/>
      <c r="K3395" s="39"/>
      <c r="L3395" s="39"/>
      <c r="M3395" s="39"/>
      <c r="N3395" s="39"/>
      <c r="O3395" s="39"/>
      <c r="P3395" s="39"/>
      <c r="Q3395" s="39"/>
      <c r="R3395" s="39"/>
      <c r="S3395" s="39"/>
      <c r="T3395" s="39"/>
      <c r="U3395" s="39"/>
      <c r="V3395" s="39"/>
      <c r="W3395" s="39"/>
      <c r="X3395" s="39"/>
      <c r="Y3395" s="39"/>
      <c r="Z3395" s="39"/>
      <c r="AA3395" s="39"/>
      <c r="AB3395" s="39"/>
      <c r="AD3395" s="39"/>
      <c r="AE3395" s="39"/>
      <c r="AF3395" s="39"/>
      <c r="AG3395" s="39"/>
      <c r="AH3395" s="39"/>
      <c r="AI3395" s="39"/>
      <c r="AJ3395" s="39"/>
      <c r="AL3395" s="39"/>
      <c r="AM3395" s="39"/>
    </row>
    <row r="3396" spans="1:39" outlineLevel="2">
      <c r="A3396" s="11">
        <f>ROW()</f>
        <v>3396</v>
      </c>
      <c r="C3396" s="6" t="s">
        <v>2</v>
      </c>
      <c r="D3396" s="39"/>
      <c r="E3396" s="39"/>
      <c r="F3396" s="31"/>
      <c r="G3396" s="39"/>
      <c r="H3396" s="39"/>
      <c r="I3396" s="39"/>
      <c r="J3396" s="39"/>
      <c r="K3396" s="39"/>
      <c r="L3396" s="39"/>
      <c r="M3396" s="39"/>
      <c r="N3396" s="39"/>
      <c r="O3396" s="39"/>
      <c r="P3396" s="39"/>
      <c r="Q3396" s="39"/>
      <c r="R3396" s="39"/>
      <c r="S3396" s="39"/>
      <c r="T3396" s="39"/>
      <c r="U3396" s="39"/>
      <c r="V3396" s="39"/>
      <c r="W3396" s="39"/>
      <c r="X3396" s="39"/>
      <c r="Y3396" s="39"/>
      <c r="Z3396" s="39"/>
      <c r="AA3396" s="39"/>
      <c r="AB3396" s="39"/>
      <c r="AC3396" s="9"/>
      <c r="AD3396" s="39"/>
      <c r="AE3396" s="39"/>
      <c r="AF3396" s="39"/>
      <c r="AG3396" s="39"/>
      <c r="AH3396" s="39"/>
      <c r="AI3396" s="39"/>
      <c r="AJ3396" s="39"/>
      <c r="AK3396" s="9"/>
      <c r="AL3396" s="39"/>
      <c r="AM3396" s="39"/>
    </row>
    <row r="3397" spans="1:39" outlineLevel="2">
      <c r="A3397" s="11">
        <f>ROW()</f>
        <v>3397</v>
      </c>
      <c r="C3397" s="6" t="s">
        <v>3</v>
      </c>
      <c r="D3397" s="39"/>
      <c r="E3397" s="39"/>
      <c r="F3397" s="31"/>
      <c r="G3397" s="39"/>
      <c r="H3397" s="39"/>
      <c r="I3397" s="39"/>
      <c r="J3397" s="39"/>
      <c r="K3397" s="39"/>
      <c r="L3397" s="39"/>
      <c r="M3397" s="39"/>
      <c r="N3397" s="39"/>
      <c r="O3397" s="39"/>
      <c r="P3397" s="39"/>
      <c r="Q3397" s="39"/>
      <c r="R3397" s="39"/>
      <c r="S3397" s="39"/>
      <c r="T3397" s="39"/>
      <c r="U3397" s="39"/>
      <c r="V3397" s="39"/>
      <c r="W3397" s="39"/>
      <c r="X3397" s="39"/>
      <c r="Y3397" s="39"/>
      <c r="Z3397" s="39"/>
      <c r="AA3397" s="39"/>
      <c r="AB3397" s="39"/>
      <c r="AC3397" s="9"/>
      <c r="AD3397" s="39"/>
      <c r="AE3397" s="39"/>
      <c r="AF3397" s="39"/>
      <c r="AG3397" s="39"/>
      <c r="AH3397" s="39"/>
      <c r="AI3397" s="39"/>
      <c r="AJ3397" s="39"/>
      <c r="AK3397" s="9"/>
      <c r="AL3397" s="39"/>
      <c r="AM3397" s="39"/>
    </row>
    <row r="3398" spans="1:39" outlineLevel="2">
      <c r="A3398" s="11">
        <f>ROW()</f>
        <v>3398</v>
      </c>
      <c r="C3398" s="6" t="s">
        <v>4</v>
      </c>
      <c r="D3398" s="39"/>
      <c r="E3398" s="39"/>
      <c r="F3398" s="31"/>
      <c r="G3398" s="39"/>
      <c r="H3398" s="39"/>
      <c r="I3398" s="39"/>
      <c r="J3398" s="39"/>
      <c r="K3398" s="39"/>
      <c r="L3398" s="39"/>
      <c r="M3398" s="39"/>
      <c r="N3398" s="39"/>
      <c r="O3398" s="39"/>
      <c r="P3398" s="39"/>
      <c r="Q3398" s="39"/>
      <c r="R3398" s="39"/>
      <c r="S3398" s="39"/>
      <c r="T3398" s="39"/>
      <c r="U3398" s="39"/>
      <c r="V3398" s="39"/>
      <c r="W3398" s="39"/>
      <c r="X3398" s="39"/>
      <c r="Y3398" s="39"/>
      <c r="Z3398" s="39"/>
      <c r="AA3398" s="39"/>
      <c r="AB3398" s="39"/>
      <c r="AC3398" s="9"/>
      <c r="AD3398" s="39"/>
      <c r="AE3398" s="39"/>
      <c r="AF3398" s="39"/>
      <c r="AG3398" s="39"/>
      <c r="AH3398" s="39"/>
      <c r="AI3398" s="39"/>
      <c r="AJ3398" s="39"/>
      <c r="AK3398" s="9"/>
      <c r="AL3398" s="39"/>
      <c r="AM3398" s="39"/>
    </row>
    <row r="3399" spans="1:39" outlineLevel="2">
      <c r="A3399" s="11">
        <f>ROW()</f>
        <v>3399</v>
      </c>
      <c r="C3399" s="6" t="s">
        <v>5</v>
      </c>
      <c r="D3399" s="39"/>
      <c r="E3399" s="39"/>
      <c r="F3399" s="31"/>
      <c r="G3399" s="39"/>
      <c r="H3399" s="39"/>
      <c r="I3399" s="39"/>
      <c r="J3399" s="39"/>
      <c r="K3399" s="39"/>
      <c r="L3399" s="39"/>
      <c r="M3399" s="39"/>
      <c r="N3399" s="39"/>
      <c r="O3399" s="39"/>
      <c r="P3399" s="39"/>
      <c r="Q3399" s="39"/>
      <c r="R3399" s="39"/>
      <c r="S3399" s="39"/>
      <c r="T3399" s="39"/>
      <c r="U3399" s="39"/>
      <c r="V3399" s="39"/>
      <c r="W3399" s="39"/>
      <c r="X3399" s="39"/>
      <c r="Y3399" s="39"/>
      <c r="Z3399" s="39"/>
      <c r="AA3399" s="39"/>
      <c r="AB3399" s="39"/>
      <c r="AC3399" s="9"/>
      <c r="AD3399" s="39"/>
      <c r="AE3399" s="39"/>
      <c r="AF3399" s="39"/>
      <c r="AG3399" s="39"/>
      <c r="AH3399" s="39"/>
      <c r="AI3399" s="39"/>
      <c r="AJ3399" s="39"/>
      <c r="AK3399" s="9"/>
      <c r="AL3399" s="39"/>
      <c r="AM3399" s="39"/>
    </row>
    <row r="3400" spans="1:39" outlineLevel="2">
      <c r="A3400" s="11">
        <f>ROW()</f>
        <v>3400</v>
      </c>
      <c r="C3400" s="6" t="s">
        <v>473</v>
      </c>
      <c r="D3400" s="39"/>
      <c r="E3400" s="39"/>
      <c r="F3400" s="31"/>
      <c r="G3400" s="39"/>
      <c r="H3400" s="39"/>
      <c r="I3400" s="39"/>
      <c r="J3400" s="39"/>
      <c r="K3400" s="39"/>
      <c r="L3400" s="39"/>
      <c r="M3400" s="39"/>
      <c r="N3400" s="39"/>
      <c r="O3400" s="39"/>
      <c r="P3400" s="39"/>
      <c r="Q3400" s="39"/>
      <c r="R3400" s="39"/>
      <c r="S3400" s="39"/>
      <c r="T3400" s="39"/>
      <c r="U3400" s="39"/>
      <c r="V3400" s="39"/>
      <c r="W3400" s="39"/>
      <c r="X3400" s="39"/>
      <c r="Y3400" s="39"/>
      <c r="Z3400" s="39"/>
      <c r="AA3400" s="39"/>
      <c r="AB3400" s="39"/>
      <c r="AC3400" s="9"/>
      <c r="AD3400" s="39"/>
      <c r="AE3400" s="39"/>
      <c r="AF3400" s="39"/>
      <c r="AG3400" s="39"/>
      <c r="AH3400" s="39"/>
      <c r="AI3400" s="39"/>
      <c r="AJ3400" s="39"/>
      <c r="AK3400" s="9"/>
      <c r="AL3400" s="39"/>
      <c r="AM3400" s="39"/>
    </row>
    <row r="3401" spans="1:39" outlineLevel="2">
      <c r="A3401" s="11">
        <f>ROW()</f>
        <v>3401</v>
      </c>
      <c r="C3401" s="6" t="s">
        <v>474</v>
      </c>
      <c r="D3401" s="39"/>
      <c r="E3401" s="39"/>
      <c r="F3401" s="31"/>
      <c r="G3401" s="39"/>
      <c r="H3401" s="39"/>
      <c r="I3401" s="39"/>
      <c r="J3401" s="39"/>
      <c r="K3401" s="39"/>
      <c r="L3401" s="39"/>
      <c r="M3401" s="39"/>
      <c r="N3401" s="39"/>
      <c r="O3401" s="39"/>
      <c r="P3401" s="39"/>
      <c r="Q3401" s="39"/>
      <c r="R3401" s="39"/>
      <c r="S3401" s="39"/>
      <c r="T3401" s="39"/>
      <c r="U3401" s="39"/>
      <c r="V3401" s="39"/>
      <c r="W3401" s="39"/>
      <c r="X3401" s="39"/>
      <c r="Y3401" s="39"/>
      <c r="Z3401" s="39"/>
      <c r="AA3401" s="39"/>
      <c r="AB3401" s="39"/>
      <c r="AC3401" s="9"/>
      <c r="AD3401" s="39"/>
      <c r="AE3401" s="39"/>
      <c r="AF3401" s="39"/>
      <c r="AG3401" s="39"/>
      <c r="AH3401" s="39"/>
      <c r="AI3401" s="39"/>
      <c r="AJ3401" s="39"/>
      <c r="AK3401" s="9"/>
      <c r="AL3401" s="39"/>
      <c r="AM3401" s="39"/>
    </row>
    <row r="3402" spans="1:39" outlineLevel="2">
      <c r="A3402" s="11">
        <f>ROW()</f>
        <v>3402</v>
      </c>
      <c r="C3402" s="6" t="s">
        <v>477</v>
      </c>
      <c r="D3402" s="39"/>
      <c r="E3402" s="39"/>
      <c r="F3402" s="31"/>
      <c r="G3402" s="39"/>
      <c r="H3402" s="39"/>
      <c r="I3402" s="39"/>
      <c r="J3402" s="39"/>
      <c r="K3402" s="39"/>
      <c r="L3402" s="39"/>
      <c r="M3402" s="39"/>
      <c r="N3402" s="39"/>
      <c r="O3402" s="39"/>
      <c r="P3402" s="39"/>
      <c r="Q3402" s="39"/>
      <c r="R3402" s="39"/>
      <c r="S3402" s="39"/>
      <c r="T3402" s="39"/>
      <c r="U3402" s="39"/>
      <c r="V3402" s="39"/>
      <c r="W3402" s="39"/>
      <c r="X3402" s="39"/>
      <c r="Y3402" s="39"/>
      <c r="Z3402" s="39"/>
      <c r="AA3402" s="39"/>
      <c r="AB3402" s="39"/>
      <c r="AC3402" s="9"/>
      <c r="AD3402" s="39"/>
      <c r="AE3402" s="39"/>
      <c r="AF3402" s="39"/>
      <c r="AG3402" s="39"/>
      <c r="AH3402" s="39"/>
      <c r="AI3402" s="39"/>
      <c r="AJ3402" s="39"/>
      <c r="AK3402" s="9"/>
      <c r="AL3402" s="39"/>
      <c r="AM3402" s="39"/>
    </row>
    <row r="3403" spans="1:39" outlineLevel="2">
      <c r="A3403" s="11">
        <f>ROW()</f>
        <v>3403</v>
      </c>
      <c r="C3403" s="6" t="s">
        <v>511</v>
      </c>
      <c r="D3403" s="39"/>
      <c r="E3403" s="39"/>
      <c r="F3403" s="31"/>
      <c r="G3403" s="39"/>
      <c r="H3403" s="39"/>
      <c r="I3403" s="39"/>
      <c r="J3403" s="39"/>
      <c r="K3403" s="39"/>
      <c r="L3403" s="39"/>
      <c r="M3403" s="39"/>
      <c r="N3403" s="39"/>
      <c r="O3403" s="39"/>
      <c r="P3403" s="39"/>
      <c r="Q3403" s="39"/>
      <c r="R3403" s="39"/>
      <c r="S3403" s="39"/>
      <c r="T3403" s="39"/>
      <c r="U3403" s="39"/>
      <c r="V3403" s="39"/>
      <c r="W3403" s="39"/>
      <c r="X3403" s="39"/>
      <c r="Y3403" s="39"/>
      <c r="Z3403" s="39"/>
      <c r="AA3403" s="39"/>
      <c r="AB3403" s="39"/>
      <c r="AC3403" s="9"/>
      <c r="AD3403" s="39"/>
      <c r="AE3403" s="39"/>
      <c r="AF3403" s="39"/>
      <c r="AG3403" s="39"/>
      <c r="AH3403" s="39"/>
      <c r="AI3403" s="39"/>
      <c r="AJ3403" s="39"/>
      <c r="AK3403" s="9"/>
      <c r="AL3403" s="39"/>
      <c r="AM3403" s="39"/>
    </row>
    <row r="3404" spans="1:39" outlineLevel="2">
      <c r="A3404" s="11">
        <f>ROW()</f>
        <v>3404</v>
      </c>
      <c r="C3404" s="6" t="s">
        <v>655</v>
      </c>
      <c r="D3404" s="39"/>
      <c r="E3404" s="39"/>
      <c r="F3404" s="31"/>
      <c r="G3404" s="39"/>
      <c r="H3404" s="39"/>
      <c r="I3404" s="39"/>
      <c r="J3404" s="39"/>
      <c r="K3404" s="39"/>
      <c r="L3404" s="39"/>
      <c r="M3404" s="39"/>
      <c r="N3404" s="39"/>
      <c r="O3404" s="39"/>
      <c r="P3404" s="39"/>
      <c r="Q3404" s="39"/>
      <c r="R3404" s="39"/>
      <c r="S3404" s="39"/>
      <c r="T3404" s="39"/>
      <c r="U3404" s="39"/>
      <c r="V3404" s="39"/>
      <c r="W3404" s="39"/>
      <c r="X3404" s="39"/>
      <c r="Y3404" s="39"/>
      <c r="Z3404" s="39"/>
      <c r="AA3404" s="39"/>
      <c r="AB3404" s="39"/>
      <c r="AC3404" s="9"/>
      <c r="AD3404" s="39"/>
      <c r="AE3404" s="39"/>
      <c r="AF3404" s="39"/>
      <c r="AG3404" s="39"/>
      <c r="AH3404" s="39"/>
      <c r="AI3404" s="39"/>
      <c r="AJ3404" s="39"/>
      <c r="AK3404" s="9"/>
      <c r="AL3404" s="39"/>
      <c r="AM3404" s="39"/>
    </row>
    <row r="3405" spans="1:39" outlineLevel="2">
      <c r="A3405" s="11">
        <f>ROW()</f>
        <v>3405</v>
      </c>
      <c r="C3405" s="6" t="s">
        <v>656</v>
      </c>
      <c r="D3405" s="39"/>
      <c r="E3405" s="39"/>
      <c r="F3405" s="31"/>
      <c r="G3405" s="39"/>
      <c r="H3405" s="39"/>
      <c r="I3405" s="39"/>
      <c r="J3405" s="39"/>
      <c r="K3405" s="39"/>
      <c r="L3405" s="39"/>
      <c r="M3405" s="39"/>
      <c r="N3405" s="39"/>
      <c r="O3405" s="39"/>
      <c r="P3405" s="39"/>
      <c r="Q3405" s="39"/>
      <c r="R3405" s="39"/>
      <c r="S3405" s="39"/>
      <c r="T3405" s="39"/>
      <c r="U3405" s="39"/>
      <c r="V3405" s="39"/>
      <c r="W3405" s="39"/>
      <c r="X3405" s="39"/>
      <c r="Y3405" s="39"/>
      <c r="Z3405" s="39"/>
      <c r="AA3405" s="39"/>
      <c r="AB3405" s="39"/>
      <c r="AC3405" s="9"/>
      <c r="AD3405" s="39"/>
      <c r="AE3405" s="39"/>
      <c r="AF3405" s="39"/>
      <c r="AG3405" s="39"/>
      <c r="AH3405" s="39"/>
      <c r="AI3405" s="39"/>
      <c r="AJ3405" s="39"/>
      <c r="AK3405" s="9"/>
      <c r="AL3405" s="39"/>
      <c r="AM3405" s="39"/>
    </row>
    <row r="3406" spans="1:39" outlineLevel="2">
      <c r="A3406" s="11">
        <f>ROW()</f>
        <v>3406</v>
      </c>
      <c r="C3406" s="6" t="s">
        <v>667</v>
      </c>
      <c r="D3406" s="39"/>
      <c r="E3406" s="39"/>
      <c r="F3406" s="31"/>
      <c r="G3406" s="39"/>
      <c r="H3406" s="39"/>
      <c r="I3406" s="39"/>
      <c r="J3406" s="39"/>
      <c r="K3406" s="39"/>
      <c r="L3406" s="39"/>
      <c r="M3406" s="39"/>
      <c r="N3406" s="39"/>
      <c r="O3406" s="39"/>
      <c r="P3406" s="39"/>
      <c r="Q3406" s="39"/>
      <c r="R3406" s="39"/>
      <c r="S3406" s="39"/>
      <c r="T3406" s="39"/>
      <c r="U3406" s="39"/>
      <c r="V3406" s="39"/>
      <c r="W3406" s="39"/>
      <c r="X3406" s="39"/>
      <c r="Y3406" s="39"/>
      <c r="Z3406" s="39"/>
      <c r="AA3406" s="39"/>
      <c r="AB3406" s="39"/>
      <c r="AC3406" s="9"/>
      <c r="AD3406" s="39"/>
      <c r="AE3406" s="39"/>
      <c r="AF3406" s="39"/>
      <c r="AG3406" s="39"/>
      <c r="AH3406" s="39"/>
      <c r="AI3406" s="39"/>
      <c r="AJ3406" s="39"/>
      <c r="AK3406" s="9"/>
      <c r="AL3406" s="39"/>
      <c r="AM3406" s="39"/>
    </row>
    <row r="3407" spans="1:39" outlineLevel="2">
      <c r="A3407" s="11">
        <f>ROW()</f>
        <v>3407</v>
      </c>
      <c r="C3407" s="6" t="s">
        <v>212</v>
      </c>
      <c r="D3407" s="39"/>
      <c r="E3407" s="39"/>
      <c r="F3407" s="31"/>
      <c r="G3407" s="39"/>
      <c r="H3407" s="39"/>
      <c r="I3407" s="39"/>
      <c r="J3407" s="39"/>
      <c r="K3407" s="39"/>
      <c r="L3407" s="39"/>
      <c r="M3407" s="39"/>
      <c r="N3407" s="39"/>
      <c r="O3407" s="39"/>
      <c r="P3407" s="39"/>
      <c r="Q3407" s="39"/>
      <c r="R3407" s="39"/>
      <c r="S3407" s="39"/>
      <c r="T3407" s="39"/>
      <c r="U3407" s="39"/>
      <c r="V3407" s="39"/>
      <c r="W3407" s="39"/>
      <c r="X3407" s="39"/>
      <c r="Y3407" s="39"/>
      <c r="Z3407" s="39"/>
      <c r="AA3407" s="39"/>
      <c r="AB3407" s="39"/>
      <c r="AC3407" s="9"/>
      <c r="AD3407" s="39"/>
      <c r="AE3407" s="39"/>
      <c r="AF3407" s="39"/>
      <c r="AG3407" s="39"/>
      <c r="AH3407" s="39"/>
      <c r="AI3407" s="39"/>
      <c r="AJ3407" s="39"/>
      <c r="AK3407" s="9"/>
      <c r="AL3407" s="39"/>
      <c r="AM3407" s="39"/>
    </row>
    <row r="3408" spans="1:39" outlineLevel="2">
      <c r="A3408" s="11">
        <f>ROW()</f>
        <v>3408</v>
      </c>
      <c r="C3408" s="30" t="s">
        <v>362</v>
      </c>
      <c r="D3408" s="90"/>
      <c r="E3408" s="90"/>
      <c r="F3408" s="90"/>
      <c r="G3408" s="90"/>
      <c r="H3408" s="90"/>
      <c r="I3408" s="90"/>
      <c r="J3408" s="90"/>
      <c r="K3408" s="90"/>
      <c r="L3408" s="90"/>
      <c r="M3408" s="90"/>
      <c r="N3408" s="90"/>
      <c r="O3408" s="90"/>
      <c r="P3408" s="90"/>
      <c r="Q3408" s="90"/>
      <c r="R3408" s="90"/>
      <c r="S3408" s="90"/>
      <c r="T3408" s="90"/>
      <c r="U3408" s="90"/>
      <c r="V3408" s="90"/>
      <c r="W3408" s="90"/>
      <c r="X3408" s="90"/>
      <c r="Y3408" s="90"/>
      <c r="Z3408" s="90"/>
      <c r="AA3408" s="90"/>
      <c r="AB3408" s="90"/>
      <c r="AC3408" s="180"/>
      <c r="AD3408" s="90"/>
      <c r="AE3408" s="90"/>
      <c r="AF3408" s="90"/>
      <c r="AG3408" s="90"/>
      <c r="AH3408" s="90"/>
      <c r="AI3408" s="90"/>
      <c r="AJ3408" s="90"/>
      <c r="AK3408" s="180"/>
      <c r="AL3408" s="90"/>
      <c r="AM3408" s="90"/>
    </row>
    <row r="3409" spans="1:39" outlineLevel="2">
      <c r="A3409" s="11">
        <f>ROW()</f>
        <v>3409</v>
      </c>
      <c r="C3409" s="6" t="s">
        <v>1</v>
      </c>
      <c r="D3409" s="39"/>
      <c r="E3409" s="39"/>
      <c r="F3409" s="39"/>
      <c r="G3409" s="39"/>
      <c r="H3409" s="39"/>
      <c r="I3409" s="39"/>
      <c r="J3409" s="39"/>
      <c r="K3409" s="39"/>
      <c r="L3409" s="39"/>
      <c r="M3409" s="39"/>
      <c r="N3409" s="39"/>
      <c r="O3409" s="39"/>
      <c r="P3409" s="39"/>
      <c r="Q3409" s="39"/>
      <c r="R3409" s="39"/>
      <c r="S3409" s="39"/>
      <c r="T3409" s="39"/>
      <c r="U3409" s="39"/>
      <c r="V3409" s="39"/>
      <c r="W3409" s="39"/>
      <c r="X3409" s="39"/>
      <c r="Y3409" s="39"/>
      <c r="Z3409" s="39"/>
      <c r="AA3409" s="39"/>
      <c r="AB3409" s="39"/>
      <c r="AC3409" s="9"/>
      <c r="AD3409" s="39"/>
      <c r="AE3409" s="39"/>
      <c r="AF3409" s="39"/>
      <c r="AG3409" s="39"/>
      <c r="AH3409" s="39"/>
      <c r="AI3409" s="39"/>
      <c r="AJ3409" s="39"/>
      <c r="AK3409" s="9"/>
      <c r="AL3409" s="9">
        <f t="shared" ref="AL3409:AM3409" si="6191">SUM(AL3396:AL3408)</f>
        <v>0</v>
      </c>
      <c r="AM3409" s="9">
        <f t="shared" si="6191"/>
        <v>0</v>
      </c>
    </row>
    <row r="3410" spans="1:39" outlineLevel="2">
      <c r="A3410" s="11">
        <f>ROW()</f>
        <v>3410</v>
      </c>
      <c r="B3410" s="343" t="s">
        <v>6</v>
      </c>
      <c r="D3410" s="39"/>
      <c r="E3410" s="39"/>
      <c r="G3410" s="39"/>
      <c r="H3410" s="39"/>
      <c r="I3410" s="39"/>
      <c r="J3410" s="39"/>
      <c r="K3410" s="39"/>
      <c r="L3410" s="39"/>
      <c r="M3410" s="39"/>
      <c r="N3410" s="39"/>
      <c r="O3410" s="39"/>
      <c r="P3410" s="39"/>
      <c r="Q3410" s="39"/>
      <c r="R3410" s="39"/>
      <c r="S3410" s="39"/>
      <c r="T3410" s="39"/>
      <c r="U3410" s="39"/>
      <c r="V3410" s="39"/>
      <c r="W3410" s="39"/>
      <c r="X3410" s="39"/>
      <c r="Y3410" s="39"/>
      <c r="Z3410" s="39"/>
      <c r="AA3410" s="39"/>
      <c r="AB3410" s="39"/>
      <c r="AD3410" s="39"/>
      <c r="AE3410" s="39"/>
      <c r="AF3410" s="39"/>
      <c r="AG3410" s="39"/>
      <c r="AH3410" s="39"/>
      <c r="AI3410" s="39"/>
      <c r="AJ3410" s="39"/>
      <c r="AL3410" s="39"/>
      <c r="AM3410" s="39"/>
    </row>
    <row r="3411" spans="1:39" outlineLevel="2">
      <c r="A3411" s="11">
        <f>ROW()</f>
        <v>3411</v>
      </c>
      <c r="C3411" s="6" t="s">
        <v>2</v>
      </c>
      <c r="D3411" s="39"/>
      <c r="E3411" s="39"/>
      <c r="F3411" s="31"/>
      <c r="G3411" s="39"/>
      <c r="H3411" s="39"/>
      <c r="I3411" s="39"/>
      <c r="J3411" s="39"/>
      <c r="K3411" s="39"/>
      <c r="L3411" s="39"/>
      <c r="M3411" s="39"/>
      <c r="N3411" s="39"/>
      <c r="O3411" s="39"/>
      <c r="P3411" s="39"/>
      <c r="Q3411" s="39"/>
      <c r="R3411" s="39"/>
      <c r="S3411" s="39"/>
      <c r="T3411" s="39"/>
      <c r="U3411" s="39"/>
      <c r="V3411" s="39"/>
      <c r="W3411" s="39"/>
      <c r="X3411" s="39"/>
      <c r="Y3411" s="39"/>
      <c r="Z3411" s="39"/>
      <c r="AA3411" s="39"/>
      <c r="AB3411" s="39"/>
      <c r="AC3411" s="9"/>
      <c r="AD3411" s="39"/>
      <c r="AE3411" s="39"/>
      <c r="AF3411" s="39"/>
      <c r="AG3411" s="39"/>
      <c r="AH3411" s="39"/>
      <c r="AI3411" s="39"/>
      <c r="AJ3411" s="39"/>
      <c r="AK3411" s="9"/>
      <c r="AL3411" s="9">
        <f t="shared" ref="AL3411:AM3411" si="6192">IF(AND(AL3351&lt;=0,AL3366+AL3381+AL3396&lt;0),-(AL3366+AL3381+AL3396),IF(AL3351&lt;=0,0,-MIN(((AL3366+AL3396)/AL3351)*((AL3366+AL3396)&gt;0),(AL3366+AL3396))))</f>
        <v>-2.0494641749788177E-2</v>
      </c>
      <c r="AM3411" s="9">
        <f t="shared" si="6192"/>
        <v>-1.8445177574809356E-2</v>
      </c>
    </row>
    <row r="3412" spans="1:39" outlineLevel="2">
      <c r="A3412" s="11">
        <f>ROW()</f>
        <v>3412</v>
      </c>
      <c r="C3412" s="6" t="s">
        <v>3</v>
      </c>
      <c r="D3412" s="39"/>
      <c r="E3412" s="39"/>
      <c r="F3412" s="31"/>
      <c r="G3412" s="39"/>
      <c r="H3412" s="39"/>
      <c r="I3412" s="39"/>
      <c r="J3412" s="39"/>
      <c r="K3412" s="39"/>
      <c r="L3412" s="39"/>
      <c r="M3412" s="39"/>
      <c r="N3412" s="39"/>
      <c r="O3412" s="39"/>
      <c r="P3412" s="39"/>
      <c r="Q3412" s="39"/>
      <c r="R3412" s="39"/>
      <c r="S3412" s="39"/>
      <c r="T3412" s="39"/>
      <c r="U3412" s="39"/>
      <c r="V3412" s="39"/>
      <c r="W3412" s="39"/>
      <c r="X3412" s="39"/>
      <c r="Y3412" s="39"/>
      <c r="Z3412" s="39"/>
      <c r="AA3412" s="39"/>
      <c r="AB3412" s="39"/>
      <c r="AC3412" s="9"/>
      <c r="AD3412" s="39"/>
      <c r="AE3412" s="39"/>
      <c r="AF3412" s="39"/>
      <c r="AG3412" s="39"/>
      <c r="AH3412" s="39"/>
      <c r="AI3412" s="39"/>
      <c r="AJ3412" s="39"/>
      <c r="AK3412" s="9"/>
      <c r="AL3412" s="9">
        <f t="shared" ref="AL3412:AM3412" si="6193">IF(AND(AL3352&lt;=0,AL3367+AL3382+AL3397&lt;0),-(AL3367+AL3382+AL3397),IF(AL3352&lt;=0,0,-MIN(((AL3367+AL3397)/AL3352)*((AL3367+AL3397)&gt;0),(AL3367+AL3397))))</f>
        <v>-0.71870080794176505</v>
      </c>
      <c r="AM3412" s="9">
        <f t="shared" si="6193"/>
        <v>-0.6468307271475886</v>
      </c>
    </row>
    <row r="3413" spans="1:39" outlineLevel="2">
      <c r="A3413" s="11">
        <f>ROW()</f>
        <v>3413</v>
      </c>
      <c r="C3413" s="6" t="s">
        <v>4</v>
      </c>
      <c r="D3413" s="39"/>
      <c r="E3413" s="39"/>
      <c r="F3413" s="31"/>
      <c r="G3413" s="39"/>
      <c r="H3413" s="39"/>
      <c r="I3413" s="39"/>
      <c r="J3413" s="39"/>
      <c r="K3413" s="39"/>
      <c r="L3413" s="39"/>
      <c r="M3413" s="39"/>
      <c r="N3413" s="39"/>
      <c r="O3413" s="39"/>
      <c r="P3413" s="39"/>
      <c r="Q3413" s="39"/>
      <c r="R3413" s="39"/>
      <c r="S3413" s="39"/>
      <c r="T3413" s="39"/>
      <c r="U3413" s="39"/>
      <c r="V3413" s="39"/>
      <c r="W3413" s="39"/>
      <c r="X3413" s="39"/>
      <c r="Y3413" s="39"/>
      <c r="Z3413" s="39"/>
      <c r="AA3413" s="39"/>
      <c r="AB3413" s="39"/>
      <c r="AC3413" s="9"/>
      <c r="AD3413" s="39"/>
      <c r="AE3413" s="39"/>
      <c r="AF3413" s="39"/>
      <c r="AG3413" s="39"/>
      <c r="AH3413" s="39"/>
      <c r="AI3413" s="39"/>
      <c r="AJ3413" s="39"/>
      <c r="AK3413" s="9"/>
      <c r="AL3413" s="9">
        <f t="shared" ref="AL3413:AM3413" si="6194">IF(AND(AL3353&lt;=0,AL3368+AL3383+AL3398&lt;0),-(AL3368+AL3383+AL3398),IF(AL3353&lt;=0,0,-MIN(((AL3368+AL3398)/AL3353)*((AL3368+AL3398)&gt;0),(AL3368+AL3398))))</f>
        <v>-0.65901218392668293</v>
      </c>
      <c r="AM3413" s="9">
        <f t="shared" si="6194"/>
        <v>-0.57114389273645849</v>
      </c>
    </row>
    <row r="3414" spans="1:39" outlineLevel="2">
      <c r="A3414" s="11">
        <f>ROW()</f>
        <v>3414</v>
      </c>
      <c r="C3414" s="6" t="s">
        <v>5</v>
      </c>
      <c r="D3414" s="39"/>
      <c r="E3414" s="39"/>
      <c r="F3414" s="31"/>
      <c r="G3414" s="39"/>
      <c r="H3414" s="39"/>
      <c r="I3414" s="39"/>
      <c r="J3414" s="39"/>
      <c r="K3414" s="39"/>
      <c r="L3414" s="39"/>
      <c r="M3414" s="39"/>
      <c r="N3414" s="39"/>
      <c r="O3414" s="39"/>
      <c r="P3414" s="39"/>
      <c r="Q3414" s="39"/>
      <c r="R3414" s="39"/>
      <c r="S3414" s="39"/>
      <c r="T3414" s="39"/>
      <c r="U3414" s="39"/>
      <c r="V3414" s="39"/>
      <c r="W3414" s="39"/>
      <c r="X3414" s="39"/>
      <c r="Y3414" s="39"/>
      <c r="Z3414" s="39"/>
      <c r="AA3414" s="39"/>
      <c r="AB3414" s="39"/>
      <c r="AC3414" s="9"/>
      <c r="AD3414" s="39"/>
      <c r="AE3414" s="39"/>
      <c r="AF3414" s="39"/>
      <c r="AG3414" s="39"/>
      <c r="AH3414" s="39"/>
      <c r="AI3414" s="39"/>
      <c r="AJ3414" s="39"/>
      <c r="AK3414" s="9"/>
      <c r="AL3414" s="9">
        <f>IF(AND(AL3354&lt;=0,AL3369+AL3384+AL3399&lt;0),-(AL3369+AL3384+AL3399),IF(AL3354&lt;=0,0,-MIN(((AL3369+AL3399)/AL3354)*((AL3369+AL3399)&gt;0),(AL3369+AL3399))))</f>
        <v>-0.23491707640079779</v>
      </c>
      <c r="AM3414" s="9">
        <f t="shared" ref="AM3414" si="6195">IF(AND(AM3354&lt;=0,AM3369+AM3384+AM3399&lt;0),-(AM3369+AM3384+AM3399),IF(AM3354&lt;=0,0,-MIN(((AM3369+AM3399)/AM3354)*((AM3369+AM3399)&gt;0),(AM3369+AM3399))))</f>
        <v>-0.18793366112063822</v>
      </c>
    </row>
    <row r="3415" spans="1:39" outlineLevel="2">
      <c r="A3415" s="11">
        <f>ROW()</f>
        <v>3415</v>
      </c>
      <c r="C3415" s="6" t="s">
        <v>473</v>
      </c>
      <c r="D3415" s="39"/>
      <c r="E3415" s="39"/>
      <c r="F3415" s="31"/>
      <c r="G3415" s="39"/>
      <c r="H3415" s="39"/>
      <c r="I3415" s="39"/>
      <c r="J3415" s="39"/>
      <c r="K3415" s="39"/>
      <c r="L3415" s="39"/>
      <c r="M3415" s="39"/>
      <c r="N3415" s="39"/>
      <c r="O3415" s="39"/>
      <c r="P3415" s="39"/>
      <c r="Q3415" s="39"/>
      <c r="R3415" s="39"/>
      <c r="S3415" s="39"/>
      <c r="T3415" s="39"/>
      <c r="U3415" s="39"/>
      <c r="V3415" s="39"/>
      <c r="W3415" s="39"/>
      <c r="X3415" s="39"/>
      <c r="Y3415" s="39"/>
      <c r="Z3415" s="39"/>
      <c r="AA3415" s="39"/>
      <c r="AB3415" s="39"/>
      <c r="AC3415" s="9"/>
      <c r="AD3415" s="39"/>
      <c r="AE3415" s="39"/>
      <c r="AF3415" s="39"/>
      <c r="AG3415" s="39"/>
      <c r="AH3415" s="39"/>
      <c r="AI3415" s="39"/>
      <c r="AJ3415" s="39"/>
      <c r="AK3415" s="9"/>
      <c r="AL3415" s="9">
        <f>IF(AND(AL3355&lt;=0,AL3370+AL3385+AL3400&lt;0),-(AL3370+AL3385+AL3400),IF(AL3355&lt;=0,0,-MIN(((AL3370+AL3400)/AL3355)*((AL3370+AL3400)&gt;0),(AL3370+AL3400))))</f>
        <v>-3.2875876486687146</v>
      </c>
      <c r="AM3415" s="9">
        <f t="shared" ref="AM3415" si="6196">IF(AND(AM3355&lt;=0,AM3370+AM3385+AM3400&lt;0),-(AM3370+AM3385+AM3400),IF(AM3355&lt;=0,0,-MIN(((AM3370+AM3400)/AM3355)*((AM3370+AM3400)&gt;0),(AM3370+AM3400))))</f>
        <v>-1.972552589201229</v>
      </c>
    </row>
    <row r="3416" spans="1:39" outlineLevel="2">
      <c r="A3416" s="11">
        <f>ROW()</f>
        <v>3416</v>
      </c>
      <c r="C3416" s="6" t="s">
        <v>474</v>
      </c>
      <c r="D3416" s="39"/>
      <c r="E3416" s="39"/>
      <c r="F3416" s="31"/>
      <c r="G3416" s="39"/>
      <c r="H3416" s="39"/>
      <c r="I3416" s="39"/>
      <c r="J3416" s="39"/>
      <c r="K3416" s="39"/>
      <c r="L3416" s="39"/>
      <c r="M3416" s="39"/>
      <c r="N3416" s="39"/>
      <c r="O3416" s="39"/>
      <c r="P3416" s="39"/>
      <c r="Q3416" s="39"/>
      <c r="R3416" s="39"/>
      <c r="S3416" s="39"/>
      <c r="T3416" s="39"/>
      <c r="U3416" s="39"/>
      <c r="V3416" s="39"/>
      <c r="W3416" s="39"/>
      <c r="X3416" s="39"/>
      <c r="Y3416" s="39"/>
      <c r="Z3416" s="39"/>
      <c r="AA3416" s="39"/>
      <c r="AB3416" s="39"/>
      <c r="AC3416" s="9"/>
      <c r="AD3416" s="39"/>
      <c r="AE3416" s="39"/>
      <c r="AF3416" s="39"/>
      <c r="AG3416" s="39"/>
      <c r="AH3416" s="39"/>
      <c r="AI3416" s="39"/>
      <c r="AJ3416" s="39"/>
      <c r="AK3416" s="9"/>
      <c r="AL3416" s="9">
        <f>IF(AND(AL3356&lt;=0,AL3371+AL3386+AL3401&lt;0),-(AL3371+AL3386+AL3401),IF(AL3356&lt;=0,0,-MIN(((AL3371+AL3401)/AL3356)*((AL3371+AL3401)&gt;0),(AL3371+AL3401))))</f>
        <v>-0.56437123391354049</v>
      </c>
      <c r="AM3416" s="9">
        <f t="shared" ref="AM3416" si="6197">IF(AND(AM3356&lt;=0,AM3371+AM3386+AM3401&lt;0),-(AM3371+AM3386+AM3401),IF(AM3356&lt;=0,0,-MIN(((AM3371+AM3401)/AM3356)*((AM3371+AM3401)&gt;0),(AM3371+AM3401))))</f>
        <v>-0.48912173605840176</v>
      </c>
    </row>
    <row r="3417" spans="1:39" outlineLevel="2">
      <c r="A3417" s="11">
        <f>ROW()</f>
        <v>3417</v>
      </c>
      <c r="C3417" s="6" t="s">
        <v>477</v>
      </c>
      <c r="D3417" s="39"/>
      <c r="E3417" s="39"/>
      <c r="F3417" s="31"/>
      <c r="G3417" s="39"/>
      <c r="H3417" s="39"/>
      <c r="I3417" s="39"/>
      <c r="J3417" s="39"/>
      <c r="K3417" s="39"/>
      <c r="L3417" s="39"/>
      <c r="M3417" s="39"/>
      <c r="N3417" s="39"/>
      <c r="O3417" s="39"/>
      <c r="P3417" s="39"/>
      <c r="Q3417" s="39"/>
      <c r="R3417" s="39"/>
      <c r="S3417" s="39"/>
      <c r="T3417" s="39"/>
      <c r="U3417" s="39"/>
      <c r="V3417" s="39"/>
      <c r="W3417" s="39"/>
      <c r="X3417" s="39"/>
      <c r="Y3417" s="39"/>
      <c r="Z3417" s="39"/>
      <c r="AA3417" s="39"/>
      <c r="AB3417" s="39"/>
      <c r="AC3417" s="9"/>
      <c r="AD3417" s="39"/>
      <c r="AE3417" s="39"/>
      <c r="AF3417" s="39"/>
      <c r="AG3417" s="39"/>
      <c r="AH3417" s="39"/>
      <c r="AI3417" s="39"/>
      <c r="AJ3417" s="39"/>
      <c r="AK3417" s="9"/>
      <c r="AL3417" s="9">
        <f>IF(AND(AL3357&lt;=0,AL3372+AL3387+AL3402&lt;0),-(AL3372+AL3387+AL3402),IF(AL3357&lt;=0,0,-MIN(((AL3372+AL3402)/AL3357)*((AL3372+AL3402)&gt;0),(AL3372+AL3402))))</f>
        <v>-3.4310430806700025</v>
      </c>
      <c r="AM3417" s="9">
        <f t="shared" ref="AM3417" si="6198">IF(AND(AM3357&lt;=0,AM3372+AM3387+AM3402&lt;0),-(AM3372+AM3387+AM3402),IF(AM3357&lt;=0,0,-MIN(((AM3372+AM3402)/AM3357)*((AM3372+AM3402)&gt;0),(AM3372+AM3402))))</f>
        <v>-2.7448344645360021</v>
      </c>
    </row>
    <row r="3418" spans="1:39" outlineLevel="2">
      <c r="A3418" s="11">
        <f>ROW()</f>
        <v>3418</v>
      </c>
      <c r="C3418" s="6" t="s">
        <v>511</v>
      </c>
      <c r="D3418" s="39"/>
      <c r="E3418" s="39"/>
      <c r="F3418" s="31"/>
      <c r="G3418" s="39"/>
      <c r="H3418" s="39"/>
      <c r="I3418" s="39"/>
      <c r="J3418" s="39"/>
      <c r="K3418" s="39"/>
      <c r="L3418" s="39"/>
      <c r="M3418" s="39"/>
      <c r="N3418" s="39"/>
      <c r="O3418" s="39"/>
      <c r="P3418" s="39"/>
      <c r="Q3418" s="39"/>
      <c r="R3418" s="39"/>
      <c r="S3418" s="39"/>
      <c r="T3418" s="39"/>
      <c r="U3418" s="39"/>
      <c r="V3418" s="39"/>
      <c r="W3418" s="39"/>
      <c r="X3418" s="39"/>
      <c r="Y3418" s="39"/>
      <c r="Z3418" s="39"/>
      <c r="AA3418" s="39"/>
      <c r="AB3418" s="39"/>
      <c r="AC3418" s="9"/>
      <c r="AD3418" s="39"/>
      <c r="AE3418" s="39"/>
      <c r="AF3418" s="39"/>
      <c r="AG3418" s="39"/>
      <c r="AH3418" s="39"/>
      <c r="AI3418" s="39"/>
      <c r="AJ3418" s="39"/>
      <c r="AK3418" s="9"/>
      <c r="AL3418" s="9">
        <f>IF(AND(AL3358&lt;=0,AL3373+AL3388+AL3403&lt;0),-(AL3373+AL3388+AL3403),IF(AL3358&lt;=0,0,-MIN(((AL3373+AL3403)/AL3358)*((AL3373+AL3403)&gt;0),(AL3373+AL3403))))</f>
        <v>-0.41121446833045966</v>
      </c>
      <c r="AM3418" s="9">
        <f t="shared" ref="AM3418" si="6199">IF(AND(AM3358&lt;=0,AM3373+AM3388+AM3403&lt;0),-(AM3373+AM3388+AM3403),IF(AM3358&lt;=0,0,-MIN(((AM3373+AM3403)/AM3358)*((AM3373+AM3403)&gt;0),(AM3373+AM3403))))</f>
        <v>-0.41121446833045966</v>
      </c>
    </row>
    <row r="3419" spans="1:39" outlineLevel="2">
      <c r="A3419" s="11">
        <f>ROW()</f>
        <v>3419</v>
      </c>
      <c r="C3419" s="6" t="s">
        <v>655</v>
      </c>
      <c r="D3419" s="39"/>
      <c r="E3419" s="39"/>
      <c r="F3419" s="31"/>
      <c r="G3419" s="39"/>
      <c r="H3419" s="39"/>
      <c r="I3419" s="39"/>
      <c r="J3419" s="39"/>
      <c r="K3419" s="39"/>
      <c r="L3419" s="39"/>
      <c r="M3419" s="39"/>
      <c r="N3419" s="39"/>
      <c r="O3419" s="39"/>
      <c r="P3419" s="39"/>
      <c r="Q3419" s="39"/>
      <c r="R3419" s="39"/>
      <c r="S3419" s="39"/>
      <c r="T3419" s="39"/>
      <c r="U3419" s="39"/>
      <c r="V3419" s="39"/>
      <c r="W3419" s="39"/>
      <c r="X3419" s="39"/>
      <c r="Y3419" s="39"/>
      <c r="Z3419" s="39"/>
      <c r="AA3419" s="39"/>
      <c r="AB3419" s="39"/>
      <c r="AC3419" s="9"/>
      <c r="AD3419" s="39"/>
      <c r="AE3419" s="39"/>
      <c r="AF3419" s="39"/>
      <c r="AG3419" s="39"/>
      <c r="AH3419" s="39"/>
      <c r="AI3419" s="39"/>
      <c r="AJ3419" s="39"/>
      <c r="AK3419" s="9"/>
      <c r="AL3419" s="9">
        <v>0</v>
      </c>
      <c r="AM3419" s="9">
        <v>0</v>
      </c>
    </row>
    <row r="3420" spans="1:39" outlineLevel="2">
      <c r="A3420" s="11">
        <f>ROW()</f>
        <v>3420</v>
      </c>
      <c r="C3420" s="6" t="s">
        <v>656</v>
      </c>
      <c r="D3420" s="39"/>
      <c r="E3420" s="39"/>
      <c r="F3420" s="31"/>
      <c r="G3420" s="39"/>
      <c r="H3420" s="39"/>
      <c r="I3420" s="39"/>
      <c r="J3420" s="39"/>
      <c r="K3420" s="39"/>
      <c r="L3420" s="39"/>
      <c r="M3420" s="39"/>
      <c r="N3420" s="39"/>
      <c r="O3420" s="39"/>
      <c r="P3420" s="39"/>
      <c r="Q3420" s="39"/>
      <c r="R3420" s="39"/>
      <c r="S3420" s="39"/>
      <c r="T3420" s="39"/>
      <c r="U3420" s="39"/>
      <c r="V3420" s="39"/>
      <c r="W3420" s="39"/>
      <c r="X3420" s="39"/>
      <c r="Y3420" s="39"/>
      <c r="Z3420" s="39"/>
      <c r="AA3420" s="39"/>
      <c r="AB3420" s="39"/>
      <c r="AC3420" s="9"/>
      <c r="AD3420" s="39"/>
      <c r="AE3420" s="39"/>
      <c r="AF3420" s="39"/>
      <c r="AG3420" s="39"/>
      <c r="AH3420" s="39"/>
      <c r="AI3420" s="39"/>
      <c r="AJ3420" s="39"/>
      <c r="AK3420" s="9"/>
      <c r="AL3420" s="9"/>
      <c r="AM3420" s="9"/>
    </row>
    <row r="3421" spans="1:39" outlineLevel="2">
      <c r="A3421" s="11">
        <f>ROW()</f>
        <v>3421</v>
      </c>
      <c r="C3421" s="6" t="s">
        <v>667</v>
      </c>
      <c r="D3421" s="39"/>
      <c r="E3421" s="39"/>
      <c r="F3421" s="31"/>
      <c r="G3421" s="39"/>
      <c r="H3421" s="39"/>
      <c r="I3421" s="39"/>
      <c r="J3421" s="39"/>
      <c r="K3421" s="39"/>
      <c r="L3421" s="39"/>
      <c r="M3421" s="39"/>
      <c r="N3421" s="39"/>
      <c r="O3421" s="39"/>
      <c r="P3421" s="39"/>
      <c r="Q3421" s="39"/>
      <c r="R3421" s="39"/>
      <c r="S3421" s="39"/>
      <c r="T3421" s="39"/>
      <c r="U3421" s="39"/>
      <c r="V3421" s="39"/>
      <c r="W3421" s="39"/>
      <c r="X3421" s="39"/>
      <c r="Y3421" s="39"/>
      <c r="Z3421" s="39"/>
      <c r="AA3421" s="39"/>
      <c r="AB3421" s="39"/>
      <c r="AC3421" s="9"/>
      <c r="AD3421" s="39"/>
      <c r="AE3421" s="39"/>
      <c r="AF3421" s="39"/>
      <c r="AG3421" s="39"/>
      <c r="AH3421" s="39"/>
      <c r="AI3421" s="39"/>
      <c r="AJ3421" s="39"/>
      <c r="AK3421" s="9"/>
      <c r="AL3421" s="9"/>
      <c r="AM3421" s="9"/>
    </row>
    <row r="3422" spans="1:39" outlineLevel="2">
      <c r="A3422" s="11">
        <f>ROW()</f>
        <v>3422</v>
      </c>
      <c r="C3422" s="6" t="s">
        <v>212</v>
      </c>
      <c r="D3422" s="39"/>
      <c r="E3422" s="39"/>
      <c r="F3422" s="31"/>
      <c r="G3422" s="39"/>
      <c r="H3422" s="39"/>
      <c r="I3422" s="39"/>
      <c r="J3422" s="39"/>
      <c r="K3422" s="39"/>
      <c r="L3422" s="39"/>
      <c r="M3422" s="39"/>
      <c r="N3422" s="39"/>
      <c r="O3422" s="39"/>
      <c r="P3422" s="39"/>
      <c r="Q3422" s="39"/>
      <c r="R3422" s="39"/>
      <c r="S3422" s="39"/>
      <c r="T3422" s="39"/>
      <c r="U3422" s="39"/>
      <c r="V3422" s="39"/>
      <c r="W3422" s="39"/>
      <c r="X3422" s="39"/>
      <c r="Y3422" s="39"/>
      <c r="Z3422" s="39"/>
      <c r="AA3422" s="39"/>
      <c r="AB3422" s="39"/>
      <c r="AC3422" s="9"/>
      <c r="AD3422" s="39"/>
      <c r="AE3422" s="39"/>
      <c r="AF3422" s="39"/>
      <c r="AG3422" s="39"/>
      <c r="AH3422" s="39"/>
      <c r="AI3422" s="39"/>
      <c r="AJ3422" s="39"/>
      <c r="AK3422" s="9"/>
      <c r="AL3422" s="9">
        <v>0</v>
      </c>
      <c r="AM3422" s="9">
        <v>0</v>
      </c>
    </row>
    <row r="3423" spans="1:39" outlineLevel="2">
      <c r="A3423" s="11">
        <f>ROW()</f>
        <v>3423</v>
      </c>
      <c r="C3423" s="30" t="s">
        <v>362</v>
      </c>
      <c r="D3423" s="90"/>
      <c r="E3423" s="90"/>
      <c r="F3423" s="90"/>
      <c r="G3423" s="90"/>
      <c r="H3423" s="90"/>
      <c r="I3423" s="90"/>
      <c r="J3423" s="90"/>
      <c r="K3423" s="90"/>
      <c r="L3423" s="90"/>
      <c r="M3423" s="90"/>
      <c r="N3423" s="90"/>
      <c r="O3423" s="90"/>
      <c r="P3423" s="90"/>
      <c r="Q3423" s="90"/>
      <c r="R3423" s="90"/>
      <c r="S3423" s="90"/>
      <c r="T3423" s="90"/>
      <c r="U3423" s="90"/>
      <c r="V3423" s="90"/>
      <c r="W3423" s="90"/>
      <c r="X3423" s="90"/>
      <c r="Y3423" s="90"/>
      <c r="Z3423" s="90"/>
      <c r="AA3423" s="90"/>
      <c r="AB3423" s="90"/>
      <c r="AC3423" s="180"/>
      <c r="AD3423" s="90"/>
      <c r="AE3423" s="90"/>
      <c r="AF3423" s="90"/>
      <c r="AG3423" s="90"/>
      <c r="AH3423" s="90"/>
      <c r="AI3423" s="90"/>
      <c r="AJ3423" s="90"/>
      <c r="AK3423" s="180"/>
      <c r="AL3423" s="14">
        <f t="shared" ref="AL3423:AM3423" si="6200">IF(AND(AL3363&lt;=0,AL3378+AL3393+AL3408&lt;0),-(AL3378+AL3393+AL3408),IF(AL3363&lt;=0,0,-MIN(((AL3378+AL3408)/AL3363)*((AL3378+AL3408)&gt;0),(AL3378+AL3408))))</f>
        <v>-0.70509381367485702</v>
      </c>
      <c r="AM3423" s="14">
        <f t="shared" si="6200"/>
        <v>-0.4230562882049142</v>
      </c>
    </row>
    <row r="3424" spans="1:39" outlineLevel="2">
      <c r="A3424" s="11">
        <f>ROW()</f>
        <v>3424</v>
      </c>
      <c r="C3424" s="6" t="s">
        <v>1</v>
      </c>
      <c r="D3424" s="39"/>
      <c r="E3424" s="39"/>
      <c r="F3424" s="39"/>
      <c r="G3424" s="39"/>
      <c r="H3424" s="39"/>
      <c r="I3424" s="39"/>
      <c r="J3424" s="39"/>
      <c r="K3424" s="39"/>
      <c r="L3424" s="39"/>
      <c r="M3424" s="39"/>
      <c r="N3424" s="39"/>
      <c r="O3424" s="39"/>
      <c r="P3424" s="39"/>
      <c r="Q3424" s="39"/>
      <c r="R3424" s="39"/>
      <c r="S3424" s="39"/>
      <c r="T3424" s="39"/>
      <c r="U3424" s="39"/>
      <c r="V3424" s="39"/>
      <c r="W3424" s="39"/>
      <c r="X3424" s="39"/>
      <c r="Y3424" s="39"/>
      <c r="Z3424" s="39"/>
      <c r="AA3424" s="39"/>
      <c r="AB3424" s="39"/>
      <c r="AC3424" s="9"/>
      <c r="AD3424" s="39"/>
      <c r="AE3424" s="39"/>
      <c r="AF3424" s="39"/>
      <c r="AG3424" s="39"/>
      <c r="AH3424" s="39"/>
      <c r="AI3424" s="39"/>
      <c r="AJ3424" s="39"/>
      <c r="AK3424" s="9"/>
      <c r="AL3424" s="9">
        <f t="shared" ref="AL3424:AM3424" si="6201">SUM(AL3411:AL3423)</f>
        <v>-10.032434955276608</v>
      </c>
      <c r="AM3424" s="9">
        <f t="shared" si="6201"/>
        <v>-7.4651330049105011</v>
      </c>
    </row>
    <row r="3425" spans="1:39" outlineLevel="2">
      <c r="A3425" s="11">
        <f>ROW()</f>
        <v>3425</v>
      </c>
      <c r="B3425" s="343" t="s">
        <v>70</v>
      </c>
      <c r="D3425" s="39"/>
      <c r="E3425" s="39"/>
      <c r="F3425" s="39"/>
      <c r="G3425" s="39"/>
      <c r="H3425" s="39"/>
      <c r="I3425" s="39"/>
      <c r="J3425" s="39"/>
      <c r="K3425" s="39"/>
      <c r="L3425" s="39"/>
      <c r="M3425" s="39"/>
      <c r="N3425" s="39"/>
      <c r="O3425" s="39"/>
      <c r="P3425" s="39"/>
      <c r="Q3425" s="39"/>
      <c r="R3425" s="39"/>
      <c r="S3425" s="39"/>
      <c r="T3425" s="39"/>
      <c r="U3425" s="39"/>
      <c r="V3425" s="39"/>
      <c r="W3425" s="39"/>
      <c r="X3425" s="39"/>
      <c r="Y3425" s="39"/>
      <c r="Z3425" s="39"/>
      <c r="AA3425" s="39"/>
      <c r="AB3425" s="39"/>
      <c r="AC3425" s="39"/>
      <c r="AD3425" s="39"/>
      <c r="AE3425" s="39"/>
      <c r="AF3425" s="39"/>
      <c r="AG3425" s="39"/>
      <c r="AH3425" s="39"/>
      <c r="AI3425" s="39"/>
      <c r="AJ3425" s="39"/>
      <c r="AK3425" s="39"/>
      <c r="AL3425" s="39"/>
      <c r="AM3425" s="39"/>
    </row>
    <row r="3426" spans="1:39" outlineLevel="2">
      <c r="A3426" s="11">
        <f>ROW()</f>
        <v>3426</v>
      </c>
      <c r="C3426" s="6" t="s">
        <v>2</v>
      </c>
      <c r="D3426" s="39"/>
      <c r="E3426" s="39"/>
      <c r="F3426" s="39"/>
      <c r="G3426" s="39"/>
      <c r="H3426" s="39"/>
      <c r="I3426" s="39"/>
      <c r="J3426" s="39"/>
      <c r="K3426" s="39"/>
      <c r="L3426" s="39"/>
      <c r="M3426" s="39"/>
      <c r="N3426" s="39"/>
      <c r="O3426" s="39"/>
      <c r="P3426" s="39"/>
      <c r="Q3426" s="39"/>
      <c r="R3426" s="39"/>
      <c r="S3426" s="39"/>
      <c r="T3426" s="39"/>
      <c r="U3426" s="39"/>
      <c r="V3426" s="39"/>
      <c r="W3426" s="39"/>
      <c r="X3426" s="39"/>
      <c r="Y3426" s="39"/>
      <c r="Z3426" s="39"/>
      <c r="AA3426" s="39"/>
      <c r="AB3426" s="39"/>
      <c r="AC3426" s="9"/>
      <c r="AD3426" s="39"/>
      <c r="AE3426" s="39"/>
      <c r="AF3426" s="39"/>
      <c r="AG3426" s="39"/>
      <c r="AH3426" s="39"/>
      <c r="AI3426" s="39"/>
      <c r="AJ3426" s="39"/>
      <c r="AK3426" s="9">
        <f t="shared" ref="AK3426:AM3426" si="6202">AK3366+AK3381+AK3396+AK3411</f>
        <v>0.20494641749788176</v>
      </c>
      <c r="AL3426" s="9">
        <f t="shared" si="6202"/>
        <v>0.18445177574809357</v>
      </c>
      <c r="AM3426" s="9">
        <f t="shared" si="6202"/>
        <v>0.16600659817328423</v>
      </c>
    </row>
    <row r="3427" spans="1:39" outlineLevel="2">
      <c r="A3427" s="11">
        <f>ROW()</f>
        <v>3427</v>
      </c>
      <c r="C3427" s="6" t="s">
        <v>3</v>
      </c>
      <c r="D3427" s="39"/>
      <c r="E3427" s="39"/>
      <c r="F3427" s="39"/>
      <c r="G3427" s="39"/>
      <c r="H3427" s="39"/>
      <c r="I3427" s="39"/>
      <c r="J3427" s="39"/>
      <c r="K3427" s="39"/>
      <c r="L3427" s="39"/>
      <c r="M3427" s="39"/>
      <c r="N3427" s="39"/>
      <c r="O3427" s="39"/>
      <c r="P3427" s="39"/>
      <c r="Q3427" s="39"/>
      <c r="R3427" s="39"/>
      <c r="S3427" s="39"/>
      <c r="T3427" s="39"/>
      <c r="U3427" s="39"/>
      <c r="V3427" s="39"/>
      <c r="W3427" s="39"/>
      <c r="X3427" s="39"/>
      <c r="Y3427" s="39"/>
      <c r="Z3427" s="39"/>
      <c r="AA3427" s="39"/>
      <c r="AB3427" s="39"/>
      <c r="AC3427" s="9"/>
      <c r="AD3427" s="39"/>
      <c r="AE3427" s="39"/>
      <c r="AF3427" s="39"/>
      <c r="AG3427" s="39"/>
      <c r="AH3427" s="39"/>
      <c r="AI3427" s="39"/>
      <c r="AJ3427" s="39"/>
      <c r="AK3427" s="9">
        <f t="shared" ref="AK3427:AM3427" si="6203">AK3367+AK3382+AK3397+AK3412</f>
        <v>7.1870080794176507</v>
      </c>
      <c r="AL3427" s="9">
        <f t="shared" si="6203"/>
        <v>6.4683072714758856</v>
      </c>
      <c r="AM3427" s="9">
        <f t="shared" si="6203"/>
        <v>5.8214765443282968</v>
      </c>
    </row>
    <row r="3428" spans="1:39" outlineLevel="2">
      <c r="A3428" s="11">
        <f>ROW()</f>
        <v>3428</v>
      </c>
      <c r="C3428" s="6" t="s">
        <v>4</v>
      </c>
      <c r="D3428" s="39"/>
      <c r="E3428" s="39"/>
      <c r="F3428" s="39"/>
      <c r="G3428" s="39"/>
      <c r="H3428" s="39"/>
      <c r="I3428" s="39"/>
      <c r="J3428" s="39"/>
      <c r="K3428" s="39"/>
      <c r="L3428" s="39"/>
      <c r="M3428" s="39"/>
      <c r="N3428" s="39"/>
      <c r="O3428" s="39"/>
      <c r="P3428" s="39"/>
      <c r="Q3428" s="39"/>
      <c r="R3428" s="39"/>
      <c r="S3428" s="39"/>
      <c r="T3428" s="39"/>
      <c r="U3428" s="39"/>
      <c r="V3428" s="39"/>
      <c r="W3428" s="39"/>
      <c r="X3428" s="39"/>
      <c r="Y3428" s="39"/>
      <c r="Z3428" s="39"/>
      <c r="AA3428" s="39"/>
      <c r="AB3428" s="39"/>
      <c r="AC3428" s="9"/>
      <c r="AD3428" s="39"/>
      <c r="AE3428" s="39"/>
      <c r="AF3428" s="39"/>
      <c r="AG3428" s="39"/>
      <c r="AH3428" s="39"/>
      <c r="AI3428" s="39"/>
      <c r="AJ3428" s="39"/>
      <c r="AK3428" s="9">
        <f t="shared" ref="AK3428:AM3428" si="6204">AK3368+AK3383+AK3398+AK3413</f>
        <v>4.9425913794501222</v>
      </c>
      <c r="AL3428" s="9">
        <f t="shared" si="6204"/>
        <v>4.2835791955234388</v>
      </c>
      <c r="AM3428" s="9">
        <f t="shared" si="6204"/>
        <v>3.7124353027869805</v>
      </c>
    </row>
    <row r="3429" spans="1:39" outlineLevel="2">
      <c r="A3429" s="11">
        <f>ROW()</f>
        <v>3429</v>
      </c>
      <c r="C3429" s="6" t="s">
        <v>5</v>
      </c>
      <c r="D3429" s="39"/>
      <c r="E3429" s="39"/>
      <c r="F3429" s="39"/>
      <c r="G3429" s="39"/>
      <c r="H3429" s="39"/>
      <c r="I3429" s="39"/>
      <c r="J3429" s="39"/>
      <c r="K3429" s="39"/>
      <c r="L3429" s="39"/>
      <c r="M3429" s="39"/>
      <c r="N3429" s="39"/>
      <c r="O3429" s="39"/>
      <c r="P3429" s="39"/>
      <c r="Q3429" s="39"/>
      <c r="R3429" s="39"/>
      <c r="S3429" s="39"/>
      <c r="T3429" s="39"/>
      <c r="U3429" s="39"/>
      <c r="V3429" s="39"/>
      <c r="W3429" s="39"/>
      <c r="X3429" s="39"/>
      <c r="Y3429" s="39"/>
      <c r="Z3429" s="39"/>
      <c r="AA3429" s="39"/>
      <c r="AB3429" s="39"/>
      <c r="AC3429" s="9"/>
      <c r="AD3429" s="39"/>
      <c r="AE3429" s="39"/>
      <c r="AF3429" s="39"/>
      <c r="AG3429" s="39"/>
      <c r="AH3429" s="39"/>
      <c r="AI3429" s="39"/>
      <c r="AJ3429" s="39"/>
      <c r="AK3429" s="9">
        <f t="shared" ref="AK3429:AK3434" si="6205">AK3369+AK3384+AK3399+AK3414</f>
        <v>1.1745853820039889</v>
      </c>
      <c r="AL3429" s="9">
        <f t="shared" ref="AL3429:AM3429" si="6206">AL3369+AL3384+AL3399+AL3414</f>
        <v>0.93966830560319115</v>
      </c>
      <c r="AM3429" s="9">
        <f t="shared" si="6206"/>
        <v>0.75173464448255289</v>
      </c>
    </row>
    <row r="3430" spans="1:39" outlineLevel="2">
      <c r="A3430" s="11">
        <f>ROW()</f>
        <v>3430</v>
      </c>
      <c r="C3430" s="6" t="s">
        <v>473</v>
      </c>
      <c r="D3430" s="39"/>
      <c r="E3430" s="39"/>
      <c r="F3430" s="39"/>
      <c r="G3430" s="39"/>
      <c r="H3430" s="39"/>
      <c r="I3430" s="39"/>
      <c r="J3430" s="39"/>
      <c r="K3430" s="39"/>
      <c r="L3430" s="39"/>
      <c r="M3430" s="39"/>
      <c r="N3430" s="39"/>
      <c r="O3430" s="39"/>
      <c r="P3430" s="39"/>
      <c r="Q3430" s="39"/>
      <c r="R3430" s="39"/>
      <c r="S3430" s="39"/>
      <c r="T3430" s="39"/>
      <c r="U3430" s="39"/>
      <c r="V3430" s="39"/>
      <c r="W3430" s="39"/>
      <c r="X3430" s="39"/>
      <c r="Y3430" s="39"/>
      <c r="Z3430" s="39"/>
      <c r="AA3430" s="39"/>
      <c r="AB3430" s="39"/>
      <c r="AC3430" s="9"/>
      <c r="AD3430" s="39"/>
      <c r="AE3430" s="39"/>
      <c r="AF3430" s="39"/>
      <c r="AG3430" s="39"/>
      <c r="AH3430" s="39"/>
      <c r="AI3430" s="39"/>
      <c r="AJ3430" s="39"/>
      <c r="AK3430" s="9">
        <f t="shared" si="6205"/>
        <v>8.2189691216717868</v>
      </c>
      <c r="AL3430" s="9">
        <f t="shared" ref="AL3430:AM3430" si="6207">AL3370+AL3385+AL3400+AL3415</f>
        <v>4.9313814730030723</v>
      </c>
      <c r="AM3430" s="9">
        <f t="shared" si="6207"/>
        <v>2.9588288838018433</v>
      </c>
    </row>
    <row r="3431" spans="1:39" outlineLevel="2">
      <c r="A3431" s="11">
        <f>ROW()</f>
        <v>3431</v>
      </c>
      <c r="C3431" s="6" t="s">
        <v>474</v>
      </c>
      <c r="D3431" s="39"/>
      <c r="E3431" s="39"/>
      <c r="F3431" s="39"/>
      <c r="G3431" s="39"/>
      <c r="H3431" s="39"/>
      <c r="I3431" s="39"/>
      <c r="J3431" s="39"/>
      <c r="K3431" s="39"/>
      <c r="L3431" s="39"/>
      <c r="M3431" s="39"/>
      <c r="N3431" s="39"/>
      <c r="O3431" s="39"/>
      <c r="P3431" s="39"/>
      <c r="Q3431" s="39"/>
      <c r="R3431" s="39"/>
      <c r="S3431" s="39"/>
      <c r="T3431" s="39"/>
      <c r="U3431" s="39"/>
      <c r="V3431" s="39"/>
      <c r="W3431" s="39"/>
      <c r="X3431" s="39"/>
      <c r="Y3431" s="39"/>
      <c r="Z3431" s="39"/>
      <c r="AA3431" s="39"/>
      <c r="AB3431" s="39"/>
      <c r="AC3431" s="9"/>
      <c r="AD3431" s="39"/>
      <c r="AE3431" s="39"/>
      <c r="AF3431" s="39"/>
      <c r="AG3431" s="39"/>
      <c r="AH3431" s="39"/>
      <c r="AI3431" s="39"/>
      <c r="AJ3431" s="39"/>
      <c r="AK3431" s="9">
        <f t="shared" si="6205"/>
        <v>4.2327842543515537</v>
      </c>
      <c r="AL3431" s="9">
        <f t="shared" ref="AL3431:AM3431" si="6208">AL3371+AL3386+AL3401+AL3416</f>
        <v>3.6684130204380132</v>
      </c>
      <c r="AM3431" s="9">
        <f t="shared" si="6208"/>
        <v>3.1792912843796115</v>
      </c>
    </row>
    <row r="3432" spans="1:39" outlineLevel="2">
      <c r="A3432" s="11">
        <f>ROW()</f>
        <v>3432</v>
      </c>
      <c r="C3432" s="6" t="s">
        <v>477</v>
      </c>
      <c r="D3432" s="39"/>
      <c r="E3432" s="39"/>
      <c r="F3432" s="39"/>
      <c r="G3432" s="39"/>
      <c r="H3432" s="39"/>
      <c r="I3432" s="39"/>
      <c r="J3432" s="39"/>
      <c r="K3432" s="39"/>
      <c r="L3432" s="39"/>
      <c r="M3432" s="39"/>
      <c r="N3432" s="39"/>
      <c r="O3432" s="39"/>
      <c r="P3432" s="39"/>
      <c r="Q3432" s="39"/>
      <c r="R3432" s="39"/>
      <c r="S3432" s="39"/>
      <c r="T3432" s="39"/>
      <c r="U3432" s="39"/>
      <c r="V3432" s="39"/>
      <c r="W3432" s="39"/>
      <c r="X3432" s="39"/>
      <c r="Y3432" s="39"/>
      <c r="Z3432" s="39"/>
      <c r="AA3432" s="39"/>
      <c r="AB3432" s="39"/>
      <c r="AC3432" s="9"/>
      <c r="AD3432" s="39"/>
      <c r="AE3432" s="39"/>
      <c r="AF3432" s="39"/>
      <c r="AG3432" s="39"/>
      <c r="AH3432" s="39"/>
      <c r="AI3432" s="39"/>
      <c r="AJ3432" s="39"/>
      <c r="AK3432" s="9">
        <f t="shared" si="6205"/>
        <v>17.155215403350013</v>
      </c>
      <c r="AL3432" s="9">
        <f t="shared" ref="AL3432:AM3432" si="6209">AL3372+AL3387+AL3402+AL3417</f>
        <v>13.72417232268001</v>
      </c>
      <c r="AM3432" s="9">
        <f t="shared" si="6209"/>
        <v>10.979337858144008</v>
      </c>
    </row>
    <row r="3433" spans="1:39" outlineLevel="2">
      <c r="A3433" s="11">
        <f>ROW()</f>
        <v>3433</v>
      </c>
      <c r="C3433" s="6" t="s">
        <v>511</v>
      </c>
      <c r="D3433" s="39"/>
      <c r="E3433" s="39"/>
      <c r="F3433" s="39"/>
      <c r="G3433" s="39"/>
      <c r="H3433" s="39"/>
      <c r="I3433" s="39"/>
      <c r="J3433" s="39"/>
      <c r="K3433" s="39"/>
      <c r="L3433" s="39"/>
      <c r="M3433" s="39"/>
      <c r="N3433" s="39"/>
      <c r="O3433" s="39"/>
      <c r="P3433" s="39"/>
      <c r="Q3433" s="39"/>
      <c r="R3433" s="39"/>
      <c r="S3433" s="39"/>
      <c r="T3433" s="39"/>
      <c r="U3433" s="39"/>
      <c r="V3433" s="39"/>
      <c r="W3433" s="39"/>
      <c r="X3433" s="39"/>
      <c r="Y3433" s="39"/>
      <c r="Z3433" s="39"/>
      <c r="AA3433" s="39"/>
      <c r="AB3433" s="39"/>
      <c r="AC3433" s="9"/>
      <c r="AD3433" s="39"/>
      <c r="AE3433" s="39"/>
      <c r="AF3433" s="39"/>
      <c r="AG3433" s="39"/>
      <c r="AH3433" s="39"/>
      <c r="AI3433" s="39"/>
      <c r="AJ3433" s="39"/>
      <c r="AK3433" s="9">
        <f t="shared" si="6205"/>
        <v>16.448578733218387</v>
      </c>
      <c r="AL3433" s="9">
        <f>AL3373+AL3388+AL3403+AL3418</f>
        <v>16.037364264887927</v>
      </c>
      <c r="AM3433" s="9">
        <f>AM3373+AM3388+AM3403+AM3418</f>
        <v>15.626149796557467</v>
      </c>
    </row>
    <row r="3434" spans="1:39" outlineLevel="2">
      <c r="A3434" s="11">
        <f>ROW()</f>
        <v>3434</v>
      </c>
      <c r="C3434" s="6" t="s">
        <v>655</v>
      </c>
      <c r="D3434" s="39"/>
      <c r="E3434" s="39"/>
      <c r="F3434" s="39"/>
      <c r="G3434" s="39"/>
      <c r="H3434" s="39"/>
      <c r="I3434" s="39"/>
      <c r="J3434" s="39"/>
      <c r="K3434" s="39"/>
      <c r="L3434" s="39"/>
      <c r="M3434" s="39"/>
      <c r="N3434" s="39"/>
      <c r="O3434" s="39"/>
      <c r="P3434" s="39"/>
      <c r="Q3434" s="39"/>
      <c r="R3434" s="39"/>
      <c r="S3434" s="39"/>
      <c r="T3434" s="39"/>
      <c r="U3434" s="39"/>
      <c r="V3434" s="39"/>
      <c r="W3434" s="39"/>
      <c r="X3434" s="39"/>
      <c r="Y3434" s="39"/>
      <c r="Z3434" s="39"/>
      <c r="AA3434" s="39"/>
      <c r="AB3434" s="39"/>
      <c r="AC3434" s="9"/>
      <c r="AD3434" s="39"/>
      <c r="AE3434" s="39"/>
      <c r="AF3434" s="39"/>
      <c r="AG3434" s="39"/>
      <c r="AH3434" s="39"/>
      <c r="AI3434" s="39"/>
      <c r="AJ3434" s="39"/>
      <c r="AK3434" s="9">
        <f t="shared" si="6205"/>
        <v>0</v>
      </c>
      <c r="AL3434" s="9">
        <f>AL3374+AL3389+AL3404+AL3419</f>
        <v>0</v>
      </c>
      <c r="AM3434" s="9">
        <f>AM3374+AM3389+AM3404+AM3419</f>
        <v>0</v>
      </c>
    </row>
    <row r="3435" spans="1:39" outlineLevel="2">
      <c r="A3435" s="11">
        <f>ROW()</f>
        <v>3435</v>
      </c>
      <c r="C3435" s="6" t="s">
        <v>656</v>
      </c>
      <c r="D3435" s="39"/>
      <c r="E3435" s="39"/>
      <c r="F3435" s="39"/>
      <c r="G3435" s="39"/>
      <c r="H3435" s="39"/>
      <c r="I3435" s="39"/>
      <c r="J3435" s="39"/>
      <c r="K3435" s="39"/>
      <c r="L3435" s="39"/>
      <c r="M3435" s="39"/>
      <c r="N3435" s="39"/>
      <c r="O3435" s="39"/>
      <c r="P3435" s="39"/>
      <c r="Q3435" s="39"/>
      <c r="R3435" s="39"/>
      <c r="S3435" s="39"/>
      <c r="T3435" s="39"/>
      <c r="U3435" s="39"/>
      <c r="V3435" s="39"/>
      <c r="W3435" s="39"/>
      <c r="X3435" s="39"/>
      <c r="Y3435" s="39"/>
      <c r="Z3435" s="39"/>
      <c r="AA3435" s="39"/>
      <c r="AB3435" s="39"/>
      <c r="AC3435" s="9"/>
      <c r="AD3435" s="39"/>
      <c r="AE3435" s="39"/>
      <c r="AF3435" s="39"/>
      <c r="AG3435" s="39"/>
      <c r="AH3435" s="39"/>
      <c r="AI3435" s="39"/>
      <c r="AJ3435" s="39"/>
      <c r="AK3435" s="9"/>
      <c r="AL3435" s="9"/>
      <c r="AM3435" s="9"/>
    </row>
    <row r="3436" spans="1:39" outlineLevel="2">
      <c r="A3436" s="11">
        <f>ROW()</f>
        <v>3436</v>
      </c>
      <c r="C3436" s="6" t="s">
        <v>667</v>
      </c>
      <c r="D3436" s="39"/>
      <c r="E3436" s="39"/>
      <c r="F3436" s="39"/>
      <c r="G3436" s="39"/>
      <c r="H3436" s="39"/>
      <c r="I3436" s="39"/>
      <c r="J3436" s="39"/>
      <c r="K3436" s="39"/>
      <c r="L3436" s="39"/>
      <c r="M3436" s="39"/>
      <c r="N3436" s="39"/>
      <c r="O3436" s="39"/>
      <c r="P3436" s="39"/>
      <c r="Q3436" s="39"/>
      <c r="R3436" s="39"/>
      <c r="S3436" s="39"/>
      <c r="T3436" s="39"/>
      <c r="U3436" s="39"/>
      <c r="V3436" s="39"/>
      <c r="W3436" s="39"/>
      <c r="X3436" s="39"/>
      <c r="Y3436" s="39"/>
      <c r="Z3436" s="39"/>
      <c r="AA3436" s="39"/>
      <c r="AB3436" s="39"/>
      <c r="AC3436" s="9"/>
      <c r="AD3436" s="39"/>
      <c r="AE3436" s="39"/>
      <c r="AF3436" s="39"/>
      <c r="AG3436" s="39"/>
      <c r="AH3436" s="39"/>
      <c r="AI3436" s="39"/>
      <c r="AJ3436" s="39"/>
      <c r="AK3436" s="9"/>
      <c r="AL3436" s="9"/>
      <c r="AM3436" s="9"/>
    </row>
    <row r="3437" spans="1:39" outlineLevel="2">
      <c r="A3437" s="11">
        <f>ROW()</f>
        <v>3437</v>
      </c>
      <c r="C3437" s="6" t="s">
        <v>212</v>
      </c>
      <c r="D3437" s="39"/>
      <c r="E3437" s="39"/>
      <c r="F3437" s="39"/>
      <c r="G3437" s="39"/>
      <c r="H3437" s="39"/>
      <c r="I3437" s="39"/>
      <c r="J3437" s="39"/>
      <c r="K3437" s="39"/>
      <c r="L3437" s="39"/>
      <c r="M3437" s="39"/>
      <c r="N3437" s="39"/>
      <c r="O3437" s="39"/>
      <c r="P3437" s="39"/>
      <c r="Q3437" s="39"/>
      <c r="R3437" s="39"/>
      <c r="S3437" s="39"/>
      <c r="T3437" s="39"/>
      <c r="U3437" s="39"/>
      <c r="V3437" s="39"/>
      <c r="W3437" s="39"/>
      <c r="X3437" s="39"/>
      <c r="Y3437" s="39"/>
      <c r="Z3437" s="39"/>
      <c r="AA3437" s="39"/>
      <c r="AB3437" s="39"/>
      <c r="AC3437" s="9"/>
      <c r="AD3437" s="39"/>
      <c r="AE3437" s="39"/>
      <c r="AF3437" s="39"/>
      <c r="AG3437" s="39"/>
      <c r="AH3437" s="39"/>
      <c r="AI3437" s="39"/>
      <c r="AJ3437" s="39"/>
      <c r="AK3437" s="9">
        <f t="shared" ref="AK3437:AM3437" si="6210">AK3377+AK3392+AK3407+AK3422</f>
        <v>0</v>
      </c>
      <c r="AL3437" s="9">
        <f t="shared" si="6210"/>
        <v>0</v>
      </c>
      <c r="AM3437" s="9">
        <f t="shared" si="6210"/>
        <v>0</v>
      </c>
    </row>
    <row r="3438" spans="1:39" outlineLevel="2">
      <c r="A3438" s="11">
        <f>ROW()</f>
        <v>3438</v>
      </c>
      <c r="C3438" s="30" t="s">
        <v>362</v>
      </c>
      <c r="D3438" s="90"/>
      <c r="E3438" s="90"/>
      <c r="F3438" s="90"/>
      <c r="G3438" s="90"/>
      <c r="H3438" s="90"/>
      <c r="I3438" s="90"/>
      <c r="J3438" s="90"/>
      <c r="K3438" s="90"/>
      <c r="L3438" s="90"/>
      <c r="M3438" s="90"/>
      <c r="N3438" s="90"/>
      <c r="O3438" s="90"/>
      <c r="P3438" s="90"/>
      <c r="Q3438" s="90"/>
      <c r="R3438" s="90"/>
      <c r="S3438" s="90"/>
      <c r="T3438" s="90"/>
      <c r="U3438" s="90"/>
      <c r="V3438" s="90"/>
      <c r="W3438" s="90"/>
      <c r="X3438" s="90"/>
      <c r="Y3438" s="90"/>
      <c r="Z3438" s="90"/>
      <c r="AA3438" s="90"/>
      <c r="AB3438" s="90"/>
      <c r="AC3438" s="15"/>
      <c r="AD3438" s="90"/>
      <c r="AE3438" s="90"/>
      <c r="AF3438" s="90"/>
      <c r="AG3438" s="90"/>
      <c r="AH3438" s="90"/>
      <c r="AI3438" s="90"/>
      <c r="AJ3438" s="90"/>
      <c r="AK3438" s="15">
        <f t="shared" ref="AK3438:AM3438" si="6211">AK3378+AK3393+AK3408+AK3423</f>
        <v>1.7627345341871425</v>
      </c>
      <c r="AL3438" s="15">
        <f t="shared" si="6211"/>
        <v>1.0576407205122855</v>
      </c>
      <c r="AM3438" s="15">
        <f t="shared" si="6211"/>
        <v>0.63458443230737127</v>
      </c>
    </row>
    <row r="3439" spans="1:39" outlineLevel="2">
      <c r="A3439" s="11">
        <f>ROW()</f>
        <v>3439</v>
      </c>
      <c r="C3439" s="6" t="s">
        <v>1</v>
      </c>
      <c r="D3439" s="39"/>
      <c r="E3439" s="39"/>
      <c r="F3439" s="39"/>
      <c r="G3439" s="39"/>
      <c r="H3439" s="39"/>
      <c r="I3439" s="39"/>
      <c r="J3439" s="39"/>
      <c r="K3439" s="39"/>
      <c r="L3439" s="39"/>
      <c r="M3439" s="39"/>
      <c r="N3439" s="39"/>
      <c r="O3439" s="39"/>
      <c r="P3439" s="39"/>
      <c r="Q3439" s="39"/>
      <c r="R3439" s="39"/>
      <c r="S3439" s="39"/>
      <c r="T3439" s="39"/>
      <c r="U3439" s="39"/>
      <c r="V3439" s="39"/>
      <c r="W3439" s="39"/>
      <c r="X3439" s="39"/>
      <c r="Y3439" s="39"/>
      <c r="Z3439" s="39"/>
      <c r="AA3439" s="39"/>
      <c r="AB3439" s="39"/>
      <c r="AC3439" s="9"/>
      <c r="AD3439" s="39"/>
      <c r="AE3439" s="39"/>
      <c r="AF3439" s="39"/>
      <c r="AG3439" s="39"/>
      <c r="AH3439" s="39"/>
      <c r="AI3439" s="39"/>
      <c r="AJ3439" s="39"/>
      <c r="AK3439" s="9">
        <f t="shared" ref="AK3439:AM3439" si="6212">SUM(AK3426:AK3438)</f>
        <v>61.327413305148525</v>
      </c>
      <c r="AL3439" s="9">
        <f t="shared" si="6212"/>
        <v>51.294978349871911</v>
      </c>
      <c r="AM3439" s="9">
        <f t="shared" si="6212"/>
        <v>43.82984534496142</v>
      </c>
    </row>
    <row r="3440" spans="1:39" outlineLevel="3">
      <c r="A3440" s="11">
        <f>ROW()</f>
        <v>3440</v>
      </c>
      <c r="B3440" s="343" t="s">
        <v>658</v>
      </c>
      <c r="D3440" s="39"/>
      <c r="E3440" s="39"/>
      <c r="F3440" s="39"/>
      <c r="G3440" s="39"/>
      <c r="H3440" s="39"/>
      <c r="I3440" s="39"/>
      <c r="J3440" s="39"/>
      <c r="K3440" s="39"/>
      <c r="L3440" s="39"/>
      <c r="M3440" s="39"/>
      <c r="N3440" s="39"/>
      <c r="O3440" s="39"/>
      <c r="P3440" s="39"/>
      <c r="Q3440" s="39"/>
      <c r="R3440" s="39"/>
      <c r="S3440" s="39"/>
      <c r="T3440" s="39"/>
      <c r="U3440" s="39"/>
      <c r="V3440" s="39"/>
      <c r="W3440" s="39"/>
      <c r="X3440" s="39"/>
      <c r="Y3440" s="39"/>
      <c r="Z3440" s="39"/>
      <c r="AA3440" s="39"/>
      <c r="AB3440" s="39"/>
      <c r="AC3440" s="39"/>
      <c r="AD3440" s="39"/>
      <c r="AE3440" s="39"/>
      <c r="AF3440" s="39"/>
      <c r="AG3440" s="39"/>
      <c r="AH3440" s="39"/>
      <c r="AI3440" s="39"/>
      <c r="AJ3440" s="39"/>
      <c r="AK3440" s="39"/>
      <c r="AL3440" s="39"/>
      <c r="AM3440" s="39"/>
    </row>
    <row r="3441" spans="1:39" outlineLevel="3">
      <c r="A3441" s="11">
        <f>ROW()</f>
        <v>3441</v>
      </c>
      <c r="C3441" s="6" t="s">
        <v>2</v>
      </c>
      <c r="D3441" s="39"/>
      <c r="E3441" s="39"/>
      <c r="F3441" s="39"/>
      <c r="G3441" s="39"/>
      <c r="H3441" s="39"/>
      <c r="I3441" s="39"/>
      <c r="J3441" s="39"/>
      <c r="K3441" s="39"/>
      <c r="L3441" s="39"/>
      <c r="M3441" s="39"/>
      <c r="N3441" s="39"/>
      <c r="O3441" s="39"/>
      <c r="P3441" s="39"/>
      <c r="Q3441" s="39"/>
      <c r="R3441" s="39"/>
      <c r="S3441" s="39"/>
      <c r="T3441" s="39"/>
      <c r="U3441" s="39"/>
      <c r="V3441" s="39"/>
      <c r="W3441" s="39"/>
      <c r="X3441" s="39"/>
      <c r="Y3441" s="39"/>
      <c r="Z3441" s="39"/>
      <c r="AA3441" s="39"/>
      <c r="AB3441" s="39"/>
      <c r="AC3441" s="39"/>
      <c r="AD3441" s="39"/>
      <c r="AE3441" s="39"/>
      <c r="AF3441" s="39"/>
      <c r="AG3441" s="39"/>
      <c r="AH3441" s="39"/>
      <c r="AI3441" s="39"/>
      <c r="AJ3441" s="39"/>
      <c r="AK3441" s="39"/>
      <c r="AL3441" s="39"/>
      <c r="AM3441" s="39"/>
    </row>
    <row r="3442" spans="1:39" outlineLevel="3">
      <c r="A3442" s="11">
        <f>ROW()</f>
        <v>3442</v>
      </c>
      <c r="C3442" s="6" t="s">
        <v>3</v>
      </c>
      <c r="D3442" s="39"/>
      <c r="E3442" s="39"/>
      <c r="F3442" s="39"/>
      <c r="G3442" s="39"/>
      <c r="H3442" s="39"/>
      <c r="I3442" s="39"/>
      <c r="J3442" s="39"/>
      <c r="K3442" s="39"/>
      <c r="L3442" s="39"/>
      <c r="M3442" s="39"/>
      <c r="N3442" s="39"/>
      <c r="O3442" s="39"/>
      <c r="P3442" s="39"/>
      <c r="Q3442" s="39"/>
      <c r="R3442" s="39"/>
      <c r="S3442" s="39"/>
      <c r="T3442" s="39"/>
      <c r="U3442" s="39"/>
      <c r="V3442" s="39"/>
      <c r="W3442" s="39"/>
      <c r="X3442" s="39"/>
      <c r="Y3442" s="39"/>
      <c r="Z3442" s="39"/>
      <c r="AA3442" s="39"/>
      <c r="AB3442" s="39"/>
      <c r="AC3442" s="39"/>
      <c r="AD3442" s="39"/>
      <c r="AE3442" s="39"/>
      <c r="AF3442" s="39"/>
      <c r="AG3442" s="39"/>
      <c r="AH3442" s="39"/>
      <c r="AI3442" s="39"/>
      <c r="AJ3442" s="39"/>
      <c r="AK3442" s="39"/>
      <c r="AL3442" s="39"/>
      <c r="AM3442" s="39"/>
    </row>
    <row r="3443" spans="1:39" outlineLevel="3">
      <c r="A3443" s="11">
        <f>ROW()</f>
        <v>3443</v>
      </c>
      <c r="C3443" s="6" t="s">
        <v>4</v>
      </c>
      <c r="D3443" s="39"/>
      <c r="E3443" s="39"/>
      <c r="F3443" s="39"/>
      <c r="G3443" s="39"/>
      <c r="H3443" s="39"/>
      <c r="I3443" s="39"/>
      <c r="J3443" s="39"/>
      <c r="K3443" s="39"/>
      <c r="L3443" s="39"/>
      <c r="M3443" s="39"/>
      <c r="N3443" s="39"/>
      <c r="O3443" s="39"/>
      <c r="P3443" s="39"/>
      <c r="Q3443" s="39"/>
      <c r="R3443" s="39"/>
      <c r="S3443" s="39"/>
      <c r="T3443" s="39"/>
      <c r="U3443" s="39"/>
      <c r="V3443" s="39"/>
      <c r="W3443" s="39"/>
      <c r="X3443" s="39"/>
      <c r="Y3443" s="39"/>
      <c r="Z3443" s="39"/>
      <c r="AA3443" s="39"/>
      <c r="AB3443" s="39"/>
      <c r="AC3443" s="39"/>
      <c r="AD3443" s="39"/>
      <c r="AE3443" s="39"/>
      <c r="AF3443" s="39"/>
      <c r="AG3443" s="39"/>
      <c r="AH3443" s="39"/>
      <c r="AI3443" s="39"/>
      <c r="AJ3443" s="39"/>
      <c r="AK3443" s="39"/>
      <c r="AL3443" s="39"/>
      <c r="AM3443" s="39"/>
    </row>
    <row r="3444" spans="1:39" outlineLevel="3">
      <c r="A3444" s="11">
        <f>ROW()</f>
        <v>3444</v>
      </c>
      <c r="C3444" s="6" t="s">
        <v>5</v>
      </c>
      <c r="D3444" s="39"/>
      <c r="E3444" s="39"/>
      <c r="F3444" s="39"/>
      <c r="G3444" s="39"/>
      <c r="H3444" s="39"/>
      <c r="I3444" s="39"/>
      <c r="J3444" s="39"/>
      <c r="K3444" s="39"/>
      <c r="L3444" s="39"/>
      <c r="M3444" s="39"/>
      <c r="N3444" s="39"/>
      <c r="O3444" s="39"/>
      <c r="P3444" s="39"/>
      <c r="Q3444" s="39"/>
      <c r="R3444" s="39"/>
      <c r="S3444" s="39"/>
      <c r="T3444" s="39"/>
      <c r="U3444" s="39"/>
      <c r="V3444" s="39"/>
      <c r="W3444" s="39"/>
      <c r="X3444" s="39"/>
      <c r="Y3444" s="39"/>
      <c r="Z3444" s="39"/>
      <c r="AA3444" s="39"/>
      <c r="AB3444" s="39"/>
      <c r="AC3444" s="39"/>
      <c r="AD3444" s="39"/>
      <c r="AE3444" s="39"/>
      <c r="AF3444" s="39"/>
      <c r="AG3444" s="39"/>
      <c r="AH3444" s="39"/>
      <c r="AI3444" s="39"/>
      <c r="AJ3444" s="39"/>
      <c r="AK3444" s="39"/>
      <c r="AL3444" s="39"/>
      <c r="AM3444" s="39"/>
    </row>
    <row r="3445" spans="1:39" outlineLevel="3">
      <c r="A3445" s="11">
        <f>ROW()</f>
        <v>3445</v>
      </c>
      <c r="C3445" s="6" t="s">
        <v>473</v>
      </c>
      <c r="D3445" s="39"/>
      <c r="E3445" s="39"/>
      <c r="F3445" s="39"/>
      <c r="G3445" s="39"/>
      <c r="H3445" s="39"/>
      <c r="I3445" s="39"/>
      <c r="J3445" s="39"/>
      <c r="K3445" s="39"/>
      <c r="L3445" s="39"/>
      <c r="M3445" s="39"/>
      <c r="N3445" s="39"/>
      <c r="O3445" s="39"/>
      <c r="P3445" s="39"/>
      <c r="Q3445" s="39"/>
      <c r="R3445" s="39"/>
      <c r="S3445" s="39"/>
      <c r="T3445" s="39"/>
      <c r="U3445" s="39"/>
      <c r="V3445" s="39"/>
      <c r="W3445" s="39"/>
      <c r="X3445" s="39"/>
      <c r="Y3445" s="39"/>
      <c r="Z3445" s="39"/>
      <c r="AA3445" s="39"/>
      <c r="AB3445" s="39"/>
      <c r="AC3445" s="39"/>
      <c r="AD3445" s="39"/>
      <c r="AE3445" s="39"/>
      <c r="AF3445" s="39"/>
      <c r="AG3445" s="39"/>
      <c r="AH3445" s="39"/>
      <c r="AI3445" s="39"/>
      <c r="AJ3445" s="39"/>
      <c r="AK3445" s="39"/>
      <c r="AL3445" s="39"/>
      <c r="AM3445" s="39"/>
    </row>
    <row r="3446" spans="1:39" outlineLevel="3">
      <c r="A3446" s="11">
        <f>ROW()</f>
        <v>3446</v>
      </c>
      <c r="C3446" s="6" t="s">
        <v>474</v>
      </c>
      <c r="D3446" s="39"/>
      <c r="E3446" s="39"/>
      <c r="F3446" s="39"/>
      <c r="G3446" s="39"/>
      <c r="H3446" s="39"/>
      <c r="I3446" s="39"/>
      <c r="J3446" s="39"/>
      <c r="K3446" s="39"/>
      <c r="L3446" s="39"/>
      <c r="M3446" s="39"/>
      <c r="N3446" s="39"/>
      <c r="O3446" s="39"/>
      <c r="P3446" s="39"/>
      <c r="Q3446" s="39"/>
      <c r="R3446" s="39"/>
      <c r="S3446" s="39"/>
      <c r="T3446" s="39"/>
      <c r="U3446" s="39"/>
      <c r="V3446" s="39"/>
      <c r="W3446" s="39"/>
      <c r="X3446" s="39"/>
      <c r="Y3446" s="39"/>
      <c r="Z3446" s="39"/>
      <c r="AA3446" s="39"/>
      <c r="AB3446" s="39"/>
      <c r="AC3446" s="39"/>
      <c r="AD3446" s="39"/>
      <c r="AE3446" s="39"/>
      <c r="AF3446" s="39"/>
      <c r="AG3446" s="39"/>
      <c r="AH3446" s="39"/>
      <c r="AI3446" s="39"/>
      <c r="AJ3446" s="39"/>
      <c r="AK3446" s="39"/>
      <c r="AL3446" s="39"/>
      <c r="AM3446" s="39"/>
    </row>
    <row r="3447" spans="1:39" outlineLevel="3">
      <c r="A3447" s="11">
        <f>ROW()</f>
        <v>3447</v>
      </c>
      <c r="C3447" s="6" t="s">
        <v>477</v>
      </c>
      <c r="D3447" s="39"/>
      <c r="E3447" s="39"/>
      <c r="F3447" s="39"/>
      <c r="G3447" s="39"/>
      <c r="H3447" s="39"/>
      <c r="I3447" s="39"/>
      <c r="J3447" s="39"/>
      <c r="K3447" s="39"/>
      <c r="L3447" s="39"/>
      <c r="M3447" s="39"/>
      <c r="N3447" s="39"/>
      <c r="O3447" s="39"/>
      <c r="P3447" s="39"/>
      <c r="Q3447" s="39"/>
      <c r="R3447" s="39"/>
      <c r="S3447" s="39"/>
      <c r="T3447" s="39"/>
      <c r="U3447" s="39"/>
      <c r="V3447" s="39"/>
      <c r="W3447" s="39"/>
      <c r="X3447" s="39"/>
      <c r="Y3447" s="39"/>
      <c r="Z3447" s="39"/>
      <c r="AA3447" s="39"/>
      <c r="AB3447" s="39"/>
      <c r="AC3447" s="39"/>
      <c r="AD3447" s="39"/>
      <c r="AE3447" s="39"/>
      <c r="AF3447" s="39"/>
      <c r="AG3447" s="39"/>
      <c r="AH3447" s="39"/>
      <c r="AI3447" s="39"/>
      <c r="AJ3447" s="39"/>
      <c r="AK3447" s="39"/>
      <c r="AL3447" s="39"/>
      <c r="AM3447" s="39"/>
    </row>
    <row r="3448" spans="1:39" outlineLevel="3">
      <c r="A3448" s="11">
        <f>ROW()</f>
        <v>3448</v>
      </c>
      <c r="C3448" s="6" t="s">
        <v>511</v>
      </c>
      <c r="D3448" s="39"/>
      <c r="E3448" s="39"/>
      <c r="F3448" s="39"/>
      <c r="G3448" s="39"/>
      <c r="H3448" s="39"/>
      <c r="I3448" s="39"/>
      <c r="J3448" s="39"/>
      <c r="K3448" s="39"/>
      <c r="L3448" s="39"/>
      <c r="M3448" s="39"/>
      <c r="N3448" s="39"/>
      <c r="O3448" s="39"/>
      <c r="P3448" s="39"/>
      <c r="Q3448" s="39"/>
      <c r="R3448" s="39"/>
      <c r="S3448" s="39"/>
      <c r="T3448" s="39"/>
      <c r="U3448" s="39"/>
      <c r="V3448" s="39"/>
      <c r="W3448" s="39"/>
      <c r="X3448" s="39"/>
      <c r="Y3448" s="39"/>
      <c r="Z3448" s="39"/>
      <c r="AA3448" s="39"/>
      <c r="AB3448" s="39"/>
      <c r="AC3448" s="39"/>
      <c r="AD3448" s="39"/>
      <c r="AE3448" s="39"/>
      <c r="AF3448" s="39"/>
      <c r="AG3448" s="39"/>
      <c r="AH3448" s="39"/>
      <c r="AI3448" s="39"/>
      <c r="AJ3448" s="39"/>
      <c r="AK3448" s="39"/>
      <c r="AL3448" s="39"/>
      <c r="AM3448" s="39"/>
    </row>
    <row r="3449" spans="1:39" outlineLevel="3">
      <c r="A3449" s="11">
        <f>ROW()</f>
        <v>3449</v>
      </c>
      <c r="C3449" s="6" t="s">
        <v>655</v>
      </c>
      <c r="D3449" s="39"/>
      <c r="E3449" s="39"/>
      <c r="F3449" s="39"/>
      <c r="G3449" s="39"/>
      <c r="H3449" s="39"/>
      <c r="I3449" s="39"/>
      <c r="J3449" s="39"/>
      <c r="K3449" s="39"/>
      <c r="L3449" s="39"/>
      <c r="M3449" s="39"/>
      <c r="N3449" s="39"/>
      <c r="O3449" s="39"/>
      <c r="P3449" s="39"/>
      <c r="Q3449" s="39"/>
      <c r="R3449" s="39"/>
      <c r="S3449" s="39"/>
      <c r="T3449" s="39"/>
      <c r="U3449" s="39"/>
      <c r="V3449" s="39"/>
      <c r="W3449" s="39"/>
      <c r="X3449" s="39"/>
      <c r="Y3449" s="39"/>
      <c r="Z3449" s="39"/>
      <c r="AA3449" s="39"/>
      <c r="AB3449" s="39"/>
      <c r="AC3449" s="39"/>
      <c r="AD3449" s="39"/>
      <c r="AE3449" s="39"/>
      <c r="AF3449" s="39"/>
      <c r="AG3449" s="39"/>
      <c r="AH3449" s="39"/>
      <c r="AI3449" s="39"/>
      <c r="AJ3449" s="39"/>
      <c r="AK3449" s="39"/>
      <c r="AL3449" s="39"/>
      <c r="AM3449" s="39"/>
    </row>
    <row r="3450" spans="1:39" outlineLevel="3">
      <c r="A3450" s="11">
        <f>ROW()</f>
        <v>3450</v>
      </c>
      <c r="C3450" s="6" t="s">
        <v>656</v>
      </c>
      <c r="D3450" s="39"/>
      <c r="E3450" s="39"/>
      <c r="F3450" s="39"/>
      <c r="G3450" s="39"/>
      <c r="H3450" s="39"/>
      <c r="I3450" s="39"/>
      <c r="J3450" s="39"/>
      <c r="K3450" s="39"/>
      <c r="L3450" s="39"/>
      <c r="M3450" s="39"/>
      <c r="N3450" s="39"/>
      <c r="O3450" s="39"/>
      <c r="P3450" s="39"/>
      <c r="Q3450" s="39"/>
      <c r="R3450" s="39"/>
      <c r="S3450" s="39"/>
      <c r="T3450" s="39"/>
      <c r="U3450" s="39"/>
      <c r="V3450" s="39"/>
      <c r="W3450" s="39"/>
      <c r="X3450" s="39"/>
      <c r="Y3450" s="39"/>
      <c r="Z3450" s="39"/>
      <c r="AA3450" s="39"/>
      <c r="AB3450" s="39"/>
      <c r="AC3450" s="39"/>
      <c r="AD3450" s="39"/>
      <c r="AE3450" s="39"/>
      <c r="AF3450" s="39"/>
      <c r="AG3450" s="39"/>
      <c r="AH3450" s="39"/>
      <c r="AI3450" s="39"/>
      <c r="AJ3450" s="39"/>
      <c r="AK3450" s="39"/>
      <c r="AL3450" s="39"/>
      <c r="AM3450" s="39"/>
    </row>
    <row r="3451" spans="1:39" outlineLevel="3">
      <c r="A3451" s="11">
        <f>ROW()</f>
        <v>3451</v>
      </c>
      <c r="C3451" s="6" t="s">
        <v>667</v>
      </c>
      <c r="D3451" s="39"/>
      <c r="E3451" s="39"/>
      <c r="F3451" s="39"/>
      <c r="G3451" s="39"/>
      <c r="H3451" s="39"/>
      <c r="I3451" s="39"/>
      <c r="J3451" s="39"/>
      <c r="K3451" s="39"/>
      <c r="L3451" s="39"/>
      <c r="M3451" s="39"/>
      <c r="N3451" s="39"/>
      <c r="O3451" s="39"/>
      <c r="P3451" s="39"/>
      <c r="Q3451" s="39"/>
      <c r="R3451" s="39"/>
      <c r="S3451" s="39"/>
      <c r="T3451" s="39"/>
      <c r="U3451" s="39"/>
      <c r="V3451" s="39"/>
      <c r="W3451" s="39"/>
      <c r="X3451" s="39"/>
      <c r="Y3451" s="39"/>
      <c r="Z3451" s="39"/>
      <c r="AA3451" s="39"/>
      <c r="AB3451" s="39"/>
      <c r="AC3451" s="39"/>
      <c r="AD3451" s="39"/>
      <c r="AE3451" s="39"/>
      <c r="AF3451" s="39"/>
      <c r="AG3451" s="39"/>
      <c r="AH3451" s="39"/>
      <c r="AI3451" s="39"/>
      <c r="AJ3451" s="39"/>
      <c r="AK3451" s="39"/>
      <c r="AL3451" s="39"/>
      <c r="AM3451" s="39"/>
    </row>
    <row r="3452" spans="1:39" outlineLevel="3">
      <c r="A3452" s="11">
        <f>ROW()</f>
        <v>3452</v>
      </c>
      <c r="C3452" s="6" t="s">
        <v>212</v>
      </c>
      <c r="D3452" s="39"/>
      <c r="E3452" s="39"/>
      <c r="F3452" s="39"/>
      <c r="G3452" s="39"/>
      <c r="H3452" s="39"/>
      <c r="I3452" s="39"/>
      <c r="J3452" s="39"/>
      <c r="K3452" s="39"/>
      <c r="L3452" s="39"/>
      <c r="M3452" s="39"/>
      <c r="N3452" s="39"/>
      <c r="O3452" s="39"/>
      <c r="P3452" s="39"/>
      <c r="Q3452" s="39"/>
      <c r="R3452" s="39"/>
      <c r="S3452" s="39"/>
      <c r="T3452" s="39"/>
      <c r="U3452" s="39"/>
      <c r="V3452" s="39"/>
      <c r="W3452" s="39"/>
      <c r="X3452" s="39"/>
      <c r="Y3452" s="39"/>
      <c r="Z3452" s="39"/>
      <c r="AA3452" s="39"/>
      <c r="AB3452" s="39"/>
      <c r="AC3452" s="39"/>
      <c r="AD3452" s="39"/>
      <c r="AE3452" s="39"/>
      <c r="AF3452" s="39"/>
      <c r="AG3452" s="39"/>
      <c r="AH3452" s="39"/>
      <c r="AI3452" s="39"/>
      <c r="AJ3452" s="39"/>
      <c r="AK3452" s="39"/>
      <c r="AL3452" s="39"/>
      <c r="AM3452" s="39"/>
    </row>
    <row r="3453" spans="1:39" outlineLevel="3">
      <c r="A3453" s="11">
        <f>ROW()</f>
        <v>3453</v>
      </c>
      <c r="C3453" s="30" t="s">
        <v>362</v>
      </c>
      <c r="D3453" s="90"/>
      <c r="E3453" s="90"/>
      <c r="F3453" s="90"/>
      <c r="G3453" s="90"/>
      <c r="H3453" s="90"/>
      <c r="I3453" s="90"/>
      <c r="J3453" s="90"/>
      <c r="K3453" s="90"/>
      <c r="L3453" s="90"/>
      <c r="M3453" s="90"/>
      <c r="N3453" s="90"/>
      <c r="O3453" s="90"/>
      <c r="P3453" s="90"/>
      <c r="Q3453" s="90"/>
      <c r="R3453" s="90"/>
      <c r="S3453" s="90"/>
      <c r="T3453" s="90"/>
      <c r="U3453" s="90"/>
      <c r="V3453" s="90"/>
      <c r="W3453" s="90"/>
      <c r="X3453" s="90"/>
      <c r="Y3453" s="90"/>
      <c r="Z3453" s="90"/>
      <c r="AA3453" s="90"/>
      <c r="AB3453" s="90"/>
      <c r="AC3453" s="90"/>
      <c r="AD3453" s="90"/>
      <c r="AE3453" s="90"/>
      <c r="AF3453" s="90"/>
      <c r="AG3453" s="90"/>
      <c r="AH3453" s="90"/>
      <c r="AI3453" s="90"/>
      <c r="AJ3453" s="90"/>
      <c r="AK3453" s="90"/>
      <c r="AL3453" s="90"/>
      <c r="AM3453" s="90"/>
    </row>
    <row r="3454" spans="1:39" outlineLevel="3">
      <c r="A3454" s="11">
        <f>ROW()</f>
        <v>3454</v>
      </c>
      <c r="C3454" s="6" t="s">
        <v>1</v>
      </c>
      <c r="D3454" s="39"/>
      <c r="E3454" s="39"/>
      <c r="F3454" s="39"/>
      <c r="G3454" s="39"/>
      <c r="H3454" s="39"/>
      <c r="I3454" s="39"/>
      <c r="J3454" s="39"/>
      <c r="K3454" s="39"/>
      <c r="L3454" s="39"/>
      <c r="M3454" s="39"/>
      <c r="N3454" s="39"/>
      <c r="O3454" s="39"/>
      <c r="P3454" s="39"/>
      <c r="Q3454" s="39"/>
      <c r="R3454" s="39"/>
      <c r="S3454" s="39"/>
      <c r="T3454" s="39"/>
      <c r="U3454" s="39"/>
      <c r="V3454" s="39"/>
      <c r="W3454" s="39"/>
      <c r="X3454" s="39"/>
      <c r="Y3454" s="39"/>
      <c r="Z3454" s="39"/>
      <c r="AA3454" s="39"/>
      <c r="AB3454" s="39"/>
      <c r="AC3454" s="39"/>
      <c r="AD3454" s="39"/>
      <c r="AE3454" s="39"/>
      <c r="AF3454" s="39"/>
      <c r="AG3454" s="39"/>
      <c r="AH3454" s="39"/>
      <c r="AI3454" s="39"/>
      <c r="AJ3454" s="39"/>
      <c r="AK3454" s="39"/>
      <c r="AL3454" s="39"/>
      <c r="AM3454" s="39"/>
    </row>
    <row r="3455" spans="1:39" outlineLevel="3">
      <c r="A3455" s="11">
        <f>ROW()</f>
        <v>3455</v>
      </c>
      <c r="D3455" s="39"/>
      <c r="E3455" s="39"/>
      <c r="F3455" s="39"/>
      <c r="G3455" s="39"/>
      <c r="H3455" s="39"/>
      <c r="I3455" s="39"/>
      <c r="J3455" s="39"/>
      <c r="K3455" s="39"/>
      <c r="L3455" s="39"/>
      <c r="M3455" s="39"/>
      <c r="N3455" s="39"/>
      <c r="O3455" s="39"/>
      <c r="P3455" s="39"/>
      <c r="Q3455" s="39"/>
      <c r="R3455" s="39"/>
      <c r="S3455" s="39"/>
      <c r="T3455" s="39"/>
      <c r="U3455" s="39"/>
      <c r="V3455" s="39"/>
      <c r="W3455" s="39"/>
      <c r="X3455" s="39"/>
      <c r="Y3455" s="39"/>
      <c r="Z3455" s="39"/>
      <c r="AA3455" s="39"/>
      <c r="AB3455" s="39"/>
      <c r="AC3455" s="39"/>
      <c r="AD3455" s="39"/>
      <c r="AE3455" s="39"/>
      <c r="AF3455" s="39"/>
      <c r="AG3455" s="39"/>
      <c r="AH3455" s="39"/>
      <c r="AI3455" s="39"/>
      <c r="AJ3455" s="39"/>
      <c r="AK3455" s="39"/>
      <c r="AL3455" s="39"/>
      <c r="AM3455" s="39"/>
    </row>
    <row r="3456" spans="1:39" s="10" customFormat="1" outlineLevel="1">
      <c r="A3456" s="324" t="s">
        <v>520</v>
      </c>
      <c r="B3456" s="347"/>
      <c r="C3456" s="325"/>
      <c r="D3456" s="325"/>
      <c r="E3456" s="325"/>
      <c r="F3456" s="325"/>
      <c r="G3456" s="325"/>
      <c r="H3456" s="326"/>
      <c r="I3456" s="326"/>
      <c r="J3456" s="326"/>
      <c r="K3456" s="326"/>
      <c r="L3456" s="326"/>
      <c r="M3456" s="326"/>
      <c r="N3456" s="326"/>
      <c r="O3456" s="326"/>
      <c r="P3456" s="326"/>
      <c r="Q3456" s="326"/>
      <c r="R3456" s="326"/>
      <c r="S3456" s="326"/>
      <c r="T3456" s="326"/>
      <c r="U3456" s="326"/>
      <c r="V3456" s="326"/>
      <c r="W3456" s="326"/>
      <c r="X3456" s="326"/>
      <c r="Y3456" s="326"/>
      <c r="Z3456" s="326"/>
      <c r="AA3456" s="326"/>
      <c r="AB3456" s="326"/>
      <c r="AC3456" s="326"/>
      <c r="AD3456" s="326"/>
      <c r="AE3456" s="326"/>
      <c r="AF3456" s="326"/>
      <c r="AG3456" s="326"/>
      <c r="AH3456" s="326"/>
      <c r="AI3456" s="326"/>
      <c r="AJ3456" s="326"/>
      <c r="AK3456" s="326"/>
      <c r="AL3456" s="326"/>
      <c r="AM3456" s="326"/>
    </row>
    <row r="3457" spans="1:39" outlineLevel="2">
      <c r="A3457" s="11">
        <f>ROW()</f>
        <v>3457</v>
      </c>
      <c r="B3457" s="343" t="s">
        <v>141</v>
      </c>
      <c r="D3457" s="39"/>
      <c r="E3457" s="39"/>
      <c r="F3457" s="39"/>
      <c r="G3457" s="39"/>
      <c r="H3457" s="39"/>
      <c r="I3457" s="39"/>
      <c r="J3457" s="156"/>
      <c r="K3457" s="39"/>
      <c r="L3457" s="39"/>
      <c r="M3457" s="39"/>
      <c r="N3457" s="39"/>
      <c r="O3457" s="39"/>
      <c r="P3457" s="39"/>
      <c r="Q3457" s="39"/>
      <c r="R3457" s="39"/>
      <c r="S3457" s="39"/>
      <c r="T3457" s="39"/>
      <c r="U3457" s="39"/>
      <c r="V3457" s="39"/>
      <c r="W3457" s="39"/>
      <c r="X3457" s="39"/>
      <c r="Y3457" s="39"/>
      <c r="Z3457" s="39"/>
      <c r="AA3457" s="39"/>
      <c r="AB3457" s="39"/>
      <c r="AC3457" s="39"/>
      <c r="AD3457" s="39"/>
      <c r="AE3457" s="39"/>
      <c r="AF3457" s="39"/>
      <c r="AG3457" s="39"/>
      <c r="AH3457" s="39"/>
      <c r="AI3457" s="39"/>
      <c r="AJ3457" s="39"/>
      <c r="AK3457" s="39"/>
      <c r="AL3457" s="39"/>
      <c r="AM3457" s="39"/>
    </row>
    <row r="3458" spans="1:39" outlineLevel="2">
      <c r="A3458" s="11">
        <f>ROW()</f>
        <v>3458</v>
      </c>
      <c r="C3458" s="6" t="s">
        <v>2</v>
      </c>
      <c r="D3458" s="39"/>
      <c r="E3458" s="39"/>
      <c r="F3458" s="39"/>
      <c r="G3458" s="39"/>
      <c r="H3458" s="39"/>
      <c r="I3458" s="9"/>
      <c r="J3458" s="39"/>
      <c r="K3458" s="163"/>
      <c r="L3458" s="163"/>
      <c r="M3458" s="163"/>
      <c r="N3458" s="163"/>
      <c r="O3458" s="163"/>
      <c r="P3458" s="163"/>
      <c r="Q3458" s="163"/>
      <c r="R3458" s="163"/>
      <c r="S3458" s="163"/>
      <c r="T3458" s="163"/>
      <c r="U3458" s="163"/>
      <c r="V3458" s="163"/>
      <c r="W3458" s="163"/>
      <c r="X3458" s="163"/>
      <c r="Y3458" s="163"/>
      <c r="Z3458" s="163"/>
      <c r="AA3458" s="163"/>
      <c r="AB3458" s="163"/>
      <c r="AC3458" s="164"/>
      <c r="AD3458" s="163"/>
      <c r="AE3458" s="163"/>
      <c r="AF3458" s="163"/>
      <c r="AG3458" s="163"/>
      <c r="AH3458" s="163"/>
      <c r="AI3458" s="163"/>
      <c r="AJ3458" s="163"/>
      <c r="AK3458" s="163"/>
      <c r="AL3458" s="164"/>
      <c r="AM3458" s="164">
        <f>Inputs!$E$80/2</f>
        <v>10</v>
      </c>
    </row>
    <row r="3459" spans="1:39" outlineLevel="2">
      <c r="A3459" s="11">
        <f>ROW()</f>
        <v>3459</v>
      </c>
      <c r="C3459" s="6" t="s">
        <v>3</v>
      </c>
      <c r="D3459" s="39"/>
      <c r="E3459" s="39"/>
      <c r="F3459" s="39"/>
      <c r="G3459" s="39"/>
      <c r="H3459" s="39"/>
      <c r="I3459" s="9"/>
      <c r="J3459" s="39"/>
      <c r="K3459" s="163"/>
      <c r="L3459" s="163"/>
      <c r="M3459" s="163"/>
      <c r="N3459" s="163"/>
      <c r="O3459" s="163"/>
      <c r="P3459" s="163"/>
      <c r="Q3459" s="163"/>
      <c r="R3459" s="163"/>
      <c r="S3459" s="163"/>
      <c r="T3459" s="163"/>
      <c r="U3459" s="163"/>
      <c r="V3459" s="163"/>
      <c r="W3459" s="163"/>
      <c r="X3459" s="163"/>
      <c r="Y3459" s="163"/>
      <c r="Z3459" s="163"/>
      <c r="AA3459" s="163"/>
      <c r="AB3459" s="163"/>
      <c r="AC3459" s="164"/>
      <c r="AD3459" s="163"/>
      <c r="AE3459" s="163"/>
      <c r="AF3459" s="163"/>
      <c r="AG3459" s="163"/>
      <c r="AH3459" s="163"/>
      <c r="AI3459" s="163"/>
      <c r="AJ3459" s="163"/>
      <c r="AK3459" s="163"/>
      <c r="AL3459" s="164"/>
      <c r="AM3459" s="164">
        <f>Inputs!$E$81/2</f>
        <v>10</v>
      </c>
    </row>
    <row r="3460" spans="1:39" outlineLevel="2">
      <c r="A3460" s="11">
        <f>ROW()</f>
        <v>3460</v>
      </c>
      <c r="C3460" s="6" t="s">
        <v>4</v>
      </c>
      <c r="D3460" s="39"/>
      <c r="E3460" s="39"/>
      <c r="F3460" s="39"/>
      <c r="G3460" s="39"/>
      <c r="H3460" s="39"/>
      <c r="I3460" s="9"/>
      <c r="J3460" s="39"/>
      <c r="K3460" s="163"/>
      <c r="L3460" s="163"/>
      <c r="M3460" s="163"/>
      <c r="N3460" s="163"/>
      <c r="O3460" s="163"/>
      <c r="P3460" s="163"/>
      <c r="Q3460" s="163"/>
      <c r="R3460" s="163"/>
      <c r="S3460" s="163"/>
      <c r="T3460" s="163"/>
      <c r="U3460" s="163"/>
      <c r="V3460" s="163"/>
      <c r="W3460" s="163"/>
      <c r="X3460" s="163"/>
      <c r="Y3460" s="163"/>
      <c r="Z3460" s="163"/>
      <c r="AA3460" s="163"/>
      <c r="AB3460" s="163"/>
      <c r="AC3460" s="164"/>
      <c r="AD3460" s="163"/>
      <c r="AE3460" s="163"/>
      <c r="AF3460" s="163"/>
      <c r="AG3460" s="163"/>
      <c r="AH3460" s="163"/>
      <c r="AI3460" s="163"/>
      <c r="AJ3460" s="163"/>
      <c r="AK3460" s="163"/>
      <c r="AL3460" s="164"/>
      <c r="AM3460" s="164">
        <f>Inputs!$E$82/2</f>
        <v>7.5</v>
      </c>
    </row>
    <row r="3461" spans="1:39" outlineLevel="2">
      <c r="A3461" s="11">
        <f>ROW()</f>
        <v>3461</v>
      </c>
      <c r="C3461" s="6" t="s">
        <v>5</v>
      </c>
      <c r="D3461" s="39"/>
      <c r="E3461" s="39"/>
      <c r="F3461" s="39"/>
      <c r="G3461" s="39"/>
      <c r="H3461" s="39"/>
      <c r="I3461" s="9"/>
      <c r="J3461" s="39"/>
      <c r="K3461" s="163"/>
      <c r="L3461" s="163"/>
      <c r="M3461" s="163"/>
      <c r="N3461" s="163"/>
      <c r="O3461" s="163"/>
      <c r="P3461" s="163"/>
      <c r="Q3461" s="163"/>
      <c r="R3461" s="163"/>
      <c r="S3461" s="163"/>
      <c r="T3461" s="163"/>
      <c r="U3461" s="163"/>
      <c r="V3461" s="163"/>
      <c r="W3461" s="163"/>
      <c r="X3461" s="163"/>
      <c r="Y3461" s="163"/>
      <c r="Z3461" s="163"/>
      <c r="AA3461" s="163"/>
      <c r="AB3461" s="163"/>
      <c r="AC3461" s="164"/>
      <c r="AD3461" s="163"/>
      <c r="AE3461" s="163"/>
      <c r="AF3461" s="163"/>
      <c r="AG3461" s="163"/>
      <c r="AH3461" s="163"/>
      <c r="AI3461" s="163"/>
      <c r="AJ3461" s="163"/>
      <c r="AK3461" s="163"/>
      <c r="AL3461" s="164"/>
      <c r="AM3461" s="164">
        <f>Inputs!$E$83/2</f>
        <v>5</v>
      </c>
    </row>
    <row r="3462" spans="1:39" outlineLevel="2">
      <c r="A3462" s="11">
        <f>ROW()</f>
        <v>3462</v>
      </c>
      <c r="C3462" s="6" t="s">
        <v>473</v>
      </c>
      <c r="D3462" s="39"/>
      <c r="E3462" s="39"/>
      <c r="F3462" s="39"/>
      <c r="G3462" s="39"/>
      <c r="H3462" s="39"/>
      <c r="I3462" s="9"/>
      <c r="J3462" s="39"/>
      <c r="K3462" s="163"/>
      <c r="L3462" s="163"/>
      <c r="M3462" s="163"/>
      <c r="N3462" s="163"/>
      <c r="O3462" s="163"/>
      <c r="P3462" s="163"/>
      <c r="Q3462" s="163"/>
      <c r="R3462" s="163"/>
      <c r="S3462" s="163"/>
      <c r="T3462" s="163"/>
      <c r="U3462" s="163"/>
      <c r="V3462" s="163"/>
      <c r="W3462" s="163"/>
      <c r="X3462" s="163"/>
      <c r="Y3462" s="163"/>
      <c r="Z3462" s="163"/>
      <c r="AA3462" s="163"/>
      <c r="AB3462" s="163"/>
      <c r="AC3462" s="164"/>
      <c r="AD3462" s="163"/>
      <c r="AE3462" s="163"/>
      <c r="AF3462" s="163"/>
      <c r="AG3462" s="163"/>
      <c r="AH3462" s="163"/>
      <c r="AI3462" s="163"/>
      <c r="AJ3462" s="163"/>
      <c r="AK3462" s="163"/>
      <c r="AL3462" s="164"/>
      <c r="AM3462" s="164">
        <f>Inputs!$E$84/2</f>
        <v>2.5</v>
      </c>
    </row>
    <row r="3463" spans="1:39" outlineLevel="2">
      <c r="A3463" s="11">
        <f>ROW()</f>
        <v>3463</v>
      </c>
      <c r="C3463" s="6" t="s">
        <v>474</v>
      </c>
      <c r="D3463" s="39"/>
      <c r="E3463" s="39"/>
      <c r="F3463" s="39"/>
      <c r="G3463" s="39"/>
      <c r="H3463" s="39"/>
      <c r="I3463" s="9"/>
      <c r="J3463" s="39"/>
      <c r="K3463" s="163"/>
      <c r="L3463" s="163"/>
      <c r="M3463" s="163"/>
      <c r="N3463" s="163"/>
      <c r="O3463" s="163"/>
      <c r="P3463" s="163"/>
      <c r="Q3463" s="163"/>
      <c r="R3463" s="163"/>
      <c r="S3463" s="163"/>
      <c r="T3463" s="163"/>
      <c r="U3463" s="163"/>
      <c r="V3463" s="163"/>
      <c r="W3463" s="163"/>
      <c r="X3463" s="163"/>
      <c r="Y3463" s="163"/>
      <c r="Z3463" s="163"/>
      <c r="AA3463" s="163"/>
      <c r="AB3463" s="163"/>
      <c r="AC3463" s="164"/>
      <c r="AD3463" s="163"/>
      <c r="AE3463" s="163"/>
      <c r="AF3463" s="163"/>
      <c r="AG3463" s="163"/>
      <c r="AH3463" s="163"/>
      <c r="AI3463" s="163"/>
      <c r="AJ3463" s="163"/>
      <c r="AK3463" s="163"/>
      <c r="AL3463" s="164"/>
      <c r="AM3463" s="164">
        <f>Inputs!$E$85/2</f>
        <v>7.5</v>
      </c>
    </row>
    <row r="3464" spans="1:39" outlineLevel="2">
      <c r="A3464" s="11">
        <f>ROW()</f>
        <v>3464</v>
      </c>
      <c r="C3464" s="6" t="s">
        <v>477</v>
      </c>
      <c r="D3464" s="39"/>
      <c r="E3464" s="39"/>
      <c r="F3464" s="39"/>
      <c r="G3464" s="39"/>
      <c r="H3464" s="39"/>
      <c r="I3464" s="9"/>
      <c r="J3464" s="39"/>
      <c r="K3464" s="163"/>
      <c r="L3464" s="163"/>
      <c r="M3464" s="163"/>
      <c r="N3464" s="163"/>
      <c r="O3464" s="163"/>
      <c r="P3464" s="163"/>
      <c r="Q3464" s="163"/>
      <c r="R3464" s="163"/>
      <c r="S3464" s="163"/>
      <c r="T3464" s="163"/>
      <c r="U3464" s="163"/>
      <c r="V3464" s="163"/>
      <c r="W3464" s="163"/>
      <c r="X3464" s="163"/>
      <c r="Y3464" s="163"/>
      <c r="Z3464" s="163"/>
      <c r="AA3464" s="163"/>
      <c r="AB3464" s="163"/>
      <c r="AC3464" s="164"/>
      <c r="AD3464" s="163"/>
      <c r="AE3464" s="163"/>
      <c r="AF3464" s="163"/>
      <c r="AG3464" s="163"/>
      <c r="AH3464" s="163"/>
      <c r="AI3464" s="163"/>
      <c r="AJ3464" s="163"/>
      <c r="AK3464" s="163"/>
      <c r="AL3464" s="164"/>
      <c r="AM3464" s="164">
        <f>Inputs!$E$86/2</f>
        <v>5</v>
      </c>
    </row>
    <row r="3465" spans="1:39" outlineLevel="2">
      <c r="A3465" s="11">
        <f>ROW()</f>
        <v>3465</v>
      </c>
      <c r="C3465" s="6" t="s">
        <v>511</v>
      </c>
      <c r="D3465" s="39"/>
      <c r="E3465" s="39"/>
      <c r="F3465" s="39"/>
      <c r="G3465" s="39"/>
      <c r="H3465" s="39"/>
      <c r="I3465" s="9"/>
      <c r="J3465" s="39"/>
      <c r="K3465" s="163"/>
      <c r="L3465" s="163"/>
      <c r="M3465" s="163"/>
      <c r="N3465" s="163"/>
      <c r="O3465" s="163"/>
      <c r="P3465" s="163"/>
      <c r="Q3465" s="163"/>
      <c r="R3465" s="163"/>
      <c r="S3465" s="163"/>
      <c r="T3465" s="163"/>
      <c r="U3465" s="163"/>
      <c r="V3465" s="163"/>
      <c r="W3465" s="163"/>
      <c r="X3465" s="163"/>
      <c r="Y3465" s="163"/>
      <c r="Z3465" s="163"/>
      <c r="AA3465" s="163"/>
      <c r="AB3465" s="163"/>
      <c r="AC3465" s="164"/>
      <c r="AD3465" s="163"/>
      <c r="AE3465" s="163"/>
      <c r="AF3465" s="163"/>
      <c r="AG3465" s="163"/>
      <c r="AH3465" s="163"/>
      <c r="AI3465" s="163"/>
      <c r="AJ3465" s="163"/>
      <c r="AK3465" s="163"/>
      <c r="AL3465" s="164"/>
      <c r="AM3465" s="164">
        <f>Inputs!$E$87</f>
        <v>40</v>
      </c>
    </row>
    <row r="3466" spans="1:39" outlineLevel="2">
      <c r="A3466" s="11">
        <f>ROW()</f>
        <v>3466</v>
      </c>
      <c r="C3466" s="6" t="s">
        <v>655</v>
      </c>
      <c r="D3466" s="39"/>
      <c r="E3466" s="39"/>
      <c r="F3466" s="39"/>
      <c r="G3466" s="39"/>
      <c r="H3466" s="39"/>
      <c r="I3466" s="9"/>
      <c r="J3466" s="39"/>
      <c r="K3466" s="163"/>
      <c r="L3466" s="163"/>
      <c r="M3466" s="163"/>
      <c r="N3466" s="163"/>
      <c r="O3466" s="163"/>
      <c r="P3466" s="163"/>
      <c r="Q3466" s="163"/>
      <c r="R3466" s="163"/>
      <c r="S3466" s="163"/>
      <c r="T3466" s="163"/>
      <c r="U3466" s="163"/>
      <c r="V3466" s="163"/>
      <c r="W3466" s="163"/>
      <c r="X3466" s="163"/>
      <c r="Y3466" s="163"/>
      <c r="Z3466" s="163"/>
      <c r="AA3466" s="163"/>
      <c r="AB3466" s="163"/>
      <c r="AC3466" s="164"/>
      <c r="AD3466" s="163"/>
      <c r="AE3466" s="163"/>
      <c r="AF3466" s="163"/>
      <c r="AG3466" s="163"/>
      <c r="AH3466" s="163"/>
      <c r="AI3466" s="163"/>
      <c r="AJ3466" s="163"/>
      <c r="AK3466" s="163"/>
      <c r="AL3466" s="164"/>
      <c r="AM3466" s="164">
        <f>Inputs!$E$88/2</f>
        <v>0</v>
      </c>
    </row>
    <row r="3467" spans="1:39" outlineLevel="2">
      <c r="A3467" s="11">
        <f>ROW()</f>
        <v>3467</v>
      </c>
      <c r="C3467" s="6" t="s">
        <v>656</v>
      </c>
      <c r="D3467" s="39"/>
      <c r="E3467" s="39"/>
      <c r="F3467" s="39"/>
      <c r="G3467" s="39"/>
      <c r="H3467" s="39"/>
      <c r="I3467" s="9"/>
      <c r="J3467" s="39"/>
      <c r="K3467" s="163"/>
      <c r="L3467" s="163"/>
      <c r="M3467" s="163"/>
      <c r="N3467" s="163"/>
      <c r="O3467" s="163"/>
      <c r="P3467" s="163"/>
      <c r="Q3467" s="163"/>
      <c r="R3467" s="163"/>
      <c r="S3467" s="163"/>
      <c r="T3467" s="163"/>
      <c r="U3467" s="163"/>
      <c r="V3467" s="163"/>
      <c r="W3467" s="163"/>
      <c r="X3467" s="163"/>
      <c r="Y3467" s="163"/>
      <c r="Z3467" s="163"/>
      <c r="AA3467" s="163"/>
      <c r="AB3467" s="163"/>
      <c r="AC3467" s="164"/>
      <c r="AD3467" s="163"/>
      <c r="AE3467" s="163"/>
      <c r="AF3467" s="163"/>
      <c r="AG3467" s="163"/>
      <c r="AH3467" s="163"/>
      <c r="AI3467" s="163"/>
      <c r="AJ3467" s="163"/>
      <c r="AK3467" s="163"/>
      <c r="AL3467" s="164"/>
      <c r="AM3467" s="164"/>
    </row>
    <row r="3468" spans="1:39" outlineLevel="2">
      <c r="A3468" s="11">
        <f>ROW()</f>
        <v>3468</v>
      </c>
      <c r="C3468" s="6" t="s">
        <v>667</v>
      </c>
      <c r="D3468" s="39"/>
      <c r="E3468" s="39"/>
      <c r="F3468" s="39"/>
      <c r="G3468" s="39"/>
      <c r="H3468" s="39"/>
      <c r="I3468" s="9"/>
      <c r="J3468" s="39"/>
      <c r="K3468" s="163"/>
      <c r="L3468" s="163"/>
      <c r="M3468" s="163"/>
      <c r="N3468" s="163"/>
      <c r="O3468" s="163"/>
      <c r="P3468" s="163"/>
      <c r="Q3468" s="163"/>
      <c r="R3468" s="163"/>
      <c r="S3468" s="163"/>
      <c r="T3468" s="163"/>
      <c r="U3468" s="163"/>
      <c r="V3468" s="163"/>
      <c r="W3468" s="163"/>
      <c r="X3468" s="163"/>
      <c r="Y3468" s="163"/>
      <c r="Z3468" s="163"/>
      <c r="AA3468" s="163"/>
      <c r="AB3468" s="163"/>
      <c r="AC3468" s="164"/>
      <c r="AD3468" s="163"/>
      <c r="AE3468" s="163"/>
      <c r="AF3468" s="163"/>
      <c r="AG3468" s="163"/>
      <c r="AH3468" s="163"/>
      <c r="AI3468" s="163"/>
      <c r="AJ3468" s="163"/>
      <c r="AK3468" s="163"/>
      <c r="AL3468" s="164"/>
      <c r="AM3468" s="164"/>
    </row>
    <row r="3469" spans="1:39" outlineLevel="2">
      <c r="A3469" s="11">
        <f>ROW()</f>
        <v>3469</v>
      </c>
      <c r="C3469" s="6" t="s">
        <v>212</v>
      </c>
      <c r="D3469" s="39"/>
      <c r="E3469" s="39"/>
      <c r="F3469" s="39"/>
      <c r="G3469" s="39"/>
      <c r="H3469" s="39"/>
      <c r="I3469" s="9"/>
      <c r="J3469" s="39"/>
      <c r="K3469" s="163"/>
      <c r="L3469" s="163"/>
      <c r="M3469" s="163"/>
      <c r="N3469" s="163"/>
      <c r="O3469" s="163"/>
      <c r="P3469" s="163"/>
      <c r="Q3469" s="163"/>
      <c r="R3469" s="163"/>
      <c r="S3469" s="163"/>
      <c r="T3469" s="163"/>
      <c r="U3469" s="163"/>
      <c r="V3469" s="163"/>
      <c r="W3469" s="163"/>
      <c r="X3469" s="163"/>
      <c r="Y3469" s="163"/>
      <c r="Z3469" s="163"/>
      <c r="AA3469" s="163"/>
      <c r="AB3469" s="163"/>
      <c r="AC3469" s="164"/>
      <c r="AD3469" s="163"/>
      <c r="AE3469" s="163"/>
      <c r="AF3469" s="163"/>
      <c r="AG3469" s="163"/>
      <c r="AH3469" s="163"/>
      <c r="AI3469" s="163"/>
      <c r="AJ3469" s="163"/>
      <c r="AK3469" s="163"/>
      <c r="AL3469" s="164"/>
      <c r="AM3469" s="164"/>
    </row>
    <row r="3470" spans="1:39" outlineLevel="2">
      <c r="A3470" s="11">
        <f>ROW()</f>
        <v>3470</v>
      </c>
      <c r="C3470" s="30" t="s">
        <v>362</v>
      </c>
      <c r="D3470" s="90"/>
      <c r="E3470" s="90"/>
      <c r="F3470" s="90"/>
      <c r="G3470" s="90"/>
      <c r="H3470" s="90"/>
      <c r="I3470" s="15"/>
      <c r="J3470" s="90"/>
      <c r="K3470" s="15"/>
      <c r="L3470" s="15"/>
      <c r="M3470" s="15"/>
      <c r="N3470" s="15"/>
      <c r="O3470" s="15"/>
      <c r="P3470" s="15"/>
      <c r="Q3470" s="15"/>
      <c r="R3470" s="15"/>
      <c r="S3470" s="15"/>
      <c r="T3470" s="15"/>
      <c r="U3470" s="15"/>
      <c r="V3470" s="15"/>
      <c r="W3470" s="15"/>
      <c r="X3470" s="15"/>
      <c r="Y3470" s="15"/>
      <c r="Z3470" s="15"/>
      <c r="AA3470" s="15"/>
      <c r="AB3470" s="15"/>
      <c r="AC3470" s="15"/>
      <c r="AD3470" s="15"/>
      <c r="AE3470" s="15"/>
      <c r="AF3470" s="15"/>
      <c r="AG3470" s="15"/>
      <c r="AH3470" s="15"/>
      <c r="AI3470" s="15"/>
      <c r="AJ3470" s="15"/>
      <c r="AK3470" s="15"/>
      <c r="AL3470" s="15"/>
      <c r="AM3470" s="288">
        <f>Inputs!$E$93/2</f>
        <v>2.5</v>
      </c>
    </row>
    <row r="3471" spans="1:39" outlineLevel="2">
      <c r="A3471" s="11">
        <f>ROW()</f>
        <v>3471</v>
      </c>
      <c r="D3471" s="39"/>
      <c r="E3471" s="39"/>
      <c r="F3471" s="39"/>
      <c r="G3471" s="39"/>
      <c r="H3471" s="39"/>
      <c r="I3471" s="9"/>
      <c r="J3471" s="9"/>
      <c r="K3471" s="9"/>
      <c r="L3471" s="9"/>
      <c r="M3471" s="9"/>
      <c r="N3471" s="9"/>
      <c r="O3471" s="9"/>
      <c r="P3471" s="9"/>
      <c r="Q3471" s="9"/>
      <c r="R3471" s="9"/>
      <c r="S3471" s="9"/>
      <c r="T3471" s="9"/>
      <c r="U3471" s="9"/>
      <c r="V3471" s="9"/>
      <c r="W3471" s="9"/>
      <c r="X3471" s="9"/>
      <c r="Y3471" s="9"/>
      <c r="Z3471" s="9"/>
      <c r="AA3471" s="9"/>
      <c r="AB3471" s="9"/>
      <c r="AC3471" s="9"/>
      <c r="AD3471" s="9"/>
      <c r="AE3471" s="9"/>
      <c r="AF3471" s="9"/>
      <c r="AG3471" s="9"/>
      <c r="AH3471" s="9"/>
      <c r="AI3471" s="9"/>
      <c r="AJ3471" s="9"/>
      <c r="AK3471" s="9"/>
      <c r="AL3471" s="9"/>
      <c r="AM3471" s="9"/>
    </row>
    <row r="3472" spans="1:39" outlineLevel="2">
      <c r="A3472" s="11">
        <f>ROW()</f>
        <v>3472</v>
      </c>
      <c r="B3472" s="343" t="s">
        <v>68</v>
      </c>
      <c r="D3472" s="39"/>
      <c r="E3472" s="39"/>
      <c r="F3472" s="39"/>
      <c r="G3472" s="39"/>
      <c r="H3472" s="39"/>
      <c r="I3472" s="39"/>
      <c r="J3472" s="39"/>
      <c r="K3472" s="39"/>
      <c r="L3472" s="39"/>
      <c r="M3472" s="39"/>
      <c r="N3472" s="39"/>
      <c r="O3472" s="39"/>
      <c r="P3472" s="39"/>
      <c r="Q3472" s="39"/>
      <c r="R3472" s="39"/>
      <c r="S3472" s="39"/>
      <c r="T3472" s="39"/>
      <c r="U3472" s="39"/>
      <c r="V3472" s="39"/>
      <c r="W3472" s="39"/>
      <c r="X3472" s="39"/>
      <c r="Y3472" s="39"/>
      <c r="Z3472" s="39"/>
      <c r="AA3472" s="39"/>
      <c r="AB3472" s="39"/>
      <c r="AC3472" s="39"/>
      <c r="AD3472" s="39"/>
      <c r="AE3472" s="39"/>
      <c r="AF3472" s="39"/>
      <c r="AG3472" s="39"/>
      <c r="AH3472" s="39"/>
      <c r="AI3472" s="39"/>
      <c r="AJ3472" s="39"/>
      <c r="AK3472" s="39"/>
      <c r="AL3472" s="39"/>
      <c r="AM3472" s="39"/>
    </row>
    <row r="3473" spans="1:39" outlineLevel="2">
      <c r="A3473" s="11">
        <f>ROW()</f>
        <v>3473</v>
      </c>
      <c r="C3473" s="6" t="s">
        <v>2</v>
      </c>
      <c r="D3473" s="39"/>
      <c r="E3473" s="39"/>
      <c r="F3473" s="39"/>
      <c r="G3473" s="39"/>
      <c r="H3473" s="39"/>
      <c r="I3473" s="39"/>
      <c r="J3473" s="39"/>
      <c r="K3473" s="39"/>
      <c r="L3473" s="39"/>
      <c r="M3473" s="39"/>
      <c r="N3473" s="39"/>
      <c r="O3473" s="39"/>
      <c r="P3473" s="39"/>
      <c r="Q3473" s="39"/>
      <c r="R3473" s="39"/>
      <c r="S3473" s="39"/>
      <c r="T3473" s="39"/>
      <c r="U3473" s="39"/>
      <c r="V3473" s="39"/>
      <c r="W3473" s="39"/>
      <c r="X3473" s="39"/>
      <c r="Y3473" s="39"/>
      <c r="Z3473" s="39"/>
      <c r="AA3473" s="39"/>
      <c r="AB3473" s="39"/>
      <c r="AC3473" s="9"/>
      <c r="AD3473" s="39"/>
      <c r="AE3473" s="39"/>
      <c r="AF3473" s="39"/>
      <c r="AG3473" s="39"/>
      <c r="AH3473" s="39"/>
      <c r="AI3473" s="39"/>
      <c r="AJ3473" s="39"/>
      <c r="AK3473" s="39"/>
      <c r="AL3473" s="9">
        <f t="shared" ref="AL3473:AM3481" si="6213">AK3533</f>
        <v>0</v>
      </c>
      <c r="AM3473" s="9">
        <f t="shared" si="6213"/>
        <v>0.32286819577326298</v>
      </c>
    </row>
    <row r="3474" spans="1:39" outlineLevel="2">
      <c r="A3474" s="11">
        <f>ROW()</f>
        <v>3474</v>
      </c>
      <c r="C3474" s="6" t="s">
        <v>3</v>
      </c>
      <c r="D3474" s="39"/>
      <c r="E3474" s="39"/>
      <c r="F3474" s="39"/>
      <c r="G3474" s="39"/>
      <c r="H3474" s="39"/>
      <c r="I3474" s="39"/>
      <c r="J3474" s="39"/>
      <c r="K3474" s="39"/>
      <c r="L3474" s="39"/>
      <c r="M3474" s="39"/>
      <c r="N3474" s="39"/>
      <c r="O3474" s="39"/>
      <c r="P3474" s="39"/>
      <c r="Q3474" s="39"/>
      <c r="R3474" s="39"/>
      <c r="S3474" s="39"/>
      <c r="T3474" s="39"/>
      <c r="U3474" s="39"/>
      <c r="V3474" s="39"/>
      <c r="W3474" s="39"/>
      <c r="X3474" s="39"/>
      <c r="Y3474" s="39"/>
      <c r="Z3474" s="39"/>
      <c r="AA3474" s="39"/>
      <c r="AB3474" s="39"/>
      <c r="AC3474" s="9"/>
      <c r="AD3474" s="39"/>
      <c r="AE3474" s="39"/>
      <c r="AF3474" s="39"/>
      <c r="AG3474" s="39"/>
      <c r="AH3474" s="39"/>
      <c r="AI3474" s="39"/>
      <c r="AJ3474" s="39"/>
      <c r="AK3474" s="39"/>
      <c r="AL3474" s="9">
        <f t="shared" si="6213"/>
        <v>0</v>
      </c>
      <c r="AM3474" s="9">
        <f t="shared" si="6213"/>
        <v>5.038324327748505</v>
      </c>
    </row>
    <row r="3475" spans="1:39" outlineLevel="2">
      <c r="A3475" s="11">
        <f>ROW()</f>
        <v>3475</v>
      </c>
      <c r="C3475" s="6" t="s">
        <v>4</v>
      </c>
      <c r="D3475" s="39"/>
      <c r="E3475" s="39"/>
      <c r="F3475" s="39"/>
      <c r="G3475" s="39"/>
      <c r="H3475" s="39"/>
      <c r="I3475" s="39"/>
      <c r="J3475" s="39"/>
      <c r="K3475" s="39"/>
      <c r="L3475" s="39"/>
      <c r="M3475" s="39"/>
      <c r="N3475" s="39"/>
      <c r="O3475" s="39"/>
      <c r="P3475" s="39"/>
      <c r="Q3475" s="39"/>
      <c r="R3475" s="39"/>
      <c r="S3475" s="39"/>
      <c r="T3475" s="39"/>
      <c r="U3475" s="39"/>
      <c r="V3475" s="39"/>
      <c r="W3475" s="39"/>
      <c r="X3475" s="39"/>
      <c r="Y3475" s="39"/>
      <c r="Z3475" s="39"/>
      <c r="AA3475" s="39"/>
      <c r="AB3475" s="39"/>
      <c r="AC3475" s="9"/>
      <c r="AD3475" s="39"/>
      <c r="AE3475" s="39"/>
      <c r="AF3475" s="39"/>
      <c r="AG3475" s="39"/>
      <c r="AH3475" s="39"/>
      <c r="AI3475" s="39"/>
      <c r="AJ3475" s="39"/>
      <c r="AK3475" s="39"/>
      <c r="AL3475" s="9">
        <f t="shared" si="6213"/>
        <v>0</v>
      </c>
      <c r="AM3475" s="9">
        <f t="shared" si="6213"/>
        <v>4.1946561852756634</v>
      </c>
    </row>
    <row r="3476" spans="1:39" outlineLevel="2">
      <c r="A3476" s="11">
        <f>ROW()</f>
        <v>3476</v>
      </c>
      <c r="C3476" s="6" t="s">
        <v>5</v>
      </c>
      <c r="D3476" s="39"/>
      <c r="E3476" s="39"/>
      <c r="F3476" s="39"/>
      <c r="G3476" s="39"/>
      <c r="H3476" s="39"/>
      <c r="I3476" s="39"/>
      <c r="J3476" s="39"/>
      <c r="K3476" s="39"/>
      <c r="L3476" s="39"/>
      <c r="M3476" s="39"/>
      <c r="N3476" s="39"/>
      <c r="O3476" s="39"/>
      <c r="P3476" s="39"/>
      <c r="Q3476" s="39"/>
      <c r="R3476" s="39"/>
      <c r="S3476" s="39"/>
      <c r="T3476" s="39"/>
      <c r="U3476" s="39"/>
      <c r="V3476" s="39"/>
      <c r="W3476" s="39"/>
      <c r="X3476" s="39"/>
      <c r="Y3476" s="39"/>
      <c r="Z3476" s="39"/>
      <c r="AA3476" s="39"/>
      <c r="AB3476" s="39"/>
      <c r="AC3476" s="9"/>
      <c r="AD3476" s="39"/>
      <c r="AE3476" s="39"/>
      <c r="AF3476" s="39"/>
      <c r="AG3476" s="39"/>
      <c r="AH3476" s="39"/>
      <c r="AI3476" s="39"/>
      <c r="AJ3476" s="39"/>
      <c r="AK3476" s="39"/>
      <c r="AL3476" s="9">
        <f t="shared" si="6213"/>
        <v>0</v>
      </c>
      <c r="AM3476" s="9">
        <f t="shared" si="6213"/>
        <v>1.4303286854710633</v>
      </c>
    </row>
    <row r="3477" spans="1:39" outlineLevel="2">
      <c r="A3477" s="11">
        <f>ROW()</f>
        <v>3477</v>
      </c>
      <c r="C3477" s="6" t="s">
        <v>473</v>
      </c>
      <c r="D3477" s="39"/>
      <c r="E3477" s="39"/>
      <c r="F3477" s="39"/>
      <c r="G3477" s="39"/>
      <c r="H3477" s="39"/>
      <c r="I3477" s="39"/>
      <c r="J3477" s="39"/>
      <c r="K3477" s="39"/>
      <c r="L3477" s="39"/>
      <c r="M3477" s="39"/>
      <c r="N3477" s="39"/>
      <c r="O3477" s="39"/>
      <c r="P3477" s="39"/>
      <c r="Q3477" s="39"/>
      <c r="R3477" s="39"/>
      <c r="S3477" s="39"/>
      <c r="T3477" s="39"/>
      <c r="U3477" s="39"/>
      <c r="V3477" s="39"/>
      <c r="W3477" s="39"/>
      <c r="X3477" s="39"/>
      <c r="Y3477" s="39"/>
      <c r="Z3477" s="39"/>
      <c r="AA3477" s="39"/>
      <c r="AB3477" s="39"/>
      <c r="AC3477" s="9"/>
      <c r="AD3477" s="39"/>
      <c r="AE3477" s="39"/>
      <c r="AF3477" s="39"/>
      <c r="AG3477" s="39"/>
      <c r="AH3477" s="39"/>
      <c r="AI3477" s="39"/>
      <c r="AJ3477" s="39"/>
      <c r="AK3477" s="39"/>
      <c r="AL3477" s="9">
        <f t="shared" si="6213"/>
        <v>0</v>
      </c>
      <c r="AM3477" s="9">
        <f t="shared" si="6213"/>
        <v>12.17639100252239</v>
      </c>
    </row>
    <row r="3478" spans="1:39" outlineLevel="2">
      <c r="A3478" s="11">
        <f>ROW()</f>
        <v>3478</v>
      </c>
      <c r="C3478" s="6" t="s">
        <v>474</v>
      </c>
      <c r="D3478" s="39"/>
      <c r="E3478" s="39"/>
      <c r="F3478" s="39"/>
      <c r="G3478" s="39"/>
      <c r="H3478" s="39"/>
      <c r="I3478" s="39"/>
      <c r="J3478" s="39"/>
      <c r="K3478" s="39"/>
      <c r="L3478" s="39"/>
      <c r="M3478" s="39"/>
      <c r="N3478" s="39"/>
      <c r="O3478" s="39"/>
      <c r="P3478" s="39"/>
      <c r="Q3478" s="39"/>
      <c r="R3478" s="39"/>
      <c r="S3478" s="39"/>
      <c r="T3478" s="39"/>
      <c r="U3478" s="39"/>
      <c r="V3478" s="39"/>
      <c r="W3478" s="39"/>
      <c r="X3478" s="39"/>
      <c r="Y3478" s="39"/>
      <c r="Z3478" s="39"/>
      <c r="AA3478" s="39"/>
      <c r="AB3478" s="39"/>
      <c r="AC3478" s="9"/>
      <c r="AD3478" s="39"/>
      <c r="AE3478" s="39"/>
      <c r="AF3478" s="39"/>
      <c r="AG3478" s="39"/>
      <c r="AH3478" s="39"/>
      <c r="AI3478" s="39"/>
      <c r="AJ3478" s="39"/>
      <c r="AK3478" s="39"/>
      <c r="AL3478" s="9">
        <f t="shared" si="6213"/>
        <v>0</v>
      </c>
      <c r="AM3478" s="9">
        <f t="shared" si="6213"/>
        <v>4.2068331705683493</v>
      </c>
    </row>
    <row r="3479" spans="1:39" outlineLevel="2">
      <c r="A3479" s="11">
        <f>ROW()</f>
        <v>3479</v>
      </c>
      <c r="C3479" s="6" t="s">
        <v>477</v>
      </c>
      <c r="D3479" s="39"/>
      <c r="E3479" s="39"/>
      <c r="F3479" s="39"/>
      <c r="G3479" s="39"/>
      <c r="H3479" s="39"/>
      <c r="I3479" s="39"/>
      <c r="J3479" s="39"/>
      <c r="K3479" s="39"/>
      <c r="L3479" s="39"/>
      <c r="M3479" s="39"/>
      <c r="N3479" s="39"/>
      <c r="O3479" s="39"/>
      <c r="P3479" s="39"/>
      <c r="Q3479" s="39"/>
      <c r="R3479" s="39"/>
      <c r="S3479" s="39"/>
      <c r="T3479" s="39"/>
      <c r="U3479" s="39"/>
      <c r="V3479" s="39"/>
      <c r="W3479" s="39"/>
      <c r="X3479" s="39"/>
      <c r="Y3479" s="39"/>
      <c r="Z3479" s="39"/>
      <c r="AA3479" s="39"/>
      <c r="AB3479" s="39"/>
      <c r="AC3479" s="9"/>
      <c r="AD3479" s="39"/>
      <c r="AE3479" s="39"/>
      <c r="AF3479" s="39"/>
      <c r="AG3479" s="39"/>
      <c r="AH3479" s="39"/>
      <c r="AI3479" s="39"/>
      <c r="AJ3479" s="39"/>
      <c r="AK3479" s="39"/>
      <c r="AL3479" s="9">
        <f t="shared" si="6213"/>
        <v>0</v>
      </c>
      <c r="AM3479" s="9">
        <f t="shared" si="6213"/>
        <v>18.816736548816124</v>
      </c>
    </row>
    <row r="3480" spans="1:39" outlineLevel="2">
      <c r="A3480" s="11">
        <f>ROW()</f>
        <v>3480</v>
      </c>
      <c r="C3480" s="6" t="s">
        <v>511</v>
      </c>
      <c r="D3480" s="39"/>
      <c r="E3480" s="39"/>
      <c r="F3480" s="39"/>
      <c r="G3480" s="39"/>
      <c r="H3480" s="39"/>
      <c r="I3480" s="39"/>
      <c r="J3480" s="39"/>
      <c r="K3480" s="39"/>
      <c r="L3480" s="39"/>
      <c r="M3480" s="39"/>
      <c r="N3480" s="39"/>
      <c r="O3480" s="39"/>
      <c r="P3480" s="39"/>
      <c r="Q3480" s="39"/>
      <c r="R3480" s="39"/>
      <c r="S3480" s="39"/>
      <c r="T3480" s="39"/>
      <c r="U3480" s="39"/>
      <c r="V3480" s="39"/>
      <c r="W3480" s="39"/>
      <c r="X3480" s="39"/>
      <c r="Y3480" s="39"/>
      <c r="Z3480" s="39"/>
      <c r="AA3480" s="39"/>
      <c r="AB3480" s="39"/>
      <c r="AC3480" s="9"/>
      <c r="AD3480" s="39"/>
      <c r="AE3480" s="39"/>
      <c r="AF3480" s="39"/>
      <c r="AG3480" s="39"/>
      <c r="AH3480" s="39"/>
      <c r="AI3480" s="39"/>
      <c r="AJ3480" s="39"/>
      <c r="AK3480" s="39"/>
      <c r="AL3480" s="9">
        <f t="shared" si="6213"/>
        <v>0</v>
      </c>
      <c r="AM3480" s="9">
        <f t="shared" si="6213"/>
        <v>7.3379135403014306</v>
      </c>
    </row>
    <row r="3481" spans="1:39" outlineLevel="2">
      <c r="A3481" s="11">
        <f>ROW()</f>
        <v>3481</v>
      </c>
      <c r="C3481" s="6" t="s">
        <v>655</v>
      </c>
      <c r="D3481" s="39"/>
      <c r="E3481" s="39"/>
      <c r="F3481" s="39"/>
      <c r="G3481" s="39"/>
      <c r="H3481" s="39"/>
      <c r="I3481" s="39"/>
      <c r="J3481" s="39"/>
      <c r="K3481" s="39"/>
      <c r="L3481" s="39"/>
      <c r="M3481" s="39"/>
      <c r="N3481" s="39"/>
      <c r="O3481" s="39"/>
      <c r="P3481" s="39"/>
      <c r="Q3481" s="39"/>
      <c r="R3481" s="39"/>
      <c r="S3481" s="39"/>
      <c r="T3481" s="39"/>
      <c r="U3481" s="39"/>
      <c r="V3481" s="39"/>
      <c r="W3481" s="39"/>
      <c r="X3481" s="39"/>
      <c r="Y3481" s="39"/>
      <c r="Z3481" s="39"/>
      <c r="AA3481" s="39"/>
      <c r="AB3481" s="39"/>
      <c r="AC3481" s="9"/>
      <c r="AD3481" s="39"/>
      <c r="AE3481" s="39"/>
      <c r="AF3481" s="39"/>
      <c r="AG3481" s="39"/>
      <c r="AH3481" s="39"/>
      <c r="AI3481" s="39"/>
      <c r="AJ3481" s="39"/>
      <c r="AK3481" s="39"/>
      <c r="AL3481" s="9">
        <f t="shared" si="6213"/>
        <v>0</v>
      </c>
      <c r="AM3481" s="9">
        <f t="shared" si="6213"/>
        <v>0</v>
      </c>
    </row>
    <row r="3482" spans="1:39" outlineLevel="2">
      <c r="A3482" s="11">
        <f>ROW()</f>
        <v>3482</v>
      </c>
      <c r="C3482" s="6" t="s">
        <v>656</v>
      </c>
      <c r="D3482" s="39"/>
      <c r="E3482" s="39"/>
      <c r="F3482" s="39"/>
      <c r="G3482" s="39"/>
      <c r="H3482" s="39"/>
      <c r="I3482" s="39"/>
      <c r="J3482" s="39"/>
      <c r="K3482" s="39"/>
      <c r="L3482" s="39"/>
      <c r="M3482" s="39"/>
      <c r="N3482" s="39"/>
      <c r="O3482" s="39"/>
      <c r="P3482" s="39"/>
      <c r="Q3482" s="39"/>
      <c r="R3482" s="39"/>
      <c r="S3482" s="39"/>
      <c r="T3482" s="39"/>
      <c r="U3482" s="39"/>
      <c r="V3482" s="39"/>
      <c r="W3482" s="39"/>
      <c r="X3482" s="39"/>
      <c r="Y3482" s="39"/>
      <c r="Z3482" s="39"/>
      <c r="AA3482" s="39"/>
      <c r="AB3482" s="39"/>
      <c r="AC3482" s="9"/>
      <c r="AD3482" s="39"/>
      <c r="AE3482" s="39"/>
      <c r="AF3482" s="39"/>
      <c r="AG3482" s="39"/>
      <c r="AH3482" s="39"/>
      <c r="AI3482" s="39"/>
      <c r="AJ3482" s="39"/>
      <c r="AK3482" s="39"/>
      <c r="AL3482" s="9"/>
      <c r="AM3482" s="9"/>
    </row>
    <row r="3483" spans="1:39" outlineLevel="2">
      <c r="A3483" s="11">
        <f>ROW()</f>
        <v>3483</v>
      </c>
      <c r="C3483" s="6" t="s">
        <v>667</v>
      </c>
      <c r="D3483" s="39"/>
      <c r="E3483" s="39"/>
      <c r="F3483" s="39"/>
      <c r="G3483" s="39"/>
      <c r="H3483" s="39"/>
      <c r="I3483" s="39"/>
      <c r="J3483" s="39"/>
      <c r="K3483" s="39"/>
      <c r="L3483" s="39"/>
      <c r="M3483" s="39"/>
      <c r="N3483" s="39"/>
      <c r="O3483" s="39"/>
      <c r="P3483" s="39"/>
      <c r="Q3483" s="39"/>
      <c r="R3483" s="39"/>
      <c r="S3483" s="39"/>
      <c r="T3483" s="39"/>
      <c r="U3483" s="39"/>
      <c r="V3483" s="39"/>
      <c r="W3483" s="39"/>
      <c r="X3483" s="39"/>
      <c r="Y3483" s="39"/>
      <c r="Z3483" s="39"/>
      <c r="AA3483" s="39"/>
      <c r="AB3483" s="39"/>
      <c r="AC3483" s="9"/>
      <c r="AD3483" s="39"/>
      <c r="AE3483" s="39"/>
      <c r="AF3483" s="39"/>
      <c r="AG3483" s="39"/>
      <c r="AH3483" s="39"/>
      <c r="AI3483" s="39"/>
      <c r="AJ3483" s="39"/>
      <c r="AK3483" s="39"/>
      <c r="AL3483" s="9"/>
      <c r="AM3483" s="9"/>
    </row>
    <row r="3484" spans="1:39" outlineLevel="2">
      <c r="A3484" s="11">
        <f>ROW()</f>
        <v>3484</v>
      </c>
      <c r="C3484" s="6" t="s">
        <v>212</v>
      </c>
      <c r="D3484" s="39"/>
      <c r="E3484" s="39"/>
      <c r="F3484" s="39"/>
      <c r="G3484" s="39"/>
      <c r="H3484" s="39"/>
      <c r="I3484" s="39"/>
      <c r="J3484" s="39"/>
      <c r="K3484" s="39"/>
      <c r="L3484" s="39"/>
      <c r="M3484" s="39"/>
      <c r="N3484" s="39"/>
      <c r="O3484" s="39"/>
      <c r="P3484" s="39"/>
      <c r="Q3484" s="39"/>
      <c r="R3484" s="39"/>
      <c r="S3484" s="39"/>
      <c r="T3484" s="39"/>
      <c r="U3484" s="39"/>
      <c r="V3484" s="39"/>
      <c r="W3484" s="39"/>
      <c r="X3484" s="39"/>
      <c r="Y3484" s="39"/>
      <c r="Z3484" s="39"/>
      <c r="AA3484" s="39"/>
      <c r="AB3484" s="39"/>
      <c r="AC3484" s="9"/>
      <c r="AD3484" s="39"/>
      <c r="AE3484" s="39"/>
      <c r="AF3484" s="39"/>
      <c r="AG3484" s="39"/>
      <c r="AH3484" s="39"/>
      <c r="AI3484" s="39"/>
      <c r="AJ3484" s="39"/>
      <c r="AK3484" s="39"/>
      <c r="AL3484" s="9">
        <f t="shared" ref="AL3484:AL3485" si="6214">AK3544</f>
        <v>0</v>
      </c>
      <c r="AM3484" s="9">
        <f t="shared" ref="AM3484:AM3485" si="6215">AL3544</f>
        <v>0</v>
      </c>
    </row>
    <row r="3485" spans="1:39" outlineLevel="2">
      <c r="A3485" s="11">
        <f>ROW()</f>
        <v>3485</v>
      </c>
      <c r="C3485" s="30" t="s">
        <v>362</v>
      </c>
      <c r="D3485" s="90"/>
      <c r="E3485" s="90"/>
      <c r="F3485" s="90"/>
      <c r="G3485" s="90"/>
      <c r="H3485" s="90"/>
      <c r="I3485" s="90"/>
      <c r="J3485" s="90"/>
      <c r="K3485" s="90"/>
      <c r="L3485" s="90"/>
      <c r="M3485" s="90"/>
      <c r="N3485" s="90"/>
      <c r="O3485" s="90"/>
      <c r="P3485" s="90"/>
      <c r="Q3485" s="90"/>
      <c r="R3485" s="90"/>
      <c r="S3485" s="90"/>
      <c r="T3485" s="90"/>
      <c r="U3485" s="90"/>
      <c r="V3485" s="90"/>
      <c r="W3485" s="90"/>
      <c r="X3485" s="90"/>
      <c r="Y3485" s="90"/>
      <c r="Z3485" s="90"/>
      <c r="AA3485" s="90"/>
      <c r="AB3485" s="90"/>
      <c r="AC3485" s="15"/>
      <c r="AD3485" s="90"/>
      <c r="AE3485" s="90"/>
      <c r="AF3485" s="90"/>
      <c r="AG3485" s="90"/>
      <c r="AH3485" s="90"/>
      <c r="AI3485" s="90"/>
      <c r="AJ3485" s="90"/>
      <c r="AK3485" s="90"/>
      <c r="AL3485" s="15">
        <f t="shared" si="6214"/>
        <v>0</v>
      </c>
      <c r="AM3485" s="15">
        <f t="shared" si="6215"/>
        <v>1.5330406780694534</v>
      </c>
    </row>
    <row r="3486" spans="1:39" outlineLevel="2">
      <c r="A3486" s="11">
        <f>ROW()</f>
        <v>3486</v>
      </c>
      <c r="C3486" s="6" t="s">
        <v>1</v>
      </c>
      <c r="D3486" s="39"/>
      <c r="E3486" s="39"/>
      <c r="F3486" s="39"/>
      <c r="G3486" s="39"/>
      <c r="H3486" s="39"/>
      <c r="I3486" s="39"/>
      <c r="J3486" s="39"/>
      <c r="K3486" s="39"/>
      <c r="L3486" s="39"/>
      <c r="M3486" s="39"/>
      <c r="N3486" s="39"/>
      <c r="O3486" s="39"/>
      <c r="P3486" s="39"/>
      <c r="Q3486" s="39"/>
      <c r="R3486" s="39"/>
      <c r="S3486" s="39"/>
      <c r="T3486" s="39"/>
      <c r="U3486" s="39"/>
      <c r="V3486" s="39"/>
      <c r="W3486" s="39"/>
      <c r="X3486" s="39"/>
      <c r="Y3486" s="39"/>
      <c r="Z3486" s="39"/>
      <c r="AA3486" s="39"/>
      <c r="AB3486" s="39"/>
      <c r="AC3486" s="9"/>
      <c r="AD3486" s="39"/>
      <c r="AE3486" s="39"/>
      <c r="AF3486" s="39"/>
      <c r="AG3486" s="39"/>
      <c r="AH3486" s="39"/>
      <c r="AI3486" s="39"/>
      <c r="AJ3486" s="39"/>
      <c r="AK3486" s="39"/>
      <c r="AL3486" s="9">
        <f t="shared" ref="AL3486:AM3486" si="6216">SUM(AL3473:AL3485)</f>
        <v>0</v>
      </c>
      <c r="AM3486" s="9">
        <f t="shared" si="6216"/>
        <v>55.05709233454624</v>
      </c>
    </row>
    <row r="3487" spans="1:39" outlineLevel="2">
      <c r="A3487" s="11">
        <f>ROW()</f>
        <v>3487</v>
      </c>
      <c r="B3487" s="343" t="s">
        <v>31</v>
      </c>
      <c r="D3487" s="39"/>
      <c r="E3487" s="39"/>
      <c r="F3487" s="39"/>
      <c r="G3487" s="39"/>
      <c r="H3487" s="39"/>
      <c r="I3487" s="39"/>
      <c r="J3487" s="39"/>
      <c r="K3487" s="39"/>
      <c r="L3487" s="39"/>
      <c r="M3487" s="39"/>
      <c r="N3487" s="39"/>
      <c r="O3487" s="39"/>
      <c r="P3487" s="39"/>
      <c r="Q3487" s="39"/>
      <c r="R3487" s="39"/>
      <c r="S3487" s="39"/>
      <c r="T3487" s="39"/>
      <c r="U3487" s="39"/>
      <c r="V3487" s="39"/>
      <c r="W3487" s="39"/>
      <c r="X3487" s="39"/>
      <c r="Y3487" s="39"/>
      <c r="Z3487" s="39"/>
      <c r="AA3487" s="39"/>
      <c r="AB3487" s="39"/>
      <c r="AC3487" s="39"/>
      <c r="AD3487" s="39"/>
      <c r="AE3487" s="39"/>
      <c r="AF3487" s="39"/>
      <c r="AG3487" s="39"/>
      <c r="AH3487" s="39"/>
      <c r="AI3487" s="39"/>
      <c r="AJ3487" s="39"/>
      <c r="AK3487" s="39"/>
      <c r="AL3487" s="39"/>
      <c r="AM3487" s="39"/>
    </row>
    <row r="3488" spans="1:39" outlineLevel="2">
      <c r="A3488" s="11">
        <f>ROW()</f>
        <v>3488</v>
      </c>
      <c r="C3488" s="6" t="s">
        <v>2</v>
      </c>
      <c r="D3488" s="39"/>
      <c r="E3488" s="39"/>
      <c r="F3488" s="39"/>
      <c r="G3488" s="39"/>
      <c r="H3488" s="39"/>
      <c r="I3488" s="39"/>
      <c r="J3488" s="39"/>
      <c r="K3488" s="39"/>
      <c r="L3488" s="39"/>
      <c r="M3488" s="39"/>
      <c r="N3488" s="39"/>
      <c r="O3488" s="39"/>
      <c r="P3488" s="39"/>
      <c r="Q3488" s="39"/>
      <c r="R3488" s="39"/>
      <c r="S3488" s="39"/>
      <c r="T3488" s="39"/>
      <c r="U3488" s="39"/>
      <c r="V3488" s="39"/>
      <c r="W3488" s="39"/>
      <c r="X3488" s="39"/>
      <c r="Y3488" s="39"/>
      <c r="Z3488" s="39"/>
      <c r="AA3488" s="39"/>
      <c r="AB3488" s="39"/>
      <c r="AC3488" s="39"/>
      <c r="AD3488" s="39"/>
      <c r="AE3488" s="39"/>
      <c r="AF3488" s="39"/>
      <c r="AG3488" s="39"/>
      <c r="AH3488" s="39"/>
      <c r="AI3488" s="39"/>
      <c r="AJ3488" s="39"/>
      <c r="AK3488" s="39"/>
      <c r="AL3488" s="9">
        <f>AL$262</f>
        <v>0.32286819577326298</v>
      </c>
      <c r="AM3488" s="39"/>
    </row>
    <row r="3489" spans="1:39" outlineLevel="2">
      <c r="A3489" s="11">
        <f>ROW()</f>
        <v>3489</v>
      </c>
      <c r="C3489" s="6" t="s">
        <v>3</v>
      </c>
      <c r="D3489" s="39"/>
      <c r="E3489" s="39"/>
      <c r="F3489" s="39"/>
      <c r="G3489" s="39"/>
      <c r="H3489" s="39"/>
      <c r="I3489" s="39"/>
      <c r="J3489" s="39"/>
      <c r="K3489" s="39"/>
      <c r="L3489" s="39"/>
      <c r="M3489" s="39"/>
      <c r="N3489" s="39"/>
      <c r="O3489" s="39"/>
      <c r="P3489" s="39"/>
      <c r="Q3489" s="39"/>
      <c r="R3489" s="39"/>
      <c r="S3489" s="39"/>
      <c r="T3489" s="39"/>
      <c r="U3489" s="39"/>
      <c r="V3489" s="39"/>
      <c r="W3489" s="39"/>
      <c r="X3489" s="39"/>
      <c r="Y3489" s="39"/>
      <c r="Z3489" s="39"/>
      <c r="AA3489" s="39"/>
      <c r="AB3489" s="39"/>
      <c r="AC3489" s="39"/>
      <c r="AD3489" s="39"/>
      <c r="AE3489" s="39"/>
      <c r="AF3489" s="39"/>
      <c r="AG3489" s="39"/>
      <c r="AH3489" s="39"/>
      <c r="AI3489" s="39"/>
      <c r="AJ3489" s="39"/>
      <c r="AK3489" s="39"/>
      <c r="AL3489" s="9">
        <f>AL$263</f>
        <v>5.038324327748505</v>
      </c>
      <c r="AM3489" s="39"/>
    </row>
    <row r="3490" spans="1:39" outlineLevel="2">
      <c r="A3490" s="11">
        <f>ROW()</f>
        <v>3490</v>
      </c>
      <c r="C3490" s="6" t="s">
        <v>4</v>
      </c>
      <c r="D3490" s="39"/>
      <c r="E3490" s="39"/>
      <c r="F3490" s="39"/>
      <c r="G3490" s="39"/>
      <c r="H3490" s="39"/>
      <c r="I3490" s="39"/>
      <c r="J3490" s="39"/>
      <c r="K3490" s="39"/>
      <c r="L3490" s="39"/>
      <c r="M3490" s="39"/>
      <c r="N3490" s="39"/>
      <c r="O3490" s="39"/>
      <c r="P3490" s="39"/>
      <c r="Q3490" s="39"/>
      <c r="R3490" s="39"/>
      <c r="S3490" s="39"/>
      <c r="T3490" s="39"/>
      <c r="U3490" s="39"/>
      <c r="V3490" s="39"/>
      <c r="W3490" s="39"/>
      <c r="X3490" s="39"/>
      <c r="Y3490" s="39"/>
      <c r="Z3490" s="39"/>
      <c r="AA3490" s="39"/>
      <c r="AB3490" s="39"/>
      <c r="AC3490" s="39"/>
      <c r="AD3490" s="39"/>
      <c r="AE3490" s="39"/>
      <c r="AF3490" s="39"/>
      <c r="AG3490" s="39"/>
      <c r="AH3490" s="39"/>
      <c r="AI3490" s="39"/>
      <c r="AJ3490" s="39"/>
      <c r="AK3490" s="39"/>
      <c r="AL3490" s="9">
        <f>AL$264</f>
        <v>4.1946561852756634</v>
      </c>
      <c r="AM3490" s="39"/>
    </row>
    <row r="3491" spans="1:39" outlineLevel="2">
      <c r="A3491" s="11">
        <f>ROW()</f>
        <v>3491</v>
      </c>
      <c r="C3491" s="6" t="s">
        <v>5</v>
      </c>
      <c r="D3491" s="39"/>
      <c r="E3491" s="39"/>
      <c r="F3491" s="39"/>
      <c r="G3491" s="39"/>
      <c r="H3491" s="39"/>
      <c r="I3491" s="39"/>
      <c r="J3491" s="39"/>
      <c r="K3491" s="39"/>
      <c r="L3491" s="39"/>
      <c r="M3491" s="39"/>
      <c r="N3491" s="39"/>
      <c r="O3491" s="39"/>
      <c r="P3491" s="39"/>
      <c r="Q3491" s="39"/>
      <c r="R3491" s="39"/>
      <c r="S3491" s="39"/>
      <c r="T3491" s="39"/>
      <c r="U3491" s="39"/>
      <c r="V3491" s="39"/>
      <c r="W3491" s="39"/>
      <c r="X3491" s="39"/>
      <c r="Y3491" s="39"/>
      <c r="Z3491" s="39"/>
      <c r="AA3491" s="39"/>
      <c r="AB3491" s="39"/>
      <c r="AC3491" s="39"/>
      <c r="AD3491" s="39"/>
      <c r="AE3491" s="39"/>
      <c r="AF3491" s="39"/>
      <c r="AG3491" s="39"/>
      <c r="AH3491" s="39"/>
      <c r="AI3491" s="39"/>
      <c r="AJ3491" s="39"/>
      <c r="AK3491" s="39"/>
      <c r="AL3491" s="9">
        <f>AL$265</f>
        <v>1.4303286854710633</v>
      </c>
      <c r="AM3491" s="39"/>
    </row>
    <row r="3492" spans="1:39" outlineLevel="2">
      <c r="A3492" s="11">
        <f>ROW()</f>
        <v>3492</v>
      </c>
      <c r="C3492" s="6" t="s">
        <v>473</v>
      </c>
      <c r="D3492" s="39"/>
      <c r="E3492" s="39"/>
      <c r="F3492" s="39"/>
      <c r="G3492" s="39"/>
      <c r="H3492" s="39"/>
      <c r="I3492" s="39"/>
      <c r="J3492" s="39"/>
      <c r="K3492" s="39"/>
      <c r="L3492" s="39"/>
      <c r="M3492" s="39"/>
      <c r="N3492" s="39"/>
      <c r="O3492" s="39"/>
      <c r="P3492" s="39"/>
      <c r="Q3492" s="39"/>
      <c r="R3492" s="39"/>
      <c r="S3492" s="39"/>
      <c r="T3492" s="39"/>
      <c r="U3492" s="39"/>
      <c r="V3492" s="39"/>
      <c r="W3492" s="39"/>
      <c r="X3492" s="39"/>
      <c r="Y3492" s="39"/>
      <c r="Z3492" s="39"/>
      <c r="AA3492" s="39"/>
      <c r="AB3492" s="39"/>
      <c r="AC3492" s="39"/>
      <c r="AD3492" s="39"/>
      <c r="AE3492" s="39"/>
      <c r="AF3492" s="39"/>
      <c r="AG3492" s="39"/>
      <c r="AH3492" s="39"/>
      <c r="AI3492" s="39"/>
      <c r="AJ3492" s="39"/>
      <c r="AK3492" s="39"/>
      <c r="AL3492" s="9">
        <f>AL$266</f>
        <v>12.17639100252239</v>
      </c>
      <c r="AM3492" s="39"/>
    </row>
    <row r="3493" spans="1:39" outlineLevel="2">
      <c r="A3493" s="11">
        <f>ROW()</f>
        <v>3493</v>
      </c>
      <c r="C3493" s="6" t="s">
        <v>474</v>
      </c>
      <c r="D3493" s="39"/>
      <c r="E3493" s="39"/>
      <c r="F3493" s="39"/>
      <c r="G3493" s="39"/>
      <c r="H3493" s="39"/>
      <c r="I3493" s="39"/>
      <c r="J3493" s="39"/>
      <c r="K3493" s="39"/>
      <c r="L3493" s="39"/>
      <c r="M3493" s="39"/>
      <c r="N3493" s="39"/>
      <c r="O3493" s="39"/>
      <c r="P3493" s="39"/>
      <c r="Q3493" s="39"/>
      <c r="R3493" s="39"/>
      <c r="S3493" s="39"/>
      <c r="T3493" s="39"/>
      <c r="U3493" s="39"/>
      <c r="V3493" s="39"/>
      <c r="W3493" s="39"/>
      <c r="X3493" s="39"/>
      <c r="Y3493" s="39"/>
      <c r="Z3493" s="39"/>
      <c r="AA3493" s="39"/>
      <c r="AB3493" s="39"/>
      <c r="AC3493" s="39"/>
      <c r="AD3493" s="39"/>
      <c r="AE3493" s="39"/>
      <c r="AF3493" s="39"/>
      <c r="AG3493" s="39"/>
      <c r="AH3493" s="39"/>
      <c r="AI3493" s="39"/>
      <c r="AJ3493" s="39"/>
      <c r="AK3493" s="39"/>
      <c r="AL3493" s="9">
        <f>AL$267</f>
        <v>4.2068331705683493</v>
      </c>
      <c r="AM3493" s="39"/>
    </row>
    <row r="3494" spans="1:39" outlineLevel="2">
      <c r="A3494" s="11">
        <f>ROW()</f>
        <v>3494</v>
      </c>
      <c r="C3494" s="6" t="s">
        <v>477</v>
      </c>
      <c r="D3494" s="39"/>
      <c r="E3494" s="39"/>
      <c r="F3494" s="39"/>
      <c r="G3494" s="39"/>
      <c r="H3494" s="39"/>
      <c r="I3494" s="39"/>
      <c r="J3494" s="39"/>
      <c r="K3494" s="39"/>
      <c r="L3494" s="39"/>
      <c r="M3494" s="39"/>
      <c r="N3494" s="39"/>
      <c r="O3494" s="39"/>
      <c r="P3494" s="39"/>
      <c r="Q3494" s="39"/>
      <c r="R3494" s="39"/>
      <c r="S3494" s="39"/>
      <c r="T3494" s="39"/>
      <c r="U3494" s="39"/>
      <c r="V3494" s="39"/>
      <c r="W3494" s="39"/>
      <c r="X3494" s="39"/>
      <c r="Y3494" s="39"/>
      <c r="Z3494" s="39"/>
      <c r="AA3494" s="39"/>
      <c r="AB3494" s="39"/>
      <c r="AC3494" s="39"/>
      <c r="AD3494" s="39"/>
      <c r="AE3494" s="39"/>
      <c r="AF3494" s="39"/>
      <c r="AG3494" s="39"/>
      <c r="AH3494" s="39"/>
      <c r="AI3494" s="39"/>
      <c r="AJ3494" s="39"/>
      <c r="AK3494" s="39"/>
      <c r="AL3494" s="9">
        <f>AL$268</f>
        <v>18.816736548816124</v>
      </c>
      <c r="AM3494" s="39"/>
    </row>
    <row r="3495" spans="1:39" outlineLevel="2">
      <c r="A3495" s="11">
        <f>ROW()</f>
        <v>3495</v>
      </c>
      <c r="C3495" s="6" t="s">
        <v>511</v>
      </c>
      <c r="D3495" s="39"/>
      <c r="E3495" s="39"/>
      <c r="F3495" s="39"/>
      <c r="G3495" s="39"/>
      <c r="H3495" s="39"/>
      <c r="I3495" s="39"/>
      <c r="J3495" s="39"/>
      <c r="K3495" s="39"/>
      <c r="L3495" s="39"/>
      <c r="M3495" s="39"/>
      <c r="N3495" s="39"/>
      <c r="O3495" s="39"/>
      <c r="P3495" s="39"/>
      <c r="Q3495" s="39"/>
      <c r="R3495" s="39"/>
      <c r="S3495" s="39"/>
      <c r="T3495" s="39"/>
      <c r="U3495" s="39"/>
      <c r="V3495" s="39"/>
      <c r="W3495" s="39"/>
      <c r="X3495" s="39"/>
      <c r="Y3495" s="39"/>
      <c r="Z3495" s="39"/>
      <c r="AA3495" s="39"/>
      <c r="AB3495" s="39"/>
      <c r="AC3495" s="39"/>
      <c r="AD3495" s="39"/>
      <c r="AE3495" s="39"/>
      <c r="AF3495" s="39"/>
      <c r="AG3495" s="39"/>
      <c r="AH3495" s="39"/>
      <c r="AI3495" s="39"/>
      <c r="AJ3495" s="39"/>
      <c r="AK3495" s="39"/>
      <c r="AL3495" s="9">
        <f>AL$269</f>
        <v>7.3379135403014306</v>
      </c>
      <c r="AM3495" s="39"/>
    </row>
    <row r="3496" spans="1:39" outlineLevel="2">
      <c r="A3496" s="11">
        <f>ROW()</f>
        <v>3496</v>
      </c>
      <c r="C3496" s="6" t="s">
        <v>655</v>
      </c>
      <c r="D3496" s="39"/>
      <c r="E3496" s="39"/>
      <c r="F3496" s="39"/>
      <c r="G3496" s="39"/>
      <c r="H3496" s="39"/>
      <c r="I3496" s="39"/>
      <c r="J3496" s="39"/>
      <c r="K3496" s="39"/>
      <c r="L3496" s="39"/>
      <c r="M3496" s="39"/>
      <c r="N3496" s="39"/>
      <c r="O3496" s="39"/>
      <c r="P3496" s="39"/>
      <c r="Q3496" s="39"/>
      <c r="R3496" s="39"/>
      <c r="S3496" s="39"/>
      <c r="T3496" s="39"/>
      <c r="U3496" s="39"/>
      <c r="V3496" s="39"/>
      <c r="W3496" s="39"/>
      <c r="X3496" s="39"/>
      <c r="Y3496" s="39"/>
      <c r="Z3496" s="39"/>
      <c r="AA3496" s="39"/>
      <c r="AB3496" s="39"/>
      <c r="AC3496" s="39"/>
      <c r="AD3496" s="39"/>
      <c r="AE3496" s="39"/>
      <c r="AF3496" s="39"/>
      <c r="AG3496" s="39"/>
      <c r="AH3496" s="39"/>
      <c r="AI3496" s="39"/>
      <c r="AJ3496" s="39"/>
      <c r="AK3496" s="39"/>
      <c r="AL3496" s="9">
        <f>AL$270</f>
        <v>0</v>
      </c>
      <c r="AM3496" s="39"/>
    </row>
    <row r="3497" spans="1:39" outlineLevel="2">
      <c r="A3497" s="11">
        <f>ROW()</f>
        <v>3497</v>
      </c>
      <c r="C3497" s="6" t="s">
        <v>656</v>
      </c>
      <c r="D3497" s="39"/>
      <c r="E3497" s="39"/>
      <c r="F3497" s="39"/>
      <c r="G3497" s="39"/>
      <c r="H3497" s="39"/>
      <c r="I3497" s="39"/>
      <c r="J3497" s="39"/>
      <c r="K3497" s="39"/>
      <c r="L3497" s="39"/>
      <c r="M3497" s="39"/>
      <c r="N3497" s="39"/>
      <c r="O3497" s="39"/>
      <c r="P3497" s="39"/>
      <c r="Q3497" s="39"/>
      <c r="R3497" s="39"/>
      <c r="S3497" s="39"/>
      <c r="T3497" s="39"/>
      <c r="U3497" s="39"/>
      <c r="V3497" s="39"/>
      <c r="W3497" s="39"/>
      <c r="X3497" s="39"/>
      <c r="Y3497" s="39"/>
      <c r="Z3497" s="39"/>
      <c r="AA3497" s="39"/>
      <c r="AB3497" s="39"/>
      <c r="AC3497" s="39"/>
      <c r="AD3497" s="39"/>
      <c r="AE3497" s="39"/>
      <c r="AF3497" s="39"/>
      <c r="AG3497" s="39"/>
      <c r="AH3497" s="39"/>
      <c r="AI3497" s="39"/>
      <c r="AJ3497" s="39"/>
      <c r="AK3497" s="39"/>
      <c r="AL3497" s="9"/>
      <c r="AM3497" s="39"/>
    </row>
    <row r="3498" spans="1:39" outlineLevel="2">
      <c r="A3498" s="11">
        <f>ROW()</f>
        <v>3498</v>
      </c>
      <c r="C3498" s="6" t="s">
        <v>667</v>
      </c>
      <c r="D3498" s="39"/>
      <c r="E3498" s="39"/>
      <c r="F3498" s="39"/>
      <c r="G3498" s="39"/>
      <c r="H3498" s="39"/>
      <c r="I3498" s="39"/>
      <c r="J3498" s="39"/>
      <c r="K3498" s="39"/>
      <c r="L3498" s="39"/>
      <c r="M3498" s="39"/>
      <c r="N3498" s="39"/>
      <c r="O3498" s="39"/>
      <c r="P3498" s="39"/>
      <c r="Q3498" s="39"/>
      <c r="R3498" s="39"/>
      <c r="S3498" s="39"/>
      <c r="T3498" s="39"/>
      <c r="U3498" s="39"/>
      <c r="V3498" s="39"/>
      <c r="W3498" s="39"/>
      <c r="X3498" s="39"/>
      <c r="Y3498" s="39"/>
      <c r="Z3498" s="39"/>
      <c r="AA3498" s="39"/>
      <c r="AB3498" s="39"/>
      <c r="AC3498" s="39"/>
      <c r="AD3498" s="39"/>
      <c r="AE3498" s="39"/>
      <c r="AF3498" s="39"/>
      <c r="AG3498" s="39"/>
      <c r="AH3498" s="39"/>
      <c r="AI3498" s="39"/>
      <c r="AJ3498" s="39"/>
      <c r="AK3498" s="39"/>
      <c r="AL3498" s="9"/>
      <c r="AM3498" s="39"/>
    </row>
    <row r="3499" spans="1:39" outlineLevel="2">
      <c r="A3499" s="11">
        <f>ROW()</f>
        <v>3499</v>
      </c>
      <c r="C3499" s="6" t="s">
        <v>212</v>
      </c>
      <c r="D3499" s="39"/>
      <c r="E3499" s="39"/>
      <c r="F3499" s="39"/>
      <c r="G3499" s="39"/>
      <c r="H3499" s="39"/>
      <c r="I3499" s="39"/>
      <c r="J3499" s="39"/>
      <c r="K3499" s="39"/>
      <c r="L3499" s="39"/>
      <c r="M3499" s="39"/>
      <c r="N3499" s="39"/>
      <c r="O3499" s="39"/>
      <c r="P3499" s="39"/>
      <c r="Q3499" s="39"/>
      <c r="R3499" s="39"/>
      <c r="S3499" s="39"/>
      <c r="T3499" s="39"/>
      <c r="U3499" s="39"/>
      <c r="V3499" s="39"/>
      <c r="W3499" s="39"/>
      <c r="X3499" s="39"/>
      <c r="Y3499" s="39"/>
      <c r="Z3499" s="39"/>
      <c r="AA3499" s="39"/>
      <c r="AB3499" s="39"/>
      <c r="AC3499" s="39"/>
      <c r="AD3499" s="39"/>
      <c r="AE3499" s="39"/>
      <c r="AF3499" s="39"/>
      <c r="AG3499" s="39"/>
      <c r="AH3499" s="39"/>
      <c r="AI3499" s="39"/>
      <c r="AJ3499" s="39"/>
      <c r="AK3499" s="39"/>
      <c r="AL3499" s="9">
        <f>AL$273</f>
        <v>0</v>
      </c>
      <c r="AM3499" s="39"/>
    </row>
    <row r="3500" spans="1:39" outlineLevel="2">
      <c r="A3500" s="11">
        <f>ROW()</f>
        <v>3500</v>
      </c>
      <c r="C3500" s="30" t="s">
        <v>362</v>
      </c>
      <c r="D3500" s="90"/>
      <c r="E3500" s="90"/>
      <c r="F3500" s="90"/>
      <c r="G3500" s="90"/>
      <c r="H3500" s="90"/>
      <c r="I3500" s="90"/>
      <c r="J3500" s="90"/>
      <c r="K3500" s="90"/>
      <c r="L3500" s="90"/>
      <c r="M3500" s="90"/>
      <c r="N3500" s="90"/>
      <c r="O3500" s="90"/>
      <c r="P3500" s="90"/>
      <c r="Q3500" s="90"/>
      <c r="R3500" s="90"/>
      <c r="S3500" s="90"/>
      <c r="T3500" s="90"/>
      <c r="U3500" s="90"/>
      <c r="V3500" s="90"/>
      <c r="W3500" s="90"/>
      <c r="X3500" s="90"/>
      <c r="Y3500" s="90"/>
      <c r="Z3500" s="90"/>
      <c r="AA3500" s="90"/>
      <c r="AB3500" s="90"/>
      <c r="AC3500" s="90"/>
      <c r="AD3500" s="90"/>
      <c r="AE3500" s="90"/>
      <c r="AF3500" s="90"/>
      <c r="AG3500" s="90"/>
      <c r="AH3500" s="90"/>
      <c r="AI3500" s="90"/>
      <c r="AJ3500" s="90"/>
      <c r="AK3500" s="90"/>
      <c r="AL3500" s="15">
        <f>AL$274</f>
        <v>1.5330406780694534</v>
      </c>
      <c r="AM3500" s="90"/>
    </row>
    <row r="3501" spans="1:39" outlineLevel="2">
      <c r="A3501" s="11">
        <f>ROW()</f>
        <v>3501</v>
      </c>
      <c r="C3501" s="6" t="s">
        <v>1</v>
      </c>
      <c r="D3501" s="39"/>
      <c r="E3501" s="39"/>
      <c r="F3501" s="39"/>
      <c r="G3501" s="39"/>
      <c r="H3501" s="39"/>
      <c r="I3501" s="39"/>
      <c r="J3501" s="39"/>
      <c r="K3501" s="39"/>
      <c r="L3501" s="39"/>
      <c r="M3501" s="39"/>
      <c r="N3501" s="39"/>
      <c r="O3501" s="39"/>
      <c r="P3501" s="39"/>
      <c r="Q3501" s="39"/>
      <c r="R3501" s="39"/>
      <c r="S3501" s="39"/>
      <c r="T3501" s="39"/>
      <c r="U3501" s="39"/>
      <c r="V3501" s="39"/>
      <c r="W3501" s="39"/>
      <c r="X3501" s="39"/>
      <c r="Y3501" s="39"/>
      <c r="Z3501" s="39"/>
      <c r="AA3501" s="39"/>
      <c r="AB3501" s="39"/>
      <c r="AC3501" s="39"/>
      <c r="AD3501" s="39"/>
      <c r="AE3501" s="39"/>
      <c r="AF3501" s="39"/>
      <c r="AG3501" s="39"/>
      <c r="AH3501" s="39"/>
      <c r="AI3501" s="39"/>
      <c r="AJ3501" s="39"/>
      <c r="AK3501" s="39"/>
      <c r="AL3501" s="9">
        <f t="shared" ref="AL3501" si="6217">SUM(AL3488:AL3500)</f>
        <v>55.05709233454624</v>
      </c>
      <c r="AM3501" s="39"/>
    </row>
    <row r="3502" spans="1:39" outlineLevel="2">
      <c r="A3502" s="11">
        <f>ROW()</f>
        <v>3502</v>
      </c>
      <c r="B3502" s="343" t="s">
        <v>657</v>
      </c>
      <c r="D3502" s="39"/>
      <c r="E3502" s="39"/>
      <c r="G3502" s="39"/>
      <c r="H3502" s="39"/>
      <c r="I3502" s="39"/>
      <c r="J3502" s="39"/>
      <c r="K3502" s="39"/>
      <c r="L3502" s="39"/>
      <c r="M3502" s="39"/>
      <c r="N3502" s="39"/>
      <c r="O3502" s="39"/>
      <c r="P3502" s="39"/>
      <c r="Q3502" s="39"/>
      <c r="R3502" s="39"/>
      <c r="S3502" s="39"/>
      <c r="T3502" s="39"/>
      <c r="U3502" s="39"/>
      <c r="V3502" s="39"/>
      <c r="W3502" s="39"/>
      <c r="X3502" s="39"/>
      <c r="Y3502" s="39"/>
      <c r="Z3502" s="39"/>
      <c r="AA3502" s="39"/>
      <c r="AB3502" s="39"/>
      <c r="AD3502" s="39"/>
      <c r="AE3502" s="39"/>
      <c r="AF3502" s="39"/>
      <c r="AG3502" s="39"/>
      <c r="AH3502" s="39"/>
      <c r="AI3502" s="39"/>
      <c r="AJ3502" s="39"/>
      <c r="AK3502" s="39"/>
      <c r="AM3502" s="39"/>
    </row>
    <row r="3503" spans="1:39" outlineLevel="2">
      <c r="A3503" s="11">
        <f>ROW()</f>
        <v>3503</v>
      </c>
      <c r="C3503" s="6" t="s">
        <v>2</v>
      </c>
      <c r="D3503" s="39"/>
      <c r="E3503" s="39"/>
      <c r="F3503" s="31"/>
      <c r="G3503" s="39"/>
      <c r="H3503" s="39"/>
      <c r="I3503" s="39"/>
      <c r="J3503" s="39"/>
      <c r="K3503" s="39"/>
      <c r="L3503" s="39"/>
      <c r="M3503" s="39"/>
      <c r="N3503" s="39"/>
      <c r="O3503" s="39"/>
      <c r="P3503" s="39"/>
      <c r="Q3503" s="39"/>
      <c r="R3503" s="39"/>
      <c r="S3503" s="39"/>
      <c r="T3503" s="39"/>
      <c r="U3503" s="39"/>
      <c r="V3503" s="39"/>
      <c r="W3503" s="39"/>
      <c r="X3503" s="39"/>
      <c r="Y3503" s="39"/>
      <c r="Z3503" s="39"/>
      <c r="AA3503" s="39"/>
      <c r="AB3503" s="39"/>
      <c r="AC3503" s="9"/>
      <c r="AD3503" s="39"/>
      <c r="AE3503" s="39"/>
      <c r="AF3503" s="39"/>
      <c r="AG3503" s="39"/>
      <c r="AH3503" s="39"/>
      <c r="AI3503" s="39"/>
      <c r="AJ3503" s="39"/>
      <c r="AK3503" s="39"/>
      <c r="AL3503" s="9"/>
      <c r="AM3503" s="39"/>
    </row>
    <row r="3504" spans="1:39" outlineLevel="2">
      <c r="A3504" s="11">
        <f>ROW()</f>
        <v>3504</v>
      </c>
      <c r="C3504" s="6" t="s">
        <v>3</v>
      </c>
      <c r="D3504" s="39"/>
      <c r="E3504" s="39"/>
      <c r="F3504" s="31"/>
      <c r="G3504" s="39"/>
      <c r="H3504" s="39"/>
      <c r="I3504" s="39"/>
      <c r="J3504" s="39"/>
      <c r="K3504" s="39"/>
      <c r="L3504" s="39"/>
      <c r="M3504" s="39"/>
      <c r="N3504" s="39"/>
      <c r="O3504" s="39"/>
      <c r="P3504" s="39"/>
      <c r="Q3504" s="39"/>
      <c r="R3504" s="39"/>
      <c r="S3504" s="39"/>
      <c r="T3504" s="39"/>
      <c r="U3504" s="39"/>
      <c r="V3504" s="39"/>
      <c r="W3504" s="39"/>
      <c r="X3504" s="39"/>
      <c r="Y3504" s="39"/>
      <c r="Z3504" s="39"/>
      <c r="AA3504" s="39"/>
      <c r="AB3504" s="39"/>
      <c r="AC3504" s="9"/>
      <c r="AD3504" s="39"/>
      <c r="AE3504" s="39"/>
      <c r="AF3504" s="39"/>
      <c r="AG3504" s="39"/>
      <c r="AH3504" s="39"/>
      <c r="AI3504" s="39"/>
      <c r="AJ3504" s="39"/>
      <c r="AK3504" s="39"/>
      <c r="AL3504" s="9"/>
      <c r="AM3504" s="39"/>
    </row>
    <row r="3505" spans="1:39" outlineLevel="2">
      <c r="A3505" s="11">
        <f>ROW()</f>
        <v>3505</v>
      </c>
      <c r="C3505" s="6" t="s">
        <v>4</v>
      </c>
      <c r="D3505" s="39"/>
      <c r="E3505" s="39"/>
      <c r="F3505" s="31"/>
      <c r="G3505" s="39"/>
      <c r="H3505" s="39"/>
      <c r="I3505" s="39"/>
      <c r="J3505" s="39"/>
      <c r="K3505" s="39"/>
      <c r="L3505" s="39"/>
      <c r="M3505" s="39"/>
      <c r="N3505" s="39"/>
      <c r="O3505" s="39"/>
      <c r="P3505" s="39"/>
      <c r="Q3505" s="39"/>
      <c r="R3505" s="39"/>
      <c r="S3505" s="39"/>
      <c r="T3505" s="39"/>
      <c r="U3505" s="39"/>
      <c r="V3505" s="39"/>
      <c r="W3505" s="39"/>
      <c r="X3505" s="39"/>
      <c r="Y3505" s="39"/>
      <c r="Z3505" s="39"/>
      <c r="AA3505" s="39"/>
      <c r="AB3505" s="39"/>
      <c r="AC3505" s="9"/>
      <c r="AD3505" s="39"/>
      <c r="AE3505" s="39"/>
      <c r="AF3505" s="39"/>
      <c r="AG3505" s="39"/>
      <c r="AH3505" s="39"/>
      <c r="AI3505" s="39"/>
      <c r="AJ3505" s="39"/>
      <c r="AK3505" s="39"/>
      <c r="AL3505" s="9"/>
      <c r="AM3505" s="39"/>
    </row>
    <row r="3506" spans="1:39" outlineLevel="2">
      <c r="A3506" s="11">
        <f>ROW()</f>
        <v>3506</v>
      </c>
      <c r="C3506" s="6" t="s">
        <v>5</v>
      </c>
      <c r="D3506" s="39"/>
      <c r="E3506" s="39"/>
      <c r="F3506" s="31"/>
      <c r="G3506" s="39"/>
      <c r="H3506" s="39"/>
      <c r="I3506" s="39"/>
      <c r="J3506" s="39"/>
      <c r="K3506" s="39"/>
      <c r="L3506" s="39"/>
      <c r="M3506" s="39"/>
      <c r="N3506" s="39"/>
      <c r="O3506" s="39"/>
      <c r="P3506" s="39"/>
      <c r="Q3506" s="39"/>
      <c r="R3506" s="39"/>
      <c r="S3506" s="39"/>
      <c r="T3506" s="39"/>
      <c r="U3506" s="39"/>
      <c r="V3506" s="39"/>
      <c r="W3506" s="39"/>
      <c r="X3506" s="39"/>
      <c r="Y3506" s="39"/>
      <c r="Z3506" s="39"/>
      <c r="AA3506" s="39"/>
      <c r="AB3506" s="39"/>
      <c r="AC3506" s="9"/>
      <c r="AD3506" s="39"/>
      <c r="AE3506" s="39"/>
      <c r="AF3506" s="39"/>
      <c r="AG3506" s="39"/>
      <c r="AH3506" s="39"/>
      <c r="AI3506" s="39"/>
      <c r="AJ3506" s="39"/>
      <c r="AK3506" s="39"/>
      <c r="AL3506" s="9"/>
      <c r="AM3506" s="39"/>
    </row>
    <row r="3507" spans="1:39" outlineLevel="2">
      <c r="A3507" s="11">
        <f>ROW()</f>
        <v>3507</v>
      </c>
      <c r="C3507" s="6" t="s">
        <v>473</v>
      </c>
      <c r="D3507" s="39"/>
      <c r="E3507" s="39"/>
      <c r="F3507" s="31"/>
      <c r="G3507" s="39"/>
      <c r="H3507" s="39"/>
      <c r="I3507" s="39"/>
      <c r="J3507" s="39"/>
      <c r="K3507" s="39"/>
      <c r="L3507" s="39"/>
      <c r="M3507" s="39"/>
      <c r="N3507" s="39"/>
      <c r="O3507" s="39"/>
      <c r="P3507" s="39"/>
      <c r="Q3507" s="39"/>
      <c r="R3507" s="39"/>
      <c r="S3507" s="39"/>
      <c r="T3507" s="39"/>
      <c r="U3507" s="39"/>
      <c r="V3507" s="39"/>
      <c r="W3507" s="39"/>
      <c r="X3507" s="39"/>
      <c r="Y3507" s="39"/>
      <c r="Z3507" s="39"/>
      <c r="AA3507" s="39"/>
      <c r="AB3507" s="39"/>
      <c r="AC3507" s="9"/>
      <c r="AD3507" s="39"/>
      <c r="AE3507" s="39"/>
      <c r="AF3507" s="39"/>
      <c r="AG3507" s="39"/>
      <c r="AH3507" s="39"/>
      <c r="AI3507" s="39"/>
      <c r="AJ3507" s="39"/>
      <c r="AK3507" s="39"/>
      <c r="AL3507" s="9"/>
      <c r="AM3507" s="39"/>
    </row>
    <row r="3508" spans="1:39" outlineLevel="2">
      <c r="A3508" s="11">
        <f>ROW()</f>
        <v>3508</v>
      </c>
      <c r="C3508" s="6" t="s">
        <v>474</v>
      </c>
      <c r="D3508" s="39"/>
      <c r="E3508" s="39"/>
      <c r="F3508" s="31"/>
      <c r="G3508" s="39"/>
      <c r="H3508" s="39"/>
      <c r="I3508" s="39"/>
      <c r="J3508" s="39"/>
      <c r="K3508" s="39"/>
      <c r="L3508" s="39"/>
      <c r="M3508" s="39"/>
      <c r="N3508" s="39"/>
      <c r="O3508" s="39"/>
      <c r="P3508" s="39"/>
      <c r="Q3508" s="39"/>
      <c r="R3508" s="39"/>
      <c r="S3508" s="39"/>
      <c r="T3508" s="39"/>
      <c r="U3508" s="39"/>
      <c r="V3508" s="39"/>
      <c r="W3508" s="39"/>
      <c r="X3508" s="39"/>
      <c r="Y3508" s="39"/>
      <c r="Z3508" s="39"/>
      <c r="AA3508" s="39"/>
      <c r="AB3508" s="39"/>
      <c r="AC3508" s="9"/>
      <c r="AD3508" s="39"/>
      <c r="AE3508" s="39"/>
      <c r="AF3508" s="39"/>
      <c r="AG3508" s="39"/>
      <c r="AH3508" s="39"/>
      <c r="AI3508" s="39"/>
      <c r="AJ3508" s="39"/>
      <c r="AK3508" s="39"/>
      <c r="AL3508" s="9"/>
      <c r="AM3508" s="39"/>
    </row>
    <row r="3509" spans="1:39" outlineLevel="2">
      <c r="A3509" s="11">
        <f>ROW()</f>
        <v>3509</v>
      </c>
      <c r="C3509" s="6" t="s">
        <v>477</v>
      </c>
      <c r="D3509" s="39"/>
      <c r="E3509" s="39"/>
      <c r="F3509" s="31"/>
      <c r="G3509" s="39"/>
      <c r="H3509" s="39"/>
      <c r="I3509" s="39"/>
      <c r="J3509" s="39"/>
      <c r="K3509" s="39"/>
      <c r="L3509" s="39"/>
      <c r="M3509" s="39"/>
      <c r="N3509" s="39"/>
      <c r="O3509" s="39"/>
      <c r="P3509" s="39"/>
      <c r="Q3509" s="39"/>
      <c r="R3509" s="39"/>
      <c r="S3509" s="39"/>
      <c r="T3509" s="39"/>
      <c r="U3509" s="39"/>
      <c r="V3509" s="39"/>
      <c r="W3509" s="39"/>
      <c r="X3509" s="39"/>
      <c r="Y3509" s="39"/>
      <c r="Z3509" s="39"/>
      <c r="AA3509" s="39"/>
      <c r="AB3509" s="39"/>
      <c r="AC3509" s="9"/>
      <c r="AD3509" s="39"/>
      <c r="AE3509" s="39"/>
      <c r="AF3509" s="39"/>
      <c r="AG3509" s="39"/>
      <c r="AH3509" s="39"/>
      <c r="AI3509" s="39"/>
      <c r="AJ3509" s="39"/>
      <c r="AK3509" s="39"/>
      <c r="AL3509" s="9"/>
      <c r="AM3509" s="39"/>
    </row>
    <row r="3510" spans="1:39" outlineLevel="2">
      <c r="A3510" s="11">
        <f>ROW()</f>
        <v>3510</v>
      </c>
      <c r="C3510" s="6" t="s">
        <v>511</v>
      </c>
      <c r="D3510" s="39"/>
      <c r="E3510" s="39"/>
      <c r="F3510" s="31"/>
      <c r="G3510" s="39"/>
      <c r="H3510" s="39"/>
      <c r="I3510" s="39"/>
      <c r="J3510" s="39"/>
      <c r="K3510" s="39"/>
      <c r="L3510" s="39"/>
      <c r="M3510" s="39"/>
      <c r="N3510" s="39"/>
      <c r="O3510" s="39"/>
      <c r="P3510" s="39"/>
      <c r="Q3510" s="39"/>
      <c r="R3510" s="39"/>
      <c r="S3510" s="39"/>
      <c r="T3510" s="39"/>
      <c r="U3510" s="39"/>
      <c r="V3510" s="39"/>
      <c r="W3510" s="39"/>
      <c r="X3510" s="39"/>
      <c r="Y3510" s="39"/>
      <c r="Z3510" s="39"/>
      <c r="AA3510" s="39"/>
      <c r="AB3510" s="39"/>
      <c r="AC3510" s="9"/>
      <c r="AD3510" s="39"/>
      <c r="AE3510" s="39"/>
      <c r="AF3510" s="39"/>
      <c r="AG3510" s="39"/>
      <c r="AH3510" s="39"/>
      <c r="AI3510" s="39"/>
      <c r="AJ3510" s="39"/>
      <c r="AK3510" s="39"/>
      <c r="AL3510" s="9"/>
      <c r="AM3510" s="39"/>
    </row>
    <row r="3511" spans="1:39" outlineLevel="2">
      <c r="A3511" s="11">
        <f>ROW()</f>
        <v>3511</v>
      </c>
      <c r="C3511" s="6" t="s">
        <v>655</v>
      </c>
      <c r="D3511" s="39"/>
      <c r="E3511" s="39"/>
      <c r="F3511" s="31"/>
      <c r="G3511" s="39"/>
      <c r="H3511" s="39"/>
      <c r="I3511" s="39"/>
      <c r="J3511" s="39"/>
      <c r="K3511" s="39"/>
      <c r="L3511" s="39"/>
      <c r="M3511" s="39"/>
      <c r="N3511" s="39"/>
      <c r="O3511" s="39"/>
      <c r="P3511" s="39"/>
      <c r="Q3511" s="39"/>
      <c r="R3511" s="39"/>
      <c r="S3511" s="39"/>
      <c r="T3511" s="39"/>
      <c r="U3511" s="39"/>
      <c r="V3511" s="39"/>
      <c r="W3511" s="39"/>
      <c r="X3511" s="39"/>
      <c r="Y3511" s="39"/>
      <c r="Z3511" s="39"/>
      <c r="AA3511" s="39"/>
      <c r="AB3511" s="39"/>
      <c r="AC3511" s="9"/>
      <c r="AD3511" s="39"/>
      <c r="AE3511" s="39"/>
      <c r="AF3511" s="39"/>
      <c r="AG3511" s="39"/>
      <c r="AH3511" s="39"/>
      <c r="AI3511" s="39"/>
      <c r="AJ3511" s="39"/>
      <c r="AK3511" s="39"/>
      <c r="AL3511" s="9"/>
      <c r="AM3511" s="39"/>
    </row>
    <row r="3512" spans="1:39" outlineLevel="2">
      <c r="A3512" s="11">
        <f>ROW()</f>
        <v>3512</v>
      </c>
      <c r="C3512" s="6" t="s">
        <v>656</v>
      </c>
      <c r="D3512" s="39"/>
      <c r="E3512" s="39"/>
      <c r="F3512" s="31"/>
      <c r="G3512" s="39"/>
      <c r="H3512" s="39"/>
      <c r="I3512" s="39"/>
      <c r="J3512" s="39"/>
      <c r="K3512" s="39"/>
      <c r="L3512" s="39"/>
      <c r="M3512" s="39"/>
      <c r="N3512" s="39"/>
      <c r="O3512" s="39"/>
      <c r="P3512" s="39"/>
      <c r="Q3512" s="39"/>
      <c r="R3512" s="39"/>
      <c r="S3512" s="39"/>
      <c r="T3512" s="39"/>
      <c r="U3512" s="39"/>
      <c r="V3512" s="39"/>
      <c r="W3512" s="39"/>
      <c r="X3512" s="39"/>
      <c r="Y3512" s="39"/>
      <c r="Z3512" s="39"/>
      <c r="AA3512" s="39"/>
      <c r="AB3512" s="39"/>
      <c r="AC3512" s="9"/>
      <c r="AD3512" s="39"/>
      <c r="AE3512" s="39"/>
      <c r="AF3512" s="39"/>
      <c r="AG3512" s="39"/>
      <c r="AH3512" s="39"/>
      <c r="AI3512" s="39"/>
      <c r="AJ3512" s="39"/>
      <c r="AK3512" s="39"/>
      <c r="AL3512" s="9"/>
      <c r="AM3512" s="39"/>
    </row>
    <row r="3513" spans="1:39" outlineLevel="2">
      <c r="A3513" s="11">
        <f>ROW()</f>
        <v>3513</v>
      </c>
      <c r="C3513" s="6" t="s">
        <v>667</v>
      </c>
      <c r="D3513" s="39"/>
      <c r="E3513" s="39"/>
      <c r="F3513" s="31"/>
      <c r="G3513" s="39"/>
      <c r="H3513" s="39"/>
      <c r="I3513" s="39"/>
      <c r="J3513" s="39"/>
      <c r="K3513" s="39"/>
      <c r="L3513" s="39"/>
      <c r="M3513" s="39"/>
      <c r="N3513" s="39"/>
      <c r="O3513" s="39"/>
      <c r="P3513" s="39"/>
      <c r="Q3513" s="39"/>
      <c r="R3513" s="39"/>
      <c r="S3513" s="39"/>
      <c r="T3513" s="39"/>
      <c r="U3513" s="39"/>
      <c r="V3513" s="39"/>
      <c r="W3513" s="39"/>
      <c r="X3513" s="39"/>
      <c r="Y3513" s="39"/>
      <c r="Z3513" s="39"/>
      <c r="AA3513" s="39"/>
      <c r="AB3513" s="39"/>
      <c r="AC3513" s="9"/>
      <c r="AD3513" s="39"/>
      <c r="AE3513" s="39"/>
      <c r="AF3513" s="39"/>
      <c r="AG3513" s="39"/>
      <c r="AH3513" s="39"/>
      <c r="AI3513" s="39"/>
      <c r="AJ3513" s="39"/>
      <c r="AK3513" s="39"/>
      <c r="AL3513" s="9"/>
      <c r="AM3513" s="39"/>
    </row>
    <row r="3514" spans="1:39" outlineLevel="2">
      <c r="A3514" s="11">
        <f>ROW()</f>
        <v>3514</v>
      </c>
      <c r="C3514" s="6" t="s">
        <v>212</v>
      </c>
      <c r="D3514" s="39"/>
      <c r="E3514" s="39"/>
      <c r="F3514" s="31"/>
      <c r="G3514" s="39"/>
      <c r="H3514" s="39"/>
      <c r="I3514" s="39"/>
      <c r="J3514" s="39"/>
      <c r="K3514" s="39"/>
      <c r="L3514" s="39"/>
      <c r="M3514" s="39"/>
      <c r="N3514" s="39"/>
      <c r="O3514" s="39"/>
      <c r="P3514" s="39"/>
      <c r="Q3514" s="39"/>
      <c r="R3514" s="39"/>
      <c r="S3514" s="39"/>
      <c r="T3514" s="39"/>
      <c r="U3514" s="39"/>
      <c r="V3514" s="39"/>
      <c r="W3514" s="39"/>
      <c r="X3514" s="39"/>
      <c r="Y3514" s="39"/>
      <c r="Z3514" s="39"/>
      <c r="AA3514" s="39"/>
      <c r="AB3514" s="39"/>
      <c r="AC3514" s="9"/>
      <c r="AD3514" s="39"/>
      <c r="AE3514" s="39"/>
      <c r="AF3514" s="39"/>
      <c r="AG3514" s="39"/>
      <c r="AH3514" s="39"/>
      <c r="AI3514" s="39"/>
      <c r="AJ3514" s="39"/>
      <c r="AK3514" s="39"/>
      <c r="AL3514" s="9"/>
      <c r="AM3514" s="39"/>
    </row>
    <row r="3515" spans="1:39" outlineLevel="2">
      <c r="A3515" s="11">
        <f>ROW()</f>
        <v>3515</v>
      </c>
      <c r="C3515" s="30" t="s">
        <v>362</v>
      </c>
      <c r="D3515" s="90"/>
      <c r="E3515" s="90"/>
      <c r="F3515" s="90"/>
      <c r="G3515" s="90"/>
      <c r="H3515" s="90"/>
      <c r="I3515" s="90"/>
      <c r="J3515" s="90"/>
      <c r="K3515" s="90"/>
      <c r="L3515" s="90"/>
      <c r="M3515" s="90"/>
      <c r="N3515" s="90"/>
      <c r="O3515" s="90"/>
      <c r="P3515" s="90"/>
      <c r="Q3515" s="90"/>
      <c r="R3515" s="90"/>
      <c r="S3515" s="90"/>
      <c r="T3515" s="90"/>
      <c r="U3515" s="90"/>
      <c r="V3515" s="90"/>
      <c r="W3515" s="90"/>
      <c r="X3515" s="90"/>
      <c r="Y3515" s="90"/>
      <c r="Z3515" s="90"/>
      <c r="AA3515" s="90"/>
      <c r="AB3515" s="90"/>
      <c r="AC3515" s="180"/>
      <c r="AD3515" s="90"/>
      <c r="AE3515" s="90"/>
      <c r="AF3515" s="90"/>
      <c r="AG3515" s="90"/>
      <c r="AH3515" s="90"/>
      <c r="AI3515" s="90"/>
      <c r="AJ3515" s="90"/>
      <c r="AK3515" s="90"/>
      <c r="AL3515" s="180"/>
      <c r="AM3515" s="90"/>
    </row>
    <row r="3516" spans="1:39" outlineLevel="2">
      <c r="A3516" s="11">
        <f>ROW()</f>
        <v>3516</v>
      </c>
      <c r="C3516" s="6" t="s">
        <v>1</v>
      </c>
      <c r="D3516" s="39"/>
      <c r="E3516" s="39"/>
      <c r="F3516" s="39"/>
      <c r="G3516" s="39"/>
      <c r="H3516" s="39"/>
      <c r="I3516" s="39"/>
      <c r="J3516" s="39"/>
      <c r="K3516" s="39"/>
      <c r="L3516" s="39"/>
      <c r="M3516" s="39"/>
      <c r="N3516" s="39"/>
      <c r="O3516" s="39"/>
      <c r="P3516" s="39"/>
      <c r="Q3516" s="39"/>
      <c r="R3516" s="39"/>
      <c r="S3516" s="39"/>
      <c r="T3516" s="39"/>
      <c r="U3516" s="39"/>
      <c r="V3516" s="39"/>
      <c r="W3516" s="39"/>
      <c r="X3516" s="39"/>
      <c r="Y3516" s="39"/>
      <c r="Z3516" s="39"/>
      <c r="AA3516" s="39"/>
      <c r="AB3516" s="39"/>
      <c r="AC3516" s="9"/>
      <c r="AD3516" s="39"/>
      <c r="AE3516" s="39"/>
      <c r="AF3516" s="39"/>
      <c r="AG3516" s="39"/>
      <c r="AH3516" s="39"/>
      <c r="AI3516" s="39"/>
      <c r="AJ3516" s="39"/>
      <c r="AK3516" s="39"/>
      <c r="AL3516" s="9"/>
      <c r="AM3516" s="9">
        <f t="shared" ref="AM3516" si="6218">SUM(AM3503:AM3515)</f>
        <v>0</v>
      </c>
    </row>
    <row r="3517" spans="1:39" outlineLevel="2">
      <c r="A3517" s="11">
        <f>ROW()</f>
        <v>3517</v>
      </c>
      <c r="B3517" s="343" t="s">
        <v>6</v>
      </c>
      <c r="D3517" s="39"/>
      <c r="E3517" s="39"/>
      <c r="G3517" s="39"/>
      <c r="H3517" s="39"/>
      <c r="I3517" s="39"/>
      <c r="J3517" s="39"/>
      <c r="K3517" s="39"/>
      <c r="L3517" s="39"/>
      <c r="M3517" s="39"/>
      <c r="N3517" s="39"/>
      <c r="O3517" s="39"/>
      <c r="P3517" s="39"/>
      <c r="Q3517" s="39"/>
      <c r="R3517" s="39"/>
      <c r="S3517" s="39"/>
      <c r="T3517" s="39"/>
      <c r="U3517" s="39"/>
      <c r="V3517" s="39"/>
      <c r="W3517" s="39"/>
      <c r="X3517" s="39"/>
      <c r="Y3517" s="39"/>
      <c r="Z3517" s="39"/>
      <c r="AA3517" s="39"/>
      <c r="AB3517" s="39"/>
      <c r="AD3517" s="39"/>
      <c r="AE3517" s="39"/>
      <c r="AF3517" s="39"/>
      <c r="AG3517" s="39"/>
      <c r="AH3517" s="39"/>
      <c r="AI3517" s="39"/>
      <c r="AJ3517" s="39"/>
      <c r="AK3517" s="39"/>
      <c r="AM3517" s="39"/>
    </row>
    <row r="3518" spans="1:39" outlineLevel="2">
      <c r="A3518" s="11">
        <f>ROW()</f>
        <v>3518</v>
      </c>
      <c r="C3518" s="6" t="s">
        <v>2</v>
      </c>
      <c r="D3518" s="39"/>
      <c r="E3518" s="39"/>
      <c r="F3518" s="31"/>
      <c r="G3518" s="39"/>
      <c r="H3518" s="39"/>
      <c r="I3518" s="39"/>
      <c r="J3518" s="39"/>
      <c r="K3518" s="39"/>
      <c r="L3518" s="39"/>
      <c r="M3518" s="39"/>
      <c r="N3518" s="39"/>
      <c r="O3518" s="39"/>
      <c r="P3518" s="39"/>
      <c r="Q3518" s="39"/>
      <c r="R3518" s="39"/>
      <c r="S3518" s="39"/>
      <c r="T3518" s="39"/>
      <c r="U3518" s="39"/>
      <c r="V3518" s="39"/>
      <c r="W3518" s="39"/>
      <c r="X3518" s="39"/>
      <c r="Y3518" s="39"/>
      <c r="Z3518" s="39"/>
      <c r="AA3518" s="39"/>
      <c r="AB3518" s="39"/>
      <c r="AC3518" s="9"/>
      <c r="AD3518" s="39"/>
      <c r="AE3518" s="39"/>
      <c r="AF3518" s="39"/>
      <c r="AG3518" s="39"/>
      <c r="AH3518" s="39"/>
      <c r="AI3518" s="39"/>
      <c r="AJ3518" s="39"/>
      <c r="AK3518" s="39"/>
      <c r="AL3518" s="9"/>
      <c r="AM3518" s="9">
        <f t="shared" ref="AM3518" si="6219">IF(AND(AM3458&lt;=0,AM3473+AM3488+AM3503&lt;0),-(AM3473+AM3488+AM3503),IF(AM3458&lt;=0,0,-MIN(((AM3473+AM3503)/AM3458)*((AM3473+AM3503)&gt;0),(AM3473+AM3503))))</f>
        <v>-3.2286819577326299E-2</v>
      </c>
    </row>
    <row r="3519" spans="1:39" outlineLevel="2">
      <c r="A3519" s="11">
        <f>ROW()</f>
        <v>3519</v>
      </c>
      <c r="C3519" s="6" t="s">
        <v>3</v>
      </c>
      <c r="D3519" s="39"/>
      <c r="E3519" s="39"/>
      <c r="F3519" s="31"/>
      <c r="G3519" s="39"/>
      <c r="H3519" s="39"/>
      <c r="I3519" s="39"/>
      <c r="J3519" s="39"/>
      <c r="K3519" s="39"/>
      <c r="L3519" s="39"/>
      <c r="M3519" s="39"/>
      <c r="N3519" s="39"/>
      <c r="O3519" s="39"/>
      <c r="P3519" s="39"/>
      <c r="Q3519" s="39"/>
      <c r="R3519" s="39"/>
      <c r="S3519" s="39"/>
      <c r="T3519" s="39"/>
      <c r="U3519" s="39"/>
      <c r="V3519" s="39"/>
      <c r="W3519" s="39"/>
      <c r="X3519" s="39"/>
      <c r="Y3519" s="39"/>
      <c r="Z3519" s="39"/>
      <c r="AA3519" s="39"/>
      <c r="AB3519" s="39"/>
      <c r="AC3519" s="9"/>
      <c r="AD3519" s="39"/>
      <c r="AE3519" s="39"/>
      <c r="AF3519" s="39"/>
      <c r="AG3519" s="39"/>
      <c r="AH3519" s="39"/>
      <c r="AI3519" s="39"/>
      <c r="AJ3519" s="39"/>
      <c r="AK3519" s="39"/>
      <c r="AL3519" s="9"/>
      <c r="AM3519" s="9">
        <f t="shared" ref="AM3519" si="6220">IF(AND(AM3459&lt;=0,AM3474+AM3489+AM3504&lt;0),-(AM3474+AM3489+AM3504),IF(AM3459&lt;=0,0,-MIN(((AM3474+AM3504)/AM3459)*((AM3474+AM3504)&gt;0),(AM3474+AM3504))))</f>
        <v>-0.50383243277485046</v>
      </c>
    </row>
    <row r="3520" spans="1:39" outlineLevel="2">
      <c r="A3520" s="11">
        <f>ROW()</f>
        <v>3520</v>
      </c>
      <c r="C3520" s="6" t="s">
        <v>4</v>
      </c>
      <c r="D3520" s="39"/>
      <c r="E3520" s="39"/>
      <c r="F3520" s="31"/>
      <c r="G3520" s="39"/>
      <c r="H3520" s="39"/>
      <c r="I3520" s="39"/>
      <c r="J3520" s="39"/>
      <c r="K3520" s="39"/>
      <c r="L3520" s="39"/>
      <c r="M3520" s="39"/>
      <c r="N3520" s="39"/>
      <c r="O3520" s="39"/>
      <c r="P3520" s="39"/>
      <c r="Q3520" s="39"/>
      <c r="R3520" s="39"/>
      <c r="S3520" s="39"/>
      <c r="T3520" s="39"/>
      <c r="U3520" s="39"/>
      <c r="V3520" s="39"/>
      <c r="W3520" s="39"/>
      <c r="X3520" s="39"/>
      <c r="Y3520" s="39"/>
      <c r="Z3520" s="39"/>
      <c r="AA3520" s="39"/>
      <c r="AB3520" s="39"/>
      <c r="AC3520" s="9"/>
      <c r="AD3520" s="39"/>
      <c r="AE3520" s="39"/>
      <c r="AF3520" s="39"/>
      <c r="AG3520" s="39"/>
      <c r="AH3520" s="39"/>
      <c r="AI3520" s="39"/>
      <c r="AJ3520" s="39"/>
      <c r="AK3520" s="39"/>
      <c r="AL3520" s="9"/>
      <c r="AM3520" s="9">
        <f t="shared" ref="AM3520" si="6221">IF(AND(AM3460&lt;=0,AM3475+AM3490+AM3505&lt;0),-(AM3475+AM3490+AM3505),IF(AM3460&lt;=0,0,-MIN(((AM3475+AM3505)/AM3460)*((AM3475+AM3505)&gt;0),(AM3475+AM3505))))</f>
        <v>-0.55928749137008849</v>
      </c>
    </row>
    <row r="3521" spans="1:39" outlineLevel="2">
      <c r="A3521" s="11">
        <f>ROW()</f>
        <v>3521</v>
      </c>
      <c r="C3521" s="6" t="s">
        <v>5</v>
      </c>
      <c r="D3521" s="39"/>
      <c r="E3521" s="39"/>
      <c r="F3521" s="31"/>
      <c r="G3521" s="39"/>
      <c r="H3521" s="39"/>
      <c r="I3521" s="39"/>
      <c r="J3521" s="39"/>
      <c r="K3521" s="39"/>
      <c r="L3521" s="39"/>
      <c r="M3521" s="39"/>
      <c r="N3521" s="39"/>
      <c r="O3521" s="39"/>
      <c r="P3521" s="39"/>
      <c r="Q3521" s="39"/>
      <c r="R3521" s="39"/>
      <c r="S3521" s="39"/>
      <c r="T3521" s="39"/>
      <c r="U3521" s="39"/>
      <c r="V3521" s="39"/>
      <c r="W3521" s="39"/>
      <c r="X3521" s="39"/>
      <c r="Y3521" s="39"/>
      <c r="Z3521" s="39"/>
      <c r="AA3521" s="39"/>
      <c r="AB3521" s="39"/>
      <c r="AC3521" s="9"/>
      <c r="AD3521" s="39"/>
      <c r="AE3521" s="39"/>
      <c r="AF3521" s="39"/>
      <c r="AG3521" s="39"/>
      <c r="AH3521" s="39"/>
      <c r="AI3521" s="39"/>
      <c r="AJ3521" s="39"/>
      <c r="AK3521" s="39"/>
      <c r="AL3521" s="9"/>
      <c r="AM3521" s="9">
        <f>IF(AND(AM3461&lt;=0,AM3476+AM3491+AM3506&lt;0),-(AM3476+AM3491+AM3506),IF(AM3461&lt;=0,0,-MIN(((AM3476+AM3506)/AM3461)*((AM3476+AM3506)&gt;0),(AM3476+AM3506))))</f>
        <v>-0.28606573709421268</v>
      </c>
    </row>
    <row r="3522" spans="1:39" outlineLevel="2">
      <c r="A3522" s="11">
        <f>ROW()</f>
        <v>3522</v>
      </c>
      <c r="C3522" s="6" t="s">
        <v>473</v>
      </c>
      <c r="D3522" s="39"/>
      <c r="E3522" s="39"/>
      <c r="F3522" s="31"/>
      <c r="G3522" s="39"/>
      <c r="H3522" s="39"/>
      <c r="I3522" s="39"/>
      <c r="J3522" s="39"/>
      <c r="K3522" s="39"/>
      <c r="L3522" s="39"/>
      <c r="M3522" s="39"/>
      <c r="N3522" s="39"/>
      <c r="O3522" s="39"/>
      <c r="P3522" s="39"/>
      <c r="Q3522" s="39"/>
      <c r="R3522" s="39"/>
      <c r="S3522" s="39"/>
      <c r="T3522" s="39"/>
      <c r="U3522" s="39"/>
      <c r="V3522" s="39"/>
      <c r="W3522" s="39"/>
      <c r="X3522" s="39"/>
      <c r="Y3522" s="39"/>
      <c r="Z3522" s="39"/>
      <c r="AA3522" s="39"/>
      <c r="AB3522" s="39"/>
      <c r="AC3522" s="9"/>
      <c r="AD3522" s="39"/>
      <c r="AE3522" s="39"/>
      <c r="AF3522" s="39"/>
      <c r="AG3522" s="39"/>
      <c r="AH3522" s="39"/>
      <c r="AI3522" s="39"/>
      <c r="AJ3522" s="39"/>
      <c r="AK3522" s="39"/>
      <c r="AL3522" s="9"/>
      <c r="AM3522" s="9">
        <f>IF(AND(AM3462&lt;=0,AM3477+AM3492+AM3507&lt;0),-(AM3477+AM3492+AM3507),IF(AM3462&lt;=0,0,-MIN(((AM3477+AM3507)/AM3462)*((AM3477+AM3507)&gt;0),(AM3477+AM3507))))</f>
        <v>-4.8705564010089564</v>
      </c>
    </row>
    <row r="3523" spans="1:39" outlineLevel="2">
      <c r="A3523" s="11">
        <f>ROW()</f>
        <v>3523</v>
      </c>
      <c r="C3523" s="6" t="s">
        <v>474</v>
      </c>
      <c r="D3523" s="39"/>
      <c r="E3523" s="39"/>
      <c r="F3523" s="31"/>
      <c r="G3523" s="39"/>
      <c r="H3523" s="39"/>
      <c r="I3523" s="39"/>
      <c r="J3523" s="39"/>
      <c r="K3523" s="39"/>
      <c r="L3523" s="39"/>
      <c r="M3523" s="39"/>
      <c r="N3523" s="39"/>
      <c r="O3523" s="39"/>
      <c r="P3523" s="39"/>
      <c r="Q3523" s="39"/>
      <c r="R3523" s="39"/>
      <c r="S3523" s="39"/>
      <c r="T3523" s="39"/>
      <c r="U3523" s="39"/>
      <c r="V3523" s="39"/>
      <c r="W3523" s="39"/>
      <c r="X3523" s="39"/>
      <c r="Y3523" s="39"/>
      <c r="Z3523" s="39"/>
      <c r="AA3523" s="39"/>
      <c r="AB3523" s="39"/>
      <c r="AC3523" s="9"/>
      <c r="AD3523" s="39"/>
      <c r="AE3523" s="39"/>
      <c r="AF3523" s="39"/>
      <c r="AG3523" s="39"/>
      <c r="AH3523" s="39"/>
      <c r="AI3523" s="39"/>
      <c r="AJ3523" s="39"/>
      <c r="AK3523" s="39"/>
      <c r="AL3523" s="9"/>
      <c r="AM3523" s="9">
        <f>IF(AND(AM3463&lt;=0,AM3478+AM3493+AM3508&lt;0),-(AM3478+AM3493+AM3508),IF(AM3463&lt;=0,0,-MIN(((AM3478+AM3508)/AM3463)*((AM3478+AM3508)&gt;0),(AM3478+AM3508))))</f>
        <v>-0.56091108940911327</v>
      </c>
    </row>
    <row r="3524" spans="1:39" outlineLevel="2">
      <c r="A3524" s="11">
        <f>ROW()</f>
        <v>3524</v>
      </c>
      <c r="C3524" s="6" t="s">
        <v>477</v>
      </c>
      <c r="D3524" s="39"/>
      <c r="E3524" s="39"/>
      <c r="F3524" s="31"/>
      <c r="G3524" s="39"/>
      <c r="H3524" s="39"/>
      <c r="I3524" s="39"/>
      <c r="J3524" s="39"/>
      <c r="K3524" s="39"/>
      <c r="L3524" s="39"/>
      <c r="M3524" s="39"/>
      <c r="N3524" s="39"/>
      <c r="O3524" s="39"/>
      <c r="P3524" s="39"/>
      <c r="Q3524" s="39"/>
      <c r="R3524" s="39"/>
      <c r="S3524" s="39"/>
      <c r="T3524" s="39"/>
      <c r="U3524" s="39"/>
      <c r="V3524" s="39"/>
      <c r="W3524" s="39"/>
      <c r="X3524" s="39"/>
      <c r="Y3524" s="39"/>
      <c r="Z3524" s="39"/>
      <c r="AA3524" s="39"/>
      <c r="AB3524" s="39"/>
      <c r="AC3524" s="9"/>
      <c r="AD3524" s="39"/>
      <c r="AE3524" s="39"/>
      <c r="AF3524" s="39"/>
      <c r="AG3524" s="39"/>
      <c r="AH3524" s="39"/>
      <c r="AI3524" s="39"/>
      <c r="AJ3524" s="39"/>
      <c r="AK3524" s="39"/>
      <c r="AL3524" s="9"/>
      <c r="AM3524" s="9">
        <f>IF(AND(AM3464&lt;=0,AM3479+AM3494+AM3509&lt;0),-(AM3479+AM3494+AM3509),IF(AM3464&lt;=0,0,-MIN(((AM3479+AM3509)/AM3464)*((AM3479+AM3509)&gt;0),(AM3479+AM3509))))</f>
        <v>-3.7633473097632248</v>
      </c>
    </row>
    <row r="3525" spans="1:39" outlineLevel="2">
      <c r="A3525" s="11">
        <f>ROW()</f>
        <v>3525</v>
      </c>
      <c r="C3525" s="6" t="s">
        <v>511</v>
      </c>
      <c r="D3525" s="39"/>
      <c r="E3525" s="39"/>
      <c r="F3525" s="31"/>
      <c r="G3525" s="39"/>
      <c r="H3525" s="39"/>
      <c r="I3525" s="39"/>
      <c r="J3525" s="39"/>
      <c r="K3525" s="39"/>
      <c r="L3525" s="39"/>
      <c r="M3525" s="39"/>
      <c r="N3525" s="39"/>
      <c r="O3525" s="39"/>
      <c r="P3525" s="39"/>
      <c r="Q3525" s="39"/>
      <c r="R3525" s="39"/>
      <c r="S3525" s="39"/>
      <c r="T3525" s="39"/>
      <c r="U3525" s="39"/>
      <c r="V3525" s="39"/>
      <c r="W3525" s="39"/>
      <c r="X3525" s="39"/>
      <c r="Y3525" s="39"/>
      <c r="Z3525" s="39"/>
      <c r="AA3525" s="39"/>
      <c r="AB3525" s="39"/>
      <c r="AC3525" s="9"/>
      <c r="AD3525" s="39"/>
      <c r="AE3525" s="39"/>
      <c r="AF3525" s="39"/>
      <c r="AG3525" s="39"/>
      <c r="AH3525" s="39"/>
      <c r="AI3525" s="39"/>
      <c r="AJ3525" s="39"/>
      <c r="AK3525" s="39"/>
      <c r="AL3525" s="9"/>
      <c r="AM3525" s="9">
        <f>IF(AND(AM3465&lt;=0,AM3480+AM3495+AM3510&lt;0),-(AM3480+AM3495+AM3510),IF(AM3465&lt;=0,0,-MIN(((AM3480+AM3510)/AM3465)*((AM3480+AM3510)&gt;0),(AM3480+AM3510))))</f>
        <v>-0.18344783850753577</v>
      </c>
    </row>
    <row r="3526" spans="1:39" outlineLevel="2">
      <c r="A3526" s="11">
        <f>ROW()</f>
        <v>3526</v>
      </c>
      <c r="C3526" s="6" t="s">
        <v>655</v>
      </c>
      <c r="D3526" s="39"/>
      <c r="E3526" s="39"/>
      <c r="F3526" s="31"/>
      <c r="G3526" s="39"/>
      <c r="H3526" s="39"/>
      <c r="I3526" s="39"/>
      <c r="J3526" s="39"/>
      <c r="K3526" s="39"/>
      <c r="L3526" s="39"/>
      <c r="M3526" s="39"/>
      <c r="N3526" s="39"/>
      <c r="O3526" s="39"/>
      <c r="P3526" s="39"/>
      <c r="Q3526" s="39"/>
      <c r="R3526" s="39"/>
      <c r="S3526" s="39"/>
      <c r="T3526" s="39"/>
      <c r="U3526" s="39"/>
      <c r="V3526" s="39"/>
      <c r="W3526" s="39"/>
      <c r="X3526" s="39"/>
      <c r="Y3526" s="39"/>
      <c r="Z3526" s="39"/>
      <c r="AA3526" s="39"/>
      <c r="AB3526" s="39"/>
      <c r="AC3526" s="9"/>
      <c r="AD3526" s="39"/>
      <c r="AE3526" s="39"/>
      <c r="AF3526" s="39"/>
      <c r="AG3526" s="39"/>
      <c r="AH3526" s="39"/>
      <c r="AI3526" s="39"/>
      <c r="AJ3526" s="39"/>
      <c r="AK3526" s="39"/>
      <c r="AL3526" s="9"/>
      <c r="AM3526" s="9">
        <v>0</v>
      </c>
    </row>
    <row r="3527" spans="1:39" outlineLevel="2">
      <c r="A3527" s="11">
        <f>ROW()</f>
        <v>3527</v>
      </c>
      <c r="C3527" s="6" t="s">
        <v>656</v>
      </c>
      <c r="D3527" s="39"/>
      <c r="E3527" s="39"/>
      <c r="F3527" s="31"/>
      <c r="G3527" s="39"/>
      <c r="H3527" s="39"/>
      <c r="I3527" s="39"/>
      <c r="J3527" s="39"/>
      <c r="K3527" s="39"/>
      <c r="L3527" s="39"/>
      <c r="M3527" s="39"/>
      <c r="N3527" s="39"/>
      <c r="O3527" s="39"/>
      <c r="P3527" s="39"/>
      <c r="Q3527" s="39"/>
      <c r="R3527" s="39"/>
      <c r="S3527" s="39"/>
      <c r="T3527" s="39"/>
      <c r="U3527" s="39"/>
      <c r="V3527" s="39"/>
      <c r="W3527" s="39"/>
      <c r="X3527" s="39"/>
      <c r="Y3527" s="39"/>
      <c r="Z3527" s="39"/>
      <c r="AA3527" s="39"/>
      <c r="AB3527" s="39"/>
      <c r="AC3527" s="9"/>
      <c r="AD3527" s="39"/>
      <c r="AE3527" s="39"/>
      <c r="AF3527" s="39"/>
      <c r="AG3527" s="39"/>
      <c r="AH3527" s="39"/>
      <c r="AI3527" s="39"/>
      <c r="AJ3527" s="39"/>
      <c r="AK3527" s="39"/>
      <c r="AL3527" s="9"/>
      <c r="AM3527" s="9"/>
    </row>
    <row r="3528" spans="1:39" outlineLevel="2">
      <c r="A3528" s="11">
        <f>ROW()</f>
        <v>3528</v>
      </c>
      <c r="C3528" s="6" t="s">
        <v>667</v>
      </c>
      <c r="D3528" s="39"/>
      <c r="E3528" s="39"/>
      <c r="F3528" s="31"/>
      <c r="G3528" s="39"/>
      <c r="H3528" s="39"/>
      <c r="I3528" s="39"/>
      <c r="J3528" s="39"/>
      <c r="K3528" s="39"/>
      <c r="L3528" s="39"/>
      <c r="M3528" s="39"/>
      <c r="N3528" s="39"/>
      <c r="O3528" s="39"/>
      <c r="P3528" s="39"/>
      <c r="Q3528" s="39"/>
      <c r="R3528" s="39"/>
      <c r="S3528" s="39"/>
      <c r="T3528" s="39"/>
      <c r="U3528" s="39"/>
      <c r="V3528" s="39"/>
      <c r="W3528" s="39"/>
      <c r="X3528" s="39"/>
      <c r="Y3528" s="39"/>
      <c r="Z3528" s="39"/>
      <c r="AA3528" s="39"/>
      <c r="AB3528" s="39"/>
      <c r="AC3528" s="9"/>
      <c r="AD3528" s="39"/>
      <c r="AE3528" s="39"/>
      <c r="AF3528" s="39"/>
      <c r="AG3528" s="39"/>
      <c r="AH3528" s="39"/>
      <c r="AI3528" s="39"/>
      <c r="AJ3528" s="39"/>
      <c r="AK3528" s="39"/>
      <c r="AL3528" s="9"/>
      <c r="AM3528" s="9"/>
    </row>
    <row r="3529" spans="1:39" outlineLevel="2">
      <c r="A3529" s="11">
        <f>ROW()</f>
        <v>3529</v>
      </c>
      <c r="C3529" s="6" t="s">
        <v>212</v>
      </c>
      <c r="D3529" s="39"/>
      <c r="E3529" s="39"/>
      <c r="F3529" s="31"/>
      <c r="G3529" s="39"/>
      <c r="H3529" s="39"/>
      <c r="I3529" s="39"/>
      <c r="J3529" s="39"/>
      <c r="K3529" s="39"/>
      <c r="L3529" s="39"/>
      <c r="M3529" s="39"/>
      <c r="N3529" s="39"/>
      <c r="O3529" s="39"/>
      <c r="P3529" s="39"/>
      <c r="Q3529" s="39"/>
      <c r="R3529" s="39"/>
      <c r="S3529" s="39"/>
      <c r="T3529" s="39"/>
      <c r="U3529" s="39"/>
      <c r="V3529" s="39"/>
      <c r="W3529" s="39"/>
      <c r="X3529" s="39"/>
      <c r="Y3529" s="39"/>
      <c r="Z3529" s="39"/>
      <c r="AA3529" s="39"/>
      <c r="AB3529" s="39"/>
      <c r="AC3529" s="9"/>
      <c r="AD3529" s="39"/>
      <c r="AE3529" s="39"/>
      <c r="AF3529" s="39"/>
      <c r="AG3529" s="39"/>
      <c r="AH3529" s="39"/>
      <c r="AI3529" s="39"/>
      <c r="AJ3529" s="39"/>
      <c r="AK3529" s="39"/>
      <c r="AL3529" s="9"/>
      <c r="AM3529" s="9">
        <v>0</v>
      </c>
    </row>
    <row r="3530" spans="1:39" outlineLevel="2">
      <c r="A3530" s="11">
        <f>ROW()</f>
        <v>3530</v>
      </c>
      <c r="C3530" s="30" t="s">
        <v>362</v>
      </c>
      <c r="D3530" s="90"/>
      <c r="E3530" s="90"/>
      <c r="F3530" s="90"/>
      <c r="G3530" s="90"/>
      <c r="H3530" s="90"/>
      <c r="I3530" s="90"/>
      <c r="J3530" s="90"/>
      <c r="K3530" s="90"/>
      <c r="L3530" s="90"/>
      <c r="M3530" s="90"/>
      <c r="N3530" s="90"/>
      <c r="O3530" s="90"/>
      <c r="P3530" s="90"/>
      <c r="Q3530" s="90"/>
      <c r="R3530" s="90"/>
      <c r="S3530" s="90"/>
      <c r="T3530" s="90"/>
      <c r="U3530" s="90"/>
      <c r="V3530" s="90"/>
      <c r="W3530" s="90"/>
      <c r="X3530" s="90"/>
      <c r="Y3530" s="90"/>
      <c r="Z3530" s="90"/>
      <c r="AA3530" s="90"/>
      <c r="AB3530" s="90"/>
      <c r="AC3530" s="180"/>
      <c r="AD3530" s="90"/>
      <c r="AE3530" s="90"/>
      <c r="AF3530" s="90"/>
      <c r="AG3530" s="90"/>
      <c r="AH3530" s="90"/>
      <c r="AI3530" s="90"/>
      <c r="AJ3530" s="90"/>
      <c r="AK3530" s="90"/>
      <c r="AL3530" s="180"/>
      <c r="AM3530" s="14">
        <f t="shared" ref="AM3530" si="6222">IF(AND(AM3470&lt;=0,AM3485+AM3500+AM3515&lt;0),-(AM3485+AM3500+AM3515),IF(AM3470&lt;=0,0,-MIN(((AM3485+AM3515)/AM3470)*((AM3485+AM3515)&gt;0),(AM3485+AM3515))))</f>
        <v>-0.61321627122778133</v>
      </c>
    </row>
    <row r="3531" spans="1:39" outlineLevel="2">
      <c r="A3531" s="11">
        <f>ROW()</f>
        <v>3531</v>
      </c>
      <c r="C3531" s="6" t="s">
        <v>1</v>
      </c>
      <c r="D3531" s="39"/>
      <c r="E3531" s="39"/>
      <c r="F3531" s="39"/>
      <c r="G3531" s="39"/>
      <c r="H3531" s="39"/>
      <c r="I3531" s="39"/>
      <c r="J3531" s="39"/>
      <c r="K3531" s="39"/>
      <c r="L3531" s="39"/>
      <c r="M3531" s="39"/>
      <c r="N3531" s="39"/>
      <c r="O3531" s="39"/>
      <c r="P3531" s="39"/>
      <c r="Q3531" s="39"/>
      <c r="R3531" s="39"/>
      <c r="S3531" s="39"/>
      <c r="T3531" s="39"/>
      <c r="U3531" s="39"/>
      <c r="V3531" s="39"/>
      <c r="W3531" s="39"/>
      <c r="X3531" s="39"/>
      <c r="Y3531" s="39"/>
      <c r="Z3531" s="39"/>
      <c r="AA3531" s="39"/>
      <c r="AB3531" s="39"/>
      <c r="AC3531" s="9"/>
      <c r="AD3531" s="39"/>
      <c r="AE3531" s="39"/>
      <c r="AF3531" s="39"/>
      <c r="AG3531" s="39"/>
      <c r="AH3531" s="39"/>
      <c r="AI3531" s="39"/>
      <c r="AJ3531" s="39"/>
      <c r="AK3531" s="39"/>
      <c r="AL3531" s="9"/>
      <c r="AM3531" s="9">
        <f t="shared" ref="AM3531" si="6223">SUM(AM3518:AM3530)</f>
        <v>-11.372951390733089</v>
      </c>
    </row>
    <row r="3532" spans="1:39" outlineLevel="2">
      <c r="A3532" s="11">
        <f>ROW()</f>
        <v>3532</v>
      </c>
      <c r="B3532" s="343" t="s">
        <v>70</v>
      </c>
      <c r="D3532" s="39"/>
      <c r="E3532" s="39"/>
      <c r="F3532" s="39"/>
      <c r="G3532" s="39"/>
      <c r="H3532" s="39"/>
      <c r="I3532" s="39"/>
      <c r="J3532" s="39"/>
      <c r="K3532" s="39"/>
      <c r="L3532" s="39"/>
      <c r="M3532" s="39"/>
      <c r="N3532" s="39"/>
      <c r="O3532" s="39"/>
      <c r="P3532" s="39"/>
      <c r="Q3532" s="39"/>
      <c r="R3532" s="39"/>
      <c r="S3532" s="39"/>
      <c r="T3532" s="39"/>
      <c r="U3532" s="39"/>
      <c r="V3532" s="39"/>
      <c r="W3532" s="39"/>
      <c r="X3532" s="39"/>
      <c r="Y3532" s="39"/>
      <c r="Z3532" s="39"/>
      <c r="AA3532" s="39"/>
      <c r="AB3532" s="39"/>
      <c r="AC3532" s="39"/>
      <c r="AD3532" s="39"/>
      <c r="AE3532" s="39"/>
      <c r="AF3532" s="39"/>
      <c r="AG3532" s="39"/>
      <c r="AH3532" s="39"/>
      <c r="AI3532" s="39"/>
      <c r="AJ3532" s="39"/>
      <c r="AK3532" s="39"/>
      <c r="AL3532" s="39"/>
      <c r="AM3532" s="39"/>
    </row>
    <row r="3533" spans="1:39" outlineLevel="2">
      <c r="A3533" s="11">
        <f>ROW()</f>
        <v>3533</v>
      </c>
      <c r="C3533" s="6" t="s">
        <v>2</v>
      </c>
      <c r="D3533" s="39"/>
      <c r="E3533" s="39"/>
      <c r="F3533" s="39"/>
      <c r="G3533" s="39"/>
      <c r="H3533" s="39"/>
      <c r="I3533" s="39"/>
      <c r="J3533" s="39"/>
      <c r="K3533" s="39"/>
      <c r="L3533" s="39"/>
      <c r="M3533" s="39"/>
      <c r="N3533" s="39"/>
      <c r="O3533" s="39"/>
      <c r="P3533" s="39"/>
      <c r="Q3533" s="39"/>
      <c r="R3533" s="39"/>
      <c r="S3533" s="39"/>
      <c r="T3533" s="39"/>
      <c r="U3533" s="39"/>
      <c r="V3533" s="39"/>
      <c r="W3533" s="39"/>
      <c r="X3533" s="39"/>
      <c r="Y3533" s="39"/>
      <c r="Z3533" s="39"/>
      <c r="AA3533" s="39"/>
      <c r="AB3533" s="39"/>
      <c r="AC3533" s="9"/>
      <c r="AD3533" s="39"/>
      <c r="AE3533" s="39"/>
      <c r="AF3533" s="39"/>
      <c r="AG3533" s="39"/>
      <c r="AH3533" s="39"/>
      <c r="AI3533" s="39"/>
      <c r="AJ3533" s="39"/>
      <c r="AK3533" s="39"/>
      <c r="AL3533" s="9">
        <f t="shared" ref="AL3533:AM3533" si="6224">AL3473+AL3488+AL3503+AL3518</f>
        <v>0.32286819577326298</v>
      </c>
      <c r="AM3533" s="9">
        <f t="shared" si="6224"/>
        <v>0.29058137619593666</v>
      </c>
    </row>
    <row r="3534" spans="1:39" outlineLevel="2">
      <c r="A3534" s="11">
        <f>ROW()</f>
        <v>3534</v>
      </c>
      <c r="C3534" s="6" t="s">
        <v>3</v>
      </c>
      <c r="D3534" s="39"/>
      <c r="E3534" s="39"/>
      <c r="F3534" s="39"/>
      <c r="G3534" s="39"/>
      <c r="H3534" s="39"/>
      <c r="I3534" s="39"/>
      <c r="J3534" s="39"/>
      <c r="K3534" s="39"/>
      <c r="L3534" s="39"/>
      <c r="M3534" s="39"/>
      <c r="N3534" s="39"/>
      <c r="O3534" s="39"/>
      <c r="P3534" s="39"/>
      <c r="Q3534" s="39"/>
      <c r="R3534" s="39"/>
      <c r="S3534" s="39"/>
      <c r="T3534" s="39"/>
      <c r="U3534" s="39"/>
      <c r="V3534" s="39"/>
      <c r="W3534" s="39"/>
      <c r="X3534" s="39"/>
      <c r="Y3534" s="39"/>
      <c r="Z3534" s="39"/>
      <c r="AA3534" s="39"/>
      <c r="AB3534" s="39"/>
      <c r="AC3534" s="9"/>
      <c r="AD3534" s="39"/>
      <c r="AE3534" s="39"/>
      <c r="AF3534" s="39"/>
      <c r="AG3534" s="39"/>
      <c r="AH3534" s="39"/>
      <c r="AI3534" s="39"/>
      <c r="AJ3534" s="39"/>
      <c r="AK3534" s="39"/>
      <c r="AL3534" s="9">
        <f t="shared" ref="AL3534:AM3534" si="6225">AL3474+AL3489+AL3504+AL3519</f>
        <v>5.038324327748505</v>
      </c>
      <c r="AM3534" s="9">
        <f t="shared" si="6225"/>
        <v>4.5344918949736543</v>
      </c>
    </row>
    <row r="3535" spans="1:39" outlineLevel="2">
      <c r="A3535" s="11">
        <f>ROW()</f>
        <v>3535</v>
      </c>
      <c r="C3535" s="6" t="s">
        <v>4</v>
      </c>
      <c r="D3535" s="39"/>
      <c r="E3535" s="39"/>
      <c r="F3535" s="39"/>
      <c r="G3535" s="39"/>
      <c r="H3535" s="39"/>
      <c r="I3535" s="39"/>
      <c r="J3535" s="39"/>
      <c r="K3535" s="39"/>
      <c r="L3535" s="39"/>
      <c r="M3535" s="39"/>
      <c r="N3535" s="39"/>
      <c r="O3535" s="39"/>
      <c r="P3535" s="39"/>
      <c r="Q3535" s="39"/>
      <c r="R3535" s="39"/>
      <c r="S3535" s="39"/>
      <c r="T3535" s="39"/>
      <c r="U3535" s="39"/>
      <c r="V3535" s="39"/>
      <c r="W3535" s="39"/>
      <c r="X3535" s="39"/>
      <c r="Y3535" s="39"/>
      <c r="Z3535" s="39"/>
      <c r="AA3535" s="39"/>
      <c r="AB3535" s="39"/>
      <c r="AC3535" s="9"/>
      <c r="AD3535" s="39"/>
      <c r="AE3535" s="39"/>
      <c r="AF3535" s="39"/>
      <c r="AG3535" s="39"/>
      <c r="AH3535" s="39"/>
      <c r="AI3535" s="39"/>
      <c r="AJ3535" s="39"/>
      <c r="AK3535" s="39"/>
      <c r="AL3535" s="9">
        <f t="shared" ref="AL3535:AM3535" si="6226">AL3475+AL3490+AL3505+AL3520</f>
        <v>4.1946561852756634</v>
      </c>
      <c r="AM3535" s="9">
        <f t="shared" si="6226"/>
        <v>3.6353686939055749</v>
      </c>
    </row>
    <row r="3536" spans="1:39" outlineLevel="2">
      <c r="A3536" s="11">
        <f>ROW()</f>
        <v>3536</v>
      </c>
      <c r="C3536" s="6" t="s">
        <v>5</v>
      </c>
      <c r="D3536" s="39"/>
      <c r="E3536" s="39"/>
      <c r="F3536" s="39"/>
      <c r="G3536" s="39"/>
      <c r="H3536" s="39"/>
      <c r="I3536" s="39"/>
      <c r="J3536" s="39"/>
      <c r="K3536" s="39"/>
      <c r="L3536" s="39"/>
      <c r="M3536" s="39"/>
      <c r="N3536" s="39"/>
      <c r="O3536" s="39"/>
      <c r="P3536" s="39"/>
      <c r="Q3536" s="39"/>
      <c r="R3536" s="39"/>
      <c r="S3536" s="39"/>
      <c r="T3536" s="39"/>
      <c r="U3536" s="39"/>
      <c r="V3536" s="39"/>
      <c r="W3536" s="39"/>
      <c r="X3536" s="39"/>
      <c r="Y3536" s="39"/>
      <c r="Z3536" s="39"/>
      <c r="AA3536" s="39"/>
      <c r="AB3536" s="39"/>
      <c r="AC3536" s="9"/>
      <c r="AD3536" s="39"/>
      <c r="AE3536" s="39"/>
      <c r="AF3536" s="39"/>
      <c r="AG3536" s="39"/>
      <c r="AH3536" s="39"/>
      <c r="AI3536" s="39"/>
      <c r="AJ3536" s="39"/>
      <c r="AK3536" s="39"/>
      <c r="AL3536" s="9">
        <f t="shared" ref="AL3536:AL3541" si="6227">AL3476+AL3491+AL3506+AL3521</f>
        <v>1.4303286854710633</v>
      </c>
      <c r="AM3536" s="9">
        <f t="shared" ref="AM3536" si="6228">AM3476+AM3491+AM3506+AM3521</f>
        <v>1.1442629483768507</v>
      </c>
    </row>
    <row r="3537" spans="1:39" outlineLevel="2">
      <c r="A3537" s="11">
        <f>ROW()</f>
        <v>3537</v>
      </c>
      <c r="C3537" s="6" t="s">
        <v>473</v>
      </c>
      <c r="D3537" s="39"/>
      <c r="E3537" s="39"/>
      <c r="F3537" s="39"/>
      <c r="G3537" s="39"/>
      <c r="H3537" s="39"/>
      <c r="I3537" s="39"/>
      <c r="J3537" s="39"/>
      <c r="K3537" s="39"/>
      <c r="L3537" s="39"/>
      <c r="M3537" s="39"/>
      <c r="N3537" s="39"/>
      <c r="O3537" s="39"/>
      <c r="P3537" s="39"/>
      <c r="Q3537" s="39"/>
      <c r="R3537" s="39"/>
      <c r="S3537" s="39"/>
      <c r="T3537" s="39"/>
      <c r="U3537" s="39"/>
      <c r="V3537" s="39"/>
      <c r="W3537" s="39"/>
      <c r="X3537" s="39"/>
      <c r="Y3537" s="39"/>
      <c r="Z3537" s="39"/>
      <c r="AA3537" s="39"/>
      <c r="AB3537" s="39"/>
      <c r="AC3537" s="9"/>
      <c r="AD3537" s="39"/>
      <c r="AE3537" s="39"/>
      <c r="AF3537" s="39"/>
      <c r="AG3537" s="39"/>
      <c r="AH3537" s="39"/>
      <c r="AI3537" s="39"/>
      <c r="AJ3537" s="39"/>
      <c r="AK3537" s="39"/>
      <c r="AL3537" s="9">
        <f t="shared" si="6227"/>
        <v>12.17639100252239</v>
      </c>
      <c r="AM3537" s="9">
        <f t="shared" ref="AM3537" si="6229">AM3477+AM3492+AM3507+AM3522</f>
        <v>7.3058346015134337</v>
      </c>
    </row>
    <row r="3538" spans="1:39" outlineLevel="2">
      <c r="A3538" s="11">
        <f>ROW()</f>
        <v>3538</v>
      </c>
      <c r="C3538" s="6" t="s">
        <v>474</v>
      </c>
      <c r="D3538" s="39"/>
      <c r="E3538" s="39"/>
      <c r="F3538" s="39"/>
      <c r="G3538" s="39"/>
      <c r="H3538" s="39"/>
      <c r="I3538" s="39"/>
      <c r="J3538" s="39"/>
      <c r="K3538" s="39"/>
      <c r="L3538" s="39"/>
      <c r="M3538" s="39"/>
      <c r="N3538" s="39"/>
      <c r="O3538" s="39"/>
      <c r="P3538" s="39"/>
      <c r="Q3538" s="39"/>
      <c r="R3538" s="39"/>
      <c r="S3538" s="39"/>
      <c r="T3538" s="39"/>
      <c r="U3538" s="39"/>
      <c r="V3538" s="39"/>
      <c r="W3538" s="39"/>
      <c r="X3538" s="39"/>
      <c r="Y3538" s="39"/>
      <c r="Z3538" s="39"/>
      <c r="AA3538" s="39"/>
      <c r="AB3538" s="39"/>
      <c r="AC3538" s="9"/>
      <c r="AD3538" s="39"/>
      <c r="AE3538" s="39"/>
      <c r="AF3538" s="39"/>
      <c r="AG3538" s="39"/>
      <c r="AH3538" s="39"/>
      <c r="AI3538" s="39"/>
      <c r="AJ3538" s="39"/>
      <c r="AK3538" s="39"/>
      <c r="AL3538" s="9">
        <f t="shared" si="6227"/>
        <v>4.2068331705683493</v>
      </c>
      <c r="AM3538" s="9">
        <f t="shared" ref="AM3538" si="6230">AM3478+AM3493+AM3508+AM3523</f>
        <v>3.6459220811592359</v>
      </c>
    </row>
    <row r="3539" spans="1:39" outlineLevel="2">
      <c r="A3539" s="11">
        <f>ROW()</f>
        <v>3539</v>
      </c>
      <c r="C3539" s="6" t="s">
        <v>477</v>
      </c>
      <c r="D3539" s="39"/>
      <c r="E3539" s="39"/>
      <c r="F3539" s="39"/>
      <c r="G3539" s="39"/>
      <c r="H3539" s="39"/>
      <c r="I3539" s="39"/>
      <c r="J3539" s="39"/>
      <c r="K3539" s="39"/>
      <c r="L3539" s="39"/>
      <c r="M3539" s="39"/>
      <c r="N3539" s="39"/>
      <c r="O3539" s="39"/>
      <c r="P3539" s="39"/>
      <c r="Q3539" s="39"/>
      <c r="R3539" s="39"/>
      <c r="S3539" s="39"/>
      <c r="T3539" s="39"/>
      <c r="U3539" s="39"/>
      <c r="V3539" s="39"/>
      <c r="W3539" s="39"/>
      <c r="X3539" s="39"/>
      <c r="Y3539" s="39"/>
      <c r="Z3539" s="39"/>
      <c r="AA3539" s="39"/>
      <c r="AB3539" s="39"/>
      <c r="AC3539" s="9"/>
      <c r="AD3539" s="39"/>
      <c r="AE3539" s="39"/>
      <c r="AF3539" s="39"/>
      <c r="AG3539" s="39"/>
      <c r="AH3539" s="39"/>
      <c r="AI3539" s="39"/>
      <c r="AJ3539" s="39"/>
      <c r="AK3539" s="39"/>
      <c r="AL3539" s="9">
        <f t="shared" si="6227"/>
        <v>18.816736548816124</v>
      </c>
      <c r="AM3539" s="9">
        <f t="shared" ref="AM3539" si="6231">AM3479+AM3494+AM3509+AM3524</f>
        <v>15.053389239052899</v>
      </c>
    </row>
    <row r="3540" spans="1:39" outlineLevel="2">
      <c r="A3540" s="11">
        <f>ROW()</f>
        <v>3540</v>
      </c>
      <c r="C3540" s="6" t="s">
        <v>511</v>
      </c>
      <c r="D3540" s="39"/>
      <c r="E3540" s="39"/>
      <c r="F3540" s="39"/>
      <c r="G3540" s="39"/>
      <c r="H3540" s="39"/>
      <c r="I3540" s="39"/>
      <c r="J3540" s="39"/>
      <c r="K3540" s="39"/>
      <c r="L3540" s="39"/>
      <c r="M3540" s="39"/>
      <c r="N3540" s="39"/>
      <c r="O3540" s="39"/>
      <c r="P3540" s="39"/>
      <c r="Q3540" s="39"/>
      <c r="R3540" s="39"/>
      <c r="S3540" s="39"/>
      <c r="T3540" s="39"/>
      <c r="U3540" s="39"/>
      <c r="V3540" s="39"/>
      <c r="W3540" s="39"/>
      <c r="X3540" s="39"/>
      <c r="Y3540" s="39"/>
      <c r="Z3540" s="39"/>
      <c r="AA3540" s="39"/>
      <c r="AB3540" s="39"/>
      <c r="AC3540" s="9"/>
      <c r="AD3540" s="39"/>
      <c r="AE3540" s="39"/>
      <c r="AF3540" s="39"/>
      <c r="AG3540" s="39"/>
      <c r="AH3540" s="39"/>
      <c r="AI3540" s="39"/>
      <c r="AJ3540" s="39"/>
      <c r="AK3540" s="39"/>
      <c r="AL3540" s="9">
        <f t="shared" si="6227"/>
        <v>7.3379135403014306</v>
      </c>
      <c r="AM3540" s="9">
        <f>AM3480+AM3495+AM3510+AM3525</f>
        <v>7.1544657017938951</v>
      </c>
    </row>
    <row r="3541" spans="1:39" outlineLevel="2">
      <c r="A3541" s="11">
        <f>ROW()</f>
        <v>3541</v>
      </c>
      <c r="C3541" s="6" t="s">
        <v>655</v>
      </c>
      <c r="D3541" s="39"/>
      <c r="E3541" s="39"/>
      <c r="F3541" s="39"/>
      <c r="G3541" s="39"/>
      <c r="H3541" s="39"/>
      <c r="I3541" s="39"/>
      <c r="J3541" s="39"/>
      <c r="K3541" s="39"/>
      <c r="L3541" s="39"/>
      <c r="M3541" s="39"/>
      <c r="N3541" s="39"/>
      <c r="O3541" s="39"/>
      <c r="P3541" s="39"/>
      <c r="Q3541" s="39"/>
      <c r="R3541" s="39"/>
      <c r="S3541" s="39"/>
      <c r="T3541" s="39"/>
      <c r="U3541" s="39"/>
      <c r="V3541" s="39"/>
      <c r="W3541" s="39"/>
      <c r="X3541" s="39"/>
      <c r="Y3541" s="39"/>
      <c r="Z3541" s="39"/>
      <c r="AA3541" s="39"/>
      <c r="AB3541" s="39"/>
      <c r="AC3541" s="9"/>
      <c r="AD3541" s="39"/>
      <c r="AE3541" s="39"/>
      <c r="AF3541" s="39"/>
      <c r="AG3541" s="39"/>
      <c r="AH3541" s="39"/>
      <c r="AI3541" s="39"/>
      <c r="AJ3541" s="39"/>
      <c r="AK3541" s="39"/>
      <c r="AL3541" s="9">
        <f t="shared" si="6227"/>
        <v>0</v>
      </c>
      <c r="AM3541" s="9">
        <f>AM3481+AM3496+AM3511+AM3526</f>
        <v>0</v>
      </c>
    </row>
    <row r="3542" spans="1:39" outlineLevel="2">
      <c r="A3542" s="11">
        <f>ROW()</f>
        <v>3542</v>
      </c>
      <c r="C3542" s="6" t="s">
        <v>656</v>
      </c>
      <c r="D3542" s="39"/>
      <c r="E3542" s="39"/>
      <c r="F3542" s="39"/>
      <c r="G3542" s="39"/>
      <c r="H3542" s="39"/>
      <c r="I3542" s="39"/>
      <c r="J3542" s="39"/>
      <c r="K3542" s="39"/>
      <c r="L3542" s="39"/>
      <c r="M3542" s="39"/>
      <c r="N3542" s="39"/>
      <c r="O3542" s="39"/>
      <c r="P3542" s="39"/>
      <c r="Q3542" s="39"/>
      <c r="R3542" s="39"/>
      <c r="S3542" s="39"/>
      <c r="T3542" s="39"/>
      <c r="U3542" s="39"/>
      <c r="V3542" s="39"/>
      <c r="W3542" s="39"/>
      <c r="X3542" s="39"/>
      <c r="Y3542" s="39"/>
      <c r="Z3542" s="39"/>
      <c r="AA3542" s="39"/>
      <c r="AB3542" s="39"/>
      <c r="AC3542" s="9"/>
      <c r="AD3542" s="39"/>
      <c r="AE3542" s="39"/>
      <c r="AF3542" s="39"/>
      <c r="AG3542" s="39"/>
      <c r="AH3542" s="39"/>
      <c r="AI3542" s="39"/>
      <c r="AJ3542" s="39"/>
      <c r="AK3542" s="39"/>
      <c r="AL3542" s="9"/>
      <c r="AM3542" s="9"/>
    </row>
    <row r="3543" spans="1:39" outlineLevel="2">
      <c r="A3543" s="11">
        <f>ROW()</f>
        <v>3543</v>
      </c>
      <c r="C3543" s="6" t="s">
        <v>667</v>
      </c>
      <c r="D3543" s="39"/>
      <c r="E3543" s="39"/>
      <c r="F3543" s="39"/>
      <c r="G3543" s="39"/>
      <c r="H3543" s="39"/>
      <c r="I3543" s="39"/>
      <c r="J3543" s="39"/>
      <c r="K3543" s="39"/>
      <c r="L3543" s="39"/>
      <c r="M3543" s="39"/>
      <c r="N3543" s="39"/>
      <c r="O3543" s="39"/>
      <c r="P3543" s="39"/>
      <c r="Q3543" s="39"/>
      <c r="R3543" s="39"/>
      <c r="S3543" s="39"/>
      <c r="T3543" s="39"/>
      <c r="U3543" s="39"/>
      <c r="V3543" s="39"/>
      <c r="W3543" s="39"/>
      <c r="X3543" s="39"/>
      <c r="Y3543" s="39"/>
      <c r="Z3543" s="39"/>
      <c r="AA3543" s="39"/>
      <c r="AB3543" s="39"/>
      <c r="AC3543" s="9"/>
      <c r="AD3543" s="39"/>
      <c r="AE3543" s="39"/>
      <c r="AF3543" s="39"/>
      <c r="AG3543" s="39"/>
      <c r="AH3543" s="39"/>
      <c r="AI3543" s="39"/>
      <c r="AJ3543" s="39"/>
      <c r="AK3543" s="39"/>
      <c r="AL3543" s="9"/>
      <c r="AM3543" s="9"/>
    </row>
    <row r="3544" spans="1:39" outlineLevel="2">
      <c r="A3544" s="11">
        <f>ROW()</f>
        <v>3544</v>
      </c>
      <c r="C3544" s="6" t="s">
        <v>212</v>
      </c>
      <c r="D3544" s="39"/>
      <c r="E3544" s="39"/>
      <c r="F3544" s="39"/>
      <c r="G3544" s="39"/>
      <c r="H3544" s="39"/>
      <c r="I3544" s="39"/>
      <c r="J3544" s="39"/>
      <c r="K3544" s="39"/>
      <c r="L3544" s="39"/>
      <c r="M3544" s="39"/>
      <c r="N3544" s="39"/>
      <c r="O3544" s="39"/>
      <c r="P3544" s="39"/>
      <c r="Q3544" s="39"/>
      <c r="R3544" s="39"/>
      <c r="S3544" s="39"/>
      <c r="T3544" s="39"/>
      <c r="U3544" s="39"/>
      <c r="V3544" s="39"/>
      <c r="W3544" s="39"/>
      <c r="X3544" s="39"/>
      <c r="Y3544" s="39"/>
      <c r="Z3544" s="39"/>
      <c r="AA3544" s="39"/>
      <c r="AB3544" s="39"/>
      <c r="AC3544" s="9"/>
      <c r="AD3544" s="39"/>
      <c r="AE3544" s="39"/>
      <c r="AF3544" s="39"/>
      <c r="AG3544" s="39"/>
      <c r="AH3544" s="39"/>
      <c r="AI3544" s="39"/>
      <c r="AJ3544" s="39"/>
      <c r="AK3544" s="39"/>
      <c r="AL3544" s="9">
        <f t="shared" ref="AL3544:AM3544" si="6232">AL3484+AL3499+AL3514+AL3529</f>
        <v>0</v>
      </c>
      <c r="AM3544" s="9">
        <f t="shared" si="6232"/>
        <v>0</v>
      </c>
    </row>
    <row r="3545" spans="1:39" outlineLevel="2">
      <c r="A3545" s="11">
        <f>ROW()</f>
        <v>3545</v>
      </c>
      <c r="C3545" s="30" t="s">
        <v>362</v>
      </c>
      <c r="D3545" s="90"/>
      <c r="E3545" s="90"/>
      <c r="F3545" s="90"/>
      <c r="G3545" s="90"/>
      <c r="H3545" s="90"/>
      <c r="I3545" s="90"/>
      <c r="J3545" s="90"/>
      <c r="K3545" s="90"/>
      <c r="L3545" s="90"/>
      <c r="M3545" s="90"/>
      <c r="N3545" s="90"/>
      <c r="O3545" s="90"/>
      <c r="P3545" s="90"/>
      <c r="Q3545" s="90"/>
      <c r="R3545" s="90"/>
      <c r="S3545" s="90"/>
      <c r="T3545" s="90"/>
      <c r="U3545" s="90"/>
      <c r="V3545" s="90"/>
      <c r="W3545" s="90"/>
      <c r="X3545" s="90"/>
      <c r="Y3545" s="90"/>
      <c r="Z3545" s="90"/>
      <c r="AA3545" s="90"/>
      <c r="AB3545" s="90"/>
      <c r="AC3545" s="15"/>
      <c r="AD3545" s="90"/>
      <c r="AE3545" s="90"/>
      <c r="AF3545" s="90"/>
      <c r="AG3545" s="90"/>
      <c r="AH3545" s="90"/>
      <c r="AI3545" s="90"/>
      <c r="AJ3545" s="90"/>
      <c r="AK3545" s="90"/>
      <c r="AL3545" s="15">
        <f t="shared" ref="AL3545:AM3545" si="6233">AL3485+AL3500+AL3515+AL3530</f>
        <v>1.5330406780694534</v>
      </c>
      <c r="AM3545" s="15">
        <f t="shared" si="6233"/>
        <v>0.9198244068416721</v>
      </c>
    </row>
    <row r="3546" spans="1:39" outlineLevel="2">
      <c r="A3546" s="11">
        <f>ROW()</f>
        <v>3546</v>
      </c>
      <c r="C3546" s="6" t="s">
        <v>1</v>
      </c>
      <c r="D3546" s="39"/>
      <c r="E3546" s="39"/>
      <c r="F3546" s="39"/>
      <c r="G3546" s="39"/>
      <c r="H3546" s="39"/>
      <c r="I3546" s="39"/>
      <c r="J3546" s="39"/>
      <c r="K3546" s="39"/>
      <c r="L3546" s="39"/>
      <c r="M3546" s="39"/>
      <c r="N3546" s="39"/>
      <c r="O3546" s="39"/>
      <c r="P3546" s="39"/>
      <c r="Q3546" s="39"/>
      <c r="R3546" s="39"/>
      <c r="S3546" s="39"/>
      <c r="T3546" s="39"/>
      <c r="U3546" s="39"/>
      <c r="V3546" s="39"/>
      <c r="W3546" s="39"/>
      <c r="X3546" s="39"/>
      <c r="Y3546" s="39"/>
      <c r="Z3546" s="39"/>
      <c r="AA3546" s="39"/>
      <c r="AB3546" s="39"/>
      <c r="AC3546" s="9"/>
      <c r="AD3546" s="39"/>
      <c r="AE3546" s="39"/>
      <c r="AF3546" s="39"/>
      <c r="AG3546" s="39"/>
      <c r="AH3546" s="39"/>
      <c r="AI3546" s="39"/>
      <c r="AJ3546" s="39"/>
      <c r="AK3546" s="39"/>
      <c r="AL3546" s="9">
        <f t="shared" ref="AL3546:AM3546" si="6234">SUM(AL3533:AL3545)</f>
        <v>55.05709233454624</v>
      </c>
      <c r="AM3546" s="9">
        <f t="shared" si="6234"/>
        <v>43.684140943813148</v>
      </c>
    </row>
    <row r="3547" spans="1:39" outlineLevel="3">
      <c r="A3547" s="11">
        <f>ROW()</f>
        <v>3547</v>
      </c>
      <c r="B3547" s="343" t="s">
        <v>658</v>
      </c>
      <c r="D3547" s="39"/>
      <c r="E3547" s="39"/>
      <c r="F3547" s="39"/>
      <c r="G3547" s="39"/>
      <c r="H3547" s="39"/>
      <c r="I3547" s="39"/>
      <c r="J3547" s="39"/>
      <c r="K3547" s="39"/>
      <c r="L3547" s="39"/>
      <c r="M3547" s="39"/>
      <c r="N3547" s="39"/>
      <c r="O3547" s="39"/>
      <c r="P3547" s="39"/>
      <c r="Q3547" s="39"/>
      <c r="R3547" s="39"/>
      <c r="S3547" s="39"/>
      <c r="T3547" s="39"/>
      <c r="U3547" s="39"/>
      <c r="V3547" s="39"/>
      <c r="W3547" s="39"/>
      <c r="X3547" s="39"/>
      <c r="Y3547" s="39"/>
      <c r="Z3547" s="39"/>
      <c r="AA3547" s="39"/>
      <c r="AB3547" s="39"/>
      <c r="AC3547" s="39"/>
      <c r="AD3547" s="39"/>
      <c r="AE3547" s="39"/>
      <c r="AF3547" s="39"/>
      <c r="AG3547" s="39"/>
      <c r="AH3547" s="39"/>
      <c r="AI3547" s="39"/>
      <c r="AJ3547" s="39"/>
      <c r="AK3547" s="39"/>
      <c r="AL3547" s="39"/>
      <c r="AM3547" s="39"/>
    </row>
    <row r="3548" spans="1:39" outlineLevel="3">
      <c r="A3548" s="11">
        <f>ROW()</f>
        <v>3548</v>
      </c>
      <c r="C3548" s="6" t="s">
        <v>2</v>
      </c>
      <c r="D3548" s="39"/>
      <c r="E3548" s="39"/>
      <c r="F3548" s="39"/>
      <c r="G3548" s="39"/>
      <c r="H3548" s="39"/>
      <c r="I3548" s="39"/>
      <c r="J3548" s="39"/>
      <c r="K3548" s="39"/>
      <c r="L3548" s="39"/>
      <c r="M3548" s="39"/>
      <c r="N3548" s="39"/>
      <c r="O3548" s="39"/>
      <c r="P3548" s="39"/>
      <c r="Q3548" s="39"/>
      <c r="R3548" s="39"/>
      <c r="S3548" s="39"/>
      <c r="T3548" s="39"/>
      <c r="U3548" s="39"/>
      <c r="V3548" s="39"/>
      <c r="W3548" s="39"/>
      <c r="X3548" s="39"/>
      <c r="Y3548" s="39"/>
      <c r="Z3548" s="39"/>
      <c r="AA3548" s="39"/>
      <c r="AB3548" s="39"/>
      <c r="AC3548" s="39"/>
      <c r="AD3548" s="39"/>
      <c r="AE3548" s="39"/>
      <c r="AF3548" s="39"/>
      <c r="AG3548" s="39"/>
      <c r="AH3548" s="39"/>
      <c r="AI3548" s="39"/>
      <c r="AJ3548" s="39"/>
      <c r="AK3548" s="39"/>
      <c r="AL3548" s="39"/>
      <c r="AM3548" s="39"/>
    </row>
    <row r="3549" spans="1:39" outlineLevel="3">
      <c r="A3549" s="11">
        <f>ROW()</f>
        <v>3549</v>
      </c>
      <c r="C3549" s="6" t="s">
        <v>3</v>
      </c>
      <c r="D3549" s="39"/>
      <c r="E3549" s="39"/>
      <c r="F3549" s="39"/>
      <c r="G3549" s="39"/>
      <c r="H3549" s="39"/>
      <c r="I3549" s="39"/>
      <c r="J3549" s="39"/>
      <c r="K3549" s="39"/>
      <c r="L3549" s="39"/>
      <c r="M3549" s="39"/>
      <c r="N3549" s="39"/>
      <c r="O3549" s="39"/>
      <c r="P3549" s="39"/>
      <c r="Q3549" s="39"/>
      <c r="R3549" s="39"/>
      <c r="S3549" s="39"/>
      <c r="T3549" s="39"/>
      <c r="U3549" s="39"/>
      <c r="V3549" s="39"/>
      <c r="W3549" s="39"/>
      <c r="X3549" s="39"/>
      <c r="Y3549" s="39"/>
      <c r="Z3549" s="39"/>
      <c r="AA3549" s="39"/>
      <c r="AB3549" s="39"/>
      <c r="AC3549" s="39"/>
      <c r="AD3549" s="39"/>
      <c r="AE3549" s="39"/>
      <c r="AF3549" s="39"/>
      <c r="AG3549" s="39"/>
      <c r="AH3549" s="39"/>
      <c r="AI3549" s="39"/>
      <c r="AJ3549" s="39"/>
      <c r="AK3549" s="39"/>
      <c r="AL3549" s="39"/>
      <c r="AM3549" s="39"/>
    </row>
    <row r="3550" spans="1:39" outlineLevel="3">
      <c r="A3550" s="11">
        <f>ROW()</f>
        <v>3550</v>
      </c>
      <c r="C3550" s="6" t="s">
        <v>4</v>
      </c>
      <c r="D3550" s="39"/>
      <c r="E3550" s="39"/>
      <c r="F3550" s="39"/>
      <c r="G3550" s="39"/>
      <c r="H3550" s="39"/>
      <c r="I3550" s="39"/>
      <c r="J3550" s="39"/>
      <c r="K3550" s="39"/>
      <c r="L3550" s="39"/>
      <c r="M3550" s="39"/>
      <c r="N3550" s="39"/>
      <c r="O3550" s="39"/>
      <c r="P3550" s="39"/>
      <c r="Q3550" s="39"/>
      <c r="R3550" s="39"/>
      <c r="S3550" s="39"/>
      <c r="T3550" s="39"/>
      <c r="U3550" s="39"/>
      <c r="V3550" s="39"/>
      <c r="W3550" s="39"/>
      <c r="X3550" s="39"/>
      <c r="Y3550" s="39"/>
      <c r="Z3550" s="39"/>
      <c r="AA3550" s="39"/>
      <c r="AB3550" s="39"/>
      <c r="AC3550" s="39"/>
      <c r="AD3550" s="39"/>
      <c r="AE3550" s="39"/>
      <c r="AF3550" s="39"/>
      <c r="AG3550" s="39"/>
      <c r="AH3550" s="39"/>
      <c r="AI3550" s="39"/>
      <c r="AJ3550" s="39"/>
      <c r="AK3550" s="39"/>
      <c r="AL3550" s="39"/>
      <c r="AM3550" s="39"/>
    </row>
    <row r="3551" spans="1:39" outlineLevel="3">
      <c r="A3551" s="11">
        <f>ROW()</f>
        <v>3551</v>
      </c>
      <c r="C3551" s="6" t="s">
        <v>5</v>
      </c>
      <c r="D3551" s="39"/>
      <c r="E3551" s="39"/>
      <c r="F3551" s="39"/>
      <c r="G3551" s="39"/>
      <c r="H3551" s="39"/>
      <c r="I3551" s="39"/>
      <c r="J3551" s="39"/>
      <c r="K3551" s="39"/>
      <c r="L3551" s="39"/>
      <c r="M3551" s="39"/>
      <c r="N3551" s="39"/>
      <c r="O3551" s="39"/>
      <c r="P3551" s="39"/>
      <c r="Q3551" s="39"/>
      <c r="R3551" s="39"/>
      <c r="S3551" s="39"/>
      <c r="T3551" s="39"/>
      <c r="U3551" s="39"/>
      <c r="V3551" s="39"/>
      <c r="W3551" s="39"/>
      <c r="X3551" s="39"/>
      <c r="Y3551" s="39"/>
      <c r="Z3551" s="39"/>
      <c r="AA3551" s="39"/>
      <c r="AB3551" s="39"/>
      <c r="AC3551" s="39"/>
      <c r="AD3551" s="39"/>
      <c r="AE3551" s="39"/>
      <c r="AF3551" s="39"/>
      <c r="AG3551" s="39"/>
      <c r="AH3551" s="39"/>
      <c r="AI3551" s="39"/>
      <c r="AJ3551" s="39"/>
      <c r="AK3551" s="39"/>
      <c r="AL3551" s="39"/>
      <c r="AM3551" s="39"/>
    </row>
    <row r="3552" spans="1:39" outlineLevel="3">
      <c r="A3552" s="11">
        <f>ROW()</f>
        <v>3552</v>
      </c>
      <c r="C3552" s="6" t="s">
        <v>473</v>
      </c>
      <c r="D3552" s="39"/>
      <c r="E3552" s="39"/>
      <c r="F3552" s="39"/>
      <c r="G3552" s="39"/>
      <c r="H3552" s="39"/>
      <c r="I3552" s="39"/>
      <c r="J3552" s="39"/>
      <c r="K3552" s="39"/>
      <c r="L3552" s="39"/>
      <c r="M3552" s="39"/>
      <c r="N3552" s="39"/>
      <c r="O3552" s="39"/>
      <c r="P3552" s="39"/>
      <c r="Q3552" s="39"/>
      <c r="R3552" s="39"/>
      <c r="S3552" s="39"/>
      <c r="T3552" s="39"/>
      <c r="U3552" s="39"/>
      <c r="V3552" s="39"/>
      <c r="W3552" s="39"/>
      <c r="X3552" s="39"/>
      <c r="Y3552" s="39"/>
      <c r="Z3552" s="39"/>
      <c r="AA3552" s="39"/>
      <c r="AB3552" s="39"/>
      <c r="AC3552" s="39"/>
      <c r="AD3552" s="39"/>
      <c r="AE3552" s="39"/>
      <c r="AF3552" s="39"/>
      <c r="AG3552" s="39"/>
      <c r="AH3552" s="39"/>
      <c r="AI3552" s="39"/>
      <c r="AJ3552" s="39"/>
      <c r="AK3552" s="39"/>
      <c r="AL3552" s="39"/>
      <c r="AM3552" s="39"/>
    </row>
    <row r="3553" spans="1:39" outlineLevel="3">
      <c r="A3553" s="11">
        <f>ROW()</f>
        <v>3553</v>
      </c>
      <c r="C3553" s="6" t="s">
        <v>474</v>
      </c>
      <c r="D3553" s="39"/>
      <c r="E3553" s="39"/>
      <c r="F3553" s="39"/>
      <c r="G3553" s="39"/>
      <c r="H3553" s="39"/>
      <c r="I3553" s="39"/>
      <c r="J3553" s="39"/>
      <c r="K3553" s="39"/>
      <c r="L3553" s="39"/>
      <c r="M3553" s="39"/>
      <c r="N3553" s="39"/>
      <c r="O3553" s="39"/>
      <c r="P3553" s="39"/>
      <c r="Q3553" s="39"/>
      <c r="R3553" s="39"/>
      <c r="S3553" s="39"/>
      <c r="T3553" s="39"/>
      <c r="U3553" s="39"/>
      <c r="V3553" s="39"/>
      <c r="W3553" s="39"/>
      <c r="X3553" s="39"/>
      <c r="Y3553" s="39"/>
      <c r="Z3553" s="39"/>
      <c r="AA3553" s="39"/>
      <c r="AB3553" s="39"/>
      <c r="AC3553" s="39"/>
      <c r="AD3553" s="39"/>
      <c r="AE3553" s="39"/>
      <c r="AF3553" s="39"/>
      <c r="AG3553" s="39"/>
      <c r="AH3553" s="39"/>
      <c r="AI3553" s="39"/>
      <c r="AJ3553" s="39"/>
      <c r="AK3553" s="39"/>
      <c r="AL3553" s="39"/>
      <c r="AM3553" s="39"/>
    </row>
    <row r="3554" spans="1:39" outlineLevel="3">
      <c r="A3554" s="11">
        <f>ROW()</f>
        <v>3554</v>
      </c>
      <c r="C3554" s="6" t="s">
        <v>477</v>
      </c>
      <c r="D3554" s="39"/>
      <c r="E3554" s="39"/>
      <c r="F3554" s="39"/>
      <c r="G3554" s="39"/>
      <c r="H3554" s="39"/>
      <c r="I3554" s="39"/>
      <c r="J3554" s="39"/>
      <c r="K3554" s="39"/>
      <c r="L3554" s="39"/>
      <c r="M3554" s="39"/>
      <c r="N3554" s="39"/>
      <c r="O3554" s="39"/>
      <c r="P3554" s="39"/>
      <c r="Q3554" s="39"/>
      <c r="R3554" s="39"/>
      <c r="S3554" s="39"/>
      <c r="T3554" s="39"/>
      <c r="U3554" s="39"/>
      <c r="V3554" s="39"/>
      <c r="W3554" s="39"/>
      <c r="X3554" s="39"/>
      <c r="Y3554" s="39"/>
      <c r="Z3554" s="39"/>
      <c r="AA3554" s="39"/>
      <c r="AB3554" s="39"/>
      <c r="AC3554" s="39"/>
      <c r="AD3554" s="39"/>
      <c r="AE3554" s="39"/>
      <c r="AF3554" s="39"/>
      <c r="AG3554" s="39"/>
      <c r="AH3554" s="39"/>
      <c r="AI3554" s="39"/>
      <c r="AJ3554" s="39"/>
      <c r="AK3554" s="39"/>
      <c r="AL3554" s="39"/>
      <c r="AM3554" s="39"/>
    </row>
    <row r="3555" spans="1:39" outlineLevel="3">
      <c r="A3555" s="11">
        <f>ROW()</f>
        <v>3555</v>
      </c>
      <c r="C3555" s="6" t="s">
        <v>511</v>
      </c>
      <c r="D3555" s="39"/>
      <c r="E3555" s="39"/>
      <c r="F3555" s="39"/>
      <c r="G3555" s="39"/>
      <c r="H3555" s="39"/>
      <c r="I3555" s="39"/>
      <c r="J3555" s="39"/>
      <c r="K3555" s="39"/>
      <c r="L3555" s="39"/>
      <c r="M3555" s="39"/>
      <c r="N3555" s="39"/>
      <c r="O3555" s="39"/>
      <c r="P3555" s="39"/>
      <c r="Q3555" s="39"/>
      <c r="R3555" s="39"/>
      <c r="S3555" s="39"/>
      <c r="T3555" s="39"/>
      <c r="U3555" s="39"/>
      <c r="V3555" s="39"/>
      <c r="W3555" s="39"/>
      <c r="X3555" s="39"/>
      <c r="Y3555" s="39"/>
      <c r="Z3555" s="39"/>
      <c r="AA3555" s="39"/>
      <c r="AB3555" s="39"/>
      <c r="AC3555" s="39"/>
      <c r="AD3555" s="39"/>
      <c r="AE3555" s="39"/>
      <c r="AF3555" s="39"/>
      <c r="AG3555" s="39"/>
      <c r="AH3555" s="39"/>
      <c r="AI3555" s="39"/>
      <c r="AJ3555" s="39"/>
      <c r="AK3555" s="39"/>
      <c r="AL3555" s="39"/>
      <c r="AM3555" s="39"/>
    </row>
    <row r="3556" spans="1:39" outlineLevel="3">
      <c r="A3556" s="11">
        <f>ROW()</f>
        <v>3556</v>
      </c>
      <c r="C3556" s="6" t="s">
        <v>655</v>
      </c>
      <c r="D3556" s="39"/>
      <c r="E3556" s="39"/>
      <c r="F3556" s="39"/>
      <c r="G3556" s="39"/>
      <c r="H3556" s="39"/>
      <c r="I3556" s="39"/>
      <c r="J3556" s="39"/>
      <c r="K3556" s="39"/>
      <c r="L3556" s="39"/>
      <c r="M3556" s="39"/>
      <c r="N3556" s="39"/>
      <c r="O3556" s="39"/>
      <c r="P3556" s="39"/>
      <c r="Q3556" s="39"/>
      <c r="R3556" s="39"/>
      <c r="S3556" s="39"/>
      <c r="T3556" s="39"/>
      <c r="U3556" s="39"/>
      <c r="V3556" s="39"/>
      <c r="W3556" s="39"/>
      <c r="X3556" s="39"/>
      <c r="Y3556" s="39"/>
      <c r="Z3556" s="39"/>
      <c r="AA3556" s="39"/>
      <c r="AB3556" s="39"/>
      <c r="AC3556" s="39"/>
      <c r="AD3556" s="39"/>
      <c r="AE3556" s="39"/>
      <c r="AF3556" s="39"/>
      <c r="AG3556" s="39"/>
      <c r="AH3556" s="39"/>
      <c r="AI3556" s="39"/>
      <c r="AJ3556" s="39"/>
      <c r="AK3556" s="39"/>
      <c r="AL3556" s="39"/>
      <c r="AM3556" s="39"/>
    </row>
    <row r="3557" spans="1:39" outlineLevel="3">
      <c r="A3557" s="11">
        <f>ROW()</f>
        <v>3557</v>
      </c>
      <c r="C3557" s="6" t="s">
        <v>656</v>
      </c>
      <c r="D3557" s="39"/>
      <c r="E3557" s="39"/>
      <c r="F3557" s="39"/>
      <c r="G3557" s="39"/>
      <c r="H3557" s="39"/>
      <c r="I3557" s="39"/>
      <c r="J3557" s="39"/>
      <c r="K3557" s="39"/>
      <c r="L3557" s="39"/>
      <c r="M3557" s="39"/>
      <c r="N3557" s="39"/>
      <c r="O3557" s="39"/>
      <c r="P3557" s="39"/>
      <c r="Q3557" s="39"/>
      <c r="R3557" s="39"/>
      <c r="S3557" s="39"/>
      <c r="T3557" s="39"/>
      <c r="U3557" s="39"/>
      <c r="V3557" s="39"/>
      <c r="W3557" s="39"/>
      <c r="X3557" s="39"/>
      <c r="Y3557" s="39"/>
      <c r="Z3557" s="39"/>
      <c r="AA3557" s="39"/>
      <c r="AB3557" s="39"/>
      <c r="AC3557" s="39"/>
      <c r="AD3557" s="39"/>
      <c r="AE3557" s="39"/>
      <c r="AF3557" s="39"/>
      <c r="AG3557" s="39"/>
      <c r="AH3557" s="39"/>
      <c r="AI3557" s="39"/>
      <c r="AJ3557" s="39"/>
      <c r="AK3557" s="39"/>
      <c r="AL3557" s="39"/>
      <c r="AM3557" s="39"/>
    </row>
    <row r="3558" spans="1:39" outlineLevel="3">
      <c r="A3558" s="11">
        <f>ROW()</f>
        <v>3558</v>
      </c>
      <c r="C3558" s="6" t="s">
        <v>667</v>
      </c>
      <c r="D3558" s="39"/>
      <c r="E3558" s="39"/>
      <c r="F3558" s="39"/>
      <c r="G3558" s="39"/>
      <c r="H3558" s="39"/>
      <c r="I3558" s="39"/>
      <c r="J3558" s="39"/>
      <c r="K3558" s="39"/>
      <c r="L3558" s="39"/>
      <c r="M3558" s="39"/>
      <c r="N3558" s="39"/>
      <c r="O3558" s="39"/>
      <c r="P3558" s="39"/>
      <c r="Q3558" s="39"/>
      <c r="R3558" s="39"/>
      <c r="S3558" s="39"/>
      <c r="T3558" s="39"/>
      <c r="U3558" s="39"/>
      <c r="V3558" s="39"/>
      <c r="W3558" s="39"/>
      <c r="X3558" s="39"/>
      <c r="Y3558" s="39"/>
      <c r="Z3558" s="39"/>
      <c r="AA3558" s="39"/>
      <c r="AB3558" s="39"/>
      <c r="AC3558" s="39"/>
      <c r="AD3558" s="39"/>
      <c r="AE3558" s="39"/>
      <c r="AF3558" s="39"/>
      <c r="AG3558" s="39"/>
      <c r="AH3558" s="39"/>
      <c r="AI3558" s="39"/>
      <c r="AJ3558" s="39"/>
      <c r="AK3558" s="39"/>
      <c r="AL3558" s="39"/>
      <c r="AM3558" s="39"/>
    </row>
    <row r="3559" spans="1:39" outlineLevel="3">
      <c r="A3559" s="11">
        <f>ROW()</f>
        <v>3559</v>
      </c>
      <c r="C3559" s="6" t="s">
        <v>212</v>
      </c>
      <c r="D3559" s="39"/>
      <c r="E3559" s="39"/>
      <c r="F3559" s="39"/>
      <c r="G3559" s="39"/>
      <c r="H3559" s="39"/>
      <c r="I3559" s="39"/>
      <c r="J3559" s="39"/>
      <c r="K3559" s="39"/>
      <c r="L3559" s="39"/>
      <c r="M3559" s="39"/>
      <c r="N3559" s="39"/>
      <c r="O3559" s="39"/>
      <c r="P3559" s="39"/>
      <c r="Q3559" s="39"/>
      <c r="R3559" s="39"/>
      <c r="S3559" s="39"/>
      <c r="T3559" s="39"/>
      <c r="U3559" s="39"/>
      <c r="V3559" s="39"/>
      <c r="W3559" s="39"/>
      <c r="X3559" s="39"/>
      <c r="Y3559" s="39"/>
      <c r="Z3559" s="39"/>
      <c r="AA3559" s="39"/>
      <c r="AB3559" s="39"/>
      <c r="AC3559" s="39"/>
      <c r="AD3559" s="39"/>
      <c r="AE3559" s="39"/>
      <c r="AF3559" s="39"/>
      <c r="AG3559" s="39"/>
      <c r="AH3559" s="39"/>
      <c r="AI3559" s="39"/>
      <c r="AJ3559" s="39"/>
      <c r="AK3559" s="39"/>
      <c r="AL3559" s="39"/>
      <c r="AM3559" s="39"/>
    </row>
    <row r="3560" spans="1:39" outlineLevel="3">
      <c r="A3560" s="11">
        <f>ROW()</f>
        <v>3560</v>
      </c>
      <c r="C3560" s="30" t="s">
        <v>362</v>
      </c>
      <c r="D3560" s="90"/>
      <c r="E3560" s="90"/>
      <c r="F3560" s="90"/>
      <c r="G3560" s="90"/>
      <c r="H3560" s="90"/>
      <c r="I3560" s="90"/>
      <c r="J3560" s="90"/>
      <c r="K3560" s="90"/>
      <c r="L3560" s="90"/>
      <c r="M3560" s="90"/>
      <c r="N3560" s="90"/>
      <c r="O3560" s="90"/>
      <c r="P3560" s="90"/>
      <c r="Q3560" s="90"/>
      <c r="R3560" s="90"/>
      <c r="S3560" s="90"/>
      <c r="T3560" s="90"/>
      <c r="U3560" s="90"/>
      <c r="V3560" s="90"/>
      <c r="W3560" s="90"/>
      <c r="X3560" s="90"/>
      <c r="Y3560" s="90"/>
      <c r="Z3560" s="90"/>
      <c r="AA3560" s="90"/>
      <c r="AB3560" s="90"/>
      <c r="AC3560" s="90"/>
      <c r="AD3560" s="90"/>
      <c r="AE3560" s="90"/>
      <c r="AF3560" s="90"/>
      <c r="AG3560" s="90"/>
      <c r="AH3560" s="90"/>
      <c r="AI3560" s="90"/>
      <c r="AJ3560" s="90"/>
      <c r="AK3560" s="90"/>
      <c r="AL3560" s="90"/>
      <c r="AM3560" s="90"/>
    </row>
    <row r="3561" spans="1:39" outlineLevel="3">
      <c r="A3561" s="11">
        <f>ROW()</f>
        <v>3561</v>
      </c>
      <c r="C3561" s="6" t="s">
        <v>1</v>
      </c>
      <c r="D3561" s="39"/>
      <c r="E3561" s="39"/>
      <c r="F3561" s="39"/>
      <c r="G3561" s="39"/>
      <c r="H3561" s="39"/>
      <c r="I3561" s="39"/>
      <c r="J3561" s="39"/>
      <c r="K3561" s="39"/>
      <c r="L3561" s="39"/>
      <c r="M3561" s="39"/>
      <c r="N3561" s="39"/>
      <c r="O3561" s="39"/>
      <c r="P3561" s="39"/>
      <c r="Q3561" s="39"/>
      <c r="R3561" s="39"/>
      <c r="S3561" s="39"/>
      <c r="T3561" s="39"/>
      <c r="U3561" s="39"/>
      <c r="V3561" s="39"/>
      <c r="W3561" s="39"/>
      <c r="X3561" s="39"/>
      <c r="Y3561" s="39"/>
      <c r="Z3561" s="39"/>
      <c r="AA3561" s="39"/>
      <c r="AB3561" s="39"/>
      <c r="AC3561" s="39"/>
      <c r="AD3561" s="39"/>
      <c r="AE3561" s="39"/>
      <c r="AF3561" s="39"/>
      <c r="AG3561" s="39"/>
      <c r="AH3561" s="39"/>
      <c r="AI3561" s="39"/>
      <c r="AJ3561" s="39"/>
      <c r="AK3561" s="39"/>
      <c r="AL3561" s="39"/>
      <c r="AM3561" s="39"/>
    </row>
    <row r="3562" spans="1:39" outlineLevel="3">
      <c r="A3562" s="11">
        <f>ROW()</f>
        <v>3562</v>
      </c>
      <c r="D3562" s="39"/>
      <c r="E3562" s="39"/>
      <c r="F3562" s="39"/>
      <c r="G3562" s="39"/>
      <c r="H3562" s="39"/>
      <c r="I3562" s="39"/>
      <c r="J3562" s="39"/>
      <c r="K3562" s="39"/>
      <c r="L3562" s="39"/>
      <c r="M3562" s="39"/>
      <c r="N3562" s="39"/>
      <c r="O3562" s="39"/>
      <c r="P3562" s="39"/>
      <c r="Q3562" s="39"/>
      <c r="R3562" s="39"/>
      <c r="S3562" s="39"/>
      <c r="T3562" s="39"/>
      <c r="U3562" s="39"/>
      <c r="V3562" s="39"/>
      <c r="W3562" s="39"/>
      <c r="X3562" s="39"/>
      <c r="Y3562" s="39"/>
      <c r="Z3562" s="39"/>
      <c r="AA3562" s="39"/>
      <c r="AB3562" s="39"/>
      <c r="AC3562" s="39"/>
      <c r="AD3562" s="39"/>
      <c r="AE3562" s="39"/>
      <c r="AF3562" s="39"/>
      <c r="AG3562" s="39"/>
      <c r="AH3562" s="39"/>
      <c r="AI3562" s="39"/>
      <c r="AJ3562" s="39"/>
      <c r="AK3562" s="39"/>
      <c r="AL3562" s="39"/>
      <c r="AM3562" s="39"/>
    </row>
    <row r="3563" spans="1:39" s="10" customFormat="1" outlineLevel="1">
      <c r="A3563" s="324" t="s">
        <v>521</v>
      </c>
      <c r="B3563" s="347"/>
      <c r="C3563" s="325"/>
      <c r="D3563" s="325"/>
      <c r="E3563" s="325"/>
      <c r="F3563" s="325"/>
      <c r="G3563" s="325"/>
      <c r="H3563" s="326"/>
      <c r="I3563" s="326"/>
      <c r="J3563" s="326"/>
      <c r="K3563" s="326"/>
      <c r="L3563" s="326"/>
      <c r="M3563" s="326"/>
      <c r="N3563" s="326"/>
      <c r="O3563" s="326"/>
      <c r="P3563" s="326"/>
      <c r="Q3563" s="326"/>
      <c r="R3563" s="326"/>
      <c r="S3563" s="326"/>
      <c r="T3563" s="326"/>
      <c r="U3563" s="326"/>
      <c r="V3563" s="326"/>
      <c r="W3563" s="326"/>
      <c r="X3563" s="326"/>
      <c r="Y3563" s="326"/>
      <c r="Z3563" s="326"/>
      <c r="AA3563" s="326"/>
      <c r="AB3563" s="326"/>
      <c r="AC3563" s="326"/>
      <c r="AD3563" s="326"/>
      <c r="AE3563" s="326"/>
      <c r="AF3563" s="326"/>
      <c r="AG3563" s="326"/>
      <c r="AH3563" s="326"/>
      <c r="AI3563" s="326"/>
      <c r="AJ3563" s="326"/>
      <c r="AK3563" s="326"/>
      <c r="AL3563" s="326"/>
      <c r="AM3563" s="326"/>
    </row>
    <row r="3564" spans="1:39" outlineLevel="2">
      <c r="A3564" s="11">
        <f>ROW()</f>
        <v>3564</v>
      </c>
      <c r="B3564" s="343" t="s">
        <v>141</v>
      </c>
      <c r="D3564" s="39"/>
      <c r="E3564" s="39"/>
      <c r="F3564" s="39"/>
      <c r="G3564" s="39"/>
      <c r="H3564" s="39"/>
      <c r="I3564" s="39"/>
      <c r="J3564" s="156"/>
      <c r="K3564" s="39"/>
      <c r="L3564" s="39"/>
      <c r="M3564" s="39"/>
      <c r="N3564" s="39"/>
      <c r="O3564" s="39"/>
      <c r="P3564" s="39"/>
      <c r="Q3564" s="39"/>
      <c r="R3564" s="39"/>
      <c r="S3564" s="39"/>
      <c r="T3564" s="39"/>
      <c r="U3564" s="39"/>
      <c r="V3564" s="39"/>
      <c r="W3564" s="39"/>
      <c r="X3564" s="39"/>
      <c r="Y3564" s="39"/>
      <c r="Z3564" s="39"/>
      <c r="AA3564" s="39"/>
      <c r="AB3564" s="39"/>
      <c r="AC3564" s="39"/>
      <c r="AD3564" s="39"/>
      <c r="AE3564" s="39"/>
      <c r="AF3564" s="39"/>
      <c r="AG3564" s="39"/>
      <c r="AH3564" s="39"/>
      <c r="AI3564" s="39"/>
      <c r="AJ3564" s="39"/>
      <c r="AK3564" s="39"/>
      <c r="AL3564" s="39"/>
      <c r="AM3564" s="39"/>
    </row>
    <row r="3565" spans="1:39" outlineLevel="2">
      <c r="A3565" s="11">
        <f>ROW()</f>
        <v>3565</v>
      </c>
      <c r="C3565" s="6" t="s">
        <v>2</v>
      </c>
      <c r="D3565" s="39"/>
      <c r="E3565" s="39"/>
      <c r="F3565" s="39"/>
      <c r="G3565" s="39"/>
      <c r="H3565" s="39"/>
      <c r="I3565" s="9"/>
      <c r="J3565" s="39"/>
      <c r="K3565" s="163"/>
      <c r="L3565" s="163"/>
      <c r="M3565" s="163"/>
      <c r="N3565" s="163"/>
      <c r="O3565" s="163"/>
      <c r="P3565" s="163"/>
      <c r="Q3565" s="163"/>
      <c r="R3565" s="163"/>
      <c r="S3565" s="163"/>
      <c r="T3565" s="163"/>
      <c r="U3565" s="163"/>
      <c r="V3565" s="163"/>
      <c r="W3565" s="163"/>
      <c r="X3565" s="163"/>
      <c r="Y3565" s="163"/>
      <c r="Z3565" s="163"/>
      <c r="AA3565" s="163"/>
      <c r="AB3565" s="163"/>
      <c r="AC3565" s="164"/>
      <c r="AD3565" s="163"/>
      <c r="AE3565" s="163"/>
      <c r="AF3565" s="163"/>
      <c r="AG3565" s="163"/>
      <c r="AH3565" s="163"/>
      <c r="AI3565" s="163"/>
      <c r="AJ3565" s="163"/>
      <c r="AK3565" s="163"/>
      <c r="AL3565" s="163"/>
      <c r="AM3565" s="164"/>
    </row>
    <row r="3566" spans="1:39" outlineLevel="2">
      <c r="A3566" s="11">
        <f>ROW()</f>
        <v>3566</v>
      </c>
      <c r="C3566" s="6" t="s">
        <v>3</v>
      </c>
      <c r="D3566" s="39"/>
      <c r="E3566" s="39"/>
      <c r="F3566" s="39"/>
      <c r="G3566" s="39"/>
      <c r="H3566" s="39"/>
      <c r="I3566" s="9"/>
      <c r="J3566" s="39"/>
      <c r="K3566" s="163"/>
      <c r="L3566" s="163"/>
      <c r="M3566" s="163"/>
      <c r="N3566" s="163"/>
      <c r="O3566" s="163"/>
      <c r="P3566" s="163"/>
      <c r="Q3566" s="163"/>
      <c r="R3566" s="163"/>
      <c r="S3566" s="163"/>
      <c r="T3566" s="163"/>
      <c r="U3566" s="163"/>
      <c r="V3566" s="163"/>
      <c r="W3566" s="163"/>
      <c r="X3566" s="163"/>
      <c r="Y3566" s="163"/>
      <c r="Z3566" s="163"/>
      <c r="AA3566" s="163"/>
      <c r="AB3566" s="163"/>
      <c r="AC3566" s="164"/>
      <c r="AD3566" s="163"/>
      <c r="AE3566" s="163"/>
      <c r="AF3566" s="163"/>
      <c r="AG3566" s="163"/>
      <c r="AH3566" s="163"/>
      <c r="AI3566" s="163"/>
      <c r="AJ3566" s="163"/>
      <c r="AK3566" s="163"/>
      <c r="AL3566" s="163"/>
      <c r="AM3566" s="164"/>
    </row>
    <row r="3567" spans="1:39" outlineLevel="2">
      <c r="A3567" s="11">
        <f>ROW()</f>
        <v>3567</v>
      </c>
      <c r="C3567" s="6" t="s">
        <v>4</v>
      </c>
      <c r="D3567" s="39"/>
      <c r="E3567" s="39"/>
      <c r="F3567" s="39"/>
      <c r="G3567" s="39"/>
      <c r="H3567" s="39"/>
      <c r="I3567" s="9"/>
      <c r="J3567" s="39"/>
      <c r="K3567" s="163"/>
      <c r="L3567" s="163"/>
      <c r="M3567" s="163"/>
      <c r="N3567" s="163"/>
      <c r="O3567" s="163"/>
      <c r="P3567" s="163"/>
      <c r="Q3567" s="163"/>
      <c r="R3567" s="163"/>
      <c r="S3567" s="163"/>
      <c r="T3567" s="163"/>
      <c r="U3567" s="163"/>
      <c r="V3567" s="163"/>
      <c r="W3567" s="163"/>
      <c r="X3567" s="163"/>
      <c r="Y3567" s="163"/>
      <c r="Z3567" s="163"/>
      <c r="AA3567" s="163"/>
      <c r="AB3567" s="163"/>
      <c r="AC3567" s="164"/>
      <c r="AD3567" s="163"/>
      <c r="AE3567" s="163"/>
      <c r="AF3567" s="163"/>
      <c r="AG3567" s="163"/>
      <c r="AH3567" s="163"/>
      <c r="AI3567" s="163"/>
      <c r="AJ3567" s="163"/>
      <c r="AK3567" s="163"/>
      <c r="AL3567" s="163"/>
      <c r="AM3567" s="164"/>
    </row>
    <row r="3568" spans="1:39" outlineLevel="2">
      <c r="A3568" s="11">
        <f>ROW()</f>
        <v>3568</v>
      </c>
      <c r="C3568" s="6" t="s">
        <v>5</v>
      </c>
      <c r="D3568" s="39"/>
      <c r="E3568" s="39"/>
      <c r="F3568" s="39"/>
      <c r="G3568" s="39"/>
      <c r="H3568" s="39"/>
      <c r="I3568" s="9"/>
      <c r="J3568" s="39"/>
      <c r="K3568" s="163"/>
      <c r="L3568" s="163"/>
      <c r="M3568" s="163"/>
      <c r="N3568" s="163"/>
      <c r="O3568" s="163"/>
      <c r="P3568" s="163"/>
      <c r="Q3568" s="163"/>
      <c r="R3568" s="163"/>
      <c r="S3568" s="163"/>
      <c r="T3568" s="163"/>
      <c r="U3568" s="163"/>
      <c r="V3568" s="163"/>
      <c r="W3568" s="163"/>
      <c r="X3568" s="163"/>
      <c r="Y3568" s="163"/>
      <c r="Z3568" s="163"/>
      <c r="AA3568" s="163"/>
      <c r="AB3568" s="163"/>
      <c r="AC3568" s="164"/>
      <c r="AD3568" s="163"/>
      <c r="AE3568" s="163"/>
      <c r="AF3568" s="163"/>
      <c r="AG3568" s="163"/>
      <c r="AH3568" s="163"/>
      <c r="AI3568" s="163"/>
      <c r="AJ3568" s="163"/>
      <c r="AK3568" s="163"/>
      <c r="AL3568" s="163"/>
      <c r="AM3568" s="164"/>
    </row>
    <row r="3569" spans="1:39" outlineLevel="2">
      <c r="A3569" s="11">
        <f>ROW()</f>
        <v>3569</v>
      </c>
      <c r="C3569" s="6" t="s">
        <v>473</v>
      </c>
      <c r="D3569" s="39"/>
      <c r="E3569" s="39"/>
      <c r="F3569" s="39"/>
      <c r="G3569" s="39"/>
      <c r="H3569" s="39"/>
      <c r="I3569" s="9"/>
      <c r="J3569" s="39"/>
      <c r="K3569" s="163"/>
      <c r="L3569" s="163"/>
      <c r="M3569" s="163"/>
      <c r="N3569" s="163"/>
      <c r="O3569" s="163"/>
      <c r="P3569" s="163"/>
      <c r="Q3569" s="163"/>
      <c r="R3569" s="163"/>
      <c r="S3569" s="163"/>
      <c r="T3569" s="163"/>
      <c r="U3569" s="163"/>
      <c r="V3569" s="163"/>
      <c r="W3569" s="163"/>
      <c r="X3569" s="163"/>
      <c r="Y3569" s="163"/>
      <c r="Z3569" s="163"/>
      <c r="AA3569" s="163"/>
      <c r="AB3569" s="163"/>
      <c r="AC3569" s="164"/>
      <c r="AD3569" s="163"/>
      <c r="AE3569" s="163"/>
      <c r="AF3569" s="163"/>
      <c r="AG3569" s="163"/>
      <c r="AH3569" s="163"/>
      <c r="AI3569" s="163"/>
      <c r="AJ3569" s="163"/>
      <c r="AK3569" s="163"/>
      <c r="AL3569" s="163"/>
      <c r="AM3569" s="164"/>
    </row>
    <row r="3570" spans="1:39" outlineLevel="2">
      <c r="A3570" s="11">
        <f>ROW()</f>
        <v>3570</v>
      </c>
      <c r="C3570" s="6" t="s">
        <v>474</v>
      </c>
      <c r="D3570" s="39"/>
      <c r="E3570" s="39"/>
      <c r="F3570" s="39"/>
      <c r="G3570" s="39"/>
      <c r="H3570" s="39"/>
      <c r="I3570" s="9"/>
      <c r="J3570" s="39"/>
      <c r="K3570" s="163"/>
      <c r="L3570" s="163"/>
      <c r="M3570" s="163"/>
      <c r="N3570" s="163"/>
      <c r="O3570" s="163"/>
      <c r="P3570" s="163"/>
      <c r="Q3570" s="163"/>
      <c r="R3570" s="163"/>
      <c r="S3570" s="163"/>
      <c r="T3570" s="163"/>
      <c r="U3570" s="163"/>
      <c r="V3570" s="163"/>
      <c r="W3570" s="163"/>
      <c r="X3570" s="163"/>
      <c r="Y3570" s="163"/>
      <c r="Z3570" s="163"/>
      <c r="AA3570" s="163"/>
      <c r="AB3570" s="163"/>
      <c r="AC3570" s="164"/>
      <c r="AD3570" s="163"/>
      <c r="AE3570" s="163"/>
      <c r="AF3570" s="163"/>
      <c r="AG3570" s="163"/>
      <c r="AH3570" s="163"/>
      <c r="AI3570" s="163"/>
      <c r="AJ3570" s="163"/>
      <c r="AK3570" s="163"/>
      <c r="AL3570" s="163"/>
      <c r="AM3570" s="164"/>
    </row>
    <row r="3571" spans="1:39" outlineLevel="2">
      <c r="A3571" s="11">
        <f>ROW()</f>
        <v>3571</v>
      </c>
      <c r="C3571" s="6" t="s">
        <v>477</v>
      </c>
      <c r="D3571" s="39"/>
      <c r="E3571" s="39"/>
      <c r="F3571" s="39"/>
      <c r="G3571" s="39"/>
      <c r="H3571" s="39"/>
      <c r="I3571" s="9"/>
      <c r="J3571" s="39"/>
      <c r="K3571" s="163"/>
      <c r="L3571" s="163"/>
      <c r="M3571" s="163"/>
      <c r="N3571" s="163"/>
      <c r="O3571" s="163"/>
      <c r="P3571" s="163"/>
      <c r="Q3571" s="163"/>
      <c r="R3571" s="163"/>
      <c r="S3571" s="163"/>
      <c r="T3571" s="163"/>
      <c r="U3571" s="163"/>
      <c r="V3571" s="163"/>
      <c r="W3571" s="163"/>
      <c r="X3571" s="163"/>
      <c r="Y3571" s="163"/>
      <c r="Z3571" s="163"/>
      <c r="AA3571" s="163"/>
      <c r="AB3571" s="163"/>
      <c r="AC3571" s="164"/>
      <c r="AD3571" s="163"/>
      <c r="AE3571" s="163"/>
      <c r="AF3571" s="163"/>
      <c r="AG3571" s="163"/>
      <c r="AH3571" s="163"/>
      <c r="AI3571" s="163"/>
      <c r="AJ3571" s="163"/>
      <c r="AK3571" s="163"/>
      <c r="AL3571" s="163"/>
      <c r="AM3571" s="164"/>
    </row>
    <row r="3572" spans="1:39" outlineLevel="2">
      <c r="A3572" s="11">
        <f>ROW()</f>
        <v>3572</v>
      </c>
      <c r="C3572" s="6" t="s">
        <v>511</v>
      </c>
      <c r="D3572" s="39"/>
      <c r="E3572" s="39"/>
      <c r="F3572" s="39"/>
      <c r="G3572" s="39"/>
      <c r="H3572" s="39"/>
      <c r="I3572" s="9"/>
      <c r="J3572" s="39"/>
      <c r="K3572" s="163"/>
      <c r="L3572" s="163"/>
      <c r="M3572" s="163"/>
      <c r="N3572" s="163"/>
      <c r="O3572" s="163"/>
      <c r="P3572" s="163"/>
      <c r="Q3572" s="163"/>
      <c r="R3572" s="163"/>
      <c r="S3572" s="163"/>
      <c r="T3572" s="163"/>
      <c r="U3572" s="163"/>
      <c r="V3572" s="163"/>
      <c r="W3572" s="163"/>
      <c r="X3572" s="163"/>
      <c r="Y3572" s="163"/>
      <c r="Z3572" s="163"/>
      <c r="AA3572" s="163"/>
      <c r="AB3572" s="163"/>
      <c r="AC3572" s="164"/>
      <c r="AD3572" s="163"/>
      <c r="AE3572" s="163"/>
      <c r="AF3572" s="163"/>
      <c r="AG3572" s="163"/>
      <c r="AH3572" s="163"/>
      <c r="AI3572" s="163"/>
      <c r="AJ3572" s="163"/>
      <c r="AK3572" s="163"/>
      <c r="AL3572" s="163"/>
      <c r="AM3572" s="164"/>
    </row>
    <row r="3573" spans="1:39" outlineLevel="2">
      <c r="A3573" s="11">
        <f>ROW()</f>
        <v>3573</v>
      </c>
      <c r="C3573" s="6" t="s">
        <v>655</v>
      </c>
      <c r="D3573" s="39"/>
      <c r="E3573" s="39"/>
      <c r="F3573" s="39"/>
      <c r="G3573" s="39"/>
      <c r="H3573" s="39"/>
      <c r="I3573" s="9"/>
      <c r="J3573" s="39"/>
      <c r="K3573" s="163"/>
      <c r="L3573" s="163"/>
      <c r="M3573" s="163"/>
      <c r="N3573" s="163"/>
      <c r="O3573" s="163"/>
      <c r="P3573" s="163"/>
      <c r="Q3573" s="163"/>
      <c r="R3573" s="163"/>
      <c r="S3573" s="163"/>
      <c r="T3573" s="163"/>
      <c r="U3573" s="163"/>
      <c r="V3573" s="163"/>
      <c r="W3573" s="163"/>
      <c r="X3573" s="163"/>
      <c r="Y3573" s="163"/>
      <c r="Z3573" s="163"/>
      <c r="AA3573" s="163"/>
      <c r="AB3573" s="163"/>
      <c r="AC3573" s="164"/>
      <c r="AD3573" s="163"/>
      <c r="AE3573" s="163"/>
      <c r="AF3573" s="163"/>
      <c r="AG3573" s="163"/>
      <c r="AH3573" s="163"/>
      <c r="AI3573" s="163"/>
      <c r="AJ3573" s="163"/>
      <c r="AK3573" s="163"/>
      <c r="AL3573" s="163"/>
      <c r="AM3573" s="164"/>
    </row>
    <row r="3574" spans="1:39" outlineLevel="2">
      <c r="A3574" s="11">
        <f>ROW()</f>
        <v>3574</v>
      </c>
      <c r="C3574" s="6" t="s">
        <v>656</v>
      </c>
      <c r="D3574" s="39"/>
      <c r="E3574" s="39"/>
      <c r="F3574" s="39"/>
      <c r="G3574" s="39"/>
      <c r="H3574" s="39"/>
      <c r="I3574" s="9"/>
      <c r="J3574" s="39"/>
      <c r="K3574" s="163"/>
      <c r="L3574" s="163"/>
      <c r="M3574" s="163"/>
      <c r="N3574" s="163"/>
      <c r="O3574" s="163"/>
      <c r="P3574" s="163"/>
      <c r="Q3574" s="163"/>
      <c r="R3574" s="163"/>
      <c r="S3574" s="163"/>
      <c r="T3574" s="163"/>
      <c r="U3574" s="163"/>
      <c r="V3574" s="163"/>
      <c r="W3574" s="163"/>
      <c r="X3574" s="163"/>
      <c r="Y3574" s="163"/>
      <c r="Z3574" s="163"/>
      <c r="AA3574" s="163"/>
      <c r="AB3574" s="163"/>
      <c r="AC3574" s="164"/>
      <c r="AD3574" s="163"/>
      <c r="AE3574" s="163"/>
      <c r="AF3574" s="163"/>
      <c r="AG3574" s="163"/>
      <c r="AH3574" s="163"/>
      <c r="AI3574" s="163"/>
      <c r="AJ3574" s="163"/>
      <c r="AK3574" s="163"/>
      <c r="AL3574" s="163"/>
      <c r="AM3574" s="164"/>
    </row>
    <row r="3575" spans="1:39" outlineLevel="2">
      <c r="A3575" s="11">
        <f>ROW()</f>
        <v>3575</v>
      </c>
      <c r="C3575" s="6" t="s">
        <v>667</v>
      </c>
      <c r="D3575" s="39"/>
      <c r="E3575" s="39"/>
      <c r="F3575" s="39"/>
      <c r="G3575" s="39"/>
      <c r="H3575" s="39"/>
      <c r="I3575" s="9"/>
      <c r="J3575" s="39"/>
      <c r="K3575" s="163"/>
      <c r="L3575" s="163"/>
      <c r="M3575" s="163"/>
      <c r="N3575" s="163"/>
      <c r="O3575" s="163"/>
      <c r="P3575" s="163"/>
      <c r="Q3575" s="163"/>
      <c r="R3575" s="163"/>
      <c r="S3575" s="163"/>
      <c r="T3575" s="163"/>
      <c r="U3575" s="163"/>
      <c r="V3575" s="163"/>
      <c r="W3575" s="163"/>
      <c r="X3575" s="163"/>
      <c r="Y3575" s="163"/>
      <c r="Z3575" s="163"/>
      <c r="AA3575" s="163"/>
      <c r="AB3575" s="163"/>
      <c r="AC3575" s="164"/>
      <c r="AD3575" s="163"/>
      <c r="AE3575" s="163"/>
      <c r="AF3575" s="163"/>
      <c r="AG3575" s="163"/>
      <c r="AH3575" s="163"/>
      <c r="AI3575" s="163"/>
      <c r="AJ3575" s="163"/>
      <c r="AK3575" s="163"/>
      <c r="AL3575" s="163"/>
      <c r="AM3575" s="164"/>
    </row>
    <row r="3576" spans="1:39" outlineLevel="2">
      <c r="A3576" s="11">
        <f>ROW()</f>
        <v>3576</v>
      </c>
      <c r="C3576" s="6" t="s">
        <v>212</v>
      </c>
      <c r="D3576" s="39"/>
      <c r="E3576" s="39"/>
      <c r="F3576" s="39"/>
      <c r="G3576" s="39"/>
      <c r="H3576" s="39"/>
      <c r="I3576" s="9"/>
      <c r="J3576" s="39"/>
      <c r="K3576" s="163"/>
      <c r="L3576" s="163"/>
      <c r="M3576" s="163"/>
      <c r="N3576" s="163"/>
      <c r="O3576" s="163"/>
      <c r="P3576" s="163"/>
      <c r="Q3576" s="163"/>
      <c r="R3576" s="163"/>
      <c r="S3576" s="163"/>
      <c r="T3576" s="163"/>
      <c r="U3576" s="163"/>
      <c r="V3576" s="163"/>
      <c r="W3576" s="163"/>
      <c r="X3576" s="163"/>
      <c r="Y3576" s="163"/>
      <c r="Z3576" s="163"/>
      <c r="AA3576" s="163"/>
      <c r="AB3576" s="163"/>
      <c r="AC3576" s="164"/>
      <c r="AD3576" s="163"/>
      <c r="AE3576" s="163"/>
      <c r="AF3576" s="163"/>
      <c r="AG3576" s="163"/>
      <c r="AH3576" s="163"/>
      <c r="AI3576" s="163"/>
      <c r="AJ3576" s="163"/>
      <c r="AK3576" s="163"/>
      <c r="AL3576" s="163"/>
      <c r="AM3576" s="164"/>
    </row>
    <row r="3577" spans="1:39" outlineLevel="2">
      <c r="A3577" s="11">
        <f>ROW()</f>
        <v>3577</v>
      </c>
      <c r="C3577" s="30" t="s">
        <v>362</v>
      </c>
      <c r="D3577" s="90"/>
      <c r="E3577" s="90"/>
      <c r="F3577" s="90"/>
      <c r="G3577" s="90"/>
      <c r="H3577" s="90"/>
      <c r="I3577" s="15"/>
      <c r="J3577" s="90"/>
      <c r="K3577" s="15"/>
      <c r="L3577" s="15"/>
      <c r="M3577" s="15"/>
      <c r="N3577" s="15"/>
      <c r="O3577" s="15"/>
      <c r="P3577" s="15"/>
      <c r="Q3577" s="15"/>
      <c r="R3577" s="15"/>
      <c r="S3577" s="15"/>
      <c r="T3577" s="15"/>
      <c r="U3577" s="15"/>
      <c r="V3577" s="15"/>
      <c r="W3577" s="15"/>
      <c r="X3577" s="15"/>
      <c r="Y3577" s="15"/>
      <c r="Z3577" s="15"/>
      <c r="AA3577" s="15"/>
      <c r="AB3577" s="15"/>
      <c r="AC3577" s="15"/>
      <c r="AD3577" s="15"/>
      <c r="AE3577" s="15"/>
      <c r="AF3577" s="15"/>
      <c r="AG3577" s="15"/>
      <c r="AH3577" s="15"/>
      <c r="AI3577" s="15"/>
      <c r="AJ3577" s="15"/>
      <c r="AK3577" s="15"/>
      <c r="AL3577" s="15"/>
      <c r="AM3577" s="15"/>
    </row>
    <row r="3578" spans="1:39" outlineLevel="2">
      <c r="A3578" s="11">
        <f>ROW()</f>
        <v>3578</v>
      </c>
      <c r="D3578" s="39"/>
      <c r="E3578" s="39"/>
      <c r="F3578" s="39"/>
      <c r="G3578" s="39"/>
      <c r="H3578" s="39"/>
      <c r="I3578" s="9"/>
      <c r="J3578" s="9"/>
      <c r="K3578" s="9"/>
      <c r="L3578" s="9"/>
      <c r="M3578" s="9"/>
      <c r="N3578" s="9"/>
      <c r="O3578" s="9"/>
      <c r="P3578" s="9"/>
      <c r="Q3578" s="9"/>
      <c r="R3578" s="9"/>
      <c r="S3578" s="9"/>
      <c r="T3578" s="9"/>
      <c r="U3578" s="9"/>
      <c r="V3578" s="9"/>
      <c r="W3578" s="9"/>
      <c r="X3578" s="9"/>
      <c r="Y3578" s="9"/>
      <c r="Z3578" s="9"/>
      <c r="AA3578" s="9"/>
      <c r="AB3578" s="9"/>
      <c r="AC3578" s="9"/>
      <c r="AD3578" s="9"/>
      <c r="AE3578" s="9"/>
      <c r="AF3578" s="9"/>
      <c r="AG3578" s="9"/>
      <c r="AH3578" s="9"/>
      <c r="AI3578" s="9"/>
      <c r="AJ3578" s="9"/>
      <c r="AK3578" s="9"/>
      <c r="AL3578" s="9"/>
      <c r="AM3578" s="9"/>
    </row>
    <row r="3579" spans="1:39" outlineLevel="2">
      <c r="A3579" s="11">
        <f>ROW()</f>
        <v>3579</v>
      </c>
      <c r="B3579" s="343" t="s">
        <v>68</v>
      </c>
      <c r="D3579" s="39"/>
      <c r="E3579" s="39"/>
      <c r="F3579" s="39"/>
      <c r="G3579" s="39"/>
      <c r="H3579" s="39"/>
      <c r="I3579" s="39"/>
      <c r="J3579" s="39"/>
      <c r="K3579" s="39"/>
      <c r="L3579" s="39"/>
      <c r="M3579" s="39"/>
      <c r="N3579" s="39"/>
      <c r="O3579" s="39"/>
      <c r="P3579" s="39"/>
      <c r="Q3579" s="39"/>
      <c r="R3579" s="39"/>
      <c r="S3579" s="39"/>
      <c r="T3579" s="39"/>
      <c r="U3579" s="39"/>
      <c r="V3579" s="39"/>
      <c r="W3579" s="39"/>
      <c r="X3579" s="39"/>
      <c r="Y3579" s="39"/>
      <c r="Z3579" s="39"/>
      <c r="AA3579" s="39"/>
      <c r="AB3579" s="39"/>
      <c r="AC3579" s="39"/>
      <c r="AD3579" s="39"/>
      <c r="AE3579" s="39"/>
      <c r="AF3579" s="39"/>
      <c r="AG3579" s="39"/>
      <c r="AH3579" s="39"/>
      <c r="AI3579" s="39"/>
      <c r="AJ3579" s="39"/>
      <c r="AK3579" s="39"/>
      <c r="AL3579" s="39"/>
      <c r="AM3579" s="39"/>
    </row>
    <row r="3580" spans="1:39" outlineLevel="2">
      <c r="A3580" s="11">
        <f>ROW()</f>
        <v>3580</v>
      </c>
      <c r="C3580" s="6" t="s">
        <v>2</v>
      </c>
      <c r="D3580" s="39"/>
      <c r="E3580" s="39"/>
      <c r="F3580" s="39"/>
      <c r="G3580" s="39"/>
      <c r="H3580" s="39"/>
      <c r="I3580" s="39"/>
      <c r="J3580" s="39"/>
      <c r="K3580" s="39"/>
      <c r="L3580" s="39"/>
      <c r="M3580" s="39"/>
      <c r="N3580" s="39"/>
      <c r="O3580" s="39"/>
      <c r="P3580" s="39"/>
      <c r="Q3580" s="39"/>
      <c r="R3580" s="39"/>
      <c r="S3580" s="39"/>
      <c r="T3580" s="39"/>
      <c r="U3580" s="39"/>
      <c r="V3580" s="39"/>
      <c r="W3580" s="39"/>
      <c r="X3580" s="39"/>
      <c r="Y3580" s="39"/>
      <c r="Z3580" s="39"/>
      <c r="AA3580" s="39"/>
      <c r="AB3580" s="39"/>
      <c r="AC3580" s="9"/>
      <c r="AD3580" s="39"/>
      <c r="AE3580" s="39"/>
      <c r="AF3580" s="39"/>
      <c r="AG3580" s="39"/>
      <c r="AH3580" s="39"/>
      <c r="AI3580" s="39"/>
      <c r="AJ3580" s="39"/>
      <c r="AK3580" s="39"/>
      <c r="AL3580" s="39"/>
      <c r="AM3580" s="9">
        <f t="shared" ref="AM3580:AM3588" si="6235">AL3640</f>
        <v>0</v>
      </c>
    </row>
    <row r="3581" spans="1:39" outlineLevel="2">
      <c r="A3581" s="11">
        <f>ROW()</f>
        <v>3581</v>
      </c>
      <c r="C3581" s="6" t="s">
        <v>3</v>
      </c>
      <c r="D3581" s="39"/>
      <c r="E3581" s="39"/>
      <c r="F3581" s="39"/>
      <c r="G3581" s="39"/>
      <c r="H3581" s="39"/>
      <c r="I3581" s="39"/>
      <c r="J3581" s="39"/>
      <c r="K3581" s="39"/>
      <c r="L3581" s="39"/>
      <c r="M3581" s="39"/>
      <c r="N3581" s="39"/>
      <c r="O3581" s="39"/>
      <c r="P3581" s="39"/>
      <c r="Q3581" s="39"/>
      <c r="R3581" s="39"/>
      <c r="S3581" s="39"/>
      <c r="T3581" s="39"/>
      <c r="U3581" s="39"/>
      <c r="V3581" s="39"/>
      <c r="W3581" s="39"/>
      <c r="X3581" s="39"/>
      <c r="Y3581" s="39"/>
      <c r="Z3581" s="39"/>
      <c r="AA3581" s="39"/>
      <c r="AB3581" s="39"/>
      <c r="AC3581" s="9"/>
      <c r="AD3581" s="39"/>
      <c r="AE3581" s="39"/>
      <c r="AF3581" s="39"/>
      <c r="AG3581" s="39"/>
      <c r="AH3581" s="39"/>
      <c r="AI3581" s="39"/>
      <c r="AJ3581" s="39"/>
      <c r="AK3581" s="39"/>
      <c r="AL3581" s="39"/>
      <c r="AM3581" s="9">
        <f t="shared" si="6235"/>
        <v>0</v>
      </c>
    </row>
    <row r="3582" spans="1:39" outlineLevel="2">
      <c r="A3582" s="11">
        <f>ROW()</f>
        <v>3582</v>
      </c>
      <c r="C3582" s="6" t="s">
        <v>4</v>
      </c>
      <c r="D3582" s="39"/>
      <c r="E3582" s="39"/>
      <c r="F3582" s="39"/>
      <c r="G3582" s="39"/>
      <c r="H3582" s="39"/>
      <c r="I3582" s="39"/>
      <c r="J3582" s="39"/>
      <c r="K3582" s="39"/>
      <c r="L3582" s="39"/>
      <c r="M3582" s="39"/>
      <c r="N3582" s="39"/>
      <c r="O3582" s="39"/>
      <c r="P3582" s="39"/>
      <c r="Q3582" s="39"/>
      <c r="R3582" s="39"/>
      <c r="S3582" s="39"/>
      <c r="T3582" s="39"/>
      <c r="U3582" s="39"/>
      <c r="V3582" s="39"/>
      <c r="W3582" s="39"/>
      <c r="X3582" s="39"/>
      <c r="Y3582" s="39"/>
      <c r="Z3582" s="39"/>
      <c r="AA3582" s="39"/>
      <c r="AB3582" s="39"/>
      <c r="AC3582" s="9"/>
      <c r="AD3582" s="39"/>
      <c r="AE3582" s="39"/>
      <c r="AF3582" s="39"/>
      <c r="AG3582" s="39"/>
      <c r="AH3582" s="39"/>
      <c r="AI3582" s="39"/>
      <c r="AJ3582" s="39"/>
      <c r="AK3582" s="39"/>
      <c r="AL3582" s="39"/>
      <c r="AM3582" s="9">
        <f t="shared" si="6235"/>
        <v>0</v>
      </c>
    </row>
    <row r="3583" spans="1:39" outlineLevel="2">
      <c r="A3583" s="11">
        <f>ROW()</f>
        <v>3583</v>
      </c>
      <c r="C3583" s="6" t="s">
        <v>5</v>
      </c>
      <c r="D3583" s="39"/>
      <c r="E3583" s="39"/>
      <c r="F3583" s="39"/>
      <c r="G3583" s="39"/>
      <c r="H3583" s="39"/>
      <c r="I3583" s="39"/>
      <c r="J3583" s="39"/>
      <c r="K3583" s="39"/>
      <c r="L3583" s="39"/>
      <c r="M3583" s="39"/>
      <c r="N3583" s="39"/>
      <c r="O3583" s="39"/>
      <c r="P3583" s="39"/>
      <c r="Q3583" s="39"/>
      <c r="R3583" s="39"/>
      <c r="S3583" s="39"/>
      <c r="T3583" s="39"/>
      <c r="U3583" s="39"/>
      <c r="V3583" s="39"/>
      <c r="W3583" s="39"/>
      <c r="X3583" s="39"/>
      <c r="Y3583" s="39"/>
      <c r="Z3583" s="39"/>
      <c r="AA3583" s="39"/>
      <c r="AB3583" s="39"/>
      <c r="AC3583" s="9"/>
      <c r="AD3583" s="39"/>
      <c r="AE3583" s="39"/>
      <c r="AF3583" s="39"/>
      <c r="AG3583" s="39"/>
      <c r="AH3583" s="39"/>
      <c r="AI3583" s="39"/>
      <c r="AJ3583" s="39"/>
      <c r="AK3583" s="39"/>
      <c r="AL3583" s="39"/>
      <c r="AM3583" s="9">
        <f t="shared" si="6235"/>
        <v>0</v>
      </c>
    </row>
    <row r="3584" spans="1:39" outlineLevel="2">
      <c r="A3584" s="11">
        <f>ROW()</f>
        <v>3584</v>
      </c>
      <c r="C3584" s="6" t="s">
        <v>473</v>
      </c>
      <c r="D3584" s="39"/>
      <c r="E3584" s="39"/>
      <c r="F3584" s="39"/>
      <c r="G3584" s="39"/>
      <c r="H3584" s="39"/>
      <c r="I3584" s="39"/>
      <c r="J3584" s="39"/>
      <c r="K3584" s="39"/>
      <c r="L3584" s="39"/>
      <c r="M3584" s="39"/>
      <c r="N3584" s="39"/>
      <c r="O3584" s="39"/>
      <c r="P3584" s="39"/>
      <c r="Q3584" s="39"/>
      <c r="R3584" s="39"/>
      <c r="S3584" s="39"/>
      <c r="T3584" s="39"/>
      <c r="U3584" s="39"/>
      <c r="V3584" s="39"/>
      <c r="W3584" s="39"/>
      <c r="X3584" s="39"/>
      <c r="Y3584" s="39"/>
      <c r="Z3584" s="39"/>
      <c r="AA3584" s="39"/>
      <c r="AB3584" s="39"/>
      <c r="AC3584" s="9"/>
      <c r="AD3584" s="39"/>
      <c r="AE3584" s="39"/>
      <c r="AF3584" s="39"/>
      <c r="AG3584" s="39"/>
      <c r="AH3584" s="39"/>
      <c r="AI3584" s="39"/>
      <c r="AJ3584" s="39"/>
      <c r="AK3584" s="39"/>
      <c r="AL3584" s="39"/>
      <c r="AM3584" s="9">
        <f t="shared" si="6235"/>
        <v>0</v>
      </c>
    </row>
    <row r="3585" spans="1:39" outlineLevel="2">
      <c r="A3585" s="11">
        <f>ROW()</f>
        <v>3585</v>
      </c>
      <c r="C3585" s="6" t="s">
        <v>474</v>
      </c>
      <c r="D3585" s="39"/>
      <c r="E3585" s="39"/>
      <c r="F3585" s="39"/>
      <c r="G3585" s="39"/>
      <c r="H3585" s="39"/>
      <c r="I3585" s="39"/>
      <c r="J3585" s="39"/>
      <c r="K3585" s="39"/>
      <c r="L3585" s="39"/>
      <c r="M3585" s="39"/>
      <c r="N3585" s="39"/>
      <c r="O3585" s="39"/>
      <c r="P3585" s="39"/>
      <c r="Q3585" s="39"/>
      <c r="R3585" s="39"/>
      <c r="S3585" s="39"/>
      <c r="T3585" s="39"/>
      <c r="U3585" s="39"/>
      <c r="V3585" s="39"/>
      <c r="W3585" s="39"/>
      <c r="X3585" s="39"/>
      <c r="Y3585" s="39"/>
      <c r="Z3585" s="39"/>
      <c r="AA3585" s="39"/>
      <c r="AB3585" s="39"/>
      <c r="AC3585" s="9"/>
      <c r="AD3585" s="39"/>
      <c r="AE3585" s="39"/>
      <c r="AF3585" s="39"/>
      <c r="AG3585" s="39"/>
      <c r="AH3585" s="39"/>
      <c r="AI3585" s="39"/>
      <c r="AJ3585" s="39"/>
      <c r="AK3585" s="39"/>
      <c r="AL3585" s="39"/>
      <c r="AM3585" s="9">
        <f t="shared" si="6235"/>
        <v>0</v>
      </c>
    </row>
    <row r="3586" spans="1:39" outlineLevel="2">
      <c r="A3586" s="11">
        <f>ROW()</f>
        <v>3586</v>
      </c>
      <c r="C3586" s="6" t="s">
        <v>477</v>
      </c>
      <c r="D3586" s="39"/>
      <c r="E3586" s="39"/>
      <c r="F3586" s="39"/>
      <c r="G3586" s="39"/>
      <c r="H3586" s="39"/>
      <c r="I3586" s="39"/>
      <c r="J3586" s="39"/>
      <c r="K3586" s="39"/>
      <c r="L3586" s="39"/>
      <c r="M3586" s="39"/>
      <c r="N3586" s="39"/>
      <c r="O3586" s="39"/>
      <c r="P3586" s="39"/>
      <c r="Q3586" s="39"/>
      <c r="R3586" s="39"/>
      <c r="S3586" s="39"/>
      <c r="T3586" s="39"/>
      <c r="U3586" s="39"/>
      <c r="V3586" s="39"/>
      <c r="W3586" s="39"/>
      <c r="X3586" s="39"/>
      <c r="Y3586" s="39"/>
      <c r="Z3586" s="39"/>
      <c r="AA3586" s="39"/>
      <c r="AB3586" s="39"/>
      <c r="AC3586" s="9"/>
      <c r="AD3586" s="39"/>
      <c r="AE3586" s="39"/>
      <c r="AF3586" s="39"/>
      <c r="AG3586" s="39"/>
      <c r="AH3586" s="39"/>
      <c r="AI3586" s="39"/>
      <c r="AJ3586" s="39"/>
      <c r="AK3586" s="39"/>
      <c r="AL3586" s="39"/>
      <c r="AM3586" s="9">
        <f t="shared" si="6235"/>
        <v>0</v>
      </c>
    </row>
    <row r="3587" spans="1:39" outlineLevel="2">
      <c r="A3587" s="11">
        <f>ROW()</f>
        <v>3587</v>
      </c>
      <c r="C3587" s="6" t="s">
        <v>511</v>
      </c>
      <c r="D3587" s="39"/>
      <c r="E3587" s="39"/>
      <c r="F3587" s="39"/>
      <c r="G3587" s="39"/>
      <c r="H3587" s="39"/>
      <c r="I3587" s="39"/>
      <c r="J3587" s="39"/>
      <c r="K3587" s="39"/>
      <c r="L3587" s="39"/>
      <c r="M3587" s="39"/>
      <c r="N3587" s="39"/>
      <c r="O3587" s="39"/>
      <c r="P3587" s="39"/>
      <c r="Q3587" s="39"/>
      <c r="R3587" s="39"/>
      <c r="S3587" s="39"/>
      <c r="T3587" s="39"/>
      <c r="U3587" s="39"/>
      <c r="V3587" s="39"/>
      <c r="W3587" s="39"/>
      <c r="X3587" s="39"/>
      <c r="Y3587" s="39"/>
      <c r="Z3587" s="39"/>
      <c r="AA3587" s="39"/>
      <c r="AB3587" s="39"/>
      <c r="AC3587" s="9"/>
      <c r="AD3587" s="39"/>
      <c r="AE3587" s="39"/>
      <c r="AF3587" s="39"/>
      <c r="AG3587" s="39"/>
      <c r="AH3587" s="39"/>
      <c r="AI3587" s="39"/>
      <c r="AJ3587" s="39"/>
      <c r="AK3587" s="39"/>
      <c r="AL3587" s="39"/>
      <c r="AM3587" s="9">
        <f t="shared" si="6235"/>
        <v>0</v>
      </c>
    </row>
    <row r="3588" spans="1:39" outlineLevel="2">
      <c r="A3588" s="11">
        <f>ROW()</f>
        <v>3588</v>
      </c>
      <c r="C3588" s="6" t="s">
        <v>655</v>
      </c>
      <c r="D3588" s="39"/>
      <c r="E3588" s="39"/>
      <c r="F3588" s="39"/>
      <c r="G3588" s="39"/>
      <c r="H3588" s="39"/>
      <c r="I3588" s="39"/>
      <c r="J3588" s="39"/>
      <c r="K3588" s="39"/>
      <c r="L3588" s="39"/>
      <c r="M3588" s="39"/>
      <c r="N3588" s="39"/>
      <c r="O3588" s="39"/>
      <c r="P3588" s="39"/>
      <c r="Q3588" s="39"/>
      <c r="R3588" s="39"/>
      <c r="S3588" s="39"/>
      <c r="T3588" s="39"/>
      <c r="U3588" s="39"/>
      <c r="V3588" s="39"/>
      <c r="W3588" s="39"/>
      <c r="X3588" s="39"/>
      <c r="Y3588" s="39"/>
      <c r="Z3588" s="39"/>
      <c r="AA3588" s="39"/>
      <c r="AB3588" s="39"/>
      <c r="AC3588" s="9"/>
      <c r="AD3588" s="39"/>
      <c r="AE3588" s="39"/>
      <c r="AF3588" s="39"/>
      <c r="AG3588" s="39"/>
      <c r="AH3588" s="39"/>
      <c r="AI3588" s="39"/>
      <c r="AJ3588" s="39"/>
      <c r="AK3588" s="39"/>
      <c r="AL3588" s="39"/>
      <c r="AM3588" s="9">
        <f t="shared" si="6235"/>
        <v>0</v>
      </c>
    </row>
    <row r="3589" spans="1:39" outlineLevel="2">
      <c r="A3589" s="11">
        <f>ROW()</f>
        <v>3589</v>
      </c>
      <c r="C3589" s="6" t="s">
        <v>656</v>
      </c>
      <c r="D3589" s="39"/>
      <c r="E3589" s="39"/>
      <c r="F3589" s="39"/>
      <c r="G3589" s="39"/>
      <c r="H3589" s="39"/>
      <c r="I3589" s="39"/>
      <c r="J3589" s="39"/>
      <c r="K3589" s="39"/>
      <c r="L3589" s="39"/>
      <c r="M3589" s="39"/>
      <c r="N3589" s="39"/>
      <c r="O3589" s="39"/>
      <c r="P3589" s="39"/>
      <c r="Q3589" s="39"/>
      <c r="R3589" s="39"/>
      <c r="S3589" s="39"/>
      <c r="T3589" s="39"/>
      <c r="U3589" s="39"/>
      <c r="V3589" s="39"/>
      <c r="W3589" s="39"/>
      <c r="X3589" s="39"/>
      <c r="Y3589" s="39"/>
      <c r="Z3589" s="39"/>
      <c r="AA3589" s="39"/>
      <c r="AB3589" s="39"/>
      <c r="AC3589" s="9"/>
      <c r="AD3589" s="39"/>
      <c r="AE3589" s="39"/>
      <c r="AF3589" s="39"/>
      <c r="AG3589" s="39"/>
      <c r="AH3589" s="39"/>
      <c r="AI3589" s="39"/>
      <c r="AJ3589" s="39"/>
      <c r="AK3589" s="39"/>
      <c r="AL3589" s="39"/>
      <c r="AM3589" s="9"/>
    </row>
    <row r="3590" spans="1:39" outlineLevel="2">
      <c r="A3590" s="11">
        <f>ROW()</f>
        <v>3590</v>
      </c>
      <c r="C3590" s="6" t="s">
        <v>667</v>
      </c>
      <c r="D3590" s="39"/>
      <c r="E3590" s="39"/>
      <c r="F3590" s="39"/>
      <c r="G3590" s="39"/>
      <c r="H3590" s="39"/>
      <c r="I3590" s="39"/>
      <c r="J3590" s="39"/>
      <c r="K3590" s="39"/>
      <c r="L3590" s="39"/>
      <c r="M3590" s="39"/>
      <c r="N3590" s="39"/>
      <c r="O3590" s="39"/>
      <c r="P3590" s="39"/>
      <c r="Q3590" s="39"/>
      <c r="R3590" s="39"/>
      <c r="S3590" s="39"/>
      <c r="T3590" s="39"/>
      <c r="U3590" s="39"/>
      <c r="V3590" s="39"/>
      <c r="W3590" s="39"/>
      <c r="X3590" s="39"/>
      <c r="Y3590" s="39"/>
      <c r="Z3590" s="39"/>
      <c r="AA3590" s="39"/>
      <c r="AB3590" s="39"/>
      <c r="AC3590" s="9"/>
      <c r="AD3590" s="39"/>
      <c r="AE3590" s="39"/>
      <c r="AF3590" s="39"/>
      <c r="AG3590" s="39"/>
      <c r="AH3590" s="39"/>
      <c r="AI3590" s="39"/>
      <c r="AJ3590" s="39"/>
      <c r="AK3590" s="39"/>
      <c r="AL3590" s="39"/>
      <c r="AM3590" s="9"/>
    </row>
    <row r="3591" spans="1:39" outlineLevel="2">
      <c r="A3591" s="11">
        <f>ROW()</f>
        <v>3591</v>
      </c>
      <c r="C3591" s="6" t="s">
        <v>212</v>
      </c>
      <c r="D3591" s="39"/>
      <c r="E3591" s="39"/>
      <c r="F3591" s="39"/>
      <c r="G3591" s="39"/>
      <c r="H3591" s="39"/>
      <c r="I3591" s="39"/>
      <c r="J3591" s="39"/>
      <c r="K3591" s="39"/>
      <c r="L3591" s="39"/>
      <c r="M3591" s="39"/>
      <c r="N3591" s="39"/>
      <c r="O3591" s="39"/>
      <c r="P3591" s="39"/>
      <c r="Q3591" s="39"/>
      <c r="R3591" s="39"/>
      <c r="S3591" s="39"/>
      <c r="T3591" s="39"/>
      <c r="U3591" s="39"/>
      <c r="V3591" s="39"/>
      <c r="W3591" s="39"/>
      <c r="X3591" s="39"/>
      <c r="Y3591" s="39"/>
      <c r="Z3591" s="39"/>
      <c r="AA3591" s="39"/>
      <c r="AB3591" s="39"/>
      <c r="AC3591" s="9"/>
      <c r="AD3591" s="39"/>
      <c r="AE3591" s="39"/>
      <c r="AF3591" s="39"/>
      <c r="AG3591" s="39"/>
      <c r="AH3591" s="39"/>
      <c r="AI3591" s="39"/>
      <c r="AJ3591" s="39"/>
      <c r="AK3591" s="39"/>
      <c r="AL3591" s="39"/>
      <c r="AM3591" s="9">
        <f t="shared" ref="AM3591:AM3592" si="6236">AL3651</f>
        <v>0</v>
      </c>
    </row>
    <row r="3592" spans="1:39" outlineLevel="2">
      <c r="A3592" s="11">
        <f>ROW()</f>
        <v>3592</v>
      </c>
      <c r="C3592" s="30" t="s">
        <v>362</v>
      </c>
      <c r="D3592" s="90"/>
      <c r="E3592" s="90"/>
      <c r="F3592" s="90"/>
      <c r="G3592" s="90"/>
      <c r="H3592" s="90"/>
      <c r="I3592" s="90"/>
      <c r="J3592" s="90"/>
      <c r="K3592" s="90"/>
      <c r="L3592" s="90"/>
      <c r="M3592" s="90"/>
      <c r="N3592" s="90"/>
      <c r="O3592" s="90"/>
      <c r="P3592" s="90"/>
      <c r="Q3592" s="90"/>
      <c r="R3592" s="90"/>
      <c r="S3592" s="90"/>
      <c r="T3592" s="90"/>
      <c r="U3592" s="90"/>
      <c r="V3592" s="90"/>
      <c r="W3592" s="90"/>
      <c r="X3592" s="90"/>
      <c r="Y3592" s="90"/>
      <c r="Z3592" s="90"/>
      <c r="AA3592" s="90"/>
      <c r="AB3592" s="90"/>
      <c r="AC3592" s="15"/>
      <c r="AD3592" s="90"/>
      <c r="AE3592" s="90"/>
      <c r="AF3592" s="90"/>
      <c r="AG3592" s="90"/>
      <c r="AH3592" s="90"/>
      <c r="AI3592" s="90"/>
      <c r="AJ3592" s="90"/>
      <c r="AK3592" s="90"/>
      <c r="AL3592" s="90"/>
      <c r="AM3592" s="15">
        <f t="shared" si="6236"/>
        <v>0</v>
      </c>
    </row>
    <row r="3593" spans="1:39" outlineLevel="2">
      <c r="A3593" s="11">
        <f>ROW()</f>
        <v>3593</v>
      </c>
      <c r="C3593" s="6" t="s">
        <v>1</v>
      </c>
      <c r="D3593" s="39"/>
      <c r="E3593" s="39"/>
      <c r="F3593" s="39"/>
      <c r="G3593" s="39"/>
      <c r="H3593" s="39"/>
      <c r="I3593" s="39"/>
      <c r="J3593" s="39"/>
      <c r="K3593" s="39"/>
      <c r="L3593" s="39"/>
      <c r="M3593" s="39"/>
      <c r="N3593" s="39"/>
      <c r="O3593" s="39"/>
      <c r="P3593" s="39"/>
      <c r="Q3593" s="39"/>
      <c r="R3593" s="39"/>
      <c r="S3593" s="39"/>
      <c r="T3593" s="39"/>
      <c r="U3593" s="39"/>
      <c r="V3593" s="39"/>
      <c r="W3593" s="39"/>
      <c r="X3593" s="39"/>
      <c r="Y3593" s="39"/>
      <c r="Z3593" s="39"/>
      <c r="AA3593" s="39"/>
      <c r="AB3593" s="39"/>
      <c r="AC3593" s="9"/>
      <c r="AD3593" s="39"/>
      <c r="AE3593" s="39"/>
      <c r="AF3593" s="39"/>
      <c r="AG3593" s="39"/>
      <c r="AH3593" s="39"/>
      <c r="AI3593" s="39"/>
      <c r="AJ3593" s="39"/>
      <c r="AK3593" s="39"/>
      <c r="AL3593" s="39"/>
      <c r="AM3593" s="9">
        <f t="shared" ref="AM3593" si="6237">SUM(AM3580:AM3592)</f>
        <v>0</v>
      </c>
    </row>
    <row r="3594" spans="1:39" outlineLevel="2">
      <c r="A3594" s="11">
        <f>ROW()</f>
        <v>3594</v>
      </c>
      <c r="B3594" s="343" t="s">
        <v>31</v>
      </c>
      <c r="D3594" s="39"/>
      <c r="E3594" s="39"/>
      <c r="F3594" s="39"/>
      <c r="G3594" s="39"/>
      <c r="H3594" s="39"/>
      <c r="I3594" s="39"/>
      <c r="J3594" s="39"/>
      <c r="K3594" s="39"/>
      <c r="L3594" s="39"/>
      <c r="M3594" s="39"/>
      <c r="N3594" s="39"/>
      <c r="O3594" s="39"/>
      <c r="P3594" s="39"/>
      <c r="Q3594" s="39"/>
      <c r="R3594" s="39"/>
      <c r="S3594" s="39"/>
      <c r="T3594" s="39"/>
      <c r="U3594" s="39"/>
      <c r="V3594" s="39"/>
      <c r="W3594" s="39"/>
      <c r="X3594" s="39"/>
      <c r="Y3594" s="39"/>
      <c r="Z3594" s="39"/>
      <c r="AA3594" s="39"/>
      <c r="AB3594" s="39"/>
      <c r="AC3594" s="39"/>
      <c r="AD3594" s="39"/>
      <c r="AE3594" s="39"/>
      <c r="AF3594" s="39"/>
      <c r="AG3594" s="39"/>
      <c r="AH3594" s="39"/>
      <c r="AI3594" s="39"/>
      <c r="AJ3594" s="39"/>
      <c r="AK3594" s="39"/>
      <c r="AL3594" s="39"/>
      <c r="AM3594" s="39"/>
    </row>
    <row r="3595" spans="1:39" outlineLevel="2">
      <c r="A3595" s="11">
        <f>ROW()</f>
        <v>3595</v>
      </c>
      <c r="C3595" s="6" t="s">
        <v>2</v>
      </c>
      <c r="D3595" s="39"/>
      <c r="E3595" s="39"/>
      <c r="F3595" s="39"/>
      <c r="G3595" s="39"/>
      <c r="H3595" s="39"/>
      <c r="I3595" s="39"/>
      <c r="J3595" s="39"/>
      <c r="K3595" s="39"/>
      <c r="L3595" s="39"/>
      <c r="M3595" s="39"/>
      <c r="N3595" s="39"/>
      <c r="O3595" s="39"/>
      <c r="P3595" s="39"/>
      <c r="Q3595" s="39"/>
      <c r="R3595" s="39"/>
      <c r="S3595" s="39"/>
      <c r="T3595" s="39"/>
      <c r="U3595" s="39"/>
      <c r="V3595" s="39"/>
      <c r="W3595" s="39"/>
      <c r="X3595" s="39"/>
      <c r="Y3595" s="39"/>
      <c r="Z3595" s="39"/>
      <c r="AA3595" s="39"/>
      <c r="AB3595" s="39"/>
      <c r="AC3595" s="39"/>
      <c r="AD3595" s="39"/>
      <c r="AE3595" s="39"/>
      <c r="AF3595" s="39"/>
      <c r="AG3595" s="39"/>
      <c r="AH3595" s="39"/>
      <c r="AI3595" s="39"/>
      <c r="AJ3595" s="39"/>
      <c r="AK3595" s="39"/>
      <c r="AL3595" s="39"/>
      <c r="AM3595" s="9">
        <f>AM$262</f>
        <v>0.21513150956216942</v>
      </c>
    </row>
    <row r="3596" spans="1:39" outlineLevel="2">
      <c r="A3596" s="11">
        <f>ROW()</f>
        <v>3596</v>
      </c>
      <c r="C3596" s="6" t="s">
        <v>3</v>
      </c>
      <c r="D3596" s="39"/>
      <c r="E3596" s="39"/>
      <c r="F3596" s="39"/>
      <c r="G3596" s="39"/>
      <c r="H3596" s="39"/>
      <c r="I3596" s="39"/>
      <c r="J3596" s="39"/>
      <c r="K3596" s="39"/>
      <c r="L3596" s="39"/>
      <c r="M3596" s="39"/>
      <c r="N3596" s="39"/>
      <c r="O3596" s="39"/>
      <c r="P3596" s="39"/>
      <c r="Q3596" s="39"/>
      <c r="R3596" s="39"/>
      <c r="S3596" s="39"/>
      <c r="T3596" s="39"/>
      <c r="U3596" s="39"/>
      <c r="V3596" s="39"/>
      <c r="W3596" s="39"/>
      <c r="X3596" s="39"/>
      <c r="Y3596" s="39"/>
      <c r="Z3596" s="39"/>
      <c r="AA3596" s="39"/>
      <c r="AB3596" s="39"/>
      <c r="AC3596" s="39"/>
      <c r="AD3596" s="39"/>
      <c r="AE3596" s="39"/>
      <c r="AF3596" s="39"/>
      <c r="AG3596" s="39"/>
      <c r="AH3596" s="39"/>
      <c r="AI3596" s="39"/>
      <c r="AJ3596" s="39"/>
      <c r="AK3596" s="39"/>
      <c r="AL3596" s="39"/>
      <c r="AM3596" s="9">
        <f>AM$263</f>
        <v>4.5961806059040269</v>
      </c>
    </row>
    <row r="3597" spans="1:39" outlineLevel="2">
      <c r="A3597" s="11">
        <f>ROW()</f>
        <v>3597</v>
      </c>
      <c r="C3597" s="6" t="s">
        <v>4</v>
      </c>
      <c r="D3597" s="39"/>
      <c r="E3597" s="39"/>
      <c r="F3597" s="39"/>
      <c r="G3597" s="39"/>
      <c r="H3597" s="39"/>
      <c r="I3597" s="39"/>
      <c r="J3597" s="39"/>
      <c r="K3597" s="39"/>
      <c r="L3597" s="39"/>
      <c r="M3597" s="39"/>
      <c r="N3597" s="39"/>
      <c r="O3597" s="39"/>
      <c r="P3597" s="39"/>
      <c r="Q3597" s="39"/>
      <c r="R3597" s="39"/>
      <c r="S3597" s="39"/>
      <c r="T3597" s="39"/>
      <c r="U3597" s="39"/>
      <c r="V3597" s="39"/>
      <c r="W3597" s="39"/>
      <c r="X3597" s="39"/>
      <c r="Y3597" s="39"/>
      <c r="Z3597" s="39"/>
      <c r="AA3597" s="39"/>
      <c r="AB3597" s="39"/>
      <c r="AC3597" s="39"/>
      <c r="AD3597" s="39"/>
      <c r="AE3597" s="39"/>
      <c r="AF3597" s="39"/>
      <c r="AG3597" s="39"/>
      <c r="AH3597" s="39"/>
      <c r="AI3597" s="39"/>
      <c r="AJ3597" s="39"/>
      <c r="AK3597" s="39"/>
      <c r="AL3597" s="39"/>
      <c r="AM3597" s="9">
        <f>AM$264</f>
        <v>4.2050923406983465</v>
      </c>
    </row>
    <row r="3598" spans="1:39" outlineLevel="2">
      <c r="A3598" s="11">
        <f>ROW()</f>
        <v>3598</v>
      </c>
      <c r="C3598" s="6" t="s">
        <v>5</v>
      </c>
      <c r="D3598" s="39"/>
      <c r="E3598" s="39"/>
      <c r="F3598" s="39"/>
      <c r="G3598" s="39"/>
      <c r="H3598" s="39"/>
      <c r="I3598" s="39"/>
      <c r="J3598" s="39"/>
      <c r="K3598" s="39"/>
      <c r="L3598" s="39"/>
      <c r="M3598" s="39"/>
      <c r="N3598" s="39"/>
      <c r="O3598" s="39"/>
      <c r="P3598" s="39"/>
      <c r="Q3598" s="39"/>
      <c r="R3598" s="39"/>
      <c r="S3598" s="39"/>
      <c r="T3598" s="39"/>
      <c r="U3598" s="39"/>
      <c r="V3598" s="39"/>
      <c r="W3598" s="39"/>
      <c r="X3598" s="39"/>
      <c r="Y3598" s="39"/>
      <c r="Z3598" s="39"/>
      <c r="AA3598" s="39"/>
      <c r="AB3598" s="39"/>
      <c r="AC3598" s="39"/>
      <c r="AD3598" s="39"/>
      <c r="AE3598" s="39"/>
      <c r="AF3598" s="39"/>
      <c r="AG3598" s="39"/>
      <c r="AH3598" s="39"/>
      <c r="AI3598" s="39"/>
      <c r="AJ3598" s="39"/>
      <c r="AK3598" s="39"/>
      <c r="AL3598" s="39"/>
      <c r="AM3598" s="9">
        <f>AM$265</f>
        <v>1.232958006415444</v>
      </c>
    </row>
    <row r="3599" spans="1:39" outlineLevel="2">
      <c r="A3599" s="11">
        <f>ROW()</f>
        <v>3599</v>
      </c>
      <c r="C3599" s="6" t="s">
        <v>473</v>
      </c>
      <c r="D3599" s="39"/>
      <c r="E3599" s="39"/>
      <c r="F3599" s="39"/>
      <c r="G3599" s="39"/>
      <c r="H3599" s="39"/>
      <c r="I3599" s="39"/>
      <c r="J3599" s="39"/>
      <c r="K3599" s="39"/>
      <c r="L3599" s="39"/>
      <c r="M3599" s="39"/>
      <c r="N3599" s="39"/>
      <c r="O3599" s="39"/>
      <c r="P3599" s="39"/>
      <c r="Q3599" s="39"/>
      <c r="R3599" s="39"/>
      <c r="S3599" s="39"/>
      <c r="T3599" s="39"/>
      <c r="U3599" s="39"/>
      <c r="V3599" s="39"/>
      <c r="W3599" s="39"/>
      <c r="X3599" s="39"/>
      <c r="Y3599" s="39"/>
      <c r="Z3599" s="39"/>
      <c r="AA3599" s="39"/>
      <c r="AB3599" s="39"/>
      <c r="AC3599" s="39"/>
      <c r="AD3599" s="39"/>
      <c r="AE3599" s="39"/>
      <c r="AF3599" s="39"/>
      <c r="AG3599" s="39"/>
      <c r="AH3599" s="39"/>
      <c r="AI3599" s="39"/>
      <c r="AJ3599" s="39"/>
      <c r="AK3599" s="39"/>
      <c r="AL3599" s="39"/>
      <c r="AM3599" s="9">
        <f>AM$266</f>
        <v>7.5303466310915663</v>
      </c>
    </row>
    <row r="3600" spans="1:39" outlineLevel="2">
      <c r="A3600" s="11">
        <f>ROW()</f>
        <v>3600</v>
      </c>
      <c r="C3600" s="6" t="s">
        <v>474</v>
      </c>
      <c r="D3600" s="39"/>
      <c r="E3600" s="39"/>
      <c r="F3600" s="39"/>
      <c r="G3600" s="39"/>
      <c r="H3600" s="39"/>
      <c r="I3600" s="39"/>
      <c r="J3600" s="39"/>
      <c r="K3600" s="39"/>
      <c r="L3600" s="39"/>
      <c r="M3600" s="39"/>
      <c r="N3600" s="39"/>
      <c r="O3600" s="39"/>
      <c r="P3600" s="39"/>
      <c r="Q3600" s="39"/>
      <c r="R3600" s="39"/>
      <c r="S3600" s="39"/>
      <c r="T3600" s="39"/>
      <c r="U3600" s="39"/>
      <c r="V3600" s="39"/>
      <c r="W3600" s="39"/>
      <c r="X3600" s="39"/>
      <c r="Y3600" s="39"/>
      <c r="Z3600" s="39"/>
      <c r="AA3600" s="39"/>
      <c r="AB3600" s="39"/>
      <c r="AC3600" s="39"/>
      <c r="AD3600" s="39"/>
      <c r="AE3600" s="39"/>
      <c r="AF3600" s="39"/>
      <c r="AG3600" s="39"/>
      <c r="AH3600" s="39"/>
      <c r="AI3600" s="39"/>
      <c r="AJ3600" s="39"/>
      <c r="AK3600" s="39"/>
      <c r="AL3600" s="39"/>
      <c r="AM3600" s="9">
        <f>AM$267</f>
        <v>4.1944358129383943</v>
      </c>
    </row>
    <row r="3601" spans="1:39" outlineLevel="2">
      <c r="A3601" s="11">
        <f>ROW()</f>
        <v>3601</v>
      </c>
      <c r="C3601" s="6" t="s">
        <v>477</v>
      </c>
      <c r="D3601" s="39"/>
      <c r="E3601" s="39"/>
      <c r="F3601" s="39"/>
      <c r="G3601" s="39"/>
      <c r="H3601" s="39"/>
      <c r="I3601" s="39"/>
      <c r="J3601" s="39"/>
      <c r="K3601" s="39"/>
      <c r="L3601" s="39"/>
      <c r="M3601" s="39"/>
      <c r="N3601" s="39"/>
      <c r="O3601" s="39"/>
      <c r="P3601" s="39"/>
      <c r="Q3601" s="39"/>
      <c r="R3601" s="39"/>
      <c r="S3601" s="39"/>
      <c r="T3601" s="39"/>
      <c r="U3601" s="39"/>
      <c r="V3601" s="39"/>
      <c r="W3601" s="39"/>
      <c r="X3601" s="39"/>
      <c r="Y3601" s="39"/>
      <c r="Z3601" s="39"/>
      <c r="AA3601" s="39"/>
      <c r="AB3601" s="39"/>
      <c r="AC3601" s="39"/>
      <c r="AD3601" s="39"/>
      <c r="AE3601" s="39"/>
      <c r="AF3601" s="39"/>
      <c r="AG3601" s="39"/>
      <c r="AH3601" s="39"/>
      <c r="AI3601" s="39"/>
      <c r="AJ3601" s="39"/>
      <c r="AK3601" s="39"/>
      <c r="AL3601" s="39"/>
      <c r="AM3601" s="9">
        <f>AM$268</f>
        <v>14.681923179617076</v>
      </c>
    </row>
    <row r="3602" spans="1:39" outlineLevel="2">
      <c r="A3602" s="11">
        <f>ROW()</f>
        <v>3602</v>
      </c>
      <c r="C3602" s="6" t="s">
        <v>511</v>
      </c>
      <c r="D3602" s="39"/>
      <c r="E3602" s="39"/>
      <c r="F3602" s="39"/>
      <c r="G3602" s="39"/>
      <c r="H3602" s="39"/>
      <c r="I3602" s="39"/>
      <c r="J3602" s="39"/>
      <c r="K3602" s="39"/>
      <c r="L3602" s="39"/>
      <c r="M3602" s="39"/>
      <c r="N3602" s="39"/>
      <c r="O3602" s="39"/>
      <c r="P3602" s="39"/>
      <c r="Q3602" s="39"/>
      <c r="R3602" s="39"/>
      <c r="S3602" s="39"/>
      <c r="T3602" s="39"/>
      <c r="U3602" s="39"/>
      <c r="V3602" s="39"/>
      <c r="W3602" s="39"/>
      <c r="X3602" s="39"/>
      <c r="Y3602" s="39"/>
      <c r="Z3602" s="39"/>
      <c r="AA3602" s="39"/>
      <c r="AB3602" s="39"/>
      <c r="AC3602" s="39"/>
      <c r="AD3602" s="39"/>
      <c r="AE3602" s="39"/>
      <c r="AF3602" s="39"/>
      <c r="AG3602" s="39"/>
      <c r="AH3602" s="39"/>
      <c r="AI3602" s="39"/>
      <c r="AJ3602" s="39"/>
      <c r="AK3602" s="39"/>
      <c r="AL3602" s="39"/>
      <c r="AM3602" s="9">
        <f>AM$269</f>
        <v>1.3254876879475599</v>
      </c>
    </row>
    <row r="3603" spans="1:39" outlineLevel="2">
      <c r="A3603" s="11">
        <f>ROW()</f>
        <v>3603</v>
      </c>
      <c r="C3603" s="6" t="s">
        <v>655</v>
      </c>
      <c r="D3603" s="39"/>
      <c r="E3603" s="39"/>
      <c r="F3603" s="39"/>
      <c r="G3603" s="39"/>
      <c r="H3603" s="39"/>
      <c r="I3603" s="39"/>
      <c r="J3603" s="39"/>
      <c r="K3603" s="39"/>
      <c r="L3603" s="39"/>
      <c r="M3603" s="39"/>
      <c r="N3603" s="39"/>
      <c r="O3603" s="39"/>
      <c r="P3603" s="39"/>
      <c r="Q3603" s="39"/>
      <c r="R3603" s="39"/>
      <c r="S3603" s="39"/>
      <c r="T3603" s="39"/>
      <c r="U3603" s="39"/>
      <c r="V3603" s="39"/>
      <c r="W3603" s="39"/>
      <c r="X3603" s="39"/>
      <c r="Y3603" s="39"/>
      <c r="Z3603" s="39"/>
      <c r="AA3603" s="39"/>
      <c r="AB3603" s="39"/>
      <c r="AC3603" s="39"/>
      <c r="AD3603" s="39"/>
      <c r="AE3603" s="39"/>
      <c r="AF3603" s="39"/>
      <c r="AG3603" s="39"/>
      <c r="AH3603" s="39"/>
      <c r="AI3603" s="39"/>
      <c r="AJ3603" s="39"/>
      <c r="AK3603" s="39"/>
      <c r="AL3603" s="39"/>
      <c r="AM3603" s="9">
        <f>AM$270</f>
        <v>0</v>
      </c>
    </row>
    <row r="3604" spans="1:39" outlineLevel="2">
      <c r="A3604" s="11">
        <f>ROW()</f>
        <v>3604</v>
      </c>
      <c r="C3604" s="6" t="s">
        <v>656</v>
      </c>
      <c r="D3604" s="39"/>
      <c r="E3604" s="39"/>
      <c r="F3604" s="39"/>
      <c r="G3604" s="39"/>
      <c r="H3604" s="39"/>
      <c r="I3604" s="39"/>
      <c r="J3604" s="39"/>
      <c r="K3604" s="39"/>
      <c r="L3604" s="39"/>
      <c r="M3604" s="39"/>
      <c r="N3604" s="39"/>
      <c r="O3604" s="39"/>
      <c r="P3604" s="39"/>
      <c r="Q3604" s="39"/>
      <c r="R3604" s="39"/>
      <c r="S3604" s="39"/>
      <c r="T3604" s="39"/>
      <c r="U3604" s="39"/>
      <c r="V3604" s="39"/>
      <c r="W3604" s="39"/>
      <c r="X3604" s="39"/>
      <c r="Y3604" s="39"/>
      <c r="Z3604" s="39"/>
      <c r="AA3604" s="39"/>
      <c r="AB3604" s="39"/>
      <c r="AC3604" s="39"/>
      <c r="AD3604" s="39"/>
      <c r="AE3604" s="39"/>
      <c r="AF3604" s="39"/>
      <c r="AG3604" s="39"/>
      <c r="AH3604" s="39"/>
      <c r="AI3604" s="39"/>
      <c r="AJ3604" s="39"/>
      <c r="AK3604" s="39"/>
      <c r="AL3604" s="39"/>
      <c r="AM3604" s="9"/>
    </row>
    <row r="3605" spans="1:39" outlineLevel="2">
      <c r="A3605" s="11">
        <f>ROW()</f>
        <v>3605</v>
      </c>
      <c r="C3605" s="6" t="s">
        <v>667</v>
      </c>
      <c r="D3605" s="39"/>
      <c r="E3605" s="39"/>
      <c r="F3605" s="39"/>
      <c r="G3605" s="39"/>
      <c r="H3605" s="39"/>
      <c r="I3605" s="39"/>
      <c r="J3605" s="39"/>
      <c r="K3605" s="39"/>
      <c r="L3605" s="39"/>
      <c r="M3605" s="39"/>
      <c r="N3605" s="39"/>
      <c r="O3605" s="39"/>
      <c r="P3605" s="39"/>
      <c r="Q3605" s="39"/>
      <c r="R3605" s="39"/>
      <c r="S3605" s="39"/>
      <c r="T3605" s="39"/>
      <c r="U3605" s="39"/>
      <c r="V3605" s="39"/>
      <c r="W3605" s="39"/>
      <c r="X3605" s="39"/>
      <c r="Y3605" s="39"/>
      <c r="Z3605" s="39"/>
      <c r="AA3605" s="39"/>
      <c r="AB3605" s="39"/>
      <c r="AC3605" s="39"/>
      <c r="AD3605" s="39"/>
      <c r="AE3605" s="39"/>
      <c r="AF3605" s="39"/>
      <c r="AG3605" s="39"/>
      <c r="AH3605" s="39"/>
      <c r="AI3605" s="39"/>
      <c r="AJ3605" s="39"/>
      <c r="AK3605" s="39"/>
      <c r="AL3605" s="39"/>
      <c r="AM3605" s="9"/>
    </row>
    <row r="3606" spans="1:39" outlineLevel="2">
      <c r="A3606" s="11">
        <f>ROW()</f>
        <v>3606</v>
      </c>
      <c r="C3606" s="6" t="s">
        <v>212</v>
      </c>
      <c r="D3606" s="39"/>
      <c r="E3606" s="39"/>
      <c r="F3606" s="39"/>
      <c r="G3606" s="39"/>
      <c r="H3606" s="39"/>
      <c r="I3606" s="39"/>
      <c r="J3606" s="39"/>
      <c r="K3606" s="39"/>
      <c r="L3606" s="39"/>
      <c r="M3606" s="39"/>
      <c r="N3606" s="39"/>
      <c r="O3606" s="39"/>
      <c r="P3606" s="39"/>
      <c r="Q3606" s="39"/>
      <c r="R3606" s="39"/>
      <c r="S3606" s="39"/>
      <c r="T3606" s="39"/>
      <c r="U3606" s="39"/>
      <c r="V3606" s="39"/>
      <c r="W3606" s="39"/>
      <c r="X3606" s="39"/>
      <c r="Y3606" s="39"/>
      <c r="Z3606" s="39"/>
      <c r="AA3606" s="39"/>
      <c r="AB3606" s="39"/>
      <c r="AC3606" s="39"/>
      <c r="AD3606" s="39"/>
      <c r="AE3606" s="39"/>
      <c r="AF3606" s="39"/>
      <c r="AG3606" s="39"/>
      <c r="AH3606" s="39"/>
      <c r="AI3606" s="39"/>
      <c r="AJ3606" s="39"/>
      <c r="AK3606" s="39"/>
      <c r="AL3606" s="39"/>
      <c r="AM3606" s="9">
        <f>AM$273</f>
        <v>0</v>
      </c>
    </row>
    <row r="3607" spans="1:39" outlineLevel="2">
      <c r="A3607" s="11">
        <f>ROW()</f>
        <v>3607</v>
      </c>
      <c r="C3607" s="30" t="s">
        <v>362</v>
      </c>
      <c r="D3607" s="90"/>
      <c r="E3607" s="90"/>
      <c r="F3607" s="90"/>
      <c r="G3607" s="90"/>
      <c r="H3607" s="90"/>
      <c r="I3607" s="90"/>
      <c r="J3607" s="90"/>
      <c r="K3607" s="90"/>
      <c r="L3607" s="90"/>
      <c r="M3607" s="90"/>
      <c r="N3607" s="90"/>
      <c r="O3607" s="90"/>
      <c r="P3607" s="90"/>
      <c r="Q3607" s="90"/>
      <c r="R3607" s="90"/>
      <c r="S3607" s="90"/>
      <c r="T3607" s="90"/>
      <c r="U3607" s="90"/>
      <c r="V3607" s="90"/>
      <c r="W3607" s="90"/>
      <c r="X3607" s="90"/>
      <c r="Y3607" s="90"/>
      <c r="Z3607" s="90"/>
      <c r="AA3607" s="90"/>
      <c r="AB3607" s="90"/>
      <c r="AC3607" s="90"/>
      <c r="AD3607" s="90"/>
      <c r="AE3607" s="90"/>
      <c r="AF3607" s="90"/>
      <c r="AG3607" s="90"/>
      <c r="AH3607" s="90"/>
      <c r="AI3607" s="90"/>
      <c r="AJ3607" s="90"/>
      <c r="AK3607" s="90"/>
      <c r="AL3607" s="90"/>
      <c r="AM3607" s="15">
        <f>AM$274</f>
        <v>1.4256009865284012</v>
      </c>
    </row>
    <row r="3608" spans="1:39" outlineLevel="2">
      <c r="A3608" s="11">
        <f>ROW()</f>
        <v>3608</v>
      </c>
      <c r="C3608" s="6" t="s">
        <v>1</v>
      </c>
      <c r="D3608" s="39"/>
      <c r="E3608" s="39"/>
      <c r="F3608" s="39"/>
      <c r="G3608" s="39"/>
      <c r="H3608" s="39"/>
      <c r="I3608" s="39"/>
      <c r="J3608" s="39"/>
      <c r="K3608" s="39"/>
      <c r="L3608" s="39"/>
      <c r="M3608" s="39"/>
      <c r="N3608" s="39"/>
      <c r="O3608" s="39"/>
      <c r="P3608" s="39"/>
      <c r="Q3608" s="39"/>
      <c r="R3608" s="39"/>
      <c r="S3608" s="39"/>
      <c r="T3608" s="39"/>
      <c r="U3608" s="39"/>
      <c r="V3608" s="39"/>
      <c r="W3608" s="39"/>
      <c r="X3608" s="39"/>
      <c r="Y3608" s="39"/>
      <c r="Z3608" s="39"/>
      <c r="AA3608" s="39"/>
      <c r="AB3608" s="39"/>
      <c r="AC3608" s="39"/>
      <c r="AD3608" s="39"/>
      <c r="AE3608" s="39"/>
      <c r="AF3608" s="39"/>
      <c r="AG3608" s="39"/>
      <c r="AH3608" s="39"/>
      <c r="AI3608" s="39"/>
      <c r="AJ3608" s="39"/>
      <c r="AK3608" s="39"/>
      <c r="AL3608" s="39"/>
      <c r="AM3608" s="9">
        <f t="shared" ref="AM3608" si="6238">SUM(AM3595:AM3607)</f>
        <v>39.407156760702982</v>
      </c>
    </row>
    <row r="3609" spans="1:39" outlineLevel="2">
      <c r="A3609" s="11">
        <f>ROW()</f>
        <v>3609</v>
      </c>
      <c r="B3609" s="343" t="s">
        <v>657</v>
      </c>
      <c r="D3609" s="39"/>
      <c r="E3609" s="39"/>
      <c r="G3609" s="39"/>
      <c r="H3609" s="39"/>
      <c r="I3609" s="39"/>
      <c r="J3609" s="39"/>
      <c r="K3609" s="39"/>
      <c r="L3609" s="39"/>
      <c r="M3609" s="39"/>
      <c r="N3609" s="39"/>
      <c r="O3609" s="39"/>
      <c r="P3609" s="39"/>
      <c r="Q3609" s="39"/>
      <c r="R3609" s="39"/>
      <c r="S3609" s="39"/>
      <c r="T3609" s="39"/>
      <c r="U3609" s="39"/>
      <c r="V3609" s="39"/>
      <c r="W3609" s="39"/>
      <c r="X3609" s="39"/>
      <c r="Y3609" s="39"/>
      <c r="Z3609" s="39"/>
      <c r="AA3609" s="39"/>
      <c r="AB3609" s="39"/>
      <c r="AD3609" s="39"/>
      <c r="AE3609" s="39"/>
      <c r="AF3609" s="39"/>
      <c r="AG3609" s="39"/>
      <c r="AH3609" s="39"/>
      <c r="AI3609" s="39"/>
      <c r="AJ3609" s="39"/>
      <c r="AK3609" s="39"/>
      <c r="AL3609" s="39"/>
    </row>
    <row r="3610" spans="1:39" outlineLevel="2">
      <c r="A3610" s="11">
        <f>ROW()</f>
        <v>3610</v>
      </c>
      <c r="C3610" s="6" t="s">
        <v>2</v>
      </c>
      <c r="D3610" s="39"/>
      <c r="E3610" s="39"/>
      <c r="F3610" s="31"/>
      <c r="G3610" s="39"/>
      <c r="H3610" s="39"/>
      <c r="I3610" s="39"/>
      <c r="J3610" s="39"/>
      <c r="K3610" s="39"/>
      <c r="L3610" s="39"/>
      <c r="M3610" s="39"/>
      <c r="N3610" s="39"/>
      <c r="O3610" s="39"/>
      <c r="P3610" s="39"/>
      <c r="Q3610" s="39"/>
      <c r="R3610" s="39"/>
      <c r="S3610" s="39"/>
      <c r="T3610" s="39"/>
      <c r="U3610" s="39"/>
      <c r="V3610" s="39"/>
      <c r="W3610" s="39"/>
      <c r="X3610" s="39"/>
      <c r="Y3610" s="39"/>
      <c r="Z3610" s="39"/>
      <c r="AA3610" s="39"/>
      <c r="AB3610" s="39"/>
      <c r="AC3610" s="9"/>
      <c r="AD3610" s="39"/>
      <c r="AE3610" s="39"/>
      <c r="AF3610" s="39"/>
      <c r="AG3610" s="39"/>
      <c r="AH3610" s="39"/>
      <c r="AI3610" s="39"/>
      <c r="AJ3610" s="39"/>
      <c r="AK3610" s="39"/>
      <c r="AL3610" s="39"/>
      <c r="AM3610" s="9"/>
    </row>
    <row r="3611" spans="1:39" outlineLevel="2">
      <c r="A3611" s="11">
        <f>ROW()</f>
        <v>3611</v>
      </c>
      <c r="C3611" s="6" t="s">
        <v>3</v>
      </c>
      <c r="D3611" s="39"/>
      <c r="E3611" s="39"/>
      <c r="F3611" s="31"/>
      <c r="G3611" s="39"/>
      <c r="H3611" s="39"/>
      <c r="I3611" s="39"/>
      <c r="J3611" s="39"/>
      <c r="K3611" s="39"/>
      <c r="L3611" s="39"/>
      <c r="M3611" s="39"/>
      <c r="N3611" s="39"/>
      <c r="O3611" s="39"/>
      <c r="P3611" s="39"/>
      <c r="Q3611" s="39"/>
      <c r="R3611" s="39"/>
      <c r="S3611" s="39"/>
      <c r="T3611" s="39"/>
      <c r="U3611" s="39"/>
      <c r="V3611" s="39"/>
      <c r="W3611" s="39"/>
      <c r="X3611" s="39"/>
      <c r="Y3611" s="39"/>
      <c r="Z3611" s="39"/>
      <c r="AA3611" s="39"/>
      <c r="AB3611" s="39"/>
      <c r="AC3611" s="9"/>
      <c r="AD3611" s="39"/>
      <c r="AE3611" s="39"/>
      <c r="AF3611" s="39"/>
      <c r="AG3611" s="39"/>
      <c r="AH3611" s="39"/>
      <c r="AI3611" s="39"/>
      <c r="AJ3611" s="39"/>
      <c r="AK3611" s="39"/>
      <c r="AL3611" s="39"/>
      <c r="AM3611" s="9"/>
    </row>
    <row r="3612" spans="1:39" outlineLevel="2">
      <c r="A3612" s="11">
        <f>ROW()</f>
        <v>3612</v>
      </c>
      <c r="C3612" s="6" t="s">
        <v>4</v>
      </c>
      <c r="D3612" s="39"/>
      <c r="E3612" s="39"/>
      <c r="F3612" s="31"/>
      <c r="G3612" s="39"/>
      <c r="H3612" s="39"/>
      <c r="I3612" s="39"/>
      <c r="J3612" s="39"/>
      <c r="K3612" s="39"/>
      <c r="L3612" s="39"/>
      <c r="M3612" s="39"/>
      <c r="N3612" s="39"/>
      <c r="O3612" s="39"/>
      <c r="P3612" s="39"/>
      <c r="Q3612" s="39"/>
      <c r="R3612" s="39"/>
      <c r="S3612" s="39"/>
      <c r="T3612" s="39"/>
      <c r="U3612" s="39"/>
      <c r="V3612" s="39"/>
      <c r="W3612" s="39"/>
      <c r="X3612" s="39"/>
      <c r="Y3612" s="39"/>
      <c r="Z3612" s="39"/>
      <c r="AA3612" s="39"/>
      <c r="AB3612" s="39"/>
      <c r="AC3612" s="9"/>
      <c r="AD3612" s="39"/>
      <c r="AE3612" s="39"/>
      <c r="AF3612" s="39"/>
      <c r="AG3612" s="39"/>
      <c r="AH3612" s="39"/>
      <c r="AI3612" s="39"/>
      <c r="AJ3612" s="39"/>
      <c r="AK3612" s="39"/>
      <c r="AL3612" s="39"/>
      <c r="AM3612" s="9"/>
    </row>
    <row r="3613" spans="1:39" outlineLevel="2">
      <c r="A3613" s="11">
        <f>ROW()</f>
        <v>3613</v>
      </c>
      <c r="C3613" s="6" t="s">
        <v>5</v>
      </c>
      <c r="D3613" s="39"/>
      <c r="E3613" s="39"/>
      <c r="F3613" s="31"/>
      <c r="G3613" s="39"/>
      <c r="H3613" s="39"/>
      <c r="I3613" s="39"/>
      <c r="J3613" s="39"/>
      <c r="K3613" s="39"/>
      <c r="L3613" s="39"/>
      <c r="M3613" s="39"/>
      <c r="N3613" s="39"/>
      <c r="O3613" s="39"/>
      <c r="P3613" s="39"/>
      <c r="Q3613" s="39"/>
      <c r="R3613" s="39"/>
      <c r="S3613" s="39"/>
      <c r="T3613" s="39"/>
      <c r="U3613" s="39"/>
      <c r="V3613" s="39"/>
      <c r="W3613" s="39"/>
      <c r="X3613" s="39"/>
      <c r="Y3613" s="39"/>
      <c r="Z3613" s="39"/>
      <c r="AA3613" s="39"/>
      <c r="AB3613" s="39"/>
      <c r="AC3613" s="9"/>
      <c r="AD3613" s="39"/>
      <c r="AE3613" s="39"/>
      <c r="AF3613" s="39"/>
      <c r="AG3613" s="39"/>
      <c r="AH3613" s="39"/>
      <c r="AI3613" s="39"/>
      <c r="AJ3613" s="39"/>
      <c r="AK3613" s="39"/>
      <c r="AL3613" s="39"/>
      <c r="AM3613" s="9"/>
    </row>
    <row r="3614" spans="1:39" outlineLevel="2">
      <c r="A3614" s="11">
        <f>ROW()</f>
        <v>3614</v>
      </c>
      <c r="C3614" s="6" t="s">
        <v>473</v>
      </c>
      <c r="D3614" s="39"/>
      <c r="E3614" s="39"/>
      <c r="F3614" s="31"/>
      <c r="G3614" s="39"/>
      <c r="H3614" s="39"/>
      <c r="I3614" s="39"/>
      <c r="J3614" s="39"/>
      <c r="K3614" s="39"/>
      <c r="L3614" s="39"/>
      <c r="M3614" s="39"/>
      <c r="N3614" s="39"/>
      <c r="O3614" s="39"/>
      <c r="P3614" s="39"/>
      <c r="Q3614" s="39"/>
      <c r="R3614" s="39"/>
      <c r="S3614" s="39"/>
      <c r="T3614" s="39"/>
      <c r="U3614" s="39"/>
      <c r="V3614" s="39"/>
      <c r="W3614" s="39"/>
      <c r="X3614" s="39"/>
      <c r="Y3614" s="39"/>
      <c r="Z3614" s="39"/>
      <c r="AA3614" s="39"/>
      <c r="AB3614" s="39"/>
      <c r="AC3614" s="9"/>
      <c r="AD3614" s="39"/>
      <c r="AE3614" s="39"/>
      <c r="AF3614" s="39"/>
      <c r="AG3614" s="39"/>
      <c r="AH3614" s="39"/>
      <c r="AI3614" s="39"/>
      <c r="AJ3614" s="39"/>
      <c r="AK3614" s="39"/>
      <c r="AL3614" s="39"/>
      <c r="AM3614" s="9"/>
    </row>
    <row r="3615" spans="1:39" outlineLevel="2">
      <c r="A3615" s="11">
        <f>ROW()</f>
        <v>3615</v>
      </c>
      <c r="C3615" s="6" t="s">
        <v>474</v>
      </c>
      <c r="D3615" s="39"/>
      <c r="E3615" s="39"/>
      <c r="F3615" s="31"/>
      <c r="G3615" s="39"/>
      <c r="H3615" s="39"/>
      <c r="I3615" s="39"/>
      <c r="J3615" s="39"/>
      <c r="K3615" s="39"/>
      <c r="L3615" s="39"/>
      <c r="M3615" s="39"/>
      <c r="N3615" s="39"/>
      <c r="O3615" s="39"/>
      <c r="P3615" s="39"/>
      <c r="Q3615" s="39"/>
      <c r="R3615" s="39"/>
      <c r="S3615" s="39"/>
      <c r="T3615" s="39"/>
      <c r="U3615" s="39"/>
      <c r="V3615" s="39"/>
      <c r="W3615" s="39"/>
      <c r="X3615" s="39"/>
      <c r="Y3615" s="39"/>
      <c r="Z3615" s="39"/>
      <c r="AA3615" s="39"/>
      <c r="AB3615" s="39"/>
      <c r="AC3615" s="9"/>
      <c r="AD3615" s="39"/>
      <c r="AE3615" s="39"/>
      <c r="AF3615" s="39"/>
      <c r="AG3615" s="39"/>
      <c r="AH3615" s="39"/>
      <c r="AI3615" s="39"/>
      <c r="AJ3615" s="39"/>
      <c r="AK3615" s="39"/>
      <c r="AL3615" s="39"/>
      <c r="AM3615" s="9"/>
    </row>
    <row r="3616" spans="1:39" outlineLevel="2">
      <c r="A3616" s="11">
        <f>ROW()</f>
        <v>3616</v>
      </c>
      <c r="C3616" s="6" t="s">
        <v>477</v>
      </c>
      <c r="D3616" s="39"/>
      <c r="E3616" s="39"/>
      <c r="F3616" s="31"/>
      <c r="G3616" s="39"/>
      <c r="H3616" s="39"/>
      <c r="I3616" s="39"/>
      <c r="J3616" s="39"/>
      <c r="K3616" s="39"/>
      <c r="L3616" s="39"/>
      <c r="M3616" s="39"/>
      <c r="N3616" s="39"/>
      <c r="O3616" s="39"/>
      <c r="P3616" s="39"/>
      <c r="Q3616" s="39"/>
      <c r="R3616" s="39"/>
      <c r="S3616" s="39"/>
      <c r="T3616" s="39"/>
      <c r="U3616" s="39"/>
      <c r="V3616" s="39"/>
      <c r="W3616" s="39"/>
      <c r="X3616" s="39"/>
      <c r="Y3616" s="39"/>
      <c r="Z3616" s="39"/>
      <c r="AA3616" s="39"/>
      <c r="AB3616" s="39"/>
      <c r="AC3616" s="9"/>
      <c r="AD3616" s="39"/>
      <c r="AE3616" s="39"/>
      <c r="AF3616" s="39"/>
      <c r="AG3616" s="39"/>
      <c r="AH3616" s="39"/>
      <c r="AI3616" s="39"/>
      <c r="AJ3616" s="39"/>
      <c r="AK3616" s="39"/>
      <c r="AL3616" s="39"/>
      <c r="AM3616" s="9"/>
    </row>
    <row r="3617" spans="1:39" outlineLevel="2">
      <c r="A3617" s="11">
        <f>ROW()</f>
        <v>3617</v>
      </c>
      <c r="C3617" s="6" t="s">
        <v>511</v>
      </c>
      <c r="D3617" s="39"/>
      <c r="E3617" s="39"/>
      <c r="F3617" s="31"/>
      <c r="G3617" s="39"/>
      <c r="H3617" s="39"/>
      <c r="I3617" s="39"/>
      <c r="J3617" s="39"/>
      <c r="K3617" s="39"/>
      <c r="L3617" s="39"/>
      <c r="M3617" s="39"/>
      <c r="N3617" s="39"/>
      <c r="O3617" s="39"/>
      <c r="P3617" s="39"/>
      <c r="Q3617" s="39"/>
      <c r="R3617" s="39"/>
      <c r="S3617" s="39"/>
      <c r="T3617" s="39"/>
      <c r="U3617" s="39"/>
      <c r="V3617" s="39"/>
      <c r="W3617" s="39"/>
      <c r="X3617" s="39"/>
      <c r="Y3617" s="39"/>
      <c r="Z3617" s="39"/>
      <c r="AA3617" s="39"/>
      <c r="AB3617" s="39"/>
      <c r="AC3617" s="9"/>
      <c r="AD3617" s="39"/>
      <c r="AE3617" s="39"/>
      <c r="AF3617" s="39"/>
      <c r="AG3617" s="39"/>
      <c r="AH3617" s="39"/>
      <c r="AI3617" s="39"/>
      <c r="AJ3617" s="39"/>
      <c r="AK3617" s="39"/>
      <c r="AL3617" s="39"/>
      <c r="AM3617" s="9"/>
    </row>
    <row r="3618" spans="1:39" outlineLevel="2">
      <c r="A3618" s="11">
        <f>ROW()</f>
        <v>3618</v>
      </c>
      <c r="C3618" s="6" t="s">
        <v>655</v>
      </c>
      <c r="D3618" s="39"/>
      <c r="E3618" s="39"/>
      <c r="F3618" s="31"/>
      <c r="G3618" s="39"/>
      <c r="H3618" s="39"/>
      <c r="I3618" s="39"/>
      <c r="J3618" s="39"/>
      <c r="K3618" s="39"/>
      <c r="L3618" s="39"/>
      <c r="M3618" s="39"/>
      <c r="N3618" s="39"/>
      <c r="O3618" s="39"/>
      <c r="P3618" s="39"/>
      <c r="Q3618" s="39"/>
      <c r="R3618" s="39"/>
      <c r="S3618" s="39"/>
      <c r="T3618" s="39"/>
      <c r="U3618" s="39"/>
      <c r="V3618" s="39"/>
      <c r="W3618" s="39"/>
      <c r="X3618" s="39"/>
      <c r="Y3618" s="39"/>
      <c r="Z3618" s="39"/>
      <c r="AA3618" s="39"/>
      <c r="AB3618" s="39"/>
      <c r="AC3618" s="9"/>
      <c r="AD3618" s="39"/>
      <c r="AE3618" s="39"/>
      <c r="AF3618" s="39"/>
      <c r="AG3618" s="39"/>
      <c r="AH3618" s="39"/>
      <c r="AI3618" s="39"/>
      <c r="AJ3618" s="39"/>
      <c r="AK3618" s="39"/>
      <c r="AL3618" s="39"/>
      <c r="AM3618" s="9"/>
    </row>
    <row r="3619" spans="1:39" outlineLevel="2">
      <c r="A3619" s="11">
        <f>ROW()</f>
        <v>3619</v>
      </c>
      <c r="C3619" s="6" t="s">
        <v>656</v>
      </c>
      <c r="D3619" s="39"/>
      <c r="E3619" s="39"/>
      <c r="F3619" s="31"/>
      <c r="G3619" s="39"/>
      <c r="H3619" s="39"/>
      <c r="I3619" s="39"/>
      <c r="J3619" s="39"/>
      <c r="K3619" s="39"/>
      <c r="L3619" s="39"/>
      <c r="M3619" s="39"/>
      <c r="N3619" s="39"/>
      <c r="O3619" s="39"/>
      <c r="P3619" s="39"/>
      <c r="Q3619" s="39"/>
      <c r="R3619" s="39"/>
      <c r="S3619" s="39"/>
      <c r="T3619" s="39"/>
      <c r="U3619" s="39"/>
      <c r="V3619" s="39"/>
      <c r="W3619" s="39"/>
      <c r="X3619" s="39"/>
      <c r="Y3619" s="39"/>
      <c r="Z3619" s="39"/>
      <c r="AA3619" s="39"/>
      <c r="AB3619" s="39"/>
      <c r="AC3619" s="9"/>
      <c r="AD3619" s="39"/>
      <c r="AE3619" s="39"/>
      <c r="AF3619" s="39"/>
      <c r="AG3619" s="39"/>
      <c r="AH3619" s="39"/>
      <c r="AI3619" s="39"/>
      <c r="AJ3619" s="39"/>
      <c r="AK3619" s="39"/>
      <c r="AL3619" s="39"/>
      <c r="AM3619" s="9"/>
    </row>
    <row r="3620" spans="1:39" outlineLevel="2">
      <c r="A3620" s="11">
        <f>ROW()</f>
        <v>3620</v>
      </c>
      <c r="C3620" s="6" t="s">
        <v>667</v>
      </c>
      <c r="D3620" s="39"/>
      <c r="E3620" s="39"/>
      <c r="F3620" s="31"/>
      <c r="G3620" s="39"/>
      <c r="H3620" s="39"/>
      <c r="I3620" s="39"/>
      <c r="J3620" s="39"/>
      <c r="K3620" s="39"/>
      <c r="L3620" s="39"/>
      <c r="M3620" s="39"/>
      <c r="N3620" s="39"/>
      <c r="O3620" s="39"/>
      <c r="P3620" s="39"/>
      <c r="Q3620" s="39"/>
      <c r="R3620" s="39"/>
      <c r="S3620" s="39"/>
      <c r="T3620" s="39"/>
      <c r="U3620" s="39"/>
      <c r="V3620" s="39"/>
      <c r="W3620" s="39"/>
      <c r="X3620" s="39"/>
      <c r="Y3620" s="39"/>
      <c r="Z3620" s="39"/>
      <c r="AA3620" s="39"/>
      <c r="AB3620" s="39"/>
      <c r="AC3620" s="9"/>
      <c r="AD3620" s="39"/>
      <c r="AE3620" s="39"/>
      <c r="AF3620" s="39"/>
      <c r="AG3620" s="39"/>
      <c r="AH3620" s="39"/>
      <c r="AI3620" s="39"/>
      <c r="AJ3620" s="39"/>
      <c r="AK3620" s="39"/>
      <c r="AL3620" s="39"/>
      <c r="AM3620" s="9"/>
    </row>
    <row r="3621" spans="1:39" outlineLevel="2">
      <c r="A3621" s="11">
        <f>ROW()</f>
        <v>3621</v>
      </c>
      <c r="C3621" s="6" t="s">
        <v>212</v>
      </c>
      <c r="D3621" s="39"/>
      <c r="E3621" s="39"/>
      <c r="F3621" s="31"/>
      <c r="G3621" s="39"/>
      <c r="H3621" s="39"/>
      <c r="I3621" s="39"/>
      <c r="J3621" s="39"/>
      <c r="K3621" s="39"/>
      <c r="L3621" s="39"/>
      <c r="M3621" s="39"/>
      <c r="N3621" s="39"/>
      <c r="O3621" s="39"/>
      <c r="P3621" s="39"/>
      <c r="Q3621" s="39"/>
      <c r="R3621" s="39"/>
      <c r="S3621" s="39"/>
      <c r="T3621" s="39"/>
      <c r="U3621" s="39"/>
      <c r="V3621" s="39"/>
      <c r="W3621" s="39"/>
      <c r="X3621" s="39"/>
      <c r="Y3621" s="39"/>
      <c r="Z3621" s="39"/>
      <c r="AA3621" s="39"/>
      <c r="AB3621" s="39"/>
      <c r="AC3621" s="9"/>
      <c r="AD3621" s="39"/>
      <c r="AE3621" s="39"/>
      <c r="AF3621" s="39"/>
      <c r="AG3621" s="39"/>
      <c r="AH3621" s="39"/>
      <c r="AI3621" s="39"/>
      <c r="AJ3621" s="39"/>
      <c r="AK3621" s="39"/>
      <c r="AL3621" s="39"/>
      <c r="AM3621" s="9"/>
    </row>
    <row r="3622" spans="1:39" outlineLevel="2">
      <c r="A3622" s="11">
        <f>ROW()</f>
        <v>3622</v>
      </c>
      <c r="C3622" s="30" t="s">
        <v>362</v>
      </c>
      <c r="D3622" s="90"/>
      <c r="E3622" s="90"/>
      <c r="F3622" s="90"/>
      <c r="G3622" s="90"/>
      <c r="H3622" s="90"/>
      <c r="I3622" s="90"/>
      <c r="J3622" s="90"/>
      <c r="K3622" s="90"/>
      <c r="L3622" s="90"/>
      <c r="M3622" s="90"/>
      <c r="N3622" s="90"/>
      <c r="O3622" s="90"/>
      <c r="P3622" s="90"/>
      <c r="Q3622" s="90"/>
      <c r="R3622" s="90"/>
      <c r="S3622" s="90"/>
      <c r="T3622" s="90"/>
      <c r="U3622" s="90"/>
      <c r="V3622" s="90"/>
      <c r="W3622" s="90"/>
      <c r="X3622" s="90"/>
      <c r="Y3622" s="90"/>
      <c r="Z3622" s="90"/>
      <c r="AA3622" s="90"/>
      <c r="AB3622" s="90"/>
      <c r="AC3622" s="180"/>
      <c r="AD3622" s="90"/>
      <c r="AE3622" s="90"/>
      <c r="AF3622" s="90"/>
      <c r="AG3622" s="90"/>
      <c r="AH3622" s="90"/>
      <c r="AI3622" s="90"/>
      <c r="AJ3622" s="90"/>
      <c r="AK3622" s="90"/>
      <c r="AL3622" s="90"/>
      <c r="AM3622" s="180"/>
    </row>
    <row r="3623" spans="1:39" outlineLevel="2">
      <c r="A3623" s="11">
        <f>ROW()</f>
        <v>3623</v>
      </c>
      <c r="C3623" s="6" t="s">
        <v>1</v>
      </c>
      <c r="D3623" s="39"/>
      <c r="E3623" s="39"/>
      <c r="F3623" s="39"/>
      <c r="G3623" s="39"/>
      <c r="H3623" s="39"/>
      <c r="I3623" s="39"/>
      <c r="J3623" s="39"/>
      <c r="K3623" s="39"/>
      <c r="L3623" s="39"/>
      <c r="M3623" s="39"/>
      <c r="N3623" s="39"/>
      <c r="O3623" s="39"/>
      <c r="P3623" s="39"/>
      <c r="Q3623" s="39"/>
      <c r="R3623" s="39"/>
      <c r="S3623" s="39"/>
      <c r="T3623" s="39"/>
      <c r="U3623" s="39"/>
      <c r="V3623" s="39"/>
      <c r="W3623" s="39"/>
      <c r="X3623" s="39"/>
      <c r="Y3623" s="39"/>
      <c r="Z3623" s="39"/>
      <c r="AA3623" s="39"/>
      <c r="AB3623" s="39"/>
      <c r="AC3623" s="9"/>
      <c r="AD3623" s="39"/>
      <c r="AE3623" s="39"/>
      <c r="AF3623" s="39"/>
      <c r="AG3623" s="39"/>
      <c r="AH3623" s="39"/>
      <c r="AI3623" s="39"/>
      <c r="AJ3623" s="39"/>
      <c r="AK3623" s="39"/>
      <c r="AL3623" s="39"/>
      <c r="AM3623" s="9"/>
    </row>
    <row r="3624" spans="1:39" outlineLevel="2">
      <c r="A3624" s="11">
        <f>ROW()</f>
        <v>3624</v>
      </c>
      <c r="B3624" s="343" t="s">
        <v>6</v>
      </c>
      <c r="D3624" s="39"/>
      <c r="E3624" s="39"/>
      <c r="G3624" s="39"/>
      <c r="H3624" s="39"/>
      <c r="I3624" s="39"/>
      <c r="J3624" s="39"/>
      <c r="K3624" s="39"/>
      <c r="L3624" s="39"/>
      <c r="M3624" s="39"/>
      <c r="N3624" s="39"/>
      <c r="O3624" s="39"/>
      <c r="P3624" s="39"/>
      <c r="Q3624" s="39"/>
      <c r="R3624" s="39"/>
      <c r="S3624" s="39"/>
      <c r="T3624" s="39"/>
      <c r="U3624" s="39"/>
      <c r="V3624" s="39"/>
      <c r="W3624" s="39"/>
      <c r="X3624" s="39"/>
      <c r="Y3624" s="39"/>
      <c r="Z3624" s="39"/>
      <c r="AA3624" s="39"/>
      <c r="AB3624" s="39"/>
      <c r="AD3624" s="39"/>
      <c r="AE3624" s="39"/>
      <c r="AF3624" s="39"/>
      <c r="AG3624" s="39"/>
      <c r="AH3624" s="39"/>
      <c r="AI3624" s="39"/>
      <c r="AJ3624" s="39"/>
      <c r="AK3624" s="39"/>
      <c r="AL3624" s="39"/>
    </row>
    <row r="3625" spans="1:39" outlineLevel="2">
      <c r="A3625" s="11">
        <f>ROW()</f>
        <v>3625</v>
      </c>
      <c r="C3625" s="6" t="s">
        <v>2</v>
      </c>
      <c r="D3625" s="39"/>
      <c r="E3625" s="39"/>
      <c r="F3625" s="31"/>
      <c r="G3625" s="39"/>
      <c r="H3625" s="39"/>
      <c r="I3625" s="39"/>
      <c r="J3625" s="39"/>
      <c r="K3625" s="39"/>
      <c r="L3625" s="39"/>
      <c r="M3625" s="39"/>
      <c r="N3625" s="39"/>
      <c r="O3625" s="39"/>
      <c r="P3625" s="39"/>
      <c r="Q3625" s="39"/>
      <c r="R3625" s="39"/>
      <c r="S3625" s="39"/>
      <c r="T3625" s="39"/>
      <c r="U3625" s="39"/>
      <c r="V3625" s="39"/>
      <c r="W3625" s="39"/>
      <c r="X3625" s="39"/>
      <c r="Y3625" s="39"/>
      <c r="Z3625" s="39"/>
      <c r="AA3625" s="39"/>
      <c r="AB3625" s="39"/>
      <c r="AC3625" s="9"/>
      <c r="AD3625" s="39"/>
      <c r="AE3625" s="39"/>
      <c r="AF3625" s="39"/>
      <c r="AG3625" s="39"/>
      <c r="AH3625" s="39"/>
      <c r="AI3625" s="39"/>
      <c r="AJ3625" s="39"/>
      <c r="AK3625" s="39"/>
      <c r="AL3625" s="39"/>
      <c r="AM3625" s="9"/>
    </row>
    <row r="3626" spans="1:39" outlineLevel="2">
      <c r="A3626" s="11">
        <f>ROW()</f>
        <v>3626</v>
      </c>
      <c r="C3626" s="6" t="s">
        <v>3</v>
      </c>
      <c r="D3626" s="39"/>
      <c r="E3626" s="39"/>
      <c r="F3626" s="31"/>
      <c r="G3626" s="39"/>
      <c r="H3626" s="39"/>
      <c r="I3626" s="39"/>
      <c r="J3626" s="39"/>
      <c r="K3626" s="39"/>
      <c r="L3626" s="39"/>
      <c r="M3626" s="39"/>
      <c r="N3626" s="39"/>
      <c r="O3626" s="39"/>
      <c r="P3626" s="39"/>
      <c r="Q3626" s="39"/>
      <c r="R3626" s="39"/>
      <c r="S3626" s="39"/>
      <c r="T3626" s="39"/>
      <c r="U3626" s="39"/>
      <c r="V3626" s="39"/>
      <c r="W3626" s="39"/>
      <c r="X3626" s="39"/>
      <c r="Y3626" s="39"/>
      <c r="Z3626" s="39"/>
      <c r="AA3626" s="39"/>
      <c r="AB3626" s="39"/>
      <c r="AC3626" s="9"/>
      <c r="AD3626" s="39"/>
      <c r="AE3626" s="39"/>
      <c r="AF3626" s="39"/>
      <c r="AG3626" s="39"/>
      <c r="AH3626" s="39"/>
      <c r="AI3626" s="39"/>
      <c r="AJ3626" s="39"/>
      <c r="AK3626" s="39"/>
      <c r="AL3626" s="39"/>
      <c r="AM3626" s="9"/>
    </row>
    <row r="3627" spans="1:39" outlineLevel="2">
      <c r="A3627" s="11">
        <f>ROW()</f>
        <v>3627</v>
      </c>
      <c r="C3627" s="6" t="s">
        <v>4</v>
      </c>
      <c r="D3627" s="39"/>
      <c r="E3627" s="39"/>
      <c r="F3627" s="31"/>
      <c r="G3627" s="39"/>
      <c r="H3627" s="39"/>
      <c r="I3627" s="39"/>
      <c r="J3627" s="39"/>
      <c r="K3627" s="39"/>
      <c r="L3627" s="39"/>
      <c r="M3627" s="39"/>
      <c r="N3627" s="39"/>
      <c r="O3627" s="39"/>
      <c r="P3627" s="39"/>
      <c r="Q3627" s="39"/>
      <c r="R3627" s="39"/>
      <c r="S3627" s="39"/>
      <c r="T3627" s="39"/>
      <c r="U3627" s="39"/>
      <c r="V3627" s="39"/>
      <c r="W3627" s="39"/>
      <c r="X3627" s="39"/>
      <c r="Y3627" s="39"/>
      <c r="Z3627" s="39"/>
      <c r="AA3627" s="39"/>
      <c r="AB3627" s="39"/>
      <c r="AC3627" s="9"/>
      <c r="AD3627" s="39"/>
      <c r="AE3627" s="39"/>
      <c r="AF3627" s="39"/>
      <c r="AG3627" s="39"/>
      <c r="AH3627" s="39"/>
      <c r="AI3627" s="39"/>
      <c r="AJ3627" s="39"/>
      <c r="AK3627" s="39"/>
      <c r="AL3627" s="39"/>
      <c r="AM3627" s="9"/>
    </row>
    <row r="3628" spans="1:39" outlineLevel="2">
      <c r="A3628" s="11">
        <f>ROW()</f>
        <v>3628</v>
      </c>
      <c r="C3628" s="6" t="s">
        <v>5</v>
      </c>
      <c r="D3628" s="39"/>
      <c r="E3628" s="39"/>
      <c r="F3628" s="31"/>
      <c r="G3628" s="39"/>
      <c r="H3628" s="39"/>
      <c r="I3628" s="39"/>
      <c r="J3628" s="39"/>
      <c r="K3628" s="39"/>
      <c r="L3628" s="39"/>
      <c r="M3628" s="39"/>
      <c r="N3628" s="39"/>
      <c r="O3628" s="39"/>
      <c r="P3628" s="39"/>
      <c r="Q3628" s="39"/>
      <c r="R3628" s="39"/>
      <c r="S3628" s="39"/>
      <c r="T3628" s="39"/>
      <c r="U3628" s="39"/>
      <c r="V3628" s="39"/>
      <c r="W3628" s="39"/>
      <c r="X3628" s="39"/>
      <c r="Y3628" s="39"/>
      <c r="Z3628" s="39"/>
      <c r="AA3628" s="39"/>
      <c r="AB3628" s="39"/>
      <c r="AC3628" s="9"/>
      <c r="AD3628" s="39"/>
      <c r="AE3628" s="39"/>
      <c r="AF3628" s="39"/>
      <c r="AG3628" s="39"/>
      <c r="AH3628" s="39"/>
      <c r="AI3628" s="39"/>
      <c r="AJ3628" s="39"/>
      <c r="AK3628" s="39"/>
      <c r="AL3628" s="39"/>
      <c r="AM3628" s="9"/>
    </row>
    <row r="3629" spans="1:39" outlineLevel="2">
      <c r="A3629" s="11">
        <f>ROW()</f>
        <v>3629</v>
      </c>
      <c r="C3629" s="6" t="s">
        <v>473</v>
      </c>
      <c r="D3629" s="39"/>
      <c r="E3629" s="39"/>
      <c r="F3629" s="31"/>
      <c r="G3629" s="39"/>
      <c r="H3629" s="39"/>
      <c r="I3629" s="39"/>
      <c r="J3629" s="39"/>
      <c r="K3629" s="39"/>
      <c r="L3629" s="39"/>
      <c r="M3629" s="39"/>
      <c r="N3629" s="39"/>
      <c r="O3629" s="39"/>
      <c r="P3629" s="39"/>
      <c r="Q3629" s="39"/>
      <c r="R3629" s="39"/>
      <c r="S3629" s="39"/>
      <c r="T3629" s="39"/>
      <c r="U3629" s="39"/>
      <c r="V3629" s="39"/>
      <c r="W3629" s="39"/>
      <c r="X3629" s="39"/>
      <c r="Y3629" s="39"/>
      <c r="Z3629" s="39"/>
      <c r="AA3629" s="39"/>
      <c r="AB3629" s="39"/>
      <c r="AC3629" s="9"/>
      <c r="AD3629" s="39"/>
      <c r="AE3629" s="39"/>
      <c r="AF3629" s="39"/>
      <c r="AG3629" s="39"/>
      <c r="AH3629" s="39"/>
      <c r="AI3629" s="39"/>
      <c r="AJ3629" s="39"/>
      <c r="AK3629" s="39"/>
      <c r="AL3629" s="39"/>
      <c r="AM3629" s="9"/>
    </row>
    <row r="3630" spans="1:39" outlineLevel="2">
      <c r="A3630" s="11">
        <f>ROW()</f>
        <v>3630</v>
      </c>
      <c r="C3630" s="6" t="s">
        <v>474</v>
      </c>
      <c r="D3630" s="39"/>
      <c r="E3630" s="39"/>
      <c r="F3630" s="31"/>
      <c r="G3630" s="39"/>
      <c r="H3630" s="39"/>
      <c r="I3630" s="39"/>
      <c r="J3630" s="39"/>
      <c r="K3630" s="39"/>
      <c r="L3630" s="39"/>
      <c r="M3630" s="39"/>
      <c r="N3630" s="39"/>
      <c r="O3630" s="39"/>
      <c r="P3630" s="39"/>
      <c r="Q3630" s="39"/>
      <c r="R3630" s="39"/>
      <c r="S3630" s="39"/>
      <c r="T3630" s="39"/>
      <c r="U3630" s="39"/>
      <c r="V3630" s="39"/>
      <c r="W3630" s="39"/>
      <c r="X3630" s="39"/>
      <c r="Y3630" s="39"/>
      <c r="Z3630" s="39"/>
      <c r="AA3630" s="39"/>
      <c r="AB3630" s="39"/>
      <c r="AC3630" s="9"/>
      <c r="AD3630" s="39"/>
      <c r="AE3630" s="39"/>
      <c r="AF3630" s="39"/>
      <c r="AG3630" s="39"/>
      <c r="AH3630" s="39"/>
      <c r="AI3630" s="39"/>
      <c r="AJ3630" s="39"/>
      <c r="AK3630" s="39"/>
      <c r="AL3630" s="39"/>
      <c r="AM3630" s="9"/>
    </row>
    <row r="3631" spans="1:39" outlineLevel="2">
      <c r="A3631" s="11">
        <f>ROW()</f>
        <v>3631</v>
      </c>
      <c r="C3631" s="6" t="s">
        <v>477</v>
      </c>
      <c r="D3631" s="39"/>
      <c r="E3631" s="39"/>
      <c r="F3631" s="31"/>
      <c r="G3631" s="39"/>
      <c r="H3631" s="39"/>
      <c r="I3631" s="39"/>
      <c r="J3631" s="39"/>
      <c r="K3631" s="39"/>
      <c r="L3631" s="39"/>
      <c r="M3631" s="39"/>
      <c r="N3631" s="39"/>
      <c r="O3631" s="39"/>
      <c r="P3631" s="39"/>
      <c r="Q3631" s="39"/>
      <c r="R3631" s="39"/>
      <c r="S3631" s="39"/>
      <c r="T3631" s="39"/>
      <c r="U3631" s="39"/>
      <c r="V3631" s="39"/>
      <c r="W3631" s="39"/>
      <c r="X3631" s="39"/>
      <c r="Y3631" s="39"/>
      <c r="Z3631" s="39"/>
      <c r="AA3631" s="39"/>
      <c r="AB3631" s="39"/>
      <c r="AC3631" s="9"/>
      <c r="AD3631" s="39"/>
      <c r="AE3631" s="39"/>
      <c r="AF3631" s="39"/>
      <c r="AG3631" s="39"/>
      <c r="AH3631" s="39"/>
      <c r="AI3631" s="39"/>
      <c r="AJ3631" s="39"/>
      <c r="AK3631" s="39"/>
      <c r="AL3631" s="39"/>
      <c r="AM3631" s="9"/>
    </row>
    <row r="3632" spans="1:39" outlineLevel="2">
      <c r="A3632" s="11">
        <f>ROW()</f>
        <v>3632</v>
      </c>
      <c r="C3632" s="6" t="s">
        <v>511</v>
      </c>
      <c r="D3632" s="39"/>
      <c r="E3632" s="39"/>
      <c r="F3632" s="31"/>
      <c r="G3632" s="39"/>
      <c r="H3632" s="39"/>
      <c r="I3632" s="39"/>
      <c r="J3632" s="39"/>
      <c r="K3632" s="39"/>
      <c r="L3632" s="39"/>
      <c r="M3632" s="39"/>
      <c r="N3632" s="39"/>
      <c r="O3632" s="39"/>
      <c r="P3632" s="39"/>
      <c r="Q3632" s="39"/>
      <c r="R3632" s="39"/>
      <c r="S3632" s="39"/>
      <c r="T3632" s="39"/>
      <c r="U3632" s="39"/>
      <c r="V3632" s="39"/>
      <c r="W3632" s="39"/>
      <c r="X3632" s="39"/>
      <c r="Y3632" s="39"/>
      <c r="Z3632" s="39"/>
      <c r="AA3632" s="39"/>
      <c r="AB3632" s="39"/>
      <c r="AC3632" s="9"/>
      <c r="AD3632" s="39"/>
      <c r="AE3632" s="39"/>
      <c r="AF3632" s="39"/>
      <c r="AG3632" s="39"/>
      <c r="AH3632" s="39"/>
      <c r="AI3632" s="39"/>
      <c r="AJ3632" s="39"/>
      <c r="AK3632" s="39"/>
      <c r="AL3632" s="39"/>
      <c r="AM3632" s="9"/>
    </row>
    <row r="3633" spans="1:39" outlineLevel="2">
      <c r="A3633" s="11">
        <f>ROW()</f>
        <v>3633</v>
      </c>
      <c r="C3633" s="6" t="s">
        <v>655</v>
      </c>
      <c r="D3633" s="39"/>
      <c r="E3633" s="39"/>
      <c r="F3633" s="31"/>
      <c r="G3633" s="39"/>
      <c r="H3633" s="39"/>
      <c r="I3633" s="39"/>
      <c r="J3633" s="39"/>
      <c r="K3633" s="39"/>
      <c r="L3633" s="39"/>
      <c r="M3633" s="39"/>
      <c r="N3633" s="39"/>
      <c r="O3633" s="39"/>
      <c r="P3633" s="39"/>
      <c r="Q3633" s="39"/>
      <c r="R3633" s="39"/>
      <c r="S3633" s="39"/>
      <c r="T3633" s="39"/>
      <c r="U3633" s="39"/>
      <c r="V3633" s="39"/>
      <c r="W3633" s="39"/>
      <c r="X3633" s="39"/>
      <c r="Y3633" s="39"/>
      <c r="Z3633" s="39"/>
      <c r="AA3633" s="39"/>
      <c r="AB3633" s="39"/>
      <c r="AC3633" s="9"/>
      <c r="AD3633" s="39"/>
      <c r="AE3633" s="39"/>
      <c r="AF3633" s="39"/>
      <c r="AG3633" s="39"/>
      <c r="AH3633" s="39"/>
      <c r="AI3633" s="39"/>
      <c r="AJ3633" s="39"/>
      <c r="AK3633" s="39"/>
      <c r="AL3633" s="39"/>
      <c r="AM3633" s="9"/>
    </row>
    <row r="3634" spans="1:39" outlineLevel="2">
      <c r="A3634" s="11">
        <f>ROW()</f>
        <v>3634</v>
      </c>
      <c r="C3634" s="6" t="s">
        <v>656</v>
      </c>
      <c r="D3634" s="39"/>
      <c r="E3634" s="39"/>
      <c r="F3634" s="31"/>
      <c r="G3634" s="39"/>
      <c r="H3634" s="39"/>
      <c r="I3634" s="39"/>
      <c r="J3634" s="39"/>
      <c r="K3634" s="39"/>
      <c r="L3634" s="39"/>
      <c r="M3634" s="39"/>
      <c r="N3634" s="39"/>
      <c r="O3634" s="39"/>
      <c r="P3634" s="39"/>
      <c r="Q3634" s="39"/>
      <c r="R3634" s="39"/>
      <c r="S3634" s="39"/>
      <c r="T3634" s="39"/>
      <c r="U3634" s="39"/>
      <c r="V3634" s="39"/>
      <c r="W3634" s="39"/>
      <c r="X3634" s="39"/>
      <c r="Y3634" s="39"/>
      <c r="Z3634" s="39"/>
      <c r="AA3634" s="39"/>
      <c r="AB3634" s="39"/>
      <c r="AC3634" s="9"/>
      <c r="AD3634" s="39"/>
      <c r="AE3634" s="39"/>
      <c r="AF3634" s="39"/>
      <c r="AG3634" s="39"/>
      <c r="AH3634" s="39"/>
      <c r="AI3634" s="39"/>
      <c r="AJ3634" s="39"/>
      <c r="AK3634" s="39"/>
      <c r="AL3634" s="39"/>
      <c r="AM3634" s="9"/>
    </row>
    <row r="3635" spans="1:39" outlineLevel="2">
      <c r="A3635" s="11">
        <f>ROW()</f>
        <v>3635</v>
      </c>
      <c r="C3635" s="6" t="s">
        <v>667</v>
      </c>
      <c r="D3635" s="39"/>
      <c r="E3635" s="39"/>
      <c r="F3635" s="31"/>
      <c r="G3635" s="39"/>
      <c r="H3635" s="39"/>
      <c r="I3635" s="39"/>
      <c r="J3635" s="39"/>
      <c r="K3635" s="39"/>
      <c r="L3635" s="39"/>
      <c r="M3635" s="39"/>
      <c r="N3635" s="39"/>
      <c r="O3635" s="39"/>
      <c r="P3635" s="39"/>
      <c r="Q3635" s="39"/>
      <c r="R3635" s="39"/>
      <c r="S3635" s="39"/>
      <c r="T3635" s="39"/>
      <c r="U3635" s="39"/>
      <c r="V3635" s="39"/>
      <c r="W3635" s="39"/>
      <c r="X3635" s="39"/>
      <c r="Y3635" s="39"/>
      <c r="Z3635" s="39"/>
      <c r="AA3635" s="39"/>
      <c r="AB3635" s="39"/>
      <c r="AC3635" s="9"/>
      <c r="AD3635" s="39"/>
      <c r="AE3635" s="39"/>
      <c r="AF3635" s="39"/>
      <c r="AG3635" s="39"/>
      <c r="AH3635" s="39"/>
      <c r="AI3635" s="39"/>
      <c r="AJ3635" s="39"/>
      <c r="AK3635" s="39"/>
      <c r="AL3635" s="39"/>
      <c r="AM3635" s="9"/>
    </row>
    <row r="3636" spans="1:39" outlineLevel="2">
      <c r="A3636" s="11">
        <f>ROW()</f>
        <v>3636</v>
      </c>
      <c r="C3636" s="6" t="s">
        <v>212</v>
      </c>
      <c r="D3636" s="39"/>
      <c r="E3636" s="39"/>
      <c r="F3636" s="31"/>
      <c r="G3636" s="39"/>
      <c r="H3636" s="39"/>
      <c r="I3636" s="39"/>
      <c r="J3636" s="39"/>
      <c r="K3636" s="39"/>
      <c r="L3636" s="39"/>
      <c r="M3636" s="39"/>
      <c r="N3636" s="39"/>
      <c r="O3636" s="39"/>
      <c r="P3636" s="39"/>
      <c r="Q3636" s="39"/>
      <c r="R3636" s="39"/>
      <c r="S3636" s="39"/>
      <c r="T3636" s="39"/>
      <c r="U3636" s="39"/>
      <c r="V3636" s="39"/>
      <c r="W3636" s="39"/>
      <c r="X3636" s="39"/>
      <c r="Y3636" s="39"/>
      <c r="Z3636" s="39"/>
      <c r="AA3636" s="39"/>
      <c r="AB3636" s="39"/>
      <c r="AC3636" s="9"/>
      <c r="AD3636" s="39"/>
      <c r="AE3636" s="39"/>
      <c r="AF3636" s="39"/>
      <c r="AG3636" s="39"/>
      <c r="AH3636" s="39"/>
      <c r="AI3636" s="39"/>
      <c r="AJ3636" s="39"/>
      <c r="AK3636" s="39"/>
      <c r="AL3636" s="39"/>
      <c r="AM3636" s="9"/>
    </row>
    <row r="3637" spans="1:39" outlineLevel="2">
      <c r="A3637" s="11">
        <f>ROW()</f>
        <v>3637</v>
      </c>
      <c r="C3637" s="30" t="s">
        <v>362</v>
      </c>
      <c r="D3637" s="90"/>
      <c r="E3637" s="90"/>
      <c r="F3637" s="90"/>
      <c r="G3637" s="90"/>
      <c r="H3637" s="90"/>
      <c r="I3637" s="90"/>
      <c r="J3637" s="90"/>
      <c r="K3637" s="90"/>
      <c r="L3637" s="90"/>
      <c r="M3637" s="90"/>
      <c r="N3637" s="90"/>
      <c r="O3637" s="90"/>
      <c r="P3637" s="90"/>
      <c r="Q3637" s="90"/>
      <c r="R3637" s="90"/>
      <c r="S3637" s="90"/>
      <c r="T3637" s="90"/>
      <c r="U3637" s="90"/>
      <c r="V3637" s="90"/>
      <c r="W3637" s="90"/>
      <c r="X3637" s="90"/>
      <c r="Y3637" s="90"/>
      <c r="Z3637" s="90"/>
      <c r="AA3637" s="90"/>
      <c r="AB3637" s="90"/>
      <c r="AC3637" s="180"/>
      <c r="AD3637" s="90"/>
      <c r="AE3637" s="90"/>
      <c r="AF3637" s="90"/>
      <c r="AG3637" s="90"/>
      <c r="AH3637" s="90"/>
      <c r="AI3637" s="90"/>
      <c r="AJ3637" s="90"/>
      <c r="AK3637" s="90"/>
      <c r="AL3637" s="90"/>
      <c r="AM3637" s="180"/>
    </row>
    <row r="3638" spans="1:39" outlineLevel="2">
      <c r="A3638" s="11">
        <f>ROW()</f>
        <v>3638</v>
      </c>
      <c r="C3638" s="6" t="s">
        <v>1</v>
      </c>
      <c r="D3638" s="39"/>
      <c r="E3638" s="39"/>
      <c r="F3638" s="39"/>
      <c r="G3638" s="39"/>
      <c r="H3638" s="39"/>
      <c r="I3638" s="39"/>
      <c r="J3638" s="39"/>
      <c r="K3638" s="39"/>
      <c r="L3638" s="39"/>
      <c r="M3638" s="39"/>
      <c r="N3638" s="39"/>
      <c r="O3638" s="39"/>
      <c r="P3638" s="39"/>
      <c r="Q3638" s="39"/>
      <c r="R3638" s="39"/>
      <c r="S3638" s="39"/>
      <c r="T3638" s="39"/>
      <c r="U3638" s="39"/>
      <c r="V3638" s="39"/>
      <c r="W3638" s="39"/>
      <c r="X3638" s="39"/>
      <c r="Y3638" s="39"/>
      <c r="Z3638" s="39"/>
      <c r="AA3638" s="39"/>
      <c r="AB3638" s="39"/>
      <c r="AC3638" s="9"/>
      <c r="AD3638" s="39"/>
      <c r="AE3638" s="39"/>
      <c r="AF3638" s="39"/>
      <c r="AG3638" s="39"/>
      <c r="AH3638" s="39"/>
      <c r="AI3638" s="39"/>
      <c r="AJ3638" s="39"/>
      <c r="AK3638" s="39"/>
      <c r="AL3638" s="39"/>
      <c r="AM3638" s="9"/>
    </row>
    <row r="3639" spans="1:39" outlineLevel="2">
      <c r="A3639" s="11">
        <f>ROW()</f>
        <v>3639</v>
      </c>
      <c r="B3639" s="343" t="s">
        <v>70</v>
      </c>
      <c r="D3639" s="39"/>
      <c r="E3639" s="39"/>
      <c r="F3639" s="39"/>
      <c r="G3639" s="39"/>
      <c r="H3639" s="39"/>
      <c r="I3639" s="39"/>
      <c r="J3639" s="39"/>
      <c r="K3639" s="39"/>
      <c r="L3639" s="39"/>
      <c r="M3639" s="39"/>
      <c r="N3639" s="39"/>
      <c r="O3639" s="39"/>
      <c r="P3639" s="39"/>
      <c r="Q3639" s="39"/>
      <c r="R3639" s="39"/>
      <c r="S3639" s="39"/>
      <c r="T3639" s="39"/>
      <c r="U3639" s="39"/>
      <c r="V3639" s="39"/>
      <c r="W3639" s="39"/>
      <c r="X3639" s="39"/>
      <c r="Y3639" s="39"/>
      <c r="Z3639" s="39"/>
      <c r="AA3639" s="39"/>
      <c r="AB3639" s="39"/>
      <c r="AC3639" s="39"/>
      <c r="AD3639" s="39"/>
      <c r="AE3639" s="39"/>
      <c r="AF3639" s="39"/>
      <c r="AG3639" s="39"/>
      <c r="AH3639" s="39"/>
      <c r="AI3639" s="39"/>
      <c r="AJ3639" s="39"/>
      <c r="AK3639" s="39"/>
      <c r="AL3639" s="39"/>
      <c r="AM3639" s="39"/>
    </row>
    <row r="3640" spans="1:39" outlineLevel="2">
      <c r="A3640" s="11">
        <f>ROW()</f>
        <v>3640</v>
      </c>
      <c r="C3640" s="6" t="s">
        <v>2</v>
      </c>
      <c r="D3640" s="39"/>
      <c r="E3640" s="39"/>
      <c r="F3640" s="39"/>
      <c r="G3640" s="39"/>
      <c r="H3640" s="39"/>
      <c r="I3640" s="39"/>
      <c r="J3640" s="39"/>
      <c r="K3640" s="39"/>
      <c r="L3640" s="39"/>
      <c r="M3640" s="39"/>
      <c r="N3640" s="39"/>
      <c r="O3640" s="39"/>
      <c r="P3640" s="39"/>
      <c r="Q3640" s="39"/>
      <c r="R3640" s="39"/>
      <c r="S3640" s="39"/>
      <c r="T3640" s="39"/>
      <c r="U3640" s="39"/>
      <c r="V3640" s="39"/>
      <c r="W3640" s="39"/>
      <c r="X3640" s="39"/>
      <c r="Y3640" s="39"/>
      <c r="Z3640" s="39"/>
      <c r="AA3640" s="39"/>
      <c r="AB3640" s="39"/>
      <c r="AC3640" s="9"/>
      <c r="AD3640" s="39"/>
      <c r="AE3640" s="39"/>
      <c r="AF3640" s="39"/>
      <c r="AG3640" s="39"/>
      <c r="AH3640" s="39"/>
      <c r="AI3640" s="39"/>
      <c r="AJ3640" s="39"/>
      <c r="AK3640" s="39"/>
      <c r="AL3640" s="39"/>
      <c r="AM3640" s="9">
        <f t="shared" ref="AM3640" si="6239">AM3580+AM3595+AM3610+AM3625</f>
        <v>0.21513150956216942</v>
      </c>
    </row>
    <row r="3641" spans="1:39" outlineLevel="2">
      <c r="A3641" s="11">
        <f>ROW()</f>
        <v>3641</v>
      </c>
      <c r="C3641" s="6" t="s">
        <v>3</v>
      </c>
      <c r="D3641" s="39"/>
      <c r="E3641" s="39"/>
      <c r="F3641" s="39"/>
      <c r="G3641" s="39"/>
      <c r="H3641" s="39"/>
      <c r="I3641" s="39"/>
      <c r="J3641" s="39"/>
      <c r="K3641" s="39"/>
      <c r="L3641" s="39"/>
      <c r="M3641" s="39"/>
      <c r="N3641" s="39"/>
      <c r="O3641" s="39"/>
      <c r="P3641" s="39"/>
      <c r="Q3641" s="39"/>
      <c r="R3641" s="39"/>
      <c r="S3641" s="39"/>
      <c r="T3641" s="39"/>
      <c r="U3641" s="39"/>
      <c r="V3641" s="39"/>
      <c r="W3641" s="39"/>
      <c r="X3641" s="39"/>
      <c r="Y3641" s="39"/>
      <c r="Z3641" s="39"/>
      <c r="AA3641" s="39"/>
      <c r="AB3641" s="39"/>
      <c r="AC3641" s="9"/>
      <c r="AD3641" s="39"/>
      <c r="AE3641" s="39"/>
      <c r="AF3641" s="39"/>
      <c r="AG3641" s="39"/>
      <c r="AH3641" s="39"/>
      <c r="AI3641" s="39"/>
      <c r="AJ3641" s="39"/>
      <c r="AK3641" s="39"/>
      <c r="AL3641" s="39"/>
      <c r="AM3641" s="9">
        <f t="shared" ref="AM3641" si="6240">AM3581+AM3596+AM3611+AM3626</f>
        <v>4.5961806059040269</v>
      </c>
    </row>
    <row r="3642" spans="1:39" outlineLevel="2">
      <c r="A3642" s="11">
        <f>ROW()</f>
        <v>3642</v>
      </c>
      <c r="C3642" s="6" t="s">
        <v>4</v>
      </c>
      <c r="D3642" s="39"/>
      <c r="E3642" s="39"/>
      <c r="F3642" s="39"/>
      <c r="G3642" s="39"/>
      <c r="H3642" s="39"/>
      <c r="I3642" s="39"/>
      <c r="J3642" s="39"/>
      <c r="K3642" s="39"/>
      <c r="L3642" s="39"/>
      <c r="M3642" s="39"/>
      <c r="N3642" s="39"/>
      <c r="O3642" s="39"/>
      <c r="P3642" s="39"/>
      <c r="Q3642" s="39"/>
      <c r="R3642" s="39"/>
      <c r="S3642" s="39"/>
      <c r="T3642" s="39"/>
      <c r="U3642" s="39"/>
      <c r="V3642" s="39"/>
      <c r="W3642" s="39"/>
      <c r="X3642" s="39"/>
      <c r="Y3642" s="39"/>
      <c r="Z3642" s="39"/>
      <c r="AA3642" s="39"/>
      <c r="AB3642" s="39"/>
      <c r="AC3642" s="9"/>
      <c r="AD3642" s="39"/>
      <c r="AE3642" s="39"/>
      <c r="AF3642" s="39"/>
      <c r="AG3642" s="39"/>
      <c r="AH3642" s="39"/>
      <c r="AI3642" s="39"/>
      <c r="AJ3642" s="39"/>
      <c r="AK3642" s="39"/>
      <c r="AL3642" s="39"/>
      <c r="AM3642" s="9">
        <f t="shared" ref="AM3642" si="6241">AM3582+AM3597+AM3612+AM3627</f>
        <v>4.2050923406983465</v>
      </c>
    </row>
    <row r="3643" spans="1:39" outlineLevel="2">
      <c r="A3643" s="11">
        <f>ROW()</f>
        <v>3643</v>
      </c>
      <c r="C3643" s="6" t="s">
        <v>5</v>
      </c>
      <c r="D3643" s="39"/>
      <c r="E3643" s="39"/>
      <c r="F3643" s="39"/>
      <c r="G3643" s="39"/>
      <c r="H3643" s="39"/>
      <c r="I3643" s="39"/>
      <c r="J3643" s="39"/>
      <c r="K3643" s="39"/>
      <c r="L3643" s="39"/>
      <c r="M3643" s="39"/>
      <c r="N3643" s="39"/>
      <c r="O3643" s="39"/>
      <c r="P3643" s="39"/>
      <c r="Q3643" s="39"/>
      <c r="R3643" s="39"/>
      <c r="S3643" s="39"/>
      <c r="T3643" s="39"/>
      <c r="U3643" s="39"/>
      <c r="V3643" s="39"/>
      <c r="W3643" s="39"/>
      <c r="X3643" s="39"/>
      <c r="Y3643" s="39"/>
      <c r="Z3643" s="39"/>
      <c r="AA3643" s="39"/>
      <c r="AB3643" s="39"/>
      <c r="AC3643" s="9"/>
      <c r="AD3643" s="39"/>
      <c r="AE3643" s="39"/>
      <c r="AF3643" s="39"/>
      <c r="AG3643" s="39"/>
      <c r="AH3643" s="39"/>
      <c r="AI3643" s="39"/>
      <c r="AJ3643" s="39"/>
      <c r="AK3643" s="39"/>
      <c r="AL3643" s="39"/>
      <c r="AM3643" s="9">
        <f t="shared" ref="AM3643:AM3648" si="6242">AM3583+AM3598+AM3613+AM3628</f>
        <v>1.232958006415444</v>
      </c>
    </row>
    <row r="3644" spans="1:39" outlineLevel="2">
      <c r="A3644" s="11">
        <f>ROW()</f>
        <v>3644</v>
      </c>
      <c r="C3644" s="6" t="s">
        <v>473</v>
      </c>
      <c r="D3644" s="39"/>
      <c r="E3644" s="39"/>
      <c r="F3644" s="39"/>
      <c r="G3644" s="39"/>
      <c r="H3644" s="39"/>
      <c r="I3644" s="39"/>
      <c r="J3644" s="39"/>
      <c r="K3644" s="39"/>
      <c r="L3644" s="39"/>
      <c r="M3644" s="39"/>
      <c r="N3644" s="39"/>
      <c r="O3644" s="39"/>
      <c r="P3644" s="39"/>
      <c r="Q3644" s="39"/>
      <c r="R3644" s="39"/>
      <c r="S3644" s="39"/>
      <c r="T3644" s="39"/>
      <c r="U3644" s="39"/>
      <c r="V3644" s="39"/>
      <c r="W3644" s="39"/>
      <c r="X3644" s="39"/>
      <c r="Y3644" s="39"/>
      <c r="Z3644" s="39"/>
      <c r="AA3644" s="39"/>
      <c r="AB3644" s="39"/>
      <c r="AC3644" s="9"/>
      <c r="AD3644" s="39"/>
      <c r="AE3644" s="39"/>
      <c r="AF3644" s="39"/>
      <c r="AG3644" s="39"/>
      <c r="AH3644" s="39"/>
      <c r="AI3644" s="39"/>
      <c r="AJ3644" s="39"/>
      <c r="AK3644" s="39"/>
      <c r="AL3644" s="39"/>
      <c r="AM3644" s="9">
        <f t="shared" si="6242"/>
        <v>7.5303466310915663</v>
      </c>
    </row>
    <row r="3645" spans="1:39" outlineLevel="2">
      <c r="A3645" s="11">
        <f>ROW()</f>
        <v>3645</v>
      </c>
      <c r="C3645" s="6" t="s">
        <v>474</v>
      </c>
      <c r="D3645" s="39"/>
      <c r="E3645" s="39"/>
      <c r="F3645" s="39"/>
      <c r="G3645" s="39"/>
      <c r="H3645" s="39"/>
      <c r="I3645" s="39"/>
      <c r="J3645" s="39"/>
      <c r="K3645" s="39"/>
      <c r="L3645" s="39"/>
      <c r="M3645" s="39"/>
      <c r="N3645" s="39"/>
      <c r="O3645" s="39"/>
      <c r="P3645" s="39"/>
      <c r="Q3645" s="39"/>
      <c r="R3645" s="39"/>
      <c r="S3645" s="39"/>
      <c r="T3645" s="39"/>
      <c r="U3645" s="39"/>
      <c r="V3645" s="39"/>
      <c r="W3645" s="39"/>
      <c r="X3645" s="39"/>
      <c r="Y3645" s="39"/>
      <c r="Z3645" s="39"/>
      <c r="AA3645" s="39"/>
      <c r="AB3645" s="39"/>
      <c r="AC3645" s="9"/>
      <c r="AD3645" s="39"/>
      <c r="AE3645" s="39"/>
      <c r="AF3645" s="39"/>
      <c r="AG3645" s="39"/>
      <c r="AH3645" s="39"/>
      <c r="AI3645" s="39"/>
      <c r="AJ3645" s="39"/>
      <c r="AK3645" s="39"/>
      <c r="AL3645" s="39"/>
      <c r="AM3645" s="9">
        <f t="shared" si="6242"/>
        <v>4.1944358129383943</v>
      </c>
    </row>
    <row r="3646" spans="1:39" outlineLevel="2">
      <c r="A3646" s="11">
        <f>ROW()</f>
        <v>3646</v>
      </c>
      <c r="C3646" s="6" t="s">
        <v>477</v>
      </c>
      <c r="D3646" s="39"/>
      <c r="E3646" s="39"/>
      <c r="F3646" s="39"/>
      <c r="G3646" s="39"/>
      <c r="H3646" s="39"/>
      <c r="I3646" s="39"/>
      <c r="J3646" s="39"/>
      <c r="K3646" s="39"/>
      <c r="L3646" s="39"/>
      <c r="M3646" s="39"/>
      <c r="N3646" s="39"/>
      <c r="O3646" s="39"/>
      <c r="P3646" s="39"/>
      <c r="Q3646" s="39"/>
      <c r="R3646" s="39"/>
      <c r="S3646" s="39"/>
      <c r="T3646" s="39"/>
      <c r="U3646" s="39"/>
      <c r="V3646" s="39"/>
      <c r="W3646" s="39"/>
      <c r="X3646" s="39"/>
      <c r="Y3646" s="39"/>
      <c r="Z3646" s="39"/>
      <c r="AA3646" s="39"/>
      <c r="AB3646" s="39"/>
      <c r="AC3646" s="9"/>
      <c r="AD3646" s="39"/>
      <c r="AE3646" s="39"/>
      <c r="AF3646" s="39"/>
      <c r="AG3646" s="39"/>
      <c r="AH3646" s="39"/>
      <c r="AI3646" s="39"/>
      <c r="AJ3646" s="39"/>
      <c r="AK3646" s="39"/>
      <c r="AL3646" s="39"/>
      <c r="AM3646" s="9">
        <f t="shared" si="6242"/>
        <v>14.681923179617076</v>
      </c>
    </row>
    <row r="3647" spans="1:39" outlineLevel="2">
      <c r="A3647" s="11">
        <f>ROW()</f>
        <v>3647</v>
      </c>
      <c r="C3647" s="6" t="s">
        <v>511</v>
      </c>
      <c r="D3647" s="39"/>
      <c r="E3647" s="39"/>
      <c r="F3647" s="39"/>
      <c r="G3647" s="39"/>
      <c r="H3647" s="39"/>
      <c r="I3647" s="39"/>
      <c r="J3647" s="39"/>
      <c r="K3647" s="39"/>
      <c r="L3647" s="39"/>
      <c r="M3647" s="39"/>
      <c r="N3647" s="39"/>
      <c r="O3647" s="39"/>
      <c r="P3647" s="39"/>
      <c r="Q3647" s="39"/>
      <c r="R3647" s="39"/>
      <c r="S3647" s="39"/>
      <c r="T3647" s="39"/>
      <c r="U3647" s="39"/>
      <c r="V3647" s="39"/>
      <c r="W3647" s="39"/>
      <c r="X3647" s="39"/>
      <c r="Y3647" s="39"/>
      <c r="Z3647" s="39"/>
      <c r="AA3647" s="39"/>
      <c r="AB3647" s="39"/>
      <c r="AC3647" s="9"/>
      <c r="AD3647" s="39"/>
      <c r="AE3647" s="39"/>
      <c r="AF3647" s="39"/>
      <c r="AG3647" s="39"/>
      <c r="AH3647" s="39"/>
      <c r="AI3647" s="39"/>
      <c r="AJ3647" s="39"/>
      <c r="AK3647" s="39"/>
      <c r="AL3647" s="39"/>
      <c r="AM3647" s="9">
        <f t="shared" si="6242"/>
        <v>1.3254876879475599</v>
      </c>
    </row>
    <row r="3648" spans="1:39" outlineLevel="2">
      <c r="A3648" s="11">
        <f>ROW()</f>
        <v>3648</v>
      </c>
      <c r="C3648" s="6" t="s">
        <v>655</v>
      </c>
      <c r="D3648" s="39"/>
      <c r="E3648" s="39"/>
      <c r="F3648" s="39"/>
      <c r="G3648" s="39"/>
      <c r="H3648" s="39"/>
      <c r="I3648" s="39"/>
      <c r="J3648" s="39"/>
      <c r="K3648" s="39"/>
      <c r="L3648" s="39"/>
      <c r="M3648" s="39"/>
      <c r="N3648" s="39"/>
      <c r="O3648" s="39"/>
      <c r="P3648" s="39"/>
      <c r="Q3648" s="39"/>
      <c r="R3648" s="39"/>
      <c r="S3648" s="39"/>
      <c r="T3648" s="39"/>
      <c r="U3648" s="39"/>
      <c r="V3648" s="39"/>
      <c r="W3648" s="39"/>
      <c r="X3648" s="39"/>
      <c r="Y3648" s="39"/>
      <c r="Z3648" s="39"/>
      <c r="AA3648" s="39"/>
      <c r="AB3648" s="39"/>
      <c r="AC3648" s="9"/>
      <c r="AD3648" s="39"/>
      <c r="AE3648" s="39"/>
      <c r="AF3648" s="39"/>
      <c r="AG3648" s="39"/>
      <c r="AH3648" s="39"/>
      <c r="AI3648" s="39"/>
      <c r="AJ3648" s="39"/>
      <c r="AK3648" s="39"/>
      <c r="AL3648" s="39"/>
      <c r="AM3648" s="9">
        <f t="shared" si="6242"/>
        <v>0</v>
      </c>
    </row>
    <row r="3649" spans="1:39" outlineLevel="2">
      <c r="A3649" s="11">
        <f>ROW()</f>
        <v>3649</v>
      </c>
      <c r="C3649" s="6" t="s">
        <v>656</v>
      </c>
      <c r="D3649" s="39"/>
      <c r="E3649" s="39"/>
      <c r="F3649" s="39"/>
      <c r="G3649" s="39"/>
      <c r="H3649" s="39"/>
      <c r="I3649" s="39"/>
      <c r="J3649" s="39"/>
      <c r="K3649" s="39"/>
      <c r="L3649" s="39"/>
      <c r="M3649" s="39"/>
      <c r="N3649" s="39"/>
      <c r="O3649" s="39"/>
      <c r="P3649" s="39"/>
      <c r="Q3649" s="39"/>
      <c r="R3649" s="39"/>
      <c r="S3649" s="39"/>
      <c r="T3649" s="39"/>
      <c r="U3649" s="39"/>
      <c r="V3649" s="39"/>
      <c r="W3649" s="39"/>
      <c r="X3649" s="39"/>
      <c r="Y3649" s="39"/>
      <c r="Z3649" s="39"/>
      <c r="AA3649" s="39"/>
      <c r="AB3649" s="39"/>
      <c r="AC3649" s="9"/>
      <c r="AD3649" s="39"/>
      <c r="AE3649" s="39"/>
      <c r="AF3649" s="39"/>
      <c r="AG3649" s="39"/>
      <c r="AH3649" s="39"/>
      <c r="AI3649" s="39"/>
      <c r="AJ3649" s="39"/>
      <c r="AK3649" s="39"/>
      <c r="AL3649" s="39"/>
      <c r="AM3649" s="9"/>
    </row>
    <row r="3650" spans="1:39" outlineLevel="2">
      <c r="A3650" s="11">
        <f>ROW()</f>
        <v>3650</v>
      </c>
      <c r="C3650" s="6" t="s">
        <v>667</v>
      </c>
      <c r="D3650" s="39"/>
      <c r="E3650" s="39"/>
      <c r="F3650" s="39"/>
      <c r="G3650" s="39"/>
      <c r="H3650" s="39"/>
      <c r="I3650" s="39"/>
      <c r="J3650" s="39"/>
      <c r="K3650" s="39"/>
      <c r="L3650" s="39"/>
      <c r="M3650" s="39"/>
      <c r="N3650" s="39"/>
      <c r="O3650" s="39"/>
      <c r="P3650" s="39"/>
      <c r="Q3650" s="39"/>
      <c r="R3650" s="39"/>
      <c r="S3650" s="39"/>
      <c r="T3650" s="39"/>
      <c r="U3650" s="39"/>
      <c r="V3650" s="39"/>
      <c r="W3650" s="39"/>
      <c r="X3650" s="39"/>
      <c r="Y3650" s="39"/>
      <c r="Z3650" s="39"/>
      <c r="AA3650" s="39"/>
      <c r="AB3650" s="39"/>
      <c r="AC3650" s="9"/>
      <c r="AD3650" s="39"/>
      <c r="AE3650" s="39"/>
      <c r="AF3650" s="39"/>
      <c r="AG3650" s="39"/>
      <c r="AH3650" s="39"/>
      <c r="AI3650" s="39"/>
      <c r="AJ3650" s="39"/>
      <c r="AK3650" s="39"/>
      <c r="AL3650" s="39"/>
      <c r="AM3650" s="9"/>
    </row>
    <row r="3651" spans="1:39" outlineLevel="2">
      <c r="A3651" s="11">
        <f>ROW()</f>
        <v>3651</v>
      </c>
      <c r="C3651" s="6" t="s">
        <v>212</v>
      </c>
      <c r="D3651" s="39"/>
      <c r="E3651" s="39"/>
      <c r="F3651" s="39"/>
      <c r="G3651" s="39"/>
      <c r="H3651" s="39"/>
      <c r="I3651" s="39"/>
      <c r="J3651" s="39"/>
      <c r="K3651" s="39"/>
      <c r="L3651" s="39"/>
      <c r="M3651" s="39"/>
      <c r="N3651" s="39"/>
      <c r="O3651" s="39"/>
      <c r="P3651" s="39"/>
      <c r="Q3651" s="39"/>
      <c r="R3651" s="39"/>
      <c r="S3651" s="39"/>
      <c r="T3651" s="39"/>
      <c r="U3651" s="39"/>
      <c r="V3651" s="39"/>
      <c r="W3651" s="39"/>
      <c r="X3651" s="39"/>
      <c r="Y3651" s="39"/>
      <c r="Z3651" s="39"/>
      <c r="AA3651" s="39"/>
      <c r="AB3651" s="39"/>
      <c r="AC3651" s="9"/>
      <c r="AD3651" s="39"/>
      <c r="AE3651" s="39"/>
      <c r="AF3651" s="39"/>
      <c r="AG3651" s="39"/>
      <c r="AH3651" s="39"/>
      <c r="AI3651" s="39"/>
      <c r="AJ3651" s="39"/>
      <c r="AK3651" s="39"/>
      <c r="AL3651" s="39"/>
      <c r="AM3651" s="9">
        <f t="shared" ref="AM3651" si="6243">AM3591+AM3606+AM3621+AM3636</f>
        <v>0</v>
      </c>
    </row>
    <row r="3652" spans="1:39" outlineLevel="2">
      <c r="A3652" s="11">
        <f>ROW()</f>
        <v>3652</v>
      </c>
      <c r="C3652" s="30" t="s">
        <v>362</v>
      </c>
      <c r="D3652" s="90"/>
      <c r="E3652" s="90"/>
      <c r="F3652" s="90"/>
      <c r="G3652" s="90"/>
      <c r="H3652" s="90"/>
      <c r="I3652" s="90"/>
      <c r="J3652" s="90"/>
      <c r="K3652" s="90"/>
      <c r="L3652" s="90"/>
      <c r="M3652" s="90"/>
      <c r="N3652" s="90"/>
      <c r="O3652" s="90"/>
      <c r="P3652" s="90"/>
      <c r="Q3652" s="90"/>
      <c r="R3652" s="90"/>
      <c r="S3652" s="90"/>
      <c r="T3652" s="90"/>
      <c r="U3652" s="90"/>
      <c r="V3652" s="90"/>
      <c r="W3652" s="90"/>
      <c r="X3652" s="90"/>
      <c r="Y3652" s="90"/>
      <c r="Z3652" s="90"/>
      <c r="AA3652" s="90"/>
      <c r="AB3652" s="90"/>
      <c r="AC3652" s="15"/>
      <c r="AD3652" s="90"/>
      <c r="AE3652" s="90"/>
      <c r="AF3652" s="90"/>
      <c r="AG3652" s="90"/>
      <c r="AH3652" s="90"/>
      <c r="AI3652" s="90"/>
      <c r="AJ3652" s="90"/>
      <c r="AK3652" s="90"/>
      <c r="AL3652" s="90"/>
      <c r="AM3652" s="15">
        <f t="shared" ref="AM3652" si="6244">AM3592+AM3607+AM3622+AM3637</f>
        <v>1.4256009865284012</v>
      </c>
    </row>
    <row r="3653" spans="1:39" outlineLevel="2">
      <c r="A3653" s="11">
        <f>ROW()</f>
        <v>3653</v>
      </c>
      <c r="C3653" s="6" t="s">
        <v>1</v>
      </c>
      <c r="D3653" s="39"/>
      <c r="E3653" s="39"/>
      <c r="F3653" s="39"/>
      <c r="G3653" s="39"/>
      <c r="H3653" s="39"/>
      <c r="I3653" s="39"/>
      <c r="J3653" s="39"/>
      <c r="K3653" s="39"/>
      <c r="L3653" s="39"/>
      <c r="M3653" s="39"/>
      <c r="N3653" s="39"/>
      <c r="O3653" s="39"/>
      <c r="P3653" s="39"/>
      <c r="Q3653" s="39"/>
      <c r="R3653" s="39"/>
      <c r="S3653" s="39"/>
      <c r="T3653" s="39"/>
      <c r="U3653" s="39"/>
      <c r="V3653" s="39"/>
      <c r="W3653" s="39"/>
      <c r="X3653" s="39"/>
      <c r="Y3653" s="39"/>
      <c r="Z3653" s="39"/>
      <c r="AA3653" s="39"/>
      <c r="AB3653" s="39"/>
      <c r="AC3653" s="9"/>
      <c r="AD3653" s="39"/>
      <c r="AE3653" s="39"/>
      <c r="AF3653" s="39"/>
      <c r="AG3653" s="39"/>
      <c r="AH3653" s="39"/>
      <c r="AI3653" s="39"/>
      <c r="AJ3653" s="39"/>
      <c r="AK3653" s="39"/>
      <c r="AL3653" s="39"/>
      <c r="AM3653" s="9">
        <f t="shared" ref="AM3653" si="6245">SUM(AM3640:AM3652)</f>
        <v>39.407156760702982</v>
      </c>
    </row>
    <row r="3654" spans="1:39" outlineLevel="3">
      <c r="A3654" s="11">
        <f>ROW()</f>
        <v>3654</v>
      </c>
      <c r="B3654" s="343" t="s">
        <v>658</v>
      </c>
      <c r="D3654" s="39"/>
      <c r="E3654" s="39"/>
      <c r="F3654" s="39"/>
      <c r="G3654" s="39"/>
      <c r="H3654" s="39"/>
      <c r="I3654" s="39"/>
      <c r="J3654" s="39"/>
      <c r="K3654" s="39"/>
      <c r="L3654" s="39"/>
      <c r="M3654" s="39"/>
      <c r="N3654" s="39"/>
      <c r="O3654" s="39"/>
      <c r="P3654" s="39"/>
      <c r="Q3654" s="39"/>
      <c r="R3654" s="39"/>
      <c r="S3654" s="39"/>
      <c r="T3654" s="39"/>
      <c r="U3654" s="39"/>
      <c r="V3654" s="39"/>
      <c r="W3654" s="39"/>
      <c r="X3654" s="39"/>
      <c r="Y3654" s="39"/>
      <c r="Z3654" s="39"/>
      <c r="AA3654" s="39"/>
      <c r="AB3654" s="39"/>
      <c r="AC3654" s="39"/>
      <c r="AD3654" s="39"/>
      <c r="AE3654" s="39"/>
      <c r="AF3654" s="39"/>
      <c r="AG3654" s="39"/>
      <c r="AH3654" s="39"/>
      <c r="AI3654" s="39"/>
      <c r="AJ3654" s="39"/>
      <c r="AK3654" s="39"/>
      <c r="AL3654" s="39"/>
      <c r="AM3654" s="39"/>
    </row>
    <row r="3655" spans="1:39" outlineLevel="3">
      <c r="A3655" s="11">
        <f>ROW()</f>
        <v>3655</v>
      </c>
      <c r="C3655" s="6" t="s">
        <v>2</v>
      </c>
      <c r="D3655" s="39"/>
      <c r="E3655" s="39"/>
      <c r="F3655" s="39"/>
      <c r="G3655" s="39"/>
      <c r="H3655" s="39"/>
      <c r="I3655" s="39"/>
      <c r="J3655" s="39"/>
      <c r="K3655" s="39"/>
      <c r="L3655" s="39"/>
      <c r="M3655" s="39"/>
      <c r="N3655" s="39"/>
      <c r="O3655" s="39"/>
      <c r="P3655" s="39"/>
      <c r="Q3655" s="39"/>
      <c r="R3655" s="39"/>
      <c r="S3655" s="39"/>
      <c r="T3655" s="39"/>
      <c r="U3655" s="39"/>
      <c r="V3655" s="39"/>
      <c r="W3655" s="39"/>
      <c r="X3655" s="39"/>
      <c r="Y3655" s="39"/>
      <c r="Z3655" s="39"/>
      <c r="AA3655" s="39"/>
      <c r="AB3655" s="39"/>
      <c r="AC3655" s="39"/>
      <c r="AD3655" s="39"/>
      <c r="AE3655" s="39"/>
      <c r="AF3655" s="39"/>
      <c r="AG3655" s="39"/>
      <c r="AH3655" s="39"/>
      <c r="AI3655" s="39"/>
      <c r="AJ3655" s="39"/>
      <c r="AK3655" s="39"/>
      <c r="AL3655" s="39"/>
      <c r="AM3655" s="39"/>
    </row>
    <row r="3656" spans="1:39" outlineLevel="3">
      <c r="A3656" s="11">
        <f>ROW()</f>
        <v>3656</v>
      </c>
      <c r="C3656" s="6" t="s">
        <v>3</v>
      </c>
      <c r="D3656" s="39"/>
      <c r="E3656" s="39"/>
      <c r="F3656" s="39"/>
      <c r="G3656" s="39"/>
      <c r="H3656" s="39"/>
      <c r="I3656" s="39"/>
      <c r="J3656" s="39"/>
      <c r="K3656" s="39"/>
      <c r="L3656" s="39"/>
      <c r="M3656" s="39"/>
      <c r="N3656" s="39"/>
      <c r="O3656" s="39"/>
      <c r="P3656" s="39"/>
      <c r="Q3656" s="39"/>
      <c r="R3656" s="39"/>
      <c r="S3656" s="39"/>
      <c r="T3656" s="39"/>
      <c r="U3656" s="39"/>
      <c r="V3656" s="39"/>
      <c r="W3656" s="39"/>
      <c r="X3656" s="39"/>
      <c r="Y3656" s="39"/>
      <c r="Z3656" s="39"/>
      <c r="AA3656" s="39"/>
      <c r="AB3656" s="39"/>
      <c r="AC3656" s="39"/>
      <c r="AD3656" s="39"/>
      <c r="AE3656" s="39"/>
      <c r="AF3656" s="39"/>
      <c r="AG3656" s="39"/>
      <c r="AH3656" s="39"/>
      <c r="AI3656" s="39"/>
      <c r="AJ3656" s="39"/>
      <c r="AK3656" s="39"/>
      <c r="AL3656" s="39"/>
      <c r="AM3656" s="39"/>
    </row>
    <row r="3657" spans="1:39" outlineLevel="3">
      <c r="A3657" s="11">
        <f>ROW()</f>
        <v>3657</v>
      </c>
      <c r="C3657" s="6" t="s">
        <v>4</v>
      </c>
      <c r="D3657" s="39"/>
      <c r="E3657" s="39"/>
      <c r="F3657" s="39"/>
      <c r="G3657" s="39"/>
      <c r="H3657" s="39"/>
      <c r="I3657" s="39"/>
      <c r="J3657" s="39"/>
      <c r="K3657" s="39"/>
      <c r="L3657" s="39"/>
      <c r="M3657" s="39"/>
      <c r="N3657" s="39"/>
      <c r="O3657" s="39"/>
      <c r="P3657" s="39"/>
      <c r="Q3657" s="39"/>
      <c r="R3657" s="39"/>
      <c r="S3657" s="39"/>
      <c r="T3657" s="39"/>
      <c r="U3657" s="39"/>
      <c r="V3657" s="39"/>
      <c r="W3657" s="39"/>
      <c r="X3657" s="39"/>
      <c r="Y3657" s="39"/>
      <c r="Z3657" s="39"/>
      <c r="AA3657" s="39"/>
      <c r="AB3657" s="39"/>
      <c r="AC3657" s="39"/>
      <c r="AD3657" s="39"/>
      <c r="AE3657" s="39"/>
      <c r="AF3657" s="39"/>
      <c r="AG3657" s="39"/>
      <c r="AH3657" s="39"/>
      <c r="AI3657" s="39"/>
      <c r="AJ3657" s="39"/>
      <c r="AK3657" s="39"/>
      <c r="AL3657" s="39"/>
      <c r="AM3657" s="39"/>
    </row>
    <row r="3658" spans="1:39" outlineLevel="3">
      <c r="A3658" s="11">
        <f>ROW()</f>
        <v>3658</v>
      </c>
      <c r="C3658" s="6" t="s">
        <v>5</v>
      </c>
      <c r="D3658" s="39"/>
      <c r="E3658" s="39"/>
      <c r="F3658" s="39"/>
      <c r="G3658" s="39"/>
      <c r="H3658" s="39"/>
      <c r="I3658" s="39"/>
      <c r="J3658" s="39"/>
      <c r="K3658" s="39"/>
      <c r="L3658" s="39"/>
      <c r="M3658" s="39"/>
      <c r="N3658" s="39"/>
      <c r="O3658" s="39"/>
      <c r="P3658" s="39"/>
      <c r="Q3658" s="39"/>
      <c r="R3658" s="39"/>
      <c r="S3658" s="39"/>
      <c r="T3658" s="39"/>
      <c r="U3658" s="39"/>
      <c r="V3658" s="39"/>
      <c r="W3658" s="39"/>
      <c r="X3658" s="39"/>
      <c r="Y3658" s="39"/>
      <c r="Z3658" s="39"/>
      <c r="AA3658" s="39"/>
      <c r="AB3658" s="39"/>
      <c r="AC3658" s="39"/>
      <c r="AD3658" s="39"/>
      <c r="AE3658" s="39"/>
      <c r="AF3658" s="39"/>
      <c r="AG3658" s="39"/>
      <c r="AH3658" s="39"/>
      <c r="AI3658" s="39"/>
      <c r="AJ3658" s="39"/>
      <c r="AK3658" s="39"/>
      <c r="AL3658" s="39"/>
      <c r="AM3658" s="39"/>
    </row>
    <row r="3659" spans="1:39" outlineLevel="3">
      <c r="A3659" s="11">
        <f>ROW()</f>
        <v>3659</v>
      </c>
      <c r="C3659" s="6" t="s">
        <v>473</v>
      </c>
      <c r="D3659" s="39"/>
      <c r="E3659" s="39"/>
      <c r="F3659" s="39"/>
      <c r="G3659" s="39"/>
      <c r="H3659" s="39"/>
      <c r="I3659" s="39"/>
      <c r="J3659" s="39"/>
      <c r="K3659" s="39"/>
      <c r="L3659" s="39"/>
      <c r="M3659" s="39"/>
      <c r="N3659" s="39"/>
      <c r="O3659" s="39"/>
      <c r="P3659" s="39"/>
      <c r="Q3659" s="39"/>
      <c r="R3659" s="39"/>
      <c r="S3659" s="39"/>
      <c r="T3659" s="39"/>
      <c r="U3659" s="39"/>
      <c r="V3659" s="39"/>
      <c r="W3659" s="39"/>
      <c r="X3659" s="39"/>
      <c r="Y3659" s="39"/>
      <c r="Z3659" s="39"/>
      <c r="AA3659" s="39"/>
      <c r="AB3659" s="39"/>
      <c r="AC3659" s="39"/>
      <c r="AD3659" s="39"/>
      <c r="AE3659" s="39"/>
      <c r="AF3659" s="39"/>
      <c r="AG3659" s="39"/>
      <c r="AH3659" s="39"/>
      <c r="AI3659" s="39"/>
      <c r="AJ3659" s="39"/>
      <c r="AK3659" s="39"/>
      <c r="AL3659" s="39"/>
      <c r="AM3659" s="39"/>
    </row>
    <row r="3660" spans="1:39" outlineLevel="3">
      <c r="A3660" s="11">
        <f>ROW()</f>
        <v>3660</v>
      </c>
      <c r="C3660" s="6" t="s">
        <v>474</v>
      </c>
      <c r="D3660" s="39"/>
      <c r="E3660" s="39"/>
      <c r="F3660" s="39"/>
      <c r="G3660" s="39"/>
      <c r="H3660" s="39"/>
      <c r="I3660" s="39"/>
      <c r="J3660" s="39"/>
      <c r="K3660" s="39"/>
      <c r="L3660" s="39"/>
      <c r="M3660" s="39"/>
      <c r="N3660" s="39"/>
      <c r="O3660" s="39"/>
      <c r="P3660" s="39"/>
      <c r="Q3660" s="39"/>
      <c r="R3660" s="39"/>
      <c r="S3660" s="39"/>
      <c r="T3660" s="39"/>
      <c r="U3660" s="39"/>
      <c r="V3660" s="39"/>
      <c r="W3660" s="39"/>
      <c r="X3660" s="39"/>
      <c r="Y3660" s="39"/>
      <c r="Z3660" s="39"/>
      <c r="AA3660" s="39"/>
      <c r="AB3660" s="39"/>
      <c r="AC3660" s="39"/>
      <c r="AD3660" s="39"/>
      <c r="AE3660" s="39"/>
      <c r="AF3660" s="39"/>
      <c r="AG3660" s="39"/>
      <c r="AH3660" s="39"/>
      <c r="AI3660" s="39"/>
      <c r="AJ3660" s="39"/>
      <c r="AK3660" s="39"/>
      <c r="AL3660" s="39"/>
      <c r="AM3660" s="39"/>
    </row>
    <row r="3661" spans="1:39" outlineLevel="3">
      <c r="A3661" s="11">
        <f>ROW()</f>
        <v>3661</v>
      </c>
      <c r="C3661" s="6" t="s">
        <v>477</v>
      </c>
      <c r="D3661" s="39"/>
      <c r="E3661" s="39"/>
      <c r="F3661" s="39"/>
      <c r="G3661" s="39"/>
      <c r="H3661" s="39"/>
      <c r="I3661" s="39"/>
      <c r="J3661" s="39"/>
      <c r="K3661" s="39"/>
      <c r="L3661" s="39"/>
      <c r="M3661" s="39"/>
      <c r="N3661" s="39"/>
      <c r="O3661" s="39"/>
      <c r="P3661" s="39"/>
      <c r="Q3661" s="39"/>
      <c r="R3661" s="39"/>
      <c r="S3661" s="39"/>
      <c r="T3661" s="39"/>
      <c r="U3661" s="39"/>
      <c r="V3661" s="39"/>
      <c r="W3661" s="39"/>
      <c r="X3661" s="39"/>
      <c r="Y3661" s="39"/>
      <c r="Z3661" s="39"/>
      <c r="AA3661" s="39"/>
      <c r="AB3661" s="39"/>
      <c r="AC3661" s="39"/>
      <c r="AD3661" s="39"/>
      <c r="AE3661" s="39"/>
      <c r="AF3661" s="39"/>
      <c r="AG3661" s="39"/>
      <c r="AH3661" s="39"/>
      <c r="AI3661" s="39"/>
      <c r="AJ3661" s="39"/>
      <c r="AK3661" s="39"/>
      <c r="AL3661" s="39"/>
      <c r="AM3661" s="39"/>
    </row>
    <row r="3662" spans="1:39" outlineLevel="3">
      <c r="A3662" s="11">
        <f>ROW()</f>
        <v>3662</v>
      </c>
      <c r="C3662" s="6" t="s">
        <v>511</v>
      </c>
      <c r="D3662" s="39"/>
      <c r="E3662" s="39"/>
      <c r="F3662" s="39"/>
      <c r="G3662" s="39"/>
      <c r="H3662" s="39"/>
      <c r="I3662" s="39"/>
      <c r="J3662" s="39"/>
      <c r="K3662" s="39"/>
      <c r="L3662" s="39"/>
      <c r="M3662" s="39"/>
      <c r="N3662" s="39"/>
      <c r="O3662" s="39"/>
      <c r="P3662" s="39"/>
      <c r="Q3662" s="39"/>
      <c r="R3662" s="39"/>
      <c r="S3662" s="39"/>
      <c r="T3662" s="39"/>
      <c r="U3662" s="39"/>
      <c r="V3662" s="39"/>
      <c r="W3662" s="39"/>
      <c r="X3662" s="39"/>
      <c r="Y3662" s="39"/>
      <c r="Z3662" s="39"/>
      <c r="AA3662" s="39"/>
      <c r="AB3662" s="39"/>
      <c r="AC3662" s="39"/>
      <c r="AD3662" s="39"/>
      <c r="AE3662" s="39"/>
      <c r="AF3662" s="39"/>
      <c r="AG3662" s="39"/>
      <c r="AH3662" s="39"/>
      <c r="AI3662" s="39"/>
      <c r="AJ3662" s="39"/>
      <c r="AK3662" s="39"/>
      <c r="AL3662" s="39"/>
      <c r="AM3662" s="39"/>
    </row>
    <row r="3663" spans="1:39" outlineLevel="3">
      <c r="A3663" s="11">
        <f>ROW()</f>
        <v>3663</v>
      </c>
      <c r="C3663" s="6" t="s">
        <v>655</v>
      </c>
      <c r="D3663" s="39"/>
      <c r="E3663" s="39"/>
      <c r="F3663" s="39"/>
      <c r="G3663" s="39"/>
      <c r="H3663" s="39"/>
      <c r="I3663" s="39"/>
      <c r="J3663" s="39"/>
      <c r="K3663" s="39"/>
      <c r="L3663" s="39"/>
      <c r="M3663" s="39"/>
      <c r="N3663" s="39"/>
      <c r="O3663" s="39"/>
      <c r="P3663" s="39"/>
      <c r="Q3663" s="39"/>
      <c r="R3663" s="39"/>
      <c r="S3663" s="39"/>
      <c r="T3663" s="39"/>
      <c r="U3663" s="39"/>
      <c r="V3663" s="39"/>
      <c r="W3663" s="39"/>
      <c r="X3663" s="39"/>
      <c r="Y3663" s="39"/>
      <c r="Z3663" s="39"/>
      <c r="AA3663" s="39"/>
      <c r="AB3663" s="39"/>
      <c r="AC3663" s="39"/>
      <c r="AD3663" s="39"/>
      <c r="AE3663" s="39"/>
      <c r="AF3663" s="39"/>
      <c r="AG3663" s="39"/>
      <c r="AH3663" s="39"/>
      <c r="AI3663" s="39"/>
      <c r="AJ3663" s="39"/>
      <c r="AK3663" s="39"/>
      <c r="AL3663" s="39"/>
      <c r="AM3663" s="39"/>
    </row>
    <row r="3664" spans="1:39" outlineLevel="3">
      <c r="A3664" s="11">
        <f>ROW()</f>
        <v>3664</v>
      </c>
      <c r="C3664" s="6" t="s">
        <v>656</v>
      </c>
      <c r="D3664" s="39"/>
      <c r="E3664" s="39"/>
      <c r="F3664" s="39"/>
      <c r="G3664" s="39"/>
      <c r="H3664" s="39"/>
      <c r="I3664" s="39"/>
      <c r="J3664" s="39"/>
      <c r="K3664" s="39"/>
      <c r="L3664" s="39"/>
      <c r="M3664" s="39"/>
      <c r="N3664" s="39"/>
      <c r="O3664" s="39"/>
      <c r="P3664" s="39"/>
      <c r="Q3664" s="39"/>
      <c r="R3664" s="39"/>
      <c r="S3664" s="39"/>
      <c r="T3664" s="39"/>
      <c r="U3664" s="39"/>
      <c r="V3664" s="39"/>
      <c r="W3664" s="39"/>
      <c r="X3664" s="39"/>
      <c r="Y3664" s="39"/>
      <c r="Z3664" s="39"/>
      <c r="AA3664" s="39"/>
      <c r="AB3664" s="39"/>
      <c r="AC3664" s="39"/>
      <c r="AD3664" s="39"/>
      <c r="AE3664" s="39"/>
      <c r="AF3664" s="39"/>
      <c r="AG3664" s="39"/>
      <c r="AH3664" s="39"/>
      <c r="AI3664" s="39"/>
      <c r="AJ3664" s="39"/>
      <c r="AK3664" s="39"/>
      <c r="AL3664" s="39"/>
      <c r="AM3664" s="39"/>
    </row>
    <row r="3665" spans="1:39" outlineLevel="3">
      <c r="A3665" s="11">
        <f>ROW()</f>
        <v>3665</v>
      </c>
      <c r="C3665" s="6" t="s">
        <v>667</v>
      </c>
      <c r="D3665" s="39"/>
      <c r="E3665" s="39"/>
      <c r="F3665" s="39"/>
      <c r="G3665" s="39"/>
      <c r="H3665" s="39"/>
      <c r="I3665" s="39"/>
      <c r="J3665" s="39"/>
      <c r="K3665" s="39"/>
      <c r="L3665" s="39"/>
      <c r="M3665" s="39"/>
      <c r="N3665" s="39"/>
      <c r="O3665" s="39"/>
      <c r="P3665" s="39"/>
      <c r="Q3665" s="39"/>
      <c r="R3665" s="39"/>
      <c r="S3665" s="39"/>
      <c r="T3665" s="39"/>
      <c r="U3665" s="39"/>
      <c r="V3665" s="39"/>
      <c r="W3665" s="39"/>
      <c r="X3665" s="39"/>
      <c r="Y3665" s="39"/>
      <c r="Z3665" s="39"/>
      <c r="AA3665" s="39"/>
      <c r="AB3665" s="39"/>
      <c r="AC3665" s="39"/>
      <c r="AD3665" s="39"/>
      <c r="AE3665" s="39"/>
      <c r="AF3665" s="39"/>
      <c r="AG3665" s="39"/>
      <c r="AH3665" s="39"/>
      <c r="AI3665" s="39"/>
      <c r="AJ3665" s="39"/>
      <c r="AK3665" s="39"/>
      <c r="AL3665" s="39"/>
      <c r="AM3665" s="39"/>
    </row>
    <row r="3666" spans="1:39" outlineLevel="3">
      <c r="A3666" s="11">
        <f>ROW()</f>
        <v>3666</v>
      </c>
      <c r="C3666" s="6" t="s">
        <v>212</v>
      </c>
      <c r="D3666" s="39"/>
      <c r="E3666" s="39"/>
      <c r="F3666" s="39"/>
      <c r="G3666" s="39"/>
      <c r="H3666" s="39"/>
      <c r="I3666" s="39"/>
      <c r="J3666" s="39"/>
      <c r="K3666" s="39"/>
      <c r="L3666" s="39"/>
      <c r="M3666" s="39"/>
      <c r="N3666" s="39"/>
      <c r="O3666" s="39"/>
      <c r="P3666" s="39"/>
      <c r="Q3666" s="39"/>
      <c r="R3666" s="39"/>
      <c r="S3666" s="39"/>
      <c r="T3666" s="39"/>
      <c r="U3666" s="39"/>
      <c r="V3666" s="39"/>
      <c r="W3666" s="39"/>
      <c r="X3666" s="39"/>
      <c r="Y3666" s="39"/>
      <c r="Z3666" s="39"/>
      <c r="AA3666" s="39"/>
      <c r="AB3666" s="39"/>
      <c r="AC3666" s="39"/>
      <c r="AD3666" s="39"/>
      <c r="AE3666" s="39"/>
      <c r="AF3666" s="39"/>
      <c r="AG3666" s="39"/>
      <c r="AH3666" s="39"/>
      <c r="AI3666" s="39"/>
      <c r="AJ3666" s="39"/>
      <c r="AK3666" s="39"/>
      <c r="AL3666" s="39"/>
      <c r="AM3666" s="39"/>
    </row>
    <row r="3667" spans="1:39" outlineLevel="3">
      <c r="A3667" s="11">
        <f>ROW()</f>
        <v>3667</v>
      </c>
      <c r="C3667" s="30" t="s">
        <v>362</v>
      </c>
      <c r="D3667" s="90"/>
      <c r="E3667" s="90"/>
      <c r="F3667" s="90"/>
      <c r="G3667" s="90"/>
      <c r="H3667" s="90"/>
      <c r="I3667" s="90"/>
      <c r="J3667" s="90"/>
      <c r="K3667" s="90"/>
      <c r="L3667" s="90"/>
      <c r="M3667" s="90"/>
      <c r="N3667" s="90"/>
      <c r="O3667" s="90"/>
      <c r="P3667" s="90"/>
      <c r="Q3667" s="90"/>
      <c r="R3667" s="90"/>
      <c r="S3667" s="90"/>
      <c r="T3667" s="90"/>
      <c r="U3667" s="90"/>
      <c r="V3667" s="90"/>
      <c r="W3667" s="90"/>
      <c r="X3667" s="90"/>
      <c r="Y3667" s="90"/>
      <c r="Z3667" s="90"/>
      <c r="AA3667" s="90"/>
      <c r="AB3667" s="90"/>
      <c r="AC3667" s="90"/>
      <c r="AD3667" s="90"/>
      <c r="AE3667" s="90"/>
      <c r="AF3667" s="90"/>
      <c r="AG3667" s="90"/>
      <c r="AH3667" s="90"/>
      <c r="AI3667" s="90"/>
      <c r="AJ3667" s="90"/>
      <c r="AK3667" s="90"/>
      <c r="AL3667" s="90"/>
      <c r="AM3667" s="90"/>
    </row>
    <row r="3668" spans="1:39" outlineLevel="3">
      <c r="A3668" s="11">
        <f>ROW()</f>
        <v>3668</v>
      </c>
      <c r="C3668" s="6" t="s">
        <v>1</v>
      </c>
      <c r="D3668" s="39"/>
      <c r="E3668" s="39"/>
      <c r="F3668" s="39"/>
      <c r="G3668" s="39"/>
      <c r="H3668" s="39"/>
      <c r="I3668" s="39"/>
      <c r="J3668" s="39"/>
      <c r="K3668" s="39"/>
      <c r="L3668" s="39"/>
      <c r="M3668" s="39"/>
      <c r="N3668" s="39"/>
      <c r="O3668" s="39"/>
      <c r="P3668" s="39"/>
      <c r="Q3668" s="39"/>
      <c r="R3668" s="39"/>
      <c r="S3668" s="39"/>
      <c r="T3668" s="39"/>
      <c r="U3668" s="39"/>
      <c r="V3668" s="39"/>
      <c r="W3668" s="39"/>
      <c r="X3668" s="39"/>
      <c r="Y3668" s="39"/>
      <c r="Z3668" s="39"/>
      <c r="AA3668" s="39"/>
      <c r="AB3668" s="39"/>
      <c r="AC3668" s="39"/>
      <c r="AD3668" s="39"/>
      <c r="AE3668" s="39"/>
      <c r="AF3668" s="39"/>
      <c r="AG3668" s="39"/>
      <c r="AH3668" s="39"/>
      <c r="AI3668" s="39"/>
      <c r="AJ3668" s="39"/>
      <c r="AK3668" s="39"/>
      <c r="AL3668" s="39"/>
      <c r="AM3668" s="39"/>
    </row>
    <row r="3669" spans="1:39" outlineLevel="3">
      <c r="D3669" s="39"/>
      <c r="E3669" s="39"/>
      <c r="F3669" s="39"/>
      <c r="G3669" s="39"/>
      <c r="H3669" s="39"/>
      <c r="I3669" s="39"/>
      <c r="J3669" s="39"/>
      <c r="K3669" s="39"/>
      <c r="L3669" s="39"/>
      <c r="M3669" s="39"/>
      <c r="N3669" s="39"/>
      <c r="O3669" s="39"/>
      <c r="P3669" s="39"/>
      <c r="Q3669" s="39"/>
      <c r="R3669" s="39"/>
      <c r="S3669" s="39"/>
      <c r="T3669" s="39"/>
      <c r="U3669" s="39"/>
      <c r="V3669" s="39"/>
      <c r="W3669" s="39"/>
      <c r="X3669" s="39"/>
      <c r="Y3669" s="39"/>
      <c r="Z3669" s="39"/>
      <c r="AA3669" s="39"/>
      <c r="AB3669" s="39"/>
      <c r="AC3669" s="39"/>
      <c r="AD3669" s="39"/>
      <c r="AE3669" s="39"/>
      <c r="AF3669" s="39"/>
      <c r="AG3669" s="39"/>
      <c r="AH3669" s="39"/>
      <c r="AI3669" s="39"/>
      <c r="AJ3669" s="39"/>
      <c r="AK3669" s="39"/>
      <c r="AL3669" s="39"/>
      <c r="AM3669" s="39"/>
    </row>
  </sheetData>
  <sheetProtection algorithmName="SHA-512" hashValue="kDUiirhmWBKTEI0DAql9Df95CjxJaqXp07mOhY3uta9nRnO41cK2LsxBLSxvROcN/vHZQO0FdvzqjWcwMjNQlg==" saltValue="kjFnC4V6ZEQ2pcSCTmq9+g==" spinCount="100000" sheet="1" objects="1" scenarios="1"/>
  <printOptions horizontalCentered="1"/>
  <pageMargins left="0.19685039370078741" right="0.19685039370078741" top="0.59055118110236227" bottom="0.59055118110236227" header="0.19685039370078741" footer="0.19685039370078741"/>
  <pageSetup paperSize="9" scale="70" orientation="landscape" cellComments="atEnd" r:id="rId1"/>
  <headerFooter>
    <oddHeader>&amp;R[ERA DBNGP Tariff Model - Public]</oddHeader>
    <oddFooter>&amp;L[&amp;A]&amp;C18 Dec 2025&amp;R&amp;P of &amp;N</oddFooter>
  </headerFooter>
  <rowBreaks count="1" manualBreakCount="1">
    <brk id="336" max="3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6">
    <outlinePr summaryBelow="0"/>
    <pageSetUpPr fitToPage="1"/>
  </sheetPr>
  <dimension ref="A1:BW43"/>
  <sheetViews>
    <sheetView showGridLines="0" zoomScale="80" zoomScaleNormal="80" workbookViewId="0">
      <selection activeCell="L13" sqref="L13"/>
    </sheetView>
  </sheetViews>
  <sheetFormatPr defaultColWidth="9" defaultRowHeight="12.75" outlineLevelCol="1"/>
  <cols>
    <col min="1" max="1" width="4" style="11" customWidth="1"/>
    <col min="2" max="2" width="2" style="70" customWidth="1"/>
    <col min="3" max="3" width="45.28515625" style="6" customWidth="1"/>
    <col min="4" max="4" width="17.7109375" style="6" customWidth="1"/>
    <col min="5" max="25" width="11" style="6" customWidth="1"/>
    <col min="26" max="27" width="10.28515625" style="6" hidden="1" customWidth="1" outlineLevel="1"/>
    <col min="28" max="32" width="11.28515625" style="6" hidden="1" customWidth="1" outlineLevel="1"/>
    <col min="33" max="63" width="10.28515625" style="6" hidden="1" customWidth="1" outlineLevel="1"/>
    <col min="64" max="66" width="8.7109375" style="6" hidden="1" customWidth="1" outlineLevel="1"/>
    <col min="67" max="69" width="5" style="6" hidden="1" customWidth="1" outlineLevel="1"/>
    <col min="70" max="72" width="10.28515625" style="6" hidden="1" customWidth="1" outlineLevel="1"/>
    <col min="73" max="73" width="9" style="6" collapsed="1"/>
    <col min="74" max="16384" width="9" style="6"/>
  </cols>
  <sheetData>
    <row r="1" spans="1:72" ht="23.25">
      <c r="A1" s="349" t="str">
        <f>Main!A1</f>
        <v>ERA, DBNGP Tariff Model, Final Decision, December 2025</v>
      </c>
    </row>
    <row r="2" spans="1:72" ht="21">
      <c r="A2" s="350" t="s">
        <v>32</v>
      </c>
    </row>
    <row r="3" spans="1:72" s="11" customFormat="1" ht="12" customHeight="1">
      <c r="A3" s="11" t="s">
        <v>18</v>
      </c>
      <c r="B3" s="339">
        <f>COLUMN()</f>
        <v>2</v>
      </c>
      <c r="C3" s="11">
        <f>COLUMN()</f>
        <v>3</v>
      </c>
      <c r="D3" s="11">
        <f>COLUMN()</f>
        <v>4</v>
      </c>
      <c r="E3" s="11">
        <f>COLUMN()</f>
        <v>5</v>
      </c>
      <c r="F3" s="11">
        <f>COLUMN()</f>
        <v>6</v>
      </c>
      <c r="G3" s="11">
        <f>COLUMN()</f>
        <v>7</v>
      </c>
      <c r="H3" s="11">
        <f>COLUMN()</f>
        <v>8</v>
      </c>
      <c r="I3" s="11">
        <f>COLUMN()</f>
        <v>9</v>
      </c>
      <c r="J3" s="11">
        <f>COLUMN()</f>
        <v>10</v>
      </c>
      <c r="K3" s="11">
        <f>COLUMN()</f>
        <v>11</v>
      </c>
      <c r="L3" s="11">
        <f>COLUMN()</f>
        <v>12</v>
      </c>
      <c r="M3" s="11">
        <f>COLUMN()</f>
        <v>13</v>
      </c>
      <c r="N3" s="11">
        <f>COLUMN()</f>
        <v>14</v>
      </c>
      <c r="O3" s="11">
        <f>COLUMN()</f>
        <v>15</v>
      </c>
      <c r="P3" s="11">
        <f>COLUMN()</f>
        <v>16</v>
      </c>
      <c r="Q3" s="11">
        <f>COLUMN()</f>
        <v>17</v>
      </c>
      <c r="R3" s="11">
        <f>COLUMN()</f>
        <v>18</v>
      </c>
      <c r="S3" s="11">
        <f>COLUMN()</f>
        <v>19</v>
      </c>
      <c r="T3" s="11">
        <f>COLUMN()</f>
        <v>20</v>
      </c>
      <c r="U3" s="11">
        <f>COLUMN()</f>
        <v>21</v>
      </c>
      <c r="V3" s="11">
        <f>COLUMN()</f>
        <v>22</v>
      </c>
      <c r="W3" s="11">
        <f>COLUMN()</f>
        <v>23</v>
      </c>
      <c r="X3" s="11">
        <f>COLUMN()</f>
        <v>24</v>
      </c>
      <c r="Y3" s="11">
        <f>COLUMN()</f>
        <v>25</v>
      </c>
      <c r="Z3" s="11">
        <f>COLUMN()</f>
        <v>26</v>
      </c>
      <c r="AA3" s="11">
        <f>COLUMN()</f>
        <v>27</v>
      </c>
      <c r="AB3" s="11">
        <f>COLUMN()</f>
        <v>28</v>
      </c>
      <c r="AC3" s="11">
        <f>COLUMN()</f>
        <v>29</v>
      </c>
      <c r="AD3" s="11">
        <f>COLUMN()</f>
        <v>30</v>
      </c>
      <c r="AE3" s="11">
        <f>COLUMN()</f>
        <v>31</v>
      </c>
      <c r="AF3" s="11">
        <f>COLUMN()</f>
        <v>32</v>
      </c>
      <c r="AG3" s="11">
        <f>COLUMN()</f>
        <v>33</v>
      </c>
      <c r="AH3" s="11">
        <f>COLUMN()</f>
        <v>34</v>
      </c>
      <c r="AI3" s="11">
        <f>COLUMN()</f>
        <v>35</v>
      </c>
      <c r="AJ3" s="11">
        <f>COLUMN()</f>
        <v>36</v>
      </c>
      <c r="AK3" s="11">
        <f>COLUMN()</f>
        <v>37</v>
      </c>
      <c r="AL3" s="11">
        <f>COLUMN()</f>
        <v>38</v>
      </c>
      <c r="AM3" s="11">
        <f>COLUMN()</f>
        <v>39</v>
      </c>
      <c r="AN3" s="11">
        <f>COLUMN()</f>
        <v>40</v>
      </c>
      <c r="AO3" s="11">
        <f>COLUMN()</f>
        <v>41</v>
      </c>
      <c r="AP3" s="11">
        <f>COLUMN()</f>
        <v>42</v>
      </c>
      <c r="AQ3" s="11">
        <f>COLUMN()</f>
        <v>43</v>
      </c>
      <c r="AR3" s="11">
        <f>COLUMN()</f>
        <v>44</v>
      </c>
      <c r="AS3" s="11">
        <f>COLUMN()</f>
        <v>45</v>
      </c>
      <c r="AT3" s="11">
        <f>COLUMN()</f>
        <v>46</v>
      </c>
      <c r="AU3" s="11">
        <f>COLUMN()</f>
        <v>47</v>
      </c>
      <c r="AV3" s="11">
        <f>COLUMN()</f>
        <v>48</v>
      </c>
      <c r="AW3" s="11">
        <f>COLUMN()</f>
        <v>49</v>
      </c>
      <c r="AX3" s="11">
        <f>COLUMN()</f>
        <v>50</v>
      </c>
      <c r="AY3" s="11">
        <f>COLUMN()</f>
        <v>51</v>
      </c>
      <c r="AZ3" s="11">
        <f>COLUMN()</f>
        <v>52</v>
      </c>
      <c r="BA3" s="11">
        <f>COLUMN()</f>
        <v>53</v>
      </c>
      <c r="BB3" s="11">
        <f>COLUMN()</f>
        <v>54</v>
      </c>
      <c r="BC3" s="11">
        <f>COLUMN()</f>
        <v>55</v>
      </c>
      <c r="BD3" s="11">
        <f>COLUMN()</f>
        <v>56</v>
      </c>
      <c r="BE3" s="11">
        <f>COLUMN()</f>
        <v>57</v>
      </c>
      <c r="BF3" s="11">
        <f>COLUMN()</f>
        <v>58</v>
      </c>
      <c r="BG3" s="11">
        <f>COLUMN()</f>
        <v>59</v>
      </c>
      <c r="BH3" s="11">
        <f>COLUMN()</f>
        <v>60</v>
      </c>
      <c r="BI3" s="11">
        <f>COLUMN()</f>
        <v>61</v>
      </c>
      <c r="BJ3" s="11">
        <f>COLUMN()</f>
        <v>62</v>
      </c>
      <c r="BK3" s="11">
        <f>COLUMN()</f>
        <v>63</v>
      </c>
      <c r="BL3" s="11">
        <f>COLUMN()</f>
        <v>64</v>
      </c>
      <c r="BM3" s="11">
        <f>COLUMN()</f>
        <v>65</v>
      </c>
      <c r="BN3" s="11">
        <f>COLUMN()</f>
        <v>66</v>
      </c>
      <c r="BO3" s="11">
        <f>COLUMN()</f>
        <v>67</v>
      </c>
      <c r="BP3" s="11">
        <f>COLUMN()</f>
        <v>68</v>
      </c>
      <c r="BQ3" s="11">
        <f>COLUMN()</f>
        <v>69</v>
      </c>
      <c r="BR3" s="11">
        <f>COLUMN()</f>
        <v>70</v>
      </c>
      <c r="BS3" s="11">
        <f>COLUMN()</f>
        <v>71</v>
      </c>
      <c r="BT3" s="11">
        <f>COLUMN()</f>
        <v>72</v>
      </c>
    </row>
    <row r="4" spans="1:72" s="11" customFormat="1" ht="12" customHeight="1">
      <c r="B4" s="339"/>
    </row>
    <row r="5" spans="1:72">
      <c r="A5" s="930" t="s">
        <v>162</v>
      </c>
      <c r="B5" s="931"/>
      <c r="C5" s="932"/>
      <c r="D5" s="933"/>
      <c r="E5" s="934"/>
      <c r="F5" s="934"/>
      <c r="G5" s="934"/>
      <c r="H5" s="934"/>
      <c r="I5" s="934"/>
      <c r="J5" s="934"/>
      <c r="K5" s="934"/>
      <c r="L5" s="934"/>
      <c r="M5" s="934"/>
      <c r="N5" s="934"/>
      <c r="O5" s="934"/>
      <c r="P5" s="934"/>
      <c r="Q5" s="934"/>
      <c r="R5" s="934"/>
      <c r="S5" s="935"/>
      <c r="T5" s="936"/>
      <c r="U5" s="937"/>
      <c r="V5" s="937"/>
      <c r="W5" s="937"/>
      <c r="X5" s="937"/>
      <c r="Y5" s="937"/>
      <c r="Z5" s="937"/>
      <c r="AA5" s="937"/>
      <c r="AB5" s="937"/>
      <c r="AC5" s="937"/>
      <c r="AD5" s="937"/>
      <c r="AE5" s="937"/>
      <c r="AF5" s="937"/>
      <c r="AG5" s="937"/>
      <c r="AH5" s="937"/>
      <c r="AI5" s="937"/>
      <c r="AJ5" s="937"/>
      <c r="AK5" s="937"/>
      <c r="AL5" s="937"/>
      <c r="AM5" s="937"/>
      <c r="AN5" s="937"/>
      <c r="AO5" s="937"/>
      <c r="AP5" s="937"/>
      <c r="AQ5" s="937"/>
      <c r="AR5" s="937"/>
      <c r="AS5" s="937"/>
      <c r="AT5" s="937"/>
      <c r="AU5" s="937"/>
      <c r="AV5" s="937"/>
      <c r="AW5" s="937"/>
      <c r="AX5" s="937"/>
      <c r="AY5" s="937"/>
      <c r="AZ5" s="937"/>
      <c r="BA5" s="937"/>
      <c r="BB5" s="937"/>
      <c r="BC5" s="937"/>
      <c r="BD5" s="937"/>
      <c r="BE5" s="937"/>
      <c r="BF5" s="937"/>
      <c r="BG5" s="937"/>
      <c r="BH5" s="937"/>
      <c r="BI5" s="937"/>
      <c r="BJ5" s="937"/>
      <c r="BK5" s="937"/>
      <c r="BL5" s="937"/>
      <c r="BM5" s="937"/>
      <c r="BN5" s="937"/>
      <c r="BO5" s="937"/>
      <c r="BP5" s="937"/>
      <c r="BQ5" s="937"/>
      <c r="BR5" s="937"/>
      <c r="BS5" s="937"/>
      <c r="BT5" s="937"/>
    </row>
    <row r="6" spans="1:72" s="11" customFormat="1" ht="13.5" thickBot="1">
      <c r="A6" s="11">
        <f>ROW()</f>
        <v>6</v>
      </c>
      <c r="B6" s="339"/>
    </row>
    <row r="7" spans="1:72" s="11" customFormat="1">
      <c r="A7" s="11">
        <f>ROW()</f>
        <v>7</v>
      </c>
      <c r="B7" s="938" t="s">
        <v>163</v>
      </c>
      <c r="C7" s="939"/>
      <c r="D7" s="939"/>
      <c r="E7" s="939"/>
      <c r="F7" s="939"/>
      <c r="G7" s="939"/>
      <c r="H7" s="939"/>
      <c r="I7" s="939"/>
      <c r="J7" s="940"/>
    </row>
    <row r="8" spans="1:72" s="11" customFormat="1">
      <c r="A8" s="11">
        <f>ROW()</f>
        <v>8</v>
      </c>
      <c r="B8" s="941"/>
      <c r="C8" s="167" t="s">
        <v>164</v>
      </c>
      <c r="D8" s="942">
        <v>299218.13329231914</v>
      </c>
      <c r="J8" s="110"/>
    </row>
    <row r="9" spans="1:72" s="11" customFormat="1">
      <c r="A9" s="11">
        <f>ROW()</f>
        <v>9</v>
      </c>
      <c r="B9" s="941"/>
      <c r="C9" s="167" t="s">
        <v>165</v>
      </c>
      <c r="D9" s="972">
        <v>0.51</v>
      </c>
      <c r="J9" s="110"/>
    </row>
    <row r="10" spans="1:72" s="11" customFormat="1">
      <c r="A10" s="11">
        <f>ROW()</f>
        <v>10</v>
      </c>
      <c r="B10" s="941"/>
      <c r="C10" s="167" t="s">
        <v>166</v>
      </c>
      <c r="D10" s="972">
        <v>0.49</v>
      </c>
      <c r="E10" s="943"/>
      <c r="F10" s="944">
        <f>D8*D10/D15</f>
        <v>977.44590208824263</v>
      </c>
      <c r="G10" s="945" t="s">
        <v>167</v>
      </c>
      <c r="H10" s="946"/>
      <c r="I10" s="947"/>
      <c r="J10" s="110"/>
    </row>
    <row r="11" spans="1:72" s="11" customFormat="1">
      <c r="A11" s="11">
        <f>ROW()</f>
        <v>11</v>
      </c>
      <c r="B11" s="941"/>
      <c r="C11" s="167" t="s">
        <v>168</v>
      </c>
      <c r="D11" s="948">
        <f>$D$8*D9</f>
        <v>152601.24797908275</v>
      </c>
      <c r="F11" s="944">
        <f>F10*(12/365.25)</f>
        <v>32.113212388936105</v>
      </c>
      <c r="G11" s="945" t="s">
        <v>169</v>
      </c>
      <c r="H11" s="946"/>
      <c r="I11" s="947"/>
      <c r="J11" s="110"/>
    </row>
    <row r="12" spans="1:72" s="11" customFormat="1">
      <c r="A12" s="11">
        <f>ROW()</f>
        <v>12</v>
      </c>
      <c r="B12" s="941"/>
      <c r="C12" s="167" t="s">
        <v>170</v>
      </c>
      <c r="D12" s="948">
        <f>$D$8*D10</f>
        <v>146616.88531323639</v>
      </c>
      <c r="J12" s="110"/>
    </row>
    <row r="13" spans="1:72" s="11" customFormat="1">
      <c r="A13" s="11">
        <f>ROW()</f>
        <v>13</v>
      </c>
      <c r="B13" s="949" t="s">
        <v>171</v>
      </c>
      <c r="E13" s="950" t="s">
        <v>172</v>
      </c>
      <c r="J13" s="110"/>
    </row>
    <row r="14" spans="1:72" s="11" customFormat="1">
      <c r="A14" s="11">
        <f>ROW()</f>
        <v>14</v>
      </c>
      <c r="B14" s="941"/>
      <c r="C14" s="167" t="s">
        <v>173</v>
      </c>
      <c r="D14" s="973">
        <v>179.5</v>
      </c>
      <c r="E14" s="951">
        <f>D14/$D$16</f>
        <v>0.54476479514415777</v>
      </c>
      <c r="J14" s="110"/>
    </row>
    <row r="15" spans="1:72" s="11" customFormat="1">
      <c r="A15" s="11">
        <f>ROW()</f>
        <v>15</v>
      </c>
      <c r="B15" s="941"/>
      <c r="C15" s="952" t="s">
        <v>174</v>
      </c>
      <c r="D15" s="974">
        <v>150</v>
      </c>
      <c r="E15" s="953">
        <f>D15/$D$16</f>
        <v>0.45523520485584218</v>
      </c>
      <c r="F15" s="954">
        <f>D8*E15/D15</f>
        <v>908.09752137274404</v>
      </c>
      <c r="G15" s="945" t="s">
        <v>175</v>
      </c>
      <c r="H15" s="946"/>
      <c r="I15" s="947"/>
      <c r="J15" s="110"/>
    </row>
    <row r="16" spans="1:72" s="11" customFormat="1" ht="13.5" thickBot="1">
      <c r="A16" s="11">
        <f>ROW()</f>
        <v>16</v>
      </c>
      <c r="B16" s="955"/>
      <c r="C16" s="956" t="s">
        <v>176</v>
      </c>
      <c r="D16" s="957">
        <f>SUM(D14:D15)</f>
        <v>329.5</v>
      </c>
      <c r="E16" s="958">
        <f>D16/$D$16</f>
        <v>1</v>
      </c>
      <c r="F16" s="959"/>
      <c r="G16" s="959"/>
      <c r="H16" s="959"/>
      <c r="I16" s="959"/>
      <c r="J16" s="112"/>
    </row>
    <row r="17" spans="1:75" s="11" customFormat="1">
      <c r="A17" s="11">
        <f>ROW()</f>
        <v>17</v>
      </c>
      <c r="B17" s="339"/>
    </row>
    <row r="18" spans="1:75" s="11" customFormat="1">
      <c r="A18" s="11">
        <f>ROW()</f>
        <v>18</v>
      </c>
      <c r="B18" s="339"/>
    </row>
    <row r="19" spans="1:75" s="11" customFormat="1">
      <c r="A19" s="11">
        <f>ROW()</f>
        <v>19</v>
      </c>
      <c r="B19" s="343" t="s">
        <v>30</v>
      </c>
      <c r="C19" s="6"/>
      <c r="D19" s="6"/>
    </row>
    <row r="20" spans="1:75" s="11" customFormat="1">
      <c r="A20" s="11">
        <f>ROW()</f>
        <v>20</v>
      </c>
      <c r="B20" s="70"/>
      <c r="C20" s="6" t="s">
        <v>177</v>
      </c>
      <c r="D20" s="960">
        <v>36080</v>
      </c>
    </row>
    <row r="21" spans="1:75" s="11" customFormat="1">
      <c r="A21" s="11">
        <f>ROW()</f>
        <v>21</v>
      </c>
      <c r="B21" s="70"/>
      <c r="C21" s="6" t="s">
        <v>178</v>
      </c>
      <c r="D21" s="960">
        <v>40908</v>
      </c>
    </row>
    <row r="22" spans="1:75" s="11" customFormat="1">
      <c r="A22" s="11">
        <f>ROW()</f>
        <v>22</v>
      </c>
      <c r="B22" s="70"/>
      <c r="C22" s="30" t="s">
        <v>179</v>
      </c>
      <c r="D22" s="961">
        <f>(D21-D20)/365.25</f>
        <v>13.218343600273785</v>
      </c>
    </row>
    <row r="23" spans="1:75" s="11" customFormat="1">
      <c r="A23" s="11">
        <f>ROW()</f>
        <v>23</v>
      </c>
      <c r="B23" s="70"/>
      <c r="C23" s="6" t="s">
        <v>180</v>
      </c>
      <c r="D23" s="168">
        <f>Inputs!D64-D22</f>
        <v>56.781656399726216</v>
      </c>
    </row>
    <row r="24" spans="1:75" s="11" customFormat="1">
      <c r="A24" s="11">
        <f>ROW()</f>
        <v>24</v>
      </c>
      <c r="B24" s="70"/>
      <c r="C24" s="6" t="s">
        <v>181</v>
      </c>
      <c r="D24" s="169">
        <f>ROUND(D23,0)</f>
        <v>57</v>
      </c>
    </row>
    <row r="25" spans="1:75" s="11" customFormat="1">
      <c r="A25" s="11">
        <f>ROW()</f>
        <v>25</v>
      </c>
      <c r="B25" s="339"/>
      <c r="C25" s="167"/>
    </row>
    <row r="26" spans="1:75">
      <c r="A26" s="172" t="s">
        <v>182</v>
      </c>
      <c r="B26" s="342"/>
      <c r="C26" s="71"/>
      <c r="D26" s="71"/>
      <c r="E26" s="71"/>
      <c r="F26" s="71">
        <v>2011</v>
      </c>
      <c r="G26" s="71">
        <f>F26+1</f>
        <v>2012</v>
      </c>
      <c r="H26" s="71">
        <f t="shared" ref="H26:Y26" si="0">G26+1</f>
        <v>2013</v>
      </c>
      <c r="I26" s="71">
        <f t="shared" si="0"/>
        <v>2014</v>
      </c>
      <c r="J26" s="71">
        <f t="shared" si="0"/>
        <v>2015</v>
      </c>
      <c r="K26" s="71">
        <f t="shared" si="0"/>
        <v>2016</v>
      </c>
      <c r="L26" s="71">
        <f t="shared" si="0"/>
        <v>2017</v>
      </c>
      <c r="M26" s="71">
        <f t="shared" si="0"/>
        <v>2018</v>
      </c>
      <c r="N26" s="71">
        <f t="shared" si="0"/>
        <v>2019</v>
      </c>
      <c r="O26" s="71">
        <f t="shared" si="0"/>
        <v>2020</v>
      </c>
      <c r="P26" s="71">
        <f t="shared" si="0"/>
        <v>2021</v>
      </c>
      <c r="Q26" s="71">
        <f t="shared" si="0"/>
        <v>2022</v>
      </c>
      <c r="R26" s="71">
        <f t="shared" si="0"/>
        <v>2023</v>
      </c>
      <c r="S26" s="71">
        <f t="shared" si="0"/>
        <v>2024</v>
      </c>
      <c r="T26" s="71">
        <f t="shared" si="0"/>
        <v>2025</v>
      </c>
      <c r="U26" s="71">
        <f t="shared" si="0"/>
        <v>2026</v>
      </c>
      <c r="V26" s="71">
        <f t="shared" si="0"/>
        <v>2027</v>
      </c>
      <c r="W26" s="71">
        <f t="shared" si="0"/>
        <v>2028</v>
      </c>
      <c r="X26" s="71">
        <f t="shared" si="0"/>
        <v>2029</v>
      </c>
      <c r="Y26" s="71">
        <f t="shared" si="0"/>
        <v>2030</v>
      </c>
    </row>
    <row r="27" spans="1:75" s="10" customFormat="1">
      <c r="A27" s="11">
        <f>ROW()</f>
        <v>27</v>
      </c>
      <c r="B27" s="962" t="s">
        <v>183</v>
      </c>
      <c r="C27" s="963"/>
      <c r="D27" s="963"/>
      <c r="E27" s="964">
        <v>0</v>
      </c>
      <c r="F27" s="965">
        <f>1+E27</f>
        <v>1</v>
      </c>
      <c r="G27" s="965">
        <f t="shared" ref="G27:Y27" si="1">1+F27</f>
        <v>2</v>
      </c>
      <c r="H27" s="965">
        <f t="shared" si="1"/>
        <v>3</v>
      </c>
      <c r="I27" s="965">
        <f t="shared" si="1"/>
        <v>4</v>
      </c>
      <c r="J27" s="965">
        <f t="shared" si="1"/>
        <v>5</v>
      </c>
      <c r="K27" s="965">
        <f t="shared" si="1"/>
        <v>6</v>
      </c>
      <c r="L27" s="965">
        <f t="shared" si="1"/>
        <v>7</v>
      </c>
      <c r="M27" s="965">
        <f t="shared" si="1"/>
        <v>8</v>
      </c>
      <c r="N27" s="965">
        <f t="shared" si="1"/>
        <v>9</v>
      </c>
      <c r="O27" s="965">
        <f t="shared" si="1"/>
        <v>10</v>
      </c>
      <c r="P27" s="965">
        <f t="shared" si="1"/>
        <v>11</v>
      </c>
      <c r="Q27" s="965">
        <f t="shared" si="1"/>
        <v>12</v>
      </c>
      <c r="R27" s="965">
        <f t="shared" si="1"/>
        <v>13</v>
      </c>
      <c r="S27" s="965">
        <f t="shared" si="1"/>
        <v>14</v>
      </c>
      <c r="T27" s="965">
        <f t="shared" si="1"/>
        <v>15</v>
      </c>
      <c r="U27" s="965">
        <f t="shared" si="1"/>
        <v>16</v>
      </c>
      <c r="V27" s="965">
        <f t="shared" si="1"/>
        <v>17</v>
      </c>
      <c r="W27" s="965">
        <f t="shared" si="1"/>
        <v>18</v>
      </c>
      <c r="X27" s="965">
        <f t="shared" si="1"/>
        <v>19</v>
      </c>
      <c r="Y27" s="965">
        <f t="shared" si="1"/>
        <v>20</v>
      </c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1:75">
      <c r="A28" s="11">
        <f>ROW()</f>
        <v>28</v>
      </c>
      <c r="B28" s="343" t="s">
        <v>184</v>
      </c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</row>
    <row r="29" spans="1:75">
      <c r="A29" s="11">
        <f>ROW()</f>
        <v>29</v>
      </c>
      <c r="B29" s="343"/>
      <c r="C29" s="6" t="s">
        <v>185</v>
      </c>
      <c r="D29" s="170"/>
      <c r="E29" s="948"/>
      <c r="F29" s="170">
        <f>$D$12*12/1000</f>
        <v>1759.4026237588366</v>
      </c>
      <c r="G29" s="170">
        <f t="shared" ref="G29:Y29" si="2">$D$12*12/1000</f>
        <v>1759.4026237588366</v>
      </c>
      <c r="H29" s="170">
        <f t="shared" si="2"/>
        <v>1759.4026237588366</v>
      </c>
      <c r="I29" s="170">
        <f t="shared" si="2"/>
        <v>1759.4026237588366</v>
      </c>
      <c r="J29" s="170">
        <f t="shared" si="2"/>
        <v>1759.4026237588366</v>
      </c>
      <c r="K29" s="170">
        <f t="shared" si="2"/>
        <v>1759.4026237588366</v>
      </c>
      <c r="L29" s="170">
        <f t="shared" si="2"/>
        <v>1759.4026237588366</v>
      </c>
      <c r="M29" s="170">
        <f t="shared" si="2"/>
        <v>1759.4026237588366</v>
      </c>
      <c r="N29" s="170">
        <f t="shared" si="2"/>
        <v>1759.4026237588366</v>
      </c>
      <c r="O29" s="170">
        <f t="shared" si="2"/>
        <v>1759.4026237588366</v>
      </c>
      <c r="P29" s="170">
        <f t="shared" si="2"/>
        <v>1759.4026237588366</v>
      </c>
      <c r="Q29" s="170">
        <f t="shared" si="2"/>
        <v>1759.4026237588366</v>
      </c>
      <c r="R29" s="170">
        <f t="shared" si="2"/>
        <v>1759.4026237588366</v>
      </c>
      <c r="S29" s="170">
        <f t="shared" si="2"/>
        <v>1759.4026237588366</v>
      </c>
      <c r="T29" s="170">
        <f t="shared" si="2"/>
        <v>1759.4026237588366</v>
      </c>
      <c r="U29" s="170">
        <f t="shared" si="2"/>
        <v>1759.4026237588366</v>
      </c>
      <c r="V29" s="170">
        <f t="shared" si="2"/>
        <v>1759.4026237588366</v>
      </c>
      <c r="W29" s="170">
        <f t="shared" si="2"/>
        <v>1759.4026237588366</v>
      </c>
      <c r="X29" s="170">
        <f t="shared" si="2"/>
        <v>1759.4026237588366</v>
      </c>
      <c r="Y29" s="170">
        <f t="shared" si="2"/>
        <v>1759.4026237588366</v>
      </c>
      <c r="BU29" s="39"/>
      <c r="BV29" s="39"/>
      <c r="BW29" s="39"/>
    </row>
    <row r="30" spans="1:75">
      <c r="A30" s="11">
        <f>ROW()</f>
        <v>30</v>
      </c>
      <c r="C30" s="6" t="s">
        <v>186</v>
      </c>
      <c r="D30" s="966"/>
      <c r="E30" s="967"/>
      <c r="F30" s="967">
        <f>$D$15</f>
        <v>150</v>
      </c>
      <c r="G30" s="967">
        <f t="shared" ref="G30:Y30" si="3">$D$15</f>
        <v>150</v>
      </c>
      <c r="H30" s="967">
        <f t="shared" si="3"/>
        <v>150</v>
      </c>
      <c r="I30" s="967">
        <f t="shared" si="3"/>
        <v>150</v>
      </c>
      <c r="J30" s="967">
        <f t="shared" si="3"/>
        <v>150</v>
      </c>
      <c r="K30" s="967">
        <f t="shared" si="3"/>
        <v>150</v>
      </c>
      <c r="L30" s="967">
        <f t="shared" si="3"/>
        <v>150</v>
      </c>
      <c r="M30" s="967">
        <f t="shared" si="3"/>
        <v>150</v>
      </c>
      <c r="N30" s="967">
        <f t="shared" si="3"/>
        <v>150</v>
      </c>
      <c r="O30" s="967">
        <f t="shared" si="3"/>
        <v>150</v>
      </c>
      <c r="P30" s="967">
        <f t="shared" si="3"/>
        <v>150</v>
      </c>
      <c r="Q30" s="967">
        <f t="shared" si="3"/>
        <v>150</v>
      </c>
      <c r="R30" s="967">
        <f t="shared" si="3"/>
        <v>150</v>
      </c>
      <c r="S30" s="967">
        <f t="shared" si="3"/>
        <v>150</v>
      </c>
      <c r="T30" s="967">
        <f t="shared" si="3"/>
        <v>150</v>
      </c>
      <c r="U30" s="967">
        <f t="shared" si="3"/>
        <v>150</v>
      </c>
      <c r="V30" s="967">
        <f t="shared" si="3"/>
        <v>150</v>
      </c>
      <c r="W30" s="967">
        <f t="shared" si="3"/>
        <v>150</v>
      </c>
      <c r="X30" s="967">
        <f t="shared" si="3"/>
        <v>150</v>
      </c>
      <c r="Y30" s="967">
        <f t="shared" si="3"/>
        <v>150</v>
      </c>
    </row>
    <row r="31" spans="1:75">
      <c r="A31" s="11">
        <f>ROW()</f>
        <v>31</v>
      </c>
      <c r="B31" s="343" t="s">
        <v>187</v>
      </c>
    </row>
    <row r="32" spans="1:75">
      <c r="A32" s="11">
        <f>ROW()</f>
        <v>32</v>
      </c>
      <c r="C32" s="6" t="s">
        <v>188</v>
      </c>
      <c r="D32" s="606">
        <f>WACC!M15</f>
        <v>7.0679999999999993E-2</v>
      </c>
    </row>
    <row r="33" spans="1:39">
      <c r="A33" s="11">
        <f>ROW()</f>
        <v>33</v>
      </c>
      <c r="C33" s="5" t="s">
        <v>189</v>
      </c>
      <c r="D33" s="968">
        <f>SUM(F33:Y33)</f>
        <v>18541.030905238538</v>
      </c>
      <c r="E33" s="33"/>
      <c r="F33" s="170">
        <f t="shared" ref="F33:Y33" si="4">F29/(1+$D$32)^(F27-$E$27)</f>
        <v>1643.2572045418206</v>
      </c>
      <c r="G33" s="170">
        <f t="shared" si="4"/>
        <v>1534.7790231832298</v>
      </c>
      <c r="H33" s="170">
        <f t="shared" si="4"/>
        <v>1433.4619337086988</v>
      </c>
      <c r="I33" s="170">
        <f t="shared" si="4"/>
        <v>1338.8332029258963</v>
      </c>
      <c r="J33" s="170">
        <f t="shared" si="4"/>
        <v>1250.4513047090597</v>
      </c>
      <c r="K33" s="170">
        <f t="shared" si="4"/>
        <v>1167.9038598919003</v>
      </c>
      <c r="L33" s="170">
        <f t="shared" si="4"/>
        <v>1090.8057121566669</v>
      </c>
      <c r="M33" s="170">
        <f t="shared" si="4"/>
        <v>1018.7971309417069</v>
      </c>
      <c r="N33" s="170">
        <f t="shared" si="4"/>
        <v>951.5421329825034</v>
      </c>
      <c r="O33" s="170">
        <f t="shared" si="4"/>
        <v>888.72691465470859</v>
      </c>
      <c r="P33" s="170">
        <f t="shared" si="4"/>
        <v>830.05838780467423</v>
      </c>
      <c r="Q33" s="170">
        <f t="shared" si="4"/>
        <v>775.26281223584454</v>
      </c>
      <c r="R33" s="170">
        <f t="shared" si="4"/>
        <v>724.0845184703594</v>
      </c>
      <c r="S33" s="170">
        <f t="shared" si="4"/>
        <v>676.28471482642749</v>
      </c>
      <c r="T33" s="170">
        <f t="shared" si="4"/>
        <v>631.64037324543972</v>
      </c>
      <c r="U33" s="170">
        <f t="shared" si="4"/>
        <v>589.94318867022798</v>
      </c>
      <c r="V33" s="170">
        <f t="shared" si="4"/>
        <v>550.99860711905319</v>
      </c>
      <c r="W33" s="170">
        <f t="shared" si="4"/>
        <v>514.6249179204367</v>
      </c>
      <c r="X33" s="170">
        <f t="shared" si="4"/>
        <v>480.65240587331107</v>
      </c>
      <c r="Y33" s="170">
        <f t="shared" si="4"/>
        <v>448.92255937657467</v>
      </c>
    </row>
    <row r="34" spans="1:39">
      <c r="A34" s="11">
        <f>ROW()</f>
        <v>34</v>
      </c>
      <c r="C34" s="30" t="s">
        <v>190</v>
      </c>
      <c r="D34" s="969">
        <v>317</v>
      </c>
    </row>
    <row r="35" spans="1:39">
      <c r="A35" s="11">
        <f>ROW()</f>
        <v>35</v>
      </c>
      <c r="C35" s="5" t="s">
        <v>191</v>
      </c>
      <c r="D35" s="968">
        <f>SUM(D33:D34)</f>
        <v>18858.030905238538</v>
      </c>
    </row>
    <row r="36" spans="1:39" s="11" customFormat="1">
      <c r="B36" s="339"/>
      <c r="C36" s="167"/>
      <c r="D36" s="970"/>
      <c r="S36" s="170"/>
      <c r="T36" s="170"/>
      <c r="U36" s="170"/>
      <c r="V36" s="968"/>
      <c r="W36" s="968"/>
      <c r="X36" s="968"/>
      <c r="Y36" s="968"/>
      <c r="Z36" s="968"/>
      <c r="AA36" s="968"/>
      <c r="AB36" s="968"/>
      <c r="AC36" s="968"/>
      <c r="AD36" s="968"/>
      <c r="AE36" s="968"/>
      <c r="AF36" s="968"/>
      <c r="AG36" s="968"/>
      <c r="AH36" s="968"/>
      <c r="AI36" s="968"/>
      <c r="AJ36" s="968"/>
      <c r="AK36" s="968"/>
      <c r="AL36" s="968"/>
      <c r="AM36" s="968"/>
    </row>
    <row r="37" spans="1:39" s="11" customFormat="1">
      <c r="B37" s="339"/>
      <c r="C37" s="167"/>
      <c r="D37" s="970"/>
      <c r="S37" s="170"/>
      <c r="T37" s="170"/>
      <c r="U37" s="170"/>
      <c r="V37" s="170"/>
      <c r="W37" s="170"/>
      <c r="X37" s="170"/>
      <c r="Y37" s="170"/>
      <c r="Z37" s="170"/>
      <c r="AA37" s="170"/>
      <c r="AB37" s="170"/>
      <c r="AC37" s="170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</row>
    <row r="38" spans="1:39" s="11" customFormat="1">
      <c r="B38" s="971"/>
      <c r="D38" s="970"/>
    </row>
    <row r="39" spans="1:39" s="11" customFormat="1">
      <c r="B39" s="339"/>
      <c r="C39" s="167"/>
      <c r="D39" s="970"/>
      <c r="S39" s="170"/>
      <c r="T39" s="170"/>
      <c r="U39" s="170"/>
      <c r="V39" s="170"/>
      <c r="W39" s="170"/>
      <c r="X39" s="170"/>
      <c r="Y39" s="968"/>
      <c r="Z39" s="968"/>
      <c r="AA39" s="968"/>
      <c r="AB39" s="968"/>
      <c r="AC39" s="968"/>
      <c r="AD39" s="968"/>
      <c r="AE39" s="968"/>
      <c r="AF39" s="968"/>
      <c r="AG39" s="968"/>
      <c r="AH39" s="968"/>
      <c r="AI39" s="968"/>
      <c r="AJ39" s="968"/>
      <c r="AK39" s="968"/>
      <c r="AL39" s="968"/>
      <c r="AM39" s="968"/>
    </row>
    <row r="40" spans="1:39" s="11" customFormat="1">
      <c r="B40" s="339"/>
      <c r="C40" s="167"/>
      <c r="D40" s="970"/>
      <c r="S40" s="170"/>
      <c r="T40" s="170"/>
      <c r="U40" s="170"/>
      <c r="V40" s="170"/>
      <c r="W40" s="170"/>
      <c r="X40" s="170"/>
      <c r="Y40" s="968"/>
      <c r="Z40" s="968"/>
      <c r="AA40" s="968"/>
      <c r="AB40" s="968"/>
      <c r="AC40" s="968"/>
      <c r="AD40" s="968"/>
      <c r="AE40" s="968"/>
      <c r="AF40" s="968"/>
      <c r="AG40" s="968"/>
      <c r="AH40" s="968"/>
      <c r="AI40" s="968"/>
      <c r="AJ40" s="968"/>
      <c r="AK40" s="968"/>
      <c r="AL40" s="968"/>
      <c r="AM40" s="968"/>
    </row>
    <row r="41" spans="1:39" s="11" customFormat="1">
      <c r="B41" s="339"/>
      <c r="C41" s="167"/>
      <c r="D41" s="970"/>
      <c r="S41" s="170"/>
      <c r="T41" s="170"/>
      <c r="U41" s="170"/>
      <c r="V41" s="170"/>
      <c r="W41" s="170"/>
      <c r="X41" s="170"/>
      <c r="Y41" s="968"/>
      <c r="Z41" s="968"/>
      <c r="AA41" s="968"/>
      <c r="AB41" s="968"/>
      <c r="AC41" s="968"/>
      <c r="AD41" s="968"/>
      <c r="AE41" s="968"/>
      <c r="AF41" s="968"/>
      <c r="AG41" s="968"/>
      <c r="AH41" s="968"/>
      <c r="AI41" s="968"/>
      <c r="AJ41" s="968"/>
      <c r="AK41" s="968"/>
      <c r="AL41" s="968"/>
      <c r="AM41" s="968"/>
    </row>
    <row r="42" spans="1:39" s="11" customFormat="1">
      <c r="B42" s="339"/>
      <c r="C42" s="167"/>
      <c r="D42" s="9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</row>
    <row r="43" spans="1:39" s="11" customFormat="1">
      <c r="B43" s="339"/>
    </row>
  </sheetData>
  <sheetProtection algorithmName="SHA-512" hashValue="Gf7hIqICd4PdtfHejfEUZsYT3arPlMy7Ol51TuiqiMYNV36g+tf6i9GX2JUZdPF5RHwXSJmaL/XDhZHdIRVEyg==" saltValue="ESc0svU41ZD/bv9NaWL8Ug==" spinCount="100000" sheet="1" objects="1" scenarios="1"/>
  <printOptions horizontalCentered="1"/>
  <pageMargins left="0.19685039370078741" right="0.19685039370078741" top="0.59055118110236227" bottom="0.59055118110236227" header="0.19685039370078741" footer="0.19685039370078741"/>
  <pageSetup paperSize="9" scale="70" fitToWidth="2" orientation="landscape" cellComments="atEnd" r:id="rId1"/>
  <headerFooter>
    <oddHeader>&amp;R[ERA DBNGP Tariff Model - Public]</oddHeader>
    <oddFooter>&amp;L[&amp;A]&amp;C18 Dec 2025&amp;R&amp;P of &amp;N</oddFooter>
  </headerFooter>
  <colBreaks count="1" manualBreakCount="1">
    <brk id="19" max="3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outlinePr summaryBelow="0"/>
  </sheetPr>
  <dimension ref="A1:AI225"/>
  <sheetViews>
    <sheetView showGridLines="0" zoomScaleNormal="100" workbookViewId="0"/>
  </sheetViews>
  <sheetFormatPr defaultColWidth="9" defaultRowHeight="12.75"/>
  <cols>
    <col min="1" max="1" width="5" style="11" customWidth="1"/>
    <col min="2" max="2" width="2.28515625" style="6" customWidth="1"/>
    <col min="3" max="3" width="48.85546875" style="6" customWidth="1"/>
    <col min="4" max="5" width="12.28515625" style="6" customWidth="1"/>
    <col min="6" max="6" width="17.5703125" style="6" customWidth="1"/>
    <col min="7" max="7" width="16.28515625" style="6" customWidth="1"/>
    <col min="8" max="8" width="12.7109375" style="6" customWidth="1"/>
    <col min="9" max="9" width="13.7109375" style="6" customWidth="1"/>
    <col min="10" max="10" width="12" style="6" customWidth="1"/>
    <col min="11" max="15" width="1" style="6" customWidth="1"/>
    <col min="16" max="16" width="1.5703125" style="6" customWidth="1"/>
    <col min="17" max="17" width="30.5703125" style="6" customWidth="1"/>
    <col min="18" max="18" width="15.7109375" style="6" customWidth="1"/>
    <col min="19" max="19" width="12.7109375" style="6" customWidth="1"/>
    <col min="20" max="20" width="1.5703125" style="6" customWidth="1"/>
    <col min="21" max="26" width="1" style="6" customWidth="1"/>
    <col min="27" max="27" width="10.5703125" style="6" customWidth="1"/>
    <col min="28" max="28" width="6" style="6" customWidth="1"/>
    <col min="29" max="29" width="10.85546875" style="6" customWidth="1"/>
    <col min="30" max="34" width="12" style="6" customWidth="1"/>
    <col min="35" max="35" width="1.7109375" style="6" customWidth="1"/>
    <col min="36" max="36" width="12" style="6" customWidth="1"/>
    <col min="37" max="16384" width="9" style="6"/>
  </cols>
  <sheetData>
    <row r="1" spans="1:35" ht="23.25">
      <c r="A1" s="349" t="s">
        <v>743</v>
      </c>
    </row>
    <row r="2" spans="1:35" ht="21">
      <c r="A2" s="350" t="s">
        <v>368</v>
      </c>
    </row>
    <row r="3" spans="1:35" ht="13.15" customHeight="1" thickBot="1">
      <c r="A3" s="37" t="s">
        <v>45</v>
      </c>
      <c r="B3" s="11">
        <f>COLUMN()</f>
        <v>2</v>
      </c>
      <c r="C3" s="11">
        <f>COLUMN()</f>
        <v>3</v>
      </c>
      <c r="D3" s="11"/>
      <c r="E3" s="11"/>
      <c r="F3" s="11">
        <f>COLUMN()</f>
        <v>6</v>
      </c>
      <c r="G3" s="11">
        <f>COLUMN()</f>
        <v>7</v>
      </c>
      <c r="H3" s="11">
        <f>COLUMN()</f>
        <v>8</v>
      </c>
      <c r="I3" s="11">
        <f>COLUMN()</f>
        <v>9</v>
      </c>
      <c r="J3" s="11">
        <f>COLUMN()</f>
        <v>10</v>
      </c>
    </row>
    <row r="4" spans="1:35" ht="18">
      <c r="A4" s="314" t="s">
        <v>29</v>
      </c>
      <c r="B4" s="71"/>
      <c r="C4" s="71"/>
      <c r="D4" s="71"/>
      <c r="E4" s="71"/>
      <c r="F4" s="71"/>
      <c r="G4" s="71"/>
      <c r="H4" s="71"/>
      <c r="I4" s="71"/>
      <c r="J4" s="71"/>
      <c r="AA4" s="295"/>
      <c r="AB4" s="296"/>
      <c r="AC4" s="297"/>
      <c r="AD4" s="297"/>
      <c r="AE4" s="297"/>
      <c r="AF4" s="297"/>
      <c r="AG4" s="297"/>
      <c r="AH4" s="297"/>
      <c r="AI4" s="298"/>
    </row>
    <row r="5" spans="1:35" ht="20.25">
      <c r="A5" s="6">
        <f>ROW()</f>
        <v>5</v>
      </c>
      <c r="C5" s="363" t="s">
        <v>370</v>
      </c>
      <c r="D5" s="363"/>
      <c r="E5" s="363"/>
      <c r="F5" s="376">
        <f>Inputs!AI6</f>
        <v>2026</v>
      </c>
      <c r="G5" s="376">
        <f>Inputs!AJ6</f>
        <v>2027</v>
      </c>
      <c r="H5" s="376">
        <f>Inputs!AK6</f>
        <v>2028</v>
      </c>
      <c r="I5" s="376">
        <f>Inputs!AL6</f>
        <v>2029</v>
      </c>
      <c r="J5" s="376">
        <f>Inputs!AM6</f>
        <v>2030</v>
      </c>
      <c r="P5" s="31"/>
      <c r="AA5" s="299" t="s">
        <v>389</v>
      </c>
      <c r="AI5" s="43"/>
    </row>
    <row r="6" spans="1:35">
      <c r="A6" s="6">
        <f>ROW()</f>
        <v>6</v>
      </c>
      <c r="C6" s="366" t="str">
        <f>"Real at "&amp;Inputs!$E$33</f>
        <v>Real at 31/12/2024</v>
      </c>
      <c r="D6" s="366"/>
      <c r="E6" s="366"/>
      <c r="F6" s="65">
        <f>WACC!Y$37</f>
        <v>4.8011936209764183E-2</v>
      </c>
      <c r="G6" s="65">
        <f>WACC!Z$37</f>
        <v>4.8011936209764183E-2</v>
      </c>
      <c r="H6" s="65">
        <f>WACC!AA$37</f>
        <v>4.8011936209764183E-2</v>
      </c>
      <c r="I6" s="65">
        <f>WACC!AB$37</f>
        <v>4.8011936209764183E-2</v>
      </c>
      <c r="J6" s="65">
        <f>WACC!AC$37</f>
        <v>4.8011936209764183E-2</v>
      </c>
      <c r="AA6" s="111" t="s">
        <v>442</v>
      </c>
      <c r="AI6" s="43"/>
    </row>
    <row r="7" spans="1:35">
      <c r="A7" s="6">
        <f>ROW()</f>
        <v>7</v>
      </c>
      <c r="C7" s="366" t="s">
        <v>443</v>
      </c>
      <c r="D7" s="366"/>
      <c r="E7" s="366"/>
      <c r="F7" s="65">
        <f>WACC!Y$36</f>
        <v>7.1173E-2</v>
      </c>
      <c r="G7" s="65">
        <f>WACC!Z$36</f>
        <v>7.1173E-2</v>
      </c>
      <c r="H7" s="65">
        <f>WACC!AA$36</f>
        <v>7.1173E-2</v>
      </c>
      <c r="I7" s="65">
        <f>WACC!AB$36</f>
        <v>7.1173E-2</v>
      </c>
      <c r="J7" s="65">
        <f>WACC!AC$36</f>
        <v>7.1173E-2</v>
      </c>
      <c r="AA7" s="111"/>
      <c r="AI7" s="43"/>
    </row>
    <row r="8" spans="1:35">
      <c r="A8" s="6">
        <f>ROW()</f>
        <v>8</v>
      </c>
      <c r="AA8" s="111" t="s">
        <v>350</v>
      </c>
      <c r="AI8" s="43"/>
    </row>
    <row r="9" spans="1:35" ht="15.75">
      <c r="A9" s="314" t="s">
        <v>371</v>
      </c>
      <c r="B9" s="71"/>
      <c r="C9" s="71"/>
      <c r="D9" s="71"/>
      <c r="E9" s="71"/>
      <c r="F9" s="71"/>
      <c r="G9" s="71"/>
      <c r="H9" s="71"/>
      <c r="I9" s="71"/>
      <c r="J9" s="71"/>
      <c r="AA9" s="111" t="s">
        <v>432</v>
      </c>
      <c r="AI9" s="43"/>
    </row>
    <row r="10" spans="1:35">
      <c r="A10" s="11">
        <f>ROW()</f>
        <v>10</v>
      </c>
      <c r="AA10" s="300" t="s">
        <v>433</v>
      </c>
      <c r="AI10" s="43"/>
    </row>
    <row r="11" spans="1:35">
      <c r="A11" s="11">
        <f>ROW()</f>
        <v>11</v>
      </c>
      <c r="F11" s="316" t="s">
        <v>448</v>
      </c>
      <c r="G11" s="316" t="s">
        <v>669</v>
      </c>
      <c r="AA11" s="111" t="str">
        <f>"(4) The output will be a new X-Faxtor to compute new tariffs starting 1 January of the following"</f>
        <v>(4) The output will be a new X-Faxtor to compute new tariffs starting 1 January of the following</v>
      </c>
      <c r="AI11" s="43"/>
    </row>
    <row r="12" spans="1:35">
      <c r="A12" s="11">
        <f>ROW()</f>
        <v>12</v>
      </c>
      <c r="F12" s="317" t="str">
        <f>Inputs!$E$33&amp;" [m$]"</f>
        <v>31/12/2024 [m$]</v>
      </c>
      <c r="G12" s="317" t="str">
        <f>Inputs!$E$33&amp;" [m$]"</f>
        <v>31/12/2024 [m$]</v>
      </c>
      <c r="AA12" s="111" t="str">
        <f>"       year in Real $ at "&amp;Inputs!$E$33</f>
        <v xml:space="preserve">       year in Real $ at 31/12/2024</v>
      </c>
      <c r="AI12" s="43"/>
    </row>
    <row r="13" spans="1:35">
      <c r="A13" s="11">
        <f>ROW()</f>
        <v>13</v>
      </c>
      <c r="C13" s="38" t="s">
        <v>386</v>
      </c>
      <c r="D13" s="38"/>
      <c r="E13" s="38"/>
      <c r="F13" s="13">
        <f>Asset!$AH$25</f>
        <v>3438.0243531907936</v>
      </c>
      <c r="G13" s="13">
        <f>Asset!$AM$25</f>
        <v>2888.8236280632768</v>
      </c>
      <c r="AA13" s="111"/>
      <c r="AI13" s="43"/>
    </row>
    <row r="14" spans="1:35">
      <c r="A14" s="11">
        <f>ROW()</f>
        <v>14</v>
      </c>
      <c r="C14" s="38" t="s">
        <v>374</v>
      </c>
      <c r="D14" s="38"/>
      <c r="E14" s="38"/>
      <c r="F14" s="13">
        <f>Asset!$AH$43</f>
        <v>3417.8768802384184</v>
      </c>
      <c r="G14" s="13">
        <f>Asset!$AM$43</f>
        <v>2871.3987865909521</v>
      </c>
      <c r="S14" s="13"/>
      <c r="AA14" s="8"/>
      <c r="AC14" s="36" t="s">
        <v>351</v>
      </c>
      <c r="AD14" s="374" t="str">
        <f>Recalc_From_Year&amp;" to 2030"</f>
        <v>2026 to 2030</v>
      </c>
      <c r="AI14" s="43"/>
    </row>
    <row r="15" spans="1:35">
      <c r="A15" s="11">
        <f>ROW()</f>
        <v>15</v>
      </c>
      <c r="C15" s="38"/>
      <c r="D15" s="38"/>
      <c r="E15" s="38"/>
      <c r="G15" s="40"/>
      <c r="S15" s="40"/>
      <c r="AA15" s="8"/>
      <c r="AD15" s="301" t="str">
        <f>"X-Factor_"&amp;Inputs!AI6</f>
        <v>X-Factor_2026</v>
      </c>
      <c r="AE15" s="301" t="str">
        <f>"X-Factor_"&amp;Inputs!AJ6</f>
        <v>X-Factor_2027</v>
      </c>
      <c r="AF15" s="301" t="str">
        <f>"X-Factor_"&amp;Inputs!AK6</f>
        <v>X-Factor_2028</v>
      </c>
      <c r="AG15" s="301" t="str">
        <f>"X-Factor_"&amp;Inputs!AL6</f>
        <v>X-Factor_2029</v>
      </c>
      <c r="AH15" s="301" t="str">
        <f>"X-Factor_"&amp;Inputs!AM6</f>
        <v>X-Factor_2030</v>
      </c>
      <c r="AI15" s="43"/>
    </row>
    <row r="16" spans="1:35" ht="15.75">
      <c r="A16" s="314" t="s">
        <v>372</v>
      </c>
      <c r="B16" s="71"/>
      <c r="C16" s="71"/>
      <c r="D16" s="71"/>
      <c r="E16" s="71"/>
      <c r="F16" s="71"/>
      <c r="G16" s="71"/>
      <c r="H16" s="71"/>
      <c r="I16" s="71"/>
      <c r="J16" s="71"/>
      <c r="Q16" s="314" t="s">
        <v>372</v>
      </c>
      <c r="R16" s="71"/>
      <c r="S16" s="71"/>
      <c r="AA16" s="8"/>
      <c r="AC16" s="302" t="s">
        <v>439</v>
      </c>
      <c r="AD16" s="1222">
        <v>0.46005804357740165</v>
      </c>
      <c r="AE16" s="1222">
        <v>0</v>
      </c>
      <c r="AF16" s="1222">
        <v>0</v>
      </c>
      <c r="AG16" s="1222">
        <v>0</v>
      </c>
      <c r="AH16" s="1222">
        <v>0</v>
      </c>
      <c r="AI16" s="43"/>
    </row>
    <row r="17" spans="1:35">
      <c r="A17" s="11">
        <f>ROW()</f>
        <v>17</v>
      </c>
      <c r="C17" s="38"/>
      <c r="D17" s="38"/>
      <c r="E17" s="38"/>
      <c r="F17" s="30"/>
      <c r="G17" s="269" t="s">
        <v>501</v>
      </c>
      <c r="H17" s="30"/>
      <c r="I17" s="30"/>
      <c r="S17" s="40"/>
      <c r="AA17" s="8"/>
      <c r="AC17" s="36" t="s">
        <v>352</v>
      </c>
      <c r="AD17" s="1223">
        <v>-7.7216100180521607E-10</v>
      </c>
      <c r="AE17" s="375"/>
      <c r="AF17" s="375"/>
      <c r="AG17" s="375"/>
      <c r="AH17" s="375"/>
      <c r="AI17" s="43"/>
    </row>
    <row r="18" spans="1:35" ht="30.75" customHeight="1">
      <c r="A18" s="11">
        <f>ROW()</f>
        <v>18</v>
      </c>
      <c r="F18" s="315" t="str">
        <f>"Real "</f>
        <v xml:space="preserve">Real </v>
      </c>
      <c r="G18" s="315" t="s">
        <v>369</v>
      </c>
      <c r="H18" s="315" t="s">
        <v>375</v>
      </c>
      <c r="I18" s="315" t="s">
        <v>376</v>
      </c>
      <c r="R18" s="315" t="str">
        <f>"Real at "&amp;Inputs!$E$33&amp;" [m$]"</f>
        <v>Real at 31/12/2024 [m$]</v>
      </c>
      <c r="S18" s="315" t="s">
        <v>373</v>
      </c>
      <c r="AA18" s="111" t="s">
        <v>440</v>
      </c>
      <c r="AI18" s="43"/>
    </row>
    <row r="19" spans="1:35" ht="13.5" thickBot="1">
      <c r="A19" s="11">
        <f>ROW()</f>
        <v>19</v>
      </c>
      <c r="B19" s="64" t="str">
        <f>"PV of Total Revenue (CoS) [m$ "&amp;Inputs!$E$33&amp;"]"</f>
        <v>PV of Total Revenue (CoS) [m$ 31/12/2024]</v>
      </c>
      <c r="F19" s="263"/>
      <c r="G19" s="263"/>
      <c r="H19" s="263"/>
      <c r="I19" s="263"/>
      <c r="Q19" s="5" t="str">
        <f>"Total Revenue (CoS)"</f>
        <v>Total Revenue (CoS)</v>
      </c>
      <c r="R19" s="263"/>
      <c r="S19" s="263"/>
      <c r="AA19" s="41"/>
      <c r="AB19" s="7"/>
      <c r="AC19" s="7"/>
      <c r="AD19" s="7"/>
      <c r="AE19" s="7"/>
      <c r="AF19" s="7"/>
      <c r="AG19" s="7"/>
      <c r="AH19" s="7"/>
      <c r="AI19" s="303"/>
    </row>
    <row r="20" spans="1:35" ht="13.5" thickBot="1">
      <c r="A20" s="11">
        <f>ROW()</f>
        <v>20</v>
      </c>
      <c r="C20" s="6" t="s">
        <v>36</v>
      </c>
      <c r="F20" s="13">
        <f>SUM(CoS_Tariff_Revenue!$F$80:$F$82)</f>
        <v>503.60011263053281</v>
      </c>
      <c r="G20" s="13">
        <f>SUM(CoS_Tariff_Revenue!$F$41:$F$43)</f>
        <v>503.60011263053286</v>
      </c>
      <c r="H20" s="289">
        <f t="shared" ref="H20:I27" si="0">F20/F$27</f>
        <v>0.26875819307213189</v>
      </c>
      <c r="I20" s="289">
        <f t="shared" si="0"/>
        <v>0.26875819307213183</v>
      </c>
      <c r="Q20" s="32" t="s">
        <v>36</v>
      </c>
      <c r="R20" s="13">
        <f>SUM(CoS_Tariff_Revenue!$AM$80:$AQ$82)</f>
        <v>607.44974918441858</v>
      </c>
      <c r="S20" s="13">
        <f>SUM(CoS_Tariff_Revenue!$AM$41:$AQ$43)</f>
        <v>663.90162815468705</v>
      </c>
    </row>
    <row r="21" spans="1:35" ht="18">
      <c r="A21" s="11">
        <f>ROW()</f>
        <v>21</v>
      </c>
      <c r="C21" s="6" t="s">
        <v>6</v>
      </c>
      <c r="F21" s="13">
        <f>CoS_Tariff_Revenue!$F$83</f>
        <v>670.26718231405914</v>
      </c>
      <c r="G21" s="13">
        <f>CoS_Tariff_Revenue!$F$44</f>
        <v>670.26718231405914</v>
      </c>
      <c r="H21" s="289">
        <f t="shared" si="0"/>
        <v>0.35770404389570826</v>
      </c>
      <c r="I21" s="289">
        <f t="shared" si="0"/>
        <v>0.35770404389570815</v>
      </c>
      <c r="Q21" s="32" t="s">
        <v>6</v>
      </c>
      <c r="R21" s="13">
        <f>SUM(CoS_Tariff_Revenue!$AM$83:$AQ$83)</f>
        <v>807.40399081788405</v>
      </c>
      <c r="S21" s="13">
        <f>SUM(CoS_Tariff_Revenue!$AM$44:$AQ$44)</f>
        <v>881.91085281433516</v>
      </c>
      <c r="AA21" s="352" t="s">
        <v>353</v>
      </c>
      <c r="AB21" s="297"/>
      <c r="AC21" s="297"/>
      <c r="AD21" s="297"/>
      <c r="AE21" s="297"/>
      <c r="AF21" s="297"/>
      <c r="AG21" s="297"/>
      <c r="AH21" s="297"/>
      <c r="AI21" s="298"/>
    </row>
    <row r="22" spans="1:35">
      <c r="A22" s="11">
        <f>ROW()</f>
        <v>22</v>
      </c>
      <c r="C22" s="32" t="s">
        <v>387</v>
      </c>
      <c r="D22" s="32"/>
      <c r="E22" s="32"/>
      <c r="F22" s="13"/>
      <c r="G22" s="13">
        <f>CoS_Tariff_Revenue!$F$45</f>
        <v>-291.12679651862129</v>
      </c>
      <c r="H22" s="289">
        <f t="shared" si="0"/>
        <v>0</v>
      </c>
      <c r="I22" s="289">
        <f t="shared" si="0"/>
        <v>-0.1553667479908325</v>
      </c>
      <c r="Q22" s="364" t="s">
        <v>387</v>
      </c>
      <c r="R22" s="13"/>
      <c r="S22" s="13">
        <f>SUM(CoS_Tariff_Revenue!$AM$45:$AQ$45)</f>
        <v>-380.93383816403059</v>
      </c>
      <c r="AA22" s="111"/>
      <c r="AB22" s="304"/>
      <c r="AI22" s="43"/>
    </row>
    <row r="23" spans="1:35">
      <c r="A23" s="11">
        <f>ROW()</f>
        <v>23</v>
      </c>
      <c r="C23" s="6" t="s">
        <v>53</v>
      </c>
      <c r="F23" s="13">
        <f>CoS_Tariff_Revenue!$F$84</f>
        <v>646.44639301168741</v>
      </c>
      <c r="G23" s="13">
        <f>CoS_Tariff_Revenue!$F$46</f>
        <v>937.57318953030904</v>
      </c>
      <c r="H23" s="289">
        <f t="shared" si="0"/>
        <v>0.34499151240516379</v>
      </c>
      <c r="I23" s="289">
        <f t="shared" si="0"/>
        <v>0.5003582603959964</v>
      </c>
      <c r="Q23" s="32" t="s">
        <v>53</v>
      </c>
      <c r="R23" s="13">
        <f>SUM(CoS_Tariff_Revenue!$AM$84:$AQ$84)</f>
        <v>775.76846940617202</v>
      </c>
      <c r="S23" s="13">
        <f>SUM(CoS_Tariff_Revenue!$AM$46:$AQ$46)</f>
        <v>1226.7965639659976</v>
      </c>
      <c r="AA23" s="353" t="s">
        <v>354</v>
      </c>
      <c r="AB23" s="304" t="s">
        <v>355</v>
      </c>
      <c r="AC23" s="6" t="s">
        <v>356</v>
      </c>
      <c r="AI23" s="43"/>
    </row>
    <row r="24" spans="1:35">
      <c r="A24" s="11">
        <f>ROW()</f>
        <v>24</v>
      </c>
      <c r="C24" s="6" t="s">
        <v>80</v>
      </c>
      <c r="F24" s="13">
        <f>CoS_Tariff_Revenue!$F$85</f>
        <v>168.85765108787044</v>
      </c>
      <c r="G24" s="13">
        <f>CoS_Tariff_Revenue!$F$47</f>
        <v>168.85765108787044</v>
      </c>
      <c r="H24" s="289">
        <f t="shared" si="0"/>
        <v>9.0114906757527008E-2</v>
      </c>
      <c r="I24" s="289">
        <f t="shared" si="0"/>
        <v>9.011490675752698E-2</v>
      </c>
      <c r="Q24" s="32" t="s">
        <v>80</v>
      </c>
      <c r="R24" s="13">
        <f>SUM(CoS_Tariff_Revenue!$AM$85:$AQ$85)</f>
        <v>205.23272677738871</v>
      </c>
      <c r="S24" s="13">
        <f>SUM(CoS_Tariff_Revenue!$AM$47:$AQ$47)</f>
        <v>225.10046173473933</v>
      </c>
      <c r="AA24" s="354" t="s">
        <v>354</v>
      </c>
      <c r="AB24" s="304" t="s">
        <v>355</v>
      </c>
      <c r="AC24" s="6" t="s">
        <v>357</v>
      </c>
      <c r="AI24" s="43"/>
    </row>
    <row r="25" spans="1:35">
      <c r="A25" s="11">
        <f>ROW()</f>
        <v>25</v>
      </c>
      <c r="C25" s="6" t="s">
        <v>81</v>
      </c>
      <c r="F25" s="13">
        <f>CoS_Tariff_Revenue!$F$86</f>
        <v>-84.428825543935218</v>
      </c>
      <c r="G25" s="13">
        <f>CoS_Tariff_Revenue!$F$48</f>
        <v>-84.428825543935218</v>
      </c>
      <c r="H25" s="289">
        <f t="shared" ref="H25" si="1">F25/F$27</f>
        <v>-4.5057453378763504E-2</v>
      </c>
      <c r="I25" s="289">
        <f t="shared" ref="I25" si="2">G25/G$27</f>
        <v>-4.505745337876349E-2</v>
      </c>
      <c r="Q25" s="32" t="s">
        <v>81</v>
      </c>
      <c r="R25" s="13">
        <f>SUM(CoS_Tariff_Revenue!$AM$86:$AQ$86)</f>
        <v>-102.61636338869435</v>
      </c>
      <c r="S25" s="13">
        <f>SUM(CoS_Tariff_Revenue!$AM$48:$AQ$48)</f>
        <v>-112.55023086736966</v>
      </c>
      <c r="AA25" s="354"/>
      <c r="AB25" s="304"/>
      <c r="AI25" s="43"/>
    </row>
    <row r="26" spans="1:35">
      <c r="A26" s="11">
        <f>ROW()</f>
        <v>26</v>
      </c>
      <c r="C26" s="30" t="s">
        <v>642</v>
      </c>
      <c r="D26" s="878"/>
      <c r="E26" s="878"/>
      <c r="F26" s="14">
        <f>CoS_Tariff_Revenue!$F$87</f>
        <v>-30.938753793540911</v>
      </c>
      <c r="G26" s="14">
        <f>CoS_Tariff_Revenue!$F$49</f>
        <v>-30.938753793540918</v>
      </c>
      <c r="H26" s="371">
        <f t="shared" si="0"/>
        <v>-1.6511202751767391E-2</v>
      </c>
      <c r="I26" s="371">
        <f t="shared" si="0"/>
        <v>-1.6511202751767391E-2</v>
      </c>
      <c r="Q26" s="365" t="s">
        <v>642</v>
      </c>
      <c r="R26" s="14">
        <f>SUM(CoS_Tariff_Revenue!$AM$87:$AQ$87)</f>
        <v>-36.86082310640829</v>
      </c>
      <c r="S26" s="14">
        <f>SUM(CoS_Tariff_Revenue!$AM$49:$AQ$49)</f>
        <v>-40.022804644365465</v>
      </c>
      <c r="AA26" s="355" t="s">
        <v>354</v>
      </c>
      <c r="AB26" s="304" t="s">
        <v>355</v>
      </c>
      <c r="AC26" s="6" t="s">
        <v>358</v>
      </c>
      <c r="AI26" s="43"/>
    </row>
    <row r="27" spans="1:35">
      <c r="A27" s="11">
        <f>ROW()</f>
        <v>27</v>
      </c>
      <c r="C27" s="6" t="s">
        <v>76</v>
      </c>
      <c r="F27" s="9">
        <f>SUM(F20:F26)</f>
        <v>1873.8037597066736</v>
      </c>
      <c r="G27" s="9">
        <f>SUM(G20:G26)</f>
        <v>1873.8037597066741</v>
      </c>
      <c r="H27" s="289">
        <f t="shared" si="0"/>
        <v>1</v>
      </c>
      <c r="I27" s="289">
        <f t="shared" si="0"/>
        <v>1</v>
      </c>
      <c r="Q27" s="32" t="s">
        <v>76</v>
      </c>
      <c r="R27" s="9">
        <f>SUM(R20:R26)</f>
        <v>2256.3777496907605</v>
      </c>
      <c r="S27" s="9">
        <f>SUM(S20:S26)</f>
        <v>2464.202632993994</v>
      </c>
      <c r="AA27" s="356" t="s">
        <v>359</v>
      </c>
      <c r="AB27" s="304" t="s">
        <v>355</v>
      </c>
      <c r="AC27" s="6" t="s">
        <v>360</v>
      </c>
      <c r="AI27" s="43"/>
    </row>
    <row r="28" spans="1:35">
      <c r="A28" s="11">
        <f>ROW()</f>
        <v>28</v>
      </c>
      <c r="C28" s="6" t="s">
        <v>499</v>
      </c>
      <c r="F28" s="13">
        <f>CoS_Tariff_Revenue!F90</f>
        <v>-37.476075194133472</v>
      </c>
      <c r="G28" s="9">
        <f>CoS_Tariff_Revenue!F52</f>
        <v>-37.476075194133486</v>
      </c>
      <c r="H28" s="289"/>
      <c r="I28" s="289"/>
      <c r="Q28" s="32" t="s">
        <v>499</v>
      </c>
      <c r="R28" s="9">
        <f>SUM(CoS_Tariff_Revenue!$AM$90:$AQ$90)</f>
        <v>-45.12755499381521</v>
      </c>
      <c r="S28" s="9">
        <f>SUM(CoS_Tariff_Revenue!$AM$52:$AQ$52)</f>
        <v>-49.284052659879862</v>
      </c>
      <c r="AA28" s="356"/>
      <c r="AB28" s="304"/>
      <c r="AI28" s="43"/>
    </row>
    <row r="29" spans="1:35">
      <c r="A29" s="11">
        <f>ROW()</f>
        <v>29</v>
      </c>
      <c r="C29" s="6" t="s">
        <v>500</v>
      </c>
      <c r="F29" s="13">
        <f>CoS_Tariff_Revenue!F91</f>
        <v>2.3781340458587721</v>
      </c>
      <c r="G29" s="9">
        <f>CoS_Tariff_Revenue!F53</f>
        <v>2.3781340458587725</v>
      </c>
      <c r="H29" s="289"/>
      <c r="I29" s="289"/>
      <c r="Q29" s="32" t="s">
        <v>500</v>
      </c>
      <c r="R29" s="9">
        <f>SUM(CoS_Tariff_Revenue!$AM$91:$AQ$91)</f>
        <v>2.8893921382043093</v>
      </c>
      <c r="S29" s="9">
        <f>SUM(CoS_Tariff_Revenue!$AM$53:$AQ$53)</f>
        <v>3.1684410763462219</v>
      </c>
      <c r="AA29" s="356"/>
      <c r="AB29" s="304"/>
      <c r="AI29" s="43"/>
    </row>
    <row r="30" spans="1:35">
      <c r="A30" s="11">
        <f>ROW()</f>
        <v>30</v>
      </c>
      <c r="C30" s="435" t="s">
        <v>498</v>
      </c>
      <c r="D30" s="511"/>
      <c r="E30" s="511"/>
      <c r="F30" s="414">
        <f>SUM(F27:F29)</f>
        <v>1838.705818558399</v>
      </c>
      <c r="G30" s="414">
        <f>SUM(G27:G29)</f>
        <v>1838.7058185583994</v>
      </c>
      <c r="H30" s="440"/>
      <c r="I30" s="440"/>
      <c r="Q30" s="441" t="s">
        <v>498</v>
      </c>
      <c r="R30" s="414">
        <f>SUM(R27:R29)</f>
        <v>2214.1395868351497</v>
      </c>
      <c r="S30" s="414">
        <f>SUM(S27:S29)</f>
        <v>2418.0870214104607</v>
      </c>
      <c r="AA30" s="356"/>
      <c r="AB30" s="304"/>
      <c r="AI30" s="43"/>
    </row>
    <row r="31" spans="1:35" ht="13.5" thickBot="1">
      <c r="A31" s="11">
        <f>ROW()</f>
        <v>31</v>
      </c>
      <c r="C31" s="6" t="s">
        <v>83</v>
      </c>
      <c r="F31" s="442">
        <f>CoS_Tariff_Revenue!$F$93</f>
        <v>1838.7058185591709</v>
      </c>
      <c r="G31" s="442">
        <f>CoS_Tariff_Revenue!$F$55</f>
        <v>1838.7058185591713</v>
      </c>
      <c r="Q31" s="32" t="s">
        <v>83</v>
      </c>
      <c r="R31" s="442">
        <f>SUM(CoS_Tariff_Revenue!$AM$93:$AQ$93)</f>
        <v>2217.1730781562583</v>
      </c>
      <c r="S31" s="442">
        <f>SUM(CoS_Tariff_Revenue!$AM$55:$AQ$55)</f>
        <v>2422.9391937671758</v>
      </c>
      <c r="AA31" s="114"/>
      <c r="AB31" s="7"/>
      <c r="AC31" s="7"/>
      <c r="AD31" s="7"/>
      <c r="AE31" s="7"/>
      <c r="AF31" s="7"/>
      <c r="AG31" s="7"/>
      <c r="AH31" s="7"/>
      <c r="AI31" s="303"/>
    </row>
    <row r="32" spans="1:35">
      <c r="A32" s="11">
        <f>ROW()</f>
        <v>32</v>
      </c>
      <c r="C32" s="318" t="s">
        <v>379</v>
      </c>
      <c r="D32" s="318"/>
      <c r="E32" s="318"/>
      <c r="F32" s="377" t="str">
        <f>IF(ROUND(F30-F31,5)=0,"OK","Wrong")</f>
        <v>OK</v>
      </c>
      <c r="G32" s="377" t="str">
        <f>IF(ROUND(G30-G31,5)=0,"OK","Wrong")</f>
        <v>OK</v>
      </c>
      <c r="Q32" s="32" t="s">
        <v>502</v>
      </c>
      <c r="R32" s="99">
        <f>R27-R31</f>
        <v>39.204671534502268</v>
      </c>
      <c r="S32" s="99">
        <f>S27-S31</f>
        <v>41.263439226818264</v>
      </c>
    </row>
    <row r="33" spans="1:32">
      <c r="A33" s="11">
        <f>ROW()</f>
        <v>33</v>
      </c>
    </row>
    <row r="34" spans="1:32">
      <c r="A34" s="11">
        <f>ROW()</f>
        <v>34</v>
      </c>
      <c r="H34" s="99"/>
    </row>
    <row r="35" spans="1:32" ht="15.75">
      <c r="A35" s="314" t="s">
        <v>377</v>
      </c>
      <c r="B35" s="71"/>
      <c r="C35" s="71"/>
      <c r="D35" s="71"/>
      <c r="E35" s="71"/>
      <c r="F35" s="71"/>
      <c r="G35" s="71"/>
      <c r="H35" s="71"/>
      <c r="I35" s="71"/>
      <c r="J35" s="71"/>
    </row>
    <row r="36" spans="1:32">
      <c r="A36" s="11">
        <f>ROW()</f>
        <v>36</v>
      </c>
    </row>
    <row r="37" spans="1:32">
      <c r="A37" s="11">
        <f>ROW()</f>
        <v>37</v>
      </c>
      <c r="B37" s="64" t="str">
        <f>"PV of Regulatory Revenue [m$ "&amp;Inputs!$E$33&amp;"]"</f>
        <v>PV of Regulatory Revenue [m$ 31/12/2024]</v>
      </c>
      <c r="F37" s="4"/>
    </row>
    <row r="38" spans="1:32">
      <c r="A38" s="11">
        <f>ROW()</f>
        <v>38</v>
      </c>
      <c r="C38" s="6" t="s">
        <v>87</v>
      </c>
      <c r="F38" s="13">
        <f>-CoS_Tariff_Revenue!$F$122</f>
        <v>3280.5202253943203</v>
      </c>
    </row>
    <row r="39" spans="1:32">
      <c r="A39" s="11">
        <f>ROW()</f>
        <v>39</v>
      </c>
      <c r="C39" s="6" t="s">
        <v>88</v>
      </c>
      <c r="F39" s="13">
        <f>-CoS_Tariff_Revenue!$F$124</f>
        <v>-2180.337144015552</v>
      </c>
      <c r="G39" s="34"/>
    </row>
    <row r="40" spans="1:32">
      <c r="A40" s="11">
        <f>ROW()</f>
        <v>40</v>
      </c>
      <c r="C40" s="6" t="s">
        <v>36</v>
      </c>
      <c r="F40" s="13">
        <f>-CoS_Tariff_Revenue!$F$117</f>
        <v>503.60011263053286</v>
      </c>
    </row>
    <row r="41" spans="1:32">
      <c r="A41" s="11">
        <f>ROW()</f>
        <v>41</v>
      </c>
      <c r="C41" s="6" t="s">
        <v>31</v>
      </c>
      <c r="F41" s="13">
        <f>-CoS_Tariff_Revenue!$F$123</f>
        <v>216.53049394697786</v>
      </c>
    </row>
    <row r="42" spans="1:32">
      <c r="A42" s="11">
        <f>ROW()</f>
        <v>42</v>
      </c>
      <c r="C42" s="6" t="s">
        <v>80</v>
      </c>
      <c r="F42" s="13">
        <f>-CoS_Tariff_Revenue!$F$118</f>
        <v>168.85765108787044</v>
      </c>
    </row>
    <row r="43" spans="1:32">
      <c r="A43" s="11">
        <f>ROW()</f>
        <v>43</v>
      </c>
      <c r="C43" s="6" t="s">
        <v>81</v>
      </c>
      <c r="F43" s="13">
        <f>-CoS_Tariff_Revenue!$F$119</f>
        <v>-84.428825543935218</v>
      </c>
    </row>
    <row r="44" spans="1:32">
      <c r="A44" s="11">
        <f>ROW()</f>
        <v>44</v>
      </c>
      <c r="C44" s="6" t="s">
        <v>642</v>
      </c>
      <c r="F44" s="13">
        <f>-CoS_Tariff_Revenue!$F$120</f>
        <v>-30.938753793540918</v>
      </c>
      <c r="AA44" s="9"/>
      <c r="AB44" s="9"/>
      <c r="AC44" s="9"/>
      <c r="AD44" s="9"/>
      <c r="AF44" s="9"/>
    </row>
    <row r="45" spans="1:32">
      <c r="A45" s="11">
        <f>ROW()</f>
        <v>45</v>
      </c>
      <c r="C45" s="77" t="s">
        <v>76</v>
      </c>
      <c r="D45" s="511"/>
      <c r="E45" s="511"/>
      <c r="F45" s="87">
        <f>SUM(F38:F44)</f>
        <v>1873.8037597066732</v>
      </c>
      <c r="AA45" s="9"/>
      <c r="AB45" s="9"/>
      <c r="AC45" s="9"/>
      <c r="AD45" s="9"/>
      <c r="AF45" s="9"/>
    </row>
    <row r="46" spans="1:32">
      <c r="A46" s="11">
        <f>ROW()</f>
        <v>46</v>
      </c>
      <c r="C46" s="318" t="s">
        <v>379</v>
      </c>
      <c r="D46" s="318"/>
      <c r="E46" s="318"/>
      <c r="F46" s="377" t="str">
        <f>IF(ROUND(G27-F45,8)=0,"OK","Wrong")</f>
        <v>OK</v>
      </c>
      <c r="R46" s="3"/>
      <c r="S46" s="3"/>
    </row>
    <row r="47" spans="1:32">
      <c r="A47" s="11">
        <f>ROW()</f>
        <v>47</v>
      </c>
    </row>
    <row r="48" spans="1:32" ht="15.75">
      <c r="A48" s="314" t="s">
        <v>378</v>
      </c>
      <c r="B48" s="71"/>
      <c r="C48" s="71"/>
      <c r="D48" s="71"/>
      <c r="E48" s="71"/>
      <c r="F48" s="71"/>
      <c r="G48" s="71"/>
      <c r="H48" s="71"/>
      <c r="I48" s="71"/>
      <c r="J48" s="71"/>
      <c r="Q48" s="314" t="s">
        <v>417</v>
      </c>
      <c r="R48" s="71"/>
      <c r="S48" s="71"/>
    </row>
    <row r="49" spans="1:33" ht="25.5">
      <c r="A49" s="11">
        <f>ROW()</f>
        <v>49</v>
      </c>
      <c r="R49" s="315" t="str">
        <f>"Real at "&amp;Inputs!$E$33&amp;" [m$]"</f>
        <v>Real at 31/12/2024 [m$]</v>
      </c>
      <c r="S49" s="315" t="s">
        <v>373</v>
      </c>
    </row>
    <row r="50" spans="1:33">
      <c r="A50" s="11">
        <f>ROW()</f>
        <v>50</v>
      </c>
      <c r="B50" s="64" t="str">
        <f>"PV of Forecast Revenue [m$ "&amp;Inputs!$E$33&amp;"]"</f>
        <v>PV of Forecast Revenue [m$ 31/12/2024]</v>
      </c>
      <c r="Q50" s="5" t="s">
        <v>417</v>
      </c>
    </row>
    <row r="51" spans="1:33">
      <c r="A51" s="11">
        <f>ROW()</f>
        <v>51</v>
      </c>
      <c r="C51" s="6" t="s">
        <v>50</v>
      </c>
      <c r="F51" s="13">
        <f>CoS_Tariff_Revenue!$F221</f>
        <v>1707.3209246406955</v>
      </c>
      <c r="Q51" s="32" t="s">
        <v>50</v>
      </c>
      <c r="R51" s="13">
        <f>CoS_Tariff_Revenue!G221</f>
        <v>2058.5166864321709</v>
      </c>
      <c r="S51" s="13">
        <f>CoS_Tariff_Revenue!G209</f>
        <v>2249.4448734152206</v>
      </c>
    </row>
    <row r="52" spans="1:33">
      <c r="A52" s="11">
        <f>ROW()</f>
        <v>52</v>
      </c>
      <c r="C52" s="30" t="s">
        <v>0</v>
      </c>
      <c r="D52" s="878"/>
      <c r="E52" s="878"/>
      <c r="F52" s="14">
        <f>CoS_Tariff_Revenue!$F222</f>
        <v>131.38489391847514</v>
      </c>
      <c r="Q52" s="365" t="s">
        <v>0</v>
      </c>
      <c r="R52" s="14">
        <f>CoS_Tariff_Revenue!G222</f>
        <v>158.65639172408686</v>
      </c>
      <c r="S52" s="14">
        <f>CoS_Tariff_Revenue!G210</f>
        <v>173.4943203519548</v>
      </c>
    </row>
    <row r="53" spans="1:33">
      <c r="A53" s="11">
        <f>ROW()</f>
        <v>53</v>
      </c>
      <c r="C53" s="6" t="s">
        <v>51</v>
      </c>
      <c r="F53" s="13">
        <f>CoS_Tariff_Revenue!$F223</f>
        <v>1838.7058185591709</v>
      </c>
      <c r="Q53" s="32" t="s">
        <v>51</v>
      </c>
      <c r="R53" s="13">
        <f>CoS_Tariff_Revenue!G223</f>
        <v>2217.1730781562583</v>
      </c>
      <c r="S53" s="13">
        <f>CoS_Tariff_Revenue!G211</f>
        <v>2422.9391937671753</v>
      </c>
    </row>
    <row r="54" spans="1:33">
      <c r="A54" s="11">
        <f>ROW()</f>
        <v>54</v>
      </c>
      <c r="C54" s="318" t="s">
        <v>379</v>
      </c>
      <c r="D54" s="318"/>
      <c r="E54" s="318"/>
      <c r="F54" s="377" t="str">
        <f>IF(ROUND(F30-F53,5)=0,"OK","Wrong")</f>
        <v>OK</v>
      </c>
    </row>
    <row r="55" spans="1:33">
      <c r="A55" s="11">
        <f>ROW()</f>
        <v>55</v>
      </c>
    </row>
    <row r="56" spans="1:33">
      <c r="A56" s="11">
        <f>ROW()</f>
        <v>56</v>
      </c>
    </row>
    <row r="57" spans="1:33" ht="15.75">
      <c r="A57" s="314" t="s">
        <v>746</v>
      </c>
      <c r="B57" s="71"/>
      <c r="C57" s="71"/>
      <c r="D57" s="71"/>
      <c r="E57" s="71"/>
      <c r="F57" s="370">
        <f>CoS_Tariff_Revenue!AM$6</f>
        <v>2026</v>
      </c>
      <c r="G57" s="370">
        <f>CoS_Tariff_Revenue!AN$6</f>
        <v>2027</v>
      </c>
      <c r="H57" s="370">
        <f>CoS_Tariff_Revenue!AO$6</f>
        <v>2028</v>
      </c>
      <c r="I57" s="370">
        <f>CoS_Tariff_Revenue!AP$6</f>
        <v>2029</v>
      </c>
      <c r="J57" s="370">
        <f>CoS_Tariff_Revenue!AQ$6</f>
        <v>2030</v>
      </c>
    </row>
    <row r="58" spans="1:33" ht="15.75">
      <c r="A58" s="314"/>
      <c r="B58" s="71"/>
      <c r="C58" s="71"/>
      <c r="D58" s="71"/>
      <c r="E58" s="71"/>
      <c r="F58" s="370" t="s">
        <v>430</v>
      </c>
      <c r="G58" s="370" t="s">
        <v>430</v>
      </c>
      <c r="H58" s="370" t="s">
        <v>430</v>
      </c>
      <c r="I58" s="370" t="s">
        <v>430</v>
      </c>
      <c r="J58" s="370" t="s">
        <v>430</v>
      </c>
    </row>
    <row r="59" spans="1:33">
      <c r="A59" s="11">
        <f>ROW()</f>
        <v>59</v>
      </c>
      <c r="B59" s="1091" t="str">
        <f>"Full Haul T1 Service (T1 Service) [$/GJ/day "&amp;Inputs!$E$33&amp;"]"</f>
        <v>Full Haul T1 Service (T1 Service) [$/GJ/day 31/12/2024]</v>
      </c>
      <c r="C59" s="1092"/>
      <c r="D59" s="102"/>
      <c r="E59" s="102"/>
      <c r="F59" s="32"/>
      <c r="H59" s="117"/>
      <c r="AA59" s="32"/>
      <c r="AE59" s="117"/>
      <c r="AF59" s="117"/>
      <c r="AG59" s="117"/>
    </row>
    <row r="60" spans="1:33">
      <c r="A60" s="11">
        <f>ROW()</f>
        <v>60</v>
      </c>
      <c r="B60" s="64" t="s">
        <v>702</v>
      </c>
      <c r="C60" s="319"/>
      <c r="D60" s="319"/>
      <c r="E60" s="319"/>
      <c r="F60" s="117"/>
    </row>
    <row r="61" spans="1:33">
      <c r="A61" s="11">
        <f>ROW()</f>
        <v>61</v>
      </c>
      <c r="C61" s="167" t="s">
        <v>407</v>
      </c>
      <c r="D61" s="167"/>
      <c r="E61" s="167"/>
      <c r="F61" s="122">
        <f>CoS_Tariff_Revenue!AM216</f>
        <v>1.7981912449307664</v>
      </c>
      <c r="G61" s="122">
        <f>CoS_Tariff_Revenue!AN216</f>
        <v>1.7981912449307664</v>
      </c>
      <c r="H61" s="122">
        <f>CoS_Tariff_Revenue!AO216</f>
        <v>1.7981912449307664</v>
      </c>
      <c r="I61" s="122">
        <f>CoS_Tariff_Revenue!AP216</f>
        <v>1.7981912449307664</v>
      </c>
      <c r="J61" s="122">
        <f>CoS_Tariff_Revenue!AQ216</f>
        <v>1.7981912449307664</v>
      </c>
    </row>
    <row r="62" spans="1:33">
      <c r="A62" s="11">
        <f>ROW()</f>
        <v>62</v>
      </c>
      <c r="C62" s="167" t="s">
        <v>444</v>
      </c>
      <c r="D62" s="167"/>
      <c r="E62" s="167"/>
      <c r="F62" s="122">
        <f>CoS_Tariff_Revenue!AM217</f>
        <v>0.15509100480285776</v>
      </c>
      <c r="G62" s="122">
        <f>CoS_Tariff_Revenue!AN217</f>
        <v>0.15509100480285776</v>
      </c>
      <c r="H62" s="122">
        <f>CoS_Tariff_Revenue!AO217</f>
        <v>0.15509100480285776</v>
      </c>
      <c r="I62" s="122">
        <f>CoS_Tariff_Revenue!AP217</f>
        <v>0.15509100480285776</v>
      </c>
      <c r="J62" s="122">
        <f>CoS_Tariff_Revenue!AQ217</f>
        <v>0.15509100480285776</v>
      </c>
    </row>
    <row r="63" spans="1:33">
      <c r="A63" s="11">
        <f>ROW()</f>
        <v>63</v>
      </c>
      <c r="C63" s="357" t="s">
        <v>403</v>
      </c>
      <c r="D63" s="992"/>
      <c r="E63" s="992"/>
      <c r="F63" s="358">
        <f>CoS_Tariff_Revenue!AM218</f>
        <v>1.9532822497336242</v>
      </c>
      <c r="G63" s="358">
        <f>CoS_Tariff_Revenue!AN218</f>
        <v>1.9532822497336242</v>
      </c>
      <c r="H63" s="358">
        <f>CoS_Tariff_Revenue!AO218</f>
        <v>1.9532822497336242</v>
      </c>
      <c r="I63" s="358">
        <f>CoS_Tariff_Revenue!AP218</f>
        <v>1.9532822497336242</v>
      </c>
      <c r="J63" s="358">
        <f>CoS_Tariff_Revenue!AQ218</f>
        <v>1.9532822497336242</v>
      </c>
    </row>
    <row r="64" spans="1:33">
      <c r="A64" s="11">
        <f>ROW()</f>
        <v>64</v>
      </c>
      <c r="B64" s="64" t="s">
        <v>706</v>
      </c>
      <c r="C64" s="319"/>
      <c r="D64" s="167"/>
      <c r="E64" s="167"/>
      <c r="F64" s="122"/>
      <c r="G64" s="122"/>
      <c r="H64" s="122"/>
      <c r="I64" s="122"/>
      <c r="J64" s="122"/>
    </row>
    <row r="65" spans="1:10">
      <c r="A65" s="11">
        <f>ROW()</f>
        <v>65</v>
      </c>
      <c r="C65" s="167" t="s">
        <v>407</v>
      </c>
      <c r="D65" s="167"/>
      <c r="E65" s="167"/>
      <c r="F65" s="122">
        <f>RebateableServices!AI$131</f>
        <v>0.21743785563562784</v>
      </c>
      <c r="G65" s="122">
        <f>RebateableServices!AJ$131</f>
        <v>0</v>
      </c>
      <c r="H65" s="122">
        <f>RebateableServices!AK$131</f>
        <v>0</v>
      </c>
      <c r="I65" s="122">
        <f>RebateableServices!AL$131</f>
        <v>0</v>
      </c>
      <c r="J65" s="122">
        <f>RebateableServices!AM$131</f>
        <v>0</v>
      </c>
    </row>
    <row r="66" spans="1:10">
      <c r="A66" s="11">
        <f>ROW()</f>
        <v>66</v>
      </c>
      <c r="C66" s="167" t="s">
        <v>444</v>
      </c>
      <c r="D66" s="167"/>
      <c r="E66" s="167"/>
      <c r="F66" s="122">
        <f>RebateableServices!AI$132</f>
        <v>2.2143410413216803E-2</v>
      </c>
      <c r="G66" s="122">
        <f>RebateableServices!AJ$132</f>
        <v>0</v>
      </c>
      <c r="H66" s="122">
        <f>RebateableServices!AK$132</f>
        <v>0</v>
      </c>
      <c r="I66" s="122">
        <f>RebateableServices!AL$132</f>
        <v>0</v>
      </c>
      <c r="J66" s="122">
        <f>RebateableServices!AM$132</f>
        <v>0</v>
      </c>
    </row>
    <row r="67" spans="1:10">
      <c r="A67" s="11">
        <f>ROW()</f>
        <v>67</v>
      </c>
      <c r="C67" s="1044" t="s">
        <v>403</v>
      </c>
      <c r="D67" s="992"/>
      <c r="E67" s="992"/>
      <c r="F67" s="1045">
        <f>RebateableServices!AI$133</f>
        <v>0.23958126604884464</v>
      </c>
      <c r="G67" s="1045">
        <f>RebateableServices!AJ$133</f>
        <v>0</v>
      </c>
      <c r="H67" s="1045">
        <f>RebateableServices!AK$133</f>
        <v>0</v>
      </c>
      <c r="I67" s="1045">
        <f>RebateableServices!AL$133</f>
        <v>0</v>
      </c>
      <c r="J67" s="1045">
        <f>RebateableServices!AM$133</f>
        <v>0</v>
      </c>
    </row>
    <row r="68" spans="1:10">
      <c r="A68" s="11">
        <f>ROW()</f>
        <v>68</v>
      </c>
      <c r="B68" s="64" t="s">
        <v>703</v>
      </c>
      <c r="C68" s="102"/>
      <c r="D68" s="167"/>
      <c r="E68" s="167"/>
      <c r="F68" s="122"/>
      <c r="G68" s="122"/>
      <c r="H68" s="122"/>
      <c r="I68" s="122"/>
      <c r="J68" s="122"/>
    </row>
    <row r="69" spans="1:10">
      <c r="A69" s="11">
        <f>ROW()</f>
        <v>69</v>
      </c>
      <c r="C69" s="167" t="s">
        <v>407</v>
      </c>
      <c r="D69" s="167"/>
      <c r="E69" s="167"/>
      <c r="F69" s="122"/>
      <c r="G69" s="1067">
        <f>OverrunRevenue!AJ$69</f>
        <v>0</v>
      </c>
      <c r="H69" s="1067">
        <f>OverrunRevenue!AK$69</f>
        <v>0</v>
      </c>
      <c r="I69" s="1067">
        <f>OverrunRevenue!AL$69</f>
        <v>0</v>
      </c>
      <c r="J69" s="1067">
        <f>OverrunRevenue!AM$69</f>
        <v>0</v>
      </c>
    </row>
    <row r="70" spans="1:10">
      <c r="A70" s="11">
        <f>ROW()</f>
        <v>70</v>
      </c>
      <c r="C70" s="167" t="s">
        <v>444</v>
      </c>
      <c r="D70" s="167"/>
      <c r="E70" s="167"/>
      <c r="F70" s="122"/>
      <c r="G70" s="1068">
        <f>OverrunRevenue!AJ$70</f>
        <v>0</v>
      </c>
      <c r="H70" s="1068">
        <f>OverrunRevenue!AK$70</f>
        <v>0</v>
      </c>
      <c r="I70" s="1068">
        <f>OverrunRevenue!AL$70</f>
        <v>0</v>
      </c>
      <c r="J70" s="1068">
        <f>OverrunRevenue!AM$70</f>
        <v>0</v>
      </c>
    </row>
    <row r="71" spans="1:10">
      <c r="A71" s="11">
        <f>ROW()</f>
        <v>71</v>
      </c>
      <c r="C71" s="1044" t="s">
        <v>403</v>
      </c>
      <c r="D71" s="992"/>
      <c r="E71" s="992"/>
      <c r="F71" s="358"/>
      <c r="G71" s="1067">
        <f>OverrunRevenue!AJ$71</f>
        <v>0</v>
      </c>
      <c r="H71" s="1067">
        <f>OverrunRevenue!AK$71</f>
        <v>0</v>
      </c>
      <c r="I71" s="1067">
        <f>OverrunRevenue!AL$71</f>
        <v>0</v>
      </c>
      <c r="J71" s="1067">
        <f>OverrunRevenue!AM$71</f>
        <v>0</v>
      </c>
    </row>
    <row r="72" spans="1:10">
      <c r="A72" s="11">
        <f>ROW()</f>
        <v>72</v>
      </c>
      <c r="B72" s="64" t="s">
        <v>704</v>
      </c>
      <c r="C72" s="102"/>
      <c r="D72" s="167"/>
      <c r="E72" s="167"/>
      <c r="F72" s="122"/>
      <c r="G72" s="122"/>
      <c r="H72" s="841"/>
      <c r="I72" s="841"/>
      <c r="J72" s="841"/>
    </row>
    <row r="73" spans="1:10">
      <c r="A73" s="11">
        <f>ROW()</f>
        <v>73</v>
      </c>
      <c r="C73" s="167" t="s">
        <v>407</v>
      </c>
      <c r="D73" s="167"/>
      <c r="E73" s="167"/>
      <c r="F73" s="122"/>
      <c r="G73" s="122"/>
      <c r="H73" s="977"/>
      <c r="I73" s="977"/>
      <c r="J73" s="977"/>
    </row>
    <row r="74" spans="1:10">
      <c r="A74" s="11">
        <f>ROW()</f>
        <v>74</v>
      </c>
      <c r="C74" s="167" t="s">
        <v>444</v>
      </c>
      <c r="D74" s="167"/>
      <c r="E74" s="167"/>
      <c r="F74" s="122"/>
      <c r="G74" s="122"/>
      <c r="H74" s="1047"/>
      <c r="I74" s="1047"/>
      <c r="J74" s="1047"/>
    </row>
    <row r="75" spans="1:10">
      <c r="A75" s="11">
        <f>ROW()</f>
        <v>75</v>
      </c>
      <c r="C75" s="1044" t="s">
        <v>403</v>
      </c>
      <c r="D75" s="992"/>
      <c r="E75" s="992"/>
      <c r="F75" s="358"/>
      <c r="G75" s="358"/>
      <c r="H75" s="977"/>
      <c r="I75" s="977"/>
      <c r="J75" s="977"/>
    </row>
    <row r="76" spans="1:10">
      <c r="A76" s="11">
        <f>ROW()</f>
        <v>76</v>
      </c>
      <c r="B76" s="64" t="s">
        <v>738</v>
      </c>
      <c r="C76" s="102"/>
      <c r="D76" s="167"/>
      <c r="E76" s="167"/>
      <c r="F76" s="122"/>
      <c r="G76" s="122"/>
      <c r="H76" s="841"/>
      <c r="I76" s="841"/>
      <c r="J76" s="841"/>
    </row>
    <row r="77" spans="1:10">
      <c r="A77" s="11">
        <f>ROW()</f>
        <v>77</v>
      </c>
      <c r="C77" s="167" t="s">
        <v>407</v>
      </c>
      <c r="D77" s="167"/>
      <c r="E77" s="167"/>
      <c r="F77" s="122"/>
      <c r="G77" s="122"/>
      <c r="H77" s="1067">
        <f>DemandUncertain!AK$90</f>
        <v>0</v>
      </c>
      <c r="I77" s="1067">
        <f>DemandUncertain!AL$90</f>
        <v>0</v>
      </c>
      <c r="J77" s="1067">
        <f>DemandUncertain!AM$90</f>
        <v>0</v>
      </c>
    </row>
    <row r="78" spans="1:10">
      <c r="A78" s="11">
        <f>ROW()</f>
        <v>78</v>
      </c>
      <c r="C78" s="167" t="s">
        <v>444</v>
      </c>
      <c r="D78" s="167"/>
      <c r="E78" s="167"/>
      <c r="F78" s="122"/>
      <c r="G78" s="122"/>
      <c r="H78" s="1068">
        <f>DemandUncertain!AK$91</f>
        <v>0</v>
      </c>
      <c r="I78" s="1068">
        <f>DemandUncertain!AL$91</f>
        <v>0</v>
      </c>
      <c r="J78" s="1068">
        <f>DemandUncertain!AM$91</f>
        <v>0</v>
      </c>
    </row>
    <row r="79" spans="1:10">
      <c r="A79" s="11">
        <f>ROW()</f>
        <v>79</v>
      </c>
      <c r="C79" s="1044" t="s">
        <v>403</v>
      </c>
      <c r="D79" s="992"/>
      <c r="E79" s="992"/>
      <c r="F79" s="358"/>
      <c r="G79" s="358"/>
      <c r="H79" s="1067">
        <f>DemandUncertain!AK$92</f>
        <v>0</v>
      </c>
      <c r="I79" s="1067">
        <f>DemandUncertain!AL$92</f>
        <v>0</v>
      </c>
      <c r="J79" s="1067">
        <f>DemandUncertain!AM$92</f>
        <v>0</v>
      </c>
    </row>
    <row r="80" spans="1:10">
      <c r="A80" s="11">
        <f>ROW()</f>
        <v>80</v>
      </c>
      <c r="B80" s="64" t="s">
        <v>705</v>
      </c>
      <c r="C80" s="319"/>
      <c r="D80" s="167"/>
      <c r="E80" s="167"/>
      <c r="F80" s="122"/>
      <c r="G80" s="122"/>
      <c r="H80" s="122"/>
      <c r="I80" s="122"/>
      <c r="J80" s="122"/>
    </row>
    <row r="81" spans="1:10">
      <c r="A81" s="11">
        <f>ROW()</f>
        <v>81</v>
      </c>
      <c r="C81" s="167" t="s">
        <v>407</v>
      </c>
      <c r="D81" s="167"/>
      <c r="E81" s="167"/>
      <c r="F81" s="82">
        <f t="shared" ref="F81:J83" si="3">F61-F65-F69+F73+F77</f>
        <v>1.5807533892951386</v>
      </c>
      <c r="G81" s="82">
        <f t="shared" si="3"/>
        <v>1.7981912449307664</v>
      </c>
      <c r="H81" s="82">
        <f>H61-H65-H69+H73+H77</f>
        <v>1.7981912449307664</v>
      </c>
      <c r="I81" s="82">
        <f t="shared" ref="I81:J81" si="4">I61-I65-I69+I73+I77</f>
        <v>1.7981912449307664</v>
      </c>
      <c r="J81" s="82">
        <f t="shared" si="4"/>
        <v>1.7981912449307664</v>
      </c>
    </row>
    <row r="82" spans="1:10">
      <c r="A82" s="11">
        <f>ROW()</f>
        <v>82</v>
      </c>
      <c r="C82" s="167" t="s">
        <v>444</v>
      </c>
      <c r="D82" s="167"/>
      <c r="E82" s="167"/>
      <c r="F82" s="82">
        <f t="shared" si="3"/>
        <v>0.13294759438964096</v>
      </c>
      <c r="G82" s="82">
        <f t="shared" si="3"/>
        <v>0.15509100480285776</v>
      </c>
      <c r="H82" s="82">
        <f t="shared" si="3"/>
        <v>0.15509100480285776</v>
      </c>
      <c r="I82" s="82">
        <f t="shared" si="3"/>
        <v>0.15509100480285776</v>
      </c>
      <c r="J82" s="82">
        <f t="shared" si="3"/>
        <v>0.15509100480285776</v>
      </c>
    </row>
    <row r="83" spans="1:10">
      <c r="A83" s="11">
        <f>ROW()</f>
        <v>83</v>
      </c>
      <c r="C83" s="357" t="s">
        <v>403</v>
      </c>
      <c r="D83" s="992"/>
      <c r="E83" s="992"/>
      <c r="F83" s="84">
        <f t="shared" si="3"/>
        <v>1.7137009836847796</v>
      </c>
      <c r="G83" s="84">
        <f t="shared" si="3"/>
        <v>1.9532822497336242</v>
      </c>
      <c r="H83" s="84">
        <f t="shared" si="3"/>
        <v>1.9532822497336242</v>
      </c>
      <c r="I83" s="84">
        <f t="shared" si="3"/>
        <v>1.9532822497336242</v>
      </c>
      <c r="J83" s="84">
        <f t="shared" si="3"/>
        <v>1.9532822497336242</v>
      </c>
    </row>
    <row r="84" spans="1:10">
      <c r="A84" s="11">
        <f>ROW()</f>
        <v>84</v>
      </c>
      <c r="C84" s="167"/>
      <c r="D84" s="167"/>
      <c r="E84" s="167"/>
      <c r="F84" s="122"/>
      <c r="G84" s="122"/>
      <c r="H84" s="122"/>
      <c r="I84" s="122"/>
      <c r="J84" s="122"/>
    </row>
    <row r="85" spans="1:10">
      <c r="A85" s="11">
        <f>ROW()</f>
        <v>85</v>
      </c>
      <c r="B85" s="1091" t="str">
        <f>"Part Haul T1 Service (P1 Service) [$/GJ/day "&amp;Inputs!$E$33&amp;"]"</f>
        <v>Part Haul T1 Service (P1 Service) [$/GJ/day 31/12/2024]</v>
      </c>
      <c r="C85" s="1092"/>
      <c r="D85" s="167"/>
      <c r="E85" s="167"/>
      <c r="F85" s="122"/>
      <c r="G85" s="122"/>
      <c r="H85" s="122"/>
      <c r="I85" s="122"/>
      <c r="J85" s="122"/>
    </row>
    <row r="86" spans="1:10">
      <c r="A86" s="11">
        <f>ROW()</f>
        <v>86</v>
      </c>
      <c r="B86" s="64" t="s">
        <v>702</v>
      </c>
      <c r="C86" s="319"/>
      <c r="D86" s="319"/>
      <c r="E86" s="319"/>
      <c r="F86" s="117"/>
    </row>
    <row r="87" spans="1:10">
      <c r="A87" s="11">
        <f>ROW()</f>
        <v>87</v>
      </c>
      <c r="C87" s="167" t="s">
        <v>407</v>
      </c>
      <c r="D87" s="167"/>
      <c r="E87" s="167"/>
      <c r="F87" s="122">
        <f>CoS_Tariff_Revenue!AM$227</f>
        <v>1.2853404181063378E-3</v>
      </c>
      <c r="G87" s="122">
        <f>CoS_Tariff_Revenue!AN$227</f>
        <v>1.2853404181063378E-3</v>
      </c>
      <c r="H87" s="122">
        <f>CoS_Tariff_Revenue!AO$227</f>
        <v>1.2853404181063378E-3</v>
      </c>
      <c r="I87" s="122">
        <f>CoS_Tariff_Revenue!AP$227</f>
        <v>1.2853404181063378E-3</v>
      </c>
      <c r="J87" s="122">
        <f>CoS_Tariff_Revenue!AQ$227</f>
        <v>1.2853404181063378E-3</v>
      </c>
    </row>
    <row r="88" spans="1:10">
      <c r="A88" s="11">
        <f>ROW()</f>
        <v>88</v>
      </c>
      <c r="C88" s="167" t="s">
        <v>444</v>
      </c>
      <c r="D88" s="167"/>
      <c r="E88" s="167"/>
      <c r="F88" s="122">
        <f>CoS_Tariff_Revenue!AM$228</f>
        <v>1.1085847376901912E-4</v>
      </c>
      <c r="G88" s="122">
        <f>CoS_Tariff_Revenue!AN$228</f>
        <v>1.1085847376901912E-4</v>
      </c>
      <c r="H88" s="122">
        <f>CoS_Tariff_Revenue!AO$228</f>
        <v>1.1085847376901912E-4</v>
      </c>
      <c r="I88" s="122">
        <f>CoS_Tariff_Revenue!AP$228</f>
        <v>1.1085847376901912E-4</v>
      </c>
      <c r="J88" s="122">
        <f>CoS_Tariff_Revenue!AQ$228</f>
        <v>1.1085847376901912E-4</v>
      </c>
    </row>
    <row r="89" spans="1:10">
      <c r="A89" s="11">
        <f>ROW()</f>
        <v>89</v>
      </c>
      <c r="C89" s="357" t="s">
        <v>403</v>
      </c>
      <c r="D89" s="992"/>
      <c r="E89" s="992"/>
      <c r="F89" s="358">
        <f>CoS_Tariff_Revenue!AM$229</f>
        <v>1.396198891875357E-3</v>
      </c>
      <c r="G89" s="358">
        <f>CoS_Tariff_Revenue!AN$229</f>
        <v>1.396198891875357E-3</v>
      </c>
      <c r="H89" s="358">
        <f>CoS_Tariff_Revenue!AO$229</f>
        <v>1.396198891875357E-3</v>
      </c>
      <c r="I89" s="358">
        <f>CoS_Tariff_Revenue!AP$229</f>
        <v>1.396198891875357E-3</v>
      </c>
      <c r="J89" s="358">
        <f>CoS_Tariff_Revenue!AQ$229</f>
        <v>1.396198891875357E-3</v>
      </c>
    </row>
    <row r="90" spans="1:10">
      <c r="A90" s="11">
        <f>ROW()</f>
        <v>90</v>
      </c>
      <c r="B90" s="64" t="s">
        <v>706</v>
      </c>
      <c r="C90" s="319"/>
      <c r="D90" s="167"/>
      <c r="E90" s="167"/>
    </row>
    <row r="91" spans="1:10">
      <c r="A91" s="11">
        <f>ROW()</f>
        <v>91</v>
      </c>
      <c r="C91" s="167" t="s">
        <v>407</v>
      </c>
      <c r="D91" s="167"/>
      <c r="E91" s="167"/>
      <c r="F91" s="122">
        <f>RebateableServices!AI$136</f>
        <v>1.5542377100473756E-4</v>
      </c>
      <c r="G91" s="122">
        <f>RebateableServices!AJ$136</f>
        <v>0</v>
      </c>
      <c r="H91" s="122">
        <f>RebateableServices!AK$136</f>
        <v>0</v>
      </c>
      <c r="I91" s="122">
        <f>RebateableServices!AL$136</f>
        <v>0</v>
      </c>
      <c r="J91" s="122">
        <f>RebateableServices!AM$136</f>
        <v>0</v>
      </c>
    </row>
    <row r="92" spans="1:10">
      <c r="A92" s="11">
        <f>ROW()</f>
        <v>92</v>
      </c>
      <c r="C92" s="167" t="s">
        <v>444</v>
      </c>
      <c r="D92" s="167"/>
      <c r="E92" s="167"/>
      <c r="F92" s="122">
        <f>RebateableServices!AI$137</f>
        <v>1.5828027457624592E-5</v>
      </c>
      <c r="G92" s="122">
        <f>RebateableServices!AJ$137</f>
        <v>0</v>
      </c>
      <c r="H92" s="122">
        <f>RebateableServices!AK$137</f>
        <v>0</v>
      </c>
      <c r="I92" s="122">
        <f>RebateableServices!AL$137</f>
        <v>0</v>
      </c>
      <c r="J92" s="122">
        <f>RebateableServices!AM$137</f>
        <v>0</v>
      </c>
    </row>
    <row r="93" spans="1:10">
      <c r="A93" s="11">
        <f>ROW()</f>
        <v>93</v>
      </c>
      <c r="C93" s="1044" t="s">
        <v>403</v>
      </c>
      <c r="D93" s="992"/>
      <c r="E93" s="992"/>
      <c r="F93" s="1045">
        <f>RebateableServices!AI$138</f>
        <v>1.7125179846236215E-4</v>
      </c>
      <c r="G93" s="1045">
        <f>RebateableServices!AJ$138</f>
        <v>0</v>
      </c>
      <c r="H93" s="1045">
        <f>RebateableServices!AK$138</f>
        <v>0</v>
      </c>
      <c r="I93" s="1045">
        <f>RebateableServices!AL$138</f>
        <v>0</v>
      </c>
      <c r="J93" s="1045">
        <f>RebateableServices!AM$138</f>
        <v>0</v>
      </c>
    </row>
    <row r="94" spans="1:10">
      <c r="A94" s="11">
        <f>ROW()</f>
        <v>94</v>
      </c>
      <c r="B94" s="64" t="s">
        <v>703</v>
      </c>
      <c r="C94" s="102"/>
      <c r="D94" s="167"/>
      <c r="E94" s="167"/>
      <c r="F94" s="977"/>
      <c r="G94" s="977"/>
      <c r="H94" s="977"/>
      <c r="I94" s="977"/>
      <c r="J94" s="977"/>
    </row>
    <row r="95" spans="1:10">
      <c r="A95" s="11">
        <f>ROW()</f>
        <v>95</v>
      </c>
      <c r="C95" s="167" t="s">
        <v>407</v>
      </c>
      <c r="D95" s="167"/>
      <c r="E95" s="167"/>
      <c r="F95" s="1067"/>
      <c r="G95" s="1067">
        <f>OverrunRevenue!AJ74</f>
        <v>0</v>
      </c>
      <c r="H95" s="1067">
        <f>OverrunRevenue!AK74</f>
        <v>0</v>
      </c>
      <c r="I95" s="1067">
        <f>OverrunRevenue!AL74</f>
        <v>0</v>
      </c>
      <c r="J95" s="1067">
        <f>OverrunRevenue!AM74</f>
        <v>0</v>
      </c>
    </row>
    <row r="96" spans="1:10">
      <c r="A96" s="11">
        <f>ROW()</f>
        <v>96</v>
      </c>
      <c r="C96" s="167" t="s">
        <v>444</v>
      </c>
      <c r="D96" s="167"/>
      <c r="E96" s="167"/>
      <c r="F96" s="1068"/>
      <c r="G96" s="1068">
        <f>OverrunRevenue!AJ75</f>
        <v>0</v>
      </c>
      <c r="H96" s="1068">
        <f>OverrunRevenue!AK75</f>
        <v>0</v>
      </c>
      <c r="I96" s="1068">
        <f>OverrunRevenue!AL75</f>
        <v>0</v>
      </c>
      <c r="J96" s="1068">
        <f>OverrunRevenue!AM75</f>
        <v>0</v>
      </c>
    </row>
    <row r="97" spans="1:10">
      <c r="A97" s="11">
        <f>ROW()</f>
        <v>97</v>
      </c>
      <c r="C97" s="1044" t="s">
        <v>403</v>
      </c>
      <c r="D97" s="992"/>
      <c r="E97" s="992"/>
      <c r="F97" s="1067"/>
      <c r="G97" s="1067">
        <f>OverrunRevenue!AJ76</f>
        <v>0</v>
      </c>
      <c r="H97" s="1067">
        <f>OverrunRevenue!AK76</f>
        <v>0</v>
      </c>
      <c r="I97" s="1067">
        <f>OverrunRevenue!AL76</f>
        <v>0</v>
      </c>
      <c r="J97" s="1067">
        <f>OverrunRevenue!AM76</f>
        <v>0</v>
      </c>
    </row>
    <row r="98" spans="1:10">
      <c r="A98" s="11">
        <f>ROW()</f>
        <v>98</v>
      </c>
      <c r="B98" s="64" t="s">
        <v>704</v>
      </c>
      <c r="C98" s="102"/>
      <c r="D98" s="167"/>
      <c r="E98" s="167"/>
      <c r="F98" s="841"/>
      <c r="G98" s="841"/>
      <c r="H98" s="841"/>
      <c r="I98" s="841"/>
      <c r="J98" s="841"/>
    </row>
    <row r="99" spans="1:10">
      <c r="A99" s="11">
        <f>ROW()</f>
        <v>99</v>
      </c>
      <c r="C99" s="167" t="s">
        <v>407</v>
      </c>
      <c r="D99" s="167"/>
      <c r="E99" s="167"/>
      <c r="F99" s="995"/>
      <c r="G99" s="977"/>
      <c r="H99" s="977"/>
      <c r="I99" s="977"/>
      <c r="J99" s="977"/>
    </row>
    <row r="100" spans="1:10">
      <c r="A100" s="11">
        <f>ROW()</f>
        <v>100</v>
      </c>
      <c r="C100" s="167" t="s">
        <v>444</v>
      </c>
      <c r="D100" s="167"/>
      <c r="E100" s="167"/>
      <c r="F100" s="1046"/>
      <c r="G100" s="1047"/>
      <c r="H100" s="1047"/>
      <c r="I100" s="1047"/>
      <c r="J100" s="1047"/>
    </row>
    <row r="101" spans="1:10">
      <c r="A101" s="11">
        <f>ROW()</f>
        <v>101</v>
      </c>
      <c r="C101" s="1044" t="s">
        <v>403</v>
      </c>
      <c r="D101" s="992"/>
      <c r="E101" s="992"/>
      <c r="F101" s="995"/>
      <c r="G101" s="977"/>
      <c r="H101" s="977"/>
      <c r="I101" s="977"/>
      <c r="J101" s="977"/>
    </row>
    <row r="102" spans="1:10">
      <c r="A102" s="11">
        <f>ROW()</f>
        <v>102</v>
      </c>
      <c r="B102" s="64" t="s">
        <v>738</v>
      </c>
      <c r="C102" s="102"/>
      <c r="D102" s="167"/>
      <c r="E102" s="167"/>
      <c r="F102" s="841"/>
      <c r="G102" s="841"/>
      <c r="H102" s="841"/>
      <c r="I102" s="841"/>
      <c r="J102" s="841"/>
    </row>
    <row r="103" spans="1:10">
      <c r="A103" s="11">
        <f>ROW()</f>
        <v>103</v>
      </c>
      <c r="C103" s="167" t="s">
        <v>407</v>
      </c>
      <c r="D103" s="167"/>
      <c r="E103" s="167"/>
      <c r="F103" s="995"/>
      <c r="G103" s="977"/>
      <c r="H103" s="1067">
        <f>DemandUncertain!AK$94</f>
        <v>0</v>
      </c>
      <c r="I103" s="1067">
        <f>DemandUncertain!AL$94</f>
        <v>0</v>
      </c>
      <c r="J103" s="1067">
        <f>DemandUncertain!AM$94</f>
        <v>0</v>
      </c>
    </row>
    <row r="104" spans="1:10">
      <c r="A104" s="11">
        <f>ROW()</f>
        <v>104</v>
      </c>
      <c r="C104" s="167" t="s">
        <v>444</v>
      </c>
      <c r="D104" s="167"/>
      <c r="E104" s="167"/>
      <c r="F104" s="1046"/>
      <c r="G104" s="1047"/>
      <c r="H104" s="1068">
        <f>DemandUncertain!AK$95</f>
        <v>0</v>
      </c>
      <c r="I104" s="1068">
        <f>DemandUncertain!AL$95</f>
        <v>0</v>
      </c>
      <c r="J104" s="1068">
        <f>DemandUncertain!AM$95</f>
        <v>0</v>
      </c>
    </row>
    <row r="105" spans="1:10">
      <c r="A105" s="11">
        <f>ROW()</f>
        <v>105</v>
      </c>
      <c r="C105" s="1044" t="s">
        <v>403</v>
      </c>
      <c r="D105" s="992"/>
      <c r="E105" s="992"/>
      <c r="F105" s="995"/>
      <c r="G105" s="977"/>
      <c r="H105" s="1067">
        <f>DemandUncertain!AK$96</f>
        <v>0</v>
      </c>
      <c r="I105" s="1067">
        <f>DemandUncertain!AL$96</f>
        <v>0</v>
      </c>
      <c r="J105" s="1067">
        <f>DemandUncertain!AM$96</f>
        <v>0</v>
      </c>
    </row>
    <row r="106" spans="1:10">
      <c r="A106" s="11">
        <f>ROW()</f>
        <v>106</v>
      </c>
      <c r="B106" s="64" t="s">
        <v>705</v>
      </c>
      <c r="C106" s="319"/>
      <c r="D106" s="167"/>
      <c r="E106" s="167"/>
    </row>
    <row r="107" spans="1:10">
      <c r="A107" s="11">
        <f>ROW()</f>
        <v>107</v>
      </c>
      <c r="C107" s="167" t="s">
        <v>407</v>
      </c>
      <c r="D107" s="167"/>
      <c r="E107" s="167"/>
      <c r="F107" s="82">
        <f t="shared" ref="F107:J109" si="5">F87-F91-F95-F99</f>
        <v>1.1299166471016003E-3</v>
      </c>
      <c r="G107" s="82">
        <f t="shared" si="5"/>
        <v>1.2853404181063378E-3</v>
      </c>
      <c r="H107" s="82">
        <f t="shared" si="5"/>
        <v>1.2853404181063378E-3</v>
      </c>
      <c r="I107" s="82">
        <f t="shared" si="5"/>
        <v>1.2853404181063378E-3</v>
      </c>
      <c r="J107" s="82">
        <f>J87-J91-J95-J99</f>
        <v>1.2853404181063378E-3</v>
      </c>
    </row>
    <row r="108" spans="1:10">
      <c r="A108" s="11">
        <f>ROW()</f>
        <v>108</v>
      </c>
      <c r="C108" s="167" t="s">
        <v>444</v>
      </c>
      <c r="D108" s="167"/>
      <c r="E108" s="167"/>
      <c r="F108" s="82">
        <f t="shared" si="5"/>
        <v>9.5030446311394529E-5</v>
      </c>
      <c r="G108" s="82">
        <f t="shared" si="5"/>
        <v>1.1085847376901912E-4</v>
      </c>
      <c r="H108" s="82">
        <f t="shared" si="5"/>
        <v>1.1085847376901912E-4</v>
      </c>
      <c r="I108" s="82">
        <f t="shared" si="5"/>
        <v>1.1085847376901912E-4</v>
      </c>
      <c r="J108" s="82">
        <f t="shared" si="5"/>
        <v>1.1085847376901912E-4</v>
      </c>
    </row>
    <row r="109" spans="1:10">
      <c r="A109" s="11">
        <f>ROW()</f>
        <v>109</v>
      </c>
      <c r="C109" s="357" t="s">
        <v>403</v>
      </c>
      <c r="D109" s="992"/>
      <c r="E109" s="992"/>
      <c r="F109" s="84">
        <f t="shared" si="5"/>
        <v>1.2249470934129949E-3</v>
      </c>
      <c r="G109" s="84">
        <f t="shared" si="5"/>
        <v>1.396198891875357E-3</v>
      </c>
      <c r="H109" s="84">
        <f t="shared" si="5"/>
        <v>1.396198891875357E-3</v>
      </c>
      <c r="I109" s="84">
        <f t="shared" si="5"/>
        <v>1.396198891875357E-3</v>
      </c>
      <c r="J109" s="84">
        <f t="shared" si="5"/>
        <v>1.396198891875357E-3</v>
      </c>
    </row>
    <row r="110" spans="1:10">
      <c r="A110" s="11">
        <f>ROW()</f>
        <v>110</v>
      </c>
      <c r="C110" s="167"/>
      <c r="D110" s="167"/>
      <c r="E110" s="167"/>
      <c r="F110" s="122"/>
      <c r="G110" s="122"/>
      <c r="H110" s="122"/>
      <c r="I110" s="122"/>
      <c r="J110" s="122"/>
    </row>
    <row r="111" spans="1:10">
      <c r="A111" s="11">
        <f>ROW()</f>
        <v>111</v>
      </c>
      <c r="B111" s="1091" t="str">
        <f>"Back Haul T1 Service (B1 Service) [$/GJ/day "&amp;Inputs!$E$33&amp;"]"</f>
        <v>Back Haul T1 Service (B1 Service) [$/GJ/day 31/12/2024]</v>
      </c>
      <c r="C111" s="1092"/>
      <c r="D111" s="167"/>
      <c r="E111" s="167"/>
      <c r="F111" s="122"/>
      <c r="G111" s="122"/>
      <c r="H111" s="122"/>
      <c r="I111" s="122"/>
      <c r="J111" s="122"/>
    </row>
    <row r="112" spans="1:10">
      <c r="A112" s="11">
        <f>ROW()</f>
        <v>112</v>
      </c>
      <c r="B112" s="64" t="s">
        <v>702</v>
      </c>
      <c r="C112" s="319"/>
      <c r="D112" s="319"/>
      <c r="E112" s="319"/>
    </row>
    <row r="113" spans="1:10">
      <c r="A113" s="11">
        <f>ROW()</f>
        <v>113</v>
      </c>
      <c r="C113" s="167" t="s">
        <v>407</v>
      </c>
      <c r="D113" s="167"/>
      <c r="E113" s="167"/>
      <c r="F113" s="122">
        <f>CoS_Tariff_Revenue!AM$232</f>
        <v>1.2853404181063378E-3</v>
      </c>
      <c r="G113" s="122">
        <f>CoS_Tariff_Revenue!AN$232</f>
        <v>1.2853404181063378E-3</v>
      </c>
      <c r="H113" s="122">
        <f>CoS_Tariff_Revenue!AO$232</f>
        <v>1.2853404181063378E-3</v>
      </c>
      <c r="I113" s="122">
        <f>CoS_Tariff_Revenue!AP$232</f>
        <v>1.2853404181063378E-3</v>
      </c>
      <c r="J113" s="122">
        <f>CoS_Tariff_Revenue!AQ$232</f>
        <v>1.2853404181063378E-3</v>
      </c>
    </row>
    <row r="114" spans="1:10">
      <c r="A114" s="11">
        <f>ROW()</f>
        <v>114</v>
      </c>
      <c r="C114" s="167" t="s">
        <v>444</v>
      </c>
      <c r="D114" s="167"/>
      <c r="E114" s="167"/>
      <c r="F114" s="122">
        <f>CoS_Tariff_Revenue!AM$233</f>
        <v>1.1085847376901912E-4</v>
      </c>
      <c r="G114" s="122">
        <f>CoS_Tariff_Revenue!AN$233</f>
        <v>1.1085847376901912E-4</v>
      </c>
      <c r="H114" s="122">
        <f>CoS_Tariff_Revenue!AO$233</f>
        <v>1.1085847376901912E-4</v>
      </c>
      <c r="I114" s="122">
        <f>CoS_Tariff_Revenue!AP$233</f>
        <v>1.1085847376901912E-4</v>
      </c>
      <c r="J114" s="122">
        <f>CoS_Tariff_Revenue!AQ$233</f>
        <v>1.1085847376901912E-4</v>
      </c>
    </row>
    <row r="115" spans="1:10">
      <c r="A115" s="11">
        <f>ROW()</f>
        <v>115</v>
      </c>
      <c r="C115" s="357" t="s">
        <v>403</v>
      </c>
      <c r="D115" s="976"/>
      <c r="E115" s="357"/>
      <c r="F115" s="358">
        <f>CoS_Tariff_Revenue!AM$234</f>
        <v>1.396198891875357E-3</v>
      </c>
      <c r="G115" s="358">
        <f>CoS_Tariff_Revenue!AN$234</f>
        <v>1.396198891875357E-3</v>
      </c>
      <c r="H115" s="358">
        <f>CoS_Tariff_Revenue!AO$234</f>
        <v>1.396198891875357E-3</v>
      </c>
      <c r="I115" s="358">
        <f>CoS_Tariff_Revenue!AP$234</f>
        <v>1.396198891875357E-3</v>
      </c>
      <c r="J115" s="358">
        <f>CoS_Tariff_Revenue!AQ$234</f>
        <v>1.396198891875357E-3</v>
      </c>
    </row>
    <row r="116" spans="1:10">
      <c r="A116" s="11">
        <f>ROW()</f>
        <v>116</v>
      </c>
      <c r="B116" s="64" t="s">
        <v>706</v>
      </c>
      <c r="C116" s="319"/>
      <c r="D116" s="319"/>
      <c r="E116" s="319"/>
    </row>
    <row r="117" spans="1:10">
      <c r="A117" s="11">
        <f>ROW()</f>
        <v>117</v>
      </c>
      <c r="C117" s="167" t="s">
        <v>407</v>
      </c>
      <c r="D117" s="167"/>
      <c r="E117" s="167"/>
      <c r="F117" s="122">
        <f>RebateableServices!AI$141</f>
        <v>1.5542377100473756E-4</v>
      </c>
      <c r="G117" s="122">
        <f>RebateableServices!AJ$141</f>
        <v>0</v>
      </c>
      <c r="H117" s="122">
        <f>RebateableServices!AK$141</f>
        <v>0</v>
      </c>
      <c r="I117" s="122">
        <f>RebateableServices!AL$141</f>
        <v>0</v>
      </c>
      <c r="J117" s="122">
        <f>RebateableServices!AM$141</f>
        <v>0</v>
      </c>
    </row>
    <row r="118" spans="1:10">
      <c r="A118" s="11">
        <f>ROW()</f>
        <v>118</v>
      </c>
      <c r="C118" s="167" t="s">
        <v>444</v>
      </c>
      <c r="D118" s="167"/>
      <c r="E118" s="167"/>
      <c r="F118" s="122">
        <f>RebateableServices!AI$142</f>
        <v>1.5828027457624592E-5</v>
      </c>
      <c r="G118" s="122">
        <f>RebateableServices!AJ$142</f>
        <v>0</v>
      </c>
      <c r="H118" s="122">
        <f>RebateableServices!AK$142</f>
        <v>0</v>
      </c>
      <c r="I118" s="122">
        <f>RebateableServices!AL$142</f>
        <v>0</v>
      </c>
      <c r="J118" s="122">
        <f>RebateableServices!AM$142</f>
        <v>0</v>
      </c>
    </row>
    <row r="119" spans="1:10">
      <c r="A119" s="11">
        <f>ROW()</f>
        <v>119</v>
      </c>
      <c r="C119" s="1044" t="s">
        <v>403</v>
      </c>
      <c r="D119" s="1044"/>
      <c r="E119" s="1044"/>
      <c r="F119" s="1045">
        <f>RebateableServices!AI$143</f>
        <v>1.7125179846236215E-4</v>
      </c>
      <c r="G119" s="1045">
        <f>RebateableServices!AJ$143</f>
        <v>0</v>
      </c>
      <c r="H119" s="1045">
        <f>RebateableServices!AK$143</f>
        <v>0</v>
      </c>
      <c r="I119" s="1045">
        <f>RebateableServices!AL$143</f>
        <v>0</v>
      </c>
      <c r="J119" s="1045">
        <f>RebateableServices!AM$143</f>
        <v>0</v>
      </c>
    </row>
    <row r="120" spans="1:10">
      <c r="A120" s="11">
        <f>ROW()</f>
        <v>120</v>
      </c>
      <c r="B120" s="64" t="s">
        <v>703</v>
      </c>
      <c r="C120" s="102"/>
      <c r="D120" s="841"/>
      <c r="E120" s="841"/>
      <c r="F120" s="977"/>
      <c r="G120" s="977"/>
      <c r="H120" s="977"/>
      <c r="I120" s="977"/>
      <c r="J120" s="977"/>
    </row>
    <row r="121" spans="1:10">
      <c r="A121" s="11">
        <f>ROW()</f>
        <v>121</v>
      </c>
      <c r="C121" s="167" t="s">
        <v>407</v>
      </c>
      <c r="D121" s="841"/>
      <c r="E121" s="841"/>
      <c r="F121" s="1067"/>
      <c r="G121" s="1067">
        <f>OverrunRevenue!AJ$80</f>
        <v>0</v>
      </c>
      <c r="H121" s="1067">
        <f>OverrunRevenue!AK$80</f>
        <v>0</v>
      </c>
      <c r="I121" s="1067">
        <f>OverrunRevenue!AL$80</f>
        <v>0</v>
      </c>
      <c r="J121" s="1067">
        <f>OverrunRevenue!AM$80</f>
        <v>0</v>
      </c>
    </row>
    <row r="122" spans="1:10">
      <c r="A122" s="11">
        <f>ROW()</f>
        <v>122</v>
      </c>
      <c r="C122" s="167" t="s">
        <v>444</v>
      </c>
      <c r="D122" s="858"/>
      <c r="E122" s="858"/>
      <c r="F122" s="1068"/>
      <c r="G122" s="1068">
        <f>OverrunRevenue!AJ$81</f>
        <v>0</v>
      </c>
      <c r="H122" s="1068">
        <f>OverrunRevenue!AK$81</f>
        <v>0</v>
      </c>
      <c r="I122" s="1068">
        <f>OverrunRevenue!AL$81</f>
        <v>0</v>
      </c>
      <c r="J122" s="1068">
        <f>OverrunRevenue!AM$81</f>
        <v>0</v>
      </c>
    </row>
    <row r="123" spans="1:10">
      <c r="A123" s="11">
        <f>ROW()</f>
        <v>123</v>
      </c>
      <c r="C123" s="1044" t="s">
        <v>403</v>
      </c>
      <c r="D123" s="841"/>
      <c r="E123" s="841"/>
      <c r="F123" s="1067"/>
      <c r="G123" s="1067">
        <f>OverrunRevenue!AJ$82</f>
        <v>0</v>
      </c>
      <c r="H123" s="1067">
        <f>OverrunRevenue!AK$82</f>
        <v>0</v>
      </c>
      <c r="I123" s="1067">
        <f>OverrunRevenue!AL$82</f>
        <v>0</v>
      </c>
      <c r="J123" s="1067">
        <f>OverrunRevenue!AM$82</f>
        <v>0</v>
      </c>
    </row>
    <row r="124" spans="1:10">
      <c r="A124" s="11">
        <f>ROW()</f>
        <v>124</v>
      </c>
      <c r="B124" s="64" t="s">
        <v>704</v>
      </c>
      <c r="C124" s="102"/>
      <c r="D124" s="102"/>
      <c r="E124" s="841"/>
      <c r="F124" s="841"/>
      <c r="G124" s="841"/>
      <c r="H124" s="841"/>
      <c r="I124" s="841"/>
      <c r="J124" s="841"/>
    </row>
    <row r="125" spans="1:10">
      <c r="A125" s="11">
        <f>ROW()</f>
        <v>125</v>
      </c>
      <c r="C125" s="167" t="s">
        <v>407</v>
      </c>
      <c r="D125" s="841"/>
      <c r="E125" s="841"/>
      <c r="F125" s="995"/>
      <c r="G125" s="977"/>
      <c r="H125" s="977"/>
      <c r="I125" s="977"/>
      <c r="J125" s="977"/>
    </row>
    <row r="126" spans="1:10">
      <c r="A126" s="11">
        <f>ROW()</f>
        <v>126</v>
      </c>
      <c r="C126" s="167" t="s">
        <v>444</v>
      </c>
      <c r="D126" s="858"/>
      <c r="E126" s="858"/>
      <c r="F126" s="1046"/>
      <c r="G126" s="1047"/>
      <c r="H126" s="1047"/>
      <c r="I126" s="1047"/>
      <c r="J126" s="1047"/>
    </row>
    <row r="127" spans="1:10">
      <c r="A127" s="11">
        <f>ROW()</f>
        <v>127</v>
      </c>
      <c r="C127" s="1044" t="s">
        <v>403</v>
      </c>
      <c r="D127" s="841"/>
      <c r="E127" s="841"/>
      <c r="F127" s="995"/>
      <c r="G127" s="977"/>
      <c r="H127" s="977"/>
      <c r="I127" s="977"/>
      <c r="J127" s="977"/>
    </row>
    <row r="128" spans="1:10">
      <c r="A128" s="11">
        <f>ROW()</f>
        <v>128</v>
      </c>
      <c r="B128" s="64" t="s">
        <v>738</v>
      </c>
      <c r="C128" s="102"/>
      <c r="D128" s="102"/>
      <c r="E128" s="841"/>
      <c r="F128" s="841"/>
      <c r="G128" s="841"/>
      <c r="H128" s="841"/>
      <c r="I128" s="841"/>
      <c r="J128" s="841"/>
    </row>
    <row r="129" spans="1:10">
      <c r="A129" s="11">
        <f>ROW()</f>
        <v>129</v>
      </c>
      <c r="C129" s="167" t="s">
        <v>407</v>
      </c>
      <c r="D129" s="841"/>
      <c r="E129" s="841"/>
      <c r="F129" s="995"/>
      <c r="G129" s="977"/>
      <c r="H129" s="1067">
        <f>DemandUncertain!AK$98</f>
        <v>0</v>
      </c>
      <c r="I129" s="1067">
        <f>DemandUncertain!AL$98</f>
        <v>0</v>
      </c>
      <c r="J129" s="1067">
        <f>DemandUncertain!AM$98</f>
        <v>0</v>
      </c>
    </row>
    <row r="130" spans="1:10">
      <c r="A130" s="11">
        <f>ROW()</f>
        <v>130</v>
      </c>
      <c r="C130" s="167" t="s">
        <v>444</v>
      </c>
      <c r="D130" s="858"/>
      <c r="E130" s="858"/>
      <c r="F130" s="1046"/>
      <c r="G130" s="1047"/>
      <c r="H130" s="1068">
        <f>DemandUncertain!AK$99</f>
        <v>0</v>
      </c>
      <c r="I130" s="1068">
        <f>DemandUncertain!AL$99</f>
        <v>0</v>
      </c>
      <c r="J130" s="1068">
        <f>DemandUncertain!AM$99</f>
        <v>0</v>
      </c>
    </row>
    <row r="131" spans="1:10">
      <c r="A131" s="11">
        <f>ROW()</f>
        <v>131</v>
      </c>
      <c r="C131" s="1044" t="s">
        <v>403</v>
      </c>
      <c r="D131" s="841"/>
      <c r="E131" s="841"/>
      <c r="F131" s="995"/>
      <c r="G131" s="977"/>
      <c r="H131" s="1067">
        <f>DemandUncertain!AK$100</f>
        <v>0</v>
      </c>
      <c r="I131" s="1067">
        <f>DemandUncertain!AL$100</f>
        <v>0</v>
      </c>
      <c r="J131" s="1067">
        <f>DemandUncertain!AM$100</f>
        <v>0</v>
      </c>
    </row>
    <row r="132" spans="1:10">
      <c r="A132" s="11">
        <f>ROW()</f>
        <v>132</v>
      </c>
      <c r="B132" s="64" t="s">
        <v>705</v>
      </c>
      <c r="C132" s="319"/>
      <c r="D132" s="319"/>
      <c r="E132" s="319"/>
      <c r="F132" s="117"/>
      <c r="G132" s="117"/>
      <c r="H132" s="117"/>
      <c r="I132" s="117"/>
      <c r="J132" s="117"/>
    </row>
    <row r="133" spans="1:10">
      <c r="A133" s="11">
        <f>ROW()</f>
        <v>133</v>
      </c>
      <c r="C133" s="167" t="s">
        <v>407</v>
      </c>
      <c r="D133" s="167"/>
      <c r="E133" s="167"/>
      <c r="F133" s="82">
        <f t="shared" ref="F133:J135" si="6">F113-F117-F121-F125</f>
        <v>1.1299166471016003E-3</v>
      </c>
      <c r="G133" s="82">
        <f t="shared" si="6"/>
        <v>1.2853404181063378E-3</v>
      </c>
      <c r="H133" s="82">
        <f t="shared" si="6"/>
        <v>1.2853404181063378E-3</v>
      </c>
      <c r="I133" s="82">
        <f t="shared" si="6"/>
        <v>1.2853404181063378E-3</v>
      </c>
      <c r="J133" s="82">
        <f>J113-J117-J121-J125</f>
        <v>1.2853404181063378E-3</v>
      </c>
    </row>
    <row r="134" spans="1:10">
      <c r="A134" s="11">
        <f>ROW()</f>
        <v>134</v>
      </c>
      <c r="C134" s="167" t="s">
        <v>444</v>
      </c>
      <c r="D134" s="167"/>
      <c r="E134" s="167"/>
      <c r="F134" s="82">
        <f t="shared" si="6"/>
        <v>9.5030446311394529E-5</v>
      </c>
      <c r="G134" s="82">
        <f t="shared" si="6"/>
        <v>1.1085847376901912E-4</v>
      </c>
      <c r="H134" s="82">
        <f t="shared" si="6"/>
        <v>1.1085847376901912E-4</v>
      </c>
      <c r="I134" s="82">
        <f t="shared" si="6"/>
        <v>1.1085847376901912E-4</v>
      </c>
      <c r="J134" s="82">
        <f t="shared" si="6"/>
        <v>1.1085847376901912E-4</v>
      </c>
    </row>
    <row r="135" spans="1:10">
      <c r="A135" s="11">
        <f>ROW()</f>
        <v>135</v>
      </c>
      <c r="C135" s="357" t="s">
        <v>403</v>
      </c>
      <c r="D135" s="976"/>
      <c r="E135" s="357"/>
      <c r="F135" s="84">
        <f t="shared" si="6"/>
        <v>1.2249470934129949E-3</v>
      </c>
      <c r="G135" s="84">
        <f t="shared" si="6"/>
        <v>1.396198891875357E-3</v>
      </c>
      <c r="H135" s="84">
        <f t="shared" si="6"/>
        <v>1.396198891875357E-3</v>
      </c>
      <c r="I135" s="84">
        <f t="shared" si="6"/>
        <v>1.396198891875357E-3</v>
      </c>
      <c r="J135" s="84">
        <f t="shared" si="6"/>
        <v>1.396198891875357E-3</v>
      </c>
    </row>
    <row r="136" spans="1:10">
      <c r="A136" s="11">
        <f>ROW()</f>
        <v>136</v>
      </c>
    </row>
    <row r="137" spans="1:10" ht="15.75">
      <c r="A137" s="314" t="s">
        <v>435</v>
      </c>
      <c r="B137" s="71"/>
      <c r="C137" s="71"/>
      <c r="D137" s="71"/>
      <c r="E137" s="71"/>
      <c r="F137" s="370">
        <v>2026</v>
      </c>
      <c r="G137" s="370">
        <v>2027</v>
      </c>
      <c r="H137" s="370">
        <v>2028</v>
      </c>
      <c r="I137" s="370">
        <v>2029</v>
      </c>
      <c r="J137" s="370">
        <v>2030</v>
      </c>
    </row>
    <row r="138" spans="1:10" ht="15.75">
      <c r="A138" s="314"/>
      <c r="B138" s="71"/>
      <c r="C138" s="71"/>
      <c r="D138" s="71"/>
      <c r="E138" s="71"/>
      <c r="F138" s="370" t="s">
        <v>430</v>
      </c>
      <c r="G138" s="370" t="s">
        <v>430</v>
      </c>
      <c r="H138" s="370" t="s">
        <v>430</v>
      </c>
      <c r="I138" s="370" t="s">
        <v>430</v>
      </c>
      <c r="J138" s="370" t="s">
        <v>430</v>
      </c>
    </row>
    <row r="139" spans="1:10">
      <c r="A139" s="11">
        <f>ROW()</f>
        <v>139</v>
      </c>
    </row>
    <row r="140" spans="1:10">
      <c r="A140" s="11">
        <f>ROW()</f>
        <v>140</v>
      </c>
      <c r="D140" s="994">
        <f>Inputs!AF6</f>
        <v>2023</v>
      </c>
      <c r="E140" s="994">
        <f>Inputs!AG6</f>
        <v>2024</v>
      </c>
      <c r="F140" s="994">
        <f>Inputs!AH6</f>
        <v>2025</v>
      </c>
      <c r="G140" s="994">
        <f>Inputs!AI6</f>
        <v>2026</v>
      </c>
      <c r="H140" s="994">
        <f>Inputs!AJ6</f>
        <v>2027</v>
      </c>
      <c r="I140" s="994">
        <f>Inputs!AK6</f>
        <v>2028</v>
      </c>
      <c r="J140" s="994">
        <f>Inputs!AL6</f>
        <v>2029</v>
      </c>
    </row>
    <row r="141" spans="1:10">
      <c r="A141" s="11">
        <f>ROW()</f>
        <v>141</v>
      </c>
      <c r="C141" s="6" t="s">
        <v>688</v>
      </c>
      <c r="D141" s="168">
        <f>Inputs!AF17</f>
        <v>135.30000000000001</v>
      </c>
      <c r="E141" s="168">
        <f>IF(Inputs!AG17="","",Inputs!AG17)</f>
        <v>139.1</v>
      </c>
      <c r="F141" s="168">
        <f>IF(Inputs!AH17="","",Inputs!AH17)</f>
        <v>143.6</v>
      </c>
      <c r="G141" s="168">
        <f>IF(Inputs!AI17="","",Inputs!AI17)</f>
        <v>148.24557872034507</v>
      </c>
      <c r="H141" s="168">
        <f>IF(Inputs!AJ17="","",Inputs!AJ17)</f>
        <v>153.0414457529946</v>
      </c>
      <c r="I141" s="168">
        <f>IF(Inputs!AK17="","",Inputs!AK17)</f>
        <v>157.99246304910156</v>
      </c>
      <c r="J141" s="168">
        <f>IF(Inputs!AL17="","",Inputs!AL17)</f>
        <v>163.1036498479582</v>
      </c>
    </row>
    <row r="142" spans="1:10">
      <c r="A142" s="11">
        <f>ROW()</f>
        <v>142</v>
      </c>
      <c r="C142" s="6" t="s">
        <v>689</v>
      </c>
      <c r="D142" s="373">
        <f>Inputs!AF19</f>
        <v>1</v>
      </c>
      <c r="E142" s="373">
        <f>IF(Inputs!AG19="","",Inputs!AG19)</f>
        <v>1.0280857354028083</v>
      </c>
      <c r="F142" s="373">
        <f>IF(Inputs!AH19="","",Inputs!AH19)</f>
        <v>1.0613451589061345</v>
      </c>
      <c r="G142" s="373">
        <f>IF(Inputs!AI19="","",Inputs!AI19)</f>
        <v>1.0956805522568001</v>
      </c>
      <c r="H142" s="373">
        <f>IF(Inputs!AJ19="","",Inputs!AJ19)</f>
        <v>1.131126723968918</v>
      </c>
      <c r="I142" s="373">
        <f>IF(Inputs!AK19="","",Inputs!AK19)</f>
        <v>1.1677196086408097</v>
      </c>
      <c r="J142" s="373">
        <f>IF(Inputs!AL19="","",Inputs!AL19)</f>
        <v>1.2054963033847612</v>
      </c>
    </row>
    <row r="143" spans="1:10">
      <c r="A143" s="11">
        <f>ROW()</f>
        <v>143</v>
      </c>
      <c r="F143" s="36"/>
      <c r="G143" s="36"/>
      <c r="H143" s="36"/>
      <c r="I143" s="36"/>
      <c r="J143" s="36"/>
    </row>
    <row r="144" spans="1:10">
      <c r="A144" s="11">
        <f>ROW()</f>
        <v>144</v>
      </c>
      <c r="B144" s="40"/>
      <c r="C144" s="40"/>
      <c r="D144" s="40"/>
      <c r="E144" s="40"/>
      <c r="F144" s="370">
        <f>F57</f>
        <v>2026</v>
      </c>
      <c r="G144" s="370">
        <f>G57</f>
        <v>2027</v>
      </c>
      <c r="H144" s="370">
        <f>H57</f>
        <v>2028</v>
      </c>
      <c r="I144" s="370">
        <f>I57</f>
        <v>2029</v>
      </c>
      <c r="J144" s="370">
        <f>J57</f>
        <v>2030</v>
      </c>
    </row>
    <row r="145" spans="1:33">
      <c r="A145" s="11">
        <f>ROW()</f>
        <v>145</v>
      </c>
      <c r="B145" s="1091" t="s">
        <v>732</v>
      </c>
      <c r="C145" s="1092"/>
      <c r="D145" s="102"/>
      <c r="E145" s="102"/>
      <c r="F145" s="32"/>
      <c r="H145" s="117"/>
      <c r="AA145" s="32"/>
      <c r="AE145" s="117"/>
      <c r="AF145" s="117"/>
      <c r="AG145" s="117"/>
    </row>
    <row r="146" spans="1:33">
      <c r="A146" s="11">
        <f>ROW()</f>
        <v>146</v>
      </c>
      <c r="B146" s="64" t="s">
        <v>731</v>
      </c>
      <c r="C146" s="319"/>
      <c r="D146" s="319"/>
      <c r="E146" s="319"/>
      <c r="F146" s="117"/>
      <c r="AA146" s="32"/>
      <c r="AE146" s="117"/>
      <c r="AF146" s="117"/>
      <c r="AG146" s="117"/>
    </row>
    <row r="147" spans="1:33">
      <c r="A147" s="11">
        <f>ROW()</f>
        <v>147</v>
      </c>
      <c r="C147" s="167" t="s">
        <v>407</v>
      </c>
      <c r="D147" s="167"/>
      <c r="E147" s="167"/>
      <c r="F147" s="82">
        <f>IF(F$142="","",F61*F$142)</f>
        <v>1.9085015725946641</v>
      </c>
      <c r="G147" s="82">
        <f t="shared" ref="G147:J147" si="7">IF(G$142="","",G61*G$142)</f>
        <v>1.9702431763090851</v>
      </c>
      <c r="H147" s="82">
        <f t="shared" si="7"/>
        <v>2.0339821719481281</v>
      </c>
      <c r="I147" s="82">
        <f t="shared" si="7"/>
        <v>2.0997831767918851</v>
      </c>
      <c r="J147" s="82">
        <f t="shared" si="7"/>
        <v>2.1677128985428809</v>
      </c>
      <c r="AA147" s="32"/>
      <c r="AE147" s="117"/>
      <c r="AF147" s="117"/>
      <c r="AG147" s="117"/>
    </row>
    <row r="148" spans="1:33">
      <c r="A148" s="11">
        <f>ROW()</f>
        <v>148</v>
      </c>
      <c r="C148" s="167" t="s">
        <v>444</v>
      </c>
      <c r="D148" s="167"/>
      <c r="E148" s="167"/>
      <c r="F148" s="82">
        <f t="shared" ref="F148:J148" si="8">IF(F$142="","",F62*F$142)</f>
        <v>0.16460508713740113</v>
      </c>
      <c r="G148" s="82">
        <f t="shared" si="8"/>
        <v>0.16993019779245722</v>
      </c>
      <c r="H148" s="82">
        <f t="shared" si="8"/>
        <v>0.17542758017970422</v>
      </c>
      <c r="I148" s="82">
        <f t="shared" si="8"/>
        <v>0.181102807432103</v>
      </c>
      <c r="J148" s="82">
        <f t="shared" si="8"/>
        <v>0.18696163297807328</v>
      </c>
      <c r="AA148" s="32"/>
      <c r="AE148" s="117"/>
      <c r="AF148" s="117"/>
      <c r="AG148" s="117"/>
    </row>
    <row r="149" spans="1:33">
      <c r="A149" s="11">
        <f>ROW()</f>
        <v>149</v>
      </c>
      <c r="C149" s="357" t="s">
        <v>403</v>
      </c>
      <c r="D149" s="992"/>
      <c r="E149" s="992"/>
      <c r="F149" s="84">
        <f t="shared" ref="F149:J149" si="9">IF(F$142="","",F63*F$142)</f>
        <v>2.0731066597320651</v>
      </c>
      <c r="G149" s="84">
        <f t="shared" si="9"/>
        <v>2.1401733741015421</v>
      </c>
      <c r="H149" s="84">
        <f t="shared" si="9"/>
        <v>2.2094097521278324</v>
      </c>
      <c r="I149" s="84">
        <f t="shared" si="9"/>
        <v>2.2808859842239881</v>
      </c>
      <c r="J149" s="84">
        <f t="shared" si="9"/>
        <v>2.3546745315209541</v>
      </c>
      <c r="AA149" s="32"/>
      <c r="AE149" s="117"/>
      <c r="AF149" s="117"/>
      <c r="AG149" s="117"/>
    </row>
    <row r="150" spans="1:33">
      <c r="A150" s="11">
        <f>ROW()</f>
        <v>150</v>
      </c>
      <c r="B150" s="64" t="s">
        <v>706</v>
      </c>
      <c r="C150" s="319"/>
      <c r="D150" s="167"/>
      <c r="E150" s="167"/>
      <c r="F150" s="122"/>
      <c r="G150" s="122"/>
      <c r="H150" s="122"/>
      <c r="I150" s="122"/>
      <c r="J150" s="122"/>
    </row>
    <row r="151" spans="1:33">
      <c r="A151" s="11">
        <f>ROW()</f>
        <v>151</v>
      </c>
      <c r="C151" s="167" t="s">
        <v>407</v>
      </c>
      <c r="D151" s="167"/>
      <c r="E151" s="167"/>
      <c r="F151" s="82">
        <f>IF(F$142="","",F65*F$142)</f>
        <v>0.23077661544180456</v>
      </c>
      <c r="G151" s="82">
        <f t="shared" ref="G151:J151" si="10">IF(G$142="","",G65*G$142)</f>
        <v>0</v>
      </c>
      <c r="H151" s="82">
        <f t="shared" si="10"/>
        <v>0</v>
      </c>
      <c r="I151" s="82">
        <f t="shared" si="10"/>
        <v>0</v>
      </c>
      <c r="J151" s="82">
        <f t="shared" si="10"/>
        <v>0</v>
      </c>
    </row>
    <row r="152" spans="1:33">
      <c r="A152" s="11">
        <f>ROW()</f>
        <v>152</v>
      </c>
      <c r="C152" s="167" t="s">
        <v>444</v>
      </c>
      <c r="D152" s="167"/>
      <c r="E152" s="167"/>
      <c r="F152" s="82">
        <f t="shared" ref="F152:J152" si="11">IF(F$142="","",F66*F$142)</f>
        <v>2.350180144373934E-2</v>
      </c>
      <c r="G152" s="82">
        <f t="shared" si="11"/>
        <v>0</v>
      </c>
      <c r="H152" s="82">
        <f t="shared" si="11"/>
        <v>0</v>
      </c>
      <c r="I152" s="82">
        <f t="shared" si="11"/>
        <v>0</v>
      </c>
      <c r="J152" s="82">
        <f t="shared" si="11"/>
        <v>0</v>
      </c>
    </row>
    <row r="153" spans="1:33">
      <c r="A153" s="11">
        <f>ROW()</f>
        <v>153</v>
      </c>
      <c r="C153" s="1044" t="s">
        <v>403</v>
      </c>
      <c r="D153" s="992"/>
      <c r="E153" s="992"/>
      <c r="F153" s="84">
        <f t="shared" ref="F153:J153" si="12">IF(F$142="","",F67*F$142)</f>
        <v>0.25427841688554387</v>
      </c>
      <c r="G153" s="84">
        <f t="shared" si="12"/>
        <v>0</v>
      </c>
      <c r="H153" s="84">
        <f t="shared" si="12"/>
        <v>0</v>
      </c>
      <c r="I153" s="84">
        <f t="shared" si="12"/>
        <v>0</v>
      </c>
      <c r="J153" s="84">
        <f t="shared" si="12"/>
        <v>0</v>
      </c>
    </row>
    <row r="154" spans="1:33">
      <c r="A154" s="11">
        <f>ROW()</f>
        <v>154</v>
      </c>
      <c r="B154" s="64" t="s">
        <v>703</v>
      </c>
      <c r="C154" s="102"/>
      <c r="D154" s="167"/>
      <c r="E154" s="167"/>
      <c r="F154" s="122"/>
      <c r="G154" s="122"/>
      <c r="H154" s="122"/>
      <c r="I154" s="122"/>
      <c r="J154" s="122"/>
    </row>
    <row r="155" spans="1:33">
      <c r="A155" s="11">
        <f>ROW()</f>
        <v>155</v>
      </c>
      <c r="C155" s="167" t="s">
        <v>407</v>
      </c>
      <c r="D155" s="167"/>
      <c r="E155" s="167"/>
      <c r="F155" s="122"/>
      <c r="G155" s="82">
        <f t="shared" ref="G155:J155" si="13">IF(G$142="","",G69*G$142)</f>
        <v>0</v>
      </c>
      <c r="H155" s="82">
        <f t="shared" si="13"/>
        <v>0</v>
      </c>
      <c r="I155" s="82">
        <f t="shared" si="13"/>
        <v>0</v>
      </c>
      <c r="J155" s="82">
        <f t="shared" si="13"/>
        <v>0</v>
      </c>
    </row>
    <row r="156" spans="1:33">
      <c r="A156" s="11">
        <f>ROW()</f>
        <v>156</v>
      </c>
      <c r="C156" s="167" t="s">
        <v>444</v>
      </c>
      <c r="D156" s="167"/>
      <c r="E156" s="167"/>
      <c r="F156" s="122"/>
      <c r="G156" s="82">
        <f t="shared" ref="G156:J156" si="14">IF(G$142="","",G70*G$142)</f>
        <v>0</v>
      </c>
      <c r="H156" s="82">
        <f t="shared" si="14"/>
        <v>0</v>
      </c>
      <c r="I156" s="82">
        <f t="shared" si="14"/>
        <v>0</v>
      </c>
      <c r="J156" s="82">
        <f t="shared" si="14"/>
        <v>0</v>
      </c>
    </row>
    <row r="157" spans="1:33">
      <c r="A157" s="11">
        <f>ROW()</f>
        <v>157</v>
      </c>
      <c r="C157" s="1044" t="s">
        <v>403</v>
      </c>
      <c r="D157" s="992"/>
      <c r="E157" s="992"/>
      <c r="F157" s="358"/>
      <c r="G157" s="84">
        <f t="shared" ref="G157:J157" si="15">IF(G$142="","",G71*G$142)</f>
        <v>0</v>
      </c>
      <c r="H157" s="84">
        <f t="shared" si="15"/>
        <v>0</v>
      </c>
      <c r="I157" s="84">
        <f t="shared" si="15"/>
        <v>0</v>
      </c>
      <c r="J157" s="84">
        <f t="shared" si="15"/>
        <v>0</v>
      </c>
    </row>
    <row r="158" spans="1:33">
      <c r="A158" s="11">
        <f>ROW()</f>
        <v>158</v>
      </c>
      <c r="B158" s="64" t="s">
        <v>704</v>
      </c>
      <c r="C158" s="102"/>
      <c r="D158" s="167"/>
      <c r="E158" s="167"/>
      <c r="F158" s="122"/>
      <c r="G158" s="122"/>
      <c r="H158" s="841"/>
      <c r="I158" s="841"/>
      <c r="J158" s="841"/>
    </row>
    <row r="159" spans="1:33">
      <c r="A159" s="11">
        <f>ROW()</f>
        <v>159</v>
      </c>
      <c r="C159" s="167" t="s">
        <v>407</v>
      </c>
      <c r="D159" s="167"/>
      <c r="E159" s="167"/>
      <c r="F159" s="122"/>
      <c r="G159" s="122"/>
      <c r="H159" s="977"/>
      <c r="I159" s="977"/>
      <c r="J159" s="977"/>
    </row>
    <row r="160" spans="1:33">
      <c r="A160" s="11">
        <f>ROW()</f>
        <v>160</v>
      </c>
      <c r="C160" s="167" t="s">
        <v>444</v>
      </c>
      <c r="D160" s="167"/>
      <c r="E160" s="167"/>
      <c r="F160" s="122"/>
      <c r="G160" s="122"/>
      <c r="H160" s="1047"/>
      <c r="I160" s="1047"/>
      <c r="J160" s="1047"/>
    </row>
    <row r="161" spans="1:10">
      <c r="A161" s="11">
        <f>ROW()</f>
        <v>161</v>
      </c>
      <c r="C161" s="1044" t="s">
        <v>403</v>
      </c>
      <c r="D161" s="992"/>
      <c r="E161" s="992"/>
      <c r="F161" s="358"/>
      <c r="G161" s="358"/>
      <c r="H161" s="977"/>
      <c r="I161" s="977"/>
      <c r="J161" s="977"/>
    </row>
    <row r="162" spans="1:10">
      <c r="A162" s="11">
        <f>ROW()</f>
        <v>162</v>
      </c>
      <c r="B162" s="64" t="s">
        <v>738</v>
      </c>
      <c r="C162" s="102"/>
      <c r="D162" s="167"/>
      <c r="E162" s="167"/>
      <c r="F162" s="122"/>
      <c r="G162" s="122"/>
      <c r="H162" s="841"/>
      <c r="I162" s="841"/>
      <c r="J162" s="841"/>
    </row>
    <row r="163" spans="1:10">
      <c r="A163" s="11">
        <f>ROW()</f>
        <v>163</v>
      </c>
      <c r="C163" s="167" t="s">
        <v>407</v>
      </c>
      <c r="D163" s="167"/>
      <c r="E163" s="167"/>
      <c r="F163" s="122"/>
      <c r="G163" s="122"/>
      <c r="H163" s="82">
        <f t="shared" ref="H163:J163" si="16">IF(H$142="","",H77*H$142)</f>
        <v>0</v>
      </c>
      <c r="I163" s="82">
        <f t="shared" si="16"/>
        <v>0</v>
      </c>
      <c r="J163" s="82">
        <f t="shared" si="16"/>
        <v>0</v>
      </c>
    </row>
    <row r="164" spans="1:10">
      <c r="A164" s="11">
        <f>ROW()</f>
        <v>164</v>
      </c>
      <c r="C164" s="167" t="s">
        <v>444</v>
      </c>
      <c r="D164" s="167"/>
      <c r="E164" s="167"/>
      <c r="F164" s="122"/>
      <c r="G164" s="122"/>
      <c r="H164" s="82">
        <f t="shared" ref="H164:J164" si="17">IF(H$142="","",H78*H$142)</f>
        <v>0</v>
      </c>
      <c r="I164" s="82">
        <f t="shared" si="17"/>
        <v>0</v>
      </c>
      <c r="J164" s="82">
        <f t="shared" si="17"/>
        <v>0</v>
      </c>
    </row>
    <row r="165" spans="1:10">
      <c r="A165" s="11">
        <f>ROW()</f>
        <v>165</v>
      </c>
      <c r="C165" s="1044" t="s">
        <v>403</v>
      </c>
      <c r="D165" s="992"/>
      <c r="E165" s="992"/>
      <c r="F165" s="358"/>
      <c r="G165" s="358"/>
      <c r="H165" s="84">
        <f t="shared" ref="H165:J165" si="18">IF(H$142="","",H79*H$142)</f>
        <v>0</v>
      </c>
      <c r="I165" s="84">
        <f t="shared" si="18"/>
        <v>0</v>
      </c>
      <c r="J165" s="84">
        <f t="shared" si="18"/>
        <v>0</v>
      </c>
    </row>
    <row r="166" spans="1:10">
      <c r="A166" s="11">
        <f>ROW()</f>
        <v>166</v>
      </c>
      <c r="B166" s="64" t="s">
        <v>435</v>
      </c>
      <c r="C166" s="319"/>
      <c r="D166" s="319"/>
      <c r="E166" s="319"/>
      <c r="F166" s="117"/>
    </row>
    <row r="167" spans="1:10">
      <c r="A167" s="11">
        <f>ROW()</f>
        <v>167</v>
      </c>
      <c r="C167" s="363" t="s">
        <v>407</v>
      </c>
      <c r="D167" s="363"/>
      <c r="E167" s="363"/>
      <c r="F167" s="1095">
        <f>IF(F$142="","",F81*F$142)</f>
        <v>1.6777249571528596</v>
      </c>
      <c r="G167" s="1095">
        <f t="shared" ref="G167:J167" si="19">IF(G$142="","",G81*G$142)</f>
        <v>1.9702431763090851</v>
      </c>
      <c r="H167" s="1095">
        <f t="shared" si="19"/>
        <v>2.0339821719481281</v>
      </c>
      <c r="I167" s="1095">
        <f t="shared" si="19"/>
        <v>2.0997831767918851</v>
      </c>
      <c r="J167" s="1095">
        <f t="shared" si="19"/>
        <v>2.1677128985428809</v>
      </c>
    </row>
    <row r="168" spans="1:10">
      <c r="A168" s="11">
        <f>ROW()</f>
        <v>168</v>
      </c>
      <c r="C168" s="363" t="s">
        <v>444</v>
      </c>
      <c r="D168" s="363"/>
      <c r="E168" s="363"/>
      <c r="F168" s="1095">
        <f t="shared" ref="F168:J169" si="20">IF(F$142="","",F82*F$142)</f>
        <v>0.14110328569366179</v>
      </c>
      <c r="G168" s="1095">
        <f t="shared" si="20"/>
        <v>0.16993019779245722</v>
      </c>
      <c r="H168" s="1095">
        <f t="shared" si="20"/>
        <v>0.17542758017970422</v>
      </c>
      <c r="I168" s="1095">
        <f t="shared" si="20"/>
        <v>0.181102807432103</v>
      </c>
      <c r="J168" s="1095">
        <f t="shared" si="20"/>
        <v>0.18696163297807328</v>
      </c>
    </row>
    <row r="169" spans="1:10">
      <c r="A169" s="11">
        <f>ROW()</f>
        <v>169</v>
      </c>
      <c r="C169" s="1096" t="s">
        <v>403</v>
      </c>
      <c r="D169" s="1097"/>
      <c r="E169" s="1097"/>
      <c r="F169" s="1098">
        <f t="shared" si="20"/>
        <v>1.8188282428465214</v>
      </c>
      <c r="G169" s="1098">
        <f t="shared" si="20"/>
        <v>2.1401733741015421</v>
      </c>
      <c r="H169" s="1098">
        <f t="shared" si="20"/>
        <v>2.2094097521278324</v>
      </c>
      <c r="I169" s="1098">
        <f t="shared" si="20"/>
        <v>2.2808859842239881</v>
      </c>
      <c r="J169" s="1098">
        <f t="shared" si="20"/>
        <v>2.3546745315209541</v>
      </c>
    </row>
    <row r="170" spans="1:10">
      <c r="A170" s="11">
        <f>ROW()</f>
        <v>170</v>
      </c>
      <c r="C170" s="167"/>
      <c r="D170" s="167"/>
      <c r="E170" s="167"/>
      <c r="F170" s="82"/>
      <c r="G170" s="82"/>
      <c r="H170" s="82"/>
      <c r="I170" s="82"/>
      <c r="J170" s="82"/>
    </row>
    <row r="171" spans="1:10">
      <c r="A171" s="11">
        <f>ROW()</f>
        <v>171</v>
      </c>
      <c r="B171" s="1091" t="s">
        <v>733</v>
      </c>
      <c r="C171" s="1092"/>
      <c r="D171" s="102"/>
      <c r="E171" s="102"/>
      <c r="F171" s="32"/>
      <c r="H171" s="117"/>
    </row>
    <row r="172" spans="1:10">
      <c r="A172" s="11">
        <f>ROW()</f>
        <v>172</v>
      </c>
      <c r="B172" s="64" t="s">
        <v>731</v>
      </c>
      <c r="C172" s="319"/>
      <c r="D172" s="319"/>
      <c r="E172" s="319"/>
      <c r="F172" s="117"/>
    </row>
    <row r="173" spans="1:10">
      <c r="A173" s="11">
        <f>ROW()</f>
        <v>173</v>
      </c>
      <c r="C173" s="167" t="s">
        <v>407</v>
      </c>
      <c r="D173" s="167"/>
      <c r="E173" s="167"/>
      <c r="F173" s="82">
        <f>IF(F$142="","",F87*F$142)</f>
        <v>1.3641898303035484E-3</v>
      </c>
      <c r="G173" s="82">
        <f t="shared" ref="G173:J173" si="21">IF(G$142="","",G87*G$142)</f>
        <v>1.4083224991487384E-3</v>
      </c>
      <c r="H173" s="82">
        <f t="shared" si="21"/>
        <v>1.4538828963174613E-3</v>
      </c>
      <c r="I173" s="82">
        <f t="shared" si="21"/>
        <v>1.5009172100013475E-3</v>
      </c>
      <c r="J173" s="82">
        <f t="shared" si="21"/>
        <v>1.5494731226182135E-3</v>
      </c>
    </row>
    <row r="174" spans="1:10">
      <c r="A174" s="11">
        <f>ROW()</f>
        <v>174</v>
      </c>
      <c r="C174" s="167" t="s">
        <v>444</v>
      </c>
      <c r="D174" s="167"/>
      <c r="E174" s="167"/>
      <c r="F174" s="82">
        <f t="shared" ref="F174:J174" si="22">IF(F$142="","",F88*F$142)</f>
        <v>1.1765910445847114E-4</v>
      </c>
      <c r="G174" s="82">
        <f t="shared" si="22"/>
        <v>1.2146547376158486E-4</v>
      </c>
      <c r="H174" s="82">
        <f t="shared" si="22"/>
        <v>1.2539498225854482E-4</v>
      </c>
      <c r="I174" s="82">
        <f t="shared" si="22"/>
        <v>1.2945161360407648E-4</v>
      </c>
      <c r="J174" s="82">
        <f t="shared" si="22"/>
        <v>1.3363948032742908E-4</v>
      </c>
    </row>
    <row r="175" spans="1:10">
      <c r="A175" s="11">
        <f>ROW()</f>
        <v>175</v>
      </c>
      <c r="C175" s="357" t="s">
        <v>403</v>
      </c>
      <c r="D175" s="992"/>
      <c r="E175" s="992"/>
      <c r="F175" s="84">
        <f t="shared" ref="F175:J175" si="23">IF(F$142="","",F89*F$142)</f>
        <v>1.4818489347620195E-3</v>
      </c>
      <c r="G175" s="84">
        <f t="shared" si="23"/>
        <v>1.5297879729103234E-3</v>
      </c>
      <c r="H175" s="84">
        <f t="shared" si="23"/>
        <v>1.579277878576006E-3</v>
      </c>
      <c r="I175" s="84">
        <f t="shared" si="23"/>
        <v>1.630368823605424E-3</v>
      </c>
      <c r="J175" s="84">
        <f t="shared" si="23"/>
        <v>1.6831126029456427E-3</v>
      </c>
    </row>
    <row r="176" spans="1:10">
      <c r="A176" s="11">
        <f>ROW()</f>
        <v>176</v>
      </c>
      <c r="B176" s="64" t="s">
        <v>706</v>
      </c>
      <c r="C176" s="319"/>
      <c r="D176" s="167"/>
      <c r="E176" s="167"/>
      <c r="F176" s="122"/>
      <c r="G176" s="122"/>
      <c r="H176" s="122"/>
      <c r="I176" s="122"/>
      <c r="J176" s="122"/>
    </row>
    <row r="177" spans="1:10">
      <c r="A177" s="11">
        <f>ROW()</f>
        <v>177</v>
      </c>
      <c r="C177" s="167" t="s">
        <v>407</v>
      </c>
      <c r="D177" s="167"/>
      <c r="E177" s="167"/>
      <c r="F177" s="82">
        <f>IF(F$142="","",F91*F$142)</f>
        <v>1.6495826693481384E-4</v>
      </c>
      <c r="G177" s="82">
        <f t="shared" ref="G177:J177" si="24">IF(G$142="","",G91*G$142)</f>
        <v>0</v>
      </c>
      <c r="H177" s="82">
        <f t="shared" si="24"/>
        <v>0</v>
      </c>
      <c r="I177" s="82">
        <f t="shared" si="24"/>
        <v>0</v>
      </c>
      <c r="J177" s="82">
        <f t="shared" si="24"/>
        <v>0</v>
      </c>
    </row>
    <row r="178" spans="1:10">
      <c r="A178" s="11">
        <f>ROW()</f>
        <v>178</v>
      </c>
      <c r="C178" s="167" t="s">
        <v>444</v>
      </c>
      <c r="D178" s="167"/>
      <c r="E178" s="167"/>
      <c r="F178" s="82">
        <f t="shared" ref="F178:J178" si="25">IF(F$142="","",F92*F$142)</f>
        <v>1.6799000317183233E-5</v>
      </c>
      <c r="G178" s="82">
        <f t="shared" si="25"/>
        <v>0</v>
      </c>
      <c r="H178" s="82">
        <f t="shared" si="25"/>
        <v>0</v>
      </c>
      <c r="I178" s="82">
        <f t="shared" si="25"/>
        <v>0</v>
      </c>
      <c r="J178" s="82">
        <f t="shared" si="25"/>
        <v>0</v>
      </c>
    </row>
    <row r="179" spans="1:10">
      <c r="A179" s="11">
        <f>ROW()</f>
        <v>179</v>
      </c>
      <c r="C179" s="1044" t="s">
        <v>403</v>
      </c>
      <c r="D179" s="992"/>
      <c r="E179" s="992"/>
      <c r="F179" s="84">
        <f t="shared" ref="F179:J179" si="26">IF(F$142="","",F93*F$142)</f>
        <v>1.8175726725199706E-4</v>
      </c>
      <c r="G179" s="84">
        <f t="shared" si="26"/>
        <v>0</v>
      </c>
      <c r="H179" s="84">
        <f t="shared" si="26"/>
        <v>0</v>
      </c>
      <c r="I179" s="84">
        <f t="shared" si="26"/>
        <v>0</v>
      </c>
      <c r="J179" s="84">
        <f t="shared" si="26"/>
        <v>0</v>
      </c>
    </row>
    <row r="180" spans="1:10">
      <c r="A180" s="11">
        <f>ROW()</f>
        <v>180</v>
      </c>
      <c r="B180" s="64" t="s">
        <v>703</v>
      </c>
      <c r="C180" s="102"/>
      <c r="D180" s="167"/>
      <c r="E180" s="167"/>
      <c r="F180" s="122"/>
      <c r="G180" s="122"/>
      <c r="H180" s="122"/>
      <c r="I180" s="122"/>
      <c r="J180" s="122"/>
    </row>
    <row r="181" spans="1:10">
      <c r="A181" s="11">
        <f>ROW()</f>
        <v>181</v>
      </c>
      <c r="C181" s="167" t="s">
        <v>407</v>
      </c>
      <c r="D181" s="167"/>
      <c r="E181" s="167"/>
      <c r="F181" s="122"/>
      <c r="G181" s="82">
        <f t="shared" ref="G181:J181" si="27">IF(G$142="","",G95*G$142)</f>
        <v>0</v>
      </c>
      <c r="H181" s="82">
        <f t="shared" si="27"/>
        <v>0</v>
      </c>
      <c r="I181" s="82">
        <f t="shared" si="27"/>
        <v>0</v>
      </c>
      <c r="J181" s="82">
        <f t="shared" si="27"/>
        <v>0</v>
      </c>
    </row>
    <row r="182" spans="1:10">
      <c r="A182" s="11">
        <f>ROW()</f>
        <v>182</v>
      </c>
      <c r="C182" s="167" t="s">
        <v>444</v>
      </c>
      <c r="D182" s="167"/>
      <c r="E182" s="167"/>
      <c r="F182" s="122"/>
      <c r="G182" s="82">
        <f t="shared" ref="G182:J182" si="28">IF(G$142="","",G96*G$142)</f>
        <v>0</v>
      </c>
      <c r="H182" s="82">
        <f t="shared" si="28"/>
        <v>0</v>
      </c>
      <c r="I182" s="82">
        <f t="shared" si="28"/>
        <v>0</v>
      </c>
      <c r="J182" s="82">
        <f t="shared" si="28"/>
        <v>0</v>
      </c>
    </row>
    <row r="183" spans="1:10">
      <c r="A183" s="11">
        <f>ROW()</f>
        <v>183</v>
      </c>
      <c r="C183" s="1044" t="s">
        <v>403</v>
      </c>
      <c r="D183" s="992"/>
      <c r="E183" s="992"/>
      <c r="F183" s="358"/>
      <c r="G183" s="84">
        <f t="shared" ref="G183:J183" si="29">IF(G$142="","",G97*G$142)</f>
        <v>0</v>
      </c>
      <c r="H183" s="84">
        <f t="shared" si="29"/>
        <v>0</v>
      </c>
      <c r="I183" s="84">
        <f t="shared" si="29"/>
        <v>0</v>
      </c>
      <c r="J183" s="84">
        <f t="shared" si="29"/>
        <v>0</v>
      </c>
    </row>
    <row r="184" spans="1:10">
      <c r="A184" s="11">
        <f>ROW()</f>
        <v>184</v>
      </c>
      <c r="B184" s="64" t="s">
        <v>704</v>
      </c>
      <c r="C184" s="102"/>
      <c r="D184" s="167"/>
      <c r="E184" s="167"/>
      <c r="F184" s="122"/>
      <c r="G184" s="122"/>
      <c r="H184" s="841"/>
      <c r="I184" s="841"/>
      <c r="J184" s="841"/>
    </row>
    <row r="185" spans="1:10">
      <c r="A185" s="11">
        <f>ROW()</f>
        <v>185</v>
      </c>
      <c r="C185" s="167" t="s">
        <v>407</v>
      </c>
      <c r="D185" s="167"/>
      <c r="E185" s="167"/>
      <c r="F185" s="122"/>
      <c r="G185" s="122"/>
      <c r="H185" s="977"/>
      <c r="I185" s="977"/>
      <c r="J185" s="977"/>
    </row>
    <row r="186" spans="1:10">
      <c r="A186" s="11">
        <f>ROW()</f>
        <v>186</v>
      </c>
      <c r="C186" s="167" t="s">
        <v>444</v>
      </c>
      <c r="D186" s="167"/>
      <c r="E186" s="167"/>
      <c r="F186" s="122"/>
      <c r="G186" s="122"/>
      <c r="H186" s="1047"/>
      <c r="I186" s="1047"/>
      <c r="J186" s="1047"/>
    </row>
    <row r="187" spans="1:10">
      <c r="A187" s="11">
        <f>ROW()</f>
        <v>187</v>
      </c>
      <c r="C187" s="1044" t="s">
        <v>403</v>
      </c>
      <c r="D187" s="992"/>
      <c r="E187" s="992"/>
      <c r="F187" s="358"/>
      <c r="G187" s="358"/>
      <c r="H187" s="977"/>
      <c r="I187" s="977"/>
      <c r="J187" s="977"/>
    </row>
    <row r="188" spans="1:10">
      <c r="A188" s="11">
        <f>ROW()</f>
        <v>188</v>
      </c>
      <c r="B188" s="64" t="s">
        <v>738</v>
      </c>
      <c r="C188" s="102"/>
      <c r="D188" s="167"/>
      <c r="E188" s="167"/>
      <c r="F188" s="122"/>
      <c r="G188" s="122"/>
      <c r="H188" s="841"/>
      <c r="I188" s="841"/>
      <c r="J188" s="841"/>
    </row>
    <row r="189" spans="1:10">
      <c r="A189" s="11">
        <f>ROW()</f>
        <v>189</v>
      </c>
      <c r="C189" s="167" t="s">
        <v>407</v>
      </c>
      <c r="D189" s="167"/>
      <c r="E189" s="167"/>
      <c r="F189" s="122"/>
      <c r="G189" s="122"/>
      <c r="H189" s="82">
        <f t="shared" ref="H189:J189" si="30">IF(H$142="","",H103*H$142)</f>
        <v>0</v>
      </c>
      <c r="I189" s="82">
        <f t="shared" si="30"/>
        <v>0</v>
      </c>
      <c r="J189" s="82">
        <f t="shared" si="30"/>
        <v>0</v>
      </c>
    </row>
    <row r="190" spans="1:10">
      <c r="A190" s="11">
        <f>ROW()</f>
        <v>190</v>
      </c>
      <c r="C190" s="167" t="s">
        <v>444</v>
      </c>
      <c r="D190" s="167"/>
      <c r="E190" s="167"/>
      <c r="F190" s="122"/>
      <c r="G190" s="122"/>
      <c r="H190" s="82">
        <f t="shared" ref="H190:J190" si="31">IF(H$142="","",H104*H$142)</f>
        <v>0</v>
      </c>
      <c r="I190" s="82">
        <f t="shared" si="31"/>
        <v>0</v>
      </c>
      <c r="J190" s="82">
        <f t="shared" si="31"/>
        <v>0</v>
      </c>
    </row>
    <row r="191" spans="1:10">
      <c r="A191" s="11">
        <f>ROW()</f>
        <v>191</v>
      </c>
      <c r="C191" s="1044" t="s">
        <v>403</v>
      </c>
      <c r="D191" s="992"/>
      <c r="E191" s="992"/>
      <c r="F191" s="358"/>
      <c r="G191" s="358"/>
      <c r="H191" s="84">
        <f t="shared" ref="H191:J191" si="32">IF(H$142="","",H105*H$142)</f>
        <v>0</v>
      </c>
      <c r="I191" s="84">
        <f t="shared" si="32"/>
        <v>0</v>
      </c>
      <c r="J191" s="84">
        <f t="shared" si="32"/>
        <v>0</v>
      </c>
    </row>
    <row r="192" spans="1:10">
      <c r="A192" s="11">
        <f>ROW()</f>
        <v>192</v>
      </c>
      <c r="B192" s="64" t="s">
        <v>435</v>
      </c>
      <c r="C192" s="319"/>
      <c r="D192" s="319"/>
      <c r="E192" s="319"/>
      <c r="F192" s="117"/>
      <c r="G192" s="117"/>
      <c r="H192" s="117"/>
      <c r="I192" s="117"/>
      <c r="J192" s="117"/>
    </row>
    <row r="193" spans="1:10">
      <c r="A193" s="11">
        <f>ROW()</f>
        <v>193</v>
      </c>
      <c r="C193" s="363" t="s">
        <v>407</v>
      </c>
      <c r="D193" s="363"/>
      <c r="E193" s="363"/>
      <c r="F193" s="1095">
        <f>IF(F$142="","",F107*F$142)</f>
        <v>1.1992315633687345E-3</v>
      </c>
      <c r="G193" s="1095">
        <f t="shared" ref="G193:J193" si="33">IF(G$142="","",G107*G$142)</f>
        <v>1.4083224991487384E-3</v>
      </c>
      <c r="H193" s="1095">
        <f t="shared" si="33"/>
        <v>1.4538828963174613E-3</v>
      </c>
      <c r="I193" s="1095">
        <f t="shared" si="33"/>
        <v>1.5009172100013475E-3</v>
      </c>
      <c r="J193" s="1095">
        <f t="shared" si="33"/>
        <v>1.5494731226182135E-3</v>
      </c>
    </row>
    <row r="194" spans="1:10">
      <c r="A194" s="11">
        <f>ROW()</f>
        <v>194</v>
      </c>
      <c r="C194" s="363" t="s">
        <v>444</v>
      </c>
      <c r="D194" s="363"/>
      <c r="E194" s="363"/>
      <c r="F194" s="1095">
        <f t="shared" ref="F194:J195" si="34">IF(F$142="","",F108*F$142)</f>
        <v>1.0086010414128791E-4</v>
      </c>
      <c r="G194" s="1095">
        <f t="shared" si="34"/>
        <v>1.2146547376158486E-4</v>
      </c>
      <c r="H194" s="1095">
        <f t="shared" si="34"/>
        <v>1.2539498225854482E-4</v>
      </c>
      <c r="I194" s="1095">
        <f t="shared" si="34"/>
        <v>1.2945161360407648E-4</v>
      </c>
      <c r="J194" s="1095">
        <f t="shared" si="34"/>
        <v>1.3363948032742908E-4</v>
      </c>
    </row>
    <row r="195" spans="1:10">
      <c r="A195" s="11">
        <f>ROW()</f>
        <v>195</v>
      </c>
      <c r="C195" s="1096" t="s">
        <v>403</v>
      </c>
      <c r="D195" s="1097"/>
      <c r="E195" s="1097"/>
      <c r="F195" s="1098">
        <f t="shared" si="34"/>
        <v>1.3000916675100225E-3</v>
      </c>
      <c r="G195" s="1098">
        <f t="shared" si="34"/>
        <v>1.5297879729103234E-3</v>
      </c>
      <c r="H195" s="1098">
        <f t="shared" si="34"/>
        <v>1.579277878576006E-3</v>
      </c>
      <c r="I195" s="1098">
        <f t="shared" si="34"/>
        <v>1.630368823605424E-3</v>
      </c>
      <c r="J195" s="1098">
        <f t="shared" si="34"/>
        <v>1.6831126029456427E-3</v>
      </c>
    </row>
    <row r="196" spans="1:10">
      <c r="A196" s="11">
        <f>ROW()</f>
        <v>196</v>
      </c>
      <c r="C196" s="167"/>
      <c r="D196" s="167"/>
      <c r="E196" s="167"/>
      <c r="F196" s="82"/>
      <c r="G196" s="82"/>
      <c r="H196" s="82"/>
      <c r="I196" s="82"/>
      <c r="J196" s="82"/>
    </row>
    <row r="197" spans="1:10">
      <c r="A197" s="11">
        <f>ROW()</f>
        <v>197</v>
      </c>
      <c r="B197" s="1091" t="s">
        <v>734</v>
      </c>
      <c r="C197" s="1092"/>
      <c r="D197" s="167"/>
      <c r="E197" s="167"/>
      <c r="F197" s="82"/>
      <c r="G197" s="82"/>
      <c r="H197" s="82"/>
      <c r="I197" s="82"/>
      <c r="J197" s="82"/>
    </row>
    <row r="198" spans="1:10">
      <c r="A198" s="11">
        <f>ROW()</f>
        <v>198</v>
      </c>
      <c r="B198" s="64" t="s">
        <v>731</v>
      </c>
      <c r="C198" s="319"/>
      <c r="D198" s="319"/>
      <c r="E198" s="319"/>
      <c r="F198" s="117"/>
      <c r="G198" s="117"/>
      <c r="H198" s="117"/>
      <c r="I198" s="117"/>
      <c r="J198" s="117"/>
    </row>
    <row r="199" spans="1:10">
      <c r="A199" s="11">
        <f>ROW()</f>
        <v>199</v>
      </c>
      <c r="C199" s="167" t="s">
        <v>407</v>
      </c>
      <c r="D199" s="167"/>
      <c r="E199" s="167"/>
      <c r="F199" s="82">
        <f>IF(F$142="","",F113*F$142)</f>
        <v>1.3641898303035484E-3</v>
      </c>
      <c r="G199" s="82">
        <f t="shared" ref="G199:J199" si="35">IF(G$142="","",G113*G$142)</f>
        <v>1.4083224991487384E-3</v>
      </c>
      <c r="H199" s="82">
        <f t="shared" si="35"/>
        <v>1.4538828963174613E-3</v>
      </c>
      <c r="I199" s="82">
        <f t="shared" si="35"/>
        <v>1.5009172100013475E-3</v>
      </c>
      <c r="J199" s="82">
        <f t="shared" si="35"/>
        <v>1.5494731226182135E-3</v>
      </c>
    </row>
    <row r="200" spans="1:10">
      <c r="A200" s="11">
        <f>ROW()</f>
        <v>200</v>
      </c>
      <c r="C200" s="167" t="s">
        <v>444</v>
      </c>
      <c r="D200" s="167"/>
      <c r="E200" s="167"/>
      <c r="F200" s="82">
        <f t="shared" ref="F200:J200" si="36">IF(F$142="","",F114*F$142)</f>
        <v>1.1765910445847114E-4</v>
      </c>
      <c r="G200" s="82">
        <f t="shared" si="36"/>
        <v>1.2146547376158486E-4</v>
      </c>
      <c r="H200" s="82">
        <f t="shared" si="36"/>
        <v>1.2539498225854482E-4</v>
      </c>
      <c r="I200" s="82">
        <f t="shared" si="36"/>
        <v>1.2945161360407648E-4</v>
      </c>
      <c r="J200" s="82">
        <f t="shared" si="36"/>
        <v>1.3363948032742908E-4</v>
      </c>
    </row>
    <row r="201" spans="1:10">
      <c r="A201" s="11">
        <f>ROW()</f>
        <v>201</v>
      </c>
      <c r="C201" s="357" t="s">
        <v>403</v>
      </c>
      <c r="D201" s="992"/>
      <c r="E201" s="992"/>
      <c r="F201" s="84">
        <f t="shared" ref="F201:J201" si="37">IF(F$142="","",F115*F$142)</f>
        <v>1.4818489347620195E-3</v>
      </c>
      <c r="G201" s="84">
        <f t="shared" si="37"/>
        <v>1.5297879729103234E-3</v>
      </c>
      <c r="H201" s="84">
        <f t="shared" si="37"/>
        <v>1.579277878576006E-3</v>
      </c>
      <c r="I201" s="84">
        <f t="shared" si="37"/>
        <v>1.630368823605424E-3</v>
      </c>
      <c r="J201" s="84">
        <f t="shared" si="37"/>
        <v>1.6831126029456427E-3</v>
      </c>
    </row>
    <row r="202" spans="1:10">
      <c r="A202" s="11">
        <f>ROW()</f>
        <v>202</v>
      </c>
      <c r="B202" s="64" t="s">
        <v>706</v>
      </c>
      <c r="C202" s="319"/>
      <c r="D202" s="167"/>
      <c r="E202" s="167"/>
      <c r="F202" s="122"/>
      <c r="G202" s="122"/>
      <c r="H202" s="122"/>
      <c r="I202" s="122"/>
      <c r="J202" s="122"/>
    </row>
    <row r="203" spans="1:10">
      <c r="A203" s="11">
        <f>ROW()</f>
        <v>203</v>
      </c>
      <c r="C203" s="167" t="s">
        <v>407</v>
      </c>
      <c r="D203" s="167"/>
      <c r="E203" s="167"/>
      <c r="F203" s="82">
        <f>IF(F$142="","",F117*F$142)</f>
        <v>1.6495826693481384E-4</v>
      </c>
      <c r="G203" s="82">
        <f t="shared" ref="G203:J203" si="38">IF(G$142="","",G117*G$142)</f>
        <v>0</v>
      </c>
      <c r="H203" s="82">
        <f t="shared" si="38"/>
        <v>0</v>
      </c>
      <c r="I203" s="82">
        <f t="shared" si="38"/>
        <v>0</v>
      </c>
      <c r="J203" s="82">
        <f t="shared" si="38"/>
        <v>0</v>
      </c>
    </row>
    <row r="204" spans="1:10">
      <c r="A204" s="11">
        <f>ROW()</f>
        <v>204</v>
      </c>
      <c r="C204" s="167" t="s">
        <v>444</v>
      </c>
      <c r="D204" s="167"/>
      <c r="E204" s="167"/>
      <c r="F204" s="82">
        <f t="shared" ref="F204:J204" si="39">IF(F$142="","",F118*F$142)</f>
        <v>1.6799000317183233E-5</v>
      </c>
      <c r="G204" s="82">
        <f t="shared" si="39"/>
        <v>0</v>
      </c>
      <c r="H204" s="82">
        <f t="shared" si="39"/>
        <v>0</v>
      </c>
      <c r="I204" s="82">
        <f t="shared" si="39"/>
        <v>0</v>
      </c>
      <c r="J204" s="82">
        <f t="shared" si="39"/>
        <v>0</v>
      </c>
    </row>
    <row r="205" spans="1:10">
      <c r="A205" s="11">
        <f>ROW()</f>
        <v>205</v>
      </c>
      <c r="C205" s="1044" t="s">
        <v>403</v>
      </c>
      <c r="D205" s="992"/>
      <c r="E205" s="992"/>
      <c r="F205" s="84">
        <f t="shared" ref="F205:J205" si="40">IF(F$142="","",F119*F$142)</f>
        <v>1.8175726725199706E-4</v>
      </c>
      <c r="G205" s="84">
        <f t="shared" si="40"/>
        <v>0</v>
      </c>
      <c r="H205" s="84">
        <f t="shared" si="40"/>
        <v>0</v>
      </c>
      <c r="I205" s="84">
        <f t="shared" si="40"/>
        <v>0</v>
      </c>
      <c r="J205" s="84">
        <f t="shared" si="40"/>
        <v>0</v>
      </c>
    </row>
    <row r="206" spans="1:10">
      <c r="A206" s="11">
        <f>ROW()</f>
        <v>206</v>
      </c>
      <c r="B206" s="64" t="s">
        <v>703</v>
      </c>
      <c r="C206" s="102"/>
      <c r="D206" s="167"/>
      <c r="E206" s="167"/>
      <c r="F206" s="122"/>
      <c r="G206" s="122"/>
      <c r="H206" s="122"/>
      <c r="I206" s="122"/>
      <c r="J206" s="122"/>
    </row>
    <row r="207" spans="1:10">
      <c r="A207" s="11">
        <f>ROW()</f>
        <v>207</v>
      </c>
      <c r="C207" s="167" t="s">
        <v>407</v>
      </c>
      <c r="D207" s="167"/>
      <c r="E207" s="167"/>
      <c r="F207" s="122"/>
      <c r="G207" s="82">
        <f t="shared" ref="G207:J207" si="41">IF(G$142="","",G121*G$142)</f>
        <v>0</v>
      </c>
      <c r="H207" s="82">
        <f t="shared" si="41"/>
        <v>0</v>
      </c>
      <c r="I207" s="82">
        <f t="shared" si="41"/>
        <v>0</v>
      </c>
      <c r="J207" s="82">
        <f t="shared" si="41"/>
        <v>0</v>
      </c>
    </row>
    <row r="208" spans="1:10">
      <c r="A208" s="11">
        <f>ROW()</f>
        <v>208</v>
      </c>
      <c r="C208" s="167" t="s">
        <v>444</v>
      </c>
      <c r="D208" s="167"/>
      <c r="E208" s="167"/>
      <c r="F208" s="122"/>
      <c r="G208" s="82">
        <f t="shared" ref="G208:J208" si="42">IF(G$142="","",G122*G$142)</f>
        <v>0</v>
      </c>
      <c r="H208" s="82">
        <f t="shared" si="42"/>
        <v>0</v>
      </c>
      <c r="I208" s="82">
        <f t="shared" si="42"/>
        <v>0</v>
      </c>
      <c r="J208" s="82">
        <f t="shared" si="42"/>
        <v>0</v>
      </c>
    </row>
    <row r="209" spans="1:10">
      <c r="A209" s="11">
        <f>ROW()</f>
        <v>209</v>
      </c>
      <c r="C209" s="1044" t="s">
        <v>403</v>
      </c>
      <c r="D209" s="992"/>
      <c r="E209" s="992"/>
      <c r="F209" s="358"/>
      <c r="G209" s="84">
        <f t="shared" ref="G209:J209" si="43">IF(G$142="","",G123*G$142)</f>
        <v>0</v>
      </c>
      <c r="H209" s="84">
        <f t="shared" si="43"/>
        <v>0</v>
      </c>
      <c r="I209" s="84">
        <f t="shared" si="43"/>
        <v>0</v>
      </c>
      <c r="J209" s="84">
        <f t="shared" si="43"/>
        <v>0</v>
      </c>
    </row>
    <row r="210" spans="1:10">
      <c r="A210" s="11">
        <f>ROW()</f>
        <v>210</v>
      </c>
      <c r="B210" s="64" t="s">
        <v>704</v>
      </c>
      <c r="C210" s="102"/>
      <c r="D210" s="167"/>
      <c r="E210" s="167"/>
      <c r="F210" s="122"/>
      <c r="G210" s="122"/>
      <c r="H210" s="841"/>
      <c r="I210" s="841"/>
      <c r="J210" s="841"/>
    </row>
    <row r="211" spans="1:10">
      <c r="A211" s="11">
        <f>ROW()</f>
        <v>211</v>
      </c>
      <c r="C211" s="167" t="s">
        <v>407</v>
      </c>
      <c r="D211" s="167"/>
      <c r="E211" s="167"/>
      <c r="F211" s="122"/>
      <c r="G211" s="122"/>
      <c r="H211" s="977"/>
      <c r="I211" s="977"/>
      <c r="J211" s="977"/>
    </row>
    <row r="212" spans="1:10">
      <c r="A212" s="11">
        <f>ROW()</f>
        <v>212</v>
      </c>
      <c r="C212" s="167" t="s">
        <v>444</v>
      </c>
      <c r="D212" s="167"/>
      <c r="E212" s="167"/>
      <c r="F212" s="122"/>
      <c r="G212" s="122"/>
      <c r="H212" s="1047"/>
      <c r="I212" s="1047"/>
      <c r="J212" s="1047"/>
    </row>
    <row r="213" spans="1:10">
      <c r="A213" s="11">
        <f>ROW()</f>
        <v>213</v>
      </c>
      <c r="C213" s="1044" t="s">
        <v>403</v>
      </c>
      <c r="D213" s="992"/>
      <c r="E213" s="992"/>
      <c r="F213" s="358"/>
      <c r="G213" s="358"/>
      <c r="H213" s="977"/>
      <c r="I213" s="977"/>
      <c r="J213" s="977"/>
    </row>
    <row r="214" spans="1:10">
      <c r="A214" s="11">
        <f>ROW()</f>
        <v>214</v>
      </c>
      <c r="B214" s="64" t="s">
        <v>738</v>
      </c>
      <c r="C214" s="102"/>
      <c r="D214" s="167"/>
      <c r="E214" s="167"/>
      <c r="F214" s="122"/>
      <c r="G214" s="122"/>
      <c r="H214" s="841"/>
      <c r="I214" s="841"/>
      <c r="J214" s="841"/>
    </row>
    <row r="215" spans="1:10">
      <c r="A215" s="11">
        <f>ROW()</f>
        <v>215</v>
      </c>
      <c r="C215" s="167" t="s">
        <v>407</v>
      </c>
      <c r="D215" s="167"/>
      <c r="E215" s="167"/>
      <c r="F215" s="122"/>
      <c r="G215" s="122"/>
      <c r="H215" s="82">
        <f t="shared" ref="H215:J215" si="44">IF(H$142="","",H129*H$142)</f>
        <v>0</v>
      </c>
      <c r="I215" s="82">
        <f t="shared" si="44"/>
        <v>0</v>
      </c>
      <c r="J215" s="82">
        <f t="shared" si="44"/>
        <v>0</v>
      </c>
    </row>
    <row r="216" spans="1:10">
      <c r="A216" s="11">
        <f>ROW()</f>
        <v>216</v>
      </c>
      <c r="C216" s="167" t="s">
        <v>444</v>
      </c>
      <c r="D216" s="167"/>
      <c r="E216" s="167"/>
      <c r="F216" s="122"/>
      <c r="G216" s="122"/>
      <c r="H216" s="82">
        <f t="shared" ref="H216:J216" si="45">IF(H$142="","",H130*H$142)</f>
        <v>0</v>
      </c>
      <c r="I216" s="82">
        <f t="shared" si="45"/>
        <v>0</v>
      </c>
      <c r="J216" s="82">
        <f t="shared" si="45"/>
        <v>0</v>
      </c>
    </row>
    <row r="217" spans="1:10">
      <c r="A217" s="11">
        <f>ROW()</f>
        <v>217</v>
      </c>
      <c r="C217" s="1044" t="s">
        <v>403</v>
      </c>
      <c r="D217" s="992"/>
      <c r="E217" s="992"/>
      <c r="F217" s="358"/>
      <c r="G217" s="358"/>
      <c r="H217" s="84">
        <f t="shared" ref="H217:J217" si="46">IF(H$142="","",H131*H$142)</f>
        <v>0</v>
      </c>
      <c r="I217" s="84">
        <f t="shared" si="46"/>
        <v>0</v>
      </c>
      <c r="J217" s="84">
        <f t="shared" si="46"/>
        <v>0</v>
      </c>
    </row>
    <row r="218" spans="1:10">
      <c r="A218" s="11">
        <f>ROW()</f>
        <v>218</v>
      </c>
      <c r="B218" s="64" t="s">
        <v>435</v>
      </c>
      <c r="C218" s="319"/>
      <c r="D218" s="319"/>
      <c r="E218" s="319"/>
      <c r="F218" s="117"/>
      <c r="G218" s="117"/>
      <c r="H218" s="117"/>
      <c r="I218" s="117"/>
      <c r="J218" s="117"/>
    </row>
    <row r="219" spans="1:10">
      <c r="A219" s="11">
        <f>ROW()</f>
        <v>219</v>
      </c>
      <c r="C219" s="363" t="s">
        <v>407</v>
      </c>
      <c r="D219" s="363"/>
      <c r="E219" s="363"/>
      <c r="F219" s="1095">
        <f>IF(F$142="","",F133*F$142)</f>
        <v>1.1992315633687345E-3</v>
      </c>
      <c r="G219" s="1095">
        <f t="shared" ref="G219:J219" si="47">IF(G$142="","",G133*G$142)</f>
        <v>1.4083224991487384E-3</v>
      </c>
      <c r="H219" s="1095">
        <f t="shared" si="47"/>
        <v>1.4538828963174613E-3</v>
      </c>
      <c r="I219" s="1095">
        <f t="shared" si="47"/>
        <v>1.5009172100013475E-3</v>
      </c>
      <c r="J219" s="1095">
        <f t="shared" si="47"/>
        <v>1.5494731226182135E-3</v>
      </c>
    </row>
    <row r="220" spans="1:10">
      <c r="A220" s="11">
        <f>ROW()</f>
        <v>220</v>
      </c>
      <c r="C220" s="363" t="s">
        <v>444</v>
      </c>
      <c r="D220" s="363"/>
      <c r="E220" s="363"/>
      <c r="F220" s="1095">
        <f t="shared" ref="F220:J221" si="48">IF(F$142="","",F134*F$142)</f>
        <v>1.0086010414128791E-4</v>
      </c>
      <c r="G220" s="1095">
        <f t="shared" si="48"/>
        <v>1.2146547376158486E-4</v>
      </c>
      <c r="H220" s="1095">
        <f t="shared" si="48"/>
        <v>1.2539498225854482E-4</v>
      </c>
      <c r="I220" s="1095">
        <f t="shared" si="48"/>
        <v>1.2945161360407648E-4</v>
      </c>
      <c r="J220" s="1095">
        <f t="shared" si="48"/>
        <v>1.3363948032742908E-4</v>
      </c>
    </row>
    <row r="221" spans="1:10">
      <c r="A221" s="11">
        <f>ROW()</f>
        <v>221</v>
      </c>
      <c r="C221" s="1096" t="s">
        <v>403</v>
      </c>
      <c r="D221" s="1097"/>
      <c r="E221" s="1097"/>
      <c r="F221" s="1098">
        <f t="shared" si="48"/>
        <v>1.3000916675100225E-3</v>
      </c>
      <c r="G221" s="1098">
        <f t="shared" si="48"/>
        <v>1.5297879729103234E-3</v>
      </c>
      <c r="H221" s="1098">
        <f t="shared" si="48"/>
        <v>1.579277878576006E-3</v>
      </c>
      <c r="I221" s="1098">
        <f t="shared" si="48"/>
        <v>1.630368823605424E-3</v>
      </c>
      <c r="J221" s="1098">
        <f t="shared" si="48"/>
        <v>1.6831126029456427E-3</v>
      </c>
    </row>
    <row r="223" spans="1:10">
      <c r="F223" s="82"/>
    </row>
    <row r="224" spans="1:10">
      <c r="F224" s="82"/>
    </row>
    <row r="225" spans="6:6">
      <c r="F225" s="82"/>
    </row>
  </sheetData>
  <sheetProtection algorithmName="SHA-512" hashValue="QZ6ol6OrxhRJjd4JB99Si034BqcjkNSdgjZcrwWWnXcxNV6uc7SuknEOqF7FngGGEQzOeGsQfGGYT3/5s2F+iQ==" saltValue="e063MR6pIBBubxubm8U0Zg==" spinCount="100000" sheet="1" objects="1" scenarios="1"/>
  <printOptions horizontalCentered="1"/>
  <pageMargins left="0.19685039370078741" right="0.19685039370078741" top="0.59055118110236227" bottom="0.59055118110236227" header="0.19685039370078741" footer="0.19685039370078741"/>
  <pageSetup paperSize="9" scale="70" orientation="landscape" r:id="rId1"/>
  <headerFooter>
    <oddHeader>&amp;R[ERA DBNGP Tariff Model - Public]</oddHeader>
    <oddFooter>&amp;L[&amp;A]&amp;C18 Dec 2025&amp;R&amp;P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CCFFCC"/>
    <outlinePr summaryBelow="0"/>
  </sheetPr>
  <dimension ref="A1:AD73"/>
  <sheetViews>
    <sheetView showGridLines="0"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N8" sqref="N8"/>
    </sheetView>
  </sheetViews>
  <sheetFormatPr defaultColWidth="9" defaultRowHeight="12.75" outlineLevelRow="1" outlineLevelCol="1"/>
  <cols>
    <col min="1" max="1" width="3.28515625" style="6" customWidth="1"/>
    <col min="2" max="2" width="2.28515625" style="6" customWidth="1"/>
    <col min="3" max="3" width="48.85546875" style="6" customWidth="1"/>
    <col min="4" max="4" width="1" style="6" customWidth="1"/>
    <col min="5" max="5" width="10" style="6" hidden="1" customWidth="1" outlineLevel="1"/>
    <col min="6" max="6" width="1" style="6" hidden="1" customWidth="1" outlineLevel="1"/>
    <col min="7" max="7" width="10" style="6" hidden="1" customWidth="1" outlineLevel="1"/>
    <col min="8" max="8" width="1" style="6" hidden="1" customWidth="1" outlineLevel="1"/>
    <col min="9" max="9" width="10" style="6" hidden="1" customWidth="1" outlineLevel="1"/>
    <col min="10" max="10" width="1" style="6" hidden="1" customWidth="1" outlineLevel="1"/>
    <col min="11" max="11" width="11" style="6" hidden="1" customWidth="1" outlineLevel="1"/>
    <col min="12" max="12" width="1" style="6" hidden="1" customWidth="1" outlineLevel="1"/>
    <col min="13" max="13" width="10.28515625" style="6" hidden="1" customWidth="1" outlineLevel="1"/>
    <col min="14" max="14" width="2.5703125" style="6" customWidth="1" collapsed="1"/>
    <col min="15" max="24" width="11" style="6" hidden="1" customWidth="1" outlineLevel="1"/>
    <col min="25" max="25" width="11" style="6" customWidth="1" collapsed="1"/>
    <col min="26" max="29" width="11" style="6" customWidth="1"/>
    <col min="30" max="16384" width="9" style="6"/>
  </cols>
  <sheetData>
    <row r="1" spans="1:29" ht="23.25">
      <c r="A1" s="693" t="str">
        <f>Main!A1</f>
        <v>ERA, DBNGP Tariff Model, Final Decision, December 2025</v>
      </c>
    </row>
    <row r="2" spans="1:29" ht="21">
      <c r="A2" s="351" t="str">
        <f ca="1">MID(CELL("filename",A1),FIND("]",CELL("filename",A1))+1,256)</f>
        <v>WACC</v>
      </c>
    </row>
    <row r="3" spans="1:29">
      <c r="A3" s="5" t="s">
        <v>45</v>
      </c>
      <c r="B3" s="3">
        <f>COLUMN()</f>
        <v>2</v>
      </c>
      <c r="C3" s="3">
        <f>COLUMN()</f>
        <v>3</v>
      </c>
      <c r="D3" s="3">
        <f>COLUMN()</f>
        <v>4</v>
      </c>
      <c r="E3" s="3">
        <f>COLUMN()</f>
        <v>5</v>
      </c>
      <c r="F3" s="3">
        <f>COLUMN()</f>
        <v>6</v>
      </c>
      <c r="G3" s="3">
        <f>COLUMN()</f>
        <v>7</v>
      </c>
      <c r="H3" s="3">
        <f>COLUMN()</f>
        <v>8</v>
      </c>
      <c r="I3" s="3">
        <f>COLUMN()</f>
        <v>9</v>
      </c>
      <c r="J3" s="3">
        <f>COLUMN()</f>
        <v>10</v>
      </c>
      <c r="K3" s="3">
        <f>COLUMN()</f>
        <v>11</v>
      </c>
      <c r="L3" s="3">
        <f>COLUMN()</f>
        <v>12</v>
      </c>
      <c r="M3" s="3">
        <f>COLUMN()</f>
        <v>13</v>
      </c>
      <c r="O3" s="3">
        <f>COLUMN()</f>
        <v>15</v>
      </c>
      <c r="P3" s="3">
        <f>COLUMN()</f>
        <v>16</v>
      </c>
      <c r="Q3" s="3">
        <f>COLUMN()</f>
        <v>17</v>
      </c>
      <c r="R3" s="3">
        <f>COLUMN()</f>
        <v>18</v>
      </c>
      <c r="S3" s="3">
        <f>COLUMN()</f>
        <v>19</v>
      </c>
      <c r="T3" s="3">
        <f>COLUMN()</f>
        <v>20</v>
      </c>
      <c r="U3" s="3">
        <f>COLUMN()</f>
        <v>21</v>
      </c>
      <c r="V3" s="3">
        <f>COLUMN()</f>
        <v>22</v>
      </c>
      <c r="W3" s="3">
        <f>COLUMN()</f>
        <v>23</v>
      </c>
      <c r="X3" s="3">
        <f>COLUMN()</f>
        <v>24</v>
      </c>
      <c r="Y3" s="3">
        <f>COLUMN()</f>
        <v>25</v>
      </c>
      <c r="Z3" s="3">
        <f>COLUMN()</f>
        <v>26</v>
      </c>
      <c r="AA3" s="3">
        <f>COLUMN()</f>
        <v>27</v>
      </c>
      <c r="AB3" s="3">
        <f>COLUMN()</f>
        <v>28</v>
      </c>
      <c r="AC3" s="3">
        <f>COLUMN()</f>
        <v>29</v>
      </c>
    </row>
    <row r="4" spans="1:29" ht="38.25" customHeight="1">
      <c r="A4" s="3">
        <f>ROW()</f>
        <v>4</v>
      </c>
      <c r="C4" s="1" t="s">
        <v>228</v>
      </c>
      <c r="E4" s="694" t="s">
        <v>229</v>
      </c>
      <c r="G4" s="694" t="s">
        <v>28</v>
      </c>
      <c r="I4" s="694" t="s">
        <v>229</v>
      </c>
      <c r="K4" s="694" t="s">
        <v>28</v>
      </c>
      <c r="M4" s="694" t="s">
        <v>28</v>
      </c>
      <c r="O4" s="694" t="s">
        <v>28</v>
      </c>
      <c r="P4" s="694" t="s">
        <v>28</v>
      </c>
      <c r="Q4" s="694" t="s">
        <v>28</v>
      </c>
      <c r="R4" s="694" t="s">
        <v>28</v>
      </c>
      <c r="S4" s="694" t="s">
        <v>28</v>
      </c>
      <c r="T4" s="694" t="s">
        <v>28</v>
      </c>
      <c r="U4" s="694" t="s">
        <v>28</v>
      </c>
      <c r="V4" s="694" t="s">
        <v>28</v>
      </c>
      <c r="W4" s="694" t="s">
        <v>28</v>
      </c>
      <c r="X4" s="694" t="s">
        <v>28</v>
      </c>
      <c r="Y4" s="694" t="s">
        <v>28</v>
      </c>
      <c r="Z4" s="694" t="s">
        <v>28</v>
      </c>
      <c r="AA4" s="694" t="s">
        <v>28</v>
      </c>
      <c r="AB4" s="694" t="s">
        <v>28</v>
      </c>
      <c r="AC4" s="694" t="s">
        <v>28</v>
      </c>
    </row>
    <row r="5" spans="1:29" ht="38.25" customHeight="1">
      <c r="A5" s="3">
        <f>ROW()</f>
        <v>5</v>
      </c>
      <c r="C5" s="1268"/>
      <c r="E5" s="2" t="s">
        <v>21</v>
      </c>
      <c r="G5" s="2" t="s">
        <v>230</v>
      </c>
      <c r="I5" s="2" t="s">
        <v>231</v>
      </c>
      <c r="K5" s="2" t="s">
        <v>232</v>
      </c>
      <c r="M5" s="2" t="s">
        <v>233</v>
      </c>
      <c r="O5" s="2" t="s">
        <v>419</v>
      </c>
      <c r="P5" s="2" t="s">
        <v>420</v>
      </c>
      <c r="Q5" s="2" t="s">
        <v>421</v>
      </c>
      <c r="R5" s="2" t="s">
        <v>422</v>
      </c>
      <c r="S5" s="2" t="s">
        <v>423</v>
      </c>
      <c r="T5" s="2" t="s">
        <v>512</v>
      </c>
      <c r="U5" s="2" t="s">
        <v>513</v>
      </c>
      <c r="V5" s="2" t="s">
        <v>514</v>
      </c>
      <c r="W5" s="2" t="s">
        <v>515</v>
      </c>
      <c r="X5" s="2" t="s">
        <v>516</v>
      </c>
      <c r="Y5" s="2" t="s">
        <v>677</v>
      </c>
      <c r="Z5" s="2" t="s">
        <v>678</v>
      </c>
      <c r="AA5" s="2" t="s">
        <v>679</v>
      </c>
      <c r="AB5" s="2" t="s">
        <v>680</v>
      </c>
      <c r="AC5" s="2" t="s">
        <v>712</v>
      </c>
    </row>
    <row r="6" spans="1:29">
      <c r="A6" s="3">
        <f>ROW()</f>
        <v>6</v>
      </c>
      <c r="C6" s="1269"/>
      <c r="E6" s="695">
        <v>40238</v>
      </c>
      <c r="F6" s="36"/>
      <c r="G6" s="695">
        <v>40602</v>
      </c>
      <c r="H6" s="36"/>
      <c r="I6" s="695">
        <v>40651</v>
      </c>
      <c r="J6" s="36"/>
      <c r="K6" s="695" t="s">
        <v>234</v>
      </c>
      <c r="L6" s="36"/>
      <c r="M6" s="696" t="str">
        <f>K6</f>
        <v>31/09/2011</v>
      </c>
      <c r="N6" s="36"/>
      <c r="O6" s="697"/>
      <c r="P6" s="695"/>
      <c r="Q6" s="695"/>
      <c r="R6" s="695"/>
      <c r="S6" s="695"/>
      <c r="T6" s="697"/>
      <c r="U6" s="695"/>
      <c r="V6" s="695"/>
      <c r="W6" s="695"/>
      <c r="X6" s="695"/>
      <c r="Y6" s="697">
        <v>45919</v>
      </c>
      <c r="Z6" s="695"/>
      <c r="AA6" s="695"/>
      <c r="AB6" s="695"/>
      <c r="AC6" s="695"/>
    </row>
    <row r="8" spans="1:29" ht="18.75">
      <c r="C8" s="412" t="s">
        <v>466</v>
      </c>
    </row>
    <row r="9" spans="1:29" s="5" customFormat="1" ht="15">
      <c r="A9" s="3">
        <f>ROW()</f>
        <v>9</v>
      </c>
      <c r="B9" s="6"/>
      <c r="C9" s="698" t="s">
        <v>467</v>
      </c>
      <c r="E9" s="699"/>
      <c r="F9" s="6"/>
      <c r="G9" s="700">
        <v>5.4600000000000003E-2</v>
      </c>
      <c r="H9" s="6"/>
      <c r="I9" s="699"/>
      <c r="J9" s="6"/>
      <c r="K9" s="700">
        <v>3.7999999999999999E-2</v>
      </c>
      <c r="L9" s="6"/>
      <c r="M9" s="699">
        <f>K9</f>
        <v>3.7999999999999999E-2</v>
      </c>
      <c r="N9" s="701"/>
      <c r="O9" s="773">
        <v>1.7999999999999999E-2</v>
      </c>
      <c r="P9" s="702">
        <f>O9</f>
        <v>1.7999999999999999E-2</v>
      </c>
      <c r="Q9" s="702">
        <f t="shared" ref="Q9:S25" si="0">P9</f>
        <v>1.7999999999999999E-2</v>
      </c>
      <c r="R9" s="702">
        <f t="shared" si="0"/>
        <v>1.7999999999999999E-2</v>
      </c>
      <c r="S9" s="702">
        <f t="shared" si="0"/>
        <v>1.7999999999999999E-2</v>
      </c>
      <c r="T9" s="702"/>
      <c r="U9" s="702"/>
      <c r="V9" s="702"/>
      <c r="W9" s="702"/>
      <c r="X9" s="702"/>
      <c r="Y9" s="702"/>
      <c r="Z9" s="702"/>
      <c r="AA9" s="702"/>
      <c r="AB9" s="702"/>
      <c r="AC9" s="702"/>
    </row>
    <row r="10" spans="1:29">
      <c r="A10" s="3">
        <f>ROW()</f>
        <v>10</v>
      </c>
      <c r="C10" s="698" t="s">
        <v>468</v>
      </c>
      <c r="E10" s="699"/>
      <c r="G10" s="703">
        <f>((1+G9)/(G27+1))-1</f>
        <v>2.7374573794447077E-2</v>
      </c>
      <c r="I10" s="699"/>
      <c r="K10" s="703">
        <f>((1+K9)/(K27+1))-1</f>
        <v>1.0218978102189746E-2</v>
      </c>
      <c r="M10" s="699">
        <f t="shared" ref="M10:M37" si="1">K10</f>
        <v>1.0218978102189746E-2</v>
      </c>
      <c r="N10" s="36"/>
      <c r="O10" s="703">
        <f>((1+O9)/(O27+1))-1</f>
        <v>3.6478359459726217E-3</v>
      </c>
      <c r="P10" s="703">
        <f>((1+P9)/(P27+1))-1</f>
        <v>3.6478359459726217E-3</v>
      </c>
      <c r="Q10" s="703">
        <f>((1+Q9)/(Q27+1))-1</f>
        <v>3.6478359459726217E-3</v>
      </c>
      <c r="R10" s="703">
        <f>((1+R9)/(R27+1))-1</f>
        <v>3.6478359459726217E-3</v>
      </c>
      <c r="S10" s="703">
        <f>((1+S9)/(S27+1))-1</f>
        <v>3.6478359459726217E-3</v>
      </c>
      <c r="T10" s="703"/>
      <c r="U10" s="703"/>
      <c r="V10" s="703"/>
      <c r="W10" s="703"/>
      <c r="X10" s="703"/>
      <c r="Y10" s="703"/>
      <c r="Z10" s="703"/>
      <c r="AA10" s="703"/>
      <c r="AB10" s="703"/>
      <c r="AC10" s="703"/>
    </row>
    <row r="11" spans="1:29" s="5" customFormat="1">
      <c r="A11" s="3">
        <f>ROW()</f>
        <v>11</v>
      </c>
      <c r="C11" s="698" t="s">
        <v>236</v>
      </c>
      <c r="E11" s="704"/>
      <c r="F11" s="6"/>
      <c r="G11" s="705"/>
      <c r="H11" s="6"/>
      <c r="I11" s="704"/>
      <c r="J11" s="6"/>
      <c r="K11" s="705"/>
      <c r="L11" s="6"/>
      <c r="M11" s="704"/>
      <c r="N11" s="36"/>
      <c r="O11" s="774">
        <v>2.1000000000000001E-2</v>
      </c>
      <c r="P11" s="706">
        <f>O11</f>
        <v>2.1000000000000001E-2</v>
      </c>
      <c r="Q11" s="706">
        <f>P11</f>
        <v>2.1000000000000001E-2</v>
      </c>
      <c r="R11" s="706">
        <f>Q11</f>
        <v>2.1000000000000001E-2</v>
      </c>
      <c r="S11" s="706">
        <f>R11</f>
        <v>2.1000000000000001E-2</v>
      </c>
      <c r="T11" s="775">
        <v>2.9499999999999999E-3</v>
      </c>
      <c r="U11" s="706">
        <f>T11</f>
        <v>2.9499999999999999E-3</v>
      </c>
      <c r="V11" s="706">
        <f>U11</f>
        <v>2.9499999999999999E-3</v>
      </c>
      <c r="W11" s="706">
        <f>V11</f>
        <v>2.9499999999999999E-3</v>
      </c>
      <c r="X11" s="706">
        <f>W11</f>
        <v>2.9499999999999999E-3</v>
      </c>
      <c r="Y11" s="1108">
        <v>3.7780000000000001E-2</v>
      </c>
      <c r="Z11" s="706">
        <f>Y11</f>
        <v>3.7780000000000001E-2</v>
      </c>
      <c r="AA11" s="706">
        <f>Z11</f>
        <v>3.7780000000000001E-2</v>
      </c>
      <c r="AB11" s="706">
        <f>AA11</f>
        <v>3.7780000000000001E-2</v>
      </c>
      <c r="AC11" s="706">
        <f>AB11</f>
        <v>3.7780000000000001E-2</v>
      </c>
    </row>
    <row r="12" spans="1:29" s="5" customFormat="1">
      <c r="A12" s="3">
        <f>ROW()</f>
        <v>12</v>
      </c>
      <c r="C12" s="698" t="s">
        <v>9</v>
      </c>
      <c r="E12" s="704"/>
      <c r="F12" s="6"/>
      <c r="G12" s="705">
        <v>3.124E-2</v>
      </c>
      <c r="H12" s="6"/>
      <c r="I12" s="704"/>
      <c r="J12" s="6"/>
      <c r="K12" s="705">
        <v>3.143E-2</v>
      </c>
      <c r="L12" s="6"/>
      <c r="M12" s="704">
        <f>K12</f>
        <v>3.143E-2</v>
      </c>
      <c r="N12" s="36"/>
      <c r="O12" s="775">
        <v>2.716E-2</v>
      </c>
      <c r="P12" s="707">
        <f>IF(P40="",O12,P40)</f>
        <v>2.8299999999999999E-2</v>
      </c>
      <c r="Q12" s="707">
        <f>IF(Q40="",P12,Q40)</f>
        <v>2.63E-2</v>
      </c>
      <c r="R12" s="707">
        <f>IF(R40="",Q12,R40)</f>
        <v>2.3390000000000001E-2</v>
      </c>
      <c r="S12" s="707">
        <f>IF(S40="",R12,S40)</f>
        <v>2.3259999999999999E-2</v>
      </c>
      <c r="T12" s="775">
        <f>T40</f>
        <v>2.2589999999999999E-2</v>
      </c>
      <c r="U12" s="707">
        <f>IF(U40="",T12,U40)</f>
        <v>2.0990000000000002E-2</v>
      </c>
      <c r="V12" s="707">
        <f>IF(V40="",U12,V40)</f>
        <v>2.018E-2</v>
      </c>
      <c r="W12" s="707">
        <f>IF(W40="",V12,W40)</f>
        <v>1.984E-2</v>
      </c>
      <c r="X12" s="707">
        <f>IF(X40="",W12,X40)</f>
        <v>1.9380000000000001E-2</v>
      </c>
      <c r="Y12" s="1108">
        <v>1.83E-2</v>
      </c>
      <c r="Z12" s="707">
        <f>IF(Z40="",Y12,Z40)</f>
        <v>1.83E-2</v>
      </c>
      <c r="AA12" s="707">
        <f>IF(AA40="",Z12,AA40)</f>
        <v>1.83E-2</v>
      </c>
      <c r="AB12" s="707">
        <f>IF(AB40="",AA12,AB40)</f>
        <v>1.83E-2</v>
      </c>
      <c r="AC12" s="707">
        <f>IF(AC40="",AB12,AC40)</f>
        <v>1.83E-2</v>
      </c>
    </row>
    <row r="13" spans="1:29" s="5" customFormat="1">
      <c r="A13" s="3">
        <f>ROW()</f>
        <v>13</v>
      </c>
      <c r="C13" s="698" t="s">
        <v>469</v>
      </c>
      <c r="E13" s="704"/>
      <c r="F13" s="6"/>
      <c r="G13" s="705">
        <v>1.25E-3</v>
      </c>
      <c r="H13" s="6"/>
      <c r="I13" s="704"/>
      <c r="J13" s="6"/>
      <c r="K13" s="705">
        <v>1.25E-3</v>
      </c>
      <c r="L13" s="6"/>
      <c r="M13" s="704">
        <f>K13</f>
        <v>1.25E-3</v>
      </c>
      <c r="N13" s="36"/>
      <c r="O13" s="776">
        <f>0.125%+0.114%</f>
        <v>2.3899999999999998E-3</v>
      </c>
      <c r="P13" s="706">
        <f>O13</f>
        <v>2.3899999999999998E-3</v>
      </c>
      <c r="Q13" s="706">
        <f t="shared" ref="Q13:S13" si="2">P13</f>
        <v>2.3899999999999998E-3</v>
      </c>
      <c r="R13" s="706">
        <f t="shared" si="2"/>
        <v>2.3899999999999998E-3</v>
      </c>
      <c r="S13" s="706">
        <f t="shared" si="2"/>
        <v>2.3899999999999998E-3</v>
      </c>
      <c r="T13" s="776">
        <v>2.14E-3</v>
      </c>
      <c r="U13" s="706">
        <f>T13</f>
        <v>2.14E-3</v>
      </c>
      <c r="V13" s="706">
        <f>U13</f>
        <v>2.14E-3</v>
      </c>
      <c r="W13" s="706">
        <f>V13</f>
        <v>2.14E-3</v>
      </c>
      <c r="X13" s="706">
        <f>W13</f>
        <v>2.14E-3</v>
      </c>
      <c r="Y13" s="1108">
        <v>2.8799999999999997E-3</v>
      </c>
      <c r="Z13" s="706">
        <f>Y13</f>
        <v>2.8799999999999997E-3</v>
      </c>
      <c r="AA13" s="706">
        <f>Z13</f>
        <v>2.8799999999999997E-3</v>
      </c>
      <c r="AB13" s="706">
        <f>AA13</f>
        <v>2.8799999999999997E-3</v>
      </c>
      <c r="AC13" s="706">
        <f>AB13</f>
        <v>2.8799999999999997E-3</v>
      </c>
    </row>
    <row r="14" spans="1:29">
      <c r="A14" s="3">
        <f>ROW()</f>
        <v>14</v>
      </c>
      <c r="C14" s="708" t="s">
        <v>10</v>
      </c>
      <c r="E14" s="704"/>
      <c r="G14" s="704">
        <f>SUM(G12:G13)</f>
        <v>3.2489999999999998E-2</v>
      </c>
      <c r="I14" s="704"/>
      <c r="K14" s="704">
        <f>SUM(K12:K13)</f>
        <v>3.2680000000000001E-2</v>
      </c>
      <c r="M14" s="704">
        <f>K14</f>
        <v>3.2680000000000001E-2</v>
      </c>
      <c r="N14" s="36"/>
      <c r="O14" s="704">
        <f>O11+O12+O13-O9</f>
        <v>3.2549999999999996E-2</v>
      </c>
      <c r="P14" s="704">
        <f t="shared" ref="P14:S14" si="3">P11+P12+P13-P9</f>
        <v>3.3689999999999998E-2</v>
      </c>
      <c r="Q14" s="704">
        <f t="shared" si="3"/>
        <v>3.1689999999999996E-2</v>
      </c>
      <c r="R14" s="704">
        <f t="shared" si="3"/>
        <v>2.8780000000000003E-2</v>
      </c>
      <c r="S14" s="704">
        <f t="shared" si="3"/>
        <v>2.8649999999999998E-2</v>
      </c>
      <c r="T14" s="704">
        <f>T11+T12+T13</f>
        <v>2.768E-2</v>
      </c>
      <c r="U14" s="704">
        <f t="shared" ref="U14:X14" si="4">U11+U12+U13</f>
        <v>2.6080000000000002E-2</v>
      </c>
      <c r="V14" s="704">
        <f t="shared" si="4"/>
        <v>2.5270000000000001E-2</v>
      </c>
      <c r="W14" s="704">
        <f t="shared" si="4"/>
        <v>2.4930000000000001E-2</v>
      </c>
      <c r="X14" s="704">
        <f t="shared" si="4"/>
        <v>2.4470000000000002E-2</v>
      </c>
      <c r="Y14" s="704">
        <f>Y11+Y12+Y13</f>
        <v>5.8960000000000005E-2</v>
      </c>
      <c r="Z14" s="704">
        <f t="shared" ref="Z14:AC14" si="5">Z11+Z12+Z13</f>
        <v>5.8960000000000005E-2</v>
      </c>
      <c r="AA14" s="704">
        <f t="shared" si="5"/>
        <v>5.8960000000000005E-2</v>
      </c>
      <c r="AB14" s="704">
        <f t="shared" si="5"/>
        <v>5.8960000000000005E-2</v>
      </c>
      <c r="AC14" s="704">
        <f t="shared" si="5"/>
        <v>5.8960000000000005E-2</v>
      </c>
    </row>
    <row r="15" spans="1:29">
      <c r="A15" s="3">
        <f>ROW()</f>
        <v>15</v>
      </c>
      <c r="C15" s="709" t="s">
        <v>15</v>
      </c>
      <c r="E15" s="700">
        <v>9.7299999999999998E-2</v>
      </c>
      <c r="G15" s="699">
        <f>G9+G14</f>
        <v>8.7090000000000001E-2</v>
      </c>
      <c r="I15" s="700">
        <v>9.5200000000000007E-2</v>
      </c>
      <c r="K15" s="699">
        <f>K9+K14</f>
        <v>7.0679999999999993E-2</v>
      </c>
      <c r="M15" s="699">
        <f>K15</f>
        <v>7.0679999999999993E-2</v>
      </c>
      <c r="N15" s="36"/>
      <c r="O15" s="710">
        <f>O9+O14</f>
        <v>5.0549999999999998E-2</v>
      </c>
      <c r="P15" s="710">
        <f>P9+P14</f>
        <v>5.169E-2</v>
      </c>
      <c r="Q15" s="710">
        <f>Q9+Q14</f>
        <v>4.9689999999999998E-2</v>
      </c>
      <c r="R15" s="710">
        <f>R9+R14</f>
        <v>4.6780000000000002E-2</v>
      </c>
      <c r="S15" s="710">
        <f>S9+S14</f>
        <v>4.6649999999999997E-2</v>
      </c>
      <c r="T15" s="711">
        <f>T14</f>
        <v>2.768E-2</v>
      </c>
      <c r="U15" s="711">
        <f t="shared" ref="U15:X15" si="6">U14</f>
        <v>2.6080000000000002E-2</v>
      </c>
      <c r="V15" s="711">
        <f t="shared" si="6"/>
        <v>2.5270000000000001E-2</v>
      </c>
      <c r="W15" s="711">
        <f t="shared" si="6"/>
        <v>2.4930000000000001E-2</v>
      </c>
      <c r="X15" s="711">
        <f t="shared" si="6"/>
        <v>2.4470000000000002E-2</v>
      </c>
      <c r="Y15" s="711">
        <f>Y14</f>
        <v>5.8960000000000005E-2</v>
      </c>
      <c r="Z15" s="711">
        <f t="shared" ref="Z15:AC15" si="7">Z14</f>
        <v>5.8960000000000005E-2</v>
      </c>
      <c r="AA15" s="711">
        <f t="shared" si="7"/>
        <v>5.8960000000000005E-2</v>
      </c>
      <c r="AB15" s="711">
        <f t="shared" si="7"/>
        <v>5.8960000000000005E-2</v>
      </c>
      <c r="AC15" s="711">
        <f t="shared" si="7"/>
        <v>5.8960000000000005E-2</v>
      </c>
    </row>
    <row r="17" spans="1:29" ht="18.75">
      <c r="C17" s="412" t="s">
        <v>470</v>
      </c>
    </row>
    <row r="18" spans="1:29" s="5" customFormat="1" ht="15">
      <c r="A18" s="3">
        <f>ROW()</f>
        <v>18</v>
      </c>
      <c r="B18" s="6"/>
      <c r="C18" s="698" t="s">
        <v>471</v>
      </c>
      <c r="E18" s="699"/>
      <c r="F18" s="6"/>
      <c r="G18" s="700"/>
      <c r="H18" s="6"/>
      <c r="I18" s="699"/>
      <c r="J18" s="6"/>
      <c r="K18" s="700"/>
      <c r="L18" s="6"/>
      <c r="M18" s="699"/>
      <c r="N18" s="701"/>
      <c r="O18" s="702"/>
      <c r="P18" s="702"/>
      <c r="Q18" s="702"/>
      <c r="R18" s="702"/>
      <c r="S18" s="702"/>
      <c r="T18" s="777">
        <v>2.8999999999999998E-3</v>
      </c>
      <c r="U18" s="712">
        <f t="shared" ref="U18:X20" si="8">T18</f>
        <v>2.8999999999999998E-3</v>
      </c>
      <c r="V18" s="712">
        <f t="shared" si="8"/>
        <v>2.8999999999999998E-3</v>
      </c>
      <c r="W18" s="712">
        <f t="shared" si="8"/>
        <v>2.8999999999999998E-3</v>
      </c>
      <c r="X18" s="712">
        <f t="shared" si="8"/>
        <v>2.8999999999999998E-3</v>
      </c>
      <c r="Y18" s="700">
        <v>4.3400000000000001E-2</v>
      </c>
      <c r="Z18" s="712">
        <f t="shared" ref="Z18:Z20" si="9">Y18</f>
        <v>4.3400000000000001E-2</v>
      </c>
      <c r="AA18" s="712">
        <f t="shared" ref="AA18:AA20" si="10">Z18</f>
        <v>4.3400000000000001E-2</v>
      </c>
      <c r="AB18" s="712">
        <f t="shared" ref="AB18:AB20" si="11">AA18</f>
        <v>4.3400000000000001E-2</v>
      </c>
      <c r="AC18" s="712">
        <f t="shared" ref="AC18:AC20" si="12">AB18</f>
        <v>4.3400000000000001E-2</v>
      </c>
    </row>
    <row r="19" spans="1:29" s="5" customFormat="1">
      <c r="A19" s="3">
        <f>ROW()</f>
        <v>19</v>
      </c>
      <c r="B19" s="6"/>
      <c r="C19" s="708" t="s">
        <v>11</v>
      </c>
      <c r="E19" s="699"/>
      <c r="F19" s="6"/>
      <c r="G19" s="700">
        <v>0.06</v>
      </c>
      <c r="H19" s="6"/>
      <c r="I19" s="699"/>
      <c r="J19" s="6"/>
      <c r="K19" s="700">
        <v>0.06</v>
      </c>
      <c r="L19" s="6"/>
      <c r="M19" s="699">
        <f>K19</f>
        <v>0.06</v>
      </c>
      <c r="N19" s="36"/>
      <c r="O19" s="777">
        <v>7.3999999999999996E-2</v>
      </c>
      <c r="P19" s="712">
        <f>O19</f>
        <v>7.3999999999999996E-2</v>
      </c>
      <c r="Q19" s="712">
        <f>P19</f>
        <v>7.3999999999999996E-2</v>
      </c>
      <c r="R19" s="712">
        <f>Q19</f>
        <v>7.3999999999999996E-2</v>
      </c>
      <c r="S19" s="712">
        <f>R19</f>
        <v>7.3999999999999996E-2</v>
      </c>
      <c r="T19" s="777">
        <v>0.06</v>
      </c>
      <c r="U19" s="712">
        <f t="shared" si="8"/>
        <v>0.06</v>
      </c>
      <c r="V19" s="712">
        <f t="shared" si="8"/>
        <v>0.06</v>
      </c>
      <c r="W19" s="712">
        <f t="shared" si="8"/>
        <v>0.06</v>
      </c>
      <c r="X19" s="712">
        <f t="shared" si="8"/>
        <v>0.06</v>
      </c>
      <c r="Y19" s="700">
        <v>6.0999999999999999E-2</v>
      </c>
      <c r="Z19" s="712">
        <f t="shared" si="9"/>
        <v>6.0999999999999999E-2</v>
      </c>
      <c r="AA19" s="712">
        <f t="shared" si="10"/>
        <v>6.0999999999999999E-2</v>
      </c>
      <c r="AB19" s="712">
        <f t="shared" si="11"/>
        <v>6.0999999999999999E-2</v>
      </c>
      <c r="AC19" s="712">
        <f t="shared" si="12"/>
        <v>6.0999999999999999E-2</v>
      </c>
    </row>
    <row r="20" spans="1:29" s="5" customFormat="1">
      <c r="A20" s="3">
        <f>ROW()</f>
        <v>20</v>
      </c>
      <c r="B20" s="6"/>
      <c r="C20" s="698" t="s">
        <v>12</v>
      </c>
      <c r="E20" s="713"/>
      <c r="F20" s="6"/>
      <c r="G20" s="714">
        <v>0.8</v>
      </c>
      <c r="H20" s="6"/>
      <c r="I20" s="713"/>
      <c r="J20" s="6"/>
      <c r="K20" s="714">
        <v>0.8</v>
      </c>
      <c r="L20" s="6"/>
      <c r="M20" s="713">
        <f>K20</f>
        <v>0.8</v>
      </c>
      <c r="N20" s="36"/>
      <c r="O20" s="778">
        <v>0.7</v>
      </c>
      <c r="P20" s="715">
        <f>O20</f>
        <v>0.7</v>
      </c>
      <c r="Q20" s="715">
        <f t="shared" ref="Q20:S20" si="13">P20</f>
        <v>0.7</v>
      </c>
      <c r="R20" s="715">
        <f t="shared" si="13"/>
        <v>0.7</v>
      </c>
      <c r="S20" s="715">
        <f t="shared" si="13"/>
        <v>0.7</v>
      </c>
      <c r="T20" s="778">
        <v>0.7</v>
      </c>
      <c r="U20" s="715">
        <f t="shared" si="8"/>
        <v>0.7</v>
      </c>
      <c r="V20" s="715">
        <f t="shared" si="8"/>
        <v>0.7</v>
      </c>
      <c r="W20" s="715">
        <f t="shared" si="8"/>
        <v>0.7</v>
      </c>
      <c r="X20" s="715">
        <f t="shared" si="8"/>
        <v>0.7</v>
      </c>
      <c r="Y20" s="714">
        <v>0.7</v>
      </c>
      <c r="Z20" s="715">
        <f t="shared" si="9"/>
        <v>0.7</v>
      </c>
      <c r="AA20" s="715">
        <f t="shared" si="10"/>
        <v>0.7</v>
      </c>
      <c r="AB20" s="715">
        <f t="shared" si="11"/>
        <v>0.7</v>
      </c>
      <c r="AC20" s="715">
        <f t="shared" si="12"/>
        <v>0.7</v>
      </c>
    </row>
    <row r="21" spans="1:29" s="5" customFormat="1">
      <c r="A21" s="3">
        <f>ROW()</f>
        <v>21</v>
      </c>
      <c r="B21" s="6"/>
      <c r="C21" s="708" t="s">
        <v>16</v>
      </c>
      <c r="E21" s="700">
        <v>0.13500000000000001</v>
      </c>
      <c r="F21" s="6"/>
      <c r="G21" s="699">
        <f>G22/(1-G28*(1-G29))</f>
        <v>0.11944121071012806</v>
      </c>
      <c r="H21" s="6"/>
      <c r="I21" s="700">
        <v>0.125</v>
      </c>
      <c r="J21" s="6"/>
      <c r="K21" s="699">
        <f>K22/(1-K28*(1-K29))</f>
        <v>0.11096774193548387</v>
      </c>
      <c r="L21" s="6"/>
      <c r="M21" s="699">
        <f>K21</f>
        <v>0.11096774193548387</v>
      </c>
      <c r="O21" s="699">
        <f t="shared" ref="O21:X21" si="14">O22/(1-O28*(1-O29))</f>
        <v>8.5121951219512174E-2</v>
      </c>
      <c r="P21" s="699">
        <f t="shared" si="14"/>
        <v>8.5121951219512174E-2</v>
      </c>
      <c r="Q21" s="699">
        <f t="shared" si="14"/>
        <v>8.5121951219512174E-2</v>
      </c>
      <c r="R21" s="699">
        <f t="shared" si="14"/>
        <v>8.5121951219512174E-2</v>
      </c>
      <c r="S21" s="699">
        <f t="shared" si="14"/>
        <v>8.5121951219512174E-2</v>
      </c>
      <c r="T21" s="699">
        <f t="shared" si="14"/>
        <v>5.28235294117647E-2</v>
      </c>
      <c r="U21" s="699">
        <f t="shared" si="14"/>
        <v>5.28235294117647E-2</v>
      </c>
      <c r="V21" s="699">
        <f t="shared" si="14"/>
        <v>5.28235294117647E-2</v>
      </c>
      <c r="W21" s="699">
        <f t="shared" si="14"/>
        <v>5.28235294117647E-2</v>
      </c>
      <c r="X21" s="699">
        <f t="shared" si="14"/>
        <v>5.28235294117647E-2</v>
      </c>
      <c r="Y21" s="699">
        <f t="shared" ref="Y21:AC21" si="15">Y22/(1-Y28*(1-Y29))</f>
        <v>0.10129411764705883</v>
      </c>
      <c r="Z21" s="699">
        <f t="shared" si="15"/>
        <v>0.10129411764705883</v>
      </c>
      <c r="AA21" s="699">
        <f t="shared" si="15"/>
        <v>0.10129411764705883</v>
      </c>
      <c r="AB21" s="699">
        <f t="shared" si="15"/>
        <v>0.10129411764705883</v>
      </c>
      <c r="AC21" s="699">
        <f t="shared" si="15"/>
        <v>0.10129411764705883</v>
      </c>
    </row>
    <row r="22" spans="1:29">
      <c r="A22" s="3">
        <f>ROW()</f>
        <v>22</v>
      </c>
      <c r="C22" s="709" t="s">
        <v>17</v>
      </c>
      <c r="E22" s="699"/>
      <c r="G22" s="699">
        <f>G9+G19*G20</f>
        <v>0.1026</v>
      </c>
      <c r="I22" s="699"/>
      <c r="K22" s="699">
        <f>K9+K19*K20</f>
        <v>8.5999999999999993E-2</v>
      </c>
      <c r="M22" s="699">
        <f>K22</f>
        <v>8.5999999999999993E-2</v>
      </c>
      <c r="O22" s="710">
        <f>O9+O19*O20</f>
        <v>6.9799999999999987E-2</v>
      </c>
      <c r="P22" s="710">
        <f>P9+P19*P20</f>
        <v>6.9799999999999987E-2</v>
      </c>
      <c r="Q22" s="710">
        <f>Q9+Q19*Q20</f>
        <v>6.9799999999999987E-2</v>
      </c>
      <c r="R22" s="710">
        <f>R9+R19*R20</f>
        <v>6.9799999999999987E-2</v>
      </c>
      <c r="S22" s="710">
        <f>S9+S19*S20</f>
        <v>6.9799999999999987E-2</v>
      </c>
      <c r="T22" s="710">
        <f>T18+T19*T20</f>
        <v>4.4899999999999995E-2</v>
      </c>
      <c r="U22" s="710">
        <f t="shared" ref="U22:X22" si="16">U18+U19*U20</f>
        <v>4.4899999999999995E-2</v>
      </c>
      <c r="V22" s="710">
        <f t="shared" si="16"/>
        <v>4.4899999999999995E-2</v>
      </c>
      <c r="W22" s="710">
        <f t="shared" si="16"/>
        <v>4.4899999999999995E-2</v>
      </c>
      <c r="X22" s="710">
        <f t="shared" si="16"/>
        <v>4.4899999999999995E-2</v>
      </c>
      <c r="Y22" s="710">
        <f>Y18+Y19*Y20</f>
        <v>8.6099999999999996E-2</v>
      </c>
      <c r="Z22" s="710">
        <f t="shared" ref="Z22:AC22" si="17">Z18+Z19*Z20</f>
        <v>8.6099999999999996E-2</v>
      </c>
      <c r="AA22" s="710">
        <f t="shared" si="17"/>
        <v>8.6099999999999996E-2</v>
      </c>
      <c r="AB22" s="710">
        <f t="shared" si="17"/>
        <v>8.6099999999999996E-2</v>
      </c>
      <c r="AC22" s="710">
        <f t="shared" si="17"/>
        <v>8.6099999999999996E-2</v>
      </c>
    </row>
    <row r="24" spans="1:29" ht="18.75">
      <c r="C24" s="412" t="s">
        <v>472</v>
      </c>
    </row>
    <row r="25" spans="1:29" s="5" customFormat="1">
      <c r="A25" s="3">
        <f>ROW()</f>
        <v>25</v>
      </c>
      <c r="B25" s="6"/>
      <c r="C25" s="716" t="s">
        <v>7</v>
      </c>
      <c r="E25" s="717">
        <v>0.6</v>
      </c>
      <c r="F25" s="6"/>
      <c r="G25" s="717">
        <v>0.6</v>
      </c>
      <c r="H25" s="6"/>
      <c r="I25" s="717">
        <v>0.6</v>
      </c>
      <c r="J25" s="6"/>
      <c r="K25" s="717">
        <v>0.6</v>
      </c>
      <c r="L25" s="6"/>
      <c r="M25" s="718">
        <f t="shared" si="1"/>
        <v>0.6</v>
      </c>
      <c r="N25" s="36"/>
      <c r="O25" s="779">
        <v>0.6</v>
      </c>
      <c r="P25" s="719">
        <f>O25</f>
        <v>0.6</v>
      </c>
      <c r="Q25" s="719">
        <f t="shared" si="0"/>
        <v>0.6</v>
      </c>
      <c r="R25" s="719">
        <f t="shared" si="0"/>
        <v>0.6</v>
      </c>
      <c r="S25" s="719">
        <f t="shared" si="0"/>
        <v>0.6</v>
      </c>
      <c r="T25" s="779">
        <v>0.55000000000000004</v>
      </c>
      <c r="U25" s="719">
        <f>T25</f>
        <v>0.55000000000000004</v>
      </c>
      <c r="V25" s="719">
        <f t="shared" ref="V25" si="18">U25</f>
        <v>0.55000000000000004</v>
      </c>
      <c r="W25" s="719">
        <f t="shared" ref="W25" si="19">V25</f>
        <v>0.55000000000000004</v>
      </c>
      <c r="X25" s="719">
        <f t="shared" ref="X25" si="20">W25</f>
        <v>0.55000000000000004</v>
      </c>
      <c r="Y25" s="717">
        <v>0.55000000000000004</v>
      </c>
      <c r="Z25" s="719">
        <f>Y25</f>
        <v>0.55000000000000004</v>
      </c>
      <c r="AA25" s="719">
        <f t="shared" ref="AA25" si="21">Z25</f>
        <v>0.55000000000000004</v>
      </c>
      <c r="AB25" s="719">
        <f t="shared" ref="AB25" si="22">AA25</f>
        <v>0.55000000000000004</v>
      </c>
      <c r="AC25" s="719">
        <f t="shared" ref="AC25" si="23">AB25</f>
        <v>0.55000000000000004</v>
      </c>
    </row>
    <row r="26" spans="1:29">
      <c r="A26" s="3">
        <f>ROW()</f>
        <v>26</v>
      </c>
      <c r="C26" s="716" t="s">
        <v>8</v>
      </c>
      <c r="E26" s="717">
        <v>0.4</v>
      </c>
      <c r="G26" s="718">
        <f>1-G25</f>
        <v>0.4</v>
      </c>
      <c r="I26" s="717">
        <v>0.4</v>
      </c>
      <c r="K26" s="718">
        <f>1-K25</f>
        <v>0.4</v>
      </c>
      <c r="M26" s="718">
        <f t="shared" si="1"/>
        <v>0.4</v>
      </c>
      <c r="N26" s="36"/>
      <c r="O26" s="718">
        <f>1-O25</f>
        <v>0.4</v>
      </c>
      <c r="P26" s="718">
        <f t="shared" ref="P26:S26" si="24">1-P25</f>
        <v>0.4</v>
      </c>
      <c r="Q26" s="718">
        <f t="shared" si="24"/>
        <v>0.4</v>
      </c>
      <c r="R26" s="718">
        <f t="shared" si="24"/>
        <v>0.4</v>
      </c>
      <c r="S26" s="718">
        <f t="shared" si="24"/>
        <v>0.4</v>
      </c>
      <c r="T26" s="718">
        <f>1-T25</f>
        <v>0.44999999999999996</v>
      </c>
      <c r="U26" s="718">
        <f t="shared" ref="U26:X26" si="25">1-U25</f>
        <v>0.44999999999999996</v>
      </c>
      <c r="V26" s="718">
        <f t="shared" si="25"/>
        <v>0.44999999999999996</v>
      </c>
      <c r="W26" s="718">
        <f t="shared" si="25"/>
        <v>0.44999999999999996</v>
      </c>
      <c r="X26" s="718">
        <f t="shared" si="25"/>
        <v>0.44999999999999996</v>
      </c>
      <c r="Y26" s="718">
        <f>1-Y25</f>
        <v>0.44999999999999996</v>
      </c>
      <c r="Z26" s="718">
        <f t="shared" ref="Z26:AC26" si="26">1-Z25</f>
        <v>0.44999999999999996</v>
      </c>
      <c r="AA26" s="718">
        <f t="shared" si="26"/>
        <v>0.44999999999999996</v>
      </c>
      <c r="AB26" s="718">
        <f t="shared" si="26"/>
        <v>0.44999999999999996</v>
      </c>
      <c r="AC26" s="718">
        <f t="shared" si="26"/>
        <v>0.44999999999999996</v>
      </c>
    </row>
    <row r="27" spans="1:29" s="5" customFormat="1">
      <c r="A27" s="3">
        <f>ROW()</f>
        <v>27</v>
      </c>
      <c r="B27" s="6"/>
      <c r="C27" s="716" t="s">
        <v>235</v>
      </c>
      <c r="E27" s="700">
        <v>2.52E-2</v>
      </c>
      <c r="F27" s="6"/>
      <c r="G27" s="720">
        <v>2.6499999999999999E-2</v>
      </c>
      <c r="H27" s="6"/>
      <c r="I27" s="700">
        <v>2.5700000000000001E-2</v>
      </c>
      <c r="J27" s="6"/>
      <c r="K27" s="720">
        <v>2.75E-2</v>
      </c>
      <c r="L27" s="6"/>
      <c r="M27" s="699">
        <f>K27</f>
        <v>2.75E-2</v>
      </c>
      <c r="N27" s="36"/>
      <c r="O27" s="773">
        <v>1.43E-2</v>
      </c>
      <c r="P27" s="702">
        <f>O27</f>
        <v>1.43E-2</v>
      </c>
      <c r="Q27" s="702">
        <f t="shared" ref="Q27:S27" si="27">P27</f>
        <v>1.43E-2</v>
      </c>
      <c r="R27" s="702">
        <f t="shared" si="27"/>
        <v>1.43E-2</v>
      </c>
      <c r="S27" s="702">
        <f t="shared" si="27"/>
        <v>1.43E-2</v>
      </c>
      <c r="T27" s="773">
        <v>1.15E-2</v>
      </c>
      <c r="U27" s="702">
        <f>T27</f>
        <v>1.15E-2</v>
      </c>
      <c r="V27" s="702">
        <f>U27</f>
        <v>1.15E-2</v>
      </c>
      <c r="W27" s="702">
        <f>V27</f>
        <v>1.15E-2</v>
      </c>
      <c r="X27" s="702">
        <f>W27</f>
        <v>1.15E-2</v>
      </c>
      <c r="Y27" s="720">
        <v>2.2100000000000002E-2</v>
      </c>
      <c r="Z27" s="702">
        <f>Y27</f>
        <v>2.2100000000000002E-2</v>
      </c>
      <c r="AA27" s="702">
        <f>Z27</f>
        <v>2.2100000000000002E-2</v>
      </c>
      <c r="AB27" s="702">
        <f>AA27</f>
        <v>2.2100000000000002E-2</v>
      </c>
      <c r="AC27" s="702">
        <f>AB27</f>
        <v>2.2100000000000002E-2</v>
      </c>
    </row>
    <row r="28" spans="1:29">
      <c r="A28" s="3">
        <f>ROW()</f>
        <v>28</v>
      </c>
      <c r="C28" s="716" t="s">
        <v>13</v>
      </c>
      <c r="E28" s="717">
        <v>0.3</v>
      </c>
      <c r="G28" s="721">
        <v>0.3</v>
      </c>
      <c r="I28" s="717">
        <v>0.3</v>
      </c>
      <c r="K28" s="721">
        <v>0.3</v>
      </c>
      <c r="M28" s="718">
        <f t="shared" si="1"/>
        <v>0.3</v>
      </c>
      <c r="N28" s="36"/>
      <c r="O28" s="780">
        <v>0.3</v>
      </c>
      <c r="P28" s="722">
        <f t="shared" ref="P28:S29" si="28">O28</f>
        <v>0.3</v>
      </c>
      <c r="Q28" s="722">
        <f t="shared" si="28"/>
        <v>0.3</v>
      </c>
      <c r="R28" s="722">
        <f t="shared" si="28"/>
        <v>0.3</v>
      </c>
      <c r="S28" s="722">
        <f t="shared" si="28"/>
        <v>0.3</v>
      </c>
      <c r="T28" s="780">
        <v>0.3</v>
      </c>
      <c r="U28" s="722">
        <f t="shared" ref="U28:U29" si="29">T28</f>
        <v>0.3</v>
      </c>
      <c r="V28" s="722">
        <f t="shared" ref="V28:V29" si="30">U28</f>
        <v>0.3</v>
      </c>
      <c r="W28" s="722">
        <f t="shared" ref="W28:W29" si="31">V28</f>
        <v>0.3</v>
      </c>
      <c r="X28" s="722">
        <f t="shared" ref="X28:X29" si="32">W28</f>
        <v>0.3</v>
      </c>
      <c r="Y28" s="721">
        <v>0.3</v>
      </c>
      <c r="Z28" s="722">
        <f t="shared" ref="Z28:Z29" si="33">Y28</f>
        <v>0.3</v>
      </c>
      <c r="AA28" s="722">
        <f t="shared" ref="AA28:AA29" si="34">Z28</f>
        <v>0.3</v>
      </c>
      <c r="AB28" s="722">
        <f t="shared" ref="AB28:AB29" si="35">AA28</f>
        <v>0.3</v>
      </c>
      <c r="AC28" s="722">
        <f t="shared" ref="AC28:AC29" si="36">AB28</f>
        <v>0.3</v>
      </c>
    </row>
    <row r="29" spans="1:29">
      <c r="A29" s="3">
        <f>ROW()</f>
        <v>29</v>
      </c>
      <c r="C29" s="716" t="s">
        <v>14</v>
      </c>
      <c r="E29" s="717">
        <v>0</v>
      </c>
      <c r="G29" s="721">
        <v>0.53</v>
      </c>
      <c r="I29" s="717">
        <v>0</v>
      </c>
      <c r="K29" s="721">
        <v>0.25</v>
      </c>
      <c r="M29" s="723">
        <f t="shared" si="1"/>
        <v>0.25</v>
      </c>
      <c r="N29" s="36"/>
      <c r="O29" s="780">
        <v>0.4</v>
      </c>
      <c r="P29" s="722">
        <f t="shared" si="28"/>
        <v>0.4</v>
      </c>
      <c r="Q29" s="722">
        <f t="shared" si="28"/>
        <v>0.4</v>
      </c>
      <c r="R29" s="722">
        <f t="shared" si="28"/>
        <v>0.4</v>
      </c>
      <c r="S29" s="722">
        <f t="shared" si="28"/>
        <v>0.4</v>
      </c>
      <c r="T29" s="780">
        <v>0.5</v>
      </c>
      <c r="U29" s="722">
        <f t="shared" si="29"/>
        <v>0.5</v>
      </c>
      <c r="V29" s="722">
        <f t="shared" si="30"/>
        <v>0.5</v>
      </c>
      <c r="W29" s="722">
        <f t="shared" si="31"/>
        <v>0.5</v>
      </c>
      <c r="X29" s="722">
        <f t="shared" si="32"/>
        <v>0.5</v>
      </c>
      <c r="Y29" s="721">
        <v>0.5</v>
      </c>
      <c r="Z29" s="722">
        <f t="shared" si="33"/>
        <v>0.5</v>
      </c>
      <c r="AA29" s="722">
        <f t="shared" si="34"/>
        <v>0.5</v>
      </c>
      <c r="AB29" s="722">
        <f t="shared" si="35"/>
        <v>0.5</v>
      </c>
      <c r="AC29" s="722">
        <f t="shared" si="36"/>
        <v>0.5</v>
      </c>
    </row>
    <row r="30" spans="1:29">
      <c r="A30" s="3">
        <f>ROW()</f>
        <v>30</v>
      </c>
      <c r="C30" s="724" t="s">
        <v>237</v>
      </c>
      <c r="E30" s="699">
        <f>(1-E28)/(1-E28*(1-E29))</f>
        <v>1</v>
      </c>
      <c r="G30" s="699">
        <f>(1-G28)/(1-G28*(1-G29))</f>
        <v>0.81490104772991845</v>
      </c>
      <c r="I30" s="699"/>
      <c r="K30" s="699">
        <f>(1-K28)/(1-K28*(1-K29))</f>
        <v>0.90322580645161277</v>
      </c>
      <c r="M30" s="723">
        <f t="shared" si="1"/>
        <v>0.90322580645161277</v>
      </c>
      <c r="N30" s="36"/>
      <c r="O30" s="699">
        <f>(1-O28)/(1-O28*(1-O29))</f>
        <v>0.85365853658536572</v>
      </c>
      <c r="P30" s="699">
        <f t="shared" ref="P30:S30" si="37">(1-P28)/(1-P28*(1-P29))</f>
        <v>0.85365853658536572</v>
      </c>
      <c r="Q30" s="699">
        <f t="shared" si="37"/>
        <v>0.85365853658536572</v>
      </c>
      <c r="R30" s="699">
        <f t="shared" si="37"/>
        <v>0.85365853658536572</v>
      </c>
      <c r="S30" s="699">
        <f t="shared" si="37"/>
        <v>0.85365853658536572</v>
      </c>
      <c r="T30" s="699">
        <f>(1-T28)/(1-T28*(1-T29))</f>
        <v>0.82352941176470584</v>
      </c>
      <c r="U30" s="699">
        <f t="shared" ref="U30:X30" si="38">(1-U28)/(1-U28*(1-U29))</f>
        <v>0.82352941176470584</v>
      </c>
      <c r="V30" s="699">
        <f t="shared" si="38"/>
        <v>0.82352941176470584</v>
      </c>
      <c r="W30" s="699">
        <f t="shared" si="38"/>
        <v>0.82352941176470584</v>
      </c>
      <c r="X30" s="699">
        <f t="shared" si="38"/>
        <v>0.82352941176470584</v>
      </c>
      <c r="Y30" s="699">
        <f>(1-Y28)/(1-Y28*(1-Y29))</f>
        <v>0.82352941176470584</v>
      </c>
      <c r="Z30" s="699">
        <f t="shared" ref="Z30:AC30" si="39">(1-Z28)/(1-Z28*(1-Z29))</f>
        <v>0.82352941176470584</v>
      </c>
      <c r="AA30" s="699">
        <f t="shared" si="39"/>
        <v>0.82352941176470584</v>
      </c>
      <c r="AB30" s="699">
        <f t="shared" si="39"/>
        <v>0.82352941176470584</v>
      </c>
      <c r="AC30" s="699">
        <f t="shared" si="39"/>
        <v>0.82352941176470584</v>
      </c>
    </row>
    <row r="32" spans="1:29" ht="18.75">
      <c r="A32" s="3">
        <f>ROW()</f>
        <v>32</v>
      </c>
      <c r="B32" s="10"/>
      <c r="C32" s="412" t="s">
        <v>238</v>
      </c>
      <c r="D32" s="725"/>
      <c r="G32" s="725"/>
      <c r="K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5"/>
    </row>
    <row r="33" spans="1:30">
      <c r="A33" s="3">
        <f>ROW()</f>
        <v>33</v>
      </c>
      <c r="C33" s="716" t="s">
        <v>239</v>
      </c>
      <c r="E33" s="699">
        <f>E21*(1/(1-E28*(1-E29))*E26)+E15*E25</f>
        <v>0.13552285714285714</v>
      </c>
      <c r="G33" s="699">
        <f>G21*G26+G15*G25</f>
        <v>0.10003048428405123</v>
      </c>
      <c r="I33" s="699">
        <f>I21*(1/(1-I28*(1-I29))*I26)+I15*I25</f>
        <v>0.12854857142857146</v>
      </c>
      <c r="K33" s="699">
        <f>K21*K26+K15*K25</f>
        <v>8.6795096774193545E-2</v>
      </c>
      <c r="M33" s="699">
        <f t="shared" si="1"/>
        <v>8.6795096774193545E-2</v>
      </c>
      <c r="O33" s="699">
        <f t="shared" ref="O33:X33" si="40">O21*O26+O15*O25</f>
        <v>6.4378780487804876E-2</v>
      </c>
      <c r="P33" s="699">
        <f t="shared" si="40"/>
        <v>6.5062780487804867E-2</v>
      </c>
      <c r="Q33" s="699">
        <f t="shared" si="40"/>
        <v>6.3862780487804874E-2</v>
      </c>
      <c r="R33" s="699">
        <f t="shared" si="40"/>
        <v>6.2116780487804876E-2</v>
      </c>
      <c r="S33" s="699">
        <f t="shared" si="40"/>
        <v>6.2038780487804868E-2</v>
      </c>
      <c r="T33" s="699">
        <f t="shared" si="40"/>
        <v>3.8994588235294114E-2</v>
      </c>
      <c r="U33" s="699">
        <f t="shared" si="40"/>
        <v>3.8114588235294115E-2</v>
      </c>
      <c r="V33" s="699">
        <f t="shared" si="40"/>
        <v>3.7669088235294114E-2</v>
      </c>
      <c r="W33" s="699">
        <f t="shared" si="40"/>
        <v>3.7482088235294114E-2</v>
      </c>
      <c r="X33" s="699">
        <f t="shared" si="40"/>
        <v>3.7229088235294111E-2</v>
      </c>
      <c r="Y33" s="699">
        <f t="shared" ref="Y33:AC33" si="41">Y21*Y26+Y15*Y25</f>
        <v>7.8010352941176475E-2</v>
      </c>
      <c r="Z33" s="699">
        <f t="shared" si="41"/>
        <v>7.8010352941176475E-2</v>
      </c>
      <c r="AA33" s="699">
        <f t="shared" si="41"/>
        <v>7.8010352941176475E-2</v>
      </c>
      <c r="AB33" s="699">
        <f t="shared" si="41"/>
        <v>7.8010352941176475E-2</v>
      </c>
      <c r="AC33" s="699">
        <f t="shared" si="41"/>
        <v>7.8010352941176475E-2</v>
      </c>
    </row>
    <row r="34" spans="1:30">
      <c r="A34" s="3">
        <f>ROW()</f>
        <v>34</v>
      </c>
      <c r="C34" s="716" t="s">
        <v>240</v>
      </c>
      <c r="E34" s="699">
        <f>(1+E33)/(1+E27)- 1</f>
        <v>0.10761105846942765</v>
      </c>
      <c r="G34" s="699">
        <f>(1+G33)/(1+G27)-1</f>
        <v>7.1632230184170753E-2</v>
      </c>
      <c r="I34" s="699">
        <f>(1+I33)/(1+I27)- 1</f>
        <v>0.10027159152634435</v>
      </c>
      <c r="K34" s="699">
        <f>(1+K33)/(1+K27)-1</f>
        <v>5.770812338121023E-2</v>
      </c>
      <c r="M34" s="699">
        <f t="shared" si="1"/>
        <v>5.770812338121023E-2</v>
      </c>
      <c r="O34" s="699">
        <f t="shared" ref="O34:X34" si="42">(1+O33)/(1+O27)-1</f>
        <v>4.9372750160509682E-2</v>
      </c>
      <c r="P34" s="699">
        <f t="shared" si="42"/>
        <v>5.0047106859711032E-2</v>
      </c>
      <c r="Q34" s="699">
        <f t="shared" si="42"/>
        <v>4.8864024931287497E-2</v>
      </c>
      <c r="R34" s="699">
        <f t="shared" si="42"/>
        <v>4.7142640725431173E-2</v>
      </c>
      <c r="S34" s="699">
        <f t="shared" si="42"/>
        <v>4.70657404000836E-2</v>
      </c>
      <c r="T34" s="699">
        <f t="shared" si="42"/>
        <v>2.7181995289465188E-2</v>
      </c>
      <c r="U34" s="699">
        <f t="shared" si="42"/>
        <v>2.6312000232618926E-2</v>
      </c>
      <c r="V34" s="699">
        <f t="shared" si="42"/>
        <v>2.5871565235090488E-2</v>
      </c>
      <c r="W34" s="699">
        <f t="shared" si="42"/>
        <v>2.568669128551071E-2</v>
      </c>
      <c r="X34" s="699">
        <f t="shared" si="42"/>
        <v>2.5436567706667468E-2</v>
      </c>
      <c r="Y34" s="699">
        <f t="shared" ref="Y34:AC34" si="43">(1+Y33)/(1+Y27)-1</f>
        <v>5.4701450876799118E-2</v>
      </c>
      <c r="Z34" s="699">
        <f t="shared" si="43"/>
        <v>5.4701450876799118E-2</v>
      </c>
      <c r="AA34" s="699">
        <f t="shared" si="43"/>
        <v>5.4701450876799118E-2</v>
      </c>
      <c r="AB34" s="699">
        <f t="shared" si="43"/>
        <v>5.4701450876799118E-2</v>
      </c>
      <c r="AC34" s="699">
        <f t="shared" si="43"/>
        <v>5.4701450876799118E-2</v>
      </c>
    </row>
    <row r="35" spans="1:30" ht="18.75">
      <c r="A35" s="3">
        <f>ROW()</f>
        <v>35</v>
      </c>
      <c r="B35" s="10"/>
      <c r="C35" s="412" t="s">
        <v>241</v>
      </c>
    </row>
    <row r="36" spans="1:30">
      <c r="A36" s="3">
        <f>ROW()</f>
        <v>36</v>
      </c>
      <c r="C36" s="726" t="s">
        <v>242</v>
      </c>
      <c r="E36" s="712"/>
      <c r="G36" s="712">
        <f>G25*G15+G26*G22</f>
        <v>9.3294000000000002E-2</v>
      </c>
      <c r="I36" s="712"/>
      <c r="K36" s="712">
        <f>K25*K15+K26*K22</f>
        <v>7.6807999999999987E-2</v>
      </c>
      <c r="M36" s="712">
        <f t="shared" si="1"/>
        <v>7.6807999999999987E-2</v>
      </c>
      <c r="O36" s="727">
        <f t="shared" ref="O36:X36" si="44">O25*O15+O26*O22</f>
        <v>5.8249999999999996E-2</v>
      </c>
      <c r="P36" s="727">
        <f t="shared" si="44"/>
        <v>5.8934E-2</v>
      </c>
      <c r="Q36" s="727">
        <f t="shared" si="44"/>
        <v>5.7733999999999994E-2</v>
      </c>
      <c r="R36" s="727">
        <f t="shared" si="44"/>
        <v>5.5987999999999996E-2</v>
      </c>
      <c r="S36" s="727">
        <f t="shared" si="44"/>
        <v>5.5909999999999994E-2</v>
      </c>
      <c r="T36" s="727">
        <f t="shared" si="44"/>
        <v>3.5429000000000002E-2</v>
      </c>
      <c r="U36" s="727">
        <f t="shared" si="44"/>
        <v>3.4548999999999996E-2</v>
      </c>
      <c r="V36" s="727">
        <f t="shared" si="44"/>
        <v>3.4103499999999995E-2</v>
      </c>
      <c r="W36" s="727">
        <f t="shared" si="44"/>
        <v>3.3916500000000002E-2</v>
      </c>
      <c r="X36" s="727">
        <f t="shared" si="44"/>
        <v>3.3663499999999999E-2</v>
      </c>
      <c r="Y36" s="727">
        <f t="shared" ref="Y36:AC36" si="45">Y25*Y15+Y26*Y22</f>
        <v>7.1173E-2</v>
      </c>
      <c r="Z36" s="727">
        <f t="shared" si="45"/>
        <v>7.1173E-2</v>
      </c>
      <c r="AA36" s="727">
        <f t="shared" si="45"/>
        <v>7.1173E-2</v>
      </c>
      <c r="AB36" s="727">
        <f t="shared" si="45"/>
        <v>7.1173E-2</v>
      </c>
      <c r="AC36" s="727">
        <f t="shared" si="45"/>
        <v>7.1173E-2</v>
      </c>
    </row>
    <row r="37" spans="1:30">
      <c r="A37" s="3">
        <f>ROW()</f>
        <v>37</v>
      </c>
      <c r="C37" s="716" t="s">
        <v>243</v>
      </c>
      <c r="E37" s="699"/>
      <c r="G37" s="699">
        <f>(1+G36)/(1+G27)-1</f>
        <v>6.506965416463717E-2</v>
      </c>
      <c r="I37" s="699"/>
      <c r="K37" s="699">
        <f>(1+K36)/(1+K27)-1</f>
        <v>4.7988321167883097E-2</v>
      </c>
      <c r="M37" s="699">
        <f t="shared" si="1"/>
        <v>4.7988321167883097E-2</v>
      </c>
      <c r="O37" s="728">
        <f t="shared" ref="O37:X37" si="46">(1+O36)/(1+O27)-1</f>
        <v>4.3330375628512163E-2</v>
      </c>
      <c r="P37" s="728">
        <f t="shared" si="46"/>
        <v>4.4004732327713736E-2</v>
      </c>
      <c r="Q37" s="728">
        <f t="shared" si="46"/>
        <v>4.2821650399290201E-2</v>
      </c>
      <c r="R37" s="728">
        <f t="shared" si="46"/>
        <v>4.1100266193433876E-2</v>
      </c>
      <c r="S37" s="728">
        <f t="shared" si="46"/>
        <v>4.1023365868086303E-2</v>
      </c>
      <c r="T37" s="728">
        <f t="shared" si="46"/>
        <v>2.3656945130993368E-2</v>
      </c>
      <c r="U37" s="728">
        <f t="shared" si="46"/>
        <v>2.2786950074147105E-2</v>
      </c>
      <c r="V37" s="728">
        <f t="shared" si="46"/>
        <v>2.2346515076618889E-2</v>
      </c>
      <c r="W37" s="728">
        <f t="shared" si="46"/>
        <v>2.2161641127038889E-2</v>
      </c>
      <c r="X37" s="728">
        <f t="shared" si="46"/>
        <v>2.1911517548195647E-2</v>
      </c>
      <c r="Y37" s="728">
        <f t="shared" ref="Y37:AC37" si="47">(1+Y36)/(1+Y27)-1</f>
        <v>4.8011936209764183E-2</v>
      </c>
      <c r="Z37" s="728">
        <f t="shared" si="47"/>
        <v>4.8011936209764183E-2</v>
      </c>
      <c r="AA37" s="728">
        <f t="shared" si="47"/>
        <v>4.8011936209764183E-2</v>
      </c>
      <c r="AB37" s="728">
        <f t="shared" si="47"/>
        <v>4.8011936209764183E-2</v>
      </c>
      <c r="AC37" s="728">
        <f t="shared" si="47"/>
        <v>4.8011936209764183E-2</v>
      </c>
    </row>
    <row r="38" spans="1:30">
      <c r="A38" s="3">
        <f>ROW()</f>
        <v>38</v>
      </c>
    </row>
    <row r="39" spans="1:30" ht="18.75">
      <c r="A39" s="3">
        <f>ROW()</f>
        <v>39</v>
      </c>
      <c r="B39" s="64"/>
      <c r="C39" s="412" t="s">
        <v>9</v>
      </c>
    </row>
    <row r="40" spans="1:30" ht="15">
      <c r="A40" s="3">
        <f>ROW()</f>
        <v>40</v>
      </c>
      <c r="B40" s="729"/>
      <c r="C40" s="730" t="s">
        <v>244</v>
      </c>
      <c r="O40" s="731">
        <f>O44</f>
        <v>2.716E-2</v>
      </c>
      <c r="P40" s="732">
        <f t="shared" ref="P40:S40" si="48">P44</f>
        <v>2.8299999999999999E-2</v>
      </c>
      <c r="Q40" s="732">
        <f t="shared" si="48"/>
        <v>2.63E-2</v>
      </c>
      <c r="R40" s="732">
        <f t="shared" si="48"/>
        <v>2.3390000000000001E-2</v>
      </c>
      <c r="S40" s="733">
        <f t="shared" si="48"/>
        <v>2.3259999999999999E-2</v>
      </c>
      <c r="T40" s="734">
        <f>T44</f>
        <v>2.2589999999999999E-2</v>
      </c>
      <c r="U40" s="735">
        <f>IF(Inputs!AE12="","",Inputs!AE12)</f>
        <v>2.0990000000000002E-2</v>
      </c>
      <c r="V40" s="735">
        <f>IF(Inputs!AF12="","",Inputs!AF12)</f>
        <v>2.018E-2</v>
      </c>
      <c r="W40" s="735">
        <f>IF(Inputs!AG12="","",Inputs!AG12)</f>
        <v>1.984E-2</v>
      </c>
      <c r="X40" s="736">
        <f>IF(Inputs!AH12="","",Inputs!AH12)</f>
        <v>1.9380000000000001E-2</v>
      </c>
      <c r="Y40" s="734">
        <f>Y44</f>
        <v>1.83E-2</v>
      </c>
      <c r="Z40" s="735" t="str">
        <f>IF(Inputs!AJ12="","",Inputs!AJ12)</f>
        <v/>
      </c>
      <c r="AA40" s="735" t="str">
        <f>IF(Inputs!AK12="","",Inputs!AK12)</f>
        <v/>
      </c>
      <c r="AB40" s="735" t="str">
        <f>IF(Inputs!AL12="","",Inputs!AL12)</f>
        <v/>
      </c>
      <c r="AC40" s="736" t="str">
        <f>IF(Inputs!AM12="","",Inputs!AM12)</f>
        <v/>
      </c>
    </row>
    <row r="41" spans="1:30" ht="15">
      <c r="A41" s="3">
        <f>ROW()</f>
        <v>41</v>
      </c>
      <c r="B41" s="729"/>
      <c r="C41" s="737" t="s">
        <v>245</v>
      </c>
      <c r="O41" s="738">
        <f>IF(O40="",N41,O40)</f>
        <v>2.716E-2</v>
      </c>
      <c r="P41" s="739">
        <f t="shared" ref="P41:S41" si="49">IF(P40="",O41,P40)</f>
        <v>2.8299999999999999E-2</v>
      </c>
      <c r="Q41" s="739">
        <f t="shared" si="49"/>
        <v>2.63E-2</v>
      </c>
      <c r="R41" s="739">
        <f t="shared" si="49"/>
        <v>2.3390000000000001E-2</v>
      </c>
      <c r="S41" s="740">
        <f t="shared" si="49"/>
        <v>2.3259999999999999E-2</v>
      </c>
      <c r="T41" s="738">
        <f t="shared" ref="T41:U41" si="50">IF(T40="",S41,T40)</f>
        <v>2.2589999999999999E-2</v>
      </c>
      <c r="U41" s="739">
        <f t="shared" si="50"/>
        <v>2.0990000000000002E-2</v>
      </c>
      <c r="V41" s="739">
        <f t="shared" ref="V41" si="51">IF(V40="",U41,V40)</f>
        <v>2.018E-2</v>
      </c>
      <c r="W41" s="739">
        <f t="shared" ref="W41" si="52">IF(W40="",V41,W40)</f>
        <v>1.984E-2</v>
      </c>
      <c r="X41" s="740">
        <f t="shared" ref="X41" si="53">IF(X40="",W41,X40)</f>
        <v>1.9380000000000001E-2</v>
      </c>
      <c r="Y41" s="738">
        <f t="shared" ref="Y41" si="54">IF(Y40="",X41,Y40)</f>
        <v>1.83E-2</v>
      </c>
      <c r="Z41" s="739">
        <f t="shared" ref="Z41" si="55">IF(Z40="",Y41,Z40)</f>
        <v>1.83E-2</v>
      </c>
      <c r="AA41" s="739">
        <f t="shared" ref="AA41" si="56">IF(AA40="",Z41,AA40)</f>
        <v>1.83E-2</v>
      </c>
      <c r="AB41" s="739">
        <f t="shared" ref="AB41" si="57">IF(AB40="",AA41,AB40)</f>
        <v>1.83E-2</v>
      </c>
      <c r="AC41" s="740">
        <f t="shared" ref="AC41" si="58">IF(AC40="",AB41,AC40)</f>
        <v>1.83E-2</v>
      </c>
    </row>
    <row r="42" spans="1:30">
      <c r="A42" s="3">
        <f>ROW()</f>
        <v>42</v>
      </c>
      <c r="O42" s="741"/>
      <c r="T42" s="741"/>
      <c r="Y42" s="741"/>
    </row>
    <row r="43" spans="1:30">
      <c r="A43" s="3">
        <f>ROW()</f>
        <v>43</v>
      </c>
      <c r="C43" s="742" t="s">
        <v>425</v>
      </c>
      <c r="O43" s="743">
        <v>2016</v>
      </c>
      <c r="P43" s="744">
        <f>O43+1</f>
        <v>2017</v>
      </c>
      <c r="Q43" s="744">
        <f t="shared" ref="Q43:S43" si="59">P43+1</f>
        <v>2018</v>
      </c>
      <c r="R43" s="744">
        <f t="shared" si="59"/>
        <v>2019</v>
      </c>
      <c r="S43" s="745">
        <f t="shared" si="59"/>
        <v>2020</v>
      </c>
      <c r="T43" s="743">
        <v>2021</v>
      </c>
      <c r="U43" s="744">
        <f>T43+1</f>
        <v>2022</v>
      </c>
      <c r="V43" s="744">
        <f t="shared" ref="V43:Y43" si="60">U43+1</f>
        <v>2023</v>
      </c>
      <c r="W43" s="744">
        <f t="shared" si="60"/>
        <v>2024</v>
      </c>
      <c r="X43" s="745">
        <f t="shared" si="60"/>
        <v>2025</v>
      </c>
      <c r="Y43" s="743">
        <f t="shared" si="60"/>
        <v>2026</v>
      </c>
      <c r="Z43" s="744">
        <f>Y43+1</f>
        <v>2027</v>
      </c>
      <c r="AA43" s="744">
        <f t="shared" ref="AA43" si="61">Z43+1</f>
        <v>2028</v>
      </c>
      <c r="AB43" s="744">
        <f t="shared" ref="AB43" si="62">AA43+1</f>
        <v>2029</v>
      </c>
      <c r="AC43" s="745">
        <f t="shared" ref="AC43" si="63">AB43+1</f>
        <v>2030</v>
      </c>
    </row>
    <row r="44" spans="1:30">
      <c r="A44" s="3">
        <f>ROW()</f>
        <v>44</v>
      </c>
      <c r="C44" s="737" t="s">
        <v>244</v>
      </c>
      <c r="O44" s="738">
        <f>ROUND(AVERAGE(O47:O56),5)</f>
        <v>2.716E-2</v>
      </c>
      <c r="P44" s="739">
        <f>ROUND(AVERAGE(P48:P57),5)</f>
        <v>2.8299999999999999E-2</v>
      </c>
      <c r="Q44" s="739">
        <f>ROUND(AVERAGE(Q49:Q58),5)</f>
        <v>2.63E-2</v>
      </c>
      <c r="R44" s="739">
        <f>ROUND(AVERAGE(R50:R59),5)</f>
        <v>2.3390000000000001E-2</v>
      </c>
      <c r="S44" s="740">
        <f>ROUND(AVERAGE(S51:S60),5)</f>
        <v>2.3259999999999999E-2</v>
      </c>
      <c r="T44" s="738">
        <f>IF(T61="","",ROUND(AVERAGE(T52:T61),5))</f>
        <v>2.2589999999999999E-2</v>
      </c>
      <c r="U44" s="739">
        <f>IF(U62="","",ROUND(AVERAGE(U53:U62),5))</f>
        <v>2.0990000000000002E-2</v>
      </c>
      <c r="V44" s="739">
        <f>IF(V63="","",ROUND(AVERAGE(V54:V63),5))</f>
        <v>2.018E-2</v>
      </c>
      <c r="W44" s="739">
        <f>IF(W64="","",ROUND(AVERAGE(W55:W64),5))</f>
        <v>1.984E-2</v>
      </c>
      <c r="X44" s="740">
        <f>IF(X65="","",ROUND(AVERAGE(X56:X65),5))</f>
        <v>1.9380000000000001E-2</v>
      </c>
      <c r="Y44" s="738">
        <f>IF(Y66="","",ROUND(AVERAGE(Y57:Y66),5))</f>
        <v>1.83E-2</v>
      </c>
      <c r="Z44" s="739" t="str">
        <f>IF(Z67="","",ROUND(AVERAGE(Z58:Z67),5))</f>
        <v/>
      </c>
      <c r="AA44" s="739" t="str">
        <f>IF(AA68="","",ROUND(AVERAGE(AA59:AA68),5))</f>
        <v/>
      </c>
      <c r="AB44" s="739" t="str">
        <f>IF(AB69="","",ROUND(AVERAGE(AB60:AB69),5))</f>
        <v/>
      </c>
      <c r="AC44" s="740" t="str">
        <f>IF(AC70="","",ROUND(AVERAGE(AC61:AC70),5))</f>
        <v/>
      </c>
      <c r="AD44" s="746"/>
    </row>
    <row r="45" spans="1:30">
      <c r="A45" s="3">
        <f>ROW()</f>
        <v>45</v>
      </c>
    </row>
    <row r="46" spans="1:30" collapsed="1">
      <c r="A46" s="3">
        <f>ROW()</f>
        <v>46</v>
      </c>
      <c r="C46" s="742" t="s">
        <v>426</v>
      </c>
      <c r="O46" s="743">
        <f t="shared" ref="O46:AB46" si="64">O43</f>
        <v>2016</v>
      </c>
      <c r="P46" s="744">
        <f t="shared" si="64"/>
        <v>2017</v>
      </c>
      <c r="Q46" s="744">
        <f t="shared" si="64"/>
        <v>2018</v>
      </c>
      <c r="R46" s="744">
        <f t="shared" si="64"/>
        <v>2019</v>
      </c>
      <c r="S46" s="745">
        <f t="shared" si="64"/>
        <v>2020</v>
      </c>
      <c r="T46" s="743">
        <f t="shared" si="64"/>
        <v>2021</v>
      </c>
      <c r="U46" s="744">
        <f t="shared" si="64"/>
        <v>2022</v>
      </c>
      <c r="V46" s="744">
        <f t="shared" si="64"/>
        <v>2023</v>
      </c>
      <c r="W46" s="744">
        <f t="shared" si="64"/>
        <v>2024</v>
      </c>
      <c r="X46" s="745">
        <f t="shared" si="64"/>
        <v>2025</v>
      </c>
      <c r="Y46" s="743">
        <f t="shared" si="64"/>
        <v>2026</v>
      </c>
      <c r="Z46" s="744">
        <f t="shared" si="64"/>
        <v>2027</v>
      </c>
      <c r="AA46" s="744">
        <f t="shared" si="64"/>
        <v>2028</v>
      </c>
      <c r="AB46" s="744">
        <f t="shared" si="64"/>
        <v>2029</v>
      </c>
      <c r="AC46" s="745">
        <f>AC43</f>
        <v>2030</v>
      </c>
    </row>
    <row r="47" spans="1:30" ht="15" hidden="1" outlineLevel="1">
      <c r="A47" s="3">
        <f>ROW()</f>
        <v>47</v>
      </c>
      <c r="B47" s="747"/>
      <c r="C47" s="748">
        <v>2007</v>
      </c>
      <c r="O47" s="749">
        <v>1.1299999999999999E-2</v>
      </c>
      <c r="P47" s="750"/>
      <c r="Q47" s="751"/>
      <c r="R47" s="751"/>
      <c r="S47" s="752"/>
      <c r="T47" s="753"/>
      <c r="U47" s="750"/>
      <c r="V47" s="751"/>
      <c r="W47" s="751"/>
      <c r="X47" s="752"/>
      <c r="Y47" s="753"/>
      <c r="Z47" s="750"/>
      <c r="AA47" s="751"/>
      <c r="AB47" s="751"/>
      <c r="AC47" s="752"/>
    </row>
    <row r="48" spans="1:30" ht="15" hidden="1" outlineLevel="1">
      <c r="A48" s="3">
        <f>ROW()</f>
        <v>48</v>
      </c>
      <c r="B48" s="747"/>
      <c r="C48" s="748">
        <f t="shared" ref="C48:C65" si="65">C47+1</f>
        <v>2008</v>
      </c>
      <c r="O48" s="749">
        <v>3.7560000000000003E-2</v>
      </c>
      <c r="P48" s="750">
        <f t="shared" ref="P48:P53" si="66">O48</f>
        <v>3.7560000000000003E-2</v>
      </c>
      <c r="Q48" s="750"/>
      <c r="R48" s="751"/>
      <c r="S48" s="752"/>
      <c r="T48" s="753"/>
      <c r="U48" s="750"/>
      <c r="V48" s="750"/>
      <c r="W48" s="751"/>
      <c r="X48" s="752"/>
      <c r="Y48" s="753"/>
      <c r="Z48" s="750"/>
      <c r="AA48" s="750"/>
      <c r="AB48" s="751"/>
      <c r="AC48" s="752"/>
    </row>
    <row r="49" spans="1:29" ht="15" hidden="1" outlineLevel="1">
      <c r="A49" s="3">
        <f>ROW()</f>
        <v>49</v>
      </c>
      <c r="B49" s="747"/>
      <c r="C49" s="748">
        <f t="shared" si="65"/>
        <v>2009</v>
      </c>
      <c r="O49" s="749">
        <v>4.6240000000000003E-2</v>
      </c>
      <c r="P49" s="750">
        <f t="shared" si="66"/>
        <v>4.6240000000000003E-2</v>
      </c>
      <c r="Q49" s="750">
        <f>P49</f>
        <v>4.6240000000000003E-2</v>
      </c>
      <c r="R49" s="750"/>
      <c r="S49" s="752"/>
      <c r="T49" s="753"/>
      <c r="U49" s="750"/>
      <c r="V49" s="750"/>
      <c r="W49" s="750"/>
      <c r="X49" s="752"/>
      <c r="Y49" s="753"/>
      <c r="Z49" s="750"/>
      <c r="AA49" s="750"/>
      <c r="AB49" s="750"/>
      <c r="AC49" s="752"/>
    </row>
    <row r="50" spans="1:29" ht="15" hidden="1" outlineLevel="1">
      <c r="A50" s="3">
        <f>ROW()</f>
        <v>50</v>
      </c>
      <c r="B50" s="747"/>
      <c r="C50" s="748">
        <f t="shared" si="65"/>
        <v>2010</v>
      </c>
      <c r="O50" s="749">
        <v>2.1250000000000002E-2</v>
      </c>
      <c r="P50" s="750">
        <f t="shared" si="66"/>
        <v>2.1250000000000002E-2</v>
      </c>
      <c r="Q50" s="750">
        <f>P50</f>
        <v>2.1250000000000002E-2</v>
      </c>
      <c r="R50" s="750">
        <f t="shared" ref="R50" si="67">Q50</f>
        <v>2.1250000000000002E-2</v>
      </c>
      <c r="S50" s="754"/>
      <c r="T50" s="753"/>
      <c r="U50" s="750"/>
      <c r="V50" s="750"/>
      <c r="W50" s="750"/>
      <c r="X50" s="754"/>
      <c r="Y50" s="753"/>
      <c r="Z50" s="750"/>
      <c r="AA50" s="750"/>
      <c r="AB50" s="750"/>
      <c r="AC50" s="754"/>
    </row>
    <row r="51" spans="1:29" ht="15" hidden="1" outlineLevel="1">
      <c r="A51" s="3">
        <f>ROW()</f>
        <v>51</v>
      </c>
      <c r="B51" s="747"/>
      <c r="C51" s="748">
        <f t="shared" si="65"/>
        <v>2011</v>
      </c>
      <c r="O51" s="749">
        <v>2.3789999999999999E-2</v>
      </c>
      <c r="P51" s="750">
        <f t="shared" si="66"/>
        <v>2.3789999999999999E-2</v>
      </c>
      <c r="Q51" s="750">
        <f>P51</f>
        <v>2.3789999999999999E-2</v>
      </c>
      <c r="R51" s="750">
        <f t="shared" ref="R51:S53" si="68">Q51</f>
        <v>2.3789999999999999E-2</v>
      </c>
      <c r="S51" s="754">
        <f t="shared" si="68"/>
        <v>2.3789999999999999E-2</v>
      </c>
      <c r="T51" s="753"/>
      <c r="U51" s="750"/>
      <c r="V51" s="750"/>
      <c r="W51" s="750"/>
      <c r="X51" s="754"/>
      <c r="Y51" s="753"/>
      <c r="Z51" s="750"/>
      <c r="AA51" s="750"/>
      <c r="AB51" s="750"/>
      <c r="AC51" s="754"/>
    </row>
    <row r="52" spans="1:29" ht="15" hidden="1" outlineLevel="1">
      <c r="A52" s="3">
        <f>ROW()</f>
        <v>52</v>
      </c>
      <c r="B52" s="747"/>
      <c r="C52" s="748">
        <f t="shared" si="65"/>
        <v>2012</v>
      </c>
      <c r="O52" s="749">
        <v>3.168E-2</v>
      </c>
      <c r="P52" s="750">
        <f t="shared" si="66"/>
        <v>3.168E-2</v>
      </c>
      <c r="Q52" s="750">
        <f>P52</f>
        <v>3.168E-2</v>
      </c>
      <c r="R52" s="750">
        <f t="shared" si="68"/>
        <v>3.168E-2</v>
      </c>
      <c r="S52" s="754">
        <f t="shared" si="68"/>
        <v>3.168E-2</v>
      </c>
      <c r="T52" s="753">
        <f t="shared" ref="T52:T60" si="69">S52</f>
        <v>3.168E-2</v>
      </c>
      <c r="U52" s="750"/>
      <c r="V52" s="750"/>
      <c r="W52" s="750"/>
      <c r="X52" s="754"/>
      <c r="Y52" s="753"/>
      <c r="Z52" s="750"/>
      <c r="AA52" s="750"/>
      <c r="AB52" s="750"/>
      <c r="AC52" s="754"/>
    </row>
    <row r="53" spans="1:29" ht="15" hidden="1" outlineLevel="1">
      <c r="A53" s="3">
        <f>ROW()</f>
        <v>53</v>
      </c>
      <c r="B53" s="747"/>
      <c r="C53" s="748">
        <f t="shared" si="65"/>
        <v>2013</v>
      </c>
      <c r="O53" s="749">
        <v>3.0429999999999999E-2</v>
      </c>
      <c r="P53" s="750">
        <f t="shared" si="66"/>
        <v>3.0429999999999999E-2</v>
      </c>
      <c r="Q53" s="750">
        <f>P53</f>
        <v>3.0429999999999999E-2</v>
      </c>
      <c r="R53" s="750">
        <f t="shared" si="68"/>
        <v>3.0429999999999999E-2</v>
      </c>
      <c r="S53" s="754">
        <f t="shared" si="68"/>
        <v>3.0429999999999999E-2</v>
      </c>
      <c r="T53" s="753">
        <f t="shared" si="69"/>
        <v>3.0429999999999999E-2</v>
      </c>
      <c r="U53" s="750">
        <f>T53</f>
        <v>3.0429999999999999E-2</v>
      </c>
      <c r="V53" s="750"/>
      <c r="W53" s="750"/>
      <c r="X53" s="754"/>
      <c r="Y53" s="753"/>
      <c r="Z53" s="750"/>
      <c r="AA53" s="750"/>
      <c r="AB53" s="750"/>
      <c r="AC53" s="754"/>
    </row>
    <row r="54" spans="1:29" ht="15" hidden="1" outlineLevel="1">
      <c r="A54" s="3">
        <f>ROW()</f>
        <v>54</v>
      </c>
      <c r="B54" s="747"/>
      <c r="C54" s="748">
        <f t="shared" si="65"/>
        <v>2014</v>
      </c>
      <c r="O54" s="749">
        <v>2.2509999999999999E-2</v>
      </c>
      <c r="P54" s="750">
        <f t="shared" ref="P54:S54" si="70">O54</f>
        <v>2.2509999999999999E-2</v>
      </c>
      <c r="Q54" s="750">
        <f t="shared" si="70"/>
        <v>2.2509999999999999E-2</v>
      </c>
      <c r="R54" s="750">
        <f t="shared" si="70"/>
        <v>2.2509999999999999E-2</v>
      </c>
      <c r="S54" s="754">
        <f t="shared" si="70"/>
        <v>2.2509999999999999E-2</v>
      </c>
      <c r="T54" s="753">
        <f t="shared" si="69"/>
        <v>2.2509999999999999E-2</v>
      </c>
      <c r="U54" s="750">
        <f t="shared" ref="U54" si="71">T54</f>
        <v>2.2509999999999999E-2</v>
      </c>
      <c r="V54" s="750">
        <f t="shared" ref="V54:V61" si="72">U54</f>
        <v>2.2509999999999999E-2</v>
      </c>
      <c r="W54" s="750"/>
      <c r="X54" s="754"/>
      <c r="Y54" s="753"/>
      <c r="Z54" s="750"/>
      <c r="AA54" s="750"/>
      <c r="AB54" s="750"/>
      <c r="AC54" s="754"/>
    </row>
    <row r="55" spans="1:29" ht="15" hidden="1" outlineLevel="1">
      <c r="A55" s="3">
        <f>ROW()</f>
        <v>55</v>
      </c>
      <c r="B55" s="747"/>
      <c r="C55" s="748">
        <f t="shared" si="65"/>
        <v>2015</v>
      </c>
      <c r="O55" s="749">
        <v>2.07E-2</v>
      </c>
      <c r="P55" s="750">
        <f t="shared" ref="P55:S56" si="73">O55</f>
        <v>2.07E-2</v>
      </c>
      <c r="Q55" s="750">
        <f t="shared" si="73"/>
        <v>2.07E-2</v>
      </c>
      <c r="R55" s="750">
        <f t="shared" si="73"/>
        <v>2.07E-2</v>
      </c>
      <c r="S55" s="754">
        <f t="shared" si="73"/>
        <v>2.07E-2</v>
      </c>
      <c r="T55" s="753">
        <f t="shared" si="69"/>
        <v>2.07E-2</v>
      </c>
      <c r="U55" s="750">
        <f t="shared" ref="U55:U61" si="74">T55</f>
        <v>2.07E-2</v>
      </c>
      <c r="V55" s="750">
        <f t="shared" si="72"/>
        <v>2.07E-2</v>
      </c>
      <c r="W55" s="750">
        <f t="shared" ref="W55:W61" si="75">V55</f>
        <v>2.07E-2</v>
      </c>
      <c r="X55" s="754"/>
      <c r="Y55" s="753"/>
      <c r="Z55" s="750"/>
      <c r="AA55" s="750"/>
      <c r="AB55" s="750"/>
      <c r="AC55" s="754"/>
    </row>
    <row r="56" spans="1:29" ht="15" hidden="1" outlineLevel="1">
      <c r="A56" s="3">
        <f>ROW()</f>
        <v>56</v>
      </c>
      <c r="B56" s="747"/>
      <c r="C56" s="748">
        <f t="shared" si="65"/>
        <v>2016</v>
      </c>
      <c r="O56" s="755">
        <v>2.6120000000000001E-2</v>
      </c>
      <c r="P56" s="750">
        <f t="shared" si="73"/>
        <v>2.6120000000000001E-2</v>
      </c>
      <c r="Q56" s="750">
        <f t="shared" si="73"/>
        <v>2.6120000000000001E-2</v>
      </c>
      <c r="R56" s="750">
        <f t="shared" si="73"/>
        <v>2.6120000000000001E-2</v>
      </c>
      <c r="S56" s="754">
        <f t="shared" si="73"/>
        <v>2.6120000000000001E-2</v>
      </c>
      <c r="T56" s="753">
        <f t="shared" si="69"/>
        <v>2.6120000000000001E-2</v>
      </c>
      <c r="U56" s="750">
        <f t="shared" si="74"/>
        <v>2.6120000000000001E-2</v>
      </c>
      <c r="V56" s="750">
        <f t="shared" si="72"/>
        <v>2.6120000000000001E-2</v>
      </c>
      <c r="W56" s="750">
        <f t="shared" si="75"/>
        <v>2.6120000000000001E-2</v>
      </c>
      <c r="X56" s="754">
        <f t="shared" ref="X56" si="76">W56</f>
        <v>2.6120000000000001E-2</v>
      </c>
      <c r="Y56" s="753"/>
      <c r="Z56" s="750"/>
      <c r="AA56" s="750"/>
      <c r="AB56" s="750"/>
      <c r="AC56" s="754"/>
    </row>
    <row r="57" spans="1:29" ht="15">
      <c r="A57" s="3">
        <f>ROW()</f>
        <v>57</v>
      </c>
      <c r="B57" s="747"/>
      <c r="C57" s="748">
        <f t="shared" si="65"/>
        <v>2017</v>
      </c>
      <c r="O57" s="756"/>
      <c r="P57" s="757">
        <v>2.274E-2</v>
      </c>
      <c r="Q57" s="758">
        <f>P57</f>
        <v>2.274E-2</v>
      </c>
      <c r="R57" s="758">
        <f>Q57</f>
        <v>2.274E-2</v>
      </c>
      <c r="S57" s="759">
        <f>R57</f>
        <v>2.274E-2</v>
      </c>
      <c r="T57" s="753">
        <f t="shared" si="69"/>
        <v>2.274E-2</v>
      </c>
      <c r="U57" s="750">
        <f t="shared" si="74"/>
        <v>2.274E-2</v>
      </c>
      <c r="V57" s="750">
        <f t="shared" si="72"/>
        <v>2.274E-2</v>
      </c>
      <c r="W57" s="750">
        <f t="shared" si="75"/>
        <v>2.274E-2</v>
      </c>
      <c r="X57" s="754">
        <f t="shared" ref="X57:Y61" si="77">W57</f>
        <v>2.274E-2</v>
      </c>
      <c r="Y57" s="753">
        <f t="shared" si="77"/>
        <v>2.274E-2</v>
      </c>
      <c r="Z57" s="750"/>
      <c r="AA57" s="750"/>
      <c r="AB57" s="750"/>
      <c r="AC57" s="754"/>
    </row>
    <row r="58" spans="1:29" ht="15">
      <c r="A58" s="3">
        <f>ROW()</f>
        <v>58</v>
      </c>
      <c r="B58" s="747"/>
      <c r="C58" s="748">
        <f t="shared" si="65"/>
        <v>2018</v>
      </c>
      <c r="O58" s="760"/>
      <c r="P58" s="751"/>
      <c r="Q58" s="757">
        <v>1.7559999999999999E-2</v>
      </c>
      <c r="R58" s="758">
        <f>Q58</f>
        <v>1.7559999999999999E-2</v>
      </c>
      <c r="S58" s="759">
        <f>R58</f>
        <v>1.7559999999999999E-2</v>
      </c>
      <c r="T58" s="753">
        <f t="shared" si="69"/>
        <v>1.7559999999999999E-2</v>
      </c>
      <c r="U58" s="750">
        <f t="shared" si="74"/>
        <v>1.7559999999999999E-2</v>
      </c>
      <c r="V58" s="750">
        <f t="shared" si="72"/>
        <v>1.7559999999999999E-2</v>
      </c>
      <c r="W58" s="750">
        <f t="shared" si="75"/>
        <v>1.7559999999999999E-2</v>
      </c>
      <c r="X58" s="754">
        <f t="shared" si="77"/>
        <v>1.7559999999999999E-2</v>
      </c>
      <c r="Y58" s="753">
        <f t="shared" si="77"/>
        <v>1.7559999999999999E-2</v>
      </c>
      <c r="Z58" s="750">
        <f>Y58</f>
        <v>1.7559999999999999E-2</v>
      </c>
      <c r="AA58" s="750"/>
      <c r="AB58" s="750"/>
      <c r="AC58" s="754"/>
    </row>
    <row r="59" spans="1:29" ht="15">
      <c r="A59" s="3">
        <f>ROW()</f>
        <v>59</v>
      </c>
      <c r="B59" s="747"/>
      <c r="C59" s="748">
        <f t="shared" si="65"/>
        <v>2019</v>
      </c>
      <c r="O59" s="760"/>
      <c r="P59" s="751"/>
      <c r="Q59" s="751"/>
      <c r="R59" s="757">
        <v>1.712E-2</v>
      </c>
      <c r="S59" s="759">
        <f>R59</f>
        <v>1.712E-2</v>
      </c>
      <c r="T59" s="753">
        <f t="shared" si="69"/>
        <v>1.712E-2</v>
      </c>
      <c r="U59" s="750">
        <f t="shared" si="74"/>
        <v>1.712E-2</v>
      </c>
      <c r="V59" s="750">
        <f t="shared" si="72"/>
        <v>1.712E-2</v>
      </c>
      <c r="W59" s="750">
        <f t="shared" si="75"/>
        <v>1.712E-2</v>
      </c>
      <c r="X59" s="754">
        <f t="shared" si="77"/>
        <v>1.712E-2</v>
      </c>
      <c r="Y59" s="753">
        <f t="shared" si="77"/>
        <v>1.712E-2</v>
      </c>
      <c r="Z59" s="750">
        <f t="shared" ref="Z59" si="78">Y59</f>
        <v>1.712E-2</v>
      </c>
      <c r="AA59" s="750">
        <f t="shared" ref="AA59:AA66" si="79">Z59</f>
        <v>1.712E-2</v>
      </c>
      <c r="AB59" s="750"/>
      <c r="AC59" s="754"/>
    </row>
    <row r="60" spans="1:29" ht="15">
      <c r="A60" s="3">
        <f>ROW()</f>
        <v>60</v>
      </c>
      <c r="B60" s="747"/>
      <c r="C60" s="748">
        <f t="shared" si="65"/>
        <v>2020</v>
      </c>
      <c r="O60" s="760"/>
      <c r="P60" s="751"/>
      <c r="Q60" s="751"/>
      <c r="R60" s="751"/>
      <c r="S60" s="761">
        <v>1.9949999999999999E-2</v>
      </c>
      <c r="T60" s="753">
        <f t="shared" si="69"/>
        <v>1.9949999999999999E-2</v>
      </c>
      <c r="U60" s="750">
        <f t="shared" si="74"/>
        <v>1.9949999999999999E-2</v>
      </c>
      <c r="V60" s="750">
        <f t="shared" si="72"/>
        <v>1.9949999999999999E-2</v>
      </c>
      <c r="W60" s="750">
        <f t="shared" si="75"/>
        <v>1.9949999999999999E-2</v>
      </c>
      <c r="X60" s="754">
        <f t="shared" si="77"/>
        <v>1.9949999999999999E-2</v>
      </c>
      <c r="Y60" s="753">
        <f t="shared" si="77"/>
        <v>1.9949999999999999E-2</v>
      </c>
      <c r="Z60" s="750">
        <f t="shared" ref="Z60:Z66" si="80">Y60</f>
        <v>1.9949999999999999E-2</v>
      </c>
      <c r="AA60" s="750">
        <f t="shared" si="79"/>
        <v>1.9949999999999999E-2</v>
      </c>
      <c r="AB60" s="750">
        <f t="shared" ref="AB60:AB66" si="81">AA60</f>
        <v>1.9949999999999999E-2</v>
      </c>
      <c r="AC60" s="754"/>
    </row>
    <row r="61" spans="1:29" ht="15">
      <c r="A61" s="3">
        <f>ROW()</f>
        <v>61</v>
      </c>
      <c r="B61" s="747"/>
      <c r="C61" s="748">
        <f t="shared" si="65"/>
        <v>2021</v>
      </c>
      <c r="O61" s="762"/>
      <c r="P61" s="763"/>
      <c r="Q61" s="763"/>
      <c r="R61" s="763"/>
      <c r="S61" s="764"/>
      <c r="T61" s="755">
        <v>1.712E-2</v>
      </c>
      <c r="U61" s="750">
        <f t="shared" si="74"/>
        <v>1.712E-2</v>
      </c>
      <c r="V61" s="750">
        <f t="shared" si="72"/>
        <v>1.712E-2</v>
      </c>
      <c r="W61" s="750">
        <f t="shared" si="75"/>
        <v>1.712E-2</v>
      </c>
      <c r="X61" s="754">
        <f t="shared" si="77"/>
        <v>1.712E-2</v>
      </c>
      <c r="Y61" s="753">
        <f t="shared" si="77"/>
        <v>1.712E-2</v>
      </c>
      <c r="Z61" s="750">
        <f t="shared" si="80"/>
        <v>1.712E-2</v>
      </c>
      <c r="AA61" s="750">
        <f t="shared" si="79"/>
        <v>1.712E-2</v>
      </c>
      <c r="AB61" s="750">
        <f t="shared" si="81"/>
        <v>1.712E-2</v>
      </c>
      <c r="AC61" s="754">
        <f t="shared" ref="AC61" si="82">AB61</f>
        <v>1.712E-2</v>
      </c>
    </row>
    <row r="62" spans="1:29" ht="15">
      <c r="A62" s="3">
        <f>ROW()</f>
        <v>62</v>
      </c>
      <c r="B62" s="747"/>
      <c r="C62" s="748">
        <f t="shared" si="65"/>
        <v>2022</v>
      </c>
      <c r="O62" s="762"/>
      <c r="P62" s="763"/>
      <c r="Q62" s="763"/>
      <c r="R62" s="763"/>
      <c r="S62" s="764"/>
      <c r="T62" s="756"/>
      <c r="U62" s="765">
        <f>IF(Inputs!AE$11="","",Inputs!AE$11)</f>
        <v>1.5679999999999999E-2</v>
      </c>
      <c r="V62" s="750">
        <f t="shared" ref="V62" si="83">U62</f>
        <v>1.5679999999999999E-2</v>
      </c>
      <c r="W62" s="750">
        <f t="shared" ref="W62" si="84">V62</f>
        <v>1.5679999999999999E-2</v>
      </c>
      <c r="X62" s="754">
        <f t="shared" ref="X62" si="85">W62</f>
        <v>1.5679999999999999E-2</v>
      </c>
      <c r="Y62" s="753">
        <f>X62</f>
        <v>1.5679999999999999E-2</v>
      </c>
      <c r="Z62" s="750">
        <f t="shared" si="80"/>
        <v>1.5679999999999999E-2</v>
      </c>
      <c r="AA62" s="750">
        <f t="shared" si="79"/>
        <v>1.5679999999999999E-2</v>
      </c>
      <c r="AB62" s="750">
        <f t="shared" si="81"/>
        <v>1.5679999999999999E-2</v>
      </c>
      <c r="AC62" s="754">
        <f>AB62</f>
        <v>1.5679999999999999E-2</v>
      </c>
    </row>
    <row r="63" spans="1:29" ht="15">
      <c r="A63" s="3">
        <f>ROW()</f>
        <v>63</v>
      </c>
      <c r="B63" s="747"/>
      <c r="C63" s="748">
        <f t="shared" si="65"/>
        <v>2023</v>
      </c>
      <c r="O63" s="762"/>
      <c r="P63" s="763"/>
      <c r="Q63" s="763"/>
      <c r="R63" s="763"/>
      <c r="S63" s="764"/>
      <c r="T63" s="760"/>
      <c r="U63" s="751"/>
      <c r="V63" s="765">
        <f>IF(Inputs!AF$11="","",Inputs!AF$11)</f>
        <v>2.2280000000000001E-2</v>
      </c>
      <c r="W63" s="750">
        <f t="shared" ref="W63" si="86">V63</f>
        <v>2.2280000000000001E-2</v>
      </c>
      <c r="X63" s="754">
        <f>W63</f>
        <v>2.2280000000000001E-2</v>
      </c>
      <c r="Y63" s="753">
        <f>X63</f>
        <v>2.2280000000000001E-2</v>
      </c>
      <c r="Z63" s="750">
        <f t="shared" si="80"/>
        <v>2.2280000000000001E-2</v>
      </c>
      <c r="AA63" s="750">
        <f t="shared" si="79"/>
        <v>2.2280000000000001E-2</v>
      </c>
      <c r="AB63" s="750">
        <f t="shared" si="81"/>
        <v>2.2280000000000001E-2</v>
      </c>
      <c r="AC63" s="754">
        <f>AB63</f>
        <v>2.2280000000000001E-2</v>
      </c>
    </row>
    <row r="64" spans="1:29" ht="15">
      <c r="A64" s="3">
        <f>ROW()</f>
        <v>64</v>
      </c>
      <c r="B64" s="747"/>
      <c r="C64" s="748">
        <f t="shared" si="65"/>
        <v>2024</v>
      </c>
      <c r="O64" s="762"/>
      <c r="P64" s="763"/>
      <c r="Q64" s="763"/>
      <c r="R64" s="763"/>
      <c r="S64" s="764"/>
      <c r="T64" s="760"/>
      <c r="U64" s="751"/>
      <c r="V64" s="751"/>
      <c r="W64" s="765">
        <f>IF(Inputs!AG$11="","",Inputs!AG$11)</f>
        <v>1.9130000000000001E-2</v>
      </c>
      <c r="X64" s="754">
        <f>W64</f>
        <v>1.9130000000000001E-2</v>
      </c>
      <c r="Y64" s="753">
        <f>X64</f>
        <v>1.9130000000000001E-2</v>
      </c>
      <c r="Z64" s="750">
        <f t="shared" si="80"/>
        <v>1.9130000000000001E-2</v>
      </c>
      <c r="AA64" s="750">
        <f t="shared" si="79"/>
        <v>1.9130000000000001E-2</v>
      </c>
      <c r="AB64" s="750">
        <f t="shared" si="81"/>
        <v>1.9130000000000001E-2</v>
      </c>
      <c r="AC64" s="754">
        <f>AB64</f>
        <v>1.9130000000000001E-2</v>
      </c>
    </row>
    <row r="65" spans="1:29" ht="15">
      <c r="A65" s="3">
        <f>ROW()</f>
        <v>65</v>
      </c>
      <c r="B65" s="747"/>
      <c r="C65" s="748">
        <f t="shared" si="65"/>
        <v>2025</v>
      </c>
      <c r="O65" s="762"/>
      <c r="P65" s="763"/>
      <c r="Q65" s="763"/>
      <c r="R65" s="763"/>
      <c r="S65" s="764"/>
      <c r="T65" s="760"/>
      <c r="U65" s="751"/>
      <c r="V65" s="751"/>
      <c r="W65" s="751"/>
      <c r="X65" s="766">
        <f>IF(Inputs!AH$11="","",Inputs!AH$11)</f>
        <v>1.6060000000000001E-2</v>
      </c>
      <c r="Y65" s="753">
        <f>X65</f>
        <v>1.6060000000000001E-2</v>
      </c>
      <c r="Z65" s="750">
        <f t="shared" si="80"/>
        <v>1.6060000000000001E-2</v>
      </c>
      <c r="AA65" s="750">
        <f t="shared" si="79"/>
        <v>1.6060000000000001E-2</v>
      </c>
      <c r="AB65" s="750">
        <f t="shared" si="81"/>
        <v>1.6060000000000001E-2</v>
      </c>
      <c r="AC65" s="754">
        <f>AB65</f>
        <v>1.6060000000000001E-2</v>
      </c>
    </row>
    <row r="66" spans="1:29" ht="15">
      <c r="A66" s="3">
        <f>ROW()</f>
        <v>66</v>
      </c>
      <c r="B66" s="747"/>
      <c r="C66" s="748">
        <f t="shared" ref="C66:C70" si="87">C65+1</f>
        <v>2026</v>
      </c>
      <c r="O66" s="749"/>
      <c r="P66" s="750"/>
      <c r="Q66" s="751"/>
      <c r="R66" s="751"/>
      <c r="S66" s="752"/>
      <c r="T66" s="753"/>
      <c r="U66" s="750"/>
      <c r="V66" s="751"/>
      <c r="W66" s="751"/>
      <c r="X66" s="752"/>
      <c r="Y66" s="767">
        <f>IF(Inputs!AI$11="","",Inputs!AI$11)</f>
        <v>1.5339999999999999E-2</v>
      </c>
      <c r="Z66" s="750">
        <f t="shared" si="80"/>
        <v>1.5339999999999999E-2</v>
      </c>
      <c r="AA66" s="750">
        <f t="shared" si="79"/>
        <v>1.5339999999999999E-2</v>
      </c>
      <c r="AB66" s="750">
        <f t="shared" si="81"/>
        <v>1.5339999999999999E-2</v>
      </c>
      <c r="AC66" s="754">
        <f>AB66</f>
        <v>1.5339999999999999E-2</v>
      </c>
    </row>
    <row r="67" spans="1:29" ht="15">
      <c r="A67" s="3">
        <f>ROW()</f>
        <v>67</v>
      </c>
      <c r="B67" s="747"/>
      <c r="C67" s="748">
        <f t="shared" si="87"/>
        <v>2027</v>
      </c>
      <c r="O67" s="749"/>
      <c r="P67" s="750"/>
      <c r="Q67" s="751"/>
      <c r="R67" s="751"/>
      <c r="S67" s="752"/>
      <c r="T67" s="753"/>
      <c r="U67" s="750"/>
      <c r="V67" s="751"/>
      <c r="W67" s="751"/>
      <c r="X67" s="752"/>
      <c r="Y67" s="753"/>
      <c r="Z67" s="765" t="str">
        <f>IF(Inputs!AJ$11="","",Inputs!AJ$11)</f>
        <v/>
      </c>
      <c r="AA67" s="750" t="str">
        <f t="shared" ref="AA67" si="88">Z67</f>
        <v/>
      </c>
      <c r="AB67" s="750" t="str">
        <f t="shared" ref="AB67:AB68" si="89">AA67</f>
        <v/>
      </c>
      <c r="AC67" s="754" t="str">
        <f t="shared" ref="AC67" si="90">AB67</f>
        <v/>
      </c>
    </row>
    <row r="68" spans="1:29" ht="15">
      <c r="A68" s="3">
        <f>ROW()</f>
        <v>68</v>
      </c>
      <c r="B68" s="747"/>
      <c r="C68" s="748">
        <f t="shared" si="87"/>
        <v>2028</v>
      </c>
      <c r="O68" s="749"/>
      <c r="P68" s="750"/>
      <c r="Q68" s="751"/>
      <c r="R68" s="751"/>
      <c r="S68" s="752"/>
      <c r="T68" s="753"/>
      <c r="U68" s="750"/>
      <c r="V68" s="751"/>
      <c r="W68" s="751"/>
      <c r="X68" s="752"/>
      <c r="Y68" s="753"/>
      <c r="Z68" s="751"/>
      <c r="AA68" s="765" t="str">
        <f>IF(Inputs!AK$11="","",Inputs!AK$11)</f>
        <v/>
      </c>
      <c r="AB68" s="750" t="str">
        <f t="shared" si="89"/>
        <v/>
      </c>
      <c r="AC68" s="754" t="str">
        <f>AB68</f>
        <v/>
      </c>
    </row>
    <row r="69" spans="1:29" ht="15">
      <c r="A69" s="3">
        <f>ROW()</f>
        <v>69</v>
      </c>
      <c r="B69" s="747"/>
      <c r="C69" s="748">
        <f t="shared" si="87"/>
        <v>2029</v>
      </c>
      <c r="O69" s="749"/>
      <c r="P69" s="750"/>
      <c r="Q69" s="751"/>
      <c r="R69" s="751"/>
      <c r="S69" s="752"/>
      <c r="T69" s="753"/>
      <c r="U69" s="750"/>
      <c r="V69" s="751"/>
      <c r="W69" s="751"/>
      <c r="X69" s="752"/>
      <c r="Y69" s="753"/>
      <c r="Z69" s="751"/>
      <c r="AA69" s="751"/>
      <c r="AB69" s="765" t="str">
        <f>IF(Inputs!AL$11="","",Inputs!AL$11)</f>
        <v/>
      </c>
      <c r="AC69" s="754" t="str">
        <f>AB69</f>
        <v/>
      </c>
    </row>
    <row r="70" spans="1:29" ht="15">
      <c r="A70" s="3">
        <f>ROW()</f>
        <v>70</v>
      </c>
      <c r="B70" s="747"/>
      <c r="C70" s="748">
        <f t="shared" si="87"/>
        <v>2030</v>
      </c>
      <c r="O70" s="749"/>
      <c r="P70" s="750"/>
      <c r="Q70" s="751"/>
      <c r="R70" s="751"/>
      <c r="S70" s="752"/>
      <c r="T70" s="753"/>
      <c r="U70" s="750"/>
      <c r="V70" s="751"/>
      <c r="W70" s="751"/>
      <c r="X70" s="752"/>
      <c r="Y70" s="753"/>
      <c r="Z70" s="751"/>
      <c r="AA70" s="751"/>
      <c r="AB70" s="751"/>
      <c r="AC70" s="766" t="str">
        <f>IF(Inputs!AM$11="","",Inputs!AM$11)</f>
        <v/>
      </c>
    </row>
    <row r="71" spans="1:29" ht="15">
      <c r="A71" s="3">
        <f>ROW()</f>
        <v>71</v>
      </c>
      <c r="B71" s="747"/>
      <c r="C71" s="748"/>
      <c r="O71" s="749"/>
      <c r="P71" s="750"/>
      <c r="Q71" s="751"/>
      <c r="R71" s="751"/>
      <c r="S71" s="752"/>
      <c r="T71" s="753"/>
      <c r="U71" s="750"/>
      <c r="V71" s="751"/>
      <c r="W71" s="751"/>
      <c r="X71" s="752"/>
      <c r="Y71" s="753"/>
      <c r="Z71" s="750"/>
      <c r="AA71" s="751"/>
      <c r="AB71" s="751"/>
      <c r="AC71" s="752"/>
    </row>
    <row r="72" spans="1:29" ht="15">
      <c r="A72" s="3">
        <f>ROW()</f>
        <v>72</v>
      </c>
      <c r="B72" s="747"/>
      <c r="C72" s="748"/>
      <c r="O72" s="749"/>
      <c r="P72" s="750"/>
      <c r="Q72" s="751"/>
      <c r="R72" s="751"/>
      <c r="S72" s="752"/>
      <c r="T72" s="753"/>
      <c r="U72" s="750"/>
      <c r="V72" s="751"/>
      <c r="W72" s="751"/>
      <c r="X72" s="752"/>
      <c r="Y72" s="753"/>
      <c r="Z72" s="750"/>
      <c r="AA72" s="751"/>
      <c r="AB72" s="751"/>
      <c r="AC72" s="752"/>
    </row>
    <row r="73" spans="1:29" ht="15">
      <c r="A73" s="3">
        <f>ROW()</f>
        <v>73</v>
      </c>
      <c r="B73" s="747"/>
      <c r="C73" s="768"/>
      <c r="O73" s="769"/>
      <c r="P73" s="770"/>
      <c r="Q73" s="770"/>
      <c r="R73" s="770"/>
      <c r="S73" s="771"/>
      <c r="T73" s="772"/>
      <c r="U73" s="770"/>
      <c r="V73" s="770"/>
      <c r="W73" s="770"/>
      <c r="X73" s="771"/>
      <c r="Y73" s="772"/>
      <c r="Z73" s="770"/>
      <c r="AA73" s="770"/>
      <c r="AB73" s="770"/>
      <c r="AC73" s="771"/>
    </row>
  </sheetData>
  <sheetProtection algorithmName="SHA-512" hashValue="RIE909+G2FMfNyTR31kXNxUfTlzCFdgpauUR4mEPHRoT0zR9fgZMFLQZWXr5Kk5yRvk0aKV0oWwMPJY76QFPRg==" saltValue="IjQ/U1EB5FwMwoQAfmjpQw==" spinCount="100000" sheet="1" objects="1" scenarios="1"/>
  <mergeCells count="1">
    <mergeCell ref="C4:C6"/>
  </mergeCells>
  <printOptions horizontalCentered="1"/>
  <pageMargins left="0.19685039370078741" right="0.19685039370078741" top="0.59055118110236227" bottom="0.59055118110236227" header="0.19685039370078741" footer="0.19685039370078741"/>
  <pageSetup paperSize="9" scale="80" fitToHeight="2" orientation="landscape" r:id="rId1"/>
  <headerFooter>
    <oddHeader>&amp;R[ERA DBNGP Tariff Model - Public]</oddHeader>
    <oddFooter>&amp;L[&amp;A]&amp;C18 Dec 2025&amp;R&amp;P of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CCFFCC"/>
    <outlinePr summaryBelow="0"/>
  </sheetPr>
  <dimension ref="A1:CK2716"/>
  <sheetViews>
    <sheetView showGridLines="0" zoomScaleNormal="100" workbookViewId="0">
      <pane xSplit="5" ySplit="8" topLeftCell="AC9" activePane="bottomRight" state="frozen"/>
      <selection pane="topRight" activeCell="F1" sqref="F1"/>
      <selection pane="bottomLeft" activeCell="A9" sqref="A9"/>
      <selection pane="bottomRight" activeCell="AC9" sqref="AC9"/>
    </sheetView>
  </sheetViews>
  <sheetFormatPr defaultColWidth="9" defaultRowHeight="12.75" outlineLevelRow="3" outlineLevelCol="1"/>
  <cols>
    <col min="1" max="1" width="6.85546875" style="11" customWidth="1"/>
    <col min="2" max="2" width="2" style="102" customWidth="1"/>
    <col min="3" max="3" width="35.140625" style="6" customWidth="1"/>
    <col min="4" max="4" width="14.85546875" style="6" customWidth="1"/>
    <col min="5" max="5" width="11" style="6" customWidth="1"/>
    <col min="6" max="6" width="13.28515625" style="6" hidden="1" customWidth="1" outlineLevel="1"/>
    <col min="7" max="8" width="13.5703125" style="6" hidden="1" customWidth="1" outlineLevel="1"/>
    <col min="9" max="9" width="14.28515625" style="6" hidden="1" customWidth="1" outlineLevel="1"/>
    <col min="10" max="10" width="12.28515625" style="6" hidden="1" customWidth="1" outlineLevel="1"/>
    <col min="11" max="13" width="11" style="6" hidden="1" customWidth="1" outlineLevel="1"/>
    <col min="14" max="19" width="10.7109375" style="6" hidden="1" customWidth="1" outlineLevel="1"/>
    <col min="20" max="20" width="10" style="6" hidden="1" customWidth="1" outlineLevel="1" collapsed="1"/>
    <col min="21" max="23" width="10.5703125" style="6" hidden="1" customWidth="1" outlineLevel="1"/>
    <col min="24" max="24" width="12.28515625" style="6" hidden="1" customWidth="1" outlineLevel="1"/>
    <col min="25" max="25" width="10" style="6" hidden="1" customWidth="1" outlineLevel="1"/>
    <col min="26" max="28" width="10.5703125" style="6" hidden="1" customWidth="1" outlineLevel="1"/>
    <col min="29" max="29" width="10.5703125" style="6" customWidth="1" collapsed="1"/>
    <col min="30" max="30" width="10" style="6" customWidth="1"/>
    <col min="31" max="33" width="10.5703125" style="6" bestFit="1" customWidth="1"/>
    <col min="34" max="34" width="11.7109375" style="6" customWidth="1"/>
    <col min="35" max="35" width="10" style="6" customWidth="1"/>
    <col min="36" max="38" width="10.5703125" style="6" bestFit="1" customWidth="1"/>
    <col min="39" max="39" width="9.85546875" style="6" customWidth="1"/>
    <col min="40" max="41" width="9.28515625" style="6" bestFit="1" customWidth="1"/>
    <col min="42" max="16384" width="9" style="6"/>
  </cols>
  <sheetData>
    <row r="1" spans="1:74" ht="23.25">
      <c r="A1" s="349" t="str">
        <f>Main!A1</f>
        <v>ERA, DBNGP Tariff Model, Final Decision, December 2025</v>
      </c>
    </row>
    <row r="2" spans="1:74" ht="21">
      <c r="A2" s="350" t="str">
        <f ca="1">MID(CELL("filename",A1),FIND("]",CELL("filename",A1))+1,256)</f>
        <v>Inputs</v>
      </c>
      <c r="Y2" s="433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</row>
    <row r="3" spans="1:74" s="11" customFormat="1">
      <c r="A3" s="11" t="s">
        <v>18</v>
      </c>
      <c r="B3" s="68">
        <f>COLUMN()</f>
        <v>2</v>
      </c>
      <c r="C3" s="11">
        <f>COLUMN()</f>
        <v>3</v>
      </c>
      <c r="D3" s="11">
        <f>COLUMN()</f>
        <v>4</v>
      </c>
      <c r="E3" s="11">
        <f>COLUMN()</f>
        <v>5</v>
      </c>
      <c r="F3" s="11">
        <f>COLUMN()</f>
        <v>6</v>
      </c>
      <c r="G3" s="11">
        <f>COLUMN()</f>
        <v>7</v>
      </c>
      <c r="H3" s="11">
        <f>COLUMN()</f>
        <v>8</v>
      </c>
      <c r="I3" s="11">
        <f>COLUMN()</f>
        <v>9</v>
      </c>
      <c r="J3" s="11">
        <f>COLUMN()</f>
        <v>10</v>
      </c>
      <c r="K3" s="11">
        <f>COLUMN()</f>
        <v>11</v>
      </c>
      <c r="L3" s="11">
        <f>COLUMN()</f>
        <v>12</v>
      </c>
      <c r="M3" s="11">
        <f>COLUMN()</f>
        <v>13</v>
      </c>
      <c r="N3" s="11">
        <f>COLUMN()</f>
        <v>14</v>
      </c>
      <c r="O3" s="11">
        <f>COLUMN()</f>
        <v>15</v>
      </c>
      <c r="P3" s="11">
        <f>COLUMN()</f>
        <v>16</v>
      </c>
      <c r="Q3" s="11">
        <f>COLUMN()</f>
        <v>17</v>
      </c>
      <c r="R3" s="11">
        <f>COLUMN()</f>
        <v>18</v>
      </c>
      <c r="S3" s="11">
        <f>COLUMN()</f>
        <v>19</v>
      </c>
      <c r="T3" s="11">
        <f>COLUMN()</f>
        <v>20</v>
      </c>
      <c r="U3" s="11">
        <f>COLUMN()</f>
        <v>21</v>
      </c>
      <c r="V3" s="11">
        <f>COLUMN()</f>
        <v>22</v>
      </c>
      <c r="W3" s="11">
        <f>COLUMN()</f>
        <v>23</v>
      </c>
      <c r="X3" s="11">
        <f>COLUMN()</f>
        <v>24</v>
      </c>
      <c r="Y3" s="11">
        <f>COLUMN()</f>
        <v>25</v>
      </c>
      <c r="Z3" s="11">
        <f>COLUMN()</f>
        <v>26</v>
      </c>
      <c r="AA3" s="11">
        <f>COLUMN()</f>
        <v>27</v>
      </c>
      <c r="AB3" s="11">
        <f>COLUMN()</f>
        <v>28</v>
      </c>
      <c r="AC3" s="11">
        <f>COLUMN()</f>
        <v>29</v>
      </c>
      <c r="AD3" s="11">
        <f>COLUMN()</f>
        <v>30</v>
      </c>
      <c r="AE3" s="11">
        <f>COLUMN()</f>
        <v>31</v>
      </c>
      <c r="AF3" s="11">
        <f>COLUMN()</f>
        <v>32</v>
      </c>
      <c r="AG3" s="11">
        <f>COLUMN()</f>
        <v>33</v>
      </c>
      <c r="AH3" s="11">
        <f>COLUMN()</f>
        <v>34</v>
      </c>
      <c r="AI3" s="11">
        <f>COLUMN()</f>
        <v>35</v>
      </c>
      <c r="AJ3" s="11">
        <f>COLUMN()</f>
        <v>36</v>
      </c>
      <c r="AK3" s="11">
        <f>COLUMN()</f>
        <v>37</v>
      </c>
      <c r="AL3" s="11">
        <f>COLUMN()</f>
        <v>38</v>
      </c>
      <c r="AM3" s="11">
        <f>COLUMN()</f>
        <v>39</v>
      </c>
    </row>
    <row r="4" spans="1:74">
      <c r="A4" s="207"/>
      <c r="B4" s="208"/>
      <c r="C4" s="207"/>
      <c r="D4" s="207"/>
      <c r="E4" s="207"/>
      <c r="F4" s="207"/>
      <c r="G4" s="207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</row>
    <row r="5" spans="1:74">
      <c r="A5" s="45" t="s">
        <v>54</v>
      </c>
      <c r="B5" s="46"/>
      <c r="C5" s="47"/>
      <c r="D5" s="47"/>
      <c r="E5" s="47"/>
      <c r="F5" s="47"/>
      <c r="G5" s="48"/>
      <c r="H5" s="49" t="s">
        <v>19</v>
      </c>
      <c r="I5" s="49" t="s">
        <v>19</v>
      </c>
      <c r="J5" s="49" t="s">
        <v>19</v>
      </c>
      <c r="K5" s="49" t="s">
        <v>19</v>
      </c>
      <c r="L5" s="49" t="s">
        <v>19</v>
      </c>
      <c r="M5" s="190" t="s">
        <v>19</v>
      </c>
      <c r="N5" s="49" t="s">
        <v>20</v>
      </c>
      <c r="O5" s="49" t="s">
        <v>20</v>
      </c>
      <c r="P5" s="49" t="s">
        <v>20</v>
      </c>
      <c r="Q5" s="49" t="s">
        <v>20</v>
      </c>
      <c r="R5" s="49" t="s">
        <v>20</v>
      </c>
      <c r="S5" s="190" t="s">
        <v>20</v>
      </c>
      <c r="T5" s="49" t="s">
        <v>21</v>
      </c>
      <c r="U5" s="49" t="s">
        <v>21</v>
      </c>
      <c r="V5" s="49" t="s">
        <v>21</v>
      </c>
      <c r="W5" s="49" t="s">
        <v>21</v>
      </c>
      <c r="X5" s="190" t="s">
        <v>21</v>
      </c>
      <c r="Y5" s="49" t="s">
        <v>22</v>
      </c>
      <c r="Z5" s="49" t="s">
        <v>22</v>
      </c>
      <c r="AA5" s="49" t="s">
        <v>22</v>
      </c>
      <c r="AB5" s="49" t="s">
        <v>22</v>
      </c>
      <c r="AC5" s="190" t="s">
        <v>22</v>
      </c>
      <c r="AD5" s="384" t="s">
        <v>97</v>
      </c>
      <c r="AE5" s="49" t="s">
        <v>97</v>
      </c>
      <c r="AF5" s="49" t="s">
        <v>97</v>
      </c>
      <c r="AG5" s="49" t="s">
        <v>97</v>
      </c>
      <c r="AH5" s="190" t="s">
        <v>97</v>
      </c>
      <c r="AI5" s="384" t="s">
        <v>501</v>
      </c>
      <c r="AJ5" s="49" t="s">
        <v>501</v>
      </c>
      <c r="AK5" s="49" t="s">
        <v>501</v>
      </c>
      <c r="AL5" s="49" t="s">
        <v>501</v>
      </c>
      <c r="AM5" s="190" t="s">
        <v>501</v>
      </c>
    </row>
    <row r="6" spans="1:74">
      <c r="A6" s="52" t="s">
        <v>209</v>
      </c>
      <c r="B6" s="53"/>
      <c r="C6" s="54"/>
      <c r="D6" s="54"/>
      <c r="E6" s="54"/>
      <c r="F6" s="191">
        <f>G6-1</f>
        <v>1997</v>
      </c>
      <c r="G6" s="191">
        <f>H6-1</f>
        <v>1998</v>
      </c>
      <c r="H6" s="191">
        <v>1999</v>
      </c>
      <c r="I6" s="192">
        <f t="shared" ref="I6:AH6" si="0">H6+1</f>
        <v>2000</v>
      </c>
      <c r="J6" s="192">
        <f t="shared" si="0"/>
        <v>2001</v>
      </c>
      <c r="K6" s="192">
        <f t="shared" si="0"/>
        <v>2002</v>
      </c>
      <c r="L6" s="192">
        <f t="shared" si="0"/>
        <v>2003</v>
      </c>
      <c r="M6" s="193">
        <f t="shared" si="0"/>
        <v>2004</v>
      </c>
      <c r="N6" s="192">
        <f t="shared" si="0"/>
        <v>2005</v>
      </c>
      <c r="O6" s="192">
        <f t="shared" si="0"/>
        <v>2006</v>
      </c>
      <c r="P6" s="192">
        <f t="shared" si="0"/>
        <v>2007</v>
      </c>
      <c r="Q6" s="192">
        <f t="shared" si="0"/>
        <v>2008</v>
      </c>
      <c r="R6" s="192">
        <f t="shared" si="0"/>
        <v>2009</v>
      </c>
      <c r="S6" s="193">
        <f t="shared" si="0"/>
        <v>2010</v>
      </c>
      <c r="T6" s="192">
        <f t="shared" si="0"/>
        <v>2011</v>
      </c>
      <c r="U6" s="192">
        <f t="shared" si="0"/>
        <v>2012</v>
      </c>
      <c r="V6" s="192">
        <f t="shared" si="0"/>
        <v>2013</v>
      </c>
      <c r="W6" s="192">
        <f t="shared" si="0"/>
        <v>2014</v>
      </c>
      <c r="X6" s="193">
        <f t="shared" si="0"/>
        <v>2015</v>
      </c>
      <c r="Y6" s="192">
        <f t="shared" si="0"/>
        <v>2016</v>
      </c>
      <c r="Z6" s="192">
        <f t="shared" si="0"/>
        <v>2017</v>
      </c>
      <c r="AA6" s="192">
        <f t="shared" si="0"/>
        <v>2018</v>
      </c>
      <c r="AB6" s="192">
        <f t="shared" si="0"/>
        <v>2019</v>
      </c>
      <c r="AC6" s="193">
        <f t="shared" si="0"/>
        <v>2020</v>
      </c>
      <c r="AD6" s="385">
        <f t="shared" si="0"/>
        <v>2021</v>
      </c>
      <c r="AE6" s="192">
        <f t="shared" si="0"/>
        <v>2022</v>
      </c>
      <c r="AF6" s="192">
        <f t="shared" si="0"/>
        <v>2023</v>
      </c>
      <c r="AG6" s="192">
        <f t="shared" si="0"/>
        <v>2024</v>
      </c>
      <c r="AH6" s="193">
        <f t="shared" si="0"/>
        <v>2025</v>
      </c>
      <c r="AI6" s="385">
        <f t="shared" ref="AI6" si="1">AH6+1</f>
        <v>2026</v>
      </c>
      <c r="AJ6" s="192">
        <f t="shared" ref="AJ6" si="2">AI6+1</f>
        <v>2027</v>
      </c>
      <c r="AK6" s="192">
        <f t="shared" ref="AK6" si="3">AJ6+1</f>
        <v>2028</v>
      </c>
      <c r="AL6" s="192">
        <f t="shared" ref="AL6" si="4">AK6+1</f>
        <v>2029</v>
      </c>
      <c r="AM6" s="193">
        <f t="shared" ref="AM6" si="5">AL6+1</f>
        <v>2030</v>
      </c>
    </row>
    <row r="7" spans="1:74">
      <c r="A7" s="52" t="s">
        <v>55</v>
      </c>
      <c r="B7" s="53"/>
      <c r="C7" s="54"/>
      <c r="D7" s="54"/>
      <c r="E7" s="54"/>
      <c r="F7" s="194">
        <f t="shared" ref="F7:AH7" si="6">IF(INT(F6/4)=F6/4,366,365)</f>
        <v>365</v>
      </c>
      <c r="G7" s="194">
        <f t="shared" si="6"/>
        <v>365</v>
      </c>
      <c r="H7" s="194">
        <f t="shared" si="6"/>
        <v>365</v>
      </c>
      <c r="I7" s="194">
        <f t="shared" si="6"/>
        <v>366</v>
      </c>
      <c r="J7" s="194">
        <f t="shared" si="6"/>
        <v>365</v>
      </c>
      <c r="K7" s="194">
        <f t="shared" si="6"/>
        <v>365</v>
      </c>
      <c r="L7" s="194">
        <f t="shared" si="6"/>
        <v>365</v>
      </c>
      <c r="M7" s="195">
        <f t="shared" si="6"/>
        <v>366</v>
      </c>
      <c r="N7" s="194">
        <f t="shared" si="6"/>
        <v>365</v>
      </c>
      <c r="O7" s="194">
        <f t="shared" si="6"/>
        <v>365</v>
      </c>
      <c r="P7" s="194">
        <f t="shared" si="6"/>
        <v>365</v>
      </c>
      <c r="Q7" s="194">
        <f t="shared" si="6"/>
        <v>366</v>
      </c>
      <c r="R7" s="194">
        <f t="shared" si="6"/>
        <v>365</v>
      </c>
      <c r="S7" s="195">
        <f t="shared" si="6"/>
        <v>365</v>
      </c>
      <c r="T7" s="194">
        <f t="shared" si="6"/>
        <v>365</v>
      </c>
      <c r="U7" s="194">
        <f t="shared" si="6"/>
        <v>366</v>
      </c>
      <c r="V7" s="194">
        <f t="shared" si="6"/>
        <v>365</v>
      </c>
      <c r="W7" s="194">
        <f t="shared" si="6"/>
        <v>365</v>
      </c>
      <c r="X7" s="195">
        <f t="shared" si="6"/>
        <v>365</v>
      </c>
      <c r="Y7" s="194">
        <f t="shared" si="6"/>
        <v>366</v>
      </c>
      <c r="Z7" s="194">
        <f t="shared" si="6"/>
        <v>365</v>
      </c>
      <c r="AA7" s="194">
        <f t="shared" si="6"/>
        <v>365</v>
      </c>
      <c r="AB7" s="194">
        <f t="shared" si="6"/>
        <v>365</v>
      </c>
      <c r="AC7" s="195">
        <f t="shared" si="6"/>
        <v>366</v>
      </c>
      <c r="AD7" s="386">
        <f t="shared" si="6"/>
        <v>365</v>
      </c>
      <c r="AE7" s="194">
        <f t="shared" si="6"/>
        <v>365</v>
      </c>
      <c r="AF7" s="194">
        <f t="shared" si="6"/>
        <v>365</v>
      </c>
      <c r="AG7" s="194">
        <f t="shared" si="6"/>
        <v>366</v>
      </c>
      <c r="AH7" s="195">
        <f t="shared" si="6"/>
        <v>365</v>
      </c>
      <c r="AI7" s="386">
        <f t="shared" ref="AI7:AM7" si="7">IF(INT(AI6/4)=AI6/4,366,365)</f>
        <v>365</v>
      </c>
      <c r="AJ7" s="194">
        <f t="shared" si="7"/>
        <v>365</v>
      </c>
      <c r="AK7" s="194">
        <f t="shared" si="7"/>
        <v>366</v>
      </c>
      <c r="AL7" s="194">
        <f t="shared" si="7"/>
        <v>365</v>
      </c>
      <c r="AM7" s="195">
        <f t="shared" si="7"/>
        <v>365</v>
      </c>
    </row>
    <row r="8" spans="1:74">
      <c r="A8" s="52" t="s">
        <v>24</v>
      </c>
      <c r="B8" s="53"/>
      <c r="C8" s="54"/>
      <c r="D8" s="54"/>
      <c r="E8" s="54"/>
      <c r="F8" s="191">
        <v>0</v>
      </c>
      <c r="G8" s="191">
        <v>0</v>
      </c>
      <c r="H8" s="191">
        <v>0</v>
      </c>
      <c r="I8" s="192">
        <f t="shared" ref="I8:AH8" si="8">H8+1</f>
        <v>1</v>
      </c>
      <c r="J8" s="192">
        <f t="shared" si="8"/>
        <v>2</v>
      </c>
      <c r="K8" s="192">
        <f t="shared" si="8"/>
        <v>3</v>
      </c>
      <c r="L8" s="192">
        <f t="shared" si="8"/>
        <v>4</v>
      </c>
      <c r="M8" s="193">
        <f t="shared" si="8"/>
        <v>5</v>
      </c>
      <c r="N8" s="192">
        <f t="shared" si="8"/>
        <v>6</v>
      </c>
      <c r="O8" s="192">
        <f t="shared" si="8"/>
        <v>7</v>
      </c>
      <c r="P8" s="192">
        <f t="shared" si="8"/>
        <v>8</v>
      </c>
      <c r="Q8" s="192">
        <f t="shared" si="8"/>
        <v>9</v>
      </c>
      <c r="R8" s="192">
        <f t="shared" si="8"/>
        <v>10</v>
      </c>
      <c r="S8" s="193">
        <f t="shared" si="8"/>
        <v>11</v>
      </c>
      <c r="T8" s="192">
        <f t="shared" si="8"/>
        <v>12</v>
      </c>
      <c r="U8" s="192">
        <f t="shared" si="8"/>
        <v>13</v>
      </c>
      <c r="V8" s="192">
        <f t="shared" si="8"/>
        <v>14</v>
      </c>
      <c r="W8" s="192">
        <f t="shared" si="8"/>
        <v>15</v>
      </c>
      <c r="X8" s="193">
        <f t="shared" si="8"/>
        <v>16</v>
      </c>
      <c r="Y8" s="192">
        <f t="shared" si="8"/>
        <v>17</v>
      </c>
      <c r="Z8" s="192">
        <f t="shared" si="8"/>
        <v>18</v>
      </c>
      <c r="AA8" s="192">
        <f t="shared" si="8"/>
        <v>19</v>
      </c>
      <c r="AB8" s="192">
        <f t="shared" si="8"/>
        <v>20</v>
      </c>
      <c r="AC8" s="193">
        <f t="shared" si="8"/>
        <v>21</v>
      </c>
      <c r="AD8" s="385">
        <f t="shared" si="8"/>
        <v>22</v>
      </c>
      <c r="AE8" s="192">
        <f t="shared" si="8"/>
        <v>23</v>
      </c>
      <c r="AF8" s="192">
        <f t="shared" si="8"/>
        <v>24</v>
      </c>
      <c r="AG8" s="192">
        <f t="shared" si="8"/>
        <v>25</v>
      </c>
      <c r="AH8" s="193">
        <f t="shared" si="8"/>
        <v>26</v>
      </c>
      <c r="AI8" s="385">
        <f t="shared" ref="AI8" si="9">AH8+1</f>
        <v>27</v>
      </c>
      <c r="AJ8" s="192">
        <f t="shared" ref="AJ8" si="10">AI8+1</f>
        <v>28</v>
      </c>
      <c r="AK8" s="192">
        <f t="shared" ref="AK8" si="11">AJ8+1</f>
        <v>29</v>
      </c>
      <c r="AL8" s="192">
        <f t="shared" ref="AL8" si="12">AK8+1</f>
        <v>30</v>
      </c>
      <c r="AM8" s="193">
        <f t="shared" ref="AM8" si="13">AL8+1</f>
        <v>31</v>
      </c>
    </row>
    <row r="9" spans="1:74">
      <c r="A9" s="172" t="s">
        <v>246</v>
      </c>
      <c r="B9" s="72"/>
      <c r="C9" s="71"/>
      <c r="D9" s="71"/>
      <c r="E9" s="71"/>
      <c r="F9" s="71"/>
      <c r="G9" s="71"/>
      <c r="H9" s="71"/>
      <c r="I9" s="73"/>
      <c r="J9" s="73"/>
      <c r="K9" s="73"/>
      <c r="L9" s="73"/>
      <c r="M9" s="173"/>
      <c r="N9" s="73"/>
      <c r="O9" s="73"/>
      <c r="P9" s="73"/>
      <c r="Q9" s="73"/>
      <c r="R9" s="73"/>
      <c r="S9" s="173"/>
      <c r="T9" s="73"/>
      <c r="U9" s="73"/>
      <c r="V9" s="73"/>
      <c r="W9" s="73"/>
      <c r="X9" s="173"/>
      <c r="Y9" s="73"/>
      <c r="Z9" s="73"/>
      <c r="AA9" s="73"/>
      <c r="AB9" s="73"/>
      <c r="AC9" s="173"/>
      <c r="AD9" s="197"/>
      <c r="AE9" s="73"/>
      <c r="AF9" s="73"/>
      <c r="AG9" s="73"/>
      <c r="AH9" s="173"/>
      <c r="AI9" s="197"/>
      <c r="AJ9" s="73"/>
      <c r="AK9" s="73"/>
      <c r="AL9" s="73"/>
      <c r="AM9" s="173"/>
    </row>
    <row r="10" spans="1:74" outlineLevel="1">
      <c r="A10" s="37">
        <f>ROW()</f>
        <v>10</v>
      </c>
      <c r="B10" s="64" t="s">
        <v>247</v>
      </c>
      <c r="D10" s="312">
        <f>IF(ISNUMBER($AM$11),$AM$6,IF(ISNUMBER($AL$11),$AL$6,IF(ISNUMBER($AK$11),$AK$6,IF(ISNUMBER(AJ$11),$AJ$6,$AI$6))))</f>
        <v>2026</v>
      </c>
      <c r="E10" s="210">
        <f>$AM$6</f>
        <v>2030</v>
      </c>
      <c r="H10" s="211"/>
      <c r="I10" s="211"/>
      <c r="J10" s="211"/>
      <c r="K10" s="211"/>
      <c r="L10" s="211"/>
      <c r="M10" s="212"/>
      <c r="N10" s="211"/>
      <c r="O10" s="211"/>
      <c r="P10" s="211"/>
      <c r="Q10" s="211"/>
      <c r="R10" s="211"/>
      <c r="S10" s="212"/>
      <c r="T10" s="211"/>
      <c r="U10" s="211"/>
      <c r="V10" s="211"/>
      <c r="W10" s="211"/>
      <c r="X10" s="212"/>
      <c r="Y10" s="211"/>
      <c r="Z10" s="367"/>
      <c r="AA10" s="367"/>
      <c r="AB10" s="367"/>
      <c r="AC10" s="380"/>
      <c r="AD10" s="387"/>
      <c r="AE10" s="367"/>
      <c r="AF10" s="367"/>
      <c r="AG10" s="367"/>
      <c r="AH10" s="380"/>
      <c r="AI10" s="387"/>
      <c r="AJ10" s="367"/>
      <c r="AK10" s="367"/>
      <c r="AL10" s="367"/>
      <c r="AM10" s="380"/>
    </row>
    <row r="11" spans="1:74" outlineLevel="1">
      <c r="A11" s="37">
        <f>ROW()</f>
        <v>11</v>
      </c>
      <c r="B11" s="64" t="s">
        <v>428</v>
      </c>
      <c r="D11" s="368"/>
      <c r="E11" s="369"/>
      <c r="H11" s="211"/>
      <c r="I11" s="211"/>
      <c r="J11" s="211"/>
      <c r="K11" s="211"/>
      <c r="L11" s="211"/>
      <c r="M11" s="212"/>
      <c r="N11" s="211"/>
      <c r="O11" s="211"/>
      <c r="P11" s="211"/>
      <c r="Q11" s="211"/>
      <c r="R11" s="211"/>
      <c r="S11" s="212"/>
      <c r="T11" s="211"/>
      <c r="U11" s="211"/>
      <c r="V11" s="211"/>
      <c r="W11" s="211"/>
      <c r="X11" s="212"/>
      <c r="Y11" s="211"/>
      <c r="Z11" s="399"/>
      <c r="AA11" s="399"/>
      <c r="AB11" s="399"/>
      <c r="AC11" s="400"/>
      <c r="AD11" s="387"/>
      <c r="AE11" s="443">
        <v>1.5679999999999999E-2</v>
      </c>
      <c r="AF11" s="443">
        <v>2.2280000000000001E-2</v>
      </c>
      <c r="AG11" s="443">
        <v>1.9130000000000001E-2</v>
      </c>
      <c r="AH11" s="444">
        <v>1.6060000000000001E-2</v>
      </c>
      <c r="AI11" s="1123">
        <v>1.5339999999999999E-2</v>
      </c>
      <c r="AJ11" s="443"/>
      <c r="AK11" s="443"/>
      <c r="AL11" s="443"/>
      <c r="AM11" s="444"/>
    </row>
    <row r="12" spans="1:74" outlineLevel="1">
      <c r="A12" s="37">
        <f>ROW()</f>
        <v>12</v>
      </c>
      <c r="B12" s="64" t="s">
        <v>427</v>
      </c>
      <c r="H12" s="211"/>
      <c r="I12" s="211"/>
      <c r="J12" s="211"/>
      <c r="K12" s="211"/>
      <c r="L12" s="211"/>
      <c r="M12" s="212"/>
      <c r="N12" s="211"/>
      <c r="O12" s="211"/>
      <c r="P12" s="211"/>
      <c r="Q12" s="211"/>
      <c r="R12" s="211"/>
      <c r="S12" s="212"/>
      <c r="T12" s="211"/>
      <c r="U12" s="211"/>
      <c r="V12" s="211"/>
      <c r="W12" s="211"/>
      <c r="X12" s="212"/>
      <c r="Y12" s="543"/>
      <c r="Z12" s="379"/>
      <c r="AA12" s="65"/>
      <c r="AB12" s="65"/>
      <c r="AC12" s="381"/>
      <c r="AD12" s="544">
        <f>WACC!T12</f>
        <v>2.2589999999999999E-2</v>
      </c>
      <c r="AE12" s="379">
        <f>IF(WACC!U44="","",WACC!U44)</f>
        <v>2.0990000000000002E-2</v>
      </c>
      <c r="AF12" s="65">
        <f>IF(WACC!V44="","",WACC!V44)</f>
        <v>2.018E-2</v>
      </c>
      <c r="AG12" s="65">
        <f>IF(WACC!W44="","",WACC!W44)</f>
        <v>1.984E-2</v>
      </c>
      <c r="AH12" s="381">
        <f>IF(WACC!X44="","",WACC!X44)</f>
        <v>1.9380000000000001E-2</v>
      </c>
      <c r="AI12" s="544">
        <f>WACC!Y12</f>
        <v>1.83E-2</v>
      </c>
      <c r="AJ12" s="379" t="str">
        <f>IF(WACC!Z44="","",WACC!Z44)</f>
        <v/>
      </c>
      <c r="AK12" s="65" t="str">
        <f>IF(WACC!AA44="","",WACC!AA44)</f>
        <v/>
      </c>
      <c r="AL12" s="65" t="str">
        <f>IF(WACC!AB44="","",WACC!AB44)</f>
        <v/>
      </c>
      <c r="AM12" s="381" t="str">
        <f>IF(WACC!AC44="","",WACC!AC44)</f>
        <v/>
      </c>
    </row>
    <row r="13" spans="1:74" outlineLevel="1">
      <c r="A13" s="37">
        <f>ROW()</f>
        <v>13</v>
      </c>
      <c r="B13" s="64" t="s">
        <v>248</v>
      </c>
      <c r="H13" s="211"/>
      <c r="I13" s="211"/>
      <c r="J13" s="211"/>
      <c r="K13" s="211"/>
      <c r="L13" s="211"/>
      <c r="M13" s="212"/>
      <c r="N13" s="211"/>
      <c r="O13" s="211"/>
      <c r="P13" s="211"/>
      <c r="Q13" s="211"/>
      <c r="R13" s="211"/>
      <c r="S13" s="212"/>
      <c r="T13" s="211"/>
      <c r="U13" s="211"/>
      <c r="V13" s="211"/>
      <c r="W13" s="211"/>
      <c r="X13" s="212"/>
      <c r="Y13" s="65"/>
      <c r="Z13" s="65"/>
      <c r="AA13" s="65"/>
      <c r="AB13" s="65"/>
      <c r="AC13" s="226"/>
      <c r="AD13" s="545"/>
      <c r="AE13" s="505"/>
      <c r="AF13" s="505"/>
      <c r="AG13" s="505"/>
      <c r="AH13" s="546"/>
      <c r="AI13" s="547">
        <f>X_Factor_1</f>
        <v>0.46005804357740165</v>
      </c>
      <c r="AJ13" s="548">
        <f>X_Factor_2</f>
        <v>0</v>
      </c>
      <c r="AK13" s="548">
        <f>X_Factor_3</f>
        <v>0</v>
      </c>
      <c r="AL13" s="548">
        <f>X_Factor_4</f>
        <v>0</v>
      </c>
      <c r="AM13" s="549">
        <f>X_Factor_5</f>
        <v>0</v>
      </c>
    </row>
    <row r="14" spans="1:74" outlineLevel="1">
      <c r="A14" s="37">
        <f>ROW()</f>
        <v>14</v>
      </c>
      <c r="B14" s="64"/>
      <c r="H14" s="211"/>
      <c r="I14" s="211"/>
      <c r="J14" s="211"/>
      <c r="K14" s="211"/>
      <c r="L14" s="211"/>
      <c r="M14" s="212"/>
      <c r="N14" s="211"/>
      <c r="O14" s="211"/>
      <c r="P14" s="211"/>
      <c r="Q14" s="211"/>
      <c r="R14" s="211"/>
      <c r="S14" s="212"/>
      <c r="T14" s="211"/>
      <c r="U14" s="211"/>
      <c r="V14" s="211"/>
      <c r="W14" s="211"/>
      <c r="X14" s="212"/>
      <c r="Y14" s="211"/>
      <c r="Z14" s="211"/>
      <c r="AA14" s="211"/>
      <c r="AB14" s="211"/>
      <c r="AC14" s="212"/>
      <c r="AD14" s="387"/>
      <c r="AE14" s="211"/>
      <c r="AF14" s="211"/>
      <c r="AG14" s="211"/>
      <c r="AH14" s="212"/>
      <c r="AI14" s="387"/>
      <c r="AJ14" s="211"/>
      <c r="AK14" s="211"/>
      <c r="AL14" s="211"/>
      <c r="AM14" s="212"/>
    </row>
    <row r="15" spans="1:74">
      <c r="A15" s="172" t="s">
        <v>436</v>
      </c>
      <c r="B15" s="72"/>
      <c r="C15" s="71"/>
      <c r="D15" s="71"/>
      <c r="E15" s="71"/>
      <c r="F15" s="71"/>
      <c r="G15" s="71"/>
      <c r="H15" s="71"/>
      <c r="I15" s="73"/>
      <c r="J15" s="73"/>
      <c r="K15" s="73"/>
      <c r="L15" s="73"/>
      <c r="M15" s="173"/>
      <c r="N15" s="73"/>
      <c r="O15" s="73"/>
      <c r="P15" s="73"/>
      <c r="Q15" s="73"/>
      <c r="R15" s="73"/>
      <c r="S15" s="173"/>
      <c r="T15" s="73"/>
      <c r="U15" s="73"/>
      <c r="V15" s="73"/>
      <c r="W15" s="73"/>
      <c r="X15" s="173"/>
      <c r="Y15" s="73"/>
      <c r="Z15" s="73"/>
      <c r="AA15" s="73"/>
      <c r="AB15" s="73"/>
      <c r="AC15" s="173"/>
      <c r="AD15" s="197"/>
      <c r="AE15" s="73"/>
      <c r="AF15" s="73"/>
      <c r="AG15" s="73"/>
      <c r="AH15" s="173"/>
      <c r="AI15" s="197"/>
      <c r="AJ15" s="73"/>
      <c r="AK15" s="73"/>
      <c r="AL15" s="73"/>
      <c r="AM15" s="173"/>
    </row>
    <row r="16" spans="1:74" s="10" customFormat="1" outlineLevel="1">
      <c r="A16" s="37">
        <f>ROW()</f>
        <v>16</v>
      </c>
      <c r="B16" s="64" t="s">
        <v>437</v>
      </c>
      <c r="H16" s="214"/>
      <c r="I16" s="214"/>
      <c r="J16" s="214"/>
      <c r="K16" s="214"/>
      <c r="L16" s="214"/>
      <c r="M16" s="213"/>
      <c r="N16" s="214"/>
      <c r="O16" s="214"/>
      <c r="P16" s="214"/>
      <c r="Q16" s="214"/>
      <c r="R16" s="214"/>
      <c r="S16" s="213"/>
      <c r="T16" s="211"/>
      <c r="U16" s="211"/>
      <c r="V16" s="211"/>
      <c r="W16" s="220">
        <v>41912</v>
      </c>
      <c r="X16" s="221">
        <v>42277</v>
      </c>
      <c r="Y16" s="220">
        <v>42643</v>
      </c>
      <c r="Z16" s="220">
        <v>43008</v>
      </c>
      <c r="AA16" s="220">
        <v>43373</v>
      </c>
      <c r="AB16" s="220">
        <v>43738</v>
      </c>
      <c r="AC16" s="221">
        <v>44104</v>
      </c>
      <c r="AD16" s="392">
        <v>44469</v>
      </c>
      <c r="AE16" s="220">
        <v>44834</v>
      </c>
      <c r="AF16" s="220">
        <v>45199</v>
      </c>
      <c r="AG16" s="220">
        <v>45565</v>
      </c>
      <c r="AH16" s="221">
        <v>45930</v>
      </c>
      <c r="AI16" s="392">
        <v>46295</v>
      </c>
      <c r="AJ16" s="220">
        <v>46660</v>
      </c>
      <c r="AK16" s="220">
        <v>47026</v>
      </c>
      <c r="AL16" s="220">
        <v>47391</v>
      </c>
      <c r="AM16" s="221">
        <v>47756</v>
      </c>
    </row>
    <row r="17" spans="1:89" outlineLevel="1">
      <c r="A17" s="37">
        <f>ROW()</f>
        <v>17</v>
      </c>
      <c r="C17" s="6" t="s">
        <v>740</v>
      </c>
      <c r="D17" s="311" t="s">
        <v>690</v>
      </c>
      <c r="E17" s="631">
        <f>AF16</f>
        <v>45199</v>
      </c>
      <c r="F17" s="10"/>
      <c r="G17" s="10"/>
      <c r="H17" s="214"/>
      <c r="I17" s="214"/>
      <c r="J17" s="214"/>
      <c r="K17" s="214"/>
      <c r="L17" s="214"/>
      <c r="M17" s="213"/>
      <c r="N17" s="214"/>
      <c r="O17" s="214"/>
      <c r="P17" s="214"/>
      <c r="Q17" s="214"/>
      <c r="R17" s="214"/>
      <c r="S17" s="213"/>
      <c r="T17" s="211"/>
      <c r="U17" s="215"/>
      <c r="V17" s="215"/>
      <c r="W17" s="447">
        <v>106.4</v>
      </c>
      <c r="X17" s="445">
        <v>108</v>
      </c>
      <c r="Y17" s="447">
        <v>109.4</v>
      </c>
      <c r="Z17" s="447">
        <v>111.4</v>
      </c>
      <c r="AA17" s="447">
        <v>113.5</v>
      </c>
      <c r="AB17" s="447">
        <v>115.4</v>
      </c>
      <c r="AC17" s="445">
        <v>116.2</v>
      </c>
      <c r="AD17" s="446">
        <v>119.7</v>
      </c>
      <c r="AE17" s="447">
        <v>128.4</v>
      </c>
      <c r="AF17" s="447">
        <v>135.30000000000001</v>
      </c>
      <c r="AG17" s="447">
        <v>139.1</v>
      </c>
      <c r="AH17" s="997">
        <v>143.6</v>
      </c>
      <c r="AI17" s="389">
        <f>AH17*(1+AI18)</f>
        <v>148.24557872034507</v>
      </c>
      <c r="AJ17" s="215">
        <f t="shared" ref="AJ17:AM17" si="14">AI17*(1+AJ18)</f>
        <v>153.0414457529946</v>
      </c>
      <c r="AK17" s="215">
        <f t="shared" si="14"/>
        <v>157.99246304910156</v>
      </c>
      <c r="AL17" s="215">
        <f t="shared" si="14"/>
        <v>163.1036498479582</v>
      </c>
      <c r="AM17" s="216">
        <f t="shared" si="14"/>
        <v>168.38018776539752</v>
      </c>
    </row>
    <row r="18" spans="1:89" ht="15" outlineLevel="1">
      <c r="A18" s="37"/>
      <c r="C18" s="6" t="s">
        <v>691</v>
      </c>
      <c r="D18" s="311" t="s">
        <v>255</v>
      </c>
      <c r="E18" s="222">
        <f>HLOOKUP($E$17,$H$16:$AM$17,2,FALSE)</f>
        <v>135.30000000000001</v>
      </c>
      <c r="F18" s="10"/>
      <c r="G18" s="10"/>
      <c r="H18" s="214"/>
      <c r="I18" s="214"/>
      <c r="J18" s="214"/>
      <c r="K18" s="214"/>
      <c r="L18" s="214"/>
      <c r="M18" s="213"/>
      <c r="N18" s="214"/>
      <c r="O18" s="214"/>
      <c r="P18" s="214"/>
      <c r="Q18" s="214"/>
      <c r="R18" s="214"/>
      <c r="S18" s="213"/>
      <c r="T18" s="211"/>
      <c r="U18" s="215"/>
      <c r="V18" s="215"/>
      <c r="W18" s="558"/>
      <c r="X18" s="559">
        <f t="shared" ref="X18:AH18" si="15">IF(X17="","",X17/W17-1)</f>
        <v>1.5037593984962294E-2</v>
      </c>
      <c r="Y18" s="560">
        <f t="shared" si="15"/>
        <v>1.2962962962963065E-2</v>
      </c>
      <c r="Z18" s="560">
        <f t="shared" si="15"/>
        <v>1.8281535648994485E-2</v>
      </c>
      <c r="AA18" s="560">
        <f t="shared" si="15"/>
        <v>1.8850987432674993E-2</v>
      </c>
      <c r="AB18" s="560">
        <f t="shared" si="15"/>
        <v>1.6740088105726914E-2</v>
      </c>
      <c r="AC18" s="559">
        <f t="shared" si="15"/>
        <v>6.9324090121316573E-3</v>
      </c>
      <c r="AD18" s="560">
        <f t="shared" si="15"/>
        <v>3.0120481927710774E-2</v>
      </c>
      <c r="AE18" s="560">
        <f t="shared" si="15"/>
        <v>7.268170426065157E-2</v>
      </c>
      <c r="AF18" s="560">
        <f t="shared" si="15"/>
        <v>5.3738317757009435E-2</v>
      </c>
      <c r="AG18" s="560">
        <f t="shared" si="15"/>
        <v>2.8085735402808343E-2</v>
      </c>
      <c r="AH18" s="559">
        <f t="shared" si="15"/>
        <v>3.2350826743350103E-2</v>
      </c>
      <c r="AI18" s="560">
        <f>IF(AI21="",AH18,AI21/AH21-1)</f>
        <v>3.2350826743350103E-2</v>
      </c>
      <c r="AJ18" s="560">
        <f t="shared" ref="AJ18:AM18" si="16">IF(AJ21="",AI18,AJ21/AI21-1)</f>
        <v>3.2350826743350103E-2</v>
      </c>
      <c r="AK18" s="560">
        <f t="shared" si="16"/>
        <v>3.2350826743350103E-2</v>
      </c>
      <c r="AL18" s="560">
        <f t="shared" si="16"/>
        <v>3.2350826743350103E-2</v>
      </c>
      <c r="AM18" s="559">
        <f t="shared" si="16"/>
        <v>3.2350826743350103E-2</v>
      </c>
    </row>
    <row r="19" spans="1:89" s="10" customFormat="1" outlineLevel="1">
      <c r="A19" s="37">
        <f>ROW()</f>
        <v>19</v>
      </c>
      <c r="B19" s="102"/>
      <c r="C19" s="6" t="s">
        <v>692</v>
      </c>
      <c r="H19" s="214"/>
      <c r="I19" s="214"/>
      <c r="J19" s="214"/>
      <c r="K19" s="214"/>
      <c r="L19" s="214"/>
      <c r="M19" s="213"/>
      <c r="N19" s="214"/>
      <c r="O19" s="214"/>
      <c r="P19" s="214"/>
      <c r="Q19" s="214"/>
      <c r="R19" s="214"/>
      <c r="S19" s="213"/>
      <c r="T19" s="211"/>
      <c r="U19" s="211"/>
      <c r="V19" s="211"/>
      <c r="W19" s="170">
        <f t="shared" ref="W19:AM19" si="17">IF(W17="","",W17/$E$18)</f>
        <v>0.78640059127864004</v>
      </c>
      <c r="X19" s="217">
        <f t="shared" si="17"/>
        <v>0.7982261640798225</v>
      </c>
      <c r="Y19" s="390">
        <f t="shared" si="17"/>
        <v>0.80857354028085737</v>
      </c>
      <c r="Z19" s="170">
        <f t="shared" si="17"/>
        <v>0.82335550628233556</v>
      </c>
      <c r="AA19" s="170">
        <f t="shared" si="17"/>
        <v>0.83887657058388754</v>
      </c>
      <c r="AB19" s="170">
        <f t="shared" si="17"/>
        <v>0.85291943828529193</v>
      </c>
      <c r="AC19" s="217">
        <f t="shared" si="17"/>
        <v>0.85883222468588316</v>
      </c>
      <c r="AD19" s="390">
        <f t="shared" si="17"/>
        <v>0.88470066518847001</v>
      </c>
      <c r="AE19" s="170">
        <f t="shared" si="17"/>
        <v>0.9490022172949002</v>
      </c>
      <c r="AF19" s="170">
        <f t="shared" si="17"/>
        <v>1</v>
      </c>
      <c r="AG19" s="170">
        <f t="shared" si="17"/>
        <v>1.0280857354028083</v>
      </c>
      <c r="AH19" s="217">
        <f t="shared" si="17"/>
        <v>1.0613451589061345</v>
      </c>
      <c r="AI19" s="390">
        <f t="shared" si="17"/>
        <v>1.0956805522568001</v>
      </c>
      <c r="AJ19" s="170">
        <f t="shared" si="17"/>
        <v>1.131126723968918</v>
      </c>
      <c r="AK19" s="170">
        <f t="shared" si="17"/>
        <v>1.1677196086408097</v>
      </c>
      <c r="AL19" s="170">
        <f t="shared" si="17"/>
        <v>1.2054963033847612</v>
      </c>
      <c r="AM19" s="217">
        <f t="shared" si="17"/>
        <v>1.2444951054353104</v>
      </c>
    </row>
    <row r="20" spans="1:89" s="10" customFormat="1" outlineLevel="1">
      <c r="A20" s="37"/>
      <c r="B20" s="102"/>
      <c r="C20" s="6"/>
      <c r="H20" s="214"/>
      <c r="I20" s="214"/>
      <c r="J20" s="214"/>
      <c r="K20" s="214"/>
      <c r="L20" s="214"/>
      <c r="M20" s="213"/>
      <c r="N20" s="214"/>
      <c r="O20" s="214"/>
      <c r="P20" s="214"/>
      <c r="Q20" s="214"/>
      <c r="R20" s="214"/>
      <c r="S20" s="213"/>
      <c r="T20" s="211"/>
      <c r="U20" s="211"/>
      <c r="V20" s="211"/>
      <c r="W20" s="170"/>
      <c r="X20" s="217"/>
      <c r="Y20" s="170"/>
      <c r="Z20" s="170"/>
      <c r="AA20" s="170"/>
      <c r="AB20" s="170"/>
      <c r="AC20" s="217"/>
      <c r="AD20" s="170"/>
      <c r="AE20" s="170"/>
      <c r="AF20" s="170"/>
      <c r="AG20" s="170"/>
      <c r="AH20" s="217"/>
      <c r="AI20" s="390"/>
      <c r="AJ20" s="170"/>
      <c r="AK20" s="170"/>
      <c r="AL20" s="170"/>
      <c r="AM20" s="217"/>
    </row>
    <row r="21" spans="1:89" s="10" customFormat="1" ht="15" outlineLevel="1">
      <c r="A21" s="37"/>
      <c r="B21" s="102"/>
      <c r="C21" s="6" t="s">
        <v>741</v>
      </c>
      <c r="H21" s="214"/>
      <c r="I21" s="214"/>
      <c r="J21" s="214"/>
      <c r="K21" s="214"/>
      <c r="L21" s="214"/>
      <c r="M21" s="213"/>
      <c r="N21" s="214"/>
      <c r="O21" s="214"/>
      <c r="P21" s="214"/>
      <c r="Q21" s="214"/>
      <c r="R21" s="214"/>
      <c r="S21" s="213"/>
      <c r="T21" s="211"/>
      <c r="U21" s="211"/>
      <c r="V21" s="211"/>
      <c r="W21" s="558"/>
      <c r="X21" s="559"/>
      <c r="Y21" s="560"/>
      <c r="Z21" s="560"/>
      <c r="AA21" s="560"/>
      <c r="AB21" s="560"/>
      <c r="AC21" s="559"/>
      <c r="AD21" s="560"/>
      <c r="AE21" s="560"/>
      <c r="AF21" s="215">
        <f>AG21/(1+AG18)</f>
        <v>94.220055710306426</v>
      </c>
      <c r="AG21" s="215">
        <f>AH21/(1+AH18)</f>
        <v>96.866295264623957</v>
      </c>
      <c r="AH21" s="997">
        <v>100</v>
      </c>
      <c r="AI21" s="446"/>
      <c r="AJ21" s="447"/>
      <c r="AK21" s="447"/>
      <c r="AL21" s="447"/>
      <c r="AM21" s="445"/>
    </row>
    <row r="22" spans="1:89" s="10" customFormat="1" ht="15" outlineLevel="1">
      <c r="A22" s="37"/>
      <c r="B22" s="102"/>
      <c r="C22" s="6"/>
      <c r="H22" s="214"/>
      <c r="I22" s="214"/>
      <c r="J22" s="214"/>
      <c r="K22" s="214"/>
      <c r="L22" s="214"/>
      <c r="M22" s="213"/>
      <c r="N22" s="214"/>
      <c r="O22" s="214"/>
      <c r="P22" s="214"/>
      <c r="Q22" s="214"/>
      <c r="R22" s="214"/>
      <c r="S22" s="213"/>
      <c r="T22" s="211"/>
      <c r="U22" s="211"/>
      <c r="V22" s="211"/>
      <c r="W22" s="558"/>
      <c r="X22" s="559"/>
      <c r="Y22" s="560"/>
      <c r="Z22" s="560"/>
      <c r="AA22" s="560"/>
      <c r="AB22" s="560"/>
      <c r="AC22" s="559"/>
      <c r="AD22" s="560"/>
      <c r="AE22" s="560"/>
      <c r="AF22" s="560"/>
      <c r="AG22" s="560"/>
      <c r="AH22" s="559"/>
      <c r="AI22" s="387"/>
      <c r="AJ22" s="211"/>
      <c r="AK22" s="211"/>
      <c r="AL22" s="211"/>
      <c r="AM22" s="212"/>
    </row>
    <row r="23" spans="1:89" outlineLevel="1">
      <c r="A23" s="37">
        <f>ROW()</f>
        <v>23</v>
      </c>
      <c r="C23" s="6" t="s">
        <v>249</v>
      </c>
      <c r="F23" s="447">
        <v>117.6</v>
      </c>
      <c r="G23" s="447">
        <v>120.2</v>
      </c>
      <c r="H23" s="447">
        <v>124.1</v>
      </c>
      <c r="I23" s="447">
        <v>131.30000000000001</v>
      </c>
      <c r="J23" s="447">
        <v>135.4</v>
      </c>
      <c r="K23" s="447">
        <v>139.5</v>
      </c>
      <c r="L23" s="447">
        <v>142.80000000000001</v>
      </c>
      <c r="M23" s="445">
        <v>146.5</v>
      </c>
      <c r="N23" s="447">
        <v>150.6</v>
      </c>
      <c r="O23" s="447">
        <v>155.5</v>
      </c>
      <c r="P23" s="447">
        <v>160.1</v>
      </c>
      <c r="Q23" s="447">
        <v>166</v>
      </c>
      <c r="R23" s="447">
        <v>169.5</v>
      </c>
      <c r="S23" s="445">
        <v>174</v>
      </c>
      <c r="T23" s="447">
        <v>179.4</v>
      </c>
      <c r="U23" s="215"/>
      <c r="V23" s="215"/>
      <c r="W23" s="215"/>
      <c r="X23" s="216"/>
      <c r="Y23" s="215"/>
      <c r="Z23" s="215"/>
      <c r="AA23" s="215"/>
      <c r="AB23" s="215"/>
      <c r="AC23" s="216"/>
      <c r="AD23" s="389"/>
      <c r="AE23" s="215"/>
      <c r="AF23" s="215"/>
      <c r="AG23" s="215"/>
      <c r="AH23" s="216"/>
      <c r="AI23" s="389"/>
      <c r="AJ23" s="215"/>
      <c r="AK23" s="215"/>
      <c r="AL23" s="215"/>
      <c r="AM23" s="216"/>
    </row>
    <row r="24" spans="1:89" outlineLevel="1">
      <c r="A24" s="37">
        <f>ROW()</f>
        <v>24</v>
      </c>
      <c r="C24" s="6" t="s">
        <v>739</v>
      </c>
      <c r="F24" s="550">
        <f t="shared" ref="F24:S24" si="18">G24/(G25+1)</f>
        <v>65.42073578595317</v>
      </c>
      <c r="G24" s="550">
        <f t="shared" si="18"/>
        <v>66.867112597547376</v>
      </c>
      <c r="H24" s="550">
        <f t="shared" si="18"/>
        <v>69.036677814938685</v>
      </c>
      <c r="I24" s="550">
        <f t="shared" si="18"/>
        <v>73.042028985507258</v>
      </c>
      <c r="J24" s="550">
        <f t="shared" si="18"/>
        <v>75.322853957636582</v>
      </c>
      <c r="K24" s="550">
        <f t="shared" si="18"/>
        <v>77.603678929765906</v>
      </c>
      <c r="L24" s="550">
        <f t="shared" si="18"/>
        <v>79.43946488294317</v>
      </c>
      <c r="M24" s="551">
        <f t="shared" si="18"/>
        <v>81.49777034559645</v>
      </c>
      <c r="N24" s="550">
        <f t="shared" si="18"/>
        <v>83.77859531772576</v>
      </c>
      <c r="O24" s="550">
        <f t="shared" si="18"/>
        <v>86.504459308807142</v>
      </c>
      <c r="P24" s="550">
        <f t="shared" si="18"/>
        <v>89.063433667781496</v>
      </c>
      <c r="Q24" s="550">
        <f t="shared" si="18"/>
        <v>92.345596432552952</v>
      </c>
      <c r="R24" s="550">
        <f t="shared" si="18"/>
        <v>94.292642140468232</v>
      </c>
      <c r="S24" s="552">
        <f t="shared" si="18"/>
        <v>96.795986622073585</v>
      </c>
      <c r="T24" s="447">
        <v>99.8</v>
      </c>
      <c r="U24" s="447">
        <v>102</v>
      </c>
      <c r="V24" s="447">
        <v>104.8</v>
      </c>
      <c r="W24" s="447">
        <v>106.6</v>
      </c>
      <c r="X24" s="445">
        <f>108.4*1+109.5315*0</f>
        <v>108.4</v>
      </c>
      <c r="Y24" s="447">
        <v>110</v>
      </c>
      <c r="Z24" s="447">
        <v>112.1</v>
      </c>
      <c r="AA24" s="447">
        <v>114.1</v>
      </c>
      <c r="AB24" s="447">
        <v>116.2</v>
      </c>
      <c r="AC24" s="445">
        <v>117.2</v>
      </c>
      <c r="AD24" s="446">
        <v>121.3</v>
      </c>
      <c r="AE24" s="447">
        <v>130.80000000000001</v>
      </c>
      <c r="AF24" s="447">
        <v>136.1</v>
      </c>
      <c r="AG24" s="447">
        <v>139.4</v>
      </c>
      <c r="AH24" s="216">
        <f t="shared" ref="AH24" si="19">AG24*(1+AH25)</f>
        <v>142.48074</v>
      </c>
      <c r="AI24" s="389">
        <f t="shared" ref="AI24" si="20">AH24*(1+AI25)</f>
        <v>145.629564354</v>
      </c>
      <c r="AJ24" s="215">
        <f t="shared" ref="AJ24" si="21">AI24*(1+AJ25)</f>
        <v>148.84797772622341</v>
      </c>
      <c r="AK24" s="215">
        <f t="shared" ref="AK24" si="22">AJ24*(1+AK25)</f>
        <v>152.13751803397295</v>
      </c>
      <c r="AL24" s="215">
        <f t="shared" ref="AL24" si="23">AK24*(1+AL25)</f>
        <v>155.49975718252375</v>
      </c>
      <c r="AM24" s="216">
        <f t="shared" ref="AM24" si="24">AL24*(1+AM25)</f>
        <v>158.93630181625753</v>
      </c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  <c r="BO24" s="215"/>
      <c r="BP24" s="215"/>
      <c r="BQ24" s="215"/>
      <c r="BR24" s="215"/>
      <c r="BS24" s="215"/>
      <c r="BT24" s="215"/>
      <c r="BU24" s="215"/>
      <c r="BV24" s="215"/>
    </row>
    <row r="25" spans="1:89" ht="15" outlineLevel="1">
      <c r="A25" s="37">
        <f>ROW()</f>
        <v>25</v>
      </c>
      <c r="C25" s="6" t="s">
        <v>250</v>
      </c>
      <c r="G25" s="553">
        <f t="shared" ref="G25:T25" si="25">G23/F23-1</f>
        <v>2.2108843537415046E-2</v>
      </c>
      <c r="H25" s="553">
        <f t="shared" si="25"/>
        <v>3.2445923460898474E-2</v>
      </c>
      <c r="I25" s="554">
        <f t="shared" si="25"/>
        <v>5.8017727639001038E-2</v>
      </c>
      <c r="J25" s="554">
        <f t="shared" si="25"/>
        <v>3.1226199543031186E-2</v>
      </c>
      <c r="K25" s="554">
        <f t="shared" si="25"/>
        <v>3.0280649926144765E-2</v>
      </c>
      <c r="L25" s="554">
        <f t="shared" si="25"/>
        <v>2.3655913978494647E-2</v>
      </c>
      <c r="M25" s="555">
        <f t="shared" si="25"/>
        <v>2.5910364145658171E-2</v>
      </c>
      <c r="N25" s="554">
        <f t="shared" si="25"/>
        <v>2.7986348122866822E-2</v>
      </c>
      <c r="O25" s="554">
        <f t="shared" si="25"/>
        <v>3.253652058432932E-2</v>
      </c>
      <c r="P25" s="554">
        <f t="shared" si="25"/>
        <v>2.9581993569131715E-2</v>
      </c>
      <c r="Q25" s="554">
        <f t="shared" si="25"/>
        <v>3.6851967520299844E-2</v>
      </c>
      <c r="R25" s="554">
        <f t="shared" si="25"/>
        <v>2.108433734939763E-2</v>
      </c>
      <c r="S25" s="556">
        <f t="shared" si="25"/>
        <v>2.6548672566371723E-2</v>
      </c>
      <c r="T25" s="557">
        <f t="shared" si="25"/>
        <v>3.1034482758620641E-2</v>
      </c>
      <c r="U25" s="558">
        <f t="shared" ref="U25:AC25" si="26">U24/T24-1</f>
        <v>2.2044088176352838E-2</v>
      </c>
      <c r="V25" s="558">
        <f t="shared" si="26"/>
        <v>2.7450980392156765E-2</v>
      </c>
      <c r="W25" s="558">
        <f t="shared" si="26"/>
        <v>1.7175572519083859E-2</v>
      </c>
      <c r="X25" s="559">
        <f t="shared" si="26"/>
        <v>1.6885553470919357E-2</v>
      </c>
      <c r="Y25" s="560">
        <f t="shared" si="26"/>
        <v>1.4760147601476037E-2</v>
      </c>
      <c r="Z25" s="560">
        <f t="shared" si="26"/>
        <v>1.9090909090909047E-2</v>
      </c>
      <c r="AA25" s="560">
        <f t="shared" si="26"/>
        <v>1.7841213202497874E-2</v>
      </c>
      <c r="AB25" s="560">
        <f t="shared" si="26"/>
        <v>1.8404907975460238E-2</v>
      </c>
      <c r="AC25" s="559">
        <f t="shared" si="26"/>
        <v>8.6058519793459354E-3</v>
      </c>
      <c r="AD25" s="560">
        <f t="shared" ref="AD25" si="27">AD24/AC24-1</f>
        <v>3.4982935153583528E-2</v>
      </c>
      <c r="AE25" s="560">
        <f t="shared" ref="AE25" si="28">AE24/AD24-1</f>
        <v>7.8318219291014124E-2</v>
      </c>
      <c r="AF25" s="560">
        <f t="shared" ref="AF25:AG25" si="29">AF24/AE24-1</f>
        <v>4.0519877675840865E-2</v>
      </c>
      <c r="AG25" s="560">
        <f t="shared" si="29"/>
        <v>2.4246877296105973E-2</v>
      </c>
      <c r="AH25" s="979">
        <f>AI25</f>
        <v>2.2100000000000002E-2</v>
      </c>
      <c r="AI25" s="561">
        <f>WACC!Y$27</f>
        <v>2.2100000000000002E-2</v>
      </c>
      <c r="AJ25" s="562">
        <f>WACC!Z$27</f>
        <v>2.2100000000000002E-2</v>
      </c>
      <c r="AK25" s="562">
        <f>WACC!AA$27</f>
        <v>2.2100000000000002E-2</v>
      </c>
      <c r="AL25" s="562">
        <f>WACC!AB$27</f>
        <v>2.2100000000000002E-2</v>
      </c>
      <c r="AM25" s="563">
        <f>WACC!AC$27</f>
        <v>2.2100000000000002E-2</v>
      </c>
      <c r="AN25" s="224"/>
      <c r="AO25" s="224"/>
      <c r="AP25" s="224"/>
      <c r="AQ25" s="224"/>
      <c r="AR25" s="224"/>
      <c r="AS25" s="224"/>
      <c r="AT25" s="224"/>
      <c r="AU25" s="224"/>
      <c r="AV25" s="224"/>
      <c r="AW25" s="224"/>
      <c r="AX25" s="224"/>
      <c r="AY25" s="224"/>
      <c r="AZ25" s="224"/>
      <c r="BA25" s="224"/>
      <c r="BB25" s="224"/>
      <c r="BC25" s="224"/>
      <c r="BD25" s="224"/>
      <c r="BE25" s="224"/>
      <c r="BF25" s="224"/>
      <c r="BG25" s="224"/>
      <c r="BH25" s="224"/>
      <c r="BI25" s="224"/>
      <c r="BJ25" s="224"/>
      <c r="BK25" s="224"/>
      <c r="BL25" s="224"/>
      <c r="BM25" s="224"/>
      <c r="BN25" s="224"/>
      <c r="BO25" s="224"/>
      <c r="BP25" s="224"/>
      <c r="BQ25" s="224"/>
      <c r="BR25" s="224"/>
      <c r="BS25" s="224"/>
      <c r="BT25" s="224"/>
      <c r="BU25" s="224"/>
      <c r="BV25" s="224"/>
    </row>
    <row r="26" spans="1:89" outlineLevel="1">
      <c r="A26" s="37">
        <f>ROW()</f>
        <v>26</v>
      </c>
      <c r="C26" s="6" t="s">
        <v>251</v>
      </c>
      <c r="F26" s="170">
        <f t="shared" ref="F26:AM26" si="30">F24/$E$31</f>
        <v>0.4693022653224761</v>
      </c>
      <c r="G26" s="170">
        <f t="shared" si="30"/>
        <v>0.47967799567824515</v>
      </c>
      <c r="H26" s="564">
        <f t="shared" si="30"/>
        <v>0.4952415912118987</v>
      </c>
      <c r="I26" s="170">
        <f t="shared" si="30"/>
        <v>0.52397438296633614</v>
      </c>
      <c r="J26" s="170">
        <f t="shared" si="30"/>
        <v>0.54033611160427963</v>
      </c>
      <c r="K26" s="170">
        <f t="shared" si="30"/>
        <v>0.55669784024222313</v>
      </c>
      <c r="L26" s="170">
        <f t="shared" si="30"/>
        <v>0.56986703646300696</v>
      </c>
      <c r="M26" s="564">
        <f t="shared" si="30"/>
        <v>0.58463249889237046</v>
      </c>
      <c r="N26" s="170">
        <f t="shared" si="30"/>
        <v>0.60099422753031384</v>
      </c>
      <c r="O26" s="170">
        <f t="shared" si="30"/>
        <v>0.62054848858541711</v>
      </c>
      <c r="P26" s="170">
        <f t="shared" si="30"/>
        <v>0.63890554998408533</v>
      </c>
      <c r="Q26" s="170">
        <f t="shared" si="30"/>
        <v>0.66245047656063805</v>
      </c>
      <c r="R26" s="170">
        <f t="shared" si="30"/>
        <v>0.67641780588571176</v>
      </c>
      <c r="S26" s="564">
        <f t="shared" si="30"/>
        <v>0.69437580073223515</v>
      </c>
      <c r="T26" s="170">
        <f t="shared" si="30"/>
        <v>0.71592539454806303</v>
      </c>
      <c r="U26" s="170">
        <f t="shared" si="30"/>
        <v>0.73170731707317072</v>
      </c>
      <c r="V26" s="170">
        <f t="shared" si="30"/>
        <v>0.75179340028694397</v>
      </c>
      <c r="W26" s="170">
        <f t="shared" si="30"/>
        <v>0.76470588235294112</v>
      </c>
      <c r="X26" s="564">
        <f t="shared" si="30"/>
        <v>0.77761836441893828</v>
      </c>
      <c r="Y26" s="170">
        <f t="shared" si="30"/>
        <v>0.78909612625538017</v>
      </c>
      <c r="Z26" s="170">
        <f t="shared" si="30"/>
        <v>0.80416068866571011</v>
      </c>
      <c r="AA26" s="170">
        <f t="shared" si="30"/>
        <v>0.81850789096126253</v>
      </c>
      <c r="AB26" s="170">
        <f t="shared" si="30"/>
        <v>0.83357245337159258</v>
      </c>
      <c r="AC26" s="217">
        <f t="shared" si="30"/>
        <v>0.84074605451936868</v>
      </c>
      <c r="AD26" s="390">
        <f t="shared" si="30"/>
        <v>0.87015781922525104</v>
      </c>
      <c r="AE26" s="170">
        <f t="shared" si="30"/>
        <v>0.93830703012912486</v>
      </c>
      <c r="AF26" s="170">
        <f t="shared" si="30"/>
        <v>0.97632711621233847</v>
      </c>
      <c r="AG26" s="170">
        <f t="shared" si="30"/>
        <v>1</v>
      </c>
      <c r="AH26" s="217">
        <f t="shared" si="30"/>
        <v>1.0221</v>
      </c>
      <c r="AI26" s="390">
        <f t="shared" si="30"/>
        <v>1.04468841</v>
      </c>
      <c r="AJ26" s="170">
        <f t="shared" si="30"/>
        <v>1.0677760238609999</v>
      </c>
      <c r="AK26" s="170">
        <f t="shared" si="30"/>
        <v>1.0913738739883281</v>
      </c>
      <c r="AL26" s="170">
        <f t="shared" si="30"/>
        <v>1.1154932366034702</v>
      </c>
      <c r="AM26" s="217">
        <f t="shared" si="30"/>
        <v>1.1401456371324068</v>
      </c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</row>
    <row r="27" spans="1:89" outlineLevel="1">
      <c r="A27" s="37"/>
      <c r="F27" s="170"/>
      <c r="G27" s="170"/>
      <c r="H27" s="968"/>
      <c r="I27" s="170"/>
      <c r="J27" s="170"/>
      <c r="K27" s="170"/>
      <c r="L27" s="170"/>
      <c r="M27" s="196"/>
      <c r="N27" s="170"/>
      <c r="O27" s="170"/>
      <c r="P27" s="170"/>
      <c r="Q27" s="170"/>
      <c r="R27" s="170"/>
      <c r="S27" s="196"/>
      <c r="T27" s="170"/>
      <c r="U27" s="170"/>
      <c r="V27" s="170"/>
      <c r="W27" s="170"/>
      <c r="X27" s="196"/>
      <c r="Y27" s="170"/>
      <c r="Z27" s="170"/>
      <c r="AA27" s="170"/>
      <c r="AB27" s="170"/>
      <c r="AC27" s="217"/>
      <c r="AD27" s="390"/>
      <c r="AE27" s="170"/>
      <c r="AF27" s="170"/>
      <c r="AG27" s="170"/>
      <c r="AH27" s="217"/>
      <c r="AI27" s="390"/>
      <c r="AJ27" s="170"/>
      <c r="AK27" s="170"/>
      <c r="AL27" s="170"/>
      <c r="AM27" s="217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</row>
    <row r="28" spans="1:89">
      <c r="A28" s="172" t="s">
        <v>56</v>
      </c>
      <c r="B28" s="72"/>
      <c r="C28" s="71"/>
      <c r="D28" s="71"/>
      <c r="E28" s="71"/>
      <c r="F28" s="71"/>
      <c r="G28" s="71"/>
      <c r="H28" s="71"/>
      <c r="I28" s="73"/>
      <c r="J28" s="73"/>
      <c r="K28" s="73"/>
      <c r="L28" s="73"/>
      <c r="M28" s="173"/>
      <c r="N28" s="73"/>
      <c r="O28" s="73"/>
      <c r="P28" s="73"/>
      <c r="Q28" s="73"/>
      <c r="R28" s="73"/>
      <c r="S28" s="173"/>
      <c r="T28" s="73"/>
      <c r="U28" s="73"/>
      <c r="V28" s="73"/>
      <c r="W28" s="73"/>
      <c r="X28" s="173"/>
      <c r="Y28" s="73"/>
      <c r="Z28" s="73"/>
      <c r="AA28" s="73"/>
      <c r="AB28" s="73"/>
      <c r="AC28" s="173"/>
      <c r="AD28" s="197"/>
      <c r="AE28" s="73"/>
      <c r="AF28" s="73"/>
      <c r="AG28" s="73"/>
      <c r="AH28" s="173"/>
      <c r="AI28" s="197"/>
      <c r="AJ28" s="73"/>
      <c r="AK28" s="73"/>
      <c r="AL28" s="73"/>
      <c r="AM28" s="173"/>
    </row>
    <row r="29" spans="1:89" s="10" customFormat="1" outlineLevel="1">
      <c r="A29" s="37">
        <f>ROW()</f>
        <v>29</v>
      </c>
      <c r="B29" s="64" t="s">
        <v>57</v>
      </c>
      <c r="H29" s="4"/>
      <c r="I29" s="128"/>
      <c r="J29" s="128"/>
      <c r="K29" s="128"/>
      <c r="L29" s="128"/>
      <c r="M29" s="219"/>
      <c r="N29" s="128"/>
      <c r="O29" s="128"/>
      <c r="P29" s="128"/>
      <c r="Q29" s="128"/>
      <c r="R29" s="128"/>
      <c r="S29" s="219"/>
      <c r="T29" s="128"/>
      <c r="U29" s="128"/>
      <c r="V29" s="128"/>
      <c r="W29" s="128"/>
      <c r="X29" s="219"/>
      <c r="Y29" s="128"/>
      <c r="Z29" s="128"/>
      <c r="AA29" s="128"/>
      <c r="AB29" s="128"/>
      <c r="AC29" s="219"/>
      <c r="AD29" s="391"/>
      <c r="AE29" s="128"/>
      <c r="AF29" s="128"/>
      <c r="AG29" s="128"/>
      <c r="AH29" s="219"/>
      <c r="AI29" s="391"/>
      <c r="AJ29" s="128"/>
      <c r="AK29" s="128"/>
      <c r="AL29" s="128"/>
      <c r="AM29" s="219"/>
    </row>
    <row r="30" spans="1:89" s="10" customFormat="1" outlineLevel="1">
      <c r="A30" s="37">
        <f>ROW()</f>
        <v>30</v>
      </c>
      <c r="B30" s="64"/>
      <c r="C30" s="6" t="s">
        <v>253</v>
      </c>
      <c r="D30" s="311" t="s">
        <v>254</v>
      </c>
      <c r="E30" s="631">
        <f>AG30</f>
        <v>45657</v>
      </c>
      <c r="F30" s="220">
        <v>35795</v>
      </c>
      <c r="G30" s="220">
        <v>36160</v>
      </c>
      <c r="H30" s="220">
        <v>36525</v>
      </c>
      <c r="I30" s="220">
        <v>36891</v>
      </c>
      <c r="J30" s="220">
        <v>37256</v>
      </c>
      <c r="K30" s="220">
        <v>37621</v>
      </c>
      <c r="L30" s="220">
        <v>37986</v>
      </c>
      <c r="M30" s="221">
        <v>38352</v>
      </c>
      <c r="N30" s="220">
        <v>38717</v>
      </c>
      <c r="O30" s="220">
        <v>39082</v>
      </c>
      <c r="P30" s="220">
        <v>39447</v>
      </c>
      <c r="Q30" s="220">
        <v>39813</v>
      </c>
      <c r="R30" s="220">
        <v>40178</v>
      </c>
      <c r="S30" s="221">
        <v>40543</v>
      </c>
      <c r="T30" s="220">
        <v>40908</v>
      </c>
      <c r="U30" s="220">
        <v>41274</v>
      </c>
      <c r="V30" s="220">
        <v>41639</v>
      </c>
      <c r="W30" s="220">
        <v>42004</v>
      </c>
      <c r="X30" s="221">
        <v>42369</v>
      </c>
      <c r="Y30" s="220">
        <v>42735</v>
      </c>
      <c r="Z30" s="220">
        <v>43100</v>
      </c>
      <c r="AA30" s="220">
        <v>43465</v>
      </c>
      <c r="AB30" s="220">
        <v>43830</v>
      </c>
      <c r="AC30" s="221">
        <v>44196</v>
      </c>
      <c r="AD30" s="392">
        <v>44561</v>
      </c>
      <c r="AE30" s="220">
        <v>44926</v>
      </c>
      <c r="AF30" s="220">
        <v>45291</v>
      </c>
      <c r="AG30" s="220">
        <v>45657</v>
      </c>
      <c r="AH30" s="221">
        <v>46022</v>
      </c>
      <c r="AI30" s="392">
        <v>46387</v>
      </c>
      <c r="AJ30" s="220">
        <v>46752</v>
      </c>
      <c r="AK30" s="220">
        <v>47118</v>
      </c>
      <c r="AL30" s="220">
        <v>47483</v>
      </c>
      <c r="AM30" s="221">
        <v>47848</v>
      </c>
    </row>
    <row r="31" spans="1:89" outlineLevel="1">
      <c r="A31" s="37">
        <f>ROW()</f>
        <v>31</v>
      </c>
      <c r="C31" s="6" t="s">
        <v>252</v>
      </c>
      <c r="D31" s="311" t="s">
        <v>255</v>
      </c>
      <c r="E31" s="222">
        <f>HLOOKUP($E$30,$H$30:$AM$31,2,FALSE)</f>
        <v>139.4</v>
      </c>
      <c r="F31" s="565">
        <f t="shared" ref="F31:S31" si="31">G31/(G32+1)</f>
        <v>69.036677814938685</v>
      </c>
      <c r="G31" s="565">
        <f t="shared" si="31"/>
        <v>69.036677814938685</v>
      </c>
      <c r="H31" s="565">
        <f t="shared" si="31"/>
        <v>69.036677814938685</v>
      </c>
      <c r="I31" s="565">
        <f t="shared" si="31"/>
        <v>73.042028985507258</v>
      </c>
      <c r="J31" s="565">
        <f t="shared" si="31"/>
        <v>75.322853957636582</v>
      </c>
      <c r="K31" s="565">
        <f t="shared" si="31"/>
        <v>77.603678929765906</v>
      </c>
      <c r="L31" s="565">
        <f t="shared" si="31"/>
        <v>79.43946488294317</v>
      </c>
      <c r="M31" s="566">
        <f t="shared" si="31"/>
        <v>81.49777034559645</v>
      </c>
      <c r="N31" s="565">
        <f t="shared" si="31"/>
        <v>83.77859531772576</v>
      </c>
      <c r="O31" s="565">
        <f t="shared" si="31"/>
        <v>86.504459308807142</v>
      </c>
      <c r="P31" s="565">
        <f t="shared" si="31"/>
        <v>89.063433667781496</v>
      </c>
      <c r="Q31" s="565">
        <f t="shared" si="31"/>
        <v>92.345596432552952</v>
      </c>
      <c r="R31" s="565">
        <f t="shared" si="31"/>
        <v>94.292642140468232</v>
      </c>
      <c r="S31" s="566">
        <f t="shared" si="31"/>
        <v>96.795986622073585</v>
      </c>
      <c r="T31" s="215">
        <f t="shared" ref="T31:AM31" si="32">T24</f>
        <v>99.8</v>
      </c>
      <c r="U31" s="215">
        <f t="shared" si="32"/>
        <v>102</v>
      </c>
      <c r="V31" s="215">
        <f t="shared" si="32"/>
        <v>104.8</v>
      </c>
      <c r="W31" s="215">
        <f t="shared" si="32"/>
        <v>106.6</v>
      </c>
      <c r="X31" s="216">
        <f t="shared" si="32"/>
        <v>108.4</v>
      </c>
      <c r="Y31" s="215">
        <f t="shared" si="32"/>
        <v>110</v>
      </c>
      <c r="Z31" s="215">
        <f t="shared" si="32"/>
        <v>112.1</v>
      </c>
      <c r="AA31" s="215">
        <f t="shared" si="32"/>
        <v>114.1</v>
      </c>
      <c r="AB31" s="215">
        <f t="shared" si="32"/>
        <v>116.2</v>
      </c>
      <c r="AC31" s="216">
        <f t="shared" si="32"/>
        <v>117.2</v>
      </c>
      <c r="AD31" s="389">
        <f t="shared" si="32"/>
        <v>121.3</v>
      </c>
      <c r="AE31" s="215">
        <f t="shared" si="32"/>
        <v>130.80000000000001</v>
      </c>
      <c r="AF31" s="215">
        <f t="shared" si="32"/>
        <v>136.1</v>
      </c>
      <c r="AG31" s="215">
        <f t="shared" si="32"/>
        <v>139.4</v>
      </c>
      <c r="AH31" s="216">
        <f t="shared" si="32"/>
        <v>142.48074</v>
      </c>
      <c r="AI31" s="389">
        <f t="shared" si="32"/>
        <v>145.629564354</v>
      </c>
      <c r="AJ31" s="215">
        <f t="shared" si="32"/>
        <v>148.84797772622341</v>
      </c>
      <c r="AK31" s="215">
        <f t="shared" si="32"/>
        <v>152.13751803397295</v>
      </c>
      <c r="AL31" s="215">
        <f t="shared" si="32"/>
        <v>155.49975718252375</v>
      </c>
      <c r="AM31" s="216">
        <f t="shared" si="32"/>
        <v>158.93630181625753</v>
      </c>
      <c r="AN31" s="215"/>
      <c r="AO31" s="215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  <c r="AZ31" s="215"/>
      <c r="BA31" s="215"/>
      <c r="BB31" s="215"/>
      <c r="BC31" s="215"/>
      <c r="BD31" s="215"/>
      <c r="BE31" s="215"/>
      <c r="BF31" s="215"/>
      <c r="BG31" s="215"/>
      <c r="BH31" s="215"/>
      <c r="BI31" s="215"/>
      <c r="BJ31" s="215"/>
      <c r="BK31" s="215"/>
      <c r="BL31" s="215"/>
      <c r="BM31" s="215"/>
      <c r="BN31" s="215"/>
      <c r="BO31" s="215"/>
      <c r="BP31" s="215"/>
      <c r="BQ31" s="215"/>
      <c r="BR31" s="215"/>
      <c r="BS31" s="215"/>
      <c r="BT31" s="215"/>
      <c r="BU31" s="215"/>
      <c r="BV31" s="215"/>
      <c r="BW31" s="215"/>
      <c r="BX31" s="215"/>
      <c r="BY31" s="215"/>
      <c r="BZ31" s="215"/>
      <c r="CA31" s="215"/>
      <c r="CB31" s="215"/>
      <c r="CC31" s="215"/>
      <c r="CD31" s="215"/>
      <c r="CE31" s="215"/>
      <c r="CF31" s="215"/>
      <c r="CG31" s="215"/>
      <c r="CH31" s="215"/>
      <c r="CI31" s="215"/>
      <c r="CJ31" s="215"/>
      <c r="CK31" s="215"/>
    </row>
    <row r="32" spans="1:89" ht="15" outlineLevel="1">
      <c r="A32" s="37">
        <f>ROW()</f>
        <v>32</v>
      </c>
      <c r="C32" s="6" t="s">
        <v>250</v>
      </c>
      <c r="I32" s="567">
        <f t="shared" ref="I32:S32" si="33">I25</f>
        <v>5.8017727639001038E-2</v>
      </c>
      <c r="J32" s="567">
        <f t="shared" si="33"/>
        <v>3.1226199543031186E-2</v>
      </c>
      <c r="K32" s="567">
        <f t="shared" si="33"/>
        <v>3.0280649926144765E-2</v>
      </c>
      <c r="L32" s="567">
        <f t="shared" si="33"/>
        <v>2.3655913978494647E-2</v>
      </c>
      <c r="M32" s="568">
        <f t="shared" si="33"/>
        <v>2.5910364145658171E-2</v>
      </c>
      <c r="N32" s="567">
        <f t="shared" si="33"/>
        <v>2.7986348122866822E-2</v>
      </c>
      <c r="O32" s="567">
        <f t="shared" si="33"/>
        <v>3.253652058432932E-2</v>
      </c>
      <c r="P32" s="567">
        <f t="shared" si="33"/>
        <v>2.9581993569131715E-2</v>
      </c>
      <c r="Q32" s="567">
        <f t="shared" si="33"/>
        <v>3.6851967520299844E-2</v>
      </c>
      <c r="R32" s="567">
        <f t="shared" si="33"/>
        <v>2.108433734939763E-2</v>
      </c>
      <c r="S32" s="568">
        <f t="shared" si="33"/>
        <v>2.6548672566371723E-2</v>
      </c>
      <c r="T32" s="560">
        <f t="shared" ref="T32:AM32" si="34">T25</f>
        <v>3.1034482758620641E-2</v>
      </c>
      <c r="U32" s="560">
        <f t="shared" si="34"/>
        <v>2.2044088176352838E-2</v>
      </c>
      <c r="V32" s="560">
        <f t="shared" si="34"/>
        <v>2.7450980392156765E-2</v>
      </c>
      <c r="W32" s="560">
        <f t="shared" si="34"/>
        <v>1.7175572519083859E-2</v>
      </c>
      <c r="X32" s="569">
        <f t="shared" si="34"/>
        <v>1.6885553470919357E-2</v>
      </c>
      <c r="Y32" s="560">
        <f t="shared" si="34"/>
        <v>1.4760147601476037E-2</v>
      </c>
      <c r="Z32" s="560">
        <f t="shared" si="34"/>
        <v>1.9090909090909047E-2</v>
      </c>
      <c r="AA32" s="560">
        <f t="shared" si="34"/>
        <v>1.7841213202497874E-2</v>
      </c>
      <c r="AB32" s="560">
        <f t="shared" si="34"/>
        <v>1.8404907975460238E-2</v>
      </c>
      <c r="AC32" s="569">
        <f t="shared" si="34"/>
        <v>8.6058519793459354E-3</v>
      </c>
      <c r="AD32" s="570">
        <f t="shared" si="34"/>
        <v>3.4982935153583528E-2</v>
      </c>
      <c r="AE32" s="560">
        <f t="shared" si="34"/>
        <v>7.8318219291014124E-2</v>
      </c>
      <c r="AF32" s="560">
        <f t="shared" si="34"/>
        <v>4.0519877675840865E-2</v>
      </c>
      <c r="AG32" s="560">
        <f t="shared" si="34"/>
        <v>2.4246877296105973E-2</v>
      </c>
      <c r="AH32" s="569">
        <f t="shared" si="34"/>
        <v>2.2100000000000002E-2</v>
      </c>
      <c r="AI32" s="570">
        <f t="shared" si="34"/>
        <v>2.2100000000000002E-2</v>
      </c>
      <c r="AJ32" s="560">
        <f t="shared" si="34"/>
        <v>2.2100000000000002E-2</v>
      </c>
      <c r="AK32" s="560">
        <f t="shared" si="34"/>
        <v>2.2100000000000002E-2</v>
      </c>
      <c r="AL32" s="560">
        <f t="shared" si="34"/>
        <v>2.2100000000000002E-2</v>
      </c>
      <c r="AM32" s="569">
        <f t="shared" si="34"/>
        <v>2.2100000000000002E-2</v>
      </c>
      <c r="AN32" s="560"/>
      <c r="AO32" s="560"/>
      <c r="AP32" s="560"/>
      <c r="AQ32" s="560"/>
      <c r="AR32" s="560"/>
      <c r="AS32" s="560"/>
      <c r="AT32" s="560"/>
      <c r="AU32" s="560"/>
      <c r="AV32" s="560"/>
      <c r="AW32" s="560"/>
      <c r="AX32" s="560"/>
      <c r="AY32" s="560"/>
      <c r="AZ32" s="560"/>
      <c r="BA32" s="560"/>
      <c r="BB32" s="560"/>
      <c r="BC32" s="560"/>
      <c r="BD32" s="560"/>
      <c r="BE32" s="560"/>
      <c r="BF32" s="560"/>
      <c r="BG32" s="560"/>
      <c r="BH32" s="560"/>
      <c r="BI32" s="560"/>
      <c r="BJ32" s="560"/>
      <c r="BK32" s="560"/>
      <c r="BL32" s="560"/>
      <c r="BM32" s="560"/>
      <c r="BN32" s="560"/>
      <c r="BO32" s="560"/>
      <c r="BP32" s="560"/>
      <c r="BQ32" s="560"/>
      <c r="BR32" s="560"/>
      <c r="BS32" s="560"/>
      <c r="BT32" s="560"/>
      <c r="BU32" s="560"/>
      <c r="BV32" s="560"/>
    </row>
    <row r="33" spans="1:74" outlineLevel="1">
      <c r="A33" s="37">
        <f>ROW()</f>
        <v>33</v>
      </c>
      <c r="C33" s="6" t="str">
        <f>"Inflation Factor (convert " &amp;$E$33&amp; " $ to nominal $)"</f>
        <v>Inflation Factor (convert 31/12/2024 $ to nominal $)</v>
      </c>
      <c r="D33" s="311" t="s">
        <v>256</v>
      </c>
      <c r="E33" s="223" t="str">
        <f>TEXT($E$30,"dd/mm/yyyy")</f>
        <v>31/12/2024</v>
      </c>
      <c r="F33" s="170">
        <f t="shared" ref="F33:AM33" si="35">F$31/$E$31</f>
        <v>0.4952415912118987</v>
      </c>
      <c r="G33" s="170">
        <f t="shared" si="35"/>
        <v>0.4952415912118987</v>
      </c>
      <c r="H33" s="564">
        <f t="shared" si="35"/>
        <v>0.4952415912118987</v>
      </c>
      <c r="I33" s="170">
        <f t="shared" si="35"/>
        <v>0.52397438296633614</v>
      </c>
      <c r="J33" s="170">
        <f t="shared" si="35"/>
        <v>0.54033611160427963</v>
      </c>
      <c r="K33" s="170">
        <f t="shared" si="35"/>
        <v>0.55669784024222313</v>
      </c>
      <c r="L33" s="170">
        <f t="shared" si="35"/>
        <v>0.56986703646300696</v>
      </c>
      <c r="M33" s="564">
        <f t="shared" si="35"/>
        <v>0.58463249889237046</v>
      </c>
      <c r="N33" s="170">
        <f t="shared" si="35"/>
        <v>0.60099422753031384</v>
      </c>
      <c r="O33" s="170">
        <f t="shared" si="35"/>
        <v>0.62054848858541711</v>
      </c>
      <c r="P33" s="170">
        <f t="shared" si="35"/>
        <v>0.63890554998408533</v>
      </c>
      <c r="Q33" s="170">
        <f t="shared" si="35"/>
        <v>0.66245047656063805</v>
      </c>
      <c r="R33" s="170">
        <f t="shared" si="35"/>
        <v>0.67641780588571176</v>
      </c>
      <c r="S33" s="564">
        <f t="shared" si="35"/>
        <v>0.69437580073223515</v>
      </c>
      <c r="T33" s="170">
        <f t="shared" si="35"/>
        <v>0.71592539454806303</v>
      </c>
      <c r="U33" s="170">
        <f t="shared" si="35"/>
        <v>0.73170731707317072</v>
      </c>
      <c r="V33" s="170">
        <f t="shared" si="35"/>
        <v>0.75179340028694397</v>
      </c>
      <c r="W33" s="170">
        <f t="shared" si="35"/>
        <v>0.76470588235294112</v>
      </c>
      <c r="X33" s="564">
        <f t="shared" si="35"/>
        <v>0.77761836441893828</v>
      </c>
      <c r="Y33" s="170">
        <f t="shared" si="35"/>
        <v>0.78909612625538017</v>
      </c>
      <c r="Z33" s="170">
        <f t="shared" si="35"/>
        <v>0.80416068866571011</v>
      </c>
      <c r="AA33" s="170">
        <f t="shared" si="35"/>
        <v>0.81850789096126253</v>
      </c>
      <c r="AB33" s="170">
        <f t="shared" si="35"/>
        <v>0.83357245337159258</v>
      </c>
      <c r="AC33" s="217">
        <f t="shared" si="35"/>
        <v>0.84074605451936868</v>
      </c>
      <c r="AD33" s="390">
        <f t="shared" si="35"/>
        <v>0.87015781922525104</v>
      </c>
      <c r="AE33" s="170">
        <f t="shared" si="35"/>
        <v>0.93830703012912486</v>
      </c>
      <c r="AF33" s="170">
        <f t="shared" si="35"/>
        <v>0.97632711621233847</v>
      </c>
      <c r="AG33" s="170">
        <f t="shared" si="35"/>
        <v>1</v>
      </c>
      <c r="AH33" s="217">
        <f t="shared" si="35"/>
        <v>1.0221</v>
      </c>
      <c r="AI33" s="390">
        <f t="shared" si="35"/>
        <v>1.04468841</v>
      </c>
      <c r="AJ33" s="170">
        <f t="shared" si="35"/>
        <v>1.0677760238609999</v>
      </c>
      <c r="AK33" s="170">
        <f t="shared" si="35"/>
        <v>1.0913738739883281</v>
      </c>
      <c r="AL33" s="170">
        <f t="shared" si="35"/>
        <v>1.1154932366034702</v>
      </c>
      <c r="AM33" s="217">
        <f t="shared" si="35"/>
        <v>1.1401456371324068</v>
      </c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</row>
    <row r="34" spans="1:74" outlineLevel="1">
      <c r="A34" s="37">
        <f>ROW()</f>
        <v>34</v>
      </c>
      <c r="C34" s="6" t="str">
        <f>"Inflation Factor (convert nominal to real "&amp;$E$33&amp;" $)"</f>
        <v>Inflation Factor (convert nominal to real 31/12/2024 $)</v>
      </c>
      <c r="F34" s="170">
        <f t="shared" ref="F34:AH34" si="36">1/F33</f>
        <v>2.0192165152222254</v>
      </c>
      <c r="G34" s="170">
        <f t="shared" si="36"/>
        <v>2.0192165152222254</v>
      </c>
      <c r="H34" s="564">
        <f t="shared" si="36"/>
        <v>2.0192165152222254</v>
      </c>
      <c r="I34" s="170">
        <f t="shared" si="36"/>
        <v>1.9084902478223771</v>
      </c>
      <c r="J34" s="170">
        <f t="shared" si="36"/>
        <v>1.8506999227406065</v>
      </c>
      <c r="K34" s="170">
        <f t="shared" si="36"/>
        <v>1.7963065916779792</v>
      </c>
      <c r="L34" s="170">
        <f t="shared" si="36"/>
        <v>1.7547953048955047</v>
      </c>
      <c r="M34" s="564">
        <f t="shared" si="36"/>
        <v>1.7104762425875639</v>
      </c>
      <c r="N34" s="170">
        <f t="shared" si="36"/>
        <v>1.6639094922913558</v>
      </c>
      <c r="O34" s="170">
        <f t="shared" si="36"/>
        <v>1.6114776176146504</v>
      </c>
      <c r="P34" s="170">
        <f t="shared" si="36"/>
        <v>1.5651765742603259</v>
      </c>
      <c r="Q34" s="170">
        <f t="shared" si="36"/>
        <v>1.5095468044522782</v>
      </c>
      <c r="R34" s="170">
        <f t="shared" si="36"/>
        <v>1.4783762214694878</v>
      </c>
      <c r="S34" s="564">
        <f t="shared" si="36"/>
        <v>1.440142353672863</v>
      </c>
      <c r="T34" s="170">
        <f t="shared" si="36"/>
        <v>1.3967935871743489</v>
      </c>
      <c r="U34" s="170">
        <f t="shared" si="36"/>
        <v>1.3666666666666667</v>
      </c>
      <c r="V34" s="170">
        <f t="shared" si="36"/>
        <v>1.3301526717557253</v>
      </c>
      <c r="W34" s="170">
        <f t="shared" si="36"/>
        <v>1.3076923076923077</v>
      </c>
      <c r="X34" s="564">
        <f t="shared" si="36"/>
        <v>1.2859778597785978</v>
      </c>
      <c r="Y34" s="170">
        <f t="shared" si="36"/>
        <v>1.2672727272727273</v>
      </c>
      <c r="Z34" s="170">
        <f t="shared" si="36"/>
        <v>1.2435325602140948</v>
      </c>
      <c r="AA34" s="170">
        <f t="shared" si="36"/>
        <v>1.2217353198948291</v>
      </c>
      <c r="AB34" s="170">
        <f t="shared" si="36"/>
        <v>1.199655765920826</v>
      </c>
      <c r="AC34" s="217">
        <f t="shared" si="36"/>
        <v>1.189419795221843</v>
      </c>
      <c r="AD34" s="390">
        <f t="shared" si="36"/>
        <v>1.1492168178070898</v>
      </c>
      <c r="AE34" s="170">
        <f t="shared" si="36"/>
        <v>1.0657492354740061</v>
      </c>
      <c r="AF34" s="170">
        <f t="shared" si="36"/>
        <v>1.024246877296106</v>
      </c>
      <c r="AG34" s="170">
        <f t="shared" si="36"/>
        <v>1</v>
      </c>
      <c r="AH34" s="217">
        <f t="shared" si="36"/>
        <v>0.97837784952548679</v>
      </c>
      <c r="AI34" s="390">
        <f t="shared" ref="AI34:AM34" si="37">1/AI33</f>
        <v>0.95722321644211594</v>
      </c>
      <c r="AJ34" s="170">
        <f t="shared" si="37"/>
        <v>0.93652599201850706</v>
      </c>
      <c r="AK34" s="170">
        <f t="shared" si="37"/>
        <v>0.91627628609579004</v>
      </c>
      <c r="AL34" s="170">
        <f t="shared" si="37"/>
        <v>0.89646442236159862</v>
      </c>
      <c r="AM34" s="217">
        <f t="shared" si="37"/>
        <v>0.87708093372624862</v>
      </c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</row>
    <row r="35" spans="1:74" outlineLevel="1">
      <c r="A35" s="37">
        <f>ROW()</f>
        <v>35</v>
      </c>
      <c r="B35" s="64" t="s">
        <v>257</v>
      </c>
      <c r="M35" s="109"/>
      <c r="N35" s="170"/>
      <c r="O35" s="170"/>
      <c r="P35" s="170"/>
      <c r="Q35" s="170"/>
      <c r="R35" s="170"/>
      <c r="S35" s="196"/>
      <c r="T35" s="170"/>
      <c r="U35" s="170"/>
      <c r="V35" s="170"/>
      <c r="W35" s="170"/>
      <c r="X35" s="217"/>
      <c r="Y35" s="170"/>
      <c r="Z35" s="170"/>
      <c r="AA35" s="170"/>
      <c r="AB35" s="170"/>
      <c r="AC35" s="217"/>
      <c r="AD35" s="390"/>
      <c r="AE35" s="170"/>
      <c r="AF35" s="170"/>
      <c r="AG35" s="170"/>
      <c r="AH35" s="217"/>
      <c r="AI35" s="390"/>
      <c r="AJ35" s="170"/>
      <c r="AK35" s="170"/>
      <c r="AL35" s="170"/>
      <c r="AM35" s="217"/>
    </row>
    <row r="36" spans="1:74" outlineLevel="1">
      <c r="A36" s="37">
        <f>ROW()</f>
        <v>36</v>
      </c>
      <c r="B36" s="64"/>
      <c r="C36" s="6" t="s">
        <v>29</v>
      </c>
      <c r="I36" s="571">
        <v>7.3999999999999996E-2</v>
      </c>
      <c r="J36" s="224">
        <f>I36</f>
        <v>7.3999999999999996E-2</v>
      </c>
      <c r="K36" s="224">
        <f>J36</f>
        <v>7.3999999999999996E-2</v>
      </c>
      <c r="L36" s="224">
        <f>K36</f>
        <v>7.3999999999999996E-2</v>
      </c>
      <c r="M36" s="225">
        <f>L36</f>
        <v>7.3999999999999996E-2</v>
      </c>
      <c r="N36" s="571">
        <v>7.2375783242297764E-2</v>
      </c>
      <c r="O36" s="224">
        <f>N36</f>
        <v>7.2375783242297764E-2</v>
      </c>
      <c r="P36" s="224">
        <f>O36</f>
        <v>7.2375783242297764E-2</v>
      </c>
      <c r="Q36" s="224">
        <f>P36</f>
        <v>7.2375783242297764E-2</v>
      </c>
      <c r="R36" s="224">
        <f>Q36</f>
        <v>7.2375783242297764E-2</v>
      </c>
      <c r="S36" s="225">
        <f>R36</f>
        <v>7.2375783242297764E-2</v>
      </c>
      <c r="T36" s="65">
        <f>WACC!$M$34</f>
        <v>5.770812338121023E-2</v>
      </c>
      <c r="U36" s="65">
        <f>WACC!$M$34</f>
        <v>5.770812338121023E-2</v>
      </c>
      <c r="V36" s="65">
        <f>WACC!$M$34</f>
        <v>5.770812338121023E-2</v>
      </c>
      <c r="W36" s="65">
        <f>WACC!$M$34</f>
        <v>5.770812338121023E-2</v>
      </c>
      <c r="X36" s="226">
        <f>WACC!$M$34</f>
        <v>5.770812338121023E-2</v>
      </c>
      <c r="Y36" s="65"/>
      <c r="Z36" s="65"/>
      <c r="AA36" s="65"/>
      <c r="AB36" s="65"/>
      <c r="AC36" s="226"/>
      <c r="AD36" s="388"/>
      <c r="AE36" s="65"/>
      <c r="AF36" s="65"/>
      <c r="AG36" s="65"/>
      <c r="AH36" s="226"/>
      <c r="AI36" s="388"/>
      <c r="AJ36" s="65"/>
      <c r="AK36" s="65"/>
      <c r="AL36" s="65"/>
      <c r="AM36" s="226"/>
    </row>
    <row r="37" spans="1:74" outlineLevel="1">
      <c r="A37" s="37">
        <f>ROW()</f>
        <v>37</v>
      </c>
      <c r="B37" s="64"/>
      <c r="C37" s="6" t="s">
        <v>60</v>
      </c>
      <c r="I37" s="227">
        <f t="shared" ref="I37:R37" si="38">J37/(1+J36)</f>
        <v>0.4941978894397554</v>
      </c>
      <c r="J37" s="227">
        <f t="shared" si="38"/>
        <v>0.53076853325829731</v>
      </c>
      <c r="K37" s="227">
        <f t="shared" si="38"/>
        <v>0.57004540471941134</v>
      </c>
      <c r="L37" s="227">
        <f t="shared" si="38"/>
        <v>0.61222876466864784</v>
      </c>
      <c r="M37" s="228">
        <f t="shared" si="38"/>
        <v>0.6575336932541278</v>
      </c>
      <c r="N37" s="227">
        <f t="shared" si="38"/>
        <v>0.70512320931159611</v>
      </c>
      <c r="O37" s="227">
        <f t="shared" si="38"/>
        <v>0.7561570538678456</v>
      </c>
      <c r="P37" s="227">
        <f t="shared" si="38"/>
        <v>0.81088451289571928</v>
      </c>
      <c r="Q37" s="227">
        <f t="shared" si="38"/>
        <v>0.86957291463559605</v>
      </c>
      <c r="R37" s="227">
        <f t="shared" si="38"/>
        <v>0.932508935418635</v>
      </c>
      <c r="S37" s="632">
        <v>1</v>
      </c>
      <c r="T37" s="227">
        <f>S37*(1+T36)</f>
        <v>1.0577081233812102</v>
      </c>
      <c r="U37" s="227">
        <f>T37*(1+U36)</f>
        <v>1.1187464742666013</v>
      </c>
      <c r="V37" s="227">
        <f>U37*(1+V36)</f>
        <v>1.1833072338358723</v>
      </c>
      <c r="W37" s="227">
        <f>V37*(1+W36)</f>
        <v>1.2515936736839515</v>
      </c>
      <c r="X37" s="228">
        <f>W37*(1+X36)</f>
        <v>1.323820795828047</v>
      </c>
      <c r="Y37" s="227"/>
      <c r="Z37" s="227"/>
      <c r="AA37" s="227"/>
      <c r="AB37" s="227"/>
      <c r="AC37" s="228"/>
      <c r="AD37" s="393"/>
      <c r="AE37" s="227"/>
      <c r="AF37" s="227"/>
      <c r="AG37" s="227"/>
      <c r="AH37" s="228"/>
      <c r="AI37" s="393"/>
      <c r="AJ37" s="227"/>
      <c r="AK37" s="227"/>
      <c r="AL37" s="227"/>
      <c r="AM37" s="228"/>
    </row>
    <row r="38" spans="1:74" outlineLevel="1">
      <c r="A38" s="37">
        <f>ROW()</f>
        <v>38</v>
      </c>
      <c r="B38" s="64" t="s">
        <v>59</v>
      </c>
      <c r="I38" s="227"/>
      <c r="J38" s="227"/>
      <c r="K38" s="227"/>
      <c r="L38" s="227"/>
      <c r="M38" s="228"/>
      <c r="N38" s="227"/>
      <c r="O38" s="227"/>
      <c r="P38" s="227"/>
      <c r="Q38" s="227"/>
      <c r="R38" s="227"/>
      <c r="S38" s="229"/>
      <c r="T38" s="227"/>
      <c r="U38" s="227"/>
      <c r="V38" s="227"/>
      <c r="W38" s="227"/>
      <c r="X38" s="229"/>
      <c r="Y38" s="227"/>
      <c r="Z38" s="227"/>
      <c r="AA38" s="227"/>
      <c r="AB38" s="227"/>
      <c r="AC38" s="228"/>
      <c r="AD38" s="393"/>
      <c r="AE38" s="227"/>
      <c r="AF38" s="227"/>
      <c r="AG38" s="227"/>
      <c r="AH38" s="228"/>
      <c r="AI38" s="393"/>
      <c r="AJ38" s="227"/>
      <c r="AK38" s="227"/>
      <c r="AL38" s="227"/>
      <c r="AM38" s="228"/>
    </row>
    <row r="39" spans="1:74" outlineLevel="1">
      <c r="A39" s="37">
        <f>ROW()</f>
        <v>39</v>
      </c>
      <c r="B39" s="64"/>
      <c r="C39" s="6" t="s">
        <v>29</v>
      </c>
      <c r="I39" s="227"/>
      <c r="J39" s="227"/>
      <c r="K39" s="227"/>
      <c r="L39" s="227"/>
      <c r="M39" s="228"/>
      <c r="N39" s="227"/>
      <c r="O39" s="227"/>
      <c r="P39" s="227"/>
      <c r="Q39" s="227"/>
      <c r="R39" s="227"/>
      <c r="S39" s="229"/>
      <c r="T39" s="227"/>
      <c r="U39" s="227"/>
      <c r="V39" s="227"/>
      <c r="W39" s="227"/>
      <c r="X39" s="226"/>
      <c r="Y39" s="65"/>
      <c r="Z39" s="65"/>
      <c r="AA39" s="65"/>
      <c r="AB39" s="227"/>
      <c r="AC39" s="228"/>
      <c r="AD39" s="388">
        <f>WACC!T$37</f>
        <v>2.3656945130993368E-2</v>
      </c>
      <c r="AE39" s="65">
        <f>WACC!U$37</f>
        <v>2.2786950074147105E-2</v>
      </c>
      <c r="AF39" s="65">
        <f>WACC!V$37</f>
        <v>2.2346515076618889E-2</v>
      </c>
      <c r="AG39" s="65">
        <f>WACC!W$37</f>
        <v>2.2161641127038889E-2</v>
      </c>
      <c r="AH39" s="500">
        <f>AI39</f>
        <v>4.8011936209764183E-2</v>
      </c>
      <c r="AI39" s="388">
        <f>WACC!Y$37</f>
        <v>4.8011936209764183E-2</v>
      </c>
      <c r="AJ39" s="65">
        <f>WACC!Z$37</f>
        <v>4.8011936209764183E-2</v>
      </c>
      <c r="AK39" s="65">
        <f>WACC!AA$37</f>
        <v>4.8011936209764183E-2</v>
      </c>
      <c r="AL39" s="65">
        <f>WACC!AB$37</f>
        <v>4.8011936209764183E-2</v>
      </c>
      <c r="AM39" s="226">
        <f>WACC!AC$37</f>
        <v>4.8011936209764183E-2</v>
      </c>
      <c r="AN39" s="224"/>
      <c r="AO39" s="224"/>
      <c r="AP39" s="224"/>
      <c r="AQ39" s="224"/>
      <c r="AR39" s="224"/>
      <c r="AS39" s="224"/>
      <c r="AT39" s="224"/>
      <c r="AU39" s="224"/>
      <c r="AV39" s="224"/>
      <c r="AW39" s="224"/>
      <c r="AX39" s="224"/>
      <c r="AY39" s="224"/>
      <c r="AZ39" s="224"/>
      <c r="BA39" s="224"/>
      <c r="BB39" s="224"/>
      <c r="BC39" s="224"/>
      <c r="BD39" s="224"/>
      <c r="BE39" s="224"/>
      <c r="BF39" s="224"/>
      <c r="BG39" s="224"/>
      <c r="BH39" s="224"/>
      <c r="BI39" s="224"/>
      <c r="BJ39" s="224"/>
      <c r="BK39" s="224"/>
      <c r="BL39" s="224"/>
      <c r="BM39" s="224"/>
      <c r="BN39" s="224"/>
      <c r="BO39" s="224"/>
      <c r="BP39" s="224"/>
      <c r="BQ39" s="224"/>
      <c r="BR39" s="224"/>
      <c r="BS39" s="224"/>
      <c r="BT39" s="224"/>
      <c r="BU39" s="224"/>
      <c r="BV39" s="224"/>
    </row>
    <row r="40" spans="1:74" outlineLevel="1">
      <c r="A40" s="37">
        <f>ROW()</f>
        <v>40</v>
      </c>
      <c r="B40" s="64"/>
      <c r="C40" s="6" t="s">
        <v>60</v>
      </c>
      <c r="I40" s="227"/>
      <c r="J40" s="227"/>
      <c r="K40" s="227"/>
      <c r="L40" s="227"/>
      <c r="M40" s="228"/>
      <c r="N40" s="227"/>
      <c r="O40" s="227"/>
      <c r="P40" s="227"/>
      <c r="Q40" s="227"/>
      <c r="R40" s="227"/>
      <c r="S40" s="229"/>
      <c r="T40" s="227"/>
      <c r="U40" s="227"/>
      <c r="V40" s="227"/>
      <c r="W40" s="227"/>
      <c r="X40" s="229"/>
      <c r="Y40" s="227"/>
      <c r="Z40" s="227"/>
      <c r="AA40" s="227"/>
      <c r="AB40" s="227"/>
      <c r="AC40" s="228"/>
      <c r="AD40" s="393"/>
      <c r="AE40" s="227"/>
      <c r="AF40" s="227"/>
      <c r="AG40" s="633">
        <v>1</v>
      </c>
      <c r="AH40" s="228">
        <f t="shared" ref="AH40" si="39">AG40/(1+AH39)</f>
        <v>0.95418760555017723</v>
      </c>
      <c r="AI40" s="393">
        <f t="shared" ref="AI40" si="40">AH40/(1+AI39)</f>
        <v>0.91047398658558065</v>
      </c>
      <c r="AJ40" s="227">
        <f t="shared" ref="AJ40" si="41">AI40/(1+AJ39)</f>
        <v>0.8687629931758194</v>
      </c>
      <c r="AK40" s="227">
        <f t="shared" ref="AK40" si="42">AJ40/(1+AK39)</f>
        <v>0.82896288024904008</v>
      </c>
      <c r="AL40" s="227">
        <f t="shared" ref="AL40" si="43">AK40/(1+AL39)</f>
        <v>0.79098610579480988</v>
      </c>
      <c r="AM40" s="228">
        <f t="shared" ref="AM40" si="44">AL40/(1+AM39)</f>
        <v>0.75474913831180879</v>
      </c>
      <c r="AN40" s="227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</row>
    <row r="41" spans="1:74" outlineLevel="1">
      <c r="A41" s="37">
        <f>ROW()</f>
        <v>41</v>
      </c>
      <c r="B41" s="64" t="s">
        <v>61</v>
      </c>
      <c r="I41" s="227"/>
      <c r="J41" s="227"/>
      <c r="K41" s="227"/>
      <c r="L41" s="227"/>
      <c r="M41" s="228"/>
      <c r="N41" s="227"/>
      <c r="O41" s="227"/>
      <c r="P41" s="227"/>
      <c r="Q41" s="227"/>
      <c r="R41" s="227"/>
      <c r="S41" s="229"/>
      <c r="T41" s="227"/>
      <c r="U41" s="227"/>
      <c r="V41" s="227"/>
      <c r="W41" s="227"/>
      <c r="X41" s="229"/>
      <c r="Y41" s="227"/>
      <c r="Z41" s="227"/>
      <c r="AA41" s="227"/>
      <c r="AB41" s="227"/>
      <c r="AC41" s="228"/>
      <c r="AD41" s="393"/>
      <c r="AE41" s="227"/>
      <c r="AF41" s="227"/>
      <c r="AG41" s="227"/>
      <c r="AH41" s="228"/>
      <c r="AI41" s="393"/>
      <c r="AJ41" s="227"/>
      <c r="AK41" s="227"/>
      <c r="AL41" s="227"/>
      <c r="AM41" s="228"/>
    </row>
    <row r="42" spans="1:74" outlineLevel="1">
      <c r="A42" s="37">
        <f>ROW()</f>
        <v>42</v>
      </c>
      <c r="C42" s="6" t="s">
        <v>29</v>
      </c>
      <c r="I42" s="224"/>
      <c r="J42" s="224"/>
      <c r="K42" s="224"/>
      <c r="L42" s="224"/>
      <c r="M42" s="225"/>
      <c r="N42" s="224"/>
      <c r="O42" s="224"/>
      <c r="P42" s="224"/>
      <c r="Q42" s="224"/>
      <c r="R42" s="224"/>
      <c r="S42" s="225"/>
      <c r="T42" s="224"/>
      <c r="U42" s="224"/>
      <c r="V42" s="224"/>
      <c r="W42" s="224"/>
      <c r="X42" s="225"/>
      <c r="Y42" s="65"/>
      <c r="Z42" s="65"/>
      <c r="AA42" s="65"/>
      <c r="AB42" s="227"/>
      <c r="AC42" s="228"/>
      <c r="AD42" s="393"/>
      <c r="AE42" s="227"/>
      <c r="AF42" s="227"/>
      <c r="AG42" s="227"/>
      <c r="AH42" s="500">
        <f>AI42</f>
        <v>7.1173E-2</v>
      </c>
      <c r="AI42" s="388">
        <f>WACC!Y$36</f>
        <v>7.1173E-2</v>
      </c>
      <c r="AJ42" s="65">
        <f>WACC!Z$36</f>
        <v>7.1173E-2</v>
      </c>
      <c r="AK42" s="65">
        <f>WACC!AA$36</f>
        <v>7.1173E-2</v>
      </c>
      <c r="AL42" s="65">
        <f>WACC!AB$36</f>
        <v>7.1173E-2</v>
      </c>
      <c r="AM42" s="226">
        <f>WACC!AC$36</f>
        <v>7.1173E-2</v>
      </c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  <c r="AY42" s="224"/>
      <c r="AZ42" s="224"/>
      <c r="BA42" s="224"/>
      <c r="BB42" s="224"/>
      <c r="BC42" s="224"/>
      <c r="BD42" s="224"/>
      <c r="BE42" s="224"/>
      <c r="BF42" s="224"/>
      <c r="BG42" s="224"/>
      <c r="BH42" s="224"/>
      <c r="BI42" s="224"/>
      <c r="BJ42" s="224"/>
      <c r="BK42" s="224"/>
      <c r="BL42" s="224"/>
      <c r="BM42" s="224"/>
      <c r="BN42" s="224"/>
      <c r="BO42" s="224"/>
      <c r="BP42" s="224"/>
      <c r="BQ42" s="224"/>
      <c r="BR42" s="224"/>
      <c r="BS42" s="224"/>
      <c r="BT42" s="224"/>
      <c r="BU42" s="224"/>
      <c r="BV42" s="224"/>
    </row>
    <row r="43" spans="1:74" outlineLevel="1">
      <c r="A43" s="37">
        <f>ROW()</f>
        <v>43</v>
      </c>
      <c r="C43" s="6" t="s">
        <v>60</v>
      </c>
      <c r="I43" s="227"/>
      <c r="J43" s="227"/>
      <c r="K43" s="227"/>
      <c r="L43" s="227"/>
      <c r="M43" s="228"/>
      <c r="N43" s="227"/>
      <c r="O43" s="227"/>
      <c r="P43" s="227"/>
      <c r="Q43" s="227"/>
      <c r="R43" s="227"/>
      <c r="S43" s="225"/>
      <c r="T43" s="227"/>
      <c r="U43" s="227"/>
      <c r="V43" s="227"/>
      <c r="W43" s="227"/>
      <c r="X43" s="229"/>
      <c r="Y43" s="227"/>
      <c r="Z43" s="227"/>
      <c r="AA43" s="227"/>
      <c r="AB43" s="227"/>
      <c r="AC43" s="228"/>
      <c r="AD43" s="393"/>
      <c r="AE43" s="227"/>
      <c r="AF43" s="227"/>
      <c r="AG43" s="633">
        <v>1</v>
      </c>
      <c r="AH43" s="228">
        <f t="shared" ref="AH43" si="45">AG43/(1+AH42)</f>
        <v>0.93355601756205586</v>
      </c>
      <c r="AI43" s="393">
        <f t="shared" ref="AI43" si="46">AH43/(1+AI42)</f>
        <v>0.87152683792632557</v>
      </c>
      <c r="AJ43" s="227">
        <f t="shared" ref="AJ43" si="47">AI43/(1+AJ42)</f>
        <v>0.81361912401295178</v>
      </c>
      <c r="AK43" s="227">
        <f t="shared" ref="AK43" si="48">AJ43/(1+AK42)</f>
        <v>0.75955902922585972</v>
      </c>
      <c r="AL43" s="227">
        <f t="shared" ref="AL43" si="49">AK43/(1+AL42)</f>
        <v>0.70909090242739481</v>
      </c>
      <c r="AM43" s="228">
        <f t="shared" ref="AM43" si="50">AL43/(1+AM42)</f>
        <v>0.66197607895960298</v>
      </c>
      <c r="AN43" s="227"/>
      <c r="AO43" s="227"/>
      <c r="AP43" s="227"/>
      <c r="AQ43" s="227"/>
      <c r="AR43" s="227"/>
      <c r="AS43" s="227"/>
      <c r="AT43" s="227"/>
      <c r="AU43" s="227"/>
      <c r="AV43" s="227"/>
      <c r="AW43" s="227"/>
      <c r="AX43" s="227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7"/>
      <c r="BN43" s="227"/>
      <c r="BO43" s="227"/>
      <c r="BP43" s="227"/>
      <c r="BQ43" s="227"/>
      <c r="BR43" s="227"/>
      <c r="BS43" s="227"/>
      <c r="BT43" s="227"/>
      <c r="BU43" s="227"/>
      <c r="BV43" s="227"/>
    </row>
    <row r="44" spans="1:74" outlineLevel="1">
      <c r="A44" s="37">
        <f>ROW()</f>
        <v>44</v>
      </c>
      <c r="I44" s="227"/>
      <c r="J44" s="227"/>
      <c r="K44" s="227"/>
      <c r="L44" s="227"/>
      <c r="M44" s="228"/>
      <c r="N44" s="227"/>
      <c r="O44" s="227"/>
      <c r="P44" s="227"/>
      <c r="Q44" s="227"/>
      <c r="R44" s="227"/>
      <c r="S44" s="26"/>
      <c r="T44" s="227"/>
      <c r="U44" s="227"/>
      <c r="V44" s="227"/>
      <c r="W44" s="227"/>
      <c r="X44" s="228"/>
      <c r="Y44" s="227"/>
      <c r="Z44" s="227"/>
      <c r="AA44" s="227"/>
      <c r="AB44" s="227"/>
      <c r="AC44" s="228"/>
      <c r="AD44" s="393"/>
      <c r="AE44" s="227"/>
      <c r="AF44" s="227"/>
      <c r="AG44" s="227"/>
      <c r="AH44" s="228"/>
      <c r="AI44" s="393"/>
      <c r="AJ44" s="227"/>
      <c r="AK44" s="227"/>
      <c r="AL44" s="227"/>
      <c r="AM44" s="228"/>
    </row>
    <row r="45" spans="1:74">
      <c r="A45" s="172" t="s">
        <v>411</v>
      </c>
      <c r="B45" s="72"/>
      <c r="C45" s="71"/>
      <c r="D45" s="71"/>
      <c r="E45" s="71"/>
      <c r="F45" s="71"/>
      <c r="G45" s="71"/>
      <c r="H45" s="71"/>
      <c r="I45" s="73"/>
      <c r="J45" s="73"/>
      <c r="K45" s="73"/>
      <c r="L45" s="73"/>
      <c r="M45" s="173"/>
      <c r="N45" s="73"/>
      <c r="O45" s="73"/>
      <c r="P45" s="73"/>
      <c r="Q45" s="73"/>
      <c r="R45" s="73"/>
      <c r="S45" s="173"/>
      <c r="T45" s="73"/>
      <c r="U45" s="73"/>
      <c r="V45" s="73"/>
      <c r="W45" s="73"/>
      <c r="X45" s="173"/>
      <c r="Y45" s="73"/>
      <c r="Z45" s="73"/>
      <c r="AA45" s="73"/>
      <c r="AB45" s="73"/>
      <c r="AC45" s="173"/>
      <c r="AD45" s="197"/>
      <c r="AE45" s="73"/>
      <c r="AF45" s="73"/>
      <c r="AG45" s="73"/>
      <c r="AH45" s="173"/>
      <c r="AI45" s="197"/>
      <c r="AJ45" s="73"/>
      <c r="AK45" s="73"/>
      <c r="AL45" s="73"/>
      <c r="AM45" s="173"/>
    </row>
    <row r="46" spans="1:74" ht="48" outlineLevel="1">
      <c r="A46" s="37">
        <f>ROW()</f>
        <v>46</v>
      </c>
      <c r="B46" s="230" t="s">
        <v>412</v>
      </c>
      <c r="D46" s="460" t="s">
        <v>413</v>
      </c>
      <c r="E46" s="460" t="s">
        <v>544</v>
      </c>
      <c r="I46" s="227"/>
      <c r="J46" s="227"/>
      <c r="K46" s="227"/>
      <c r="L46" s="227"/>
      <c r="M46" s="228"/>
      <c r="N46" s="227"/>
      <c r="O46" s="227"/>
      <c r="P46" s="227"/>
      <c r="Q46" s="227"/>
      <c r="R46" s="227"/>
      <c r="S46" s="26"/>
      <c r="T46" s="227"/>
      <c r="U46" s="227"/>
      <c r="V46" s="227"/>
      <c r="W46" s="227"/>
      <c r="X46" s="228"/>
      <c r="Y46" s="227"/>
      <c r="Z46" s="227"/>
      <c r="AA46" s="227"/>
      <c r="AB46" s="227"/>
      <c r="AC46" s="228"/>
      <c r="AD46" s="393"/>
      <c r="AE46" s="227"/>
      <c r="AF46" s="227"/>
      <c r="AG46" s="227"/>
      <c r="AH46" s="228"/>
      <c r="AI46" s="393"/>
      <c r="AJ46" s="227"/>
      <c r="AK46" s="227"/>
      <c r="AL46" s="227"/>
      <c r="AM46" s="228"/>
    </row>
    <row r="47" spans="1:74" outlineLevel="1">
      <c r="A47" s="37">
        <f>ROW()</f>
        <v>47</v>
      </c>
      <c r="C47" s="38" t="s">
        <v>2</v>
      </c>
      <c r="D47" s="634">
        <v>54.5</v>
      </c>
      <c r="E47" s="634">
        <v>7.6923076923076916</v>
      </c>
      <c r="I47" s="227"/>
      <c r="J47" s="227"/>
      <c r="K47" s="227"/>
      <c r="L47" s="227"/>
      <c r="M47" s="228"/>
      <c r="N47" s="227"/>
      <c r="O47" s="227"/>
      <c r="P47" s="227"/>
      <c r="Q47" s="227"/>
      <c r="R47" s="227"/>
      <c r="S47" s="26"/>
      <c r="T47" s="227"/>
      <c r="U47" s="227"/>
      <c r="V47" s="227"/>
      <c r="W47" s="227"/>
      <c r="X47" s="228"/>
      <c r="Y47" s="227"/>
      <c r="Z47" s="227"/>
      <c r="AA47" s="227"/>
      <c r="AB47" s="227"/>
      <c r="AC47" s="228"/>
      <c r="AD47" s="393"/>
      <c r="AE47" s="227"/>
      <c r="AF47" s="227"/>
      <c r="AG47" s="227"/>
      <c r="AH47" s="228"/>
      <c r="AI47" s="393"/>
      <c r="AJ47" s="227"/>
      <c r="AK47" s="227"/>
      <c r="AL47" s="227"/>
      <c r="AM47" s="228"/>
    </row>
    <row r="48" spans="1:74" outlineLevel="1">
      <c r="A48" s="37">
        <f>ROW()</f>
        <v>48</v>
      </c>
      <c r="C48" s="38" t="s">
        <v>3</v>
      </c>
      <c r="D48" s="635">
        <v>19.600731411113347</v>
      </c>
      <c r="E48" s="635">
        <v>7.6923076923076916</v>
      </c>
      <c r="I48" s="227"/>
      <c r="J48" s="227"/>
      <c r="K48" s="227"/>
      <c r="L48" s="227"/>
      <c r="M48" s="228"/>
      <c r="N48" s="227"/>
      <c r="O48" s="227"/>
      <c r="P48" s="227"/>
      <c r="Q48" s="227"/>
      <c r="R48" s="227"/>
      <c r="S48" s="26"/>
      <c r="T48" s="227"/>
      <c r="U48" s="227"/>
      <c r="V48" s="227"/>
      <c r="W48" s="227"/>
      <c r="X48" s="228"/>
      <c r="Y48" s="227"/>
      <c r="Z48" s="227"/>
      <c r="AA48" s="227"/>
      <c r="AB48" s="227"/>
      <c r="AC48" s="228"/>
      <c r="AD48" s="393"/>
      <c r="AE48" s="227"/>
      <c r="AF48" s="227"/>
      <c r="AG48" s="227"/>
      <c r="AH48" s="228"/>
      <c r="AI48" s="393"/>
      <c r="AJ48" s="227"/>
      <c r="AK48" s="227"/>
      <c r="AL48" s="227"/>
      <c r="AM48" s="228"/>
    </row>
    <row r="49" spans="1:39" outlineLevel="1">
      <c r="A49" s="37">
        <f>ROW()</f>
        <v>49</v>
      </c>
      <c r="C49" s="38" t="s">
        <v>4</v>
      </c>
      <c r="D49" s="635">
        <v>38.502251946708448</v>
      </c>
      <c r="E49" s="635">
        <v>7.6923076923076916</v>
      </c>
      <c r="I49" s="227"/>
      <c r="J49" s="227"/>
      <c r="K49" s="227"/>
      <c r="L49" s="227"/>
      <c r="M49" s="228"/>
      <c r="N49" s="227"/>
      <c r="O49" s="227"/>
      <c r="P49" s="227"/>
      <c r="Q49" s="227"/>
      <c r="R49" s="227"/>
      <c r="S49" s="26"/>
      <c r="T49" s="227"/>
      <c r="U49" s="227"/>
      <c r="V49" s="227"/>
      <c r="W49" s="227"/>
      <c r="X49" s="228"/>
      <c r="Y49" s="227"/>
      <c r="Z49" s="227"/>
      <c r="AA49" s="227"/>
      <c r="AB49" s="227"/>
      <c r="AC49" s="228"/>
      <c r="AD49" s="393"/>
      <c r="AE49" s="227"/>
      <c r="AF49" s="227"/>
      <c r="AG49" s="227"/>
      <c r="AH49" s="228"/>
      <c r="AI49" s="393"/>
      <c r="AJ49" s="227"/>
      <c r="AK49" s="227"/>
      <c r="AL49" s="227"/>
      <c r="AM49" s="228"/>
    </row>
    <row r="50" spans="1:39" outlineLevel="1">
      <c r="A50" s="37">
        <f>ROW()</f>
        <v>50</v>
      </c>
      <c r="C50" s="38" t="s">
        <v>5</v>
      </c>
      <c r="D50" s="635">
        <v>16.850000000000001</v>
      </c>
      <c r="E50" s="635">
        <v>7.6923076923076916</v>
      </c>
      <c r="I50" s="227"/>
      <c r="J50" s="227"/>
      <c r="K50" s="227"/>
      <c r="L50" s="227"/>
      <c r="M50" s="228"/>
      <c r="N50" s="227"/>
      <c r="O50" s="227"/>
      <c r="P50" s="227"/>
      <c r="Q50" s="227"/>
      <c r="R50" s="227"/>
      <c r="S50" s="26"/>
      <c r="T50" s="227"/>
      <c r="U50" s="227"/>
      <c r="V50" s="227"/>
      <c r="W50" s="227"/>
      <c r="X50" s="228"/>
      <c r="Y50" s="227"/>
      <c r="Z50" s="227"/>
      <c r="AA50" s="227"/>
      <c r="AB50" s="227"/>
      <c r="AC50" s="228"/>
      <c r="AD50" s="393"/>
      <c r="AE50" s="227"/>
      <c r="AF50" s="227"/>
      <c r="AG50" s="227"/>
      <c r="AH50" s="228"/>
      <c r="AI50" s="393"/>
      <c r="AJ50" s="227"/>
      <c r="AK50" s="227"/>
      <c r="AL50" s="227"/>
      <c r="AM50" s="228"/>
    </row>
    <row r="51" spans="1:39" outlineLevel="1">
      <c r="A51" s="37">
        <f>ROW()</f>
        <v>51</v>
      </c>
      <c r="C51" s="38" t="s">
        <v>473</v>
      </c>
      <c r="D51" s="635"/>
      <c r="E51" s="635"/>
      <c r="I51" s="227"/>
      <c r="J51" s="227"/>
      <c r="K51" s="227"/>
      <c r="L51" s="227"/>
      <c r="M51" s="228"/>
      <c r="N51" s="227"/>
      <c r="O51" s="227"/>
      <c r="P51" s="227"/>
      <c r="Q51" s="227"/>
      <c r="R51" s="227"/>
      <c r="S51" s="26"/>
      <c r="T51" s="227"/>
      <c r="U51" s="227"/>
      <c r="V51" s="227"/>
      <c r="W51" s="227"/>
      <c r="X51" s="228"/>
      <c r="Y51" s="227"/>
      <c r="Z51" s="227"/>
      <c r="AA51" s="227"/>
      <c r="AB51" s="227"/>
      <c r="AC51" s="228"/>
      <c r="AD51" s="393"/>
      <c r="AE51" s="227"/>
      <c r="AF51" s="227"/>
      <c r="AG51" s="227"/>
      <c r="AH51" s="228"/>
      <c r="AI51" s="393"/>
      <c r="AJ51" s="227"/>
      <c r="AK51" s="227"/>
      <c r="AL51" s="227"/>
      <c r="AM51" s="228"/>
    </row>
    <row r="52" spans="1:39" outlineLevel="1">
      <c r="A52" s="37">
        <f>ROW()</f>
        <v>52</v>
      </c>
      <c r="C52" s="38" t="s">
        <v>474</v>
      </c>
      <c r="D52" s="635"/>
      <c r="E52" s="635"/>
      <c r="I52" s="227"/>
      <c r="J52" s="227"/>
      <c r="K52" s="227"/>
      <c r="L52" s="227"/>
      <c r="M52" s="228"/>
      <c r="N52" s="227"/>
      <c r="O52" s="227"/>
      <c r="P52" s="227"/>
      <c r="Q52" s="227"/>
      <c r="R52" s="227"/>
      <c r="S52" s="26"/>
      <c r="T52" s="227"/>
      <c r="U52" s="227"/>
      <c r="V52" s="227"/>
      <c r="W52" s="227"/>
      <c r="X52" s="228"/>
      <c r="Y52" s="227"/>
      <c r="Z52" s="227"/>
      <c r="AA52" s="227"/>
      <c r="AB52" s="227"/>
      <c r="AC52" s="228"/>
      <c r="AD52" s="393"/>
      <c r="AE52" s="227"/>
      <c r="AF52" s="227"/>
      <c r="AG52" s="227"/>
      <c r="AH52" s="228"/>
      <c r="AI52" s="393"/>
      <c r="AJ52" s="227"/>
      <c r="AK52" s="227"/>
      <c r="AL52" s="227"/>
      <c r="AM52" s="228"/>
    </row>
    <row r="53" spans="1:39" outlineLevel="1">
      <c r="A53" s="37">
        <f>ROW()</f>
        <v>53</v>
      </c>
      <c r="C53" s="38" t="s">
        <v>475</v>
      </c>
      <c r="D53" s="635"/>
      <c r="E53" s="635"/>
      <c r="I53" s="227"/>
      <c r="J53" s="227"/>
      <c r="K53" s="227"/>
      <c r="L53" s="227"/>
      <c r="M53" s="228"/>
      <c r="N53" s="227"/>
      <c r="O53" s="227"/>
      <c r="P53" s="227"/>
      <c r="Q53" s="227"/>
      <c r="R53" s="227"/>
      <c r="S53" s="26"/>
      <c r="T53" s="227"/>
      <c r="U53" s="227"/>
      <c r="V53" s="227"/>
      <c r="W53" s="227"/>
      <c r="X53" s="228"/>
      <c r="Y53" s="227"/>
      <c r="Z53" s="227"/>
      <c r="AA53" s="227"/>
      <c r="AB53" s="227"/>
      <c r="AC53" s="228"/>
      <c r="AD53" s="393"/>
      <c r="AE53" s="227"/>
      <c r="AF53" s="227"/>
      <c r="AG53" s="227"/>
      <c r="AH53" s="228"/>
      <c r="AI53" s="393"/>
      <c r="AJ53" s="227"/>
      <c r="AK53" s="227"/>
      <c r="AL53" s="227"/>
      <c r="AM53" s="228"/>
    </row>
    <row r="54" spans="1:39" outlineLevel="1">
      <c r="A54" s="37">
        <f>ROW()</f>
        <v>54</v>
      </c>
      <c r="C54" s="38" t="s">
        <v>511</v>
      </c>
      <c r="D54" s="635"/>
      <c r="E54" s="635"/>
      <c r="I54" s="227"/>
      <c r="J54" s="227"/>
      <c r="K54" s="227"/>
      <c r="L54" s="227"/>
      <c r="M54" s="228"/>
      <c r="N54" s="227"/>
      <c r="O54" s="227"/>
      <c r="P54" s="227"/>
      <c r="Q54" s="227"/>
      <c r="R54" s="227"/>
      <c r="S54" s="26"/>
      <c r="T54" s="227"/>
      <c r="U54" s="227"/>
      <c r="V54" s="227"/>
      <c r="W54" s="227"/>
      <c r="X54" s="228"/>
      <c r="Y54" s="227"/>
      <c r="Z54" s="227"/>
      <c r="AA54" s="227"/>
      <c r="AB54" s="227"/>
      <c r="AC54" s="228"/>
      <c r="AD54" s="393"/>
      <c r="AE54" s="227"/>
      <c r="AF54" s="227"/>
      <c r="AG54" s="227"/>
      <c r="AH54" s="228"/>
      <c r="AI54" s="393"/>
      <c r="AJ54" s="227"/>
      <c r="AK54" s="227"/>
      <c r="AL54" s="227"/>
      <c r="AM54" s="228"/>
    </row>
    <row r="55" spans="1:39" outlineLevel="1">
      <c r="A55" s="37">
        <f>ROW()</f>
        <v>55</v>
      </c>
      <c r="C55" s="38" t="s">
        <v>655</v>
      </c>
      <c r="D55" s="635"/>
      <c r="E55" s="635"/>
      <c r="I55" s="227"/>
      <c r="J55" s="227"/>
      <c r="K55" s="227"/>
      <c r="L55" s="227"/>
      <c r="M55" s="228"/>
      <c r="N55" s="227"/>
      <c r="O55" s="227"/>
      <c r="P55" s="227"/>
      <c r="Q55" s="227"/>
      <c r="R55" s="227"/>
      <c r="S55" s="26"/>
      <c r="T55" s="227"/>
      <c r="U55" s="227"/>
      <c r="V55" s="227"/>
      <c r="W55" s="227"/>
      <c r="X55" s="228"/>
      <c r="Y55" s="227"/>
      <c r="Z55" s="227"/>
      <c r="AA55" s="227"/>
      <c r="AB55" s="227"/>
      <c r="AC55" s="228"/>
      <c r="AD55" s="393"/>
      <c r="AE55" s="227"/>
      <c r="AF55" s="227"/>
      <c r="AG55" s="227"/>
      <c r="AH55" s="228"/>
      <c r="AI55" s="393"/>
      <c r="AJ55" s="227"/>
      <c r="AK55" s="227"/>
      <c r="AL55" s="227"/>
      <c r="AM55" s="228"/>
    </row>
    <row r="56" spans="1:39" outlineLevel="1">
      <c r="A56" s="37">
        <f>ROW()</f>
        <v>56</v>
      </c>
      <c r="C56" s="38" t="s">
        <v>656</v>
      </c>
      <c r="D56" s="635"/>
      <c r="E56" s="635"/>
      <c r="I56" s="227"/>
      <c r="J56" s="227"/>
      <c r="K56" s="227"/>
      <c r="L56" s="227"/>
      <c r="M56" s="228"/>
      <c r="N56" s="227"/>
      <c r="O56" s="227"/>
      <c r="P56" s="227"/>
      <c r="Q56" s="227"/>
      <c r="R56" s="227"/>
      <c r="S56" s="26"/>
      <c r="T56" s="227"/>
      <c r="U56" s="227"/>
      <c r="V56" s="227"/>
      <c r="W56" s="227"/>
      <c r="X56" s="228"/>
      <c r="Y56" s="227"/>
      <c r="Z56" s="227"/>
      <c r="AA56" s="227"/>
      <c r="AB56" s="227"/>
      <c r="AC56" s="228"/>
      <c r="AD56" s="393"/>
      <c r="AE56" s="227"/>
      <c r="AF56" s="227"/>
      <c r="AG56" s="227"/>
      <c r="AH56" s="228"/>
      <c r="AI56" s="393"/>
      <c r="AJ56" s="227"/>
      <c r="AK56" s="227"/>
      <c r="AL56" s="227"/>
      <c r="AM56" s="228"/>
    </row>
    <row r="57" spans="1:39" outlineLevel="1">
      <c r="A57" s="37">
        <f>ROW()</f>
        <v>57</v>
      </c>
      <c r="C57" s="38" t="s">
        <v>667</v>
      </c>
      <c r="D57" s="635"/>
      <c r="E57" s="635"/>
      <c r="I57" s="227"/>
      <c r="J57" s="227"/>
      <c r="K57" s="227"/>
      <c r="L57" s="227"/>
      <c r="M57" s="228"/>
      <c r="N57" s="227"/>
      <c r="O57" s="227"/>
      <c r="P57" s="227"/>
      <c r="Q57" s="227"/>
      <c r="R57" s="227"/>
      <c r="S57" s="26"/>
      <c r="T57" s="227"/>
      <c r="U57" s="227"/>
      <c r="V57" s="227"/>
      <c r="W57" s="227"/>
      <c r="X57" s="228"/>
      <c r="Y57" s="227"/>
      <c r="Z57" s="227"/>
      <c r="AA57" s="227"/>
      <c r="AB57" s="227"/>
      <c r="AC57" s="228"/>
      <c r="AD57" s="393"/>
      <c r="AE57" s="227"/>
      <c r="AF57" s="227"/>
      <c r="AG57" s="227"/>
      <c r="AH57" s="228"/>
      <c r="AI57" s="393"/>
      <c r="AJ57" s="227"/>
      <c r="AK57" s="227"/>
      <c r="AL57" s="227"/>
      <c r="AM57" s="228"/>
    </row>
    <row r="58" spans="1:39" outlineLevel="1">
      <c r="A58" s="37">
        <f>ROW()</f>
        <v>58</v>
      </c>
      <c r="C58" s="38" t="s">
        <v>212</v>
      </c>
      <c r="D58" s="572"/>
      <c r="E58" s="572"/>
      <c r="I58" s="227"/>
      <c r="J58" s="227"/>
      <c r="K58" s="227"/>
      <c r="L58" s="227"/>
      <c r="M58" s="228"/>
      <c r="N58" s="227"/>
      <c r="O58" s="227"/>
      <c r="P58" s="227"/>
      <c r="Q58" s="227"/>
      <c r="R58" s="227"/>
      <c r="S58" s="26"/>
      <c r="T58" s="227"/>
      <c r="U58" s="227"/>
      <c r="V58" s="227"/>
      <c r="W58" s="227"/>
      <c r="X58" s="228"/>
      <c r="Y58" s="227"/>
      <c r="Z58" s="227"/>
      <c r="AA58" s="227"/>
      <c r="AB58" s="227"/>
      <c r="AC58" s="228"/>
      <c r="AD58" s="393"/>
      <c r="AE58" s="227"/>
      <c r="AF58" s="227"/>
      <c r="AG58" s="227"/>
      <c r="AH58" s="228"/>
      <c r="AI58" s="393"/>
      <c r="AJ58" s="227"/>
      <c r="AK58" s="227"/>
      <c r="AL58" s="227"/>
      <c r="AM58" s="228"/>
    </row>
    <row r="59" spans="1:39" outlineLevel="1">
      <c r="A59" s="37">
        <f>ROW()</f>
        <v>59</v>
      </c>
      <c r="C59" s="38" t="s">
        <v>362</v>
      </c>
      <c r="D59" s="572"/>
      <c r="E59" s="572"/>
      <c r="I59" s="227"/>
      <c r="J59" s="227"/>
      <c r="K59" s="227"/>
      <c r="L59" s="227"/>
      <c r="M59" s="228"/>
      <c r="N59" s="227"/>
      <c r="O59" s="227"/>
      <c r="P59" s="227"/>
      <c r="Q59" s="227"/>
      <c r="R59" s="227"/>
      <c r="S59" s="26"/>
      <c r="T59" s="227"/>
      <c r="U59" s="227"/>
      <c r="V59" s="227"/>
      <c r="W59" s="227"/>
      <c r="X59" s="228"/>
      <c r="Y59" s="227"/>
      <c r="Z59" s="227"/>
      <c r="AA59" s="227"/>
      <c r="AB59" s="227"/>
      <c r="AC59" s="228"/>
      <c r="AD59" s="393"/>
      <c r="AE59" s="227"/>
      <c r="AF59" s="227"/>
      <c r="AG59" s="227"/>
      <c r="AH59" s="228"/>
      <c r="AI59" s="393"/>
      <c r="AJ59" s="227"/>
      <c r="AK59" s="227"/>
      <c r="AL59" s="227"/>
      <c r="AM59" s="228"/>
    </row>
    <row r="60" spans="1:39" outlineLevel="1">
      <c r="A60" s="37">
        <f>ROW()</f>
        <v>60</v>
      </c>
      <c r="C60" s="6" t="s">
        <v>290</v>
      </c>
      <c r="D60" s="572"/>
      <c r="E60" s="572"/>
      <c r="I60" s="227"/>
      <c r="J60" s="227"/>
      <c r="K60" s="227"/>
      <c r="L60" s="227"/>
      <c r="M60" s="228"/>
      <c r="N60" s="227"/>
      <c r="O60" s="227"/>
      <c r="P60" s="227"/>
      <c r="Q60" s="227"/>
      <c r="R60" s="227"/>
      <c r="S60" s="26"/>
      <c r="T60" s="227"/>
      <c r="U60" s="227"/>
      <c r="V60" s="227"/>
      <c r="W60" s="227"/>
      <c r="X60" s="228"/>
      <c r="Y60" s="227"/>
      <c r="Z60" s="227"/>
      <c r="AA60" s="227"/>
      <c r="AB60" s="227"/>
      <c r="AC60" s="228"/>
      <c r="AD60" s="393"/>
      <c r="AE60" s="227"/>
      <c r="AF60" s="227"/>
      <c r="AG60" s="227"/>
      <c r="AH60" s="228"/>
      <c r="AI60" s="393"/>
      <c r="AJ60" s="227"/>
      <c r="AK60" s="227"/>
      <c r="AL60" s="227"/>
      <c r="AM60" s="228"/>
    </row>
    <row r="61" spans="1:39" outlineLevel="1">
      <c r="A61" s="37">
        <f>ROW()</f>
        <v>61</v>
      </c>
      <c r="C61" s="6" t="s">
        <v>339</v>
      </c>
      <c r="D61" s="573"/>
      <c r="E61" s="636">
        <v>7.6923076923076916</v>
      </c>
      <c r="I61" s="227"/>
      <c r="J61" s="227"/>
      <c r="K61" s="227"/>
      <c r="L61" s="227"/>
      <c r="M61" s="228"/>
      <c r="N61" s="227"/>
      <c r="O61" s="227"/>
      <c r="P61" s="227"/>
      <c r="Q61" s="227"/>
      <c r="R61" s="227"/>
      <c r="S61" s="26"/>
      <c r="T61" s="227"/>
      <c r="U61" s="227"/>
      <c r="V61" s="227"/>
      <c r="W61" s="227"/>
      <c r="X61" s="228"/>
      <c r="Y61" s="227"/>
      <c r="Z61" s="227"/>
      <c r="AA61" s="227"/>
      <c r="AB61" s="227"/>
      <c r="AC61" s="228"/>
      <c r="AD61" s="393"/>
      <c r="AE61" s="227"/>
      <c r="AF61" s="227"/>
      <c r="AG61" s="227"/>
      <c r="AH61" s="228"/>
      <c r="AI61" s="393"/>
      <c r="AJ61" s="227"/>
      <c r="AK61" s="227"/>
      <c r="AL61" s="227"/>
      <c r="AM61" s="228"/>
    </row>
    <row r="62" spans="1:39" outlineLevel="1">
      <c r="A62" s="37">
        <f>ROW()</f>
        <v>62</v>
      </c>
      <c r="D62" s="360"/>
      <c r="E62" s="361"/>
      <c r="I62" s="227"/>
      <c r="J62" s="227"/>
      <c r="K62" s="227"/>
      <c r="L62" s="227"/>
      <c r="M62" s="228"/>
      <c r="N62" s="227"/>
      <c r="O62" s="227"/>
      <c r="P62" s="227"/>
      <c r="Q62" s="227"/>
      <c r="R62" s="227"/>
      <c r="S62" s="26"/>
      <c r="T62" s="227"/>
      <c r="U62" s="227"/>
      <c r="V62" s="227"/>
      <c r="W62" s="227"/>
      <c r="X62" s="228"/>
      <c r="Y62" s="227"/>
      <c r="Z62" s="227"/>
      <c r="AA62" s="227"/>
      <c r="AB62" s="227"/>
      <c r="AC62" s="228"/>
      <c r="AD62" s="393"/>
      <c r="AE62" s="227"/>
      <c r="AF62" s="227"/>
      <c r="AG62" s="227"/>
      <c r="AH62" s="228"/>
      <c r="AI62" s="393"/>
      <c r="AJ62" s="227"/>
      <c r="AK62" s="227"/>
      <c r="AL62" s="227"/>
      <c r="AM62" s="228"/>
    </row>
    <row r="63" spans="1:39" ht="48" outlineLevel="1">
      <c r="A63" s="37">
        <f>ROW()</f>
        <v>63</v>
      </c>
      <c r="B63" s="230" t="s">
        <v>537</v>
      </c>
      <c r="D63" s="460" t="s">
        <v>539</v>
      </c>
      <c r="E63" s="460" t="s">
        <v>33</v>
      </c>
      <c r="F63" s="460" t="s">
        <v>540</v>
      </c>
      <c r="G63" s="460" t="s">
        <v>541</v>
      </c>
      <c r="H63" s="460" t="s">
        <v>542</v>
      </c>
      <c r="I63" s="460" t="s">
        <v>543</v>
      </c>
      <c r="J63" s="460" t="s">
        <v>509</v>
      </c>
      <c r="M63" s="228"/>
      <c r="N63" s="227"/>
      <c r="O63" s="227"/>
      <c r="P63" s="227"/>
      <c r="Q63" s="227"/>
      <c r="R63" s="227"/>
      <c r="S63" s="26"/>
      <c r="T63" s="227"/>
      <c r="U63" s="227"/>
      <c r="V63" s="227"/>
      <c r="W63" s="227"/>
      <c r="X63" s="228"/>
      <c r="Y63" s="227"/>
      <c r="AA63" s="227"/>
      <c r="AB63" s="227"/>
      <c r="AC63" s="228"/>
      <c r="AD63" s="393"/>
      <c r="AE63" s="227"/>
      <c r="AF63" s="227"/>
      <c r="AG63" s="227"/>
      <c r="AH63" s="228"/>
      <c r="AI63" s="393"/>
      <c r="AJ63" s="227"/>
      <c r="AK63" s="227"/>
      <c r="AL63" s="227"/>
      <c r="AM63" s="228"/>
    </row>
    <row r="64" spans="1:39" outlineLevel="1">
      <c r="A64" s="37">
        <f>ROW()</f>
        <v>64</v>
      </c>
      <c r="C64" s="38" t="s">
        <v>2</v>
      </c>
      <c r="D64" s="637">
        <v>70</v>
      </c>
      <c r="E64" s="638">
        <v>20</v>
      </c>
      <c r="F64" s="639">
        <v>70</v>
      </c>
      <c r="G64" s="574">
        <f>F64</f>
        <v>70</v>
      </c>
      <c r="H64" s="574">
        <f>F64</f>
        <v>70</v>
      </c>
      <c r="I64" s="574">
        <f>G64</f>
        <v>70</v>
      </c>
      <c r="J64" s="640">
        <v>70</v>
      </c>
      <c r="M64" s="228"/>
      <c r="N64" s="227"/>
      <c r="O64" s="227"/>
      <c r="P64" s="227"/>
      <c r="Q64" s="227"/>
      <c r="R64" s="227"/>
      <c r="S64" s="26"/>
      <c r="T64" s="227"/>
      <c r="U64" s="227"/>
      <c r="V64" s="227"/>
      <c r="W64" s="227"/>
      <c r="X64" s="228"/>
      <c r="Y64" s="227"/>
      <c r="AA64" s="227"/>
      <c r="AB64" s="227"/>
      <c r="AC64" s="228"/>
      <c r="AD64" s="393"/>
      <c r="AE64" s="227"/>
      <c r="AF64" s="227"/>
      <c r="AG64" s="227"/>
      <c r="AH64" s="228"/>
      <c r="AI64" s="393"/>
      <c r="AJ64" s="227"/>
      <c r="AK64" s="227"/>
      <c r="AL64" s="227"/>
      <c r="AM64" s="228"/>
    </row>
    <row r="65" spans="1:39" outlineLevel="1">
      <c r="A65" s="37">
        <f>ROW()</f>
        <v>65</v>
      </c>
      <c r="C65" s="38" t="s">
        <v>3</v>
      </c>
      <c r="D65" s="637">
        <v>30</v>
      </c>
      <c r="E65" s="641">
        <v>20</v>
      </c>
      <c r="F65" s="639">
        <v>30</v>
      </c>
      <c r="G65" s="574">
        <f>F65</f>
        <v>30</v>
      </c>
      <c r="H65" s="574">
        <f>F65</f>
        <v>30</v>
      </c>
      <c r="I65" s="574">
        <f>G65</f>
        <v>30</v>
      </c>
      <c r="J65" s="642">
        <v>30</v>
      </c>
      <c r="M65" s="228"/>
      <c r="N65" s="227"/>
      <c r="O65" s="227"/>
      <c r="P65" s="227"/>
      <c r="Q65" s="227"/>
      <c r="R65" s="227"/>
      <c r="S65" s="26"/>
      <c r="T65" s="227"/>
      <c r="U65" s="227"/>
      <c r="V65" s="227"/>
      <c r="W65" s="227"/>
      <c r="X65" s="228"/>
      <c r="Y65" s="227"/>
      <c r="AA65" s="227"/>
      <c r="AB65" s="227"/>
      <c r="AC65" s="228"/>
      <c r="AD65" s="393"/>
      <c r="AE65" s="227"/>
      <c r="AF65" s="227"/>
      <c r="AG65" s="227"/>
      <c r="AH65" s="228"/>
      <c r="AI65" s="393"/>
      <c r="AJ65" s="227"/>
      <c r="AK65" s="227"/>
      <c r="AL65" s="227"/>
      <c r="AM65" s="228"/>
    </row>
    <row r="66" spans="1:39" outlineLevel="1">
      <c r="A66" s="37">
        <f>ROW()</f>
        <v>66</v>
      </c>
      <c r="C66" s="38" t="s">
        <v>4</v>
      </c>
      <c r="D66" s="637">
        <v>50</v>
      </c>
      <c r="E66" s="641">
        <v>15</v>
      </c>
      <c r="F66" s="639">
        <v>50</v>
      </c>
      <c r="G66" s="574">
        <f>F66</f>
        <v>50</v>
      </c>
      <c r="H66" s="637">
        <v>30</v>
      </c>
      <c r="I66" s="643">
        <f>H66</f>
        <v>30</v>
      </c>
      <c r="J66" s="642">
        <v>30</v>
      </c>
      <c r="M66" s="228"/>
      <c r="N66" s="227"/>
      <c r="O66" s="227"/>
      <c r="P66" s="227"/>
      <c r="Q66" s="227"/>
      <c r="R66" s="227"/>
      <c r="S66" s="26"/>
      <c r="T66" s="227"/>
      <c r="U66" s="227"/>
      <c r="V66" s="227"/>
      <c r="W66" s="227"/>
      <c r="X66" s="228"/>
      <c r="Y66" s="227"/>
      <c r="AA66" s="227"/>
      <c r="AB66" s="227"/>
      <c r="AC66" s="228"/>
      <c r="AD66" s="393"/>
      <c r="AE66" s="227"/>
      <c r="AF66" s="227"/>
      <c r="AG66" s="227"/>
      <c r="AH66" s="228"/>
      <c r="AI66" s="393"/>
      <c r="AJ66" s="227"/>
      <c r="AK66" s="227"/>
      <c r="AL66" s="227"/>
      <c r="AM66" s="228"/>
    </row>
    <row r="67" spans="1:39" outlineLevel="1">
      <c r="A67" s="37">
        <f>ROW()</f>
        <v>67</v>
      </c>
      <c r="C67" s="38" t="s">
        <v>5</v>
      </c>
      <c r="D67" s="637">
        <v>30</v>
      </c>
      <c r="E67" s="641">
        <v>20</v>
      </c>
      <c r="F67" s="639">
        <v>30</v>
      </c>
      <c r="G67" s="639">
        <v>10</v>
      </c>
      <c r="H67" s="574">
        <f>F67</f>
        <v>30</v>
      </c>
      <c r="I67" s="643">
        <f>G67</f>
        <v>10</v>
      </c>
      <c r="J67" s="642">
        <v>10</v>
      </c>
      <c r="M67" s="228"/>
      <c r="N67" s="227"/>
      <c r="O67" s="227"/>
      <c r="P67" s="227"/>
      <c r="Q67" s="227"/>
      <c r="R67" s="227"/>
      <c r="S67" s="26"/>
      <c r="T67" s="227"/>
      <c r="U67" s="227"/>
      <c r="V67" s="227"/>
      <c r="W67" s="227"/>
      <c r="X67" s="228"/>
      <c r="Y67" s="227"/>
      <c r="AA67" s="227"/>
      <c r="AB67" s="227"/>
      <c r="AC67" s="228"/>
      <c r="AD67" s="393"/>
      <c r="AE67" s="227"/>
      <c r="AF67" s="227"/>
      <c r="AG67" s="227"/>
      <c r="AH67" s="228"/>
      <c r="AI67" s="393"/>
      <c r="AJ67" s="227"/>
      <c r="AK67" s="227"/>
      <c r="AL67" s="227"/>
      <c r="AM67" s="228"/>
    </row>
    <row r="68" spans="1:39" outlineLevel="1">
      <c r="A68" s="37">
        <f>ROW()</f>
        <v>68</v>
      </c>
      <c r="C68" s="38" t="s">
        <v>473</v>
      </c>
      <c r="D68" s="575"/>
      <c r="E68" s="644">
        <f>E84</f>
        <v>5</v>
      </c>
      <c r="F68" s="109"/>
      <c r="G68" s="576">
        <f>D84</f>
        <v>5</v>
      </c>
      <c r="H68" s="574"/>
      <c r="I68" s="574">
        <f>G68</f>
        <v>5</v>
      </c>
      <c r="J68" s="642"/>
      <c r="M68" s="228"/>
      <c r="N68" s="227"/>
      <c r="O68" s="227"/>
      <c r="P68" s="227"/>
      <c r="Q68" s="227"/>
      <c r="R68" s="227"/>
      <c r="S68" s="26"/>
      <c r="T68" s="227"/>
      <c r="U68" s="227"/>
      <c r="V68" s="227"/>
      <c r="W68" s="227"/>
      <c r="X68" s="228"/>
      <c r="Y68" s="227"/>
      <c r="Z68" s="227"/>
      <c r="AA68" s="227"/>
      <c r="AB68" s="227"/>
      <c r="AC68" s="228"/>
      <c r="AD68" s="393"/>
      <c r="AE68" s="227"/>
      <c r="AF68" s="227"/>
      <c r="AG68" s="227"/>
      <c r="AH68" s="228"/>
      <c r="AI68" s="393"/>
      <c r="AJ68" s="227"/>
      <c r="AK68" s="227"/>
      <c r="AL68" s="227"/>
      <c r="AM68" s="228"/>
    </row>
    <row r="69" spans="1:39" outlineLevel="1">
      <c r="A69" s="37">
        <f>ROW()</f>
        <v>69</v>
      </c>
      <c r="C69" s="38" t="s">
        <v>474</v>
      </c>
      <c r="D69" s="575"/>
      <c r="E69" s="644">
        <f t="shared" ref="E69:E70" si="51">E85</f>
        <v>15</v>
      </c>
      <c r="F69" s="109"/>
      <c r="G69" s="576">
        <f t="shared" ref="G69:G70" si="52">D85</f>
        <v>15</v>
      </c>
      <c r="H69" s="574"/>
      <c r="I69" s="574">
        <f>G69</f>
        <v>15</v>
      </c>
      <c r="J69" s="642"/>
      <c r="M69" s="228"/>
      <c r="N69" s="227"/>
      <c r="O69" s="227"/>
      <c r="P69" s="227"/>
      <c r="Q69" s="227"/>
      <c r="R69" s="227"/>
      <c r="S69" s="26"/>
      <c r="T69" s="227"/>
      <c r="U69" s="227"/>
      <c r="V69" s="227"/>
      <c r="W69" s="227"/>
      <c r="X69" s="228"/>
      <c r="Y69" s="227"/>
      <c r="Z69" s="227"/>
      <c r="AA69" s="227"/>
      <c r="AB69" s="227"/>
      <c r="AC69" s="228"/>
      <c r="AD69" s="393"/>
      <c r="AE69" s="227"/>
      <c r="AF69" s="227"/>
      <c r="AG69" s="227"/>
      <c r="AH69" s="228"/>
      <c r="AI69" s="393"/>
      <c r="AJ69" s="227"/>
      <c r="AK69" s="227"/>
      <c r="AL69" s="227"/>
      <c r="AM69" s="228"/>
    </row>
    <row r="70" spans="1:39" outlineLevel="1">
      <c r="A70" s="37">
        <f>ROW()</f>
        <v>70</v>
      </c>
      <c r="C70" s="38" t="s">
        <v>475</v>
      </c>
      <c r="D70" s="575"/>
      <c r="E70" s="644">
        <f t="shared" si="51"/>
        <v>10</v>
      </c>
      <c r="F70" s="109"/>
      <c r="G70" s="576">
        <f t="shared" si="52"/>
        <v>10</v>
      </c>
      <c r="H70" s="574"/>
      <c r="I70" s="574">
        <f>G70</f>
        <v>10</v>
      </c>
      <c r="J70" s="642"/>
      <c r="M70" s="228"/>
      <c r="N70" s="227"/>
      <c r="O70" s="227"/>
      <c r="P70" s="227"/>
      <c r="Q70" s="227"/>
      <c r="R70" s="227"/>
      <c r="S70" s="26"/>
      <c r="T70" s="227"/>
      <c r="U70" s="227"/>
      <c r="V70" s="227"/>
      <c r="W70" s="227"/>
      <c r="X70" s="228"/>
      <c r="Y70" s="227"/>
      <c r="Z70" s="227"/>
      <c r="AA70" s="227"/>
      <c r="AB70" s="227"/>
      <c r="AC70" s="228"/>
      <c r="AD70" s="393"/>
      <c r="AE70" s="227"/>
      <c r="AF70" s="227"/>
      <c r="AG70" s="227"/>
      <c r="AH70" s="228"/>
      <c r="AI70" s="393"/>
      <c r="AJ70" s="227"/>
      <c r="AK70" s="227"/>
      <c r="AL70" s="227"/>
      <c r="AM70" s="228"/>
    </row>
    <row r="71" spans="1:39" outlineLevel="1">
      <c r="A71" s="37">
        <f>ROW()</f>
        <v>71</v>
      </c>
      <c r="C71" s="38" t="s">
        <v>511</v>
      </c>
      <c r="D71" s="577">
        <f>D67</f>
        <v>30</v>
      </c>
      <c r="E71" s="644">
        <f>E67</f>
        <v>20</v>
      </c>
      <c r="F71" s="645">
        <f>F67</f>
        <v>30</v>
      </c>
      <c r="G71" s="574">
        <f>F71</f>
        <v>30</v>
      </c>
      <c r="H71" s="574">
        <f>F71</f>
        <v>30</v>
      </c>
      <c r="I71" s="574">
        <f>G71</f>
        <v>30</v>
      </c>
      <c r="J71" s="646">
        <f>F71</f>
        <v>30</v>
      </c>
      <c r="M71" s="228"/>
      <c r="N71" s="227"/>
      <c r="O71" s="227"/>
      <c r="P71" s="227"/>
      <c r="Q71" s="227"/>
      <c r="R71" s="227"/>
      <c r="S71" s="26"/>
      <c r="T71" s="227"/>
      <c r="U71" s="227"/>
      <c r="V71" s="227"/>
      <c r="W71" s="227"/>
      <c r="X71" s="228"/>
      <c r="Y71" s="227"/>
      <c r="Z71" s="227"/>
      <c r="AA71" s="227"/>
      <c r="AB71" s="227"/>
      <c r="AC71" s="228"/>
      <c r="AD71" s="393"/>
      <c r="AE71" s="227"/>
      <c r="AF71" s="227"/>
      <c r="AG71" s="227"/>
      <c r="AH71" s="228"/>
      <c r="AI71" s="393"/>
      <c r="AJ71" s="227"/>
      <c r="AK71" s="227"/>
      <c r="AL71" s="227"/>
      <c r="AM71" s="228"/>
    </row>
    <row r="72" spans="1:39" outlineLevel="1">
      <c r="A72" s="37">
        <f>ROW()</f>
        <v>72</v>
      </c>
      <c r="C72" s="38" t="s">
        <v>655</v>
      </c>
      <c r="D72" s="577"/>
      <c r="E72" s="572"/>
      <c r="F72" s="109"/>
      <c r="G72" s="246"/>
      <c r="H72" s="574"/>
      <c r="I72" s="574"/>
      <c r="J72" s="578"/>
      <c r="M72" s="228"/>
      <c r="N72" s="227"/>
      <c r="O72" s="227"/>
      <c r="P72" s="227"/>
      <c r="Q72" s="227"/>
      <c r="R72" s="227"/>
      <c r="S72" s="26"/>
      <c r="T72" s="227"/>
      <c r="U72" s="227"/>
      <c r="V72" s="227"/>
      <c r="W72" s="227"/>
      <c r="X72" s="228"/>
      <c r="Y72" s="227"/>
      <c r="Z72" s="227"/>
      <c r="AA72" s="227"/>
      <c r="AB72" s="227"/>
      <c r="AC72" s="228"/>
      <c r="AD72" s="393"/>
      <c r="AE72" s="227"/>
      <c r="AF72" s="227"/>
      <c r="AG72" s="227"/>
      <c r="AH72" s="228"/>
      <c r="AI72" s="393"/>
      <c r="AJ72" s="227"/>
      <c r="AK72" s="227"/>
      <c r="AL72" s="227"/>
      <c r="AM72" s="228"/>
    </row>
    <row r="73" spans="1:39" outlineLevel="1">
      <c r="A73" s="37">
        <f>ROW()</f>
        <v>73</v>
      </c>
      <c r="C73" s="38" t="s">
        <v>656</v>
      </c>
      <c r="D73" s="577"/>
      <c r="E73" s="572"/>
      <c r="F73" s="109"/>
      <c r="G73" s="246"/>
      <c r="H73" s="574"/>
      <c r="I73" s="574"/>
      <c r="J73" s="578"/>
      <c r="M73" s="228"/>
      <c r="N73" s="227"/>
      <c r="O73" s="227"/>
      <c r="P73" s="227"/>
      <c r="Q73" s="227"/>
      <c r="R73" s="227"/>
      <c r="S73" s="26"/>
      <c r="T73" s="227"/>
      <c r="U73" s="227"/>
      <c r="V73" s="227"/>
      <c r="W73" s="227"/>
      <c r="X73" s="228"/>
      <c r="Y73" s="227"/>
      <c r="Z73" s="227"/>
      <c r="AA73" s="227"/>
      <c r="AB73" s="227"/>
      <c r="AC73" s="228"/>
      <c r="AD73" s="393"/>
      <c r="AE73" s="227"/>
      <c r="AF73" s="227"/>
      <c r="AG73" s="227"/>
      <c r="AH73" s="228"/>
      <c r="AI73" s="393"/>
      <c r="AJ73" s="227"/>
      <c r="AK73" s="227"/>
      <c r="AL73" s="227"/>
      <c r="AM73" s="228"/>
    </row>
    <row r="74" spans="1:39" outlineLevel="1">
      <c r="A74" s="37">
        <f>ROW()</f>
        <v>74</v>
      </c>
      <c r="C74" s="38" t="s">
        <v>667</v>
      </c>
      <c r="D74" s="577"/>
      <c r="E74" s="572"/>
      <c r="F74" s="109"/>
      <c r="G74" s="246"/>
      <c r="H74" s="574"/>
      <c r="I74" s="574"/>
      <c r="J74" s="578"/>
      <c r="M74" s="228"/>
      <c r="N74" s="227"/>
      <c r="O74" s="227"/>
      <c r="P74" s="227"/>
      <c r="Q74" s="227"/>
      <c r="R74" s="227"/>
      <c r="S74" s="26"/>
      <c r="T74" s="227"/>
      <c r="U74" s="227"/>
      <c r="V74" s="227"/>
      <c r="W74" s="227"/>
      <c r="X74" s="228"/>
      <c r="Y74" s="227"/>
      <c r="Z74" s="227"/>
      <c r="AA74" s="227"/>
      <c r="AB74" s="227"/>
      <c r="AC74" s="228"/>
      <c r="AD74" s="393"/>
      <c r="AE74" s="227"/>
      <c r="AF74" s="227"/>
      <c r="AG74" s="227"/>
      <c r="AH74" s="228"/>
      <c r="AI74" s="393"/>
      <c r="AJ74" s="227"/>
      <c r="AK74" s="227"/>
      <c r="AL74" s="227"/>
      <c r="AM74" s="228"/>
    </row>
    <row r="75" spans="1:39" outlineLevel="1">
      <c r="A75" s="37">
        <f>ROW()</f>
        <v>75</v>
      </c>
      <c r="C75" s="38" t="s">
        <v>212</v>
      </c>
      <c r="D75" s="393"/>
      <c r="E75" s="572"/>
      <c r="F75" s="109"/>
      <c r="G75" s="109"/>
      <c r="H75" s="578"/>
      <c r="I75" s="578"/>
      <c r="J75" s="578"/>
      <c r="M75" s="228"/>
      <c r="N75" s="227"/>
      <c r="O75" s="227"/>
      <c r="P75" s="227"/>
      <c r="Q75" s="227"/>
      <c r="R75" s="227"/>
      <c r="S75" s="26"/>
      <c r="T75" s="227"/>
      <c r="U75" s="227"/>
      <c r="V75" s="227"/>
      <c r="W75" s="227"/>
      <c r="X75" s="228"/>
      <c r="Y75" s="227"/>
      <c r="Z75" s="227"/>
      <c r="AA75" s="227"/>
      <c r="AB75" s="227"/>
      <c r="AC75" s="228"/>
      <c r="AD75" s="393"/>
      <c r="AE75" s="227"/>
      <c r="AF75" s="227"/>
      <c r="AG75" s="227"/>
      <c r="AH75" s="228"/>
      <c r="AI75" s="393"/>
      <c r="AJ75" s="227"/>
      <c r="AK75" s="227"/>
      <c r="AL75" s="227"/>
      <c r="AM75" s="228"/>
    </row>
    <row r="76" spans="1:39" outlineLevel="1">
      <c r="A76" s="37">
        <f>ROW()</f>
        <v>76</v>
      </c>
      <c r="C76" s="38" t="s">
        <v>362</v>
      </c>
      <c r="D76" s="579">
        <v>62.598995281445561</v>
      </c>
      <c r="E76" s="647">
        <v>5</v>
      </c>
      <c r="F76" s="246">
        <f>$D76</f>
        <v>62.598995281445561</v>
      </c>
      <c r="G76" s="246">
        <f>$D76</f>
        <v>62.598995281445561</v>
      </c>
      <c r="H76" s="574">
        <f>F76</f>
        <v>62.598995281445561</v>
      </c>
      <c r="I76" s="574">
        <f>G76</f>
        <v>62.598995281445561</v>
      </c>
      <c r="J76" s="578"/>
      <c r="M76" s="228"/>
      <c r="N76" s="227"/>
      <c r="O76" s="227"/>
      <c r="P76" s="227"/>
      <c r="Q76" s="227"/>
      <c r="R76" s="227"/>
      <c r="S76" s="26"/>
      <c r="T76" s="227"/>
      <c r="U76" s="227"/>
      <c r="V76" s="227"/>
      <c r="W76" s="227"/>
      <c r="X76" s="228"/>
      <c r="Y76" s="227"/>
      <c r="Z76" s="227"/>
      <c r="AA76" s="227"/>
      <c r="AB76" s="227"/>
      <c r="AC76" s="228"/>
      <c r="AD76" s="393"/>
      <c r="AE76" s="227"/>
      <c r="AF76" s="227"/>
      <c r="AG76" s="227"/>
      <c r="AH76" s="228"/>
      <c r="AI76" s="393"/>
      <c r="AJ76" s="227"/>
      <c r="AK76" s="227"/>
      <c r="AL76" s="227"/>
      <c r="AM76" s="228"/>
    </row>
    <row r="77" spans="1:39" outlineLevel="1">
      <c r="A77" s="37">
        <f>ROW()</f>
        <v>77</v>
      </c>
      <c r="C77" s="6" t="s">
        <v>290</v>
      </c>
      <c r="D77" s="498">
        <f>BEP!$D$24</f>
        <v>57</v>
      </c>
      <c r="E77" s="636">
        <v>20</v>
      </c>
      <c r="F77" s="360">
        <f>$D77</f>
        <v>57</v>
      </c>
      <c r="G77" s="360">
        <f>$D77</f>
        <v>57</v>
      </c>
      <c r="H77" s="580">
        <f>F77</f>
        <v>57</v>
      </c>
      <c r="I77" s="580">
        <f>G77</f>
        <v>57</v>
      </c>
      <c r="J77" s="581"/>
      <c r="M77" s="228"/>
      <c r="N77" s="227"/>
      <c r="O77" s="227"/>
      <c r="P77" s="227"/>
      <c r="Q77" s="227"/>
      <c r="R77" s="227"/>
      <c r="S77" s="26"/>
      <c r="T77" s="227"/>
      <c r="U77" s="227"/>
      <c r="V77" s="227"/>
      <c r="W77" s="227"/>
      <c r="X77" s="228"/>
      <c r="Y77" s="227"/>
      <c r="Z77" s="227"/>
      <c r="AA77" s="227"/>
      <c r="AB77" s="227"/>
      <c r="AC77" s="228"/>
      <c r="AD77" s="393"/>
      <c r="AE77" s="227"/>
      <c r="AF77" s="227"/>
      <c r="AG77" s="227"/>
      <c r="AH77" s="228"/>
      <c r="AI77" s="393"/>
      <c r="AJ77" s="227"/>
      <c r="AK77" s="227"/>
      <c r="AL77" s="227"/>
      <c r="AM77" s="228"/>
    </row>
    <row r="78" spans="1:39" outlineLevel="1">
      <c r="A78" s="37">
        <f>ROW()</f>
        <v>78</v>
      </c>
      <c r="I78" s="227"/>
      <c r="J78" s="227"/>
      <c r="K78" s="227"/>
      <c r="L78" s="227"/>
      <c r="M78" s="228"/>
      <c r="N78" s="227"/>
      <c r="O78" s="227"/>
      <c r="P78" s="227"/>
      <c r="Q78" s="227"/>
      <c r="R78" s="227"/>
      <c r="S78" s="26"/>
      <c r="T78" s="227"/>
      <c r="U78" s="227"/>
      <c r="V78" s="227"/>
      <c r="W78" s="227"/>
      <c r="X78" s="228"/>
      <c r="Y78" s="227"/>
      <c r="Z78" s="227"/>
      <c r="AA78" s="227"/>
      <c r="AB78" s="227"/>
      <c r="AC78" s="228"/>
      <c r="AD78" s="393"/>
      <c r="AE78" s="227"/>
      <c r="AF78" s="227"/>
      <c r="AG78" s="227"/>
      <c r="AH78" s="228"/>
      <c r="AI78" s="393"/>
      <c r="AJ78" s="227"/>
      <c r="AK78" s="227"/>
      <c r="AL78" s="227"/>
      <c r="AM78" s="228"/>
    </row>
    <row r="79" spans="1:39" ht="24" outlineLevel="1">
      <c r="A79" s="37">
        <f>ROW()</f>
        <v>79</v>
      </c>
      <c r="B79" s="230" t="s">
        <v>532</v>
      </c>
      <c r="D79" s="460" t="s">
        <v>267</v>
      </c>
      <c r="E79" s="460" t="s">
        <v>33</v>
      </c>
      <c r="I79" s="227"/>
      <c r="J79" s="227"/>
      <c r="K79" s="227"/>
      <c r="L79" s="227"/>
      <c r="M79" s="228"/>
      <c r="N79" s="227"/>
      <c r="O79" s="227"/>
      <c r="P79" s="227"/>
      <c r="Q79" s="227"/>
      <c r="R79" s="227"/>
      <c r="S79" s="26"/>
      <c r="T79" s="227"/>
      <c r="U79" s="227"/>
      <c r="V79" s="227"/>
      <c r="W79" s="227"/>
      <c r="X79" s="228"/>
      <c r="Y79" s="227"/>
      <c r="Z79" s="227"/>
      <c r="AA79" s="227"/>
      <c r="AB79" s="227"/>
      <c r="AC79" s="228"/>
      <c r="AD79" s="393"/>
      <c r="AE79" s="227"/>
      <c r="AF79" s="227"/>
      <c r="AG79" s="227"/>
      <c r="AH79" s="228"/>
      <c r="AI79" s="393"/>
      <c r="AJ79" s="227"/>
      <c r="AK79" s="227"/>
      <c r="AL79" s="227"/>
      <c r="AM79" s="228"/>
    </row>
    <row r="80" spans="1:39" outlineLevel="1">
      <c r="A80" s="37">
        <f>ROW()</f>
        <v>80</v>
      </c>
      <c r="C80" s="38" t="s">
        <v>2</v>
      </c>
      <c r="D80" s="637">
        <v>42</v>
      </c>
      <c r="E80" s="648">
        <v>20</v>
      </c>
      <c r="I80" s="227"/>
      <c r="J80" s="227"/>
      <c r="K80" s="227"/>
      <c r="L80" s="227"/>
      <c r="M80" s="228"/>
      <c r="N80" s="227"/>
      <c r="O80" s="227"/>
      <c r="P80" s="227"/>
      <c r="Q80" s="227"/>
      <c r="R80" s="227"/>
      <c r="S80" s="26"/>
      <c r="T80" s="227"/>
      <c r="U80" s="227"/>
      <c r="V80" s="227"/>
      <c r="W80" s="227"/>
      <c r="X80" s="228"/>
      <c r="Y80" s="227"/>
      <c r="Z80" s="227"/>
      <c r="AA80" s="227"/>
      <c r="AB80" s="227"/>
      <c r="AC80" s="228"/>
      <c r="AD80" s="393"/>
      <c r="AE80" s="227"/>
      <c r="AF80" s="227"/>
      <c r="AG80" s="227"/>
      <c r="AH80" s="228"/>
      <c r="AI80" s="393"/>
      <c r="AJ80" s="227"/>
      <c r="AK80" s="227"/>
      <c r="AL80" s="227"/>
      <c r="AM80" s="228"/>
    </row>
    <row r="81" spans="1:39" outlineLevel="1">
      <c r="A81" s="37">
        <f>ROW()</f>
        <v>81</v>
      </c>
      <c r="C81" s="38" t="s">
        <v>3</v>
      </c>
      <c r="D81" s="637">
        <v>30</v>
      </c>
      <c r="E81" s="637">
        <v>20</v>
      </c>
      <c r="I81" s="227"/>
      <c r="J81" s="227"/>
      <c r="K81" s="227"/>
      <c r="L81" s="227"/>
      <c r="M81" s="228"/>
      <c r="N81" s="227"/>
      <c r="O81" s="227"/>
      <c r="P81" s="227"/>
      <c r="Q81" s="227"/>
      <c r="R81" s="227"/>
      <c r="S81" s="26"/>
      <c r="T81" s="227"/>
      <c r="U81" s="227"/>
      <c r="V81" s="227"/>
      <c r="W81" s="227"/>
      <c r="X81" s="228"/>
      <c r="Y81" s="227"/>
      <c r="Z81" s="227"/>
      <c r="AA81" s="227"/>
      <c r="AB81" s="227"/>
      <c r="AC81" s="228"/>
      <c r="AD81" s="393"/>
      <c r="AE81" s="227"/>
      <c r="AF81" s="227"/>
      <c r="AG81" s="227"/>
      <c r="AH81" s="228"/>
      <c r="AI81" s="393"/>
      <c r="AJ81" s="227"/>
      <c r="AK81" s="227"/>
      <c r="AL81" s="227"/>
      <c r="AM81" s="228"/>
    </row>
    <row r="82" spans="1:39" outlineLevel="1">
      <c r="A82" s="37">
        <f>ROW()</f>
        <v>82</v>
      </c>
      <c r="C82" s="38" t="s">
        <v>4</v>
      </c>
      <c r="D82" s="637">
        <v>30</v>
      </c>
      <c r="E82" s="637">
        <v>15</v>
      </c>
      <c r="I82" s="227"/>
      <c r="J82" s="227"/>
      <c r="K82" s="227"/>
      <c r="L82" s="227"/>
      <c r="M82" s="228"/>
      <c r="N82" s="227"/>
      <c r="O82" s="227"/>
      <c r="P82" s="227"/>
      <c r="Q82" s="227"/>
      <c r="R82" s="227"/>
      <c r="S82" s="26"/>
      <c r="T82" s="227"/>
      <c r="U82" s="227"/>
      <c r="V82" s="227"/>
      <c r="W82" s="227"/>
      <c r="X82" s="228"/>
      <c r="Y82" s="227"/>
      <c r="Z82" s="227"/>
      <c r="AA82" s="227"/>
      <c r="AB82" s="227"/>
      <c r="AC82" s="228"/>
      <c r="AD82" s="393"/>
      <c r="AE82" s="227"/>
      <c r="AF82" s="227"/>
      <c r="AG82" s="227"/>
      <c r="AH82" s="228"/>
      <c r="AI82" s="393"/>
      <c r="AJ82" s="227"/>
      <c r="AK82" s="227"/>
      <c r="AL82" s="227"/>
      <c r="AM82" s="228"/>
    </row>
    <row r="83" spans="1:39" outlineLevel="1">
      <c r="A83" s="37">
        <f>ROW()</f>
        <v>83</v>
      </c>
      <c r="C83" s="38" t="s">
        <v>5</v>
      </c>
      <c r="D83" s="637">
        <v>10</v>
      </c>
      <c r="E83" s="637">
        <v>10</v>
      </c>
      <c r="I83" s="227"/>
      <c r="J83" s="227"/>
      <c r="K83" s="227"/>
      <c r="L83" s="227"/>
      <c r="M83" s="228"/>
      <c r="N83" s="227"/>
      <c r="O83" s="227"/>
      <c r="P83" s="227"/>
      <c r="Q83" s="227"/>
      <c r="R83" s="227"/>
      <c r="S83" s="26"/>
      <c r="T83" s="227"/>
      <c r="U83" s="227"/>
      <c r="V83" s="227"/>
      <c r="W83" s="227"/>
      <c r="X83" s="228"/>
      <c r="Y83" s="227"/>
      <c r="Z83" s="227"/>
      <c r="AA83" s="227"/>
      <c r="AB83" s="227"/>
      <c r="AC83" s="228"/>
      <c r="AD83" s="393"/>
      <c r="AE83" s="227"/>
      <c r="AF83" s="227"/>
      <c r="AG83" s="227"/>
      <c r="AH83" s="228"/>
      <c r="AI83" s="393"/>
      <c r="AJ83" s="227"/>
      <c r="AK83" s="227"/>
      <c r="AL83" s="227"/>
      <c r="AM83" s="228"/>
    </row>
    <row r="84" spans="1:39" outlineLevel="1">
      <c r="A84" s="37">
        <f>ROW()</f>
        <v>84</v>
      </c>
      <c r="C84" s="38" t="s">
        <v>473</v>
      </c>
      <c r="D84" s="637">
        <v>5</v>
      </c>
      <c r="E84" s="637">
        <v>5</v>
      </c>
      <c r="I84" s="227"/>
      <c r="J84" s="227"/>
      <c r="K84" s="227"/>
      <c r="L84" s="227"/>
      <c r="M84" s="228"/>
      <c r="N84" s="227"/>
      <c r="O84" s="227"/>
      <c r="P84" s="227"/>
      <c r="Q84" s="227"/>
      <c r="R84" s="227"/>
      <c r="S84" s="26"/>
      <c r="T84" s="227"/>
      <c r="U84" s="227"/>
      <c r="V84" s="227"/>
      <c r="W84" s="227"/>
      <c r="X84" s="228"/>
      <c r="Y84" s="227"/>
      <c r="Z84" s="227"/>
      <c r="AA84" s="227"/>
      <c r="AB84" s="227"/>
      <c r="AC84" s="228"/>
      <c r="AD84" s="393"/>
      <c r="AE84" s="227"/>
      <c r="AF84" s="227"/>
      <c r="AG84" s="227"/>
      <c r="AH84" s="228"/>
      <c r="AI84" s="393"/>
      <c r="AJ84" s="227"/>
      <c r="AK84" s="227"/>
      <c r="AL84" s="227"/>
      <c r="AM84" s="228"/>
    </row>
    <row r="85" spans="1:39" outlineLevel="1">
      <c r="A85" s="37">
        <f>ROW()</f>
        <v>85</v>
      </c>
      <c r="C85" s="38" t="s">
        <v>474</v>
      </c>
      <c r="D85" s="637">
        <v>15</v>
      </c>
      <c r="E85" s="637">
        <v>15</v>
      </c>
      <c r="I85" s="227"/>
      <c r="J85" s="227"/>
      <c r="K85" s="227"/>
      <c r="L85" s="227"/>
      <c r="M85" s="228"/>
      <c r="N85" s="227"/>
      <c r="O85" s="227"/>
      <c r="P85" s="227"/>
      <c r="Q85" s="227"/>
      <c r="R85" s="227"/>
      <c r="S85" s="26"/>
      <c r="T85" s="227"/>
      <c r="U85" s="227"/>
      <c r="V85" s="227"/>
      <c r="W85" s="227"/>
      <c r="X85" s="228"/>
      <c r="Y85" s="227"/>
      <c r="Z85" s="227"/>
      <c r="AA85" s="227"/>
      <c r="AB85" s="227"/>
      <c r="AC85" s="228"/>
      <c r="AD85" s="393"/>
      <c r="AE85" s="227"/>
      <c r="AF85" s="227"/>
      <c r="AG85" s="227"/>
      <c r="AH85" s="228"/>
      <c r="AI85" s="393"/>
      <c r="AJ85" s="227"/>
      <c r="AK85" s="227"/>
      <c r="AL85" s="227"/>
      <c r="AM85" s="228"/>
    </row>
    <row r="86" spans="1:39" outlineLevel="1">
      <c r="A86" s="37">
        <f>ROW()</f>
        <v>86</v>
      </c>
      <c r="C86" s="38" t="s">
        <v>475</v>
      </c>
      <c r="D86" s="637">
        <v>10</v>
      </c>
      <c r="E86" s="637">
        <v>10</v>
      </c>
      <c r="I86" s="227"/>
      <c r="J86" s="227"/>
      <c r="K86" s="227"/>
      <c r="L86" s="227"/>
      <c r="M86" s="228"/>
      <c r="N86" s="227"/>
      <c r="O86" s="227"/>
      <c r="P86" s="227"/>
      <c r="Q86" s="227"/>
      <c r="R86" s="227"/>
      <c r="S86" s="26"/>
      <c r="T86" s="227"/>
      <c r="U86" s="227"/>
      <c r="V86" s="227"/>
      <c r="W86" s="227"/>
      <c r="X86" s="228"/>
      <c r="Y86" s="227"/>
      <c r="Z86" s="227"/>
      <c r="AA86" s="227"/>
      <c r="AB86" s="227"/>
      <c r="AC86" s="228"/>
      <c r="AD86" s="393"/>
      <c r="AE86" s="227"/>
      <c r="AF86" s="227"/>
      <c r="AG86" s="227"/>
      <c r="AH86" s="228"/>
      <c r="AI86" s="393"/>
      <c r="AJ86" s="227"/>
      <c r="AK86" s="227"/>
      <c r="AL86" s="227"/>
      <c r="AM86" s="228"/>
    </row>
    <row r="87" spans="1:39" outlineLevel="1">
      <c r="A87" s="37">
        <f>ROW()</f>
        <v>87</v>
      </c>
      <c r="C87" s="38" t="s">
        <v>511</v>
      </c>
      <c r="D87" s="637">
        <v>50</v>
      </c>
      <c r="E87" s="637">
        <v>40</v>
      </c>
      <c r="I87" s="227"/>
      <c r="J87" s="227"/>
      <c r="K87" s="227"/>
      <c r="L87" s="227"/>
      <c r="M87" s="228"/>
      <c r="N87" s="227"/>
      <c r="O87" s="227"/>
      <c r="P87" s="227"/>
      <c r="Q87" s="227"/>
      <c r="R87" s="227"/>
      <c r="S87" s="26"/>
      <c r="T87" s="227"/>
      <c r="U87" s="227"/>
      <c r="V87" s="227"/>
      <c r="W87" s="227"/>
      <c r="X87" s="228"/>
      <c r="Y87" s="227"/>
      <c r="Z87" s="227"/>
      <c r="AA87" s="227"/>
      <c r="AB87" s="227"/>
      <c r="AC87" s="228"/>
      <c r="AD87" s="393"/>
      <c r="AE87" s="227"/>
      <c r="AF87" s="227"/>
      <c r="AG87" s="227"/>
      <c r="AH87" s="228"/>
      <c r="AI87" s="393"/>
      <c r="AJ87" s="227"/>
      <c r="AK87" s="227"/>
      <c r="AL87" s="227"/>
      <c r="AM87" s="228"/>
    </row>
    <row r="88" spans="1:39" outlineLevel="1">
      <c r="A88" s="37">
        <f>ROW()</f>
        <v>88</v>
      </c>
      <c r="C88" s="38" t="s">
        <v>655</v>
      </c>
      <c r="D88" s="989">
        <v>5</v>
      </c>
      <c r="E88" s="579"/>
      <c r="I88" s="227"/>
      <c r="J88" s="227"/>
      <c r="K88" s="227"/>
      <c r="L88" s="227"/>
      <c r="M88" s="228"/>
      <c r="N88" s="227"/>
      <c r="O88" s="227"/>
      <c r="P88" s="227"/>
      <c r="Q88" s="227"/>
      <c r="R88" s="227"/>
      <c r="S88" s="26"/>
      <c r="T88" s="227"/>
      <c r="U88" s="227"/>
      <c r="V88" s="227"/>
      <c r="W88" s="227"/>
      <c r="X88" s="228"/>
      <c r="Y88" s="227"/>
      <c r="Z88" s="227"/>
      <c r="AA88" s="227"/>
      <c r="AB88" s="227"/>
      <c r="AC88" s="228"/>
      <c r="AD88" s="393"/>
      <c r="AE88" s="227"/>
      <c r="AF88" s="227"/>
      <c r="AG88" s="227"/>
      <c r="AH88" s="228"/>
      <c r="AI88" s="393"/>
      <c r="AJ88" s="227"/>
      <c r="AK88" s="227"/>
      <c r="AL88" s="227"/>
      <c r="AM88" s="228"/>
    </row>
    <row r="89" spans="1:39" outlineLevel="1">
      <c r="A89" s="37">
        <f>ROW()</f>
        <v>89</v>
      </c>
      <c r="C89" s="38" t="s">
        <v>656</v>
      </c>
      <c r="D89" s="989">
        <v>5</v>
      </c>
      <c r="E89" s="579"/>
      <c r="I89" s="227"/>
      <c r="J89" s="227"/>
      <c r="K89" s="227"/>
      <c r="L89" s="227"/>
      <c r="M89" s="228"/>
      <c r="N89" s="227"/>
      <c r="O89" s="227"/>
      <c r="P89" s="227"/>
      <c r="Q89" s="227"/>
      <c r="R89" s="227"/>
      <c r="S89" s="26"/>
      <c r="T89" s="227"/>
      <c r="U89" s="227"/>
      <c r="V89" s="227"/>
      <c r="W89" s="227"/>
      <c r="X89" s="228"/>
      <c r="Y89" s="227"/>
      <c r="Z89" s="227"/>
      <c r="AA89" s="227"/>
      <c r="AB89" s="227"/>
      <c r="AC89" s="228"/>
      <c r="AD89" s="393"/>
      <c r="AE89" s="227"/>
      <c r="AF89" s="227"/>
      <c r="AG89" s="227"/>
      <c r="AH89" s="228"/>
      <c r="AI89" s="393"/>
      <c r="AJ89" s="227"/>
      <c r="AK89" s="227"/>
      <c r="AL89" s="227"/>
      <c r="AM89" s="228"/>
    </row>
    <row r="90" spans="1:39" outlineLevel="1">
      <c r="A90" s="37">
        <f>ROW()</f>
        <v>90</v>
      </c>
      <c r="C90" s="38" t="s">
        <v>667</v>
      </c>
      <c r="D90" s="989">
        <v>5</v>
      </c>
      <c r="E90" s="579"/>
      <c r="I90" s="227"/>
      <c r="J90" s="227"/>
      <c r="K90" s="227"/>
      <c r="L90" s="227"/>
      <c r="M90" s="228"/>
      <c r="N90" s="227"/>
      <c r="O90" s="227"/>
      <c r="P90" s="227"/>
      <c r="Q90" s="227"/>
      <c r="R90" s="227"/>
      <c r="S90" s="26"/>
      <c r="T90" s="227"/>
      <c r="U90" s="227"/>
      <c r="V90" s="227"/>
      <c r="W90" s="227"/>
      <c r="X90" s="228"/>
      <c r="Y90" s="227"/>
      <c r="Z90" s="227"/>
      <c r="AA90" s="227"/>
      <c r="AB90" s="227"/>
      <c r="AC90" s="228"/>
      <c r="AD90" s="393"/>
      <c r="AE90" s="227"/>
      <c r="AF90" s="227"/>
      <c r="AG90" s="227"/>
      <c r="AH90" s="228"/>
      <c r="AI90" s="393"/>
      <c r="AJ90" s="227"/>
      <c r="AK90" s="227"/>
      <c r="AL90" s="227"/>
      <c r="AM90" s="228"/>
    </row>
    <row r="91" spans="1:39" outlineLevel="1">
      <c r="A91" s="37">
        <f>ROW()</f>
        <v>91</v>
      </c>
      <c r="C91" s="38" t="s">
        <v>212</v>
      </c>
      <c r="D91" s="572"/>
      <c r="E91" s="572"/>
      <c r="I91" s="227"/>
      <c r="J91" s="227"/>
      <c r="K91" s="227"/>
      <c r="L91" s="227"/>
      <c r="M91" s="228"/>
      <c r="N91" s="227"/>
      <c r="O91" s="227"/>
      <c r="P91" s="227"/>
      <c r="Q91" s="227"/>
      <c r="R91" s="227"/>
      <c r="S91" s="26"/>
      <c r="T91" s="227"/>
      <c r="U91" s="227"/>
      <c r="V91" s="227"/>
      <c r="W91" s="227"/>
      <c r="X91" s="228"/>
      <c r="Y91" s="227"/>
      <c r="Z91" s="227"/>
      <c r="AA91" s="227"/>
      <c r="AB91" s="227"/>
      <c r="AC91" s="228"/>
      <c r="AD91" s="393"/>
      <c r="AE91" s="227"/>
      <c r="AF91" s="227"/>
      <c r="AG91" s="227"/>
      <c r="AH91" s="228"/>
      <c r="AI91" s="393"/>
      <c r="AJ91" s="227"/>
      <c r="AK91" s="227"/>
      <c r="AL91" s="227"/>
      <c r="AM91" s="228"/>
    </row>
    <row r="92" spans="1:39" outlineLevel="1">
      <c r="A92" s="37">
        <f>ROW()</f>
        <v>92</v>
      </c>
      <c r="C92" s="38" t="s">
        <v>608</v>
      </c>
      <c r="D92" s="989">
        <v>38.1840567712187</v>
      </c>
      <c r="E92" s="635">
        <v>5</v>
      </c>
      <c r="I92" s="227"/>
      <c r="J92" s="227"/>
      <c r="K92" s="227"/>
      <c r="L92" s="227"/>
      <c r="M92" s="228"/>
      <c r="N92" s="227"/>
      <c r="O92" s="227"/>
      <c r="P92" s="227"/>
      <c r="Q92" s="227"/>
      <c r="R92" s="227"/>
      <c r="S92" s="26"/>
      <c r="T92" s="227"/>
      <c r="U92" s="227"/>
      <c r="V92" s="227"/>
      <c r="W92" s="227"/>
      <c r="X92" s="228"/>
      <c r="Y92" s="227"/>
      <c r="Z92" s="227"/>
      <c r="AA92" s="227"/>
      <c r="AB92" s="227"/>
      <c r="AC92" s="228"/>
      <c r="AD92" s="393"/>
      <c r="AE92" s="227"/>
      <c r="AF92" s="227"/>
      <c r="AG92" s="227"/>
      <c r="AH92" s="228"/>
      <c r="AI92" s="393"/>
      <c r="AJ92" s="227"/>
      <c r="AK92" s="227"/>
      <c r="AL92" s="227"/>
      <c r="AM92" s="228"/>
    </row>
    <row r="93" spans="1:39" outlineLevel="1">
      <c r="A93" s="37">
        <f>ROW()</f>
        <v>93</v>
      </c>
      <c r="C93" s="38" t="s">
        <v>609</v>
      </c>
      <c r="D93" s="990">
        <f>SUMPRODUCT($D$80:$D$87,Asset!$AI$52:$AI$59)/SUM(Asset!$AD$52:$AD$59)</f>
        <v>32.610681839950047</v>
      </c>
      <c r="E93" s="635">
        <v>5</v>
      </c>
      <c r="I93" s="227"/>
      <c r="J93" s="227"/>
      <c r="K93" s="227"/>
      <c r="L93" s="227"/>
      <c r="M93" s="228"/>
      <c r="N93" s="227"/>
      <c r="O93" s="227"/>
      <c r="P93" s="227"/>
      <c r="Q93" s="227"/>
      <c r="R93" s="227"/>
      <c r="S93" s="26"/>
      <c r="T93" s="227"/>
      <c r="U93" s="227"/>
      <c r="V93" s="227"/>
      <c r="W93" s="227"/>
      <c r="X93" s="228"/>
      <c r="Y93" s="227"/>
      <c r="Z93" s="227"/>
      <c r="AA93" s="227"/>
      <c r="AB93" s="227"/>
      <c r="AC93" s="228"/>
      <c r="AD93" s="393"/>
      <c r="AE93" s="227"/>
      <c r="AF93" s="227"/>
      <c r="AG93" s="227"/>
      <c r="AH93" s="228"/>
      <c r="AI93" s="393"/>
      <c r="AJ93" s="227"/>
      <c r="AK93" s="227"/>
      <c r="AL93" s="227"/>
      <c r="AM93" s="228"/>
    </row>
    <row r="94" spans="1:39" outlineLevel="1">
      <c r="A94" s="37">
        <f>ROW()</f>
        <v>94</v>
      </c>
      <c r="C94" s="6" t="s">
        <v>290</v>
      </c>
      <c r="D94" s="498"/>
      <c r="E94" s="649">
        <v>20</v>
      </c>
      <c r="I94" s="227"/>
      <c r="J94" s="227"/>
      <c r="K94" s="227"/>
      <c r="L94" s="227"/>
      <c r="M94" s="228"/>
      <c r="N94" s="227"/>
      <c r="O94" s="227"/>
      <c r="P94" s="227"/>
      <c r="Q94" s="227"/>
      <c r="R94" s="227"/>
      <c r="S94" s="26"/>
      <c r="T94" s="227"/>
      <c r="U94" s="227"/>
      <c r="V94" s="227"/>
      <c r="W94" s="227"/>
      <c r="X94" s="228"/>
      <c r="Y94" s="227"/>
      <c r="Z94" s="227"/>
      <c r="AA94" s="227"/>
      <c r="AB94" s="227"/>
      <c r="AC94" s="228"/>
      <c r="AD94" s="393"/>
      <c r="AE94" s="227"/>
      <c r="AF94" s="227"/>
      <c r="AG94" s="227"/>
      <c r="AH94" s="228"/>
      <c r="AI94" s="393"/>
      <c r="AJ94" s="227"/>
      <c r="AK94" s="227"/>
      <c r="AL94" s="227"/>
      <c r="AM94" s="228"/>
    </row>
    <row r="95" spans="1:39" outlineLevel="1">
      <c r="A95" s="37">
        <f>ROW()</f>
        <v>95</v>
      </c>
      <c r="I95" s="227"/>
      <c r="J95" s="227"/>
      <c r="K95" s="227"/>
      <c r="L95" s="227"/>
      <c r="M95" s="228"/>
      <c r="N95" s="227"/>
      <c r="O95" s="227"/>
      <c r="P95" s="227"/>
      <c r="Q95" s="227"/>
      <c r="R95" s="227"/>
      <c r="S95" s="26"/>
      <c r="T95" s="227"/>
      <c r="U95" s="227"/>
      <c r="V95" s="227"/>
      <c r="W95" s="227"/>
      <c r="X95" s="228"/>
      <c r="Y95" s="227"/>
      <c r="Z95" s="227"/>
      <c r="AA95" s="227"/>
      <c r="AB95" s="227"/>
      <c r="AC95" s="228"/>
      <c r="AD95" s="393"/>
      <c r="AE95" s="227"/>
      <c r="AF95" s="227"/>
      <c r="AG95" s="227"/>
      <c r="AH95" s="228"/>
      <c r="AI95" s="393"/>
      <c r="AJ95" s="227"/>
      <c r="AK95" s="227"/>
      <c r="AL95" s="227"/>
      <c r="AM95" s="228"/>
    </row>
    <row r="96" spans="1:39" outlineLevel="1">
      <c r="A96" s="37">
        <f>ROW()</f>
        <v>96</v>
      </c>
      <c r="B96" s="6"/>
      <c r="C96" s="6" t="s">
        <v>538</v>
      </c>
      <c r="D96" s="1119">
        <v>2063</v>
      </c>
      <c r="I96" s="227"/>
      <c r="J96" s="227"/>
      <c r="K96" s="227"/>
      <c r="L96" s="227"/>
      <c r="M96" s="228"/>
      <c r="N96" s="227"/>
      <c r="O96" s="227"/>
      <c r="P96" s="227"/>
      <c r="Q96" s="227"/>
      <c r="R96" s="227"/>
      <c r="S96" s="26"/>
      <c r="T96" s="227"/>
      <c r="U96" s="227"/>
      <c r="V96" s="227"/>
      <c r="W96" s="227"/>
      <c r="X96" s="228"/>
      <c r="Y96" s="227"/>
      <c r="Z96" s="227"/>
      <c r="AA96" s="227"/>
      <c r="AB96" s="227"/>
      <c r="AC96" s="228"/>
      <c r="AD96" s="393"/>
      <c r="AE96" s="227"/>
      <c r="AF96" s="227"/>
      <c r="AG96" s="227"/>
      <c r="AH96" s="228"/>
      <c r="AI96" s="393"/>
      <c r="AJ96" s="227"/>
      <c r="AK96" s="227"/>
      <c r="AL96" s="227"/>
      <c r="AM96" s="228"/>
    </row>
    <row r="97" spans="1:39" outlineLevel="1">
      <c r="A97" s="37">
        <f>ROW()</f>
        <v>97</v>
      </c>
      <c r="I97" s="227"/>
      <c r="J97" s="227"/>
      <c r="K97" s="227"/>
      <c r="L97" s="227"/>
      <c r="M97" s="228"/>
      <c r="N97" s="227"/>
      <c r="O97" s="227"/>
      <c r="P97" s="227"/>
      <c r="Q97" s="227"/>
      <c r="R97" s="227"/>
      <c r="S97" s="26"/>
      <c r="T97" s="227"/>
      <c r="U97" s="227"/>
      <c r="V97" s="227"/>
      <c r="W97" s="227"/>
      <c r="X97" s="228"/>
      <c r="Y97" s="227"/>
      <c r="Z97" s="227"/>
      <c r="AA97" s="227"/>
      <c r="AB97" s="227"/>
      <c r="AC97" s="228"/>
      <c r="AD97" s="393"/>
      <c r="AE97" s="227"/>
      <c r="AF97" s="227"/>
      <c r="AG97" s="227"/>
      <c r="AH97" s="228"/>
      <c r="AI97" s="393"/>
      <c r="AJ97" s="227"/>
      <c r="AK97" s="227"/>
      <c r="AL97" s="227"/>
      <c r="AM97" s="228"/>
    </row>
    <row r="98" spans="1:39">
      <c r="A98" s="172" t="s">
        <v>258</v>
      </c>
      <c r="B98" s="72"/>
      <c r="C98" s="71"/>
      <c r="D98" s="71"/>
      <c r="E98" s="71"/>
      <c r="F98" s="71"/>
      <c r="G98" s="71"/>
      <c r="H98" s="71"/>
      <c r="I98" s="73"/>
      <c r="J98" s="73"/>
      <c r="K98" s="73"/>
      <c r="L98" s="73"/>
      <c r="M98" s="173"/>
      <c r="N98" s="73"/>
      <c r="O98" s="73"/>
      <c r="P98" s="73"/>
      <c r="Q98" s="73"/>
      <c r="R98" s="73"/>
      <c r="S98" s="173"/>
      <c r="T98" s="73"/>
      <c r="U98" s="73"/>
      <c r="V98" s="73"/>
      <c r="W98" s="73"/>
      <c r="X98" s="173"/>
      <c r="Y98" s="73"/>
      <c r="Z98" s="73"/>
      <c r="AA98" s="73"/>
      <c r="AB98" s="73"/>
      <c r="AC98" s="173"/>
      <c r="AD98" s="197"/>
      <c r="AE98" s="73"/>
      <c r="AF98" s="73"/>
      <c r="AG98" s="73"/>
      <c r="AH98" s="173"/>
      <c r="AI98" s="197"/>
      <c r="AJ98" s="73"/>
      <c r="AK98" s="73"/>
      <c r="AL98" s="73"/>
      <c r="AM98" s="173"/>
    </row>
    <row r="99" spans="1:39" outlineLevel="1" collapsed="1">
      <c r="A99" s="37">
        <f>ROW()</f>
        <v>99</v>
      </c>
      <c r="I99" s="227"/>
      <c r="J99" s="227"/>
      <c r="K99" s="227"/>
      <c r="L99" s="227"/>
      <c r="M99" s="228"/>
      <c r="N99" s="227"/>
      <c r="O99" s="227"/>
      <c r="P99" s="227"/>
      <c r="Q99" s="227"/>
      <c r="R99" s="227"/>
      <c r="S99" s="26"/>
      <c r="T99" s="227"/>
      <c r="U99" s="227"/>
      <c r="V99" s="227"/>
      <c r="W99" s="227"/>
      <c r="X99" s="228"/>
      <c r="Y99" s="227"/>
      <c r="Z99" s="227"/>
      <c r="AA99" s="227"/>
      <c r="AB99" s="227"/>
      <c r="AC99" s="228"/>
      <c r="AD99" s="393"/>
      <c r="AE99" s="227"/>
      <c r="AF99" s="227"/>
      <c r="AG99" s="227"/>
      <c r="AH99" s="228"/>
      <c r="AI99" s="393"/>
      <c r="AJ99" s="227"/>
      <c r="AK99" s="227"/>
      <c r="AL99" s="227"/>
      <c r="AM99" s="228"/>
    </row>
    <row r="100" spans="1:39" hidden="1" outlineLevel="2">
      <c r="A100" s="310">
        <f>ROW()</f>
        <v>100</v>
      </c>
      <c r="B100" s="230"/>
      <c r="H100" s="1327"/>
      <c r="I100" s="1327"/>
      <c r="J100" s="1327"/>
      <c r="K100" s="1327"/>
      <c r="L100" s="1327"/>
      <c r="M100" s="1328"/>
      <c r="N100" s="17"/>
      <c r="S100" s="109"/>
      <c r="X100" s="109"/>
      <c r="AC100" s="109"/>
      <c r="AD100" s="17"/>
      <c r="AH100" s="109"/>
      <c r="AI100" s="17"/>
      <c r="AM100" s="109"/>
    </row>
    <row r="101" spans="1:39" hidden="1" outlineLevel="2">
      <c r="A101" s="310">
        <f>ROW()</f>
        <v>101</v>
      </c>
      <c r="H101" s="1138"/>
      <c r="I101" s="1138"/>
      <c r="J101" s="1138"/>
      <c r="K101" s="1138"/>
      <c r="L101" s="1138"/>
      <c r="M101" s="1144"/>
      <c r="N101" s="17"/>
      <c r="O101" s="9"/>
      <c r="P101" s="231"/>
      <c r="S101" s="109"/>
      <c r="X101" s="109"/>
      <c r="AC101" s="109"/>
      <c r="AD101" s="17"/>
      <c r="AH101" s="109"/>
      <c r="AI101" s="17"/>
      <c r="AM101" s="109"/>
    </row>
    <row r="102" spans="1:39" hidden="1" outlineLevel="2">
      <c r="A102" s="310">
        <f>ROW()</f>
        <v>102</v>
      </c>
      <c r="H102" s="1138"/>
      <c r="I102" s="1138"/>
      <c r="J102" s="1138"/>
      <c r="K102" s="1138"/>
      <c r="L102" s="1138"/>
      <c r="M102" s="1144"/>
      <c r="N102" s="17"/>
      <c r="O102" s="9"/>
      <c r="P102" s="231"/>
      <c r="S102" s="109"/>
      <c r="X102" s="109"/>
      <c r="AC102" s="109"/>
      <c r="AD102" s="17"/>
      <c r="AH102" s="109"/>
      <c r="AI102" s="17"/>
      <c r="AM102" s="109"/>
    </row>
    <row r="103" spans="1:39" hidden="1" outlineLevel="2">
      <c r="A103" s="310">
        <f>ROW()</f>
        <v>103</v>
      </c>
      <c r="H103" s="1138"/>
      <c r="I103" s="1138"/>
      <c r="J103" s="1138"/>
      <c r="K103" s="1138"/>
      <c r="L103" s="1138"/>
      <c r="M103" s="1144"/>
      <c r="N103" s="17"/>
      <c r="O103" s="9"/>
      <c r="P103" s="231"/>
      <c r="S103" s="109"/>
      <c r="X103" s="109"/>
      <c r="AC103" s="109"/>
      <c r="AD103" s="17"/>
      <c r="AH103" s="109"/>
      <c r="AI103" s="17"/>
      <c r="AM103" s="109"/>
    </row>
    <row r="104" spans="1:39" hidden="1" outlineLevel="2">
      <c r="A104" s="310">
        <f>ROW()</f>
        <v>104</v>
      </c>
      <c r="H104" s="1138"/>
      <c r="I104" s="1138"/>
      <c r="J104" s="1138"/>
      <c r="K104" s="1138"/>
      <c r="L104" s="1138"/>
      <c r="M104" s="1144"/>
      <c r="N104" s="17"/>
      <c r="O104" s="9"/>
      <c r="P104" s="231"/>
      <c r="S104" s="109"/>
      <c r="X104" s="109"/>
      <c r="AC104" s="109"/>
      <c r="AD104" s="17"/>
      <c r="AH104" s="109"/>
      <c r="AI104" s="17"/>
      <c r="AM104" s="109"/>
    </row>
    <row r="105" spans="1:39" hidden="1" outlineLevel="2">
      <c r="A105" s="310">
        <f>ROW()</f>
        <v>105</v>
      </c>
      <c r="H105" s="1138"/>
      <c r="I105" s="1138"/>
      <c r="J105" s="1138"/>
      <c r="K105" s="1138"/>
      <c r="L105" s="1138"/>
      <c r="M105" s="1144"/>
      <c r="N105" s="17"/>
      <c r="O105" s="9"/>
      <c r="P105" s="231"/>
      <c r="S105" s="109"/>
      <c r="X105" s="109"/>
      <c r="AC105" s="109"/>
      <c r="AD105" s="17"/>
      <c r="AH105" s="109"/>
      <c r="AI105" s="17"/>
      <c r="AM105" s="109"/>
    </row>
    <row r="106" spans="1:39" hidden="1" outlineLevel="2">
      <c r="A106" s="310">
        <f>ROW()</f>
        <v>106</v>
      </c>
      <c r="H106" s="1138"/>
      <c r="I106" s="1138"/>
      <c r="J106" s="1138"/>
      <c r="K106" s="1138"/>
      <c r="L106" s="1138"/>
      <c r="M106" s="1144"/>
      <c r="N106" s="17"/>
      <c r="O106" s="9"/>
      <c r="P106" s="231"/>
      <c r="S106" s="109"/>
      <c r="X106" s="109"/>
      <c r="AC106" s="109"/>
      <c r="AD106" s="17"/>
      <c r="AH106" s="109"/>
      <c r="AI106" s="17"/>
      <c r="AM106" s="109"/>
    </row>
    <row r="107" spans="1:39" hidden="1" outlineLevel="2">
      <c r="A107" s="310">
        <f>ROW()</f>
        <v>107</v>
      </c>
      <c r="H107" s="1138"/>
      <c r="I107" s="1138"/>
      <c r="J107" s="1138"/>
      <c r="K107" s="1138"/>
      <c r="L107" s="1138"/>
      <c r="M107" s="1144"/>
      <c r="N107" s="17"/>
      <c r="O107" s="9"/>
      <c r="P107" s="231"/>
      <c r="S107" s="109"/>
      <c r="X107" s="109"/>
      <c r="AC107" s="109"/>
      <c r="AD107" s="17"/>
      <c r="AH107" s="109"/>
      <c r="AI107" s="17"/>
      <c r="AM107" s="109"/>
    </row>
    <row r="108" spans="1:39" hidden="1" outlineLevel="2">
      <c r="A108" s="310">
        <f>ROW()</f>
        <v>108</v>
      </c>
      <c r="C108" s="38"/>
      <c r="H108" s="1138"/>
      <c r="I108" s="1138"/>
      <c r="J108" s="1138"/>
      <c r="K108" s="1138"/>
      <c r="L108" s="1138"/>
      <c r="M108" s="1144"/>
      <c r="N108" s="17"/>
      <c r="O108" s="9"/>
      <c r="P108" s="231"/>
      <c r="S108" s="109"/>
      <c r="X108" s="109"/>
      <c r="AC108" s="109"/>
      <c r="AD108" s="17"/>
      <c r="AH108" s="109"/>
      <c r="AI108" s="17"/>
      <c r="AM108" s="109"/>
    </row>
    <row r="109" spans="1:39" hidden="1" outlineLevel="2">
      <c r="A109" s="310">
        <f>ROW()</f>
        <v>109</v>
      </c>
      <c r="C109" s="38"/>
      <c r="H109" s="1138"/>
      <c r="I109" s="1138"/>
      <c r="J109" s="1138"/>
      <c r="K109" s="1138"/>
      <c r="L109" s="1138"/>
      <c r="M109" s="1144"/>
      <c r="N109" s="17"/>
      <c r="O109" s="9"/>
      <c r="P109" s="231"/>
      <c r="S109" s="109"/>
      <c r="X109" s="109"/>
      <c r="AC109" s="109"/>
      <c r="AD109" s="17"/>
      <c r="AH109" s="109"/>
      <c r="AI109" s="17"/>
      <c r="AM109" s="109"/>
    </row>
    <row r="110" spans="1:39" hidden="1" outlineLevel="2">
      <c r="A110" s="310">
        <f>ROW()</f>
        <v>110</v>
      </c>
      <c r="C110" s="38"/>
      <c r="H110" s="1138"/>
      <c r="I110" s="1138"/>
      <c r="J110" s="1138"/>
      <c r="K110" s="1138"/>
      <c r="L110" s="1138"/>
      <c r="M110" s="1144"/>
      <c r="N110" s="17"/>
      <c r="O110" s="9"/>
      <c r="P110" s="231"/>
      <c r="S110" s="109"/>
      <c r="X110" s="109"/>
      <c r="AC110" s="109"/>
      <c r="AD110" s="17"/>
      <c r="AH110" s="109"/>
      <c r="AI110" s="17"/>
      <c r="AM110" s="109"/>
    </row>
    <row r="111" spans="1:39" hidden="1" outlineLevel="2">
      <c r="A111" s="310">
        <f>ROW()</f>
        <v>111</v>
      </c>
      <c r="C111" s="38"/>
      <c r="H111" s="1138"/>
      <c r="I111" s="1138"/>
      <c r="J111" s="1138"/>
      <c r="K111" s="1138"/>
      <c r="L111" s="1138"/>
      <c r="M111" s="1144"/>
      <c r="N111" s="17"/>
      <c r="O111" s="9"/>
      <c r="P111" s="231"/>
      <c r="S111" s="109"/>
      <c r="X111" s="109"/>
      <c r="AC111" s="109"/>
      <c r="AD111" s="17"/>
      <c r="AH111" s="109"/>
      <c r="AI111" s="17"/>
      <c r="AM111" s="109"/>
    </row>
    <row r="112" spans="1:39" hidden="1" outlineLevel="2">
      <c r="A112" s="310">
        <f>ROW()</f>
        <v>112</v>
      </c>
      <c r="H112" s="1138"/>
      <c r="I112" s="1138"/>
      <c r="J112" s="1138"/>
      <c r="K112" s="1138"/>
      <c r="L112" s="1138"/>
      <c r="M112" s="1144"/>
      <c r="N112" s="17"/>
      <c r="O112" s="9"/>
      <c r="P112" s="231"/>
      <c r="S112" s="109"/>
      <c r="X112" s="109"/>
      <c r="AC112" s="109"/>
      <c r="AD112" s="17"/>
      <c r="AH112" s="109"/>
      <c r="AI112" s="17"/>
      <c r="AM112" s="109"/>
    </row>
    <row r="113" spans="1:39" hidden="1" outlineLevel="2">
      <c r="A113" s="310">
        <f>ROW()</f>
        <v>113</v>
      </c>
      <c r="H113" s="1138"/>
      <c r="I113" s="1138"/>
      <c r="J113" s="1138"/>
      <c r="K113" s="1138"/>
      <c r="L113" s="1138"/>
      <c r="M113" s="1144"/>
      <c r="N113" s="17"/>
      <c r="O113" s="9"/>
      <c r="P113" s="231"/>
      <c r="S113" s="109"/>
      <c r="X113" s="109"/>
      <c r="AC113" s="109"/>
      <c r="AD113" s="17"/>
      <c r="AH113" s="109"/>
      <c r="AI113" s="17"/>
      <c r="AM113" s="109"/>
    </row>
    <row r="114" spans="1:39" hidden="1" outlineLevel="2">
      <c r="A114" s="310">
        <f>ROW()</f>
        <v>114</v>
      </c>
      <c r="H114" s="9"/>
      <c r="I114" s="9"/>
      <c r="J114" s="9"/>
      <c r="K114" s="9"/>
      <c r="L114" s="9"/>
      <c r="M114" s="18"/>
      <c r="N114" s="204"/>
      <c r="O114" s="9"/>
      <c r="P114" s="231"/>
      <c r="S114" s="109"/>
      <c r="X114" s="109"/>
      <c r="AC114" s="109"/>
      <c r="AD114" s="17"/>
      <c r="AH114" s="109"/>
      <c r="AI114" s="17"/>
      <c r="AM114" s="109"/>
    </row>
    <row r="115" spans="1:39" hidden="1" outlineLevel="2">
      <c r="A115" s="310">
        <f>ROW()</f>
        <v>115</v>
      </c>
      <c r="B115" s="232"/>
      <c r="D115" s="4"/>
      <c r="E115" s="4"/>
      <c r="H115" s="1329"/>
      <c r="I115" s="1329"/>
      <c r="J115" s="1329"/>
      <c r="K115" s="1329"/>
      <c r="L115" s="1329"/>
      <c r="M115" s="1330"/>
      <c r="N115" s="17"/>
      <c r="S115" s="109"/>
      <c r="X115" s="109"/>
      <c r="AC115" s="109"/>
      <c r="AD115" s="17"/>
      <c r="AH115" s="109"/>
      <c r="AI115" s="17"/>
      <c r="AM115" s="109"/>
    </row>
    <row r="116" spans="1:39" hidden="1" outlineLevel="2">
      <c r="A116" s="310">
        <f>ROW()</f>
        <v>116</v>
      </c>
      <c r="E116" s="3"/>
      <c r="F116" s="1140"/>
      <c r="G116" s="1140"/>
      <c r="H116" s="9"/>
      <c r="I116" s="9"/>
      <c r="J116" s="9"/>
      <c r="K116" s="9"/>
      <c r="L116" s="9"/>
      <c r="M116" s="18"/>
      <c r="N116" s="17"/>
      <c r="S116" s="109"/>
      <c r="X116" s="109"/>
      <c r="AC116" s="109"/>
      <c r="AD116" s="17"/>
      <c r="AH116" s="109"/>
      <c r="AI116" s="17"/>
      <c r="AM116" s="109"/>
    </row>
    <row r="117" spans="1:39" hidden="1" outlineLevel="2">
      <c r="A117" s="310">
        <f>ROW()</f>
        <v>117</v>
      </c>
      <c r="E117" s="3"/>
      <c r="F117" s="1140"/>
      <c r="G117" s="1140"/>
      <c r="H117" s="9"/>
      <c r="I117" s="9"/>
      <c r="J117" s="9"/>
      <c r="K117" s="9"/>
      <c r="L117" s="9"/>
      <c r="M117" s="18"/>
      <c r="N117" s="17"/>
      <c r="S117" s="109"/>
      <c r="X117" s="109"/>
      <c r="AC117" s="109"/>
      <c r="AD117" s="17"/>
      <c r="AH117" s="109"/>
      <c r="AI117" s="17"/>
      <c r="AM117" s="109"/>
    </row>
    <row r="118" spans="1:39" hidden="1" outlineLevel="2">
      <c r="A118" s="310">
        <f>ROW()</f>
        <v>118</v>
      </c>
      <c r="E118" s="3"/>
      <c r="F118" s="1140"/>
      <c r="G118" s="1140"/>
      <c r="H118" s="9"/>
      <c r="I118" s="9"/>
      <c r="J118" s="9"/>
      <c r="K118" s="9"/>
      <c r="L118" s="9"/>
      <c r="M118" s="18"/>
      <c r="N118" s="17"/>
      <c r="S118" s="109"/>
      <c r="X118" s="109"/>
      <c r="AC118" s="109"/>
      <c r="AD118" s="17"/>
      <c r="AH118" s="109"/>
      <c r="AI118" s="17"/>
      <c r="AM118" s="109"/>
    </row>
    <row r="119" spans="1:39" hidden="1" outlineLevel="2">
      <c r="A119" s="310">
        <f>ROW()</f>
        <v>119</v>
      </c>
      <c r="E119" s="3"/>
      <c r="F119" s="1140"/>
      <c r="G119" s="1140"/>
      <c r="H119" s="9"/>
      <c r="I119" s="9"/>
      <c r="J119" s="9"/>
      <c r="K119" s="9"/>
      <c r="L119" s="9"/>
      <c r="M119" s="18"/>
      <c r="N119" s="17"/>
      <c r="S119" s="109"/>
      <c r="X119" s="109"/>
      <c r="AC119" s="109"/>
      <c r="AD119" s="17"/>
      <c r="AH119" s="109"/>
      <c r="AI119" s="17"/>
      <c r="AM119" s="109"/>
    </row>
    <row r="120" spans="1:39" hidden="1" outlineLevel="2">
      <c r="A120" s="310">
        <f>ROW()</f>
        <v>120</v>
      </c>
      <c r="E120" s="3"/>
      <c r="F120" s="1140"/>
      <c r="G120" s="1140"/>
      <c r="H120" s="9"/>
      <c r="I120" s="9"/>
      <c r="J120" s="9"/>
      <c r="K120" s="9"/>
      <c r="L120" s="9"/>
      <c r="M120" s="9"/>
      <c r="N120" s="17"/>
      <c r="S120" s="109"/>
      <c r="X120" s="109"/>
      <c r="AC120" s="109"/>
      <c r="AD120" s="17"/>
      <c r="AH120" s="109"/>
      <c r="AI120" s="17"/>
      <c r="AM120" s="109"/>
    </row>
    <row r="121" spans="1:39" hidden="1" outlineLevel="2">
      <c r="A121" s="310">
        <f>ROW()</f>
        <v>121</v>
      </c>
      <c r="E121" s="3"/>
      <c r="F121" s="1140"/>
      <c r="G121" s="1140"/>
      <c r="H121" s="9"/>
      <c r="I121" s="9"/>
      <c r="J121" s="9"/>
      <c r="K121" s="9"/>
      <c r="L121" s="9"/>
      <c r="M121" s="9"/>
      <c r="N121" s="17"/>
      <c r="S121" s="109"/>
      <c r="X121" s="109"/>
      <c r="AC121" s="109"/>
      <c r="AD121" s="17"/>
      <c r="AH121" s="109"/>
      <c r="AI121" s="17"/>
      <c r="AM121" s="109"/>
    </row>
    <row r="122" spans="1:39" hidden="1" outlineLevel="2">
      <c r="A122" s="310">
        <f>ROW()</f>
        <v>122</v>
      </c>
      <c r="E122" s="3"/>
      <c r="F122" s="1140"/>
      <c r="G122" s="1140"/>
      <c r="H122" s="9"/>
      <c r="I122" s="9"/>
      <c r="J122" s="9"/>
      <c r="K122" s="9"/>
      <c r="L122" s="9"/>
      <c r="M122" s="9"/>
      <c r="N122" s="17"/>
      <c r="S122" s="109"/>
      <c r="X122" s="109"/>
      <c r="AC122" s="109"/>
      <c r="AD122" s="17"/>
      <c r="AH122" s="109"/>
      <c r="AI122" s="17"/>
      <c r="AM122" s="109"/>
    </row>
    <row r="123" spans="1:39" hidden="1" outlineLevel="2">
      <c r="A123" s="310">
        <f>ROW()</f>
        <v>123</v>
      </c>
      <c r="C123" s="38"/>
      <c r="E123" s="3"/>
      <c r="F123" s="1140"/>
      <c r="G123" s="1140"/>
      <c r="H123" s="9"/>
      <c r="I123" s="9"/>
      <c r="J123" s="9"/>
      <c r="K123" s="9"/>
      <c r="L123" s="9"/>
      <c r="M123" s="9"/>
      <c r="N123" s="17"/>
      <c r="S123" s="109"/>
      <c r="X123" s="109"/>
      <c r="AC123" s="109"/>
      <c r="AD123" s="17"/>
      <c r="AH123" s="109"/>
      <c r="AI123" s="17"/>
      <c r="AM123" s="109"/>
    </row>
    <row r="124" spans="1:39" hidden="1" outlineLevel="2">
      <c r="A124" s="310">
        <f>ROW()</f>
        <v>124</v>
      </c>
      <c r="C124" s="38"/>
      <c r="E124" s="3"/>
      <c r="F124" s="1140"/>
      <c r="G124" s="1140"/>
      <c r="H124" s="9"/>
      <c r="I124" s="9"/>
      <c r="J124" s="9"/>
      <c r="K124" s="9"/>
      <c r="L124" s="9"/>
      <c r="M124" s="9"/>
      <c r="N124" s="17"/>
      <c r="S124" s="109"/>
      <c r="X124" s="109"/>
      <c r="AC124" s="109"/>
      <c r="AD124" s="17"/>
      <c r="AH124" s="109"/>
      <c r="AI124" s="17"/>
      <c r="AM124" s="109"/>
    </row>
    <row r="125" spans="1:39" hidden="1" outlineLevel="2">
      <c r="A125" s="310">
        <f>ROW()</f>
        <v>125</v>
      </c>
      <c r="C125" s="38"/>
      <c r="E125" s="3"/>
      <c r="F125" s="1140"/>
      <c r="G125" s="1140"/>
      <c r="H125" s="9"/>
      <c r="I125" s="9"/>
      <c r="J125" s="9"/>
      <c r="K125" s="9"/>
      <c r="L125" s="9"/>
      <c r="M125" s="9"/>
      <c r="N125" s="17"/>
      <c r="S125" s="109"/>
      <c r="X125" s="109"/>
      <c r="AC125" s="109"/>
      <c r="AD125" s="17"/>
      <c r="AH125" s="109"/>
      <c r="AI125" s="17"/>
      <c r="AM125" s="109"/>
    </row>
    <row r="126" spans="1:39" hidden="1" outlineLevel="2">
      <c r="A126" s="310">
        <f>ROW()</f>
        <v>126</v>
      </c>
      <c r="C126" s="38"/>
      <c r="E126" s="3"/>
      <c r="F126" s="1140"/>
      <c r="G126" s="1140"/>
      <c r="H126" s="9"/>
      <c r="I126" s="9"/>
      <c r="J126" s="9"/>
      <c r="K126" s="9"/>
      <c r="L126" s="9"/>
      <c r="M126" s="9"/>
      <c r="N126" s="17"/>
      <c r="S126" s="109"/>
      <c r="X126" s="109"/>
      <c r="AC126" s="109"/>
      <c r="AD126" s="17"/>
      <c r="AH126" s="109"/>
      <c r="AI126" s="17"/>
      <c r="AM126" s="109"/>
    </row>
    <row r="127" spans="1:39" hidden="1" outlineLevel="2">
      <c r="A127" s="310">
        <f>ROW()</f>
        <v>127</v>
      </c>
      <c r="E127" s="3"/>
      <c r="F127" s="1140"/>
      <c r="G127" s="1140"/>
      <c r="H127" s="9"/>
      <c r="I127" s="9"/>
      <c r="J127" s="9"/>
      <c r="K127" s="9"/>
      <c r="L127" s="9"/>
      <c r="M127" s="9"/>
      <c r="N127" s="17"/>
      <c r="S127" s="109"/>
      <c r="X127" s="109"/>
      <c r="AC127" s="109"/>
      <c r="AD127" s="17"/>
      <c r="AH127" s="109"/>
      <c r="AI127" s="17"/>
      <c r="AM127" s="109"/>
    </row>
    <row r="128" spans="1:39" hidden="1" outlineLevel="2">
      <c r="A128" s="310">
        <f>ROW()</f>
        <v>128</v>
      </c>
      <c r="E128" s="3"/>
      <c r="F128" s="1140"/>
      <c r="G128" s="1140"/>
      <c r="H128" s="9"/>
      <c r="I128" s="9"/>
      <c r="J128" s="9"/>
      <c r="K128" s="9"/>
      <c r="L128" s="9"/>
      <c r="M128" s="9"/>
      <c r="N128" s="17"/>
      <c r="S128" s="109"/>
      <c r="X128" s="109"/>
      <c r="AC128" s="109"/>
      <c r="AD128" s="17"/>
      <c r="AH128" s="109"/>
      <c r="AI128" s="17"/>
      <c r="AM128" s="109"/>
    </row>
    <row r="129" spans="1:39" hidden="1" outlineLevel="2">
      <c r="A129" s="310">
        <f>ROW()</f>
        <v>129</v>
      </c>
      <c r="B129" s="1141"/>
      <c r="C129" s="878"/>
      <c r="D129" s="878"/>
      <c r="E129" s="878"/>
      <c r="F129" s="878"/>
      <c r="G129" s="878"/>
      <c r="H129" s="899"/>
      <c r="I129" s="899"/>
      <c r="J129" s="899"/>
      <c r="K129" s="899"/>
      <c r="L129" s="899"/>
      <c r="M129" s="899"/>
      <c r="N129" s="205"/>
      <c r="O129" s="878"/>
      <c r="P129" s="878"/>
      <c r="Q129" s="878"/>
      <c r="R129" s="878"/>
      <c r="S129" s="1142"/>
      <c r="T129" s="878"/>
      <c r="U129" s="878"/>
      <c r="V129" s="878"/>
      <c r="W129" s="878"/>
      <c r="X129" s="1142"/>
      <c r="Y129" s="878"/>
      <c r="Z129" s="878"/>
      <c r="AA129" s="878"/>
      <c r="AB129" s="878"/>
      <c r="AC129" s="1142"/>
      <c r="AD129" s="268"/>
      <c r="AE129" s="878"/>
      <c r="AF129" s="878"/>
      <c r="AG129" s="878"/>
      <c r="AH129" s="1142"/>
      <c r="AI129" s="268"/>
      <c r="AJ129" s="878"/>
      <c r="AK129" s="878"/>
      <c r="AL129" s="878"/>
      <c r="AM129" s="1142"/>
    </row>
    <row r="130" spans="1:39" outlineLevel="1">
      <c r="A130" s="37">
        <f>ROW()</f>
        <v>130</v>
      </c>
      <c r="B130" s="230" t="s">
        <v>259</v>
      </c>
      <c r="I130" s="1324" t="s">
        <v>260</v>
      </c>
      <c r="J130" s="1325"/>
      <c r="K130" s="1325"/>
      <c r="L130" s="1325"/>
      <c r="M130" s="1325"/>
      <c r="N130" s="1321" t="s">
        <v>261</v>
      </c>
      <c r="O130" s="1322"/>
      <c r="P130" s="1322"/>
      <c r="Q130" s="1322"/>
      <c r="R130" s="1322"/>
      <c r="S130" s="1323"/>
      <c r="T130" s="1324" t="s">
        <v>262</v>
      </c>
      <c r="U130" s="1325"/>
      <c r="V130" s="1325"/>
      <c r="W130" s="1325"/>
      <c r="X130" s="1326"/>
      <c r="Y130" s="1324" t="s">
        <v>478</v>
      </c>
      <c r="Z130" s="1325"/>
      <c r="AA130" s="1325"/>
      <c r="AB130" s="1325"/>
      <c r="AC130" s="1326"/>
      <c r="AD130" s="1315"/>
      <c r="AE130" s="1316"/>
      <c r="AF130" s="1316"/>
      <c r="AG130" s="1316"/>
      <c r="AH130" s="1317"/>
      <c r="AI130" s="1315"/>
      <c r="AJ130" s="1316"/>
      <c r="AK130" s="1316"/>
      <c r="AL130" s="1316"/>
      <c r="AM130" s="1317"/>
    </row>
    <row r="131" spans="1:39" outlineLevel="1">
      <c r="A131" s="37">
        <f>ROW()</f>
        <v>131</v>
      </c>
      <c r="C131" s="38" t="s">
        <v>2</v>
      </c>
      <c r="I131" s="650">
        <v>27.360442982669333</v>
      </c>
      <c r="J131" s="650">
        <v>27.367694623051513</v>
      </c>
      <c r="K131" s="650">
        <v>27.372416621439911</v>
      </c>
      <c r="L131" s="650">
        <v>27.375081177673362</v>
      </c>
      <c r="M131" s="650">
        <v>27.381118589898527</v>
      </c>
      <c r="N131" s="652">
        <v>27.392863907750971</v>
      </c>
      <c r="O131" s="650">
        <v>27.457144645738687</v>
      </c>
      <c r="P131" s="650">
        <v>27.539190850713517</v>
      </c>
      <c r="Q131" s="650">
        <v>31.171017265806508</v>
      </c>
      <c r="R131" s="650">
        <v>35.084679900118644</v>
      </c>
      <c r="S131" s="653">
        <v>36.278576253653654</v>
      </c>
      <c r="T131" s="652">
        <v>51.023966093181649</v>
      </c>
      <c r="U131" s="650">
        <v>51.329385366424106</v>
      </c>
      <c r="V131" s="650">
        <v>51.384385366424098</v>
      </c>
      <c r="W131" s="650">
        <v>51.443742509281236</v>
      </c>
      <c r="X131" s="653">
        <v>51.451099652138382</v>
      </c>
      <c r="Y131" s="652">
        <v>58.22280693849018</v>
      </c>
      <c r="Z131" s="650">
        <v>58.275328392994858</v>
      </c>
      <c r="AA131" s="650">
        <v>58.310909637627468</v>
      </c>
      <c r="AB131" s="650">
        <v>58.334327704095983</v>
      </c>
      <c r="AC131" s="653">
        <v>58.411145660108694</v>
      </c>
      <c r="AD131" s="204"/>
      <c r="AE131" s="9"/>
      <c r="AF131" s="9"/>
      <c r="AG131" s="9"/>
      <c r="AH131" s="18"/>
      <c r="AI131" s="204"/>
      <c r="AJ131" s="9"/>
      <c r="AK131" s="9"/>
      <c r="AL131" s="9"/>
      <c r="AM131" s="18"/>
    </row>
    <row r="132" spans="1:39" outlineLevel="1">
      <c r="A132" s="37">
        <f>ROW()</f>
        <v>132</v>
      </c>
      <c r="C132" s="38" t="s">
        <v>3</v>
      </c>
      <c r="I132" s="650">
        <v>13.340903493185591</v>
      </c>
      <c r="J132" s="650">
        <v>13.378679480292762</v>
      </c>
      <c r="K132" s="650">
        <v>13.549851921872134</v>
      </c>
      <c r="L132" s="650">
        <v>13.724959362108503</v>
      </c>
      <c r="M132" s="650">
        <v>13.796969837531549</v>
      </c>
      <c r="N132" s="652">
        <v>12.540025378330093</v>
      </c>
      <c r="O132" s="650">
        <v>12.605593358205828</v>
      </c>
      <c r="P132" s="650">
        <v>14.898427077028011</v>
      </c>
      <c r="Q132" s="650">
        <v>18.808680666677652</v>
      </c>
      <c r="R132" s="650">
        <v>20.155689056991896</v>
      </c>
      <c r="S132" s="653">
        <v>20.169364458728388</v>
      </c>
      <c r="T132" s="652">
        <v>28.896874464592173</v>
      </c>
      <c r="U132" s="650">
        <v>30.090229711891599</v>
      </c>
      <c r="V132" s="650">
        <v>30.309053045224935</v>
      </c>
      <c r="W132" s="650">
        <v>30.377453045224932</v>
      </c>
      <c r="X132" s="653">
        <v>30.470519711891598</v>
      </c>
      <c r="Y132" s="652">
        <v>34.113179355482174</v>
      </c>
      <c r="Z132" s="650">
        <v>34.633635656793786</v>
      </c>
      <c r="AA132" s="650">
        <v>35.145084752910698</v>
      </c>
      <c r="AB132" s="650">
        <v>29.109326365366687</v>
      </c>
      <c r="AC132" s="653">
        <v>19.777965300437273</v>
      </c>
      <c r="AD132" s="204"/>
      <c r="AE132" s="9"/>
      <c r="AF132" s="9"/>
      <c r="AG132" s="9"/>
      <c r="AH132" s="18"/>
      <c r="AI132" s="204"/>
      <c r="AJ132" s="9"/>
      <c r="AK132" s="9"/>
      <c r="AL132" s="9"/>
      <c r="AM132" s="18"/>
    </row>
    <row r="133" spans="1:39" outlineLevel="1">
      <c r="A133" s="37">
        <f>ROW()</f>
        <v>133</v>
      </c>
      <c r="C133" s="38" t="s">
        <v>4</v>
      </c>
      <c r="I133" s="650">
        <v>0.53901603529540887</v>
      </c>
      <c r="J133" s="650">
        <v>0.53901603529540887</v>
      </c>
      <c r="K133" s="650">
        <v>0.54019653489250796</v>
      </c>
      <c r="L133" s="650">
        <v>0.54137703448960706</v>
      </c>
      <c r="M133" s="650">
        <v>0.54255753408670626</v>
      </c>
      <c r="N133" s="652">
        <v>0.59573069025235592</v>
      </c>
      <c r="O133" s="650">
        <v>0.61829282781673567</v>
      </c>
      <c r="P133" s="650">
        <v>0.64290668930918504</v>
      </c>
      <c r="Q133" s="650">
        <v>0.64598349956183743</v>
      </c>
      <c r="R133" s="650">
        <v>0.64598349956183743</v>
      </c>
      <c r="S133" s="653">
        <v>0.64598349956183743</v>
      </c>
      <c r="T133" s="652">
        <v>0.80782406770641257</v>
      </c>
      <c r="U133" s="650">
        <v>0.8188130383191432</v>
      </c>
      <c r="V133" s="650">
        <v>0.8285190383191432</v>
      </c>
      <c r="W133" s="650">
        <v>0.88161903831914312</v>
      </c>
      <c r="X133" s="653">
        <v>0.93471903831914316</v>
      </c>
      <c r="Y133" s="652">
        <v>-0.24807294419208881</v>
      </c>
      <c r="Z133" s="650">
        <v>1.1284778740922508</v>
      </c>
      <c r="AA133" s="650">
        <v>1.1821577209955942</v>
      </c>
      <c r="AB133" s="650">
        <v>1.1991645012551513</v>
      </c>
      <c r="AC133" s="653">
        <v>1.2121440869262661</v>
      </c>
      <c r="AD133" s="204"/>
      <c r="AE133" s="9"/>
      <c r="AF133" s="9"/>
      <c r="AG133" s="9"/>
      <c r="AH133" s="18"/>
      <c r="AI133" s="204"/>
      <c r="AJ133" s="9"/>
      <c r="AK133" s="9"/>
      <c r="AL133" s="9"/>
      <c r="AM133" s="18"/>
    </row>
    <row r="134" spans="1:39" outlineLevel="1">
      <c r="A134" s="37">
        <f>ROW()</f>
        <v>134</v>
      </c>
      <c r="C134" s="38" t="s">
        <v>5</v>
      </c>
      <c r="I134" s="650">
        <v>3.3389038773953259</v>
      </c>
      <c r="J134" s="650">
        <v>3.5380935094125161</v>
      </c>
      <c r="K134" s="650">
        <v>3.7362206917923175</v>
      </c>
      <c r="L134" s="650">
        <v>3.9613026149725483</v>
      </c>
      <c r="M134" s="650">
        <v>4.1470345515828093</v>
      </c>
      <c r="N134" s="652">
        <v>3.6656524818606631</v>
      </c>
      <c r="O134" s="650">
        <v>3.7993160544011553</v>
      </c>
      <c r="P134" s="650">
        <v>3.9052924024936466</v>
      </c>
      <c r="Q134" s="650">
        <v>3.9582819124004374</v>
      </c>
      <c r="R134" s="650">
        <v>4.1408439230955452</v>
      </c>
      <c r="S134" s="653">
        <v>4.3579409256623958</v>
      </c>
      <c r="T134" s="652">
        <v>7.0610719212023767</v>
      </c>
      <c r="U134" s="650">
        <v>9.6832876851315586</v>
      </c>
      <c r="V134" s="650">
        <v>9.766287685131557</v>
      </c>
      <c r="W134" s="650">
        <v>9.8296210184648913</v>
      </c>
      <c r="X134" s="653">
        <v>9.9796210184648935</v>
      </c>
      <c r="Y134" s="652">
        <v>5.8843828292140481</v>
      </c>
      <c r="Z134" s="650">
        <v>6.3564456903759057</v>
      </c>
      <c r="AA134" s="650">
        <v>6.444676422296558</v>
      </c>
      <c r="AB134" s="650">
        <v>6.5312535314327107</v>
      </c>
      <c r="AC134" s="653">
        <v>6.5899398009313934</v>
      </c>
      <c r="AD134" s="204"/>
      <c r="AE134" s="9"/>
      <c r="AF134" s="9"/>
      <c r="AG134" s="9"/>
      <c r="AH134" s="18"/>
      <c r="AI134" s="204"/>
      <c r="AJ134" s="9"/>
      <c r="AK134" s="9"/>
      <c r="AL134" s="9"/>
      <c r="AM134" s="18"/>
    </row>
    <row r="135" spans="1:39" outlineLevel="1">
      <c r="A135" s="37">
        <f>ROW()</f>
        <v>135</v>
      </c>
      <c r="C135" s="38" t="s">
        <v>473</v>
      </c>
      <c r="I135" s="650"/>
      <c r="J135" s="650"/>
      <c r="K135" s="650"/>
      <c r="L135" s="650"/>
      <c r="M135" s="650"/>
      <c r="N135" s="652"/>
      <c r="O135" s="650"/>
      <c r="P135" s="650"/>
      <c r="Q135" s="650"/>
      <c r="R135" s="650"/>
      <c r="S135" s="653"/>
      <c r="T135" s="652"/>
      <c r="U135" s="650"/>
      <c r="V135" s="650"/>
      <c r="W135" s="650"/>
      <c r="X135" s="653"/>
      <c r="Y135" s="652"/>
      <c r="Z135" s="650"/>
      <c r="AA135" s="650"/>
      <c r="AB135" s="650"/>
      <c r="AC135" s="653"/>
      <c r="AD135" s="204"/>
      <c r="AE135" s="9"/>
      <c r="AF135" s="9"/>
      <c r="AG135" s="9"/>
      <c r="AH135" s="18"/>
      <c r="AI135" s="204"/>
      <c r="AJ135" s="9"/>
      <c r="AK135" s="9"/>
      <c r="AL135" s="9"/>
      <c r="AM135" s="18"/>
    </row>
    <row r="136" spans="1:39" outlineLevel="1">
      <c r="A136" s="37">
        <f>ROW()</f>
        <v>136</v>
      </c>
      <c r="C136" s="38" t="s">
        <v>474</v>
      </c>
      <c r="I136" s="650"/>
      <c r="J136" s="650"/>
      <c r="K136" s="650"/>
      <c r="L136" s="650"/>
      <c r="M136" s="650"/>
      <c r="N136" s="652"/>
      <c r="O136" s="650"/>
      <c r="P136" s="650"/>
      <c r="Q136" s="650"/>
      <c r="R136" s="650"/>
      <c r="S136" s="653"/>
      <c r="T136" s="652"/>
      <c r="U136" s="650"/>
      <c r="V136" s="650"/>
      <c r="W136" s="650"/>
      <c r="X136" s="653"/>
      <c r="Y136" s="652"/>
      <c r="Z136" s="650"/>
      <c r="AA136" s="650"/>
      <c r="AB136" s="650"/>
      <c r="AC136" s="653"/>
      <c r="AD136" s="204"/>
      <c r="AE136" s="9"/>
      <c r="AF136" s="9"/>
      <c r="AG136" s="9"/>
      <c r="AH136" s="18"/>
      <c r="AI136" s="204"/>
      <c r="AJ136" s="9"/>
      <c r="AK136" s="9"/>
      <c r="AL136" s="9"/>
      <c r="AM136" s="18"/>
    </row>
    <row r="137" spans="1:39" outlineLevel="1">
      <c r="A137" s="37">
        <f>ROW()</f>
        <v>137</v>
      </c>
      <c r="C137" s="38" t="s">
        <v>477</v>
      </c>
      <c r="I137" s="650"/>
      <c r="J137" s="650"/>
      <c r="K137" s="650"/>
      <c r="L137" s="650"/>
      <c r="M137" s="650"/>
      <c r="N137" s="652"/>
      <c r="O137" s="650"/>
      <c r="P137" s="650"/>
      <c r="Q137" s="650"/>
      <c r="R137" s="650"/>
      <c r="S137" s="653"/>
      <c r="T137" s="652"/>
      <c r="U137" s="650"/>
      <c r="V137" s="650"/>
      <c r="W137" s="650"/>
      <c r="X137" s="653"/>
      <c r="Y137" s="652"/>
      <c r="Z137" s="650"/>
      <c r="AA137" s="650"/>
      <c r="AB137" s="650"/>
      <c r="AC137" s="653"/>
      <c r="AD137" s="204"/>
      <c r="AE137" s="9"/>
      <c r="AF137" s="9"/>
      <c r="AG137" s="9"/>
      <c r="AH137" s="18"/>
      <c r="AI137" s="204"/>
      <c r="AJ137" s="9"/>
      <c r="AK137" s="9"/>
      <c r="AL137" s="9"/>
      <c r="AM137" s="18"/>
    </row>
    <row r="138" spans="1:39" outlineLevel="1">
      <c r="A138" s="37">
        <f>ROW()</f>
        <v>138</v>
      </c>
      <c r="C138" s="38" t="s">
        <v>511</v>
      </c>
      <c r="I138" s="650"/>
      <c r="J138" s="650"/>
      <c r="K138" s="650"/>
      <c r="L138" s="650"/>
      <c r="M138" s="650"/>
      <c r="N138" s="652"/>
      <c r="O138" s="650"/>
      <c r="P138" s="650"/>
      <c r="Q138" s="650"/>
      <c r="R138" s="650"/>
      <c r="S138" s="653"/>
      <c r="T138" s="652"/>
      <c r="U138" s="650"/>
      <c r="V138" s="650"/>
      <c r="W138" s="650"/>
      <c r="X138" s="653"/>
      <c r="Y138" s="652"/>
      <c r="Z138" s="650"/>
      <c r="AA138" s="650"/>
      <c r="AB138" s="650"/>
      <c r="AC138" s="653"/>
      <c r="AD138" s="204"/>
      <c r="AE138" s="9"/>
      <c r="AF138" s="9"/>
      <c r="AG138" s="9"/>
      <c r="AH138" s="18"/>
      <c r="AI138" s="204"/>
      <c r="AJ138" s="9"/>
      <c r="AK138" s="9"/>
      <c r="AL138" s="9"/>
      <c r="AM138" s="18"/>
    </row>
    <row r="139" spans="1:39" outlineLevel="1">
      <c r="A139" s="37">
        <f>ROW()</f>
        <v>139</v>
      </c>
      <c r="C139" s="38" t="s">
        <v>655</v>
      </c>
      <c r="I139" s="650"/>
      <c r="J139" s="650"/>
      <c r="K139" s="650"/>
      <c r="L139" s="650"/>
      <c r="M139" s="650"/>
      <c r="N139" s="652"/>
      <c r="O139" s="650"/>
      <c r="P139" s="650"/>
      <c r="Q139" s="650"/>
      <c r="R139" s="650"/>
      <c r="S139" s="653"/>
      <c r="T139" s="652"/>
      <c r="U139" s="650"/>
      <c r="V139" s="650"/>
      <c r="W139" s="650"/>
      <c r="X139" s="653"/>
      <c r="Y139" s="652"/>
      <c r="Z139" s="650"/>
      <c r="AA139" s="650"/>
      <c r="AB139" s="650"/>
      <c r="AC139" s="653"/>
      <c r="AD139" s="204"/>
      <c r="AE139" s="9"/>
      <c r="AF139" s="9"/>
      <c r="AG139" s="9"/>
      <c r="AH139" s="18"/>
      <c r="AI139" s="204"/>
      <c r="AJ139" s="9"/>
      <c r="AK139" s="9"/>
      <c r="AL139" s="9"/>
      <c r="AM139" s="18"/>
    </row>
    <row r="140" spans="1:39" outlineLevel="1">
      <c r="A140" s="37">
        <f>ROW()</f>
        <v>140</v>
      </c>
      <c r="C140" s="38" t="s">
        <v>656</v>
      </c>
      <c r="I140" s="650"/>
      <c r="J140" s="650"/>
      <c r="K140" s="650"/>
      <c r="L140" s="650"/>
      <c r="M140" s="650"/>
      <c r="N140" s="652"/>
      <c r="O140" s="650"/>
      <c r="P140" s="650"/>
      <c r="Q140" s="650"/>
      <c r="R140" s="650"/>
      <c r="S140" s="653"/>
      <c r="T140" s="652"/>
      <c r="U140" s="650"/>
      <c r="V140" s="650"/>
      <c r="W140" s="650"/>
      <c r="X140" s="653"/>
      <c r="Y140" s="652"/>
      <c r="Z140" s="650"/>
      <c r="AA140" s="650"/>
      <c r="AB140" s="650"/>
      <c r="AC140" s="653"/>
      <c r="AD140" s="204"/>
      <c r="AE140" s="9"/>
      <c r="AF140" s="9"/>
      <c r="AG140" s="9"/>
      <c r="AH140" s="18"/>
      <c r="AI140" s="204"/>
      <c r="AJ140" s="9"/>
      <c r="AK140" s="9"/>
      <c r="AL140" s="9"/>
      <c r="AM140" s="18"/>
    </row>
    <row r="141" spans="1:39" outlineLevel="1">
      <c r="A141" s="37">
        <f>ROW()</f>
        <v>141</v>
      </c>
      <c r="C141" s="38" t="s">
        <v>667</v>
      </c>
      <c r="I141" s="650"/>
      <c r="J141" s="650"/>
      <c r="K141" s="650"/>
      <c r="L141" s="650"/>
      <c r="M141" s="650"/>
      <c r="N141" s="652"/>
      <c r="O141" s="650"/>
      <c r="P141" s="650"/>
      <c r="Q141" s="650"/>
      <c r="R141" s="650"/>
      <c r="S141" s="653"/>
      <c r="T141" s="652"/>
      <c r="U141" s="650"/>
      <c r="V141" s="650"/>
      <c r="W141" s="650"/>
      <c r="X141" s="653"/>
      <c r="Y141" s="652"/>
      <c r="Z141" s="650"/>
      <c r="AA141" s="650"/>
      <c r="AB141" s="650"/>
      <c r="AC141" s="653"/>
      <c r="AD141" s="204"/>
      <c r="AE141" s="9"/>
      <c r="AF141" s="9"/>
      <c r="AG141" s="9"/>
      <c r="AH141" s="18"/>
      <c r="AI141" s="204"/>
      <c r="AJ141" s="9"/>
      <c r="AK141" s="9"/>
      <c r="AL141" s="9"/>
      <c r="AM141" s="18"/>
    </row>
    <row r="142" spans="1:39" outlineLevel="1">
      <c r="A142" s="37">
        <f>ROW()</f>
        <v>142</v>
      </c>
      <c r="C142" s="38" t="s">
        <v>212</v>
      </c>
      <c r="I142" s="650">
        <v>0</v>
      </c>
      <c r="J142" s="650">
        <v>0</v>
      </c>
      <c r="K142" s="650">
        <v>0</v>
      </c>
      <c r="L142" s="650">
        <v>0</v>
      </c>
      <c r="M142" s="650">
        <v>0</v>
      </c>
      <c r="N142" s="652">
        <v>0</v>
      </c>
      <c r="O142" s="650">
        <v>0</v>
      </c>
      <c r="P142" s="650">
        <v>0</v>
      </c>
      <c r="Q142" s="650">
        <v>0</v>
      </c>
      <c r="R142" s="650">
        <v>0</v>
      </c>
      <c r="S142" s="653">
        <v>0</v>
      </c>
      <c r="T142" s="652">
        <v>0</v>
      </c>
      <c r="U142" s="650">
        <v>0</v>
      </c>
      <c r="V142" s="650">
        <v>0</v>
      </c>
      <c r="W142" s="650">
        <v>0</v>
      </c>
      <c r="X142" s="653">
        <v>0</v>
      </c>
      <c r="Y142" s="652">
        <v>-6.2138909568108282E-2</v>
      </c>
      <c r="Z142" s="650">
        <v>0</v>
      </c>
      <c r="AA142" s="650">
        <v>0</v>
      </c>
      <c r="AB142" s="650">
        <v>0</v>
      </c>
      <c r="AC142" s="653">
        <v>0</v>
      </c>
      <c r="AD142" s="204"/>
      <c r="AE142" s="9"/>
      <c r="AF142" s="9"/>
      <c r="AG142" s="9"/>
      <c r="AH142" s="18"/>
      <c r="AI142" s="204"/>
      <c r="AJ142" s="9"/>
      <c r="AK142" s="9"/>
      <c r="AL142" s="9"/>
      <c r="AM142" s="18"/>
    </row>
    <row r="143" spans="1:39" outlineLevel="1">
      <c r="A143" s="37">
        <f>ROW()</f>
        <v>143</v>
      </c>
      <c r="C143" s="38" t="s">
        <v>362</v>
      </c>
      <c r="I143" s="651"/>
      <c r="J143" s="651"/>
      <c r="K143" s="651"/>
      <c r="L143" s="651"/>
      <c r="M143" s="651"/>
      <c r="N143" s="654"/>
      <c r="O143" s="651"/>
      <c r="P143" s="651"/>
      <c r="Q143" s="651"/>
      <c r="R143" s="651"/>
      <c r="S143" s="655"/>
      <c r="T143" s="654"/>
      <c r="U143" s="651"/>
      <c r="V143" s="651"/>
      <c r="W143" s="651"/>
      <c r="X143" s="655"/>
      <c r="Y143" s="654"/>
      <c r="Z143" s="651"/>
      <c r="AA143" s="651"/>
      <c r="AB143" s="651"/>
      <c r="AC143" s="655"/>
      <c r="AD143" s="204"/>
      <c r="AE143" s="9"/>
      <c r="AF143" s="9"/>
      <c r="AG143" s="9"/>
      <c r="AH143" s="18"/>
      <c r="AI143" s="204"/>
      <c r="AJ143" s="9"/>
      <c r="AK143" s="9"/>
      <c r="AL143" s="9"/>
      <c r="AM143" s="18"/>
    </row>
    <row r="144" spans="1:39" outlineLevel="1">
      <c r="A144" s="37">
        <f>ROW()</f>
        <v>144</v>
      </c>
      <c r="C144" s="38" t="s">
        <v>1</v>
      </c>
      <c r="I144" s="9">
        <f t="shared" ref="I144:AC144" si="53">SUM(I131:I142)</f>
        <v>44.579266388545662</v>
      </c>
      <c r="J144" s="9">
        <f t="shared" si="53"/>
        <v>44.823483648052203</v>
      </c>
      <c r="K144" s="9">
        <f t="shared" si="53"/>
        <v>45.198685769996871</v>
      </c>
      <c r="L144" s="9">
        <f t="shared" si="53"/>
        <v>45.602720189244017</v>
      </c>
      <c r="M144" s="9">
        <f t="shared" si="53"/>
        <v>45.867680513099586</v>
      </c>
      <c r="N144" s="204">
        <f t="shared" si="53"/>
        <v>44.194272458194078</v>
      </c>
      <c r="O144" s="9">
        <f t="shared" si="53"/>
        <v>44.480346886162408</v>
      </c>
      <c r="P144" s="9">
        <f t="shared" si="53"/>
        <v>46.985817019544356</v>
      </c>
      <c r="Q144" s="9">
        <f t="shared" si="53"/>
        <v>54.583963344446431</v>
      </c>
      <c r="R144" s="9">
        <f t="shared" si="53"/>
        <v>60.027196379767922</v>
      </c>
      <c r="S144" s="18">
        <f t="shared" si="53"/>
        <v>61.451865137606276</v>
      </c>
      <c r="T144" s="204">
        <f t="shared" si="53"/>
        <v>87.789736546682605</v>
      </c>
      <c r="U144" s="9">
        <f t="shared" si="53"/>
        <v>91.92171580176641</v>
      </c>
      <c r="V144" s="9">
        <f t="shared" si="53"/>
        <v>92.288245135099729</v>
      </c>
      <c r="W144" s="9">
        <f t="shared" si="53"/>
        <v>92.532435611290211</v>
      </c>
      <c r="X144" s="18">
        <f t="shared" si="53"/>
        <v>92.835959420814021</v>
      </c>
      <c r="Y144" s="204">
        <f t="shared" si="53"/>
        <v>97.910157269426207</v>
      </c>
      <c r="Z144" s="9">
        <f t="shared" si="53"/>
        <v>100.3938876142568</v>
      </c>
      <c r="AA144" s="9">
        <f t="shared" si="53"/>
        <v>101.08282853383031</v>
      </c>
      <c r="AB144" s="9">
        <f t="shared" si="53"/>
        <v>95.174072102150532</v>
      </c>
      <c r="AC144" s="18">
        <f t="shared" si="53"/>
        <v>85.991194848403637</v>
      </c>
      <c r="AD144" s="204"/>
      <c r="AE144" s="9"/>
      <c r="AF144" s="9"/>
      <c r="AG144" s="9"/>
      <c r="AH144" s="18"/>
      <c r="AI144" s="204"/>
      <c r="AJ144" s="9"/>
      <c r="AK144" s="9"/>
      <c r="AL144" s="9"/>
      <c r="AM144" s="18"/>
    </row>
    <row r="145" spans="1:39" outlineLevel="1">
      <c r="A145" s="37">
        <f>ROW()</f>
        <v>145</v>
      </c>
      <c r="B145" s="232" t="s">
        <v>263</v>
      </c>
      <c r="D145" s="4"/>
      <c r="E145" s="4"/>
      <c r="I145" s="1303" t="str">
        <f>"AA1 [m$ "&amp;$E$33&amp;"]"</f>
        <v>AA1 [m$ 31/12/2024]</v>
      </c>
      <c r="J145" s="1304"/>
      <c r="K145" s="1304"/>
      <c r="L145" s="1304"/>
      <c r="M145" s="1304"/>
      <c r="N145" s="1303" t="str">
        <f>"AA2 [m$ "&amp;$E$33&amp;"]"</f>
        <v>AA2 [m$ 31/12/2024]</v>
      </c>
      <c r="O145" s="1304"/>
      <c r="P145" s="1304"/>
      <c r="Q145" s="1304"/>
      <c r="R145" s="1304"/>
      <c r="S145" s="1305"/>
      <c r="T145" s="1303" t="str">
        <f>"AA1 [m$ "&amp;$E$33&amp;"]"</f>
        <v>AA1 [m$ 31/12/2024]</v>
      </c>
      <c r="U145" s="1304"/>
      <c r="V145" s="1304"/>
      <c r="W145" s="1304"/>
      <c r="X145" s="1305"/>
      <c r="Y145" s="1303" t="str">
        <f>"AA1 [m$ "&amp;$E$33&amp;"]"</f>
        <v>AA1 [m$ 31/12/2024]</v>
      </c>
      <c r="Z145" s="1304"/>
      <c r="AA145" s="1304"/>
      <c r="AB145" s="1304"/>
      <c r="AC145" s="1305"/>
      <c r="AD145" s="1315"/>
      <c r="AE145" s="1316"/>
      <c r="AF145" s="1316"/>
      <c r="AG145" s="1316"/>
      <c r="AH145" s="1317"/>
      <c r="AI145" s="1315"/>
      <c r="AJ145" s="1316"/>
      <c r="AK145" s="1316"/>
      <c r="AL145" s="1316"/>
      <c r="AM145" s="1317"/>
    </row>
    <row r="146" spans="1:39" outlineLevel="1">
      <c r="A146" s="37">
        <f>ROW()</f>
        <v>146</v>
      </c>
      <c r="C146" s="38" t="s">
        <v>2</v>
      </c>
      <c r="E146" s="3"/>
      <c r="I146" s="9">
        <f t="shared" ref="I146:S146" si="54">I131/$M$33</f>
        <v>46.799387708527526</v>
      </c>
      <c r="J146" s="9">
        <f t="shared" si="54"/>
        <v>46.811791467121033</v>
      </c>
      <c r="K146" s="9">
        <f t="shared" si="54"/>
        <v>46.819868333181923</v>
      </c>
      <c r="L146" s="9">
        <f t="shared" si="54"/>
        <v>46.824425993316282</v>
      </c>
      <c r="M146" s="9">
        <f t="shared" si="54"/>
        <v>46.83475284349413</v>
      </c>
      <c r="N146" s="204">
        <f t="shared" si="54"/>
        <v>46.854842930642377</v>
      </c>
      <c r="O146" s="9">
        <f t="shared" si="54"/>
        <v>46.964793605826358</v>
      </c>
      <c r="P146" s="9">
        <f t="shared" si="54"/>
        <v>47.10513169023028</v>
      </c>
      <c r="Q146" s="9">
        <f t="shared" si="54"/>
        <v>53.317284490448799</v>
      </c>
      <c r="R146" s="9">
        <f t="shared" si="54"/>
        <v>60.011511447942368</v>
      </c>
      <c r="S146" s="18">
        <f t="shared" si="54"/>
        <v>62.053642796775925</v>
      </c>
      <c r="T146" s="204">
        <f t="shared" ref="T146:X153" si="55">T131/$S$33</f>
        <v>73.481774623158969</v>
      </c>
      <c r="U146" s="9">
        <f t="shared" si="55"/>
        <v>73.921621854183414</v>
      </c>
      <c r="V146" s="9">
        <f t="shared" si="55"/>
        <v>74.000829683635416</v>
      </c>
      <c r="W146" s="9">
        <f t="shared" si="55"/>
        <v>74.086312419056995</v>
      </c>
      <c r="X146" s="18">
        <f t="shared" si="55"/>
        <v>74.096907752087589</v>
      </c>
      <c r="Y146" s="204">
        <f t="shared" ref="Y146:AC153" si="56">Y131/$X$33</f>
        <v>74.873240657062098</v>
      </c>
      <c r="Z146" s="9">
        <f t="shared" si="56"/>
        <v>74.940782084718478</v>
      </c>
      <c r="AA146" s="9">
        <f t="shared" si="56"/>
        <v>74.98653877753938</v>
      </c>
      <c r="AB146" s="9">
        <f t="shared" si="56"/>
        <v>75.016653892536723</v>
      </c>
      <c r="AC146" s="18">
        <f t="shared" si="56"/>
        <v>75.115440083202515</v>
      </c>
      <c r="AD146" s="204"/>
      <c r="AE146" s="9"/>
      <c r="AF146" s="9"/>
      <c r="AG146" s="9"/>
      <c r="AH146" s="18"/>
      <c r="AI146" s="204"/>
      <c r="AJ146" s="9"/>
      <c r="AK146" s="9"/>
      <c r="AL146" s="9"/>
      <c r="AM146" s="18"/>
    </row>
    <row r="147" spans="1:39" outlineLevel="1">
      <c r="A147" s="37">
        <f>ROW()</f>
        <v>147</v>
      </c>
      <c r="C147" s="38" t="s">
        <v>3</v>
      </c>
      <c r="E147" s="3"/>
      <c r="I147" s="9">
        <f t="shared" ref="I147:S147" si="57">I132/$M$33</f>
        <v>22.819298479747395</v>
      </c>
      <c r="J147" s="9">
        <f t="shared" si="57"/>
        <v>22.883913408234509</v>
      </c>
      <c r="K147" s="9">
        <f t="shared" si="57"/>
        <v>23.17669980294173</v>
      </c>
      <c r="L147" s="9">
        <f t="shared" si="57"/>
        <v>23.476216919366362</v>
      </c>
      <c r="M147" s="9">
        <f t="shared" si="57"/>
        <v>23.599389126794918</v>
      </c>
      <c r="N147" s="204">
        <f t="shared" si="57"/>
        <v>21.449415491078753</v>
      </c>
      <c r="O147" s="9">
        <f t="shared" si="57"/>
        <v>21.56156796293066</v>
      </c>
      <c r="P147" s="9">
        <f t="shared" si="57"/>
        <v>25.483405567179695</v>
      </c>
      <c r="Q147" s="9">
        <f t="shared" si="57"/>
        <v>32.171801434768149</v>
      </c>
      <c r="R147" s="9">
        <f t="shared" si="57"/>
        <v>34.475827284966783</v>
      </c>
      <c r="S147" s="18">
        <f t="shared" si="57"/>
        <v>34.499218734744893</v>
      </c>
      <c r="T147" s="204">
        <f t="shared" si="55"/>
        <v>41.615612805227023</v>
      </c>
      <c r="U147" s="9">
        <f t="shared" si="55"/>
        <v>43.334214239840684</v>
      </c>
      <c r="V147" s="9">
        <f t="shared" si="55"/>
        <v>43.649350990145891</v>
      </c>
      <c r="W147" s="9">
        <f t="shared" si="55"/>
        <v>43.747856727137112</v>
      </c>
      <c r="X147" s="18">
        <f t="shared" si="55"/>
        <v>43.881885975518934</v>
      </c>
      <c r="Y147" s="204">
        <f t="shared" si="56"/>
        <v>43.868793377806412</v>
      </c>
      <c r="Z147" s="9">
        <f t="shared" si="56"/>
        <v>44.538088658275406</v>
      </c>
      <c r="AA147" s="9">
        <f t="shared" si="56"/>
        <v>45.195800872285531</v>
      </c>
      <c r="AB147" s="9">
        <f t="shared" si="56"/>
        <v>37.433949218930962</v>
      </c>
      <c r="AC147" s="18">
        <f t="shared" si="56"/>
        <v>25.434025487831697</v>
      </c>
      <c r="AD147" s="204"/>
      <c r="AE147" s="9"/>
      <c r="AF147" s="9"/>
      <c r="AG147" s="9"/>
      <c r="AH147" s="18"/>
      <c r="AI147" s="204"/>
      <c r="AJ147" s="9"/>
      <c r="AK147" s="9"/>
      <c r="AL147" s="9"/>
      <c r="AM147" s="18"/>
    </row>
    <row r="148" spans="1:39" outlineLevel="1">
      <c r="A148" s="37">
        <f>ROW()</f>
        <v>148</v>
      </c>
      <c r="C148" s="38" t="s">
        <v>4</v>
      </c>
      <c r="E148" s="3"/>
      <c r="I148" s="9">
        <f t="shared" ref="I148:S148" si="58">I133/$M$33</f>
        <v>0.92197412274653678</v>
      </c>
      <c r="J148" s="9">
        <f t="shared" si="58"/>
        <v>0.92197412274653678</v>
      </c>
      <c r="K148" s="9">
        <f t="shared" si="58"/>
        <v>0.92399333926175897</v>
      </c>
      <c r="L148" s="9">
        <f t="shared" si="58"/>
        <v>0.92601255577698116</v>
      </c>
      <c r="M148" s="9">
        <f t="shared" si="58"/>
        <v>0.92803177229220346</v>
      </c>
      <c r="N148" s="204">
        <f t="shared" si="58"/>
        <v>1.0189831926569457</v>
      </c>
      <c r="O148" s="9">
        <f t="shared" si="58"/>
        <v>1.0575751929428097</v>
      </c>
      <c r="P148" s="9">
        <f t="shared" si="58"/>
        <v>1.0996766182639852</v>
      </c>
      <c r="Q148" s="9">
        <f t="shared" si="58"/>
        <v>1.104939429104097</v>
      </c>
      <c r="R148" s="9">
        <f t="shared" si="58"/>
        <v>1.104939429104097</v>
      </c>
      <c r="S148" s="18">
        <f t="shared" si="58"/>
        <v>1.104939429104097</v>
      </c>
      <c r="T148" s="204">
        <f t="shared" si="55"/>
        <v>1.1633816542202993</v>
      </c>
      <c r="U148" s="9">
        <f t="shared" si="55"/>
        <v>1.1792073362229589</v>
      </c>
      <c r="V148" s="9">
        <f t="shared" si="55"/>
        <v>1.1931853579077079</v>
      </c>
      <c r="W148" s="9">
        <f t="shared" si="55"/>
        <v>1.2696569168877367</v>
      </c>
      <c r="X148" s="18">
        <f t="shared" si="55"/>
        <v>1.3461284758677659</v>
      </c>
      <c r="Y148" s="204">
        <f t="shared" si="56"/>
        <v>-0.31901631384111789</v>
      </c>
      <c r="Z148" s="9">
        <f t="shared" si="56"/>
        <v>1.4511975613326547</v>
      </c>
      <c r="AA148" s="9">
        <f t="shared" si="56"/>
        <v>1.5202286559666591</v>
      </c>
      <c r="AB148" s="9">
        <f t="shared" si="56"/>
        <v>1.5420989988465692</v>
      </c>
      <c r="AC148" s="18">
        <f t="shared" si="56"/>
        <v>1.5587904586487222</v>
      </c>
      <c r="AD148" s="204"/>
      <c r="AE148" s="9"/>
      <c r="AF148" s="9"/>
      <c r="AG148" s="9"/>
      <c r="AH148" s="18"/>
      <c r="AI148" s="204"/>
      <c r="AJ148" s="9"/>
      <c r="AK148" s="9"/>
      <c r="AL148" s="9"/>
      <c r="AM148" s="18"/>
    </row>
    <row r="149" spans="1:39" outlineLevel="1">
      <c r="A149" s="37">
        <f>ROW()</f>
        <v>149</v>
      </c>
      <c r="C149" s="38" t="s">
        <v>5</v>
      </c>
      <c r="E149" s="3"/>
      <c r="I149" s="9">
        <f t="shared" ref="I149:S149" si="59">I134/$M$33</f>
        <v>5.711115758568206</v>
      </c>
      <c r="J149" s="9">
        <f t="shared" si="59"/>
        <v>6.0518248919033688</v>
      </c>
      <c r="K149" s="9">
        <f t="shared" si="59"/>
        <v>6.390716730374832</v>
      </c>
      <c r="L149" s="9">
        <f t="shared" si="59"/>
        <v>6.7757140126105364</v>
      </c>
      <c r="M149" s="9">
        <f t="shared" si="59"/>
        <v>7.093404077672167</v>
      </c>
      <c r="N149" s="204">
        <f t="shared" si="59"/>
        <v>6.2700114838048053</v>
      </c>
      <c r="O149" s="9">
        <f t="shared" si="59"/>
        <v>6.4986398491346966</v>
      </c>
      <c r="P149" s="9">
        <f t="shared" si="59"/>
        <v>6.6799098748230934</v>
      </c>
      <c r="Q149" s="9">
        <f t="shared" si="59"/>
        <v>6.770547172625017</v>
      </c>
      <c r="R149" s="9">
        <f t="shared" si="59"/>
        <v>7.0828151547180163</v>
      </c>
      <c r="S149" s="18">
        <f t="shared" si="59"/>
        <v>7.4541544199455849</v>
      </c>
      <c r="T149" s="204">
        <f t="shared" si="55"/>
        <v>10.168948736053755</v>
      </c>
      <c r="U149" s="9">
        <f t="shared" si="55"/>
        <v>13.945312718156812</v>
      </c>
      <c r="V149" s="9">
        <f t="shared" si="55"/>
        <v>14.064844533511657</v>
      </c>
      <c r="W149" s="9">
        <f t="shared" si="55"/>
        <v>14.156053549244273</v>
      </c>
      <c r="X149" s="18">
        <f t="shared" si="55"/>
        <v>14.372074902295205</v>
      </c>
      <c r="Y149" s="204">
        <f t="shared" si="56"/>
        <v>7.5671860368306119</v>
      </c>
      <c r="Z149" s="9">
        <f t="shared" si="56"/>
        <v>8.1742484247084981</v>
      </c>
      <c r="AA149" s="9">
        <f t="shared" si="56"/>
        <v>8.2877111925105194</v>
      </c>
      <c r="AB149" s="9">
        <f t="shared" si="56"/>
        <v>8.3990474380232456</v>
      </c>
      <c r="AC149" s="18">
        <f t="shared" si="56"/>
        <v>8.4745166812715524</v>
      </c>
      <c r="AD149" s="204"/>
      <c r="AE149" s="9"/>
      <c r="AF149" s="9"/>
      <c r="AG149" s="9"/>
      <c r="AH149" s="18"/>
      <c r="AI149" s="204"/>
      <c r="AJ149" s="9"/>
      <c r="AK149" s="9"/>
      <c r="AL149" s="9"/>
      <c r="AM149" s="18"/>
    </row>
    <row r="150" spans="1:39" outlineLevel="1">
      <c r="A150" s="37">
        <f>ROW()</f>
        <v>150</v>
      </c>
      <c r="C150" s="38" t="s">
        <v>473</v>
      </c>
      <c r="E150" s="3"/>
      <c r="I150" s="9">
        <f t="shared" ref="I150:S150" si="60">I135/$M$33</f>
        <v>0</v>
      </c>
      <c r="J150" s="9">
        <f t="shared" si="60"/>
        <v>0</v>
      </c>
      <c r="K150" s="9">
        <f t="shared" si="60"/>
        <v>0</v>
      </c>
      <c r="L150" s="9">
        <f t="shared" si="60"/>
        <v>0</v>
      </c>
      <c r="M150" s="9">
        <f t="shared" si="60"/>
        <v>0</v>
      </c>
      <c r="N150" s="204">
        <f t="shared" si="60"/>
        <v>0</v>
      </c>
      <c r="O150" s="9">
        <f t="shared" si="60"/>
        <v>0</v>
      </c>
      <c r="P150" s="9">
        <f t="shared" si="60"/>
        <v>0</v>
      </c>
      <c r="Q150" s="9">
        <f t="shared" si="60"/>
        <v>0</v>
      </c>
      <c r="R150" s="9">
        <f t="shared" si="60"/>
        <v>0</v>
      </c>
      <c r="S150" s="18">
        <f t="shared" si="60"/>
        <v>0</v>
      </c>
      <c r="T150" s="204">
        <f t="shared" si="55"/>
        <v>0</v>
      </c>
      <c r="U150" s="9">
        <f t="shared" si="55"/>
        <v>0</v>
      </c>
      <c r="V150" s="9">
        <f t="shared" si="55"/>
        <v>0</v>
      </c>
      <c r="W150" s="9">
        <f t="shared" si="55"/>
        <v>0</v>
      </c>
      <c r="X150" s="18">
        <f t="shared" si="55"/>
        <v>0</v>
      </c>
      <c r="Y150" s="204">
        <f t="shared" si="56"/>
        <v>0</v>
      </c>
      <c r="Z150" s="9">
        <f t="shared" si="56"/>
        <v>0</v>
      </c>
      <c r="AA150" s="9">
        <f t="shared" si="56"/>
        <v>0</v>
      </c>
      <c r="AB150" s="9">
        <f t="shared" si="56"/>
        <v>0</v>
      </c>
      <c r="AC150" s="18">
        <f t="shared" si="56"/>
        <v>0</v>
      </c>
      <c r="AD150" s="204"/>
      <c r="AE150" s="9"/>
      <c r="AF150" s="9"/>
      <c r="AG150" s="9"/>
      <c r="AH150" s="18"/>
      <c r="AI150" s="204"/>
      <c r="AJ150" s="9"/>
      <c r="AK150" s="9"/>
      <c r="AL150" s="9"/>
      <c r="AM150" s="18"/>
    </row>
    <row r="151" spans="1:39" outlineLevel="1">
      <c r="A151" s="37">
        <f>ROW()</f>
        <v>151</v>
      </c>
      <c r="C151" s="38" t="s">
        <v>474</v>
      </c>
      <c r="E151" s="3"/>
      <c r="I151" s="9">
        <f t="shared" ref="I151:S151" si="61">I136/$M$33</f>
        <v>0</v>
      </c>
      <c r="J151" s="9">
        <f t="shared" si="61"/>
        <v>0</v>
      </c>
      <c r="K151" s="9">
        <f t="shared" si="61"/>
        <v>0</v>
      </c>
      <c r="L151" s="9">
        <f t="shared" si="61"/>
        <v>0</v>
      </c>
      <c r="M151" s="9">
        <f t="shared" si="61"/>
        <v>0</v>
      </c>
      <c r="N151" s="204">
        <f t="shared" si="61"/>
        <v>0</v>
      </c>
      <c r="O151" s="9">
        <f t="shared" si="61"/>
        <v>0</v>
      </c>
      <c r="P151" s="9">
        <f t="shared" si="61"/>
        <v>0</v>
      </c>
      <c r="Q151" s="9">
        <f t="shared" si="61"/>
        <v>0</v>
      </c>
      <c r="R151" s="9">
        <f t="shared" si="61"/>
        <v>0</v>
      </c>
      <c r="S151" s="18">
        <f t="shared" si="61"/>
        <v>0</v>
      </c>
      <c r="T151" s="204">
        <f t="shared" si="55"/>
        <v>0</v>
      </c>
      <c r="U151" s="9">
        <f t="shared" si="55"/>
        <v>0</v>
      </c>
      <c r="V151" s="9">
        <f t="shared" si="55"/>
        <v>0</v>
      </c>
      <c r="W151" s="9">
        <f t="shared" si="55"/>
        <v>0</v>
      </c>
      <c r="X151" s="18">
        <f t="shared" si="55"/>
        <v>0</v>
      </c>
      <c r="Y151" s="204">
        <f t="shared" si="56"/>
        <v>0</v>
      </c>
      <c r="Z151" s="9">
        <f t="shared" si="56"/>
        <v>0</v>
      </c>
      <c r="AA151" s="9">
        <f t="shared" si="56"/>
        <v>0</v>
      </c>
      <c r="AB151" s="9">
        <f t="shared" si="56"/>
        <v>0</v>
      </c>
      <c r="AC151" s="18">
        <f t="shared" si="56"/>
        <v>0</v>
      </c>
      <c r="AD151" s="204"/>
      <c r="AE151" s="9"/>
      <c r="AF151" s="9"/>
      <c r="AG151" s="9"/>
      <c r="AH151" s="18"/>
      <c r="AI151" s="204"/>
      <c r="AJ151" s="9"/>
      <c r="AK151" s="9"/>
      <c r="AL151" s="9"/>
      <c r="AM151" s="18"/>
    </row>
    <row r="152" spans="1:39" outlineLevel="1">
      <c r="A152" s="37">
        <f>ROW()</f>
        <v>152</v>
      </c>
      <c r="C152" s="38" t="s">
        <v>477</v>
      </c>
      <c r="E152" s="3"/>
      <c r="I152" s="9">
        <f t="shared" ref="I152:S152" si="62">I137/$M$33</f>
        <v>0</v>
      </c>
      <c r="J152" s="9">
        <f t="shared" si="62"/>
        <v>0</v>
      </c>
      <c r="K152" s="9">
        <f t="shared" si="62"/>
        <v>0</v>
      </c>
      <c r="L152" s="9">
        <f t="shared" si="62"/>
        <v>0</v>
      </c>
      <c r="M152" s="9">
        <f t="shared" si="62"/>
        <v>0</v>
      </c>
      <c r="N152" s="204">
        <f t="shared" si="62"/>
        <v>0</v>
      </c>
      <c r="O152" s="9">
        <f t="shared" si="62"/>
        <v>0</v>
      </c>
      <c r="P152" s="9">
        <f t="shared" si="62"/>
        <v>0</v>
      </c>
      <c r="Q152" s="9">
        <f t="shared" si="62"/>
        <v>0</v>
      </c>
      <c r="R152" s="9">
        <f t="shared" si="62"/>
        <v>0</v>
      </c>
      <c r="S152" s="18">
        <f t="shared" si="62"/>
        <v>0</v>
      </c>
      <c r="T152" s="204">
        <f t="shared" si="55"/>
        <v>0</v>
      </c>
      <c r="U152" s="9">
        <f t="shared" si="55"/>
        <v>0</v>
      </c>
      <c r="V152" s="9">
        <f t="shared" si="55"/>
        <v>0</v>
      </c>
      <c r="W152" s="9">
        <f t="shared" si="55"/>
        <v>0</v>
      </c>
      <c r="X152" s="18">
        <f t="shared" si="55"/>
        <v>0</v>
      </c>
      <c r="Y152" s="204">
        <f t="shared" si="56"/>
        <v>0</v>
      </c>
      <c r="Z152" s="9">
        <f t="shared" si="56"/>
        <v>0</v>
      </c>
      <c r="AA152" s="9">
        <f t="shared" si="56"/>
        <v>0</v>
      </c>
      <c r="AB152" s="9">
        <f t="shared" si="56"/>
        <v>0</v>
      </c>
      <c r="AC152" s="18">
        <f t="shared" si="56"/>
        <v>0</v>
      </c>
      <c r="AD152" s="204"/>
      <c r="AE152" s="9"/>
      <c r="AF152" s="9"/>
      <c r="AG152" s="9"/>
      <c r="AH152" s="18"/>
      <c r="AI152" s="204"/>
      <c r="AJ152" s="9"/>
      <c r="AK152" s="9"/>
      <c r="AL152" s="9"/>
      <c r="AM152" s="18"/>
    </row>
    <row r="153" spans="1:39" outlineLevel="1">
      <c r="A153" s="37">
        <f>ROW()</f>
        <v>153</v>
      </c>
      <c r="C153" s="38" t="s">
        <v>511</v>
      </c>
      <c r="E153" s="3"/>
      <c r="I153" s="9">
        <f t="shared" ref="I153:S153" si="63">I138/$M$33</f>
        <v>0</v>
      </c>
      <c r="J153" s="9">
        <f t="shared" si="63"/>
        <v>0</v>
      </c>
      <c r="K153" s="9">
        <f t="shared" si="63"/>
        <v>0</v>
      </c>
      <c r="L153" s="9">
        <f t="shared" si="63"/>
        <v>0</v>
      </c>
      <c r="M153" s="9">
        <f t="shared" si="63"/>
        <v>0</v>
      </c>
      <c r="N153" s="204">
        <f t="shared" si="63"/>
        <v>0</v>
      </c>
      <c r="O153" s="9">
        <f t="shared" si="63"/>
        <v>0</v>
      </c>
      <c r="P153" s="9">
        <f t="shared" si="63"/>
        <v>0</v>
      </c>
      <c r="Q153" s="9">
        <f t="shared" si="63"/>
        <v>0</v>
      </c>
      <c r="R153" s="9">
        <f t="shared" si="63"/>
        <v>0</v>
      </c>
      <c r="S153" s="18">
        <f t="shared" si="63"/>
        <v>0</v>
      </c>
      <c r="T153" s="204">
        <f t="shared" si="55"/>
        <v>0</v>
      </c>
      <c r="U153" s="9">
        <f t="shared" si="55"/>
        <v>0</v>
      </c>
      <c r="V153" s="9">
        <f t="shared" si="55"/>
        <v>0</v>
      </c>
      <c r="W153" s="9">
        <f t="shared" si="55"/>
        <v>0</v>
      </c>
      <c r="X153" s="18">
        <f t="shared" si="55"/>
        <v>0</v>
      </c>
      <c r="Y153" s="204">
        <f t="shared" si="56"/>
        <v>0</v>
      </c>
      <c r="Z153" s="9">
        <f t="shared" si="56"/>
        <v>0</v>
      </c>
      <c r="AA153" s="9">
        <f t="shared" si="56"/>
        <v>0</v>
      </c>
      <c r="AB153" s="9">
        <f t="shared" si="56"/>
        <v>0</v>
      </c>
      <c r="AC153" s="18">
        <f t="shared" si="56"/>
        <v>0</v>
      </c>
      <c r="AD153" s="204"/>
      <c r="AE153" s="9"/>
      <c r="AF153" s="9"/>
      <c r="AG153" s="9"/>
      <c r="AH153" s="18"/>
      <c r="AI153" s="204"/>
      <c r="AJ153" s="9"/>
      <c r="AK153" s="9"/>
      <c r="AL153" s="9"/>
      <c r="AM153" s="18"/>
    </row>
    <row r="154" spans="1:39" outlineLevel="1">
      <c r="A154" s="37">
        <f>ROW()</f>
        <v>154</v>
      </c>
      <c r="C154" s="38" t="s">
        <v>655</v>
      </c>
      <c r="E154" s="3"/>
      <c r="I154" s="9"/>
      <c r="J154" s="9"/>
      <c r="K154" s="9"/>
      <c r="L154" s="9"/>
      <c r="M154" s="9"/>
      <c r="N154" s="204"/>
      <c r="O154" s="9"/>
      <c r="P154" s="9"/>
      <c r="Q154" s="9"/>
      <c r="R154" s="9"/>
      <c r="S154" s="18"/>
      <c r="T154" s="204"/>
      <c r="U154" s="9"/>
      <c r="V154" s="9"/>
      <c r="W154" s="9"/>
      <c r="X154" s="18"/>
      <c r="Y154" s="204"/>
      <c r="Z154" s="9"/>
      <c r="AA154" s="9"/>
      <c r="AB154" s="9"/>
      <c r="AC154" s="18"/>
      <c r="AD154" s="204"/>
      <c r="AE154" s="9"/>
      <c r="AF154" s="9"/>
      <c r="AG154" s="9"/>
      <c r="AH154" s="18"/>
      <c r="AI154" s="204"/>
      <c r="AJ154" s="9"/>
      <c r="AK154" s="9"/>
      <c r="AL154" s="9"/>
      <c r="AM154" s="18"/>
    </row>
    <row r="155" spans="1:39" outlineLevel="1">
      <c r="A155" s="37">
        <f>ROW()</f>
        <v>155</v>
      </c>
      <c r="C155" s="38" t="s">
        <v>656</v>
      </c>
      <c r="E155" s="3"/>
      <c r="I155" s="9"/>
      <c r="J155" s="9"/>
      <c r="K155" s="9"/>
      <c r="L155" s="9"/>
      <c r="M155" s="9"/>
      <c r="N155" s="204"/>
      <c r="O155" s="9"/>
      <c r="P155" s="9"/>
      <c r="Q155" s="9"/>
      <c r="R155" s="9"/>
      <c r="S155" s="18"/>
      <c r="T155" s="204"/>
      <c r="U155" s="9"/>
      <c r="V155" s="9"/>
      <c r="W155" s="9"/>
      <c r="X155" s="18"/>
      <c r="Y155" s="204"/>
      <c r="Z155" s="9"/>
      <c r="AA155" s="9"/>
      <c r="AB155" s="9"/>
      <c r="AC155" s="18"/>
      <c r="AD155" s="204"/>
      <c r="AE155" s="9"/>
      <c r="AF155" s="9"/>
      <c r="AG155" s="9"/>
      <c r="AH155" s="18"/>
      <c r="AI155" s="204"/>
      <c r="AJ155" s="9"/>
      <c r="AK155" s="9"/>
      <c r="AL155" s="9"/>
      <c r="AM155" s="18"/>
    </row>
    <row r="156" spans="1:39" outlineLevel="1">
      <c r="A156" s="37">
        <f>ROW()</f>
        <v>156</v>
      </c>
      <c r="C156" s="38" t="s">
        <v>667</v>
      </c>
      <c r="E156" s="3"/>
      <c r="I156" s="9"/>
      <c r="J156" s="9"/>
      <c r="K156" s="9"/>
      <c r="L156" s="9"/>
      <c r="M156" s="9"/>
      <c r="N156" s="204"/>
      <c r="O156" s="9"/>
      <c r="P156" s="9"/>
      <c r="Q156" s="9"/>
      <c r="R156" s="9"/>
      <c r="S156" s="18"/>
      <c r="T156" s="204"/>
      <c r="U156" s="9"/>
      <c r="V156" s="9"/>
      <c r="W156" s="9"/>
      <c r="X156" s="18"/>
      <c r="Y156" s="204"/>
      <c r="Z156" s="9"/>
      <c r="AA156" s="9"/>
      <c r="AB156" s="9"/>
      <c r="AC156" s="18"/>
      <c r="AD156" s="204"/>
      <c r="AE156" s="9"/>
      <c r="AF156" s="9"/>
      <c r="AG156" s="9"/>
      <c r="AH156" s="18"/>
      <c r="AI156" s="204"/>
      <c r="AJ156" s="9"/>
      <c r="AK156" s="9"/>
      <c r="AL156" s="9"/>
      <c r="AM156" s="18"/>
    </row>
    <row r="157" spans="1:39" outlineLevel="1">
      <c r="A157" s="37">
        <f>ROW()</f>
        <v>157</v>
      </c>
      <c r="C157" s="38" t="s">
        <v>212</v>
      </c>
      <c r="E157" s="3"/>
      <c r="I157" s="9">
        <f t="shared" ref="I157:S157" si="64">I142/$M$33</f>
        <v>0</v>
      </c>
      <c r="J157" s="9">
        <f t="shared" si="64"/>
        <v>0</v>
      </c>
      <c r="K157" s="9">
        <f t="shared" si="64"/>
        <v>0</v>
      </c>
      <c r="L157" s="9">
        <f t="shared" si="64"/>
        <v>0</v>
      </c>
      <c r="M157" s="9">
        <f t="shared" si="64"/>
        <v>0</v>
      </c>
      <c r="N157" s="204">
        <f t="shared" si="64"/>
        <v>0</v>
      </c>
      <c r="O157" s="9">
        <f t="shared" si="64"/>
        <v>0</v>
      </c>
      <c r="P157" s="9">
        <f t="shared" si="64"/>
        <v>0</v>
      </c>
      <c r="Q157" s="9">
        <f t="shared" si="64"/>
        <v>0</v>
      </c>
      <c r="R157" s="9">
        <f t="shared" si="64"/>
        <v>0</v>
      </c>
      <c r="S157" s="18">
        <f t="shared" si="64"/>
        <v>0</v>
      </c>
      <c r="T157" s="204">
        <f>T142/$S$33</f>
        <v>0</v>
      </c>
      <c r="U157" s="9">
        <f>U142/$S$33</f>
        <v>0</v>
      </c>
      <c r="V157" s="9">
        <f>V142/$S$33</f>
        <v>0</v>
      </c>
      <c r="W157" s="9">
        <f>W142/$S$33</f>
        <v>0</v>
      </c>
      <c r="X157" s="18">
        <f>X142/$S$33</f>
        <v>0</v>
      </c>
      <c r="Y157" s="204">
        <f>Y142/$X$33</f>
        <v>-7.990926193537172E-2</v>
      </c>
      <c r="Z157" s="9">
        <f>Z142/$X$33</f>
        <v>0</v>
      </c>
      <c r="AA157" s="9">
        <f>AA142/$X$33</f>
        <v>0</v>
      </c>
      <c r="AB157" s="9">
        <f>AB142/$X$33</f>
        <v>0</v>
      </c>
      <c r="AC157" s="18">
        <f>AC142/$X$33</f>
        <v>0</v>
      </c>
      <c r="AD157" s="204"/>
      <c r="AE157" s="9"/>
      <c r="AF157" s="9"/>
      <c r="AG157" s="9"/>
      <c r="AH157" s="18"/>
      <c r="AI157" s="204"/>
      <c r="AJ157" s="9"/>
      <c r="AK157" s="9"/>
      <c r="AL157" s="9"/>
      <c r="AM157" s="18"/>
    </row>
    <row r="158" spans="1:39" outlineLevel="1">
      <c r="A158" s="37">
        <f>ROW()</f>
        <v>158</v>
      </c>
      <c r="C158" s="159" t="s">
        <v>362</v>
      </c>
      <c r="D158" s="30"/>
      <c r="E158" s="233"/>
      <c r="F158" s="30"/>
      <c r="G158" s="30"/>
      <c r="H158" s="30"/>
      <c r="I158" s="15"/>
      <c r="J158" s="15"/>
      <c r="K158" s="15"/>
      <c r="L158" s="15"/>
      <c r="M158" s="15"/>
      <c r="N158" s="205"/>
      <c r="O158" s="15"/>
      <c r="P158" s="15"/>
      <c r="Q158" s="15"/>
      <c r="R158" s="15"/>
      <c r="S158" s="206"/>
      <c r="T158" s="205"/>
      <c r="U158" s="15"/>
      <c r="V158" s="15"/>
      <c r="W158" s="15"/>
      <c r="X158" s="206"/>
      <c r="Y158" s="205"/>
      <c r="Z158" s="15"/>
      <c r="AA158" s="15"/>
      <c r="AB158" s="15"/>
      <c r="AC158" s="206"/>
      <c r="AD158" s="204"/>
      <c r="AE158" s="9"/>
      <c r="AF158" s="9"/>
      <c r="AG158" s="9"/>
      <c r="AH158" s="18"/>
      <c r="AI158" s="204"/>
      <c r="AJ158" s="9"/>
      <c r="AK158" s="9"/>
      <c r="AL158" s="9"/>
      <c r="AM158" s="18"/>
    </row>
    <row r="159" spans="1:39" outlineLevel="1">
      <c r="A159" s="37">
        <f>ROW()</f>
        <v>159</v>
      </c>
      <c r="C159" s="38" t="s">
        <v>1</v>
      </c>
      <c r="I159" s="9">
        <f t="shared" ref="I159:AC159" si="65">SUM(I146:I157)</f>
        <v>76.251776069589667</v>
      </c>
      <c r="J159" s="9">
        <f t="shared" si="65"/>
        <v>76.669503890005444</v>
      </c>
      <c r="K159" s="9">
        <f t="shared" si="65"/>
        <v>77.311278205760246</v>
      </c>
      <c r="L159" s="9">
        <f t="shared" si="65"/>
        <v>78.002369481070161</v>
      </c>
      <c r="M159" s="9">
        <f t="shared" si="65"/>
        <v>78.45557782025341</v>
      </c>
      <c r="N159" s="204">
        <f t="shared" si="65"/>
        <v>75.593253098182885</v>
      </c>
      <c r="O159" s="9">
        <f t="shared" si="65"/>
        <v>76.082576610834508</v>
      </c>
      <c r="P159" s="9">
        <f t="shared" si="65"/>
        <v>80.368123750497048</v>
      </c>
      <c r="Q159" s="9">
        <f t="shared" si="65"/>
        <v>93.364572526946063</v>
      </c>
      <c r="R159" s="9">
        <f t="shared" si="65"/>
        <v>102.67509331673126</v>
      </c>
      <c r="S159" s="18">
        <f t="shared" si="65"/>
        <v>105.11195538057049</v>
      </c>
      <c r="T159" s="204">
        <f t="shared" si="65"/>
        <v>126.42971781866004</v>
      </c>
      <c r="U159" s="9">
        <f t="shared" si="65"/>
        <v>132.38035614840385</v>
      </c>
      <c r="V159" s="9">
        <f t="shared" si="65"/>
        <v>132.90821056520068</v>
      </c>
      <c r="W159" s="9">
        <f t="shared" si="65"/>
        <v>133.25987961232613</v>
      </c>
      <c r="X159" s="18">
        <f t="shared" si="65"/>
        <v>133.6969971057695</v>
      </c>
      <c r="Y159" s="204">
        <f t="shared" si="65"/>
        <v>125.91029449592263</v>
      </c>
      <c r="Z159" s="9">
        <f t="shared" si="65"/>
        <v>129.10431672903502</v>
      </c>
      <c r="AA159" s="9">
        <f t="shared" si="65"/>
        <v>129.9902794983021</v>
      </c>
      <c r="AB159" s="9">
        <f t="shared" si="65"/>
        <v>122.3917495483375</v>
      </c>
      <c r="AC159" s="18">
        <f t="shared" si="65"/>
        <v>110.58277271095447</v>
      </c>
      <c r="AD159" s="204"/>
      <c r="AE159" s="9"/>
      <c r="AF159" s="9"/>
      <c r="AG159" s="9"/>
      <c r="AH159" s="18"/>
      <c r="AI159" s="204"/>
      <c r="AJ159" s="9"/>
      <c r="AK159" s="9"/>
      <c r="AL159" s="9"/>
      <c r="AM159" s="18"/>
    </row>
    <row r="160" spans="1:39" outlineLevel="1">
      <c r="A160" s="37">
        <f>ROW()</f>
        <v>160</v>
      </c>
      <c r="C160" s="38"/>
      <c r="I160" s="9"/>
      <c r="J160" s="9"/>
      <c r="K160" s="9"/>
      <c r="L160" s="9"/>
      <c r="M160" s="9"/>
      <c r="N160" s="204"/>
      <c r="O160" s="9"/>
      <c r="P160" s="9"/>
      <c r="Q160" s="9"/>
      <c r="R160" s="9"/>
      <c r="S160" s="18"/>
      <c r="T160" s="204"/>
      <c r="U160" s="9"/>
      <c r="V160" s="9"/>
      <c r="W160" s="9"/>
      <c r="X160" s="18"/>
      <c r="Y160" s="9"/>
      <c r="Z160" s="9"/>
      <c r="AA160" s="9"/>
      <c r="AB160" s="9"/>
      <c r="AC160" s="18"/>
      <c r="AD160" s="204"/>
      <c r="AE160" s="9"/>
      <c r="AF160" s="9"/>
      <c r="AG160" s="9"/>
      <c r="AH160" s="18"/>
      <c r="AI160" s="204"/>
      <c r="AJ160" s="9"/>
      <c r="AK160" s="9"/>
      <c r="AL160" s="9"/>
      <c r="AM160" s="18"/>
    </row>
    <row r="161" spans="1:39">
      <c r="A161" s="172" t="s">
        <v>264</v>
      </c>
      <c r="B161" s="72"/>
      <c r="C161" s="71"/>
      <c r="D161" s="71"/>
      <c r="E161" s="71"/>
      <c r="F161" s="71"/>
      <c r="G161" s="71"/>
      <c r="H161" s="71"/>
      <c r="I161" s="73"/>
      <c r="J161" s="73"/>
      <c r="K161" s="73"/>
      <c r="L161" s="73"/>
      <c r="M161" s="173"/>
      <c r="N161" s="73"/>
      <c r="O161" s="73"/>
      <c r="P161" s="73"/>
      <c r="Q161" s="73"/>
      <c r="R161" s="73"/>
      <c r="S161" s="173"/>
      <c r="T161" s="73"/>
      <c r="U161" s="73"/>
      <c r="V161" s="73"/>
      <c r="W161" s="73"/>
      <c r="X161" s="173"/>
      <c r="Y161" s="73"/>
      <c r="Z161" s="73"/>
      <c r="AA161" s="73"/>
      <c r="AB161" s="73"/>
      <c r="AC161" s="173"/>
      <c r="AD161" s="197"/>
      <c r="AE161" s="73"/>
      <c r="AF161" s="73"/>
      <c r="AG161" s="73"/>
      <c r="AH161" s="173"/>
      <c r="AI161" s="197"/>
      <c r="AJ161" s="73"/>
      <c r="AK161" s="73"/>
      <c r="AL161" s="73"/>
      <c r="AM161" s="173"/>
    </row>
    <row r="162" spans="1:39" s="10" customFormat="1" outlineLevel="1">
      <c r="A162" s="37">
        <f>ROW()</f>
        <v>162</v>
      </c>
      <c r="B162" s="64"/>
      <c r="E162" s="234"/>
      <c r="F162" s="235" t="s">
        <v>265</v>
      </c>
      <c r="G162" s="236"/>
      <c r="H162" s="234"/>
      <c r="I162" s="237"/>
      <c r="J162" s="238"/>
      <c r="K162" s="4"/>
      <c r="L162" s="4"/>
      <c r="M162" s="4"/>
      <c r="N162" s="239"/>
      <c r="O162" s="4"/>
      <c r="P162" s="4"/>
      <c r="Q162" s="4"/>
      <c r="R162" s="4"/>
      <c r="S162" s="218"/>
      <c r="T162" s="4"/>
      <c r="U162" s="4"/>
      <c r="V162" s="4"/>
      <c r="W162" s="4"/>
      <c r="X162" s="218"/>
      <c r="Y162" s="4"/>
      <c r="Z162" s="4"/>
      <c r="AA162" s="4"/>
      <c r="AB162" s="4"/>
      <c r="AC162" s="218"/>
      <c r="AD162" s="239"/>
      <c r="AE162" s="4"/>
      <c r="AF162" s="4"/>
      <c r="AG162" s="4"/>
      <c r="AH162" s="218"/>
      <c r="AI162" s="239"/>
      <c r="AJ162" s="4"/>
      <c r="AK162" s="4"/>
      <c r="AL162" s="4"/>
      <c r="AM162" s="218"/>
    </row>
    <row r="163" spans="1:39" ht="36" outlineLevel="1">
      <c r="A163" s="37">
        <f>ROW()</f>
        <v>163</v>
      </c>
      <c r="B163" s="64" t="s">
        <v>266</v>
      </c>
      <c r="E163" s="240" t="s">
        <v>414</v>
      </c>
      <c r="F163" s="241" t="s">
        <v>413</v>
      </c>
      <c r="G163" s="242" t="s">
        <v>268</v>
      </c>
      <c r="H163" s="243" t="str">
        <f>"m$ " &amp;$E$33</f>
        <v>m$ 31/12/2024</v>
      </c>
      <c r="I163" s="244" t="s">
        <v>269</v>
      </c>
      <c r="J163" s="245" t="str">
        <f>"m$ " &amp;$E$33</f>
        <v>m$ 31/12/2024</v>
      </c>
      <c r="N163" s="17"/>
      <c r="S163" s="109"/>
      <c r="X163" s="109"/>
      <c r="AC163" s="109"/>
      <c r="AD163" s="17"/>
      <c r="AH163" s="109"/>
      <c r="AI163" s="17"/>
      <c r="AM163" s="109"/>
    </row>
    <row r="164" spans="1:39" outlineLevel="1">
      <c r="A164" s="37">
        <f>ROW()</f>
        <v>164</v>
      </c>
      <c r="C164" s="6" t="s">
        <v>2</v>
      </c>
      <c r="E164" s="582">
        <f>E47</f>
        <v>7.6923076923076916</v>
      </c>
      <c r="F164" s="583">
        <f>D47</f>
        <v>54.5</v>
      </c>
      <c r="G164" s="656">
        <v>1263.1466763899991</v>
      </c>
      <c r="H164" s="584">
        <f>G164/$H$33</f>
        <v>2550.5666301147503</v>
      </c>
      <c r="I164" s="657">
        <v>1491.1441425554785</v>
      </c>
      <c r="J164" s="246">
        <f>I164/$M$33</f>
        <v>2550.5666301147498</v>
      </c>
      <c r="N164" s="17"/>
      <c r="O164" s="9"/>
      <c r="P164" s="231"/>
      <c r="S164" s="109"/>
      <c r="X164" s="109"/>
      <c r="AC164" s="109"/>
      <c r="AD164" s="17"/>
      <c r="AH164" s="109"/>
      <c r="AI164" s="17"/>
      <c r="AM164" s="109"/>
    </row>
    <row r="165" spans="1:39" outlineLevel="1">
      <c r="A165" s="37">
        <f>ROW()</f>
        <v>165</v>
      </c>
      <c r="C165" s="6" t="s">
        <v>3</v>
      </c>
      <c r="E165" s="585">
        <f>E48</f>
        <v>7.6923076923076916</v>
      </c>
      <c r="F165" s="169">
        <f>D48</f>
        <v>19.600731411113347</v>
      </c>
      <c r="G165" s="658">
        <v>211.6036807782983</v>
      </c>
      <c r="H165" s="584">
        <f>G165/$H$33</f>
        <v>427.27364690935167</v>
      </c>
      <c r="I165" s="657">
        <v>249.7980599034706</v>
      </c>
      <c r="J165" s="246">
        <f>I165/$M$33</f>
        <v>427.27364690935161</v>
      </c>
      <c r="N165" s="17"/>
      <c r="O165" s="9"/>
      <c r="P165" s="231"/>
      <c r="S165" s="109"/>
      <c r="X165" s="109"/>
      <c r="AC165" s="109"/>
      <c r="AD165" s="17"/>
      <c r="AH165" s="109"/>
      <c r="AI165" s="17"/>
      <c r="AM165" s="109"/>
    </row>
    <row r="166" spans="1:39" outlineLevel="1">
      <c r="A166" s="37">
        <f>ROW()</f>
        <v>166</v>
      </c>
      <c r="C166" s="6" t="s">
        <v>4</v>
      </c>
      <c r="E166" s="585">
        <f>E49</f>
        <v>7.6923076923076916</v>
      </c>
      <c r="F166" s="169">
        <f>D49</f>
        <v>38.502251946708448</v>
      </c>
      <c r="G166" s="658">
        <v>17.353155850315368</v>
      </c>
      <c r="H166" s="584">
        <f>G166/$H$33</f>
        <v>35.03977888418197</v>
      </c>
      <c r="I166" s="657">
        <v>20.485393489695419</v>
      </c>
      <c r="J166" s="246">
        <f>I166/$M$33</f>
        <v>35.039778884181963</v>
      </c>
      <c r="N166" s="17"/>
      <c r="O166" s="9"/>
      <c r="P166" s="231"/>
      <c r="S166" s="109"/>
      <c r="X166" s="109"/>
      <c r="AC166" s="109"/>
      <c r="AD166" s="17"/>
      <c r="AH166" s="109"/>
      <c r="AI166" s="17"/>
      <c r="AM166" s="109"/>
    </row>
    <row r="167" spans="1:39" outlineLevel="1">
      <c r="A167" s="37">
        <f>ROW()</f>
        <v>167</v>
      </c>
      <c r="C167" s="6" t="s">
        <v>5</v>
      </c>
      <c r="E167" s="585">
        <f>E50</f>
        <v>7.6923076923076916</v>
      </c>
      <c r="F167" s="169">
        <f>D50</f>
        <v>16.850000000000001</v>
      </c>
      <c r="G167" s="658">
        <v>47.658237641387068</v>
      </c>
      <c r="H167" s="584">
        <f>G167/$H$33</f>
        <v>96.232300531874287</v>
      </c>
      <c r="I167" s="657">
        <v>56.260530334111245</v>
      </c>
      <c r="J167" s="246">
        <f>I167/$M$33</f>
        <v>96.232300531874273</v>
      </c>
      <c r="N167" s="17"/>
      <c r="O167" s="9"/>
      <c r="P167" s="231"/>
      <c r="S167" s="109"/>
      <c r="X167" s="109"/>
      <c r="AC167" s="109"/>
      <c r="AD167" s="17"/>
      <c r="AH167" s="109"/>
      <c r="AI167" s="17"/>
      <c r="AM167" s="109"/>
    </row>
    <row r="168" spans="1:39" outlineLevel="1">
      <c r="A168" s="37">
        <f>ROW()</f>
        <v>168</v>
      </c>
      <c r="C168" s="6" t="s">
        <v>473</v>
      </c>
      <c r="E168" s="585"/>
      <c r="F168" s="169"/>
      <c r="G168" s="658"/>
      <c r="H168" s="584"/>
      <c r="I168" s="657"/>
      <c r="J168" s="246"/>
      <c r="N168" s="17"/>
      <c r="O168" s="9"/>
      <c r="P168" s="231"/>
      <c r="S168" s="109"/>
      <c r="X168" s="109"/>
      <c r="AC168" s="109"/>
      <c r="AD168" s="17"/>
      <c r="AH168" s="109"/>
      <c r="AI168" s="17"/>
      <c r="AM168" s="109"/>
    </row>
    <row r="169" spans="1:39" outlineLevel="1">
      <c r="A169" s="37">
        <f>ROW()</f>
        <v>169</v>
      </c>
      <c r="C169" s="6" t="s">
        <v>474</v>
      </c>
      <c r="E169" s="585"/>
      <c r="F169" s="169"/>
      <c r="G169" s="658"/>
      <c r="H169" s="584"/>
      <c r="I169" s="657"/>
      <c r="J169" s="246"/>
      <c r="N169" s="17"/>
      <c r="O169" s="9"/>
      <c r="P169" s="231"/>
      <c r="S169" s="109"/>
      <c r="X169" s="109"/>
      <c r="AC169" s="109"/>
      <c r="AD169" s="17"/>
      <c r="AH169" s="109"/>
      <c r="AI169" s="17"/>
      <c r="AM169" s="109"/>
    </row>
    <row r="170" spans="1:39" outlineLevel="1">
      <c r="A170" s="37">
        <f>ROW()</f>
        <v>170</v>
      </c>
      <c r="C170" s="6" t="s">
        <v>477</v>
      </c>
      <c r="E170" s="585"/>
      <c r="F170" s="169"/>
      <c r="G170" s="658"/>
      <c r="H170" s="584"/>
      <c r="I170" s="657"/>
      <c r="J170" s="246"/>
      <c r="N170" s="17"/>
      <c r="O170" s="9"/>
      <c r="P170" s="231"/>
      <c r="S170" s="109"/>
      <c r="X170" s="109"/>
      <c r="AC170" s="109"/>
      <c r="AD170" s="17"/>
      <c r="AH170" s="109"/>
      <c r="AI170" s="17"/>
      <c r="AM170" s="109"/>
    </row>
    <row r="171" spans="1:39" outlineLevel="1">
      <c r="A171" s="37">
        <f>ROW()</f>
        <v>171</v>
      </c>
      <c r="C171" s="6" t="s">
        <v>511</v>
      </c>
      <c r="E171" s="585"/>
      <c r="F171" s="169"/>
      <c r="G171" s="658"/>
      <c r="H171" s="584"/>
      <c r="I171" s="657"/>
      <c r="J171" s="246"/>
      <c r="N171" s="17"/>
      <c r="O171" s="9"/>
      <c r="P171" s="231"/>
      <c r="S171" s="109"/>
      <c r="X171" s="109"/>
      <c r="AC171" s="109"/>
      <c r="AD171" s="17"/>
      <c r="AH171" s="109"/>
      <c r="AI171" s="17"/>
      <c r="AM171" s="109"/>
    </row>
    <row r="172" spans="1:39" outlineLevel="1">
      <c r="A172" s="37">
        <f>ROW()</f>
        <v>172</v>
      </c>
      <c r="C172" s="6" t="s">
        <v>655</v>
      </c>
      <c r="E172" s="585"/>
      <c r="F172" s="169"/>
      <c r="G172" s="658"/>
      <c r="H172" s="584"/>
      <c r="I172" s="657"/>
      <c r="J172" s="246"/>
      <c r="N172" s="17"/>
      <c r="O172" s="9"/>
      <c r="P172" s="231"/>
      <c r="S172" s="109"/>
      <c r="X172" s="109"/>
      <c r="AC172" s="109"/>
      <c r="AD172" s="17"/>
      <c r="AH172" s="109"/>
      <c r="AI172" s="17"/>
      <c r="AM172" s="109"/>
    </row>
    <row r="173" spans="1:39" outlineLevel="1">
      <c r="A173" s="37">
        <f>ROW()</f>
        <v>173</v>
      </c>
      <c r="C173" s="6" t="s">
        <v>656</v>
      </c>
      <c r="E173" s="585"/>
      <c r="F173" s="169"/>
      <c r="G173" s="658"/>
      <c r="H173" s="584"/>
      <c r="I173" s="657"/>
      <c r="J173" s="246"/>
      <c r="N173" s="17"/>
      <c r="O173" s="9"/>
      <c r="P173" s="231"/>
      <c r="S173" s="109"/>
      <c r="X173" s="109"/>
      <c r="AC173" s="109"/>
      <c r="AD173" s="17"/>
      <c r="AH173" s="109"/>
      <c r="AI173" s="17"/>
      <c r="AM173" s="109"/>
    </row>
    <row r="174" spans="1:39" outlineLevel="1">
      <c r="A174" s="37">
        <f>ROW()</f>
        <v>174</v>
      </c>
      <c r="C174" s="6" t="s">
        <v>667</v>
      </c>
      <c r="E174" s="585"/>
      <c r="F174" s="169"/>
      <c r="G174" s="658"/>
      <c r="H174" s="584"/>
      <c r="I174" s="657"/>
      <c r="J174" s="246"/>
      <c r="N174" s="17"/>
      <c r="O174" s="9"/>
      <c r="P174" s="231"/>
      <c r="S174" s="109"/>
      <c r="X174" s="109"/>
      <c r="AC174" s="109"/>
      <c r="AD174" s="17"/>
      <c r="AH174" s="109"/>
      <c r="AI174" s="17"/>
      <c r="AM174" s="109"/>
    </row>
    <row r="175" spans="1:39" outlineLevel="1">
      <c r="A175" s="37">
        <f>ROW()</f>
        <v>175</v>
      </c>
      <c r="C175" s="6" t="s">
        <v>212</v>
      </c>
      <c r="E175" s="585"/>
      <c r="F175" s="257"/>
      <c r="G175" s="658">
        <v>10.238249340000001</v>
      </c>
      <c r="H175" s="584">
        <f>G175/$H$33</f>
        <v>20.673242154291053</v>
      </c>
      <c r="I175" s="657">
        <v>12.086249220870268</v>
      </c>
      <c r="J175" s="246">
        <f>I175/$M$33</f>
        <v>20.673242154291049</v>
      </c>
      <c r="N175" s="17"/>
      <c r="O175" s="9"/>
      <c r="P175" s="231"/>
      <c r="S175" s="109"/>
      <c r="X175" s="109"/>
      <c r="AC175" s="109"/>
      <c r="AD175" s="17"/>
      <c r="AH175" s="109"/>
      <c r="AI175" s="17"/>
      <c r="AM175" s="109"/>
    </row>
    <row r="176" spans="1:39" outlineLevel="1">
      <c r="A176" s="37">
        <f>ROW()</f>
        <v>176</v>
      </c>
      <c r="C176" s="6" t="s">
        <v>362</v>
      </c>
      <c r="E176" s="586"/>
      <c r="F176" s="586"/>
      <c r="G176" s="659"/>
      <c r="H176" s="247"/>
      <c r="I176" s="660"/>
      <c r="J176" s="580"/>
      <c r="N176" s="17"/>
      <c r="O176" s="9"/>
      <c r="P176" s="231"/>
      <c r="S176" s="109"/>
      <c r="X176" s="109"/>
      <c r="AC176" s="109"/>
      <c r="AD176" s="17"/>
      <c r="AH176" s="109"/>
      <c r="AI176" s="17"/>
      <c r="AM176" s="109"/>
    </row>
    <row r="177" spans="1:39" outlineLevel="1" collapsed="1">
      <c r="A177" s="37">
        <f>ROW()</f>
        <v>177</v>
      </c>
      <c r="C177" s="6" t="s">
        <v>1</v>
      </c>
      <c r="E177" s="587"/>
      <c r="F177" s="587"/>
      <c r="G177" s="588">
        <f>SUM(G164:G175)</f>
        <v>1549.9999999999998</v>
      </c>
      <c r="H177" s="589">
        <f>SUM(H164:H175)</f>
        <v>3129.7855985944493</v>
      </c>
      <c r="I177" s="589">
        <f>SUM(I164:I175)</f>
        <v>1829.7743755036263</v>
      </c>
      <c r="J177" s="588">
        <f>SUM(J164:J175)</f>
        <v>3129.7855985944489</v>
      </c>
      <c r="K177" s="9"/>
      <c r="L177" s="9"/>
      <c r="M177" s="9"/>
      <c r="N177" s="204"/>
      <c r="O177" s="9"/>
      <c r="P177" s="231"/>
      <c r="S177" s="109"/>
      <c r="X177" s="109"/>
      <c r="Y177" s="17"/>
      <c r="AC177" s="109"/>
      <c r="AD177" s="17"/>
      <c r="AH177" s="109"/>
      <c r="AI177" s="17"/>
      <c r="AM177" s="109"/>
    </row>
    <row r="178" spans="1:39" hidden="1" outlineLevel="2">
      <c r="A178" s="310">
        <f>ROW()</f>
        <v>178</v>
      </c>
      <c r="B178" s="1145"/>
      <c r="C178" s="1146"/>
      <c r="D178" s="1146"/>
      <c r="E178" s="1146"/>
      <c r="F178" s="1146"/>
      <c r="G178" s="1146"/>
      <c r="H178" s="1137"/>
      <c r="I178" s="1136"/>
      <c r="J178" s="1136"/>
      <c r="K178" s="1136"/>
      <c r="L178" s="1136"/>
      <c r="M178" s="1137"/>
      <c r="N178" s="1148"/>
      <c r="O178" s="1146"/>
      <c r="P178" s="1146"/>
      <c r="Q178" s="1146"/>
      <c r="R178" s="1146"/>
      <c r="S178" s="1147"/>
      <c r="T178" s="1146"/>
      <c r="U178" s="1146"/>
      <c r="V178" s="1146"/>
      <c r="W178" s="1146"/>
      <c r="X178" s="1147"/>
      <c r="Y178" s="1148"/>
      <c r="Z178" s="1146"/>
      <c r="AA178" s="1146"/>
      <c r="AB178" s="1146"/>
      <c r="AC178" s="1147"/>
      <c r="AD178" s="1148"/>
      <c r="AE178" s="1146"/>
      <c r="AF178" s="1146"/>
      <c r="AG178" s="1146"/>
      <c r="AH178" s="1147"/>
      <c r="AI178" s="1148"/>
      <c r="AJ178" s="1146"/>
      <c r="AK178" s="1146"/>
      <c r="AL178" s="1146"/>
      <c r="AM178" s="1147"/>
    </row>
    <row r="179" spans="1:39" hidden="1" outlineLevel="2">
      <c r="A179" s="310">
        <f>ROW()</f>
        <v>179</v>
      </c>
      <c r="H179" s="1144"/>
      <c r="I179" s="1138"/>
      <c r="J179" s="1138"/>
      <c r="K179" s="1138"/>
      <c r="L179" s="1138"/>
      <c r="M179" s="1138"/>
      <c r="N179" s="17"/>
      <c r="O179" s="9"/>
      <c r="P179" s="231"/>
      <c r="S179" s="109"/>
      <c r="X179" s="109"/>
      <c r="AC179" s="109"/>
      <c r="AD179" s="17"/>
      <c r="AH179" s="109"/>
      <c r="AI179" s="17"/>
      <c r="AM179" s="109"/>
    </row>
    <row r="180" spans="1:39" hidden="1" outlineLevel="2">
      <c r="A180" s="310">
        <f>ROW()</f>
        <v>180</v>
      </c>
      <c r="H180" s="1144"/>
      <c r="I180" s="1138"/>
      <c r="J180" s="1138"/>
      <c r="K180" s="1138"/>
      <c r="L180" s="1138"/>
      <c r="M180" s="1138"/>
      <c r="N180" s="17"/>
      <c r="O180" s="9"/>
      <c r="P180" s="231"/>
      <c r="S180" s="109"/>
      <c r="X180" s="109"/>
      <c r="AC180" s="109"/>
      <c r="AD180" s="17"/>
      <c r="AH180" s="109"/>
      <c r="AI180" s="17"/>
      <c r="AM180" s="109"/>
    </row>
    <row r="181" spans="1:39" hidden="1" outlineLevel="2">
      <c r="A181" s="310">
        <f>ROW()</f>
        <v>181</v>
      </c>
      <c r="H181" s="1144"/>
      <c r="I181" s="1138"/>
      <c r="J181" s="1138"/>
      <c r="K181" s="1138"/>
      <c r="L181" s="1138"/>
      <c r="M181" s="1138"/>
      <c r="N181" s="17"/>
      <c r="O181" s="9"/>
      <c r="P181" s="231"/>
      <c r="S181" s="109"/>
      <c r="X181" s="109"/>
      <c r="AC181" s="109"/>
      <c r="AD181" s="17"/>
      <c r="AH181" s="109"/>
      <c r="AI181" s="17"/>
      <c r="AM181" s="109"/>
    </row>
    <row r="182" spans="1:39" hidden="1" outlineLevel="2">
      <c r="A182" s="310">
        <f>ROW()</f>
        <v>182</v>
      </c>
      <c r="H182" s="1144"/>
      <c r="I182" s="1138"/>
      <c r="J182" s="1138"/>
      <c r="K182" s="1138"/>
      <c r="L182" s="1138"/>
      <c r="M182" s="1138"/>
      <c r="N182" s="17"/>
      <c r="O182" s="9"/>
      <c r="P182" s="231"/>
      <c r="S182" s="109"/>
      <c r="X182" s="109"/>
      <c r="AC182" s="109"/>
      <c r="AD182" s="17"/>
      <c r="AH182" s="109"/>
      <c r="AI182" s="17"/>
      <c r="AM182" s="109"/>
    </row>
    <row r="183" spans="1:39" hidden="1" outlineLevel="2">
      <c r="A183" s="310">
        <f>ROW()</f>
        <v>183</v>
      </c>
      <c r="H183" s="1144"/>
      <c r="I183" s="1138"/>
      <c r="J183" s="1138"/>
      <c r="K183" s="1138"/>
      <c r="L183" s="1138"/>
      <c r="M183" s="1138"/>
      <c r="N183" s="17"/>
      <c r="O183" s="9"/>
      <c r="P183" s="231"/>
      <c r="S183" s="109"/>
      <c r="X183" s="109"/>
      <c r="AC183" s="109"/>
      <c r="AD183" s="17"/>
      <c r="AH183" s="109"/>
      <c r="AI183" s="17"/>
      <c r="AM183" s="109"/>
    </row>
    <row r="184" spans="1:39" hidden="1" outlineLevel="2">
      <c r="A184" s="310">
        <f>ROW()</f>
        <v>184</v>
      </c>
      <c r="H184" s="1144"/>
      <c r="I184" s="1138"/>
      <c r="J184" s="1138"/>
      <c r="K184" s="1138"/>
      <c r="L184" s="1138"/>
      <c r="M184" s="1138"/>
      <c r="N184" s="17"/>
      <c r="O184" s="9"/>
      <c r="P184" s="231"/>
      <c r="S184" s="109"/>
      <c r="X184" s="109"/>
      <c r="AC184" s="109"/>
      <c r="AD184" s="17"/>
      <c r="AH184" s="109"/>
      <c r="AI184" s="17"/>
      <c r="AM184" s="109"/>
    </row>
    <row r="185" spans="1:39" hidden="1" outlineLevel="2">
      <c r="A185" s="310">
        <f>ROW()</f>
        <v>185</v>
      </c>
      <c r="H185" s="1144"/>
      <c r="I185" s="1138"/>
      <c r="J185" s="1138"/>
      <c r="K185" s="1138"/>
      <c r="L185" s="1138"/>
      <c r="M185" s="1138"/>
      <c r="N185" s="17"/>
      <c r="O185" s="9"/>
      <c r="P185" s="231"/>
      <c r="S185" s="109"/>
      <c r="X185" s="109"/>
      <c r="AC185" s="109"/>
      <c r="AD185" s="17"/>
      <c r="AH185" s="109"/>
      <c r="AI185" s="17"/>
      <c r="AM185" s="109"/>
    </row>
    <row r="186" spans="1:39" hidden="1" outlineLevel="2">
      <c r="A186" s="310">
        <f>ROW()</f>
        <v>186</v>
      </c>
      <c r="H186" s="1144"/>
      <c r="I186" s="1138"/>
      <c r="J186" s="1138"/>
      <c r="K186" s="1138"/>
      <c r="L186" s="1138"/>
      <c r="M186" s="1138"/>
      <c r="N186" s="17"/>
      <c r="O186" s="9"/>
      <c r="P186" s="231"/>
      <c r="S186" s="109"/>
      <c r="X186" s="109"/>
      <c r="AC186" s="109"/>
      <c r="AD186" s="17"/>
      <c r="AH186" s="109"/>
      <c r="AI186" s="17"/>
      <c r="AM186" s="109"/>
    </row>
    <row r="187" spans="1:39" hidden="1" outlineLevel="2">
      <c r="A187" s="310">
        <f>ROW()</f>
        <v>187</v>
      </c>
      <c r="H187" s="1144"/>
      <c r="I187" s="1138"/>
      <c r="J187" s="1138"/>
      <c r="K187" s="1138"/>
      <c r="L187" s="1138"/>
      <c r="M187" s="1138"/>
      <c r="N187" s="17"/>
      <c r="O187" s="9"/>
      <c r="P187" s="231"/>
      <c r="S187" s="109"/>
      <c r="X187" s="109"/>
      <c r="AC187" s="109"/>
      <c r="AD187" s="17"/>
      <c r="AH187" s="109"/>
      <c r="AI187" s="17"/>
      <c r="AM187" s="109"/>
    </row>
    <row r="188" spans="1:39" hidden="1" outlineLevel="2">
      <c r="A188" s="310">
        <f>ROW()</f>
        <v>188</v>
      </c>
      <c r="H188" s="1144"/>
      <c r="I188" s="1138"/>
      <c r="J188" s="1138"/>
      <c r="K188" s="1138"/>
      <c r="L188" s="1138"/>
      <c r="M188" s="1138"/>
      <c r="N188" s="17"/>
      <c r="O188" s="9"/>
      <c r="P188" s="231"/>
      <c r="S188" s="109"/>
      <c r="X188" s="109"/>
      <c r="AC188" s="109"/>
      <c r="AD188" s="17"/>
      <c r="AH188" s="109"/>
      <c r="AI188" s="17"/>
      <c r="AM188" s="109"/>
    </row>
    <row r="189" spans="1:39" hidden="1" outlineLevel="2">
      <c r="A189" s="310">
        <f>ROW()</f>
        <v>189</v>
      </c>
      <c r="H189" s="1144"/>
      <c r="I189" s="1138"/>
      <c r="J189" s="1138"/>
      <c r="K189" s="1138"/>
      <c r="L189" s="1138"/>
      <c r="M189" s="1138"/>
      <c r="N189" s="17"/>
      <c r="O189" s="9"/>
      <c r="P189" s="231"/>
      <c r="S189" s="109"/>
      <c r="X189" s="109"/>
      <c r="AC189" s="109"/>
      <c r="AD189" s="17"/>
      <c r="AH189" s="109"/>
      <c r="AI189" s="17"/>
      <c r="AM189" s="109"/>
    </row>
    <row r="190" spans="1:39" hidden="1" outlineLevel="2">
      <c r="A190" s="310">
        <f>ROW()</f>
        <v>190</v>
      </c>
      <c r="H190" s="1144"/>
      <c r="I190" s="1138"/>
      <c r="J190" s="1138"/>
      <c r="K190" s="1138"/>
      <c r="L190" s="1138"/>
      <c r="M190" s="1138"/>
      <c r="N190" s="17"/>
      <c r="O190" s="9"/>
      <c r="P190" s="231"/>
      <c r="S190" s="109"/>
      <c r="X190" s="109"/>
      <c r="AC190" s="109"/>
      <c r="AD190" s="17"/>
      <c r="AH190" s="109"/>
      <c r="AI190" s="17"/>
      <c r="AM190" s="109"/>
    </row>
    <row r="191" spans="1:39" hidden="1" outlineLevel="2">
      <c r="A191" s="310">
        <f>ROW()</f>
        <v>191</v>
      </c>
      <c r="H191" s="1144"/>
      <c r="I191" s="1138"/>
      <c r="J191" s="1138"/>
      <c r="K191" s="1138"/>
      <c r="L191" s="1138"/>
      <c r="M191" s="1138"/>
      <c r="N191" s="17"/>
      <c r="O191" s="9"/>
      <c r="P191" s="231"/>
      <c r="S191" s="109"/>
      <c r="X191" s="109"/>
      <c r="AC191" s="109"/>
      <c r="AD191" s="17"/>
      <c r="AH191" s="109"/>
      <c r="AI191" s="17"/>
      <c r="AM191" s="109"/>
    </row>
    <row r="192" spans="1:39" hidden="1" outlineLevel="2">
      <c r="A192" s="310">
        <f>ROW()</f>
        <v>192</v>
      </c>
      <c r="H192" s="1144"/>
      <c r="I192" s="9"/>
      <c r="J192" s="9"/>
      <c r="K192" s="9"/>
      <c r="L192" s="9"/>
      <c r="M192" s="9"/>
      <c r="N192" s="204"/>
      <c r="O192" s="9"/>
      <c r="P192" s="231"/>
      <c r="S192" s="109"/>
      <c r="X192" s="109"/>
      <c r="AC192" s="109"/>
      <c r="AD192" s="17"/>
      <c r="AH192" s="109"/>
      <c r="AI192" s="17"/>
      <c r="AM192" s="109"/>
    </row>
    <row r="193" spans="1:39" hidden="1" outlineLevel="2">
      <c r="A193" s="310">
        <f>ROW()</f>
        <v>193</v>
      </c>
      <c r="B193" s="232"/>
      <c r="H193" s="1144"/>
      <c r="I193" s="3"/>
      <c r="J193" s="3"/>
      <c r="K193" s="3"/>
      <c r="L193" s="3"/>
      <c r="M193" s="1139"/>
      <c r="N193" s="17"/>
      <c r="S193" s="109"/>
      <c r="X193" s="109"/>
      <c r="AC193" s="109"/>
      <c r="AD193" s="17"/>
      <c r="AH193" s="109"/>
      <c r="AI193" s="17"/>
      <c r="AM193" s="109"/>
    </row>
    <row r="194" spans="1:39" hidden="1" outlineLevel="2">
      <c r="A194" s="310">
        <f>ROW()</f>
        <v>194</v>
      </c>
      <c r="D194" s="3"/>
      <c r="E194" s="3"/>
      <c r="F194" s="1140"/>
      <c r="G194" s="1140"/>
      <c r="H194" s="18"/>
      <c r="I194" s="9"/>
      <c r="J194" s="9"/>
      <c r="K194" s="9"/>
      <c r="L194" s="9"/>
      <c r="M194" s="9"/>
      <c r="N194" s="17"/>
      <c r="S194" s="109"/>
      <c r="X194" s="109"/>
      <c r="AC194" s="109"/>
      <c r="AD194" s="17"/>
      <c r="AH194" s="109"/>
      <c r="AI194" s="17"/>
      <c r="AM194" s="109"/>
    </row>
    <row r="195" spans="1:39" hidden="1" outlineLevel="2">
      <c r="A195" s="310">
        <f>ROW()</f>
        <v>195</v>
      </c>
      <c r="D195" s="3"/>
      <c r="E195" s="3"/>
      <c r="F195" s="1140"/>
      <c r="G195" s="1140"/>
      <c r="H195" s="18"/>
      <c r="I195" s="9"/>
      <c r="J195" s="9"/>
      <c r="K195" s="9"/>
      <c r="L195" s="9"/>
      <c r="M195" s="9"/>
      <c r="N195" s="17"/>
      <c r="S195" s="109"/>
      <c r="X195" s="109"/>
      <c r="AC195" s="109"/>
      <c r="AD195" s="17"/>
      <c r="AH195" s="109"/>
      <c r="AI195" s="17"/>
      <c r="AM195" s="109"/>
    </row>
    <row r="196" spans="1:39" hidden="1" outlineLevel="2">
      <c r="A196" s="310">
        <f>ROW()</f>
        <v>196</v>
      </c>
      <c r="D196" s="3"/>
      <c r="E196" s="3"/>
      <c r="F196" s="1140"/>
      <c r="G196" s="1140"/>
      <c r="H196" s="18"/>
      <c r="I196" s="9"/>
      <c r="J196" s="9"/>
      <c r="K196" s="9"/>
      <c r="L196" s="9"/>
      <c r="M196" s="9"/>
      <c r="N196" s="17"/>
      <c r="S196" s="109"/>
      <c r="X196" s="109"/>
      <c r="AC196" s="109"/>
      <c r="AD196" s="17"/>
      <c r="AH196" s="109"/>
      <c r="AI196" s="17"/>
      <c r="AM196" s="109"/>
    </row>
    <row r="197" spans="1:39" hidden="1" outlineLevel="2">
      <c r="A197" s="310">
        <f>ROW()</f>
        <v>197</v>
      </c>
      <c r="D197" s="3"/>
      <c r="E197" s="3"/>
      <c r="F197" s="1140"/>
      <c r="G197" s="1140"/>
      <c r="H197" s="18"/>
      <c r="I197" s="9"/>
      <c r="J197" s="9"/>
      <c r="K197" s="9"/>
      <c r="L197" s="9"/>
      <c r="M197" s="9"/>
      <c r="N197" s="17"/>
      <c r="S197" s="109"/>
      <c r="X197" s="109"/>
      <c r="AC197" s="109"/>
      <c r="AD197" s="17"/>
      <c r="AH197" s="109"/>
      <c r="AI197" s="17"/>
      <c r="AM197" s="109"/>
    </row>
    <row r="198" spans="1:39" hidden="1" outlineLevel="2">
      <c r="A198" s="310">
        <f>ROW()</f>
        <v>198</v>
      </c>
      <c r="D198" s="3"/>
      <c r="E198" s="3"/>
      <c r="F198" s="1140"/>
      <c r="G198" s="1140"/>
      <c r="H198" s="18"/>
      <c r="I198" s="9"/>
      <c r="J198" s="9"/>
      <c r="K198" s="9"/>
      <c r="L198" s="9"/>
      <c r="M198" s="9"/>
      <c r="N198" s="17"/>
      <c r="S198" s="109"/>
      <c r="X198" s="109"/>
      <c r="AC198" s="109"/>
      <c r="AD198" s="17"/>
      <c r="AH198" s="109"/>
      <c r="AI198" s="17"/>
      <c r="AM198" s="109"/>
    </row>
    <row r="199" spans="1:39" hidden="1" outlineLevel="2">
      <c r="A199" s="310">
        <f>ROW()</f>
        <v>199</v>
      </c>
      <c r="D199" s="3"/>
      <c r="E199" s="3"/>
      <c r="F199" s="1140"/>
      <c r="G199" s="1140"/>
      <c r="H199" s="18"/>
      <c r="I199" s="9"/>
      <c r="J199" s="9"/>
      <c r="K199" s="9"/>
      <c r="L199" s="9"/>
      <c r="M199" s="9"/>
      <c r="N199" s="17"/>
      <c r="S199" s="109"/>
      <c r="X199" s="109"/>
      <c r="AC199" s="109"/>
      <c r="AD199" s="17"/>
      <c r="AH199" s="109"/>
      <c r="AI199" s="17"/>
      <c r="AM199" s="109"/>
    </row>
    <row r="200" spans="1:39" hidden="1" outlineLevel="2">
      <c r="A200" s="310">
        <f>ROW()</f>
        <v>200</v>
      </c>
      <c r="D200" s="3"/>
      <c r="E200" s="3"/>
      <c r="F200" s="1140"/>
      <c r="G200" s="1140"/>
      <c r="H200" s="18"/>
      <c r="I200" s="9"/>
      <c r="J200" s="9"/>
      <c r="K200" s="9"/>
      <c r="L200" s="9"/>
      <c r="M200" s="9"/>
      <c r="N200" s="17"/>
      <c r="S200" s="109"/>
      <c r="X200" s="109"/>
      <c r="AC200" s="109"/>
      <c r="AD200" s="17"/>
      <c r="AH200" s="109"/>
      <c r="AI200" s="17"/>
      <c r="AM200" s="109"/>
    </row>
    <row r="201" spans="1:39" hidden="1" outlineLevel="2">
      <c r="A201" s="310">
        <f>ROW()</f>
        <v>201</v>
      </c>
      <c r="D201" s="3"/>
      <c r="E201" s="3"/>
      <c r="F201" s="1140"/>
      <c r="G201" s="1140"/>
      <c r="H201" s="18"/>
      <c r="I201" s="9"/>
      <c r="J201" s="9"/>
      <c r="K201" s="9"/>
      <c r="L201" s="9"/>
      <c r="M201" s="9"/>
      <c r="N201" s="17"/>
      <c r="S201" s="109"/>
      <c r="X201" s="109"/>
      <c r="AC201" s="109"/>
      <c r="AD201" s="17"/>
      <c r="AH201" s="109"/>
      <c r="AI201" s="17"/>
      <c r="AM201" s="109"/>
    </row>
    <row r="202" spans="1:39" hidden="1" outlineLevel="2">
      <c r="A202" s="310">
        <f>ROW()</f>
        <v>202</v>
      </c>
      <c r="D202" s="3"/>
      <c r="E202" s="3"/>
      <c r="F202" s="1140"/>
      <c r="G202" s="1140"/>
      <c r="H202" s="18"/>
      <c r="I202" s="9"/>
      <c r="J202" s="9"/>
      <c r="K202" s="9"/>
      <c r="L202" s="9"/>
      <c r="M202" s="9"/>
      <c r="N202" s="17"/>
      <c r="S202" s="109"/>
      <c r="X202" s="109"/>
      <c r="AC202" s="109"/>
      <c r="AD202" s="17"/>
      <c r="AH202" s="109"/>
      <c r="AI202" s="17"/>
      <c r="AM202" s="109"/>
    </row>
    <row r="203" spans="1:39" hidden="1" outlineLevel="2">
      <c r="A203" s="310">
        <f>ROW()</f>
        <v>203</v>
      </c>
      <c r="D203" s="3"/>
      <c r="E203" s="3"/>
      <c r="F203" s="1140"/>
      <c r="G203" s="1140"/>
      <c r="H203" s="18"/>
      <c r="I203" s="9"/>
      <c r="J203" s="9"/>
      <c r="K203" s="9"/>
      <c r="L203" s="9"/>
      <c r="M203" s="9"/>
      <c r="N203" s="17"/>
      <c r="S203" s="109"/>
      <c r="X203" s="109"/>
      <c r="AC203" s="109"/>
      <c r="AD203" s="17"/>
      <c r="AH203" s="109"/>
      <c r="AI203" s="17"/>
      <c r="AM203" s="109"/>
    </row>
    <row r="204" spans="1:39" hidden="1" outlineLevel="2">
      <c r="A204" s="310">
        <f>ROW()</f>
        <v>204</v>
      </c>
      <c r="D204" s="3"/>
      <c r="E204" s="3"/>
      <c r="F204" s="1140"/>
      <c r="G204" s="1140"/>
      <c r="H204" s="18"/>
      <c r="I204" s="9"/>
      <c r="J204" s="9"/>
      <c r="K204" s="9"/>
      <c r="L204" s="9"/>
      <c r="M204" s="9"/>
      <c r="N204" s="17"/>
      <c r="S204" s="109"/>
      <c r="X204" s="109"/>
      <c r="AC204" s="109"/>
      <c r="AD204" s="17"/>
      <c r="AH204" s="109"/>
      <c r="AI204" s="17"/>
      <c r="AM204" s="109"/>
    </row>
    <row r="205" spans="1:39" hidden="1" outlineLevel="2">
      <c r="A205" s="310">
        <f>ROW()</f>
        <v>205</v>
      </c>
      <c r="D205" s="3"/>
      <c r="E205" s="3"/>
      <c r="F205" s="1140"/>
      <c r="G205" s="1140"/>
      <c r="H205" s="18"/>
      <c r="I205" s="9"/>
      <c r="J205" s="9"/>
      <c r="K205" s="9"/>
      <c r="L205" s="9"/>
      <c r="M205" s="9"/>
      <c r="N205" s="17"/>
      <c r="S205" s="109"/>
      <c r="X205" s="109"/>
      <c r="AC205" s="109"/>
      <c r="AD205" s="17"/>
      <c r="AH205" s="109"/>
      <c r="AI205" s="17"/>
      <c r="AM205" s="109"/>
    </row>
    <row r="206" spans="1:39" hidden="1" outlineLevel="2">
      <c r="A206" s="310">
        <f>ROW()</f>
        <v>206</v>
      </c>
      <c r="D206" s="3"/>
      <c r="E206" s="3"/>
      <c r="F206" s="1140"/>
      <c r="G206" s="1140"/>
      <c r="H206" s="18"/>
      <c r="I206" s="9"/>
      <c r="J206" s="9"/>
      <c r="K206" s="9"/>
      <c r="L206" s="9"/>
      <c r="M206" s="9"/>
      <c r="N206" s="17"/>
      <c r="S206" s="109"/>
      <c r="X206" s="109"/>
      <c r="AC206" s="109"/>
      <c r="AD206" s="17"/>
      <c r="AH206" s="109"/>
      <c r="AI206" s="17"/>
      <c r="AM206" s="109"/>
    </row>
    <row r="207" spans="1:39" hidden="1" outlineLevel="2">
      <c r="A207" s="310">
        <f>ROW()</f>
        <v>207</v>
      </c>
      <c r="H207" s="18"/>
      <c r="I207" s="9"/>
      <c r="J207" s="9"/>
      <c r="K207" s="9"/>
      <c r="L207" s="9"/>
      <c r="M207" s="9"/>
      <c r="N207" s="17"/>
      <c r="S207" s="109"/>
      <c r="X207" s="109"/>
      <c r="AC207" s="109"/>
      <c r="AD207" s="17"/>
      <c r="AH207" s="109"/>
      <c r="AI207" s="17"/>
      <c r="AM207" s="109"/>
    </row>
    <row r="208" spans="1:39" hidden="1" outlineLevel="2">
      <c r="A208" s="310">
        <f>ROW()</f>
        <v>208</v>
      </c>
      <c r="B208" s="64"/>
      <c r="H208" s="109"/>
      <c r="I208" s="1327"/>
      <c r="J208" s="1327"/>
      <c r="K208" s="1327"/>
      <c r="L208" s="1327"/>
      <c r="M208" s="1328"/>
      <c r="N208" s="1276"/>
      <c r="O208" s="1277"/>
      <c r="P208" s="1277"/>
      <c r="Q208" s="1277"/>
      <c r="R208" s="1277"/>
      <c r="S208" s="1278"/>
      <c r="T208" s="1277"/>
      <c r="U208" s="1277"/>
      <c r="V208" s="1277"/>
      <c r="W208" s="1277"/>
      <c r="X208" s="1278"/>
      <c r="Y208" s="1277"/>
      <c r="Z208" s="1277"/>
      <c r="AA208" s="1277"/>
      <c r="AB208" s="1277"/>
      <c r="AC208" s="1278"/>
      <c r="AD208" s="1276"/>
      <c r="AE208" s="1277"/>
      <c r="AF208" s="1277"/>
      <c r="AG208" s="1277"/>
      <c r="AH208" s="1278"/>
      <c r="AI208" s="1276"/>
      <c r="AJ208" s="1277"/>
      <c r="AK208" s="1277"/>
      <c r="AL208" s="1277"/>
      <c r="AM208" s="1278"/>
    </row>
    <row r="209" spans="1:39" hidden="1" outlineLevel="2">
      <c r="A209" s="310">
        <f>ROW()</f>
        <v>209</v>
      </c>
      <c r="C209" s="38"/>
      <c r="I209" s="1143"/>
      <c r="J209" s="1138"/>
      <c r="K209" s="1138"/>
      <c r="L209" s="1138"/>
      <c r="M209" s="1144"/>
      <c r="N209" s="395"/>
      <c r="O209" s="25"/>
      <c r="P209" s="25"/>
      <c r="Q209" s="25"/>
      <c r="R209" s="25"/>
      <c r="S209" s="26"/>
      <c r="X209" s="109"/>
      <c r="AC209" s="109"/>
      <c r="AD209" s="17"/>
      <c r="AH209" s="109"/>
      <c r="AI209" s="17"/>
      <c r="AM209" s="109"/>
    </row>
    <row r="210" spans="1:39" hidden="1" outlineLevel="2">
      <c r="A210" s="310">
        <f>ROW()</f>
        <v>210</v>
      </c>
      <c r="C210" s="38"/>
      <c r="I210" s="1143"/>
      <c r="J210" s="1138"/>
      <c r="K210" s="1138"/>
      <c r="L210" s="1138"/>
      <c r="M210" s="1144"/>
      <c r="N210" s="395"/>
      <c r="O210" s="25"/>
      <c r="P210" s="25"/>
      <c r="Q210" s="25"/>
      <c r="R210" s="25"/>
      <c r="S210" s="26"/>
      <c r="X210" s="109"/>
      <c r="AC210" s="109"/>
      <c r="AD210" s="17"/>
      <c r="AH210" s="109"/>
      <c r="AI210" s="17"/>
      <c r="AM210" s="109"/>
    </row>
    <row r="211" spans="1:39" hidden="1" outlineLevel="2">
      <c r="A211" s="310">
        <f>ROW()</f>
        <v>211</v>
      </c>
      <c r="C211" s="38"/>
      <c r="I211" s="1143"/>
      <c r="J211" s="1138"/>
      <c r="K211" s="1138"/>
      <c r="L211" s="1138"/>
      <c r="M211" s="1144"/>
      <c r="N211" s="395"/>
      <c r="O211" s="25"/>
      <c r="P211" s="25"/>
      <c r="Q211" s="25"/>
      <c r="R211" s="25"/>
      <c r="S211" s="26"/>
      <c r="X211" s="109"/>
      <c r="AC211" s="109"/>
      <c r="AD211" s="17"/>
      <c r="AH211" s="109"/>
      <c r="AI211" s="17"/>
      <c r="AM211" s="109"/>
    </row>
    <row r="212" spans="1:39" hidden="1" outlineLevel="2">
      <c r="A212" s="310">
        <f>ROW()</f>
        <v>212</v>
      </c>
      <c r="C212" s="38"/>
      <c r="I212" s="1143"/>
      <c r="J212" s="1138"/>
      <c r="K212" s="1138"/>
      <c r="L212" s="1138"/>
      <c r="M212" s="1144"/>
      <c r="N212" s="395"/>
      <c r="O212" s="25"/>
      <c r="P212" s="25"/>
      <c r="Q212" s="25"/>
      <c r="R212" s="25"/>
      <c r="S212" s="26"/>
      <c r="X212" s="109"/>
      <c r="AC212" s="109"/>
      <c r="AD212" s="17"/>
      <c r="AH212" s="109"/>
      <c r="AI212" s="17"/>
      <c r="AM212" s="109"/>
    </row>
    <row r="213" spans="1:39" hidden="1" outlineLevel="2">
      <c r="A213" s="310">
        <f>ROW()</f>
        <v>213</v>
      </c>
      <c r="C213" s="38"/>
      <c r="I213" s="1143"/>
      <c r="J213" s="1138"/>
      <c r="K213" s="1138"/>
      <c r="L213" s="1138"/>
      <c r="M213" s="1144"/>
      <c r="N213" s="395"/>
      <c r="O213" s="25"/>
      <c r="P213" s="25"/>
      <c r="Q213" s="25"/>
      <c r="R213" s="25"/>
      <c r="S213" s="26"/>
      <c r="X213" s="109"/>
      <c r="AC213" s="109"/>
      <c r="AD213" s="17"/>
      <c r="AH213" s="109"/>
      <c r="AI213" s="17"/>
      <c r="AM213" s="109"/>
    </row>
    <row r="214" spans="1:39" hidden="1" outlineLevel="2">
      <c r="A214" s="310">
        <f>ROW()</f>
        <v>214</v>
      </c>
      <c r="C214" s="38"/>
      <c r="I214" s="1143"/>
      <c r="J214" s="1138"/>
      <c r="K214" s="1138"/>
      <c r="L214" s="1138"/>
      <c r="M214" s="1144"/>
      <c r="N214" s="395"/>
      <c r="O214" s="25"/>
      <c r="P214" s="25"/>
      <c r="Q214" s="25"/>
      <c r="R214" s="25"/>
      <c r="S214" s="26"/>
      <c r="X214" s="109"/>
      <c r="AC214" s="109"/>
      <c r="AD214" s="17"/>
      <c r="AH214" s="109"/>
      <c r="AI214" s="17"/>
      <c r="AM214" s="109"/>
    </row>
    <row r="215" spans="1:39" hidden="1" outlineLevel="2">
      <c r="A215" s="310">
        <f>ROW()</f>
        <v>215</v>
      </c>
      <c r="C215" s="38"/>
      <c r="I215" s="1143"/>
      <c r="J215" s="1138"/>
      <c r="K215" s="1138"/>
      <c r="L215" s="1138"/>
      <c r="M215" s="1144"/>
      <c r="N215" s="395"/>
      <c r="O215" s="25"/>
      <c r="P215" s="25"/>
      <c r="Q215" s="25"/>
      <c r="R215" s="25"/>
      <c r="S215" s="26"/>
      <c r="X215" s="109"/>
      <c r="AC215" s="109"/>
      <c r="AD215" s="17"/>
      <c r="AH215" s="109"/>
      <c r="AI215" s="17"/>
      <c r="AM215" s="109"/>
    </row>
    <row r="216" spans="1:39" hidden="1" outlineLevel="2">
      <c r="A216" s="310">
        <f>ROW()</f>
        <v>216</v>
      </c>
      <c r="C216" s="38"/>
      <c r="I216" s="1143"/>
      <c r="J216" s="1138"/>
      <c r="K216" s="1138"/>
      <c r="L216" s="1138"/>
      <c r="M216" s="1144"/>
      <c r="N216" s="395"/>
      <c r="O216" s="25"/>
      <c r="P216" s="25"/>
      <c r="Q216" s="25"/>
      <c r="R216" s="25"/>
      <c r="S216" s="26"/>
      <c r="X216" s="109"/>
      <c r="AC216" s="109"/>
      <c r="AD216" s="17"/>
      <c r="AH216" s="109"/>
      <c r="AI216" s="17"/>
      <c r="AM216" s="109"/>
    </row>
    <row r="217" spans="1:39" hidden="1" outlineLevel="2">
      <c r="A217" s="310">
        <f>ROW()</f>
        <v>217</v>
      </c>
      <c r="C217" s="38"/>
      <c r="I217" s="1143"/>
      <c r="J217" s="1138"/>
      <c r="K217" s="1138"/>
      <c r="L217" s="1138"/>
      <c r="M217" s="1144"/>
      <c r="N217" s="395"/>
      <c r="O217" s="25"/>
      <c r="P217" s="25"/>
      <c r="Q217" s="25"/>
      <c r="R217" s="25"/>
      <c r="S217" s="26"/>
      <c r="X217" s="109"/>
      <c r="AC217" s="109"/>
      <c r="AD217" s="17"/>
      <c r="AH217" s="109"/>
      <c r="AI217" s="17"/>
      <c r="AM217" s="109"/>
    </row>
    <row r="218" spans="1:39" hidden="1" outlineLevel="2">
      <c r="A218" s="310">
        <f>ROW()</f>
        <v>218</v>
      </c>
      <c r="C218" s="38"/>
      <c r="I218" s="1143"/>
      <c r="J218" s="1138"/>
      <c r="K218" s="1138"/>
      <c r="L218" s="1138"/>
      <c r="M218" s="1144"/>
      <c r="N218" s="395"/>
      <c r="O218" s="25"/>
      <c r="P218" s="25"/>
      <c r="Q218" s="25"/>
      <c r="R218" s="25"/>
      <c r="S218" s="26"/>
      <c r="X218" s="109"/>
      <c r="AC218" s="109"/>
      <c r="AD218" s="17"/>
      <c r="AH218" s="109"/>
      <c r="AI218" s="17"/>
      <c r="AM218" s="109"/>
    </row>
    <row r="219" spans="1:39" hidden="1" outlineLevel="2">
      <c r="A219" s="310">
        <f>ROW()</f>
        <v>219</v>
      </c>
      <c r="C219" s="38"/>
      <c r="I219" s="1143"/>
      <c r="J219" s="1138"/>
      <c r="K219" s="1138"/>
      <c r="L219" s="1138"/>
      <c r="M219" s="1144"/>
      <c r="N219" s="395"/>
      <c r="O219" s="25"/>
      <c r="P219" s="25"/>
      <c r="Q219" s="25"/>
      <c r="R219" s="25"/>
      <c r="S219" s="26"/>
      <c r="X219" s="109"/>
      <c r="AC219" s="109"/>
      <c r="AD219" s="17"/>
      <c r="AH219" s="109"/>
      <c r="AI219" s="17"/>
      <c r="AM219" s="109"/>
    </row>
    <row r="220" spans="1:39" hidden="1" outlineLevel="2">
      <c r="A220" s="310">
        <f>ROW()</f>
        <v>220</v>
      </c>
      <c r="C220" s="38"/>
      <c r="I220" s="1143"/>
      <c r="J220" s="1138"/>
      <c r="K220" s="1138"/>
      <c r="L220" s="1138"/>
      <c r="M220" s="1144"/>
      <c r="N220" s="395"/>
      <c r="O220" s="25"/>
      <c r="P220" s="25"/>
      <c r="Q220" s="25"/>
      <c r="R220" s="25"/>
      <c r="S220" s="26"/>
      <c r="X220" s="109"/>
      <c r="AC220" s="109"/>
      <c r="AD220" s="17"/>
      <c r="AH220" s="109"/>
      <c r="AI220" s="17"/>
      <c r="AM220" s="109"/>
    </row>
    <row r="221" spans="1:39" hidden="1" outlineLevel="2">
      <c r="A221" s="310">
        <f>ROW()</f>
        <v>221</v>
      </c>
      <c r="C221" s="38"/>
      <c r="I221" s="1143"/>
      <c r="J221" s="1138"/>
      <c r="K221" s="1138"/>
      <c r="L221" s="1138"/>
      <c r="M221" s="1144"/>
      <c r="N221" s="395"/>
      <c r="O221" s="25"/>
      <c r="P221" s="25"/>
      <c r="Q221" s="25"/>
      <c r="R221" s="25"/>
      <c r="S221" s="26"/>
      <c r="X221" s="109"/>
      <c r="AC221" s="109"/>
      <c r="AD221" s="17"/>
      <c r="AH221" s="109"/>
      <c r="AI221" s="17"/>
      <c r="AM221" s="109"/>
    </row>
    <row r="222" spans="1:39" hidden="1" outlineLevel="2">
      <c r="A222" s="310">
        <f>ROW()</f>
        <v>222</v>
      </c>
      <c r="C222" s="38"/>
      <c r="I222" s="204"/>
      <c r="J222" s="9"/>
      <c r="K222" s="9"/>
      <c r="L222" s="9"/>
      <c r="M222" s="18"/>
      <c r="N222" s="204"/>
      <c r="O222" s="9"/>
      <c r="P222" s="9"/>
      <c r="Q222" s="9"/>
      <c r="R222" s="9"/>
      <c r="S222" s="18"/>
      <c r="T222" s="40"/>
      <c r="U222" s="40"/>
      <c r="V222" s="40"/>
      <c r="W222" s="40"/>
      <c r="X222" s="258"/>
      <c r="Y222" s="40"/>
      <c r="Z222" s="40"/>
      <c r="AA222" s="40"/>
      <c r="AB222" s="40"/>
      <c r="AC222" s="258"/>
      <c r="AD222" s="259"/>
      <c r="AE222" s="40"/>
      <c r="AF222" s="40"/>
      <c r="AG222" s="40"/>
      <c r="AH222" s="258"/>
      <c r="AI222" s="259"/>
      <c r="AJ222" s="40"/>
      <c r="AK222" s="40"/>
      <c r="AL222" s="40"/>
      <c r="AM222" s="258"/>
    </row>
    <row r="223" spans="1:39" hidden="1" outlineLevel="2">
      <c r="A223" s="310">
        <f>ROW()</f>
        <v>223</v>
      </c>
      <c r="B223" s="232"/>
      <c r="D223" s="4"/>
      <c r="E223" s="4"/>
      <c r="I223" s="1276"/>
      <c r="J223" s="1277"/>
      <c r="K223" s="1277"/>
      <c r="L223" s="1277"/>
      <c r="M223" s="1278"/>
      <c r="N223" s="1276"/>
      <c r="O223" s="1277"/>
      <c r="P223" s="1277"/>
      <c r="Q223" s="1277"/>
      <c r="R223" s="1277"/>
      <c r="S223" s="1278"/>
      <c r="T223" s="1277"/>
      <c r="U223" s="1277"/>
      <c r="V223" s="1277"/>
      <c r="W223" s="1277"/>
      <c r="X223" s="1278"/>
      <c r="Y223" s="1277"/>
      <c r="Z223" s="1277"/>
      <c r="AA223" s="1277"/>
      <c r="AB223" s="1277"/>
      <c r="AC223" s="1278"/>
      <c r="AD223" s="1276"/>
      <c r="AE223" s="1277"/>
      <c r="AF223" s="1277"/>
      <c r="AG223" s="1277"/>
      <c r="AH223" s="1278"/>
      <c r="AI223" s="1276"/>
      <c r="AJ223" s="1277"/>
      <c r="AK223" s="1277"/>
      <c r="AL223" s="1277"/>
      <c r="AM223" s="1278"/>
    </row>
    <row r="224" spans="1:39" hidden="1" outlineLevel="2">
      <c r="A224" s="310">
        <f>ROW()</f>
        <v>224</v>
      </c>
      <c r="C224" s="38"/>
      <c r="D224" s="3"/>
      <c r="E224" s="3"/>
      <c r="I224" s="204"/>
      <c r="J224" s="9"/>
      <c r="K224" s="9"/>
      <c r="L224" s="9"/>
      <c r="M224" s="18"/>
      <c r="N224" s="204"/>
      <c r="O224" s="9"/>
      <c r="P224" s="9"/>
      <c r="Q224" s="9"/>
      <c r="R224" s="9"/>
      <c r="S224" s="18"/>
      <c r="T224" s="9"/>
      <c r="U224" s="9"/>
      <c r="V224" s="9"/>
      <c r="W224" s="9"/>
      <c r="X224" s="18"/>
      <c r="Y224" s="9"/>
      <c r="Z224" s="9"/>
      <c r="AA224" s="9"/>
      <c r="AB224" s="9"/>
      <c r="AC224" s="18"/>
      <c r="AD224" s="204"/>
      <c r="AE224" s="9"/>
      <c r="AF224" s="9"/>
      <c r="AG224" s="9"/>
      <c r="AH224" s="18"/>
      <c r="AI224" s="204"/>
      <c r="AJ224" s="9"/>
      <c r="AK224" s="9"/>
      <c r="AL224" s="9"/>
      <c r="AM224" s="18"/>
    </row>
    <row r="225" spans="1:46" hidden="1" outlineLevel="2">
      <c r="A225" s="310">
        <f>ROW()</f>
        <v>225</v>
      </c>
      <c r="C225" s="38"/>
      <c r="D225" s="3"/>
      <c r="E225" s="3"/>
      <c r="I225" s="204"/>
      <c r="J225" s="9"/>
      <c r="K225" s="9"/>
      <c r="L225" s="9"/>
      <c r="M225" s="18"/>
      <c r="N225" s="204"/>
      <c r="O225" s="9"/>
      <c r="P225" s="9"/>
      <c r="Q225" s="9"/>
      <c r="R225" s="9"/>
      <c r="S225" s="18"/>
      <c r="T225" s="9"/>
      <c r="U225" s="9"/>
      <c r="V225" s="9"/>
      <c r="W225" s="9"/>
      <c r="X225" s="18"/>
      <c r="Y225" s="9"/>
      <c r="Z225" s="9"/>
      <c r="AA225" s="9"/>
      <c r="AB225" s="9"/>
      <c r="AC225" s="18"/>
      <c r="AD225" s="204"/>
      <c r="AE225" s="9"/>
      <c r="AF225" s="9"/>
      <c r="AG225" s="9"/>
      <c r="AH225" s="18"/>
      <c r="AI225" s="204"/>
      <c r="AJ225" s="9"/>
      <c r="AK225" s="9"/>
      <c r="AL225" s="9"/>
      <c r="AM225" s="18"/>
    </row>
    <row r="226" spans="1:46" hidden="1" outlineLevel="2">
      <c r="A226" s="310">
        <f>ROW()</f>
        <v>226</v>
      </c>
      <c r="C226" s="38"/>
      <c r="D226" s="3"/>
      <c r="E226" s="3"/>
      <c r="I226" s="204"/>
      <c r="J226" s="9"/>
      <c r="K226" s="9"/>
      <c r="L226" s="9"/>
      <c r="M226" s="18"/>
      <c r="N226" s="204"/>
      <c r="O226" s="9"/>
      <c r="P226" s="9"/>
      <c r="Q226" s="9"/>
      <c r="R226" s="9"/>
      <c r="S226" s="18"/>
      <c r="T226" s="9"/>
      <c r="U226" s="9"/>
      <c r="V226" s="9"/>
      <c r="W226" s="9"/>
      <c r="X226" s="18"/>
      <c r="Y226" s="9"/>
      <c r="Z226" s="9"/>
      <c r="AA226" s="9"/>
      <c r="AB226" s="9"/>
      <c r="AC226" s="18"/>
      <c r="AD226" s="204"/>
      <c r="AE226" s="9"/>
      <c r="AF226" s="9"/>
      <c r="AG226" s="9"/>
      <c r="AH226" s="18"/>
      <c r="AI226" s="204"/>
      <c r="AJ226" s="9"/>
      <c r="AK226" s="9"/>
      <c r="AL226" s="9"/>
      <c r="AM226" s="18"/>
    </row>
    <row r="227" spans="1:46" hidden="1" outlineLevel="2">
      <c r="A227" s="310">
        <f>ROW()</f>
        <v>227</v>
      </c>
      <c r="C227" s="38"/>
      <c r="D227" s="3"/>
      <c r="E227" s="3"/>
      <c r="I227" s="204"/>
      <c r="J227" s="9"/>
      <c r="K227" s="9"/>
      <c r="L227" s="9"/>
      <c r="M227" s="18"/>
      <c r="N227" s="204"/>
      <c r="O227" s="9"/>
      <c r="P227" s="9"/>
      <c r="Q227" s="9"/>
      <c r="R227" s="9"/>
      <c r="S227" s="18"/>
      <c r="T227" s="9"/>
      <c r="U227" s="9"/>
      <c r="V227" s="9"/>
      <c r="W227" s="9"/>
      <c r="X227" s="18"/>
      <c r="Y227" s="9"/>
      <c r="Z227" s="9"/>
      <c r="AA227" s="9"/>
      <c r="AB227" s="9"/>
      <c r="AC227" s="18"/>
      <c r="AD227" s="204"/>
      <c r="AE227" s="9"/>
      <c r="AF227" s="9"/>
      <c r="AG227" s="9"/>
      <c r="AH227" s="18"/>
      <c r="AI227" s="204"/>
      <c r="AJ227" s="9"/>
      <c r="AK227" s="9"/>
      <c r="AL227" s="9"/>
      <c r="AM227" s="18"/>
    </row>
    <row r="228" spans="1:46" hidden="1" outlineLevel="2">
      <c r="A228" s="310">
        <f>ROW()</f>
        <v>228</v>
      </c>
      <c r="C228" s="38"/>
      <c r="D228" s="3"/>
      <c r="E228" s="3"/>
      <c r="I228" s="204"/>
      <c r="J228" s="9"/>
      <c r="K228" s="9"/>
      <c r="L228" s="9"/>
      <c r="M228" s="18"/>
      <c r="N228" s="204"/>
      <c r="O228" s="9"/>
      <c r="P228" s="9"/>
      <c r="Q228" s="9"/>
      <c r="R228" s="9"/>
      <c r="S228" s="18"/>
      <c r="T228" s="9"/>
      <c r="U228" s="9"/>
      <c r="V228" s="9"/>
      <c r="W228" s="9"/>
      <c r="X228" s="18"/>
      <c r="Y228" s="9"/>
      <c r="Z228" s="9"/>
      <c r="AA228" s="9"/>
      <c r="AB228" s="9"/>
      <c r="AC228" s="18"/>
      <c r="AD228" s="204"/>
      <c r="AE228" s="9"/>
      <c r="AF228" s="9"/>
      <c r="AG228" s="9"/>
      <c r="AH228" s="18"/>
      <c r="AI228" s="204"/>
      <c r="AJ228" s="9"/>
      <c r="AK228" s="9"/>
      <c r="AL228" s="9"/>
      <c r="AM228" s="18"/>
    </row>
    <row r="229" spans="1:46" hidden="1" outlineLevel="2">
      <c r="A229" s="310">
        <f>ROW()</f>
        <v>229</v>
      </c>
      <c r="C229" s="38"/>
      <c r="D229" s="3"/>
      <c r="E229" s="3"/>
      <c r="I229" s="204"/>
      <c r="J229" s="9"/>
      <c r="K229" s="9"/>
      <c r="L229" s="9"/>
      <c r="M229" s="18"/>
      <c r="N229" s="204"/>
      <c r="O229" s="9"/>
      <c r="P229" s="9"/>
      <c r="Q229" s="9"/>
      <c r="R229" s="9"/>
      <c r="S229" s="18"/>
      <c r="T229" s="9"/>
      <c r="U229" s="9"/>
      <c r="V229" s="9"/>
      <c r="W229" s="9"/>
      <c r="X229" s="18"/>
      <c r="Y229" s="9"/>
      <c r="Z229" s="9"/>
      <c r="AA229" s="9"/>
      <c r="AB229" s="9"/>
      <c r="AC229" s="18"/>
      <c r="AD229" s="204"/>
      <c r="AE229" s="9"/>
      <c r="AF229" s="9"/>
      <c r="AG229" s="9"/>
      <c r="AH229" s="18"/>
      <c r="AI229" s="204"/>
      <c r="AJ229" s="9"/>
      <c r="AK229" s="9"/>
      <c r="AL229" s="9"/>
      <c r="AM229" s="18"/>
    </row>
    <row r="230" spans="1:46" hidden="1" outlineLevel="2">
      <c r="A230" s="310">
        <f>ROW()</f>
        <v>230</v>
      </c>
      <c r="C230" s="38"/>
      <c r="D230" s="3"/>
      <c r="E230" s="3"/>
      <c r="I230" s="204"/>
      <c r="J230" s="9"/>
      <c r="K230" s="9"/>
      <c r="L230" s="9"/>
      <c r="M230" s="18"/>
      <c r="N230" s="204"/>
      <c r="O230" s="9"/>
      <c r="P230" s="9"/>
      <c r="Q230" s="9"/>
      <c r="R230" s="9"/>
      <c r="S230" s="18"/>
      <c r="T230" s="9"/>
      <c r="U230" s="9"/>
      <c r="V230" s="9"/>
      <c r="W230" s="9"/>
      <c r="X230" s="18"/>
      <c r="Y230" s="9"/>
      <c r="Z230" s="9"/>
      <c r="AA230" s="9"/>
      <c r="AB230" s="9"/>
      <c r="AC230" s="18"/>
      <c r="AD230" s="204"/>
      <c r="AE230" s="9"/>
      <c r="AF230" s="9"/>
      <c r="AG230" s="9"/>
      <c r="AH230" s="18"/>
      <c r="AI230" s="204"/>
      <c r="AJ230" s="9"/>
      <c r="AK230" s="9"/>
      <c r="AL230" s="9"/>
      <c r="AM230" s="18"/>
    </row>
    <row r="231" spans="1:46" hidden="1" outlineLevel="2">
      <c r="A231" s="310">
        <f>ROW()</f>
        <v>231</v>
      </c>
      <c r="C231" s="38"/>
      <c r="D231" s="3"/>
      <c r="E231" s="3"/>
      <c r="I231" s="204"/>
      <c r="J231" s="9"/>
      <c r="K231" s="9"/>
      <c r="L231" s="9"/>
      <c r="M231" s="18"/>
      <c r="N231" s="204"/>
      <c r="O231" s="9"/>
      <c r="P231" s="9"/>
      <c r="Q231" s="9"/>
      <c r="R231" s="9"/>
      <c r="S231" s="18"/>
      <c r="T231" s="9"/>
      <c r="U231" s="9"/>
      <c r="V231" s="9"/>
      <c r="W231" s="9"/>
      <c r="X231" s="18"/>
      <c r="Y231" s="9"/>
      <c r="Z231" s="9"/>
      <c r="AA231" s="9"/>
      <c r="AB231" s="9"/>
      <c r="AC231" s="18"/>
      <c r="AD231" s="204"/>
      <c r="AE231" s="9"/>
      <c r="AF231" s="9"/>
      <c r="AG231" s="9"/>
      <c r="AH231" s="18"/>
      <c r="AI231" s="204"/>
      <c r="AJ231" s="9"/>
      <c r="AK231" s="9"/>
      <c r="AL231" s="9"/>
      <c r="AM231" s="18"/>
    </row>
    <row r="232" spans="1:46" hidden="1" outlineLevel="2">
      <c r="A232" s="310">
        <f>ROW()</f>
        <v>232</v>
      </c>
      <c r="C232" s="38"/>
      <c r="D232" s="3"/>
      <c r="E232" s="3"/>
      <c r="I232" s="204"/>
      <c r="J232" s="9"/>
      <c r="K232" s="9"/>
      <c r="L232" s="9"/>
      <c r="M232" s="18"/>
      <c r="N232" s="204"/>
      <c r="O232" s="9"/>
      <c r="P232" s="9"/>
      <c r="Q232" s="9"/>
      <c r="R232" s="9"/>
      <c r="S232" s="18"/>
      <c r="T232" s="9"/>
      <c r="U232" s="9"/>
      <c r="V232" s="9"/>
      <c r="W232" s="9"/>
      <c r="X232" s="18"/>
      <c r="Y232" s="9"/>
      <c r="Z232" s="9"/>
      <c r="AA232" s="9"/>
      <c r="AB232" s="9"/>
      <c r="AC232" s="18"/>
      <c r="AD232" s="204"/>
      <c r="AE232" s="9"/>
      <c r="AF232" s="9"/>
      <c r="AG232" s="9"/>
      <c r="AH232" s="18"/>
      <c r="AI232" s="204"/>
      <c r="AJ232" s="9"/>
      <c r="AK232" s="9"/>
      <c r="AL232" s="9"/>
      <c r="AM232" s="18"/>
    </row>
    <row r="233" spans="1:46" hidden="1" outlineLevel="2">
      <c r="A233" s="310">
        <f>ROW()</f>
        <v>233</v>
      </c>
      <c r="C233" s="38"/>
      <c r="D233" s="3"/>
      <c r="E233" s="3"/>
      <c r="I233" s="204"/>
      <c r="J233" s="9"/>
      <c r="K233" s="9"/>
      <c r="L233" s="9"/>
      <c r="M233" s="18"/>
      <c r="N233" s="204"/>
      <c r="O233" s="9"/>
      <c r="P233" s="9"/>
      <c r="Q233" s="9"/>
      <c r="R233" s="9"/>
      <c r="S233" s="18"/>
      <c r="T233" s="9"/>
      <c r="U233" s="9"/>
      <c r="V233" s="9"/>
      <c r="W233" s="9"/>
      <c r="X233" s="18"/>
      <c r="Y233" s="9"/>
      <c r="Z233" s="9"/>
      <c r="AA233" s="9"/>
      <c r="AB233" s="9"/>
      <c r="AC233" s="18"/>
      <c r="AD233" s="204"/>
      <c r="AE233" s="9"/>
      <c r="AF233" s="9"/>
      <c r="AG233" s="9"/>
      <c r="AH233" s="18"/>
      <c r="AI233" s="204"/>
      <c r="AJ233" s="9"/>
      <c r="AK233" s="9"/>
      <c r="AL233" s="9"/>
      <c r="AM233" s="18"/>
    </row>
    <row r="234" spans="1:46" hidden="1" outlineLevel="2">
      <c r="A234" s="310">
        <f>ROW()</f>
        <v>234</v>
      </c>
      <c r="C234" s="38"/>
      <c r="D234" s="3"/>
      <c r="E234" s="3"/>
      <c r="I234" s="204"/>
      <c r="J234" s="9"/>
      <c r="K234" s="9"/>
      <c r="L234" s="9"/>
      <c r="M234" s="18"/>
      <c r="N234" s="204"/>
      <c r="O234" s="9"/>
      <c r="P234" s="9"/>
      <c r="Q234" s="9"/>
      <c r="R234" s="9"/>
      <c r="S234" s="18"/>
      <c r="T234" s="9"/>
      <c r="U234" s="9"/>
      <c r="V234" s="9"/>
      <c r="W234" s="9"/>
      <c r="X234" s="18"/>
      <c r="Y234" s="9"/>
      <c r="Z234" s="9"/>
      <c r="AA234" s="9"/>
      <c r="AB234" s="9"/>
      <c r="AC234" s="18"/>
      <c r="AD234" s="204"/>
      <c r="AE234" s="9"/>
      <c r="AF234" s="9"/>
      <c r="AG234" s="9"/>
      <c r="AH234" s="18"/>
      <c r="AI234" s="204"/>
      <c r="AJ234" s="9"/>
      <c r="AK234" s="9"/>
      <c r="AL234" s="9"/>
      <c r="AM234" s="18"/>
    </row>
    <row r="235" spans="1:46" hidden="1" outlineLevel="2">
      <c r="A235" s="310">
        <f>ROW()</f>
        <v>235</v>
      </c>
      <c r="C235" s="38"/>
      <c r="D235" s="3"/>
      <c r="E235" s="3"/>
      <c r="I235" s="204"/>
      <c r="J235" s="9"/>
      <c r="K235" s="9"/>
      <c r="L235" s="9"/>
      <c r="M235" s="18"/>
      <c r="N235" s="204"/>
      <c r="O235" s="9"/>
      <c r="P235" s="9"/>
      <c r="Q235" s="9"/>
      <c r="R235" s="9"/>
      <c r="S235" s="18"/>
      <c r="T235" s="9"/>
      <c r="U235" s="9"/>
      <c r="V235" s="9"/>
      <c r="W235" s="9"/>
      <c r="X235" s="18"/>
      <c r="Y235" s="9"/>
      <c r="Z235" s="9"/>
      <c r="AA235" s="9"/>
      <c r="AB235" s="9"/>
      <c r="AC235" s="18"/>
      <c r="AD235" s="204"/>
      <c r="AE235" s="9"/>
      <c r="AF235" s="9"/>
      <c r="AG235" s="9"/>
      <c r="AH235" s="18"/>
      <c r="AI235" s="204"/>
      <c r="AJ235" s="9"/>
      <c r="AK235" s="9"/>
      <c r="AL235" s="9"/>
      <c r="AM235" s="18"/>
    </row>
    <row r="236" spans="1:46" hidden="1" outlineLevel="2">
      <c r="A236" s="310">
        <f>ROW()</f>
        <v>236</v>
      </c>
      <c r="C236" s="38"/>
      <c r="D236" s="3"/>
      <c r="E236" s="3"/>
      <c r="I236" s="204"/>
      <c r="J236" s="9"/>
      <c r="K236" s="9"/>
      <c r="L236" s="9"/>
      <c r="M236" s="18"/>
      <c r="N236" s="204"/>
      <c r="O236" s="9"/>
      <c r="P236" s="9"/>
      <c r="Q236" s="9"/>
      <c r="R236" s="9"/>
      <c r="S236" s="18"/>
      <c r="T236" s="9"/>
      <c r="U236" s="9"/>
      <c r="V236" s="9"/>
      <c r="W236" s="9"/>
      <c r="X236" s="18"/>
      <c r="Y236" s="9"/>
      <c r="Z236" s="9"/>
      <c r="AA236" s="9"/>
      <c r="AB236" s="9"/>
      <c r="AC236" s="18"/>
      <c r="AD236" s="204"/>
      <c r="AE236" s="9"/>
      <c r="AF236" s="9"/>
      <c r="AG236" s="9"/>
      <c r="AH236" s="18"/>
      <c r="AI236" s="204"/>
      <c r="AJ236" s="9"/>
      <c r="AK236" s="9"/>
      <c r="AL236" s="9"/>
      <c r="AM236" s="18"/>
    </row>
    <row r="237" spans="1:46" hidden="1" outlineLevel="2">
      <c r="A237" s="310">
        <f>ROW()</f>
        <v>237</v>
      </c>
      <c r="B237" s="1141"/>
      <c r="C237" s="1150"/>
      <c r="D237" s="878"/>
      <c r="E237" s="878"/>
      <c r="F237" s="878"/>
      <c r="G237" s="878"/>
      <c r="H237" s="878"/>
      <c r="I237" s="205"/>
      <c r="J237" s="899"/>
      <c r="K237" s="899"/>
      <c r="L237" s="899"/>
      <c r="M237" s="1151"/>
      <c r="N237" s="205"/>
      <c r="O237" s="899"/>
      <c r="P237" s="899"/>
      <c r="Q237" s="899"/>
      <c r="R237" s="899"/>
      <c r="S237" s="1151"/>
      <c r="T237" s="899"/>
      <c r="U237" s="899"/>
      <c r="V237" s="899"/>
      <c r="W237" s="899"/>
      <c r="X237" s="1151"/>
      <c r="Y237" s="205"/>
      <c r="Z237" s="899"/>
      <c r="AA237" s="899"/>
      <c r="AB237" s="899"/>
      <c r="AC237" s="1151"/>
      <c r="AD237" s="205"/>
      <c r="AE237" s="899"/>
      <c r="AF237" s="899"/>
      <c r="AG237" s="899"/>
      <c r="AH237" s="1151"/>
      <c r="AI237" s="205"/>
      <c r="AJ237" s="899"/>
      <c r="AK237" s="899"/>
      <c r="AL237" s="899"/>
      <c r="AM237" s="1151"/>
    </row>
    <row r="238" spans="1:46" outlineLevel="1">
      <c r="A238" s="37">
        <f>ROW()</f>
        <v>238</v>
      </c>
      <c r="B238" s="64" t="s">
        <v>270</v>
      </c>
      <c r="I238" s="1318" t="s">
        <v>271</v>
      </c>
      <c r="J238" s="1319"/>
      <c r="K238" s="1319"/>
      <c r="L238" s="1319"/>
      <c r="M238" s="1320"/>
      <c r="N238" s="1331" t="s">
        <v>261</v>
      </c>
      <c r="O238" s="1332"/>
      <c r="P238" s="1332"/>
      <c r="Q238" s="1332"/>
      <c r="R238" s="1332"/>
      <c r="S238" s="1333"/>
      <c r="T238" s="1318" t="s">
        <v>262</v>
      </c>
      <c r="U238" s="1319"/>
      <c r="V238" s="1319"/>
      <c r="W238" s="1319"/>
      <c r="X238" s="1320"/>
      <c r="Y238" s="1318" t="s">
        <v>478</v>
      </c>
      <c r="Z238" s="1319"/>
      <c r="AA238" s="1319"/>
      <c r="AB238" s="1319"/>
      <c r="AC238" s="1320"/>
      <c r="AD238" s="1318" t="s">
        <v>564</v>
      </c>
      <c r="AE238" s="1319"/>
      <c r="AF238" s="1319"/>
      <c r="AG238" s="1319"/>
      <c r="AH238" s="1320"/>
      <c r="AI238" s="1315"/>
      <c r="AJ238" s="1316"/>
      <c r="AK238" s="1316"/>
      <c r="AL238" s="1316"/>
      <c r="AM238" s="1317"/>
    </row>
    <row r="239" spans="1:46" outlineLevel="1">
      <c r="A239" s="37">
        <f>ROW()</f>
        <v>239</v>
      </c>
      <c r="C239" s="38" t="s">
        <v>2</v>
      </c>
      <c r="I239" s="652">
        <v>27.360442982669333</v>
      </c>
      <c r="J239" s="650">
        <v>27.360442982669333</v>
      </c>
      <c r="K239" s="650">
        <v>27.360442982669333</v>
      </c>
      <c r="L239" s="650">
        <v>27.360442982669333</v>
      </c>
      <c r="M239" s="653">
        <v>27.360442982669333</v>
      </c>
      <c r="N239" s="652">
        <v>27.36044298266933</v>
      </c>
      <c r="O239" s="650">
        <v>27.36044298266933</v>
      </c>
      <c r="P239" s="650">
        <v>27.36044298266933</v>
      </c>
      <c r="Q239" s="650">
        <v>27.36044298266933</v>
      </c>
      <c r="R239" s="650">
        <v>27.36044298266933</v>
      </c>
      <c r="S239" s="653">
        <v>27.36044298266933</v>
      </c>
      <c r="T239" s="652">
        <v>32.496362313887104</v>
      </c>
      <c r="U239" s="650">
        <v>32.496362313887104</v>
      </c>
      <c r="V239" s="650">
        <v>32.496362313887104</v>
      </c>
      <c r="W239" s="650">
        <v>32.496362313887097</v>
      </c>
      <c r="X239" s="653">
        <v>32.496362313887097</v>
      </c>
      <c r="Y239" s="652">
        <v>36.392063325712904</v>
      </c>
      <c r="Z239" s="650">
        <v>36.392063325712911</v>
      </c>
      <c r="AA239" s="650">
        <v>36.392063325712911</v>
      </c>
      <c r="AB239" s="650">
        <v>36.392063325712911</v>
      </c>
      <c r="AC239" s="653">
        <v>36.392063325712904</v>
      </c>
      <c r="AD239" s="652">
        <v>39.010680428485685</v>
      </c>
      <c r="AE239" s="650">
        <v>39.010680428485685</v>
      </c>
      <c r="AF239" s="650">
        <v>39.010680428485678</v>
      </c>
      <c r="AG239" s="650">
        <v>39.010680428485678</v>
      </c>
      <c r="AH239" s="653">
        <v>39.010680428485671</v>
      </c>
      <c r="AI239" s="251"/>
      <c r="AJ239" s="252"/>
      <c r="AK239" s="252"/>
      <c r="AL239" s="252"/>
      <c r="AM239" s="253"/>
      <c r="AN239" s="9"/>
      <c r="AO239" s="9"/>
      <c r="AP239" s="9"/>
      <c r="AQ239" s="9"/>
      <c r="AR239" s="9"/>
      <c r="AS239" s="9"/>
      <c r="AT239" s="9"/>
    </row>
    <row r="240" spans="1:46" outlineLevel="1">
      <c r="A240" s="37">
        <f>ROW()</f>
        <v>240</v>
      </c>
      <c r="C240" s="38" t="s">
        <v>3</v>
      </c>
      <c r="I240" s="652">
        <v>13.340903493185591</v>
      </c>
      <c r="J240" s="650">
        <v>13.340903493185591</v>
      </c>
      <c r="K240" s="650">
        <v>13.340903493185591</v>
      </c>
      <c r="L240" s="650">
        <v>13.340903493185591</v>
      </c>
      <c r="M240" s="653">
        <v>13.340903493185591</v>
      </c>
      <c r="N240" s="652">
        <v>12.540025378330087</v>
      </c>
      <c r="O240" s="650">
        <v>12.540025378330087</v>
      </c>
      <c r="P240" s="650">
        <v>12.540025378330087</v>
      </c>
      <c r="Q240" s="650">
        <v>12.540025378330087</v>
      </c>
      <c r="R240" s="650">
        <v>12.540025378330087</v>
      </c>
      <c r="S240" s="653">
        <v>12.540025378330087</v>
      </c>
      <c r="T240" s="652">
        <v>14.374843029935708</v>
      </c>
      <c r="U240" s="650">
        <v>14.374843029935708</v>
      </c>
      <c r="V240" s="650">
        <v>14.374843029935709</v>
      </c>
      <c r="W240" s="650">
        <v>14.374843029935709</v>
      </c>
      <c r="X240" s="653">
        <v>14.374843029935711</v>
      </c>
      <c r="Y240" s="652">
        <v>16.097823442514063</v>
      </c>
      <c r="Z240" s="650">
        <v>16.097823442514059</v>
      </c>
      <c r="AA240" s="650">
        <v>16.097823442514063</v>
      </c>
      <c r="AB240" s="650">
        <v>9.6704681924750986</v>
      </c>
      <c r="AC240" s="653">
        <v>0</v>
      </c>
      <c r="AD240" s="652">
        <v>0</v>
      </c>
      <c r="AE240" s="650">
        <v>0</v>
      </c>
      <c r="AF240" s="650">
        <v>0</v>
      </c>
      <c r="AG240" s="650">
        <v>0</v>
      </c>
      <c r="AH240" s="653">
        <v>0</v>
      </c>
      <c r="AI240" s="251"/>
      <c r="AJ240" s="252"/>
      <c r="AK240" s="252"/>
      <c r="AL240" s="252"/>
      <c r="AM240" s="253"/>
      <c r="AN240" s="9"/>
      <c r="AO240" s="9"/>
      <c r="AP240" s="9"/>
      <c r="AQ240" s="9"/>
      <c r="AR240" s="9"/>
      <c r="AS240" s="9"/>
      <c r="AT240" s="9"/>
    </row>
    <row r="241" spans="1:46" outlineLevel="1">
      <c r="A241" s="37">
        <f>ROW()</f>
        <v>241</v>
      </c>
      <c r="C241" s="38" t="s">
        <v>4</v>
      </c>
      <c r="I241" s="652">
        <v>0.53901603529540887</v>
      </c>
      <c r="J241" s="650">
        <v>0.53901603529540887</v>
      </c>
      <c r="K241" s="650">
        <v>0.53901603529540887</v>
      </c>
      <c r="L241" s="650">
        <v>0.53901603529540887</v>
      </c>
      <c r="M241" s="653">
        <v>0.53901603529540887</v>
      </c>
      <c r="N241" s="652">
        <v>0.53101843247782776</v>
      </c>
      <c r="O241" s="650">
        <v>0.53101843247782776</v>
      </c>
      <c r="P241" s="650">
        <v>0.53101843247782776</v>
      </c>
      <c r="Q241" s="650">
        <v>0.53101843247782776</v>
      </c>
      <c r="R241" s="650">
        <v>0.53101843247782776</v>
      </c>
      <c r="S241" s="653">
        <v>0.53101843247782776</v>
      </c>
      <c r="T241" s="652">
        <v>0.63069766041735198</v>
      </c>
      <c r="U241" s="650">
        <v>0.63069766041735198</v>
      </c>
      <c r="V241" s="650">
        <v>0.63069766041735209</v>
      </c>
      <c r="W241" s="650">
        <v>0.63069766041735198</v>
      </c>
      <c r="X241" s="653">
        <v>0.63069766041735198</v>
      </c>
      <c r="Y241" s="652">
        <v>0.70515178703406511</v>
      </c>
      <c r="Z241" s="650">
        <v>0.70515178703406511</v>
      </c>
      <c r="AA241" s="650">
        <v>0.70515178703406511</v>
      </c>
      <c r="AB241" s="650">
        <v>0.70515178703406511</v>
      </c>
      <c r="AC241" s="653">
        <v>0.70515178703406511</v>
      </c>
      <c r="AD241" s="652">
        <v>13.229803324530707</v>
      </c>
      <c r="AE241" s="650">
        <v>0</v>
      </c>
      <c r="AF241" s="650">
        <v>0</v>
      </c>
      <c r="AG241" s="650">
        <v>0</v>
      </c>
      <c r="AH241" s="653">
        <v>0</v>
      </c>
      <c r="AI241" s="251"/>
      <c r="AJ241" s="252"/>
      <c r="AK241" s="252"/>
      <c r="AL241" s="252"/>
      <c r="AM241" s="253"/>
      <c r="AN241" s="9"/>
      <c r="AO241" s="9"/>
      <c r="AP241" s="9"/>
      <c r="AQ241" s="9"/>
      <c r="AR241" s="9"/>
      <c r="AS241" s="9"/>
      <c r="AT241" s="9"/>
    </row>
    <row r="242" spans="1:46" outlineLevel="1">
      <c r="A242" s="37">
        <f>ROW()</f>
        <v>242</v>
      </c>
      <c r="C242" s="38" t="s">
        <v>5</v>
      </c>
      <c r="I242" s="652">
        <v>3.3389038773953259</v>
      </c>
      <c r="J242" s="650">
        <v>3.3389038773953259</v>
      </c>
      <c r="K242" s="650">
        <v>3.3389038773953259</v>
      </c>
      <c r="L242" s="650">
        <v>3.3389038773953259</v>
      </c>
      <c r="M242" s="653">
        <v>3.3389038773953259</v>
      </c>
      <c r="N242" s="652">
        <v>3.3389038773953259</v>
      </c>
      <c r="O242" s="650">
        <v>3.3389038773953259</v>
      </c>
      <c r="P242" s="650">
        <v>3.3389038773953259</v>
      </c>
      <c r="Q242" s="650">
        <v>3.3389038773953259</v>
      </c>
      <c r="R242" s="650">
        <v>3.3389038773953259</v>
      </c>
      <c r="S242" s="653">
        <v>3.3389038773953259</v>
      </c>
      <c r="T242" s="652">
        <v>3.9251253506247989</v>
      </c>
      <c r="U242" s="650">
        <v>3.9251253506247989</v>
      </c>
      <c r="V242" s="650">
        <v>3.9251253506247985</v>
      </c>
      <c r="W242" s="650">
        <v>3.9251253506247985</v>
      </c>
      <c r="X242" s="653">
        <v>3.9251253506247989</v>
      </c>
      <c r="Y242" s="652">
        <v>1.7891863001590058</v>
      </c>
      <c r="Z242" s="650">
        <v>0</v>
      </c>
      <c r="AA242" s="650">
        <v>0</v>
      </c>
      <c r="AB242" s="650">
        <v>0</v>
      </c>
      <c r="AC242" s="653">
        <v>0</v>
      </c>
      <c r="AD242" s="652"/>
      <c r="AE242" s="650"/>
      <c r="AF242" s="650"/>
      <c r="AG242" s="650"/>
      <c r="AH242" s="653"/>
      <c r="AI242" s="251"/>
      <c r="AJ242" s="252"/>
      <c r="AK242" s="252"/>
      <c r="AL242" s="252"/>
      <c r="AM242" s="253"/>
    </row>
    <row r="243" spans="1:46" outlineLevel="1">
      <c r="A243" s="37">
        <f>ROW()</f>
        <v>243</v>
      </c>
      <c r="C243" s="38" t="s">
        <v>473</v>
      </c>
      <c r="I243" s="652"/>
      <c r="J243" s="650"/>
      <c r="K243" s="650"/>
      <c r="L243" s="650"/>
      <c r="M243" s="653"/>
      <c r="N243" s="652"/>
      <c r="O243" s="650"/>
      <c r="P243" s="650"/>
      <c r="Q243" s="650"/>
      <c r="R243" s="650"/>
      <c r="S243" s="653"/>
      <c r="T243" s="652"/>
      <c r="U243" s="650"/>
      <c r="V243" s="650"/>
      <c r="W243" s="650"/>
      <c r="X243" s="653"/>
      <c r="Y243" s="652">
        <v>0</v>
      </c>
      <c r="Z243" s="650"/>
      <c r="AA243" s="650"/>
      <c r="AB243" s="650"/>
      <c r="AC243" s="653"/>
      <c r="AD243" s="652"/>
      <c r="AE243" s="650"/>
      <c r="AF243" s="650"/>
      <c r="AG243" s="650"/>
      <c r="AH243" s="653"/>
      <c r="AI243" s="251"/>
      <c r="AJ243" s="252"/>
      <c r="AK243" s="252"/>
      <c r="AL243" s="252"/>
      <c r="AM243" s="253"/>
    </row>
    <row r="244" spans="1:46" outlineLevel="1">
      <c r="A244" s="37">
        <f>ROW()</f>
        <v>244</v>
      </c>
      <c r="C244" s="38" t="s">
        <v>474</v>
      </c>
      <c r="I244" s="652"/>
      <c r="J244" s="650"/>
      <c r="K244" s="650"/>
      <c r="L244" s="650"/>
      <c r="M244" s="653"/>
      <c r="N244" s="652"/>
      <c r="O244" s="650"/>
      <c r="P244" s="650"/>
      <c r="Q244" s="650"/>
      <c r="R244" s="650"/>
      <c r="S244" s="653"/>
      <c r="T244" s="652"/>
      <c r="U244" s="650"/>
      <c r="V244" s="650"/>
      <c r="W244" s="650"/>
      <c r="X244" s="653"/>
      <c r="Y244" s="652"/>
      <c r="Z244" s="650"/>
      <c r="AA244" s="650"/>
      <c r="AB244" s="650"/>
      <c r="AC244" s="653"/>
      <c r="AD244" s="652"/>
      <c r="AE244" s="650"/>
      <c r="AF244" s="650"/>
      <c r="AG244" s="650"/>
      <c r="AH244" s="653"/>
      <c r="AI244" s="251"/>
      <c r="AJ244" s="252"/>
      <c r="AK244" s="252"/>
      <c r="AL244" s="252"/>
      <c r="AM244" s="253"/>
    </row>
    <row r="245" spans="1:46" outlineLevel="1">
      <c r="A245" s="37">
        <f>ROW()</f>
        <v>245</v>
      </c>
      <c r="C245" s="38" t="s">
        <v>477</v>
      </c>
      <c r="I245" s="652"/>
      <c r="J245" s="650"/>
      <c r="K245" s="650"/>
      <c r="L245" s="650"/>
      <c r="M245" s="653"/>
      <c r="N245" s="652"/>
      <c r="O245" s="650"/>
      <c r="P245" s="650"/>
      <c r="Q245" s="650"/>
      <c r="R245" s="650"/>
      <c r="S245" s="653"/>
      <c r="T245" s="652"/>
      <c r="U245" s="650"/>
      <c r="V245" s="650"/>
      <c r="W245" s="650"/>
      <c r="X245" s="653"/>
      <c r="Y245" s="652"/>
      <c r="Z245" s="650"/>
      <c r="AA245" s="650"/>
      <c r="AB245" s="650"/>
      <c r="AC245" s="653"/>
      <c r="AD245" s="652"/>
      <c r="AE245" s="650"/>
      <c r="AF245" s="650"/>
      <c r="AG245" s="650"/>
      <c r="AH245" s="653"/>
      <c r="AI245" s="251"/>
      <c r="AJ245" s="252"/>
      <c r="AK245" s="252"/>
      <c r="AL245" s="252"/>
      <c r="AM245" s="253"/>
    </row>
    <row r="246" spans="1:46" outlineLevel="1">
      <c r="A246" s="37">
        <f>ROW()</f>
        <v>246</v>
      </c>
      <c r="C246" s="38" t="s">
        <v>511</v>
      </c>
      <c r="I246" s="652"/>
      <c r="J246" s="650"/>
      <c r="K246" s="650"/>
      <c r="L246" s="650"/>
      <c r="M246" s="653"/>
      <c r="N246" s="652"/>
      <c r="O246" s="650"/>
      <c r="P246" s="650"/>
      <c r="Q246" s="650"/>
      <c r="R246" s="650"/>
      <c r="S246" s="653"/>
      <c r="T246" s="652"/>
      <c r="U246" s="650"/>
      <c r="V246" s="650"/>
      <c r="W246" s="650"/>
      <c r="X246" s="653"/>
      <c r="Y246" s="652"/>
      <c r="Z246" s="650"/>
      <c r="AA246" s="650"/>
      <c r="AB246" s="650"/>
      <c r="AC246" s="653"/>
      <c r="AD246" s="652"/>
      <c r="AE246" s="650"/>
      <c r="AF246" s="650"/>
      <c r="AG246" s="650"/>
      <c r="AH246" s="653"/>
      <c r="AI246" s="251"/>
      <c r="AJ246" s="252"/>
      <c r="AK246" s="252"/>
      <c r="AL246" s="252"/>
      <c r="AM246" s="253"/>
    </row>
    <row r="247" spans="1:46" outlineLevel="1">
      <c r="A247" s="37">
        <f>ROW()</f>
        <v>247</v>
      </c>
      <c r="C247" s="38" t="s">
        <v>655</v>
      </c>
      <c r="I247" s="652"/>
      <c r="J247" s="650"/>
      <c r="K247" s="650"/>
      <c r="L247" s="650"/>
      <c r="M247" s="653"/>
      <c r="N247" s="652"/>
      <c r="O247" s="650"/>
      <c r="P247" s="650"/>
      <c r="Q247" s="650"/>
      <c r="R247" s="650"/>
      <c r="S247" s="653"/>
      <c r="T247" s="652"/>
      <c r="U247" s="650"/>
      <c r="V247" s="650"/>
      <c r="W247" s="650"/>
      <c r="X247" s="653"/>
      <c r="Y247" s="652"/>
      <c r="Z247" s="650"/>
      <c r="AA247" s="650"/>
      <c r="AB247" s="650"/>
      <c r="AC247" s="653"/>
      <c r="AD247" s="652"/>
      <c r="AE247" s="650"/>
      <c r="AF247" s="650"/>
      <c r="AG247" s="650"/>
      <c r="AH247" s="653"/>
      <c r="AI247" s="251"/>
      <c r="AJ247" s="252"/>
      <c r="AK247" s="252"/>
      <c r="AL247" s="252"/>
      <c r="AM247" s="253"/>
    </row>
    <row r="248" spans="1:46" outlineLevel="1">
      <c r="A248" s="37">
        <f>ROW()</f>
        <v>248</v>
      </c>
      <c r="C248" s="38" t="s">
        <v>656</v>
      </c>
      <c r="I248" s="652"/>
      <c r="J248" s="650"/>
      <c r="K248" s="650"/>
      <c r="L248" s="650"/>
      <c r="M248" s="653"/>
      <c r="N248" s="652"/>
      <c r="O248" s="650"/>
      <c r="P248" s="650"/>
      <c r="Q248" s="650"/>
      <c r="R248" s="650"/>
      <c r="S248" s="653"/>
      <c r="T248" s="652"/>
      <c r="U248" s="650"/>
      <c r="V248" s="650"/>
      <c r="W248" s="650"/>
      <c r="X248" s="653"/>
      <c r="Y248" s="652"/>
      <c r="Z248" s="650"/>
      <c r="AA248" s="650"/>
      <c r="AB248" s="650"/>
      <c r="AC248" s="653"/>
      <c r="AD248" s="652"/>
      <c r="AE248" s="650"/>
      <c r="AF248" s="650"/>
      <c r="AG248" s="650"/>
      <c r="AH248" s="653"/>
      <c r="AI248" s="251"/>
      <c r="AJ248" s="252"/>
      <c r="AK248" s="252"/>
      <c r="AL248" s="252"/>
      <c r="AM248" s="253"/>
    </row>
    <row r="249" spans="1:46" outlineLevel="1">
      <c r="A249" s="37">
        <f>ROW()</f>
        <v>249</v>
      </c>
      <c r="C249" s="38" t="s">
        <v>667</v>
      </c>
      <c r="I249" s="652"/>
      <c r="J249" s="650"/>
      <c r="K249" s="650"/>
      <c r="L249" s="650"/>
      <c r="M249" s="653"/>
      <c r="N249" s="652"/>
      <c r="O249" s="650"/>
      <c r="P249" s="650"/>
      <c r="Q249" s="650"/>
      <c r="R249" s="650"/>
      <c r="S249" s="653"/>
      <c r="T249" s="652"/>
      <c r="U249" s="650"/>
      <c r="V249" s="650"/>
      <c r="W249" s="650"/>
      <c r="X249" s="653"/>
      <c r="Y249" s="652"/>
      <c r="Z249" s="650"/>
      <c r="AA249" s="650"/>
      <c r="AB249" s="650"/>
      <c r="AC249" s="653"/>
      <c r="AD249" s="652"/>
      <c r="AE249" s="650"/>
      <c r="AF249" s="650"/>
      <c r="AG249" s="650"/>
      <c r="AH249" s="653"/>
      <c r="AI249" s="251"/>
      <c r="AJ249" s="252"/>
      <c r="AK249" s="252"/>
      <c r="AL249" s="252"/>
      <c r="AM249" s="253"/>
    </row>
    <row r="250" spans="1:46" outlineLevel="1">
      <c r="A250" s="37">
        <f>ROW()</f>
        <v>250</v>
      </c>
      <c r="C250" s="38" t="s">
        <v>212</v>
      </c>
      <c r="I250" s="652">
        <v>0</v>
      </c>
      <c r="J250" s="650">
        <v>0</v>
      </c>
      <c r="K250" s="650">
        <v>0</v>
      </c>
      <c r="L250" s="650">
        <v>0</v>
      </c>
      <c r="M250" s="653">
        <v>0</v>
      </c>
      <c r="N250" s="652">
        <v>0</v>
      </c>
      <c r="O250" s="650">
        <v>0</v>
      </c>
      <c r="P250" s="650">
        <v>0</v>
      </c>
      <c r="Q250" s="650">
        <v>0</v>
      </c>
      <c r="R250" s="650">
        <v>0</v>
      </c>
      <c r="S250" s="653">
        <v>0</v>
      </c>
      <c r="T250" s="652">
        <v>0</v>
      </c>
      <c r="U250" s="650">
        <v>0</v>
      </c>
      <c r="V250" s="650">
        <v>0</v>
      </c>
      <c r="W250" s="650">
        <v>0</v>
      </c>
      <c r="X250" s="653">
        <v>0</v>
      </c>
      <c r="Y250" s="652">
        <v>0</v>
      </c>
      <c r="Z250" s="650">
        <v>0</v>
      </c>
      <c r="AA250" s="650">
        <v>0</v>
      </c>
      <c r="AB250" s="650">
        <v>0</v>
      </c>
      <c r="AC250" s="653">
        <v>0</v>
      </c>
      <c r="AD250" s="652"/>
      <c r="AE250" s="650"/>
      <c r="AF250" s="650"/>
      <c r="AG250" s="650"/>
      <c r="AH250" s="653"/>
      <c r="AI250" s="251"/>
      <c r="AJ250" s="252"/>
      <c r="AK250" s="252"/>
      <c r="AL250" s="252"/>
      <c r="AM250" s="253"/>
    </row>
    <row r="251" spans="1:46" outlineLevel="1">
      <c r="A251" s="37">
        <f>ROW()</f>
        <v>251</v>
      </c>
      <c r="C251" s="38" t="s">
        <v>362</v>
      </c>
      <c r="I251" s="654"/>
      <c r="J251" s="651"/>
      <c r="K251" s="651"/>
      <c r="L251" s="651"/>
      <c r="M251" s="655"/>
      <c r="N251" s="654"/>
      <c r="O251" s="651"/>
      <c r="P251" s="651"/>
      <c r="Q251" s="651"/>
      <c r="R251" s="651"/>
      <c r="S251" s="655"/>
      <c r="T251" s="654"/>
      <c r="U251" s="651"/>
      <c r="V251" s="651"/>
      <c r="W251" s="651"/>
      <c r="X251" s="655"/>
      <c r="Y251" s="654"/>
      <c r="Z251" s="651"/>
      <c r="AA251" s="651"/>
      <c r="AB251" s="651"/>
      <c r="AC251" s="655"/>
      <c r="AD251" s="654"/>
      <c r="AE251" s="651"/>
      <c r="AF251" s="651"/>
      <c r="AG251" s="651"/>
      <c r="AH251" s="655"/>
      <c r="AI251" s="251"/>
      <c r="AJ251" s="252"/>
      <c r="AK251" s="252"/>
      <c r="AL251" s="252"/>
      <c r="AM251" s="253"/>
    </row>
    <row r="252" spans="1:46" outlineLevel="1">
      <c r="A252" s="37">
        <f>ROW()</f>
        <v>252</v>
      </c>
      <c r="C252" s="38" t="s">
        <v>1</v>
      </c>
      <c r="I252" s="204">
        <f t="shared" ref="I252:AC252" si="66">SUM(I239:I250)</f>
        <v>44.579266388545662</v>
      </c>
      <c r="J252" s="9">
        <f t="shared" si="66"/>
        <v>44.579266388545662</v>
      </c>
      <c r="K252" s="9">
        <f t="shared" si="66"/>
        <v>44.579266388545662</v>
      </c>
      <c r="L252" s="9">
        <f t="shared" si="66"/>
        <v>44.579266388545662</v>
      </c>
      <c r="M252" s="18">
        <f t="shared" si="66"/>
        <v>44.579266388545662</v>
      </c>
      <c r="N252" s="204">
        <f t="shared" si="66"/>
        <v>43.770390670872573</v>
      </c>
      <c r="O252" s="9">
        <f t="shared" si="66"/>
        <v>43.770390670872573</v>
      </c>
      <c r="P252" s="9">
        <f t="shared" si="66"/>
        <v>43.770390670872573</v>
      </c>
      <c r="Q252" s="9">
        <f t="shared" si="66"/>
        <v>43.770390670872573</v>
      </c>
      <c r="R252" s="9">
        <f t="shared" si="66"/>
        <v>43.770390670872573</v>
      </c>
      <c r="S252" s="18">
        <f t="shared" si="66"/>
        <v>43.770390670872573</v>
      </c>
      <c r="T252" s="204">
        <f t="shared" si="66"/>
        <v>51.427028354864959</v>
      </c>
      <c r="U252" s="9">
        <f t="shared" si="66"/>
        <v>51.427028354864959</v>
      </c>
      <c r="V252" s="9">
        <f t="shared" si="66"/>
        <v>51.427028354864966</v>
      </c>
      <c r="W252" s="9">
        <f t="shared" si="66"/>
        <v>51.427028354864959</v>
      </c>
      <c r="X252" s="18">
        <f t="shared" si="66"/>
        <v>51.427028354864959</v>
      </c>
      <c r="Y252" s="204">
        <f t="shared" si="66"/>
        <v>54.984224855420031</v>
      </c>
      <c r="Z252" s="9">
        <f t="shared" si="66"/>
        <v>53.195038555261029</v>
      </c>
      <c r="AA252" s="9">
        <f t="shared" si="66"/>
        <v>53.195038555261036</v>
      </c>
      <c r="AB252" s="9">
        <f t="shared" si="66"/>
        <v>46.767683305222072</v>
      </c>
      <c r="AC252" s="18">
        <f t="shared" si="66"/>
        <v>37.097215112746966</v>
      </c>
      <c r="AD252" s="204">
        <f t="shared" ref="AD252:AH252" si="67">SUM(AD239:AD250)</f>
        <v>52.240483753016392</v>
      </c>
      <c r="AE252" s="9">
        <f t="shared" si="67"/>
        <v>39.010680428485685</v>
      </c>
      <c r="AF252" s="9">
        <f t="shared" si="67"/>
        <v>39.010680428485678</v>
      </c>
      <c r="AG252" s="9">
        <f t="shared" si="67"/>
        <v>39.010680428485678</v>
      </c>
      <c r="AH252" s="18">
        <f t="shared" si="67"/>
        <v>39.010680428485671</v>
      </c>
      <c r="AI252" s="251"/>
      <c r="AJ252" s="252"/>
      <c r="AK252" s="252"/>
      <c r="AL252" s="252"/>
      <c r="AM252" s="253"/>
    </row>
    <row r="253" spans="1:46" outlineLevel="1">
      <c r="A253" s="37">
        <f>ROW()</f>
        <v>253</v>
      </c>
      <c r="B253" s="232" t="s">
        <v>272</v>
      </c>
      <c r="I253" s="1303" t="str">
        <f>"AA1 [m$ "&amp;$E$33&amp;"]"</f>
        <v>AA1 [m$ 31/12/2024]</v>
      </c>
      <c r="J253" s="1304"/>
      <c r="K253" s="1304"/>
      <c r="L253" s="1304"/>
      <c r="M253" s="1305"/>
      <c r="N253" s="1303" t="str">
        <f>"AA2 [m$ "&amp;$E$33&amp;"]"</f>
        <v>AA2 [m$ 31/12/2024]</v>
      </c>
      <c r="O253" s="1304"/>
      <c r="P253" s="1304"/>
      <c r="Q253" s="1304"/>
      <c r="R253" s="1304"/>
      <c r="S253" s="1305"/>
      <c r="T253" s="1303" t="str">
        <f>"AA1 [m$ "&amp;$E$33&amp;"]"</f>
        <v>AA1 [m$ 31/12/2024]</v>
      </c>
      <c r="U253" s="1304"/>
      <c r="V253" s="1304"/>
      <c r="W253" s="1304"/>
      <c r="X253" s="1305"/>
      <c r="Y253" s="1303" t="str">
        <f>"AA1 [m$ "&amp;$E$33&amp;"]"</f>
        <v>AA1 [m$ 31/12/2024]</v>
      </c>
      <c r="Z253" s="1304"/>
      <c r="AA253" s="1304"/>
      <c r="AB253" s="1304"/>
      <c r="AC253" s="1305"/>
      <c r="AD253" s="1303" t="str">
        <f>"AA1 [m$ "&amp;$E$33&amp;"]"</f>
        <v>AA1 [m$ 31/12/2024]</v>
      </c>
      <c r="AE253" s="1304"/>
      <c r="AF253" s="1304"/>
      <c r="AG253" s="1304"/>
      <c r="AH253" s="1305"/>
      <c r="AI253" s="1315"/>
      <c r="AJ253" s="1316"/>
      <c r="AK253" s="1316"/>
      <c r="AL253" s="1316"/>
      <c r="AM253" s="1317"/>
    </row>
    <row r="254" spans="1:46" outlineLevel="1">
      <c r="A254" s="37">
        <f>ROW()</f>
        <v>254</v>
      </c>
      <c r="C254" s="38" t="s">
        <v>2</v>
      </c>
      <c r="D254" s="3"/>
      <c r="E254" s="3"/>
      <c r="I254" s="204">
        <f t="shared" ref="I254:S254" si="68">I239/$M$33</f>
        <v>46.799387708527526</v>
      </c>
      <c r="J254" s="9">
        <f t="shared" si="68"/>
        <v>46.799387708527526</v>
      </c>
      <c r="K254" s="9">
        <f t="shared" si="68"/>
        <v>46.799387708527526</v>
      </c>
      <c r="L254" s="9">
        <f t="shared" si="68"/>
        <v>46.799387708527526</v>
      </c>
      <c r="M254" s="18">
        <f t="shared" si="68"/>
        <v>46.799387708527526</v>
      </c>
      <c r="N254" s="204">
        <f t="shared" si="68"/>
        <v>46.799387708527519</v>
      </c>
      <c r="O254" s="9">
        <f t="shared" si="68"/>
        <v>46.799387708527519</v>
      </c>
      <c r="P254" s="9">
        <f t="shared" si="68"/>
        <v>46.799387708527519</v>
      </c>
      <c r="Q254" s="9">
        <f t="shared" si="68"/>
        <v>46.799387708527519</v>
      </c>
      <c r="R254" s="9">
        <f t="shared" si="68"/>
        <v>46.799387708527519</v>
      </c>
      <c r="S254" s="18">
        <f t="shared" si="68"/>
        <v>46.799387708527519</v>
      </c>
      <c r="T254" s="204">
        <f t="shared" ref="T254:X261" si="69">T239/$S$33</f>
        <v>46.799387708527497</v>
      </c>
      <c r="U254" s="9">
        <f t="shared" si="69"/>
        <v>46.799387708527497</v>
      </c>
      <c r="V254" s="9">
        <f t="shared" si="69"/>
        <v>46.799387708527497</v>
      </c>
      <c r="W254" s="9">
        <f t="shared" si="69"/>
        <v>46.79938770852749</v>
      </c>
      <c r="X254" s="18">
        <f t="shared" si="69"/>
        <v>46.79938770852749</v>
      </c>
      <c r="Y254" s="204">
        <f t="shared" ref="Y254:AC261" si="70">Y239/$X$33</f>
        <v>46.799387708527483</v>
      </c>
      <c r="Z254" s="9">
        <f t="shared" si="70"/>
        <v>46.79938770852749</v>
      </c>
      <c r="AA254" s="9">
        <f t="shared" si="70"/>
        <v>46.79938770852749</v>
      </c>
      <c r="AB254" s="9">
        <f t="shared" si="70"/>
        <v>46.79938770852749</v>
      </c>
      <c r="AC254" s="18">
        <f t="shared" si="70"/>
        <v>46.799387708527483</v>
      </c>
      <c r="AD254" s="204">
        <f>AD239/$AB$33</f>
        <v>46.799387708527576</v>
      </c>
      <c r="AE254" s="9">
        <f t="shared" ref="AE254:AH254" si="71">AE239/$AB$33</f>
        <v>46.799387708527576</v>
      </c>
      <c r="AF254" s="9">
        <f t="shared" si="71"/>
        <v>46.799387708527568</v>
      </c>
      <c r="AG254" s="9">
        <f t="shared" si="71"/>
        <v>46.799387708527568</v>
      </c>
      <c r="AH254" s="18">
        <f t="shared" si="71"/>
        <v>46.799387708527561</v>
      </c>
      <c r="AI254" s="204"/>
      <c r="AJ254" s="9"/>
      <c r="AK254" s="9"/>
      <c r="AL254" s="9"/>
      <c r="AM254" s="18"/>
    </row>
    <row r="255" spans="1:46" outlineLevel="1">
      <c r="A255" s="37">
        <f>ROW()</f>
        <v>255</v>
      </c>
      <c r="C255" s="38" t="s">
        <v>3</v>
      </c>
      <c r="D255" s="3"/>
      <c r="E255" s="3"/>
      <c r="I255" s="204">
        <f t="shared" ref="I255:S255" si="72">I240/$M$33</f>
        <v>22.819298479747395</v>
      </c>
      <c r="J255" s="9">
        <f t="shared" si="72"/>
        <v>22.819298479747395</v>
      </c>
      <c r="K255" s="9">
        <f t="shared" si="72"/>
        <v>22.819298479747395</v>
      </c>
      <c r="L255" s="9">
        <f t="shared" si="72"/>
        <v>22.819298479747395</v>
      </c>
      <c r="M255" s="18">
        <f t="shared" si="72"/>
        <v>22.819298479747395</v>
      </c>
      <c r="N255" s="204">
        <f t="shared" si="72"/>
        <v>21.449415491078742</v>
      </c>
      <c r="O255" s="9">
        <f t="shared" si="72"/>
        <v>21.449415491078742</v>
      </c>
      <c r="P255" s="9">
        <f t="shared" si="72"/>
        <v>21.449415491078742</v>
      </c>
      <c r="Q255" s="9">
        <f t="shared" si="72"/>
        <v>21.449415491078742</v>
      </c>
      <c r="R255" s="9">
        <f t="shared" si="72"/>
        <v>21.449415491078742</v>
      </c>
      <c r="S255" s="18">
        <f t="shared" si="72"/>
        <v>21.449415491078742</v>
      </c>
      <c r="T255" s="204">
        <f t="shared" si="69"/>
        <v>20.70182027480956</v>
      </c>
      <c r="U255" s="9">
        <f t="shared" si="69"/>
        <v>20.70182027480956</v>
      </c>
      <c r="V255" s="9">
        <f t="shared" si="69"/>
        <v>20.70182027480956</v>
      </c>
      <c r="W255" s="9">
        <f t="shared" si="69"/>
        <v>20.70182027480956</v>
      </c>
      <c r="X255" s="18">
        <f t="shared" si="69"/>
        <v>20.701820274809563</v>
      </c>
      <c r="Y255" s="204">
        <f t="shared" si="70"/>
        <v>20.701444537697974</v>
      </c>
      <c r="Z255" s="9">
        <f t="shared" si="70"/>
        <v>20.70144453769797</v>
      </c>
      <c r="AA255" s="9">
        <f t="shared" si="70"/>
        <v>20.701444537697974</v>
      </c>
      <c r="AB255" s="9">
        <f t="shared" si="70"/>
        <v>12.436007989216133</v>
      </c>
      <c r="AC255" s="18">
        <f t="shared" si="70"/>
        <v>0</v>
      </c>
      <c r="AD255" s="204">
        <f t="shared" ref="AD255:AH255" si="73">AD240/$AB$33</f>
        <v>0</v>
      </c>
      <c r="AE255" s="9">
        <f t="shared" si="73"/>
        <v>0</v>
      </c>
      <c r="AF255" s="9">
        <f t="shared" si="73"/>
        <v>0</v>
      </c>
      <c r="AG255" s="9">
        <f t="shared" si="73"/>
        <v>0</v>
      </c>
      <c r="AH255" s="18">
        <f t="shared" si="73"/>
        <v>0</v>
      </c>
      <c r="AI255" s="204"/>
      <c r="AJ255" s="9"/>
      <c r="AK255" s="9"/>
      <c r="AL255" s="9"/>
      <c r="AM255" s="18"/>
    </row>
    <row r="256" spans="1:46" outlineLevel="1">
      <c r="A256" s="37">
        <f>ROW()</f>
        <v>256</v>
      </c>
      <c r="C256" s="38" t="s">
        <v>4</v>
      </c>
      <c r="D256" s="3"/>
      <c r="E256" s="3"/>
      <c r="I256" s="204">
        <f t="shared" ref="I256:S256" si="74">I241/$M$33</f>
        <v>0.92197412274653678</v>
      </c>
      <c r="J256" s="9">
        <f t="shared" si="74"/>
        <v>0.92197412274653678</v>
      </c>
      <c r="K256" s="9">
        <f t="shared" si="74"/>
        <v>0.92197412274653678</v>
      </c>
      <c r="L256" s="9">
        <f t="shared" si="74"/>
        <v>0.92197412274653678</v>
      </c>
      <c r="M256" s="18">
        <f t="shared" si="74"/>
        <v>0.92197412274653678</v>
      </c>
      <c r="N256" s="204">
        <f t="shared" si="74"/>
        <v>0.90829441312941295</v>
      </c>
      <c r="O256" s="9">
        <f t="shared" si="74"/>
        <v>0.90829441312941295</v>
      </c>
      <c r="P256" s="9">
        <f t="shared" si="74"/>
        <v>0.90829441312941295</v>
      </c>
      <c r="Q256" s="9">
        <f t="shared" si="74"/>
        <v>0.90829441312941295</v>
      </c>
      <c r="R256" s="9">
        <f t="shared" si="74"/>
        <v>0.90829441312941295</v>
      </c>
      <c r="S256" s="18">
        <f t="shared" si="74"/>
        <v>0.90829441312941295</v>
      </c>
      <c r="T256" s="204">
        <f t="shared" si="69"/>
        <v>0.90829441312941328</v>
      </c>
      <c r="U256" s="9">
        <f t="shared" si="69"/>
        <v>0.90829441312941328</v>
      </c>
      <c r="V256" s="9">
        <f t="shared" si="69"/>
        <v>0.9082944131294135</v>
      </c>
      <c r="W256" s="9">
        <f t="shared" si="69"/>
        <v>0.90829441312941328</v>
      </c>
      <c r="X256" s="18">
        <f t="shared" si="69"/>
        <v>0.90829441312941328</v>
      </c>
      <c r="Y256" s="204">
        <f t="shared" si="70"/>
        <v>0.90680958590912064</v>
      </c>
      <c r="Z256" s="9">
        <f t="shared" si="70"/>
        <v>0.90680958590912064</v>
      </c>
      <c r="AA256" s="9">
        <f t="shared" si="70"/>
        <v>0.90680958590912064</v>
      </c>
      <c r="AB256" s="9">
        <f t="shared" si="70"/>
        <v>0.90680958590912064</v>
      </c>
      <c r="AC256" s="18">
        <f t="shared" si="70"/>
        <v>0.90680958590912064</v>
      </c>
      <c r="AD256" s="204">
        <f t="shared" ref="AD256:AH256" si="75">AD241/$AB$33</f>
        <v>15.871209840271776</v>
      </c>
      <c r="AE256" s="9">
        <f t="shared" si="75"/>
        <v>0</v>
      </c>
      <c r="AF256" s="9">
        <f t="shared" si="75"/>
        <v>0</v>
      </c>
      <c r="AG256" s="9">
        <f t="shared" si="75"/>
        <v>0</v>
      </c>
      <c r="AH256" s="18">
        <f t="shared" si="75"/>
        <v>0</v>
      </c>
      <c r="AI256" s="204"/>
      <c r="AJ256" s="9"/>
      <c r="AK256" s="9"/>
      <c r="AL256" s="9"/>
      <c r="AM256" s="18"/>
    </row>
    <row r="257" spans="1:39" outlineLevel="1">
      <c r="A257" s="37">
        <f>ROW()</f>
        <v>257</v>
      </c>
      <c r="C257" s="38" t="s">
        <v>5</v>
      </c>
      <c r="D257" s="3"/>
      <c r="E257" s="3"/>
      <c r="I257" s="204">
        <f t="shared" ref="I257:S257" si="76">I242/$M$33</f>
        <v>5.711115758568206</v>
      </c>
      <c r="J257" s="9">
        <f t="shared" si="76"/>
        <v>5.711115758568206</v>
      </c>
      <c r="K257" s="9">
        <f t="shared" si="76"/>
        <v>5.711115758568206</v>
      </c>
      <c r="L257" s="9">
        <f t="shared" si="76"/>
        <v>5.711115758568206</v>
      </c>
      <c r="M257" s="18">
        <f t="shared" si="76"/>
        <v>5.711115758568206</v>
      </c>
      <c r="N257" s="204">
        <f t="shared" si="76"/>
        <v>5.711115758568206</v>
      </c>
      <c r="O257" s="9">
        <f t="shared" si="76"/>
        <v>5.711115758568206</v>
      </c>
      <c r="P257" s="9">
        <f t="shared" si="76"/>
        <v>5.711115758568206</v>
      </c>
      <c r="Q257" s="9">
        <f t="shared" si="76"/>
        <v>5.711115758568206</v>
      </c>
      <c r="R257" s="9">
        <f t="shared" si="76"/>
        <v>5.711115758568206</v>
      </c>
      <c r="S257" s="18">
        <f t="shared" si="76"/>
        <v>5.711115758568206</v>
      </c>
      <c r="T257" s="204">
        <f t="shared" si="69"/>
        <v>5.6527392609098195</v>
      </c>
      <c r="U257" s="9">
        <f t="shared" si="69"/>
        <v>5.6527392609098195</v>
      </c>
      <c r="V257" s="9">
        <f t="shared" si="69"/>
        <v>5.6527392609098186</v>
      </c>
      <c r="W257" s="9">
        <f t="shared" si="69"/>
        <v>5.6527392609098186</v>
      </c>
      <c r="X257" s="18">
        <f t="shared" si="69"/>
        <v>5.6527392609098195</v>
      </c>
      <c r="Y257" s="204">
        <f t="shared" si="70"/>
        <v>2.3008539690236662</v>
      </c>
      <c r="Z257" s="9">
        <f t="shared" si="70"/>
        <v>0</v>
      </c>
      <c r="AA257" s="9">
        <f t="shared" si="70"/>
        <v>0</v>
      </c>
      <c r="AB257" s="9">
        <f t="shared" si="70"/>
        <v>0</v>
      </c>
      <c r="AC257" s="18">
        <f t="shared" si="70"/>
        <v>0</v>
      </c>
      <c r="AD257" s="204">
        <f t="shared" ref="AD257:AH257" si="77">AD242/$AB$33</f>
        <v>0</v>
      </c>
      <c r="AE257" s="9">
        <f t="shared" si="77"/>
        <v>0</v>
      </c>
      <c r="AF257" s="9">
        <f t="shared" si="77"/>
        <v>0</v>
      </c>
      <c r="AG257" s="9">
        <f t="shared" si="77"/>
        <v>0</v>
      </c>
      <c r="AH257" s="18">
        <f t="shared" si="77"/>
        <v>0</v>
      </c>
      <c r="AI257" s="204"/>
      <c r="AJ257" s="9"/>
      <c r="AK257" s="9"/>
      <c r="AL257" s="9"/>
      <c r="AM257" s="18"/>
    </row>
    <row r="258" spans="1:39" outlineLevel="1">
      <c r="A258" s="37">
        <f>ROW()</f>
        <v>258</v>
      </c>
      <c r="C258" s="38" t="s">
        <v>473</v>
      </c>
      <c r="D258" s="3"/>
      <c r="E258" s="3"/>
      <c r="I258" s="204">
        <f t="shared" ref="I258:S258" si="78">I243/$M$33</f>
        <v>0</v>
      </c>
      <c r="J258" s="9">
        <f t="shared" si="78"/>
        <v>0</v>
      </c>
      <c r="K258" s="9">
        <f t="shared" si="78"/>
        <v>0</v>
      </c>
      <c r="L258" s="9">
        <f t="shared" si="78"/>
        <v>0</v>
      </c>
      <c r="M258" s="18">
        <f t="shared" si="78"/>
        <v>0</v>
      </c>
      <c r="N258" s="204">
        <f t="shared" si="78"/>
        <v>0</v>
      </c>
      <c r="O258" s="9">
        <f t="shared" si="78"/>
        <v>0</v>
      </c>
      <c r="P258" s="9">
        <f t="shared" si="78"/>
        <v>0</v>
      </c>
      <c r="Q258" s="9">
        <f t="shared" si="78"/>
        <v>0</v>
      </c>
      <c r="R258" s="9">
        <f t="shared" si="78"/>
        <v>0</v>
      </c>
      <c r="S258" s="18">
        <f t="shared" si="78"/>
        <v>0</v>
      </c>
      <c r="T258" s="204">
        <f t="shared" si="69"/>
        <v>0</v>
      </c>
      <c r="U258" s="9">
        <f t="shared" si="69"/>
        <v>0</v>
      </c>
      <c r="V258" s="9">
        <f t="shared" si="69"/>
        <v>0</v>
      </c>
      <c r="W258" s="9">
        <f t="shared" si="69"/>
        <v>0</v>
      </c>
      <c r="X258" s="18">
        <f t="shared" si="69"/>
        <v>0</v>
      </c>
      <c r="Y258" s="204">
        <f t="shared" si="70"/>
        <v>0</v>
      </c>
      <c r="Z258" s="9">
        <f t="shared" si="70"/>
        <v>0</v>
      </c>
      <c r="AA258" s="9">
        <f t="shared" si="70"/>
        <v>0</v>
      </c>
      <c r="AB258" s="9">
        <f t="shared" si="70"/>
        <v>0</v>
      </c>
      <c r="AC258" s="18">
        <f t="shared" si="70"/>
        <v>0</v>
      </c>
      <c r="AD258" s="204">
        <f t="shared" ref="AD258:AH258" si="79">AD243/$AB$33</f>
        <v>0</v>
      </c>
      <c r="AE258" s="9">
        <f t="shared" si="79"/>
        <v>0</v>
      </c>
      <c r="AF258" s="9">
        <f t="shared" si="79"/>
        <v>0</v>
      </c>
      <c r="AG258" s="9">
        <f t="shared" si="79"/>
        <v>0</v>
      </c>
      <c r="AH258" s="18">
        <f t="shared" si="79"/>
        <v>0</v>
      </c>
      <c r="AI258" s="204"/>
      <c r="AJ258" s="9"/>
      <c r="AK258" s="9"/>
      <c r="AL258" s="9"/>
      <c r="AM258" s="18"/>
    </row>
    <row r="259" spans="1:39" outlineLevel="1">
      <c r="A259" s="37">
        <f>ROW()</f>
        <v>259</v>
      </c>
      <c r="C259" s="38" t="s">
        <v>474</v>
      </c>
      <c r="D259" s="3"/>
      <c r="E259" s="3"/>
      <c r="I259" s="204">
        <f t="shared" ref="I259:S259" si="80">I244/$M$33</f>
        <v>0</v>
      </c>
      <c r="J259" s="9">
        <f t="shared" si="80"/>
        <v>0</v>
      </c>
      <c r="K259" s="9">
        <f t="shared" si="80"/>
        <v>0</v>
      </c>
      <c r="L259" s="9">
        <f t="shared" si="80"/>
        <v>0</v>
      </c>
      <c r="M259" s="18">
        <f t="shared" si="80"/>
        <v>0</v>
      </c>
      <c r="N259" s="204">
        <f t="shared" si="80"/>
        <v>0</v>
      </c>
      <c r="O259" s="9">
        <f t="shared" si="80"/>
        <v>0</v>
      </c>
      <c r="P259" s="9">
        <f t="shared" si="80"/>
        <v>0</v>
      </c>
      <c r="Q259" s="9">
        <f t="shared" si="80"/>
        <v>0</v>
      </c>
      <c r="R259" s="9">
        <f t="shared" si="80"/>
        <v>0</v>
      </c>
      <c r="S259" s="18">
        <f t="shared" si="80"/>
        <v>0</v>
      </c>
      <c r="T259" s="204">
        <f t="shared" si="69"/>
        <v>0</v>
      </c>
      <c r="U259" s="9">
        <f t="shared" si="69"/>
        <v>0</v>
      </c>
      <c r="V259" s="9">
        <f t="shared" si="69"/>
        <v>0</v>
      </c>
      <c r="W259" s="9">
        <f t="shared" si="69"/>
        <v>0</v>
      </c>
      <c r="X259" s="18">
        <f t="shared" si="69"/>
        <v>0</v>
      </c>
      <c r="Y259" s="204">
        <f t="shared" si="70"/>
        <v>0</v>
      </c>
      <c r="Z259" s="9">
        <f t="shared" si="70"/>
        <v>0</v>
      </c>
      <c r="AA259" s="9">
        <f t="shared" si="70"/>
        <v>0</v>
      </c>
      <c r="AB259" s="9">
        <f t="shared" si="70"/>
        <v>0</v>
      </c>
      <c r="AC259" s="18">
        <f t="shared" si="70"/>
        <v>0</v>
      </c>
      <c r="AD259" s="204">
        <f t="shared" ref="AD259:AH259" si="81">AD244/$AB$33</f>
        <v>0</v>
      </c>
      <c r="AE259" s="9">
        <f t="shared" si="81"/>
        <v>0</v>
      </c>
      <c r="AF259" s="9">
        <f t="shared" si="81"/>
        <v>0</v>
      </c>
      <c r="AG259" s="9">
        <f t="shared" si="81"/>
        <v>0</v>
      </c>
      <c r="AH259" s="18">
        <f t="shared" si="81"/>
        <v>0</v>
      </c>
      <c r="AI259" s="204"/>
      <c r="AJ259" s="9"/>
      <c r="AK259" s="9"/>
      <c r="AL259" s="9"/>
      <c r="AM259" s="18"/>
    </row>
    <row r="260" spans="1:39" outlineLevel="1">
      <c r="A260" s="37">
        <f>ROW()</f>
        <v>260</v>
      </c>
      <c r="C260" s="38" t="s">
        <v>477</v>
      </c>
      <c r="D260" s="3"/>
      <c r="E260" s="3"/>
      <c r="I260" s="204">
        <f t="shared" ref="I260:S260" si="82">I245/$M$33</f>
        <v>0</v>
      </c>
      <c r="J260" s="9">
        <f t="shared" si="82"/>
        <v>0</v>
      </c>
      <c r="K260" s="9">
        <f t="shared" si="82"/>
        <v>0</v>
      </c>
      <c r="L260" s="9">
        <f t="shared" si="82"/>
        <v>0</v>
      </c>
      <c r="M260" s="18">
        <f t="shared" si="82"/>
        <v>0</v>
      </c>
      <c r="N260" s="204">
        <f t="shared" si="82"/>
        <v>0</v>
      </c>
      <c r="O260" s="9">
        <f t="shared" si="82"/>
        <v>0</v>
      </c>
      <c r="P260" s="9">
        <f t="shared" si="82"/>
        <v>0</v>
      </c>
      <c r="Q260" s="9">
        <f t="shared" si="82"/>
        <v>0</v>
      </c>
      <c r="R260" s="9">
        <f t="shared" si="82"/>
        <v>0</v>
      </c>
      <c r="S260" s="18">
        <f t="shared" si="82"/>
        <v>0</v>
      </c>
      <c r="T260" s="204">
        <f t="shared" si="69"/>
        <v>0</v>
      </c>
      <c r="U260" s="9">
        <f t="shared" si="69"/>
        <v>0</v>
      </c>
      <c r="V260" s="9">
        <f t="shared" si="69"/>
        <v>0</v>
      </c>
      <c r="W260" s="9">
        <f t="shared" si="69"/>
        <v>0</v>
      </c>
      <c r="X260" s="18">
        <f t="shared" si="69"/>
        <v>0</v>
      </c>
      <c r="Y260" s="204">
        <f t="shared" si="70"/>
        <v>0</v>
      </c>
      <c r="Z260" s="9">
        <f t="shared" si="70"/>
        <v>0</v>
      </c>
      <c r="AA260" s="9">
        <f t="shared" si="70"/>
        <v>0</v>
      </c>
      <c r="AB260" s="9">
        <f t="shared" si="70"/>
        <v>0</v>
      </c>
      <c r="AC260" s="18">
        <f t="shared" si="70"/>
        <v>0</v>
      </c>
      <c r="AD260" s="204">
        <f t="shared" ref="AD260:AH260" si="83">AD245/$AB$33</f>
        <v>0</v>
      </c>
      <c r="AE260" s="9">
        <f t="shared" si="83"/>
        <v>0</v>
      </c>
      <c r="AF260" s="9">
        <f t="shared" si="83"/>
        <v>0</v>
      </c>
      <c r="AG260" s="9">
        <f t="shared" si="83"/>
        <v>0</v>
      </c>
      <c r="AH260" s="18">
        <f t="shared" si="83"/>
        <v>0</v>
      </c>
      <c r="AI260" s="204"/>
      <c r="AJ260" s="9"/>
      <c r="AK260" s="9"/>
      <c r="AL260" s="9"/>
      <c r="AM260" s="18"/>
    </row>
    <row r="261" spans="1:39" outlineLevel="1">
      <c r="A261" s="37">
        <f>ROW()</f>
        <v>261</v>
      </c>
      <c r="C261" s="38" t="s">
        <v>511</v>
      </c>
      <c r="D261" s="3"/>
      <c r="E261" s="3"/>
      <c r="I261" s="204">
        <f t="shared" ref="I261:S261" si="84">I246/$M$33</f>
        <v>0</v>
      </c>
      <c r="J261" s="9">
        <f t="shared" si="84"/>
        <v>0</v>
      </c>
      <c r="K261" s="9">
        <f t="shared" si="84"/>
        <v>0</v>
      </c>
      <c r="L261" s="9">
        <f t="shared" si="84"/>
        <v>0</v>
      </c>
      <c r="M261" s="18">
        <f t="shared" si="84"/>
        <v>0</v>
      </c>
      <c r="N261" s="204">
        <f t="shared" si="84"/>
        <v>0</v>
      </c>
      <c r="O261" s="9">
        <f t="shared" si="84"/>
        <v>0</v>
      </c>
      <c r="P261" s="9">
        <f t="shared" si="84"/>
        <v>0</v>
      </c>
      <c r="Q261" s="9">
        <f t="shared" si="84"/>
        <v>0</v>
      </c>
      <c r="R261" s="9">
        <f t="shared" si="84"/>
        <v>0</v>
      </c>
      <c r="S261" s="18">
        <f t="shared" si="84"/>
        <v>0</v>
      </c>
      <c r="T261" s="204">
        <f t="shared" si="69"/>
        <v>0</v>
      </c>
      <c r="U261" s="9">
        <f t="shared" si="69"/>
        <v>0</v>
      </c>
      <c r="V261" s="9">
        <f t="shared" si="69"/>
        <v>0</v>
      </c>
      <c r="W261" s="9">
        <f t="shared" si="69"/>
        <v>0</v>
      </c>
      <c r="X261" s="18">
        <f t="shared" si="69"/>
        <v>0</v>
      </c>
      <c r="Y261" s="204">
        <f t="shared" si="70"/>
        <v>0</v>
      </c>
      <c r="Z261" s="9">
        <f t="shared" si="70"/>
        <v>0</v>
      </c>
      <c r="AA261" s="9">
        <f t="shared" si="70"/>
        <v>0</v>
      </c>
      <c r="AB261" s="9">
        <f t="shared" si="70"/>
        <v>0</v>
      </c>
      <c r="AC261" s="18">
        <f t="shared" si="70"/>
        <v>0</v>
      </c>
      <c r="AD261" s="204">
        <f t="shared" ref="AD261:AH261" si="85">AD246/$AB$33</f>
        <v>0</v>
      </c>
      <c r="AE261" s="9">
        <f t="shared" si="85"/>
        <v>0</v>
      </c>
      <c r="AF261" s="9">
        <f t="shared" si="85"/>
        <v>0</v>
      </c>
      <c r="AG261" s="9">
        <f t="shared" si="85"/>
        <v>0</v>
      </c>
      <c r="AH261" s="18">
        <f t="shared" si="85"/>
        <v>0</v>
      </c>
      <c r="AI261" s="204"/>
      <c r="AJ261" s="9"/>
      <c r="AK261" s="9"/>
      <c r="AL261" s="9"/>
      <c r="AM261" s="18"/>
    </row>
    <row r="262" spans="1:39" outlineLevel="1">
      <c r="A262" s="37">
        <f>ROW()</f>
        <v>262</v>
      </c>
      <c r="C262" s="38" t="s">
        <v>655</v>
      </c>
      <c r="D262" s="3"/>
      <c r="E262" s="3"/>
      <c r="I262" s="204"/>
      <c r="J262" s="9"/>
      <c r="K262" s="9"/>
      <c r="L262" s="9"/>
      <c r="M262" s="18"/>
      <c r="N262" s="204"/>
      <c r="O262" s="9"/>
      <c r="P262" s="9"/>
      <c r="Q262" s="9"/>
      <c r="R262" s="9"/>
      <c r="S262" s="18"/>
      <c r="T262" s="204"/>
      <c r="U262" s="9"/>
      <c r="V262" s="9"/>
      <c r="W262" s="9"/>
      <c r="X262" s="18"/>
      <c r="Y262" s="204"/>
      <c r="Z262" s="9"/>
      <c r="AA262" s="9"/>
      <c r="AB262" s="9"/>
      <c r="AC262" s="18"/>
      <c r="AD262" s="204"/>
      <c r="AE262" s="9"/>
      <c r="AF262" s="9"/>
      <c r="AG262" s="9"/>
      <c r="AH262" s="18"/>
      <c r="AI262" s="204"/>
      <c r="AJ262" s="9"/>
      <c r="AK262" s="9"/>
      <c r="AL262" s="9"/>
      <c r="AM262" s="18"/>
    </row>
    <row r="263" spans="1:39" outlineLevel="1">
      <c r="A263" s="37">
        <f>ROW()</f>
        <v>263</v>
      </c>
      <c r="C263" s="38" t="s">
        <v>656</v>
      </c>
      <c r="D263" s="3"/>
      <c r="E263" s="3"/>
      <c r="I263" s="204"/>
      <c r="J263" s="9"/>
      <c r="K263" s="9"/>
      <c r="L263" s="9"/>
      <c r="M263" s="18"/>
      <c r="N263" s="204"/>
      <c r="O263" s="9"/>
      <c r="P263" s="9"/>
      <c r="Q263" s="9"/>
      <c r="R263" s="9"/>
      <c r="S263" s="18"/>
      <c r="T263" s="204"/>
      <c r="U263" s="9"/>
      <c r="V263" s="9"/>
      <c r="W263" s="9"/>
      <c r="X263" s="18"/>
      <c r="Y263" s="204"/>
      <c r="Z263" s="9"/>
      <c r="AA263" s="9"/>
      <c r="AB263" s="9"/>
      <c r="AC263" s="18"/>
      <c r="AD263" s="204"/>
      <c r="AE263" s="9"/>
      <c r="AF263" s="9"/>
      <c r="AG263" s="9"/>
      <c r="AH263" s="18"/>
      <c r="AI263" s="204"/>
      <c r="AJ263" s="9"/>
      <c r="AK263" s="9"/>
      <c r="AL263" s="9"/>
      <c r="AM263" s="18"/>
    </row>
    <row r="264" spans="1:39" outlineLevel="1">
      <c r="A264" s="37">
        <f>ROW()</f>
        <v>264</v>
      </c>
      <c r="C264" s="38" t="s">
        <v>667</v>
      </c>
      <c r="D264" s="3"/>
      <c r="E264" s="3"/>
      <c r="I264" s="204"/>
      <c r="J264" s="9"/>
      <c r="K264" s="9"/>
      <c r="L264" s="9"/>
      <c r="M264" s="18"/>
      <c r="N264" s="204"/>
      <c r="O264" s="9"/>
      <c r="P264" s="9"/>
      <c r="Q264" s="9"/>
      <c r="R264" s="9"/>
      <c r="S264" s="18"/>
      <c r="T264" s="204"/>
      <c r="U264" s="9"/>
      <c r="V264" s="9"/>
      <c r="W264" s="9"/>
      <c r="X264" s="18"/>
      <c r="Y264" s="204"/>
      <c r="Z264" s="9"/>
      <c r="AA264" s="9"/>
      <c r="AB264" s="9"/>
      <c r="AC264" s="18"/>
      <c r="AD264" s="204"/>
      <c r="AE264" s="9"/>
      <c r="AF264" s="9"/>
      <c r="AG264" s="9"/>
      <c r="AH264" s="18"/>
      <c r="AI264" s="204"/>
      <c r="AJ264" s="9"/>
      <c r="AK264" s="9"/>
      <c r="AL264" s="9"/>
      <c r="AM264" s="18"/>
    </row>
    <row r="265" spans="1:39" outlineLevel="1">
      <c r="A265" s="37">
        <f>ROW()</f>
        <v>265</v>
      </c>
      <c r="C265" s="38" t="s">
        <v>212</v>
      </c>
      <c r="D265" s="3"/>
      <c r="E265" s="3"/>
      <c r="I265" s="204">
        <f t="shared" ref="I265:S265" si="86">I250/$M$33</f>
        <v>0</v>
      </c>
      <c r="J265" s="9">
        <f t="shared" si="86"/>
        <v>0</v>
      </c>
      <c r="K265" s="9">
        <f t="shared" si="86"/>
        <v>0</v>
      </c>
      <c r="L265" s="9">
        <f t="shared" si="86"/>
        <v>0</v>
      </c>
      <c r="M265" s="18">
        <f t="shared" si="86"/>
        <v>0</v>
      </c>
      <c r="N265" s="204">
        <f t="shared" si="86"/>
        <v>0</v>
      </c>
      <c r="O265" s="9">
        <f t="shared" si="86"/>
        <v>0</v>
      </c>
      <c r="P265" s="9">
        <f t="shared" si="86"/>
        <v>0</v>
      </c>
      <c r="Q265" s="9">
        <f t="shared" si="86"/>
        <v>0</v>
      </c>
      <c r="R265" s="9">
        <f t="shared" si="86"/>
        <v>0</v>
      </c>
      <c r="S265" s="18">
        <f t="shared" si="86"/>
        <v>0</v>
      </c>
      <c r="T265" s="204">
        <f>T250/$S$33</f>
        <v>0</v>
      </c>
      <c r="U265" s="9">
        <f>U250/$S$33</f>
        <v>0</v>
      </c>
      <c r="V265" s="9">
        <f>V250/$S$33</f>
        <v>0</v>
      </c>
      <c r="W265" s="9">
        <f>W250/$S$33</f>
        <v>0</v>
      </c>
      <c r="X265" s="18">
        <f>X250/$S$33</f>
        <v>0</v>
      </c>
      <c r="Y265" s="204">
        <f t="shared" ref="Y265:AC265" si="87">Y250/$X$33</f>
        <v>0</v>
      </c>
      <c r="Z265" s="9">
        <f t="shared" si="87"/>
        <v>0</v>
      </c>
      <c r="AA265" s="9">
        <f t="shared" si="87"/>
        <v>0</v>
      </c>
      <c r="AB265" s="9">
        <f t="shared" si="87"/>
        <v>0</v>
      </c>
      <c r="AC265" s="18">
        <f t="shared" si="87"/>
        <v>0</v>
      </c>
      <c r="AD265" s="204">
        <f t="shared" ref="AD265:AH265" si="88">AD250/$AB$33</f>
        <v>0</v>
      </c>
      <c r="AE265" s="9">
        <f t="shared" si="88"/>
        <v>0</v>
      </c>
      <c r="AF265" s="9">
        <f t="shared" si="88"/>
        <v>0</v>
      </c>
      <c r="AG265" s="9">
        <f t="shared" si="88"/>
        <v>0</v>
      </c>
      <c r="AH265" s="18">
        <f t="shared" si="88"/>
        <v>0</v>
      </c>
      <c r="AI265" s="204"/>
      <c r="AJ265" s="9"/>
      <c r="AK265" s="9"/>
      <c r="AL265" s="9"/>
      <c r="AM265" s="18"/>
    </row>
    <row r="266" spans="1:39" outlineLevel="1">
      <c r="A266" s="37">
        <f>ROW()</f>
        <v>266</v>
      </c>
      <c r="C266" s="38" t="s">
        <v>362</v>
      </c>
      <c r="D266" s="3"/>
      <c r="E266" s="3"/>
      <c r="I266" s="205"/>
      <c r="J266" s="15"/>
      <c r="K266" s="15"/>
      <c r="L266" s="15"/>
      <c r="M266" s="206"/>
      <c r="N266" s="205"/>
      <c r="O266" s="15"/>
      <c r="P266" s="15"/>
      <c r="Q266" s="15"/>
      <c r="R266" s="15"/>
      <c r="S266" s="206"/>
      <c r="T266" s="205"/>
      <c r="U266" s="15"/>
      <c r="V266" s="15"/>
      <c r="W266" s="15"/>
      <c r="X266" s="206"/>
      <c r="Y266" s="205"/>
      <c r="Z266" s="15"/>
      <c r="AA266" s="15"/>
      <c r="AB266" s="15"/>
      <c r="AC266" s="206"/>
      <c r="AD266" s="205"/>
      <c r="AE266" s="15"/>
      <c r="AF266" s="15"/>
      <c r="AG266" s="15"/>
      <c r="AH266" s="206"/>
      <c r="AI266" s="204"/>
      <c r="AJ266" s="9"/>
      <c r="AK266" s="9"/>
      <c r="AL266" s="9"/>
      <c r="AM266" s="18"/>
    </row>
    <row r="267" spans="1:39" outlineLevel="1">
      <c r="A267" s="37">
        <f>ROW()</f>
        <v>267</v>
      </c>
      <c r="C267" s="38" t="s">
        <v>1</v>
      </c>
      <c r="I267" s="204">
        <f t="shared" ref="I267:AC267" si="89">SUM(I254:I265)</f>
        <v>76.251776069589667</v>
      </c>
      <c r="J267" s="9">
        <f t="shared" si="89"/>
        <v>76.251776069589667</v>
      </c>
      <c r="K267" s="9">
        <f t="shared" si="89"/>
        <v>76.251776069589667</v>
      </c>
      <c r="L267" s="9">
        <f t="shared" si="89"/>
        <v>76.251776069589667</v>
      </c>
      <c r="M267" s="18">
        <f t="shared" si="89"/>
        <v>76.251776069589667</v>
      </c>
      <c r="N267" s="204">
        <f t="shared" si="89"/>
        <v>74.868213371303881</v>
      </c>
      <c r="O267" s="9">
        <f t="shared" si="89"/>
        <v>74.868213371303881</v>
      </c>
      <c r="P267" s="9">
        <f t="shared" si="89"/>
        <v>74.868213371303881</v>
      </c>
      <c r="Q267" s="9">
        <f t="shared" si="89"/>
        <v>74.868213371303881</v>
      </c>
      <c r="R267" s="9">
        <f t="shared" si="89"/>
        <v>74.868213371303881</v>
      </c>
      <c r="S267" s="18">
        <f t="shared" si="89"/>
        <v>74.868213371303881</v>
      </c>
      <c r="T267" s="204">
        <f t="shared" si="89"/>
        <v>74.062241657376291</v>
      </c>
      <c r="U267" s="9">
        <f t="shared" si="89"/>
        <v>74.062241657376291</v>
      </c>
      <c r="V267" s="9">
        <f t="shared" si="89"/>
        <v>74.062241657376291</v>
      </c>
      <c r="W267" s="9">
        <f t="shared" si="89"/>
        <v>74.062241657376291</v>
      </c>
      <c r="X267" s="18">
        <f t="shared" si="89"/>
        <v>74.062241657376291</v>
      </c>
      <c r="Y267" s="204">
        <f t="shared" si="89"/>
        <v>70.708495801158236</v>
      </c>
      <c r="Z267" s="9">
        <f t="shared" si="89"/>
        <v>68.407641832134573</v>
      </c>
      <c r="AA267" s="9">
        <f t="shared" si="89"/>
        <v>68.407641832134573</v>
      </c>
      <c r="AB267" s="9">
        <f t="shared" si="89"/>
        <v>60.14220528365275</v>
      </c>
      <c r="AC267" s="18">
        <f t="shared" si="89"/>
        <v>47.706197294436606</v>
      </c>
      <c r="AD267" s="204">
        <f t="shared" ref="AD267:AH267" si="90">SUM(AD254:AD265)</f>
        <v>62.67059754879935</v>
      </c>
      <c r="AE267" s="9">
        <f t="shared" si="90"/>
        <v>46.799387708527576</v>
      </c>
      <c r="AF267" s="9">
        <f t="shared" si="90"/>
        <v>46.799387708527568</v>
      </c>
      <c r="AG267" s="9">
        <f t="shared" si="90"/>
        <v>46.799387708527568</v>
      </c>
      <c r="AH267" s="18">
        <f t="shared" si="90"/>
        <v>46.799387708527561</v>
      </c>
      <c r="AI267" s="204"/>
      <c r="AJ267" s="9"/>
      <c r="AK267" s="9"/>
      <c r="AL267" s="9"/>
      <c r="AM267" s="18"/>
    </row>
    <row r="268" spans="1:39" outlineLevel="1">
      <c r="A268" s="37">
        <f>ROW()</f>
        <v>268</v>
      </c>
      <c r="C268" s="159"/>
      <c r="D268" s="30"/>
      <c r="E268" s="30"/>
      <c r="F268" s="30"/>
      <c r="G268" s="30"/>
      <c r="H268" s="30"/>
      <c r="I268" s="204"/>
      <c r="J268" s="9"/>
      <c r="K268" s="9"/>
      <c r="L268" s="9"/>
      <c r="M268" s="18"/>
      <c r="N268" s="204"/>
      <c r="O268" s="9"/>
      <c r="P268" s="9"/>
      <c r="Q268" s="9"/>
      <c r="R268" s="9"/>
      <c r="S268" s="18"/>
      <c r="T268" s="9"/>
      <c r="U268" s="9"/>
      <c r="V268" s="9"/>
      <c r="W268" s="9"/>
      <c r="X268" s="18"/>
      <c r="Y268" s="9"/>
      <c r="Z268" s="9"/>
      <c r="AA268" s="9"/>
      <c r="AB268" s="9"/>
      <c r="AC268" s="18"/>
      <c r="AD268" s="204"/>
      <c r="AE268" s="9"/>
      <c r="AF268" s="9"/>
      <c r="AG268" s="9"/>
      <c r="AH268" s="18"/>
      <c r="AI268" s="204"/>
      <c r="AJ268" s="9"/>
      <c r="AK268" s="9"/>
      <c r="AL268" s="9"/>
      <c r="AM268" s="18"/>
    </row>
    <row r="269" spans="1:39">
      <c r="A269" s="172" t="s">
        <v>273</v>
      </c>
      <c r="B269" s="72"/>
      <c r="C269" s="71"/>
      <c r="D269" s="71"/>
      <c r="E269" s="71"/>
      <c r="F269" s="71"/>
      <c r="G269" s="71"/>
      <c r="H269" s="71"/>
      <c r="I269" s="197"/>
      <c r="J269" s="73"/>
      <c r="K269" s="73"/>
      <c r="L269" s="73"/>
      <c r="M269" s="173"/>
      <c r="N269" s="73"/>
      <c r="O269" s="73"/>
      <c r="P269" s="73"/>
      <c r="Q269" s="73"/>
      <c r="R269" s="73"/>
      <c r="S269" s="173"/>
      <c r="T269" s="73"/>
      <c r="U269" s="73"/>
      <c r="V269" s="73"/>
      <c r="W269" s="73"/>
      <c r="X269" s="173"/>
      <c r="Y269" s="73"/>
      <c r="Z269" s="73"/>
      <c r="AA269" s="73"/>
      <c r="AB269" s="73"/>
      <c r="AC269" s="173"/>
      <c r="AD269" s="197"/>
      <c r="AE269" s="73"/>
      <c r="AF269" s="73"/>
      <c r="AG269" s="73"/>
      <c r="AH269" s="173"/>
      <c r="AI269" s="197"/>
      <c r="AJ269" s="73"/>
      <c r="AK269" s="73"/>
      <c r="AL269" s="73"/>
      <c r="AM269" s="173"/>
    </row>
    <row r="270" spans="1:39" outlineLevel="1">
      <c r="A270" s="37">
        <f>ROW()</f>
        <v>270</v>
      </c>
      <c r="B270" s="230" t="s">
        <v>657</v>
      </c>
      <c r="I270" s="1324" t="s">
        <v>274</v>
      </c>
      <c r="J270" s="1325"/>
      <c r="K270" s="1325"/>
      <c r="L270" s="1325"/>
      <c r="M270" s="1326"/>
      <c r="N270" s="1321" t="s">
        <v>275</v>
      </c>
      <c r="O270" s="1322"/>
      <c r="P270" s="1322"/>
      <c r="Q270" s="1322"/>
      <c r="R270" s="1322"/>
      <c r="S270" s="1323"/>
      <c r="T270" s="1321" t="s">
        <v>276</v>
      </c>
      <c r="U270" s="1322"/>
      <c r="V270" s="1322"/>
      <c r="W270" s="1322"/>
      <c r="X270" s="1322"/>
      <c r="Y270" s="1321" t="s">
        <v>277</v>
      </c>
      <c r="Z270" s="1322"/>
      <c r="AA270" s="1322"/>
      <c r="AB270" s="1322"/>
      <c r="AC270" s="1323"/>
      <c r="AD270" s="1321" t="s">
        <v>449</v>
      </c>
      <c r="AE270" s="1322"/>
      <c r="AF270" s="1322"/>
      <c r="AG270" s="1322"/>
      <c r="AH270" s="1323"/>
      <c r="AI270" s="1321" t="s">
        <v>685</v>
      </c>
      <c r="AJ270" s="1322"/>
      <c r="AK270" s="1322"/>
      <c r="AL270" s="1322"/>
      <c r="AM270" s="1323"/>
    </row>
    <row r="271" spans="1:39" outlineLevel="1">
      <c r="A271" s="37">
        <f>ROW()</f>
        <v>271</v>
      </c>
      <c r="C271" s="38" t="s">
        <v>2</v>
      </c>
      <c r="I271" s="652">
        <v>0</v>
      </c>
      <c r="J271" s="650">
        <v>0</v>
      </c>
      <c r="K271" s="650">
        <v>0</v>
      </c>
      <c r="L271" s="650">
        <v>0</v>
      </c>
      <c r="M271" s="653">
        <v>0</v>
      </c>
      <c r="N271" s="652">
        <v>0</v>
      </c>
      <c r="O271" s="650">
        <v>0</v>
      </c>
      <c r="P271" s="650">
        <v>0</v>
      </c>
      <c r="Q271" s="650">
        <v>0</v>
      </c>
      <c r="R271" s="650">
        <v>0</v>
      </c>
      <c r="S271" s="653">
        <v>0</v>
      </c>
      <c r="T271" s="650">
        <v>0</v>
      </c>
      <c r="U271" s="650">
        <v>0</v>
      </c>
      <c r="V271" s="650">
        <v>0</v>
      </c>
      <c r="W271" s="650">
        <v>0</v>
      </c>
      <c r="X271" s="653">
        <v>0</v>
      </c>
      <c r="Y271" s="652">
        <v>0</v>
      </c>
      <c r="Z271" s="650">
        <v>0</v>
      </c>
      <c r="AA271" s="650">
        <v>0</v>
      </c>
      <c r="AB271" s="650">
        <v>0</v>
      </c>
      <c r="AC271" s="653">
        <v>0</v>
      </c>
      <c r="AD271" s="652">
        <v>0</v>
      </c>
      <c r="AE271" s="650">
        <v>0</v>
      </c>
      <c r="AF271" s="650">
        <v>0</v>
      </c>
      <c r="AG271" s="650">
        <v>0</v>
      </c>
      <c r="AH271" s="653">
        <v>0</v>
      </c>
      <c r="AI271" s="652">
        <v>0</v>
      </c>
      <c r="AJ271" s="650">
        <v>0</v>
      </c>
      <c r="AK271" s="650">
        <v>0</v>
      </c>
      <c r="AL271" s="650">
        <v>0</v>
      </c>
      <c r="AM271" s="653">
        <v>0</v>
      </c>
    </row>
    <row r="272" spans="1:39" outlineLevel="1">
      <c r="A272" s="37">
        <f>ROW()</f>
        <v>272</v>
      </c>
      <c r="C272" s="38" t="s">
        <v>3</v>
      </c>
      <c r="I272" s="652">
        <v>0</v>
      </c>
      <c r="J272" s="650">
        <v>0</v>
      </c>
      <c r="K272" s="650">
        <v>0</v>
      </c>
      <c r="L272" s="650">
        <v>0</v>
      </c>
      <c r="M272" s="653">
        <v>0</v>
      </c>
      <c r="N272" s="652">
        <v>3.5088466488647247</v>
      </c>
      <c r="O272" s="650">
        <v>0</v>
      </c>
      <c r="P272" s="650">
        <v>0</v>
      </c>
      <c r="Q272" s="650">
        <v>0</v>
      </c>
      <c r="R272" s="650">
        <v>0</v>
      </c>
      <c r="S272" s="653">
        <v>0</v>
      </c>
      <c r="T272" s="650">
        <v>9.6859581288828028E-4</v>
      </c>
      <c r="U272" s="650">
        <v>0</v>
      </c>
      <c r="V272" s="650">
        <v>0</v>
      </c>
      <c r="W272" s="650">
        <v>0</v>
      </c>
      <c r="X272" s="653">
        <v>0</v>
      </c>
      <c r="Y272" s="652">
        <v>0</v>
      </c>
      <c r="Z272" s="650">
        <v>0</v>
      </c>
      <c r="AA272" s="650">
        <v>0</v>
      </c>
      <c r="AB272" s="650">
        <v>0</v>
      </c>
      <c r="AC272" s="653">
        <v>0</v>
      </c>
      <c r="AD272" s="652">
        <v>0</v>
      </c>
      <c r="AE272" s="650">
        <v>0</v>
      </c>
      <c r="AF272" s="650">
        <v>0</v>
      </c>
      <c r="AG272" s="650">
        <v>0</v>
      </c>
      <c r="AH272" s="653">
        <v>0</v>
      </c>
      <c r="AI272" s="652">
        <v>0</v>
      </c>
      <c r="AJ272" s="650">
        <v>0</v>
      </c>
      <c r="AK272" s="650">
        <v>0</v>
      </c>
      <c r="AL272" s="650">
        <v>0</v>
      </c>
      <c r="AM272" s="653">
        <v>0</v>
      </c>
    </row>
    <row r="273" spans="1:39" outlineLevel="1">
      <c r="A273" s="37">
        <f>ROW()</f>
        <v>273</v>
      </c>
      <c r="C273" s="38" t="s">
        <v>4</v>
      </c>
      <c r="I273" s="652">
        <v>0</v>
      </c>
      <c r="J273" s="650">
        <v>0</v>
      </c>
      <c r="K273" s="650">
        <v>0</v>
      </c>
      <c r="L273" s="650">
        <v>0</v>
      </c>
      <c r="M273" s="653">
        <v>0</v>
      </c>
      <c r="N273" s="652">
        <v>0</v>
      </c>
      <c r="O273" s="650">
        <v>0</v>
      </c>
      <c r="P273" s="650">
        <v>0</v>
      </c>
      <c r="Q273" s="650">
        <v>0</v>
      </c>
      <c r="R273" s="650">
        <v>0</v>
      </c>
      <c r="S273" s="653">
        <v>0</v>
      </c>
      <c r="T273" s="650">
        <v>0</v>
      </c>
      <c r="U273" s="650">
        <v>0</v>
      </c>
      <c r="V273" s="650">
        <v>0</v>
      </c>
      <c r="W273" s="650">
        <v>2.5550319453438494E-2</v>
      </c>
      <c r="X273" s="653">
        <v>0</v>
      </c>
      <c r="Y273" s="652">
        <v>0</v>
      </c>
      <c r="Z273" s="650">
        <v>0</v>
      </c>
      <c r="AA273" s="650">
        <v>0</v>
      </c>
      <c r="AB273" s="650">
        <v>0</v>
      </c>
      <c r="AC273" s="653">
        <v>0</v>
      </c>
      <c r="AD273" s="652">
        <v>0</v>
      </c>
      <c r="AE273" s="650">
        <v>0</v>
      </c>
      <c r="AF273" s="650">
        <v>0</v>
      </c>
      <c r="AG273" s="650">
        <v>0</v>
      </c>
      <c r="AH273" s="653">
        <v>0</v>
      </c>
      <c r="AI273" s="652">
        <v>0</v>
      </c>
      <c r="AJ273" s="650">
        <v>0</v>
      </c>
      <c r="AK273" s="650">
        <v>0</v>
      </c>
      <c r="AL273" s="650">
        <v>0</v>
      </c>
      <c r="AM273" s="653">
        <v>0</v>
      </c>
    </row>
    <row r="274" spans="1:39" outlineLevel="1">
      <c r="A274" s="37">
        <f>ROW()</f>
        <v>274</v>
      </c>
      <c r="C274" s="38" t="s">
        <v>5</v>
      </c>
      <c r="I274" s="652">
        <v>0</v>
      </c>
      <c r="J274" s="650">
        <v>0</v>
      </c>
      <c r="K274" s="650">
        <v>0</v>
      </c>
      <c r="L274" s="650">
        <v>0</v>
      </c>
      <c r="M274" s="653">
        <v>0</v>
      </c>
      <c r="N274" s="652">
        <v>3.5727927061385123</v>
      </c>
      <c r="O274" s="650">
        <v>0</v>
      </c>
      <c r="P274" s="650">
        <v>3.4054156333824651E-2</v>
      </c>
      <c r="Q274" s="650">
        <v>2.6903292510162873E-2</v>
      </c>
      <c r="R274" s="650">
        <v>8.554448116562384E-2</v>
      </c>
      <c r="S274" s="653">
        <v>1.0394835457760375E-2</v>
      </c>
      <c r="T274" s="650">
        <v>1.7349002728482847</v>
      </c>
      <c r="U274" s="650">
        <v>2.5103430030682248E-2</v>
      </c>
      <c r="V274" s="650">
        <v>3.4859762485055464E-2</v>
      </c>
      <c r="W274" s="650">
        <v>0</v>
      </c>
      <c r="X274" s="653">
        <v>0</v>
      </c>
      <c r="Y274" s="652">
        <v>0</v>
      </c>
      <c r="Z274" s="650">
        <v>0</v>
      </c>
      <c r="AA274" s="650">
        <v>0</v>
      </c>
      <c r="AB274" s="650">
        <v>0</v>
      </c>
      <c r="AC274" s="653">
        <v>0</v>
      </c>
      <c r="AD274" s="652">
        <v>0</v>
      </c>
      <c r="AE274" s="650">
        <v>0</v>
      </c>
      <c r="AF274" s="650">
        <v>0</v>
      </c>
      <c r="AG274" s="650">
        <v>0</v>
      </c>
      <c r="AH274" s="653">
        <v>0</v>
      </c>
      <c r="AI274" s="652">
        <v>0</v>
      </c>
      <c r="AJ274" s="650">
        <v>0</v>
      </c>
      <c r="AK274" s="650">
        <v>0</v>
      </c>
      <c r="AL274" s="650">
        <v>0</v>
      </c>
      <c r="AM274" s="653">
        <v>0</v>
      </c>
    </row>
    <row r="275" spans="1:39" outlineLevel="1">
      <c r="A275" s="37">
        <f>ROW()</f>
        <v>275</v>
      </c>
      <c r="C275" s="38" t="s">
        <v>473</v>
      </c>
      <c r="I275" s="652"/>
      <c r="J275" s="650"/>
      <c r="K275" s="650"/>
      <c r="L275" s="650"/>
      <c r="M275" s="653"/>
      <c r="N275" s="652"/>
      <c r="O275" s="650"/>
      <c r="P275" s="650"/>
      <c r="Q275" s="650"/>
      <c r="R275" s="650"/>
      <c r="S275" s="653"/>
      <c r="T275" s="650"/>
      <c r="U275" s="650"/>
      <c r="V275" s="650"/>
      <c r="W275" s="650"/>
      <c r="X275" s="653"/>
      <c r="Y275" s="652"/>
      <c r="Z275" s="650"/>
      <c r="AA275" s="650"/>
      <c r="AB275" s="650"/>
      <c r="AC275" s="653"/>
      <c r="AD275" s="652"/>
      <c r="AE275" s="650"/>
      <c r="AF275" s="650"/>
      <c r="AG275" s="650"/>
      <c r="AH275" s="653"/>
      <c r="AI275" s="652"/>
      <c r="AJ275" s="650"/>
      <c r="AK275" s="650"/>
      <c r="AL275" s="650"/>
      <c r="AM275" s="653"/>
    </row>
    <row r="276" spans="1:39" outlineLevel="1">
      <c r="A276" s="37">
        <f>ROW()</f>
        <v>276</v>
      </c>
      <c r="C276" s="38" t="s">
        <v>474</v>
      </c>
      <c r="I276" s="652"/>
      <c r="J276" s="650"/>
      <c r="K276" s="650"/>
      <c r="L276" s="650"/>
      <c r="M276" s="653"/>
      <c r="N276" s="652"/>
      <c r="O276" s="650"/>
      <c r="P276" s="650"/>
      <c r="Q276" s="650"/>
      <c r="R276" s="650"/>
      <c r="S276" s="653"/>
      <c r="T276" s="650"/>
      <c r="U276" s="650"/>
      <c r="V276" s="650"/>
      <c r="W276" s="650"/>
      <c r="X276" s="653"/>
      <c r="Y276" s="652"/>
      <c r="Z276" s="650"/>
      <c r="AA276" s="650"/>
      <c r="AB276" s="650"/>
      <c r="AC276" s="653"/>
      <c r="AD276" s="652"/>
      <c r="AE276" s="650"/>
      <c r="AF276" s="650"/>
      <c r="AG276" s="650"/>
      <c r="AH276" s="653"/>
      <c r="AI276" s="652"/>
      <c r="AJ276" s="650"/>
      <c r="AK276" s="650"/>
      <c r="AL276" s="650"/>
      <c r="AM276" s="653"/>
    </row>
    <row r="277" spans="1:39" outlineLevel="1">
      <c r="A277" s="37">
        <f>ROW()</f>
        <v>277</v>
      </c>
      <c r="C277" s="38" t="s">
        <v>477</v>
      </c>
      <c r="I277" s="652"/>
      <c r="J277" s="650"/>
      <c r="K277" s="650"/>
      <c r="L277" s="650"/>
      <c r="M277" s="653"/>
      <c r="N277" s="652"/>
      <c r="O277" s="650"/>
      <c r="P277" s="650"/>
      <c r="Q277" s="650"/>
      <c r="R277" s="650"/>
      <c r="S277" s="653"/>
      <c r="T277" s="650"/>
      <c r="U277" s="650"/>
      <c r="V277" s="650"/>
      <c r="W277" s="650"/>
      <c r="X277" s="653"/>
      <c r="Y277" s="652"/>
      <c r="Z277" s="650"/>
      <c r="AA277" s="650"/>
      <c r="AB277" s="650"/>
      <c r="AC277" s="653"/>
      <c r="AD277" s="652"/>
      <c r="AE277" s="650"/>
      <c r="AF277" s="650"/>
      <c r="AG277" s="650"/>
      <c r="AH277" s="653"/>
      <c r="AI277" s="652"/>
      <c r="AJ277" s="650"/>
      <c r="AK277" s="650"/>
      <c r="AL277" s="650"/>
      <c r="AM277" s="653"/>
    </row>
    <row r="278" spans="1:39" outlineLevel="1">
      <c r="A278" s="37">
        <f>ROW()</f>
        <v>278</v>
      </c>
      <c r="C278" s="38" t="s">
        <v>511</v>
      </c>
      <c r="I278" s="652"/>
      <c r="J278" s="650"/>
      <c r="K278" s="650"/>
      <c r="L278" s="650"/>
      <c r="M278" s="653"/>
      <c r="N278" s="652"/>
      <c r="O278" s="650"/>
      <c r="P278" s="650"/>
      <c r="Q278" s="650"/>
      <c r="R278" s="650"/>
      <c r="S278" s="653"/>
      <c r="T278" s="650"/>
      <c r="U278" s="650"/>
      <c r="V278" s="650"/>
      <c r="W278" s="650"/>
      <c r="X278" s="653"/>
      <c r="Y278" s="652"/>
      <c r="Z278" s="650"/>
      <c r="AA278" s="650"/>
      <c r="AB278" s="650"/>
      <c r="AC278" s="653"/>
      <c r="AD278" s="652"/>
      <c r="AE278" s="650"/>
      <c r="AF278" s="650"/>
      <c r="AG278" s="650"/>
      <c r="AH278" s="653"/>
      <c r="AI278" s="652"/>
      <c r="AJ278" s="650"/>
      <c r="AK278" s="650"/>
      <c r="AL278" s="650"/>
      <c r="AM278" s="653"/>
    </row>
    <row r="279" spans="1:39" outlineLevel="1">
      <c r="A279" s="37">
        <f>ROW()</f>
        <v>279</v>
      </c>
      <c r="C279" s="38" t="s">
        <v>655</v>
      </c>
      <c r="I279" s="652"/>
      <c r="J279" s="650"/>
      <c r="K279" s="650"/>
      <c r="L279" s="650"/>
      <c r="M279" s="653"/>
      <c r="N279" s="652"/>
      <c r="O279" s="650"/>
      <c r="P279" s="650"/>
      <c r="Q279" s="650"/>
      <c r="R279" s="650"/>
      <c r="S279" s="653"/>
      <c r="T279" s="650"/>
      <c r="U279" s="650"/>
      <c r="V279" s="650"/>
      <c r="W279" s="650"/>
      <c r="X279" s="653"/>
      <c r="Y279" s="652"/>
      <c r="Z279" s="650"/>
      <c r="AA279" s="650"/>
      <c r="AB279" s="650"/>
      <c r="AC279" s="653"/>
      <c r="AD279" s="652"/>
      <c r="AE279" s="650"/>
      <c r="AF279" s="650"/>
      <c r="AG279" s="650"/>
      <c r="AH279" s="653"/>
      <c r="AI279" s="652"/>
      <c r="AJ279" s="650"/>
      <c r="AK279" s="650"/>
      <c r="AL279" s="650"/>
      <c r="AM279" s="653"/>
    </row>
    <row r="280" spans="1:39" outlineLevel="1">
      <c r="A280" s="37">
        <f>ROW()</f>
        <v>280</v>
      </c>
      <c r="C280" s="38" t="s">
        <v>656</v>
      </c>
      <c r="I280" s="652"/>
      <c r="J280" s="650"/>
      <c r="K280" s="650"/>
      <c r="L280" s="650"/>
      <c r="M280" s="653"/>
      <c r="N280" s="652"/>
      <c r="O280" s="650"/>
      <c r="P280" s="650"/>
      <c r="Q280" s="650"/>
      <c r="R280" s="650"/>
      <c r="S280" s="653"/>
      <c r="T280" s="650"/>
      <c r="U280" s="650"/>
      <c r="V280" s="650"/>
      <c r="W280" s="650"/>
      <c r="X280" s="653"/>
      <c r="Y280" s="652"/>
      <c r="Z280" s="650"/>
      <c r="AA280" s="650"/>
      <c r="AB280" s="650"/>
      <c r="AC280" s="653"/>
      <c r="AD280" s="652"/>
      <c r="AE280" s="650"/>
      <c r="AF280" s="650"/>
      <c r="AG280" s="650"/>
      <c r="AH280" s="653"/>
      <c r="AI280" s="652"/>
      <c r="AJ280" s="650"/>
      <c r="AK280" s="650"/>
      <c r="AL280" s="650"/>
      <c r="AM280" s="653"/>
    </row>
    <row r="281" spans="1:39" outlineLevel="1">
      <c r="A281" s="37">
        <f>ROW()</f>
        <v>281</v>
      </c>
      <c r="C281" s="38" t="s">
        <v>667</v>
      </c>
      <c r="I281" s="652"/>
      <c r="J281" s="650"/>
      <c r="K281" s="650"/>
      <c r="L281" s="650"/>
      <c r="M281" s="653"/>
      <c r="N281" s="652"/>
      <c r="O281" s="650"/>
      <c r="P281" s="650"/>
      <c r="Q281" s="650"/>
      <c r="R281" s="650"/>
      <c r="S281" s="653"/>
      <c r="T281" s="650"/>
      <c r="U281" s="650"/>
      <c r="V281" s="650"/>
      <c r="W281" s="650"/>
      <c r="X281" s="653"/>
      <c r="Y281" s="652"/>
      <c r="Z281" s="650"/>
      <c r="AA281" s="650"/>
      <c r="AB281" s="650"/>
      <c r="AC281" s="653"/>
      <c r="AD281" s="652"/>
      <c r="AE281" s="650"/>
      <c r="AF281" s="650"/>
      <c r="AG281" s="650"/>
      <c r="AH281" s="653"/>
      <c r="AI281" s="652"/>
      <c r="AJ281" s="650"/>
      <c r="AK281" s="650"/>
      <c r="AL281" s="650"/>
      <c r="AM281" s="653"/>
    </row>
    <row r="282" spans="1:39" outlineLevel="1">
      <c r="A282" s="37">
        <f>ROW()</f>
        <v>282</v>
      </c>
      <c r="C282" s="38" t="s">
        <v>212</v>
      </c>
      <c r="I282" s="652">
        <v>0</v>
      </c>
      <c r="J282" s="650">
        <v>0</v>
      </c>
      <c r="K282" s="650">
        <v>0</v>
      </c>
      <c r="L282" s="650">
        <v>0</v>
      </c>
      <c r="M282" s="653">
        <v>0</v>
      </c>
      <c r="N282" s="652">
        <v>1.9325148634577272</v>
      </c>
      <c r="O282" s="650">
        <v>0</v>
      </c>
      <c r="P282" s="650">
        <v>0</v>
      </c>
      <c r="Q282" s="650">
        <v>0</v>
      </c>
      <c r="R282" s="650">
        <v>0</v>
      </c>
      <c r="S282" s="653">
        <v>0</v>
      </c>
      <c r="T282" s="650">
        <v>0</v>
      </c>
      <c r="U282" s="650">
        <v>0</v>
      </c>
      <c r="V282" s="650">
        <v>0</v>
      </c>
      <c r="W282" s="650">
        <v>0</v>
      </c>
      <c r="X282" s="653">
        <v>0</v>
      </c>
      <c r="Y282" s="652">
        <v>0</v>
      </c>
      <c r="Z282" s="650">
        <v>0</v>
      </c>
      <c r="AA282" s="650">
        <v>0</v>
      </c>
      <c r="AB282" s="650">
        <v>0</v>
      </c>
      <c r="AC282" s="653">
        <v>0</v>
      </c>
      <c r="AD282" s="652">
        <v>0</v>
      </c>
      <c r="AE282" s="650">
        <v>0</v>
      </c>
      <c r="AF282" s="650">
        <v>0</v>
      </c>
      <c r="AG282" s="650">
        <v>0</v>
      </c>
      <c r="AH282" s="653">
        <v>0</v>
      </c>
      <c r="AI282" s="652">
        <v>0</v>
      </c>
      <c r="AJ282" s="650">
        <v>0</v>
      </c>
      <c r="AK282" s="650">
        <v>0</v>
      </c>
      <c r="AL282" s="650">
        <v>0</v>
      </c>
      <c r="AM282" s="653">
        <v>0</v>
      </c>
    </row>
    <row r="283" spans="1:39" outlineLevel="1">
      <c r="A283" s="37">
        <f>ROW()</f>
        <v>283</v>
      </c>
      <c r="C283" s="38" t="s">
        <v>362</v>
      </c>
      <c r="I283" s="654"/>
      <c r="J283" s="651"/>
      <c r="K283" s="651"/>
      <c r="L283" s="651"/>
      <c r="M283" s="655"/>
      <c r="N283" s="654"/>
      <c r="O283" s="651"/>
      <c r="P283" s="651"/>
      <c r="Q283" s="651"/>
      <c r="R283" s="651"/>
      <c r="S283" s="655"/>
      <c r="T283" s="651"/>
      <c r="U283" s="651"/>
      <c r="V283" s="651"/>
      <c r="W283" s="651"/>
      <c r="X283" s="655"/>
      <c r="Y283" s="654">
        <v>0</v>
      </c>
      <c r="Z283" s="651">
        <v>0</v>
      </c>
      <c r="AA283" s="651">
        <v>0</v>
      </c>
      <c r="AB283" s="651">
        <v>0</v>
      </c>
      <c r="AC283" s="655">
        <v>0</v>
      </c>
      <c r="AD283" s="654">
        <v>0</v>
      </c>
      <c r="AE283" s="651">
        <v>0</v>
      </c>
      <c r="AF283" s="651">
        <v>0</v>
      </c>
      <c r="AG283" s="651">
        <v>0</v>
      </c>
      <c r="AH283" s="655">
        <v>0</v>
      </c>
      <c r="AI283" s="654">
        <v>0</v>
      </c>
      <c r="AJ283" s="651">
        <v>0</v>
      </c>
      <c r="AK283" s="651">
        <v>0</v>
      </c>
      <c r="AL283" s="651">
        <v>0</v>
      </c>
      <c r="AM283" s="655">
        <v>0</v>
      </c>
    </row>
    <row r="284" spans="1:39" outlineLevel="1" collapsed="1">
      <c r="A284" s="37">
        <f>ROW()</f>
        <v>284</v>
      </c>
      <c r="C284" s="38" t="s">
        <v>1</v>
      </c>
      <c r="I284" s="254">
        <f t="shared" ref="I284:AH284" si="91">SUM(I271:I283)</f>
        <v>0</v>
      </c>
      <c r="J284" s="87">
        <f t="shared" si="91"/>
        <v>0</v>
      </c>
      <c r="K284" s="87">
        <f t="shared" si="91"/>
        <v>0</v>
      </c>
      <c r="L284" s="87">
        <f t="shared" si="91"/>
        <v>0</v>
      </c>
      <c r="M284" s="16">
        <f t="shared" si="91"/>
        <v>0</v>
      </c>
      <c r="N284" s="9">
        <f t="shared" si="91"/>
        <v>9.0141542184609644</v>
      </c>
      <c r="O284" s="9">
        <f t="shared" si="91"/>
        <v>0</v>
      </c>
      <c r="P284" s="9">
        <f t="shared" si="91"/>
        <v>3.4054156333824651E-2</v>
      </c>
      <c r="Q284" s="9">
        <f t="shared" si="91"/>
        <v>2.6903292510162873E-2</v>
      </c>
      <c r="R284" s="9">
        <f t="shared" si="91"/>
        <v>8.554448116562384E-2</v>
      </c>
      <c r="S284" s="18">
        <f t="shared" si="91"/>
        <v>1.0394835457760375E-2</v>
      </c>
      <c r="T284" s="9">
        <f t="shared" si="91"/>
        <v>1.735868868661173</v>
      </c>
      <c r="U284" s="9">
        <f t="shared" si="91"/>
        <v>2.5103430030682248E-2</v>
      </c>
      <c r="V284" s="9">
        <f t="shared" si="91"/>
        <v>3.4859762485055464E-2</v>
      </c>
      <c r="W284" s="9">
        <f t="shared" si="91"/>
        <v>2.5550319453438494E-2</v>
      </c>
      <c r="X284" s="18">
        <f t="shared" si="91"/>
        <v>0</v>
      </c>
      <c r="Y284" s="9">
        <f t="shared" si="91"/>
        <v>0</v>
      </c>
      <c r="Z284" s="9">
        <f t="shared" si="91"/>
        <v>0</v>
      </c>
      <c r="AA284" s="9">
        <f t="shared" si="91"/>
        <v>0</v>
      </c>
      <c r="AB284" s="9">
        <f t="shared" si="91"/>
        <v>0</v>
      </c>
      <c r="AC284" s="18">
        <f t="shared" si="91"/>
        <v>0</v>
      </c>
      <c r="AD284" s="204">
        <f t="shared" si="91"/>
        <v>0</v>
      </c>
      <c r="AE284" s="9">
        <f t="shared" si="91"/>
        <v>0</v>
      </c>
      <c r="AF284" s="9">
        <f t="shared" si="91"/>
        <v>0</v>
      </c>
      <c r="AG284" s="9">
        <f t="shared" si="91"/>
        <v>0</v>
      </c>
      <c r="AH284" s="18">
        <f t="shared" si="91"/>
        <v>0</v>
      </c>
      <c r="AI284" s="204">
        <f t="shared" ref="AI284:AM284" si="92">SUM(AI271:AI283)</f>
        <v>0</v>
      </c>
      <c r="AJ284" s="9">
        <f t="shared" si="92"/>
        <v>0</v>
      </c>
      <c r="AK284" s="9">
        <f t="shared" si="92"/>
        <v>0</v>
      </c>
      <c r="AL284" s="9">
        <f t="shared" si="92"/>
        <v>0</v>
      </c>
      <c r="AM284" s="18">
        <f t="shared" si="92"/>
        <v>0</v>
      </c>
    </row>
    <row r="285" spans="1:39" hidden="1" outlineLevel="2">
      <c r="A285" s="310">
        <f>ROW()</f>
        <v>285</v>
      </c>
      <c r="B285" s="248" t="s">
        <v>659</v>
      </c>
      <c r="C285" s="77"/>
      <c r="D285" s="77"/>
      <c r="E285" s="77"/>
      <c r="F285" s="77"/>
      <c r="G285" s="77"/>
      <c r="H285" s="77"/>
      <c r="I285" s="1324" t="s">
        <v>274</v>
      </c>
      <c r="J285" s="1325"/>
      <c r="K285" s="1325"/>
      <c r="L285" s="1325"/>
      <c r="M285" s="1326"/>
      <c r="N285" s="1270" t="s">
        <v>275</v>
      </c>
      <c r="O285" s="1271"/>
      <c r="P285" s="1271"/>
      <c r="Q285" s="1271"/>
      <c r="R285" s="1271"/>
      <c r="S285" s="1272"/>
      <c r="T285" s="1270" t="s">
        <v>276</v>
      </c>
      <c r="U285" s="1271"/>
      <c r="V285" s="1271"/>
      <c r="W285" s="1271"/>
      <c r="X285" s="1271"/>
      <c r="Y285" s="1270" t="s">
        <v>277</v>
      </c>
      <c r="Z285" s="1271"/>
      <c r="AA285" s="1271"/>
      <c r="AB285" s="1271"/>
      <c r="AC285" s="1272"/>
      <c r="AD285" s="1270" t="s">
        <v>449</v>
      </c>
      <c r="AE285" s="1271"/>
      <c r="AF285" s="1271"/>
      <c r="AG285" s="1271"/>
      <c r="AH285" s="1272"/>
      <c r="AI285" s="1270" t="s">
        <v>685</v>
      </c>
      <c r="AJ285" s="1271"/>
      <c r="AK285" s="1271"/>
      <c r="AL285" s="1271"/>
      <c r="AM285" s="1272"/>
    </row>
    <row r="286" spans="1:39" hidden="1" outlineLevel="2">
      <c r="A286" s="310">
        <f>ROW()</f>
        <v>286</v>
      </c>
      <c r="C286" s="38" t="s">
        <v>2</v>
      </c>
      <c r="I286" s="652">
        <v>0</v>
      </c>
      <c r="J286" s="650">
        <v>0</v>
      </c>
      <c r="K286" s="650">
        <v>0</v>
      </c>
      <c r="L286" s="650">
        <v>0</v>
      </c>
      <c r="M286" s="653">
        <v>0</v>
      </c>
      <c r="N286" s="652">
        <v>0</v>
      </c>
      <c r="O286" s="650">
        <v>0</v>
      </c>
      <c r="P286" s="650">
        <v>0</v>
      </c>
      <c r="Q286" s="650">
        <v>0</v>
      </c>
      <c r="R286" s="650">
        <v>0</v>
      </c>
      <c r="S286" s="653">
        <v>0</v>
      </c>
      <c r="T286" s="650">
        <v>0</v>
      </c>
      <c r="U286" s="650">
        <v>0</v>
      </c>
      <c r="V286" s="650">
        <v>0</v>
      </c>
      <c r="W286" s="650">
        <v>0</v>
      </c>
      <c r="X286" s="653">
        <v>0</v>
      </c>
      <c r="Y286" s="652">
        <v>0</v>
      </c>
      <c r="Z286" s="650">
        <v>0</v>
      </c>
      <c r="AA286" s="650">
        <v>0</v>
      </c>
      <c r="AB286" s="650">
        <v>0</v>
      </c>
      <c r="AC286" s="653">
        <v>0</v>
      </c>
      <c r="AD286" s="652">
        <v>0</v>
      </c>
      <c r="AE286" s="650">
        <v>0</v>
      </c>
      <c r="AF286" s="650">
        <v>0</v>
      </c>
      <c r="AG286" s="650">
        <v>0</v>
      </c>
      <c r="AH286" s="653">
        <v>0</v>
      </c>
      <c r="AI286" s="652">
        <v>0</v>
      </c>
      <c r="AJ286" s="650">
        <v>0</v>
      </c>
      <c r="AK286" s="650">
        <v>0</v>
      </c>
      <c r="AL286" s="650">
        <v>0</v>
      </c>
      <c r="AM286" s="653">
        <v>0</v>
      </c>
    </row>
    <row r="287" spans="1:39" hidden="1" outlineLevel="2">
      <c r="A287" s="310">
        <f>ROW()</f>
        <v>287</v>
      </c>
      <c r="C287" s="38" t="s">
        <v>3</v>
      </c>
      <c r="I287" s="652">
        <v>0</v>
      </c>
      <c r="J287" s="650">
        <v>0</v>
      </c>
      <c r="K287" s="650">
        <v>0</v>
      </c>
      <c r="L287" s="650">
        <v>0</v>
      </c>
      <c r="M287" s="653">
        <v>0</v>
      </c>
      <c r="N287" s="652">
        <v>3.5088466488647247</v>
      </c>
      <c r="O287" s="650">
        <v>0</v>
      </c>
      <c r="P287" s="650">
        <v>0</v>
      </c>
      <c r="Q287" s="650">
        <v>0</v>
      </c>
      <c r="R287" s="650">
        <v>0</v>
      </c>
      <c r="S287" s="653">
        <v>0</v>
      </c>
      <c r="T287" s="650">
        <v>0</v>
      </c>
      <c r="U287" s="650">
        <v>0</v>
      </c>
      <c r="V287" s="650">
        <v>0</v>
      </c>
      <c r="W287" s="650">
        <v>0</v>
      </c>
      <c r="X287" s="653">
        <v>0</v>
      </c>
      <c r="Y287" s="652">
        <v>0</v>
      </c>
      <c r="Z287" s="650">
        <v>0</v>
      </c>
      <c r="AA287" s="650">
        <v>0</v>
      </c>
      <c r="AB287" s="650">
        <v>0</v>
      </c>
      <c r="AC287" s="653">
        <v>0</v>
      </c>
      <c r="AD287" s="652">
        <v>0</v>
      </c>
      <c r="AE287" s="650">
        <v>0</v>
      </c>
      <c r="AF287" s="650">
        <v>0</v>
      </c>
      <c r="AG287" s="650">
        <v>0</v>
      </c>
      <c r="AH287" s="653">
        <v>0</v>
      </c>
      <c r="AI287" s="652">
        <v>0</v>
      </c>
      <c r="AJ287" s="650">
        <v>0</v>
      </c>
      <c r="AK287" s="650">
        <v>0</v>
      </c>
      <c r="AL287" s="650">
        <v>0</v>
      </c>
      <c r="AM287" s="653">
        <v>0</v>
      </c>
    </row>
    <row r="288" spans="1:39" hidden="1" outlineLevel="2">
      <c r="A288" s="310">
        <f>ROW()</f>
        <v>288</v>
      </c>
      <c r="C288" s="38" t="s">
        <v>4</v>
      </c>
      <c r="I288" s="652">
        <v>0</v>
      </c>
      <c r="J288" s="650">
        <v>0</v>
      </c>
      <c r="K288" s="650">
        <v>0</v>
      </c>
      <c r="L288" s="650">
        <v>0</v>
      </c>
      <c r="M288" s="653">
        <v>0</v>
      </c>
      <c r="N288" s="652">
        <v>0</v>
      </c>
      <c r="O288" s="650">
        <v>0</v>
      </c>
      <c r="P288" s="650">
        <v>0</v>
      </c>
      <c r="Q288" s="650">
        <v>0</v>
      </c>
      <c r="R288" s="650">
        <v>0</v>
      </c>
      <c r="S288" s="653">
        <v>0</v>
      </c>
      <c r="T288" s="650">
        <v>0</v>
      </c>
      <c r="U288" s="650">
        <v>0</v>
      </c>
      <c r="V288" s="650">
        <v>0</v>
      </c>
      <c r="W288" s="650">
        <v>0</v>
      </c>
      <c r="X288" s="653">
        <v>0</v>
      </c>
      <c r="Y288" s="652">
        <v>0</v>
      </c>
      <c r="Z288" s="650">
        <v>0</v>
      </c>
      <c r="AA288" s="650">
        <v>0</v>
      </c>
      <c r="AB288" s="650">
        <v>0</v>
      </c>
      <c r="AC288" s="653">
        <v>0</v>
      </c>
      <c r="AD288" s="652">
        <v>0</v>
      </c>
      <c r="AE288" s="650">
        <v>0</v>
      </c>
      <c r="AF288" s="650">
        <v>0</v>
      </c>
      <c r="AG288" s="650">
        <v>0</v>
      </c>
      <c r="AH288" s="653">
        <v>0</v>
      </c>
      <c r="AI288" s="652">
        <v>0</v>
      </c>
      <c r="AJ288" s="650">
        <v>0</v>
      </c>
      <c r="AK288" s="650">
        <v>0</v>
      </c>
      <c r="AL288" s="650">
        <v>0</v>
      </c>
      <c r="AM288" s="653">
        <v>0</v>
      </c>
    </row>
    <row r="289" spans="1:39" hidden="1" outlineLevel="2">
      <c r="A289" s="310">
        <f>ROW()</f>
        <v>289</v>
      </c>
      <c r="C289" s="38" t="s">
        <v>5</v>
      </c>
      <c r="I289" s="652">
        <v>0</v>
      </c>
      <c r="J289" s="650">
        <v>0</v>
      </c>
      <c r="K289" s="650">
        <v>0</v>
      </c>
      <c r="L289" s="650">
        <v>0</v>
      </c>
      <c r="M289" s="653">
        <v>0</v>
      </c>
      <c r="N289" s="652">
        <v>6.3946057273787327E-2</v>
      </c>
      <c r="O289" s="650">
        <v>0</v>
      </c>
      <c r="P289" s="650">
        <v>3.4054156333824651E-2</v>
      </c>
      <c r="Q289" s="650">
        <v>2.6903292510162873E-2</v>
      </c>
      <c r="R289" s="650">
        <v>8.554448116562384E-2</v>
      </c>
      <c r="S289" s="653">
        <v>1.0394835457760375E-2</v>
      </c>
      <c r="T289" s="650">
        <v>0</v>
      </c>
      <c r="U289" s="650">
        <v>0</v>
      </c>
      <c r="V289" s="650">
        <v>0</v>
      </c>
      <c r="W289" s="650">
        <v>0</v>
      </c>
      <c r="X289" s="653">
        <v>0</v>
      </c>
      <c r="Y289" s="652">
        <v>0</v>
      </c>
      <c r="Z289" s="650">
        <v>0</v>
      </c>
      <c r="AA289" s="650">
        <v>0</v>
      </c>
      <c r="AB289" s="650">
        <v>0</v>
      </c>
      <c r="AC289" s="653">
        <v>0</v>
      </c>
      <c r="AD289" s="652">
        <v>0</v>
      </c>
      <c r="AE289" s="650">
        <v>0</v>
      </c>
      <c r="AF289" s="650">
        <v>0</v>
      </c>
      <c r="AG289" s="650">
        <v>0</v>
      </c>
      <c r="AH289" s="653">
        <v>0</v>
      </c>
      <c r="AI289" s="652">
        <v>0</v>
      </c>
      <c r="AJ289" s="650">
        <v>0</v>
      </c>
      <c r="AK289" s="650">
        <v>0</v>
      </c>
      <c r="AL289" s="650">
        <v>0</v>
      </c>
      <c r="AM289" s="653">
        <v>0</v>
      </c>
    </row>
    <row r="290" spans="1:39" hidden="1" outlineLevel="2">
      <c r="A290" s="310">
        <f>ROW()</f>
        <v>290</v>
      </c>
      <c r="C290" s="38" t="s">
        <v>473</v>
      </c>
      <c r="I290" s="652"/>
      <c r="J290" s="650"/>
      <c r="K290" s="650"/>
      <c r="L290" s="650"/>
      <c r="M290" s="653"/>
      <c r="N290" s="652"/>
      <c r="O290" s="650"/>
      <c r="P290" s="650"/>
      <c r="Q290" s="650"/>
      <c r="R290" s="650"/>
      <c r="S290" s="653"/>
      <c r="T290" s="650"/>
      <c r="U290" s="650"/>
      <c r="V290" s="650"/>
      <c r="W290" s="650"/>
      <c r="X290" s="653"/>
      <c r="Y290" s="652"/>
      <c r="Z290" s="650"/>
      <c r="AA290" s="650"/>
      <c r="AB290" s="650"/>
      <c r="AC290" s="653"/>
      <c r="AD290" s="652"/>
      <c r="AE290" s="650"/>
      <c r="AF290" s="650"/>
      <c r="AG290" s="650"/>
      <c r="AH290" s="653"/>
      <c r="AI290" s="652"/>
      <c r="AJ290" s="650"/>
      <c r="AK290" s="650"/>
      <c r="AL290" s="650"/>
      <c r="AM290" s="653"/>
    </row>
    <row r="291" spans="1:39" hidden="1" outlineLevel="2">
      <c r="A291" s="310">
        <f>ROW()</f>
        <v>291</v>
      </c>
      <c r="C291" s="38" t="s">
        <v>474</v>
      </c>
      <c r="I291" s="652"/>
      <c r="J291" s="650"/>
      <c r="K291" s="650"/>
      <c r="L291" s="650"/>
      <c r="M291" s="653"/>
      <c r="N291" s="652"/>
      <c r="O291" s="650"/>
      <c r="P291" s="650"/>
      <c r="Q291" s="650"/>
      <c r="R291" s="650"/>
      <c r="S291" s="653"/>
      <c r="T291" s="650"/>
      <c r="U291" s="650"/>
      <c r="V291" s="650"/>
      <c r="W291" s="650"/>
      <c r="X291" s="653"/>
      <c r="Y291" s="652"/>
      <c r="Z291" s="650"/>
      <c r="AA291" s="650"/>
      <c r="AB291" s="650"/>
      <c r="AC291" s="653"/>
      <c r="AD291" s="652"/>
      <c r="AE291" s="650"/>
      <c r="AF291" s="650"/>
      <c r="AG291" s="650"/>
      <c r="AH291" s="653"/>
      <c r="AI291" s="652"/>
      <c r="AJ291" s="650"/>
      <c r="AK291" s="650"/>
      <c r="AL291" s="650"/>
      <c r="AM291" s="653"/>
    </row>
    <row r="292" spans="1:39" hidden="1" outlineLevel="2">
      <c r="A292" s="310">
        <f>ROW()</f>
        <v>292</v>
      </c>
      <c r="C292" s="38" t="s">
        <v>477</v>
      </c>
      <c r="I292" s="652"/>
      <c r="J292" s="650"/>
      <c r="K292" s="650"/>
      <c r="L292" s="650"/>
      <c r="M292" s="653"/>
      <c r="N292" s="652"/>
      <c r="O292" s="650"/>
      <c r="P292" s="650"/>
      <c r="Q292" s="650"/>
      <c r="R292" s="650"/>
      <c r="S292" s="653"/>
      <c r="T292" s="650"/>
      <c r="U292" s="650"/>
      <c r="V292" s="650"/>
      <c r="W292" s="650"/>
      <c r="X292" s="653"/>
      <c r="Y292" s="652"/>
      <c r="Z292" s="650"/>
      <c r="AA292" s="650"/>
      <c r="AB292" s="650"/>
      <c r="AC292" s="653"/>
      <c r="AD292" s="652"/>
      <c r="AE292" s="650"/>
      <c r="AF292" s="650"/>
      <c r="AG292" s="650"/>
      <c r="AH292" s="653"/>
      <c r="AI292" s="652"/>
      <c r="AJ292" s="650"/>
      <c r="AK292" s="650"/>
      <c r="AL292" s="650"/>
      <c r="AM292" s="653"/>
    </row>
    <row r="293" spans="1:39" hidden="1" outlineLevel="2">
      <c r="A293" s="310">
        <f>ROW()</f>
        <v>293</v>
      </c>
      <c r="C293" s="38" t="s">
        <v>511</v>
      </c>
      <c r="I293" s="652"/>
      <c r="J293" s="650"/>
      <c r="K293" s="650"/>
      <c r="L293" s="650"/>
      <c r="M293" s="653"/>
      <c r="N293" s="652"/>
      <c r="O293" s="650"/>
      <c r="P293" s="650"/>
      <c r="Q293" s="650"/>
      <c r="R293" s="650"/>
      <c r="S293" s="653"/>
      <c r="T293" s="650"/>
      <c r="U293" s="650"/>
      <c r="V293" s="650"/>
      <c r="W293" s="650"/>
      <c r="X293" s="653"/>
      <c r="Y293" s="652"/>
      <c r="Z293" s="650"/>
      <c r="AA293" s="650"/>
      <c r="AB293" s="650"/>
      <c r="AC293" s="653"/>
      <c r="AD293" s="652"/>
      <c r="AE293" s="650"/>
      <c r="AF293" s="650"/>
      <c r="AG293" s="650"/>
      <c r="AH293" s="653"/>
      <c r="AI293" s="652"/>
      <c r="AJ293" s="650"/>
      <c r="AK293" s="650"/>
      <c r="AL293" s="650"/>
      <c r="AM293" s="653"/>
    </row>
    <row r="294" spans="1:39" hidden="1" outlineLevel="2">
      <c r="A294" s="310">
        <f>ROW()</f>
        <v>294</v>
      </c>
      <c r="C294" s="38" t="s">
        <v>655</v>
      </c>
      <c r="I294" s="652"/>
      <c r="J294" s="650"/>
      <c r="K294" s="650"/>
      <c r="L294" s="650"/>
      <c r="M294" s="653"/>
      <c r="N294" s="652"/>
      <c r="O294" s="650"/>
      <c r="P294" s="650"/>
      <c r="Q294" s="650"/>
      <c r="R294" s="650"/>
      <c r="S294" s="653"/>
      <c r="T294" s="650"/>
      <c r="U294" s="650"/>
      <c r="V294" s="650"/>
      <c r="W294" s="650"/>
      <c r="X294" s="653"/>
      <c r="Y294" s="652"/>
      <c r="Z294" s="650"/>
      <c r="AA294" s="650"/>
      <c r="AB294" s="650"/>
      <c r="AC294" s="653"/>
      <c r="AD294" s="652"/>
      <c r="AE294" s="650"/>
      <c r="AF294" s="650"/>
      <c r="AG294" s="650"/>
      <c r="AH294" s="653"/>
      <c r="AI294" s="652"/>
      <c r="AJ294" s="650"/>
      <c r="AK294" s="650"/>
      <c r="AL294" s="650"/>
      <c r="AM294" s="653"/>
    </row>
    <row r="295" spans="1:39" hidden="1" outlineLevel="2">
      <c r="A295" s="310">
        <f>ROW()</f>
        <v>295</v>
      </c>
      <c r="C295" s="38" t="s">
        <v>656</v>
      </c>
      <c r="I295" s="652"/>
      <c r="J295" s="650"/>
      <c r="K295" s="650"/>
      <c r="L295" s="650"/>
      <c r="M295" s="653"/>
      <c r="N295" s="652"/>
      <c r="O295" s="650"/>
      <c r="P295" s="650"/>
      <c r="Q295" s="650"/>
      <c r="R295" s="650"/>
      <c r="S295" s="653"/>
      <c r="T295" s="650"/>
      <c r="U295" s="650"/>
      <c r="V295" s="650"/>
      <c r="W295" s="650"/>
      <c r="X295" s="653"/>
      <c r="Y295" s="652"/>
      <c r="Z295" s="650"/>
      <c r="AA295" s="650"/>
      <c r="AB295" s="650"/>
      <c r="AC295" s="653"/>
      <c r="AD295" s="652"/>
      <c r="AE295" s="650"/>
      <c r="AF295" s="650"/>
      <c r="AG295" s="650"/>
      <c r="AH295" s="653"/>
      <c r="AI295" s="652"/>
      <c r="AJ295" s="650"/>
      <c r="AK295" s="650"/>
      <c r="AL295" s="650"/>
      <c r="AM295" s="653"/>
    </row>
    <row r="296" spans="1:39" hidden="1" outlineLevel="2">
      <c r="A296" s="310">
        <f>ROW()</f>
        <v>296</v>
      </c>
      <c r="C296" s="38" t="s">
        <v>667</v>
      </c>
      <c r="I296" s="652"/>
      <c r="J296" s="650"/>
      <c r="K296" s="650"/>
      <c r="L296" s="650"/>
      <c r="M296" s="653"/>
      <c r="N296" s="652"/>
      <c r="O296" s="650"/>
      <c r="P296" s="650"/>
      <c r="Q296" s="650"/>
      <c r="R296" s="650"/>
      <c r="S296" s="653"/>
      <c r="T296" s="650"/>
      <c r="U296" s="650"/>
      <c r="V296" s="650"/>
      <c r="W296" s="650"/>
      <c r="X296" s="653"/>
      <c r="Y296" s="652"/>
      <c r="Z296" s="650"/>
      <c r="AA296" s="650"/>
      <c r="AB296" s="650"/>
      <c r="AC296" s="653"/>
      <c r="AD296" s="652"/>
      <c r="AE296" s="650"/>
      <c r="AF296" s="650"/>
      <c r="AG296" s="650"/>
      <c r="AH296" s="653"/>
      <c r="AI296" s="652"/>
      <c r="AJ296" s="650"/>
      <c r="AK296" s="650"/>
      <c r="AL296" s="650"/>
      <c r="AM296" s="653"/>
    </row>
    <row r="297" spans="1:39" hidden="1" outlineLevel="2">
      <c r="A297" s="310">
        <f>ROW()</f>
        <v>297</v>
      </c>
      <c r="C297" s="38" t="s">
        <v>212</v>
      </c>
      <c r="I297" s="652">
        <v>0</v>
      </c>
      <c r="J297" s="650">
        <v>0</v>
      </c>
      <c r="K297" s="650">
        <v>0</v>
      </c>
      <c r="L297" s="650">
        <v>0</v>
      </c>
      <c r="M297" s="653">
        <v>0</v>
      </c>
      <c r="N297" s="652">
        <v>1.9325148634577272</v>
      </c>
      <c r="O297" s="650">
        <v>0</v>
      </c>
      <c r="P297" s="650">
        <v>0</v>
      </c>
      <c r="Q297" s="650">
        <v>0</v>
      </c>
      <c r="R297" s="650">
        <v>0</v>
      </c>
      <c r="S297" s="653">
        <v>0</v>
      </c>
      <c r="T297" s="650">
        <v>0</v>
      </c>
      <c r="U297" s="650">
        <v>0</v>
      </c>
      <c r="V297" s="650">
        <v>0</v>
      </c>
      <c r="W297" s="650">
        <v>0</v>
      </c>
      <c r="X297" s="653">
        <v>0</v>
      </c>
      <c r="Y297" s="652">
        <v>0</v>
      </c>
      <c r="Z297" s="650">
        <v>0</v>
      </c>
      <c r="AA297" s="650">
        <v>0</v>
      </c>
      <c r="AB297" s="650">
        <v>0</v>
      </c>
      <c r="AC297" s="653">
        <v>0</v>
      </c>
      <c r="AD297" s="652">
        <v>0</v>
      </c>
      <c r="AE297" s="650">
        <v>0</v>
      </c>
      <c r="AF297" s="650">
        <v>0</v>
      </c>
      <c r="AG297" s="650">
        <v>0</v>
      </c>
      <c r="AH297" s="653">
        <v>0</v>
      </c>
      <c r="AI297" s="652">
        <v>0</v>
      </c>
      <c r="AJ297" s="650">
        <v>0</v>
      </c>
      <c r="AK297" s="650">
        <v>0</v>
      </c>
      <c r="AL297" s="650">
        <v>0</v>
      </c>
      <c r="AM297" s="653">
        <v>0</v>
      </c>
    </row>
    <row r="298" spans="1:39" hidden="1" outlineLevel="2">
      <c r="A298" s="310">
        <f>ROW()</f>
        <v>298</v>
      </c>
      <c r="C298" s="38" t="s">
        <v>362</v>
      </c>
      <c r="I298" s="654"/>
      <c r="J298" s="651"/>
      <c r="K298" s="651"/>
      <c r="L298" s="651"/>
      <c r="M298" s="655"/>
      <c r="N298" s="654"/>
      <c r="O298" s="651"/>
      <c r="P298" s="651"/>
      <c r="Q298" s="651"/>
      <c r="R298" s="651"/>
      <c r="S298" s="655"/>
      <c r="T298" s="651"/>
      <c r="U298" s="651"/>
      <c r="V298" s="651"/>
      <c r="W298" s="651"/>
      <c r="X298" s="655"/>
      <c r="Y298" s="654">
        <v>0</v>
      </c>
      <c r="Z298" s="651">
        <v>0</v>
      </c>
      <c r="AA298" s="651">
        <v>0</v>
      </c>
      <c r="AB298" s="651">
        <v>0</v>
      </c>
      <c r="AC298" s="655">
        <v>0</v>
      </c>
      <c r="AD298" s="654">
        <v>0</v>
      </c>
      <c r="AE298" s="651">
        <v>0</v>
      </c>
      <c r="AF298" s="651">
        <v>0</v>
      </c>
      <c r="AG298" s="651">
        <v>0</v>
      </c>
      <c r="AH298" s="655">
        <v>0</v>
      </c>
      <c r="AI298" s="654">
        <v>0</v>
      </c>
      <c r="AJ298" s="651">
        <v>0</v>
      </c>
      <c r="AK298" s="651">
        <v>0</v>
      </c>
      <c r="AL298" s="651">
        <v>0</v>
      </c>
      <c r="AM298" s="655">
        <v>0</v>
      </c>
    </row>
    <row r="299" spans="1:39" hidden="1" outlineLevel="2">
      <c r="A299" s="310">
        <f>ROW()</f>
        <v>299</v>
      </c>
      <c r="C299" s="38" t="s">
        <v>1</v>
      </c>
      <c r="I299" s="254">
        <f t="shared" ref="I299:AH299" si="93">SUM(I286:I298)</f>
        <v>0</v>
      </c>
      <c r="J299" s="87">
        <f t="shared" si="93"/>
        <v>0</v>
      </c>
      <c r="K299" s="87">
        <f t="shared" si="93"/>
        <v>0</v>
      </c>
      <c r="L299" s="87">
        <f t="shared" si="93"/>
        <v>0</v>
      </c>
      <c r="M299" s="16">
        <f t="shared" si="93"/>
        <v>0</v>
      </c>
      <c r="N299" s="9">
        <f t="shared" si="93"/>
        <v>5.5053075695962388</v>
      </c>
      <c r="O299" s="9">
        <f t="shared" si="93"/>
        <v>0</v>
      </c>
      <c r="P299" s="9">
        <f t="shared" si="93"/>
        <v>3.4054156333824651E-2</v>
      </c>
      <c r="Q299" s="9">
        <f t="shared" si="93"/>
        <v>2.6903292510162873E-2</v>
      </c>
      <c r="R299" s="9">
        <f t="shared" si="93"/>
        <v>8.554448116562384E-2</v>
      </c>
      <c r="S299" s="18">
        <f t="shared" si="93"/>
        <v>1.0394835457760375E-2</v>
      </c>
      <c r="T299" s="9">
        <f t="shared" si="93"/>
        <v>0</v>
      </c>
      <c r="U299" s="9">
        <f t="shared" si="93"/>
        <v>0</v>
      </c>
      <c r="V299" s="9">
        <f t="shared" si="93"/>
        <v>0</v>
      </c>
      <c r="W299" s="9">
        <f t="shared" si="93"/>
        <v>0</v>
      </c>
      <c r="X299" s="18">
        <f t="shared" si="93"/>
        <v>0</v>
      </c>
      <c r="Y299" s="9">
        <f t="shared" si="93"/>
        <v>0</v>
      </c>
      <c r="Z299" s="9">
        <f t="shared" si="93"/>
        <v>0</v>
      </c>
      <c r="AA299" s="9">
        <f t="shared" si="93"/>
        <v>0</v>
      </c>
      <c r="AB299" s="9">
        <f t="shared" si="93"/>
        <v>0</v>
      </c>
      <c r="AC299" s="18">
        <f t="shared" si="93"/>
        <v>0</v>
      </c>
      <c r="AD299" s="204">
        <f t="shared" si="93"/>
        <v>0</v>
      </c>
      <c r="AE299" s="9">
        <f t="shared" si="93"/>
        <v>0</v>
      </c>
      <c r="AF299" s="9">
        <f t="shared" si="93"/>
        <v>0</v>
      </c>
      <c r="AG299" s="9">
        <f t="shared" si="93"/>
        <v>0</v>
      </c>
      <c r="AH299" s="18">
        <f t="shared" si="93"/>
        <v>0</v>
      </c>
      <c r="AI299" s="204">
        <f t="shared" ref="AI299:AM299" si="94">SUM(AI286:AI298)</f>
        <v>0</v>
      </c>
      <c r="AJ299" s="9">
        <f t="shared" si="94"/>
        <v>0</v>
      </c>
      <c r="AK299" s="9">
        <f t="shared" si="94"/>
        <v>0</v>
      </c>
      <c r="AL299" s="9">
        <f t="shared" si="94"/>
        <v>0</v>
      </c>
      <c r="AM299" s="18">
        <f t="shared" si="94"/>
        <v>0</v>
      </c>
    </row>
    <row r="300" spans="1:39" hidden="1" outlineLevel="2">
      <c r="A300" s="310">
        <f>ROW()</f>
        <v>300</v>
      </c>
      <c r="B300" s="248" t="s">
        <v>660</v>
      </c>
      <c r="C300" s="77"/>
      <c r="D300" s="77"/>
      <c r="E300" s="77"/>
      <c r="F300" s="77"/>
      <c r="G300" s="77"/>
      <c r="H300" s="77"/>
      <c r="I300" s="1312" t="s">
        <v>274</v>
      </c>
      <c r="J300" s="1313"/>
      <c r="K300" s="1313"/>
      <c r="L300" s="1313"/>
      <c r="M300" s="1314"/>
      <c r="N300" s="1290" t="s">
        <v>275</v>
      </c>
      <c r="O300" s="1291"/>
      <c r="P300" s="1291"/>
      <c r="Q300" s="1291"/>
      <c r="R300" s="1291"/>
      <c r="S300" s="1292"/>
      <c r="T300" s="1290" t="s">
        <v>276</v>
      </c>
      <c r="U300" s="1291"/>
      <c r="V300" s="1291"/>
      <c r="W300" s="1291"/>
      <c r="X300" s="1292"/>
      <c r="Y300" s="1290" t="s">
        <v>277</v>
      </c>
      <c r="Z300" s="1291"/>
      <c r="AA300" s="1291"/>
      <c r="AB300" s="1291"/>
      <c r="AC300" s="1292"/>
      <c r="AD300" s="1290" t="s">
        <v>449</v>
      </c>
      <c r="AE300" s="1291"/>
      <c r="AF300" s="1291"/>
      <c r="AG300" s="1291"/>
      <c r="AH300" s="1292"/>
      <c r="AI300" s="1290" t="s">
        <v>685</v>
      </c>
      <c r="AJ300" s="1291"/>
      <c r="AK300" s="1291"/>
      <c r="AL300" s="1291"/>
      <c r="AM300" s="1292"/>
    </row>
    <row r="301" spans="1:39" hidden="1" outlineLevel="2">
      <c r="A301" s="310">
        <f>ROW()</f>
        <v>301</v>
      </c>
      <c r="C301" s="38" t="s">
        <v>2</v>
      </c>
      <c r="I301" s="652">
        <v>0</v>
      </c>
      <c r="J301" s="650">
        <v>0</v>
      </c>
      <c r="K301" s="650">
        <v>0</v>
      </c>
      <c r="L301" s="650">
        <v>0</v>
      </c>
      <c r="M301" s="653">
        <v>0</v>
      </c>
      <c r="N301" s="661">
        <v>0</v>
      </c>
      <c r="O301" s="662">
        <v>0</v>
      </c>
      <c r="P301" s="662">
        <v>0</v>
      </c>
      <c r="Q301" s="662">
        <v>0</v>
      </c>
      <c r="R301" s="662">
        <v>0</v>
      </c>
      <c r="S301" s="663">
        <v>0</v>
      </c>
      <c r="T301" s="650">
        <v>0</v>
      </c>
      <c r="U301" s="650">
        <v>0</v>
      </c>
      <c r="V301" s="650">
        <v>0</v>
      </c>
      <c r="W301" s="650">
        <v>0</v>
      </c>
      <c r="X301" s="653">
        <v>0</v>
      </c>
      <c r="Y301" s="652">
        <v>0</v>
      </c>
      <c r="Z301" s="650">
        <v>0</v>
      </c>
      <c r="AA301" s="650">
        <v>0</v>
      </c>
      <c r="AB301" s="650">
        <v>0</v>
      </c>
      <c r="AC301" s="653">
        <v>0</v>
      </c>
      <c r="AD301" s="652">
        <v>0</v>
      </c>
      <c r="AE301" s="650">
        <v>0</v>
      </c>
      <c r="AF301" s="650">
        <v>0</v>
      </c>
      <c r="AG301" s="650">
        <v>0</v>
      </c>
      <c r="AH301" s="653">
        <v>0</v>
      </c>
      <c r="AI301" s="652">
        <v>0</v>
      </c>
      <c r="AJ301" s="650">
        <v>0</v>
      </c>
      <c r="AK301" s="650">
        <v>0</v>
      </c>
      <c r="AL301" s="650">
        <v>0</v>
      </c>
      <c r="AM301" s="653">
        <v>0</v>
      </c>
    </row>
    <row r="302" spans="1:39" hidden="1" outlineLevel="2">
      <c r="A302" s="310">
        <f>ROW()</f>
        <v>302</v>
      </c>
      <c r="C302" s="38" t="s">
        <v>3</v>
      </c>
      <c r="I302" s="652">
        <v>0</v>
      </c>
      <c r="J302" s="650">
        <v>0</v>
      </c>
      <c r="K302" s="650">
        <v>0</v>
      </c>
      <c r="L302" s="650">
        <v>0</v>
      </c>
      <c r="M302" s="653">
        <v>0</v>
      </c>
      <c r="N302" s="661">
        <v>3.1714345259085448</v>
      </c>
      <c r="O302" s="662">
        <v>0</v>
      </c>
      <c r="P302" s="662">
        <v>0</v>
      </c>
      <c r="Q302" s="662">
        <v>0</v>
      </c>
      <c r="R302" s="662">
        <v>0</v>
      </c>
      <c r="S302" s="663">
        <v>0</v>
      </c>
      <c r="T302" s="650">
        <v>0</v>
      </c>
      <c r="U302" s="650">
        <v>0</v>
      </c>
      <c r="V302" s="650">
        <v>0</v>
      </c>
      <c r="W302" s="650">
        <v>0</v>
      </c>
      <c r="X302" s="653">
        <v>0</v>
      </c>
      <c r="Y302" s="652">
        <v>0</v>
      </c>
      <c r="Z302" s="650">
        <v>0</v>
      </c>
      <c r="AA302" s="650">
        <v>0</v>
      </c>
      <c r="AB302" s="650">
        <v>0</v>
      </c>
      <c r="AC302" s="653">
        <v>0</v>
      </c>
      <c r="AD302" s="652">
        <v>0</v>
      </c>
      <c r="AE302" s="650">
        <v>0</v>
      </c>
      <c r="AF302" s="650">
        <v>0</v>
      </c>
      <c r="AG302" s="650">
        <v>0</v>
      </c>
      <c r="AH302" s="653">
        <v>0</v>
      </c>
      <c r="AI302" s="652">
        <v>0</v>
      </c>
      <c r="AJ302" s="650">
        <v>0</v>
      </c>
      <c r="AK302" s="650">
        <v>0</v>
      </c>
      <c r="AL302" s="650">
        <v>0</v>
      </c>
      <c r="AM302" s="653">
        <v>0</v>
      </c>
    </row>
    <row r="303" spans="1:39" hidden="1" outlineLevel="2">
      <c r="A303" s="310">
        <f>ROW()</f>
        <v>303</v>
      </c>
      <c r="C303" s="38" t="s">
        <v>4</v>
      </c>
      <c r="I303" s="652">
        <v>0</v>
      </c>
      <c r="J303" s="650">
        <v>0</v>
      </c>
      <c r="K303" s="650">
        <v>0</v>
      </c>
      <c r="L303" s="650">
        <v>0</v>
      </c>
      <c r="M303" s="653">
        <v>0</v>
      </c>
      <c r="N303" s="661">
        <v>0</v>
      </c>
      <c r="O303" s="662">
        <v>0</v>
      </c>
      <c r="P303" s="662">
        <v>0</v>
      </c>
      <c r="Q303" s="662">
        <v>0</v>
      </c>
      <c r="R303" s="662">
        <v>0</v>
      </c>
      <c r="S303" s="663">
        <v>0</v>
      </c>
      <c r="T303" s="650">
        <v>0</v>
      </c>
      <c r="U303" s="650">
        <v>0</v>
      </c>
      <c r="V303" s="650">
        <v>0</v>
      </c>
      <c r="W303" s="650">
        <v>0</v>
      </c>
      <c r="X303" s="653">
        <v>0</v>
      </c>
      <c r="Y303" s="652">
        <v>0</v>
      </c>
      <c r="Z303" s="650">
        <v>0</v>
      </c>
      <c r="AA303" s="650">
        <v>0</v>
      </c>
      <c r="AB303" s="650">
        <v>0</v>
      </c>
      <c r="AC303" s="653">
        <v>0</v>
      </c>
      <c r="AD303" s="652">
        <v>0</v>
      </c>
      <c r="AE303" s="650">
        <v>0</v>
      </c>
      <c r="AF303" s="650">
        <v>0</v>
      </c>
      <c r="AG303" s="650">
        <v>0</v>
      </c>
      <c r="AH303" s="653">
        <v>0</v>
      </c>
      <c r="AI303" s="652">
        <v>0</v>
      </c>
      <c r="AJ303" s="650">
        <v>0</v>
      </c>
      <c r="AK303" s="650">
        <v>0</v>
      </c>
      <c r="AL303" s="650">
        <v>0</v>
      </c>
      <c r="AM303" s="653">
        <v>0</v>
      </c>
    </row>
    <row r="304" spans="1:39" hidden="1" outlineLevel="2">
      <c r="A304" s="310">
        <f>ROW()</f>
        <v>304</v>
      </c>
      <c r="C304" s="38" t="s">
        <v>5</v>
      </c>
      <c r="I304" s="652">
        <v>0</v>
      </c>
      <c r="J304" s="650">
        <v>0</v>
      </c>
      <c r="K304" s="650">
        <v>0</v>
      </c>
      <c r="L304" s="650">
        <v>0</v>
      </c>
      <c r="M304" s="653">
        <v>0</v>
      </c>
      <c r="N304" s="661">
        <v>5.7796978360234091E-2</v>
      </c>
      <c r="O304" s="662">
        <v>0</v>
      </c>
      <c r="P304" s="662">
        <v>2.7012997523846134E-2</v>
      </c>
      <c r="Q304" s="662">
        <v>2.2282508957763725E-2</v>
      </c>
      <c r="R304" s="662">
        <v>6.4406586735867091E-2</v>
      </c>
      <c r="S304" s="663">
        <v>9.903227872305383E-3</v>
      </c>
      <c r="T304" s="650">
        <v>0</v>
      </c>
      <c r="U304" s="650">
        <v>0</v>
      </c>
      <c r="V304" s="650">
        <v>0</v>
      </c>
      <c r="W304" s="650">
        <v>0</v>
      </c>
      <c r="X304" s="653">
        <v>0</v>
      </c>
      <c r="Y304" s="652">
        <v>0</v>
      </c>
      <c r="Z304" s="650">
        <v>0</v>
      </c>
      <c r="AA304" s="650">
        <v>0</v>
      </c>
      <c r="AB304" s="650">
        <v>0</v>
      </c>
      <c r="AC304" s="653">
        <v>0</v>
      </c>
      <c r="AD304" s="652">
        <v>0</v>
      </c>
      <c r="AE304" s="650">
        <v>0</v>
      </c>
      <c r="AF304" s="650">
        <v>0</v>
      </c>
      <c r="AG304" s="650">
        <v>0</v>
      </c>
      <c r="AH304" s="653">
        <v>0</v>
      </c>
      <c r="AI304" s="652">
        <v>0</v>
      </c>
      <c r="AJ304" s="650">
        <v>0</v>
      </c>
      <c r="AK304" s="650">
        <v>0</v>
      </c>
      <c r="AL304" s="650">
        <v>0</v>
      </c>
      <c r="AM304" s="653">
        <v>0</v>
      </c>
    </row>
    <row r="305" spans="1:39" hidden="1" outlineLevel="2">
      <c r="A305" s="310">
        <f>ROW()</f>
        <v>305</v>
      </c>
      <c r="C305" s="38" t="s">
        <v>473</v>
      </c>
      <c r="I305" s="652"/>
      <c r="J305" s="650"/>
      <c r="K305" s="650"/>
      <c r="L305" s="650"/>
      <c r="M305" s="653"/>
      <c r="N305" s="661"/>
      <c r="O305" s="662"/>
      <c r="P305" s="662"/>
      <c r="Q305" s="662"/>
      <c r="R305" s="662"/>
      <c r="S305" s="663"/>
      <c r="T305" s="650"/>
      <c r="U305" s="650"/>
      <c r="V305" s="650"/>
      <c r="W305" s="650"/>
      <c r="X305" s="653"/>
      <c r="Y305" s="652"/>
      <c r="Z305" s="650"/>
      <c r="AA305" s="650"/>
      <c r="AB305" s="650"/>
      <c r="AC305" s="653"/>
      <c r="AD305" s="652"/>
      <c r="AE305" s="650"/>
      <c r="AF305" s="650"/>
      <c r="AG305" s="650"/>
      <c r="AH305" s="653"/>
      <c r="AI305" s="652"/>
      <c r="AJ305" s="650"/>
      <c r="AK305" s="650"/>
      <c r="AL305" s="650"/>
      <c r="AM305" s="653"/>
    </row>
    <row r="306" spans="1:39" hidden="1" outlineLevel="2">
      <c r="A306" s="310">
        <f>ROW()</f>
        <v>306</v>
      </c>
      <c r="C306" s="38" t="s">
        <v>474</v>
      </c>
      <c r="I306" s="652"/>
      <c r="J306" s="650"/>
      <c r="K306" s="650"/>
      <c r="L306" s="650"/>
      <c r="M306" s="653"/>
      <c r="N306" s="661"/>
      <c r="O306" s="662"/>
      <c r="P306" s="662"/>
      <c r="Q306" s="662"/>
      <c r="R306" s="662"/>
      <c r="S306" s="663"/>
      <c r="T306" s="650"/>
      <c r="U306" s="650"/>
      <c r="V306" s="650"/>
      <c r="W306" s="650"/>
      <c r="X306" s="653"/>
      <c r="Y306" s="652"/>
      <c r="Z306" s="650"/>
      <c r="AA306" s="650"/>
      <c r="AB306" s="650"/>
      <c r="AC306" s="653"/>
      <c r="AD306" s="652"/>
      <c r="AE306" s="650"/>
      <c r="AF306" s="650"/>
      <c r="AG306" s="650"/>
      <c r="AH306" s="653"/>
      <c r="AI306" s="652"/>
      <c r="AJ306" s="650"/>
      <c r="AK306" s="650"/>
      <c r="AL306" s="650"/>
      <c r="AM306" s="653"/>
    </row>
    <row r="307" spans="1:39" hidden="1" outlineLevel="2">
      <c r="A307" s="310">
        <f>ROW()</f>
        <v>307</v>
      </c>
      <c r="C307" s="38" t="s">
        <v>477</v>
      </c>
      <c r="I307" s="652"/>
      <c r="J307" s="650"/>
      <c r="K307" s="650"/>
      <c r="L307" s="650"/>
      <c r="M307" s="653"/>
      <c r="N307" s="661"/>
      <c r="O307" s="662"/>
      <c r="P307" s="662"/>
      <c r="Q307" s="662"/>
      <c r="R307" s="662"/>
      <c r="S307" s="663"/>
      <c r="T307" s="650"/>
      <c r="U307" s="650"/>
      <c r="V307" s="650"/>
      <c r="W307" s="650"/>
      <c r="X307" s="653"/>
      <c r="Y307" s="652"/>
      <c r="Z307" s="650"/>
      <c r="AA307" s="650"/>
      <c r="AB307" s="650"/>
      <c r="AC307" s="653"/>
      <c r="AD307" s="652"/>
      <c r="AE307" s="650"/>
      <c r="AF307" s="650"/>
      <c r="AG307" s="650"/>
      <c r="AH307" s="653"/>
      <c r="AI307" s="652"/>
      <c r="AJ307" s="650"/>
      <c r="AK307" s="650"/>
      <c r="AL307" s="650"/>
      <c r="AM307" s="653"/>
    </row>
    <row r="308" spans="1:39" hidden="1" outlineLevel="2">
      <c r="A308" s="310">
        <f>ROW()</f>
        <v>308</v>
      </c>
      <c r="C308" s="38" t="s">
        <v>511</v>
      </c>
      <c r="I308" s="652"/>
      <c r="J308" s="650"/>
      <c r="K308" s="650"/>
      <c r="L308" s="650"/>
      <c r="M308" s="653"/>
      <c r="N308" s="661"/>
      <c r="O308" s="662"/>
      <c r="P308" s="662"/>
      <c r="Q308" s="662"/>
      <c r="R308" s="662"/>
      <c r="S308" s="663"/>
      <c r="T308" s="650"/>
      <c r="U308" s="650"/>
      <c r="V308" s="650"/>
      <c r="W308" s="650"/>
      <c r="X308" s="653"/>
      <c r="Y308" s="652"/>
      <c r="Z308" s="650"/>
      <c r="AA308" s="650"/>
      <c r="AB308" s="650"/>
      <c r="AC308" s="653"/>
      <c r="AD308" s="652"/>
      <c r="AE308" s="650"/>
      <c r="AF308" s="650"/>
      <c r="AG308" s="650"/>
      <c r="AH308" s="653"/>
      <c r="AI308" s="652"/>
      <c r="AJ308" s="650"/>
      <c r="AK308" s="650"/>
      <c r="AL308" s="650"/>
      <c r="AM308" s="653"/>
    </row>
    <row r="309" spans="1:39" hidden="1" outlineLevel="2">
      <c r="A309" s="310">
        <f>ROW()</f>
        <v>309</v>
      </c>
      <c r="C309" s="38" t="s">
        <v>655</v>
      </c>
      <c r="I309" s="652"/>
      <c r="J309" s="650"/>
      <c r="K309" s="650"/>
      <c r="L309" s="650"/>
      <c r="M309" s="653"/>
      <c r="N309" s="661"/>
      <c r="O309" s="662"/>
      <c r="P309" s="662"/>
      <c r="Q309" s="662"/>
      <c r="R309" s="662"/>
      <c r="S309" s="663"/>
      <c r="T309" s="650"/>
      <c r="U309" s="650"/>
      <c r="V309" s="650"/>
      <c r="W309" s="650"/>
      <c r="X309" s="653"/>
      <c r="Y309" s="652"/>
      <c r="Z309" s="650"/>
      <c r="AA309" s="650"/>
      <c r="AB309" s="650"/>
      <c r="AC309" s="653"/>
      <c r="AD309" s="652"/>
      <c r="AE309" s="650"/>
      <c r="AF309" s="650"/>
      <c r="AG309" s="650"/>
      <c r="AH309" s="653"/>
      <c r="AI309" s="652"/>
      <c r="AJ309" s="650"/>
      <c r="AK309" s="650"/>
      <c r="AL309" s="650"/>
      <c r="AM309" s="653"/>
    </row>
    <row r="310" spans="1:39" hidden="1" outlineLevel="2">
      <c r="A310" s="310">
        <f>ROW()</f>
        <v>310</v>
      </c>
      <c r="C310" s="38" t="s">
        <v>656</v>
      </c>
      <c r="I310" s="652"/>
      <c r="J310" s="650"/>
      <c r="K310" s="650"/>
      <c r="L310" s="650"/>
      <c r="M310" s="653"/>
      <c r="N310" s="661"/>
      <c r="O310" s="662"/>
      <c r="P310" s="662"/>
      <c r="Q310" s="662"/>
      <c r="R310" s="662"/>
      <c r="S310" s="663"/>
      <c r="T310" s="650"/>
      <c r="U310" s="650"/>
      <c r="V310" s="650"/>
      <c r="W310" s="650"/>
      <c r="X310" s="653"/>
      <c r="Y310" s="652"/>
      <c r="Z310" s="650"/>
      <c r="AA310" s="650"/>
      <c r="AB310" s="650"/>
      <c r="AC310" s="653"/>
      <c r="AD310" s="652"/>
      <c r="AE310" s="650"/>
      <c r="AF310" s="650"/>
      <c r="AG310" s="650"/>
      <c r="AH310" s="653"/>
      <c r="AI310" s="652"/>
      <c r="AJ310" s="650"/>
      <c r="AK310" s="650"/>
      <c r="AL310" s="650"/>
      <c r="AM310" s="653"/>
    </row>
    <row r="311" spans="1:39" hidden="1" outlineLevel="2">
      <c r="A311" s="310">
        <f>ROW()</f>
        <v>311</v>
      </c>
      <c r="C311" s="38" t="s">
        <v>667</v>
      </c>
      <c r="I311" s="652"/>
      <c r="J311" s="650"/>
      <c r="K311" s="650"/>
      <c r="L311" s="650"/>
      <c r="M311" s="653"/>
      <c r="N311" s="661"/>
      <c r="O311" s="662"/>
      <c r="P311" s="662"/>
      <c r="Q311" s="662"/>
      <c r="R311" s="662"/>
      <c r="S311" s="663"/>
      <c r="T311" s="650"/>
      <c r="U311" s="650"/>
      <c r="V311" s="650"/>
      <c r="W311" s="650"/>
      <c r="X311" s="653"/>
      <c r="Y311" s="652"/>
      <c r="Z311" s="650"/>
      <c r="AA311" s="650"/>
      <c r="AB311" s="650"/>
      <c r="AC311" s="653"/>
      <c r="AD311" s="652"/>
      <c r="AE311" s="650"/>
      <c r="AF311" s="650"/>
      <c r="AG311" s="650"/>
      <c r="AH311" s="653"/>
      <c r="AI311" s="652"/>
      <c r="AJ311" s="650"/>
      <c r="AK311" s="650"/>
      <c r="AL311" s="650"/>
      <c r="AM311" s="653"/>
    </row>
    <row r="312" spans="1:39" hidden="1" outlineLevel="2">
      <c r="A312" s="310">
        <f>ROW()</f>
        <v>312</v>
      </c>
      <c r="C312" s="38" t="s">
        <v>212</v>
      </c>
      <c r="I312" s="652">
        <v>0</v>
      </c>
      <c r="J312" s="650">
        <v>0</v>
      </c>
      <c r="K312" s="650">
        <v>0</v>
      </c>
      <c r="L312" s="650">
        <v>0</v>
      </c>
      <c r="M312" s="653">
        <v>0</v>
      </c>
      <c r="N312" s="661">
        <v>1.7466834470478325</v>
      </c>
      <c r="O312" s="662">
        <v>0</v>
      </c>
      <c r="P312" s="662">
        <v>0</v>
      </c>
      <c r="Q312" s="662">
        <v>0</v>
      </c>
      <c r="R312" s="662">
        <v>0</v>
      </c>
      <c r="S312" s="663">
        <v>0</v>
      </c>
      <c r="T312" s="650">
        <v>0</v>
      </c>
      <c r="U312" s="650">
        <v>0</v>
      </c>
      <c r="V312" s="650">
        <v>0</v>
      </c>
      <c r="W312" s="650">
        <v>0</v>
      </c>
      <c r="X312" s="653">
        <v>0</v>
      </c>
      <c r="Y312" s="652">
        <v>0</v>
      </c>
      <c r="Z312" s="650">
        <v>0</v>
      </c>
      <c r="AA312" s="650">
        <v>0</v>
      </c>
      <c r="AB312" s="650">
        <v>0</v>
      </c>
      <c r="AC312" s="653">
        <v>0</v>
      </c>
      <c r="AD312" s="652">
        <v>0</v>
      </c>
      <c r="AE312" s="650">
        <v>0</v>
      </c>
      <c r="AF312" s="650">
        <v>0</v>
      </c>
      <c r="AG312" s="650">
        <v>0</v>
      </c>
      <c r="AH312" s="653">
        <v>0</v>
      </c>
      <c r="AI312" s="652">
        <v>0</v>
      </c>
      <c r="AJ312" s="650">
        <v>0</v>
      </c>
      <c r="AK312" s="650">
        <v>0</v>
      </c>
      <c r="AL312" s="650">
        <v>0</v>
      </c>
      <c r="AM312" s="653">
        <v>0</v>
      </c>
    </row>
    <row r="313" spans="1:39" hidden="1" outlineLevel="2">
      <c r="A313" s="310">
        <f>ROW()</f>
        <v>313</v>
      </c>
      <c r="C313" s="38" t="s">
        <v>362</v>
      </c>
      <c r="I313" s="654"/>
      <c r="J313" s="651"/>
      <c r="K313" s="651"/>
      <c r="L313" s="651"/>
      <c r="M313" s="655"/>
      <c r="N313" s="664"/>
      <c r="O313" s="665"/>
      <c r="P313" s="665"/>
      <c r="Q313" s="665"/>
      <c r="R313" s="665"/>
      <c r="S313" s="666"/>
      <c r="T313" s="651"/>
      <c r="U313" s="651"/>
      <c r="V313" s="651"/>
      <c r="W313" s="651"/>
      <c r="X313" s="655"/>
      <c r="Y313" s="654">
        <v>0</v>
      </c>
      <c r="Z313" s="651">
        <v>0</v>
      </c>
      <c r="AA313" s="651">
        <v>0</v>
      </c>
      <c r="AB313" s="651">
        <v>0</v>
      </c>
      <c r="AC313" s="655">
        <v>0</v>
      </c>
      <c r="AD313" s="654">
        <v>0</v>
      </c>
      <c r="AE313" s="651">
        <v>0</v>
      </c>
      <c r="AF313" s="651">
        <v>0</v>
      </c>
      <c r="AG313" s="651">
        <v>0</v>
      </c>
      <c r="AH313" s="655">
        <v>0</v>
      </c>
      <c r="AI313" s="654">
        <v>0</v>
      </c>
      <c r="AJ313" s="651">
        <v>0</v>
      </c>
      <c r="AK313" s="651">
        <v>0</v>
      </c>
      <c r="AL313" s="651">
        <v>0</v>
      </c>
      <c r="AM313" s="655">
        <v>0</v>
      </c>
    </row>
    <row r="314" spans="1:39" hidden="1" outlineLevel="2">
      <c r="A314" s="310">
        <f>ROW()</f>
        <v>314</v>
      </c>
      <c r="C314" s="38" t="s">
        <v>1</v>
      </c>
      <c r="I314" s="254">
        <f t="shared" ref="I314:AH314" si="95">SUM(I301:I313)</f>
        <v>0</v>
      </c>
      <c r="J314" s="87">
        <f t="shared" si="95"/>
        <v>0</v>
      </c>
      <c r="K314" s="87">
        <f t="shared" si="95"/>
        <v>0</v>
      </c>
      <c r="L314" s="87">
        <f t="shared" si="95"/>
        <v>0</v>
      </c>
      <c r="M314" s="16">
        <f t="shared" si="95"/>
        <v>0</v>
      </c>
      <c r="N314" s="9">
        <f t="shared" si="95"/>
        <v>4.9759149513166108</v>
      </c>
      <c r="O314" s="9">
        <f t="shared" si="95"/>
        <v>0</v>
      </c>
      <c r="P314" s="9">
        <f t="shared" si="95"/>
        <v>2.7012997523846134E-2</v>
      </c>
      <c r="Q314" s="9">
        <f t="shared" si="95"/>
        <v>2.2282508957763725E-2</v>
      </c>
      <c r="R314" s="9">
        <f t="shared" si="95"/>
        <v>6.4406586735867091E-2</v>
      </c>
      <c r="S314" s="18">
        <f t="shared" si="95"/>
        <v>9.903227872305383E-3</v>
      </c>
      <c r="T314" s="9">
        <f t="shared" si="95"/>
        <v>0</v>
      </c>
      <c r="U314" s="9">
        <f t="shared" si="95"/>
        <v>0</v>
      </c>
      <c r="V314" s="9">
        <f t="shared" si="95"/>
        <v>0</v>
      </c>
      <c r="W314" s="9">
        <f t="shared" si="95"/>
        <v>0</v>
      </c>
      <c r="X314" s="18">
        <f t="shared" si="95"/>
        <v>0</v>
      </c>
      <c r="Y314" s="9">
        <f t="shared" si="95"/>
        <v>0</v>
      </c>
      <c r="Z314" s="9">
        <f t="shared" si="95"/>
        <v>0</v>
      </c>
      <c r="AA314" s="9">
        <f t="shared" si="95"/>
        <v>0</v>
      </c>
      <c r="AB314" s="9">
        <f t="shared" si="95"/>
        <v>0</v>
      </c>
      <c r="AC314" s="18">
        <f t="shared" si="95"/>
        <v>0</v>
      </c>
      <c r="AD314" s="204">
        <f t="shared" si="95"/>
        <v>0</v>
      </c>
      <c r="AE314" s="9">
        <f t="shared" si="95"/>
        <v>0</v>
      </c>
      <c r="AF314" s="9">
        <f t="shared" si="95"/>
        <v>0</v>
      </c>
      <c r="AG314" s="9">
        <f t="shared" si="95"/>
        <v>0</v>
      </c>
      <c r="AH314" s="18">
        <f t="shared" si="95"/>
        <v>0</v>
      </c>
      <c r="AI314" s="204">
        <f t="shared" ref="AI314:AM314" si="96">SUM(AI301:AI313)</f>
        <v>0</v>
      </c>
      <c r="AJ314" s="9">
        <f t="shared" si="96"/>
        <v>0</v>
      </c>
      <c r="AK314" s="9">
        <f t="shared" si="96"/>
        <v>0</v>
      </c>
      <c r="AL314" s="9">
        <f t="shared" si="96"/>
        <v>0</v>
      </c>
      <c r="AM314" s="18">
        <f t="shared" si="96"/>
        <v>0</v>
      </c>
    </row>
    <row r="315" spans="1:39" hidden="1" outlineLevel="2">
      <c r="A315" s="310">
        <f>ROW()</f>
        <v>315</v>
      </c>
      <c r="B315" s="248" t="s">
        <v>661</v>
      </c>
      <c r="C315" s="77"/>
      <c r="D315" s="77"/>
      <c r="E315" s="77"/>
      <c r="F315" s="77"/>
      <c r="G315" s="77"/>
      <c r="H315" s="77"/>
      <c r="I315" s="1312" t="s">
        <v>274</v>
      </c>
      <c r="J315" s="1313"/>
      <c r="K315" s="1313"/>
      <c r="L315" s="1313"/>
      <c r="M315" s="1314"/>
      <c r="N315" s="1290" t="s">
        <v>275</v>
      </c>
      <c r="O315" s="1291"/>
      <c r="P315" s="1291"/>
      <c r="Q315" s="1291"/>
      <c r="R315" s="1291"/>
      <c r="S315" s="1292"/>
      <c r="T315" s="1290" t="s">
        <v>276</v>
      </c>
      <c r="U315" s="1291"/>
      <c r="V315" s="1291"/>
      <c r="W315" s="1291"/>
      <c r="X315" s="1292"/>
      <c r="Y315" s="1290" t="s">
        <v>277</v>
      </c>
      <c r="Z315" s="1291"/>
      <c r="AA315" s="1291"/>
      <c r="AB315" s="1291"/>
      <c r="AC315" s="1292"/>
      <c r="AD315" s="1290" t="s">
        <v>449</v>
      </c>
      <c r="AE315" s="1291"/>
      <c r="AF315" s="1291"/>
      <c r="AG315" s="1291"/>
      <c r="AH315" s="1292"/>
      <c r="AI315" s="1290" t="s">
        <v>685</v>
      </c>
      <c r="AJ315" s="1291"/>
      <c r="AK315" s="1291"/>
      <c r="AL315" s="1291"/>
      <c r="AM315" s="1292"/>
    </row>
    <row r="316" spans="1:39" hidden="1" outlineLevel="2">
      <c r="A316" s="310">
        <f>ROW()</f>
        <v>316</v>
      </c>
      <c r="C316" s="38" t="s">
        <v>2</v>
      </c>
      <c r="I316" s="652">
        <v>0</v>
      </c>
      <c r="J316" s="650">
        <v>0</v>
      </c>
      <c r="K316" s="650">
        <v>0</v>
      </c>
      <c r="L316" s="650">
        <v>0</v>
      </c>
      <c r="M316" s="653">
        <v>0</v>
      </c>
      <c r="N316" s="661">
        <v>0</v>
      </c>
      <c r="O316" s="662">
        <v>0</v>
      </c>
      <c r="P316" s="662">
        <v>0</v>
      </c>
      <c r="Q316" s="662">
        <v>0</v>
      </c>
      <c r="R316" s="662">
        <v>0</v>
      </c>
      <c r="S316" s="663">
        <v>0</v>
      </c>
      <c r="T316" s="650">
        <v>0</v>
      </c>
      <c r="U316" s="650">
        <v>0</v>
      </c>
      <c r="V316" s="650">
        <v>0</v>
      </c>
      <c r="W316" s="650">
        <v>0</v>
      </c>
      <c r="X316" s="653">
        <v>0</v>
      </c>
      <c r="Y316" s="652">
        <v>0</v>
      </c>
      <c r="Z316" s="650">
        <v>0</v>
      </c>
      <c r="AA316" s="650">
        <v>0</v>
      </c>
      <c r="AB316" s="650">
        <v>0</v>
      </c>
      <c r="AC316" s="653">
        <v>0</v>
      </c>
      <c r="AD316" s="652">
        <v>0</v>
      </c>
      <c r="AE316" s="650">
        <v>0</v>
      </c>
      <c r="AF316" s="650">
        <v>0</v>
      </c>
      <c r="AG316" s="650">
        <v>0</v>
      </c>
      <c r="AH316" s="653">
        <v>0</v>
      </c>
      <c r="AI316" s="652">
        <v>0</v>
      </c>
      <c r="AJ316" s="650">
        <v>0</v>
      </c>
      <c r="AK316" s="650">
        <v>0</v>
      </c>
      <c r="AL316" s="650">
        <v>0</v>
      </c>
      <c r="AM316" s="653">
        <v>0</v>
      </c>
    </row>
    <row r="317" spans="1:39" hidden="1" outlineLevel="2">
      <c r="A317" s="310">
        <f>ROW()</f>
        <v>317</v>
      </c>
      <c r="C317" s="38" t="s">
        <v>3</v>
      </c>
      <c r="I317" s="652">
        <v>0</v>
      </c>
      <c r="J317" s="650">
        <v>0</v>
      </c>
      <c r="K317" s="650">
        <v>0</v>
      </c>
      <c r="L317" s="650">
        <v>0</v>
      </c>
      <c r="M317" s="653">
        <v>0</v>
      </c>
      <c r="N317" s="661">
        <v>0.69287761916490131</v>
      </c>
      <c r="O317" s="662">
        <v>0</v>
      </c>
      <c r="P317" s="662">
        <v>0</v>
      </c>
      <c r="Q317" s="662">
        <v>0</v>
      </c>
      <c r="R317" s="662">
        <v>0</v>
      </c>
      <c r="S317" s="663">
        <v>0</v>
      </c>
      <c r="T317" s="650">
        <v>0</v>
      </c>
      <c r="U317" s="650">
        <v>0</v>
      </c>
      <c r="V317" s="650">
        <v>0</v>
      </c>
      <c r="W317" s="650">
        <v>0</v>
      </c>
      <c r="X317" s="653">
        <v>0</v>
      </c>
      <c r="Y317" s="652">
        <v>0</v>
      </c>
      <c r="Z317" s="650">
        <v>0</v>
      </c>
      <c r="AA317" s="650">
        <v>0</v>
      </c>
      <c r="AB317" s="650">
        <v>0</v>
      </c>
      <c r="AC317" s="653">
        <v>0</v>
      </c>
      <c r="AD317" s="652">
        <v>0</v>
      </c>
      <c r="AE317" s="650">
        <v>0</v>
      </c>
      <c r="AF317" s="650">
        <v>0</v>
      </c>
      <c r="AG317" s="650">
        <v>0</v>
      </c>
      <c r="AH317" s="653">
        <v>0</v>
      </c>
      <c r="AI317" s="652">
        <v>0</v>
      </c>
      <c r="AJ317" s="650">
        <v>0</v>
      </c>
      <c r="AK317" s="650">
        <v>0</v>
      </c>
      <c r="AL317" s="650">
        <v>0</v>
      </c>
      <c r="AM317" s="653">
        <v>0</v>
      </c>
    </row>
    <row r="318" spans="1:39" hidden="1" outlineLevel="2">
      <c r="A318" s="310">
        <f>ROW()</f>
        <v>318</v>
      </c>
      <c r="C318" s="38" t="s">
        <v>4</v>
      </c>
      <c r="I318" s="652">
        <v>0</v>
      </c>
      <c r="J318" s="650">
        <v>0</v>
      </c>
      <c r="K318" s="650">
        <v>0</v>
      </c>
      <c r="L318" s="650">
        <v>0</v>
      </c>
      <c r="M318" s="653">
        <v>0</v>
      </c>
      <c r="N318" s="661">
        <v>0</v>
      </c>
      <c r="O318" s="662">
        <v>0</v>
      </c>
      <c r="P318" s="662">
        <v>0</v>
      </c>
      <c r="Q318" s="662">
        <v>0</v>
      </c>
      <c r="R318" s="662">
        <v>0</v>
      </c>
      <c r="S318" s="663">
        <v>0</v>
      </c>
      <c r="T318" s="650">
        <v>0</v>
      </c>
      <c r="U318" s="650">
        <v>0</v>
      </c>
      <c r="V318" s="650">
        <v>0</v>
      </c>
      <c r="W318" s="650">
        <v>0</v>
      </c>
      <c r="X318" s="653">
        <v>0</v>
      </c>
      <c r="Y318" s="652">
        <v>0</v>
      </c>
      <c r="Z318" s="650">
        <v>0</v>
      </c>
      <c r="AA318" s="650">
        <v>0</v>
      </c>
      <c r="AB318" s="650">
        <v>0</v>
      </c>
      <c r="AC318" s="653">
        <v>0</v>
      </c>
      <c r="AD318" s="652">
        <v>0</v>
      </c>
      <c r="AE318" s="650">
        <v>0</v>
      </c>
      <c r="AF318" s="650">
        <v>0</v>
      </c>
      <c r="AG318" s="650">
        <v>0</v>
      </c>
      <c r="AH318" s="653">
        <v>0</v>
      </c>
      <c r="AI318" s="652">
        <v>0</v>
      </c>
      <c r="AJ318" s="650">
        <v>0</v>
      </c>
      <c r="AK318" s="650">
        <v>0</v>
      </c>
      <c r="AL318" s="650">
        <v>0</v>
      </c>
      <c r="AM318" s="653">
        <v>0</v>
      </c>
    </row>
    <row r="319" spans="1:39" hidden="1" outlineLevel="2">
      <c r="A319" s="310">
        <f>ROW()</f>
        <v>319</v>
      </c>
      <c r="C319" s="38" t="s">
        <v>5</v>
      </c>
      <c r="I319" s="652">
        <v>0</v>
      </c>
      <c r="J319" s="650">
        <v>0</v>
      </c>
      <c r="K319" s="650">
        <v>0</v>
      </c>
      <c r="L319" s="650">
        <v>0</v>
      </c>
      <c r="M319" s="653">
        <v>0</v>
      </c>
      <c r="N319" s="661">
        <v>1.1498231760970451E-2</v>
      </c>
      <c r="O319" s="662">
        <v>0</v>
      </c>
      <c r="P319" s="662">
        <v>5.2134435028088864E-3</v>
      </c>
      <c r="Q319" s="662">
        <v>2.9657721040009313E-3</v>
      </c>
      <c r="R319" s="662">
        <v>1.7912847720220101E-2</v>
      </c>
      <c r="S319" s="663">
        <v>1.1713206567025517E-3</v>
      </c>
      <c r="T319" s="650">
        <v>0</v>
      </c>
      <c r="U319" s="650">
        <v>0</v>
      </c>
      <c r="V319" s="650">
        <v>0</v>
      </c>
      <c r="W319" s="650">
        <v>0</v>
      </c>
      <c r="X319" s="653">
        <v>0</v>
      </c>
      <c r="Y319" s="652">
        <v>0</v>
      </c>
      <c r="Z319" s="650">
        <v>0</v>
      </c>
      <c r="AA319" s="650">
        <v>0</v>
      </c>
      <c r="AB319" s="650">
        <v>0</v>
      </c>
      <c r="AC319" s="653">
        <v>0</v>
      </c>
      <c r="AD319" s="652">
        <v>0</v>
      </c>
      <c r="AE319" s="650">
        <v>0</v>
      </c>
      <c r="AF319" s="650">
        <v>0</v>
      </c>
      <c r="AG319" s="650">
        <v>0</v>
      </c>
      <c r="AH319" s="653">
        <v>0</v>
      </c>
      <c r="AI319" s="652">
        <v>0</v>
      </c>
      <c r="AJ319" s="650">
        <v>0</v>
      </c>
      <c r="AK319" s="650">
        <v>0</v>
      </c>
      <c r="AL319" s="650">
        <v>0</v>
      </c>
      <c r="AM319" s="653">
        <v>0</v>
      </c>
    </row>
    <row r="320" spans="1:39" hidden="1" outlineLevel="2">
      <c r="A320" s="310">
        <f>ROW()</f>
        <v>320</v>
      </c>
      <c r="C320" s="38" t="s">
        <v>473</v>
      </c>
      <c r="I320" s="652"/>
      <c r="J320" s="650"/>
      <c r="K320" s="650"/>
      <c r="L320" s="650"/>
      <c r="M320" s="653"/>
      <c r="N320" s="661"/>
      <c r="O320" s="662"/>
      <c r="P320" s="662"/>
      <c r="Q320" s="662"/>
      <c r="R320" s="662"/>
      <c r="S320" s="663"/>
      <c r="T320" s="650"/>
      <c r="U320" s="650"/>
      <c r="V320" s="650"/>
      <c r="W320" s="650"/>
      <c r="X320" s="653"/>
      <c r="Y320" s="652"/>
      <c r="Z320" s="650"/>
      <c r="AA320" s="650"/>
      <c r="AB320" s="650"/>
      <c r="AC320" s="653"/>
      <c r="AD320" s="652"/>
      <c r="AE320" s="650"/>
      <c r="AF320" s="650"/>
      <c r="AG320" s="650"/>
      <c r="AH320" s="653"/>
      <c r="AI320" s="652"/>
      <c r="AJ320" s="650"/>
      <c r="AK320" s="650"/>
      <c r="AL320" s="650"/>
      <c r="AM320" s="653"/>
    </row>
    <row r="321" spans="1:39" hidden="1" outlineLevel="2">
      <c r="A321" s="310">
        <f>ROW()</f>
        <v>321</v>
      </c>
      <c r="C321" s="38" t="s">
        <v>474</v>
      </c>
      <c r="I321" s="652"/>
      <c r="J321" s="650"/>
      <c r="K321" s="650"/>
      <c r="L321" s="650"/>
      <c r="M321" s="653"/>
      <c r="N321" s="661"/>
      <c r="O321" s="662"/>
      <c r="P321" s="662"/>
      <c r="Q321" s="662"/>
      <c r="R321" s="662"/>
      <c r="S321" s="663"/>
      <c r="T321" s="650"/>
      <c r="U321" s="650"/>
      <c r="V321" s="650"/>
      <c r="W321" s="650"/>
      <c r="X321" s="653"/>
      <c r="Y321" s="652"/>
      <c r="Z321" s="650"/>
      <c r="AA321" s="650"/>
      <c r="AB321" s="650"/>
      <c r="AC321" s="653"/>
      <c r="AD321" s="652"/>
      <c r="AE321" s="650"/>
      <c r="AF321" s="650"/>
      <c r="AG321" s="650"/>
      <c r="AH321" s="653"/>
      <c r="AI321" s="652"/>
      <c r="AJ321" s="650"/>
      <c r="AK321" s="650"/>
      <c r="AL321" s="650"/>
      <c r="AM321" s="653"/>
    </row>
    <row r="322" spans="1:39" hidden="1" outlineLevel="2">
      <c r="A322" s="310">
        <f>ROW()</f>
        <v>322</v>
      </c>
      <c r="C322" s="38" t="s">
        <v>477</v>
      </c>
      <c r="I322" s="652"/>
      <c r="J322" s="650"/>
      <c r="K322" s="650"/>
      <c r="L322" s="650"/>
      <c r="M322" s="653"/>
      <c r="N322" s="661"/>
      <c r="O322" s="662"/>
      <c r="P322" s="662"/>
      <c r="Q322" s="662"/>
      <c r="R322" s="662"/>
      <c r="S322" s="663"/>
      <c r="T322" s="650"/>
      <c r="U322" s="650"/>
      <c r="V322" s="650"/>
      <c r="W322" s="650"/>
      <c r="X322" s="653"/>
      <c r="Y322" s="652"/>
      <c r="Z322" s="650"/>
      <c r="AA322" s="650"/>
      <c r="AB322" s="650"/>
      <c r="AC322" s="653"/>
      <c r="AD322" s="652"/>
      <c r="AE322" s="650"/>
      <c r="AF322" s="650"/>
      <c r="AG322" s="650"/>
      <c r="AH322" s="653"/>
      <c r="AI322" s="652"/>
      <c r="AJ322" s="650"/>
      <c r="AK322" s="650"/>
      <c r="AL322" s="650"/>
      <c r="AM322" s="653"/>
    </row>
    <row r="323" spans="1:39" hidden="1" outlineLevel="2">
      <c r="A323" s="310">
        <f>ROW()</f>
        <v>323</v>
      </c>
      <c r="C323" s="38" t="s">
        <v>511</v>
      </c>
      <c r="I323" s="652"/>
      <c r="J323" s="650"/>
      <c r="K323" s="650"/>
      <c r="L323" s="650"/>
      <c r="M323" s="653"/>
      <c r="N323" s="661"/>
      <c r="O323" s="662"/>
      <c r="P323" s="662"/>
      <c r="Q323" s="662"/>
      <c r="R323" s="662"/>
      <c r="S323" s="663"/>
      <c r="T323" s="650"/>
      <c r="U323" s="650"/>
      <c r="V323" s="650"/>
      <c r="W323" s="650"/>
      <c r="X323" s="653"/>
      <c r="Y323" s="652"/>
      <c r="Z323" s="650"/>
      <c r="AA323" s="650"/>
      <c r="AB323" s="650"/>
      <c r="AC323" s="653"/>
      <c r="AD323" s="652"/>
      <c r="AE323" s="650"/>
      <c r="AF323" s="650"/>
      <c r="AG323" s="650"/>
      <c r="AH323" s="653"/>
      <c r="AI323" s="652"/>
      <c r="AJ323" s="650"/>
      <c r="AK323" s="650"/>
      <c r="AL323" s="650"/>
      <c r="AM323" s="653"/>
    </row>
    <row r="324" spans="1:39" hidden="1" outlineLevel="2">
      <c r="A324" s="310">
        <f>ROW()</f>
        <v>324</v>
      </c>
      <c r="C324" s="38" t="s">
        <v>655</v>
      </c>
      <c r="I324" s="652"/>
      <c r="J324" s="650"/>
      <c r="K324" s="650"/>
      <c r="L324" s="650"/>
      <c r="M324" s="653"/>
      <c r="N324" s="661"/>
      <c r="O324" s="662"/>
      <c r="P324" s="662"/>
      <c r="Q324" s="662"/>
      <c r="R324" s="662"/>
      <c r="S324" s="663"/>
      <c r="T324" s="650"/>
      <c r="U324" s="650"/>
      <c r="V324" s="650"/>
      <c r="W324" s="650"/>
      <c r="X324" s="653"/>
      <c r="Y324" s="652"/>
      <c r="Z324" s="650"/>
      <c r="AA324" s="650"/>
      <c r="AB324" s="650"/>
      <c r="AC324" s="653"/>
      <c r="AD324" s="652"/>
      <c r="AE324" s="650"/>
      <c r="AF324" s="650"/>
      <c r="AG324" s="650"/>
      <c r="AH324" s="653"/>
      <c r="AI324" s="652"/>
      <c r="AJ324" s="650"/>
      <c r="AK324" s="650"/>
      <c r="AL324" s="650"/>
      <c r="AM324" s="653"/>
    </row>
    <row r="325" spans="1:39" hidden="1" outlineLevel="2">
      <c r="A325" s="310">
        <f>ROW()</f>
        <v>325</v>
      </c>
      <c r="C325" s="38" t="s">
        <v>656</v>
      </c>
      <c r="I325" s="652"/>
      <c r="J325" s="650"/>
      <c r="K325" s="650"/>
      <c r="L325" s="650"/>
      <c r="M325" s="653"/>
      <c r="N325" s="661"/>
      <c r="O325" s="662"/>
      <c r="P325" s="662"/>
      <c r="Q325" s="662"/>
      <c r="R325" s="662"/>
      <c r="S325" s="663"/>
      <c r="T325" s="650"/>
      <c r="U325" s="650"/>
      <c r="V325" s="650"/>
      <c r="W325" s="650"/>
      <c r="X325" s="653"/>
      <c r="Y325" s="652"/>
      <c r="Z325" s="650"/>
      <c r="AA325" s="650"/>
      <c r="AB325" s="650"/>
      <c r="AC325" s="653"/>
      <c r="AD325" s="652"/>
      <c r="AE325" s="650"/>
      <c r="AF325" s="650"/>
      <c r="AG325" s="650"/>
      <c r="AH325" s="653"/>
      <c r="AI325" s="652"/>
      <c r="AJ325" s="650"/>
      <c r="AK325" s="650"/>
      <c r="AL325" s="650"/>
      <c r="AM325" s="653"/>
    </row>
    <row r="326" spans="1:39" hidden="1" outlineLevel="2">
      <c r="A326" s="310">
        <f>ROW()</f>
        <v>326</v>
      </c>
      <c r="C326" s="38" t="s">
        <v>667</v>
      </c>
      <c r="I326" s="652"/>
      <c r="J326" s="650"/>
      <c r="K326" s="650"/>
      <c r="L326" s="650"/>
      <c r="M326" s="653"/>
      <c r="N326" s="661"/>
      <c r="O326" s="662"/>
      <c r="P326" s="662"/>
      <c r="Q326" s="662"/>
      <c r="R326" s="662"/>
      <c r="S326" s="663"/>
      <c r="T326" s="650"/>
      <c r="U326" s="650"/>
      <c r="V326" s="650"/>
      <c r="W326" s="650"/>
      <c r="X326" s="653"/>
      <c r="Y326" s="652"/>
      <c r="Z326" s="650"/>
      <c r="AA326" s="650"/>
      <c r="AB326" s="650"/>
      <c r="AC326" s="653"/>
      <c r="AD326" s="652"/>
      <c r="AE326" s="650"/>
      <c r="AF326" s="650"/>
      <c r="AG326" s="650"/>
      <c r="AH326" s="653"/>
      <c r="AI326" s="652"/>
      <c r="AJ326" s="650"/>
      <c r="AK326" s="650"/>
      <c r="AL326" s="650"/>
      <c r="AM326" s="653"/>
    </row>
    <row r="327" spans="1:39" hidden="1" outlineLevel="2">
      <c r="A327" s="310">
        <f>ROW()</f>
        <v>327</v>
      </c>
      <c r="C327" s="38" t="s">
        <v>212</v>
      </c>
      <c r="I327" s="652">
        <v>0</v>
      </c>
      <c r="J327" s="650">
        <v>0</v>
      </c>
      <c r="K327" s="650">
        <v>0</v>
      </c>
      <c r="L327" s="650">
        <v>0</v>
      </c>
      <c r="M327" s="653">
        <v>0</v>
      </c>
      <c r="N327" s="661">
        <v>0.34748825383274573</v>
      </c>
      <c r="O327" s="662">
        <v>0</v>
      </c>
      <c r="P327" s="662">
        <v>0</v>
      </c>
      <c r="Q327" s="662">
        <v>0</v>
      </c>
      <c r="R327" s="662">
        <v>0</v>
      </c>
      <c r="S327" s="663">
        <v>0</v>
      </c>
      <c r="T327" s="650">
        <v>0</v>
      </c>
      <c r="U327" s="650">
        <v>0</v>
      </c>
      <c r="V327" s="650">
        <v>0</v>
      </c>
      <c r="W327" s="650">
        <v>0</v>
      </c>
      <c r="X327" s="653">
        <v>0</v>
      </c>
      <c r="Y327" s="652">
        <v>0</v>
      </c>
      <c r="Z327" s="650">
        <v>0</v>
      </c>
      <c r="AA327" s="650">
        <v>0</v>
      </c>
      <c r="AB327" s="650">
        <v>0</v>
      </c>
      <c r="AC327" s="653">
        <v>0</v>
      </c>
      <c r="AD327" s="652">
        <v>0</v>
      </c>
      <c r="AE327" s="650">
        <v>0</v>
      </c>
      <c r="AF327" s="650">
        <v>0</v>
      </c>
      <c r="AG327" s="650">
        <v>0</v>
      </c>
      <c r="AH327" s="653">
        <v>0</v>
      </c>
      <c r="AI327" s="652">
        <v>0</v>
      </c>
      <c r="AJ327" s="650">
        <v>0</v>
      </c>
      <c r="AK327" s="650">
        <v>0</v>
      </c>
      <c r="AL327" s="650">
        <v>0</v>
      </c>
      <c r="AM327" s="653">
        <v>0</v>
      </c>
    </row>
    <row r="328" spans="1:39" hidden="1" outlineLevel="2">
      <c r="A328" s="310">
        <f>ROW()</f>
        <v>328</v>
      </c>
      <c r="C328" s="38" t="s">
        <v>362</v>
      </c>
      <c r="I328" s="654"/>
      <c r="J328" s="651"/>
      <c r="K328" s="651"/>
      <c r="L328" s="651"/>
      <c r="M328" s="655"/>
      <c r="N328" s="664"/>
      <c r="O328" s="665"/>
      <c r="P328" s="665"/>
      <c r="Q328" s="665"/>
      <c r="R328" s="665"/>
      <c r="S328" s="666"/>
      <c r="T328" s="651"/>
      <c r="U328" s="651"/>
      <c r="V328" s="651"/>
      <c r="W328" s="651"/>
      <c r="X328" s="655"/>
      <c r="Y328" s="654">
        <v>0</v>
      </c>
      <c r="Z328" s="651">
        <v>0</v>
      </c>
      <c r="AA328" s="651">
        <v>0</v>
      </c>
      <c r="AB328" s="651">
        <v>0</v>
      </c>
      <c r="AC328" s="655">
        <v>0</v>
      </c>
      <c r="AD328" s="654">
        <v>0</v>
      </c>
      <c r="AE328" s="651">
        <v>0</v>
      </c>
      <c r="AF328" s="651">
        <v>0</v>
      </c>
      <c r="AG328" s="651">
        <v>0</v>
      </c>
      <c r="AH328" s="655">
        <v>0</v>
      </c>
      <c r="AI328" s="654">
        <v>0</v>
      </c>
      <c r="AJ328" s="651">
        <v>0</v>
      </c>
      <c r="AK328" s="651">
        <v>0</v>
      </c>
      <c r="AL328" s="651">
        <v>0</v>
      </c>
      <c r="AM328" s="655">
        <v>0</v>
      </c>
    </row>
    <row r="329" spans="1:39" hidden="1" outlineLevel="2">
      <c r="A329" s="310">
        <f>ROW()</f>
        <v>329</v>
      </c>
      <c r="C329" s="38" t="s">
        <v>1</v>
      </c>
      <c r="I329" s="254">
        <f t="shared" ref="I329:AH329" si="97">SUM(I316:I328)</f>
        <v>0</v>
      </c>
      <c r="J329" s="87">
        <f t="shared" si="97"/>
        <v>0</v>
      </c>
      <c r="K329" s="87">
        <f t="shared" si="97"/>
        <v>0</v>
      </c>
      <c r="L329" s="87">
        <f t="shared" si="97"/>
        <v>0</v>
      </c>
      <c r="M329" s="16">
        <f t="shared" si="97"/>
        <v>0</v>
      </c>
      <c r="N329" s="9">
        <f t="shared" si="97"/>
        <v>1.0518641047586175</v>
      </c>
      <c r="O329" s="9">
        <f t="shared" si="97"/>
        <v>0</v>
      </c>
      <c r="P329" s="9">
        <f t="shared" si="97"/>
        <v>5.2134435028088864E-3</v>
      </c>
      <c r="Q329" s="9">
        <f t="shared" si="97"/>
        <v>2.9657721040009313E-3</v>
      </c>
      <c r="R329" s="9">
        <f t="shared" si="97"/>
        <v>1.7912847720220101E-2</v>
      </c>
      <c r="S329" s="18">
        <f t="shared" si="97"/>
        <v>1.1713206567025517E-3</v>
      </c>
      <c r="T329" s="9">
        <f t="shared" si="97"/>
        <v>0</v>
      </c>
      <c r="U329" s="9">
        <f t="shared" si="97"/>
        <v>0</v>
      </c>
      <c r="V329" s="9">
        <f t="shared" si="97"/>
        <v>0</v>
      </c>
      <c r="W329" s="9">
        <f t="shared" si="97"/>
        <v>0</v>
      </c>
      <c r="X329" s="18">
        <f t="shared" si="97"/>
        <v>0</v>
      </c>
      <c r="Y329" s="9">
        <f t="shared" si="97"/>
        <v>0</v>
      </c>
      <c r="Z329" s="9">
        <f t="shared" si="97"/>
        <v>0</v>
      </c>
      <c r="AA329" s="9">
        <f t="shared" si="97"/>
        <v>0</v>
      </c>
      <c r="AB329" s="9">
        <f t="shared" si="97"/>
        <v>0</v>
      </c>
      <c r="AC329" s="18">
        <f t="shared" si="97"/>
        <v>0</v>
      </c>
      <c r="AD329" s="204">
        <f t="shared" si="97"/>
        <v>0</v>
      </c>
      <c r="AE329" s="9">
        <f t="shared" si="97"/>
        <v>0</v>
      </c>
      <c r="AF329" s="9">
        <f t="shared" si="97"/>
        <v>0</v>
      </c>
      <c r="AG329" s="9">
        <f t="shared" si="97"/>
        <v>0</v>
      </c>
      <c r="AH329" s="18">
        <f t="shared" si="97"/>
        <v>0</v>
      </c>
      <c r="AI329" s="204">
        <f t="shared" ref="AI329:AM329" si="98">SUM(AI316:AI328)</f>
        <v>0</v>
      </c>
      <c r="AJ329" s="9">
        <f t="shared" si="98"/>
        <v>0</v>
      </c>
      <c r="AK329" s="9">
        <f t="shared" si="98"/>
        <v>0</v>
      </c>
      <c r="AL329" s="9">
        <f t="shared" si="98"/>
        <v>0</v>
      </c>
      <c r="AM329" s="18">
        <f t="shared" si="98"/>
        <v>0</v>
      </c>
    </row>
    <row r="330" spans="1:39" outlineLevel="1">
      <c r="A330" s="37">
        <f>ROW()</f>
        <v>330</v>
      </c>
      <c r="B330" s="232" t="s">
        <v>662</v>
      </c>
      <c r="I330" s="1284" t="str">
        <f>"AA1 [m$ "&amp;$E$33&amp;"]"</f>
        <v>AA1 [m$ 31/12/2024]</v>
      </c>
      <c r="J330" s="1285"/>
      <c r="K330" s="1285"/>
      <c r="L330" s="1285"/>
      <c r="M330" s="1286"/>
      <c r="N330" s="1284" t="str">
        <f>"AA2 [m$ "&amp;$E$33&amp;"]"</f>
        <v>AA2 [m$ 31/12/2024]</v>
      </c>
      <c r="O330" s="1285"/>
      <c r="P330" s="1285"/>
      <c r="Q330" s="1285"/>
      <c r="R330" s="1285"/>
      <c r="S330" s="1286"/>
      <c r="T330" s="1284" t="str">
        <f>"AA3 [m$ "&amp;$E$33&amp;"]"</f>
        <v>AA3 [m$ 31/12/2024]</v>
      </c>
      <c r="U330" s="1285"/>
      <c r="V330" s="1285"/>
      <c r="W330" s="1285"/>
      <c r="X330" s="1286"/>
      <c r="Y330" s="1284" t="str">
        <f>"AA4 [m$ "&amp;$E$33&amp;"]"</f>
        <v>AA4 [m$ 31/12/2024]</v>
      </c>
      <c r="Z330" s="1285"/>
      <c r="AA330" s="1285"/>
      <c r="AB330" s="1285"/>
      <c r="AC330" s="1286"/>
      <c r="AD330" s="1284" t="str">
        <f>"AA5 [m$ "&amp;$E$33&amp;"]"</f>
        <v>AA5 [m$ 31/12/2024]</v>
      </c>
      <c r="AE330" s="1285"/>
      <c r="AF330" s="1285"/>
      <c r="AG330" s="1285"/>
      <c r="AH330" s="1286"/>
      <c r="AI330" s="1284" t="str">
        <f>"AA6 [m$ "&amp;$E$33&amp;"]"</f>
        <v>AA6 [m$ 31/12/2024]</v>
      </c>
      <c r="AJ330" s="1285"/>
      <c r="AK330" s="1285"/>
      <c r="AL330" s="1285"/>
      <c r="AM330" s="1286"/>
    </row>
    <row r="331" spans="1:39" outlineLevel="1">
      <c r="A331" s="37">
        <f>ROW()</f>
        <v>331</v>
      </c>
      <c r="C331" s="38" t="s">
        <v>2</v>
      </c>
      <c r="I331" s="204">
        <f t="shared" ref="I331:M338" si="99">I271/$M$33</f>
        <v>0</v>
      </c>
      <c r="J331" s="9">
        <f t="shared" si="99"/>
        <v>0</v>
      </c>
      <c r="K331" s="9">
        <f t="shared" si="99"/>
        <v>0</v>
      </c>
      <c r="L331" s="9">
        <f t="shared" si="99"/>
        <v>0</v>
      </c>
      <c r="M331" s="18">
        <f t="shared" si="99"/>
        <v>0</v>
      </c>
      <c r="N331" s="255">
        <f t="shared" ref="N331:S338" si="100">(N301+N316)/N$33</f>
        <v>0</v>
      </c>
      <c r="O331" s="12">
        <f t="shared" si="100"/>
        <v>0</v>
      </c>
      <c r="P331" s="12">
        <f t="shared" si="100"/>
        <v>0</v>
      </c>
      <c r="Q331" s="12">
        <f t="shared" si="100"/>
        <v>0</v>
      </c>
      <c r="R331" s="12">
        <f t="shared" si="100"/>
        <v>0</v>
      </c>
      <c r="S331" s="29">
        <f t="shared" si="100"/>
        <v>0</v>
      </c>
      <c r="T331" s="12">
        <f t="shared" ref="T331:AH331" si="101">T271/T$33</f>
        <v>0</v>
      </c>
      <c r="U331" s="12">
        <f t="shared" si="101"/>
        <v>0</v>
      </c>
      <c r="V331" s="12">
        <f t="shared" si="101"/>
        <v>0</v>
      </c>
      <c r="W331" s="12">
        <f t="shared" si="101"/>
        <v>0</v>
      </c>
      <c r="X331" s="29">
        <f t="shared" si="101"/>
        <v>0</v>
      </c>
      <c r="Y331" s="255">
        <f t="shared" si="101"/>
        <v>0</v>
      </c>
      <c r="Z331" s="12">
        <f t="shared" si="101"/>
        <v>0</v>
      </c>
      <c r="AA331" s="12">
        <f t="shared" si="101"/>
        <v>0</v>
      </c>
      <c r="AB331" s="12">
        <f t="shared" si="101"/>
        <v>0</v>
      </c>
      <c r="AC331" s="29">
        <f t="shared" si="101"/>
        <v>0</v>
      </c>
      <c r="AD331" s="255">
        <f t="shared" si="101"/>
        <v>0</v>
      </c>
      <c r="AE331" s="12">
        <f t="shared" si="101"/>
        <v>0</v>
      </c>
      <c r="AF331" s="12">
        <f t="shared" si="101"/>
        <v>0</v>
      </c>
      <c r="AG331" s="12">
        <f t="shared" si="101"/>
        <v>0</v>
      </c>
      <c r="AH331" s="29">
        <f t="shared" si="101"/>
        <v>0</v>
      </c>
      <c r="AI331" s="255">
        <f t="shared" ref="AI331:AM331" si="102">AI271/AI$33</f>
        <v>0</v>
      </c>
      <c r="AJ331" s="12">
        <f t="shared" si="102"/>
        <v>0</v>
      </c>
      <c r="AK331" s="12">
        <f t="shared" si="102"/>
        <v>0</v>
      </c>
      <c r="AL331" s="12">
        <f t="shared" si="102"/>
        <v>0</v>
      </c>
      <c r="AM331" s="29">
        <f t="shared" si="102"/>
        <v>0</v>
      </c>
    </row>
    <row r="332" spans="1:39" outlineLevel="1">
      <c r="A332" s="37">
        <f>ROW()</f>
        <v>332</v>
      </c>
      <c r="C332" s="38" t="s">
        <v>3</v>
      </c>
      <c r="I332" s="204">
        <f t="shared" si="99"/>
        <v>0</v>
      </c>
      <c r="J332" s="9">
        <f t="shared" si="99"/>
        <v>0</v>
      </c>
      <c r="K332" s="9">
        <f t="shared" si="99"/>
        <v>0</v>
      </c>
      <c r="L332" s="9">
        <f t="shared" si="99"/>
        <v>0</v>
      </c>
      <c r="M332" s="18">
        <f t="shared" si="99"/>
        <v>0</v>
      </c>
      <c r="N332" s="255">
        <f t="shared" si="100"/>
        <v>6.4298656593644772</v>
      </c>
      <c r="O332" s="12">
        <f t="shared" si="100"/>
        <v>0</v>
      </c>
      <c r="P332" s="12">
        <f t="shared" si="100"/>
        <v>0</v>
      </c>
      <c r="Q332" s="12">
        <f t="shared" si="100"/>
        <v>0</v>
      </c>
      <c r="R332" s="12">
        <f t="shared" si="100"/>
        <v>0</v>
      </c>
      <c r="S332" s="29">
        <f t="shared" si="100"/>
        <v>0</v>
      </c>
      <c r="T332" s="12">
        <f t="shared" ref="T332:AH332" si="103">T272/T$33</f>
        <v>1.3529284200062754E-3</v>
      </c>
      <c r="U332" s="12">
        <f t="shared" si="103"/>
        <v>0</v>
      </c>
      <c r="V332" s="12">
        <f t="shared" si="103"/>
        <v>0</v>
      </c>
      <c r="W332" s="12">
        <f t="shared" si="103"/>
        <v>0</v>
      </c>
      <c r="X332" s="29">
        <f t="shared" si="103"/>
        <v>0</v>
      </c>
      <c r="Y332" s="255">
        <f t="shared" si="103"/>
        <v>0</v>
      </c>
      <c r="Z332" s="12">
        <f t="shared" si="103"/>
        <v>0</v>
      </c>
      <c r="AA332" s="12">
        <f t="shared" si="103"/>
        <v>0</v>
      </c>
      <c r="AB332" s="12">
        <f t="shared" si="103"/>
        <v>0</v>
      </c>
      <c r="AC332" s="29">
        <f t="shared" si="103"/>
        <v>0</v>
      </c>
      <c r="AD332" s="255">
        <f t="shared" si="103"/>
        <v>0</v>
      </c>
      <c r="AE332" s="12">
        <f t="shared" si="103"/>
        <v>0</v>
      </c>
      <c r="AF332" s="12">
        <f t="shared" si="103"/>
        <v>0</v>
      </c>
      <c r="AG332" s="12">
        <f t="shared" si="103"/>
        <v>0</v>
      </c>
      <c r="AH332" s="29">
        <f t="shared" si="103"/>
        <v>0</v>
      </c>
      <c r="AI332" s="255">
        <f t="shared" ref="AI332:AM332" si="104">AI272/AI$33</f>
        <v>0</v>
      </c>
      <c r="AJ332" s="12">
        <f t="shared" si="104"/>
        <v>0</v>
      </c>
      <c r="AK332" s="12">
        <f t="shared" si="104"/>
        <v>0</v>
      </c>
      <c r="AL332" s="12">
        <f t="shared" si="104"/>
        <v>0</v>
      </c>
      <c r="AM332" s="29">
        <f t="shared" si="104"/>
        <v>0</v>
      </c>
    </row>
    <row r="333" spans="1:39" outlineLevel="1">
      <c r="A333" s="37">
        <f>ROW()</f>
        <v>333</v>
      </c>
      <c r="C333" s="38" t="s">
        <v>4</v>
      </c>
      <c r="I333" s="204">
        <f t="shared" si="99"/>
        <v>0</v>
      </c>
      <c r="J333" s="9">
        <f t="shared" si="99"/>
        <v>0</v>
      </c>
      <c r="K333" s="9">
        <f t="shared" si="99"/>
        <v>0</v>
      </c>
      <c r="L333" s="9">
        <f t="shared" si="99"/>
        <v>0</v>
      </c>
      <c r="M333" s="18">
        <f t="shared" si="99"/>
        <v>0</v>
      </c>
      <c r="N333" s="255">
        <f t="shared" si="100"/>
        <v>0</v>
      </c>
      <c r="O333" s="12">
        <f t="shared" si="100"/>
        <v>0</v>
      </c>
      <c r="P333" s="12">
        <f t="shared" si="100"/>
        <v>0</v>
      </c>
      <c r="Q333" s="12">
        <f t="shared" si="100"/>
        <v>0</v>
      </c>
      <c r="R333" s="12">
        <f t="shared" si="100"/>
        <v>0</v>
      </c>
      <c r="S333" s="29">
        <f t="shared" si="100"/>
        <v>0</v>
      </c>
      <c r="T333" s="12">
        <f t="shared" ref="T333:AH333" si="105">T273/T$33</f>
        <v>0</v>
      </c>
      <c r="U333" s="12">
        <f t="shared" si="105"/>
        <v>0</v>
      </c>
      <c r="V333" s="12">
        <f t="shared" si="105"/>
        <v>0</v>
      </c>
      <c r="W333" s="12">
        <f t="shared" si="105"/>
        <v>3.3411956208342648E-2</v>
      </c>
      <c r="X333" s="29">
        <f t="shared" si="105"/>
        <v>0</v>
      </c>
      <c r="Y333" s="255">
        <f t="shared" si="105"/>
        <v>0</v>
      </c>
      <c r="Z333" s="12">
        <f t="shared" si="105"/>
        <v>0</v>
      </c>
      <c r="AA333" s="12">
        <f t="shared" si="105"/>
        <v>0</v>
      </c>
      <c r="AB333" s="12">
        <f t="shared" si="105"/>
        <v>0</v>
      </c>
      <c r="AC333" s="29">
        <f t="shared" si="105"/>
        <v>0</v>
      </c>
      <c r="AD333" s="255">
        <f t="shared" si="105"/>
        <v>0</v>
      </c>
      <c r="AE333" s="12">
        <f t="shared" si="105"/>
        <v>0</v>
      </c>
      <c r="AF333" s="12">
        <f t="shared" si="105"/>
        <v>0</v>
      </c>
      <c r="AG333" s="12">
        <f t="shared" si="105"/>
        <v>0</v>
      </c>
      <c r="AH333" s="29">
        <f t="shared" si="105"/>
        <v>0</v>
      </c>
      <c r="AI333" s="255">
        <f t="shared" ref="AI333:AM333" si="106">AI273/AI$33</f>
        <v>0</v>
      </c>
      <c r="AJ333" s="12">
        <f t="shared" si="106"/>
        <v>0</v>
      </c>
      <c r="AK333" s="12">
        <f t="shared" si="106"/>
        <v>0</v>
      </c>
      <c r="AL333" s="12">
        <f t="shared" si="106"/>
        <v>0</v>
      </c>
      <c r="AM333" s="29">
        <f t="shared" si="106"/>
        <v>0</v>
      </c>
    </row>
    <row r="334" spans="1:39" outlineLevel="1">
      <c r="A334" s="37">
        <f>ROW()</f>
        <v>334</v>
      </c>
      <c r="C334" s="38" t="s">
        <v>5</v>
      </c>
      <c r="I334" s="204">
        <f t="shared" si="99"/>
        <v>0</v>
      </c>
      <c r="J334" s="9">
        <f t="shared" si="99"/>
        <v>0</v>
      </c>
      <c r="K334" s="9">
        <f t="shared" si="99"/>
        <v>0</v>
      </c>
      <c r="L334" s="9">
        <f t="shared" si="99"/>
        <v>0</v>
      </c>
      <c r="M334" s="18">
        <f t="shared" si="99"/>
        <v>0</v>
      </c>
      <c r="N334" s="255">
        <f t="shared" si="100"/>
        <v>0.11530095789099626</v>
      </c>
      <c r="O334" s="12">
        <f t="shared" si="100"/>
        <v>0</v>
      </c>
      <c r="P334" s="12">
        <f t="shared" si="100"/>
        <v>5.0440070566702321E-2</v>
      </c>
      <c r="Q334" s="12">
        <f t="shared" si="100"/>
        <v>3.811346199469981E-2</v>
      </c>
      <c r="R334" s="12">
        <f t="shared" si="100"/>
        <v>0.12169909446469535</v>
      </c>
      <c r="S334" s="29">
        <f t="shared" si="100"/>
        <v>1.594892638442983E-2</v>
      </c>
      <c r="T334" s="12">
        <f t="shared" ref="T334:AH334" si="107">T274/T$33</f>
        <v>2.4232975755015125</v>
      </c>
      <c r="U334" s="12">
        <f t="shared" si="107"/>
        <v>3.4308021041932403E-2</v>
      </c>
      <c r="V334" s="12">
        <f t="shared" si="107"/>
        <v>4.636880620626653E-2</v>
      </c>
      <c r="W334" s="12">
        <f t="shared" si="107"/>
        <v>0</v>
      </c>
      <c r="X334" s="29">
        <f t="shared" si="107"/>
        <v>0</v>
      </c>
      <c r="Y334" s="255">
        <f t="shared" si="107"/>
        <v>0</v>
      </c>
      <c r="Z334" s="12">
        <f t="shared" si="107"/>
        <v>0</v>
      </c>
      <c r="AA334" s="12">
        <f t="shared" si="107"/>
        <v>0</v>
      </c>
      <c r="AB334" s="12">
        <f t="shared" si="107"/>
        <v>0</v>
      </c>
      <c r="AC334" s="29">
        <f t="shared" si="107"/>
        <v>0</v>
      </c>
      <c r="AD334" s="255">
        <f t="shared" si="107"/>
        <v>0</v>
      </c>
      <c r="AE334" s="12">
        <f t="shared" si="107"/>
        <v>0</v>
      </c>
      <c r="AF334" s="12">
        <f t="shared" si="107"/>
        <v>0</v>
      </c>
      <c r="AG334" s="12">
        <f t="shared" si="107"/>
        <v>0</v>
      </c>
      <c r="AH334" s="29">
        <f t="shared" si="107"/>
        <v>0</v>
      </c>
      <c r="AI334" s="255">
        <f t="shared" ref="AI334:AM334" si="108">AI274/AI$33</f>
        <v>0</v>
      </c>
      <c r="AJ334" s="12">
        <f t="shared" si="108"/>
        <v>0</v>
      </c>
      <c r="AK334" s="12">
        <f t="shared" si="108"/>
        <v>0</v>
      </c>
      <c r="AL334" s="12">
        <f t="shared" si="108"/>
        <v>0</v>
      </c>
      <c r="AM334" s="29">
        <f t="shared" si="108"/>
        <v>0</v>
      </c>
    </row>
    <row r="335" spans="1:39" outlineLevel="1">
      <c r="A335" s="37">
        <f>ROW()</f>
        <v>335</v>
      </c>
      <c r="C335" s="38" t="s">
        <v>473</v>
      </c>
      <c r="I335" s="204">
        <f t="shared" si="99"/>
        <v>0</v>
      </c>
      <c r="J335" s="9">
        <f t="shared" si="99"/>
        <v>0</v>
      </c>
      <c r="K335" s="9">
        <f t="shared" si="99"/>
        <v>0</v>
      </c>
      <c r="L335" s="9">
        <f t="shared" si="99"/>
        <v>0</v>
      </c>
      <c r="M335" s="18">
        <f t="shared" si="99"/>
        <v>0</v>
      </c>
      <c r="N335" s="255">
        <f t="shared" si="100"/>
        <v>0</v>
      </c>
      <c r="O335" s="12">
        <f t="shared" si="100"/>
        <v>0</v>
      </c>
      <c r="P335" s="12">
        <f t="shared" si="100"/>
        <v>0</v>
      </c>
      <c r="Q335" s="12">
        <f t="shared" si="100"/>
        <v>0</v>
      </c>
      <c r="R335" s="12">
        <f t="shared" si="100"/>
        <v>0</v>
      </c>
      <c r="S335" s="29">
        <f t="shared" si="100"/>
        <v>0</v>
      </c>
      <c r="T335" s="12">
        <f t="shared" ref="T335:AH335" si="109">T275/T$33</f>
        <v>0</v>
      </c>
      <c r="U335" s="12">
        <f t="shared" si="109"/>
        <v>0</v>
      </c>
      <c r="V335" s="12">
        <f t="shared" si="109"/>
        <v>0</v>
      </c>
      <c r="W335" s="12">
        <f t="shared" si="109"/>
        <v>0</v>
      </c>
      <c r="X335" s="29">
        <f t="shared" si="109"/>
        <v>0</v>
      </c>
      <c r="Y335" s="255">
        <f t="shared" si="109"/>
        <v>0</v>
      </c>
      <c r="Z335" s="12">
        <f t="shared" si="109"/>
        <v>0</v>
      </c>
      <c r="AA335" s="12">
        <f t="shared" si="109"/>
        <v>0</v>
      </c>
      <c r="AB335" s="12">
        <f t="shared" si="109"/>
        <v>0</v>
      </c>
      <c r="AC335" s="29">
        <f t="shared" si="109"/>
        <v>0</v>
      </c>
      <c r="AD335" s="255">
        <f t="shared" si="109"/>
        <v>0</v>
      </c>
      <c r="AE335" s="12">
        <f t="shared" si="109"/>
        <v>0</v>
      </c>
      <c r="AF335" s="12">
        <f t="shared" si="109"/>
        <v>0</v>
      </c>
      <c r="AG335" s="12">
        <f t="shared" si="109"/>
        <v>0</v>
      </c>
      <c r="AH335" s="29">
        <f t="shared" si="109"/>
        <v>0</v>
      </c>
      <c r="AI335" s="255">
        <f t="shared" ref="AI335:AM335" si="110">AI275/AI$33</f>
        <v>0</v>
      </c>
      <c r="AJ335" s="12">
        <f t="shared" si="110"/>
        <v>0</v>
      </c>
      <c r="AK335" s="12">
        <f t="shared" si="110"/>
        <v>0</v>
      </c>
      <c r="AL335" s="12">
        <f t="shared" si="110"/>
        <v>0</v>
      </c>
      <c r="AM335" s="29">
        <f t="shared" si="110"/>
        <v>0</v>
      </c>
    </row>
    <row r="336" spans="1:39" outlineLevel="1">
      <c r="A336" s="37">
        <f>ROW()</f>
        <v>336</v>
      </c>
      <c r="C336" s="38" t="s">
        <v>474</v>
      </c>
      <c r="I336" s="204">
        <f t="shared" si="99"/>
        <v>0</v>
      </c>
      <c r="J336" s="9">
        <f t="shared" si="99"/>
        <v>0</v>
      </c>
      <c r="K336" s="9">
        <f t="shared" si="99"/>
        <v>0</v>
      </c>
      <c r="L336" s="9">
        <f t="shared" si="99"/>
        <v>0</v>
      </c>
      <c r="M336" s="18">
        <f t="shared" si="99"/>
        <v>0</v>
      </c>
      <c r="N336" s="255">
        <f t="shared" si="100"/>
        <v>0</v>
      </c>
      <c r="O336" s="12">
        <f t="shared" si="100"/>
        <v>0</v>
      </c>
      <c r="P336" s="12">
        <f t="shared" si="100"/>
        <v>0</v>
      </c>
      <c r="Q336" s="12">
        <f t="shared" si="100"/>
        <v>0</v>
      </c>
      <c r="R336" s="12">
        <f t="shared" si="100"/>
        <v>0</v>
      </c>
      <c r="S336" s="29">
        <f t="shared" si="100"/>
        <v>0</v>
      </c>
      <c r="T336" s="12">
        <f t="shared" ref="T336:AH336" si="111">T276/T$33</f>
        <v>0</v>
      </c>
      <c r="U336" s="12">
        <f t="shared" si="111"/>
        <v>0</v>
      </c>
      <c r="V336" s="12">
        <f t="shared" si="111"/>
        <v>0</v>
      </c>
      <c r="W336" s="12">
        <f t="shared" si="111"/>
        <v>0</v>
      </c>
      <c r="X336" s="29">
        <f t="shared" si="111"/>
        <v>0</v>
      </c>
      <c r="Y336" s="255">
        <f t="shared" si="111"/>
        <v>0</v>
      </c>
      <c r="Z336" s="12">
        <f t="shared" si="111"/>
        <v>0</v>
      </c>
      <c r="AA336" s="12">
        <f t="shared" si="111"/>
        <v>0</v>
      </c>
      <c r="AB336" s="12">
        <f t="shared" si="111"/>
        <v>0</v>
      </c>
      <c r="AC336" s="29">
        <f t="shared" si="111"/>
        <v>0</v>
      </c>
      <c r="AD336" s="255">
        <f t="shared" si="111"/>
        <v>0</v>
      </c>
      <c r="AE336" s="12">
        <f t="shared" si="111"/>
        <v>0</v>
      </c>
      <c r="AF336" s="12">
        <f t="shared" si="111"/>
        <v>0</v>
      </c>
      <c r="AG336" s="12">
        <f t="shared" si="111"/>
        <v>0</v>
      </c>
      <c r="AH336" s="29">
        <f t="shared" si="111"/>
        <v>0</v>
      </c>
      <c r="AI336" s="255">
        <f t="shared" ref="AI336:AM336" si="112">AI276/AI$33</f>
        <v>0</v>
      </c>
      <c r="AJ336" s="12">
        <f t="shared" si="112"/>
        <v>0</v>
      </c>
      <c r="AK336" s="12">
        <f t="shared" si="112"/>
        <v>0</v>
      </c>
      <c r="AL336" s="12">
        <f t="shared" si="112"/>
        <v>0</v>
      </c>
      <c r="AM336" s="29">
        <f t="shared" si="112"/>
        <v>0</v>
      </c>
    </row>
    <row r="337" spans="1:39" outlineLevel="1">
      <c r="A337" s="37">
        <f>ROW()</f>
        <v>337</v>
      </c>
      <c r="C337" s="38" t="s">
        <v>477</v>
      </c>
      <c r="I337" s="204">
        <f t="shared" si="99"/>
        <v>0</v>
      </c>
      <c r="J337" s="9">
        <f t="shared" si="99"/>
        <v>0</v>
      </c>
      <c r="K337" s="9">
        <f t="shared" si="99"/>
        <v>0</v>
      </c>
      <c r="L337" s="9">
        <f t="shared" si="99"/>
        <v>0</v>
      </c>
      <c r="M337" s="18">
        <f t="shared" si="99"/>
        <v>0</v>
      </c>
      <c r="N337" s="255">
        <f t="shared" si="100"/>
        <v>0</v>
      </c>
      <c r="O337" s="12">
        <f t="shared" si="100"/>
        <v>0</v>
      </c>
      <c r="P337" s="12">
        <f t="shared" si="100"/>
        <v>0</v>
      </c>
      <c r="Q337" s="12">
        <f t="shared" si="100"/>
        <v>0</v>
      </c>
      <c r="R337" s="12">
        <f t="shared" si="100"/>
        <v>0</v>
      </c>
      <c r="S337" s="29">
        <f t="shared" si="100"/>
        <v>0</v>
      </c>
      <c r="T337" s="12">
        <f t="shared" ref="T337:AH337" si="113">T277/T$33</f>
        <v>0</v>
      </c>
      <c r="U337" s="12">
        <f t="shared" si="113"/>
        <v>0</v>
      </c>
      <c r="V337" s="12">
        <f t="shared" si="113"/>
        <v>0</v>
      </c>
      <c r="W337" s="12">
        <f t="shared" si="113"/>
        <v>0</v>
      </c>
      <c r="X337" s="29">
        <f t="shared" si="113"/>
        <v>0</v>
      </c>
      <c r="Y337" s="255">
        <f t="shared" si="113"/>
        <v>0</v>
      </c>
      <c r="Z337" s="12">
        <f t="shared" si="113"/>
        <v>0</v>
      </c>
      <c r="AA337" s="12">
        <f t="shared" si="113"/>
        <v>0</v>
      </c>
      <c r="AB337" s="12">
        <f t="shared" si="113"/>
        <v>0</v>
      </c>
      <c r="AC337" s="29">
        <f t="shared" si="113"/>
        <v>0</v>
      </c>
      <c r="AD337" s="255">
        <f t="shared" si="113"/>
        <v>0</v>
      </c>
      <c r="AE337" s="12">
        <f t="shared" si="113"/>
        <v>0</v>
      </c>
      <c r="AF337" s="12">
        <f t="shared" si="113"/>
        <v>0</v>
      </c>
      <c r="AG337" s="12">
        <f t="shared" si="113"/>
        <v>0</v>
      </c>
      <c r="AH337" s="29">
        <f t="shared" si="113"/>
        <v>0</v>
      </c>
      <c r="AI337" s="255">
        <f t="shared" ref="AI337:AM337" si="114">AI277/AI$33</f>
        <v>0</v>
      </c>
      <c r="AJ337" s="12">
        <f t="shared" si="114"/>
        <v>0</v>
      </c>
      <c r="AK337" s="12">
        <f t="shared" si="114"/>
        <v>0</v>
      </c>
      <c r="AL337" s="12">
        <f t="shared" si="114"/>
        <v>0</v>
      </c>
      <c r="AM337" s="29">
        <f t="shared" si="114"/>
        <v>0</v>
      </c>
    </row>
    <row r="338" spans="1:39" outlineLevel="1">
      <c r="A338" s="37">
        <f>ROW()</f>
        <v>338</v>
      </c>
      <c r="C338" s="38" t="s">
        <v>511</v>
      </c>
      <c r="I338" s="204">
        <f t="shared" si="99"/>
        <v>0</v>
      </c>
      <c r="J338" s="9">
        <f t="shared" si="99"/>
        <v>0</v>
      </c>
      <c r="K338" s="9">
        <f t="shared" si="99"/>
        <v>0</v>
      </c>
      <c r="L338" s="9">
        <f t="shared" si="99"/>
        <v>0</v>
      </c>
      <c r="M338" s="18">
        <f t="shared" si="99"/>
        <v>0</v>
      </c>
      <c r="N338" s="255">
        <f t="shared" si="100"/>
        <v>0</v>
      </c>
      <c r="O338" s="12">
        <f t="shared" si="100"/>
        <v>0</v>
      </c>
      <c r="P338" s="12">
        <f t="shared" si="100"/>
        <v>0</v>
      </c>
      <c r="Q338" s="12">
        <f t="shared" si="100"/>
        <v>0</v>
      </c>
      <c r="R338" s="12">
        <f t="shared" si="100"/>
        <v>0</v>
      </c>
      <c r="S338" s="29">
        <f t="shared" si="100"/>
        <v>0</v>
      </c>
      <c r="T338" s="12">
        <f t="shared" ref="T338:AH338" si="115">T278/T$33</f>
        <v>0</v>
      </c>
      <c r="U338" s="12">
        <f t="shared" si="115"/>
        <v>0</v>
      </c>
      <c r="V338" s="12">
        <f t="shared" si="115"/>
        <v>0</v>
      </c>
      <c r="W338" s="12">
        <f t="shared" si="115"/>
        <v>0</v>
      </c>
      <c r="X338" s="29">
        <f t="shared" si="115"/>
        <v>0</v>
      </c>
      <c r="Y338" s="255">
        <f t="shared" si="115"/>
        <v>0</v>
      </c>
      <c r="Z338" s="12">
        <f t="shared" si="115"/>
        <v>0</v>
      </c>
      <c r="AA338" s="12">
        <f t="shared" si="115"/>
        <v>0</v>
      </c>
      <c r="AB338" s="12">
        <f t="shared" si="115"/>
        <v>0</v>
      </c>
      <c r="AC338" s="29">
        <f t="shared" si="115"/>
        <v>0</v>
      </c>
      <c r="AD338" s="255">
        <f t="shared" si="115"/>
        <v>0</v>
      </c>
      <c r="AE338" s="12">
        <f t="shared" si="115"/>
        <v>0</v>
      </c>
      <c r="AF338" s="12">
        <f t="shared" si="115"/>
        <v>0</v>
      </c>
      <c r="AG338" s="12">
        <f t="shared" si="115"/>
        <v>0</v>
      </c>
      <c r="AH338" s="29">
        <f t="shared" si="115"/>
        <v>0</v>
      </c>
      <c r="AI338" s="255">
        <f t="shared" ref="AI338:AM338" si="116">AI278/AI$33</f>
        <v>0</v>
      </c>
      <c r="AJ338" s="12">
        <f t="shared" si="116"/>
        <v>0</v>
      </c>
      <c r="AK338" s="12">
        <f t="shared" si="116"/>
        <v>0</v>
      </c>
      <c r="AL338" s="12">
        <f t="shared" si="116"/>
        <v>0</v>
      </c>
      <c r="AM338" s="29">
        <f t="shared" si="116"/>
        <v>0</v>
      </c>
    </row>
    <row r="339" spans="1:39" outlineLevel="1">
      <c r="A339" s="37">
        <f>ROW()</f>
        <v>339</v>
      </c>
      <c r="C339" s="38" t="s">
        <v>655</v>
      </c>
      <c r="I339" s="204"/>
      <c r="J339" s="9"/>
      <c r="K339" s="9"/>
      <c r="L339" s="9"/>
      <c r="M339" s="18"/>
      <c r="N339" s="255"/>
      <c r="O339" s="12"/>
      <c r="P339" s="12"/>
      <c r="Q339" s="12"/>
      <c r="R339" s="12"/>
      <c r="S339" s="29"/>
      <c r="T339" s="12"/>
      <c r="U339" s="12"/>
      <c r="V339" s="12"/>
      <c r="W339" s="12"/>
      <c r="X339" s="29"/>
      <c r="Y339" s="255"/>
      <c r="Z339" s="12"/>
      <c r="AA339" s="12"/>
      <c r="AB339" s="12"/>
      <c r="AC339" s="29"/>
      <c r="AD339" s="255"/>
      <c r="AE339" s="12"/>
      <c r="AF339" s="12"/>
      <c r="AG339" s="12"/>
      <c r="AH339" s="29"/>
      <c r="AI339" s="255"/>
      <c r="AJ339" s="12"/>
      <c r="AK339" s="12"/>
      <c r="AL339" s="12"/>
      <c r="AM339" s="29"/>
    </row>
    <row r="340" spans="1:39" outlineLevel="1">
      <c r="A340" s="37">
        <f>ROW()</f>
        <v>340</v>
      </c>
      <c r="C340" s="38" t="s">
        <v>656</v>
      </c>
      <c r="I340" s="204"/>
      <c r="J340" s="9"/>
      <c r="K340" s="9"/>
      <c r="L340" s="9"/>
      <c r="M340" s="18"/>
      <c r="N340" s="255"/>
      <c r="O340" s="12"/>
      <c r="P340" s="12"/>
      <c r="Q340" s="12"/>
      <c r="R340" s="12"/>
      <c r="S340" s="29"/>
      <c r="T340" s="12"/>
      <c r="U340" s="12"/>
      <c r="V340" s="12"/>
      <c r="W340" s="12"/>
      <c r="X340" s="29"/>
      <c r="Y340" s="255"/>
      <c r="Z340" s="12"/>
      <c r="AA340" s="12"/>
      <c r="AB340" s="12"/>
      <c r="AC340" s="29"/>
      <c r="AD340" s="255"/>
      <c r="AE340" s="12"/>
      <c r="AF340" s="12"/>
      <c r="AG340" s="12"/>
      <c r="AH340" s="29"/>
      <c r="AI340" s="255"/>
      <c r="AJ340" s="12"/>
      <c r="AK340" s="12"/>
      <c r="AL340" s="12"/>
      <c r="AM340" s="29"/>
    </row>
    <row r="341" spans="1:39" outlineLevel="1">
      <c r="A341" s="37">
        <f>ROW()</f>
        <v>341</v>
      </c>
      <c r="C341" s="38" t="s">
        <v>667</v>
      </c>
      <c r="I341" s="204"/>
      <c r="J341" s="9"/>
      <c r="K341" s="9"/>
      <c r="L341" s="9"/>
      <c r="M341" s="18"/>
      <c r="N341" s="255"/>
      <c r="O341" s="12"/>
      <c r="P341" s="12"/>
      <c r="Q341" s="12"/>
      <c r="R341" s="12"/>
      <c r="S341" s="29"/>
      <c r="T341" s="12"/>
      <c r="U341" s="12"/>
      <c r="V341" s="12"/>
      <c r="W341" s="12"/>
      <c r="X341" s="29"/>
      <c r="Y341" s="255"/>
      <c r="Z341" s="12"/>
      <c r="AA341" s="12"/>
      <c r="AB341" s="12"/>
      <c r="AC341" s="29"/>
      <c r="AD341" s="255"/>
      <c r="AE341" s="12"/>
      <c r="AF341" s="12"/>
      <c r="AG341" s="12"/>
      <c r="AH341" s="29"/>
      <c r="AI341" s="255"/>
      <c r="AJ341" s="12"/>
      <c r="AK341" s="12"/>
      <c r="AL341" s="12"/>
      <c r="AM341" s="29"/>
    </row>
    <row r="342" spans="1:39" outlineLevel="1">
      <c r="A342" s="37">
        <f>ROW()</f>
        <v>342</v>
      </c>
      <c r="C342" s="38" t="s">
        <v>212</v>
      </c>
      <c r="I342" s="204">
        <f>I282/$M$33</f>
        <v>0</v>
      </c>
      <c r="J342" s="9">
        <f>J282/$M$33</f>
        <v>0</v>
      </c>
      <c r="K342" s="9">
        <f>K282/$M$33</f>
        <v>0</v>
      </c>
      <c r="L342" s="9">
        <f>L282/$M$33</f>
        <v>0</v>
      </c>
      <c r="M342" s="18">
        <f>M282/$M$33</f>
        <v>0</v>
      </c>
      <c r="N342" s="255">
        <f t="shared" ref="N342:S342" si="117">(N312+N327)/N$33</f>
        <v>3.4845121715831278</v>
      </c>
      <c r="O342" s="12">
        <f t="shared" si="117"/>
        <v>0</v>
      </c>
      <c r="P342" s="12">
        <f t="shared" si="117"/>
        <v>0</v>
      </c>
      <c r="Q342" s="12">
        <f t="shared" si="117"/>
        <v>0</v>
      </c>
      <c r="R342" s="12">
        <f t="shared" si="117"/>
        <v>0</v>
      </c>
      <c r="S342" s="29">
        <f t="shared" si="117"/>
        <v>0</v>
      </c>
      <c r="T342" s="12">
        <f t="shared" ref="T342:AH342" si="118">T282/T$33</f>
        <v>0</v>
      </c>
      <c r="U342" s="12">
        <f t="shared" si="118"/>
        <v>0</v>
      </c>
      <c r="V342" s="12">
        <f t="shared" si="118"/>
        <v>0</v>
      </c>
      <c r="W342" s="12">
        <f t="shared" si="118"/>
        <v>0</v>
      </c>
      <c r="X342" s="29">
        <f t="shared" si="118"/>
        <v>0</v>
      </c>
      <c r="Y342" s="255">
        <f t="shared" si="118"/>
        <v>0</v>
      </c>
      <c r="Z342" s="12">
        <f t="shared" si="118"/>
        <v>0</v>
      </c>
      <c r="AA342" s="12">
        <f t="shared" si="118"/>
        <v>0</v>
      </c>
      <c r="AB342" s="12">
        <f t="shared" si="118"/>
        <v>0</v>
      </c>
      <c r="AC342" s="29">
        <f t="shared" si="118"/>
        <v>0</v>
      </c>
      <c r="AD342" s="255">
        <f t="shared" si="118"/>
        <v>0</v>
      </c>
      <c r="AE342" s="12">
        <f t="shared" si="118"/>
        <v>0</v>
      </c>
      <c r="AF342" s="12">
        <f t="shared" si="118"/>
        <v>0</v>
      </c>
      <c r="AG342" s="12">
        <f t="shared" si="118"/>
        <v>0</v>
      </c>
      <c r="AH342" s="29">
        <f t="shared" si="118"/>
        <v>0</v>
      </c>
      <c r="AI342" s="255">
        <f t="shared" ref="AI342:AM342" si="119">AI282/AI$33</f>
        <v>0</v>
      </c>
      <c r="AJ342" s="12">
        <f t="shared" si="119"/>
        <v>0</v>
      </c>
      <c r="AK342" s="12">
        <f t="shared" si="119"/>
        <v>0</v>
      </c>
      <c r="AL342" s="12">
        <f t="shared" si="119"/>
        <v>0</v>
      </c>
      <c r="AM342" s="29">
        <f t="shared" si="119"/>
        <v>0</v>
      </c>
    </row>
    <row r="343" spans="1:39" outlineLevel="1">
      <c r="A343" s="37">
        <f>ROW()</f>
        <v>343</v>
      </c>
      <c r="C343" s="159" t="s">
        <v>362</v>
      </c>
      <c r="D343" s="30"/>
      <c r="E343" s="30"/>
      <c r="F343" s="30"/>
      <c r="G343" s="30"/>
      <c r="H343" s="30"/>
      <c r="I343" s="205"/>
      <c r="J343" s="15"/>
      <c r="K343" s="15"/>
      <c r="L343" s="15"/>
      <c r="M343" s="206"/>
      <c r="N343" s="256"/>
      <c r="O343" s="22"/>
      <c r="P343" s="22"/>
      <c r="Q343" s="22"/>
      <c r="R343" s="22"/>
      <c r="S343" s="28"/>
      <c r="T343" s="22"/>
      <c r="U343" s="22"/>
      <c r="V343" s="22"/>
      <c r="W343" s="22"/>
      <c r="X343" s="28"/>
      <c r="Y343" s="256">
        <f t="shared" ref="Y343:AH343" si="120">Y283/Y$33</f>
        <v>0</v>
      </c>
      <c r="Z343" s="22">
        <f t="shared" si="120"/>
        <v>0</v>
      </c>
      <c r="AA343" s="22">
        <f t="shared" si="120"/>
        <v>0</v>
      </c>
      <c r="AB343" s="22">
        <f t="shared" si="120"/>
        <v>0</v>
      </c>
      <c r="AC343" s="28">
        <f t="shared" si="120"/>
        <v>0</v>
      </c>
      <c r="AD343" s="256">
        <f t="shared" si="120"/>
        <v>0</v>
      </c>
      <c r="AE343" s="22">
        <f t="shared" si="120"/>
        <v>0</v>
      </c>
      <c r="AF343" s="22">
        <f t="shared" si="120"/>
        <v>0</v>
      </c>
      <c r="AG343" s="22">
        <f t="shared" si="120"/>
        <v>0</v>
      </c>
      <c r="AH343" s="28">
        <f t="shared" si="120"/>
        <v>0</v>
      </c>
      <c r="AI343" s="256">
        <f t="shared" ref="AI343:AM343" si="121">AI283/AI$33</f>
        <v>0</v>
      </c>
      <c r="AJ343" s="22">
        <f t="shared" si="121"/>
        <v>0</v>
      </c>
      <c r="AK343" s="22">
        <f t="shared" si="121"/>
        <v>0</v>
      </c>
      <c r="AL343" s="22">
        <f t="shared" si="121"/>
        <v>0</v>
      </c>
      <c r="AM343" s="28">
        <f t="shared" si="121"/>
        <v>0</v>
      </c>
    </row>
    <row r="344" spans="1:39" outlineLevel="1">
      <c r="A344" s="37">
        <f>ROW()</f>
        <v>344</v>
      </c>
      <c r="C344" s="38" t="s">
        <v>1</v>
      </c>
      <c r="I344" s="204">
        <f t="shared" ref="I344:AH344" si="122">SUM(I331:I343)</f>
        <v>0</v>
      </c>
      <c r="J344" s="9">
        <f t="shared" si="122"/>
        <v>0</v>
      </c>
      <c r="K344" s="9">
        <f t="shared" si="122"/>
        <v>0</v>
      </c>
      <c r="L344" s="9">
        <f t="shared" si="122"/>
        <v>0</v>
      </c>
      <c r="M344" s="18">
        <f t="shared" si="122"/>
        <v>0</v>
      </c>
      <c r="N344" s="204">
        <f t="shared" si="122"/>
        <v>10.029678788838602</v>
      </c>
      <c r="O344" s="9">
        <f t="shared" si="122"/>
        <v>0</v>
      </c>
      <c r="P344" s="9">
        <f t="shared" si="122"/>
        <v>5.0440070566702321E-2</v>
      </c>
      <c r="Q344" s="9">
        <f t="shared" si="122"/>
        <v>3.811346199469981E-2</v>
      </c>
      <c r="R344" s="9">
        <f t="shared" si="122"/>
        <v>0.12169909446469535</v>
      </c>
      <c r="S344" s="18">
        <f t="shared" si="122"/>
        <v>1.594892638442983E-2</v>
      </c>
      <c r="T344" s="9">
        <f t="shared" si="122"/>
        <v>2.4246505039215189</v>
      </c>
      <c r="U344" s="9">
        <f t="shared" si="122"/>
        <v>3.4308021041932403E-2</v>
      </c>
      <c r="V344" s="9">
        <f t="shared" si="122"/>
        <v>4.636880620626653E-2</v>
      </c>
      <c r="W344" s="9">
        <f t="shared" si="122"/>
        <v>3.3411956208342648E-2</v>
      </c>
      <c r="X344" s="18">
        <f t="shared" si="122"/>
        <v>0</v>
      </c>
      <c r="Y344" s="9">
        <f t="shared" si="122"/>
        <v>0</v>
      </c>
      <c r="Z344" s="9">
        <f t="shared" si="122"/>
        <v>0</v>
      </c>
      <c r="AA344" s="9">
        <f t="shared" si="122"/>
        <v>0</v>
      </c>
      <c r="AB344" s="9">
        <f t="shared" si="122"/>
        <v>0</v>
      </c>
      <c r="AC344" s="18">
        <f t="shared" si="122"/>
        <v>0</v>
      </c>
      <c r="AD344" s="204">
        <f t="shared" si="122"/>
        <v>0</v>
      </c>
      <c r="AE344" s="9">
        <f t="shared" si="122"/>
        <v>0</v>
      </c>
      <c r="AF344" s="9">
        <f t="shared" si="122"/>
        <v>0</v>
      </c>
      <c r="AG344" s="9">
        <f t="shared" si="122"/>
        <v>0</v>
      </c>
      <c r="AH344" s="18">
        <f t="shared" si="122"/>
        <v>0</v>
      </c>
      <c r="AI344" s="204">
        <f t="shared" ref="AI344:AM344" si="123">SUM(AI331:AI343)</f>
        <v>0</v>
      </c>
      <c r="AJ344" s="9">
        <f t="shared" si="123"/>
        <v>0</v>
      </c>
      <c r="AK344" s="9">
        <f t="shared" si="123"/>
        <v>0</v>
      </c>
      <c r="AL344" s="9">
        <f t="shared" si="123"/>
        <v>0</v>
      </c>
      <c r="AM344" s="18">
        <f t="shared" si="123"/>
        <v>0</v>
      </c>
    </row>
    <row r="345" spans="1:39" outlineLevel="1">
      <c r="A345" s="37">
        <f>ROW()</f>
        <v>345</v>
      </c>
      <c r="C345" s="38"/>
      <c r="I345" s="204"/>
      <c r="J345" s="9"/>
      <c r="K345" s="9"/>
      <c r="L345" s="9"/>
      <c r="M345" s="18"/>
      <c r="N345" s="257"/>
      <c r="O345" s="39"/>
      <c r="S345" s="109"/>
      <c r="T345" s="40"/>
      <c r="U345" s="40"/>
      <c r="V345" s="40"/>
      <c r="W345" s="40"/>
      <c r="X345" s="258"/>
      <c r="Y345" s="40"/>
      <c r="Z345" s="40"/>
      <c r="AA345" s="40"/>
      <c r="AB345" s="40"/>
      <c r="AC345" s="258"/>
      <c r="AD345" s="259"/>
      <c r="AE345" s="40"/>
      <c r="AF345" s="40"/>
      <c r="AG345" s="40"/>
      <c r="AH345" s="258"/>
      <c r="AI345" s="259"/>
      <c r="AJ345" s="40"/>
      <c r="AK345" s="40"/>
      <c r="AL345" s="40"/>
      <c r="AM345" s="258"/>
    </row>
    <row r="346" spans="1:39" collapsed="1">
      <c r="A346" s="172" t="s">
        <v>278</v>
      </c>
      <c r="B346" s="72"/>
      <c r="C346" s="71"/>
      <c r="D346" s="71"/>
      <c r="E346" s="71"/>
      <c r="F346" s="71"/>
      <c r="G346" s="71"/>
      <c r="H346" s="71"/>
      <c r="I346" s="197"/>
      <c r="J346" s="73"/>
      <c r="K346" s="73"/>
      <c r="L346" s="73"/>
      <c r="M346" s="173"/>
      <c r="N346" s="73"/>
      <c r="O346" s="73"/>
      <c r="P346" s="73"/>
      <c r="Q346" s="73"/>
      <c r="R346" s="73"/>
      <c r="S346" s="173"/>
      <c r="T346" s="73"/>
      <c r="U346" s="73"/>
      <c r="V346" s="73"/>
      <c r="W346" s="73"/>
      <c r="X346" s="173"/>
      <c r="Y346" s="73"/>
      <c r="Z346" s="73"/>
      <c r="AA346" s="73"/>
      <c r="AB346" s="73"/>
      <c r="AC346" s="173"/>
      <c r="AD346" s="197"/>
      <c r="AE346" s="73"/>
      <c r="AF346" s="73"/>
      <c r="AG346" s="73"/>
      <c r="AH346" s="173"/>
      <c r="AI346" s="197"/>
      <c r="AJ346" s="73"/>
      <c r="AK346" s="73"/>
      <c r="AL346" s="73"/>
      <c r="AM346" s="173"/>
    </row>
    <row r="347" spans="1:39" hidden="1" outlineLevel="1">
      <c r="A347" s="310">
        <f>ROW()</f>
        <v>347</v>
      </c>
      <c r="B347" s="230"/>
      <c r="I347" s="1341"/>
      <c r="J347" s="1298"/>
      <c r="K347" s="1298"/>
      <c r="L347" s="1298"/>
      <c r="M347" s="1342"/>
      <c r="N347" s="1273"/>
      <c r="O347" s="1274"/>
      <c r="P347" s="1274"/>
      <c r="Q347" s="1274"/>
      <c r="R347" s="1274"/>
      <c r="S347" s="1275"/>
      <c r="T347" s="1273"/>
      <c r="U347" s="1274"/>
      <c r="V347" s="1274"/>
      <c r="W347" s="1274"/>
      <c r="X347" s="1275"/>
      <c r="Y347" s="1277"/>
      <c r="Z347" s="1277"/>
      <c r="AA347" s="1277"/>
      <c r="AB347" s="1277"/>
      <c r="AC347" s="1278"/>
      <c r="AD347" s="1276"/>
      <c r="AE347" s="1277"/>
      <c r="AF347" s="1277"/>
      <c r="AG347" s="1277"/>
      <c r="AH347" s="1278"/>
      <c r="AI347" s="1276"/>
      <c r="AJ347" s="1277"/>
      <c r="AK347" s="1277"/>
      <c r="AL347" s="1277"/>
      <c r="AM347" s="1278"/>
    </row>
    <row r="348" spans="1:39" hidden="1" outlineLevel="1">
      <c r="A348" s="310">
        <f>ROW()</f>
        <v>348</v>
      </c>
      <c r="C348" s="38"/>
      <c r="I348" s="1143"/>
      <c r="J348" s="1138"/>
      <c r="K348" s="1138"/>
      <c r="L348" s="1138"/>
      <c r="M348" s="1144"/>
      <c r="N348" s="1143"/>
      <c r="O348" s="1138"/>
      <c r="P348" s="1138"/>
      <c r="Q348" s="1138"/>
      <c r="R348" s="1138"/>
      <c r="S348" s="1144"/>
      <c r="T348" s="1152"/>
      <c r="U348" s="1154"/>
      <c r="V348" s="1154"/>
      <c r="W348" s="1154"/>
      <c r="X348" s="1153"/>
      <c r="AC348" s="109"/>
      <c r="AD348" s="17"/>
      <c r="AH348" s="109"/>
      <c r="AI348" s="17"/>
      <c r="AM348" s="109"/>
    </row>
    <row r="349" spans="1:39" hidden="1" outlineLevel="1">
      <c r="A349" s="310">
        <f>ROW()</f>
        <v>349</v>
      </c>
      <c r="C349" s="38"/>
      <c r="I349" s="1143"/>
      <c r="J349" s="1138"/>
      <c r="K349" s="1138"/>
      <c r="L349" s="1138"/>
      <c r="M349" s="1144"/>
      <c r="N349" s="1143"/>
      <c r="O349" s="1138"/>
      <c r="P349" s="1138"/>
      <c r="Q349" s="1138"/>
      <c r="R349" s="1138"/>
      <c r="S349" s="1144"/>
      <c r="T349" s="1152"/>
      <c r="U349" s="1154"/>
      <c r="V349" s="1154"/>
      <c r="W349" s="1154"/>
      <c r="X349" s="1153"/>
      <c r="AC349" s="109"/>
      <c r="AD349" s="17"/>
      <c r="AH349" s="109"/>
      <c r="AI349" s="17"/>
      <c r="AM349" s="109"/>
    </row>
    <row r="350" spans="1:39" hidden="1" outlineLevel="1">
      <c r="A350" s="310">
        <f>ROW()</f>
        <v>350</v>
      </c>
      <c r="C350" s="38"/>
      <c r="I350" s="1143"/>
      <c r="J350" s="1138"/>
      <c r="K350" s="1138"/>
      <c r="L350" s="1138"/>
      <c r="M350" s="1144"/>
      <c r="N350" s="1143"/>
      <c r="O350" s="1138"/>
      <c r="P350" s="1138"/>
      <c r="Q350" s="1138"/>
      <c r="R350" s="1138"/>
      <c r="S350" s="1144"/>
      <c r="T350" s="1152"/>
      <c r="U350" s="1154"/>
      <c r="V350" s="1154"/>
      <c r="W350" s="1154"/>
      <c r="X350" s="1153"/>
      <c r="AC350" s="109"/>
      <c r="AD350" s="17"/>
      <c r="AH350" s="109"/>
      <c r="AI350" s="17"/>
      <c r="AM350" s="109"/>
    </row>
    <row r="351" spans="1:39" hidden="1" outlineLevel="1">
      <c r="A351" s="310">
        <f>ROW()</f>
        <v>351</v>
      </c>
      <c r="C351" s="38"/>
      <c r="I351" s="1143"/>
      <c r="J351" s="1138"/>
      <c r="K351" s="1138"/>
      <c r="L351" s="1138"/>
      <c r="M351" s="1144"/>
      <c r="N351" s="1143"/>
      <c r="O351" s="1138"/>
      <c r="P351" s="1138"/>
      <c r="Q351" s="1138"/>
      <c r="R351" s="1138"/>
      <c r="S351" s="1144"/>
      <c r="T351" s="1152"/>
      <c r="U351" s="1154"/>
      <c r="V351" s="1154"/>
      <c r="W351" s="1154"/>
      <c r="X351" s="1153"/>
      <c r="AC351" s="109"/>
      <c r="AD351" s="17"/>
      <c r="AH351" s="109"/>
      <c r="AI351" s="17"/>
      <c r="AM351" s="109"/>
    </row>
    <row r="352" spans="1:39" hidden="1" outlineLevel="1">
      <c r="A352" s="310">
        <f>ROW()</f>
        <v>352</v>
      </c>
      <c r="C352" s="38"/>
      <c r="I352" s="1143"/>
      <c r="J352" s="1138"/>
      <c r="K352" s="1138"/>
      <c r="L352" s="1138"/>
      <c r="M352" s="1144"/>
      <c r="N352" s="1143"/>
      <c r="O352" s="1138"/>
      <c r="P352" s="1138"/>
      <c r="Q352" s="1138"/>
      <c r="R352" s="1138"/>
      <c r="S352" s="1144"/>
      <c r="T352" s="1152"/>
      <c r="U352" s="1154"/>
      <c r="V352" s="1154"/>
      <c r="W352" s="1154"/>
      <c r="X352" s="1153"/>
      <c r="AC352" s="109"/>
      <c r="AD352" s="17"/>
      <c r="AH352" s="109"/>
      <c r="AI352" s="17"/>
      <c r="AM352" s="109"/>
    </row>
    <row r="353" spans="1:39" hidden="1" outlineLevel="1">
      <c r="A353" s="310">
        <f>ROW()</f>
        <v>353</v>
      </c>
      <c r="C353" s="38"/>
      <c r="I353" s="1143"/>
      <c r="J353" s="1138"/>
      <c r="K353" s="1138"/>
      <c r="L353" s="1138"/>
      <c r="M353" s="1144"/>
      <c r="N353" s="1143"/>
      <c r="O353" s="1138"/>
      <c r="P353" s="1138"/>
      <c r="Q353" s="1138"/>
      <c r="R353" s="1138"/>
      <c r="S353" s="1144"/>
      <c r="T353" s="1152"/>
      <c r="U353" s="1154"/>
      <c r="V353" s="1154"/>
      <c r="W353" s="1154"/>
      <c r="X353" s="1153"/>
      <c r="AC353" s="109"/>
      <c r="AD353" s="17"/>
      <c r="AH353" s="109"/>
      <c r="AI353" s="17"/>
      <c r="AM353" s="109"/>
    </row>
    <row r="354" spans="1:39" hidden="1" outlineLevel="1">
      <c r="A354" s="310">
        <f>ROW()</f>
        <v>354</v>
      </c>
      <c r="C354" s="38"/>
      <c r="I354" s="1143"/>
      <c r="J354" s="1138"/>
      <c r="K354" s="1138"/>
      <c r="L354" s="1138"/>
      <c r="M354" s="1144"/>
      <c r="N354" s="1143"/>
      <c r="O354" s="1138"/>
      <c r="P354" s="1138"/>
      <c r="Q354" s="1138"/>
      <c r="R354" s="1138"/>
      <c r="S354" s="1144"/>
      <c r="T354" s="1152"/>
      <c r="U354" s="1154"/>
      <c r="V354" s="1154"/>
      <c r="W354" s="1154"/>
      <c r="X354" s="1153"/>
      <c r="AC354" s="109"/>
      <c r="AD354" s="17"/>
      <c r="AH354" s="109"/>
      <c r="AI354" s="17"/>
      <c r="AM354" s="109"/>
    </row>
    <row r="355" spans="1:39" hidden="1" outlineLevel="1">
      <c r="A355" s="310">
        <f>ROW()</f>
        <v>355</v>
      </c>
      <c r="C355" s="38"/>
      <c r="I355" s="1143"/>
      <c r="J355" s="1138"/>
      <c r="K355" s="1138"/>
      <c r="L355" s="1138"/>
      <c r="M355" s="1144"/>
      <c r="N355" s="1143"/>
      <c r="O355" s="1138"/>
      <c r="P355" s="1138"/>
      <c r="Q355" s="1138"/>
      <c r="R355" s="1138"/>
      <c r="S355" s="1144"/>
      <c r="T355" s="1152"/>
      <c r="U355" s="1154"/>
      <c r="V355" s="1154"/>
      <c r="W355" s="1154"/>
      <c r="X355" s="1153"/>
      <c r="AC355" s="109"/>
      <c r="AD355" s="17"/>
      <c r="AH355" s="109"/>
      <c r="AI355" s="17"/>
      <c r="AM355" s="109"/>
    </row>
    <row r="356" spans="1:39" hidden="1" outlineLevel="1">
      <c r="A356" s="310">
        <f>ROW()</f>
        <v>356</v>
      </c>
      <c r="C356" s="38"/>
      <c r="I356" s="1143"/>
      <c r="J356" s="1138"/>
      <c r="K356" s="1138"/>
      <c r="L356" s="1138"/>
      <c r="M356" s="1144"/>
      <c r="N356" s="1143"/>
      <c r="O356" s="1138"/>
      <c r="P356" s="1138"/>
      <c r="Q356" s="1138"/>
      <c r="R356" s="1138"/>
      <c r="S356" s="1144"/>
      <c r="T356" s="1152"/>
      <c r="U356" s="1154"/>
      <c r="V356" s="1154"/>
      <c r="W356" s="1154"/>
      <c r="X356" s="1153"/>
      <c r="AC356" s="109"/>
      <c r="AD356" s="17"/>
      <c r="AH356" s="109"/>
      <c r="AI356" s="17"/>
      <c r="AM356" s="109"/>
    </row>
    <row r="357" spans="1:39" hidden="1" outlineLevel="1">
      <c r="A357" s="310">
        <f>ROW()</f>
        <v>357</v>
      </c>
      <c r="C357" s="38"/>
      <c r="I357" s="1143"/>
      <c r="J357" s="1138"/>
      <c r="K357" s="1138"/>
      <c r="L357" s="1138"/>
      <c r="M357" s="1144"/>
      <c r="N357" s="1143"/>
      <c r="O357" s="1138"/>
      <c r="P357" s="1138"/>
      <c r="Q357" s="1138"/>
      <c r="R357" s="1138"/>
      <c r="S357" s="1144"/>
      <c r="T357" s="1152"/>
      <c r="U357" s="1154"/>
      <c r="V357" s="1154"/>
      <c r="W357" s="1154"/>
      <c r="X357" s="1153"/>
      <c r="AC357" s="109"/>
      <c r="AD357" s="17"/>
      <c r="AH357" s="109"/>
      <c r="AI357" s="17"/>
      <c r="AM357" s="109"/>
    </row>
    <row r="358" spans="1:39" hidden="1" outlineLevel="1">
      <c r="A358" s="310">
        <f>ROW()</f>
        <v>358</v>
      </c>
      <c r="C358" s="38"/>
      <c r="I358" s="1143"/>
      <c r="J358" s="1138"/>
      <c r="K358" s="1138"/>
      <c r="L358" s="1138"/>
      <c r="M358" s="1144"/>
      <c r="N358" s="1143"/>
      <c r="O358" s="1138"/>
      <c r="P358" s="1138"/>
      <c r="Q358" s="1138"/>
      <c r="R358" s="1138"/>
      <c r="S358" s="1144"/>
      <c r="T358" s="1152"/>
      <c r="U358" s="1154"/>
      <c r="V358" s="1154"/>
      <c r="W358" s="1154"/>
      <c r="X358" s="1153"/>
      <c r="AC358" s="109"/>
      <c r="AD358" s="17"/>
      <c r="AH358" s="109"/>
      <c r="AI358" s="17"/>
      <c r="AM358" s="109"/>
    </row>
    <row r="359" spans="1:39" hidden="1" outlineLevel="1">
      <c r="A359" s="310">
        <f>ROW()</f>
        <v>359</v>
      </c>
      <c r="C359" s="38"/>
      <c r="I359" s="1143"/>
      <c r="J359" s="1138"/>
      <c r="K359" s="1138"/>
      <c r="L359" s="1138"/>
      <c r="M359" s="1144"/>
      <c r="N359" s="1143"/>
      <c r="O359" s="1138"/>
      <c r="P359" s="1138"/>
      <c r="Q359" s="1138"/>
      <c r="R359" s="1138"/>
      <c r="S359" s="1144"/>
      <c r="T359" s="1152"/>
      <c r="U359" s="1154"/>
      <c r="V359" s="1154"/>
      <c r="W359" s="1154"/>
      <c r="X359" s="1153"/>
      <c r="AC359" s="109"/>
      <c r="AD359" s="17"/>
      <c r="AH359" s="109"/>
      <c r="AI359" s="17"/>
      <c r="AM359" s="109"/>
    </row>
    <row r="360" spans="1:39" hidden="1" outlineLevel="1">
      <c r="A360" s="310">
        <f>ROW()</f>
        <v>360</v>
      </c>
      <c r="C360" s="38"/>
      <c r="I360" s="1143"/>
      <c r="J360" s="1138"/>
      <c r="K360" s="1138"/>
      <c r="L360" s="1138"/>
      <c r="M360" s="1144"/>
      <c r="N360" s="1143"/>
      <c r="O360" s="1138"/>
      <c r="P360" s="1138"/>
      <c r="Q360" s="1138"/>
      <c r="R360" s="1138"/>
      <c r="S360" s="1144"/>
      <c r="T360" s="1152"/>
      <c r="U360" s="1154"/>
      <c r="V360" s="1154"/>
      <c r="W360" s="1154"/>
      <c r="X360" s="1153"/>
      <c r="AC360" s="109"/>
      <c r="AD360" s="17"/>
      <c r="AH360" s="109"/>
      <c r="AI360" s="17"/>
      <c r="AM360" s="109"/>
    </row>
    <row r="361" spans="1:39" hidden="1" outlineLevel="1">
      <c r="A361" s="310">
        <f>ROW()</f>
        <v>361</v>
      </c>
      <c r="C361" s="38"/>
      <c r="I361" s="204"/>
      <c r="J361" s="9"/>
      <c r="K361" s="9"/>
      <c r="L361" s="9"/>
      <c r="M361" s="18"/>
      <c r="N361" s="204"/>
      <c r="O361" s="9"/>
      <c r="P361" s="9"/>
      <c r="Q361" s="9"/>
      <c r="R361" s="9"/>
      <c r="S361" s="18"/>
      <c r="T361" s="204"/>
      <c r="U361" s="9"/>
      <c r="V361" s="9"/>
      <c r="W361" s="9"/>
      <c r="X361" s="18"/>
      <c r="Y361" s="40"/>
      <c r="Z361" s="40"/>
      <c r="AA361" s="40"/>
      <c r="AB361" s="40"/>
      <c r="AC361" s="258"/>
      <c r="AD361" s="259"/>
      <c r="AE361" s="40"/>
      <c r="AF361" s="40"/>
      <c r="AG361" s="40"/>
      <c r="AH361" s="258"/>
      <c r="AI361" s="259"/>
      <c r="AJ361" s="40"/>
      <c r="AK361" s="40"/>
      <c r="AL361" s="40"/>
      <c r="AM361" s="258"/>
    </row>
    <row r="362" spans="1:39" hidden="1" outlineLevel="1">
      <c r="A362" s="310">
        <f>ROW()</f>
        <v>362</v>
      </c>
      <c r="B362" s="232"/>
      <c r="D362" s="4"/>
      <c r="E362" s="4"/>
      <c r="I362" s="1334"/>
      <c r="J362" s="1335"/>
      <c r="K362" s="1335"/>
      <c r="L362" s="1335"/>
      <c r="M362" s="1336"/>
      <c r="N362" s="1338"/>
      <c r="O362" s="1339"/>
      <c r="P362" s="1339"/>
      <c r="Q362" s="1339"/>
      <c r="R362" s="1339"/>
      <c r="S362" s="1340"/>
      <c r="T362" s="1276"/>
      <c r="U362" s="1277"/>
      <c r="V362" s="1277"/>
      <c r="W362" s="1277"/>
      <c r="X362" s="1278"/>
      <c r="Y362" s="1277"/>
      <c r="Z362" s="1277"/>
      <c r="AA362" s="1277"/>
      <c r="AB362" s="1277"/>
      <c r="AC362" s="1278"/>
      <c r="AD362" s="1276"/>
      <c r="AE362" s="1277"/>
      <c r="AF362" s="1277"/>
      <c r="AG362" s="1277"/>
      <c r="AH362" s="1278"/>
      <c r="AI362" s="1276"/>
      <c r="AJ362" s="1277"/>
      <c r="AK362" s="1277"/>
      <c r="AL362" s="1277"/>
      <c r="AM362" s="1278"/>
    </row>
    <row r="363" spans="1:39" hidden="1" outlineLevel="1">
      <c r="A363" s="310">
        <f>ROW()</f>
        <v>363</v>
      </c>
      <c r="C363" s="38"/>
      <c r="D363" s="3"/>
      <c r="E363" s="3"/>
      <c r="I363" s="204"/>
      <c r="J363" s="9"/>
      <c r="K363" s="9"/>
      <c r="L363" s="9"/>
      <c r="M363" s="18"/>
      <c r="N363" s="204"/>
      <c r="O363" s="9"/>
      <c r="P363" s="9"/>
      <c r="Q363" s="9"/>
      <c r="R363" s="9"/>
      <c r="S363" s="18"/>
      <c r="T363" s="204"/>
      <c r="U363" s="9"/>
      <c r="V363" s="9"/>
      <c r="W363" s="9"/>
      <c r="X363" s="18"/>
      <c r="Y363" s="39"/>
      <c r="Z363" s="39"/>
      <c r="AA363" s="39"/>
      <c r="AB363" s="39"/>
      <c r="AC363" s="246"/>
      <c r="AD363" s="257"/>
      <c r="AE363" s="39"/>
      <c r="AF363" s="39"/>
      <c r="AG363" s="39"/>
      <c r="AH363" s="246"/>
      <c r="AI363" s="257"/>
      <c r="AJ363" s="39"/>
      <c r="AK363" s="39"/>
      <c r="AL363" s="39"/>
      <c r="AM363" s="246"/>
    </row>
    <row r="364" spans="1:39" hidden="1" outlineLevel="1">
      <c r="A364" s="310">
        <f>ROW()</f>
        <v>364</v>
      </c>
      <c r="C364" s="38"/>
      <c r="D364" s="3"/>
      <c r="E364" s="3"/>
      <c r="I364" s="204"/>
      <c r="J364" s="9"/>
      <c r="K364" s="9"/>
      <c r="L364" s="9"/>
      <c r="M364" s="18"/>
      <c r="N364" s="204"/>
      <c r="O364" s="9"/>
      <c r="P364" s="9"/>
      <c r="Q364" s="9"/>
      <c r="R364" s="9"/>
      <c r="S364" s="18"/>
      <c r="T364" s="204"/>
      <c r="U364" s="9"/>
      <c r="V364" s="9"/>
      <c r="W364" s="9"/>
      <c r="X364" s="18"/>
      <c r="Y364" s="39"/>
      <c r="Z364" s="39"/>
      <c r="AA364" s="39"/>
      <c r="AB364" s="39"/>
      <c r="AC364" s="246"/>
      <c r="AD364" s="257"/>
      <c r="AE364" s="39"/>
      <c r="AF364" s="39"/>
      <c r="AG364" s="39"/>
      <c r="AH364" s="246"/>
      <c r="AI364" s="257"/>
      <c r="AJ364" s="39"/>
      <c r="AK364" s="39"/>
      <c r="AL364" s="39"/>
      <c r="AM364" s="246"/>
    </row>
    <row r="365" spans="1:39" hidden="1" outlineLevel="1">
      <c r="A365" s="310">
        <f>ROW()</f>
        <v>365</v>
      </c>
      <c r="C365" s="38"/>
      <c r="D365" s="3"/>
      <c r="E365" s="3"/>
      <c r="I365" s="204"/>
      <c r="J365" s="9"/>
      <c r="K365" s="9"/>
      <c r="L365" s="9"/>
      <c r="M365" s="18"/>
      <c r="N365" s="204"/>
      <c r="O365" s="9"/>
      <c r="P365" s="9"/>
      <c r="Q365" s="9"/>
      <c r="R365" s="9"/>
      <c r="S365" s="18"/>
      <c r="T365" s="204"/>
      <c r="U365" s="9"/>
      <c r="V365" s="9"/>
      <c r="W365" s="9"/>
      <c r="X365" s="18"/>
      <c r="Y365" s="39"/>
      <c r="Z365" s="39"/>
      <c r="AA365" s="39"/>
      <c r="AB365" s="39"/>
      <c r="AC365" s="246"/>
      <c r="AD365" s="257"/>
      <c r="AE365" s="39"/>
      <c r="AF365" s="39"/>
      <c r="AG365" s="39"/>
      <c r="AH365" s="246"/>
      <c r="AI365" s="257"/>
      <c r="AJ365" s="39"/>
      <c r="AK365" s="39"/>
      <c r="AL365" s="39"/>
      <c r="AM365" s="246"/>
    </row>
    <row r="366" spans="1:39" hidden="1" outlineLevel="1">
      <c r="A366" s="310">
        <f>ROW()</f>
        <v>366</v>
      </c>
      <c r="C366" s="38"/>
      <c r="D366" s="3"/>
      <c r="E366" s="3"/>
      <c r="I366" s="204"/>
      <c r="J366" s="9"/>
      <c r="K366" s="9"/>
      <c r="L366" s="9"/>
      <c r="M366" s="18"/>
      <c r="N366" s="204"/>
      <c r="O366" s="9"/>
      <c r="P366" s="9"/>
      <c r="Q366" s="9"/>
      <c r="R366" s="9"/>
      <c r="S366" s="18"/>
      <c r="T366" s="204"/>
      <c r="U366" s="9"/>
      <c r="V366" s="9"/>
      <c r="W366" s="9"/>
      <c r="X366" s="18"/>
      <c r="Y366" s="39"/>
      <c r="Z366" s="39"/>
      <c r="AA366" s="39"/>
      <c r="AB366" s="39"/>
      <c r="AC366" s="246"/>
      <c r="AD366" s="257"/>
      <c r="AE366" s="39"/>
      <c r="AF366" s="39"/>
      <c r="AG366" s="39"/>
      <c r="AH366" s="246"/>
      <c r="AI366" s="257"/>
      <c r="AJ366" s="39"/>
      <c r="AK366" s="39"/>
      <c r="AL366" s="39"/>
      <c r="AM366" s="246"/>
    </row>
    <row r="367" spans="1:39" hidden="1" outlineLevel="1">
      <c r="A367" s="310">
        <f>ROW()</f>
        <v>367</v>
      </c>
      <c r="C367" s="38"/>
      <c r="D367" s="3"/>
      <c r="E367" s="3"/>
      <c r="I367" s="204"/>
      <c r="J367" s="9"/>
      <c r="K367" s="9"/>
      <c r="L367" s="9"/>
      <c r="M367" s="18"/>
      <c r="N367" s="204"/>
      <c r="O367" s="9"/>
      <c r="P367" s="9"/>
      <c r="Q367" s="9"/>
      <c r="R367" s="9"/>
      <c r="S367" s="18"/>
      <c r="T367" s="204"/>
      <c r="U367" s="9"/>
      <c r="V367" s="9"/>
      <c r="W367" s="9"/>
      <c r="X367" s="18"/>
      <c r="Y367" s="39"/>
      <c r="Z367" s="39"/>
      <c r="AA367" s="39"/>
      <c r="AB367" s="39"/>
      <c r="AC367" s="246"/>
      <c r="AD367" s="257"/>
      <c r="AE367" s="39"/>
      <c r="AF367" s="39"/>
      <c r="AG367" s="39"/>
      <c r="AH367" s="246"/>
      <c r="AI367" s="257"/>
      <c r="AJ367" s="39"/>
      <c r="AK367" s="39"/>
      <c r="AL367" s="39"/>
      <c r="AM367" s="246"/>
    </row>
    <row r="368" spans="1:39" hidden="1" outlineLevel="1">
      <c r="A368" s="310">
        <f>ROW()</f>
        <v>368</v>
      </c>
      <c r="C368" s="38"/>
      <c r="D368" s="3"/>
      <c r="E368" s="3"/>
      <c r="I368" s="204"/>
      <c r="J368" s="9"/>
      <c r="K368" s="9"/>
      <c r="L368" s="9"/>
      <c r="M368" s="18"/>
      <c r="N368" s="204"/>
      <c r="O368" s="9"/>
      <c r="P368" s="9"/>
      <c r="Q368" s="9"/>
      <c r="R368" s="9"/>
      <c r="S368" s="18"/>
      <c r="T368" s="204"/>
      <c r="U368" s="9"/>
      <c r="V368" s="9"/>
      <c r="W368" s="9"/>
      <c r="X368" s="18"/>
      <c r="Y368" s="39"/>
      <c r="Z368" s="39"/>
      <c r="AA368" s="39"/>
      <c r="AB368" s="39"/>
      <c r="AC368" s="246"/>
      <c r="AD368" s="257"/>
      <c r="AE368" s="39"/>
      <c r="AF368" s="39"/>
      <c r="AG368" s="39"/>
      <c r="AH368" s="246"/>
      <c r="AI368" s="257"/>
      <c r="AJ368" s="39"/>
      <c r="AK368" s="39"/>
      <c r="AL368" s="39"/>
      <c r="AM368" s="246"/>
    </row>
    <row r="369" spans="1:39" hidden="1" outlineLevel="1">
      <c r="A369" s="310">
        <f>ROW()</f>
        <v>369</v>
      </c>
      <c r="C369" s="38"/>
      <c r="D369" s="3"/>
      <c r="E369" s="3"/>
      <c r="I369" s="204"/>
      <c r="J369" s="9"/>
      <c r="K369" s="9"/>
      <c r="L369" s="9"/>
      <c r="M369" s="18"/>
      <c r="N369" s="204"/>
      <c r="O369" s="9"/>
      <c r="P369" s="9"/>
      <c r="Q369" s="9"/>
      <c r="R369" s="9"/>
      <c r="S369" s="18"/>
      <c r="T369" s="204"/>
      <c r="U369" s="9"/>
      <c r="V369" s="9"/>
      <c r="W369" s="9"/>
      <c r="X369" s="18"/>
      <c r="Y369" s="39"/>
      <c r="Z369" s="39"/>
      <c r="AA369" s="39"/>
      <c r="AB369" s="39"/>
      <c r="AC369" s="246"/>
      <c r="AD369" s="257"/>
      <c r="AE369" s="39"/>
      <c r="AF369" s="39"/>
      <c r="AG369" s="39"/>
      <c r="AH369" s="246"/>
      <c r="AI369" s="257"/>
      <c r="AJ369" s="39"/>
      <c r="AK369" s="39"/>
      <c r="AL369" s="39"/>
      <c r="AM369" s="246"/>
    </row>
    <row r="370" spans="1:39" hidden="1" outlineLevel="1">
      <c r="A370" s="310">
        <f>ROW()</f>
        <v>370</v>
      </c>
      <c r="C370" s="38"/>
      <c r="D370" s="3"/>
      <c r="E370" s="3"/>
      <c r="I370" s="204"/>
      <c r="J370" s="9"/>
      <c r="K370" s="9"/>
      <c r="L370" s="9"/>
      <c r="M370" s="18"/>
      <c r="N370" s="204"/>
      <c r="O370" s="9"/>
      <c r="P370" s="9"/>
      <c r="Q370" s="9"/>
      <c r="R370" s="9"/>
      <c r="S370" s="18"/>
      <c r="T370" s="204"/>
      <c r="U370" s="9"/>
      <c r="V370" s="9"/>
      <c r="W370" s="9"/>
      <c r="X370" s="18"/>
      <c r="Y370" s="39"/>
      <c r="Z370" s="39"/>
      <c r="AA370" s="39"/>
      <c r="AB370" s="39"/>
      <c r="AC370" s="246"/>
      <c r="AD370" s="257"/>
      <c r="AE370" s="39"/>
      <c r="AF370" s="39"/>
      <c r="AG370" s="39"/>
      <c r="AH370" s="246"/>
      <c r="AI370" s="257"/>
      <c r="AJ370" s="39"/>
      <c r="AK370" s="39"/>
      <c r="AL370" s="39"/>
      <c r="AM370" s="246"/>
    </row>
    <row r="371" spans="1:39" hidden="1" outlineLevel="1">
      <c r="A371" s="310">
        <f>ROW()</f>
        <v>371</v>
      </c>
      <c r="C371" s="38"/>
      <c r="D371" s="3"/>
      <c r="E371" s="3"/>
      <c r="I371" s="204"/>
      <c r="J371" s="9"/>
      <c r="K371" s="9"/>
      <c r="L371" s="9"/>
      <c r="M371" s="18"/>
      <c r="N371" s="204"/>
      <c r="O371" s="9"/>
      <c r="P371" s="9"/>
      <c r="Q371" s="9"/>
      <c r="R371" s="9"/>
      <c r="S371" s="18"/>
      <c r="T371" s="204"/>
      <c r="U371" s="9"/>
      <c r="V371" s="9"/>
      <c r="W371" s="9"/>
      <c r="X371" s="18"/>
      <c r="Y371" s="39"/>
      <c r="Z371" s="39"/>
      <c r="AA371" s="39"/>
      <c r="AB371" s="39"/>
      <c r="AC371" s="246"/>
      <c r="AD371" s="257"/>
      <c r="AE371" s="39"/>
      <c r="AF371" s="39"/>
      <c r="AG371" s="39"/>
      <c r="AH371" s="246"/>
      <c r="AI371" s="257"/>
      <c r="AJ371" s="39"/>
      <c r="AK371" s="39"/>
      <c r="AL371" s="39"/>
      <c r="AM371" s="246"/>
    </row>
    <row r="372" spans="1:39" hidden="1" outlineLevel="1">
      <c r="A372" s="310">
        <f>ROW()</f>
        <v>372</v>
      </c>
      <c r="C372" s="38"/>
      <c r="D372" s="3"/>
      <c r="E372" s="3"/>
      <c r="I372" s="204"/>
      <c r="J372" s="9"/>
      <c r="K372" s="9"/>
      <c r="L372" s="9"/>
      <c r="M372" s="18"/>
      <c r="N372" s="204"/>
      <c r="O372" s="9"/>
      <c r="P372" s="9"/>
      <c r="Q372" s="9"/>
      <c r="R372" s="9"/>
      <c r="S372" s="18"/>
      <c r="T372" s="204"/>
      <c r="U372" s="9"/>
      <c r="V372" s="9"/>
      <c r="W372" s="9"/>
      <c r="X372" s="18"/>
      <c r="Y372" s="39"/>
      <c r="Z372" s="39"/>
      <c r="AA372" s="39"/>
      <c r="AB372" s="39"/>
      <c r="AC372" s="246"/>
      <c r="AD372" s="257"/>
      <c r="AE372" s="39"/>
      <c r="AF372" s="39"/>
      <c r="AG372" s="39"/>
      <c r="AH372" s="246"/>
      <c r="AI372" s="257"/>
      <c r="AJ372" s="39"/>
      <c r="AK372" s="39"/>
      <c r="AL372" s="39"/>
      <c r="AM372" s="246"/>
    </row>
    <row r="373" spans="1:39" hidden="1" outlineLevel="1">
      <c r="A373" s="310">
        <f>ROW()</f>
        <v>373</v>
      </c>
      <c r="C373" s="38"/>
      <c r="D373" s="3"/>
      <c r="E373" s="3"/>
      <c r="I373" s="204"/>
      <c r="J373" s="9"/>
      <c r="K373" s="9"/>
      <c r="L373" s="9"/>
      <c r="M373" s="18"/>
      <c r="N373" s="204"/>
      <c r="O373" s="9"/>
      <c r="P373" s="9"/>
      <c r="Q373" s="9"/>
      <c r="R373" s="9"/>
      <c r="S373" s="18"/>
      <c r="T373" s="204"/>
      <c r="U373" s="9"/>
      <c r="V373" s="9"/>
      <c r="W373" s="9"/>
      <c r="X373" s="18"/>
      <c r="Y373" s="39"/>
      <c r="Z373" s="39"/>
      <c r="AA373" s="39"/>
      <c r="AB373" s="39"/>
      <c r="AC373" s="246"/>
      <c r="AD373" s="257"/>
      <c r="AE373" s="39"/>
      <c r="AF373" s="39"/>
      <c r="AG373" s="39"/>
      <c r="AH373" s="246"/>
      <c r="AI373" s="257"/>
      <c r="AJ373" s="39"/>
      <c r="AK373" s="39"/>
      <c r="AL373" s="39"/>
      <c r="AM373" s="246"/>
    </row>
    <row r="374" spans="1:39" ht="13.5" hidden="1" customHeight="1" outlineLevel="1">
      <c r="A374" s="310">
        <f>ROW()</f>
        <v>374</v>
      </c>
      <c r="C374" s="38"/>
      <c r="D374" s="3"/>
      <c r="E374" s="3"/>
      <c r="I374" s="204"/>
      <c r="J374" s="9"/>
      <c r="K374" s="9"/>
      <c r="L374" s="9"/>
      <c r="M374" s="18"/>
      <c r="N374" s="204"/>
      <c r="O374" s="9"/>
      <c r="P374" s="9"/>
      <c r="Q374" s="9"/>
      <c r="R374" s="9"/>
      <c r="S374" s="18"/>
      <c r="T374" s="204"/>
      <c r="U374" s="9"/>
      <c r="V374" s="9"/>
      <c r="W374" s="9"/>
      <c r="X374" s="18"/>
      <c r="Y374" s="39"/>
      <c r="Z374" s="39"/>
      <c r="AA374" s="39"/>
      <c r="AB374" s="39"/>
      <c r="AC374" s="246"/>
      <c r="AD374" s="257"/>
      <c r="AE374" s="39"/>
      <c r="AF374" s="39"/>
      <c r="AG374" s="39"/>
      <c r="AH374" s="246"/>
      <c r="AI374" s="257"/>
      <c r="AJ374" s="39"/>
      <c r="AK374" s="39"/>
      <c r="AL374" s="39"/>
      <c r="AM374" s="246"/>
    </row>
    <row r="375" spans="1:39" ht="13.5" hidden="1" customHeight="1" outlineLevel="1">
      <c r="A375" s="310">
        <f>ROW()</f>
        <v>375</v>
      </c>
      <c r="C375" s="38"/>
      <c r="D375" s="3"/>
      <c r="E375" s="3"/>
      <c r="I375" s="204"/>
      <c r="J375" s="9"/>
      <c r="K375" s="9"/>
      <c r="L375" s="9"/>
      <c r="M375" s="18"/>
      <c r="N375" s="204"/>
      <c r="O375" s="9"/>
      <c r="P375" s="9"/>
      <c r="Q375" s="9"/>
      <c r="R375" s="9"/>
      <c r="S375" s="18"/>
      <c r="T375" s="204"/>
      <c r="U375" s="9"/>
      <c r="V375" s="9"/>
      <c r="W375" s="9"/>
      <c r="X375" s="18"/>
      <c r="AC375" s="109"/>
      <c r="AD375" s="17"/>
      <c r="AH375" s="109"/>
      <c r="AI375" s="17"/>
      <c r="AM375" s="109"/>
    </row>
    <row r="376" spans="1:39" hidden="1" outlineLevel="1">
      <c r="A376" s="310">
        <f>ROW()</f>
        <v>376</v>
      </c>
      <c r="C376" s="38"/>
      <c r="I376" s="204"/>
      <c r="J376" s="9"/>
      <c r="K376" s="9"/>
      <c r="L376" s="9"/>
      <c r="M376" s="18"/>
      <c r="N376" s="204"/>
      <c r="O376" s="9"/>
      <c r="P376" s="9"/>
      <c r="Q376" s="9"/>
      <c r="R376" s="9"/>
      <c r="S376" s="18"/>
      <c r="T376" s="204"/>
      <c r="U376" s="9"/>
      <c r="V376" s="9"/>
      <c r="W376" s="9"/>
      <c r="X376" s="18"/>
      <c r="Y376" s="40"/>
      <c r="Z376" s="40"/>
      <c r="AA376" s="40"/>
      <c r="AB376" s="40"/>
      <c r="AC376" s="258"/>
      <c r="AD376" s="259"/>
      <c r="AE376" s="40"/>
      <c r="AF376" s="40"/>
      <c r="AG376" s="40"/>
      <c r="AH376" s="258"/>
      <c r="AI376" s="259"/>
      <c r="AJ376" s="40"/>
      <c r="AK376" s="40"/>
      <c r="AL376" s="40"/>
      <c r="AM376" s="258"/>
    </row>
    <row r="377" spans="1:39" hidden="1" outlineLevel="1">
      <c r="A377" s="310">
        <f>ROW()</f>
        <v>377</v>
      </c>
      <c r="C377" s="38"/>
      <c r="I377" s="204"/>
      <c r="J377" s="9"/>
      <c r="K377" s="9"/>
      <c r="L377" s="9"/>
      <c r="M377" s="18"/>
      <c r="N377" s="257"/>
      <c r="O377" s="39"/>
      <c r="S377" s="109"/>
      <c r="T377" s="259"/>
      <c r="U377" s="40"/>
      <c r="V377" s="40"/>
      <c r="W377" s="40"/>
      <c r="X377" s="258"/>
      <c r="Y377" s="40"/>
      <c r="Z377" s="40"/>
      <c r="AA377" s="40"/>
      <c r="AB377" s="40"/>
      <c r="AC377" s="258"/>
      <c r="AD377" s="259"/>
      <c r="AE377" s="40"/>
      <c r="AF377" s="40"/>
      <c r="AG377" s="40"/>
      <c r="AH377" s="258"/>
      <c r="AI377" s="259"/>
      <c r="AJ377" s="40"/>
      <c r="AK377" s="40"/>
      <c r="AL377" s="40"/>
      <c r="AM377" s="258"/>
    </row>
    <row r="378" spans="1:39">
      <c r="A378" s="172" t="s">
        <v>495</v>
      </c>
      <c r="B378" s="72"/>
      <c r="C378" s="71"/>
      <c r="D378" s="71"/>
      <c r="E378" s="71"/>
      <c r="F378" s="71"/>
      <c r="G378" s="71"/>
      <c r="H378" s="71"/>
      <c r="I378" s="197"/>
      <c r="J378" s="73"/>
      <c r="K378" s="73"/>
      <c r="L378" s="73"/>
      <c r="M378" s="173"/>
      <c r="N378" s="73"/>
      <c r="O378" s="73"/>
      <c r="P378" s="73"/>
      <c r="Q378" s="73"/>
      <c r="R378" s="73"/>
      <c r="S378" s="173"/>
      <c r="T378" s="73"/>
      <c r="U378" s="73"/>
      <c r="V378" s="73"/>
      <c r="W378" s="73"/>
      <c r="X378" s="173"/>
      <c r="Y378" s="73"/>
      <c r="Z378" s="73"/>
      <c r="AA378" s="73"/>
      <c r="AB378" s="73"/>
      <c r="AC378" s="173"/>
      <c r="AD378" s="197"/>
      <c r="AE378" s="73"/>
      <c r="AF378" s="73"/>
      <c r="AG378" s="73"/>
      <c r="AH378" s="173"/>
      <c r="AI378" s="197"/>
      <c r="AJ378" s="73"/>
      <c r="AK378" s="73"/>
      <c r="AL378" s="73"/>
      <c r="AM378" s="173"/>
    </row>
    <row r="379" spans="1:39" outlineLevel="1" collapsed="1">
      <c r="A379" s="37">
        <f>ROW()</f>
        <v>379</v>
      </c>
      <c r="C379" s="38"/>
      <c r="I379" s="204"/>
      <c r="J379" s="9"/>
      <c r="K379" s="9"/>
      <c r="L379" s="9"/>
      <c r="M379" s="18"/>
      <c r="N379" s="257"/>
      <c r="O379" s="39"/>
      <c r="S379" s="109"/>
      <c r="T379" s="259"/>
      <c r="U379" s="40"/>
      <c r="V379" s="40"/>
      <c r="W379" s="40"/>
      <c r="X379" s="258"/>
      <c r="Y379" s="40"/>
      <c r="Z379" s="40"/>
      <c r="AA379" s="40"/>
      <c r="AB379" s="40"/>
      <c r="AC379" s="258"/>
      <c r="AD379" s="259"/>
      <c r="AE379" s="40"/>
      <c r="AF379" s="40"/>
      <c r="AG379" s="40"/>
      <c r="AH379" s="258"/>
      <c r="AI379" s="259"/>
      <c r="AJ379" s="40"/>
      <c r="AK379" s="40"/>
      <c r="AL379" s="40"/>
      <c r="AM379" s="258"/>
    </row>
    <row r="380" spans="1:39" hidden="1" outlineLevel="2">
      <c r="A380" s="310">
        <f>ROW()</f>
        <v>380</v>
      </c>
      <c r="B380" s="230"/>
      <c r="I380" s="1341"/>
      <c r="J380" s="1298"/>
      <c r="K380" s="1298"/>
      <c r="L380" s="1298"/>
      <c r="M380" s="1342"/>
      <c r="N380" s="1276"/>
      <c r="O380" s="1277"/>
      <c r="P380" s="1277"/>
      <c r="Q380" s="1277"/>
      <c r="R380" s="1277"/>
      <c r="S380" s="1278"/>
      <c r="X380" s="109"/>
      <c r="AC380" s="109"/>
      <c r="AD380" s="17"/>
      <c r="AH380" s="109"/>
      <c r="AI380" s="17"/>
      <c r="AM380" s="109"/>
    </row>
    <row r="381" spans="1:39" hidden="1" outlineLevel="2">
      <c r="A381" s="310">
        <f>ROW()</f>
        <v>381</v>
      </c>
      <c r="C381" s="167"/>
      <c r="I381" s="1152"/>
      <c r="J381" s="1154"/>
      <c r="K381" s="1154"/>
      <c r="L381" s="1154"/>
      <c r="M381" s="1153"/>
      <c r="N381" s="1155"/>
      <c r="O381" s="157"/>
      <c r="P381" s="157"/>
      <c r="Q381" s="157"/>
      <c r="R381" s="157"/>
      <c r="S381" s="1156"/>
      <c r="X381" s="109"/>
      <c r="AC381" s="109"/>
      <c r="AD381" s="17"/>
      <c r="AH381" s="109"/>
      <c r="AI381" s="17"/>
      <c r="AM381" s="109"/>
    </row>
    <row r="382" spans="1:39" hidden="1" outlineLevel="2">
      <c r="A382" s="310">
        <f>ROW()</f>
        <v>382</v>
      </c>
      <c r="I382" s="1152"/>
      <c r="J382" s="1154"/>
      <c r="K382" s="1154"/>
      <c r="L382" s="1154"/>
      <c r="M382" s="1153"/>
      <c r="N382" s="1155"/>
      <c r="O382" s="157"/>
      <c r="P382" s="157"/>
      <c r="Q382" s="157"/>
      <c r="R382" s="157"/>
      <c r="S382" s="1156"/>
      <c r="X382" s="109"/>
      <c r="AC382" s="109"/>
      <c r="AD382" s="17"/>
      <c r="AH382" s="109"/>
      <c r="AI382" s="17"/>
      <c r="AM382" s="109"/>
    </row>
    <row r="383" spans="1:39" hidden="1" outlineLevel="2">
      <c r="A383" s="310">
        <f>ROW()</f>
        <v>383</v>
      </c>
      <c r="I383" s="1152"/>
      <c r="J383" s="1154"/>
      <c r="K383" s="1154"/>
      <c r="L383" s="1154"/>
      <c r="M383" s="1153"/>
      <c r="N383" s="1155"/>
      <c r="O383" s="157"/>
      <c r="P383" s="157"/>
      <c r="Q383" s="157"/>
      <c r="R383" s="157"/>
      <c r="S383" s="1156"/>
      <c r="X383" s="109"/>
      <c r="AC383" s="109"/>
      <c r="AD383" s="17"/>
      <c r="AH383" s="109"/>
      <c r="AI383" s="17"/>
      <c r="AM383" s="109"/>
    </row>
    <row r="384" spans="1:39" hidden="1" outlineLevel="2">
      <c r="A384" s="310">
        <f>ROW()</f>
        <v>384</v>
      </c>
      <c r="I384" s="1152"/>
      <c r="J384" s="1154"/>
      <c r="K384" s="1154"/>
      <c r="L384" s="1154"/>
      <c r="M384" s="1153"/>
      <c r="N384" s="1155"/>
      <c r="O384" s="157"/>
      <c r="P384" s="157"/>
      <c r="Q384" s="157"/>
      <c r="R384" s="157"/>
      <c r="S384" s="1156"/>
      <c r="X384" s="109"/>
      <c r="AC384" s="109"/>
      <c r="AD384" s="17"/>
      <c r="AH384" s="109"/>
      <c r="AI384" s="17"/>
      <c r="AM384" s="109"/>
    </row>
    <row r="385" spans="1:39" hidden="1" outlineLevel="2">
      <c r="A385" s="310">
        <f>ROW()</f>
        <v>385</v>
      </c>
      <c r="I385" s="1152"/>
      <c r="J385" s="1154"/>
      <c r="K385" s="1154"/>
      <c r="L385" s="1154"/>
      <c r="M385" s="1153"/>
      <c r="N385" s="1155"/>
      <c r="O385" s="157"/>
      <c r="P385" s="157"/>
      <c r="Q385" s="157"/>
      <c r="R385" s="157"/>
      <c r="S385" s="1156"/>
      <c r="X385" s="109"/>
      <c r="AC385" s="109"/>
      <c r="AD385" s="17"/>
      <c r="AH385" s="109"/>
      <c r="AI385" s="17"/>
      <c r="AM385" s="109"/>
    </row>
    <row r="386" spans="1:39" hidden="1" outlineLevel="2">
      <c r="A386" s="310">
        <f>ROW()</f>
        <v>386</v>
      </c>
      <c r="I386" s="1152"/>
      <c r="J386" s="1154"/>
      <c r="K386" s="1154"/>
      <c r="L386" s="1154"/>
      <c r="M386" s="1153"/>
      <c r="N386" s="1155"/>
      <c r="O386" s="157"/>
      <c r="P386" s="157"/>
      <c r="Q386" s="157"/>
      <c r="R386" s="157"/>
      <c r="S386" s="1156"/>
      <c r="X386" s="109"/>
      <c r="AC386" s="109"/>
      <c r="AD386" s="17"/>
      <c r="AH386" s="109"/>
      <c r="AI386" s="17"/>
      <c r="AM386" s="109"/>
    </row>
    <row r="387" spans="1:39" hidden="1" outlineLevel="2">
      <c r="A387" s="310">
        <f>ROW()</f>
        <v>387</v>
      </c>
      <c r="I387" s="1152"/>
      <c r="J387" s="1154"/>
      <c r="K387" s="1154"/>
      <c r="L387" s="1154"/>
      <c r="M387" s="1153"/>
      <c r="N387" s="1155"/>
      <c r="O387" s="157"/>
      <c r="P387" s="157"/>
      <c r="Q387" s="157"/>
      <c r="R387" s="157"/>
      <c r="S387" s="1156"/>
      <c r="X387" s="109"/>
      <c r="AC387" s="109"/>
      <c r="AD387" s="17"/>
      <c r="AH387" s="109"/>
      <c r="AI387" s="17"/>
      <c r="AM387" s="109"/>
    </row>
    <row r="388" spans="1:39" hidden="1" outlineLevel="2">
      <c r="A388" s="310">
        <f>ROW()</f>
        <v>388</v>
      </c>
      <c r="I388" s="1152"/>
      <c r="J388" s="1154"/>
      <c r="K388" s="1154"/>
      <c r="L388" s="1154"/>
      <c r="M388" s="1153"/>
      <c r="N388" s="1155"/>
      <c r="O388" s="157"/>
      <c r="P388" s="157"/>
      <c r="Q388" s="157"/>
      <c r="R388" s="157"/>
      <c r="S388" s="1156"/>
      <c r="X388" s="109"/>
      <c r="AC388" s="109"/>
      <c r="AD388" s="17"/>
      <c r="AH388" s="109"/>
      <c r="AI388" s="17"/>
      <c r="AM388" s="109"/>
    </row>
    <row r="389" spans="1:39" hidden="1" outlineLevel="2">
      <c r="A389" s="310">
        <f>ROW()</f>
        <v>389</v>
      </c>
      <c r="I389" s="1152"/>
      <c r="J389" s="1154"/>
      <c r="K389" s="1154"/>
      <c r="L389" s="1154"/>
      <c r="M389" s="1153"/>
      <c r="N389" s="1155"/>
      <c r="O389" s="157"/>
      <c r="P389" s="157"/>
      <c r="Q389" s="157"/>
      <c r="R389" s="157"/>
      <c r="S389" s="1156"/>
      <c r="X389" s="109"/>
      <c r="AC389" s="109"/>
      <c r="AD389" s="17"/>
      <c r="AH389" s="109"/>
      <c r="AI389" s="17"/>
      <c r="AM389" s="109"/>
    </row>
    <row r="390" spans="1:39" hidden="1" outlineLevel="2">
      <c r="A390" s="310">
        <f>ROW()</f>
        <v>390</v>
      </c>
      <c r="I390" s="1152"/>
      <c r="J390" s="1154"/>
      <c r="K390" s="1154"/>
      <c r="L390" s="1154"/>
      <c r="M390" s="1153"/>
      <c r="N390" s="1155"/>
      <c r="O390" s="157"/>
      <c r="P390" s="157"/>
      <c r="Q390" s="157"/>
      <c r="R390" s="157"/>
      <c r="S390" s="1156"/>
      <c r="X390" s="109"/>
      <c r="AC390" s="109"/>
      <c r="AD390" s="17"/>
      <c r="AH390" s="109"/>
      <c r="AI390" s="17"/>
      <c r="AM390" s="109"/>
    </row>
    <row r="391" spans="1:39" hidden="1" outlineLevel="2">
      <c r="A391" s="310">
        <f>ROW()</f>
        <v>391</v>
      </c>
      <c r="I391" s="1152"/>
      <c r="J391" s="1154"/>
      <c r="K391" s="1154"/>
      <c r="L391" s="1154"/>
      <c r="M391" s="1153"/>
      <c r="N391" s="1155"/>
      <c r="O391" s="157"/>
      <c r="P391" s="157"/>
      <c r="Q391" s="157"/>
      <c r="R391" s="157"/>
      <c r="S391" s="1156"/>
      <c r="X391" s="109"/>
      <c r="AC391" s="109"/>
      <c r="AD391" s="17"/>
      <c r="AH391" s="109"/>
      <c r="AI391" s="17"/>
      <c r="AM391" s="109"/>
    </row>
    <row r="392" spans="1:39" ht="13.15" hidden="1" customHeight="1" outlineLevel="2">
      <c r="A392" s="310">
        <f>ROW()</f>
        <v>392</v>
      </c>
      <c r="I392" s="1152"/>
      <c r="J392" s="1154"/>
      <c r="K392" s="1154"/>
      <c r="L392" s="1154"/>
      <c r="M392" s="1153"/>
      <c r="N392" s="1155"/>
      <c r="O392" s="157"/>
      <c r="P392" s="157"/>
      <c r="Q392" s="157"/>
      <c r="R392" s="157"/>
      <c r="S392" s="1156"/>
      <c r="X392" s="109"/>
      <c r="AC392" s="109"/>
      <c r="AD392" s="17"/>
      <c r="AH392" s="109"/>
      <c r="AI392" s="17"/>
      <c r="AM392" s="109"/>
    </row>
    <row r="393" spans="1:39" ht="13.15" hidden="1" customHeight="1" outlineLevel="2">
      <c r="A393" s="310">
        <f>ROW()</f>
        <v>393</v>
      </c>
      <c r="I393" s="1152"/>
      <c r="J393" s="1154"/>
      <c r="K393" s="1154"/>
      <c r="L393" s="1154"/>
      <c r="M393" s="1153"/>
      <c r="N393" s="1155"/>
      <c r="O393" s="157"/>
      <c r="P393" s="157"/>
      <c r="Q393" s="157"/>
      <c r="R393" s="157"/>
      <c r="S393" s="1156"/>
      <c r="X393" s="109"/>
      <c r="AC393" s="109"/>
      <c r="AD393" s="17"/>
      <c r="AH393" s="109"/>
      <c r="AI393" s="17"/>
      <c r="AM393" s="109"/>
    </row>
    <row r="394" spans="1:39" ht="13.15" hidden="1" customHeight="1" outlineLevel="2">
      <c r="A394" s="310">
        <f>ROW()</f>
        <v>394</v>
      </c>
      <c r="I394" s="204"/>
      <c r="J394" s="9"/>
      <c r="K394" s="9"/>
      <c r="L394" s="9"/>
      <c r="M394" s="18"/>
      <c r="N394" s="1155"/>
      <c r="O394" s="157"/>
      <c r="P394" s="157"/>
      <c r="Q394" s="157"/>
      <c r="R394" s="157"/>
      <c r="S394" s="1156"/>
      <c r="X394" s="109"/>
      <c r="AC394" s="109"/>
      <c r="AD394" s="17"/>
      <c r="AH394" s="109"/>
      <c r="AI394" s="17"/>
      <c r="AM394" s="109"/>
    </row>
    <row r="395" spans="1:39" ht="13.15" hidden="1" customHeight="1" outlineLevel="2">
      <c r="A395" s="310">
        <f>ROW()</f>
        <v>395</v>
      </c>
      <c r="B395" s="232"/>
      <c r="I395" s="1334"/>
      <c r="J395" s="1335"/>
      <c r="K395" s="1335"/>
      <c r="L395" s="1335"/>
      <c r="M395" s="1336"/>
      <c r="N395" s="1155"/>
      <c r="O395" s="157"/>
      <c r="P395" s="157"/>
      <c r="Q395" s="157"/>
      <c r="R395" s="157"/>
      <c r="S395" s="1156"/>
      <c r="X395" s="109"/>
      <c r="AC395" s="109"/>
      <c r="AD395" s="17"/>
      <c r="AH395" s="109"/>
      <c r="AI395" s="17"/>
      <c r="AM395" s="109"/>
    </row>
    <row r="396" spans="1:39" ht="13.15" hidden="1" customHeight="1" outlineLevel="2">
      <c r="A396" s="310">
        <f>ROW()</f>
        <v>396</v>
      </c>
      <c r="C396" s="167"/>
      <c r="I396" s="204"/>
      <c r="J396" s="9"/>
      <c r="K396" s="9"/>
      <c r="L396" s="9"/>
      <c r="M396" s="18"/>
      <c r="N396" s="1155"/>
      <c r="O396" s="157"/>
      <c r="P396" s="157"/>
      <c r="Q396" s="157"/>
      <c r="R396" s="157"/>
      <c r="S396" s="1156"/>
      <c r="X396" s="109"/>
      <c r="AC396" s="109"/>
      <c r="AD396" s="17"/>
      <c r="AH396" s="109"/>
      <c r="AI396" s="17"/>
      <c r="AM396" s="109"/>
    </row>
    <row r="397" spans="1:39" ht="13.15" hidden="1" customHeight="1" outlineLevel="2">
      <c r="A397" s="310">
        <f>ROW()</f>
        <v>397</v>
      </c>
      <c r="I397" s="204"/>
      <c r="J397" s="9"/>
      <c r="K397" s="9"/>
      <c r="L397" s="9"/>
      <c r="M397" s="18"/>
      <c r="N397" s="1155"/>
      <c r="O397" s="157"/>
      <c r="P397" s="157"/>
      <c r="Q397" s="157"/>
      <c r="R397" s="157"/>
      <c r="S397" s="1156"/>
      <c r="X397" s="109"/>
      <c r="AC397" s="109"/>
      <c r="AD397" s="17"/>
      <c r="AH397" s="109"/>
      <c r="AI397" s="17"/>
      <c r="AM397" s="109"/>
    </row>
    <row r="398" spans="1:39" ht="13.15" hidden="1" customHeight="1" outlineLevel="2">
      <c r="A398" s="310">
        <f>ROW()</f>
        <v>398</v>
      </c>
      <c r="I398" s="204"/>
      <c r="J398" s="9"/>
      <c r="K398" s="9"/>
      <c r="L398" s="9"/>
      <c r="M398" s="18"/>
      <c r="N398" s="1155"/>
      <c r="O398" s="157"/>
      <c r="P398" s="157"/>
      <c r="Q398" s="157"/>
      <c r="R398" s="157"/>
      <c r="S398" s="1156"/>
      <c r="X398" s="109"/>
      <c r="AC398" s="109"/>
      <c r="AD398" s="17"/>
      <c r="AH398" s="109"/>
      <c r="AI398" s="17"/>
      <c r="AM398" s="109"/>
    </row>
    <row r="399" spans="1:39" ht="13.15" hidden="1" customHeight="1" outlineLevel="2">
      <c r="A399" s="310">
        <f>ROW()</f>
        <v>399</v>
      </c>
      <c r="I399" s="204"/>
      <c r="J399" s="9"/>
      <c r="K399" s="9"/>
      <c r="L399" s="9"/>
      <c r="M399" s="18"/>
      <c r="N399" s="1155"/>
      <c r="O399" s="157"/>
      <c r="P399" s="157"/>
      <c r="Q399" s="157"/>
      <c r="R399" s="157"/>
      <c r="S399" s="1156"/>
      <c r="X399" s="109"/>
      <c r="AC399" s="109"/>
      <c r="AD399" s="17"/>
      <c r="AH399" s="109"/>
      <c r="AI399" s="17"/>
      <c r="AM399" s="109"/>
    </row>
    <row r="400" spans="1:39" ht="13.15" hidden="1" customHeight="1" outlineLevel="2">
      <c r="A400" s="310">
        <f>ROW()</f>
        <v>400</v>
      </c>
      <c r="I400" s="204"/>
      <c r="J400" s="9"/>
      <c r="K400" s="9"/>
      <c r="L400" s="9"/>
      <c r="M400" s="18"/>
      <c r="N400" s="1155"/>
      <c r="O400" s="157"/>
      <c r="P400" s="157"/>
      <c r="Q400" s="157"/>
      <c r="R400" s="157"/>
      <c r="S400" s="1156"/>
      <c r="X400" s="109"/>
      <c r="AC400" s="109"/>
      <c r="AD400" s="17"/>
      <c r="AH400" s="109"/>
      <c r="AI400" s="17"/>
      <c r="AM400" s="109"/>
    </row>
    <row r="401" spans="1:39" ht="13.15" hidden="1" customHeight="1" outlineLevel="2">
      <c r="A401" s="310">
        <f>ROW()</f>
        <v>401</v>
      </c>
      <c r="I401" s="204"/>
      <c r="J401" s="9"/>
      <c r="K401" s="9"/>
      <c r="L401" s="9"/>
      <c r="M401" s="18"/>
      <c r="N401" s="1155"/>
      <c r="O401" s="157"/>
      <c r="P401" s="157"/>
      <c r="Q401" s="157"/>
      <c r="R401" s="157"/>
      <c r="S401" s="1156"/>
      <c r="X401" s="109"/>
      <c r="AC401" s="109"/>
      <c r="AD401" s="17"/>
      <c r="AH401" s="109"/>
      <c r="AI401" s="17"/>
      <c r="AM401" s="109"/>
    </row>
    <row r="402" spans="1:39" ht="13.15" hidden="1" customHeight="1" outlineLevel="2">
      <c r="A402" s="310">
        <f>ROW()</f>
        <v>402</v>
      </c>
      <c r="I402" s="204"/>
      <c r="J402" s="9"/>
      <c r="K402" s="9"/>
      <c r="L402" s="9"/>
      <c r="M402" s="18"/>
      <c r="N402" s="1155"/>
      <c r="O402" s="157"/>
      <c r="P402" s="157"/>
      <c r="Q402" s="157"/>
      <c r="R402" s="157"/>
      <c r="S402" s="1156"/>
      <c r="X402" s="109"/>
      <c r="AC402" s="109"/>
      <c r="AD402" s="17"/>
      <c r="AH402" s="109"/>
      <c r="AI402" s="17"/>
      <c r="AM402" s="109"/>
    </row>
    <row r="403" spans="1:39" ht="13.15" hidden="1" customHeight="1" outlineLevel="2">
      <c r="A403" s="310">
        <f>ROW()</f>
        <v>403</v>
      </c>
      <c r="I403" s="204"/>
      <c r="J403" s="9"/>
      <c r="K403" s="9"/>
      <c r="L403" s="9"/>
      <c r="M403" s="18"/>
      <c r="N403" s="1155"/>
      <c r="O403" s="157"/>
      <c r="P403" s="157"/>
      <c r="Q403" s="157"/>
      <c r="R403" s="157"/>
      <c r="S403" s="1156"/>
      <c r="X403" s="109"/>
      <c r="AC403" s="109"/>
      <c r="AD403" s="17"/>
      <c r="AH403" s="109"/>
      <c r="AI403" s="17"/>
      <c r="AM403" s="109"/>
    </row>
    <row r="404" spans="1:39" hidden="1" outlineLevel="2">
      <c r="A404" s="310">
        <f>ROW()</f>
        <v>404</v>
      </c>
      <c r="I404" s="204"/>
      <c r="J404" s="9"/>
      <c r="K404" s="9"/>
      <c r="L404" s="9"/>
      <c r="M404" s="18"/>
      <c r="N404" s="1155"/>
      <c r="O404" s="157"/>
      <c r="P404" s="157"/>
      <c r="Q404" s="157"/>
      <c r="R404" s="157"/>
      <c r="S404" s="1156"/>
      <c r="X404" s="109"/>
      <c r="AC404" s="109"/>
      <c r="AD404" s="17"/>
      <c r="AH404" s="109"/>
      <c r="AI404" s="17"/>
      <c r="AM404" s="109"/>
    </row>
    <row r="405" spans="1:39" hidden="1" outlineLevel="2">
      <c r="A405" s="310">
        <f>ROW()</f>
        <v>405</v>
      </c>
      <c r="I405" s="204"/>
      <c r="J405" s="9"/>
      <c r="K405" s="9"/>
      <c r="L405" s="9"/>
      <c r="M405" s="18"/>
      <c r="N405" s="1155"/>
      <c r="O405" s="157"/>
      <c r="P405" s="157"/>
      <c r="Q405" s="157"/>
      <c r="R405" s="157"/>
      <c r="S405" s="1156"/>
      <c r="X405" s="109"/>
      <c r="AC405" s="109"/>
      <c r="AD405" s="17"/>
      <c r="AH405" s="109"/>
      <c r="AI405" s="17"/>
      <c r="AM405" s="109"/>
    </row>
    <row r="406" spans="1:39" hidden="1" outlineLevel="2">
      <c r="A406" s="310">
        <f>ROW()</f>
        <v>406</v>
      </c>
      <c r="I406" s="204"/>
      <c r="J406" s="9"/>
      <c r="K406" s="9"/>
      <c r="L406" s="9"/>
      <c r="M406" s="18"/>
      <c r="N406" s="1155"/>
      <c r="O406" s="157"/>
      <c r="P406" s="157"/>
      <c r="Q406" s="157"/>
      <c r="R406" s="157"/>
      <c r="S406" s="1156"/>
      <c r="X406" s="109"/>
      <c r="AC406" s="109"/>
      <c r="AD406" s="17"/>
      <c r="AH406" s="109"/>
      <c r="AI406" s="17"/>
      <c r="AM406" s="109"/>
    </row>
    <row r="407" spans="1:39" ht="13.15" hidden="1" customHeight="1" outlineLevel="2">
      <c r="A407" s="310">
        <f>ROW()</f>
        <v>407</v>
      </c>
      <c r="I407" s="204"/>
      <c r="J407" s="9"/>
      <c r="K407" s="9"/>
      <c r="L407" s="9"/>
      <c r="M407" s="18"/>
      <c r="N407" s="1155"/>
      <c r="O407" s="157"/>
      <c r="P407" s="157"/>
      <c r="Q407" s="157"/>
      <c r="R407" s="157"/>
      <c r="S407" s="1156"/>
      <c r="X407" s="109"/>
      <c r="AC407" s="109"/>
      <c r="AD407" s="17"/>
      <c r="AH407" s="109"/>
      <c r="AI407" s="17"/>
      <c r="AM407" s="109"/>
    </row>
    <row r="408" spans="1:39" ht="13.15" hidden="1" customHeight="1" outlineLevel="2">
      <c r="A408" s="310">
        <f>ROW()</f>
        <v>408</v>
      </c>
      <c r="I408" s="204"/>
      <c r="J408" s="9"/>
      <c r="K408" s="9"/>
      <c r="L408" s="9"/>
      <c r="M408" s="18"/>
      <c r="N408" s="1155"/>
      <c r="O408" s="157"/>
      <c r="P408" s="157"/>
      <c r="Q408" s="157"/>
      <c r="R408" s="157"/>
      <c r="S408" s="1156"/>
      <c r="X408" s="109"/>
      <c r="AC408" s="109"/>
      <c r="AD408" s="17"/>
      <c r="AH408" s="109"/>
      <c r="AI408" s="17"/>
      <c r="AM408" s="109"/>
    </row>
    <row r="409" spans="1:39" ht="13.15" hidden="1" customHeight="1" outlineLevel="2">
      <c r="A409" s="310">
        <f>ROW()</f>
        <v>409</v>
      </c>
      <c r="I409" s="204"/>
      <c r="J409" s="9"/>
      <c r="K409" s="9"/>
      <c r="L409" s="9"/>
      <c r="M409" s="18"/>
      <c r="N409" s="1155"/>
      <c r="O409" s="157"/>
      <c r="P409" s="157"/>
      <c r="Q409" s="157"/>
      <c r="R409" s="157"/>
      <c r="S409" s="1156"/>
      <c r="X409" s="109"/>
      <c r="AC409" s="109"/>
      <c r="AD409" s="17"/>
      <c r="AH409" s="109"/>
      <c r="AI409" s="17"/>
      <c r="AM409" s="109"/>
    </row>
    <row r="410" spans="1:39" outlineLevel="1">
      <c r="A410" s="37">
        <f>ROW()</f>
        <v>410</v>
      </c>
      <c r="B410" s="230" t="s">
        <v>292</v>
      </c>
      <c r="I410" s="1299" t="s">
        <v>260</v>
      </c>
      <c r="J410" s="1282"/>
      <c r="K410" s="1282"/>
      <c r="L410" s="1282"/>
      <c r="M410" s="1283"/>
      <c r="N410" s="1270" t="s">
        <v>261</v>
      </c>
      <c r="O410" s="1271"/>
      <c r="P410" s="1271"/>
      <c r="Q410" s="1271"/>
      <c r="R410" s="1271"/>
      <c r="S410" s="1272"/>
      <c r="T410" s="1270" t="s">
        <v>281</v>
      </c>
      <c r="U410" s="1271"/>
      <c r="V410" s="1271"/>
      <c r="W410" s="1271"/>
      <c r="X410" s="1272"/>
      <c r="Y410" s="1270" t="s">
        <v>478</v>
      </c>
      <c r="Z410" s="1271"/>
      <c r="AA410" s="1271"/>
      <c r="AB410" s="1271"/>
      <c r="AC410" s="1272"/>
      <c r="AD410" s="17"/>
      <c r="AH410" s="109"/>
      <c r="AI410" s="17"/>
      <c r="AM410" s="109"/>
    </row>
    <row r="411" spans="1:39" outlineLevel="1">
      <c r="A411" s="37">
        <f>ROW()</f>
        <v>411</v>
      </c>
      <c r="C411" s="167" t="s">
        <v>2</v>
      </c>
      <c r="I411" s="667">
        <v>0</v>
      </c>
      <c r="J411" s="668">
        <v>7.2516403821802694E-3</v>
      </c>
      <c r="K411" s="668">
        <v>1.1973638770576724E-2</v>
      </c>
      <c r="L411" s="668">
        <v>1.4638195004029011E-2</v>
      </c>
      <c r="M411" s="658">
        <v>2.0675607229193049E-2</v>
      </c>
      <c r="N411" s="667">
        <v>3.2420925081646096E-2</v>
      </c>
      <c r="O411" s="668">
        <v>9.6701663069361066E-2</v>
      </c>
      <c r="P411" s="668">
        <v>0.17874786804419263</v>
      </c>
      <c r="Q411" s="668">
        <v>3.8105742831371865</v>
      </c>
      <c r="R411" s="668">
        <v>7.7242369174493231</v>
      </c>
      <c r="S411" s="658">
        <v>8.9181332709843311</v>
      </c>
      <c r="T411" s="667">
        <v>18.527603779294544</v>
      </c>
      <c r="U411" s="668">
        <v>18.833023052537001</v>
      </c>
      <c r="V411" s="668">
        <v>18.888023052536997</v>
      </c>
      <c r="W411" s="668">
        <v>18.947380195394139</v>
      </c>
      <c r="X411" s="658">
        <v>18.954737338251281</v>
      </c>
      <c r="Y411" s="667">
        <v>3.6765018153272497</v>
      </c>
      <c r="Z411" s="668">
        <v>2.4906871242825956</v>
      </c>
      <c r="AA411" s="668">
        <v>1.6392646527961841</v>
      </c>
      <c r="AB411" s="668">
        <v>5.3772569208904555</v>
      </c>
      <c r="AC411" s="658">
        <v>7.6463418398391214</v>
      </c>
      <c r="AD411" s="17"/>
      <c r="AH411" s="109"/>
      <c r="AI411" s="17"/>
      <c r="AM411" s="109"/>
    </row>
    <row r="412" spans="1:39" outlineLevel="1">
      <c r="A412" s="37">
        <f>ROW()</f>
        <v>412</v>
      </c>
      <c r="C412" s="6" t="s">
        <v>3</v>
      </c>
      <c r="I412" s="667">
        <v>0</v>
      </c>
      <c r="J412" s="668">
        <v>3.7775987107171637E-2</v>
      </c>
      <c r="K412" s="668">
        <v>0.20894842868654315</v>
      </c>
      <c r="L412" s="668">
        <v>0.3840558689229116</v>
      </c>
      <c r="M412" s="658">
        <v>0.45606634434595755</v>
      </c>
      <c r="N412" s="667">
        <v>0</v>
      </c>
      <c r="O412" s="668">
        <v>6.5567979875735885E-2</v>
      </c>
      <c r="P412" s="668">
        <v>2.3584016986979175</v>
      </c>
      <c r="Q412" s="668">
        <v>6.2686552883475599</v>
      </c>
      <c r="R412" s="668">
        <v>7.6156636786618002</v>
      </c>
      <c r="S412" s="658">
        <v>7.629339080398295</v>
      </c>
      <c r="T412" s="667">
        <v>14.522031434656466</v>
      </c>
      <c r="U412" s="668">
        <v>15.715386681955891</v>
      </c>
      <c r="V412" s="668">
        <v>15.934210015289224</v>
      </c>
      <c r="W412" s="668">
        <v>16.002610015289221</v>
      </c>
      <c r="X412" s="658">
        <v>16.095676681955887</v>
      </c>
      <c r="Y412" s="667">
        <v>15.613689039348445</v>
      </c>
      <c r="Z412" s="668">
        <v>15.343472883507387</v>
      </c>
      <c r="AA412" s="668">
        <v>11.74790587485173</v>
      </c>
      <c r="AB412" s="668">
        <v>10.173213826367409</v>
      </c>
      <c r="AC412" s="658">
        <v>10.183144245596575</v>
      </c>
      <c r="AD412" s="17"/>
      <c r="AH412" s="109"/>
      <c r="AI412" s="17"/>
      <c r="AM412" s="109"/>
    </row>
    <row r="413" spans="1:39" outlineLevel="1">
      <c r="A413" s="37">
        <f>ROW()</f>
        <v>413</v>
      </c>
      <c r="C413" s="6" t="s">
        <v>4</v>
      </c>
      <c r="I413" s="667">
        <v>0</v>
      </c>
      <c r="J413" s="668">
        <v>0</v>
      </c>
      <c r="K413" s="668">
        <v>1.1804995970991136E-3</v>
      </c>
      <c r="L413" s="668">
        <v>2.3609991941982273E-3</v>
      </c>
      <c r="M413" s="658">
        <v>3.5414987912973411E-3</v>
      </c>
      <c r="N413" s="667">
        <v>6.4712257774527951E-2</v>
      </c>
      <c r="O413" s="668">
        <v>8.7274395338907712E-2</v>
      </c>
      <c r="P413" s="668">
        <v>0.11188825683135718</v>
      </c>
      <c r="Q413" s="668">
        <v>0.11496506708400957</v>
      </c>
      <c r="R413" s="668">
        <v>0.11496506708400957</v>
      </c>
      <c r="S413" s="658">
        <v>0.11496506708400957</v>
      </c>
      <c r="T413" s="667">
        <v>0.17712640728906065</v>
      </c>
      <c r="U413" s="668">
        <v>0.18811537790179123</v>
      </c>
      <c r="V413" s="668">
        <v>0.19782137790179116</v>
      </c>
      <c r="W413" s="668">
        <v>0.2509213779017912</v>
      </c>
      <c r="X413" s="658">
        <v>0.30402137790179118</v>
      </c>
      <c r="Y413" s="667">
        <v>3.603669904817977</v>
      </c>
      <c r="Z413" s="668">
        <v>2.6839923451671739</v>
      </c>
      <c r="AA413" s="668">
        <v>0.85033901297784764</v>
      </c>
      <c r="AB413" s="668">
        <v>0.64897928355574463</v>
      </c>
      <c r="AC413" s="658">
        <v>1.319119056248272</v>
      </c>
      <c r="AD413" s="17"/>
      <c r="AH413" s="109"/>
      <c r="AI413" s="17"/>
      <c r="AM413" s="109"/>
    </row>
    <row r="414" spans="1:39" outlineLevel="1">
      <c r="A414" s="37">
        <f>ROW()</f>
        <v>414</v>
      </c>
      <c r="C414" s="6" t="s">
        <v>208</v>
      </c>
      <c r="I414" s="667">
        <v>0</v>
      </c>
      <c r="J414" s="668">
        <v>0.19918963201719039</v>
      </c>
      <c r="K414" s="668">
        <v>0.39731681439699157</v>
      </c>
      <c r="L414" s="668">
        <v>0.62239873757722253</v>
      </c>
      <c r="M414" s="658">
        <v>0.80813067418748308</v>
      </c>
      <c r="N414" s="667">
        <v>0.32674860446533677</v>
      </c>
      <c r="O414" s="668">
        <v>0.46041217700582893</v>
      </c>
      <c r="P414" s="668">
        <v>0.56638852509831983</v>
      </c>
      <c r="Q414" s="668">
        <v>0.61937803500511079</v>
      </c>
      <c r="R414" s="668">
        <v>0.80194004570021848</v>
      </c>
      <c r="S414" s="658">
        <v>1.0190370482670694</v>
      </c>
      <c r="T414" s="667">
        <v>3.1359465705775782</v>
      </c>
      <c r="U414" s="668">
        <v>5.7581623345067596</v>
      </c>
      <c r="V414" s="668">
        <v>5.8411623345067589</v>
      </c>
      <c r="W414" s="668">
        <v>5.9044956678400924</v>
      </c>
      <c r="X414" s="658">
        <v>6.0544956678400936</v>
      </c>
      <c r="Y414" s="667">
        <v>2.3951545481307037</v>
      </c>
      <c r="Z414" s="668">
        <v>2.6469219576195737</v>
      </c>
      <c r="AA414" s="668">
        <v>2.5973132740845593</v>
      </c>
      <c r="AB414" s="668">
        <v>1.7605880849605129</v>
      </c>
      <c r="AC414" s="658">
        <v>2.5463546471992506</v>
      </c>
      <c r="AD414" s="17"/>
      <c r="AH414" s="109"/>
      <c r="AI414" s="17"/>
      <c r="AM414" s="109"/>
    </row>
    <row r="415" spans="1:39" outlineLevel="1">
      <c r="A415" s="37">
        <f>ROW()</f>
        <v>415</v>
      </c>
      <c r="C415" s="6" t="s">
        <v>473</v>
      </c>
      <c r="I415" s="667"/>
      <c r="J415" s="668"/>
      <c r="K415" s="668"/>
      <c r="L415" s="668"/>
      <c r="M415" s="658"/>
      <c r="N415" s="667"/>
      <c r="O415" s="668"/>
      <c r="P415" s="668"/>
      <c r="Q415" s="668"/>
      <c r="R415" s="668"/>
      <c r="S415" s="658"/>
      <c r="T415" s="667"/>
      <c r="U415" s="668"/>
      <c r="V415" s="668"/>
      <c r="W415" s="668"/>
      <c r="X415" s="658"/>
      <c r="Y415" s="667"/>
      <c r="Z415" s="668"/>
      <c r="AA415" s="668"/>
      <c r="AB415" s="668"/>
      <c r="AC415" s="658"/>
      <c r="AD415" s="17"/>
      <c r="AH415" s="109"/>
      <c r="AI415" s="17"/>
      <c r="AM415" s="109"/>
    </row>
    <row r="416" spans="1:39" outlineLevel="1">
      <c r="A416" s="37">
        <f>ROW()</f>
        <v>416</v>
      </c>
      <c r="C416" s="6" t="s">
        <v>474</v>
      </c>
      <c r="I416" s="667"/>
      <c r="J416" s="668"/>
      <c r="K416" s="668"/>
      <c r="L416" s="668"/>
      <c r="M416" s="658"/>
      <c r="N416" s="667"/>
      <c r="O416" s="668"/>
      <c r="P416" s="668"/>
      <c r="Q416" s="668"/>
      <c r="R416" s="668"/>
      <c r="S416" s="658"/>
      <c r="T416" s="667"/>
      <c r="U416" s="668"/>
      <c r="V416" s="668"/>
      <c r="W416" s="668"/>
      <c r="X416" s="658"/>
      <c r="Y416" s="667"/>
      <c r="Z416" s="668"/>
      <c r="AA416" s="668"/>
      <c r="AB416" s="668"/>
      <c r="AC416" s="658"/>
      <c r="AD416" s="17"/>
      <c r="AH416" s="109"/>
      <c r="AI416" s="17"/>
      <c r="AM416" s="109"/>
    </row>
    <row r="417" spans="1:39" outlineLevel="1">
      <c r="A417" s="37">
        <f>ROW()</f>
        <v>417</v>
      </c>
      <c r="C417" s="6" t="s">
        <v>477</v>
      </c>
      <c r="I417" s="667"/>
      <c r="J417" s="668"/>
      <c r="K417" s="668"/>
      <c r="L417" s="668"/>
      <c r="M417" s="658"/>
      <c r="N417" s="667"/>
      <c r="O417" s="668"/>
      <c r="P417" s="668"/>
      <c r="Q417" s="668"/>
      <c r="R417" s="668"/>
      <c r="S417" s="658"/>
      <c r="T417" s="667"/>
      <c r="U417" s="668"/>
      <c r="V417" s="668"/>
      <c r="W417" s="668"/>
      <c r="X417" s="658"/>
      <c r="Y417" s="667"/>
      <c r="Z417" s="668"/>
      <c r="AA417" s="668"/>
      <c r="AB417" s="668"/>
      <c r="AC417" s="658"/>
      <c r="AD417" s="17"/>
      <c r="AH417" s="109"/>
      <c r="AI417" s="17"/>
      <c r="AM417" s="109"/>
    </row>
    <row r="418" spans="1:39" outlineLevel="1">
      <c r="A418" s="37">
        <f>ROW()</f>
        <v>418</v>
      </c>
      <c r="C418" s="6" t="s">
        <v>511</v>
      </c>
      <c r="I418" s="667"/>
      <c r="J418" s="668"/>
      <c r="K418" s="668"/>
      <c r="L418" s="668"/>
      <c r="M418" s="658"/>
      <c r="N418" s="667"/>
      <c r="O418" s="668"/>
      <c r="P418" s="668"/>
      <c r="Q418" s="668"/>
      <c r="R418" s="668"/>
      <c r="S418" s="658"/>
      <c r="T418" s="667"/>
      <c r="U418" s="668"/>
      <c r="V418" s="668"/>
      <c r="W418" s="668"/>
      <c r="X418" s="658"/>
      <c r="Y418" s="667"/>
      <c r="Z418" s="668"/>
      <c r="AA418" s="668"/>
      <c r="AB418" s="668"/>
      <c r="AC418" s="658"/>
      <c r="AD418" s="17"/>
      <c r="AH418" s="109"/>
      <c r="AI418" s="17"/>
      <c r="AM418" s="109"/>
    </row>
    <row r="419" spans="1:39" outlineLevel="1">
      <c r="A419" s="37">
        <f>ROW()</f>
        <v>419</v>
      </c>
      <c r="C419" s="6" t="s">
        <v>655</v>
      </c>
      <c r="I419" s="667"/>
      <c r="J419" s="668"/>
      <c r="K419" s="668"/>
      <c r="L419" s="668"/>
      <c r="M419" s="658"/>
      <c r="N419" s="667"/>
      <c r="O419" s="668"/>
      <c r="P419" s="668"/>
      <c r="Q419" s="668"/>
      <c r="R419" s="668"/>
      <c r="S419" s="658"/>
      <c r="T419" s="667"/>
      <c r="U419" s="668"/>
      <c r="V419" s="668"/>
      <c r="W419" s="668"/>
      <c r="X419" s="658"/>
      <c r="Y419" s="667"/>
      <c r="Z419" s="668"/>
      <c r="AA419" s="668"/>
      <c r="AB419" s="668"/>
      <c r="AC419" s="658"/>
      <c r="AD419" s="17"/>
      <c r="AH419" s="109"/>
      <c r="AI419" s="17"/>
      <c r="AM419" s="109"/>
    </row>
    <row r="420" spans="1:39" outlineLevel="1">
      <c r="A420" s="37">
        <f>ROW()</f>
        <v>420</v>
      </c>
      <c r="C420" s="6" t="s">
        <v>656</v>
      </c>
      <c r="I420" s="667"/>
      <c r="J420" s="668"/>
      <c r="K420" s="668"/>
      <c r="L420" s="668"/>
      <c r="M420" s="658"/>
      <c r="N420" s="667"/>
      <c r="O420" s="668"/>
      <c r="P420" s="668"/>
      <c r="Q420" s="668"/>
      <c r="R420" s="668"/>
      <c r="S420" s="658"/>
      <c r="T420" s="667"/>
      <c r="U420" s="668"/>
      <c r="V420" s="668"/>
      <c r="W420" s="668"/>
      <c r="X420" s="658"/>
      <c r="Y420" s="667"/>
      <c r="Z420" s="668"/>
      <c r="AA420" s="668"/>
      <c r="AB420" s="668"/>
      <c r="AC420" s="658"/>
      <c r="AD420" s="17"/>
      <c r="AH420" s="109"/>
      <c r="AI420" s="17"/>
      <c r="AM420" s="109"/>
    </row>
    <row r="421" spans="1:39" outlineLevel="1">
      <c r="A421" s="37">
        <f>ROW()</f>
        <v>421</v>
      </c>
      <c r="C421" s="6" t="s">
        <v>667</v>
      </c>
      <c r="I421" s="667"/>
      <c r="J421" s="668"/>
      <c r="K421" s="668"/>
      <c r="L421" s="668"/>
      <c r="M421" s="658"/>
      <c r="N421" s="667"/>
      <c r="O421" s="668"/>
      <c r="P421" s="668"/>
      <c r="Q421" s="668"/>
      <c r="R421" s="668"/>
      <c r="S421" s="658"/>
      <c r="T421" s="667"/>
      <c r="U421" s="668"/>
      <c r="V421" s="668"/>
      <c r="W421" s="668"/>
      <c r="X421" s="658"/>
      <c r="Y421" s="667"/>
      <c r="Z421" s="668"/>
      <c r="AA421" s="668"/>
      <c r="AB421" s="668"/>
      <c r="AC421" s="658"/>
      <c r="AD421" s="17"/>
      <c r="AH421" s="109"/>
      <c r="AI421" s="17"/>
      <c r="AM421" s="109"/>
    </row>
    <row r="422" spans="1:39" outlineLevel="1">
      <c r="A422" s="37">
        <f>ROW()</f>
        <v>422</v>
      </c>
      <c r="C422" s="6" t="s">
        <v>212</v>
      </c>
      <c r="I422" s="667">
        <v>0</v>
      </c>
      <c r="J422" s="668">
        <v>0</v>
      </c>
      <c r="K422" s="668">
        <v>0</v>
      </c>
      <c r="L422" s="668">
        <v>0</v>
      </c>
      <c r="M422" s="658">
        <v>0</v>
      </c>
      <c r="N422" s="667">
        <v>0</v>
      </c>
      <c r="O422" s="668">
        <v>0</v>
      </c>
      <c r="P422" s="668">
        <v>0</v>
      </c>
      <c r="Q422" s="668">
        <v>0</v>
      </c>
      <c r="R422" s="668">
        <v>0</v>
      </c>
      <c r="S422" s="658">
        <v>0</v>
      </c>
      <c r="T422" s="667">
        <v>0</v>
      </c>
      <c r="U422" s="668">
        <v>0</v>
      </c>
      <c r="V422" s="668">
        <v>0</v>
      </c>
      <c r="W422" s="668">
        <v>0</v>
      </c>
      <c r="X422" s="658">
        <v>0</v>
      </c>
      <c r="Y422" s="667">
        <v>0</v>
      </c>
      <c r="Z422" s="668">
        <v>0</v>
      </c>
      <c r="AA422" s="668">
        <v>0</v>
      </c>
      <c r="AB422" s="668">
        <v>0</v>
      </c>
      <c r="AC422" s="658">
        <v>0</v>
      </c>
      <c r="AD422" s="17"/>
      <c r="AH422" s="109"/>
      <c r="AI422" s="17"/>
      <c r="AM422" s="109"/>
    </row>
    <row r="423" spans="1:39" outlineLevel="1">
      <c r="A423" s="37">
        <f>ROW()</f>
        <v>423</v>
      </c>
      <c r="C423" s="6" t="s">
        <v>362</v>
      </c>
      <c r="I423" s="669"/>
      <c r="J423" s="670"/>
      <c r="K423" s="670"/>
      <c r="L423" s="670"/>
      <c r="M423" s="659"/>
      <c r="N423" s="669"/>
      <c r="O423" s="670"/>
      <c r="P423" s="670"/>
      <c r="Q423" s="670"/>
      <c r="R423" s="670"/>
      <c r="S423" s="659"/>
      <c r="T423" s="669"/>
      <c r="U423" s="670"/>
      <c r="V423" s="670"/>
      <c r="W423" s="670"/>
      <c r="X423" s="659"/>
      <c r="Y423" s="669">
        <v>2.8614169819496045E-14</v>
      </c>
      <c r="Z423" s="670">
        <v>0</v>
      </c>
      <c r="AA423" s="670">
        <v>0</v>
      </c>
      <c r="AB423" s="670">
        <v>0</v>
      </c>
      <c r="AC423" s="659">
        <v>-2.7034319887242082E-14</v>
      </c>
      <c r="AD423" s="17"/>
      <c r="AH423" s="109"/>
      <c r="AI423" s="17"/>
      <c r="AM423" s="109"/>
    </row>
    <row r="424" spans="1:39" outlineLevel="1">
      <c r="A424" s="37">
        <f>ROW()</f>
        <v>424</v>
      </c>
      <c r="C424" s="6" t="s">
        <v>1</v>
      </c>
      <c r="I424" s="204">
        <f t="shared" ref="I424:AC424" si="124">SUM(I411:I423)</f>
        <v>0</v>
      </c>
      <c r="J424" s="9">
        <f t="shared" si="124"/>
        <v>0.2442172595065423</v>
      </c>
      <c r="K424" s="9">
        <f t="shared" si="124"/>
        <v>0.61941938145121056</v>
      </c>
      <c r="L424" s="9">
        <f t="shared" si="124"/>
        <v>1.0234538006983613</v>
      </c>
      <c r="M424" s="18">
        <f t="shared" si="124"/>
        <v>1.2884141245539311</v>
      </c>
      <c r="N424" s="204">
        <f t="shared" si="124"/>
        <v>0.42388178732151083</v>
      </c>
      <c r="O424" s="9">
        <f t="shared" si="124"/>
        <v>0.70995621528983355</v>
      </c>
      <c r="P424" s="9">
        <f t="shared" si="124"/>
        <v>3.2154263486717869</v>
      </c>
      <c r="Q424" s="9">
        <f t="shared" si="124"/>
        <v>10.813572673573866</v>
      </c>
      <c r="R424" s="9">
        <f t="shared" si="124"/>
        <v>16.256805708895349</v>
      </c>
      <c r="S424" s="18">
        <f t="shared" si="124"/>
        <v>17.681474466733707</v>
      </c>
      <c r="T424" s="204">
        <f t="shared" si="124"/>
        <v>36.362708191817646</v>
      </c>
      <c r="U424" s="9">
        <f t="shared" si="124"/>
        <v>40.494687446901438</v>
      </c>
      <c r="V424" s="9">
        <f t="shared" si="124"/>
        <v>40.86121678023477</v>
      </c>
      <c r="W424" s="9">
        <f t="shared" si="124"/>
        <v>41.105407256425245</v>
      </c>
      <c r="X424" s="18">
        <f t="shared" si="124"/>
        <v>41.408931065949055</v>
      </c>
      <c r="Y424" s="204">
        <f t="shared" si="124"/>
        <v>25.289015307624407</v>
      </c>
      <c r="Z424" s="9">
        <f t="shared" si="124"/>
        <v>23.165074310576728</v>
      </c>
      <c r="AA424" s="9">
        <f t="shared" si="124"/>
        <v>16.834822814710321</v>
      </c>
      <c r="AB424" s="9">
        <f t="shared" si="124"/>
        <v>17.960038115774122</v>
      </c>
      <c r="AC424" s="18">
        <f t="shared" si="124"/>
        <v>21.694959788883192</v>
      </c>
      <c r="AD424" s="204"/>
      <c r="AH424" s="109"/>
      <c r="AI424" s="204"/>
      <c r="AM424" s="109"/>
    </row>
    <row r="425" spans="1:39" outlineLevel="1">
      <c r="A425" s="37">
        <f>ROW()</f>
        <v>425</v>
      </c>
      <c r="B425" s="232" t="s">
        <v>292</v>
      </c>
      <c r="I425" s="1308" t="str">
        <f>"AA1 [m$ "&amp;$E$33&amp;"]"</f>
        <v>AA1 [m$ 31/12/2024]</v>
      </c>
      <c r="J425" s="1309"/>
      <c r="K425" s="1309"/>
      <c r="L425" s="1309"/>
      <c r="M425" s="1337"/>
      <c r="N425" s="1284" t="str">
        <f>"AA2 [m$ "&amp;$E$33&amp;"]"</f>
        <v>AA2 [m$ 31/12/2024]</v>
      </c>
      <c r="O425" s="1285"/>
      <c r="P425" s="1285"/>
      <c r="Q425" s="1285"/>
      <c r="R425" s="1285"/>
      <c r="S425" s="1286"/>
      <c r="T425" s="1284" t="str">
        <f>"AA3 [m$ "&amp;$E$33&amp;"]"</f>
        <v>AA3 [m$ 31/12/2024]</v>
      </c>
      <c r="U425" s="1285"/>
      <c r="V425" s="1285"/>
      <c r="W425" s="1285"/>
      <c r="X425" s="1286"/>
      <c r="Y425" s="1284" t="str">
        <f>"AA4 [m$ "&amp;$E$33&amp;"]"</f>
        <v>AA4 [m$ 31/12/2024]</v>
      </c>
      <c r="Z425" s="1285"/>
      <c r="AA425" s="1285"/>
      <c r="AB425" s="1285"/>
      <c r="AC425" s="1286"/>
      <c r="AD425" s="17"/>
      <c r="AH425" s="109"/>
      <c r="AI425" s="17"/>
      <c r="AM425" s="109"/>
    </row>
    <row r="426" spans="1:39" outlineLevel="1">
      <c r="A426" s="37">
        <f>ROW()</f>
        <v>426</v>
      </c>
      <c r="C426" s="167" t="s">
        <v>2</v>
      </c>
      <c r="I426" s="204">
        <f t="shared" ref="I426:S426" si="125">I411/$M$33</f>
        <v>0</v>
      </c>
      <c r="J426" s="9">
        <f t="shared" si="125"/>
        <v>1.2403758593507954E-2</v>
      </c>
      <c r="K426" s="9">
        <f t="shared" si="125"/>
        <v>2.0480624654396856E-2</v>
      </c>
      <c r="L426" s="9">
        <f t="shared" si="125"/>
        <v>2.5038284788755593E-2</v>
      </c>
      <c r="M426" s="18">
        <f t="shared" si="125"/>
        <v>3.5365134966606399E-2</v>
      </c>
      <c r="N426" s="204">
        <f t="shared" si="125"/>
        <v>5.5455222114866927E-2</v>
      </c>
      <c r="O426" s="9">
        <f t="shared" si="125"/>
        <v>0.16540589729884933</v>
      </c>
      <c r="P426" s="9">
        <f t="shared" si="125"/>
        <v>0.30574398170276829</v>
      </c>
      <c r="Q426" s="9">
        <f t="shared" si="125"/>
        <v>6.5178967819212952</v>
      </c>
      <c r="R426" s="9">
        <f t="shared" si="125"/>
        <v>13.212123739414865</v>
      </c>
      <c r="S426" s="18">
        <f t="shared" si="125"/>
        <v>15.254255088248421</v>
      </c>
      <c r="T426" s="204">
        <f t="shared" ref="T426:X433" si="126">T411/$S$33</f>
        <v>26.682386914631476</v>
      </c>
      <c r="U426" s="9">
        <f t="shared" si="126"/>
        <v>27.122234145655923</v>
      </c>
      <c r="V426" s="9">
        <f t="shared" si="126"/>
        <v>27.201441975107926</v>
      </c>
      <c r="W426" s="9">
        <f t="shared" si="126"/>
        <v>27.286924710529505</v>
      </c>
      <c r="X426" s="18">
        <f t="shared" si="126"/>
        <v>27.297520043560098</v>
      </c>
      <c r="Y426" s="204">
        <f t="shared" ref="Y426:AC433" si="127">Y411/$X$33</f>
        <v>4.7278999359466667</v>
      </c>
      <c r="Z426" s="9">
        <f t="shared" si="127"/>
        <v>3.202968497463043</v>
      </c>
      <c r="AA426" s="9">
        <f t="shared" si="127"/>
        <v>2.1080580498135428</v>
      </c>
      <c r="AB426" s="9">
        <f t="shared" si="127"/>
        <v>6.9150333466063607</v>
      </c>
      <c r="AC426" s="18">
        <f t="shared" si="127"/>
        <v>9.8330263143318586</v>
      </c>
      <c r="AD426" s="17"/>
      <c r="AH426" s="109"/>
      <c r="AI426" s="17"/>
      <c r="AM426" s="109"/>
    </row>
    <row r="427" spans="1:39" outlineLevel="1">
      <c r="A427" s="37">
        <f>ROW()</f>
        <v>427</v>
      </c>
      <c r="C427" s="6" t="s">
        <v>3</v>
      </c>
      <c r="I427" s="204">
        <f t="shared" ref="I427:S427" si="128">I412/$M$33</f>
        <v>0</v>
      </c>
      <c r="J427" s="9">
        <f t="shared" si="128"/>
        <v>6.4614928487111201E-2</v>
      </c>
      <c r="K427" s="9">
        <f t="shared" si="128"/>
        <v>0.35740132319433388</v>
      </c>
      <c r="L427" s="9">
        <f t="shared" si="128"/>
        <v>0.65691843961896379</v>
      </c>
      <c r="M427" s="18">
        <f t="shared" si="128"/>
        <v>0.78009064704751963</v>
      </c>
      <c r="N427" s="204">
        <f t="shared" si="128"/>
        <v>0</v>
      </c>
      <c r="O427" s="9">
        <f t="shared" si="128"/>
        <v>0.11215247185190573</v>
      </c>
      <c r="P427" s="9">
        <f t="shared" si="128"/>
        <v>4.0339900761009426</v>
      </c>
      <c r="Q427" s="9">
        <f t="shared" si="128"/>
        <v>10.722385943689398</v>
      </c>
      <c r="R427" s="9">
        <f t="shared" si="128"/>
        <v>13.026411793888022</v>
      </c>
      <c r="S427" s="18">
        <f t="shared" si="128"/>
        <v>13.049803243666137</v>
      </c>
      <c r="T427" s="204">
        <f t="shared" si="126"/>
        <v>20.913792530417464</v>
      </c>
      <c r="U427" s="9">
        <f t="shared" si="126"/>
        <v>22.63239396503112</v>
      </c>
      <c r="V427" s="9">
        <f t="shared" si="126"/>
        <v>22.947530715336327</v>
      </c>
      <c r="W427" s="9">
        <f t="shared" si="126"/>
        <v>23.046036452327549</v>
      </c>
      <c r="X427" s="18">
        <f t="shared" si="126"/>
        <v>23.180065700709367</v>
      </c>
      <c r="Y427" s="204">
        <f t="shared" si="127"/>
        <v>20.078858414069863</v>
      </c>
      <c r="Z427" s="9">
        <f t="shared" si="127"/>
        <v>19.731366420303779</v>
      </c>
      <c r="AA427" s="9">
        <f t="shared" si="127"/>
        <v>15.107546853822244</v>
      </c>
      <c r="AB427" s="9">
        <f t="shared" si="127"/>
        <v>13.082527743502</v>
      </c>
      <c r="AC427" s="18">
        <f t="shared" si="127"/>
        <v>13.095298042769027</v>
      </c>
      <c r="AD427" s="17"/>
      <c r="AH427" s="109"/>
      <c r="AI427" s="17"/>
      <c r="AM427" s="109"/>
    </row>
    <row r="428" spans="1:39" outlineLevel="1">
      <c r="A428" s="37">
        <f>ROW()</f>
        <v>428</v>
      </c>
      <c r="C428" s="6" t="s">
        <v>4</v>
      </c>
      <c r="I428" s="204">
        <f t="shared" ref="I428:S428" si="129">I413/$M$33</f>
        <v>0</v>
      </c>
      <c r="J428" s="9">
        <f t="shared" si="129"/>
        <v>0</v>
      </c>
      <c r="K428" s="9">
        <f t="shared" si="129"/>
        <v>2.019216515222225E-3</v>
      </c>
      <c r="L428" s="9">
        <f t="shared" si="129"/>
        <v>4.03843303044445E-3</v>
      </c>
      <c r="M428" s="18">
        <f t="shared" si="129"/>
        <v>6.0576495456666759E-3</v>
      </c>
      <c r="N428" s="204">
        <f t="shared" si="129"/>
        <v>0.11068877952753245</v>
      </c>
      <c r="O428" s="9">
        <f t="shared" si="129"/>
        <v>0.14928077981339646</v>
      </c>
      <c r="P428" s="9">
        <f t="shared" si="129"/>
        <v>0.19138220513457219</v>
      </c>
      <c r="Q428" s="9">
        <f t="shared" si="129"/>
        <v>0.19664501597468392</v>
      </c>
      <c r="R428" s="9">
        <f t="shared" si="129"/>
        <v>0.19664501597468392</v>
      </c>
      <c r="S428" s="18">
        <f t="shared" si="129"/>
        <v>0.19664501597468392</v>
      </c>
      <c r="T428" s="204">
        <f t="shared" si="126"/>
        <v>0.25508724109088593</v>
      </c>
      <c r="U428" s="9">
        <f t="shared" si="126"/>
        <v>0.2709129230935457</v>
      </c>
      <c r="V428" s="9">
        <f t="shared" si="126"/>
        <v>0.28489094477829441</v>
      </c>
      <c r="W428" s="9">
        <f t="shared" si="126"/>
        <v>0.36136250375832346</v>
      </c>
      <c r="X428" s="18">
        <f t="shared" si="126"/>
        <v>0.43783406273835246</v>
      </c>
      <c r="Y428" s="204">
        <f t="shared" si="127"/>
        <v>4.6342397115463658</v>
      </c>
      <c r="Z428" s="9">
        <f t="shared" si="127"/>
        <v>3.451554731700222</v>
      </c>
      <c r="AA428" s="9">
        <f t="shared" si="127"/>
        <v>1.0935171439954978</v>
      </c>
      <c r="AB428" s="9">
        <f t="shared" si="127"/>
        <v>0.83457299010766428</v>
      </c>
      <c r="AC428" s="18">
        <f t="shared" si="127"/>
        <v>1.6963579007473166</v>
      </c>
      <c r="AD428" s="17"/>
      <c r="AH428" s="109"/>
      <c r="AI428" s="17"/>
      <c r="AM428" s="109"/>
    </row>
    <row r="429" spans="1:39" outlineLevel="1">
      <c r="A429" s="37">
        <f>ROW()</f>
        <v>429</v>
      </c>
      <c r="C429" s="6" t="s">
        <v>208</v>
      </c>
      <c r="I429" s="204">
        <f t="shared" ref="I429:S429" si="130">I414/$M$33</f>
        <v>0</v>
      </c>
      <c r="J429" s="9">
        <f t="shared" si="130"/>
        <v>0.34070913333516334</v>
      </c>
      <c r="K429" s="9">
        <f t="shared" si="130"/>
        <v>0.67960097180662671</v>
      </c>
      <c r="L429" s="9">
        <f t="shared" si="130"/>
        <v>1.0645982540423309</v>
      </c>
      <c r="M429" s="18">
        <f t="shared" si="130"/>
        <v>1.382288319103961</v>
      </c>
      <c r="N429" s="204">
        <f t="shared" si="130"/>
        <v>0.55889572523659936</v>
      </c>
      <c r="O429" s="9">
        <f t="shared" si="130"/>
        <v>0.78752409056649075</v>
      </c>
      <c r="P429" s="9">
        <f t="shared" si="130"/>
        <v>0.96879411625488632</v>
      </c>
      <c r="Q429" s="9">
        <f t="shared" si="130"/>
        <v>1.0594314140568106</v>
      </c>
      <c r="R429" s="9">
        <f t="shared" si="130"/>
        <v>1.3716993961498092</v>
      </c>
      <c r="S429" s="18">
        <f t="shared" si="130"/>
        <v>1.743038661377379</v>
      </c>
      <c r="T429" s="204">
        <f t="shared" si="126"/>
        <v>4.5162094751439366</v>
      </c>
      <c r="U429" s="9">
        <f t="shared" si="126"/>
        <v>8.2925734572469914</v>
      </c>
      <c r="V429" s="9">
        <f t="shared" si="126"/>
        <v>8.4121052726018384</v>
      </c>
      <c r="W429" s="9">
        <f t="shared" si="126"/>
        <v>8.5033142883344528</v>
      </c>
      <c r="X429" s="18">
        <f t="shared" si="126"/>
        <v>8.7193356413853849</v>
      </c>
      <c r="Y429" s="204">
        <f t="shared" si="127"/>
        <v>3.0801157196440969</v>
      </c>
      <c r="Z429" s="9">
        <f t="shared" si="127"/>
        <v>3.4038830340605957</v>
      </c>
      <c r="AA429" s="9">
        <f t="shared" si="127"/>
        <v>3.3400873653818044</v>
      </c>
      <c r="AB429" s="9">
        <f t="shared" si="127"/>
        <v>2.2640772974492207</v>
      </c>
      <c r="AC429" s="18">
        <f t="shared" si="127"/>
        <v>3.2745556994425788</v>
      </c>
      <c r="AD429" s="17"/>
      <c r="AH429" s="109"/>
      <c r="AI429" s="17"/>
      <c r="AM429" s="109"/>
    </row>
    <row r="430" spans="1:39" outlineLevel="1">
      <c r="A430" s="37">
        <f>ROW()</f>
        <v>430</v>
      </c>
      <c r="C430" s="6" t="s">
        <v>473</v>
      </c>
      <c r="I430" s="204">
        <f t="shared" ref="I430:S430" si="131">I415/$M$33</f>
        <v>0</v>
      </c>
      <c r="J430" s="9">
        <f t="shared" si="131"/>
        <v>0</v>
      </c>
      <c r="K430" s="9">
        <f t="shared" si="131"/>
        <v>0</v>
      </c>
      <c r="L430" s="9">
        <f t="shared" si="131"/>
        <v>0</v>
      </c>
      <c r="M430" s="18">
        <f t="shared" si="131"/>
        <v>0</v>
      </c>
      <c r="N430" s="204">
        <f t="shared" si="131"/>
        <v>0</v>
      </c>
      <c r="O430" s="9">
        <f t="shared" si="131"/>
        <v>0</v>
      </c>
      <c r="P430" s="9">
        <f t="shared" si="131"/>
        <v>0</v>
      </c>
      <c r="Q430" s="9">
        <f t="shared" si="131"/>
        <v>0</v>
      </c>
      <c r="R430" s="9">
        <f t="shared" si="131"/>
        <v>0</v>
      </c>
      <c r="S430" s="18">
        <f t="shared" si="131"/>
        <v>0</v>
      </c>
      <c r="T430" s="204">
        <f t="shared" si="126"/>
        <v>0</v>
      </c>
      <c r="U430" s="9">
        <f t="shared" si="126"/>
        <v>0</v>
      </c>
      <c r="V430" s="9">
        <f t="shared" si="126"/>
        <v>0</v>
      </c>
      <c r="W430" s="9">
        <f t="shared" si="126"/>
        <v>0</v>
      </c>
      <c r="X430" s="18">
        <f t="shared" si="126"/>
        <v>0</v>
      </c>
      <c r="Y430" s="204">
        <f t="shared" si="127"/>
        <v>0</v>
      </c>
      <c r="Z430" s="9">
        <f t="shared" si="127"/>
        <v>0</v>
      </c>
      <c r="AA430" s="9">
        <f t="shared" si="127"/>
        <v>0</v>
      </c>
      <c r="AB430" s="9">
        <f t="shared" si="127"/>
        <v>0</v>
      </c>
      <c r="AC430" s="18">
        <f t="shared" si="127"/>
        <v>0</v>
      </c>
      <c r="AD430" s="17"/>
      <c r="AH430" s="109"/>
      <c r="AI430" s="17"/>
      <c r="AM430" s="109"/>
    </row>
    <row r="431" spans="1:39" outlineLevel="1">
      <c r="A431" s="37">
        <f>ROW()</f>
        <v>431</v>
      </c>
      <c r="C431" s="6" t="s">
        <v>474</v>
      </c>
      <c r="I431" s="204">
        <f t="shared" ref="I431:S431" si="132">I416/$M$33</f>
        <v>0</v>
      </c>
      <c r="J431" s="9">
        <f t="shared" si="132"/>
        <v>0</v>
      </c>
      <c r="K431" s="9">
        <f t="shared" si="132"/>
        <v>0</v>
      </c>
      <c r="L431" s="9">
        <f t="shared" si="132"/>
        <v>0</v>
      </c>
      <c r="M431" s="18">
        <f t="shared" si="132"/>
        <v>0</v>
      </c>
      <c r="N431" s="204">
        <f t="shared" si="132"/>
        <v>0</v>
      </c>
      <c r="O431" s="9">
        <f t="shared" si="132"/>
        <v>0</v>
      </c>
      <c r="P431" s="9">
        <f t="shared" si="132"/>
        <v>0</v>
      </c>
      <c r="Q431" s="9">
        <f t="shared" si="132"/>
        <v>0</v>
      </c>
      <c r="R431" s="9">
        <f t="shared" si="132"/>
        <v>0</v>
      </c>
      <c r="S431" s="18">
        <f t="shared" si="132"/>
        <v>0</v>
      </c>
      <c r="T431" s="204">
        <f t="shared" si="126"/>
        <v>0</v>
      </c>
      <c r="U431" s="9">
        <f t="shared" si="126"/>
        <v>0</v>
      </c>
      <c r="V431" s="9">
        <f t="shared" si="126"/>
        <v>0</v>
      </c>
      <c r="W431" s="9">
        <f t="shared" si="126"/>
        <v>0</v>
      </c>
      <c r="X431" s="18">
        <f t="shared" si="126"/>
        <v>0</v>
      </c>
      <c r="Y431" s="204">
        <f t="shared" si="127"/>
        <v>0</v>
      </c>
      <c r="Z431" s="9">
        <f t="shared" si="127"/>
        <v>0</v>
      </c>
      <c r="AA431" s="9">
        <f t="shared" si="127"/>
        <v>0</v>
      </c>
      <c r="AB431" s="9">
        <f t="shared" si="127"/>
        <v>0</v>
      </c>
      <c r="AC431" s="18">
        <f t="shared" si="127"/>
        <v>0</v>
      </c>
      <c r="AD431" s="17"/>
      <c r="AH431" s="109"/>
      <c r="AI431" s="17"/>
      <c r="AM431" s="109"/>
    </row>
    <row r="432" spans="1:39" outlineLevel="1">
      <c r="A432" s="37">
        <f>ROW()</f>
        <v>432</v>
      </c>
      <c r="C432" s="6" t="s">
        <v>477</v>
      </c>
      <c r="I432" s="204">
        <f t="shared" ref="I432:S432" si="133">I417/$M$33</f>
        <v>0</v>
      </c>
      <c r="J432" s="9">
        <f t="shared" si="133"/>
        <v>0</v>
      </c>
      <c r="K432" s="9">
        <f t="shared" si="133"/>
        <v>0</v>
      </c>
      <c r="L432" s="9">
        <f t="shared" si="133"/>
        <v>0</v>
      </c>
      <c r="M432" s="18">
        <f t="shared" si="133"/>
        <v>0</v>
      </c>
      <c r="N432" s="204">
        <f t="shared" si="133"/>
        <v>0</v>
      </c>
      <c r="O432" s="9">
        <f t="shared" si="133"/>
        <v>0</v>
      </c>
      <c r="P432" s="9">
        <f t="shared" si="133"/>
        <v>0</v>
      </c>
      <c r="Q432" s="9">
        <f t="shared" si="133"/>
        <v>0</v>
      </c>
      <c r="R432" s="9">
        <f t="shared" si="133"/>
        <v>0</v>
      </c>
      <c r="S432" s="18">
        <f t="shared" si="133"/>
        <v>0</v>
      </c>
      <c r="T432" s="204">
        <f t="shared" si="126"/>
        <v>0</v>
      </c>
      <c r="U432" s="9">
        <f t="shared" si="126"/>
        <v>0</v>
      </c>
      <c r="V432" s="9">
        <f t="shared" si="126"/>
        <v>0</v>
      </c>
      <c r="W432" s="9">
        <f t="shared" si="126"/>
        <v>0</v>
      </c>
      <c r="X432" s="18">
        <f t="shared" si="126"/>
        <v>0</v>
      </c>
      <c r="Y432" s="204">
        <f t="shared" si="127"/>
        <v>0</v>
      </c>
      <c r="Z432" s="9">
        <f t="shared" si="127"/>
        <v>0</v>
      </c>
      <c r="AA432" s="9">
        <f t="shared" si="127"/>
        <v>0</v>
      </c>
      <c r="AB432" s="9">
        <f t="shared" si="127"/>
        <v>0</v>
      </c>
      <c r="AC432" s="18">
        <f t="shared" si="127"/>
        <v>0</v>
      </c>
      <c r="AD432" s="17"/>
      <c r="AH432" s="109"/>
      <c r="AI432" s="17"/>
      <c r="AM432" s="109"/>
    </row>
    <row r="433" spans="1:41" outlineLevel="1">
      <c r="A433" s="37">
        <f>ROW()</f>
        <v>433</v>
      </c>
      <c r="C433" s="6" t="s">
        <v>511</v>
      </c>
      <c r="I433" s="204">
        <f t="shared" ref="I433:S433" si="134">I418/$M$33</f>
        <v>0</v>
      </c>
      <c r="J433" s="9">
        <f t="shared" si="134"/>
        <v>0</v>
      </c>
      <c r="K433" s="9">
        <f t="shared" si="134"/>
        <v>0</v>
      </c>
      <c r="L433" s="9">
        <f t="shared" si="134"/>
        <v>0</v>
      </c>
      <c r="M433" s="18">
        <f t="shared" si="134"/>
        <v>0</v>
      </c>
      <c r="N433" s="204">
        <f t="shared" si="134"/>
        <v>0</v>
      </c>
      <c r="O433" s="9">
        <f t="shared" si="134"/>
        <v>0</v>
      </c>
      <c r="P433" s="9">
        <f t="shared" si="134"/>
        <v>0</v>
      </c>
      <c r="Q433" s="9">
        <f t="shared" si="134"/>
        <v>0</v>
      </c>
      <c r="R433" s="9">
        <f t="shared" si="134"/>
        <v>0</v>
      </c>
      <c r="S433" s="18">
        <f t="shared" si="134"/>
        <v>0</v>
      </c>
      <c r="T433" s="204">
        <f t="shared" si="126"/>
        <v>0</v>
      </c>
      <c r="U433" s="9">
        <f t="shared" si="126"/>
        <v>0</v>
      </c>
      <c r="V433" s="9">
        <f t="shared" si="126"/>
        <v>0</v>
      </c>
      <c r="W433" s="9">
        <f t="shared" si="126"/>
        <v>0</v>
      </c>
      <c r="X433" s="18">
        <f t="shared" si="126"/>
        <v>0</v>
      </c>
      <c r="Y433" s="204">
        <f t="shared" si="127"/>
        <v>0</v>
      </c>
      <c r="Z433" s="9">
        <f t="shared" si="127"/>
        <v>0</v>
      </c>
      <c r="AA433" s="9">
        <f t="shared" si="127"/>
        <v>0</v>
      </c>
      <c r="AB433" s="9">
        <f t="shared" si="127"/>
        <v>0</v>
      </c>
      <c r="AC433" s="18">
        <f t="shared" si="127"/>
        <v>0</v>
      </c>
      <c r="AD433" s="17"/>
      <c r="AH433" s="109"/>
      <c r="AI433" s="17"/>
      <c r="AM433" s="109"/>
    </row>
    <row r="434" spans="1:41" outlineLevel="1">
      <c r="A434" s="37">
        <f>ROW()</f>
        <v>434</v>
      </c>
      <c r="C434" s="6" t="s">
        <v>655</v>
      </c>
      <c r="I434" s="204"/>
      <c r="J434" s="9"/>
      <c r="K434" s="9"/>
      <c r="L434" s="9"/>
      <c r="M434" s="18"/>
      <c r="N434" s="204"/>
      <c r="O434" s="9"/>
      <c r="P434" s="9"/>
      <c r="Q434" s="9"/>
      <c r="R434" s="9"/>
      <c r="S434" s="18"/>
      <c r="T434" s="204"/>
      <c r="U434" s="9"/>
      <c r="V434" s="9"/>
      <c r="W434" s="9"/>
      <c r="X434" s="18"/>
      <c r="Y434" s="204"/>
      <c r="Z434" s="9"/>
      <c r="AA434" s="9"/>
      <c r="AB434" s="9"/>
      <c r="AC434" s="18"/>
      <c r="AD434" s="17"/>
      <c r="AH434" s="109"/>
      <c r="AI434" s="17"/>
      <c r="AM434" s="109"/>
    </row>
    <row r="435" spans="1:41" outlineLevel="1">
      <c r="A435" s="37">
        <f>ROW()</f>
        <v>435</v>
      </c>
      <c r="C435" s="6" t="s">
        <v>656</v>
      </c>
      <c r="I435" s="204"/>
      <c r="J435" s="9"/>
      <c r="K435" s="9"/>
      <c r="L435" s="9"/>
      <c r="M435" s="18"/>
      <c r="N435" s="204"/>
      <c r="O435" s="9"/>
      <c r="P435" s="9"/>
      <c r="Q435" s="9"/>
      <c r="R435" s="9"/>
      <c r="S435" s="18"/>
      <c r="T435" s="204"/>
      <c r="U435" s="9"/>
      <c r="V435" s="9"/>
      <c r="W435" s="9"/>
      <c r="X435" s="18"/>
      <c r="Y435" s="204"/>
      <c r="Z435" s="9"/>
      <c r="AA435" s="9"/>
      <c r="AB435" s="9"/>
      <c r="AC435" s="18"/>
      <c r="AD435" s="17"/>
      <c r="AH435" s="109"/>
      <c r="AI435" s="17"/>
      <c r="AM435" s="109"/>
    </row>
    <row r="436" spans="1:41" outlineLevel="1">
      <c r="A436" s="37">
        <f>ROW()</f>
        <v>436</v>
      </c>
      <c r="C436" s="6" t="s">
        <v>667</v>
      </c>
      <c r="I436" s="204"/>
      <c r="J436" s="9"/>
      <c r="K436" s="9"/>
      <c r="L436" s="9"/>
      <c r="M436" s="18"/>
      <c r="N436" s="204"/>
      <c r="O436" s="9"/>
      <c r="P436" s="9"/>
      <c r="Q436" s="9"/>
      <c r="R436" s="9"/>
      <c r="S436" s="18"/>
      <c r="T436" s="204"/>
      <c r="U436" s="9"/>
      <c r="V436" s="9"/>
      <c r="W436" s="9"/>
      <c r="X436" s="18"/>
      <c r="Y436" s="204"/>
      <c r="Z436" s="9"/>
      <c r="AA436" s="9"/>
      <c r="AB436" s="9"/>
      <c r="AC436" s="18"/>
      <c r="AD436" s="17"/>
      <c r="AH436" s="109"/>
      <c r="AI436" s="17"/>
      <c r="AM436" s="109"/>
    </row>
    <row r="437" spans="1:41" outlineLevel="1">
      <c r="A437" s="37">
        <f>ROW()</f>
        <v>437</v>
      </c>
      <c r="C437" s="6" t="s">
        <v>212</v>
      </c>
      <c r="I437" s="204">
        <f t="shared" ref="I437:S437" si="135">I422/$M$33</f>
        <v>0</v>
      </c>
      <c r="J437" s="9">
        <f t="shared" si="135"/>
        <v>0</v>
      </c>
      <c r="K437" s="9">
        <f t="shared" si="135"/>
        <v>0</v>
      </c>
      <c r="L437" s="9">
        <f t="shared" si="135"/>
        <v>0</v>
      </c>
      <c r="M437" s="18">
        <f t="shared" si="135"/>
        <v>0</v>
      </c>
      <c r="N437" s="204">
        <f t="shared" si="135"/>
        <v>0</v>
      </c>
      <c r="O437" s="9">
        <f t="shared" si="135"/>
        <v>0</v>
      </c>
      <c r="P437" s="9">
        <f t="shared" si="135"/>
        <v>0</v>
      </c>
      <c r="Q437" s="9">
        <f t="shared" si="135"/>
        <v>0</v>
      </c>
      <c r="R437" s="9">
        <f t="shared" si="135"/>
        <v>0</v>
      </c>
      <c r="S437" s="18">
        <f t="shared" si="135"/>
        <v>0</v>
      </c>
      <c r="T437" s="204">
        <f>T422/$S$33</f>
        <v>0</v>
      </c>
      <c r="U437" s="9">
        <f>U422/$S$33</f>
        <v>0</v>
      </c>
      <c r="V437" s="9">
        <f>V422/$S$33</f>
        <v>0</v>
      </c>
      <c r="W437" s="9">
        <f>W422/$S$33</f>
        <v>0</v>
      </c>
      <c r="X437" s="18">
        <f>X422/$S$33</f>
        <v>0</v>
      </c>
      <c r="Y437" s="204">
        <f>Y422/$X$33</f>
        <v>0</v>
      </c>
      <c r="Z437" s="9">
        <f>Z422/$X$33</f>
        <v>0</v>
      </c>
      <c r="AA437" s="9">
        <f>AA422/$X$33</f>
        <v>0</v>
      </c>
      <c r="AB437" s="9">
        <f>AB422/$X$33</f>
        <v>0</v>
      </c>
      <c r="AC437" s="18">
        <f>AC422/$X$33</f>
        <v>0</v>
      </c>
      <c r="AD437" s="17"/>
      <c r="AH437" s="109"/>
      <c r="AI437" s="17"/>
      <c r="AM437" s="109"/>
    </row>
    <row r="438" spans="1:41" outlineLevel="1">
      <c r="A438" s="37">
        <f>ROW()</f>
        <v>438</v>
      </c>
      <c r="C438" s="6" t="s">
        <v>362</v>
      </c>
      <c r="I438" s="205"/>
      <c r="J438" s="15"/>
      <c r="K438" s="15"/>
      <c r="L438" s="15"/>
      <c r="M438" s="206"/>
      <c r="N438" s="205"/>
      <c r="O438" s="15"/>
      <c r="P438" s="15"/>
      <c r="Q438" s="15"/>
      <c r="R438" s="15"/>
      <c r="S438" s="206"/>
      <c r="T438" s="205"/>
      <c r="U438" s="15"/>
      <c r="V438" s="15"/>
      <c r="W438" s="15"/>
      <c r="X438" s="206"/>
      <c r="Y438" s="205"/>
      <c r="Z438" s="15"/>
      <c r="AA438" s="15"/>
      <c r="AB438" s="15"/>
      <c r="AC438" s="206"/>
      <c r="AD438" s="17"/>
      <c r="AH438" s="109"/>
      <c r="AI438" s="17"/>
      <c r="AM438" s="109"/>
    </row>
    <row r="439" spans="1:41" outlineLevel="1">
      <c r="A439" s="37">
        <f>ROW()</f>
        <v>439</v>
      </c>
      <c r="C439" s="6" t="s">
        <v>1</v>
      </c>
      <c r="I439" s="204">
        <f t="shared" ref="I439:AC439" si="136">SUM(I426:I438)</f>
        <v>0</v>
      </c>
      <c r="J439" s="9">
        <f t="shared" si="136"/>
        <v>0.41772782041578249</v>
      </c>
      <c r="K439" s="9">
        <f t="shared" si="136"/>
        <v>1.0595021361705796</v>
      </c>
      <c r="L439" s="9">
        <f t="shared" si="136"/>
        <v>1.7505934114804949</v>
      </c>
      <c r="M439" s="18">
        <f t="shared" si="136"/>
        <v>2.2038017506637537</v>
      </c>
      <c r="N439" s="204">
        <f t="shared" si="136"/>
        <v>0.72503972687899876</v>
      </c>
      <c r="O439" s="9">
        <f t="shared" si="136"/>
        <v>1.2143632395306423</v>
      </c>
      <c r="P439" s="9">
        <f t="shared" si="136"/>
        <v>5.4999103791931701</v>
      </c>
      <c r="Q439" s="9">
        <f t="shared" si="136"/>
        <v>18.496359155642189</v>
      </c>
      <c r="R439" s="9">
        <f t="shared" si="136"/>
        <v>27.806879945427379</v>
      </c>
      <c r="S439" s="18">
        <f t="shared" si="136"/>
        <v>30.243742009266622</v>
      </c>
      <c r="T439" s="204">
        <f t="shared" si="136"/>
        <v>52.367476161283761</v>
      </c>
      <c r="U439" s="9">
        <f t="shared" si="136"/>
        <v>58.318114491027586</v>
      </c>
      <c r="V439" s="9">
        <f t="shared" si="136"/>
        <v>58.845968907824385</v>
      </c>
      <c r="W439" s="9">
        <f t="shared" si="136"/>
        <v>59.197637954949826</v>
      </c>
      <c r="X439" s="18">
        <f t="shared" si="136"/>
        <v>59.6347554483932</v>
      </c>
      <c r="Y439" s="204">
        <f t="shared" si="136"/>
        <v>32.521113781206992</v>
      </c>
      <c r="Z439" s="9">
        <f t="shared" si="136"/>
        <v>29.789772683527641</v>
      </c>
      <c r="AA439" s="9">
        <f t="shared" si="136"/>
        <v>21.649209413013089</v>
      </c>
      <c r="AB439" s="9">
        <f t="shared" si="136"/>
        <v>23.096211377665245</v>
      </c>
      <c r="AC439" s="18">
        <f t="shared" si="136"/>
        <v>27.899237957290779</v>
      </c>
      <c r="AD439" s="17"/>
      <c r="AH439" s="109"/>
      <c r="AI439" s="17"/>
      <c r="AM439" s="109"/>
    </row>
    <row r="440" spans="1:41" outlineLevel="1">
      <c r="A440" s="37">
        <f>ROW()</f>
        <v>440</v>
      </c>
      <c r="D440" s="5"/>
      <c r="E440" s="5"/>
      <c r="F440" s="88"/>
      <c r="I440" s="204"/>
      <c r="J440" s="9"/>
      <c r="K440" s="9"/>
      <c r="L440" s="9"/>
      <c r="M440" s="18"/>
      <c r="N440" s="204"/>
      <c r="O440" s="9"/>
      <c r="P440" s="9"/>
      <c r="Q440" s="9"/>
      <c r="R440" s="9"/>
      <c r="S440" s="18"/>
      <c r="X440" s="109"/>
      <c r="AC440" s="109"/>
      <c r="AD440" s="17"/>
      <c r="AH440" s="109"/>
      <c r="AI440" s="17"/>
      <c r="AM440" s="109"/>
    </row>
    <row r="441" spans="1:41">
      <c r="A441" s="172" t="s">
        <v>282</v>
      </c>
      <c r="B441" s="72"/>
      <c r="C441" s="71"/>
      <c r="D441" s="71"/>
      <c r="E441" s="71"/>
      <c r="F441" s="71"/>
      <c r="G441" s="71"/>
      <c r="H441" s="71"/>
      <c r="I441" s="197"/>
      <c r="J441" s="73"/>
      <c r="K441" s="73"/>
      <c r="L441" s="73"/>
      <c r="M441" s="173"/>
      <c r="N441" s="73"/>
      <c r="O441" s="73"/>
      <c r="P441" s="73"/>
      <c r="Q441" s="73"/>
      <c r="R441" s="73"/>
      <c r="S441" s="173"/>
      <c r="T441" s="73"/>
      <c r="U441" s="73"/>
      <c r="V441" s="73"/>
      <c r="W441" s="73"/>
      <c r="X441" s="173"/>
      <c r="Y441" s="73"/>
      <c r="Z441" s="73"/>
      <c r="AA441" s="73"/>
      <c r="AB441" s="73"/>
      <c r="AC441" s="173"/>
      <c r="AD441" s="197"/>
      <c r="AE441" s="73"/>
      <c r="AF441" s="73"/>
      <c r="AG441" s="73"/>
      <c r="AH441" s="173"/>
      <c r="AI441" s="197"/>
      <c r="AJ441" s="73"/>
      <c r="AK441" s="73"/>
      <c r="AL441" s="73"/>
      <c r="AM441" s="173"/>
    </row>
    <row r="442" spans="1:41" s="10" customFormat="1" outlineLevel="1" collapsed="1">
      <c r="A442" s="198" t="s">
        <v>285</v>
      </c>
      <c r="B442" s="199"/>
      <c r="C442" s="200"/>
      <c r="D442" s="200"/>
      <c r="E442" s="200"/>
      <c r="F442" s="200"/>
      <c r="G442" s="200"/>
      <c r="H442" s="201"/>
      <c r="I442" s="202"/>
      <c r="J442" s="201"/>
      <c r="K442" s="201"/>
      <c r="L442" s="201"/>
      <c r="M442" s="201"/>
      <c r="N442" s="202"/>
      <c r="O442" s="201"/>
      <c r="P442" s="201"/>
      <c r="Q442" s="201"/>
      <c r="R442" s="201"/>
      <c r="S442" s="203"/>
      <c r="T442" s="201"/>
      <c r="U442" s="201"/>
      <c r="V442" s="201"/>
      <c r="W442" s="201"/>
      <c r="X442" s="203"/>
      <c r="Y442" s="201"/>
      <c r="Z442" s="201"/>
      <c r="AA442" s="201"/>
      <c r="AB442" s="201"/>
      <c r="AC442" s="203"/>
      <c r="AD442" s="202"/>
      <c r="AE442" s="201"/>
      <c r="AF442" s="201"/>
      <c r="AG442" s="201"/>
      <c r="AH442" s="203"/>
      <c r="AI442" s="202"/>
      <c r="AJ442" s="201"/>
      <c r="AK442" s="201"/>
      <c r="AL442" s="201"/>
      <c r="AM442" s="203"/>
      <c r="AO442" s="6"/>
    </row>
    <row r="443" spans="1:41" hidden="1" outlineLevel="2">
      <c r="A443" s="310">
        <f>ROW()</f>
        <v>443</v>
      </c>
      <c r="B443" s="64"/>
      <c r="I443" s="1341"/>
      <c r="J443" s="1298"/>
      <c r="K443" s="1298"/>
      <c r="L443" s="1298"/>
      <c r="M443" s="1342"/>
      <c r="N443" s="1273"/>
      <c r="O443" s="1274"/>
      <c r="P443" s="1274"/>
      <c r="Q443" s="1274"/>
      <c r="R443" s="1274"/>
      <c r="S443" s="1275"/>
      <c r="T443" s="1341"/>
      <c r="U443" s="1298"/>
      <c r="V443" s="1298"/>
      <c r="W443" s="1298"/>
      <c r="X443" s="1298"/>
      <c r="Y443" s="1273"/>
      <c r="Z443" s="1274"/>
      <c r="AA443" s="1274"/>
      <c r="AB443" s="1274"/>
      <c r="AC443" s="1275"/>
      <c r="AD443" s="1273"/>
      <c r="AE443" s="1274"/>
      <c r="AF443" s="1274"/>
      <c r="AG443" s="1274"/>
      <c r="AH443" s="1275"/>
      <c r="AI443" s="1273"/>
      <c r="AJ443" s="1274"/>
      <c r="AK443" s="1274"/>
      <c r="AL443" s="1274"/>
      <c r="AM443" s="1275"/>
    </row>
    <row r="444" spans="1:41" hidden="1" outlineLevel="2">
      <c r="A444" s="310">
        <f>ROW()</f>
        <v>444</v>
      </c>
      <c r="I444" s="1152"/>
      <c r="J444" s="1154"/>
      <c r="K444" s="1154"/>
      <c r="L444" s="1154"/>
      <c r="M444" s="1153"/>
      <c r="N444" s="1152"/>
      <c r="O444" s="1154"/>
      <c r="P444" s="1154"/>
      <c r="Q444" s="1154"/>
      <c r="R444" s="1154"/>
      <c r="S444" s="1153"/>
      <c r="T444" s="1154"/>
      <c r="U444" s="1154"/>
      <c r="V444" s="1154"/>
      <c r="W444" s="1154"/>
      <c r="X444" s="1154"/>
      <c r="Y444" s="262"/>
      <c r="Z444" s="19"/>
      <c r="AA444" s="19"/>
      <c r="AB444" s="19"/>
      <c r="AC444" s="20"/>
      <c r="AD444" s="262"/>
      <c r="AE444" s="19"/>
      <c r="AF444" s="19"/>
      <c r="AG444" s="19"/>
      <c r="AH444" s="20"/>
      <c r="AI444" s="262"/>
      <c r="AJ444" s="19"/>
      <c r="AK444" s="19"/>
      <c r="AL444" s="19"/>
      <c r="AM444" s="20"/>
    </row>
    <row r="445" spans="1:41" hidden="1" outlineLevel="2">
      <c r="A445" s="310">
        <f>ROW()</f>
        <v>445</v>
      </c>
      <c r="I445" s="1152"/>
      <c r="J445" s="1154"/>
      <c r="K445" s="1154"/>
      <c r="L445" s="1154"/>
      <c r="M445" s="1153"/>
      <c r="N445" s="1152"/>
      <c r="O445" s="1154"/>
      <c r="P445" s="1154"/>
      <c r="Q445" s="1154"/>
      <c r="R445" s="1154"/>
      <c r="S445" s="1153"/>
      <c r="T445" s="1154"/>
      <c r="U445" s="1154"/>
      <c r="V445" s="1154"/>
      <c r="W445" s="1154"/>
      <c r="X445" s="1154"/>
      <c r="Y445" s="262"/>
      <c r="Z445" s="19"/>
      <c r="AA445" s="19"/>
      <c r="AB445" s="19"/>
      <c r="AC445" s="20"/>
      <c r="AD445" s="262"/>
      <c r="AE445" s="19"/>
      <c r="AF445" s="19"/>
      <c r="AG445" s="19"/>
      <c r="AH445" s="20"/>
      <c r="AI445" s="262"/>
      <c r="AJ445" s="19"/>
      <c r="AK445" s="19"/>
      <c r="AL445" s="19"/>
      <c r="AM445" s="20"/>
    </row>
    <row r="446" spans="1:41" hidden="1" outlineLevel="2">
      <c r="A446" s="310">
        <f>ROW()</f>
        <v>446</v>
      </c>
      <c r="I446" s="1152"/>
      <c r="J446" s="1154"/>
      <c r="K446" s="1154"/>
      <c r="L446" s="1154"/>
      <c r="M446" s="1153"/>
      <c r="N446" s="1152"/>
      <c r="O446" s="1154"/>
      <c r="P446" s="1154"/>
      <c r="Q446" s="1154"/>
      <c r="R446" s="1154"/>
      <c r="S446" s="1153"/>
      <c r="T446" s="1154"/>
      <c r="U446" s="1154"/>
      <c r="V446" s="1154"/>
      <c r="W446" s="1154"/>
      <c r="X446" s="1154"/>
      <c r="Y446" s="262"/>
      <c r="Z446" s="19"/>
      <c r="AA446" s="19"/>
      <c r="AB446" s="19"/>
      <c r="AC446" s="20"/>
      <c r="AD446" s="262"/>
      <c r="AE446" s="19"/>
      <c r="AF446" s="19"/>
      <c r="AG446" s="19"/>
      <c r="AH446" s="20"/>
      <c r="AI446" s="262"/>
      <c r="AJ446" s="19"/>
      <c r="AK446" s="19"/>
      <c r="AL446" s="19"/>
      <c r="AM446" s="20"/>
    </row>
    <row r="447" spans="1:41" hidden="1" outlineLevel="2">
      <c r="A447" s="310">
        <f>ROW()</f>
        <v>447</v>
      </c>
      <c r="I447" s="1152"/>
      <c r="J447" s="1154"/>
      <c r="K447" s="1154"/>
      <c r="L447" s="1154"/>
      <c r="M447" s="1153"/>
      <c r="N447" s="1152"/>
      <c r="O447" s="1154"/>
      <c r="P447" s="1154"/>
      <c r="Q447" s="1154"/>
      <c r="R447" s="1154"/>
      <c r="S447" s="1153"/>
      <c r="T447" s="1154"/>
      <c r="U447" s="1154"/>
      <c r="V447" s="1154"/>
      <c r="W447" s="1154"/>
      <c r="X447" s="1154"/>
      <c r="Y447" s="262"/>
      <c r="Z447" s="19"/>
      <c r="AA447" s="19"/>
      <c r="AB447" s="19"/>
      <c r="AC447" s="20"/>
      <c r="AD447" s="262"/>
      <c r="AE447" s="19"/>
      <c r="AF447" s="19"/>
      <c r="AG447" s="19"/>
      <c r="AH447" s="20"/>
      <c r="AI447" s="262"/>
      <c r="AJ447" s="19"/>
      <c r="AK447" s="19"/>
      <c r="AL447" s="19"/>
      <c r="AM447" s="20"/>
    </row>
    <row r="448" spans="1:41" hidden="1" outlineLevel="2">
      <c r="A448" s="310">
        <f>ROW()</f>
        <v>448</v>
      </c>
      <c r="I448" s="1152"/>
      <c r="J448" s="1154"/>
      <c r="K448" s="1154"/>
      <c r="L448" s="1154"/>
      <c r="M448" s="1153"/>
      <c r="N448" s="1152"/>
      <c r="O448" s="1154"/>
      <c r="P448" s="1154"/>
      <c r="Q448" s="1154"/>
      <c r="R448" s="1154"/>
      <c r="S448" s="1153"/>
      <c r="T448" s="1154"/>
      <c r="U448" s="1154"/>
      <c r="V448" s="1154"/>
      <c r="W448" s="1154"/>
      <c r="X448" s="1154"/>
      <c r="Y448" s="262"/>
      <c r="Z448" s="19"/>
      <c r="AA448" s="19"/>
      <c r="AB448" s="19"/>
      <c r="AC448" s="20"/>
      <c r="AD448" s="262"/>
      <c r="AE448" s="19"/>
      <c r="AF448" s="19"/>
      <c r="AG448" s="19"/>
      <c r="AH448" s="20"/>
      <c r="AI448" s="262"/>
      <c r="AJ448" s="19"/>
      <c r="AK448" s="19"/>
      <c r="AL448" s="19"/>
      <c r="AM448" s="20"/>
    </row>
    <row r="449" spans="1:39" hidden="1" outlineLevel="2">
      <c r="A449" s="310">
        <f>ROW()</f>
        <v>449</v>
      </c>
      <c r="I449" s="1152"/>
      <c r="J449" s="1154"/>
      <c r="K449" s="1154"/>
      <c r="L449" s="1154"/>
      <c r="M449" s="1153"/>
      <c r="N449" s="1152"/>
      <c r="O449" s="1154"/>
      <c r="P449" s="1154"/>
      <c r="Q449" s="1154"/>
      <c r="R449" s="1154"/>
      <c r="S449" s="1153"/>
      <c r="T449" s="1154"/>
      <c r="U449" s="1154"/>
      <c r="V449" s="1154"/>
      <c r="W449" s="1154"/>
      <c r="X449" s="1154"/>
      <c r="Y449" s="262"/>
      <c r="Z449" s="19"/>
      <c r="AA449" s="19"/>
      <c r="AB449" s="19"/>
      <c r="AC449" s="20"/>
      <c r="AD449" s="262"/>
      <c r="AE449" s="19"/>
      <c r="AF449" s="19"/>
      <c r="AG449" s="19"/>
      <c r="AH449" s="20"/>
      <c r="AI449" s="262"/>
      <c r="AJ449" s="19"/>
      <c r="AK449" s="19"/>
      <c r="AL449" s="19"/>
      <c r="AM449" s="20"/>
    </row>
    <row r="450" spans="1:39" hidden="1" outlineLevel="2">
      <c r="A450" s="310">
        <f>ROW()</f>
        <v>450</v>
      </c>
      <c r="I450" s="1152"/>
      <c r="J450" s="1154"/>
      <c r="K450" s="1154"/>
      <c r="L450" s="1154"/>
      <c r="M450" s="1153"/>
      <c r="N450" s="1152"/>
      <c r="O450" s="1154"/>
      <c r="P450" s="1154"/>
      <c r="Q450" s="1154"/>
      <c r="R450" s="1154"/>
      <c r="S450" s="1153"/>
      <c r="T450" s="1154"/>
      <c r="U450" s="1154"/>
      <c r="V450" s="1154"/>
      <c r="W450" s="1154"/>
      <c r="X450" s="1154"/>
      <c r="Y450" s="262"/>
      <c r="Z450" s="19"/>
      <c r="AA450" s="19"/>
      <c r="AB450" s="19"/>
      <c r="AC450" s="20"/>
      <c r="AD450" s="262"/>
      <c r="AE450" s="19"/>
      <c r="AF450" s="19"/>
      <c r="AG450" s="19"/>
      <c r="AH450" s="20"/>
      <c r="AI450" s="262"/>
      <c r="AJ450" s="19"/>
      <c r="AK450" s="19"/>
      <c r="AL450" s="19"/>
      <c r="AM450" s="20"/>
    </row>
    <row r="451" spans="1:39" hidden="1" outlineLevel="2">
      <c r="A451" s="310">
        <f>ROW()</f>
        <v>451</v>
      </c>
      <c r="I451" s="1152"/>
      <c r="J451" s="1154"/>
      <c r="K451" s="1154"/>
      <c r="L451" s="1154"/>
      <c r="M451" s="1153"/>
      <c r="N451" s="1152"/>
      <c r="O451" s="1154"/>
      <c r="P451" s="1154"/>
      <c r="Q451" s="1154"/>
      <c r="R451" s="1154"/>
      <c r="S451" s="1153"/>
      <c r="T451" s="1154"/>
      <c r="U451" s="1154"/>
      <c r="V451" s="1154"/>
      <c r="W451" s="1154"/>
      <c r="X451" s="1154"/>
      <c r="Y451" s="262"/>
      <c r="Z451" s="19"/>
      <c r="AA451" s="19"/>
      <c r="AB451" s="19"/>
      <c r="AC451" s="20"/>
      <c r="AD451" s="262"/>
      <c r="AE451" s="19"/>
      <c r="AF451" s="19"/>
      <c r="AG451" s="19"/>
      <c r="AH451" s="20"/>
      <c r="AI451" s="262"/>
      <c r="AJ451" s="19"/>
      <c r="AK451" s="19"/>
      <c r="AL451" s="19"/>
      <c r="AM451" s="20"/>
    </row>
    <row r="452" spans="1:39" hidden="1" outlineLevel="2">
      <c r="A452" s="310">
        <f>ROW()</f>
        <v>452</v>
      </c>
      <c r="I452" s="1152"/>
      <c r="J452" s="1154"/>
      <c r="K452" s="1154"/>
      <c r="L452" s="1154"/>
      <c r="M452" s="1153"/>
      <c r="N452" s="1152"/>
      <c r="O452" s="1154"/>
      <c r="P452" s="1154"/>
      <c r="Q452" s="1154"/>
      <c r="R452" s="1154"/>
      <c r="S452" s="1153"/>
      <c r="T452" s="1154"/>
      <c r="U452" s="1154"/>
      <c r="V452" s="1154"/>
      <c r="W452" s="1154"/>
      <c r="X452" s="1154"/>
      <c r="Y452" s="262"/>
      <c r="Z452" s="19"/>
      <c r="AA452" s="19"/>
      <c r="AB452" s="19"/>
      <c r="AC452" s="20"/>
      <c r="AD452" s="262"/>
      <c r="AE452" s="19"/>
      <c r="AF452" s="19"/>
      <c r="AG452" s="19"/>
      <c r="AH452" s="20"/>
      <c r="AI452" s="262"/>
      <c r="AJ452" s="19"/>
      <c r="AK452" s="19"/>
      <c r="AL452" s="19"/>
      <c r="AM452" s="20"/>
    </row>
    <row r="453" spans="1:39" hidden="1" outlineLevel="2">
      <c r="A453" s="310">
        <f>ROW()</f>
        <v>453</v>
      </c>
      <c r="I453" s="1152"/>
      <c r="J453" s="1154"/>
      <c r="K453" s="1154"/>
      <c r="L453" s="1154"/>
      <c r="M453" s="1153"/>
      <c r="N453" s="1152"/>
      <c r="O453" s="1154"/>
      <c r="P453" s="1154"/>
      <c r="Q453" s="1154"/>
      <c r="R453" s="1154"/>
      <c r="S453" s="1153"/>
      <c r="T453" s="1154"/>
      <c r="U453" s="1154"/>
      <c r="V453" s="1154"/>
      <c r="W453" s="1154"/>
      <c r="X453" s="1154"/>
      <c r="Y453" s="262"/>
      <c r="Z453" s="19"/>
      <c r="AA453" s="19"/>
      <c r="AB453" s="19"/>
      <c r="AC453" s="20"/>
      <c r="AD453" s="262"/>
      <c r="AE453" s="19"/>
      <c r="AF453" s="19"/>
      <c r="AG453" s="19"/>
      <c r="AH453" s="20"/>
      <c r="AI453" s="262"/>
      <c r="AJ453" s="19"/>
      <c r="AK453" s="19"/>
      <c r="AL453" s="19"/>
      <c r="AM453" s="20"/>
    </row>
    <row r="454" spans="1:39" hidden="1" outlineLevel="2">
      <c r="A454" s="310">
        <f>ROW()</f>
        <v>454</v>
      </c>
      <c r="I454" s="1152"/>
      <c r="J454" s="1154"/>
      <c r="K454" s="1154"/>
      <c r="L454" s="1154"/>
      <c r="M454" s="1153"/>
      <c r="N454" s="1152"/>
      <c r="O454" s="1154"/>
      <c r="P454" s="1154"/>
      <c r="Q454" s="1154"/>
      <c r="R454" s="1154"/>
      <c r="S454" s="1153"/>
      <c r="T454" s="1154"/>
      <c r="U454" s="1154"/>
      <c r="V454" s="1154"/>
      <c r="W454" s="1154"/>
      <c r="X454" s="1154"/>
      <c r="Y454" s="262"/>
      <c r="Z454" s="19"/>
      <c r="AA454" s="19"/>
      <c r="AB454" s="19"/>
      <c r="AC454" s="20"/>
      <c r="AD454" s="262"/>
      <c r="AE454" s="19"/>
      <c r="AF454" s="19"/>
      <c r="AG454" s="19"/>
      <c r="AH454" s="20"/>
      <c r="AI454" s="262"/>
      <c r="AJ454" s="19"/>
      <c r="AK454" s="19"/>
      <c r="AL454" s="19"/>
      <c r="AM454" s="20"/>
    </row>
    <row r="455" spans="1:39" hidden="1" outlineLevel="2">
      <c r="A455" s="310">
        <f>ROW()</f>
        <v>455</v>
      </c>
      <c r="I455" s="1152"/>
      <c r="J455" s="1154"/>
      <c r="K455" s="1154"/>
      <c r="L455" s="1154"/>
      <c r="M455" s="1153"/>
      <c r="N455" s="1152"/>
      <c r="O455" s="1154"/>
      <c r="P455" s="1154"/>
      <c r="Q455" s="1154"/>
      <c r="R455" s="1154"/>
      <c r="S455" s="1153"/>
      <c r="T455" s="1154"/>
      <c r="U455" s="1154"/>
      <c r="V455" s="1154"/>
      <c r="W455" s="1154"/>
      <c r="X455" s="1154"/>
      <c r="Y455" s="262"/>
      <c r="Z455" s="19"/>
      <c r="AA455" s="19"/>
      <c r="AB455" s="19"/>
      <c r="AC455" s="20"/>
      <c r="AD455" s="262"/>
      <c r="AE455" s="19"/>
      <c r="AF455" s="19"/>
      <c r="AG455" s="19"/>
      <c r="AH455" s="20"/>
      <c r="AI455" s="262"/>
      <c r="AJ455" s="19"/>
      <c r="AK455" s="19"/>
      <c r="AL455" s="19"/>
      <c r="AM455" s="20"/>
    </row>
    <row r="456" spans="1:39" hidden="1" outlineLevel="2">
      <c r="A456" s="310">
        <f>ROW()</f>
        <v>456</v>
      </c>
      <c r="I456" s="1152"/>
      <c r="J456" s="1154"/>
      <c r="K456" s="1154"/>
      <c r="L456" s="1154"/>
      <c r="M456" s="1153"/>
      <c r="N456" s="1152"/>
      <c r="O456" s="1154"/>
      <c r="P456" s="1154"/>
      <c r="Q456" s="1154"/>
      <c r="R456" s="1154"/>
      <c r="S456" s="1153"/>
      <c r="T456" s="1154"/>
      <c r="U456" s="1154"/>
      <c r="V456" s="1154"/>
      <c r="W456" s="1154"/>
      <c r="X456" s="1154"/>
      <c r="Y456" s="262"/>
      <c r="Z456" s="19"/>
      <c r="AA456" s="19"/>
      <c r="AB456" s="19"/>
      <c r="AC456" s="20"/>
      <c r="AD456" s="262"/>
      <c r="AE456" s="19"/>
      <c r="AF456" s="19"/>
      <c r="AG456" s="19"/>
      <c r="AH456" s="20"/>
      <c r="AI456" s="262"/>
      <c r="AJ456" s="19"/>
      <c r="AK456" s="19"/>
      <c r="AL456" s="19"/>
      <c r="AM456" s="20"/>
    </row>
    <row r="457" spans="1:39" hidden="1" outlineLevel="2">
      <c r="A457" s="310">
        <f>ROW()</f>
        <v>457</v>
      </c>
      <c r="I457" s="204"/>
      <c r="J457" s="9"/>
      <c r="K457" s="9"/>
      <c r="L457" s="9"/>
      <c r="M457" s="18"/>
      <c r="N457" s="204"/>
      <c r="O457" s="9"/>
      <c r="P457" s="9"/>
      <c r="Q457" s="9"/>
      <c r="R457" s="9"/>
      <c r="S457" s="18"/>
      <c r="T457" s="9"/>
      <c r="U457" s="9"/>
      <c r="V457" s="9"/>
      <c r="W457" s="9"/>
      <c r="X457" s="9"/>
      <c r="Y457" s="204"/>
      <c r="Z457" s="9"/>
      <c r="AA457" s="9"/>
      <c r="AB457" s="9"/>
      <c r="AC457" s="18"/>
      <c r="AD457" s="204"/>
      <c r="AE457" s="9"/>
      <c r="AF457" s="9"/>
      <c r="AG457" s="9"/>
      <c r="AH457" s="18"/>
      <c r="AI457" s="204"/>
      <c r="AJ457" s="9"/>
      <c r="AK457" s="9"/>
      <c r="AL457" s="9"/>
      <c r="AM457" s="18"/>
    </row>
    <row r="458" spans="1:39" hidden="1" outlineLevel="2">
      <c r="A458" s="310">
        <f>ROW()</f>
        <v>458</v>
      </c>
      <c r="B458" s="64"/>
      <c r="I458" s="1344"/>
      <c r="J458" s="1327"/>
      <c r="K458" s="1327"/>
      <c r="L458" s="1327"/>
      <c r="M458" s="1328"/>
      <c r="N458" s="1279"/>
      <c r="O458" s="1280"/>
      <c r="P458" s="1280"/>
      <c r="Q458" s="1280"/>
      <c r="R458" s="1280"/>
      <c r="S458" s="1281"/>
      <c r="T458" s="1344"/>
      <c r="U458" s="1327"/>
      <c r="V458" s="1327"/>
      <c r="W458" s="1327"/>
      <c r="X458" s="1327"/>
      <c r="Y458" s="1279"/>
      <c r="Z458" s="1280"/>
      <c r="AA458" s="1280"/>
      <c r="AB458" s="1280"/>
      <c r="AC458" s="1281"/>
      <c r="AD458" s="1279"/>
      <c r="AE458" s="1280"/>
      <c r="AF458" s="1280"/>
      <c r="AG458" s="1280"/>
      <c r="AH458" s="1281"/>
      <c r="AI458" s="1279"/>
      <c r="AJ458" s="1280"/>
      <c r="AK458" s="1280"/>
      <c r="AL458" s="1280"/>
      <c r="AM458" s="1281"/>
    </row>
    <row r="459" spans="1:39" hidden="1" outlineLevel="2">
      <c r="A459" s="310">
        <f>ROW()</f>
        <v>459</v>
      </c>
      <c r="I459" s="1152"/>
      <c r="J459" s="1154"/>
      <c r="K459" s="1154"/>
      <c r="L459" s="1154"/>
      <c r="M459" s="1153"/>
      <c r="N459" s="1152"/>
      <c r="O459" s="1154"/>
      <c r="P459" s="1154"/>
      <c r="Q459" s="1154"/>
      <c r="R459" s="1154"/>
      <c r="S459" s="1153"/>
      <c r="T459" s="1154"/>
      <c r="U459" s="1154"/>
      <c r="V459" s="1154"/>
      <c r="W459" s="1154"/>
      <c r="X459" s="1154"/>
      <c r="Y459" s="262"/>
      <c r="Z459" s="19"/>
      <c r="AA459" s="19"/>
      <c r="AB459" s="19"/>
      <c r="AC459" s="20"/>
      <c r="AD459" s="262"/>
      <c r="AE459" s="19"/>
      <c r="AF459" s="19"/>
      <c r="AG459" s="19"/>
      <c r="AH459" s="20"/>
      <c r="AI459" s="262"/>
      <c r="AJ459" s="19"/>
      <c r="AK459" s="19"/>
      <c r="AL459" s="19"/>
      <c r="AM459" s="20"/>
    </row>
    <row r="460" spans="1:39" hidden="1" outlineLevel="2">
      <c r="A460" s="310">
        <f>ROW()</f>
        <v>460</v>
      </c>
      <c r="I460" s="1152"/>
      <c r="J460" s="1154"/>
      <c r="K460" s="1154"/>
      <c r="L460" s="1154"/>
      <c r="M460" s="1153"/>
      <c r="N460" s="1152"/>
      <c r="O460" s="1154"/>
      <c r="P460" s="1154"/>
      <c r="Q460" s="1154"/>
      <c r="R460" s="1154"/>
      <c r="S460" s="1153"/>
      <c r="T460" s="1154"/>
      <c r="U460" s="1154"/>
      <c r="V460" s="1154"/>
      <c r="W460" s="1154"/>
      <c r="X460" s="1154"/>
      <c r="Y460" s="262"/>
      <c r="Z460" s="19"/>
      <c r="AA460" s="19"/>
      <c r="AB460" s="19"/>
      <c r="AC460" s="20"/>
      <c r="AD460" s="262"/>
      <c r="AE460" s="19"/>
      <c r="AF460" s="19"/>
      <c r="AG460" s="19"/>
      <c r="AH460" s="20"/>
      <c r="AI460" s="262"/>
      <c r="AJ460" s="19"/>
      <c r="AK460" s="19"/>
      <c r="AL460" s="19"/>
      <c r="AM460" s="20"/>
    </row>
    <row r="461" spans="1:39" hidden="1" outlineLevel="2">
      <c r="A461" s="310">
        <f>ROW()</f>
        <v>461</v>
      </c>
      <c r="I461" s="1152"/>
      <c r="J461" s="1154"/>
      <c r="K461" s="1154"/>
      <c r="L461" s="1154"/>
      <c r="M461" s="1153"/>
      <c r="N461" s="1152"/>
      <c r="O461" s="1154"/>
      <c r="P461" s="1154"/>
      <c r="Q461" s="1154"/>
      <c r="R461" s="1154"/>
      <c r="S461" s="1153"/>
      <c r="T461" s="1154"/>
      <c r="U461" s="1154"/>
      <c r="V461" s="1154"/>
      <c r="W461" s="1154"/>
      <c r="X461" s="1154"/>
      <c r="Y461" s="262"/>
      <c r="Z461" s="19"/>
      <c r="AA461" s="19"/>
      <c r="AB461" s="19"/>
      <c r="AC461" s="20"/>
      <c r="AD461" s="262"/>
      <c r="AE461" s="19"/>
      <c r="AF461" s="19"/>
      <c r="AG461" s="19"/>
      <c r="AH461" s="20"/>
      <c r="AI461" s="262"/>
      <c r="AJ461" s="19"/>
      <c r="AK461" s="19"/>
      <c r="AL461" s="19"/>
      <c r="AM461" s="20"/>
    </row>
    <row r="462" spans="1:39" hidden="1" outlineLevel="2">
      <c r="A462" s="310">
        <f>ROW()</f>
        <v>462</v>
      </c>
      <c r="I462" s="1152"/>
      <c r="J462" s="1154"/>
      <c r="K462" s="1154"/>
      <c r="L462" s="1154"/>
      <c r="M462" s="1153"/>
      <c r="N462" s="1152"/>
      <c r="O462" s="1154"/>
      <c r="P462" s="1154"/>
      <c r="Q462" s="1154"/>
      <c r="R462" s="1154"/>
      <c r="S462" s="1153"/>
      <c r="T462" s="1154"/>
      <c r="U462" s="1154"/>
      <c r="V462" s="1154"/>
      <c r="W462" s="1154"/>
      <c r="X462" s="1154"/>
      <c r="Y462" s="262"/>
      <c r="Z462" s="19"/>
      <c r="AA462" s="19"/>
      <c r="AB462" s="19"/>
      <c r="AC462" s="20"/>
      <c r="AD462" s="262"/>
      <c r="AE462" s="19"/>
      <c r="AF462" s="19"/>
      <c r="AG462" s="19"/>
      <c r="AH462" s="20"/>
      <c r="AI462" s="262"/>
      <c r="AJ462" s="19"/>
      <c r="AK462" s="19"/>
      <c r="AL462" s="19"/>
      <c r="AM462" s="20"/>
    </row>
    <row r="463" spans="1:39" hidden="1" outlineLevel="2">
      <c r="A463" s="310">
        <f>ROW()</f>
        <v>463</v>
      </c>
      <c r="I463" s="1152"/>
      <c r="J463" s="1154"/>
      <c r="K463" s="1154"/>
      <c r="L463" s="1154"/>
      <c r="M463" s="1153"/>
      <c r="N463" s="1152"/>
      <c r="O463" s="1154"/>
      <c r="P463" s="1154"/>
      <c r="Q463" s="1154"/>
      <c r="R463" s="1154"/>
      <c r="S463" s="1153"/>
      <c r="T463" s="1154"/>
      <c r="U463" s="1154"/>
      <c r="V463" s="1154"/>
      <c r="W463" s="1154"/>
      <c r="X463" s="1154"/>
      <c r="Y463" s="262"/>
      <c r="Z463" s="19"/>
      <c r="AA463" s="19"/>
      <c r="AB463" s="19"/>
      <c r="AC463" s="20"/>
      <c r="AD463" s="262"/>
      <c r="AE463" s="19"/>
      <c r="AF463" s="19"/>
      <c r="AG463" s="19"/>
      <c r="AH463" s="20"/>
      <c r="AI463" s="262"/>
      <c r="AJ463" s="19"/>
      <c r="AK463" s="19"/>
      <c r="AL463" s="19"/>
      <c r="AM463" s="20"/>
    </row>
    <row r="464" spans="1:39" hidden="1" outlineLevel="2">
      <c r="A464" s="310">
        <f>ROW()</f>
        <v>464</v>
      </c>
      <c r="I464" s="1152"/>
      <c r="J464" s="1154"/>
      <c r="K464" s="1154"/>
      <c r="L464" s="1154"/>
      <c r="M464" s="1153"/>
      <c r="N464" s="1152"/>
      <c r="O464" s="1154"/>
      <c r="P464" s="1154"/>
      <c r="Q464" s="1154"/>
      <c r="R464" s="1154"/>
      <c r="S464" s="1153"/>
      <c r="T464" s="1154"/>
      <c r="U464" s="1154"/>
      <c r="V464" s="1154"/>
      <c r="W464" s="1154"/>
      <c r="X464" s="1154"/>
      <c r="Y464" s="262"/>
      <c r="Z464" s="19"/>
      <c r="AA464" s="19"/>
      <c r="AB464" s="19"/>
      <c r="AC464" s="20"/>
      <c r="AD464" s="262"/>
      <c r="AE464" s="19"/>
      <c r="AF464" s="19"/>
      <c r="AG464" s="19"/>
      <c r="AH464" s="20"/>
      <c r="AI464" s="262"/>
      <c r="AJ464" s="19"/>
      <c r="AK464" s="19"/>
      <c r="AL464" s="19"/>
      <c r="AM464" s="20"/>
    </row>
    <row r="465" spans="1:39" hidden="1" outlineLevel="2">
      <c r="A465" s="310">
        <f>ROW()</f>
        <v>465</v>
      </c>
      <c r="I465" s="1152"/>
      <c r="J465" s="1154"/>
      <c r="K465" s="1154"/>
      <c r="L465" s="1154"/>
      <c r="M465" s="1153"/>
      <c r="N465" s="1152"/>
      <c r="O465" s="1154"/>
      <c r="P465" s="1154"/>
      <c r="Q465" s="1154"/>
      <c r="R465" s="1154"/>
      <c r="S465" s="1153"/>
      <c r="T465" s="1154"/>
      <c r="U465" s="1154"/>
      <c r="V465" s="1154"/>
      <c r="W465" s="1154"/>
      <c r="X465" s="1154"/>
      <c r="Y465" s="262"/>
      <c r="Z465" s="19"/>
      <c r="AA465" s="19"/>
      <c r="AB465" s="19"/>
      <c r="AC465" s="20"/>
      <c r="AD465" s="262"/>
      <c r="AE465" s="19"/>
      <c r="AF465" s="19"/>
      <c r="AG465" s="19"/>
      <c r="AH465" s="20"/>
      <c r="AI465" s="262"/>
      <c r="AJ465" s="19"/>
      <c r="AK465" s="19"/>
      <c r="AL465" s="19"/>
      <c r="AM465" s="20"/>
    </row>
    <row r="466" spans="1:39" hidden="1" outlineLevel="2">
      <c r="A466" s="310">
        <f>ROW()</f>
        <v>466</v>
      </c>
      <c r="I466" s="1152"/>
      <c r="J466" s="1154"/>
      <c r="K466" s="1154"/>
      <c r="L466" s="1154"/>
      <c r="M466" s="1153"/>
      <c r="N466" s="1152"/>
      <c r="O466" s="1154"/>
      <c r="P466" s="1154"/>
      <c r="Q466" s="1154"/>
      <c r="R466" s="1154"/>
      <c r="S466" s="1153"/>
      <c r="T466" s="1154"/>
      <c r="U466" s="1154"/>
      <c r="V466" s="1154"/>
      <c r="W466" s="1154"/>
      <c r="X466" s="1154"/>
      <c r="Y466" s="262"/>
      <c r="Z466" s="19"/>
      <c r="AA466" s="19"/>
      <c r="AB466" s="19"/>
      <c r="AC466" s="20"/>
      <c r="AD466" s="262"/>
      <c r="AE466" s="19"/>
      <c r="AF466" s="19"/>
      <c r="AG466" s="19"/>
      <c r="AH466" s="20"/>
      <c r="AI466" s="262"/>
      <c r="AJ466" s="19"/>
      <c r="AK466" s="19"/>
      <c r="AL466" s="19"/>
      <c r="AM466" s="20"/>
    </row>
    <row r="467" spans="1:39" hidden="1" outlineLevel="2">
      <c r="A467" s="310">
        <f>ROW()</f>
        <v>467</v>
      </c>
      <c r="I467" s="1152"/>
      <c r="J467" s="1154"/>
      <c r="K467" s="1154"/>
      <c r="L467" s="1154"/>
      <c r="M467" s="1153"/>
      <c r="N467" s="1152"/>
      <c r="O467" s="1154"/>
      <c r="P467" s="1154"/>
      <c r="Q467" s="1154"/>
      <c r="R467" s="1154"/>
      <c r="S467" s="1153"/>
      <c r="T467" s="1154"/>
      <c r="U467" s="1154"/>
      <c r="V467" s="1154"/>
      <c r="W467" s="1154"/>
      <c r="X467" s="1154"/>
      <c r="Y467" s="262"/>
      <c r="Z467" s="19"/>
      <c r="AA467" s="19"/>
      <c r="AB467" s="19"/>
      <c r="AC467" s="20"/>
      <c r="AD467" s="262"/>
      <c r="AE467" s="19"/>
      <c r="AF467" s="19"/>
      <c r="AG467" s="19"/>
      <c r="AH467" s="20"/>
      <c r="AI467" s="262"/>
      <c r="AJ467" s="19"/>
      <c r="AK467" s="19"/>
      <c r="AL467" s="19"/>
      <c r="AM467" s="20"/>
    </row>
    <row r="468" spans="1:39" hidden="1" outlineLevel="2">
      <c r="A468" s="310">
        <f>ROW()</f>
        <v>468</v>
      </c>
      <c r="I468" s="1152"/>
      <c r="J468" s="1154"/>
      <c r="K468" s="1154"/>
      <c r="L468" s="1154"/>
      <c r="M468" s="1153"/>
      <c r="N468" s="1152"/>
      <c r="O468" s="1154"/>
      <c r="P468" s="1154"/>
      <c r="Q468" s="1154"/>
      <c r="R468" s="1154"/>
      <c r="S468" s="1153"/>
      <c r="T468" s="1154"/>
      <c r="U468" s="1154"/>
      <c r="V468" s="1154"/>
      <c r="W468" s="1154"/>
      <c r="X468" s="1154"/>
      <c r="Y468" s="262"/>
      <c r="Z468" s="19"/>
      <c r="AA468" s="19"/>
      <c r="AB468" s="19"/>
      <c r="AC468" s="20"/>
      <c r="AD468" s="262"/>
      <c r="AE468" s="19"/>
      <c r="AF468" s="19"/>
      <c r="AG468" s="19"/>
      <c r="AH468" s="20"/>
      <c r="AI468" s="262"/>
      <c r="AJ468" s="19"/>
      <c r="AK468" s="19"/>
      <c r="AL468" s="19"/>
      <c r="AM468" s="20"/>
    </row>
    <row r="469" spans="1:39" hidden="1" outlineLevel="2">
      <c r="A469" s="310">
        <f>ROW()</f>
        <v>469</v>
      </c>
      <c r="I469" s="1152"/>
      <c r="J469" s="1154"/>
      <c r="K469" s="1154"/>
      <c r="L469" s="1154"/>
      <c r="M469" s="1153"/>
      <c r="N469" s="1152"/>
      <c r="O469" s="1154"/>
      <c r="P469" s="1154"/>
      <c r="Q469" s="1154"/>
      <c r="R469" s="1154"/>
      <c r="S469" s="1153"/>
      <c r="T469" s="1154"/>
      <c r="U469" s="1154"/>
      <c r="V469" s="1154"/>
      <c r="W469" s="1154"/>
      <c r="X469" s="1154"/>
      <c r="Y469" s="262"/>
      <c r="Z469" s="19"/>
      <c r="AA469" s="19"/>
      <c r="AB469" s="19"/>
      <c r="AC469" s="20"/>
      <c r="AD469" s="262"/>
      <c r="AE469" s="19"/>
      <c r="AF469" s="19"/>
      <c r="AG469" s="19"/>
      <c r="AH469" s="20"/>
      <c r="AI469" s="262"/>
      <c r="AJ469" s="19"/>
      <c r="AK469" s="19"/>
      <c r="AL469" s="19"/>
      <c r="AM469" s="20"/>
    </row>
    <row r="470" spans="1:39" hidden="1" outlineLevel="2">
      <c r="A470" s="310">
        <f>ROW()</f>
        <v>470</v>
      </c>
      <c r="I470" s="1152"/>
      <c r="J470" s="1154"/>
      <c r="K470" s="1154"/>
      <c r="L470" s="1154"/>
      <c r="M470" s="1153"/>
      <c r="N470" s="1152"/>
      <c r="O470" s="1154"/>
      <c r="P470" s="1154"/>
      <c r="Q470" s="1154"/>
      <c r="R470" s="1154"/>
      <c r="S470" s="1153"/>
      <c r="T470" s="1154"/>
      <c r="U470" s="1154"/>
      <c r="V470" s="1154"/>
      <c r="W470" s="1154"/>
      <c r="X470" s="1154"/>
      <c r="Y470" s="262"/>
      <c r="Z470" s="19"/>
      <c r="AA470" s="19"/>
      <c r="AB470" s="19"/>
      <c r="AC470" s="20"/>
      <c r="AD470" s="262"/>
      <c r="AE470" s="19"/>
      <c r="AF470" s="19"/>
      <c r="AG470" s="19"/>
      <c r="AH470" s="20"/>
      <c r="AI470" s="262"/>
      <c r="AJ470" s="19"/>
      <c r="AK470" s="19"/>
      <c r="AL470" s="19"/>
      <c r="AM470" s="20"/>
    </row>
    <row r="471" spans="1:39" hidden="1" outlineLevel="2">
      <c r="A471" s="310">
        <f>ROW()</f>
        <v>471</v>
      </c>
      <c r="I471" s="1152"/>
      <c r="J471" s="1154"/>
      <c r="K471" s="1154"/>
      <c r="L471" s="1154"/>
      <c r="M471" s="1153"/>
      <c r="N471" s="1152"/>
      <c r="O471" s="1154"/>
      <c r="P471" s="1154"/>
      <c r="Q471" s="1154"/>
      <c r="R471" s="1154"/>
      <c r="S471" s="1153"/>
      <c r="T471" s="1154"/>
      <c r="U471" s="1154"/>
      <c r="V471" s="1154"/>
      <c r="W471" s="1154"/>
      <c r="X471" s="1154"/>
      <c r="Y471" s="262"/>
      <c r="Z471" s="19"/>
      <c r="AA471" s="19"/>
      <c r="AB471" s="19"/>
      <c r="AC471" s="20"/>
      <c r="AD471" s="262"/>
      <c r="AE471" s="19"/>
      <c r="AF471" s="19"/>
      <c r="AG471" s="19"/>
      <c r="AH471" s="20"/>
      <c r="AI471" s="262"/>
      <c r="AJ471" s="19"/>
      <c r="AK471" s="19"/>
      <c r="AL471" s="19"/>
      <c r="AM471" s="20"/>
    </row>
    <row r="472" spans="1:39" hidden="1" outlineLevel="2">
      <c r="A472" s="310">
        <f>ROW()</f>
        <v>472</v>
      </c>
      <c r="I472" s="204"/>
      <c r="J472" s="9"/>
      <c r="K472" s="9"/>
      <c r="L472" s="9"/>
      <c r="M472" s="18"/>
      <c r="N472" s="204"/>
      <c r="O472" s="9"/>
      <c r="P472" s="9"/>
      <c r="Q472" s="9"/>
      <c r="R472" s="9"/>
      <c r="S472" s="18"/>
      <c r="T472" s="9"/>
      <c r="U472" s="9"/>
      <c r="V472" s="9"/>
      <c r="W472" s="9"/>
      <c r="X472" s="9"/>
      <c r="Y472" s="204"/>
      <c r="Z472" s="9"/>
      <c r="AA472" s="9"/>
      <c r="AB472" s="9"/>
      <c r="AC472" s="18"/>
      <c r="AD472" s="204"/>
      <c r="AE472" s="9"/>
      <c r="AF472" s="9"/>
      <c r="AG472" s="9"/>
      <c r="AH472" s="18"/>
      <c r="AI472" s="204"/>
      <c r="AJ472" s="9"/>
      <c r="AK472" s="9"/>
      <c r="AL472" s="9"/>
      <c r="AM472" s="18"/>
    </row>
    <row r="473" spans="1:39" hidden="1" outlineLevel="2">
      <c r="A473" s="310">
        <f>ROW()</f>
        <v>473</v>
      </c>
      <c r="B473" s="64"/>
      <c r="H473" s="39"/>
      <c r="I473" s="1343"/>
      <c r="J473" s="1329"/>
      <c r="K473" s="1329"/>
      <c r="L473" s="1329"/>
      <c r="M473" s="1330"/>
      <c r="N473" s="1276"/>
      <c r="O473" s="1277"/>
      <c r="P473" s="1277"/>
      <c r="Q473" s="1277"/>
      <c r="R473" s="1277"/>
      <c r="S473" s="1278"/>
      <c r="T473" s="1276"/>
      <c r="U473" s="1277"/>
      <c r="V473" s="1277"/>
      <c r="W473" s="1277"/>
      <c r="X473" s="1278"/>
      <c r="Y473" s="1276"/>
      <c r="Z473" s="1277"/>
      <c r="AA473" s="1277"/>
      <c r="AB473" s="1277"/>
      <c r="AC473" s="1278"/>
      <c r="AD473" s="1276"/>
      <c r="AE473" s="1277"/>
      <c r="AF473" s="1277"/>
      <c r="AG473" s="1277"/>
      <c r="AH473" s="1278"/>
      <c r="AI473" s="1276"/>
      <c r="AJ473" s="1277"/>
      <c r="AK473" s="1277"/>
      <c r="AL473" s="1277"/>
      <c r="AM473" s="1278"/>
    </row>
    <row r="474" spans="1:39" hidden="1" outlineLevel="2">
      <c r="A474" s="310">
        <f>ROW()</f>
        <v>474</v>
      </c>
      <c r="I474" s="255"/>
      <c r="J474" s="12"/>
      <c r="K474" s="12"/>
      <c r="L474" s="12"/>
      <c r="M474" s="29"/>
      <c r="N474" s="204"/>
      <c r="O474" s="9"/>
      <c r="P474" s="9"/>
      <c r="Q474" s="9"/>
      <c r="R474" s="9"/>
      <c r="S474" s="18"/>
      <c r="T474" s="12"/>
      <c r="U474" s="12"/>
      <c r="V474" s="12"/>
      <c r="W474" s="12"/>
      <c r="X474" s="29"/>
      <c r="Y474" s="12"/>
      <c r="Z474" s="12"/>
      <c r="AA474" s="12"/>
      <c r="AB474" s="12"/>
      <c r="AC474" s="29"/>
      <c r="AD474" s="255"/>
      <c r="AE474" s="12"/>
      <c r="AF474" s="12"/>
      <c r="AG474" s="12"/>
      <c r="AH474" s="29"/>
      <c r="AI474" s="255"/>
      <c r="AJ474" s="12"/>
      <c r="AK474" s="12"/>
      <c r="AL474" s="12"/>
      <c r="AM474" s="29"/>
    </row>
    <row r="475" spans="1:39" hidden="1" outlineLevel="2">
      <c r="A475" s="310">
        <f>ROW()</f>
        <v>475</v>
      </c>
      <c r="I475" s="255"/>
      <c r="J475" s="12"/>
      <c r="K475" s="12"/>
      <c r="L475" s="12"/>
      <c r="M475" s="29"/>
      <c r="N475" s="204"/>
      <c r="O475" s="9"/>
      <c r="P475" s="9"/>
      <c r="Q475" s="9"/>
      <c r="R475" s="9"/>
      <c r="S475" s="18"/>
      <c r="T475" s="12"/>
      <c r="U475" s="12"/>
      <c r="V475" s="12"/>
      <c r="W475" s="12"/>
      <c r="X475" s="29"/>
      <c r="Y475" s="12"/>
      <c r="Z475" s="12"/>
      <c r="AA475" s="12"/>
      <c r="AB475" s="12"/>
      <c r="AC475" s="29"/>
      <c r="AD475" s="255"/>
      <c r="AE475" s="12"/>
      <c r="AF475" s="12"/>
      <c r="AG475" s="12"/>
      <c r="AH475" s="29"/>
      <c r="AI475" s="255"/>
      <c r="AJ475" s="12"/>
      <c r="AK475" s="12"/>
      <c r="AL475" s="12"/>
      <c r="AM475" s="29"/>
    </row>
    <row r="476" spans="1:39" hidden="1" outlineLevel="2">
      <c r="A476" s="310">
        <f>ROW()</f>
        <v>476</v>
      </c>
      <c r="I476" s="255"/>
      <c r="J476" s="12"/>
      <c r="K476" s="12"/>
      <c r="L476" s="12"/>
      <c r="M476" s="29"/>
      <c r="N476" s="204"/>
      <c r="O476" s="9"/>
      <c r="P476" s="9"/>
      <c r="Q476" s="9"/>
      <c r="R476" s="9"/>
      <c r="S476" s="18"/>
      <c r="T476" s="12"/>
      <c r="U476" s="12"/>
      <c r="V476" s="12"/>
      <c r="W476" s="12"/>
      <c r="X476" s="29"/>
      <c r="Y476" s="12"/>
      <c r="Z476" s="12"/>
      <c r="AA476" s="12"/>
      <c r="AB476" s="12"/>
      <c r="AC476" s="29"/>
      <c r="AD476" s="255"/>
      <c r="AE476" s="12"/>
      <c r="AF476" s="12"/>
      <c r="AG476" s="12"/>
      <c r="AH476" s="29"/>
      <c r="AI476" s="255"/>
      <c r="AJ476" s="12"/>
      <c r="AK476" s="12"/>
      <c r="AL476" s="12"/>
      <c r="AM476" s="29"/>
    </row>
    <row r="477" spans="1:39" hidden="1" outlineLevel="2">
      <c r="A477" s="310">
        <f>ROW()</f>
        <v>477</v>
      </c>
      <c r="I477" s="255"/>
      <c r="J477" s="12"/>
      <c r="K477" s="12"/>
      <c r="L477" s="12"/>
      <c r="M477" s="29"/>
      <c r="N477" s="204"/>
      <c r="O477" s="9"/>
      <c r="P477" s="9"/>
      <c r="Q477" s="9"/>
      <c r="R477" s="9"/>
      <c r="S477" s="18"/>
      <c r="T477" s="12"/>
      <c r="U477" s="12"/>
      <c r="V477" s="12"/>
      <c r="W477" s="12"/>
      <c r="X477" s="29"/>
      <c r="Y477" s="12"/>
      <c r="Z477" s="12"/>
      <c r="AA477" s="12"/>
      <c r="AB477" s="12"/>
      <c r="AC477" s="29"/>
      <c r="AD477" s="255"/>
      <c r="AE477" s="12"/>
      <c r="AF477" s="12"/>
      <c r="AG477" s="12"/>
      <c r="AH477" s="29"/>
      <c r="AI477" s="255"/>
      <c r="AJ477" s="12"/>
      <c r="AK477" s="12"/>
      <c r="AL477" s="12"/>
      <c r="AM477" s="29"/>
    </row>
    <row r="478" spans="1:39" hidden="1" outlineLevel="2">
      <c r="A478" s="310">
        <f>ROW()</f>
        <v>478</v>
      </c>
      <c r="I478" s="255"/>
      <c r="J478" s="12"/>
      <c r="K478" s="12"/>
      <c r="L478" s="12"/>
      <c r="M478" s="29"/>
      <c r="N478" s="204"/>
      <c r="O478" s="9"/>
      <c r="P478" s="9"/>
      <c r="Q478" s="9"/>
      <c r="R478" s="9"/>
      <c r="S478" s="18"/>
      <c r="T478" s="12"/>
      <c r="U478" s="12"/>
      <c r="V478" s="12"/>
      <c r="W478" s="12"/>
      <c r="X478" s="29"/>
      <c r="Y478" s="12"/>
      <c r="Z478" s="12"/>
      <c r="AA478" s="12"/>
      <c r="AB478" s="12"/>
      <c r="AC478" s="29"/>
      <c r="AD478" s="255"/>
      <c r="AE478" s="12"/>
      <c r="AF478" s="12"/>
      <c r="AG478" s="12"/>
      <c r="AH478" s="29"/>
      <c r="AI478" s="255"/>
      <c r="AJ478" s="12"/>
      <c r="AK478" s="12"/>
      <c r="AL478" s="12"/>
      <c r="AM478" s="29"/>
    </row>
    <row r="479" spans="1:39" hidden="1" outlineLevel="2">
      <c r="A479" s="310">
        <f>ROW()</f>
        <v>479</v>
      </c>
      <c r="I479" s="255"/>
      <c r="J479" s="12"/>
      <c r="K479" s="12"/>
      <c r="L479" s="12"/>
      <c r="M479" s="29"/>
      <c r="N479" s="204"/>
      <c r="O479" s="9"/>
      <c r="P479" s="9"/>
      <c r="Q479" s="9"/>
      <c r="R479" s="9"/>
      <c r="S479" s="18"/>
      <c r="T479" s="12"/>
      <c r="U479" s="12"/>
      <c r="V479" s="12"/>
      <c r="W479" s="12"/>
      <c r="X479" s="29"/>
      <c r="Y479" s="12"/>
      <c r="Z479" s="12"/>
      <c r="AA479" s="12"/>
      <c r="AB479" s="12"/>
      <c r="AC479" s="29"/>
      <c r="AD479" s="255"/>
      <c r="AE479" s="12"/>
      <c r="AF479" s="12"/>
      <c r="AG479" s="12"/>
      <c r="AH479" s="29"/>
      <c r="AI479" s="255"/>
      <c r="AJ479" s="12"/>
      <c r="AK479" s="12"/>
      <c r="AL479" s="12"/>
      <c r="AM479" s="29"/>
    </row>
    <row r="480" spans="1:39" hidden="1" outlineLevel="2">
      <c r="A480" s="310">
        <f>ROW()</f>
        <v>480</v>
      </c>
      <c r="I480" s="255"/>
      <c r="J480" s="12"/>
      <c r="K480" s="12"/>
      <c r="L480" s="12"/>
      <c r="M480" s="29"/>
      <c r="N480" s="204"/>
      <c r="O480" s="9"/>
      <c r="P480" s="9"/>
      <c r="Q480" s="9"/>
      <c r="R480" s="9"/>
      <c r="S480" s="18"/>
      <c r="T480" s="12"/>
      <c r="U480" s="12"/>
      <c r="V480" s="12"/>
      <c r="W480" s="12"/>
      <c r="X480" s="29"/>
      <c r="Y480" s="12"/>
      <c r="Z480" s="12"/>
      <c r="AA480" s="12"/>
      <c r="AB480" s="12"/>
      <c r="AC480" s="29"/>
      <c r="AD480" s="255"/>
      <c r="AE480" s="12"/>
      <c r="AF480" s="12"/>
      <c r="AG480" s="12"/>
      <c r="AH480" s="29"/>
      <c r="AI480" s="255"/>
      <c r="AJ480" s="12"/>
      <c r="AK480" s="12"/>
      <c r="AL480" s="12"/>
      <c r="AM480" s="29"/>
    </row>
    <row r="481" spans="1:39" hidden="1" outlineLevel="2">
      <c r="A481" s="310">
        <f>ROW()</f>
        <v>481</v>
      </c>
      <c r="I481" s="255"/>
      <c r="J481" s="12"/>
      <c r="K481" s="12"/>
      <c r="L481" s="12"/>
      <c r="M481" s="29"/>
      <c r="N481" s="204"/>
      <c r="O481" s="9"/>
      <c r="P481" s="9"/>
      <c r="Q481" s="9"/>
      <c r="R481" s="9"/>
      <c r="S481" s="18"/>
      <c r="T481" s="12"/>
      <c r="U481" s="12"/>
      <c r="V481" s="12"/>
      <c r="W481" s="12"/>
      <c r="X481" s="29"/>
      <c r="Y481" s="12"/>
      <c r="Z481" s="12"/>
      <c r="AA481" s="12"/>
      <c r="AB481" s="12"/>
      <c r="AC481" s="29"/>
      <c r="AD481" s="255"/>
      <c r="AE481" s="12"/>
      <c r="AF481" s="12"/>
      <c r="AG481" s="12"/>
      <c r="AH481" s="29"/>
      <c r="AI481" s="255"/>
      <c r="AJ481" s="12"/>
      <c r="AK481" s="12"/>
      <c r="AL481" s="12"/>
      <c r="AM481" s="29"/>
    </row>
    <row r="482" spans="1:39" hidden="1" outlineLevel="2">
      <c r="A482" s="310">
        <f>ROW()</f>
        <v>482</v>
      </c>
      <c r="I482" s="255"/>
      <c r="J482" s="12"/>
      <c r="K482" s="12"/>
      <c r="L482" s="12"/>
      <c r="M482" s="29"/>
      <c r="N482" s="204"/>
      <c r="O482" s="9"/>
      <c r="P482" s="9"/>
      <c r="Q482" s="9"/>
      <c r="R482" s="9"/>
      <c r="S482" s="18"/>
      <c r="T482" s="12"/>
      <c r="U482" s="12"/>
      <c r="V482" s="12"/>
      <c r="W482" s="12"/>
      <c r="X482" s="29"/>
      <c r="Y482" s="12"/>
      <c r="Z482" s="12"/>
      <c r="AA482" s="12"/>
      <c r="AB482" s="12"/>
      <c r="AC482" s="29"/>
      <c r="AD482" s="255"/>
      <c r="AE482" s="12"/>
      <c r="AF482" s="12"/>
      <c r="AG482" s="12"/>
      <c r="AH482" s="29"/>
      <c r="AI482" s="255"/>
      <c r="AJ482" s="12"/>
      <c r="AK482" s="12"/>
      <c r="AL482" s="12"/>
      <c r="AM482" s="29"/>
    </row>
    <row r="483" spans="1:39" hidden="1" outlineLevel="2">
      <c r="A483" s="310">
        <f>ROW()</f>
        <v>483</v>
      </c>
      <c r="I483" s="255"/>
      <c r="J483" s="12"/>
      <c r="K483" s="12"/>
      <c r="L483" s="12"/>
      <c r="M483" s="29"/>
      <c r="N483" s="204"/>
      <c r="O483" s="9"/>
      <c r="P483" s="9"/>
      <c r="Q483" s="9"/>
      <c r="R483" s="9"/>
      <c r="S483" s="18"/>
      <c r="T483" s="12"/>
      <c r="U483" s="12"/>
      <c r="V483" s="12"/>
      <c r="W483" s="12"/>
      <c r="X483" s="29"/>
      <c r="Y483" s="12"/>
      <c r="Z483" s="12"/>
      <c r="AA483" s="12"/>
      <c r="AB483" s="12"/>
      <c r="AC483" s="29"/>
      <c r="AD483" s="255"/>
      <c r="AE483" s="12"/>
      <c r="AF483" s="12"/>
      <c r="AG483" s="12"/>
      <c r="AH483" s="29"/>
      <c r="AI483" s="255"/>
      <c r="AJ483" s="12"/>
      <c r="AK483" s="12"/>
      <c r="AL483" s="12"/>
      <c r="AM483" s="29"/>
    </row>
    <row r="484" spans="1:39" hidden="1" outlineLevel="2">
      <c r="A484" s="310">
        <f>ROW()</f>
        <v>484</v>
      </c>
      <c r="I484" s="255"/>
      <c r="J484" s="12"/>
      <c r="K484" s="12"/>
      <c r="L484" s="12"/>
      <c r="M484" s="29"/>
      <c r="N484" s="204"/>
      <c r="O484" s="9"/>
      <c r="P484" s="9"/>
      <c r="Q484" s="9"/>
      <c r="R484" s="9"/>
      <c r="S484" s="18"/>
      <c r="T484" s="12"/>
      <c r="U484" s="12"/>
      <c r="V484" s="12"/>
      <c r="W484" s="12"/>
      <c r="X484" s="29"/>
      <c r="Y484" s="12"/>
      <c r="Z484" s="12"/>
      <c r="AA484" s="12"/>
      <c r="AB484" s="12"/>
      <c r="AC484" s="29"/>
      <c r="AD484" s="255"/>
      <c r="AE484" s="12"/>
      <c r="AF484" s="12"/>
      <c r="AG484" s="12"/>
      <c r="AH484" s="29"/>
      <c r="AI484" s="255"/>
      <c r="AJ484" s="12"/>
      <c r="AK484" s="12"/>
      <c r="AL484" s="12"/>
      <c r="AM484" s="29"/>
    </row>
    <row r="485" spans="1:39" hidden="1" outlineLevel="2">
      <c r="A485" s="310">
        <f>ROW()</f>
        <v>485</v>
      </c>
      <c r="I485" s="255"/>
      <c r="J485" s="12"/>
      <c r="K485" s="12"/>
      <c r="L485" s="12"/>
      <c r="M485" s="29"/>
      <c r="N485" s="204"/>
      <c r="O485" s="9"/>
      <c r="P485" s="9"/>
      <c r="Q485" s="9"/>
      <c r="R485" s="9"/>
      <c r="S485" s="18"/>
      <c r="T485" s="12"/>
      <c r="U485" s="12"/>
      <c r="V485" s="12"/>
      <c r="W485" s="12"/>
      <c r="X485" s="29"/>
      <c r="Y485" s="12"/>
      <c r="Z485" s="12"/>
      <c r="AA485" s="12"/>
      <c r="AB485" s="12"/>
      <c r="AC485" s="29"/>
      <c r="AD485" s="255"/>
      <c r="AE485" s="12"/>
      <c r="AF485" s="12"/>
      <c r="AG485" s="12"/>
      <c r="AH485" s="29"/>
      <c r="AI485" s="255"/>
      <c r="AJ485" s="12"/>
      <c r="AK485" s="12"/>
      <c r="AL485" s="12"/>
      <c r="AM485" s="29"/>
    </row>
    <row r="486" spans="1:39" hidden="1" outlineLevel="2">
      <c r="A486" s="310">
        <f>ROW()</f>
        <v>486</v>
      </c>
      <c r="I486" s="255"/>
      <c r="J486" s="12"/>
      <c r="K486" s="12"/>
      <c r="L486" s="12"/>
      <c r="M486" s="29"/>
      <c r="N486" s="255"/>
      <c r="O486" s="12"/>
      <c r="P486" s="12"/>
      <c r="Q486" s="12"/>
      <c r="R486" s="12"/>
      <c r="S486" s="29"/>
      <c r="T486" s="25"/>
      <c r="U486" s="25"/>
      <c r="V486" s="25"/>
      <c r="W486" s="25"/>
      <c r="X486" s="26"/>
      <c r="Y486" s="25"/>
      <c r="Z486" s="25"/>
      <c r="AA486" s="25"/>
      <c r="AB486" s="25"/>
      <c r="AC486" s="26"/>
      <c r="AD486" s="395"/>
      <c r="AE486" s="25"/>
      <c r="AF486" s="25"/>
      <c r="AG486" s="25"/>
      <c r="AH486" s="26"/>
      <c r="AI486" s="395"/>
      <c r="AJ486" s="25"/>
      <c r="AK486" s="25"/>
      <c r="AL486" s="25"/>
      <c r="AM486" s="26"/>
    </row>
    <row r="487" spans="1:39" hidden="1" outlineLevel="2">
      <c r="A487" s="310">
        <f>ROW()</f>
        <v>487</v>
      </c>
      <c r="I487" s="204"/>
      <c r="J487" s="9"/>
      <c r="K487" s="9"/>
      <c r="L487" s="9"/>
      <c r="M487" s="18"/>
      <c r="N487" s="204"/>
      <c r="O487" s="9"/>
      <c r="P487" s="9"/>
      <c r="Q487" s="9"/>
      <c r="R487" s="9"/>
      <c r="S487" s="18"/>
      <c r="T487" s="9"/>
      <c r="U487" s="9"/>
      <c r="V487" s="9"/>
      <c r="W487" s="9"/>
      <c r="X487" s="18"/>
      <c r="Y487" s="9"/>
      <c r="Z487" s="9"/>
      <c r="AA487" s="9"/>
      <c r="AB487" s="9"/>
      <c r="AC487" s="18"/>
      <c r="AD487" s="204"/>
      <c r="AE487" s="9"/>
      <c r="AF487" s="9"/>
      <c r="AG487" s="9"/>
      <c r="AH487" s="18"/>
      <c r="AI487" s="204"/>
      <c r="AJ487" s="9"/>
      <c r="AK487" s="9"/>
      <c r="AL487" s="9"/>
      <c r="AM487" s="18"/>
    </row>
    <row r="488" spans="1:39" hidden="1" outlineLevel="2">
      <c r="A488" s="310">
        <f>ROW()</f>
        <v>488</v>
      </c>
      <c r="B488" s="64"/>
      <c r="H488" s="39"/>
      <c r="I488" s="1344"/>
      <c r="J488" s="1327"/>
      <c r="K488" s="1327"/>
      <c r="L488" s="1327"/>
      <c r="M488" s="1328"/>
      <c r="N488" s="1279"/>
      <c r="O488" s="1280"/>
      <c r="P488" s="1280"/>
      <c r="Q488" s="1280"/>
      <c r="R488" s="1280"/>
      <c r="S488" s="1281"/>
      <c r="T488" s="1344"/>
      <c r="U488" s="1327"/>
      <c r="V488" s="1327"/>
      <c r="W488" s="1327"/>
      <c r="X488" s="1327"/>
      <c r="Y488" s="1279"/>
      <c r="Z488" s="1280"/>
      <c r="AA488" s="1280"/>
      <c r="AB488" s="1280"/>
      <c r="AC488" s="1281"/>
      <c r="AD488" s="1279"/>
      <c r="AE488" s="1280"/>
      <c r="AF488" s="1280"/>
      <c r="AG488" s="1280"/>
      <c r="AH488" s="1281"/>
      <c r="AI488" s="1279"/>
      <c r="AJ488" s="1280"/>
      <c r="AK488" s="1280"/>
      <c r="AL488" s="1280"/>
      <c r="AM488" s="1281"/>
    </row>
    <row r="489" spans="1:39" hidden="1" outlineLevel="2">
      <c r="A489" s="310">
        <f>ROW()</f>
        <v>489</v>
      </c>
      <c r="I489" s="255"/>
      <c r="J489" s="12"/>
      <c r="K489" s="12"/>
      <c r="L489" s="12"/>
      <c r="M489" s="29"/>
      <c r="N489" s="204"/>
      <c r="O489" s="9"/>
      <c r="P489" s="9"/>
      <c r="Q489" s="9"/>
      <c r="R489" s="9"/>
      <c r="S489" s="18"/>
      <c r="T489" s="12"/>
      <c r="U489" s="12"/>
      <c r="V489" s="12"/>
      <c r="W489" s="12"/>
      <c r="X489" s="29"/>
      <c r="Y489" s="12"/>
      <c r="Z489" s="12"/>
      <c r="AA489" s="12"/>
      <c r="AB489" s="12"/>
      <c r="AC489" s="29"/>
      <c r="AD489" s="255"/>
      <c r="AE489" s="12"/>
      <c r="AF489" s="12"/>
      <c r="AG489" s="12"/>
      <c r="AH489" s="29"/>
      <c r="AI489" s="255"/>
      <c r="AJ489" s="12"/>
      <c r="AK489" s="12"/>
      <c r="AL489" s="12"/>
      <c r="AM489" s="29"/>
    </row>
    <row r="490" spans="1:39" hidden="1" outlineLevel="2">
      <c r="A490" s="310">
        <f>ROW()</f>
        <v>490</v>
      </c>
      <c r="I490" s="255"/>
      <c r="J490" s="12"/>
      <c r="K490" s="12"/>
      <c r="L490" s="12"/>
      <c r="M490" s="29"/>
      <c r="N490" s="204"/>
      <c r="O490" s="9"/>
      <c r="P490" s="9"/>
      <c r="Q490" s="9"/>
      <c r="R490" s="9"/>
      <c r="S490" s="18"/>
      <c r="T490" s="12"/>
      <c r="U490" s="12"/>
      <c r="V490" s="12"/>
      <c r="W490" s="12"/>
      <c r="X490" s="29"/>
      <c r="Y490" s="12"/>
      <c r="Z490" s="12"/>
      <c r="AA490" s="12"/>
      <c r="AB490" s="12"/>
      <c r="AC490" s="29"/>
      <c r="AD490" s="255"/>
      <c r="AE490" s="12"/>
      <c r="AF490" s="12"/>
      <c r="AG490" s="12"/>
      <c r="AH490" s="29"/>
      <c r="AI490" s="255"/>
      <c r="AJ490" s="12"/>
      <c r="AK490" s="12"/>
      <c r="AL490" s="12"/>
      <c r="AM490" s="29"/>
    </row>
    <row r="491" spans="1:39" hidden="1" outlineLevel="2">
      <c r="A491" s="310">
        <f>ROW()</f>
        <v>491</v>
      </c>
      <c r="I491" s="255"/>
      <c r="J491" s="12"/>
      <c r="K491" s="12"/>
      <c r="L491" s="12"/>
      <c r="M491" s="29"/>
      <c r="N491" s="204"/>
      <c r="O491" s="9"/>
      <c r="P491" s="9"/>
      <c r="Q491" s="9"/>
      <c r="R491" s="9"/>
      <c r="S491" s="18"/>
      <c r="T491" s="12"/>
      <c r="U491" s="12"/>
      <c r="V491" s="12"/>
      <c r="W491" s="12"/>
      <c r="X491" s="29"/>
      <c r="Y491" s="12"/>
      <c r="Z491" s="12"/>
      <c r="AA491" s="12"/>
      <c r="AB491" s="12"/>
      <c r="AC491" s="29"/>
      <c r="AD491" s="255"/>
      <c r="AE491" s="12"/>
      <c r="AF491" s="12"/>
      <c r="AG491" s="12"/>
      <c r="AH491" s="29"/>
      <c r="AI491" s="255"/>
      <c r="AJ491" s="12"/>
      <c r="AK491" s="12"/>
      <c r="AL491" s="12"/>
      <c r="AM491" s="29"/>
    </row>
    <row r="492" spans="1:39" hidden="1" outlineLevel="2">
      <c r="A492" s="310">
        <f>ROW()</f>
        <v>492</v>
      </c>
      <c r="I492" s="255"/>
      <c r="J492" s="12"/>
      <c r="K492" s="12"/>
      <c r="L492" s="12"/>
      <c r="M492" s="29"/>
      <c r="N492" s="204"/>
      <c r="O492" s="9"/>
      <c r="P492" s="9"/>
      <c r="Q492" s="9"/>
      <c r="R492" s="9"/>
      <c r="S492" s="18"/>
      <c r="T492" s="12"/>
      <c r="U492" s="12"/>
      <c r="V492" s="12"/>
      <c r="W492" s="12"/>
      <c r="X492" s="29"/>
      <c r="Y492" s="12"/>
      <c r="Z492" s="12"/>
      <c r="AA492" s="12"/>
      <c r="AB492" s="12"/>
      <c r="AC492" s="29"/>
      <c r="AD492" s="255"/>
      <c r="AE492" s="12"/>
      <c r="AF492" s="12"/>
      <c r="AG492" s="12"/>
      <c r="AH492" s="29"/>
      <c r="AI492" s="255"/>
      <c r="AJ492" s="12"/>
      <c r="AK492" s="12"/>
      <c r="AL492" s="12"/>
      <c r="AM492" s="29"/>
    </row>
    <row r="493" spans="1:39" hidden="1" outlineLevel="2">
      <c r="A493" s="310">
        <f>ROW()</f>
        <v>493</v>
      </c>
      <c r="I493" s="255"/>
      <c r="J493" s="12"/>
      <c r="K493" s="12"/>
      <c r="L493" s="12"/>
      <c r="M493" s="29"/>
      <c r="N493" s="204"/>
      <c r="O493" s="9"/>
      <c r="P493" s="9"/>
      <c r="Q493" s="9"/>
      <c r="R493" s="9"/>
      <c r="S493" s="18"/>
      <c r="T493" s="12"/>
      <c r="U493" s="12"/>
      <c r="V493" s="12"/>
      <c r="W493" s="12"/>
      <c r="X493" s="29"/>
      <c r="Y493" s="12"/>
      <c r="Z493" s="12"/>
      <c r="AA493" s="12"/>
      <c r="AB493" s="12"/>
      <c r="AC493" s="29"/>
      <c r="AD493" s="255"/>
      <c r="AE493" s="12"/>
      <c r="AF493" s="12"/>
      <c r="AG493" s="12"/>
      <c r="AH493" s="29"/>
      <c r="AI493" s="255"/>
      <c r="AJ493" s="12"/>
      <c r="AK493" s="12"/>
      <c r="AL493" s="12"/>
      <c r="AM493" s="29"/>
    </row>
    <row r="494" spans="1:39" hidden="1" outlineLevel="2">
      <c r="A494" s="310">
        <f>ROW()</f>
        <v>494</v>
      </c>
      <c r="I494" s="255"/>
      <c r="J494" s="12"/>
      <c r="K494" s="12"/>
      <c r="L494" s="12"/>
      <c r="M494" s="29"/>
      <c r="N494" s="204"/>
      <c r="O494" s="9"/>
      <c r="P494" s="9"/>
      <c r="Q494" s="9"/>
      <c r="R494" s="9"/>
      <c r="S494" s="18"/>
      <c r="T494" s="12"/>
      <c r="U494" s="12"/>
      <c r="V494" s="12"/>
      <c r="W494" s="12"/>
      <c r="X494" s="29"/>
      <c r="Y494" s="12"/>
      <c r="Z494" s="12"/>
      <c r="AA494" s="12"/>
      <c r="AB494" s="12"/>
      <c r="AC494" s="29"/>
      <c r="AD494" s="255"/>
      <c r="AE494" s="12"/>
      <c r="AF494" s="12"/>
      <c r="AG494" s="12"/>
      <c r="AH494" s="29"/>
      <c r="AI494" s="255"/>
      <c r="AJ494" s="12"/>
      <c r="AK494" s="12"/>
      <c r="AL494" s="12"/>
      <c r="AM494" s="29"/>
    </row>
    <row r="495" spans="1:39" hidden="1" outlineLevel="2">
      <c r="A495" s="310">
        <f>ROW()</f>
        <v>495</v>
      </c>
      <c r="I495" s="255"/>
      <c r="J495" s="12"/>
      <c r="K495" s="12"/>
      <c r="L495" s="12"/>
      <c r="M495" s="29"/>
      <c r="N495" s="204"/>
      <c r="O495" s="9"/>
      <c r="P495" s="9"/>
      <c r="Q495" s="9"/>
      <c r="R495" s="9"/>
      <c r="S495" s="18"/>
      <c r="T495" s="12"/>
      <c r="U495" s="12"/>
      <c r="V495" s="12"/>
      <c r="W495" s="12"/>
      <c r="X495" s="29"/>
      <c r="Y495" s="12"/>
      <c r="Z495" s="12"/>
      <c r="AA495" s="12"/>
      <c r="AB495" s="12"/>
      <c r="AC495" s="29"/>
      <c r="AD495" s="255"/>
      <c r="AE495" s="12"/>
      <c r="AF495" s="12"/>
      <c r="AG495" s="12"/>
      <c r="AH495" s="29"/>
      <c r="AI495" s="255"/>
      <c r="AJ495" s="12"/>
      <c r="AK495" s="12"/>
      <c r="AL495" s="12"/>
      <c r="AM495" s="29"/>
    </row>
    <row r="496" spans="1:39" hidden="1" outlineLevel="2">
      <c r="A496" s="310">
        <f>ROW()</f>
        <v>496</v>
      </c>
      <c r="I496" s="255"/>
      <c r="J496" s="12"/>
      <c r="K496" s="12"/>
      <c r="L496" s="12"/>
      <c r="M496" s="29"/>
      <c r="N496" s="204"/>
      <c r="O496" s="9"/>
      <c r="P496" s="9"/>
      <c r="Q496" s="9"/>
      <c r="R496" s="9"/>
      <c r="S496" s="18"/>
      <c r="T496" s="12"/>
      <c r="U496" s="12"/>
      <c r="V496" s="12"/>
      <c r="W496" s="12"/>
      <c r="X496" s="29"/>
      <c r="Y496" s="12"/>
      <c r="Z496" s="12"/>
      <c r="AA496" s="12"/>
      <c r="AB496" s="12"/>
      <c r="AC496" s="29"/>
      <c r="AD496" s="255"/>
      <c r="AE496" s="12"/>
      <c r="AF496" s="12"/>
      <c r="AG496" s="12"/>
      <c r="AH496" s="29"/>
      <c r="AI496" s="255"/>
      <c r="AJ496" s="12"/>
      <c r="AK496" s="12"/>
      <c r="AL496" s="12"/>
      <c r="AM496" s="29"/>
    </row>
    <row r="497" spans="1:39" hidden="1" outlineLevel="2">
      <c r="A497" s="310">
        <f>ROW()</f>
        <v>497</v>
      </c>
      <c r="I497" s="255"/>
      <c r="J497" s="12"/>
      <c r="K497" s="12"/>
      <c r="L497" s="12"/>
      <c r="M497" s="29"/>
      <c r="N497" s="204"/>
      <c r="O497" s="9"/>
      <c r="P497" s="9"/>
      <c r="Q497" s="9"/>
      <c r="R497" s="9"/>
      <c r="S497" s="18"/>
      <c r="T497" s="12"/>
      <c r="U497" s="12"/>
      <c r="V497" s="12"/>
      <c r="W497" s="12"/>
      <c r="X497" s="29"/>
      <c r="Y497" s="12"/>
      <c r="Z497" s="12"/>
      <c r="AA497" s="12"/>
      <c r="AB497" s="12"/>
      <c r="AC497" s="29"/>
      <c r="AD497" s="255"/>
      <c r="AE497" s="12"/>
      <c r="AF497" s="12"/>
      <c r="AG497" s="12"/>
      <c r="AH497" s="29"/>
      <c r="AI497" s="255"/>
      <c r="AJ497" s="12"/>
      <c r="AK497" s="12"/>
      <c r="AL497" s="12"/>
      <c r="AM497" s="29"/>
    </row>
    <row r="498" spans="1:39" hidden="1" outlineLevel="2">
      <c r="A498" s="310">
        <f>ROW()</f>
        <v>498</v>
      </c>
      <c r="I498" s="255"/>
      <c r="J498" s="12"/>
      <c r="K498" s="12"/>
      <c r="L498" s="12"/>
      <c r="M498" s="29"/>
      <c r="N498" s="204"/>
      <c r="O498" s="9"/>
      <c r="P498" s="9"/>
      <c r="Q498" s="9"/>
      <c r="R498" s="9"/>
      <c r="S498" s="18"/>
      <c r="T498" s="12"/>
      <c r="U498" s="12"/>
      <c r="V498" s="12"/>
      <c r="W498" s="12"/>
      <c r="X498" s="29"/>
      <c r="Y498" s="12"/>
      <c r="Z498" s="12"/>
      <c r="AA498" s="12"/>
      <c r="AB498" s="12"/>
      <c r="AC498" s="29"/>
      <c r="AD498" s="255"/>
      <c r="AE498" s="12"/>
      <c r="AF498" s="12"/>
      <c r="AG498" s="12"/>
      <c r="AH498" s="29"/>
      <c r="AI498" s="255"/>
      <c r="AJ498" s="12"/>
      <c r="AK498" s="12"/>
      <c r="AL498" s="12"/>
      <c r="AM498" s="29"/>
    </row>
    <row r="499" spans="1:39" hidden="1" outlineLevel="2">
      <c r="A499" s="310">
        <f>ROW()</f>
        <v>499</v>
      </c>
      <c r="I499" s="255"/>
      <c r="J499" s="12"/>
      <c r="K499" s="12"/>
      <c r="L499" s="12"/>
      <c r="M499" s="29"/>
      <c r="N499" s="204"/>
      <c r="O499" s="9"/>
      <c r="P499" s="9"/>
      <c r="Q499" s="9"/>
      <c r="R499" s="9"/>
      <c r="S499" s="18"/>
      <c r="T499" s="12"/>
      <c r="U499" s="12"/>
      <c r="V499" s="12"/>
      <c r="W499" s="12"/>
      <c r="X499" s="29"/>
      <c r="Y499" s="12"/>
      <c r="Z499" s="12"/>
      <c r="AA499" s="12"/>
      <c r="AB499" s="12"/>
      <c r="AC499" s="29"/>
      <c r="AD499" s="255"/>
      <c r="AE499" s="12"/>
      <c r="AF499" s="12"/>
      <c r="AG499" s="12"/>
      <c r="AH499" s="29"/>
      <c r="AI499" s="255"/>
      <c r="AJ499" s="12"/>
      <c r="AK499" s="12"/>
      <c r="AL499" s="12"/>
      <c r="AM499" s="29"/>
    </row>
    <row r="500" spans="1:39" hidden="1" outlineLevel="2">
      <c r="A500" s="310">
        <f>ROW()</f>
        <v>500</v>
      </c>
      <c r="I500" s="255"/>
      <c r="J500" s="12"/>
      <c r="K500" s="12"/>
      <c r="L500" s="12"/>
      <c r="M500" s="29"/>
      <c r="N500" s="204"/>
      <c r="O500" s="9"/>
      <c r="P500" s="9"/>
      <c r="Q500" s="9"/>
      <c r="R500" s="9"/>
      <c r="S500" s="18"/>
      <c r="T500" s="12"/>
      <c r="U500" s="12"/>
      <c r="V500" s="12"/>
      <c r="W500" s="12"/>
      <c r="X500" s="29"/>
      <c r="Y500" s="12"/>
      <c r="Z500" s="12"/>
      <c r="AA500" s="12"/>
      <c r="AB500" s="12"/>
      <c r="AC500" s="29"/>
      <c r="AD500" s="255"/>
      <c r="AE500" s="12"/>
      <c r="AF500" s="12"/>
      <c r="AG500" s="12"/>
      <c r="AH500" s="29"/>
      <c r="AI500" s="255"/>
      <c r="AJ500" s="12"/>
      <c r="AK500" s="12"/>
      <c r="AL500" s="12"/>
      <c r="AM500" s="29"/>
    </row>
    <row r="501" spans="1:39" hidden="1" outlineLevel="2">
      <c r="A501" s="310">
        <f>ROW()</f>
        <v>501</v>
      </c>
      <c r="I501" s="255"/>
      <c r="J501" s="12"/>
      <c r="K501" s="12"/>
      <c r="L501" s="12"/>
      <c r="M501" s="29"/>
      <c r="N501" s="255"/>
      <c r="O501" s="12"/>
      <c r="P501" s="12"/>
      <c r="Q501" s="12"/>
      <c r="R501" s="12"/>
      <c r="S501" s="29"/>
      <c r="T501" s="25"/>
      <c r="U501" s="25"/>
      <c r="V501" s="25"/>
      <c r="W501" s="25"/>
      <c r="X501" s="26"/>
      <c r="Y501" s="25"/>
      <c r="Z501" s="25"/>
      <c r="AA501" s="25"/>
      <c r="AB501" s="25"/>
      <c r="AC501" s="26"/>
      <c r="AD501" s="395"/>
      <c r="AE501" s="25"/>
      <c r="AF501" s="25"/>
      <c r="AG501" s="25"/>
      <c r="AH501" s="26"/>
      <c r="AI501" s="395"/>
      <c r="AJ501" s="25"/>
      <c r="AK501" s="25"/>
      <c r="AL501" s="25"/>
      <c r="AM501" s="26"/>
    </row>
    <row r="502" spans="1:39" hidden="1" outlineLevel="2">
      <c r="A502" s="310">
        <f>ROW()</f>
        <v>502</v>
      </c>
      <c r="I502" s="204"/>
      <c r="J502" s="9"/>
      <c r="K502" s="9"/>
      <c r="L502" s="9"/>
      <c r="M502" s="18"/>
      <c r="N502" s="204"/>
      <c r="O502" s="9"/>
      <c r="P502" s="9"/>
      <c r="Q502" s="9"/>
      <c r="R502" s="9"/>
      <c r="S502" s="18"/>
      <c r="T502" s="9"/>
      <c r="U502" s="9"/>
      <c r="V502" s="9"/>
      <c r="W502" s="9"/>
      <c r="X502" s="18"/>
      <c r="Y502" s="9"/>
      <c r="Z502" s="9"/>
      <c r="AA502" s="9"/>
      <c r="AB502" s="9"/>
      <c r="AC502" s="18"/>
      <c r="AD502" s="204"/>
      <c r="AE502" s="9"/>
      <c r="AF502" s="9"/>
      <c r="AG502" s="9"/>
      <c r="AH502" s="18"/>
      <c r="AI502" s="204"/>
      <c r="AJ502" s="9"/>
      <c r="AK502" s="9"/>
      <c r="AL502" s="9"/>
      <c r="AM502" s="18"/>
    </row>
    <row r="503" spans="1:39" hidden="1" outlineLevel="2">
      <c r="A503" s="310">
        <f>ROW()</f>
        <v>503</v>
      </c>
      <c r="B503" s="64"/>
      <c r="H503" s="39"/>
      <c r="I503" s="1343"/>
      <c r="J503" s="1329"/>
      <c r="K503" s="1329"/>
      <c r="L503" s="1329"/>
      <c r="M503" s="1330"/>
      <c r="N503" s="1276"/>
      <c r="O503" s="1277"/>
      <c r="P503" s="1277"/>
      <c r="Q503" s="1277"/>
      <c r="R503" s="1277"/>
      <c r="S503" s="1278"/>
      <c r="T503" s="1276"/>
      <c r="U503" s="1277"/>
      <c r="V503" s="1277"/>
      <c r="W503" s="1277"/>
      <c r="X503" s="1278"/>
      <c r="Y503" s="1276"/>
      <c r="Z503" s="1277"/>
      <c r="AA503" s="1277"/>
      <c r="AB503" s="1277"/>
      <c r="AC503" s="1278"/>
      <c r="AD503" s="1276"/>
      <c r="AE503" s="1277"/>
      <c r="AF503" s="1277"/>
      <c r="AG503" s="1277"/>
      <c r="AH503" s="1278"/>
      <c r="AI503" s="1276"/>
      <c r="AJ503" s="1277"/>
      <c r="AK503" s="1277"/>
      <c r="AL503" s="1277"/>
      <c r="AM503" s="1278"/>
    </row>
    <row r="504" spans="1:39" hidden="1" outlineLevel="2">
      <c r="A504" s="310">
        <f>ROW()</f>
        <v>504</v>
      </c>
      <c r="I504" s="255"/>
      <c r="J504" s="12"/>
      <c r="K504" s="12"/>
      <c r="L504" s="12"/>
      <c r="M504" s="29"/>
      <c r="N504" s="255"/>
      <c r="O504" s="12"/>
      <c r="P504" s="12"/>
      <c r="Q504" s="12"/>
      <c r="R504" s="12"/>
      <c r="S504" s="29"/>
      <c r="T504" s="12"/>
      <c r="U504" s="12"/>
      <c r="V504" s="12"/>
      <c r="W504" s="12"/>
      <c r="X504" s="29"/>
      <c r="Y504" s="12"/>
      <c r="Z504" s="12"/>
      <c r="AA504" s="12"/>
      <c r="AB504" s="12"/>
      <c r="AC504" s="29"/>
      <c r="AD504" s="255"/>
      <c r="AE504" s="12"/>
      <c r="AF504" s="12"/>
      <c r="AG504" s="12"/>
      <c r="AH504" s="29"/>
      <c r="AI504" s="255"/>
      <c r="AJ504" s="12"/>
      <c r="AK504" s="12"/>
      <c r="AL504" s="12"/>
      <c r="AM504" s="29"/>
    </row>
    <row r="505" spans="1:39" hidden="1" outlineLevel="2">
      <c r="A505" s="310">
        <f>ROW()</f>
        <v>505</v>
      </c>
      <c r="I505" s="255"/>
      <c r="J505" s="12"/>
      <c r="K505" s="12"/>
      <c r="L505" s="12"/>
      <c r="M505" s="29"/>
      <c r="N505" s="255"/>
      <c r="O505" s="12"/>
      <c r="P505" s="12"/>
      <c r="Q505" s="12"/>
      <c r="R505" s="12"/>
      <c r="S505" s="29"/>
      <c r="T505" s="12"/>
      <c r="U505" s="12"/>
      <c r="V505" s="12"/>
      <c r="W505" s="12"/>
      <c r="X505" s="29"/>
      <c r="Y505" s="12"/>
      <c r="Z505" s="12"/>
      <c r="AA505" s="12"/>
      <c r="AB505" s="12"/>
      <c r="AC505" s="29"/>
      <c r="AD505" s="255"/>
      <c r="AE505" s="12"/>
      <c r="AF505" s="12"/>
      <c r="AG505" s="12"/>
      <c r="AH505" s="29"/>
      <c r="AI505" s="255"/>
      <c r="AJ505" s="12"/>
      <c r="AK505" s="12"/>
      <c r="AL505" s="12"/>
      <c r="AM505" s="29"/>
    </row>
    <row r="506" spans="1:39" hidden="1" outlineLevel="2">
      <c r="A506" s="310">
        <f>ROW()</f>
        <v>506</v>
      </c>
      <c r="I506" s="255"/>
      <c r="J506" s="12"/>
      <c r="K506" s="12"/>
      <c r="L506" s="12"/>
      <c r="M506" s="29"/>
      <c r="N506" s="255"/>
      <c r="O506" s="12"/>
      <c r="P506" s="12"/>
      <c r="Q506" s="12"/>
      <c r="R506" s="12"/>
      <c r="S506" s="29"/>
      <c r="T506" s="12"/>
      <c r="U506" s="12"/>
      <c r="V506" s="12"/>
      <c r="W506" s="12"/>
      <c r="X506" s="29"/>
      <c r="Y506" s="12"/>
      <c r="Z506" s="12"/>
      <c r="AA506" s="12"/>
      <c r="AB506" s="12"/>
      <c r="AC506" s="29"/>
      <c r="AD506" s="255"/>
      <c r="AE506" s="12"/>
      <c r="AF506" s="12"/>
      <c r="AG506" s="12"/>
      <c r="AH506" s="29"/>
      <c r="AI506" s="255"/>
      <c r="AJ506" s="12"/>
      <c r="AK506" s="12"/>
      <c r="AL506" s="12"/>
      <c r="AM506" s="29"/>
    </row>
    <row r="507" spans="1:39" hidden="1" outlineLevel="2">
      <c r="A507" s="310">
        <f>ROW()</f>
        <v>507</v>
      </c>
      <c r="I507" s="255"/>
      <c r="J507" s="12"/>
      <c r="K507" s="12"/>
      <c r="L507" s="12"/>
      <c r="M507" s="29"/>
      <c r="N507" s="255"/>
      <c r="O507" s="12"/>
      <c r="P507" s="12"/>
      <c r="Q507" s="12"/>
      <c r="R507" s="12"/>
      <c r="S507" s="29"/>
      <c r="T507" s="12"/>
      <c r="U507" s="12"/>
      <c r="V507" s="12"/>
      <c r="W507" s="12"/>
      <c r="X507" s="29"/>
      <c r="Y507" s="12"/>
      <c r="Z507" s="12"/>
      <c r="AA507" s="12"/>
      <c r="AB507" s="12"/>
      <c r="AC507" s="29"/>
      <c r="AD507" s="255"/>
      <c r="AE507" s="12"/>
      <c r="AF507" s="12"/>
      <c r="AG507" s="12"/>
      <c r="AH507" s="29"/>
      <c r="AI507" s="255"/>
      <c r="AJ507" s="12"/>
      <c r="AK507" s="12"/>
      <c r="AL507" s="12"/>
      <c r="AM507" s="29"/>
    </row>
    <row r="508" spans="1:39" hidden="1" outlineLevel="2">
      <c r="A508" s="310">
        <f>ROW()</f>
        <v>508</v>
      </c>
      <c r="I508" s="255"/>
      <c r="J508" s="12"/>
      <c r="K508" s="12"/>
      <c r="L508" s="12"/>
      <c r="M508" s="29"/>
      <c r="N508" s="255"/>
      <c r="O508" s="12"/>
      <c r="P508" s="12"/>
      <c r="Q508" s="12"/>
      <c r="R508" s="12"/>
      <c r="S508" s="29"/>
      <c r="T508" s="12"/>
      <c r="U508" s="12"/>
      <c r="V508" s="12"/>
      <c r="W508" s="12"/>
      <c r="X508" s="29"/>
      <c r="Y508" s="12"/>
      <c r="Z508" s="12"/>
      <c r="AA508" s="12"/>
      <c r="AB508" s="12"/>
      <c r="AC508" s="29"/>
      <c r="AD508" s="255"/>
      <c r="AE508" s="12"/>
      <c r="AF508" s="12"/>
      <c r="AG508" s="12"/>
      <c r="AH508" s="29"/>
      <c r="AI508" s="255"/>
      <c r="AJ508" s="12"/>
      <c r="AK508" s="12"/>
      <c r="AL508" s="12"/>
      <c r="AM508" s="29"/>
    </row>
    <row r="509" spans="1:39" hidden="1" outlineLevel="2">
      <c r="A509" s="310">
        <f>ROW()</f>
        <v>509</v>
      </c>
      <c r="I509" s="255"/>
      <c r="J509" s="12"/>
      <c r="K509" s="12"/>
      <c r="L509" s="12"/>
      <c r="M509" s="29"/>
      <c r="N509" s="255"/>
      <c r="O509" s="12"/>
      <c r="P509" s="12"/>
      <c r="Q509" s="12"/>
      <c r="R509" s="12"/>
      <c r="S509" s="29"/>
      <c r="T509" s="12"/>
      <c r="U509" s="12"/>
      <c r="V509" s="12"/>
      <c r="W509" s="12"/>
      <c r="X509" s="29"/>
      <c r="Y509" s="12"/>
      <c r="Z509" s="12"/>
      <c r="AA509" s="12"/>
      <c r="AB509" s="12"/>
      <c r="AC509" s="29"/>
      <c r="AD509" s="255"/>
      <c r="AE509" s="12"/>
      <c r="AF509" s="12"/>
      <c r="AG509" s="12"/>
      <c r="AH509" s="29"/>
      <c r="AI509" s="255"/>
      <c r="AJ509" s="12"/>
      <c r="AK509" s="12"/>
      <c r="AL509" s="12"/>
      <c r="AM509" s="29"/>
    </row>
    <row r="510" spans="1:39" hidden="1" outlineLevel="2">
      <c r="A510" s="310">
        <f>ROW()</f>
        <v>510</v>
      </c>
      <c r="I510" s="255"/>
      <c r="J510" s="12"/>
      <c r="K510" s="12"/>
      <c r="L510" s="12"/>
      <c r="M510" s="29"/>
      <c r="N510" s="255"/>
      <c r="O510" s="12"/>
      <c r="P510" s="12"/>
      <c r="Q510" s="12"/>
      <c r="R510" s="12"/>
      <c r="S510" s="29"/>
      <c r="T510" s="12"/>
      <c r="U510" s="12"/>
      <c r="V510" s="12"/>
      <c r="W510" s="12"/>
      <c r="X510" s="29"/>
      <c r="Y510" s="12"/>
      <c r="Z510" s="12"/>
      <c r="AA510" s="12"/>
      <c r="AB510" s="12"/>
      <c r="AC510" s="29"/>
      <c r="AD510" s="255"/>
      <c r="AE510" s="12"/>
      <c r="AF510" s="12"/>
      <c r="AG510" s="12"/>
      <c r="AH510" s="29"/>
      <c r="AI510" s="255"/>
      <c r="AJ510" s="12"/>
      <c r="AK510" s="12"/>
      <c r="AL510" s="12"/>
      <c r="AM510" s="29"/>
    </row>
    <row r="511" spans="1:39" hidden="1" outlineLevel="2">
      <c r="A511" s="310">
        <f>ROW()</f>
        <v>511</v>
      </c>
      <c r="I511" s="255"/>
      <c r="J511" s="12"/>
      <c r="K511" s="12"/>
      <c r="L511" s="12"/>
      <c r="M511" s="29"/>
      <c r="N511" s="255"/>
      <c r="O511" s="12"/>
      <c r="P511" s="12"/>
      <c r="Q511" s="12"/>
      <c r="R511" s="12"/>
      <c r="S511" s="29"/>
      <c r="T511" s="12"/>
      <c r="U511" s="12"/>
      <c r="V511" s="12"/>
      <c r="W511" s="12"/>
      <c r="X511" s="29"/>
      <c r="Y511" s="12"/>
      <c r="Z511" s="12"/>
      <c r="AA511" s="12"/>
      <c r="AB511" s="12"/>
      <c r="AC511" s="29"/>
      <c r="AD511" s="255"/>
      <c r="AE511" s="12"/>
      <c r="AF511" s="12"/>
      <c r="AG511" s="12"/>
      <c r="AH511" s="29"/>
      <c r="AI511" s="255"/>
      <c r="AJ511" s="12"/>
      <c r="AK511" s="12"/>
      <c r="AL511" s="12"/>
      <c r="AM511" s="29"/>
    </row>
    <row r="512" spans="1:39" hidden="1" outlineLevel="2">
      <c r="A512" s="310">
        <f>ROW()</f>
        <v>512</v>
      </c>
      <c r="I512" s="255"/>
      <c r="J512" s="12"/>
      <c r="K512" s="12"/>
      <c r="L512" s="12"/>
      <c r="M512" s="29"/>
      <c r="N512" s="255"/>
      <c r="O512" s="12"/>
      <c r="P512" s="12"/>
      <c r="Q512" s="12"/>
      <c r="R512" s="12"/>
      <c r="S512" s="29"/>
      <c r="T512" s="12"/>
      <c r="U512" s="12"/>
      <c r="V512" s="12"/>
      <c r="W512" s="12"/>
      <c r="X512" s="29"/>
      <c r="Y512" s="12"/>
      <c r="Z512" s="12"/>
      <c r="AA512" s="12"/>
      <c r="AB512" s="12"/>
      <c r="AC512" s="29"/>
      <c r="AD512" s="255"/>
      <c r="AE512" s="12"/>
      <c r="AF512" s="12"/>
      <c r="AG512" s="12"/>
      <c r="AH512" s="29"/>
      <c r="AI512" s="255"/>
      <c r="AJ512" s="12"/>
      <c r="AK512" s="12"/>
      <c r="AL512" s="12"/>
      <c r="AM512" s="29"/>
    </row>
    <row r="513" spans="1:39" hidden="1" outlineLevel="2">
      <c r="A513" s="310">
        <f>ROW()</f>
        <v>513</v>
      </c>
      <c r="I513" s="255"/>
      <c r="J513" s="12"/>
      <c r="K513" s="12"/>
      <c r="L513" s="12"/>
      <c r="M513" s="29"/>
      <c r="N513" s="255"/>
      <c r="O513" s="12"/>
      <c r="P513" s="12"/>
      <c r="Q513" s="12"/>
      <c r="R513" s="12"/>
      <c r="S513" s="29"/>
      <c r="T513" s="12"/>
      <c r="U513" s="12"/>
      <c r="V513" s="12"/>
      <c r="W513" s="12"/>
      <c r="X513" s="29"/>
      <c r="Y513" s="12"/>
      <c r="Z513" s="12"/>
      <c r="AA513" s="12"/>
      <c r="AB513" s="12"/>
      <c r="AC513" s="29"/>
      <c r="AD513" s="255"/>
      <c r="AE513" s="12"/>
      <c r="AF513" s="12"/>
      <c r="AG513" s="12"/>
      <c r="AH513" s="29"/>
      <c r="AI513" s="255"/>
      <c r="AJ513" s="12"/>
      <c r="AK513" s="12"/>
      <c r="AL513" s="12"/>
      <c r="AM513" s="29"/>
    </row>
    <row r="514" spans="1:39" hidden="1" outlineLevel="2">
      <c r="A514" s="310">
        <f>ROW()</f>
        <v>514</v>
      </c>
      <c r="I514" s="255"/>
      <c r="J514" s="12"/>
      <c r="K514" s="12"/>
      <c r="L514" s="12"/>
      <c r="M514" s="29"/>
      <c r="N514" s="255"/>
      <c r="O514" s="12"/>
      <c r="P514" s="12"/>
      <c r="Q514" s="12"/>
      <c r="R514" s="12"/>
      <c r="S514" s="29"/>
      <c r="T514" s="12"/>
      <c r="U514" s="12"/>
      <c r="V514" s="12"/>
      <c r="W514" s="12"/>
      <c r="X514" s="29"/>
      <c r="Y514" s="12"/>
      <c r="Z514" s="12"/>
      <c r="AA514" s="12"/>
      <c r="AB514" s="12"/>
      <c r="AC514" s="29"/>
      <c r="AD514" s="255"/>
      <c r="AE514" s="12"/>
      <c r="AF514" s="12"/>
      <c r="AG514" s="12"/>
      <c r="AH514" s="29"/>
      <c r="AI514" s="255"/>
      <c r="AJ514" s="12"/>
      <c r="AK514" s="12"/>
      <c r="AL514" s="12"/>
      <c r="AM514" s="29"/>
    </row>
    <row r="515" spans="1:39" hidden="1" outlineLevel="2">
      <c r="A515" s="310">
        <f>ROW()</f>
        <v>515</v>
      </c>
      <c r="I515" s="255"/>
      <c r="J515" s="12"/>
      <c r="K515" s="12"/>
      <c r="L515" s="12"/>
      <c r="M515" s="29"/>
      <c r="N515" s="255"/>
      <c r="O515" s="12"/>
      <c r="P515" s="12"/>
      <c r="Q515" s="12"/>
      <c r="R515" s="12"/>
      <c r="S515" s="29"/>
      <c r="T515" s="12"/>
      <c r="U515" s="12"/>
      <c r="V515" s="12"/>
      <c r="W515" s="12"/>
      <c r="X515" s="29"/>
      <c r="Y515" s="12"/>
      <c r="Z515" s="12"/>
      <c r="AA515" s="12"/>
      <c r="AB515" s="12"/>
      <c r="AC515" s="29"/>
      <c r="AD515" s="255"/>
      <c r="AE515" s="12"/>
      <c r="AF515" s="12"/>
      <c r="AG515" s="12"/>
      <c r="AH515" s="29"/>
      <c r="AI515" s="255"/>
      <c r="AJ515" s="12"/>
      <c r="AK515" s="12"/>
      <c r="AL515" s="12"/>
      <c r="AM515" s="29"/>
    </row>
    <row r="516" spans="1:39" hidden="1" outlineLevel="2">
      <c r="A516" s="310">
        <f>ROW()</f>
        <v>516</v>
      </c>
      <c r="I516" s="255"/>
      <c r="J516" s="12"/>
      <c r="K516" s="12"/>
      <c r="L516" s="12"/>
      <c r="M516" s="29"/>
      <c r="N516" s="255"/>
      <c r="O516" s="12"/>
      <c r="P516" s="12"/>
      <c r="Q516" s="12"/>
      <c r="R516" s="12"/>
      <c r="S516" s="29"/>
      <c r="T516" s="12"/>
      <c r="U516" s="12"/>
      <c r="V516" s="12"/>
      <c r="W516" s="12"/>
      <c r="X516" s="29"/>
      <c r="Y516" s="12"/>
      <c r="Z516" s="12"/>
      <c r="AA516" s="12"/>
      <c r="AB516" s="12"/>
      <c r="AC516" s="29"/>
      <c r="AD516" s="255"/>
      <c r="AE516" s="12"/>
      <c r="AF516" s="12"/>
      <c r="AG516" s="12"/>
      <c r="AH516" s="29"/>
      <c r="AI516" s="255"/>
      <c r="AJ516" s="12"/>
      <c r="AK516" s="12"/>
      <c r="AL516" s="12"/>
      <c r="AM516" s="29"/>
    </row>
    <row r="517" spans="1:39" hidden="1" outlineLevel="2">
      <c r="A517" s="310">
        <f>ROW()</f>
        <v>517</v>
      </c>
      <c r="I517" s="204"/>
      <c r="J517" s="9"/>
      <c r="K517" s="9"/>
      <c r="L517" s="9"/>
      <c r="M517" s="18"/>
      <c r="N517" s="204"/>
      <c r="O517" s="9"/>
      <c r="P517" s="9"/>
      <c r="Q517" s="9"/>
      <c r="R517" s="9"/>
      <c r="S517" s="18"/>
      <c r="T517" s="9"/>
      <c r="U517" s="9"/>
      <c r="V517" s="9"/>
      <c r="W517" s="9"/>
      <c r="X517" s="18"/>
      <c r="Y517" s="9"/>
      <c r="Z517" s="9"/>
      <c r="AA517" s="9"/>
      <c r="AB517" s="9"/>
      <c r="AC517" s="18"/>
      <c r="AD517" s="204"/>
      <c r="AE517" s="9"/>
      <c r="AF517" s="9"/>
      <c r="AG517" s="9"/>
      <c r="AH517" s="18"/>
      <c r="AI517" s="204"/>
      <c r="AJ517" s="9"/>
      <c r="AK517" s="9"/>
      <c r="AL517" s="9"/>
      <c r="AM517" s="18"/>
    </row>
    <row r="518" spans="1:39" hidden="1" outlineLevel="2">
      <c r="A518" s="310">
        <f>ROW()</f>
        <v>518</v>
      </c>
      <c r="B518" s="64"/>
      <c r="I518" s="1344"/>
      <c r="J518" s="1327"/>
      <c r="K518" s="1327"/>
      <c r="L518" s="1327"/>
      <c r="M518" s="1328"/>
      <c r="N518" s="1279"/>
      <c r="O518" s="1280"/>
      <c r="P518" s="1280"/>
      <c r="Q518" s="1280"/>
      <c r="R518" s="1280"/>
      <c r="S518" s="1281"/>
      <c r="T518" s="1344"/>
      <c r="U518" s="1327"/>
      <c r="V518" s="1327"/>
      <c r="W518" s="1327"/>
      <c r="X518" s="1327"/>
      <c r="Y518" s="1279"/>
      <c r="Z518" s="1280"/>
      <c r="AA518" s="1280"/>
      <c r="AB518" s="1280"/>
      <c r="AC518" s="1281"/>
      <c r="AD518" s="1279"/>
      <c r="AE518" s="1280"/>
      <c r="AF518" s="1280"/>
      <c r="AG518" s="1280"/>
      <c r="AH518" s="1281"/>
      <c r="AI518" s="1279"/>
      <c r="AJ518" s="1280"/>
      <c r="AK518" s="1280"/>
      <c r="AL518" s="1280"/>
      <c r="AM518" s="1281"/>
    </row>
    <row r="519" spans="1:39" hidden="1" outlineLevel="2">
      <c r="A519" s="310">
        <f>ROW()</f>
        <v>519</v>
      </c>
      <c r="I519" s="1152"/>
      <c r="J519" s="1154"/>
      <c r="K519" s="1154"/>
      <c r="L519" s="1154"/>
      <c r="M519" s="1153"/>
      <c r="N519" s="1152"/>
      <c r="O519" s="1154"/>
      <c r="P519" s="1154"/>
      <c r="Q519" s="1154"/>
      <c r="R519" s="1154"/>
      <c r="S519" s="1153"/>
      <c r="T519" s="1154"/>
      <c r="U519" s="1154"/>
      <c r="V519" s="1154"/>
      <c r="W519" s="1154"/>
      <c r="X519" s="1154"/>
      <c r="Y519" s="1152"/>
      <c r="Z519" s="1154"/>
      <c r="AA519" s="1154"/>
      <c r="AB519" s="1154"/>
      <c r="AC519" s="1153"/>
      <c r="AD519" s="1152"/>
      <c r="AE519" s="1154"/>
      <c r="AF519" s="1154"/>
      <c r="AG519" s="1154"/>
      <c r="AH519" s="1153"/>
      <c r="AI519" s="1152"/>
      <c r="AJ519" s="1154"/>
      <c r="AK519" s="1154"/>
      <c r="AL519" s="1154"/>
      <c r="AM519" s="1153"/>
    </row>
    <row r="520" spans="1:39" hidden="1" outlineLevel="2">
      <c r="A520" s="310">
        <f>ROW()</f>
        <v>520</v>
      </c>
      <c r="I520" s="1152"/>
      <c r="J520" s="1154"/>
      <c r="K520" s="1154"/>
      <c r="L520" s="1154"/>
      <c r="M520" s="1153"/>
      <c r="N520" s="1152"/>
      <c r="O520" s="1154"/>
      <c r="P520" s="1154"/>
      <c r="Q520" s="1154"/>
      <c r="R520" s="1154"/>
      <c r="S520" s="1153"/>
      <c r="T520" s="1154"/>
      <c r="U520" s="1154"/>
      <c r="V520" s="1154"/>
      <c r="W520" s="1154"/>
      <c r="X520" s="1154"/>
      <c r="Y520" s="1152"/>
      <c r="Z520" s="1154"/>
      <c r="AA520" s="1154"/>
      <c r="AB520" s="1154"/>
      <c r="AC520" s="1153"/>
      <c r="AD520" s="1152"/>
      <c r="AE520" s="1154"/>
      <c r="AF520" s="1154"/>
      <c r="AG520" s="1154"/>
      <c r="AH520" s="1153"/>
      <c r="AI520" s="1152"/>
      <c r="AJ520" s="1154"/>
      <c r="AK520" s="1154"/>
      <c r="AL520" s="1154"/>
      <c r="AM520" s="1153"/>
    </row>
    <row r="521" spans="1:39" hidden="1" outlineLevel="2">
      <c r="A521" s="310">
        <f>ROW()</f>
        <v>521</v>
      </c>
      <c r="I521" s="1152"/>
      <c r="J521" s="1154"/>
      <c r="K521" s="1154"/>
      <c r="L521" s="1154"/>
      <c r="M521" s="1153"/>
      <c r="N521" s="1152"/>
      <c r="O521" s="1154"/>
      <c r="P521" s="1154"/>
      <c r="Q521" s="1154"/>
      <c r="R521" s="1154"/>
      <c r="S521" s="1153"/>
      <c r="T521" s="1154"/>
      <c r="U521" s="1154"/>
      <c r="V521" s="1154"/>
      <c r="W521" s="1154"/>
      <c r="X521" s="1154"/>
      <c r="Y521" s="1152"/>
      <c r="Z521" s="1154"/>
      <c r="AA521" s="1154"/>
      <c r="AB521" s="1154"/>
      <c r="AC521" s="1153"/>
      <c r="AD521" s="1152"/>
      <c r="AE521" s="1154"/>
      <c r="AF521" s="1154"/>
      <c r="AG521" s="1154"/>
      <c r="AH521" s="1153"/>
      <c r="AI521" s="1152"/>
      <c r="AJ521" s="1154"/>
      <c r="AK521" s="1154"/>
      <c r="AL521" s="1154"/>
      <c r="AM521" s="1153"/>
    </row>
    <row r="522" spans="1:39" hidden="1" outlineLevel="2">
      <c r="A522" s="310">
        <f>ROW()</f>
        <v>522</v>
      </c>
      <c r="I522" s="1152"/>
      <c r="J522" s="1154"/>
      <c r="K522" s="1154"/>
      <c r="L522" s="1154"/>
      <c r="M522" s="1153"/>
      <c r="N522" s="1152"/>
      <c r="O522" s="1154"/>
      <c r="P522" s="1154"/>
      <c r="Q522" s="1154"/>
      <c r="R522" s="1154"/>
      <c r="S522" s="1153"/>
      <c r="T522" s="1154"/>
      <c r="U522" s="1154"/>
      <c r="V522" s="1154"/>
      <c r="W522" s="1154"/>
      <c r="X522" s="1154"/>
      <c r="Y522" s="1152"/>
      <c r="Z522" s="1154"/>
      <c r="AA522" s="1154"/>
      <c r="AB522" s="1154"/>
      <c r="AC522" s="1153"/>
      <c r="AD522" s="1152"/>
      <c r="AE522" s="1154"/>
      <c r="AF522" s="1154"/>
      <c r="AG522" s="1154"/>
      <c r="AH522" s="1153"/>
      <c r="AI522" s="1152"/>
      <c r="AJ522" s="1154"/>
      <c r="AK522" s="1154"/>
      <c r="AL522" s="1154"/>
      <c r="AM522" s="1153"/>
    </row>
    <row r="523" spans="1:39" hidden="1" outlineLevel="2">
      <c r="A523" s="310">
        <f>ROW()</f>
        <v>523</v>
      </c>
      <c r="I523" s="1152"/>
      <c r="J523" s="1154"/>
      <c r="K523" s="1154"/>
      <c r="L523" s="1154"/>
      <c r="M523" s="1153"/>
      <c r="N523" s="1152"/>
      <c r="O523" s="1154"/>
      <c r="P523" s="1154"/>
      <c r="Q523" s="1154"/>
      <c r="R523" s="1154"/>
      <c r="S523" s="1153"/>
      <c r="T523" s="1154"/>
      <c r="U523" s="1154"/>
      <c r="V523" s="1154"/>
      <c r="W523" s="1154"/>
      <c r="X523" s="1154"/>
      <c r="Y523" s="1152"/>
      <c r="Z523" s="1154"/>
      <c r="AA523" s="1154"/>
      <c r="AB523" s="1154"/>
      <c r="AC523" s="1153"/>
      <c r="AD523" s="1152"/>
      <c r="AE523" s="1154"/>
      <c r="AF523" s="1154"/>
      <c r="AG523" s="1154"/>
      <c r="AH523" s="1153"/>
      <c r="AI523" s="1152"/>
      <c r="AJ523" s="1154"/>
      <c r="AK523" s="1154"/>
      <c r="AL523" s="1154"/>
      <c r="AM523" s="1153"/>
    </row>
    <row r="524" spans="1:39" hidden="1" outlineLevel="2">
      <c r="A524" s="310">
        <f>ROW()</f>
        <v>524</v>
      </c>
      <c r="I524" s="1152"/>
      <c r="J524" s="1154"/>
      <c r="K524" s="1154"/>
      <c r="L524" s="1154"/>
      <c r="M524" s="1153"/>
      <c r="N524" s="1152"/>
      <c r="O524" s="1154"/>
      <c r="P524" s="1154"/>
      <c r="Q524" s="1154"/>
      <c r="R524" s="1154"/>
      <c r="S524" s="1153"/>
      <c r="T524" s="1154"/>
      <c r="U524" s="1154"/>
      <c r="V524" s="1154"/>
      <c r="W524" s="1154"/>
      <c r="X524" s="1154"/>
      <c r="Y524" s="1152"/>
      <c r="Z524" s="1154"/>
      <c r="AA524" s="1154"/>
      <c r="AB524" s="1154"/>
      <c r="AC524" s="1153"/>
      <c r="AD524" s="1152"/>
      <c r="AE524" s="1154"/>
      <c r="AF524" s="1154"/>
      <c r="AG524" s="1154"/>
      <c r="AH524" s="1153"/>
      <c r="AI524" s="1152"/>
      <c r="AJ524" s="1154"/>
      <c r="AK524" s="1154"/>
      <c r="AL524" s="1154"/>
      <c r="AM524" s="1153"/>
    </row>
    <row r="525" spans="1:39" hidden="1" outlineLevel="2">
      <c r="A525" s="310">
        <f>ROW()</f>
        <v>525</v>
      </c>
      <c r="I525" s="1152"/>
      <c r="J525" s="1154"/>
      <c r="K525" s="1154"/>
      <c r="L525" s="1154"/>
      <c r="M525" s="1153"/>
      <c r="N525" s="1152"/>
      <c r="O525" s="1154"/>
      <c r="P525" s="1154"/>
      <c r="Q525" s="1154"/>
      <c r="R525" s="1154"/>
      <c r="S525" s="1153"/>
      <c r="T525" s="1154"/>
      <c r="U525" s="1154"/>
      <c r="V525" s="1154"/>
      <c r="W525" s="1154"/>
      <c r="X525" s="1154"/>
      <c r="Y525" s="1152"/>
      <c r="Z525" s="1154"/>
      <c r="AA525" s="1154"/>
      <c r="AB525" s="1154"/>
      <c r="AC525" s="1153"/>
      <c r="AD525" s="1152"/>
      <c r="AE525" s="1154"/>
      <c r="AF525" s="1154"/>
      <c r="AG525" s="1154"/>
      <c r="AH525" s="1153"/>
      <c r="AI525" s="1152"/>
      <c r="AJ525" s="1154"/>
      <c r="AK525" s="1154"/>
      <c r="AL525" s="1154"/>
      <c r="AM525" s="1153"/>
    </row>
    <row r="526" spans="1:39" hidden="1" outlineLevel="2">
      <c r="A526" s="310">
        <f>ROW()</f>
        <v>526</v>
      </c>
      <c r="I526" s="1152"/>
      <c r="J526" s="1154"/>
      <c r="K526" s="1154"/>
      <c r="L526" s="1154"/>
      <c r="M526" s="1153"/>
      <c r="N526" s="1152"/>
      <c r="O526" s="1154"/>
      <c r="P526" s="1154"/>
      <c r="Q526" s="1154"/>
      <c r="R526" s="1154"/>
      <c r="S526" s="1153"/>
      <c r="T526" s="1154"/>
      <c r="U526" s="1154"/>
      <c r="V526" s="1154"/>
      <c r="W526" s="1154"/>
      <c r="X526" s="1154"/>
      <c r="Y526" s="1152"/>
      <c r="Z526" s="1154"/>
      <c r="AA526" s="1154"/>
      <c r="AB526" s="1154"/>
      <c r="AC526" s="1153"/>
      <c r="AD526" s="1152"/>
      <c r="AE526" s="1154"/>
      <c r="AF526" s="1154"/>
      <c r="AG526" s="1154"/>
      <c r="AH526" s="1153"/>
      <c r="AI526" s="1152"/>
      <c r="AJ526" s="1154"/>
      <c r="AK526" s="1154"/>
      <c r="AL526" s="1154"/>
      <c r="AM526" s="1153"/>
    </row>
    <row r="527" spans="1:39" hidden="1" outlineLevel="2">
      <c r="A527" s="310">
        <f>ROW()</f>
        <v>527</v>
      </c>
      <c r="I527" s="1152"/>
      <c r="J527" s="1154"/>
      <c r="K527" s="1154"/>
      <c r="L527" s="1154"/>
      <c r="M527" s="1153"/>
      <c r="N527" s="1152"/>
      <c r="O527" s="1154"/>
      <c r="P527" s="1154"/>
      <c r="Q527" s="1154"/>
      <c r="R527" s="1154"/>
      <c r="S527" s="1153"/>
      <c r="T527" s="1154"/>
      <c r="U527" s="1154"/>
      <c r="V527" s="1154"/>
      <c r="W527" s="1154"/>
      <c r="X527" s="1154"/>
      <c r="Y527" s="1152"/>
      <c r="Z527" s="1154"/>
      <c r="AA527" s="1154"/>
      <c r="AB527" s="1154"/>
      <c r="AC527" s="1153"/>
      <c r="AD527" s="1152"/>
      <c r="AE527" s="1154"/>
      <c r="AF527" s="1154"/>
      <c r="AG527" s="1154"/>
      <c r="AH527" s="1153"/>
      <c r="AI527" s="1152"/>
      <c r="AJ527" s="1154"/>
      <c r="AK527" s="1154"/>
      <c r="AL527" s="1154"/>
      <c r="AM527" s="1153"/>
    </row>
    <row r="528" spans="1:39" hidden="1" outlineLevel="2">
      <c r="A528" s="310">
        <f>ROW()</f>
        <v>528</v>
      </c>
      <c r="I528" s="1152"/>
      <c r="J528" s="1154"/>
      <c r="K528" s="1154"/>
      <c r="L528" s="1154"/>
      <c r="M528" s="1153"/>
      <c r="N528" s="1152"/>
      <c r="O528" s="1154"/>
      <c r="P528" s="1154"/>
      <c r="Q528" s="1154"/>
      <c r="R528" s="1154"/>
      <c r="S528" s="1153"/>
      <c r="T528" s="1154"/>
      <c r="U528" s="1154"/>
      <c r="V528" s="1154"/>
      <c r="W528" s="1154"/>
      <c r="X528" s="1154"/>
      <c r="Y528" s="1152"/>
      <c r="Z528" s="1154"/>
      <c r="AA528" s="1154"/>
      <c r="AB528" s="1154"/>
      <c r="AC528" s="1153"/>
      <c r="AD528" s="1152"/>
      <c r="AE528" s="1154"/>
      <c r="AF528" s="1154"/>
      <c r="AG528" s="1154"/>
      <c r="AH528" s="1153"/>
      <c r="AI528" s="1152"/>
      <c r="AJ528" s="1154"/>
      <c r="AK528" s="1154"/>
      <c r="AL528" s="1154"/>
      <c r="AM528" s="1153"/>
    </row>
    <row r="529" spans="1:39" hidden="1" outlineLevel="2">
      <c r="A529" s="310">
        <f>ROW()</f>
        <v>529</v>
      </c>
      <c r="I529" s="1152"/>
      <c r="J529" s="1154"/>
      <c r="K529" s="1154"/>
      <c r="L529" s="1154"/>
      <c r="M529" s="1153"/>
      <c r="N529" s="1152"/>
      <c r="O529" s="1154"/>
      <c r="P529" s="1154"/>
      <c r="Q529" s="1154"/>
      <c r="R529" s="1154"/>
      <c r="S529" s="1153"/>
      <c r="T529" s="1154"/>
      <c r="U529" s="1154"/>
      <c r="V529" s="1154"/>
      <c r="W529" s="1154"/>
      <c r="X529" s="1154"/>
      <c r="Y529" s="1152"/>
      <c r="Z529" s="1154"/>
      <c r="AA529" s="1154"/>
      <c r="AB529" s="1154"/>
      <c r="AC529" s="1153"/>
      <c r="AD529" s="1152"/>
      <c r="AE529" s="1154"/>
      <c r="AF529" s="1154"/>
      <c r="AG529" s="1154"/>
      <c r="AH529" s="1153"/>
      <c r="AI529" s="1152"/>
      <c r="AJ529" s="1154"/>
      <c r="AK529" s="1154"/>
      <c r="AL529" s="1154"/>
      <c r="AM529" s="1153"/>
    </row>
    <row r="530" spans="1:39" hidden="1" outlineLevel="2">
      <c r="A530" s="310">
        <f>ROW()</f>
        <v>530</v>
      </c>
      <c r="I530" s="1152"/>
      <c r="J530" s="1154"/>
      <c r="K530" s="1154"/>
      <c r="L530" s="1154"/>
      <c r="M530" s="1153"/>
      <c r="N530" s="1152"/>
      <c r="O530" s="1154"/>
      <c r="P530" s="1154"/>
      <c r="Q530" s="1154"/>
      <c r="R530" s="1154"/>
      <c r="S530" s="1153"/>
      <c r="T530" s="1154"/>
      <c r="U530" s="1154"/>
      <c r="V530" s="1154"/>
      <c r="W530" s="1154"/>
      <c r="X530" s="1154"/>
      <c r="Y530" s="1152"/>
      <c r="Z530" s="1154"/>
      <c r="AA530" s="1154"/>
      <c r="AB530" s="1154"/>
      <c r="AC530" s="1153"/>
      <c r="AD530" s="1152"/>
      <c r="AE530" s="1154"/>
      <c r="AF530" s="1154"/>
      <c r="AG530" s="1154"/>
      <c r="AH530" s="1153"/>
      <c r="AI530" s="1152"/>
      <c r="AJ530" s="1154"/>
      <c r="AK530" s="1154"/>
      <c r="AL530" s="1154"/>
      <c r="AM530" s="1153"/>
    </row>
    <row r="531" spans="1:39" hidden="1" outlineLevel="2">
      <c r="A531" s="310">
        <f>ROW()</f>
        <v>531</v>
      </c>
      <c r="I531" s="1152"/>
      <c r="J531" s="1154"/>
      <c r="K531" s="1154"/>
      <c r="L531" s="1154"/>
      <c r="M531" s="1153"/>
      <c r="N531" s="1152"/>
      <c r="O531" s="1154"/>
      <c r="P531" s="1154"/>
      <c r="Q531" s="1154"/>
      <c r="R531" s="1154"/>
      <c r="S531" s="1153"/>
      <c r="T531" s="1154"/>
      <c r="U531" s="1154"/>
      <c r="V531" s="1154"/>
      <c r="W531" s="1154"/>
      <c r="X531" s="1154"/>
      <c r="Y531" s="1152"/>
      <c r="Z531" s="1154"/>
      <c r="AA531" s="1154"/>
      <c r="AB531" s="1154"/>
      <c r="AC531" s="1153"/>
      <c r="AD531" s="1152"/>
      <c r="AE531" s="1154"/>
      <c r="AF531" s="1154"/>
      <c r="AG531" s="1154"/>
      <c r="AH531" s="1153"/>
      <c r="AI531" s="1152"/>
      <c r="AJ531" s="1154"/>
      <c r="AK531" s="1154"/>
      <c r="AL531" s="1154"/>
      <c r="AM531" s="1153"/>
    </row>
    <row r="532" spans="1:39" hidden="1" outlineLevel="2">
      <c r="A532" s="310">
        <f>ROW()</f>
        <v>532</v>
      </c>
      <c r="I532" s="204"/>
      <c r="J532" s="9"/>
      <c r="K532" s="9"/>
      <c r="L532" s="9"/>
      <c r="M532" s="18"/>
      <c r="N532" s="204"/>
      <c r="O532" s="9"/>
      <c r="P532" s="9"/>
      <c r="Q532" s="9"/>
      <c r="R532" s="9"/>
      <c r="S532" s="18"/>
      <c r="T532" s="9"/>
      <c r="U532" s="9"/>
      <c r="V532" s="9"/>
      <c r="W532" s="9"/>
      <c r="X532" s="9"/>
      <c r="Y532" s="204"/>
      <c r="Z532" s="9"/>
      <c r="AA532" s="9"/>
      <c r="AB532" s="9"/>
      <c r="AC532" s="18"/>
      <c r="AD532" s="204"/>
      <c r="AE532" s="9"/>
      <c r="AF532" s="9"/>
      <c r="AG532" s="9"/>
      <c r="AH532" s="18"/>
      <c r="AI532" s="204"/>
      <c r="AJ532" s="9"/>
      <c r="AK532" s="9"/>
      <c r="AL532" s="9"/>
      <c r="AM532" s="18"/>
    </row>
    <row r="533" spans="1:39" hidden="1" outlineLevel="2">
      <c r="A533" s="310">
        <f>ROW()</f>
        <v>533</v>
      </c>
      <c r="B533" s="64"/>
      <c r="H533" s="39"/>
      <c r="I533" s="1343"/>
      <c r="J533" s="1329"/>
      <c r="K533" s="1329"/>
      <c r="L533" s="1329"/>
      <c r="M533" s="1330"/>
      <c r="N533" s="1276"/>
      <c r="O533" s="1277"/>
      <c r="P533" s="1277"/>
      <c r="Q533" s="1277"/>
      <c r="R533" s="1277"/>
      <c r="S533" s="1278"/>
      <c r="T533" s="1276"/>
      <c r="U533" s="1277"/>
      <c r="V533" s="1277"/>
      <c r="W533" s="1277"/>
      <c r="X533" s="1278"/>
      <c r="Y533" s="1276"/>
      <c r="Z533" s="1277"/>
      <c r="AA533" s="1277"/>
      <c r="AB533" s="1277"/>
      <c r="AC533" s="1278"/>
      <c r="AD533" s="1276"/>
      <c r="AE533" s="1277"/>
      <c r="AF533" s="1277"/>
      <c r="AG533" s="1277"/>
      <c r="AH533" s="1278"/>
      <c r="AI533" s="1276"/>
      <c r="AJ533" s="1277"/>
      <c r="AK533" s="1277"/>
      <c r="AL533" s="1277"/>
      <c r="AM533" s="1278"/>
    </row>
    <row r="534" spans="1:39" hidden="1" outlineLevel="2">
      <c r="A534" s="310">
        <f>ROW()</f>
        <v>534</v>
      </c>
      <c r="I534" s="255"/>
      <c r="J534" s="12"/>
      <c r="K534" s="12"/>
      <c r="L534" s="12"/>
      <c r="M534" s="29"/>
      <c r="N534" s="255"/>
      <c r="O534" s="12"/>
      <c r="P534" s="12"/>
      <c r="Q534" s="12"/>
      <c r="R534" s="12"/>
      <c r="S534" s="29"/>
      <c r="T534" s="12"/>
      <c r="U534" s="12"/>
      <c r="V534" s="12"/>
      <c r="W534" s="12"/>
      <c r="X534" s="29"/>
      <c r="Y534" s="12"/>
      <c r="Z534" s="12"/>
      <c r="AA534" s="12"/>
      <c r="AB534" s="12"/>
      <c r="AC534" s="29"/>
      <c r="AD534" s="255"/>
      <c r="AE534" s="12"/>
      <c r="AF534" s="12"/>
      <c r="AG534" s="12"/>
      <c r="AH534" s="29"/>
      <c r="AI534" s="255"/>
      <c r="AJ534" s="12"/>
      <c r="AK534" s="12"/>
      <c r="AL534" s="12"/>
      <c r="AM534" s="29"/>
    </row>
    <row r="535" spans="1:39" hidden="1" outlineLevel="2">
      <c r="A535" s="310">
        <f>ROW()</f>
        <v>535</v>
      </c>
      <c r="I535" s="255"/>
      <c r="J535" s="12"/>
      <c r="K535" s="12"/>
      <c r="L535" s="12"/>
      <c r="M535" s="29"/>
      <c r="N535" s="255"/>
      <c r="O535" s="12"/>
      <c r="P535" s="12"/>
      <c r="Q535" s="12"/>
      <c r="R535" s="12"/>
      <c r="S535" s="29"/>
      <c r="T535" s="12"/>
      <c r="U535" s="12"/>
      <c r="V535" s="12"/>
      <c r="W535" s="12"/>
      <c r="X535" s="29"/>
      <c r="Y535" s="12"/>
      <c r="Z535" s="12"/>
      <c r="AA535" s="12"/>
      <c r="AB535" s="12"/>
      <c r="AC535" s="29"/>
      <c r="AD535" s="255"/>
      <c r="AE535" s="12"/>
      <c r="AF535" s="12"/>
      <c r="AG535" s="12"/>
      <c r="AH535" s="29"/>
      <c r="AI535" s="255"/>
      <c r="AJ535" s="12"/>
      <c r="AK535" s="12"/>
      <c r="AL535" s="12"/>
      <c r="AM535" s="29"/>
    </row>
    <row r="536" spans="1:39" hidden="1" outlineLevel="2">
      <c r="A536" s="310">
        <f>ROW()</f>
        <v>536</v>
      </c>
      <c r="I536" s="255"/>
      <c r="J536" s="12"/>
      <c r="K536" s="12"/>
      <c r="L536" s="12"/>
      <c r="M536" s="29"/>
      <c r="N536" s="255"/>
      <c r="O536" s="12"/>
      <c r="P536" s="12"/>
      <c r="Q536" s="12"/>
      <c r="R536" s="12"/>
      <c r="S536" s="29"/>
      <c r="T536" s="12"/>
      <c r="U536" s="12"/>
      <c r="V536" s="12"/>
      <c r="W536" s="12"/>
      <c r="X536" s="29"/>
      <c r="Y536" s="12"/>
      <c r="Z536" s="12"/>
      <c r="AA536" s="12"/>
      <c r="AB536" s="12"/>
      <c r="AC536" s="29"/>
      <c r="AD536" s="255"/>
      <c r="AE536" s="12"/>
      <c r="AF536" s="12"/>
      <c r="AG536" s="12"/>
      <c r="AH536" s="29"/>
      <c r="AI536" s="255"/>
      <c r="AJ536" s="12"/>
      <c r="AK536" s="12"/>
      <c r="AL536" s="12"/>
      <c r="AM536" s="29"/>
    </row>
    <row r="537" spans="1:39" hidden="1" outlineLevel="2">
      <c r="A537" s="310">
        <f>ROW()</f>
        <v>537</v>
      </c>
      <c r="I537" s="255"/>
      <c r="J537" s="12"/>
      <c r="K537" s="12"/>
      <c r="L537" s="12"/>
      <c r="M537" s="29"/>
      <c r="N537" s="255"/>
      <c r="O537" s="12"/>
      <c r="P537" s="12"/>
      <c r="Q537" s="12"/>
      <c r="R537" s="12"/>
      <c r="S537" s="29"/>
      <c r="T537" s="12"/>
      <c r="U537" s="12"/>
      <c r="V537" s="12"/>
      <c r="W537" s="12"/>
      <c r="X537" s="29"/>
      <c r="Y537" s="12"/>
      <c r="Z537" s="12"/>
      <c r="AA537" s="12"/>
      <c r="AB537" s="12"/>
      <c r="AC537" s="29"/>
      <c r="AD537" s="255"/>
      <c r="AE537" s="12"/>
      <c r="AF537" s="12"/>
      <c r="AG537" s="12"/>
      <c r="AH537" s="29"/>
      <c r="AI537" s="255"/>
      <c r="AJ537" s="12"/>
      <c r="AK537" s="12"/>
      <c r="AL537" s="12"/>
      <c r="AM537" s="29"/>
    </row>
    <row r="538" spans="1:39" hidden="1" outlineLevel="2">
      <c r="A538" s="310">
        <f>ROW()</f>
        <v>538</v>
      </c>
      <c r="I538" s="255"/>
      <c r="J538" s="12"/>
      <c r="K538" s="12"/>
      <c r="L538" s="12"/>
      <c r="M538" s="29"/>
      <c r="N538" s="255"/>
      <c r="O538" s="12"/>
      <c r="P538" s="12"/>
      <c r="Q538" s="12"/>
      <c r="R538" s="12"/>
      <c r="S538" s="29"/>
      <c r="T538" s="12"/>
      <c r="U538" s="12"/>
      <c r="V538" s="12"/>
      <c r="W538" s="12"/>
      <c r="X538" s="29"/>
      <c r="Y538" s="12"/>
      <c r="Z538" s="12"/>
      <c r="AA538" s="12"/>
      <c r="AB538" s="12"/>
      <c r="AC538" s="29"/>
      <c r="AD538" s="255"/>
      <c r="AE538" s="12"/>
      <c r="AF538" s="12"/>
      <c r="AG538" s="12"/>
      <c r="AH538" s="29"/>
      <c r="AI538" s="255"/>
      <c r="AJ538" s="12"/>
      <c r="AK538" s="12"/>
      <c r="AL538" s="12"/>
      <c r="AM538" s="29"/>
    </row>
    <row r="539" spans="1:39" hidden="1" outlineLevel="2">
      <c r="A539" s="310">
        <f>ROW()</f>
        <v>539</v>
      </c>
      <c r="I539" s="255"/>
      <c r="J539" s="12"/>
      <c r="K539" s="12"/>
      <c r="L539" s="12"/>
      <c r="M539" s="29"/>
      <c r="N539" s="255"/>
      <c r="O539" s="12"/>
      <c r="P539" s="12"/>
      <c r="Q539" s="12"/>
      <c r="R539" s="12"/>
      <c r="S539" s="29"/>
      <c r="T539" s="12"/>
      <c r="U539" s="12"/>
      <c r="V539" s="12"/>
      <c r="W539" s="12"/>
      <c r="X539" s="29"/>
      <c r="Y539" s="12"/>
      <c r="Z539" s="12"/>
      <c r="AA539" s="12"/>
      <c r="AB539" s="12"/>
      <c r="AC539" s="29"/>
      <c r="AD539" s="255"/>
      <c r="AE539" s="12"/>
      <c r="AF539" s="12"/>
      <c r="AG539" s="12"/>
      <c r="AH539" s="29"/>
      <c r="AI539" s="255"/>
      <c r="AJ539" s="12"/>
      <c r="AK539" s="12"/>
      <c r="AL539" s="12"/>
      <c r="AM539" s="29"/>
    </row>
    <row r="540" spans="1:39" hidden="1" outlineLevel="2">
      <c r="A540" s="310">
        <f>ROW()</f>
        <v>540</v>
      </c>
      <c r="I540" s="255"/>
      <c r="J540" s="12"/>
      <c r="K540" s="12"/>
      <c r="L540" s="12"/>
      <c r="M540" s="29"/>
      <c r="N540" s="255"/>
      <c r="O540" s="12"/>
      <c r="P540" s="12"/>
      <c r="Q540" s="12"/>
      <c r="R540" s="12"/>
      <c r="S540" s="29"/>
      <c r="T540" s="12"/>
      <c r="U540" s="12"/>
      <c r="V540" s="12"/>
      <c r="W540" s="12"/>
      <c r="X540" s="29"/>
      <c r="Y540" s="12"/>
      <c r="Z540" s="12"/>
      <c r="AA540" s="12"/>
      <c r="AB540" s="12"/>
      <c r="AC540" s="29"/>
      <c r="AD540" s="255"/>
      <c r="AE540" s="12"/>
      <c r="AF540" s="12"/>
      <c r="AG540" s="12"/>
      <c r="AH540" s="29"/>
      <c r="AI540" s="255"/>
      <c r="AJ540" s="12"/>
      <c r="AK540" s="12"/>
      <c r="AL540" s="12"/>
      <c r="AM540" s="29"/>
    </row>
    <row r="541" spans="1:39" hidden="1" outlineLevel="2">
      <c r="A541" s="310">
        <f>ROW()</f>
        <v>541</v>
      </c>
      <c r="I541" s="255"/>
      <c r="J541" s="12"/>
      <c r="K541" s="12"/>
      <c r="L541" s="12"/>
      <c r="M541" s="29"/>
      <c r="N541" s="255"/>
      <c r="O541" s="12"/>
      <c r="P541" s="12"/>
      <c r="Q541" s="12"/>
      <c r="R541" s="12"/>
      <c r="S541" s="29"/>
      <c r="T541" s="12"/>
      <c r="U541" s="12"/>
      <c r="V541" s="12"/>
      <c r="W541" s="12"/>
      <c r="X541" s="29"/>
      <c r="Y541" s="12"/>
      <c r="Z541" s="12"/>
      <c r="AA541" s="12"/>
      <c r="AB541" s="12"/>
      <c r="AC541" s="29"/>
      <c r="AD541" s="255"/>
      <c r="AE541" s="12"/>
      <c r="AF541" s="12"/>
      <c r="AG541" s="12"/>
      <c r="AH541" s="29"/>
      <c r="AI541" s="255"/>
      <c r="AJ541" s="12"/>
      <c r="AK541" s="12"/>
      <c r="AL541" s="12"/>
      <c r="AM541" s="29"/>
    </row>
    <row r="542" spans="1:39" hidden="1" outlineLevel="2">
      <c r="A542" s="310">
        <f>ROW()</f>
        <v>542</v>
      </c>
      <c r="I542" s="255"/>
      <c r="J542" s="12"/>
      <c r="K542" s="12"/>
      <c r="L542" s="12"/>
      <c r="M542" s="29"/>
      <c r="N542" s="255"/>
      <c r="O542" s="12"/>
      <c r="P542" s="12"/>
      <c r="Q542" s="12"/>
      <c r="R542" s="12"/>
      <c r="S542" s="29"/>
      <c r="T542" s="12"/>
      <c r="U542" s="12"/>
      <c r="V542" s="12"/>
      <c r="W542" s="12"/>
      <c r="X542" s="29"/>
      <c r="Y542" s="12"/>
      <c r="Z542" s="12"/>
      <c r="AA542" s="12"/>
      <c r="AB542" s="12"/>
      <c r="AC542" s="29"/>
      <c r="AD542" s="255"/>
      <c r="AE542" s="12"/>
      <c r="AF542" s="12"/>
      <c r="AG542" s="12"/>
      <c r="AH542" s="29"/>
      <c r="AI542" s="255"/>
      <c r="AJ542" s="12"/>
      <c r="AK542" s="12"/>
      <c r="AL542" s="12"/>
      <c r="AM542" s="29"/>
    </row>
    <row r="543" spans="1:39" hidden="1" outlineLevel="2">
      <c r="A543" s="310">
        <f>ROW()</f>
        <v>543</v>
      </c>
      <c r="I543" s="255"/>
      <c r="J543" s="12"/>
      <c r="K543" s="12"/>
      <c r="L543" s="12"/>
      <c r="M543" s="29"/>
      <c r="N543" s="255"/>
      <c r="O543" s="12"/>
      <c r="P543" s="12"/>
      <c r="Q543" s="12"/>
      <c r="R543" s="12"/>
      <c r="S543" s="29"/>
      <c r="T543" s="12"/>
      <c r="U543" s="12"/>
      <c r="V543" s="12"/>
      <c r="W543" s="12"/>
      <c r="X543" s="29"/>
      <c r="Y543" s="12"/>
      <c r="Z543" s="12"/>
      <c r="AA543" s="12"/>
      <c r="AB543" s="12"/>
      <c r="AC543" s="29"/>
      <c r="AD543" s="255"/>
      <c r="AE543" s="12"/>
      <c r="AF543" s="12"/>
      <c r="AG543" s="12"/>
      <c r="AH543" s="29"/>
      <c r="AI543" s="255"/>
      <c r="AJ543" s="12"/>
      <c r="AK543" s="12"/>
      <c r="AL543" s="12"/>
      <c r="AM543" s="29"/>
    </row>
    <row r="544" spans="1:39" hidden="1" outlineLevel="2">
      <c r="A544" s="310">
        <f>ROW()</f>
        <v>544</v>
      </c>
      <c r="I544" s="255"/>
      <c r="J544" s="12"/>
      <c r="K544" s="12"/>
      <c r="L544" s="12"/>
      <c r="M544" s="29"/>
      <c r="N544" s="255"/>
      <c r="O544" s="12"/>
      <c r="P544" s="12"/>
      <c r="Q544" s="12"/>
      <c r="R544" s="12"/>
      <c r="S544" s="29"/>
      <c r="T544" s="12"/>
      <c r="U544" s="12"/>
      <c r="V544" s="12"/>
      <c r="W544" s="12"/>
      <c r="X544" s="29"/>
      <c r="Y544" s="12"/>
      <c r="Z544" s="12"/>
      <c r="AA544" s="12"/>
      <c r="AB544" s="12"/>
      <c r="AC544" s="29"/>
      <c r="AD544" s="255"/>
      <c r="AE544" s="12"/>
      <c r="AF544" s="12"/>
      <c r="AG544" s="12"/>
      <c r="AH544" s="29"/>
      <c r="AI544" s="255"/>
      <c r="AJ544" s="12"/>
      <c r="AK544" s="12"/>
      <c r="AL544" s="12"/>
      <c r="AM544" s="29"/>
    </row>
    <row r="545" spans="1:39" hidden="1" outlineLevel="2">
      <c r="A545" s="310">
        <f>ROW()</f>
        <v>545</v>
      </c>
      <c r="I545" s="255"/>
      <c r="J545" s="12"/>
      <c r="K545" s="12"/>
      <c r="L545" s="12"/>
      <c r="M545" s="29"/>
      <c r="N545" s="255"/>
      <c r="O545" s="12"/>
      <c r="P545" s="12"/>
      <c r="Q545" s="12"/>
      <c r="R545" s="12"/>
      <c r="S545" s="29"/>
      <c r="T545" s="12"/>
      <c r="U545" s="12"/>
      <c r="V545" s="12"/>
      <c r="W545" s="12"/>
      <c r="X545" s="29"/>
      <c r="Y545" s="12"/>
      <c r="Z545" s="12"/>
      <c r="AA545" s="12"/>
      <c r="AB545" s="12"/>
      <c r="AC545" s="29"/>
      <c r="AD545" s="255"/>
      <c r="AE545" s="12"/>
      <c r="AF545" s="12"/>
      <c r="AG545" s="12"/>
      <c r="AH545" s="29"/>
      <c r="AI545" s="255"/>
      <c r="AJ545" s="12"/>
      <c r="AK545" s="12"/>
      <c r="AL545" s="12"/>
      <c r="AM545" s="29"/>
    </row>
    <row r="546" spans="1:39" hidden="1" outlineLevel="2">
      <c r="A546" s="310">
        <f>ROW()</f>
        <v>546</v>
      </c>
      <c r="I546" s="255"/>
      <c r="J546" s="12"/>
      <c r="K546" s="12"/>
      <c r="L546" s="12"/>
      <c r="M546" s="29"/>
      <c r="N546" s="255"/>
      <c r="O546" s="12"/>
      <c r="P546" s="12"/>
      <c r="Q546" s="12"/>
      <c r="R546" s="12"/>
      <c r="S546" s="29"/>
      <c r="T546" s="12"/>
      <c r="U546" s="12"/>
      <c r="V546" s="12"/>
      <c r="W546" s="12"/>
      <c r="X546" s="29"/>
      <c r="Y546" s="12"/>
      <c r="Z546" s="12"/>
      <c r="AA546" s="12"/>
      <c r="AB546" s="12"/>
      <c r="AC546" s="29"/>
      <c r="AD546" s="255"/>
      <c r="AE546" s="12"/>
      <c r="AF546" s="12"/>
      <c r="AG546" s="12"/>
      <c r="AH546" s="29"/>
      <c r="AI546" s="255"/>
      <c r="AJ546" s="12"/>
      <c r="AK546" s="12"/>
      <c r="AL546" s="12"/>
      <c r="AM546" s="29"/>
    </row>
    <row r="547" spans="1:39" hidden="1" outlineLevel="2">
      <c r="A547" s="310">
        <f>ROW()</f>
        <v>547</v>
      </c>
      <c r="I547" s="204"/>
      <c r="J547" s="9"/>
      <c r="K547" s="9"/>
      <c r="L547" s="9"/>
      <c r="M547" s="18"/>
      <c r="N547" s="204"/>
      <c r="O547" s="9"/>
      <c r="P547" s="9"/>
      <c r="Q547" s="9"/>
      <c r="R547" s="9"/>
      <c r="S547" s="18"/>
      <c r="T547" s="9"/>
      <c r="U547" s="9"/>
      <c r="V547" s="9"/>
      <c r="W547" s="9"/>
      <c r="X547" s="18"/>
      <c r="Y547" s="9"/>
      <c r="Z547" s="9"/>
      <c r="AA547" s="9"/>
      <c r="AB547" s="9"/>
      <c r="AC547" s="18"/>
      <c r="AD547" s="204"/>
      <c r="AE547" s="9"/>
      <c r="AF547" s="9"/>
      <c r="AG547" s="9"/>
      <c r="AH547" s="18"/>
      <c r="AI547" s="204"/>
      <c r="AJ547" s="9"/>
      <c r="AK547" s="9"/>
      <c r="AL547" s="9"/>
      <c r="AM547" s="18"/>
    </row>
    <row r="548" spans="1:39" hidden="1" outlineLevel="2">
      <c r="A548" s="310">
        <f>ROW()</f>
        <v>548</v>
      </c>
      <c r="I548" s="204"/>
      <c r="J548" s="9"/>
      <c r="K548" s="9"/>
      <c r="L548" s="9"/>
      <c r="M548" s="18"/>
      <c r="N548" s="204"/>
      <c r="O548" s="9"/>
      <c r="P548" s="9"/>
      <c r="Q548" s="9"/>
      <c r="R548" s="9"/>
      <c r="S548" s="18"/>
      <c r="X548" s="109"/>
      <c r="AC548" s="109"/>
      <c r="AD548" s="17"/>
      <c r="AH548" s="109"/>
      <c r="AI548" s="17"/>
      <c r="AM548" s="109"/>
    </row>
    <row r="549" spans="1:39">
      <c r="A549" s="172" t="s">
        <v>287</v>
      </c>
      <c r="B549" s="72"/>
      <c r="C549" s="71"/>
      <c r="D549" s="71"/>
      <c r="E549" s="71"/>
      <c r="F549" s="71"/>
      <c r="G549" s="71"/>
      <c r="H549" s="71"/>
      <c r="I549" s="73"/>
      <c r="J549" s="73"/>
      <c r="K549" s="73"/>
      <c r="L549" s="73"/>
      <c r="M549" s="173"/>
      <c r="N549" s="73"/>
      <c r="O549" s="73"/>
      <c r="P549" s="73"/>
      <c r="Q549" s="73"/>
      <c r="R549" s="73"/>
      <c r="S549" s="173"/>
      <c r="T549" s="73"/>
      <c r="U549" s="73"/>
      <c r="V549" s="73"/>
      <c r="W549" s="73"/>
      <c r="X549" s="173"/>
      <c r="Y549" s="73"/>
      <c r="Z549" s="73"/>
      <c r="AA549" s="73"/>
      <c r="AB549" s="73"/>
      <c r="AC549" s="173"/>
      <c r="AD549" s="197"/>
      <c r="AE549" s="73"/>
      <c r="AF549" s="73"/>
      <c r="AG549" s="73"/>
      <c r="AH549" s="173"/>
      <c r="AI549" s="197"/>
      <c r="AJ549" s="73"/>
      <c r="AK549" s="73"/>
      <c r="AL549" s="73"/>
      <c r="AM549" s="173"/>
    </row>
    <row r="550" spans="1:39" outlineLevel="1">
      <c r="A550" s="37">
        <f>ROW()</f>
        <v>550</v>
      </c>
      <c r="B550" s="64" t="s">
        <v>288</v>
      </c>
      <c r="I550" s="1299"/>
      <c r="J550" s="1282"/>
      <c r="K550" s="1282"/>
      <c r="L550" s="1282"/>
      <c r="M550" s="1282"/>
      <c r="N550" s="1270"/>
      <c r="O550" s="1271"/>
      <c r="P550" s="1271"/>
      <c r="Q550" s="1271"/>
      <c r="R550" s="1271"/>
      <c r="S550" s="1272"/>
      <c r="T550" s="1299" t="s">
        <v>289</v>
      </c>
      <c r="U550" s="1282"/>
      <c r="V550" s="1282"/>
      <c r="W550" s="1282"/>
      <c r="X550" s="1282"/>
      <c r="Y550" s="1299" t="s">
        <v>451</v>
      </c>
      <c r="Z550" s="1282"/>
      <c r="AA550" s="1282"/>
      <c r="AB550" s="1282"/>
      <c r="AC550" s="1283"/>
      <c r="AD550" s="1299" t="s">
        <v>452</v>
      </c>
      <c r="AE550" s="1282"/>
      <c r="AF550" s="1282"/>
      <c r="AG550" s="1282"/>
      <c r="AH550" s="1283"/>
      <c r="AI550" s="1299" t="s">
        <v>565</v>
      </c>
      <c r="AJ550" s="1282"/>
      <c r="AK550" s="1282"/>
      <c r="AL550" s="1282"/>
      <c r="AM550" s="1283"/>
    </row>
    <row r="551" spans="1:39" outlineLevel="1">
      <c r="A551" s="37">
        <f>ROW()</f>
        <v>551</v>
      </c>
      <c r="B551" s="64"/>
      <c r="C551" s="6" t="s">
        <v>290</v>
      </c>
      <c r="H551" s="39"/>
      <c r="I551" s="262"/>
      <c r="J551" s="19"/>
      <c r="K551" s="19"/>
      <c r="L551" s="19"/>
      <c r="M551" s="19"/>
      <c r="N551" s="262"/>
      <c r="O551" s="19"/>
      <c r="P551" s="19"/>
      <c r="Q551" s="19"/>
      <c r="R551" s="19"/>
      <c r="S551" s="20"/>
      <c r="T551" s="13">
        <f>BEP!$D$35/1000</f>
        <v>18.85803090523854</v>
      </c>
      <c r="U551" s="19"/>
      <c r="V551" s="19"/>
      <c r="W551" s="19"/>
      <c r="X551" s="19"/>
      <c r="Y551" s="262"/>
      <c r="Z551" s="19"/>
      <c r="AA551" s="19"/>
      <c r="AB551" s="19"/>
      <c r="AC551" s="20"/>
      <c r="AD551" s="262"/>
      <c r="AE551" s="19"/>
      <c r="AF551" s="19"/>
      <c r="AG551" s="19"/>
      <c r="AH551" s="20"/>
      <c r="AI551" s="262"/>
      <c r="AJ551" s="19"/>
      <c r="AK551" s="19"/>
      <c r="AL551" s="19"/>
      <c r="AM551" s="20"/>
    </row>
    <row r="552" spans="1:39" outlineLevel="1">
      <c r="A552" s="37">
        <f>ROW()</f>
        <v>552</v>
      </c>
      <c r="B552" s="64"/>
      <c r="H552" s="39"/>
      <c r="I552" s="262"/>
      <c r="J552" s="19"/>
      <c r="K552" s="19"/>
      <c r="L552" s="19"/>
      <c r="M552" s="19"/>
      <c r="N552" s="262"/>
      <c r="O552" s="19"/>
      <c r="P552" s="19"/>
      <c r="Q552" s="19"/>
      <c r="R552" s="19"/>
      <c r="S552" s="20"/>
      <c r="T552" s="1284" t="str">
        <f>"AA3 [m$ "&amp;$E$33&amp;"]"</f>
        <v>AA3 [m$ 31/12/2024]</v>
      </c>
      <c r="U552" s="1285"/>
      <c r="V552" s="1285"/>
      <c r="W552" s="1285"/>
      <c r="X552" s="1286"/>
      <c r="Y552" s="1284" t="str">
        <f>"AA4 [m$ "&amp;$E$33&amp;"]"</f>
        <v>AA4 [m$ 31/12/2024]</v>
      </c>
      <c r="Z552" s="1285"/>
      <c r="AA552" s="1285"/>
      <c r="AB552" s="1285"/>
      <c r="AC552" s="1286"/>
      <c r="AD552" s="1284" t="str">
        <f>"AA5 [m$ "&amp;$E$33&amp;"]"</f>
        <v>AA5 [m$ 31/12/2024]</v>
      </c>
      <c r="AE552" s="1285"/>
      <c r="AF552" s="1285"/>
      <c r="AG552" s="1285"/>
      <c r="AH552" s="1286"/>
      <c r="AI552" s="1284" t="str">
        <f>"AA6 [m$ "&amp;$E$33&amp;"]"</f>
        <v>AA6 [m$ 31/12/2024]</v>
      </c>
      <c r="AJ552" s="1285"/>
      <c r="AK552" s="1285"/>
      <c r="AL552" s="1285"/>
      <c r="AM552" s="1286"/>
    </row>
    <row r="553" spans="1:39" outlineLevel="1">
      <c r="A553" s="37">
        <f>ROW()</f>
        <v>553</v>
      </c>
      <c r="B553" s="64"/>
      <c r="C553" s="6" t="s">
        <v>291</v>
      </c>
      <c r="H553" s="39"/>
      <c r="I553" s="262"/>
      <c r="J553" s="9"/>
      <c r="K553" s="9"/>
      <c r="L553" s="9"/>
      <c r="M553" s="18"/>
      <c r="N553" s="9"/>
      <c r="O553" s="9"/>
      <c r="P553" s="9"/>
      <c r="Q553" s="9"/>
      <c r="R553" s="9"/>
      <c r="S553" s="18"/>
      <c r="T553" s="12">
        <f>T551*$E$31/$S$31</f>
        <v>27.15824901350582</v>
      </c>
      <c r="U553" s="12"/>
      <c r="V553" s="12"/>
      <c r="W553" s="12"/>
      <c r="X553" s="29"/>
      <c r="Y553" s="12"/>
      <c r="Z553" s="12"/>
      <c r="AA553" s="12"/>
      <c r="AB553" s="12"/>
      <c r="AC553" s="29"/>
      <c r="AD553" s="255"/>
      <c r="AE553" s="12"/>
      <c r="AF553" s="12"/>
      <c r="AG553" s="12"/>
      <c r="AH553" s="29"/>
      <c r="AI553" s="255"/>
      <c r="AJ553" s="12"/>
      <c r="AK553" s="12"/>
      <c r="AL553" s="12"/>
      <c r="AM553" s="29"/>
    </row>
    <row r="554" spans="1:39" outlineLevel="1">
      <c r="A554" s="37">
        <f>ROW()</f>
        <v>554</v>
      </c>
      <c r="B554" s="64" t="s">
        <v>292</v>
      </c>
      <c r="H554" s="39"/>
      <c r="I554" s="262"/>
      <c r="J554" s="9"/>
      <c r="K554" s="9"/>
      <c r="L554" s="9"/>
      <c r="M554" s="18"/>
      <c r="N554" s="9"/>
      <c r="O554" s="9"/>
      <c r="P554" s="9"/>
      <c r="Q554" s="9"/>
      <c r="R554" s="9"/>
      <c r="S554" s="18"/>
      <c r="T554" s="1299" t="s">
        <v>289</v>
      </c>
      <c r="U554" s="1282"/>
      <c r="V554" s="1282"/>
      <c r="W554" s="1282"/>
      <c r="X554" s="1282"/>
      <c r="Y554" s="1299" t="s">
        <v>451</v>
      </c>
      <c r="Z554" s="1282"/>
      <c r="AA554" s="1282"/>
      <c r="AB554" s="1282"/>
      <c r="AC554" s="1283"/>
      <c r="AD554" s="1299" t="s">
        <v>452</v>
      </c>
      <c r="AE554" s="1282"/>
      <c r="AF554" s="1282"/>
      <c r="AG554" s="1282"/>
      <c r="AH554" s="1283"/>
      <c r="AI554" s="1299" t="s">
        <v>565</v>
      </c>
      <c r="AJ554" s="1282"/>
      <c r="AK554" s="1282"/>
      <c r="AL554" s="1282"/>
      <c r="AM554" s="1283"/>
    </row>
    <row r="555" spans="1:39" outlineLevel="1">
      <c r="A555" s="37">
        <f>ROW()</f>
        <v>555</v>
      </c>
      <c r="B555" s="64"/>
      <c r="C555" s="6" t="s">
        <v>293</v>
      </c>
      <c r="H555" s="39"/>
      <c r="I555" s="262"/>
      <c r="J555" s="19"/>
      <c r="K555" s="19"/>
      <c r="L555" s="19"/>
      <c r="M555" s="19"/>
      <c r="N555" s="262"/>
      <c r="O555" s="19"/>
      <c r="P555" s="19"/>
      <c r="Q555" s="19"/>
      <c r="R555" s="19"/>
      <c r="S555" s="20"/>
      <c r="T555" s="667">
        <v>0</v>
      </c>
      <c r="U555" s="668">
        <v>-0.33084264746032527</v>
      </c>
      <c r="V555" s="668">
        <v>-0.33084264746032527</v>
      </c>
      <c r="W555" s="668">
        <v>-0.33084264746032527</v>
      </c>
      <c r="X555" s="668">
        <v>-0.33084264746032527</v>
      </c>
      <c r="Y555" s="667">
        <v>-0.37050444172569541</v>
      </c>
      <c r="Z555" s="668">
        <v>-0.37050444172569541</v>
      </c>
      <c r="AA555" s="668">
        <v>-0.37050444172569535</v>
      </c>
      <c r="AB555" s="668">
        <v>-0.37050444172569535</v>
      </c>
      <c r="AC555" s="658">
        <v>-0.3705044417256953</v>
      </c>
      <c r="AD555" s="667">
        <v>-0.45390212049051992</v>
      </c>
      <c r="AE555" s="668">
        <v>-0.45390212049051998</v>
      </c>
      <c r="AF555" s="668">
        <v>-0.45390212049052003</v>
      </c>
      <c r="AG555" s="668">
        <v>-0.45390212049052009</v>
      </c>
      <c r="AH555" s="658">
        <v>-0.45390212049052003</v>
      </c>
      <c r="AI555" s="262"/>
      <c r="AJ555" s="19"/>
      <c r="AK555" s="19"/>
      <c r="AL555" s="19"/>
      <c r="AM555" s="20"/>
    </row>
    <row r="556" spans="1:39" ht="38.25" outlineLevel="1">
      <c r="A556" s="37">
        <f>ROW()</f>
        <v>556</v>
      </c>
      <c r="B556" s="64"/>
      <c r="E556" s="315" t="s">
        <v>414</v>
      </c>
      <c r="F556" s="315" t="s">
        <v>413</v>
      </c>
      <c r="H556" s="39"/>
      <c r="I556" s="262"/>
      <c r="J556" s="19"/>
      <c r="K556" s="19"/>
      <c r="L556" s="19"/>
      <c r="M556" s="19"/>
      <c r="N556" s="262"/>
      <c r="O556" s="19"/>
      <c r="P556" s="19"/>
      <c r="Q556" s="19"/>
      <c r="R556" s="19"/>
      <c r="S556" s="20"/>
      <c r="T556" s="1284" t="str">
        <f>"AA3 [m$ "&amp;$E$33&amp;"]"</f>
        <v>AA3 [m$ 31/12/2024]</v>
      </c>
      <c r="U556" s="1285"/>
      <c r="V556" s="1285"/>
      <c r="W556" s="1285"/>
      <c r="X556" s="1286"/>
      <c r="Y556" s="1284" t="str">
        <f>"AA4 [m$ "&amp;$E$33&amp;"]"</f>
        <v>AA4 [m$ 31/12/2024]</v>
      </c>
      <c r="Z556" s="1285"/>
      <c r="AA556" s="1285"/>
      <c r="AB556" s="1285"/>
      <c r="AC556" s="1286"/>
      <c r="AD556" s="1284" t="str">
        <f>"AA5 [m$ "&amp;$E$33&amp;"]"</f>
        <v>AA5 [m$ 31/12/2024]</v>
      </c>
      <c r="AE556" s="1285"/>
      <c r="AF556" s="1285"/>
      <c r="AG556" s="1285"/>
      <c r="AH556" s="1286"/>
      <c r="AI556" s="1284" t="str">
        <f>"AA6 [m$ "&amp;$E$33&amp;"]"</f>
        <v>AA6 [m$ 31/12/2024]</v>
      </c>
      <c r="AJ556" s="1285"/>
      <c r="AK556" s="1285"/>
      <c r="AL556" s="1285"/>
      <c r="AM556" s="1286"/>
    </row>
    <row r="557" spans="1:39" outlineLevel="1">
      <c r="A557" s="37">
        <f>ROW()</f>
        <v>557</v>
      </c>
      <c r="B557" s="64"/>
      <c r="C557" s="6" t="s">
        <v>294</v>
      </c>
      <c r="E557" s="39">
        <f>E77</f>
        <v>20</v>
      </c>
      <c r="F557" s="162">
        <f>BEP!D24</f>
        <v>57</v>
      </c>
      <c r="H557" s="39"/>
      <c r="I557" s="262"/>
      <c r="J557" s="9"/>
      <c r="K557" s="9"/>
      <c r="L557" s="9"/>
      <c r="M557" s="18"/>
      <c r="N557" s="9"/>
      <c r="O557" s="9"/>
      <c r="P557" s="9"/>
      <c r="Q557" s="9"/>
      <c r="R557" s="9"/>
      <c r="S557" s="18"/>
      <c r="T557" s="12">
        <f>T555*$E$31/$S$31</f>
        <v>0</v>
      </c>
      <c r="U557" s="12">
        <f>U555*$E$31/$S$31</f>
        <v>-0.47646050900887404</v>
      </c>
      <c r="V557" s="12">
        <f>V555*$E$31/$S$31</f>
        <v>-0.47646050900887404</v>
      </c>
      <c r="W557" s="12">
        <f>W555*$E$31/$S$31</f>
        <v>-0.47646050900887404</v>
      </c>
      <c r="X557" s="29">
        <f>X555*$E$31/$S$31</f>
        <v>-0.47646050900887404</v>
      </c>
      <c r="Y557" s="12">
        <f>Y555*$E$31/$X$31</f>
        <v>-0.47646050900887399</v>
      </c>
      <c r="Z557" s="12">
        <f>Z555*$E$31/$X$31</f>
        <v>-0.47646050900887399</v>
      </c>
      <c r="AA557" s="12">
        <f>AA555*$E$31/$X$31</f>
        <v>-0.47646050900887388</v>
      </c>
      <c r="AB557" s="12">
        <f>AB555*$E$31/$X$31</f>
        <v>-0.47646050900887388</v>
      </c>
      <c r="AC557" s="29">
        <f>AC555*$E$31/$X$31</f>
        <v>-0.47646050900887382</v>
      </c>
      <c r="AD557" s="12">
        <f>AD555*$E$31/$AB$31</f>
        <v>-0.5445262960101418</v>
      </c>
      <c r="AE557" s="12">
        <f t="shared" ref="AE557:AH557" si="137">AE555*$E$31/$AB$31</f>
        <v>-0.54452629601014191</v>
      </c>
      <c r="AF557" s="12">
        <f t="shared" si="137"/>
        <v>-0.54452629601014191</v>
      </c>
      <c r="AG557" s="12">
        <f t="shared" si="137"/>
        <v>-0.54452629601014202</v>
      </c>
      <c r="AH557" s="29">
        <f t="shared" si="137"/>
        <v>-0.54452629601014191</v>
      </c>
      <c r="AI557" s="255"/>
      <c r="AJ557" s="12"/>
      <c r="AK557" s="12"/>
      <c r="AL557" s="12"/>
      <c r="AM557" s="29"/>
    </row>
    <row r="558" spans="1:39" outlineLevel="1">
      <c r="A558" s="37">
        <f>ROW()</f>
        <v>558</v>
      </c>
      <c r="B558" s="64" t="s">
        <v>663</v>
      </c>
      <c r="H558" s="39"/>
      <c r="I558" s="262"/>
      <c r="J558" s="9"/>
      <c r="K558" s="9"/>
      <c r="L558" s="9"/>
      <c r="M558" s="18"/>
      <c r="N558" s="9"/>
      <c r="O558" s="9"/>
      <c r="P558" s="9"/>
      <c r="Q558" s="9"/>
      <c r="R558" s="9"/>
      <c r="S558" s="18"/>
      <c r="T558" s="1299" t="s">
        <v>289</v>
      </c>
      <c r="U558" s="1282"/>
      <c r="V558" s="1282"/>
      <c r="W558" s="1282"/>
      <c r="X558" s="1282"/>
      <c r="Y558" s="1299" t="s">
        <v>451</v>
      </c>
      <c r="Z558" s="1282"/>
      <c r="AA558" s="1282"/>
      <c r="AB558" s="1282"/>
      <c r="AC558" s="1283"/>
      <c r="AD558" s="1299" t="s">
        <v>452</v>
      </c>
      <c r="AE558" s="1282"/>
      <c r="AF558" s="1282"/>
      <c r="AG558" s="1282"/>
      <c r="AH558" s="1283"/>
      <c r="AI558" s="1299" t="s">
        <v>565</v>
      </c>
      <c r="AJ558" s="1282"/>
      <c r="AK558" s="1282"/>
      <c r="AL558" s="1282"/>
      <c r="AM558" s="1283"/>
    </row>
    <row r="559" spans="1:39" outlineLevel="1">
      <c r="A559" s="37">
        <f>ROW()</f>
        <v>559</v>
      </c>
      <c r="B559" s="64"/>
      <c r="C559" s="6" t="s">
        <v>664</v>
      </c>
      <c r="H559" s="39"/>
      <c r="I559" s="262"/>
      <c r="J559" s="9"/>
      <c r="K559" s="9"/>
      <c r="L559" s="9"/>
      <c r="M559" s="18"/>
      <c r="N559" s="9"/>
      <c r="O559" s="9"/>
      <c r="P559" s="9"/>
      <c r="Q559" s="9"/>
      <c r="R559" s="9"/>
      <c r="S559" s="18"/>
      <c r="T559" s="667">
        <v>0</v>
      </c>
      <c r="U559" s="668">
        <v>0</v>
      </c>
      <c r="V559" s="668">
        <v>0</v>
      </c>
      <c r="W559" s="668">
        <v>0</v>
      </c>
      <c r="X559" s="668">
        <v>0</v>
      </c>
      <c r="Y559" s="667">
        <v>0</v>
      </c>
      <c r="Z559" s="668">
        <v>0</v>
      </c>
      <c r="AA559" s="668">
        <v>0</v>
      </c>
      <c r="AB559" s="668">
        <v>0</v>
      </c>
      <c r="AC559" s="658">
        <v>0</v>
      </c>
      <c r="AD559" s="667">
        <v>0</v>
      </c>
      <c r="AE559" s="668">
        <v>0</v>
      </c>
      <c r="AF559" s="668">
        <v>0</v>
      </c>
      <c r="AG559" s="668">
        <v>0</v>
      </c>
      <c r="AH559" s="658">
        <v>0</v>
      </c>
      <c r="AI559" s="416"/>
      <c r="AJ559" s="417"/>
      <c r="AK559" s="417"/>
      <c r="AL559" s="417"/>
      <c r="AM559" s="418"/>
    </row>
    <row r="560" spans="1:39" outlineLevel="1">
      <c r="A560" s="37">
        <f>ROW()</f>
        <v>560</v>
      </c>
      <c r="B560" s="64"/>
      <c r="H560" s="39"/>
      <c r="I560" s="262"/>
      <c r="J560" s="9"/>
      <c r="K560" s="9"/>
      <c r="L560" s="9"/>
      <c r="M560" s="18"/>
      <c r="N560" s="9"/>
      <c r="O560" s="9"/>
      <c r="P560" s="9"/>
      <c r="Q560" s="9"/>
      <c r="R560" s="9"/>
      <c r="S560" s="18"/>
      <c r="T560" s="1284" t="str">
        <f>"AA3 [m$ "&amp;$E$33&amp;"]"</f>
        <v>AA3 [m$ 31/12/2024]</v>
      </c>
      <c r="U560" s="1285"/>
      <c r="V560" s="1285"/>
      <c r="W560" s="1285"/>
      <c r="X560" s="1286"/>
      <c r="Y560" s="1284" t="str">
        <f>"AA4 [m$ "&amp;$E$33&amp;"]"</f>
        <v>AA4 [m$ 31/12/2024]</v>
      </c>
      <c r="Z560" s="1285"/>
      <c r="AA560" s="1285"/>
      <c r="AB560" s="1285"/>
      <c r="AC560" s="1286"/>
      <c r="AD560" s="1284" t="str">
        <f>"AA5 [m$ "&amp;$E$33&amp;"]"</f>
        <v>AA5 [m$ 31/12/2024]</v>
      </c>
      <c r="AE560" s="1285"/>
      <c r="AF560" s="1285"/>
      <c r="AG560" s="1285"/>
      <c r="AH560" s="1286"/>
      <c r="AI560" s="1284" t="str">
        <f>"AA6 [m$ "&amp;$E$33&amp;"]"</f>
        <v>AA6 [m$ 31/12/2024]</v>
      </c>
      <c r="AJ560" s="1285"/>
      <c r="AK560" s="1285"/>
      <c r="AL560" s="1285"/>
      <c r="AM560" s="1286"/>
    </row>
    <row r="561" spans="1:39" outlineLevel="1">
      <c r="A561" s="37">
        <f>ROW()</f>
        <v>561</v>
      </c>
      <c r="B561" s="64"/>
      <c r="C561" s="6" t="s">
        <v>665</v>
      </c>
      <c r="H561" s="39"/>
      <c r="I561" s="262"/>
      <c r="J561" s="9"/>
      <c r="K561" s="9"/>
      <c r="L561" s="9"/>
      <c r="M561" s="18"/>
      <c r="N561" s="9"/>
      <c r="O561" s="9"/>
      <c r="P561" s="9"/>
      <c r="Q561" s="9"/>
      <c r="R561" s="9"/>
      <c r="S561" s="18"/>
      <c r="T561" s="12">
        <f>T559*$E$31/$S$31</f>
        <v>0</v>
      </c>
      <c r="U561" s="12">
        <f>U559*$E$31/$S$31</f>
        <v>0</v>
      </c>
      <c r="V561" s="12">
        <f>V559*$E$31/$S$31</f>
        <v>0</v>
      </c>
      <c r="W561" s="12">
        <f>W559*$E$31/$S$31</f>
        <v>0</v>
      </c>
      <c r="X561" s="29">
        <f>X559*$E$31/$S$31</f>
        <v>0</v>
      </c>
      <c r="Y561" s="12"/>
      <c r="Z561" s="12"/>
      <c r="AA561" s="12"/>
      <c r="AB561" s="12"/>
      <c r="AC561" s="29"/>
      <c r="AD561" s="255"/>
      <c r="AE561" s="12"/>
      <c r="AF561" s="12"/>
      <c r="AG561" s="12"/>
      <c r="AH561" s="29"/>
      <c r="AI561" s="255"/>
      <c r="AJ561" s="12"/>
      <c r="AK561" s="12"/>
      <c r="AL561" s="12"/>
      <c r="AM561" s="29"/>
    </row>
    <row r="562" spans="1:39" outlineLevel="1">
      <c r="A562" s="37">
        <f>ROW()</f>
        <v>562</v>
      </c>
      <c r="B562" s="64"/>
      <c r="H562" s="39"/>
      <c r="I562" s="262"/>
      <c r="J562" s="9"/>
      <c r="K562" s="9"/>
      <c r="L562" s="9"/>
      <c r="M562" s="18"/>
      <c r="N562" s="9"/>
      <c r="O562" s="9"/>
      <c r="P562" s="9"/>
      <c r="Q562" s="9"/>
      <c r="R562" s="9"/>
      <c r="S562" s="18"/>
      <c r="X562" s="109"/>
      <c r="AC562" s="109"/>
      <c r="AD562" s="17"/>
      <c r="AH562" s="109"/>
      <c r="AI562" s="17"/>
      <c r="AM562" s="109"/>
    </row>
    <row r="563" spans="1:39">
      <c r="A563" s="172" t="s">
        <v>295</v>
      </c>
      <c r="B563" s="72"/>
      <c r="C563" s="71"/>
      <c r="D563" s="71"/>
      <c r="E563" s="71"/>
      <c r="F563" s="71"/>
      <c r="G563" s="71"/>
      <c r="H563" s="71"/>
      <c r="I563" s="73"/>
      <c r="J563" s="73"/>
      <c r="K563" s="73"/>
      <c r="L563" s="73"/>
      <c r="M563" s="173"/>
      <c r="N563" s="73"/>
      <c r="O563" s="73"/>
      <c r="P563" s="73"/>
      <c r="Q563" s="73"/>
      <c r="R563" s="73"/>
      <c r="S563" s="173"/>
      <c r="T563" s="73"/>
      <c r="U563" s="73"/>
      <c r="V563" s="73"/>
      <c r="W563" s="73"/>
      <c r="X563" s="173"/>
      <c r="Y563" s="73"/>
      <c r="Z563" s="73"/>
      <c r="AA563" s="73"/>
      <c r="AB563" s="73"/>
      <c r="AC563" s="173"/>
      <c r="AD563" s="197"/>
      <c r="AE563" s="73"/>
      <c r="AF563" s="73"/>
      <c r="AG563" s="73"/>
      <c r="AH563" s="173"/>
      <c r="AI563" s="197"/>
      <c r="AJ563" s="73"/>
      <c r="AK563" s="73"/>
      <c r="AL563" s="73"/>
      <c r="AM563" s="173"/>
    </row>
    <row r="564" spans="1:39" s="10" customFormat="1" outlineLevel="1">
      <c r="A564" s="198" t="s">
        <v>296</v>
      </c>
      <c r="B564" s="199"/>
      <c r="C564" s="200"/>
      <c r="D564" s="200"/>
      <c r="E564" s="200"/>
      <c r="F564" s="200"/>
      <c r="G564" s="200"/>
      <c r="H564" s="201"/>
      <c r="I564" s="202"/>
      <c r="J564" s="201"/>
      <c r="K564" s="201"/>
      <c r="L564" s="201"/>
      <c r="M564" s="201"/>
      <c r="N564" s="202"/>
      <c r="O564" s="201"/>
      <c r="P564" s="201"/>
      <c r="Q564" s="201"/>
      <c r="R564" s="201"/>
      <c r="S564" s="203"/>
      <c r="T564" s="201"/>
      <c r="U564" s="201"/>
      <c r="V564" s="201"/>
      <c r="W564" s="201"/>
      <c r="X564" s="203"/>
      <c r="Y564" s="201"/>
      <c r="Z564" s="201"/>
      <c r="AA564" s="201"/>
      <c r="AB564" s="201"/>
      <c r="AC564" s="203"/>
      <c r="AD564" s="202"/>
      <c r="AE564" s="201"/>
      <c r="AF564" s="201"/>
      <c r="AG564" s="201"/>
      <c r="AH564" s="203"/>
      <c r="AI564" s="202"/>
      <c r="AJ564" s="201"/>
      <c r="AK564" s="201"/>
      <c r="AL564" s="201"/>
      <c r="AM564" s="203"/>
    </row>
    <row r="565" spans="1:39" outlineLevel="2">
      <c r="A565" s="37">
        <f>ROW()</f>
        <v>565</v>
      </c>
      <c r="B565" s="230" t="s">
        <v>610</v>
      </c>
      <c r="E565" s="5" t="s">
        <v>481</v>
      </c>
      <c r="I565" s="1299" t="s">
        <v>297</v>
      </c>
      <c r="J565" s="1282"/>
      <c r="K565" s="1282"/>
      <c r="L565" s="1282"/>
      <c r="M565" s="1282"/>
      <c r="N565" s="1270" t="s">
        <v>298</v>
      </c>
      <c r="O565" s="1271"/>
      <c r="P565" s="1271"/>
      <c r="Q565" s="1271"/>
      <c r="R565" s="1271"/>
      <c r="S565" s="1272"/>
      <c r="T565" s="1299" t="s">
        <v>479</v>
      </c>
      <c r="U565" s="1282"/>
      <c r="V565" s="1282"/>
      <c r="W565" s="1282"/>
      <c r="X565" s="1283"/>
      <c r="Y565" s="1299" t="s">
        <v>480</v>
      </c>
      <c r="Z565" s="1282"/>
      <c r="AA565" s="1282"/>
      <c r="AB565" s="1282"/>
      <c r="AC565" s="1283"/>
      <c r="AD565" s="1312" t="s">
        <v>564</v>
      </c>
      <c r="AE565" s="1313"/>
      <c r="AF565" s="1313"/>
      <c r="AG565" s="1313"/>
      <c r="AH565" s="1314"/>
      <c r="AI565" s="1276"/>
      <c r="AJ565" s="1277"/>
      <c r="AK565" s="1277"/>
      <c r="AL565" s="1277"/>
      <c r="AM565" s="1278"/>
    </row>
    <row r="566" spans="1:39" outlineLevel="2">
      <c r="A566" s="37">
        <f>ROW()</f>
        <v>566</v>
      </c>
      <c r="C566" s="6" t="s">
        <v>2</v>
      </c>
      <c r="H566" s="39"/>
      <c r="I566" s="667">
        <v>1.5485045536938307</v>
      </c>
      <c r="J566" s="668">
        <v>3.2563790620384045E-2</v>
      </c>
      <c r="K566" s="668">
        <v>6.7147723655913982E-2</v>
      </c>
      <c r="L566" s="668">
        <v>2.1687745098039214E-5</v>
      </c>
      <c r="M566" s="668">
        <v>0.62122699999999997</v>
      </c>
      <c r="N566" s="667">
        <v>4.4996516591400475</v>
      </c>
      <c r="O566" s="668">
        <v>5.74323434823821</v>
      </c>
      <c r="P566" s="668">
        <v>254.2278490565096</v>
      </c>
      <c r="Q566" s="668">
        <v>273.95638440184962</v>
      </c>
      <c r="R566" s="668">
        <v>83.572744747450471</v>
      </c>
      <c r="S566" s="658">
        <v>144.59338528382543</v>
      </c>
      <c r="T566" s="667">
        <v>21.928798399535228</v>
      </c>
      <c r="U566" s="668">
        <v>4.0504328865000003</v>
      </c>
      <c r="V566" s="668">
        <v>4.483654037283916</v>
      </c>
      <c r="W566" s="668">
        <v>0.5700181064288059</v>
      </c>
      <c r="X566" s="658">
        <v>0.81172293943937601</v>
      </c>
      <c r="Y566" s="667">
        <v>3.6765018153272497</v>
      </c>
      <c r="Z566" s="668">
        <v>2.4906871242825956</v>
      </c>
      <c r="AA566" s="668">
        <v>1.6392646527961841</v>
      </c>
      <c r="AB566" s="668">
        <v>5.3772569208904555</v>
      </c>
      <c r="AC566" s="658">
        <v>7.6463418398391214</v>
      </c>
      <c r="AD566" s="518">
        <v>0</v>
      </c>
      <c r="AE566" s="519">
        <v>0</v>
      </c>
      <c r="AF566" s="519">
        <v>0</v>
      </c>
      <c r="AG566" s="519">
        <v>0</v>
      </c>
      <c r="AH566" s="520">
        <v>0</v>
      </c>
      <c r="AI566" s="17"/>
      <c r="AM566" s="109"/>
    </row>
    <row r="567" spans="1:39" outlineLevel="2">
      <c r="A567" s="37">
        <f>ROW()</f>
        <v>567</v>
      </c>
      <c r="C567" s="6" t="s">
        <v>3</v>
      </c>
      <c r="H567" s="39"/>
      <c r="I567" s="667">
        <v>-2.227072312036777</v>
      </c>
      <c r="J567" s="668">
        <v>1.4357808563146233</v>
      </c>
      <c r="K567" s="668">
        <v>8.7495849032258058E-2</v>
      </c>
      <c r="L567" s="668">
        <v>-0.11777233487394957</v>
      </c>
      <c r="M567" s="668">
        <v>0.18346781999999998</v>
      </c>
      <c r="N567" s="667">
        <v>3.6919861468985058</v>
      </c>
      <c r="O567" s="668">
        <v>68.785011564665453</v>
      </c>
      <c r="P567" s="668">
        <v>117.30760768948929</v>
      </c>
      <c r="Q567" s="668">
        <v>40.410251709427207</v>
      </c>
      <c r="R567" s="668">
        <v>0.41026205209483663</v>
      </c>
      <c r="S567" s="658">
        <v>0.61540859253481395</v>
      </c>
      <c r="T567" s="667">
        <v>36.720734314650606</v>
      </c>
      <c r="U567" s="668">
        <v>6.9064614987030017</v>
      </c>
      <c r="V567" s="668">
        <v>2.2143100083048366</v>
      </c>
      <c r="W567" s="668">
        <v>3.0902729187363613</v>
      </c>
      <c r="X567" s="658">
        <v>6.7912260471697179</v>
      </c>
      <c r="Y567" s="667">
        <v>15.613689039348445</v>
      </c>
      <c r="Z567" s="668">
        <v>15.343472883507387</v>
      </c>
      <c r="AA567" s="668">
        <v>11.74790587485173</v>
      </c>
      <c r="AB567" s="668">
        <v>10.173213826367409</v>
      </c>
      <c r="AC567" s="658">
        <v>10.183144245596575</v>
      </c>
      <c r="AD567" s="518">
        <v>5.0257185992611566</v>
      </c>
      <c r="AE567" s="519">
        <v>2.4044718859762253</v>
      </c>
      <c r="AF567" s="519">
        <v>2.9644649335445274</v>
      </c>
      <c r="AG567" s="519">
        <v>2.7632773587354302</v>
      </c>
      <c r="AH567" s="520">
        <v>3.1717743093919966</v>
      </c>
      <c r="AI567" s="17"/>
      <c r="AM567" s="109"/>
    </row>
    <row r="568" spans="1:39" outlineLevel="2">
      <c r="A568" s="37">
        <f>ROW()</f>
        <v>568</v>
      </c>
      <c r="C568" s="6" t="s">
        <v>4</v>
      </c>
      <c r="H568" s="39"/>
      <c r="I568" s="667">
        <v>0.63787550495049528</v>
      </c>
      <c r="J568" s="668">
        <v>0.58387309915066488</v>
      </c>
      <c r="K568" s="668">
        <v>0.37592829408602163</v>
      </c>
      <c r="L568" s="668">
        <v>-3.2590289460784315E-2</v>
      </c>
      <c r="M568" s="668">
        <v>1.6705262800000003</v>
      </c>
      <c r="N568" s="667">
        <v>1.1281068782189878</v>
      </c>
      <c r="O568" s="668">
        <v>1.2306930746224738</v>
      </c>
      <c r="P568" s="668">
        <v>0.15384051263261908</v>
      </c>
      <c r="Q568" s="668">
        <v>0</v>
      </c>
      <c r="R568" s="668">
        <v>0</v>
      </c>
      <c r="S568" s="658">
        <v>0</v>
      </c>
      <c r="T568" s="667">
        <v>0.56356935787388474</v>
      </c>
      <c r="U568" s="668">
        <v>0.51056495579700012</v>
      </c>
      <c r="V568" s="668">
        <v>2.8650063703944157</v>
      </c>
      <c r="W568" s="668">
        <v>2.9386370341135524</v>
      </c>
      <c r="X568" s="658">
        <v>0.1759679099483962</v>
      </c>
      <c r="Y568" s="667">
        <v>3.603669904817977</v>
      </c>
      <c r="Z568" s="668">
        <v>2.6839923451671739</v>
      </c>
      <c r="AA568" s="668">
        <v>0.85033901297784764</v>
      </c>
      <c r="AB568" s="668">
        <v>0.64897928355574463</v>
      </c>
      <c r="AC568" s="658">
        <v>1.319119056248272</v>
      </c>
      <c r="AD568" s="518">
        <v>1.7529690252415859</v>
      </c>
      <c r="AE568" s="519">
        <v>1.1971632174902724</v>
      </c>
      <c r="AF568" s="519">
        <v>1.4010142494148796</v>
      </c>
      <c r="AG568" s="519">
        <v>1.1987747365102233</v>
      </c>
      <c r="AH568" s="520">
        <v>1.377485317059665</v>
      </c>
      <c r="AI568" s="17"/>
      <c r="AM568" s="109"/>
    </row>
    <row r="569" spans="1:39" outlineLevel="2">
      <c r="A569" s="37">
        <f>ROW()</f>
        <v>569</v>
      </c>
      <c r="C569" s="6" t="s">
        <v>5</v>
      </c>
      <c r="H569" s="39"/>
      <c r="I569" s="667">
        <v>5.6859054474485911</v>
      </c>
      <c r="J569" s="668">
        <v>1.4830544262924668</v>
      </c>
      <c r="K569" s="668">
        <v>0.78766804584229388</v>
      </c>
      <c r="L569" s="668">
        <v>0.9443459043767507</v>
      </c>
      <c r="M569" s="668">
        <v>0.90148431000000018</v>
      </c>
      <c r="N569" s="667">
        <v>4.0099071762147656</v>
      </c>
      <c r="O569" s="668">
        <v>3.1792904427747244</v>
      </c>
      <c r="P569" s="668">
        <v>1.5896852972037303</v>
      </c>
      <c r="Q569" s="668">
        <v>5.4768603208532305</v>
      </c>
      <c r="R569" s="668">
        <v>6.5129100770055315</v>
      </c>
      <c r="S569" s="658">
        <v>6.04126101671676</v>
      </c>
      <c r="T569" s="416">
        <f>T581</f>
        <v>78.396361421868008</v>
      </c>
      <c r="U569" s="417">
        <f t="shared" ref="U569:Y569" si="138">U581</f>
        <v>1.9192876201</v>
      </c>
      <c r="V569" s="417">
        <f t="shared" si="138"/>
        <v>1.8111640447267001</v>
      </c>
      <c r="W569" s="417">
        <f t="shared" si="138"/>
        <v>4.9750217357856803</v>
      </c>
      <c r="X569" s="418">
        <f t="shared" si="138"/>
        <v>4.3849076696693201</v>
      </c>
      <c r="Y569" s="416">
        <f t="shared" si="138"/>
        <v>2.3758031772216093</v>
      </c>
      <c r="Z569" s="668">
        <v>2.6469219576195737</v>
      </c>
      <c r="AA569" s="668">
        <v>2.5973132740845593</v>
      </c>
      <c r="AB569" s="668">
        <v>1.7605880849605129</v>
      </c>
      <c r="AC569" s="658">
        <v>2.5463546471992506</v>
      </c>
      <c r="AD569" s="518">
        <v>2.7828459034052142</v>
      </c>
      <c r="AE569" s="519">
        <v>1.6853521739514117</v>
      </c>
      <c r="AF569" s="519">
        <v>1.1741301439993093</v>
      </c>
      <c r="AG569" s="519">
        <v>0.87581567929722626</v>
      </c>
      <c r="AH569" s="520">
        <v>1.5973619631951208</v>
      </c>
      <c r="AI569" s="17"/>
      <c r="AM569" s="109"/>
    </row>
    <row r="570" spans="1:39" outlineLevel="2">
      <c r="A570" s="37">
        <f>ROW()</f>
        <v>570</v>
      </c>
      <c r="C570" s="6" t="s">
        <v>473</v>
      </c>
      <c r="H570" s="39"/>
      <c r="I570" s="667"/>
      <c r="J570" s="668"/>
      <c r="K570" s="668"/>
      <c r="L570" s="668"/>
      <c r="M570" s="668"/>
      <c r="N570" s="667"/>
      <c r="O570" s="668"/>
      <c r="P570" s="668"/>
      <c r="Q570" s="668"/>
      <c r="R570" s="668"/>
      <c r="S570" s="658"/>
      <c r="T570" s="667"/>
      <c r="U570" s="668"/>
      <c r="V570" s="668"/>
      <c r="W570" s="668"/>
      <c r="X570" s="658"/>
      <c r="Y570" s="667"/>
      <c r="Z570" s="668"/>
      <c r="AA570" s="668"/>
      <c r="AB570" s="668"/>
      <c r="AC570" s="658"/>
      <c r="AD570" s="518">
        <v>14.972045998141304</v>
      </c>
      <c r="AE570" s="519">
        <v>2.9201651600866532</v>
      </c>
      <c r="AF570" s="519">
        <v>2.3822857326685067</v>
      </c>
      <c r="AG570" s="519">
        <v>4.7202457608169617</v>
      </c>
      <c r="AH570" s="520">
        <v>2.7312839862318841</v>
      </c>
      <c r="AI570" s="17"/>
      <c r="AM570" s="109"/>
    </row>
    <row r="571" spans="1:39" outlineLevel="2">
      <c r="A571" s="37">
        <f>ROW()</f>
        <v>571</v>
      </c>
      <c r="C571" s="6" t="s">
        <v>474</v>
      </c>
      <c r="H571" s="39"/>
      <c r="I571" s="667"/>
      <c r="J571" s="668"/>
      <c r="K571" s="668"/>
      <c r="L571" s="668"/>
      <c r="M571" s="668"/>
      <c r="N571" s="667"/>
      <c r="O571" s="668"/>
      <c r="P571" s="668"/>
      <c r="Q571" s="668"/>
      <c r="R571" s="668"/>
      <c r="S571" s="658"/>
      <c r="T571" s="667"/>
      <c r="U571" s="668"/>
      <c r="V571" s="668"/>
      <c r="W571" s="668"/>
      <c r="X571" s="658"/>
      <c r="Y571" s="667"/>
      <c r="Z571" s="668"/>
      <c r="AA571" s="668"/>
      <c r="AB571" s="668"/>
      <c r="AC571" s="658"/>
      <c r="AD571" s="518">
        <v>3.4204136420827926</v>
      </c>
      <c r="AE571" s="519">
        <v>2.864938397591668</v>
      </c>
      <c r="AF571" s="519">
        <v>3.0862922595806035</v>
      </c>
      <c r="AG571" s="519">
        <v>2.885186653973757</v>
      </c>
      <c r="AH571" s="520">
        <v>1.6672147010906646</v>
      </c>
      <c r="AI571" s="17"/>
      <c r="AM571" s="109"/>
    </row>
    <row r="572" spans="1:39" outlineLevel="2">
      <c r="A572" s="37">
        <f>ROW()</f>
        <v>572</v>
      </c>
      <c r="C572" s="6" t="s">
        <v>477</v>
      </c>
      <c r="H572" s="39"/>
      <c r="I572" s="667"/>
      <c r="J572" s="668"/>
      <c r="K572" s="668"/>
      <c r="L572" s="668"/>
      <c r="M572" s="668"/>
      <c r="N572" s="667"/>
      <c r="O572" s="668"/>
      <c r="P572" s="668"/>
      <c r="Q572" s="668"/>
      <c r="R572" s="668"/>
      <c r="S572" s="658"/>
      <c r="T572" s="667"/>
      <c r="U572" s="668"/>
      <c r="V572" s="668"/>
      <c r="W572" s="668"/>
      <c r="X572" s="658"/>
      <c r="Y572" s="667"/>
      <c r="Z572" s="668"/>
      <c r="AA572" s="668"/>
      <c r="AB572" s="668"/>
      <c r="AC572" s="658"/>
      <c r="AD572" s="518">
        <v>16.56322540376835</v>
      </c>
      <c r="AE572" s="519">
        <v>19.042250610067196</v>
      </c>
      <c r="AF572" s="519">
        <v>8.5299432779592887</v>
      </c>
      <c r="AG572" s="519">
        <v>11.3802327104979</v>
      </c>
      <c r="AH572" s="520">
        <v>6.564149588379526</v>
      </c>
      <c r="AI572" s="17"/>
      <c r="AM572" s="109"/>
    </row>
    <row r="573" spans="1:39" outlineLevel="2">
      <c r="A573" s="37">
        <f>ROW()</f>
        <v>573</v>
      </c>
      <c r="C573" s="6" t="s">
        <v>511</v>
      </c>
      <c r="H573" s="39"/>
      <c r="I573" s="667"/>
      <c r="J573" s="668"/>
      <c r="K573" s="668"/>
      <c r="L573" s="668"/>
      <c r="M573" s="668"/>
      <c r="N573" s="667"/>
      <c r="O573" s="668"/>
      <c r="P573" s="668"/>
      <c r="Q573" s="668"/>
      <c r="R573" s="668"/>
      <c r="S573" s="658"/>
      <c r="T573" s="416">
        <f>T582</f>
        <v>5.0981920000000001</v>
      </c>
      <c r="U573" s="417">
        <f t="shared" ref="U573:Y573" si="139">U582</f>
        <v>0.70034300000000005</v>
      </c>
      <c r="V573" s="417">
        <f t="shared" si="139"/>
        <v>0.239123</v>
      </c>
      <c r="W573" s="417">
        <f t="shared" si="139"/>
        <v>5.7190000000000001E-3</v>
      </c>
      <c r="X573" s="418">
        <f t="shared" si="139"/>
        <v>4.2672000000000002E-2</v>
      </c>
      <c r="Y573" s="416">
        <f t="shared" si="139"/>
        <v>1.9351370909090913E-2</v>
      </c>
      <c r="Z573" s="668"/>
      <c r="AA573" s="668"/>
      <c r="AB573" s="668"/>
      <c r="AC573" s="658"/>
      <c r="AD573" s="518">
        <v>3.0707373829962128</v>
      </c>
      <c r="AE573" s="519">
        <v>3.4583306081525134</v>
      </c>
      <c r="AF573" s="519">
        <v>0.89340039093122769</v>
      </c>
      <c r="AG573" s="519">
        <v>6.7271098376469594</v>
      </c>
      <c r="AH573" s="520">
        <v>2.2320327825912636</v>
      </c>
      <c r="AI573" s="17"/>
      <c r="AM573" s="109"/>
    </row>
    <row r="574" spans="1:39" outlineLevel="2">
      <c r="A574" s="37">
        <f>ROW()</f>
        <v>574</v>
      </c>
      <c r="C574" s="6" t="s">
        <v>655</v>
      </c>
      <c r="H574" s="39"/>
      <c r="I574" s="667"/>
      <c r="J574" s="668"/>
      <c r="K574" s="668"/>
      <c r="L574" s="668"/>
      <c r="M574" s="668"/>
      <c r="N574" s="667"/>
      <c r="O574" s="668"/>
      <c r="P574" s="668"/>
      <c r="Q574" s="668"/>
      <c r="R574" s="668"/>
      <c r="S574" s="658"/>
      <c r="T574" s="416"/>
      <c r="U574" s="417"/>
      <c r="V574" s="417"/>
      <c r="W574" s="417"/>
      <c r="X574" s="418"/>
      <c r="Y574" s="416"/>
      <c r="Z574" s="668"/>
      <c r="AA574" s="668"/>
      <c r="AB574" s="668"/>
      <c r="AC574" s="658"/>
      <c r="AD574" s="518"/>
      <c r="AE574" s="519"/>
      <c r="AF574" s="519"/>
      <c r="AG574" s="519"/>
      <c r="AH574" s="520"/>
      <c r="AI574" s="17"/>
      <c r="AM574" s="109"/>
    </row>
    <row r="575" spans="1:39" outlineLevel="2">
      <c r="A575" s="37">
        <f>ROW()</f>
        <v>575</v>
      </c>
      <c r="C575" s="6" t="s">
        <v>656</v>
      </c>
      <c r="H575" s="39"/>
      <c r="I575" s="667"/>
      <c r="J575" s="668"/>
      <c r="K575" s="668"/>
      <c r="L575" s="668"/>
      <c r="M575" s="668"/>
      <c r="N575" s="667"/>
      <c r="O575" s="668"/>
      <c r="P575" s="668"/>
      <c r="Q575" s="668"/>
      <c r="R575" s="668"/>
      <c r="S575" s="658"/>
      <c r="T575" s="416"/>
      <c r="U575" s="417"/>
      <c r="V575" s="417"/>
      <c r="W575" s="417"/>
      <c r="X575" s="418"/>
      <c r="Y575" s="416"/>
      <c r="Z575" s="668"/>
      <c r="AA575" s="668"/>
      <c r="AB575" s="668"/>
      <c r="AC575" s="658"/>
      <c r="AD575" s="518"/>
      <c r="AE575" s="519"/>
      <c r="AF575" s="519"/>
      <c r="AG575" s="519"/>
      <c r="AH575" s="520"/>
      <c r="AI575" s="17"/>
      <c r="AM575" s="109"/>
    </row>
    <row r="576" spans="1:39" outlineLevel="2">
      <c r="A576" s="37">
        <f>ROW()</f>
        <v>576</v>
      </c>
      <c r="C576" s="6" t="s">
        <v>667</v>
      </c>
      <c r="H576" s="39"/>
      <c r="I576" s="667"/>
      <c r="J576" s="668"/>
      <c r="K576" s="668"/>
      <c r="L576" s="668"/>
      <c r="M576" s="668"/>
      <c r="N576" s="667"/>
      <c r="O576" s="668"/>
      <c r="P576" s="668"/>
      <c r="Q576" s="668"/>
      <c r="R576" s="668"/>
      <c r="S576" s="658"/>
      <c r="T576" s="416"/>
      <c r="U576" s="417"/>
      <c r="V576" s="417"/>
      <c r="W576" s="417"/>
      <c r="X576" s="418"/>
      <c r="Y576" s="416"/>
      <c r="Z576" s="668"/>
      <c r="AA576" s="668"/>
      <c r="AB576" s="668"/>
      <c r="AC576" s="658"/>
      <c r="AD576" s="518"/>
      <c r="AE576" s="519"/>
      <c r="AF576" s="519"/>
      <c r="AG576" s="519"/>
      <c r="AH576" s="520"/>
      <c r="AI576" s="17"/>
      <c r="AM576" s="109"/>
    </row>
    <row r="577" spans="1:39" outlineLevel="2">
      <c r="A577" s="37">
        <f>ROW()</f>
        <v>577</v>
      </c>
      <c r="C577" s="6" t="s">
        <v>212</v>
      </c>
      <c r="H577" s="39"/>
      <c r="I577" s="667">
        <v>0</v>
      </c>
      <c r="J577" s="668">
        <v>0</v>
      </c>
      <c r="K577" s="668">
        <v>0</v>
      </c>
      <c r="L577" s="668">
        <v>0</v>
      </c>
      <c r="M577" s="668">
        <v>0</v>
      </c>
      <c r="N577" s="667">
        <v>0</v>
      </c>
      <c r="O577" s="668">
        <v>0</v>
      </c>
      <c r="P577" s="668">
        <v>0</v>
      </c>
      <c r="Q577" s="668">
        <v>0</v>
      </c>
      <c r="R577" s="668">
        <v>0</v>
      </c>
      <c r="S577" s="658">
        <v>0</v>
      </c>
      <c r="T577" s="667">
        <v>0</v>
      </c>
      <c r="U577" s="668">
        <v>0</v>
      </c>
      <c r="V577" s="668">
        <v>0</v>
      </c>
      <c r="W577" s="668">
        <v>0</v>
      </c>
      <c r="X577" s="658">
        <v>0</v>
      </c>
      <c r="Y577" s="667">
        <v>0</v>
      </c>
      <c r="Z577" s="668">
        <v>0</v>
      </c>
      <c r="AA577" s="668">
        <v>0</v>
      </c>
      <c r="AB577" s="668">
        <v>0</v>
      </c>
      <c r="AC577" s="658">
        <v>0</v>
      </c>
      <c r="AD577" s="518">
        <v>0</v>
      </c>
      <c r="AE577" s="519">
        <v>0</v>
      </c>
      <c r="AF577" s="519">
        <v>0</v>
      </c>
      <c r="AG577" s="519">
        <v>0</v>
      </c>
      <c r="AH577" s="520">
        <v>0</v>
      </c>
      <c r="AI577" s="17"/>
      <c r="AM577" s="109"/>
    </row>
    <row r="578" spans="1:39" outlineLevel="2">
      <c r="A578" s="37">
        <f>ROW()</f>
        <v>578</v>
      </c>
      <c r="C578" s="6" t="s">
        <v>362</v>
      </c>
      <c r="H578" s="39"/>
      <c r="I578" s="669"/>
      <c r="J578" s="670"/>
      <c r="K578" s="670"/>
      <c r="L578" s="670"/>
      <c r="M578" s="670"/>
      <c r="N578" s="669"/>
      <c r="O578" s="670"/>
      <c r="P578" s="670"/>
      <c r="Q578" s="670"/>
      <c r="R578" s="670"/>
      <c r="S578" s="659"/>
      <c r="T578" s="669"/>
      <c r="U578" s="670"/>
      <c r="V578" s="670"/>
      <c r="W578" s="670"/>
      <c r="X578" s="659"/>
      <c r="Y578" s="669">
        <v>2.8614169819496045E-14</v>
      </c>
      <c r="Z578" s="670">
        <v>0</v>
      </c>
      <c r="AA578" s="670">
        <v>0</v>
      </c>
      <c r="AB578" s="670">
        <v>0</v>
      </c>
      <c r="AC578" s="659">
        <v>-2.7034319887242082E-14</v>
      </c>
      <c r="AD578" s="590">
        <v>1.9687214270143598</v>
      </c>
      <c r="AE578" s="591">
        <v>1.4860565505499463</v>
      </c>
      <c r="AF578" s="591">
        <v>1.3481540706687491</v>
      </c>
      <c r="AG578" s="591">
        <v>1.4960334249009239</v>
      </c>
      <c r="AH578" s="592">
        <v>1.3765463996407368</v>
      </c>
      <c r="AI578" s="17"/>
      <c r="AM578" s="109"/>
    </row>
    <row r="579" spans="1:39" outlineLevel="2">
      <c r="A579" s="37">
        <f>ROW()</f>
        <v>579</v>
      </c>
      <c r="C579" s="6" t="s">
        <v>1</v>
      </c>
      <c r="H579" s="39"/>
      <c r="I579" s="593">
        <f t="shared" ref="I579:AC579" si="140">SUM(I566:I578)</f>
        <v>5.6452131940561401</v>
      </c>
      <c r="J579" s="594">
        <f t="shared" si="140"/>
        <v>3.5352721723781388</v>
      </c>
      <c r="K579" s="594">
        <f t="shared" si="140"/>
        <v>1.3182399126164874</v>
      </c>
      <c r="L579" s="594">
        <f t="shared" si="140"/>
        <v>0.79400496778711482</v>
      </c>
      <c r="M579" s="594">
        <f t="shared" si="140"/>
        <v>3.3767054100000005</v>
      </c>
      <c r="N579" s="593">
        <f t="shared" si="140"/>
        <v>13.329651860472307</v>
      </c>
      <c r="O579" s="594">
        <f t="shared" si="140"/>
        <v>78.938229430300865</v>
      </c>
      <c r="P579" s="594">
        <f t="shared" si="140"/>
        <v>373.27898255583523</v>
      </c>
      <c r="Q579" s="594">
        <f t="shared" si="140"/>
        <v>319.84349643213005</v>
      </c>
      <c r="R579" s="594">
        <f t="shared" si="140"/>
        <v>90.495916876550837</v>
      </c>
      <c r="S579" s="588">
        <f t="shared" si="140"/>
        <v>151.25005489307699</v>
      </c>
      <c r="T579" s="593">
        <f t="shared" si="140"/>
        <v>142.70765549392775</v>
      </c>
      <c r="U579" s="594">
        <f t="shared" si="140"/>
        <v>14.087089961100002</v>
      </c>
      <c r="V579" s="594">
        <f t="shared" si="140"/>
        <v>11.613257460709869</v>
      </c>
      <c r="W579" s="594">
        <f t="shared" si="140"/>
        <v>11.5796687950644</v>
      </c>
      <c r="X579" s="588">
        <f t="shared" si="140"/>
        <v>12.206496566226811</v>
      </c>
      <c r="Y579" s="593">
        <f t="shared" si="140"/>
        <v>25.289015307624403</v>
      </c>
      <c r="Z579" s="594">
        <f t="shared" si="140"/>
        <v>23.165074310576728</v>
      </c>
      <c r="AA579" s="594">
        <f t="shared" si="140"/>
        <v>16.834822814710321</v>
      </c>
      <c r="AB579" s="594">
        <f t="shared" si="140"/>
        <v>17.960038115774122</v>
      </c>
      <c r="AC579" s="588">
        <f t="shared" si="140"/>
        <v>21.694959788883192</v>
      </c>
      <c r="AD579" s="595">
        <v>49.556677381910973</v>
      </c>
      <c r="AE579" s="596">
        <v>35.058728603865887</v>
      </c>
      <c r="AF579" s="596">
        <v>21.779685058767097</v>
      </c>
      <c r="AG579" s="596">
        <v>32.046676162379384</v>
      </c>
      <c r="AH579" s="597">
        <v>20.717849047580859</v>
      </c>
      <c r="AI579" s="17"/>
      <c r="AM579" s="109"/>
    </row>
    <row r="580" spans="1:39" outlineLevel="2">
      <c r="A580" s="37">
        <f>ROW()</f>
        <v>580</v>
      </c>
      <c r="C580" s="5" t="s">
        <v>533</v>
      </c>
      <c r="H580" s="39"/>
      <c r="I580" s="204"/>
      <c r="J580" s="9"/>
      <c r="K580" s="9"/>
      <c r="L580" s="9"/>
      <c r="M580" s="9"/>
      <c r="N580" s="204"/>
      <c r="O580" s="9"/>
      <c r="P580" s="9"/>
      <c r="Q580" s="9"/>
      <c r="R580" s="9"/>
      <c r="S580" s="18"/>
      <c r="T580" s="489" t="s">
        <v>497</v>
      </c>
      <c r="U580" s="489" t="s">
        <v>497</v>
      </c>
      <c r="V580" s="489" t="s">
        <v>497</v>
      </c>
      <c r="W580" s="489" t="s">
        <v>497</v>
      </c>
      <c r="X580" s="490" t="s">
        <v>497</v>
      </c>
      <c r="Y580" s="489" t="s">
        <v>535</v>
      </c>
      <c r="Z580" s="9"/>
      <c r="AA580" s="9"/>
      <c r="AB580" s="9"/>
      <c r="AC580" s="18"/>
      <c r="AD580" s="17"/>
      <c r="AH580" s="109"/>
      <c r="AI580" s="17"/>
      <c r="AM580" s="109"/>
    </row>
    <row r="581" spans="1:39" outlineLevel="2">
      <c r="A581" s="37">
        <f>ROW()</f>
        <v>581</v>
      </c>
      <c r="C581" s="32" t="s">
        <v>531</v>
      </c>
      <c r="H581" s="39"/>
      <c r="I581" s="204"/>
      <c r="J581" s="9"/>
      <c r="K581" s="9"/>
      <c r="L581" s="9"/>
      <c r="M581" s="9"/>
      <c r="N581" s="204"/>
      <c r="O581" s="9"/>
      <c r="P581" s="9"/>
      <c r="Q581" s="9"/>
      <c r="R581" s="9"/>
      <c r="S581" s="18"/>
      <c r="T581" s="255">
        <f>T583-T582</f>
        <v>78.396361421868008</v>
      </c>
      <c r="U581" s="12">
        <f t="shared" ref="U581:Y581" si="141">U583-U582</f>
        <v>1.9192876201</v>
      </c>
      <c r="V581" s="12">
        <f t="shared" si="141"/>
        <v>1.8111640447267001</v>
      </c>
      <c r="W581" s="12">
        <f t="shared" si="141"/>
        <v>4.9750217357856803</v>
      </c>
      <c r="X581" s="29">
        <f t="shared" si="141"/>
        <v>4.3849076696693201</v>
      </c>
      <c r="Y581" s="204">
        <f t="shared" si="141"/>
        <v>2.3758031772216093</v>
      </c>
      <c r="Z581" s="9"/>
      <c r="AA581" s="9"/>
      <c r="AB581" s="9"/>
      <c r="AC581" s="18"/>
      <c r="AD581" s="17"/>
      <c r="AH581" s="109"/>
      <c r="AI581" s="17"/>
      <c r="AM581" s="109"/>
    </row>
    <row r="582" spans="1:39" outlineLevel="2">
      <c r="A582" s="37">
        <f>ROW()</f>
        <v>582</v>
      </c>
      <c r="C582" s="32" t="s">
        <v>511</v>
      </c>
      <c r="H582" s="39"/>
      <c r="I582" s="204"/>
      <c r="J582" s="9"/>
      <c r="K582" s="9"/>
      <c r="L582" s="9"/>
      <c r="M582" s="9"/>
      <c r="N582" s="204"/>
      <c r="O582" s="9"/>
      <c r="P582" s="9"/>
      <c r="Q582" s="9"/>
      <c r="R582" s="9"/>
      <c r="S582" s="18"/>
      <c r="T582" s="667">
        <v>5.0981920000000001</v>
      </c>
      <c r="U582" s="668">
        <v>0.70034300000000005</v>
      </c>
      <c r="V582" s="668">
        <v>0.239123</v>
      </c>
      <c r="W582" s="668">
        <v>5.7190000000000001E-3</v>
      </c>
      <c r="X582" s="658">
        <v>4.2672000000000002E-2</v>
      </c>
      <c r="Y582" s="671">
        <f>0.019637*$X$31/$Y$31</f>
        <v>1.9351370909090913E-2</v>
      </c>
      <c r="Z582" s="9"/>
      <c r="AA582" s="9"/>
      <c r="AB582" s="9"/>
      <c r="AC582" s="18"/>
      <c r="AD582" s="17"/>
      <c r="AH582" s="109"/>
      <c r="AI582" s="17"/>
      <c r="AM582" s="109"/>
    </row>
    <row r="583" spans="1:39" outlineLevel="2">
      <c r="A583" s="37">
        <f>ROW()</f>
        <v>583</v>
      </c>
      <c r="C583" s="32" t="s">
        <v>5</v>
      </c>
      <c r="H583" s="39"/>
      <c r="I583" s="204"/>
      <c r="J583" s="9"/>
      <c r="K583" s="9"/>
      <c r="L583" s="9"/>
      <c r="M583" s="9"/>
      <c r="N583" s="204"/>
      <c r="O583" s="9"/>
      <c r="P583" s="9"/>
      <c r="Q583" s="9"/>
      <c r="R583" s="9"/>
      <c r="S583" s="18"/>
      <c r="T583" s="667">
        <v>83.494553421868005</v>
      </c>
      <c r="U583" s="668">
        <v>2.6196306201000001</v>
      </c>
      <c r="V583" s="668">
        <v>2.0502870447267001</v>
      </c>
      <c r="W583" s="668">
        <v>4.9807407357856803</v>
      </c>
      <c r="X583" s="658">
        <v>4.4275796696693197</v>
      </c>
      <c r="Y583" s="667">
        <v>2.3951545481307002</v>
      </c>
      <c r="Z583" s="9"/>
      <c r="AA583" s="9"/>
      <c r="AB583" s="9"/>
      <c r="AC583" s="18"/>
      <c r="AD583" s="17"/>
      <c r="AH583" s="109"/>
      <c r="AI583" s="17"/>
      <c r="AM583" s="109"/>
    </row>
    <row r="584" spans="1:39" outlineLevel="2">
      <c r="A584" s="37">
        <f>ROW()</f>
        <v>584</v>
      </c>
      <c r="C584" s="5" t="s">
        <v>534</v>
      </c>
      <c r="H584" s="39"/>
      <c r="I584" s="204"/>
      <c r="J584" s="9"/>
      <c r="K584" s="9"/>
      <c r="L584" s="9"/>
      <c r="M584" s="9"/>
      <c r="N584" s="204"/>
      <c r="O584" s="9"/>
      <c r="P584" s="9"/>
      <c r="Q584" s="9"/>
      <c r="R584" s="9"/>
      <c r="S584" s="18"/>
      <c r="T584" s="204"/>
      <c r="U584" s="9"/>
      <c r="V584" s="9"/>
      <c r="W584" s="9"/>
      <c r="X584" s="18"/>
      <c r="Y584" s="9"/>
      <c r="Z584" s="9"/>
      <c r="AA584" s="9"/>
      <c r="AB584" s="9"/>
      <c r="AC584" s="18"/>
      <c r="AD584" s="17"/>
      <c r="AH584" s="109"/>
      <c r="AI584" s="17"/>
      <c r="AM584" s="109"/>
    </row>
    <row r="585" spans="1:39" outlineLevel="2">
      <c r="A585" s="37">
        <f>ROW()</f>
        <v>585</v>
      </c>
      <c r="C585" s="32" t="s">
        <v>531</v>
      </c>
      <c r="H585" s="39"/>
      <c r="I585" s="204"/>
      <c r="J585" s="9"/>
      <c r="K585" s="9"/>
      <c r="L585" s="9"/>
      <c r="M585" s="9"/>
      <c r="N585" s="204"/>
      <c r="O585" s="9"/>
      <c r="P585" s="9"/>
      <c r="Q585" s="9"/>
      <c r="R585" s="9"/>
      <c r="S585" s="18"/>
      <c r="T585" s="598">
        <f t="shared" ref="T585:Y585" si="142">T581/T$583</f>
        <v>0.93893982552082578</v>
      </c>
      <c r="U585" s="599">
        <f t="shared" si="142"/>
        <v>0.73265582001279794</v>
      </c>
      <c r="V585" s="599">
        <f t="shared" si="142"/>
        <v>0.88337096475587662</v>
      </c>
      <c r="W585" s="599">
        <f t="shared" si="142"/>
        <v>0.99885177721480056</v>
      </c>
      <c r="X585" s="600">
        <f t="shared" si="142"/>
        <v>0.99036222876071101</v>
      </c>
      <c r="Y585" s="599">
        <f t="shared" si="142"/>
        <v>0.99192061701229528</v>
      </c>
      <c r="Z585" s="9"/>
      <c r="AA585" s="9"/>
      <c r="AB585" s="9"/>
      <c r="AC585" s="18"/>
      <c r="AD585" s="17"/>
      <c r="AH585" s="109"/>
      <c r="AI585" s="17"/>
      <c r="AM585" s="109"/>
    </row>
    <row r="586" spans="1:39" outlineLevel="2">
      <c r="A586" s="37">
        <f>ROW()</f>
        <v>586</v>
      </c>
      <c r="C586" s="32" t="s">
        <v>511</v>
      </c>
      <c r="H586" s="39"/>
      <c r="I586" s="204"/>
      <c r="J586" s="9"/>
      <c r="K586" s="9"/>
      <c r="L586" s="9"/>
      <c r="M586" s="9"/>
      <c r="N586" s="204"/>
      <c r="O586" s="9"/>
      <c r="P586" s="9"/>
      <c r="Q586" s="9"/>
      <c r="R586" s="9"/>
      <c r="S586" s="18"/>
      <c r="T586" s="598">
        <f t="shared" ref="T586:Y586" si="143">T582/T$583</f>
        <v>6.1060174479174299E-2</v>
      </c>
      <c r="U586" s="599">
        <f t="shared" si="143"/>
        <v>0.267344179987202</v>
      </c>
      <c r="V586" s="599">
        <f t="shared" si="143"/>
        <v>0.11662903524412345</v>
      </c>
      <c r="W586" s="599">
        <f t="shared" si="143"/>
        <v>1.1482227851994115E-3</v>
      </c>
      <c r="X586" s="600">
        <f t="shared" si="143"/>
        <v>9.6377712392890762E-3</v>
      </c>
      <c r="Y586" s="599">
        <f t="shared" si="143"/>
        <v>8.0793829877047821E-3</v>
      </c>
      <c r="Z586" s="9"/>
      <c r="AA586" s="9"/>
      <c r="AB586" s="9"/>
      <c r="AC586" s="18"/>
      <c r="AD586" s="17"/>
      <c r="AH586" s="109"/>
      <c r="AI586" s="17"/>
      <c r="AM586" s="109"/>
    </row>
    <row r="587" spans="1:39" outlineLevel="2">
      <c r="A587" s="37">
        <f>ROW()</f>
        <v>587</v>
      </c>
      <c r="C587" s="32" t="s">
        <v>5</v>
      </c>
      <c r="H587" s="39"/>
      <c r="I587" s="204"/>
      <c r="J587" s="9"/>
      <c r="K587" s="9"/>
      <c r="L587" s="9"/>
      <c r="M587" s="9"/>
      <c r="N587" s="204"/>
      <c r="O587" s="9"/>
      <c r="P587" s="9"/>
      <c r="Q587" s="9"/>
      <c r="R587" s="9"/>
      <c r="S587" s="18"/>
      <c r="T587" s="598">
        <f>T583/T$583</f>
        <v>1</v>
      </c>
      <c r="U587" s="599">
        <f t="shared" ref="U587:Y587" si="144">U583/U$583</f>
        <v>1</v>
      </c>
      <c r="V587" s="599">
        <f t="shared" si="144"/>
        <v>1</v>
      </c>
      <c r="W587" s="599">
        <f t="shared" si="144"/>
        <v>1</v>
      </c>
      <c r="X587" s="600">
        <f t="shared" si="144"/>
        <v>1</v>
      </c>
      <c r="Y587" s="599">
        <f t="shared" si="144"/>
        <v>1</v>
      </c>
      <c r="Z587" s="9"/>
      <c r="AA587" s="9"/>
      <c r="AB587" s="9"/>
      <c r="AC587" s="18"/>
      <c r="AD587" s="17"/>
      <c r="AH587" s="109"/>
      <c r="AI587" s="17"/>
      <c r="AM587" s="109"/>
    </row>
    <row r="588" spans="1:39" outlineLevel="2">
      <c r="A588" s="37">
        <f>ROW()</f>
        <v>588</v>
      </c>
      <c r="H588" s="39"/>
      <c r="I588" s="204"/>
      <c r="J588" s="9"/>
      <c r="K588" s="9"/>
      <c r="L588" s="9"/>
      <c r="M588" s="9"/>
      <c r="N588" s="204"/>
      <c r="O588" s="9"/>
      <c r="P588" s="9"/>
      <c r="Q588" s="9"/>
      <c r="R588" s="9"/>
      <c r="S588" s="18"/>
      <c r="T588" s="204"/>
      <c r="U588" s="9"/>
      <c r="V588" s="9"/>
      <c r="W588" s="9"/>
      <c r="X588" s="18"/>
      <c r="Y588" s="9"/>
      <c r="Z588" s="9"/>
      <c r="AA588" s="9"/>
      <c r="AB588" s="9"/>
      <c r="AC588" s="18"/>
      <c r="AD588" s="17"/>
      <c r="AH588" s="109"/>
      <c r="AI588" s="17"/>
      <c r="AM588" s="109"/>
    </row>
    <row r="589" spans="1:39" outlineLevel="2">
      <c r="A589" s="37">
        <f>ROW()</f>
        <v>589</v>
      </c>
      <c r="B589" s="64" t="s">
        <v>483</v>
      </c>
      <c r="E589" s="5" t="s">
        <v>482</v>
      </c>
      <c r="I589" s="1308" t="str">
        <f>"AA1 [m$ "&amp;$E$33&amp;"]"</f>
        <v>AA1 [m$ 31/12/2024]</v>
      </c>
      <c r="J589" s="1309"/>
      <c r="K589" s="1309"/>
      <c r="L589" s="1309"/>
      <c r="M589" s="1309"/>
      <c r="N589" s="1284" t="str">
        <f>"AA2 [m$ "&amp;$E$33&amp;"]"</f>
        <v>AA2 [m$ 31/12/2024]</v>
      </c>
      <c r="O589" s="1285"/>
      <c r="P589" s="1285"/>
      <c r="Q589" s="1285"/>
      <c r="R589" s="1285"/>
      <c r="S589" s="1286"/>
      <c r="T589" s="1285" t="str">
        <f>"AA3 [m$ "&amp;$E$33&amp;"]"</f>
        <v>AA3 [m$ 31/12/2024]</v>
      </c>
      <c r="U589" s="1285"/>
      <c r="V589" s="1285"/>
      <c r="W589" s="1285"/>
      <c r="X589" s="1286"/>
      <c r="Y589" s="1285" t="str">
        <f>"AA4 [m$ "&amp;$E$33&amp;"]"</f>
        <v>AA4 [m$ 31/12/2024]</v>
      </c>
      <c r="Z589" s="1285"/>
      <c r="AA589" s="1285"/>
      <c r="AB589" s="1285"/>
      <c r="AC589" s="1286"/>
      <c r="AD589" s="1285" t="str">
        <f>"AA4 [m$ "&amp;$E$33&amp;"]"</f>
        <v>AA4 [m$ 31/12/2024]</v>
      </c>
      <c r="AE589" s="1285"/>
      <c r="AF589" s="1285"/>
      <c r="AG589" s="1285"/>
      <c r="AH589" s="1286"/>
      <c r="AI589" s="1276"/>
      <c r="AJ589" s="1277"/>
      <c r="AK589" s="1277"/>
      <c r="AL589" s="1277"/>
      <c r="AM589" s="1278"/>
    </row>
    <row r="590" spans="1:39" outlineLevel="2">
      <c r="A590" s="37">
        <f>ROW()</f>
        <v>590</v>
      </c>
      <c r="C590" s="6" t="s">
        <v>2</v>
      </c>
      <c r="H590" s="39"/>
      <c r="I590" s="204">
        <f t="shared" ref="I590:S590" si="145">I566/$M$33</f>
        <v>2.6486802506319562</v>
      </c>
      <c r="J590" s="9">
        <f t="shared" si="145"/>
        <v>5.569959022476266E-2</v>
      </c>
      <c r="K590" s="9">
        <f t="shared" si="145"/>
        <v>0.11485458605727583</v>
      </c>
      <c r="L590" s="9">
        <f t="shared" si="145"/>
        <v>3.7096372745490972E-5</v>
      </c>
      <c r="M590" s="9">
        <f t="shared" si="145"/>
        <v>1.0625940247539445</v>
      </c>
      <c r="N590" s="204">
        <f t="shared" si="145"/>
        <v>7.6965472628787666</v>
      </c>
      <c r="O590" s="9">
        <f t="shared" si="145"/>
        <v>9.8236659082743305</v>
      </c>
      <c r="P590" s="9">
        <f t="shared" si="145"/>
        <v>434.85069601529693</v>
      </c>
      <c r="Q590" s="9">
        <f t="shared" si="145"/>
        <v>468.59588702455005</v>
      </c>
      <c r="R590" s="9">
        <f t="shared" si="145"/>
        <v>142.94919441834867</v>
      </c>
      <c r="S590" s="18">
        <f t="shared" si="145"/>
        <v>247.32355036329369</v>
      </c>
      <c r="T590" s="12">
        <f t="shared" ref="T590:X597" si="146">T566/T$33</f>
        <v>30.630004978909934</v>
      </c>
      <c r="U590" s="12">
        <f t="shared" si="146"/>
        <v>5.535591611550001</v>
      </c>
      <c r="V590" s="12">
        <f t="shared" si="146"/>
        <v>5.9639443969215451</v>
      </c>
      <c r="W590" s="12">
        <f t="shared" si="146"/>
        <v>0.74540829302228473</v>
      </c>
      <c r="X590" s="29">
        <f t="shared" si="146"/>
        <v>1.0438577283934412</v>
      </c>
      <c r="Y590" s="204">
        <f t="shared" ref="Y590:AC597" si="147">Y566/$X$33</f>
        <v>4.7278999359466667</v>
      </c>
      <c r="Z590" s="9">
        <f t="shared" si="147"/>
        <v>3.202968497463043</v>
      </c>
      <c r="AA590" s="9">
        <f t="shared" si="147"/>
        <v>2.1080580498135428</v>
      </c>
      <c r="AB590" s="9">
        <f t="shared" si="147"/>
        <v>6.9150333466063607</v>
      </c>
      <c r="AC590" s="18">
        <f t="shared" si="147"/>
        <v>9.8330263143318586</v>
      </c>
      <c r="AD590" s="204">
        <f>AD566/$AB$33</f>
        <v>0</v>
      </c>
      <c r="AE590" s="9">
        <f t="shared" ref="AE590:AH590" si="148">AE566/$AB$33</f>
        <v>0</v>
      </c>
      <c r="AF590" s="9">
        <f t="shared" si="148"/>
        <v>0</v>
      </c>
      <c r="AG590" s="9">
        <f t="shared" si="148"/>
        <v>0</v>
      </c>
      <c r="AH590" s="18">
        <f t="shared" si="148"/>
        <v>0</v>
      </c>
      <c r="AI590" s="17"/>
      <c r="AM590" s="109"/>
    </row>
    <row r="591" spans="1:39" outlineLevel="2">
      <c r="A591" s="37">
        <f>ROW()</f>
        <v>591</v>
      </c>
      <c r="C591" s="6" t="s">
        <v>3</v>
      </c>
      <c r="H591" s="39"/>
      <c r="I591" s="204">
        <f t="shared" ref="I591:S591" si="149">I567/$M$33</f>
        <v>-3.8093542802634652</v>
      </c>
      <c r="J591" s="9">
        <f t="shared" si="149"/>
        <v>2.4558690442881921</v>
      </c>
      <c r="K591" s="9">
        <f t="shared" si="149"/>
        <v>0.14965957109470551</v>
      </c>
      <c r="L591" s="9">
        <f t="shared" si="149"/>
        <v>-0.2014467808359576</v>
      </c>
      <c r="M591" s="9">
        <f t="shared" si="149"/>
        <v>0.31381734738933148</v>
      </c>
      <c r="N591" s="204">
        <f t="shared" si="149"/>
        <v>6.3150545922322943</v>
      </c>
      <c r="O591" s="9">
        <f t="shared" si="149"/>
        <v>117.6551281274711</v>
      </c>
      <c r="P591" s="9">
        <f t="shared" si="149"/>
        <v>200.65187602765366</v>
      </c>
      <c r="Q591" s="9">
        <f t="shared" si="149"/>
        <v>69.120775505958733</v>
      </c>
      <c r="R591" s="9">
        <f t="shared" si="149"/>
        <v>0.70174349334343955</v>
      </c>
      <c r="S591" s="18">
        <f t="shared" si="149"/>
        <v>1.0526417770150498</v>
      </c>
      <c r="T591" s="12">
        <f t="shared" si="146"/>
        <v>51.291286207037025</v>
      </c>
      <c r="U591" s="12">
        <f t="shared" si="146"/>
        <v>9.4388307148941024</v>
      </c>
      <c r="V591" s="12">
        <f t="shared" si="146"/>
        <v>2.9453703736421208</v>
      </c>
      <c r="W591" s="12">
        <f t="shared" si="146"/>
        <v>4.0411261245013961</v>
      </c>
      <c r="X591" s="29">
        <f t="shared" si="146"/>
        <v>8.7333663374119812</v>
      </c>
      <c r="Y591" s="204">
        <f t="shared" si="147"/>
        <v>20.078858414069863</v>
      </c>
      <c r="Z591" s="9">
        <f t="shared" si="147"/>
        <v>19.731366420303779</v>
      </c>
      <c r="AA591" s="9">
        <f t="shared" si="147"/>
        <v>15.107546853822244</v>
      </c>
      <c r="AB591" s="9">
        <f t="shared" si="147"/>
        <v>13.082527743502</v>
      </c>
      <c r="AC591" s="18">
        <f t="shared" si="147"/>
        <v>13.095298042769027</v>
      </c>
      <c r="AD591" s="204">
        <f t="shared" ref="AD591:AH591" si="150">AD567/$AB$33</f>
        <v>6.0291322954991839</v>
      </c>
      <c r="AE591" s="9">
        <f t="shared" si="150"/>
        <v>2.8845385620059019</v>
      </c>
      <c r="AF591" s="9">
        <f t="shared" si="150"/>
        <v>3.5563374503967911</v>
      </c>
      <c r="AG591" s="9">
        <f t="shared" si="150"/>
        <v>3.3149816162454298</v>
      </c>
      <c r="AH591" s="18">
        <f t="shared" si="150"/>
        <v>3.8050373384616547</v>
      </c>
      <c r="AI591" s="17"/>
      <c r="AM591" s="109"/>
    </row>
    <row r="592" spans="1:39" outlineLevel="2">
      <c r="A592" s="37">
        <f>ROW()</f>
        <v>592</v>
      </c>
      <c r="C592" s="6" t="s">
        <v>4</v>
      </c>
      <c r="H592" s="39"/>
      <c r="I592" s="204">
        <f t="shared" ref="I592:S592" si="151">I568/$M$33</f>
        <v>1.0910708969463683</v>
      </c>
      <c r="J592" s="9">
        <f t="shared" si="151"/>
        <v>0.99870106478318543</v>
      </c>
      <c r="K592" s="9">
        <f t="shared" si="151"/>
        <v>0.6430164159506111</v>
      </c>
      <c r="L592" s="9">
        <f t="shared" si="151"/>
        <v>-5.5744915861723442E-2</v>
      </c>
      <c r="M592" s="9">
        <f t="shared" si="151"/>
        <v>2.8573955145581813</v>
      </c>
      <c r="N592" s="204">
        <f t="shared" si="151"/>
        <v>1.9296000142932008</v>
      </c>
      <c r="O592" s="9">
        <f t="shared" si="151"/>
        <v>2.1050712660587854</v>
      </c>
      <c r="P592" s="9">
        <f t="shared" si="151"/>
        <v>0.26314054200558695</v>
      </c>
      <c r="Q592" s="9">
        <f t="shared" si="151"/>
        <v>0</v>
      </c>
      <c r="R592" s="9">
        <f t="shared" si="151"/>
        <v>0</v>
      </c>
      <c r="S592" s="18">
        <f t="shared" si="151"/>
        <v>0</v>
      </c>
      <c r="T592" s="12">
        <f t="shared" si="146"/>
        <v>0.78719006500620781</v>
      </c>
      <c r="U592" s="12">
        <f t="shared" si="146"/>
        <v>0.69777210625590014</v>
      </c>
      <c r="V592" s="12">
        <f t="shared" si="146"/>
        <v>3.8108958781773055</v>
      </c>
      <c r="W592" s="12">
        <f t="shared" si="146"/>
        <v>3.8428330446100305</v>
      </c>
      <c r="X592" s="29">
        <f t="shared" si="146"/>
        <v>0.22629083622515159</v>
      </c>
      <c r="Y592" s="204">
        <f t="shared" si="147"/>
        <v>4.6342397115463658</v>
      </c>
      <c r="Z592" s="9">
        <f t="shared" si="147"/>
        <v>3.451554731700222</v>
      </c>
      <c r="AA592" s="9">
        <f t="shared" si="147"/>
        <v>1.0935171439954978</v>
      </c>
      <c r="AB592" s="9">
        <f t="shared" si="147"/>
        <v>0.83457299010766428</v>
      </c>
      <c r="AC592" s="18">
        <f t="shared" si="147"/>
        <v>1.6963579007473166</v>
      </c>
      <c r="AD592" s="204">
        <f t="shared" ref="AD592:AH592" si="152">AD568/$AB$33</f>
        <v>2.1029593986116786</v>
      </c>
      <c r="AE592" s="9">
        <f t="shared" si="152"/>
        <v>1.4361837566105333</v>
      </c>
      <c r="AF592" s="9">
        <f t="shared" si="152"/>
        <v>1.6807348224477987</v>
      </c>
      <c r="AG592" s="9">
        <f t="shared" si="152"/>
        <v>1.4381170246947084</v>
      </c>
      <c r="AH592" s="18">
        <f t="shared" si="152"/>
        <v>1.6525082030819045</v>
      </c>
      <c r="AI592" s="17"/>
      <c r="AM592" s="109"/>
    </row>
    <row r="593" spans="1:39" outlineLevel="2">
      <c r="A593" s="37">
        <f>ROW()</f>
        <v>593</v>
      </c>
      <c r="C593" s="6" t="s">
        <v>5</v>
      </c>
      <c r="H593" s="39"/>
      <c r="I593" s="204">
        <f t="shared" ref="I593:S593" si="153">I569/$M$33</f>
        <v>9.7256061854600286</v>
      </c>
      <c r="J593" s="9">
        <f t="shared" si="153"/>
        <v>2.536729362637594</v>
      </c>
      <c r="K593" s="9">
        <f t="shared" si="153"/>
        <v>1.347287479458616</v>
      </c>
      <c r="L593" s="9">
        <f t="shared" si="153"/>
        <v>1.6152812342212997</v>
      </c>
      <c r="M593" s="9">
        <f t="shared" si="153"/>
        <v>1.541967495320443</v>
      </c>
      <c r="N593" s="204">
        <f t="shared" si="153"/>
        <v>6.8588509598967411</v>
      </c>
      <c r="O593" s="9">
        <f t="shared" si="153"/>
        <v>5.4381007706518636</v>
      </c>
      <c r="P593" s="9">
        <f t="shared" si="153"/>
        <v>2.7191189340577315</v>
      </c>
      <c r="Q593" s="9">
        <f t="shared" si="153"/>
        <v>9.3680394627899535</v>
      </c>
      <c r="R593" s="9">
        <f t="shared" si="153"/>
        <v>11.140177956827104</v>
      </c>
      <c r="S593" s="18">
        <f t="shared" si="153"/>
        <v>10.33343344436441</v>
      </c>
      <c r="T593" s="12">
        <f t="shared" si="146"/>
        <v>109.50353489186776</v>
      </c>
      <c r="U593" s="12">
        <f t="shared" si="146"/>
        <v>2.6230264141366666</v>
      </c>
      <c r="V593" s="12">
        <f t="shared" si="146"/>
        <v>2.4091246930811261</v>
      </c>
      <c r="W593" s="12">
        <f t="shared" si="146"/>
        <v>6.5057976544889673</v>
      </c>
      <c r="X593" s="29">
        <f t="shared" si="146"/>
        <v>5.6388941803681112</v>
      </c>
      <c r="Y593" s="204">
        <f t="shared" si="147"/>
        <v>3.0552302850986379</v>
      </c>
      <c r="Z593" s="9">
        <f t="shared" si="147"/>
        <v>3.4038830340605957</v>
      </c>
      <c r="AA593" s="9">
        <f t="shared" si="147"/>
        <v>3.3400873653818044</v>
      </c>
      <c r="AB593" s="9">
        <f t="shared" si="147"/>
        <v>2.2640772974492207</v>
      </c>
      <c r="AC593" s="18">
        <f t="shared" si="147"/>
        <v>3.2745556994425788</v>
      </c>
      <c r="AD593" s="204">
        <f t="shared" ref="AD593:AH593" si="154">AD569/$AB$33</f>
        <v>3.3384571336892157</v>
      </c>
      <c r="AE593" s="9">
        <f t="shared" si="154"/>
        <v>2.0218424530880101</v>
      </c>
      <c r="AF593" s="9">
        <f t="shared" si="154"/>
        <v>1.4085519971902212</v>
      </c>
      <c r="AG593" s="9">
        <f t="shared" si="154"/>
        <v>1.0506773295527825</v>
      </c>
      <c r="AH593" s="18">
        <f t="shared" si="154"/>
        <v>1.9162844894096371</v>
      </c>
      <c r="AI593" s="17"/>
      <c r="AM593" s="109"/>
    </row>
    <row r="594" spans="1:39" outlineLevel="2">
      <c r="A594" s="37">
        <f>ROW()</f>
        <v>594</v>
      </c>
      <c r="C594" s="6" t="s">
        <v>473</v>
      </c>
      <c r="H594" s="39"/>
      <c r="I594" s="204">
        <f t="shared" ref="I594:S594" si="155">I570/$M$33</f>
        <v>0</v>
      </c>
      <c r="J594" s="9">
        <f t="shared" si="155"/>
        <v>0</v>
      </c>
      <c r="K594" s="9">
        <f t="shared" si="155"/>
        <v>0</v>
      </c>
      <c r="L594" s="9">
        <f t="shared" si="155"/>
        <v>0</v>
      </c>
      <c r="M594" s="9">
        <f t="shared" si="155"/>
        <v>0</v>
      </c>
      <c r="N594" s="204">
        <f t="shared" si="155"/>
        <v>0</v>
      </c>
      <c r="O594" s="9">
        <f t="shared" si="155"/>
        <v>0</v>
      </c>
      <c r="P594" s="9">
        <f t="shared" si="155"/>
        <v>0</v>
      </c>
      <c r="Q594" s="9">
        <f t="shared" si="155"/>
        <v>0</v>
      </c>
      <c r="R594" s="9">
        <f t="shared" si="155"/>
        <v>0</v>
      </c>
      <c r="S594" s="18">
        <f t="shared" si="155"/>
        <v>0</v>
      </c>
      <c r="T594" s="12">
        <f t="shared" si="146"/>
        <v>0</v>
      </c>
      <c r="U594" s="12">
        <f t="shared" si="146"/>
        <v>0</v>
      </c>
      <c r="V594" s="12">
        <f t="shared" si="146"/>
        <v>0</v>
      </c>
      <c r="W594" s="12">
        <f t="shared" si="146"/>
        <v>0</v>
      </c>
      <c r="X594" s="29">
        <f t="shared" si="146"/>
        <v>0</v>
      </c>
      <c r="Y594" s="204">
        <f t="shared" si="147"/>
        <v>0</v>
      </c>
      <c r="Z594" s="9">
        <f t="shared" si="147"/>
        <v>0</v>
      </c>
      <c r="AA594" s="9">
        <f t="shared" si="147"/>
        <v>0</v>
      </c>
      <c r="AB594" s="9">
        <f t="shared" si="147"/>
        <v>0</v>
      </c>
      <c r="AC594" s="18">
        <f t="shared" si="147"/>
        <v>0</v>
      </c>
      <c r="AD594" s="204">
        <f t="shared" ref="AD594:AH594" si="156">AD570/$AB$33</f>
        <v>17.961301309302044</v>
      </c>
      <c r="AE594" s="9">
        <f t="shared" si="156"/>
        <v>3.5031929717390655</v>
      </c>
      <c r="AF594" s="9">
        <f t="shared" si="156"/>
        <v>2.857922815266694</v>
      </c>
      <c r="AG594" s="9">
        <f t="shared" si="156"/>
        <v>5.6626700435274051</v>
      </c>
      <c r="AH594" s="18">
        <f t="shared" si="156"/>
        <v>3.2766005824502979</v>
      </c>
      <c r="AI594" s="17"/>
      <c r="AM594" s="109"/>
    </row>
    <row r="595" spans="1:39" outlineLevel="2">
      <c r="A595" s="37">
        <f>ROW()</f>
        <v>595</v>
      </c>
      <c r="C595" s="6" t="s">
        <v>474</v>
      </c>
      <c r="H595" s="39"/>
      <c r="I595" s="204">
        <f t="shared" ref="I595:S595" si="157">I571/$M$33</f>
        <v>0</v>
      </c>
      <c r="J595" s="9">
        <f t="shared" si="157"/>
        <v>0</v>
      </c>
      <c r="K595" s="9">
        <f t="shared" si="157"/>
        <v>0</v>
      </c>
      <c r="L595" s="9">
        <f t="shared" si="157"/>
        <v>0</v>
      </c>
      <c r="M595" s="9">
        <f t="shared" si="157"/>
        <v>0</v>
      </c>
      <c r="N595" s="204">
        <f t="shared" si="157"/>
        <v>0</v>
      </c>
      <c r="O595" s="9">
        <f t="shared" si="157"/>
        <v>0</v>
      </c>
      <c r="P595" s="9">
        <f t="shared" si="157"/>
        <v>0</v>
      </c>
      <c r="Q595" s="9">
        <f t="shared" si="157"/>
        <v>0</v>
      </c>
      <c r="R595" s="9">
        <f t="shared" si="157"/>
        <v>0</v>
      </c>
      <c r="S595" s="18">
        <f t="shared" si="157"/>
        <v>0</v>
      </c>
      <c r="T595" s="12">
        <f t="shared" si="146"/>
        <v>0</v>
      </c>
      <c r="U595" s="12">
        <f t="shared" si="146"/>
        <v>0</v>
      </c>
      <c r="V595" s="12">
        <f t="shared" si="146"/>
        <v>0</v>
      </c>
      <c r="W595" s="12">
        <f t="shared" si="146"/>
        <v>0</v>
      </c>
      <c r="X595" s="29">
        <f t="shared" si="146"/>
        <v>0</v>
      </c>
      <c r="Y595" s="204">
        <f t="shared" si="147"/>
        <v>0</v>
      </c>
      <c r="Z595" s="9">
        <f t="shared" si="147"/>
        <v>0</v>
      </c>
      <c r="AA595" s="9">
        <f t="shared" si="147"/>
        <v>0</v>
      </c>
      <c r="AB595" s="9">
        <f t="shared" si="147"/>
        <v>0</v>
      </c>
      <c r="AC595" s="18">
        <f t="shared" si="147"/>
        <v>0</v>
      </c>
      <c r="AD595" s="204">
        <f t="shared" ref="AD595:AH595" si="158">AD571/$AB$33</f>
        <v>4.1033189475588747</v>
      </c>
      <c r="AE595" s="9">
        <f t="shared" si="158"/>
        <v>3.4369398676788165</v>
      </c>
      <c r="AF595" s="9">
        <f t="shared" si="158"/>
        <v>3.702488304522686</v>
      </c>
      <c r="AG595" s="9">
        <f t="shared" si="158"/>
        <v>3.4612308051974328</v>
      </c>
      <c r="AH595" s="18">
        <f t="shared" si="158"/>
        <v>2.0000837291913824</v>
      </c>
      <c r="AI595" s="17"/>
      <c r="AM595" s="109"/>
    </row>
    <row r="596" spans="1:39" outlineLevel="2">
      <c r="A596" s="37">
        <f>ROW()</f>
        <v>596</v>
      </c>
      <c r="C596" s="6" t="s">
        <v>477</v>
      </c>
      <c r="H596" s="39"/>
      <c r="I596" s="204">
        <f t="shared" ref="I596:S596" si="159">I572/$M$33</f>
        <v>0</v>
      </c>
      <c r="J596" s="9">
        <f t="shared" si="159"/>
        <v>0</v>
      </c>
      <c r="K596" s="9">
        <f t="shared" si="159"/>
        <v>0</v>
      </c>
      <c r="L596" s="9">
        <f t="shared" si="159"/>
        <v>0</v>
      </c>
      <c r="M596" s="9">
        <f t="shared" si="159"/>
        <v>0</v>
      </c>
      <c r="N596" s="204">
        <f t="shared" si="159"/>
        <v>0</v>
      </c>
      <c r="O596" s="9">
        <f t="shared" si="159"/>
        <v>0</v>
      </c>
      <c r="P596" s="9">
        <f t="shared" si="159"/>
        <v>0</v>
      </c>
      <c r="Q596" s="9">
        <f t="shared" si="159"/>
        <v>0</v>
      </c>
      <c r="R596" s="9">
        <f t="shared" si="159"/>
        <v>0</v>
      </c>
      <c r="S596" s="18">
        <f t="shared" si="159"/>
        <v>0</v>
      </c>
      <c r="T596" s="12">
        <f t="shared" si="146"/>
        <v>0</v>
      </c>
      <c r="U596" s="12">
        <f t="shared" si="146"/>
        <v>0</v>
      </c>
      <c r="V596" s="12">
        <f t="shared" si="146"/>
        <v>0</v>
      </c>
      <c r="W596" s="12">
        <f t="shared" si="146"/>
        <v>0</v>
      </c>
      <c r="X596" s="29">
        <f t="shared" si="146"/>
        <v>0</v>
      </c>
      <c r="Y596" s="204">
        <f t="shared" si="147"/>
        <v>0</v>
      </c>
      <c r="Z596" s="9">
        <f t="shared" si="147"/>
        <v>0</v>
      </c>
      <c r="AA596" s="9">
        <f t="shared" si="147"/>
        <v>0</v>
      </c>
      <c r="AB596" s="9">
        <f t="shared" si="147"/>
        <v>0</v>
      </c>
      <c r="AC596" s="18">
        <f t="shared" si="147"/>
        <v>0</v>
      </c>
      <c r="AD596" s="204">
        <f t="shared" ref="AD596:AH596" si="160">AD572/$AB$33</f>
        <v>19.870168857877005</v>
      </c>
      <c r="AE596" s="9">
        <f t="shared" si="160"/>
        <v>22.844145740476481</v>
      </c>
      <c r="AF596" s="9">
        <f t="shared" si="160"/>
        <v>10.232995636381453</v>
      </c>
      <c r="AG596" s="9">
        <f t="shared" si="160"/>
        <v>13.652361788669596</v>
      </c>
      <c r="AH596" s="18">
        <f t="shared" si="160"/>
        <v>7.8747199020663157</v>
      </c>
      <c r="AI596" s="17"/>
      <c r="AM596" s="109"/>
    </row>
    <row r="597" spans="1:39" outlineLevel="2">
      <c r="A597" s="37">
        <f>ROW()</f>
        <v>597</v>
      </c>
      <c r="C597" s="6" t="s">
        <v>511</v>
      </c>
      <c r="H597" s="39"/>
      <c r="I597" s="204">
        <f t="shared" ref="I597:S597" si="161">I573/$M$33</f>
        <v>0</v>
      </c>
      <c r="J597" s="9">
        <f t="shared" si="161"/>
        <v>0</v>
      </c>
      <c r="K597" s="9">
        <f t="shared" si="161"/>
        <v>0</v>
      </c>
      <c r="L597" s="9">
        <f t="shared" si="161"/>
        <v>0</v>
      </c>
      <c r="M597" s="9">
        <f t="shared" si="161"/>
        <v>0</v>
      </c>
      <c r="N597" s="204">
        <f t="shared" si="161"/>
        <v>0</v>
      </c>
      <c r="O597" s="9">
        <f t="shared" si="161"/>
        <v>0</v>
      </c>
      <c r="P597" s="9">
        <f t="shared" si="161"/>
        <v>0</v>
      </c>
      <c r="Q597" s="9">
        <f t="shared" si="161"/>
        <v>0</v>
      </c>
      <c r="R597" s="9">
        <f t="shared" si="161"/>
        <v>0</v>
      </c>
      <c r="S597" s="18">
        <f t="shared" si="161"/>
        <v>0</v>
      </c>
      <c r="T597" s="12">
        <f t="shared" si="146"/>
        <v>7.1211218917835684</v>
      </c>
      <c r="U597" s="12">
        <f t="shared" si="146"/>
        <v>0.9571354333333334</v>
      </c>
      <c r="V597" s="12">
        <f t="shared" si="146"/>
        <v>0.31807009732824432</v>
      </c>
      <c r="W597" s="12">
        <f t="shared" si="146"/>
        <v>7.4786923076923086E-3</v>
      </c>
      <c r="X597" s="29">
        <f t="shared" si="146"/>
        <v>5.4875247232472328E-2</v>
      </c>
      <c r="Y597" s="204">
        <f t="shared" si="147"/>
        <v>2.4885434545454551E-2</v>
      </c>
      <c r="Z597" s="9">
        <f t="shared" si="147"/>
        <v>0</v>
      </c>
      <c r="AA597" s="9">
        <f t="shared" si="147"/>
        <v>0</v>
      </c>
      <c r="AB597" s="9">
        <f t="shared" si="147"/>
        <v>0</v>
      </c>
      <c r="AC597" s="18">
        <f t="shared" si="147"/>
        <v>0</v>
      </c>
      <c r="AD597" s="204">
        <f t="shared" ref="AD597:AH597" si="162">AD573/$AB$33</f>
        <v>3.6838278071400348</v>
      </c>
      <c r="AE597" s="9">
        <f t="shared" si="162"/>
        <v>4.1488062545306397</v>
      </c>
      <c r="AF597" s="9">
        <f t="shared" si="162"/>
        <v>1.0717729302565675</v>
      </c>
      <c r="AG597" s="9">
        <f t="shared" si="162"/>
        <v>8.0702161047158878</v>
      </c>
      <c r="AH597" s="18">
        <f t="shared" si="162"/>
        <v>2.6776709973599151</v>
      </c>
      <c r="AI597" s="17"/>
      <c r="AM597" s="109"/>
    </row>
    <row r="598" spans="1:39" outlineLevel="2">
      <c r="A598" s="37">
        <f>ROW()</f>
        <v>598</v>
      </c>
      <c r="C598" s="6" t="s">
        <v>655</v>
      </c>
      <c r="H598" s="39"/>
      <c r="I598" s="204"/>
      <c r="J598" s="9"/>
      <c r="K598" s="9"/>
      <c r="L598" s="9"/>
      <c r="M598" s="9"/>
      <c r="N598" s="204"/>
      <c r="O598" s="9"/>
      <c r="P598" s="9"/>
      <c r="Q598" s="9"/>
      <c r="R598" s="9"/>
      <c r="S598" s="18"/>
      <c r="T598" s="12"/>
      <c r="U598" s="12"/>
      <c r="V598" s="12"/>
      <c r="W598" s="12"/>
      <c r="X598" s="29"/>
      <c r="Y598" s="204"/>
      <c r="Z598" s="9"/>
      <c r="AA598" s="9"/>
      <c r="AB598" s="9"/>
      <c r="AC598" s="18"/>
      <c r="AD598" s="204"/>
      <c r="AE598" s="9"/>
      <c r="AF598" s="9"/>
      <c r="AG598" s="9"/>
      <c r="AH598" s="18"/>
      <c r="AI598" s="17"/>
      <c r="AM598" s="109"/>
    </row>
    <row r="599" spans="1:39" outlineLevel="2">
      <c r="A599" s="37">
        <f>ROW()</f>
        <v>599</v>
      </c>
      <c r="C599" s="6" t="s">
        <v>656</v>
      </c>
      <c r="H599" s="39"/>
      <c r="I599" s="204"/>
      <c r="J599" s="9"/>
      <c r="K599" s="9"/>
      <c r="L599" s="9"/>
      <c r="M599" s="9"/>
      <c r="N599" s="204"/>
      <c r="O599" s="9"/>
      <c r="P599" s="9"/>
      <c r="Q599" s="9"/>
      <c r="R599" s="9"/>
      <c r="S599" s="18"/>
      <c r="T599" s="12"/>
      <c r="U599" s="12"/>
      <c r="V599" s="12"/>
      <c r="W599" s="12"/>
      <c r="X599" s="29"/>
      <c r="Y599" s="204"/>
      <c r="Z599" s="9"/>
      <c r="AA599" s="9"/>
      <c r="AB599" s="9"/>
      <c r="AC599" s="18"/>
      <c r="AD599" s="204"/>
      <c r="AE599" s="9"/>
      <c r="AF599" s="9"/>
      <c r="AG599" s="9"/>
      <c r="AH599" s="18"/>
      <c r="AI599" s="17"/>
      <c r="AM599" s="109"/>
    </row>
    <row r="600" spans="1:39" outlineLevel="2">
      <c r="A600" s="37">
        <f>ROW()</f>
        <v>600</v>
      </c>
      <c r="C600" s="6" t="s">
        <v>667</v>
      </c>
      <c r="H600" s="39"/>
      <c r="I600" s="204"/>
      <c r="J600" s="9"/>
      <c r="K600" s="9"/>
      <c r="L600" s="9"/>
      <c r="M600" s="9"/>
      <c r="N600" s="204"/>
      <c r="O600" s="9"/>
      <c r="P600" s="9"/>
      <c r="Q600" s="9"/>
      <c r="R600" s="9"/>
      <c r="S600" s="18"/>
      <c r="T600" s="12"/>
      <c r="U600" s="12"/>
      <c r="V600" s="12"/>
      <c r="W600" s="12"/>
      <c r="X600" s="29"/>
      <c r="Y600" s="204"/>
      <c r="Z600" s="9"/>
      <c r="AA600" s="9"/>
      <c r="AB600" s="9"/>
      <c r="AC600" s="18"/>
      <c r="AD600" s="204"/>
      <c r="AE600" s="9"/>
      <c r="AF600" s="9"/>
      <c r="AG600" s="9"/>
      <c r="AH600" s="18"/>
      <c r="AI600" s="17"/>
      <c r="AM600" s="109"/>
    </row>
    <row r="601" spans="1:39" outlineLevel="2">
      <c r="A601" s="37">
        <f>ROW()</f>
        <v>601</v>
      </c>
      <c r="C601" s="6" t="s">
        <v>212</v>
      </c>
      <c r="H601" s="39"/>
      <c r="I601" s="204">
        <f t="shared" ref="I601:S601" si="163">I577/$M$33</f>
        <v>0</v>
      </c>
      <c r="J601" s="9">
        <f t="shared" si="163"/>
        <v>0</v>
      </c>
      <c r="K601" s="9">
        <f t="shared" si="163"/>
        <v>0</v>
      </c>
      <c r="L601" s="9">
        <f t="shared" si="163"/>
        <v>0</v>
      </c>
      <c r="M601" s="9">
        <f t="shared" si="163"/>
        <v>0</v>
      </c>
      <c r="N601" s="204">
        <f t="shared" si="163"/>
        <v>0</v>
      </c>
      <c r="O601" s="9">
        <f t="shared" si="163"/>
        <v>0</v>
      </c>
      <c r="P601" s="9">
        <f t="shared" si="163"/>
        <v>0</v>
      </c>
      <c r="Q601" s="9">
        <f t="shared" si="163"/>
        <v>0</v>
      </c>
      <c r="R601" s="9">
        <f t="shared" si="163"/>
        <v>0</v>
      </c>
      <c r="S601" s="18">
        <f t="shared" si="163"/>
        <v>0</v>
      </c>
      <c r="T601" s="12">
        <f t="shared" ref="T601:X601" si="164">T577/T$33</f>
        <v>0</v>
      </c>
      <c r="U601" s="12">
        <f t="shared" si="164"/>
        <v>0</v>
      </c>
      <c r="V601" s="12">
        <f t="shared" si="164"/>
        <v>0</v>
      </c>
      <c r="W601" s="12">
        <f t="shared" si="164"/>
        <v>0</v>
      </c>
      <c r="X601" s="29">
        <f t="shared" si="164"/>
        <v>0</v>
      </c>
      <c r="Y601" s="204">
        <f t="shared" ref="Y601:AC602" si="165">Y577/$X$33</f>
        <v>0</v>
      </c>
      <c r="Z601" s="9">
        <f t="shared" si="165"/>
        <v>0</v>
      </c>
      <c r="AA601" s="9">
        <f t="shared" si="165"/>
        <v>0</v>
      </c>
      <c r="AB601" s="9">
        <f t="shared" si="165"/>
        <v>0</v>
      </c>
      <c r="AC601" s="18">
        <f t="shared" si="165"/>
        <v>0</v>
      </c>
      <c r="AD601" s="204">
        <f t="shared" ref="AD601:AH601" si="166">AD577/$AB$33</f>
        <v>0</v>
      </c>
      <c r="AE601" s="9">
        <f t="shared" si="166"/>
        <v>0</v>
      </c>
      <c r="AF601" s="9">
        <f t="shared" si="166"/>
        <v>0</v>
      </c>
      <c r="AG601" s="9">
        <f t="shared" si="166"/>
        <v>0</v>
      </c>
      <c r="AH601" s="18">
        <f t="shared" si="166"/>
        <v>0</v>
      </c>
      <c r="AI601" s="17"/>
      <c r="AM601" s="109"/>
    </row>
    <row r="602" spans="1:39" outlineLevel="2">
      <c r="A602" s="37">
        <f>ROW()</f>
        <v>602</v>
      </c>
      <c r="C602" s="6" t="s">
        <v>362</v>
      </c>
      <c r="H602" s="39"/>
      <c r="I602" s="205"/>
      <c r="J602" s="15"/>
      <c r="K602" s="15"/>
      <c r="L602" s="15"/>
      <c r="M602" s="15"/>
      <c r="N602" s="205"/>
      <c r="O602" s="15"/>
      <c r="P602" s="15"/>
      <c r="Q602" s="15"/>
      <c r="R602" s="15"/>
      <c r="S602" s="206"/>
      <c r="T602" s="22"/>
      <c r="U602" s="22"/>
      <c r="V602" s="22"/>
      <c r="W602" s="22"/>
      <c r="X602" s="28"/>
      <c r="Y602" s="205">
        <f t="shared" si="165"/>
        <v>3.6797188863816872E-14</v>
      </c>
      <c r="Z602" s="15">
        <f t="shared" si="165"/>
        <v>0</v>
      </c>
      <c r="AA602" s="15">
        <f t="shared" si="165"/>
        <v>0</v>
      </c>
      <c r="AB602" s="15">
        <f t="shared" si="165"/>
        <v>0</v>
      </c>
      <c r="AC602" s="206">
        <f t="shared" si="165"/>
        <v>-3.4765536829165559E-14</v>
      </c>
      <c r="AD602" s="205">
        <f t="shared" ref="AD602:AH602" si="167">AD578/$AB$33</f>
        <v>2.3617880114096534</v>
      </c>
      <c r="AE602" s="15">
        <f t="shared" si="167"/>
        <v>1.7827563093516567</v>
      </c>
      <c r="AF602" s="15">
        <f t="shared" si="167"/>
        <v>1.6173208042273979</v>
      </c>
      <c r="AG602" s="15">
        <f t="shared" si="167"/>
        <v>1.7947251241926745</v>
      </c>
      <c r="AH602" s="206">
        <f t="shared" si="167"/>
        <v>1.6513818253865638</v>
      </c>
      <c r="AI602" s="17"/>
      <c r="AM602" s="109"/>
    </row>
    <row r="603" spans="1:39" outlineLevel="2">
      <c r="A603" s="37">
        <f>ROW()</f>
        <v>603</v>
      </c>
      <c r="C603" s="6" t="s">
        <v>1</v>
      </c>
      <c r="H603" s="39"/>
      <c r="I603" s="204">
        <f t="shared" ref="I603:AC603" si="168">SUM(I590:I602)</f>
        <v>9.6560030527748886</v>
      </c>
      <c r="J603" s="9">
        <f t="shared" si="168"/>
        <v>6.0469990619337342</v>
      </c>
      <c r="K603" s="9">
        <f t="shared" si="168"/>
        <v>2.2548180525612085</v>
      </c>
      <c r="L603" s="9">
        <f t="shared" si="168"/>
        <v>1.3581266338963642</v>
      </c>
      <c r="M603" s="9">
        <f t="shared" si="168"/>
        <v>5.7757743820219005</v>
      </c>
      <c r="N603" s="204">
        <f t="shared" si="168"/>
        <v>22.800052829301002</v>
      </c>
      <c r="O603" s="9">
        <f t="shared" si="168"/>
        <v>135.02196607245608</v>
      </c>
      <c r="P603" s="9">
        <f t="shared" si="168"/>
        <v>638.48483151901382</v>
      </c>
      <c r="Q603" s="9">
        <f t="shared" si="168"/>
        <v>547.08470199329872</v>
      </c>
      <c r="R603" s="9">
        <f t="shared" si="168"/>
        <v>154.7911158685192</v>
      </c>
      <c r="S603" s="18">
        <f t="shared" si="168"/>
        <v>258.70962558467318</v>
      </c>
      <c r="T603" s="9">
        <f t="shared" si="168"/>
        <v>199.33313803460447</v>
      </c>
      <c r="U603" s="9">
        <f t="shared" si="168"/>
        <v>19.252356280170005</v>
      </c>
      <c r="V603" s="9">
        <f t="shared" si="168"/>
        <v>15.447405439150343</v>
      </c>
      <c r="W603" s="9">
        <f t="shared" si="168"/>
        <v>15.142643808930371</v>
      </c>
      <c r="X603" s="18">
        <f t="shared" si="168"/>
        <v>15.697284329631158</v>
      </c>
      <c r="Y603" s="204">
        <f t="shared" si="168"/>
        <v>32.521113781207021</v>
      </c>
      <c r="Z603" s="9">
        <f t="shared" si="168"/>
        <v>29.789772683527641</v>
      </c>
      <c r="AA603" s="9">
        <f t="shared" si="168"/>
        <v>21.649209413013089</v>
      </c>
      <c r="AB603" s="9">
        <f t="shared" si="168"/>
        <v>23.096211377665245</v>
      </c>
      <c r="AC603" s="18">
        <f t="shared" si="168"/>
        <v>27.899237957290744</v>
      </c>
      <c r="AD603" s="204">
        <f t="shared" ref="AD603:AH603" si="169">SUM(AD590:AD602)</f>
        <v>59.450953761087689</v>
      </c>
      <c r="AE603" s="9">
        <f t="shared" si="169"/>
        <v>42.058405915481103</v>
      </c>
      <c r="AF603" s="9">
        <f t="shared" si="169"/>
        <v>26.128124760689609</v>
      </c>
      <c r="AG603" s="9">
        <f t="shared" si="169"/>
        <v>38.444979836795916</v>
      </c>
      <c r="AH603" s="18">
        <f t="shared" si="169"/>
        <v>24.854287067407672</v>
      </c>
      <c r="AI603" s="17"/>
      <c r="AM603" s="109"/>
    </row>
    <row r="604" spans="1:39" outlineLevel="2">
      <c r="A604" s="37">
        <f>ROW()</f>
        <v>604</v>
      </c>
      <c r="B604" s="230" t="s">
        <v>299</v>
      </c>
      <c r="E604" s="5" t="s">
        <v>484</v>
      </c>
      <c r="H604" s="9"/>
      <c r="I604" s="1299" t="s">
        <v>300</v>
      </c>
      <c r="J604" s="1282"/>
      <c r="K604" s="1282"/>
      <c r="L604" s="1282"/>
      <c r="M604" s="1282"/>
      <c r="N604" s="1270" t="s">
        <v>284</v>
      </c>
      <c r="O604" s="1271"/>
      <c r="P604" s="1271"/>
      <c r="Q604" s="1271"/>
      <c r="R604" s="1271"/>
      <c r="S604" s="1272"/>
      <c r="T604" s="1282" t="s">
        <v>211</v>
      </c>
      <c r="U604" s="1282"/>
      <c r="V604" s="1282"/>
      <c r="W604" s="1282"/>
      <c r="X604" s="1282"/>
      <c r="Y604" s="1270" t="s">
        <v>301</v>
      </c>
      <c r="Z604" s="1271"/>
      <c r="AA604" s="1271"/>
      <c r="AB604" s="1271"/>
      <c r="AC604" s="1272"/>
      <c r="AD604" s="1270" t="s">
        <v>450</v>
      </c>
      <c r="AE604" s="1271"/>
      <c r="AF604" s="1271"/>
      <c r="AG604" s="1271"/>
      <c r="AH604" s="1272"/>
      <c r="AI604" s="1270" t="s">
        <v>686</v>
      </c>
      <c r="AJ604" s="1271"/>
      <c r="AK604" s="1271"/>
      <c r="AL604" s="1271"/>
      <c r="AM604" s="1272"/>
    </row>
    <row r="605" spans="1:39" outlineLevel="2">
      <c r="A605" s="37">
        <f>ROW()</f>
        <v>605</v>
      </c>
      <c r="C605" s="6" t="s">
        <v>2</v>
      </c>
      <c r="F605" s="9"/>
      <c r="H605" s="39"/>
      <c r="I605" s="667">
        <v>1.3878405999999999</v>
      </c>
      <c r="J605" s="668">
        <v>3.0096500000000002E-2</v>
      </c>
      <c r="K605" s="668">
        <v>6.3939300000000004E-2</v>
      </c>
      <c r="L605" s="668">
        <v>2.1140000000000001E-5</v>
      </c>
      <c r="M605" s="668">
        <v>0.62122699999999997</v>
      </c>
      <c r="N605" s="667">
        <v>7.4336034800000004</v>
      </c>
      <c r="O605" s="668">
        <v>229.88054288999996</v>
      </c>
      <c r="P605" s="668">
        <v>1.1463871999999999</v>
      </c>
      <c r="Q605" s="668">
        <v>493.54175513999996</v>
      </c>
      <c r="R605" s="668">
        <v>0</v>
      </c>
      <c r="S605" s="658">
        <v>489.95989998000005</v>
      </c>
      <c r="T605" s="667">
        <v>46.114715758958042</v>
      </c>
      <c r="U605" s="668">
        <v>14.606136384299488</v>
      </c>
      <c r="V605" s="668">
        <v>4.6914845910357874</v>
      </c>
      <c r="W605" s="668">
        <v>0.58293042136619544</v>
      </c>
      <c r="X605" s="668">
        <v>2.5928162600000002</v>
      </c>
      <c r="Y605" s="672">
        <v>0</v>
      </c>
      <c r="Z605" s="673">
        <v>0</v>
      </c>
      <c r="AA605" s="673">
        <v>8.5233363749999971E-2</v>
      </c>
      <c r="AB605" s="673">
        <v>8.8811437499999955E-3</v>
      </c>
      <c r="AC605" s="986">
        <v>8.7959769999999993E-2</v>
      </c>
      <c r="AD605" s="1109">
        <v>0</v>
      </c>
      <c r="AE605" s="1110">
        <v>2.3098810959577185</v>
      </c>
      <c r="AF605" s="1110">
        <v>1.0636616650626538</v>
      </c>
      <c r="AG605" s="1110">
        <v>2.1434419999999996E-2</v>
      </c>
      <c r="AH605" s="1111">
        <v>0</v>
      </c>
      <c r="AI605" s="204">
        <f t="shared" ref="AI605:AM605" si="170">AI620*AI$33</f>
        <v>0.19524352397610018</v>
      </c>
      <c r="AJ605" s="9">
        <f t="shared" si="170"/>
        <v>0.20003614867959116</v>
      </c>
      <c r="AK605" s="9">
        <f t="shared" si="170"/>
        <v>0.20494641749788176</v>
      </c>
      <c r="AL605" s="9">
        <f t="shared" si="170"/>
        <v>0.32286819577326298</v>
      </c>
      <c r="AM605" s="18">
        <f t="shared" si="170"/>
        <v>0.21513150956216942</v>
      </c>
    </row>
    <row r="606" spans="1:39" outlineLevel="2">
      <c r="A606" s="37">
        <f>ROW()</f>
        <v>606</v>
      </c>
      <c r="C606" s="6" t="s">
        <v>3</v>
      </c>
      <c r="H606" s="39"/>
      <c r="I606" s="667">
        <v>18.621587399999996</v>
      </c>
      <c r="J606" s="668">
        <v>1.32699473</v>
      </c>
      <c r="K606" s="668">
        <v>8.3315159999999999E-2</v>
      </c>
      <c r="L606" s="668">
        <v>-0.11479787999999999</v>
      </c>
      <c r="M606" s="668">
        <v>0.18346781999999998</v>
      </c>
      <c r="N606" s="667">
        <v>41.216322779999999</v>
      </c>
      <c r="O606" s="668">
        <v>153.70189397999997</v>
      </c>
      <c r="P606" s="668">
        <v>0.13571847999999997</v>
      </c>
      <c r="Q606" s="668">
        <v>126.82707395999999</v>
      </c>
      <c r="R606" s="668">
        <v>0</v>
      </c>
      <c r="S606" s="418">
        <v>114.32250003000001</v>
      </c>
      <c r="T606" s="416">
        <v>30.587693245633893</v>
      </c>
      <c r="U606" s="668">
        <v>8.2960734403383647</v>
      </c>
      <c r="V606" s="668">
        <v>5.5532058264796307</v>
      </c>
      <c r="W606" s="668">
        <v>3.0579326671415683</v>
      </c>
      <c r="X606" s="668">
        <v>4.475624279999999</v>
      </c>
      <c r="Y606" s="518">
        <v>2.4112783485000002</v>
      </c>
      <c r="Z606" s="519">
        <v>4.6173590831249998</v>
      </c>
      <c r="AA606" s="519">
        <v>2.8467189787499994</v>
      </c>
      <c r="AB606" s="519">
        <v>1.9137673878749997</v>
      </c>
      <c r="AC606" s="987">
        <v>2.0724719599999997</v>
      </c>
      <c r="AD606" s="1109">
        <v>2.7634872913180613</v>
      </c>
      <c r="AE606" s="1110">
        <v>3.8898085926877619</v>
      </c>
      <c r="AF606" s="1110">
        <v>5.0157975962613488</v>
      </c>
      <c r="AG606" s="1110">
        <v>1.6330694299999993</v>
      </c>
      <c r="AH606" s="1111">
        <v>1.3022698752000001</v>
      </c>
      <c r="AI606" s="204">
        <f t="shared" ref="AI606:AM606" si="171">AI621*AI$33</f>
        <v>6.9232723784105854</v>
      </c>
      <c r="AJ606" s="9">
        <f t="shared" si="171"/>
        <v>6.1239023538243433</v>
      </c>
      <c r="AK606" s="9">
        <f t="shared" si="171"/>
        <v>7.1870080794176507</v>
      </c>
      <c r="AL606" s="9">
        <f t="shared" si="171"/>
        <v>5.038324327748505</v>
      </c>
      <c r="AM606" s="18">
        <f t="shared" si="171"/>
        <v>4.5961806059040269</v>
      </c>
    </row>
    <row r="607" spans="1:39" outlineLevel="2">
      <c r="A607" s="37">
        <f>ROW()</f>
        <v>607</v>
      </c>
      <c r="C607" s="6" t="s">
        <v>4</v>
      </c>
      <c r="H607" s="39"/>
      <c r="I607" s="667">
        <v>0.57169320000000023</v>
      </c>
      <c r="J607" s="668">
        <v>0.5396342500000002</v>
      </c>
      <c r="K607" s="668">
        <v>0.35796585000000014</v>
      </c>
      <c r="L607" s="668">
        <v>-3.1767190000000001E-2</v>
      </c>
      <c r="M607" s="668">
        <v>1.6705262800000003</v>
      </c>
      <c r="N607" s="667">
        <v>0</v>
      </c>
      <c r="O607" s="668">
        <v>0</v>
      </c>
      <c r="P607" s="668">
        <v>0</v>
      </c>
      <c r="Q607" s="668">
        <v>0</v>
      </c>
      <c r="R607" s="668">
        <v>7.6179759999999999E-2</v>
      </c>
      <c r="S607" s="658">
        <v>4.7555367100000003</v>
      </c>
      <c r="T607" s="667">
        <v>0.34960930225343861</v>
      </c>
      <c r="U607" s="668">
        <v>1.8497595787947199</v>
      </c>
      <c r="V607" s="668">
        <v>0.95437131657921159</v>
      </c>
      <c r="W607" s="668">
        <v>1.1986972768811694</v>
      </c>
      <c r="X607" s="668">
        <v>3.6613055300000004</v>
      </c>
      <c r="Y607" s="518">
        <v>3.3113628224999987</v>
      </c>
      <c r="Z607" s="519">
        <v>3.5379170583749806</v>
      </c>
      <c r="AA607" s="519">
        <v>6.7984312904999973</v>
      </c>
      <c r="AB607" s="519">
        <v>5.4032617856250775</v>
      </c>
      <c r="AC607" s="987">
        <v>8.2567093700000012</v>
      </c>
      <c r="AD607" s="1109">
        <v>4.0844526903942615</v>
      </c>
      <c r="AE607" s="1110">
        <v>2.7134641168903721</v>
      </c>
      <c r="AF607" s="1110">
        <v>3.4735087225181496</v>
      </c>
      <c r="AG607" s="1110">
        <v>3.3324905400000002</v>
      </c>
      <c r="AH607" s="1111">
        <v>2.5796127756000002</v>
      </c>
      <c r="AI607" s="204">
        <f t="shared" ref="AI607:AM607" si="172">AI622*AI$33</f>
        <v>3.809001710464277</v>
      </c>
      <c r="AJ607" s="9">
        <f t="shared" si="172"/>
        <v>3.6325596683365302</v>
      </c>
      <c r="AK607" s="9">
        <f t="shared" si="172"/>
        <v>4.9425913794501222</v>
      </c>
      <c r="AL607" s="9">
        <f t="shared" si="172"/>
        <v>4.1946561852756634</v>
      </c>
      <c r="AM607" s="18">
        <f t="shared" si="172"/>
        <v>4.2050923406983465</v>
      </c>
    </row>
    <row r="608" spans="1:39" outlineLevel="2">
      <c r="A608" s="37">
        <f>ROW()</f>
        <v>608</v>
      </c>
      <c r="C608" s="6" t="s">
        <v>5</v>
      </c>
      <c r="H608" s="39"/>
      <c r="I608" s="667">
        <v>5.0959685000000006</v>
      </c>
      <c r="J608" s="668">
        <v>1.37068648</v>
      </c>
      <c r="K608" s="668">
        <v>0.75003203000000007</v>
      </c>
      <c r="L608" s="668">
        <v>0.92049553000000006</v>
      </c>
      <c r="M608" s="668">
        <v>0.90148431000000018</v>
      </c>
      <c r="N608" s="667">
        <v>3.5204673699999995</v>
      </c>
      <c r="O608" s="668">
        <v>0.78549806000000011</v>
      </c>
      <c r="P608" s="668">
        <v>2.1494877400000001</v>
      </c>
      <c r="Q608" s="668">
        <v>5.6331739800000005</v>
      </c>
      <c r="R608" s="668">
        <v>0.54429260000000013</v>
      </c>
      <c r="S608" s="418">
        <v>13.253873430000034</v>
      </c>
      <c r="T608" s="416">
        <f>49.8023586883419-T612</f>
        <v>46.761417977357318</v>
      </c>
      <c r="U608" s="417">
        <f>6.05592930898499-U612</f>
        <v>4.4369118538139354</v>
      </c>
      <c r="V608" s="417">
        <f>9.38651642114271-V612</f>
        <v>8.2917760666417131</v>
      </c>
      <c r="W608" s="417">
        <f>7.47509459238247-W612</f>
        <v>7.4665115184499751</v>
      </c>
      <c r="X608" s="417">
        <f>11.73449724-X612</f>
        <v>11.621402839992811</v>
      </c>
      <c r="Y608" s="518">
        <v>2.2469138593749993</v>
      </c>
      <c r="Z608" s="519">
        <v>4.8109472403749987</v>
      </c>
      <c r="AA608" s="519">
        <v>1.7451145642499994</v>
      </c>
      <c r="AB608" s="519">
        <v>2.6764061411249993</v>
      </c>
      <c r="AC608" s="987">
        <v>4.0108991900000026</v>
      </c>
      <c r="AD608" s="1109">
        <v>2.4889551591993828</v>
      </c>
      <c r="AE608" s="1110">
        <v>2.5200572532414931</v>
      </c>
      <c r="AF608" s="1110">
        <v>0.51554893671142032</v>
      </c>
      <c r="AG608" s="1110">
        <v>1.8114155400000007</v>
      </c>
      <c r="AH608" s="1111">
        <v>1.8272725622999999</v>
      </c>
      <c r="AI608" s="204">
        <f t="shared" ref="AI608:AM608" si="173">AI623*AI$33</f>
        <v>1.4128913079130689</v>
      </c>
      <c r="AJ608" s="9">
        <f t="shared" si="173"/>
        <v>1.7594577378484471</v>
      </c>
      <c r="AK608" s="9">
        <f t="shared" si="173"/>
        <v>1.1745853820039889</v>
      </c>
      <c r="AL608" s="9">
        <f t="shared" si="173"/>
        <v>1.4303286854710633</v>
      </c>
      <c r="AM608" s="18">
        <f t="shared" si="173"/>
        <v>1.232958006415444</v>
      </c>
    </row>
    <row r="609" spans="1:39" outlineLevel="2">
      <c r="A609" s="37">
        <f>ROW()</f>
        <v>609</v>
      </c>
      <c r="C609" s="6" t="s">
        <v>473</v>
      </c>
      <c r="H609" s="39"/>
      <c r="I609" s="667"/>
      <c r="J609" s="668"/>
      <c r="K609" s="668"/>
      <c r="L609" s="668"/>
      <c r="M609" s="668"/>
      <c r="N609" s="667"/>
      <c r="O609" s="668"/>
      <c r="P609" s="668"/>
      <c r="Q609" s="668"/>
      <c r="R609" s="668"/>
      <c r="S609" s="658"/>
      <c r="T609" s="667"/>
      <c r="U609" s="668"/>
      <c r="V609" s="668"/>
      <c r="W609" s="668"/>
      <c r="X609" s="668"/>
      <c r="Y609" s="518">
        <v>3.3065471699999995</v>
      </c>
      <c r="Z609" s="519">
        <v>2.4601927094999931</v>
      </c>
      <c r="AA609" s="519">
        <v>2.9663454082499987</v>
      </c>
      <c r="AB609" s="519">
        <v>2.5211855778749994</v>
      </c>
      <c r="AC609" s="987">
        <v>4.4002969500000004</v>
      </c>
      <c r="AD609" s="1109">
        <v>12.895977026083161</v>
      </c>
      <c r="AE609" s="1110">
        <v>6.0925541651664581</v>
      </c>
      <c r="AF609" s="1110">
        <v>14.533143639704214</v>
      </c>
      <c r="AG609" s="1110">
        <v>5.1701568994999993</v>
      </c>
      <c r="AH609" s="1111">
        <v>9.4027394471999983</v>
      </c>
      <c r="AI609" s="204">
        <f t="shared" ref="AI609:AM609" si="174">AI624*AI$33</f>
        <v>17.83946827386146</v>
      </c>
      <c r="AJ609" s="9">
        <f t="shared" si="174"/>
        <v>11.83319404170334</v>
      </c>
      <c r="AK609" s="9">
        <f t="shared" si="174"/>
        <v>8.2189691216717868</v>
      </c>
      <c r="AL609" s="9">
        <f t="shared" si="174"/>
        <v>12.17639100252239</v>
      </c>
      <c r="AM609" s="18">
        <f t="shared" si="174"/>
        <v>7.5303466310915663</v>
      </c>
    </row>
    <row r="610" spans="1:39" outlineLevel="2">
      <c r="A610" s="37">
        <f>ROW()</f>
        <v>610</v>
      </c>
      <c r="C610" s="6" t="s">
        <v>474</v>
      </c>
      <c r="H610" s="39"/>
      <c r="I610" s="667"/>
      <c r="J610" s="668"/>
      <c r="K610" s="668"/>
      <c r="L610" s="668"/>
      <c r="M610" s="668"/>
      <c r="N610" s="667"/>
      <c r="O610" s="668"/>
      <c r="P610" s="668"/>
      <c r="Q610" s="668"/>
      <c r="R610" s="668"/>
      <c r="S610" s="658"/>
      <c r="T610" s="667"/>
      <c r="U610" s="668"/>
      <c r="V610" s="668"/>
      <c r="W610" s="668"/>
      <c r="X610" s="668"/>
      <c r="Y610" s="518">
        <v>0.8360307978749999</v>
      </c>
      <c r="Z610" s="519">
        <v>1.5208248048749997</v>
      </c>
      <c r="AA610" s="519">
        <v>4.8440790652499981</v>
      </c>
      <c r="AB610" s="519">
        <v>7.3666363983749976</v>
      </c>
      <c r="AC610" s="987">
        <v>3.8696298499999995</v>
      </c>
      <c r="AD610" s="1109">
        <v>4.1518243681504741</v>
      </c>
      <c r="AE610" s="1110">
        <v>5.7473409819517363</v>
      </c>
      <c r="AF610" s="1110">
        <v>6.782042202401362</v>
      </c>
      <c r="AG610" s="1110">
        <v>3.8737209399999988</v>
      </c>
      <c r="AH610" s="1111">
        <v>3.1010340243000001</v>
      </c>
      <c r="AI610" s="204">
        <f t="shared" ref="AI610:AM610" si="175">AI625*AI$33</f>
        <v>5.0181590253491981</v>
      </c>
      <c r="AJ610" s="9">
        <f t="shared" si="175"/>
        <v>4.5427365126550674</v>
      </c>
      <c r="AK610" s="9">
        <f t="shared" si="175"/>
        <v>4.2327842543515537</v>
      </c>
      <c r="AL610" s="9">
        <f t="shared" si="175"/>
        <v>4.2068331705683493</v>
      </c>
      <c r="AM610" s="18">
        <f t="shared" si="175"/>
        <v>4.1944358129383943</v>
      </c>
    </row>
    <row r="611" spans="1:39" outlineLevel="2">
      <c r="A611" s="37">
        <f>ROW()</f>
        <v>611</v>
      </c>
      <c r="C611" s="6" t="s">
        <v>477</v>
      </c>
      <c r="H611" s="39"/>
      <c r="I611" s="667"/>
      <c r="J611" s="668"/>
      <c r="K611" s="668"/>
      <c r="L611" s="668"/>
      <c r="M611" s="668"/>
      <c r="N611" s="667"/>
      <c r="O611" s="668"/>
      <c r="P611" s="668"/>
      <c r="Q611" s="668"/>
      <c r="R611" s="668"/>
      <c r="S611" s="658"/>
      <c r="T611" s="667"/>
      <c r="U611" s="668"/>
      <c r="V611" s="668"/>
      <c r="W611" s="668"/>
      <c r="X611" s="668"/>
      <c r="Y611" s="518">
        <v>5.2280085352499999</v>
      </c>
      <c r="Z611" s="519">
        <v>6.2283088619999987</v>
      </c>
      <c r="AA611" s="519">
        <v>2.8784513868749997</v>
      </c>
      <c r="AB611" s="519">
        <v>6.528920405624997</v>
      </c>
      <c r="AC611" s="987">
        <v>6.8165931999999989</v>
      </c>
      <c r="AD611" s="1109">
        <v>8.0461640731343724</v>
      </c>
      <c r="AE611" s="1110">
        <v>15.504377056244682</v>
      </c>
      <c r="AF611" s="1110">
        <v>16.27226904066185</v>
      </c>
      <c r="AG611" s="1110">
        <v>20.927251670000004</v>
      </c>
      <c r="AH611" s="1111">
        <v>15.454155066299998</v>
      </c>
      <c r="AI611" s="204">
        <f t="shared" ref="AI611:AM611" si="176">AI626*AI$33</f>
        <v>17.745695440847765</v>
      </c>
      <c r="AJ611" s="9">
        <f t="shared" si="176"/>
        <v>17.038041107480772</v>
      </c>
      <c r="AK611" s="9">
        <f t="shared" si="176"/>
        <v>17.155215403350013</v>
      </c>
      <c r="AL611" s="9">
        <f t="shared" si="176"/>
        <v>18.816736548816124</v>
      </c>
      <c r="AM611" s="18">
        <f t="shared" si="176"/>
        <v>14.681923179617076</v>
      </c>
    </row>
    <row r="612" spans="1:39" outlineLevel="2">
      <c r="A612" s="37">
        <f>ROW()</f>
        <v>612</v>
      </c>
      <c r="C612" s="6" t="s">
        <v>511</v>
      </c>
      <c r="H612" s="39"/>
      <c r="I612" s="667"/>
      <c r="J612" s="668"/>
      <c r="K612" s="668"/>
      <c r="L612" s="668"/>
      <c r="M612" s="668"/>
      <c r="N612" s="667"/>
      <c r="O612" s="668"/>
      <c r="P612" s="668"/>
      <c r="Q612" s="668"/>
      <c r="R612" s="668"/>
      <c r="S612" s="658"/>
      <c r="T612" s="416">
        <f>49.8023586883419*T$586</f>
        <v>3.0409407109845783</v>
      </c>
      <c r="U612" s="417">
        <f>6.05592930898499*U$586</f>
        <v>1.6190174551710552</v>
      </c>
      <c r="V612" s="417">
        <f>9.38651642114271*V$586</f>
        <v>1.0947403545009966</v>
      </c>
      <c r="W612" s="417">
        <f>7.47509459238247*W$586</f>
        <v>8.5830739324944585E-3</v>
      </c>
      <c r="X612" s="417">
        <f>11.73449724*X$586</f>
        <v>0.11309440000718904</v>
      </c>
      <c r="Y612" s="518">
        <v>1.9637000000000002E-2</v>
      </c>
      <c r="Z612" s="519">
        <v>0</v>
      </c>
      <c r="AA612" s="519">
        <v>0</v>
      </c>
      <c r="AB612" s="519">
        <v>0</v>
      </c>
      <c r="AC612" s="987">
        <v>0</v>
      </c>
      <c r="AD612" s="1109">
        <v>0.49887589754621225</v>
      </c>
      <c r="AE612" s="1110">
        <v>1.0864197517277903</v>
      </c>
      <c r="AF612" s="1110">
        <v>-0.16483873939230986</v>
      </c>
      <c r="AG612" s="1110">
        <v>0.98097903000000031</v>
      </c>
      <c r="AH612" s="1111">
        <v>3.4125741927000006</v>
      </c>
      <c r="AI612" s="204">
        <f t="shared" ref="AI612:AM612" si="177">AI627*AI$33</f>
        <v>1.2848283513265948</v>
      </c>
      <c r="AJ612" s="9">
        <f t="shared" si="177"/>
        <v>22.107541070010907</v>
      </c>
      <c r="AK612" s="9">
        <f t="shared" si="177"/>
        <v>16.448578733218387</v>
      </c>
      <c r="AL612" s="9">
        <f t="shared" si="177"/>
        <v>7.3379135403014306</v>
      </c>
      <c r="AM612" s="18">
        <f t="shared" si="177"/>
        <v>1.3254876879475599</v>
      </c>
    </row>
    <row r="613" spans="1:39" outlineLevel="2">
      <c r="A613" s="37">
        <f>ROW()</f>
        <v>613</v>
      </c>
      <c r="C613" s="6" t="s">
        <v>655</v>
      </c>
      <c r="H613" s="39"/>
      <c r="I613" s="667"/>
      <c r="J613" s="668"/>
      <c r="K613" s="668"/>
      <c r="L613" s="668"/>
      <c r="M613" s="668"/>
      <c r="N613" s="667"/>
      <c r="O613" s="668"/>
      <c r="P613" s="668"/>
      <c r="Q613" s="668"/>
      <c r="R613" s="668"/>
      <c r="S613" s="658"/>
      <c r="T613" s="416"/>
      <c r="U613" s="417"/>
      <c r="V613" s="417"/>
      <c r="W613" s="417"/>
      <c r="X613" s="417"/>
      <c r="Y613" s="518"/>
      <c r="Z613" s="519"/>
      <c r="AA613" s="519"/>
      <c r="AB613" s="519"/>
      <c r="AC613" s="987"/>
      <c r="AD613" s="1109"/>
      <c r="AE613" s="1110"/>
      <c r="AF613" s="1110"/>
      <c r="AG613" s="1110"/>
      <c r="AH613" s="1111"/>
      <c r="AI613" s="204"/>
      <c r="AJ613" s="9"/>
      <c r="AK613" s="9"/>
      <c r="AL613" s="9"/>
      <c r="AM613" s="18"/>
    </row>
    <row r="614" spans="1:39" outlineLevel="2">
      <c r="A614" s="37">
        <f>ROW()</f>
        <v>614</v>
      </c>
      <c r="C614" s="6" t="s">
        <v>656</v>
      </c>
      <c r="H614" s="39"/>
      <c r="I614" s="667"/>
      <c r="J614" s="668"/>
      <c r="K614" s="668"/>
      <c r="L614" s="668"/>
      <c r="M614" s="668"/>
      <c r="N614" s="667"/>
      <c r="O614" s="668"/>
      <c r="P614" s="668"/>
      <c r="Q614" s="668"/>
      <c r="R614" s="668"/>
      <c r="S614" s="658"/>
      <c r="T614" s="416"/>
      <c r="U614" s="417"/>
      <c r="V614" s="417"/>
      <c r="W614" s="417"/>
      <c r="X614" s="417"/>
      <c r="Y614" s="518"/>
      <c r="Z614" s="519"/>
      <c r="AA614" s="519"/>
      <c r="AB614" s="519"/>
      <c r="AC614" s="987"/>
      <c r="AD614" s="1109"/>
      <c r="AE614" s="1110"/>
      <c r="AF614" s="1110"/>
      <c r="AG614" s="1110"/>
      <c r="AH614" s="1111"/>
      <c r="AI614" s="204"/>
      <c r="AJ614" s="9"/>
      <c r="AK614" s="9"/>
      <c r="AL614" s="9"/>
      <c r="AM614" s="18"/>
    </row>
    <row r="615" spans="1:39" outlineLevel="2">
      <c r="A615" s="37">
        <f>ROW()</f>
        <v>615</v>
      </c>
      <c r="C615" s="6" t="s">
        <v>667</v>
      </c>
      <c r="H615" s="39"/>
      <c r="I615" s="667"/>
      <c r="J615" s="668"/>
      <c r="K615" s="668"/>
      <c r="L615" s="668"/>
      <c r="M615" s="668"/>
      <c r="N615" s="667"/>
      <c r="O615" s="668"/>
      <c r="P615" s="668"/>
      <c r="Q615" s="668"/>
      <c r="R615" s="668"/>
      <c r="S615" s="658"/>
      <c r="T615" s="416"/>
      <c r="U615" s="417"/>
      <c r="V615" s="417"/>
      <c r="W615" s="417"/>
      <c r="X615" s="417"/>
      <c r="Y615" s="518"/>
      <c r="Z615" s="519"/>
      <c r="AA615" s="519"/>
      <c r="AB615" s="519"/>
      <c r="AC615" s="987"/>
      <c r="AD615" s="1109"/>
      <c r="AE615" s="1110"/>
      <c r="AF615" s="1110"/>
      <c r="AG615" s="1110"/>
      <c r="AH615" s="1111"/>
      <c r="AI615" s="204"/>
      <c r="AJ615" s="9"/>
      <c r="AK615" s="9"/>
      <c r="AL615" s="9"/>
      <c r="AM615" s="18"/>
    </row>
    <row r="616" spans="1:39" outlineLevel="2">
      <c r="A616" s="37">
        <f>ROW()</f>
        <v>616</v>
      </c>
      <c r="C616" s="6" t="s">
        <v>212</v>
      </c>
      <c r="H616" s="39"/>
      <c r="I616" s="667">
        <v>0</v>
      </c>
      <c r="J616" s="668">
        <v>0</v>
      </c>
      <c r="K616" s="668">
        <v>0</v>
      </c>
      <c r="L616" s="668">
        <v>0</v>
      </c>
      <c r="M616" s="668">
        <v>0</v>
      </c>
      <c r="N616" s="667"/>
      <c r="O616" s="668">
        <v>-0.11984469</v>
      </c>
      <c r="P616" s="668">
        <v>1.7943513999999998</v>
      </c>
      <c r="Q616" s="668">
        <v>1.4154523300000001</v>
      </c>
      <c r="R616" s="668">
        <v>0.66129320999999996</v>
      </c>
      <c r="S616" s="658">
        <v>0.66606215000000002</v>
      </c>
      <c r="T616" s="667">
        <v>-1.6308843332665156E-2</v>
      </c>
      <c r="U616" s="668">
        <v>-3.9006140835444798E-2</v>
      </c>
      <c r="V616" s="668">
        <v>0.18862567937376898</v>
      </c>
      <c r="W616" s="668">
        <v>5.9802596459833856E-4</v>
      </c>
      <c r="X616" s="668">
        <v>-2.9711099999993884E-3</v>
      </c>
      <c r="Y616" s="518">
        <v>0</v>
      </c>
      <c r="Z616" s="519">
        <v>0</v>
      </c>
      <c r="AA616" s="519">
        <v>0</v>
      </c>
      <c r="AB616" s="519">
        <v>0</v>
      </c>
      <c r="AC616" s="987">
        <v>0</v>
      </c>
      <c r="AD616" s="1109">
        <v>0</v>
      </c>
      <c r="AE616" s="1110">
        <v>0</v>
      </c>
      <c r="AF616" s="1110">
        <v>0</v>
      </c>
      <c r="AG616" s="1110">
        <v>0</v>
      </c>
      <c r="AH616" s="1111">
        <v>0</v>
      </c>
      <c r="AI616" s="204">
        <f t="shared" ref="AI616:AM616" si="178">AI631*AI$33</f>
        <v>0</v>
      </c>
      <c r="AJ616" s="9">
        <f t="shared" si="178"/>
        <v>0</v>
      </c>
      <c r="AK616" s="9">
        <f t="shared" si="178"/>
        <v>0</v>
      </c>
      <c r="AL616" s="9">
        <f t="shared" si="178"/>
        <v>0</v>
      </c>
      <c r="AM616" s="18">
        <f t="shared" si="178"/>
        <v>0</v>
      </c>
    </row>
    <row r="617" spans="1:39" outlineLevel="2">
      <c r="A617" s="37">
        <f>ROW()</f>
        <v>617</v>
      </c>
      <c r="C617" s="6" t="s">
        <v>362</v>
      </c>
      <c r="H617" s="39"/>
      <c r="I617" s="669"/>
      <c r="J617" s="670"/>
      <c r="K617" s="670"/>
      <c r="L617" s="670"/>
      <c r="M617" s="670"/>
      <c r="N617" s="669"/>
      <c r="O617" s="670"/>
      <c r="P617" s="670"/>
      <c r="Q617" s="670"/>
      <c r="R617" s="670"/>
      <c r="S617" s="659"/>
      <c r="T617" s="669"/>
      <c r="U617" s="670"/>
      <c r="V617" s="670"/>
      <c r="W617" s="670"/>
      <c r="X617" s="670"/>
      <c r="Y617" s="674">
        <v>0</v>
      </c>
      <c r="Z617" s="675">
        <v>0</v>
      </c>
      <c r="AA617" s="675">
        <v>0</v>
      </c>
      <c r="AB617" s="675">
        <v>0</v>
      </c>
      <c r="AC617" s="988">
        <v>0</v>
      </c>
      <c r="AD617" s="1112">
        <v>2.0551283054805665</v>
      </c>
      <c r="AE617" s="1113">
        <v>1.6727727780717125</v>
      </c>
      <c r="AF617" s="1113">
        <v>1.5790341567815553</v>
      </c>
      <c r="AG617" s="1113">
        <v>1.7947251241926745</v>
      </c>
      <c r="AH617" s="1114">
        <v>1.6878773637276068</v>
      </c>
      <c r="AI617" s="205">
        <f t="shared" ref="AI617:AM617" si="179">AI632*AI$33</f>
        <v>1.5996397620719081</v>
      </c>
      <c r="AJ617" s="15">
        <f t="shared" si="179"/>
        <v>1.794648420192408</v>
      </c>
      <c r="AK617" s="15">
        <f t="shared" si="179"/>
        <v>1.7627345341871425</v>
      </c>
      <c r="AL617" s="15">
        <f t="shared" si="179"/>
        <v>1.5330406780694534</v>
      </c>
      <c r="AM617" s="206">
        <f t="shared" si="179"/>
        <v>1.4256009865284012</v>
      </c>
    </row>
    <row r="618" spans="1:39" outlineLevel="2">
      <c r="A618" s="37">
        <f>ROW()</f>
        <v>618</v>
      </c>
      <c r="C618" s="6" t="s">
        <v>1</v>
      </c>
      <c r="H618" s="39"/>
      <c r="I618" s="204">
        <f t="shared" ref="I618:AH618" si="180">SUM(I605:I617)</f>
        <v>25.677089699999996</v>
      </c>
      <c r="J618" s="9">
        <f t="shared" si="180"/>
        <v>3.2674119600000004</v>
      </c>
      <c r="K618" s="9">
        <f t="shared" si="180"/>
        <v>1.2552523400000002</v>
      </c>
      <c r="L618" s="9">
        <f t="shared" si="180"/>
        <v>0.77395160000000007</v>
      </c>
      <c r="M618" s="9">
        <f t="shared" si="180"/>
        <v>3.3767054100000005</v>
      </c>
      <c r="N618" s="204">
        <f t="shared" si="180"/>
        <v>52.17039363</v>
      </c>
      <c r="O618" s="9">
        <f t="shared" si="180"/>
        <v>384.24809023999995</v>
      </c>
      <c r="P618" s="9">
        <f t="shared" si="180"/>
        <v>5.2259448199999996</v>
      </c>
      <c r="Q618" s="9">
        <f t="shared" si="180"/>
        <v>627.41745541</v>
      </c>
      <c r="R618" s="9">
        <f t="shared" si="180"/>
        <v>1.2817655700000001</v>
      </c>
      <c r="S618" s="18">
        <f t="shared" si="180"/>
        <v>622.95787230000008</v>
      </c>
      <c r="T618" s="15">
        <f t="shared" si="180"/>
        <v>126.83806815185461</v>
      </c>
      <c r="U618" s="15">
        <f t="shared" si="180"/>
        <v>30.768892571582118</v>
      </c>
      <c r="V618" s="15">
        <f t="shared" si="180"/>
        <v>20.774203834611107</v>
      </c>
      <c r="W618" s="15">
        <f t="shared" si="180"/>
        <v>12.315252983735999</v>
      </c>
      <c r="X618" s="206">
        <f t="shared" si="180"/>
        <v>22.461272199999996</v>
      </c>
      <c r="Y618" s="15">
        <f t="shared" si="180"/>
        <v>17.359778533499995</v>
      </c>
      <c r="Z618" s="15">
        <f t="shared" si="180"/>
        <v>23.175549758249971</v>
      </c>
      <c r="AA618" s="15">
        <f t="shared" si="180"/>
        <v>22.16437405762499</v>
      </c>
      <c r="AB618" s="15">
        <f t="shared" si="180"/>
        <v>26.41905884025007</v>
      </c>
      <c r="AC618" s="206">
        <f t="shared" si="180"/>
        <v>29.514560290000002</v>
      </c>
      <c r="AD618" s="205">
        <f t="shared" si="180"/>
        <v>36.984864811306494</v>
      </c>
      <c r="AE618" s="15">
        <f t="shared" si="180"/>
        <v>41.536675791939722</v>
      </c>
      <c r="AF618" s="15">
        <f t="shared" si="180"/>
        <v>49.070167220710239</v>
      </c>
      <c r="AG618" s="15">
        <f t="shared" si="180"/>
        <v>39.545243593692675</v>
      </c>
      <c r="AH618" s="206">
        <f t="shared" si="180"/>
        <v>38.767535307327606</v>
      </c>
      <c r="AI618" s="205">
        <f t="shared" ref="AI618:AM618" si="181">SUM(AI605:AI617)</f>
        <v>55.828199774220955</v>
      </c>
      <c r="AJ618" s="15">
        <f t="shared" si="181"/>
        <v>69.032117060731409</v>
      </c>
      <c r="AK618" s="15">
        <f t="shared" si="181"/>
        <v>61.327413305148525</v>
      </c>
      <c r="AL618" s="15">
        <f t="shared" si="181"/>
        <v>55.05709233454624</v>
      </c>
      <c r="AM618" s="206">
        <f t="shared" si="181"/>
        <v>39.407156760702982</v>
      </c>
    </row>
    <row r="619" spans="1:39" outlineLevel="2">
      <c r="A619" s="37">
        <f>ROW()</f>
        <v>619</v>
      </c>
      <c r="B619" s="64" t="s">
        <v>418</v>
      </c>
      <c r="E619" s="5" t="s">
        <v>485</v>
      </c>
      <c r="I619" s="1308" t="str">
        <f>"AA1 [m$ "&amp;$E$33&amp;"]"</f>
        <v>AA1 [m$ 31/12/2024]</v>
      </c>
      <c r="J619" s="1309"/>
      <c r="K619" s="1309"/>
      <c r="L619" s="1309"/>
      <c r="M619" s="1309"/>
      <c r="N619" s="1284" t="str">
        <f>"AA2 [m$ "&amp;$E$33&amp;"]"</f>
        <v>AA2 [m$ 31/12/2024]</v>
      </c>
      <c r="O619" s="1285"/>
      <c r="P619" s="1285"/>
      <c r="Q619" s="1285"/>
      <c r="R619" s="1285"/>
      <c r="S619" s="1286"/>
      <c r="T619" s="1285" t="str">
        <f>"AA3 [m$ "&amp;$E$33&amp;"]"</f>
        <v>AA3 [m$ 31/12/2024]</v>
      </c>
      <c r="U619" s="1285"/>
      <c r="V619" s="1285"/>
      <c r="W619" s="1285"/>
      <c r="X619" s="1286"/>
      <c r="Y619" s="1284" t="str">
        <f>"AA4 [m$ "&amp;$E$33&amp;"]"</f>
        <v>AA4 [m$ 31/12/2024]</v>
      </c>
      <c r="Z619" s="1285"/>
      <c r="AA619" s="1285"/>
      <c r="AB619" s="1285"/>
      <c r="AC619" s="1286"/>
      <c r="AD619" s="1284" t="str">
        <f>"AA5 [m$ "&amp;$E$33&amp;"]"</f>
        <v>AA5 [m$ 31/12/2024]</v>
      </c>
      <c r="AE619" s="1285"/>
      <c r="AF619" s="1285"/>
      <c r="AG619" s="1285"/>
      <c r="AH619" s="1286"/>
      <c r="AI619" s="1284" t="str">
        <f>"AA6 [m$ "&amp;$E$33&amp;"]"</f>
        <v>AA6 [m$ 31/12/2024]</v>
      </c>
      <c r="AJ619" s="1285"/>
      <c r="AK619" s="1285"/>
      <c r="AL619" s="1285"/>
      <c r="AM619" s="1286"/>
    </row>
    <row r="620" spans="1:39" outlineLevel="2">
      <c r="A620" s="37">
        <f>ROW()</f>
        <v>620</v>
      </c>
      <c r="C620" s="6" t="s">
        <v>2</v>
      </c>
      <c r="H620" s="39"/>
      <c r="I620" s="204">
        <f t="shared" ref="I620:X620" si="182">I605/I$33</f>
        <v>2.6486802506319562</v>
      </c>
      <c r="J620" s="9">
        <f t="shared" si="182"/>
        <v>5.5699590224762667E-2</v>
      </c>
      <c r="K620" s="9">
        <f t="shared" si="182"/>
        <v>0.11485458605727582</v>
      </c>
      <c r="L620" s="9">
        <f t="shared" si="182"/>
        <v>3.7096372745490972E-5</v>
      </c>
      <c r="M620" s="9">
        <f t="shared" si="182"/>
        <v>1.0625940247539445</v>
      </c>
      <c r="N620" s="204">
        <f t="shared" si="182"/>
        <v>12.368843392302056</v>
      </c>
      <c r="O620" s="9">
        <f t="shared" si="182"/>
        <v>370.44734959233955</v>
      </c>
      <c r="P620" s="9">
        <f t="shared" si="182"/>
        <v>1.7942983904718868</v>
      </c>
      <c r="Q620" s="9">
        <f t="shared" si="182"/>
        <v>745.02437933535566</v>
      </c>
      <c r="R620" s="9">
        <f t="shared" si="182"/>
        <v>0</v>
      </c>
      <c r="S620" s="18">
        <f t="shared" si="182"/>
        <v>705.61200356251777</v>
      </c>
      <c r="T620" s="12">
        <f t="shared" si="182"/>
        <v>64.412739246480484</v>
      </c>
      <c r="U620" s="12">
        <f t="shared" si="182"/>
        <v>19.961719725209299</v>
      </c>
      <c r="V620" s="12">
        <f t="shared" si="182"/>
        <v>6.2403907632670688</v>
      </c>
      <c r="W620" s="12">
        <f t="shared" si="182"/>
        <v>0.76229362794040945</v>
      </c>
      <c r="X620" s="29">
        <f t="shared" si="182"/>
        <v>3.3343043048339487</v>
      </c>
      <c r="Y620" s="12">
        <f t="shared" ref="Y620:AC620" si="183">Y605/Y$33</f>
        <v>0</v>
      </c>
      <c r="Z620" s="12">
        <f t="shared" si="183"/>
        <v>0</v>
      </c>
      <c r="AA620" s="12">
        <f t="shared" si="183"/>
        <v>0.10413261092681855</v>
      </c>
      <c r="AB620" s="12">
        <f t="shared" si="183"/>
        <v>1.0654315307659203E-2</v>
      </c>
      <c r="AC620" s="29">
        <f t="shared" si="183"/>
        <v>0.1046210916211604</v>
      </c>
      <c r="AD620" s="12">
        <f t="shared" ref="AD620:AH620" si="184">AD605/AD$33</f>
        <v>0</v>
      </c>
      <c r="AE620" s="12">
        <f t="shared" si="184"/>
        <v>2.4617540120527979</v>
      </c>
      <c r="AF620" s="12">
        <f t="shared" si="184"/>
        <v>1.0894521389399996</v>
      </c>
      <c r="AG620" s="12">
        <f t="shared" si="184"/>
        <v>2.1434419999999996E-2</v>
      </c>
      <c r="AH620" s="29">
        <f t="shared" si="184"/>
        <v>0</v>
      </c>
      <c r="AI620" s="1115">
        <v>0.186891634009896</v>
      </c>
      <c r="AJ620" s="321">
        <v>0.18733905258171568</v>
      </c>
      <c r="AK620" s="321">
        <v>0.18778754227359634</v>
      </c>
      <c r="AL620" s="321">
        <v>0.28943985062280975</v>
      </c>
      <c r="AM620" s="1116">
        <v>0.18868774528072493</v>
      </c>
    </row>
    <row r="621" spans="1:39" outlineLevel="2">
      <c r="A621" s="37">
        <f>ROW()</f>
        <v>621</v>
      </c>
      <c r="C621" s="6" t="s">
        <v>3</v>
      </c>
      <c r="H621" s="39"/>
      <c r="I621" s="204">
        <f t="shared" ref="I621:X621" si="185">I606/I$33</f>
        <v>35.539117951872051</v>
      </c>
      <c r="J621" s="9">
        <f t="shared" si="185"/>
        <v>2.4558690442881921</v>
      </c>
      <c r="K621" s="9">
        <f t="shared" si="185"/>
        <v>0.14965957109470551</v>
      </c>
      <c r="L621" s="9">
        <f t="shared" si="185"/>
        <v>-0.20144678083595755</v>
      </c>
      <c r="M621" s="9">
        <f t="shared" si="185"/>
        <v>0.31381734738933148</v>
      </c>
      <c r="N621" s="204">
        <f t="shared" si="185"/>
        <v>68.580230710986442</v>
      </c>
      <c r="O621" s="9">
        <f t="shared" si="185"/>
        <v>247.68716193374991</v>
      </c>
      <c r="P621" s="9">
        <f t="shared" si="185"/>
        <v>0.21242338559021851</v>
      </c>
      <c r="Q621" s="9">
        <f t="shared" si="185"/>
        <v>191.45140421435073</v>
      </c>
      <c r="R621" s="9">
        <f t="shared" si="185"/>
        <v>0</v>
      </c>
      <c r="S621" s="18">
        <f t="shared" si="185"/>
        <v>164.64067427097018</v>
      </c>
      <c r="T621" s="12">
        <f t="shared" si="185"/>
        <v>42.724693771957568</v>
      </c>
      <c r="U621" s="12">
        <f t="shared" si="185"/>
        <v>11.337967035129099</v>
      </c>
      <c r="V621" s="12">
        <f t="shared" si="185"/>
        <v>7.3866115669013412</v>
      </c>
      <c r="W621" s="12">
        <f t="shared" si="185"/>
        <v>3.9988350262620513</v>
      </c>
      <c r="X621" s="29">
        <f t="shared" si="185"/>
        <v>5.7555537327675266</v>
      </c>
      <c r="Y621" s="12">
        <f t="shared" ref="Y621:AC621" si="186">Y606/Y$33</f>
        <v>3.055747288917273</v>
      </c>
      <c r="Z621" s="12">
        <f t="shared" si="186"/>
        <v>5.7418363620662358</v>
      </c>
      <c r="AA621" s="12">
        <f t="shared" si="186"/>
        <v>3.4779371221538118</v>
      </c>
      <c r="AB621" s="12">
        <f t="shared" si="186"/>
        <v>2.2958620814954815</v>
      </c>
      <c r="AC621" s="29">
        <f t="shared" si="186"/>
        <v>2.4650391742662112</v>
      </c>
      <c r="AD621" s="12">
        <f t="shared" ref="AD621:AH621" si="187">AD606/AD$33</f>
        <v>3.1758460709788769</v>
      </c>
      <c r="AE621" s="12">
        <f t="shared" si="187"/>
        <v>4.1455605337972017</v>
      </c>
      <c r="AF621" s="12">
        <f t="shared" si="187"/>
        <v>5.137415025120001</v>
      </c>
      <c r="AG621" s="12">
        <f t="shared" si="187"/>
        <v>1.6330694299999993</v>
      </c>
      <c r="AH621" s="29">
        <f t="shared" si="187"/>
        <v>1.2741120000000001</v>
      </c>
      <c r="AI621" s="1115">
        <v>6.627117054367039</v>
      </c>
      <c r="AJ621" s="321">
        <v>5.7351937269398139</v>
      </c>
      <c r="AK621" s="321">
        <v>6.5852850711492419</v>
      </c>
      <c r="AL621" s="321">
        <v>4.5166785081454535</v>
      </c>
      <c r="AM621" s="1116">
        <v>4.0312223774007787</v>
      </c>
    </row>
    <row r="622" spans="1:39" outlineLevel="2">
      <c r="A622" s="37">
        <f>ROW()</f>
        <v>622</v>
      </c>
      <c r="C622" s="6" t="s">
        <v>4</v>
      </c>
      <c r="H622" s="39"/>
      <c r="I622" s="204">
        <f t="shared" ref="I622:X622" si="188">I607/I$33</f>
        <v>1.0910708969463683</v>
      </c>
      <c r="J622" s="9">
        <f t="shared" si="188"/>
        <v>0.99870106478318543</v>
      </c>
      <c r="K622" s="9">
        <f t="shared" si="188"/>
        <v>0.64301641595061099</v>
      </c>
      <c r="L622" s="9">
        <f t="shared" si="188"/>
        <v>-5.5744915861723428E-2</v>
      </c>
      <c r="M622" s="9">
        <f t="shared" si="188"/>
        <v>2.8573955145581813</v>
      </c>
      <c r="N622" s="204">
        <f t="shared" si="188"/>
        <v>0</v>
      </c>
      <c r="O622" s="9">
        <f t="shared" si="188"/>
        <v>0</v>
      </c>
      <c r="P622" s="9">
        <f t="shared" si="188"/>
        <v>0</v>
      </c>
      <c r="Q622" s="9">
        <f t="shared" si="188"/>
        <v>0</v>
      </c>
      <c r="R622" s="9">
        <f t="shared" si="188"/>
        <v>0.11262234574125242</v>
      </c>
      <c r="S622" s="18">
        <f t="shared" si="188"/>
        <v>6.848649830517104</v>
      </c>
      <c r="T622" s="12">
        <f t="shared" si="188"/>
        <v>0.4883320314041017</v>
      </c>
      <c r="U622" s="12">
        <f t="shared" si="188"/>
        <v>2.5280047576861171</v>
      </c>
      <c r="V622" s="12">
        <f t="shared" si="188"/>
        <v>1.2694595565948674</v>
      </c>
      <c r="W622" s="12">
        <f t="shared" si="188"/>
        <v>1.5675272082292218</v>
      </c>
      <c r="X622" s="29">
        <f t="shared" si="188"/>
        <v>4.708357849464945</v>
      </c>
      <c r="Y622" s="12">
        <f t="shared" ref="Y622:AC622" si="189">Y607/Y$33</f>
        <v>4.1963997950590892</v>
      </c>
      <c r="Z622" s="12">
        <f t="shared" si="189"/>
        <v>4.3995150574261581</v>
      </c>
      <c r="AA622" s="12">
        <f t="shared" si="189"/>
        <v>8.3058836274820305</v>
      </c>
      <c r="AB622" s="12">
        <f t="shared" si="189"/>
        <v>6.4820541559047831</v>
      </c>
      <c r="AC622" s="29">
        <f t="shared" si="189"/>
        <v>9.8206935680716736</v>
      </c>
      <c r="AD622" s="12">
        <f t="shared" ref="AD622:AH622" si="190">AD607/AD$33</f>
        <v>4.6939217233385007</v>
      </c>
      <c r="AE622" s="12">
        <f t="shared" si="190"/>
        <v>2.8918723080620632</v>
      </c>
      <c r="AF622" s="12">
        <f t="shared" si="190"/>
        <v>3.5577304623000008</v>
      </c>
      <c r="AG622" s="12">
        <f t="shared" si="190"/>
        <v>3.3324905400000002</v>
      </c>
      <c r="AH622" s="29">
        <f t="shared" si="190"/>
        <v>2.5238360000000002</v>
      </c>
      <c r="AI622" s="1115">
        <v>3.6460648687241366</v>
      </c>
      <c r="AJ622" s="321">
        <v>3.4019865469552881</v>
      </c>
      <c r="AK622" s="321">
        <v>4.5287792728516258</v>
      </c>
      <c r="AL622" s="321">
        <v>3.7603600341386545</v>
      </c>
      <c r="AM622" s="1116">
        <v>3.6882063165848025</v>
      </c>
    </row>
    <row r="623" spans="1:39" outlineLevel="2">
      <c r="A623" s="37">
        <f>ROW()</f>
        <v>623</v>
      </c>
      <c r="C623" s="6" t="s">
        <v>5</v>
      </c>
      <c r="H623" s="39"/>
      <c r="I623" s="204">
        <f t="shared" ref="I623:X623" si="191">I608/I$33</f>
        <v>9.7256061854600286</v>
      </c>
      <c r="J623" s="9">
        <f t="shared" si="191"/>
        <v>2.536729362637594</v>
      </c>
      <c r="K623" s="9">
        <f t="shared" si="191"/>
        <v>1.347287479458616</v>
      </c>
      <c r="L623" s="9">
        <f t="shared" si="191"/>
        <v>1.6152812342212992</v>
      </c>
      <c r="M623" s="9">
        <f t="shared" si="191"/>
        <v>1.541967495320443</v>
      </c>
      <c r="N623" s="204">
        <f t="shared" si="191"/>
        <v>5.8577390742449831</v>
      </c>
      <c r="O623" s="9">
        <f t="shared" si="191"/>
        <v>1.2658125423697297</v>
      </c>
      <c r="P623" s="9">
        <f t="shared" si="191"/>
        <v>3.36432785730777</v>
      </c>
      <c r="Q623" s="9">
        <f t="shared" si="191"/>
        <v>8.5035397804327228</v>
      </c>
      <c r="R623" s="9">
        <f t="shared" si="191"/>
        <v>0.80466923736180351</v>
      </c>
      <c r="S623" s="18">
        <f t="shared" si="191"/>
        <v>19.08746447676247</v>
      </c>
      <c r="T623" s="12">
        <f t="shared" si="191"/>
        <v>65.316048757952018</v>
      </c>
      <c r="U623" s="12">
        <f t="shared" si="191"/>
        <v>6.0637795335457119</v>
      </c>
      <c r="V623" s="12">
        <f t="shared" si="191"/>
        <v>11.029328088643654</v>
      </c>
      <c r="W623" s="12">
        <f t="shared" si="191"/>
        <v>9.7638996779730451</v>
      </c>
      <c r="X623" s="29">
        <f t="shared" si="191"/>
        <v>14.944866751798873</v>
      </c>
      <c r="Y623" s="12">
        <f t="shared" ref="Y623:AC623" si="192">Y608/Y$33</f>
        <v>2.8474526545170447</v>
      </c>
      <c r="Z623" s="12">
        <f t="shared" si="192"/>
        <v>5.9825695388784554</v>
      </c>
      <c r="AA623" s="12">
        <f t="shared" si="192"/>
        <v>2.1320681004070985</v>
      </c>
      <c r="AB623" s="12">
        <f t="shared" si="192"/>
        <v>3.2107660591465135</v>
      </c>
      <c r="AC623" s="29">
        <f t="shared" si="192"/>
        <v>4.7706428932252596</v>
      </c>
      <c r="AD623" s="12">
        <f t="shared" ref="AD623:AH623" si="193">AD608/AD$33</f>
        <v>2.8603491277196538</v>
      </c>
      <c r="AE623" s="12">
        <f t="shared" si="193"/>
        <v>2.6857490909928448</v>
      </c>
      <c r="AF623" s="12">
        <f t="shared" si="193"/>
        <v>0.52804938852000005</v>
      </c>
      <c r="AG623" s="12">
        <f t="shared" si="193"/>
        <v>1.8114155400000007</v>
      </c>
      <c r="AH623" s="29">
        <f t="shared" si="193"/>
        <v>1.787763</v>
      </c>
      <c r="AI623" s="1115">
        <v>1.3524523622436559</v>
      </c>
      <c r="AJ623" s="321">
        <v>1.6477779033531552</v>
      </c>
      <c r="AK623" s="321">
        <v>1.0762447315250196</v>
      </c>
      <c r="AL623" s="321">
        <v>1.2822387788080414</v>
      </c>
      <c r="AM623" s="1116">
        <v>1.0814039595121117</v>
      </c>
    </row>
    <row r="624" spans="1:39" outlineLevel="2">
      <c r="A624" s="37">
        <f>ROW()</f>
        <v>624</v>
      </c>
      <c r="C624" s="6" t="s">
        <v>473</v>
      </c>
      <c r="H624" s="39"/>
      <c r="I624" s="204"/>
      <c r="J624" s="9"/>
      <c r="K624" s="9"/>
      <c r="L624" s="9"/>
      <c r="M624" s="9"/>
      <c r="N624" s="204"/>
      <c r="O624" s="9"/>
      <c r="P624" s="9"/>
      <c r="Q624" s="9"/>
      <c r="R624" s="9"/>
      <c r="S624" s="18"/>
      <c r="T624" s="12">
        <f t="shared" ref="T624:X627" si="194">T609/T$33</f>
        <v>0</v>
      </c>
      <c r="U624" s="12">
        <f t="shared" si="194"/>
        <v>0</v>
      </c>
      <c r="V624" s="12">
        <f t="shared" si="194"/>
        <v>0</v>
      </c>
      <c r="W624" s="12">
        <f t="shared" si="194"/>
        <v>0</v>
      </c>
      <c r="X624" s="29">
        <f t="shared" si="194"/>
        <v>0</v>
      </c>
      <c r="Y624" s="12">
        <f t="shared" ref="Y624:AC624" si="195">Y609/Y$33</f>
        <v>4.190297049981818</v>
      </c>
      <c r="Z624" s="12">
        <f t="shared" si="195"/>
        <v>3.059329738664577</v>
      </c>
      <c r="AA624" s="12">
        <f t="shared" si="195"/>
        <v>3.6240889562668697</v>
      </c>
      <c r="AB624" s="12">
        <f t="shared" si="195"/>
        <v>3.0245548154541728</v>
      </c>
      <c r="AC624" s="29">
        <f t="shared" si="195"/>
        <v>5.2338002971843007</v>
      </c>
      <c r="AD624" s="12">
        <f t="shared" ref="AD624:AH624" si="196">AD609/AD$33</f>
        <v>14.820273680428629</v>
      </c>
      <c r="AE624" s="12">
        <f t="shared" si="196"/>
        <v>6.4931349436101238</v>
      </c>
      <c r="AF624" s="12">
        <f t="shared" si="196"/>
        <v>14.885526990262804</v>
      </c>
      <c r="AG624" s="12">
        <f t="shared" si="196"/>
        <v>5.1701568994999993</v>
      </c>
      <c r="AH624" s="29">
        <f t="shared" si="196"/>
        <v>9.1994319999999981</v>
      </c>
      <c r="AI624" s="1115">
        <v>17.07635320072275</v>
      </c>
      <c r="AJ624" s="321">
        <v>11.082093788653708</v>
      </c>
      <c r="AK624" s="321">
        <v>7.5308465023414026</v>
      </c>
      <c r="AL624" s="321">
        <v>10.915701326525202</v>
      </c>
      <c r="AM624" s="1116">
        <v>6.6047234544801015</v>
      </c>
    </row>
    <row r="625" spans="1:39" outlineLevel="2">
      <c r="A625" s="37">
        <f>ROW()</f>
        <v>625</v>
      </c>
      <c r="C625" s="6" t="s">
        <v>474</v>
      </c>
      <c r="H625" s="39"/>
      <c r="I625" s="204"/>
      <c r="J625" s="9"/>
      <c r="K625" s="9"/>
      <c r="L625" s="9"/>
      <c r="M625" s="9"/>
      <c r="N625" s="204"/>
      <c r="O625" s="9"/>
      <c r="P625" s="9"/>
      <c r="Q625" s="9"/>
      <c r="R625" s="9"/>
      <c r="S625" s="18"/>
      <c r="T625" s="12">
        <f t="shared" si="194"/>
        <v>0</v>
      </c>
      <c r="U625" s="12">
        <f t="shared" si="194"/>
        <v>0</v>
      </c>
      <c r="V625" s="12">
        <f t="shared" si="194"/>
        <v>0</v>
      </c>
      <c r="W625" s="12">
        <f t="shared" si="194"/>
        <v>0</v>
      </c>
      <c r="X625" s="29">
        <f t="shared" si="194"/>
        <v>0</v>
      </c>
      <c r="Y625" s="12">
        <f t="shared" ref="Y625:AC625" si="197">Y610/Y$33</f>
        <v>1.0594790293070453</v>
      </c>
      <c r="Z625" s="12">
        <f t="shared" si="197"/>
        <v>1.8911951632433093</v>
      </c>
      <c r="AA625" s="12">
        <f t="shared" si="197"/>
        <v>5.9181824863790515</v>
      </c>
      <c r="AB625" s="12">
        <f t="shared" si="197"/>
        <v>8.8374278307527945</v>
      </c>
      <c r="AC625" s="29">
        <f t="shared" si="197"/>
        <v>4.6026143437713305</v>
      </c>
      <c r="AD625" s="12">
        <f t="shared" ref="AD625:AH625" si="198">AD610/AD$33</f>
        <v>4.7713463884598193</v>
      </c>
      <c r="AE625" s="12">
        <f t="shared" si="198"/>
        <v>6.1252242575234863</v>
      </c>
      <c r="AF625" s="12">
        <f t="shared" si="198"/>
        <v>6.9464855475</v>
      </c>
      <c r="AG625" s="12">
        <f t="shared" si="198"/>
        <v>3.8737209399999988</v>
      </c>
      <c r="AH625" s="29">
        <f t="shared" si="198"/>
        <v>3.0339830000000001</v>
      </c>
      <c r="AI625" s="1115">
        <v>4.8034983228627928</v>
      </c>
      <c r="AJ625" s="321">
        <v>4.25439081899298</v>
      </c>
      <c r="AK625" s="321">
        <v>3.8783998364219792</v>
      </c>
      <c r="AL625" s="321">
        <v>3.7712762682251681</v>
      </c>
      <c r="AM625" s="1116">
        <v>3.6788596792668238</v>
      </c>
    </row>
    <row r="626" spans="1:39" outlineLevel="2">
      <c r="A626" s="37">
        <f>ROW()</f>
        <v>626</v>
      </c>
      <c r="C626" s="6" t="s">
        <v>477</v>
      </c>
      <c r="H626" s="39"/>
      <c r="I626" s="204"/>
      <c r="J626" s="9"/>
      <c r="K626" s="9"/>
      <c r="L626" s="9"/>
      <c r="M626" s="9"/>
      <c r="N626" s="204"/>
      <c r="O626" s="9"/>
      <c r="P626" s="9"/>
      <c r="Q626" s="9"/>
      <c r="R626" s="9"/>
      <c r="S626" s="18"/>
      <c r="T626" s="12">
        <f t="shared" si="194"/>
        <v>0</v>
      </c>
      <c r="U626" s="12">
        <f t="shared" si="194"/>
        <v>0</v>
      </c>
      <c r="V626" s="12">
        <f t="shared" si="194"/>
        <v>0</v>
      </c>
      <c r="W626" s="12">
        <f t="shared" si="194"/>
        <v>0</v>
      </c>
      <c r="X626" s="29">
        <f t="shared" si="194"/>
        <v>0</v>
      </c>
      <c r="Y626" s="12">
        <f t="shared" ref="Y626:AC626" si="199">Y611/Y$33</f>
        <v>6.6253126346713636</v>
      </c>
      <c r="Z626" s="12">
        <f t="shared" si="199"/>
        <v>7.7451048649669927</v>
      </c>
      <c r="AA626" s="12">
        <f t="shared" si="199"/>
        <v>3.5167057259454424</v>
      </c>
      <c r="AB626" s="12">
        <f t="shared" si="199"/>
        <v>7.8324570098461663</v>
      </c>
      <c r="AC626" s="29">
        <f t="shared" si="199"/>
        <v>8.1077908880546072</v>
      </c>
      <c r="AD626" s="12">
        <f t="shared" ref="AD626:AH626" si="200">AD611/AD$33</f>
        <v>9.2467870716812168</v>
      </c>
      <c r="AE626" s="12">
        <f t="shared" si="200"/>
        <v>16.523777994193491</v>
      </c>
      <c r="AF626" s="12">
        <f t="shared" si="200"/>
        <v>16.666820751420001</v>
      </c>
      <c r="AG626" s="12">
        <f t="shared" si="200"/>
        <v>20.927251670000004</v>
      </c>
      <c r="AH626" s="29">
        <f t="shared" si="200"/>
        <v>15.120002999999999</v>
      </c>
      <c r="AI626" s="1115">
        <v>16.98659166789049</v>
      </c>
      <c r="AJ626" s="321">
        <v>15.956568350235532</v>
      </c>
      <c r="AK626" s="321">
        <v>15.718917056954842</v>
      </c>
      <c r="AL626" s="321">
        <v>16.868534860964829</v>
      </c>
      <c r="AM626" s="1116">
        <v>12.877234891275599</v>
      </c>
    </row>
    <row r="627" spans="1:39" outlineLevel="2">
      <c r="A627" s="37">
        <f>ROW()</f>
        <v>627</v>
      </c>
      <c r="C627" s="6" t="s">
        <v>511</v>
      </c>
      <c r="H627" s="39"/>
      <c r="I627" s="204"/>
      <c r="J627" s="9"/>
      <c r="K627" s="9"/>
      <c r="L627" s="9"/>
      <c r="M627" s="9"/>
      <c r="N627" s="204"/>
      <c r="O627" s="9"/>
      <c r="P627" s="9"/>
      <c r="Q627" s="9"/>
      <c r="R627" s="9"/>
      <c r="S627" s="18"/>
      <c r="T627" s="12">
        <f t="shared" si="194"/>
        <v>4.2475664840806644</v>
      </c>
      <c r="U627" s="12">
        <f t="shared" si="194"/>
        <v>2.2126571887337754</v>
      </c>
      <c r="V627" s="12">
        <f t="shared" si="194"/>
        <v>1.4561718074183105</v>
      </c>
      <c r="W627" s="12">
        <f t="shared" si="194"/>
        <v>1.122401975787737E-2</v>
      </c>
      <c r="X627" s="29">
        <f t="shared" si="194"/>
        <v>0.14543689447418959</v>
      </c>
      <c r="Y627" s="12">
        <f t="shared" ref="Y627:AC627" si="201">Y612/Y$33</f>
        <v>2.4885434545454548E-2</v>
      </c>
      <c r="Z627" s="12">
        <f t="shared" si="201"/>
        <v>0</v>
      </c>
      <c r="AA627" s="12">
        <f t="shared" si="201"/>
        <v>0</v>
      </c>
      <c r="AB627" s="12">
        <f t="shared" si="201"/>
        <v>0</v>
      </c>
      <c r="AC627" s="29">
        <f t="shared" si="201"/>
        <v>0</v>
      </c>
      <c r="AD627" s="12">
        <f t="shared" ref="AD627:AH627" si="202">AD612/AD$33</f>
        <v>0.57331657145871384</v>
      </c>
      <c r="AE627" s="12">
        <f t="shared" si="202"/>
        <v>1.1578510198077518</v>
      </c>
      <c r="AF627" s="12">
        <f t="shared" si="202"/>
        <v>-0.16883556407999997</v>
      </c>
      <c r="AG627" s="12">
        <f t="shared" si="202"/>
        <v>0.98097903000000031</v>
      </c>
      <c r="AH627" s="29">
        <f t="shared" si="202"/>
        <v>3.3387870000000004</v>
      </c>
      <c r="AI627" s="1115">
        <v>1.2298675270328641</v>
      </c>
      <c r="AJ627" s="321">
        <v>20.704286831681852</v>
      </c>
      <c r="AK627" s="321">
        <v>15.071442633227537</v>
      </c>
      <c r="AL627" s="321">
        <v>6.5781784232456753</v>
      </c>
      <c r="AM627" s="1116">
        <v>1.1625599789876924</v>
      </c>
    </row>
    <row r="628" spans="1:39" outlineLevel="2">
      <c r="A628" s="37">
        <f>ROW()</f>
        <v>628</v>
      </c>
      <c r="C628" s="6" t="s">
        <v>655</v>
      </c>
      <c r="H628" s="39"/>
      <c r="I628" s="204"/>
      <c r="J628" s="9"/>
      <c r="K628" s="9"/>
      <c r="L628" s="9"/>
      <c r="M628" s="9"/>
      <c r="N628" s="204"/>
      <c r="O628" s="9"/>
      <c r="P628" s="9"/>
      <c r="Q628" s="9"/>
      <c r="R628" s="9"/>
      <c r="S628" s="18"/>
      <c r="T628" s="12"/>
      <c r="U628" s="12"/>
      <c r="V628" s="12"/>
      <c r="W628" s="12"/>
      <c r="X628" s="29"/>
      <c r="Y628" s="12"/>
      <c r="Z628" s="12"/>
      <c r="AA628" s="12"/>
      <c r="AB628" s="12"/>
      <c r="AC628" s="29"/>
      <c r="AD628" s="12"/>
      <c r="AE628" s="12"/>
      <c r="AF628" s="12"/>
      <c r="AG628" s="12"/>
      <c r="AH628" s="29"/>
      <c r="AI628" s="1115"/>
      <c r="AJ628" s="321"/>
      <c r="AK628" s="321"/>
      <c r="AL628" s="321"/>
      <c r="AM628" s="1116"/>
    </row>
    <row r="629" spans="1:39" outlineLevel="2">
      <c r="A629" s="37">
        <f>ROW()</f>
        <v>629</v>
      </c>
      <c r="C629" s="6" t="s">
        <v>656</v>
      </c>
      <c r="H629" s="39"/>
      <c r="I629" s="204"/>
      <c r="J629" s="9"/>
      <c r="K629" s="9"/>
      <c r="L629" s="9"/>
      <c r="M629" s="9"/>
      <c r="N629" s="204"/>
      <c r="O629" s="9"/>
      <c r="P629" s="9"/>
      <c r="Q629" s="9"/>
      <c r="R629" s="9"/>
      <c r="S629" s="18"/>
      <c r="T629" s="12"/>
      <c r="U629" s="12"/>
      <c r="V629" s="12"/>
      <c r="W629" s="12"/>
      <c r="X629" s="29"/>
      <c r="Y629" s="12"/>
      <c r="Z629" s="12"/>
      <c r="AA629" s="12"/>
      <c r="AB629" s="12"/>
      <c r="AC629" s="29"/>
      <c r="AD629" s="12"/>
      <c r="AE629" s="12"/>
      <c r="AF629" s="12"/>
      <c r="AG629" s="12"/>
      <c r="AH629" s="29"/>
      <c r="AI629" s="1115"/>
      <c r="AJ629" s="321"/>
      <c r="AK629" s="321"/>
      <c r="AL629" s="321"/>
      <c r="AM629" s="1116"/>
    </row>
    <row r="630" spans="1:39" outlineLevel="2">
      <c r="A630" s="37">
        <f>ROW()</f>
        <v>630</v>
      </c>
      <c r="C630" s="6" t="s">
        <v>667</v>
      </c>
      <c r="H630" s="39"/>
      <c r="I630" s="204"/>
      <c r="J630" s="9"/>
      <c r="K630" s="9"/>
      <c r="L630" s="9"/>
      <c r="M630" s="9"/>
      <c r="N630" s="204"/>
      <c r="O630" s="9"/>
      <c r="P630" s="9"/>
      <c r="Q630" s="9"/>
      <c r="R630" s="9"/>
      <c r="S630" s="18"/>
      <c r="T630" s="12"/>
      <c r="U630" s="12"/>
      <c r="V630" s="12"/>
      <c r="W630" s="12"/>
      <c r="X630" s="29"/>
      <c r="Y630" s="12"/>
      <c r="Z630" s="12"/>
      <c r="AA630" s="12"/>
      <c r="AB630" s="12"/>
      <c r="AC630" s="29"/>
      <c r="AD630" s="12"/>
      <c r="AE630" s="12"/>
      <c r="AF630" s="12"/>
      <c r="AG630" s="12"/>
      <c r="AH630" s="29"/>
      <c r="AI630" s="1115"/>
      <c r="AJ630" s="321"/>
      <c r="AK630" s="321"/>
      <c r="AL630" s="321"/>
      <c r="AM630" s="1116"/>
    </row>
    <row r="631" spans="1:39" outlineLevel="2">
      <c r="A631" s="37">
        <f>ROW()</f>
        <v>631</v>
      </c>
      <c r="C631" s="6" t="s">
        <v>212</v>
      </c>
      <c r="H631" s="39"/>
      <c r="I631" s="204">
        <f t="shared" ref="I631:X631" si="203">I616/I$33</f>
        <v>0</v>
      </c>
      <c r="J631" s="9">
        <f t="shared" si="203"/>
        <v>0</v>
      </c>
      <c r="K631" s="9">
        <f t="shared" si="203"/>
        <v>0</v>
      </c>
      <c r="L631" s="9">
        <f t="shared" si="203"/>
        <v>0</v>
      </c>
      <c r="M631" s="9">
        <f t="shared" si="203"/>
        <v>0</v>
      </c>
      <c r="N631" s="204">
        <f t="shared" si="203"/>
        <v>0</v>
      </c>
      <c r="O631" s="9">
        <f t="shared" si="203"/>
        <v>-0.19312703552496632</v>
      </c>
      <c r="P631" s="9">
        <f t="shared" si="203"/>
        <v>2.8084767772712191</v>
      </c>
      <c r="Q631" s="9">
        <f t="shared" si="203"/>
        <v>2.1366915416060319</v>
      </c>
      <c r="R631" s="9">
        <f t="shared" si="203"/>
        <v>0.97764015708322838</v>
      </c>
      <c r="S631" s="18">
        <f t="shared" si="203"/>
        <v>0.95922431239340755</v>
      </c>
      <c r="T631" s="12">
        <f t="shared" si="203"/>
        <v>-2.2780087781297826E-2</v>
      </c>
      <c r="U631" s="12">
        <f t="shared" si="203"/>
        <v>-5.3308392475107894E-2</v>
      </c>
      <c r="V631" s="12">
        <f t="shared" si="203"/>
        <v>0.25090095138075763</v>
      </c>
      <c r="W631" s="12">
        <f t="shared" si="203"/>
        <v>7.8203395370551973E-4</v>
      </c>
      <c r="X631" s="29">
        <f t="shared" si="203"/>
        <v>-3.8207816789660033E-3</v>
      </c>
      <c r="Y631" s="12">
        <f t="shared" ref="Y631:AC631" si="204">Y616/Y$33</f>
        <v>0</v>
      </c>
      <c r="Z631" s="12">
        <f t="shared" si="204"/>
        <v>0</v>
      </c>
      <c r="AA631" s="12">
        <f t="shared" si="204"/>
        <v>0</v>
      </c>
      <c r="AB631" s="12">
        <f t="shared" si="204"/>
        <v>0</v>
      </c>
      <c r="AC631" s="29">
        <f t="shared" si="204"/>
        <v>0</v>
      </c>
      <c r="AD631" s="12">
        <f t="shared" ref="AD631:AH631" si="205">AD616/AD$33</f>
        <v>0</v>
      </c>
      <c r="AE631" s="12">
        <f t="shared" si="205"/>
        <v>0</v>
      </c>
      <c r="AF631" s="12">
        <f t="shared" si="205"/>
        <v>0</v>
      </c>
      <c r="AG631" s="12">
        <f t="shared" si="205"/>
        <v>0</v>
      </c>
      <c r="AH631" s="29">
        <f t="shared" si="205"/>
        <v>0</v>
      </c>
      <c r="AI631" s="1115">
        <v>0</v>
      </c>
      <c r="AJ631" s="321">
        <v>0</v>
      </c>
      <c r="AK631" s="321">
        <v>0</v>
      </c>
      <c r="AL631" s="321">
        <v>0</v>
      </c>
      <c r="AM631" s="1116">
        <v>0</v>
      </c>
    </row>
    <row r="632" spans="1:39" outlineLevel="2">
      <c r="A632" s="37">
        <f>ROW()</f>
        <v>632</v>
      </c>
      <c r="C632" s="6" t="s">
        <v>362</v>
      </c>
      <c r="H632" s="39"/>
      <c r="I632" s="205"/>
      <c r="J632" s="15"/>
      <c r="K632" s="15"/>
      <c r="L632" s="15"/>
      <c r="M632" s="15"/>
      <c r="N632" s="205"/>
      <c r="O632" s="15"/>
      <c r="P632" s="15"/>
      <c r="Q632" s="15"/>
      <c r="R632" s="15"/>
      <c r="S632" s="206"/>
      <c r="T632" s="260">
        <f t="shared" ref="T632:AH632" si="206">T617/T$33</f>
        <v>0</v>
      </c>
      <c r="U632" s="260">
        <f t="shared" si="206"/>
        <v>0</v>
      </c>
      <c r="V632" s="260">
        <f t="shared" si="206"/>
        <v>0</v>
      </c>
      <c r="W632" s="260">
        <f t="shared" si="206"/>
        <v>0</v>
      </c>
      <c r="X632" s="261">
        <f t="shared" si="206"/>
        <v>0</v>
      </c>
      <c r="Y632" s="22">
        <f t="shared" si="206"/>
        <v>0</v>
      </c>
      <c r="Z632" s="22">
        <f t="shared" si="206"/>
        <v>0</v>
      </c>
      <c r="AA632" s="22">
        <f t="shared" si="206"/>
        <v>0</v>
      </c>
      <c r="AB632" s="22">
        <f t="shared" si="206"/>
        <v>0</v>
      </c>
      <c r="AC632" s="28">
        <f t="shared" si="206"/>
        <v>0</v>
      </c>
      <c r="AD632" s="22">
        <f t="shared" si="206"/>
        <v>2.3617880114096534</v>
      </c>
      <c r="AE632" s="22">
        <f t="shared" si="206"/>
        <v>1.782756309351657</v>
      </c>
      <c r="AF632" s="22">
        <f t="shared" si="206"/>
        <v>1.6173208042273979</v>
      </c>
      <c r="AG632" s="22">
        <f t="shared" si="206"/>
        <v>1.7947251241926745</v>
      </c>
      <c r="AH632" s="28">
        <f t="shared" si="206"/>
        <v>1.6513818253865638</v>
      </c>
      <c r="AI632" s="1117">
        <f>Tax_CoRE!AI86</f>
        <v>1.531212318199173</v>
      </c>
      <c r="AJ632" s="188">
        <f>Tax_CoRE!AJ86</f>
        <v>1.6807348920451415</v>
      </c>
      <c r="AK632" s="188">
        <f>Tax_CoRE!AK86</f>
        <v>1.6151518523577875</v>
      </c>
      <c r="AL632" s="188">
        <f>Tax_CoRE!AL86</f>
        <v>1.3743164259223661</v>
      </c>
      <c r="AM632" s="1118">
        <f>Tax_CoRE!AM86</f>
        <v>1.2503674443853914</v>
      </c>
    </row>
    <row r="633" spans="1:39" outlineLevel="2">
      <c r="A633" s="37">
        <f>ROW()</f>
        <v>633</v>
      </c>
      <c r="C633" s="6" t="s">
        <v>1</v>
      </c>
      <c r="H633" s="39"/>
      <c r="I633" s="204">
        <f t="shared" ref="I633:AH633" si="207">SUM(I620:I632)</f>
        <v>49.004475284910406</v>
      </c>
      <c r="J633" s="9">
        <f t="shared" si="207"/>
        <v>6.0469990619337342</v>
      </c>
      <c r="K633" s="9">
        <f t="shared" si="207"/>
        <v>2.2548180525612085</v>
      </c>
      <c r="L633" s="9">
        <f t="shared" si="207"/>
        <v>1.3581266338963638</v>
      </c>
      <c r="M633" s="9">
        <f t="shared" si="207"/>
        <v>5.7757743820219005</v>
      </c>
      <c r="N633" s="204">
        <f t="shared" si="207"/>
        <v>86.806813177533485</v>
      </c>
      <c r="O633" s="9">
        <f t="shared" si="207"/>
        <v>619.20719703293423</v>
      </c>
      <c r="P633" s="9">
        <f t="shared" si="207"/>
        <v>8.1795264106410936</v>
      </c>
      <c r="Q633" s="9">
        <f t="shared" si="207"/>
        <v>947.11601487174516</v>
      </c>
      <c r="R633" s="9">
        <f t="shared" si="207"/>
        <v>1.8949317401862844</v>
      </c>
      <c r="S633" s="18">
        <f t="shared" si="207"/>
        <v>897.14801645316095</v>
      </c>
      <c r="T633" s="9">
        <f t="shared" si="207"/>
        <v>177.16660020409356</v>
      </c>
      <c r="U633" s="9">
        <f t="shared" si="207"/>
        <v>42.050819847828897</v>
      </c>
      <c r="V633" s="9">
        <f t="shared" si="207"/>
        <v>27.632862734205997</v>
      </c>
      <c r="W633" s="9">
        <f t="shared" si="207"/>
        <v>16.104561594116308</v>
      </c>
      <c r="X633" s="18">
        <f t="shared" si="207"/>
        <v>28.884698751660519</v>
      </c>
      <c r="Y633" s="9">
        <f t="shared" ref="Y633:AC633" si="208">SUM(Y620:Y632)</f>
        <v>21.999573886999087</v>
      </c>
      <c r="Z633" s="9">
        <f t="shared" si="208"/>
        <v>28.81955072524573</v>
      </c>
      <c r="AA633" s="9">
        <f t="shared" si="208"/>
        <v>27.078998629561124</v>
      </c>
      <c r="AB633" s="9">
        <f t="shared" si="208"/>
        <v>31.69377626790757</v>
      </c>
      <c r="AC633" s="18">
        <f t="shared" si="208"/>
        <v>35.105202256194545</v>
      </c>
      <c r="AD633" s="204">
        <f t="shared" si="207"/>
        <v>42.503628645475061</v>
      </c>
      <c r="AE633" s="9">
        <f t="shared" si="207"/>
        <v>44.267680469391408</v>
      </c>
      <c r="AF633" s="9">
        <f t="shared" si="207"/>
        <v>50.25996554421021</v>
      </c>
      <c r="AG633" s="9">
        <f t="shared" si="207"/>
        <v>39.545243593692675</v>
      </c>
      <c r="AH633" s="18">
        <f t="shared" si="207"/>
        <v>37.929297825386563</v>
      </c>
      <c r="AI633" s="204">
        <f t="shared" ref="AI633:AM633" si="209">SUM(AI620:AI632)</f>
        <v>53.440048956052799</v>
      </c>
      <c r="AJ633" s="9">
        <f t="shared" si="209"/>
        <v>64.65037191143918</v>
      </c>
      <c r="AK633" s="9">
        <f t="shared" si="209"/>
        <v>56.192854499103028</v>
      </c>
      <c r="AL633" s="9">
        <f t="shared" si="209"/>
        <v>49.356724476598195</v>
      </c>
      <c r="AM633" s="18">
        <f t="shared" si="209"/>
        <v>34.56326584717403</v>
      </c>
    </row>
    <row r="634" spans="1:39" s="10" customFormat="1" outlineLevel="1">
      <c r="A634" s="198" t="s">
        <v>385</v>
      </c>
      <c r="B634" s="199"/>
      <c r="C634" s="200"/>
      <c r="D634" s="200"/>
      <c r="E634" s="200"/>
      <c r="F634" s="200"/>
      <c r="G634" s="200"/>
      <c r="H634" s="201"/>
      <c r="I634" s="202"/>
      <c r="J634" s="201"/>
      <c r="K634" s="201"/>
      <c r="L634" s="201"/>
      <c r="M634" s="201"/>
      <c r="N634" s="202"/>
      <c r="O634" s="201"/>
      <c r="P634" s="201"/>
      <c r="Q634" s="201"/>
      <c r="R634" s="201"/>
      <c r="S634" s="203"/>
      <c r="T634" s="201"/>
      <c r="U634" s="201"/>
      <c r="V634" s="201"/>
      <c r="W634" s="201"/>
      <c r="X634" s="203"/>
      <c r="Y634" s="201"/>
      <c r="Z634" s="201"/>
      <c r="AA634" s="201"/>
      <c r="AB634" s="201"/>
      <c r="AC634" s="203"/>
      <c r="AD634" s="202"/>
      <c r="AE634" s="201"/>
      <c r="AF634" s="201"/>
      <c r="AG634" s="201"/>
      <c r="AH634" s="203"/>
      <c r="AI634" s="202"/>
      <c r="AJ634" s="201"/>
      <c r="AK634" s="201"/>
      <c r="AL634" s="201"/>
      <c r="AM634" s="203"/>
    </row>
    <row r="635" spans="1:39" outlineLevel="2">
      <c r="A635" s="37">
        <f>ROW()</f>
        <v>635</v>
      </c>
      <c r="B635" s="64" t="s">
        <v>302</v>
      </c>
      <c r="H635" s="39"/>
      <c r="I635" s="1276"/>
      <c r="J635" s="1277"/>
      <c r="K635" s="1277"/>
      <c r="L635" s="1277"/>
      <c r="M635" s="1277"/>
      <c r="N635" s="1270" t="s">
        <v>303</v>
      </c>
      <c r="O635" s="1271"/>
      <c r="P635" s="1271"/>
      <c r="Q635" s="1271"/>
      <c r="R635" s="1271"/>
      <c r="S635" s="1272"/>
      <c r="T635" s="1282" t="s">
        <v>211</v>
      </c>
      <c r="U635" s="1282"/>
      <c r="V635" s="1282"/>
      <c r="W635" s="1282"/>
      <c r="X635" s="1282"/>
      <c r="Y635" s="1270" t="s">
        <v>301</v>
      </c>
      <c r="Z635" s="1271"/>
      <c r="AA635" s="1271"/>
      <c r="AB635" s="1271"/>
      <c r="AC635" s="1272"/>
      <c r="AD635" s="1270" t="s">
        <v>450</v>
      </c>
      <c r="AE635" s="1271"/>
      <c r="AF635" s="1271"/>
      <c r="AG635" s="1271"/>
      <c r="AH635" s="1272"/>
      <c r="AI635" s="1270" t="s">
        <v>687</v>
      </c>
      <c r="AJ635" s="1271"/>
      <c r="AK635" s="1271"/>
      <c r="AL635" s="1271"/>
      <c r="AM635" s="1272"/>
    </row>
    <row r="636" spans="1:39" outlineLevel="2">
      <c r="A636" s="37">
        <f>ROW()</f>
        <v>636</v>
      </c>
      <c r="C636" s="6" t="s">
        <v>2</v>
      </c>
      <c r="I636" s="17"/>
      <c r="N636" s="255">
        <f t="shared" ref="N636:AH636" si="210">N444+N605</f>
        <v>7.4336034800000004</v>
      </c>
      <c r="O636" s="12">
        <f t="shared" si="210"/>
        <v>229.88054288999996</v>
      </c>
      <c r="P636" s="12">
        <f t="shared" si="210"/>
        <v>1.1463871999999999</v>
      </c>
      <c r="Q636" s="12">
        <f t="shared" si="210"/>
        <v>493.54175513999996</v>
      </c>
      <c r="R636" s="12">
        <f t="shared" si="210"/>
        <v>0</v>
      </c>
      <c r="S636" s="29">
        <f t="shared" si="210"/>
        <v>489.95989998000005</v>
      </c>
      <c r="T636" s="12">
        <f t="shared" si="210"/>
        <v>46.114715758958042</v>
      </c>
      <c r="U636" s="12">
        <f t="shared" si="210"/>
        <v>14.606136384299488</v>
      </c>
      <c r="V636" s="12">
        <f t="shared" si="210"/>
        <v>4.6914845910357874</v>
      </c>
      <c r="W636" s="12">
        <f t="shared" si="210"/>
        <v>0.58293042136619544</v>
      </c>
      <c r="X636" s="29">
        <f t="shared" si="210"/>
        <v>2.5928162600000002</v>
      </c>
      <c r="Y636" s="12">
        <f t="shared" si="210"/>
        <v>0</v>
      </c>
      <c r="Z636" s="12">
        <f t="shared" si="210"/>
        <v>0</v>
      </c>
      <c r="AA636" s="12">
        <f t="shared" si="210"/>
        <v>8.5233363749999971E-2</v>
      </c>
      <c r="AB636" s="12">
        <f t="shared" si="210"/>
        <v>8.8811437499999955E-3</v>
      </c>
      <c r="AC636" s="29">
        <f t="shared" si="210"/>
        <v>8.7959769999999993E-2</v>
      </c>
      <c r="AD636" s="255">
        <f t="shared" si="210"/>
        <v>0</v>
      </c>
      <c r="AE636" s="12">
        <f t="shared" si="210"/>
        <v>2.3098810959577185</v>
      </c>
      <c r="AF636" s="12">
        <f t="shared" si="210"/>
        <v>1.0636616650626538</v>
      </c>
      <c r="AG636" s="12">
        <f t="shared" si="210"/>
        <v>2.1434419999999996E-2</v>
      </c>
      <c r="AH636" s="29">
        <f t="shared" si="210"/>
        <v>0</v>
      </c>
      <c r="AI636" s="255">
        <f t="shared" ref="AI636:AM636" si="211">AI444+AI605</f>
        <v>0.19524352397610018</v>
      </c>
      <c r="AJ636" s="12">
        <f t="shared" si="211"/>
        <v>0.20003614867959116</v>
      </c>
      <c r="AK636" s="12">
        <f t="shared" si="211"/>
        <v>0.20494641749788176</v>
      </c>
      <c r="AL636" s="12">
        <f t="shared" si="211"/>
        <v>0.32286819577326298</v>
      </c>
      <c r="AM636" s="29">
        <f t="shared" si="211"/>
        <v>0.21513150956216942</v>
      </c>
    </row>
    <row r="637" spans="1:39" outlineLevel="2">
      <c r="A637" s="37">
        <f>ROW()</f>
        <v>637</v>
      </c>
      <c r="C637" s="6" t="s">
        <v>3</v>
      </c>
      <c r="I637" s="17"/>
      <c r="N637" s="255">
        <f t="shared" ref="N637:AH637" si="212">N445+N606</f>
        <v>41.216322779999999</v>
      </c>
      <c r="O637" s="12">
        <f t="shared" si="212"/>
        <v>153.70189397999997</v>
      </c>
      <c r="P637" s="12">
        <f t="shared" si="212"/>
        <v>0.13571847999999997</v>
      </c>
      <c r="Q637" s="12">
        <f t="shared" si="212"/>
        <v>126.82707395999999</v>
      </c>
      <c r="R637" s="12">
        <f t="shared" si="212"/>
        <v>0</v>
      </c>
      <c r="S637" s="29">
        <f t="shared" si="212"/>
        <v>114.32250003000001</v>
      </c>
      <c r="T637" s="12">
        <f t="shared" si="212"/>
        <v>30.587693245633893</v>
      </c>
      <c r="U637" s="12">
        <f t="shared" si="212"/>
        <v>8.2960734403383647</v>
      </c>
      <c r="V637" s="12">
        <f t="shared" si="212"/>
        <v>5.5532058264796307</v>
      </c>
      <c r="W637" s="12">
        <f t="shared" si="212"/>
        <v>3.0579326671415683</v>
      </c>
      <c r="X637" s="29">
        <f t="shared" si="212"/>
        <v>4.475624279999999</v>
      </c>
      <c r="Y637" s="12">
        <f t="shared" si="212"/>
        <v>2.4112783485000002</v>
      </c>
      <c r="Z637" s="12">
        <f t="shared" si="212"/>
        <v>4.6173590831249998</v>
      </c>
      <c r="AA637" s="12">
        <f t="shared" si="212"/>
        <v>2.8467189787499994</v>
      </c>
      <c r="AB637" s="12">
        <f t="shared" si="212"/>
        <v>1.9137673878749997</v>
      </c>
      <c r="AC637" s="29">
        <f t="shared" si="212"/>
        <v>2.0724719599999997</v>
      </c>
      <c r="AD637" s="255">
        <f t="shared" si="212"/>
        <v>2.7634872913180613</v>
      </c>
      <c r="AE637" s="12">
        <f t="shared" si="212"/>
        <v>3.8898085926877619</v>
      </c>
      <c r="AF637" s="12">
        <f t="shared" si="212"/>
        <v>5.0157975962613488</v>
      </c>
      <c r="AG637" s="12">
        <f t="shared" si="212"/>
        <v>1.6330694299999993</v>
      </c>
      <c r="AH637" s="29">
        <f t="shared" si="212"/>
        <v>1.3022698752000001</v>
      </c>
      <c r="AI637" s="255">
        <f t="shared" ref="AI637:AM637" si="213">AI445+AI606</f>
        <v>6.9232723784105854</v>
      </c>
      <c r="AJ637" s="12">
        <f t="shared" si="213"/>
        <v>6.1239023538243433</v>
      </c>
      <c r="AK637" s="12">
        <f t="shared" si="213"/>
        <v>7.1870080794176507</v>
      </c>
      <c r="AL637" s="12">
        <f t="shared" si="213"/>
        <v>5.038324327748505</v>
      </c>
      <c r="AM637" s="29">
        <f t="shared" si="213"/>
        <v>4.5961806059040269</v>
      </c>
    </row>
    <row r="638" spans="1:39" outlineLevel="2">
      <c r="A638" s="37">
        <f>ROW()</f>
        <v>638</v>
      </c>
      <c r="C638" s="6" t="s">
        <v>4</v>
      </c>
      <c r="I638" s="17"/>
      <c r="N638" s="255">
        <f t="shared" ref="N638:AH638" si="214">N446+N607</f>
        <v>0</v>
      </c>
      <c r="O638" s="12">
        <f t="shared" si="214"/>
        <v>0</v>
      </c>
      <c r="P638" s="12">
        <f t="shared" si="214"/>
        <v>0</v>
      </c>
      <c r="Q638" s="12">
        <f t="shared" si="214"/>
        <v>0</v>
      </c>
      <c r="R638" s="12">
        <f t="shared" si="214"/>
        <v>7.6179759999999999E-2</v>
      </c>
      <c r="S638" s="29">
        <f t="shared" si="214"/>
        <v>4.7555367100000003</v>
      </c>
      <c r="T638" s="12">
        <f t="shared" si="214"/>
        <v>0.34960930225343861</v>
      </c>
      <c r="U638" s="12">
        <f t="shared" si="214"/>
        <v>1.8497595787947199</v>
      </c>
      <c r="V638" s="12">
        <f t="shared" si="214"/>
        <v>0.95437131657921159</v>
      </c>
      <c r="W638" s="12">
        <f t="shared" si="214"/>
        <v>1.1986972768811694</v>
      </c>
      <c r="X638" s="29">
        <f t="shared" si="214"/>
        <v>3.6613055300000004</v>
      </c>
      <c r="Y638" s="12">
        <f t="shared" si="214"/>
        <v>3.3113628224999987</v>
      </c>
      <c r="Z638" s="12">
        <f t="shared" si="214"/>
        <v>3.5379170583749806</v>
      </c>
      <c r="AA638" s="12">
        <f t="shared" si="214"/>
        <v>6.7984312904999973</v>
      </c>
      <c r="AB638" s="12">
        <f t="shared" si="214"/>
        <v>5.4032617856250775</v>
      </c>
      <c r="AC638" s="29">
        <f t="shared" si="214"/>
        <v>8.2567093700000012</v>
      </c>
      <c r="AD638" s="255">
        <f t="shared" si="214"/>
        <v>4.0844526903942615</v>
      </c>
      <c r="AE638" s="12">
        <f t="shared" si="214"/>
        <v>2.7134641168903721</v>
      </c>
      <c r="AF638" s="12">
        <f t="shared" si="214"/>
        <v>3.4735087225181496</v>
      </c>
      <c r="AG638" s="12">
        <f t="shared" si="214"/>
        <v>3.3324905400000002</v>
      </c>
      <c r="AH638" s="29">
        <f t="shared" si="214"/>
        <v>2.5796127756000002</v>
      </c>
      <c r="AI638" s="255">
        <f t="shared" ref="AI638:AM638" si="215">AI446+AI607</f>
        <v>3.809001710464277</v>
      </c>
      <c r="AJ638" s="12">
        <f t="shared" si="215"/>
        <v>3.6325596683365302</v>
      </c>
      <c r="AK638" s="12">
        <f t="shared" si="215"/>
        <v>4.9425913794501222</v>
      </c>
      <c r="AL638" s="12">
        <f t="shared" si="215"/>
        <v>4.1946561852756634</v>
      </c>
      <c r="AM638" s="29">
        <f t="shared" si="215"/>
        <v>4.2050923406983465</v>
      </c>
    </row>
    <row r="639" spans="1:39" outlineLevel="2">
      <c r="A639" s="37">
        <f>ROW()</f>
        <v>639</v>
      </c>
      <c r="C639" s="6" t="s">
        <v>5</v>
      </c>
      <c r="I639" s="17"/>
      <c r="N639" s="255">
        <f t="shared" ref="N639:AH639" si="216">N447+N608</f>
        <v>3.5204673699999995</v>
      </c>
      <c r="O639" s="12">
        <f t="shared" si="216"/>
        <v>0.78549806000000011</v>
      </c>
      <c r="P639" s="12">
        <f t="shared" si="216"/>
        <v>2.1494877400000001</v>
      </c>
      <c r="Q639" s="12">
        <f t="shared" si="216"/>
        <v>5.6331739800000005</v>
      </c>
      <c r="R639" s="12">
        <f t="shared" si="216"/>
        <v>0.54429260000000013</v>
      </c>
      <c r="S639" s="29">
        <f t="shared" si="216"/>
        <v>13.253873430000034</v>
      </c>
      <c r="T639" s="12">
        <f t="shared" si="216"/>
        <v>46.761417977357318</v>
      </c>
      <c r="U639" s="12">
        <f t="shared" si="216"/>
        <v>4.4369118538139354</v>
      </c>
      <c r="V639" s="12">
        <f t="shared" si="216"/>
        <v>8.2917760666417131</v>
      </c>
      <c r="W639" s="12">
        <f t="shared" si="216"/>
        <v>7.4665115184499751</v>
      </c>
      <c r="X639" s="29">
        <f t="shared" si="216"/>
        <v>11.621402839992811</v>
      </c>
      <c r="Y639" s="12">
        <f t="shared" si="216"/>
        <v>2.2469138593749993</v>
      </c>
      <c r="Z639" s="12">
        <f t="shared" si="216"/>
        <v>4.8109472403749987</v>
      </c>
      <c r="AA639" s="12">
        <f t="shared" si="216"/>
        <v>1.7451145642499994</v>
      </c>
      <c r="AB639" s="12">
        <f t="shared" si="216"/>
        <v>2.6764061411249993</v>
      </c>
      <c r="AC639" s="29">
        <f t="shared" si="216"/>
        <v>4.0108991900000026</v>
      </c>
      <c r="AD639" s="255">
        <f t="shared" si="216"/>
        <v>2.4889551591993828</v>
      </c>
      <c r="AE639" s="12">
        <f t="shared" si="216"/>
        <v>2.5200572532414931</v>
      </c>
      <c r="AF639" s="12">
        <f t="shared" si="216"/>
        <v>0.51554893671142032</v>
      </c>
      <c r="AG639" s="12">
        <f t="shared" si="216"/>
        <v>1.8114155400000007</v>
      </c>
      <c r="AH639" s="29">
        <f t="shared" si="216"/>
        <v>1.8272725622999999</v>
      </c>
      <c r="AI639" s="255">
        <f t="shared" ref="AI639:AM639" si="217">AI447+AI608</f>
        <v>1.4128913079130689</v>
      </c>
      <c r="AJ639" s="12">
        <f t="shared" si="217"/>
        <v>1.7594577378484471</v>
      </c>
      <c r="AK639" s="12">
        <f t="shared" si="217"/>
        <v>1.1745853820039889</v>
      </c>
      <c r="AL639" s="12">
        <f t="shared" si="217"/>
        <v>1.4303286854710633</v>
      </c>
      <c r="AM639" s="29">
        <f t="shared" si="217"/>
        <v>1.232958006415444</v>
      </c>
    </row>
    <row r="640" spans="1:39" outlineLevel="2">
      <c r="A640" s="37">
        <f>ROW()</f>
        <v>640</v>
      </c>
      <c r="C640" s="6" t="s">
        <v>473</v>
      </c>
      <c r="I640" s="17"/>
      <c r="N640" s="255">
        <f t="shared" ref="N640:AH640" si="218">N448+N609</f>
        <v>0</v>
      </c>
      <c r="O640" s="12">
        <f t="shared" si="218"/>
        <v>0</v>
      </c>
      <c r="P640" s="12">
        <f t="shared" si="218"/>
        <v>0</v>
      </c>
      <c r="Q640" s="12">
        <f t="shared" si="218"/>
        <v>0</v>
      </c>
      <c r="R640" s="12">
        <f t="shared" si="218"/>
        <v>0</v>
      </c>
      <c r="S640" s="29">
        <f t="shared" si="218"/>
        <v>0</v>
      </c>
      <c r="T640" s="12">
        <f t="shared" si="218"/>
        <v>0</v>
      </c>
      <c r="U640" s="12">
        <f t="shared" si="218"/>
        <v>0</v>
      </c>
      <c r="V640" s="12">
        <f t="shared" si="218"/>
        <v>0</v>
      </c>
      <c r="W640" s="12">
        <f t="shared" si="218"/>
        <v>0</v>
      </c>
      <c r="X640" s="29">
        <f t="shared" si="218"/>
        <v>0</v>
      </c>
      <c r="Y640" s="12">
        <f t="shared" si="218"/>
        <v>3.3065471699999995</v>
      </c>
      <c r="Z640" s="12">
        <f t="shared" si="218"/>
        <v>2.4601927094999931</v>
      </c>
      <c r="AA640" s="12">
        <f t="shared" si="218"/>
        <v>2.9663454082499987</v>
      </c>
      <c r="AB640" s="12">
        <f t="shared" si="218"/>
        <v>2.5211855778749994</v>
      </c>
      <c r="AC640" s="29">
        <f t="shared" si="218"/>
        <v>4.4002969500000004</v>
      </c>
      <c r="AD640" s="255">
        <f t="shared" si="218"/>
        <v>12.895977026083161</v>
      </c>
      <c r="AE640" s="12">
        <f t="shared" si="218"/>
        <v>6.0925541651664581</v>
      </c>
      <c r="AF640" s="12">
        <f t="shared" si="218"/>
        <v>14.533143639704214</v>
      </c>
      <c r="AG640" s="12">
        <f t="shared" si="218"/>
        <v>5.1701568994999993</v>
      </c>
      <c r="AH640" s="29">
        <f t="shared" si="218"/>
        <v>9.4027394471999983</v>
      </c>
      <c r="AI640" s="255">
        <f t="shared" ref="AI640:AM640" si="219">AI448+AI609</f>
        <v>17.83946827386146</v>
      </c>
      <c r="AJ640" s="12">
        <f t="shared" si="219"/>
        <v>11.83319404170334</v>
      </c>
      <c r="AK640" s="12">
        <f t="shared" si="219"/>
        <v>8.2189691216717868</v>
      </c>
      <c r="AL640" s="12">
        <f t="shared" si="219"/>
        <v>12.17639100252239</v>
      </c>
      <c r="AM640" s="29">
        <f t="shared" si="219"/>
        <v>7.5303466310915663</v>
      </c>
    </row>
    <row r="641" spans="1:39" outlineLevel="2">
      <c r="A641" s="37">
        <f>ROW()</f>
        <v>641</v>
      </c>
      <c r="C641" s="6" t="s">
        <v>474</v>
      </c>
      <c r="I641" s="17"/>
      <c r="N641" s="255">
        <f t="shared" ref="N641:AH641" si="220">N449+N610</f>
        <v>0</v>
      </c>
      <c r="O641" s="12">
        <f t="shared" si="220"/>
        <v>0</v>
      </c>
      <c r="P641" s="12">
        <f t="shared" si="220"/>
        <v>0</v>
      </c>
      <c r="Q641" s="12">
        <f t="shared" si="220"/>
        <v>0</v>
      </c>
      <c r="R641" s="12">
        <f t="shared" si="220"/>
        <v>0</v>
      </c>
      <c r="S641" s="29">
        <f t="shared" si="220"/>
        <v>0</v>
      </c>
      <c r="T641" s="12">
        <f t="shared" si="220"/>
        <v>0</v>
      </c>
      <c r="U641" s="12">
        <f t="shared" si="220"/>
        <v>0</v>
      </c>
      <c r="V641" s="12">
        <f t="shared" si="220"/>
        <v>0</v>
      </c>
      <c r="W641" s="12">
        <f t="shared" si="220"/>
        <v>0</v>
      </c>
      <c r="X641" s="29">
        <f t="shared" si="220"/>
        <v>0</v>
      </c>
      <c r="Y641" s="12">
        <f t="shared" si="220"/>
        <v>0.8360307978749999</v>
      </c>
      <c r="Z641" s="12">
        <f t="shared" si="220"/>
        <v>1.5208248048749997</v>
      </c>
      <c r="AA641" s="12">
        <f t="shared" si="220"/>
        <v>4.8440790652499981</v>
      </c>
      <c r="AB641" s="12">
        <f t="shared" si="220"/>
        <v>7.3666363983749976</v>
      </c>
      <c r="AC641" s="29">
        <f t="shared" si="220"/>
        <v>3.8696298499999995</v>
      </c>
      <c r="AD641" s="255">
        <f t="shared" si="220"/>
        <v>4.1518243681504741</v>
      </c>
      <c r="AE641" s="12">
        <f t="shared" si="220"/>
        <v>5.7473409819517363</v>
      </c>
      <c r="AF641" s="12">
        <f t="shared" si="220"/>
        <v>6.782042202401362</v>
      </c>
      <c r="AG641" s="12">
        <f t="shared" si="220"/>
        <v>3.8737209399999988</v>
      </c>
      <c r="AH641" s="29">
        <f t="shared" si="220"/>
        <v>3.1010340243000001</v>
      </c>
      <c r="AI641" s="255">
        <f t="shared" ref="AI641:AM641" si="221">AI449+AI610</f>
        <v>5.0181590253491981</v>
      </c>
      <c r="AJ641" s="12">
        <f t="shared" si="221"/>
        <v>4.5427365126550674</v>
      </c>
      <c r="AK641" s="12">
        <f t="shared" si="221"/>
        <v>4.2327842543515537</v>
      </c>
      <c r="AL641" s="12">
        <f t="shared" si="221"/>
        <v>4.2068331705683493</v>
      </c>
      <c r="AM641" s="29">
        <f t="shared" si="221"/>
        <v>4.1944358129383943</v>
      </c>
    </row>
    <row r="642" spans="1:39" outlineLevel="2">
      <c r="A642" s="37">
        <f>ROW()</f>
        <v>642</v>
      </c>
      <c r="C642" s="6" t="s">
        <v>477</v>
      </c>
      <c r="I642" s="17"/>
      <c r="N642" s="255">
        <f t="shared" ref="N642:AH642" si="222">N450+N611</f>
        <v>0</v>
      </c>
      <c r="O642" s="12">
        <f t="shared" si="222"/>
        <v>0</v>
      </c>
      <c r="P642" s="12">
        <f t="shared" si="222"/>
        <v>0</v>
      </c>
      <c r="Q642" s="12">
        <f t="shared" si="222"/>
        <v>0</v>
      </c>
      <c r="R642" s="12">
        <f t="shared" si="222"/>
        <v>0</v>
      </c>
      <c r="S642" s="29">
        <f t="shared" si="222"/>
        <v>0</v>
      </c>
      <c r="T642" s="12">
        <f t="shared" si="222"/>
        <v>0</v>
      </c>
      <c r="U642" s="12">
        <f t="shared" si="222"/>
        <v>0</v>
      </c>
      <c r="V642" s="12">
        <f t="shared" si="222"/>
        <v>0</v>
      </c>
      <c r="W642" s="12">
        <f t="shared" si="222"/>
        <v>0</v>
      </c>
      <c r="X642" s="29">
        <f t="shared" si="222"/>
        <v>0</v>
      </c>
      <c r="Y642" s="12">
        <f t="shared" si="222"/>
        <v>5.2280085352499999</v>
      </c>
      <c r="Z642" s="12">
        <f t="shared" si="222"/>
        <v>6.2283088619999987</v>
      </c>
      <c r="AA642" s="12">
        <f t="shared" si="222"/>
        <v>2.8784513868749997</v>
      </c>
      <c r="AB642" s="12">
        <f t="shared" si="222"/>
        <v>6.528920405624997</v>
      </c>
      <c r="AC642" s="29">
        <f t="shared" si="222"/>
        <v>6.8165931999999989</v>
      </c>
      <c r="AD642" s="255">
        <f t="shared" si="222"/>
        <v>8.0461640731343724</v>
      </c>
      <c r="AE642" s="12">
        <f t="shared" si="222"/>
        <v>15.504377056244682</v>
      </c>
      <c r="AF642" s="12">
        <f t="shared" si="222"/>
        <v>16.27226904066185</v>
      </c>
      <c r="AG642" s="12">
        <f t="shared" si="222"/>
        <v>20.927251670000004</v>
      </c>
      <c r="AH642" s="29">
        <f t="shared" si="222"/>
        <v>15.454155066299998</v>
      </c>
      <c r="AI642" s="255">
        <f t="shared" ref="AI642:AM642" si="223">AI450+AI611</f>
        <v>17.745695440847765</v>
      </c>
      <c r="AJ642" s="12">
        <f t="shared" si="223"/>
        <v>17.038041107480772</v>
      </c>
      <c r="AK642" s="12">
        <f t="shared" si="223"/>
        <v>17.155215403350013</v>
      </c>
      <c r="AL642" s="12">
        <f t="shared" si="223"/>
        <v>18.816736548816124</v>
      </c>
      <c r="AM642" s="29">
        <f t="shared" si="223"/>
        <v>14.681923179617076</v>
      </c>
    </row>
    <row r="643" spans="1:39" outlineLevel="2">
      <c r="A643" s="37">
        <f>ROW()</f>
        <v>643</v>
      </c>
      <c r="C643" s="6" t="s">
        <v>511</v>
      </c>
      <c r="I643" s="17"/>
      <c r="N643" s="255">
        <f t="shared" ref="N643:AH643" si="224">N451+N612</f>
        <v>0</v>
      </c>
      <c r="O643" s="12">
        <f t="shared" si="224"/>
        <v>0</v>
      </c>
      <c r="P643" s="12">
        <f t="shared" si="224"/>
        <v>0</v>
      </c>
      <c r="Q643" s="12">
        <f t="shared" si="224"/>
        <v>0</v>
      </c>
      <c r="R643" s="12">
        <f t="shared" si="224"/>
        <v>0</v>
      </c>
      <c r="S643" s="29">
        <f t="shared" si="224"/>
        <v>0</v>
      </c>
      <c r="T643" s="12">
        <f t="shared" si="224"/>
        <v>3.0409407109845783</v>
      </c>
      <c r="U643" s="12">
        <f t="shared" si="224"/>
        <v>1.6190174551710552</v>
      </c>
      <c r="V643" s="12">
        <f t="shared" si="224"/>
        <v>1.0947403545009966</v>
      </c>
      <c r="W643" s="12">
        <f t="shared" si="224"/>
        <v>8.5830739324944585E-3</v>
      </c>
      <c r="X643" s="29">
        <f t="shared" si="224"/>
        <v>0.11309440000718904</v>
      </c>
      <c r="Y643" s="12">
        <f t="shared" si="224"/>
        <v>1.9637000000000002E-2</v>
      </c>
      <c r="Z643" s="12">
        <f t="shared" si="224"/>
        <v>0</v>
      </c>
      <c r="AA643" s="12">
        <f t="shared" si="224"/>
        <v>0</v>
      </c>
      <c r="AB643" s="12">
        <f t="shared" si="224"/>
        <v>0</v>
      </c>
      <c r="AC643" s="29">
        <f t="shared" si="224"/>
        <v>0</v>
      </c>
      <c r="AD643" s="255">
        <f t="shared" si="224"/>
        <v>0.49887589754621225</v>
      </c>
      <c r="AE643" s="12">
        <f t="shared" si="224"/>
        <v>1.0864197517277903</v>
      </c>
      <c r="AF643" s="12">
        <f t="shared" si="224"/>
        <v>-0.16483873939230986</v>
      </c>
      <c r="AG643" s="12">
        <f t="shared" si="224"/>
        <v>0.98097903000000031</v>
      </c>
      <c r="AH643" s="29">
        <f t="shared" si="224"/>
        <v>3.4125741927000006</v>
      </c>
      <c r="AI643" s="255">
        <f t="shared" ref="AI643:AM643" si="225">AI451+AI612</f>
        <v>1.2848283513265948</v>
      </c>
      <c r="AJ643" s="12">
        <f t="shared" si="225"/>
        <v>22.107541070010907</v>
      </c>
      <c r="AK643" s="12">
        <f t="shared" si="225"/>
        <v>16.448578733218387</v>
      </c>
      <c r="AL643" s="12">
        <f t="shared" si="225"/>
        <v>7.3379135403014306</v>
      </c>
      <c r="AM643" s="29">
        <f t="shared" si="225"/>
        <v>1.3254876879475599</v>
      </c>
    </row>
    <row r="644" spans="1:39" outlineLevel="2">
      <c r="A644" s="37">
        <f>ROW()</f>
        <v>644</v>
      </c>
      <c r="C644" s="6" t="s">
        <v>655</v>
      </c>
      <c r="I644" s="17"/>
      <c r="N644" s="255"/>
      <c r="O644" s="12"/>
      <c r="P644" s="12"/>
      <c r="Q644" s="12"/>
      <c r="R644" s="12"/>
      <c r="S644" s="29"/>
      <c r="T644" s="12"/>
      <c r="U644" s="12"/>
      <c r="V644" s="12"/>
      <c r="W644" s="12"/>
      <c r="X644" s="29"/>
      <c r="Y644" s="12"/>
      <c r="Z644" s="12"/>
      <c r="AA644" s="12"/>
      <c r="AB644" s="12"/>
      <c r="AC644" s="29"/>
      <c r="AD644" s="255"/>
      <c r="AE644" s="12"/>
      <c r="AF644" s="12"/>
      <c r="AG644" s="12"/>
      <c r="AH644" s="29"/>
      <c r="AI644" s="255"/>
      <c r="AJ644" s="12"/>
      <c r="AK644" s="12"/>
      <c r="AL644" s="12"/>
      <c r="AM644" s="29"/>
    </row>
    <row r="645" spans="1:39" outlineLevel="2">
      <c r="A645" s="37">
        <f>ROW()</f>
        <v>645</v>
      </c>
      <c r="C645" s="6" t="s">
        <v>656</v>
      </c>
      <c r="I645" s="17"/>
      <c r="N645" s="255"/>
      <c r="O645" s="12"/>
      <c r="P645" s="12"/>
      <c r="Q645" s="12"/>
      <c r="R645" s="12"/>
      <c r="S645" s="29"/>
      <c r="T645" s="12"/>
      <c r="U645" s="12"/>
      <c r="V645" s="12"/>
      <c r="W645" s="12"/>
      <c r="X645" s="29"/>
      <c r="Y645" s="12"/>
      <c r="Z645" s="12"/>
      <c r="AA645" s="12"/>
      <c r="AB645" s="12"/>
      <c r="AC645" s="29"/>
      <c r="AD645" s="255"/>
      <c r="AE645" s="12"/>
      <c r="AF645" s="12"/>
      <c r="AG645" s="12"/>
      <c r="AH645" s="29"/>
      <c r="AI645" s="255"/>
      <c r="AJ645" s="12"/>
      <c r="AK645" s="12"/>
      <c r="AL645" s="12"/>
      <c r="AM645" s="29"/>
    </row>
    <row r="646" spans="1:39" outlineLevel="2">
      <c r="A646" s="37">
        <f>ROW()</f>
        <v>646</v>
      </c>
      <c r="C646" s="6" t="s">
        <v>667</v>
      </c>
      <c r="I646" s="17"/>
      <c r="N646" s="255"/>
      <c r="O646" s="12"/>
      <c r="P646" s="12"/>
      <c r="Q646" s="12"/>
      <c r="R646" s="12"/>
      <c r="S646" s="29"/>
      <c r="T646" s="12"/>
      <c r="U646" s="12"/>
      <c r="V646" s="12"/>
      <c r="W646" s="12"/>
      <c r="X646" s="29"/>
      <c r="Y646" s="12"/>
      <c r="Z646" s="12"/>
      <c r="AA646" s="12"/>
      <c r="AB646" s="12"/>
      <c r="AC646" s="29"/>
      <c r="AD646" s="255"/>
      <c r="AE646" s="12"/>
      <c r="AF646" s="12"/>
      <c r="AG646" s="12"/>
      <c r="AH646" s="29"/>
      <c r="AI646" s="255"/>
      <c r="AJ646" s="12"/>
      <c r="AK646" s="12"/>
      <c r="AL646" s="12"/>
      <c r="AM646" s="29"/>
    </row>
    <row r="647" spans="1:39" outlineLevel="2">
      <c r="A647" s="37">
        <f>ROW()</f>
        <v>647</v>
      </c>
      <c r="C647" s="6" t="s">
        <v>212</v>
      </c>
      <c r="I647" s="17"/>
      <c r="N647" s="255">
        <f t="shared" ref="N647:AH647" si="226">N455+N616</f>
        <v>0</v>
      </c>
      <c r="O647" s="12">
        <f t="shared" si="226"/>
        <v>-0.11984469</v>
      </c>
      <c r="P647" s="12">
        <f t="shared" si="226"/>
        <v>1.7943513999999998</v>
      </c>
      <c r="Q647" s="12">
        <f t="shared" si="226"/>
        <v>1.4154523300000001</v>
      </c>
      <c r="R647" s="12">
        <f t="shared" si="226"/>
        <v>0.66129320999999996</v>
      </c>
      <c r="S647" s="29">
        <f t="shared" si="226"/>
        <v>0.66606215000000002</v>
      </c>
      <c r="T647" s="12">
        <f t="shared" si="226"/>
        <v>-1.6308843332665156E-2</v>
      </c>
      <c r="U647" s="12">
        <f t="shared" si="226"/>
        <v>-3.9006140835444798E-2</v>
      </c>
      <c r="V647" s="12">
        <f t="shared" si="226"/>
        <v>0.18862567937376898</v>
      </c>
      <c r="W647" s="12">
        <f t="shared" si="226"/>
        <v>5.9802596459833856E-4</v>
      </c>
      <c r="X647" s="29">
        <f t="shared" si="226"/>
        <v>-2.9711099999993884E-3</v>
      </c>
      <c r="Y647" s="12">
        <f t="shared" si="226"/>
        <v>0</v>
      </c>
      <c r="Z647" s="12">
        <f t="shared" si="226"/>
        <v>0</v>
      </c>
      <c r="AA647" s="12">
        <f t="shared" si="226"/>
        <v>0</v>
      </c>
      <c r="AB647" s="12">
        <f t="shared" si="226"/>
        <v>0</v>
      </c>
      <c r="AC647" s="29">
        <f t="shared" si="226"/>
        <v>0</v>
      </c>
      <c r="AD647" s="255">
        <f t="shared" si="226"/>
        <v>0</v>
      </c>
      <c r="AE647" s="12">
        <f t="shared" si="226"/>
        <v>0</v>
      </c>
      <c r="AF647" s="12">
        <f t="shared" si="226"/>
        <v>0</v>
      </c>
      <c r="AG647" s="12">
        <f t="shared" si="226"/>
        <v>0</v>
      </c>
      <c r="AH647" s="29">
        <f t="shared" si="226"/>
        <v>0</v>
      </c>
      <c r="AI647" s="255">
        <f t="shared" ref="AI647:AM647" si="227">AI455+AI616</f>
        <v>0</v>
      </c>
      <c r="AJ647" s="12">
        <f t="shared" si="227"/>
        <v>0</v>
      </c>
      <c r="AK647" s="12">
        <f t="shared" si="227"/>
        <v>0</v>
      </c>
      <c r="AL647" s="12">
        <f t="shared" si="227"/>
        <v>0</v>
      </c>
      <c r="AM647" s="29">
        <f t="shared" si="227"/>
        <v>0</v>
      </c>
    </row>
    <row r="648" spans="1:39" outlineLevel="2">
      <c r="A648" s="37">
        <f>ROW()</f>
        <v>648</v>
      </c>
      <c r="C648" s="6" t="s">
        <v>362</v>
      </c>
      <c r="I648" s="17"/>
      <c r="N648" s="256"/>
      <c r="O648" s="22"/>
      <c r="P648" s="22"/>
      <c r="Q648" s="22"/>
      <c r="R648" s="22"/>
      <c r="S648" s="28"/>
      <c r="T648" s="22"/>
      <c r="U648" s="22"/>
      <c r="V648" s="22"/>
      <c r="W648" s="22"/>
      <c r="X648" s="28"/>
      <c r="Y648" s="22">
        <f t="shared" ref="Y648:AH648" si="228">Y456+Y617</f>
        <v>0</v>
      </c>
      <c r="Z648" s="22">
        <f t="shared" si="228"/>
        <v>0</v>
      </c>
      <c r="AA648" s="22">
        <f t="shared" si="228"/>
        <v>0</v>
      </c>
      <c r="AB648" s="22">
        <f t="shared" si="228"/>
        <v>0</v>
      </c>
      <c r="AC648" s="28">
        <f t="shared" si="228"/>
        <v>0</v>
      </c>
      <c r="AD648" s="256">
        <f t="shared" si="228"/>
        <v>2.0551283054805665</v>
      </c>
      <c r="AE648" s="22">
        <f t="shared" si="228"/>
        <v>1.6727727780717125</v>
      </c>
      <c r="AF648" s="22">
        <f t="shared" si="228"/>
        <v>1.5790341567815553</v>
      </c>
      <c r="AG648" s="22">
        <f t="shared" si="228"/>
        <v>1.7947251241926745</v>
      </c>
      <c r="AH648" s="28">
        <f t="shared" si="228"/>
        <v>1.6878773637276068</v>
      </c>
      <c r="AI648" s="256">
        <f t="shared" ref="AI648:AM648" si="229">AI456+AI617</f>
        <v>1.5996397620719081</v>
      </c>
      <c r="AJ648" s="22">
        <f t="shared" si="229"/>
        <v>1.794648420192408</v>
      </c>
      <c r="AK648" s="22">
        <f t="shared" si="229"/>
        <v>1.7627345341871425</v>
      </c>
      <c r="AL648" s="22">
        <f t="shared" si="229"/>
        <v>1.5330406780694534</v>
      </c>
      <c r="AM648" s="28">
        <f t="shared" si="229"/>
        <v>1.4256009865284012</v>
      </c>
    </row>
    <row r="649" spans="1:39" outlineLevel="2">
      <c r="A649" s="37">
        <f>ROW()</f>
        <v>649</v>
      </c>
      <c r="C649" s="6" t="s">
        <v>1</v>
      </c>
      <c r="I649" s="17"/>
      <c r="N649" s="204">
        <f t="shared" ref="N649:AH649" si="230">SUM(N636:N648)</f>
        <v>52.17039363</v>
      </c>
      <c r="O649" s="9">
        <f t="shared" si="230"/>
        <v>384.24809023999995</v>
      </c>
      <c r="P649" s="9">
        <f t="shared" si="230"/>
        <v>5.2259448199999996</v>
      </c>
      <c r="Q649" s="9">
        <f t="shared" si="230"/>
        <v>627.41745541</v>
      </c>
      <c r="R649" s="9">
        <f t="shared" si="230"/>
        <v>1.2817655700000001</v>
      </c>
      <c r="S649" s="18">
        <f t="shared" si="230"/>
        <v>622.95787230000008</v>
      </c>
      <c r="T649" s="15">
        <f t="shared" si="230"/>
        <v>126.83806815185461</v>
      </c>
      <c r="U649" s="15">
        <f t="shared" si="230"/>
        <v>30.768892571582118</v>
      </c>
      <c r="V649" s="15">
        <f t="shared" si="230"/>
        <v>20.774203834611107</v>
      </c>
      <c r="W649" s="15">
        <f t="shared" si="230"/>
        <v>12.315252983735999</v>
      </c>
      <c r="X649" s="206">
        <f t="shared" si="230"/>
        <v>22.461272199999996</v>
      </c>
      <c r="Y649" s="15">
        <f t="shared" si="230"/>
        <v>17.359778533499995</v>
      </c>
      <c r="Z649" s="15">
        <f t="shared" si="230"/>
        <v>23.175549758249971</v>
      </c>
      <c r="AA649" s="15">
        <f t="shared" si="230"/>
        <v>22.16437405762499</v>
      </c>
      <c r="AB649" s="15">
        <f t="shared" si="230"/>
        <v>26.41905884025007</v>
      </c>
      <c r="AC649" s="206">
        <f t="shared" si="230"/>
        <v>29.514560290000002</v>
      </c>
      <c r="AD649" s="205">
        <f t="shared" si="230"/>
        <v>36.984864811306494</v>
      </c>
      <c r="AE649" s="15">
        <f t="shared" si="230"/>
        <v>41.536675791939722</v>
      </c>
      <c r="AF649" s="15">
        <f t="shared" si="230"/>
        <v>49.070167220710239</v>
      </c>
      <c r="AG649" s="15">
        <f t="shared" si="230"/>
        <v>39.545243593692675</v>
      </c>
      <c r="AH649" s="206">
        <f t="shared" si="230"/>
        <v>38.767535307327606</v>
      </c>
      <c r="AI649" s="205">
        <f t="shared" ref="AI649:AM649" si="231">SUM(AI636:AI648)</f>
        <v>55.828199774220955</v>
      </c>
      <c r="AJ649" s="15">
        <f t="shared" si="231"/>
        <v>69.032117060731409</v>
      </c>
      <c r="AK649" s="15">
        <f t="shared" si="231"/>
        <v>61.327413305148525</v>
      </c>
      <c r="AL649" s="15">
        <f t="shared" si="231"/>
        <v>55.05709233454624</v>
      </c>
      <c r="AM649" s="206">
        <f t="shared" si="231"/>
        <v>39.407156760702982</v>
      </c>
    </row>
    <row r="650" spans="1:39" outlineLevel="2">
      <c r="A650" s="37">
        <f>ROW()</f>
        <v>650</v>
      </c>
      <c r="B650" s="64" t="s">
        <v>304</v>
      </c>
      <c r="H650" s="39"/>
      <c r="I650" s="1276"/>
      <c r="J650" s="1277"/>
      <c r="K650" s="1277"/>
      <c r="L650" s="1277"/>
      <c r="M650" s="1277"/>
      <c r="N650" s="1284" t="str">
        <f>"AA2 [m$ "&amp;$E$33&amp;"]"</f>
        <v>AA2 [m$ 31/12/2024]</v>
      </c>
      <c r="O650" s="1285"/>
      <c r="P650" s="1285"/>
      <c r="Q650" s="1285"/>
      <c r="R650" s="1285"/>
      <c r="S650" s="1286"/>
      <c r="T650" s="1285" t="str">
        <f>"AA3 [m$ "&amp;$E$33&amp;"]"</f>
        <v>AA3 [m$ 31/12/2024]</v>
      </c>
      <c r="U650" s="1285"/>
      <c r="V650" s="1285"/>
      <c r="W650" s="1285"/>
      <c r="X650" s="1286"/>
      <c r="Y650" s="1284" t="str">
        <f>"AA4 [m$ "&amp;$E$33&amp;"]"</f>
        <v>AA4 [m$ 31/12/2024]</v>
      </c>
      <c r="Z650" s="1285"/>
      <c r="AA650" s="1285"/>
      <c r="AB650" s="1285"/>
      <c r="AC650" s="1286"/>
      <c r="AD650" s="1284" t="str">
        <f>"AA5 [m$ "&amp;$E$33&amp;"]"</f>
        <v>AA5 [m$ 31/12/2024]</v>
      </c>
      <c r="AE650" s="1285"/>
      <c r="AF650" s="1285"/>
      <c r="AG650" s="1285"/>
      <c r="AH650" s="1286"/>
      <c r="AI650" s="1284" t="str">
        <f>"AA6 [m$ "&amp;$E$33&amp;"]"</f>
        <v>AA6 [m$ 31/12/2024]</v>
      </c>
      <c r="AJ650" s="1285"/>
      <c r="AK650" s="1285"/>
      <c r="AL650" s="1285"/>
      <c r="AM650" s="1286"/>
    </row>
    <row r="651" spans="1:39" outlineLevel="2">
      <c r="A651" s="37">
        <f>ROW()</f>
        <v>651</v>
      </c>
      <c r="C651" s="6" t="s">
        <v>2</v>
      </c>
      <c r="I651" s="17"/>
      <c r="N651" s="255">
        <f t="shared" ref="N651:AH651" si="232">N636/N$33</f>
        <v>12.368843392302056</v>
      </c>
      <c r="O651" s="12">
        <f t="shared" si="232"/>
        <v>370.44734959233955</v>
      </c>
      <c r="P651" s="12">
        <f t="shared" si="232"/>
        <v>1.7942983904718868</v>
      </c>
      <c r="Q651" s="12">
        <f t="shared" si="232"/>
        <v>745.02437933535566</v>
      </c>
      <c r="R651" s="12">
        <f t="shared" si="232"/>
        <v>0</v>
      </c>
      <c r="S651" s="29">
        <f t="shared" si="232"/>
        <v>705.61200356251777</v>
      </c>
      <c r="T651" s="12">
        <f t="shared" si="232"/>
        <v>64.412739246480484</v>
      </c>
      <c r="U651" s="12">
        <f t="shared" si="232"/>
        <v>19.961719725209299</v>
      </c>
      <c r="V651" s="12">
        <f t="shared" si="232"/>
        <v>6.2403907632670688</v>
      </c>
      <c r="W651" s="12">
        <f t="shared" si="232"/>
        <v>0.76229362794040945</v>
      </c>
      <c r="X651" s="29">
        <f t="shared" si="232"/>
        <v>3.3343043048339487</v>
      </c>
      <c r="Y651" s="12">
        <f t="shared" si="232"/>
        <v>0</v>
      </c>
      <c r="Z651" s="12">
        <f t="shared" si="232"/>
        <v>0</v>
      </c>
      <c r="AA651" s="12">
        <f t="shared" si="232"/>
        <v>0.10413261092681855</v>
      </c>
      <c r="AB651" s="12">
        <f t="shared" si="232"/>
        <v>1.0654315307659203E-2</v>
      </c>
      <c r="AC651" s="29">
        <f t="shared" si="232"/>
        <v>0.1046210916211604</v>
      </c>
      <c r="AD651" s="255">
        <f t="shared" si="232"/>
        <v>0</v>
      </c>
      <c r="AE651" s="12">
        <f t="shared" si="232"/>
        <v>2.4617540120527979</v>
      </c>
      <c r="AF651" s="12">
        <f t="shared" si="232"/>
        <v>1.0894521389399996</v>
      </c>
      <c r="AG651" s="12">
        <f t="shared" si="232"/>
        <v>2.1434419999999996E-2</v>
      </c>
      <c r="AH651" s="29">
        <f t="shared" si="232"/>
        <v>0</v>
      </c>
      <c r="AI651" s="255">
        <f t="shared" ref="AI651:AM651" si="233">AI636/AI$33</f>
        <v>0.186891634009896</v>
      </c>
      <c r="AJ651" s="12">
        <f t="shared" si="233"/>
        <v>0.18733905258171568</v>
      </c>
      <c r="AK651" s="12">
        <f t="shared" si="233"/>
        <v>0.18778754227359634</v>
      </c>
      <c r="AL651" s="12">
        <f t="shared" si="233"/>
        <v>0.28943985062280975</v>
      </c>
      <c r="AM651" s="29">
        <f t="shared" si="233"/>
        <v>0.18868774528072493</v>
      </c>
    </row>
    <row r="652" spans="1:39" outlineLevel="2">
      <c r="A652" s="37">
        <f>ROW()</f>
        <v>652</v>
      </c>
      <c r="C652" s="6" t="s">
        <v>3</v>
      </c>
      <c r="I652" s="17"/>
      <c r="N652" s="255">
        <f t="shared" ref="N652:AH652" si="234">N637/N$33</f>
        <v>68.580230710986442</v>
      </c>
      <c r="O652" s="12">
        <f t="shared" si="234"/>
        <v>247.68716193374991</v>
      </c>
      <c r="P652" s="12">
        <f t="shared" si="234"/>
        <v>0.21242338559021851</v>
      </c>
      <c r="Q652" s="12">
        <f t="shared" si="234"/>
        <v>191.45140421435073</v>
      </c>
      <c r="R652" s="12">
        <f t="shared" si="234"/>
        <v>0</v>
      </c>
      <c r="S652" s="29">
        <f t="shared" si="234"/>
        <v>164.64067427097018</v>
      </c>
      <c r="T652" s="12">
        <f t="shared" si="234"/>
        <v>42.724693771957568</v>
      </c>
      <c r="U652" s="12">
        <f t="shared" si="234"/>
        <v>11.337967035129099</v>
      </c>
      <c r="V652" s="12">
        <f t="shared" si="234"/>
        <v>7.3866115669013412</v>
      </c>
      <c r="W652" s="12">
        <f t="shared" si="234"/>
        <v>3.9988350262620513</v>
      </c>
      <c r="X652" s="29">
        <f t="shared" si="234"/>
        <v>5.7555537327675266</v>
      </c>
      <c r="Y652" s="12">
        <f t="shared" si="234"/>
        <v>3.055747288917273</v>
      </c>
      <c r="Z652" s="12">
        <f t="shared" si="234"/>
        <v>5.7418363620662358</v>
      </c>
      <c r="AA652" s="12">
        <f t="shared" si="234"/>
        <v>3.4779371221538118</v>
      </c>
      <c r="AB652" s="12">
        <f t="shared" si="234"/>
        <v>2.2958620814954815</v>
      </c>
      <c r="AC652" s="29">
        <f t="shared" si="234"/>
        <v>2.4650391742662112</v>
      </c>
      <c r="AD652" s="255">
        <f t="shared" si="234"/>
        <v>3.1758460709788769</v>
      </c>
      <c r="AE652" s="12">
        <f t="shared" si="234"/>
        <v>4.1455605337972017</v>
      </c>
      <c r="AF652" s="12">
        <f t="shared" si="234"/>
        <v>5.137415025120001</v>
      </c>
      <c r="AG652" s="12">
        <f t="shared" si="234"/>
        <v>1.6330694299999993</v>
      </c>
      <c r="AH652" s="29">
        <f t="shared" si="234"/>
        <v>1.2741120000000001</v>
      </c>
      <c r="AI652" s="255">
        <f t="shared" ref="AI652:AM652" si="235">AI637/AI$33</f>
        <v>6.627117054367039</v>
      </c>
      <c r="AJ652" s="12">
        <f t="shared" si="235"/>
        <v>5.7351937269398139</v>
      </c>
      <c r="AK652" s="12">
        <f t="shared" si="235"/>
        <v>6.5852850711492419</v>
      </c>
      <c r="AL652" s="12">
        <f t="shared" si="235"/>
        <v>4.5166785081454535</v>
      </c>
      <c r="AM652" s="29">
        <f t="shared" si="235"/>
        <v>4.0312223774007787</v>
      </c>
    </row>
    <row r="653" spans="1:39" outlineLevel="2">
      <c r="A653" s="37">
        <f>ROW()</f>
        <v>653</v>
      </c>
      <c r="C653" s="6" t="s">
        <v>4</v>
      </c>
      <c r="I653" s="17"/>
      <c r="N653" s="255">
        <f t="shared" ref="N653:AH653" si="236">N638/N$33</f>
        <v>0</v>
      </c>
      <c r="O653" s="12">
        <f t="shared" si="236"/>
        <v>0</v>
      </c>
      <c r="P653" s="12">
        <f t="shared" si="236"/>
        <v>0</v>
      </c>
      <c r="Q653" s="12">
        <f t="shared" si="236"/>
        <v>0</v>
      </c>
      <c r="R653" s="12">
        <f t="shared" si="236"/>
        <v>0.11262234574125242</v>
      </c>
      <c r="S653" s="29">
        <f t="shared" si="236"/>
        <v>6.848649830517104</v>
      </c>
      <c r="T653" s="12">
        <f t="shared" si="236"/>
        <v>0.4883320314041017</v>
      </c>
      <c r="U653" s="12">
        <f t="shared" si="236"/>
        <v>2.5280047576861171</v>
      </c>
      <c r="V653" s="12">
        <f t="shared" si="236"/>
        <v>1.2694595565948674</v>
      </c>
      <c r="W653" s="12">
        <f t="shared" si="236"/>
        <v>1.5675272082292218</v>
      </c>
      <c r="X653" s="29">
        <f t="shared" si="236"/>
        <v>4.708357849464945</v>
      </c>
      <c r="Y653" s="12">
        <f t="shared" si="236"/>
        <v>4.1963997950590892</v>
      </c>
      <c r="Z653" s="12">
        <f t="shared" si="236"/>
        <v>4.3995150574261581</v>
      </c>
      <c r="AA653" s="12">
        <f t="shared" si="236"/>
        <v>8.3058836274820305</v>
      </c>
      <c r="AB653" s="12">
        <f t="shared" si="236"/>
        <v>6.4820541559047831</v>
      </c>
      <c r="AC653" s="29">
        <f t="shared" si="236"/>
        <v>9.8206935680716736</v>
      </c>
      <c r="AD653" s="255">
        <f t="shared" si="236"/>
        <v>4.6939217233385007</v>
      </c>
      <c r="AE653" s="12">
        <f t="shared" si="236"/>
        <v>2.8918723080620632</v>
      </c>
      <c r="AF653" s="12">
        <f t="shared" si="236"/>
        <v>3.5577304623000008</v>
      </c>
      <c r="AG653" s="12">
        <f t="shared" si="236"/>
        <v>3.3324905400000002</v>
      </c>
      <c r="AH653" s="29">
        <f t="shared" si="236"/>
        <v>2.5238360000000002</v>
      </c>
      <c r="AI653" s="255">
        <f t="shared" ref="AI653:AM653" si="237">AI638/AI$33</f>
        <v>3.6460648687241366</v>
      </c>
      <c r="AJ653" s="12">
        <f t="shared" si="237"/>
        <v>3.4019865469552881</v>
      </c>
      <c r="AK653" s="12">
        <f t="shared" si="237"/>
        <v>4.5287792728516258</v>
      </c>
      <c r="AL653" s="12">
        <f t="shared" si="237"/>
        <v>3.7603600341386545</v>
      </c>
      <c r="AM653" s="29">
        <f t="shared" si="237"/>
        <v>3.688206316584802</v>
      </c>
    </row>
    <row r="654" spans="1:39" outlineLevel="2">
      <c r="A654" s="37">
        <f>ROW()</f>
        <v>654</v>
      </c>
      <c r="C654" s="6" t="s">
        <v>5</v>
      </c>
      <c r="I654" s="17"/>
      <c r="N654" s="255">
        <f t="shared" ref="N654:AH654" si="238">N639/N$33</f>
        <v>5.8577390742449831</v>
      </c>
      <c r="O654" s="12">
        <f t="shared" si="238"/>
        <v>1.2658125423697297</v>
      </c>
      <c r="P654" s="12">
        <f t="shared" si="238"/>
        <v>3.36432785730777</v>
      </c>
      <c r="Q654" s="12">
        <f t="shared" si="238"/>
        <v>8.5035397804327228</v>
      </c>
      <c r="R654" s="12">
        <f t="shared" si="238"/>
        <v>0.80466923736180351</v>
      </c>
      <c r="S654" s="29">
        <f t="shared" si="238"/>
        <v>19.08746447676247</v>
      </c>
      <c r="T654" s="12">
        <f t="shared" si="238"/>
        <v>65.316048757952018</v>
      </c>
      <c r="U654" s="12">
        <f t="shared" si="238"/>
        <v>6.0637795335457119</v>
      </c>
      <c r="V654" s="12">
        <f t="shared" si="238"/>
        <v>11.029328088643654</v>
      </c>
      <c r="W654" s="12">
        <f t="shared" si="238"/>
        <v>9.7638996779730451</v>
      </c>
      <c r="X654" s="29">
        <f t="shared" si="238"/>
        <v>14.944866751798873</v>
      </c>
      <c r="Y654" s="12">
        <f t="shared" si="238"/>
        <v>2.8474526545170447</v>
      </c>
      <c r="Z654" s="12">
        <f t="shared" si="238"/>
        <v>5.9825695388784554</v>
      </c>
      <c r="AA654" s="12">
        <f t="shared" si="238"/>
        <v>2.1320681004070985</v>
      </c>
      <c r="AB654" s="12">
        <f t="shared" si="238"/>
        <v>3.2107660591465135</v>
      </c>
      <c r="AC654" s="29">
        <f t="shared" si="238"/>
        <v>4.7706428932252596</v>
      </c>
      <c r="AD654" s="255">
        <f t="shared" si="238"/>
        <v>2.8603491277196538</v>
      </c>
      <c r="AE654" s="12">
        <f t="shared" si="238"/>
        <v>2.6857490909928448</v>
      </c>
      <c r="AF654" s="12">
        <f t="shared" si="238"/>
        <v>0.52804938852000005</v>
      </c>
      <c r="AG654" s="12">
        <f t="shared" si="238"/>
        <v>1.8114155400000007</v>
      </c>
      <c r="AH654" s="29">
        <f t="shared" si="238"/>
        <v>1.787763</v>
      </c>
      <c r="AI654" s="255">
        <f t="shared" ref="AI654:AM654" si="239">AI639/AI$33</f>
        <v>1.3524523622436559</v>
      </c>
      <c r="AJ654" s="12">
        <f t="shared" si="239"/>
        <v>1.6477779033531552</v>
      </c>
      <c r="AK654" s="12">
        <f t="shared" si="239"/>
        <v>1.0762447315250196</v>
      </c>
      <c r="AL654" s="12">
        <f t="shared" si="239"/>
        <v>1.2822387788080414</v>
      </c>
      <c r="AM654" s="29">
        <f t="shared" si="239"/>
        <v>1.0814039595121117</v>
      </c>
    </row>
    <row r="655" spans="1:39" outlineLevel="2">
      <c r="A655" s="37">
        <f>ROW()</f>
        <v>655</v>
      </c>
      <c r="C655" s="6" t="s">
        <v>473</v>
      </c>
      <c r="I655" s="17"/>
      <c r="N655" s="255">
        <f t="shared" ref="N655:AH655" si="240">N640/N$33</f>
        <v>0</v>
      </c>
      <c r="O655" s="12">
        <f t="shared" si="240"/>
        <v>0</v>
      </c>
      <c r="P655" s="12">
        <f t="shared" si="240"/>
        <v>0</v>
      </c>
      <c r="Q655" s="12">
        <f t="shared" si="240"/>
        <v>0</v>
      </c>
      <c r="R655" s="12">
        <f t="shared" si="240"/>
        <v>0</v>
      </c>
      <c r="S655" s="29">
        <f t="shared" si="240"/>
        <v>0</v>
      </c>
      <c r="T655" s="12">
        <f t="shared" si="240"/>
        <v>0</v>
      </c>
      <c r="U655" s="12">
        <f t="shared" si="240"/>
        <v>0</v>
      </c>
      <c r="V655" s="12">
        <f t="shared" si="240"/>
        <v>0</v>
      </c>
      <c r="W655" s="12">
        <f t="shared" si="240"/>
        <v>0</v>
      </c>
      <c r="X655" s="29">
        <f t="shared" si="240"/>
        <v>0</v>
      </c>
      <c r="Y655" s="12">
        <f t="shared" si="240"/>
        <v>4.190297049981818</v>
      </c>
      <c r="Z655" s="12">
        <f t="shared" si="240"/>
        <v>3.059329738664577</v>
      </c>
      <c r="AA655" s="12">
        <f t="shared" si="240"/>
        <v>3.6240889562668697</v>
      </c>
      <c r="AB655" s="12">
        <f t="shared" si="240"/>
        <v>3.0245548154541728</v>
      </c>
      <c r="AC655" s="29">
        <f t="shared" si="240"/>
        <v>5.2338002971843007</v>
      </c>
      <c r="AD655" s="255">
        <f t="shared" si="240"/>
        <v>14.820273680428629</v>
      </c>
      <c r="AE655" s="12">
        <f t="shared" si="240"/>
        <v>6.4931349436101238</v>
      </c>
      <c r="AF655" s="12">
        <f t="shared" si="240"/>
        <v>14.885526990262804</v>
      </c>
      <c r="AG655" s="12">
        <f t="shared" si="240"/>
        <v>5.1701568994999993</v>
      </c>
      <c r="AH655" s="29">
        <f t="shared" si="240"/>
        <v>9.1994319999999981</v>
      </c>
      <c r="AI655" s="255">
        <f t="shared" ref="AI655:AM655" si="241">AI640/AI$33</f>
        <v>17.07635320072275</v>
      </c>
      <c r="AJ655" s="12">
        <f t="shared" si="241"/>
        <v>11.082093788653708</v>
      </c>
      <c r="AK655" s="12">
        <f t="shared" si="241"/>
        <v>7.5308465023414026</v>
      </c>
      <c r="AL655" s="12">
        <f t="shared" si="241"/>
        <v>10.915701326525202</v>
      </c>
      <c r="AM655" s="29">
        <f t="shared" si="241"/>
        <v>6.6047234544801015</v>
      </c>
    </row>
    <row r="656" spans="1:39" outlineLevel="2">
      <c r="A656" s="37">
        <f>ROW()</f>
        <v>656</v>
      </c>
      <c r="C656" s="6" t="s">
        <v>474</v>
      </c>
      <c r="I656" s="17"/>
      <c r="N656" s="255">
        <f t="shared" ref="N656:AH656" si="242">N641/N$33</f>
        <v>0</v>
      </c>
      <c r="O656" s="12">
        <f t="shared" si="242"/>
        <v>0</v>
      </c>
      <c r="P656" s="12">
        <f t="shared" si="242"/>
        <v>0</v>
      </c>
      <c r="Q656" s="12">
        <f t="shared" si="242"/>
        <v>0</v>
      </c>
      <c r="R656" s="12">
        <f t="shared" si="242"/>
        <v>0</v>
      </c>
      <c r="S656" s="29">
        <f t="shared" si="242"/>
        <v>0</v>
      </c>
      <c r="T656" s="12">
        <f t="shared" si="242"/>
        <v>0</v>
      </c>
      <c r="U656" s="12">
        <f t="shared" si="242"/>
        <v>0</v>
      </c>
      <c r="V656" s="12">
        <f t="shared" si="242"/>
        <v>0</v>
      </c>
      <c r="W656" s="12">
        <f t="shared" si="242"/>
        <v>0</v>
      </c>
      <c r="X656" s="29">
        <f t="shared" si="242"/>
        <v>0</v>
      </c>
      <c r="Y656" s="12">
        <f t="shared" si="242"/>
        <v>1.0594790293070453</v>
      </c>
      <c r="Z656" s="12">
        <f t="shared" si="242"/>
        <v>1.8911951632433093</v>
      </c>
      <c r="AA656" s="12">
        <f t="shared" si="242"/>
        <v>5.9181824863790515</v>
      </c>
      <c r="AB656" s="12">
        <f t="shared" si="242"/>
        <v>8.8374278307527945</v>
      </c>
      <c r="AC656" s="29">
        <f t="shared" si="242"/>
        <v>4.6026143437713305</v>
      </c>
      <c r="AD656" s="255">
        <f t="shared" si="242"/>
        <v>4.7713463884598193</v>
      </c>
      <c r="AE656" s="12">
        <f t="shared" si="242"/>
        <v>6.1252242575234863</v>
      </c>
      <c r="AF656" s="12">
        <f t="shared" si="242"/>
        <v>6.9464855475</v>
      </c>
      <c r="AG656" s="12">
        <f t="shared" si="242"/>
        <v>3.8737209399999988</v>
      </c>
      <c r="AH656" s="29">
        <f t="shared" si="242"/>
        <v>3.0339830000000001</v>
      </c>
      <c r="AI656" s="255">
        <f t="shared" ref="AI656:AM656" si="243">AI641/AI$33</f>
        <v>4.8034983228627928</v>
      </c>
      <c r="AJ656" s="12">
        <f t="shared" si="243"/>
        <v>4.25439081899298</v>
      </c>
      <c r="AK656" s="12">
        <f t="shared" si="243"/>
        <v>3.8783998364219796</v>
      </c>
      <c r="AL656" s="12">
        <f t="shared" si="243"/>
        <v>3.7712762682251677</v>
      </c>
      <c r="AM656" s="29">
        <f t="shared" si="243"/>
        <v>3.6788596792668238</v>
      </c>
    </row>
    <row r="657" spans="1:39" outlineLevel="2">
      <c r="A657" s="37">
        <f>ROW()</f>
        <v>657</v>
      </c>
      <c r="C657" s="6" t="s">
        <v>477</v>
      </c>
      <c r="I657" s="17"/>
      <c r="N657" s="255">
        <f t="shared" ref="N657:AH657" si="244">N642/N$33</f>
        <v>0</v>
      </c>
      <c r="O657" s="12">
        <f t="shared" si="244"/>
        <v>0</v>
      </c>
      <c r="P657" s="12">
        <f t="shared" si="244"/>
        <v>0</v>
      </c>
      <c r="Q657" s="12">
        <f t="shared" si="244"/>
        <v>0</v>
      </c>
      <c r="R657" s="12">
        <f t="shared" si="244"/>
        <v>0</v>
      </c>
      <c r="S657" s="29">
        <f t="shared" si="244"/>
        <v>0</v>
      </c>
      <c r="T657" s="12">
        <f t="shared" si="244"/>
        <v>0</v>
      </c>
      <c r="U657" s="12">
        <f t="shared" si="244"/>
        <v>0</v>
      </c>
      <c r="V657" s="12">
        <f t="shared" si="244"/>
        <v>0</v>
      </c>
      <c r="W657" s="12">
        <f t="shared" si="244"/>
        <v>0</v>
      </c>
      <c r="X657" s="29">
        <f t="shared" si="244"/>
        <v>0</v>
      </c>
      <c r="Y657" s="12">
        <f t="shared" si="244"/>
        <v>6.6253126346713636</v>
      </c>
      <c r="Z657" s="12">
        <f t="shared" si="244"/>
        <v>7.7451048649669927</v>
      </c>
      <c r="AA657" s="12">
        <f t="shared" si="244"/>
        <v>3.5167057259454424</v>
      </c>
      <c r="AB657" s="12">
        <f t="shared" si="244"/>
        <v>7.8324570098461663</v>
      </c>
      <c r="AC657" s="29">
        <f t="shared" si="244"/>
        <v>8.1077908880546072</v>
      </c>
      <c r="AD657" s="255">
        <f t="shared" si="244"/>
        <v>9.2467870716812168</v>
      </c>
      <c r="AE657" s="12">
        <f t="shared" si="244"/>
        <v>16.523777994193491</v>
      </c>
      <c r="AF657" s="12">
        <f t="shared" si="244"/>
        <v>16.666820751420001</v>
      </c>
      <c r="AG657" s="12">
        <f t="shared" si="244"/>
        <v>20.927251670000004</v>
      </c>
      <c r="AH657" s="29">
        <f t="shared" si="244"/>
        <v>15.120002999999999</v>
      </c>
      <c r="AI657" s="255">
        <f t="shared" ref="AI657:AM657" si="245">AI642/AI$33</f>
        <v>16.98659166789049</v>
      </c>
      <c r="AJ657" s="12">
        <f t="shared" si="245"/>
        <v>15.956568350235534</v>
      </c>
      <c r="AK657" s="12">
        <f t="shared" si="245"/>
        <v>15.71891705695484</v>
      </c>
      <c r="AL657" s="12">
        <f t="shared" si="245"/>
        <v>16.868534860964829</v>
      </c>
      <c r="AM657" s="29">
        <f t="shared" si="245"/>
        <v>12.877234891275599</v>
      </c>
    </row>
    <row r="658" spans="1:39" outlineLevel="2">
      <c r="A658" s="37">
        <f>ROW()</f>
        <v>658</v>
      </c>
      <c r="C658" s="6" t="s">
        <v>511</v>
      </c>
      <c r="I658" s="17"/>
      <c r="N658" s="255">
        <f t="shared" ref="N658:AH658" si="246">N643/N$33</f>
        <v>0</v>
      </c>
      <c r="O658" s="12">
        <f t="shared" si="246"/>
        <v>0</v>
      </c>
      <c r="P658" s="12">
        <f t="shared" si="246"/>
        <v>0</v>
      </c>
      <c r="Q658" s="12">
        <f t="shared" si="246"/>
        <v>0</v>
      </c>
      <c r="R658" s="12">
        <f t="shared" si="246"/>
        <v>0</v>
      </c>
      <c r="S658" s="29">
        <f t="shared" si="246"/>
        <v>0</v>
      </c>
      <c r="T658" s="12">
        <f t="shared" si="246"/>
        <v>4.2475664840806644</v>
      </c>
      <c r="U658" s="12">
        <f t="shared" si="246"/>
        <v>2.2126571887337754</v>
      </c>
      <c r="V658" s="12">
        <f t="shared" si="246"/>
        <v>1.4561718074183105</v>
      </c>
      <c r="W658" s="12">
        <f t="shared" si="246"/>
        <v>1.122401975787737E-2</v>
      </c>
      <c r="X658" s="29">
        <f t="shared" si="246"/>
        <v>0.14543689447418959</v>
      </c>
      <c r="Y658" s="12">
        <f t="shared" si="246"/>
        <v>2.4885434545454548E-2</v>
      </c>
      <c r="Z658" s="12">
        <f t="shared" si="246"/>
        <v>0</v>
      </c>
      <c r="AA658" s="12">
        <f t="shared" si="246"/>
        <v>0</v>
      </c>
      <c r="AB658" s="12">
        <f t="shared" si="246"/>
        <v>0</v>
      </c>
      <c r="AC658" s="29">
        <f t="shared" si="246"/>
        <v>0</v>
      </c>
      <c r="AD658" s="255">
        <f t="shared" si="246"/>
        <v>0.57331657145871384</v>
      </c>
      <c r="AE658" s="12">
        <f t="shared" si="246"/>
        <v>1.1578510198077518</v>
      </c>
      <c r="AF658" s="12">
        <f t="shared" si="246"/>
        <v>-0.16883556407999997</v>
      </c>
      <c r="AG658" s="12">
        <f t="shared" si="246"/>
        <v>0.98097903000000031</v>
      </c>
      <c r="AH658" s="29">
        <f t="shared" si="246"/>
        <v>3.3387870000000004</v>
      </c>
      <c r="AI658" s="255">
        <f t="shared" ref="AI658:AM658" si="247">AI643/AI$33</f>
        <v>1.2298675270328641</v>
      </c>
      <c r="AJ658" s="12">
        <f t="shared" si="247"/>
        <v>20.704286831681852</v>
      </c>
      <c r="AK658" s="12">
        <f t="shared" si="247"/>
        <v>15.071442633227539</v>
      </c>
      <c r="AL658" s="12">
        <f t="shared" si="247"/>
        <v>6.5781784232456753</v>
      </c>
      <c r="AM658" s="29">
        <f t="shared" si="247"/>
        <v>1.1625599789876924</v>
      </c>
    </row>
    <row r="659" spans="1:39" outlineLevel="2">
      <c r="A659" s="37">
        <f>ROW()</f>
        <v>659</v>
      </c>
      <c r="C659" s="6" t="s">
        <v>655</v>
      </c>
      <c r="I659" s="17"/>
      <c r="N659" s="255"/>
      <c r="O659" s="12"/>
      <c r="P659" s="12"/>
      <c r="Q659" s="12"/>
      <c r="R659" s="12"/>
      <c r="S659" s="29"/>
      <c r="T659" s="12"/>
      <c r="U659" s="12"/>
      <c r="V659" s="12"/>
      <c r="W659" s="12"/>
      <c r="X659" s="29"/>
      <c r="Y659" s="12"/>
      <c r="Z659" s="12"/>
      <c r="AA659" s="12"/>
      <c r="AB659" s="12"/>
      <c r="AC659" s="29"/>
      <c r="AD659" s="255"/>
      <c r="AE659" s="12"/>
      <c r="AF659" s="12"/>
      <c r="AG659" s="12"/>
      <c r="AH659" s="29"/>
      <c r="AI659" s="255"/>
      <c r="AJ659" s="12"/>
      <c r="AK659" s="12"/>
      <c r="AL659" s="12"/>
      <c r="AM659" s="29"/>
    </row>
    <row r="660" spans="1:39" outlineLevel="2">
      <c r="A660" s="37">
        <f>ROW()</f>
        <v>660</v>
      </c>
      <c r="C660" s="6" t="s">
        <v>656</v>
      </c>
      <c r="I660" s="17"/>
      <c r="N660" s="255"/>
      <c r="O660" s="12"/>
      <c r="P660" s="12"/>
      <c r="Q660" s="12"/>
      <c r="R660" s="12"/>
      <c r="S660" s="29"/>
      <c r="T660" s="12"/>
      <c r="U660" s="12"/>
      <c r="V660" s="12"/>
      <c r="W660" s="12"/>
      <c r="X660" s="29"/>
      <c r="Y660" s="12"/>
      <c r="Z660" s="12"/>
      <c r="AA660" s="12"/>
      <c r="AB660" s="12"/>
      <c r="AC660" s="29"/>
      <c r="AD660" s="255"/>
      <c r="AE660" s="12"/>
      <c r="AF660" s="12"/>
      <c r="AG660" s="12"/>
      <c r="AH660" s="29"/>
      <c r="AI660" s="255"/>
      <c r="AJ660" s="12"/>
      <c r="AK660" s="12"/>
      <c r="AL660" s="12"/>
      <c r="AM660" s="29"/>
    </row>
    <row r="661" spans="1:39" outlineLevel="2">
      <c r="A661" s="37">
        <f>ROW()</f>
        <v>661</v>
      </c>
      <c r="C661" s="6" t="s">
        <v>667</v>
      </c>
      <c r="I661" s="17"/>
      <c r="N661" s="255"/>
      <c r="O661" s="12"/>
      <c r="P661" s="12"/>
      <c r="Q661" s="12"/>
      <c r="R661" s="12"/>
      <c r="S661" s="29"/>
      <c r="T661" s="12"/>
      <c r="U661" s="12"/>
      <c r="V661" s="12"/>
      <c r="W661" s="12"/>
      <c r="X661" s="29"/>
      <c r="Y661" s="12"/>
      <c r="Z661" s="12"/>
      <c r="AA661" s="12"/>
      <c r="AB661" s="12"/>
      <c r="AC661" s="29"/>
      <c r="AD661" s="255"/>
      <c r="AE661" s="12"/>
      <c r="AF661" s="12"/>
      <c r="AG661" s="12"/>
      <c r="AH661" s="29"/>
      <c r="AI661" s="255"/>
      <c r="AJ661" s="12"/>
      <c r="AK661" s="12"/>
      <c r="AL661" s="12"/>
      <c r="AM661" s="29"/>
    </row>
    <row r="662" spans="1:39" outlineLevel="2">
      <c r="A662" s="37">
        <f>ROW()</f>
        <v>662</v>
      </c>
      <c r="C662" s="6" t="s">
        <v>212</v>
      </c>
      <c r="I662" s="17"/>
      <c r="N662" s="255">
        <f t="shared" ref="N662:AH662" si="248">N647/N$33</f>
        <v>0</v>
      </c>
      <c r="O662" s="12">
        <f t="shared" si="248"/>
        <v>-0.19312703552496632</v>
      </c>
      <c r="P662" s="12">
        <f t="shared" si="248"/>
        <v>2.8084767772712191</v>
      </c>
      <c r="Q662" s="12">
        <f t="shared" si="248"/>
        <v>2.1366915416060319</v>
      </c>
      <c r="R662" s="12">
        <f t="shared" si="248"/>
        <v>0.97764015708322838</v>
      </c>
      <c r="S662" s="29">
        <f t="shared" si="248"/>
        <v>0.95922431239340755</v>
      </c>
      <c r="T662" s="12">
        <f t="shared" si="248"/>
        <v>-2.2780087781297826E-2</v>
      </c>
      <c r="U662" s="12">
        <f t="shared" si="248"/>
        <v>-5.3308392475107894E-2</v>
      </c>
      <c r="V662" s="12">
        <f t="shared" si="248"/>
        <v>0.25090095138075763</v>
      </c>
      <c r="W662" s="12">
        <f t="shared" si="248"/>
        <v>7.8203395370551973E-4</v>
      </c>
      <c r="X662" s="29">
        <f t="shared" si="248"/>
        <v>-3.8207816789660033E-3</v>
      </c>
      <c r="Y662" s="12">
        <f t="shared" si="248"/>
        <v>0</v>
      </c>
      <c r="Z662" s="12">
        <f t="shared" si="248"/>
        <v>0</v>
      </c>
      <c r="AA662" s="12">
        <f t="shared" si="248"/>
        <v>0</v>
      </c>
      <c r="AB662" s="12">
        <f t="shared" si="248"/>
        <v>0</v>
      </c>
      <c r="AC662" s="29">
        <f t="shared" si="248"/>
        <v>0</v>
      </c>
      <c r="AD662" s="255">
        <f t="shared" si="248"/>
        <v>0</v>
      </c>
      <c r="AE662" s="12">
        <f t="shared" si="248"/>
        <v>0</v>
      </c>
      <c r="AF662" s="12">
        <f t="shared" si="248"/>
        <v>0</v>
      </c>
      <c r="AG662" s="12">
        <f t="shared" si="248"/>
        <v>0</v>
      </c>
      <c r="AH662" s="29">
        <f t="shared" si="248"/>
        <v>0</v>
      </c>
      <c r="AI662" s="255">
        <f t="shared" ref="AI662:AM662" si="249">AI647/AI$33</f>
        <v>0</v>
      </c>
      <c r="AJ662" s="12">
        <f t="shared" si="249"/>
        <v>0</v>
      </c>
      <c r="AK662" s="12">
        <f t="shared" si="249"/>
        <v>0</v>
      </c>
      <c r="AL662" s="12">
        <f t="shared" si="249"/>
        <v>0</v>
      </c>
      <c r="AM662" s="29">
        <f t="shared" si="249"/>
        <v>0</v>
      </c>
    </row>
    <row r="663" spans="1:39" outlineLevel="2">
      <c r="A663" s="37">
        <f>ROW()</f>
        <v>663</v>
      </c>
      <c r="C663" s="6" t="s">
        <v>362</v>
      </c>
      <c r="I663" s="17"/>
      <c r="N663" s="256"/>
      <c r="O663" s="22"/>
      <c r="P663" s="22"/>
      <c r="Q663" s="22"/>
      <c r="R663" s="22"/>
      <c r="S663" s="28"/>
      <c r="T663" s="22"/>
      <c r="U663" s="22"/>
      <c r="V663" s="22"/>
      <c r="W663" s="22"/>
      <c r="X663" s="28"/>
      <c r="Y663" s="22">
        <f t="shared" ref="Y663:AH663" si="250">Y648/Y$33</f>
        <v>0</v>
      </c>
      <c r="Z663" s="22">
        <f t="shared" si="250"/>
        <v>0</v>
      </c>
      <c r="AA663" s="22">
        <f t="shared" si="250"/>
        <v>0</v>
      </c>
      <c r="AB663" s="22">
        <f t="shared" si="250"/>
        <v>0</v>
      </c>
      <c r="AC663" s="28">
        <f t="shared" si="250"/>
        <v>0</v>
      </c>
      <c r="AD663" s="256">
        <f t="shared" si="250"/>
        <v>2.3617880114096534</v>
      </c>
      <c r="AE663" s="22">
        <f t="shared" si="250"/>
        <v>1.782756309351657</v>
      </c>
      <c r="AF663" s="22">
        <f t="shared" si="250"/>
        <v>1.6173208042273979</v>
      </c>
      <c r="AG663" s="22">
        <f t="shared" si="250"/>
        <v>1.7947251241926745</v>
      </c>
      <c r="AH663" s="28">
        <f t="shared" si="250"/>
        <v>1.6513818253865638</v>
      </c>
      <c r="AI663" s="256">
        <f t="shared" ref="AI663:AM663" si="251">AI648/AI$33</f>
        <v>1.531212318199173</v>
      </c>
      <c r="AJ663" s="22">
        <f t="shared" si="251"/>
        <v>1.6807348920451415</v>
      </c>
      <c r="AK663" s="22">
        <f t="shared" si="251"/>
        <v>1.6151518523577875</v>
      </c>
      <c r="AL663" s="22">
        <f t="shared" si="251"/>
        <v>1.3743164259223661</v>
      </c>
      <c r="AM663" s="28">
        <f t="shared" si="251"/>
        <v>1.2503674443853914</v>
      </c>
    </row>
    <row r="664" spans="1:39" outlineLevel="2">
      <c r="A664" s="37">
        <f>ROW()</f>
        <v>664</v>
      </c>
      <c r="C664" s="6" t="s">
        <v>1</v>
      </c>
      <c r="I664" s="17"/>
      <c r="N664" s="204">
        <f t="shared" ref="N664:AH664" si="252">SUM(N651:N663)</f>
        <v>86.806813177533485</v>
      </c>
      <c r="O664" s="9">
        <f t="shared" si="252"/>
        <v>619.20719703293423</v>
      </c>
      <c r="P664" s="9">
        <f t="shared" si="252"/>
        <v>8.1795264106410936</v>
      </c>
      <c r="Q664" s="9">
        <f t="shared" si="252"/>
        <v>947.11601487174516</v>
      </c>
      <c r="R664" s="9">
        <f t="shared" si="252"/>
        <v>1.8949317401862844</v>
      </c>
      <c r="S664" s="18">
        <f t="shared" si="252"/>
        <v>897.14801645316095</v>
      </c>
      <c r="T664" s="9">
        <f t="shared" si="252"/>
        <v>177.16660020409356</v>
      </c>
      <c r="U664" s="9">
        <f t="shared" si="252"/>
        <v>42.050819847828897</v>
      </c>
      <c r="V664" s="9">
        <f t="shared" si="252"/>
        <v>27.632862734205997</v>
      </c>
      <c r="W664" s="9">
        <f t="shared" si="252"/>
        <v>16.104561594116308</v>
      </c>
      <c r="X664" s="18">
        <f t="shared" si="252"/>
        <v>28.884698751660519</v>
      </c>
      <c r="Y664" s="9">
        <f t="shared" si="252"/>
        <v>21.999573886999087</v>
      </c>
      <c r="Z664" s="9">
        <f t="shared" si="252"/>
        <v>28.81955072524573</v>
      </c>
      <c r="AA664" s="9">
        <f t="shared" si="252"/>
        <v>27.078998629561124</v>
      </c>
      <c r="AB664" s="9">
        <f t="shared" si="252"/>
        <v>31.69377626790757</v>
      </c>
      <c r="AC664" s="18">
        <f t="shared" si="252"/>
        <v>35.105202256194545</v>
      </c>
      <c r="AD664" s="204">
        <f t="shared" si="252"/>
        <v>42.503628645475061</v>
      </c>
      <c r="AE664" s="9">
        <f t="shared" si="252"/>
        <v>44.267680469391408</v>
      </c>
      <c r="AF664" s="9">
        <f t="shared" si="252"/>
        <v>50.25996554421021</v>
      </c>
      <c r="AG664" s="9">
        <f t="shared" si="252"/>
        <v>39.545243593692675</v>
      </c>
      <c r="AH664" s="18">
        <f t="shared" si="252"/>
        <v>37.929297825386563</v>
      </c>
      <c r="AI664" s="204">
        <f t="shared" ref="AI664:AM664" si="253">SUM(AI651:AI663)</f>
        <v>53.440048956052799</v>
      </c>
      <c r="AJ664" s="9">
        <f t="shared" si="253"/>
        <v>64.65037191143918</v>
      </c>
      <c r="AK664" s="9">
        <f t="shared" si="253"/>
        <v>56.192854499103035</v>
      </c>
      <c r="AL664" s="9">
        <f t="shared" si="253"/>
        <v>49.356724476598195</v>
      </c>
      <c r="AM664" s="18">
        <f t="shared" si="253"/>
        <v>34.56326584717403</v>
      </c>
    </row>
    <row r="665" spans="1:39" s="10" customFormat="1" outlineLevel="1">
      <c r="A665" s="198" t="s">
        <v>424</v>
      </c>
      <c r="B665" s="199"/>
      <c r="C665" s="200"/>
      <c r="D665" s="200"/>
      <c r="E665" s="200"/>
      <c r="F665" s="200"/>
      <c r="G665" s="200"/>
      <c r="H665" s="201"/>
      <c r="I665" s="202"/>
      <c r="J665" s="201"/>
      <c r="K665" s="201"/>
      <c r="L665" s="201"/>
      <c r="M665" s="201"/>
      <c r="N665" s="202"/>
      <c r="O665" s="201"/>
      <c r="P665" s="201"/>
      <c r="Q665" s="201"/>
      <c r="R665" s="201"/>
      <c r="S665" s="203"/>
      <c r="T665" s="201"/>
      <c r="U665" s="201"/>
      <c r="V665" s="201"/>
      <c r="W665" s="201"/>
      <c r="X665" s="203"/>
      <c r="Y665" s="201"/>
      <c r="Z665" s="201"/>
      <c r="AA665" s="201"/>
      <c r="AB665" s="201"/>
      <c r="AC665" s="203"/>
      <c r="AD665" s="202"/>
      <c r="AE665" s="201"/>
      <c r="AF665" s="201"/>
      <c r="AG665" s="201"/>
      <c r="AH665" s="203"/>
      <c r="AI665" s="202"/>
      <c r="AJ665" s="201"/>
      <c r="AK665" s="201"/>
      <c r="AL665" s="201"/>
      <c r="AM665" s="203"/>
    </row>
    <row r="666" spans="1:39" outlineLevel="2">
      <c r="A666" s="37">
        <f>ROW()</f>
        <v>666</v>
      </c>
      <c r="B666" s="64" t="s">
        <v>305</v>
      </c>
      <c r="I666" s="1310"/>
      <c r="J666" s="1311"/>
      <c r="K666" s="1311"/>
      <c r="L666" s="1311"/>
      <c r="M666" s="1311"/>
      <c r="N666" s="1270" t="s">
        <v>284</v>
      </c>
      <c r="O666" s="1271"/>
      <c r="P666" s="1271"/>
      <c r="Q666" s="1271"/>
      <c r="R666" s="1271"/>
      <c r="S666" s="1272"/>
      <c r="T666" s="1282" t="s">
        <v>211</v>
      </c>
      <c r="U666" s="1282"/>
      <c r="V666" s="1282"/>
      <c r="W666" s="1282"/>
      <c r="X666" s="1282"/>
      <c r="Y666" s="1270" t="s">
        <v>301</v>
      </c>
      <c r="Z666" s="1271"/>
      <c r="AA666" s="1271"/>
      <c r="AB666" s="1271"/>
      <c r="AC666" s="1272"/>
      <c r="AD666" s="1270" t="s">
        <v>450</v>
      </c>
      <c r="AE666" s="1271"/>
      <c r="AF666" s="1271"/>
      <c r="AG666" s="1271"/>
      <c r="AH666" s="1272"/>
      <c r="AI666" s="1270" t="s">
        <v>687</v>
      </c>
      <c r="AJ666" s="1271"/>
      <c r="AK666" s="1271"/>
      <c r="AL666" s="1271"/>
      <c r="AM666" s="1272"/>
    </row>
    <row r="667" spans="1:39" outlineLevel="2">
      <c r="A667" s="37">
        <f>ROW()</f>
        <v>667</v>
      </c>
      <c r="C667" s="6" t="s">
        <v>2</v>
      </c>
      <c r="I667" s="262"/>
      <c r="J667" s="19"/>
      <c r="K667" s="19"/>
      <c r="L667" s="19"/>
      <c r="M667" s="19"/>
      <c r="N667" s="667">
        <v>7.4340000000000002</v>
      </c>
      <c r="O667" s="668">
        <v>229.78399999999999</v>
      </c>
      <c r="P667" s="668">
        <v>0</v>
      </c>
      <c r="Q667" s="668">
        <v>493.54199999999997</v>
      </c>
      <c r="R667" s="668">
        <v>0</v>
      </c>
      <c r="S667" s="658">
        <v>489.96</v>
      </c>
      <c r="T667" s="9">
        <f t="shared" ref="T667:X674" si="254">T682*T$31/$X$31</f>
        <v>33.338435422729738</v>
      </c>
      <c r="U667" s="9">
        <f t="shared" si="254"/>
        <v>10.092384136288363</v>
      </c>
      <c r="V667" s="9">
        <f t="shared" si="254"/>
        <v>0</v>
      </c>
      <c r="W667" s="9">
        <f t="shared" si="254"/>
        <v>0</v>
      </c>
      <c r="X667" s="9">
        <f t="shared" si="254"/>
        <v>3.9849999999999998E-3</v>
      </c>
      <c r="Y667" s="204">
        <f t="shared" ref="Y667:AH667" si="255">Y682*Y$31/$AB$31</f>
        <v>0</v>
      </c>
      <c r="Z667" s="9">
        <f t="shared" si="255"/>
        <v>0</v>
      </c>
      <c r="AA667" s="9">
        <f t="shared" si="255"/>
        <v>0</v>
      </c>
      <c r="AB667" s="9">
        <f t="shared" si="255"/>
        <v>0</v>
      </c>
      <c r="AC667" s="18">
        <f t="shared" si="255"/>
        <v>0</v>
      </c>
      <c r="AD667" s="204">
        <f t="shared" si="255"/>
        <v>0</v>
      </c>
      <c r="AE667" s="9">
        <f t="shared" si="255"/>
        <v>0</v>
      </c>
      <c r="AF667" s="9">
        <f t="shared" si="255"/>
        <v>0</v>
      </c>
      <c r="AG667" s="9">
        <f t="shared" si="255"/>
        <v>0</v>
      </c>
      <c r="AH667" s="18">
        <f t="shared" si="255"/>
        <v>0</v>
      </c>
      <c r="AI667" s="204">
        <f t="shared" ref="AI667:AM667" si="256">AI682*AI$31/$AB$31</f>
        <v>0</v>
      </c>
      <c r="AJ667" s="9">
        <f t="shared" si="256"/>
        <v>0</v>
      </c>
      <c r="AK667" s="9">
        <f t="shared" si="256"/>
        <v>0</v>
      </c>
      <c r="AL667" s="9">
        <f t="shared" si="256"/>
        <v>0</v>
      </c>
      <c r="AM667" s="18">
        <f t="shared" si="256"/>
        <v>0</v>
      </c>
    </row>
    <row r="668" spans="1:39" outlineLevel="2">
      <c r="A668" s="37">
        <f>ROW()</f>
        <v>668</v>
      </c>
      <c r="C668" s="6" t="s">
        <v>3</v>
      </c>
      <c r="I668" s="262"/>
      <c r="J668" s="19"/>
      <c r="K668" s="19"/>
      <c r="L668" s="19"/>
      <c r="M668" s="19"/>
      <c r="N668" s="667">
        <v>40.372</v>
      </c>
      <c r="O668" s="668">
        <v>153.62200000000001</v>
      </c>
      <c r="P668" s="668">
        <v>0</v>
      </c>
      <c r="Q668" s="668">
        <v>126.676</v>
      </c>
      <c r="R668" s="668">
        <v>0</v>
      </c>
      <c r="S668" s="658">
        <v>52.261000000000003</v>
      </c>
      <c r="T668" s="9">
        <f t="shared" si="254"/>
        <v>25.123423110590792</v>
      </c>
      <c r="U668" s="9">
        <f t="shared" si="254"/>
        <v>3.499239802806001</v>
      </c>
      <c r="V668" s="9">
        <f t="shared" si="254"/>
        <v>1.2681884708377203E-3</v>
      </c>
      <c r="W668" s="9">
        <f t="shared" si="254"/>
        <v>0</v>
      </c>
      <c r="X668" s="9">
        <f t="shared" si="254"/>
        <v>0</v>
      </c>
      <c r="Y668" s="204">
        <f t="shared" ref="Y668:AH668" si="257">Y683*Y$31/$AB$31</f>
        <v>2.2405854955891114</v>
      </c>
      <c r="Z668" s="9">
        <f t="shared" si="257"/>
        <v>2.0177024874403795</v>
      </c>
      <c r="AA668" s="9">
        <f t="shared" si="257"/>
        <v>0</v>
      </c>
      <c r="AB668" s="9">
        <f t="shared" si="257"/>
        <v>0</v>
      </c>
      <c r="AC668" s="18">
        <f t="shared" si="257"/>
        <v>0</v>
      </c>
      <c r="AD668" s="204">
        <f t="shared" si="257"/>
        <v>0</v>
      </c>
      <c r="AE668" s="9">
        <f t="shared" si="257"/>
        <v>0</v>
      </c>
      <c r="AF668" s="9">
        <f t="shared" si="257"/>
        <v>0</v>
      </c>
      <c r="AG668" s="9">
        <f t="shared" si="257"/>
        <v>0</v>
      </c>
      <c r="AH668" s="18">
        <f t="shared" si="257"/>
        <v>0</v>
      </c>
      <c r="AI668" s="204">
        <f t="shared" ref="AI668:AM668" si="258">AI683*AI$31/$AB$31</f>
        <v>0</v>
      </c>
      <c r="AJ668" s="9">
        <f t="shared" si="258"/>
        <v>0</v>
      </c>
      <c r="AK668" s="9">
        <f t="shared" si="258"/>
        <v>0</v>
      </c>
      <c r="AL668" s="9">
        <f t="shared" si="258"/>
        <v>0</v>
      </c>
      <c r="AM668" s="18">
        <f t="shared" si="258"/>
        <v>0</v>
      </c>
    </row>
    <row r="669" spans="1:39" outlineLevel="2">
      <c r="A669" s="37">
        <f>ROW()</f>
        <v>669</v>
      </c>
      <c r="C669" s="6" t="s">
        <v>4</v>
      </c>
      <c r="I669" s="262"/>
      <c r="J669" s="19"/>
      <c r="K669" s="19"/>
      <c r="L669" s="19"/>
      <c r="M669" s="19"/>
      <c r="N669" s="667">
        <v>0</v>
      </c>
      <c r="O669" s="668">
        <v>0</v>
      </c>
      <c r="P669" s="668">
        <v>0</v>
      </c>
      <c r="Q669" s="668">
        <v>0</v>
      </c>
      <c r="R669" s="668">
        <v>0</v>
      </c>
      <c r="S669" s="658">
        <v>4.7560000000000002</v>
      </c>
      <c r="T669" s="9">
        <f t="shared" si="254"/>
        <v>0</v>
      </c>
      <c r="U669" s="9">
        <f t="shared" si="254"/>
        <v>0</v>
      </c>
      <c r="V669" s="9">
        <f t="shared" si="254"/>
        <v>0</v>
      </c>
      <c r="W669" s="9">
        <f t="shared" si="254"/>
        <v>0</v>
      </c>
      <c r="X669" s="9">
        <f t="shared" si="254"/>
        <v>0</v>
      </c>
      <c r="Y669" s="204">
        <f t="shared" ref="Y669:AH669" si="259">Y684*Y$31/$AB$31</f>
        <v>0</v>
      </c>
      <c r="Z669" s="9">
        <f t="shared" si="259"/>
        <v>0</v>
      </c>
      <c r="AA669" s="9">
        <f t="shared" si="259"/>
        <v>0</v>
      </c>
      <c r="AB669" s="9">
        <f t="shared" si="259"/>
        <v>0</v>
      </c>
      <c r="AC669" s="18">
        <f t="shared" si="259"/>
        <v>0</v>
      </c>
      <c r="AD669" s="204">
        <f t="shared" si="259"/>
        <v>0</v>
      </c>
      <c r="AE669" s="9">
        <f t="shared" si="259"/>
        <v>0</v>
      </c>
      <c r="AF669" s="9">
        <f t="shared" si="259"/>
        <v>0</v>
      </c>
      <c r="AG669" s="9">
        <f t="shared" si="259"/>
        <v>0</v>
      </c>
      <c r="AH669" s="18">
        <f t="shared" si="259"/>
        <v>0</v>
      </c>
      <c r="AI669" s="204">
        <f t="shared" ref="AI669:AM669" si="260">AI684*AI$31/$AB$31</f>
        <v>0</v>
      </c>
      <c r="AJ669" s="9">
        <f t="shared" si="260"/>
        <v>0</v>
      </c>
      <c r="AK669" s="9">
        <f t="shared" si="260"/>
        <v>0</v>
      </c>
      <c r="AL669" s="9">
        <f t="shared" si="260"/>
        <v>0</v>
      </c>
      <c r="AM669" s="18">
        <f t="shared" si="260"/>
        <v>0</v>
      </c>
    </row>
    <row r="670" spans="1:39" outlineLevel="2">
      <c r="A670" s="37">
        <f>ROW()</f>
        <v>670</v>
      </c>
      <c r="C670" s="6" t="s">
        <v>5</v>
      </c>
      <c r="I670" s="262"/>
      <c r="J670" s="19"/>
      <c r="K670" s="19"/>
      <c r="L670" s="19"/>
      <c r="M670" s="19"/>
      <c r="N670" s="667">
        <v>0.13800000000000001</v>
      </c>
      <c r="O670" s="668">
        <v>0</v>
      </c>
      <c r="P670" s="668">
        <v>0</v>
      </c>
      <c r="Q670" s="668">
        <v>2.4319999999999999</v>
      </c>
      <c r="R670" s="668">
        <v>0</v>
      </c>
      <c r="S670" s="658">
        <v>75.314999999999998</v>
      </c>
      <c r="T670" s="9">
        <f t="shared" si="254"/>
        <v>18.227584737981296</v>
      </c>
      <c r="U670" s="9">
        <f t="shared" si="254"/>
        <v>-1.6901303676813861</v>
      </c>
      <c r="V670" s="9">
        <f t="shared" si="254"/>
        <v>1.599061116966199E-3</v>
      </c>
      <c r="W670" s="9">
        <f t="shared" si="254"/>
        <v>0</v>
      </c>
      <c r="X670" s="9">
        <f t="shared" si="254"/>
        <v>5.4845170000000006E-2</v>
      </c>
      <c r="Y670" s="204">
        <f t="shared" ref="Y670:AH670" si="261">Y685*Y$31/$AB$31</f>
        <v>0</v>
      </c>
      <c r="Z670" s="9">
        <f t="shared" si="261"/>
        <v>0</v>
      </c>
      <c r="AA670" s="9">
        <f t="shared" si="261"/>
        <v>0</v>
      </c>
      <c r="AB670" s="9">
        <f t="shared" si="261"/>
        <v>0</v>
      </c>
      <c r="AC670" s="18">
        <f t="shared" si="261"/>
        <v>0</v>
      </c>
      <c r="AD670" s="204">
        <f t="shared" si="261"/>
        <v>0</v>
      </c>
      <c r="AE670" s="9">
        <f t="shared" si="261"/>
        <v>0</v>
      </c>
      <c r="AF670" s="9">
        <f t="shared" si="261"/>
        <v>0</v>
      </c>
      <c r="AG670" s="9">
        <f t="shared" si="261"/>
        <v>0</v>
      </c>
      <c r="AH670" s="18">
        <f t="shared" si="261"/>
        <v>0</v>
      </c>
      <c r="AI670" s="204">
        <f t="shared" ref="AI670:AM670" si="262">AI685*AI$31/$AB$31</f>
        <v>0</v>
      </c>
      <c r="AJ670" s="9">
        <f t="shared" si="262"/>
        <v>0</v>
      </c>
      <c r="AK670" s="9">
        <f t="shared" si="262"/>
        <v>0</v>
      </c>
      <c r="AL670" s="9">
        <f t="shared" si="262"/>
        <v>0</v>
      </c>
      <c r="AM670" s="18">
        <f t="shared" si="262"/>
        <v>0</v>
      </c>
    </row>
    <row r="671" spans="1:39" outlineLevel="2">
      <c r="A671" s="37">
        <f>ROW()</f>
        <v>671</v>
      </c>
      <c r="C671" s="6" t="s">
        <v>473</v>
      </c>
      <c r="I671" s="262"/>
      <c r="J671" s="19"/>
      <c r="K671" s="19"/>
      <c r="L671" s="19"/>
      <c r="M671" s="19"/>
      <c r="N671" s="667"/>
      <c r="O671" s="668"/>
      <c r="P671" s="668"/>
      <c r="Q671" s="668"/>
      <c r="R671" s="668"/>
      <c r="S671" s="658"/>
      <c r="T671" s="9">
        <f t="shared" si="254"/>
        <v>0</v>
      </c>
      <c r="U671" s="9">
        <f t="shared" si="254"/>
        <v>0</v>
      </c>
      <c r="V671" s="9">
        <f t="shared" si="254"/>
        <v>0</v>
      </c>
      <c r="W671" s="9">
        <f t="shared" si="254"/>
        <v>0</v>
      </c>
      <c r="X671" s="9">
        <f t="shared" si="254"/>
        <v>0</v>
      </c>
      <c r="Y671" s="204">
        <f t="shared" ref="Y671:AH671" si="263">Y686*Y$31/$AB$31</f>
        <v>0</v>
      </c>
      <c r="Z671" s="9">
        <f t="shared" si="263"/>
        <v>0</v>
      </c>
      <c r="AA671" s="9">
        <f t="shared" si="263"/>
        <v>0</v>
      </c>
      <c r="AB671" s="9">
        <f t="shared" si="263"/>
        <v>0</v>
      </c>
      <c r="AC671" s="18">
        <f t="shared" si="263"/>
        <v>0</v>
      </c>
      <c r="AD671" s="204">
        <f t="shared" si="263"/>
        <v>0</v>
      </c>
      <c r="AE671" s="9">
        <f t="shared" si="263"/>
        <v>0</v>
      </c>
      <c r="AF671" s="9">
        <f t="shared" si="263"/>
        <v>0</v>
      </c>
      <c r="AG671" s="9">
        <f t="shared" si="263"/>
        <v>0</v>
      </c>
      <c r="AH671" s="18">
        <f t="shared" si="263"/>
        <v>0</v>
      </c>
      <c r="AI671" s="204">
        <f t="shared" ref="AI671:AM671" si="264">AI686*AI$31/$AB$31</f>
        <v>0</v>
      </c>
      <c r="AJ671" s="9">
        <f t="shared" si="264"/>
        <v>0</v>
      </c>
      <c r="AK671" s="9">
        <f t="shared" si="264"/>
        <v>0</v>
      </c>
      <c r="AL671" s="9">
        <f t="shared" si="264"/>
        <v>0</v>
      </c>
      <c r="AM671" s="18">
        <f t="shared" si="264"/>
        <v>0</v>
      </c>
    </row>
    <row r="672" spans="1:39" outlineLevel="2">
      <c r="A672" s="37">
        <f>ROW()</f>
        <v>672</v>
      </c>
      <c r="C672" s="6" t="s">
        <v>474</v>
      </c>
      <c r="I672" s="262"/>
      <c r="J672" s="19"/>
      <c r="K672" s="19"/>
      <c r="L672" s="19"/>
      <c r="M672" s="19"/>
      <c r="N672" s="667"/>
      <c r="O672" s="668"/>
      <c r="P672" s="668"/>
      <c r="Q672" s="668"/>
      <c r="R672" s="668"/>
      <c r="S672" s="658"/>
      <c r="T672" s="9">
        <f t="shared" si="254"/>
        <v>0</v>
      </c>
      <c r="U672" s="9">
        <f t="shared" si="254"/>
        <v>0</v>
      </c>
      <c r="V672" s="9">
        <f t="shared" si="254"/>
        <v>0</v>
      </c>
      <c r="W672" s="9">
        <f t="shared" si="254"/>
        <v>0</v>
      </c>
      <c r="X672" s="9">
        <f t="shared" si="254"/>
        <v>0</v>
      </c>
      <c r="Y672" s="204">
        <f t="shared" ref="Y672:AH672" si="265">Y687*Y$31/$AB$31</f>
        <v>0</v>
      </c>
      <c r="Z672" s="9">
        <f t="shared" si="265"/>
        <v>0</v>
      </c>
      <c r="AA672" s="9">
        <f t="shared" si="265"/>
        <v>0</v>
      </c>
      <c r="AB672" s="9">
        <f t="shared" si="265"/>
        <v>0</v>
      </c>
      <c r="AC672" s="18">
        <f t="shared" si="265"/>
        <v>0</v>
      </c>
      <c r="AD672" s="204">
        <f t="shared" si="265"/>
        <v>0</v>
      </c>
      <c r="AE672" s="9">
        <f t="shared" si="265"/>
        <v>0</v>
      </c>
      <c r="AF672" s="9">
        <f t="shared" si="265"/>
        <v>0</v>
      </c>
      <c r="AG672" s="9">
        <f t="shared" si="265"/>
        <v>0</v>
      </c>
      <c r="AH672" s="18">
        <f t="shared" si="265"/>
        <v>0</v>
      </c>
      <c r="AI672" s="204">
        <f t="shared" ref="AI672:AM672" si="266">AI687*AI$31/$AB$31</f>
        <v>0</v>
      </c>
      <c r="AJ672" s="9">
        <f t="shared" si="266"/>
        <v>0</v>
      </c>
      <c r="AK672" s="9">
        <f t="shared" si="266"/>
        <v>0</v>
      </c>
      <c r="AL672" s="9">
        <f t="shared" si="266"/>
        <v>0</v>
      </c>
      <c r="AM672" s="18">
        <f t="shared" si="266"/>
        <v>0</v>
      </c>
    </row>
    <row r="673" spans="1:41" outlineLevel="2">
      <c r="A673" s="37">
        <f>ROW()</f>
        <v>673</v>
      </c>
      <c r="C673" s="6" t="s">
        <v>477</v>
      </c>
      <c r="I673" s="262"/>
      <c r="J673" s="19"/>
      <c r="K673" s="19"/>
      <c r="L673" s="19"/>
      <c r="M673" s="19"/>
      <c r="N673" s="667"/>
      <c r="O673" s="668"/>
      <c r="P673" s="668"/>
      <c r="Q673" s="668"/>
      <c r="R673" s="668"/>
      <c r="S673" s="658"/>
      <c r="T673" s="9">
        <f t="shared" si="254"/>
        <v>0</v>
      </c>
      <c r="U673" s="9">
        <f t="shared" si="254"/>
        <v>0</v>
      </c>
      <c r="V673" s="9">
        <f t="shared" si="254"/>
        <v>0</v>
      </c>
      <c r="W673" s="9">
        <f t="shared" si="254"/>
        <v>0</v>
      </c>
      <c r="X673" s="9">
        <f t="shared" si="254"/>
        <v>0</v>
      </c>
      <c r="Y673" s="204">
        <f t="shared" ref="Y673:AH673" si="267">Y688*Y$31/$AB$31</f>
        <v>0</v>
      </c>
      <c r="Z673" s="9">
        <f t="shared" si="267"/>
        <v>0</v>
      </c>
      <c r="AA673" s="9">
        <f t="shared" si="267"/>
        <v>0</v>
      </c>
      <c r="AB673" s="9">
        <f t="shared" si="267"/>
        <v>0</v>
      </c>
      <c r="AC673" s="18">
        <f t="shared" si="267"/>
        <v>0</v>
      </c>
      <c r="AD673" s="204">
        <f t="shared" si="267"/>
        <v>0</v>
      </c>
      <c r="AE673" s="9">
        <f t="shared" si="267"/>
        <v>0</v>
      </c>
      <c r="AF673" s="9">
        <f t="shared" si="267"/>
        <v>0</v>
      </c>
      <c r="AG673" s="9">
        <f t="shared" si="267"/>
        <v>0</v>
      </c>
      <c r="AH673" s="18">
        <f t="shared" si="267"/>
        <v>0</v>
      </c>
      <c r="AI673" s="204">
        <f t="shared" ref="AI673:AM673" si="268">AI688*AI$31/$AB$31</f>
        <v>0</v>
      </c>
      <c r="AJ673" s="9">
        <f t="shared" si="268"/>
        <v>0</v>
      </c>
      <c r="AK673" s="9">
        <f t="shared" si="268"/>
        <v>0</v>
      </c>
      <c r="AL673" s="9">
        <f t="shared" si="268"/>
        <v>0</v>
      </c>
      <c r="AM673" s="18">
        <f t="shared" si="268"/>
        <v>0</v>
      </c>
    </row>
    <row r="674" spans="1:41" outlineLevel="2">
      <c r="A674" s="37">
        <f>ROW()</f>
        <v>674</v>
      </c>
      <c r="C674" s="6" t="s">
        <v>511</v>
      </c>
      <c r="I674" s="262"/>
      <c r="J674" s="19"/>
      <c r="K674" s="19"/>
      <c r="L674" s="19"/>
      <c r="M674" s="19"/>
      <c r="N674" s="667"/>
      <c r="O674" s="668"/>
      <c r="P674" s="668"/>
      <c r="Q674" s="668"/>
      <c r="R674" s="668"/>
      <c r="S674" s="658"/>
      <c r="T674" s="9">
        <f t="shared" si="254"/>
        <v>0</v>
      </c>
      <c r="U674" s="9">
        <f t="shared" si="254"/>
        <v>0</v>
      </c>
      <c r="V674" s="9">
        <f t="shared" si="254"/>
        <v>0</v>
      </c>
      <c r="W674" s="9">
        <f t="shared" si="254"/>
        <v>0</v>
      </c>
      <c r="X674" s="9">
        <f t="shared" si="254"/>
        <v>0</v>
      </c>
      <c r="Y674" s="204">
        <f t="shared" ref="Y674:AH674" si="269">Y689*Y$31/$AB$31</f>
        <v>0</v>
      </c>
      <c r="Z674" s="9">
        <f t="shared" si="269"/>
        <v>0</v>
      </c>
      <c r="AA674" s="9">
        <f t="shared" si="269"/>
        <v>0</v>
      </c>
      <c r="AB674" s="9">
        <f t="shared" si="269"/>
        <v>0</v>
      </c>
      <c r="AC674" s="18">
        <f t="shared" si="269"/>
        <v>0</v>
      </c>
      <c r="AD674" s="204">
        <f t="shared" si="269"/>
        <v>0</v>
      </c>
      <c r="AE674" s="9">
        <f t="shared" si="269"/>
        <v>0</v>
      </c>
      <c r="AF674" s="9">
        <f t="shared" si="269"/>
        <v>0</v>
      </c>
      <c r="AG674" s="9">
        <f t="shared" si="269"/>
        <v>0</v>
      </c>
      <c r="AH674" s="18">
        <f t="shared" si="269"/>
        <v>0</v>
      </c>
      <c r="AI674" s="204">
        <f t="shared" ref="AI674:AM674" si="270">AI689*AI$31/$AB$31</f>
        <v>0</v>
      </c>
      <c r="AJ674" s="9">
        <f t="shared" si="270"/>
        <v>0</v>
      </c>
      <c r="AK674" s="9">
        <f t="shared" si="270"/>
        <v>0</v>
      </c>
      <c r="AL674" s="9">
        <f t="shared" si="270"/>
        <v>0</v>
      </c>
      <c r="AM674" s="18">
        <f t="shared" si="270"/>
        <v>0</v>
      </c>
    </row>
    <row r="675" spans="1:41" outlineLevel="2">
      <c r="A675" s="37">
        <f>ROW()</f>
        <v>675</v>
      </c>
      <c r="C675" s="6" t="s">
        <v>655</v>
      </c>
      <c r="I675" s="262"/>
      <c r="J675" s="19"/>
      <c r="K675" s="19"/>
      <c r="L675" s="19"/>
      <c r="M675" s="19"/>
      <c r="N675" s="667"/>
      <c r="O675" s="668"/>
      <c r="P675" s="668"/>
      <c r="Q675" s="668"/>
      <c r="R675" s="668"/>
      <c r="S675" s="658"/>
      <c r="T675" s="9"/>
      <c r="U675" s="9"/>
      <c r="V675" s="9"/>
      <c r="W675" s="9"/>
      <c r="X675" s="9"/>
      <c r="Y675" s="204"/>
      <c r="Z675" s="9"/>
      <c r="AA675" s="9"/>
      <c r="AB675" s="9"/>
      <c r="AC675" s="18"/>
      <c r="AD675" s="204"/>
      <c r="AE675" s="9"/>
      <c r="AF675" s="9"/>
      <c r="AG675" s="9"/>
      <c r="AH675" s="18"/>
      <c r="AI675" s="204"/>
      <c r="AJ675" s="9"/>
      <c r="AK675" s="9"/>
      <c r="AL675" s="9"/>
      <c r="AM675" s="18"/>
    </row>
    <row r="676" spans="1:41" outlineLevel="2">
      <c r="A676" s="37">
        <f>ROW()</f>
        <v>676</v>
      </c>
      <c r="C676" s="6" t="s">
        <v>656</v>
      </c>
      <c r="I676" s="262"/>
      <c r="J676" s="19"/>
      <c r="K676" s="19"/>
      <c r="L676" s="19"/>
      <c r="M676" s="19"/>
      <c r="N676" s="667"/>
      <c r="O676" s="668"/>
      <c r="P676" s="668"/>
      <c r="Q676" s="668"/>
      <c r="R676" s="668"/>
      <c r="S676" s="658"/>
      <c r="T676" s="9"/>
      <c r="U676" s="9"/>
      <c r="V676" s="9"/>
      <c r="W676" s="9"/>
      <c r="X676" s="9"/>
      <c r="Y676" s="204"/>
      <c r="Z676" s="9"/>
      <c r="AA676" s="9"/>
      <c r="AB676" s="9"/>
      <c r="AC676" s="18"/>
      <c r="AD676" s="204"/>
      <c r="AE676" s="9"/>
      <c r="AF676" s="9"/>
      <c r="AG676" s="9"/>
      <c r="AH676" s="18"/>
      <c r="AI676" s="204"/>
      <c r="AJ676" s="9"/>
      <c r="AK676" s="9"/>
      <c r="AL676" s="9"/>
      <c r="AM676" s="18"/>
    </row>
    <row r="677" spans="1:41" outlineLevel="2">
      <c r="A677" s="37">
        <f>ROW()</f>
        <v>677</v>
      </c>
      <c r="C677" s="6" t="s">
        <v>667</v>
      </c>
      <c r="I677" s="262"/>
      <c r="J677" s="19"/>
      <c r="K677" s="19"/>
      <c r="L677" s="19"/>
      <c r="M677" s="19"/>
      <c r="N677" s="667"/>
      <c r="O677" s="668"/>
      <c r="P677" s="668"/>
      <c r="Q677" s="668"/>
      <c r="R677" s="668"/>
      <c r="S677" s="658"/>
      <c r="T677" s="9"/>
      <c r="U677" s="9"/>
      <c r="V677" s="9"/>
      <c r="W677" s="9"/>
      <c r="X677" s="9"/>
      <c r="Y677" s="204"/>
      <c r="Z677" s="9"/>
      <c r="AA677" s="9"/>
      <c r="AB677" s="9"/>
      <c r="AC677" s="18"/>
      <c r="AD677" s="204"/>
      <c r="AE677" s="9"/>
      <c r="AF677" s="9"/>
      <c r="AG677" s="9"/>
      <c r="AH677" s="18"/>
      <c r="AI677" s="204"/>
      <c r="AJ677" s="9"/>
      <c r="AK677" s="9"/>
      <c r="AL677" s="9"/>
      <c r="AM677" s="18"/>
    </row>
    <row r="678" spans="1:41" outlineLevel="2">
      <c r="A678" s="37">
        <f>ROW()</f>
        <v>678</v>
      </c>
      <c r="C678" s="6" t="s">
        <v>212</v>
      </c>
      <c r="I678" s="262"/>
      <c r="J678" s="19"/>
      <c r="K678" s="19"/>
      <c r="L678" s="19"/>
      <c r="M678" s="19"/>
      <c r="N678" s="667"/>
      <c r="O678" s="668">
        <v>-0.11984469</v>
      </c>
      <c r="P678" s="668">
        <v>1.7943513999999998</v>
      </c>
      <c r="Q678" s="668">
        <v>1.4154523300000001</v>
      </c>
      <c r="R678" s="668">
        <v>0.66129320999999996</v>
      </c>
      <c r="S678" s="658">
        <v>0.66606215000000002</v>
      </c>
      <c r="T678" s="9">
        <f>T693*T$31/$X$31</f>
        <v>0</v>
      </c>
      <c r="U678" s="9">
        <f>U693*U$31/$X$31</f>
        <v>0</v>
      </c>
      <c r="V678" s="9">
        <f>V693*V$31/$X$31</f>
        <v>0</v>
      </c>
      <c r="W678" s="9">
        <f>W693*W$31/$X$31</f>
        <v>0</v>
      </c>
      <c r="X678" s="9">
        <f>X693*X$31/$X$31</f>
        <v>0</v>
      </c>
      <c r="Y678" s="204">
        <f t="shared" ref="Y678:AH678" si="271">Y693*Y$31/$AB$31</f>
        <v>0</v>
      </c>
      <c r="Z678" s="9">
        <f t="shared" si="271"/>
        <v>0</v>
      </c>
      <c r="AA678" s="9">
        <f t="shared" si="271"/>
        <v>0</v>
      </c>
      <c r="AB678" s="9">
        <f t="shared" si="271"/>
        <v>0</v>
      </c>
      <c r="AC678" s="18">
        <f t="shared" si="271"/>
        <v>0</v>
      </c>
      <c r="AD678" s="204">
        <f t="shared" si="271"/>
        <v>0</v>
      </c>
      <c r="AE678" s="9">
        <f t="shared" si="271"/>
        <v>0</v>
      </c>
      <c r="AF678" s="9">
        <f t="shared" si="271"/>
        <v>0</v>
      </c>
      <c r="AG678" s="9">
        <f t="shared" si="271"/>
        <v>0</v>
      </c>
      <c r="AH678" s="18">
        <f t="shared" si="271"/>
        <v>0</v>
      </c>
      <c r="AI678" s="204">
        <f t="shared" ref="AI678:AM678" si="272">AI693*AI$31/$AB$31</f>
        <v>0</v>
      </c>
      <c r="AJ678" s="9">
        <f t="shared" si="272"/>
        <v>0</v>
      </c>
      <c r="AK678" s="9">
        <f t="shared" si="272"/>
        <v>0</v>
      </c>
      <c r="AL678" s="9">
        <f t="shared" si="272"/>
        <v>0</v>
      </c>
      <c r="AM678" s="18">
        <f t="shared" si="272"/>
        <v>0</v>
      </c>
    </row>
    <row r="679" spans="1:41" outlineLevel="2">
      <c r="A679" s="37">
        <f>ROW()</f>
        <v>679</v>
      </c>
      <c r="C679" s="6" t="s">
        <v>362</v>
      </c>
      <c r="I679" s="262"/>
      <c r="J679" s="19"/>
      <c r="K679" s="19"/>
      <c r="L679" s="19"/>
      <c r="M679" s="19"/>
      <c r="N679" s="669"/>
      <c r="O679" s="670"/>
      <c r="P679" s="670"/>
      <c r="Q679" s="670"/>
      <c r="R679" s="670"/>
      <c r="S679" s="659"/>
      <c r="T679" s="15"/>
      <c r="U679" s="15"/>
      <c r="V679" s="15"/>
      <c r="W679" s="15"/>
      <c r="X679" s="15"/>
      <c r="Y679" s="205"/>
      <c r="Z679" s="15"/>
      <c r="AA679" s="15"/>
      <c r="AB679" s="15"/>
      <c r="AC679" s="206"/>
      <c r="AD679" s="205"/>
      <c r="AE679" s="15"/>
      <c r="AF679" s="15"/>
      <c r="AG679" s="15"/>
      <c r="AH679" s="206"/>
      <c r="AI679" s="205"/>
      <c r="AJ679" s="15"/>
      <c r="AK679" s="15"/>
      <c r="AL679" s="15"/>
      <c r="AM679" s="206"/>
    </row>
    <row r="680" spans="1:41" outlineLevel="2">
      <c r="A680" s="37">
        <f>ROW()</f>
        <v>680</v>
      </c>
      <c r="C680" s="6" t="s">
        <v>1</v>
      </c>
      <c r="G680" s="39"/>
      <c r="H680" s="39"/>
      <c r="I680" s="204"/>
      <c r="J680" s="9"/>
      <c r="K680" s="9"/>
      <c r="L680" s="9"/>
      <c r="M680" s="9"/>
      <c r="N680" s="204">
        <f t="shared" ref="N680:AH680" si="273">SUM(N667:N679)</f>
        <v>47.943999999999996</v>
      </c>
      <c r="O680" s="9">
        <f t="shared" si="273"/>
        <v>383.28615531000003</v>
      </c>
      <c r="P680" s="9">
        <f t="shared" si="273"/>
        <v>1.7943513999999998</v>
      </c>
      <c r="Q680" s="9">
        <f t="shared" si="273"/>
        <v>624.06545232999997</v>
      </c>
      <c r="R680" s="9">
        <f t="shared" si="273"/>
        <v>0.66129320999999996</v>
      </c>
      <c r="S680" s="18">
        <f t="shared" si="273"/>
        <v>622.95806214999993</v>
      </c>
      <c r="T680" s="15">
        <f t="shared" si="273"/>
        <v>76.689443271301826</v>
      </c>
      <c r="U680" s="15">
        <f t="shared" si="273"/>
        <v>11.901493571412978</v>
      </c>
      <c r="V680" s="15">
        <f t="shared" si="273"/>
        <v>2.8672495878039194E-3</v>
      </c>
      <c r="W680" s="15">
        <f t="shared" si="273"/>
        <v>0</v>
      </c>
      <c r="X680" s="206">
        <f t="shared" si="273"/>
        <v>5.8830170000000008E-2</v>
      </c>
      <c r="Y680" s="15">
        <f t="shared" si="273"/>
        <v>2.2405854955891114</v>
      </c>
      <c r="Z680" s="15">
        <f t="shared" si="273"/>
        <v>2.0177024874403795</v>
      </c>
      <c r="AA680" s="15">
        <f t="shared" si="273"/>
        <v>0</v>
      </c>
      <c r="AB680" s="15">
        <f t="shared" si="273"/>
        <v>0</v>
      </c>
      <c r="AC680" s="206">
        <f t="shared" si="273"/>
        <v>0</v>
      </c>
      <c r="AD680" s="205">
        <f t="shared" si="273"/>
        <v>0</v>
      </c>
      <c r="AE680" s="15">
        <f t="shared" si="273"/>
        <v>0</v>
      </c>
      <c r="AF680" s="15">
        <f t="shared" si="273"/>
        <v>0</v>
      </c>
      <c r="AG680" s="15">
        <f t="shared" si="273"/>
        <v>0</v>
      </c>
      <c r="AH680" s="206">
        <f t="shared" si="273"/>
        <v>0</v>
      </c>
      <c r="AI680" s="205">
        <f t="shared" ref="AI680:AM680" si="274">SUM(AI667:AI679)</f>
        <v>0</v>
      </c>
      <c r="AJ680" s="15">
        <f t="shared" si="274"/>
        <v>0</v>
      </c>
      <c r="AK680" s="15">
        <f t="shared" si="274"/>
        <v>0</v>
      </c>
      <c r="AL680" s="15">
        <f t="shared" si="274"/>
        <v>0</v>
      </c>
      <c r="AM680" s="206">
        <f t="shared" si="274"/>
        <v>0</v>
      </c>
    </row>
    <row r="681" spans="1:41" outlineLevel="2">
      <c r="A681" s="37">
        <f>ROW()</f>
        <v>681</v>
      </c>
      <c r="B681" s="64" t="s">
        <v>306</v>
      </c>
      <c r="I681" s="1276"/>
      <c r="J681" s="1277"/>
      <c r="K681" s="1277"/>
      <c r="L681" s="1277"/>
      <c r="M681" s="1277"/>
      <c r="N681" s="1284" t="str">
        <f>"AA2 [m$ "&amp;$E$33&amp;"]"</f>
        <v>AA2 [m$ 31/12/2024]</v>
      </c>
      <c r="O681" s="1285"/>
      <c r="P681" s="1285"/>
      <c r="Q681" s="1285"/>
      <c r="R681" s="1285"/>
      <c r="S681" s="1286"/>
      <c r="T681" s="1282" t="s">
        <v>496</v>
      </c>
      <c r="U681" s="1282"/>
      <c r="V681" s="1282"/>
      <c r="W681" s="1282"/>
      <c r="X681" s="1282"/>
      <c r="Y681" s="1284" t="str">
        <f>"AA4 [m$ "&amp;$E$33&amp;"]"</f>
        <v>AA4 [m$ 31/12/2024]</v>
      </c>
      <c r="Z681" s="1285"/>
      <c r="AA681" s="1285"/>
      <c r="AB681" s="1285"/>
      <c r="AC681" s="1286"/>
      <c r="AD681" s="1284" t="str">
        <f>"AA5 [m$ "&amp;$E$33&amp;"]"</f>
        <v>AA5 [m$ 31/12/2024]</v>
      </c>
      <c r="AE681" s="1285"/>
      <c r="AF681" s="1285"/>
      <c r="AG681" s="1285"/>
      <c r="AH681" s="1286"/>
      <c r="AI681" s="1284" t="str">
        <f>"AA6 [m$ "&amp;$E$33&amp;"]"</f>
        <v>AA6 [m$ 31/12/2024]</v>
      </c>
      <c r="AJ681" s="1285"/>
      <c r="AK681" s="1285"/>
      <c r="AL681" s="1285"/>
      <c r="AM681" s="1286"/>
    </row>
    <row r="682" spans="1:41" outlineLevel="2">
      <c r="A682" s="37">
        <f>ROW()</f>
        <v>682</v>
      </c>
      <c r="C682" s="6" t="s">
        <v>2</v>
      </c>
      <c r="I682" s="17"/>
      <c r="N682" s="255">
        <f t="shared" ref="N682:S685" si="275">N667/N$33</f>
        <v>12.369503165693938</v>
      </c>
      <c r="O682" s="12">
        <f t="shared" si="275"/>
        <v>370.2917728859648</v>
      </c>
      <c r="P682" s="12">
        <f t="shared" si="275"/>
        <v>0</v>
      </c>
      <c r="Q682" s="12">
        <f t="shared" si="275"/>
        <v>745.02474896298622</v>
      </c>
      <c r="R682" s="12">
        <f t="shared" si="275"/>
        <v>0</v>
      </c>
      <c r="S682" s="29">
        <f t="shared" si="275"/>
        <v>705.61214760555595</v>
      </c>
      <c r="T682" s="668">
        <v>36.211286571381805</v>
      </c>
      <c r="U682" s="668">
        <v>10.725631768369201</v>
      </c>
      <c r="V682" s="668">
        <v>0</v>
      </c>
      <c r="W682" s="668">
        <v>0</v>
      </c>
      <c r="X682" s="668">
        <v>3.9849999999999998E-3</v>
      </c>
      <c r="Y682" s="667">
        <v>0</v>
      </c>
      <c r="Z682" s="668">
        <v>0</v>
      </c>
      <c r="AA682" s="668">
        <v>0</v>
      </c>
      <c r="AB682" s="668">
        <v>0</v>
      </c>
      <c r="AC682" s="658">
        <v>0</v>
      </c>
      <c r="AD682" s="667">
        <v>0</v>
      </c>
      <c r="AE682" s="668">
        <v>0</v>
      </c>
      <c r="AF682" s="668">
        <v>0</v>
      </c>
      <c r="AG682" s="668">
        <v>0</v>
      </c>
      <c r="AH682" s="658">
        <v>0</v>
      </c>
      <c r="AI682" s="667">
        <v>0</v>
      </c>
      <c r="AJ682" s="668">
        <v>0</v>
      </c>
      <c r="AK682" s="668">
        <v>0</v>
      </c>
      <c r="AL682" s="668">
        <v>0</v>
      </c>
      <c r="AM682" s="658">
        <v>0</v>
      </c>
      <c r="AN682" s="169"/>
      <c r="AO682" s="169"/>
    </row>
    <row r="683" spans="1:41" outlineLevel="2">
      <c r="A683" s="37">
        <f>ROW()</f>
        <v>683</v>
      </c>
      <c r="C683" s="6" t="s">
        <v>3</v>
      </c>
      <c r="F683" s="264"/>
      <c r="I683" s="17"/>
      <c r="N683" s="255">
        <f t="shared" si="275"/>
        <v>67.175354022786607</v>
      </c>
      <c r="O683" s="12">
        <f t="shared" si="275"/>
        <v>247.55841457319784</v>
      </c>
      <c r="P683" s="12">
        <f t="shared" si="275"/>
        <v>0</v>
      </c>
      <c r="Q683" s="12">
        <f t="shared" si="275"/>
        <v>191.22335100079681</v>
      </c>
      <c r="R683" s="12">
        <f t="shared" si="275"/>
        <v>0</v>
      </c>
      <c r="S683" s="29">
        <f t="shared" si="275"/>
        <v>75.263279545297493</v>
      </c>
      <c r="T683" s="668">
        <v>27.288367386653732</v>
      </c>
      <c r="U683" s="668">
        <v>3.7187999472957891</v>
      </c>
      <c r="V683" s="668">
        <v>1.3117521969351995E-3</v>
      </c>
      <c r="W683" s="668">
        <v>0</v>
      </c>
      <c r="X683" s="668">
        <v>0</v>
      </c>
      <c r="Y683" s="667">
        <v>2.3668730417041339</v>
      </c>
      <c r="Z683" s="668">
        <v>2.0914989209685291</v>
      </c>
      <c r="AA683" s="668">
        <v>0</v>
      </c>
      <c r="AB683" s="668">
        <v>0</v>
      </c>
      <c r="AC683" s="658">
        <v>0</v>
      </c>
      <c r="AD683" s="667">
        <v>0</v>
      </c>
      <c r="AE683" s="668">
        <v>0</v>
      </c>
      <c r="AF683" s="668">
        <v>0</v>
      </c>
      <c r="AG683" s="668">
        <v>0</v>
      </c>
      <c r="AH683" s="658">
        <v>0</v>
      </c>
      <c r="AI683" s="667">
        <v>0</v>
      </c>
      <c r="AJ683" s="668">
        <v>0</v>
      </c>
      <c r="AK683" s="668">
        <v>0</v>
      </c>
      <c r="AL683" s="668">
        <v>0</v>
      </c>
      <c r="AM683" s="658">
        <v>0</v>
      </c>
      <c r="AN683" s="169"/>
      <c r="AO683" s="169"/>
    </row>
    <row r="684" spans="1:41" outlineLevel="2">
      <c r="A684" s="37">
        <f>ROW()</f>
        <v>684</v>
      </c>
      <c r="C684" s="6" t="s">
        <v>4</v>
      </c>
      <c r="I684" s="17"/>
      <c r="N684" s="255">
        <f t="shared" si="275"/>
        <v>0</v>
      </c>
      <c r="O684" s="12">
        <f t="shared" si="275"/>
        <v>0</v>
      </c>
      <c r="P684" s="12">
        <f t="shared" si="275"/>
        <v>0</v>
      </c>
      <c r="Q684" s="12">
        <f t="shared" si="275"/>
        <v>0</v>
      </c>
      <c r="R684" s="12">
        <f t="shared" si="275"/>
        <v>0</v>
      </c>
      <c r="S684" s="29">
        <f t="shared" si="275"/>
        <v>6.8493170340681369</v>
      </c>
      <c r="T684" s="668">
        <v>0</v>
      </c>
      <c r="U684" s="668">
        <v>0</v>
      </c>
      <c r="V684" s="668">
        <v>0</v>
      </c>
      <c r="W684" s="668">
        <v>0</v>
      </c>
      <c r="X684" s="668">
        <v>0</v>
      </c>
      <c r="Y684" s="667">
        <v>0</v>
      </c>
      <c r="Z684" s="668">
        <v>0</v>
      </c>
      <c r="AA684" s="668">
        <v>0</v>
      </c>
      <c r="AB684" s="668">
        <v>0</v>
      </c>
      <c r="AC684" s="658">
        <v>0</v>
      </c>
      <c r="AD684" s="667">
        <v>0</v>
      </c>
      <c r="AE684" s="668">
        <v>0</v>
      </c>
      <c r="AF684" s="668">
        <v>0</v>
      </c>
      <c r="AG684" s="668">
        <v>0</v>
      </c>
      <c r="AH684" s="658">
        <v>0</v>
      </c>
      <c r="AI684" s="667">
        <v>0</v>
      </c>
      <c r="AJ684" s="668">
        <v>0</v>
      </c>
      <c r="AK684" s="668">
        <v>0</v>
      </c>
      <c r="AL684" s="668">
        <v>0</v>
      </c>
      <c r="AM684" s="658">
        <v>0</v>
      </c>
      <c r="AN684" s="169"/>
      <c r="AO684" s="169"/>
    </row>
    <row r="685" spans="1:41" outlineLevel="2">
      <c r="A685" s="37">
        <f>ROW()</f>
        <v>685</v>
      </c>
      <c r="C685" s="6" t="s">
        <v>5</v>
      </c>
      <c r="I685" s="17"/>
      <c r="N685" s="255">
        <f t="shared" si="275"/>
        <v>0.22961950993620711</v>
      </c>
      <c r="O685" s="12">
        <f t="shared" si="275"/>
        <v>0</v>
      </c>
      <c r="P685" s="12">
        <f t="shared" si="275"/>
        <v>0</v>
      </c>
      <c r="Q685" s="12">
        <f t="shared" si="275"/>
        <v>3.6712178284279404</v>
      </c>
      <c r="R685" s="12">
        <f t="shared" si="275"/>
        <v>0</v>
      </c>
      <c r="S685" s="29">
        <f t="shared" si="275"/>
        <v>108.46432136687167</v>
      </c>
      <c r="T685" s="668">
        <v>19.798298452877482</v>
      </c>
      <c r="U685" s="668">
        <v>-1.7961777633006104</v>
      </c>
      <c r="V685" s="668">
        <v>1.6539906973199999E-3</v>
      </c>
      <c r="W685" s="668">
        <v>0</v>
      </c>
      <c r="X685" s="668">
        <v>5.4845170000000006E-2</v>
      </c>
      <c r="Y685" s="667">
        <v>0</v>
      </c>
      <c r="Z685" s="668">
        <v>0</v>
      </c>
      <c r="AA685" s="668">
        <v>0</v>
      </c>
      <c r="AB685" s="668">
        <v>0</v>
      </c>
      <c r="AC685" s="658">
        <v>0</v>
      </c>
      <c r="AD685" s="667">
        <v>0</v>
      </c>
      <c r="AE685" s="668">
        <v>0</v>
      </c>
      <c r="AF685" s="668">
        <v>0</v>
      </c>
      <c r="AG685" s="668">
        <v>0</v>
      </c>
      <c r="AH685" s="658">
        <v>0</v>
      </c>
      <c r="AI685" s="667">
        <v>0</v>
      </c>
      <c r="AJ685" s="668">
        <v>0</v>
      </c>
      <c r="AK685" s="668">
        <v>0</v>
      </c>
      <c r="AL685" s="668">
        <v>0</v>
      </c>
      <c r="AM685" s="658">
        <v>0</v>
      </c>
      <c r="AN685" s="169"/>
      <c r="AO685" s="169"/>
    </row>
    <row r="686" spans="1:41" outlineLevel="2">
      <c r="A686" s="37">
        <f>ROW()</f>
        <v>686</v>
      </c>
      <c r="C686" s="6" t="s">
        <v>473</v>
      </c>
      <c r="I686" s="17"/>
      <c r="N686" s="255"/>
      <c r="O686" s="12"/>
      <c r="P686" s="12"/>
      <c r="Q686" s="12"/>
      <c r="R686" s="12"/>
      <c r="S686" s="29"/>
      <c r="T686" s="668"/>
      <c r="U686" s="668"/>
      <c r="V686" s="668"/>
      <c r="W686" s="668"/>
      <c r="X686" s="668"/>
      <c r="Y686" s="667">
        <v>0</v>
      </c>
      <c r="Z686" s="668">
        <v>0</v>
      </c>
      <c r="AA686" s="668">
        <v>0</v>
      </c>
      <c r="AB686" s="668">
        <v>0</v>
      </c>
      <c r="AC686" s="658">
        <v>0</v>
      </c>
      <c r="AD686" s="667">
        <v>0</v>
      </c>
      <c r="AE686" s="668">
        <v>0</v>
      </c>
      <c r="AF686" s="668">
        <v>0</v>
      </c>
      <c r="AG686" s="668">
        <v>0</v>
      </c>
      <c r="AH686" s="658">
        <v>0</v>
      </c>
      <c r="AI686" s="667">
        <v>0</v>
      </c>
      <c r="AJ686" s="668">
        <v>0</v>
      </c>
      <c r="AK686" s="668">
        <v>0</v>
      </c>
      <c r="AL686" s="668">
        <v>0</v>
      </c>
      <c r="AM686" s="658">
        <v>0</v>
      </c>
      <c r="AN686" s="169"/>
      <c r="AO686" s="169"/>
    </row>
    <row r="687" spans="1:41" outlineLevel="2">
      <c r="A687" s="37">
        <f>ROW()</f>
        <v>687</v>
      </c>
      <c r="C687" s="6" t="s">
        <v>474</v>
      </c>
      <c r="I687" s="17"/>
      <c r="N687" s="255"/>
      <c r="O687" s="12"/>
      <c r="P687" s="12"/>
      <c r="Q687" s="12"/>
      <c r="R687" s="12"/>
      <c r="S687" s="29"/>
      <c r="T687" s="668"/>
      <c r="U687" s="668"/>
      <c r="V687" s="668"/>
      <c r="W687" s="668"/>
      <c r="X687" s="668"/>
      <c r="Y687" s="667">
        <v>0</v>
      </c>
      <c r="Z687" s="668">
        <v>0</v>
      </c>
      <c r="AA687" s="668">
        <v>0</v>
      </c>
      <c r="AB687" s="668">
        <v>0</v>
      </c>
      <c r="AC687" s="658">
        <v>0</v>
      </c>
      <c r="AD687" s="667">
        <v>0</v>
      </c>
      <c r="AE687" s="668">
        <v>0</v>
      </c>
      <c r="AF687" s="668">
        <v>0</v>
      </c>
      <c r="AG687" s="668">
        <v>0</v>
      </c>
      <c r="AH687" s="658">
        <v>0</v>
      </c>
      <c r="AI687" s="667">
        <v>0</v>
      </c>
      <c r="AJ687" s="668">
        <v>0</v>
      </c>
      <c r="AK687" s="668">
        <v>0</v>
      </c>
      <c r="AL687" s="668">
        <v>0</v>
      </c>
      <c r="AM687" s="658">
        <v>0</v>
      </c>
      <c r="AN687" s="169"/>
      <c r="AO687" s="169"/>
    </row>
    <row r="688" spans="1:41" outlineLevel="2">
      <c r="A688" s="37">
        <f>ROW()</f>
        <v>688</v>
      </c>
      <c r="C688" s="6" t="s">
        <v>477</v>
      </c>
      <c r="I688" s="17"/>
      <c r="N688" s="255"/>
      <c r="O688" s="12"/>
      <c r="P688" s="12"/>
      <c r="Q688" s="12"/>
      <c r="R688" s="12"/>
      <c r="S688" s="29"/>
      <c r="T688" s="668"/>
      <c r="U688" s="668"/>
      <c r="V688" s="668"/>
      <c r="W688" s="668"/>
      <c r="X688" s="668"/>
      <c r="Y688" s="667">
        <v>0</v>
      </c>
      <c r="Z688" s="668">
        <v>0</v>
      </c>
      <c r="AA688" s="668">
        <v>0</v>
      </c>
      <c r="AB688" s="668">
        <v>0</v>
      </c>
      <c r="AC688" s="658">
        <v>0</v>
      </c>
      <c r="AD688" s="667">
        <v>0</v>
      </c>
      <c r="AE688" s="668">
        <v>0</v>
      </c>
      <c r="AF688" s="668">
        <v>0</v>
      </c>
      <c r="AG688" s="668">
        <v>0</v>
      </c>
      <c r="AH688" s="658">
        <v>0</v>
      </c>
      <c r="AI688" s="667">
        <v>0</v>
      </c>
      <c r="AJ688" s="668">
        <v>0</v>
      </c>
      <c r="AK688" s="668">
        <v>0</v>
      </c>
      <c r="AL688" s="668">
        <v>0</v>
      </c>
      <c r="AM688" s="658">
        <v>0</v>
      </c>
      <c r="AN688" s="169"/>
      <c r="AO688" s="169"/>
    </row>
    <row r="689" spans="1:41" outlineLevel="2">
      <c r="A689" s="37">
        <f>ROW()</f>
        <v>689</v>
      </c>
      <c r="C689" s="6" t="s">
        <v>511</v>
      </c>
      <c r="I689" s="17"/>
      <c r="N689" s="255"/>
      <c r="O689" s="12"/>
      <c r="P689" s="12"/>
      <c r="Q689" s="12"/>
      <c r="R689" s="12"/>
      <c r="S689" s="29"/>
      <c r="T689" s="668"/>
      <c r="U689" s="668"/>
      <c r="V689" s="668"/>
      <c r="W689" s="668"/>
      <c r="X689" s="668"/>
      <c r="Y689" s="667">
        <v>0</v>
      </c>
      <c r="Z689" s="668">
        <v>0</v>
      </c>
      <c r="AA689" s="668">
        <v>0</v>
      </c>
      <c r="AB689" s="668">
        <v>0</v>
      </c>
      <c r="AC689" s="658">
        <v>0</v>
      </c>
      <c r="AD689" s="667">
        <v>0</v>
      </c>
      <c r="AE689" s="668">
        <v>0</v>
      </c>
      <c r="AF689" s="668">
        <v>0</v>
      </c>
      <c r="AG689" s="668">
        <v>0</v>
      </c>
      <c r="AH689" s="658">
        <v>0</v>
      </c>
      <c r="AI689" s="667">
        <v>0</v>
      </c>
      <c r="AJ689" s="668">
        <v>0</v>
      </c>
      <c r="AK689" s="668">
        <v>0</v>
      </c>
      <c r="AL689" s="668">
        <v>0</v>
      </c>
      <c r="AM689" s="658">
        <v>0</v>
      </c>
      <c r="AN689" s="169"/>
      <c r="AO689" s="169"/>
    </row>
    <row r="690" spans="1:41" outlineLevel="2">
      <c r="A690" s="37">
        <f>ROW()</f>
        <v>690</v>
      </c>
      <c r="C690" s="6" t="s">
        <v>655</v>
      </c>
      <c r="I690" s="17"/>
      <c r="N690" s="255"/>
      <c r="O690" s="12"/>
      <c r="P690" s="12"/>
      <c r="Q690" s="12"/>
      <c r="R690" s="12"/>
      <c r="S690" s="29"/>
      <c r="T690" s="668"/>
      <c r="U690" s="668"/>
      <c r="V690" s="668"/>
      <c r="W690" s="668"/>
      <c r="X690" s="668"/>
      <c r="Y690" s="667"/>
      <c r="Z690" s="668"/>
      <c r="AA690" s="668"/>
      <c r="AB690" s="668"/>
      <c r="AC690" s="658"/>
      <c r="AD690" s="667"/>
      <c r="AE690" s="668"/>
      <c r="AF690" s="668"/>
      <c r="AG690" s="668"/>
      <c r="AH690" s="658"/>
      <c r="AI690" s="667"/>
      <c r="AJ690" s="668"/>
      <c r="AK690" s="668"/>
      <c r="AL690" s="668"/>
      <c r="AM690" s="658"/>
      <c r="AN690" s="169"/>
      <c r="AO690" s="169"/>
    </row>
    <row r="691" spans="1:41" outlineLevel="2">
      <c r="A691" s="37">
        <f>ROW()</f>
        <v>691</v>
      </c>
      <c r="C691" s="6" t="s">
        <v>656</v>
      </c>
      <c r="I691" s="17"/>
      <c r="N691" s="255"/>
      <c r="O691" s="12"/>
      <c r="P691" s="12"/>
      <c r="Q691" s="12"/>
      <c r="R691" s="12"/>
      <c r="S691" s="29"/>
      <c r="T691" s="668"/>
      <c r="U691" s="668"/>
      <c r="V691" s="668"/>
      <c r="W691" s="668"/>
      <c r="X691" s="668"/>
      <c r="Y691" s="667"/>
      <c r="Z691" s="668"/>
      <c r="AA691" s="668"/>
      <c r="AB691" s="668"/>
      <c r="AC691" s="658"/>
      <c r="AD691" s="667"/>
      <c r="AE691" s="668"/>
      <c r="AF691" s="668"/>
      <c r="AG691" s="668"/>
      <c r="AH691" s="658"/>
      <c r="AI691" s="667"/>
      <c r="AJ691" s="668"/>
      <c r="AK691" s="668"/>
      <c r="AL691" s="668"/>
      <c r="AM691" s="658"/>
      <c r="AN691" s="169"/>
      <c r="AO691" s="169"/>
    </row>
    <row r="692" spans="1:41" outlineLevel="2">
      <c r="A692" s="37">
        <f>ROW()</f>
        <v>692</v>
      </c>
      <c r="C692" s="6" t="s">
        <v>667</v>
      </c>
      <c r="I692" s="17"/>
      <c r="N692" s="255"/>
      <c r="O692" s="12"/>
      <c r="P692" s="12"/>
      <c r="Q692" s="12"/>
      <c r="R692" s="12"/>
      <c r="S692" s="29"/>
      <c r="T692" s="668"/>
      <c r="U692" s="668"/>
      <c r="V692" s="668"/>
      <c r="W692" s="668"/>
      <c r="X692" s="668"/>
      <c r="Y692" s="667"/>
      <c r="Z692" s="668"/>
      <c r="AA692" s="668"/>
      <c r="AB692" s="668"/>
      <c r="AC692" s="658"/>
      <c r="AD692" s="667"/>
      <c r="AE692" s="668"/>
      <c r="AF692" s="668"/>
      <c r="AG692" s="668"/>
      <c r="AH692" s="658"/>
      <c r="AI692" s="667"/>
      <c r="AJ692" s="668"/>
      <c r="AK692" s="668"/>
      <c r="AL692" s="668"/>
      <c r="AM692" s="658"/>
      <c r="AN692" s="169"/>
      <c r="AO692" s="169"/>
    </row>
    <row r="693" spans="1:41" outlineLevel="2">
      <c r="A693" s="37">
        <f>ROW()</f>
        <v>693</v>
      </c>
      <c r="C693" s="6" t="s">
        <v>212</v>
      </c>
      <c r="I693" s="17"/>
      <c r="N693" s="255">
        <f t="shared" ref="N693:S693" si="276">N678/N$33</f>
        <v>0</v>
      </c>
      <c r="O693" s="12">
        <f t="shared" si="276"/>
        <v>-0.19312703552496632</v>
      </c>
      <c r="P693" s="12">
        <f t="shared" si="276"/>
        <v>2.8084767772712191</v>
      </c>
      <c r="Q693" s="12">
        <f t="shared" si="276"/>
        <v>2.1366915416060319</v>
      </c>
      <c r="R693" s="12">
        <f t="shared" si="276"/>
        <v>0.97764015708322838</v>
      </c>
      <c r="S693" s="29">
        <f t="shared" si="276"/>
        <v>0.95922431239340755</v>
      </c>
      <c r="T693" s="668">
        <v>0</v>
      </c>
      <c r="U693" s="668">
        <v>0</v>
      </c>
      <c r="V693" s="668">
        <v>0</v>
      </c>
      <c r="W693" s="668">
        <v>0</v>
      </c>
      <c r="X693" s="668">
        <v>0</v>
      </c>
      <c r="Y693" s="667">
        <v>0</v>
      </c>
      <c r="Z693" s="668">
        <v>0</v>
      </c>
      <c r="AA693" s="668">
        <v>0</v>
      </c>
      <c r="AB693" s="668">
        <v>0</v>
      </c>
      <c r="AC693" s="658">
        <v>0</v>
      </c>
      <c r="AD693" s="667">
        <v>0</v>
      </c>
      <c r="AE693" s="668">
        <v>0</v>
      </c>
      <c r="AF693" s="668">
        <v>0</v>
      </c>
      <c r="AG693" s="668">
        <v>0</v>
      </c>
      <c r="AH693" s="658">
        <v>0</v>
      </c>
      <c r="AI693" s="667">
        <v>0</v>
      </c>
      <c r="AJ693" s="668">
        <v>0</v>
      </c>
      <c r="AK693" s="668">
        <v>0</v>
      </c>
      <c r="AL693" s="668">
        <v>0</v>
      </c>
      <c r="AM693" s="658">
        <v>0</v>
      </c>
      <c r="AN693" s="169"/>
      <c r="AO693" s="169"/>
    </row>
    <row r="694" spans="1:41" outlineLevel="2">
      <c r="A694" s="37">
        <f>ROW()</f>
        <v>694</v>
      </c>
      <c r="C694" s="6" t="s">
        <v>362</v>
      </c>
      <c r="I694" s="17"/>
      <c r="N694" s="256"/>
      <c r="O694" s="22"/>
      <c r="P694" s="22"/>
      <c r="Q694" s="22"/>
      <c r="R694" s="22"/>
      <c r="S694" s="28"/>
      <c r="T694" s="22"/>
      <c r="U694" s="22"/>
      <c r="V694" s="22"/>
      <c r="W694" s="22"/>
      <c r="X694" s="28"/>
      <c r="Y694" s="22"/>
      <c r="Z694" s="22"/>
      <c r="AA694" s="22"/>
      <c r="AB694" s="22"/>
      <c r="AC694" s="28"/>
      <c r="AD694" s="256"/>
      <c r="AE694" s="22"/>
      <c r="AF694" s="22"/>
      <c r="AG694" s="22"/>
      <c r="AH694" s="28"/>
      <c r="AI694" s="256"/>
      <c r="AJ694" s="22"/>
      <c r="AK694" s="22"/>
      <c r="AL694" s="22"/>
      <c r="AM694" s="28"/>
    </row>
    <row r="695" spans="1:41" outlineLevel="2" collapsed="1">
      <c r="A695" s="37">
        <f>ROW()</f>
        <v>695</v>
      </c>
      <c r="C695" s="6" t="s">
        <v>1</v>
      </c>
      <c r="H695" s="39"/>
      <c r="I695" s="257"/>
      <c r="J695" s="39"/>
      <c r="K695" s="39"/>
      <c r="L695" s="39"/>
      <c r="M695" s="39"/>
      <c r="N695" s="204">
        <f t="shared" ref="N695:AH695" si="277">SUM(N682:N694)</f>
        <v>79.774476698416763</v>
      </c>
      <c r="O695" s="9">
        <f t="shared" si="277"/>
        <v>617.65706042363763</v>
      </c>
      <c r="P695" s="9">
        <f t="shared" si="277"/>
        <v>2.8084767772712191</v>
      </c>
      <c r="Q695" s="9">
        <f t="shared" si="277"/>
        <v>942.05600933381709</v>
      </c>
      <c r="R695" s="9">
        <f t="shared" si="277"/>
        <v>0.97764015708322838</v>
      </c>
      <c r="S695" s="18">
        <f t="shared" si="277"/>
        <v>897.14828986418661</v>
      </c>
      <c r="T695" s="9">
        <f t="shared" si="277"/>
        <v>83.297952410913012</v>
      </c>
      <c r="U695" s="9">
        <f t="shared" si="277"/>
        <v>12.64825395236438</v>
      </c>
      <c r="V695" s="9">
        <f t="shared" si="277"/>
        <v>2.9657428942551993E-3</v>
      </c>
      <c r="W695" s="9">
        <f t="shared" si="277"/>
        <v>0</v>
      </c>
      <c r="X695" s="18">
        <f t="shared" si="277"/>
        <v>5.8830170000000008E-2</v>
      </c>
      <c r="Y695" s="9">
        <f t="shared" si="277"/>
        <v>2.3668730417041339</v>
      </c>
      <c r="Z695" s="9">
        <f t="shared" si="277"/>
        <v>2.0914989209685291</v>
      </c>
      <c r="AA695" s="9">
        <f t="shared" si="277"/>
        <v>0</v>
      </c>
      <c r="AB695" s="9">
        <f t="shared" si="277"/>
        <v>0</v>
      </c>
      <c r="AC695" s="18">
        <f t="shared" si="277"/>
        <v>0</v>
      </c>
      <c r="AD695" s="204">
        <f t="shared" si="277"/>
        <v>0</v>
      </c>
      <c r="AE695" s="9">
        <f t="shared" si="277"/>
        <v>0</v>
      </c>
      <c r="AF695" s="9">
        <f t="shared" si="277"/>
        <v>0</v>
      </c>
      <c r="AG695" s="9">
        <f t="shared" si="277"/>
        <v>0</v>
      </c>
      <c r="AH695" s="18">
        <f t="shared" si="277"/>
        <v>0</v>
      </c>
      <c r="AI695" s="204">
        <f t="shared" ref="AI695:AM695" si="278">SUM(AI682:AI694)</f>
        <v>0</v>
      </c>
      <c r="AJ695" s="9">
        <f t="shared" si="278"/>
        <v>0</v>
      </c>
      <c r="AK695" s="9">
        <f t="shared" si="278"/>
        <v>0</v>
      </c>
      <c r="AL695" s="9">
        <f t="shared" si="278"/>
        <v>0</v>
      </c>
      <c r="AM695" s="18">
        <f t="shared" si="278"/>
        <v>0</v>
      </c>
    </row>
    <row r="696" spans="1:41" hidden="1" outlineLevel="3">
      <c r="A696" s="310">
        <f>ROW()</f>
        <v>696</v>
      </c>
      <c r="B696" s="64" t="s">
        <v>366</v>
      </c>
      <c r="I696" s="1299" t="s">
        <v>283</v>
      </c>
      <c r="J696" s="1282"/>
      <c r="K696" s="1282"/>
      <c r="L696" s="1282"/>
      <c r="M696" s="1282"/>
      <c r="N696" s="1270" t="s">
        <v>284</v>
      </c>
      <c r="O696" s="1271"/>
      <c r="P696" s="1271"/>
      <c r="Q696" s="1271"/>
      <c r="R696" s="1271"/>
      <c r="S696" s="1272"/>
      <c r="T696" s="1282" t="s">
        <v>211</v>
      </c>
      <c r="U696" s="1282"/>
      <c r="V696" s="1282"/>
      <c r="W696" s="1282"/>
      <c r="X696" s="1282"/>
      <c r="Y696" s="1270" t="s">
        <v>301</v>
      </c>
      <c r="Z696" s="1271"/>
      <c r="AA696" s="1271"/>
      <c r="AB696" s="1271"/>
      <c r="AC696" s="1272"/>
      <c r="AD696" s="1270" t="s">
        <v>450</v>
      </c>
      <c r="AE696" s="1271"/>
      <c r="AF696" s="1271"/>
      <c r="AG696" s="1271"/>
      <c r="AH696" s="1272"/>
      <c r="AI696" s="1270" t="s">
        <v>687</v>
      </c>
      <c r="AJ696" s="1271"/>
      <c r="AK696" s="1271"/>
      <c r="AL696" s="1271"/>
      <c r="AM696" s="1272"/>
    </row>
    <row r="697" spans="1:41" hidden="1" outlineLevel="3">
      <c r="A697" s="310">
        <f>ROW()</f>
        <v>697</v>
      </c>
      <c r="C697" s="6" t="s">
        <v>2</v>
      </c>
      <c r="I697" s="667">
        <v>0</v>
      </c>
      <c r="J697" s="668">
        <v>0</v>
      </c>
      <c r="K697" s="668">
        <v>0</v>
      </c>
      <c r="L697" s="668">
        <v>0</v>
      </c>
      <c r="M697" s="668">
        <v>0</v>
      </c>
      <c r="N697" s="667">
        <v>0</v>
      </c>
      <c r="O697" s="668">
        <v>0</v>
      </c>
      <c r="P697" s="668">
        <v>0</v>
      </c>
      <c r="Q697" s="668">
        <v>0</v>
      </c>
      <c r="R697" s="668">
        <v>0</v>
      </c>
      <c r="S697" s="658">
        <v>0</v>
      </c>
      <c r="T697" s="668">
        <v>0</v>
      </c>
      <c r="U697" s="668">
        <v>0</v>
      </c>
      <c r="V697" s="668">
        <v>0</v>
      </c>
      <c r="W697" s="668">
        <v>0</v>
      </c>
      <c r="X697" s="668">
        <v>0</v>
      </c>
      <c r="Y697" s="667">
        <v>0</v>
      </c>
      <c r="Z697" s="668">
        <v>0</v>
      </c>
      <c r="AA697" s="668">
        <v>0</v>
      </c>
      <c r="AB697" s="668">
        <v>0</v>
      </c>
      <c r="AC697" s="658">
        <v>0</v>
      </c>
      <c r="AD697" s="667">
        <v>0</v>
      </c>
      <c r="AE697" s="668">
        <v>0</v>
      </c>
      <c r="AF697" s="668">
        <v>0</v>
      </c>
      <c r="AG697" s="668">
        <v>0</v>
      </c>
      <c r="AH697" s="658">
        <v>0</v>
      </c>
      <c r="AI697" s="667">
        <v>0</v>
      </c>
      <c r="AJ697" s="668">
        <v>0</v>
      </c>
      <c r="AK697" s="668">
        <v>0</v>
      </c>
      <c r="AL697" s="668">
        <v>0</v>
      </c>
      <c r="AM697" s="658">
        <v>0</v>
      </c>
    </row>
    <row r="698" spans="1:41" hidden="1" outlineLevel="3">
      <c r="A698" s="310">
        <f>ROW()</f>
        <v>698</v>
      </c>
      <c r="C698" s="6" t="s">
        <v>3</v>
      </c>
      <c r="G698" s="9"/>
      <c r="I698" s="667">
        <f>-(18.855 + 0.632) * (131.3 / 124.1)</f>
        <v>-20.617591458501217</v>
      </c>
      <c r="J698" s="668">
        <v>0</v>
      </c>
      <c r="K698" s="668">
        <v>0</v>
      </c>
      <c r="L698" s="668">
        <v>0</v>
      </c>
      <c r="M698" s="668">
        <v>0</v>
      </c>
      <c r="N698" s="667">
        <v>0</v>
      </c>
      <c r="O698" s="668">
        <v>0</v>
      </c>
      <c r="P698" s="668">
        <v>0</v>
      </c>
      <c r="Q698" s="668">
        <v>0</v>
      </c>
      <c r="R698" s="668">
        <v>0</v>
      </c>
      <c r="S698" s="658">
        <v>0</v>
      </c>
      <c r="T698" s="668">
        <v>0</v>
      </c>
      <c r="U698" s="668">
        <v>0</v>
      </c>
      <c r="V698" s="668">
        <v>0</v>
      </c>
      <c r="W698" s="668">
        <v>0</v>
      </c>
      <c r="X698" s="668">
        <v>0</v>
      </c>
      <c r="Y698" s="667">
        <v>0</v>
      </c>
      <c r="Z698" s="668">
        <v>0</v>
      </c>
      <c r="AA698" s="668">
        <v>0</v>
      </c>
      <c r="AB698" s="668">
        <v>0</v>
      </c>
      <c r="AC698" s="658">
        <v>0</v>
      </c>
      <c r="AD698" s="667">
        <v>0</v>
      </c>
      <c r="AE698" s="668">
        <v>0</v>
      </c>
      <c r="AF698" s="668">
        <v>0</v>
      </c>
      <c r="AG698" s="668">
        <v>0</v>
      </c>
      <c r="AH698" s="658">
        <v>0</v>
      </c>
      <c r="AI698" s="667">
        <v>0</v>
      </c>
      <c r="AJ698" s="668">
        <v>0</v>
      </c>
      <c r="AK698" s="668">
        <v>0</v>
      </c>
      <c r="AL698" s="668">
        <v>0</v>
      </c>
      <c r="AM698" s="658">
        <v>0</v>
      </c>
    </row>
    <row r="699" spans="1:41" hidden="1" outlineLevel="3">
      <c r="A699" s="310">
        <f>ROW()</f>
        <v>699</v>
      </c>
      <c r="C699" s="6" t="s">
        <v>4</v>
      </c>
      <c r="I699" s="667">
        <v>0</v>
      </c>
      <c r="J699" s="668">
        <v>0</v>
      </c>
      <c r="K699" s="668">
        <v>0</v>
      </c>
      <c r="L699" s="668">
        <v>0</v>
      </c>
      <c r="M699" s="668">
        <v>0</v>
      </c>
      <c r="N699" s="667">
        <v>0</v>
      </c>
      <c r="O699" s="668">
        <v>0</v>
      </c>
      <c r="P699" s="668">
        <v>0</v>
      </c>
      <c r="Q699" s="668">
        <v>0</v>
      </c>
      <c r="R699" s="668">
        <v>0</v>
      </c>
      <c r="S699" s="658">
        <v>0</v>
      </c>
      <c r="T699" s="668">
        <v>0</v>
      </c>
      <c r="U699" s="668">
        <v>0</v>
      </c>
      <c r="V699" s="668">
        <v>0</v>
      </c>
      <c r="W699" s="668">
        <v>0</v>
      </c>
      <c r="X699" s="668">
        <v>0</v>
      </c>
      <c r="Y699" s="667">
        <v>0</v>
      </c>
      <c r="Z699" s="668">
        <v>0</v>
      </c>
      <c r="AA699" s="668">
        <v>0</v>
      </c>
      <c r="AB699" s="668">
        <v>0</v>
      </c>
      <c r="AC699" s="658">
        <v>0</v>
      </c>
      <c r="AD699" s="667">
        <v>0</v>
      </c>
      <c r="AE699" s="668">
        <v>0</v>
      </c>
      <c r="AF699" s="668">
        <v>0</v>
      </c>
      <c r="AG699" s="668">
        <v>0</v>
      </c>
      <c r="AH699" s="658">
        <v>0</v>
      </c>
      <c r="AI699" s="667">
        <v>0</v>
      </c>
      <c r="AJ699" s="668">
        <v>0</v>
      </c>
      <c r="AK699" s="668">
        <v>0</v>
      </c>
      <c r="AL699" s="668">
        <v>0</v>
      </c>
      <c r="AM699" s="658">
        <v>0</v>
      </c>
    </row>
    <row r="700" spans="1:41" hidden="1" outlineLevel="3">
      <c r="A700" s="310">
        <f>ROW()</f>
        <v>700</v>
      </c>
      <c r="C700" s="6" t="s">
        <v>5</v>
      </c>
      <c r="I700" s="667">
        <v>0</v>
      </c>
      <c r="J700" s="668">
        <v>0</v>
      </c>
      <c r="K700" s="668">
        <v>0</v>
      </c>
      <c r="L700" s="668">
        <v>0</v>
      </c>
      <c r="M700" s="668">
        <v>0</v>
      </c>
      <c r="N700" s="667">
        <v>0</v>
      </c>
      <c r="O700" s="668">
        <v>0</v>
      </c>
      <c r="P700" s="668">
        <v>0</v>
      </c>
      <c r="Q700" s="668">
        <v>0</v>
      </c>
      <c r="R700" s="668">
        <v>0</v>
      </c>
      <c r="S700" s="658">
        <v>0</v>
      </c>
      <c r="T700" s="668">
        <v>0</v>
      </c>
      <c r="U700" s="668">
        <v>0</v>
      </c>
      <c r="V700" s="668">
        <v>0</v>
      </c>
      <c r="W700" s="668">
        <v>0</v>
      </c>
      <c r="X700" s="668">
        <v>0</v>
      </c>
      <c r="Y700" s="667">
        <v>0</v>
      </c>
      <c r="Z700" s="668">
        <v>0</v>
      </c>
      <c r="AA700" s="668">
        <v>0</v>
      </c>
      <c r="AB700" s="668">
        <v>0</v>
      </c>
      <c r="AC700" s="658">
        <v>0</v>
      </c>
      <c r="AD700" s="667">
        <v>0</v>
      </c>
      <c r="AE700" s="668">
        <v>0</v>
      </c>
      <c r="AF700" s="668">
        <v>0</v>
      </c>
      <c r="AG700" s="668">
        <v>0</v>
      </c>
      <c r="AH700" s="658">
        <v>0</v>
      </c>
      <c r="AI700" s="667">
        <v>0</v>
      </c>
      <c r="AJ700" s="668">
        <v>0</v>
      </c>
      <c r="AK700" s="668">
        <v>0</v>
      </c>
      <c r="AL700" s="668">
        <v>0</v>
      </c>
      <c r="AM700" s="658">
        <v>0</v>
      </c>
    </row>
    <row r="701" spans="1:41" hidden="1" outlineLevel="3">
      <c r="A701" s="310">
        <f>ROW()</f>
        <v>701</v>
      </c>
      <c r="C701" s="6" t="s">
        <v>473</v>
      </c>
      <c r="I701" s="667"/>
      <c r="J701" s="668"/>
      <c r="K701" s="668"/>
      <c r="L701" s="668"/>
      <c r="M701" s="668"/>
      <c r="N701" s="667"/>
      <c r="O701" s="668"/>
      <c r="P701" s="668"/>
      <c r="Q701" s="668"/>
      <c r="R701" s="668"/>
      <c r="S701" s="658"/>
      <c r="T701" s="668"/>
      <c r="U701" s="668"/>
      <c r="V701" s="668"/>
      <c r="W701" s="668"/>
      <c r="X701" s="668"/>
      <c r="Y701" s="667"/>
      <c r="Z701" s="668"/>
      <c r="AA701" s="668"/>
      <c r="AB701" s="668"/>
      <c r="AC701" s="658"/>
      <c r="AD701" s="667"/>
      <c r="AE701" s="668"/>
      <c r="AF701" s="668"/>
      <c r="AG701" s="668"/>
      <c r="AH701" s="658"/>
      <c r="AI701" s="667"/>
      <c r="AJ701" s="668"/>
      <c r="AK701" s="668"/>
      <c r="AL701" s="668"/>
      <c r="AM701" s="658"/>
    </row>
    <row r="702" spans="1:41" hidden="1" outlineLevel="3">
      <c r="A702" s="310">
        <f>ROW()</f>
        <v>702</v>
      </c>
      <c r="C702" s="6" t="s">
        <v>474</v>
      </c>
      <c r="I702" s="667"/>
      <c r="J702" s="668"/>
      <c r="K702" s="668"/>
      <c r="L702" s="668"/>
      <c r="M702" s="668"/>
      <c r="N702" s="667"/>
      <c r="O702" s="668"/>
      <c r="P702" s="668"/>
      <c r="Q702" s="668"/>
      <c r="R702" s="668"/>
      <c r="S702" s="658"/>
      <c r="T702" s="668"/>
      <c r="U702" s="668"/>
      <c r="V702" s="668"/>
      <c r="W702" s="668"/>
      <c r="X702" s="668"/>
      <c r="Y702" s="667"/>
      <c r="Z702" s="668"/>
      <c r="AA702" s="668"/>
      <c r="AB702" s="668"/>
      <c r="AC702" s="658"/>
      <c r="AD702" s="667"/>
      <c r="AE702" s="668"/>
      <c r="AF702" s="668"/>
      <c r="AG702" s="668"/>
      <c r="AH702" s="658"/>
      <c r="AI702" s="667"/>
      <c r="AJ702" s="668"/>
      <c r="AK702" s="668"/>
      <c r="AL702" s="668"/>
      <c r="AM702" s="658"/>
    </row>
    <row r="703" spans="1:41" hidden="1" outlineLevel="3">
      <c r="A703" s="310">
        <f>ROW()</f>
        <v>703</v>
      </c>
      <c r="C703" s="6" t="s">
        <v>477</v>
      </c>
      <c r="I703" s="667"/>
      <c r="J703" s="668"/>
      <c r="K703" s="668"/>
      <c r="L703" s="668"/>
      <c r="M703" s="668"/>
      <c r="N703" s="667"/>
      <c r="O703" s="668"/>
      <c r="P703" s="668"/>
      <c r="Q703" s="668"/>
      <c r="R703" s="668"/>
      <c r="S703" s="658"/>
      <c r="T703" s="668"/>
      <c r="U703" s="668"/>
      <c r="V703" s="668"/>
      <c r="W703" s="668"/>
      <c r="X703" s="668"/>
      <c r="Y703" s="667"/>
      <c r="Z703" s="668"/>
      <c r="AA703" s="668"/>
      <c r="AB703" s="668"/>
      <c r="AC703" s="658"/>
      <c r="AD703" s="667"/>
      <c r="AE703" s="668"/>
      <c r="AF703" s="668"/>
      <c r="AG703" s="668"/>
      <c r="AH703" s="658"/>
      <c r="AI703" s="667"/>
      <c r="AJ703" s="668"/>
      <c r="AK703" s="668"/>
      <c r="AL703" s="668"/>
      <c r="AM703" s="658"/>
    </row>
    <row r="704" spans="1:41" hidden="1" outlineLevel="3">
      <c r="A704" s="310">
        <f>ROW()</f>
        <v>704</v>
      </c>
      <c r="C704" s="6" t="s">
        <v>511</v>
      </c>
      <c r="I704" s="667"/>
      <c r="J704" s="668"/>
      <c r="K704" s="668"/>
      <c r="L704" s="668"/>
      <c r="M704" s="668"/>
      <c r="N704" s="667"/>
      <c r="O704" s="668"/>
      <c r="P704" s="668"/>
      <c r="Q704" s="668"/>
      <c r="R704" s="668"/>
      <c r="S704" s="658"/>
      <c r="T704" s="668"/>
      <c r="U704" s="668"/>
      <c r="V704" s="668"/>
      <c r="W704" s="668"/>
      <c r="X704" s="668"/>
      <c r="Y704" s="667"/>
      <c r="Z704" s="668"/>
      <c r="AA704" s="668"/>
      <c r="AB704" s="668"/>
      <c r="AC704" s="658"/>
      <c r="AD704" s="667"/>
      <c r="AE704" s="668"/>
      <c r="AF704" s="668"/>
      <c r="AG704" s="668"/>
      <c r="AH704" s="658"/>
      <c r="AI704" s="667"/>
      <c r="AJ704" s="668"/>
      <c r="AK704" s="668"/>
      <c r="AL704" s="668"/>
      <c r="AM704" s="658"/>
    </row>
    <row r="705" spans="1:39" hidden="1" outlineLevel="3">
      <c r="A705" s="310">
        <f>ROW()</f>
        <v>705</v>
      </c>
      <c r="C705" s="6" t="s">
        <v>655</v>
      </c>
      <c r="I705" s="667"/>
      <c r="J705" s="668"/>
      <c r="K705" s="668"/>
      <c r="L705" s="668"/>
      <c r="M705" s="668"/>
      <c r="N705" s="667"/>
      <c r="O705" s="668"/>
      <c r="P705" s="668"/>
      <c r="Q705" s="668"/>
      <c r="R705" s="668"/>
      <c r="S705" s="658"/>
      <c r="T705" s="668"/>
      <c r="U705" s="668"/>
      <c r="V705" s="668"/>
      <c r="W705" s="668"/>
      <c r="X705" s="668"/>
      <c r="Y705" s="667"/>
      <c r="Z705" s="668"/>
      <c r="AA705" s="668"/>
      <c r="AB705" s="668"/>
      <c r="AC705" s="658"/>
      <c r="AD705" s="667"/>
      <c r="AE705" s="668"/>
      <c r="AF705" s="668"/>
      <c r="AG705" s="668"/>
      <c r="AH705" s="658"/>
      <c r="AI705" s="667"/>
      <c r="AJ705" s="668"/>
      <c r="AK705" s="668"/>
      <c r="AL705" s="668"/>
      <c r="AM705" s="658"/>
    </row>
    <row r="706" spans="1:39" hidden="1" outlineLevel="3">
      <c r="A706" s="310">
        <f>ROW()</f>
        <v>706</v>
      </c>
      <c r="C706" s="6" t="s">
        <v>656</v>
      </c>
      <c r="I706" s="667"/>
      <c r="J706" s="668"/>
      <c r="K706" s="668"/>
      <c r="L706" s="668"/>
      <c r="M706" s="668"/>
      <c r="N706" s="667"/>
      <c r="O706" s="668"/>
      <c r="P706" s="668"/>
      <c r="Q706" s="668"/>
      <c r="R706" s="668"/>
      <c r="S706" s="658"/>
      <c r="T706" s="668"/>
      <c r="U706" s="668"/>
      <c r="V706" s="668"/>
      <c r="W706" s="668"/>
      <c r="X706" s="668"/>
      <c r="Y706" s="667"/>
      <c r="Z706" s="668"/>
      <c r="AA706" s="668"/>
      <c r="AB706" s="668"/>
      <c r="AC706" s="658"/>
      <c r="AD706" s="667"/>
      <c r="AE706" s="668"/>
      <c r="AF706" s="668"/>
      <c r="AG706" s="668"/>
      <c r="AH706" s="658"/>
      <c r="AI706" s="667"/>
      <c r="AJ706" s="668"/>
      <c r="AK706" s="668"/>
      <c r="AL706" s="668"/>
      <c r="AM706" s="658"/>
    </row>
    <row r="707" spans="1:39" hidden="1" outlineLevel="3">
      <c r="A707" s="310">
        <f>ROW()</f>
        <v>707</v>
      </c>
      <c r="C707" s="6" t="s">
        <v>667</v>
      </c>
      <c r="I707" s="667"/>
      <c r="J707" s="668"/>
      <c r="K707" s="668"/>
      <c r="L707" s="668"/>
      <c r="M707" s="668"/>
      <c r="N707" s="667"/>
      <c r="O707" s="668"/>
      <c r="P707" s="668"/>
      <c r="Q707" s="668"/>
      <c r="R707" s="668"/>
      <c r="S707" s="658"/>
      <c r="T707" s="668"/>
      <c r="U707" s="668"/>
      <c r="V707" s="668"/>
      <c r="W707" s="668"/>
      <c r="X707" s="668"/>
      <c r="Y707" s="667"/>
      <c r="Z707" s="668"/>
      <c r="AA707" s="668"/>
      <c r="AB707" s="668"/>
      <c r="AC707" s="658"/>
      <c r="AD707" s="667"/>
      <c r="AE707" s="668"/>
      <c r="AF707" s="668"/>
      <c r="AG707" s="668"/>
      <c r="AH707" s="658"/>
      <c r="AI707" s="667"/>
      <c r="AJ707" s="668"/>
      <c r="AK707" s="668"/>
      <c r="AL707" s="668"/>
      <c r="AM707" s="658"/>
    </row>
    <row r="708" spans="1:39" hidden="1" outlineLevel="3">
      <c r="A708" s="310">
        <f>ROW()</f>
        <v>708</v>
      </c>
      <c r="C708" s="6" t="s">
        <v>476</v>
      </c>
      <c r="I708" s="667">
        <v>0</v>
      </c>
      <c r="J708" s="668">
        <v>0</v>
      </c>
      <c r="K708" s="668">
        <v>0</v>
      </c>
      <c r="L708" s="668">
        <v>0</v>
      </c>
      <c r="M708" s="668">
        <v>0</v>
      </c>
      <c r="N708" s="667">
        <v>0</v>
      </c>
      <c r="O708" s="668">
        <v>0</v>
      </c>
      <c r="P708" s="668">
        <v>0</v>
      </c>
      <c r="Q708" s="668">
        <v>0</v>
      </c>
      <c r="R708" s="668">
        <v>0</v>
      </c>
      <c r="S708" s="658">
        <v>0</v>
      </c>
      <c r="T708" s="668">
        <v>0</v>
      </c>
      <c r="U708" s="668">
        <v>0</v>
      </c>
      <c r="V708" s="668">
        <v>0</v>
      </c>
      <c r="W708" s="668">
        <v>0</v>
      </c>
      <c r="X708" s="668">
        <v>0</v>
      </c>
      <c r="Y708" s="667">
        <v>0</v>
      </c>
      <c r="Z708" s="668">
        <v>0</v>
      </c>
      <c r="AA708" s="668">
        <v>0</v>
      </c>
      <c r="AB708" s="668">
        <v>0</v>
      </c>
      <c r="AC708" s="658">
        <v>0</v>
      </c>
      <c r="AD708" s="667">
        <v>0</v>
      </c>
      <c r="AE708" s="668">
        <v>0</v>
      </c>
      <c r="AF708" s="668">
        <v>0</v>
      </c>
      <c r="AG708" s="668">
        <v>0</v>
      </c>
      <c r="AH708" s="658">
        <v>0</v>
      </c>
      <c r="AI708" s="667">
        <v>0</v>
      </c>
      <c r="AJ708" s="668">
        <v>0</v>
      </c>
      <c r="AK708" s="668">
        <v>0</v>
      </c>
      <c r="AL708" s="668">
        <v>0</v>
      </c>
      <c r="AM708" s="658">
        <v>0</v>
      </c>
    </row>
    <row r="709" spans="1:39" hidden="1" outlineLevel="3">
      <c r="A709" s="310">
        <f>ROW()</f>
        <v>709</v>
      </c>
      <c r="C709" s="6" t="s">
        <v>362</v>
      </c>
      <c r="I709" s="669"/>
      <c r="J709" s="670"/>
      <c r="K709" s="670"/>
      <c r="L709" s="670"/>
      <c r="M709" s="670"/>
      <c r="N709" s="669"/>
      <c r="O709" s="670"/>
      <c r="P709" s="670"/>
      <c r="Q709" s="670"/>
      <c r="R709" s="670"/>
      <c r="S709" s="659"/>
      <c r="T709" s="670"/>
      <c r="U709" s="670"/>
      <c r="V709" s="670"/>
      <c r="W709" s="670"/>
      <c r="X709" s="670"/>
      <c r="Y709" s="669"/>
      <c r="Z709" s="670"/>
      <c r="AA709" s="670"/>
      <c r="AB709" s="670"/>
      <c r="AC709" s="659"/>
      <c r="AD709" s="669"/>
      <c r="AE709" s="670"/>
      <c r="AF709" s="670"/>
      <c r="AG709" s="670"/>
      <c r="AH709" s="659"/>
      <c r="AI709" s="669"/>
      <c r="AJ709" s="670"/>
      <c r="AK709" s="670"/>
      <c r="AL709" s="670"/>
      <c r="AM709" s="659"/>
    </row>
    <row r="710" spans="1:39" hidden="1" outlineLevel="3">
      <c r="A710" s="310">
        <f>ROW()</f>
        <v>710</v>
      </c>
      <c r="C710" s="6" t="s">
        <v>1</v>
      </c>
      <c r="H710" s="39"/>
      <c r="I710" s="204">
        <f t="shared" ref="I710:AH710" si="279">SUM(I697:I709)</f>
        <v>-20.617591458501217</v>
      </c>
      <c r="J710" s="9">
        <f t="shared" si="279"/>
        <v>0</v>
      </c>
      <c r="K710" s="9">
        <f t="shared" si="279"/>
        <v>0</v>
      </c>
      <c r="L710" s="9">
        <f t="shared" si="279"/>
        <v>0</v>
      </c>
      <c r="M710" s="9">
        <f t="shared" si="279"/>
        <v>0</v>
      </c>
      <c r="N710" s="204">
        <f t="shared" si="279"/>
        <v>0</v>
      </c>
      <c r="O710" s="9">
        <f t="shared" si="279"/>
        <v>0</v>
      </c>
      <c r="P710" s="9">
        <f t="shared" si="279"/>
        <v>0</v>
      </c>
      <c r="Q710" s="9">
        <f t="shared" si="279"/>
        <v>0</v>
      </c>
      <c r="R710" s="9">
        <f t="shared" si="279"/>
        <v>0</v>
      </c>
      <c r="S710" s="18">
        <f t="shared" si="279"/>
        <v>0</v>
      </c>
      <c r="T710" s="15">
        <f t="shared" si="279"/>
        <v>0</v>
      </c>
      <c r="U710" s="15">
        <f t="shared" si="279"/>
        <v>0</v>
      </c>
      <c r="V710" s="15">
        <f t="shared" si="279"/>
        <v>0</v>
      </c>
      <c r="W710" s="15">
        <f t="shared" si="279"/>
        <v>0</v>
      </c>
      <c r="X710" s="206">
        <f t="shared" si="279"/>
        <v>0</v>
      </c>
      <c r="Y710" s="15">
        <f t="shared" si="279"/>
        <v>0</v>
      </c>
      <c r="Z710" s="15">
        <f t="shared" si="279"/>
        <v>0</v>
      </c>
      <c r="AA710" s="15">
        <f t="shared" si="279"/>
        <v>0</v>
      </c>
      <c r="AB710" s="15">
        <f t="shared" si="279"/>
        <v>0</v>
      </c>
      <c r="AC710" s="206">
        <f t="shared" si="279"/>
        <v>0</v>
      </c>
      <c r="AD710" s="205">
        <f t="shared" si="279"/>
        <v>0</v>
      </c>
      <c r="AE710" s="15">
        <f t="shared" si="279"/>
        <v>0</v>
      </c>
      <c r="AF710" s="15">
        <f t="shared" si="279"/>
        <v>0</v>
      </c>
      <c r="AG710" s="15">
        <f t="shared" si="279"/>
        <v>0</v>
      </c>
      <c r="AH710" s="206">
        <f t="shared" si="279"/>
        <v>0</v>
      </c>
      <c r="AI710" s="205">
        <f t="shared" ref="AI710:AM710" si="280">SUM(AI697:AI709)</f>
        <v>0</v>
      </c>
      <c r="AJ710" s="15">
        <f t="shared" si="280"/>
        <v>0</v>
      </c>
      <c r="AK710" s="15">
        <f t="shared" si="280"/>
        <v>0</v>
      </c>
      <c r="AL710" s="15">
        <f t="shared" si="280"/>
        <v>0</v>
      </c>
      <c r="AM710" s="206">
        <f t="shared" si="280"/>
        <v>0</v>
      </c>
    </row>
    <row r="711" spans="1:39" hidden="1" outlineLevel="3">
      <c r="A711" s="310">
        <f>ROW()</f>
        <v>711</v>
      </c>
      <c r="B711" s="64" t="s">
        <v>367</v>
      </c>
      <c r="I711" s="1308" t="str">
        <f>"AA1 [m$ "&amp;$E$33&amp;"]"</f>
        <v>AA1 [m$ 31/12/2024]</v>
      </c>
      <c r="J711" s="1309"/>
      <c r="K711" s="1309"/>
      <c r="L711" s="1309"/>
      <c r="M711" s="1309"/>
      <c r="N711" s="1284" t="str">
        <f>"AA2 [m$ "&amp;$E$33&amp;"]"</f>
        <v>AA2 [m$ 31/12/2024]</v>
      </c>
      <c r="O711" s="1285"/>
      <c r="P711" s="1285"/>
      <c r="Q711" s="1285"/>
      <c r="R711" s="1285"/>
      <c r="S711" s="1286"/>
      <c r="T711" s="1285" t="str">
        <f>"AA3 [m$ "&amp;$E$33&amp;"]"</f>
        <v>AA3 [m$ 31/12/2024]</v>
      </c>
      <c r="U711" s="1285"/>
      <c r="V711" s="1285"/>
      <c r="W711" s="1285"/>
      <c r="X711" s="1286"/>
      <c r="Y711" s="1284" t="str">
        <f>"AA4 [m$ "&amp;$E$33&amp;"]"</f>
        <v>AA4 [m$ 31/12/2024]</v>
      </c>
      <c r="Z711" s="1285"/>
      <c r="AA711" s="1285"/>
      <c r="AB711" s="1285"/>
      <c r="AC711" s="1286"/>
      <c r="AD711" s="1284" t="str">
        <f>"AA5 [m$ "&amp;$E$33&amp;"]"</f>
        <v>AA5 [m$ 31/12/2024]</v>
      </c>
      <c r="AE711" s="1285"/>
      <c r="AF711" s="1285"/>
      <c r="AG711" s="1285"/>
      <c r="AH711" s="1286"/>
      <c r="AI711" s="1284" t="str">
        <f>"AA6 [m$ "&amp;$E$33&amp;"]"</f>
        <v>AA6 [m$ 31/12/2024]</v>
      </c>
      <c r="AJ711" s="1285"/>
      <c r="AK711" s="1285"/>
      <c r="AL711" s="1285"/>
      <c r="AM711" s="1286"/>
    </row>
    <row r="712" spans="1:39" hidden="1" outlineLevel="3">
      <c r="A712" s="310">
        <f>ROW()</f>
        <v>712</v>
      </c>
      <c r="C712" s="6" t="s">
        <v>2</v>
      </c>
      <c r="I712" s="255">
        <f t="shared" ref="I712:AH712" si="281">I697/I$33</f>
        <v>0</v>
      </c>
      <c r="J712" s="12">
        <f t="shared" si="281"/>
        <v>0</v>
      </c>
      <c r="K712" s="12">
        <f t="shared" si="281"/>
        <v>0</v>
      </c>
      <c r="L712" s="12">
        <f t="shared" si="281"/>
        <v>0</v>
      </c>
      <c r="M712" s="12">
        <f t="shared" si="281"/>
        <v>0</v>
      </c>
      <c r="N712" s="255">
        <f t="shared" si="281"/>
        <v>0</v>
      </c>
      <c r="O712" s="12">
        <f t="shared" si="281"/>
        <v>0</v>
      </c>
      <c r="P712" s="12">
        <f t="shared" si="281"/>
        <v>0</v>
      </c>
      <c r="Q712" s="12">
        <f t="shared" si="281"/>
        <v>0</v>
      </c>
      <c r="R712" s="12">
        <f t="shared" si="281"/>
        <v>0</v>
      </c>
      <c r="S712" s="29">
        <f t="shared" si="281"/>
        <v>0</v>
      </c>
      <c r="T712" s="12">
        <f t="shared" si="281"/>
        <v>0</v>
      </c>
      <c r="U712" s="12">
        <f t="shared" si="281"/>
        <v>0</v>
      </c>
      <c r="V712" s="12">
        <f t="shared" si="281"/>
        <v>0</v>
      </c>
      <c r="W712" s="12">
        <f t="shared" si="281"/>
        <v>0</v>
      </c>
      <c r="X712" s="29">
        <f t="shared" si="281"/>
        <v>0</v>
      </c>
      <c r="Y712" s="12">
        <f t="shared" si="281"/>
        <v>0</v>
      </c>
      <c r="Z712" s="12">
        <f t="shared" si="281"/>
        <v>0</v>
      </c>
      <c r="AA712" s="12">
        <f t="shared" si="281"/>
        <v>0</v>
      </c>
      <c r="AB712" s="12">
        <f t="shared" si="281"/>
        <v>0</v>
      </c>
      <c r="AC712" s="29">
        <f t="shared" si="281"/>
        <v>0</v>
      </c>
      <c r="AD712" s="255">
        <f t="shared" si="281"/>
        <v>0</v>
      </c>
      <c r="AE712" s="12">
        <f t="shared" si="281"/>
        <v>0</v>
      </c>
      <c r="AF712" s="12">
        <f t="shared" si="281"/>
        <v>0</v>
      </c>
      <c r="AG712" s="12">
        <f t="shared" si="281"/>
        <v>0</v>
      </c>
      <c r="AH712" s="29">
        <f t="shared" si="281"/>
        <v>0</v>
      </c>
      <c r="AI712" s="255">
        <f t="shared" ref="AI712:AM712" si="282">AI697/AI$33</f>
        <v>0</v>
      </c>
      <c r="AJ712" s="12">
        <f t="shared" si="282"/>
        <v>0</v>
      </c>
      <c r="AK712" s="12">
        <f t="shared" si="282"/>
        <v>0</v>
      </c>
      <c r="AL712" s="12">
        <f t="shared" si="282"/>
        <v>0</v>
      </c>
      <c r="AM712" s="29">
        <f t="shared" si="282"/>
        <v>0</v>
      </c>
    </row>
    <row r="713" spans="1:39" hidden="1" outlineLevel="3">
      <c r="A713" s="310">
        <f>ROW()</f>
        <v>713</v>
      </c>
      <c r="C713" s="6" t="s">
        <v>3</v>
      </c>
      <c r="G713" s="9"/>
      <c r="I713" s="255">
        <f t="shared" ref="I713:AH713" si="283">I698/I$33</f>
        <v>-39.348472232135514</v>
      </c>
      <c r="J713" s="12">
        <f t="shared" si="283"/>
        <v>0</v>
      </c>
      <c r="K713" s="12">
        <f t="shared" si="283"/>
        <v>0</v>
      </c>
      <c r="L713" s="12">
        <f t="shared" si="283"/>
        <v>0</v>
      </c>
      <c r="M713" s="12">
        <f t="shared" si="283"/>
        <v>0</v>
      </c>
      <c r="N713" s="255">
        <f t="shared" si="283"/>
        <v>0</v>
      </c>
      <c r="O713" s="12">
        <f t="shared" si="283"/>
        <v>0</v>
      </c>
      <c r="P713" s="12">
        <f t="shared" si="283"/>
        <v>0</v>
      </c>
      <c r="Q713" s="12">
        <f t="shared" si="283"/>
        <v>0</v>
      </c>
      <c r="R713" s="12">
        <f t="shared" si="283"/>
        <v>0</v>
      </c>
      <c r="S713" s="29">
        <f t="shared" si="283"/>
        <v>0</v>
      </c>
      <c r="T713" s="12">
        <f t="shared" si="283"/>
        <v>0</v>
      </c>
      <c r="U713" s="12">
        <f t="shared" si="283"/>
        <v>0</v>
      </c>
      <c r="V713" s="12">
        <f t="shared" si="283"/>
        <v>0</v>
      </c>
      <c r="W713" s="12">
        <f t="shared" si="283"/>
        <v>0</v>
      </c>
      <c r="X713" s="29">
        <f t="shared" si="283"/>
        <v>0</v>
      </c>
      <c r="Y713" s="12">
        <f t="shared" si="283"/>
        <v>0</v>
      </c>
      <c r="Z713" s="12">
        <f t="shared" si="283"/>
        <v>0</v>
      </c>
      <c r="AA713" s="12">
        <f t="shared" si="283"/>
        <v>0</v>
      </c>
      <c r="AB713" s="12">
        <f t="shared" si="283"/>
        <v>0</v>
      </c>
      <c r="AC713" s="29">
        <f t="shared" si="283"/>
        <v>0</v>
      </c>
      <c r="AD713" s="255">
        <f t="shared" si="283"/>
        <v>0</v>
      </c>
      <c r="AE713" s="12">
        <f t="shared" si="283"/>
        <v>0</v>
      </c>
      <c r="AF713" s="12">
        <f t="shared" si="283"/>
        <v>0</v>
      </c>
      <c r="AG713" s="12">
        <f t="shared" si="283"/>
        <v>0</v>
      </c>
      <c r="AH713" s="29">
        <f t="shared" si="283"/>
        <v>0</v>
      </c>
      <c r="AI713" s="255">
        <f t="shared" ref="AI713:AM713" si="284">AI698/AI$33</f>
        <v>0</v>
      </c>
      <c r="AJ713" s="12">
        <f t="shared" si="284"/>
        <v>0</v>
      </c>
      <c r="AK713" s="12">
        <f t="shared" si="284"/>
        <v>0</v>
      </c>
      <c r="AL713" s="12">
        <f t="shared" si="284"/>
        <v>0</v>
      </c>
      <c r="AM713" s="29">
        <f t="shared" si="284"/>
        <v>0</v>
      </c>
    </row>
    <row r="714" spans="1:39" hidden="1" outlineLevel="3">
      <c r="A714" s="310">
        <f>ROW()</f>
        <v>714</v>
      </c>
      <c r="C714" s="6" t="s">
        <v>4</v>
      </c>
      <c r="I714" s="255">
        <f t="shared" ref="I714:AH714" si="285">I699/I$33</f>
        <v>0</v>
      </c>
      <c r="J714" s="12">
        <f t="shared" si="285"/>
        <v>0</v>
      </c>
      <c r="K714" s="12">
        <f t="shared" si="285"/>
        <v>0</v>
      </c>
      <c r="L714" s="12">
        <f t="shared" si="285"/>
        <v>0</v>
      </c>
      <c r="M714" s="12">
        <f t="shared" si="285"/>
        <v>0</v>
      </c>
      <c r="N714" s="255">
        <f t="shared" si="285"/>
        <v>0</v>
      </c>
      <c r="O714" s="12">
        <f t="shared" si="285"/>
        <v>0</v>
      </c>
      <c r="P714" s="12">
        <f t="shared" si="285"/>
        <v>0</v>
      </c>
      <c r="Q714" s="12">
        <f t="shared" si="285"/>
        <v>0</v>
      </c>
      <c r="R714" s="12">
        <f t="shared" si="285"/>
        <v>0</v>
      </c>
      <c r="S714" s="29">
        <f t="shared" si="285"/>
        <v>0</v>
      </c>
      <c r="T714" s="12">
        <f t="shared" si="285"/>
        <v>0</v>
      </c>
      <c r="U714" s="12">
        <f t="shared" si="285"/>
        <v>0</v>
      </c>
      <c r="V714" s="12">
        <f t="shared" si="285"/>
        <v>0</v>
      </c>
      <c r="W714" s="12">
        <f t="shared" si="285"/>
        <v>0</v>
      </c>
      <c r="X714" s="29">
        <f t="shared" si="285"/>
        <v>0</v>
      </c>
      <c r="Y714" s="12">
        <f t="shared" si="285"/>
        <v>0</v>
      </c>
      <c r="Z714" s="12">
        <f t="shared" si="285"/>
        <v>0</v>
      </c>
      <c r="AA714" s="12">
        <f t="shared" si="285"/>
        <v>0</v>
      </c>
      <c r="AB714" s="12">
        <f t="shared" si="285"/>
        <v>0</v>
      </c>
      <c r="AC714" s="29">
        <f t="shared" si="285"/>
        <v>0</v>
      </c>
      <c r="AD714" s="255">
        <f t="shared" si="285"/>
        <v>0</v>
      </c>
      <c r="AE714" s="12">
        <f t="shared" si="285"/>
        <v>0</v>
      </c>
      <c r="AF714" s="12">
        <f t="shared" si="285"/>
        <v>0</v>
      </c>
      <c r="AG714" s="12">
        <f t="shared" si="285"/>
        <v>0</v>
      </c>
      <c r="AH714" s="29">
        <f t="shared" si="285"/>
        <v>0</v>
      </c>
      <c r="AI714" s="255">
        <f t="shared" ref="AI714:AM714" si="286">AI699/AI$33</f>
        <v>0</v>
      </c>
      <c r="AJ714" s="12">
        <f t="shared" si="286"/>
        <v>0</v>
      </c>
      <c r="AK714" s="12">
        <f t="shared" si="286"/>
        <v>0</v>
      </c>
      <c r="AL714" s="12">
        <f t="shared" si="286"/>
        <v>0</v>
      </c>
      <c r="AM714" s="29">
        <f t="shared" si="286"/>
        <v>0</v>
      </c>
    </row>
    <row r="715" spans="1:39" hidden="1" outlineLevel="3">
      <c r="A715" s="310">
        <f>ROW()</f>
        <v>715</v>
      </c>
      <c r="C715" s="6" t="s">
        <v>5</v>
      </c>
      <c r="I715" s="255">
        <f t="shared" ref="I715:AH715" si="287">I700/I$33</f>
        <v>0</v>
      </c>
      <c r="J715" s="12">
        <f t="shared" si="287"/>
        <v>0</v>
      </c>
      <c r="K715" s="12">
        <f t="shared" si="287"/>
        <v>0</v>
      </c>
      <c r="L715" s="12">
        <f t="shared" si="287"/>
        <v>0</v>
      </c>
      <c r="M715" s="12">
        <f t="shared" si="287"/>
        <v>0</v>
      </c>
      <c r="N715" s="255">
        <f t="shared" si="287"/>
        <v>0</v>
      </c>
      <c r="O715" s="12">
        <f t="shared" si="287"/>
        <v>0</v>
      </c>
      <c r="P715" s="12">
        <f t="shared" si="287"/>
        <v>0</v>
      </c>
      <c r="Q715" s="12">
        <f t="shared" si="287"/>
        <v>0</v>
      </c>
      <c r="R715" s="12">
        <f t="shared" si="287"/>
        <v>0</v>
      </c>
      <c r="S715" s="29">
        <f t="shared" si="287"/>
        <v>0</v>
      </c>
      <c r="T715" s="12">
        <f t="shared" si="287"/>
        <v>0</v>
      </c>
      <c r="U715" s="12">
        <f t="shared" si="287"/>
        <v>0</v>
      </c>
      <c r="V715" s="12">
        <f t="shared" si="287"/>
        <v>0</v>
      </c>
      <c r="W715" s="12">
        <f t="shared" si="287"/>
        <v>0</v>
      </c>
      <c r="X715" s="29">
        <f t="shared" si="287"/>
        <v>0</v>
      </c>
      <c r="Y715" s="12">
        <f t="shared" si="287"/>
        <v>0</v>
      </c>
      <c r="Z715" s="12">
        <f t="shared" si="287"/>
        <v>0</v>
      </c>
      <c r="AA715" s="12">
        <f t="shared" si="287"/>
        <v>0</v>
      </c>
      <c r="AB715" s="12">
        <f t="shared" si="287"/>
        <v>0</v>
      </c>
      <c r="AC715" s="29">
        <f t="shared" si="287"/>
        <v>0</v>
      </c>
      <c r="AD715" s="255">
        <f t="shared" si="287"/>
        <v>0</v>
      </c>
      <c r="AE715" s="12">
        <f t="shared" si="287"/>
        <v>0</v>
      </c>
      <c r="AF715" s="12">
        <f t="shared" si="287"/>
        <v>0</v>
      </c>
      <c r="AG715" s="12">
        <f t="shared" si="287"/>
        <v>0</v>
      </c>
      <c r="AH715" s="29">
        <f t="shared" si="287"/>
        <v>0</v>
      </c>
      <c r="AI715" s="255">
        <f t="shared" ref="AI715:AM715" si="288">AI700/AI$33</f>
        <v>0</v>
      </c>
      <c r="AJ715" s="12">
        <f t="shared" si="288"/>
        <v>0</v>
      </c>
      <c r="AK715" s="12">
        <f t="shared" si="288"/>
        <v>0</v>
      </c>
      <c r="AL715" s="12">
        <f t="shared" si="288"/>
        <v>0</v>
      </c>
      <c r="AM715" s="29">
        <f t="shared" si="288"/>
        <v>0</v>
      </c>
    </row>
    <row r="716" spans="1:39" hidden="1" outlineLevel="3">
      <c r="A716" s="310">
        <f>ROW()</f>
        <v>716</v>
      </c>
      <c r="C716" s="6" t="s">
        <v>473</v>
      </c>
      <c r="I716" s="255">
        <f t="shared" ref="I716:AH716" si="289">I701/I$33</f>
        <v>0</v>
      </c>
      <c r="J716" s="12">
        <f t="shared" si="289"/>
        <v>0</v>
      </c>
      <c r="K716" s="12">
        <f t="shared" si="289"/>
        <v>0</v>
      </c>
      <c r="L716" s="12">
        <f t="shared" si="289"/>
        <v>0</v>
      </c>
      <c r="M716" s="12">
        <f t="shared" si="289"/>
        <v>0</v>
      </c>
      <c r="N716" s="255">
        <f t="shared" si="289"/>
        <v>0</v>
      </c>
      <c r="O716" s="12">
        <f t="shared" si="289"/>
        <v>0</v>
      </c>
      <c r="P716" s="12">
        <f t="shared" si="289"/>
        <v>0</v>
      </c>
      <c r="Q716" s="12">
        <f t="shared" si="289"/>
        <v>0</v>
      </c>
      <c r="R716" s="12">
        <f t="shared" si="289"/>
        <v>0</v>
      </c>
      <c r="S716" s="29">
        <f t="shared" si="289"/>
        <v>0</v>
      </c>
      <c r="T716" s="12">
        <f t="shared" si="289"/>
        <v>0</v>
      </c>
      <c r="U716" s="12">
        <f t="shared" si="289"/>
        <v>0</v>
      </c>
      <c r="V716" s="12">
        <f t="shared" si="289"/>
        <v>0</v>
      </c>
      <c r="W716" s="12">
        <f t="shared" si="289"/>
        <v>0</v>
      </c>
      <c r="X716" s="29">
        <f t="shared" si="289"/>
        <v>0</v>
      </c>
      <c r="Y716" s="12">
        <f t="shared" si="289"/>
        <v>0</v>
      </c>
      <c r="Z716" s="12">
        <f t="shared" si="289"/>
        <v>0</v>
      </c>
      <c r="AA716" s="12">
        <f t="shared" si="289"/>
        <v>0</v>
      </c>
      <c r="AB716" s="12">
        <f t="shared" si="289"/>
        <v>0</v>
      </c>
      <c r="AC716" s="29">
        <f t="shared" si="289"/>
        <v>0</v>
      </c>
      <c r="AD716" s="255">
        <f t="shared" si="289"/>
        <v>0</v>
      </c>
      <c r="AE716" s="12">
        <f t="shared" si="289"/>
        <v>0</v>
      </c>
      <c r="AF716" s="12">
        <f t="shared" si="289"/>
        <v>0</v>
      </c>
      <c r="AG716" s="12">
        <f t="shared" si="289"/>
        <v>0</v>
      </c>
      <c r="AH716" s="29">
        <f t="shared" si="289"/>
        <v>0</v>
      </c>
      <c r="AI716" s="255">
        <f t="shared" ref="AI716:AM716" si="290">AI701/AI$33</f>
        <v>0</v>
      </c>
      <c r="AJ716" s="12">
        <f t="shared" si="290"/>
        <v>0</v>
      </c>
      <c r="AK716" s="12">
        <f t="shared" si="290"/>
        <v>0</v>
      </c>
      <c r="AL716" s="12">
        <f t="shared" si="290"/>
        <v>0</v>
      </c>
      <c r="AM716" s="29">
        <f t="shared" si="290"/>
        <v>0</v>
      </c>
    </row>
    <row r="717" spans="1:39" hidden="1" outlineLevel="3">
      <c r="A717" s="310">
        <f>ROW()</f>
        <v>717</v>
      </c>
      <c r="C717" s="6" t="s">
        <v>474</v>
      </c>
      <c r="I717" s="255">
        <f t="shared" ref="I717:AH717" si="291">I702/I$33</f>
        <v>0</v>
      </c>
      <c r="J717" s="12">
        <f t="shared" si="291"/>
        <v>0</v>
      </c>
      <c r="K717" s="12">
        <f t="shared" si="291"/>
        <v>0</v>
      </c>
      <c r="L717" s="12">
        <f t="shared" si="291"/>
        <v>0</v>
      </c>
      <c r="M717" s="12">
        <f t="shared" si="291"/>
        <v>0</v>
      </c>
      <c r="N717" s="255">
        <f t="shared" si="291"/>
        <v>0</v>
      </c>
      <c r="O717" s="12">
        <f t="shared" si="291"/>
        <v>0</v>
      </c>
      <c r="P717" s="12">
        <f t="shared" si="291"/>
        <v>0</v>
      </c>
      <c r="Q717" s="12">
        <f t="shared" si="291"/>
        <v>0</v>
      </c>
      <c r="R717" s="12">
        <f t="shared" si="291"/>
        <v>0</v>
      </c>
      <c r="S717" s="29">
        <f t="shared" si="291"/>
        <v>0</v>
      </c>
      <c r="T717" s="12">
        <f t="shared" si="291"/>
        <v>0</v>
      </c>
      <c r="U717" s="12">
        <f t="shared" si="291"/>
        <v>0</v>
      </c>
      <c r="V717" s="12">
        <f t="shared" si="291"/>
        <v>0</v>
      </c>
      <c r="W717" s="12">
        <f t="shared" si="291"/>
        <v>0</v>
      </c>
      <c r="X717" s="29">
        <f t="shared" si="291"/>
        <v>0</v>
      </c>
      <c r="Y717" s="12">
        <f t="shared" si="291"/>
        <v>0</v>
      </c>
      <c r="Z717" s="12">
        <f t="shared" si="291"/>
        <v>0</v>
      </c>
      <c r="AA717" s="12">
        <f t="shared" si="291"/>
        <v>0</v>
      </c>
      <c r="AB717" s="12">
        <f t="shared" si="291"/>
        <v>0</v>
      </c>
      <c r="AC717" s="29">
        <f t="shared" si="291"/>
        <v>0</v>
      </c>
      <c r="AD717" s="255">
        <f t="shared" si="291"/>
        <v>0</v>
      </c>
      <c r="AE717" s="12">
        <f t="shared" si="291"/>
        <v>0</v>
      </c>
      <c r="AF717" s="12">
        <f t="shared" si="291"/>
        <v>0</v>
      </c>
      <c r="AG717" s="12">
        <f t="shared" si="291"/>
        <v>0</v>
      </c>
      <c r="AH717" s="29">
        <f t="shared" si="291"/>
        <v>0</v>
      </c>
      <c r="AI717" s="255">
        <f t="shared" ref="AI717:AM717" si="292">AI702/AI$33</f>
        <v>0</v>
      </c>
      <c r="AJ717" s="12">
        <f t="shared" si="292"/>
        <v>0</v>
      </c>
      <c r="AK717" s="12">
        <f t="shared" si="292"/>
        <v>0</v>
      </c>
      <c r="AL717" s="12">
        <f t="shared" si="292"/>
        <v>0</v>
      </c>
      <c r="AM717" s="29">
        <f t="shared" si="292"/>
        <v>0</v>
      </c>
    </row>
    <row r="718" spans="1:39" hidden="1" outlineLevel="3">
      <c r="A718" s="310">
        <f>ROW()</f>
        <v>718</v>
      </c>
      <c r="C718" s="6" t="s">
        <v>477</v>
      </c>
      <c r="I718" s="255">
        <f t="shared" ref="I718:AH718" si="293">I703/I$33</f>
        <v>0</v>
      </c>
      <c r="J718" s="12">
        <f t="shared" si="293"/>
        <v>0</v>
      </c>
      <c r="K718" s="12">
        <f t="shared" si="293"/>
        <v>0</v>
      </c>
      <c r="L718" s="12">
        <f t="shared" si="293"/>
        <v>0</v>
      </c>
      <c r="M718" s="12">
        <f t="shared" si="293"/>
        <v>0</v>
      </c>
      <c r="N718" s="255">
        <f t="shared" si="293"/>
        <v>0</v>
      </c>
      <c r="O718" s="12">
        <f t="shared" si="293"/>
        <v>0</v>
      </c>
      <c r="P718" s="12">
        <f t="shared" si="293"/>
        <v>0</v>
      </c>
      <c r="Q718" s="12">
        <f t="shared" si="293"/>
        <v>0</v>
      </c>
      <c r="R718" s="12">
        <f t="shared" si="293"/>
        <v>0</v>
      </c>
      <c r="S718" s="29">
        <f t="shared" si="293"/>
        <v>0</v>
      </c>
      <c r="T718" s="12">
        <f t="shared" si="293"/>
        <v>0</v>
      </c>
      <c r="U718" s="12">
        <f t="shared" si="293"/>
        <v>0</v>
      </c>
      <c r="V718" s="12">
        <f t="shared" si="293"/>
        <v>0</v>
      </c>
      <c r="W718" s="12">
        <f t="shared" si="293"/>
        <v>0</v>
      </c>
      <c r="X718" s="29">
        <f t="shared" si="293"/>
        <v>0</v>
      </c>
      <c r="Y718" s="12">
        <f t="shared" si="293"/>
        <v>0</v>
      </c>
      <c r="Z718" s="12">
        <f t="shared" si="293"/>
        <v>0</v>
      </c>
      <c r="AA718" s="12">
        <f t="shared" si="293"/>
        <v>0</v>
      </c>
      <c r="AB718" s="12">
        <f t="shared" si="293"/>
        <v>0</v>
      </c>
      <c r="AC718" s="29">
        <f t="shared" si="293"/>
        <v>0</v>
      </c>
      <c r="AD718" s="255">
        <f t="shared" si="293"/>
        <v>0</v>
      </c>
      <c r="AE718" s="12">
        <f t="shared" si="293"/>
        <v>0</v>
      </c>
      <c r="AF718" s="12">
        <f t="shared" si="293"/>
        <v>0</v>
      </c>
      <c r="AG718" s="12">
        <f t="shared" si="293"/>
        <v>0</v>
      </c>
      <c r="AH718" s="29">
        <f t="shared" si="293"/>
        <v>0</v>
      </c>
      <c r="AI718" s="255">
        <f t="shared" ref="AI718:AM718" si="294">AI703/AI$33</f>
        <v>0</v>
      </c>
      <c r="AJ718" s="12">
        <f t="shared" si="294"/>
        <v>0</v>
      </c>
      <c r="AK718" s="12">
        <f t="shared" si="294"/>
        <v>0</v>
      </c>
      <c r="AL718" s="12">
        <f t="shared" si="294"/>
        <v>0</v>
      </c>
      <c r="AM718" s="29">
        <f t="shared" si="294"/>
        <v>0</v>
      </c>
    </row>
    <row r="719" spans="1:39" hidden="1" outlineLevel="3">
      <c r="A719" s="310">
        <f>ROW()</f>
        <v>719</v>
      </c>
      <c r="C719" s="6" t="s">
        <v>511</v>
      </c>
      <c r="I719" s="255">
        <f t="shared" ref="I719:AH719" si="295">I704/I$33</f>
        <v>0</v>
      </c>
      <c r="J719" s="12">
        <f t="shared" si="295"/>
        <v>0</v>
      </c>
      <c r="K719" s="12">
        <f t="shared" si="295"/>
        <v>0</v>
      </c>
      <c r="L719" s="12">
        <f t="shared" si="295"/>
        <v>0</v>
      </c>
      <c r="M719" s="12">
        <f t="shared" si="295"/>
        <v>0</v>
      </c>
      <c r="N719" s="255">
        <f t="shared" si="295"/>
        <v>0</v>
      </c>
      <c r="O719" s="12">
        <f t="shared" si="295"/>
        <v>0</v>
      </c>
      <c r="P719" s="12">
        <f t="shared" si="295"/>
        <v>0</v>
      </c>
      <c r="Q719" s="12">
        <f t="shared" si="295"/>
        <v>0</v>
      </c>
      <c r="R719" s="12">
        <f t="shared" si="295"/>
        <v>0</v>
      </c>
      <c r="S719" s="29">
        <f t="shared" si="295"/>
        <v>0</v>
      </c>
      <c r="T719" s="12">
        <f t="shared" si="295"/>
        <v>0</v>
      </c>
      <c r="U719" s="12">
        <f t="shared" si="295"/>
        <v>0</v>
      </c>
      <c r="V719" s="12">
        <f t="shared" si="295"/>
        <v>0</v>
      </c>
      <c r="W719" s="12">
        <f t="shared" si="295"/>
        <v>0</v>
      </c>
      <c r="X719" s="29">
        <f t="shared" si="295"/>
        <v>0</v>
      </c>
      <c r="Y719" s="12">
        <f t="shared" si="295"/>
        <v>0</v>
      </c>
      <c r="Z719" s="12">
        <f t="shared" si="295"/>
        <v>0</v>
      </c>
      <c r="AA719" s="12">
        <f t="shared" si="295"/>
        <v>0</v>
      </c>
      <c r="AB719" s="12">
        <f t="shared" si="295"/>
        <v>0</v>
      </c>
      <c r="AC719" s="29">
        <f t="shared" si="295"/>
        <v>0</v>
      </c>
      <c r="AD719" s="255">
        <f t="shared" si="295"/>
        <v>0</v>
      </c>
      <c r="AE719" s="12">
        <f t="shared" si="295"/>
        <v>0</v>
      </c>
      <c r="AF719" s="12">
        <f t="shared" si="295"/>
        <v>0</v>
      </c>
      <c r="AG719" s="12">
        <f t="shared" si="295"/>
        <v>0</v>
      </c>
      <c r="AH719" s="29">
        <f t="shared" si="295"/>
        <v>0</v>
      </c>
      <c r="AI719" s="255">
        <f t="shared" ref="AI719:AM719" si="296">AI704/AI$33</f>
        <v>0</v>
      </c>
      <c r="AJ719" s="12">
        <f t="shared" si="296"/>
        <v>0</v>
      </c>
      <c r="AK719" s="12">
        <f t="shared" si="296"/>
        <v>0</v>
      </c>
      <c r="AL719" s="12">
        <f t="shared" si="296"/>
        <v>0</v>
      </c>
      <c r="AM719" s="29">
        <f t="shared" si="296"/>
        <v>0</v>
      </c>
    </row>
    <row r="720" spans="1:39" hidden="1" outlineLevel="3">
      <c r="A720" s="310">
        <f>ROW()</f>
        <v>720</v>
      </c>
      <c r="C720" s="6" t="s">
        <v>655</v>
      </c>
      <c r="I720" s="255"/>
      <c r="J720" s="12"/>
      <c r="K720" s="12"/>
      <c r="L720" s="12"/>
      <c r="M720" s="12"/>
      <c r="N720" s="255"/>
      <c r="O720" s="12"/>
      <c r="P720" s="12"/>
      <c r="Q720" s="12"/>
      <c r="R720" s="12"/>
      <c r="S720" s="29"/>
      <c r="T720" s="12"/>
      <c r="U720" s="12"/>
      <c r="V720" s="12"/>
      <c r="W720" s="12"/>
      <c r="X720" s="29"/>
      <c r="Y720" s="12"/>
      <c r="Z720" s="12"/>
      <c r="AA720" s="12"/>
      <c r="AB720" s="12"/>
      <c r="AC720" s="29"/>
      <c r="AD720" s="255"/>
      <c r="AE720" s="12"/>
      <c r="AF720" s="12"/>
      <c r="AG720" s="12"/>
      <c r="AH720" s="29"/>
      <c r="AI720" s="255"/>
      <c r="AJ720" s="12"/>
      <c r="AK720" s="12"/>
      <c r="AL720" s="12"/>
      <c r="AM720" s="29"/>
    </row>
    <row r="721" spans="1:39" hidden="1" outlineLevel="3">
      <c r="A721" s="310">
        <f>ROW()</f>
        <v>721</v>
      </c>
      <c r="C721" s="6" t="s">
        <v>656</v>
      </c>
      <c r="I721" s="255"/>
      <c r="J721" s="12"/>
      <c r="K721" s="12"/>
      <c r="L721" s="12"/>
      <c r="M721" s="12"/>
      <c r="N721" s="255"/>
      <c r="O721" s="12"/>
      <c r="P721" s="12"/>
      <c r="Q721" s="12"/>
      <c r="R721" s="12"/>
      <c r="S721" s="29"/>
      <c r="T721" s="12"/>
      <c r="U721" s="12"/>
      <c r="V721" s="12"/>
      <c r="W721" s="12"/>
      <c r="X721" s="29"/>
      <c r="Y721" s="12"/>
      <c r="Z721" s="12"/>
      <c r="AA721" s="12"/>
      <c r="AB721" s="12"/>
      <c r="AC721" s="29"/>
      <c r="AD721" s="255"/>
      <c r="AE721" s="12"/>
      <c r="AF721" s="12"/>
      <c r="AG721" s="12"/>
      <c r="AH721" s="29"/>
      <c r="AI721" s="255"/>
      <c r="AJ721" s="12"/>
      <c r="AK721" s="12"/>
      <c r="AL721" s="12"/>
      <c r="AM721" s="29"/>
    </row>
    <row r="722" spans="1:39" hidden="1" outlineLevel="3">
      <c r="A722" s="310">
        <f>ROW()</f>
        <v>722</v>
      </c>
      <c r="C722" s="6" t="s">
        <v>667</v>
      </c>
      <c r="I722" s="255"/>
      <c r="J722" s="12"/>
      <c r="K722" s="12"/>
      <c r="L722" s="12"/>
      <c r="M722" s="12"/>
      <c r="N722" s="255"/>
      <c r="O722" s="12"/>
      <c r="P722" s="12"/>
      <c r="Q722" s="12"/>
      <c r="R722" s="12"/>
      <c r="S722" s="29"/>
      <c r="T722" s="12"/>
      <c r="U722" s="12"/>
      <c r="V722" s="12"/>
      <c r="W722" s="12"/>
      <c r="X722" s="29"/>
      <c r="Y722" s="12"/>
      <c r="Z722" s="12"/>
      <c r="AA722" s="12"/>
      <c r="AB722" s="12"/>
      <c r="AC722" s="29"/>
      <c r="AD722" s="255"/>
      <c r="AE722" s="12"/>
      <c r="AF722" s="12"/>
      <c r="AG722" s="12"/>
      <c r="AH722" s="29"/>
      <c r="AI722" s="255"/>
      <c r="AJ722" s="12"/>
      <c r="AK722" s="12"/>
      <c r="AL722" s="12"/>
      <c r="AM722" s="29"/>
    </row>
    <row r="723" spans="1:39" hidden="1" outlineLevel="3">
      <c r="A723" s="310">
        <f>ROW()</f>
        <v>723</v>
      </c>
      <c r="C723" s="6" t="s">
        <v>212</v>
      </c>
      <c r="I723" s="255">
        <f t="shared" ref="I723:AH723" si="297">I708/I$33</f>
        <v>0</v>
      </c>
      <c r="J723" s="12">
        <f t="shared" si="297"/>
        <v>0</v>
      </c>
      <c r="K723" s="12">
        <f t="shared" si="297"/>
        <v>0</v>
      </c>
      <c r="L723" s="12">
        <f t="shared" si="297"/>
        <v>0</v>
      </c>
      <c r="M723" s="12">
        <f t="shared" si="297"/>
        <v>0</v>
      </c>
      <c r="N723" s="255">
        <f t="shared" si="297"/>
        <v>0</v>
      </c>
      <c r="O723" s="12">
        <f t="shared" si="297"/>
        <v>0</v>
      </c>
      <c r="P723" s="12">
        <f t="shared" si="297"/>
        <v>0</v>
      </c>
      <c r="Q723" s="12">
        <f t="shared" si="297"/>
        <v>0</v>
      </c>
      <c r="R723" s="12">
        <f t="shared" si="297"/>
        <v>0</v>
      </c>
      <c r="S723" s="29">
        <f t="shared" si="297"/>
        <v>0</v>
      </c>
      <c r="T723" s="12">
        <f t="shared" si="297"/>
        <v>0</v>
      </c>
      <c r="U723" s="12">
        <f t="shared" si="297"/>
        <v>0</v>
      </c>
      <c r="V723" s="12">
        <f t="shared" si="297"/>
        <v>0</v>
      </c>
      <c r="W723" s="12">
        <f t="shared" si="297"/>
        <v>0</v>
      </c>
      <c r="X723" s="29">
        <f t="shared" si="297"/>
        <v>0</v>
      </c>
      <c r="Y723" s="12">
        <f t="shared" si="297"/>
        <v>0</v>
      </c>
      <c r="Z723" s="12">
        <f t="shared" si="297"/>
        <v>0</v>
      </c>
      <c r="AA723" s="12">
        <f t="shared" si="297"/>
        <v>0</v>
      </c>
      <c r="AB723" s="12">
        <f t="shared" si="297"/>
        <v>0</v>
      </c>
      <c r="AC723" s="29">
        <f t="shared" si="297"/>
        <v>0</v>
      </c>
      <c r="AD723" s="255">
        <f t="shared" si="297"/>
        <v>0</v>
      </c>
      <c r="AE723" s="12">
        <f t="shared" si="297"/>
        <v>0</v>
      </c>
      <c r="AF723" s="12">
        <f t="shared" si="297"/>
        <v>0</v>
      </c>
      <c r="AG723" s="12">
        <f t="shared" si="297"/>
        <v>0</v>
      </c>
      <c r="AH723" s="29">
        <f t="shared" si="297"/>
        <v>0</v>
      </c>
      <c r="AI723" s="255">
        <f t="shared" ref="AI723:AM723" si="298">AI708/AI$33</f>
        <v>0</v>
      </c>
      <c r="AJ723" s="12">
        <f t="shared" si="298"/>
        <v>0</v>
      </c>
      <c r="AK723" s="12">
        <f t="shared" si="298"/>
        <v>0</v>
      </c>
      <c r="AL723" s="12">
        <f t="shared" si="298"/>
        <v>0</v>
      </c>
      <c r="AM723" s="29">
        <f t="shared" si="298"/>
        <v>0</v>
      </c>
    </row>
    <row r="724" spans="1:39" hidden="1" outlineLevel="3">
      <c r="A724" s="310">
        <f>ROW()</f>
        <v>724</v>
      </c>
      <c r="C724" s="6" t="s">
        <v>362</v>
      </c>
      <c r="I724" s="256"/>
      <c r="J724" s="22"/>
      <c r="K724" s="22"/>
      <c r="L724" s="22"/>
      <c r="M724" s="22"/>
      <c r="N724" s="256"/>
      <c r="O724" s="22"/>
      <c r="P724" s="22"/>
      <c r="Q724" s="22"/>
      <c r="R724" s="22"/>
      <c r="S724" s="28"/>
      <c r="T724" s="22"/>
      <c r="U724" s="22"/>
      <c r="V724" s="22"/>
      <c r="W724" s="22"/>
      <c r="X724" s="28"/>
      <c r="Y724" s="22">
        <f t="shared" ref="Y724:AH724" si="299">Y709/Y$33</f>
        <v>0</v>
      </c>
      <c r="Z724" s="22">
        <f t="shared" si="299"/>
        <v>0</v>
      </c>
      <c r="AA724" s="22">
        <f t="shared" si="299"/>
        <v>0</v>
      </c>
      <c r="AB724" s="22">
        <f t="shared" si="299"/>
        <v>0</v>
      </c>
      <c r="AC724" s="28">
        <f t="shared" si="299"/>
        <v>0</v>
      </c>
      <c r="AD724" s="256">
        <f t="shared" si="299"/>
        <v>0</v>
      </c>
      <c r="AE724" s="22">
        <f t="shared" si="299"/>
        <v>0</v>
      </c>
      <c r="AF724" s="22">
        <f t="shared" si="299"/>
        <v>0</v>
      </c>
      <c r="AG724" s="22">
        <f t="shared" si="299"/>
        <v>0</v>
      </c>
      <c r="AH724" s="28">
        <f t="shared" si="299"/>
        <v>0</v>
      </c>
      <c r="AI724" s="256">
        <f t="shared" ref="AI724:AM724" si="300">AI709/AI$33</f>
        <v>0</v>
      </c>
      <c r="AJ724" s="22">
        <f t="shared" si="300"/>
        <v>0</v>
      </c>
      <c r="AK724" s="22">
        <f t="shared" si="300"/>
        <v>0</v>
      </c>
      <c r="AL724" s="22">
        <f t="shared" si="300"/>
        <v>0</v>
      </c>
      <c r="AM724" s="28">
        <f t="shared" si="300"/>
        <v>0</v>
      </c>
    </row>
    <row r="725" spans="1:39" hidden="1" outlineLevel="3">
      <c r="A725" s="310">
        <f>ROW()</f>
        <v>725</v>
      </c>
      <c r="C725" s="6" t="s">
        <v>1</v>
      </c>
      <c r="H725" s="39"/>
      <c r="I725" s="204">
        <f t="shared" ref="I725:AH725" si="301">SUM(I712:I724)</f>
        <v>-39.348472232135514</v>
      </c>
      <c r="J725" s="9">
        <f t="shared" si="301"/>
        <v>0</v>
      </c>
      <c r="K725" s="9">
        <f t="shared" si="301"/>
        <v>0</v>
      </c>
      <c r="L725" s="9">
        <f t="shared" si="301"/>
        <v>0</v>
      </c>
      <c r="M725" s="9">
        <f t="shared" si="301"/>
        <v>0</v>
      </c>
      <c r="N725" s="204">
        <f t="shared" si="301"/>
        <v>0</v>
      </c>
      <c r="O725" s="9">
        <f t="shared" si="301"/>
        <v>0</v>
      </c>
      <c r="P725" s="9">
        <f t="shared" si="301"/>
        <v>0</v>
      </c>
      <c r="Q725" s="9">
        <f t="shared" si="301"/>
        <v>0</v>
      </c>
      <c r="R725" s="9">
        <f t="shared" si="301"/>
        <v>0</v>
      </c>
      <c r="S725" s="18">
        <f t="shared" si="301"/>
        <v>0</v>
      </c>
      <c r="T725" s="9">
        <f t="shared" si="301"/>
        <v>0</v>
      </c>
      <c r="U725" s="9">
        <f t="shared" si="301"/>
        <v>0</v>
      </c>
      <c r="V725" s="9">
        <f t="shared" si="301"/>
        <v>0</v>
      </c>
      <c r="W725" s="9">
        <f t="shared" si="301"/>
        <v>0</v>
      </c>
      <c r="X725" s="18">
        <f t="shared" si="301"/>
        <v>0</v>
      </c>
      <c r="Y725" s="9">
        <f t="shared" si="301"/>
        <v>0</v>
      </c>
      <c r="Z725" s="9">
        <f t="shared" si="301"/>
        <v>0</v>
      </c>
      <c r="AA725" s="9">
        <f t="shared" si="301"/>
        <v>0</v>
      </c>
      <c r="AB725" s="9">
        <f t="shared" si="301"/>
        <v>0</v>
      </c>
      <c r="AC725" s="18">
        <f t="shared" si="301"/>
        <v>0</v>
      </c>
      <c r="AD725" s="204">
        <f t="shared" si="301"/>
        <v>0</v>
      </c>
      <c r="AE725" s="9">
        <f t="shared" si="301"/>
        <v>0</v>
      </c>
      <c r="AF725" s="9">
        <f t="shared" si="301"/>
        <v>0</v>
      </c>
      <c r="AG725" s="9">
        <f t="shared" si="301"/>
        <v>0</v>
      </c>
      <c r="AH725" s="18">
        <f t="shared" si="301"/>
        <v>0</v>
      </c>
      <c r="AI725" s="204">
        <f t="shared" ref="AI725:AM725" si="302">SUM(AI712:AI724)</f>
        <v>0</v>
      </c>
      <c r="AJ725" s="9">
        <f t="shared" si="302"/>
        <v>0</v>
      </c>
      <c r="AK725" s="9">
        <f t="shared" si="302"/>
        <v>0</v>
      </c>
      <c r="AL725" s="9">
        <f t="shared" si="302"/>
        <v>0</v>
      </c>
      <c r="AM725" s="18">
        <f t="shared" si="302"/>
        <v>0</v>
      </c>
    </row>
    <row r="726" spans="1:39" s="10" customFormat="1" outlineLevel="1">
      <c r="A726" s="198" t="s">
        <v>307</v>
      </c>
      <c r="B726" s="199"/>
      <c r="C726" s="200"/>
      <c r="D726" s="200"/>
      <c r="E726" s="200"/>
      <c r="F726" s="200"/>
      <c r="G726" s="200"/>
      <c r="H726" s="201"/>
      <c r="I726" s="202"/>
      <c r="J726" s="201"/>
      <c r="K726" s="201"/>
      <c r="L726" s="201"/>
      <c r="M726" s="201"/>
      <c r="N726" s="202"/>
      <c r="O726" s="201"/>
      <c r="P726" s="201"/>
      <c r="Q726" s="201"/>
      <c r="R726" s="201"/>
      <c r="S726" s="203"/>
      <c r="T726" s="201"/>
      <c r="U726" s="201"/>
      <c r="V726" s="201"/>
      <c r="W726" s="201"/>
      <c r="X726" s="203"/>
      <c r="Y726" s="201"/>
      <c r="Z726" s="201"/>
      <c r="AA726" s="201"/>
      <c r="AB726" s="201"/>
      <c r="AC726" s="203"/>
      <c r="AD726" s="202"/>
      <c r="AE726" s="201"/>
      <c r="AF726" s="201"/>
      <c r="AG726" s="201"/>
      <c r="AH726" s="203"/>
      <c r="AI726" s="202"/>
      <c r="AJ726" s="201"/>
      <c r="AK726" s="201"/>
      <c r="AL726" s="201"/>
      <c r="AM726" s="203"/>
    </row>
    <row r="727" spans="1:39" outlineLevel="2">
      <c r="A727" s="37">
        <f>ROW()</f>
        <v>727</v>
      </c>
      <c r="B727" s="64" t="s">
        <v>307</v>
      </c>
      <c r="H727" s="39"/>
      <c r="I727" s="1310"/>
      <c r="J727" s="1311"/>
      <c r="K727" s="1311"/>
      <c r="L727" s="1311"/>
      <c r="M727" s="1311"/>
      <c r="N727" s="1270" t="s">
        <v>284</v>
      </c>
      <c r="O727" s="1271"/>
      <c r="P727" s="1271"/>
      <c r="Q727" s="1271"/>
      <c r="R727" s="1271"/>
      <c r="S727" s="1272"/>
      <c r="T727" s="1282" t="s">
        <v>211</v>
      </c>
      <c r="U727" s="1282"/>
      <c r="V727" s="1282"/>
      <c r="W727" s="1282"/>
      <c r="X727" s="1282"/>
      <c r="Y727" s="1270" t="s">
        <v>301</v>
      </c>
      <c r="Z727" s="1271"/>
      <c r="AA727" s="1271"/>
      <c r="AB727" s="1271"/>
      <c r="AC727" s="1272"/>
      <c r="AD727" s="1270" t="s">
        <v>450</v>
      </c>
      <c r="AE727" s="1271"/>
      <c r="AF727" s="1271"/>
      <c r="AG727" s="1271"/>
      <c r="AH727" s="1272"/>
      <c r="AI727" s="1270" t="s">
        <v>687</v>
      </c>
      <c r="AJ727" s="1271"/>
      <c r="AK727" s="1271"/>
      <c r="AL727" s="1271"/>
      <c r="AM727" s="1272"/>
    </row>
    <row r="728" spans="1:39" outlineLevel="2">
      <c r="A728" s="37">
        <f>ROW()</f>
        <v>728</v>
      </c>
      <c r="C728" s="6" t="s">
        <v>2</v>
      </c>
      <c r="H728" s="39"/>
      <c r="I728" s="257"/>
      <c r="J728" s="39"/>
      <c r="K728" s="39"/>
      <c r="L728" s="39"/>
      <c r="M728" s="39"/>
      <c r="N728" s="204">
        <f t="shared" ref="N728:AH728" si="303">N605-N667</f>
        <v>-3.9651999999978926E-4</v>
      </c>
      <c r="O728" s="9">
        <f t="shared" si="303"/>
        <v>9.6542889999966519E-2</v>
      </c>
      <c r="P728" s="9">
        <f t="shared" si="303"/>
        <v>1.1463871999999999</v>
      </c>
      <c r="Q728" s="9">
        <f t="shared" si="303"/>
        <v>-2.4486000000933927E-4</v>
      </c>
      <c r="R728" s="9">
        <f t="shared" si="303"/>
        <v>0</v>
      </c>
      <c r="S728" s="18">
        <f t="shared" si="303"/>
        <v>-1.0001999993392019E-4</v>
      </c>
      <c r="T728" s="12">
        <f t="shared" si="303"/>
        <v>12.776280336228304</v>
      </c>
      <c r="U728" s="12">
        <f t="shared" si="303"/>
        <v>4.5137522480111247</v>
      </c>
      <c r="V728" s="12">
        <f t="shared" si="303"/>
        <v>4.6914845910357874</v>
      </c>
      <c r="W728" s="12">
        <f t="shared" si="303"/>
        <v>0.58293042136619544</v>
      </c>
      <c r="X728" s="29">
        <f t="shared" si="303"/>
        <v>2.5888312600000001</v>
      </c>
      <c r="Y728" s="12">
        <f t="shared" si="303"/>
        <v>0</v>
      </c>
      <c r="Z728" s="12">
        <f t="shared" si="303"/>
        <v>0</v>
      </c>
      <c r="AA728" s="12">
        <f t="shared" si="303"/>
        <v>8.5233363749999971E-2</v>
      </c>
      <c r="AB728" s="12">
        <f t="shared" si="303"/>
        <v>8.8811437499999955E-3</v>
      </c>
      <c r="AC728" s="29">
        <f t="shared" si="303"/>
        <v>8.7959769999999993E-2</v>
      </c>
      <c r="AD728" s="255">
        <f t="shared" si="303"/>
        <v>0</v>
      </c>
      <c r="AE728" s="12">
        <f t="shared" si="303"/>
        <v>2.3098810959577185</v>
      </c>
      <c r="AF728" s="12">
        <f t="shared" si="303"/>
        <v>1.0636616650626538</v>
      </c>
      <c r="AG728" s="12">
        <f t="shared" si="303"/>
        <v>2.1434419999999996E-2</v>
      </c>
      <c r="AH728" s="29">
        <f t="shared" si="303"/>
        <v>0</v>
      </c>
      <c r="AI728" s="255">
        <f t="shared" ref="AI728:AM728" si="304">AI605-AI667</f>
        <v>0.19524352397610018</v>
      </c>
      <c r="AJ728" s="12">
        <f t="shared" si="304"/>
        <v>0.20003614867959116</v>
      </c>
      <c r="AK728" s="12">
        <f t="shared" si="304"/>
        <v>0.20494641749788176</v>
      </c>
      <c r="AL728" s="12">
        <f t="shared" si="304"/>
        <v>0.32286819577326298</v>
      </c>
      <c r="AM728" s="29">
        <f t="shared" si="304"/>
        <v>0.21513150956216942</v>
      </c>
    </row>
    <row r="729" spans="1:39" outlineLevel="2">
      <c r="A729" s="37">
        <f>ROW()</f>
        <v>729</v>
      </c>
      <c r="C729" s="6" t="s">
        <v>3</v>
      </c>
      <c r="H729" s="39"/>
      <c r="I729" s="257"/>
      <c r="J729" s="39"/>
      <c r="K729" s="39"/>
      <c r="L729" s="39"/>
      <c r="M729" s="39"/>
      <c r="N729" s="204">
        <f t="shared" ref="N729:AH729" si="305">N606-N668</f>
        <v>0.84432277999999883</v>
      </c>
      <c r="O729" s="9">
        <f t="shared" si="305"/>
        <v>7.9893979999951625E-2</v>
      </c>
      <c r="P729" s="9">
        <f t="shared" si="305"/>
        <v>0.13571847999999997</v>
      </c>
      <c r="Q729" s="9">
        <f t="shared" si="305"/>
        <v>0.15107395999999085</v>
      </c>
      <c r="R729" s="9">
        <f t="shared" si="305"/>
        <v>0</v>
      </c>
      <c r="S729" s="18">
        <f t="shared" si="305"/>
        <v>62.061500030000012</v>
      </c>
      <c r="T729" s="12">
        <f t="shared" si="305"/>
        <v>5.4642701350431011</v>
      </c>
      <c r="U729" s="12">
        <f t="shared" si="305"/>
        <v>4.7968336375323641</v>
      </c>
      <c r="V729" s="12">
        <f t="shared" si="305"/>
        <v>5.551937638008793</v>
      </c>
      <c r="W729" s="12">
        <f t="shared" si="305"/>
        <v>3.0579326671415683</v>
      </c>
      <c r="X729" s="29">
        <f t="shared" si="305"/>
        <v>4.475624279999999</v>
      </c>
      <c r="Y729" s="12">
        <f t="shared" si="305"/>
        <v>0.17069285291088887</v>
      </c>
      <c r="Z729" s="12">
        <f t="shared" si="305"/>
        <v>2.5996565956846203</v>
      </c>
      <c r="AA729" s="12">
        <f t="shared" si="305"/>
        <v>2.8467189787499994</v>
      </c>
      <c r="AB729" s="12">
        <f t="shared" si="305"/>
        <v>1.9137673878749997</v>
      </c>
      <c r="AC729" s="29">
        <f t="shared" si="305"/>
        <v>2.0724719599999997</v>
      </c>
      <c r="AD729" s="255">
        <f t="shared" si="305"/>
        <v>2.7634872913180613</v>
      </c>
      <c r="AE729" s="12">
        <f t="shared" si="305"/>
        <v>3.8898085926877619</v>
      </c>
      <c r="AF729" s="12">
        <f t="shared" si="305"/>
        <v>5.0157975962613488</v>
      </c>
      <c r="AG729" s="12">
        <f t="shared" si="305"/>
        <v>1.6330694299999993</v>
      </c>
      <c r="AH729" s="29">
        <f t="shared" si="305"/>
        <v>1.3022698752000001</v>
      </c>
      <c r="AI729" s="255">
        <f t="shared" ref="AI729:AM729" si="306">AI606-AI668</f>
        <v>6.9232723784105854</v>
      </c>
      <c r="AJ729" s="12">
        <f t="shared" si="306"/>
        <v>6.1239023538243433</v>
      </c>
      <c r="AK729" s="12">
        <f t="shared" si="306"/>
        <v>7.1870080794176507</v>
      </c>
      <c r="AL729" s="12">
        <f t="shared" si="306"/>
        <v>5.038324327748505</v>
      </c>
      <c r="AM729" s="29">
        <f t="shared" si="306"/>
        <v>4.5961806059040269</v>
      </c>
    </row>
    <row r="730" spans="1:39" outlineLevel="2">
      <c r="A730" s="37">
        <f>ROW()</f>
        <v>730</v>
      </c>
      <c r="C730" s="6" t="s">
        <v>4</v>
      </c>
      <c r="H730" s="39"/>
      <c r="I730" s="257"/>
      <c r="J730" s="39"/>
      <c r="K730" s="39"/>
      <c r="L730" s="39"/>
      <c r="M730" s="39"/>
      <c r="N730" s="204">
        <f t="shared" ref="N730:AH730" si="307">N607-N669</f>
        <v>0</v>
      </c>
      <c r="O730" s="9">
        <f t="shared" si="307"/>
        <v>0</v>
      </c>
      <c r="P730" s="9">
        <f t="shared" si="307"/>
        <v>0</v>
      </c>
      <c r="Q730" s="9">
        <f t="shared" si="307"/>
        <v>0</v>
      </c>
      <c r="R730" s="9">
        <f t="shared" si="307"/>
        <v>7.6179759999999999E-2</v>
      </c>
      <c r="S730" s="18">
        <f t="shared" si="307"/>
        <v>-4.6328999999989406E-4</v>
      </c>
      <c r="T730" s="12">
        <f t="shared" si="307"/>
        <v>0.34960930225343861</v>
      </c>
      <c r="U730" s="12">
        <f t="shared" si="307"/>
        <v>1.8497595787947199</v>
      </c>
      <c r="V730" s="12">
        <f t="shared" si="307"/>
        <v>0.95437131657921159</v>
      </c>
      <c r="W730" s="12">
        <f t="shared" si="307"/>
        <v>1.1986972768811694</v>
      </c>
      <c r="X730" s="29">
        <f t="shared" si="307"/>
        <v>3.6613055300000004</v>
      </c>
      <c r="Y730" s="12">
        <f t="shared" si="307"/>
        <v>3.3113628224999987</v>
      </c>
      <c r="Z730" s="12">
        <f t="shared" si="307"/>
        <v>3.5379170583749806</v>
      </c>
      <c r="AA730" s="12">
        <f t="shared" si="307"/>
        <v>6.7984312904999973</v>
      </c>
      <c r="AB730" s="12">
        <f t="shared" si="307"/>
        <v>5.4032617856250775</v>
      </c>
      <c r="AC730" s="29">
        <f t="shared" si="307"/>
        <v>8.2567093700000012</v>
      </c>
      <c r="AD730" s="255">
        <f t="shared" si="307"/>
        <v>4.0844526903942615</v>
      </c>
      <c r="AE730" s="12">
        <f t="shared" si="307"/>
        <v>2.7134641168903721</v>
      </c>
      <c r="AF730" s="12">
        <f t="shared" si="307"/>
        <v>3.4735087225181496</v>
      </c>
      <c r="AG730" s="12">
        <f t="shared" si="307"/>
        <v>3.3324905400000002</v>
      </c>
      <c r="AH730" s="29">
        <f t="shared" si="307"/>
        <v>2.5796127756000002</v>
      </c>
      <c r="AI730" s="255">
        <f t="shared" ref="AI730:AM730" si="308">AI607-AI669</f>
        <v>3.809001710464277</v>
      </c>
      <c r="AJ730" s="12">
        <f t="shared" si="308"/>
        <v>3.6325596683365302</v>
      </c>
      <c r="AK730" s="12">
        <f t="shared" si="308"/>
        <v>4.9425913794501222</v>
      </c>
      <c r="AL730" s="12">
        <f t="shared" si="308"/>
        <v>4.1946561852756634</v>
      </c>
      <c r="AM730" s="29">
        <f t="shared" si="308"/>
        <v>4.2050923406983465</v>
      </c>
    </row>
    <row r="731" spans="1:39" outlineLevel="2">
      <c r="A731" s="37">
        <f>ROW()</f>
        <v>731</v>
      </c>
      <c r="C731" s="6" t="s">
        <v>5</v>
      </c>
      <c r="H731" s="39"/>
      <c r="I731" s="257"/>
      <c r="J731" s="39"/>
      <c r="K731" s="39"/>
      <c r="L731" s="39"/>
      <c r="M731" s="39"/>
      <c r="N731" s="204">
        <f t="shared" ref="N731:AH731" si="309">N608-N670</f>
        <v>3.3824673699999996</v>
      </c>
      <c r="O731" s="9">
        <f t="shared" si="309"/>
        <v>0.78549806000000011</v>
      </c>
      <c r="P731" s="9">
        <f t="shared" si="309"/>
        <v>2.1494877400000001</v>
      </c>
      <c r="Q731" s="9">
        <f t="shared" si="309"/>
        <v>3.2011739800000005</v>
      </c>
      <c r="R731" s="9">
        <f t="shared" si="309"/>
        <v>0.54429260000000013</v>
      </c>
      <c r="S731" s="18">
        <f t="shared" si="309"/>
        <v>-62.061126569999963</v>
      </c>
      <c r="T731" s="12">
        <f t="shared" si="309"/>
        <v>28.533833239376023</v>
      </c>
      <c r="U731" s="12">
        <f t="shared" si="309"/>
        <v>6.1270422214953211</v>
      </c>
      <c r="V731" s="12">
        <f t="shared" si="309"/>
        <v>8.2901770055247468</v>
      </c>
      <c r="W731" s="12">
        <f t="shared" si="309"/>
        <v>7.4665115184499751</v>
      </c>
      <c r="X731" s="29">
        <f t="shared" si="309"/>
        <v>11.566557669992811</v>
      </c>
      <c r="Y731" s="12">
        <f t="shared" si="309"/>
        <v>2.2469138593749993</v>
      </c>
      <c r="Z731" s="12">
        <f t="shared" si="309"/>
        <v>4.8109472403749987</v>
      </c>
      <c r="AA731" s="12">
        <f t="shared" si="309"/>
        <v>1.7451145642499994</v>
      </c>
      <c r="AB731" s="12">
        <f t="shared" si="309"/>
        <v>2.6764061411249993</v>
      </c>
      <c r="AC731" s="29">
        <f t="shared" si="309"/>
        <v>4.0108991900000026</v>
      </c>
      <c r="AD731" s="255">
        <f t="shared" si="309"/>
        <v>2.4889551591993828</v>
      </c>
      <c r="AE731" s="12">
        <f t="shared" si="309"/>
        <v>2.5200572532414931</v>
      </c>
      <c r="AF731" s="12">
        <f t="shared" si="309"/>
        <v>0.51554893671142032</v>
      </c>
      <c r="AG731" s="12">
        <f t="shared" si="309"/>
        <v>1.8114155400000007</v>
      </c>
      <c r="AH731" s="29">
        <f t="shared" si="309"/>
        <v>1.8272725622999999</v>
      </c>
      <c r="AI731" s="255">
        <f t="shared" ref="AI731:AM731" si="310">AI608-AI670</f>
        <v>1.4128913079130689</v>
      </c>
      <c r="AJ731" s="12">
        <f t="shared" si="310"/>
        <v>1.7594577378484471</v>
      </c>
      <c r="AK731" s="12">
        <f t="shared" si="310"/>
        <v>1.1745853820039889</v>
      </c>
      <c r="AL731" s="12">
        <f t="shared" si="310"/>
        <v>1.4303286854710633</v>
      </c>
      <c r="AM731" s="29">
        <f t="shared" si="310"/>
        <v>1.232958006415444</v>
      </c>
    </row>
    <row r="732" spans="1:39" outlineLevel="2">
      <c r="A732" s="37">
        <f>ROW()</f>
        <v>732</v>
      </c>
      <c r="C732" s="6" t="s">
        <v>473</v>
      </c>
      <c r="H732" s="39"/>
      <c r="I732" s="257"/>
      <c r="J732" s="39"/>
      <c r="K732" s="39"/>
      <c r="L732" s="39"/>
      <c r="M732" s="39"/>
      <c r="N732" s="204">
        <f t="shared" ref="N732:AH732" si="311">N609-N671</f>
        <v>0</v>
      </c>
      <c r="O732" s="9">
        <f t="shared" si="311"/>
        <v>0</v>
      </c>
      <c r="P732" s="9">
        <f t="shared" si="311"/>
        <v>0</v>
      </c>
      <c r="Q732" s="9">
        <f t="shared" si="311"/>
        <v>0</v>
      </c>
      <c r="R732" s="9">
        <f t="shared" si="311"/>
        <v>0</v>
      </c>
      <c r="S732" s="18">
        <f t="shared" si="311"/>
        <v>0</v>
      </c>
      <c r="T732" s="12">
        <f t="shared" si="311"/>
        <v>0</v>
      </c>
      <c r="U732" s="12">
        <f t="shared" si="311"/>
        <v>0</v>
      </c>
      <c r="V732" s="12">
        <f t="shared" si="311"/>
        <v>0</v>
      </c>
      <c r="W732" s="12">
        <f t="shared" si="311"/>
        <v>0</v>
      </c>
      <c r="X732" s="29">
        <f t="shared" si="311"/>
        <v>0</v>
      </c>
      <c r="Y732" s="12">
        <f t="shared" si="311"/>
        <v>3.3065471699999995</v>
      </c>
      <c r="Z732" s="12">
        <f t="shared" si="311"/>
        <v>2.4601927094999931</v>
      </c>
      <c r="AA732" s="12">
        <f t="shared" si="311"/>
        <v>2.9663454082499987</v>
      </c>
      <c r="AB732" s="12">
        <f t="shared" si="311"/>
        <v>2.5211855778749994</v>
      </c>
      <c r="AC732" s="29">
        <f t="shared" si="311"/>
        <v>4.4002969500000004</v>
      </c>
      <c r="AD732" s="255">
        <f t="shared" si="311"/>
        <v>12.895977026083161</v>
      </c>
      <c r="AE732" s="12">
        <f t="shared" si="311"/>
        <v>6.0925541651664581</v>
      </c>
      <c r="AF732" s="12">
        <f t="shared" si="311"/>
        <v>14.533143639704214</v>
      </c>
      <c r="AG732" s="12">
        <f t="shared" si="311"/>
        <v>5.1701568994999993</v>
      </c>
      <c r="AH732" s="29">
        <f t="shared" si="311"/>
        <v>9.4027394471999983</v>
      </c>
      <c r="AI732" s="255">
        <f t="shared" ref="AI732:AM732" si="312">AI609-AI671</f>
        <v>17.83946827386146</v>
      </c>
      <c r="AJ732" s="12">
        <f t="shared" si="312"/>
        <v>11.83319404170334</v>
      </c>
      <c r="AK732" s="12">
        <f t="shared" si="312"/>
        <v>8.2189691216717868</v>
      </c>
      <c r="AL732" s="12">
        <f t="shared" si="312"/>
        <v>12.17639100252239</v>
      </c>
      <c r="AM732" s="29">
        <f t="shared" si="312"/>
        <v>7.5303466310915663</v>
      </c>
    </row>
    <row r="733" spans="1:39" outlineLevel="2">
      <c r="A733" s="37">
        <f>ROW()</f>
        <v>733</v>
      </c>
      <c r="C733" s="6" t="s">
        <v>474</v>
      </c>
      <c r="H733" s="39"/>
      <c r="I733" s="257"/>
      <c r="J733" s="39"/>
      <c r="K733" s="39"/>
      <c r="L733" s="39"/>
      <c r="M733" s="39"/>
      <c r="N733" s="204">
        <f t="shared" ref="N733:AH733" si="313">N610-N672</f>
        <v>0</v>
      </c>
      <c r="O733" s="9">
        <f t="shared" si="313"/>
        <v>0</v>
      </c>
      <c r="P733" s="9">
        <f t="shared" si="313"/>
        <v>0</v>
      </c>
      <c r="Q733" s="9">
        <f t="shared" si="313"/>
        <v>0</v>
      </c>
      <c r="R733" s="9">
        <f t="shared" si="313"/>
        <v>0</v>
      </c>
      <c r="S733" s="18">
        <f t="shared" si="313"/>
        <v>0</v>
      </c>
      <c r="T733" s="12">
        <f t="shared" si="313"/>
        <v>0</v>
      </c>
      <c r="U733" s="12">
        <f t="shared" si="313"/>
        <v>0</v>
      </c>
      <c r="V733" s="12">
        <f t="shared" si="313"/>
        <v>0</v>
      </c>
      <c r="W733" s="12">
        <f t="shared" si="313"/>
        <v>0</v>
      </c>
      <c r="X733" s="29">
        <f t="shared" si="313"/>
        <v>0</v>
      </c>
      <c r="Y733" s="12">
        <f t="shared" si="313"/>
        <v>0.8360307978749999</v>
      </c>
      <c r="Z733" s="12">
        <f t="shared" si="313"/>
        <v>1.5208248048749997</v>
      </c>
      <c r="AA733" s="12">
        <f t="shared" si="313"/>
        <v>4.8440790652499981</v>
      </c>
      <c r="AB733" s="12">
        <f t="shared" si="313"/>
        <v>7.3666363983749976</v>
      </c>
      <c r="AC733" s="29">
        <f t="shared" si="313"/>
        <v>3.8696298499999995</v>
      </c>
      <c r="AD733" s="255">
        <f t="shared" si="313"/>
        <v>4.1518243681504741</v>
      </c>
      <c r="AE733" s="12">
        <f t="shared" si="313"/>
        <v>5.7473409819517363</v>
      </c>
      <c r="AF733" s="12">
        <f t="shared" si="313"/>
        <v>6.782042202401362</v>
      </c>
      <c r="AG733" s="12">
        <f t="shared" si="313"/>
        <v>3.8737209399999988</v>
      </c>
      <c r="AH733" s="29">
        <f t="shared" si="313"/>
        <v>3.1010340243000001</v>
      </c>
      <c r="AI733" s="255">
        <f t="shared" ref="AI733:AM733" si="314">AI610-AI672</f>
        <v>5.0181590253491981</v>
      </c>
      <c r="AJ733" s="12">
        <f t="shared" si="314"/>
        <v>4.5427365126550674</v>
      </c>
      <c r="AK733" s="12">
        <f t="shared" si="314"/>
        <v>4.2327842543515537</v>
      </c>
      <c r="AL733" s="12">
        <f t="shared" si="314"/>
        <v>4.2068331705683493</v>
      </c>
      <c r="AM733" s="29">
        <f t="shared" si="314"/>
        <v>4.1944358129383943</v>
      </c>
    </row>
    <row r="734" spans="1:39" outlineLevel="2">
      <c r="A734" s="37">
        <f>ROW()</f>
        <v>734</v>
      </c>
      <c r="C734" s="6" t="s">
        <v>477</v>
      </c>
      <c r="H734" s="39"/>
      <c r="I734" s="257"/>
      <c r="J734" s="39"/>
      <c r="K734" s="39"/>
      <c r="L734" s="39"/>
      <c r="M734" s="39"/>
      <c r="N734" s="204">
        <f t="shared" ref="N734:AH734" si="315">N611-N673</f>
        <v>0</v>
      </c>
      <c r="O734" s="9">
        <f t="shared" si="315"/>
        <v>0</v>
      </c>
      <c r="P734" s="9">
        <f t="shared" si="315"/>
        <v>0</v>
      </c>
      <c r="Q734" s="9">
        <f t="shared" si="315"/>
        <v>0</v>
      </c>
      <c r="R734" s="9">
        <f t="shared" si="315"/>
        <v>0</v>
      </c>
      <c r="S734" s="18">
        <f t="shared" si="315"/>
        <v>0</v>
      </c>
      <c r="T734" s="12">
        <f t="shared" si="315"/>
        <v>0</v>
      </c>
      <c r="U734" s="12">
        <f t="shared" si="315"/>
        <v>0</v>
      </c>
      <c r="V734" s="12">
        <f t="shared" si="315"/>
        <v>0</v>
      </c>
      <c r="W734" s="12">
        <f t="shared" si="315"/>
        <v>0</v>
      </c>
      <c r="X734" s="29">
        <f t="shared" si="315"/>
        <v>0</v>
      </c>
      <c r="Y734" s="12">
        <f t="shared" si="315"/>
        <v>5.2280085352499999</v>
      </c>
      <c r="Z734" s="12">
        <f t="shared" si="315"/>
        <v>6.2283088619999987</v>
      </c>
      <c r="AA734" s="12">
        <f t="shared" si="315"/>
        <v>2.8784513868749997</v>
      </c>
      <c r="AB734" s="12">
        <f t="shared" si="315"/>
        <v>6.528920405624997</v>
      </c>
      <c r="AC734" s="29">
        <f t="shared" si="315"/>
        <v>6.8165931999999989</v>
      </c>
      <c r="AD734" s="255">
        <f t="shared" si="315"/>
        <v>8.0461640731343724</v>
      </c>
      <c r="AE734" s="12">
        <f t="shared" si="315"/>
        <v>15.504377056244682</v>
      </c>
      <c r="AF734" s="12">
        <f t="shared" si="315"/>
        <v>16.27226904066185</v>
      </c>
      <c r="AG734" s="12">
        <f t="shared" si="315"/>
        <v>20.927251670000004</v>
      </c>
      <c r="AH734" s="29">
        <f t="shared" si="315"/>
        <v>15.454155066299998</v>
      </c>
      <c r="AI734" s="255">
        <f t="shared" ref="AI734:AM734" si="316">AI611-AI673</f>
        <v>17.745695440847765</v>
      </c>
      <c r="AJ734" s="12">
        <f t="shared" si="316"/>
        <v>17.038041107480772</v>
      </c>
      <c r="AK734" s="12">
        <f t="shared" si="316"/>
        <v>17.155215403350013</v>
      </c>
      <c r="AL734" s="12">
        <f t="shared" si="316"/>
        <v>18.816736548816124</v>
      </c>
      <c r="AM734" s="29">
        <f t="shared" si="316"/>
        <v>14.681923179617076</v>
      </c>
    </row>
    <row r="735" spans="1:39" outlineLevel="2">
      <c r="A735" s="37">
        <f>ROW()</f>
        <v>735</v>
      </c>
      <c r="C735" s="6" t="s">
        <v>511</v>
      </c>
      <c r="H735" s="39"/>
      <c r="I735" s="257"/>
      <c r="J735" s="39"/>
      <c r="K735" s="39"/>
      <c r="L735" s="39"/>
      <c r="M735" s="39"/>
      <c r="N735" s="204">
        <f t="shared" ref="N735:AH735" si="317">N612-N674</f>
        <v>0</v>
      </c>
      <c r="O735" s="9">
        <f t="shared" si="317"/>
        <v>0</v>
      </c>
      <c r="P735" s="9">
        <f t="shared" si="317"/>
        <v>0</v>
      </c>
      <c r="Q735" s="9">
        <f t="shared" si="317"/>
        <v>0</v>
      </c>
      <c r="R735" s="9">
        <f t="shared" si="317"/>
        <v>0</v>
      </c>
      <c r="S735" s="18">
        <f t="shared" si="317"/>
        <v>0</v>
      </c>
      <c r="T735" s="12">
        <f t="shared" si="317"/>
        <v>3.0409407109845783</v>
      </c>
      <c r="U735" s="12">
        <f t="shared" si="317"/>
        <v>1.6190174551710552</v>
      </c>
      <c r="V735" s="12">
        <f t="shared" si="317"/>
        <v>1.0947403545009966</v>
      </c>
      <c r="W735" s="12">
        <f t="shared" si="317"/>
        <v>8.5830739324944585E-3</v>
      </c>
      <c r="X735" s="29">
        <f t="shared" si="317"/>
        <v>0.11309440000718904</v>
      </c>
      <c r="Y735" s="12">
        <f t="shared" si="317"/>
        <v>1.9637000000000002E-2</v>
      </c>
      <c r="Z735" s="12">
        <f t="shared" si="317"/>
        <v>0</v>
      </c>
      <c r="AA735" s="12">
        <f t="shared" si="317"/>
        <v>0</v>
      </c>
      <c r="AB735" s="12">
        <f t="shared" si="317"/>
        <v>0</v>
      </c>
      <c r="AC735" s="29">
        <f t="shared" si="317"/>
        <v>0</v>
      </c>
      <c r="AD735" s="255">
        <f t="shared" si="317"/>
        <v>0.49887589754621225</v>
      </c>
      <c r="AE735" s="12">
        <f t="shared" si="317"/>
        <v>1.0864197517277903</v>
      </c>
      <c r="AF735" s="12">
        <f t="shared" si="317"/>
        <v>-0.16483873939230986</v>
      </c>
      <c r="AG735" s="12">
        <f t="shared" si="317"/>
        <v>0.98097903000000031</v>
      </c>
      <c r="AH735" s="29">
        <f t="shared" si="317"/>
        <v>3.4125741927000006</v>
      </c>
      <c r="AI735" s="255">
        <f t="shared" ref="AI735:AM735" si="318">AI612-AI674</f>
        <v>1.2848283513265948</v>
      </c>
      <c r="AJ735" s="12">
        <f t="shared" si="318"/>
        <v>22.107541070010907</v>
      </c>
      <c r="AK735" s="12">
        <f t="shared" si="318"/>
        <v>16.448578733218387</v>
      </c>
      <c r="AL735" s="12">
        <f t="shared" si="318"/>
        <v>7.3379135403014306</v>
      </c>
      <c r="AM735" s="29">
        <f t="shared" si="318"/>
        <v>1.3254876879475599</v>
      </c>
    </row>
    <row r="736" spans="1:39" outlineLevel="2">
      <c r="A736" s="37">
        <f>ROW()</f>
        <v>736</v>
      </c>
      <c r="C736" s="6" t="s">
        <v>655</v>
      </c>
      <c r="H736" s="39"/>
      <c r="I736" s="257"/>
      <c r="J736" s="39"/>
      <c r="K736" s="39"/>
      <c r="L736" s="39"/>
      <c r="M736" s="39"/>
      <c r="N736" s="204"/>
      <c r="O736" s="9"/>
      <c r="P736" s="9"/>
      <c r="Q736" s="9"/>
      <c r="R736" s="9"/>
      <c r="S736" s="18"/>
      <c r="T736" s="12"/>
      <c r="U736" s="12"/>
      <c r="V736" s="12"/>
      <c r="W736" s="12"/>
      <c r="X736" s="29"/>
      <c r="Y736" s="12"/>
      <c r="Z736" s="12"/>
      <c r="AA736" s="12"/>
      <c r="AB736" s="12"/>
      <c r="AC736" s="29"/>
      <c r="AD736" s="255"/>
      <c r="AE736" s="12"/>
      <c r="AF736" s="12"/>
      <c r="AG736" s="12"/>
      <c r="AH736" s="29"/>
      <c r="AI736" s="255"/>
      <c r="AJ736" s="12"/>
      <c r="AK736" s="12"/>
      <c r="AL736" s="12"/>
      <c r="AM736" s="29"/>
    </row>
    <row r="737" spans="1:39" outlineLevel="2">
      <c r="A737" s="37">
        <f>ROW()</f>
        <v>737</v>
      </c>
      <c r="C737" s="6" t="s">
        <v>656</v>
      </c>
      <c r="H737" s="39"/>
      <c r="I737" s="257"/>
      <c r="J737" s="39"/>
      <c r="K737" s="39"/>
      <c r="L737" s="39"/>
      <c r="M737" s="39"/>
      <c r="N737" s="204"/>
      <c r="O737" s="9"/>
      <c r="P737" s="9"/>
      <c r="Q737" s="9"/>
      <c r="R737" s="9"/>
      <c r="S737" s="18"/>
      <c r="T737" s="12"/>
      <c r="U737" s="12"/>
      <c r="V737" s="12"/>
      <c r="W737" s="12"/>
      <c r="X737" s="29"/>
      <c r="Y737" s="12"/>
      <c r="Z737" s="12"/>
      <c r="AA737" s="12"/>
      <c r="AB737" s="12"/>
      <c r="AC737" s="29"/>
      <c r="AD737" s="255"/>
      <c r="AE737" s="12"/>
      <c r="AF737" s="12"/>
      <c r="AG737" s="12"/>
      <c r="AH737" s="29"/>
      <c r="AI737" s="255"/>
      <c r="AJ737" s="12"/>
      <c r="AK737" s="12"/>
      <c r="AL737" s="12"/>
      <c r="AM737" s="29"/>
    </row>
    <row r="738" spans="1:39" outlineLevel="2">
      <c r="A738" s="37">
        <f>ROW()</f>
        <v>738</v>
      </c>
      <c r="C738" s="6" t="s">
        <v>667</v>
      </c>
      <c r="H738" s="39"/>
      <c r="I738" s="257"/>
      <c r="J738" s="39"/>
      <c r="K738" s="39"/>
      <c r="L738" s="39"/>
      <c r="M738" s="39"/>
      <c r="N738" s="204"/>
      <c r="O738" s="9"/>
      <c r="P738" s="9"/>
      <c r="Q738" s="9"/>
      <c r="R738" s="9"/>
      <c r="S738" s="18"/>
      <c r="T738" s="12"/>
      <c r="U738" s="12"/>
      <c r="V738" s="12"/>
      <c r="W738" s="12"/>
      <c r="X738" s="29"/>
      <c r="Y738" s="12"/>
      <c r="Z738" s="12"/>
      <c r="AA738" s="12"/>
      <c r="AB738" s="12"/>
      <c r="AC738" s="29"/>
      <c r="AD738" s="255"/>
      <c r="AE738" s="12"/>
      <c r="AF738" s="12"/>
      <c r="AG738" s="12"/>
      <c r="AH738" s="29"/>
      <c r="AI738" s="255"/>
      <c r="AJ738" s="12"/>
      <c r="AK738" s="12"/>
      <c r="AL738" s="12"/>
      <c r="AM738" s="29"/>
    </row>
    <row r="739" spans="1:39" outlineLevel="2">
      <c r="A739" s="37">
        <f>ROW()</f>
        <v>739</v>
      </c>
      <c r="C739" s="6" t="s">
        <v>212</v>
      </c>
      <c r="H739" s="39"/>
      <c r="I739" s="257"/>
      <c r="J739" s="39"/>
      <c r="K739" s="39"/>
      <c r="L739" s="39"/>
      <c r="M739" s="39"/>
      <c r="N739" s="204">
        <f t="shared" ref="N739:AH739" si="319">N616-N678</f>
        <v>0</v>
      </c>
      <c r="O739" s="9">
        <f t="shared" si="319"/>
        <v>0</v>
      </c>
      <c r="P739" s="9">
        <f t="shared" si="319"/>
        <v>0</v>
      </c>
      <c r="Q739" s="9">
        <f t="shared" si="319"/>
        <v>0</v>
      </c>
      <c r="R739" s="9">
        <f t="shared" si="319"/>
        <v>0</v>
      </c>
      <c r="S739" s="18">
        <f t="shared" si="319"/>
        <v>0</v>
      </c>
      <c r="T739" s="12">
        <f t="shared" si="319"/>
        <v>-1.6308843332665156E-2</v>
      </c>
      <c r="U739" s="12">
        <f t="shared" si="319"/>
        <v>-3.9006140835444798E-2</v>
      </c>
      <c r="V739" s="12">
        <f t="shared" si="319"/>
        <v>0.18862567937376898</v>
      </c>
      <c r="W739" s="12">
        <f t="shared" si="319"/>
        <v>5.9802596459833856E-4</v>
      </c>
      <c r="X739" s="29">
        <f t="shared" si="319"/>
        <v>-2.9711099999993884E-3</v>
      </c>
      <c r="Y739" s="12">
        <f t="shared" si="319"/>
        <v>0</v>
      </c>
      <c r="Z739" s="12">
        <f t="shared" si="319"/>
        <v>0</v>
      </c>
      <c r="AA739" s="12">
        <f t="shared" si="319"/>
        <v>0</v>
      </c>
      <c r="AB739" s="12">
        <f t="shared" si="319"/>
        <v>0</v>
      </c>
      <c r="AC739" s="29">
        <f t="shared" si="319"/>
        <v>0</v>
      </c>
      <c r="AD739" s="255">
        <f t="shared" si="319"/>
        <v>0</v>
      </c>
      <c r="AE739" s="12">
        <f t="shared" si="319"/>
        <v>0</v>
      </c>
      <c r="AF739" s="12">
        <f t="shared" si="319"/>
        <v>0</v>
      </c>
      <c r="AG739" s="12">
        <f t="shared" si="319"/>
        <v>0</v>
      </c>
      <c r="AH739" s="29">
        <f t="shared" si="319"/>
        <v>0</v>
      </c>
      <c r="AI739" s="255">
        <f t="shared" ref="AI739:AM739" si="320">AI616-AI678</f>
        <v>0</v>
      </c>
      <c r="AJ739" s="12">
        <f t="shared" si="320"/>
        <v>0</v>
      </c>
      <c r="AK739" s="12">
        <f t="shared" si="320"/>
        <v>0</v>
      </c>
      <c r="AL739" s="12">
        <f t="shared" si="320"/>
        <v>0</v>
      </c>
      <c r="AM739" s="29">
        <f t="shared" si="320"/>
        <v>0</v>
      </c>
    </row>
    <row r="740" spans="1:39" outlineLevel="2">
      <c r="A740" s="37">
        <f>ROW()</f>
        <v>740</v>
      </c>
      <c r="C740" s="6" t="s">
        <v>362</v>
      </c>
      <c r="H740" s="39"/>
      <c r="I740" s="257"/>
      <c r="J740" s="39"/>
      <c r="K740" s="39"/>
      <c r="L740" s="39"/>
      <c r="M740" s="39"/>
      <c r="N740" s="205"/>
      <c r="O740" s="15"/>
      <c r="P740" s="15"/>
      <c r="Q740" s="15"/>
      <c r="R740" s="15"/>
      <c r="S740" s="206"/>
      <c r="T740" s="22"/>
      <c r="U740" s="22"/>
      <c r="V740" s="22"/>
      <c r="W740" s="22"/>
      <c r="X740" s="28"/>
      <c r="Y740" s="22"/>
      <c r="Z740" s="22"/>
      <c r="AA740" s="22"/>
      <c r="AB740" s="22"/>
      <c r="AC740" s="28"/>
      <c r="AD740" s="256"/>
      <c r="AE740" s="22"/>
      <c r="AF740" s="22"/>
      <c r="AG740" s="22"/>
      <c r="AH740" s="28"/>
      <c r="AI740" s="256"/>
      <c r="AJ740" s="22"/>
      <c r="AK740" s="22"/>
      <c r="AL740" s="22"/>
      <c r="AM740" s="28"/>
    </row>
    <row r="741" spans="1:39" outlineLevel="2">
      <c r="A741" s="37">
        <f>ROW()</f>
        <v>741</v>
      </c>
      <c r="C741" s="6" t="s">
        <v>1</v>
      </c>
      <c r="H741" s="39"/>
      <c r="I741" s="257"/>
      <c r="J741" s="39"/>
      <c r="K741" s="39"/>
      <c r="L741" s="39"/>
      <c r="M741" s="39"/>
      <c r="N741" s="204">
        <f t="shared" ref="N741:AH741" si="321">SUM(N728:N740)</f>
        <v>4.2263936299999987</v>
      </c>
      <c r="O741" s="9">
        <f t="shared" si="321"/>
        <v>0.96193492999991825</v>
      </c>
      <c r="P741" s="9">
        <f t="shared" si="321"/>
        <v>3.43159342</v>
      </c>
      <c r="Q741" s="9">
        <f t="shared" si="321"/>
        <v>3.352003079999982</v>
      </c>
      <c r="R741" s="9">
        <f t="shared" si="321"/>
        <v>0.62047236000000017</v>
      </c>
      <c r="S741" s="18">
        <f t="shared" si="321"/>
        <v>-1.8984999988447271E-4</v>
      </c>
      <c r="T741" s="9">
        <f t="shared" si="321"/>
        <v>50.148624880552781</v>
      </c>
      <c r="U741" s="9">
        <f t="shared" si="321"/>
        <v>18.86739900016914</v>
      </c>
      <c r="V741" s="9">
        <f t="shared" si="321"/>
        <v>20.771336585023299</v>
      </c>
      <c r="W741" s="9">
        <f t="shared" si="321"/>
        <v>12.315252983735999</v>
      </c>
      <c r="X741" s="18">
        <f t="shared" si="321"/>
        <v>22.402442029999996</v>
      </c>
      <c r="Y741" s="9">
        <f t="shared" si="321"/>
        <v>15.119193037910884</v>
      </c>
      <c r="Z741" s="9">
        <f t="shared" si="321"/>
        <v>21.15784727080959</v>
      </c>
      <c r="AA741" s="9">
        <f t="shared" si="321"/>
        <v>22.16437405762499</v>
      </c>
      <c r="AB741" s="9">
        <f t="shared" si="321"/>
        <v>26.41905884025007</v>
      </c>
      <c r="AC741" s="18">
        <f t="shared" si="321"/>
        <v>29.514560290000002</v>
      </c>
      <c r="AD741" s="204">
        <f t="shared" si="321"/>
        <v>34.929736505825929</v>
      </c>
      <c r="AE741" s="9">
        <f t="shared" si="321"/>
        <v>39.863903013868011</v>
      </c>
      <c r="AF741" s="9">
        <f t="shared" si="321"/>
        <v>47.491133063928686</v>
      </c>
      <c r="AG741" s="9">
        <f t="shared" si="321"/>
        <v>37.750518469500001</v>
      </c>
      <c r="AH741" s="18">
        <f t="shared" si="321"/>
        <v>37.079657943599997</v>
      </c>
      <c r="AI741" s="204">
        <f t="shared" ref="AI741:AM741" si="322">SUM(AI728:AI740)</f>
        <v>54.228560012149046</v>
      </c>
      <c r="AJ741" s="9">
        <f t="shared" si="322"/>
        <v>67.237468640539007</v>
      </c>
      <c r="AK741" s="9">
        <f t="shared" si="322"/>
        <v>59.564678770961379</v>
      </c>
      <c r="AL741" s="9">
        <f t="shared" si="322"/>
        <v>53.524051656476786</v>
      </c>
      <c r="AM741" s="18">
        <f t="shared" si="322"/>
        <v>37.981555774174581</v>
      </c>
    </row>
    <row r="742" spans="1:39" outlineLevel="2">
      <c r="A742" s="37">
        <f>ROW()</f>
        <v>742</v>
      </c>
      <c r="B742" s="64" t="s">
        <v>308</v>
      </c>
      <c r="H742" s="39"/>
      <c r="I742" s="257"/>
      <c r="J742" s="39"/>
      <c r="K742" s="39"/>
      <c r="L742" s="39"/>
      <c r="M742" s="39"/>
      <c r="N742" s="1284" t="str">
        <f>"AA2 [m$ "&amp;$E$33&amp;"]"</f>
        <v>AA2 [m$ 31/12/2024]</v>
      </c>
      <c r="O742" s="1285"/>
      <c r="P742" s="1285"/>
      <c r="Q742" s="1285"/>
      <c r="R742" s="1285"/>
      <c r="S742" s="1286"/>
      <c r="T742" s="1285" t="str">
        <f>"AA3 [m$ "&amp;$E$33&amp;"]"</f>
        <v>AA3 [m$ 31/12/2024]</v>
      </c>
      <c r="U742" s="1285"/>
      <c r="V742" s="1285"/>
      <c r="W742" s="1285"/>
      <c r="X742" s="1286"/>
      <c r="Y742" s="1284" t="str">
        <f>"AA4 [m$ "&amp;$E$33&amp;"]"</f>
        <v>AA4 [m$ 31/12/2024]</v>
      </c>
      <c r="Z742" s="1285"/>
      <c r="AA742" s="1285"/>
      <c r="AB742" s="1285"/>
      <c r="AC742" s="1286"/>
      <c r="AD742" s="1284" t="str">
        <f>"AA5 [m$ "&amp;$E$33&amp;"]"</f>
        <v>AA5 [m$ 31/12/2024]</v>
      </c>
      <c r="AE742" s="1285"/>
      <c r="AF742" s="1285"/>
      <c r="AG742" s="1285"/>
      <c r="AH742" s="1286"/>
      <c r="AI742" s="1284" t="str">
        <f>"AA6 [m$ "&amp;$E$33&amp;"]"</f>
        <v>AA6 [m$ 31/12/2024]</v>
      </c>
      <c r="AJ742" s="1285"/>
      <c r="AK742" s="1285"/>
      <c r="AL742" s="1285"/>
      <c r="AM742" s="1286"/>
    </row>
    <row r="743" spans="1:39" outlineLevel="2">
      <c r="A743" s="37">
        <f>ROW()</f>
        <v>743</v>
      </c>
      <c r="C743" s="6" t="s">
        <v>2</v>
      </c>
      <c r="H743" s="39"/>
      <c r="I743" s="257"/>
      <c r="J743" s="39"/>
      <c r="K743" s="39"/>
      <c r="L743" s="39"/>
      <c r="M743" s="39"/>
      <c r="N743" s="255">
        <f t="shared" ref="N743:AH743" si="323">N728/N$33</f>
        <v>-6.5977339188301768E-4</v>
      </c>
      <c r="O743" s="12">
        <f t="shared" si="323"/>
        <v>0.1555767063747793</v>
      </c>
      <c r="P743" s="12">
        <f t="shared" si="323"/>
        <v>1.7942983904718868</v>
      </c>
      <c r="Q743" s="12">
        <f t="shared" si="323"/>
        <v>-3.6962763055228289E-4</v>
      </c>
      <c r="R743" s="12">
        <f t="shared" si="323"/>
        <v>0</v>
      </c>
      <c r="S743" s="29">
        <f t="shared" si="323"/>
        <v>-1.4404303811919541E-4</v>
      </c>
      <c r="T743" s="12">
        <f t="shared" si="323"/>
        <v>17.84582644158543</v>
      </c>
      <c r="U743" s="12">
        <f t="shared" si="323"/>
        <v>6.1687947389485371</v>
      </c>
      <c r="V743" s="12">
        <f t="shared" si="323"/>
        <v>6.2403907632670688</v>
      </c>
      <c r="W743" s="12">
        <f t="shared" si="323"/>
        <v>0.76229362794040945</v>
      </c>
      <c r="X743" s="29">
        <f t="shared" si="323"/>
        <v>3.3291796830627307</v>
      </c>
      <c r="Y743" s="12">
        <f t="shared" si="323"/>
        <v>0</v>
      </c>
      <c r="Z743" s="12">
        <f t="shared" si="323"/>
        <v>0</v>
      </c>
      <c r="AA743" s="12">
        <f t="shared" si="323"/>
        <v>0.10413261092681855</v>
      </c>
      <c r="AB743" s="12">
        <f t="shared" si="323"/>
        <v>1.0654315307659203E-2</v>
      </c>
      <c r="AC743" s="29">
        <f t="shared" si="323"/>
        <v>0.1046210916211604</v>
      </c>
      <c r="AD743" s="255">
        <f t="shared" si="323"/>
        <v>0</v>
      </c>
      <c r="AE743" s="12">
        <f t="shared" si="323"/>
        <v>2.4617540120527979</v>
      </c>
      <c r="AF743" s="12">
        <f t="shared" si="323"/>
        <v>1.0894521389399996</v>
      </c>
      <c r="AG743" s="12">
        <f t="shared" si="323"/>
        <v>2.1434419999999996E-2</v>
      </c>
      <c r="AH743" s="29">
        <f t="shared" si="323"/>
        <v>0</v>
      </c>
      <c r="AI743" s="255">
        <f t="shared" ref="AI743:AM743" si="324">AI728/AI$33</f>
        <v>0.186891634009896</v>
      </c>
      <c r="AJ743" s="12">
        <f t="shared" si="324"/>
        <v>0.18733905258171568</v>
      </c>
      <c r="AK743" s="12">
        <f t="shared" si="324"/>
        <v>0.18778754227359634</v>
      </c>
      <c r="AL743" s="12">
        <f t="shared" si="324"/>
        <v>0.28943985062280975</v>
      </c>
      <c r="AM743" s="29">
        <f t="shared" si="324"/>
        <v>0.18868774528072493</v>
      </c>
    </row>
    <row r="744" spans="1:39" outlineLevel="2">
      <c r="A744" s="37">
        <f>ROW()</f>
        <v>744</v>
      </c>
      <c r="C744" s="6" t="s">
        <v>3</v>
      </c>
      <c r="H744" s="39"/>
      <c r="I744" s="257"/>
      <c r="J744" s="39"/>
      <c r="K744" s="39"/>
      <c r="L744" s="39"/>
      <c r="M744" s="39"/>
      <c r="N744" s="255">
        <f t="shared" ref="N744:AH744" si="325">N729/N$33</f>
        <v>1.404876688199824</v>
      </c>
      <c r="O744" s="12">
        <f t="shared" si="325"/>
        <v>0.12874736055207456</v>
      </c>
      <c r="P744" s="12">
        <f t="shared" si="325"/>
        <v>0.21242338559021851</v>
      </c>
      <c r="Q744" s="12">
        <f t="shared" si="325"/>
        <v>0.22805321355393748</v>
      </c>
      <c r="R744" s="12">
        <f t="shared" si="325"/>
        <v>0</v>
      </c>
      <c r="S744" s="29">
        <f t="shared" si="325"/>
        <v>89.377394725672673</v>
      </c>
      <c r="T744" s="12">
        <f t="shared" si="325"/>
        <v>7.6324574832165171</v>
      </c>
      <c r="U744" s="12">
        <f t="shared" si="325"/>
        <v>6.5556726379608978</v>
      </c>
      <c r="V744" s="12">
        <f t="shared" si="325"/>
        <v>7.3849246826185668</v>
      </c>
      <c r="W744" s="12">
        <f t="shared" si="325"/>
        <v>3.9988350262620513</v>
      </c>
      <c r="X744" s="29">
        <f t="shared" si="325"/>
        <v>5.7555537327675266</v>
      </c>
      <c r="Y744" s="12">
        <f t="shared" si="325"/>
        <v>0.21631439723434462</v>
      </c>
      <c r="Z744" s="12">
        <f t="shared" si="325"/>
        <v>3.2327576221091534</v>
      </c>
      <c r="AA744" s="12">
        <f t="shared" si="325"/>
        <v>3.4779371221538118</v>
      </c>
      <c r="AB744" s="12">
        <f t="shared" si="325"/>
        <v>2.2958620814954815</v>
      </c>
      <c r="AC744" s="29">
        <f t="shared" si="325"/>
        <v>2.4650391742662112</v>
      </c>
      <c r="AD744" s="255">
        <f t="shared" si="325"/>
        <v>3.1758460709788769</v>
      </c>
      <c r="AE744" s="12">
        <f t="shared" si="325"/>
        <v>4.1455605337972017</v>
      </c>
      <c r="AF744" s="12">
        <f t="shared" si="325"/>
        <v>5.137415025120001</v>
      </c>
      <c r="AG744" s="12">
        <f t="shared" si="325"/>
        <v>1.6330694299999993</v>
      </c>
      <c r="AH744" s="29">
        <f t="shared" si="325"/>
        <v>1.2741120000000001</v>
      </c>
      <c r="AI744" s="255">
        <f t="shared" ref="AI744:AM744" si="326">AI729/AI$33</f>
        <v>6.627117054367039</v>
      </c>
      <c r="AJ744" s="12">
        <f t="shared" si="326"/>
        <v>5.7351937269398139</v>
      </c>
      <c r="AK744" s="12">
        <f t="shared" si="326"/>
        <v>6.5852850711492419</v>
      </c>
      <c r="AL744" s="12">
        <f t="shared" si="326"/>
        <v>4.5166785081454535</v>
      </c>
      <c r="AM744" s="29">
        <f t="shared" si="326"/>
        <v>4.0312223774007787</v>
      </c>
    </row>
    <row r="745" spans="1:39" outlineLevel="2">
      <c r="A745" s="37">
        <f>ROW()</f>
        <v>745</v>
      </c>
      <c r="C745" s="6" t="s">
        <v>4</v>
      </c>
      <c r="H745" s="39"/>
      <c r="I745" s="257"/>
      <c r="J745" s="39"/>
      <c r="K745" s="39"/>
      <c r="L745" s="39"/>
      <c r="M745" s="39"/>
      <c r="N745" s="255">
        <f t="shared" ref="N745:AH745" si="327">N730/N$33</f>
        <v>0</v>
      </c>
      <c r="O745" s="12">
        <f t="shared" si="327"/>
        <v>0</v>
      </c>
      <c r="P745" s="12">
        <f t="shared" si="327"/>
        <v>0</v>
      </c>
      <c r="Q745" s="12">
        <f t="shared" si="327"/>
        <v>0</v>
      </c>
      <c r="R745" s="12">
        <f t="shared" si="327"/>
        <v>0.11262234574125242</v>
      </c>
      <c r="S745" s="29">
        <f t="shared" si="327"/>
        <v>-6.6720355103294811E-4</v>
      </c>
      <c r="T745" s="12">
        <f t="shared" si="327"/>
        <v>0.4883320314041017</v>
      </c>
      <c r="U745" s="12">
        <f t="shared" si="327"/>
        <v>2.5280047576861171</v>
      </c>
      <c r="V745" s="12">
        <f t="shared" si="327"/>
        <v>1.2694595565948674</v>
      </c>
      <c r="W745" s="12">
        <f t="shared" si="327"/>
        <v>1.5675272082292218</v>
      </c>
      <c r="X745" s="29">
        <f t="shared" si="327"/>
        <v>4.708357849464945</v>
      </c>
      <c r="Y745" s="12">
        <f t="shared" si="327"/>
        <v>4.1963997950590892</v>
      </c>
      <c r="Z745" s="12">
        <f t="shared" si="327"/>
        <v>4.3995150574261581</v>
      </c>
      <c r="AA745" s="12">
        <f t="shared" si="327"/>
        <v>8.3058836274820305</v>
      </c>
      <c r="AB745" s="12">
        <f t="shared" si="327"/>
        <v>6.4820541559047831</v>
      </c>
      <c r="AC745" s="29">
        <f t="shared" si="327"/>
        <v>9.8206935680716736</v>
      </c>
      <c r="AD745" s="255">
        <f t="shared" si="327"/>
        <v>4.6939217233385007</v>
      </c>
      <c r="AE745" s="12">
        <f t="shared" si="327"/>
        <v>2.8918723080620632</v>
      </c>
      <c r="AF745" s="12">
        <f t="shared" si="327"/>
        <v>3.5577304623000008</v>
      </c>
      <c r="AG745" s="12">
        <f t="shared" si="327"/>
        <v>3.3324905400000002</v>
      </c>
      <c r="AH745" s="29">
        <f t="shared" si="327"/>
        <v>2.5238360000000002</v>
      </c>
      <c r="AI745" s="255">
        <f t="shared" ref="AI745:AM745" si="328">AI730/AI$33</f>
        <v>3.6460648687241366</v>
      </c>
      <c r="AJ745" s="12">
        <f t="shared" si="328"/>
        <v>3.4019865469552881</v>
      </c>
      <c r="AK745" s="12">
        <f t="shared" si="328"/>
        <v>4.5287792728516258</v>
      </c>
      <c r="AL745" s="12">
        <f t="shared" si="328"/>
        <v>3.7603600341386545</v>
      </c>
      <c r="AM745" s="29">
        <f t="shared" si="328"/>
        <v>3.688206316584802</v>
      </c>
    </row>
    <row r="746" spans="1:39" outlineLevel="2">
      <c r="A746" s="37">
        <f>ROW()</f>
        <v>746</v>
      </c>
      <c r="C746" s="6" t="s">
        <v>5</v>
      </c>
      <c r="H746" s="39"/>
      <c r="I746" s="257"/>
      <c r="J746" s="39"/>
      <c r="K746" s="39"/>
      <c r="L746" s="39"/>
      <c r="M746" s="39"/>
      <c r="N746" s="255">
        <f t="shared" ref="N746:AH746" si="329">N731/N$33</f>
        <v>5.6281195643087765</v>
      </c>
      <c r="O746" s="12">
        <f t="shared" si="329"/>
        <v>1.2658125423697297</v>
      </c>
      <c r="P746" s="12">
        <f t="shared" si="329"/>
        <v>3.36432785730777</v>
      </c>
      <c r="Q746" s="12">
        <f t="shared" si="329"/>
        <v>4.832321952004782</v>
      </c>
      <c r="R746" s="12">
        <f t="shared" si="329"/>
        <v>0.80466923736180351</v>
      </c>
      <c r="S746" s="29">
        <f t="shared" si="329"/>
        <v>-89.376856890109195</v>
      </c>
      <c r="T746" s="12">
        <f t="shared" si="329"/>
        <v>39.855875286262709</v>
      </c>
      <c r="U746" s="12">
        <f t="shared" si="329"/>
        <v>8.3736243693769392</v>
      </c>
      <c r="V746" s="12">
        <f t="shared" si="329"/>
        <v>11.027201093226621</v>
      </c>
      <c r="W746" s="12">
        <f t="shared" si="329"/>
        <v>9.7638996779730451</v>
      </c>
      <c r="X746" s="29">
        <f t="shared" si="329"/>
        <v>14.87433707746308</v>
      </c>
      <c r="Y746" s="12">
        <f t="shared" si="329"/>
        <v>2.8474526545170447</v>
      </c>
      <c r="Z746" s="12">
        <f t="shared" si="329"/>
        <v>5.9825695388784554</v>
      </c>
      <c r="AA746" s="12">
        <f t="shared" si="329"/>
        <v>2.1320681004070985</v>
      </c>
      <c r="AB746" s="12">
        <f t="shared" si="329"/>
        <v>3.2107660591465135</v>
      </c>
      <c r="AC746" s="29">
        <f t="shared" si="329"/>
        <v>4.7706428932252596</v>
      </c>
      <c r="AD746" s="255">
        <f t="shared" si="329"/>
        <v>2.8603491277196538</v>
      </c>
      <c r="AE746" s="12">
        <f t="shared" si="329"/>
        <v>2.6857490909928448</v>
      </c>
      <c r="AF746" s="12">
        <f t="shared" si="329"/>
        <v>0.52804938852000005</v>
      </c>
      <c r="AG746" s="12">
        <f t="shared" si="329"/>
        <v>1.8114155400000007</v>
      </c>
      <c r="AH746" s="29">
        <f t="shared" si="329"/>
        <v>1.787763</v>
      </c>
      <c r="AI746" s="255">
        <f t="shared" ref="AI746:AM746" si="330">AI731/AI$33</f>
        <v>1.3524523622436559</v>
      </c>
      <c r="AJ746" s="12">
        <f t="shared" si="330"/>
        <v>1.6477779033531552</v>
      </c>
      <c r="AK746" s="12">
        <f t="shared" si="330"/>
        <v>1.0762447315250196</v>
      </c>
      <c r="AL746" s="12">
        <f t="shared" si="330"/>
        <v>1.2822387788080414</v>
      </c>
      <c r="AM746" s="29">
        <f t="shared" si="330"/>
        <v>1.0814039595121117</v>
      </c>
    </row>
    <row r="747" spans="1:39" outlineLevel="2">
      <c r="A747" s="37">
        <f>ROW()</f>
        <v>747</v>
      </c>
      <c r="C747" s="6" t="s">
        <v>473</v>
      </c>
      <c r="H747" s="39"/>
      <c r="I747" s="257"/>
      <c r="J747" s="39"/>
      <c r="K747" s="39"/>
      <c r="L747" s="39"/>
      <c r="M747" s="39"/>
      <c r="N747" s="255">
        <f t="shared" ref="N747:AH747" si="331">N732/N$33</f>
        <v>0</v>
      </c>
      <c r="O747" s="12">
        <f t="shared" si="331"/>
        <v>0</v>
      </c>
      <c r="P747" s="12">
        <f t="shared" si="331"/>
        <v>0</v>
      </c>
      <c r="Q747" s="12">
        <f t="shared" si="331"/>
        <v>0</v>
      </c>
      <c r="R747" s="12">
        <f t="shared" si="331"/>
        <v>0</v>
      </c>
      <c r="S747" s="29">
        <f t="shared" si="331"/>
        <v>0</v>
      </c>
      <c r="T747" s="12">
        <f t="shared" si="331"/>
        <v>0</v>
      </c>
      <c r="U747" s="12">
        <f t="shared" si="331"/>
        <v>0</v>
      </c>
      <c r="V747" s="12">
        <f t="shared" si="331"/>
        <v>0</v>
      </c>
      <c r="W747" s="12">
        <f t="shared" si="331"/>
        <v>0</v>
      </c>
      <c r="X747" s="29">
        <f t="shared" si="331"/>
        <v>0</v>
      </c>
      <c r="Y747" s="12">
        <f t="shared" si="331"/>
        <v>4.190297049981818</v>
      </c>
      <c r="Z747" s="12">
        <f t="shared" si="331"/>
        <v>3.059329738664577</v>
      </c>
      <c r="AA747" s="12">
        <f t="shared" si="331"/>
        <v>3.6240889562668697</v>
      </c>
      <c r="AB747" s="12">
        <f t="shared" si="331"/>
        <v>3.0245548154541728</v>
      </c>
      <c r="AC747" s="29">
        <f t="shared" si="331"/>
        <v>5.2338002971843007</v>
      </c>
      <c r="AD747" s="255">
        <f t="shared" si="331"/>
        <v>14.820273680428629</v>
      </c>
      <c r="AE747" s="12">
        <f t="shared" si="331"/>
        <v>6.4931349436101238</v>
      </c>
      <c r="AF747" s="12">
        <f t="shared" si="331"/>
        <v>14.885526990262804</v>
      </c>
      <c r="AG747" s="12">
        <f t="shared" si="331"/>
        <v>5.1701568994999993</v>
      </c>
      <c r="AH747" s="29">
        <f t="shared" si="331"/>
        <v>9.1994319999999981</v>
      </c>
      <c r="AI747" s="255">
        <f t="shared" ref="AI747:AM747" si="332">AI732/AI$33</f>
        <v>17.07635320072275</v>
      </c>
      <c r="AJ747" s="12">
        <f t="shared" si="332"/>
        <v>11.082093788653708</v>
      </c>
      <c r="AK747" s="12">
        <f t="shared" si="332"/>
        <v>7.5308465023414026</v>
      </c>
      <c r="AL747" s="12">
        <f t="shared" si="332"/>
        <v>10.915701326525202</v>
      </c>
      <c r="AM747" s="29">
        <f t="shared" si="332"/>
        <v>6.6047234544801015</v>
      </c>
    </row>
    <row r="748" spans="1:39" outlineLevel="2">
      <c r="A748" s="37">
        <f>ROW()</f>
        <v>748</v>
      </c>
      <c r="C748" s="6" t="s">
        <v>474</v>
      </c>
      <c r="H748" s="39"/>
      <c r="I748" s="257"/>
      <c r="J748" s="39"/>
      <c r="K748" s="39"/>
      <c r="L748" s="39"/>
      <c r="M748" s="39"/>
      <c r="N748" s="255">
        <f t="shared" ref="N748:AH748" si="333">N733/N$33</f>
        <v>0</v>
      </c>
      <c r="O748" s="12">
        <f t="shared" si="333"/>
        <v>0</v>
      </c>
      <c r="P748" s="12">
        <f t="shared" si="333"/>
        <v>0</v>
      </c>
      <c r="Q748" s="12">
        <f t="shared" si="333"/>
        <v>0</v>
      </c>
      <c r="R748" s="12">
        <f t="shared" si="333"/>
        <v>0</v>
      </c>
      <c r="S748" s="29">
        <f t="shared" si="333"/>
        <v>0</v>
      </c>
      <c r="T748" s="12">
        <f t="shared" si="333"/>
        <v>0</v>
      </c>
      <c r="U748" s="12">
        <f t="shared" si="333"/>
        <v>0</v>
      </c>
      <c r="V748" s="12">
        <f t="shared" si="333"/>
        <v>0</v>
      </c>
      <c r="W748" s="12">
        <f t="shared" si="333"/>
        <v>0</v>
      </c>
      <c r="X748" s="29">
        <f t="shared" si="333"/>
        <v>0</v>
      </c>
      <c r="Y748" s="12">
        <f t="shared" si="333"/>
        <v>1.0594790293070453</v>
      </c>
      <c r="Z748" s="12">
        <f t="shared" si="333"/>
        <v>1.8911951632433093</v>
      </c>
      <c r="AA748" s="12">
        <f t="shared" si="333"/>
        <v>5.9181824863790515</v>
      </c>
      <c r="AB748" s="12">
        <f t="shared" si="333"/>
        <v>8.8374278307527945</v>
      </c>
      <c r="AC748" s="29">
        <f t="shared" si="333"/>
        <v>4.6026143437713305</v>
      </c>
      <c r="AD748" s="255">
        <f t="shared" si="333"/>
        <v>4.7713463884598193</v>
      </c>
      <c r="AE748" s="12">
        <f t="shared" si="333"/>
        <v>6.1252242575234863</v>
      </c>
      <c r="AF748" s="12">
        <f t="shared" si="333"/>
        <v>6.9464855475</v>
      </c>
      <c r="AG748" s="12">
        <f t="shared" si="333"/>
        <v>3.8737209399999988</v>
      </c>
      <c r="AH748" s="29">
        <f t="shared" si="333"/>
        <v>3.0339830000000001</v>
      </c>
      <c r="AI748" s="255">
        <f t="shared" ref="AI748:AM748" si="334">AI733/AI$33</f>
        <v>4.8034983228627928</v>
      </c>
      <c r="AJ748" s="12">
        <f t="shared" si="334"/>
        <v>4.25439081899298</v>
      </c>
      <c r="AK748" s="12">
        <f t="shared" si="334"/>
        <v>3.8783998364219796</v>
      </c>
      <c r="AL748" s="12">
        <f t="shared" si="334"/>
        <v>3.7712762682251677</v>
      </c>
      <c r="AM748" s="29">
        <f t="shared" si="334"/>
        <v>3.6788596792668238</v>
      </c>
    </row>
    <row r="749" spans="1:39" outlineLevel="2">
      <c r="A749" s="37">
        <f>ROW()</f>
        <v>749</v>
      </c>
      <c r="C749" s="6" t="s">
        <v>477</v>
      </c>
      <c r="H749" s="39"/>
      <c r="I749" s="257"/>
      <c r="J749" s="39"/>
      <c r="K749" s="39"/>
      <c r="L749" s="39"/>
      <c r="M749" s="39"/>
      <c r="N749" s="255">
        <f t="shared" ref="N749:AH749" si="335">N734/N$33</f>
        <v>0</v>
      </c>
      <c r="O749" s="12">
        <f t="shared" si="335"/>
        <v>0</v>
      </c>
      <c r="P749" s="12">
        <f t="shared" si="335"/>
        <v>0</v>
      </c>
      <c r="Q749" s="12">
        <f t="shared" si="335"/>
        <v>0</v>
      </c>
      <c r="R749" s="12">
        <f t="shared" si="335"/>
        <v>0</v>
      </c>
      <c r="S749" s="29">
        <f t="shared" si="335"/>
        <v>0</v>
      </c>
      <c r="T749" s="12">
        <f t="shared" si="335"/>
        <v>0</v>
      </c>
      <c r="U749" s="12">
        <f t="shared" si="335"/>
        <v>0</v>
      </c>
      <c r="V749" s="12">
        <f t="shared" si="335"/>
        <v>0</v>
      </c>
      <c r="W749" s="12">
        <f t="shared" si="335"/>
        <v>0</v>
      </c>
      <c r="X749" s="29">
        <f t="shared" si="335"/>
        <v>0</v>
      </c>
      <c r="Y749" s="12">
        <f t="shared" si="335"/>
        <v>6.6253126346713636</v>
      </c>
      <c r="Z749" s="12">
        <f t="shared" si="335"/>
        <v>7.7451048649669927</v>
      </c>
      <c r="AA749" s="12">
        <f t="shared" si="335"/>
        <v>3.5167057259454424</v>
      </c>
      <c r="AB749" s="12">
        <f t="shared" si="335"/>
        <v>7.8324570098461663</v>
      </c>
      <c r="AC749" s="29">
        <f t="shared" si="335"/>
        <v>8.1077908880546072</v>
      </c>
      <c r="AD749" s="255">
        <f t="shared" si="335"/>
        <v>9.2467870716812168</v>
      </c>
      <c r="AE749" s="12">
        <f t="shared" si="335"/>
        <v>16.523777994193491</v>
      </c>
      <c r="AF749" s="12">
        <f t="shared" si="335"/>
        <v>16.666820751420001</v>
      </c>
      <c r="AG749" s="12">
        <f t="shared" si="335"/>
        <v>20.927251670000004</v>
      </c>
      <c r="AH749" s="29">
        <f t="shared" si="335"/>
        <v>15.120002999999999</v>
      </c>
      <c r="AI749" s="255">
        <f t="shared" ref="AI749:AM749" si="336">AI734/AI$33</f>
        <v>16.98659166789049</v>
      </c>
      <c r="AJ749" s="12">
        <f t="shared" si="336"/>
        <v>15.956568350235534</v>
      </c>
      <c r="AK749" s="12">
        <f t="shared" si="336"/>
        <v>15.71891705695484</v>
      </c>
      <c r="AL749" s="12">
        <f t="shared" si="336"/>
        <v>16.868534860964829</v>
      </c>
      <c r="AM749" s="29">
        <f t="shared" si="336"/>
        <v>12.877234891275599</v>
      </c>
    </row>
    <row r="750" spans="1:39" outlineLevel="2">
      <c r="A750" s="37">
        <f>ROW()</f>
        <v>750</v>
      </c>
      <c r="C750" s="6" t="s">
        <v>511</v>
      </c>
      <c r="H750" s="39"/>
      <c r="I750" s="257"/>
      <c r="J750" s="39"/>
      <c r="K750" s="39"/>
      <c r="L750" s="39"/>
      <c r="M750" s="39"/>
      <c r="N750" s="255">
        <f t="shared" ref="N750:AH750" si="337">N735/N$33</f>
        <v>0</v>
      </c>
      <c r="O750" s="12">
        <f t="shared" si="337"/>
        <v>0</v>
      </c>
      <c r="P750" s="12">
        <f t="shared" si="337"/>
        <v>0</v>
      </c>
      <c r="Q750" s="12">
        <f t="shared" si="337"/>
        <v>0</v>
      </c>
      <c r="R750" s="12">
        <f t="shared" si="337"/>
        <v>0</v>
      </c>
      <c r="S750" s="29">
        <f t="shared" si="337"/>
        <v>0</v>
      </c>
      <c r="T750" s="12">
        <f t="shared" si="337"/>
        <v>4.2475664840806644</v>
      </c>
      <c r="U750" s="12">
        <f t="shared" si="337"/>
        <v>2.2126571887337754</v>
      </c>
      <c r="V750" s="12">
        <f t="shared" si="337"/>
        <v>1.4561718074183105</v>
      </c>
      <c r="W750" s="12">
        <f t="shared" si="337"/>
        <v>1.122401975787737E-2</v>
      </c>
      <c r="X750" s="29">
        <f t="shared" si="337"/>
        <v>0.14543689447418959</v>
      </c>
      <c r="Y750" s="12">
        <f t="shared" si="337"/>
        <v>2.4885434545454548E-2</v>
      </c>
      <c r="Z750" s="12">
        <f t="shared" si="337"/>
        <v>0</v>
      </c>
      <c r="AA750" s="12">
        <f t="shared" si="337"/>
        <v>0</v>
      </c>
      <c r="AB750" s="12">
        <f t="shared" si="337"/>
        <v>0</v>
      </c>
      <c r="AC750" s="29">
        <f t="shared" si="337"/>
        <v>0</v>
      </c>
      <c r="AD750" s="255">
        <f t="shared" si="337"/>
        <v>0.57331657145871384</v>
      </c>
      <c r="AE750" s="12">
        <f t="shared" si="337"/>
        <v>1.1578510198077518</v>
      </c>
      <c r="AF750" s="12">
        <f t="shared" si="337"/>
        <v>-0.16883556407999997</v>
      </c>
      <c r="AG750" s="12">
        <f t="shared" si="337"/>
        <v>0.98097903000000031</v>
      </c>
      <c r="AH750" s="29">
        <f t="shared" si="337"/>
        <v>3.3387870000000004</v>
      </c>
      <c r="AI750" s="255">
        <f t="shared" ref="AI750:AM750" si="338">AI735/AI$33</f>
        <v>1.2298675270328641</v>
      </c>
      <c r="AJ750" s="12">
        <f t="shared" si="338"/>
        <v>20.704286831681852</v>
      </c>
      <c r="AK750" s="12">
        <f t="shared" si="338"/>
        <v>15.071442633227539</v>
      </c>
      <c r="AL750" s="12">
        <f t="shared" si="338"/>
        <v>6.5781784232456753</v>
      </c>
      <c r="AM750" s="29">
        <f t="shared" si="338"/>
        <v>1.1625599789876924</v>
      </c>
    </row>
    <row r="751" spans="1:39" outlineLevel="2">
      <c r="A751" s="37">
        <f>ROW()</f>
        <v>751</v>
      </c>
      <c r="C751" s="6" t="s">
        <v>655</v>
      </c>
      <c r="H751" s="39"/>
      <c r="I751" s="257"/>
      <c r="J751" s="39"/>
      <c r="K751" s="39"/>
      <c r="L751" s="39"/>
      <c r="M751" s="39"/>
      <c r="N751" s="255"/>
      <c r="O751" s="12"/>
      <c r="P751" s="12"/>
      <c r="Q751" s="12"/>
      <c r="R751" s="12"/>
      <c r="S751" s="29"/>
      <c r="T751" s="12"/>
      <c r="U751" s="12"/>
      <c r="V751" s="12"/>
      <c r="W751" s="12"/>
      <c r="X751" s="29"/>
      <c r="Y751" s="12"/>
      <c r="Z751" s="12"/>
      <c r="AA751" s="12"/>
      <c r="AB751" s="12"/>
      <c r="AC751" s="29"/>
      <c r="AD751" s="255"/>
      <c r="AE751" s="12"/>
      <c r="AF751" s="12"/>
      <c r="AG751" s="12"/>
      <c r="AH751" s="29"/>
      <c r="AI751" s="255"/>
      <c r="AJ751" s="12"/>
      <c r="AK751" s="12"/>
      <c r="AL751" s="12"/>
      <c r="AM751" s="29"/>
    </row>
    <row r="752" spans="1:39" outlineLevel="2">
      <c r="A752" s="37">
        <f>ROW()</f>
        <v>752</v>
      </c>
      <c r="C752" s="6" t="s">
        <v>656</v>
      </c>
      <c r="H752" s="39"/>
      <c r="I752" s="257"/>
      <c r="J752" s="39"/>
      <c r="K752" s="39"/>
      <c r="L752" s="39"/>
      <c r="M752" s="39"/>
      <c r="N752" s="255"/>
      <c r="O752" s="12"/>
      <c r="P752" s="12"/>
      <c r="Q752" s="12"/>
      <c r="R752" s="12"/>
      <c r="S752" s="29"/>
      <c r="T752" s="12"/>
      <c r="U752" s="12"/>
      <c r="V752" s="12"/>
      <c r="W752" s="12"/>
      <c r="X752" s="29"/>
      <c r="Y752" s="12"/>
      <c r="Z752" s="12"/>
      <c r="AA752" s="12"/>
      <c r="AB752" s="12"/>
      <c r="AC752" s="29"/>
      <c r="AD752" s="255"/>
      <c r="AE752" s="12"/>
      <c r="AF752" s="12"/>
      <c r="AG752" s="12"/>
      <c r="AH752" s="29"/>
      <c r="AI752" s="255"/>
      <c r="AJ752" s="12"/>
      <c r="AK752" s="12"/>
      <c r="AL752" s="12"/>
      <c r="AM752" s="29"/>
    </row>
    <row r="753" spans="1:39" outlineLevel="2">
      <c r="A753" s="37">
        <f>ROW()</f>
        <v>753</v>
      </c>
      <c r="C753" s="6" t="s">
        <v>667</v>
      </c>
      <c r="H753" s="39"/>
      <c r="I753" s="257"/>
      <c r="J753" s="39"/>
      <c r="K753" s="39"/>
      <c r="L753" s="39"/>
      <c r="M753" s="39"/>
      <c r="N753" s="255"/>
      <c r="O753" s="12"/>
      <c r="P753" s="12"/>
      <c r="Q753" s="12"/>
      <c r="R753" s="12"/>
      <c r="S753" s="29"/>
      <c r="T753" s="12"/>
      <c r="U753" s="12"/>
      <c r="V753" s="12"/>
      <c r="W753" s="12"/>
      <c r="X753" s="29"/>
      <c r="Y753" s="12"/>
      <c r="Z753" s="12"/>
      <c r="AA753" s="12"/>
      <c r="AB753" s="12"/>
      <c r="AC753" s="29"/>
      <c r="AD753" s="255"/>
      <c r="AE753" s="12"/>
      <c r="AF753" s="12"/>
      <c r="AG753" s="12"/>
      <c r="AH753" s="29"/>
      <c r="AI753" s="255"/>
      <c r="AJ753" s="12"/>
      <c r="AK753" s="12"/>
      <c r="AL753" s="12"/>
      <c r="AM753" s="29"/>
    </row>
    <row r="754" spans="1:39" outlineLevel="2">
      <c r="A754" s="37">
        <f>ROW()</f>
        <v>754</v>
      </c>
      <c r="C754" s="6" t="s">
        <v>212</v>
      </c>
      <c r="H754" s="39"/>
      <c r="I754" s="257"/>
      <c r="J754" s="39"/>
      <c r="K754" s="39"/>
      <c r="L754" s="39"/>
      <c r="M754" s="39"/>
      <c r="N754" s="255">
        <f t="shared" ref="N754:AH754" si="339">N739/N$33</f>
        <v>0</v>
      </c>
      <c r="O754" s="12">
        <f t="shared" si="339"/>
        <v>0</v>
      </c>
      <c r="P754" s="12">
        <f t="shared" si="339"/>
        <v>0</v>
      </c>
      <c r="Q754" s="12">
        <f t="shared" si="339"/>
        <v>0</v>
      </c>
      <c r="R754" s="12">
        <f t="shared" si="339"/>
        <v>0</v>
      </c>
      <c r="S754" s="29">
        <f t="shared" si="339"/>
        <v>0</v>
      </c>
      <c r="T754" s="12">
        <f t="shared" si="339"/>
        <v>-2.2780087781297826E-2</v>
      </c>
      <c r="U754" s="12">
        <f t="shared" si="339"/>
        <v>-5.3308392475107894E-2</v>
      </c>
      <c r="V754" s="12">
        <f t="shared" si="339"/>
        <v>0.25090095138075763</v>
      </c>
      <c r="W754" s="12">
        <f t="shared" si="339"/>
        <v>7.8203395370551973E-4</v>
      </c>
      <c r="X754" s="29">
        <f t="shared" si="339"/>
        <v>-3.8207816789660033E-3</v>
      </c>
      <c r="Y754" s="12">
        <f t="shared" si="339"/>
        <v>0</v>
      </c>
      <c r="Z754" s="12">
        <f t="shared" si="339"/>
        <v>0</v>
      </c>
      <c r="AA754" s="12">
        <f t="shared" si="339"/>
        <v>0</v>
      </c>
      <c r="AB754" s="12">
        <f t="shared" si="339"/>
        <v>0</v>
      </c>
      <c r="AC754" s="29">
        <f t="shared" si="339"/>
        <v>0</v>
      </c>
      <c r="AD754" s="255">
        <f t="shared" si="339"/>
        <v>0</v>
      </c>
      <c r="AE754" s="12">
        <f t="shared" si="339"/>
        <v>0</v>
      </c>
      <c r="AF754" s="12">
        <f t="shared" si="339"/>
        <v>0</v>
      </c>
      <c r="AG754" s="12">
        <f t="shared" si="339"/>
        <v>0</v>
      </c>
      <c r="AH754" s="29">
        <f t="shared" si="339"/>
        <v>0</v>
      </c>
      <c r="AI754" s="255">
        <f t="shared" ref="AI754:AM754" si="340">AI739/AI$33</f>
        <v>0</v>
      </c>
      <c r="AJ754" s="12">
        <f t="shared" si="340"/>
        <v>0</v>
      </c>
      <c r="AK754" s="12">
        <f t="shared" si="340"/>
        <v>0</v>
      </c>
      <c r="AL754" s="12">
        <f t="shared" si="340"/>
        <v>0</v>
      </c>
      <c r="AM754" s="29">
        <f t="shared" si="340"/>
        <v>0</v>
      </c>
    </row>
    <row r="755" spans="1:39" outlineLevel="2">
      <c r="A755" s="37">
        <f>ROW()</f>
        <v>755</v>
      </c>
      <c r="C755" s="6" t="s">
        <v>362</v>
      </c>
      <c r="H755" s="39"/>
      <c r="I755" s="257"/>
      <c r="J755" s="39"/>
      <c r="K755" s="39"/>
      <c r="L755" s="39"/>
      <c r="M755" s="39"/>
      <c r="N755" s="256"/>
      <c r="O755" s="22"/>
      <c r="P755" s="22"/>
      <c r="Q755" s="22"/>
      <c r="R755" s="22"/>
      <c r="S755" s="28"/>
      <c r="T755" s="22"/>
      <c r="U755" s="22"/>
      <c r="V755" s="22"/>
      <c r="W755" s="22"/>
      <c r="X755" s="28"/>
      <c r="Y755" s="22">
        <f t="shared" ref="Y755:AH755" si="341">Y740/Y$33</f>
        <v>0</v>
      </c>
      <c r="Z755" s="22">
        <f t="shared" si="341"/>
        <v>0</v>
      </c>
      <c r="AA755" s="22">
        <f t="shared" si="341"/>
        <v>0</v>
      </c>
      <c r="AB755" s="22">
        <f t="shared" si="341"/>
        <v>0</v>
      </c>
      <c r="AC755" s="28">
        <f t="shared" si="341"/>
        <v>0</v>
      </c>
      <c r="AD755" s="256">
        <f t="shared" si="341"/>
        <v>0</v>
      </c>
      <c r="AE755" s="22">
        <f t="shared" si="341"/>
        <v>0</v>
      </c>
      <c r="AF755" s="22">
        <f t="shared" si="341"/>
        <v>0</v>
      </c>
      <c r="AG755" s="22">
        <f t="shared" si="341"/>
        <v>0</v>
      </c>
      <c r="AH755" s="28">
        <f t="shared" si="341"/>
        <v>0</v>
      </c>
      <c r="AI755" s="256">
        <f t="shared" ref="AI755:AM755" si="342">AI740/AI$33</f>
        <v>0</v>
      </c>
      <c r="AJ755" s="22">
        <f t="shared" si="342"/>
        <v>0</v>
      </c>
      <c r="AK755" s="22">
        <f t="shared" si="342"/>
        <v>0</v>
      </c>
      <c r="AL755" s="22">
        <f t="shared" si="342"/>
        <v>0</v>
      </c>
      <c r="AM755" s="28">
        <f t="shared" si="342"/>
        <v>0</v>
      </c>
    </row>
    <row r="756" spans="1:39" outlineLevel="2" collapsed="1">
      <c r="A756" s="37">
        <f>ROW()</f>
        <v>756</v>
      </c>
      <c r="C756" s="6" t="s">
        <v>1</v>
      </c>
      <c r="H756" s="39"/>
      <c r="I756" s="257"/>
      <c r="J756" s="39"/>
      <c r="K756" s="39"/>
      <c r="L756" s="39"/>
      <c r="M756" s="39"/>
      <c r="N756" s="204">
        <f t="shared" ref="N756:AH756" si="343">SUM(N743:N755)</f>
        <v>7.0323364791167178</v>
      </c>
      <c r="O756" s="9">
        <f t="shared" si="343"/>
        <v>1.5501366092965836</v>
      </c>
      <c r="P756" s="9">
        <f t="shared" si="343"/>
        <v>5.371049633369875</v>
      </c>
      <c r="Q756" s="9">
        <f t="shared" si="343"/>
        <v>5.0600055379281672</v>
      </c>
      <c r="R756" s="9">
        <f t="shared" si="343"/>
        <v>0.91729158310305592</v>
      </c>
      <c r="S756" s="18">
        <f t="shared" si="343"/>
        <v>-2.7341102567390863E-4</v>
      </c>
      <c r="T756" s="9">
        <f t="shared" si="343"/>
        <v>70.047277638768122</v>
      </c>
      <c r="U756" s="9">
        <f t="shared" si="343"/>
        <v>25.785445300231157</v>
      </c>
      <c r="V756" s="9">
        <f t="shared" si="343"/>
        <v>27.629048854506191</v>
      </c>
      <c r="W756" s="9">
        <f t="shared" si="343"/>
        <v>16.104561594116308</v>
      </c>
      <c r="X756" s="18">
        <f t="shared" si="343"/>
        <v>28.809044455553511</v>
      </c>
      <c r="Y756" s="9">
        <f t="shared" si="343"/>
        <v>19.160140995316159</v>
      </c>
      <c r="Z756" s="9">
        <f t="shared" si="343"/>
        <v>26.310471985288647</v>
      </c>
      <c r="AA756" s="9">
        <f t="shared" si="343"/>
        <v>27.078998629561124</v>
      </c>
      <c r="AB756" s="9">
        <f t="shared" si="343"/>
        <v>31.69377626790757</v>
      </c>
      <c r="AC756" s="18">
        <f t="shared" si="343"/>
        <v>35.105202256194545</v>
      </c>
      <c r="AD756" s="204">
        <f t="shared" si="343"/>
        <v>40.14184063406541</v>
      </c>
      <c r="AE756" s="9">
        <f t="shared" si="343"/>
        <v>42.484924160039753</v>
      </c>
      <c r="AF756" s="9">
        <f t="shared" si="343"/>
        <v>48.642644739982813</v>
      </c>
      <c r="AG756" s="9">
        <f t="shared" si="343"/>
        <v>37.750518469500001</v>
      </c>
      <c r="AH756" s="18">
        <f t="shared" si="343"/>
        <v>36.277915999999998</v>
      </c>
      <c r="AI756" s="204">
        <f t="shared" ref="AI756:AM756" si="344">SUM(AI743:AI755)</f>
        <v>51.908836637853625</v>
      </c>
      <c r="AJ756" s="9">
        <f t="shared" si="344"/>
        <v>62.969637019394042</v>
      </c>
      <c r="AK756" s="9">
        <f t="shared" si="344"/>
        <v>54.577702646745244</v>
      </c>
      <c r="AL756" s="9">
        <f t="shared" si="344"/>
        <v>47.982408050675829</v>
      </c>
      <c r="AM756" s="18">
        <f t="shared" si="344"/>
        <v>33.31289840278864</v>
      </c>
    </row>
    <row r="757" spans="1:39" hidden="1" outlineLevel="3">
      <c r="A757" s="310">
        <f>ROW()</f>
        <v>757</v>
      </c>
      <c r="B757" s="230" t="s">
        <v>309</v>
      </c>
      <c r="E757" s="5" t="s">
        <v>486</v>
      </c>
      <c r="I757" s="257"/>
      <c r="J757" s="39"/>
      <c r="K757" s="39"/>
      <c r="L757" s="39"/>
      <c r="M757" s="39"/>
      <c r="N757" s="1270" t="s">
        <v>284</v>
      </c>
      <c r="O757" s="1271"/>
      <c r="P757" s="1271"/>
      <c r="Q757" s="1271"/>
      <c r="R757" s="1271"/>
      <c r="S757" s="1272"/>
      <c r="T757" s="1282" t="s">
        <v>211</v>
      </c>
      <c r="U757" s="1282"/>
      <c r="V757" s="1282"/>
      <c r="W757" s="1282"/>
      <c r="X757" s="1282"/>
      <c r="Y757" s="1270" t="s">
        <v>301</v>
      </c>
      <c r="Z757" s="1271"/>
      <c r="AA757" s="1271"/>
      <c r="AB757" s="1271"/>
      <c r="AC757" s="1272"/>
      <c r="AD757" s="1270" t="s">
        <v>450</v>
      </c>
      <c r="AE757" s="1271"/>
      <c r="AF757" s="1271"/>
      <c r="AG757" s="1271"/>
      <c r="AH757" s="1272"/>
      <c r="AI757" s="1270" t="s">
        <v>687</v>
      </c>
      <c r="AJ757" s="1271"/>
      <c r="AK757" s="1271"/>
      <c r="AL757" s="1271"/>
      <c r="AM757" s="1272"/>
    </row>
    <row r="758" spans="1:39" hidden="1" outlineLevel="3">
      <c r="A758" s="310">
        <f>ROW()</f>
        <v>758</v>
      </c>
      <c r="C758" s="6" t="s">
        <v>2</v>
      </c>
      <c r="I758" s="257"/>
      <c r="J758" s="39"/>
      <c r="K758" s="39"/>
      <c r="L758" s="39"/>
      <c r="M758" s="39"/>
      <c r="N758" s="652">
        <v>0</v>
      </c>
      <c r="O758" s="650">
        <v>0</v>
      </c>
      <c r="P758" s="650">
        <v>0</v>
      </c>
      <c r="Q758" s="650">
        <v>0</v>
      </c>
      <c r="R758" s="650">
        <v>0</v>
      </c>
      <c r="S758" s="653">
        <v>0</v>
      </c>
      <c r="T758" s="650">
        <v>0</v>
      </c>
      <c r="U758" s="650">
        <v>0</v>
      </c>
      <c r="V758" s="650">
        <v>0</v>
      </c>
      <c r="W758" s="650">
        <v>0</v>
      </c>
      <c r="X758" s="653">
        <v>0</v>
      </c>
      <c r="Y758" s="667">
        <v>0</v>
      </c>
      <c r="Z758" s="668">
        <v>0</v>
      </c>
      <c r="AA758" s="668">
        <v>0</v>
      </c>
      <c r="AB758" s="668">
        <v>0</v>
      </c>
      <c r="AC758" s="658">
        <v>0</v>
      </c>
      <c r="AD758" s="667">
        <v>0</v>
      </c>
      <c r="AE758" s="668">
        <v>0</v>
      </c>
      <c r="AF758" s="668">
        <v>0</v>
      </c>
      <c r="AG758" s="668">
        <v>0</v>
      </c>
      <c r="AH758" s="658">
        <v>0</v>
      </c>
      <c r="AI758" s="667">
        <v>0</v>
      </c>
      <c r="AJ758" s="668">
        <v>0</v>
      </c>
      <c r="AK758" s="668">
        <v>0</v>
      </c>
      <c r="AL758" s="668">
        <v>0</v>
      </c>
      <c r="AM758" s="658">
        <v>0</v>
      </c>
    </row>
    <row r="759" spans="1:39" hidden="1" outlineLevel="3">
      <c r="A759" s="310">
        <f>ROW()</f>
        <v>759</v>
      </c>
      <c r="C759" s="6" t="s">
        <v>3</v>
      </c>
      <c r="G759" s="9"/>
      <c r="I759" s="257"/>
      <c r="J759" s="39"/>
      <c r="K759" s="39"/>
      <c r="L759" s="39"/>
      <c r="M759" s="39"/>
      <c r="N759" s="652">
        <v>0</v>
      </c>
      <c r="O759" s="650">
        <v>0</v>
      </c>
      <c r="P759" s="650">
        <v>0</v>
      </c>
      <c r="Q759" s="650">
        <v>0</v>
      </c>
      <c r="R759" s="650">
        <v>0</v>
      </c>
      <c r="S759" s="497">
        <v>-3.5651267496299703</v>
      </c>
      <c r="T759" s="401">
        <v>0</v>
      </c>
      <c r="U759" s="650">
        <v>0</v>
      </c>
      <c r="V759" s="650">
        <v>0</v>
      </c>
      <c r="W759" s="650">
        <v>0</v>
      </c>
      <c r="X759" s="653">
        <v>0</v>
      </c>
      <c r="Y759" s="667">
        <v>0</v>
      </c>
      <c r="Z759" s="668">
        <v>0</v>
      </c>
      <c r="AA759" s="668">
        <v>0</v>
      </c>
      <c r="AB759" s="668">
        <v>0</v>
      </c>
      <c r="AC759" s="658">
        <v>0</v>
      </c>
      <c r="AD759" s="667">
        <v>0</v>
      </c>
      <c r="AE759" s="668">
        <v>0</v>
      </c>
      <c r="AF759" s="668">
        <v>0</v>
      </c>
      <c r="AG759" s="668">
        <v>0</v>
      </c>
      <c r="AH759" s="658">
        <v>0</v>
      </c>
      <c r="AI759" s="667">
        <v>0</v>
      </c>
      <c r="AJ759" s="668">
        <v>0</v>
      </c>
      <c r="AK759" s="668">
        <v>0</v>
      </c>
      <c r="AL759" s="668">
        <v>0</v>
      </c>
      <c r="AM759" s="658">
        <v>0</v>
      </c>
    </row>
    <row r="760" spans="1:39" hidden="1" outlineLevel="3">
      <c r="A760" s="310">
        <f>ROW()</f>
        <v>760</v>
      </c>
      <c r="C760" s="6" t="s">
        <v>4</v>
      </c>
      <c r="I760" s="257"/>
      <c r="J760" s="39"/>
      <c r="K760" s="39"/>
      <c r="L760" s="39"/>
      <c r="M760" s="39"/>
      <c r="N760" s="652">
        <v>0</v>
      </c>
      <c r="O760" s="650">
        <v>0</v>
      </c>
      <c r="P760" s="650">
        <v>0</v>
      </c>
      <c r="Q760" s="650">
        <v>0</v>
      </c>
      <c r="R760" s="650">
        <v>0</v>
      </c>
      <c r="S760" s="653">
        <v>0</v>
      </c>
      <c r="T760" s="650">
        <v>0</v>
      </c>
      <c r="U760" s="650">
        <v>0</v>
      </c>
      <c r="V760" s="650">
        <v>0</v>
      </c>
      <c r="W760" s="650">
        <v>0</v>
      </c>
      <c r="X760" s="653">
        <v>0</v>
      </c>
      <c r="Y760" s="667">
        <v>0</v>
      </c>
      <c r="Z760" s="668">
        <v>0</v>
      </c>
      <c r="AA760" s="668">
        <v>0</v>
      </c>
      <c r="AB760" s="668">
        <v>0</v>
      </c>
      <c r="AC760" s="658">
        <v>0</v>
      </c>
      <c r="AD760" s="667">
        <v>0</v>
      </c>
      <c r="AE760" s="668">
        <v>0</v>
      </c>
      <c r="AF760" s="668">
        <v>0</v>
      </c>
      <c r="AG760" s="668">
        <v>0</v>
      </c>
      <c r="AH760" s="658">
        <v>0</v>
      </c>
      <c r="AI760" s="667">
        <v>0</v>
      </c>
      <c r="AJ760" s="668">
        <v>0</v>
      </c>
      <c r="AK760" s="668">
        <v>0</v>
      </c>
      <c r="AL760" s="668">
        <v>0</v>
      </c>
      <c r="AM760" s="658">
        <v>0</v>
      </c>
    </row>
    <row r="761" spans="1:39" hidden="1" outlineLevel="3">
      <c r="A761" s="310">
        <f>ROW()</f>
        <v>761</v>
      </c>
      <c r="C761" s="6" t="s">
        <v>5</v>
      </c>
      <c r="I761" s="257"/>
      <c r="J761" s="39"/>
      <c r="K761" s="39"/>
      <c r="L761" s="39"/>
      <c r="M761" s="39"/>
      <c r="N761" s="652">
        <v>0</v>
      </c>
      <c r="O761" s="650">
        <v>0</v>
      </c>
      <c r="P761" s="650">
        <v>0</v>
      </c>
      <c r="Q761" s="650">
        <v>0</v>
      </c>
      <c r="R761" s="650">
        <v>0</v>
      </c>
      <c r="S761" s="497">
        <v>-0.52633463037002992</v>
      </c>
      <c r="T761" s="401">
        <v>0</v>
      </c>
      <c r="U761" s="650">
        <v>0</v>
      </c>
      <c r="V761" s="650">
        <v>0</v>
      </c>
      <c r="W761" s="650">
        <v>0</v>
      </c>
      <c r="X761" s="653">
        <v>0</v>
      </c>
      <c r="Y761" s="667">
        <v>0</v>
      </c>
      <c r="Z761" s="668">
        <v>0</v>
      </c>
      <c r="AA761" s="668">
        <v>0</v>
      </c>
      <c r="AB761" s="668">
        <v>0</v>
      </c>
      <c r="AC761" s="658">
        <v>0</v>
      </c>
      <c r="AD761" s="667">
        <v>0</v>
      </c>
      <c r="AE761" s="668">
        <v>0</v>
      </c>
      <c r="AF761" s="668">
        <v>0</v>
      </c>
      <c r="AG761" s="668">
        <v>0</v>
      </c>
      <c r="AH761" s="658">
        <v>0</v>
      </c>
      <c r="AI761" s="667">
        <v>0</v>
      </c>
      <c r="AJ761" s="668">
        <v>0</v>
      </c>
      <c r="AK761" s="668">
        <v>0</v>
      </c>
      <c r="AL761" s="668">
        <v>0</v>
      </c>
      <c r="AM761" s="658">
        <v>0</v>
      </c>
    </row>
    <row r="762" spans="1:39" hidden="1" outlineLevel="3">
      <c r="A762" s="310">
        <f>ROW()</f>
        <v>762</v>
      </c>
      <c r="C762" s="6" t="s">
        <v>473</v>
      </c>
      <c r="I762" s="257"/>
      <c r="J762" s="39"/>
      <c r="K762" s="39"/>
      <c r="L762" s="39"/>
      <c r="M762" s="39"/>
      <c r="N762" s="652"/>
      <c r="O762" s="650"/>
      <c r="P762" s="650"/>
      <c r="Q762" s="650"/>
      <c r="R762" s="650"/>
      <c r="S762" s="653"/>
      <c r="T762" s="650"/>
      <c r="U762" s="650"/>
      <c r="V762" s="650"/>
      <c r="W762" s="650"/>
      <c r="X762" s="653"/>
      <c r="Y762" s="667"/>
      <c r="Z762" s="668"/>
      <c r="AA762" s="668"/>
      <c r="AB762" s="668"/>
      <c r="AC762" s="658"/>
      <c r="AD762" s="667"/>
      <c r="AE762" s="668"/>
      <c r="AF762" s="668"/>
      <c r="AG762" s="668"/>
      <c r="AH762" s="658"/>
      <c r="AI762" s="667"/>
      <c r="AJ762" s="668"/>
      <c r="AK762" s="668"/>
      <c r="AL762" s="668"/>
      <c r="AM762" s="658"/>
    </row>
    <row r="763" spans="1:39" hidden="1" outlineLevel="3">
      <c r="A763" s="310">
        <f>ROW()</f>
        <v>763</v>
      </c>
      <c r="C763" s="6" t="s">
        <v>474</v>
      </c>
      <c r="I763" s="257"/>
      <c r="J763" s="39"/>
      <c r="K763" s="39"/>
      <c r="L763" s="39"/>
      <c r="M763" s="39"/>
      <c r="N763" s="652"/>
      <c r="O763" s="650"/>
      <c r="P763" s="650"/>
      <c r="Q763" s="650"/>
      <c r="R763" s="650"/>
      <c r="S763" s="653"/>
      <c r="T763" s="650"/>
      <c r="U763" s="650"/>
      <c r="V763" s="650"/>
      <c r="W763" s="650"/>
      <c r="X763" s="653"/>
      <c r="Y763" s="667"/>
      <c r="Z763" s="668"/>
      <c r="AA763" s="668"/>
      <c r="AB763" s="668"/>
      <c r="AC763" s="658"/>
      <c r="AD763" s="667"/>
      <c r="AE763" s="668"/>
      <c r="AF763" s="668"/>
      <c r="AG763" s="668"/>
      <c r="AH763" s="658"/>
      <c r="AI763" s="667"/>
      <c r="AJ763" s="668"/>
      <c r="AK763" s="668"/>
      <c r="AL763" s="668"/>
      <c r="AM763" s="658"/>
    </row>
    <row r="764" spans="1:39" hidden="1" outlineLevel="3">
      <c r="A764" s="310">
        <f>ROW()</f>
        <v>764</v>
      </c>
      <c r="C764" s="6" t="s">
        <v>477</v>
      </c>
      <c r="I764" s="257"/>
      <c r="J764" s="39"/>
      <c r="K764" s="39"/>
      <c r="L764" s="39"/>
      <c r="M764" s="39"/>
      <c r="N764" s="652"/>
      <c r="O764" s="650"/>
      <c r="P764" s="650"/>
      <c r="Q764" s="650"/>
      <c r="R764" s="650"/>
      <c r="S764" s="653"/>
      <c r="T764" s="650"/>
      <c r="U764" s="650"/>
      <c r="V764" s="650"/>
      <c r="W764" s="650"/>
      <c r="X764" s="653"/>
      <c r="Y764" s="667"/>
      <c r="Z764" s="668"/>
      <c r="AA764" s="668"/>
      <c r="AB764" s="668"/>
      <c r="AC764" s="658"/>
      <c r="AD764" s="667"/>
      <c r="AE764" s="668"/>
      <c r="AF764" s="668"/>
      <c r="AG764" s="668"/>
      <c r="AH764" s="658"/>
      <c r="AI764" s="667"/>
      <c r="AJ764" s="668"/>
      <c r="AK764" s="668"/>
      <c r="AL764" s="668"/>
      <c r="AM764" s="658"/>
    </row>
    <row r="765" spans="1:39" hidden="1" outlineLevel="3">
      <c r="A765" s="310">
        <f>ROW()</f>
        <v>765</v>
      </c>
      <c r="C765" s="6" t="s">
        <v>511</v>
      </c>
      <c r="I765" s="257"/>
      <c r="J765" s="39"/>
      <c r="K765" s="39"/>
      <c r="L765" s="39"/>
      <c r="M765" s="39"/>
      <c r="N765" s="652"/>
      <c r="O765" s="650"/>
      <c r="P765" s="650"/>
      <c r="Q765" s="650"/>
      <c r="R765" s="650"/>
      <c r="S765" s="653"/>
      <c r="T765" s="650"/>
      <c r="U765" s="650"/>
      <c r="V765" s="650"/>
      <c r="W765" s="650"/>
      <c r="X765" s="653"/>
      <c r="Y765" s="667"/>
      <c r="Z765" s="668"/>
      <c r="AA765" s="668"/>
      <c r="AB765" s="668"/>
      <c r="AC765" s="658"/>
      <c r="AD765" s="667"/>
      <c r="AE765" s="668"/>
      <c r="AF765" s="668"/>
      <c r="AG765" s="668"/>
      <c r="AH765" s="658"/>
      <c r="AI765" s="667"/>
      <c r="AJ765" s="668"/>
      <c r="AK765" s="668"/>
      <c r="AL765" s="668"/>
      <c r="AM765" s="658"/>
    </row>
    <row r="766" spans="1:39" hidden="1" outlineLevel="3">
      <c r="A766" s="310">
        <f>ROW()</f>
        <v>766</v>
      </c>
      <c r="C766" s="6" t="s">
        <v>655</v>
      </c>
      <c r="I766" s="257"/>
      <c r="J766" s="39"/>
      <c r="K766" s="39"/>
      <c r="L766" s="39"/>
      <c r="M766" s="39"/>
      <c r="N766" s="652"/>
      <c r="O766" s="650"/>
      <c r="P766" s="650"/>
      <c r="Q766" s="650"/>
      <c r="R766" s="650"/>
      <c r="S766" s="653"/>
      <c r="T766" s="650"/>
      <c r="U766" s="650"/>
      <c r="V766" s="650"/>
      <c r="W766" s="650"/>
      <c r="X766" s="653"/>
      <c r="Y766" s="667"/>
      <c r="Z766" s="668"/>
      <c r="AA766" s="668"/>
      <c r="AB766" s="668"/>
      <c r="AC766" s="658"/>
      <c r="AD766" s="667"/>
      <c r="AE766" s="668"/>
      <c r="AF766" s="668"/>
      <c r="AG766" s="668"/>
      <c r="AH766" s="658"/>
      <c r="AI766" s="667"/>
      <c r="AJ766" s="668"/>
      <c r="AK766" s="668"/>
      <c r="AL766" s="668"/>
      <c r="AM766" s="658"/>
    </row>
    <row r="767" spans="1:39" hidden="1" outlineLevel="3">
      <c r="A767" s="310">
        <f>ROW()</f>
        <v>767</v>
      </c>
      <c r="C767" s="6" t="s">
        <v>656</v>
      </c>
      <c r="I767" s="257"/>
      <c r="J767" s="39"/>
      <c r="K767" s="39"/>
      <c r="L767" s="39"/>
      <c r="M767" s="39"/>
      <c r="N767" s="652"/>
      <c r="O767" s="650"/>
      <c r="P767" s="650"/>
      <c r="Q767" s="650"/>
      <c r="R767" s="650"/>
      <c r="S767" s="653"/>
      <c r="T767" s="650"/>
      <c r="U767" s="650"/>
      <c r="V767" s="650"/>
      <c r="W767" s="650"/>
      <c r="X767" s="653"/>
      <c r="Y767" s="667"/>
      <c r="Z767" s="668"/>
      <c r="AA767" s="668"/>
      <c r="AB767" s="668"/>
      <c r="AC767" s="658"/>
      <c r="AD767" s="667"/>
      <c r="AE767" s="668"/>
      <c r="AF767" s="668"/>
      <c r="AG767" s="668"/>
      <c r="AH767" s="658"/>
      <c r="AI767" s="667"/>
      <c r="AJ767" s="668"/>
      <c r="AK767" s="668"/>
      <c r="AL767" s="668"/>
      <c r="AM767" s="658"/>
    </row>
    <row r="768" spans="1:39" hidden="1" outlineLevel="3">
      <c r="A768" s="310">
        <f>ROW()</f>
        <v>768</v>
      </c>
      <c r="C768" s="6" t="s">
        <v>667</v>
      </c>
      <c r="I768" s="257"/>
      <c r="J768" s="39"/>
      <c r="K768" s="39"/>
      <c r="L768" s="39"/>
      <c r="M768" s="39"/>
      <c r="N768" s="652"/>
      <c r="O768" s="650"/>
      <c r="P768" s="650"/>
      <c r="Q768" s="650"/>
      <c r="R768" s="650"/>
      <c r="S768" s="653"/>
      <c r="T768" s="650"/>
      <c r="U768" s="650"/>
      <c r="V768" s="650"/>
      <c r="W768" s="650"/>
      <c r="X768" s="653"/>
      <c r="Y768" s="667"/>
      <c r="Z768" s="668"/>
      <c r="AA768" s="668"/>
      <c r="AB768" s="668"/>
      <c r="AC768" s="658"/>
      <c r="AD768" s="667"/>
      <c r="AE768" s="668"/>
      <c r="AF768" s="668"/>
      <c r="AG768" s="668"/>
      <c r="AH768" s="658"/>
      <c r="AI768" s="667"/>
      <c r="AJ768" s="668"/>
      <c r="AK768" s="668"/>
      <c r="AL768" s="668"/>
      <c r="AM768" s="658"/>
    </row>
    <row r="769" spans="1:39" hidden="1" outlineLevel="3">
      <c r="A769" s="310">
        <f>ROW()</f>
        <v>769</v>
      </c>
      <c r="C769" s="6" t="s">
        <v>212</v>
      </c>
      <c r="I769" s="257"/>
      <c r="J769" s="39"/>
      <c r="K769" s="39"/>
      <c r="L769" s="39"/>
      <c r="M769" s="39"/>
      <c r="N769" s="652">
        <v>0</v>
      </c>
      <c r="O769" s="650">
        <v>0</v>
      </c>
      <c r="P769" s="650">
        <v>0</v>
      </c>
      <c r="Q769" s="650">
        <v>0</v>
      </c>
      <c r="R769" s="650">
        <v>0</v>
      </c>
      <c r="S769" s="653">
        <v>0</v>
      </c>
      <c r="T769" s="650">
        <v>0</v>
      </c>
      <c r="U769" s="650">
        <v>0</v>
      </c>
      <c r="V769" s="650">
        <v>0</v>
      </c>
      <c r="W769" s="650">
        <v>0</v>
      </c>
      <c r="X769" s="653">
        <v>0</v>
      </c>
      <c r="Y769" s="667">
        <v>0</v>
      </c>
      <c r="Z769" s="668">
        <v>0</v>
      </c>
      <c r="AA769" s="668">
        <v>0</v>
      </c>
      <c r="AB769" s="668">
        <v>0</v>
      </c>
      <c r="AC769" s="658">
        <v>0</v>
      </c>
      <c r="AD769" s="667">
        <v>0</v>
      </c>
      <c r="AE769" s="668">
        <v>0</v>
      </c>
      <c r="AF769" s="668">
        <v>0</v>
      </c>
      <c r="AG769" s="668">
        <v>0</v>
      </c>
      <c r="AH769" s="658">
        <v>0</v>
      </c>
      <c r="AI769" s="667">
        <v>0</v>
      </c>
      <c r="AJ769" s="668">
        <v>0</v>
      </c>
      <c r="AK769" s="668">
        <v>0</v>
      </c>
      <c r="AL769" s="668">
        <v>0</v>
      </c>
      <c r="AM769" s="658">
        <v>0</v>
      </c>
    </row>
    <row r="770" spans="1:39" hidden="1" outlineLevel="3">
      <c r="A770" s="310">
        <f>ROW()</f>
        <v>770</v>
      </c>
      <c r="C770" s="6" t="s">
        <v>362</v>
      </c>
      <c r="I770" s="257"/>
      <c r="J770" s="39"/>
      <c r="K770" s="39"/>
      <c r="L770" s="39"/>
      <c r="M770" s="39"/>
      <c r="N770" s="654"/>
      <c r="O770" s="651"/>
      <c r="P770" s="651"/>
      <c r="Q770" s="651"/>
      <c r="R770" s="651"/>
      <c r="S770" s="655"/>
      <c r="T770" s="651"/>
      <c r="U770" s="651"/>
      <c r="V770" s="651"/>
      <c r="W770" s="651"/>
      <c r="X770" s="655"/>
      <c r="Y770" s="669"/>
      <c r="Z770" s="670"/>
      <c r="AA770" s="670"/>
      <c r="AB770" s="670"/>
      <c r="AC770" s="659"/>
      <c r="AD770" s="669"/>
      <c r="AE770" s="670"/>
      <c r="AF770" s="670"/>
      <c r="AG770" s="670"/>
      <c r="AH770" s="659"/>
      <c r="AI770" s="669"/>
      <c r="AJ770" s="670"/>
      <c r="AK770" s="670"/>
      <c r="AL770" s="670"/>
      <c r="AM770" s="659"/>
    </row>
    <row r="771" spans="1:39" hidden="1" outlineLevel="3">
      <c r="A771" s="310">
        <f>ROW()</f>
        <v>771</v>
      </c>
      <c r="C771" s="6" t="s">
        <v>1</v>
      </c>
      <c r="H771" s="39"/>
      <c r="I771" s="257"/>
      <c r="J771" s="39"/>
      <c r="K771" s="39"/>
      <c r="L771" s="39"/>
      <c r="M771" s="39"/>
      <c r="N771" s="254">
        <f t="shared" ref="N771:AH771" si="345">SUM(N758:N770)</f>
        <v>0</v>
      </c>
      <c r="O771" s="87">
        <f t="shared" si="345"/>
        <v>0</v>
      </c>
      <c r="P771" s="87">
        <f t="shared" si="345"/>
        <v>0</v>
      </c>
      <c r="Q771" s="87">
        <f t="shared" si="345"/>
        <v>0</v>
      </c>
      <c r="R771" s="87">
        <f t="shared" si="345"/>
        <v>0</v>
      </c>
      <c r="S771" s="16">
        <f t="shared" si="345"/>
        <v>-4.0914613800000001</v>
      </c>
      <c r="T771" s="9">
        <f t="shared" si="345"/>
        <v>0</v>
      </c>
      <c r="U771" s="9">
        <f t="shared" si="345"/>
        <v>0</v>
      </c>
      <c r="V771" s="9">
        <f t="shared" si="345"/>
        <v>0</v>
      </c>
      <c r="W771" s="9">
        <f t="shared" si="345"/>
        <v>0</v>
      </c>
      <c r="X771" s="18">
        <f t="shared" si="345"/>
        <v>0</v>
      </c>
      <c r="Y771" s="9">
        <f t="shared" si="345"/>
        <v>0</v>
      </c>
      <c r="Z771" s="9">
        <f t="shared" si="345"/>
        <v>0</v>
      </c>
      <c r="AA771" s="9">
        <f t="shared" si="345"/>
        <v>0</v>
      </c>
      <c r="AB771" s="9">
        <f t="shared" si="345"/>
        <v>0</v>
      </c>
      <c r="AC771" s="18">
        <f t="shared" si="345"/>
        <v>0</v>
      </c>
      <c r="AD771" s="204">
        <f t="shared" si="345"/>
        <v>0</v>
      </c>
      <c r="AE771" s="9">
        <f t="shared" si="345"/>
        <v>0</v>
      </c>
      <c r="AF771" s="9">
        <f t="shared" si="345"/>
        <v>0</v>
      </c>
      <c r="AG771" s="9">
        <f t="shared" si="345"/>
        <v>0</v>
      </c>
      <c r="AH771" s="18">
        <f t="shared" si="345"/>
        <v>0</v>
      </c>
      <c r="AI771" s="204">
        <f t="shared" ref="AI771:AM771" si="346">SUM(AI758:AI770)</f>
        <v>0</v>
      </c>
      <c r="AJ771" s="9">
        <f t="shared" si="346"/>
        <v>0</v>
      </c>
      <c r="AK771" s="9">
        <f t="shared" si="346"/>
        <v>0</v>
      </c>
      <c r="AL771" s="9">
        <f t="shared" si="346"/>
        <v>0</v>
      </c>
      <c r="AM771" s="18">
        <f t="shared" si="346"/>
        <v>0</v>
      </c>
    </row>
    <row r="772" spans="1:39" hidden="1" outlineLevel="3">
      <c r="A772" s="310">
        <f>ROW()</f>
        <v>772</v>
      </c>
      <c r="B772" s="64" t="s">
        <v>310</v>
      </c>
      <c r="E772" s="5" t="s">
        <v>486</v>
      </c>
      <c r="I772" s="257"/>
      <c r="J772" s="39"/>
      <c r="K772" s="39"/>
      <c r="L772" s="39"/>
      <c r="M772" s="39"/>
      <c r="N772" s="1284" t="str">
        <f>"AA2 [m$ "&amp;$E$33&amp;"]"</f>
        <v>AA2 [m$ 31/12/2024]</v>
      </c>
      <c r="O772" s="1285"/>
      <c r="P772" s="1285"/>
      <c r="Q772" s="1285"/>
      <c r="R772" s="1285"/>
      <c r="S772" s="1286"/>
      <c r="T772" s="1285" t="str">
        <f>"AA3 [m$ "&amp;$E$33&amp;"]"</f>
        <v>AA3 [m$ 31/12/2024]</v>
      </c>
      <c r="U772" s="1285"/>
      <c r="V772" s="1285"/>
      <c r="W772" s="1285"/>
      <c r="X772" s="1286"/>
      <c r="Y772" s="1284" t="str">
        <f>"AA4 [m$ "&amp;$E$33&amp;"]"</f>
        <v>AA4 [m$ 31/12/2024]</v>
      </c>
      <c r="Z772" s="1285"/>
      <c r="AA772" s="1285"/>
      <c r="AB772" s="1285"/>
      <c r="AC772" s="1286"/>
      <c r="AD772" s="1284" t="str">
        <f>"AA5 [m$ "&amp;$E$33&amp;"]"</f>
        <v>AA5 [m$ 31/12/2024]</v>
      </c>
      <c r="AE772" s="1285"/>
      <c r="AF772" s="1285"/>
      <c r="AG772" s="1285"/>
      <c r="AH772" s="1286"/>
      <c r="AI772" s="1284" t="str">
        <f>"AA6 [m$ "&amp;$E$33&amp;"]"</f>
        <v>AA6 [m$ 31/12/2024]</v>
      </c>
      <c r="AJ772" s="1285"/>
      <c r="AK772" s="1285"/>
      <c r="AL772" s="1285"/>
      <c r="AM772" s="1286"/>
    </row>
    <row r="773" spans="1:39" hidden="1" outlineLevel="3">
      <c r="A773" s="310">
        <f>ROW()</f>
        <v>773</v>
      </c>
      <c r="C773" s="6" t="s">
        <v>2</v>
      </c>
      <c r="I773" s="257"/>
      <c r="J773" s="39"/>
      <c r="K773" s="39"/>
      <c r="L773" s="39"/>
      <c r="M773" s="39"/>
      <c r="N773" s="255">
        <f t="shared" ref="N773:AH773" si="347">N758/N$33</f>
        <v>0</v>
      </c>
      <c r="O773" s="12">
        <f t="shared" si="347"/>
        <v>0</v>
      </c>
      <c r="P773" s="12">
        <f t="shared" si="347"/>
        <v>0</v>
      </c>
      <c r="Q773" s="12">
        <f t="shared" si="347"/>
        <v>0</v>
      </c>
      <c r="R773" s="12">
        <f t="shared" si="347"/>
        <v>0</v>
      </c>
      <c r="S773" s="29">
        <f t="shared" si="347"/>
        <v>0</v>
      </c>
      <c r="T773" s="12">
        <f t="shared" si="347"/>
        <v>0</v>
      </c>
      <c r="U773" s="12">
        <f t="shared" si="347"/>
        <v>0</v>
      </c>
      <c r="V773" s="12">
        <f t="shared" si="347"/>
        <v>0</v>
      </c>
      <c r="W773" s="12">
        <f t="shared" si="347"/>
        <v>0</v>
      </c>
      <c r="X773" s="29">
        <f t="shared" si="347"/>
        <v>0</v>
      </c>
      <c r="Y773" s="25">
        <f t="shared" si="347"/>
        <v>0</v>
      </c>
      <c r="Z773" s="25">
        <f t="shared" si="347"/>
        <v>0</v>
      </c>
      <c r="AA773" s="25">
        <f t="shared" si="347"/>
        <v>0</v>
      </c>
      <c r="AB773" s="25">
        <f t="shared" si="347"/>
        <v>0</v>
      </c>
      <c r="AC773" s="26">
        <f t="shared" si="347"/>
        <v>0</v>
      </c>
      <c r="AD773" s="395">
        <f t="shared" si="347"/>
        <v>0</v>
      </c>
      <c r="AE773" s="25">
        <f t="shared" si="347"/>
        <v>0</v>
      </c>
      <c r="AF773" s="25">
        <f t="shared" si="347"/>
        <v>0</v>
      </c>
      <c r="AG773" s="25">
        <f t="shared" si="347"/>
        <v>0</v>
      </c>
      <c r="AH773" s="26">
        <f t="shared" si="347"/>
        <v>0</v>
      </c>
      <c r="AI773" s="395">
        <f t="shared" ref="AI773:AM773" si="348">AI758/AI$33</f>
        <v>0</v>
      </c>
      <c r="AJ773" s="25">
        <f t="shared" si="348"/>
        <v>0</v>
      </c>
      <c r="AK773" s="25">
        <f t="shared" si="348"/>
        <v>0</v>
      </c>
      <c r="AL773" s="25">
        <f t="shared" si="348"/>
        <v>0</v>
      </c>
      <c r="AM773" s="26">
        <f t="shared" si="348"/>
        <v>0</v>
      </c>
    </row>
    <row r="774" spans="1:39" hidden="1" outlineLevel="3">
      <c r="A774" s="310">
        <f>ROW()</f>
        <v>774</v>
      </c>
      <c r="C774" s="6" t="s">
        <v>3</v>
      </c>
      <c r="F774" s="264"/>
      <c r="G774" s="9"/>
      <c r="I774" s="257"/>
      <c r="J774" s="39"/>
      <c r="K774" s="39"/>
      <c r="L774" s="39"/>
      <c r="M774" s="39"/>
      <c r="N774" s="255">
        <f t="shared" ref="N774:AH774" si="349">N759/N$33</f>
        <v>0</v>
      </c>
      <c r="O774" s="12">
        <f t="shared" si="349"/>
        <v>0</v>
      </c>
      <c r="P774" s="12">
        <f t="shared" si="349"/>
        <v>0</v>
      </c>
      <c r="Q774" s="12">
        <f t="shared" si="349"/>
        <v>0</v>
      </c>
      <c r="R774" s="12">
        <f t="shared" si="349"/>
        <v>0</v>
      </c>
      <c r="S774" s="29">
        <f t="shared" si="349"/>
        <v>-5.1342900283541892</v>
      </c>
      <c r="T774" s="12">
        <f t="shared" si="349"/>
        <v>0</v>
      </c>
      <c r="U774" s="12">
        <f t="shared" si="349"/>
        <v>0</v>
      </c>
      <c r="V774" s="12">
        <f t="shared" si="349"/>
        <v>0</v>
      </c>
      <c r="W774" s="12">
        <f t="shared" si="349"/>
        <v>0</v>
      </c>
      <c r="X774" s="29">
        <f t="shared" si="349"/>
        <v>0</v>
      </c>
      <c r="Y774" s="25">
        <f t="shared" si="349"/>
        <v>0</v>
      </c>
      <c r="Z774" s="25">
        <f t="shared" si="349"/>
        <v>0</v>
      </c>
      <c r="AA774" s="25">
        <f t="shared" si="349"/>
        <v>0</v>
      </c>
      <c r="AB774" s="25">
        <f t="shared" si="349"/>
        <v>0</v>
      </c>
      <c r="AC774" s="26">
        <f t="shared" si="349"/>
        <v>0</v>
      </c>
      <c r="AD774" s="395">
        <f t="shared" si="349"/>
        <v>0</v>
      </c>
      <c r="AE774" s="25">
        <f t="shared" si="349"/>
        <v>0</v>
      </c>
      <c r="AF774" s="25">
        <f t="shared" si="349"/>
        <v>0</v>
      </c>
      <c r="AG774" s="25">
        <f t="shared" si="349"/>
        <v>0</v>
      </c>
      <c r="AH774" s="26">
        <f t="shared" si="349"/>
        <v>0</v>
      </c>
      <c r="AI774" s="395">
        <f t="shared" ref="AI774:AM774" si="350">AI759/AI$33</f>
        <v>0</v>
      </c>
      <c r="AJ774" s="25">
        <f t="shared" si="350"/>
        <v>0</v>
      </c>
      <c r="AK774" s="25">
        <f t="shared" si="350"/>
        <v>0</v>
      </c>
      <c r="AL774" s="25">
        <f t="shared" si="350"/>
        <v>0</v>
      </c>
      <c r="AM774" s="26">
        <f t="shared" si="350"/>
        <v>0</v>
      </c>
    </row>
    <row r="775" spans="1:39" hidden="1" outlineLevel="3">
      <c r="A775" s="310">
        <f>ROW()</f>
        <v>775</v>
      </c>
      <c r="C775" s="6" t="s">
        <v>4</v>
      </c>
      <c r="I775" s="257"/>
      <c r="J775" s="39"/>
      <c r="K775" s="39"/>
      <c r="L775" s="39"/>
      <c r="M775" s="39"/>
      <c r="N775" s="255">
        <f t="shared" ref="N775:AH775" si="351">N760/N$33</f>
        <v>0</v>
      </c>
      <c r="O775" s="12">
        <f t="shared" si="351"/>
        <v>0</v>
      </c>
      <c r="P775" s="12">
        <f t="shared" si="351"/>
        <v>0</v>
      </c>
      <c r="Q775" s="12">
        <f t="shared" si="351"/>
        <v>0</v>
      </c>
      <c r="R775" s="12">
        <f t="shared" si="351"/>
        <v>0</v>
      </c>
      <c r="S775" s="29">
        <f t="shared" si="351"/>
        <v>0</v>
      </c>
      <c r="T775" s="12">
        <f t="shared" si="351"/>
        <v>0</v>
      </c>
      <c r="U775" s="12">
        <f t="shared" si="351"/>
        <v>0</v>
      </c>
      <c r="V775" s="12">
        <f t="shared" si="351"/>
        <v>0</v>
      </c>
      <c r="W775" s="12">
        <f t="shared" si="351"/>
        <v>0</v>
      </c>
      <c r="X775" s="29">
        <f t="shared" si="351"/>
        <v>0</v>
      </c>
      <c r="Y775" s="25">
        <f t="shared" si="351"/>
        <v>0</v>
      </c>
      <c r="Z775" s="25">
        <f t="shared" si="351"/>
        <v>0</v>
      </c>
      <c r="AA775" s="25">
        <f t="shared" si="351"/>
        <v>0</v>
      </c>
      <c r="AB775" s="25">
        <f t="shared" si="351"/>
        <v>0</v>
      </c>
      <c r="AC775" s="26">
        <f t="shared" si="351"/>
        <v>0</v>
      </c>
      <c r="AD775" s="395">
        <f t="shared" si="351"/>
        <v>0</v>
      </c>
      <c r="AE775" s="25">
        <f t="shared" si="351"/>
        <v>0</v>
      </c>
      <c r="AF775" s="25">
        <f t="shared" si="351"/>
        <v>0</v>
      </c>
      <c r="AG775" s="25">
        <f t="shared" si="351"/>
        <v>0</v>
      </c>
      <c r="AH775" s="26">
        <f t="shared" si="351"/>
        <v>0</v>
      </c>
      <c r="AI775" s="395">
        <f t="shared" ref="AI775:AM775" si="352">AI760/AI$33</f>
        <v>0</v>
      </c>
      <c r="AJ775" s="25">
        <f t="shared" si="352"/>
        <v>0</v>
      </c>
      <c r="AK775" s="25">
        <f t="shared" si="352"/>
        <v>0</v>
      </c>
      <c r="AL775" s="25">
        <f t="shared" si="352"/>
        <v>0</v>
      </c>
      <c r="AM775" s="26">
        <f t="shared" si="352"/>
        <v>0</v>
      </c>
    </row>
    <row r="776" spans="1:39" hidden="1" outlineLevel="3">
      <c r="A776" s="310">
        <f>ROW()</f>
        <v>776</v>
      </c>
      <c r="C776" s="6" t="s">
        <v>5</v>
      </c>
      <c r="I776" s="257"/>
      <c r="J776" s="39"/>
      <c r="K776" s="39"/>
      <c r="L776" s="39"/>
      <c r="M776" s="39"/>
      <c r="N776" s="255">
        <f t="shared" ref="N776:AH776" si="353">N761/N$33</f>
        <v>0</v>
      </c>
      <c r="O776" s="12">
        <f t="shared" si="353"/>
        <v>0</v>
      </c>
      <c r="P776" s="12">
        <f t="shared" si="353"/>
        <v>0</v>
      </c>
      <c r="Q776" s="12">
        <f t="shared" si="353"/>
        <v>0</v>
      </c>
      <c r="R776" s="12">
        <f t="shared" si="353"/>
        <v>0</v>
      </c>
      <c r="S776" s="29">
        <f t="shared" si="353"/>
        <v>-0.7579967934006312</v>
      </c>
      <c r="T776" s="12">
        <f t="shared" si="353"/>
        <v>0</v>
      </c>
      <c r="U776" s="12">
        <f t="shared" si="353"/>
        <v>0</v>
      </c>
      <c r="V776" s="12">
        <f t="shared" si="353"/>
        <v>0</v>
      </c>
      <c r="W776" s="12">
        <f t="shared" si="353"/>
        <v>0</v>
      </c>
      <c r="X776" s="29">
        <f t="shared" si="353"/>
        <v>0</v>
      </c>
      <c r="Y776" s="25">
        <f t="shared" si="353"/>
        <v>0</v>
      </c>
      <c r="Z776" s="25">
        <f t="shared" si="353"/>
        <v>0</v>
      </c>
      <c r="AA776" s="25">
        <f t="shared" si="353"/>
        <v>0</v>
      </c>
      <c r="AB776" s="25">
        <f t="shared" si="353"/>
        <v>0</v>
      </c>
      <c r="AC776" s="26">
        <f t="shared" si="353"/>
        <v>0</v>
      </c>
      <c r="AD776" s="395">
        <f t="shared" si="353"/>
        <v>0</v>
      </c>
      <c r="AE776" s="25">
        <f t="shared" si="353"/>
        <v>0</v>
      </c>
      <c r="AF776" s="25">
        <f t="shared" si="353"/>
        <v>0</v>
      </c>
      <c r="AG776" s="25">
        <f t="shared" si="353"/>
        <v>0</v>
      </c>
      <c r="AH776" s="26">
        <f t="shared" si="353"/>
        <v>0</v>
      </c>
      <c r="AI776" s="395">
        <f t="shared" ref="AI776:AM776" si="354">AI761/AI$33</f>
        <v>0</v>
      </c>
      <c r="AJ776" s="25">
        <f t="shared" si="354"/>
        <v>0</v>
      </c>
      <c r="AK776" s="25">
        <f t="shared" si="354"/>
        <v>0</v>
      </c>
      <c r="AL776" s="25">
        <f t="shared" si="354"/>
        <v>0</v>
      </c>
      <c r="AM776" s="26">
        <f t="shared" si="354"/>
        <v>0</v>
      </c>
    </row>
    <row r="777" spans="1:39" hidden="1" outlineLevel="3">
      <c r="A777" s="310">
        <f>ROW()</f>
        <v>777</v>
      </c>
      <c r="C777" s="6" t="s">
        <v>473</v>
      </c>
      <c r="I777" s="257"/>
      <c r="J777" s="39"/>
      <c r="K777" s="39"/>
      <c r="L777" s="39"/>
      <c r="M777" s="39"/>
      <c r="N777" s="255">
        <f t="shared" ref="N777:AH777" si="355">N762/N$33</f>
        <v>0</v>
      </c>
      <c r="O777" s="12">
        <f t="shared" si="355"/>
        <v>0</v>
      </c>
      <c r="P777" s="12">
        <f t="shared" si="355"/>
        <v>0</v>
      </c>
      <c r="Q777" s="12">
        <f t="shared" si="355"/>
        <v>0</v>
      </c>
      <c r="R777" s="12">
        <f t="shared" si="355"/>
        <v>0</v>
      </c>
      <c r="S777" s="29">
        <f t="shared" si="355"/>
        <v>0</v>
      </c>
      <c r="T777" s="12">
        <f t="shared" si="355"/>
        <v>0</v>
      </c>
      <c r="U777" s="12">
        <f t="shared" si="355"/>
        <v>0</v>
      </c>
      <c r="V777" s="12">
        <f t="shared" si="355"/>
        <v>0</v>
      </c>
      <c r="W777" s="12">
        <f t="shared" si="355"/>
        <v>0</v>
      </c>
      <c r="X777" s="29">
        <f t="shared" si="355"/>
        <v>0</v>
      </c>
      <c r="Y777" s="25">
        <f t="shared" si="355"/>
        <v>0</v>
      </c>
      <c r="Z777" s="25">
        <f t="shared" si="355"/>
        <v>0</v>
      </c>
      <c r="AA777" s="25">
        <f t="shared" si="355"/>
        <v>0</v>
      </c>
      <c r="AB777" s="25">
        <f t="shared" si="355"/>
        <v>0</v>
      </c>
      <c r="AC777" s="26">
        <f t="shared" si="355"/>
        <v>0</v>
      </c>
      <c r="AD777" s="395">
        <f t="shared" si="355"/>
        <v>0</v>
      </c>
      <c r="AE777" s="25">
        <f t="shared" si="355"/>
        <v>0</v>
      </c>
      <c r="AF777" s="25">
        <f t="shared" si="355"/>
        <v>0</v>
      </c>
      <c r="AG777" s="25">
        <f t="shared" si="355"/>
        <v>0</v>
      </c>
      <c r="AH777" s="26">
        <f t="shared" si="355"/>
        <v>0</v>
      </c>
      <c r="AI777" s="395">
        <f t="shared" ref="AI777:AM777" si="356">AI762/AI$33</f>
        <v>0</v>
      </c>
      <c r="AJ777" s="25">
        <f t="shared" si="356"/>
        <v>0</v>
      </c>
      <c r="AK777" s="25">
        <f t="shared" si="356"/>
        <v>0</v>
      </c>
      <c r="AL777" s="25">
        <f t="shared" si="356"/>
        <v>0</v>
      </c>
      <c r="AM777" s="26">
        <f t="shared" si="356"/>
        <v>0</v>
      </c>
    </row>
    <row r="778" spans="1:39" hidden="1" outlineLevel="3">
      <c r="A778" s="310">
        <f>ROW()</f>
        <v>778</v>
      </c>
      <c r="C778" s="6" t="s">
        <v>474</v>
      </c>
      <c r="I778" s="257"/>
      <c r="J778" s="39"/>
      <c r="K778" s="39"/>
      <c r="L778" s="39"/>
      <c r="M778" s="39"/>
      <c r="N778" s="255">
        <f t="shared" ref="N778:AH778" si="357">N763/N$33</f>
        <v>0</v>
      </c>
      <c r="O778" s="12">
        <f t="shared" si="357"/>
        <v>0</v>
      </c>
      <c r="P778" s="12">
        <f t="shared" si="357"/>
        <v>0</v>
      </c>
      <c r="Q778" s="12">
        <f t="shared" si="357"/>
        <v>0</v>
      </c>
      <c r="R778" s="12">
        <f t="shared" si="357"/>
        <v>0</v>
      </c>
      <c r="S778" s="29">
        <f t="shared" si="357"/>
        <v>0</v>
      </c>
      <c r="T778" s="12">
        <f t="shared" si="357"/>
        <v>0</v>
      </c>
      <c r="U778" s="12">
        <f t="shared" si="357"/>
        <v>0</v>
      </c>
      <c r="V778" s="12">
        <f t="shared" si="357"/>
        <v>0</v>
      </c>
      <c r="W778" s="12">
        <f t="shared" si="357"/>
        <v>0</v>
      </c>
      <c r="X778" s="29">
        <f t="shared" si="357"/>
        <v>0</v>
      </c>
      <c r="Y778" s="25">
        <f t="shared" si="357"/>
        <v>0</v>
      </c>
      <c r="Z778" s="25">
        <f t="shared" si="357"/>
        <v>0</v>
      </c>
      <c r="AA778" s="25">
        <f t="shared" si="357"/>
        <v>0</v>
      </c>
      <c r="AB778" s="25">
        <f t="shared" si="357"/>
        <v>0</v>
      </c>
      <c r="AC778" s="26">
        <f t="shared" si="357"/>
        <v>0</v>
      </c>
      <c r="AD778" s="395">
        <f t="shared" si="357"/>
        <v>0</v>
      </c>
      <c r="AE778" s="25">
        <f t="shared" si="357"/>
        <v>0</v>
      </c>
      <c r="AF778" s="25">
        <f t="shared" si="357"/>
        <v>0</v>
      </c>
      <c r="AG778" s="25">
        <f t="shared" si="357"/>
        <v>0</v>
      </c>
      <c r="AH778" s="26">
        <f t="shared" si="357"/>
        <v>0</v>
      </c>
      <c r="AI778" s="395">
        <f t="shared" ref="AI778:AM778" si="358">AI763/AI$33</f>
        <v>0</v>
      </c>
      <c r="AJ778" s="25">
        <f t="shared" si="358"/>
        <v>0</v>
      </c>
      <c r="AK778" s="25">
        <f t="shared" si="358"/>
        <v>0</v>
      </c>
      <c r="AL778" s="25">
        <f t="shared" si="358"/>
        <v>0</v>
      </c>
      <c r="AM778" s="26">
        <f t="shared" si="358"/>
        <v>0</v>
      </c>
    </row>
    <row r="779" spans="1:39" hidden="1" outlineLevel="3">
      <c r="A779" s="310">
        <f>ROW()</f>
        <v>779</v>
      </c>
      <c r="C779" s="6" t="s">
        <v>477</v>
      </c>
      <c r="I779" s="257"/>
      <c r="J779" s="39"/>
      <c r="K779" s="39"/>
      <c r="L779" s="39"/>
      <c r="M779" s="39"/>
      <c r="N779" s="255">
        <f t="shared" ref="N779:AH779" si="359">N764/N$33</f>
        <v>0</v>
      </c>
      <c r="O779" s="12">
        <f t="shared" si="359"/>
        <v>0</v>
      </c>
      <c r="P779" s="12">
        <f t="shared" si="359"/>
        <v>0</v>
      </c>
      <c r="Q779" s="12">
        <f t="shared" si="359"/>
        <v>0</v>
      </c>
      <c r="R779" s="12">
        <f t="shared" si="359"/>
        <v>0</v>
      </c>
      <c r="S779" s="29">
        <f t="shared" si="359"/>
        <v>0</v>
      </c>
      <c r="T779" s="12">
        <f t="shared" si="359"/>
        <v>0</v>
      </c>
      <c r="U779" s="12">
        <f t="shared" si="359"/>
        <v>0</v>
      </c>
      <c r="V779" s="12">
        <f t="shared" si="359"/>
        <v>0</v>
      </c>
      <c r="W779" s="12">
        <f t="shared" si="359"/>
        <v>0</v>
      </c>
      <c r="X779" s="29">
        <f t="shared" si="359"/>
        <v>0</v>
      </c>
      <c r="Y779" s="25">
        <f t="shared" si="359"/>
        <v>0</v>
      </c>
      <c r="Z779" s="25">
        <f t="shared" si="359"/>
        <v>0</v>
      </c>
      <c r="AA779" s="25">
        <f t="shared" si="359"/>
        <v>0</v>
      </c>
      <c r="AB779" s="25">
        <f t="shared" si="359"/>
        <v>0</v>
      </c>
      <c r="AC779" s="26">
        <f t="shared" si="359"/>
        <v>0</v>
      </c>
      <c r="AD779" s="395">
        <f t="shared" si="359"/>
        <v>0</v>
      </c>
      <c r="AE779" s="25">
        <f t="shared" si="359"/>
        <v>0</v>
      </c>
      <c r="AF779" s="25">
        <f t="shared" si="359"/>
        <v>0</v>
      </c>
      <c r="AG779" s="25">
        <f t="shared" si="359"/>
        <v>0</v>
      </c>
      <c r="AH779" s="26">
        <f t="shared" si="359"/>
        <v>0</v>
      </c>
      <c r="AI779" s="395">
        <f t="shared" ref="AI779:AM779" si="360">AI764/AI$33</f>
        <v>0</v>
      </c>
      <c r="AJ779" s="25">
        <f t="shared" si="360"/>
        <v>0</v>
      </c>
      <c r="AK779" s="25">
        <f t="shared" si="360"/>
        <v>0</v>
      </c>
      <c r="AL779" s="25">
        <f t="shared" si="360"/>
        <v>0</v>
      </c>
      <c r="AM779" s="26">
        <f t="shared" si="360"/>
        <v>0</v>
      </c>
    </row>
    <row r="780" spans="1:39" hidden="1" outlineLevel="3">
      <c r="A780" s="310">
        <f>ROW()</f>
        <v>780</v>
      </c>
      <c r="C780" s="6" t="s">
        <v>511</v>
      </c>
      <c r="I780" s="257"/>
      <c r="J780" s="39"/>
      <c r="K780" s="39"/>
      <c r="L780" s="39"/>
      <c r="M780" s="39"/>
      <c r="N780" s="255">
        <f t="shared" ref="N780:AH780" si="361">N765/N$33</f>
        <v>0</v>
      </c>
      <c r="O780" s="12">
        <f t="shared" si="361"/>
        <v>0</v>
      </c>
      <c r="P780" s="12">
        <f t="shared" si="361"/>
        <v>0</v>
      </c>
      <c r="Q780" s="12">
        <f t="shared" si="361"/>
        <v>0</v>
      </c>
      <c r="R780" s="12">
        <f t="shared" si="361"/>
        <v>0</v>
      </c>
      <c r="S780" s="29">
        <f t="shared" si="361"/>
        <v>0</v>
      </c>
      <c r="T780" s="12">
        <f t="shared" si="361"/>
        <v>0</v>
      </c>
      <c r="U780" s="12">
        <f t="shared" si="361"/>
        <v>0</v>
      </c>
      <c r="V780" s="12">
        <f t="shared" si="361"/>
        <v>0</v>
      </c>
      <c r="W780" s="12">
        <f t="shared" si="361"/>
        <v>0</v>
      </c>
      <c r="X780" s="29">
        <f t="shared" si="361"/>
        <v>0</v>
      </c>
      <c r="Y780" s="25">
        <f t="shared" si="361"/>
        <v>0</v>
      </c>
      <c r="Z780" s="25">
        <f t="shared" si="361"/>
        <v>0</v>
      </c>
      <c r="AA780" s="25">
        <f t="shared" si="361"/>
        <v>0</v>
      </c>
      <c r="AB780" s="25">
        <f t="shared" si="361"/>
        <v>0</v>
      </c>
      <c r="AC780" s="26">
        <f t="shared" si="361"/>
        <v>0</v>
      </c>
      <c r="AD780" s="395">
        <f t="shared" si="361"/>
        <v>0</v>
      </c>
      <c r="AE780" s="25">
        <f t="shared" si="361"/>
        <v>0</v>
      </c>
      <c r="AF780" s="25">
        <f t="shared" si="361"/>
        <v>0</v>
      </c>
      <c r="AG780" s="25">
        <f t="shared" si="361"/>
        <v>0</v>
      </c>
      <c r="AH780" s="26">
        <f t="shared" si="361"/>
        <v>0</v>
      </c>
      <c r="AI780" s="395">
        <f t="shared" ref="AI780:AM780" si="362">AI765/AI$33</f>
        <v>0</v>
      </c>
      <c r="AJ780" s="25">
        <f t="shared" si="362"/>
        <v>0</v>
      </c>
      <c r="AK780" s="25">
        <f t="shared" si="362"/>
        <v>0</v>
      </c>
      <c r="AL780" s="25">
        <f t="shared" si="362"/>
        <v>0</v>
      </c>
      <c r="AM780" s="26">
        <f t="shared" si="362"/>
        <v>0</v>
      </c>
    </row>
    <row r="781" spans="1:39" hidden="1" outlineLevel="3">
      <c r="A781" s="310">
        <f>ROW()</f>
        <v>781</v>
      </c>
      <c r="C781" s="6" t="s">
        <v>655</v>
      </c>
      <c r="I781" s="257"/>
      <c r="J781" s="39"/>
      <c r="K781" s="39"/>
      <c r="L781" s="39"/>
      <c r="M781" s="39"/>
      <c r="N781" s="255"/>
      <c r="O781" s="12"/>
      <c r="P781" s="12"/>
      <c r="Q781" s="12"/>
      <c r="R781" s="12"/>
      <c r="S781" s="29"/>
      <c r="T781" s="12"/>
      <c r="U781" s="12"/>
      <c r="V781" s="12"/>
      <c r="W781" s="12"/>
      <c r="X781" s="29"/>
      <c r="Y781" s="25"/>
      <c r="Z781" s="25"/>
      <c r="AA781" s="25"/>
      <c r="AB781" s="25"/>
      <c r="AC781" s="26"/>
      <c r="AD781" s="395"/>
      <c r="AE781" s="25"/>
      <c r="AF781" s="25"/>
      <c r="AG781" s="25"/>
      <c r="AH781" s="26"/>
      <c r="AI781" s="395"/>
      <c r="AJ781" s="25"/>
      <c r="AK781" s="25"/>
      <c r="AL781" s="25"/>
      <c r="AM781" s="26"/>
    </row>
    <row r="782" spans="1:39" hidden="1" outlineLevel="3">
      <c r="A782" s="310">
        <f>ROW()</f>
        <v>782</v>
      </c>
      <c r="C782" s="6" t="s">
        <v>656</v>
      </c>
      <c r="I782" s="257"/>
      <c r="J782" s="39"/>
      <c r="K782" s="39"/>
      <c r="L782" s="39"/>
      <c r="M782" s="39"/>
      <c r="N782" s="255"/>
      <c r="O782" s="12"/>
      <c r="P782" s="12"/>
      <c r="Q782" s="12"/>
      <c r="R782" s="12"/>
      <c r="S782" s="29"/>
      <c r="T782" s="12"/>
      <c r="U782" s="12"/>
      <c r="V782" s="12"/>
      <c r="W782" s="12"/>
      <c r="X782" s="29"/>
      <c r="Y782" s="25"/>
      <c r="Z782" s="25"/>
      <c r="AA782" s="25"/>
      <c r="AB782" s="25"/>
      <c r="AC782" s="26"/>
      <c r="AD782" s="395"/>
      <c r="AE782" s="25"/>
      <c r="AF782" s="25"/>
      <c r="AG782" s="25"/>
      <c r="AH782" s="26"/>
      <c r="AI782" s="395"/>
      <c r="AJ782" s="25"/>
      <c r="AK782" s="25"/>
      <c r="AL782" s="25"/>
      <c r="AM782" s="26"/>
    </row>
    <row r="783" spans="1:39" hidden="1" outlineLevel="3">
      <c r="A783" s="310">
        <f>ROW()</f>
        <v>783</v>
      </c>
      <c r="C783" s="6" t="s">
        <v>667</v>
      </c>
      <c r="I783" s="257"/>
      <c r="J783" s="39"/>
      <c r="K783" s="39"/>
      <c r="L783" s="39"/>
      <c r="M783" s="39"/>
      <c r="N783" s="255"/>
      <c r="O783" s="12"/>
      <c r="P783" s="12"/>
      <c r="Q783" s="12"/>
      <c r="R783" s="12"/>
      <c r="S783" s="29"/>
      <c r="T783" s="12"/>
      <c r="U783" s="12"/>
      <c r="V783" s="12"/>
      <c r="W783" s="12"/>
      <c r="X783" s="29"/>
      <c r="Y783" s="25"/>
      <c r="Z783" s="25"/>
      <c r="AA783" s="25"/>
      <c r="AB783" s="25"/>
      <c r="AC783" s="26"/>
      <c r="AD783" s="395"/>
      <c r="AE783" s="25"/>
      <c r="AF783" s="25"/>
      <c r="AG783" s="25"/>
      <c r="AH783" s="26"/>
      <c r="AI783" s="395"/>
      <c r="AJ783" s="25"/>
      <c r="AK783" s="25"/>
      <c r="AL783" s="25"/>
      <c r="AM783" s="26"/>
    </row>
    <row r="784" spans="1:39" hidden="1" outlineLevel="3">
      <c r="A784" s="310">
        <f>ROW()</f>
        <v>784</v>
      </c>
      <c r="C784" s="6" t="s">
        <v>212</v>
      </c>
      <c r="I784" s="257"/>
      <c r="J784" s="39"/>
      <c r="K784" s="39"/>
      <c r="L784" s="39"/>
      <c r="M784" s="39"/>
      <c r="N784" s="255">
        <f t="shared" ref="N784:AH784" si="363">N769/N$33</f>
        <v>0</v>
      </c>
      <c r="O784" s="12">
        <f t="shared" si="363"/>
        <v>0</v>
      </c>
      <c r="P784" s="12">
        <f t="shared" si="363"/>
        <v>0</v>
      </c>
      <c r="Q784" s="12">
        <f t="shared" si="363"/>
        <v>0</v>
      </c>
      <c r="R784" s="12">
        <f t="shared" si="363"/>
        <v>0</v>
      </c>
      <c r="S784" s="29">
        <f t="shared" si="363"/>
        <v>0</v>
      </c>
      <c r="T784" s="12">
        <f t="shared" si="363"/>
        <v>0</v>
      </c>
      <c r="U784" s="12">
        <f t="shared" si="363"/>
        <v>0</v>
      </c>
      <c r="V784" s="12">
        <f t="shared" si="363"/>
        <v>0</v>
      </c>
      <c r="W784" s="12">
        <f t="shared" si="363"/>
        <v>0</v>
      </c>
      <c r="X784" s="29">
        <f t="shared" si="363"/>
        <v>0</v>
      </c>
      <c r="Y784" s="25">
        <f t="shared" si="363"/>
        <v>0</v>
      </c>
      <c r="Z784" s="25">
        <f t="shared" si="363"/>
        <v>0</v>
      </c>
      <c r="AA784" s="25">
        <f t="shared" si="363"/>
        <v>0</v>
      </c>
      <c r="AB784" s="25">
        <f t="shared" si="363"/>
        <v>0</v>
      </c>
      <c r="AC784" s="26">
        <f t="shared" si="363"/>
        <v>0</v>
      </c>
      <c r="AD784" s="395">
        <f t="shared" si="363"/>
        <v>0</v>
      </c>
      <c r="AE784" s="25">
        <f t="shared" si="363"/>
        <v>0</v>
      </c>
      <c r="AF784" s="25">
        <f t="shared" si="363"/>
        <v>0</v>
      </c>
      <c r="AG784" s="25">
        <f t="shared" si="363"/>
        <v>0</v>
      </c>
      <c r="AH784" s="26">
        <f t="shared" si="363"/>
        <v>0</v>
      </c>
      <c r="AI784" s="395">
        <f t="shared" ref="AI784:AM784" si="364">AI769/AI$33</f>
        <v>0</v>
      </c>
      <c r="AJ784" s="25">
        <f t="shared" si="364"/>
        <v>0</v>
      </c>
      <c r="AK784" s="25">
        <f t="shared" si="364"/>
        <v>0</v>
      </c>
      <c r="AL784" s="25">
        <f t="shared" si="364"/>
        <v>0</v>
      </c>
      <c r="AM784" s="26">
        <f t="shared" si="364"/>
        <v>0</v>
      </c>
    </row>
    <row r="785" spans="1:39" hidden="1" outlineLevel="3">
      <c r="A785" s="310">
        <f>ROW()</f>
        <v>785</v>
      </c>
      <c r="C785" s="6" t="s">
        <v>362</v>
      </c>
      <c r="I785" s="257"/>
      <c r="J785" s="39"/>
      <c r="K785" s="39"/>
      <c r="L785" s="39"/>
      <c r="M785" s="39"/>
      <c r="N785" s="256"/>
      <c r="O785" s="22"/>
      <c r="P785" s="22"/>
      <c r="Q785" s="22"/>
      <c r="R785" s="22"/>
      <c r="S785" s="28"/>
      <c r="T785" s="22"/>
      <c r="U785" s="22"/>
      <c r="V785" s="22"/>
      <c r="W785" s="22"/>
      <c r="X785" s="28"/>
      <c r="Y785" s="260">
        <f t="shared" ref="Y785:AH785" si="365">Y770/Y$33</f>
        <v>0</v>
      </c>
      <c r="Z785" s="260">
        <f t="shared" si="365"/>
        <v>0</v>
      </c>
      <c r="AA785" s="260">
        <f t="shared" si="365"/>
        <v>0</v>
      </c>
      <c r="AB785" s="260">
        <f t="shared" si="365"/>
        <v>0</v>
      </c>
      <c r="AC785" s="261">
        <f t="shared" si="365"/>
        <v>0</v>
      </c>
      <c r="AD785" s="394">
        <f t="shared" si="365"/>
        <v>0</v>
      </c>
      <c r="AE785" s="260">
        <f t="shared" si="365"/>
        <v>0</v>
      </c>
      <c r="AF785" s="260">
        <f t="shared" si="365"/>
        <v>0</v>
      </c>
      <c r="AG785" s="260">
        <f t="shared" si="365"/>
        <v>0</v>
      </c>
      <c r="AH785" s="261">
        <f t="shared" si="365"/>
        <v>0</v>
      </c>
      <c r="AI785" s="394">
        <f t="shared" ref="AI785:AM785" si="366">AI770/AI$33</f>
        <v>0</v>
      </c>
      <c r="AJ785" s="260">
        <f t="shared" si="366"/>
        <v>0</v>
      </c>
      <c r="AK785" s="260">
        <f t="shared" si="366"/>
        <v>0</v>
      </c>
      <c r="AL785" s="260">
        <f t="shared" si="366"/>
        <v>0</v>
      </c>
      <c r="AM785" s="261">
        <f t="shared" si="366"/>
        <v>0</v>
      </c>
    </row>
    <row r="786" spans="1:39" hidden="1" outlineLevel="3">
      <c r="A786" s="310">
        <f>ROW()</f>
        <v>786</v>
      </c>
      <c r="C786" s="6" t="s">
        <v>1</v>
      </c>
      <c r="H786" s="39"/>
      <c r="I786" s="257"/>
      <c r="J786" s="39"/>
      <c r="K786" s="39"/>
      <c r="L786" s="39"/>
      <c r="M786" s="39"/>
      <c r="N786" s="204">
        <f t="shared" ref="N786:AH786" si="367">SUM(N773:N785)</f>
        <v>0</v>
      </c>
      <c r="O786" s="9">
        <f t="shared" si="367"/>
        <v>0</v>
      </c>
      <c r="P786" s="9">
        <f t="shared" si="367"/>
        <v>0</v>
      </c>
      <c r="Q786" s="9">
        <f t="shared" si="367"/>
        <v>0</v>
      </c>
      <c r="R786" s="9">
        <f t="shared" si="367"/>
        <v>0</v>
      </c>
      <c r="S786" s="18">
        <f t="shared" si="367"/>
        <v>-5.8922868217548201</v>
      </c>
      <c r="T786" s="87">
        <f t="shared" si="367"/>
        <v>0</v>
      </c>
      <c r="U786" s="87">
        <f t="shared" si="367"/>
        <v>0</v>
      </c>
      <c r="V786" s="87">
        <f t="shared" si="367"/>
        <v>0</v>
      </c>
      <c r="W786" s="87">
        <f t="shared" si="367"/>
        <v>0</v>
      </c>
      <c r="X786" s="16">
        <f t="shared" si="367"/>
        <v>0</v>
      </c>
      <c r="Y786" s="87">
        <f t="shared" si="367"/>
        <v>0</v>
      </c>
      <c r="Z786" s="87">
        <f t="shared" si="367"/>
        <v>0</v>
      </c>
      <c r="AA786" s="87">
        <f t="shared" si="367"/>
        <v>0</v>
      </c>
      <c r="AB786" s="87">
        <f t="shared" si="367"/>
        <v>0</v>
      </c>
      <c r="AC786" s="16">
        <f t="shared" si="367"/>
        <v>0</v>
      </c>
      <c r="AD786" s="254">
        <f t="shared" si="367"/>
        <v>0</v>
      </c>
      <c r="AE786" s="87">
        <f t="shared" si="367"/>
        <v>0</v>
      </c>
      <c r="AF786" s="87">
        <f t="shared" si="367"/>
        <v>0</v>
      </c>
      <c r="AG786" s="87">
        <f t="shared" si="367"/>
        <v>0</v>
      </c>
      <c r="AH786" s="16">
        <f t="shared" si="367"/>
        <v>0</v>
      </c>
      <c r="AI786" s="254">
        <f t="shared" ref="AI786:AM786" si="368">SUM(AI773:AI785)</f>
        <v>0</v>
      </c>
      <c r="AJ786" s="87">
        <f t="shared" si="368"/>
        <v>0</v>
      </c>
      <c r="AK786" s="87">
        <f t="shared" si="368"/>
        <v>0</v>
      </c>
      <c r="AL786" s="87">
        <f t="shared" si="368"/>
        <v>0</v>
      </c>
      <c r="AM786" s="16">
        <f t="shared" si="368"/>
        <v>0</v>
      </c>
    </row>
    <row r="787" spans="1:39" s="10" customFormat="1" outlineLevel="1" collapsed="1">
      <c r="A787" s="198" t="s">
        <v>311</v>
      </c>
      <c r="B787" s="199"/>
      <c r="C787" s="200"/>
      <c r="D787" s="200"/>
      <c r="E787" s="200"/>
      <c r="F787" s="200"/>
      <c r="G787" s="200"/>
      <c r="H787" s="201"/>
      <c r="I787" s="202"/>
      <c r="J787" s="201"/>
      <c r="K787" s="201"/>
      <c r="L787" s="201"/>
      <c r="M787" s="201"/>
      <c r="N787" s="202"/>
      <c r="O787" s="201"/>
      <c r="P787" s="201"/>
      <c r="Q787" s="201"/>
      <c r="R787" s="201"/>
      <c r="S787" s="203"/>
      <c r="T787" s="201"/>
      <c r="U787" s="201"/>
      <c r="V787" s="201"/>
      <c r="W787" s="201"/>
      <c r="X787" s="203"/>
      <c r="Y787" s="201"/>
      <c r="Z787" s="201"/>
      <c r="AA787" s="201"/>
      <c r="AB787" s="201"/>
      <c r="AC787" s="203"/>
      <c r="AD787" s="202"/>
      <c r="AE787" s="201"/>
      <c r="AF787" s="201"/>
      <c r="AG787" s="201"/>
      <c r="AH787" s="203"/>
      <c r="AI787" s="202"/>
      <c r="AJ787" s="201"/>
      <c r="AK787" s="201"/>
      <c r="AL787" s="201"/>
      <c r="AM787" s="203"/>
    </row>
    <row r="788" spans="1:39" hidden="1" outlineLevel="2">
      <c r="A788" s="310">
        <f>ROW()</f>
        <v>788</v>
      </c>
      <c r="B788" s="64" t="s">
        <v>311</v>
      </c>
      <c r="E788" s="5" t="s">
        <v>486</v>
      </c>
      <c r="I788" s="1299" t="s">
        <v>283</v>
      </c>
      <c r="J788" s="1282"/>
      <c r="K788" s="1282"/>
      <c r="L788" s="1282"/>
      <c r="M788" s="1282"/>
      <c r="N788" s="1270" t="s">
        <v>284</v>
      </c>
      <c r="O788" s="1271"/>
      <c r="P788" s="1271"/>
      <c r="Q788" s="1271"/>
      <c r="R788" s="1271"/>
      <c r="S788" s="1272"/>
      <c r="T788" s="1282" t="s">
        <v>211</v>
      </c>
      <c r="U788" s="1282"/>
      <c r="V788" s="1282"/>
      <c r="W788" s="1282"/>
      <c r="X788" s="1282"/>
      <c r="Y788" s="1270" t="s">
        <v>301</v>
      </c>
      <c r="Z788" s="1271"/>
      <c r="AA788" s="1271"/>
      <c r="AB788" s="1271"/>
      <c r="AC788" s="1272"/>
      <c r="AD788" s="1270" t="s">
        <v>450</v>
      </c>
      <c r="AE788" s="1271"/>
      <c r="AF788" s="1271"/>
      <c r="AG788" s="1271"/>
      <c r="AH788" s="1272"/>
      <c r="AI788" s="1270" t="s">
        <v>687</v>
      </c>
      <c r="AJ788" s="1271"/>
      <c r="AK788" s="1271"/>
      <c r="AL788" s="1271"/>
      <c r="AM788" s="1272"/>
    </row>
    <row r="789" spans="1:39" hidden="1" outlineLevel="2">
      <c r="A789" s="310">
        <f>ROW()</f>
        <v>789</v>
      </c>
      <c r="C789" s="6" t="s">
        <v>2</v>
      </c>
      <c r="I789" s="255">
        <f t="shared" ref="I789:AH789" si="369">I697+I758</f>
        <v>0</v>
      </c>
      <c r="J789" s="12">
        <f t="shared" si="369"/>
        <v>0</v>
      </c>
      <c r="K789" s="12">
        <f t="shared" si="369"/>
        <v>0</v>
      </c>
      <c r="L789" s="12">
        <f t="shared" si="369"/>
        <v>0</v>
      </c>
      <c r="M789" s="12">
        <f t="shared" si="369"/>
        <v>0</v>
      </c>
      <c r="N789" s="255">
        <f t="shared" si="369"/>
        <v>0</v>
      </c>
      <c r="O789" s="12">
        <f t="shared" si="369"/>
        <v>0</v>
      </c>
      <c r="P789" s="12">
        <f t="shared" si="369"/>
        <v>0</v>
      </c>
      <c r="Q789" s="12">
        <f t="shared" si="369"/>
        <v>0</v>
      </c>
      <c r="R789" s="12">
        <f t="shared" si="369"/>
        <v>0</v>
      </c>
      <c r="S789" s="29">
        <f t="shared" si="369"/>
        <v>0</v>
      </c>
      <c r="T789" s="12">
        <f t="shared" si="369"/>
        <v>0</v>
      </c>
      <c r="U789" s="12">
        <f t="shared" si="369"/>
        <v>0</v>
      </c>
      <c r="V789" s="12">
        <f t="shared" si="369"/>
        <v>0</v>
      </c>
      <c r="W789" s="12">
        <f t="shared" si="369"/>
        <v>0</v>
      </c>
      <c r="X789" s="29">
        <f t="shared" si="369"/>
        <v>0</v>
      </c>
      <c r="Y789" s="12">
        <f t="shared" si="369"/>
        <v>0</v>
      </c>
      <c r="Z789" s="12">
        <f t="shared" si="369"/>
        <v>0</v>
      </c>
      <c r="AA789" s="12">
        <f t="shared" si="369"/>
        <v>0</v>
      </c>
      <c r="AB789" s="12">
        <f t="shared" si="369"/>
        <v>0</v>
      </c>
      <c r="AC789" s="29">
        <f t="shared" si="369"/>
        <v>0</v>
      </c>
      <c r="AD789" s="255">
        <f t="shared" si="369"/>
        <v>0</v>
      </c>
      <c r="AE789" s="12">
        <f t="shared" si="369"/>
        <v>0</v>
      </c>
      <c r="AF789" s="12">
        <f t="shared" si="369"/>
        <v>0</v>
      </c>
      <c r="AG789" s="12">
        <f t="shared" si="369"/>
        <v>0</v>
      </c>
      <c r="AH789" s="29">
        <f t="shared" si="369"/>
        <v>0</v>
      </c>
      <c r="AI789" s="255">
        <f t="shared" ref="AI789:AM789" si="370">AI697+AI758</f>
        <v>0</v>
      </c>
      <c r="AJ789" s="12">
        <f t="shared" si="370"/>
        <v>0</v>
      </c>
      <c r="AK789" s="12">
        <f t="shared" si="370"/>
        <v>0</v>
      </c>
      <c r="AL789" s="12">
        <f t="shared" si="370"/>
        <v>0</v>
      </c>
      <c r="AM789" s="29">
        <f t="shared" si="370"/>
        <v>0</v>
      </c>
    </row>
    <row r="790" spans="1:39" hidden="1" outlineLevel="2">
      <c r="A790" s="310">
        <f>ROW()</f>
        <v>790</v>
      </c>
      <c r="C790" s="6" t="s">
        <v>3</v>
      </c>
      <c r="G790" s="9"/>
      <c r="I790" s="255">
        <f t="shared" ref="I790:AH790" si="371">I698+I759</f>
        <v>-20.617591458501217</v>
      </c>
      <c r="J790" s="12">
        <f t="shared" si="371"/>
        <v>0</v>
      </c>
      <c r="K790" s="12">
        <f t="shared" si="371"/>
        <v>0</v>
      </c>
      <c r="L790" s="12">
        <f t="shared" si="371"/>
        <v>0</v>
      </c>
      <c r="M790" s="12">
        <f t="shared" si="371"/>
        <v>0</v>
      </c>
      <c r="N790" s="255">
        <f t="shared" si="371"/>
        <v>0</v>
      </c>
      <c r="O790" s="12">
        <f t="shared" si="371"/>
        <v>0</v>
      </c>
      <c r="P790" s="12">
        <f t="shared" si="371"/>
        <v>0</v>
      </c>
      <c r="Q790" s="12">
        <f t="shared" si="371"/>
        <v>0</v>
      </c>
      <c r="R790" s="12">
        <f t="shared" si="371"/>
        <v>0</v>
      </c>
      <c r="S790" s="29">
        <f t="shared" si="371"/>
        <v>-3.5651267496299703</v>
      </c>
      <c r="T790" s="12">
        <f t="shared" si="371"/>
        <v>0</v>
      </c>
      <c r="U790" s="12">
        <f t="shared" si="371"/>
        <v>0</v>
      </c>
      <c r="V790" s="12">
        <f t="shared" si="371"/>
        <v>0</v>
      </c>
      <c r="W790" s="12">
        <f t="shared" si="371"/>
        <v>0</v>
      </c>
      <c r="X790" s="29">
        <f t="shared" si="371"/>
        <v>0</v>
      </c>
      <c r="Y790" s="12">
        <f t="shared" si="371"/>
        <v>0</v>
      </c>
      <c r="Z790" s="12">
        <f t="shared" si="371"/>
        <v>0</v>
      </c>
      <c r="AA790" s="12">
        <f t="shared" si="371"/>
        <v>0</v>
      </c>
      <c r="AB790" s="12">
        <f t="shared" si="371"/>
        <v>0</v>
      </c>
      <c r="AC790" s="29">
        <f t="shared" si="371"/>
        <v>0</v>
      </c>
      <c r="AD790" s="255">
        <f t="shared" si="371"/>
        <v>0</v>
      </c>
      <c r="AE790" s="12">
        <f t="shared" si="371"/>
        <v>0</v>
      </c>
      <c r="AF790" s="12">
        <f t="shared" si="371"/>
        <v>0</v>
      </c>
      <c r="AG790" s="12">
        <f t="shared" si="371"/>
        <v>0</v>
      </c>
      <c r="AH790" s="29">
        <f t="shared" si="371"/>
        <v>0</v>
      </c>
      <c r="AI790" s="255">
        <f t="shared" ref="AI790:AM790" si="372">AI698+AI759</f>
        <v>0</v>
      </c>
      <c r="AJ790" s="12">
        <f t="shared" si="372"/>
        <v>0</v>
      </c>
      <c r="AK790" s="12">
        <f t="shared" si="372"/>
        <v>0</v>
      </c>
      <c r="AL790" s="12">
        <f t="shared" si="372"/>
        <v>0</v>
      </c>
      <c r="AM790" s="29">
        <f t="shared" si="372"/>
        <v>0</v>
      </c>
    </row>
    <row r="791" spans="1:39" hidden="1" outlineLevel="2">
      <c r="A791" s="310">
        <f>ROW()</f>
        <v>791</v>
      </c>
      <c r="C791" s="6" t="s">
        <v>4</v>
      </c>
      <c r="I791" s="255">
        <f t="shared" ref="I791:AH791" si="373">I699+I760</f>
        <v>0</v>
      </c>
      <c r="J791" s="12">
        <f t="shared" si="373"/>
        <v>0</v>
      </c>
      <c r="K791" s="12">
        <f t="shared" si="373"/>
        <v>0</v>
      </c>
      <c r="L791" s="12">
        <f t="shared" si="373"/>
        <v>0</v>
      </c>
      <c r="M791" s="12">
        <f t="shared" si="373"/>
        <v>0</v>
      </c>
      <c r="N791" s="255">
        <f t="shared" si="373"/>
        <v>0</v>
      </c>
      <c r="O791" s="12">
        <f t="shared" si="373"/>
        <v>0</v>
      </c>
      <c r="P791" s="12">
        <f t="shared" si="373"/>
        <v>0</v>
      </c>
      <c r="Q791" s="12">
        <f t="shared" si="373"/>
        <v>0</v>
      </c>
      <c r="R791" s="12">
        <f t="shared" si="373"/>
        <v>0</v>
      </c>
      <c r="S791" s="29">
        <f t="shared" si="373"/>
        <v>0</v>
      </c>
      <c r="T791" s="12">
        <f t="shared" si="373"/>
        <v>0</v>
      </c>
      <c r="U791" s="12">
        <f t="shared" si="373"/>
        <v>0</v>
      </c>
      <c r="V791" s="12">
        <f t="shared" si="373"/>
        <v>0</v>
      </c>
      <c r="W791" s="12">
        <f t="shared" si="373"/>
        <v>0</v>
      </c>
      <c r="X791" s="29">
        <f t="shared" si="373"/>
        <v>0</v>
      </c>
      <c r="Y791" s="12">
        <f t="shared" si="373"/>
        <v>0</v>
      </c>
      <c r="Z791" s="12">
        <f t="shared" si="373"/>
        <v>0</v>
      </c>
      <c r="AA791" s="12">
        <f t="shared" si="373"/>
        <v>0</v>
      </c>
      <c r="AB791" s="12">
        <f t="shared" si="373"/>
        <v>0</v>
      </c>
      <c r="AC791" s="29">
        <f t="shared" si="373"/>
        <v>0</v>
      </c>
      <c r="AD791" s="255">
        <f t="shared" si="373"/>
        <v>0</v>
      </c>
      <c r="AE791" s="12">
        <f t="shared" si="373"/>
        <v>0</v>
      </c>
      <c r="AF791" s="12">
        <f t="shared" si="373"/>
        <v>0</v>
      </c>
      <c r="AG791" s="12">
        <f t="shared" si="373"/>
        <v>0</v>
      </c>
      <c r="AH791" s="29">
        <f t="shared" si="373"/>
        <v>0</v>
      </c>
      <c r="AI791" s="255">
        <f t="shared" ref="AI791:AM791" si="374">AI699+AI760</f>
        <v>0</v>
      </c>
      <c r="AJ791" s="12">
        <f t="shared" si="374"/>
        <v>0</v>
      </c>
      <c r="AK791" s="12">
        <f t="shared" si="374"/>
        <v>0</v>
      </c>
      <c r="AL791" s="12">
        <f t="shared" si="374"/>
        <v>0</v>
      </c>
      <c r="AM791" s="29">
        <f t="shared" si="374"/>
        <v>0</v>
      </c>
    </row>
    <row r="792" spans="1:39" hidden="1" outlineLevel="2">
      <c r="A792" s="310">
        <f>ROW()</f>
        <v>792</v>
      </c>
      <c r="C792" s="6" t="s">
        <v>5</v>
      </c>
      <c r="I792" s="255">
        <f t="shared" ref="I792:AH792" si="375">I700+I761</f>
        <v>0</v>
      </c>
      <c r="J792" s="12">
        <f t="shared" si="375"/>
        <v>0</v>
      </c>
      <c r="K792" s="12">
        <f t="shared" si="375"/>
        <v>0</v>
      </c>
      <c r="L792" s="12">
        <f t="shared" si="375"/>
        <v>0</v>
      </c>
      <c r="M792" s="12">
        <f t="shared" si="375"/>
        <v>0</v>
      </c>
      <c r="N792" s="255">
        <f t="shared" si="375"/>
        <v>0</v>
      </c>
      <c r="O792" s="12">
        <f t="shared" si="375"/>
        <v>0</v>
      </c>
      <c r="P792" s="12">
        <f t="shared" si="375"/>
        <v>0</v>
      </c>
      <c r="Q792" s="12">
        <f t="shared" si="375"/>
        <v>0</v>
      </c>
      <c r="R792" s="12">
        <f t="shared" si="375"/>
        <v>0</v>
      </c>
      <c r="S792" s="29">
        <f t="shared" si="375"/>
        <v>-0.52633463037002992</v>
      </c>
      <c r="T792" s="12">
        <f t="shared" si="375"/>
        <v>0</v>
      </c>
      <c r="U792" s="12">
        <f t="shared" si="375"/>
        <v>0</v>
      </c>
      <c r="V792" s="12">
        <f t="shared" si="375"/>
        <v>0</v>
      </c>
      <c r="W792" s="12">
        <f t="shared" si="375"/>
        <v>0</v>
      </c>
      <c r="X792" s="29">
        <f t="shared" si="375"/>
        <v>0</v>
      </c>
      <c r="Y792" s="12">
        <f t="shared" si="375"/>
        <v>0</v>
      </c>
      <c r="Z792" s="12">
        <f t="shared" si="375"/>
        <v>0</v>
      </c>
      <c r="AA792" s="12">
        <f t="shared" si="375"/>
        <v>0</v>
      </c>
      <c r="AB792" s="12">
        <f t="shared" si="375"/>
        <v>0</v>
      </c>
      <c r="AC792" s="29">
        <f t="shared" si="375"/>
        <v>0</v>
      </c>
      <c r="AD792" s="255">
        <f t="shared" si="375"/>
        <v>0</v>
      </c>
      <c r="AE792" s="12">
        <f t="shared" si="375"/>
        <v>0</v>
      </c>
      <c r="AF792" s="12">
        <f t="shared" si="375"/>
        <v>0</v>
      </c>
      <c r="AG792" s="12">
        <f t="shared" si="375"/>
        <v>0</v>
      </c>
      <c r="AH792" s="29">
        <f t="shared" si="375"/>
        <v>0</v>
      </c>
      <c r="AI792" s="255">
        <f t="shared" ref="AI792:AM792" si="376">AI700+AI761</f>
        <v>0</v>
      </c>
      <c r="AJ792" s="12">
        <f t="shared" si="376"/>
        <v>0</v>
      </c>
      <c r="AK792" s="12">
        <f t="shared" si="376"/>
        <v>0</v>
      </c>
      <c r="AL792" s="12">
        <f t="shared" si="376"/>
        <v>0</v>
      </c>
      <c r="AM792" s="29">
        <f t="shared" si="376"/>
        <v>0</v>
      </c>
    </row>
    <row r="793" spans="1:39" hidden="1" outlineLevel="2">
      <c r="A793" s="310">
        <f>ROW()</f>
        <v>793</v>
      </c>
      <c r="C793" s="6" t="s">
        <v>473</v>
      </c>
      <c r="I793" s="255">
        <f t="shared" ref="I793:AH793" si="377">I701+I762</f>
        <v>0</v>
      </c>
      <c r="J793" s="12">
        <f t="shared" si="377"/>
        <v>0</v>
      </c>
      <c r="K793" s="12">
        <f t="shared" si="377"/>
        <v>0</v>
      </c>
      <c r="L793" s="12">
        <f t="shared" si="377"/>
        <v>0</v>
      </c>
      <c r="M793" s="12">
        <f t="shared" si="377"/>
        <v>0</v>
      </c>
      <c r="N793" s="255">
        <f t="shared" si="377"/>
        <v>0</v>
      </c>
      <c r="O793" s="12">
        <f t="shared" si="377"/>
        <v>0</v>
      </c>
      <c r="P793" s="12">
        <f t="shared" si="377"/>
        <v>0</v>
      </c>
      <c r="Q793" s="12">
        <f t="shared" si="377"/>
        <v>0</v>
      </c>
      <c r="R793" s="12">
        <f t="shared" si="377"/>
        <v>0</v>
      </c>
      <c r="S793" s="29">
        <f t="shared" si="377"/>
        <v>0</v>
      </c>
      <c r="T793" s="12">
        <f t="shared" si="377"/>
        <v>0</v>
      </c>
      <c r="U793" s="12">
        <f t="shared" si="377"/>
        <v>0</v>
      </c>
      <c r="V793" s="12">
        <f t="shared" si="377"/>
        <v>0</v>
      </c>
      <c r="W793" s="12">
        <f t="shared" si="377"/>
        <v>0</v>
      </c>
      <c r="X793" s="29">
        <f t="shared" si="377"/>
        <v>0</v>
      </c>
      <c r="Y793" s="12">
        <f t="shared" si="377"/>
        <v>0</v>
      </c>
      <c r="Z793" s="12">
        <f t="shared" si="377"/>
        <v>0</v>
      </c>
      <c r="AA793" s="12">
        <f t="shared" si="377"/>
        <v>0</v>
      </c>
      <c r="AB793" s="12">
        <f t="shared" si="377"/>
        <v>0</v>
      </c>
      <c r="AC793" s="29">
        <f t="shared" si="377"/>
        <v>0</v>
      </c>
      <c r="AD793" s="255">
        <f t="shared" si="377"/>
        <v>0</v>
      </c>
      <c r="AE793" s="12">
        <f t="shared" si="377"/>
        <v>0</v>
      </c>
      <c r="AF793" s="12">
        <f t="shared" si="377"/>
        <v>0</v>
      </c>
      <c r="AG793" s="12">
        <f t="shared" si="377"/>
        <v>0</v>
      </c>
      <c r="AH793" s="29">
        <f t="shared" si="377"/>
        <v>0</v>
      </c>
      <c r="AI793" s="255">
        <f t="shared" ref="AI793:AM793" si="378">AI701+AI762</f>
        <v>0</v>
      </c>
      <c r="AJ793" s="12">
        <f t="shared" si="378"/>
        <v>0</v>
      </c>
      <c r="AK793" s="12">
        <f t="shared" si="378"/>
        <v>0</v>
      </c>
      <c r="AL793" s="12">
        <f t="shared" si="378"/>
        <v>0</v>
      </c>
      <c r="AM793" s="29">
        <f t="shared" si="378"/>
        <v>0</v>
      </c>
    </row>
    <row r="794" spans="1:39" hidden="1" outlineLevel="2">
      <c r="A794" s="310">
        <f>ROW()</f>
        <v>794</v>
      </c>
      <c r="C794" s="6" t="s">
        <v>474</v>
      </c>
      <c r="I794" s="255">
        <f t="shared" ref="I794:AH794" si="379">I702+I763</f>
        <v>0</v>
      </c>
      <c r="J794" s="12">
        <f t="shared" si="379"/>
        <v>0</v>
      </c>
      <c r="K794" s="12">
        <f t="shared" si="379"/>
        <v>0</v>
      </c>
      <c r="L794" s="12">
        <f t="shared" si="379"/>
        <v>0</v>
      </c>
      <c r="M794" s="12">
        <f t="shared" si="379"/>
        <v>0</v>
      </c>
      <c r="N794" s="255">
        <f t="shared" si="379"/>
        <v>0</v>
      </c>
      <c r="O794" s="12">
        <f t="shared" si="379"/>
        <v>0</v>
      </c>
      <c r="P794" s="12">
        <f t="shared" si="379"/>
        <v>0</v>
      </c>
      <c r="Q794" s="12">
        <f t="shared" si="379"/>
        <v>0</v>
      </c>
      <c r="R794" s="12">
        <f t="shared" si="379"/>
        <v>0</v>
      </c>
      <c r="S794" s="29">
        <f t="shared" si="379"/>
        <v>0</v>
      </c>
      <c r="T794" s="12">
        <f t="shared" si="379"/>
        <v>0</v>
      </c>
      <c r="U794" s="12">
        <f t="shared" si="379"/>
        <v>0</v>
      </c>
      <c r="V794" s="12">
        <f t="shared" si="379"/>
        <v>0</v>
      </c>
      <c r="W794" s="12">
        <f t="shared" si="379"/>
        <v>0</v>
      </c>
      <c r="X794" s="29">
        <f t="shared" si="379"/>
        <v>0</v>
      </c>
      <c r="Y794" s="12">
        <f t="shared" si="379"/>
        <v>0</v>
      </c>
      <c r="Z794" s="12">
        <f t="shared" si="379"/>
        <v>0</v>
      </c>
      <c r="AA794" s="12">
        <f t="shared" si="379"/>
        <v>0</v>
      </c>
      <c r="AB794" s="12">
        <f t="shared" si="379"/>
        <v>0</v>
      </c>
      <c r="AC794" s="29">
        <f t="shared" si="379"/>
        <v>0</v>
      </c>
      <c r="AD794" s="255">
        <f t="shared" si="379"/>
        <v>0</v>
      </c>
      <c r="AE794" s="12">
        <f t="shared" si="379"/>
        <v>0</v>
      </c>
      <c r="AF794" s="12">
        <f t="shared" si="379"/>
        <v>0</v>
      </c>
      <c r="AG794" s="12">
        <f t="shared" si="379"/>
        <v>0</v>
      </c>
      <c r="AH794" s="29">
        <f t="shared" si="379"/>
        <v>0</v>
      </c>
      <c r="AI794" s="255">
        <f t="shared" ref="AI794:AM794" si="380">AI702+AI763</f>
        <v>0</v>
      </c>
      <c r="AJ794" s="12">
        <f t="shared" si="380"/>
        <v>0</v>
      </c>
      <c r="AK794" s="12">
        <f t="shared" si="380"/>
        <v>0</v>
      </c>
      <c r="AL794" s="12">
        <f t="shared" si="380"/>
        <v>0</v>
      </c>
      <c r="AM794" s="29">
        <f t="shared" si="380"/>
        <v>0</v>
      </c>
    </row>
    <row r="795" spans="1:39" hidden="1" outlineLevel="2">
      <c r="A795" s="310">
        <f>ROW()</f>
        <v>795</v>
      </c>
      <c r="C795" s="6" t="s">
        <v>477</v>
      </c>
      <c r="I795" s="255">
        <f t="shared" ref="I795:AH795" si="381">I703+I764</f>
        <v>0</v>
      </c>
      <c r="J795" s="12">
        <f t="shared" si="381"/>
        <v>0</v>
      </c>
      <c r="K795" s="12">
        <f t="shared" si="381"/>
        <v>0</v>
      </c>
      <c r="L795" s="12">
        <f t="shared" si="381"/>
        <v>0</v>
      </c>
      <c r="M795" s="12">
        <f t="shared" si="381"/>
        <v>0</v>
      </c>
      <c r="N795" s="255">
        <f t="shared" si="381"/>
        <v>0</v>
      </c>
      <c r="O795" s="12">
        <f t="shared" si="381"/>
        <v>0</v>
      </c>
      <c r="P795" s="12">
        <f t="shared" si="381"/>
        <v>0</v>
      </c>
      <c r="Q795" s="12">
        <f t="shared" si="381"/>
        <v>0</v>
      </c>
      <c r="R795" s="12">
        <f t="shared" si="381"/>
        <v>0</v>
      </c>
      <c r="S795" s="29">
        <f t="shared" si="381"/>
        <v>0</v>
      </c>
      <c r="T795" s="12">
        <f t="shared" si="381"/>
        <v>0</v>
      </c>
      <c r="U795" s="12">
        <f t="shared" si="381"/>
        <v>0</v>
      </c>
      <c r="V795" s="12">
        <f t="shared" si="381"/>
        <v>0</v>
      </c>
      <c r="W795" s="12">
        <f t="shared" si="381"/>
        <v>0</v>
      </c>
      <c r="X795" s="29">
        <f t="shared" si="381"/>
        <v>0</v>
      </c>
      <c r="Y795" s="12">
        <f t="shared" si="381"/>
        <v>0</v>
      </c>
      <c r="Z795" s="12">
        <f t="shared" si="381"/>
        <v>0</v>
      </c>
      <c r="AA795" s="12">
        <f t="shared" si="381"/>
        <v>0</v>
      </c>
      <c r="AB795" s="12">
        <f t="shared" si="381"/>
        <v>0</v>
      </c>
      <c r="AC795" s="29">
        <f t="shared" si="381"/>
        <v>0</v>
      </c>
      <c r="AD795" s="255">
        <f t="shared" si="381"/>
        <v>0</v>
      </c>
      <c r="AE795" s="12">
        <f t="shared" si="381"/>
        <v>0</v>
      </c>
      <c r="AF795" s="12">
        <f t="shared" si="381"/>
        <v>0</v>
      </c>
      <c r="AG795" s="12">
        <f t="shared" si="381"/>
        <v>0</v>
      </c>
      <c r="AH795" s="29">
        <f t="shared" si="381"/>
        <v>0</v>
      </c>
      <c r="AI795" s="255">
        <f t="shared" ref="AI795:AM795" si="382">AI703+AI764</f>
        <v>0</v>
      </c>
      <c r="AJ795" s="12">
        <f t="shared" si="382"/>
        <v>0</v>
      </c>
      <c r="AK795" s="12">
        <f t="shared" si="382"/>
        <v>0</v>
      </c>
      <c r="AL795" s="12">
        <f t="shared" si="382"/>
        <v>0</v>
      </c>
      <c r="AM795" s="29">
        <f t="shared" si="382"/>
        <v>0</v>
      </c>
    </row>
    <row r="796" spans="1:39" hidden="1" outlineLevel="2">
      <c r="A796" s="310">
        <f>ROW()</f>
        <v>796</v>
      </c>
      <c r="C796" s="6" t="s">
        <v>511</v>
      </c>
      <c r="I796" s="255">
        <f t="shared" ref="I796:AH796" si="383">I704+I765</f>
        <v>0</v>
      </c>
      <c r="J796" s="12">
        <f t="shared" si="383"/>
        <v>0</v>
      </c>
      <c r="K796" s="12">
        <f t="shared" si="383"/>
        <v>0</v>
      </c>
      <c r="L796" s="12">
        <f t="shared" si="383"/>
        <v>0</v>
      </c>
      <c r="M796" s="12">
        <f t="shared" si="383"/>
        <v>0</v>
      </c>
      <c r="N796" s="255">
        <f t="shared" si="383"/>
        <v>0</v>
      </c>
      <c r="O796" s="12">
        <f t="shared" si="383"/>
        <v>0</v>
      </c>
      <c r="P796" s="12">
        <f t="shared" si="383"/>
        <v>0</v>
      </c>
      <c r="Q796" s="12">
        <f t="shared" si="383"/>
        <v>0</v>
      </c>
      <c r="R796" s="12">
        <f t="shared" si="383"/>
        <v>0</v>
      </c>
      <c r="S796" s="29">
        <f t="shared" si="383"/>
        <v>0</v>
      </c>
      <c r="T796" s="12">
        <f t="shared" si="383"/>
        <v>0</v>
      </c>
      <c r="U796" s="12">
        <f t="shared" si="383"/>
        <v>0</v>
      </c>
      <c r="V796" s="12">
        <f t="shared" si="383"/>
        <v>0</v>
      </c>
      <c r="W796" s="12">
        <f t="shared" si="383"/>
        <v>0</v>
      </c>
      <c r="X796" s="29">
        <f t="shared" si="383"/>
        <v>0</v>
      </c>
      <c r="Y796" s="12">
        <f t="shared" si="383"/>
        <v>0</v>
      </c>
      <c r="Z796" s="12">
        <f t="shared" si="383"/>
        <v>0</v>
      </c>
      <c r="AA796" s="12">
        <f t="shared" si="383"/>
        <v>0</v>
      </c>
      <c r="AB796" s="12">
        <f t="shared" si="383"/>
        <v>0</v>
      </c>
      <c r="AC796" s="29">
        <f t="shared" si="383"/>
        <v>0</v>
      </c>
      <c r="AD796" s="255">
        <f t="shared" si="383"/>
        <v>0</v>
      </c>
      <c r="AE796" s="12">
        <f t="shared" si="383"/>
        <v>0</v>
      </c>
      <c r="AF796" s="12">
        <f t="shared" si="383"/>
        <v>0</v>
      </c>
      <c r="AG796" s="12">
        <f t="shared" si="383"/>
        <v>0</v>
      </c>
      <c r="AH796" s="29">
        <f t="shared" si="383"/>
        <v>0</v>
      </c>
      <c r="AI796" s="255">
        <f t="shared" ref="AI796:AM796" si="384">AI704+AI765</f>
        <v>0</v>
      </c>
      <c r="AJ796" s="12">
        <f t="shared" si="384"/>
        <v>0</v>
      </c>
      <c r="AK796" s="12">
        <f t="shared" si="384"/>
        <v>0</v>
      </c>
      <c r="AL796" s="12">
        <f t="shared" si="384"/>
        <v>0</v>
      </c>
      <c r="AM796" s="29">
        <f t="shared" si="384"/>
        <v>0</v>
      </c>
    </row>
    <row r="797" spans="1:39" hidden="1" outlineLevel="2">
      <c r="A797" s="310">
        <f>ROW()</f>
        <v>797</v>
      </c>
      <c r="C797" s="6" t="s">
        <v>655</v>
      </c>
      <c r="I797" s="255"/>
      <c r="J797" s="12"/>
      <c r="K797" s="12"/>
      <c r="L797" s="12"/>
      <c r="M797" s="12"/>
      <c r="N797" s="255"/>
      <c r="O797" s="12"/>
      <c r="P797" s="12"/>
      <c r="Q797" s="12"/>
      <c r="R797" s="12"/>
      <c r="S797" s="29"/>
      <c r="T797" s="12"/>
      <c r="U797" s="12"/>
      <c r="V797" s="12"/>
      <c r="W797" s="12"/>
      <c r="X797" s="29"/>
      <c r="Y797" s="12"/>
      <c r="Z797" s="12"/>
      <c r="AA797" s="12"/>
      <c r="AB797" s="12"/>
      <c r="AC797" s="29">
        <f t="shared" ref="AC797:AM797" si="385">AC705+AC766</f>
        <v>0</v>
      </c>
      <c r="AD797" s="255">
        <f t="shared" si="385"/>
        <v>0</v>
      </c>
      <c r="AE797" s="12">
        <f t="shared" si="385"/>
        <v>0</v>
      </c>
      <c r="AF797" s="12">
        <f t="shared" si="385"/>
        <v>0</v>
      </c>
      <c r="AG797" s="12">
        <f t="shared" si="385"/>
        <v>0</v>
      </c>
      <c r="AH797" s="29">
        <f t="shared" si="385"/>
        <v>0</v>
      </c>
      <c r="AI797" s="255">
        <f t="shared" si="385"/>
        <v>0</v>
      </c>
      <c r="AJ797" s="12">
        <f t="shared" si="385"/>
        <v>0</v>
      </c>
      <c r="AK797" s="12">
        <f t="shared" si="385"/>
        <v>0</v>
      </c>
      <c r="AL797" s="12">
        <f t="shared" si="385"/>
        <v>0</v>
      </c>
      <c r="AM797" s="29">
        <f t="shared" si="385"/>
        <v>0</v>
      </c>
    </row>
    <row r="798" spans="1:39" hidden="1" outlineLevel="2">
      <c r="A798" s="310">
        <f>ROW()</f>
        <v>798</v>
      </c>
      <c r="C798" s="6" t="s">
        <v>656</v>
      </c>
      <c r="I798" s="255"/>
      <c r="J798" s="12"/>
      <c r="K798" s="12"/>
      <c r="L798" s="12"/>
      <c r="M798" s="12"/>
      <c r="N798" s="255"/>
      <c r="O798" s="12"/>
      <c r="P798" s="12"/>
      <c r="Q798" s="12"/>
      <c r="R798" s="12"/>
      <c r="S798" s="29"/>
      <c r="T798" s="12"/>
      <c r="U798" s="12"/>
      <c r="V798" s="12"/>
      <c r="W798" s="12"/>
      <c r="X798" s="29"/>
      <c r="Y798" s="12"/>
      <c r="Z798" s="12"/>
      <c r="AA798" s="12"/>
      <c r="AB798" s="12"/>
      <c r="AC798" s="29">
        <f t="shared" ref="AC798:AM798" si="386">AC706+AC767</f>
        <v>0</v>
      </c>
      <c r="AD798" s="255">
        <f t="shared" si="386"/>
        <v>0</v>
      </c>
      <c r="AE798" s="12">
        <f t="shared" si="386"/>
        <v>0</v>
      </c>
      <c r="AF798" s="12">
        <f t="shared" si="386"/>
        <v>0</v>
      </c>
      <c r="AG798" s="12">
        <f t="shared" si="386"/>
        <v>0</v>
      </c>
      <c r="AH798" s="29">
        <f t="shared" si="386"/>
        <v>0</v>
      </c>
      <c r="AI798" s="255">
        <f t="shared" si="386"/>
        <v>0</v>
      </c>
      <c r="AJ798" s="12">
        <f t="shared" si="386"/>
        <v>0</v>
      </c>
      <c r="AK798" s="12">
        <f t="shared" si="386"/>
        <v>0</v>
      </c>
      <c r="AL798" s="12">
        <f t="shared" si="386"/>
        <v>0</v>
      </c>
      <c r="AM798" s="29">
        <f t="shared" si="386"/>
        <v>0</v>
      </c>
    </row>
    <row r="799" spans="1:39" hidden="1" outlineLevel="2">
      <c r="A799" s="310">
        <f>ROW()</f>
        <v>799</v>
      </c>
      <c r="C799" s="6" t="s">
        <v>667</v>
      </c>
      <c r="I799" s="255"/>
      <c r="J799" s="12"/>
      <c r="K799" s="12"/>
      <c r="L799" s="12"/>
      <c r="M799" s="12"/>
      <c r="N799" s="255"/>
      <c r="O799" s="12"/>
      <c r="P799" s="12"/>
      <c r="Q799" s="12"/>
      <c r="R799" s="12"/>
      <c r="S799" s="29"/>
      <c r="T799" s="12"/>
      <c r="U799" s="12"/>
      <c r="V799" s="12"/>
      <c r="W799" s="12"/>
      <c r="X799" s="29"/>
      <c r="Y799" s="12"/>
      <c r="Z799" s="12"/>
      <c r="AA799" s="12"/>
      <c r="AB799" s="12"/>
      <c r="AC799" s="29">
        <f t="shared" ref="AC799:AM799" si="387">AC707+AC768</f>
        <v>0</v>
      </c>
      <c r="AD799" s="255">
        <f t="shared" si="387"/>
        <v>0</v>
      </c>
      <c r="AE799" s="12">
        <f t="shared" si="387"/>
        <v>0</v>
      </c>
      <c r="AF799" s="12">
        <f t="shared" si="387"/>
        <v>0</v>
      </c>
      <c r="AG799" s="12">
        <f t="shared" si="387"/>
        <v>0</v>
      </c>
      <c r="AH799" s="29">
        <f t="shared" si="387"/>
        <v>0</v>
      </c>
      <c r="AI799" s="255">
        <f t="shared" si="387"/>
        <v>0</v>
      </c>
      <c r="AJ799" s="12">
        <f t="shared" si="387"/>
        <v>0</v>
      </c>
      <c r="AK799" s="12">
        <f t="shared" si="387"/>
        <v>0</v>
      </c>
      <c r="AL799" s="12">
        <f t="shared" si="387"/>
        <v>0</v>
      </c>
      <c r="AM799" s="29">
        <f t="shared" si="387"/>
        <v>0</v>
      </c>
    </row>
    <row r="800" spans="1:39" hidden="1" outlineLevel="2">
      <c r="A800" s="310">
        <f>ROW()</f>
        <v>800</v>
      </c>
      <c r="C800" s="6" t="s">
        <v>476</v>
      </c>
      <c r="I800" s="255">
        <f t="shared" ref="I800:AH800" si="388">I708+I769</f>
        <v>0</v>
      </c>
      <c r="J800" s="12">
        <f t="shared" si="388"/>
        <v>0</v>
      </c>
      <c r="K800" s="12">
        <f t="shared" si="388"/>
        <v>0</v>
      </c>
      <c r="L800" s="12">
        <f t="shared" si="388"/>
        <v>0</v>
      </c>
      <c r="M800" s="12">
        <f t="shared" si="388"/>
        <v>0</v>
      </c>
      <c r="N800" s="255">
        <f t="shared" si="388"/>
        <v>0</v>
      </c>
      <c r="O800" s="12">
        <f t="shared" si="388"/>
        <v>0</v>
      </c>
      <c r="P800" s="12">
        <f t="shared" si="388"/>
        <v>0</v>
      </c>
      <c r="Q800" s="12">
        <f t="shared" si="388"/>
        <v>0</v>
      </c>
      <c r="R800" s="12">
        <f t="shared" si="388"/>
        <v>0</v>
      </c>
      <c r="S800" s="29">
        <f t="shared" si="388"/>
        <v>0</v>
      </c>
      <c r="T800" s="12">
        <f t="shared" si="388"/>
        <v>0</v>
      </c>
      <c r="U800" s="12">
        <f t="shared" si="388"/>
        <v>0</v>
      </c>
      <c r="V800" s="12">
        <f t="shared" si="388"/>
        <v>0</v>
      </c>
      <c r="W800" s="12">
        <f t="shared" si="388"/>
        <v>0</v>
      </c>
      <c r="X800" s="29">
        <f t="shared" si="388"/>
        <v>0</v>
      </c>
      <c r="Y800" s="12">
        <f t="shared" si="388"/>
        <v>0</v>
      </c>
      <c r="Z800" s="12">
        <f t="shared" si="388"/>
        <v>0</v>
      </c>
      <c r="AA800" s="12">
        <f t="shared" si="388"/>
        <v>0</v>
      </c>
      <c r="AB800" s="12">
        <f t="shared" si="388"/>
        <v>0</v>
      </c>
      <c r="AC800" s="29">
        <f t="shared" si="388"/>
        <v>0</v>
      </c>
      <c r="AD800" s="255">
        <f t="shared" si="388"/>
        <v>0</v>
      </c>
      <c r="AE800" s="12">
        <f t="shared" si="388"/>
        <v>0</v>
      </c>
      <c r="AF800" s="12">
        <f t="shared" si="388"/>
        <v>0</v>
      </c>
      <c r="AG800" s="12">
        <f t="shared" si="388"/>
        <v>0</v>
      </c>
      <c r="AH800" s="29">
        <f t="shared" si="388"/>
        <v>0</v>
      </c>
      <c r="AI800" s="255">
        <f t="shared" ref="AI800:AM800" si="389">AI708+AI769</f>
        <v>0</v>
      </c>
      <c r="AJ800" s="12">
        <f t="shared" si="389"/>
        <v>0</v>
      </c>
      <c r="AK800" s="12">
        <f t="shared" si="389"/>
        <v>0</v>
      </c>
      <c r="AL800" s="12">
        <f t="shared" si="389"/>
        <v>0</v>
      </c>
      <c r="AM800" s="29">
        <f t="shared" si="389"/>
        <v>0</v>
      </c>
    </row>
    <row r="801" spans="1:39" hidden="1" outlineLevel="2">
      <c r="A801" s="310">
        <f>ROW()</f>
        <v>801</v>
      </c>
      <c r="C801" s="30" t="s">
        <v>362</v>
      </c>
      <c r="D801" s="30"/>
      <c r="E801" s="30"/>
      <c r="F801" s="30"/>
      <c r="G801" s="30"/>
      <c r="H801" s="30"/>
      <c r="I801" s="256"/>
      <c r="J801" s="22"/>
      <c r="K801" s="22"/>
      <c r="L801" s="22"/>
      <c r="M801" s="22"/>
      <c r="N801" s="256"/>
      <c r="O801" s="22"/>
      <c r="P801" s="22"/>
      <c r="Q801" s="22"/>
      <c r="R801" s="22"/>
      <c r="S801" s="28"/>
      <c r="T801" s="22"/>
      <c r="U801" s="22"/>
      <c r="V801" s="22"/>
      <c r="W801" s="22"/>
      <c r="X801" s="28"/>
      <c r="Y801" s="22">
        <f t="shared" ref="Y801:AH801" si="390">Y709+Y770</f>
        <v>0</v>
      </c>
      <c r="Z801" s="22">
        <f t="shared" si="390"/>
        <v>0</v>
      </c>
      <c r="AA801" s="22">
        <f t="shared" si="390"/>
        <v>0</v>
      </c>
      <c r="AB801" s="22">
        <f t="shared" si="390"/>
        <v>0</v>
      </c>
      <c r="AC801" s="28">
        <f t="shared" si="390"/>
        <v>0</v>
      </c>
      <c r="AD801" s="256">
        <f t="shared" si="390"/>
        <v>0</v>
      </c>
      <c r="AE801" s="22">
        <f t="shared" si="390"/>
        <v>0</v>
      </c>
      <c r="AF801" s="22">
        <f t="shared" si="390"/>
        <v>0</v>
      </c>
      <c r="AG801" s="22">
        <f t="shared" si="390"/>
        <v>0</v>
      </c>
      <c r="AH801" s="28">
        <f t="shared" si="390"/>
        <v>0</v>
      </c>
      <c r="AI801" s="256">
        <f t="shared" ref="AI801:AM801" si="391">AI709+AI770</f>
        <v>0</v>
      </c>
      <c r="AJ801" s="22">
        <f t="shared" si="391"/>
        <v>0</v>
      </c>
      <c r="AK801" s="22">
        <f t="shared" si="391"/>
        <v>0</v>
      </c>
      <c r="AL801" s="22">
        <f t="shared" si="391"/>
        <v>0</v>
      </c>
      <c r="AM801" s="28">
        <f t="shared" si="391"/>
        <v>0</v>
      </c>
    </row>
    <row r="802" spans="1:39" hidden="1" outlineLevel="2">
      <c r="A802" s="310">
        <f>ROW()</f>
        <v>802</v>
      </c>
      <c r="C802" s="6" t="s">
        <v>1</v>
      </c>
      <c r="H802" s="39"/>
      <c r="I802" s="204">
        <f t="shared" ref="I802:AH802" si="392">SUM(I789:I801)</f>
        <v>-20.617591458501217</v>
      </c>
      <c r="J802" s="9">
        <f t="shared" si="392"/>
        <v>0</v>
      </c>
      <c r="K802" s="9">
        <f t="shared" si="392"/>
        <v>0</v>
      </c>
      <c r="L802" s="9">
        <f t="shared" si="392"/>
        <v>0</v>
      </c>
      <c r="M802" s="9">
        <f t="shared" si="392"/>
        <v>0</v>
      </c>
      <c r="N802" s="204">
        <f t="shared" si="392"/>
        <v>0</v>
      </c>
      <c r="O802" s="9">
        <f t="shared" si="392"/>
        <v>0</v>
      </c>
      <c r="P802" s="9">
        <f t="shared" si="392"/>
        <v>0</v>
      </c>
      <c r="Q802" s="9">
        <f t="shared" si="392"/>
        <v>0</v>
      </c>
      <c r="R802" s="9">
        <f t="shared" si="392"/>
        <v>0</v>
      </c>
      <c r="S802" s="18">
        <f t="shared" si="392"/>
        <v>-4.0914613800000001</v>
      </c>
      <c r="T802" s="9">
        <f t="shared" si="392"/>
        <v>0</v>
      </c>
      <c r="U802" s="9">
        <f t="shared" si="392"/>
        <v>0</v>
      </c>
      <c r="V802" s="9">
        <f t="shared" si="392"/>
        <v>0</v>
      </c>
      <c r="W802" s="9">
        <f t="shared" si="392"/>
        <v>0</v>
      </c>
      <c r="X802" s="18">
        <f t="shared" si="392"/>
        <v>0</v>
      </c>
      <c r="Y802" s="9">
        <f t="shared" si="392"/>
        <v>0</v>
      </c>
      <c r="Z802" s="9">
        <f t="shared" si="392"/>
        <v>0</v>
      </c>
      <c r="AA802" s="9">
        <f t="shared" si="392"/>
        <v>0</v>
      </c>
      <c r="AB802" s="9">
        <f t="shared" si="392"/>
        <v>0</v>
      </c>
      <c r="AC802" s="18">
        <f t="shared" si="392"/>
        <v>0</v>
      </c>
      <c r="AD802" s="204">
        <f t="shared" si="392"/>
        <v>0</v>
      </c>
      <c r="AE802" s="9">
        <f t="shared" si="392"/>
        <v>0</v>
      </c>
      <c r="AF802" s="9">
        <f t="shared" si="392"/>
        <v>0</v>
      </c>
      <c r="AG802" s="9">
        <f t="shared" si="392"/>
        <v>0</v>
      </c>
      <c r="AH802" s="18">
        <f t="shared" si="392"/>
        <v>0</v>
      </c>
      <c r="AI802" s="204">
        <f t="shared" ref="AI802:AM802" si="393">SUM(AI789:AI801)</f>
        <v>0</v>
      </c>
      <c r="AJ802" s="9">
        <f t="shared" si="393"/>
        <v>0</v>
      </c>
      <c r="AK802" s="9">
        <f t="shared" si="393"/>
        <v>0</v>
      </c>
      <c r="AL802" s="9">
        <f t="shared" si="393"/>
        <v>0</v>
      </c>
      <c r="AM802" s="18">
        <f t="shared" si="393"/>
        <v>0</v>
      </c>
    </row>
    <row r="803" spans="1:39" hidden="1" outlineLevel="2">
      <c r="A803" s="310">
        <f>ROW()</f>
        <v>803</v>
      </c>
      <c r="B803" s="64" t="s">
        <v>312</v>
      </c>
      <c r="E803" s="5" t="s">
        <v>486</v>
      </c>
      <c r="I803" s="1308" t="str">
        <f>"AA1 [m$ "&amp;$E$33&amp;"]"</f>
        <v>AA1 [m$ 31/12/2024]</v>
      </c>
      <c r="J803" s="1309"/>
      <c r="K803" s="1309"/>
      <c r="L803" s="1309"/>
      <c r="M803" s="1309"/>
      <c r="N803" s="1284" t="str">
        <f>"AA2 [m$ "&amp;$E$33&amp;"]"</f>
        <v>AA2 [m$ 31/12/2024]</v>
      </c>
      <c r="O803" s="1285"/>
      <c r="P803" s="1285"/>
      <c r="Q803" s="1285"/>
      <c r="R803" s="1285"/>
      <c r="S803" s="1286"/>
      <c r="T803" s="1285" t="str">
        <f>"AA3 [m$ "&amp;$E$33&amp;"]"</f>
        <v>AA3 [m$ 31/12/2024]</v>
      </c>
      <c r="U803" s="1285"/>
      <c r="V803" s="1285"/>
      <c r="W803" s="1285"/>
      <c r="X803" s="1286"/>
      <c r="Y803" s="1284" t="str">
        <f>"AA4 [m$ "&amp;$E$33&amp;"]"</f>
        <v>AA4 [m$ 31/12/2024]</v>
      </c>
      <c r="Z803" s="1285"/>
      <c r="AA803" s="1285"/>
      <c r="AB803" s="1285"/>
      <c r="AC803" s="1286"/>
      <c r="AD803" s="1284" t="str">
        <f>"AA5 [m$ "&amp;$E$33&amp;"]"</f>
        <v>AA5 [m$ 31/12/2024]</v>
      </c>
      <c r="AE803" s="1285"/>
      <c r="AF803" s="1285"/>
      <c r="AG803" s="1285"/>
      <c r="AH803" s="1286"/>
      <c r="AI803" s="1284" t="str">
        <f>"AA6 [m$ "&amp;$E$33&amp;"]"</f>
        <v>AA6 [m$ 31/12/2024]</v>
      </c>
      <c r="AJ803" s="1285"/>
      <c r="AK803" s="1285"/>
      <c r="AL803" s="1285"/>
      <c r="AM803" s="1286"/>
    </row>
    <row r="804" spans="1:39" hidden="1" outlineLevel="2">
      <c r="A804" s="310">
        <f>ROW()</f>
        <v>804</v>
      </c>
      <c r="C804" s="6" t="s">
        <v>2</v>
      </c>
      <c r="I804" s="255">
        <f t="shared" ref="I804:AH804" si="394">I712+I773</f>
        <v>0</v>
      </c>
      <c r="J804" s="12">
        <f t="shared" si="394"/>
        <v>0</v>
      </c>
      <c r="K804" s="12">
        <f t="shared" si="394"/>
        <v>0</v>
      </c>
      <c r="L804" s="12">
        <f t="shared" si="394"/>
        <v>0</v>
      </c>
      <c r="M804" s="12">
        <f t="shared" si="394"/>
        <v>0</v>
      </c>
      <c r="N804" s="255">
        <f t="shared" si="394"/>
        <v>0</v>
      </c>
      <c r="O804" s="12">
        <f t="shared" si="394"/>
        <v>0</v>
      </c>
      <c r="P804" s="12">
        <f t="shared" si="394"/>
        <v>0</v>
      </c>
      <c r="Q804" s="12">
        <f t="shared" si="394"/>
        <v>0</v>
      </c>
      <c r="R804" s="12">
        <f t="shared" si="394"/>
        <v>0</v>
      </c>
      <c r="S804" s="29">
        <f t="shared" si="394"/>
        <v>0</v>
      </c>
      <c r="T804" s="12">
        <f t="shared" si="394"/>
        <v>0</v>
      </c>
      <c r="U804" s="12">
        <f t="shared" si="394"/>
        <v>0</v>
      </c>
      <c r="V804" s="12">
        <f t="shared" si="394"/>
        <v>0</v>
      </c>
      <c r="W804" s="12">
        <f t="shared" si="394"/>
        <v>0</v>
      </c>
      <c r="X804" s="29">
        <f t="shared" si="394"/>
        <v>0</v>
      </c>
      <c r="Y804" s="12">
        <f t="shared" si="394"/>
        <v>0</v>
      </c>
      <c r="Z804" s="12">
        <f t="shared" si="394"/>
        <v>0</v>
      </c>
      <c r="AA804" s="12">
        <f t="shared" si="394"/>
        <v>0</v>
      </c>
      <c r="AB804" s="12">
        <f t="shared" si="394"/>
        <v>0</v>
      </c>
      <c r="AC804" s="29">
        <f t="shared" si="394"/>
        <v>0</v>
      </c>
      <c r="AD804" s="255">
        <f t="shared" si="394"/>
        <v>0</v>
      </c>
      <c r="AE804" s="12">
        <f t="shared" si="394"/>
        <v>0</v>
      </c>
      <c r="AF804" s="12">
        <f t="shared" si="394"/>
        <v>0</v>
      </c>
      <c r="AG804" s="12">
        <f t="shared" si="394"/>
        <v>0</v>
      </c>
      <c r="AH804" s="29">
        <f t="shared" si="394"/>
        <v>0</v>
      </c>
      <c r="AI804" s="255">
        <f t="shared" ref="AI804:AM804" si="395">AI712+AI773</f>
        <v>0</v>
      </c>
      <c r="AJ804" s="12">
        <f t="shared" si="395"/>
        <v>0</v>
      </c>
      <c r="AK804" s="12">
        <f t="shared" si="395"/>
        <v>0</v>
      </c>
      <c r="AL804" s="12">
        <f t="shared" si="395"/>
        <v>0</v>
      </c>
      <c r="AM804" s="29">
        <f t="shared" si="395"/>
        <v>0</v>
      </c>
    </row>
    <row r="805" spans="1:39" hidden="1" outlineLevel="2">
      <c r="A805" s="310">
        <f>ROW()</f>
        <v>805</v>
      </c>
      <c r="C805" s="6" t="s">
        <v>3</v>
      </c>
      <c r="G805" s="9"/>
      <c r="I805" s="255">
        <f t="shared" ref="I805:AH805" si="396">I713+I774</f>
        <v>-39.348472232135514</v>
      </c>
      <c r="J805" s="12">
        <f t="shared" si="396"/>
        <v>0</v>
      </c>
      <c r="K805" s="12">
        <f t="shared" si="396"/>
        <v>0</v>
      </c>
      <c r="L805" s="12">
        <f t="shared" si="396"/>
        <v>0</v>
      </c>
      <c r="M805" s="12">
        <f t="shared" si="396"/>
        <v>0</v>
      </c>
      <c r="N805" s="255">
        <f t="shared" si="396"/>
        <v>0</v>
      </c>
      <c r="O805" s="12">
        <f t="shared" si="396"/>
        <v>0</v>
      </c>
      <c r="P805" s="12">
        <f t="shared" si="396"/>
        <v>0</v>
      </c>
      <c r="Q805" s="12">
        <f t="shared" si="396"/>
        <v>0</v>
      </c>
      <c r="R805" s="12">
        <f t="shared" si="396"/>
        <v>0</v>
      </c>
      <c r="S805" s="29">
        <f t="shared" si="396"/>
        <v>-5.1342900283541892</v>
      </c>
      <c r="T805" s="12">
        <f t="shared" si="396"/>
        <v>0</v>
      </c>
      <c r="U805" s="12">
        <f t="shared" si="396"/>
        <v>0</v>
      </c>
      <c r="V805" s="12">
        <f t="shared" si="396"/>
        <v>0</v>
      </c>
      <c r="W805" s="12">
        <f t="shared" si="396"/>
        <v>0</v>
      </c>
      <c r="X805" s="29">
        <f t="shared" si="396"/>
        <v>0</v>
      </c>
      <c r="Y805" s="12">
        <f t="shared" si="396"/>
        <v>0</v>
      </c>
      <c r="Z805" s="12">
        <f t="shared" si="396"/>
        <v>0</v>
      </c>
      <c r="AA805" s="12">
        <f t="shared" si="396"/>
        <v>0</v>
      </c>
      <c r="AB805" s="12">
        <f t="shared" si="396"/>
        <v>0</v>
      </c>
      <c r="AC805" s="29">
        <f t="shared" si="396"/>
        <v>0</v>
      </c>
      <c r="AD805" s="255">
        <f t="shared" si="396"/>
        <v>0</v>
      </c>
      <c r="AE805" s="12">
        <f t="shared" si="396"/>
        <v>0</v>
      </c>
      <c r="AF805" s="12">
        <f t="shared" si="396"/>
        <v>0</v>
      </c>
      <c r="AG805" s="12">
        <f t="shared" si="396"/>
        <v>0</v>
      </c>
      <c r="AH805" s="29">
        <f t="shared" si="396"/>
        <v>0</v>
      </c>
      <c r="AI805" s="255">
        <f t="shared" ref="AI805:AM805" si="397">AI713+AI774</f>
        <v>0</v>
      </c>
      <c r="AJ805" s="12">
        <f t="shared" si="397"/>
        <v>0</v>
      </c>
      <c r="AK805" s="12">
        <f t="shared" si="397"/>
        <v>0</v>
      </c>
      <c r="AL805" s="12">
        <f t="shared" si="397"/>
        <v>0</v>
      </c>
      <c r="AM805" s="29">
        <f t="shared" si="397"/>
        <v>0</v>
      </c>
    </row>
    <row r="806" spans="1:39" hidden="1" outlineLevel="2">
      <c r="A806" s="310">
        <f>ROW()</f>
        <v>806</v>
      </c>
      <c r="C806" s="6" t="s">
        <v>4</v>
      </c>
      <c r="I806" s="255">
        <f t="shared" ref="I806:AH806" si="398">I714+I775</f>
        <v>0</v>
      </c>
      <c r="J806" s="12">
        <f t="shared" si="398"/>
        <v>0</v>
      </c>
      <c r="K806" s="12">
        <f t="shared" si="398"/>
        <v>0</v>
      </c>
      <c r="L806" s="12">
        <f t="shared" si="398"/>
        <v>0</v>
      </c>
      <c r="M806" s="12">
        <f t="shared" si="398"/>
        <v>0</v>
      </c>
      <c r="N806" s="255">
        <f t="shared" si="398"/>
        <v>0</v>
      </c>
      <c r="O806" s="12">
        <f t="shared" si="398"/>
        <v>0</v>
      </c>
      <c r="P806" s="12">
        <f t="shared" si="398"/>
        <v>0</v>
      </c>
      <c r="Q806" s="12">
        <f t="shared" si="398"/>
        <v>0</v>
      </c>
      <c r="R806" s="12">
        <f t="shared" si="398"/>
        <v>0</v>
      </c>
      <c r="S806" s="29">
        <f t="shared" si="398"/>
        <v>0</v>
      </c>
      <c r="T806" s="12">
        <f t="shared" si="398"/>
        <v>0</v>
      </c>
      <c r="U806" s="12">
        <f t="shared" si="398"/>
        <v>0</v>
      </c>
      <c r="V806" s="12">
        <f t="shared" si="398"/>
        <v>0</v>
      </c>
      <c r="W806" s="12">
        <f t="shared" si="398"/>
        <v>0</v>
      </c>
      <c r="X806" s="29">
        <f t="shared" si="398"/>
        <v>0</v>
      </c>
      <c r="Y806" s="12">
        <f t="shared" si="398"/>
        <v>0</v>
      </c>
      <c r="Z806" s="12">
        <f t="shared" si="398"/>
        <v>0</v>
      </c>
      <c r="AA806" s="12">
        <f t="shared" si="398"/>
        <v>0</v>
      </c>
      <c r="AB806" s="12">
        <f t="shared" si="398"/>
        <v>0</v>
      </c>
      <c r="AC806" s="29">
        <f t="shared" si="398"/>
        <v>0</v>
      </c>
      <c r="AD806" s="255">
        <f t="shared" si="398"/>
        <v>0</v>
      </c>
      <c r="AE806" s="12">
        <f t="shared" si="398"/>
        <v>0</v>
      </c>
      <c r="AF806" s="12">
        <f t="shared" si="398"/>
        <v>0</v>
      </c>
      <c r="AG806" s="12">
        <f t="shared" si="398"/>
        <v>0</v>
      </c>
      <c r="AH806" s="29">
        <f t="shared" si="398"/>
        <v>0</v>
      </c>
      <c r="AI806" s="255">
        <f t="shared" ref="AI806:AM806" si="399">AI714+AI775</f>
        <v>0</v>
      </c>
      <c r="AJ806" s="12">
        <f t="shared" si="399"/>
        <v>0</v>
      </c>
      <c r="AK806" s="12">
        <f t="shared" si="399"/>
        <v>0</v>
      </c>
      <c r="AL806" s="12">
        <f t="shared" si="399"/>
        <v>0</v>
      </c>
      <c r="AM806" s="29">
        <f t="shared" si="399"/>
        <v>0</v>
      </c>
    </row>
    <row r="807" spans="1:39" hidden="1" outlineLevel="2">
      <c r="A807" s="310">
        <f>ROW()</f>
        <v>807</v>
      </c>
      <c r="C807" s="6" t="s">
        <v>5</v>
      </c>
      <c r="I807" s="255">
        <f t="shared" ref="I807:AH807" si="400">I715+I776</f>
        <v>0</v>
      </c>
      <c r="J807" s="12">
        <f t="shared" si="400"/>
        <v>0</v>
      </c>
      <c r="K807" s="12">
        <f t="shared" si="400"/>
        <v>0</v>
      </c>
      <c r="L807" s="12">
        <f t="shared" si="400"/>
        <v>0</v>
      </c>
      <c r="M807" s="12">
        <f t="shared" si="400"/>
        <v>0</v>
      </c>
      <c r="N807" s="255">
        <f t="shared" si="400"/>
        <v>0</v>
      </c>
      <c r="O807" s="12">
        <f t="shared" si="400"/>
        <v>0</v>
      </c>
      <c r="P807" s="12">
        <f t="shared" si="400"/>
        <v>0</v>
      </c>
      <c r="Q807" s="12">
        <f t="shared" si="400"/>
        <v>0</v>
      </c>
      <c r="R807" s="12">
        <f t="shared" si="400"/>
        <v>0</v>
      </c>
      <c r="S807" s="29">
        <f t="shared" si="400"/>
        <v>-0.7579967934006312</v>
      </c>
      <c r="T807" s="12">
        <f t="shared" si="400"/>
        <v>0</v>
      </c>
      <c r="U807" s="12">
        <f t="shared" si="400"/>
        <v>0</v>
      </c>
      <c r="V807" s="12">
        <f t="shared" si="400"/>
        <v>0</v>
      </c>
      <c r="W807" s="12">
        <f t="shared" si="400"/>
        <v>0</v>
      </c>
      <c r="X807" s="29">
        <f t="shared" si="400"/>
        <v>0</v>
      </c>
      <c r="Y807" s="12">
        <f t="shared" si="400"/>
        <v>0</v>
      </c>
      <c r="Z807" s="12">
        <f t="shared" si="400"/>
        <v>0</v>
      </c>
      <c r="AA807" s="12">
        <f t="shared" si="400"/>
        <v>0</v>
      </c>
      <c r="AB807" s="12">
        <f t="shared" si="400"/>
        <v>0</v>
      </c>
      <c r="AC807" s="29">
        <f t="shared" si="400"/>
        <v>0</v>
      </c>
      <c r="AD807" s="255">
        <f t="shared" si="400"/>
        <v>0</v>
      </c>
      <c r="AE807" s="12">
        <f t="shared" si="400"/>
        <v>0</v>
      </c>
      <c r="AF807" s="12">
        <f t="shared" si="400"/>
        <v>0</v>
      </c>
      <c r="AG807" s="12">
        <f t="shared" si="400"/>
        <v>0</v>
      </c>
      <c r="AH807" s="29">
        <f t="shared" si="400"/>
        <v>0</v>
      </c>
      <c r="AI807" s="255">
        <f t="shared" ref="AI807:AM807" si="401">AI715+AI776</f>
        <v>0</v>
      </c>
      <c r="AJ807" s="12">
        <f t="shared" si="401"/>
        <v>0</v>
      </c>
      <c r="AK807" s="12">
        <f t="shared" si="401"/>
        <v>0</v>
      </c>
      <c r="AL807" s="12">
        <f t="shared" si="401"/>
        <v>0</v>
      </c>
      <c r="AM807" s="29">
        <f t="shared" si="401"/>
        <v>0</v>
      </c>
    </row>
    <row r="808" spans="1:39" hidden="1" outlineLevel="2">
      <c r="A808" s="310">
        <f>ROW()</f>
        <v>808</v>
      </c>
      <c r="C808" s="6" t="s">
        <v>473</v>
      </c>
      <c r="I808" s="255">
        <f t="shared" ref="I808:AH808" si="402">I716+I777</f>
        <v>0</v>
      </c>
      <c r="J808" s="12">
        <f t="shared" si="402"/>
        <v>0</v>
      </c>
      <c r="K808" s="12">
        <f t="shared" si="402"/>
        <v>0</v>
      </c>
      <c r="L808" s="12">
        <f t="shared" si="402"/>
        <v>0</v>
      </c>
      <c r="M808" s="12">
        <f t="shared" si="402"/>
        <v>0</v>
      </c>
      <c r="N808" s="255">
        <f t="shared" si="402"/>
        <v>0</v>
      </c>
      <c r="O808" s="12">
        <f t="shared" si="402"/>
        <v>0</v>
      </c>
      <c r="P808" s="12">
        <f t="shared" si="402"/>
        <v>0</v>
      </c>
      <c r="Q808" s="12">
        <f t="shared" si="402"/>
        <v>0</v>
      </c>
      <c r="R808" s="12">
        <f t="shared" si="402"/>
        <v>0</v>
      </c>
      <c r="S808" s="29">
        <f t="shared" si="402"/>
        <v>0</v>
      </c>
      <c r="T808" s="12">
        <f t="shared" si="402"/>
        <v>0</v>
      </c>
      <c r="U808" s="12">
        <f t="shared" si="402"/>
        <v>0</v>
      </c>
      <c r="V808" s="12">
        <f t="shared" si="402"/>
        <v>0</v>
      </c>
      <c r="W808" s="12">
        <f t="shared" si="402"/>
        <v>0</v>
      </c>
      <c r="X808" s="29">
        <f t="shared" si="402"/>
        <v>0</v>
      </c>
      <c r="Y808" s="12">
        <f t="shared" si="402"/>
        <v>0</v>
      </c>
      <c r="Z808" s="12">
        <f t="shared" si="402"/>
        <v>0</v>
      </c>
      <c r="AA808" s="12">
        <f t="shared" si="402"/>
        <v>0</v>
      </c>
      <c r="AB808" s="12">
        <f t="shared" si="402"/>
        <v>0</v>
      </c>
      <c r="AC808" s="29">
        <f t="shared" si="402"/>
        <v>0</v>
      </c>
      <c r="AD808" s="255">
        <f t="shared" si="402"/>
        <v>0</v>
      </c>
      <c r="AE808" s="12">
        <f t="shared" si="402"/>
        <v>0</v>
      </c>
      <c r="AF808" s="12">
        <f t="shared" si="402"/>
        <v>0</v>
      </c>
      <c r="AG808" s="12">
        <f t="shared" si="402"/>
        <v>0</v>
      </c>
      <c r="AH808" s="29">
        <f t="shared" si="402"/>
        <v>0</v>
      </c>
      <c r="AI808" s="255">
        <f t="shared" ref="AI808:AM808" si="403">AI716+AI777</f>
        <v>0</v>
      </c>
      <c r="AJ808" s="12">
        <f t="shared" si="403"/>
        <v>0</v>
      </c>
      <c r="AK808" s="12">
        <f t="shared" si="403"/>
        <v>0</v>
      </c>
      <c r="AL808" s="12">
        <f t="shared" si="403"/>
        <v>0</v>
      </c>
      <c r="AM808" s="29">
        <f t="shared" si="403"/>
        <v>0</v>
      </c>
    </row>
    <row r="809" spans="1:39" hidden="1" outlineLevel="2">
      <c r="A809" s="310">
        <f>ROW()</f>
        <v>809</v>
      </c>
      <c r="C809" s="6" t="s">
        <v>474</v>
      </c>
      <c r="I809" s="255">
        <f t="shared" ref="I809:AH809" si="404">I717+I778</f>
        <v>0</v>
      </c>
      <c r="J809" s="12">
        <f t="shared" si="404"/>
        <v>0</v>
      </c>
      <c r="K809" s="12">
        <f t="shared" si="404"/>
        <v>0</v>
      </c>
      <c r="L809" s="12">
        <f t="shared" si="404"/>
        <v>0</v>
      </c>
      <c r="M809" s="12">
        <f t="shared" si="404"/>
        <v>0</v>
      </c>
      <c r="N809" s="255">
        <f t="shared" si="404"/>
        <v>0</v>
      </c>
      <c r="O809" s="12">
        <f t="shared" si="404"/>
        <v>0</v>
      </c>
      <c r="P809" s="12">
        <f t="shared" si="404"/>
        <v>0</v>
      </c>
      <c r="Q809" s="12">
        <f t="shared" si="404"/>
        <v>0</v>
      </c>
      <c r="R809" s="12">
        <f t="shared" si="404"/>
        <v>0</v>
      </c>
      <c r="S809" s="29">
        <f t="shared" si="404"/>
        <v>0</v>
      </c>
      <c r="T809" s="12">
        <f t="shared" si="404"/>
        <v>0</v>
      </c>
      <c r="U809" s="12">
        <f t="shared" si="404"/>
        <v>0</v>
      </c>
      <c r="V809" s="12">
        <f t="shared" si="404"/>
        <v>0</v>
      </c>
      <c r="W809" s="12">
        <f t="shared" si="404"/>
        <v>0</v>
      </c>
      <c r="X809" s="29">
        <f t="shared" si="404"/>
        <v>0</v>
      </c>
      <c r="Y809" s="12">
        <f t="shared" si="404"/>
        <v>0</v>
      </c>
      <c r="Z809" s="12">
        <f t="shared" si="404"/>
        <v>0</v>
      </c>
      <c r="AA809" s="12">
        <f t="shared" si="404"/>
        <v>0</v>
      </c>
      <c r="AB809" s="12">
        <f t="shared" si="404"/>
        <v>0</v>
      </c>
      <c r="AC809" s="29">
        <f t="shared" si="404"/>
        <v>0</v>
      </c>
      <c r="AD809" s="255">
        <f t="shared" si="404"/>
        <v>0</v>
      </c>
      <c r="AE809" s="12">
        <f t="shared" si="404"/>
        <v>0</v>
      </c>
      <c r="AF809" s="12">
        <f t="shared" si="404"/>
        <v>0</v>
      </c>
      <c r="AG809" s="12">
        <f t="shared" si="404"/>
        <v>0</v>
      </c>
      <c r="AH809" s="29">
        <f t="shared" si="404"/>
        <v>0</v>
      </c>
      <c r="AI809" s="255">
        <f t="shared" ref="AI809:AM809" si="405">AI717+AI778</f>
        <v>0</v>
      </c>
      <c r="AJ809" s="12">
        <f t="shared" si="405"/>
        <v>0</v>
      </c>
      <c r="AK809" s="12">
        <f t="shared" si="405"/>
        <v>0</v>
      </c>
      <c r="AL809" s="12">
        <f t="shared" si="405"/>
        <v>0</v>
      </c>
      <c r="AM809" s="29">
        <f t="shared" si="405"/>
        <v>0</v>
      </c>
    </row>
    <row r="810" spans="1:39" hidden="1" outlineLevel="2">
      <c r="A810" s="310">
        <f>ROW()</f>
        <v>810</v>
      </c>
      <c r="C810" s="6" t="s">
        <v>477</v>
      </c>
      <c r="I810" s="255">
        <f t="shared" ref="I810:AH810" si="406">I718+I779</f>
        <v>0</v>
      </c>
      <c r="J810" s="12">
        <f t="shared" si="406"/>
        <v>0</v>
      </c>
      <c r="K810" s="12">
        <f t="shared" si="406"/>
        <v>0</v>
      </c>
      <c r="L810" s="12">
        <f t="shared" si="406"/>
        <v>0</v>
      </c>
      <c r="M810" s="12">
        <f t="shared" si="406"/>
        <v>0</v>
      </c>
      <c r="N810" s="255">
        <f t="shared" si="406"/>
        <v>0</v>
      </c>
      <c r="O810" s="12">
        <f t="shared" si="406"/>
        <v>0</v>
      </c>
      <c r="P810" s="12">
        <f t="shared" si="406"/>
        <v>0</v>
      </c>
      <c r="Q810" s="12">
        <f t="shared" si="406"/>
        <v>0</v>
      </c>
      <c r="R810" s="12">
        <f t="shared" si="406"/>
        <v>0</v>
      </c>
      <c r="S810" s="29">
        <f t="shared" si="406"/>
        <v>0</v>
      </c>
      <c r="T810" s="12">
        <f t="shared" si="406"/>
        <v>0</v>
      </c>
      <c r="U810" s="12">
        <f t="shared" si="406"/>
        <v>0</v>
      </c>
      <c r="V810" s="12">
        <f t="shared" si="406"/>
        <v>0</v>
      </c>
      <c r="W810" s="12">
        <f t="shared" si="406"/>
        <v>0</v>
      </c>
      <c r="X810" s="29">
        <f t="shared" si="406"/>
        <v>0</v>
      </c>
      <c r="Y810" s="12">
        <f t="shared" si="406"/>
        <v>0</v>
      </c>
      <c r="Z810" s="12">
        <f t="shared" si="406"/>
        <v>0</v>
      </c>
      <c r="AA810" s="12">
        <f t="shared" si="406"/>
        <v>0</v>
      </c>
      <c r="AB810" s="12">
        <f t="shared" si="406"/>
        <v>0</v>
      </c>
      <c r="AC810" s="29">
        <f t="shared" si="406"/>
        <v>0</v>
      </c>
      <c r="AD810" s="255">
        <f t="shared" si="406"/>
        <v>0</v>
      </c>
      <c r="AE810" s="12">
        <f t="shared" si="406"/>
        <v>0</v>
      </c>
      <c r="AF810" s="12">
        <f t="shared" si="406"/>
        <v>0</v>
      </c>
      <c r="AG810" s="12">
        <f t="shared" si="406"/>
        <v>0</v>
      </c>
      <c r="AH810" s="29">
        <f t="shared" si="406"/>
        <v>0</v>
      </c>
      <c r="AI810" s="255">
        <f t="shared" ref="AI810:AM810" si="407">AI718+AI779</f>
        <v>0</v>
      </c>
      <c r="AJ810" s="12">
        <f t="shared" si="407"/>
        <v>0</v>
      </c>
      <c r="AK810" s="12">
        <f t="shared" si="407"/>
        <v>0</v>
      </c>
      <c r="AL810" s="12">
        <f t="shared" si="407"/>
        <v>0</v>
      </c>
      <c r="AM810" s="29">
        <f t="shared" si="407"/>
        <v>0</v>
      </c>
    </row>
    <row r="811" spans="1:39" hidden="1" outlineLevel="2">
      <c r="A811" s="310">
        <f>ROW()</f>
        <v>811</v>
      </c>
      <c r="C811" s="6" t="s">
        <v>511</v>
      </c>
      <c r="I811" s="255">
        <f t="shared" ref="I811:AH811" si="408">I719+I780</f>
        <v>0</v>
      </c>
      <c r="J811" s="12">
        <f t="shared" si="408"/>
        <v>0</v>
      </c>
      <c r="K811" s="12">
        <f t="shared" si="408"/>
        <v>0</v>
      </c>
      <c r="L811" s="12">
        <f t="shared" si="408"/>
        <v>0</v>
      </c>
      <c r="M811" s="12">
        <f t="shared" si="408"/>
        <v>0</v>
      </c>
      <c r="N811" s="255">
        <f t="shared" si="408"/>
        <v>0</v>
      </c>
      <c r="O811" s="12">
        <f t="shared" si="408"/>
        <v>0</v>
      </c>
      <c r="P811" s="12">
        <f t="shared" si="408"/>
        <v>0</v>
      </c>
      <c r="Q811" s="12">
        <f t="shared" si="408"/>
        <v>0</v>
      </c>
      <c r="R811" s="12">
        <f t="shared" si="408"/>
        <v>0</v>
      </c>
      <c r="S811" s="29">
        <f t="shared" si="408"/>
        <v>0</v>
      </c>
      <c r="T811" s="12">
        <f t="shared" si="408"/>
        <v>0</v>
      </c>
      <c r="U811" s="12">
        <f t="shared" si="408"/>
        <v>0</v>
      </c>
      <c r="V811" s="12">
        <f t="shared" si="408"/>
        <v>0</v>
      </c>
      <c r="W811" s="12">
        <f t="shared" si="408"/>
        <v>0</v>
      </c>
      <c r="X811" s="29">
        <f t="shared" si="408"/>
        <v>0</v>
      </c>
      <c r="Y811" s="12">
        <f t="shared" si="408"/>
        <v>0</v>
      </c>
      <c r="Z811" s="12">
        <f t="shared" si="408"/>
        <v>0</v>
      </c>
      <c r="AA811" s="12">
        <f t="shared" si="408"/>
        <v>0</v>
      </c>
      <c r="AB811" s="12">
        <f t="shared" si="408"/>
        <v>0</v>
      </c>
      <c r="AC811" s="29">
        <f t="shared" si="408"/>
        <v>0</v>
      </c>
      <c r="AD811" s="255">
        <f t="shared" si="408"/>
        <v>0</v>
      </c>
      <c r="AE811" s="12">
        <f t="shared" si="408"/>
        <v>0</v>
      </c>
      <c r="AF811" s="12">
        <f t="shared" si="408"/>
        <v>0</v>
      </c>
      <c r="AG811" s="12">
        <f t="shared" si="408"/>
        <v>0</v>
      </c>
      <c r="AH811" s="29">
        <f t="shared" si="408"/>
        <v>0</v>
      </c>
      <c r="AI811" s="255">
        <f t="shared" ref="AI811:AM811" si="409">AI719+AI780</f>
        <v>0</v>
      </c>
      <c r="AJ811" s="12">
        <f t="shared" si="409"/>
        <v>0</v>
      </c>
      <c r="AK811" s="12">
        <f t="shared" si="409"/>
        <v>0</v>
      </c>
      <c r="AL811" s="12">
        <f t="shared" si="409"/>
        <v>0</v>
      </c>
      <c r="AM811" s="29">
        <f t="shared" si="409"/>
        <v>0</v>
      </c>
    </row>
    <row r="812" spans="1:39" hidden="1" outlineLevel="2">
      <c r="A812" s="310">
        <f>ROW()</f>
        <v>812</v>
      </c>
      <c r="C812" s="6" t="s">
        <v>655</v>
      </c>
      <c r="I812" s="255"/>
      <c r="J812" s="12"/>
      <c r="K812" s="12"/>
      <c r="L812" s="12"/>
      <c r="M812" s="12"/>
      <c r="N812" s="255"/>
      <c r="O812" s="12"/>
      <c r="P812" s="12"/>
      <c r="Q812" s="12"/>
      <c r="R812" s="12"/>
      <c r="S812" s="29"/>
      <c r="T812" s="12"/>
      <c r="U812" s="12"/>
      <c r="V812" s="12"/>
      <c r="W812" s="12"/>
      <c r="X812" s="29"/>
      <c r="Y812" s="12"/>
      <c r="Z812" s="12"/>
      <c r="AA812" s="12"/>
      <c r="AB812" s="12"/>
      <c r="AC812" s="29"/>
      <c r="AD812" s="255"/>
      <c r="AE812" s="12"/>
      <c r="AF812" s="12"/>
      <c r="AG812" s="12"/>
      <c r="AH812" s="29"/>
      <c r="AI812" s="255"/>
      <c r="AJ812" s="12"/>
      <c r="AK812" s="12"/>
      <c r="AL812" s="12"/>
      <c r="AM812" s="29"/>
    </row>
    <row r="813" spans="1:39" hidden="1" outlineLevel="2">
      <c r="A813" s="310">
        <f>ROW()</f>
        <v>813</v>
      </c>
      <c r="C813" s="6" t="s">
        <v>656</v>
      </c>
      <c r="I813" s="255"/>
      <c r="J813" s="12"/>
      <c r="K813" s="12"/>
      <c r="L813" s="12"/>
      <c r="M813" s="12"/>
      <c r="N813" s="255"/>
      <c r="O813" s="12"/>
      <c r="P813" s="12"/>
      <c r="Q813" s="12"/>
      <c r="R813" s="12"/>
      <c r="S813" s="29"/>
      <c r="T813" s="12"/>
      <c r="U813" s="12"/>
      <c r="V813" s="12"/>
      <c r="W813" s="12"/>
      <c r="X813" s="29"/>
      <c r="Y813" s="12"/>
      <c r="Z813" s="12"/>
      <c r="AA813" s="12"/>
      <c r="AB813" s="12"/>
      <c r="AC813" s="29"/>
      <c r="AD813" s="255"/>
      <c r="AE813" s="12"/>
      <c r="AF813" s="12"/>
      <c r="AG813" s="12"/>
      <c r="AH813" s="29"/>
      <c r="AI813" s="255"/>
      <c r="AJ813" s="12"/>
      <c r="AK813" s="12"/>
      <c r="AL813" s="12"/>
      <c r="AM813" s="29"/>
    </row>
    <row r="814" spans="1:39" hidden="1" outlineLevel="2">
      <c r="A814" s="310">
        <f>ROW()</f>
        <v>814</v>
      </c>
      <c r="C814" s="6" t="s">
        <v>667</v>
      </c>
      <c r="I814" s="255"/>
      <c r="J814" s="12"/>
      <c r="K814" s="12"/>
      <c r="L814" s="12"/>
      <c r="M814" s="12"/>
      <c r="N814" s="255"/>
      <c r="O814" s="12"/>
      <c r="P814" s="12"/>
      <c r="Q814" s="12"/>
      <c r="R814" s="12"/>
      <c r="S814" s="29"/>
      <c r="T814" s="12"/>
      <c r="U814" s="12"/>
      <c r="V814" s="12"/>
      <c r="W814" s="12"/>
      <c r="X814" s="29"/>
      <c r="Y814" s="12"/>
      <c r="Z814" s="12"/>
      <c r="AA814" s="12"/>
      <c r="AB814" s="12"/>
      <c r="AC814" s="29"/>
      <c r="AD814" s="255"/>
      <c r="AE814" s="12"/>
      <c r="AF814" s="12"/>
      <c r="AG814" s="12"/>
      <c r="AH814" s="29"/>
      <c r="AI814" s="255"/>
      <c r="AJ814" s="12"/>
      <c r="AK814" s="12"/>
      <c r="AL814" s="12"/>
      <c r="AM814" s="29"/>
    </row>
    <row r="815" spans="1:39" hidden="1" outlineLevel="2">
      <c r="A815" s="310">
        <f>ROW()</f>
        <v>815</v>
      </c>
      <c r="C815" s="6" t="s">
        <v>212</v>
      </c>
      <c r="I815" s="255">
        <f t="shared" ref="I815:AH815" si="410">I723+I784</f>
        <v>0</v>
      </c>
      <c r="J815" s="12">
        <f t="shared" si="410"/>
        <v>0</v>
      </c>
      <c r="K815" s="12">
        <f t="shared" si="410"/>
        <v>0</v>
      </c>
      <c r="L815" s="12">
        <f t="shared" si="410"/>
        <v>0</v>
      </c>
      <c r="M815" s="12">
        <f t="shared" si="410"/>
        <v>0</v>
      </c>
      <c r="N815" s="255">
        <f t="shared" si="410"/>
        <v>0</v>
      </c>
      <c r="O815" s="12">
        <f t="shared" si="410"/>
        <v>0</v>
      </c>
      <c r="P815" s="12">
        <f t="shared" si="410"/>
        <v>0</v>
      </c>
      <c r="Q815" s="12">
        <f t="shared" si="410"/>
        <v>0</v>
      </c>
      <c r="R815" s="12">
        <f t="shared" si="410"/>
        <v>0</v>
      </c>
      <c r="S815" s="29">
        <f t="shared" si="410"/>
        <v>0</v>
      </c>
      <c r="T815" s="12">
        <f t="shared" si="410"/>
        <v>0</v>
      </c>
      <c r="U815" s="12">
        <f t="shared" si="410"/>
        <v>0</v>
      </c>
      <c r="V815" s="12">
        <f t="shared" si="410"/>
        <v>0</v>
      </c>
      <c r="W815" s="12">
        <f t="shared" si="410"/>
        <v>0</v>
      </c>
      <c r="X815" s="29">
        <f t="shared" si="410"/>
        <v>0</v>
      </c>
      <c r="Y815" s="12">
        <f t="shared" si="410"/>
        <v>0</v>
      </c>
      <c r="Z815" s="12">
        <f t="shared" si="410"/>
        <v>0</v>
      </c>
      <c r="AA815" s="12">
        <f t="shared" si="410"/>
        <v>0</v>
      </c>
      <c r="AB815" s="12">
        <f t="shared" si="410"/>
        <v>0</v>
      </c>
      <c r="AC815" s="29">
        <f t="shared" si="410"/>
        <v>0</v>
      </c>
      <c r="AD815" s="255">
        <f t="shared" si="410"/>
        <v>0</v>
      </c>
      <c r="AE815" s="12">
        <f t="shared" si="410"/>
        <v>0</v>
      </c>
      <c r="AF815" s="12">
        <f t="shared" si="410"/>
        <v>0</v>
      </c>
      <c r="AG815" s="12">
        <f t="shared" si="410"/>
        <v>0</v>
      </c>
      <c r="AH815" s="29">
        <f t="shared" si="410"/>
        <v>0</v>
      </c>
      <c r="AI815" s="255">
        <f t="shared" ref="AI815:AM815" si="411">AI723+AI784</f>
        <v>0</v>
      </c>
      <c r="AJ815" s="12">
        <f t="shared" si="411"/>
        <v>0</v>
      </c>
      <c r="AK815" s="12">
        <f t="shared" si="411"/>
        <v>0</v>
      </c>
      <c r="AL815" s="12">
        <f t="shared" si="411"/>
        <v>0</v>
      </c>
      <c r="AM815" s="29">
        <f t="shared" si="411"/>
        <v>0</v>
      </c>
    </row>
    <row r="816" spans="1:39" hidden="1" outlineLevel="2">
      <c r="A816" s="310">
        <f>ROW()</f>
        <v>816</v>
      </c>
      <c r="C816" s="6" t="s">
        <v>362</v>
      </c>
      <c r="I816" s="256"/>
      <c r="J816" s="22"/>
      <c r="K816" s="22"/>
      <c r="L816" s="22"/>
      <c r="M816" s="22"/>
      <c r="N816" s="256"/>
      <c r="O816" s="22"/>
      <c r="P816" s="22"/>
      <c r="Q816" s="22"/>
      <c r="R816" s="22"/>
      <c r="S816" s="28"/>
      <c r="T816" s="22"/>
      <c r="U816" s="22"/>
      <c r="V816" s="22"/>
      <c r="W816" s="22"/>
      <c r="X816" s="28"/>
      <c r="Y816" s="22">
        <f t="shared" ref="Y816:AH816" si="412">Y724+Y785</f>
        <v>0</v>
      </c>
      <c r="Z816" s="22">
        <f t="shared" si="412"/>
        <v>0</v>
      </c>
      <c r="AA816" s="22">
        <f t="shared" si="412"/>
        <v>0</v>
      </c>
      <c r="AB816" s="22">
        <f t="shared" si="412"/>
        <v>0</v>
      </c>
      <c r="AC816" s="28">
        <f t="shared" si="412"/>
        <v>0</v>
      </c>
      <c r="AD816" s="256">
        <f t="shared" si="412"/>
        <v>0</v>
      </c>
      <c r="AE816" s="22">
        <f t="shared" si="412"/>
        <v>0</v>
      </c>
      <c r="AF816" s="22">
        <f t="shared" si="412"/>
        <v>0</v>
      </c>
      <c r="AG816" s="22">
        <f t="shared" si="412"/>
        <v>0</v>
      </c>
      <c r="AH816" s="28">
        <f t="shared" si="412"/>
        <v>0</v>
      </c>
      <c r="AI816" s="256">
        <f t="shared" ref="AI816:AM816" si="413">AI724+AI785</f>
        <v>0</v>
      </c>
      <c r="AJ816" s="22">
        <f t="shared" si="413"/>
        <v>0</v>
      </c>
      <c r="AK816" s="22">
        <f t="shared" si="413"/>
        <v>0</v>
      </c>
      <c r="AL816" s="22">
        <f t="shared" si="413"/>
        <v>0</v>
      </c>
      <c r="AM816" s="28">
        <f t="shared" si="413"/>
        <v>0</v>
      </c>
    </row>
    <row r="817" spans="1:39" hidden="1" outlineLevel="2">
      <c r="A817" s="310">
        <f>ROW()</f>
        <v>817</v>
      </c>
      <c r="C817" s="6" t="s">
        <v>1</v>
      </c>
      <c r="H817" s="39"/>
      <c r="I817" s="204">
        <f t="shared" ref="I817:AH817" si="414">SUM(I804:I816)</f>
        <v>-39.348472232135514</v>
      </c>
      <c r="J817" s="9">
        <f t="shared" si="414"/>
        <v>0</v>
      </c>
      <c r="K817" s="9">
        <f t="shared" si="414"/>
        <v>0</v>
      </c>
      <c r="L817" s="9">
        <f t="shared" si="414"/>
        <v>0</v>
      </c>
      <c r="M817" s="9">
        <f t="shared" si="414"/>
        <v>0</v>
      </c>
      <c r="N817" s="204">
        <f t="shared" si="414"/>
        <v>0</v>
      </c>
      <c r="O817" s="9">
        <f t="shared" si="414"/>
        <v>0</v>
      </c>
      <c r="P817" s="9">
        <f t="shared" si="414"/>
        <v>0</v>
      </c>
      <c r="Q817" s="9">
        <f t="shared" si="414"/>
        <v>0</v>
      </c>
      <c r="R817" s="9">
        <f t="shared" si="414"/>
        <v>0</v>
      </c>
      <c r="S817" s="18">
        <f t="shared" si="414"/>
        <v>-5.8922868217548201</v>
      </c>
      <c r="T817" s="9">
        <f t="shared" si="414"/>
        <v>0</v>
      </c>
      <c r="U817" s="9">
        <f t="shared" si="414"/>
        <v>0</v>
      </c>
      <c r="V817" s="9">
        <f t="shared" si="414"/>
        <v>0</v>
      </c>
      <c r="W817" s="9">
        <f t="shared" si="414"/>
        <v>0</v>
      </c>
      <c r="X817" s="18">
        <f t="shared" si="414"/>
        <v>0</v>
      </c>
      <c r="Y817" s="9">
        <f t="shared" si="414"/>
        <v>0</v>
      </c>
      <c r="Z817" s="9">
        <f t="shared" si="414"/>
        <v>0</v>
      </c>
      <c r="AA817" s="9">
        <f t="shared" si="414"/>
        <v>0</v>
      </c>
      <c r="AB817" s="9">
        <f t="shared" si="414"/>
        <v>0</v>
      </c>
      <c r="AC817" s="18">
        <f t="shared" si="414"/>
        <v>0</v>
      </c>
      <c r="AD817" s="204">
        <f t="shared" si="414"/>
        <v>0</v>
      </c>
      <c r="AE817" s="9">
        <f t="shared" si="414"/>
        <v>0</v>
      </c>
      <c r="AF817" s="9">
        <f t="shared" si="414"/>
        <v>0</v>
      </c>
      <c r="AG817" s="9">
        <f t="shared" si="414"/>
        <v>0</v>
      </c>
      <c r="AH817" s="18">
        <f t="shared" si="414"/>
        <v>0</v>
      </c>
      <c r="AI817" s="204">
        <f t="shared" ref="AI817:AM817" si="415">SUM(AI804:AI816)</f>
        <v>0</v>
      </c>
      <c r="AJ817" s="9">
        <f t="shared" si="415"/>
        <v>0</v>
      </c>
      <c r="AK817" s="9">
        <f t="shared" si="415"/>
        <v>0</v>
      </c>
      <c r="AL817" s="9">
        <f t="shared" si="415"/>
        <v>0</v>
      </c>
      <c r="AM817" s="18">
        <f t="shared" si="415"/>
        <v>0</v>
      </c>
    </row>
    <row r="818" spans="1:39" s="10" customFormat="1" outlineLevel="1">
      <c r="A818" s="198" t="s">
        <v>504</v>
      </c>
      <c r="B818" s="199"/>
      <c r="C818" s="200"/>
      <c r="D818" s="200"/>
      <c r="E818" s="200"/>
      <c r="F818" s="200"/>
      <c r="G818" s="200"/>
      <c r="H818" s="201"/>
      <c r="I818" s="202"/>
      <c r="J818" s="201"/>
      <c r="K818" s="201"/>
      <c r="L818" s="201"/>
      <c r="M818" s="201"/>
      <c r="N818" s="202"/>
      <c r="O818" s="201"/>
      <c r="P818" s="201"/>
      <c r="Q818" s="201"/>
      <c r="R818" s="201"/>
      <c r="S818" s="203"/>
      <c r="T818" s="201"/>
      <c r="U818" s="201"/>
      <c r="V818" s="201"/>
      <c r="W818" s="201"/>
      <c r="X818" s="203"/>
      <c r="Y818" s="201"/>
      <c r="Z818" s="201"/>
      <c r="AA818" s="201"/>
      <c r="AB818" s="201"/>
      <c r="AC818" s="203"/>
      <c r="AD818" s="202"/>
      <c r="AE818" s="201"/>
      <c r="AF818" s="201"/>
      <c r="AG818" s="201"/>
      <c r="AH818" s="203"/>
      <c r="AI818" s="202"/>
      <c r="AJ818" s="201"/>
      <c r="AK818" s="201"/>
      <c r="AL818" s="201"/>
      <c r="AM818" s="203"/>
    </row>
    <row r="819" spans="1:39" outlineLevel="2">
      <c r="A819" s="37">
        <f>ROW()</f>
        <v>819</v>
      </c>
      <c r="B819" s="64" t="s">
        <v>313</v>
      </c>
      <c r="E819" s="5"/>
      <c r="I819" s="1299" t="s">
        <v>283</v>
      </c>
      <c r="J819" s="1282"/>
      <c r="K819" s="1282"/>
      <c r="L819" s="1282"/>
      <c r="M819" s="1282"/>
      <c r="N819" s="1270" t="s">
        <v>284</v>
      </c>
      <c r="O819" s="1271"/>
      <c r="P819" s="1271"/>
      <c r="Q819" s="1271"/>
      <c r="R819" s="1271"/>
      <c r="S819" s="1272"/>
      <c r="T819" s="1282" t="s">
        <v>211</v>
      </c>
      <c r="U819" s="1282"/>
      <c r="V819" s="1282"/>
      <c r="W819" s="1282"/>
      <c r="X819" s="1282"/>
      <c r="Y819" s="1270" t="s">
        <v>301</v>
      </c>
      <c r="Z819" s="1271"/>
      <c r="AA819" s="1271"/>
      <c r="AB819" s="1271"/>
      <c r="AC819" s="1272"/>
      <c r="AD819" s="1270" t="s">
        <v>450</v>
      </c>
      <c r="AE819" s="1271"/>
      <c r="AF819" s="1271"/>
      <c r="AG819" s="1271"/>
      <c r="AH819" s="1272"/>
      <c r="AI819" s="1270" t="s">
        <v>687</v>
      </c>
      <c r="AJ819" s="1271"/>
      <c r="AK819" s="1271"/>
      <c r="AL819" s="1271"/>
      <c r="AM819" s="1272"/>
    </row>
    <row r="820" spans="1:39" outlineLevel="2">
      <c r="A820" s="37">
        <f>ROW()</f>
        <v>820</v>
      </c>
      <c r="C820" s="6" t="s">
        <v>2</v>
      </c>
      <c r="E820" s="3"/>
      <c r="H820" s="39"/>
      <c r="I820" s="204">
        <f t="shared" ref="I820:AH820" si="416">I605+I789</f>
        <v>1.3878405999999999</v>
      </c>
      <c r="J820" s="9">
        <f t="shared" si="416"/>
        <v>3.0096500000000002E-2</v>
      </c>
      <c r="K820" s="9">
        <f t="shared" si="416"/>
        <v>6.3939300000000004E-2</v>
      </c>
      <c r="L820" s="9">
        <f t="shared" si="416"/>
        <v>2.1140000000000001E-5</v>
      </c>
      <c r="M820" s="9">
        <f t="shared" si="416"/>
        <v>0.62122699999999997</v>
      </c>
      <c r="N820" s="255">
        <f t="shared" si="416"/>
        <v>7.4336034800000004</v>
      </c>
      <c r="O820" s="12">
        <f t="shared" si="416"/>
        <v>229.88054288999996</v>
      </c>
      <c r="P820" s="12">
        <f t="shared" si="416"/>
        <v>1.1463871999999999</v>
      </c>
      <c r="Q820" s="12">
        <f t="shared" si="416"/>
        <v>493.54175513999996</v>
      </c>
      <c r="R820" s="12">
        <f t="shared" si="416"/>
        <v>0</v>
      </c>
      <c r="S820" s="29">
        <f t="shared" si="416"/>
        <v>489.95989998000005</v>
      </c>
      <c r="T820" s="12">
        <f t="shared" si="416"/>
        <v>46.114715758958042</v>
      </c>
      <c r="U820" s="12">
        <f t="shared" si="416"/>
        <v>14.606136384299488</v>
      </c>
      <c r="V820" s="12">
        <f t="shared" si="416"/>
        <v>4.6914845910357874</v>
      </c>
      <c r="W820" s="12">
        <f t="shared" si="416"/>
        <v>0.58293042136619544</v>
      </c>
      <c r="X820" s="29">
        <f t="shared" si="416"/>
        <v>2.5928162600000002</v>
      </c>
      <c r="Y820" s="12">
        <f t="shared" si="416"/>
        <v>0</v>
      </c>
      <c r="Z820" s="12">
        <f t="shared" si="416"/>
        <v>0</v>
      </c>
      <c r="AA820" s="12">
        <f t="shared" si="416"/>
        <v>8.5233363749999971E-2</v>
      </c>
      <c r="AB820" s="12">
        <f t="shared" si="416"/>
        <v>8.8811437499999955E-3</v>
      </c>
      <c r="AC820" s="29">
        <f t="shared" si="416"/>
        <v>8.7959769999999993E-2</v>
      </c>
      <c r="AD820" s="255">
        <f t="shared" si="416"/>
        <v>0</v>
      </c>
      <c r="AE820" s="12">
        <f t="shared" si="416"/>
        <v>2.3098810959577185</v>
      </c>
      <c r="AF820" s="12">
        <f t="shared" si="416"/>
        <v>1.0636616650626538</v>
      </c>
      <c r="AG820" s="12">
        <f t="shared" si="416"/>
        <v>2.1434419999999996E-2</v>
      </c>
      <c r="AH820" s="29">
        <f t="shared" si="416"/>
        <v>0</v>
      </c>
      <c r="AI820" s="255">
        <f t="shared" ref="AI820:AM820" si="417">AI605+AI789</f>
        <v>0.19524352397610018</v>
      </c>
      <c r="AJ820" s="12">
        <f t="shared" si="417"/>
        <v>0.20003614867959116</v>
      </c>
      <c r="AK820" s="12">
        <f t="shared" si="417"/>
        <v>0.20494641749788176</v>
      </c>
      <c r="AL820" s="12">
        <f t="shared" si="417"/>
        <v>0.32286819577326298</v>
      </c>
      <c r="AM820" s="29">
        <f t="shared" si="417"/>
        <v>0.21513150956216942</v>
      </c>
    </row>
    <row r="821" spans="1:39" outlineLevel="2">
      <c r="A821" s="37">
        <f>ROW()</f>
        <v>821</v>
      </c>
      <c r="C821" s="6" t="s">
        <v>3</v>
      </c>
      <c r="H821" s="39"/>
      <c r="I821" s="204">
        <f t="shared" ref="I821:AH821" si="418">I606+I790</f>
        <v>-1.9960040585012209</v>
      </c>
      <c r="J821" s="9">
        <f t="shared" si="418"/>
        <v>1.32699473</v>
      </c>
      <c r="K821" s="9">
        <f t="shared" si="418"/>
        <v>8.3315159999999999E-2</v>
      </c>
      <c r="L821" s="9">
        <f t="shared" si="418"/>
        <v>-0.11479787999999999</v>
      </c>
      <c r="M821" s="9">
        <f t="shared" si="418"/>
        <v>0.18346781999999998</v>
      </c>
      <c r="N821" s="255">
        <f t="shared" si="418"/>
        <v>41.216322779999999</v>
      </c>
      <c r="O821" s="12">
        <f t="shared" si="418"/>
        <v>153.70189397999997</v>
      </c>
      <c r="P821" s="12">
        <f t="shared" si="418"/>
        <v>0.13571847999999997</v>
      </c>
      <c r="Q821" s="12">
        <f t="shared" si="418"/>
        <v>126.82707395999999</v>
      </c>
      <c r="R821" s="12">
        <f t="shared" si="418"/>
        <v>0</v>
      </c>
      <c r="S821" s="29">
        <f t="shared" si="418"/>
        <v>110.75737328037005</v>
      </c>
      <c r="T821" s="12">
        <f t="shared" si="418"/>
        <v>30.587693245633893</v>
      </c>
      <c r="U821" s="12">
        <f t="shared" si="418"/>
        <v>8.2960734403383647</v>
      </c>
      <c r="V821" s="12">
        <f t="shared" si="418"/>
        <v>5.5532058264796307</v>
      </c>
      <c r="W821" s="12">
        <f t="shared" si="418"/>
        <v>3.0579326671415683</v>
      </c>
      <c r="X821" s="29">
        <f t="shared" si="418"/>
        <v>4.475624279999999</v>
      </c>
      <c r="Y821" s="12">
        <f t="shared" si="418"/>
        <v>2.4112783485000002</v>
      </c>
      <c r="Z821" s="12">
        <f t="shared" si="418"/>
        <v>4.6173590831249998</v>
      </c>
      <c r="AA821" s="12">
        <f t="shared" si="418"/>
        <v>2.8467189787499994</v>
      </c>
      <c r="AB821" s="12">
        <f t="shared" si="418"/>
        <v>1.9137673878749997</v>
      </c>
      <c r="AC821" s="29">
        <f t="shared" si="418"/>
        <v>2.0724719599999997</v>
      </c>
      <c r="AD821" s="255">
        <f t="shared" si="418"/>
        <v>2.7634872913180613</v>
      </c>
      <c r="AE821" s="12">
        <f t="shared" si="418"/>
        <v>3.8898085926877619</v>
      </c>
      <c r="AF821" s="12">
        <f t="shared" si="418"/>
        <v>5.0157975962613488</v>
      </c>
      <c r="AG821" s="12">
        <f t="shared" si="418"/>
        <v>1.6330694299999993</v>
      </c>
      <c r="AH821" s="29">
        <f t="shared" si="418"/>
        <v>1.3022698752000001</v>
      </c>
      <c r="AI821" s="255">
        <f t="shared" ref="AI821:AM821" si="419">AI606+AI790</f>
        <v>6.9232723784105854</v>
      </c>
      <c r="AJ821" s="12">
        <f t="shared" si="419"/>
        <v>6.1239023538243433</v>
      </c>
      <c r="AK821" s="12">
        <f t="shared" si="419"/>
        <v>7.1870080794176507</v>
      </c>
      <c r="AL821" s="12">
        <f t="shared" si="419"/>
        <v>5.038324327748505</v>
      </c>
      <c r="AM821" s="29">
        <f t="shared" si="419"/>
        <v>4.5961806059040269</v>
      </c>
    </row>
    <row r="822" spans="1:39" outlineLevel="2">
      <c r="A822" s="37">
        <f>ROW()</f>
        <v>822</v>
      </c>
      <c r="C822" s="6" t="s">
        <v>4</v>
      </c>
      <c r="E822" s="3"/>
      <c r="H822" s="39"/>
      <c r="I822" s="204">
        <f t="shared" ref="I822:AH822" si="420">I607+I791</f>
        <v>0.57169320000000023</v>
      </c>
      <c r="J822" s="9">
        <f t="shared" si="420"/>
        <v>0.5396342500000002</v>
      </c>
      <c r="K822" s="9">
        <f t="shared" si="420"/>
        <v>0.35796585000000014</v>
      </c>
      <c r="L822" s="9">
        <f t="shared" si="420"/>
        <v>-3.1767190000000001E-2</v>
      </c>
      <c r="M822" s="9">
        <f t="shared" si="420"/>
        <v>1.6705262800000003</v>
      </c>
      <c r="N822" s="255">
        <f t="shared" si="420"/>
        <v>0</v>
      </c>
      <c r="O822" s="12">
        <f t="shared" si="420"/>
        <v>0</v>
      </c>
      <c r="P822" s="12">
        <f t="shared" si="420"/>
        <v>0</v>
      </c>
      <c r="Q822" s="12">
        <f t="shared" si="420"/>
        <v>0</v>
      </c>
      <c r="R822" s="12">
        <f t="shared" si="420"/>
        <v>7.6179759999999999E-2</v>
      </c>
      <c r="S822" s="29">
        <f t="shared" si="420"/>
        <v>4.7555367100000003</v>
      </c>
      <c r="T822" s="12">
        <f t="shared" si="420"/>
        <v>0.34960930225343861</v>
      </c>
      <c r="U822" s="12">
        <f t="shared" si="420"/>
        <v>1.8497595787947199</v>
      </c>
      <c r="V822" s="12">
        <f t="shared" si="420"/>
        <v>0.95437131657921159</v>
      </c>
      <c r="W822" s="12">
        <f t="shared" si="420"/>
        <v>1.1986972768811694</v>
      </c>
      <c r="X822" s="29">
        <f t="shared" si="420"/>
        <v>3.6613055300000004</v>
      </c>
      <c r="Y822" s="12">
        <f t="shared" si="420"/>
        <v>3.3113628224999987</v>
      </c>
      <c r="Z822" s="12">
        <f t="shared" si="420"/>
        <v>3.5379170583749806</v>
      </c>
      <c r="AA822" s="12">
        <f t="shared" si="420"/>
        <v>6.7984312904999973</v>
      </c>
      <c r="AB822" s="12">
        <f t="shared" si="420"/>
        <v>5.4032617856250775</v>
      </c>
      <c r="AC822" s="29">
        <f t="shared" si="420"/>
        <v>8.2567093700000012</v>
      </c>
      <c r="AD822" s="255">
        <f t="shared" si="420"/>
        <v>4.0844526903942615</v>
      </c>
      <c r="AE822" s="12">
        <f t="shared" si="420"/>
        <v>2.7134641168903721</v>
      </c>
      <c r="AF822" s="12">
        <f t="shared" si="420"/>
        <v>3.4735087225181496</v>
      </c>
      <c r="AG822" s="12">
        <f t="shared" si="420"/>
        <v>3.3324905400000002</v>
      </c>
      <c r="AH822" s="29">
        <f t="shared" si="420"/>
        <v>2.5796127756000002</v>
      </c>
      <c r="AI822" s="255">
        <f t="shared" ref="AI822:AM822" si="421">AI607+AI791</f>
        <v>3.809001710464277</v>
      </c>
      <c r="AJ822" s="12">
        <f t="shared" si="421"/>
        <v>3.6325596683365302</v>
      </c>
      <c r="AK822" s="12">
        <f t="shared" si="421"/>
        <v>4.9425913794501222</v>
      </c>
      <c r="AL822" s="12">
        <f t="shared" si="421"/>
        <v>4.1946561852756634</v>
      </c>
      <c r="AM822" s="29">
        <f t="shared" si="421"/>
        <v>4.2050923406983465</v>
      </c>
    </row>
    <row r="823" spans="1:39" outlineLevel="2">
      <c r="A823" s="37">
        <f>ROW()</f>
        <v>823</v>
      </c>
      <c r="C823" s="6" t="s">
        <v>5</v>
      </c>
      <c r="E823" s="3"/>
      <c r="H823" s="39"/>
      <c r="I823" s="204">
        <f t="shared" ref="I823:AH823" si="422">I608+I792</f>
        <v>5.0959685000000006</v>
      </c>
      <c r="J823" s="9">
        <f t="shared" si="422"/>
        <v>1.37068648</v>
      </c>
      <c r="K823" s="9">
        <f t="shared" si="422"/>
        <v>0.75003203000000007</v>
      </c>
      <c r="L823" s="9">
        <f t="shared" si="422"/>
        <v>0.92049553000000006</v>
      </c>
      <c r="M823" s="9">
        <f t="shared" si="422"/>
        <v>0.90148431000000018</v>
      </c>
      <c r="N823" s="255">
        <f t="shared" si="422"/>
        <v>3.5204673699999995</v>
      </c>
      <c r="O823" s="12">
        <f t="shared" si="422"/>
        <v>0.78549806000000011</v>
      </c>
      <c r="P823" s="12">
        <f t="shared" si="422"/>
        <v>2.1494877400000001</v>
      </c>
      <c r="Q823" s="12">
        <f t="shared" si="422"/>
        <v>5.6331739800000005</v>
      </c>
      <c r="R823" s="12">
        <f t="shared" si="422"/>
        <v>0.54429260000000013</v>
      </c>
      <c r="S823" s="29">
        <f t="shared" si="422"/>
        <v>12.727538799630004</v>
      </c>
      <c r="T823" s="12">
        <f t="shared" si="422"/>
        <v>46.761417977357318</v>
      </c>
      <c r="U823" s="12">
        <f t="shared" si="422"/>
        <v>4.4369118538139354</v>
      </c>
      <c r="V823" s="12">
        <f t="shared" si="422"/>
        <v>8.2917760666417131</v>
      </c>
      <c r="W823" s="12">
        <f t="shared" si="422"/>
        <v>7.4665115184499751</v>
      </c>
      <c r="X823" s="29">
        <f t="shared" si="422"/>
        <v>11.621402839992811</v>
      </c>
      <c r="Y823" s="12">
        <f t="shared" si="422"/>
        <v>2.2469138593749993</v>
      </c>
      <c r="Z823" s="12">
        <f t="shared" si="422"/>
        <v>4.8109472403749987</v>
      </c>
      <c r="AA823" s="12">
        <f t="shared" si="422"/>
        <v>1.7451145642499994</v>
      </c>
      <c r="AB823" s="12">
        <f t="shared" si="422"/>
        <v>2.6764061411249993</v>
      </c>
      <c r="AC823" s="29">
        <f t="shared" si="422"/>
        <v>4.0108991900000026</v>
      </c>
      <c r="AD823" s="255">
        <f t="shared" si="422"/>
        <v>2.4889551591993828</v>
      </c>
      <c r="AE823" s="12">
        <f t="shared" si="422"/>
        <v>2.5200572532414931</v>
      </c>
      <c r="AF823" s="12">
        <f t="shared" si="422"/>
        <v>0.51554893671142032</v>
      </c>
      <c r="AG823" s="12">
        <f t="shared" si="422"/>
        <v>1.8114155400000007</v>
      </c>
      <c r="AH823" s="29">
        <f t="shared" si="422"/>
        <v>1.8272725622999999</v>
      </c>
      <c r="AI823" s="255">
        <f t="shared" ref="AI823:AM823" si="423">AI608+AI792</f>
        <v>1.4128913079130689</v>
      </c>
      <c r="AJ823" s="12">
        <f t="shared" si="423"/>
        <v>1.7594577378484471</v>
      </c>
      <c r="AK823" s="12">
        <f t="shared" si="423"/>
        <v>1.1745853820039889</v>
      </c>
      <c r="AL823" s="12">
        <f t="shared" si="423"/>
        <v>1.4303286854710633</v>
      </c>
      <c r="AM823" s="29">
        <f t="shared" si="423"/>
        <v>1.232958006415444</v>
      </c>
    </row>
    <row r="824" spans="1:39" outlineLevel="2">
      <c r="A824" s="37">
        <f>ROW()</f>
        <v>824</v>
      </c>
      <c r="C824" s="6" t="s">
        <v>473</v>
      </c>
      <c r="E824" s="3"/>
      <c r="H824" s="39"/>
      <c r="I824" s="204">
        <f t="shared" ref="I824:AH824" si="424">I609+I793</f>
        <v>0</v>
      </c>
      <c r="J824" s="9">
        <f t="shared" si="424"/>
        <v>0</v>
      </c>
      <c r="K824" s="9">
        <f t="shared" si="424"/>
        <v>0</v>
      </c>
      <c r="L824" s="9">
        <f t="shared" si="424"/>
        <v>0</v>
      </c>
      <c r="M824" s="9">
        <f t="shared" si="424"/>
        <v>0</v>
      </c>
      <c r="N824" s="255">
        <f t="shared" si="424"/>
        <v>0</v>
      </c>
      <c r="O824" s="12">
        <f t="shared" si="424"/>
        <v>0</v>
      </c>
      <c r="P824" s="12">
        <f t="shared" si="424"/>
        <v>0</v>
      </c>
      <c r="Q824" s="12">
        <f t="shared" si="424"/>
        <v>0</v>
      </c>
      <c r="R824" s="12">
        <f t="shared" si="424"/>
        <v>0</v>
      </c>
      <c r="S824" s="29">
        <f t="shared" si="424"/>
        <v>0</v>
      </c>
      <c r="T824" s="12">
        <f t="shared" si="424"/>
        <v>0</v>
      </c>
      <c r="U824" s="12">
        <f t="shared" si="424"/>
        <v>0</v>
      </c>
      <c r="V824" s="12">
        <f t="shared" si="424"/>
        <v>0</v>
      </c>
      <c r="W824" s="12">
        <f t="shared" si="424"/>
        <v>0</v>
      </c>
      <c r="X824" s="29">
        <f t="shared" si="424"/>
        <v>0</v>
      </c>
      <c r="Y824" s="12">
        <f t="shared" si="424"/>
        <v>3.3065471699999995</v>
      </c>
      <c r="Z824" s="12">
        <f t="shared" si="424"/>
        <v>2.4601927094999931</v>
      </c>
      <c r="AA824" s="12">
        <f t="shared" si="424"/>
        <v>2.9663454082499987</v>
      </c>
      <c r="AB824" s="12">
        <f t="shared" si="424"/>
        <v>2.5211855778749994</v>
      </c>
      <c r="AC824" s="29">
        <f t="shared" si="424"/>
        <v>4.4002969500000004</v>
      </c>
      <c r="AD824" s="255">
        <f t="shared" si="424"/>
        <v>12.895977026083161</v>
      </c>
      <c r="AE824" s="12">
        <f t="shared" si="424"/>
        <v>6.0925541651664581</v>
      </c>
      <c r="AF824" s="12">
        <f t="shared" si="424"/>
        <v>14.533143639704214</v>
      </c>
      <c r="AG824" s="12">
        <f t="shared" si="424"/>
        <v>5.1701568994999993</v>
      </c>
      <c r="AH824" s="29">
        <f t="shared" si="424"/>
        <v>9.4027394471999983</v>
      </c>
      <c r="AI824" s="255">
        <f t="shared" ref="AI824:AM824" si="425">AI609+AI793</f>
        <v>17.83946827386146</v>
      </c>
      <c r="AJ824" s="12">
        <f t="shared" si="425"/>
        <v>11.83319404170334</v>
      </c>
      <c r="AK824" s="12">
        <f t="shared" si="425"/>
        <v>8.2189691216717868</v>
      </c>
      <c r="AL824" s="12">
        <f t="shared" si="425"/>
        <v>12.17639100252239</v>
      </c>
      <c r="AM824" s="29">
        <f t="shared" si="425"/>
        <v>7.5303466310915663</v>
      </c>
    </row>
    <row r="825" spans="1:39" outlineLevel="2">
      <c r="A825" s="37">
        <f>ROW()</f>
        <v>825</v>
      </c>
      <c r="C825" s="6" t="s">
        <v>474</v>
      </c>
      <c r="E825" s="3"/>
      <c r="H825" s="39"/>
      <c r="I825" s="204">
        <f t="shared" ref="I825:AH825" si="426">I610+I794</f>
        <v>0</v>
      </c>
      <c r="J825" s="9">
        <f t="shared" si="426"/>
        <v>0</v>
      </c>
      <c r="K825" s="9">
        <f t="shared" si="426"/>
        <v>0</v>
      </c>
      <c r="L825" s="9">
        <f t="shared" si="426"/>
        <v>0</v>
      </c>
      <c r="M825" s="9">
        <f t="shared" si="426"/>
        <v>0</v>
      </c>
      <c r="N825" s="255">
        <f t="shared" si="426"/>
        <v>0</v>
      </c>
      <c r="O825" s="12">
        <f t="shared" si="426"/>
        <v>0</v>
      </c>
      <c r="P825" s="12">
        <f t="shared" si="426"/>
        <v>0</v>
      </c>
      <c r="Q825" s="12">
        <f t="shared" si="426"/>
        <v>0</v>
      </c>
      <c r="R825" s="12">
        <f t="shared" si="426"/>
        <v>0</v>
      </c>
      <c r="S825" s="29">
        <f t="shared" si="426"/>
        <v>0</v>
      </c>
      <c r="T825" s="12">
        <f t="shared" si="426"/>
        <v>0</v>
      </c>
      <c r="U825" s="12">
        <f t="shared" si="426"/>
        <v>0</v>
      </c>
      <c r="V825" s="12">
        <f t="shared" si="426"/>
        <v>0</v>
      </c>
      <c r="W825" s="12">
        <f t="shared" si="426"/>
        <v>0</v>
      </c>
      <c r="X825" s="29">
        <f t="shared" si="426"/>
        <v>0</v>
      </c>
      <c r="Y825" s="12">
        <f t="shared" si="426"/>
        <v>0.8360307978749999</v>
      </c>
      <c r="Z825" s="12">
        <f t="shared" si="426"/>
        <v>1.5208248048749997</v>
      </c>
      <c r="AA825" s="12">
        <f t="shared" si="426"/>
        <v>4.8440790652499981</v>
      </c>
      <c r="AB825" s="12">
        <f t="shared" si="426"/>
        <v>7.3666363983749976</v>
      </c>
      <c r="AC825" s="29">
        <f t="shared" si="426"/>
        <v>3.8696298499999995</v>
      </c>
      <c r="AD825" s="255">
        <f t="shared" si="426"/>
        <v>4.1518243681504741</v>
      </c>
      <c r="AE825" s="12">
        <f t="shared" si="426"/>
        <v>5.7473409819517363</v>
      </c>
      <c r="AF825" s="12">
        <f t="shared" si="426"/>
        <v>6.782042202401362</v>
      </c>
      <c r="AG825" s="12">
        <f t="shared" si="426"/>
        <v>3.8737209399999988</v>
      </c>
      <c r="AH825" s="29">
        <f t="shared" si="426"/>
        <v>3.1010340243000001</v>
      </c>
      <c r="AI825" s="255">
        <f t="shared" ref="AI825:AM825" si="427">AI610+AI794</f>
        <v>5.0181590253491981</v>
      </c>
      <c r="AJ825" s="12">
        <f t="shared" si="427"/>
        <v>4.5427365126550674</v>
      </c>
      <c r="AK825" s="12">
        <f t="shared" si="427"/>
        <v>4.2327842543515537</v>
      </c>
      <c r="AL825" s="12">
        <f t="shared" si="427"/>
        <v>4.2068331705683493</v>
      </c>
      <c r="AM825" s="29">
        <f t="shared" si="427"/>
        <v>4.1944358129383943</v>
      </c>
    </row>
    <row r="826" spans="1:39" outlineLevel="2">
      <c r="A826" s="37">
        <f>ROW()</f>
        <v>826</v>
      </c>
      <c r="C826" s="6" t="s">
        <v>477</v>
      </c>
      <c r="E826" s="3"/>
      <c r="H826" s="39"/>
      <c r="I826" s="204">
        <f t="shared" ref="I826:AH826" si="428">I611+I795</f>
        <v>0</v>
      </c>
      <c r="J826" s="9">
        <f t="shared" si="428"/>
        <v>0</v>
      </c>
      <c r="K826" s="9">
        <f t="shared" si="428"/>
        <v>0</v>
      </c>
      <c r="L826" s="9">
        <f t="shared" si="428"/>
        <v>0</v>
      </c>
      <c r="M826" s="9">
        <f t="shared" si="428"/>
        <v>0</v>
      </c>
      <c r="N826" s="255">
        <f t="shared" si="428"/>
        <v>0</v>
      </c>
      <c r="O826" s="12">
        <f t="shared" si="428"/>
        <v>0</v>
      </c>
      <c r="P826" s="12">
        <f t="shared" si="428"/>
        <v>0</v>
      </c>
      <c r="Q826" s="12">
        <f t="shared" si="428"/>
        <v>0</v>
      </c>
      <c r="R826" s="12">
        <f t="shared" si="428"/>
        <v>0</v>
      </c>
      <c r="S826" s="29">
        <f t="shared" si="428"/>
        <v>0</v>
      </c>
      <c r="T826" s="12">
        <f t="shared" si="428"/>
        <v>0</v>
      </c>
      <c r="U826" s="12">
        <f t="shared" si="428"/>
        <v>0</v>
      </c>
      <c r="V826" s="12">
        <f t="shared" si="428"/>
        <v>0</v>
      </c>
      <c r="W826" s="12">
        <f t="shared" si="428"/>
        <v>0</v>
      </c>
      <c r="X826" s="29">
        <f t="shared" si="428"/>
        <v>0</v>
      </c>
      <c r="Y826" s="12">
        <f t="shared" si="428"/>
        <v>5.2280085352499999</v>
      </c>
      <c r="Z826" s="12">
        <f t="shared" si="428"/>
        <v>6.2283088619999987</v>
      </c>
      <c r="AA826" s="12">
        <f t="shared" si="428"/>
        <v>2.8784513868749997</v>
      </c>
      <c r="AB826" s="12">
        <f t="shared" si="428"/>
        <v>6.528920405624997</v>
      </c>
      <c r="AC826" s="29">
        <f t="shared" si="428"/>
        <v>6.8165931999999989</v>
      </c>
      <c r="AD826" s="255">
        <f t="shared" si="428"/>
        <v>8.0461640731343724</v>
      </c>
      <c r="AE826" s="12">
        <f t="shared" si="428"/>
        <v>15.504377056244682</v>
      </c>
      <c r="AF826" s="12">
        <f t="shared" si="428"/>
        <v>16.27226904066185</v>
      </c>
      <c r="AG826" s="12">
        <f t="shared" si="428"/>
        <v>20.927251670000004</v>
      </c>
      <c r="AH826" s="29">
        <f t="shared" si="428"/>
        <v>15.454155066299998</v>
      </c>
      <c r="AI826" s="255">
        <f t="shared" ref="AI826:AM826" si="429">AI611+AI795</f>
        <v>17.745695440847765</v>
      </c>
      <c r="AJ826" s="12">
        <f t="shared" si="429"/>
        <v>17.038041107480772</v>
      </c>
      <c r="AK826" s="12">
        <f t="shared" si="429"/>
        <v>17.155215403350013</v>
      </c>
      <c r="AL826" s="12">
        <f t="shared" si="429"/>
        <v>18.816736548816124</v>
      </c>
      <c r="AM826" s="29">
        <f t="shared" si="429"/>
        <v>14.681923179617076</v>
      </c>
    </row>
    <row r="827" spans="1:39" outlineLevel="2">
      <c r="A827" s="37">
        <f>ROW()</f>
        <v>827</v>
      </c>
      <c r="C827" s="6" t="s">
        <v>511</v>
      </c>
      <c r="E827" s="3"/>
      <c r="H827" s="39"/>
      <c r="I827" s="204">
        <f t="shared" ref="I827:AH827" si="430">I612+I796</f>
        <v>0</v>
      </c>
      <c r="J827" s="9">
        <f t="shared" si="430"/>
        <v>0</v>
      </c>
      <c r="K827" s="9">
        <f t="shared" si="430"/>
        <v>0</v>
      </c>
      <c r="L827" s="9">
        <f t="shared" si="430"/>
        <v>0</v>
      </c>
      <c r="M827" s="9">
        <f t="shared" si="430"/>
        <v>0</v>
      </c>
      <c r="N827" s="255">
        <f t="shared" si="430"/>
        <v>0</v>
      </c>
      <c r="O827" s="12">
        <f t="shared" si="430"/>
        <v>0</v>
      </c>
      <c r="P827" s="12">
        <f t="shared" si="430"/>
        <v>0</v>
      </c>
      <c r="Q827" s="12">
        <f t="shared" si="430"/>
        <v>0</v>
      </c>
      <c r="R827" s="12">
        <f t="shared" si="430"/>
        <v>0</v>
      </c>
      <c r="S827" s="29">
        <f t="shared" si="430"/>
        <v>0</v>
      </c>
      <c r="T827" s="12">
        <f t="shared" si="430"/>
        <v>3.0409407109845783</v>
      </c>
      <c r="U827" s="12">
        <f t="shared" si="430"/>
        <v>1.6190174551710552</v>
      </c>
      <c r="V827" s="12">
        <f t="shared" si="430"/>
        <v>1.0947403545009966</v>
      </c>
      <c r="W827" s="12">
        <f t="shared" si="430"/>
        <v>8.5830739324944585E-3</v>
      </c>
      <c r="X827" s="29">
        <f t="shared" si="430"/>
        <v>0.11309440000718904</v>
      </c>
      <c r="Y827" s="12">
        <f t="shared" si="430"/>
        <v>1.9637000000000002E-2</v>
      </c>
      <c r="Z827" s="12">
        <f t="shared" si="430"/>
        <v>0</v>
      </c>
      <c r="AA827" s="12">
        <f t="shared" si="430"/>
        <v>0</v>
      </c>
      <c r="AB827" s="12">
        <f t="shared" si="430"/>
        <v>0</v>
      </c>
      <c r="AC827" s="29">
        <f t="shared" si="430"/>
        <v>0</v>
      </c>
      <c r="AD827" s="255">
        <f t="shared" si="430"/>
        <v>0.49887589754621225</v>
      </c>
      <c r="AE827" s="12">
        <f t="shared" si="430"/>
        <v>1.0864197517277903</v>
      </c>
      <c r="AF827" s="12">
        <f t="shared" si="430"/>
        <v>-0.16483873939230986</v>
      </c>
      <c r="AG827" s="12">
        <f t="shared" si="430"/>
        <v>0.98097903000000031</v>
      </c>
      <c r="AH827" s="29">
        <f t="shared" si="430"/>
        <v>3.4125741927000006</v>
      </c>
      <c r="AI827" s="255">
        <f t="shared" ref="AI827:AM827" si="431">AI612+AI796</f>
        <v>1.2848283513265948</v>
      </c>
      <c r="AJ827" s="12">
        <f t="shared" si="431"/>
        <v>22.107541070010907</v>
      </c>
      <c r="AK827" s="12">
        <f t="shared" si="431"/>
        <v>16.448578733218387</v>
      </c>
      <c r="AL827" s="12">
        <f t="shared" si="431"/>
        <v>7.3379135403014306</v>
      </c>
      <c r="AM827" s="29">
        <f t="shared" si="431"/>
        <v>1.3254876879475599</v>
      </c>
    </row>
    <row r="828" spans="1:39" outlineLevel="2">
      <c r="A828" s="37">
        <f>ROW()</f>
        <v>828</v>
      </c>
      <c r="C828" s="6" t="s">
        <v>655</v>
      </c>
      <c r="E828" s="3"/>
      <c r="H828" s="39"/>
      <c r="I828" s="204"/>
      <c r="J828" s="9"/>
      <c r="K828" s="9"/>
      <c r="L828" s="9"/>
      <c r="M828" s="9"/>
      <c r="N828" s="255"/>
      <c r="O828" s="12"/>
      <c r="P828" s="12"/>
      <c r="Q828" s="12"/>
      <c r="R828" s="12"/>
      <c r="S828" s="29"/>
      <c r="T828" s="12"/>
      <c r="U828" s="12"/>
      <c r="V828" s="12"/>
      <c r="W828" s="12"/>
      <c r="X828" s="29"/>
      <c r="Y828" s="12"/>
      <c r="Z828" s="12"/>
      <c r="AA828" s="12"/>
      <c r="AB828" s="12"/>
      <c r="AC828" s="29"/>
      <c r="AD828" s="255"/>
      <c r="AE828" s="12"/>
      <c r="AF828" s="12"/>
      <c r="AG828" s="12"/>
      <c r="AH828" s="29"/>
      <c r="AI828" s="255"/>
      <c r="AJ828" s="12"/>
      <c r="AK828" s="12"/>
      <c r="AL828" s="12"/>
      <c r="AM828" s="29"/>
    </row>
    <row r="829" spans="1:39" outlineLevel="2">
      <c r="A829" s="37">
        <f>ROW()</f>
        <v>829</v>
      </c>
      <c r="C829" s="6" t="s">
        <v>656</v>
      </c>
      <c r="E829" s="3"/>
      <c r="H829" s="39"/>
      <c r="I829" s="204"/>
      <c r="J829" s="9"/>
      <c r="K829" s="9"/>
      <c r="L829" s="9"/>
      <c r="M829" s="9"/>
      <c r="N829" s="255"/>
      <c r="O829" s="12"/>
      <c r="P829" s="12"/>
      <c r="Q829" s="12"/>
      <c r="R829" s="12"/>
      <c r="S829" s="29"/>
      <c r="T829" s="12"/>
      <c r="U829" s="12"/>
      <c r="V829" s="12"/>
      <c r="W829" s="12"/>
      <c r="X829" s="29"/>
      <c r="Y829" s="12"/>
      <c r="Z829" s="12"/>
      <c r="AA829" s="12"/>
      <c r="AB829" s="12"/>
      <c r="AC829" s="29"/>
      <c r="AD829" s="255"/>
      <c r="AE829" s="12"/>
      <c r="AF829" s="12"/>
      <c r="AG829" s="12"/>
      <c r="AH829" s="29"/>
      <c r="AI829" s="255"/>
      <c r="AJ829" s="12"/>
      <c r="AK829" s="12"/>
      <c r="AL829" s="12"/>
      <c r="AM829" s="29"/>
    </row>
    <row r="830" spans="1:39" outlineLevel="2">
      <c r="A830" s="37">
        <f>ROW()</f>
        <v>830</v>
      </c>
      <c r="C830" s="6" t="s">
        <v>667</v>
      </c>
      <c r="E830" s="3"/>
      <c r="H830" s="39"/>
      <c r="I830" s="204"/>
      <c r="J830" s="9"/>
      <c r="K830" s="9"/>
      <c r="L830" s="9"/>
      <c r="M830" s="9"/>
      <c r="N830" s="255"/>
      <c r="O830" s="12"/>
      <c r="P830" s="12"/>
      <c r="Q830" s="12"/>
      <c r="R830" s="12"/>
      <c r="S830" s="29"/>
      <c r="T830" s="12"/>
      <c r="U830" s="12"/>
      <c r="V830" s="12"/>
      <c r="W830" s="12"/>
      <c r="X830" s="29"/>
      <c r="Y830" s="12"/>
      <c r="Z830" s="12"/>
      <c r="AA830" s="12"/>
      <c r="AB830" s="12"/>
      <c r="AC830" s="29"/>
      <c r="AD830" s="255"/>
      <c r="AE830" s="12"/>
      <c r="AF830" s="12"/>
      <c r="AG830" s="12"/>
      <c r="AH830" s="29"/>
      <c r="AI830" s="255"/>
      <c r="AJ830" s="12"/>
      <c r="AK830" s="12"/>
      <c r="AL830" s="12"/>
      <c r="AM830" s="29"/>
    </row>
    <row r="831" spans="1:39" outlineLevel="2">
      <c r="A831" s="37">
        <f>ROW()</f>
        <v>831</v>
      </c>
      <c r="C831" s="6" t="s">
        <v>212</v>
      </c>
      <c r="E831" s="3"/>
      <c r="H831" s="39"/>
      <c r="I831" s="204">
        <f t="shared" ref="I831:AH831" si="432">I616+I800</f>
        <v>0</v>
      </c>
      <c r="J831" s="9">
        <f t="shared" si="432"/>
        <v>0</v>
      </c>
      <c r="K831" s="9">
        <f t="shared" si="432"/>
        <v>0</v>
      </c>
      <c r="L831" s="9">
        <f t="shared" si="432"/>
        <v>0</v>
      </c>
      <c r="M831" s="9">
        <f t="shared" si="432"/>
        <v>0</v>
      </c>
      <c r="N831" s="255">
        <f t="shared" si="432"/>
        <v>0</v>
      </c>
      <c r="O831" s="12">
        <f t="shared" si="432"/>
        <v>-0.11984469</v>
      </c>
      <c r="P831" s="12">
        <f t="shared" si="432"/>
        <v>1.7943513999999998</v>
      </c>
      <c r="Q831" s="12">
        <f t="shared" si="432"/>
        <v>1.4154523300000001</v>
      </c>
      <c r="R831" s="12">
        <f t="shared" si="432"/>
        <v>0.66129320999999996</v>
      </c>
      <c r="S831" s="29">
        <f t="shared" si="432"/>
        <v>0.66606215000000002</v>
      </c>
      <c r="T831" s="12">
        <f t="shared" si="432"/>
        <v>-1.6308843332665156E-2</v>
      </c>
      <c r="U831" s="12">
        <f t="shared" si="432"/>
        <v>-3.9006140835444798E-2</v>
      </c>
      <c r="V831" s="12">
        <f t="shared" si="432"/>
        <v>0.18862567937376898</v>
      </c>
      <c r="W831" s="12">
        <f t="shared" si="432"/>
        <v>5.9802596459833856E-4</v>
      </c>
      <c r="X831" s="29">
        <f t="shared" si="432"/>
        <v>-2.9711099999993884E-3</v>
      </c>
      <c r="Y831" s="12">
        <f t="shared" si="432"/>
        <v>0</v>
      </c>
      <c r="Z831" s="12">
        <f t="shared" si="432"/>
        <v>0</v>
      </c>
      <c r="AA831" s="12">
        <f t="shared" si="432"/>
        <v>0</v>
      </c>
      <c r="AB831" s="12">
        <f t="shared" si="432"/>
        <v>0</v>
      </c>
      <c r="AC831" s="29">
        <f t="shared" si="432"/>
        <v>0</v>
      </c>
      <c r="AD831" s="255">
        <f t="shared" si="432"/>
        <v>0</v>
      </c>
      <c r="AE831" s="12">
        <f t="shared" si="432"/>
        <v>0</v>
      </c>
      <c r="AF831" s="12">
        <f t="shared" si="432"/>
        <v>0</v>
      </c>
      <c r="AG831" s="12">
        <f t="shared" si="432"/>
        <v>0</v>
      </c>
      <c r="AH831" s="29">
        <f t="shared" si="432"/>
        <v>0</v>
      </c>
      <c r="AI831" s="255">
        <f t="shared" ref="AI831:AM831" si="433">AI616+AI800</f>
        <v>0</v>
      </c>
      <c r="AJ831" s="12">
        <f t="shared" si="433"/>
        <v>0</v>
      </c>
      <c r="AK831" s="12">
        <f t="shared" si="433"/>
        <v>0</v>
      </c>
      <c r="AL831" s="12">
        <f t="shared" si="433"/>
        <v>0</v>
      </c>
      <c r="AM831" s="29">
        <f t="shared" si="433"/>
        <v>0</v>
      </c>
    </row>
    <row r="832" spans="1:39" outlineLevel="2">
      <c r="A832" s="37">
        <f>ROW()</f>
        <v>832</v>
      </c>
      <c r="C832" s="30" t="s">
        <v>362</v>
      </c>
      <c r="D832" s="30"/>
      <c r="E832" s="233"/>
      <c r="F832" s="30"/>
      <c r="G832" s="30"/>
      <c r="H832" s="90"/>
      <c r="I832" s="205"/>
      <c r="J832" s="15"/>
      <c r="K832" s="15"/>
      <c r="L832" s="15"/>
      <c r="M832" s="15"/>
      <c r="N832" s="256"/>
      <c r="O832" s="22"/>
      <c r="P832" s="22"/>
      <c r="Q832" s="22"/>
      <c r="R832" s="22"/>
      <c r="S832" s="28"/>
      <c r="T832" s="22"/>
      <c r="U832" s="22"/>
      <c r="V832" s="22"/>
      <c r="W832" s="22"/>
      <c r="X832" s="28"/>
      <c r="Y832" s="22">
        <f t="shared" ref="Y832:AH832" si="434">Y617+Y801</f>
        <v>0</v>
      </c>
      <c r="Z832" s="22">
        <f t="shared" si="434"/>
        <v>0</v>
      </c>
      <c r="AA832" s="22">
        <f t="shared" si="434"/>
        <v>0</v>
      </c>
      <c r="AB832" s="22">
        <f t="shared" si="434"/>
        <v>0</v>
      </c>
      <c r="AC832" s="28">
        <f t="shared" si="434"/>
        <v>0</v>
      </c>
      <c r="AD832" s="256">
        <f t="shared" si="434"/>
        <v>2.0551283054805665</v>
      </c>
      <c r="AE832" s="22">
        <f t="shared" si="434"/>
        <v>1.6727727780717125</v>
      </c>
      <c r="AF832" s="22">
        <f t="shared" si="434"/>
        <v>1.5790341567815553</v>
      </c>
      <c r="AG832" s="22">
        <f t="shared" si="434"/>
        <v>1.7947251241926745</v>
      </c>
      <c r="AH832" s="28">
        <f t="shared" si="434"/>
        <v>1.6878773637276068</v>
      </c>
      <c r="AI832" s="256">
        <f t="shared" ref="AI832:AM832" si="435">AI617+AI801</f>
        <v>1.5996397620719081</v>
      </c>
      <c r="AJ832" s="22">
        <f t="shared" si="435"/>
        <v>1.794648420192408</v>
      </c>
      <c r="AK832" s="22">
        <f t="shared" si="435"/>
        <v>1.7627345341871425</v>
      </c>
      <c r="AL832" s="22">
        <f t="shared" si="435"/>
        <v>1.5330406780694534</v>
      </c>
      <c r="AM832" s="28">
        <f t="shared" si="435"/>
        <v>1.4256009865284012</v>
      </c>
    </row>
    <row r="833" spans="1:39" outlineLevel="2">
      <c r="A833" s="37">
        <f>ROW()</f>
        <v>833</v>
      </c>
      <c r="C833" s="6" t="s">
        <v>1</v>
      </c>
      <c r="H833" s="39"/>
      <c r="I833" s="204">
        <f t="shared" ref="I833:AH833" si="436">SUM(I820:I832)</f>
        <v>5.0594982414987797</v>
      </c>
      <c r="J833" s="9">
        <f t="shared" si="436"/>
        <v>3.2674119600000004</v>
      </c>
      <c r="K833" s="9">
        <f t="shared" si="436"/>
        <v>1.2552523400000002</v>
      </c>
      <c r="L833" s="9">
        <f t="shared" si="436"/>
        <v>0.77395160000000007</v>
      </c>
      <c r="M833" s="9">
        <f t="shared" si="436"/>
        <v>3.3767054100000005</v>
      </c>
      <c r="N833" s="204">
        <f t="shared" si="436"/>
        <v>52.17039363</v>
      </c>
      <c r="O833" s="9">
        <f t="shared" si="436"/>
        <v>384.24809023999995</v>
      </c>
      <c r="P833" s="9">
        <f t="shared" si="436"/>
        <v>5.2259448199999996</v>
      </c>
      <c r="Q833" s="9">
        <f t="shared" si="436"/>
        <v>627.41745541</v>
      </c>
      <c r="R833" s="9">
        <f t="shared" si="436"/>
        <v>1.2817655700000001</v>
      </c>
      <c r="S833" s="18">
        <f t="shared" si="436"/>
        <v>618.86641092000013</v>
      </c>
      <c r="T833" s="9">
        <f t="shared" si="436"/>
        <v>126.83806815185461</v>
      </c>
      <c r="U833" s="9">
        <f t="shared" si="436"/>
        <v>30.768892571582118</v>
      </c>
      <c r="V833" s="9">
        <f t="shared" si="436"/>
        <v>20.774203834611107</v>
      </c>
      <c r="W833" s="9">
        <f t="shared" si="436"/>
        <v>12.315252983735999</v>
      </c>
      <c r="X833" s="18">
        <f t="shared" si="436"/>
        <v>22.461272199999996</v>
      </c>
      <c r="Y833" s="9">
        <f t="shared" si="436"/>
        <v>17.359778533499995</v>
      </c>
      <c r="Z833" s="9">
        <f t="shared" si="436"/>
        <v>23.175549758249971</v>
      </c>
      <c r="AA833" s="9">
        <f t="shared" si="436"/>
        <v>22.16437405762499</v>
      </c>
      <c r="AB833" s="9">
        <f t="shared" si="436"/>
        <v>26.41905884025007</v>
      </c>
      <c r="AC833" s="18">
        <f t="shared" si="436"/>
        <v>29.514560290000002</v>
      </c>
      <c r="AD833" s="204">
        <f t="shared" si="436"/>
        <v>36.984864811306494</v>
      </c>
      <c r="AE833" s="9">
        <f t="shared" si="436"/>
        <v>41.536675791939722</v>
      </c>
      <c r="AF833" s="9">
        <f t="shared" si="436"/>
        <v>49.070167220710239</v>
      </c>
      <c r="AG833" s="9">
        <f t="shared" si="436"/>
        <v>39.545243593692675</v>
      </c>
      <c r="AH833" s="18">
        <f t="shared" si="436"/>
        <v>38.767535307327606</v>
      </c>
      <c r="AI833" s="204">
        <f t="shared" ref="AI833:AM833" si="437">SUM(AI820:AI832)</f>
        <v>55.828199774220955</v>
      </c>
      <c r="AJ833" s="9">
        <f t="shared" si="437"/>
        <v>69.032117060731409</v>
      </c>
      <c r="AK833" s="9">
        <f t="shared" si="437"/>
        <v>61.327413305148525</v>
      </c>
      <c r="AL833" s="9">
        <f t="shared" si="437"/>
        <v>55.05709233454624</v>
      </c>
      <c r="AM833" s="18">
        <f t="shared" si="437"/>
        <v>39.407156760702982</v>
      </c>
    </row>
    <row r="834" spans="1:39" outlineLevel="2">
      <c r="A834" s="37">
        <f>ROW()</f>
        <v>834</v>
      </c>
      <c r="B834" s="64" t="s">
        <v>314</v>
      </c>
      <c r="E834" s="5"/>
      <c r="I834" s="1308" t="str">
        <f>"AA1 [m$ "&amp;$E$33&amp;"]"</f>
        <v>AA1 [m$ 31/12/2024]</v>
      </c>
      <c r="J834" s="1309"/>
      <c r="K834" s="1309"/>
      <c r="L834" s="1309"/>
      <c r="M834" s="1309"/>
      <c r="N834" s="1284" t="str">
        <f>"AA2 [m$ "&amp;$E$33&amp;"]"</f>
        <v>AA2 [m$ 31/12/2024]</v>
      </c>
      <c r="O834" s="1285"/>
      <c r="P834" s="1285"/>
      <c r="Q834" s="1285"/>
      <c r="R834" s="1285"/>
      <c r="S834" s="1286"/>
      <c r="T834" s="1285" t="str">
        <f>"AA3 [m$ "&amp;$E$33&amp;"]"</f>
        <v>AA3 [m$ 31/12/2024]</v>
      </c>
      <c r="U834" s="1285"/>
      <c r="V834" s="1285"/>
      <c r="W834" s="1285"/>
      <c r="X834" s="1286"/>
      <c r="Y834" s="1284" t="str">
        <f>"AA4 [m$ "&amp;$E$33&amp;"]"</f>
        <v>AA4 [m$ 31/12/2024]</v>
      </c>
      <c r="Z834" s="1285"/>
      <c r="AA834" s="1285"/>
      <c r="AB834" s="1285"/>
      <c r="AC834" s="1286"/>
      <c r="AD834" s="1284" t="str">
        <f>"AA5 [m$ "&amp;$E$33&amp;"]"</f>
        <v>AA5 [m$ 31/12/2024]</v>
      </c>
      <c r="AE834" s="1285"/>
      <c r="AF834" s="1285"/>
      <c r="AG834" s="1285"/>
      <c r="AH834" s="1286"/>
      <c r="AI834" s="1284" t="str">
        <f>"AA6 [m$ "&amp;$E$33&amp;"]"</f>
        <v>AA6 [m$ 31/12/2024]</v>
      </c>
      <c r="AJ834" s="1285"/>
      <c r="AK834" s="1285"/>
      <c r="AL834" s="1285"/>
      <c r="AM834" s="1286"/>
    </row>
    <row r="835" spans="1:39" outlineLevel="2">
      <c r="A835" s="37">
        <f>ROW()</f>
        <v>835</v>
      </c>
      <c r="C835" s="6" t="s">
        <v>2</v>
      </c>
      <c r="H835" s="39"/>
      <c r="I835" s="255">
        <f t="shared" ref="I835:AH835" si="438">I620+I804</f>
        <v>2.6486802506319562</v>
      </c>
      <c r="J835" s="12">
        <f t="shared" si="438"/>
        <v>5.5699590224762667E-2</v>
      </c>
      <c r="K835" s="12">
        <f t="shared" si="438"/>
        <v>0.11485458605727582</v>
      </c>
      <c r="L835" s="12">
        <f t="shared" si="438"/>
        <v>3.7096372745490972E-5</v>
      </c>
      <c r="M835" s="12">
        <f t="shared" si="438"/>
        <v>1.0625940247539445</v>
      </c>
      <c r="N835" s="255">
        <f t="shared" si="438"/>
        <v>12.368843392302056</v>
      </c>
      <c r="O835" s="12">
        <f t="shared" si="438"/>
        <v>370.44734959233955</v>
      </c>
      <c r="P835" s="12">
        <f t="shared" si="438"/>
        <v>1.7942983904718868</v>
      </c>
      <c r="Q835" s="12">
        <f t="shared" si="438"/>
        <v>745.02437933535566</v>
      </c>
      <c r="R835" s="12">
        <f t="shared" si="438"/>
        <v>0</v>
      </c>
      <c r="S835" s="29">
        <f t="shared" si="438"/>
        <v>705.61200356251777</v>
      </c>
      <c r="T835" s="12">
        <f t="shared" si="438"/>
        <v>64.412739246480484</v>
      </c>
      <c r="U835" s="12">
        <f t="shared" si="438"/>
        <v>19.961719725209299</v>
      </c>
      <c r="V835" s="12">
        <f t="shared" si="438"/>
        <v>6.2403907632670688</v>
      </c>
      <c r="W835" s="12">
        <f t="shared" si="438"/>
        <v>0.76229362794040945</v>
      </c>
      <c r="X835" s="29">
        <f t="shared" si="438"/>
        <v>3.3343043048339487</v>
      </c>
      <c r="Y835" s="12">
        <f t="shared" si="438"/>
        <v>0</v>
      </c>
      <c r="Z835" s="12">
        <f t="shared" si="438"/>
        <v>0</v>
      </c>
      <c r="AA835" s="12">
        <f t="shared" si="438"/>
        <v>0.10413261092681855</v>
      </c>
      <c r="AB835" s="12">
        <f t="shared" si="438"/>
        <v>1.0654315307659203E-2</v>
      </c>
      <c r="AC835" s="29">
        <f t="shared" si="438"/>
        <v>0.1046210916211604</v>
      </c>
      <c r="AD835" s="255">
        <f t="shared" si="438"/>
        <v>0</v>
      </c>
      <c r="AE835" s="12">
        <f t="shared" si="438"/>
        <v>2.4617540120527979</v>
      </c>
      <c r="AF835" s="12">
        <f t="shared" si="438"/>
        <v>1.0894521389399996</v>
      </c>
      <c r="AG835" s="12">
        <f t="shared" si="438"/>
        <v>2.1434419999999996E-2</v>
      </c>
      <c r="AH835" s="29">
        <f t="shared" si="438"/>
        <v>0</v>
      </c>
      <c r="AI835" s="255">
        <f t="shared" ref="AI835:AM835" si="439">AI620+AI804</f>
        <v>0.186891634009896</v>
      </c>
      <c r="AJ835" s="12">
        <f t="shared" si="439"/>
        <v>0.18733905258171568</v>
      </c>
      <c r="AK835" s="12">
        <f t="shared" si="439"/>
        <v>0.18778754227359634</v>
      </c>
      <c r="AL835" s="12">
        <f t="shared" si="439"/>
        <v>0.28943985062280975</v>
      </c>
      <c r="AM835" s="29">
        <f t="shared" si="439"/>
        <v>0.18868774528072493</v>
      </c>
    </row>
    <row r="836" spans="1:39" outlineLevel="2">
      <c r="A836" s="37">
        <f>ROW()</f>
        <v>836</v>
      </c>
      <c r="C836" s="6" t="s">
        <v>3</v>
      </c>
      <c r="H836" s="39"/>
      <c r="I836" s="255">
        <f t="shared" ref="I836:AH836" si="440">I621+I805</f>
        <v>-3.809354280263463</v>
      </c>
      <c r="J836" s="12">
        <f t="shared" si="440"/>
        <v>2.4558690442881921</v>
      </c>
      <c r="K836" s="12">
        <f t="shared" si="440"/>
        <v>0.14965957109470551</v>
      </c>
      <c r="L836" s="12">
        <f t="shared" si="440"/>
        <v>-0.20144678083595755</v>
      </c>
      <c r="M836" s="12">
        <f t="shared" si="440"/>
        <v>0.31381734738933148</v>
      </c>
      <c r="N836" s="255">
        <f t="shared" si="440"/>
        <v>68.580230710986442</v>
      </c>
      <c r="O836" s="12">
        <f t="shared" si="440"/>
        <v>247.68716193374991</v>
      </c>
      <c r="P836" s="12">
        <f t="shared" si="440"/>
        <v>0.21242338559021851</v>
      </c>
      <c r="Q836" s="12">
        <f t="shared" si="440"/>
        <v>191.45140421435073</v>
      </c>
      <c r="R836" s="12">
        <f t="shared" si="440"/>
        <v>0</v>
      </c>
      <c r="S836" s="29">
        <f t="shared" si="440"/>
        <v>159.50638424261598</v>
      </c>
      <c r="T836" s="12">
        <f t="shared" si="440"/>
        <v>42.724693771957568</v>
      </c>
      <c r="U836" s="12">
        <f t="shared" si="440"/>
        <v>11.337967035129099</v>
      </c>
      <c r="V836" s="12">
        <f t="shared" si="440"/>
        <v>7.3866115669013412</v>
      </c>
      <c r="W836" s="12">
        <f t="shared" si="440"/>
        <v>3.9988350262620513</v>
      </c>
      <c r="X836" s="29">
        <f t="shared" si="440"/>
        <v>5.7555537327675266</v>
      </c>
      <c r="Y836" s="12">
        <f t="shared" si="440"/>
        <v>3.055747288917273</v>
      </c>
      <c r="Z836" s="12">
        <f t="shared" si="440"/>
        <v>5.7418363620662358</v>
      </c>
      <c r="AA836" s="12">
        <f t="shared" si="440"/>
        <v>3.4779371221538118</v>
      </c>
      <c r="AB836" s="12">
        <f t="shared" si="440"/>
        <v>2.2958620814954815</v>
      </c>
      <c r="AC836" s="29">
        <f t="shared" si="440"/>
        <v>2.4650391742662112</v>
      </c>
      <c r="AD836" s="255">
        <f t="shared" si="440"/>
        <v>3.1758460709788769</v>
      </c>
      <c r="AE836" s="12">
        <f t="shared" si="440"/>
        <v>4.1455605337972017</v>
      </c>
      <c r="AF836" s="12">
        <f t="shared" si="440"/>
        <v>5.137415025120001</v>
      </c>
      <c r="AG836" s="12">
        <f t="shared" si="440"/>
        <v>1.6330694299999993</v>
      </c>
      <c r="AH836" s="29">
        <f t="shared" si="440"/>
        <v>1.2741120000000001</v>
      </c>
      <c r="AI836" s="255">
        <f t="shared" ref="AI836:AM836" si="441">AI621+AI805</f>
        <v>6.627117054367039</v>
      </c>
      <c r="AJ836" s="12">
        <f t="shared" si="441"/>
        <v>5.7351937269398139</v>
      </c>
      <c r="AK836" s="12">
        <f t="shared" si="441"/>
        <v>6.5852850711492419</v>
      </c>
      <c r="AL836" s="12">
        <f t="shared" si="441"/>
        <v>4.5166785081454535</v>
      </c>
      <c r="AM836" s="29">
        <f t="shared" si="441"/>
        <v>4.0312223774007787</v>
      </c>
    </row>
    <row r="837" spans="1:39" outlineLevel="2">
      <c r="A837" s="37">
        <f>ROW()</f>
        <v>837</v>
      </c>
      <c r="C837" s="6" t="s">
        <v>4</v>
      </c>
      <c r="H837" s="39"/>
      <c r="I837" s="255">
        <f t="shared" ref="I837:AH837" si="442">I622+I806</f>
        <v>1.0910708969463683</v>
      </c>
      <c r="J837" s="12">
        <f t="shared" si="442"/>
        <v>0.99870106478318543</v>
      </c>
      <c r="K837" s="12">
        <f t="shared" si="442"/>
        <v>0.64301641595061099</v>
      </c>
      <c r="L837" s="12">
        <f t="shared" si="442"/>
        <v>-5.5744915861723428E-2</v>
      </c>
      <c r="M837" s="12">
        <f t="shared" si="442"/>
        <v>2.8573955145581813</v>
      </c>
      <c r="N837" s="255">
        <f t="shared" si="442"/>
        <v>0</v>
      </c>
      <c r="O837" s="12">
        <f t="shared" si="442"/>
        <v>0</v>
      </c>
      <c r="P837" s="12">
        <f t="shared" si="442"/>
        <v>0</v>
      </c>
      <c r="Q837" s="12">
        <f t="shared" si="442"/>
        <v>0</v>
      </c>
      <c r="R837" s="12">
        <f t="shared" si="442"/>
        <v>0.11262234574125242</v>
      </c>
      <c r="S837" s="29">
        <f t="shared" si="442"/>
        <v>6.848649830517104</v>
      </c>
      <c r="T837" s="12">
        <f t="shared" si="442"/>
        <v>0.4883320314041017</v>
      </c>
      <c r="U837" s="12">
        <f t="shared" si="442"/>
        <v>2.5280047576861171</v>
      </c>
      <c r="V837" s="12">
        <f t="shared" si="442"/>
        <v>1.2694595565948674</v>
      </c>
      <c r="W837" s="12">
        <f t="shared" si="442"/>
        <v>1.5675272082292218</v>
      </c>
      <c r="X837" s="29">
        <f t="shared" si="442"/>
        <v>4.708357849464945</v>
      </c>
      <c r="Y837" s="12">
        <f t="shared" si="442"/>
        <v>4.1963997950590892</v>
      </c>
      <c r="Z837" s="12">
        <f t="shared" si="442"/>
        <v>4.3995150574261581</v>
      </c>
      <c r="AA837" s="12">
        <f t="shared" si="442"/>
        <v>8.3058836274820305</v>
      </c>
      <c r="AB837" s="12">
        <f t="shared" si="442"/>
        <v>6.4820541559047831</v>
      </c>
      <c r="AC837" s="29">
        <f t="shared" si="442"/>
        <v>9.8206935680716736</v>
      </c>
      <c r="AD837" s="255">
        <f t="shared" si="442"/>
        <v>4.6939217233385007</v>
      </c>
      <c r="AE837" s="12">
        <f t="shared" si="442"/>
        <v>2.8918723080620632</v>
      </c>
      <c r="AF837" s="12">
        <f t="shared" si="442"/>
        <v>3.5577304623000008</v>
      </c>
      <c r="AG837" s="12">
        <f t="shared" si="442"/>
        <v>3.3324905400000002</v>
      </c>
      <c r="AH837" s="29">
        <f t="shared" si="442"/>
        <v>2.5238360000000002</v>
      </c>
      <c r="AI837" s="255">
        <f t="shared" ref="AI837:AM837" si="443">AI622+AI806</f>
        <v>3.6460648687241366</v>
      </c>
      <c r="AJ837" s="12">
        <f t="shared" si="443"/>
        <v>3.4019865469552881</v>
      </c>
      <c r="AK837" s="12">
        <f t="shared" si="443"/>
        <v>4.5287792728516258</v>
      </c>
      <c r="AL837" s="12">
        <f t="shared" si="443"/>
        <v>3.7603600341386545</v>
      </c>
      <c r="AM837" s="29">
        <f t="shared" si="443"/>
        <v>3.6882063165848025</v>
      </c>
    </row>
    <row r="838" spans="1:39" outlineLevel="2">
      <c r="A838" s="37">
        <f>ROW()</f>
        <v>838</v>
      </c>
      <c r="C838" s="6" t="s">
        <v>5</v>
      </c>
      <c r="H838" s="39"/>
      <c r="I838" s="255">
        <f t="shared" ref="I838:AH838" si="444">I623+I807</f>
        <v>9.7256061854600286</v>
      </c>
      <c r="J838" s="12">
        <f t="shared" si="444"/>
        <v>2.536729362637594</v>
      </c>
      <c r="K838" s="12">
        <f t="shared" si="444"/>
        <v>1.347287479458616</v>
      </c>
      <c r="L838" s="12">
        <f t="shared" si="444"/>
        <v>1.6152812342212992</v>
      </c>
      <c r="M838" s="12">
        <f t="shared" si="444"/>
        <v>1.541967495320443</v>
      </c>
      <c r="N838" s="255">
        <f t="shared" si="444"/>
        <v>5.8577390742449831</v>
      </c>
      <c r="O838" s="12">
        <f t="shared" si="444"/>
        <v>1.2658125423697297</v>
      </c>
      <c r="P838" s="12">
        <f t="shared" si="444"/>
        <v>3.36432785730777</v>
      </c>
      <c r="Q838" s="12">
        <f t="shared" si="444"/>
        <v>8.5035397804327228</v>
      </c>
      <c r="R838" s="12">
        <f t="shared" si="444"/>
        <v>0.80466923736180351</v>
      </c>
      <c r="S838" s="29">
        <f t="shared" si="444"/>
        <v>18.329467683361838</v>
      </c>
      <c r="T838" s="12">
        <f t="shared" si="444"/>
        <v>65.316048757952018</v>
      </c>
      <c r="U838" s="12">
        <f t="shared" si="444"/>
        <v>6.0637795335457119</v>
      </c>
      <c r="V838" s="12">
        <f t="shared" si="444"/>
        <v>11.029328088643654</v>
      </c>
      <c r="W838" s="12">
        <f t="shared" si="444"/>
        <v>9.7638996779730451</v>
      </c>
      <c r="X838" s="29">
        <f t="shared" si="444"/>
        <v>14.944866751798873</v>
      </c>
      <c r="Y838" s="12">
        <f t="shared" si="444"/>
        <v>2.8474526545170447</v>
      </c>
      <c r="Z838" s="12">
        <f t="shared" si="444"/>
        <v>5.9825695388784554</v>
      </c>
      <c r="AA838" s="12">
        <f t="shared" si="444"/>
        <v>2.1320681004070985</v>
      </c>
      <c r="AB838" s="12">
        <f t="shared" si="444"/>
        <v>3.2107660591465135</v>
      </c>
      <c r="AC838" s="29">
        <f t="shared" si="444"/>
        <v>4.7706428932252596</v>
      </c>
      <c r="AD838" s="255">
        <f t="shared" si="444"/>
        <v>2.8603491277196538</v>
      </c>
      <c r="AE838" s="12">
        <f t="shared" si="444"/>
        <v>2.6857490909928448</v>
      </c>
      <c r="AF838" s="12">
        <f t="shared" si="444"/>
        <v>0.52804938852000005</v>
      </c>
      <c r="AG838" s="12">
        <f t="shared" si="444"/>
        <v>1.8114155400000007</v>
      </c>
      <c r="AH838" s="29">
        <f t="shared" si="444"/>
        <v>1.787763</v>
      </c>
      <c r="AI838" s="255">
        <f t="shared" ref="AI838:AM838" si="445">AI623+AI807</f>
        <v>1.3524523622436559</v>
      </c>
      <c r="AJ838" s="12">
        <f t="shared" si="445"/>
        <v>1.6477779033531552</v>
      </c>
      <c r="AK838" s="12">
        <f t="shared" si="445"/>
        <v>1.0762447315250196</v>
      </c>
      <c r="AL838" s="12">
        <f t="shared" si="445"/>
        <v>1.2822387788080414</v>
      </c>
      <c r="AM838" s="29">
        <f t="shared" si="445"/>
        <v>1.0814039595121117</v>
      </c>
    </row>
    <row r="839" spans="1:39" outlineLevel="2">
      <c r="A839" s="37">
        <f>ROW()</f>
        <v>839</v>
      </c>
      <c r="C839" s="6" t="s">
        <v>473</v>
      </c>
      <c r="H839" s="39"/>
      <c r="I839" s="255">
        <f t="shared" ref="I839:AH839" si="446">I624+I808</f>
        <v>0</v>
      </c>
      <c r="J839" s="12">
        <f t="shared" si="446"/>
        <v>0</v>
      </c>
      <c r="K839" s="12">
        <f t="shared" si="446"/>
        <v>0</v>
      </c>
      <c r="L839" s="12">
        <f t="shared" si="446"/>
        <v>0</v>
      </c>
      <c r="M839" s="12">
        <f t="shared" si="446"/>
        <v>0</v>
      </c>
      <c r="N839" s="255">
        <f t="shared" si="446"/>
        <v>0</v>
      </c>
      <c r="O839" s="12">
        <f t="shared" si="446"/>
        <v>0</v>
      </c>
      <c r="P839" s="12">
        <f t="shared" si="446"/>
        <v>0</v>
      </c>
      <c r="Q839" s="12">
        <f t="shared" si="446"/>
        <v>0</v>
      </c>
      <c r="R839" s="12">
        <f t="shared" si="446"/>
        <v>0</v>
      </c>
      <c r="S839" s="29">
        <f t="shared" si="446"/>
        <v>0</v>
      </c>
      <c r="T839" s="12">
        <f t="shared" si="446"/>
        <v>0</v>
      </c>
      <c r="U839" s="12">
        <f t="shared" si="446"/>
        <v>0</v>
      </c>
      <c r="V839" s="12">
        <f t="shared" si="446"/>
        <v>0</v>
      </c>
      <c r="W839" s="12">
        <f t="shared" si="446"/>
        <v>0</v>
      </c>
      <c r="X839" s="29">
        <f t="shared" si="446"/>
        <v>0</v>
      </c>
      <c r="Y839" s="12">
        <f t="shared" si="446"/>
        <v>4.190297049981818</v>
      </c>
      <c r="Z839" s="12">
        <f t="shared" si="446"/>
        <v>3.059329738664577</v>
      </c>
      <c r="AA839" s="12">
        <f t="shared" si="446"/>
        <v>3.6240889562668697</v>
      </c>
      <c r="AB839" s="12">
        <f t="shared" si="446"/>
        <v>3.0245548154541728</v>
      </c>
      <c r="AC839" s="29">
        <f t="shared" si="446"/>
        <v>5.2338002971843007</v>
      </c>
      <c r="AD839" s="255">
        <f t="shared" si="446"/>
        <v>14.820273680428629</v>
      </c>
      <c r="AE839" s="12">
        <f t="shared" si="446"/>
        <v>6.4931349436101238</v>
      </c>
      <c r="AF839" s="12">
        <f t="shared" si="446"/>
        <v>14.885526990262804</v>
      </c>
      <c r="AG839" s="12">
        <f t="shared" si="446"/>
        <v>5.1701568994999993</v>
      </c>
      <c r="AH839" s="29">
        <f t="shared" si="446"/>
        <v>9.1994319999999981</v>
      </c>
      <c r="AI839" s="255">
        <f t="shared" ref="AI839:AM839" si="447">AI624+AI808</f>
        <v>17.07635320072275</v>
      </c>
      <c r="AJ839" s="12">
        <f t="shared" si="447"/>
        <v>11.082093788653708</v>
      </c>
      <c r="AK839" s="12">
        <f t="shared" si="447"/>
        <v>7.5308465023414026</v>
      </c>
      <c r="AL839" s="12">
        <f t="shared" si="447"/>
        <v>10.915701326525202</v>
      </c>
      <c r="AM839" s="29">
        <f t="shared" si="447"/>
        <v>6.6047234544801015</v>
      </c>
    </row>
    <row r="840" spans="1:39" outlineLevel="2">
      <c r="A840" s="37">
        <f>ROW()</f>
        <v>840</v>
      </c>
      <c r="C840" s="6" t="s">
        <v>474</v>
      </c>
      <c r="H840" s="39"/>
      <c r="I840" s="255">
        <f t="shared" ref="I840:AH840" si="448">I625+I809</f>
        <v>0</v>
      </c>
      <c r="J840" s="12">
        <f t="shared" si="448"/>
        <v>0</v>
      </c>
      <c r="K840" s="12">
        <f t="shared" si="448"/>
        <v>0</v>
      </c>
      <c r="L840" s="12">
        <f t="shared" si="448"/>
        <v>0</v>
      </c>
      <c r="M840" s="12">
        <f t="shared" si="448"/>
        <v>0</v>
      </c>
      <c r="N840" s="255">
        <f t="shared" si="448"/>
        <v>0</v>
      </c>
      <c r="O840" s="12">
        <f t="shared" si="448"/>
        <v>0</v>
      </c>
      <c r="P840" s="12">
        <f t="shared" si="448"/>
        <v>0</v>
      </c>
      <c r="Q840" s="12">
        <f t="shared" si="448"/>
        <v>0</v>
      </c>
      <c r="R840" s="12">
        <f t="shared" si="448"/>
        <v>0</v>
      </c>
      <c r="S840" s="29">
        <f t="shared" si="448"/>
        <v>0</v>
      </c>
      <c r="T840" s="12">
        <f t="shared" si="448"/>
        <v>0</v>
      </c>
      <c r="U840" s="12">
        <f t="shared" si="448"/>
        <v>0</v>
      </c>
      <c r="V840" s="12">
        <f t="shared" si="448"/>
        <v>0</v>
      </c>
      <c r="W840" s="12">
        <f t="shared" si="448"/>
        <v>0</v>
      </c>
      <c r="X840" s="29">
        <f t="shared" si="448"/>
        <v>0</v>
      </c>
      <c r="Y840" s="12">
        <f t="shared" si="448"/>
        <v>1.0594790293070453</v>
      </c>
      <c r="Z840" s="12">
        <f t="shared" si="448"/>
        <v>1.8911951632433093</v>
      </c>
      <c r="AA840" s="12">
        <f t="shared" si="448"/>
        <v>5.9181824863790515</v>
      </c>
      <c r="AB840" s="12">
        <f t="shared" si="448"/>
        <v>8.8374278307527945</v>
      </c>
      <c r="AC840" s="29">
        <f t="shared" si="448"/>
        <v>4.6026143437713305</v>
      </c>
      <c r="AD840" s="255">
        <f t="shared" si="448"/>
        <v>4.7713463884598193</v>
      </c>
      <c r="AE840" s="12">
        <f t="shared" si="448"/>
        <v>6.1252242575234863</v>
      </c>
      <c r="AF840" s="12">
        <f t="shared" si="448"/>
        <v>6.9464855475</v>
      </c>
      <c r="AG840" s="12">
        <f t="shared" si="448"/>
        <v>3.8737209399999988</v>
      </c>
      <c r="AH840" s="29">
        <f t="shared" si="448"/>
        <v>3.0339830000000001</v>
      </c>
      <c r="AI840" s="255">
        <f t="shared" ref="AI840:AM840" si="449">AI625+AI809</f>
        <v>4.8034983228627928</v>
      </c>
      <c r="AJ840" s="12">
        <f t="shared" si="449"/>
        <v>4.25439081899298</v>
      </c>
      <c r="AK840" s="12">
        <f t="shared" si="449"/>
        <v>3.8783998364219792</v>
      </c>
      <c r="AL840" s="12">
        <f t="shared" si="449"/>
        <v>3.7712762682251681</v>
      </c>
      <c r="AM840" s="29">
        <f t="shared" si="449"/>
        <v>3.6788596792668238</v>
      </c>
    </row>
    <row r="841" spans="1:39" outlineLevel="2">
      <c r="A841" s="37">
        <f>ROW()</f>
        <v>841</v>
      </c>
      <c r="C841" s="6" t="s">
        <v>477</v>
      </c>
      <c r="H841" s="39"/>
      <c r="I841" s="255">
        <f t="shared" ref="I841:AH841" si="450">I626+I810</f>
        <v>0</v>
      </c>
      <c r="J841" s="12">
        <f t="shared" si="450"/>
        <v>0</v>
      </c>
      <c r="K841" s="12">
        <f t="shared" si="450"/>
        <v>0</v>
      </c>
      <c r="L841" s="12">
        <f t="shared" si="450"/>
        <v>0</v>
      </c>
      <c r="M841" s="12">
        <f t="shared" si="450"/>
        <v>0</v>
      </c>
      <c r="N841" s="255">
        <f t="shared" si="450"/>
        <v>0</v>
      </c>
      <c r="O841" s="12">
        <f t="shared" si="450"/>
        <v>0</v>
      </c>
      <c r="P841" s="12">
        <f t="shared" si="450"/>
        <v>0</v>
      </c>
      <c r="Q841" s="12">
        <f t="shared" si="450"/>
        <v>0</v>
      </c>
      <c r="R841" s="12">
        <f t="shared" si="450"/>
        <v>0</v>
      </c>
      <c r="S841" s="29">
        <f t="shared" si="450"/>
        <v>0</v>
      </c>
      <c r="T841" s="12">
        <f t="shared" si="450"/>
        <v>0</v>
      </c>
      <c r="U841" s="12">
        <f t="shared" si="450"/>
        <v>0</v>
      </c>
      <c r="V841" s="12">
        <f t="shared" si="450"/>
        <v>0</v>
      </c>
      <c r="W841" s="12">
        <f t="shared" si="450"/>
        <v>0</v>
      </c>
      <c r="X841" s="29">
        <f t="shared" si="450"/>
        <v>0</v>
      </c>
      <c r="Y841" s="12">
        <f t="shared" si="450"/>
        <v>6.6253126346713636</v>
      </c>
      <c r="Z841" s="12">
        <f t="shared" si="450"/>
        <v>7.7451048649669927</v>
      </c>
      <c r="AA841" s="12">
        <f t="shared" si="450"/>
        <v>3.5167057259454424</v>
      </c>
      <c r="AB841" s="12">
        <f t="shared" si="450"/>
        <v>7.8324570098461663</v>
      </c>
      <c r="AC841" s="29">
        <f t="shared" si="450"/>
        <v>8.1077908880546072</v>
      </c>
      <c r="AD841" s="255">
        <f t="shared" si="450"/>
        <v>9.2467870716812168</v>
      </c>
      <c r="AE841" s="12">
        <f t="shared" si="450"/>
        <v>16.523777994193491</v>
      </c>
      <c r="AF841" s="12">
        <f t="shared" si="450"/>
        <v>16.666820751420001</v>
      </c>
      <c r="AG841" s="12">
        <f t="shared" si="450"/>
        <v>20.927251670000004</v>
      </c>
      <c r="AH841" s="29">
        <f t="shared" si="450"/>
        <v>15.120002999999999</v>
      </c>
      <c r="AI841" s="255">
        <f t="shared" ref="AI841:AM841" si="451">AI626+AI810</f>
        <v>16.98659166789049</v>
      </c>
      <c r="AJ841" s="12">
        <f t="shared" si="451"/>
        <v>15.956568350235532</v>
      </c>
      <c r="AK841" s="12">
        <f t="shared" si="451"/>
        <v>15.718917056954842</v>
      </c>
      <c r="AL841" s="12">
        <f t="shared" si="451"/>
        <v>16.868534860964829</v>
      </c>
      <c r="AM841" s="29">
        <f t="shared" si="451"/>
        <v>12.877234891275599</v>
      </c>
    </row>
    <row r="842" spans="1:39" outlineLevel="2">
      <c r="A842" s="37">
        <f>ROW()</f>
        <v>842</v>
      </c>
      <c r="C842" s="6" t="s">
        <v>511</v>
      </c>
      <c r="H842" s="39"/>
      <c r="I842" s="255">
        <f t="shared" ref="I842:AH842" si="452">I627+I811</f>
        <v>0</v>
      </c>
      <c r="J842" s="12">
        <f t="shared" si="452"/>
        <v>0</v>
      </c>
      <c r="K842" s="12">
        <f t="shared" si="452"/>
        <v>0</v>
      </c>
      <c r="L842" s="12">
        <f t="shared" si="452"/>
        <v>0</v>
      </c>
      <c r="M842" s="12">
        <f t="shared" si="452"/>
        <v>0</v>
      </c>
      <c r="N842" s="255">
        <f t="shared" si="452"/>
        <v>0</v>
      </c>
      <c r="O842" s="12">
        <f t="shared" si="452"/>
        <v>0</v>
      </c>
      <c r="P842" s="12">
        <f t="shared" si="452"/>
        <v>0</v>
      </c>
      <c r="Q842" s="12">
        <f t="shared" si="452"/>
        <v>0</v>
      </c>
      <c r="R842" s="12">
        <f t="shared" si="452"/>
        <v>0</v>
      </c>
      <c r="S842" s="29">
        <f t="shared" si="452"/>
        <v>0</v>
      </c>
      <c r="T842" s="12">
        <f t="shared" si="452"/>
        <v>4.2475664840806644</v>
      </c>
      <c r="U842" s="12">
        <f t="shared" si="452"/>
        <v>2.2126571887337754</v>
      </c>
      <c r="V842" s="12">
        <f t="shared" si="452"/>
        <v>1.4561718074183105</v>
      </c>
      <c r="W842" s="12">
        <f t="shared" si="452"/>
        <v>1.122401975787737E-2</v>
      </c>
      <c r="X842" s="29">
        <f t="shared" si="452"/>
        <v>0.14543689447418959</v>
      </c>
      <c r="Y842" s="12">
        <f t="shared" si="452"/>
        <v>2.4885434545454548E-2</v>
      </c>
      <c r="Z842" s="12">
        <f t="shared" si="452"/>
        <v>0</v>
      </c>
      <c r="AA842" s="12">
        <f t="shared" si="452"/>
        <v>0</v>
      </c>
      <c r="AB842" s="12">
        <f t="shared" si="452"/>
        <v>0</v>
      </c>
      <c r="AC842" s="29">
        <f t="shared" si="452"/>
        <v>0</v>
      </c>
      <c r="AD842" s="255">
        <f t="shared" si="452"/>
        <v>0.57331657145871384</v>
      </c>
      <c r="AE842" s="12">
        <f t="shared" si="452"/>
        <v>1.1578510198077518</v>
      </c>
      <c r="AF842" s="12">
        <f t="shared" si="452"/>
        <v>-0.16883556407999997</v>
      </c>
      <c r="AG842" s="12">
        <f t="shared" si="452"/>
        <v>0.98097903000000031</v>
      </c>
      <c r="AH842" s="29">
        <f t="shared" si="452"/>
        <v>3.3387870000000004</v>
      </c>
      <c r="AI842" s="255">
        <f t="shared" ref="AI842:AM842" si="453">AI627+AI811</f>
        <v>1.2298675270328641</v>
      </c>
      <c r="AJ842" s="12">
        <f t="shared" si="453"/>
        <v>20.704286831681852</v>
      </c>
      <c r="AK842" s="12">
        <f t="shared" si="453"/>
        <v>15.071442633227537</v>
      </c>
      <c r="AL842" s="12">
        <f t="shared" si="453"/>
        <v>6.5781784232456753</v>
      </c>
      <c r="AM842" s="29">
        <f t="shared" si="453"/>
        <v>1.1625599789876924</v>
      </c>
    </row>
    <row r="843" spans="1:39" outlineLevel="2">
      <c r="A843" s="37">
        <f>ROW()</f>
        <v>843</v>
      </c>
      <c r="C843" s="6" t="s">
        <v>655</v>
      </c>
      <c r="H843" s="39"/>
      <c r="I843" s="255"/>
      <c r="J843" s="12"/>
      <c r="K843" s="12"/>
      <c r="L843" s="12"/>
      <c r="M843" s="12"/>
      <c r="N843" s="255"/>
      <c r="O843" s="12"/>
      <c r="P843" s="12"/>
      <c r="Q843" s="12"/>
      <c r="R843" s="12"/>
      <c r="S843" s="29"/>
      <c r="T843" s="12"/>
      <c r="U843" s="12"/>
      <c r="V843" s="12"/>
      <c r="W843" s="12"/>
      <c r="X843" s="29"/>
      <c r="Y843" s="12"/>
      <c r="Z843" s="12"/>
      <c r="AA843" s="12"/>
      <c r="AB843" s="12"/>
      <c r="AC843" s="29"/>
      <c r="AD843" s="255"/>
      <c r="AE843" s="12"/>
      <c r="AF843" s="12"/>
      <c r="AG843" s="12"/>
      <c r="AH843" s="29"/>
      <c r="AI843" s="255"/>
      <c r="AJ843" s="12"/>
      <c r="AK843" s="12"/>
      <c r="AL843" s="12"/>
      <c r="AM843" s="29"/>
    </row>
    <row r="844" spans="1:39" outlineLevel="2">
      <c r="A844" s="37">
        <f>ROW()</f>
        <v>844</v>
      </c>
      <c r="C844" s="6" t="s">
        <v>656</v>
      </c>
      <c r="H844" s="39"/>
      <c r="I844" s="255"/>
      <c r="J844" s="12"/>
      <c r="K844" s="12"/>
      <c r="L844" s="12"/>
      <c r="M844" s="12"/>
      <c r="N844" s="255"/>
      <c r="O844" s="12"/>
      <c r="P844" s="12"/>
      <c r="Q844" s="12"/>
      <c r="R844" s="12"/>
      <c r="S844" s="29"/>
      <c r="T844" s="12"/>
      <c r="U844" s="12"/>
      <c r="V844" s="12"/>
      <c r="W844" s="12"/>
      <c r="X844" s="29"/>
      <c r="Y844" s="12"/>
      <c r="Z844" s="12"/>
      <c r="AA844" s="12"/>
      <c r="AB844" s="12"/>
      <c r="AC844" s="29"/>
      <c r="AD844" s="255"/>
      <c r="AE844" s="12"/>
      <c r="AF844" s="12"/>
      <c r="AG844" s="12"/>
      <c r="AH844" s="29"/>
      <c r="AI844" s="255"/>
      <c r="AJ844" s="12"/>
      <c r="AK844" s="12"/>
      <c r="AL844" s="12"/>
      <c r="AM844" s="29"/>
    </row>
    <row r="845" spans="1:39" outlineLevel="2">
      <c r="A845" s="37">
        <f>ROW()</f>
        <v>845</v>
      </c>
      <c r="C845" s="6" t="s">
        <v>667</v>
      </c>
      <c r="H845" s="39"/>
      <c r="I845" s="255"/>
      <c r="J845" s="12"/>
      <c r="K845" s="12"/>
      <c r="L845" s="12"/>
      <c r="M845" s="12"/>
      <c r="N845" s="255"/>
      <c r="O845" s="12"/>
      <c r="P845" s="12"/>
      <c r="Q845" s="12"/>
      <c r="R845" s="12"/>
      <c r="S845" s="29"/>
      <c r="T845" s="12"/>
      <c r="U845" s="12"/>
      <c r="V845" s="12"/>
      <c r="W845" s="12"/>
      <c r="X845" s="29"/>
      <c r="Y845" s="12"/>
      <c r="Z845" s="12"/>
      <c r="AA845" s="12"/>
      <c r="AB845" s="12"/>
      <c r="AC845" s="29"/>
      <c r="AD845" s="255"/>
      <c r="AE845" s="12"/>
      <c r="AF845" s="12"/>
      <c r="AG845" s="12"/>
      <c r="AH845" s="29"/>
      <c r="AI845" s="255"/>
      <c r="AJ845" s="12"/>
      <c r="AK845" s="12"/>
      <c r="AL845" s="12"/>
      <c r="AM845" s="29"/>
    </row>
    <row r="846" spans="1:39" outlineLevel="2">
      <c r="A846" s="37">
        <f>ROW()</f>
        <v>846</v>
      </c>
      <c r="C846" s="6" t="s">
        <v>212</v>
      </c>
      <c r="H846" s="39"/>
      <c r="I846" s="255">
        <f t="shared" ref="I846:AH846" si="454">I631+I815</f>
        <v>0</v>
      </c>
      <c r="J846" s="12">
        <f t="shared" si="454"/>
        <v>0</v>
      </c>
      <c r="K846" s="12">
        <f t="shared" si="454"/>
        <v>0</v>
      </c>
      <c r="L846" s="12">
        <f t="shared" si="454"/>
        <v>0</v>
      </c>
      <c r="M846" s="12">
        <f t="shared" si="454"/>
        <v>0</v>
      </c>
      <c r="N846" s="255">
        <f t="shared" si="454"/>
        <v>0</v>
      </c>
      <c r="O846" s="12">
        <f t="shared" si="454"/>
        <v>-0.19312703552496632</v>
      </c>
      <c r="P846" s="12">
        <f t="shared" si="454"/>
        <v>2.8084767772712191</v>
      </c>
      <c r="Q846" s="12">
        <f t="shared" si="454"/>
        <v>2.1366915416060319</v>
      </c>
      <c r="R846" s="12">
        <f t="shared" si="454"/>
        <v>0.97764015708322838</v>
      </c>
      <c r="S846" s="29">
        <f t="shared" si="454"/>
        <v>0.95922431239340755</v>
      </c>
      <c r="T846" s="12">
        <f t="shared" si="454"/>
        <v>-2.2780087781297826E-2</v>
      </c>
      <c r="U846" s="12">
        <f t="shared" si="454"/>
        <v>-5.3308392475107894E-2</v>
      </c>
      <c r="V846" s="12">
        <f t="shared" si="454"/>
        <v>0.25090095138075763</v>
      </c>
      <c r="W846" s="12">
        <f t="shared" si="454"/>
        <v>7.8203395370551973E-4</v>
      </c>
      <c r="X846" s="29">
        <f t="shared" si="454"/>
        <v>-3.8207816789660033E-3</v>
      </c>
      <c r="Y846" s="12">
        <f t="shared" si="454"/>
        <v>0</v>
      </c>
      <c r="Z846" s="12">
        <f t="shared" si="454"/>
        <v>0</v>
      </c>
      <c r="AA846" s="12">
        <f t="shared" si="454"/>
        <v>0</v>
      </c>
      <c r="AB846" s="12">
        <f t="shared" si="454"/>
        <v>0</v>
      </c>
      <c r="AC846" s="29">
        <f t="shared" si="454"/>
        <v>0</v>
      </c>
      <c r="AD846" s="255">
        <f t="shared" si="454"/>
        <v>0</v>
      </c>
      <c r="AE846" s="12">
        <f t="shared" si="454"/>
        <v>0</v>
      </c>
      <c r="AF846" s="12">
        <f t="shared" si="454"/>
        <v>0</v>
      </c>
      <c r="AG846" s="12">
        <f t="shared" si="454"/>
        <v>0</v>
      </c>
      <c r="AH846" s="29">
        <f t="shared" si="454"/>
        <v>0</v>
      </c>
      <c r="AI846" s="255">
        <f t="shared" ref="AI846:AM846" si="455">AI631+AI815</f>
        <v>0</v>
      </c>
      <c r="AJ846" s="12">
        <f t="shared" si="455"/>
        <v>0</v>
      </c>
      <c r="AK846" s="12">
        <f t="shared" si="455"/>
        <v>0</v>
      </c>
      <c r="AL846" s="12">
        <f t="shared" si="455"/>
        <v>0</v>
      </c>
      <c r="AM846" s="29">
        <f t="shared" si="455"/>
        <v>0</v>
      </c>
    </row>
    <row r="847" spans="1:39" outlineLevel="2">
      <c r="A847" s="37">
        <f>ROW()</f>
        <v>847</v>
      </c>
      <c r="C847" s="30" t="s">
        <v>362</v>
      </c>
      <c r="D847" s="30"/>
      <c r="E847" s="233"/>
      <c r="F847" s="30"/>
      <c r="G847" s="30"/>
      <c r="H847" s="90"/>
      <c r="I847" s="256"/>
      <c r="J847" s="22"/>
      <c r="K847" s="22"/>
      <c r="L847" s="22"/>
      <c r="M847" s="22"/>
      <c r="N847" s="256"/>
      <c r="O847" s="22"/>
      <c r="P847" s="22"/>
      <c r="Q847" s="22"/>
      <c r="R847" s="22"/>
      <c r="S847" s="28"/>
      <c r="T847" s="22"/>
      <c r="U847" s="22"/>
      <c r="V847" s="22"/>
      <c r="W847" s="22"/>
      <c r="X847" s="28"/>
      <c r="Y847" s="22">
        <f t="shared" ref="Y847:AH847" si="456">Y632+Y816</f>
        <v>0</v>
      </c>
      <c r="Z847" s="22">
        <f t="shared" si="456"/>
        <v>0</v>
      </c>
      <c r="AA847" s="22">
        <f t="shared" si="456"/>
        <v>0</v>
      </c>
      <c r="AB847" s="22">
        <f t="shared" si="456"/>
        <v>0</v>
      </c>
      <c r="AC847" s="28">
        <f t="shared" si="456"/>
        <v>0</v>
      </c>
      <c r="AD847" s="256">
        <f t="shared" si="456"/>
        <v>2.3617880114096534</v>
      </c>
      <c r="AE847" s="22">
        <f t="shared" si="456"/>
        <v>1.782756309351657</v>
      </c>
      <c r="AF847" s="22">
        <f t="shared" si="456"/>
        <v>1.6173208042273979</v>
      </c>
      <c r="AG847" s="22">
        <f t="shared" si="456"/>
        <v>1.7947251241926745</v>
      </c>
      <c r="AH847" s="28">
        <f t="shared" si="456"/>
        <v>1.6513818253865638</v>
      </c>
      <c r="AI847" s="256">
        <f t="shared" ref="AI847:AM847" si="457">AI632+AI816</f>
        <v>1.531212318199173</v>
      </c>
      <c r="AJ847" s="22">
        <f t="shared" si="457"/>
        <v>1.6807348920451415</v>
      </c>
      <c r="AK847" s="22">
        <f t="shared" si="457"/>
        <v>1.6151518523577875</v>
      </c>
      <c r="AL847" s="22">
        <f t="shared" si="457"/>
        <v>1.3743164259223661</v>
      </c>
      <c r="AM847" s="28">
        <f t="shared" si="457"/>
        <v>1.2503674443853914</v>
      </c>
    </row>
    <row r="848" spans="1:39" outlineLevel="2">
      <c r="A848" s="37">
        <f>ROW()</f>
        <v>848</v>
      </c>
      <c r="C848" s="6" t="s">
        <v>1</v>
      </c>
      <c r="H848" s="39"/>
      <c r="I848" s="204">
        <f t="shared" ref="I848:AH848" si="458">SUM(I835:I847)</f>
        <v>9.6560030527748903</v>
      </c>
      <c r="J848" s="9">
        <f t="shared" si="458"/>
        <v>6.0469990619337342</v>
      </c>
      <c r="K848" s="9">
        <f t="shared" si="458"/>
        <v>2.2548180525612085</v>
      </c>
      <c r="L848" s="9">
        <f t="shared" si="458"/>
        <v>1.3581266338963638</v>
      </c>
      <c r="M848" s="9">
        <f t="shared" si="458"/>
        <v>5.7757743820219005</v>
      </c>
      <c r="N848" s="204">
        <f t="shared" si="458"/>
        <v>86.806813177533485</v>
      </c>
      <c r="O848" s="9">
        <f t="shared" si="458"/>
        <v>619.20719703293423</v>
      </c>
      <c r="P848" s="9">
        <f t="shared" si="458"/>
        <v>8.1795264106410936</v>
      </c>
      <c r="Q848" s="9">
        <f t="shared" si="458"/>
        <v>947.11601487174516</v>
      </c>
      <c r="R848" s="9">
        <f t="shared" si="458"/>
        <v>1.8949317401862844</v>
      </c>
      <c r="S848" s="18">
        <f t="shared" si="458"/>
        <v>891.25572963140621</v>
      </c>
      <c r="T848" s="9">
        <f t="shared" si="458"/>
        <v>177.16660020409356</v>
      </c>
      <c r="U848" s="9">
        <f t="shared" si="458"/>
        <v>42.050819847828897</v>
      </c>
      <c r="V848" s="9">
        <f t="shared" si="458"/>
        <v>27.632862734205997</v>
      </c>
      <c r="W848" s="9">
        <f t="shared" si="458"/>
        <v>16.104561594116308</v>
      </c>
      <c r="X848" s="18">
        <f t="shared" si="458"/>
        <v>28.884698751660519</v>
      </c>
      <c r="Y848" s="9">
        <f t="shared" si="458"/>
        <v>21.999573886999087</v>
      </c>
      <c r="Z848" s="9">
        <f t="shared" si="458"/>
        <v>28.81955072524573</v>
      </c>
      <c r="AA848" s="9">
        <f t="shared" si="458"/>
        <v>27.078998629561124</v>
      </c>
      <c r="AB848" s="9">
        <f t="shared" si="458"/>
        <v>31.69377626790757</v>
      </c>
      <c r="AC848" s="18">
        <f t="shared" si="458"/>
        <v>35.105202256194545</v>
      </c>
      <c r="AD848" s="204">
        <f t="shared" si="458"/>
        <v>42.503628645475061</v>
      </c>
      <c r="AE848" s="9">
        <f t="shared" si="458"/>
        <v>44.267680469391408</v>
      </c>
      <c r="AF848" s="9">
        <f t="shared" si="458"/>
        <v>50.25996554421021</v>
      </c>
      <c r="AG848" s="9">
        <f t="shared" si="458"/>
        <v>39.545243593692675</v>
      </c>
      <c r="AH848" s="18">
        <f t="shared" si="458"/>
        <v>37.929297825386563</v>
      </c>
      <c r="AI848" s="204">
        <f t="shared" ref="AI848:AM848" si="459">SUM(AI835:AI847)</f>
        <v>53.440048956052799</v>
      </c>
      <c r="AJ848" s="9">
        <f t="shared" si="459"/>
        <v>64.65037191143918</v>
      </c>
      <c r="AK848" s="9">
        <f t="shared" si="459"/>
        <v>56.192854499103028</v>
      </c>
      <c r="AL848" s="9">
        <f t="shared" si="459"/>
        <v>49.356724476598195</v>
      </c>
      <c r="AM848" s="18">
        <f t="shared" si="459"/>
        <v>34.56326584717403</v>
      </c>
    </row>
    <row r="849" spans="1:56" outlineLevel="2">
      <c r="A849" s="37">
        <f>ROW()</f>
        <v>849</v>
      </c>
      <c r="H849" s="39"/>
      <c r="I849" s="204"/>
      <c r="J849" s="9"/>
      <c r="K849" s="9"/>
      <c r="L849" s="9"/>
      <c r="M849" s="9"/>
      <c r="N849" s="204"/>
      <c r="O849" s="9"/>
      <c r="P849" s="9"/>
      <c r="Q849" s="9"/>
      <c r="R849" s="9"/>
      <c r="S849" s="18"/>
      <c r="T849" s="9"/>
      <c r="U849" s="9"/>
      <c r="V849" s="9"/>
      <c r="W849" s="9"/>
      <c r="X849" s="18"/>
      <c r="Y849" s="9"/>
      <c r="Z849" s="9"/>
      <c r="AA849" s="9"/>
      <c r="AB849" s="9"/>
      <c r="AC849" s="18"/>
      <c r="AD849" s="204"/>
      <c r="AE849" s="9"/>
      <c r="AF849" s="9"/>
      <c r="AG849" s="9"/>
      <c r="AH849" s="18"/>
      <c r="AI849" s="204"/>
      <c r="AJ849" s="9"/>
      <c r="AK849" s="9"/>
      <c r="AL849" s="9"/>
      <c r="AM849" s="18"/>
    </row>
    <row r="850" spans="1:56" outlineLevel="2">
      <c r="A850" s="198" t="s">
        <v>604</v>
      </c>
      <c r="B850" s="199"/>
      <c r="C850" s="200"/>
      <c r="D850" s="200"/>
      <c r="E850" s="200"/>
      <c r="F850" s="200"/>
      <c r="G850" s="200"/>
      <c r="H850" s="201"/>
      <c r="I850" s="202"/>
      <c r="J850" s="201"/>
      <c r="K850" s="201"/>
      <c r="L850" s="201"/>
      <c r="M850" s="201"/>
      <c r="N850" s="202"/>
      <c r="O850" s="201"/>
      <c r="P850" s="201"/>
      <c r="Q850" s="201"/>
      <c r="R850" s="201"/>
      <c r="S850" s="203"/>
      <c r="T850" s="201"/>
      <c r="U850" s="201"/>
      <c r="V850" s="201"/>
      <c r="W850" s="201"/>
      <c r="X850" s="203"/>
      <c r="Y850" s="201"/>
      <c r="Z850" s="201"/>
      <c r="AA850" s="201"/>
      <c r="AB850" s="201"/>
      <c r="AC850" s="203"/>
      <c r="AD850" s="202"/>
      <c r="AE850" s="201"/>
      <c r="AF850" s="201"/>
      <c r="AG850" s="201"/>
      <c r="AH850" s="203"/>
      <c r="AI850" s="202"/>
      <c r="AJ850" s="201"/>
      <c r="AK850" s="201"/>
      <c r="AL850" s="201"/>
      <c r="AM850" s="203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</row>
    <row r="851" spans="1:56" outlineLevel="2">
      <c r="A851" s="516">
        <f>ROW()</f>
        <v>851</v>
      </c>
      <c r="B851" s="64" t="s">
        <v>604</v>
      </c>
      <c r="E851" s="5"/>
      <c r="I851" s="1299" t="s">
        <v>283</v>
      </c>
      <c r="J851" s="1282"/>
      <c r="K851" s="1282"/>
      <c r="L851" s="1282"/>
      <c r="M851" s="1282"/>
      <c r="N851" s="1270" t="s">
        <v>284</v>
      </c>
      <c r="O851" s="1271"/>
      <c r="P851" s="1271"/>
      <c r="Q851" s="1271"/>
      <c r="R851" s="1271"/>
      <c r="S851" s="1272"/>
      <c r="T851" s="1282" t="s">
        <v>211</v>
      </c>
      <c r="U851" s="1282"/>
      <c r="V851" s="1282"/>
      <c r="W851" s="1282"/>
      <c r="X851" s="1282"/>
      <c r="Y851" s="1270" t="s">
        <v>301</v>
      </c>
      <c r="Z851" s="1271"/>
      <c r="AA851" s="1271"/>
      <c r="AB851" s="1271"/>
      <c r="AC851" s="1272"/>
      <c r="AD851" s="1270" t="s">
        <v>450</v>
      </c>
      <c r="AE851" s="1271"/>
      <c r="AF851" s="1271"/>
      <c r="AG851" s="1271"/>
      <c r="AH851" s="1272"/>
      <c r="AI851" s="1270" t="s">
        <v>687</v>
      </c>
      <c r="AJ851" s="1271"/>
      <c r="AK851" s="1271"/>
      <c r="AL851" s="1271"/>
      <c r="AM851" s="1272"/>
    </row>
    <row r="852" spans="1:56" outlineLevel="2">
      <c r="A852" s="516">
        <f>ROW()</f>
        <v>852</v>
      </c>
      <c r="C852" s="6" t="s">
        <v>2</v>
      </c>
      <c r="E852" s="3"/>
      <c r="H852" s="39"/>
      <c r="I852" s="204"/>
      <c r="J852" s="9"/>
      <c r="K852" s="9"/>
      <c r="L852" s="9"/>
      <c r="M852" s="9"/>
      <c r="N852" s="255"/>
      <c r="O852" s="12"/>
      <c r="P852" s="12"/>
      <c r="Q852" s="12"/>
      <c r="R852" s="12"/>
      <c r="S852" s="29"/>
      <c r="T852" s="12"/>
      <c r="U852" s="12"/>
      <c r="V852" s="12"/>
      <c r="W852" s="12"/>
      <c r="X852" s="29"/>
      <c r="Y852" s="12"/>
      <c r="Z852" s="12"/>
      <c r="AA852" s="12"/>
      <c r="AB852" s="12"/>
      <c r="AC852" s="29">
        <f t="shared" ref="AC852:AC859" si="460">AC867*$AC$24/$AG$24</f>
        <v>1.7160385512712015E-2</v>
      </c>
      <c r="AD852" s="255"/>
      <c r="AE852" s="12"/>
      <c r="AF852" s="12"/>
      <c r="AG852" s="12"/>
      <c r="AH852" s="29"/>
      <c r="AI852" s="255"/>
      <c r="AJ852" s="12"/>
      <c r="AK852" s="12"/>
      <c r="AL852" s="12"/>
      <c r="AM852" s="29"/>
    </row>
    <row r="853" spans="1:56" outlineLevel="2">
      <c r="A853" s="516">
        <f>ROW()</f>
        <v>853</v>
      </c>
      <c r="C853" s="6" t="s">
        <v>3</v>
      </c>
      <c r="H853" s="39"/>
      <c r="I853" s="204"/>
      <c r="J853" s="9"/>
      <c r="K853" s="9"/>
      <c r="L853" s="9"/>
      <c r="M853" s="9"/>
      <c r="N853" s="255"/>
      <c r="O853" s="12"/>
      <c r="P853" s="12"/>
      <c r="Q853" s="12"/>
      <c r="R853" s="12"/>
      <c r="S853" s="29"/>
      <c r="T853" s="12"/>
      <c r="U853" s="12"/>
      <c r="V853" s="12"/>
      <c r="W853" s="12"/>
      <c r="X853" s="29"/>
      <c r="Y853" s="12"/>
      <c r="Z853" s="12"/>
      <c r="AA853" s="12"/>
      <c r="AB853" s="12"/>
      <c r="AC853" s="29">
        <f t="shared" si="460"/>
        <v>4.7332937137139673E-2</v>
      </c>
      <c r="AD853" s="255"/>
      <c r="AE853" s="12"/>
      <c r="AF853" s="12"/>
      <c r="AG853" s="12"/>
      <c r="AH853" s="29"/>
      <c r="AI853" s="255"/>
      <c r="AJ853" s="12"/>
      <c r="AK853" s="12"/>
      <c r="AL853" s="12"/>
      <c r="AM853" s="29"/>
    </row>
    <row r="854" spans="1:56" outlineLevel="2">
      <c r="A854" s="516">
        <f>ROW()</f>
        <v>854</v>
      </c>
      <c r="C854" s="6" t="s">
        <v>4</v>
      </c>
      <c r="E854" s="3"/>
      <c r="H854" s="39"/>
      <c r="I854" s="204"/>
      <c r="J854" s="9"/>
      <c r="K854" s="9"/>
      <c r="L854" s="9"/>
      <c r="M854" s="9"/>
      <c r="N854" s="255"/>
      <c r="O854" s="12"/>
      <c r="P854" s="12"/>
      <c r="Q854" s="12"/>
      <c r="R854" s="12"/>
      <c r="S854" s="29"/>
      <c r="T854" s="12"/>
      <c r="U854" s="12"/>
      <c r="V854" s="12"/>
      <c r="W854" s="12"/>
      <c r="X854" s="29"/>
      <c r="Y854" s="12"/>
      <c r="Z854" s="12"/>
      <c r="AA854" s="12"/>
      <c r="AB854" s="12"/>
      <c r="AC854" s="29">
        <f t="shared" si="460"/>
        <v>1.2465089774068596E-2</v>
      </c>
      <c r="AD854" s="255"/>
      <c r="AE854" s="12"/>
      <c r="AF854" s="12"/>
      <c r="AG854" s="12"/>
      <c r="AH854" s="29"/>
      <c r="AI854" s="255"/>
      <c r="AJ854" s="12"/>
      <c r="AK854" s="12"/>
      <c r="AL854" s="12"/>
      <c r="AM854" s="29"/>
    </row>
    <row r="855" spans="1:56" outlineLevel="2">
      <c r="A855" s="516">
        <f>ROW()</f>
        <v>855</v>
      </c>
      <c r="C855" s="6" t="s">
        <v>5</v>
      </c>
      <c r="E855" s="3"/>
      <c r="H855" s="39"/>
      <c r="I855" s="204"/>
      <c r="J855" s="9"/>
      <c r="K855" s="9"/>
      <c r="L855" s="9"/>
      <c r="M855" s="9"/>
      <c r="N855" s="255"/>
      <c r="O855" s="12"/>
      <c r="P855" s="12"/>
      <c r="Q855" s="12"/>
      <c r="R855" s="12"/>
      <c r="S855" s="29"/>
      <c r="T855" s="12"/>
      <c r="U855" s="12"/>
      <c r="V855" s="12"/>
      <c r="W855" s="12"/>
      <c r="X855" s="29"/>
      <c r="Y855" s="12"/>
      <c r="Z855" s="12"/>
      <c r="AA855" s="12"/>
      <c r="AB855" s="12"/>
      <c r="AC855" s="29">
        <f t="shared" si="460"/>
        <v>4.3215661765390011E-2</v>
      </c>
      <c r="AD855" s="255"/>
      <c r="AE855" s="12"/>
      <c r="AF855" s="12"/>
      <c r="AG855" s="12"/>
      <c r="AH855" s="29"/>
      <c r="AI855" s="255"/>
      <c r="AJ855" s="12"/>
      <c r="AK855" s="12"/>
      <c r="AL855" s="12"/>
      <c r="AM855" s="29"/>
    </row>
    <row r="856" spans="1:56" outlineLevel="2">
      <c r="A856" s="516">
        <f>ROW()</f>
        <v>856</v>
      </c>
      <c r="C856" s="6" t="s">
        <v>473</v>
      </c>
      <c r="E856" s="3"/>
      <c r="H856" s="39"/>
      <c r="I856" s="204"/>
      <c r="J856" s="9"/>
      <c r="K856" s="9"/>
      <c r="L856" s="9"/>
      <c r="M856" s="9"/>
      <c r="N856" s="255"/>
      <c r="O856" s="12"/>
      <c r="P856" s="12"/>
      <c r="Q856" s="12"/>
      <c r="R856" s="12"/>
      <c r="S856" s="29"/>
      <c r="T856" s="12"/>
      <c r="U856" s="12"/>
      <c r="V856" s="12"/>
      <c r="W856" s="12"/>
      <c r="X856" s="29"/>
      <c r="Y856" s="12"/>
      <c r="Z856" s="12"/>
      <c r="AA856" s="12"/>
      <c r="AB856" s="12"/>
      <c r="AC856" s="29">
        <f t="shared" si="460"/>
        <v>7.9728826401417582E-2</v>
      </c>
      <c r="AD856" s="255"/>
      <c r="AE856" s="12"/>
      <c r="AF856" s="12"/>
      <c r="AG856" s="12"/>
      <c r="AH856" s="29"/>
      <c r="AI856" s="255"/>
      <c r="AJ856" s="12"/>
      <c r="AK856" s="12"/>
      <c r="AL856" s="12"/>
      <c r="AM856" s="29"/>
    </row>
    <row r="857" spans="1:56" outlineLevel="2">
      <c r="A857" s="516">
        <f>ROW()</f>
        <v>857</v>
      </c>
      <c r="C857" s="6" t="s">
        <v>474</v>
      </c>
      <c r="E857" s="3"/>
      <c r="H857" s="39"/>
      <c r="I857" s="204"/>
      <c r="J857" s="9"/>
      <c r="K857" s="9"/>
      <c r="L857" s="9"/>
      <c r="M857" s="9"/>
      <c r="N857" s="255"/>
      <c r="O857" s="12"/>
      <c r="P857" s="12"/>
      <c r="Q857" s="12"/>
      <c r="R857" s="12"/>
      <c r="S857" s="29"/>
      <c r="T857" s="12"/>
      <c r="U857" s="12"/>
      <c r="V857" s="12"/>
      <c r="W857" s="12"/>
      <c r="X857" s="29"/>
      <c r="Y857" s="12"/>
      <c r="Z857" s="12"/>
      <c r="AA857" s="12"/>
      <c r="AB857" s="12"/>
      <c r="AC857" s="29">
        <f t="shared" si="460"/>
        <v>5.1728121929486441E-2</v>
      </c>
      <c r="AD857" s="255"/>
      <c r="AE857" s="12"/>
      <c r="AF857" s="12"/>
      <c r="AG857" s="12"/>
      <c r="AH857" s="29"/>
      <c r="AI857" s="255"/>
      <c r="AJ857" s="12"/>
      <c r="AK857" s="12"/>
      <c r="AL857" s="12"/>
      <c r="AM857" s="29"/>
    </row>
    <row r="858" spans="1:56" outlineLevel="2">
      <c r="A858" s="516">
        <f>ROW()</f>
        <v>858</v>
      </c>
      <c r="C858" s="6" t="s">
        <v>477</v>
      </c>
      <c r="E858" s="3"/>
      <c r="H858" s="39"/>
      <c r="I858" s="204"/>
      <c r="J858" s="9"/>
      <c r="K858" s="9"/>
      <c r="L858" s="9"/>
      <c r="M858" s="9"/>
      <c r="N858" s="255"/>
      <c r="O858" s="12"/>
      <c r="P858" s="12"/>
      <c r="Q858" s="12"/>
      <c r="R858" s="12"/>
      <c r="S858" s="29"/>
      <c r="T858" s="12"/>
      <c r="U858" s="12"/>
      <c r="V858" s="12"/>
      <c r="W858" s="12"/>
      <c r="X858" s="29"/>
      <c r="Y858" s="12"/>
      <c r="Z858" s="12"/>
      <c r="AA858" s="12"/>
      <c r="AB858" s="12"/>
      <c r="AC858" s="29">
        <f t="shared" si="460"/>
        <v>-4.091690840722087E-2</v>
      </c>
      <c r="AD858" s="255"/>
      <c r="AE858" s="12"/>
      <c r="AF858" s="12"/>
      <c r="AG858" s="12"/>
      <c r="AH858" s="29"/>
      <c r="AI858" s="255"/>
      <c r="AJ858" s="12"/>
      <c r="AK858" s="12"/>
      <c r="AL858" s="12"/>
      <c r="AM858" s="29"/>
    </row>
    <row r="859" spans="1:56" outlineLevel="2">
      <c r="A859" s="516">
        <f>ROW()</f>
        <v>859</v>
      </c>
      <c r="C859" s="6" t="s">
        <v>511</v>
      </c>
      <c r="E859" s="3"/>
      <c r="H859" s="39"/>
      <c r="I859" s="204"/>
      <c r="J859" s="9"/>
      <c r="K859" s="9"/>
      <c r="L859" s="9"/>
      <c r="M859" s="9"/>
      <c r="N859" s="255"/>
      <c r="O859" s="12"/>
      <c r="P859" s="12"/>
      <c r="Q859" s="12"/>
      <c r="R859" s="12"/>
      <c r="S859" s="29"/>
      <c r="T859" s="12"/>
      <c r="U859" s="12"/>
      <c r="V859" s="12"/>
      <c r="W859" s="12"/>
      <c r="X859" s="29"/>
      <c r="Y859" s="12"/>
      <c r="Z859" s="12"/>
      <c r="AA859" s="12"/>
      <c r="AB859" s="12"/>
      <c r="AC859" s="29">
        <f t="shared" si="460"/>
        <v>0</v>
      </c>
      <c r="AD859" s="255"/>
      <c r="AE859" s="12"/>
      <c r="AF859" s="12"/>
      <c r="AG859" s="12"/>
      <c r="AH859" s="29"/>
      <c r="AI859" s="255"/>
      <c r="AJ859" s="12"/>
      <c r="AK859" s="12"/>
      <c r="AL859" s="12"/>
      <c r="AM859" s="29"/>
    </row>
    <row r="860" spans="1:56" outlineLevel="2">
      <c r="A860" s="516">
        <f>ROW()</f>
        <v>860</v>
      </c>
      <c r="C860" s="6" t="s">
        <v>655</v>
      </c>
      <c r="E860" s="3"/>
      <c r="H860" s="39"/>
      <c r="I860" s="204"/>
      <c r="J860" s="9"/>
      <c r="K860" s="9"/>
      <c r="L860" s="9"/>
      <c r="M860" s="9"/>
      <c r="N860" s="255"/>
      <c r="O860" s="12"/>
      <c r="P860" s="12"/>
      <c r="Q860" s="12"/>
      <c r="R860" s="12"/>
      <c r="S860" s="29"/>
      <c r="T860" s="12"/>
      <c r="U860" s="12"/>
      <c r="V860" s="12"/>
      <c r="W860" s="12"/>
      <c r="X860" s="29"/>
      <c r="Y860" s="12"/>
      <c r="Z860" s="12"/>
      <c r="AA860" s="12"/>
      <c r="AB860" s="12"/>
      <c r="AC860" s="29"/>
      <c r="AD860" s="255"/>
      <c r="AE860" s="12"/>
      <c r="AF860" s="12"/>
      <c r="AG860" s="12"/>
      <c r="AH860" s="29"/>
      <c r="AI860" s="255"/>
      <c r="AJ860" s="12"/>
      <c r="AK860" s="12"/>
      <c r="AL860" s="12"/>
      <c r="AM860" s="29"/>
    </row>
    <row r="861" spans="1:56" outlineLevel="2">
      <c r="A861" s="516">
        <f>ROW()</f>
        <v>861</v>
      </c>
      <c r="C861" s="6" t="s">
        <v>656</v>
      </c>
      <c r="E861" s="3"/>
      <c r="H861" s="39"/>
      <c r="I861" s="204"/>
      <c r="J861" s="9"/>
      <c r="K861" s="9"/>
      <c r="L861" s="9"/>
      <c r="M861" s="9"/>
      <c r="N861" s="255"/>
      <c r="O861" s="12"/>
      <c r="P861" s="12"/>
      <c r="Q861" s="12"/>
      <c r="R861" s="12"/>
      <c r="S861" s="29"/>
      <c r="T861" s="12"/>
      <c r="U861" s="12"/>
      <c r="V861" s="12"/>
      <c r="W861" s="12"/>
      <c r="X861" s="29"/>
      <c r="Y861" s="12"/>
      <c r="Z861" s="12"/>
      <c r="AA861" s="12"/>
      <c r="AB861" s="12"/>
      <c r="AC861" s="29"/>
      <c r="AD861" s="255"/>
      <c r="AE861" s="12"/>
      <c r="AF861" s="12"/>
      <c r="AG861" s="12"/>
      <c r="AH861" s="29"/>
      <c r="AI861" s="255"/>
      <c r="AJ861" s="12"/>
      <c r="AK861" s="12"/>
      <c r="AL861" s="12"/>
      <c r="AM861" s="29"/>
    </row>
    <row r="862" spans="1:56" outlineLevel="2">
      <c r="A862" s="516">
        <f>ROW()</f>
        <v>862</v>
      </c>
      <c r="C862" s="6" t="s">
        <v>667</v>
      </c>
      <c r="E862" s="3"/>
      <c r="H862" s="39"/>
      <c r="I862" s="204"/>
      <c r="J862" s="9"/>
      <c r="K862" s="9"/>
      <c r="L862" s="9"/>
      <c r="M862" s="9"/>
      <c r="N862" s="255"/>
      <c r="O862" s="12"/>
      <c r="P862" s="12"/>
      <c r="Q862" s="12"/>
      <c r="R862" s="12"/>
      <c r="S862" s="29"/>
      <c r="T862" s="12"/>
      <c r="U862" s="12"/>
      <c r="V862" s="12"/>
      <c r="W862" s="12"/>
      <c r="X862" s="29"/>
      <c r="Y862" s="12"/>
      <c r="Z862" s="12"/>
      <c r="AA862" s="12"/>
      <c r="AB862" s="12"/>
      <c r="AC862" s="29"/>
      <c r="AD862" s="255"/>
      <c r="AE862" s="12"/>
      <c r="AF862" s="12"/>
      <c r="AG862" s="12"/>
      <c r="AH862" s="29"/>
      <c r="AI862" s="255"/>
      <c r="AJ862" s="12"/>
      <c r="AK862" s="12"/>
      <c r="AL862" s="12"/>
      <c r="AM862" s="29"/>
    </row>
    <row r="863" spans="1:56" outlineLevel="2">
      <c r="A863" s="516">
        <f>ROW()</f>
        <v>863</v>
      </c>
      <c r="C863" s="6" t="s">
        <v>212</v>
      </c>
      <c r="E863" s="3"/>
      <c r="H863" s="39"/>
      <c r="I863" s="204"/>
      <c r="J863" s="9"/>
      <c r="K863" s="9"/>
      <c r="L863" s="9"/>
      <c r="M863" s="9"/>
      <c r="N863" s="255"/>
      <c r="O863" s="12"/>
      <c r="P863" s="12"/>
      <c r="Q863" s="12"/>
      <c r="R863" s="12"/>
      <c r="S863" s="29"/>
      <c r="T863" s="12"/>
      <c r="U863" s="12"/>
      <c r="V863" s="12"/>
      <c r="W863" s="12"/>
      <c r="X863" s="29"/>
      <c r="Y863" s="12"/>
      <c r="Z863" s="12"/>
      <c r="AA863" s="12"/>
      <c r="AB863" s="12"/>
      <c r="AC863" s="29">
        <f>AC878*$AC$24/$AG$24</f>
        <v>0</v>
      </c>
      <c r="AD863" s="255"/>
      <c r="AE863" s="12"/>
      <c r="AF863" s="12"/>
      <c r="AG863" s="12"/>
      <c r="AH863" s="29"/>
      <c r="AI863" s="255"/>
      <c r="AJ863" s="12"/>
      <c r="AK863" s="12"/>
      <c r="AL863" s="12"/>
      <c r="AM863" s="29"/>
    </row>
    <row r="864" spans="1:56" outlineLevel="2">
      <c r="A864" s="516">
        <f>ROW()</f>
        <v>864</v>
      </c>
      <c r="C864" s="30" t="s">
        <v>362</v>
      </c>
      <c r="D864" s="30"/>
      <c r="E864" s="233"/>
      <c r="F864" s="30"/>
      <c r="G864" s="30"/>
      <c r="H864" s="90"/>
      <c r="I864" s="205"/>
      <c r="J864" s="15"/>
      <c r="K864" s="15"/>
      <c r="L864" s="15"/>
      <c r="M864" s="15"/>
      <c r="N864" s="256"/>
      <c r="O864" s="22"/>
      <c r="P864" s="22"/>
      <c r="Q864" s="22"/>
      <c r="R864" s="22"/>
      <c r="S864" s="28"/>
      <c r="T864" s="22"/>
      <c r="U864" s="22"/>
      <c r="V864" s="22"/>
      <c r="W864" s="22"/>
      <c r="X864" s="28"/>
      <c r="Y864" s="22"/>
      <c r="Z864" s="22"/>
      <c r="AA864" s="22"/>
      <c r="AB864" s="22"/>
      <c r="AC864" s="28">
        <f>AC879*$AC$24/$AG$24</f>
        <v>0</v>
      </c>
      <c r="AD864" s="256"/>
      <c r="AE864" s="22"/>
      <c r="AF864" s="22"/>
      <c r="AG864" s="22"/>
      <c r="AH864" s="28"/>
      <c r="AI864" s="256"/>
      <c r="AJ864" s="22"/>
      <c r="AK864" s="22"/>
      <c r="AL864" s="22"/>
      <c r="AM864" s="28"/>
    </row>
    <row r="865" spans="1:39" outlineLevel="2">
      <c r="A865" s="516">
        <f>ROW()</f>
        <v>865</v>
      </c>
      <c r="C865" s="6" t="s">
        <v>1</v>
      </c>
      <c r="H865" s="39"/>
      <c r="I865" s="204">
        <f t="shared" ref="I865:AM865" si="461">SUM(I852:I864)</f>
        <v>0</v>
      </c>
      <c r="J865" s="9">
        <f t="shared" si="461"/>
        <v>0</v>
      </c>
      <c r="K865" s="9">
        <f t="shared" si="461"/>
        <v>0</v>
      </c>
      <c r="L865" s="9">
        <f t="shared" si="461"/>
        <v>0</v>
      </c>
      <c r="M865" s="9">
        <f t="shared" si="461"/>
        <v>0</v>
      </c>
      <c r="N865" s="204">
        <f t="shared" si="461"/>
        <v>0</v>
      </c>
      <c r="O865" s="9">
        <f t="shared" si="461"/>
        <v>0</v>
      </c>
      <c r="P865" s="9">
        <f t="shared" si="461"/>
        <v>0</v>
      </c>
      <c r="Q865" s="9">
        <f t="shared" si="461"/>
        <v>0</v>
      </c>
      <c r="R865" s="9">
        <f t="shared" si="461"/>
        <v>0</v>
      </c>
      <c r="S865" s="18">
        <f t="shared" si="461"/>
        <v>0</v>
      </c>
      <c r="T865" s="9">
        <f t="shared" si="461"/>
        <v>0</v>
      </c>
      <c r="U865" s="9">
        <f t="shared" si="461"/>
        <v>0</v>
      </c>
      <c r="V865" s="9">
        <f t="shared" si="461"/>
        <v>0</v>
      </c>
      <c r="W865" s="9">
        <f t="shared" si="461"/>
        <v>0</v>
      </c>
      <c r="X865" s="18">
        <f t="shared" si="461"/>
        <v>0</v>
      </c>
      <c r="Y865" s="9">
        <f t="shared" si="461"/>
        <v>0</v>
      </c>
      <c r="Z865" s="9">
        <f t="shared" si="461"/>
        <v>0</v>
      </c>
      <c r="AA865" s="9">
        <f t="shared" si="461"/>
        <v>0</v>
      </c>
      <c r="AB865" s="9">
        <f t="shared" si="461"/>
        <v>0</v>
      </c>
      <c r="AC865" s="18">
        <f t="shared" si="461"/>
        <v>0.21071411411299348</v>
      </c>
      <c r="AD865" s="204">
        <f t="shared" si="461"/>
        <v>0</v>
      </c>
      <c r="AE865" s="9">
        <f t="shared" si="461"/>
        <v>0</v>
      </c>
      <c r="AF865" s="9">
        <f t="shared" si="461"/>
        <v>0</v>
      </c>
      <c r="AG865" s="9">
        <f t="shared" si="461"/>
        <v>0</v>
      </c>
      <c r="AH865" s="18">
        <f t="shared" si="461"/>
        <v>0</v>
      </c>
      <c r="AI865" s="204">
        <f t="shared" si="461"/>
        <v>0</v>
      </c>
      <c r="AJ865" s="9">
        <f t="shared" si="461"/>
        <v>0</v>
      </c>
      <c r="AK865" s="9">
        <f t="shared" si="461"/>
        <v>0</v>
      </c>
      <c r="AL865" s="9">
        <f t="shared" si="461"/>
        <v>0</v>
      </c>
      <c r="AM865" s="18">
        <f t="shared" si="461"/>
        <v>0</v>
      </c>
    </row>
    <row r="866" spans="1:39" outlineLevel="2">
      <c r="A866" s="516">
        <f>ROW()</f>
        <v>866</v>
      </c>
      <c r="B866" s="64" t="s">
        <v>604</v>
      </c>
      <c r="E866" s="5"/>
      <c r="I866" s="1308" t="str">
        <f>"AA1 [m$ "&amp;$E$33&amp;"]"</f>
        <v>AA1 [m$ 31/12/2024]</v>
      </c>
      <c r="J866" s="1309"/>
      <c r="K866" s="1309"/>
      <c r="L866" s="1309"/>
      <c r="M866" s="1309"/>
      <c r="N866" s="1284" t="str">
        <f>"AA2 [m$ "&amp;$E$33&amp;"]"</f>
        <v>AA2 [m$ 31/12/2024]</v>
      </c>
      <c r="O866" s="1285"/>
      <c r="P866" s="1285"/>
      <c r="Q866" s="1285"/>
      <c r="R866" s="1285"/>
      <c r="S866" s="1286"/>
      <c r="T866" s="1285" t="str">
        <f>"AA3 [m$ "&amp;$E$33&amp;"]"</f>
        <v>AA3 [m$ 31/12/2024]</v>
      </c>
      <c r="U866" s="1285"/>
      <c r="V866" s="1285"/>
      <c r="W866" s="1285"/>
      <c r="X866" s="1286"/>
      <c r="Y866" s="1284" t="str">
        <f>"AA4 [m$ "&amp;$E$33&amp;"]"</f>
        <v>AA4 [m$ 31/12/2024]</v>
      </c>
      <c r="Z866" s="1285"/>
      <c r="AA866" s="1285"/>
      <c r="AB866" s="1285"/>
      <c r="AC866" s="1286"/>
      <c r="AD866" s="1284" t="str">
        <f>"AA5 [m$ "&amp;$E$33&amp;"]"</f>
        <v>AA5 [m$ 31/12/2024]</v>
      </c>
      <c r="AE866" s="1285"/>
      <c r="AF866" s="1285"/>
      <c r="AG866" s="1285"/>
      <c r="AH866" s="1286"/>
      <c r="AI866" s="1284" t="str">
        <f>"AA6 [m$ "&amp;$E$33&amp;"]"</f>
        <v>AA6 [m$ 31/12/2024]</v>
      </c>
      <c r="AJ866" s="1285"/>
      <c r="AK866" s="1285"/>
      <c r="AL866" s="1285"/>
      <c r="AM866" s="1286"/>
    </row>
    <row r="867" spans="1:39" outlineLevel="2">
      <c r="A867" s="516">
        <f>ROW()</f>
        <v>867</v>
      </c>
      <c r="C867" s="6" t="s">
        <v>2</v>
      </c>
      <c r="H867" s="39"/>
      <c r="I867" s="255"/>
      <c r="J867" s="12"/>
      <c r="K867" s="12"/>
      <c r="L867" s="12"/>
      <c r="M867" s="12"/>
      <c r="N867" s="255"/>
      <c r="O867" s="12"/>
      <c r="P867" s="12"/>
      <c r="Q867" s="12"/>
      <c r="R867" s="12"/>
      <c r="S867" s="29"/>
      <c r="T867" s="12"/>
      <c r="U867" s="12"/>
      <c r="V867" s="12"/>
      <c r="W867" s="12"/>
      <c r="X867" s="29"/>
      <c r="Y867" s="12"/>
      <c r="Z867" s="12"/>
      <c r="AA867" s="12"/>
      <c r="AB867" s="12"/>
      <c r="AC867" s="602">
        <f>-'2020 Capex NGR 77(2)(a)'!M6</f>
        <v>2.0410902222457807E-2</v>
      </c>
      <c r="AD867" s="255"/>
      <c r="AE867" s="12"/>
      <c r="AF867" s="12"/>
      <c r="AG867" s="12"/>
      <c r="AH867" s="29"/>
      <c r="AI867" s="255"/>
      <c r="AJ867" s="12"/>
      <c r="AK867" s="12"/>
      <c r="AL867" s="12"/>
      <c r="AM867" s="29"/>
    </row>
    <row r="868" spans="1:39" outlineLevel="2">
      <c r="A868" s="516">
        <f>ROW()</f>
        <v>868</v>
      </c>
      <c r="C868" s="6" t="s">
        <v>3</v>
      </c>
      <c r="H868" s="39"/>
      <c r="I868" s="255"/>
      <c r="J868" s="12"/>
      <c r="K868" s="12"/>
      <c r="L868" s="12"/>
      <c r="M868" s="12"/>
      <c r="N868" s="255"/>
      <c r="O868" s="12"/>
      <c r="P868" s="12"/>
      <c r="Q868" s="12"/>
      <c r="R868" s="12"/>
      <c r="S868" s="29"/>
      <c r="T868" s="12"/>
      <c r="U868" s="12"/>
      <c r="V868" s="12"/>
      <c r="W868" s="12"/>
      <c r="X868" s="29"/>
      <c r="Y868" s="12"/>
      <c r="Z868" s="12"/>
      <c r="AA868" s="12"/>
      <c r="AB868" s="12"/>
      <c r="AC868" s="602">
        <f>-'2020 Capex NGR 77(2)(a)'!M7</f>
        <v>5.6298732396905034E-2</v>
      </c>
      <c r="AD868" s="255"/>
      <c r="AE868" s="12"/>
      <c r="AF868" s="12"/>
      <c r="AG868" s="12"/>
      <c r="AH868" s="29"/>
      <c r="AI868" s="255"/>
      <c r="AJ868" s="12"/>
      <c r="AK868" s="12"/>
      <c r="AL868" s="12"/>
      <c r="AM868" s="29"/>
    </row>
    <row r="869" spans="1:39" outlineLevel="2">
      <c r="A869" s="516">
        <f>ROW()</f>
        <v>869</v>
      </c>
      <c r="C869" s="6" t="s">
        <v>4</v>
      </c>
      <c r="H869" s="39"/>
      <c r="I869" s="255"/>
      <c r="J869" s="12"/>
      <c r="K869" s="12"/>
      <c r="L869" s="12"/>
      <c r="M869" s="12"/>
      <c r="N869" s="255"/>
      <c r="O869" s="12"/>
      <c r="P869" s="12"/>
      <c r="Q869" s="12"/>
      <c r="R869" s="12"/>
      <c r="S869" s="29"/>
      <c r="T869" s="12"/>
      <c r="U869" s="12"/>
      <c r="V869" s="12"/>
      <c r="W869" s="12"/>
      <c r="X869" s="29"/>
      <c r="Y869" s="12"/>
      <c r="Z869" s="12"/>
      <c r="AA869" s="12"/>
      <c r="AB869" s="12"/>
      <c r="AC869" s="602">
        <f>-'2020 Capex NGR 77(2)(a)'!M8</f>
        <v>1.482622452649456E-2</v>
      </c>
      <c r="AD869" s="255"/>
      <c r="AE869" s="12"/>
      <c r="AF869" s="12"/>
      <c r="AG869" s="12"/>
      <c r="AH869" s="29"/>
      <c r="AI869" s="255"/>
      <c r="AJ869" s="12"/>
      <c r="AK869" s="12"/>
      <c r="AL869" s="12"/>
      <c r="AM869" s="29"/>
    </row>
    <row r="870" spans="1:39" outlineLevel="2">
      <c r="A870" s="516">
        <f>ROW()</f>
        <v>870</v>
      </c>
      <c r="C870" s="6" t="s">
        <v>5</v>
      </c>
      <c r="H870" s="39"/>
      <c r="I870" s="255"/>
      <c r="J870" s="12"/>
      <c r="K870" s="12"/>
      <c r="L870" s="12"/>
      <c r="M870" s="12"/>
      <c r="N870" s="255"/>
      <c r="O870" s="12"/>
      <c r="P870" s="12"/>
      <c r="Q870" s="12"/>
      <c r="R870" s="12"/>
      <c r="S870" s="29"/>
      <c r="T870" s="12"/>
      <c r="U870" s="12"/>
      <c r="V870" s="12"/>
      <c r="W870" s="12"/>
      <c r="X870" s="29"/>
      <c r="Y870" s="12"/>
      <c r="Z870" s="12"/>
      <c r="AA870" s="12"/>
      <c r="AB870" s="12"/>
      <c r="AC870" s="602">
        <f>-'2020 Capex NGR 77(2)(a)'!M9</f>
        <v>5.1401563567366616E-2</v>
      </c>
      <c r="AD870" s="255"/>
      <c r="AE870" s="12"/>
      <c r="AF870" s="12"/>
      <c r="AG870" s="12"/>
      <c r="AH870" s="29"/>
      <c r="AI870" s="255"/>
      <c r="AJ870" s="12"/>
      <c r="AK870" s="12"/>
      <c r="AL870" s="12"/>
      <c r="AM870" s="29"/>
    </row>
    <row r="871" spans="1:39" outlineLevel="2">
      <c r="A871" s="516">
        <f>ROW()</f>
        <v>871</v>
      </c>
      <c r="C871" s="6" t="s">
        <v>473</v>
      </c>
      <c r="H871" s="39"/>
      <c r="I871" s="255"/>
      <c r="J871" s="12"/>
      <c r="K871" s="12"/>
      <c r="L871" s="12"/>
      <c r="M871" s="12"/>
      <c r="N871" s="255"/>
      <c r="O871" s="12"/>
      <c r="P871" s="12"/>
      <c r="Q871" s="12"/>
      <c r="R871" s="12"/>
      <c r="S871" s="29"/>
      <c r="T871" s="12"/>
      <c r="U871" s="12"/>
      <c r="V871" s="12"/>
      <c r="W871" s="12"/>
      <c r="X871" s="29"/>
      <c r="Y871" s="12"/>
      <c r="Z871" s="12"/>
      <c r="AA871" s="12"/>
      <c r="AB871" s="12"/>
      <c r="AC871" s="602">
        <f>-'2020 Capex NGR 77(2)(a)'!M10</f>
        <v>9.4831044371651976E-2</v>
      </c>
      <c r="AD871" s="255"/>
      <c r="AE871" s="12"/>
      <c r="AF871" s="12"/>
      <c r="AG871" s="12"/>
      <c r="AH871" s="29"/>
      <c r="AI871" s="255"/>
      <c r="AJ871" s="12"/>
      <c r="AK871" s="12"/>
      <c r="AL871" s="12"/>
      <c r="AM871" s="29"/>
    </row>
    <row r="872" spans="1:39" outlineLevel="2">
      <c r="A872" s="516">
        <f>ROW()</f>
        <v>872</v>
      </c>
      <c r="C872" s="6" t="s">
        <v>474</v>
      </c>
      <c r="H872" s="39"/>
      <c r="I872" s="255"/>
      <c r="J872" s="12"/>
      <c r="K872" s="12"/>
      <c r="L872" s="12"/>
      <c r="M872" s="12"/>
      <c r="N872" s="255"/>
      <c r="O872" s="12"/>
      <c r="P872" s="12"/>
      <c r="Q872" s="12"/>
      <c r="R872" s="12"/>
      <c r="S872" s="29"/>
      <c r="T872" s="12"/>
      <c r="U872" s="12"/>
      <c r="V872" s="12"/>
      <c r="W872" s="12"/>
      <c r="X872" s="29"/>
      <c r="Y872" s="12"/>
      <c r="Z872" s="12"/>
      <c r="AA872" s="12"/>
      <c r="AB872" s="12"/>
      <c r="AC872" s="602">
        <f>-'2020 Capex NGR 77(2)(a)'!M11</f>
        <v>6.1526452192580294E-2</v>
      </c>
      <c r="AD872" s="255"/>
      <c r="AE872" s="12"/>
      <c r="AF872" s="12"/>
      <c r="AG872" s="12"/>
      <c r="AH872" s="29"/>
      <c r="AI872" s="255"/>
      <c r="AJ872" s="12"/>
      <c r="AK872" s="12"/>
      <c r="AL872" s="12"/>
      <c r="AM872" s="29"/>
    </row>
    <row r="873" spans="1:39" outlineLevel="2">
      <c r="A873" s="516">
        <f>ROW()</f>
        <v>873</v>
      </c>
      <c r="C873" s="6" t="s">
        <v>477</v>
      </c>
      <c r="H873" s="39"/>
      <c r="I873" s="255"/>
      <c r="J873" s="12"/>
      <c r="K873" s="12"/>
      <c r="L873" s="12"/>
      <c r="M873" s="12"/>
      <c r="N873" s="255"/>
      <c r="O873" s="12"/>
      <c r="P873" s="12"/>
      <c r="Q873" s="12"/>
      <c r="R873" s="12"/>
      <c r="S873" s="29"/>
      <c r="T873" s="12"/>
      <c r="U873" s="12"/>
      <c r="V873" s="12"/>
      <c r="W873" s="12"/>
      <c r="X873" s="29"/>
      <c r="Y873" s="12"/>
      <c r="Z873" s="12"/>
      <c r="AA873" s="12"/>
      <c r="AB873" s="12"/>
      <c r="AC873" s="602">
        <f>-'2020 Capex NGR 77(2)(a)'!M12</f>
        <v>-4.8667380818827551E-2</v>
      </c>
      <c r="AD873" s="255"/>
      <c r="AE873" s="12"/>
      <c r="AF873" s="12"/>
      <c r="AG873" s="12"/>
      <c r="AH873" s="29"/>
      <c r="AI873" s="255"/>
      <c r="AJ873" s="12"/>
      <c r="AK873" s="12"/>
      <c r="AL873" s="12"/>
      <c r="AM873" s="29"/>
    </row>
    <row r="874" spans="1:39" outlineLevel="2">
      <c r="A874" s="516">
        <f>ROW()</f>
        <v>874</v>
      </c>
      <c r="C874" s="6" t="s">
        <v>511</v>
      </c>
      <c r="H874" s="39"/>
      <c r="I874" s="255"/>
      <c r="J874" s="12"/>
      <c r="K874" s="12"/>
      <c r="L874" s="12"/>
      <c r="M874" s="12"/>
      <c r="N874" s="255"/>
      <c r="O874" s="12"/>
      <c r="P874" s="12"/>
      <c r="Q874" s="12"/>
      <c r="R874" s="12"/>
      <c r="S874" s="29"/>
      <c r="T874" s="12"/>
      <c r="U874" s="12"/>
      <c r="V874" s="12"/>
      <c r="W874" s="12"/>
      <c r="X874" s="29"/>
      <c r="Y874" s="12"/>
      <c r="Z874" s="12"/>
      <c r="AA874" s="12"/>
      <c r="AB874" s="12"/>
      <c r="AC874" s="602">
        <f>-'2020 Capex NGR 77(2)(a)'!M13</f>
        <v>0</v>
      </c>
      <c r="AD874" s="255"/>
      <c r="AE874" s="12"/>
      <c r="AF874" s="12"/>
      <c r="AG874" s="12"/>
      <c r="AH874" s="29"/>
      <c r="AI874" s="255"/>
      <c r="AJ874" s="12"/>
      <c r="AK874" s="12"/>
      <c r="AL874" s="12"/>
      <c r="AM874" s="29"/>
    </row>
    <row r="875" spans="1:39" outlineLevel="2">
      <c r="A875" s="516">
        <f>ROW()</f>
        <v>875</v>
      </c>
      <c r="C875" s="6" t="s">
        <v>655</v>
      </c>
      <c r="H875" s="39"/>
      <c r="I875" s="255"/>
      <c r="J875" s="12"/>
      <c r="K875" s="12"/>
      <c r="L875" s="12"/>
      <c r="M875" s="12"/>
      <c r="N875" s="255"/>
      <c r="O875" s="12"/>
      <c r="P875" s="12"/>
      <c r="Q875" s="12"/>
      <c r="R875" s="12"/>
      <c r="S875" s="29"/>
      <c r="T875" s="12"/>
      <c r="U875" s="12"/>
      <c r="V875" s="12"/>
      <c r="W875" s="12"/>
      <c r="X875" s="29"/>
      <c r="Y875" s="12"/>
      <c r="Z875" s="12"/>
      <c r="AA875" s="12"/>
      <c r="AB875" s="12"/>
      <c r="AC875" s="602"/>
      <c r="AD875" s="255"/>
      <c r="AE875" s="12"/>
      <c r="AF875" s="12"/>
      <c r="AG875" s="12"/>
      <c r="AH875" s="29"/>
      <c r="AI875" s="255"/>
      <c r="AJ875" s="12"/>
      <c r="AK875" s="12"/>
      <c r="AL875" s="12"/>
      <c r="AM875" s="29"/>
    </row>
    <row r="876" spans="1:39" outlineLevel="2">
      <c r="A876" s="516">
        <f>ROW()</f>
        <v>876</v>
      </c>
      <c r="C876" s="6" t="s">
        <v>656</v>
      </c>
      <c r="H876" s="39"/>
      <c r="I876" s="255"/>
      <c r="J876" s="12"/>
      <c r="K876" s="12"/>
      <c r="L876" s="12"/>
      <c r="M876" s="12"/>
      <c r="N876" s="255"/>
      <c r="O876" s="12"/>
      <c r="P876" s="12"/>
      <c r="Q876" s="12"/>
      <c r="R876" s="12"/>
      <c r="S876" s="29"/>
      <c r="T876" s="12"/>
      <c r="U876" s="12"/>
      <c r="V876" s="12"/>
      <c r="W876" s="12"/>
      <c r="X876" s="29"/>
      <c r="Y876" s="12"/>
      <c r="Z876" s="12"/>
      <c r="AA876" s="12"/>
      <c r="AB876" s="12"/>
      <c r="AC876" s="602"/>
      <c r="AD876" s="255"/>
      <c r="AE876" s="12"/>
      <c r="AF876" s="12"/>
      <c r="AG876" s="12"/>
      <c r="AH876" s="29"/>
      <c r="AI876" s="255"/>
      <c r="AJ876" s="12"/>
      <c r="AK876" s="12"/>
      <c r="AL876" s="12"/>
      <c r="AM876" s="29"/>
    </row>
    <row r="877" spans="1:39" outlineLevel="2">
      <c r="A877" s="516">
        <f>ROW()</f>
        <v>877</v>
      </c>
      <c r="C877" s="6" t="s">
        <v>667</v>
      </c>
      <c r="H877" s="39"/>
      <c r="I877" s="255"/>
      <c r="J877" s="12"/>
      <c r="K877" s="12"/>
      <c r="L877" s="12"/>
      <c r="M877" s="12"/>
      <c r="N877" s="255"/>
      <c r="O877" s="12"/>
      <c r="P877" s="12"/>
      <c r="Q877" s="12"/>
      <c r="R877" s="12"/>
      <c r="S877" s="29"/>
      <c r="T877" s="12"/>
      <c r="U877" s="12"/>
      <c r="V877" s="12"/>
      <c r="W877" s="12"/>
      <c r="X877" s="29"/>
      <c r="Y877" s="12"/>
      <c r="Z877" s="12"/>
      <c r="AA877" s="12"/>
      <c r="AB877" s="12"/>
      <c r="AC877" s="602"/>
      <c r="AD877" s="255"/>
      <c r="AE877" s="12"/>
      <c r="AF877" s="12"/>
      <c r="AG877" s="12"/>
      <c r="AH877" s="29"/>
      <c r="AI877" s="255"/>
      <c r="AJ877" s="12"/>
      <c r="AK877" s="12"/>
      <c r="AL877" s="12"/>
      <c r="AM877" s="29"/>
    </row>
    <row r="878" spans="1:39" outlineLevel="2">
      <c r="A878" s="516">
        <f>ROW()</f>
        <v>878</v>
      </c>
      <c r="C878" s="6" t="s">
        <v>212</v>
      </c>
      <c r="H878" s="39"/>
      <c r="I878" s="255"/>
      <c r="J878" s="12"/>
      <c r="K878" s="12"/>
      <c r="L878" s="12"/>
      <c r="M878" s="12"/>
      <c r="N878" s="255"/>
      <c r="O878" s="12"/>
      <c r="P878" s="12"/>
      <c r="Q878" s="12"/>
      <c r="R878" s="12"/>
      <c r="S878" s="29"/>
      <c r="T878" s="12"/>
      <c r="U878" s="12"/>
      <c r="V878" s="12"/>
      <c r="W878" s="12"/>
      <c r="X878" s="29"/>
      <c r="Y878" s="12"/>
      <c r="Z878" s="12"/>
      <c r="AA878" s="12"/>
      <c r="AB878" s="12"/>
      <c r="AC878" s="602">
        <f>-'2020 Capex NGR 77(2)(a)'!M14</f>
        <v>0</v>
      </c>
      <c r="AD878" s="255"/>
      <c r="AE878" s="12"/>
      <c r="AF878" s="12"/>
      <c r="AG878" s="12"/>
      <c r="AH878" s="29"/>
      <c r="AI878" s="255"/>
      <c r="AJ878" s="12"/>
      <c r="AK878" s="12"/>
      <c r="AL878" s="12"/>
      <c r="AM878" s="29"/>
    </row>
    <row r="879" spans="1:39" outlineLevel="2">
      <c r="A879" s="516">
        <f>ROW()</f>
        <v>879</v>
      </c>
      <c r="C879" s="30" t="s">
        <v>362</v>
      </c>
      <c r="D879" s="30"/>
      <c r="E879" s="233"/>
      <c r="F879" s="30"/>
      <c r="G879" s="30"/>
      <c r="H879" s="90"/>
      <c r="I879" s="256"/>
      <c r="J879" s="22"/>
      <c r="K879" s="22"/>
      <c r="L879" s="22"/>
      <c r="M879" s="22"/>
      <c r="N879" s="256"/>
      <c r="O879" s="22"/>
      <c r="P879" s="22"/>
      <c r="Q879" s="22"/>
      <c r="R879" s="22"/>
      <c r="S879" s="28"/>
      <c r="T879" s="22"/>
      <c r="U879" s="22"/>
      <c r="V879" s="22"/>
      <c r="W879" s="22"/>
      <c r="X879" s="28"/>
      <c r="Y879" s="22"/>
      <c r="Z879" s="22"/>
      <c r="AA879" s="22"/>
      <c r="AB879" s="22"/>
      <c r="AC879" s="603">
        <f>-'2020 Capex NGR 77(2)(a)'!M15</f>
        <v>0</v>
      </c>
      <c r="AD879" s="256"/>
      <c r="AE879" s="22"/>
      <c r="AF879" s="22"/>
      <c r="AG879" s="22"/>
      <c r="AH879" s="28"/>
      <c r="AI879" s="256"/>
      <c r="AJ879" s="22"/>
      <c r="AK879" s="22"/>
      <c r="AL879" s="22"/>
      <c r="AM879" s="28"/>
    </row>
    <row r="880" spans="1:39" outlineLevel="2">
      <c r="A880" s="516">
        <f>ROW()</f>
        <v>880</v>
      </c>
      <c r="C880" s="6" t="s">
        <v>1</v>
      </c>
      <c r="H880" s="39"/>
      <c r="I880" s="204">
        <f t="shared" ref="I880:AH880" si="462">SUM(I867:I879)</f>
        <v>0</v>
      </c>
      <c r="J880" s="9">
        <f t="shared" si="462"/>
        <v>0</v>
      </c>
      <c r="K880" s="9">
        <f t="shared" si="462"/>
        <v>0</v>
      </c>
      <c r="L880" s="9">
        <f t="shared" si="462"/>
        <v>0</v>
      </c>
      <c r="M880" s="9">
        <f t="shared" si="462"/>
        <v>0</v>
      </c>
      <c r="N880" s="204">
        <f t="shared" si="462"/>
        <v>0</v>
      </c>
      <c r="O880" s="9">
        <f t="shared" si="462"/>
        <v>0</v>
      </c>
      <c r="P880" s="9">
        <f t="shared" si="462"/>
        <v>0</v>
      </c>
      <c r="Q880" s="9">
        <f t="shared" si="462"/>
        <v>0</v>
      </c>
      <c r="R880" s="9">
        <f t="shared" si="462"/>
        <v>0</v>
      </c>
      <c r="S880" s="18">
        <f t="shared" si="462"/>
        <v>0</v>
      </c>
      <c r="T880" s="9">
        <f t="shared" si="462"/>
        <v>0</v>
      </c>
      <c r="U880" s="9">
        <f t="shared" si="462"/>
        <v>0</v>
      </c>
      <c r="V880" s="9">
        <f t="shared" si="462"/>
        <v>0</v>
      </c>
      <c r="W880" s="9">
        <f t="shared" si="462"/>
        <v>0</v>
      </c>
      <c r="X880" s="18">
        <f t="shared" si="462"/>
        <v>0</v>
      </c>
      <c r="Y880" s="9">
        <f t="shared" si="462"/>
        <v>0</v>
      </c>
      <c r="Z880" s="9">
        <f t="shared" si="462"/>
        <v>0</v>
      </c>
      <c r="AA880" s="9">
        <f t="shared" si="462"/>
        <v>0</v>
      </c>
      <c r="AB880" s="9">
        <f t="shared" si="462"/>
        <v>0</v>
      </c>
      <c r="AC880" s="18">
        <f t="shared" si="462"/>
        <v>0.25062753845862873</v>
      </c>
      <c r="AD880" s="204">
        <f t="shared" si="462"/>
        <v>0</v>
      </c>
      <c r="AE880" s="9">
        <f t="shared" si="462"/>
        <v>0</v>
      </c>
      <c r="AF880" s="9">
        <f t="shared" si="462"/>
        <v>0</v>
      </c>
      <c r="AG880" s="9">
        <f t="shared" si="462"/>
        <v>0</v>
      </c>
      <c r="AH880" s="18">
        <f t="shared" si="462"/>
        <v>0</v>
      </c>
      <c r="AI880" s="204">
        <f t="shared" ref="AI880:AM880" si="463">SUM(AI867:AI879)</f>
        <v>0</v>
      </c>
      <c r="AJ880" s="9">
        <f t="shared" si="463"/>
        <v>0</v>
      </c>
      <c r="AK880" s="9">
        <f t="shared" si="463"/>
        <v>0</v>
      </c>
      <c r="AL880" s="9">
        <f t="shared" si="463"/>
        <v>0</v>
      </c>
      <c r="AM880" s="18">
        <f t="shared" si="463"/>
        <v>0</v>
      </c>
    </row>
    <row r="881" spans="1:39">
      <c r="A881" s="172" t="s">
        <v>280</v>
      </c>
      <c r="B881" s="72"/>
      <c r="C881" s="71"/>
      <c r="D881" s="71"/>
      <c r="E881" s="71"/>
      <c r="F881" s="71"/>
      <c r="G881" s="71"/>
      <c r="H881" s="71"/>
      <c r="I881" s="197"/>
      <c r="J881" s="73"/>
      <c r="K881" s="73"/>
      <c r="L881" s="73"/>
      <c r="M881" s="73"/>
      <c r="N881" s="197"/>
      <c r="O881" s="73"/>
      <c r="P881" s="73"/>
      <c r="Q881" s="73"/>
      <c r="R881" s="73"/>
      <c r="S881" s="173"/>
      <c r="T881" s="73"/>
      <c r="U881" s="73"/>
      <c r="V881" s="73"/>
      <c r="W881" s="73"/>
      <c r="X881" s="173"/>
      <c r="Y881" s="73"/>
      <c r="Z881" s="73"/>
      <c r="AA881" s="73"/>
      <c r="AB881" s="73"/>
      <c r="AC881" s="173"/>
      <c r="AD881" s="197"/>
      <c r="AE881" s="73"/>
      <c r="AF881" s="73"/>
      <c r="AG881" s="73"/>
      <c r="AH881" s="173"/>
      <c r="AI881" s="197"/>
      <c r="AJ881" s="73"/>
      <c r="AK881" s="73"/>
      <c r="AL881" s="73"/>
      <c r="AM881" s="173"/>
    </row>
    <row r="882" spans="1:39" s="10" customFormat="1" outlineLevel="1">
      <c r="A882" s="198" t="s">
        <v>522</v>
      </c>
      <c r="B882" s="199"/>
      <c r="C882" s="200"/>
      <c r="D882" s="200"/>
      <c r="E882" s="200"/>
      <c r="F882" s="200"/>
      <c r="G882" s="200"/>
      <c r="H882" s="201"/>
      <c r="I882" s="202"/>
      <c r="J882" s="201"/>
      <c r="K882" s="201"/>
      <c r="L882" s="201"/>
      <c r="M882" s="201"/>
      <c r="N882" s="202"/>
      <c r="O882" s="201"/>
      <c r="P882" s="201"/>
      <c r="Q882" s="201"/>
      <c r="R882" s="201"/>
      <c r="S882" s="203"/>
      <c r="T882" s="201"/>
      <c r="U882" s="201"/>
      <c r="V882" s="201"/>
      <c r="W882" s="201"/>
      <c r="X882" s="203"/>
      <c r="Y882" s="201"/>
      <c r="Z882" s="201"/>
      <c r="AA882" s="201"/>
      <c r="AB882" s="201"/>
      <c r="AC882" s="203"/>
      <c r="AD882" s="202"/>
      <c r="AE882" s="201"/>
      <c r="AF882" s="201"/>
      <c r="AG882" s="201"/>
      <c r="AH882" s="203"/>
      <c r="AI882" s="202"/>
      <c r="AJ882" s="201"/>
      <c r="AK882" s="201"/>
      <c r="AL882" s="201"/>
      <c r="AM882" s="203"/>
    </row>
    <row r="883" spans="1:39" outlineLevel="2">
      <c r="A883" s="37">
        <f>ROW()</f>
        <v>883</v>
      </c>
      <c r="B883" s="64" t="s">
        <v>210</v>
      </c>
      <c r="C883" s="167"/>
      <c r="I883" s="1299" t="s">
        <v>260</v>
      </c>
      <c r="J883" s="1282"/>
      <c r="K883" s="1282"/>
      <c r="L883" s="1282"/>
      <c r="M883" s="1282"/>
      <c r="N883" s="1270" t="s">
        <v>286</v>
      </c>
      <c r="O883" s="1271"/>
      <c r="P883" s="1271"/>
      <c r="Q883" s="1271"/>
      <c r="R883" s="1271"/>
      <c r="S883" s="1272"/>
      <c r="T883" s="1270" t="s">
        <v>279</v>
      </c>
      <c r="U883" s="1271"/>
      <c r="V883" s="1271"/>
      <c r="W883" s="1271"/>
      <c r="X883" s="1272"/>
      <c r="Y883" s="1270" t="s">
        <v>458</v>
      </c>
      <c r="Z883" s="1271"/>
      <c r="AA883" s="1271"/>
      <c r="AB883" s="1271"/>
      <c r="AC883" s="1272"/>
      <c r="AD883" s="1270" t="s">
        <v>551</v>
      </c>
      <c r="AE883" s="1271"/>
      <c r="AF883" s="1271"/>
      <c r="AG883" s="1271"/>
      <c r="AH883" s="1272"/>
      <c r="AI883" s="17"/>
      <c r="AM883" s="109"/>
    </row>
    <row r="884" spans="1:39" outlineLevel="2">
      <c r="A884" s="37">
        <f>ROW()</f>
        <v>884</v>
      </c>
      <c r="C884" s="167" t="s">
        <v>2</v>
      </c>
      <c r="I884" s="667">
        <v>0</v>
      </c>
      <c r="J884" s="668">
        <v>7.2516403821802694E-3</v>
      </c>
      <c r="K884" s="668">
        <v>7.2516403821802694E-3</v>
      </c>
      <c r="L884" s="668">
        <v>7.2516403821802694E-3</v>
      </c>
      <c r="M884" s="668">
        <v>7.2516403821802694E-3</v>
      </c>
      <c r="N884" s="667">
        <v>2.2121493624197582E-2</v>
      </c>
      <c r="O884" s="668">
        <v>2.2121493624197582E-2</v>
      </c>
      <c r="P884" s="668">
        <v>2.2121493624197582E-2</v>
      </c>
      <c r="Q884" s="668">
        <v>2.2121493624197582E-2</v>
      </c>
      <c r="R884" s="668">
        <v>2.2121493624197582E-2</v>
      </c>
      <c r="S884" s="658">
        <v>2.2121493624197582E-2</v>
      </c>
      <c r="T884" s="667">
        <v>2.7451400602169156E-2</v>
      </c>
      <c r="U884" s="668">
        <v>2.7451400602169156E-2</v>
      </c>
      <c r="V884" s="668">
        <v>2.7451400602169156E-2</v>
      </c>
      <c r="W884" s="668">
        <v>2.7451400602169159E-2</v>
      </c>
      <c r="X884" s="658">
        <v>2.7451400602169159E-2</v>
      </c>
      <c r="Y884" s="667">
        <v>3.0742305844698569E-2</v>
      </c>
      <c r="Z884" s="668">
        <v>3.0742305844698569E-2</v>
      </c>
      <c r="AA884" s="668">
        <v>3.0742305844698569E-2</v>
      </c>
      <c r="AB884" s="668">
        <v>3.0742305844698573E-2</v>
      </c>
      <c r="AC884" s="658">
        <v>3.0742305844698573E-2</v>
      </c>
      <c r="AD884" s="667">
        <v>3.9231417360239516E-2</v>
      </c>
      <c r="AE884" s="668">
        <v>3.9231417360239516E-2</v>
      </c>
      <c r="AF884" s="668">
        <v>3.9231417360239516E-2</v>
      </c>
      <c r="AG884" s="668">
        <v>3.9231417360239516E-2</v>
      </c>
      <c r="AH884" s="658">
        <v>3.9231417360239516E-2</v>
      </c>
      <c r="AI884" s="17"/>
      <c r="AM884" s="109"/>
    </row>
    <row r="885" spans="1:39" outlineLevel="2">
      <c r="A885" s="37">
        <f>ROW()</f>
        <v>885</v>
      </c>
      <c r="C885" s="6" t="s">
        <v>3</v>
      </c>
      <c r="I885" s="667">
        <v>0</v>
      </c>
      <c r="J885" s="668">
        <v>3.7775987107171637E-2</v>
      </c>
      <c r="K885" s="668">
        <v>3.7775987107171637E-2</v>
      </c>
      <c r="L885" s="668">
        <v>3.7775987107171637E-2</v>
      </c>
      <c r="M885" s="668">
        <v>3.7775987107171637E-2</v>
      </c>
      <c r="N885" s="667">
        <v>0</v>
      </c>
      <c r="O885" s="668">
        <v>0</v>
      </c>
      <c r="P885" s="668">
        <v>0</v>
      </c>
      <c r="Q885" s="668">
        <v>0</v>
      </c>
      <c r="R885" s="668">
        <v>0</v>
      </c>
      <c r="S885" s="658">
        <v>0</v>
      </c>
      <c r="T885" s="667">
        <v>0</v>
      </c>
      <c r="U885" s="668">
        <v>0</v>
      </c>
      <c r="V885" s="668">
        <v>0</v>
      </c>
      <c r="W885" s="668">
        <v>0</v>
      </c>
      <c r="X885" s="658">
        <v>0</v>
      </c>
      <c r="Y885" s="667">
        <v>0</v>
      </c>
      <c r="Z885" s="668">
        <v>0</v>
      </c>
      <c r="AA885" s="668">
        <v>0</v>
      </c>
      <c r="AB885" s="668">
        <v>0</v>
      </c>
      <c r="AC885" s="658">
        <v>0</v>
      </c>
      <c r="AD885" s="667">
        <v>0</v>
      </c>
      <c r="AE885" s="668">
        <v>0</v>
      </c>
      <c r="AF885" s="668">
        <v>0</v>
      </c>
      <c r="AG885" s="668">
        <v>0</v>
      </c>
      <c r="AH885" s="658">
        <v>0</v>
      </c>
      <c r="AI885" s="17"/>
      <c r="AM885" s="109"/>
    </row>
    <row r="886" spans="1:39" outlineLevel="2">
      <c r="A886" s="37">
        <f>ROW()</f>
        <v>886</v>
      </c>
      <c r="C886" s="6" t="s">
        <v>4</v>
      </c>
      <c r="I886" s="667">
        <v>0</v>
      </c>
      <c r="J886" s="668">
        <v>0</v>
      </c>
      <c r="K886" s="668">
        <v>0</v>
      </c>
      <c r="L886" s="668">
        <v>0</v>
      </c>
      <c r="M886" s="668">
        <v>0</v>
      </c>
      <c r="N886" s="667">
        <v>1.2757510099009906E-2</v>
      </c>
      <c r="O886" s="668">
        <v>1.2757510099009906E-2</v>
      </c>
      <c r="P886" s="668">
        <v>1.2757510099009906E-2</v>
      </c>
      <c r="Q886" s="668">
        <v>1.2757510099009906E-2</v>
      </c>
      <c r="R886" s="668">
        <v>1.2757510099009906E-2</v>
      </c>
      <c r="S886" s="658">
        <v>1.2757510099009906E-2</v>
      </c>
      <c r="T886" s="667">
        <v>1.6667491009901E-2</v>
      </c>
      <c r="U886" s="668">
        <v>1.6667491009901003E-2</v>
      </c>
      <c r="V886" s="668">
        <v>1.6667491009901E-2</v>
      </c>
      <c r="W886" s="668">
        <v>1.6667491009901003E-2</v>
      </c>
      <c r="X886" s="658">
        <v>1.6667491009901003E-2</v>
      </c>
      <c r="Y886" s="667">
        <v>1.8665608859667861E-2</v>
      </c>
      <c r="Z886" s="668">
        <v>1.8665608859667865E-2</v>
      </c>
      <c r="AA886" s="668">
        <v>1.8665608859667865E-2</v>
      </c>
      <c r="AB886" s="668">
        <v>1.8665608859667865E-2</v>
      </c>
      <c r="AC886" s="658">
        <v>1.8665608859667865E-2</v>
      </c>
      <c r="AD886" s="667">
        <v>6.0026118528415204E-2</v>
      </c>
      <c r="AE886" s="668">
        <v>6.0026118528415204E-2</v>
      </c>
      <c r="AF886" s="668">
        <v>6.0026118528415204E-2</v>
      </c>
      <c r="AG886" s="668">
        <v>6.0026118528415204E-2</v>
      </c>
      <c r="AH886" s="658">
        <v>6.0026118528415197E-2</v>
      </c>
      <c r="AI886" s="17"/>
      <c r="AM886" s="109"/>
    </row>
    <row r="887" spans="1:39" outlineLevel="2">
      <c r="A887" s="37">
        <f>ROW()</f>
        <v>887</v>
      </c>
      <c r="C887" s="6" t="s">
        <v>208</v>
      </c>
      <c r="I887" s="667">
        <v>0</v>
      </c>
      <c r="J887" s="668">
        <v>0.19918963201719039</v>
      </c>
      <c r="K887" s="668">
        <v>0.19918963201719039</v>
      </c>
      <c r="L887" s="668">
        <v>0.19918963201719039</v>
      </c>
      <c r="M887" s="668">
        <v>0.19918963201719039</v>
      </c>
      <c r="N887" s="667">
        <v>0.18953018158161969</v>
      </c>
      <c r="O887" s="668">
        <v>0.18953018158161969</v>
      </c>
      <c r="P887" s="668">
        <v>0.18953018158161969</v>
      </c>
      <c r="Q887" s="668">
        <v>0.18953018158161969</v>
      </c>
      <c r="R887" s="668">
        <v>0.18953018158161969</v>
      </c>
      <c r="S887" s="658">
        <v>0.18953018158161969</v>
      </c>
      <c r="T887" s="667">
        <v>0.22281298785012935</v>
      </c>
      <c r="U887" s="668">
        <v>0.22281298785012937</v>
      </c>
      <c r="V887" s="668">
        <v>0.22281298785012937</v>
      </c>
      <c r="W887" s="668">
        <v>0.22281298785012937</v>
      </c>
      <c r="X887" s="658">
        <v>0.22281298785012937</v>
      </c>
      <c r="Y887" s="667">
        <v>0.20959894313007071</v>
      </c>
      <c r="Z887" s="668">
        <v>0.20959894313007071</v>
      </c>
      <c r="AA887" s="668">
        <v>0.20959894313007071</v>
      </c>
      <c r="AB887" s="668">
        <v>0.20959894313007074</v>
      </c>
      <c r="AC887" s="658">
        <v>0.20959894313007074</v>
      </c>
      <c r="AD887" s="667">
        <v>0.22468078590142251</v>
      </c>
      <c r="AE887" s="668">
        <v>0.22468078590142251</v>
      </c>
      <c r="AF887" s="668">
        <v>0.22468078590142251</v>
      </c>
      <c r="AG887" s="668">
        <v>0.22468078590142251</v>
      </c>
      <c r="AH887" s="658">
        <v>0.22468078590142249</v>
      </c>
      <c r="AI887" s="17"/>
      <c r="AM887" s="109"/>
    </row>
    <row r="888" spans="1:39" outlineLevel="2">
      <c r="A888" s="37">
        <f>ROW()</f>
        <v>888</v>
      </c>
      <c r="C888" s="6" t="s">
        <v>473</v>
      </c>
      <c r="I888" s="667"/>
      <c r="J888" s="668"/>
      <c r="K888" s="668"/>
      <c r="L888" s="668"/>
      <c r="M888" s="668"/>
      <c r="N888" s="667"/>
      <c r="O888" s="668"/>
      <c r="P888" s="668"/>
      <c r="Q888" s="668"/>
      <c r="R888" s="668"/>
      <c r="S888" s="658"/>
      <c r="T888" s="667"/>
      <c r="U888" s="668"/>
      <c r="V888" s="668"/>
      <c r="W888" s="668"/>
      <c r="X888" s="658"/>
      <c r="Y888" s="667"/>
      <c r="Z888" s="668"/>
      <c r="AA888" s="668"/>
      <c r="AB888" s="668"/>
      <c r="AC888" s="658"/>
      <c r="AD888" s="667"/>
      <c r="AE888" s="668"/>
      <c r="AF888" s="668"/>
      <c r="AG888" s="668"/>
      <c r="AH888" s="658"/>
      <c r="AI888" s="17"/>
      <c r="AM888" s="109"/>
    </row>
    <row r="889" spans="1:39" outlineLevel="2">
      <c r="A889" s="37">
        <f>ROW()</f>
        <v>889</v>
      </c>
      <c r="C889" s="6" t="s">
        <v>474</v>
      </c>
      <c r="I889" s="667"/>
      <c r="J889" s="668"/>
      <c r="K889" s="668"/>
      <c r="L889" s="668"/>
      <c r="M889" s="668"/>
      <c r="N889" s="667"/>
      <c r="O889" s="668"/>
      <c r="P889" s="668"/>
      <c r="Q889" s="668"/>
      <c r="R889" s="668"/>
      <c r="S889" s="658"/>
      <c r="T889" s="667"/>
      <c r="U889" s="668"/>
      <c r="V889" s="668"/>
      <c r="W889" s="668"/>
      <c r="X889" s="658"/>
      <c r="Y889" s="667"/>
      <c r="Z889" s="668"/>
      <c r="AA889" s="668"/>
      <c r="AB889" s="668"/>
      <c r="AC889" s="658"/>
      <c r="AD889" s="667"/>
      <c r="AE889" s="668"/>
      <c r="AF889" s="668"/>
      <c r="AG889" s="668"/>
      <c r="AH889" s="658"/>
      <c r="AI889" s="17"/>
      <c r="AM889" s="109"/>
    </row>
    <row r="890" spans="1:39" outlineLevel="2">
      <c r="A890" s="37">
        <f>ROW()</f>
        <v>890</v>
      </c>
      <c r="C890" s="6" t="s">
        <v>477</v>
      </c>
      <c r="I890" s="667"/>
      <c r="J890" s="668"/>
      <c r="K890" s="668"/>
      <c r="L890" s="668"/>
      <c r="M890" s="668"/>
      <c r="N890" s="667"/>
      <c r="O890" s="668"/>
      <c r="P890" s="668"/>
      <c r="Q890" s="668"/>
      <c r="R890" s="668"/>
      <c r="S890" s="658"/>
      <c r="T890" s="667"/>
      <c r="U890" s="668"/>
      <c r="V890" s="668"/>
      <c r="W890" s="668"/>
      <c r="X890" s="658"/>
      <c r="Y890" s="667"/>
      <c r="Z890" s="668"/>
      <c r="AA890" s="668"/>
      <c r="AB890" s="668"/>
      <c r="AC890" s="658"/>
      <c r="AD890" s="667"/>
      <c r="AE890" s="668"/>
      <c r="AF890" s="668"/>
      <c r="AG890" s="668"/>
      <c r="AH890" s="658"/>
      <c r="AI890" s="17"/>
      <c r="AM890" s="109"/>
    </row>
    <row r="891" spans="1:39" outlineLevel="2">
      <c r="A891" s="37">
        <f>ROW()</f>
        <v>891</v>
      </c>
      <c r="C891" s="6" t="s">
        <v>511</v>
      </c>
      <c r="I891" s="667"/>
      <c r="J891" s="668"/>
      <c r="K891" s="668"/>
      <c r="L891" s="668"/>
      <c r="M891" s="668"/>
      <c r="N891" s="667"/>
      <c r="O891" s="668"/>
      <c r="P891" s="668"/>
      <c r="Q891" s="668"/>
      <c r="R891" s="668"/>
      <c r="S891" s="658"/>
      <c r="T891" s="667"/>
      <c r="U891" s="668"/>
      <c r="V891" s="668"/>
      <c r="W891" s="668"/>
      <c r="X891" s="658"/>
      <c r="Y891" s="667"/>
      <c r="Z891" s="668"/>
      <c r="AA891" s="668"/>
      <c r="AB891" s="668"/>
      <c r="AC891" s="658"/>
      <c r="AD891" s="667"/>
      <c r="AE891" s="668"/>
      <c r="AF891" s="668"/>
      <c r="AG891" s="668"/>
      <c r="AH891" s="658"/>
      <c r="AI891" s="17"/>
      <c r="AM891" s="109"/>
    </row>
    <row r="892" spans="1:39" outlineLevel="2">
      <c r="A892" s="37">
        <f>ROW()</f>
        <v>892</v>
      </c>
      <c r="C892" s="6" t="s">
        <v>655</v>
      </c>
      <c r="I892" s="667"/>
      <c r="J892" s="668"/>
      <c r="K892" s="668"/>
      <c r="L892" s="668"/>
      <c r="M892" s="668"/>
      <c r="N892" s="667"/>
      <c r="O892" s="668"/>
      <c r="P892" s="668"/>
      <c r="Q892" s="668"/>
      <c r="R892" s="668"/>
      <c r="S892" s="658"/>
      <c r="T892" s="667"/>
      <c r="U892" s="668"/>
      <c r="V892" s="668"/>
      <c r="W892" s="668"/>
      <c r="X892" s="658"/>
      <c r="Y892" s="667"/>
      <c r="Z892" s="668"/>
      <c r="AA892" s="668"/>
      <c r="AB892" s="668"/>
      <c r="AC892" s="658"/>
      <c r="AD892" s="667"/>
      <c r="AE892" s="668"/>
      <c r="AF892" s="668"/>
      <c r="AG892" s="668"/>
      <c r="AH892" s="658"/>
      <c r="AI892" s="17"/>
      <c r="AM892" s="109"/>
    </row>
    <row r="893" spans="1:39" outlineLevel="2">
      <c r="A893" s="37">
        <f>ROW()</f>
        <v>893</v>
      </c>
      <c r="C893" s="6" t="s">
        <v>656</v>
      </c>
      <c r="I893" s="667"/>
      <c r="J893" s="668"/>
      <c r="K893" s="668"/>
      <c r="L893" s="668"/>
      <c r="M893" s="668"/>
      <c r="N893" s="667"/>
      <c r="O893" s="668"/>
      <c r="P893" s="668"/>
      <c r="Q893" s="668"/>
      <c r="R893" s="668"/>
      <c r="S893" s="658"/>
      <c r="T893" s="667"/>
      <c r="U893" s="668"/>
      <c r="V893" s="668"/>
      <c r="W893" s="668"/>
      <c r="X893" s="658"/>
      <c r="Y893" s="667"/>
      <c r="Z893" s="668"/>
      <c r="AA893" s="668"/>
      <c r="AB893" s="668"/>
      <c r="AC893" s="658"/>
      <c r="AD893" s="667"/>
      <c r="AE893" s="668"/>
      <c r="AF893" s="668"/>
      <c r="AG893" s="668"/>
      <c r="AH893" s="658"/>
      <c r="AI893" s="17"/>
      <c r="AM893" s="109"/>
    </row>
    <row r="894" spans="1:39" outlineLevel="2">
      <c r="A894" s="37">
        <f>ROW()</f>
        <v>894</v>
      </c>
      <c r="C894" s="6" t="s">
        <v>667</v>
      </c>
      <c r="I894" s="667"/>
      <c r="J894" s="668"/>
      <c r="K894" s="668"/>
      <c r="L894" s="668"/>
      <c r="M894" s="668"/>
      <c r="N894" s="667"/>
      <c r="O894" s="668"/>
      <c r="P894" s="668"/>
      <c r="Q894" s="668"/>
      <c r="R894" s="668"/>
      <c r="S894" s="658"/>
      <c r="T894" s="667"/>
      <c r="U894" s="668"/>
      <c r="V894" s="668"/>
      <c r="W894" s="668"/>
      <c r="X894" s="658"/>
      <c r="Y894" s="667"/>
      <c r="Z894" s="668"/>
      <c r="AA894" s="668"/>
      <c r="AB894" s="668"/>
      <c r="AC894" s="658"/>
      <c r="AD894" s="667"/>
      <c r="AE894" s="668"/>
      <c r="AF894" s="668"/>
      <c r="AG894" s="668"/>
      <c r="AH894" s="658"/>
      <c r="AI894" s="17"/>
      <c r="AM894" s="109"/>
    </row>
    <row r="895" spans="1:39" outlineLevel="2">
      <c r="A895" s="37">
        <f>ROW()</f>
        <v>895</v>
      </c>
      <c r="C895" s="6" t="s">
        <v>212</v>
      </c>
      <c r="I895" s="667">
        <v>0</v>
      </c>
      <c r="J895" s="668">
        <v>0</v>
      </c>
      <c r="K895" s="668">
        <v>0</v>
      </c>
      <c r="L895" s="668">
        <v>0</v>
      </c>
      <c r="M895" s="668">
        <v>0</v>
      </c>
      <c r="N895" s="667">
        <v>0</v>
      </c>
      <c r="O895" s="668">
        <v>0</v>
      </c>
      <c r="P895" s="668">
        <v>0</v>
      </c>
      <c r="Q895" s="668">
        <v>0</v>
      </c>
      <c r="R895" s="668">
        <v>0</v>
      </c>
      <c r="S895" s="658">
        <v>0</v>
      </c>
      <c r="T895" s="667">
        <v>0</v>
      </c>
      <c r="U895" s="668">
        <v>0</v>
      </c>
      <c r="V895" s="668">
        <v>0</v>
      </c>
      <c r="W895" s="668">
        <v>0</v>
      </c>
      <c r="X895" s="658">
        <v>0</v>
      </c>
      <c r="Y895" s="667">
        <v>0</v>
      </c>
      <c r="Z895" s="668">
        <v>0</v>
      </c>
      <c r="AA895" s="668">
        <v>0</v>
      </c>
      <c r="AB895" s="668">
        <v>0</v>
      </c>
      <c r="AC895" s="658">
        <v>0</v>
      </c>
      <c r="AD895" s="667"/>
      <c r="AE895" s="668"/>
      <c r="AF895" s="668"/>
      <c r="AG895" s="668"/>
      <c r="AH895" s="658"/>
      <c r="AI895" s="17"/>
      <c r="AM895" s="109"/>
    </row>
    <row r="896" spans="1:39" outlineLevel="2">
      <c r="A896" s="37">
        <f>ROW()</f>
        <v>896</v>
      </c>
      <c r="C896" s="6" t="s">
        <v>362</v>
      </c>
      <c r="I896" s="669"/>
      <c r="J896" s="670"/>
      <c r="K896" s="670"/>
      <c r="L896" s="670"/>
      <c r="M896" s="670"/>
      <c r="N896" s="669"/>
      <c r="O896" s="670"/>
      <c r="P896" s="670"/>
      <c r="Q896" s="670"/>
      <c r="R896" s="670"/>
      <c r="S896" s="659"/>
      <c r="T896" s="669"/>
      <c r="U896" s="670"/>
      <c r="V896" s="670"/>
      <c r="W896" s="670"/>
      <c r="X896" s="659"/>
      <c r="Y896" s="669">
        <v>0</v>
      </c>
      <c r="Z896" s="670">
        <v>0</v>
      </c>
      <c r="AA896" s="670">
        <v>0</v>
      </c>
      <c r="AB896" s="670">
        <v>0</v>
      </c>
      <c r="AC896" s="659">
        <v>0</v>
      </c>
      <c r="AD896" s="669"/>
      <c r="AE896" s="670"/>
      <c r="AF896" s="670"/>
      <c r="AG896" s="670"/>
      <c r="AH896" s="659"/>
      <c r="AI896" s="17"/>
      <c r="AM896" s="109"/>
    </row>
    <row r="897" spans="1:39" outlineLevel="2">
      <c r="A897" s="37">
        <f>ROW()</f>
        <v>897</v>
      </c>
      <c r="C897" s="6" t="s">
        <v>1</v>
      </c>
      <c r="I897" s="204">
        <f t="shared" ref="I897:AC897" si="464">SUM(I884:I896)</f>
        <v>0</v>
      </c>
      <c r="J897" s="9">
        <f t="shared" si="464"/>
        <v>0.2442172595065423</v>
      </c>
      <c r="K897" s="9">
        <f t="shared" si="464"/>
        <v>0.2442172595065423</v>
      </c>
      <c r="L897" s="9">
        <f t="shared" si="464"/>
        <v>0.2442172595065423</v>
      </c>
      <c r="M897" s="9">
        <f t="shared" si="464"/>
        <v>0.2442172595065423</v>
      </c>
      <c r="N897" s="204">
        <f t="shared" si="464"/>
        <v>0.22440918530482717</v>
      </c>
      <c r="O897" s="9">
        <f t="shared" si="464"/>
        <v>0.22440918530482717</v>
      </c>
      <c r="P897" s="9">
        <f t="shared" si="464"/>
        <v>0.22440918530482717</v>
      </c>
      <c r="Q897" s="9">
        <f t="shared" si="464"/>
        <v>0.22440918530482717</v>
      </c>
      <c r="R897" s="9">
        <f t="shared" si="464"/>
        <v>0.22440918530482717</v>
      </c>
      <c r="S897" s="18">
        <f t="shared" si="464"/>
        <v>0.22440918530482717</v>
      </c>
      <c r="T897" s="204">
        <f t="shared" si="464"/>
        <v>0.26693187946219948</v>
      </c>
      <c r="U897" s="9">
        <f t="shared" si="464"/>
        <v>0.26693187946219954</v>
      </c>
      <c r="V897" s="9">
        <f t="shared" si="464"/>
        <v>0.26693187946219954</v>
      </c>
      <c r="W897" s="9">
        <f t="shared" si="464"/>
        <v>0.26693187946219954</v>
      </c>
      <c r="X897" s="18">
        <f t="shared" si="464"/>
        <v>0.26693187946219954</v>
      </c>
      <c r="Y897" s="204">
        <f t="shared" si="464"/>
        <v>0.25900685783443717</v>
      </c>
      <c r="Z897" s="9">
        <f t="shared" si="464"/>
        <v>0.25900685783443717</v>
      </c>
      <c r="AA897" s="9">
        <f t="shared" si="464"/>
        <v>0.25900685783443717</v>
      </c>
      <c r="AB897" s="9">
        <f t="shared" si="464"/>
        <v>0.25900685783443717</v>
      </c>
      <c r="AC897" s="18">
        <f t="shared" si="464"/>
        <v>0.25900685783443717</v>
      </c>
      <c r="AD897" s="204">
        <f t="shared" ref="AD897:AH897" si="465">SUM(AD884:AD896)</f>
        <v>0.3239383217900772</v>
      </c>
      <c r="AE897" s="9">
        <f t="shared" si="465"/>
        <v>0.3239383217900772</v>
      </c>
      <c r="AF897" s="9">
        <f t="shared" si="465"/>
        <v>0.3239383217900772</v>
      </c>
      <c r="AG897" s="9">
        <f t="shared" si="465"/>
        <v>0.3239383217900772</v>
      </c>
      <c r="AH897" s="18">
        <f t="shared" si="465"/>
        <v>0.3239383217900772</v>
      </c>
      <c r="AI897" s="17"/>
      <c r="AM897" s="109"/>
    </row>
    <row r="898" spans="1:39" outlineLevel="2">
      <c r="A898" s="37">
        <f>ROW()</f>
        <v>898</v>
      </c>
      <c r="B898" s="64" t="s">
        <v>213</v>
      </c>
      <c r="I898" s="1299" t="s">
        <v>260</v>
      </c>
      <c r="J898" s="1282"/>
      <c r="K898" s="1282"/>
      <c r="L898" s="1282"/>
      <c r="M898" s="1282"/>
      <c r="N898" s="1270" t="s">
        <v>286</v>
      </c>
      <c r="O898" s="1271"/>
      <c r="P898" s="1271"/>
      <c r="Q898" s="1271"/>
      <c r="R898" s="1271"/>
      <c r="S898" s="1272"/>
      <c r="T898" s="1270" t="s">
        <v>279</v>
      </c>
      <c r="U898" s="1271"/>
      <c r="V898" s="1271"/>
      <c r="W898" s="1271"/>
      <c r="X898" s="1272"/>
      <c r="Y898" s="1270" t="s">
        <v>458</v>
      </c>
      <c r="Z898" s="1271"/>
      <c r="AA898" s="1271"/>
      <c r="AB898" s="1271"/>
      <c r="AC898" s="1272"/>
      <c r="AD898" s="1270" t="s">
        <v>551</v>
      </c>
      <c r="AE898" s="1271"/>
      <c r="AF898" s="1271"/>
      <c r="AG898" s="1271"/>
      <c r="AH898" s="1272"/>
      <c r="AI898" s="17"/>
      <c r="AM898" s="109"/>
    </row>
    <row r="899" spans="1:39" outlineLevel="2">
      <c r="A899" s="37">
        <f>ROW()</f>
        <v>899</v>
      </c>
      <c r="C899" s="167" t="s">
        <v>2</v>
      </c>
      <c r="I899" s="667">
        <v>0</v>
      </c>
      <c r="J899" s="668">
        <v>0</v>
      </c>
      <c r="K899" s="668">
        <v>4.7219983883964546E-3</v>
      </c>
      <c r="L899" s="668">
        <v>4.7219983883964546E-3</v>
      </c>
      <c r="M899" s="668">
        <v>4.7219983883964546E-3</v>
      </c>
      <c r="N899" s="667">
        <v>4.651970088626292E-4</v>
      </c>
      <c r="O899" s="668">
        <v>4.651970088626292E-4</v>
      </c>
      <c r="P899" s="668">
        <v>4.651970088626292E-4</v>
      </c>
      <c r="Q899" s="668">
        <v>4.651970088626292E-4</v>
      </c>
      <c r="R899" s="668">
        <v>4.651970088626292E-4</v>
      </c>
      <c r="S899" s="658">
        <v>4.651970088626292E-4</v>
      </c>
      <c r="T899" s="667">
        <v>3.0387184378126658E-4</v>
      </c>
      <c r="U899" s="668">
        <v>3.0387184378126658E-4</v>
      </c>
      <c r="V899" s="668">
        <v>3.0387184378126653E-4</v>
      </c>
      <c r="W899" s="668">
        <v>3.0387184378126653E-4</v>
      </c>
      <c r="X899" s="658">
        <v>3.0387184378126647E-4</v>
      </c>
      <c r="Y899" s="667">
        <v>3.4030034731189634E-4</v>
      </c>
      <c r="Z899" s="668">
        <v>3.4030034731189634E-4</v>
      </c>
      <c r="AA899" s="668">
        <v>3.4030034731189634E-4</v>
      </c>
      <c r="AB899" s="668">
        <v>3.4030034731189634E-4</v>
      </c>
      <c r="AC899" s="658">
        <v>3.4030034731189634E-4</v>
      </c>
      <c r="AD899" s="667">
        <v>4.4295552588292003E-4</v>
      </c>
      <c r="AE899" s="668">
        <v>4.4295552588292009E-4</v>
      </c>
      <c r="AF899" s="668">
        <v>4.4295552588292009E-4</v>
      </c>
      <c r="AG899" s="668">
        <v>4.4295552588292014E-4</v>
      </c>
      <c r="AH899" s="658">
        <v>4.4295552588292019E-4</v>
      </c>
      <c r="AI899" s="17"/>
      <c r="AM899" s="109"/>
    </row>
    <row r="900" spans="1:39" outlineLevel="2">
      <c r="A900" s="37">
        <f>ROW()</f>
        <v>900</v>
      </c>
      <c r="C900" s="6" t="s">
        <v>3</v>
      </c>
      <c r="I900" s="667">
        <v>0</v>
      </c>
      <c r="J900" s="668">
        <v>0</v>
      </c>
      <c r="K900" s="668">
        <v>0.1711724415793715</v>
      </c>
      <c r="L900" s="668">
        <v>0.1711724415793715</v>
      </c>
      <c r="M900" s="668">
        <v>0.1711724415793715</v>
      </c>
      <c r="N900" s="667">
        <v>0</v>
      </c>
      <c r="O900" s="668">
        <v>0</v>
      </c>
      <c r="P900" s="668">
        <v>0</v>
      </c>
      <c r="Q900" s="668">
        <v>0</v>
      </c>
      <c r="R900" s="668">
        <v>0</v>
      </c>
      <c r="S900" s="658">
        <v>0</v>
      </c>
      <c r="T900" s="667">
        <v>5.2161174872196479E-2</v>
      </c>
      <c r="U900" s="668">
        <v>5.2161174872196479E-2</v>
      </c>
      <c r="V900" s="668">
        <v>5.2161174872196479E-2</v>
      </c>
      <c r="W900" s="668">
        <v>5.2161174872196479E-2</v>
      </c>
      <c r="X900" s="658">
        <v>5.2161174872196472E-2</v>
      </c>
      <c r="Y900" s="667">
        <v>5.8414316062735255E-2</v>
      </c>
      <c r="Z900" s="668">
        <v>5.8414316062735255E-2</v>
      </c>
      <c r="AA900" s="668">
        <v>5.8414316062735248E-2</v>
      </c>
      <c r="AB900" s="668">
        <v>5.8414316062735248E-2</v>
      </c>
      <c r="AC900" s="658">
        <v>5.8414316062735248E-2</v>
      </c>
      <c r="AD900" s="667">
        <v>6.2617560207470863E-2</v>
      </c>
      <c r="AE900" s="668">
        <v>6.2617560207470863E-2</v>
      </c>
      <c r="AF900" s="668">
        <v>6.2617560207470849E-2</v>
      </c>
      <c r="AG900" s="668">
        <v>6.2617560207470849E-2</v>
      </c>
      <c r="AH900" s="658">
        <v>6.2617560207470849E-2</v>
      </c>
      <c r="AI900" s="17"/>
      <c r="AM900" s="109"/>
    </row>
    <row r="901" spans="1:39" outlineLevel="2">
      <c r="A901" s="37">
        <f>ROW()</f>
        <v>901</v>
      </c>
      <c r="C901" s="6" t="s">
        <v>4</v>
      </c>
      <c r="I901" s="667">
        <v>0</v>
      </c>
      <c r="J901" s="668">
        <v>0</v>
      </c>
      <c r="K901" s="668">
        <v>1.1804995970991136E-3</v>
      </c>
      <c r="L901" s="668">
        <v>1.1804995970991136E-3</v>
      </c>
      <c r="M901" s="668">
        <v>1.1804995970991136E-3</v>
      </c>
      <c r="N901" s="667">
        <v>1.1677461983013298E-2</v>
      </c>
      <c r="O901" s="668">
        <v>1.1677461983013298E-2</v>
      </c>
      <c r="P901" s="668">
        <v>1.1677461983013298E-2</v>
      </c>
      <c r="Q901" s="668">
        <v>1.1677461983013298E-2</v>
      </c>
      <c r="R901" s="668">
        <v>1.1677461983013298E-2</v>
      </c>
      <c r="S901" s="658">
        <v>1.1677461983013298E-2</v>
      </c>
      <c r="T901" s="667">
        <v>1.4781724490512611E-2</v>
      </c>
      <c r="U901" s="668">
        <v>1.4781724490512609E-2</v>
      </c>
      <c r="V901" s="668">
        <v>1.4781724490512609E-2</v>
      </c>
      <c r="W901" s="668">
        <v>1.4781724490512609E-2</v>
      </c>
      <c r="X901" s="658">
        <v>1.4781724490512609E-2</v>
      </c>
      <c r="Y901" s="667">
        <v>1.6553774497156344E-2</v>
      </c>
      <c r="Z901" s="668">
        <v>1.6553774497156344E-2</v>
      </c>
      <c r="AA901" s="668">
        <v>1.6553774497156344E-2</v>
      </c>
      <c r="AB901" s="668">
        <v>1.6553774497156344E-2</v>
      </c>
      <c r="AC901" s="658">
        <v>1.6553774497156344E-2</v>
      </c>
      <c r="AD901" s="667">
        <v>5.000839189337189E-2</v>
      </c>
      <c r="AE901" s="668">
        <v>5.0008391893371883E-2</v>
      </c>
      <c r="AF901" s="668">
        <v>5.000839189337189E-2</v>
      </c>
      <c r="AG901" s="668">
        <v>5.000839189337189E-2</v>
      </c>
      <c r="AH901" s="658">
        <v>5.0008391893371883E-2</v>
      </c>
      <c r="AI901" s="17"/>
      <c r="AM901" s="109"/>
    </row>
    <row r="902" spans="1:39" outlineLevel="2">
      <c r="A902" s="37">
        <f>ROW()</f>
        <v>902</v>
      </c>
      <c r="C902" s="6" t="s">
        <v>208</v>
      </c>
      <c r="I902" s="667">
        <v>0</v>
      </c>
      <c r="J902" s="668">
        <v>0</v>
      </c>
      <c r="K902" s="668">
        <v>0.19812718237980118</v>
      </c>
      <c r="L902" s="668">
        <v>0.19812718237980118</v>
      </c>
      <c r="M902" s="668">
        <v>0.19812718237980118</v>
      </c>
      <c r="N902" s="667">
        <v>4.9435147543082224E-2</v>
      </c>
      <c r="O902" s="668">
        <v>4.9435147543082224E-2</v>
      </c>
      <c r="P902" s="668">
        <v>4.9435147543082224E-2</v>
      </c>
      <c r="Q902" s="668">
        <v>4.9435147543082224E-2</v>
      </c>
      <c r="R902" s="668">
        <v>4.9435147543082224E-2</v>
      </c>
      <c r="S902" s="658">
        <v>4.9435147543082224E-2</v>
      </c>
      <c r="T902" s="667">
        <v>3.3485710039868402E-2</v>
      </c>
      <c r="U902" s="668">
        <v>3.3485710039868402E-2</v>
      </c>
      <c r="V902" s="668">
        <v>3.3485710039868395E-2</v>
      </c>
      <c r="W902" s="668">
        <v>3.3485710039868395E-2</v>
      </c>
      <c r="X902" s="658">
        <v>3.3485710039868388E-2</v>
      </c>
      <c r="Y902" s="667">
        <v>3.730370251814339E-2</v>
      </c>
      <c r="Z902" s="668">
        <v>3.730370251814339E-2</v>
      </c>
      <c r="AA902" s="668">
        <v>3.730370251814339E-2</v>
      </c>
      <c r="AB902" s="668">
        <v>3.7303702518143383E-2</v>
      </c>
      <c r="AC902" s="658">
        <v>3.7303702518143383E-2</v>
      </c>
      <c r="AD902" s="667">
        <v>3.9987917274983985E-2</v>
      </c>
      <c r="AE902" s="668">
        <v>3.9987917274983985E-2</v>
      </c>
      <c r="AF902" s="668">
        <v>3.9987917274983992E-2</v>
      </c>
      <c r="AG902" s="668">
        <v>3.9987917274983992E-2</v>
      </c>
      <c r="AH902" s="658">
        <v>3.9987917274983999E-2</v>
      </c>
      <c r="AI902" s="17"/>
      <c r="AM902" s="109"/>
    </row>
    <row r="903" spans="1:39" outlineLevel="2">
      <c r="A903" s="37">
        <f>ROW()</f>
        <v>903</v>
      </c>
      <c r="C903" s="6" t="s">
        <v>473</v>
      </c>
      <c r="I903" s="667"/>
      <c r="J903" s="668"/>
      <c r="K903" s="668"/>
      <c r="L903" s="668"/>
      <c r="M903" s="668"/>
      <c r="N903" s="667"/>
      <c r="O903" s="668"/>
      <c r="P903" s="668"/>
      <c r="Q903" s="668"/>
      <c r="R903" s="668"/>
      <c r="S903" s="658"/>
      <c r="T903" s="667"/>
      <c r="U903" s="668"/>
      <c r="V903" s="668"/>
      <c r="W903" s="668"/>
      <c r="X903" s="658"/>
      <c r="Y903" s="667"/>
      <c r="Z903" s="668"/>
      <c r="AA903" s="668"/>
      <c r="AB903" s="668"/>
      <c r="AC903" s="658"/>
      <c r="AD903" s="667"/>
      <c r="AE903" s="668"/>
      <c r="AF903" s="668"/>
      <c r="AG903" s="668"/>
      <c r="AH903" s="658"/>
      <c r="AI903" s="17"/>
      <c r="AM903" s="109"/>
    </row>
    <row r="904" spans="1:39" outlineLevel="2">
      <c r="A904" s="37">
        <f>ROW()</f>
        <v>904</v>
      </c>
      <c r="C904" s="6" t="s">
        <v>474</v>
      </c>
      <c r="I904" s="667"/>
      <c r="J904" s="668"/>
      <c r="K904" s="668"/>
      <c r="L904" s="668"/>
      <c r="M904" s="668"/>
      <c r="N904" s="667"/>
      <c r="O904" s="668"/>
      <c r="P904" s="668"/>
      <c r="Q904" s="668"/>
      <c r="R904" s="668"/>
      <c r="S904" s="658"/>
      <c r="T904" s="667"/>
      <c r="U904" s="668"/>
      <c r="V904" s="668"/>
      <c r="W904" s="668"/>
      <c r="X904" s="658"/>
      <c r="Y904" s="667"/>
      <c r="Z904" s="668"/>
      <c r="AA904" s="668"/>
      <c r="AB904" s="668"/>
      <c r="AC904" s="658"/>
      <c r="AD904" s="667"/>
      <c r="AE904" s="668"/>
      <c r="AF904" s="668"/>
      <c r="AG904" s="668"/>
      <c r="AH904" s="658"/>
      <c r="AI904" s="17"/>
      <c r="AM904" s="109"/>
    </row>
    <row r="905" spans="1:39" outlineLevel="2">
      <c r="A905" s="37">
        <f>ROW()</f>
        <v>905</v>
      </c>
      <c r="C905" s="6" t="s">
        <v>477</v>
      </c>
      <c r="I905" s="667"/>
      <c r="J905" s="668"/>
      <c r="K905" s="668"/>
      <c r="L905" s="668"/>
      <c r="M905" s="668"/>
      <c r="N905" s="667"/>
      <c r="O905" s="668"/>
      <c r="P905" s="668"/>
      <c r="Q905" s="668"/>
      <c r="R905" s="668"/>
      <c r="S905" s="658"/>
      <c r="T905" s="667"/>
      <c r="U905" s="668"/>
      <c r="V905" s="668"/>
      <c r="W905" s="668"/>
      <c r="X905" s="658"/>
      <c r="Y905" s="667"/>
      <c r="Z905" s="668"/>
      <c r="AA905" s="668"/>
      <c r="AB905" s="668"/>
      <c r="AC905" s="658"/>
      <c r="AD905" s="667"/>
      <c r="AE905" s="668"/>
      <c r="AF905" s="668"/>
      <c r="AG905" s="668"/>
      <c r="AH905" s="658"/>
      <c r="AI905" s="17"/>
      <c r="AM905" s="109"/>
    </row>
    <row r="906" spans="1:39" outlineLevel="2">
      <c r="A906" s="37">
        <f>ROW()</f>
        <v>906</v>
      </c>
      <c r="C906" s="6" t="s">
        <v>511</v>
      </c>
      <c r="I906" s="667"/>
      <c r="J906" s="668"/>
      <c r="K906" s="668"/>
      <c r="L906" s="668"/>
      <c r="M906" s="668"/>
      <c r="N906" s="667"/>
      <c r="O906" s="668"/>
      <c r="P906" s="668"/>
      <c r="Q906" s="668"/>
      <c r="R906" s="668"/>
      <c r="S906" s="658"/>
      <c r="T906" s="667"/>
      <c r="U906" s="668"/>
      <c r="V906" s="668"/>
      <c r="W906" s="668"/>
      <c r="X906" s="658"/>
      <c r="Y906" s="667"/>
      <c r="Z906" s="668"/>
      <c r="AA906" s="668"/>
      <c r="AB906" s="668"/>
      <c r="AC906" s="658"/>
      <c r="AD906" s="667"/>
      <c r="AE906" s="668"/>
      <c r="AF906" s="668"/>
      <c r="AG906" s="668"/>
      <c r="AH906" s="658"/>
      <c r="AI906" s="17"/>
      <c r="AM906" s="109"/>
    </row>
    <row r="907" spans="1:39" outlineLevel="2">
      <c r="A907" s="37">
        <f>ROW()</f>
        <v>907</v>
      </c>
      <c r="C907" s="6" t="s">
        <v>655</v>
      </c>
      <c r="I907" s="667"/>
      <c r="J907" s="668"/>
      <c r="K907" s="668"/>
      <c r="L907" s="668"/>
      <c r="M907" s="668"/>
      <c r="N907" s="667"/>
      <c r="O907" s="668"/>
      <c r="P907" s="668"/>
      <c r="Q907" s="668"/>
      <c r="R907" s="668"/>
      <c r="S907" s="658"/>
      <c r="T907" s="667"/>
      <c r="U907" s="668"/>
      <c r="V907" s="668"/>
      <c r="W907" s="668"/>
      <c r="X907" s="658"/>
      <c r="Y907" s="667"/>
      <c r="Z907" s="668"/>
      <c r="AA907" s="668"/>
      <c r="AB907" s="668"/>
      <c r="AC907" s="658"/>
      <c r="AD907" s="667"/>
      <c r="AE907" s="668"/>
      <c r="AF907" s="668"/>
      <c r="AG907" s="668"/>
      <c r="AH907" s="658"/>
      <c r="AI907" s="17"/>
      <c r="AM907" s="109"/>
    </row>
    <row r="908" spans="1:39" outlineLevel="2">
      <c r="A908" s="37">
        <f>ROW()</f>
        <v>908</v>
      </c>
      <c r="C908" s="6" t="s">
        <v>656</v>
      </c>
      <c r="I908" s="667"/>
      <c r="J908" s="668"/>
      <c r="K908" s="668"/>
      <c r="L908" s="668"/>
      <c r="M908" s="668"/>
      <c r="N908" s="667"/>
      <c r="O908" s="668"/>
      <c r="P908" s="668"/>
      <c r="Q908" s="668"/>
      <c r="R908" s="668"/>
      <c r="S908" s="658"/>
      <c r="T908" s="667"/>
      <c r="U908" s="668"/>
      <c r="V908" s="668"/>
      <c r="W908" s="668"/>
      <c r="X908" s="658"/>
      <c r="Y908" s="667"/>
      <c r="Z908" s="668"/>
      <c r="AA908" s="668"/>
      <c r="AB908" s="668"/>
      <c r="AC908" s="658"/>
      <c r="AD908" s="667"/>
      <c r="AE908" s="668"/>
      <c r="AF908" s="668"/>
      <c r="AG908" s="668"/>
      <c r="AH908" s="658"/>
      <c r="AI908" s="17"/>
      <c r="AM908" s="109"/>
    </row>
    <row r="909" spans="1:39" outlineLevel="2">
      <c r="A909" s="37">
        <f>ROW()</f>
        <v>909</v>
      </c>
      <c r="C909" s="6" t="s">
        <v>667</v>
      </c>
      <c r="I909" s="667"/>
      <c r="J909" s="668"/>
      <c r="K909" s="668"/>
      <c r="L909" s="668"/>
      <c r="M909" s="668"/>
      <c r="N909" s="667"/>
      <c r="O909" s="668"/>
      <c r="P909" s="668"/>
      <c r="Q909" s="668"/>
      <c r="R909" s="668"/>
      <c r="S909" s="658"/>
      <c r="T909" s="667"/>
      <c r="U909" s="668"/>
      <c r="V909" s="668"/>
      <c r="W909" s="668"/>
      <c r="X909" s="658"/>
      <c r="Y909" s="667"/>
      <c r="Z909" s="668"/>
      <c r="AA909" s="668"/>
      <c r="AB909" s="668"/>
      <c r="AC909" s="658"/>
      <c r="AD909" s="667"/>
      <c r="AE909" s="668"/>
      <c r="AF909" s="668"/>
      <c r="AG909" s="668"/>
      <c r="AH909" s="658"/>
      <c r="AI909" s="17"/>
      <c r="AM909" s="109"/>
    </row>
    <row r="910" spans="1:39" outlineLevel="2">
      <c r="A910" s="37">
        <f>ROW()</f>
        <v>910</v>
      </c>
      <c r="C910" s="6" t="s">
        <v>212</v>
      </c>
      <c r="I910" s="667">
        <v>0</v>
      </c>
      <c r="J910" s="668">
        <v>0</v>
      </c>
      <c r="K910" s="668">
        <v>0</v>
      </c>
      <c r="L910" s="668">
        <v>0</v>
      </c>
      <c r="M910" s="668">
        <v>0</v>
      </c>
      <c r="N910" s="667">
        <v>0</v>
      </c>
      <c r="O910" s="668">
        <v>0</v>
      </c>
      <c r="P910" s="668">
        <v>0</v>
      </c>
      <c r="Q910" s="668">
        <v>0</v>
      </c>
      <c r="R910" s="668">
        <v>0</v>
      </c>
      <c r="S910" s="658">
        <v>0</v>
      </c>
      <c r="T910" s="667">
        <v>0</v>
      </c>
      <c r="U910" s="668">
        <v>0</v>
      </c>
      <c r="V910" s="668">
        <v>0</v>
      </c>
      <c r="W910" s="668">
        <v>0</v>
      </c>
      <c r="X910" s="658">
        <v>0</v>
      </c>
      <c r="Y910" s="667">
        <v>0</v>
      </c>
      <c r="Z910" s="668">
        <v>0</v>
      </c>
      <c r="AA910" s="668">
        <v>0</v>
      </c>
      <c r="AB910" s="668">
        <v>0</v>
      </c>
      <c r="AC910" s="658">
        <v>0</v>
      </c>
      <c r="AD910" s="667"/>
      <c r="AE910" s="668"/>
      <c r="AF910" s="668"/>
      <c r="AG910" s="668"/>
      <c r="AH910" s="658"/>
      <c r="AI910" s="17"/>
      <c r="AM910" s="109"/>
    </row>
    <row r="911" spans="1:39" outlineLevel="2">
      <c r="A911" s="37">
        <f>ROW()</f>
        <v>911</v>
      </c>
      <c r="C911" s="6" t="s">
        <v>362</v>
      </c>
      <c r="I911" s="669"/>
      <c r="J911" s="670"/>
      <c r="K911" s="670"/>
      <c r="L911" s="670"/>
      <c r="M911" s="670"/>
      <c r="N911" s="669"/>
      <c r="O911" s="670"/>
      <c r="P911" s="670"/>
      <c r="Q911" s="670"/>
      <c r="R911" s="670"/>
      <c r="S911" s="659"/>
      <c r="T911" s="669"/>
      <c r="U911" s="670"/>
      <c r="V911" s="670"/>
      <c r="W911" s="670"/>
      <c r="X911" s="659"/>
      <c r="Y911" s="669">
        <v>0</v>
      </c>
      <c r="Z911" s="670">
        <v>0</v>
      </c>
      <c r="AA911" s="670">
        <v>0</v>
      </c>
      <c r="AB911" s="670">
        <v>0</v>
      </c>
      <c r="AC911" s="659">
        <v>0</v>
      </c>
      <c r="AD911" s="669"/>
      <c r="AE911" s="670"/>
      <c r="AF911" s="670"/>
      <c r="AG911" s="670"/>
      <c r="AH911" s="659"/>
      <c r="AI911" s="17"/>
      <c r="AM911" s="109"/>
    </row>
    <row r="912" spans="1:39" outlineLevel="2">
      <c r="A912" s="37">
        <f>ROW()</f>
        <v>912</v>
      </c>
      <c r="C912" s="6" t="s">
        <v>1</v>
      </c>
      <c r="I912" s="204">
        <f t="shared" ref="I912:AC912" si="466">SUM(I899:I911)</f>
        <v>0</v>
      </c>
      <c r="J912" s="9">
        <f t="shared" si="466"/>
        <v>0</v>
      </c>
      <c r="K912" s="9">
        <f t="shared" si="466"/>
        <v>0.37520212194466829</v>
      </c>
      <c r="L912" s="9">
        <f t="shared" si="466"/>
        <v>0.37520212194466829</v>
      </c>
      <c r="M912" s="9">
        <f t="shared" si="466"/>
        <v>0.37520212194466829</v>
      </c>
      <c r="N912" s="204">
        <f t="shared" si="466"/>
        <v>6.1577806534958153E-2</v>
      </c>
      <c r="O912" s="9">
        <f t="shared" si="466"/>
        <v>6.1577806534958153E-2</v>
      </c>
      <c r="P912" s="9">
        <f t="shared" si="466"/>
        <v>6.1577806534958153E-2</v>
      </c>
      <c r="Q912" s="9">
        <f t="shared" si="466"/>
        <v>6.1577806534958153E-2</v>
      </c>
      <c r="R912" s="9">
        <f t="shared" si="466"/>
        <v>6.1577806534958153E-2</v>
      </c>
      <c r="S912" s="18">
        <f t="shared" si="466"/>
        <v>6.1577806534958153E-2</v>
      </c>
      <c r="T912" s="204">
        <f t="shared" si="466"/>
        <v>0.10073248124635875</v>
      </c>
      <c r="U912" s="9">
        <f t="shared" si="466"/>
        <v>0.10073248124635875</v>
      </c>
      <c r="V912" s="9">
        <f t="shared" si="466"/>
        <v>0.10073248124635875</v>
      </c>
      <c r="W912" s="9">
        <f t="shared" si="466"/>
        <v>0.10073248124635875</v>
      </c>
      <c r="X912" s="18">
        <f t="shared" si="466"/>
        <v>0.10073248124635874</v>
      </c>
      <c r="Y912" s="204">
        <f t="shared" si="466"/>
        <v>0.11261209342534689</v>
      </c>
      <c r="Z912" s="9">
        <f t="shared" si="466"/>
        <v>0.11261209342534689</v>
      </c>
      <c r="AA912" s="9">
        <f t="shared" si="466"/>
        <v>0.11261209342534687</v>
      </c>
      <c r="AB912" s="9">
        <f t="shared" si="466"/>
        <v>0.11261209342534687</v>
      </c>
      <c r="AC912" s="18">
        <f t="shared" si="466"/>
        <v>0.11261209342534687</v>
      </c>
      <c r="AD912" s="204">
        <f t="shared" ref="AD912:AH912" si="467">SUM(AD899:AD911)</f>
        <v>0.15305682490170966</v>
      </c>
      <c r="AE912" s="9">
        <f t="shared" si="467"/>
        <v>0.15305682490170966</v>
      </c>
      <c r="AF912" s="9">
        <f t="shared" si="467"/>
        <v>0.15305682490170963</v>
      </c>
      <c r="AG912" s="9">
        <f t="shared" si="467"/>
        <v>0.15305682490170963</v>
      </c>
      <c r="AH912" s="18">
        <f t="shared" si="467"/>
        <v>0.15305682490170963</v>
      </c>
      <c r="AI912" s="17"/>
      <c r="AM912" s="109"/>
    </row>
    <row r="913" spans="1:39" outlineLevel="2">
      <c r="A913" s="37">
        <f>ROW()</f>
        <v>913</v>
      </c>
      <c r="B913" s="64" t="s">
        <v>214</v>
      </c>
      <c r="I913" s="1299" t="s">
        <v>260</v>
      </c>
      <c r="J913" s="1282"/>
      <c r="K913" s="1282"/>
      <c r="L913" s="1282"/>
      <c r="M913" s="1282"/>
      <c r="N913" s="1270" t="s">
        <v>286</v>
      </c>
      <c r="O913" s="1271"/>
      <c r="P913" s="1271"/>
      <c r="Q913" s="1271"/>
      <c r="R913" s="1271"/>
      <c r="S913" s="1272"/>
      <c r="T913" s="1270" t="s">
        <v>279</v>
      </c>
      <c r="U913" s="1271"/>
      <c r="V913" s="1271"/>
      <c r="W913" s="1271"/>
      <c r="X913" s="1272"/>
      <c r="Y913" s="1270" t="s">
        <v>458</v>
      </c>
      <c r="Z913" s="1271"/>
      <c r="AA913" s="1271"/>
      <c r="AB913" s="1271"/>
      <c r="AC913" s="1272"/>
      <c r="AD913" s="1270" t="s">
        <v>551</v>
      </c>
      <c r="AE913" s="1271"/>
      <c r="AF913" s="1271"/>
      <c r="AG913" s="1271"/>
      <c r="AH913" s="1272"/>
      <c r="AI913" s="17"/>
      <c r="AM913" s="109"/>
    </row>
    <row r="914" spans="1:39" outlineLevel="2">
      <c r="A914" s="37">
        <f>ROW()</f>
        <v>914</v>
      </c>
      <c r="C914" s="167" t="s">
        <v>2</v>
      </c>
      <c r="I914" s="667">
        <v>0</v>
      </c>
      <c r="J914" s="668">
        <v>0</v>
      </c>
      <c r="K914" s="668">
        <v>0</v>
      </c>
      <c r="L914" s="668">
        <v>2.6645562334522872E-3</v>
      </c>
      <c r="M914" s="668">
        <v>2.6645562334522872E-3</v>
      </c>
      <c r="N914" s="667">
        <v>9.5925319508448543E-4</v>
      </c>
      <c r="O914" s="668">
        <v>9.5925319508448543E-4</v>
      </c>
      <c r="P914" s="668">
        <v>9.5925319508448543E-4</v>
      </c>
      <c r="Q914" s="668">
        <v>9.5925319508448543E-4</v>
      </c>
      <c r="R914" s="668">
        <v>9.5925319508448543E-4</v>
      </c>
      <c r="S914" s="658">
        <v>9.5925319508448543E-4</v>
      </c>
      <c r="T914" s="667">
        <v>1.0739819455267464E-3</v>
      </c>
      <c r="U914" s="668">
        <v>1.0739819455267464E-3</v>
      </c>
      <c r="V914" s="668">
        <v>1.0739819455267464E-3</v>
      </c>
      <c r="W914" s="668">
        <v>1.0739819455267466E-3</v>
      </c>
      <c r="X914" s="658">
        <v>1.0739819455267466E-3</v>
      </c>
      <c r="Y914" s="667">
        <v>1.2027321272073338E-3</v>
      </c>
      <c r="Z914" s="668">
        <v>1.2027321272073336E-3</v>
      </c>
      <c r="AA914" s="668">
        <v>1.2027321272073336E-3</v>
      </c>
      <c r="AB914" s="668">
        <v>1.2027321272073334E-3</v>
      </c>
      <c r="AC914" s="658">
        <v>1.2027321272073334E-3</v>
      </c>
      <c r="AD914" s="667">
        <v>1.5962459597253559E-3</v>
      </c>
      <c r="AE914" s="668">
        <v>1.5962459597253559E-3</v>
      </c>
      <c r="AF914" s="668">
        <v>1.5962459597253561E-3</v>
      </c>
      <c r="AG914" s="668">
        <v>1.5962459597253561E-3</v>
      </c>
      <c r="AH914" s="658">
        <v>1.5962459597253561E-3</v>
      </c>
      <c r="AI914" s="17"/>
      <c r="AM914" s="109"/>
    </row>
    <row r="915" spans="1:39" outlineLevel="2">
      <c r="A915" s="37">
        <f>ROW()</f>
        <v>915</v>
      </c>
      <c r="C915" s="6" t="s">
        <v>3</v>
      </c>
      <c r="I915" s="667">
        <v>0</v>
      </c>
      <c r="J915" s="668">
        <v>0</v>
      </c>
      <c r="K915" s="668">
        <v>0</v>
      </c>
      <c r="L915" s="668">
        <v>0.17510744023636846</v>
      </c>
      <c r="M915" s="668">
        <v>0.17510744023636846</v>
      </c>
      <c r="N915" s="667">
        <v>0</v>
      </c>
      <c r="O915" s="668">
        <v>0</v>
      </c>
      <c r="P915" s="668">
        <v>0</v>
      </c>
      <c r="Q915" s="668">
        <v>0</v>
      </c>
      <c r="R915" s="668">
        <v>0</v>
      </c>
      <c r="S915" s="658">
        <v>0</v>
      </c>
      <c r="T915" s="667">
        <v>0</v>
      </c>
      <c r="U915" s="668">
        <v>0</v>
      </c>
      <c r="V915" s="668">
        <v>0</v>
      </c>
      <c r="W915" s="668">
        <v>0</v>
      </c>
      <c r="X915" s="658">
        <v>0</v>
      </c>
      <c r="Y915" s="667">
        <v>0</v>
      </c>
      <c r="Z915" s="668">
        <v>0</v>
      </c>
      <c r="AA915" s="668">
        <v>0</v>
      </c>
      <c r="AB915" s="668">
        <v>0</v>
      </c>
      <c r="AC915" s="658">
        <v>0</v>
      </c>
      <c r="AD915" s="667">
        <v>0</v>
      </c>
      <c r="AE915" s="668">
        <v>0</v>
      </c>
      <c r="AF915" s="668">
        <v>0</v>
      </c>
      <c r="AG915" s="668">
        <v>0</v>
      </c>
      <c r="AH915" s="658">
        <v>0</v>
      </c>
      <c r="AI915" s="17"/>
      <c r="AM915" s="109"/>
    </row>
    <row r="916" spans="1:39" outlineLevel="2">
      <c r="A916" s="37">
        <f>ROW()</f>
        <v>916</v>
      </c>
      <c r="C916" s="6" t="s">
        <v>4</v>
      </c>
      <c r="I916" s="667">
        <v>0</v>
      </c>
      <c r="J916" s="668">
        <v>0</v>
      </c>
      <c r="K916" s="668">
        <v>0</v>
      </c>
      <c r="L916" s="668">
        <v>1.1804995970991136E-3</v>
      </c>
      <c r="M916" s="668">
        <v>1.1804995970991136E-3</v>
      </c>
      <c r="N916" s="667">
        <v>7.5185658817204324E-3</v>
      </c>
      <c r="O916" s="668">
        <v>7.5185658817204324E-3</v>
      </c>
      <c r="P916" s="668">
        <v>7.5185658817204324E-3</v>
      </c>
      <c r="Q916" s="668">
        <v>7.5185658817204324E-3</v>
      </c>
      <c r="R916" s="668">
        <v>7.5185658817204324E-3</v>
      </c>
      <c r="S916" s="658">
        <v>7.5185658817204324E-3</v>
      </c>
      <c r="T916" s="667">
        <v>9.2883677117928075E-3</v>
      </c>
      <c r="U916" s="668">
        <v>9.2883677117928075E-3</v>
      </c>
      <c r="V916" s="668">
        <v>9.2883677117928075E-3</v>
      </c>
      <c r="W916" s="668">
        <v>9.2883677117928075E-3</v>
      </c>
      <c r="X916" s="658">
        <v>9.2883677117928075E-3</v>
      </c>
      <c r="Y916" s="667">
        <v>-1.3044774201879801</v>
      </c>
      <c r="Z916" s="668">
        <v>0</v>
      </c>
      <c r="AA916" s="668">
        <v>0</v>
      </c>
      <c r="AB916" s="668">
        <v>0</v>
      </c>
      <c r="AC916" s="658">
        <v>0</v>
      </c>
      <c r="AD916" s="667">
        <v>1.8503717077085941E-17</v>
      </c>
      <c r="AE916" s="668">
        <v>1.8503717077085941E-17</v>
      </c>
      <c r="AF916" s="668">
        <v>1.8503717077085941E-17</v>
      </c>
      <c r="AG916" s="668">
        <v>1.8503717077085938E-17</v>
      </c>
      <c r="AH916" s="658">
        <v>1.8503717077085938E-17</v>
      </c>
      <c r="AI916" s="17"/>
      <c r="AM916" s="109"/>
    </row>
    <row r="917" spans="1:39" outlineLevel="2">
      <c r="A917" s="37">
        <f>ROW()</f>
        <v>917</v>
      </c>
      <c r="C917" s="6" t="s">
        <v>208</v>
      </c>
      <c r="I917" s="667">
        <v>0</v>
      </c>
      <c r="J917" s="668">
        <v>0</v>
      </c>
      <c r="K917" s="668">
        <v>0</v>
      </c>
      <c r="L917" s="668">
        <v>0.22508192318023096</v>
      </c>
      <c r="M917" s="668">
        <v>0.22508192318023096</v>
      </c>
      <c r="N917" s="667">
        <v>2.6255601528076464E-2</v>
      </c>
      <c r="O917" s="668">
        <v>2.6255601528076464E-2</v>
      </c>
      <c r="P917" s="668">
        <v>2.6255601528076464E-2</v>
      </c>
      <c r="Q917" s="668">
        <v>2.6255601528076464E-2</v>
      </c>
      <c r="R917" s="668">
        <v>2.6255601528076464E-2</v>
      </c>
      <c r="S917" s="658">
        <v>2.6255601528076464E-2</v>
      </c>
      <c r="T917" s="667">
        <v>9.7160666194622807E-3</v>
      </c>
      <c r="U917" s="668">
        <v>9.716066619462279E-3</v>
      </c>
      <c r="V917" s="668">
        <v>9.716066619462279E-3</v>
      </c>
      <c r="W917" s="668">
        <v>9.716066619462279E-3</v>
      </c>
      <c r="X917" s="658">
        <v>9.716066619462279E-3</v>
      </c>
      <c r="Y917" s="667">
        <v>9.6641444915100769E-3</v>
      </c>
      <c r="Z917" s="668">
        <v>9.6641444915100769E-3</v>
      </c>
      <c r="AA917" s="668">
        <v>9.6641444915100769E-3</v>
      </c>
      <c r="AB917" s="668">
        <v>9.6641444915100787E-3</v>
      </c>
      <c r="AC917" s="658">
        <v>9.6641444915100787E-3</v>
      </c>
      <c r="AD917" s="667">
        <v>1.0359534962301424E-2</v>
      </c>
      <c r="AE917" s="668">
        <v>1.0359534962301424E-2</v>
      </c>
      <c r="AF917" s="668">
        <v>1.0359534962301424E-2</v>
      </c>
      <c r="AG917" s="668">
        <v>1.0359534962301424E-2</v>
      </c>
      <c r="AH917" s="658">
        <v>1.0359534962301424E-2</v>
      </c>
      <c r="AI917" s="17"/>
      <c r="AM917" s="109"/>
    </row>
    <row r="918" spans="1:39" outlineLevel="2">
      <c r="A918" s="37">
        <f>ROW()</f>
        <v>918</v>
      </c>
      <c r="C918" s="6" t="s">
        <v>473</v>
      </c>
      <c r="I918" s="667"/>
      <c r="J918" s="668"/>
      <c r="K918" s="668"/>
      <c r="L918" s="668"/>
      <c r="M918" s="668"/>
      <c r="N918" s="667"/>
      <c r="O918" s="668"/>
      <c r="P918" s="668"/>
      <c r="Q918" s="668"/>
      <c r="R918" s="668"/>
      <c r="S918" s="658"/>
      <c r="T918" s="667"/>
      <c r="U918" s="668"/>
      <c r="V918" s="668"/>
      <c r="W918" s="668"/>
      <c r="X918" s="658"/>
      <c r="Y918" s="667"/>
      <c r="Z918" s="668"/>
      <c r="AA918" s="668"/>
      <c r="AB918" s="668"/>
      <c r="AC918" s="658"/>
      <c r="AD918" s="667"/>
      <c r="AE918" s="668"/>
      <c r="AF918" s="668"/>
      <c r="AG918" s="668"/>
      <c r="AH918" s="658"/>
      <c r="AI918" s="17"/>
      <c r="AM918" s="109"/>
    </row>
    <row r="919" spans="1:39" outlineLevel="2">
      <c r="A919" s="37">
        <f>ROW()</f>
        <v>919</v>
      </c>
      <c r="C919" s="6" t="s">
        <v>474</v>
      </c>
      <c r="I919" s="667"/>
      <c r="J919" s="668"/>
      <c r="K919" s="668"/>
      <c r="L919" s="668"/>
      <c r="M919" s="668"/>
      <c r="N919" s="667"/>
      <c r="O919" s="668"/>
      <c r="P919" s="668"/>
      <c r="Q919" s="668"/>
      <c r="R919" s="668"/>
      <c r="S919" s="658"/>
      <c r="T919" s="667"/>
      <c r="U919" s="668"/>
      <c r="V919" s="668"/>
      <c r="W919" s="668"/>
      <c r="X919" s="658"/>
      <c r="Y919" s="667"/>
      <c r="Z919" s="668"/>
      <c r="AA919" s="668"/>
      <c r="AB919" s="668"/>
      <c r="AC919" s="658"/>
      <c r="AD919" s="667"/>
      <c r="AE919" s="668"/>
      <c r="AF919" s="668"/>
      <c r="AG919" s="668"/>
      <c r="AH919" s="658"/>
      <c r="AI919" s="17"/>
      <c r="AM919" s="109"/>
    </row>
    <row r="920" spans="1:39" outlineLevel="2">
      <c r="A920" s="37">
        <f>ROW()</f>
        <v>920</v>
      </c>
      <c r="C920" s="6" t="s">
        <v>477</v>
      </c>
      <c r="I920" s="667"/>
      <c r="J920" s="668"/>
      <c r="K920" s="668"/>
      <c r="L920" s="668"/>
      <c r="M920" s="668"/>
      <c r="N920" s="667"/>
      <c r="O920" s="668"/>
      <c r="P920" s="668"/>
      <c r="Q920" s="668"/>
      <c r="R920" s="668"/>
      <c r="S920" s="658"/>
      <c r="T920" s="667"/>
      <c r="U920" s="668"/>
      <c r="V920" s="668"/>
      <c r="W920" s="668"/>
      <c r="X920" s="658"/>
      <c r="Y920" s="667"/>
      <c r="Z920" s="668"/>
      <c r="AA920" s="668"/>
      <c r="AB920" s="668"/>
      <c r="AC920" s="658"/>
      <c r="AD920" s="667"/>
      <c r="AE920" s="668"/>
      <c r="AF920" s="668"/>
      <c r="AG920" s="668"/>
      <c r="AH920" s="658"/>
      <c r="AI920" s="17"/>
      <c r="AM920" s="109"/>
    </row>
    <row r="921" spans="1:39" outlineLevel="2">
      <c r="A921" s="37">
        <f>ROW()</f>
        <v>921</v>
      </c>
      <c r="C921" s="6" t="s">
        <v>511</v>
      </c>
      <c r="I921" s="667"/>
      <c r="J921" s="668"/>
      <c r="K921" s="668"/>
      <c r="L921" s="668"/>
      <c r="M921" s="668"/>
      <c r="N921" s="667"/>
      <c r="O921" s="668"/>
      <c r="P921" s="668"/>
      <c r="Q921" s="668"/>
      <c r="R921" s="668"/>
      <c r="S921" s="658"/>
      <c r="T921" s="667"/>
      <c r="U921" s="668"/>
      <c r="V921" s="668"/>
      <c r="W921" s="668"/>
      <c r="X921" s="658"/>
      <c r="Y921" s="667"/>
      <c r="Z921" s="668"/>
      <c r="AA921" s="668"/>
      <c r="AB921" s="668"/>
      <c r="AC921" s="658"/>
      <c r="AD921" s="667"/>
      <c r="AE921" s="668"/>
      <c r="AF921" s="668"/>
      <c r="AG921" s="668"/>
      <c r="AH921" s="658"/>
      <c r="AI921" s="17"/>
      <c r="AM921" s="109"/>
    </row>
    <row r="922" spans="1:39" outlineLevel="2">
      <c r="A922" s="37">
        <f>ROW()</f>
        <v>922</v>
      </c>
      <c r="C922" s="6" t="s">
        <v>655</v>
      </c>
      <c r="I922" s="667"/>
      <c r="J922" s="668"/>
      <c r="K922" s="668"/>
      <c r="L922" s="668"/>
      <c r="M922" s="668"/>
      <c r="N922" s="667"/>
      <c r="O922" s="668"/>
      <c r="P922" s="668"/>
      <c r="Q922" s="668"/>
      <c r="R922" s="668"/>
      <c r="S922" s="658"/>
      <c r="T922" s="667"/>
      <c r="U922" s="668"/>
      <c r="V922" s="668"/>
      <c r="W922" s="668"/>
      <c r="X922" s="658"/>
      <c r="Y922" s="667"/>
      <c r="Z922" s="668"/>
      <c r="AA922" s="668"/>
      <c r="AB922" s="668"/>
      <c r="AC922" s="658"/>
      <c r="AD922" s="667"/>
      <c r="AE922" s="668"/>
      <c r="AF922" s="668"/>
      <c r="AG922" s="668"/>
      <c r="AH922" s="658"/>
      <c r="AI922" s="17"/>
      <c r="AM922" s="109"/>
    </row>
    <row r="923" spans="1:39" outlineLevel="2">
      <c r="A923" s="37">
        <f>ROW()</f>
        <v>923</v>
      </c>
      <c r="C923" s="6" t="s">
        <v>656</v>
      </c>
      <c r="I923" s="667"/>
      <c r="J923" s="668"/>
      <c r="K923" s="668"/>
      <c r="L923" s="668"/>
      <c r="M923" s="668"/>
      <c r="N923" s="667"/>
      <c r="O923" s="668"/>
      <c r="P923" s="668"/>
      <c r="Q923" s="668"/>
      <c r="R923" s="668"/>
      <c r="S923" s="658"/>
      <c r="T923" s="667"/>
      <c r="U923" s="668"/>
      <c r="V923" s="668"/>
      <c r="W923" s="668"/>
      <c r="X923" s="658"/>
      <c r="Y923" s="667"/>
      <c r="Z923" s="668"/>
      <c r="AA923" s="668"/>
      <c r="AB923" s="668"/>
      <c r="AC923" s="658"/>
      <c r="AD923" s="667"/>
      <c r="AE923" s="668"/>
      <c r="AF923" s="668"/>
      <c r="AG923" s="668"/>
      <c r="AH923" s="658"/>
      <c r="AI923" s="17"/>
      <c r="AM923" s="109"/>
    </row>
    <row r="924" spans="1:39" outlineLevel="2">
      <c r="A924" s="37">
        <f>ROW()</f>
        <v>924</v>
      </c>
      <c r="C924" s="6" t="s">
        <v>667</v>
      </c>
      <c r="I924" s="667"/>
      <c r="J924" s="668"/>
      <c r="K924" s="668"/>
      <c r="L924" s="668"/>
      <c r="M924" s="668"/>
      <c r="N924" s="667"/>
      <c r="O924" s="668"/>
      <c r="P924" s="668"/>
      <c r="Q924" s="668"/>
      <c r="R924" s="668"/>
      <c r="S924" s="658"/>
      <c r="T924" s="667"/>
      <c r="U924" s="668"/>
      <c r="V924" s="668"/>
      <c r="W924" s="668"/>
      <c r="X924" s="658"/>
      <c r="Y924" s="667"/>
      <c r="Z924" s="668"/>
      <c r="AA924" s="668"/>
      <c r="AB924" s="668"/>
      <c r="AC924" s="658"/>
      <c r="AD924" s="667"/>
      <c r="AE924" s="668"/>
      <c r="AF924" s="668"/>
      <c r="AG924" s="668"/>
      <c r="AH924" s="658"/>
      <c r="AI924" s="17"/>
      <c r="AM924" s="109"/>
    </row>
    <row r="925" spans="1:39" outlineLevel="2">
      <c r="A925" s="37">
        <f>ROW()</f>
        <v>925</v>
      </c>
      <c r="C925" s="6" t="s">
        <v>212</v>
      </c>
      <c r="I925" s="667">
        <v>0</v>
      </c>
      <c r="J925" s="668">
        <v>0</v>
      </c>
      <c r="K925" s="668">
        <v>0</v>
      </c>
      <c r="L925" s="668">
        <v>0</v>
      </c>
      <c r="M925" s="668">
        <v>0</v>
      </c>
      <c r="N925" s="667">
        <v>0</v>
      </c>
      <c r="O925" s="668">
        <v>0</v>
      </c>
      <c r="P925" s="668">
        <v>0</v>
      </c>
      <c r="Q925" s="668">
        <v>0</v>
      </c>
      <c r="R925" s="668">
        <v>0</v>
      </c>
      <c r="S925" s="658">
        <v>0</v>
      </c>
      <c r="T925" s="667">
        <v>0</v>
      </c>
      <c r="U925" s="668">
        <v>0</v>
      </c>
      <c r="V925" s="668">
        <v>0</v>
      </c>
      <c r="W925" s="668">
        <v>0</v>
      </c>
      <c r="X925" s="658">
        <v>0</v>
      </c>
      <c r="Y925" s="667">
        <v>0</v>
      </c>
      <c r="Z925" s="668">
        <v>0</v>
      </c>
      <c r="AA925" s="668">
        <v>0</v>
      </c>
      <c r="AB925" s="668">
        <v>0</v>
      </c>
      <c r="AC925" s="658">
        <v>0</v>
      </c>
      <c r="AD925" s="667"/>
      <c r="AE925" s="668"/>
      <c r="AF925" s="668"/>
      <c r="AG925" s="668"/>
      <c r="AH925" s="658"/>
      <c r="AI925" s="17"/>
      <c r="AM925" s="109"/>
    </row>
    <row r="926" spans="1:39" outlineLevel="2">
      <c r="A926" s="37">
        <f>ROW()</f>
        <v>926</v>
      </c>
      <c r="C926" s="6" t="s">
        <v>362</v>
      </c>
      <c r="I926" s="669"/>
      <c r="J926" s="670"/>
      <c r="K926" s="670"/>
      <c r="L926" s="670"/>
      <c r="M926" s="670"/>
      <c r="N926" s="669"/>
      <c r="O926" s="670"/>
      <c r="P926" s="670"/>
      <c r="Q926" s="670"/>
      <c r="R926" s="670"/>
      <c r="S926" s="659"/>
      <c r="T926" s="669"/>
      <c r="U926" s="670"/>
      <c r="V926" s="670"/>
      <c r="W926" s="670"/>
      <c r="X926" s="659"/>
      <c r="Y926" s="669">
        <v>0</v>
      </c>
      <c r="Z926" s="670">
        <v>0</v>
      </c>
      <c r="AA926" s="670">
        <v>0</v>
      </c>
      <c r="AB926" s="670">
        <v>0</v>
      </c>
      <c r="AC926" s="659">
        <v>0</v>
      </c>
      <c r="AD926" s="669"/>
      <c r="AE926" s="670"/>
      <c r="AF926" s="670"/>
      <c r="AG926" s="670"/>
      <c r="AH926" s="659"/>
      <c r="AI926" s="17"/>
      <c r="AM926" s="109"/>
    </row>
    <row r="927" spans="1:39" outlineLevel="2">
      <c r="A927" s="37">
        <f>ROW()</f>
        <v>927</v>
      </c>
      <c r="C927" s="6" t="s">
        <v>1</v>
      </c>
      <c r="I927" s="204">
        <f t="shared" ref="I927:AH927" si="468">SUM(I914:I926)</f>
        <v>0</v>
      </c>
      <c r="J927" s="9">
        <f t="shared" si="468"/>
        <v>0</v>
      </c>
      <c r="K927" s="9">
        <f t="shared" si="468"/>
        <v>0</v>
      </c>
      <c r="L927" s="9">
        <f t="shared" si="468"/>
        <v>0.40403441924715083</v>
      </c>
      <c r="M927" s="9">
        <f t="shared" si="468"/>
        <v>0.40403441924715083</v>
      </c>
      <c r="N927" s="204">
        <f t="shared" si="468"/>
        <v>3.4733420604881382E-2</v>
      </c>
      <c r="O927" s="9">
        <f t="shared" si="468"/>
        <v>3.4733420604881382E-2</v>
      </c>
      <c r="P927" s="9">
        <f t="shared" si="468"/>
        <v>3.4733420604881382E-2</v>
      </c>
      <c r="Q927" s="9">
        <f t="shared" si="468"/>
        <v>3.4733420604881382E-2</v>
      </c>
      <c r="R927" s="9">
        <f t="shared" si="468"/>
        <v>3.4733420604881382E-2</v>
      </c>
      <c r="S927" s="18">
        <f t="shared" si="468"/>
        <v>3.4733420604881382E-2</v>
      </c>
      <c r="T927" s="204">
        <f t="shared" si="468"/>
        <v>2.0078416276781835E-2</v>
      </c>
      <c r="U927" s="9">
        <f t="shared" si="468"/>
        <v>2.0078416276781835E-2</v>
      </c>
      <c r="V927" s="9">
        <f t="shared" si="468"/>
        <v>2.0078416276781835E-2</v>
      </c>
      <c r="W927" s="9">
        <f t="shared" si="468"/>
        <v>2.0078416276781835E-2</v>
      </c>
      <c r="X927" s="18">
        <f t="shared" si="468"/>
        <v>2.0078416276781835E-2</v>
      </c>
      <c r="Y927" s="204">
        <f t="shared" si="468"/>
        <v>-1.2936105435692629</v>
      </c>
      <c r="Z927" s="9">
        <f t="shared" si="468"/>
        <v>1.086687661871741E-2</v>
      </c>
      <c r="AA927" s="9">
        <f t="shared" si="468"/>
        <v>1.086687661871741E-2</v>
      </c>
      <c r="AB927" s="9">
        <f t="shared" si="468"/>
        <v>1.0866876618717412E-2</v>
      </c>
      <c r="AC927" s="18">
        <f t="shared" si="468"/>
        <v>1.0866876618717412E-2</v>
      </c>
      <c r="AD927" s="204">
        <f t="shared" si="468"/>
        <v>1.1955780922026798E-2</v>
      </c>
      <c r="AE927" s="9">
        <f t="shared" si="468"/>
        <v>1.1955780922026798E-2</v>
      </c>
      <c r="AF927" s="9">
        <f t="shared" si="468"/>
        <v>1.19557809220268E-2</v>
      </c>
      <c r="AG927" s="9">
        <f t="shared" si="468"/>
        <v>1.19557809220268E-2</v>
      </c>
      <c r="AH927" s="18">
        <f t="shared" si="468"/>
        <v>1.19557809220268E-2</v>
      </c>
      <c r="AI927" s="17"/>
      <c r="AM927" s="109"/>
    </row>
    <row r="928" spans="1:39" outlineLevel="2">
      <c r="A928" s="37">
        <f>ROW()</f>
        <v>928</v>
      </c>
      <c r="B928" s="64" t="s">
        <v>215</v>
      </c>
      <c r="I928" s="1299" t="s">
        <v>260</v>
      </c>
      <c r="J928" s="1282"/>
      <c r="K928" s="1282"/>
      <c r="L928" s="1282"/>
      <c r="M928" s="1282"/>
      <c r="N928" s="1270" t="s">
        <v>286</v>
      </c>
      <c r="O928" s="1271"/>
      <c r="P928" s="1271"/>
      <c r="Q928" s="1271"/>
      <c r="R928" s="1271"/>
      <c r="S928" s="1272"/>
      <c r="T928" s="1270" t="s">
        <v>279</v>
      </c>
      <c r="U928" s="1271"/>
      <c r="V928" s="1271"/>
      <c r="W928" s="1271"/>
      <c r="X928" s="1272"/>
      <c r="Y928" s="1270" t="s">
        <v>458</v>
      </c>
      <c r="Z928" s="1271"/>
      <c r="AA928" s="1271"/>
      <c r="AB928" s="1271"/>
      <c r="AC928" s="1272"/>
      <c r="AD928" s="1270" t="s">
        <v>551</v>
      </c>
      <c r="AE928" s="1271"/>
      <c r="AF928" s="1271"/>
      <c r="AG928" s="1271"/>
      <c r="AH928" s="1272"/>
      <c r="AI928" s="17"/>
      <c r="AM928" s="109"/>
    </row>
    <row r="929" spans="1:39" outlineLevel="2">
      <c r="A929" s="37">
        <f>ROW()</f>
        <v>929</v>
      </c>
      <c r="C929" s="167" t="s">
        <v>2</v>
      </c>
      <c r="I929" s="667">
        <v>0</v>
      </c>
      <c r="J929" s="668">
        <v>0</v>
      </c>
      <c r="K929" s="668">
        <v>0</v>
      </c>
      <c r="L929" s="668">
        <v>0</v>
      </c>
      <c r="M929" s="668">
        <v>6.0374122251640374E-3</v>
      </c>
      <c r="N929" s="667">
        <v>3.0982492997198877E-7</v>
      </c>
      <c r="O929" s="668">
        <v>3.0982492997198877E-7</v>
      </c>
      <c r="P929" s="668">
        <v>3.0982492997198877E-7</v>
      </c>
      <c r="Q929" s="668">
        <v>3.0982492997198877E-7</v>
      </c>
      <c r="R929" s="668">
        <v>3.0982492997198877E-7</v>
      </c>
      <c r="S929" s="658">
        <v>3.0982492997198877E-7</v>
      </c>
      <c r="T929" s="667">
        <v>0</v>
      </c>
      <c r="U929" s="668">
        <v>0</v>
      </c>
      <c r="V929" s="668">
        <v>0</v>
      </c>
      <c r="W929" s="668">
        <v>0</v>
      </c>
      <c r="X929" s="658">
        <v>0</v>
      </c>
      <c r="Y929" s="667">
        <v>0</v>
      </c>
      <c r="Z929" s="668">
        <v>0</v>
      </c>
      <c r="AA929" s="668">
        <v>0</v>
      </c>
      <c r="AB929" s="668">
        <v>0</v>
      </c>
      <c r="AC929" s="658">
        <v>0</v>
      </c>
      <c r="AD929" s="667">
        <v>0</v>
      </c>
      <c r="AE929" s="668">
        <v>0</v>
      </c>
      <c r="AF929" s="668">
        <v>0</v>
      </c>
      <c r="AG929" s="668">
        <v>0</v>
      </c>
      <c r="AH929" s="658">
        <v>0</v>
      </c>
      <c r="AI929" s="17"/>
      <c r="AM929" s="109"/>
    </row>
    <row r="930" spans="1:39" outlineLevel="2">
      <c r="A930" s="37">
        <f>ROW()</f>
        <v>930</v>
      </c>
      <c r="C930" s="6" t="s">
        <v>3</v>
      </c>
      <c r="I930" s="667">
        <v>0</v>
      </c>
      <c r="J930" s="668">
        <v>0</v>
      </c>
      <c r="K930" s="668">
        <v>0</v>
      </c>
      <c r="L930" s="668">
        <v>0</v>
      </c>
      <c r="M930" s="668">
        <v>7.201047542304595E-2</v>
      </c>
      <c r="N930" s="667">
        <v>0</v>
      </c>
      <c r="O930" s="668">
        <v>0</v>
      </c>
      <c r="P930" s="668">
        <v>0</v>
      </c>
      <c r="Q930" s="668">
        <v>0</v>
      </c>
      <c r="R930" s="668">
        <v>0</v>
      </c>
      <c r="S930" s="658">
        <v>0</v>
      </c>
      <c r="T930" s="667">
        <v>0</v>
      </c>
      <c r="U930" s="668">
        <v>0</v>
      </c>
      <c r="V930" s="668">
        <v>0</v>
      </c>
      <c r="W930" s="668">
        <v>0</v>
      </c>
      <c r="X930" s="658">
        <v>0</v>
      </c>
      <c r="Y930" s="667">
        <v>0</v>
      </c>
      <c r="Z930" s="668">
        <v>0</v>
      </c>
      <c r="AA930" s="668">
        <v>0</v>
      </c>
      <c r="AB930" s="668">
        <v>0</v>
      </c>
      <c r="AC930" s="658">
        <v>0</v>
      </c>
      <c r="AD930" s="667">
        <v>0</v>
      </c>
      <c r="AE930" s="668">
        <v>0</v>
      </c>
      <c r="AF930" s="668">
        <v>0</v>
      </c>
      <c r="AG930" s="668">
        <v>0</v>
      </c>
      <c r="AH930" s="658">
        <v>0</v>
      </c>
      <c r="AI930" s="17"/>
      <c r="AM930" s="109"/>
    </row>
    <row r="931" spans="1:39" outlineLevel="2">
      <c r="A931" s="37">
        <f>ROW()</f>
        <v>931</v>
      </c>
      <c r="C931" s="6" t="s">
        <v>4</v>
      </c>
      <c r="I931" s="667">
        <v>0</v>
      </c>
      <c r="J931" s="668">
        <v>0</v>
      </c>
      <c r="K931" s="668">
        <v>0</v>
      </c>
      <c r="L931" s="668">
        <v>0</v>
      </c>
      <c r="M931" s="668">
        <v>1.1804995970991139E-3</v>
      </c>
      <c r="N931" s="667">
        <v>-6.5180578921568628E-4</v>
      </c>
      <c r="O931" s="668">
        <v>-6.5180578921568628E-4</v>
      </c>
      <c r="P931" s="668">
        <v>-6.5180578921568628E-4</v>
      </c>
      <c r="Q931" s="668">
        <v>-6.5180578921568628E-4</v>
      </c>
      <c r="R931" s="668">
        <v>-6.5180578921568628E-4</v>
      </c>
      <c r="S931" s="658">
        <v>-6.5180578921568628E-4</v>
      </c>
      <c r="T931" s="667">
        <v>0</v>
      </c>
      <c r="U931" s="668">
        <v>0</v>
      </c>
      <c r="V931" s="668">
        <v>0</v>
      </c>
      <c r="W931" s="668">
        <v>0</v>
      </c>
      <c r="X931" s="658">
        <v>0</v>
      </c>
      <c r="Y931" s="667">
        <v>0</v>
      </c>
      <c r="Z931" s="668">
        <v>0</v>
      </c>
      <c r="AA931" s="668">
        <v>0</v>
      </c>
      <c r="AB931" s="668">
        <v>0</v>
      </c>
      <c r="AC931" s="658">
        <v>0</v>
      </c>
      <c r="AD931" s="667">
        <v>0</v>
      </c>
      <c r="AE931" s="668">
        <v>0</v>
      </c>
      <c r="AF931" s="668">
        <v>0</v>
      </c>
      <c r="AG931" s="668">
        <v>0</v>
      </c>
      <c r="AH931" s="658">
        <v>0</v>
      </c>
      <c r="AI931" s="17"/>
      <c r="AM931" s="109"/>
    </row>
    <row r="932" spans="1:39" outlineLevel="2">
      <c r="A932" s="37">
        <f>ROW()</f>
        <v>932</v>
      </c>
      <c r="C932" s="6" t="s">
        <v>208</v>
      </c>
      <c r="I932" s="667">
        <v>0</v>
      </c>
      <c r="J932" s="668">
        <v>0</v>
      </c>
      <c r="K932" s="668">
        <v>0</v>
      </c>
      <c r="L932" s="668">
        <v>0</v>
      </c>
      <c r="M932" s="668">
        <v>0.18573193661026055</v>
      </c>
      <c r="N932" s="667">
        <v>3.1478196812558354E-2</v>
      </c>
      <c r="O932" s="668">
        <v>3.1478196812558354E-2</v>
      </c>
      <c r="P932" s="668">
        <v>3.1478196812558354E-2</v>
      </c>
      <c r="Q932" s="668">
        <v>3.1478196812558354E-2</v>
      </c>
      <c r="R932" s="668">
        <v>3.1478196812558354E-2</v>
      </c>
      <c r="S932" s="658">
        <v>3.1478196812558354E-2</v>
      </c>
      <c r="T932" s="667">
        <v>2.9421455088012576E-2</v>
      </c>
      <c r="U932" s="668">
        <v>2.9421455088012579E-2</v>
      </c>
      <c r="V932" s="668">
        <v>2.9421455088012579E-2</v>
      </c>
      <c r="W932" s="668">
        <v>2.9421455088012582E-2</v>
      </c>
      <c r="X932" s="658">
        <v>2.9421455088012586E-2</v>
      </c>
      <c r="Y932" s="667">
        <v>3.2948532711306329E-2</v>
      </c>
      <c r="Z932" s="668">
        <v>3.2948532711306322E-2</v>
      </c>
      <c r="AA932" s="668">
        <v>3.2948532711306322E-2</v>
      </c>
      <c r="AB932" s="668">
        <v>3.2948532711306322E-2</v>
      </c>
      <c r="AC932" s="658">
        <v>3.2948532711306322E-2</v>
      </c>
      <c r="AD932" s="667">
        <v>3.5319368090902178E-2</v>
      </c>
      <c r="AE932" s="668">
        <v>3.5319368090902171E-2</v>
      </c>
      <c r="AF932" s="668">
        <v>3.5319368090902171E-2</v>
      </c>
      <c r="AG932" s="668">
        <v>3.5319368090902171E-2</v>
      </c>
      <c r="AH932" s="658">
        <v>3.5319368090902165E-2</v>
      </c>
      <c r="AI932" s="17"/>
      <c r="AM932" s="109"/>
    </row>
    <row r="933" spans="1:39" outlineLevel="2">
      <c r="A933" s="37">
        <f>ROW()</f>
        <v>933</v>
      </c>
      <c r="C933" s="6" t="s">
        <v>473</v>
      </c>
      <c r="I933" s="667"/>
      <c r="J933" s="668"/>
      <c r="K933" s="668"/>
      <c r="L933" s="668"/>
      <c r="M933" s="668"/>
      <c r="N933" s="667"/>
      <c r="O933" s="668"/>
      <c r="P933" s="668"/>
      <c r="Q933" s="668"/>
      <c r="R933" s="668"/>
      <c r="S933" s="658"/>
      <c r="T933" s="667"/>
      <c r="U933" s="668"/>
      <c r="V933" s="668"/>
      <c r="W933" s="668"/>
      <c r="X933" s="658"/>
      <c r="Y933" s="667"/>
      <c r="Z933" s="668"/>
      <c r="AA933" s="668"/>
      <c r="AB933" s="668"/>
      <c r="AC933" s="658"/>
      <c r="AD933" s="667"/>
      <c r="AE933" s="668"/>
      <c r="AF933" s="668"/>
      <c r="AG933" s="668"/>
      <c r="AH933" s="658"/>
      <c r="AI933" s="17"/>
      <c r="AM933" s="109"/>
    </row>
    <row r="934" spans="1:39" outlineLevel="2">
      <c r="A934" s="37">
        <f>ROW()</f>
        <v>934</v>
      </c>
      <c r="C934" s="6" t="s">
        <v>474</v>
      </c>
      <c r="I934" s="667"/>
      <c r="J934" s="668"/>
      <c r="K934" s="668"/>
      <c r="L934" s="668"/>
      <c r="M934" s="668"/>
      <c r="N934" s="667"/>
      <c r="O934" s="668"/>
      <c r="P934" s="668"/>
      <c r="Q934" s="668"/>
      <c r="R934" s="668"/>
      <c r="S934" s="658"/>
      <c r="T934" s="667"/>
      <c r="U934" s="668"/>
      <c r="V934" s="668"/>
      <c r="W934" s="668"/>
      <c r="X934" s="658"/>
      <c r="Y934" s="667"/>
      <c r="Z934" s="668"/>
      <c r="AA934" s="668"/>
      <c r="AB934" s="668"/>
      <c r="AC934" s="658"/>
      <c r="AD934" s="667"/>
      <c r="AE934" s="668"/>
      <c r="AF934" s="668"/>
      <c r="AG934" s="668"/>
      <c r="AH934" s="658"/>
      <c r="AI934" s="17"/>
      <c r="AM934" s="109"/>
    </row>
    <row r="935" spans="1:39" outlineLevel="2">
      <c r="A935" s="37">
        <f>ROW()</f>
        <v>935</v>
      </c>
      <c r="C935" s="6" t="s">
        <v>477</v>
      </c>
      <c r="I935" s="667"/>
      <c r="J935" s="668"/>
      <c r="K935" s="668"/>
      <c r="L935" s="668"/>
      <c r="M935" s="668"/>
      <c r="N935" s="667"/>
      <c r="O935" s="668"/>
      <c r="P935" s="668"/>
      <c r="Q935" s="668"/>
      <c r="R935" s="668"/>
      <c r="S935" s="658"/>
      <c r="T935" s="667"/>
      <c r="U935" s="668"/>
      <c r="V935" s="668"/>
      <c r="W935" s="668"/>
      <c r="X935" s="658"/>
      <c r="Y935" s="667"/>
      <c r="Z935" s="668"/>
      <c r="AA935" s="668"/>
      <c r="AB935" s="668"/>
      <c r="AC935" s="658"/>
      <c r="AD935" s="667"/>
      <c r="AE935" s="668"/>
      <c r="AF935" s="668"/>
      <c r="AG935" s="668"/>
      <c r="AH935" s="658"/>
      <c r="AI935" s="17"/>
      <c r="AM935" s="109"/>
    </row>
    <row r="936" spans="1:39" outlineLevel="2">
      <c r="A936" s="37">
        <f>ROW()</f>
        <v>936</v>
      </c>
      <c r="C936" s="6" t="s">
        <v>511</v>
      </c>
      <c r="I936" s="667"/>
      <c r="J936" s="668"/>
      <c r="K936" s="668"/>
      <c r="L936" s="668"/>
      <c r="M936" s="668"/>
      <c r="N936" s="667"/>
      <c r="O936" s="668"/>
      <c r="P936" s="668"/>
      <c r="Q936" s="668"/>
      <c r="R936" s="668"/>
      <c r="S936" s="658"/>
      <c r="T936" s="667"/>
      <c r="U936" s="668"/>
      <c r="V936" s="668"/>
      <c r="W936" s="668"/>
      <c r="X936" s="658"/>
      <c r="Y936" s="667"/>
      <c r="Z936" s="668"/>
      <c r="AA936" s="668"/>
      <c r="AB936" s="668"/>
      <c r="AC936" s="658"/>
      <c r="AD936" s="667"/>
      <c r="AE936" s="668"/>
      <c r="AF936" s="668"/>
      <c r="AG936" s="668"/>
      <c r="AH936" s="658"/>
      <c r="AI936" s="17"/>
      <c r="AM936" s="109"/>
    </row>
    <row r="937" spans="1:39" outlineLevel="2">
      <c r="A937" s="37">
        <f>ROW()</f>
        <v>937</v>
      </c>
      <c r="C937" s="6" t="s">
        <v>655</v>
      </c>
      <c r="I937" s="667"/>
      <c r="J937" s="668"/>
      <c r="K937" s="668"/>
      <c r="L937" s="668"/>
      <c r="M937" s="668"/>
      <c r="N937" s="667"/>
      <c r="O937" s="668"/>
      <c r="P937" s="668"/>
      <c r="Q937" s="668"/>
      <c r="R937" s="668"/>
      <c r="S937" s="658"/>
      <c r="T937" s="667"/>
      <c r="U937" s="668"/>
      <c r="V937" s="668"/>
      <c r="W937" s="668"/>
      <c r="X937" s="658"/>
      <c r="Y937" s="667"/>
      <c r="Z937" s="668"/>
      <c r="AA937" s="668"/>
      <c r="AB937" s="668"/>
      <c r="AC937" s="658"/>
      <c r="AD937" s="667"/>
      <c r="AE937" s="668"/>
      <c r="AF937" s="668"/>
      <c r="AG937" s="668"/>
      <c r="AH937" s="658"/>
      <c r="AI937" s="17"/>
      <c r="AM937" s="109"/>
    </row>
    <row r="938" spans="1:39" outlineLevel="2">
      <c r="A938" s="37">
        <f>ROW()</f>
        <v>938</v>
      </c>
      <c r="C938" s="6" t="s">
        <v>656</v>
      </c>
      <c r="I938" s="667"/>
      <c r="J938" s="668"/>
      <c r="K938" s="668"/>
      <c r="L938" s="668"/>
      <c r="M938" s="668"/>
      <c r="N938" s="667"/>
      <c r="O938" s="668"/>
      <c r="P938" s="668"/>
      <c r="Q938" s="668"/>
      <c r="R938" s="668"/>
      <c r="S938" s="658"/>
      <c r="T938" s="667"/>
      <c r="U938" s="668"/>
      <c r="V938" s="668"/>
      <c r="W938" s="668"/>
      <c r="X938" s="658"/>
      <c r="Y938" s="667"/>
      <c r="Z938" s="668"/>
      <c r="AA938" s="668"/>
      <c r="AB938" s="668"/>
      <c r="AC938" s="658"/>
      <c r="AD938" s="667"/>
      <c r="AE938" s="668"/>
      <c r="AF938" s="668"/>
      <c r="AG938" s="668"/>
      <c r="AH938" s="658"/>
      <c r="AI938" s="17"/>
      <c r="AM938" s="109"/>
    </row>
    <row r="939" spans="1:39" outlineLevel="2">
      <c r="A939" s="37">
        <f>ROW()</f>
        <v>939</v>
      </c>
      <c r="C939" s="6" t="s">
        <v>667</v>
      </c>
      <c r="I939" s="667"/>
      <c r="J939" s="668"/>
      <c r="K939" s="668"/>
      <c r="L939" s="668"/>
      <c r="M939" s="668"/>
      <c r="N939" s="667"/>
      <c r="O939" s="668"/>
      <c r="P939" s="668"/>
      <c r="Q939" s="668"/>
      <c r="R939" s="668"/>
      <c r="S939" s="658"/>
      <c r="T939" s="667"/>
      <c r="U939" s="668"/>
      <c r="V939" s="668"/>
      <c r="W939" s="668"/>
      <c r="X939" s="658"/>
      <c r="Y939" s="667"/>
      <c r="Z939" s="668"/>
      <c r="AA939" s="668"/>
      <c r="AB939" s="668"/>
      <c r="AC939" s="658"/>
      <c r="AD939" s="667"/>
      <c r="AE939" s="668"/>
      <c r="AF939" s="668"/>
      <c r="AG939" s="668"/>
      <c r="AH939" s="658"/>
      <c r="AI939" s="17"/>
      <c r="AM939" s="109"/>
    </row>
    <row r="940" spans="1:39" outlineLevel="2">
      <c r="A940" s="37">
        <f>ROW()</f>
        <v>940</v>
      </c>
      <c r="C940" s="6" t="s">
        <v>212</v>
      </c>
      <c r="I940" s="667">
        <v>0</v>
      </c>
      <c r="J940" s="668">
        <v>0</v>
      </c>
      <c r="K940" s="668">
        <v>0</v>
      </c>
      <c r="L940" s="668">
        <v>0</v>
      </c>
      <c r="M940" s="668">
        <v>0</v>
      </c>
      <c r="N940" s="667">
        <v>0</v>
      </c>
      <c r="O940" s="668">
        <v>0</v>
      </c>
      <c r="P940" s="668">
        <v>0</v>
      </c>
      <c r="Q940" s="668">
        <v>0</v>
      </c>
      <c r="R940" s="668">
        <v>0</v>
      </c>
      <c r="S940" s="658">
        <v>0</v>
      </c>
      <c r="T940" s="667">
        <v>0</v>
      </c>
      <c r="U940" s="668">
        <v>0</v>
      </c>
      <c r="V940" s="668">
        <v>0</v>
      </c>
      <c r="W940" s="668">
        <v>0</v>
      </c>
      <c r="X940" s="658">
        <v>0</v>
      </c>
      <c r="Y940" s="667">
        <v>0</v>
      </c>
      <c r="Z940" s="668">
        <v>0</v>
      </c>
      <c r="AA940" s="668">
        <v>0</v>
      </c>
      <c r="AB940" s="668">
        <v>0</v>
      </c>
      <c r="AC940" s="658">
        <v>0</v>
      </c>
      <c r="AD940" s="667"/>
      <c r="AE940" s="668"/>
      <c r="AF940" s="668"/>
      <c r="AG940" s="668"/>
      <c r="AH940" s="658"/>
      <c r="AI940" s="17"/>
      <c r="AM940" s="109"/>
    </row>
    <row r="941" spans="1:39" outlineLevel="2">
      <c r="A941" s="37">
        <f>ROW()</f>
        <v>941</v>
      </c>
      <c r="C941" s="6" t="s">
        <v>362</v>
      </c>
      <c r="I941" s="669"/>
      <c r="J941" s="670"/>
      <c r="K941" s="670"/>
      <c r="L941" s="670"/>
      <c r="M941" s="670"/>
      <c r="N941" s="669"/>
      <c r="O941" s="670"/>
      <c r="P941" s="670"/>
      <c r="Q941" s="670"/>
      <c r="R941" s="670"/>
      <c r="S941" s="659"/>
      <c r="T941" s="669"/>
      <c r="U941" s="670"/>
      <c r="V941" s="670"/>
      <c r="W941" s="670"/>
      <c r="X941" s="659"/>
      <c r="Y941" s="669">
        <v>0</v>
      </c>
      <c r="Z941" s="670">
        <v>0</v>
      </c>
      <c r="AA941" s="670">
        <v>0</v>
      </c>
      <c r="AB941" s="670">
        <v>0</v>
      </c>
      <c r="AC941" s="659">
        <v>0</v>
      </c>
      <c r="AD941" s="669"/>
      <c r="AE941" s="670"/>
      <c r="AF941" s="670"/>
      <c r="AG941" s="670"/>
      <c r="AH941" s="659"/>
      <c r="AI941" s="17"/>
      <c r="AM941" s="109"/>
    </row>
    <row r="942" spans="1:39" outlineLevel="2">
      <c r="A942" s="37">
        <f>ROW()</f>
        <v>942</v>
      </c>
      <c r="C942" s="6" t="s">
        <v>1</v>
      </c>
      <c r="I942" s="204">
        <f t="shared" ref="I942:AH942" si="469">SUM(I929:I941)</f>
        <v>0</v>
      </c>
      <c r="J942" s="9">
        <f t="shared" si="469"/>
        <v>0</v>
      </c>
      <c r="K942" s="9">
        <f t="shared" si="469"/>
        <v>0</v>
      </c>
      <c r="L942" s="9">
        <f t="shared" si="469"/>
        <v>0</v>
      </c>
      <c r="M942" s="9">
        <f t="shared" si="469"/>
        <v>0.26496032385556967</v>
      </c>
      <c r="N942" s="204">
        <f t="shared" si="469"/>
        <v>3.0826700848272638E-2</v>
      </c>
      <c r="O942" s="9">
        <f t="shared" si="469"/>
        <v>3.0826700848272638E-2</v>
      </c>
      <c r="P942" s="9">
        <f t="shared" si="469"/>
        <v>3.0826700848272638E-2</v>
      </c>
      <c r="Q942" s="9">
        <f t="shared" si="469"/>
        <v>3.0826700848272638E-2</v>
      </c>
      <c r="R942" s="9">
        <f t="shared" si="469"/>
        <v>3.0826700848272638E-2</v>
      </c>
      <c r="S942" s="18">
        <f t="shared" si="469"/>
        <v>3.0826700848272638E-2</v>
      </c>
      <c r="T942" s="204">
        <f t="shared" si="469"/>
        <v>2.9421455088012576E-2</v>
      </c>
      <c r="U942" s="9">
        <f t="shared" si="469"/>
        <v>2.9421455088012579E-2</v>
      </c>
      <c r="V942" s="9">
        <f t="shared" si="469"/>
        <v>2.9421455088012579E-2</v>
      </c>
      <c r="W942" s="9">
        <f t="shared" si="469"/>
        <v>2.9421455088012582E-2</v>
      </c>
      <c r="X942" s="18">
        <f t="shared" si="469"/>
        <v>2.9421455088012586E-2</v>
      </c>
      <c r="Y942" s="204">
        <f t="shared" si="469"/>
        <v>3.2948532711306329E-2</v>
      </c>
      <c r="Z942" s="9">
        <f t="shared" si="469"/>
        <v>3.2948532711306322E-2</v>
      </c>
      <c r="AA942" s="9">
        <f t="shared" si="469"/>
        <v>3.2948532711306322E-2</v>
      </c>
      <c r="AB942" s="9">
        <f t="shared" si="469"/>
        <v>3.2948532711306322E-2</v>
      </c>
      <c r="AC942" s="18">
        <f t="shared" si="469"/>
        <v>3.2948532711306322E-2</v>
      </c>
      <c r="AD942" s="204">
        <f t="shared" si="469"/>
        <v>3.5319368090902178E-2</v>
      </c>
      <c r="AE942" s="9">
        <f t="shared" si="469"/>
        <v>3.5319368090902171E-2</v>
      </c>
      <c r="AF942" s="9">
        <f t="shared" si="469"/>
        <v>3.5319368090902171E-2</v>
      </c>
      <c r="AG942" s="9">
        <f t="shared" si="469"/>
        <v>3.5319368090902171E-2</v>
      </c>
      <c r="AH942" s="18">
        <f t="shared" si="469"/>
        <v>3.5319368090902165E-2</v>
      </c>
      <c r="AI942" s="17"/>
      <c r="AM942" s="109"/>
    </row>
    <row r="943" spans="1:39" outlineLevel="2">
      <c r="A943" s="37">
        <f>ROW()</f>
        <v>943</v>
      </c>
      <c r="B943" s="64" t="s">
        <v>216</v>
      </c>
      <c r="I943" s="1299" t="s">
        <v>260</v>
      </c>
      <c r="J943" s="1282"/>
      <c r="K943" s="1282"/>
      <c r="L943" s="1282"/>
      <c r="M943" s="1282"/>
      <c r="N943" s="1270" t="s">
        <v>286</v>
      </c>
      <c r="O943" s="1271"/>
      <c r="P943" s="1271"/>
      <c r="Q943" s="1271"/>
      <c r="R943" s="1271"/>
      <c r="S943" s="1272"/>
      <c r="T943" s="1270" t="s">
        <v>279</v>
      </c>
      <c r="U943" s="1271"/>
      <c r="V943" s="1271"/>
      <c r="W943" s="1271"/>
      <c r="X943" s="1272"/>
      <c r="Y943" s="1270" t="s">
        <v>458</v>
      </c>
      <c r="Z943" s="1271"/>
      <c r="AA943" s="1271"/>
      <c r="AB943" s="1271"/>
      <c r="AC943" s="1272"/>
      <c r="AD943" s="1270" t="s">
        <v>551</v>
      </c>
      <c r="AE943" s="1271"/>
      <c r="AF943" s="1271"/>
      <c r="AG943" s="1271"/>
      <c r="AH943" s="1272"/>
      <c r="AI943" s="17"/>
      <c r="AM943" s="109"/>
    </row>
    <row r="944" spans="1:39" outlineLevel="2">
      <c r="A944" s="37">
        <f>ROW()</f>
        <v>944</v>
      </c>
      <c r="C944" s="167" t="s">
        <v>2</v>
      </c>
      <c r="I944" s="667">
        <v>0</v>
      </c>
      <c r="J944" s="668">
        <v>0</v>
      </c>
      <c r="K944" s="668">
        <v>0</v>
      </c>
      <c r="L944" s="668">
        <v>0</v>
      </c>
      <c r="M944" s="668">
        <v>0</v>
      </c>
      <c r="N944" s="667">
        <v>8.874671428571429E-3</v>
      </c>
      <c r="O944" s="668">
        <v>8.874671428571429E-3</v>
      </c>
      <c r="P944" s="668">
        <v>8.874671428571429E-3</v>
      </c>
      <c r="Q944" s="668">
        <v>8.874671428571429E-3</v>
      </c>
      <c r="R944" s="668">
        <v>8.874671428571429E-3</v>
      </c>
      <c r="S944" s="658">
        <v>8.874671428571429E-3</v>
      </c>
      <c r="T944" s="667">
        <v>1.0540565382740123E-2</v>
      </c>
      <c r="U944" s="668">
        <v>1.0540565382740123E-2</v>
      </c>
      <c r="V944" s="668">
        <v>1.0540565382740121E-2</v>
      </c>
      <c r="W944" s="668">
        <v>1.0540565382740121E-2</v>
      </c>
      <c r="X944" s="658">
        <v>1.0540565382740119E-2</v>
      </c>
      <c r="Y944" s="667">
        <v>1.1804180393864274E-2</v>
      </c>
      <c r="Z944" s="668">
        <v>1.1804180393864272E-2</v>
      </c>
      <c r="AA944" s="668">
        <v>1.180418039386427E-2</v>
      </c>
      <c r="AB944" s="668">
        <v>1.1804180393864272E-2</v>
      </c>
      <c r="AC944" s="658">
        <v>1.1804180393864274E-2</v>
      </c>
      <c r="AD944" s="667">
        <v>1.6268861170141338E-2</v>
      </c>
      <c r="AE944" s="668">
        <v>1.6268861170141338E-2</v>
      </c>
      <c r="AF944" s="668">
        <v>1.6268861170141334E-2</v>
      </c>
      <c r="AG944" s="668">
        <v>1.6268861170141334E-2</v>
      </c>
      <c r="AH944" s="658">
        <v>1.6268861170141334E-2</v>
      </c>
      <c r="AI944" s="17"/>
      <c r="AM944" s="109"/>
    </row>
    <row r="945" spans="1:39" outlineLevel="2">
      <c r="A945" s="37">
        <f>ROW()</f>
        <v>945</v>
      </c>
      <c r="C945" s="6" t="s">
        <v>3</v>
      </c>
      <c r="I945" s="667">
        <v>0</v>
      </c>
      <c r="J945" s="668">
        <v>0</v>
      </c>
      <c r="K945" s="668">
        <v>0</v>
      </c>
      <c r="L945" s="668">
        <v>0</v>
      </c>
      <c r="M945" s="668">
        <v>0</v>
      </c>
      <c r="N945" s="667">
        <v>0</v>
      </c>
      <c r="O945" s="668">
        <v>0</v>
      </c>
      <c r="P945" s="668">
        <v>0</v>
      </c>
      <c r="Q945" s="668">
        <v>0</v>
      </c>
      <c r="R945" s="668">
        <v>0</v>
      </c>
      <c r="S945" s="658">
        <v>0</v>
      </c>
      <c r="T945" s="667">
        <v>9.0794654948805446E-3</v>
      </c>
      <c r="U945" s="668">
        <v>9.0794654948805446E-3</v>
      </c>
      <c r="V945" s="668">
        <v>9.0794654948805464E-3</v>
      </c>
      <c r="W945" s="668">
        <v>9.0794654948805464E-3</v>
      </c>
      <c r="X945" s="658">
        <v>9.0794654948805464E-3</v>
      </c>
      <c r="Y945" s="667">
        <v>1.0167922183465903E-2</v>
      </c>
      <c r="Z945" s="668">
        <v>1.0167922183465903E-2</v>
      </c>
      <c r="AA945" s="668">
        <v>1.0167922183465903E-2</v>
      </c>
      <c r="AB945" s="668">
        <v>1.0167922183465903E-2</v>
      </c>
      <c r="AC945" s="658">
        <v>1.0167922183465903E-2</v>
      </c>
      <c r="AD945" s="667">
        <v>1.0899562340578765E-2</v>
      </c>
      <c r="AE945" s="668">
        <v>1.0899562340578765E-2</v>
      </c>
      <c r="AF945" s="668">
        <v>1.0899562340578766E-2</v>
      </c>
      <c r="AG945" s="668">
        <v>1.0899562340578766E-2</v>
      </c>
      <c r="AH945" s="658">
        <v>1.0899562340578766E-2</v>
      </c>
      <c r="AI945" s="17"/>
      <c r="AM945" s="109"/>
    </row>
    <row r="946" spans="1:39" outlineLevel="2">
      <c r="A946" s="37">
        <f>ROW()</f>
        <v>946</v>
      </c>
      <c r="C946" s="6" t="s">
        <v>4</v>
      </c>
      <c r="I946" s="667">
        <v>0</v>
      </c>
      <c r="J946" s="668">
        <v>0</v>
      </c>
      <c r="K946" s="668">
        <v>0</v>
      </c>
      <c r="L946" s="668">
        <v>0</v>
      </c>
      <c r="M946" s="668">
        <v>0</v>
      </c>
      <c r="N946" s="667">
        <v>3.3410525600000004E-2</v>
      </c>
      <c r="O946" s="668">
        <v>3.3410525600000004E-2</v>
      </c>
      <c r="P946" s="668">
        <v>3.3410525600000004E-2</v>
      </c>
      <c r="Q946" s="668">
        <v>3.3410525600000004E-2</v>
      </c>
      <c r="R946" s="668">
        <v>3.3410525600000004E-2</v>
      </c>
      <c r="S946" s="658">
        <v>3.3410525600000004E-2</v>
      </c>
      <c r="T946" s="667">
        <v>3.9682125968600691E-2</v>
      </c>
      <c r="U946" s="668">
        <v>3.9682125968600691E-2</v>
      </c>
      <c r="V946" s="668">
        <v>3.9682125968600691E-2</v>
      </c>
      <c r="W946" s="668">
        <v>3.9682125968600691E-2</v>
      </c>
      <c r="X946" s="658">
        <v>3.9682125968600698E-2</v>
      </c>
      <c r="Y946" s="667">
        <v>4.4439264530574861E-2</v>
      </c>
      <c r="Z946" s="668">
        <v>4.4439264530574861E-2</v>
      </c>
      <c r="AA946" s="668">
        <v>4.4439264530574861E-2</v>
      </c>
      <c r="AB946" s="668">
        <v>4.4439264530574861E-2</v>
      </c>
      <c r="AC946" s="658">
        <v>4.4439264530574861E-2</v>
      </c>
      <c r="AD946" s="667">
        <v>0.11568967205284346</v>
      </c>
      <c r="AE946" s="668">
        <v>0.11568967205284346</v>
      </c>
      <c r="AF946" s="668">
        <v>0.11568967205284346</v>
      </c>
      <c r="AG946" s="668">
        <v>0.11568967205284345</v>
      </c>
      <c r="AH946" s="658">
        <v>0.11568967205284345</v>
      </c>
      <c r="AI946" s="17"/>
      <c r="AM946" s="109"/>
    </row>
    <row r="947" spans="1:39" outlineLevel="2">
      <c r="A947" s="37">
        <f>ROW()</f>
        <v>947</v>
      </c>
      <c r="C947" s="6" t="s">
        <v>208</v>
      </c>
      <c r="I947" s="667">
        <v>0</v>
      </c>
      <c r="J947" s="668">
        <v>0</v>
      </c>
      <c r="K947" s="668">
        <v>0</v>
      </c>
      <c r="L947" s="668">
        <v>0</v>
      </c>
      <c r="M947" s="668">
        <v>0</v>
      </c>
      <c r="N947" s="667">
        <v>3.0049477000000005E-2</v>
      </c>
      <c r="O947" s="668">
        <v>3.0049477000000005E-2</v>
      </c>
      <c r="P947" s="668">
        <v>3.0049477000000005E-2</v>
      </c>
      <c r="Q947" s="668">
        <v>3.0049477000000005E-2</v>
      </c>
      <c r="R947" s="668">
        <v>3.0049477000000005E-2</v>
      </c>
      <c r="S947" s="658">
        <v>3.0049477000000005E-2</v>
      </c>
      <c r="T947" s="667">
        <v>3.5690163808873729E-2</v>
      </c>
      <c r="U947" s="668">
        <v>3.5690163808873729E-2</v>
      </c>
      <c r="V947" s="668">
        <v>3.5690163808873736E-2</v>
      </c>
      <c r="W947" s="668">
        <v>3.5690163808873736E-2</v>
      </c>
      <c r="X947" s="658">
        <v>3.5690163808873736E-2</v>
      </c>
      <c r="Y947" s="667">
        <v>3.2545451912362459E-2</v>
      </c>
      <c r="Z947" s="668">
        <v>3.2545451912362459E-2</v>
      </c>
      <c r="AA947" s="668">
        <v>3.2545451912362459E-2</v>
      </c>
      <c r="AB947" s="668">
        <v>3.2545451912362459E-2</v>
      </c>
      <c r="AC947" s="658">
        <v>3.2545451912362459E-2</v>
      </c>
      <c r="AD947" s="667">
        <v>3.4887283323030586E-2</v>
      </c>
      <c r="AE947" s="668">
        <v>3.4887283323030586E-2</v>
      </c>
      <c r="AF947" s="668">
        <v>3.4887283323030586E-2</v>
      </c>
      <c r="AG947" s="668">
        <v>3.4887283323030586E-2</v>
      </c>
      <c r="AH947" s="658">
        <v>3.488728332303058E-2</v>
      </c>
      <c r="AI947" s="17"/>
      <c r="AM947" s="109"/>
    </row>
    <row r="948" spans="1:39" outlineLevel="2">
      <c r="A948" s="37">
        <f>ROW()</f>
        <v>948</v>
      </c>
      <c r="C948" s="6" t="s">
        <v>473</v>
      </c>
      <c r="I948" s="667"/>
      <c r="J948" s="668"/>
      <c r="K948" s="668"/>
      <c r="L948" s="668"/>
      <c r="M948" s="668"/>
      <c r="N948" s="667"/>
      <c r="O948" s="668"/>
      <c r="P948" s="668"/>
      <c r="Q948" s="668"/>
      <c r="R948" s="668"/>
      <c r="S948" s="658"/>
      <c r="T948" s="667"/>
      <c r="U948" s="668"/>
      <c r="V948" s="668"/>
      <c r="W948" s="668"/>
      <c r="X948" s="658"/>
      <c r="Y948" s="667"/>
      <c r="Z948" s="668"/>
      <c r="AA948" s="668"/>
      <c r="AB948" s="668"/>
      <c r="AC948" s="658"/>
      <c r="AD948" s="667"/>
      <c r="AE948" s="668"/>
      <c r="AF948" s="668"/>
      <c r="AG948" s="668"/>
      <c r="AH948" s="658"/>
      <c r="AI948" s="17"/>
      <c r="AM948" s="109"/>
    </row>
    <row r="949" spans="1:39" outlineLevel="2">
      <c r="A949" s="37">
        <f>ROW()</f>
        <v>949</v>
      </c>
      <c r="C949" s="6" t="s">
        <v>474</v>
      </c>
      <c r="I949" s="667"/>
      <c r="J949" s="668"/>
      <c r="K949" s="668"/>
      <c r="L949" s="668"/>
      <c r="M949" s="668"/>
      <c r="N949" s="667"/>
      <c r="O949" s="668"/>
      <c r="P949" s="668"/>
      <c r="Q949" s="668"/>
      <c r="R949" s="668"/>
      <c r="S949" s="658"/>
      <c r="T949" s="667"/>
      <c r="U949" s="668"/>
      <c r="V949" s="668"/>
      <c r="W949" s="668"/>
      <c r="X949" s="658"/>
      <c r="Y949" s="667"/>
      <c r="Z949" s="668"/>
      <c r="AA949" s="668"/>
      <c r="AB949" s="668"/>
      <c r="AC949" s="658"/>
      <c r="AD949" s="667"/>
      <c r="AE949" s="668"/>
      <c r="AF949" s="668"/>
      <c r="AG949" s="668"/>
      <c r="AH949" s="658"/>
      <c r="AI949" s="17"/>
      <c r="AM949" s="109"/>
    </row>
    <row r="950" spans="1:39" outlineLevel="2">
      <c r="A950" s="37">
        <f>ROW()</f>
        <v>950</v>
      </c>
      <c r="C950" s="6" t="s">
        <v>477</v>
      </c>
      <c r="I950" s="667"/>
      <c r="J950" s="668"/>
      <c r="K950" s="668"/>
      <c r="L950" s="668"/>
      <c r="M950" s="668"/>
      <c r="N950" s="667"/>
      <c r="O950" s="668"/>
      <c r="P950" s="668"/>
      <c r="Q950" s="668"/>
      <c r="R950" s="668"/>
      <c r="S950" s="658"/>
      <c r="T950" s="667"/>
      <c r="U950" s="668"/>
      <c r="V950" s="668"/>
      <c r="W950" s="668"/>
      <c r="X950" s="658"/>
      <c r="Y950" s="667"/>
      <c r="Z950" s="668"/>
      <c r="AA950" s="668"/>
      <c r="AB950" s="668"/>
      <c r="AC950" s="658"/>
      <c r="AD950" s="667"/>
      <c r="AE950" s="668"/>
      <c r="AF950" s="668"/>
      <c r="AG950" s="668"/>
      <c r="AH950" s="658"/>
      <c r="AI950" s="17"/>
      <c r="AM950" s="109"/>
    </row>
    <row r="951" spans="1:39" outlineLevel="2">
      <c r="A951" s="37">
        <f>ROW()</f>
        <v>951</v>
      </c>
      <c r="C951" s="6" t="s">
        <v>511</v>
      </c>
      <c r="I951" s="667"/>
      <c r="J951" s="668"/>
      <c r="K951" s="668"/>
      <c r="L951" s="668"/>
      <c r="M951" s="668"/>
      <c r="N951" s="667"/>
      <c r="O951" s="668"/>
      <c r="P951" s="668"/>
      <c r="Q951" s="668"/>
      <c r="R951" s="668"/>
      <c r="S951" s="658"/>
      <c r="T951" s="667"/>
      <c r="U951" s="668"/>
      <c r="V951" s="668"/>
      <c r="W951" s="668"/>
      <c r="X951" s="658"/>
      <c r="Y951" s="667"/>
      <c r="Z951" s="668"/>
      <c r="AA951" s="668"/>
      <c r="AB951" s="668"/>
      <c r="AC951" s="658"/>
      <c r="AD951" s="667"/>
      <c r="AE951" s="668"/>
      <c r="AF951" s="668"/>
      <c r="AG951" s="668"/>
      <c r="AH951" s="658"/>
      <c r="AI951" s="17"/>
      <c r="AM951" s="109"/>
    </row>
    <row r="952" spans="1:39" outlineLevel="2">
      <c r="A952" s="37">
        <f>ROW()</f>
        <v>952</v>
      </c>
      <c r="C952" s="6" t="s">
        <v>655</v>
      </c>
      <c r="I952" s="667"/>
      <c r="J952" s="668"/>
      <c r="K952" s="668"/>
      <c r="L952" s="668"/>
      <c r="M952" s="668"/>
      <c r="N952" s="667"/>
      <c r="O952" s="668"/>
      <c r="P952" s="668"/>
      <c r="Q952" s="668"/>
      <c r="R952" s="668"/>
      <c r="S952" s="658"/>
      <c r="T952" s="667"/>
      <c r="U952" s="668"/>
      <c r="V952" s="668"/>
      <c r="W952" s="668"/>
      <c r="X952" s="658"/>
      <c r="Y952" s="667"/>
      <c r="Z952" s="668"/>
      <c r="AA952" s="668"/>
      <c r="AB952" s="668"/>
      <c r="AC952" s="658"/>
      <c r="AD952" s="667"/>
      <c r="AE952" s="668"/>
      <c r="AF952" s="668"/>
      <c r="AG952" s="668"/>
      <c r="AH952" s="658"/>
      <c r="AI952" s="17"/>
      <c r="AM952" s="109"/>
    </row>
    <row r="953" spans="1:39" outlineLevel="2">
      <c r="A953" s="37">
        <f>ROW()</f>
        <v>953</v>
      </c>
      <c r="C953" s="6" t="s">
        <v>656</v>
      </c>
      <c r="I953" s="667"/>
      <c r="J953" s="668"/>
      <c r="K953" s="668"/>
      <c r="L953" s="668"/>
      <c r="M953" s="668"/>
      <c r="N953" s="667"/>
      <c r="O953" s="668"/>
      <c r="P953" s="668"/>
      <c r="Q953" s="668"/>
      <c r="R953" s="668"/>
      <c r="S953" s="658"/>
      <c r="T953" s="667"/>
      <c r="U953" s="668"/>
      <c r="V953" s="668"/>
      <c r="W953" s="668"/>
      <c r="X953" s="658"/>
      <c r="Y953" s="667"/>
      <c r="Z953" s="668"/>
      <c r="AA953" s="668"/>
      <c r="AB953" s="668"/>
      <c r="AC953" s="658"/>
      <c r="AD953" s="667"/>
      <c r="AE953" s="668"/>
      <c r="AF953" s="668"/>
      <c r="AG953" s="668"/>
      <c r="AH953" s="658"/>
      <c r="AI953" s="17"/>
      <c r="AM953" s="109"/>
    </row>
    <row r="954" spans="1:39" outlineLevel="2">
      <c r="A954" s="37">
        <f>ROW()</f>
        <v>954</v>
      </c>
      <c r="C954" s="6" t="s">
        <v>667</v>
      </c>
      <c r="I954" s="667"/>
      <c r="J954" s="668"/>
      <c r="K954" s="668"/>
      <c r="L954" s="668"/>
      <c r="M954" s="668"/>
      <c r="N954" s="667"/>
      <c r="O954" s="668"/>
      <c r="P954" s="668"/>
      <c r="Q954" s="668"/>
      <c r="R954" s="668"/>
      <c r="S954" s="658"/>
      <c r="T954" s="667"/>
      <c r="U954" s="668"/>
      <c r="V954" s="668"/>
      <c r="W954" s="668"/>
      <c r="X954" s="658"/>
      <c r="Y954" s="667"/>
      <c r="Z954" s="668"/>
      <c r="AA954" s="668"/>
      <c r="AB954" s="668"/>
      <c r="AC954" s="658"/>
      <c r="AD954" s="667"/>
      <c r="AE954" s="668"/>
      <c r="AF954" s="668"/>
      <c r="AG954" s="668"/>
      <c r="AH954" s="658"/>
      <c r="AI954" s="17"/>
      <c r="AM954" s="109"/>
    </row>
    <row r="955" spans="1:39" outlineLevel="2">
      <c r="A955" s="37">
        <f>ROW()</f>
        <v>955</v>
      </c>
      <c r="C955" s="6" t="s">
        <v>212</v>
      </c>
      <c r="I955" s="667">
        <v>0</v>
      </c>
      <c r="J955" s="668">
        <v>0</v>
      </c>
      <c r="K955" s="668">
        <v>0</v>
      </c>
      <c r="L955" s="668">
        <v>0</v>
      </c>
      <c r="M955" s="668">
        <v>0</v>
      </c>
      <c r="N955" s="667">
        <v>0</v>
      </c>
      <c r="O955" s="668">
        <v>0</v>
      </c>
      <c r="P955" s="668">
        <v>0</v>
      </c>
      <c r="Q955" s="668">
        <v>0</v>
      </c>
      <c r="R955" s="668">
        <v>0</v>
      </c>
      <c r="S955" s="658">
        <v>0</v>
      </c>
      <c r="T955" s="667">
        <v>0</v>
      </c>
      <c r="U955" s="668">
        <v>0</v>
      </c>
      <c r="V955" s="668">
        <v>0</v>
      </c>
      <c r="W955" s="668">
        <v>0</v>
      </c>
      <c r="X955" s="658">
        <v>0</v>
      </c>
      <c r="Y955" s="667">
        <v>0</v>
      </c>
      <c r="Z955" s="668">
        <v>0</v>
      </c>
      <c r="AA955" s="668">
        <v>0</v>
      </c>
      <c r="AB955" s="668">
        <v>0</v>
      </c>
      <c r="AC955" s="658">
        <v>0</v>
      </c>
      <c r="AD955" s="667"/>
      <c r="AE955" s="668"/>
      <c r="AF955" s="668"/>
      <c r="AG955" s="668"/>
      <c r="AH955" s="658"/>
      <c r="AI955" s="17"/>
      <c r="AM955" s="109"/>
    </row>
    <row r="956" spans="1:39" outlineLevel="2">
      <c r="A956" s="37">
        <f>ROW()</f>
        <v>956</v>
      </c>
      <c r="C956" s="6" t="s">
        <v>362</v>
      </c>
      <c r="I956" s="669"/>
      <c r="J956" s="670"/>
      <c r="K956" s="670"/>
      <c r="L956" s="670"/>
      <c r="M956" s="670"/>
      <c r="N956" s="669"/>
      <c r="O956" s="670"/>
      <c r="P956" s="670"/>
      <c r="Q956" s="670"/>
      <c r="R956" s="670"/>
      <c r="S956" s="659"/>
      <c r="T956" s="669"/>
      <c r="U956" s="670"/>
      <c r="V956" s="670"/>
      <c r="W956" s="670"/>
      <c r="X956" s="659"/>
      <c r="Y956" s="669">
        <v>0</v>
      </c>
      <c r="Z956" s="670">
        <v>0</v>
      </c>
      <c r="AA956" s="670">
        <v>0</v>
      </c>
      <c r="AB956" s="670">
        <v>0</v>
      </c>
      <c r="AC956" s="659">
        <v>0</v>
      </c>
      <c r="AD956" s="669"/>
      <c r="AE956" s="670"/>
      <c r="AF956" s="670"/>
      <c r="AG956" s="670"/>
      <c r="AH956" s="659"/>
      <c r="AI956" s="17"/>
      <c r="AM956" s="109"/>
    </row>
    <row r="957" spans="1:39" outlineLevel="2">
      <c r="A957" s="37">
        <f>ROW()</f>
        <v>957</v>
      </c>
      <c r="C957" s="6" t="s">
        <v>1</v>
      </c>
      <c r="I957" s="204">
        <f t="shared" ref="I957:AH957" si="470">SUM(I944:I956)</f>
        <v>0</v>
      </c>
      <c r="J957" s="9">
        <f t="shared" si="470"/>
        <v>0</v>
      </c>
      <c r="K957" s="9">
        <f t="shared" si="470"/>
        <v>0</v>
      </c>
      <c r="L957" s="9">
        <f t="shared" si="470"/>
        <v>0</v>
      </c>
      <c r="M957" s="9">
        <f t="shared" si="470"/>
        <v>0</v>
      </c>
      <c r="N957" s="204">
        <f t="shared" si="470"/>
        <v>7.2334674028571438E-2</v>
      </c>
      <c r="O957" s="9">
        <f t="shared" si="470"/>
        <v>7.2334674028571438E-2</v>
      </c>
      <c r="P957" s="9">
        <f t="shared" si="470"/>
        <v>7.2334674028571438E-2</v>
      </c>
      <c r="Q957" s="9">
        <f t="shared" si="470"/>
        <v>7.2334674028571438E-2</v>
      </c>
      <c r="R957" s="9">
        <f t="shared" si="470"/>
        <v>7.2334674028571438E-2</v>
      </c>
      <c r="S957" s="18">
        <f t="shared" si="470"/>
        <v>7.2334674028571438E-2</v>
      </c>
      <c r="T957" s="204">
        <f t="shared" si="470"/>
        <v>9.499232065509508E-2</v>
      </c>
      <c r="U957" s="9">
        <f t="shared" si="470"/>
        <v>9.499232065509508E-2</v>
      </c>
      <c r="V957" s="9">
        <f t="shared" si="470"/>
        <v>9.4992320655095094E-2</v>
      </c>
      <c r="W957" s="9">
        <f t="shared" si="470"/>
        <v>9.4992320655095094E-2</v>
      </c>
      <c r="X957" s="18">
        <f t="shared" si="470"/>
        <v>9.4992320655095108E-2</v>
      </c>
      <c r="Y957" s="204">
        <f t="shared" si="470"/>
        <v>9.8956819020267511E-2</v>
      </c>
      <c r="Z957" s="9">
        <f t="shared" si="470"/>
        <v>9.8956819020267511E-2</v>
      </c>
      <c r="AA957" s="9">
        <f t="shared" si="470"/>
        <v>9.8956819020267484E-2</v>
      </c>
      <c r="AB957" s="9">
        <f t="shared" si="470"/>
        <v>9.8956819020267511E-2</v>
      </c>
      <c r="AC957" s="18">
        <f t="shared" si="470"/>
        <v>9.8956819020267511E-2</v>
      </c>
      <c r="AD957" s="204">
        <f t="shared" si="470"/>
        <v>0.17774537888659414</v>
      </c>
      <c r="AE957" s="9">
        <f t="shared" si="470"/>
        <v>0.17774537888659414</v>
      </c>
      <c r="AF957" s="9">
        <f t="shared" si="470"/>
        <v>0.17774537888659414</v>
      </c>
      <c r="AG957" s="9">
        <f t="shared" si="470"/>
        <v>0.17774537888659414</v>
      </c>
      <c r="AH957" s="18">
        <f t="shared" si="470"/>
        <v>0.17774537888659414</v>
      </c>
      <c r="AI957" s="17"/>
      <c r="AM957" s="109"/>
    </row>
    <row r="958" spans="1:39" outlineLevel="2">
      <c r="A958" s="37">
        <f>ROW()</f>
        <v>958</v>
      </c>
      <c r="B958" s="64" t="s">
        <v>217</v>
      </c>
      <c r="I958" s="1299" t="s">
        <v>260</v>
      </c>
      <c r="J958" s="1282"/>
      <c r="K958" s="1282"/>
      <c r="L958" s="1282"/>
      <c r="M958" s="1282"/>
      <c r="N958" s="1270" t="s">
        <v>286</v>
      </c>
      <c r="O958" s="1271"/>
      <c r="P958" s="1271"/>
      <c r="Q958" s="1271"/>
      <c r="R958" s="1271"/>
      <c r="S958" s="1272"/>
      <c r="T958" s="1270" t="s">
        <v>279</v>
      </c>
      <c r="U958" s="1271"/>
      <c r="V958" s="1271"/>
      <c r="W958" s="1271"/>
      <c r="X958" s="1272"/>
      <c r="Y958" s="1270" t="s">
        <v>458</v>
      </c>
      <c r="Z958" s="1271"/>
      <c r="AA958" s="1271"/>
      <c r="AB958" s="1271"/>
      <c r="AC958" s="1272"/>
      <c r="AD958" s="1270" t="s">
        <v>551</v>
      </c>
      <c r="AE958" s="1271"/>
      <c r="AF958" s="1271"/>
      <c r="AG958" s="1271"/>
      <c r="AH958" s="1272"/>
      <c r="AI958" s="17"/>
      <c r="AM958" s="109"/>
    </row>
    <row r="959" spans="1:39" outlineLevel="2">
      <c r="A959" s="37">
        <f>ROW()</f>
        <v>959</v>
      </c>
      <c r="C959" s="167" t="s">
        <v>2</v>
      </c>
      <c r="I959" s="667">
        <v>0</v>
      </c>
      <c r="J959" s="668">
        <v>0</v>
      </c>
      <c r="K959" s="668">
        <v>0</v>
      </c>
      <c r="L959" s="668">
        <v>0</v>
      </c>
      <c r="M959" s="668">
        <v>0</v>
      </c>
      <c r="N959" s="667">
        <v>0</v>
      </c>
      <c r="O959" s="668">
        <v>6.428073798771497E-2</v>
      </c>
      <c r="P959" s="668">
        <v>6.428073798771497E-2</v>
      </c>
      <c r="Q959" s="668">
        <v>6.428073798771497E-2</v>
      </c>
      <c r="R959" s="668">
        <v>6.428073798771497E-2</v>
      </c>
      <c r="S959" s="658">
        <v>6.428073798771497E-2</v>
      </c>
      <c r="T959" s="667">
        <v>0.12625984760079564</v>
      </c>
      <c r="U959" s="668">
        <v>0.12625984760079564</v>
      </c>
      <c r="V959" s="668">
        <v>0.12625984760079564</v>
      </c>
      <c r="W959" s="668">
        <v>0.12625984760079564</v>
      </c>
      <c r="X959" s="658">
        <v>0.12625984760079564</v>
      </c>
      <c r="Y959" s="667">
        <v>0.1413960222686044</v>
      </c>
      <c r="Z959" s="668">
        <v>0.14139602226860437</v>
      </c>
      <c r="AA959" s="668">
        <v>0.14139602226860437</v>
      </c>
      <c r="AB959" s="668">
        <v>0.14139602226860434</v>
      </c>
      <c r="AC959" s="658">
        <v>0.14139602226860434</v>
      </c>
      <c r="AD959" s="667">
        <v>0.19848488365811146</v>
      </c>
      <c r="AE959" s="668">
        <v>0.19848488365811148</v>
      </c>
      <c r="AF959" s="668">
        <v>0.19848488365811148</v>
      </c>
      <c r="AG959" s="668">
        <v>0.19848488365811148</v>
      </c>
      <c r="AH959" s="658">
        <v>0.19848488365811146</v>
      </c>
      <c r="AI959" s="17"/>
      <c r="AM959" s="109"/>
    </row>
    <row r="960" spans="1:39" outlineLevel="2">
      <c r="A960" s="37">
        <f>ROW()</f>
        <v>960</v>
      </c>
      <c r="C960" s="6" t="s">
        <v>3</v>
      </c>
      <c r="I960" s="667">
        <v>0</v>
      </c>
      <c r="J960" s="668">
        <v>0</v>
      </c>
      <c r="K960" s="668">
        <v>0</v>
      </c>
      <c r="L960" s="668">
        <v>0</v>
      </c>
      <c r="M960" s="668">
        <v>0</v>
      </c>
      <c r="N960" s="667">
        <v>0</v>
      </c>
      <c r="O960" s="668">
        <v>6.5567979875735885E-2</v>
      </c>
      <c r="P960" s="668">
        <v>6.5567979875735885E-2</v>
      </c>
      <c r="Q960" s="668">
        <v>6.5567979875735885E-2</v>
      </c>
      <c r="R960" s="668">
        <v>6.5567979875735885E-2</v>
      </c>
      <c r="S960" s="658">
        <v>6.5567979875735885E-2</v>
      </c>
      <c r="T960" s="667">
        <v>1.8892429120844525</v>
      </c>
      <c r="U960" s="668">
        <v>1.8892429120844525</v>
      </c>
      <c r="V960" s="668">
        <v>1.8892429120844523</v>
      </c>
      <c r="W960" s="668">
        <v>1.8892429120844521</v>
      </c>
      <c r="X960" s="658">
        <v>1.8892429120844521</v>
      </c>
      <c r="Y960" s="667">
        <v>2.1157275091326246</v>
      </c>
      <c r="Z960" s="668">
        <v>2.1157275091326246</v>
      </c>
      <c r="AA960" s="668">
        <v>2.1157275091326246</v>
      </c>
      <c r="AB960" s="668">
        <v>2.1157275091326246</v>
      </c>
      <c r="AC960" s="658">
        <v>2.1157275091326246</v>
      </c>
      <c r="AD960" s="667">
        <v>2.2392274596060981</v>
      </c>
      <c r="AE960" s="668">
        <v>2.2392274596060981</v>
      </c>
      <c r="AF960" s="668">
        <v>2.2392274596060981</v>
      </c>
      <c r="AG960" s="668">
        <v>2.2392274596060981</v>
      </c>
      <c r="AH960" s="658">
        <v>2.2392274596060981</v>
      </c>
      <c r="AI960" s="17"/>
      <c r="AM960" s="109"/>
    </row>
    <row r="961" spans="1:39" outlineLevel="2">
      <c r="A961" s="37">
        <f>ROW()</f>
        <v>961</v>
      </c>
      <c r="C961" s="6" t="s">
        <v>4</v>
      </c>
      <c r="I961" s="667">
        <v>0</v>
      </c>
      <c r="J961" s="668">
        <v>0</v>
      </c>
      <c r="K961" s="668">
        <v>0</v>
      </c>
      <c r="L961" s="668">
        <v>0</v>
      </c>
      <c r="M961" s="668">
        <v>0</v>
      </c>
      <c r="N961" s="667">
        <v>0</v>
      </c>
      <c r="O961" s="668">
        <v>2.2562137564379758E-2</v>
      </c>
      <c r="P961" s="668">
        <v>2.2562137564379758E-2</v>
      </c>
      <c r="Q961" s="668">
        <v>2.2562137564379758E-2</v>
      </c>
      <c r="R961" s="668">
        <v>2.2562137564379758E-2</v>
      </c>
      <c r="S961" s="658">
        <v>2.2562137564379758E-2</v>
      </c>
      <c r="T961" s="667">
        <v>0</v>
      </c>
      <c r="U961" s="668">
        <v>0</v>
      </c>
      <c r="V961" s="668">
        <v>0</v>
      </c>
      <c r="W961" s="668">
        <v>0</v>
      </c>
      <c r="X961" s="658">
        <v>0</v>
      </c>
      <c r="Y961" s="667">
        <v>0</v>
      </c>
      <c r="Z961" s="668">
        <v>0</v>
      </c>
      <c r="AA961" s="668">
        <v>0</v>
      </c>
      <c r="AB961" s="668">
        <v>0</v>
      </c>
      <c r="AC961" s="658">
        <v>0</v>
      </c>
      <c r="AD961" s="667">
        <v>0</v>
      </c>
      <c r="AE961" s="668">
        <v>0</v>
      </c>
      <c r="AF961" s="668">
        <v>0</v>
      </c>
      <c r="AG961" s="668">
        <v>0</v>
      </c>
      <c r="AH961" s="658">
        <v>0</v>
      </c>
      <c r="AI961" s="17"/>
      <c r="AM961" s="109"/>
    </row>
    <row r="962" spans="1:39" outlineLevel="2">
      <c r="A962" s="37">
        <f>ROW()</f>
        <v>962</v>
      </c>
      <c r="C962" s="6" t="s">
        <v>208</v>
      </c>
      <c r="I962" s="667">
        <v>0</v>
      </c>
      <c r="J962" s="668">
        <v>0</v>
      </c>
      <c r="K962" s="668">
        <v>0</v>
      </c>
      <c r="L962" s="668">
        <v>0</v>
      </c>
      <c r="M962" s="668">
        <v>0</v>
      </c>
      <c r="N962" s="667">
        <v>0</v>
      </c>
      <c r="O962" s="668">
        <v>0.13366357254049219</v>
      </c>
      <c r="P962" s="668">
        <v>0.13366357254049219</v>
      </c>
      <c r="Q962" s="668">
        <v>0.13366357254049219</v>
      </c>
      <c r="R962" s="668">
        <v>0.13366357254049219</v>
      </c>
      <c r="S962" s="658">
        <v>0.13366357254049219</v>
      </c>
      <c r="T962" s="667">
        <v>0.13094808955716541</v>
      </c>
      <c r="U962" s="668">
        <v>0.13094808955716541</v>
      </c>
      <c r="V962" s="668">
        <v>0.13094808955716541</v>
      </c>
      <c r="W962" s="668">
        <v>0.13094808955716541</v>
      </c>
      <c r="X962" s="658">
        <v>0.13094808955716544</v>
      </c>
      <c r="Y962" s="667">
        <v>0.14294660280418031</v>
      </c>
      <c r="Z962" s="668">
        <v>0.14294660280418034</v>
      </c>
      <c r="AA962" s="668">
        <v>0.14294660280418034</v>
      </c>
      <c r="AB962" s="668">
        <v>0.14294660280418037</v>
      </c>
      <c r="AC962" s="658">
        <v>0.14294660280418037</v>
      </c>
      <c r="AD962" s="667">
        <v>0.15207637839445207</v>
      </c>
      <c r="AE962" s="668">
        <v>0</v>
      </c>
      <c r="AF962" s="668">
        <v>0</v>
      </c>
      <c r="AG962" s="668">
        <v>0</v>
      </c>
      <c r="AH962" s="658">
        <v>0</v>
      </c>
      <c r="AI962" s="17"/>
      <c r="AM962" s="109"/>
    </row>
    <row r="963" spans="1:39" outlineLevel="2">
      <c r="A963" s="37">
        <f>ROW()</f>
        <v>963</v>
      </c>
      <c r="C963" s="6" t="s">
        <v>473</v>
      </c>
      <c r="I963" s="667"/>
      <c r="J963" s="668"/>
      <c r="K963" s="668"/>
      <c r="L963" s="668"/>
      <c r="M963" s="668"/>
      <c r="N963" s="667"/>
      <c r="O963" s="668"/>
      <c r="P963" s="668"/>
      <c r="Q963" s="668"/>
      <c r="R963" s="668"/>
      <c r="S963" s="658"/>
      <c r="T963" s="667"/>
      <c r="U963" s="668"/>
      <c r="V963" s="668"/>
      <c r="W963" s="668"/>
      <c r="X963" s="658"/>
      <c r="Y963" s="667"/>
      <c r="Z963" s="668"/>
      <c r="AA963" s="668"/>
      <c r="AB963" s="668"/>
      <c r="AC963" s="658"/>
      <c r="AD963" s="667">
        <v>1.3644383328500727</v>
      </c>
      <c r="AE963" s="668">
        <v>0</v>
      </c>
      <c r="AF963" s="668">
        <v>0</v>
      </c>
      <c r="AG963" s="668">
        <v>0</v>
      </c>
      <c r="AH963" s="658">
        <v>0</v>
      </c>
      <c r="AI963" s="17"/>
      <c r="AM963" s="109"/>
    </row>
    <row r="964" spans="1:39" outlineLevel="2">
      <c r="A964" s="37">
        <f>ROW()</f>
        <v>964</v>
      </c>
      <c r="C964" s="6" t="s">
        <v>474</v>
      </c>
      <c r="I964" s="667"/>
      <c r="J964" s="668"/>
      <c r="K964" s="668"/>
      <c r="L964" s="668"/>
      <c r="M964" s="668"/>
      <c r="N964" s="667"/>
      <c r="O964" s="668"/>
      <c r="P964" s="668"/>
      <c r="Q964" s="668"/>
      <c r="R964" s="668"/>
      <c r="S964" s="658"/>
      <c r="T964" s="667"/>
      <c r="U964" s="668"/>
      <c r="V964" s="668"/>
      <c r="W964" s="668"/>
      <c r="X964" s="658"/>
      <c r="Y964" s="667"/>
      <c r="Z964" s="668"/>
      <c r="AA964" s="668"/>
      <c r="AB964" s="668"/>
      <c r="AC964" s="658"/>
      <c r="AD964" s="667">
        <v>0</v>
      </c>
      <c r="AE964" s="668">
        <v>0</v>
      </c>
      <c r="AF964" s="668">
        <v>0</v>
      </c>
      <c r="AG964" s="668">
        <v>0</v>
      </c>
      <c r="AH964" s="658">
        <v>0</v>
      </c>
      <c r="AI964" s="17"/>
      <c r="AM964" s="109"/>
    </row>
    <row r="965" spans="1:39" outlineLevel="2">
      <c r="A965" s="37">
        <f>ROW()</f>
        <v>965</v>
      </c>
      <c r="C965" s="6" t="s">
        <v>477</v>
      </c>
      <c r="I965" s="667"/>
      <c r="J965" s="668"/>
      <c r="K965" s="668"/>
      <c r="L965" s="668"/>
      <c r="M965" s="668"/>
      <c r="N965" s="667"/>
      <c r="O965" s="668"/>
      <c r="P965" s="668"/>
      <c r="Q965" s="668"/>
      <c r="R965" s="668"/>
      <c r="S965" s="658"/>
      <c r="T965" s="667"/>
      <c r="U965" s="668"/>
      <c r="V965" s="668"/>
      <c r="W965" s="668"/>
      <c r="X965" s="658"/>
      <c r="Y965" s="667"/>
      <c r="Z965" s="668"/>
      <c r="AA965" s="668"/>
      <c r="AB965" s="668"/>
      <c r="AC965" s="658"/>
      <c r="AD965" s="667">
        <v>1.213052888260407</v>
      </c>
      <c r="AE965" s="668">
        <v>0</v>
      </c>
      <c r="AF965" s="668">
        <v>0</v>
      </c>
      <c r="AG965" s="668">
        <v>0</v>
      </c>
      <c r="AH965" s="658">
        <v>0</v>
      </c>
      <c r="AI965" s="17"/>
      <c r="AM965" s="109"/>
    </row>
    <row r="966" spans="1:39" outlineLevel="2">
      <c r="A966" s="37">
        <f>ROW()</f>
        <v>966</v>
      </c>
      <c r="C966" s="6" t="s">
        <v>511</v>
      </c>
      <c r="I966" s="667"/>
      <c r="J966" s="668"/>
      <c r="K966" s="668"/>
      <c r="L966" s="668"/>
      <c r="M966" s="668"/>
      <c r="N966" s="667"/>
      <c r="O966" s="668"/>
      <c r="P966" s="668"/>
      <c r="Q966" s="668"/>
      <c r="R966" s="668"/>
      <c r="S966" s="658"/>
      <c r="T966" s="667"/>
      <c r="U966" s="668"/>
      <c r="V966" s="668"/>
      <c r="W966" s="668"/>
      <c r="X966" s="658"/>
      <c r="Y966" s="667"/>
      <c r="Z966" s="668"/>
      <c r="AA966" s="668"/>
      <c r="AB966" s="668"/>
      <c r="AC966" s="658"/>
      <c r="AD966" s="667"/>
      <c r="AE966" s="668"/>
      <c r="AF966" s="668"/>
      <c r="AG966" s="668"/>
      <c r="AH966" s="658"/>
      <c r="AI966" s="17"/>
      <c r="AM966" s="109"/>
    </row>
    <row r="967" spans="1:39" outlineLevel="2">
      <c r="A967" s="37">
        <f>ROW()</f>
        <v>967</v>
      </c>
      <c r="C967" s="6" t="s">
        <v>655</v>
      </c>
      <c r="I967" s="667"/>
      <c r="J967" s="668"/>
      <c r="K967" s="668"/>
      <c r="L967" s="668"/>
      <c r="M967" s="668"/>
      <c r="N967" s="667"/>
      <c r="O967" s="668"/>
      <c r="P967" s="668"/>
      <c r="Q967" s="668"/>
      <c r="R967" s="668"/>
      <c r="S967" s="658"/>
      <c r="T967" s="667"/>
      <c r="U967" s="668"/>
      <c r="V967" s="668"/>
      <c r="W967" s="668"/>
      <c r="X967" s="658"/>
      <c r="Y967" s="667"/>
      <c r="Z967" s="668"/>
      <c r="AA967" s="668"/>
      <c r="AB967" s="668"/>
      <c r="AC967" s="658"/>
      <c r="AD967" s="667"/>
      <c r="AE967" s="668"/>
      <c r="AF967" s="668"/>
      <c r="AG967" s="668"/>
      <c r="AH967" s="658"/>
      <c r="AI967" s="17"/>
      <c r="AM967" s="109"/>
    </row>
    <row r="968" spans="1:39" outlineLevel="2">
      <c r="A968" s="37">
        <f>ROW()</f>
        <v>968</v>
      </c>
      <c r="C968" s="6" t="s">
        <v>656</v>
      </c>
      <c r="I968" s="667"/>
      <c r="J968" s="668"/>
      <c r="K968" s="668"/>
      <c r="L968" s="668"/>
      <c r="M968" s="668"/>
      <c r="N968" s="667"/>
      <c r="O968" s="668"/>
      <c r="P968" s="668"/>
      <c r="Q968" s="668"/>
      <c r="R968" s="668"/>
      <c r="S968" s="658"/>
      <c r="T968" s="667"/>
      <c r="U968" s="668"/>
      <c r="V968" s="668"/>
      <c r="W968" s="668"/>
      <c r="X968" s="658"/>
      <c r="Y968" s="667"/>
      <c r="Z968" s="668"/>
      <c r="AA968" s="668"/>
      <c r="AB968" s="668"/>
      <c r="AC968" s="658"/>
      <c r="AD968" s="667"/>
      <c r="AE968" s="668"/>
      <c r="AF968" s="668"/>
      <c r="AG968" s="668"/>
      <c r="AH968" s="658"/>
      <c r="AI968" s="17"/>
      <c r="AM968" s="109"/>
    </row>
    <row r="969" spans="1:39" outlineLevel="2">
      <c r="A969" s="37">
        <f>ROW()</f>
        <v>969</v>
      </c>
      <c r="C969" s="6" t="s">
        <v>667</v>
      </c>
      <c r="I969" s="667"/>
      <c r="J969" s="668"/>
      <c r="K969" s="668"/>
      <c r="L969" s="668"/>
      <c r="M969" s="668"/>
      <c r="N969" s="667"/>
      <c r="O969" s="668"/>
      <c r="P969" s="668"/>
      <c r="Q969" s="668"/>
      <c r="R969" s="668"/>
      <c r="S969" s="658"/>
      <c r="T969" s="667"/>
      <c r="U969" s="668"/>
      <c r="V969" s="668"/>
      <c r="W969" s="668"/>
      <c r="X969" s="658"/>
      <c r="Y969" s="667"/>
      <c r="Z969" s="668"/>
      <c r="AA969" s="668"/>
      <c r="AB969" s="668"/>
      <c r="AC969" s="658"/>
      <c r="AD969" s="667"/>
      <c r="AE969" s="668"/>
      <c r="AF969" s="668"/>
      <c r="AG969" s="668"/>
      <c r="AH969" s="658"/>
      <c r="AI969" s="17"/>
      <c r="AM969" s="109"/>
    </row>
    <row r="970" spans="1:39" outlineLevel="2">
      <c r="A970" s="37">
        <f>ROW()</f>
        <v>970</v>
      </c>
      <c r="C970" s="6" t="s">
        <v>212</v>
      </c>
      <c r="I970" s="667">
        <v>0</v>
      </c>
      <c r="J970" s="668">
        <v>0</v>
      </c>
      <c r="K970" s="668">
        <v>0</v>
      </c>
      <c r="L970" s="668">
        <v>0</v>
      </c>
      <c r="M970" s="668">
        <v>0</v>
      </c>
      <c r="N970" s="667">
        <v>0</v>
      </c>
      <c r="O970" s="668">
        <v>0</v>
      </c>
      <c r="P970" s="668">
        <v>0</v>
      </c>
      <c r="Q970" s="668">
        <v>0</v>
      </c>
      <c r="R970" s="668">
        <v>0</v>
      </c>
      <c r="S970" s="658">
        <v>0</v>
      </c>
      <c r="T970" s="667">
        <v>0</v>
      </c>
      <c r="U970" s="668">
        <v>0</v>
      </c>
      <c r="V970" s="668">
        <v>0</v>
      </c>
      <c r="W970" s="668">
        <v>0</v>
      </c>
      <c r="X970" s="658">
        <v>0</v>
      </c>
      <c r="Y970" s="667">
        <v>0</v>
      </c>
      <c r="Z970" s="668">
        <v>0</v>
      </c>
      <c r="AA970" s="668">
        <v>0</v>
      </c>
      <c r="AB970" s="668">
        <v>0</v>
      </c>
      <c r="AC970" s="658">
        <v>0</v>
      </c>
      <c r="AD970" s="667"/>
      <c r="AE970" s="668"/>
      <c r="AF970" s="668"/>
      <c r="AG970" s="668"/>
      <c r="AH970" s="658"/>
      <c r="AI970" s="17"/>
      <c r="AM970" s="109"/>
    </row>
    <row r="971" spans="1:39" outlineLevel="2">
      <c r="A971" s="37">
        <f>ROW()</f>
        <v>971</v>
      </c>
      <c r="C971" s="6" t="s">
        <v>362</v>
      </c>
      <c r="I971" s="669"/>
      <c r="J971" s="670"/>
      <c r="K971" s="670"/>
      <c r="L971" s="670"/>
      <c r="M971" s="670"/>
      <c r="N971" s="669"/>
      <c r="O971" s="670"/>
      <c r="P971" s="670"/>
      <c r="Q971" s="670"/>
      <c r="R971" s="670"/>
      <c r="S971" s="659"/>
      <c r="T971" s="669"/>
      <c r="U971" s="670"/>
      <c r="V971" s="670"/>
      <c r="W971" s="670"/>
      <c r="X971" s="659"/>
      <c r="Y971" s="669">
        <v>0</v>
      </c>
      <c r="Z971" s="670">
        <v>0</v>
      </c>
      <c r="AA971" s="670">
        <v>0</v>
      </c>
      <c r="AB971" s="670">
        <v>0</v>
      </c>
      <c r="AC971" s="659">
        <v>0</v>
      </c>
      <c r="AD971" s="669"/>
      <c r="AE971" s="670"/>
      <c r="AF971" s="670"/>
      <c r="AG971" s="670"/>
      <c r="AH971" s="659"/>
      <c r="AI971" s="17"/>
      <c r="AM971" s="109"/>
    </row>
    <row r="972" spans="1:39" outlineLevel="2">
      <c r="A972" s="37">
        <f>ROW()</f>
        <v>972</v>
      </c>
      <c r="C972" s="6" t="s">
        <v>1</v>
      </c>
      <c r="I972" s="204">
        <f t="shared" ref="I972:AH972" si="471">SUM(I959:I971)</f>
        <v>0</v>
      </c>
      <c r="J972" s="9">
        <f t="shared" si="471"/>
        <v>0</v>
      </c>
      <c r="K972" s="9">
        <f t="shared" si="471"/>
        <v>0</v>
      </c>
      <c r="L972" s="9">
        <f t="shared" si="471"/>
        <v>0</v>
      </c>
      <c r="M972" s="9">
        <f t="shared" si="471"/>
        <v>0</v>
      </c>
      <c r="N972" s="204">
        <f t="shared" si="471"/>
        <v>0</v>
      </c>
      <c r="O972" s="9">
        <f t="shared" si="471"/>
        <v>0.28607442796832283</v>
      </c>
      <c r="P972" s="9">
        <f t="shared" si="471"/>
        <v>0.28607442796832283</v>
      </c>
      <c r="Q972" s="9">
        <f t="shared" si="471"/>
        <v>0.28607442796832283</v>
      </c>
      <c r="R972" s="9">
        <f t="shared" si="471"/>
        <v>0.28607442796832283</v>
      </c>
      <c r="S972" s="18">
        <f t="shared" si="471"/>
        <v>0.28607442796832283</v>
      </c>
      <c r="T972" s="204">
        <f t="shared" si="471"/>
        <v>2.1464508492424135</v>
      </c>
      <c r="U972" s="9">
        <f t="shared" si="471"/>
        <v>2.1464508492424135</v>
      </c>
      <c r="V972" s="9">
        <f t="shared" si="471"/>
        <v>2.146450849242413</v>
      </c>
      <c r="W972" s="9">
        <f t="shared" si="471"/>
        <v>2.146450849242413</v>
      </c>
      <c r="X972" s="18">
        <f t="shared" si="471"/>
        <v>2.146450849242413</v>
      </c>
      <c r="Y972" s="204">
        <f t="shared" si="471"/>
        <v>2.4000701342054094</v>
      </c>
      <c r="Z972" s="9">
        <f t="shared" si="471"/>
        <v>2.4000701342054089</v>
      </c>
      <c r="AA972" s="9">
        <f t="shared" si="471"/>
        <v>2.4000701342054089</v>
      </c>
      <c r="AB972" s="9">
        <f t="shared" si="471"/>
        <v>2.4000701342054089</v>
      </c>
      <c r="AC972" s="18">
        <f t="shared" si="471"/>
        <v>2.4000701342054089</v>
      </c>
      <c r="AD972" s="204">
        <f t="shared" si="471"/>
        <v>5.1672799427691407</v>
      </c>
      <c r="AE972" s="9">
        <f t="shared" si="471"/>
        <v>2.4377123432642098</v>
      </c>
      <c r="AF972" s="9">
        <f t="shared" si="471"/>
        <v>2.4377123432642098</v>
      </c>
      <c r="AG972" s="9">
        <f t="shared" si="471"/>
        <v>2.4377123432642098</v>
      </c>
      <c r="AH972" s="18">
        <f t="shared" si="471"/>
        <v>2.4377123432642094</v>
      </c>
      <c r="AI972" s="17"/>
      <c r="AM972" s="109"/>
    </row>
    <row r="973" spans="1:39" outlineLevel="2">
      <c r="A973" s="37">
        <f>ROW()</f>
        <v>973</v>
      </c>
      <c r="B973" s="64" t="s">
        <v>218</v>
      </c>
      <c r="I973" s="1299" t="s">
        <v>260</v>
      </c>
      <c r="J973" s="1282"/>
      <c r="K973" s="1282"/>
      <c r="L973" s="1282"/>
      <c r="M973" s="1282"/>
      <c r="N973" s="1270" t="s">
        <v>286</v>
      </c>
      <c r="O973" s="1271"/>
      <c r="P973" s="1271"/>
      <c r="Q973" s="1271"/>
      <c r="R973" s="1271"/>
      <c r="S973" s="1272"/>
      <c r="T973" s="1270" t="s">
        <v>279</v>
      </c>
      <c r="U973" s="1271"/>
      <c r="V973" s="1271"/>
      <c r="W973" s="1271"/>
      <c r="X973" s="1272"/>
      <c r="Y973" s="1270" t="s">
        <v>458</v>
      </c>
      <c r="Z973" s="1271"/>
      <c r="AA973" s="1271"/>
      <c r="AB973" s="1271"/>
      <c r="AC973" s="1272"/>
      <c r="AD973" s="1270" t="s">
        <v>551</v>
      </c>
      <c r="AE973" s="1271"/>
      <c r="AF973" s="1271"/>
      <c r="AG973" s="1271"/>
      <c r="AH973" s="1272"/>
      <c r="AI973" s="17"/>
      <c r="AM973" s="109"/>
    </row>
    <row r="974" spans="1:39" outlineLevel="2">
      <c r="A974" s="37">
        <f>ROW()</f>
        <v>974</v>
      </c>
      <c r="C974" s="167" t="s">
        <v>2</v>
      </c>
      <c r="I974" s="667">
        <v>0</v>
      </c>
      <c r="J974" s="668">
        <v>0</v>
      </c>
      <c r="K974" s="668">
        <v>0</v>
      </c>
      <c r="L974" s="668">
        <v>0</v>
      </c>
      <c r="M974" s="668">
        <v>0</v>
      </c>
      <c r="N974" s="667">
        <v>0</v>
      </c>
      <c r="O974" s="668">
        <v>0</v>
      </c>
      <c r="P974" s="668">
        <v>8.204620497483156E-2</v>
      </c>
      <c r="Q974" s="668">
        <v>8.204620497483156E-2</v>
      </c>
      <c r="R974" s="668">
        <v>8.204620497483156E-2</v>
      </c>
      <c r="S974" s="658">
        <v>8.204620497483156E-2</v>
      </c>
      <c r="T974" s="667">
        <v>3.8915134170210655</v>
      </c>
      <c r="U974" s="668">
        <v>3.8915134170210655</v>
      </c>
      <c r="V974" s="668">
        <v>3.8915134170210655</v>
      </c>
      <c r="W974" s="668">
        <v>3.8915134170210655</v>
      </c>
      <c r="X974" s="658">
        <v>3.8915134170210655</v>
      </c>
      <c r="Y974" s="667">
        <v>4.3580324879800969</v>
      </c>
      <c r="Z974" s="668">
        <v>4.3580324879800969</v>
      </c>
      <c r="AA974" s="668">
        <v>4.3580324879800969</v>
      </c>
      <c r="AB974" s="668">
        <v>4.3580324879800969</v>
      </c>
      <c r="AC974" s="658">
        <v>4.3580324879800969</v>
      </c>
      <c r="AD974" s="667">
        <v>6.2288238020084563</v>
      </c>
      <c r="AE974" s="668">
        <v>6.2288238020084563</v>
      </c>
      <c r="AF974" s="668">
        <v>6.2288238020084563</v>
      </c>
      <c r="AG974" s="668">
        <v>6.2288238020084563</v>
      </c>
      <c r="AH974" s="658">
        <v>6.2288238020084563</v>
      </c>
      <c r="AI974" s="17"/>
      <c r="AM974" s="109"/>
    </row>
    <row r="975" spans="1:39" outlineLevel="2">
      <c r="A975" s="37">
        <f>ROW()</f>
        <v>975</v>
      </c>
      <c r="C975" s="6" t="s">
        <v>3</v>
      </c>
      <c r="I975" s="667">
        <v>0</v>
      </c>
      <c r="J975" s="668">
        <v>0</v>
      </c>
      <c r="K975" s="668">
        <v>0</v>
      </c>
      <c r="L975" s="668">
        <v>0</v>
      </c>
      <c r="M975" s="668">
        <v>0</v>
      </c>
      <c r="N975" s="667">
        <v>0</v>
      </c>
      <c r="O975" s="668">
        <v>0</v>
      </c>
      <c r="P975" s="668">
        <v>2.2928337188221817</v>
      </c>
      <c r="Q975" s="668">
        <v>2.2928337188221817</v>
      </c>
      <c r="R975" s="668">
        <v>2.2928337188221817</v>
      </c>
      <c r="S975" s="658">
        <v>2.2928337188221817</v>
      </c>
      <c r="T975" s="667">
        <v>6.1959636496797534</v>
      </c>
      <c r="U975" s="668">
        <v>6.1959636496797534</v>
      </c>
      <c r="V975" s="668">
        <v>6.1959636496797534</v>
      </c>
      <c r="W975" s="668">
        <v>6.1959636496797534</v>
      </c>
      <c r="X975" s="658">
        <v>6.1959636496797534</v>
      </c>
      <c r="Y975" s="667">
        <v>6.9348234284509216</v>
      </c>
      <c r="Z975" s="668">
        <v>6.9348234284509216</v>
      </c>
      <c r="AA975" s="668">
        <v>6.9348234284509216</v>
      </c>
      <c r="AB975" s="668">
        <v>6.9348234284509216</v>
      </c>
      <c r="AC975" s="658">
        <v>6.9348234284509207</v>
      </c>
      <c r="AD975" s="667">
        <v>7.3819223919808721</v>
      </c>
      <c r="AE975" s="668">
        <v>7.3819223919808712</v>
      </c>
      <c r="AF975" s="668">
        <v>7.3819223919808721</v>
      </c>
      <c r="AG975" s="668">
        <v>7.381922391980873</v>
      </c>
      <c r="AH975" s="658">
        <v>7.3819223919808721</v>
      </c>
      <c r="AI975" s="17"/>
      <c r="AM975" s="109"/>
    </row>
    <row r="976" spans="1:39" outlineLevel="2">
      <c r="A976" s="37">
        <f>ROW()</f>
        <v>976</v>
      </c>
      <c r="C976" s="6" t="s">
        <v>4</v>
      </c>
      <c r="I976" s="667">
        <v>0</v>
      </c>
      <c r="J976" s="668">
        <v>0</v>
      </c>
      <c r="K976" s="668">
        <v>0</v>
      </c>
      <c r="L976" s="668">
        <v>0</v>
      </c>
      <c r="M976" s="668">
        <v>0</v>
      </c>
      <c r="N976" s="667">
        <v>0</v>
      </c>
      <c r="O976" s="668">
        <v>0</v>
      </c>
      <c r="P976" s="668">
        <v>2.4613861492449474E-2</v>
      </c>
      <c r="Q976" s="668">
        <v>2.4613861492449474E-2</v>
      </c>
      <c r="R976" s="668">
        <v>2.4613861492449474E-2</v>
      </c>
      <c r="S976" s="658">
        <v>2.4613861492449474E-2</v>
      </c>
      <c r="T976" s="667">
        <v>0</v>
      </c>
      <c r="U976" s="668">
        <v>0</v>
      </c>
      <c r="V976" s="668">
        <v>0</v>
      </c>
      <c r="W976" s="668">
        <v>0</v>
      </c>
      <c r="X976" s="658">
        <v>0</v>
      </c>
      <c r="Y976" s="667">
        <v>0</v>
      </c>
      <c r="Z976" s="668">
        <v>0</v>
      </c>
      <c r="AA976" s="668">
        <v>0</v>
      </c>
      <c r="AB976" s="668">
        <v>0</v>
      </c>
      <c r="AC976" s="658">
        <v>0</v>
      </c>
      <c r="AD976" s="667">
        <v>0</v>
      </c>
      <c r="AE976" s="668">
        <v>0</v>
      </c>
      <c r="AF976" s="668">
        <v>0</v>
      </c>
      <c r="AG976" s="668">
        <v>0</v>
      </c>
      <c r="AH976" s="658">
        <v>0</v>
      </c>
      <c r="AI976" s="17"/>
      <c r="AM976" s="109"/>
    </row>
    <row r="977" spans="1:39" outlineLevel="2">
      <c r="A977" s="37">
        <f>ROW()</f>
        <v>977</v>
      </c>
      <c r="C977" s="6" t="s">
        <v>208</v>
      </c>
      <c r="I977" s="667">
        <v>0</v>
      </c>
      <c r="J977" s="668">
        <v>0</v>
      </c>
      <c r="K977" s="668">
        <v>0</v>
      </c>
      <c r="L977" s="668">
        <v>0</v>
      </c>
      <c r="M977" s="668">
        <v>0</v>
      </c>
      <c r="N977" s="667">
        <v>0</v>
      </c>
      <c r="O977" s="668">
        <v>0</v>
      </c>
      <c r="P977" s="668">
        <v>0.10597634809249082</v>
      </c>
      <c r="Q977" s="668">
        <v>0.10597634809249082</v>
      </c>
      <c r="R977" s="668">
        <v>0.10597634809249082</v>
      </c>
      <c r="S977" s="658">
        <v>0.10597634809249082</v>
      </c>
      <c r="T977" s="667">
        <v>1.444121233616761E-2</v>
      </c>
      <c r="U977" s="668">
        <v>1.4441212336167608E-2</v>
      </c>
      <c r="V977" s="668">
        <v>1.4441212336167608E-2</v>
      </c>
      <c r="W977" s="668">
        <v>1.4441212336167606E-2</v>
      </c>
      <c r="X977" s="658">
        <v>1.4441212336167604E-2</v>
      </c>
      <c r="Y977" s="667">
        <v>-2.1814106763831802</v>
      </c>
      <c r="Z977" s="668">
        <v>0</v>
      </c>
      <c r="AA977" s="668">
        <v>0</v>
      </c>
      <c r="AB977" s="668">
        <v>0</v>
      </c>
      <c r="AC977" s="658">
        <v>0</v>
      </c>
      <c r="AD977" s="667">
        <v>0</v>
      </c>
      <c r="AE977" s="668">
        <v>0</v>
      </c>
      <c r="AF977" s="668">
        <v>0</v>
      </c>
      <c r="AG977" s="668">
        <v>0</v>
      </c>
      <c r="AH977" s="658">
        <v>0</v>
      </c>
      <c r="AI977" s="17"/>
      <c r="AM977" s="109"/>
    </row>
    <row r="978" spans="1:39" outlineLevel="2">
      <c r="A978" s="37">
        <f>ROW()</f>
        <v>978</v>
      </c>
      <c r="C978" s="6" t="s">
        <v>473</v>
      </c>
      <c r="I978" s="667"/>
      <c r="J978" s="668"/>
      <c r="K978" s="668"/>
      <c r="L978" s="668"/>
      <c r="M978" s="668"/>
      <c r="N978" s="667"/>
      <c r="O978" s="668"/>
      <c r="P978" s="668"/>
      <c r="Q978" s="668"/>
      <c r="R978" s="668"/>
      <c r="S978" s="658"/>
      <c r="T978" s="667"/>
      <c r="U978" s="668"/>
      <c r="V978" s="668"/>
      <c r="W978" s="668"/>
      <c r="X978" s="658"/>
      <c r="Y978" s="667"/>
      <c r="Z978" s="668"/>
      <c r="AA978" s="668"/>
      <c r="AB978" s="668"/>
      <c r="AC978" s="658"/>
      <c r="AD978" s="667">
        <v>0</v>
      </c>
      <c r="AE978" s="668">
        <v>0</v>
      </c>
      <c r="AF978" s="668">
        <v>0</v>
      </c>
      <c r="AG978" s="668">
        <v>0</v>
      </c>
      <c r="AH978" s="658">
        <v>0</v>
      </c>
      <c r="AI978" s="17"/>
      <c r="AM978" s="109"/>
    </row>
    <row r="979" spans="1:39" outlineLevel="2">
      <c r="A979" s="37">
        <f>ROW()</f>
        <v>979</v>
      </c>
      <c r="C979" s="6" t="s">
        <v>474</v>
      </c>
      <c r="I979" s="667"/>
      <c r="J979" s="668"/>
      <c r="K979" s="668"/>
      <c r="L979" s="668"/>
      <c r="M979" s="668"/>
      <c r="N979" s="667"/>
      <c r="O979" s="668"/>
      <c r="P979" s="668"/>
      <c r="Q979" s="668"/>
      <c r="R979" s="668"/>
      <c r="S979" s="658"/>
      <c r="T979" s="667"/>
      <c r="U979" s="668"/>
      <c r="V979" s="668"/>
      <c r="W979" s="668"/>
      <c r="X979" s="658"/>
      <c r="Y979" s="667"/>
      <c r="Z979" s="668"/>
      <c r="AA979" s="668"/>
      <c r="AB979" s="668"/>
      <c r="AC979" s="658"/>
      <c r="AD979" s="667">
        <v>0</v>
      </c>
      <c r="AE979" s="668">
        <v>0</v>
      </c>
      <c r="AF979" s="668">
        <v>0</v>
      </c>
      <c r="AG979" s="668">
        <v>0</v>
      </c>
      <c r="AH979" s="658">
        <v>0</v>
      </c>
      <c r="AI979" s="17"/>
      <c r="AM979" s="109"/>
    </row>
    <row r="980" spans="1:39" outlineLevel="2">
      <c r="A980" s="37">
        <f>ROW()</f>
        <v>980</v>
      </c>
      <c r="C980" s="6" t="s">
        <v>477</v>
      </c>
      <c r="I980" s="667"/>
      <c r="J980" s="668"/>
      <c r="K980" s="668"/>
      <c r="L980" s="668"/>
      <c r="M980" s="668"/>
      <c r="N980" s="667"/>
      <c r="O980" s="668"/>
      <c r="P980" s="668"/>
      <c r="Q980" s="668"/>
      <c r="R980" s="668"/>
      <c r="S980" s="658"/>
      <c r="T980" s="667"/>
      <c r="U980" s="668"/>
      <c r="V980" s="668"/>
      <c r="W980" s="668"/>
      <c r="X980" s="658"/>
      <c r="Y980" s="667"/>
      <c r="Z980" s="668"/>
      <c r="AA980" s="668"/>
      <c r="AB980" s="668"/>
      <c r="AC980" s="658"/>
      <c r="AD980" s="667">
        <v>0.83041994026127042</v>
      </c>
      <c r="AE980" s="668">
        <v>0</v>
      </c>
      <c r="AF980" s="668">
        <v>0</v>
      </c>
      <c r="AG980" s="668">
        <v>0</v>
      </c>
      <c r="AH980" s="658">
        <v>0</v>
      </c>
      <c r="AI980" s="17"/>
      <c r="AM980" s="109"/>
    </row>
    <row r="981" spans="1:39" outlineLevel="2">
      <c r="A981" s="37">
        <f>ROW()</f>
        <v>981</v>
      </c>
      <c r="C981" s="6" t="s">
        <v>511</v>
      </c>
      <c r="I981" s="667"/>
      <c r="J981" s="668"/>
      <c r="K981" s="668"/>
      <c r="L981" s="668"/>
      <c r="M981" s="668"/>
      <c r="N981" s="667"/>
      <c r="O981" s="668"/>
      <c r="P981" s="668"/>
      <c r="Q981" s="668"/>
      <c r="R981" s="668"/>
      <c r="S981" s="658"/>
      <c r="T981" s="667"/>
      <c r="U981" s="668"/>
      <c r="V981" s="668"/>
      <c r="W981" s="668"/>
      <c r="X981" s="658"/>
      <c r="Y981" s="667"/>
      <c r="Z981" s="668"/>
      <c r="AA981" s="668"/>
      <c r="AB981" s="668"/>
      <c r="AC981" s="658"/>
      <c r="AD981" s="667"/>
      <c r="AE981" s="668"/>
      <c r="AF981" s="668"/>
      <c r="AG981" s="668"/>
      <c r="AH981" s="658"/>
      <c r="AI981" s="17"/>
      <c r="AM981" s="109"/>
    </row>
    <row r="982" spans="1:39" outlineLevel="2">
      <c r="A982" s="37">
        <f>ROW()</f>
        <v>982</v>
      </c>
      <c r="C982" s="6" t="s">
        <v>655</v>
      </c>
      <c r="I982" s="667"/>
      <c r="J982" s="668"/>
      <c r="K982" s="668"/>
      <c r="L982" s="668"/>
      <c r="M982" s="668"/>
      <c r="N982" s="667"/>
      <c r="O982" s="668"/>
      <c r="P982" s="668"/>
      <c r="Q982" s="668"/>
      <c r="R982" s="668"/>
      <c r="S982" s="658"/>
      <c r="T982" s="667"/>
      <c r="U982" s="668"/>
      <c r="V982" s="668"/>
      <c r="W982" s="668"/>
      <c r="X982" s="658"/>
      <c r="Y982" s="667"/>
      <c r="Z982" s="668"/>
      <c r="AA982" s="668"/>
      <c r="AB982" s="668"/>
      <c r="AC982" s="658"/>
      <c r="AD982" s="667"/>
      <c r="AE982" s="668"/>
      <c r="AF982" s="668"/>
      <c r="AG982" s="668"/>
      <c r="AH982" s="658"/>
      <c r="AI982" s="17"/>
      <c r="AM982" s="109"/>
    </row>
    <row r="983" spans="1:39" outlineLevel="2">
      <c r="A983" s="37">
        <f>ROW()</f>
        <v>983</v>
      </c>
      <c r="C983" s="6" t="s">
        <v>656</v>
      </c>
      <c r="I983" s="667"/>
      <c r="J983" s="668"/>
      <c r="K983" s="668"/>
      <c r="L983" s="668"/>
      <c r="M983" s="668"/>
      <c r="N983" s="667"/>
      <c r="O983" s="668"/>
      <c r="P983" s="668"/>
      <c r="Q983" s="668"/>
      <c r="R983" s="668"/>
      <c r="S983" s="658"/>
      <c r="T983" s="667"/>
      <c r="U983" s="668"/>
      <c r="V983" s="668"/>
      <c r="W983" s="668"/>
      <c r="X983" s="658"/>
      <c r="Y983" s="667"/>
      <c r="Z983" s="668"/>
      <c r="AA983" s="668"/>
      <c r="AB983" s="668"/>
      <c r="AC983" s="658"/>
      <c r="AD983" s="667"/>
      <c r="AE983" s="668"/>
      <c r="AF983" s="668"/>
      <c r="AG983" s="668"/>
      <c r="AH983" s="658"/>
      <c r="AI983" s="17"/>
      <c r="AM983" s="109"/>
    </row>
    <row r="984" spans="1:39" outlineLevel="2">
      <c r="A984" s="37">
        <f>ROW()</f>
        <v>984</v>
      </c>
      <c r="C984" s="6" t="s">
        <v>667</v>
      </c>
      <c r="I984" s="667"/>
      <c r="J984" s="668"/>
      <c r="K984" s="668"/>
      <c r="L984" s="668"/>
      <c r="M984" s="668"/>
      <c r="N984" s="667"/>
      <c r="O984" s="668"/>
      <c r="P984" s="668"/>
      <c r="Q984" s="668"/>
      <c r="R984" s="668"/>
      <c r="S984" s="658"/>
      <c r="T984" s="667"/>
      <c r="U984" s="668"/>
      <c r="V984" s="668"/>
      <c r="W984" s="668"/>
      <c r="X984" s="658"/>
      <c r="Y984" s="667"/>
      <c r="Z984" s="668"/>
      <c r="AA984" s="668"/>
      <c r="AB984" s="668"/>
      <c r="AC984" s="658"/>
      <c r="AD984" s="667"/>
      <c r="AE984" s="668"/>
      <c r="AF984" s="668"/>
      <c r="AG984" s="668"/>
      <c r="AH984" s="658"/>
      <c r="AI984" s="17"/>
      <c r="AM984" s="109"/>
    </row>
    <row r="985" spans="1:39" outlineLevel="2">
      <c r="A985" s="37">
        <f>ROW()</f>
        <v>985</v>
      </c>
      <c r="C985" s="6" t="s">
        <v>212</v>
      </c>
      <c r="I985" s="667">
        <v>0</v>
      </c>
      <c r="J985" s="668">
        <v>0</v>
      </c>
      <c r="K985" s="668">
        <v>0</v>
      </c>
      <c r="L985" s="668">
        <v>0</v>
      </c>
      <c r="M985" s="668">
        <v>0</v>
      </c>
      <c r="N985" s="667">
        <v>0</v>
      </c>
      <c r="O985" s="668">
        <v>0</v>
      </c>
      <c r="P985" s="668">
        <v>0</v>
      </c>
      <c r="Q985" s="668">
        <v>0</v>
      </c>
      <c r="R985" s="668">
        <v>0</v>
      </c>
      <c r="S985" s="658">
        <v>0</v>
      </c>
      <c r="T985" s="667">
        <v>0</v>
      </c>
      <c r="U985" s="668">
        <v>0</v>
      </c>
      <c r="V985" s="668">
        <v>0</v>
      </c>
      <c r="W985" s="668">
        <v>0</v>
      </c>
      <c r="X985" s="658">
        <v>0</v>
      </c>
      <c r="Y985" s="667">
        <v>0</v>
      </c>
      <c r="Z985" s="668">
        <v>0</v>
      </c>
      <c r="AA985" s="668">
        <v>0</v>
      </c>
      <c r="AB985" s="668">
        <v>0</v>
      </c>
      <c r="AC985" s="658">
        <v>0</v>
      </c>
      <c r="AD985" s="667"/>
      <c r="AE985" s="668"/>
      <c r="AF985" s="668"/>
      <c r="AG985" s="668"/>
      <c r="AH985" s="658"/>
      <c r="AI985" s="17"/>
      <c r="AM985" s="109"/>
    </row>
    <row r="986" spans="1:39" outlineLevel="2">
      <c r="A986" s="37">
        <f>ROW()</f>
        <v>986</v>
      </c>
      <c r="C986" s="6" t="s">
        <v>362</v>
      </c>
      <c r="I986" s="669"/>
      <c r="J986" s="670"/>
      <c r="K986" s="670"/>
      <c r="L986" s="670"/>
      <c r="M986" s="670"/>
      <c r="N986" s="669"/>
      <c r="O986" s="670"/>
      <c r="P986" s="670"/>
      <c r="Q986" s="670"/>
      <c r="R986" s="670"/>
      <c r="S986" s="659"/>
      <c r="T986" s="669"/>
      <c r="U986" s="670"/>
      <c r="V986" s="670"/>
      <c r="W986" s="670"/>
      <c r="X986" s="659"/>
      <c r="Y986" s="669">
        <v>0</v>
      </c>
      <c r="Z986" s="670">
        <v>0</v>
      </c>
      <c r="AA986" s="670">
        <v>0</v>
      </c>
      <c r="AB986" s="670">
        <v>0</v>
      </c>
      <c r="AC986" s="659">
        <v>0</v>
      </c>
      <c r="AD986" s="669"/>
      <c r="AE986" s="670"/>
      <c r="AF986" s="670"/>
      <c r="AG986" s="670"/>
      <c r="AH986" s="659"/>
      <c r="AI986" s="17"/>
      <c r="AM986" s="109"/>
    </row>
    <row r="987" spans="1:39" outlineLevel="2">
      <c r="A987" s="37">
        <f>ROW()</f>
        <v>987</v>
      </c>
      <c r="C987" s="6" t="s">
        <v>1</v>
      </c>
      <c r="I987" s="204">
        <f t="shared" ref="I987:AH987" si="472">SUM(I974:I986)</f>
        <v>0</v>
      </c>
      <c r="J987" s="9">
        <f t="shared" si="472"/>
        <v>0</v>
      </c>
      <c r="K987" s="9">
        <f t="shared" si="472"/>
        <v>0</v>
      </c>
      <c r="L987" s="9">
        <f t="shared" si="472"/>
        <v>0</v>
      </c>
      <c r="M987" s="9">
        <f t="shared" si="472"/>
        <v>0</v>
      </c>
      <c r="N987" s="204">
        <f t="shared" si="472"/>
        <v>0</v>
      </c>
      <c r="O987" s="9">
        <f t="shared" si="472"/>
        <v>0</v>
      </c>
      <c r="P987" s="9">
        <f t="shared" si="472"/>
        <v>2.5054701333819533</v>
      </c>
      <c r="Q987" s="9">
        <f t="shared" si="472"/>
        <v>2.5054701333819533</v>
      </c>
      <c r="R987" s="9">
        <f t="shared" si="472"/>
        <v>2.5054701333819533</v>
      </c>
      <c r="S987" s="18">
        <f t="shared" si="472"/>
        <v>2.5054701333819533</v>
      </c>
      <c r="T987" s="204">
        <f t="shared" si="472"/>
        <v>10.101918279036987</v>
      </c>
      <c r="U987" s="9">
        <f t="shared" si="472"/>
        <v>10.101918279036987</v>
      </c>
      <c r="V987" s="9">
        <f t="shared" si="472"/>
        <v>10.101918279036987</v>
      </c>
      <c r="W987" s="9">
        <f t="shared" si="472"/>
        <v>10.101918279036987</v>
      </c>
      <c r="X987" s="18">
        <f t="shared" si="472"/>
        <v>10.101918279036987</v>
      </c>
      <c r="Y987" s="204">
        <f t="shared" si="472"/>
        <v>9.1114452400478392</v>
      </c>
      <c r="Z987" s="9">
        <f t="shared" si="472"/>
        <v>11.292855916431019</v>
      </c>
      <c r="AA987" s="9">
        <f t="shared" si="472"/>
        <v>11.292855916431019</v>
      </c>
      <c r="AB987" s="9">
        <f t="shared" si="472"/>
        <v>11.292855916431019</v>
      </c>
      <c r="AC987" s="18">
        <f t="shared" si="472"/>
        <v>11.292855916431018</v>
      </c>
      <c r="AD987" s="204">
        <f t="shared" si="472"/>
        <v>14.441166134250599</v>
      </c>
      <c r="AE987" s="9">
        <f t="shared" si="472"/>
        <v>13.610746193989328</v>
      </c>
      <c r="AF987" s="9">
        <f t="shared" si="472"/>
        <v>13.610746193989328</v>
      </c>
      <c r="AG987" s="9">
        <f t="shared" si="472"/>
        <v>13.610746193989328</v>
      </c>
      <c r="AH987" s="18">
        <f t="shared" si="472"/>
        <v>13.610746193989328</v>
      </c>
      <c r="AI987" s="17"/>
      <c r="AM987" s="109"/>
    </row>
    <row r="988" spans="1:39" outlineLevel="2">
      <c r="A988" s="37">
        <f>ROW()</f>
        <v>988</v>
      </c>
      <c r="B988" s="64" t="s">
        <v>219</v>
      </c>
      <c r="I988" s="1299" t="s">
        <v>260</v>
      </c>
      <c r="J988" s="1282"/>
      <c r="K988" s="1282"/>
      <c r="L988" s="1282"/>
      <c r="M988" s="1282"/>
      <c r="N988" s="1270" t="s">
        <v>286</v>
      </c>
      <c r="O988" s="1271"/>
      <c r="P988" s="1271"/>
      <c r="Q988" s="1271"/>
      <c r="R988" s="1271"/>
      <c r="S988" s="1272"/>
      <c r="T988" s="1270" t="s">
        <v>279</v>
      </c>
      <c r="U988" s="1271"/>
      <c r="V988" s="1271"/>
      <c r="W988" s="1271"/>
      <c r="X988" s="1272"/>
      <c r="Y988" s="1270" t="s">
        <v>458</v>
      </c>
      <c r="Z988" s="1271"/>
      <c r="AA988" s="1271"/>
      <c r="AB988" s="1271"/>
      <c r="AC988" s="1272"/>
      <c r="AD988" s="1270" t="s">
        <v>551</v>
      </c>
      <c r="AE988" s="1271"/>
      <c r="AF988" s="1271"/>
      <c r="AG988" s="1271"/>
      <c r="AH988" s="1272"/>
      <c r="AI988" s="17"/>
      <c r="AM988" s="109"/>
    </row>
    <row r="989" spans="1:39" outlineLevel="2">
      <c r="A989" s="37">
        <f>ROW()</f>
        <v>989</v>
      </c>
      <c r="C989" s="167" t="s">
        <v>2</v>
      </c>
      <c r="I989" s="667">
        <v>0</v>
      </c>
      <c r="J989" s="668">
        <v>0</v>
      </c>
      <c r="K989" s="668">
        <v>0</v>
      </c>
      <c r="L989" s="668">
        <v>0</v>
      </c>
      <c r="M989" s="668">
        <v>0</v>
      </c>
      <c r="N989" s="667">
        <v>0</v>
      </c>
      <c r="O989" s="668">
        <v>0</v>
      </c>
      <c r="P989" s="668">
        <v>0</v>
      </c>
      <c r="Q989" s="668">
        <v>3.631826415092994</v>
      </c>
      <c r="R989" s="668">
        <v>3.631826415092994</v>
      </c>
      <c r="S989" s="658">
        <v>3.631826415092994</v>
      </c>
      <c r="T989" s="667">
        <v>0</v>
      </c>
      <c r="U989" s="668">
        <v>0</v>
      </c>
      <c r="V989" s="668">
        <v>0</v>
      </c>
      <c r="W989" s="668">
        <v>0</v>
      </c>
      <c r="X989" s="658">
        <v>0</v>
      </c>
      <c r="Y989" s="667">
        <v>0</v>
      </c>
      <c r="Z989" s="668">
        <v>0</v>
      </c>
      <c r="AA989" s="668">
        <v>0</v>
      </c>
      <c r="AB989" s="668">
        <v>0</v>
      </c>
      <c r="AC989" s="658">
        <v>0</v>
      </c>
      <c r="AD989" s="667">
        <v>0</v>
      </c>
      <c r="AE989" s="668">
        <v>0</v>
      </c>
      <c r="AF989" s="668">
        <v>0</v>
      </c>
      <c r="AG989" s="668">
        <v>0</v>
      </c>
      <c r="AH989" s="658">
        <v>0</v>
      </c>
      <c r="AI989" s="17"/>
      <c r="AM989" s="109"/>
    </row>
    <row r="990" spans="1:39" outlineLevel="2">
      <c r="A990" s="37">
        <f>ROW()</f>
        <v>990</v>
      </c>
      <c r="C990" s="6" t="s">
        <v>3</v>
      </c>
      <c r="I990" s="667">
        <v>0</v>
      </c>
      <c r="J990" s="668">
        <v>0</v>
      </c>
      <c r="K990" s="668">
        <v>0</v>
      </c>
      <c r="L990" s="668">
        <v>0</v>
      </c>
      <c r="M990" s="668">
        <v>0</v>
      </c>
      <c r="N990" s="667">
        <v>0</v>
      </c>
      <c r="O990" s="668">
        <v>0</v>
      </c>
      <c r="P990" s="668">
        <v>0</v>
      </c>
      <c r="Q990" s="668">
        <v>3.9102535896496424</v>
      </c>
      <c r="R990" s="668">
        <v>3.9102535896496424</v>
      </c>
      <c r="S990" s="658">
        <v>3.9102535896496424</v>
      </c>
      <c r="T990" s="667">
        <v>0</v>
      </c>
      <c r="U990" s="668">
        <v>0</v>
      </c>
      <c r="V990" s="668">
        <v>0</v>
      </c>
      <c r="W990" s="668">
        <v>0</v>
      </c>
      <c r="X990" s="658">
        <v>0</v>
      </c>
      <c r="Y990" s="667">
        <v>0</v>
      </c>
      <c r="Z990" s="668">
        <v>0</v>
      </c>
      <c r="AA990" s="668">
        <v>0</v>
      </c>
      <c r="AB990" s="668">
        <v>0</v>
      </c>
      <c r="AC990" s="658">
        <v>0</v>
      </c>
      <c r="AD990" s="667">
        <v>0</v>
      </c>
      <c r="AE990" s="668">
        <v>0</v>
      </c>
      <c r="AF990" s="668">
        <v>0</v>
      </c>
      <c r="AG990" s="668">
        <v>0</v>
      </c>
      <c r="AH990" s="658">
        <v>0</v>
      </c>
      <c r="AI990" s="17"/>
      <c r="AM990" s="109"/>
    </row>
    <row r="991" spans="1:39" outlineLevel="2">
      <c r="A991" s="37">
        <f>ROW()</f>
        <v>991</v>
      </c>
      <c r="C991" s="6" t="s">
        <v>4</v>
      </c>
      <c r="I991" s="667">
        <v>0</v>
      </c>
      <c r="J991" s="668">
        <v>0</v>
      </c>
      <c r="K991" s="668">
        <v>0</v>
      </c>
      <c r="L991" s="668">
        <v>0</v>
      </c>
      <c r="M991" s="668">
        <v>0</v>
      </c>
      <c r="N991" s="667">
        <v>0</v>
      </c>
      <c r="O991" s="668">
        <v>0</v>
      </c>
      <c r="P991" s="668">
        <v>0</v>
      </c>
      <c r="Q991" s="668">
        <v>3.0768102526523844E-3</v>
      </c>
      <c r="R991" s="668">
        <v>3.0768102526523844E-3</v>
      </c>
      <c r="S991" s="658">
        <v>3.0768102526523844E-3</v>
      </c>
      <c r="T991" s="667">
        <v>0</v>
      </c>
      <c r="U991" s="668">
        <v>0</v>
      </c>
      <c r="V991" s="668">
        <v>0</v>
      </c>
      <c r="W991" s="668">
        <v>0</v>
      </c>
      <c r="X991" s="658">
        <v>0</v>
      </c>
      <c r="Y991" s="667">
        <v>0</v>
      </c>
      <c r="Z991" s="668">
        <v>0</v>
      </c>
      <c r="AA991" s="668">
        <v>0</v>
      </c>
      <c r="AB991" s="668">
        <v>0</v>
      </c>
      <c r="AC991" s="658">
        <v>0</v>
      </c>
      <c r="AD991" s="667">
        <v>0</v>
      </c>
      <c r="AE991" s="668">
        <v>0</v>
      </c>
      <c r="AF991" s="668">
        <v>0</v>
      </c>
      <c r="AG991" s="668">
        <v>0</v>
      </c>
      <c r="AH991" s="658">
        <v>0</v>
      </c>
      <c r="AI991" s="17"/>
      <c r="AM991" s="109"/>
    </row>
    <row r="992" spans="1:39" outlineLevel="2">
      <c r="A992" s="37">
        <f>ROW()</f>
        <v>992</v>
      </c>
      <c r="C992" s="6" t="s">
        <v>208</v>
      </c>
      <c r="I992" s="667">
        <v>0</v>
      </c>
      <c r="J992" s="668">
        <v>0</v>
      </c>
      <c r="K992" s="668">
        <v>0</v>
      </c>
      <c r="L992" s="668">
        <v>0</v>
      </c>
      <c r="M992" s="668">
        <v>0</v>
      </c>
      <c r="N992" s="667">
        <v>0</v>
      </c>
      <c r="O992" s="668">
        <v>0</v>
      </c>
      <c r="P992" s="668">
        <v>0</v>
      </c>
      <c r="Q992" s="668">
        <v>5.2989509906791021E-2</v>
      </c>
      <c r="R992" s="668">
        <v>5.2989509906791021E-2</v>
      </c>
      <c r="S992" s="658">
        <v>5.2989509906791021E-2</v>
      </c>
      <c r="T992" s="667">
        <v>7.9529585597466493E-2</v>
      </c>
      <c r="U992" s="668">
        <v>7.9529585597466493E-2</v>
      </c>
      <c r="V992" s="668">
        <v>7.9529585597466493E-2</v>
      </c>
      <c r="W992" s="668">
        <v>7.9529585597466493E-2</v>
      </c>
      <c r="X992" s="658">
        <v>7.9529585597466493E-2</v>
      </c>
      <c r="Y992" s="667">
        <v>7.0757861014794005E-2</v>
      </c>
      <c r="Z992" s="668">
        <v>7.0757861014794005E-2</v>
      </c>
      <c r="AA992" s="668">
        <v>7.0757861014794005E-2</v>
      </c>
      <c r="AB992" s="668">
        <v>7.0757861014793991E-2</v>
      </c>
      <c r="AC992" s="658">
        <v>7.0757861014793991E-2</v>
      </c>
      <c r="AD992" s="667">
        <v>0.19941571970239863</v>
      </c>
      <c r="AE992" s="668">
        <v>0</v>
      </c>
      <c r="AF992" s="668">
        <v>0</v>
      </c>
      <c r="AG992" s="668">
        <v>0</v>
      </c>
      <c r="AH992" s="658">
        <v>0</v>
      </c>
      <c r="AI992" s="17"/>
      <c r="AM992" s="109"/>
    </row>
    <row r="993" spans="1:39" outlineLevel="2">
      <c r="A993" s="37">
        <f>ROW()</f>
        <v>993</v>
      </c>
      <c r="C993" s="6" t="s">
        <v>473</v>
      </c>
      <c r="I993" s="667"/>
      <c r="J993" s="668"/>
      <c r="K993" s="668"/>
      <c r="L993" s="668"/>
      <c r="M993" s="668"/>
      <c r="N993" s="667"/>
      <c r="O993" s="668"/>
      <c r="P993" s="668"/>
      <c r="Q993" s="668"/>
      <c r="R993" s="668"/>
      <c r="S993" s="658"/>
      <c r="T993" s="667"/>
      <c r="U993" s="668"/>
      <c r="V993" s="668"/>
      <c r="W993" s="668"/>
      <c r="X993" s="658"/>
      <c r="Y993" s="667"/>
      <c r="Z993" s="668"/>
      <c r="AA993" s="668"/>
      <c r="AB993" s="668"/>
      <c r="AC993" s="658"/>
      <c r="AD993" s="667">
        <v>0.2999359901119108</v>
      </c>
      <c r="AE993" s="668">
        <v>0</v>
      </c>
      <c r="AF993" s="668">
        <v>0</v>
      </c>
      <c r="AG993" s="668">
        <v>0</v>
      </c>
      <c r="AH993" s="658">
        <v>0</v>
      </c>
      <c r="AI993" s="17"/>
      <c r="AM993" s="109"/>
    </row>
    <row r="994" spans="1:39" outlineLevel="2">
      <c r="A994" s="37">
        <f>ROW()</f>
        <v>994</v>
      </c>
      <c r="C994" s="6" t="s">
        <v>474</v>
      </c>
      <c r="I994" s="667"/>
      <c r="J994" s="668"/>
      <c r="K994" s="668"/>
      <c r="L994" s="668"/>
      <c r="M994" s="668"/>
      <c r="N994" s="667"/>
      <c r="O994" s="668"/>
      <c r="P994" s="668"/>
      <c r="Q994" s="668"/>
      <c r="R994" s="668"/>
      <c r="S994" s="658"/>
      <c r="T994" s="667"/>
      <c r="U994" s="668"/>
      <c r="V994" s="668"/>
      <c r="W994" s="668"/>
      <c r="X994" s="658"/>
      <c r="Y994" s="667"/>
      <c r="Z994" s="668"/>
      <c r="AA994" s="668"/>
      <c r="AB994" s="668"/>
      <c r="AC994" s="658"/>
      <c r="AD994" s="667">
        <v>0</v>
      </c>
      <c r="AE994" s="668">
        <v>0</v>
      </c>
      <c r="AF994" s="668">
        <v>0</v>
      </c>
      <c r="AG994" s="668">
        <v>0</v>
      </c>
      <c r="AH994" s="658">
        <v>0</v>
      </c>
      <c r="AI994" s="17"/>
      <c r="AM994" s="109"/>
    </row>
    <row r="995" spans="1:39" outlineLevel="2">
      <c r="A995" s="37">
        <f>ROW()</f>
        <v>995</v>
      </c>
      <c r="C995" s="6" t="s">
        <v>477</v>
      </c>
      <c r="I995" s="667"/>
      <c r="J995" s="668"/>
      <c r="K995" s="668"/>
      <c r="L995" s="668"/>
      <c r="M995" s="668"/>
      <c r="N995" s="667"/>
      <c r="O995" s="668"/>
      <c r="P995" s="668"/>
      <c r="Q995" s="668"/>
      <c r="R995" s="668"/>
      <c r="S995" s="658"/>
      <c r="T995" s="667"/>
      <c r="U995" s="668"/>
      <c r="V995" s="668"/>
      <c r="W995" s="668"/>
      <c r="X995" s="658"/>
      <c r="Y995" s="667"/>
      <c r="Z995" s="668"/>
      <c r="AA995" s="668"/>
      <c r="AB995" s="668"/>
      <c r="AC995" s="658"/>
      <c r="AD995" s="667">
        <v>0.79008628509919687</v>
      </c>
      <c r="AE995" s="668">
        <v>0</v>
      </c>
      <c r="AF995" s="668">
        <v>0</v>
      </c>
      <c r="AG995" s="668">
        <v>0</v>
      </c>
      <c r="AH995" s="658">
        <v>0</v>
      </c>
      <c r="AI995" s="17"/>
      <c r="AM995" s="109"/>
    </row>
    <row r="996" spans="1:39" outlineLevel="2">
      <c r="A996" s="37">
        <f>ROW()</f>
        <v>996</v>
      </c>
      <c r="C996" s="6" t="s">
        <v>511</v>
      </c>
      <c r="I996" s="667"/>
      <c r="J996" s="668"/>
      <c r="K996" s="668"/>
      <c r="L996" s="668"/>
      <c r="M996" s="668"/>
      <c r="N996" s="667"/>
      <c r="O996" s="668"/>
      <c r="P996" s="668"/>
      <c r="Q996" s="668"/>
      <c r="R996" s="668"/>
      <c r="S996" s="658"/>
      <c r="T996" s="667"/>
      <c r="U996" s="668"/>
      <c r="V996" s="668"/>
      <c r="W996" s="668"/>
      <c r="X996" s="658"/>
      <c r="Y996" s="667"/>
      <c r="Z996" s="668"/>
      <c r="AA996" s="668"/>
      <c r="AB996" s="668"/>
      <c r="AC996" s="658"/>
      <c r="AD996" s="667"/>
      <c r="AE996" s="668"/>
      <c r="AF996" s="668"/>
      <c r="AG996" s="668"/>
      <c r="AH996" s="658"/>
      <c r="AI996" s="17"/>
      <c r="AM996" s="109"/>
    </row>
    <row r="997" spans="1:39" outlineLevel="2">
      <c r="A997" s="37">
        <f>ROW()</f>
        <v>997</v>
      </c>
      <c r="C997" s="6" t="s">
        <v>655</v>
      </c>
      <c r="I997" s="667"/>
      <c r="J997" s="668"/>
      <c r="K997" s="668"/>
      <c r="L997" s="668"/>
      <c r="M997" s="668"/>
      <c r="N997" s="667"/>
      <c r="O997" s="668"/>
      <c r="P997" s="668"/>
      <c r="Q997" s="668"/>
      <c r="R997" s="668"/>
      <c r="S997" s="658"/>
      <c r="T997" s="667"/>
      <c r="U997" s="668"/>
      <c r="V997" s="668"/>
      <c r="W997" s="668"/>
      <c r="X997" s="658"/>
      <c r="Y997" s="667"/>
      <c r="Z997" s="668"/>
      <c r="AA997" s="668"/>
      <c r="AB997" s="668"/>
      <c r="AC997" s="658"/>
      <c r="AD997" s="667"/>
      <c r="AE997" s="668"/>
      <c r="AF997" s="668"/>
      <c r="AG997" s="668"/>
      <c r="AH997" s="658"/>
      <c r="AI997" s="17"/>
      <c r="AM997" s="109"/>
    </row>
    <row r="998" spans="1:39" outlineLevel="2">
      <c r="A998" s="37">
        <f>ROW()</f>
        <v>998</v>
      </c>
      <c r="C998" s="6" t="s">
        <v>656</v>
      </c>
      <c r="I998" s="667"/>
      <c r="J998" s="668"/>
      <c r="K998" s="668"/>
      <c r="L998" s="668"/>
      <c r="M998" s="668"/>
      <c r="N998" s="667"/>
      <c r="O998" s="668"/>
      <c r="P998" s="668"/>
      <c r="Q998" s="668"/>
      <c r="R998" s="668"/>
      <c r="S998" s="658"/>
      <c r="T998" s="667"/>
      <c r="U998" s="668"/>
      <c r="V998" s="668"/>
      <c r="W998" s="668"/>
      <c r="X998" s="658"/>
      <c r="Y998" s="667"/>
      <c r="Z998" s="668"/>
      <c r="AA998" s="668"/>
      <c r="AB998" s="668"/>
      <c r="AC998" s="658"/>
      <c r="AD998" s="667"/>
      <c r="AE998" s="668"/>
      <c r="AF998" s="668"/>
      <c r="AG998" s="668"/>
      <c r="AH998" s="658"/>
      <c r="AI998" s="17"/>
      <c r="AM998" s="109"/>
    </row>
    <row r="999" spans="1:39" outlineLevel="2">
      <c r="A999" s="37">
        <f>ROW()</f>
        <v>999</v>
      </c>
      <c r="C999" s="6" t="s">
        <v>667</v>
      </c>
      <c r="I999" s="667"/>
      <c r="J999" s="668"/>
      <c r="K999" s="668"/>
      <c r="L999" s="668"/>
      <c r="M999" s="668"/>
      <c r="N999" s="667"/>
      <c r="O999" s="668"/>
      <c r="P999" s="668"/>
      <c r="Q999" s="668"/>
      <c r="R999" s="668"/>
      <c r="S999" s="658"/>
      <c r="T999" s="667"/>
      <c r="U999" s="668"/>
      <c r="V999" s="668"/>
      <c r="W999" s="668"/>
      <c r="X999" s="658"/>
      <c r="Y999" s="667"/>
      <c r="Z999" s="668"/>
      <c r="AA999" s="668"/>
      <c r="AB999" s="668"/>
      <c r="AC999" s="658"/>
      <c r="AD999" s="667"/>
      <c r="AE999" s="668"/>
      <c r="AF999" s="668"/>
      <c r="AG999" s="668"/>
      <c r="AH999" s="658"/>
      <c r="AI999" s="17"/>
      <c r="AM999" s="109"/>
    </row>
    <row r="1000" spans="1:39" outlineLevel="2">
      <c r="A1000" s="37">
        <f>ROW()</f>
        <v>1000</v>
      </c>
      <c r="C1000" s="6" t="s">
        <v>212</v>
      </c>
      <c r="I1000" s="667">
        <v>0</v>
      </c>
      <c r="J1000" s="668">
        <v>0</v>
      </c>
      <c r="K1000" s="668">
        <v>0</v>
      </c>
      <c r="L1000" s="668">
        <v>0</v>
      </c>
      <c r="M1000" s="668">
        <v>0</v>
      </c>
      <c r="N1000" s="667">
        <v>0</v>
      </c>
      <c r="O1000" s="668">
        <v>0</v>
      </c>
      <c r="P1000" s="668">
        <v>0</v>
      </c>
      <c r="Q1000" s="668">
        <v>0</v>
      </c>
      <c r="R1000" s="668">
        <v>0</v>
      </c>
      <c r="S1000" s="658">
        <v>0</v>
      </c>
      <c r="T1000" s="667">
        <v>0</v>
      </c>
      <c r="U1000" s="668">
        <v>0</v>
      </c>
      <c r="V1000" s="668">
        <v>0</v>
      </c>
      <c r="W1000" s="668">
        <v>0</v>
      </c>
      <c r="X1000" s="658">
        <v>0</v>
      </c>
      <c r="Y1000" s="667">
        <v>0</v>
      </c>
      <c r="Z1000" s="668">
        <v>0</v>
      </c>
      <c r="AA1000" s="668">
        <v>0</v>
      </c>
      <c r="AB1000" s="668">
        <v>0</v>
      </c>
      <c r="AC1000" s="658">
        <v>0</v>
      </c>
      <c r="AD1000" s="667"/>
      <c r="AE1000" s="668"/>
      <c r="AF1000" s="668"/>
      <c r="AG1000" s="668"/>
      <c r="AH1000" s="658"/>
      <c r="AI1000" s="17"/>
      <c r="AM1000" s="109"/>
    </row>
    <row r="1001" spans="1:39" outlineLevel="2">
      <c r="A1001" s="37">
        <f>ROW()</f>
        <v>1001</v>
      </c>
      <c r="C1001" s="6" t="s">
        <v>362</v>
      </c>
      <c r="I1001" s="669"/>
      <c r="J1001" s="670"/>
      <c r="K1001" s="670"/>
      <c r="L1001" s="670"/>
      <c r="M1001" s="670"/>
      <c r="N1001" s="669"/>
      <c r="O1001" s="670"/>
      <c r="P1001" s="670"/>
      <c r="Q1001" s="670"/>
      <c r="R1001" s="670"/>
      <c r="S1001" s="659"/>
      <c r="T1001" s="669"/>
      <c r="U1001" s="670"/>
      <c r="V1001" s="670"/>
      <c r="W1001" s="670"/>
      <c r="X1001" s="659"/>
      <c r="Y1001" s="669">
        <v>0</v>
      </c>
      <c r="Z1001" s="670">
        <v>0</v>
      </c>
      <c r="AA1001" s="670">
        <v>0</v>
      </c>
      <c r="AB1001" s="670">
        <v>0</v>
      </c>
      <c r="AC1001" s="659">
        <v>0</v>
      </c>
      <c r="AD1001" s="669"/>
      <c r="AE1001" s="670"/>
      <c r="AF1001" s="670"/>
      <c r="AG1001" s="670"/>
      <c r="AH1001" s="659"/>
      <c r="AI1001" s="17"/>
      <c r="AM1001" s="109"/>
    </row>
    <row r="1002" spans="1:39" outlineLevel="2">
      <c r="A1002" s="37">
        <f>ROW()</f>
        <v>1002</v>
      </c>
      <c r="C1002" s="6" t="s">
        <v>1</v>
      </c>
      <c r="I1002" s="204">
        <f t="shared" ref="I1002:AH1002" si="473">SUM(I989:I1001)</f>
        <v>0</v>
      </c>
      <c r="J1002" s="9">
        <f t="shared" si="473"/>
        <v>0</v>
      </c>
      <c r="K1002" s="9">
        <f t="shared" si="473"/>
        <v>0</v>
      </c>
      <c r="L1002" s="9">
        <f t="shared" si="473"/>
        <v>0</v>
      </c>
      <c r="M1002" s="9">
        <f t="shared" si="473"/>
        <v>0</v>
      </c>
      <c r="N1002" s="204">
        <f t="shared" si="473"/>
        <v>0</v>
      </c>
      <c r="O1002" s="9">
        <f t="shared" si="473"/>
        <v>0</v>
      </c>
      <c r="P1002" s="9">
        <f t="shared" si="473"/>
        <v>0</v>
      </c>
      <c r="Q1002" s="9">
        <f t="shared" si="473"/>
        <v>7.5981463249020802</v>
      </c>
      <c r="R1002" s="9">
        <f t="shared" si="473"/>
        <v>7.5981463249020802</v>
      </c>
      <c r="S1002" s="18">
        <f t="shared" si="473"/>
        <v>7.5981463249020802</v>
      </c>
      <c r="T1002" s="204">
        <f t="shared" si="473"/>
        <v>7.9529585597466493E-2</v>
      </c>
      <c r="U1002" s="9">
        <f t="shared" si="473"/>
        <v>7.9529585597466493E-2</v>
      </c>
      <c r="V1002" s="9">
        <f t="shared" si="473"/>
        <v>7.9529585597466493E-2</v>
      </c>
      <c r="W1002" s="9">
        <f t="shared" si="473"/>
        <v>7.9529585597466493E-2</v>
      </c>
      <c r="X1002" s="18">
        <f t="shared" si="473"/>
        <v>7.9529585597466493E-2</v>
      </c>
      <c r="Y1002" s="204">
        <f t="shared" si="473"/>
        <v>7.0757861014794005E-2</v>
      </c>
      <c r="Z1002" s="9">
        <f t="shared" si="473"/>
        <v>7.0757861014794005E-2</v>
      </c>
      <c r="AA1002" s="9">
        <f t="shared" si="473"/>
        <v>7.0757861014794005E-2</v>
      </c>
      <c r="AB1002" s="9">
        <f t="shared" si="473"/>
        <v>7.0757861014793991E-2</v>
      </c>
      <c r="AC1002" s="18">
        <f t="shared" si="473"/>
        <v>7.0757861014793991E-2</v>
      </c>
      <c r="AD1002" s="204">
        <f t="shared" si="473"/>
        <v>1.2894379949135062</v>
      </c>
      <c r="AE1002" s="9">
        <f t="shared" si="473"/>
        <v>0</v>
      </c>
      <c r="AF1002" s="9">
        <f t="shared" si="473"/>
        <v>0</v>
      </c>
      <c r="AG1002" s="9">
        <f t="shared" si="473"/>
        <v>0</v>
      </c>
      <c r="AH1002" s="18">
        <f t="shared" si="473"/>
        <v>0</v>
      </c>
      <c r="AI1002" s="17"/>
      <c r="AM1002" s="109"/>
    </row>
    <row r="1003" spans="1:39" outlineLevel="2">
      <c r="A1003" s="37">
        <f>ROW()</f>
        <v>1003</v>
      </c>
      <c r="B1003" s="64" t="s">
        <v>220</v>
      </c>
      <c r="I1003" s="1299" t="s">
        <v>260</v>
      </c>
      <c r="J1003" s="1282"/>
      <c r="K1003" s="1282"/>
      <c r="L1003" s="1282"/>
      <c r="M1003" s="1282"/>
      <c r="N1003" s="1270" t="s">
        <v>286</v>
      </c>
      <c r="O1003" s="1271"/>
      <c r="P1003" s="1271"/>
      <c r="Q1003" s="1271"/>
      <c r="R1003" s="1271"/>
      <c r="S1003" s="1272"/>
      <c r="T1003" s="1270" t="s">
        <v>279</v>
      </c>
      <c r="U1003" s="1271"/>
      <c r="V1003" s="1271"/>
      <c r="W1003" s="1271"/>
      <c r="X1003" s="1272"/>
      <c r="Y1003" s="1270" t="s">
        <v>458</v>
      </c>
      <c r="Z1003" s="1271"/>
      <c r="AA1003" s="1271"/>
      <c r="AB1003" s="1271"/>
      <c r="AC1003" s="1272"/>
      <c r="AD1003" s="1270" t="s">
        <v>551</v>
      </c>
      <c r="AE1003" s="1271"/>
      <c r="AF1003" s="1271"/>
      <c r="AG1003" s="1271"/>
      <c r="AH1003" s="1272"/>
      <c r="AI1003" s="17"/>
      <c r="AM1003" s="109"/>
    </row>
    <row r="1004" spans="1:39" outlineLevel="2">
      <c r="A1004" s="37">
        <f>ROW()</f>
        <v>1004</v>
      </c>
      <c r="C1004" s="167" t="s">
        <v>2</v>
      </c>
      <c r="I1004" s="667">
        <v>0</v>
      </c>
      <c r="J1004" s="668">
        <v>0</v>
      </c>
      <c r="K1004" s="668">
        <v>0</v>
      </c>
      <c r="L1004" s="668">
        <v>0</v>
      </c>
      <c r="M1004" s="668">
        <v>0</v>
      </c>
      <c r="N1004" s="667">
        <v>0</v>
      </c>
      <c r="O1004" s="668">
        <v>0</v>
      </c>
      <c r="P1004" s="668">
        <v>0</v>
      </c>
      <c r="Q1004" s="668">
        <v>0</v>
      </c>
      <c r="R1004" s="668">
        <v>3.9136626343121366</v>
      </c>
      <c r="S1004" s="658">
        <v>3.9136626343121366</v>
      </c>
      <c r="T1004" s="667">
        <v>7.4710335523270341</v>
      </c>
      <c r="U1004" s="668">
        <v>7.4710335523270341</v>
      </c>
      <c r="V1004" s="668">
        <v>7.4710335523270341</v>
      </c>
      <c r="W1004" s="668">
        <v>7.471033552327035</v>
      </c>
      <c r="X1004" s="658">
        <v>7.471033552327035</v>
      </c>
      <c r="Y1004" s="667">
        <v>8.366669583463576</v>
      </c>
      <c r="Z1004" s="668">
        <v>8.366669583463576</v>
      </c>
      <c r="AA1004" s="668">
        <v>8.366669583463576</v>
      </c>
      <c r="AB1004" s="668">
        <v>8.3666695834635743</v>
      </c>
      <c r="AC1004" s="658">
        <v>8.3666695834635743</v>
      </c>
      <c r="AD1004" s="667">
        <v>12.383334783273897</v>
      </c>
      <c r="AE1004" s="668">
        <v>12.383334783273897</v>
      </c>
      <c r="AF1004" s="668">
        <v>12.383334783273899</v>
      </c>
      <c r="AG1004" s="668">
        <v>12.383334783273899</v>
      </c>
      <c r="AH1004" s="658">
        <v>12.383334783273899</v>
      </c>
      <c r="AI1004" s="17"/>
      <c r="AM1004" s="109"/>
    </row>
    <row r="1005" spans="1:39" outlineLevel="2">
      <c r="A1005" s="37">
        <f>ROW()</f>
        <v>1005</v>
      </c>
      <c r="C1005" s="6" t="s">
        <v>3</v>
      </c>
      <c r="I1005" s="667">
        <v>0</v>
      </c>
      <c r="J1005" s="668">
        <v>0</v>
      </c>
      <c r="K1005" s="668">
        <v>0</v>
      </c>
      <c r="L1005" s="668">
        <v>0</v>
      </c>
      <c r="M1005" s="668">
        <v>0</v>
      </c>
      <c r="N1005" s="667">
        <v>0</v>
      </c>
      <c r="O1005" s="668">
        <v>0</v>
      </c>
      <c r="P1005" s="668">
        <v>0</v>
      </c>
      <c r="Q1005" s="668">
        <v>0</v>
      </c>
      <c r="R1005" s="668">
        <v>1.3470083903142402</v>
      </c>
      <c r="S1005" s="658">
        <v>1.3470083903142402</v>
      </c>
      <c r="T1005" s="667">
        <v>4.633553661191848</v>
      </c>
      <c r="U1005" s="668">
        <v>4.633553661191848</v>
      </c>
      <c r="V1005" s="668">
        <v>4.633553661191848</v>
      </c>
      <c r="W1005" s="668">
        <v>4.6335536611918471</v>
      </c>
      <c r="X1005" s="658">
        <v>4.6335536611918471</v>
      </c>
      <c r="Y1005" s="667">
        <v>5.1890293637304152</v>
      </c>
      <c r="Z1005" s="668">
        <v>5.1890293637304152</v>
      </c>
      <c r="AA1005" s="668">
        <v>5.1890293637304152</v>
      </c>
      <c r="AB1005" s="668">
        <v>5.1890293637304152</v>
      </c>
      <c r="AC1005" s="658">
        <v>5.1890293637304152</v>
      </c>
      <c r="AD1005" s="667">
        <v>4.5245990513310224</v>
      </c>
      <c r="AE1005" s="668">
        <v>4.5245990513310224</v>
      </c>
      <c r="AF1005" s="668">
        <v>4.5245990513310224</v>
      </c>
      <c r="AG1005" s="668">
        <v>4.5245990513310224</v>
      </c>
      <c r="AH1005" s="658">
        <v>4.5245990513310224</v>
      </c>
      <c r="AI1005" s="17"/>
      <c r="AM1005" s="109"/>
    </row>
    <row r="1006" spans="1:39" outlineLevel="2">
      <c r="A1006" s="37">
        <f>ROW()</f>
        <v>1006</v>
      </c>
      <c r="C1006" s="6" t="s">
        <v>4</v>
      </c>
      <c r="I1006" s="667">
        <v>0</v>
      </c>
      <c r="J1006" s="668">
        <v>0</v>
      </c>
      <c r="K1006" s="668">
        <v>0</v>
      </c>
      <c r="L1006" s="668">
        <v>0</v>
      </c>
      <c r="M1006" s="668">
        <v>0</v>
      </c>
      <c r="N1006" s="667">
        <v>0</v>
      </c>
      <c r="O1006" s="668">
        <v>0</v>
      </c>
      <c r="P1006" s="668">
        <v>0</v>
      </c>
      <c r="Q1006" s="668">
        <v>0</v>
      </c>
      <c r="R1006" s="668">
        <v>0</v>
      </c>
      <c r="S1006" s="658">
        <v>0</v>
      </c>
      <c r="T1006" s="667">
        <v>0</v>
      </c>
      <c r="U1006" s="668">
        <v>0</v>
      </c>
      <c r="V1006" s="668">
        <v>0</v>
      </c>
      <c r="W1006" s="668">
        <v>0</v>
      </c>
      <c r="X1006" s="658">
        <v>0</v>
      </c>
      <c r="Y1006" s="667">
        <v>0</v>
      </c>
      <c r="Z1006" s="668">
        <v>0</v>
      </c>
      <c r="AA1006" s="668">
        <v>0</v>
      </c>
      <c r="AB1006" s="668">
        <v>0</v>
      </c>
      <c r="AC1006" s="658">
        <v>0</v>
      </c>
      <c r="AD1006" s="667">
        <v>0</v>
      </c>
      <c r="AE1006" s="668">
        <v>0</v>
      </c>
      <c r="AF1006" s="668">
        <v>0</v>
      </c>
      <c r="AG1006" s="668">
        <v>0</v>
      </c>
      <c r="AH1006" s="658">
        <v>0</v>
      </c>
      <c r="AI1006" s="17"/>
      <c r="AM1006" s="109"/>
    </row>
    <row r="1007" spans="1:39" outlineLevel="2">
      <c r="A1007" s="37">
        <f>ROW()</f>
        <v>1007</v>
      </c>
      <c r="C1007" s="6" t="s">
        <v>208</v>
      </c>
      <c r="I1007" s="667">
        <v>0</v>
      </c>
      <c r="J1007" s="668">
        <v>0</v>
      </c>
      <c r="K1007" s="668">
        <v>0</v>
      </c>
      <c r="L1007" s="668">
        <v>0</v>
      </c>
      <c r="M1007" s="668">
        <v>0</v>
      </c>
      <c r="N1007" s="667">
        <v>0</v>
      </c>
      <c r="O1007" s="668">
        <v>0</v>
      </c>
      <c r="P1007" s="668">
        <v>0</v>
      </c>
      <c r="Q1007" s="668">
        <v>0</v>
      </c>
      <c r="R1007" s="668">
        <v>0.18256201069510769</v>
      </c>
      <c r="S1007" s="658">
        <v>0.18256201069510769</v>
      </c>
      <c r="T1007" s="667">
        <v>0.19539248513852345</v>
      </c>
      <c r="U1007" s="668">
        <v>0.19539248513852348</v>
      </c>
      <c r="V1007" s="668">
        <v>0.19539248513852348</v>
      </c>
      <c r="W1007" s="668">
        <v>0.1953924851385235</v>
      </c>
      <c r="X1007" s="658">
        <v>0.1953924851385235</v>
      </c>
      <c r="Y1007" s="667">
        <v>0.17987418857480653</v>
      </c>
      <c r="Z1007" s="668">
        <v>0.17987418857480655</v>
      </c>
      <c r="AA1007" s="668">
        <v>0.17987418857480653</v>
      </c>
      <c r="AB1007" s="668">
        <v>0.17987418857480653</v>
      </c>
      <c r="AC1007" s="658">
        <v>0.17987418857480653</v>
      </c>
      <c r="AD1007" s="667">
        <v>1.1150366348152616</v>
      </c>
      <c r="AE1007" s="668">
        <v>0</v>
      </c>
      <c r="AF1007" s="668">
        <v>0</v>
      </c>
      <c r="AG1007" s="668">
        <v>0</v>
      </c>
      <c r="AH1007" s="658">
        <v>0</v>
      </c>
      <c r="AI1007" s="17"/>
      <c r="AM1007" s="109"/>
    </row>
    <row r="1008" spans="1:39" outlineLevel="2">
      <c r="A1008" s="37">
        <f>ROW()</f>
        <v>1008</v>
      </c>
      <c r="C1008" s="6" t="s">
        <v>473</v>
      </c>
      <c r="I1008" s="667"/>
      <c r="J1008" s="668"/>
      <c r="K1008" s="668"/>
      <c r="L1008" s="668"/>
      <c r="M1008" s="668"/>
      <c r="N1008" s="667"/>
      <c r="O1008" s="668"/>
      <c r="P1008" s="668"/>
      <c r="Q1008" s="668"/>
      <c r="R1008" s="668"/>
      <c r="S1008" s="658"/>
      <c r="T1008" s="667"/>
      <c r="U1008" s="668"/>
      <c r="V1008" s="668"/>
      <c r="W1008" s="668"/>
      <c r="X1008" s="658"/>
      <c r="Y1008" s="667"/>
      <c r="Z1008" s="668"/>
      <c r="AA1008" s="668"/>
      <c r="AB1008" s="668"/>
      <c r="AC1008" s="658"/>
      <c r="AD1008" s="667">
        <v>2.1410836636073252</v>
      </c>
      <c r="AE1008" s="668">
        <v>0</v>
      </c>
      <c r="AF1008" s="668">
        <v>0</v>
      </c>
      <c r="AG1008" s="668">
        <v>0</v>
      </c>
      <c r="AH1008" s="658">
        <v>0</v>
      </c>
      <c r="AI1008" s="17"/>
      <c r="AM1008" s="109"/>
    </row>
    <row r="1009" spans="1:39" outlineLevel="2">
      <c r="A1009" s="37">
        <f>ROW()</f>
        <v>1009</v>
      </c>
      <c r="C1009" s="6" t="s">
        <v>474</v>
      </c>
      <c r="I1009" s="667"/>
      <c r="J1009" s="668"/>
      <c r="K1009" s="668"/>
      <c r="L1009" s="668"/>
      <c r="M1009" s="668"/>
      <c r="N1009" s="667"/>
      <c r="O1009" s="668"/>
      <c r="P1009" s="668"/>
      <c r="Q1009" s="668"/>
      <c r="R1009" s="668"/>
      <c r="S1009" s="658"/>
      <c r="T1009" s="667"/>
      <c r="U1009" s="668"/>
      <c r="V1009" s="668"/>
      <c r="W1009" s="668"/>
      <c r="X1009" s="658"/>
      <c r="Y1009" s="667"/>
      <c r="Z1009" s="668"/>
      <c r="AA1009" s="668"/>
      <c r="AB1009" s="668"/>
      <c r="AC1009" s="658"/>
      <c r="AD1009" s="667">
        <v>6.7254012476953944E-3</v>
      </c>
      <c r="AE1009" s="668">
        <v>6.7254012476953909E-3</v>
      </c>
      <c r="AF1009" s="668">
        <v>6.7254012476953909E-3</v>
      </c>
      <c r="AG1009" s="668">
        <v>0</v>
      </c>
      <c r="AH1009" s="658">
        <v>0</v>
      </c>
      <c r="AI1009" s="17"/>
      <c r="AM1009" s="109"/>
    </row>
    <row r="1010" spans="1:39" outlineLevel="2">
      <c r="A1010" s="37">
        <f>ROW()</f>
        <v>1010</v>
      </c>
      <c r="C1010" s="6" t="s">
        <v>477</v>
      </c>
      <c r="I1010" s="667"/>
      <c r="J1010" s="668"/>
      <c r="K1010" s="668"/>
      <c r="L1010" s="668"/>
      <c r="M1010" s="668"/>
      <c r="N1010" s="667"/>
      <c r="O1010" s="668"/>
      <c r="P1010" s="668"/>
      <c r="Q1010" s="668"/>
      <c r="R1010" s="668"/>
      <c r="S1010" s="658"/>
      <c r="T1010" s="667"/>
      <c r="U1010" s="668"/>
      <c r="V1010" s="668"/>
      <c r="W1010" s="668"/>
      <c r="X1010" s="658"/>
      <c r="Y1010" s="667"/>
      <c r="Z1010" s="668"/>
      <c r="AA1010" s="668"/>
      <c r="AB1010" s="668"/>
      <c r="AC1010" s="658"/>
      <c r="AD1010" s="667">
        <v>18.895180449220518</v>
      </c>
      <c r="AE1010" s="668">
        <v>0</v>
      </c>
      <c r="AF1010" s="668">
        <v>0</v>
      </c>
      <c r="AG1010" s="668">
        <v>0</v>
      </c>
      <c r="AH1010" s="658">
        <v>0</v>
      </c>
      <c r="AI1010" s="17"/>
      <c r="AM1010" s="109"/>
    </row>
    <row r="1011" spans="1:39" outlineLevel="2">
      <c r="A1011" s="37">
        <f>ROW()</f>
        <v>1011</v>
      </c>
      <c r="C1011" s="6" t="s">
        <v>511</v>
      </c>
      <c r="I1011" s="667"/>
      <c r="J1011" s="668"/>
      <c r="K1011" s="668"/>
      <c r="L1011" s="668"/>
      <c r="M1011" s="668"/>
      <c r="N1011" s="667"/>
      <c r="O1011" s="668"/>
      <c r="P1011" s="668"/>
      <c r="Q1011" s="668"/>
      <c r="R1011" s="668"/>
      <c r="S1011" s="658"/>
      <c r="T1011" s="667"/>
      <c r="U1011" s="668"/>
      <c r="V1011" s="668"/>
      <c r="W1011" s="668"/>
      <c r="X1011" s="658"/>
      <c r="Y1011" s="667"/>
      <c r="Z1011" s="668"/>
      <c r="AA1011" s="668"/>
      <c r="AB1011" s="668"/>
      <c r="AC1011" s="658"/>
      <c r="AD1011" s="667"/>
      <c r="AE1011" s="668"/>
      <c r="AF1011" s="668"/>
      <c r="AG1011" s="668"/>
      <c r="AH1011" s="658"/>
      <c r="AI1011" s="17"/>
      <c r="AM1011" s="109"/>
    </row>
    <row r="1012" spans="1:39" outlineLevel="2">
      <c r="A1012" s="37">
        <f>ROW()</f>
        <v>1012</v>
      </c>
      <c r="C1012" s="6" t="s">
        <v>655</v>
      </c>
      <c r="I1012" s="667"/>
      <c r="J1012" s="668"/>
      <c r="K1012" s="668"/>
      <c r="L1012" s="668"/>
      <c r="M1012" s="668"/>
      <c r="N1012" s="667"/>
      <c r="O1012" s="668"/>
      <c r="P1012" s="668"/>
      <c r="Q1012" s="668"/>
      <c r="R1012" s="668"/>
      <c r="S1012" s="658"/>
      <c r="T1012" s="667"/>
      <c r="U1012" s="668"/>
      <c r="V1012" s="668"/>
      <c r="W1012" s="668"/>
      <c r="X1012" s="658"/>
      <c r="Y1012" s="667"/>
      <c r="Z1012" s="668"/>
      <c r="AA1012" s="668"/>
      <c r="AB1012" s="668"/>
      <c r="AC1012" s="658"/>
      <c r="AD1012" s="667"/>
      <c r="AE1012" s="668"/>
      <c r="AF1012" s="668"/>
      <c r="AG1012" s="668"/>
      <c r="AH1012" s="658"/>
      <c r="AI1012" s="17"/>
      <c r="AM1012" s="109"/>
    </row>
    <row r="1013" spans="1:39" outlineLevel="2">
      <c r="A1013" s="37">
        <f>ROW()</f>
        <v>1013</v>
      </c>
      <c r="C1013" s="6" t="s">
        <v>656</v>
      </c>
      <c r="I1013" s="667"/>
      <c r="J1013" s="668"/>
      <c r="K1013" s="668"/>
      <c r="L1013" s="668"/>
      <c r="M1013" s="668"/>
      <c r="N1013" s="667"/>
      <c r="O1013" s="668"/>
      <c r="P1013" s="668"/>
      <c r="Q1013" s="668"/>
      <c r="R1013" s="668"/>
      <c r="S1013" s="658"/>
      <c r="T1013" s="667"/>
      <c r="U1013" s="668"/>
      <c r="V1013" s="668"/>
      <c r="W1013" s="668"/>
      <c r="X1013" s="658"/>
      <c r="Y1013" s="667"/>
      <c r="Z1013" s="668"/>
      <c r="AA1013" s="668"/>
      <c r="AB1013" s="668"/>
      <c r="AC1013" s="658"/>
      <c r="AD1013" s="667"/>
      <c r="AE1013" s="668"/>
      <c r="AF1013" s="668"/>
      <c r="AG1013" s="668"/>
      <c r="AH1013" s="658"/>
      <c r="AI1013" s="17"/>
      <c r="AM1013" s="109"/>
    </row>
    <row r="1014" spans="1:39" outlineLevel="2">
      <c r="A1014" s="37">
        <f>ROW()</f>
        <v>1014</v>
      </c>
      <c r="C1014" s="6" t="s">
        <v>667</v>
      </c>
      <c r="I1014" s="667"/>
      <c r="J1014" s="668"/>
      <c r="K1014" s="668"/>
      <c r="L1014" s="668"/>
      <c r="M1014" s="668"/>
      <c r="N1014" s="667"/>
      <c r="O1014" s="668"/>
      <c r="P1014" s="668"/>
      <c r="Q1014" s="668"/>
      <c r="R1014" s="668"/>
      <c r="S1014" s="658"/>
      <c r="T1014" s="667"/>
      <c r="U1014" s="668"/>
      <c r="V1014" s="668"/>
      <c r="W1014" s="668"/>
      <c r="X1014" s="658"/>
      <c r="Y1014" s="667"/>
      <c r="Z1014" s="668"/>
      <c r="AA1014" s="668"/>
      <c r="AB1014" s="668"/>
      <c r="AC1014" s="658"/>
      <c r="AD1014" s="667"/>
      <c r="AE1014" s="668"/>
      <c r="AF1014" s="668"/>
      <c r="AG1014" s="668"/>
      <c r="AH1014" s="658"/>
      <c r="AI1014" s="17"/>
      <c r="AM1014" s="109"/>
    </row>
    <row r="1015" spans="1:39" outlineLevel="2">
      <c r="A1015" s="37">
        <f>ROW()</f>
        <v>1015</v>
      </c>
      <c r="C1015" s="6" t="s">
        <v>212</v>
      </c>
      <c r="I1015" s="667">
        <v>0</v>
      </c>
      <c r="J1015" s="668">
        <v>0</v>
      </c>
      <c r="K1015" s="668">
        <v>0</v>
      </c>
      <c r="L1015" s="668">
        <v>0</v>
      </c>
      <c r="M1015" s="668">
        <v>0</v>
      </c>
      <c r="N1015" s="667">
        <v>0</v>
      </c>
      <c r="O1015" s="668">
        <v>0</v>
      </c>
      <c r="P1015" s="668">
        <v>0</v>
      </c>
      <c r="Q1015" s="668">
        <v>0</v>
      </c>
      <c r="R1015" s="668">
        <v>0</v>
      </c>
      <c r="S1015" s="658">
        <v>0</v>
      </c>
      <c r="T1015" s="667">
        <v>0</v>
      </c>
      <c r="U1015" s="668">
        <v>0</v>
      </c>
      <c r="V1015" s="668">
        <v>0</v>
      </c>
      <c r="W1015" s="668">
        <v>0</v>
      </c>
      <c r="X1015" s="658">
        <v>0</v>
      </c>
      <c r="Y1015" s="667">
        <v>0</v>
      </c>
      <c r="Z1015" s="668">
        <v>0</v>
      </c>
      <c r="AA1015" s="668">
        <v>0</v>
      </c>
      <c r="AB1015" s="668">
        <v>0</v>
      </c>
      <c r="AC1015" s="658">
        <v>0</v>
      </c>
      <c r="AD1015" s="667"/>
      <c r="AE1015" s="668"/>
      <c r="AF1015" s="668"/>
      <c r="AG1015" s="668"/>
      <c r="AH1015" s="658"/>
      <c r="AI1015" s="17"/>
      <c r="AM1015" s="109"/>
    </row>
    <row r="1016" spans="1:39" outlineLevel="2">
      <c r="A1016" s="37">
        <f>ROW()</f>
        <v>1016</v>
      </c>
      <c r="C1016" s="6" t="s">
        <v>362</v>
      </c>
      <c r="I1016" s="669"/>
      <c r="J1016" s="670"/>
      <c r="K1016" s="670"/>
      <c r="L1016" s="670"/>
      <c r="M1016" s="670"/>
      <c r="N1016" s="669"/>
      <c r="O1016" s="670"/>
      <c r="P1016" s="670"/>
      <c r="Q1016" s="670"/>
      <c r="R1016" s="670"/>
      <c r="S1016" s="659"/>
      <c r="T1016" s="669"/>
      <c r="U1016" s="670"/>
      <c r="V1016" s="670"/>
      <c r="W1016" s="670"/>
      <c r="X1016" s="659"/>
      <c r="Y1016" s="669">
        <v>0</v>
      </c>
      <c r="Z1016" s="670">
        <v>0</v>
      </c>
      <c r="AA1016" s="670">
        <v>0</v>
      </c>
      <c r="AB1016" s="670">
        <v>0</v>
      </c>
      <c r="AC1016" s="659">
        <v>0</v>
      </c>
      <c r="AD1016" s="669"/>
      <c r="AE1016" s="670"/>
      <c r="AF1016" s="670"/>
      <c r="AG1016" s="670"/>
      <c r="AH1016" s="659"/>
      <c r="AI1016" s="17"/>
      <c r="AM1016" s="109"/>
    </row>
    <row r="1017" spans="1:39" outlineLevel="2">
      <c r="A1017" s="37">
        <f>ROW()</f>
        <v>1017</v>
      </c>
      <c r="C1017" s="6" t="s">
        <v>1</v>
      </c>
      <c r="I1017" s="204">
        <f t="shared" ref="I1017:AH1017" si="474">SUM(I1004:I1016)</f>
        <v>0</v>
      </c>
      <c r="J1017" s="9">
        <f t="shared" si="474"/>
        <v>0</v>
      </c>
      <c r="K1017" s="9">
        <f t="shared" si="474"/>
        <v>0</v>
      </c>
      <c r="L1017" s="9">
        <f t="shared" si="474"/>
        <v>0</v>
      </c>
      <c r="M1017" s="9">
        <f t="shared" si="474"/>
        <v>0</v>
      </c>
      <c r="N1017" s="204">
        <f t="shared" si="474"/>
        <v>0</v>
      </c>
      <c r="O1017" s="9">
        <f t="shared" si="474"/>
        <v>0</v>
      </c>
      <c r="P1017" s="9">
        <f t="shared" si="474"/>
        <v>0</v>
      </c>
      <c r="Q1017" s="9">
        <f t="shared" si="474"/>
        <v>0</v>
      </c>
      <c r="R1017" s="9">
        <f t="shared" si="474"/>
        <v>5.4432330353214846</v>
      </c>
      <c r="S1017" s="18">
        <f t="shared" si="474"/>
        <v>5.4432330353214846</v>
      </c>
      <c r="T1017" s="204">
        <f t="shared" si="474"/>
        <v>12.299979698657406</v>
      </c>
      <c r="U1017" s="9">
        <f t="shared" si="474"/>
        <v>12.299979698657406</v>
      </c>
      <c r="V1017" s="9">
        <f t="shared" si="474"/>
        <v>12.299979698657406</v>
      </c>
      <c r="W1017" s="9">
        <f t="shared" si="474"/>
        <v>12.299979698657406</v>
      </c>
      <c r="X1017" s="18">
        <f t="shared" si="474"/>
        <v>12.299979698657406</v>
      </c>
      <c r="Y1017" s="204">
        <f t="shared" si="474"/>
        <v>13.735573135768799</v>
      </c>
      <c r="Z1017" s="9">
        <f t="shared" si="474"/>
        <v>13.735573135768799</v>
      </c>
      <c r="AA1017" s="9">
        <f t="shared" si="474"/>
        <v>13.735573135768799</v>
      </c>
      <c r="AB1017" s="9">
        <f t="shared" si="474"/>
        <v>13.735573135768796</v>
      </c>
      <c r="AC1017" s="18">
        <f t="shared" si="474"/>
        <v>13.735573135768796</v>
      </c>
      <c r="AD1017" s="204">
        <f t="shared" si="474"/>
        <v>39.065959983495716</v>
      </c>
      <c r="AE1017" s="9">
        <f t="shared" si="474"/>
        <v>16.914659235852614</v>
      </c>
      <c r="AF1017" s="9">
        <f t="shared" si="474"/>
        <v>16.914659235852618</v>
      </c>
      <c r="AG1017" s="9">
        <f t="shared" si="474"/>
        <v>16.907933834604922</v>
      </c>
      <c r="AH1017" s="18">
        <f t="shared" si="474"/>
        <v>16.907933834604922</v>
      </c>
      <c r="AI1017" s="17"/>
      <c r="AM1017" s="109"/>
    </row>
    <row r="1018" spans="1:39" outlineLevel="2">
      <c r="A1018" s="37">
        <f>ROW()</f>
        <v>1018</v>
      </c>
      <c r="B1018" s="64" t="s">
        <v>221</v>
      </c>
      <c r="I1018" s="1299" t="s">
        <v>260</v>
      </c>
      <c r="J1018" s="1282"/>
      <c r="K1018" s="1282"/>
      <c r="L1018" s="1282"/>
      <c r="M1018" s="1282"/>
      <c r="N1018" s="1270" t="s">
        <v>286</v>
      </c>
      <c r="O1018" s="1271"/>
      <c r="P1018" s="1271"/>
      <c r="Q1018" s="1271"/>
      <c r="R1018" s="1271"/>
      <c r="S1018" s="1272"/>
      <c r="T1018" s="1270" t="s">
        <v>279</v>
      </c>
      <c r="U1018" s="1271"/>
      <c r="V1018" s="1271"/>
      <c r="W1018" s="1271"/>
      <c r="X1018" s="1272"/>
      <c r="Y1018" s="1270" t="s">
        <v>458</v>
      </c>
      <c r="Z1018" s="1271"/>
      <c r="AA1018" s="1271"/>
      <c r="AB1018" s="1271"/>
      <c r="AC1018" s="1272"/>
      <c r="AD1018" s="1270" t="s">
        <v>551</v>
      </c>
      <c r="AE1018" s="1271"/>
      <c r="AF1018" s="1271"/>
      <c r="AG1018" s="1271"/>
      <c r="AH1018" s="1272"/>
      <c r="AI1018" s="17"/>
      <c r="AM1018" s="109"/>
    </row>
    <row r="1019" spans="1:39" outlineLevel="2">
      <c r="A1019" s="37">
        <f>ROW()</f>
        <v>1019</v>
      </c>
      <c r="C1019" s="167" t="s">
        <v>2</v>
      </c>
      <c r="I1019" s="667">
        <v>0</v>
      </c>
      <c r="J1019" s="668">
        <v>0</v>
      </c>
      <c r="K1019" s="668">
        <v>0</v>
      </c>
      <c r="L1019" s="668">
        <v>0</v>
      </c>
      <c r="M1019" s="668">
        <v>0</v>
      </c>
      <c r="N1019" s="667">
        <v>0</v>
      </c>
      <c r="O1019" s="668">
        <v>0</v>
      </c>
      <c r="P1019" s="668">
        <v>0</v>
      </c>
      <c r="Q1019" s="668">
        <v>0</v>
      </c>
      <c r="R1019" s="668">
        <v>0</v>
      </c>
      <c r="S1019" s="658">
        <v>1.1938963535350071</v>
      </c>
      <c r="T1019" s="667">
        <v>0</v>
      </c>
      <c r="U1019" s="668">
        <v>0</v>
      </c>
      <c r="V1019" s="668">
        <v>0</v>
      </c>
      <c r="W1019" s="668">
        <v>0</v>
      </c>
      <c r="X1019" s="658">
        <v>0</v>
      </c>
      <c r="Y1019" s="667">
        <v>0</v>
      </c>
      <c r="Z1019" s="668">
        <v>0</v>
      </c>
      <c r="AA1019" s="668">
        <v>0</v>
      </c>
      <c r="AB1019" s="668">
        <v>0</v>
      </c>
      <c r="AC1019" s="658">
        <v>0</v>
      </c>
      <c r="AD1019" s="667">
        <v>0</v>
      </c>
      <c r="AE1019" s="668">
        <v>0</v>
      </c>
      <c r="AF1019" s="668">
        <v>0</v>
      </c>
      <c r="AG1019" s="668">
        <v>0</v>
      </c>
      <c r="AH1019" s="658">
        <v>0</v>
      </c>
      <c r="AI1019" s="17"/>
      <c r="AM1019" s="109"/>
    </row>
    <row r="1020" spans="1:39" outlineLevel="2">
      <c r="A1020" s="37">
        <f>ROW()</f>
        <v>1020</v>
      </c>
      <c r="C1020" s="6" t="s">
        <v>3</v>
      </c>
      <c r="I1020" s="667">
        <v>0</v>
      </c>
      <c r="J1020" s="668">
        <v>0</v>
      </c>
      <c r="K1020" s="668">
        <v>0</v>
      </c>
      <c r="L1020" s="668">
        <v>0</v>
      </c>
      <c r="M1020" s="668">
        <v>0</v>
      </c>
      <c r="N1020" s="667">
        <v>0</v>
      </c>
      <c r="O1020" s="668">
        <v>0</v>
      </c>
      <c r="P1020" s="668">
        <v>0</v>
      </c>
      <c r="Q1020" s="668">
        <v>0</v>
      </c>
      <c r="R1020" s="668">
        <v>0</v>
      </c>
      <c r="S1020" s="658">
        <v>1.3675401736494841E-2</v>
      </c>
      <c r="T1020" s="667">
        <v>0</v>
      </c>
      <c r="U1020" s="668">
        <v>0</v>
      </c>
      <c r="V1020" s="668">
        <v>0</v>
      </c>
      <c r="W1020" s="668">
        <v>0</v>
      </c>
      <c r="X1020" s="658">
        <v>0</v>
      </c>
      <c r="Y1020" s="667">
        <v>0</v>
      </c>
      <c r="Z1020" s="668">
        <v>0</v>
      </c>
      <c r="AA1020" s="668">
        <v>0</v>
      </c>
      <c r="AB1020" s="668">
        <v>0</v>
      </c>
      <c r="AC1020" s="658">
        <v>0</v>
      </c>
      <c r="AD1020" s="667">
        <v>0</v>
      </c>
      <c r="AE1020" s="668">
        <v>0</v>
      </c>
      <c r="AF1020" s="668">
        <v>0</v>
      </c>
      <c r="AG1020" s="668">
        <v>0</v>
      </c>
      <c r="AH1020" s="658">
        <v>0</v>
      </c>
      <c r="AI1020" s="17"/>
      <c r="AM1020" s="109"/>
    </row>
    <row r="1021" spans="1:39" outlineLevel="2">
      <c r="A1021" s="37">
        <f>ROW()</f>
        <v>1021</v>
      </c>
      <c r="C1021" s="6" t="s">
        <v>4</v>
      </c>
      <c r="I1021" s="667">
        <v>0</v>
      </c>
      <c r="J1021" s="668">
        <v>0</v>
      </c>
      <c r="K1021" s="668">
        <v>0</v>
      </c>
      <c r="L1021" s="668">
        <v>0</v>
      </c>
      <c r="M1021" s="668">
        <v>0</v>
      </c>
      <c r="N1021" s="667">
        <v>0</v>
      </c>
      <c r="O1021" s="668">
        <v>0</v>
      </c>
      <c r="P1021" s="668">
        <v>0</v>
      </c>
      <c r="Q1021" s="668">
        <v>0</v>
      </c>
      <c r="R1021" s="668">
        <v>0</v>
      </c>
      <c r="S1021" s="658">
        <v>0</v>
      </c>
      <c r="T1021" s="667">
        <v>1.5959639082535669E-3</v>
      </c>
      <c r="U1021" s="668">
        <v>1.5959639082535669E-3</v>
      </c>
      <c r="V1021" s="668">
        <v>1.5959639082535671E-3</v>
      </c>
      <c r="W1021" s="668">
        <v>1.5959639082535671E-3</v>
      </c>
      <c r="X1021" s="658">
        <v>1.5959639082535673E-3</v>
      </c>
      <c r="Y1021" s="667">
        <v>1.7872898835170797E-3</v>
      </c>
      <c r="Z1021" s="668">
        <v>1.7872898835170797E-3</v>
      </c>
      <c r="AA1021" s="668">
        <v>1.7872898835170797E-3</v>
      </c>
      <c r="AB1021" s="668">
        <v>1.7872898835170799E-3</v>
      </c>
      <c r="AC1021" s="658">
        <v>1.7872898835170799E-3</v>
      </c>
      <c r="AD1021" s="667">
        <v>0</v>
      </c>
      <c r="AE1021" s="668">
        <v>0</v>
      </c>
      <c r="AF1021" s="668">
        <v>0</v>
      </c>
      <c r="AG1021" s="668">
        <v>0</v>
      </c>
      <c r="AH1021" s="658">
        <v>0</v>
      </c>
      <c r="AI1021" s="17"/>
      <c r="AM1021" s="109"/>
    </row>
    <row r="1022" spans="1:39" outlineLevel="2">
      <c r="A1022" s="37">
        <f>ROW()</f>
        <v>1022</v>
      </c>
      <c r="C1022" s="6" t="s">
        <v>208</v>
      </c>
      <c r="I1022" s="667">
        <v>0</v>
      </c>
      <c r="J1022" s="668">
        <v>0</v>
      </c>
      <c r="K1022" s="668">
        <v>0</v>
      </c>
      <c r="L1022" s="668">
        <v>0</v>
      </c>
      <c r="M1022" s="668">
        <v>0</v>
      </c>
      <c r="N1022" s="667">
        <v>0</v>
      </c>
      <c r="O1022" s="668">
        <v>0</v>
      </c>
      <c r="P1022" s="668">
        <v>0</v>
      </c>
      <c r="Q1022" s="668">
        <v>0</v>
      </c>
      <c r="R1022" s="668">
        <v>0</v>
      </c>
      <c r="S1022" s="658">
        <v>0.21709700256685099</v>
      </c>
      <c r="T1022" s="667">
        <v>1.0375649875240877E-2</v>
      </c>
      <c r="U1022" s="668">
        <v>1.0375649875240877E-2</v>
      </c>
      <c r="V1022" s="668">
        <v>1.0375649875240877E-2</v>
      </c>
      <c r="W1022" s="668">
        <v>1.0375649875240877E-2</v>
      </c>
      <c r="X1022" s="658">
        <v>1.0375649875240877E-2</v>
      </c>
      <c r="Y1022" s="667">
        <v>7.1435074072915715E-3</v>
      </c>
      <c r="Z1022" s="668">
        <v>7.1435074072915706E-3</v>
      </c>
      <c r="AA1022" s="668">
        <v>7.1435074072915697E-3</v>
      </c>
      <c r="AB1022" s="668">
        <v>7.1435074072915697E-3</v>
      </c>
      <c r="AC1022" s="658">
        <v>7.1435074072915689E-3</v>
      </c>
      <c r="AD1022" s="667">
        <v>0.10899749642298537</v>
      </c>
      <c r="AE1022" s="668">
        <v>0</v>
      </c>
      <c r="AF1022" s="668">
        <v>0</v>
      </c>
      <c r="AG1022" s="668">
        <v>0</v>
      </c>
      <c r="AH1022" s="658">
        <v>0</v>
      </c>
      <c r="AI1022" s="17"/>
      <c r="AM1022" s="109"/>
    </row>
    <row r="1023" spans="1:39" outlineLevel="2">
      <c r="A1023" s="37">
        <f>ROW()</f>
        <v>1023</v>
      </c>
      <c r="C1023" s="6" t="s">
        <v>473</v>
      </c>
      <c r="I1023" s="667"/>
      <c r="J1023" s="668"/>
      <c r="K1023" s="668"/>
      <c r="L1023" s="668"/>
      <c r="M1023" s="668"/>
      <c r="N1023" s="667"/>
      <c r="O1023" s="668"/>
      <c r="P1023" s="668"/>
      <c r="Q1023" s="668"/>
      <c r="R1023" s="668"/>
      <c r="S1023" s="658"/>
      <c r="T1023" s="667"/>
      <c r="U1023" s="668"/>
      <c r="V1023" s="668"/>
      <c r="W1023" s="668"/>
      <c r="X1023" s="658"/>
      <c r="Y1023" s="667"/>
      <c r="Z1023" s="668"/>
      <c r="AA1023" s="668"/>
      <c r="AB1023" s="668"/>
      <c r="AC1023" s="658"/>
      <c r="AD1023" s="667">
        <v>1.9270633328814912E-2</v>
      </c>
      <c r="AE1023" s="668">
        <v>0</v>
      </c>
      <c r="AF1023" s="668">
        <v>0</v>
      </c>
      <c r="AG1023" s="668">
        <v>0</v>
      </c>
      <c r="AH1023" s="658">
        <v>0</v>
      </c>
      <c r="AI1023" s="17"/>
      <c r="AM1023" s="109"/>
    </row>
    <row r="1024" spans="1:39" outlineLevel="2">
      <c r="A1024" s="37">
        <f>ROW()</f>
        <v>1024</v>
      </c>
      <c r="C1024" s="6" t="s">
        <v>474</v>
      </c>
      <c r="I1024" s="667"/>
      <c r="J1024" s="668"/>
      <c r="K1024" s="668"/>
      <c r="L1024" s="668"/>
      <c r="M1024" s="668"/>
      <c r="N1024" s="667"/>
      <c r="O1024" s="668"/>
      <c r="P1024" s="668"/>
      <c r="Q1024" s="668"/>
      <c r="R1024" s="668"/>
      <c r="S1024" s="658"/>
      <c r="T1024" s="667"/>
      <c r="U1024" s="668"/>
      <c r="V1024" s="668"/>
      <c r="W1024" s="668"/>
      <c r="X1024" s="658"/>
      <c r="Y1024" s="667"/>
      <c r="Z1024" s="668"/>
      <c r="AA1024" s="668"/>
      <c r="AB1024" s="668"/>
      <c r="AC1024" s="658"/>
      <c r="AD1024" s="667">
        <v>0</v>
      </c>
      <c r="AE1024" s="668">
        <v>0</v>
      </c>
      <c r="AF1024" s="668">
        <v>0</v>
      </c>
      <c r="AG1024" s="668">
        <v>0</v>
      </c>
      <c r="AH1024" s="658">
        <v>0</v>
      </c>
      <c r="AI1024" s="17"/>
      <c r="AM1024" s="109"/>
    </row>
    <row r="1025" spans="1:39" outlineLevel="2">
      <c r="A1025" s="37">
        <f>ROW()</f>
        <v>1025</v>
      </c>
      <c r="C1025" s="6" t="s">
        <v>477</v>
      </c>
      <c r="I1025" s="667"/>
      <c r="J1025" s="668"/>
      <c r="K1025" s="668"/>
      <c r="L1025" s="668"/>
      <c r="M1025" s="668"/>
      <c r="N1025" s="667"/>
      <c r="O1025" s="668"/>
      <c r="P1025" s="668"/>
      <c r="Q1025" s="668"/>
      <c r="R1025" s="668"/>
      <c r="S1025" s="658"/>
      <c r="T1025" s="667"/>
      <c r="U1025" s="668"/>
      <c r="V1025" s="668"/>
      <c r="W1025" s="668"/>
      <c r="X1025" s="658"/>
      <c r="Y1025" s="667"/>
      <c r="Z1025" s="668"/>
      <c r="AA1025" s="668"/>
      <c r="AB1025" s="668"/>
      <c r="AC1025" s="658"/>
      <c r="AD1025" s="667">
        <v>9.1944747996733217E-2</v>
      </c>
      <c r="AE1025" s="668">
        <v>0</v>
      </c>
      <c r="AF1025" s="668">
        <v>0</v>
      </c>
      <c r="AG1025" s="668">
        <v>0</v>
      </c>
      <c r="AH1025" s="658">
        <v>0</v>
      </c>
      <c r="AI1025" s="17"/>
      <c r="AM1025" s="109"/>
    </row>
    <row r="1026" spans="1:39" outlineLevel="2">
      <c r="A1026" s="37">
        <f>ROW()</f>
        <v>1026</v>
      </c>
      <c r="C1026" s="6" t="s">
        <v>511</v>
      </c>
      <c r="I1026" s="667"/>
      <c r="J1026" s="668"/>
      <c r="K1026" s="668"/>
      <c r="L1026" s="668"/>
      <c r="M1026" s="668"/>
      <c r="N1026" s="667"/>
      <c r="O1026" s="668"/>
      <c r="P1026" s="668"/>
      <c r="Q1026" s="668"/>
      <c r="R1026" s="668"/>
      <c r="S1026" s="658"/>
      <c r="T1026" s="667"/>
      <c r="U1026" s="668"/>
      <c r="V1026" s="668"/>
      <c r="W1026" s="668"/>
      <c r="X1026" s="658"/>
      <c r="Y1026" s="667"/>
      <c r="Z1026" s="668"/>
      <c r="AA1026" s="668"/>
      <c r="AB1026" s="668"/>
      <c r="AC1026" s="658"/>
      <c r="AD1026" s="667"/>
      <c r="AE1026" s="668"/>
      <c r="AF1026" s="668"/>
      <c r="AG1026" s="668"/>
      <c r="AH1026" s="658"/>
      <c r="AI1026" s="17"/>
      <c r="AM1026" s="109"/>
    </row>
    <row r="1027" spans="1:39" outlineLevel="2">
      <c r="A1027" s="37">
        <f>ROW()</f>
        <v>1027</v>
      </c>
      <c r="C1027" s="6" t="s">
        <v>655</v>
      </c>
      <c r="I1027" s="667"/>
      <c r="J1027" s="668"/>
      <c r="K1027" s="668"/>
      <c r="L1027" s="668"/>
      <c r="M1027" s="668"/>
      <c r="N1027" s="667"/>
      <c r="O1027" s="668"/>
      <c r="P1027" s="668"/>
      <c r="Q1027" s="668"/>
      <c r="R1027" s="668"/>
      <c r="S1027" s="658"/>
      <c r="T1027" s="667"/>
      <c r="U1027" s="668"/>
      <c r="V1027" s="668"/>
      <c r="W1027" s="668"/>
      <c r="X1027" s="658"/>
      <c r="Y1027" s="667"/>
      <c r="Z1027" s="668"/>
      <c r="AA1027" s="668"/>
      <c r="AB1027" s="668"/>
      <c r="AC1027" s="658"/>
      <c r="AD1027" s="667"/>
      <c r="AE1027" s="668"/>
      <c r="AF1027" s="668"/>
      <c r="AG1027" s="668"/>
      <c r="AH1027" s="658"/>
      <c r="AI1027" s="17"/>
      <c r="AM1027" s="109"/>
    </row>
    <row r="1028" spans="1:39" outlineLevel="2">
      <c r="A1028" s="37">
        <f>ROW()</f>
        <v>1028</v>
      </c>
      <c r="C1028" s="6" t="s">
        <v>656</v>
      </c>
      <c r="I1028" s="667"/>
      <c r="J1028" s="668"/>
      <c r="K1028" s="668"/>
      <c r="L1028" s="668"/>
      <c r="M1028" s="668"/>
      <c r="N1028" s="667"/>
      <c r="O1028" s="668"/>
      <c r="P1028" s="668"/>
      <c r="Q1028" s="668"/>
      <c r="R1028" s="668"/>
      <c r="S1028" s="658"/>
      <c r="T1028" s="667"/>
      <c r="U1028" s="668"/>
      <c r="V1028" s="668"/>
      <c r="W1028" s="668"/>
      <c r="X1028" s="658"/>
      <c r="Y1028" s="667"/>
      <c r="Z1028" s="668"/>
      <c r="AA1028" s="668"/>
      <c r="AB1028" s="668"/>
      <c r="AC1028" s="658"/>
      <c r="AD1028" s="667"/>
      <c r="AE1028" s="668"/>
      <c r="AF1028" s="668"/>
      <c r="AG1028" s="668"/>
      <c r="AH1028" s="658"/>
      <c r="AI1028" s="17"/>
      <c r="AM1028" s="109"/>
    </row>
    <row r="1029" spans="1:39" outlineLevel="2">
      <c r="A1029" s="37">
        <f>ROW()</f>
        <v>1029</v>
      </c>
      <c r="C1029" s="6" t="s">
        <v>667</v>
      </c>
      <c r="I1029" s="667"/>
      <c r="J1029" s="668"/>
      <c r="K1029" s="668"/>
      <c r="L1029" s="668"/>
      <c r="M1029" s="668"/>
      <c r="N1029" s="667"/>
      <c r="O1029" s="668"/>
      <c r="P1029" s="668"/>
      <c r="Q1029" s="668"/>
      <c r="R1029" s="668"/>
      <c r="S1029" s="658"/>
      <c r="T1029" s="667"/>
      <c r="U1029" s="668"/>
      <c r="V1029" s="668"/>
      <c r="W1029" s="668"/>
      <c r="X1029" s="658"/>
      <c r="Y1029" s="667"/>
      <c r="Z1029" s="668"/>
      <c r="AA1029" s="668"/>
      <c r="AB1029" s="668"/>
      <c r="AC1029" s="658"/>
      <c r="AD1029" s="667"/>
      <c r="AE1029" s="668"/>
      <c r="AF1029" s="668"/>
      <c r="AG1029" s="668"/>
      <c r="AH1029" s="658"/>
      <c r="AI1029" s="17"/>
      <c r="AM1029" s="109"/>
    </row>
    <row r="1030" spans="1:39" outlineLevel="2">
      <c r="A1030" s="37">
        <f>ROW()</f>
        <v>1030</v>
      </c>
      <c r="C1030" s="6" t="s">
        <v>212</v>
      </c>
      <c r="I1030" s="667">
        <v>0</v>
      </c>
      <c r="J1030" s="668">
        <v>0</v>
      </c>
      <c r="K1030" s="668">
        <v>0</v>
      </c>
      <c r="L1030" s="668">
        <v>0</v>
      </c>
      <c r="M1030" s="668">
        <v>0</v>
      </c>
      <c r="N1030" s="667">
        <v>0</v>
      </c>
      <c r="O1030" s="668">
        <v>0</v>
      </c>
      <c r="P1030" s="668">
        <v>0</v>
      </c>
      <c r="Q1030" s="668">
        <v>0</v>
      </c>
      <c r="R1030" s="668">
        <v>0</v>
      </c>
      <c r="S1030" s="658">
        <v>0</v>
      </c>
      <c r="T1030" s="667">
        <v>0</v>
      </c>
      <c r="U1030" s="668">
        <v>0</v>
      </c>
      <c r="V1030" s="668">
        <v>0</v>
      </c>
      <c r="W1030" s="668">
        <v>0</v>
      </c>
      <c r="X1030" s="658">
        <v>0</v>
      </c>
      <c r="Y1030" s="667">
        <v>0</v>
      </c>
      <c r="Z1030" s="668">
        <v>0</v>
      </c>
      <c r="AA1030" s="668">
        <v>0</v>
      </c>
      <c r="AB1030" s="668">
        <v>0</v>
      </c>
      <c r="AC1030" s="658">
        <v>0</v>
      </c>
      <c r="AD1030" s="667"/>
      <c r="AE1030" s="668"/>
      <c r="AF1030" s="668"/>
      <c r="AG1030" s="668"/>
      <c r="AH1030" s="658"/>
      <c r="AI1030" s="17"/>
      <c r="AM1030" s="109"/>
    </row>
    <row r="1031" spans="1:39" outlineLevel="2">
      <c r="A1031" s="37">
        <f>ROW()</f>
        <v>1031</v>
      </c>
      <c r="C1031" s="6" t="s">
        <v>362</v>
      </c>
      <c r="I1031" s="669"/>
      <c r="J1031" s="670"/>
      <c r="K1031" s="670"/>
      <c r="L1031" s="670"/>
      <c r="M1031" s="670"/>
      <c r="N1031" s="669"/>
      <c r="O1031" s="670"/>
      <c r="P1031" s="670"/>
      <c r="Q1031" s="670"/>
      <c r="R1031" s="670"/>
      <c r="S1031" s="659"/>
      <c r="T1031" s="669"/>
      <c r="U1031" s="670"/>
      <c r="V1031" s="670"/>
      <c r="W1031" s="670"/>
      <c r="X1031" s="659"/>
      <c r="Y1031" s="669">
        <v>0</v>
      </c>
      <c r="Z1031" s="670">
        <v>0</v>
      </c>
      <c r="AA1031" s="670">
        <v>0</v>
      </c>
      <c r="AB1031" s="670">
        <v>0</v>
      </c>
      <c r="AC1031" s="659">
        <v>0</v>
      </c>
      <c r="AD1031" s="669"/>
      <c r="AE1031" s="670"/>
      <c r="AF1031" s="670"/>
      <c r="AG1031" s="670"/>
      <c r="AH1031" s="659"/>
      <c r="AI1031" s="17"/>
      <c r="AM1031" s="109"/>
    </row>
    <row r="1032" spans="1:39" outlineLevel="2">
      <c r="A1032" s="37">
        <f>ROW()</f>
        <v>1032</v>
      </c>
      <c r="C1032" s="6" t="s">
        <v>1</v>
      </c>
      <c r="I1032" s="204">
        <f t="shared" ref="I1032:AH1032" si="475">SUM(I1019:I1031)</f>
        <v>0</v>
      </c>
      <c r="J1032" s="9">
        <f t="shared" si="475"/>
        <v>0</v>
      </c>
      <c r="K1032" s="9">
        <f t="shared" si="475"/>
        <v>0</v>
      </c>
      <c r="L1032" s="9">
        <f t="shared" si="475"/>
        <v>0</v>
      </c>
      <c r="M1032" s="9">
        <f t="shared" si="475"/>
        <v>0</v>
      </c>
      <c r="N1032" s="204">
        <f t="shared" si="475"/>
        <v>0</v>
      </c>
      <c r="O1032" s="9">
        <f t="shared" si="475"/>
        <v>0</v>
      </c>
      <c r="P1032" s="9">
        <f t="shared" si="475"/>
        <v>0</v>
      </c>
      <c r="Q1032" s="9">
        <f t="shared" si="475"/>
        <v>0</v>
      </c>
      <c r="R1032" s="9">
        <f t="shared" si="475"/>
        <v>0</v>
      </c>
      <c r="S1032" s="18">
        <f t="shared" si="475"/>
        <v>1.424668757838353</v>
      </c>
      <c r="T1032" s="204">
        <f t="shared" si="475"/>
        <v>1.1971613783494444E-2</v>
      </c>
      <c r="U1032" s="9">
        <f t="shared" si="475"/>
        <v>1.1971613783494444E-2</v>
      </c>
      <c r="V1032" s="9">
        <f t="shared" si="475"/>
        <v>1.1971613783494444E-2</v>
      </c>
      <c r="W1032" s="9">
        <f t="shared" si="475"/>
        <v>1.1971613783494444E-2</v>
      </c>
      <c r="X1032" s="18">
        <f t="shared" si="475"/>
        <v>1.1971613783494444E-2</v>
      </c>
      <c r="Y1032" s="204">
        <f t="shared" si="475"/>
        <v>8.9307972908086505E-3</v>
      </c>
      <c r="Z1032" s="9">
        <f t="shared" si="475"/>
        <v>8.9307972908086505E-3</v>
      </c>
      <c r="AA1032" s="9">
        <f t="shared" si="475"/>
        <v>8.9307972908086487E-3</v>
      </c>
      <c r="AB1032" s="9">
        <f t="shared" si="475"/>
        <v>8.9307972908086487E-3</v>
      </c>
      <c r="AC1032" s="18">
        <f t="shared" si="475"/>
        <v>8.9307972908086487E-3</v>
      </c>
      <c r="AD1032" s="204">
        <f t="shared" si="475"/>
        <v>0.22021287774853349</v>
      </c>
      <c r="AE1032" s="9">
        <f t="shared" si="475"/>
        <v>0</v>
      </c>
      <c r="AF1032" s="9">
        <f t="shared" si="475"/>
        <v>0</v>
      </c>
      <c r="AG1032" s="9">
        <f t="shared" si="475"/>
        <v>0</v>
      </c>
      <c r="AH1032" s="18">
        <f t="shared" si="475"/>
        <v>0</v>
      </c>
      <c r="AI1032" s="17"/>
      <c r="AM1032" s="109"/>
    </row>
    <row r="1033" spans="1:39" outlineLevel="2">
      <c r="A1033" s="37">
        <f>ROW()</f>
        <v>1033</v>
      </c>
      <c r="B1033" s="64" t="s">
        <v>222</v>
      </c>
      <c r="I1033" s="1299" t="s">
        <v>260</v>
      </c>
      <c r="J1033" s="1282"/>
      <c r="K1033" s="1282"/>
      <c r="L1033" s="1282"/>
      <c r="M1033" s="1282"/>
      <c r="N1033" s="1270" t="s">
        <v>286</v>
      </c>
      <c r="O1033" s="1271"/>
      <c r="P1033" s="1271"/>
      <c r="Q1033" s="1271"/>
      <c r="R1033" s="1271"/>
      <c r="S1033" s="1272"/>
      <c r="T1033" s="1270" t="s">
        <v>279</v>
      </c>
      <c r="U1033" s="1271"/>
      <c r="V1033" s="1271"/>
      <c r="W1033" s="1271"/>
      <c r="X1033" s="1272"/>
      <c r="Y1033" s="1270" t="s">
        <v>458</v>
      </c>
      <c r="Z1033" s="1271"/>
      <c r="AA1033" s="1271"/>
      <c r="AB1033" s="1271"/>
      <c r="AC1033" s="1272"/>
      <c r="AD1033" s="1270" t="s">
        <v>551</v>
      </c>
      <c r="AE1033" s="1271"/>
      <c r="AF1033" s="1271"/>
      <c r="AG1033" s="1271"/>
      <c r="AH1033" s="1272"/>
      <c r="AI1033" s="17"/>
      <c r="AM1033" s="109"/>
    </row>
    <row r="1034" spans="1:39" outlineLevel="2">
      <c r="A1034" s="37">
        <f>ROW()</f>
        <v>1034</v>
      </c>
      <c r="C1034" s="167" t="s">
        <v>2</v>
      </c>
      <c r="I1034" s="667">
        <v>0</v>
      </c>
      <c r="J1034" s="668">
        <v>0</v>
      </c>
      <c r="K1034" s="668">
        <v>0</v>
      </c>
      <c r="L1034" s="668">
        <v>0</v>
      </c>
      <c r="M1034" s="668">
        <v>0</v>
      </c>
      <c r="N1034" s="667">
        <v>0</v>
      </c>
      <c r="O1034" s="668">
        <v>0</v>
      </c>
      <c r="P1034" s="668">
        <v>0</v>
      </c>
      <c r="Q1034" s="668">
        <v>0</v>
      </c>
      <c r="R1034" s="668">
        <v>0</v>
      </c>
      <c r="S1034" s="658">
        <v>0</v>
      </c>
      <c r="T1034" s="667">
        <v>6.9994271425714292</v>
      </c>
      <c r="U1034" s="668">
        <v>6.9994271425714292</v>
      </c>
      <c r="V1034" s="668">
        <v>6.9994271425714283</v>
      </c>
      <c r="W1034" s="668">
        <v>6.9994271425714283</v>
      </c>
      <c r="X1034" s="658">
        <v>6.9994271425714283</v>
      </c>
      <c r="Y1034" s="667">
        <v>7.8385264589236456</v>
      </c>
      <c r="Z1034" s="668">
        <v>7.8385264589236456</v>
      </c>
      <c r="AA1034" s="668">
        <v>7.8385264589236456</v>
      </c>
      <c r="AB1034" s="668">
        <v>7.8385264589236456</v>
      </c>
      <c r="AC1034" s="658">
        <v>7.8385264589236456</v>
      </c>
      <c r="AD1034" s="667">
        <v>11.664100706697392</v>
      </c>
      <c r="AE1034" s="668">
        <v>11.66410070669739</v>
      </c>
      <c r="AF1034" s="668">
        <v>11.66410070669739</v>
      </c>
      <c r="AG1034" s="668">
        <v>11.66410070669739</v>
      </c>
      <c r="AH1034" s="658">
        <v>11.664100706697388</v>
      </c>
      <c r="AI1034" s="17"/>
      <c r="AM1034" s="109"/>
    </row>
    <row r="1035" spans="1:39" outlineLevel="2">
      <c r="A1035" s="37">
        <f>ROW()</f>
        <v>1035</v>
      </c>
      <c r="C1035" s="6" t="s">
        <v>3</v>
      </c>
      <c r="I1035" s="667">
        <v>0</v>
      </c>
      <c r="J1035" s="668">
        <v>0</v>
      </c>
      <c r="K1035" s="668">
        <v>0</v>
      </c>
      <c r="L1035" s="668">
        <v>0</v>
      </c>
      <c r="M1035" s="668">
        <v>0</v>
      </c>
      <c r="N1035" s="667">
        <v>0</v>
      </c>
      <c r="O1035" s="668">
        <v>0</v>
      </c>
      <c r="P1035" s="668">
        <v>0</v>
      </c>
      <c r="Q1035" s="668">
        <v>0</v>
      </c>
      <c r="R1035" s="668">
        <v>0</v>
      </c>
      <c r="S1035" s="658">
        <v>0</v>
      </c>
      <c r="T1035" s="416">
        <v>3.8107500009999997</v>
      </c>
      <c r="U1035" s="417">
        <v>3.8107500009999997</v>
      </c>
      <c r="V1035" s="417">
        <v>3.8107500009999997</v>
      </c>
      <c r="W1035" s="417">
        <v>3.8107500009999997</v>
      </c>
      <c r="X1035" s="418">
        <v>3.8107500009999997</v>
      </c>
      <c r="Y1035" s="416">
        <v>4.2552962732388053</v>
      </c>
      <c r="Z1035" s="417">
        <v>4.2552962732388053</v>
      </c>
      <c r="AA1035" s="417">
        <v>4.2552962732388053</v>
      </c>
      <c r="AB1035" s="417">
        <v>4.2552962732388053</v>
      </c>
      <c r="AC1035" s="418">
        <v>4.2552962732388053</v>
      </c>
      <c r="AD1035" s="667">
        <v>4.2674708578624756</v>
      </c>
      <c r="AE1035" s="668">
        <v>4.2674708578624756</v>
      </c>
      <c r="AF1035" s="668">
        <v>4.2674708578624756</v>
      </c>
      <c r="AG1035" s="668">
        <v>4.2674708578624756</v>
      </c>
      <c r="AH1035" s="658">
        <v>4.2674708578624756</v>
      </c>
      <c r="AI1035" s="17"/>
      <c r="AM1035" s="109"/>
    </row>
    <row r="1036" spans="1:39" outlineLevel="2">
      <c r="A1036" s="37">
        <f>ROW()</f>
        <v>1036</v>
      </c>
      <c r="C1036" s="6" t="s">
        <v>4</v>
      </c>
      <c r="I1036" s="667">
        <v>0</v>
      </c>
      <c r="J1036" s="668">
        <v>0</v>
      </c>
      <c r="K1036" s="668">
        <v>0</v>
      </c>
      <c r="L1036" s="668">
        <v>0</v>
      </c>
      <c r="M1036" s="668">
        <v>0</v>
      </c>
      <c r="N1036" s="667">
        <v>0</v>
      </c>
      <c r="O1036" s="668">
        <v>0</v>
      </c>
      <c r="P1036" s="668">
        <v>0</v>
      </c>
      <c r="Q1036" s="668">
        <v>0</v>
      </c>
      <c r="R1036" s="668">
        <v>0</v>
      </c>
      <c r="S1036" s="658">
        <v>0</v>
      </c>
      <c r="T1036" s="667">
        <v>9.5110734200000005E-2</v>
      </c>
      <c r="U1036" s="668">
        <v>9.5110734200000005E-2</v>
      </c>
      <c r="V1036" s="668">
        <v>9.5110734199999991E-2</v>
      </c>
      <c r="W1036" s="668">
        <v>9.5110734199999977E-2</v>
      </c>
      <c r="X1036" s="658">
        <v>9.5110734199999977E-2</v>
      </c>
      <c r="Y1036" s="667">
        <v>0.10651271759369497</v>
      </c>
      <c r="Z1036" s="668">
        <v>0.10651271759369497</v>
      </c>
      <c r="AA1036" s="668">
        <v>0.10651271759369497</v>
      </c>
      <c r="AB1036" s="668">
        <v>0.10651271759369496</v>
      </c>
      <c r="AC1036" s="658">
        <v>0.10651271759369496</v>
      </c>
      <c r="AD1036" s="667">
        <v>0.22453230617232806</v>
      </c>
      <c r="AE1036" s="668">
        <v>0.22453230617232806</v>
      </c>
      <c r="AF1036" s="668">
        <v>0.22453230617232803</v>
      </c>
      <c r="AG1036" s="668">
        <v>0.22453230617232806</v>
      </c>
      <c r="AH1036" s="658">
        <v>0.22453230617232806</v>
      </c>
      <c r="AI1036" s="17"/>
      <c r="AM1036" s="109"/>
    </row>
    <row r="1037" spans="1:39" outlineLevel="2">
      <c r="A1037" s="37">
        <f>ROW()</f>
        <v>1037</v>
      </c>
      <c r="C1037" s="6" t="s">
        <v>208</v>
      </c>
      <c r="I1037" s="667">
        <v>0</v>
      </c>
      <c r="J1037" s="668">
        <v>0</v>
      </c>
      <c r="K1037" s="668">
        <v>0</v>
      </c>
      <c r="L1037" s="668">
        <v>0</v>
      </c>
      <c r="M1037" s="668">
        <v>0</v>
      </c>
      <c r="N1037" s="667">
        <v>0</v>
      </c>
      <c r="O1037" s="668">
        <v>0</v>
      </c>
      <c r="P1037" s="668">
        <v>0</v>
      </c>
      <c r="Q1037" s="668">
        <v>0</v>
      </c>
      <c r="R1037" s="668">
        <v>0</v>
      </c>
      <c r="S1037" s="658">
        <v>0</v>
      </c>
      <c r="T1037" s="416">
        <v>0.30541373500000141</v>
      </c>
      <c r="U1037" s="417">
        <v>0.30541373500000141</v>
      </c>
      <c r="V1037" s="417">
        <v>0.30541373500000135</v>
      </c>
      <c r="W1037" s="417">
        <v>0.30541373500000135</v>
      </c>
      <c r="X1037" s="418">
        <v>0.30541373500000135</v>
      </c>
      <c r="Y1037" s="416">
        <v>0.34021254154355818</v>
      </c>
      <c r="Z1037" s="417">
        <v>0.34021254154355818</v>
      </c>
      <c r="AA1037" s="417">
        <v>0.34021254154355812</v>
      </c>
      <c r="AB1037" s="417">
        <v>0.34021254154355818</v>
      </c>
      <c r="AC1037" s="418">
        <v>0.34021254154355812</v>
      </c>
      <c r="AD1037" s="667">
        <v>0.57103871437682951</v>
      </c>
      <c r="AE1037" s="668">
        <v>0</v>
      </c>
      <c r="AF1037" s="668">
        <v>0</v>
      </c>
      <c r="AG1037" s="668">
        <v>0</v>
      </c>
      <c r="AH1037" s="658">
        <v>0</v>
      </c>
      <c r="AI1037" s="17"/>
      <c r="AM1037" s="109"/>
    </row>
    <row r="1038" spans="1:39" outlineLevel="2">
      <c r="A1038" s="37">
        <f>ROW()</f>
        <v>1038</v>
      </c>
      <c r="C1038" s="6" t="s">
        <v>473</v>
      </c>
      <c r="I1038" s="667"/>
      <c r="J1038" s="668"/>
      <c r="K1038" s="668"/>
      <c r="L1038" s="668"/>
      <c r="M1038" s="668"/>
      <c r="N1038" s="667"/>
      <c r="O1038" s="668"/>
      <c r="P1038" s="668"/>
      <c r="Q1038" s="668"/>
      <c r="R1038" s="668"/>
      <c r="S1038" s="658"/>
      <c r="T1038" s="667"/>
      <c r="U1038" s="668"/>
      <c r="V1038" s="668"/>
      <c r="W1038" s="668"/>
      <c r="X1038" s="658"/>
      <c r="Y1038" s="667"/>
      <c r="Z1038" s="668"/>
      <c r="AA1038" s="668"/>
      <c r="AB1038" s="668"/>
      <c r="AC1038" s="658"/>
      <c r="AD1038" s="667">
        <v>0</v>
      </c>
      <c r="AE1038" s="668">
        <v>0</v>
      </c>
      <c r="AF1038" s="668">
        <v>0</v>
      </c>
      <c r="AG1038" s="668">
        <v>0</v>
      </c>
      <c r="AH1038" s="658">
        <v>0</v>
      </c>
      <c r="AI1038" s="17"/>
      <c r="AM1038" s="109"/>
    </row>
    <row r="1039" spans="1:39" outlineLevel="2">
      <c r="A1039" s="37">
        <f>ROW()</f>
        <v>1039</v>
      </c>
      <c r="C1039" s="6" t="s">
        <v>474</v>
      </c>
      <c r="I1039" s="667"/>
      <c r="J1039" s="668"/>
      <c r="K1039" s="668"/>
      <c r="L1039" s="668"/>
      <c r="M1039" s="668"/>
      <c r="N1039" s="667"/>
      <c r="O1039" s="668"/>
      <c r="P1039" s="668"/>
      <c r="Q1039" s="668"/>
      <c r="R1039" s="668"/>
      <c r="S1039" s="658"/>
      <c r="T1039" s="667"/>
      <c r="U1039" s="668"/>
      <c r="V1039" s="668"/>
      <c r="W1039" s="668"/>
      <c r="X1039" s="658"/>
      <c r="Y1039" s="667"/>
      <c r="Z1039" s="668"/>
      <c r="AA1039" s="668"/>
      <c r="AB1039" s="668"/>
      <c r="AC1039" s="658"/>
      <c r="AD1039" s="667">
        <v>1.109186287325364</v>
      </c>
      <c r="AE1039" s="668">
        <v>1.109186287325364</v>
      </c>
      <c r="AF1039" s="668">
        <v>1.109186287325364</v>
      </c>
      <c r="AG1039" s="668">
        <v>1.1091862873253642</v>
      </c>
      <c r="AH1039" s="658">
        <v>1.1091862873253642</v>
      </c>
      <c r="AI1039" s="17"/>
      <c r="AM1039" s="109"/>
    </row>
    <row r="1040" spans="1:39" outlineLevel="2">
      <c r="A1040" s="37">
        <f>ROW()</f>
        <v>1040</v>
      </c>
      <c r="C1040" s="6" t="s">
        <v>477</v>
      </c>
      <c r="I1040" s="667"/>
      <c r="J1040" s="668"/>
      <c r="K1040" s="668"/>
      <c r="L1040" s="668"/>
      <c r="M1040" s="668"/>
      <c r="N1040" s="667"/>
      <c r="O1040" s="668"/>
      <c r="P1040" s="668"/>
      <c r="Q1040" s="668"/>
      <c r="R1040" s="668"/>
      <c r="S1040" s="658"/>
      <c r="T1040" s="667"/>
      <c r="U1040" s="668"/>
      <c r="V1040" s="668"/>
      <c r="W1040" s="668"/>
      <c r="X1040" s="658"/>
      <c r="Y1040" s="667"/>
      <c r="Z1040" s="668"/>
      <c r="AA1040" s="668"/>
      <c r="AB1040" s="668"/>
      <c r="AC1040" s="658"/>
      <c r="AD1040" s="667">
        <v>12.679613843762013</v>
      </c>
      <c r="AE1040" s="668">
        <v>0</v>
      </c>
      <c r="AF1040" s="668">
        <v>0</v>
      </c>
      <c r="AG1040" s="668">
        <v>0</v>
      </c>
      <c r="AH1040" s="658">
        <v>0</v>
      </c>
      <c r="AI1040" s="17"/>
      <c r="AM1040" s="109"/>
    </row>
    <row r="1041" spans="1:39" outlineLevel="2">
      <c r="A1041" s="37">
        <f>ROW()</f>
        <v>1041</v>
      </c>
      <c r="C1041" s="6" t="s">
        <v>511</v>
      </c>
      <c r="I1041" s="667"/>
      <c r="J1041" s="668"/>
      <c r="K1041" s="668"/>
      <c r="L1041" s="668"/>
      <c r="M1041" s="668"/>
      <c r="N1041" s="667"/>
      <c r="O1041" s="668"/>
      <c r="P1041" s="668"/>
      <c r="Q1041" s="668"/>
      <c r="R1041" s="668"/>
      <c r="S1041" s="658"/>
      <c r="T1041" s="667"/>
      <c r="U1041" s="668"/>
      <c r="V1041" s="668"/>
      <c r="W1041" s="668"/>
      <c r="X1041" s="658"/>
      <c r="Y1041" s="667"/>
      <c r="Z1041" s="668"/>
      <c r="AA1041" s="668"/>
      <c r="AB1041" s="668"/>
      <c r="AC1041" s="658"/>
      <c r="AD1041" s="667"/>
      <c r="AE1041" s="668"/>
      <c r="AF1041" s="668"/>
      <c r="AG1041" s="668"/>
      <c r="AH1041" s="658"/>
      <c r="AI1041" s="17"/>
      <c r="AM1041" s="109"/>
    </row>
    <row r="1042" spans="1:39" outlineLevel="2">
      <c r="A1042" s="37">
        <f>ROW()</f>
        <v>1042</v>
      </c>
      <c r="C1042" s="6" t="s">
        <v>655</v>
      </c>
      <c r="I1042" s="667"/>
      <c r="J1042" s="668"/>
      <c r="K1042" s="668"/>
      <c r="L1042" s="668"/>
      <c r="M1042" s="668"/>
      <c r="N1042" s="667"/>
      <c r="O1042" s="668"/>
      <c r="P1042" s="668"/>
      <c r="Q1042" s="668"/>
      <c r="R1042" s="668"/>
      <c r="S1042" s="658"/>
      <c r="T1042" s="667"/>
      <c r="U1042" s="668"/>
      <c r="V1042" s="668"/>
      <c r="W1042" s="668"/>
      <c r="X1042" s="658"/>
      <c r="Y1042" s="667"/>
      <c r="Z1042" s="668"/>
      <c r="AA1042" s="668"/>
      <c r="AB1042" s="668"/>
      <c r="AC1042" s="658"/>
      <c r="AD1042" s="667"/>
      <c r="AE1042" s="668"/>
      <c r="AF1042" s="668"/>
      <c r="AG1042" s="668"/>
      <c r="AH1042" s="658"/>
      <c r="AI1042" s="17"/>
      <c r="AM1042" s="109"/>
    </row>
    <row r="1043" spans="1:39" outlineLevel="2">
      <c r="A1043" s="37">
        <f>ROW()</f>
        <v>1043</v>
      </c>
      <c r="C1043" s="6" t="s">
        <v>656</v>
      </c>
      <c r="I1043" s="667"/>
      <c r="J1043" s="668"/>
      <c r="K1043" s="668"/>
      <c r="L1043" s="668"/>
      <c r="M1043" s="668"/>
      <c r="N1043" s="667"/>
      <c r="O1043" s="668"/>
      <c r="P1043" s="668"/>
      <c r="Q1043" s="668"/>
      <c r="R1043" s="668"/>
      <c r="S1043" s="658"/>
      <c r="T1043" s="667"/>
      <c r="U1043" s="668"/>
      <c r="V1043" s="668"/>
      <c r="W1043" s="668"/>
      <c r="X1043" s="658"/>
      <c r="Y1043" s="667"/>
      <c r="Z1043" s="668"/>
      <c r="AA1043" s="668"/>
      <c r="AB1043" s="668"/>
      <c r="AC1043" s="658"/>
      <c r="AD1043" s="667"/>
      <c r="AE1043" s="668"/>
      <c r="AF1043" s="668"/>
      <c r="AG1043" s="668"/>
      <c r="AH1043" s="658"/>
      <c r="AI1043" s="17"/>
      <c r="AM1043" s="109"/>
    </row>
    <row r="1044" spans="1:39" outlineLevel="2">
      <c r="A1044" s="37">
        <f>ROW()</f>
        <v>1044</v>
      </c>
      <c r="C1044" s="6" t="s">
        <v>667</v>
      </c>
      <c r="I1044" s="667"/>
      <c r="J1044" s="668"/>
      <c r="K1044" s="668"/>
      <c r="L1044" s="668"/>
      <c r="M1044" s="668"/>
      <c r="N1044" s="667"/>
      <c r="O1044" s="668"/>
      <c r="P1044" s="668"/>
      <c r="Q1044" s="668"/>
      <c r="R1044" s="668"/>
      <c r="S1044" s="658"/>
      <c r="T1044" s="667"/>
      <c r="U1044" s="668"/>
      <c r="V1044" s="668"/>
      <c r="W1044" s="668"/>
      <c r="X1044" s="658"/>
      <c r="Y1044" s="667"/>
      <c r="Z1044" s="668"/>
      <c r="AA1044" s="668"/>
      <c r="AB1044" s="668"/>
      <c r="AC1044" s="658"/>
      <c r="AD1044" s="667"/>
      <c r="AE1044" s="668"/>
      <c r="AF1044" s="668"/>
      <c r="AG1044" s="668"/>
      <c r="AH1044" s="658"/>
      <c r="AI1044" s="17"/>
      <c r="AM1044" s="109"/>
    </row>
    <row r="1045" spans="1:39" outlineLevel="2">
      <c r="A1045" s="37">
        <f>ROW()</f>
        <v>1045</v>
      </c>
      <c r="C1045" s="6" t="s">
        <v>212</v>
      </c>
      <c r="I1045" s="667">
        <v>0</v>
      </c>
      <c r="J1045" s="668">
        <v>0</v>
      </c>
      <c r="K1045" s="668">
        <v>0</v>
      </c>
      <c r="L1045" s="668">
        <v>0</v>
      </c>
      <c r="M1045" s="668">
        <v>0</v>
      </c>
      <c r="N1045" s="667">
        <v>0</v>
      </c>
      <c r="O1045" s="668">
        <v>0</v>
      </c>
      <c r="P1045" s="668">
        <v>0</v>
      </c>
      <c r="Q1045" s="668">
        <v>0</v>
      </c>
      <c r="R1045" s="668">
        <v>0</v>
      </c>
      <c r="S1045" s="658">
        <v>0</v>
      </c>
      <c r="T1045" s="667">
        <v>0</v>
      </c>
      <c r="U1045" s="668">
        <v>0</v>
      </c>
      <c r="V1045" s="668">
        <v>0</v>
      </c>
      <c r="W1045" s="668">
        <v>0</v>
      </c>
      <c r="X1045" s="658">
        <v>0</v>
      </c>
      <c r="Y1045" s="667">
        <v>0</v>
      </c>
      <c r="Z1045" s="668">
        <v>0</v>
      </c>
      <c r="AA1045" s="668">
        <v>0</v>
      </c>
      <c r="AB1045" s="668">
        <v>0</v>
      </c>
      <c r="AC1045" s="658">
        <v>0</v>
      </c>
      <c r="AD1045" s="667"/>
      <c r="AE1045" s="668"/>
      <c r="AF1045" s="668"/>
      <c r="AG1045" s="668"/>
      <c r="AH1045" s="658"/>
      <c r="AI1045" s="17"/>
      <c r="AM1045" s="109"/>
    </row>
    <row r="1046" spans="1:39" outlineLevel="2">
      <c r="A1046" s="37">
        <f>ROW()</f>
        <v>1046</v>
      </c>
      <c r="C1046" s="6" t="s">
        <v>362</v>
      </c>
      <c r="I1046" s="669"/>
      <c r="J1046" s="670"/>
      <c r="K1046" s="670"/>
      <c r="L1046" s="670"/>
      <c r="M1046" s="670"/>
      <c r="N1046" s="669"/>
      <c r="O1046" s="670"/>
      <c r="P1046" s="670"/>
      <c r="Q1046" s="670"/>
      <c r="R1046" s="670"/>
      <c r="S1046" s="659"/>
      <c r="T1046" s="669"/>
      <c r="U1046" s="670"/>
      <c r="V1046" s="670"/>
      <c r="W1046" s="670"/>
      <c r="X1046" s="659"/>
      <c r="Y1046" s="669">
        <v>0</v>
      </c>
      <c r="Z1046" s="670">
        <v>0</v>
      </c>
      <c r="AA1046" s="670">
        <v>0</v>
      </c>
      <c r="AB1046" s="670">
        <v>0</v>
      </c>
      <c r="AC1046" s="659">
        <v>0</v>
      </c>
      <c r="AD1046" s="669"/>
      <c r="AE1046" s="670"/>
      <c r="AF1046" s="670"/>
      <c r="AG1046" s="670"/>
      <c r="AH1046" s="659"/>
      <c r="AI1046" s="17"/>
      <c r="AM1046" s="109"/>
    </row>
    <row r="1047" spans="1:39" outlineLevel="2">
      <c r="A1047" s="37">
        <f>ROW()</f>
        <v>1047</v>
      </c>
      <c r="C1047" s="6" t="s">
        <v>1</v>
      </c>
      <c r="I1047" s="204">
        <f t="shared" ref="I1047:AH1047" si="476">SUM(I1034:I1046)</f>
        <v>0</v>
      </c>
      <c r="J1047" s="9">
        <f t="shared" si="476"/>
        <v>0</v>
      </c>
      <c r="K1047" s="9">
        <f t="shared" si="476"/>
        <v>0</v>
      </c>
      <c r="L1047" s="9">
        <f t="shared" si="476"/>
        <v>0</v>
      </c>
      <c r="M1047" s="9">
        <f t="shared" si="476"/>
        <v>0</v>
      </c>
      <c r="N1047" s="204">
        <f t="shared" si="476"/>
        <v>0</v>
      </c>
      <c r="O1047" s="9">
        <f t="shared" si="476"/>
        <v>0</v>
      </c>
      <c r="P1047" s="9">
        <f t="shared" si="476"/>
        <v>0</v>
      </c>
      <c r="Q1047" s="9">
        <f t="shared" si="476"/>
        <v>0</v>
      </c>
      <c r="R1047" s="9">
        <f t="shared" si="476"/>
        <v>0</v>
      </c>
      <c r="S1047" s="18">
        <f t="shared" si="476"/>
        <v>0</v>
      </c>
      <c r="T1047" s="204">
        <f t="shared" si="476"/>
        <v>11.210701612771432</v>
      </c>
      <c r="U1047" s="9">
        <f t="shared" si="476"/>
        <v>11.210701612771432</v>
      </c>
      <c r="V1047" s="9">
        <f t="shared" si="476"/>
        <v>11.21070161277143</v>
      </c>
      <c r="W1047" s="9">
        <f t="shared" si="476"/>
        <v>11.21070161277143</v>
      </c>
      <c r="X1047" s="18">
        <f t="shared" si="476"/>
        <v>11.21070161277143</v>
      </c>
      <c r="Y1047" s="204">
        <f t="shared" si="476"/>
        <v>12.540547991299704</v>
      </c>
      <c r="Z1047" s="9">
        <f t="shared" si="476"/>
        <v>12.540547991299704</v>
      </c>
      <c r="AA1047" s="9">
        <f t="shared" si="476"/>
        <v>12.540547991299704</v>
      </c>
      <c r="AB1047" s="9">
        <f t="shared" si="476"/>
        <v>12.540547991299704</v>
      </c>
      <c r="AC1047" s="18">
        <f t="shared" si="476"/>
        <v>12.540547991299704</v>
      </c>
      <c r="AD1047" s="204">
        <f t="shared" si="476"/>
        <v>30.515942716196403</v>
      </c>
      <c r="AE1047" s="9">
        <f t="shared" si="476"/>
        <v>17.265290158057557</v>
      </c>
      <c r="AF1047" s="9">
        <f t="shared" si="476"/>
        <v>17.265290158057557</v>
      </c>
      <c r="AG1047" s="9">
        <f t="shared" si="476"/>
        <v>17.265290158057557</v>
      </c>
      <c r="AH1047" s="18">
        <f t="shared" si="476"/>
        <v>17.265290158057557</v>
      </c>
      <c r="AI1047" s="17"/>
      <c r="AM1047" s="109"/>
    </row>
    <row r="1048" spans="1:39" outlineLevel="2">
      <c r="A1048" s="37">
        <f>ROW()</f>
        <v>1048</v>
      </c>
      <c r="B1048" s="64" t="s">
        <v>223</v>
      </c>
      <c r="I1048" s="1299" t="s">
        <v>260</v>
      </c>
      <c r="J1048" s="1282"/>
      <c r="K1048" s="1282"/>
      <c r="L1048" s="1282"/>
      <c r="M1048" s="1282"/>
      <c r="N1048" s="1270" t="s">
        <v>286</v>
      </c>
      <c r="O1048" s="1271"/>
      <c r="P1048" s="1271"/>
      <c r="Q1048" s="1271"/>
      <c r="R1048" s="1271"/>
      <c r="S1048" s="1272"/>
      <c r="T1048" s="1270" t="s">
        <v>279</v>
      </c>
      <c r="U1048" s="1271"/>
      <c r="V1048" s="1271"/>
      <c r="W1048" s="1271"/>
      <c r="X1048" s="1272"/>
      <c r="Y1048" s="1270" t="s">
        <v>458</v>
      </c>
      <c r="Z1048" s="1271"/>
      <c r="AA1048" s="1271"/>
      <c r="AB1048" s="1271"/>
      <c r="AC1048" s="1272"/>
      <c r="AD1048" s="1270" t="s">
        <v>551</v>
      </c>
      <c r="AE1048" s="1271"/>
      <c r="AF1048" s="1271"/>
      <c r="AG1048" s="1271"/>
      <c r="AH1048" s="1272"/>
      <c r="AI1048" s="17"/>
      <c r="AM1048" s="109"/>
    </row>
    <row r="1049" spans="1:39" outlineLevel="2">
      <c r="A1049" s="37">
        <f>ROW()</f>
        <v>1049</v>
      </c>
      <c r="C1049" s="167" t="s">
        <v>2</v>
      </c>
      <c r="I1049" s="667">
        <v>0</v>
      </c>
      <c r="J1049" s="668">
        <v>0</v>
      </c>
      <c r="K1049" s="668">
        <v>0</v>
      </c>
      <c r="L1049" s="668">
        <v>0</v>
      </c>
      <c r="M1049" s="668">
        <v>0</v>
      </c>
      <c r="N1049" s="667">
        <v>0</v>
      </c>
      <c r="O1049" s="668">
        <v>0</v>
      </c>
      <c r="P1049" s="668">
        <v>0</v>
      </c>
      <c r="Q1049" s="668">
        <v>0</v>
      </c>
      <c r="R1049" s="668">
        <v>0</v>
      </c>
      <c r="S1049" s="658">
        <v>0</v>
      </c>
      <c r="T1049" s="667">
        <v>0</v>
      </c>
      <c r="U1049" s="668">
        <v>0.30541927324245777</v>
      </c>
      <c r="V1049" s="668">
        <v>0.30541927324245782</v>
      </c>
      <c r="W1049" s="668">
        <v>0.30541927324245782</v>
      </c>
      <c r="X1049" s="658">
        <v>0.30541927324245782</v>
      </c>
      <c r="Y1049" s="667">
        <v>0.73818781519784804</v>
      </c>
      <c r="Z1049" s="668">
        <v>0.73818781519784804</v>
      </c>
      <c r="AA1049" s="668">
        <v>0.73818781519784804</v>
      </c>
      <c r="AB1049" s="668">
        <v>0.73818781519784804</v>
      </c>
      <c r="AC1049" s="658">
        <v>0.73818781519784804</v>
      </c>
      <c r="AD1049" s="667">
        <v>0.66533612139984677</v>
      </c>
      <c r="AE1049" s="668">
        <v>0.66533612139984677</v>
      </c>
      <c r="AF1049" s="668">
        <v>0.66533612139984677</v>
      </c>
      <c r="AG1049" s="668">
        <v>0.66533612139984677</v>
      </c>
      <c r="AH1049" s="658">
        <v>0.66533612139984688</v>
      </c>
      <c r="AI1049" s="17"/>
      <c r="AM1049" s="109"/>
    </row>
    <row r="1050" spans="1:39" outlineLevel="2">
      <c r="A1050" s="37">
        <f>ROW()</f>
        <v>1050</v>
      </c>
      <c r="C1050" s="6" t="s">
        <v>3</v>
      </c>
      <c r="I1050" s="667">
        <v>0</v>
      </c>
      <c r="J1050" s="668">
        <v>0</v>
      </c>
      <c r="K1050" s="668">
        <v>0</v>
      </c>
      <c r="L1050" s="668">
        <v>0</v>
      </c>
      <c r="M1050" s="668">
        <v>0</v>
      </c>
      <c r="N1050" s="667">
        <v>0</v>
      </c>
      <c r="O1050" s="668">
        <v>0</v>
      </c>
      <c r="P1050" s="668">
        <v>0</v>
      </c>
      <c r="Q1050" s="668">
        <v>0</v>
      </c>
      <c r="R1050" s="668">
        <v>0</v>
      </c>
      <c r="S1050" s="658">
        <v>0</v>
      </c>
      <c r="T1050" s="667">
        <v>0</v>
      </c>
      <c r="U1050" s="417">
        <v>1.2759975613661383</v>
      </c>
      <c r="V1050" s="417">
        <v>1.2759975613661383</v>
      </c>
      <c r="W1050" s="417">
        <v>1.2759975613661385</v>
      </c>
      <c r="X1050" s="418">
        <v>1.2759975613661385</v>
      </c>
      <c r="Y1050" s="416">
        <v>1.057861144596058</v>
      </c>
      <c r="Z1050" s="417">
        <v>1.057861144596058</v>
      </c>
      <c r="AA1050" s="417">
        <v>1.057861144596058</v>
      </c>
      <c r="AB1050" s="417">
        <v>1.057861144596058</v>
      </c>
      <c r="AC1050" s="418">
        <v>1.057861144596058</v>
      </c>
      <c r="AD1050" s="667">
        <v>0.82860533954046711</v>
      </c>
      <c r="AE1050" s="668">
        <v>0.82860533954046711</v>
      </c>
      <c r="AF1050" s="668">
        <v>0.82860533954046722</v>
      </c>
      <c r="AG1050" s="668">
        <v>0.82860533954046722</v>
      </c>
      <c r="AH1050" s="658">
        <v>0.82860533954046733</v>
      </c>
      <c r="AI1050" s="17"/>
      <c r="AM1050" s="109"/>
    </row>
    <row r="1051" spans="1:39" outlineLevel="2">
      <c r="A1051" s="37">
        <f>ROW()</f>
        <v>1051</v>
      </c>
      <c r="C1051" s="6" t="s">
        <v>4</v>
      </c>
      <c r="I1051" s="667">
        <v>0</v>
      </c>
      <c r="J1051" s="668">
        <v>0</v>
      </c>
      <c r="K1051" s="668">
        <v>0</v>
      </c>
      <c r="L1051" s="668">
        <v>0</v>
      </c>
      <c r="M1051" s="668">
        <v>0</v>
      </c>
      <c r="N1051" s="667">
        <v>0</v>
      </c>
      <c r="O1051" s="668">
        <v>0</v>
      </c>
      <c r="P1051" s="668">
        <v>0</v>
      </c>
      <c r="Q1051" s="668">
        <v>0</v>
      </c>
      <c r="R1051" s="668">
        <v>0</v>
      </c>
      <c r="S1051" s="658">
        <v>0</v>
      </c>
      <c r="T1051" s="667">
        <v>0</v>
      </c>
      <c r="U1051" s="668">
        <v>1.098897061273052E-2</v>
      </c>
      <c r="V1051" s="668">
        <v>1.098897061273052E-2</v>
      </c>
      <c r="W1051" s="668">
        <v>1.098897061273052E-2</v>
      </c>
      <c r="X1051" s="658">
        <v>1.098897061273052E-2</v>
      </c>
      <c r="Y1051" s="667">
        <v>7.1850128638031611E-3</v>
      </c>
      <c r="Z1051" s="668">
        <v>7.1850128638031602E-3</v>
      </c>
      <c r="AA1051" s="668">
        <v>7.1850128638031594E-3</v>
      </c>
      <c r="AB1051" s="668">
        <v>7.1850128638031594E-3</v>
      </c>
      <c r="AC1051" s="658">
        <v>7.1850128638031585E-3</v>
      </c>
      <c r="AD1051" s="667">
        <v>1.4890157174640283E-3</v>
      </c>
      <c r="AE1051" s="668">
        <v>1.4890157174640283E-3</v>
      </c>
      <c r="AF1051" s="668">
        <v>1.4890157174640283E-3</v>
      </c>
      <c r="AG1051" s="668">
        <v>1.4890157174640281E-3</v>
      </c>
      <c r="AH1051" s="658">
        <v>1.4890157174640281E-3</v>
      </c>
      <c r="AI1051" s="17"/>
      <c r="AM1051" s="109"/>
    </row>
    <row r="1052" spans="1:39" outlineLevel="2">
      <c r="A1052" s="37">
        <f>ROW()</f>
        <v>1052</v>
      </c>
      <c r="C1052" s="6" t="s">
        <v>208</v>
      </c>
      <c r="I1052" s="667">
        <v>0</v>
      </c>
      <c r="J1052" s="668">
        <v>0</v>
      </c>
      <c r="K1052" s="668">
        <v>0</v>
      </c>
      <c r="L1052" s="668">
        <v>0</v>
      </c>
      <c r="M1052" s="668">
        <v>0</v>
      </c>
      <c r="N1052" s="667">
        <v>0</v>
      </c>
      <c r="O1052" s="668">
        <v>0</v>
      </c>
      <c r="P1052" s="668">
        <v>0</v>
      </c>
      <c r="Q1052" s="668">
        <v>0</v>
      </c>
      <c r="R1052" s="668">
        <v>0</v>
      </c>
      <c r="S1052" s="658">
        <v>0</v>
      </c>
      <c r="T1052" s="667">
        <v>0</v>
      </c>
      <c r="U1052" s="417">
        <f>2.53957344986247-U1056</f>
        <v>2.3845066519111886</v>
      </c>
      <c r="V1052" s="417">
        <f t="shared" ref="V1052:X1052" si="477">2.53957344986247-V1056</f>
        <v>2.3845066519111886</v>
      </c>
      <c r="W1052" s="417">
        <f t="shared" si="477"/>
        <v>2.3845066519111886</v>
      </c>
      <c r="X1052" s="418">
        <f t="shared" si="477"/>
        <v>2.3845066519111886</v>
      </c>
      <c r="Y1052" s="416">
        <f>1.63905660561055-Y1056</f>
        <v>1.5389755232907267</v>
      </c>
      <c r="Z1052" s="417">
        <f t="shared" ref="Z1052:AC1052" si="478">1.63905660561055-Z1056</f>
        <v>1.5389755232907267</v>
      </c>
      <c r="AA1052" s="417">
        <f t="shared" si="478"/>
        <v>1.5389755232907267</v>
      </c>
      <c r="AB1052" s="417">
        <f t="shared" si="478"/>
        <v>1.5389755232907267</v>
      </c>
      <c r="AC1052" s="418">
        <f t="shared" si="478"/>
        <v>1.5389755232907267</v>
      </c>
      <c r="AD1052" s="667">
        <v>2.4388430221276991</v>
      </c>
      <c r="AE1052" s="668">
        <v>0</v>
      </c>
      <c r="AF1052" s="668">
        <v>0</v>
      </c>
      <c r="AG1052" s="668">
        <v>0</v>
      </c>
      <c r="AH1052" s="658">
        <v>0</v>
      </c>
      <c r="AI1052" s="17"/>
      <c r="AM1052" s="109"/>
    </row>
    <row r="1053" spans="1:39" outlineLevel="2">
      <c r="A1053" s="37">
        <f>ROW()</f>
        <v>1053</v>
      </c>
      <c r="C1053" s="6" t="s">
        <v>473</v>
      </c>
      <c r="I1053" s="667"/>
      <c r="J1053" s="668"/>
      <c r="K1053" s="668"/>
      <c r="L1053" s="668"/>
      <c r="M1053" s="668"/>
      <c r="N1053" s="667"/>
      <c r="O1053" s="668"/>
      <c r="P1053" s="668"/>
      <c r="Q1053" s="668"/>
      <c r="R1053" s="668"/>
      <c r="S1053" s="658"/>
      <c r="T1053" s="667"/>
      <c r="U1053" s="668"/>
      <c r="V1053" s="668"/>
      <c r="W1053" s="668"/>
      <c r="X1053" s="658"/>
      <c r="Y1053" s="667"/>
      <c r="Z1053" s="668"/>
      <c r="AA1053" s="668"/>
      <c r="AB1053" s="668"/>
      <c r="AC1053" s="658"/>
      <c r="AD1053" s="667">
        <v>4.2624563598461993</v>
      </c>
      <c r="AE1053" s="668">
        <v>0</v>
      </c>
      <c r="AF1053" s="668">
        <v>0</v>
      </c>
      <c r="AG1053" s="668">
        <v>0</v>
      </c>
      <c r="AH1053" s="658">
        <v>0</v>
      </c>
      <c r="AI1053" s="17"/>
      <c r="AM1053" s="109"/>
    </row>
    <row r="1054" spans="1:39" outlineLevel="2">
      <c r="A1054" s="37">
        <f>ROW()</f>
        <v>1054</v>
      </c>
      <c r="C1054" s="6" t="s">
        <v>474</v>
      </c>
      <c r="I1054" s="667"/>
      <c r="J1054" s="668"/>
      <c r="K1054" s="668"/>
      <c r="L1054" s="668"/>
      <c r="M1054" s="668"/>
      <c r="N1054" s="667"/>
      <c r="O1054" s="668"/>
      <c r="P1054" s="668"/>
      <c r="Q1054" s="668"/>
      <c r="R1054" s="668"/>
      <c r="S1054" s="658"/>
      <c r="T1054" s="667"/>
      <c r="U1054" s="668"/>
      <c r="V1054" s="668"/>
      <c r="W1054" s="668"/>
      <c r="X1054" s="658"/>
      <c r="Y1054" s="667"/>
      <c r="Z1054" s="668"/>
      <c r="AA1054" s="668"/>
      <c r="AB1054" s="668"/>
      <c r="AC1054" s="658"/>
      <c r="AD1054" s="667">
        <v>1.1539451403002505</v>
      </c>
      <c r="AE1054" s="668">
        <v>1.1539451403002503</v>
      </c>
      <c r="AF1054" s="668">
        <v>1.1539451403002503</v>
      </c>
      <c r="AG1054" s="668">
        <v>1.1539451403002501</v>
      </c>
      <c r="AH1054" s="658">
        <v>1.1539451403002503</v>
      </c>
      <c r="AI1054" s="17"/>
      <c r="AM1054" s="109"/>
    </row>
    <row r="1055" spans="1:39" outlineLevel="2">
      <c r="A1055" s="37">
        <f>ROW()</f>
        <v>1055</v>
      </c>
      <c r="C1055" s="6" t="s">
        <v>477</v>
      </c>
      <c r="I1055" s="667"/>
      <c r="J1055" s="668"/>
      <c r="K1055" s="668"/>
      <c r="L1055" s="668"/>
      <c r="M1055" s="668"/>
      <c r="N1055" s="667"/>
      <c r="O1055" s="668"/>
      <c r="P1055" s="668"/>
      <c r="Q1055" s="668"/>
      <c r="R1055" s="668"/>
      <c r="S1055" s="658"/>
      <c r="T1055" s="667"/>
      <c r="U1055" s="668"/>
      <c r="V1055" s="668"/>
      <c r="W1055" s="668"/>
      <c r="X1055" s="658"/>
      <c r="Y1055" s="667"/>
      <c r="Z1055" s="668"/>
      <c r="AA1055" s="668"/>
      <c r="AB1055" s="668"/>
      <c r="AC1055" s="658"/>
      <c r="AD1055" s="667">
        <v>3.8479480514770437</v>
      </c>
      <c r="AE1055" s="668">
        <v>0</v>
      </c>
      <c r="AF1055" s="668">
        <v>0</v>
      </c>
      <c r="AG1055" s="668">
        <v>0</v>
      </c>
      <c r="AH1055" s="658">
        <v>0</v>
      </c>
      <c r="AI1055" s="17"/>
      <c r="AM1055" s="109"/>
    </row>
    <row r="1056" spans="1:39" outlineLevel="2">
      <c r="A1056" s="37">
        <f>ROW()</f>
        <v>1056</v>
      </c>
      <c r="C1056" s="6" t="s">
        <v>511</v>
      </c>
      <c r="I1056" s="667"/>
      <c r="J1056" s="668"/>
      <c r="K1056" s="668"/>
      <c r="L1056" s="668"/>
      <c r="M1056" s="668"/>
      <c r="N1056" s="667"/>
      <c r="O1056" s="668"/>
      <c r="P1056" s="668"/>
      <c r="Q1056" s="668"/>
      <c r="R1056" s="668"/>
      <c r="S1056" s="658"/>
      <c r="T1056" s="667"/>
      <c r="U1056" s="417">
        <f>2.53957344986247*$T$586</f>
        <v>0.155066797951281</v>
      </c>
      <c r="V1056" s="417">
        <f t="shared" ref="V1056:X1056" si="479">2.53957344986247*$T$586</f>
        <v>0.155066797951281</v>
      </c>
      <c r="W1056" s="417">
        <f t="shared" si="479"/>
        <v>0.155066797951281</v>
      </c>
      <c r="X1056" s="418">
        <f t="shared" si="479"/>
        <v>0.155066797951281</v>
      </c>
      <c r="Y1056" s="416">
        <f>1.63905660561055*$T$586</f>
        <v>0.10008108231982336</v>
      </c>
      <c r="Z1056" s="417">
        <f t="shared" ref="Z1056:AC1056" si="480">1.63905660561055*$T$586</f>
        <v>0.10008108231982336</v>
      </c>
      <c r="AA1056" s="417">
        <f t="shared" si="480"/>
        <v>0.10008108231982336</v>
      </c>
      <c r="AB1056" s="417">
        <f t="shared" si="480"/>
        <v>0.10008108231982336</v>
      </c>
      <c r="AC1056" s="418">
        <f t="shared" si="480"/>
        <v>0.10008108231982336</v>
      </c>
      <c r="AD1056" s="667">
        <v>5.511302832161101E-2</v>
      </c>
      <c r="AE1056" s="668">
        <v>5.511302832161101E-2</v>
      </c>
      <c r="AF1056" s="668">
        <v>5.5113028321611017E-2</v>
      </c>
      <c r="AG1056" s="668">
        <v>5.5113028321611024E-2</v>
      </c>
      <c r="AH1056" s="658">
        <v>5.5113028321611031E-2</v>
      </c>
      <c r="AI1056" s="17"/>
      <c r="AM1056" s="109"/>
    </row>
    <row r="1057" spans="1:39" outlineLevel="2">
      <c r="A1057" s="37">
        <f>ROW()</f>
        <v>1057</v>
      </c>
      <c r="C1057" s="6" t="s">
        <v>655</v>
      </c>
      <c r="I1057" s="667"/>
      <c r="J1057" s="668"/>
      <c r="K1057" s="668"/>
      <c r="L1057" s="668"/>
      <c r="M1057" s="668"/>
      <c r="N1057" s="667"/>
      <c r="O1057" s="668"/>
      <c r="P1057" s="668"/>
      <c r="Q1057" s="668"/>
      <c r="R1057" s="668"/>
      <c r="S1057" s="658"/>
      <c r="T1057" s="667"/>
      <c r="U1057" s="417"/>
      <c r="V1057" s="417"/>
      <c r="W1057" s="417"/>
      <c r="X1057" s="418"/>
      <c r="Y1057" s="416"/>
      <c r="Z1057" s="417"/>
      <c r="AA1057" s="417"/>
      <c r="AB1057" s="417"/>
      <c r="AC1057" s="418"/>
      <c r="AD1057" s="667"/>
      <c r="AE1057" s="668"/>
      <c r="AF1057" s="668"/>
      <c r="AG1057" s="668"/>
      <c r="AH1057" s="658"/>
      <c r="AI1057" s="17"/>
      <c r="AM1057" s="109"/>
    </row>
    <row r="1058" spans="1:39" outlineLevel="2">
      <c r="A1058" s="37">
        <f>ROW()</f>
        <v>1058</v>
      </c>
      <c r="C1058" s="6" t="s">
        <v>656</v>
      </c>
      <c r="I1058" s="667"/>
      <c r="J1058" s="668"/>
      <c r="K1058" s="668"/>
      <c r="L1058" s="668"/>
      <c r="M1058" s="668"/>
      <c r="N1058" s="667"/>
      <c r="O1058" s="668"/>
      <c r="P1058" s="668"/>
      <c r="Q1058" s="668"/>
      <c r="R1058" s="668"/>
      <c r="S1058" s="658"/>
      <c r="T1058" s="667"/>
      <c r="U1058" s="417"/>
      <c r="V1058" s="417"/>
      <c r="W1058" s="417"/>
      <c r="X1058" s="418"/>
      <c r="Y1058" s="416"/>
      <c r="Z1058" s="417"/>
      <c r="AA1058" s="417"/>
      <c r="AB1058" s="417"/>
      <c r="AC1058" s="418"/>
      <c r="AD1058" s="667"/>
      <c r="AE1058" s="668"/>
      <c r="AF1058" s="668"/>
      <c r="AG1058" s="668"/>
      <c r="AH1058" s="658"/>
      <c r="AI1058" s="17"/>
      <c r="AM1058" s="109"/>
    </row>
    <row r="1059" spans="1:39" outlineLevel="2">
      <c r="A1059" s="37">
        <f>ROW()</f>
        <v>1059</v>
      </c>
      <c r="C1059" s="6" t="s">
        <v>667</v>
      </c>
      <c r="I1059" s="667"/>
      <c r="J1059" s="668"/>
      <c r="K1059" s="668"/>
      <c r="L1059" s="668"/>
      <c r="M1059" s="668"/>
      <c r="N1059" s="667"/>
      <c r="O1059" s="668"/>
      <c r="P1059" s="668"/>
      <c r="Q1059" s="668"/>
      <c r="R1059" s="668"/>
      <c r="S1059" s="658"/>
      <c r="T1059" s="667"/>
      <c r="U1059" s="417"/>
      <c r="V1059" s="417"/>
      <c r="W1059" s="417"/>
      <c r="X1059" s="418"/>
      <c r="Y1059" s="416"/>
      <c r="Z1059" s="417"/>
      <c r="AA1059" s="417"/>
      <c r="AB1059" s="417"/>
      <c r="AC1059" s="418"/>
      <c r="AD1059" s="667"/>
      <c r="AE1059" s="668"/>
      <c r="AF1059" s="668"/>
      <c r="AG1059" s="668"/>
      <c r="AH1059" s="658"/>
      <c r="AI1059" s="17"/>
      <c r="AM1059" s="109"/>
    </row>
    <row r="1060" spans="1:39" outlineLevel="2">
      <c r="A1060" s="37">
        <f>ROW()</f>
        <v>1060</v>
      </c>
      <c r="C1060" s="6" t="s">
        <v>212</v>
      </c>
      <c r="I1060" s="667">
        <v>0</v>
      </c>
      <c r="J1060" s="668">
        <v>0</v>
      </c>
      <c r="K1060" s="668">
        <v>0</v>
      </c>
      <c r="L1060" s="668">
        <v>0</v>
      </c>
      <c r="M1060" s="668">
        <v>0</v>
      </c>
      <c r="N1060" s="667">
        <v>0</v>
      </c>
      <c r="O1060" s="668">
        <v>0</v>
      </c>
      <c r="P1060" s="668">
        <v>0</v>
      </c>
      <c r="Q1060" s="668">
        <v>0</v>
      </c>
      <c r="R1060" s="668">
        <v>0</v>
      </c>
      <c r="S1060" s="658">
        <v>0</v>
      </c>
      <c r="T1060" s="667">
        <v>0</v>
      </c>
      <c r="U1060" s="668">
        <v>0</v>
      </c>
      <c r="V1060" s="668">
        <v>0</v>
      </c>
      <c r="W1060" s="668">
        <v>0</v>
      </c>
      <c r="X1060" s="658">
        <v>0</v>
      </c>
      <c r="Y1060" s="667">
        <v>-1.7714214601812654E-2</v>
      </c>
      <c r="Z1060" s="668">
        <v>0</v>
      </c>
      <c r="AA1060" s="668">
        <v>0</v>
      </c>
      <c r="AB1060" s="668">
        <v>0</v>
      </c>
      <c r="AC1060" s="658">
        <v>0</v>
      </c>
      <c r="AD1060" s="667">
        <v>0</v>
      </c>
      <c r="AE1060" s="668">
        <v>0</v>
      </c>
      <c r="AF1060" s="668">
        <v>0</v>
      </c>
      <c r="AG1060" s="668">
        <v>0</v>
      </c>
      <c r="AH1060" s="658">
        <v>0</v>
      </c>
      <c r="AI1060" s="17"/>
      <c r="AM1060" s="109"/>
    </row>
    <row r="1061" spans="1:39" outlineLevel="2">
      <c r="A1061" s="37">
        <f>ROW()</f>
        <v>1061</v>
      </c>
      <c r="C1061" s="6" t="s">
        <v>362</v>
      </c>
      <c r="I1061" s="669"/>
      <c r="J1061" s="670"/>
      <c r="K1061" s="670"/>
      <c r="L1061" s="670"/>
      <c r="M1061" s="670"/>
      <c r="N1061" s="669"/>
      <c r="O1061" s="670"/>
      <c r="P1061" s="670"/>
      <c r="Q1061" s="670"/>
      <c r="R1061" s="670"/>
      <c r="S1061" s="659"/>
      <c r="T1061" s="669"/>
      <c r="U1061" s="670"/>
      <c r="V1061" s="670"/>
      <c r="W1061" s="670"/>
      <c r="X1061" s="659"/>
      <c r="Y1061" s="669">
        <v>0</v>
      </c>
      <c r="Z1061" s="670">
        <v>0</v>
      </c>
      <c r="AA1061" s="670">
        <v>0</v>
      </c>
      <c r="AB1061" s="670">
        <v>0</v>
      </c>
      <c r="AC1061" s="659">
        <v>0</v>
      </c>
      <c r="AD1061" s="669">
        <v>0</v>
      </c>
      <c r="AE1061" s="670">
        <v>0</v>
      </c>
      <c r="AF1061" s="670">
        <v>0</v>
      </c>
      <c r="AG1061" s="670">
        <v>0</v>
      </c>
      <c r="AH1061" s="659">
        <v>0</v>
      </c>
      <c r="AI1061" s="17"/>
      <c r="AM1061" s="109"/>
    </row>
    <row r="1062" spans="1:39" outlineLevel="2">
      <c r="A1062" s="37">
        <f>ROW()</f>
        <v>1062</v>
      </c>
      <c r="C1062" s="6" t="s">
        <v>1</v>
      </c>
      <c r="I1062" s="204">
        <f t="shared" ref="I1062:AC1062" si="481">SUM(I1049:I1061)</f>
        <v>0</v>
      </c>
      <c r="J1062" s="9">
        <f t="shared" si="481"/>
        <v>0</v>
      </c>
      <c r="K1062" s="9">
        <f t="shared" si="481"/>
        <v>0</v>
      </c>
      <c r="L1062" s="9">
        <f t="shared" si="481"/>
        <v>0</v>
      </c>
      <c r="M1062" s="9">
        <f t="shared" si="481"/>
        <v>0</v>
      </c>
      <c r="N1062" s="204">
        <f t="shared" si="481"/>
        <v>0</v>
      </c>
      <c r="O1062" s="9">
        <f t="shared" si="481"/>
        <v>0</v>
      </c>
      <c r="P1062" s="9">
        <f t="shared" si="481"/>
        <v>0</v>
      </c>
      <c r="Q1062" s="9">
        <f t="shared" si="481"/>
        <v>0</v>
      </c>
      <c r="R1062" s="9">
        <f t="shared" si="481"/>
        <v>0</v>
      </c>
      <c r="S1062" s="18">
        <f t="shared" si="481"/>
        <v>0</v>
      </c>
      <c r="T1062" s="204">
        <f t="shared" si="481"/>
        <v>0</v>
      </c>
      <c r="U1062" s="9">
        <f t="shared" si="481"/>
        <v>4.1319792550837962</v>
      </c>
      <c r="V1062" s="9">
        <f t="shared" si="481"/>
        <v>4.1319792550837962</v>
      </c>
      <c r="W1062" s="9">
        <f t="shared" si="481"/>
        <v>4.1319792550837962</v>
      </c>
      <c r="X1062" s="18">
        <f t="shared" si="481"/>
        <v>4.1319792550837962</v>
      </c>
      <c r="Y1062" s="204">
        <f t="shared" si="481"/>
        <v>3.4245763636664464</v>
      </c>
      <c r="Z1062" s="9">
        <f t="shared" si="481"/>
        <v>3.4422905782682589</v>
      </c>
      <c r="AA1062" s="9">
        <f t="shared" si="481"/>
        <v>3.4422905782682589</v>
      </c>
      <c r="AB1062" s="9">
        <f t="shared" si="481"/>
        <v>3.4422905782682589</v>
      </c>
      <c r="AC1062" s="18">
        <f t="shared" si="481"/>
        <v>3.4422905782682589</v>
      </c>
      <c r="AD1062" s="204">
        <f t="shared" ref="AD1062:AH1062" si="482">SUM(AD1049:AD1061)</f>
        <v>13.253736078730581</v>
      </c>
      <c r="AE1062" s="9">
        <f t="shared" si="482"/>
        <v>2.7044886452796391</v>
      </c>
      <c r="AF1062" s="9">
        <f t="shared" si="482"/>
        <v>2.7044886452796391</v>
      </c>
      <c r="AG1062" s="9">
        <f t="shared" si="482"/>
        <v>2.7044886452796391</v>
      </c>
      <c r="AH1062" s="18">
        <f t="shared" si="482"/>
        <v>2.7044886452796399</v>
      </c>
      <c r="AI1062" s="17"/>
      <c r="AM1062" s="109"/>
    </row>
    <row r="1063" spans="1:39" outlineLevel="2">
      <c r="A1063" s="37">
        <f>ROW()</f>
        <v>1063</v>
      </c>
      <c r="B1063" s="64" t="s">
        <v>224</v>
      </c>
      <c r="I1063" s="1299" t="s">
        <v>260</v>
      </c>
      <c r="J1063" s="1282"/>
      <c r="K1063" s="1282"/>
      <c r="L1063" s="1282"/>
      <c r="M1063" s="1282"/>
      <c r="N1063" s="1270" t="s">
        <v>286</v>
      </c>
      <c r="O1063" s="1271"/>
      <c r="P1063" s="1271"/>
      <c r="Q1063" s="1271"/>
      <c r="R1063" s="1271"/>
      <c r="S1063" s="1272"/>
      <c r="T1063" s="1270" t="s">
        <v>279</v>
      </c>
      <c r="U1063" s="1271"/>
      <c r="V1063" s="1271"/>
      <c r="W1063" s="1271"/>
      <c r="X1063" s="1272"/>
      <c r="Y1063" s="1270" t="s">
        <v>458</v>
      </c>
      <c r="Z1063" s="1271"/>
      <c r="AA1063" s="1271"/>
      <c r="AB1063" s="1271"/>
      <c r="AC1063" s="1272"/>
      <c r="AD1063" s="1270" t="s">
        <v>551</v>
      </c>
      <c r="AE1063" s="1271"/>
      <c r="AF1063" s="1271"/>
      <c r="AG1063" s="1271"/>
      <c r="AH1063" s="1272"/>
      <c r="AI1063" s="17"/>
      <c r="AM1063" s="109"/>
    </row>
    <row r="1064" spans="1:39" outlineLevel="2">
      <c r="A1064" s="37">
        <f>ROW()</f>
        <v>1064</v>
      </c>
      <c r="C1064" s="167" t="s">
        <v>2</v>
      </c>
      <c r="I1064" s="667">
        <v>0</v>
      </c>
      <c r="J1064" s="668">
        <v>0</v>
      </c>
      <c r="K1064" s="668">
        <v>0</v>
      </c>
      <c r="L1064" s="668">
        <v>0</v>
      </c>
      <c r="M1064" s="668">
        <v>0</v>
      </c>
      <c r="N1064" s="667">
        <v>0</v>
      </c>
      <c r="O1064" s="668">
        <v>0</v>
      </c>
      <c r="P1064" s="668">
        <v>0</v>
      </c>
      <c r="Q1064" s="668">
        <v>0</v>
      </c>
      <c r="R1064" s="668">
        <v>0</v>
      </c>
      <c r="S1064" s="658">
        <v>0</v>
      </c>
      <c r="T1064" s="667">
        <v>0</v>
      </c>
      <c r="U1064" s="668">
        <v>0</v>
      </c>
      <c r="V1064" s="668">
        <v>5.5E-2</v>
      </c>
      <c r="W1064" s="668">
        <v>5.5E-2</v>
      </c>
      <c r="X1064" s="658">
        <v>5.4999999999999993E-2</v>
      </c>
      <c r="Y1064" s="667">
        <v>0.22892267843796391</v>
      </c>
      <c r="Z1064" s="668">
        <v>0.22892267843796388</v>
      </c>
      <c r="AA1064" s="668">
        <v>0.22892267843796388</v>
      </c>
      <c r="AB1064" s="668">
        <v>0.22892267843796388</v>
      </c>
      <c r="AC1064" s="658">
        <v>0.22892267843796388</v>
      </c>
      <c r="AD1064" s="667">
        <v>0.25261710767954498</v>
      </c>
      <c r="AE1064" s="668">
        <v>0.25261710767954498</v>
      </c>
      <c r="AF1064" s="668">
        <v>0.25261710767954504</v>
      </c>
      <c r="AG1064" s="668">
        <v>0.25261710767954504</v>
      </c>
      <c r="AH1064" s="658">
        <v>0.25261710767954504</v>
      </c>
      <c r="AI1064" s="17"/>
      <c r="AM1064" s="109"/>
    </row>
    <row r="1065" spans="1:39" outlineLevel="2">
      <c r="A1065" s="37">
        <f>ROW()</f>
        <v>1065</v>
      </c>
      <c r="C1065" s="6" t="s">
        <v>3</v>
      </c>
      <c r="I1065" s="667">
        <v>0</v>
      </c>
      <c r="J1065" s="668">
        <v>0</v>
      </c>
      <c r="K1065" s="668">
        <v>0</v>
      </c>
      <c r="L1065" s="668">
        <v>0</v>
      </c>
      <c r="M1065" s="668">
        <v>0</v>
      </c>
      <c r="N1065" s="667">
        <v>0</v>
      </c>
      <c r="O1065" s="668">
        <v>0</v>
      </c>
      <c r="P1065" s="668">
        <v>0</v>
      </c>
      <c r="Q1065" s="668">
        <v>0</v>
      </c>
      <c r="R1065" s="668">
        <v>0</v>
      </c>
      <c r="S1065" s="658">
        <v>0</v>
      </c>
      <c r="T1065" s="667">
        <v>0</v>
      </c>
      <c r="U1065" s="668">
        <v>0</v>
      </c>
      <c r="V1065" s="668">
        <v>0.21882333333333334</v>
      </c>
      <c r="W1065" s="668">
        <v>0.21882333333333334</v>
      </c>
      <c r="X1065" s="658">
        <v>0.21882333333333337</v>
      </c>
      <c r="Y1065" s="667">
        <v>0.29931270402485272</v>
      </c>
      <c r="Z1065" s="668">
        <v>0.29931270402485272</v>
      </c>
      <c r="AA1065" s="668">
        <v>0.29931270402485266</v>
      </c>
      <c r="AB1065" s="668">
        <v>0.29931270402485266</v>
      </c>
      <c r="AC1065" s="658">
        <v>0.29931270402485266</v>
      </c>
      <c r="AD1065" s="667">
        <v>0.22475322958029145</v>
      </c>
      <c r="AE1065" s="668">
        <v>0.22475322958029148</v>
      </c>
      <c r="AF1065" s="668">
        <v>0.22475322958029148</v>
      </c>
      <c r="AG1065" s="668">
        <v>0.22475322958029148</v>
      </c>
      <c r="AH1065" s="658">
        <v>0.22475322958029148</v>
      </c>
      <c r="AI1065" s="17"/>
      <c r="AM1065" s="109"/>
    </row>
    <row r="1066" spans="1:39" outlineLevel="2">
      <c r="A1066" s="37">
        <f>ROW()</f>
        <v>1066</v>
      </c>
      <c r="C1066" s="6" t="s">
        <v>4</v>
      </c>
      <c r="I1066" s="667">
        <v>0</v>
      </c>
      <c r="J1066" s="668">
        <v>0</v>
      </c>
      <c r="K1066" s="668">
        <v>0</v>
      </c>
      <c r="L1066" s="668">
        <v>0</v>
      </c>
      <c r="M1066" s="668">
        <v>0</v>
      </c>
      <c r="N1066" s="667">
        <v>0</v>
      </c>
      <c r="O1066" s="668">
        <v>0</v>
      </c>
      <c r="P1066" s="668">
        <v>0</v>
      </c>
      <c r="Q1066" s="668">
        <v>0</v>
      </c>
      <c r="R1066" s="668">
        <v>0</v>
      </c>
      <c r="S1066" s="658">
        <v>0</v>
      </c>
      <c r="T1066" s="667">
        <v>0</v>
      </c>
      <c r="U1066" s="668">
        <v>0</v>
      </c>
      <c r="V1066" s="668">
        <v>9.7060000000000011E-3</v>
      </c>
      <c r="W1066" s="668">
        <v>9.7060000000000011E-3</v>
      </c>
      <c r="X1066" s="658">
        <v>9.7060000000000011E-3</v>
      </c>
      <c r="Y1066" s="667">
        <v>4.1132217570941543E-2</v>
      </c>
      <c r="Z1066" s="668">
        <v>4.1132217570941536E-2</v>
      </c>
      <c r="AA1066" s="668">
        <v>4.1132217570941543E-2</v>
      </c>
      <c r="AB1066" s="668">
        <v>4.1132217570941543E-2</v>
      </c>
      <c r="AC1066" s="658">
        <v>4.1132217570941543E-2</v>
      </c>
      <c r="AD1066" s="667">
        <v>-3.383801019600139E-2</v>
      </c>
      <c r="AE1066" s="668">
        <v>0</v>
      </c>
      <c r="AF1066" s="668">
        <v>0</v>
      </c>
      <c r="AG1066" s="668">
        <v>0</v>
      </c>
      <c r="AH1066" s="658">
        <v>0</v>
      </c>
      <c r="AI1066" s="17"/>
      <c r="AM1066" s="109"/>
    </row>
    <row r="1067" spans="1:39" outlineLevel="2">
      <c r="A1067" s="37">
        <f>ROW()</f>
        <v>1067</v>
      </c>
      <c r="C1067" s="6" t="s">
        <v>208</v>
      </c>
      <c r="I1067" s="667">
        <v>0</v>
      </c>
      <c r="J1067" s="668">
        <v>0</v>
      </c>
      <c r="K1067" s="668">
        <v>0</v>
      </c>
      <c r="L1067" s="668">
        <v>0</v>
      </c>
      <c r="M1067" s="668">
        <v>0</v>
      </c>
      <c r="N1067" s="667">
        <v>0</v>
      </c>
      <c r="O1067" s="668">
        <v>0</v>
      </c>
      <c r="P1067" s="668">
        <v>0</v>
      </c>
      <c r="Q1067" s="668">
        <v>0</v>
      </c>
      <c r="R1067" s="668">
        <v>0</v>
      </c>
      <c r="S1067" s="658">
        <v>0</v>
      </c>
      <c r="T1067" s="667">
        <v>0</v>
      </c>
      <c r="U1067" s="668">
        <v>0</v>
      </c>
      <c r="V1067" s="417">
        <f>0.083-V1071</f>
        <v>6.0810433061062236E-2</v>
      </c>
      <c r="W1067" s="417">
        <f t="shared" ref="W1067:X1067" si="483">0.083-W1071</f>
        <v>6.0810433061062236E-2</v>
      </c>
      <c r="X1067" s="418">
        <f t="shared" si="483"/>
        <v>6.0810433061062236E-2</v>
      </c>
      <c r="Y1067" s="416">
        <f>0.227634186106758-Y1071</f>
        <v>0.16677751128499266</v>
      </c>
      <c r="Z1067" s="417">
        <f t="shared" ref="Z1067:AC1067" si="484">0.227634186106758-Z1071</f>
        <v>0.16677751128499266</v>
      </c>
      <c r="AA1067" s="417">
        <f t="shared" si="484"/>
        <v>0.16677751128499266</v>
      </c>
      <c r="AB1067" s="417">
        <f t="shared" si="484"/>
        <v>0.16677751128499266</v>
      </c>
      <c r="AC1067" s="418">
        <f t="shared" si="484"/>
        <v>0.16677751128499266</v>
      </c>
      <c r="AD1067" s="667">
        <v>0.16419143204682368</v>
      </c>
      <c r="AE1067" s="668">
        <v>0.16419143204682368</v>
      </c>
      <c r="AF1067" s="668">
        <v>0</v>
      </c>
      <c r="AG1067" s="668">
        <v>0</v>
      </c>
      <c r="AH1067" s="658">
        <v>0</v>
      </c>
      <c r="AI1067" s="17"/>
      <c r="AM1067" s="109"/>
    </row>
    <row r="1068" spans="1:39" outlineLevel="2">
      <c r="A1068" s="37">
        <f>ROW()</f>
        <v>1068</v>
      </c>
      <c r="C1068" s="6" t="s">
        <v>473</v>
      </c>
      <c r="I1068" s="667"/>
      <c r="J1068" s="668"/>
      <c r="K1068" s="668"/>
      <c r="L1068" s="668"/>
      <c r="M1068" s="668"/>
      <c r="N1068" s="667"/>
      <c r="O1068" s="668"/>
      <c r="P1068" s="668"/>
      <c r="Q1068" s="668"/>
      <c r="R1068" s="668"/>
      <c r="S1068" s="658"/>
      <c r="T1068" s="667"/>
      <c r="U1068" s="668"/>
      <c r="V1068" s="668"/>
      <c r="W1068" s="668"/>
      <c r="X1068" s="658"/>
      <c r="Y1068" s="667"/>
      <c r="Z1068" s="668"/>
      <c r="AA1068" s="668"/>
      <c r="AB1068" s="668"/>
      <c r="AC1068" s="658"/>
      <c r="AD1068" s="667">
        <v>1.1766498057021983</v>
      </c>
      <c r="AE1068" s="668">
        <v>0</v>
      </c>
      <c r="AF1068" s="668">
        <v>0</v>
      </c>
      <c r="AG1068" s="668">
        <v>0</v>
      </c>
      <c r="AH1068" s="658">
        <v>0</v>
      </c>
      <c r="AI1068" s="17"/>
      <c r="AM1068" s="109"/>
    </row>
    <row r="1069" spans="1:39" outlineLevel="2">
      <c r="A1069" s="37">
        <f>ROW()</f>
        <v>1069</v>
      </c>
      <c r="C1069" s="6" t="s">
        <v>474</v>
      </c>
      <c r="I1069" s="667"/>
      <c r="J1069" s="668"/>
      <c r="K1069" s="668"/>
      <c r="L1069" s="668"/>
      <c r="M1069" s="668"/>
      <c r="N1069" s="667"/>
      <c r="O1069" s="668"/>
      <c r="P1069" s="668"/>
      <c r="Q1069" s="668"/>
      <c r="R1069" s="668"/>
      <c r="S1069" s="658"/>
      <c r="T1069" s="667"/>
      <c r="U1069" s="668"/>
      <c r="V1069" s="668"/>
      <c r="W1069" s="668"/>
      <c r="X1069" s="658"/>
      <c r="Y1069" s="667"/>
      <c r="Z1069" s="668"/>
      <c r="AA1069" s="668"/>
      <c r="AB1069" s="668"/>
      <c r="AC1069" s="658"/>
      <c r="AD1069" s="667">
        <v>0.40664296385610293</v>
      </c>
      <c r="AE1069" s="668">
        <v>0.40664296385610305</v>
      </c>
      <c r="AF1069" s="668">
        <v>0.40664296385610299</v>
      </c>
      <c r="AG1069" s="668">
        <v>0.40664296385610299</v>
      </c>
      <c r="AH1069" s="658">
        <v>0.40664296385610293</v>
      </c>
      <c r="AI1069" s="17"/>
      <c r="AM1069" s="109"/>
    </row>
    <row r="1070" spans="1:39" outlineLevel="2">
      <c r="A1070" s="37">
        <f>ROW()</f>
        <v>1070</v>
      </c>
      <c r="C1070" s="6" t="s">
        <v>477</v>
      </c>
      <c r="I1070" s="667"/>
      <c r="J1070" s="668"/>
      <c r="K1070" s="668"/>
      <c r="L1070" s="668"/>
      <c r="M1070" s="668"/>
      <c r="N1070" s="667"/>
      <c r="O1070" s="668"/>
      <c r="P1070" s="668"/>
      <c r="Q1070" s="668"/>
      <c r="R1070" s="668"/>
      <c r="S1070" s="658"/>
      <c r="T1070" s="667"/>
      <c r="U1070" s="668"/>
      <c r="V1070" s="668"/>
      <c r="W1070" s="668"/>
      <c r="X1070" s="658"/>
      <c r="Y1070" s="667"/>
      <c r="Z1070" s="668"/>
      <c r="AA1070" s="668"/>
      <c r="AB1070" s="668"/>
      <c r="AC1070" s="658"/>
      <c r="AD1070" s="667">
        <v>0.58016818691169902</v>
      </c>
      <c r="AE1070" s="668">
        <v>0.58016818691169902</v>
      </c>
      <c r="AF1070" s="668">
        <v>0</v>
      </c>
      <c r="AG1070" s="668">
        <v>0</v>
      </c>
      <c r="AH1070" s="658">
        <v>0</v>
      </c>
      <c r="AI1070" s="17"/>
      <c r="AM1070" s="109"/>
    </row>
    <row r="1071" spans="1:39" outlineLevel="2">
      <c r="A1071" s="37">
        <f>ROW()</f>
        <v>1071</v>
      </c>
      <c r="C1071" s="6" t="s">
        <v>511</v>
      </c>
      <c r="I1071" s="667"/>
      <c r="J1071" s="668"/>
      <c r="K1071" s="668"/>
      <c r="L1071" s="668"/>
      <c r="M1071" s="668"/>
      <c r="N1071" s="667"/>
      <c r="O1071" s="668"/>
      <c r="P1071" s="668"/>
      <c r="Q1071" s="668"/>
      <c r="R1071" s="668"/>
      <c r="S1071" s="658"/>
      <c r="T1071" s="667"/>
      <c r="U1071" s="668"/>
      <c r="V1071" s="417">
        <f>0.083*$U$586</f>
        <v>2.2189566938937769E-2</v>
      </c>
      <c r="W1071" s="417">
        <f t="shared" ref="W1071:X1071" si="485">0.083*$U$586</f>
        <v>2.2189566938937769E-2</v>
      </c>
      <c r="X1071" s="418">
        <f t="shared" si="485"/>
        <v>2.2189566938937769E-2</v>
      </c>
      <c r="Y1071" s="416">
        <f>0.227634186106758*$U$586</f>
        <v>6.085667482176535E-2</v>
      </c>
      <c r="Z1071" s="417">
        <f t="shared" ref="Z1071:AC1071" si="486">0.227634186106758*$U$586</f>
        <v>6.085667482176535E-2</v>
      </c>
      <c r="AA1071" s="417">
        <f t="shared" si="486"/>
        <v>6.085667482176535E-2</v>
      </c>
      <c r="AB1071" s="417">
        <f t="shared" si="486"/>
        <v>6.085667482176535E-2</v>
      </c>
      <c r="AC1071" s="418">
        <f t="shared" si="486"/>
        <v>6.085667482176535E-2</v>
      </c>
      <c r="AD1071" s="667">
        <v>3.4245678954479573E-2</v>
      </c>
      <c r="AE1071" s="668">
        <v>3.4245678954479573E-2</v>
      </c>
      <c r="AF1071" s="668">
        <v>3.4245678954479566E-2</v>
      </c>
      <c r="AG1071" s="668">
        <v>3.4245678954479566E-2</v>
      </c>
      <c r="AH1071" s="658">
        <v>3.4245678954479566E-2</v>
      </c>
      <c r="AI1071" s="17"/>
      <c r="AM1071" s="109"/>
    </row>
    <row r="1072" spans="1:39" outlineLevel="2">
      <c r="A1072" s="37">
        <f>ROW()</f>
        <v>1072</v>
      </c>
      <c r="C1072" s="6" t="s">
        <v>655</v>
      </c>
      <c r="I1072" s="667"/>
      <c r="J1072" s="668"/>
      <c r="K1072" s="668"/>
      <c r="L1072" s="668"/>
      <c r="M1072" s="668"/>
      <c r="N1072" s="667"/>
      <c r="O1072" s="668"/>
      <c r="P1072" s="668"/>
      <c r="Q1072" s="668"/>
      <c r="R1072" s="668"/>
      <c r="S1072" s="658"/>
      <c r="T1072" s="667"/>
      <c r="U1072" s="668"/>
      <c r="V1072" s="417"/>
      <c r="W1072" s="417"/>
      <c r="X1072" s="418"/>
      <c r="Y1072" s="416"/>
      <c r="Z1072" s="417"/>
      <c r="AA1072" s="417"/>
      <c r="AB1072" s="417"/>
      <c r="AC1072" s="418"/>
      <c r="AD1072" s="667"/>
      <c r="AE1072" s="668"/>
      <c r="AF1072" s="668"/>
      <c r="AG1072" s="668"/>
      <c r="AH1072" s="658"/>
      <c r="AI1072" s="17"/>
      <c r="AM1072" s="109"/>
    </row>
    <row r="1073" spans="1:39" outlineLevel="2">
      <c r="A1073" s="37">
        <f>ROW()</f>
        <v>1073</v>
      </c>
      <c r="C1073" s="6" t="s">
        <v>656</v>
      </c>
      <c r="I1073" s="667"/>
      <c r="J1073" s="668"/>
      <c r="K1073" s="668"/>
      <c r="L1073" s="668"/>
      <c r="M1073" s="668"/>
      <c r="N1073" s="667"/>
      <c r="O1073" s="668"/>
      <c r="P1073" s="668"/>
      <c r="Q1073" s="668"/>
      <c r="R1073" s="668"/>
      <c r="S1073" s="658"/>
      <c r="T1073" s="667"/>
      <c r="U1073" s="668"/>
      <c r="V1073" s="417"/>
      <c r="W1073" s="417"/>
      <c r="X1073" s="418"/>
      <c r="Y1073" s="416"/>
      <c r="Z1073" s="417"/>
      <c r="AA1073" s="417"/>
      <c r="AB1073" s="417"/>
      <c r="AC1073" s="418"/>
      <c r="AD1073" s="667"/>
      <c r="AE1073" s="668"/>
      <c r="AF1073" s="668"/>
      <c r="AG1073" s="668"/>
      <c r="AH1073" s="658"/>
      <c r="AI1073" s="17"/>
      <c r="AM1073" s="109"/>
    </row>
    <row r="1074" spans="1:39" outlineLevel="2">
      <c r="A1074" s="37">
        <f>ROW()</f>
        <v>1074</v>
      </c>
      <c r="C1074" s="6" t="s">
        <v>667</v>
      </c>
      <c r="I1074" s="667"/>
      <c r="J1074" s="668"/>
      <c r="K1074" s="668"/>
      <c r="L1074" s="668"/>
      <c r="M1074" s="668"/>
      <c r="N1074" s="667"/>
      <c r="O1074" s="668"/>
      <c r="P1074" s="668"/>
      <c r="Q1074" s="668"/>
      <c r="R1074" s="668"/>
      <c r="S1074" s="658"/>
      <c r="T1074" s="667"/>
      <c r="U1074" s="668"/>
      <c r="V1074" s="417"/>
      <c r="W1074" s="417"/>
      <c r="X1074" s="418"/>
      <c r="Y1074" s="416"/>
      <c r="Z1074" s="417"/>
      <c r="AA1074" s="417"/>
      <c r="AB1074" s="417"/>
      <c r="AC1074" s="418"/>
      <c r="AD1074" s="667"/>
      <c r="AE1074" s="668"/>
      <c r="AF1074" s="668"/>
      <c r="AG1074" s="668"/>
      <c r="AH1074" s="658"/>
      <c r="AI1074" s="17"/>
      <c r="AM1074" s="109"/>
    </row>
    <row r="1075" spans="1:39" outlineLevel="2">
      <c r="A1075" s="37">
        <f>ROW()</f>
        <v>1075</v>
      </c>
      <c r="C1075" s="6" t="s">
        <v>212</v>
      </c>
      <c r="I1075" s="667">
        <v>0</v>
      </c>
      <c r="J1075" s="668">
        <v>0</v>
      </c>
      <c r="K1075" s="668">
        <v>0</v>
      </c>
      <c r="L1075" s="668">
        <v>0</v>
      </c>
      <c r="M1075" s="668">
        <v>0</v>
      </c>
      <c r="N1075" s="667">
        <v>0</v>
      </c>
      <c r="O1075" s="668">
        <v>0</v>
      </c>
      <c r="P1075" s="668">
        <v>0</v>
      </c>
      <c r="Q1075" s="668">
        <v>0</v>
      </c>
      <c r="R1075" s="668">
        <v>0</v>
      </c>
      <c r="S1075" s="658">
        <v>0</v>
      </c>
      <c r="T1075" s="667">
        <v>0</v>
      </c>
      <c r="U1075" s="668">
        <v>0</v>
      </c>
      <c r="V1075" s="668">
        <v>0</v>
      </c>
      <c r="W1075" s="668">
        <v>0</v>
      </c>
      <c r="X1075" s="658">
        <v>0</v>
      </c>
      <c r="Y1075" s="667">
        <v>-4.1453584966296239E-2</v>
      </c>
      <c r="Z1075" s="668">
        <v>0</v>
      </c>
      <c r="AA1075" s="668">
        <v>0</v>
      </c>
      <c r="AB1075" s="668">
        <v>0</v>
      </c>
      <c r="AC1075" s="658">
        <v>0</v>
      </c>
      <c r="AD1075" s="667">
        <v>0</v>
      </c>
      <c r="AE1075" s="668">
        <v>0</v>
      </c>
      <c r="AF1075" s="668">
        <v>0</v>
      </c>
      <c r="AG1075" s="668">
        <v>0</v>
      </c>
      <c r="AH1075" s="658">
        <v>0</v>
      </c>
      <c r="AI1075" s="17"/>
      <c r="AM1075" s="109"/>
    </row>
    <row r="1076" spans="1:39" outlineLevel="2">
      <c r="A1076" s="37">
        <f>ROW()</f>
        <v>1076</v>
      </c>
      <c r="C1076" s="6" t="s">
        <v>362</v>
      </c>
      <c r="I1076" s="669"/>
      <c r="J1076" s="670"/>
      <c r="K1076" s="670"/>
      <c r="L1076" s="670"/>
      <c r="M1076" s="670"/>
      <c r="N1076" s="669"/>
      <c r="O1076" s="670"/>
      <c r="P1076" s="670"/>
      <c r="Q1076" s="670"/>
      <c r="R1076" s="670"/>
      <c r="S1076" s="659"/>
      <c r="T1076" s="669"/>
      <c r="U1076" s="670"/>
      <c r="V1076" s="670"/>
      <c r="W1076" s="670"/>
      <c r="X1076" s="659"/>
      <c r="Y1076" s="669">
        <v>0</v>
      </c>
      <c r="Z1076" s="670">
        <v>0</v>
      </c>
      <c r="AA1076" s="670">
        <v>0</v>
      </c>
      <c r="AB1076" s="670">
        <v>0</v>
      </c>
      <c r="AC1076" s="659">
        <v>0</v>
      </c>
      <c r="AD1076" s="669">
        <v>0</v>
      </c>
      <c r="AE1076" s="670">
        <v>0</v>
      </c>
      <c r="AF1076" s="670">
        <v>0</v>
      </c>
      <c r="AG1076" s="670">
        <v>0</v>
      </c>
      <c r="AH1076" s="659">
        <v>0</v>
      </c>
      <c r="AI1076" s="17"/>
      <c r="AM1076" s="109"/>
    </row>
    <row r="1077" spans="1:39" outlineLevel="2">
      <c r="A1077" s="37">
        <f>ROW()</f>
        <v>1077</v>
      </c>
      <c r="C1077" s="6" t="s">
        <v>1</v>
      </c>
      <c r="I1077" s="204">
        <f t="shared" ref="I1077:AC1077" si="487">SUM(I1064:I1076)</f>
        <v>0</v>
      </c>
      <c r="J1077" s="9">
        <f t="shared" si="487"/>
        <v>0</v>
      </c>
      <c r="K1077" s="9">
        <f t="shared" si="487"/>
        <v>0</v>
      </c>
      <c r="L1077" s="9">
        <f t="shared" si="487"/>
        <v>0</v>
      </c>
      <c r="M1077" s="9">
        <f t="shared" si="487"/>
        <v>0</v>
      </c>
      <c r="N1077" s="204">
        <f t="shared" si="487"/>
        <v>0</v>
      </c>
      <c r="O1077" s="9">
        <f t="shared" si="487"/>
        <v>0</v>
      </c>
      <c r="P1077" s="9">
        <f t="shared" si="487"/>
        <v>0</v>
      </c>
      <c r="Q1077" s="9">
        <f t="shared" si="487"/>
        <v>0</v>
      </c>
      <c r="R1077" s="9">
        <f t="shared" si="487"/>
        <v>0</v>
      </c>
      <c r="S1077" s="18">
        <f t="shared" si="487"/>
        <v>0</v>
      </c>
      <c r="T1077" s="204">
        <f t="shared" si="487"/>
        <v>0</v>
      </c>
      <c r="U1077" s="9">
        <f t="shared" si="487"/>
        <v>0</v>
      </c>
      <c r="V1077" s="9">
        <f t="shared" si="487"/>
        <v>0.36652933333333332</v>
      </c>
      <c r="W1077" s="9">
        <f t="shared" si="487"/>
        <v>0.36652933333333332</v>
      </c>
      <c r="X1077" s="18">
        <f t="shared" si="487"/>
        <v>0.36652933333333332</v>
      </c>
      <c r="Y1077" s="204">
        <f t="shared" si="487"/>
        <v>0.75554820117421995</v>
      </c>
      <c r="Z1077" s="9">
        <f t="shared" si="487"/>
        <v>0.79700178614051609</v>
      </c>
      <c r="AA1077" s="9">
        <f t="shared" si="487"/>
        <v>0.79700178614051609</v>
      </c>
      <c r="AB1077" s="9">
        <f t="shared" si="487"/>
        <v>0.79700178614051609</v>
      </c>
      <c r="AC1077" s="18">
        <f t="shared" si="487"/>
        <v>0.79700178614051609</v>
      </c>
      <c r="AD1077" s="204">
        <f t="shared" ref="AD1077:AH1077" si="488">SUM(AD1064:AD1076)</f>
        <v>2.8054303945351386</v>
      </c>
      <c r="AE1077" s="9">
        <f t="shared" si="488"/>
        <v>1.6626185990289419</v>
      </c>
      <c r="AF1077" s="9">
        <f t="shared" si="488"/>
        <v>0.91825898007041906</v>
      </c>
      <c r="AG1077" s="9">
        <f t="shared" si="488"/>
        <v>0.91825898007041906</v>
      </c>
      <c r="AH1077" s="18">
        <f t="shared" si="488"/>
        <v>0.91825898007041906</v>
      </c>
      <c r="AI1077" s="17"/>
      <c r="AM1077" s="109"/>
    </row>
    <row r="1078" spans="1:39" outlineLevel="2">
      <c r="A1078" s="37">
        <f>ROW()</f>
        <v>1078</v>
      </c>
      <c r="B1078" s="64" t="s">
        <v>225</v>
      </c>
      <c r="I1078" s="1299" t="s">
        <v>260</v>
      </c>
      <c r="J1078" s="1282"/>
      <c r="K1078" s="1282"/>
      <c r="L1078" s="1282"/>
      <c r="M1078" s="1282"/>
      <c r="N1078" s="1270" t="s">
        <v>286</v>
      </c>
      <c r="O1078" s="1271"/>
      <c r="P1078" s="1271"/>
      <c r="Q1078" s="1271"/>
      <c r="R1078" s="1271"/>
      <c r="S1078" s="1272"/>
      <c r="T1078" s="1270" t="s">
        <v>279</v>
      </c>
      <c r="U1078" s="1271"/>
      <c r="V1078" s="1271"/>
      <c r="W1078" s="1271"/>
      <c r="X1078" s="1272"/>
      <c r="Y1078" s="1270" t="s">
        <v>458</v>
      </c>
      <c r="Z1078" s="1271"/>
      <c r="AA1078" s="1271"/>
      <c r="AB1078" s="1271"/>
      <c r="AC1078" s="1272"/>
      <c r="AD1078" s="1270" t="s">
        <v>551</v>
      </c>
      <c r="AE1078" s="1271"/>
      <c r="AF1078" s="1271"/>
      <c r="AG1078" s="1271"/>
      <c r="AH1078" s="1272"/>
      <c r="AI1078" s="17"/>
      <c r="AM1078" s="109"/>
    </row>
    <row r="1079" spans="1:39" outlineLevel="2">
      <c r="A1079" s="37">
        <f>ROW()</f>
        <v>1079</v>
      </c>
      <c r="C1079" s="167" t="s">
        <v>2</v>
      </c>
      <c r="I1079" s="667">
        <v>0</v>
      </c>
      <c r="J1079" s="668">
        <v>0</v>
      </c>
      <c r="K1079" s="668">
        <v>0</v>
      </c>
      <c r="L1079" s="668">
        <v>0</v>
      </c>
      <c r="M1079" s="668">
        <v>0</v>
      </c>
      <c r="N1079" s="667">
        <v>0</v>
      </c>
      <c r="O1079" s="668">
        <v>0</v>
      </c>
      <c r="P1079" s="668">
        <v>0</v>
      </c>
      <c r="Q1079" s="668">
        <v>0</v>
      </c>
      <c r="R1079" s="668">
        <v>0</v>
      </c>
      <c r="S1079" s="658">
        <v>0</v>
      </c>
      <c r="T1079" s="667">
        <v>0</v>
      </c>
      <c r="U1079" s="668">
        <v>0</v>
      </c>
      <c r="V1079" s="668">
        <v>0</v>
      </c>
      <c r="W1079" s="668">
        <v>5.9357142857142872E-2</v>
      </c>
      <c r="X1079" s="658">
        <v>5.9357142857142879E-2</v>
      </c>
      <c r="Y1079" s="667">
        <v>6.9407302483200192E-2</v>
      </c>
      <c r="Z1079" s="668">
        <v>6.9407302483200192E-2</v>
      </c>
      <c r="AA1079" s="668">
        <v>6.9407302483200192E-2</v>
      </c>
      <c r="AB1079" s="668">
        <v>6.9407302483200192E-2</v>
      </c>
      <c r="AC1079" s="658">
        <v>6.9407302483200192E-2</v>
      </c>
      <c r="AD1079" s="667">
        <v>5.7823769824693887E-2</v>
      </c>
      <c r="AE1079" s="668">
        <v>5.7823769824693887E-2</v>
      </c>
      <c r="AF1079" s="668">
        <v>5.7823769824693894E-2</v>
      </c>
      <c r="AG1079" s="668">
        <v>5.7823769824693901E-2</v>
      </c>
      <c r="AH1079" s="658">
        <v>5.7823769824693901E-2</v>
      </c>
      <c r="AI1079" s="17"/>
      <c r="AM1079" s="109"/>
    </row>
    <row r="1080" spans="1:39" outlineLevel="2">
      <c r="A1080" s="37">
        <f>ROW()</f>
        <v>1080</v>
      </c>
      <c r="C1080" s="6" t="s">
        <v>3</v>
      </c>
      <c r="I1080" s="667">
        <v>0</v>
      </c>
      <c r="J1080" s="668">
        <v>0</v>
      </c>
      <c r="K1080" s="668">
        <v>0</v>
      </c>
      <c r="L1080" s="668">
        <v>0</v>
      </c>
      <c r="M1080" s="668">
        <v>0</v>
      </c>
      <c r="N1080" s="667">
        <v>0</v>
      </c>
      <c r="O1080" s="668">
        <v>0</v>
      </c>
      <c r="P1080" s="668">
        <v>0</v>
      </c>
      <c r="Q1080" s="668">
        <v>0</v>
      </c>
      <c r="R1080" s="668">
        <v>0</v>
      </c>
      <c r="S1080" s="658">
        <v>0</v>
      </c>
      <c r="T1080" s="667">
        <v>0</v>
      </c>
      <c r="U1080" s="668">
        <v>0</v>
      </c>
      <c r="V1080" s="668">
        <v>0</v>
      </c>
      <c r="W1080" s="668">
        <v>6.8400000000000016E-2</v>
      </c>
      <c r="X1080" s="658">
        <v>6.8400000000000016E-2</v>
      </c>
      <c r="Y1080" s="667">
        <v>0.1996701808957799</v>
      </c>
      <c r="Z1080" s="668">
        <v>0.1996701808957799</v>
      </c>
      <c r="AA1080" s="668">
        <v>0.19967018089577993</v>
      </c>
      <c r="AB1080" s="668">
        <v>0.1996701808957799</v>
      </c>
      <c r="AC1080" s="658">
        <v>0.19967018089577993</v>
      </c>
      <c r="AD1080" s="667">
        <v>0.17780624670154724</v>
      </c>
      <c r="AE1080" s="668">
        <v>0.17780624670154724</v>
      </c>
      <c r="AF1080" s="668">
        <v>0.17780624670154724</v>
      </c>
      <c r="AG1080" s="668">
        <v>0.17780624670154727</v>
      </c>
      <c r="AH1080" s="658">
        <v>0.17780624670154727</v>
      </c>
      <c r="AI1080" s="17"/>
      <c r="AM1080" s="109"/>
    </row>
    <row r="1081" spans="1:39" outlineLevel="2">
      <c r="A1081" s="37">
        <f>ROW()</f>
        <v>1081</v>
      </c>
      <c r="C1081" s="6" t="s">
        <v>4</v>
      </c>
      <c r="I1081" s="667">
        <v>0</v>
      </c>
      <c r="J1081" s="668">
        <v>0</v>
      </c>
      <c r="K1081" s="668">
        <v>0</v>
      </c>
      <c r="L1081" s="668">
        <v>0</v>
      </c>
      <c r="M1081" s="668">
        <v>0</v>
      </c>
      <c r="N1081" s="667">
        <v>0</v>
      </c>
      <c r="O1081" s="668">
        <v>0</v>
      </c>
      <c r="P1081" s="668">
        <v>0</v>
      </c>
      <c r="Q1081" s="668">
        <v>0</v>
      </c>
      <c r="R1081" s="668">
        <v>0</v>
      </c>
      <c r="S1081" s="658">
        <v>0</v>
      </c>
      <c r="T1081" s="667">
        <v>0</v>
      </c>
      <c r="U1081" s="668">
        <v>0</v>
      </c>
      <c r="V1081" s="668">
        <v>0</v>
      </c>
      <c r="W1081" s="668">
        <v>5.3100000000000015E-2</v>
      </c>
      <c r="X1081" s="658">
        <v>5.3100000000000008E-2</v>
      </c>
      <c r="Y1081" s="667">
        <v>1.8087993476209551E-2</v>
      </c>
      <c r="Z1081" s="668">
        <v>1.8087993476209548E-2</v>
      </c>
      <c r="AA1081" s="668">
        <v>1.8087993476209548E-2</v>
      </c>
      <c r="AB1081" s="668">
        <v>1.8087993476209548E-2</v>
      </c>
      <c r="AC1081" s="658">
        <v>1.8087993476209544E-2</v>
      </c>
      <c r="AD1081" s="667">
        <v>7.2880553936563019E-3</v>
      </c>
      <c r="AE1081" s="668">
        <v>7.2880553936563027E-3</v>
      </c>
      <c r="AF1081" s="668">
        <v>7.2880553936563027E-3</v>
      </c>
      <c r="AG1081" s="668">
        <v>7.2880553936563036E-3</v>
      </c>
      <c r="AH1081" s="658">
        <v>7.2880553936563045E-3</v>
      </c>
      <c r="AI1081" s="17"/>
      <c r="AM1081" s="109"/>
    </row>
    <row r="1082" spans="1:39" outlineLevel="2">
      <c r="A1082" s="37">
        <f>ROW()</f>
        <v>1082</v>
      </c>
      <c r="C1082" s="6" t="s">
        <v>208</v>
      </c>
      <c r="I1082" s="667">
        <v>0</v>
      </c>
      <c r="J1082" s="668">
        <v>0</v>
      </c>
      <c r="K1082" s="668">
        <v>0</v>
      </c>
      <c r="L1082" s="668">
        <v>0</v>
      </c>
      <c r="M1082" s="668">
        <v>0</v>
      </c>
      <c r="N1082" s="667">
        <v>0</v>
      </c>
      <c r="O1082" s="668">
        <v>0</v>
      </c>
      <c r="P1082" s="668">
        <v>0</v>
      </c>
      <c r="Q1082" s="668">
        <v>0</v>
      </c>
      <c r="R1082" s="668">
        <v>0</v>
      </c>
      <c r="S1082" s="658">
        <v>0</v>
      </c>
      <c r="T1082" s="667">
        <v>0</v>
      </c>
      <c r="U1082" s="668">
        <v>0</v>
      </c>
      <c r="V1082" s="668">
        <v>0</v>
      </c>
      <c r="W1082" s="417">
        <f>0.0633333333333334-W1086</f>
        <v>5.5946827767872236E-2</v>
      </c>
      <c r="X1082" s="418">
        <f>0.0633333333333334-X1086</f>
        <v>5.5946827767872236E-2</v>
      </c>
      <c r="Y1082" s="416">
        <f>0.341682228459286-Y1086</f>
        <v>0.30183215979401729</v>
      </c>
      <c r="Z1082" s="417">
        <f t="shared" ref="Z1082:AC1082" si="489">0.341682228459286-Z1086</f>
        <v>0.30183215979401729</v>
      </c>
      <c r="AA1082" s="417">
        <f t="shared" si="489"/>
        <v>0.30183215979401729</v>
      </c>
      <c r="AB1082" s="417">
        <f t="shared" si="489"/>
        <v>0.30183215979401729</v>
      </c>
      <c r="AC1082" s="418">
        <f t="shared" si="489"/>
        <v>0.30183215979401729</v>
      </c>
      <c r="AD1082" s="667">
        <v>0.57644902150056099</v>
      </c>
      <c r="AE1082" s="668">
        <v>0.57644902150056088</v>
      </c>
      <c r="AF1082" s="668">
        <v>0.57644902150056088</v>
      </c>
      <c r="AG1082" s="668">
        <v>0</v>
      </c>
      <c r="AH1082" s="658">
        <v>0</v>
      </c>
      <c r="AI1082" s="17"/>
      <c r="AM1082" s="109"/>
    </row>
    <row r="1083" spans="1:39" outlineLevel="2">
      <c r="A1083" s="37">
        <f>ROW()</f>
        <v>1083</v>
      </c>
      <c r="C1083" s="6" t="s">
        <v>473</v>
      </c>
      <c r="I1083" s="667"/>
      <c r="J1083" s="668"/>
      <c r="K1083" s="668"/>
      <c r="L1083" s="668"/>
      <c r="M1083" s="668"/>
      <c r="N1083" s="667"/>
      <c r="O1083" s="668"/>
      <c r="P1083" s="668"/>
      <c r="Q1083" s="668"/>
      <c r="R1083" s="668"/>
      <c r="S1083" s="658"/>
      <c r="T1083" s="667"/>
      <c r="U1083" s="668"/>
      <c r="V1083" s="668"/>
      <c r="W1083" s="668"/>
      <c r="X1083" s="658"/>
      <c r="Y1083" s="667"/>
      <c r="Z1083" s="668"/>
      <c r="AA1083" s="668"/>
      <c r="AB1083" s="668"/>
      <c r="AC1083" s="658"/>
      <c r="AD1083" s="667">
        <v>1.2458803893886239</v>
      </c>
      <c r="AE1083" s="668">
        <v>0</v>
      </c>
      <c r="AF1083" s="668">
        <v>0</v>
      </c>
      <c r="AG1083" s="668">
        <v>0</v>
      </c>
      <c r="AH1083" s="658">
        <v>0</v>
      </c>
      <c r="AI1083" s="17"/>
      <c r="AM1083" s="109"/>
    </row>
    <row r="1084" spans="1:39" outlineLevel="2">
      <c r="A1084" s="37">
        <f>ROW()</f>
        <v>1084</v>
      </c>
      <c r="C1084" s="6" t="s">
        <v>474</v>
      </c>
      <c r="I1084" s="667"/>
      <c r="J1084" s="668"/>
      <c r="K1084" s="668"/>
      <c r="L1084" s="668"/>
      <c r="M1084" s="668"/>
      <c r="N1084" s="667"/>
      <c r="O1084" s="668"/>
      <c r="P1084" s="668"/>
      <c r="Q1084" s="668"/>
      <c r="R1084" s="668"/>
      <c r="S1084" s="658"/>
      <c r="T1084" s="667"/>
      <c r="U1084" s="668"/>
      <c r="V1084" s="668"/>
      <c r="W1084" s="668"/>
      <c r="X1084" s="658"/>
      <c r="Y1084" s="667"/>
      <c r="Z1084" s="668"/>
      <c r="AA1084" s="668"/>
      <c r="AB1084" s="668"/>
      <c r="AC1084" s="658"/>
      <c r="AD1084" s="667">
        <v>0.16069077978144083</v>
      </c>
      <c r="AE1084" s="668">
        <v>0.16069077978144083</v>
      </c>
      <c r="AF1084" s="668">
        <v>0.16069077978144086</v>
      </c>
      <c r="AG1084" s="668">
        <v>0.16069077978144092</v>
      </c>
      <c r="AH1084" s="658">
        <v>0.16069077978144092</v>
      </c>
      <c r="AI1084" s="17"/>
      <c r="AM1084" s="109"/>
    </row>
    <row r="1085" spans="1:39" outlineLevel="2">
      <c r="A1085" s="37">
        <f>ROW()</f>
        <v>1085</v>
      </c>
      <c r="C1085" s="6" t="s">
        <v>477</v>
      </c>
      <c r="I1085" s="667"/>
      <c r="J1085" s="668"/>
      <c r="K1085" s="668"/>
      <c r="L1085" s="668"/>
      <c r="M1085" s="668"/>
      <c r="N1085" s="667"/>
      <c r="O1085" s="668"/>
      <c r="P1085" s="668"/>
      <c r="Q1085" s="668"/>
      <c r="R1085" s="668"/>
      <c r="S1085" s="658"/>
      <c r="T1085" s="667"/>
      <c r="U1085" s="668"/>
      <c r="V1085" s="668"/>
      <c r="W1085" s="668"/>
      <c r="X1085" s="658"/>
      <c r="Y1085" s="667"/>
      <c r="Z1085" s="668"/>
      <c r="AA1085" s="668"/>
      <c r="AB1085" s="668"/>
      <c r="AC1085" s="658"/>
      <c r="AD1085" s="667">
        <v>0.38740294144888165</v>
      </c>
      <c r="AE1085" s="668">
        <v>0.38740294144888132</v>
      </c>
      <c r="AF1085" s="668">
        <v>0.38740294144888132</v>
      </c>
      <c r="AG1085" s="668">
        <v>0</v>
      </c>
      <c r="AH1085" s="658">
        <v>0</v>
      </c>
      <c r="AI1085" s="17"/>
      <c r="AM1085" s="109"/>
    </row>
    <row r="1086" spans="1:39" outlineLevel="2">
      <c r="A1086" s="37">
        <f>ROW()</f>
        <v>1086</v>
      </c>
      <c r="C1086" s="6" t="s">
        <v>511</v>
      </c>
      <c r="I1086" s="667"/>
      <c r="J1086" s="668"/>
      <c r="K1086" s="668"/>
      <c r="L1086" s="668"/>
      <c r="M1086" s="668"/>
      <c r="N1086" s="667"/>
      <c r="O1086" s="668"/>
      <c r="P1086" s="668"/>
      <c r="Q1086" s="668"/>
      <c r="R1086" s="668"/>
      <c r="S1086" s="658"/>
      <c r="T1086" s="667"/>
      <c r="U1086" s="668"/>
      <c r="V1086" s="668"/>
      <c r="W1086" s="417">
        <f>0.0633333333333334*$V$586</f>
        <v>7.3865055654611586E-3</v>
      </c>
      <c r="X1086" s="418">
        <f>0.0633333333333334*$V$586</f>
        <v>7.3865055654611586E-3</v>
      </c>
      <c r="Y1086" s="416">
        <f>0.341682228459286*$V$586</f>
        <v>3.9850068665268704E-2</v>
      </c>
      <c r="Z1086" s="417">
        <f t="shared" ref="Z1086:AC1086" si="490">0.341682228459286*$V$586</f>
        <v>3.9850068665268704E-2</v>
      </c>
      <c r="AA1086" s="417">
        <f t="shared" si="490"/>
        <v>3.9850068665268704E-2</v>
      </c>
      <c r="AB1086" s="417">
        <f t="shared" si="490"/>
        <v>3.9850068665268704E-2</v>
      </c>
      <c r="AC1086" s="418">
        <f t="shared" si="490"/>
        <v>3.9850068665268704E-2</v>
      </c>
      <c r="AD1086" s="667">
        <v>2.2848900179094925E-2</v>
      </c>
      <c r="AE1086" s="668">
        <v>2.2848900179094928E-2</v>
      </c>
      <c r="AF1086" s="668">
        <v>2.2848900179094928E-2</v>
      </c>
      <c r="AG1086" s="668">
        <v>2.2848900179094928E-2</v>
      </c>
      <c r="AH1086" s="658">
        <v>2.2848900179094928E-2</v>
      </c>
      <c r="AI1086" s="17"/>
      <c r="AM1086" s="109"/>
    </row>
    <row r="1087" spans="1:39" outlineLevel="2">
      <c r="A1087" s="37">
        <f>ROW()</f>
        <v>1087</v>
      </c>
      <c r="C1087" s="6" t="s">
        <v>655</v>
      </c>
      <c r="I1087" s="667"/>
      <c r="J1087" s="668"/>
      <c r="K1087" s="668"/>
      <c r="L1087" s="668"/>
      <c r="M1087" s="668"/>
      <c r="N1087" s="667"/>
      <c r="O1087" s="668"/>
      <c r="P1087" s="668"/>
      <c r="Q1087" s="668"/>
      <c r="R1087" s="668"/>
      <c r="S1087" s="658"/>
      <c r="T1087" s="667"/>
      <c r="U1087" s="668"/>
      <c r="V1087" s="668"/>
      <c r="W1087" s="417"/>
      <c r="X1087" s="418"/>
      <c r="Y1087" s="416"/>
      <c r="Z1087" s="417"/>
      <c r="AA1087" s="417"/>
      <c r="AB1087" s="417"/>
      <c r="AC1087" s="418"/>
      <c r="AD1087" s="667"/>
      <c r="AE1087" s="668"/>
      <c r="AF1087" s="668"/>
      <c r="AG1087" s="668"/>
      <c r="AH1087" s="658"/>
      <c r="AI1087" s="17"/>
      <c r="AM1087" s="109"/>
    </row>
    <row r="1088" spans="1:39" outlineLevel="2">
      <c r="A1088" s="37">
        <f>ROW()</f>
        <v>1088</v>
      </c>
      <c r="C1088" s="6" t="s">
        <v>656</v>
      </c>
      <c r="I1088" s="667"/>
      <c r="J1088" s="668"/>
      <c r="K1088" s="668"/>
      <c r="L1088" s="668"/>
      <c r="M1088" s="668"/>
      <c r="N1088" s="667"/>
      <c r="O1088" s="668"/>
      <c r="P1088" s="668"/>
      <c r="Q1088" s="668"/>
      <c r="R1088" s="668"/>
      <c r="S1088" s="658"/>
      <c r="T1088" s="667"/>
      <c r="U1088" s="668"/>
      <c r="V1088" s="668"/>
      <c r="W1088" s="417"/>
      <c r="X1088" s="418"/>
      <c r="Y1088" s="416"/>
      <c r="Z1088" s="417"/>
      <c r="AA1088" s="417"/>
      <c r="AB1088" s="417"/>
      <c r="AC1088" s="418"/>
      <c r="AD1088" s="667"/>
      <c r="AE1088" s="668"/>
      <c r="AF1088" s="668"/>
      <c r="AG1088" s="668"/>
      <c r="AH1088" s="658"/>
      <c r="AI1088" s="17"/>
      <c r="AM1088" s="109"/>
    </row>
    <row r="1089" spans="1:39" outlineLevel="2">
      <c r="A1089" s="37">
        <f>ROW()</f>
        <v>1089</v>
      </c>
      <c r="C1089" s="6" t="s">
        <v>667</v>
      </c>
      <c r="I1089" s="667"/>
      <c r="J1089" s="668"/>
      <c r="K1089" s="668"/>
      <c r="L1089" s="668"/>
      <c r="M1089" s="668"/>
      <c r="N1089" s="667"/>
      <c r="O1089" s="668"/>
      <c r="P1089" s="668"/>
      <c r="Q1089" s="668"/>
      <c r="R1089" s="668"/>
      <c r="S1089" s="658"/>
      <c r="T1089" s="667"/>
      <c r="U1089" s="668"/>
      <c r="V1089" s="668"/>
      <c r="W1089" s="417"/>
      <c r="X1089" s="418"/>
      <c r="Y1089" s="416"/>
      <c r="Z1089" s="417"/>
      <c r="AA1089" s="417"/>
      <c r="AB1089" s="417"/>
      <c r="AC1089" s="418"/>
      <c r="AD1089" s="667"/>
      <c r="AE1089" s="668"/>
      <c r="AF1089" s="668"/>
      <c r="AG1089" s="668"/>
      <c r="AH1089" s="658"/>
      <c r="AI1089" s="17"/>
      <c r="AM1089" s="109"/>
    </row>
    <row r="1090" spans="1:39" outlineLevel="2">
      <c r="A1090" s="37">
        <f>ROW()</f>
        <v>1090</v>
      </c>
      <c r="C1090" s="6" t="s">
        <v>212</v>
      </c>
      <c r="I1090" s="667">
        <v>0</v>
      </c>
      <c r="J1090" s="668">
        <v>0</v>
      </c>
      <c r="K1090" s="668">
        <v>0</v>
      </c>
      <c r="L1090" s="668">
        <v>0</v>
      </c>
      <c r="M1090" s="668">
        <v>0</v>
      </c>
      <c r="N1090" s="667">
        <v>0</v>
      </c>
      <c r="O1090" s="668">
        <v>0</v>
      </c>
      <c r="P1090" s="668">
        <v>0</v>
      </c>
      <c r="Q1090" s="668">
        <v>0</v>
      </c>
      <c r="R1090" s="668">
        <v>0</v>
      </c>
      <c r="S1090" s="658">
        <v>0</v>
      </c>
      <c r="T1090" s="667">
        <v>0</v>
      </c>
      <c r="U1090" s="668">
        <v>0</v>
      </c>
      <c r="V1090" s="668">
        <v>0</v>
      </c>
      <c r="W1090" s="668">
        <v>0</v>
      </c>
      <c r="X1090" s="658">
        <v>0</v>
      </c>
      <c r="Y1090" s="667">
        <v>0</v>
      </c>
      <c r="Z1090" s="668">
        <v>0</v>
      </c>
      <c r="AA1090" s="668">
        <v>0</v>
      </c>
      <c r="AB1090" s="668">
        <v>0</v>
      </c>
      <c r="AC1090" s="658">
        <v>0</v>
      </c>
      <c r="AD1090" s="667">
        <v>0</v>
      </c>
      <c r="AE1090" s="668">
        <v>0</v>
      </c>
      <c r="AF1090" s="668">
        <v>0</v>
      </c>
      <c r="AG1090" s="668">
        <v>0</v>
      </c>
      <c r="AH1090" s="658">
        <v>0</v>
      </c>
      <c r="AI1090" s="17"/>
      <c r="AM1090" s="109"/>
    </row>
    <row r="1091" spans="1:39" outlineLevel="2">
      <c r="A1091" s="37">
        <f>ROW()</f>
        <v>1091</v>
      </c>
      <c r="C1091" s="6" t="s">
        <v>362</v>
      </c>
      <c r="I1091" s="669"/>
      <c r="J1091" s="670"/>
      <c r="K1091" s="670"/>
      <c r="L1091" s="670"/>
      <c r="M1091" s="670"/>
      <c r="N1091" s="669"/>
      <c r="O1091" s="670"/>
      <c r="P1091" s="670"/>
      <c r="Q1091" s="670"/>
      <c r="R1091" s="670"/>
      <c r="S1091" s="659"/>
      <c r="T1091" s="669"/>
      <c r="U1091" s="670"/>
      <c r="V1091" s="670"/>
      <c r="W1091" s="670"/>
      <c r="X1091" s="659"/>
      <c r="Y1091" s="669">
        <v>0</v>
      </c>
      <c r="Z1091" s="670">
        <v>0</v>
      </c>
      <c r="AA1091" s="670">
        <v>0</v>
      </c>
      <c r="AB1091" s="670">
        <v>0</v>
      </c>
      <c r="AC1091" s="659">
        <v>0</v>
      </c>
      <c r="AD1091" s="669">
        <v>0</v>
      </c>
      <c r="AE1091" s="670">
        <v>0</v>
      </c>
      <c r="AF1091" s="670">
        <v>0</v>
      </c>
      <c r="AG1091" s="670">
        <v>0</v>
      </c>
      <c r="AH1091" s="659">
        <v>0</v>
      </c>
      <c r="AI1091" s="17"/>
      <c r="AM1091" s="109"/>
    </row>
    <row r="1092" spans="1:39" outlineLevel="2">
      <c r="A1092" s="37">
        <f>ROW()</f>
        <v>1092</v>
      </c>
      <c r="C1092" s="6" t="s">
        <v>1</v>
      </c>
      <c r="I1092" s="204">
        <f t="shared" ref="I1092:AC1092" si="491">SUM(I1079:I1091)</f>
        <v>0</v>
      </c>
      <c r="J1092" s="9">
        <f t="shared" si="491"/>
        <v>0</v>
      </c>
      <c r="K1092" s="9">
        <f t="shared" si="491"/>
        <v>0</v>
      </c>
      <c r="L1092" s="9">
        <f t="shared" si="491"/>
        <v>0</v>
      </c>
      <c r="M1092" s="9">
        <f t="shared" si="491"/>
        <v>0</v>
      </c>
      <c r="N1092" s="204">
        <f t="shared" si="491"/>
        <v>0</v>
      </c>
      <c r="O1092" s="9">
        <f t="shared" si="491"/>
        <v>0</v>
      </c>
      <c r="P1092" s="9">
        <f t="shared" si="491"/>
        <v>0</v>
      </c>
      <c r="Q1092" s="9">
        <f t="shared" si="491"/>
        <v>0</v>
      </c>
      <c r="R1092" s="9">
        <f t="shared" si="491"/>
        <v>0</v>
      </c>
      <c r="S1092" s="18">
        <f t="shared" si="491"/>
        <v>0</v>
      </c>
      <c r="T1092" s="204">
        <f t="shared" si="491"/>
        <v>0</v>
      </c>
      <c r="U1092" s="9">
        <f t="shared" si="491"/>
        <v>0</v>
      </c>
      <c r="V1092" s="9">
        <f t="shared" si="491"/>
        <v>0</v>
      </c>
      <c r="W1092" s="9">
        <f t="shared" si="491"/>
        <v>0.24419047619047632</v>
      </c>
      <c r="X1092" s="18">
        <f t="shared" si="491"/>
        <v>0.24419047619047632</v>
      </c>
      <c r="Y1092" s="204">
        <f t="shared" si="491"/>
        <v>0.62884770531447565</v>
      </c>
      <c r="Z1092" s="9">
        <f t="shared" si="491"/>
        <v>0.62884770531447565</v>
      </c>
      <c r="AA1092" s="9">
        <f t="shared" si="491"/>
        <v>0.62884770531447565</v>
      </c>
      <c r="AB1092" s="9">
        <f t="shared" si="491"/>
        <v>0.62884770531447565</v>
      </c>
      <c r="AC1092" s="18">
        <f t="shared" si="491"/>
        <v>0.62884770531447565</v>
      </c>
      <c r="AD1092" s="204">
        <f t="shared" ref="AD1092:AH1092" si="492">SUM(AD1079:AD1091)</f>
        <v>2.6361901042185001</v>
      </c>
      <c r="AE1092" s="9">
        <f t="shared" si="492"/>
        <v>1.3903097148298755</v>
      </c>
      <c r="AF1092" s="9">
        <f t="shared" si="492"/>
        <v>1.3903097148298755</v>
      </c>
      <c r="AG1092" s="9">
        <f t="shared" si="492"/>
        <v>0.42645775188043328</v>
      </c>
      <c r="AH1092" s="18">
        <f t="shared" si="492"/>
        <v>0.42645775188043333</v>
      </c>
      <c r="AI1092" s="17"/>
      <c r="AM1092" s="109"/>
    </row>
    <row r="1093" spans="1:39" outlineLevel="2">
      <c r="A1093" s="37">
        <f>ROW()</f>
        <v>1093</v>
      </c>
      <c r="B1093" s="64" t="s">
        <v>226</v>
      </c>
      <c r="I1093" s="1299" t="s">
        <v>260</v>
      </c>
      <c r="J1093" s="1282"/>
      <c r="K1093" s="1282"/>
      <c r="L1093" s="1282"/>
      <c r="M1093" s="1282"/>
      <c r="N1093" s="1270" t="s">
        <v>286</v>
      </c>
      <c r="O1093" s="1271"/>
      <c r="P1093" s="1271"/>
      <c r="Q1093" s="1271"/>
      <c r="R1093" s="1271"/>
      <c r="S1093" s="1272"/>
      <c r="T1093" s="1270" t="s">
        <v>279</v>
      </c>
      <c r="U1093" s="1271"/>
      <c r="V1093" s="1271"/>
      <c r="W1093" s="1271"/>
      <c r="X1093" s="1272"/>
      <c r="Y1093" s="1270" t="s">
        <v>458</v>
      </c>
      <c r="Z1093" s="1271"/>
      <c r="AA1093" s="1271"/>
      <c r="AB1093" s="1271"/>
      <c r="AC1093" s="1272"/>
      <c r="AD1093" s="1270" t="s">
        <v>551</v>
      </c>
      <c r="AE1093" s="1271"/>
      <c r="AF1093" s="1271"/>
      <c r="AG1093" s="1271"/>
      <c r="AH1093" s="1272"/>
      <c r="AI1093" s="17"/>
      <c r="AM1093" s="109"/>
    </row>
    <row r="1094" spans="1:39" outlineLevel="2">
      <c r="A1094" s="37">
        <f>ROW()</f>
        <v>1094</v>
      </c>
      <c r="C1094" s="167" t="s">
        <v>2</v>
      </c>
      <c r="I1094" s="667">
        <v>0</v>
      </c>
      <c r="J1094" s="668">
        <v>0</v>
      </c>
      <c r="K1094" s="668">
        <v>0</v>
      </c>
      <c r="L1094" s="668">
        <v>0</v>
      </c>
      <c r="M1094" s="668">
        <v>0</v>
      </c>
      <c r="N1094" s="667">
        <v>0</v>
      </c>
      <c r="O1094" s="668">
        <v>0</v>
      </c>
      <c r="P1094" s="668">
        <v>0</v>
      </c>
      <c r="Q1094" s="668">
        <v>0</v>
      </c>
      <c r="R1094" s="668">
        <v>0</v>
      </c>
      <c r="S1094" s="658">
        <v>0</v>
      </c>
      <c r="T1094" s="667">
        <v>0</v>
      </c>
      <c r="U1094" s="668">
        <v>0</v>
      </c>
      <c r="V1094" s="668">
        <v>0</v>
      </c>
      <c r="W1094" s="668">
        <v>0</v>
      </c>
      <c r="X1094" s="658">
        <v>7.357142857142859E-3</v>
      </c>
      <c r="Y1094" s="667">
        <v>8.471513023540234E-3</v>
      </c>
      <c r="Z1094" s="668">
        <v>8.471513023540234E-3</v>
      </c>
      <c r="AA1094" s="668">
        <v>8.471513023540234E-3</v>
      </c>
      <c r="AB1094" s="668">
        <v>8.4715130235402357E-3</v>
      </c>
      <c r="AC1094" s="658">
        <v>8.4715130235402357E-3</v>
      </c>
      <c r="AD1094" s="667">
        <v>8.4446741805338493E-3</v>
      </c>
      <c r="AE1094" s="668">
        <v>8.4446741805338493E-3</v>
      </c>
      <c r="AF1094" s="668">
        <v>8.4446741805338493E-3</v>
      </c>
      <c r="AG1094" s="668">
        <v>8.4446741805338493E-3</v>
      </c>
      <c r="AH1094" s="658">
        <v>8.4446741805338493E-3</v>
      </c>
      <c r="AI1094" s="17"/>
      <c r="AM1094" s="109"/>
    </row>
    <row r="1095" spans="1:39" outlineLevel="2">
      <c r="A1095" s="37">
        <f>ROW()</f>
        <v>1095</v>
      </c>
      <c r="C1095" s="6" t="s">
        <v>3</v>
      </c>
      <c r="I1095" s="667">
        <v>0</v>
      </c>
      <c r="J1095" s="668">
        <v>0</v>
      </c>
      <c r="K1095" s="668">
        <v>0</v>
      </c>
      <c r="L1095" s="668">
        <v>0</v>
      </c>
      <c r="M1095" s="668">
        <v>0</v>
      </c>
      <c r="N1095" s="667">
        <v>0</v>
      </c>
      <c r="O1095" s="668">
        <v>0</v>
      </c>
      <c r="P1095" s="668">
        <v>0</v>
      </c>
      <c r="Q1095" s="668">
        <v>0</v>
      </c>
      <c r="R1095" s="668">
        <v>0</v>
      </c>
      <c r="S1095" s="658">
        <v>0</v>
      </c>
      <c r="T1095" s="667">
        <v>0</v>
      </c>
      <c r="U1095" s="668">
        <v>0</v>
      </c>
      <c r="V1095" s="668">
        <v>0</v>
      </c>
      <c r="W1095" s="668">
        <v>0</v>
      </c>
      <c r="X1095" s="658">
        <v>9.3066666666666686E-2</v>
      </c>
      <c r="Y1095" s="667">
        <v>0.10363254992386509</v>
      </c>
      <c r="Z1095" s="668">
        <v>0.10363254992386507</v>
      </c>
      <c r="AA1095" s="668">
        <v>0.10363254992386507</v>
      </c>
      <c r="AB1095" s="668">
        <v>0.10363254992386506</v>
      </c>
      <c r="AC1095" s="658">
        <v>0.10363254992386504</v>
      </c>
      <c r="AD1095" s="667">
        <v>6.1335018510523621E-2</v>
      </c>
      <c r="AE1095" s="668">
        <v>6.1335018510523621E-2</v>
      </c>
      <c r="AF1095" s="668">
        <v>6.1335018510523615E-2</v>
      </c>
      <c r="AG1095" s="668">
        <v>6.1335018510523615E-2</v>
      </c>
      <c r="AH1095" s="658">
        <v>6.1335018510523608E-2</v>
      </c>
      <c r="AI1095" s="17"/>
      <c r="AM1095" s="109"/>
    </row>
    <row r="1096" spans="1:39" outlineLevel="2">
      <c r="A1096" s="37">
        <f>ROW()</f>
        <v>1096</v>
      </c>
      <c r="C1096" s="6" t="s">
        <v>4</v>
      </c>
      <c r="I1096" s="667">
        <v>0</v>
      </c>
      <c r="J1096" s="668">
        <v>0</v>
      </c>
      <c r="K1096" s="668">
        <v>0</v>
      </c>
      <c r="L1096" s="668">
        <v>0</v>
      </c>
      <c r="M1096" s="668">
        <v>0</v>
      </c>
      <c r="N1096" s="667">
        <v>0</v>
      </c>
      <c r="O1096" s="668">
        <v>0</v>
      </c>
      <c r="P1096" s="668">
        <v>0</v>
      </c>
      <c r="Q1096" s="668">
        <v>0</v>
      </c>
      <c r="R1096" s="668">
        <v>0</v>
      </c>
      <c r="S1096" s="658">
        <v>0</v>
      </c>
      <c r="T1096" s="667">
        <v>0</v>
      </c>
      <c r="U1096" s="668">
        <v>0</v>
      </c>
      <c r="V1096" s="668">
        <v>0</v>
      </c>
      <c r="W1096" s="668">
        <v>0</v>
      </c>
      <c r="X1096" s="658">
        <v>5.3100000000000008E-2</v>
      </c>
      <c r="Y1096" s="667">
        <v>2.3662699086260727E-2</v>
      </c>
      <c r="Z1096" s="668">
        <v>2.3662699086260727E-2</v>
      </c>
      <c r="AA1096" s="668">
        <v>2.3662699086260727E-2</v>
      </c>
      <c r="AB1096" s="668">
        <v>2.3662699086260727E-2</v>
      </c>
      <c r="AC1096" s="658">
        <v>2.3662699086260727E-2</v>
      </c>
      <c r="AD1096" s="667">
        <v>1.8993885271777377E-2</v>
      </c>
      <c r="AE1096" s="668">
        <v>1.8993885271777377E-2</v>
      </c>
      <c r="AF1096" s="668">
        <v>1.8993885271777377E-2</v>
      </c>
      <c r="AG1096" s="668">
        <v>1.8993885271777377E-2</v>
      </c>
      <c r="AH1096" s="658">
        <v>1.8993885271777377E-2</v>
      </c>
      <c r="AI1096" s="17"/>
      <c r="AM1096" s="109"/>
    </row>
    <row r="1097" spans="1:39" outlineLevel="2">
      <c r="A1097" s="37">
        <f>ROW()</f>
        <v>1097</v>
      </c>
      <c r="C1097" s="6" t="s">
        <v>208</v>
      </c>
      <c r="I1097" s="667">
        <v>0</v>
      </c>
      <c r="J1097" s="668">
        <v>0</v>
      </c>
      <c r="K1097" s="668">
        <v>0</v>
      </c>
      <c r="L1097" s="668">
        <v>0</v>
      </c>
      <c r="M1097" s="668">
        <v>0</v>
      </c>
      <c r="N1097" s="667">
        <v>0</v>
      </c>
      <c r="O1097" s="668">
        <v>0</v>
      </c>
      <c r="P1097" s="668">
        <v>0</v>
      </c>
      <c r="Q1097" s="668">
        <v>0</v>
      </c>
      <c r="R1097" s="668">
        <v>0</v>
      </c>
      <c r="S1097" s="658">
        <v>0</v>
      </c>
      <c r="T1097" s="667">
        <v>0</v>
      </c>
      <c r="U1097" s="668">
        <v>0</v>
      </c>
      <c r="V1097" s="668">
        <v>0</v>
      </c>
      <c r="W1097" s="668">
        <v>0</v>
      </c>
      <c r="X1097" s="418">
        <f>0.15-X1101</f>
        <v>0.14982776658222008</v>
      </c>
      <c r="Y1097" s="416">
        <f>0.256321845882183-Y1101</f>
        <v>0.25602753129839667</v>
      </c>
      <c r="Z1097" s="417">
        <f t="shared" ref="Z1097:AC1097" si="493">0.256321845882183-Z1101</f>
        <v>0.25602753129839667</v>
      </c>
      <c r="AA1097" s="417">
        <f t="shared" si="493"/>
        <v>0.25602753129839667</v>
      </c>
      <c r="AB1097" s="417">
        <f t="shared" si="493"/>
        <v>0.25602753129839667</v>
      </c>
      <c r="AC1097" s="418">
        <f t="shared" si="493"/>
        <v>0.25602753129839667</v>
      </c>
      <c r="AD1097" s="667">
        <v>0.4081991677031846</v>
      </c>
      <c r="AE1097" s="668">
        <v>0.4081991677031846</v>
      </c>
      <c r="AF1097" s="668">
        <v>0.40819916770318454</v>
      </c>
      <c r="AG1097" s="668">
        <v>0.40819916770318454</v>
      </c>
      <c r="AH1097" s="658">
        <v>0</v>
      </c>
      <c r="AI1097" s="17"/>
      <c r="AM1097" s="109"/>
    </row>
    <row r="1098" spans="1:39" outlineLevel="2">
      <c r="A1098" s="37">
        <f>ROW()</f>
        <v>1098</v>
      </c>
      <c r="C1098" s="6" t="s">
        <v>473</v>
      </c>
      <c r="I1098" s="667"/>
      <c r="J1098" s="668"/>
      <c r="K1098" s="668"/>
      <c r="L1098" s="668"/>
      <c r="M1098" s="668"/>
      <c r="N1098" s="667"/>
      <c r="O1098" s="668"/>
      <c r="P1098" s="668"/>
      <c r="Q1098" s="668"/>
      <c r="R1098" s="668"/>
      <c r="S1098" s="658"/>
      <c r="T1098" s="667"/>
      <c r="U1098" s="668"/>
      <c r="V1098" s="668"/>
      <c r="W1098" s="668"/>
      <c r="X1098" s="658"/>
      <c r="Y1098" s="667"/>
      <c r="Z1098" s="668"/>
      <c r="AA1098" s="668"/>
      <c r="AB1098" s="668"/>
      <c r="AC1098" s="658"/>
      <c r="AD1098" s="667">
        <v>0.77692179686631357</v>
      </c>
      <c r="AE1098" s="668">
        <v>0</v>
      </c>
      <c r="AF1098" s="668">
        <v>0</v>
      </c>
      <c r="AG1098" s="668">
        <v>0</v>
      </c>
      <c r="AH1098" s="658">
        <v>0</v>
      </c>
      <c r="AI1098" s="17"/>
      <c r="AM1098" s="109"/>
    </row>
    <row r="1099" spans="1:39" outlineLevel="2">
      <c r="A1099" s="37">
        <f>ROW()</f>
        <v>1099</v>
      </c>
      <c r="C1099" s="6" t="s">
        <v>474</v>
      </c>
      <c r="I1099" s="667"/>
      <c r="J1099" s="668"/>
      <c r="K1099" s="668"/>
      <c r="L1099" s="668"/>
      <c r="M1099" s="668"/>
      <c r="N1099" s="667"/>
      <c r="O1099" s="668"/>
      <c r="P1099" s="668"/>
      <c r="Q1099" s="668"/>
      <c r="R1099" s="668"/>
      <c r="S1099" s="658"/>
      <c r="T1099" s="667"/>
      <c r="U1099" s="668"/>
      <c r="V1099" s="668"/>
      <c r="W1099" s="668"/>
      <c r="X1099" s="658"/>
      <c r="Y1099" s="667"/>
      <c r="Z1099" s="668"/>
      <c r="AA1099" s="668"/>
      <c r="AB1099" s="668"/>
      <c r="AC1099" s="658"/>
      <c r="AD1099" s="667">
        <v>6.8779966153713096E-2</v>
      </c>
      <c r="AE1099" s="668">
        <v>6.8779966153713096E-2</v>
      </c>
      <c r="AF1099" s="668">
        <v>6.8779966153713096E-2</v>
      </c>
      <c r="AG1099" s="668">
        <v>6.8779966153713096E-2</v>
      </c>
      <c r="AH1099" s="658">
        <v>6.877996615371311E-2</v>
      </c>
      <c r="AI1099" s="17"/>
      <c r="AM1099" s="109"/>
    </row>
    <row r="1100" spans="1:39" outlineLevel="2">
      <c r="A1100" s="37">
        <f>ROW()</f>
        <v>1100</v>
      </c>
      <c r="C1100" s="6" t="s">
        <v>477</v>
      </c>
      <c r="I1100" s="667"/>
      <c r="J1100" s="668"/>
      <c r="K1100" s="668"/>
      <c r="L1100" s="668"/>
      <c r="M1100" s="668"/>
      <c r="N1100" s="667"/>
      <c r="O1100" s="668"/>
      <c r="P1100" s="668"/>
      <c r="Q1100" s="668"/>
      <c r="R1100" s="668"/>
      <c r="S1100" s="658"/>
      <c r="T1100" s="667"/>
      <c r="U1100" s="668"/>
      <c r="V1100" s="668"/>
      <c r="W1100" s="668"/>
      <c r="X1100" s="658"/>
      <c r="Y1100" s="667"/>
      <c r="Z1100" s="668"/>
      <c r="AA1100" s="668"/>
      <c r="AB1100" s="668"/>
      <c r="AC1100" s="658"/>
      <c r="AD1100" s="667">
        <v>0.45787579601749256</v>
      </c>
      <c r="AE1100" s="668">
        <v>0.45787579601749245</v>
      </c>
      <c r="AF1100" s="668">
        <v>0.45787579601749251</v>
      </c>
      <c r="AG1100" s="668">
        <v>0.45787579601749251</v>
      </c>
      <c r="AH1100" s="658">
        <v>0</v>
      </c>
      <c r="AI1100" s="17"/>
      <c r="AM1100" s="109"/>
    </row>
    <row r="1101" spans="1:39" outlineLevel="2">
      <c r="A1101" s="37">
        <f>ROW()</f>
        <v>1101</v>
      </c>
      <c r="C1101" s="6" t="s">
        <v>511</v>
      </c>
      <c r="I1101" s="667"/>
      <c r="J1101" s="668"/>
      <c r="K1101" s="668"/>
      <c r="L1101" s="668"/>
      <c r="M1101" s="668"/>
      <c r="N1101" s="667"/>
      <c r="O1101" s="668"/>
      <c r="P1101" s="668"/>
      <c r="Q1101" s="668"/>
      <c r="R1101" s="668"/>
      <c r="S1101" s="658"/>
      <c r="T1101" s="667"/>
      <c r="U1101" s="668"/>
      <c r="V1101" s="668"/>
      <c r="W1101" s="668"/>
      <c r="X1101" s="418">
        <f>0.15*$W$586</f>
        <v>1.7223341777991173E-4</v>
      </c>
      <c r="Y1101" s="416">
        <f>0.256321845882183*$W$586</f>
        <v>2.9431458378629448E-4</v>
      </c>
      <c r="Z1101" s="417">
        <f t="shared" ref="Z1101:AC1101" si="494">0.256321845882183*$W$586</f>
        <v>2.9431458378629448E-4</v>
      </c>
      <c r="AA1101" s="417">
        <f t="shared" si="494"/>
        <v>2.9431458378629448E-4</v>
      </c>
      <c r="AB1101" s="417">
        <f t="shared" si="494"/>
        <v>2.9431458378629448E-4</v>
      </c>
      <c r="AC1101" s="418">
        <f t="shared" si="494"/>
        <v>2.9431458378629448E-4</v>
      </c>
      <c r="AD1101" s="667">
        <v>1.7208665533026169E-4</v>
      </c>
      <c r="AE1101" s="668">
        <v>1.7208665533026169E-4</v>
      </c>
      <c r="AF1101" s="668">
        <v>1.7208665533026169E-4</v>
      </c>
      <c r="AG1101" s="668">
        <v>1.7208665533026169E-4</v>
      </c>
      <c r="AH1101" s="658">
        <v>1.7208665533026169E-4</v>
      </c>
      <c r="AI1101" s="17"/>
      <c r="AM1101" s="109"/>
    </row>
    <row r="1102" spans="1:39" outlineLevel="2">
      <c r="A1102" s="37">
        <f>ROW()</f>
        <v>1102</v>
      </c>
      <c r="C1102" s="6" t="s">
        <v>655</v>
      </c>
      <c r="I1102" s="667"/>
      <c r="J1102" s="668"/>
      <c r="K1102" s="668"/>
      <c r="L1102" s="668"/>
      <c r="M1102" s="668"/>
      <c r="N1102" s="667"/>
      <c r="O1102" s="668"/>
      <c r="P1102" s="668"/>
      <c r="Q1102" s="668"/>
      <c r="R1102" s="668"/>
      <c r="S1102" s="658"/>
      <c r="T1102" s="667"/>
      <c r="U1102" s="668"/>
      <c r="V1102" s="668"/>
      <c r="W1102" s="668"/>
      <c r="X1102" s="418"/>
      <c r="Y1102" s="416"/>
      <c r="Z1102" s="417"/>
      <c r="AA1102" s="417"/>
      <c r="AB1102" s="417"/>
      <c r="AC1102" s="418"/>
      <c r="AD1102" s="667"/>
      <c r="AE1102" s="668"/>
      <c r="AF1102" s="668"/>
      <c r="AG1102" s="668"/>
      <c r="AH1102" s="658"/>
      <c r="AI1102" s="17"/>
      <c r="AM1102" s="109"/>
    </row>
    <row r="1103" spans="1:39" outlineLevel="2">
      <c r="A1103" s="37">
        <f>ROW()</f>
        <v>1103</v>
      </c>
      <c r="C1103" s="6" t="s">
        <v>656</v>
      </c>
      <c r="I1103" s="667"/>
      <c r="J1103" s="668"/>
      <c r="K1103" s="668"/>
      <c r="L1103" s="668"/>
      <c r="M1103" s="668"/>
      <c r="N1103" s="667"/>
      <c r="O1103" s="668"/>
      <c r="P1103" s="668"/>
      <c r="Q1103" s="668"/>
      <c r="R1103" s="668"/>
      <c r="S1103" s="658"/>
      <c r="T1103" s="667"/>
      <c r="U1103" s="668"/>
      <c r="V1103" s="668"/>
      <c r="W1103" s="668"/>
      <c r="X1103" s="418"/>
      <c r="Y1103" s="416"/>
      <c r="Z1103" s="417"/>
      <c r="AA1103" s="417"/>
      <c r="AB1103" s="417"/>
      <c r="AC1103" s="418"/>
      <c r="AD1103" s="667"/>
      <c r="AE1103" s="668"/>
      <c r="AF1103" s="668"/>
      <c r="AG1103" s="668"/>
      <c r="AH1103" s="658"/>
      <c r="AI1103" s="17"/>
      <c r="AM1103" s="109"/>
    </row>
    <row r="1104" spans="1:39" outlineLevel="2">
      <c r="A1104" s="37">
        <f>ROW()</f>
        <v>1104</v>
      </c>
      <c r="C1104" s="6" t="s">
        <v>667</v>
      </c>
      <c r="I1104" s="667"/>
      <c r="J1104" s="668"/>
      <c r="K1104" s="668"/>
      <c r="L1104" s="668"/>
      <c r="M1104" s="668"/>
      <c r="N1104" s="667"/>
      <c r="O1104" s="668"/>
      <c r="P1104" s="668"/>
      <c r="Q1104" s="668"/>
      <c r="R1104" s="668"/>
      <c r="S1104" s="658"/>
      <c r="T1104" s="667"/>
      <c r="U1104" s="668"/>
      <c r="V1104" s="668"/>
      <c r="W1104" s="668"/>
      <c r="X1104" s="418"/>
      <c r="Y1104" s="416"/>
      <c r="Z1104" s="417"/>
      <c r="AA1104" s="417"/>
      <c r="AB1104" s="417"/>
      <c r="AC1104" s="418"/>
      <c r="AD1104" s="667"/>
      <c r="AE1104" s="668"/>
      <c r="AF1104" s="668"/>
      <c r="AG1104" s="668"/>
      <c r="AH1104" s="658"/>
      <c r="AI1104" s="17"/>
      <c r="AM1104" s="109"/>
    </row>
    <row r="1105" spans="1:39" outlineLevel="2">
      <c r="A1105" s="37">
        <f>ROW()</f>
        <v>1105</v>
      </c>
      <c r="C1105" s="6" t="s">
        <v>212</v>
      </c>
      <c r="I1105" s="667">
        <v>0</v>
      </c>
      <c r="J1105" s="668">
        <v>0</v>
      </c>
      <c r="K1105" s="668">
        <v>0</v>
      </c>
      <c r="L1105" s="668">
        <v>0</v>
      </c>
      <c r="M1105" s="668">
        <v>0</v>
      </c>
      <c r="N1105" s="667">
        <v>0</v>
      </c>
      <c r="O1105" s="668">
        <v>0</v>
      </c>
      <c r="P1105" s="668">
        <v>0</v>
      </c>
      <c r="Q1105" s="668">
        <v>0</v>
      </c>
      <c r="R1105" s="668">
        <v>0</v>
      </c>
      <c r="S1105" s="658">
        <v>0</v>
      </c>
      <c r="T1105" s="667">
        <v>0</v>
      </c>
      <c r="U1105" s="668">
        <v>0</v>
      </c>
      <c r="V1105" s="668">
        <v>0</v>
      </c>
      <c r="W1105" s="668">
        <v>0</v>
      </c>
      <c r="X1105" s="658">
        <v>0</v>
      </c>
      <c r="Y1105" s="667">
        <v>0</v>
      </c>
      <c r="Z1105" s="668">
        <v>0</v>
      </c>
      <c r="AA1105" s="668">
        <v>0</v>
      </c>
      <c r="AB1105" s="668">
        <v>0</v>
      </c>
      <c r="AC1105" s="658">
        <v>0</v>
      </c>
      <c r="AD1105" s="667">
        <v>0</v>
      </c>
      <c r="AE1105" s="668">
        <v>0</v>
      </c>
      <c r="AF1105" s="668">
        <v>0</v>
      </c>
      <c r="AG1105" s="668">
        <v>0</v>
      </c>
      <c r="AH1105" s="658">
        <v>0</v>
      </c>
      <c r="AI1105" s="17"/>
      <c r="AM1105" s="109"/>
    </row>
    <row r="1106" spans="1:39" outlineLevel="2">
      <c r="A1106" s="37">
        <f>ROW()</f>
        <v>1106</v>
      </c>
      <c r="C1106" s="6" t="s">
        <v>362</v>
      </c>
      <c r="I1106" s="669"/>
      <c r="J1106" s="670"/>
      <c r="K1106" s="670"/>
      <c r="L1106" s="670"/>
      <c r="M1106" s="670"/>
      <c r="N1106" s="669"/>
      <c r="O1106" s="670"/>
      <c r="P1106" s="670"/>
      <c r="Q1106" s="670"/>
      <c r="R1106" s="670"/>
      <c r="S1106" s="659"/>
      <c r="T1106" s="669"/>
      <c r="U1106" s="670"/>
      <c r="V1106" s="670"/>
      <c r="W1106" s="670"/>
      <c r="X1106" s="659"/>
      <c r="Y1106" s="669">
        <v>0</v>
      </c>
      <c r="Z1106" s="670">
        <v>0</v>
      </c>
      <c r="AA1106" s="670">
        <v>0</v>
      </c>
      <c r="AB1106" s="670">
        <v>0</v>
      </c>
      <c r="AC1106" s="659">
        <v>0</v>
      </c>
      <c r="AD1106" s="669">
        <v>0</v>
      </c>
      <c r="AE1106" s="670">
        <v>0</v>
      </c>
      <c r="AF1106" s="670">
        <v>0</v>
      </c>
      <c r="AG1106" s="670">
        <v>0</v>
      </c>
      <c r="AH1106" s="659">
        <v>0</v>
      </c>
      <c r="AI1106" s="17"/>
      <c r="AM1106" s="109"/>
    </row>
    <row r="1107" spans="1:39" outlineLevel="2">
      <c r="A1107" s="37">
        <f>ROW()</f>
        <v>1107</v>
      </c>
      <c r="C1107" s="6" t="s">
        <v>1</v>
      </c>
      <c r="I1107" s="204">
        <f t="shared" ref="I1107:AC1107" si="495">SUM(I1094:I1106)</f>
        <v>0</v>
      </c>
      <c r="J1107" s="9">
        <f t="shared" si="495"/>
        <v>0</v>
      </c>
      <c r="K1107" s="9">
        <f t="shared" si="495"/>
        <v>0</v>
      </c>
      <c r="L1107" s="9">
        <f t="shared" si="495"/>
        <v>0</v>
      </c>
      <c r="M1107" s="9">
        <f t="shared" si="495"/>
        <v>0</v>
      </c>
      <c r="N1107" s="204">
        <f t="shared" si="495"/>
        <v>0</v>
      </c>
      <c r="O1107" s="9">
        <f t="shared" si="495"/>
        <v>0</v>
      </c>
      <c r="P1107" s="9">
        <f t="shared" si="495"/>
        <v>0</v>
      </c>
      <c r="Q1107" s="9">
        <f t="shared" si="495"/>
        <v>0</v>
      </c>
      <c r="R1107" s="9">
        <f t="shared" si="495"/>
        <v>0</v>
      </c>
      <c r="S1107" s="18">
        <f t="shared" si="495"/>
        <v>0</v>
      </c>
      <c r="T1107" s="204">
        <f t="shared" si="495"/>
        <v>0</v>
      </c>
      <c r="U1107" s="9">
        <f t="shared" si="495"/>
        <v>0</v>
      </c>
      <c r="V1107" s="9">
        <f t="shared" si="495"/>
        <v>0</v>
      </c>
      <c r="W1107" s="9">
        <f t="shared" si="495"/>
        <v>0</v>
      </c>
      <c r="X1107" s="18">
        <f t="shared" si="495"/>
        <v>0.30352380952380953</v>
      </c>
      <c r="Y1107" s="204">
        <f t="shared" si="495"/>
        <v>0.39208860791584904</v>
      </c>
      <c r="Z1107" s="9">
        <f t="shared" si="495"/>
        <v>0.39208860791584904</v>
      </c>
      <c r="AA1107" s="9">
        <f t="shared" si="495"/>
        <v>0.39208860791584904</v>
      </c>
      <c r="AB1107" s="9">
        <f t="shared" si="495"/>
        <v>0.39208860791584904</v>
      </c>
      <c r="AC1107" s="18">
        <f t="shared" si="495"/>
        <v>0.39208860791584899</v>
      </c>
      <c r="AD1107" s="204">
        <f t="shared" ref="AD1107:AH1107" si="496">SUM(AD1094:AD1106)</f>
        <v>1.8007223913588692</v>
      </c>
      <c r="AE1107" s="9">
        <f t="shared" si="496"/>
        <v>1.0238005944925552</v>
      </c>
      <c r="AF1107" s="9">
        <f t="shared" si="496"/>
        <v>1.0238005944925554</v>
      </c>
      <c r="AG1107" s="9">
        <f t="shared" si="496"/>
        <v>1.0238005944925554</v>
      </c>
      <c r="AH1107" s="18">
        <f t="shared" si="496"/>
        <v>0.15772563077187818</v>
      </c>
      <c r="AI1107" s="17"/>
      <c r="AM1107" s="109"/>
    </row>
    <row r="1108" spans="1:39" outlineLevel="2">
      <c r="A1108" s="37">
        <f>ROW()</f>
        <v>1108</v>
      </c>
      <c r="B1108" s="64" t="s">
        <v>227</v>
      </c>
      <c r="I1108" s="1299" t="s">
        <v>260</v>
      </c>
      <c r="J1108" s="1282"/>
      <c r="K1108" s="1282"/>
      <c r="L1108" s="1282"/>
      <c r="M1108" s="1282"/>
      <c r="N1108" s="1270" t="s">
        <v>286</v>
      </c>
      <c r="O1108" s="1271"/>
      <c r="P1108" s="1271"/>
      <c r="Q1108" s="1271"/>
      <c r="R1108" s="1271"/>
      <c r="S1108" s="1272"/>
      <c r="T1108" s="1270" t="s">
        <v>279</v>
      </c>
      <c r="U1108" s="1271"/>
      <c r="V1108" s="1271"/>
      <c r="W1108" s="1271"/>
      <c r="X1108" s="1272"/>
      <c r="Y1108" s="1270" t="s">
        <v>458</v>
      </c>
      <c r="Z1108" s="1271"/>
      <c r="AA1108" s="1271"/>
      <c r="AB1108" s="1271"/>
      <c r="AC1108" s="1272"/>
      <c r="AD1108" s="1270" t="s">
        <v>551</v>
      </c>
      <c r="AE1108" s="1271"/>
      <c r="AF1108" s="1271"/>
      <c r="AG1108" s="1271"/>
      <c r="AH1108" s="1272"/>
      <c r="AI1108" s="17"/>
      <c r="AM1108" s="109"/>
    </row>
    <row r="1109" spans="1:39" outlineLevel="2">
      <c r="A1109" s="37">
        <f>ROW()</f>
        <v>1109</v>
      </c>
      <c r="C1109" s="167" t="s">
        <v>2</v>
      </c>
      <c r="I1109" s="667">
        <v>0</v>
      </c>
      <c r="J1109" s="668">
        <v>0</v>
      </c>
      <c r="K1109" s="668">
        <v>0</v>
      </c>
      <c r="L1109" s="668">
        <v>0</v>
      </c>
      <c r="M1109" s="668">
        <v>0</v>
      </c>
      <c r="N1109" s="667">
        <v>0</v>
      </c>
      <c r="O1109" s="668">
        <v>0</v>
      </c>
      <c r="P1109" s="668">
        <v>0</v>
      </c>
      <c r="Q1109" s="668">
        <v>0</v>
      </c>
      <c r="R1109" s="668">
        <v>0</v>
      </c>
      <c r="S1109" s="658">
        <v>0</v>
      </c>
      <c r="T1109" s="667">
        <v>0</v>
      </c>
      <c r="U1109" s="668">
        <v>0</v>
      </c>
      <c r="V1109" s="668">
        <v>0</v>
      </c>
      <c r="W1109" s="668">
        <v>0</v>
      </c>
      <c r="X1109" s="658">
        <v>0</v>
      </c>
      <c r="Y1109" s="667">
        <v>3.7040232285714292E-2</v>
      </c>
      <c r="Z1109" s="668">
        <v>3.7040232285714285E-2</v>
      </c>
      <c r="AA1109" s="668">
        <v>3.7040232285714285E-2</v>
      </c>
      <c r="AB1109" s="668">
        <v>3.7040232285714285E-2</v>
      </c>
      <c r="AC1109" s="658">
        <v>3.7040232285714285E-2</v>
      </c>
      <c r="AD1109" s="667">
        <v>4.590718903070639E-2</v>
      </c>
      <c r="AE1109" s="668">
        <v>4.590718903070639E-2</v>
      </c>
      <c r="AF1109" s="668">
        <v>4.590718903070639E-2</v>
      </c>
      <c r="AG1109" s="668">
        <v>4.590718903070639E-2</v>
      </c>
      <c r="AH1109" s="658">
        <v>4.5907189030706397E-2</v>
      </c>
      <c r="AI1109" s="17"/>
      <c r="AM1109" s="109"/>
    </row>
    <row r="1110" spans="1:39" outlineLevel="2">
      <c r="A1110" s="37">
        <f>ROW()</f>
        <v>1110</v>
      </c>
      <c r="C1110" s="6" t="s">
        <v>3</v>
      </c>
      <c r="I1110" s="667">
        <v>0</v>
      </c>
      <c r="J1110" s="668">
        <v>0</v>
      </c>
      <c r="K1110" s="668">
        <v>0</v>
      </c>
      <c r="L1110" s="668">
        <v>0</v>
      </c>
      <c r="M1110" s="668">
        <v>0</v>
      </c>
      <c r="N1110" s="667">
        <v>0</v>
      </c>
      <c r="O1110" s="668">
        <v>0</v>
      </c>
      <c r="P1110" s="668">
        <v>0</v>
      </c>
      <c r="Q1110" s="668">
        <v>0</v>
      </c>
      <c r="R1110" s="668">
        <v>0</v>
      </c>
      <c r="S1110" s="658">
        <v>0</v>
      </c>
      <c r="T1110" s="667">
        <v>0</v>
      </c>
      <c r="U1110" s="668">
        <v>0</v>
      </c>
      <c r="V1110" s="668">
        <v>0</v>
      </c>
      <c r="W1110" s="668">
        <v>0</v>
      </c>
      <c r="X1110" s="658">
        <v>0</v>
      </c>
      <c r="Y1110" s="667">
        <v>0.14918747599999996</v>
      </c>
      <c r="Z1110" s="668">
        <v>0.14918747599999999</v>
      </c>
      <c r="AA1110" s="668">
        <v>0.14918747599999999</v>
      </c>
      <c r="AB1110" s="668">
        <v>0.14918747599999999</v>
      </c>
      <c r="AC1110" s="658">
        <v>0.14918747599999999</v>
      </c>
      <c r="AD1110" s="667">
        <v>6.7780960380688815E-2</v>
      </c>
      <c r="AE1110" s="668">
        <v>6.7780960380688815E-2</v>
      </c>
      <c r="AF1110" s="668">
        <v>6.7780960380688815E-2</v>
      </c>
      <c r="AG1110" s="668">
        <v>6.7780960380688829E-2</v>
      </c>
      <c r="AH1110" s="658">
        <v>6.7780960380688815E-2</v>
      </c>
      <c r="AI1110" s="17"/>
      <c r="AM1110" s="109"/>
    </row>
    <row r="1111" spans="1:39" outlineLevel="2">
      <c r="A1111" s="37">
        <f>ROW()</f>
        <v>1111</v>
      </c>
      <c r="C1111" s="6" t="s">
        <v>4</v>
      </c>
      <c r="I1111" s="667">
        <v>0</v>
      </c>
      <c r="J1111" s="668">
        <v>0</v>
      </c>
      <c r="K1111" s="668">
        <v>0</v>
      </c>
      <c r="L1111" s="668">
        <v>0</v>
      </c>
      <c r="M1111" s="668">
        <v>0</v>
      </c>
      <c r="N1111" s="667">
        <v>0</v>
      </c>
      <c r="O1111" s="668">
        <v>0</v>
      </c>
      <c r="P1111" s="668">
        <v>0</v>
      </c>
      <c r="Q1111" s="668">
        <v>0</v>
      </c>
      <c r="R1111" s="668">
        <v>0</v>
      </c>
      <c r="S1111" s="658">
        <v>0</v>
      </c>
      <c r="T1111" s="667">
        <v>0</v>
      </c>
      <c r="U1111" s="668">
        <v>0</v>
      </c>
      <c r="V1111" s="668">
        <v>0</v>
      </c>
      <c r="W1111" s="668">
        <v>0</v>
      </c>
      <c r="X1111" s="658">
        <v>0</v>
      </c>
      <c r="Y1111" s="667">
        <v>7.3226110600000005E-2</v>
      </c>
      <c r="Z1111" s="668">
        <v>7.3226110600000005E-2</v>
      </c>
      <c r="AA1111" s="668">
        <v>7.3226110600000019E-2</v>
      </c>
      <c r="AB1111" s="668">
        <v>7.3226110600000019E-2</v>
      </c>
      <c r="AC1111" s="658">
        <v>7.3226110600000019E-2</v>
      </c>
      <c r="AD1111" s="667">
        <v>4.7868900181107017E-2</v>
      </c>
      <c r="AE1111" s="668">
        <v>4.7868900181107017E-2</v>
      </c>
      <c r="AF1111" s="668">
        <v>4.7868900181107017E-2</v>
      </c>
      <c r="AG1111" s="668">
        <v>4.7868900181107017E-2</v>
      </c>
      <c r="AH1111" s="658">
        <v>4.7868900181107024E-2</v>
      </c>
      <c r="AI1111" s="17"/>
      <c r="AM1111" s="109"/>
    </row>
    <row r="1112" spans="1:39" outlineLevel="2">
      <c r="A1112" s="37">
        <f>ROW()</f>
        <v>1112</v>
      </c>
      <c r="C1112" s="6" t="s">
        <v>208</v>
      </c>
      <c r="I1112" s="667">
        <v>0</v>
      </c>
      <c r="J1112" s="668">
        <v>0</v>
      </c>
      <c r="K1112" s="668">
        <v>0</v>
      </c>
      <c r="L1112" s="668">
        <v>0</v>
      </c>
      <c r="M1112" s="668">
        <v>0</v>
      </c>
      <c r="N1112" s="667">
        <v>0</v>
      </c>
      <c r="O1112" s="668">
        <v>0</v>
      </c>
      <c r="P1112" s="668">
        <v>0</v>
      </c>
      <c r="Q1112" s="668">
        <v>0</v>
      </c>
      <c r="R1112" s="668">
        <v>0</v>
      </c>
      <c r="S1112" s="658">
        <v>0</v>
      </c>
      <c r="T1112" s="667">
        <v>0</v>
      </c>
      <c r="U1112" s="668">
        <v>0</v>
      </c>
      <c r="V1112" s="668">
        <v>0</v>
      </c>
      <c r="W1112" s="668">
        <v>0</v>
      </c>
      <c r="X1112" s="658">
        <v>0</v>
      </c>
      <c r="Y1112" s="416">
        <f>0.391149908-Y1116</f>
        <v>0.38738009466642703</v>
      </c>
      <c r="Z1112" s="417">
        <f t="shared" ref="Z1112:AC1112" si="497">0.391149908-Z1116</f>
        <v>0.38738009466642703</v>
      </c>
      <c r="AA1112" s="417">
        <f t="shared" si="497"/>
        <v>0.38738009466642703</v>
      </c>
      <c r="AB1112" s="417">
        <f t="shared" si="497"/>
        <v>0.38738009466642703</v>
      </c>
      <c r="AC1112" s="418">
        <f t="shared" si="497"/>
        <v>0.38738009466642703</v>
      </c>
      <c r="AD1112" s="667">
        <v>0.57802148997366931</v>
      </c>
      <c r="AE1112" s="668">
        <v>0.57802148997366931</v>
      </c>
      <c r="AF1112" s="668">
        <v>0.57802148997366931</v>
      </c>
      <c r="AG1112" s="668">
        <v>0.57802148997366931</v>
      </c>
      <c r="AH1112" s="658">
        <v>0.57802148997366931</v>
      </c>
      <c r="AI1112" s="17"/>
      <c r="AM1112" s="109"/>
    </row>
    <row r="1113" spans="1:39" outlineLevel="2">
      <c r="A1113" s="37">
        <f>ROW()</f>
        <v>1113</v>
      </c>
      <c r="C1113" s="6" t="s">
        <v>473</v>
      </c>
      <c r="I1113" s="667"/>
      <c r="J1113" s="668"/>
      <c r="K1113" s="668"/>
      <c r="L1113" s="668"/>
      <c r="M1113" s="668"/>
      <c r="N1113" s="667"/>
      <c r="O1113" s="668"/>
      <c r="P1113" s="668"/>
      <c r="Q1113" s="668"/>
      <c r="R1113" s="668"/>
      <c r="S1113" s="658"/>
      <c r="T1113" s="667"/>
      <c r="U1113" s="668"/>
      <c r="V1113" s="668"/>
      <c r="W1113" s="668"/>
      <c r="X1113" s="658"/>
      <c r="Y1113" s="667"/>
      <c r="Z1113" s="668"/>
      <c r="AA1113" s="668"/>
      <c r="AB1113" s="668"/>
      <c r="AC1113" s="658"/>
      <c r="AD1113" s="667">
        <v>2.4334727038970128</v>
      </c>
      <c r="AE1113" s="668">
        <v>0</v>
      </c>
      <c r="AF1113" s="668">
        <v>0</v>
      </c>
      <c r="AG1113" s="668">
        <v>0</v>
      </c>
      <c r="AH1113" s="658">
        <v>0</v>
      </c>
      <c r="AI1113" s="17"/>
      <c r="AM1113" s="109"/>
    </row>
    <row r="1114" spans="1:39" outlineLevel="2">
      <c r="A1114" s="37">
        <f>ROW()</f>
        <v>1114</v>
      </c>
      <c r="C1114" s="6" t="s">
        <v>474</v>
      </c>
      <c r="I1114" s="667"/>
      <c r="J1114" s="668"/>
      <c r="K1114" s="668"/>
      <c r="L1114" s="668"/>
      <c r="M1114" s="668"/>
      <c r="N1114" s="667"/>
      <c r="O1114" s="668"/>
      <c r="P1114" s="668"/>
      <c r="Q1114" s="668"/>
      <c r="R1114" s="668"/>
      <c r="S1114" s="658"/>
      <c r="T1114" s="667"/>
      <c r="U1114" s="668"/>
      <c r="V1114" s="668"/>
      <c r="W1114" s="668"/>
      <c r="X1114" s="658"/>
      <c r="Y1114" s="667"/>
      <c r="Z1114" s="668"/>
      <c r="AA1114" s="668"/>
      <c r="AB1114" s="668"/>
      <c r="AC1114" s="658"/>
      <c r="AD1114" s="667">
        <v>0.10216214406034538</v>
      </c>
      <c r="AE1114" s="668">
        <v>0.10216214406034538</v>
      </c>
      <c r="AF1114" s="668">
        <v>0.10216214406034538</v>
      </c>
      <c r="AG1114" s="668">
        <v>0.10216214406034538</v>
      </c>
      <c r="AH1114" s="658">
        <v>0.10216214406034538</v>
      </c>
      <c r="AI1114" s="17"/>
      <c r="AM1114" s="109"/>
    </row>
    <row r="1115" spans="1:39" outlineLevel="2">
      <c r="A1115" s="37">
        <f>ROW()</f>
        <v>1115</v>
      </c>
      <c r="C1115" s="6" t="s">
        <v>477</v>
      </c>
      <c r="I1115" s="667"/>
      <c r="J1115" s="668"/>
      <c r="K1115" s="668"/>
      <c r="L1115" s="668"/>
      <c r="M1115" s="668"/>
      <c r="N1115" s="667"/>
      <c r="O1115" s="668"/>
      <c r="P1115" s="668"/>
      <c r="Q1115" s="668"/>
      <c r="R1115" s="668"/>
      <c r="S1115" s="658"/>
      <c r="T1115" s="667"/>
      <c r="U1115" s="668"/>
      <c r="V1115" s="668"/>
      <c r="W1115" s="668"/>
      <c r="X1115" s="658"/>
      <c r="Y1115" s="667"/>
      <c r="Z1115" s="668"/>
      <c r="AA1115" s="668"/>
      <c r="AB1115" s="668"/>
      <c r="AC1115" s="658"/>
      <c r="AD1115" s="667">
        <v>0.82870788459101652</v>
      </c>
      <c r="AE1115" s="668">
        <v>0.82870788459101652</v>
      </c>
      <c r="AF1115" s="668">
        <v>0.82870788459101674</v>
      </c>
      <c r="AG1115" s="668">
        <v>0.82870788459101652</v>
      </c>
      <c r="AH1115" s="658">
        <v>0.82870788459101652</v>
      </c>
      <c r="AI1115" s="17"/>
      <c r="AM1115" s="109"/>
    </row>
    <row r="1116" spans="1:39" outlineLevel="2">
      <c r="A1116" s="37">
        <f>ROW()</f>
        <v>1116</v>
      </c>
      <c r="C1116" s="6" t="s">
        <v>511</v>
      </c>
      <c r="I1116" s="667"/>
      <c r="J1116" s="668"/>
      <c r="K1116" s="668"/>
      <c r="L1116" s="668"/>
      <c r="M1116" s="668"/>
      <c r="N1116" s="667"/>
      <c r="O1116" s="668"/>
      <c r="P1116" s="668"/>
      <c r="Q1116" s="668"/>
      <c r="R1116" s="668"/>
      <c r="S1116" s="658"/>
      <c r="T1116" s="667"/>
      <c r="U1116" s="668"/>
      <c r="V1116" s="668"/>
      <c r="W1116" s="668"/>
      <c r="X1116" s="658"/>
      <c r="Y1116" s="416">
        <f>0.391149908*$X$586</f>
        <v>3.7698133335729682E-3</v>
      </c>
      <c r="Z1116" s="417">
        <f t="shared" ref="Z1116:AC1116" si="498">0.391149908*$X$586</f>
        <v>3.7698133335729682E-3</v>
      </c>
      <c r="AA1116" s="417">
        <f t="shared" si="498"/>
        <v>3.7698133335729682E-3</v>
      </c>
      <c r="AB1116" s="417">
        <f t="shared" si="498"/>
        <v>3.7698133335729682E-3</v>
      </c>
      <c r="AC1116" s="418">
        <f t="shared" si="498"/>
        <v>3.7698133335729682E-3</v>
      </c>
      <c r="AD1116" s="667">
        <v>2.2450405358813998E-3</v>
      </c>
      <c r="AE1116" s="668">
        <v>2.2450405358813998E-3</v>
      </c>
      <c r="AF1116" s="668">
        <v>2.2450405358813998E-3</v>
      </c>
      <c r="AG1116" s="668">
        <v>2.2450405358813998E-3</v>
      </c>
      <c r="AH1116" s="658">
        <v>2.2450405358813998E-3</v>
      </c>
      <c r="AI1116" s="17"/>
      <c r="AM1116" s="109"/>
    </row>
    <row r="1117" spans="1:39" outlineLevel="2">
      <c r="A1117" s="37">
        <f>ROW()</f>
        <v>1117</v>
      </c>
      <c r="C1117" s="6" t="s">
        <v>655</v>
      </c>
      <c r="I1117" s="667"/>
      <c r="J1117" s="668"/>
      <c r="K1117" s="668"/>
      <c r="L1117" s="668"/>
      <c r="M1117" s="668"/>
      <c r="N1117" s="667"/>
      <c r="O1117" s="668"/>
      <c r="P1117" s="668"/>
      <c r="Q1117" s="668"/>
      <c r="R1117" s="668"/>
      <c r="S1117" s="658"/>
      <c r="T1117" s="667"/>
      <c r="U1117" s="668"/>
      <c r="V1117" s="668"/>
      <c r="W1117" s="668"/>
      <c r="X1117" s="658"/>
      <c r="Y1117" s="416"/>
      <c r="Z1117" s="417"/>
      <c r="AA1117" s="417"/>
      <c r="AB1117" s="417"/>
      <c r="AC1117" s="418"/>
      <c r="AD1117" s="667"/>
      <c r="AE1117" s="668"/>
      <c r="AF1117" s="668"/>
      <c r="AG1117" s="668"/>
      <c r="AH1117" s="658"/>
      <c r="AI1117" s="17"/>
      <c r="AM1117" s="109"/>
    </row>
    <row r="1118" spans="1:39" outlineLevel="2">
      <c r="A1118" s="37">
        <f>ROW()</f>
        <v>1118</v>
      </c>
      <c r="C1118" s="6" t="s">
        <v>656</v>
      </c>
      <c r="I1118" s="667"/>
      <c r="J1118" s="668"/>
      <c r="K1118" s="668"/>
      <c r="L1118" s="668"/>
      <c r="M1118" s="668"/>
      <c r="N1118" s="667"/>
      <c r="O1118" s="668"/>
      <c r="P1118" s="668"/>
      <c r="Q1118" s="668"/>
      <c r="R1118" s="668"/>
      <c r="S1118" s="658"/>
      <c r="T1118" s="667"/>
      <c r="U1118" s="668"/>
      <c r="V1118" s="668"/>
      <c r="W1118" s="668"/>
      <c r="X1118" s="658"/>
      <c r="Y1118" s="416"/>
      <c r="Z1118" s="417"/>
      <c r="AA1118" s="417"/>
      <c r="AB1118" s="417"/>
      <c r="AC1118" s="418"/>
      <c r="AD1118" s="667"/>
      <c r="AE1118" s="668"/>
      <c r="AF1118" s="668"/>
      <c r="AG1118" s="668"/>
      <c r="AH1118" s="658"/>
      <c r="AI1118" s="17"/>
      <c r="AM1118" s="109"/>
    </row>
    <row r="1119" spans="1:39" outlineLevel="2">
      <c r="A1119" s="37">
        <f>ROW()</f>
        <v>1119</v>
      </c>
      <c r="C1119" s="6" t="s">
        <v>667</v>
      </c>
      <c r="I1119" s="667"/>
      <c r="J1119" s="668"/>
      <c r="K1119" s="668"/>
      <c r="L1119" s="668"/>
      <c r="M1119" s="668"/>
      <c r="N1119" s="667"/>
      <c r="O1119" s="668"/>
      <c r="P1119" s="668"/>
      <c r="Q1119" s="668"/>
      <c r="R1119" s="668"/>
      <c r="S1119" s="658"/>
      <c r="T1119" s="667"/>
      <c r="U1119" s="668"/>
      <c r="V1119" s="668"/>
      <c r="W1119" s="668"/>
      <c r="X1119" s="658"/>
      <c r="Y1119" s="416"/>
      <c r="Z1119" s="417"/>
      <c r="AA1119" s="417"/>
      <c r="AB1119" s="417"/>
      <c r="AC1119" s="418"/>
      <c r="AD1119" s="667"/>
      <c r="AE1119" s="668"/>
      <c r="AF1119" s="668"/>
      <c r="AG1119" s="668"/>
      <c r="AH1119" s="658"/>
      <c r="AI1119" s="17"/>
      <c r="AM1119" s="109"/>
    </row>
    <row r="1120" spans="1:39" outlineLevel="2">
      <c r="A1120" s="37">
        <f>ROW()</f>
        <v>1120</v>
      </c>
      <c r="C1120" s="6" t="s">
        <v>212</v>
      </c>
      <c r="I1120" s="667">
        <v>0</v>
      </c>
      <c r="J1120" s="668">
        <v>0</v>
      </c>
      <c r="K1120" s="668">
        <v>0</v>
      </c>
      <c r="L1120" s="668">
        <v>0</v>
      </c>
      <c r="M1120" s="668">
        <v>0</v>
      </c>
      <c r="N1120" s="667">
        <v>0</v>
      </c>
      <c r="O1120" s="668">
        <v>0</v>
      </c>
      <c r="P1120" s="668">
        <v>0</v>
      </c>
      <c r="Q1120" s="668">
        <v>0</v>
      </c>
      <c r="R1120" s="668">
        <v>0</v>
      </c>
      <c r="S1120" s="658">
        <v>0</v>
      </c>
      <c r="T1120" s="667">
        <v>0</v>
      </c>
      <c r="U1120" s="668">
        <v>0</v>
      </c>
      <c r="V1120" s="668">
        <v>0</v>
      </c>
      <c r="W1120" s="668">
        <v>0</v>
      </c>
      <c r="X1120" s="658">
        <v>0</v>
      </c>
      <c r="Y1120" s="667">
        <v>-2.9711099999993884E-3</v>
      </c>
      <c r="Z1120" s="668">
        <v>0</v>
      </c>
      <c r="AA1120" s="668">
        <v>0</v>
      </c>
      <c r="AB1120" s="668">
        <v>0</v>
      </c>
      <c r="AC1120" s="658">
        <v>0</v>
      </c>
      <c r="AD1120" s="667">
        <v>0</v>
      </c>
      <c r="AE1120" s="668">
        <v>0</v>
      </c>
      <c r="AF1120" s="668">
        <v>0</v>
      </c>
      <c r="AG1120" s="668">
        <v>0</v>
      </c>
      <c r="AH1120" s="658">
        <v>0</v>
      </c>
      <c r="AI1120" s="17"/>
      <c r="AM1120" s="109"/>
    </row>
    <row r="1121" spans="1:39" outlineLevel="2">
      <c r="A1121" s="37">
        <f>ROW()</f>
        <v>1121</v>
      </c>
      <c r="C1121" s="6" t="s">
        <v>362</v>
      </c>
      <c r="I1121" s="669"/>
      <c r="J1121" s="670"/>
      <c r="K1121" s="670"/>
      <c r="L1121" s="670"/>
      <c r="M1121" s="670"/>
      <c r="N1121" s="669"/>
      <c r="O1121" s="670"/>
      <c r="P1121" s="670"/>
      <c r="Q1121" s="670"/>
      <c r="R1121" s="670"/>
      <c r="S1121" s="659"/>
      <c r="T1121" s="669"/>
      <c r="U1121" s="670"/>
      <c r="V1121" s="670"/>
      <c r="W1121" s="670"/>
      <c r="X1121" s="659"/>
      <c r="Y1121" s="669">
        <v>0</v>
      </c>
      <c r="Z1121" s="670">
        <v>0</v>
      </c>
      <c r="AA1121" s="670">
        <v>0</v>
      </c>
      <c r="AB1121" s="670">
        <v>0</v>
      </c>
      <c r="AC1121" s="659">
        <v>0</v>
      </c>
      <c r="AD1121" s="669">
        <v>0</v>
      </c>
      <c r="AE1121" s="670">
        <v>0</v>
      </c>
      <c r="AF1121" s="670">
        <v>0</v>
      </c>
      <c r="AG1121" s="670">
        <v>0</v>
      </c>
      <c r="AH1121" s="659">
        <v>0</v>
      </c>
      <c r="AI1121" s="17"/>
      <c r="AM1121" s="109"/>
    </row>
    <row r="1122" spans="1:39" outlineLevel="2">
      <c r="A1122" s="37">
        <f>ROW()</f>
        <v>1122</v>
      </c>
      <c r="C1122" s="6" t="s">
        <v>1</v>
      </c>
      <c r="I1122" s="204">
        <f t="shared" ref="I1122:AC1122" si="499">SUM(I1109:I1121)</f>
        <v>0</v>
      </c>
      <c r="J1122" s="9">
        <f t="shared" si="499"/>
        <v>0</v>
      </c>
      <c r="K1122" s="9">
        <f t="shared" si="499"/>
        <v>0</v>
      </c>
      <c r="L1122" s="9">
        <f t="shared" si="499"/>
        <v>0</v>
      </c>
      <c r="M1122" s="9">
        <f t="shared" si="499"/>
        <v>0</v>
      </c>
      <c r="N1122" s="204">
        <f t="shared" si="499"/>
        <v>0</v>
      </c>
      <c r="O1122" s="9">
        <f t="shared" si="499"/>
        <v>0</v>
      </c>
      <c r="P1122" s="9">
        <f t="shared" si="499"/>
        <v>0</v>
      </c>
      <c r="Q1122" s="9">
        <f t="shared" si="499"/>
        <v>0</v>
      </c>
      <c r="R1122" s="9">
        <f t="shared" si="499"/>
        <v>0</v>
      </c>
      <c r="S1122" s="18">
        <f t="shared" si="499"/>
        <v>0</v>
      </c>
      <c r="T1122" s="204">
        <f t="shared" si="499"/>
        <v>0</v>
      </c>
      <c r="U1122" s="9">
        <f t="shared" si="499"/>
        <v>0</v>
      </c>
      <c r="V1122" s="9">
        <f t="shared" si="499"/>
        <v>0</v>
      </c>
      <c r="W1122" s="9">
        <f t="shared" si="499"/>
        <v>0</v>
      </c>
      <c r="X1122" s="18">
        <f t="shared" si="499"/>
        <v>0</v>
      </c>
      <c r="Y1122" s="204">
        <f t="shared" si="499"/>
        <v>0.64763261688571483</v>
      </c>
      <c r="Z1122" s="9">
        <f t="shared" si="499"/>
        <v>0.65060372688571422</v>
      </c>
      <c r="AA1122" s="9">
        <f t="shared" si="499"/>
        <v>0.65060372688571422</v>
      </c>
      <c r="AB1122" s="9">
        <f t="shared" si="499"/>
        <v>0.65060372688571422</v>
      </c>
      <c r="AC1122" s="18">
        <f t="shared" si="499"/>
        <v>0.65060372688571422</v>
      </c>
      <c r="AD1122" s="204">
        <f t="shared" ref="AD1122:AH1122" si="500">SUM(AD1109:AD1121)</f>
        <v>4.1061663126504273</v>
      </c>
      <c r="AE1122" s="9">
        <f t="shared" si="500"/>
        <v>1.6726936087534148</v>
      </c>
      <c r="AF1122" s="9">
        <f t="shared" si="500"/>
        <v>1.6726936087534152</v>
      </c>
      <c r="AG1122" s="9">
        <f t="shared" si="500"/>
        <v>1.6726936087534148</v>
      </c>
      <c r="AH1122" s="18">
        <f t="shared" si="500"/>
        <v>1.6726936087534148</v>
      </c>
      <c r="AI1122" s="17"/>
      <c r="AM1122" s="109"/>
    </row>
    <row r="1123" spans="1:39" outlineLevel="2">
      <c r="A1123" s="37">
        <f>ROW()</f>
        <v>1123</v>
      </c>
      <c r="B1123" s="64" t="s">
        <v>459</v>
      </c>
      <c r="I1123" s="1299" t="s">
        <v>260</v>
      </c>
      <c r="J1123" s="1282"/>
      <c r="K1123" s="1282"/>
      <c r="L1123" s="1282"/>
      <c r="M1123" s="1282"/>
      <c r="N1123" s="1270" t="s">
        <v>286</v>
      </c>
      <c r="O1123" s="1271"/>
      <c r="P1123" s="1271"/>
      <c r="Q1123" s="1271"/>
      <c r="R1123" s="1271"/>
      <c r="S1123" s="1272"/>
      <c r="T1123" s="1270" t="s">
        <v>279</v>
      </c>
      <c r="U1123" s="1271"/>
      <c r="V1123" s="1271"/>
      <c r="W1123" s="1271"/>
      <c r="X1123" s="1272"/>
      <c r="Y1123" s="1270" t="s">
        <v>458</v>
      </c>
      <c r="Z1123" s="1271"/>
      <c r="AA1123" s="1271"/>
      <c r="AB1123" s="1271"/>
      <c r="AC1123" s="1272"/>
      <c r="AD1123" s="1270" t="s">
        <v>551</v>
      </c>
      <c r="AE1123" s="1271"/>
      <c r="AF1123" s="1271"/>
      <c r="AG1123" s="1271"/>
      <c r="AH1123" s="1272"/>
      <c r="AI1123" s="17"/>
      <c r="AM1123" s="109"/>
    </row>
    <row r="1124" spans="1:39" outlineLevel="2">
      <c r="A1124" s="37">
        <f>ROW()</f>
        <v>1124</v>
      </c>
      <c r="C1124" s="167" t="s">
        <v>2</v>
      </c>
      <c r="I1124" s="667">
        <v>0</v>
      </c>
      <c r="J1124" s="668">
        <v>0</v>
      </c>
      <c r="K1124" s="668">
        <v>0</v>
      </c>
      <c r="L1124" s="668">
        <v>0</v>
      </c>
      <c r="M1124" s="668">
        <v>0</v>
      </c>
      <c r="N1124" s="667">
        <v>0</v>
      </c>
      <c r="O1124" s="668">
        <v>0</v>
      </c>
      <c r="P1124" s="668">
        <v>0</v>
      </c>
      <c r="Q1124" s="668">
        <v>0</v>
      </c>
      <c r="R1124" s="668">
        <v>0</v>
      </c>
      <c r="S1124" s="658">
        <v>0</v>
      </c>
      <c r="T1124" s="667">
        <v>0</v>
      </c>
      <c r="U1124" s="668">
        <v>0</v>
      </c>
      <c r="V1124" s="668">
        <v>0</v>
      </c>
      <c r="W1124" s="668">
        <v>0</v>
      </c>
      <c r="X1124" s="658">
        <v>0</v>
      </c>
      <c r="Y1124" s="667">
        <v>0</v>
      </c>
      <c r="Z1124" s="668">
        <v>5.2521454504674998E-2</v>
      </c>
      <c r="AA1124" s="668">
        <v>5.2521454504674998E-2</v>
      </c>
      <c r="AB1124" s="668">
        <v>5.2521454504674998E-2</v>
      </c>
      <c r="AC1124" s="658">
        <v>5.2521454504675005E-2</v>
      </c>
      <c r="AD1124" s="667">
        <v>0</v>
      </c>
      <c r="AE1124" s="668">
        <v>0</v>
      </c>
      <c r="AF1124" s="668">
        <v>0</v>
      </c>
      <c r="AG1124" s="668">
        <v>0</v>
      </c>
      <c r="AH1124" s="658">
        <v>0</v>
      </c>
      <c r="AI1124" s="17"/>
      <c r="AM1124" s="109"/>
    </row>
    <row r="1125" spans="1:39" outlineLevel="2">
      <c r="A1125" s="37">
        <f>ROW()</f>
        <v>1125</v>
      </c>
      <c r="C1125" s="6" t="s">
        <v>3</v>
      </c>
      <c r="I1125" s="667">
        <v>0</v>
      </c>
      <c r="J1125" s="668">
        <v>0</v>
      </c>
      <c r="K1125" s="668">
        <v>0</v>
      </c>
      <c r="L1125" s="668">
        <v>0</v>
      </c>
      <c r="M1125" s="668">
        <v>0</v>
      </c>
      <c r="N1125" s="667">
        <v>0</v>
      </c>
      <c r="O1125" s="668">
        <v>0</v>
      </c>
      <c r="P1125" s="668">
        <v>0</v>
      </c>
      <c r="Q1125" s="668">
        <v>0</v>
      </c>
      <c r="R1125" s="668">
        <v>0</v>
      </c>
      <c r="S1125" s="658">
        <v>0</v>
      </c>
      <c r="T1125" s="667">
        <v>0</v>
      </c>
      <c r="U1125" s="668">
        <v>0</v>
      </c>
      <c r="V1125" s="668">
        <v>0</v>
      </c>
      <c r="W1125" s="668">
        <v>0</v>
      </c>
      <c r="X1125" s="658">
        <v>0</v>
      </c>
      <c r="Y1125" s="667">
        <v>0</v>
      </c>
      <c r="Z1125" s="668">
        <v>0.5204563013116148</v>
      </c>
      <c r="AA1125" s="668">
        <v>0.5204563013116148</v>
      </c>
      <c r="AB1125" s="668">
        <v>0.5204563013116148</v>
      </c>
      <c r="AC1125" s="658">
        <v>0.5204563013116148</v>
      </c>
      <c r="AD1125" s="667">
        <v>6.5168225983953582E-2</v>
      </c>
      <c r="AE1125" s="668">
        <v>6.5168225983953582E-2</v>
      </c>
      <c r="AF1125" s="668">
        <v>6.5168225983953568E-2</v>
      </c>
      <c r="AG1125" s="668">
        <v>6.5168225983953568E-2</v>
      </c>
      <c r="AH1125" s="658">
        <v>6.5168225983953568E-2</v>
      </c>
      <c r="AI1125" s="17"/>
      <c r="AM1125" s="109"/>
    </row>
    <row r="1126" spans="1:39" outlineLevel="2">
      <c r="A1126" s="37">
        <f>ROW()</f>
        <v>1126</v>
      </c>
      <c r="C1126" s="6" t="s">
        <v>4</v>
      </c>
      <c r="I1126" s="667">
        <v>0</v>
      </c>
      <c r="J1126" s="668">
        <v>0</v>
      </c>
      <c r="K1126" s="668">
        <v>0</v>
      </c>
      <c r="L1126" s="668">
        <v>0</v>
      </c>
      <c r="M1126" s="668">
        <v>0</v>
      </c>
      <c r="N1126" s="667">
        <v>0</v>
      </c>
      <c r="O1126" s="668">
        <v>0</v>
      </c>
      <c r="P1126" s="668">
        <v>0</v>
      </c>
      <c r="Q1126" s="668">
        <v>0</v>
      </c>
      <c r="R1126" s="668">
        <v>0</v>
      </c>
      <c r="S1126" s="658">
        <v>0</v>
      </c>
      <c r="T1126" s="667">
        <v>0</v>
      </c>
      <c r="U1126" s="668">
        <v>0</v>
      </c>
      <c r="V1126" s="668">
        <v>0</v>
      </c>
      <c r="W1126" s="668">
        <v>0</v>
      </c>
      <c r="X1126" s="658">
        <v>0</v>
      </c>
      <c r="Y1126" s="667">
        <v>0</v>
      </c>
      <c r="Z1126" s="668">
        <v>7.2073398096359542E-2</v>
      </c>
      <c r="AA1126" s="668">
        <v>7.2073398096359542E-2</v>
      </c>
      <c r="AB1126" s="668">
        <v>7.2073398096359542E-2</v>
      </c>
      <c r="AC1126" s="658">
        <v>7.2073398096359542E-2</v>
      </c>
      <c r="AD1126" s="667">
        <v>0.12266330329805138</v>
      </c>
      <c r="AE1126" s="668">
        <v>0.12266330329805138</v>
      </c>
      <c r="AF1126" s="668">
        <v>0.12266330329805138</v>
      </c>
      <c r="AG1126" s="668">
        <v>0.12266330329805139</v>
      </c>
      <c r="AH1126" s="658">
        <v>0.12266330329805139</v>
      </c>
      <c r="AI1126" s="17"/>
      <c r="AM1126" s="109"/>
    </row>
    <row r="1127" spans="1:39" outlineLevel="2">
      <c r="A1127" s="37">
        <f>ROW()</f>
        <v>1127</v>
      </c>
      <c r="C1127" s="6" t="s">
        <v>208</v>
      </c>
      <c r="I1127" s="667">
        <v>0</v>
      </c>
      <c r="J1127" s="668">
        <v>0</v>
      </c>
      <c r="K1127" s="668">
        <v>0</v>
      </c>
      <c r="L1127" s="668">
        <v>0</v>
      </c>
      <c r="M1127" s="668">
        <v>0</v>
      </c>
      <c r="N1127" s="667">
        <v>0</v>
      </c>
      <c r="O1127" s="668">
        <v>0</v>
      </c>
      <c r="P1127" s="668">
        <v>0</v>
      </c>
      <c r="Q1127" s="668">
        <v>0</v>
      </c>
      <c r="R1127" s="668">
        <v>0</v>
      </c>
      <c r="S1127" s="658">
        <v>0</v>
      </c>
      <c r="T1127" s="667">
        <v>0</v>
      </c>
      <c r="U1127" s="668">
        <v>0</v>
      </c>
      <c r="V1127" s="668">
        <v>0</v>
      </c>
      <c r="W1127" s="668">
        <v>0</v>
      </c>
      <c r="X1127" s="658">
        <v>0</v>
      </c>
      <c r="Y1127" s="667">
        <v>0</v>
      </c>
      <c r="Z1127" s="417">
        <f>0.0798384849376901-Z1131</f>
        <v>7.9193439240720392E-2</v>
      </c>
      <c r="AA1127" s="417">
        <f t="shared" ref="AA1127:AC1127" si="501">0.0798384849376901-AA1131</f>
        <v>7.9193439240720392E-2</v>
      </c>
      <c r="AB1127" s="417">
        <f t="shared" si="501"/>
        <v>7.9193439240720392E-2</v>
      </c>
      <c r="AC1127" s="418">
        <f t="shared" si="501"/>
        <v>7.9193439240720392E-2</v>
      </c>
      <c r="AD1127" s="667">
        <v>0.2373558095085227</v>
      </c>
      <c r="AE1127" s="668">
        <v>0.23735580950852264</v>
      </c>
      <c r="AF1127" s="668">
        <v>0.23735580950852264</v>
      </c>
      <c r="AG1127" s="668">
        <v>0.2373558095085227</v>
      </c>
      <c r="AH1127" s="658">
        <v>0.23735580950852264</v>
      </c>
      <c r="AI1127" s="17"/>
      <c r="AM1127" s="109"/>
    </row>
    <row r="1128" spans="1:39" outlineLevel="2">
      <c r="A1128" s="37">
        <f>ROW()</f>
        <v>1128</v>
      </c>
      <c r="C1128" s="6" t="s">
        <v>473</v>
      </c>
      <c r="I1128" s="667"/>
      <c r="J1128" s="668"/>
      <c r="K1128" s="668"/>
      <c r="L1128" s="668"/>
      <c r="M1128" s="668"/>
      <c r="N1128" s="667"/>
      <c r="O1128" s="668"/>
      <c r="P1128" s="668"/>
      <c r="Q1128" s="668"/>
      <c r="R1128" s="668"/>
      <c r="S1128" s="658"/>
      <c r="T1128" s="667"/>
      <c r="U1128" s="668"/>
      <c r="V1128" s="668"/>
      <c r="W1128" s="668"/>
      <c r="X1128" s="658"/>
      <c r="Y1128" s="667"/>
      <c r="Z1128" s="668"/>
      <c r="AA1128" s="668"/>
      <c r="AB1128" s="668"/>
      <c r="AC1128" s="658"/>
      <c r="AD1128" s="667">
        <v>0.69858323846181847</v>
      </c>
      <c r="AE1128" s="668">
        <v>0</v>
      </c>
      <c r="AF1128" s="668">
        <v>0</v>
      </c>
      <c r="AG1128" s="668">
        <v>0</v>
      </c>
      <c r="AH1128" s="658">
        <v>0</v>
      </c>
      <c r="AI1128" s="17"/>
      <c r="AM1128" s="109"/>
    </row>
    <row r="1129" spans="1:39" outlineLevel="2">
      <c r="A1129" s="37">
        <f>ROW()</f>
        <v>1129</v>
      </c>
      <c r="C1129" s="6" t="s">
        <v>474</v>
      </c>
      <c r="I1129" s="667"/>
      <c r="J1129" s="668"/>
      <c r="K1129" s="668"/>
      <c r="L1129" s="668"/>
      <c r="M1129" s="668"/>
      <c r="N1129" s="667"/>
      <c r="O1129" s="668"/>
      <c r="P1129" s="668"/>
      <c r="Q1129" s="668"/>
      <c r="R1129" s="668"/>
      <c r="S1129" s="658"/>
      <c r="T1129" s="667"/>
      <c r="U1129" s="668"/>
      <c r="V1129" s="668"/>
      <c r="W1129" s="668"/>
      <c r="X1129" s="658"/>
      <c r="Y1129" s="667"/>
      <c r="Z1129" s="668"/>
      <c r="AA1129" s="668"/>
      <c r="AB1129" s="668"/>
      <c r="AC1129" s="658"/>
      <c r="AD1129" s="667">
        <v>5.8876835583681807E-2</v>
      </c>
      <c r="AE1129" s="668">
        <v>5.8876835583681807E-2</v>
      </c>
      <c r="AF1129" s="668">
        <v>5.8876835583681821E-2</v>
      </c>
      <c r="AG1129" s="668">
        <v>5.8876835583681821E-2</v>
      </c>
      <c r="AH1129" s="658">
        <v>5.8876835583681821E-2</v>
      </c>
      <c r="AI1129" s="17"/>
      <c r="AM1129" s="109"/>
    </row>
    <row r="1130" spans="1:39" outlineLevel="2">
      <c r="A1130" s="37">
        <f>ROW()</f>
        <v>1130</v>
      </c>
      <c r="C1130" s="6" t="s">
        <v>477</v>
      </c>
      <c r="I1130" s="667"/>
      <c r="J1130" s="668"/>
      <c r="K1130" s="668"/>
      <c r="L1130" s="668"/>
      <c r="M1130" s="668"/>
      <c r="N1130" s="667"/>
      <c r="O1130" s="668"/>
      <c r="P1130" s="668"/>
      <c r="Q1130" s="668"/>
      <c r="R1130" s="668"/>
      <c r="S1130" s="658"/>
      <c r="T1130" s="667"/>
      <c r="U1130" s="668"/>
      <c r="V1130" s="668"/>
      <c r="W1130" s="668"/>
      <c r="X1130" s="658"/>
      <c r="Y1130" s="667"/>
      <c r="Z1130" s="668"/>
      <c r="AA1130" s="668"/>
      <c r="AB1130" s="668"/>
      <c r="AC1130" s="658"/>
      <c r="AD1130" s="667">
        <v>0.55226781072368192</v>
      </c>
      <c r="AE1130" s="668">
        <v>0.55226781072368181</v>
      </c>
      <c r="AF1130" s="668">
        <v>0.55226781072368181</v>
      </c>
      <c r="AG1130" s="668">
        <v>0.5522678107236817</v>
      </c>
      <c r="AH1130" s="658">
        <v>0.55226781072368181</v>
      </c>
      <c r="AI1130" s="17"/>
      <c r="AM1130" s="109"/>
    </row>
    <row r="1131" spans="1:39" outlineLevel="2">
      <c r="A1131" s="37">
        <f>ROW()</f>
        <v>1131</v>
      </c>
      <c r="C1131" s="6" t="s">
        <v>511</v>
      </c>
      <c r="I1131" s="667"/>
      <c r="J1131" s="668"/>
      <c r="K1131" s="668"/>
      <c r="L1131" s="668"/>
      <c r="M1131" s="668"/>
      <c r="N1131" s="667"/>
      <c r="O1131" s="668"/>
      <c r="P1131" s="668"/>
      <c r="Q1131" s="668"/>
      <c r="R1131" s="668"/>
      <c r="S1131" s="658"/>
      <c r="T1131" s="667"/>
      <c r="U1131" s="668"/>
      <c r="V1131" s="668"/>
      <c r="W1131" s="668"/>
      <c r="X1131" s="658"/>
      <c r="Y1131" s="667"/>
      <c r="Z1131" s="417">
        <f>0.0798384849376901*$Y$586</f>
        <v>6.4504569696969779E-4</v>
      </c>
      <c r="AA1131" s="417">
        <f t="shared" ref="AA1131:AC1131" si="502">0.0798384849376901*$Y$586</f>
        <v>6.4504569696969779E-4</v>
      </c>
      <c r="AB1131" s="417">
        <f t="shared" si="502"/>
        <v>6.4504569696969779E-4</v>
      </c>
      <c r="AC1131" s="418">
        <f t="shared" si="502"/>
        <v>6.4504569696969779E-4</v>
      </c>
      <c r="AD1131" s="667">
        <v>3.9082545718050079E-4</v>
      </c>
      <c r="AE1131" s="668">
        <v>3.9082545718050084E-4</v>
      </c>
      <c r="AF1131" s="668">
        <v>3.9082545718050089E-4</v>
      </c>
      <c r="AG1131" s="668">
        <v>3.9082545718050089E-4</v>
      </c>
      <c r="AH1131" s="658">
        <v>3.9082545718050095E-4</v>
      </c>
      <c r="AI1131" s="17"/>
      <c r="AM1131" s="109"/>
    </row>
    <row r="1132" spans="1:39" outlineLevel="2">
      <c r="A1132" s="37">
        <f>ROW()</f>
        <v>1132</v>
      </c>
      <c r="C1132" s="6" t="s">
        <v>655</v>
      </c>
      <c r="I1132" s="667"/>
      <c r="J1132" s="668"/>
      <c r="K1132" s="668"/>
      <c r="L1132" s="668"/>
      <c r="M1132" s="668"/>
      <c r="N1132" s="667"/>
      <c r="O1132" s="668"/>
      <c r="P1132" s="668"/>
      <c r="Q1132" s="668"/>
      <c r="R1132" s="668"/>
      <c r="S1132" s="658"/>
      <c r="T1132" s="667"/>
      <c r="U1132" s="668"/>
      <c r="V1132" s="668"/>
      <c r="W1132" s="668"/>
      <c r="X1132" s="658"/>
      <c r="Y1132" s="667"/>
      <c r="Z1132" s="417"/>
      <c r="AA1132" s="417"/>
      <c r="AB1132" s="417"/>
      <c r="AC1132" s="418"/>
      <c r="AD1132" s="667"/>
      <c r="AE1132" s="668"/>
      <c r="AF1132" s="668"/>
      <c r="AG1132" s="668"/>
      <c r="AH1132" s="658"/>
      <c r="AI1132" s="17"/>
      <c r="AM1132" s="109"/>
    </row>
    <row r="1133" spans="1:39" outlineLevel="2">
      <c r="A1133" s="37">
        <f>ROW()</f>
        <v>1133</v>
      </c>
      <c r="C1133" s="6" t="s">
        <v>656</v>
      </c>
      <c r="I1133" s="667"/>
      <c r="J1133" s="668"/>
      <c r="K1133" s="668"/>
      <c r="L1133" s="668"/>
      <c r="M1133" s="668"/>
      <c r="N1133" s="667"/>
      <c r="O1133" s="668"/>
      <c r="P1133" s="668"/>
      <c r="Q1133" s="668"/>
      <c r="R1133" s="668"/>
      <c r="S1133" s="658"/>
      <c r="T1133" s="667"/>
      <c r="U1133" s="668"/>
      <c r="V1133" s="668"/>
      <c r="W1133" s="668"/>
      <c r="X1133" s="658"/>
      <c r="Y1133" s="667"/>
      <c r="Z1133" s="417"/>
      <c r="AA1133" s="417"/>
      <c r="AB1133" s="417"/>
      <c r="AC1133" s="418"/>
      <c r="AD1133" s="667"/>
      <c r="AE1133" s="668"/>
      <c r="AF1133" s="668"/>
      <c r="AG1133" s="668"/>
      <c r="AH1133" s="658"/>
      <c r="AI1133" s="17"/>
      <c r="AM1133" s="109"/>
    </row>
    <row r="1134" spans="1:39" outlineLevel="2">
      <c r="A1134" s="37">
        <f>ROW()</f>
        <v>1134</v>
      </c>
      <c r="C1134" s="6" t="s">
        <v>667</v>
      </c>
      <c r="I1134" s="667"/>
      <c r="J1134" s="668"/>
      <c r="K1134" s="668"/>
      <c r="L1134" s="668"/>
      <c r="M1134" s="668"/>
      <c r="N1134" s="667"/>
      <c r="O1134" s="668"/>
      <c r="P1134" s="668"/>
      <c r="Q1134" s="668"/>
      <c r="R1134" s="668"/>
      <c r="S1134" s="658"/>
      <c r="T1134" s="667"/>
      <c r="U1134" s="668"/>
      <c r="V1134" s="668"/>
      <c r="W1134" s="668"/>
      <c r="X1134" s="658"/>
      <c r="Y1134" s="667"/>
      <c r="Z1134" s="417"/>
      <c r="AA1134" s="417"/>
      <c r="AB1134" s="417"/>
      <c r="AC1134" s="418"/>
      <c r="AD1134" s="667"/>
      <c r="AE1134" s="668"/>
      <c r="AF1134" s="668"/>
      <c r="AG1134" s="668"/>
      <c r="AH1134" s="658"/>
      <c r="AI1134" s="17"/>
      <c r="AM1134" s="109"/>
    </row>
    <row r="1135" spans="1:39" outlineLevel="2">
      <c r="A1135" s="37">
        <f>ROW()</f>
        <v>1135</v>
      </c>
      <c r="C1135" s="6" t="s">
        <v>212</v>
      </c>
      <c r="I1135" s="667">
        <v>0</v>
      </c>
      <c r="J1135" s="668">
        <v>0</v>
      </c>
      <c r="K1135" s="668">
        <v>0</v>
      </c>
      <c r="L1135" s="668">
        <v>0</v>
      </c>
      <c r="M1135" s="668">
        <v>0</v>
      </c>
      <c r="N1135" s="667">
        <v>0</v>
      </c>
      <c r="O1135" s="668">
        <v>0</v>
      </c>
      <c r="P1135" s="668">
        <v>0</v>
      </c>
      <c r="Q1135" s="668">
        <v>0</v>
      </c>
      <c r="R1135" s="668">
        <v>0</v>
      </c>
      <c r="S1135" s="658">
        <v>0</v>
      </c>
      <c r="T1135" s="667">
        <v>0</v>
      </c>
      <c r="U1135" s="668">
        <v>0</v>
      </c>
      <c r="V1135" s="668">
        <v>0</v>
      </c>
      <c r="W1135" s="668">
        <v>0</v>
      </c>
      <c r="X1135" s="658">
        <v>0</v>
      </c>
      <c r="Y1135" s="667">
        <v>0</v>
      </c>
      <c r="Z1135" s="668">
        <v>0</v>
      </c>
      <c r="AA1135" s="668">
        <v>0</v>
      </c>
      <c r="AB1135" s="668">
        <v>0</v>
      </c>
      <c r="AC1135" s="658">
        <v>0</v>
      </c>
      <c r="AD1135" s="667">
        <v>0</v>
      </c>
      <c r="AE1135" s="668">
        <v>0</v>
      </c>
      <c r="AF1135" s="668">
        <v>0</v>
      </c>
      <c r="AG1135" s="668">
        <v>0</v>
      </c>
      <c r="AH1135" s="658">
        <v>0</v>
      </c>
      <c r="AI1135" s="17"/>
      <c r="AM1135" s="109"/>
    </row>
    <row r="1136" spans="1:39" outlineLevel="2">
      <c r="A1136" s="37">
        <f>ROW()</f>
        <v>1136</v>
      </c>
      <c r="C1136" s="6" t="s">
        <v>362</v>
      </c>
      <c r="I1136" s="669"/>
      <c r="J1136" s="670"/>
      <c r="K1136" s="670"/>
      <c r="L1136" s="670"/>
      <c r="M1136" s="670"/>
      <c r="N1136" s="669"/>
      <c r="O1136" s="670"/>
      <c r="P1136" s="670"/>
      <c r="Q1136" s="670"/>
      <c r="R1136" s="670"/>
      <c r="S1136" s="659"/>
      <c r="T1136" s="669"/>
      <c r="U1136" s="670"/>
      <c r="V1136" s="670"/>
      <c r="W1136" s="670"/>
      <c r="X1136" s="659"/>
      <c r="Y1136" s="669">
        <v>0</v>
      </c>
      <c r="Z1136" s="670">
        <v>4.5710270094346589E-16</v>
      </c>
      <c r="AA1136" s="670">
        <v>4.5710270094346599E-16</v>
      </c>
      <c r="AB1136" s="670">
        <v>4.5710270094346599E-16</v>
      </c>
      <c r="AC1136" s="659">
        <v>4.5710270094346599E-16</v>
      </c>
      <c r="AD1136" s="669">
        <v>-1.959975418805562E-15</v>
      </c>
      <c r="AE1136" s="670">
        <v>0</v>
      </c>
      <c r="AF1136" s="670">
        <v>0</v>
      </c>
      <c r="AG1136" s="670">
        <v>0</v>
      </c>
      <c r="AH1136" s="659">
        <v>0</v>
      </c>
      <c r="AI1136" s="17"/>
      <c r="AM1136" s="109"/>
    </row>
    <row r="1137" spans="1:39" outlineLevel="2">
      <c r="A1137" s="37">
        <f>ROW()</f>
        <v>1137</v>
      </c>
      <c r="C1137" s="6" t="s">
        <v>1</v>
      </c>
      <c r="I1137" s="204">
        <f t="shared" ref="I1137:AC1137" si="503">SUM(I1124:I1136)</f>
        <v>0</v>
      </c>
      <c r="J1137" s="9">
        <f t="shared" si="503"/>
        <v>0</v>
      </c>
      <c r="K1137" s="9">
        <f t="shared" si="503"/>
        <v>0</v>
      </c>
      <c r="L1137" s="9">
        <f t="shared" si="503"/>
        <v>0</v>
      </c>
      <c r="M1137" s="9">
        <f t="shared" si="503"/>
        <v>0</v>
      </c>
      <c r="N1137" s="204">
        <f t="shared" si="503"/>
        <v>0</v>
      </c>
      <c r="O1137" s="9">
        <f t="shared" si="503"/>
        <v>0</v>
      </c>
      <c r="P1137" s="9">
        <f t="shared" si="503"/>
        <v>0</v>
      </c>
      <c r="Q1137" s="9">
        <f t="shared" si="503"/>
        <v>0</v>
      </c>
      <c r="R1137" s="9">
        <f t="shared" si="503"/>
        <v>0</v>
      </c>
      <c r="S1137" s="18">
        <f t="shared" si="503"/>
        <v>0</v>
      </c>
      <c r="T1137" s="204">
        <f t="shared" si="503"/>
        <v>0</v>
      </c>
      <c r="U1137" s="9">
        <f t="shared" si="503"/>
        <v>0</v>
      </c>
      <c r="V1137" s="9">
        <f t="shared" si="503"/>
        <v>0</v>
      </c>
      <c r="W1137" s="9">
        <f t="shared" si="503"/>
        <v>0</v>
      </c>
      <c r="X1137" s="18">
        <f t="shared" si="503"/>
        <v>0</v>
      </c>
      <c r="Y1137" s="204">
        <f t="shared" si="503"/>
        <v>0</v>
      </c>
      <c r="Z1137" s="9">
        <f t="shared" si="503"/>
        <v>0.72488963885033986</v>
      </c>
      <c r="AA1137" s="9">
        <f t="shared" si="503"/>
        <v>0.72488963885033986</v>
      </c>
      <c r="AB1137" s="9">
        <f t="shared" si="503"/>
        <v>0.72488963885033986</v>
      </c>
      <c r="AC1137" s="18">
        <f t="shared" si="503"/>
        <v>0.72488963885033986</v>
      </c>
      <c r="AD1137" s="204">
        <f t="shared" ref="AD1137:AH1137" si="504">SUM(AD1124:AD1136)</f>
        <v>1.7353060490168883</v>
      </c>
      <c r="AE1137" s="9">
        <f t="shared" si="504"/>
        <v>1.0367228105550716</v>
      </c>
      <c r="AF1137" s="9">
        <f t="shared" si="504"/>
        <v>1.0367228105550719</v>
      </c>
      <c r="AG1137" s="9">
        <f t="shared" si="504"/>
        <v>1.0367228105550716</v>
      </c>
      <c r="AH1137" s="18">
        <f t="shared" si="504"/>
        <v>1.0367228105550719</v>
      </c>
      <c r="AI1137" s="17"/>
      <c r="AM1137" s="109"/>
    </row>
    <row r="1138" spans="1:39" outlineLevel="2">
      <c r="A1138" s="37">
        <f>ROW()</f>
        <v>1138</v>
      </c>
      <c r="B1138" s="64" t="s">
        <v>460</v>
      </c>
      <c r="I1138" s="1299" t="s">
        <v>260</v>
      </c>
      <c r="J1138" s="1282"/>
      <c r="K1138" s="1282"/>
      <c r="L1138" s="1282"/>
      <c r="M1138" s="1282"/>
      <c r="N1138" s="1270" t="s">
        <v>286</v>
      </c>
      <c r="O1138" s="1271"/>
      <c r="P1138" s="1271"/>
      <c r="Q1138" s="1271"/>
      <c r="R1138" s="1271"/>
      <c r="S1138" s="1272"/>
      <c r="T1138" s="1270" t="s">
        <v>279</v>
      </c>
      <c r="U1138" s="1271"/>
      <c r="V1138" s="1271"/>
      <c r="W1138" s="1271"/>
      <c r="X1138" s="1272"/>
      <c r="Y1138" s="1270" t="s">
        <v>458</v>
      </c>
      <c r="Z1138" s="1271"/>
      <c r="AA1138" s="1271"/>
      <c r="AB1138" s="1271"/>
      <c r="AC1138" s="1272"/>
      <c r="AD1138" s="1270" t="s">
        <v>551</v>
      </c>
      <c r="AE1138" s="1271"/>
      <c r="AF1138" s="1271"/>
      <c r="AG1138" s="1271"/>
      <c r="AH1138" s="1272"/>
      <c r="AI1138" s="17"/>
      <c r="AM1138" s="109"/>
    </row>
    <row r="1139" spans="1:39" outlineLevel="2">
      <c r="A1139" s="37">
        <f>ROW()</f>
        <v>1139</v>
      </c>
      <c r="C1139" s="167" t="s">
        <v>2</v>
      </c>
      <c r="I1139" s="667">
        <v>0</v>
      </c>
      <c r="J1139" s="668">
        <v>0</v>
      </c>
      <c r="K1139" s="668">
        <v>0</v>
      </c>
      <c r="L1139" s="668">
        <v>0</v>
      </c>
      <c r="M1139" s="668">
        <v>0</v>
      </c>
      <c r="N1139" s="667">
        <v>0</v>
      </c>
      <c r="O1139" s="668">
        <v>0</v>
      </c>
      <c r="P1139" s="668">
        <v>0</v>
      </c>
      <c r="Q1139" s="668">
        <v>0</v>
      </c>
      <c r="R1139" s="668">
        <v>0</v>
      </c>
      <c r="S1139" s="658">
        <v>0</v>
      </c>
      <c r="T1139" s="667">
        <v>0</v>
      </c>
      <c r="U1139" s="668">
        <v>0</v>
      </c>
      <c r="V1139" s="668">
        <v>0</v>
      </c>
      <c r="W1139" s="668">
        <v>0</v>
      </c>
      <c r="X1139" s="658">
        <v>0</v>
      </c>
      <c r="Y1139" s="667">
        <v>0</v>
      </c>
      <c r="Z1139" s="668">
        <v>0</v>
      </c>
      <c r="AA1139" s="668">
        <v>3.5581244632608512E-2</v>
      </c>
      <c r="AB1139" s="668">
        <v>3.5581244632608512E-2</v>
      </c>
      <c r="AC1139" s="658">
        <v>3.5581244632608512E-2</v>
      </c>
      <c r="AD1139" s="667">
        <v>0</v>
      </c>
      <c r="AE1139" s="668">
        <v>0</v>
      </c>
      <c r="AF1139" s="668">
        <v>0</v>
      </c>
      <c r="AG1139" s="668">
        <v>0</v>
      </c>
      <c r="AH1139" s="658">
        <v>0</v>
      </c>
      <c r="AI1139" s="17"/>
      <c r="AM1139" s="109"/>
    </row>
    <row r="1140" spans="1:39" outlineLevel="2">
      <c r="A1140" s="37">
        <f>ROW()</f>
        <v>1140</v>
      </c>
      <c r="C1140" s="6" t="s">
        <v>3</v>
      </c>
      <c r="I1140" s="667">
        <v>0</v>
      </c>
      <c r="J1140" s="668">
        <v>0</v>
      </c>
      <c r="K1140" s="668">
        <v>0</v>
      </c>
      <c r="L1140" s="668">
        <v>0</v>
      </c>
      <c r="M1140" s="668">
        <v>0</v>
      </c>
      <c r="N1140" s="667">
        <v>0</v>
      </c>
      <c r="O1140" s="668">
        <v>0</v>
      </c>
      <c r="P1140" s="668">
        <v>0</v>
      </c>
      <c r="Q1140" s="668">
        <v>0</v>
      </c>
      <c r="R1140" s="668">
        <v>0</v>
      </c>
      <c r="S1140" s="658">
        <v>0</v>
      </c>
      <c r="T1140" s="667">
        <v>0</v>
      </c>
      <c r="U1140" s="668">
        <v>0</v>
      </c>
      <c r="V1140" s="668">
        <v>0</v>
      </c>
      <c r="W1140" s="668">
        <v>0</v>
      </c>
      <c r="X1140" s="658">
        <v>0</v>
      </c>
      <c r="Y1140" s="667">
        <v>0</v>
      </c>
      <c r="Z1140" s="668">
        <v>0</v>
      </c>
      <c r="AA1140" s="668">
        <v>0.51144909611691292</v>
      </c>
      <c r="AB1140" s="668">
        <v>0.51144909611691292</v>
      </c>
      <c r="AC1140" s="658">
        <v>0.51144909611691292</v>
      </c>
      <c r="AD1140" s="667">
        <v>0.14775345336428097</v>
      </c>
      <c r="AE1140" s="668">
        <v>0.14775345336428097</v>
      </c>
      <c r="AF1140" s="668">
        <v>0.14775345336428095</v>
      </c>
      <c r="AG1140" s="668">
        <v>0.14775345336428095</v>
      </c>
      <c r="AH1140" s="658">
        <v>0.14775345336428095</v>
      </c>
      <c r="AI1140" s="17"/>
      <c r="AM1140" s="109"/>
    </row>
    <row r="1141" spans="1:39" outlineLevel="2">
      <c r="A1141" s="37">
        <f>ROW()</f>
        <v>1141</v>
      </c>
      <c r="C1141" s="6" t="s">
        <v>4</v>
      </c>
      <c r="I1141" s="667">
        <v>0</v>
      </c>
      <c r="J1141" s="668">
        <v>0</v>
      </c>
      <c r="K1141" s="668">
        <v>0</v>
      </c>
      <c r="L1141" s="668">
        <v>0</v>
      </c>
      <c r="M1141" s="668">
        <v>0</v>
      </c>
      <c r="N1141" s="667">
        <v>0</v>
      </c>
      <c r="O1141" s="668">
        <v>0</v>
      </c>
      <c r="P1141" s="668">
        <v>0</v>
      </c>
      <c r="Q1141" s="668">
        <v>0</v>
      </c>
      <c r="R1141" s="668">
        <v>0</v>
      </c>
      <c r="S1141" s="658">
        <v>0</v>
      </c>
      <c r="T1141" s="667">
        <v>0</v>
      </c>
      <c r="U1141" s="668">
        <v>0</v>
      </c>
      <c r="V1141" s="668">
        <v>0</v>
      </c>
      <c r="W1141" s="668">
        <v>0</v>
      </c>
      <c r="X1141" s="658">
        <v>0</v>
      </c>
      <c r="Y1141" s="667">
        <v>0</v>
      </c>
      <c r="Z1141" s="668">
        <v>0</v>
      </c>
      <c r="AA1141" s="668">
        <v>5.367984690334348E-2</v>
      </c>
      <c r="AB1141" s="668">
        <v>5.367984690334348E-2</v>
      </c>
      <c r="AC1141" s="658">
        <v>5.3679846903343487E-2</v>
      </c>
      <c r="AD1141" s="667">
        <v>0.12968474404439975</v>
      </c>
      <c r="AE1141" s="668">
        <v>0.12968474404439975</v>
      </c>
      <c r="AF1141" s="668">
        <v>0.12968474404439978</v>
      </c>
      <c r="AG1141" s="668">
        <v>0.12968474404439978</v>
      </c>
      <c r="AH1141" s="658">
        <v>0.12968474404439978</v>
      </c>
      <c r="AI1141" s="17"/>
      <c r="AM1141" s="109"/>
    </row>
    <row r="1142" spans="1:39" outlineLevel="2">
      <c r="A1142" s="37">
        <f>ROW()</f>
        <v>1142</v>
      </c>
      <c r="C1142" s="6" t="s">
        <v>208</v>
      </c>
      <c r="I1142" s="667">
        <v>0</v>
      </c>
      <c r="J1142" s="668">
        <v>0</v>
      </c>
      <c r="K1142" s="668">
        <v>0</v>
      </c>
      <c r="L1142" s="668">
        <v>0</v>
      </c>
      <c r="M1142" s="668">
        <v>0</v>
      </c>
      <c r="N1142" s="667">
        <v>0</v>
      </c>
      <c r="O1142" s="668">
        <v>0</v>
      </c>
      <c r="P1142" s="668">
        <v>0</v>
      </c>
      <c r="Q1142" s="668">
        <v>0</v>
      </c>
      <c r="R1142" s="668">
        <v>0</v>
      </c>
      <c r="S1142" s="658">
        <v>0</v>
      </c>
      <c r="T1142" s="667">
        <v>0</v>
      </c>
      <c r="U1142" s="668">
        <v>0</v>
      </c>
      <c r="V1142" s="668">
        <v>0</v>
      </c>
      <c r="W1142" s="668">
        <v>0</v>
      </c>
      <c r="X1142" s="658">
        <v>0</v>
      </c>
      <c r="Y1142" s="667">
        <v>0</v>
      </c>
      <c r="Z1142" s="668">
        <v>0</v>
      </c>
      <c r="AA1142" s="668">
        <v>8.8230731920652464E-2</v>
      </c>
      <c r="AB1142" s="668">
        <v>8.8230731920652464E-2</v>
      </c>
      <c r="AC1142" s="658">
        <v>8.8230731920652464E-2</v>
      </c>
      <c r="AD1142" s="667">
        <v>0.49869051679890714</v>
      </c>
      <c r="AE1142" s="668">
        <v>0.49869051679890708</v>
      </c>
      <c r="AF1142" s="668">
        <v>0.49869051679890725</v>
      </c>
      <c r="AG1142" s="668">
        <v>0.49869051679890725</v>
      </c>
      <c r="AH1142" s="658">
        <v>0.4986905167989073</v>
      </c>
      <c r="AI1142" s="17"/>
      <c r="AM1142" s="109"/>
    </row>
    <row r="1143" spans="1:39" outlineLevel="2">
      <c r="A1143" s="37">
        <f>ROW()</f>
        <v>1143</v>
      </c>
      <c r="C1143" s="6" t="s">
        <v>473</v>
      </c>
      <c r="I1143" s="667"/>
      <c r="J1143" s="668"/>
      <c r="K1143" s="668"/>
      <c r="L1143" s="668"/>
      <c r="M1143" s="668"/>
      <c r="N1143" s="667"/>
      <c r="O1143" s="668"/>
      <c r="P1143" s="668"/>
      <c r="Q1143" s="668"/>
      <c r="R1143" s="668"/>
      <c r="S1143" s="658"/>
      <c r="T1143" s="667"/>
      <c r="U1143" s="668"/>
      <c r="V1143" s="668"/>
      <c r="W1143" s="668"/>
      <c r="X1143" s="658"/>
      <c r="Y1143" s="667"/>
      <c r="Z1143" s="668"/>
      <c r="AA1143" s="668"/>
      <c r="AB1143" s="668"/>
      <c r="AC1143" s="658"/>
      <c r="AD1143" s="667">
        <v>0.51003459918626093</v>
      </c>
      <c r="AE1143" s="668">
        <v>0.51003459918626093</v>
      </c>
      <c r="AF1143" s="668">
        <v>0</v>
      </c>
      <c r="AG1143" s="668">
        <v>0</v>
      </c>
      <c r="AH1143" s="658">
        <v>0</v>
      </c>
      <c r="AI1143" s="17"/>
      <c r="AM1143" s="109"/>
    </row>
    <row r="1144" spans="1:39" outlineLevel="2">
      <c r="A1144" s="37">
        <f>ROW()</f>
        <v>1144</v>
      </c>
      <c r="C1144" s="6" t="s">
        <v>474</v>
      </c>
      <c r="I1144" s="667"/>
      <c r="J1144" s="668"/>
      <c r="K1144" s="668"/>
      <c r="L1144" s="668"/>
      <c r="M1144" s="668"/>
      <c r="N1144" s="667"/>
      <c r="O1144" s="668"/>
      <c r="P1144" s="668"/>
      <c r="Q1144" s="668"/>
      <c r="R1144" s="668"/>
      <c r="S1144" s="658"/>
      <c r="T1144" s="667"/>
      <c r="U1144" s="668"/>
      <c r="V1144" s="668"/>
      <c r="W1144" s="668"/>
      <c r="X1144" s="658"/>
      <c r="Y1144" s="667"/>
      <c r="Z1144" s="668"/>
      <c r="AA1144" s="668"/>
      <c r="AB1144" s="668"/>
      <c r="AC1144" s="658"/>
      <c r="AD1144" s="667">
        <v>0.10509654613528097</v>
      </c>
      <c r="AE1144" s="668">
        <v>0.10509654613528097</v>
      </c>
      <c r="AF1144" s="668">
        <v>0.10509654613528095</v>
      </c>
      <c r="AG1144" s="668">
        <v>0.10509654613528095</v>
      </c>
      <c r="AH1144" s="658">
        <v>0.10509654613528095</v>
      </c>
      <c r="AI1144" s="17"/>
      <c r="AM1144" s="109"/>
    </row>
    <row r="1145" spans="1:39" outlineLevel="2">
      <c r="A1145" s="37">
        <f>ROW()</f>
        <v>1145</v>
      </c>
      <c r="C1145" s="6" t="s">
        <v>477</v>
      </c>
      <c r="I1145" s="667"/>
      <c r="J1145" s="668"/>
      <c r="K1145" s="668"/>
      <c r="L1145" s="668"/>
      <c r="M1145" s="668"/>
      <c r="N1145" s="667"/>
      <c r="O1145" s="668"/>
      <c r="P1145" s="668"/>
      <c r="Q1145" s="668"/>
      <c r="R1145" s="668"/>
      <c r="S1145" s="658"/>
      <c r="T1145" s="667"/>
      <c r="U1145" s="668"/>
      <c r="V1145" s="668"/>
      <c r="W1145" s="668"/>
      <c r="X1145" s="658"/>
      <c r="Y1145" s="667"/>
      <c r="Z1145" s="668"/>
      <c r="AA1145" s="668"/>
      <c r="AB1145" s="668"/>
      <c r="AC1145" s="658"/>
      <c r="AD1145" s="667">
        <v>0.64561060639107937</v>
      </c>
      <c r="AE1145" s="668">
        <v>0.64561060639107937</v>
      </c>
      <c r="AF1145" s="668">
        <v>0.64561060639107937</v>
      </c>
      <c r="AG1145" s="668">
        <v>0.64561060639107937</v>
      </c>
      <c r="AH1145" s="658">
        <v>0.64561060639107937</v>
      </c>
      <c r="AI1145" s="17"/>
      <c r="AM1145" s="109"/>
    </row>
    <row r="1146" spans="1:39" outlineLevel="2">
      <c r="A1146" s="37">
        <f>ROW()</f>
        <v>1146</v>
      </c>
      <c r="C1146" s="6" t="s">
        <v>511</v>
      </c>
      <c r="I1146" s="667"/>
      <c r="J1146" s="668"/>
      <c r="K1146" s="668"/>
      <c r="L1146" s="668"/>
      <c r="M1146" s="668"/>
      <c r="N1146" s="667"/>
      <c r="O1146" s="668"/>
      <c r="P1146" s="668"/>
      <c r="Q1146" s="668"/>
      <c r="R1146" s="668"/>
      <c r="S1146" s="658"/>
      <c r="T1146" s="667"/>
      <c r="U1146" s="668"/>
      <c r="V1146" s="668"/>
      <c r="W1146" s="668"/>
      <c r="X1146" s="658"/>
      <c r="Y1146" s="667"/>
      <c r="Z1146" s="668"/>
      <c r="AA1146" s="668"/>
      <c r="AB1146" s="668"/>
      <c r="AC1146" s="658"/>
      <c r="AD1146" s="667">
        <v>0</v>
      </c>
      <c r="AE1146" s="668">
        <v>0</v>
      </c>
      <c r="AF1146" s="668">
        <v>0</v>
      </c>
      <c r="AG1146" s="668">
        <v>0</v>
      </c>
      <c r="AH1146" s="658">
        <v>0</v>
      </c>
      <c r="AI1146" s="17"/>
      <c r="AM1146" s="109"/>
    </row>
    <row r="1147" spans="1:39" outlineLevel="2">
      <c r="A1147" s="37">
        <f>ROW()</f>
        <v>1147</v>
      </c>
      <c r="C1147" s="6" t="s">
        <v>655</v>
      </c>
      <c r="I1147" s="667"/>
      <c r="J1147" s="668"/>
      <c r="K1147" s="668"/>
      <c r="L1147" s="668"/>
      <c r="M1147" s="668"/>
      <c r="N1147" s="667"/>
      <c r="O1147" s="668"/>
      <c r="P1147" s="668"/>
      <c r="Q1147" s="668"/>
      <c r="R1147" s="668"/>
      <c r="S1147" s="658"/>
      <c r="T1147" s="667"/>
      <c r="U1147" s="668"/>
      <c r="V1147" s="668"/>
      <c r="W1147" s="668"/>
      <c r="X1147" s="658"/>
      <c r="Y1147" s="667"/>
      <c r="Z1147" s="668"/>
      <c r="AA1147" s="668"/>
      <c r="AB1147" s="668"/>
      <c r="AC1147" s="658"/>
      <c r="AD1147" s="667"/>
      <c r="AE1147" s="668"/>
      <c r="AF1147" s="668"/>
      <c r="AG1147" s="668"/>
      <c r="AH1147" s="658"/>
      <c r="AI1147" s="17"/>
      <c r="AM1147" s="109"/>
    </row>
    <row r="1148" spans="1:39" outlineLevel="2">
      <c r="A1148" s="37">
        <f>ROW()</f>
        <v>1148</v>
      </c>
      <c r="C1148" s="6" t="s">
        <v>656</v>
      </c>
      <c r="I1148" s="667"/>
      <c r="J1148" s="668"/>
      <c r="K1148" s="668"/>
      <c r="L1148" s="668"/>
      <c r="M1148" s="668"/>
      <c r="N1148" s="667"/>
      <c r="O1148" s="668"/>
      <c r="P1148" s="668"/>
      <c r="Q1148" s="668"/>
      <c r="R1148" s="668"/>
      <c r="S1148" s="658"/>
      <c r="T1148" s="667"/>
      <c r="U1148" s="668"/>
      <c r="V1148" s="668"/>
      <c r="W1148" s="668"/>
      <c r="X1148" s="658"/>
      <c r="Y1148" s="667"/>
      <c r="Z1148" s="668"/>
      <c r="AA1148" s="668"/>
      <c r="AB1148" s="668"/>
      <c r="AC1148" s="658"/>
      <c r="AD1148" s="667"/>
      <c r="AE1148" s="668"/>
      <c r="AF1148" s="668"/>
      <c r="AG1148" s="668"/>
      <c r="AH1148" s="658"/>
      <c r="AI1148" s="17"/>
      <c r="AM1148" s="109"/>
    </row>
    <row r="1149" spans="1:39" outlineLevel="2">
      <c r="A1149" s="37">
        <f>ROW()</f>
        <v>1149</v>
      </c>
      <c r="C1149" s="6" t="s">
        <v>667</v>
      </c>
      <c r="I1149" s="667"/>
      <c r="J1149" s="668"/>
      <c r="K1149" s="668"/>
      <c r="L1149" s="668"/>
      <c r="M1149" s="668"/>
      <c r="N1149" s="667"/>
      <c r="O1149" s="668"/>
      <c r="P1149" s="668"/>
      <c r="Q1149" s="668"/>
      <c r="R1149" s="668"/>
      <c r="S1149" s="658"/>
      <c r="T1149" s="667"/>
      <c r="U1149" s="668"/>
      <c r="V1149" s="668"/>
      <c r="W1149" s="668"/>
      <c r="X1149" s="658"/>
      <c r="Y1149" s="667"/>
      <c r="Z1149" s="668"/>
      <c r="AA1149" s="668"/>
      <c r="AB1149" s="668"/>
      <c r="AC1149" s="658"/>
      <c r="AD1149" s="667"/>
      <c r="AE1149" s="668"/>
      <c r="AF1149" s="668"/>
      <c r="AG1149" s="668"/>
      <c r="AH1149" s="658"/>
      <c r="AI1149" s="17"/>
      <c r="AM1149" s="109"/>
    </row>
    <row r="1150" spans="1:39" outlineLevel="2">
      <c r="A1150" s="37">
        <f>ROW()</f>
        <v>1150</v>
      </c>
      <c r="C1150" s="6" t="s">
        <v>212</v>
      </c>
      <c r="I1150" s="667">
        <v>0</v>
      </c>
      <c r="J1150" s="668">
        <v>0</v>
      </c>
      <c r="K1150" s="668">
        <v>0</v>
      </c>
      <c r="L1150" s="668">
        <v>0</v>
      </c>
      <c r="M1150" s="668">
        <v>0</v>
      </c>
      <c r="N1150" s="667">
        <v>0</v>
      </c>
      <c r="O1150" s="668">
        <v>0</v>
      </c>
      <c r="P1150" s="668">
        <v>0</v>
      </c>
      <c r="Q1150" s="668">
        <v>0</v>
      </c>
      <c r="R1150" s="668">
        <v>0</v>
      </c>
      <c r="S1150" s="658">
        <v>0</v>
      </c>
      <c r="T1150" s="667">
        <v>0</v>
      </c>
      <c r="U1150" s="668">
        <v>0</v>
      </c>
      <c r="V1150" s="668">
        <v>0</v>
      </c>
      <c r="W1150" s="668">
        <v>0</v>
      </c>
      <c r="X1150" s="658">
        <v>0</v>
      </c>
      <c r="Y1150" s="667">
        <v>0</v>
      </c>
      <c r="Z1150" s="668">
        <v>0</v>
      </c>
      <c r="AA1150" s="668">
        <v>0</v>
      </c>
      <c r="AB1150" s="668">
        <v>0</v>
      </c>
      <c r="AC1150" s="658">
        <v>0</v>
      </c>
      <c r="AD1150" s="667">
        <v>0</v>
      </c>
      <c r="AE1150" s="668">
        <v>0</v>
      </c>
      <c r="AF1150" s="668">
        <v>0</v>
      </c>
      <c r="AG1150" s="668">
        <v>0</v>
      </c>
      <c r="AH1150" s="658">
        <v>0</v>
      </c>
      <c r="AI1150" s="17"/>
      <c r="AM1150" s="109"/>
    </row>
    <row r="1151" spans="1:39" outlineLevel="2">
      <c r="A1151" s="37">
        <f>ROW()</f>
        <v>1151</v>
      </c>
      <c r="C1151" s="6" t="s">
        <v>362</v>
      </c>
      <c r="I1151" s="669"/>
      <c r="J1151" s="670"/>
      <c r="K1151" s="670"/>
      <c r="L1151" s="670"/>
      <c r="M1151" s="670"/>
      <c r="N1151" s="669"/>
      <c r="O1151" s="670"/>
      <c r="P1151" s="670"/>
      <c r="Q1151" s="670"/>
      <c r="R1151" s="670"/>
      <c r="S1151" s="659"/>
      <c r="T1151" s="669"/>
      <c r="U1151" s="670"/>
      <c r="V1151" s="670"/>
      <c r="W1151" s="670"/>
      <c r="X1151" s="659"/>
      <c r="Y1151" s="669">
        <v>0</v>
      </c>
      <c r="Z1151" s="670">
        <v>0</v>
      </c>
      <c r="AA1151" s="670">
        <v>0</v>
      </c>
      <c r="AB1151" s="670">
        <v>0</v>
      </c>
      <c r="AC1151" s="659">
        <v>0</v>
      </c>
      <c r="AD1151" s="669">
        <v>0</v>
      </c>
      <c r="AE1151" s="670">
        <v>0</v>
      </c>
      <c r="AF1151" s="670">
        <v>0</v>
      </c>
      <c r="AG1151" s="670">
        <v>0</v>
      </c>
      <c r="AH1151" s="659">
        <v>0</v>
      </c>
      <c r="AI1151" s="17"/>
      <c r="AM1151" s="109"/>
    </row>
    <row r="1152" spans="1:39" outlineLevel="2">
      <c r="A1152" s="37">
        <f>ROW()</f>
        <v>1152</v>
      </c>
      <c r="C1152" s="6" t="s">
        <v>1</v>
      </c>
      <c r="I1152" s="204">
        <f t="shared" ref="I1152:AH1152" si="505">SUM(I1139:I1151)</f>
        <v>0</v>
      </c>
      <c r="J1152" s="9">
        <f t="shared" si="505"/>
        <v>0</v>
      </c>
      <c r="K1152" s="9">
        <f t="shared" si="505"/>
        <v>0</v>
      </c>
      <c r="L1152" s="9">
        <f t="shared" si="505"/>
        <v>0</v>
      </c>
      <c r="M1152" s="9">
        <f t="shared" si="505"/>
        <v>0</v>
      </c>
      <c r="N1152" s="204">
        <f t="shared" si="505"/>
        <v>0</v>
      </c>
      <c r="O1152" s="9">
        <f t="shared" si="505"/>
        <v>0</v>
      </c>
      <c r="P1152" s="9">
        <f t="shared" si="505"/>
        <v>0</v>
      </c>
      <c r="Q1152" s="9">
        <f t="shared" si="505"/>
        <v>0</v>
      </c>
      <c r="R1152" s="9">
        <f t="shared" si="505"/>
        <v>0</v>
      </c>
      <c r="S1152" s="18">
        <f t="shared" si="505"/>
        <v>0</v>
      </c>
      <c r="T1152" s="204">
        <f t="shared" si="505"/>
        <v>0</v>
      </c>
      <c r="U1152" s="9">
        <f t="shared" si="505"/>
        <v>0</v>
      </c>
      <c r="V1152" s="9">
        <f t="shared" si="505"/>
        <v>0</v>
      </c>
      <c r="W1152" s="9">
        <f t="shared" si="505"/>
        <v>0</v>
      </c>
      <c r="X1152" s="18">
        <f t="shared" si="505"/>
        <v>0</v>
      </c>
      <c r="Y1152" s="204">
        <f t="shared" si="505"/>
        <v>0</v>
      </c>
      <c r="Z1152" s="9">
        <f t="shared" si="505"/>
        <v>0</v>
      </c>
      <c r="AA1152" s="9">
        <f t="shared" si="505"/>
        <v>0.68894091957351733</v>
      </c>
      <c r="AB1152" s="9">
        <f t="shared" si="505"/>
        <v>0.68894091957351733</v>
      </c>
      <c r="AC1152" s="18">
        <f t="shared" si="505"/>
        <v>0.68894091957351733</v>
      </c>
      <c r="AD1152" s="204">
        <f t="shared" si="505"/>
        <v>2.0368704659202095</v>
      </c>
      <c r="AE1152" s="9">
        <f t="shared" si="505"/>
        <v>2.0368704659202095</v>
      </c>
      <c r="AF1152" s="9">
        <f t="shared" si="505"/>
        <v>1.5268358667339483</v>
      </c>
      <c r="AG1152" s="9">
        <f t="shared" si="505"/>
        <v>1.5268358667339483</v>
      </c>
      <c r="AH1152" s="18">
        <f t="shared" si="505"/>
        <v>1.5268358667339483</v>
      </c>
      <c r="AI1152" s="17"/>
      <c r="AM1152" s="109"/>
    </row>
    <row r="1153" spans="1:39" outlineLevel="2">
      <c r="A1153" s="37">
        <f>ROW()</f>
        <v>1153</v>
      </c>
      <c r="B1153" s="64" t="s">
        <v>461</v>
      </c>
      <c r="I1153" s="1299" t="s">
        <v>260</v>
      </c>
      <c r="J1153" s="1282"/>
      <c r="K1153" s="1282"/>
      <c r="L1153" s="1282"/>
      <c r="M1153" s="1282"/>
      <c r="N1153" s="1270" t="s">
        <v>286</v>
      </c>
      <c r="O1153" s="1271"/>
      <c r="P1153" s="1271"/>
      <c r="Q1153" s="1271"/>
      <c r="R1153" s="1271"/>
      <c r="S1153" s="1272"/>
      <c r="T1153" s="1270" t="s">
        <v>279</v>
      </c>
      <c r="U1153" s="1271"/>
      <c r="V1153" s="1271"/>
      <c r="W1153" s="1271"/>
      <c r="X1153" s="1272"/>
      <c r="Y1153" s="1270" t="s">
        <v>458</v>
      </c>
      <c r="Z1153" s="1271"/>
      <c r="AA1153" s="1271"/>
      <c r="AB1153" s="1271"/>
      <c r="AC1153" s="1272"/>
      <c r="AD1153" s="1270" t="s">
        <v>551</v>
      </c>
      <c r="AE1153" s="1271"/>
      <c r="AF1153" s="1271"/>
      <c r="AG1153" s="1271"/>
      <c r="AH1153" s="1272"/>
      <c r="AI1153" s="17"/>
      <c r="AM1153" s="109"/>
    </row>
    <row r="1154" spans="1:39" outlineLevel="2">
      <c r="A1154" s="37">
        <f>ROW()</f>
        <v>1154</v>
      </c>
      <c r="C1154" s="167" t="s">
        <v>2</v>
      </c>
      <c r="I1154" s="667">
        <v>0</v>
      </c>
      <c r="J1154" s="668">
        <v>0</v>
      </c>
      <c r="K1154" s="668">
        <v>0</v>
      </c>
      <c r="L1154" s="668">
        <v>0</v>
      </c>
      <c r="M1154" s="668">
        <v>0</v>
      </c>
      <c r="N1154" s="667">
        <v>0</v>
      </c>
      <c r="O1154" s="668">
        <v>0</v>
      </c>
      <c r="P1154" s="668">
        <v>0</v>
      </c>
      <c r="Q1154" s="668">
        <v>0</v>
      </c>
      <c r="R1154" s="668">
        <v>0</v>
      </c>
      <c r="S1154" s="658">
        <v>0</v>
      </c>
      <c r="T1154" s="667">
        <v>0</v>
      </c>
      <c r="U1154" s="668">
        <v>0</v>
      </c>
      <c r="V1154" s="668">
        <v>0</v>
      </c>
      <c r="W1154" s="668">
        <v>0</v>
      </c>
      <c r="X1154" s="658">
        <v>0</v>
      </c>
      <c r="Y1154" s="667">
        <v>0</v>
      </c>
      <c r="Z1154" s="668">
        <v>0</v>
      </c>
      <c r="AA1154" s="668">
        <v>0</v>
      </c>
      <c r="AB1154" s="668">
        <v>2.3418066468516914E-2</v>
      </c>
      <c r="AC1154" s="658">
        <v>2.3418066468516918E-2</v>
      </c>
      <c r="AD1154" s="667">
        <v>2.0466238779406377E-3</v>
      </c>
      <c r="AE1154" s="668">
        <v>2.0466238779406382E-3</v>
      </c>
      <c r="AF1154" s="668">
        <v>2.0466238779406382E-3</v>
      </c>
      <c r="AG1154" s="668">
        <v>2.0466238779406382E-3</v>
      </c>
      <c r="AH1154" s="658">
        <v>2.0466238779406382E-3</v>
      </c>
      <c r="AI1154" s="17"/>
      <c r="AM1154" s="109"/>
    </row>
    <row r="1155" spans="1:39" outlineLevel="2">
      <c r="A1155" s="37">
        <f>ROW()</f>
        <v>1155</v>
      </c>
      <c r="C1155" s="6" t="s">
        <v>3</v>
      </c>
      <c r="I1155" s="667">
        <v>0</v>
      </c>
      <c r="J1155" s="668">
        <v>0</v>
      </c>
      <c r="K1155" s="668">
        <v>0</v>
      </c>
      <c r="L1155" s="668">
        <v>0</v>
      </c>
      <c r="M1155" s="668">
        <v>0</v>
      </c>
      <c r="N1155" s="667">
        <v>0</v>
      </c>
      <c r="O1155" s="668">
        <v>0</v>
      </c>
      <c r="P1155" s="668">
        <v>0</v>
      </c>
      <c r="Q1155" s="668">
        <v>0</v>
      </c>
      <c r="R1155" s="668">
        <v>0</v>
      </c>
      <c r="S1155" s="658">
        <v>0</v>
      </c>
      <c r="T1155" s="667">
        <v>0</v>
      </c>
      <c r="U1155" s="668">
        <v>0</v>
      </c>
      <c r="V1155" s="668">
        <v>0</v>
      </c>
      <c r="W1155" s="668">
        <v>0</v>
      </c>
      <c r="X1155" s="658">
        <v>0</v>
      </c>
      <c r="Y1155" s="667">
        <v>0</v>
      </c>
      <c r="Z1155" s="668">
        <v>0</v>
      </c>
      <c r="AA1155" s="668">
        <v>0</v>
      </c>
      <c r="AB1155" s="668">
        <v>0.39159686249505765</v>
      </c>
      <c r="AC1155" s="658">
        <v>0.39159686249505765</v>
      </c>
      <c r="AD1155" s="667">
        <v>8.3752611580792308E-2</v>
      </c>
      <c r="AE1155" s="668">
        <v>8.3752611580792308E-2</v>
      </c>
      <c r="AF1155" s="668">
        <v>8.3752611580792308E-2</v>
      </c>
      <c r="AG1155" s="668">
        <v>8.3752611580792322E-2</v>
      </c>
      <c r="AH1155" s="658">
        <v>8.3752611580792322E-2</v>
      </c>
      <c r="AI1155" s="17"/>
      <c r="AM1155" s="109"/>
    </row>
    <row r="1156" spans="1:39" outlineLevel="2">
      <c r="A1156" s="37">
        <f>ROW()</f>
        <v>1156</v>
      </c>
      <c r="C1156" s="6" t="s">
        <v>4</v>
      </c>
      <c r="I1156" s="667">
        <v>0</v>
      </c>
      <c r="J1156" s="668">
        <v>0</v>
      </c>
      <c r="K1156" s="668">
        <v>0</v>
      </c>
      <c r="L1156" s="668">
        <v>0</v>
      </c>
      <c r="M1156" s="668">
        <v>0</v>
      </c>
      <c r="N1156" s="667">
        <v>0</v>
      </c>
      <c r="O1156" s="668">
        <v>0</v>
      </c>
      <c r="P1156" s="668">
        <v>0</v>
      </c>
      <c r="Q1156" s="668">
        <v>0</v>
      </c>
      <c r="R1156" s="668">
        <v>0</v>
      </c>
      <c r="S1156" s="658">
        <v>0</v>
      </c>
      <c r="T1156" s="667">
        <v>0</v>
      </c>
      <c r="U1156" s="668">
        <v>0</v>
      </c>
      <c r="V1156" s="668">
        <v>0</v>
      </c>
      <c r="W1156" s="668">
        <v>0</v>
      </c>
      <c r="X1156" s="658">
        <v>0</v>
      </c>
      <c r="Y1156" s="667">
        <v>0</v>
      </c>
      <c r="Z1156" s="668">
        <v>0</v>
      </c>
      <c r="AA1156" s="668">
        <v>0</v>
      </c>
      <c r="AB1156" s="668">
        <v>1.7006780259556951E-2</v>
      </c>
      <c r="AC1156" s="658">
        <v>1.7006780259556955E-2</v>
      </c>
      <c r="AD1156" s="667">
        <v>0.2459676700727918</v>
      </c>
      <c r="AE1156" s="668">
        <v>0.2459676700727918</v>
      </c>
      <c r="AF1156" s="668">
        <v>0.24596767007279177</v>
      </c>
      <c r="AG1156" s="668">
        <v>0.24596767007279177</v>
      </c>
      <c r="AH1156" s="658">
        <v>0.24596767007279174</v>
      </c>
      <c r="AI1156" s="17"/>
      <c r="AM1156" s="109"/>
    </row>
    <row r="1157" spans="1:39" outlineLevel="2">
      <c r="A1157" s="37">
        <f>ROW()</f>
        <v>1157</v>
      </c>
      <c r="C1157" s="6" t="s">
        <v>208</v>
      </c>
      <c r="I1157" s="667">
        <v>0</v>
      </c>
      <c r="J1157" s="668">
        <v>0</v>
      </c>
      <c r="K1157" s="668">
        <v>0</v>
      </c>
      <c r="L1157" s="668">
        <v>0</v>
      </c>
      <c r="M1157" s="668">
        <v>0</v>
      </c>
      <c r="N1157" s="667">
        <v>0</v>
      </c>
      <c r="O1157" s="668">
        <v>0</v>
      </c>
      <c r="P1157" s="668">
        <v>0</v>
      </c>
      <c r="Q1157" s="668">
        <v>0</v>
      </c>
      <c r="R1157" s="668">
        <v>0</v>
      </c>
      <c r="S1157" s="658">
        <v>0</v>
      </c>
      <c r="T1157" s="667">
        <v>0</v>
      </c>
      <c r="U1157" s="668">
        <v>0</v>
      </c>
      <c r="V1157" s="668">
        <v>0</v>
      </c>
      <c r="W1157" s="668">
        <v>0</v>
      </c>
      <c r="X1157" s="658">
        <v>0</v>
      </c>
      <c r="Y1157" s="667">
        <v>0</v>
      </c>
      <c r="Z1157" s="668">
        <v>0</v>
      </c>
      <c r="AA1157" s="668">
        <v>0</v>
      </c>
      <c r="AB1157" s="668">
        <v>8.6577109136151978E-2</v>
      </c>
      <c r="AC1157" s="658">
        <v>8.6577109136151978E-2</v>
      </c>
      <c r="AD1157" s="667">
        <v>0.17772332372116562</v>
      </c>
      <c r="AE1157" s="668">
        <v>0.17772332372116562</v>
      </c>
      <c r="AF1157" s="668">
        <v>0.17772332372116564</v>
      </c>
      <c r="AG1157" s="668">
        <v>0.17772332372116562</v>
      </c>
      <c r="AH1157" s="658">
        <v>0.17772332372116562</v>
      </c>
      <c r="AI1157" s="17"/>
      <c r="AM1157" s="109"/>
    </row>
    <row r="1158" spans="1:39" outlineLevel="2">
      <c r="A1158" s="37">
        <f>ROW()</f>
        <v>1158</v>
      </c>
      <c r="C1158" s="6" t="s">
        <v>473</v>
      </c>
      <c r="I1158" s="667"/>
      <c r="J1158" s="668"/>
      <c r="K1158" s="668"/>
      <c r="L1158" s="668"/>
      <c r="M1158" s="668"/>
      <c r="N1158" s="667"/>
      <c r="O1158" s="668"/>
      <c r="P1158" s="668"/>
      <c r="Q1158" s="668"/>
      <c r="R1158" s="668"/>
      <c r="S1158" s="658"/>
      <c r="T1158" s="667"/>
      <c r="U1158" s="668"/>
      <c r="V1158" s="668"/>
      <c r="W1158" s="668"/>
      <c r="X1158" s="658"/>
      <c r="Y1158" s="667"/>
      <c r="Z1158" s="668"/>
      <c r="AA1158" s="668"/>
      <c r="AB1158" s="668"/>
      <c r="AC1158" s="658"/>
      <c r="AD1158" s="667">
        <v>0.60418814450245384</v>
      </c>
      <c r="AE1158" s="668">
        <v>0.60418814450245395</v>
      </c>
      <c r="AF1158" s="668">
        <v>0.60418814450245395</v>
      </c>
      <c r="AG1158" s="668">
        <v>0</v>
      </c>
      <c r="AH1158" s="658">
        <v>0</v>
      </c>
      <c r="AI1158" s="17"/>
      <c r="AM1158" s="109"/>
    </row>
    <row r="1159" spans="1:39" outlineLevel="2">
      <c r="A1159" s="37">
        <f>ROW()</f>
        <v>1159</v>
      </c>
      <c r="C1159" s="6" t="s">
        <v>474</v>
      </c>
      <c r="I1159" s="667"/>
      <c r="J1159" s="668"/>
      <c r="K1159" s="668"/>
      <c r="L1159" s="668"/>
      <c r="M1159" s="668"/>
      <c r="N1159" s="667"/>
      <c r="O1159" s="668"/>
      <c r="P1159" s="668"/>
      <c r="Q1159" s="668"/>
      <c r="R1159" s="668"/>
      <c r="S1159" s="658"/>
      <c r="T1159" s="667"/>
      <c r="U1159" s="668"/>
      <c r="V1159" s="668"/>
      <c r="W1159" s="668"/>
      <c r="X1159" s="658"/>
      <c r="Y1159" s="667"/>
      <c r="Z1159" s="668"/>
      <c r="AA1159" s="668"/>
      <c r="AB1159" s="668"/>
      <c r="AC1159" s="658"/>
      <c r="AD1159" s="667">
        <v>0.32888225964478524</v>
      </c>
      <c r="AE1159" s="668">
        <v>0.32888225964478529</v>
      </c>
      <c r="AF1159" s="668">
        <v>0.32888225964478529</v>
      </c>
      <c r="AG1159" s="668">
        <v>0.32888225964478529</v>
      </c>
      <c r="AH1159" s="658">
        <v>0.32888225964478529</v>
      </c>
      <c r="AI1159" s="17"/>
      <c r="AM1159" s="109"/>
    </row>
    <row r="1160" spans="1:39" outlineLevel="2">
      <c r="A1160" s="37">
        <f>ROW()</f>
        <v>1160</v>
      </c>
      <c r="C1160" s="6" t="s">
        <v>477</v>
      </c>
      <c r="I1160" s="667"/>
      <c r="J1160" s="668"/>
      <c r="K1160" s="668"/>
      <c r="L1160" s="668"/>
      <c r="M1160" s="668"/>
      <c r="N1160" s="667"/>
      <c r="O1160" s="668"/>
      <c r="P1160" s="668"/>
      <c r="Q1160" s="668"/>
      <c r="R1160" s="668"/>
      <c r="S1160" s="658"/>
      <c r="T1160" s="667"/>
      <c r="U1160" s="668"/>
      <c r="V1160" s="668"/>
      <c r="W1160" s="668"/>
      <c r="X1160" s="658"/>
      <c r="Y1160" s="667"/>
      <c r="Z1160" s="668"/>
      <c r="AA1160" s="668"/>
      <c r="AB1160" s="668"/>
      <c r="AC1160" s="658"/>
      <c r="AD1160" s="667">
        <v>0.293142901976227</v>
      </c>
      <c r="AE1160" s="668">
        <v>0.293142901976227</v>
      </c>
      <c r="AF1160" s="668">
        <v>0.29314290197622705</v>
      </c>
      <c r="AG1160" s="668">
        <v>0.29314290197622705</v>
      </c>
      <c r="AH1160" s="658">
        <v>0.29314290197622705</v>
      </c>
      <c r="AI1160" s="17"/>
      <c r="AM1160" s="109"/>
    </row>
    <row r="1161" spans="1:39" outlineLevel="2">
      <c r="A1161" s="37">
        <f>ROW()</f>
        <v>1161</v>
      </c>
      <c r="C1161" s="6" t="s">
        <v>511</v>
      </c>
      <c r="I1161" s="667"/>
      <c r="J1161" s="668"/>
      <c r="K1161" s="668"/>
      <c r="L1161" s="668"/>
      <c r="M1161" s="668"/>
      <c r="N1161" s="667"/>
      <c r="O1161" s="668"/>
      <c r="P1161" s="668"/>
      <c r="Q1161" s="668"/>
      <c r="R1161" s="668"/>
      <c r="S1161" s="658"/>
      <c r="T1161" s="667"/>
      <c r="U1161" s="668"/>
      <c r="V1161" s="668"/>
      <c r="W1161" s="668"/>
      <c r="X1161" s="658"/>
      <c r="Y1161" s="667"/>
      <c r="Z1161" s="668"/>
      <c r="AA1161" s="668"/>
      <c r="AB1161" s="668"/>
      <c r="AC1161" s="658"/>
      <c r="AD1161" s="667">
        <v>0</v>
      </c>
      <c r="AE1161" s="668">
        <v>0</v>
      </c>
      <c r="AF1161" s="668">
        <v>0</v>
      </c>
      <c r="AG1161" s="668">
        <v>0</v>
      </c>
      <c r="AH1161" s="658">
        <v>0</v>
      </c>
      <c r="AI1161" s="17"/>
      <c r="AM1161" s="109"/>
    </row>
    <row r="1162" spans="1:39" outlineLevel="2">
      <c r="A1162" s="37">
        <f>ROW()</f>
        <v>1162</v>
      </c>
      <c r="C1162" s="6" t="s">
        <v>655</v>
      </c>
      <c r="I1162" s="667"/>
      <c r="J1162" s="668"/>
      <c r="K1162" s="668"/>
      <c r="L1162" s="668"/>
      <c r="M1162" s="668"/>
      <c r="N1162" s="667"/>
      <c r="O1162" s="668"/>
      <c r="P1162" s="668"/>
      <c r="Q1162" s="668"/>
      <c r="R1162" s="668"/>
      <c r="S1162" s="658"/>
      <c r="T1162" s="667"/>
      <c r="U1162" s="668"/>
      <c r="V1162" s="668"/>
      <c r="W1162" s="668"/>
      <c r="X1162" s="658"/>
      <c r="Y1162" s="667"/>
      <c r="Z1162" s="668"/>
      <c r="AA1162" s="668"/>
      <c r="AB1162" s="668"/>
      <c r="AC1162" s="658"/>
      <c r="AD1162" s="667"/>
      <c r="AE1162" s="668"/>
      <c r="AF1162" s="668"/>
      <c r="AG1162" s="668"/>
      <c r="AH1162" s="658"/>
      <c r="AI1162" s="17"/>
      <c r="AM1162" s="109"/>
    </row>
    <row r="1163" spans="1:39" outlineLevel="2">
      <c r="A1163" s="37">
        <f>ROW()</f>
        <v>1163</v>
      </c>
      <c r="C1163" s="6" t="s">
        <v>656</v>
      </c>
      <c r="I1163" s="667"/>
      <c r="J1163" s="668"/>
      <c r="K1163" s="668"/>
      <c r="L1163" s="668"/>
      <c r="M1163" s="668"/>
      <c r="N1163" s="667"/>
      <c r="O1163" s="668"/>
      <c r="P1163" s="668"/>
      <c r="Q1163" s="668"/>
      <c r="R1163" s="668"/>
      <c r="S1163" s="658"/>
      <c r="T1163" s="667"/>
      <c r="U1163" s="668"/>
      <c r="V1163" s="668"/>
      <c r="W1163" s="668"/>
      <c r="X1163" s="658"/>
      <c r="Y1163" s="667"/>
      <c r="Z1163" s="668"/>
      <c r="AA1163" s="668"/>
      <c r="AB1163" s="668"/>
      <c r="AC1163" s="658"/>
      <c r="AD1163" s="667"/>
      <c r="AE1163" s="668"/>
      <c r="AF1163" s="668"/>
      <c r="AG1163" s="668"/>
      <c r="AH1163" s="658"/>
      <c r="AI1163" s="17"/>
      <c r="AM1163" s="109"/>
    </row>
    <row r="1164" spans="1:39" outlineLevel="2">
      <c r="A1164" s="37">
        <f>ROW()</f>
        <v>1164</v>
      </c>
      <c r="C1164" s="6" t="s">
        <v>667</v>
      </c>
      <c r="I1164" s="667"/>
      <c r="J1164" s="668"/>
      <c r="K1164" s="668"/>
      <c r="L1164" s="668"/>
      <c r="M1164" s="668"/>
      <c r="N1164" s="667"/>
      <c r="O1164" s="668"/>
      <c r="P1164" s="668"/>
      <c r="Q1164" s="668"/>
      <c r="R1164" s="668"/>
      <c r="S1164" s="658"/>
      <c r="T1164" s="667"/>
      <c r="U1164" s="668"/>
      <c r="V1164" s="668"/>
      <c r="W1164" s="668"/>
      <c r="X1164" s="658"/>
      <c r="Y1164" s="667"/>
      <c r="Z1164" s="668"/>
      <c r="AA1164" s="668"/>
      <c r="AB1164" s="668"/>
      <c r="AC1164" s="658"/>
      <c r="AD1164" s="667"/>
      <c r="AE1164" s="668"/>
      <c r="AF1164" s="668"/>
      <c r="AG1164" s="668"/>
      <c r="AH1164" s="658"/>
      <c r="AI1164" s="17"/>
      <c r="AM1164" s="109"/>
    </row>
    <row r="1165" spans="1:39" outlineLevel="2">
      <c r="A1165" s="37">
        <f>ROW()</f>
        <v>1165</v>
      </c>
      <c r="C1165" s="6" t="s">
        <v>212</v>
      </c>
      <c r="I1165" s="667">
        <v>0</v>
      </c>
      <c r="J1165" s="668">
        <v>0</v>
      </c>
      <c r="K1165" s="668">
        <v>0</v>
      </c>
      <c r="L1165" s="668">
        <v>0</v>
      </c>
      <c r="M1165" s="668">
        <v>0</v>
      </c>
      <c r="N1165" s="667">
        <v>0</v>
      </c>
      <c r="O1165" s="668">
        <v>0</v>
      </c>
      <c r="P1165" s="668">
        <v>0</v>
      </c>
      <c r="Q1165" s="668">
        <v>0</v>
      </c>
      <c r="R1165" s="668">
        <v>0</v>
      </c>
      <c r="S1165" s="658">
        <v>0</v>
      </c>
      <c r="T1165" s="667">
        <v>0</v>
      </c>
      <c r="U1165" s="668">
        <v>0</v>
      </c>
      <c r="V1165" s="668">
        <v>0</v>
      </c>
      <c r="W1165" s="668">
        <v>0</v>
      </c>
      <c r="X1165" s="658">
        <v>0</v>
      </c>
      <c r="Y1165" s="667">
        <v>0</v>
      </c>
      <c r="Z1165" s="668">
        <v>0</v>
      </c>
      <c r="AA1165" s="668">
        <v>0</v>
      </c>
      <c r="AB1165" s="668">
        <v>0</v>
      </c>
      <c r="AC1165" s="658">
        <v>0</v>
      </c>
      <c r="AD1165" s="667">
        <v>0</v>
      </c>
      <c r="AE1165" s="668">
        <v>0</v>
      </c>
      <c r="AF1165" s="668">
        <v>0</v>
      </c>
      <c r="AG1165" s="668">
        <v>0</v>
      </c>
      <c r="AH1165" s="658">
        <v>0</v>
      </c>
      <c r="AI1165" s="17"/>
      <c r="AM1165" s="109"/>
    </row>
    <row r="1166" spans="1:39" outlineLevel="2">
      <c r="A1166" s="37">
        <f>ROW()</f>
        <v>1166</v>
      </c>
      <c r="C1166" s="6" t="s">
        <v>362</v>
      </c>
      <c r="I1166" s="669"/>
      <c r="J1166" s="670"/>
      <c r="K1166" s="670"/>
      <c r="L1166" s="670"/>
      <c r="M1166" s="670"/>
      <c r="N1166" s="669"/>
      <c r="O1166" s="670"/>
      <c r="P1166" s="670"/>
      <c r="Q1166" s="670"/>
      <c r="R1166" s="670"/>
      <c r="S1166" s="659"/>
      <c r="T1166" s="669"/>
      <c r="U1166" s="670"/>
      <c r="V1166" s="670"/>
      <c r="W1166" s="670"/>
      <c r="X1166" s="659"/>
      <c r="Y1166" s="669">
        <v>0</v>
      </c>
      <c r="Z1166" s="670">
        <v>0</v>
      </c>
      <c r="AA1166" s="670">
        <v>0</v>
      </c>
      <c r="AB1166" s="670">
        <v>0</v>
      </c>
      <c r="AC1166" s="659">
        <v>0</v>
      </c>
      <c r="AD1166" s="669">
        <v>0</v>
      </c>
      <c r="AE1166" s="670">
        <v>0</v>
      </c>
      <c r="AF1166" s="670">
        <v>0</v>
      </c>
      <c r="AG1166" s="670">
        <v>0</v>
      </c>
      <c r="AH1166" s="659">
        <v>0</v>
      </c>
      <c r="AI1166" s="17"/>
      <c r="AM1166" s="109"/>
    </row>
    <row r="1167" spans="1:39" outlineLevel="2">
      <c r="A1167" s="37">
        <f>ROW()</f>
        <v>1167</v>
      </c>
      <c r="C1167" s="6" t="s">
        <v>1</v>
      </c>
      <c r="I1167" s="204">
        <f t="shared" ref="I1167:AH1167" si="506">SUM(I1154:I1166)</f>
        <v>0</v>
      </c>
      <c r="J1167" s="9">
        <f t="shared" si="506"/>
        <v>0</v>
      </c>
      <c r="K1167" s="9">
        <f t="shared" si="506"/>
        <v>0</v>
      </c>
      <c r="L1167" s="9">
        <f t="shared" si="506"/>
        <v>0</v>
      </c>
      <c r="M1167" s="9">
        <f t="shared" si="506"/>
        <v>0</v>
      </c>
      <c r="N1167" s="204">
        <f t="shared" si="506"/>
        <v>0</v>
      </c>
      <c r="O1167" s="9">
        <f t="shared" si="506"/>
        <v>0</v>
      </c>
      <c r="P1167" s="9">
        <f t="shared" si="506"/>
        <v>0</v>
      </c>
      <c r="Q1167" s="9">
        <f t="shared" si="506"/>
        <v>0</v>
      </c>
      <c r="R1167" s="9">
        <f t="shared" si="506"/>
        <v>0</v>
      </c>
      <c r="S1167" s="18">
        <f t="shared" si="506"/>
        <v>0</v>
      </c>
      <c r="T1167" s="204">
        <f t="shared" si="506"/>
        <v>0</v>
      </c>
      <c r="U1167" s="9">
        <f t="shared" si="506"/>
        <v>0</v>
      </c>
      <c r="V1167" s="9">
        <f t="shared" si="506"/>
        <v>0</v>
      </c>
      <c r="W1167" s="9">
        <f t="shared" si="506"/>
        <v>0</v>
      </c>
      <c r="X1167" s="18">
        <f t="shared" si="506"/>
        <v>0</v>
      </c>
      <c r="Y1167" s="204">
        <f t="shared" si="506"/>
        <v>0</v>
      </c>
      <c r="Z1167" s="9">
        <f t="shared" si="506"/>
        <v>0</v>
      </c>
      <c r="AA1167" s="9">
        <f t="shared" si="506"/>
        <v>0</v>
      </c>
      <c r="AB1167" s="9">
        <f t="shared" si="506"/>
        <v>0.51859881835928345</v>
      </c>
      <c r="AC1167" s="18">
        <f t="shared" si="506"/>
        <v>0.51859881835928345</v>
      </c>
      <c r="AD1167" s="204">
        <f t="shared" si="506"/>
        <v>1.7357035353761567</v>
      </c>
      <c r="AE1167" s="9">
        <f t="shared" si="506"/>
        <v>1.7357035353761567</v>
      </c>
      <c r="AF1167" s="9">
        <f t="shared" si="506"/>
        <v>1.7357035353761567</v>
      </c>
      <c r="AG1167" s="9">
        <f t="shared" si="506"/>
        <v>1.1315153908737028</v>
      </c>
      <c r="AH1167" s="18">
        <f t="shared" si="506"/>
        <v>1.1315153908737028</v>
      </c>
      <c r="AI1167" s="17"/>
      <c r="AM1167" s="109"/>
    </row>
    <row r="1168" spans="1:39" outlineLevel="2">
      <c r="A1168" s="37">
        <f>ROW()</f>
        <v>1168</v>
      </c>
      <c r="B1168" s="64" t="s">
        <v>462</v>
      </c>
      <c r="I1168" s="1299" t="s">
        <v>260</v>
      </c>
      <c r="J1168" s="1282"/>
      <c r="K1168" s="1282"/>
      <c r="L1168" s="1282"/>
      <c r="M1168" s="1282"/>
      <c r="N1168" s="1270" t="s">
        <v>286</v>
      </c>
      <c r="O1168" s="1271"/>
      <c r="P1168" s="1271"/>
      <c r="Q1168" s="1271"/>
      <c r="R1168" s="1271"/>
      <c r="S1168" s="1272"/>
      <c r="T1168" s="1270" t="s">
        <v>279</v>
      </c>
      <c r="U1168" s="1271"/>
      <c r="V1168" s="1271"/>
      <c r="W1168" s="1271"/>
      <c r="X1168" s="1272"/>
      <c r="Y1168" s="1270" t="s">
        <v>458</v>
      </c>
      <c r="Z1168" s="1271"/>
      <c r="AA1168" s="1271"/>
      <c r="AB1168" s="1271"/>
      <c r="AC1168" s="1272"/>
      <c r="AD1168" s="1270" t="s">
        <v>551</v>
      </c>
      <c r="AE1168" s="1271"/>
      <c r="AF1168" s="1271"/>
      <c r="AG1168" s="1271"/>
      <c r="AH1168" s="1272"/>
      <c r="AI1168" s="17"/>
      <c r="AM1168" s="109"/>
    </row>
    <row r="1169" spans="1:39" outlineLevel="2">
      <c r="A1169" s="37">
        <f>ROW()</f>
        <v>1169</v>
      </c>
      <c r="C1169" s="167" t="s">
        <v>2</v>
      </c>
      <c r="I1169" s="667">
        <v>0</v>
      </c>
      <c r="J1169" s="668">
        <v>0</v>
      </c>
      <c r="K1169" s="668">
        <v>0</v>
      </c>
      <c r="L1169" s="668">
        <v>0</v>
      </c>
      <c r="M1169" s="668">
        <v>0</v>
      </c>
      <c r="N1169" s="667">
        <v>0</v>
      </c>
      <c r="O1169" s="668">
        <v>0</v>
      </c>
      <c r="P1169" s="668">
        <v>0</v>
      </c>
      <c r="Q1169" s="668">
        <v>0</v>
      </c>
      <c r="R1169" s="668">
        <v>0</v>
      </c>
      <c r="S1169" s="658">
        <v>0</v>
      </c>
      <c r="T1169" s="667">
        <v>0</v>
      </c>
      <c r="U1169" s="668">
        <v>0</v>
      </c>
      <c r="V1169" s="668">
        <v>0</v>
      </c>
      <c r="W1169" s="668">
        <v>0</v>
      </c>
      <c r="X1169" s="658">
        <v>0</v>
      </c>
      <c r="Y1169" s="667">
        <v>0</v>
      </c>
      <c r="Z1169" s="668">
        <v>0</v>
      </c>
      <c r="AA1169" s="668">
        <v>0</v>
      </c>
      <c r="AB1169" s="668">
        <v>0</v>
      </c>
      <c r="AC1169" s="658">
        <v>7.6817956012720789E-2</v>
      </c>
      <c r="AD1169" s="667">
        <v>2.087976094580141E-4</v>
      </c>
      <c r="AE1169" s="668">
        <v>2.087976094580141E-4</v>
      </c>
      <c r="AF1169" s="668">
        <v>2.087976094580141E-4</v>
      </c>
      <c r="AG1169" s="668">
        <v>2.0879760945801413E-4</v>
      </c>
      <c r="AH1169" s="658">
        <v>2.0879760945801413E-4</v>
      </c>
      <c r="AI1169" s="17"/>
      <c r="AM1169" s="109"/>
    </row>
    <row r="1170" spans="1:39" outlineLevel="2">
      <c r="A1170" s="37">
        <f>ROW()</f>
        <v>1170</v>
      </c>
      <c r="C1170" s="6" t="s">
        <v>3</v>
      </c>
      <c r="I1170" s="667">
        <v>0</v>
      </c>
      <c r="J1170" s="668">
        <v>0</v>
      </c>
      <c r="K1170" s="668">
        <v>0</v>
      </c>
      <c r="L1170" s="668">
        <v>0</v>
      </c>
      <c r="M1170" s="668">
        <v>0</v>
      </c>
      <c r="N1170" s="667">
        <v>0</v>
      </c>
      <c r="O1170" s="668">
        <v>0</v>
      </c>
      <c r="P1170" s="668">
        <v>0</v>
      </c>
      <c r="Q1170" s="668">
        <v>0</v>
      </c>
      <c r="R1170" s="668">
        <v>0</v>
      </c>
      <c r="S1170" s="658">
        <v>0</v>
      </c>
      <c r="T1170" s="667">
        <v>0</v>
      </c>
      <c r="U1170" s="668">
        <v>0</v>
      </c>
      <c r="V1170" s="668">
        <v>0</v>
      </c>
      <c r="W1170" s="668">
        <v>0</v>
      </c>
      <c r="X1170" s="658">
        <v>0</v>
      </c>
      <c r="Y1170" s="667">
        <v>0</v>
      </c>
      <c r="Z1170" s="668">
        <v>0</v>
      </c>
      <c r="AA1170" s="668">
        <v>0</v>
      </c>
      <c r="AB1170" s="668">
        <v>0</v>
      </c>
      <c r="AC1170" s="658">
        <v>0.33910712754558031</v>
      </c>
      <c r="AD1170" s="667">
        <v>6.2288681448609877E-2</v>
      </c>
      <c r="AE1170" s="668">
        <v>6.2288681448609877E-2</v>
      </c>
      <c r="AF1170" s="668">
        <v>6.2288681448609877E-2</v>
      </c>
      <c r="AG1170" s="668">
        <v>6.2288681448609877E-2</v>
      </c>
      <c r="AH1170" s="658">
        <v>6.2288681448609877E-2</v>
      </c>
      <c r="AI1170" s="17"/>
      <c r="AM1170" s="109"/>
    </row>
    <row r="1171" spans="1:39" outlineLevel="2">
      <c r="A1171" s="37">
        <f>ROW()</f>
        <v>1171</v>
      </c>
      <c r="C1171" s="6" t="s">
        <v>4</v>
      </c>
      <c r="I1171" s="667">
        <v>0</v>
      </c>
      <c r="J1171" s="668">
        <v>0</v>
      </c>
      <c r="K1171" s="668">
        <v>0</v>
      </c>
      <c r="L1171" s="668">
        <v>0</v>
      </c>
      <c r="M1171" s="668">
        <v>0</v>
      </c>
      <c r="N1171" s="667">
        <v>0</v>
      </c>
      <c r="O1171" s="668">
        <v>0</v>
      </c>
      <c r="P1171" s="668">
        <v>0</v>
      </c>
      <c r="Q1171" s="668">
        <v>0</v>
      </c>
      <c r="R1171" s="668">
        <v>0</v>
      </c>
      <c r="S1171" s="658">
        <v>0</v>
      </c>
      <c r="T1171" s="667">
        <v>0</v>
      </c>
      <c r="U1171" s="668">
        <v>0</v>
      </c>
      <c r="V1171" s="668">
        <v>0</v>
      </c>
      <c r="W1171" s="668">
        <v>0</v>
      </c>
      <c r="X1171" s="658">
        <v>0</v>
      </c>
      <c r="Y1171" s="667">
        <v>0</v>
      </c>
      <c r="Z1171" s="668">
        <v>0</v>
      </c>
      <c r="AA1171" s="668">
        <v>0</v>
      </c>
      <c r="AB1171" s="668">
        <v>0</v>
      </c>
      <c r="AC1171" s="658">
        <v>1.2979585671114893E-2</v>
      </c>
      <c r="AD1171" s="667">
        <v>0.18586028135912441</v>
      </c>
      <c r="AE1171" s="668">
        <v>0.18586028135912441</v>
      </c>
      <c r="AF1171" s="668">
        <v>0.18586028135912441</v>
      </c>
      <c r="AG1171" s="668">
        <v>0.18586028135912441</v>
      </c>
      <c r="AH1171" s="658">
        <v>0.18586028135912444</v>
      </c>
      <c r="AI1171" s="17"/>
      <c r="AM1171" s="109"/>
    </row>
    <row r="1172" spans="1:39" outlineLevel="2">
      <c r="A1172" s="37">
        <f>ROW()</f>
        <v>1172</v>
      </c>
      <c r="C1172" s="6" t="s">
        <v>208</v>
      </c>
      <c r="I1172" s="667">
        <v>0</v>
      </c>
      <c r="J1172" s="668">
        <v>0</v>
      </c>
      <c r="K1172" s="668">
        <v>0</v>
      </c>
      <c r="L1172" s="668">
        <v>0</v>
      </c>
      <c r="M1172" s="668">
        <v>0</v>
      </c>
      <c r="N1172" s="667">
        <v>0</v>
      </c>
      <c r="O1172" s="668">
        <v>0</v>
      </c>
      <c r="P1172" s="668">
        <v>0</v>
      </c>
      <c r="Q1172" s="668">
        <v>0</v>
      </c>
      <c r="R1172" s="668">
        <v>0</v>
      </c>
      <c r="S1172" s="658">
        <v>0</v>
      </c>
      <c r="T1172" s="667">
        <v>0</v>
      </c>
      <c r="U1172" s="668">
        <v>0</v>
      </c>
      <c r="V1172" s="668">
        <v>0</v>
      </c>
      <c r="W1172" s="668">
        <v>0</v>
      </c>
      <c r="X1172" s="658">
        <v>0</v>
      </c>
      <c r="Y1172" s="667">
        <v>0</v>
      </c>
      <c r="Z1172" s="668">
        <v>0</v>
      </c>
      <c r="AA1172" s="668">
        <v>0</v>
      </c>
      <c r="AB1172" s="668">
        <v>0</v>
      </c>
      <c r="AC1172" s="658">
        <v>5.868626949868376E-2</v>
      </c>
      <c r="AD1172" s="667">
        <v>0.2676406141124999</v>
      </c>
      <c r="AE1172" s="668">
        <v>0.2676406141124999</v>
      </c>
      <c r="AF1172" s="668">
        <v>0.2676406141124999</v>
      </c>
      <c r="AG1172" s="668">
        <v>0.2676406141124999</v>
      </c>
      <c r="AH1172" s="658">
        <v>0.2676406141124999</v>
      </c>
      <c r="AI1172" s="17"/>
      <c r="AM1172" s="109"/>
    </row>
    <row r="1173" spans="1:39" outlineLevel="2">
      <c r="A1173" s="37">
        <f>ROW()</f>
        <v>1173</v>
      </c>
      <c r="C1173" s="6" t="s">
        <v>473</v>
      </c>
      <c r="I1173" s="667"/>
      <c r="J1173" s="668"/>
      <c r="K1173" s="668"/>
      <c r="L1173" s="668"/>
      <c r="M1173" s="668"/>
      <c r="N1173" s="667"/>
      <c r="O1173" s="668"/>
      <c r="P1173" s="668"/>
      <c r="Q1173" s="668"/>
      <c r="R1173" s="668"/>
      <c r="S1173" s="658"/>
      <c r="T1173" s="667"/>
      <c r="U1173" s="668"/>
      <c r="V1173" s="668"/>
      <c r="W1173" s="668"/>
      <c r="X1173" s="658"/>
      <c r="Y1173" s="667"/>
      <c r="Z1173" s="668"/>
      <c r="AA1173" s="668"/>
      <c r="AB1173" s="668"/>
      <c r="AC1173" s="658"/>
      <c r="AD1173" s="667">
        <v>0.50423711557499984</v>
      </c>
      <c r="AE1173" s="668">
        <v>0.50423711557499984</v>
      </c>
      <c r="AF1173" s="668">
        <v>0.50423711557499995</v>
      </c>
      <c r="AG1173" s="668">
        <v>0.50423711557499995</v>
      </c>
      <c r="AH1173" s="658">
        <v>0</v>
      </c>
      <c r="AI1173" s="17"/>
      <c r="AM1173" s="109"/>
    </row>
    <row r="1174" spans="1:39" outlineLevel="2">
      <c r="A1174" s="37">
        <f>ROW()</f>
        <v>1174</v>
      </c>
      <c r="C1174" s="6" t="s">
        <v>474</v>
      </c>
      <c r="I1174" s="667"/>
      <c r="J1174" s="668"/>
      <c r="K1174" s="668"/>
      <c r="L1174" s="668"/>
      <c r="M1174" s="668"/>
      <c r="N1174" s="667"/>
      <c r="O1174" s="668"/>
      <c r="P1174" s="668"/>
      <c r="Q1174" s="668"/>
      <c r="R1174" s="668"/>
      <c r="S1174" s="658"/>
      <c r="T1174" s="667"/>
      <c r="U1174" s="668"/>
      <c r="V1174" s="668"/>
      <c r="W1174" s="668"/>
      <c r="X1174" s="658"/>
      <c r="Y1174" s="667"/>
      <c r="Z1174" s="668"/>
      <c r="AA1174" s="668"/>
      <c r="AB1174" s="668"/>
      <c r="AC1174" s="658"/>
      <c r="AD1174" s="667">
        <v>0.49110909322499985</v>
      </c>
      <c r="AE1174" s="668">
        <v>0.49110909322499985</v>
      </c>
      <c r="AF1174" s="668">
        <v>0.49110909322499985</v>
      </c>
      <c r="AG1174" s="668">
        <v>0.49110909322499996</v>
      </c>
      <c r="AH1174" s="658">
        <v>0.49110909322499985</v>
      </c>
      <c r="AI1174" s="17"/>
      <c r="AM1174" s="109"/>
    </row>
    <row r="1175" spans="1:39" outlineLevel="2">
      <c r="A1175" s="37">
        <f>ROW()</f>
        <v>1175</v>
      </c>
      <c r="C1175" s="6" t="s">
        <v>477</v>
      </c>
      <c r="I1175" s="667"/>
      <c r="J1175" s="668"/>
      <c r="K1175" s="668"/>
      <c r="L1175" s="668"/>
      <c r="M1175" s="668"/>
      <c r="N1175" s="667"/>
      <c r="O1175" s="668"/>
      <c r="P1175" s="668"/>
      <c r="Q1175" s="668"/>
      <c r="R1175" s="668"/>
      <c r="S1175" s="658"/>
      <c r="T1175" s="667"/>
      <c r="U1175" s="668"/>
      <c r="V1175" s="668"/>
      <c r="W1175" s="668"/>
      <c r="X1175" s="658"/>
      <c r="Y1175" s="667"/>
      <c r="Z1175" s="668"/>
      <c r="AA1175" s="668"/>
      <c r="AB1175" s="668"/>
      <c r="AC1175" s="658"/>
      <c r="AD1175" s="667">
        <v>0.65289204056249972</v>
      </c>
      <c r="AE1175" s="668">
        <v>0.65289204056249972</v>
      </c>
      <c r="AF1175" s="668">
        <v>0.65289204056249972</v>
      </c>
      <c r="AG1175" s="668">
        <v>0.65289204056249983</v>
      </c>
      <c r="AH1175" s="658">
        <v>0.65289204056249983</v>
      </c>
      <c r="AI1175" s="17"/>
      <c r="AM1175" s="109"/>
    </row>
    <row r="1176" spans="1:39" outlineLevel="2">
      <c r="A1176" s="37">
        <f>ROW()</f>
        <v>1176</v>
      </c>
      <c r="C1176" s="6" t="s">
        <v>511</v>
      </c>
      <c r="I1176" s="667"/>
      <c r="J1176" s="668"/>
      <c r="K1176" s="668"/>
      <c r="L1176" s="668"/>
      <c r="M1176" s="668"/>
      <c r="N1176" s="667"/>
      <c r="O1176" s="668"/>
      <c r="P1176" s="668"/>
      <c r="Q1176" s="668"/>
      <c r="R1176" s="668"/>
      <c r="S1176" s="658"/>
      <c r="T1176" s="667"/>
      <c r="U1176" s="668"/>
      <c r="V1176" s="668"/>
      <c r="W1176" s="668"/>
      <c r="X1176" s="658"/>
      <c r="Y1176" s="667"/>
      <c r="Z1176" s="668"/>
      <c r="AA1176" s="668"/>
      <c r="AB1176" s="668"/>
      <c r="AC1176" s="658"/>
      <c r="AD1176" s="667">
        <v>0</v>
      </c>
      <c r="AE1176" s="668">
        <v>0</v>
      </c>
      <c r="AF1176" s="668">
        <v>0</v>
      </c>
      <c r="AG1176" s="668">
        <v>0</v>
      </c>
      <c r="AH1176" s="658">
        <v>0</v>
      </c>
      <c r="AI1176" s="17"/>
      <c r="AM1176" s="109"/>
    </row>
    <row r="1177" spans="1:39" outlineLevel="2">
      <c r="A1177" s="37">
        <f>ROW()</f>
        <v>1177</v>
      </c>
      <c r="C1177" s="6" t="s">
        <v>655</v>
      </c>
      <c r="I1177" s="667"/>
      <c r="J1177" s="668"/>
      <c r="K1177" s="668"/>
      <c r="L1177" s="668"/>
      <c r="M1177" s="668"/>
      <c r="N1177" s="667"/>
      <c r="O1177" s="668"/>
      <c r="P1177" s="668"/>
      <c r="Q1177" s="668"/>
      <c r="R1177" s="668"/>
      <c r="S1177" s="658"/>
      <c r="T1177" s="667"/>
      <c r="U1177" s="668"/>
      <c r="V1177" s="668"/>
      <c r="W1177" s="668"/>
      <c r="X1177" s="658"/>
      <c r="Y1177" s="667"/>
      <c r="Z1177" s="668"/>
      <c r="AA1177" s="668"/>
      <c r="AB1177" s="668"/>
      <c r="AC1177" s="658"/>
      <c r="AD1177" s="667"/>
      <c r="AE1177" s="668"/>
      <c r="AF1177" s="668"/>
      <c r="AG1177" s="668"/>
      <c r="AH1177" s="658"/>
      <c r="AI1177" s="17"/>
      <c r="AM1177" s="109"/>
    </row>
    <row r="1178" spans="1:39" outlineLevel="2">
      <c r="A1178" s="37">
        <f>ROW()</f>
        <v>1178</v>
      </c>
      <c r="C1178" s="6" t="s">
        <v>656</v>
      </c>
      <c r="I1178" s="667"/>
      <c r="J1178" s="668"/>
      <c r="K1178" s="668"/>
      <c r="L1178" s="668"/>
      <c r="M1178" s="668"/>
      <c r="N1178" s="667"/>
      <c r="O1178" s="668"/>
      <c r="P1178" s="668"/>
      <c r="Q1178" s="668"/>
      <c r="R1178" s="668"/>
      <c r="S1178" s="658"/>
      <c r="T1178" s="667"/>
      <c r="U1178" s="668"/>
      <c r="V1178" s="668"/>
      <c r="W1178" s="668"/>
      <c r="X1178" s="658"/>
      <c r="Y1178" s="667"/>
      <c r="Z1178" s="668"/>
      <c r="AA1178" s="668"/>
      <c r="AB1178" s="668"/>
      <c r="AC1178" s="658"/>
      <c r="AD1178" s="667"/>
      <c r="AE1178" s="668"/>
      <c r="AF1178" s="668"/>
      <c r="AG1178" s="668"/>
      <c r="AH1178" s="658"/>
      <c r="AI1178" s="17"/>
      <c r="AM1178" s="109"/>
    </row>
    <row r="1179" spans="1:39" outlineLevel="2">
      <c r="A1179" s="37">
        <f>ROW()</f>
        <v>1179</v>
      </c>
      <c r="C1179" s="6" t="s">
        <v>667</v>
      </c>
      <c r="I1179" s="667"/>
      <c r="J1179" s="668"/>
      <c r="K1179" s="668"/>
      <c r="L1179" s="668"/>
      <c r="M1179" s="668"/>
      <c r="N1179" s="667"/>
      <c r="O1179" s="668"/>
      <c r="P1179" s="668"/>
      <c r="Q1179" s="668"/>
      <c r="R1179" s="668"/>
      <c r="S1179" s="658"/>
      <c r="T1179" s="667"/>
      <c r="U1179" s="668"/>
      <c r="V1179" s="668"/>
      <c r="W1179" s="668"/>
      <c r="X1179" s="658"/>
      <c r="Y1179" s="667"/>
      <c r="Z1179" s="668"/>
      <c r="AA1179" s="668"/>
      <c r="AB1179" s="668"/>
      <c r="AC1179" s="658"/>
      <c r="AD1179" s="667"/>
      <c r="AE1179" s="668"/>
      <c r="AF1179" s="668"/>
      <c r="AG1179" s="668"/>
      <c r="AH1179" s="658"/>
      <c r="AI1179" s="17"/>
      <c r="AM1179" s="109"/>
    </row>
    <row r="1180" spans="1:39" outlineLevel="2">
      <c r="A1180" s="37">
        <f>ROW()</f>
        <v>1180</v>
      </c>
      <c r="C1180" s="6" t="s">
        <v>212</v>
      </c>
      <c r="I1180" s="667">
        <v>0</v>
      </c>
      <c r="J1180" s="668">
        <v>0</v>
      </c>
      <c r="K1180" s="668">
        <v>0</v>
      </c>
      <c r="L1180" s="668">
        <v>0</v>
      </c>
      <c r="M1180" s="668">
        <v>0</v>
      </c>
      <c r="N1180" s="667">
        <v>0</v>
      </c>
      <c r="O1180" s="668">
        <v>0</v>
      </c>
      <c r="P1180" s="668">
        <v>0</v>
      </c>
      <c r="Q1180" s="668">
        <v>0</v>
      </c>
      <c r="R1180" s="668">
        <v>0</v>
      </c>
      <c r="S1180" s="658">
        <v>0</v>
      </c>
      <c r="T1180" s="667">
        <v>0</v>
      </c>
      <c r="U1180" s="668">
        <v>0</v>
      </c>
      <c r="V1180" s="668">
        <v>0</v>
      </c>
      <c r="W1180" s="668">
        <v>0</v>
      </c>
      <c r="X1180" s="658">
        <v>0</v>
      </c>
      <c r="Y1180" s="667">
        <v>0</v>
      </c>
      <c r="Z1180" s="668">
        <v>0</v>
      </c>
      <c r="AA1180" s="668">
        <v>0</v>
      </c>
      <c r="AB1180" s="668">
        <v>0</v>
      </c>
      <c r="AC1180" s="658">
        <v>0</v>
      </c>
      <c r="AD1180" s="667">
        <v>0</v>
      </c>
      <c r="AE1180" s="668">
        <v>0</v>
      </c>
      <c r="AF1180" s="668">
        <v>0</v>
      </c>
      <c r="AG1180" s="668">
        <v>0</v>
      </c>
      <c r="AH1180" s="658">
        <v>0</v>
      </c>
      <c r="AI1180" s="17"/>
      <c r="AM1180" s="109"/>
    </row>
    <row r="1181" spans="1:39" outlineLevel="2">
      <c r="A1181" s="37">
        <f>ROW()</f>
        <v>1181</v>
      </c>
      <c r="C1181" s="6" t="s">
        <v>362</v>
      </c>
      <c r="I1181" s="669"/>
      <c r="J1181" s="670"/>
      <c r="K1181" s="670"/>
      <c r="L1181" s="670"/>
      <c r="M1181" s="670"/>
      <c r="N1181" s="669"/>
      <c r="O1181" s="670"/>
      <c r="P1181" s="670"/>
      <c r="Q1181" s="670"/>
      <c r="R1181" s="670"/>
      <c r="S1181" s="659"/>
      <c r="T1181" s="669"/>
      <c r="U1181" s="670"/>
      <c r="V1181" s="670"/>
      <c r="W1181" s="670"/>
      <c r="X1181" s="659"/>
      <c r="Y1181" s="669">
        <v>0</v>
      </c>
      <c r="Z1181" s="670">
        <v>0</v>
      </c>
      <c r="AA1181" s="670">
        <v>0</v>
      </c>
      <c r="AB1181" s="670">
        <v>0</v>
      </c>
      <c r="AC1181" s="659">
        <v>0</v>
      </c>
      <c r="AD1181" s="669">
        <v>0</v>
      </c>
      <c r="AE1181" s="670">
        <v>0</v>
      </c>
      <c r="AF1181" s="670">
        <v>0</v>
      </c>
      <c r="AG1181" s="670">
        <v>0</v>
      </c>
      <c r="AH1181" s="659">
        <v>0</v>
      </c>
      <c r="AI1181" s="17"/>
      <c r="AM1181" s="109"/>
    </row>
    <row r="1182" spans="1:39" outlineLevel="2">
      <c r="A1182" s="37">
        <f>ROW()</f>
        <v>1182</v>
      </c>
      <c r="C1182" s="6" t="s">
        <v>1</v>
      </c>
      <c r="I1182" s="204">
        <f t="shared" ref="I1182:AH1182" si="507">SUM(I1169:I1181)</f>
        <v>0</v>
      </c>
      <c r="J1182" s="9">
        <f t="shared" si="507"/>
        <v>0</v>
      </c>
      <c r="K1182" s="9">
        <f t="shared" si="507"/>
        <v>0</v>
      </c>
      <c r="L1182" s="9">
        <f t="shared" si="507"/>
        <v>0</v>
      </c>
      <c r="M1182" s="9">
        <f t="shared" si="507"/>
        <v>0</v>
      </c>
      <c r="N1182" s="204">
        <f t="shared" si="507"/>
        <v>0</v>
      </c>
      <c r="O1182" s="9">
        <f t="shared" si="507"/>
        <v>0</v>
      </c>
      <c r="P1182" s="9">
        <f t="shared" si="507"/>
        <v>0</v>
      </c>
      <c r="Q1182" s="9">
        <f t="shared" si="507"/>
        <v>0</v>
      </c>
      <c r="R1182" s="9">
        <f t="shared" si="507"/>
        <v>0</v>
      </c>
      <c r="S1182" s="18">
        <f t="shared" si="507"/>
        <v>0</v>
      </c>
      <c r="T1182" s="204">
        <f t="shared" si="507"/>
        <v>0</v>
      </c>
      <c r="U1182" s="9">
        <f t="shared" si="507"/>
        <v>0</v>
      </c>
      <c r="V1182" s="9">
        <f t="shared" si="507"/>
        <v>0</v>
      </c>
      <c r="W1182" s="9">
        <f t="shared" si="507"/>
        <v>0</v>
      </c>
      <c r="X1182" s="18">
        <f t="shared" si="507"/>
        <v>0</v>
      </c>
      <c r="Y1182" s="204">
        <f t="shared" si="507"/>
        <v>0</v>
      </c>
      <c r="Z1182" s="9">
        <f t="shared" si="507"/>
        <v>0</v>
      </c>
      <c r="AA1182" s="9">
        <f t="shared" si="507"/>
        <v>0</v>
      </c>
      <c r="AB1182" s="9">
        <f t="shared" si="507"/>
        <v>0</v>
      </c>
      <c r="AC1182" s="18">
        <f t="shared" si="507"/>
        <v>0.48759093872809978</v>
      </c>
      <c r="AD1182" s="204">
        <f t="shared" si="507"/>
        <v>2.1642366238921915</v>
      </c>
      <c r="AE1182" s="9">
        <f t="shared" si="507"/>
        <v>2.1642366238921915</v>
      </c>
      <c r="AF1182" s="9">
        <f t="shared" si="507"/>
        <v>2.1642366238921915</v>
      </c>
      <c r="AG1182" s="9">
        <f t="shared" si="507"/>
        <v>2.164236623892192</v>
      </c>
      <c r="AH1182" s="18">
        <f t="shared" si="507"/>
        <v>1.6599995083171919</v>
      </c>
      <c r="AI1182" s="17"/>
      <c r="AM1182" s="109"/>
    </row>
    <row r="1183" spans="1:39" outlineLevel="2">
      <c r="A1183" s="37">
        <f>ROW()</f>
        <v>1183</v>
      </c>
      <c r="B1183" s="64" t="s">
        <v>463</v>
      </c>
      <c r="I1183" s="1299" t="s">
        <v>260</v>
      </c>
      <c r="J1183" s="1282"/>
      <c r="K1183" s="1282"/>
      <c r="L1183" s="1282"/>
      <c r="M1183" s="1282"/>
      <c r="N1183" s="1270" t="s">
        <v>286</v>
      </c>
      <c r="O1183" s="1271"/>
      <c r="P1183" s="1271"/>
      <c r="Q1183" s="1271"/>
      <c r="R1183" s="1271"/>
      <c r="S1183" s="1272"/>
      <c r="T1183" s="1270" t="s">
        <v>279</v>
      </c>
      <c r="U1183" s="1271"/>
      <c r="V1183" s="1271"/>
      <c r="W1183" s="1271"/>
      <c r="X1183" s="1272"/>
      <c r="Y1183" s="1270" t="s">
        <v>458</v>
      </c>
      <c r="Z1183" s="1271"/>
      <c r="AA1183" s="1271"/>
      <c r="AB1183" s="1271"/>
      <c r="AC1183" s="1272"/>
      <c r="AD1183" s="1270" t="s">
        <v>551</v>
      </c>
      <c r="AE1183" s="1271"/>
      <c r="AF1183" s="1271"/>
      <c r="AG1183" s="1271"/>
      <c r="AH1183" s="1272"/>
      <c r="AI1183" s="17"/>
      <c r="AM1183" s="109"/>
    </row>
    <row r="1184" spans="1:39" outlineLevel="2">
      <c r="A1184" s="37">
        <f>ROW()</f>
        <v>1184</v>
      </c>
      <c r="C1184" s="167" t="s">
        <v>2</v>
      </c>
      <c r="I1184" s="667">
        <v>0</v>
      </c>
      <c r="J1184" s="668">
        <v>0</v>
      </c>
      <c r="K1184" s="668">
        <v>0</v>
      </c>
      <c r="L1184" s="668">
        <v>0</v>
      </c>
      <c r="M1184" s="668">
        <v>0</v>
      </c>
      <c r="N1184" s="667">
        <v>0</v>
      </c>
      <c r="O1184" s="668">
        <v>0</v>
      </c>
      <c r="P1184" s="668">
        <v>0</v>
      </c>
      <c r="Q1184" s="668">
        <v>0</v>
      </c>
      <c r="R1184" s="668">
        <v>0</v>
      </c>
      <c r="S1184" s="658">
        <v>0</v>
      </c>
      <c r="T1184" s="667">
        <v>0</v>
      </c>
      <c r="U1184" s="668">
        <v>0</v>
      </c>
      <c r="V1184" s="668">
        <v>0</v>
      </c>
      <c r="W1184" s="668">
        <v>0</v>
      </c>
      <c r="X1184" s="658">
        <v>0</v>
      </c>
      <c r="Y1184" s="667">
        <v>0</v>
      </c>
      <c r="Z1184" s="668">
        <v>0</v>
      </c>
      <c r="AA1184" s="668">
        <v>0</v>
      </c>
      <c r="AB1184" s="668">
        <v>0</v>
      </c>
      <c r="AC1184" s="658">
        <v>0</v>
      </c>
      <c r="AD1184" s="667">
        <v>5.4915008303571423E-3</v>
      </c>
      <c r="AE1184" s="668">
        <v>5.4915008303571414E-3</v>
      </c>
      <c r="AF1184" s="668">
        <v>5.4915008303571414E-3</v>
      </c>
      <c r="AG1184" s="668">
        <v>5.4915008303571405E-3</v>
      </c>
      <c r="AH1184" s="658">
        <v>5.4915008303571414E-3</v>
      </c>
      <c r="AI1184" s="17"/>
      <c r="AM1184" s="109"/>
    </row>
    <row r="1185" spans="1:39" outlineLevel="2">
      <c r="A1185" s="37">
        <f>ROW()</f>
        <v>1185</v>
      </c>
      <c r="C1185" s="6" t="s">
        <v>3</v>
      </c>
      <c r="I1185" s="667">
        <v>0</v>
      </c>
      <c r="J1185" s="668">
        <v>0</v>
      </c>
      <c r="K1185" s="668">
        <v>0</v>
      </c>
      <c r="L1185" s="668">
        <v>0</v>
      </c>
      <c r="M1185" s="668">
        <v>0</v>
      </c>
      <c r="N1185" s="667">
        <v>0</v>
      </c>
      <c r="O1185" s="668">
        <v>0</v>
      </c>
      <c r="P1185" s="668">
        <v>0</v>
      </c>
      <c r="Q1185" s="668">
        <v>0</v>
      </c>
      <c r="R1185" s="668">
        <v>0</v>
      </c>
      <c r="S1185" s="658">
        <v>0</v>
      </c>
      <c r="T1185" s="667">
        <v>0</v>
      </c>
      <c r="U1185" s="668">
        <v>0</v>
      </c>
      <c r="V1185" s="668">
        <v>0</v>
      </c>
      <c r="W1185" s="668">
        <v>0</v>
      </c>
      <c r="X1185" s="658">
        <v>0</v>
      </c>
      <c r="Y1185" s="667">
        <v>0</v>
      </c>
      <c r="Z1185" s="668">
        <v>0</v>
      </c>
      <c r="AA1185" s="668">
        <v>0</v>
      </c>
      <c r="AB1185" s="668">
        <v>0</v>
      </c>
      <c r="AC1185" s="658">
        <v>0</v>
      </c>
      <c r="AD1185" s="667">
        <v>8.1507550387499988E-2</v>
      </c>
      <c r="AE1185" s="668">
        <v>8.1507550387499988E-2</v>
      </c>
      <c r="AF1185" s="668">
        <v>8.1507550387500002E-2</v>
      </c>
      <c r="AG1185" s="668">
        <v>8.1507550387500002E-2</v>
      </c>
      <c r="AH1185" s="658">
        <v>8.1507550387500016E-2</v>
      </c>
      <c r="AI1185" s="17"/>
      <c r="AM1185" s="109"/>
    </row>
    <row r="1186" spans="1:39" outlineLevel="2">
      <c r="A1186" s="37">
        <f>ROW()</f>
        <v>1186</v>
      </c>
      <c r="C1186" s="6" t="s">
        <v>4</v>
      </c>
      <c r="I1186" s="667">
        <v>0</v>
      </c>
      <c r="J1186" s="668">
        <v>0</v>
      </c>
      <c r="K1186" s="668">
        <v>0</v>
      </c>
      <c r="L1186" s="668">
        <v>0</v>
      </c>
      <c r="M1186" s="668">
        <v>0</v>
      </c>
      <c r="N1186" s="667">
        <v>0</v>
      </c>
      <c r="O1186" s="668">
        <v>0</v>
      </c>
      <c r="P1186" s="668">
        <v>0</v>
      </c>
      <c r="Q1186" s="668">
        <v>0</v>
      </c>
      <c r="R1186" s="668">
        <v>0</v>
      </c>
      <c r="S1186" s="658">
        <v>0</v>
      </c>
      <c r="T1186" s="667">
        <v>0</v>
      </c>
      <c r="U1186" s="668">
        <v>0</v>
      </c>
      <c r="V1186" s="668">
        <v>0</v>
      </c>
      <c r="W1186" s="668">
        <v>0</v>
      </c>
      <c r="X1186" s="658">
        <v>0</v>
      </c>
      <c r="Y1186" s="667">
        <v>0</v>
      </c>
      <c r="Z1186" s="668">
        <v>0</v>
      </c>
      <c r="AA1186" s="668">
        <v>0</v>
      </c>
      <c r="AB1186" s="668">
        <v>0</v>
      </c>
      <c r="AC1186" s="658">
        <v>0</v>
      </c>
      <c r="AD1186" s="667">
        <v>0.2755735501274999</v>
      </c>
      <c r="AE1186" s="668">
        <v>0.27557355012749996</v>
      </c>
      <c r="AF1186" s="668">
        <v>0.27557355012749996</v>
      </c>
      <c r="AG1186" s="668">
        <v>0.27557355012749996</v>
      </c>
      <c r="AH1186" s="658">
        <v>0.27557355012749996</v>
      </c>
      <c r="AI1186" s="17"/>
      <c r="AM1186" s="109"/>
    </row>
    <row r="1187" spans="1:39" outlineLevel="2">
      <c r="A1187" s="37">
        <f>ROW()</f>
        <v>1187</v>
      </c>
      <c r="C1187" s="6" t="s">
        <v>208</v>
      </c>
      <c r="I1187" s="667">
        <v>0</v>
      </c>
      <c r="J1187" s="668">
        <v>0</v>
      </c>
      <c r="K1187" s="668">
        <v>0</v>
      </c>
      <c r="L1187" s="668">
        <v>0</v>
      </c>
      <c r="M1187" s="668">
        <v>0</v>
      </c>
      <c r="N1187" s="667">
        <v>0</v>
      </c>
      <c r="O1187" s="668">
        <v>0</v>
      </c>
      <c r="P1187" s="668">
        <v>0</v>
      </c>
      <c r="Q1187" s="668">
        <v>0</v>
      </c>
      <c r="R1187" s="668">
        <v>0</v>
      </c>
      <c r="S1187" s="658">
        <v>0</v>
      </c>
      <c r="T1187" s="667">
        <v>0</v>
      </c>
      <c r="U1187" s="668">
        <v>0</v>
      </c>
      <c r="V1187" s="668">
        <v>0</v>
      </c>
      <c r="W1187" s="668">
        <v>0</v>
      </c>
      <c r="X1187" s="658">
        <v>0</v>
      </c>
      <c r="Y1187" s="667">
        <v>0</v>
      </c>
      <c r="Z1187" s="668">
        <v>0</v>
      </c>
      <c r="AA1187" s="668">
        <v>0</v>
      </c>
      <c r="AB1187" s="668">
        <v>0</v>
      </c>
      <c r="AC1187" s="658">
        <v>0</v>
      </c>
      <c r="AD1187" s="667">
        <v>0.43271414696249993</v>
      </c>
      <c r="AE1187" s="668">
        <v>0.43271414696249999</v>
      </c>
      <c r="AF1187" s="668">
        <v>0.43271414696249999</v>
      </c>
      <c r="AG1187" s="668">
        <v>0.43271414696250005</v>
      </c>
      <c r="AH1187" s="658">
        <v>0.43271414696249999</v>
      </c>
      <c r="AI1187" s="17"/>
      <c r="AM1187" s="109"/>
    </row>
    <row r="1188" spans="1:39" outlineLevel="2">
      <c r="A1188" s="37">
        <f>ROW()</f>
        <v>1188</v>
      </c>
      <c r="C1188" s="6" t="s">
        <v>473</v>
      </c>
      <c r="I1188" s="667"/>
      <c r="J1188" s="668"/>
      <c r="K1188" s="668"/>
      <c r="L1188" s="668"/>
      <c r="M1188" s="668"/>
      <c r="N1188" s="667"/>
      <c r="O1188" s="668"/>
      <c r="P1188" s="668"/>
      <c r="Q1188" s="668"/>
      <c r="R1188" s="668"/>
      <c r="S1188" s="658"/>
      <c r="T1188" s="667"/>
      <c r="U1188" s="668"/>
      <c r="V1188" s="668"/>
      <c r="W1188" s="668"/>
      <c r="X1188" s="658"/>
      <c r="Y1188" s="667"/>
      <c r="Z1188" s="668"/>
      <c r="AA1188" s="668"/>
      <c r="AB1188" s="668"/>
      <c r="AC1188" s="658"/>
      <c r="AD1188" s="667">
        <v>1.0035671011249998</v>
      </c>
      <c r="AE1188" s="668">
        <v>1.0035671011249998</v>
      </c>
      <c r="AF1188" s="668">
        <v>1.0035671011249998</v>
      </c>
      <c r="AG1188" s="668">
        <v>1.0035671011249998</v>
      </c>
      <c r="AH1188" s="658">
        <v>1.0035671011249998</v>
      </c>
      <c r="AI1188" s="17"/>
      <c r="AM1188" s="109"/>
    </row>
    <row r="1189" spans="1:39" outlineLevel="2">
      <c r="A1189" s="37">
        <f>ROW()</f>
        <v>1189</v>
      </c>
      <c r="C1189" s="6" t="s">
        <v>474</v>
      </c>
      <c r="I1189" s="667"/>
      <c r="J1189" s="668"/>
      <c r="K1189" s="668"/>
      <c r="L1189" s="668"/>
      <c r="M1189" s="668"/>
      <c r="N1189" s="667"/>
      <c r="O1189" s="668"/>
      <c r="P1189" s="668"/>
      <c r="Q1189" s="668"/>
      <c r="R1189" s="668"/>
      <c r="S1189" s="658"/>
      <c r="T1189" s="667"/>
      <c r="U1189" s="668"/>
      <c r="V1189" s="668"/>
      <c r="W1189" s="668"/>
      <c r="X1189" s="658"/>
      <c r="Y1189" s="667"/>
      <c r="Z1189" s="668"/>
      <c r="AA1189" s="668"/>
      <c r="AB1189" s="668"/>
      <c r="AC1189" s="658"/>
      <c r="AD1189" s="667">
        <v>0.28391685232499991</v>
      </c>
      <c r="AE1189" s="668">
        <v>0.28391685232499991</v>
      </c>
      <c r="AF1189" s="668">
        <v>0.28391685232499991</v>
      </c>
      <c r="AG1189" s="668">
        <v>0.28391685232499991</v>
      </c>
      <c r="AH1189" s="658">
        <v>0.28391685232499991</v>
      </c>
      <c r="AI1189" s="17"/>
      <c r="AM1189" s="109"/>
    </row>
    <row r="1190" spans="1:39" outlineLevel="2">
      <c r="A1190" s="37">
        <f>ROW()</f>
        <v>1190</v>
      </c>
      <c r="C1190" s="6" t="s">
        <v>477</v>
      </c>
      <c r="I1190" s="667"/>
      <c r="J1190" s="668"/>
      <c r="K1190" s="668"/>
      <c r="L1190" s="668"/>
      <c r="M1190" s="668"/>
      <c r="N1190" s="667"/>
      <c r="O1190" s="668"/>
      <c r="P1190" s="668"/>
      <c r="Q1190" s="668"/>
      <c r="R1190" s="668"/>
      <c r="S1190" s="658"/>
      <c r="T1190" s="667"/>
      <c r="U1190" s="668"/>
      <c r="V1190" s="668"/>
      <c r="W1190" s="668"/>
      <c r="X1190" s="658"/>
      <c r="Y1190" s="667"/>
      <c r="Z1190" s="668"/>
      <c r="AA1190" s="668"/>
      <c r="AB1190" s="668"/>
      <c r="AC1190" s="658"/>
      <c r="AD1190" s="667">
        <v>0.6396497794394187</v>
      </c>
      <c r="AE1190" s="668">
        <v>0.6396497794394187</v>
      </c>
      <c r="AF1190" s="668">
        <v>0.6396497794394187</v>
      </c>
      <c r="AG1190" s="668">
        <v>0.63964977943941881</v>
      </c>
      <c r="AH1190" s="658">
        <v>0.63964977943941881</v>
      </c>
      <c r="AI1190" s="17"/>
      <c r="AM1190" s="109"/>
    </row>
    <row r="1191" spans="1:39" outlineLevel="2">
      <c r="A1191" s="37">
        <f>ROW()</f>
        <v>1191</v>
      </c>
      <c r="C1191" s="6" t="s">
        <v>511</v>
      </c>
      <c r="I1191" s="667"/>
      <c r="J1191" s="668"/>
      <c r="K1191" s="668"/>
      <c r="L1191" s="668"/>
      <c r="M1191" s="668"/>
      <c r="N1191" s="667"/>
      <c r="O1191" s="668"/>
      <c r="P1191" s="668"/>
      <c r="Q1191" s="668"/>
      <c r="R1191" s="668"/>
      <c r="S1191" s="658"/>
      <c r="T1191" s="667"/>
      <c r="U1191" s="668"/>
      <c r="V1191" s="668"/>
      <c r="W1191" s="668"/>
      <c r="X1191" s="658"/>
      <c r="Y1191" s="667"/>
      <c r="Z1191" s="668"/>
      <c r="AA1191" s="668"/>
      <c r="AB1191" s="668"/>
      <c r="AC1191" s="658"/>
      <c r="AD1191" s="667">
        <v>0</v>
      </c>
      <c r="AE1191" s="668">
        <v>0</v>
      </c>
      <c r="AF1191" s="668">
        <v>0</v>
      </c>
      <c r="AG1191" s="668">
        <v>0</v>
      </c>
      <c r="AH1191" s="658">
        <v>0</v>
      </c>
      <c r="AI1191" s="17"/>
      <c r="AM1191" s="109"/>
    </row>
    <row r="1192" spans="1:39" outlineLevel="2">
      <c r="A1192" s="37">
        <f>ROW()</f>
        <v>1192</v>
      </c>
      <c r="C1192" s="6" t="s">
        <v>655</v>
      </c>
      <c r="I1192" s="667"/>
      <c r="J1192" s="668"/>
      <c r="K1192" s="668"/>
      <c r="L1192" s="668"/>
      <c r="M1192" s="668"/>
      <c r="N1192" s="667"/>
      <c r="O1192" s="668"/>
      <c r="P1192" s="668"/>
      <c r="Q1192" s="668"/>
      <c r="R1192" s="668"/>
      <c r="S1192" s="658"/>
      <c r="T1192" s="667"/>
      <c r="U1192" s="668"/>
      <c r="V1192" s="668"/>
      <c r="W1192" s="668"/>
      <c r="X1192" s="658"/>
      <c r="Y1192" s="667"/>
      <c r="Z1192" s="668"/>
      <c r="AA1192" s="668"/>
      <c r="AB1192" s="668"/>
      <c r="AC1192" s="658"/>
      <c r="AD1192" s="667"/>
      <c r="AE1192" s="668"/>
      <c r="AF1192" s="668"/>
      <c r="AG1192" s="668"/>
      <c r="AH1192" s="658"/>
      <c r="AI1192" s="17"/>
      <c r="AM1192" s="109"/>
    </row>
    <row r="1193" spans="1:39" outlineLevel="2">
      <c r="A1193" s="37">
        <f>ROW()</f>
        <v>1193</v>
      </c>
      <c r="C1193" s="6" t="s">
        <v>656</v>
      </c>
      <c r="I1193" s="667"/>
      <c r="J1193" s="668"/>
      <c r="K1193" s="668"/>
      <c r="L1193" s="668"/>
      <c r="M1193" s="668"/>
      <c r="N1193" s="667"/>
      <c r="O1193" s="668"/>
      <c r="P1193" s="668"/>
      <c r="Q1193" s="668"/>
      <c r="R1193" s="668"/>
      <c r="S1193" s="658"/>
      <c r="T1193" s="667"/>
      <c r="U1193" s="668"/>
      <c r="V1193" s="668"/>
      <c r="W1193" s="668"/>
      <c r="X1193" s="658"/>
      <c r="Y1193" s="667"/>
      <c r="Z1193" s="668"/>
      <c r="AA1193" s="668"/>
      <c r="AB1193" s="668"/>
      <c r="AC1193" s="658"/>
      <c r="AD1193" s="667"/>
      <c r="AE1193" s="668"/>
      <c r="AF1193" s="668"/>
      <c r="AG1193" s="668"/>
      <c r="AH1193" s="658"/>
      <c r="AI1193" s="17"/>
      <c r="AM1193" s="109"/>
    </row>
    <row r="1194" spans="1:39" outlineLevel="2">
      <c r="A1194" s="37">
        <f>ROW()</f>
        <v>1194</v>
      </c>
      <c r="C1194" s="6" t="s">
        <v>667</v>
      </c>
      <c r="I1194" s="667"/>
      <c r="J1194" s="668"/>
      <c r="K1194" s="668"/>
      <c r="L1194" s="668"/>
      <c r="M1194" s="668"/>
      <c r="N1194" s="667"/>
      <c r="O1194" s="668"/>
      <c r="P1194" s="668"/>
      <c r="Q1194" s="668"/>
      <c r="R1194" s="668"/>
      <c r="S1194" s="658"/>
      <c r="T1194" s="667"/>
      <c r="U1194" s="668"/>
      <c r="V1194" s="668"/>
      <c r="W1194" s="668"/>
      <c r="X1194" s="658"/>
      <c r="Y1194" s="667"/>
      <c r="Z1194" s="668"/>
      <c r="AA1194" s="668"/>
      <c r="AB1194" s="668"/>
      <c r="AC1194" s="658"/>
      <c r="AD1194" s="667"/>
      <c r="AE1194" s="668"/>
      <c r="AF1194" s="668"/>
      <c r="AG1194" s="668"/>
      <c r="AH1194" s="658"/>
      <c r="AI1194" s="17"/>
      <c r="AM1194" s="109"/>
    </row>
    <row r="1195" spans="1:39" outlineLevel="2">
      <c r="A1195" s="37">
        <f>ROW()</f>
        <v>1195</v>
      </c>
      <c r="C1195" s="6" t="s">
        <v>212</v>
      </c>
      <c r="I1195" s="667">
        <v>0</v>
      </c>
      <c r="J1195" s="668">
        <v>0</v>
      </c>
      <c r="K1195" s="668">
        <v>0</v>
      </c>
      <c r="L1195" s="668">
        <v>0</v>
      </c>
      <c r="M1195" s="668">
        <v>0</v>
      </c>
      <c r="N1195" s="667">
        <v>0</v>
      </c>
      <c r="O1195" s="668">
        <v>0</v>
      </c>
      <c r="P1195" s="668">
        <v>0</v>
      </c>
      <c r="Q1195" s="668">
        <v>0</v>
      </c>
      <c r="R1195" s="668">
        <v>0</v>
      </c>
      <c r="S1195" s="658">
        <v>0</v>
      </c>
      <c r="T1195" s="667">
        <v>0</v>
      </c>
      <c r="U1195" s="668">
        <v>0</v>
      </c>
      <c r="V1195" s="668">
        <v>0</v>
      </c>
      <c r="W1195" s="668">
        <v>0</v>
      </c>
      <c r="X1195" s="658">
        <v>0</v>
      </c>
      <c r="Y1195" s="667">
        <v>0</v>
      </c>
      <c r="Z1195" s="668">
        <v>0</v>
      </c>
      <c r="AA1195" s="668">
        <v>0</v>
      </c>
      <c r="AB1195" s="668">
        <v>0</v>
      </c>
      <c r="AC1195" s="658">
        <v>0</v>
      </c>
      <c r="AD1195" s="667">
        <v>0</v>
      </c>
      <c r="AE1195" s="668">
        <v>0</v>
      </c>
      <c r="AF1195" s="668">
        <v>0</v>
      </c>
      <c r="AG1195" s="668">
        <v>0</v>
      </c>
      <c r="AH1195" s="658">
        <v>0</v>
      </c>
      <c r="AI1195" s="17"/>
      <c r="AM1195" s="109"/>
    </row>
    <row r="1196" spans="1:39" outlineLevel="2">
      <c r="A1196" s="37">
        <f>ROW()</f>
        <v>1196</v>
      </c>
      <c r="C1196" s="6" t="s">
        <v>362</v>
      </c>
      <c r="I1196" s="669"/>
      <c r="J1196" s="670"/>
      <c r="K1196" s="670"/>
      <c r="L1196" s="670"/>
      <c r="M1196" s="670"/>
      <c r="N1196" s="669"/>
      <c r="O1196" s="670"/>
      <c r="P1196" s="670"/>
      <c r="Q1196" s="670"/>
      <c r="R1196" s="670"/>
      <c r="S1196" s="659"/>
      <c r="T1196" s="669"/>
      <c r="U1196" s="670"/>
      <c r="V1196" s="670"/>
      <c r="W1196" s="670"/>
      <c r="X1196" s="659"/>
      <c r="Y1196" s="669"/>
      <c r="Z1196" s="670"/>
      <c r="AA1196" s="670"/>
      <c r="AB1196" s="670"/>
      <c r="AC1196" s="659"/>
      <c r="AD1196" s="669">
        <v>0</v>
      </c>
      <c r="AE1196" s="670">
        <v>0</v>
      </c>
      <c r="AF1196" s="670">
        <v>0</v>
      </c>
      <c r="AG1196" s="670">
        <v>0</v>
      </c>
      <c r="AH1196" s="659">
        <v>0</v>
      </c>
      <c r="AI1196" s="17"/>
      <c r="AM1196" s="109"/>
    </row>
    <row r="1197" spans="1:39" outlineLevel="2">
      <c r="A1197" s="37">
        <f>ROW()</f>
        <v>1197</v>
      </c>
      <c r="C1197" s="6" t="s">
        <v>1</v>
      </c>
      <c r="I1197" s="204">
        <f t="shared" ref="I1197:AH1197" si="508">SUM(I1184:I1196)</f>
        <v>0</v>
      </c>
      <c r="J1197" s="9">
        <f t="shared" si="508"/>
        <v>0</v>
      </c>
      <c r="K1197" s="9">
        <f t="shared" si="508"/>
        <v>0</v>
      </c>
      <c r="L1197" s="9">
        <f t="shared" si="508"/>
        <v>0</v>
      </c>
      <c r="M1197" s="9">
        <f t="shared" si="508"/>
        <v>0</v>
      </c>
      <c r="N1197" s="204">
        <f t="shared" si="508"/>
        <v>0</v>
      </c>
      <c r="O1197" s="9">
        <f t="shared" si="508"/>
        <v>0</v>
      </c>
      <c r="P1197" s="9">
        <f t="shared" si="508"/>
        <v>0</v>
      </c>
      <c r="Q1197" s="9">
        <f t="shared" si="508"/>
        <v>0</v>
      </c>
      <c r="R1197" s="9">
        <f t="shared" si="508"/>
        <v>0</v>
      </c>
      <c r="S1197" s="18">
        <f t="shared" si="508"/>
        <v>0</v>
      </c>
      <c r="T1197" s="204">
        <f t="shared" si="508"/>
        <v>0</v>
      </c>
      <c r="U1197" s="9">
        <f t="shared" si="508"/>
        <v>0</v>
      </c>
      <c r="V1197" s="9">
        <f t="shared" si="508"/>
        <v>0</v>
      </c>
      <c r="W1197" s="9">
        <f t="shared" si="508"/>
        <v>0</v>
      </c>
      <c r="X1197" s="18">
        <f t="shared" si="508"/>
        <v>0</v>
      </c>
      <c r="Y1197" s="204">
        <f t="shared" si="508"/>
        <v>0</v>
      </c>
      <c r="Z1197" s="9">
        <f t="shared" si="508"/>
        <v>0</v>
      </c>
      <c r="AA1197" s="9">
        <f t="shared" si="508"/>
        <v>0</v>
      </c>
      <c r="AB1197" s="9">
        <f t="shared" si="508"/>
        <v>0</v>
      </c>
      <c r="AC1197" s="18">
        <f t="shared" si="508"/>
        <v>0</v>
      </c>
      <c r="AD1197" s="204">
        <f t="shared" si="508"/>
        <v>2.7224204811972754</v>
      </c>
      <c r="AE1197" s="9">
        <f t="shared" si="508"/>
        <v>2.7224204811972754</v>
      </c>
      <c r="AF1197" s="9">
        <f t="shared" si="508"/>
        <v>2.7224204811972754</v>
      </c>
      <c r="AG1197" s="9">
        <f t="shared" si="508"/>
        <v>2.7224204811972754</v>
      </c>
      <c r="AH1197" s="18">
        <f t="shared" si="508"/>
        <v>2.7224204811972754</v>
      </c>
      <c r="AI1197" s="17"/>
      <c r="AM1197" s="109"/>
    </row>
    <row r="1198" spans="1:39" outlineLevel="2">
      <c r="A1198" s="37">
        <f>ROW()</f>
        <v>1198</v>
      </c>
      <c r="B1198" s="64" t="s">
        <v>552</v>
      </c>
      <c r="I1198" s="1299" t="s">
        <v>260</v>
      </c>
      <c r="J1198" s="1282"/>
      <c r="K1198" s="1282"/>
      <c r="L1198" s="1282"/>
      <c r="M1198" s="1282"/>
      <c r="N1198" s="1270" t="s">
        <v>286</v>
      </c>
      <c r="O1198" s="1271"/>
      <c r="P1198" s="1271"/>
      <c r="Q1198" s="1271"/>
      <c r="R1198" s="1271"/>
      <c r="S1198" s="1272"/>
      <c r="T1198" s="1270" t="s">
        <v>279</v>
      </c>
      <c r="U1198" s="1271"/>
      <c r="V1198" s="1271"/>
      <c r="W1198" s="1271"/>
      <c r="X1198" s="1272"/>
      <c r="Y1198" s="1270" t="s">
        <v>458</v>
      </c>
      <c r="Z1198" s="1271"/>
      <c r="AA1198" s="1271"/>
      <c r="AB1198" s="1271"/>
      <c r="AC1198" s="1272"/>
      <c r="AD1198" s="1270" t="s">
        <v>551</v>
      </c>
      <c r="AE1198" s="1271"/>
      <c r="AF1198" s="1271"/>
      <c r="AG1198" s="1271"/>
      <c r="AH1198" s="1272"/>
      <c r="AI1198" s="17"/>
      <c r="AM1198" s="109"/>
    </row>
    <row r="1199" spans="1:39" outlineLevel="2">
      <c r="A1199" s="37">
        <f>ROW()</f>
        <v>1199</v>
      </c>
      <c r="C1199" s="167" t="s">
        <v>2</v>
      </c>
      <c r="I1199" s="667"/>
      <c r="J1199" s="668"/>
      <c r="K1199" s="668"/>
      <c r="L1199" s="668"/>
      <c r="M1199" s="658"/>
      <c r="N1199" s="667">
        <v>0</v>
      </c>
      <c r="O1199" s="668">
        <v>0</v>
      </c>
      <c r="P1199" s="668">
        <v>0</v>
      </c>
      <c r="Q1199" s="668">
        <v>0</v>
      </c>
      <c r="R1199" s="668">
        <v>0</v>
      </c>
      <c r="S1199" s="658">
        <v>0</v>
      </c>
      <c r="T1199" s="667"/>
      <c r="U1199" s="668"/>
      <c r="V1199" s="668"/>
      <c r="W1199" s="668"/>
      <c r="X1199" s="658"/>
      <c r="Y1199" s="667"/>
      <c r="Z1199" s="668"/>
      <c r="AA1199" s="668"/>
      <c r="AB1199" s="668"/>
      <c r="AC1199" s="658"/>
      <c r="AD1199" s="667">
        <v>0</v>
      </c>
      <c r="AE1199" s="668">
        <v>0</v>
      </c>
      <c r="AF1199" s="668">
        <v>0</v>
      </c>
      <c r="AG1199" s="668">
        <v>0</v>
      </c>
      <c r="AH1199" s="658">
        <v>0</v>
      </c>
      <c r="AI1199" s="17"/>
      <c r="AM1199" s="109"/>
    </row>
    <row r="1200" spans="1:39" outlineLevel="2">
      <c r="A1200" s="37">
        <f>ROW()</f>
        <v>1200</v>
      </c>
      <c r="C1200" s="6" t="s">
        <v>3</v>
      </c>
      <c r="I1200" s="667"/>
      <c r="J1200" s="668"/>
      <c r="K1200" s="668"/>
      <c r="L1200" s="668"/>
      <c r="M1200" s="658"/>
      <c r="N1200" s="667">
        <v>0</v>
      </c>
      <c r="O1200" s="668">
        <v>0</v>
      </c>
      <c r="P1200" s="668">
        <v>0</v>
      </c>
      <c r="Q1200" s="668">
        <v>0</v>
      </c>
      <c r="R1200" s="668">
        <v>0</v>
      </c>
      <c r="S1200" s="658">
        <v>0</v>
      </c>
      <c r="T1200" s="667"/>
      <c r="U1200" s="668"/>
      <c r="V1200" s="668"/>
      <c r="W1200" s="668"/>
      <c r="X1200" s="658"/>
      <c r="Y1200" s="667"/>
      <c r="Z1200" s="668"/>
      <c r="AA1200" s="668"/>
      <c r="AB1200" s="668"/>
      <c r="AC1200" s="658"/>
      <c r="AD1200" s="667">
        <v>0</v>
      </c>
      <c r="AE1200" s="668">
        <v>0.16752395330870523</v>
      </c>
      <c r="AF1200" s="668">
        <v>0.16752395330870523</v>
      </c>
      <c r="AG1200" s="668">
        <v>0.16752395330870523</v>
      </c>
      <c r="AH1200" s="658">
        <v>0.16752395330870526</v>
      </c>
      <c r="AI1200" s="17"/>
      <c r="AM1200" s="109"/>
    </row>
    <row r="1201" spans="1:39" outlineLevel="2">
      <c r="A1201" s="37">
        <f>ROW()</f>
        <v>1201</v>
      </c>
      <c r="C1201" s="6" t="s">
        <v>4</v>
      </c>
      <c r="I1201" s="667"/>
      <c r="J1201" s="668"/>
      <c r="K1201" s="668"/>
      <c r="L1201" s="668"/>
      <c r="M1201" s="658"/>
      <c r="N1201" s="667">
        <v>0</v>
      </c>
      <c r="O1201" s="668">
        <v>0</v>
      </c>
      <c r="P1201" s="668">
        <v>0</v>
      </c>
      <c r="Q1201" s="668">
        <v>0</v>
      </c>
      <c r="R1201" s="668">
        <v>0</v>
      </c>
      <c r="S1201" s="658">
        <v>0</v>
      </c>
      <c r="T1201" s="667"/>
      <c r="U1201" s="668"/>
      <c r="V1201" s="668"/>
      <c r="W1201" s="668"/>
      <c r="X1201" s="658"/>
      <c r="Y1201" s="667"/>
      <c r="Z1201" s="668"/>
      <c r="AA1201" s="668"/>
      <c r="AB1201" s="668"/>
      <c r="AC1201" s="658"/>
      <c r="AD1201" s="667">
        <v>0</v>
      </c>
      <c r="AE1201" s="668">
        <v>5.8432300841386196E-2</v>
      </c>
      <c r="AF1201" s="668">
        <v>5.8432300841386196E-2</v>
      </c>
      <c r="AG1201" s="668">
        <v>5.8432300841386189E-2</v>
      </c>
      <c r="AH1201" s="658">
        <v>5.8432300841386189E-2</v>
      </c>
      <c r="AI1201" s="17"/>
      <c r="AM1201" s="109"/>
    </row>
    <row r="1202" spans="1:39" outlineLevel="2">
      <c r="A1202" s="37">
        <f>ROW()</f>
        <v>1202</v>
      </c>
      <c r="C1202" s="6" t="s">
        <v>208</v>
      </c>
      <c r="I1202" s="667"/>
      <c r="J1202" s="668"/>
      <c r="K1202" s="668"/>
      <c r="L1202" s="668"/>
      <c r="M1202" s="658"/>
      <c r="N1202" s="667">
        <v>0</v>
      </c>
      <c r="O1202" s="668">
        <v>0</v>
      </c>
      <c r="P1202" s="668">
        <v>0</v>
      </c>
      <c r="Q1202" s="668">
        <v>0</v>
      </c>
      <c r="R1202" s="668">
        <v>0</v>
      </c>
      <c r="S1202" s="658">
        <v>0</v>
      </c>
      <c r="T1202" s="667"/>
      <c r="U1202" s="668"/>
      <c r="V1202" s="668"/>
      <c r="W1202" s="668"/>
      <c r="X1202" s="658"/>
      <c r="Y1202" s="667"/>
      <c r="Z1202" s="668"/>
      <c r="AA1202" s="668"/>
      <c r="AB1202" s="668"/>
      <c r="AC1202" s="658"/>
      <c r="AD1202" s="667">
        <v>0</v>
      </c>
      <c r="AE1202" s="668">
        <v>0.27828459034052144</v>
      </c>
      <c r="AF1202" s="668">
        <v>0.27828459034052139</v>
      </c>
      <c r="AG1202" s="668">
        <v>0.27828459034052139</v>
      </c>
      <c r="AH1202" s="658">
        <v>0.27828459034052139</v>
      </c>
      <c r="AI1202" s="17"/>
      <c r="AM1202" s="109"/>
    </row>
    <row r="1203" spans="1:39" outlineLevel="2">
      <c r="A1203" s="37">
        <f>ROW()</f>
        <v>1203</v>
      </c>
      <c r="C1203" s="6" t="s">
        <v>473</v>
      </c>
      <c r="I1203" s="667"/>
      <c r="J1203" s="668"/>
      <c r="K1203" s="668"/>
      <c r="L1203" s="668"/>
      <c r="M1203" s="658"/>
      <c r="N1203" s="667"/>
      <c r="O1203" s="668"/>
      <c r="P1203" s="668"/>
      <c r="Q1203" s="668"/>
      <c r="R1203" s="668"/>
      <c r="S1203" s="658"/>
      <c r="T1203" s="667"/>
      <c r="U1203" s="668"/>
      <c r="V1203" s="668"/>
      <c r="W1203" s="668"/>
      <c r="X1203" s="658"/>
      <c r="Y1203" s="667"/>
      <c r="Z1203" s="668"/>
      <c r="AA1203" s="668"/>
      <c r="AB1203" s="668"/>
      <c r="AC1203" s="658"/>
      <c r="AD1203" s="667">
        <v>0</v>
      </c>
      <c r="AE1203" s="668">
        <v>2.9944091996282607</v>
      </c>
      <c r="AF1203" s="668">
        <v>2.9944091996282607</v>
      </c>
      <c r="AG1203" s="668">
        <v>2.9944091996282602</v>
      </c>
      <c r="AH1203" s="658">
        <v>2.9944091996282607</v>
      </c>
      <c r="AI1203" s="17"/>
      <c r="AM1203" s="109"/>
    </row>
    <row r="1204" spans="1:39" outlineLevel="2">
      <c r="A1204" s="37">
        <f>ROW()</f>
        <v>1204</v>
      </c>
      <c r="C1204" s="6" t="s">
        <v>474</v>
      </c>
      <c r="I1204" s="667"/>
      <c r="J1204" s="668"/>
      <c r="K1204" s="668"/>
      <c r="L1204" s="668"/>
      <c r="M1204" s="658"/>
      <c r="N1204" s="667"/>
      <c r="O1204" s="668"/>
      <c r="P1204" s="668"/>
      <c r="Q1204" s="668"/>
      <c r="R1204" s="668"/>
      <c r="S1204" s="658"/>
      <c r="T1204" s="667"/>
      <c r="U1204" s="668"/>
      <c r="V1204" s="668"/>
      <c r="W1204" s="668"/>
      <c r="X1204" s="658"/>
      <c r="Y1204" s="667"/>
      <c r="Z1204" s="668"/>
      <c r="AA1204" s="668"/>
      <c r="AB1204" s="668"/>
      <c r="AC1204" s="658"/>
      <c r="AD1204" s="667">
        <v>0</v>
      </c>
      <c r="AE1204" s="668">
        <v>0.22802757613885286</v>
      </c>
      <c r="AF1204" s="668">
        <v>0.22802757613885283</v>
      </c>
      <c r="AG1204" s="668">
        <v>0.22802757613885286</v>
      </c>
      <c r="AH1204" s="658">
        <v>0.22802757613885283</v>
      </c>
      <c r="AI1204" s="17"/>
      <c r="AM1204" s="109"/>
    </row>
    <row r="1205" spans="1:39" outlineLevel="2">
      <c r="A1205" s="37">
        <f>ROW()</f>
        <v>1205</v>
      </c>
      <c r="C1205" s="6" t="s">
        <v>477</v>
      </c>
      <c r="I1205" s="667"/>
      <c r="J1205" s="668"/>
      <c r="K1205" s="668"/>
      <c r="L1205" s="668"/>
      <c r="M1205" s="658"/>
      <c r="N1205" s="667"/>
      <c r="O1205" s="668"/>
      <c r="P1205" s="668"/>
      <c r="Q1205" s="668"/>
      <c r="R1205" s="668"/>
      <c r="S1205" s="658"/>
      <c r="T1205" s="667"/>
      <c r="U1205" s="668"/>
      <c r="V1205" s="668"/>
      <c r="W1205" s="668"/>
      <c r="X1205" s="658"/>
      <c r="Y1205" s="667"/>
      <c r="Z1205" s="668"/>
      <c r="AA1205" s="668"/>
      <c r="AB1205" s="668"/>
      <c r="AC1205" s="658"/>
      <c r="AD1205" s="667">
        <v>0</v>
      </c>
      <c r="AE1205" s="668">
        <v>1.6563225403768349</v>
      </c>
      <c r="AF1205" s="668">
        <v>1.6563225403768351</v>
      </c>
      <c r="AG1205" s="668">
        <v>1.6563225403768351</v>
      </c>
      <c r="AH1205" s="658">
        <v>1.6563225403768354</v>
      </c>
      <c r="AI1205" s="17"/>
      <c r="AM1205" s="109"/>
    </row>
    <row r="1206" spans="1:39" outlineLevel="2">
      <c r="A1206" s="37">
        <f>ROW()</f>
        <v>1206</v>
      </c>
      <c r="C1206" s="6" t="s">
        <v>511</v>
      </c>
      <c r="I1206" s="667"/>
      <c r="J1206" s="668"/>
      <c r="K1206" s="668"/>
      <c r="L1206" s="668"/>
      <c r="M1206" s="658"/>
      <c r="N1206" s="667"/>
      <c r="O1206" s="668"/>
      <c r="P1206" s="668"/>
      <c r="Q1206" s="668"/>
      <c r="R1206" s="668"/>
      <c r="S1206" s="658"/>
      <c r="T1206" s="667"/>
      <c r="U1206" s="668"/>
      <c r="V1206" s="668"/>
      <c r="W1206" s="668"/>
      <c r="X1206" s="658"/>
      <c r="Y1206" s="667"/>
      <c r="Z1206" s="668"/>
      <c r="AA1206" s="668"/>
      <c r="AB1206" s="668"/>
      <c r="AC1206" s="658"/>
      <c r="AD1206" s="667">
        <v>0</v>
      </c>
      <c r="AE1206" s="668">
        <v>6.1414747659924253E-2</v>
      </c>
      <c r="AF1206" s="668">
        <v>6.1414747659924253E-2</v>
      </c>
      <c r="AG1206" s="668">
        <v>6.1414747659924253E-2</v>
      </c>
      <c r="AH1206" s="658">
        <v>6.1414747659924253E-2</v>
      </c>
      <c r="AI1206" s="17"/>
      <c r="AM1206" s="109"/>
    </row>
    <row r="1207" spans="1:39" outlineLevel="2">
      <c r="A1207" s="37">
        <f>ROW()</f>
        <v>1207</v>
      </c>
      <c r="C1207" s="6" t="s">
        <v>655</v>
      </c>
      <c r="I1207" s="667"/>
      <c r="J1207" s="668"/>
      <c r="K1207" s="668"/>
      <c r="L1207" s="668"/>
      <c r="M1207" s="658"/>
      <c r="N1207" s="667"/>
      <c r="O1207" s="668"/>
      <c r="P1207" s="668"/>
      <c r="Q1207" s="668"/>
      <c r="R1207" s="668"/>
      <c r="S1207" s="658"/>
      <c r="T1207" s="667"/>
      <c r="U1207" s="668"/>
      <c r="V1207" s="668"/>
      <c r="W1207" s="668"/>
      <c r="X1207" s="658"/>
      <c r="Y1207" s="667"/>
      <c r="Z1207" s="668"/>
      <c r="AA1207" s="668"/>
      <c r="AB1207" s="668"/>
      <c r="AC1207" s="658"/>
      <c r="AD1207" s="667"/>
      <c r="AE1207" s="668"/>
      <c r="AF1207" s="668"/>
      <c r="AG1207" s="668"/>
      <c r="AH1207" s="658"/>
      <c r="AI1207" s="17"/>
      <c r="AM1207" s="109"/>
    </row>
    <row r="1208" spans="1:39" outlineLevel="2">
      <c r="A1208" s="37">
        <f>ROW()</f>
        <v>1208</v>
      </c>
      <c r="C1208" s="6" t="s">
        <v>656</v>
      </c>
      <c r="I1208" s="667"/>
      <c r="J1208" s="668"/>
      <c r="K1208" s="668"/>
      <c r="L1208" s="668"/>
      <c r="M1208" s="658"/>
      <c r="N1208" s="667"/>
      <c r="O1208" s="668"/>
      <c r="P1208" s="668"/>
      <c r="Q1208" s="668"/>
      <c r="R1208" s="668"/>
      <c r="S1208" s="658"/>
      <c r="T1208" s="667"/>
      <c r="U1208" s="668"/>
      <c r="V1208" s="668"/>
      <c r="W1208" s="668"/>
      <c r="X1208" s="658"/>
      <c r="Y1208" s="667"/>
      <c r="Z1208" s="668"/>
      <c r="AA1208" s="668"/>
      <c r="AB1208" s="668"/>
      <c r="AC1208" s="658"/>
      <c r="AD1208" s="667"/>
      <c r="AE1208" s="668"/>
      <c r="AF1208" s="668"/>
      <c r="AG1208" s="668"/>
      <c r="AH1208" s="658"/>
      <c r="AI1208" s="17"/>
      <c r="AM1208" s="109"/>
    </row>
    <row r="1209" spans="1:39" outlineLevel="2">
      <c r="A1209" s="37">
        <f>ROW()</f>
        <v>1209</v>
      </c>
      <c r="C1209" s="6" t="s">
        <v>667</v>
      </c>
      <c r="I1209" s="667"/>
      <c r="J1209" s="668"/>
      <c r="K1209" s="668"/>
      <c r="L1209" s="668"/>
      <c r="M1209" s="658"/>
      <c r="N1209" s="667"/>
      <c r="O1209" s="668"/>
      <c r="P1209" s="668"/>
      <c r="Q1209" s="668"/>
      <c r="R1209" s="668"/>
      <c r="S1209" s="658"/>
      <c r="T1209" s="667"/>
      <c r="U1209" s="668"/>
      <c r="V1209" s="668"/>
      <c r="W1209" s="668"/>
      <c r="X1209" s="658"/>
      <c r="Y1209" s="667"/>
      <c r="Z1209" s="668"/>
      <c r="AA1209" s="668"/>
      <c r="AB1209" s="668"/>
      <c r="AC1209" s="658"/>
      <c r="AD1209" s="667"/>
      <c r="AE1209" s="668"/>
      <c r="AF1209" s="668"/>
      <c r="AG1209" s="668"/>
      <c r="AH1209" s="658"/>
      <c r="AI1209" s="17"/>
      <c r="AM1209" s="109"/>
    </row>
    <row r="1210" spans="1:39" outlineLevel="2">
      <c r="A1210" s="37">
        <f>ROW()</f>
        <v>1210</v>
      </c>
      <c r="C1210" s="6" t="s">
        <v>212</v>
      </c>
      <c r="I1210" s="667"/>
      <c r="J1210" s="668"/>
      <c r="K1210" s="668"/>
      <c r="L1210" s="668"/>
      <c r="M1210" s="658"/>
      <c r="N1210" s="667">
        <v>0</v>
      </c>
      <c r="O1210" s="668">
        <v>0</v>
      </c>
      <c r="P1210" s="668">
        <v>0</v>
      </c>
      <c r="Q1210" s="668">
        <v>0</v>
      </c>
      <c r="R1210" s="668">
        <v>0</v>
      </c>
      <c r="S1210" s="658">
        <v>0</v>
      </c>
      <c r="T1210" s="667"/>
      <c r="U1210" s="668"/>
      <c r="V1210" s="668"/>
      <c r="W1210" s="668"/>
      <c r="X1210" s="658"/>
      <c r="Y1210" s="667"/>
      <c r="Z1210" s="668"/>
      <c r="AA1210" s="668"/>
      <c r="AB1210" s="668"/>
      <c r="AC1210" s="658"/>
      <c r="AD1210" s="667">
        <v>0</v>
      </c>
      <c r="AE1210" s="668">
        <v>0</v>
      </c>
      <c r="AF1210" s="668">
        <v>0</v>
      </c>
      <c r="AG1210" s="668">
        <v>0</v>
      </c>
      <c r="AH1210" s="658">
        <v>0</v>
      </c>
      <c r="AI1210" s="17"/>
      <c r="AM1210" s="109"/>
    </row>
    <row r="1211" spans="1:39" outlineLevel="2">
      <c r="A1211" s="37">
        <f>ROW()</f>
        <v>1211</v>
      </c>
      <c r="C1211" s="6" t="s">
        <v>362</v>
      </c>
      <c r="I1211" s="669"/>
      <c r="J1211" s="670"/>
      <c r="K1211" s="670"/>
      <c r="L1211" s="670"/>
      <c r="M1211" s="659"/>
      <c r="N1211" s="669"/>
      <c r="O1211" s="670"/>
      <c r="P1211" s="670"/>
      <c r="Q1211" s="670"/>
      <c r="R1211" s="670"/>
      <c r="S1211" s="659"/>
      <c r="T1211" s="669"/>
      <c r="U1211" s="670"/>
      <c r="V1211" s="670"/>
      <c r="W1211" s="670"/>
      <c r="X1211" s="659"/>
      <c r="Y1211" s="669"/>
      <c r="Z1211" s="670"/>
      <c r="AA1211" s="670"/>
      <c r="AB1211" s="670"/>
      <c r="AC1211" s="659"/>
      <c r="AD1211" s="669">
        <v>0</v>
      </c>
      <c r="AE1211" s="670">
        <v>5.15587287859441E-2</v>
      </c>
      <c r="AF1211" s="670">
        <v>5.15587287859441E-2</v>
      </c>
      <c r="AG1211" s="670">
        <v>5.15587287859441E-2</v>
      </c>
      <c r="AH1211" s="659">
        <v>5.1558728785944107E-2</v>
      </c>
      <c r="AI1211" s="17"/>
      <c r="AM1211" s="109"/>
    </row>
    <row r="1212" spans="1:39" outlineLevel="2">
      <c r="A1212" s="37">
        <f>ROW()</f>
        <v>1212</v>
      </c>
      <c r="C1212" s="6" t="s">
        <v>1</v>
      </c>
      <c r="I1212" s="204">
        <f t="shared" ref="I1212:S1212" si="509">SUM(I1199:I1211)</f>
        <v>0</v>
      </c>
      <c r="J1212" s="9">
        <f t="shared" si="509"/>
        <v>0</v>
      </c>
      <c r="K1212" s="9">
        <f t="shared" si="509"/>
        <v>0</v>
      </c>
      <c r="L1212" s="9">
        <f t="shared" si="509"/>
        <v>0</v>
      </c>
      <c r="M1212" s="18">
        <f t="shared" si="509"/>
        <v>0</v>
      </c>
      <c r="N1212" s="204">
        <f t="shared" si="509"/>
        <v>0</v>
      </c>
      <c r="O1212" s="9">
        <f t="shared" si="509"/>
        <v>0</v>
      </c>
      <c r="P1212" s="9">
        <f t="shared" si="509"/>
        <v>0</v>
      </c>
      <c r="Q1212" s="9">
        <f t="shared" si="509"/>
        <v>0</v>
      </c>
      <c r="R1212" s="9">
        <f t="shared" si="509"/>
        <v>0</v>
      </c>
      <c r="S1212" s="18">
        <f t="shared" si="509"/>
        <v>0</v>
      </c>
      <c r="T1212" s="204">
        <f t="shared" ref="T1212:AC1212" si="510">SUM(T1199:T1211)</f>
        <v>0</v>
      </c>
      <c r="U1212" s="9">
        <f t="shared" si="510"/>
        <v>0</v>
      </c>
      <c r="V1212" s="9">
        <f t="shared" si="510"/>
        <v>0</v>
      </c>
      <c r="W1212" s="9">
        <f t="shared" si="510"/>
        <v>0</v>
      </c>
      <c r="X1212" s="18">
        <f t="shared" si="510"/>
        <v>0</v>
      </c>
      <c r="Y1212" s="204">
        <f t="shared" si="510"/>
        <v>0</v>
      </c>
      <c r="Z1212" s="9">
        <f t="shared" si="510"/>
        <v>0</v>
      </c>
      <c r="AA1212" s="9">
        <f t="shared" si="510"/>
        <v>0</v>
      </c>
      <c r="AB1212" s="9">
        <f t="shared" si="510"/>
        <v>0</v>
      </c>
      <c r="AC1212" s="18">
        <f t="shared" si="510"/>
        <v>0</v>
      </c>
      <c r="AD1212" s="204">
        <f t="shared" ref="AD1212:AH1212" si="511">SUM(AD1199:AD1211)</f>
        <v>0</v>
      </c>
      <c r="AE1212" s="9">
        <f t="shared" si="511"/>
        <v>5.4959736370804304</v>
      </c>
      <c r="AF1212" s="9">
        <f t="shared" si="511"/>
        <v>5.4959736370804304</v>
      </c>
      <c r="AG1212" s="9">
        <f t="shared" si="511"/>
        <v>5.4959736370804295</v>
      </c>
      <c r="AH1212" s="18">
        <f t="shared" si="511"/>
        <v>5.4959736370804304</v>
      </c>
      <c r="AI1212" s="17"/>
      <c r="AM1212" s="109"/>
    </row>
    <row r="1213" spans="1:39" outlineLevel="2">
      <c r="A1213" s="37">
        <f>ROW()</f>
        <v>1213</v>
      </c>
      <c r="B1213" s="64" t="s">
        <v>553</v>
      </c>
      <c r="I1213" s="1299" t="s">
        <v>260</v>
      </c>
      <c r="J1213" s="1282"/>
      <c r="K1213" s="1282"/>
      <c r="L1213" s="1282"/>
      <c r="M1213" s="1282"/>
      <c r="N1213" s="1270" t="s">
        <v>286</v>
      </c>
      <c r="O1213" s="1271"/>
      <c r="P1213" s="1271"/>
      <c r="Q1213" s="1271"/>
      <c r="R1213" s="1271"/>
      <c r="S1213" s="1272"/>
      <c r="T1213" s="1270" t="s">
        <v>279</v>
      </c>
      <c r="U1213" s="1271"/>
      <c r="V1213" s="1271"/>
      <c r="W1213" s="1271"/>
      <c r="X1213" s="1272"/>
      <c r="Y1213" s="1270" t="s">
        <v>458</v>
      </c>
      <c r="Z1213" s="1271"/>
      <c r="AA1213" s="1271"/>
      <c r="AB1213" s="1271"/>
      <c r="AC1213" s="1272"/>
      <c r="AD1213" s="1270" t="s">
        <v>551</v>
      </c>
      <c r="AE1213" s="1271"/>
      <c r="AF1213" s="1271"/>
      <c r="AG1213" s="1271"/>
      <c r="AH1213" s="1272"/>
      <c r="AI1213" s="17"/>
      <c r="AM1213" s="109"/>
    </row>
    <row r="1214" spans="1:39" outlineLevel="2">
      <c r="A1214" s="37">
        <f>ROW()</f>
        <v>1214</v>
      </c>
      <c r="C1214" s="167" t="s">
        <v>2</v>
      </c>
      <c r="I1214" s="667"/>
      <c r="J1214" s="668"/>
      <c r="K1214" s="668"/>
      <c r="L1214" s="668"/>
      <c r="M1214" s="658"/>
      <c r="N1214" s="667">
        <v>0</v>
      </c>
      <c r="O1214" s="668">
        <v>0</v>
      </c>
      <c r="P1214" s="668">
        <v>0</v>
      </c>
      <c r="Q1214" s="668">
        <v>0</v>
      </c>
      <c r="R1214" s="668">
        <v>0</v>
      </c>
      <c r="S1214" s="658">
        <v>0</v>
      </c>
      <c r="T1214" s="667"/>
      <c r="U1214" s="668"/>
      <c r="V1214" s="668"/>
      <c r="W1214" s="668"/>
      <c r="X1214" s="658"/>
      <c r="Y1214" s="667"/>
      <c r="Z1214" s="668"/>
      <c r="AA1214" s="668"/>
      <c r="AB1214" s="668"/>
      <c r="AC1214" s="658"/>
      <c r="AD1214" s="667">
        <v>0</v>
      </c>
      <c r="AE1214" s="668">
        <v>0</v>
      </c>
      <c r="AF1214" s="668">
        <v>0</v>
      </c>
      <c r="AG1214" s="668">
        <v>0</v>
      </c>
      <c r="AH1214" s="658">
        <v>0</v>
      </c>
      <c r="AI1214" s="17"/>
      <c r="AM1214" s="109"/>
    </row>
    <row r="1215" spans="1:39" outlineLevel="2">
      <c r="A1215" s="37">
        <f>ROW()</f>
        <v>1215</v>
      </c>
      <c r="C1215" s="6" t="s">
        <v>3</v>
      </c>
      <c r="I1215" s="667"/>
      <c r="J1215" s="668"/>
      <c r="K1215" s="668"/>
      <c r="L1215" s="668"/>
      <c r="M1215" s="658"/>
      <c r="N1215" s="667">
        <v>0</v>
      </c>
      <c r="O1215" s="668">
        <v>0</v>
      </c>
      <c r="P1215" s="668">
        <v>0</v>
      </c>
      <c r="Q1215" s="668">
        <v>0</v>
      </c>
      <c r="R1215" s="668">
        <v>0</v>
      </c>
      <c r="S1215" s="658">
        <v>0</v>
      </c>
      <c r="T1215" s="667"/>
      <c r="U1215" s="668"/>
      <c r="V1215" s="668"/>
      <c r="W1215" s="668"/>
      <c r="X1215" s="658"/>
      <c r="Y1215" s="667"/>
      <c r="Z1215" s="668"/>
      <c r="AA1215" s="668"/>
      <c r="AB1215" s="668"/>
      <c r="AC1215" s="658"/>
      <c r="AD1215" s="667">
        <v>0</v>
      </c>
      <c r="AE1215" s="668">
        <v>0</v>
      </c>
      <c r="AF1215" s="668">
        <v>8.0149062865874171E-2</v>
      </c>
      <c r="AG1215" s="668">
        <v>8.0149062865874171E-2</v>
      </c>
      <c r="AH1215" s="658">
        <v>8.0149062865874171E-2</v>
      </c>
      <c r="AI1215" s="17"/>
      <c r="AM1215" s="109"/>
    </row>
    <row r="1216" spans="1:39" outlineLevel="2">
      <c r="A1216" s="37">
        <f>ROW()</f>
        <v>1216</v>
      </c>
      <c r="C1216" s="6" t="s">
        <v>4</v>
      </c>
      <c r="I1216" s="667"/>
      <c r="J1216" s="668"/>
      <c r="K1216" s="668"/>
      <c r="L1216" s="668"/>
      <c r="M1216" s="658"/>
      <c r="N1216" s="667">
        <v>0</v>
      </c>
      <c r="O1216" s="668">
        <v>0</v>
      </c>
      <c r="P1216" s="668">
        <v>0</v>
      </c>
      <c r="Q1216" s="668">
        <v>0</v>
      </c>
      <c r="R1216" s="668">
        <v>0</v>
      </c>
      <c r="S1216" s="658">
        <v>0</v>
      </c>
      <c r="T1216" s="667"/>
      <c r="U1216" s="668"/>
      <c r="V1216" s="668"/>
      <c r="W1216" s="668"/>
      <c r="X1216" s="658"/>
      <c r="Y1216" s="667"/>
      <c r="Z1216" s="668"/>
      <c r="AA1216" s="668"/>
      <c r="AB1216" s="668"/>
      <c r="AC1216" s="658"/>
      <c r="AD1216" s="667">
        <v>0</v>
      </c>
      <c r="AE1216" s="668">
        <v>0</v>
      </c>
      <c r="AF1216" s="668">
        <v>3.9905440583009079E-2</v>
      </c>
      <c r="AG1216" s="668">
        <v>3.9905440583009086E-2</v>
      </c>
      <c r="AH1216" s="658">
        <v>3.9905440583009086E-2</v>
      </c>
      <c r="AI1216" s="17"/>
      <c r="AM1216" s="109"/>
    </row>
    <row r="1217" spans="1:39" outlineLevel="2">
      <c r="A1217" s="37">
        <f>ROW()</f>
        <v>1217</v>
      </c>
      <c r="C1217" s="6" t="s">
        <v>208</v>
      </c>
      <c r="I1217" s="667"/>
      <c r="J1217" s="668"/>
      <c r="K1217" s="668"/>
      <c r="L1217" s="668"/>
      <c r="M1217" s="658"/>
      <c r="N1217" s="667">
        <v>0</v>
      </c>
      <c r="O1217" s="668">
        <v>0</v>
      </c>
      <c r="P1217" s="668">
        <v>0</v>
      </c>
      <c r="Q1217" s="668">
        <v>0</v>
      </c>
      <c r="R1217" s="668">
        <v>0</v>
      </c>
      <c r="S1217" s="658">
        <v>0</v>
      </c>
      <c r="T1217" s="667"/>
      <c r="U1217" s="668"/>
      <c r="V1217" s="668"/>
      <c r="W1217" s="668"/>
      <c r="X1217" s="658"/>
      <c r="Y1217" s="667"/>
      <c r="Z1217" s="668"/>
      <c r="AA1217" s="668"/>
      <c r="AB1217" s="668"/>
      <c r="AC1217" s="658"/>
      <c r="AD1217" s="667">
        <v>0</v>
      </c>
      <c r="AE1217" s="668">
        <v>0</v>
      </c>
      <c r="AF1217" s="668">
        <v>0.16853521739514116</v>
      </c>
      <c r="AG1217" s="668">
        <v>0.16853521739514118</v>
      </c>
      <c r="AH1217" s="658">
        <v>0.16853521739514118</v>
      </c>
      <c r="AI1217" s="17"/>
      <c r="AM1217" s="109"/>
    </row>
    <row r="1218" spans="1:39" outlineLevel="2">
      <c r="A1218" s="37">
        <f>ROW()</f>
        <v>1218</v>
      </c>
      <c r="C1218" s="6" t="s">
        <v>473</v>
      </c>
      <c r="I1218" s="667"/>
      <c r="J1218" s="668"/>
      <c r="K1218" s="668"/>
      <c r="L1218" s="668"/>
      <c r="M1218" s="658"/>
      <c r="N1218" s="667"/>
      <c r="O1218" s="668"/>
      <c r="P1218" s="668"/>
      <c r="Q1218" s="668"/>
      <c r="R1218" s="668"/>
      <c r="S1218" s="658"/>
      <c r="T1218" s="667"/>
      <c r="U1218" s="668"/>
      <c r="V1218" s="668"/>
      <c r="W1218" s="668"/>
      <c r="X1218" s="658"/>
      <c r="Y1218" s="667"/>
      <c r="Z1218" s="668"/>
      <c r="AA1218" s="668"/>
      <c r="AB1218" s="668"/>
      <c r="AC1218" s="658"/>
      <c r="AD1218" s="667">
        <v>0</v>
      </c>
      <c r="AE1218" s="668">
        <v>0</v>
      </c>
      <c r="AF1218" s="668">
        <v>0.58403303201733059</v>
      </c>
      <c r="AG1218" s="668">
        <v>0.58403303201733059</v>
      </c>
      <c r="AH1218" s="658">
        <v>0.58403303201733059</v>
      </c>
      <c r="AI1218" s="17"/>
      <c r="AM1218" s="109"/>
    </row>
    <row r="1219" spans="1:39" outlineLevel="2">
      <c r="A1219" s="37">
        <f>ROW()</f>
        <v>1219</v>
      </c>
      <c r="C1219" s="6" t="s">
        <v>474</v>
      </c>
      <c r="I1219" s="667"/>
      <c r="J1219" s="668"/>
      <c r="K1219" s="668"/>
      <c r="L1219" s="668"/>
      <c r="M1219" s="658"/>
      <c r="N1219" s="667"/>
      <c r="O1219" s="668"/>
      <c r="P1219" s="668"/>
      <c r="Q1219" s="668"/>
      <c r="R1219" s="668"/>
      <c r="S1219" s="658"/>
      <c r="T1219" s="667"/>
      <c r="U1219" s="668"/>
      <c r="V1219" s="668"/>
      <c r="W1219" s="668"/>
      <c r="X1219" s="658"/>
      <c r="Y1219" s="667"/>
      <c r="Z1219" s="668"/>
      <c r="AA1219" s="668"/>
      <c r="AB1219" s="668"/>
      <c r="AC1219" s="658"/>
      <c r="AD1219" s="667">
        <v>0</v>
      </c>
      <c r="AE1219" s="668">
        <v>0</v>
      </c>
      <c r="AF1219" s="668">
        <v>0.19099589317277788</v>
      </c>
      <c r="AG1219" s="668">
        <v>0.19099589317277785</v>
      </c>
      <c r="AH1219" s="658">
        <v>0.19099589317277785</v>
      </c>
      <c r="AI1219" s="17"/>
      <c r="AM1219" s="109"/>
    </row>
    <row r="1220" spans="1:39" outlineLevel="2">
      <c r="A1220" s="37">
        <f>ROW()</f>
        <v>1220</v>
      </c>
      <c r="C1220" s="6" t="s">
        <v>477</v>
      </c>
      <c r="I1220" s="667"/>
      <c r="J1220" s="668"/>
      <c r="K1220" s="668"/>
      <c r="L1220" s="668"/>
      <c r="M1220" s="658"/>
      <c r="N1220" s="667"/>
      <c r="O1220" s="668"/>
      <c r="P1220" s="668"/>
      <c r="Q1220" s="668"/>
      <c r="R1220" s="668"/>
      <c r="S1220" s="658"/>
      <c r="T1220" s="667"/>
      <c r="U1220" s="668"/>
      <c r="V1220" s="668"/>
      <c r="W1220" s="668"/>
      <c r="X1220" s="658"/>
      <c r="Y1220" s="667"/>
      <c r="Z1220" s="668"/>
      <c r="AA1220" s="668"/>
      <c r="AB1220" s="668"/>
      <c r="AC1220" s="658"/>
      <c r="AD1220" s="667">
        <v>0</v>
      </c>
      <c r="AE1220" s="668">
        <v>0</v>
      </c>
      <c r="AF1220" s="668">
        <v>1.9042250610067195</v>
      </c>
      <c r="AG1220" s="668">
        <v>1.9042250610067195</v>
      </c>
      <c r="AH1220" s="658">
        <v>1.9042250610067195</v>
      </c>
      <c r="AI1220" s="17"/>
      <c r="AM1220" s="109"/>
    </row>
    <row r="1221" spans="1:39" outlineLevel="2">
      <c r="A1221" s="37">
        <f>ROW()</f>
        <v>1221</v>
      </c>
      <c r="C1221" s="6" t="s">
        <v>511</v>
      </c>
      <c r="I1221" s="667"/>
      <c r="J1221" s="668"/>
      <c r="K1221" s="668"/>
      <c r="L1221" s="668"/>
      <c r="M1221" s="658"/>
      <c r="N1221" s="667"/>
      <c r="O1221" s="668"/>
      <c r="P1221" s="668"/>
      <c r="Q1221" s="668"/>
      <c r="R1221" s="668"/>
      <c r="S1221" s="658"/>
      <c r="T1221" s="667"/>
      <c r="U1221" s="668"/>
      <c r="V1221" s="668"/>
      <c r="W1221" s="668"/>
      <c r="X1221" s="658"/>
      <c r="Y1221" s="667"/>
      <c r="Z1221" s="668"/>
      <c r="AA1221" s="668"/>
      <c r="AB1221" s="668"/>
      <c r="AC1221" s="658"/>
      <c r="AD1221" s="667">
        <v>0</v>
      </c>
      <c r="AE1221" s="668">
        <v>0</v>
      </c>
      <c r="AF1221" s="668">
        <v>6.916661216305027E-2</v>
      </c>
      <c r="AG1221" s="668">
        <v>6.916661216305027E-2</v>
      </c>
      <c r="AH1221" s="658">
        <v>6.916661216305027E-2</v>
      </c>
      <c r="AI1221" s="17"/>
      <c r="AM1221" s="109"/>
    </row>
    <row r="1222" spans="1:39" outlineLevel="2">
      <c r="A1222" s="37">
        <f>ROW()</f>
        <v>1222</v>
      </c>
      <c r="C1222" s="6" t="s">
        <v>655</v>
      </c>
      <c r="I1222" s="667"/>
      <c r="J1222" s="668"/>
      <c r="K1222" s="668"/>
      <c r="L1222" s="668"/>
      <c r="M1222" s="658"/>
      <c r="N1222" s="667"/>
      <c r="O1222" s="668"/>
      <c r="P1222" s="668"/>
      <c r="Q1222" s="668"/>
      <c r="R1222" s="668"/>
      <c r="S1222" s="658"/>
      <c r="T1222" s="667"/>
      <c r="U1222" s="668"/>
      <c r="V1222" s="668"/>
      <c r="W1222" s="668"/>
      <c r="X1222" s="658"/>
      <c r="Y1222" s="667"/>
      <c r="Z1222" s="668"/>
      <c r="AA1222" s="668"/>
      <c r="AB1222" s="668"/>
      <c r="AC1222" s="658"/>
      <c r="AD1222" s="667"/>
      <c r="AE1222" s="668"/>
      <c r="AF1222" s="668"/>
      <c r="AG1222" s="668"/>
      <c r="AH1222" s="658"/>
      <c r="AI1222" s="17"/>
      <c r="AM1222" s="109"/>
    </row>
    <row r="1223" spans="1:39" outlineLevel="2">
      <c r="A1223" s="37">
        <f>ROW()</f>
        <v>1223</v>
      </c>
      <c r="C1223" s="6" t="s">
        <v>656</v>
      </c>
      <c r="I1223" s="667"/>
      <c r="J1223" s="668"/>
      <c r="K1223" s="668"/>
      <c r="L1223" s="668"/>
      <c r="M1223" s="658"/>
      <c r="N1223" s="667"/>
      <c r="O1223" s="668"/>
      <c r="P1223" s="668"/>
      <c r="Q1223" s="668"/>
      <c r="R1223" s="668"/>
      <c r="S1223" s="658"/>
      <c r="T1223" s="667"/>
      <c r="U1223" s="668"/>
      <c r="V1223" s="668"/>
      <c r="W1223" s="668"/>
      <c r="X1223" s="658"/>
      <c r="Y1223" s="667"/>
      <c r="Z1223" s="668"/>
      <c r="AA1223" s="668"/>
      <c r="AB1223" s="668"/>
      <c r="AC1223" s="658"/>
      <c r="AD1223" s="667"/>
      <c r="AE1223" s="668"/>
      <c r="AF1223" s="668"/>
      <c r="AG1223" s="668"/>
      <c r="AH1223" s="658"/>
      <c r="AI1223" s="17"/>
      <c r="AM1223" s="109"/>
    </row>
    <row r="1224" spans="1:39" outlineLevel="2">
      <c r="A1224" s="37">
        <f>ROW()</f>
        <v>1224</v>
      </c>
      <c r="C1224" s="6" t="s">
        <v>667</v>
      </c>
      <c r="I1224" s="667"/>
      <c r="J1224" s="668"/>
      <c r="K1224" s="668"/>
      <c r="L1224" s="668"/>
      <c r="M1224" s="658"/>
      <c r="N1224" s="667"/>
      <c r="O1224" s="668"/>
      <c r="P1224" s="668"/>
      <c r="Q1224" s="668"/>
      <c r="R1224" s="668"/>
      <c r="S1224" s="658"/>
      <c r="T1224" s="667"/>
      <c r="U1224" s="668"/>
      <c r="V1224" s="668"/>
      <c r="W1224" s="668"/>
      <c r="X1224" s="658"/>
      <c r="Y1224" s="667"/>
      <c r="Z1224" s="668"/>
      <c r="AA1224" s="668"/>
      <c r="AB1224" s="668"/>
      <c r="AC1224" s="658"/>
      <c r="AD1224" s="667"/>
      <c r="AE1224" s="668"/>
      <c r="AF1224" s="668"/>
      <c r="AG1224" s="668"/>
      <c r="AH1224" s="658"/>
      <c r="AI1224" s="17"/>
      <c r="AM1224" s="109"/>
    </row>
    <row r="1225" spans="1:39" outlineLevel="2">
      <c r="A1225" s="37">
        <f>ROW()</f>
        <v>1225</v>
      </c>
      <c r="C1225" s="6" t="s">
        <v>212</v>
      </c>
      <c r="I1225" s="667"/>
      <c r="J1225" s="668"/>
      <c r="K1225" s="668"/>
      <c r="L1225" s="668"/>
      <c r="M1225" s="658"/>
      <c r="N1225" s="667">
        <v>0</v>
      </c>
      <c r="O1225" s="668">
        <v>0</v>
      </c>
      <c r="P1225" s="668">
        <v>0</v>
      </c>
      <c r="Q1225" s="668">
        <v>0</v>
      </c>
      <c r="R1225" s="668">
        <v>0</v>
      </c>
      <c r="S1225" s="658">
        <v>0</v>
      </c>
      <c r="T1225" s="667"/>
      <c r="U1225" s="668"/>
      <c r="V1225" s="668"/>
      <c r="W1225" s="668"/>
      <c r="X1225" s="658"/>
      <c r="Y1225" s="667"/>
      <c r="Z1225" s="668"/>
      <c r="AA1225" s="668"/>
      <c r="AB1225" s="668"/>
      <c r="AC1225" s="658"/>
      <c r="AD1225" s="667">
        <v>0</v>
      </c>
      <c r="AE1225" s="668">
        <v>0</v>
      </c>
      <c r="AF1225" s="668">
        <v>0</v>
      </c>
      <c r="AG1225" s="668">
        <v>0</v>
      </c>
      <c r="AH1225" s="658">
        <v>0</v>
      </c>
      <c r="AI1225" s="17"/>
      <c r="AM1225" s="109"/>
    </row>
    <row r="1226" spans="1:39" outlineLevel="2">
      <c r="A1226" s="37">
        <f>ROW()</f>
        <v>1226</v>
      </c>
      <c r="C1226" s="6" t="s">
        <v>362</v>
      </c>
      <c r="I1226" s="669"/>
      <c r="J1226" s="670"/>
      <c r="K1226" s="670"/>
      <c r="L1226" s="670"/>
      <c r="M1226" s="659"/>
      <c r="N1226" s="669"/>
      <c r="O1226" s="670"/>
      <c r="P1226" s="670"/>
      <c r="Q1226" s="670"/>
      <c r="R1226" s="670"/>
      <c r="S1226" s="659"/>
      <c r="T1226" s="669"/>
      <c r="U1226" s="670"/>
      <c r="V1226" s="670"/>
      <c r="W1226" s="670"/>
      <c r="X1226" s="659"/>
      <c r="Y1226" s="669"/>
      <c r="Z1226" s="670"/>
      <c r="AA1226" s="670"/>
      <c r="AB1226" s="670"/>
      <c r="AC1226" s="659"/>
      <c r="AD1226" s="669">
        <v>0</v>
      </c>
      <c r="AE1226" s="670">
        <v>0</v>
      </c>
      <c r="AF1226" s="670">
        <v>3.8918246938865392E-2</v>
      </c>
      <c r="AG1226" s="670">
        <v>3.8918246938865392E-2</v>
      </c>
      <c r="AH1226" s="659">
        <v>3.8918246938865392E-2</v>
      </c>
      <c r="AI1226" s="17"/>
      <c r="AM1226" s="109"/>
    </row>
    <row r="1227" spans="1:39" outlineLevel="2">
      <c r="A1227" s="37">
        <f>ROW()</f>
        <v>1227</v>
      </c>
      <c r="C1227" s="6" t="s">
        <v>1</v>
      </c>
      <c r="I1227" s="204">
        <f t="shared" ref="I1227:S1227" si="512">SUM(I1214:I1226)</f>
        <v>0</v>
      </c>
      <c r="J1227" s="9">
        <f t="shared" si="512"/>
        <v>0</v>
      </c>
      <c r="K1227" s="9">
        <f t="shared" si="512"/>
        <v>0</v>
      </c>
      <c r="L1227" s="9">
        <f t="shared" si="512"/>
        <v>0</v>
      </c>
      <c r="M1227" s="18">
        <f t="shared" si="512"/>
        <v>0</v>
      </c>
      <c r="N1227" s="204">
        <f t="shared" si="512"/>
        <v>0</v>
      </c>
      <c r="O1227" s="9">
        <f t="shared" si="512"/>
        <v>0</v>
      </c>
      <c r="P1227" s="9">
        <f t="shared" si="512"/>
        <v>0</v>
      </c>
      <c r="Q1227" s="9">
        <f t="shared" si="512"/>
        <v>0</v>
      </c>
      <c r="R1227" s="9">
        <f t="shared" si="512"/>
        <v>0</v>
      </c>
      <c r="S1227" s="18">
        <f t="shared" si="512"/>
        <v>0</v>
      </c>
      <c r="T1227" s="204">
        <f t="shared" ref="T1227:AC1227" si="513">SUM(T1214:T1226)</f>
        <v>0</v>
      </c>
      <c r="U1227" s="9">
        <f t="shared" si="513"/>
        <v>0</v>
      </c>
      <c r="V1227" s="9">
        <f t="shared" si="513"/>
        <v>0</v>
      </c>
      <c r="W1227" s="9">
        <f t="shared" si="513"/>
        <v>0</v>
      </c>
      <c r="X1227" s="18">
        <f t="shared" si="513"/>
        <v>0</v>
      </c>
      <c r="Y1227" s="204">
        <f t="shared" si="513"/>
        <v>0</v>
      </c>
      <c r="Z1227" s="9">
        <f t="shared" si="513"/>
        <v>0</v>
      </c>
      <c r="AA1227" s="9">
        <f t="shared" si="513"/>
        <v>0</v>
      </c>
      <c r="AB1227" s="9">
        <f t="shared" si="513"/>
        <v>0</v>
      </c>
      <c r="AC1227" s="18">
        <f t="shared" si="513"/>
        <v>0</v>
      </c>
      <c r="AD1227" s="204">
        <f t="shared" ref="AD1227:AH1227" si="514">SUM(AD1214:AD1226)</f>
        <v>0</v>
      </c>
      <c r="AE1227" s="9">
        <f t="shared" si="514"/>
        <v>0</v>
      </c>
      <c r="AF1227" s="9">
        <f t="shared" si="514"/>
        <v>3.075928566142768</v>
      </c>
      <c r="AG1227" s="9">
        <f t="shared" si="514"/>
        <v>3.075928566142768</v>
      </c>
      <c r="AH1227" s="18">
        <f t="shared" si="514"/>
        <v>3.075928566142768</v>
      </c>
      <c r="AI1227" s="17"/>
      <c r="AM1227" s="109"/>
    </row>
    <row r="1228" spans="1:39" outlineLevel="2">
      <c r="A1228" s="37">
        <f>ROW()</f>
        <v>1228</v>
      </c>
      <c r="B1228" s="64" t="s">
        <v>554</v>
      </c>
      <c r="I1228" s="1299" t="s">
        <v>260</v>
      </c>
      <c r="J1228" s="1282"/>
      <c r="K1228" s="1282"/>
      <c r="L1228" s="1282"/>
      <c r="M1228" s="1282"/>
      <c r="N1228" s="1270" t="s">
        <v>286</v>
      </c>
      <c r="O1228" s="1271"/>
      <c r="P1228" s="1271"/>
      <c r="Q1228" s="1271"/>
      <c r="R1228" s="1271"/>
      <c r="S1228" s="1272"/>
      <c r="T1228" s="1270" t="s">
        <v>279</v>
      </c>
      <c r="U1228" s="1271"/>
      <c r="V1228" s="1271"/>
      <c r="W1228" s="1271"/>
      <c r="X1228" s="1272"/>
      <c r="Y1228" s="1270" t="s">
        <v>458</v>
      </c>
      <c r="Z1228" s="1271"/>
      <c r="AA1228" s="1271"/>
      <c r="AB1228" s="1271"/>
      <c r="AC1228" s="1272"/>
      <c r="AD1228" s="1270" t="s">
        <v>551</v>
      </c>
      <c r="AE1228" s="1271"/>
      <c r="AF1228" s="1271"/>
      <c r="AG1228" s="1271"/>
      <c r="AH1228" s="1272"/>
      <c r="AI1228" s="17"/>
      <c r="AM1228" s="109"/>
    </row>
    <row r="1229" spans="1:39" outlineLevel="2">
      <c r="A1229" s="37">
        <f>ROW()</f>
        <v>1229</v>
      </c>
      <c r="C1229" s="167" t="s">
        <v>2</v>
      </c>
      <c r="I1229" s="667"/>
      <c r="J1229" s="668"/>
      <c r="K1229" s="668"/>
      <c r="L1229" s="668"/>
      <c r="M1229" s="658"/>
      <c r="N1229" s="667">
        <v>0</v>
      </c>
      <c r="O1229" s="668">
        <v>0</v>
      </c>
      <c r="P1229" s="668">
        <v>0</v>
      </c>
      <c r="Q1229" s="668">
        <v>0</v>
      </c>
      <c r="R1229" s="668">
        <v>0</v>
      </c>
      <c r="S1229" s="658">
        <v>0</v>
      </c>
      <c r="T1229" s="667"/>
      <c r="U1229" s="668"/>
      <c r="V1229" s="668"/>
      <c r="W1229" s="668"/>
      <c r="X1229" s="658"/>
      <c r="Y1229" s="667"/>
      <c r="Z1229" s="668"/>
      <c r="AA1229" s="668"/>
      <c r="AB1229" s="668"/>
      <c r="AC1229" s="658"/>
      <c r="AD1229" s="667">
        <v>0</v>
      </c>
      <c r="AE1229" s="668">
        <v>0</v>
      </c>
      <c r="AF1229" s="668">
        <v>0</v>
      </c>
      <c r="AG1229" s="668">
        <v>0</v>
      </c>
      <c r="AH1229" s="658">
        <v>0</v>
      </c>
      <c r="AI1229" s="17"/>
      <c r="AM1229" s="109"/>
    </row>
    <row r="1230" spans="1:39" outlineLevel="2">
      <c r="A1230" s="37">
        <f>ROW()</f>
        <v>1230</v>
      </c>
      <c r="C1230" s="6" t="s">
        <v>3</v>
      </c>
      <c r="I1230" s="667"/>
      <c r="J1230" s="668"/>
      <c r="K1230" s="668"/>
      <c r="L1230" s="668"/>
      <c r="M1230" s="658"/>
      <c r="N1230" s="667">
        <v>0</v>
      </c>
      <c r="O1230" s="668">
        <v>0</v>
      </c>
      <c r="P1230" s="668">
        <v>0</v>
      </c>
      <c r="Q1230" s="668">
        <v>0</v>
      </c>
      <c r="R1230" s="668">
        <v>0</v>
      </c>
      <c r="S1230" s="658">
        <v>0</v>
      </c>
      <c r="T1230" s="667"/>
      <c r="U1230" s="668"/>
      <c r="V1230" s="668"/>
      <c r="W1230" s="668"/>
      <c r="X1230" s="658"/>
      <c r="Y1230" s="667"/>
      <c r="Z1230" s="668"/>
      <c r="AA1230" s="668"/>
      <c r="AB1230" s="668"/>
      <c r="AC1230" s="658"/>
      <c r="AD1230" s="667">
        <v>0</v>
      </c>
      <c r="AE1230" s="668">
        <v>0</v>
      </c>
      <c r="AF1230" s="668">
        <v>0</v>
      </c>
      <c r="AG1230" s="668">
        <v>9.8815497784817588E-2</v>
      </c>
      <c r="AH1230" s="658">
        <v>9.8815497784817588E-2</v>
      </c>
      <c r="AI1230" s="17"/>
      <c r="AM1230" s="109"/>
    </row>
    <row r="1231" spans="1:39" outlineLevel="2">
      <c r="A1231" s="37">
        <f>ROW()</f>
        <v>1231</v>
      </c>
      <c r="C1231" s="6" t="s">
        <v>4</v>
      </c>
      <c r="I1231" s="667"/>
      <c r="J1231" s="668"/>
      <c r="K1231" s="668"/>
      <c r="L1231" s="668"/>
      <c r="M1231" s="658"/>
      <c r="N1231" s="667">
        <v>0</v>
      </c>
      <c r="O1231" s="668">
        <v>0</v>
      </c>
      <c r="P1231" s="668">
        <v>0</v>
      </c>
      <c r="Q1231" s="668">
        <v>0</v>
      </c>
      <c r="R1231" s="668">
        <v>0</v>
      </c>
      <c r="S1231" s="658">
        <v>0</v>
      </c>
      <c r="T1231" s="667"/>
      <c r="U1231" s="668"/>
      <c r="V1231" s="668"/>
      <c r="W1231" s="668"/>
      <c r="X1231" s="658"/>
      <c r="Y1231" s="667"/>
      <c r="Z1231" s="668"/>
      <c r="AA1231" s="668"/>
      <c r="AB1231" s="668"/>
      <c r="AC1231" s="658"/>
      <c r="AD1231" s="667">
        <v>0</v>
      </c>
      <c r="AE1231" s="668">
        <v>0</v>
      </c>
      <c r="AF1231" s="668">
        <v>0</v>
      </c>
      <c r="AG1231" s="668">
        <v>4.6700474980495989E-2</v>
      </c>
      <c r="AH1231" s="658">
        <v>4.6700474980495989E-2</v>
      </c>
      <c r="AI1231" s="17"/>
      <c r="AM1231" s="109"/>
    </row>
    <row r="1232" spans="1:39" outlineLevel="2">
      <c r="A1232" s="37">
        <f>ROW()</f>
        <v>1232</v>
      </c>
      <c r="C1232" s="6" t="s">
        <v>208</v>
      </c>
      <c r="I1232" s="667"/>
      <c r="J1232" s="668"/>
      <c r="K1232" s="668"/>
      <c r="L1232" s="668"/>
      <c r="M1232" s="658"/>
      <c r="N1232" s="667">
        <v>0</v>
      </c>
      <c r="O1232" s="668">
        <v>0</v>
      </c>
      <c r="P1232" s="668">
        <v>0</v>
      </c>
      <c r="Q1232" s="668">
        <v>0</v>
      </c>
      <c r="R1232" s="668">
        <v>0</v>
      </c>
      <c r="S1232" s="658">
        <v>0</v>
      </c>
      <c r="T1232" s="667"/>
      <c r="U1232" s="668"/>
      <c r="V1232" s="668"/>
      <c r="W1232" s="668"/>
      <c r="X1232" s="658"/>
      <c r="Y1232" s="667"/>
      <c r="Z1232" s="668"/>
      <c r="AA1232" s="668"/>
      <c r="AB1232" s="668"/>
      <c r="AC1232" s="658"/>
      <c r="AD1232" s="667">
        <v>0</v>
      </c>
      <c r="AE1232" s="668">
        <v>0</v>
      </c>
      <c r="AF1232" s="668">
        <v>0</v>
      </c>
      <c r="AG1232" s="668">
        <v>0.11741301439993093</v>
      </c>
      <c r="AH1232" s="658">
        <v>0.11741301439993092</v>
      </c>
      <c r="AI1232" s="17"/>
      <c r="AM1232" s="109"/>
    </row>
    <row r="1233" spans="1:39" outlineLevel="2">
      <c r="A1233" s="37">
        <f>ROW()</f>
        <v>1233</v>
      </c>
      <c r="C1233" s="6" t="s">
        <v>473</v>
      </c>
      <c r="I1233" s="667"/>
      <c r="J1233" s="668"/>
      <c r="K1233" s="668"/>
      <c r="L1233" s="668"/>
      <c r="M1233" s="658"/>
      <c r="N1233" s="667"/>
      <c r="O1233" s="668"/>
      <c r="P1233" s="668"/>
      <c r="Q1233" s="668"/>
      <c r="R1233" s="668"/>
      <c r="S1233" s="658"/>
      <c r="T1233" s="667"/>
      <c r="U1233" s="668"/>
      <c r="V1233" s="668"/>
      <c r="W1233" s="668"/>
      <c r="X1233" s="658"/>
      <c r="Y1233" s="667"/>
      <c r="Z1233" s="668"/>
      <c r="AA1233" s="668"/>
      <c r="AB1233" s="668"/>
      <c r="AC1233" s="658"/>
      <c r="AD1233" s="667">
        <v>0</v>
      </c>
      <c r="AE1233" s="668">
        <v>0</v>
      </c>
      <c r="AF1233" s="668">
        <v>0</v>
      </c>
      <c r="AG1233" s="668">
        <v>0.47645714653370136</v>
      </c>
      <c r="AH1233" s="658">
        <v>0.47645714653370136</v>
      </c>
      <c r="AI1233" s="17"/>
      <c r="AM1233" s="109"/>
    </row>
    <row r="1234" spans="1:39" outlineLevel="2">
      <c r="A1234" s="37">
        <f>ROW()</f>
        <v>1234</v>
      </c>
      <c r="C1234" s="6" t="s">
        <v>474</v>
      </c>
      <c r="I1234" s="667"/>
      <c r="J1234" s="668"/>
      <c r="K1234" s="668"/>
      <c r="L1234" s="668"/>
      <c r="M1234" s="658"/>
      <c r="N1234" s="667"/>
      <c r="O1234" s="668"/>
      <c r="P1234" s="668"/>
      <c r="Q1234" s="668"/>
      <c r="R1234" s="668"/>
      <c r="S1234" s="658"/>
      <c r="T1234" s="667"/>
      <c r="U1234" s="668"/>
      <c r="V1234" s="668"/>
      <c r="W1234" s="668"/>
      <c r="X1234" s="658"/>
      <c r="Y1234" s="667"/>
      <c r="Z1234" s="668"/>
      <c r="AA1234" s="668"/>
      <c r="AB1234" s="668"/>
      <c r="AC1234" s="658"/>
      <c r="AD1234" s="667">
        <v>0</v>
      </c>
      <c r="AE1234" s="668">
        <v>0</v>
      </c>
      <c r="AF1234" s="668">
        <v>0</v>
      </c>
      <c r="AG1234" s="668">
        <v>0.20575281730537356</v>
      </c>
      <c r="AH1234" s="658">
        <v>0.20575281730537356</v>
      </c>
      <c r="AI1234" s="17"/>
      <c r="AM1234" s="109"/>
    </row>
    <row r="1235" spans="1:39" outlineLevel="2">
      <c r="A1235" s="37">
        <f>ROW()</f>
        <v>1235</v>
      </c>
      <c r="C1235" s="6" t="s">
        <v>477</v>
      </c>
      <c r="I1235" s="667"/>
      <c r="J1235" s="668"/>
      <c r="K1235" s="668"/>
      <c r="L1235" s="668"/>
      <c r="M1235" s="658"/>
      <c r="N1235" s="667"/>
      <c r="O1235" s="668"/>
      <c r="P1235" s="668"/>
      <c r="Q1235" s="668"/>
      <c r="R1235" s="668"/>
      <c r="S1235" s="658"/>
      <c r="T1235" s="667"/>
      <c r="U1235" s="668"/>
      <c r="V1235" s="668"/>
      <c r="W1235" s="668"/>
      <c r="X1235" s="658"/>
      <c r="Y1235" s="667"/>
      <c r="Z1235" s="668"/>
      <c r="AA1235" s="668"/>
      <c r="AB1235" s="668"/>
      <c r="AC1235" s="658"/>
      <c r="AD1235" s="667">
        <v>0</v>
      </c>
      <c r="AE1235" s="668">
        <v>0</v>
      </c>
      <c r="AF1235" s="668">
        <v>0</v>
      </c>
      <c r="AG1235" s="668">
        <v>0.85299432779592887</v>
      </c>
      <c r="AH1235" s="658">
        <v>0.85299432779592887</v>
      </c>
      <c r="AI1235" s="17"/>
      <c r="AM1235" s="109"/>
    </row>
    <row r="1236" spans="1:39" outlineLevel="2">
      <c r="A1236" s="37">
        <f>ROW()</f>
        <v>1236</v>
      </c>
      <c r="C1236" s="6" t="s">
        <v>511</v>
      </c>
      <c r="I1236" s="667"/>
      <c r="J1236" s="668"/>
      <c r="K1236" s="668"/>
      <c r="L1236" s="668"/>
      <c r="M1236" s="658"/>
      <c r="N1236" s="667"/>
      <c r="O1236" s="668"/>
      <c r="P1236" s="668"/>
      <c r="Q1236" s="668"/>
      <c r="R1236" s="668"/>
      <c r="S1236" s="658"/>
      <c r="T1236" s="667"/>
      <c r="U1236" s="668"/>
      <c r="V1236" s="668"/>
      <c r="W1236" s="668"/>
      <c r="X1236" s="658"/>
      <c r="Y1236" s="667"/>
      <c r="Z1236" s="668"/>
      <c r="AA1236" s="668"/>
      <c r="AB1236" s="668"/>
      <c r="AC1236" s="658"/>
      <c r="AD1236" s="667">
        <v>0</v>
      </c>
      <c r="AE1236" s="668">
        <v>0</v>
      </c>
      <c r="AF1236" s="668">
        <v>0</v>
      </c>
      <c r="AG1236" s="668">
        <v>1.7868007818624555E-2</v>
      </c>
      <c r="AH1236" s="658">
        <v>1.7868007818624555E-2</v>
      </c>
      <c r="AI1236" s="17"/>
      <c r="AM1236" s="109"/>
    </row>
    <row r="1237" spans="1:39" outlineLevel="2">
      <c r="A1237" s="37">
        <f>ROW()</f>
        <v>1237</v>
      </c>
      <c r="C1237" s="6" t="s">
        <v>655</v>
      </c>
      <c r="I1237" s="667"/>
      <c r="J1237" s="668"/>
      <c r="K1237" s="668"/>
      <c r="L1237" s="668"/>
      <c r="M1237" s="658"/>
      <c r="N1237" s="667"/>
      <c r="O1237" s="668"/>
      <c r="P1237" s="668"/>
      <c r="Q1237" s="668"/>
      <c r="R1237" s="668"/>
      <c r="S1237" s="658"/>
      <c r="T1237" s="667"/>
      <c r="U1237" s="668"/>
      <c r="V1237" s="668"/>
      <c r="W1237" s="668"/>
      <c r="X1237" s="658"/>
      <c r="Y1237" s="667"/>
      <c r="Z1237" s="668"/>
      <c r="AA1237" s="668"/>
      <c r="AB1237" s="668"/>
      <c r="AC1237" s="658"/>
      <c r="AD1237" s="667"/>
      <c r="AE1237" s="668"/>
      <c r="AF1237" s="668"/>
      <c r="AG1237" s="668"/>
      <c r="AH1237" s="658"/>
      <c r="AI1237" s="17"/>
      <c r="AM1237" s="109"/>
    </row>
    <row r="1238" spans="1:39" outlineLevel="2">
      <c r="A1238" s="37">
        <f>ROW()</f>
        <v>1238</v>
      </c>
      <c r="C1238" s="6" t="s">
        <v>656</v>
      </c>
      <c r="I1238" s="667"/>
      <c r="J1238" s="668"/>
      <c r="K1238" s="668"/>
      <c r="L1238" s="668"/>
      <c r="M1238" s="658"/>
      <c r="N1238" s="667"/>
      <c r="O1238" s="668"/>
      <c r="P1238" s="668"/>
      <c r="Q1238" s="668"/>
      <c r="R1238" s="668"/>
      <c r="S1238" s="658"/>
      <c r="T1238" s="667"/>
      <c r="U1238" s="668"/>
      <c r="V1238" s="668"/>
      <c r="W1238" s="668"/>
      <c r="X1238" s="658"/>
      <c r="Y1238" s="667"/>
      <c r="Z1238" s="668"/>
      <c r="AA1238" s="668"/>
      <c r="AB1238" s="668"/>
      <c r="AC1238" s="658"/>
      <c r="AD1238" s="667"/>
      <c r="AE1238" s="668"/>
      <c r="AF1238" s="668"/>
      <c r="AG1238" s="668"/>
      <c r="AH1238" s="658"/>
      <c r="AI1238" s="17"/>
      <c r="AM1238" s="109"/>
    </row>
    <row r="1239" spans="1:39" outlineLevel="2">
      <c r="A1239" s="37">
        <f>ROW()</f>
        <v>1239</v>
      </c>
      <c r="C1239" s="6" t="s">
        <v>667</v>
      </c>
      <c r="I1239" s="667"/>
      <c r="J1239" s="668"/>
      <c r="K1239" s="668"/>
      <c r="L1239" s="668"/>
      <c r="M1239" s="658"/>
      <c r="N1239" s="667"/>
      <c r="O1239" s="668"/>
      <c r="P1239" s="668"/>
      <c r="Q1239" s="668"/>
      <c r="R1239" s="668"/>
      <c r="S1239" s="658"/>
      <c r="T1239" s="667"/>
      <c r="U1239" s="668"/>
      <c r="V1239" s="668"/>
      <c r="W1239" s="668"/>
      <c r="X1239" s="658"/>
      <c r="Y1239" s="667"/>
      <c r="Z1239" s="668"/>
      <c r="AA1239" s="668"/>
      <c r="AB1239" s="668"/>
      <c r="AC1239" s="658"/>
      <c r="AD1239" s="667"/>
      <c r="AE1239" s="668"/>
      <c r="AF1239" s="668"/>
      <c r="AG1239" s="668"/>
      <c r="AH1239" s="658"/>
      <c r="AI1239" s="17"/>
      <c r="AM1239" s="109"/>
    </row>
    <row r="1240" spans="1:39" outlineLevel="2">
      <c r="A1240" s="37">
        <f>ROW()</f>
        <v>1240</v>
      </c>
      <c r="C1240" s="6" t="s">
        <v>212</v>
      </c>
      <c r="I1240" s="667"/>
      <c r="J1240" s="668"/>
      <c r="K1240" s="668"/>
      <c r="L1240" s="668"/>
      <c r="M1240" s="658"/>
      <c r="N1240" s="667">
        <v>0</v>
      </c>
      <c r="O1240" s="668">
        <v>0</v>
      </c>
      <c r="P1240" s="668">
        <v>0</v>
      </c>
      <c r="Q1240" s="668">
        <v>0</v>
      </c>
      <c r="R1240" s="668">
        <v>0</v>
      </c>
      <c r="S1240" s="658">
        <v>0</v>
      </c>
      <c r="T1240" s="667"/>
      <c r="U1240" s="668"/>
      <c r="V1240" s="668"/>
      <c r="W1240" s="668"/>
      <c r="X1240" s="658"/>
      <c r="Y1240" s="667"/>
      <c r="Z1240" s="668"/>
      <c r="AA1240" s="668"/>
      <c r="AB1240" s="668"/>
      <c r="AC1240" s="658"/>
      <c r="AD1240" s="667">
        <v>0</v>
      </c>
      <c r="AE1240" s="668">
        <v>0</v>
      </c>
      <c r="AF1240" s="668">
        <v>0</v>
      </c>
      <c r="AG1240" s="668">
        <v>0</v>
      </c>
      <c r="AH1240" s="658">
        <v>0</v>
      </c>
      <c r="AI1240" s="17"/>
      <c r="AM1240" s="109"/>
    </row>
    <row r="1241" spans="1:39" outlineLevel="2">
      <c r="A1241" s="37">
        <f>ROW()</f>
        <v>1241</v>
      </c>
      <c r="C1241" s="6" t="s">
        <v>362</v>
      </c>
      <c r="I1241" s="669"/>
      <c r="J1241" s="670"/>
      <c r="K1241" s="670"/>
      <c r="L1241" s="670"/>
      <c r="M1241" s="659"/>
      <c r="N1241" s="669"/>
      <c r="O1241" s="670"/>
      <c r="P1241" s="670"/>
      <c r="Q1241" s="670"/>
      <c r="R1241" s="670"/>
      <c r="S1241" s="659"/>
      <c r="T1241" s="669"/>
      <c r="U1241" s="670"/>
      <c r="V1241" s="670"/>
      <c r="W1241" s="670"/>
      <c r="X1241" s="659"/>
      <c r="Y1241" s="669"/>
      <c r="Z1241" s="670"/>
      <c r="AA1241" s="670"/>
      <c r="AB1241" s="670"/>
      <c r="AC1241" s="659"/>
      <c r="AD1241" s="669">
        <v>0</v>
      </c>
      <c r="AE1241" s="670">
        <v>0</v>
      </c>
      <c r="AF1241" s="670">
        <v>0</v>
      </c>
      <c r="AG1241" s="670">
        <v>3.5306727065336885E-2</v>
      </c>
      <c r="AH1241" s="659">
        <v>3.5306727065336885E-2</v>
      </c>
      <c r="AI1241" s="17"/>
      <c r="AM1241" s="109"/>
    </row>
    <row r="1242" spans="1:39" outlineLevel="2">
      <c r="A1242" s="37">
        <f>ROW()</f>
        <v>1242</v>
      </c>
      <c r="C1242" s="6" t="s">
        <v>1</v>
      </c>
      <c r="I1242" s="204">
        <f t="shared" ref="I1242:S1242" si="515">SUM(I1229:I1241)</f>
        <v>0</v>
      </c>
      <c r="J1242" s="9">
        <f t="shared" si="515"/>
        <v>0</v>
      </c>
      <c r="K1242" s="9">
        <f t="shared" si="515"/>
        <v>0</v>
      </c>
      <c r="L1242" s="9">
        <f t="shared" si="515"/>
        <v>0</v>
      </c>
      <c r="M1242" s="18">
        <f t="shared" si="515"/>
        <v>0</v>
      </c>
      <c r="N1242" s="204">
        <f t="shared" si="515"/>
        <v>0</v>
      </c>
      <c r="O1242" s="9">
        <f t="shared" si="515"/>
        <v>0</v>
      </c>
      <c r="P1242" s="9">
        <f t="shared" si="515"/>
        <v>0</v>
      </c>
      <c r="Q1242" s="9">
        <f t="shared" si="515"/>
        <v>0</v>
      </c>
      <c r="R1242" s="9">
        <f t="shared" si="515"/>
        <v>0</v>
      </c>
      <c r="S1242" s="18">
        <f t="shared" si="515"/>
        <v>0</v>
      </c>
      <c r="T1242" s="204">
        <f t="shared" ref="T1242:AC1242" si="516">SUM(T1229:T1241)</f>
        <v>0</v>
      </c>
      <c r="U1242" s="9">
        <f t="shared" si="516"/>
        <v>0</v>
      </c>
      <c r="V1242" s="9">
        <f t="shared" si="516"/>
        <v>0</v>
      </c>
      <c r="W1242" s="9">
        <f t="shared" si="516"/>
        <v>0</v>
      </c>
      <c r="X1242" s="18">
        <f t="shared" si="516"/>
        <v>0</v>
      </c>
      <c r="Y1242" s="204">
        <f t="shared" si="516"/>
        <v>0</v>
      </c>
      <c r="Z1242" s="9">
        <f t="shared" si="516"/>
        <v>0</v>
      </c>
      <c r="AA1242" s="9">
        <f t="shared" si="516"/>
        <v>0</v>
      </c>
      <c r="AB1242" s="9">
        <f t="shared" si="516"/>
        <v>0</v>
      </c>
      <c r="AC1242" s="18">
        <f t="shared" si="516"/>
        <v>0</v>
      </c>
      <c r="AD1242" s="204">
        <f t="shared" ref="AD1242:AH1242" si="517">SUM(AD1229:AD1241)</f>
        <v>0</v>
      </c>
      <c r="AE1242" s="9">
        <f t="shared" si="517"/>
        <v>0</v>
      </c>
      <c r="AF1242" s="9">
        <f t="shared" si="517"/>
        <v>0</v>
      </c>
      <c r="AG1242" s="9">
        <f t="shared" si="517"/>
        <v>1.8513080136842097</v>
      </c>
      <c r="AH1242" s="18">
        <f t="shared" si="517"/>
        <v>1.8513080136842097</v>
      </c>
      <c r="AI1242" s="17"/>
      <c r="AM1242" s="109"/>
    </row>
    <row r="1243" spans="1:39" outlineLevel="2">
      <c r="A1243" s="37">
        <f>ROW()</f>
        <v>1243</v>
      </c>
      <c r="B1243" s="64" t="s">
        <v>555</v>
      </c>
      <c r="I1243" s="1299" t="s">
        <v>260</v>
      </c>
      <c r="J1243" s="1282"/>
      <c r="K1243" s="1282"/>
      <c r="L1243" s="1282"/>
      <c r="M1243" s="1282"/>
      <c r="N1243" s="1270" t="s">
        <v>286</v>
      </c>
      <c r="O1243" s="1271"/>
      <c r="P1243" s="1271"/>
      <c r="Q1243" s="1271"/>
      <c r="R1243" s="1271"/>
      <c r="S1243" s="1272"/>
      <c r="T1243" s="1270" t="s">
        <v>279</v>
      </c>
      <c r="U1243" s="1271"/>
      <c r="V1243" s="1271"/>
      <c r="W1243" s="1271"/>
      <c r="X1243" s="1272"/>
      <c r="Y1243" s="1270" t="s">
        <v>458</v>
      </c>
      <c r="Z1243" s="1271"/>
      <c r="AA1243" s="1271"/>
      <c r="AB1243" s="1271"/>
      <c r="AC1243" s="1272"/>
      <c r="AD1243" s="1270" t="s">
        <v>551</v>
      </c>
      <c r="AE1243" s="1271"/>
      <c r="AF1243" s="1271"/>
      <c r="AG1243" s="1271"/>
      <c r="AH1243" s="1272"/>
      <c r="AI1243" s="17"/>
      <c r="AM1243" s="109"/>
    </row>
    <row r="1244" spans="1:39" outlineLevel="2">
      <c r="A1244" s="37">
        <f>ROW()</f>
        <v>1244</v>
      </c>
      <c r="C1244" s="167" t="s">
        <v>2</v>
      </c>
      <c r="I1244" s="667"/>
      <c r="J1244" s="668"/>
      <c r="K1244" s="668"/>
      <c r="L1244" s="668"/>
      <c r="M1244" s="658"/>
      <c r="N1244" s="667">
        <v>0</v>
      </c>
      <c r="O1244" s="668">
        <v>0</v>
      </c>
      <c r="P1244" s="668">
        <v>0</v>
      </c>
      <c r="Q1244" s="668">
        <v>0</v>
      </c>
      <c r="R1244" s="668">
        <v>0</v>
      </c>
      <c r="S1244" s="658">
        <v>0</v>
      </c>
      <c r="T1244" s="667"/>
      <c r="U1244" s="668"/>
      <c r="V1244" s="668"/>
      <c r="W1244" s="668"/>
      <c r="X1244" s="658"/>
      <c r="Y1244" s="667"/>
      <c r="Z1244" s="668"/>
      <c r="AA1244" s="668"/>
      <c r="AB1244" s="668"/>
      <c r="AC1244" s="658"/>
      <c r="AD1244" s="667">
        <v>0</v>
      </c>
      <c r="AE1244" s="668">
        <v>0</v>
      </c>
      <c r="AF1244" s="668">
        <v>0</v>
      </c>
      <c r="AG1244" s="668">
        <v>0</v>
      </c>
      <c r="AH1244" s="658">
        <v>0</v>
      </c>
      <c r="AI1244" s="17"/>
      <c r="AM1244" s="109"/>
    </row>
    <row r="1245" spans="1:39" outlineLevel="2">
      <c r="A1245" s="37">
        <f>ROW()</f>
        <v>1245</v>
      </c>
      <c r="C1245" s="6" t="s">
        <v>3</v>
      </c>
      <c r="I1245" s="667"/>
      <c r="J1245" s="668"/>
      <c r="K1245" s="668"/>
      <c r="L1245" s="668"/>
      <c r="M1245" s="658"/>
      <c r="N1245" s="667">
        <v>0</v>
      </c>
      <c r="O1245" s="668">
        <v>0</v>
      </c>
      <c r="P1245" s="668">
        <v>0</v>
      </c>
      <c r="Q1245" s="668">
        <v>0</v>
      </c>
      <c r="R1245" s="668">
        <v>0</v>
      </c>
      <c r="S1245" s="658">
        <v>0</v>
      </c>
      <c r="T1245" s="667"/>
      <c r="U1245" s="668"/>
      <c r="V1245" s="668"/>
      <c r="W1245" s="668"/>
      <c r="X1245" s="658"/>
      <c r="Y1245" s="667"/>
      <c r="Z1245" s="668"/>
      <c r="AA1245" s="668"/>
      <c r="AB1245" s="668"/>
      <c r="AC1245" s="658"/>
      <c r="AD1245" s="667">
        <v>0</v>
      </c>
      <c r="AE1245" s="668">
        <v>0</v>
      </c>
      <c r="AF1245" s="668">
        <v>0</v>
      </c>
      <c r="AG1245" s="668">
        <v>0</v>
      </c>
      <c r="AH1245" s="658">
        <v>9.2109245291181002E-2</v>
      </c>
      <c r="AI1245" s="17"/>
      <c r="AM1245" s="109"/>
    </row>
    <row r="1246" spans="1:39" outlineLevel="2">
      <c r="A1246" s="37">
        <f>ROW()</f>
        <v>1246</v>
      </c>
      <c r="C1246" s="6" t="s">
        <v>4</v>
      </c>
      <c r="I1246" s="667"/>
      <c r="J1246" s="668"/>
      <c r="K1246" s="668"/>
      <c r="L1246" s="668"/>
      <c r="M1246" s="658"/>
      <c r="N1246" s="667">
        <v>0</v>
      </c>
      <c r="O1246" s="668">
        <v>0</v>
      </c>
      <c r="P1246" s="668">
        <v>0</v>
      </c>
      <c r="Q1246" s="668">
        <v>0</v>
      </c>
      <c r="R1246" s="668">
        <v>0</v>
      </c>
      <c r="S1246" s="658">
        <v>0</v>
      </c>
      <c r="T1246" s="667"/>
      <c r="U1246" s="668"/>
      <c r="V1246" s="668"/>
      <c r="W1246" s="668"/>
      <c r="X1246" s="658"/>
      <c r="Y1246" s="667"/>
      <c r="Z1246" s="668"/>
      <c r="AA1246" s="668"/>
      <c r="AB1246" s="668"/>
      <c r="AC1246" s="658"/>
      <c r="AD1246" s="667">
        <v>0</v>
      </c>
      <c r="AE1246" s="668">
        <v>0</v>
      </c>
      <c r="AF1246" s="668">
        <v>0</v>
      </c>
      <c r="AG1246" s="668">
        <v>0</v>
      </c>
      <c r="AH1246" s="658">
        <v>3.9959157883674108E-2</v>
      </c>
      <c r="AI1246" s="17"/>
      <c r="AM1246" s="109"/>
    </row>
    <row r="1247" spans="1:39" outlineLevel="2">
      <c r="A1247" s="37">
        <f>ROW()</f>
        <v>1247</v>
      </c>
      <c r="C1247" s="6" t="s">
        <v>208</v>
      </c>
      <c r="I1247" s="667"/>
      <c r="J1247" s="668"/>
      <c r="K1247" s="668"/>
      <c r="L1247" s="668"/>
      <c r="M1247" s="658"/>
      <c r="N1247" s="667">
        <v>0</v>
      </c>
      <c r="O1247" s="668">
        <v>0</v>
      </c>
      <c r="P1247" s="668">
        <v>0</v>
      </c>
      <c r="Q1247" s="668">
        <v>0</v>
      </c>
      <c r="R1247" s="668">
        <v>0</v>
      </c>
      <c r="S1247" s="658">
        <v>0</v>
      </c>
      <c r="T1247" s="667"/>
      <c r="U1247" s="668"/>
      <c r="V1247" s="668"/>
      <c r="W1247" s="668"/>
      <c r="X1247" s="658"/>
      <c r="Y1247" s="667"/>
      <c r="Z1247" s="668"/>
      <c r="AA1247" s="668"/>
      <c r="AB1247" s="668"/>
      <c r="AC1247" s="658"/>
      <c r="AD1247" s="667">
        <v>0</v>
      </c>
      <c r="AE1247" s="668">
        <v>0</v>
      </c>
      <c r="AF1247" s="668">
        <v>0</v>
      </c>
      <c r="AG1247" s="668">
        <v>0</v>
      </c>
      <c r="AH1247" s="658">
        <v>8.7581567929722631E-2</v>
      </c>
      <c r="AI1247" s="17"/>
      <c r="AM1247" s="109"/>
    </row>
    <row r="1248" spans="1:39" outlineLevel="2">
      <c r="A1248" s="37">
        <f>ROW()</f>
        <v>1248</v>
      </c>
      <c r="C1248" s="6" t="s">
        <v>473</v>
      </c>
      <c r="I1248" s="667"/>
      <c r="J1248" s="668"/>
      <c r="K1248" s="668"/>
      <c r="L1248" s="668"/>
      <c r="M1248" s="658"/>
      <c r="N1248" s="667"/>
      <c r="O1248" s="668"/>
      <c r="P1248" s="668"/>
      <c r="Q1248" s="668"/>
      <c r="R1248" s="668"/>
      <c r="S1248" s="658"/>
      <c r="T1248" s="667"/>
      <c r="U1248" s="668"/>
      <c r="V1248" s="668"/>
      <c r="W1248" s="668"/>
      <c r="X1248" s="658"/>
      <c r="Y1248" s="667"/>
      <c r="Z1248" s="668"/>
      <c r="AA1248" s="668"/>
      <c r="AB1248" s="668"/>
      <c r="AC1248" s="658"/>
      <c r="AD1248" s="667">
        <v>0</v>
      </c>
      <c r="AE1248" s="668">
        <v>0</v>
      </c>
      <c r="AF1248" s="668">
        <v>0</v>
      </c>
      <c r="AG1248" s="668">
        <v>0</v>
      </c>
      <c r="AH1248" s="658">
        <v>0.94404915216339236</v>
      </c>
      <c r="AI1248" s="17"/>
      <c r="AM1248" s="109"/>
    </row>
    <row r="1249" spans="1:39" outlineLevel="2">
      <c r="A1249" s="37">
        <f>ROW()</f>
        <v>1249</v>
      </c>
      <c r="C1249" s="6" t="s">
        <v>474</v>
      </c>
      <c r="I1249" s="667"/>
      <c r="J1249" s="668"/>
      <c r="K1249" s="668"/>
      <c r="L1249" s="668"/>
      <c r="M1249" s="658"/>
      <c r="N1249" s="667"/>
      <c r="O1249" s="668"/>
      <c r="P1249" s="668"/>
      <c r="Q1249" s="668"/>
      <c r="R1249" s="668"/>
      <c r="S1249" s="658"/>
      <c r="T1249" s="667"/>
      <c r="U1249" s="668"/>
      <c r="V1249" s="668"/>
      <c r="W1249" s="668"/>
      <c r="X1249" s="658"/>
      <c r="Y1249" s="667"/>
      <c r="Z1249" s="668"/>
      <c r="AA1249" s="668"/>
      <c r="AB1249" s="668"/>
      <c r="AC1249" s="658"/>
      <c r="AD1249" s="667">
        <v>0</v>
      </c>
      <c r="AE1249" s="668">
        <v>0</v>
      </c>
      <c r="AF1249" s="668">
        <v>0</v>
      </c>
      <c r="AG1249" s="668">
        <v>0</v>
      </c>
      <c r="AH1249" s="658">
        <v>0.19234577693158381</v>
      </c>
      <c r="AI1249" s="17"/>
      <c r="AM1249" s="109"/>
    </row>
    <row r="1250" spans="1:39" outlineLevel="2">
      <c r="A1250" s="37">
        <f>ROW()</f>
        <v>1250</v>
      </c>
      <c r="C1250" s="6" t="s">
        <v>477</v>
      </c>
      <c r="I1250" s="667"/>
      <c r="J1250" s="668"/>
      <c r="K1250" s="668"/>
      <c r="L1250" s="668"/>
      <c r="M1250" s="658"/>
      <c r="N1250" s="667"/>
      <c r="O1250" s="668"/>
      <c r="P1250" s="668"/>
      <c r="Q1250" s="668"/>
      <c r="R1250" s="668"/>
      <c r="S1250" s="658"/>
      <c r="T1250" s="667"/>
      <c r="U1250" s="668"/>
      <c r="V1250" s="668"/>
      <c r="W1250" s="668"/>
      <c r="X1250" s="658"/>
      <c r="Y1250" s="667"/>
      <c r="Z1250" s="668"/>
      <c r="AA1250" s="668"/>
      <c r="AB1250" s="668"/>
      <c r="AC1250" s="658"/>
      <c r="AD1250" s="667">
        <v>0</v>
      </c>
      <c r="AE1250" s="668">
        <v>0</v>
      </c>
      <c r="AF1250" s="668">
        <v>0</v>
      </c>
      <c r="AG1250" s="668">
        <v>0</v>
      </c>
      <c r="AH1250" s="658">
        <v>1.13802327104979</v>
      </c>
      <c r="AI1250" s="17"/>
      <c r="AM1250" s="109"/>
    </row>
    <row r="1251" spans="1:39" outlineLevel="2">
      <c r="A1251" s="37">
        <f>ROW()</f>
        <v>1251</v>
      </c>
      <c r="C1251" s="6" t="s">
        <v>511</v>
      </c>
      <c r="I1251" s="667"/>
      <c r="J1251" s="668"/>
      <c r="K1251" s="668"/>
      <c r="L1251" s="668"/>
      <c r="M1251" s="658"/>
      <c r="N1251" s="667"/>
      <c r="O1251" s="668"/>
      <c r="P1251" s="668"/>
      <c r="Q1251" s="668"/>
      <c r="R1251" s="668"/>
      <c r="S1251" s="658"/>
      <c r="T1251" s="667"/>
      <c r="U1251" s="668"/>
      <c r="V1251" s="668"/>
      <c r="W1251" s="668"/>
      <c r="X1251" s="658"/>
      <c r="Y1251" s="667"/>
      <c r="Z1251" s="668"/>
      <c r="AA1251" s="668"/>
      <c r="AB1251" s="668"/>
      <c r="AC1251" s="658"/>
      <c r="AD1251" s="667">
        <v>0</v>
      </c>
      <c r="AE1251" s="668">
        <v>0</v>
      </c>
      <c r="AF1251" s="668">
        <v>0</v>
      </c>
      <c r="AG1251" s="668">
        <v>0</v>
      </c>
      <c r="AH1251" s="658">
        <v>0.13454219675293919</v>
      </c>
      <c r="AI1251" s="17"/>
      <c r="AM1251" s="109"/>
    </row>
    <row r="1252" spans="1:39" outlineLevel="2">
      <c r="A1252" s="37">
        <f>ROW()</f>
        <v>1252</v>
      </c>
      <c r="C1252" s="6" t="s">
        <v>655</v>
      </c>
      <c r="I1252" s="667"/>
      <c r="J1252" s="668"/>
      <c r="K1252" s="668"/>
      <c r="L1252" s="668"/>
      <c r="M1252" s="658"/>
      <c r="N1252" s="667"/>
      <c r="O1252" s="668"/>
      <c r="P1252" s="668"/>
      <c r="Q1252" s="668"/>
      <c r="R1252" s="668"/>
      <c r="S1252" s="658"/>
      <c r="T1252" s="667"/>
      <c r="U1252" s="668"/>
      <c r="V1252" s="668"/>
      <c r="W1252" s="668"/>
      <c r="X1252" s="658"/>
      <c r="Y1252" s="667"/>
      <c r="Z1252" s="668"/>
      <c r="AA1252" s="668"/>
      <c r="AB1252" s="668"/>
      <c r="AC1252" s="658"/>
      <c r="AD1252" s="667"/>
      <c r="AE1252" s="668"/>
      <c r="AF1252" s="668"/>
      <c r="AG1252" s="668"/>
      <c r="AH1252" s="658"/>
      <c r="AI1252" s="17"/>
      <c r="AM1252" s="109"/>
    </row>
    <row r="1253" spans="1:39" outlineLevel="2">
      <c r="A1253" s="37">
        <f>ROW()</f>
        <v>1253</v>
      </c>
      <c r="C1253" s="6" t="s">
        <v>656</v>
      </c>
      <c r="I1253" s="667"/>
      <c r="J1253" s="668"/>
      <c r="K1253" s="668"/>
      <c r="L1253" s="668"/>
      <c r="M1253" s="658"/>
      <c r="N1253" s="667"/>
      <c r="O1253" s="668"/>
      <c r="P1253" s="668"/>
      <c r="Q1253" s="668"/>
      <c r="R1253" s="668"/>
      <c r="S1253" s="658"/>
      <c r="T1253" s="667"/>
      <c r="U1253" s="668"/>
      <c r="V1253" s="668"/>
      <c r="W1253" s="668"/>
      <c r="X1253" s="658"/>
      <c r="Y1253" s="667"/>
      <c r="Z1253" s="668"/>
      <c r="AA1253" s="668"/>
      <c r="AB1253" s="668"/>
      <c r="AC1253" s="658"/>
      <c r="AD1253" s="667"/>
      <c r="AE1253" s="668"/>
      <c r="AF1253" s="668"/>
      <c r="AG1253" s="668"/>
      <c r="AH1253" s="658"/>
      <c r="AI1253" s="17"/>
      <c r="AM1253" s="109"/>
    </row>
    <row r="1254" spans="1:39" outlineLevel="2">
      <c r="A1254" s="37">
        <f>ROW()</f>
        <v>1254</v>
      </c>
      <c r="C1254" s="6" t="s">
        <v>667</v>
      </c>
      <c r="I1254" s="667"/>
      <c r="J1254" s="668"/>
      <c r="K1254" s="668"/>
      <c r="L1254" s="668"/>
      <c r="M1254" s="658"/>
      <c r="N1254" s="667"/>
      <c r="O1254" s="668"/>
      <c r="P1254" s="668"/>
      <c r="Q1254" s="668"/>
      <c r="R1254" s="668"/>
      <c r="S1254" s="658"/>
      <c r="T1254" s="667"/>
      <c r="U1254" s="668"/>
      <c r="V1254" s="668"/>
      <c r="W1254" s="668"/>
      <c r="X1254" s="658"/>
      <c r="Y1254" s="667"/>
      <c r="Z1254" s="668"/>
      <c r="AA1254" s="668"/>
      <c r="AB1254" s="668"/>
      <c r="AC1254" s="658"/>
      <c r="AD1254" s="667"/>
      <c r="AE1254" s="668"/>
      <c r="AF1254" s="668"/>
      <c r="AG1254" s="668"/>
      <c r="AH1254" s="658"/>
      <c r="AI1254" s="17"/>
      <c r="AM1254" s="109"/>
    </row>
    <row r="1255" spans="1:39" outlineLevel="2">
      <c r="A1255" s="37">
        <f>ROW()</f>
        <v>1255</v>
      </c>
      <c r="C1255" s="6" t="s">
        <v>212</v>
      </c>
      <c r="I1255" s="667"/>
      <c r="J1255" s="668"/>
      <c r="K1255" s="668"/>
      <c r="L1255" s="668"/>
      <c r="M1255" s="658"/>
      <c r="N1255" s="667">
        <v>0</v>
      </c>
      <c r="O1255" s="668">
        <v>0</v>
      </c>
      <c r="P1255" s="668">
        <v>0</v>
      </c>
      <c r="Q1255" s="668">
        <v>0</v>
      </c>
      <c r="R1255" s="668">
        <v>0</v>
      </c>
      <c r="S1255" s="658">
        <v>0</v>
      </c>
      <c r="T1255" s="667"/>
      <c r="U1255" s="668"/>
      <c r="V1255" s="668"/>
      <c r="W1255" s="668"/>
      <c r="X1255" s="658"/>
      <c r="Y1255" s="667"/>
      <c r="Z1255" s="668"/>
      <c r="AA1255" s="668"/>
      <c r="AB1255" s="668"/>
      <c r="AC1255" s="658"/>
      <c r="AD1255" s="667">
        <v>0</v>
      </c>
      <c r="AE1255" s="668">
        <v>0</v>
      </c>
      <c r="AF1255" s="668">
        <v>0</v>
      </c>
      <c r="AG1255" s="668">
        <v>0</v>
      </c>
      <c r="AH1255" s="658">
        <v>0</v>
      </c>
      <c r="AI1255" s="17"/>
      <c r="AM1255" s="109"/>
    </row>
    <row r="1256" spans="1:39" outlineLevel="2">
      <c r="A1256" s="37">
        <f>ROW()</f>
        <v>1256</v>
      </c>
      <c r="C1256" s="6" t="s">
        <v>362</v>
      </c>
      <c r="I1256" s="669"/>
      <c r="J1256" s="670"/>
      <c r="K1256" s="670"/>
      <c r="L1256" s="670"/>
      <c r="M1256" s="659"/>
      <c r="N1256" s="669"/>
      <c r="O1256" s="670"/>
      <c r="P1256" s="670"/>
      <c r="Q1256" s="670"/>
      <c r="R1256" s="670"/>
      <c r="S1256" s="659"/>
      <c r="T1256" s="669"/>
      <c r="U1256" s="670"/>
      <c r="V1256" s="670"/>
      <c r="W1256" s="670"/>
      <c r="X1256" s="659"/>
      <c r="Y1256" s="669"/>
      <c r="Z1256" s="670"/>
      <c r="AA1256" s="670"/>
      <c r="AB1256" s="670"/>
      <c r="AC1256" s="659"/>
      <c r="AD1256" s="669">
        <v>0</v>
      </c>
      <c r="AE1256" s="670">
        <v>0</v>
      </c>
      <c r="AF1256" s="670">
        <v>0</v>
      </c>
      <c r="AG1256" s="670">
        <v>0</v>
      </c>
      <c r="AH1256" s="659">
        <v>3.9179530710015072E-2</v>
      </c>
      <c r="AI1256" s="17"/>
      <c r="AM1256" s="109"/>
    </row>
    <row r="1257" spans="1:39" outlineLevel="2">
      <c r="A1257" s="37">
        <f>ROW()</f>
        <v>1257</v>
      </c>
      <c r="C1257" s="6" t="s">
        <v>1</v>
      </c>
      <c r="I1257" s="204">
        <f t="shared" ref="I1257:S1257" si="518">SUM(I1244:I1256)</f>
        <v>0</v>
      </c>
      <c r="J1257" s="9">
        <f t="shared" si="518"/>
        <v>0</v>
      </c>
      <c r="K1257" s="9">
        <f t="shared" si="518"/>
        <v>0</v>
      </c>
      <c r="L1257" s="9">
        <f t="shared" si="518"/>
        <v>0</v>
      </c>
      <c r="M1257" s="18">
        <f t="shared" si="518"/>
        <v>0</v>
      </c>
      <c r="N1257" s="204">
        <f t="shared" si="518"/>
        <v>0</v>
      </c>
      <c r="O1257" s="9">
        <f t="shared" si="518"/>
        <v>0</v>
      </c>
      <c r="P1257" s="9">
        <f t="shared" si="518"/>
        <v>0</v>
      </c>
      <c r="Q1257" s="9">
        <f t="shared" si="518"/>
        <v>0</v>
      </c>
      <c r="R1257" s="9">
        <f t="shared" si="518"/>
        <v>0</v>
      </c>
      <c r="S1257" s="18">
        <f t="shared" si="518"/>
        <v>0</v>
      </c>
      <c r="T1257" s="204">
        <f t="shared" ref="T1257:AC1257" si="519">SUM(T1244:T1256)</f>
        <v>0</v>
      </c>
      <c r="U1257" s="9">
        <f t="shared" si="519"/>
        <v>0</v>
      </c>
      <c r="V1257" s="9">
        <f t="shared" si="519"/>
        <v>0</v>
      </c>
      <c r="W1257" s="9">
        <f t="shared" si="519"/>
        <v>0</v>
      </c>
      <c r="X1257" s="18">
        <f t="shared" si="519"/>
        <v>0</v>
      </c>
      <c r="Y1257" s="204">
        <f t="shared" si="519"/>
        <v>0</v>
      </c>
      <c r="Z1257" s="9">
        <f t="shared" si="519"/>
        <v>0</v>
      </c>
      <c r="AA1257" s="9">
        <f t="shared" si="519"/>
        <v>0</v>
      </c>
      <c r="AB1257" s="9">
        <f t="shared" si="519"/>
        <v>0</v>
      </c>
      <c r="AC1257" s="18">
        <f t="shared" si="519"/>
        <v>0</v>
      </c>
      <c r="AD1257" s="204">
        <f t="shared" ref="AD1257:AH1257" si="520">SUM(AD1244:AD1256)</f>
        <v>0</v>
      </c>
      <c r="AE1257" s="9">
        <f t="shared" si="520"/>
        <v>0</v>
      </c>
      <c r="AF1257" s="9">
        <f t="shared" si="520"/>
        <v>0</v>
      </c>
      <c r="AG1257" s="9">
        <f t="shared" si="520"/>
        <v>0</v>
      </c>
      <c r="AH1257" s="18">
        <f t="shared" si="520"/>
        <v>2.6677898987122979</v>
      </c>
      <c r="AI1257" s="17"/>
      <c r="AM1257" s="109"/>
    </row>
    <row r="1258" spans="1:39" outlineLevel="2">
      <c r="A1258" s="37">
        <f>ROW()</f>
        <v>1258</v>
      </c>
      <c r="B1258" s="64" t="s">
        <v>556</v>
      </c>
      <c r="I1258" s="1299" t="s">
        <v>260</v>
      </c>
      <c r="J1258" s="1282"/>
      <c r="K1258" s="1282"/>
      <c r="L1258" s="1282"/>
      <c r="M1258" s="1282"/>
      <c r="N1258" s="1270" t="s">
        <v>286</v>
      </c>
      <c r="O1258" s="1271"/>
      <c r="P1258" s="1271"/>
      <c r="Q1258" s="1271"/>
      <c r="R1258" s="1271"/>
      <c r="S1258" s="1272"/>
      <c r="T1258" s="1270" t="s">
        <v>279</v>
      </c>
      <c r="U1258" s="1271"/>
      <c r="V1258" s="1271"/>
      <c r="W1258" s="1271"/>
      <c r="X1258" s="1272"/>
      <c r="Y1258" s="1270" t="s">
        <v>458</v>
      </c>
      <c r="Z1258" s="1271"/>
      <c r="AA1258" s="1271"/>
      <c r="AB1258" s="1271"/>
      <c r="AC1258" s="1272"/>
      <c r="AD1258" s="1270" t="s">
        <v>551</v>
      </c>
      <c r="AE1258" s="1271"/>
      <c r="AF1258" s="1271"/>
      <c r="AG1258" s="1271"/>
      <c r="AH1258" s="1272"/>
      <c r="AI1258" s="17"/>
      <c r="AM1258" s="109"/>
    </row>
    <row r="1259" spans="1:39" outlineLevel="2">
      <c r="A1259" s="37">
        <f>ROW()</f>
        <v>1259</v>
      </c>
      <c r="C1259" s="167" t="s">
        <v>2</v>
      </c>
      <c r="I1259" s="667"/>
      <c r="J1259" s="668"/>
      <c r="K1259" s="668"/>
      <c r="L1259" s="668"/>
      <c r="M1259" s="658"/>
      <c r="N1259" s="667">
        <v>0</v>
      </c>
      <c r="O1259" s="668">
        <v>0</v>
      </c>
      <c r="P1259" s="668">
        <v>0</v>
      </c>
      <c r="Q1259" s="668">
        <v>0</v>
      </c>
      <c r="R1259" s="668">
        <v>0</v>
      </c>
      <c r="S1259" s="658">
        <v>0</v>
      </c>
      <c r="T1259" s="667"/>
      <c r="U1259" s="668"/>
      <c r="V1259" s="668"/>
      <c r="W1259" s="668"/>
      <c r="X1259" s="658"/>
      <c r="Y1259" s="667"/>
      <c r="Z1259" s="668"/>
      <c r="AA1259" s="668"/>
      <c r="AB1259" s="668"/>
      <c r="AC1259" s="658"/>
      <c r="AD1259" s="667"/>
      <c r="AE1259" s="668"/>
      <c r="AF1259" s="668"/>
      <c r="AG1259" s="668"/>
      <c r="AH1259" s="658"/>
      <c r="AI1259" s="17"/>
      <c r="AM1259" s="109"/>
    </row>
    <row r="1260" spans="1:39" outlineLevel="2">
      <c r="A1260" s="37">
        <f>ROW()</f>
        <v>1260</v>
      </c>
      <c r="C1260" s="6" t="s">
        <v>3</v>
      </c>
      <c r="I1260" s="667"/>
      <c r="J1260" s="668"/>
      <c r="K1260" s="668"/>
      <c r="L1260" s="668"/>
      <c r="M1260" s="658"/>
      <c r="N1260" s="667">
        <v>0</v>
      </c>
      <c r="O1260" s="668">
        <v>0</v>
      </c>
      <c r="P1260" s="668">
        <v>0</v>
      </c>
      <c r="Q1260" s="668">
        <v>0</v>
      </c>
      <c r="R1260" s="668">
        <v>0</v>
      </c>
      <c r="S1260" s="658">
        <v>0</v>
      </c>
      <c r="T1260" s="667"/>
      <c r="U1260" s="668"/>
      <c r="V1260" s="668"/>
      <c r="W1260" s="668"/>
      <c r="X1260" s="658"/>
      <c r="Y1260" s="667"/>
      <c r="Z1260" s="668"/>
      <c r="AA1260" s="668"/>
      <c r="AB1260" s="668"/>
      <c r="AC1260" s="658"/>
      <c r="AD1260" s="667"/>
      <c r="AE1260" s="668"/>
      <c r="AF1260" s="668"/>
      <c r="AG1260" s="668"/>
      <c r="AH1260" s="658"/>
      <c r="AI1260" s="17"/>
      <c r="AM1260" s="109"/>
    </row>
    <row r="1261" spans="1:39" outlineLevel="2">
      <c r="A1261" s="37">
        <f>ROW()</f>
        <v>1261</v>
      </c>
      <c r="C1261" s="6" t="s">
        <v>4</v>
      </c>
      <c r="I1261" s="667"/>
      <c r="J1261" s="668"/>
      <c r="K1261" s="668"/>
      <c r="L1261" s="668"/>
      <c r="M1261" s="658"/>
      <c r="N1261" s="667">
        <v>0</v>
      </c>
      <c r="O1261" s="668">
        <v>0</v>
      </c>
      <c r="P1261" s="668">
        <v>0</v>
      </c>
      <c r="Q1261" s="668">
        <v>0</v>
      </c>
      <c r="R1261" s="668">
        <v>0</v>
      </c>
      <c r="S1261" s="658">
        <v>0</v>
      </c>
      <c r="T1261" s="667"/>
      <c r="U1261" s="668"/>
      <c r="V1261" s="668"/>
      <c r="W1261" s="668"/>
      <c r="X1261" s="658"/>
      <c r="Y1261" s="667"/>
      <c r="Z1261" s="668"/>
      <c r="AA1261" s="668"/>
      <c r="AB1261" s="668"/>
      <c r="AC1261" s="658"/>
      <c r="AD1261" s="667"/>
      <c r="AE1261" s="668"/>
      <c r="AF1261" s="668"/>
      <c r="AG1261" s="668"/>
      <c r="AH1261" s="658"/>
      <c r="AI1261" s="17"/>
      <c r="AM1261" s="109"/>
    </row>
    <row r="1262" spans="1:39" outlineLevel="2">
      <c r="A1262" s="37">
        <f>ROW()</f>
        <v>1262</v>
      </c>
      <c r="C1262" s="6" t="s">
        <v>208</v>
      </c>
      <c r="I1262" s="667"/>
      <c r="J1262" s="668"/>
      <c r="K1262" s="668"/>
      <c r="L1262" s="668"/>
      <c r="M1262" s="658"/>
      <c r="N1262" s="667">
        <v>0</v>
      </c>
      <c r="O1262" s="668">
        <v>0</v>
      </c>
      <c r="P1262" s="668">
        <v>0</v>
      </c>
      <c r="Q1262" s="668">
        <v>0</v>
      </c>
      <c r="R1262" s="668">
        <v>0</v>
      </c>
      <c r="S1262" s="658">
        <v>0</v>
      </c>
      <c r="T1262" s="667"/>
      <c r="U1262" s="668"/>
      <c r="V1262" s="668"/>
      <c r="W1262" s="668"/>
      <c r="X1262" s="658"/>
      <c r="Y1262" s="667"/>
      <c r="Z1262" s="668"/>
      <c r="AA1262" s="668"/>
      <c r="AB1262" s="668"/>
      <c r="AC1262" s="658"/>
      <c r="AD1262" s="667"/>
      <c r="AE1262" s="668"/>
      <c r="AF1262" s="668"/>
      <c r="AG1262" s="668"/>
      <c r="AH1262" s="658"/>
      <c r="AI1262" s="17"/>
      <c r="AM1262" s="109"/>
    </row>
    <row r="1263" spans="1:39" outlineLevel="2">
      <c r="A1263" s="37">
        <f>ROW()</f>
        <v>1263</v>
      </c>
      <c r="C1263" s="6" t="s">
        <v>473</v>
      </c>
      <c r="I1263" s="667"/>
      <c r="J1263" s="668"/>
      <c r="K1263" s="668"/>
      <c r="L1263" s="668"/>
      <c r="M1263" s="658"/>
      <c r="N1263" s="667"/>
      <c r="O1263" s="668"/>
      <c r="P1263" s="668"/>
      <c r="Q1263" s="668"/>
      <c r="R1263" s="668"/>
      <c r="S1263" s="658"/>
      <c r="T1263" s="667"/>
      <c r="U1263" s="668"/>
      <c r="V1263" s="668"/>
      <c r="W1263" s="668"/>
      <c r="X1263" s="658"/>
      <c r="Y1263" s="667"/>
      <c r="Z1263" s="668"/>
      <c r="AA1263" s="668"/>
      <c r="AB1263" s="668"/>
      <c r="AC1263" s="658"/>
      <c r="AD1263" s="667"/>
      <c r="AE1263" s="668"/>
      <c r="AF1263" s="668"/>
      <c r="AG1263" s="668"/>
      <c r="AH1263" s="658"/>
      <c r="AI1263" s="17"/>
      <c r="AM1263" s="109"/>
    </row>
    <row r="1264" spans="1:39" outlineLevel="2">
      <c r="A1264" s="37">
        <f>ROW()</f>
        <v>1264</v>
      </c>
      <c r="C1264" s="6" t="s">
        <v>474</v>
      </c>
      <c r="I1264" s="667"/>
      <c r="J1264" s="668"/>
      <c r="K1264" s="668"/>
      <c r="L1264" s="668"/>
      <c r="M1264" s="658"/>
      <c r="N1264" s="667"/>
      <c r="O1264" s="668"/>
      <c r="P1264" s="668"/>
      <c r="Q1264" s="668"/>
      <c r="R1264" s="668"/>
      <c r="S1264" s="658"/>
      <c r="T1264" s="667"/>
      <c r="U1264" s="668"/>
      <c r="V1264" s="668"/>
      <c r="W1264" s="668"/>
      <c r="X1264" s="658"/>
      <c r="Y1264" s="667"/>
      <c r="Z1264" s="668"/>
      <c r="AA1264" s="668"/>
      <c r="AB1264" s="668"/>
      <c r="AC1264" s="658"/>
      <c r="AD1264" s="667"/>
      <c r="AE1264" s="668"/>
      <c r="AF1264" s="668"/>
      <c r="AG1264" s="668"/>
      <c r="AH1264" s="658"/>
      <c r="AI1264" s="17"/>
      <c r="AM1264" s="109"/>
    </row>
    <row r="1265" spans="1:39" outlineLevel="2">
      <c r="A1265" s="37">
        <f>ROW()</f>
        <v>1265</v>
      </c>
      <c r="C1265" s="6" t="s">
        <v>477</v>
      </c>
      <c r="I1265" s="667"/>
      <c r="J1265" s="668"/>
      <c r="K1265" s="668"/>
      <c r="L1265" s="668"/>
      <c r="M1265" s="658"/>
      <c r="N1265" s="667"/>
      <c r="O1265" s="668"/>
      <c r="P1265" s="668"/>
      <c r="Q1265" s="668"/>
      <c r="R1265" s="668"/>
      <c r="S1265" s="658"/>
      <c r="T1265" s="667"/>
      <c r="U1265" s="668"/>
      <c r="V1265" s="668"/>
      <c r="W1265" s="668"/>
      <c r="X1265" s="658"/>
      <c r="Y1265" s="667"/>
      <c r="Z1265" s="668"/>
      <c r="AA1265" s="668"/>
      <c r="AB1265" s="668"/>
      <c r="AC1265" s="658"/>
      <c r="AD1265" s="667"/>
      <c r="AE1265" s="668"/>
      <c r="AF1265" s="668"/>
      <c r="AG1265" s="668"/>
      <c r="AH1265" s="658"/>
      <c r="AI1265" s="17"/>
      <c r="AM1265" s="109"/>
    </row>
    <row r="1266" spans="1:39" outlineLevel="2">
      <c r="A1266" s="37">
        <f>ROW()</f>
        <v>1266</v>
      </c>
      <c r="C1266" s="6" t="s">
        <v>511</v>
      </c>
      <c r="I1266" s="667"/>
      <c r="J1266" s="668"/>
      <c r="K1266" s="668"/>
      <c r="L1266" s="668"/>
      <c r="M1266" s="658"/>
      <c r="N1266" s="667"/>
      <c r="O1266" s="668"/>
      <c r="P1266" s="668"/>
      <c r="Q1266" s="668"/>
      <c r="R1266" s="668"/>
      <c r="S1266" s="658"/>
      <c r="T1266" s="667"/>
      <c r="U1266" s="668"/>
      <c r="V1266" s="668"/>
      <c r="W1266" s="668"/>
      <c r="X1266" s="658"/>
      <c r="Y1266" s="667"/>
      <c r="Z1266" s="668"/>
      <c r="AA1266" s="668"/>
      <c r="AB1266" s="668"/>
      <c r="AC1266" s="658"/>
      <c r="AD1266" s="667"/>
      <c r="AE1266" s="668"/>
      <c r="AF1266" s="668"/>
      <c r="AG1266" s="668"/>
      <c r="AH1266" s="658"/>
      <c r="AI1266" s="17"/>
      <c r="AM1266" s="109"/>
    </row>
    <row r="1267" spans="1:39" outlineLevel="2">
      <c r="A1267" s="37">
        <f>ROW()</f>
        <v>1267</v>
      </c>
      <c r="C1267" s="6" t="s">
        <v>655</v>
      </c>
      <c r="I1267" s="667"/>
      <c r="J1267" s="668"/>
      <c r="K1267" s="668"/>
      <c r="L1267" s="668"/>
      <c r="M1267" s="658"/>
      <c r="N1267" s="667"/>
      <c r="O1267" s="668"/>
      <c r="P1267" s="668"/>
      <c r="Q1267" s="668"/>
      <c r="R1267" s="668"/>
      <c r="S1267" s="658"/>
      <c r="T1267" s="667"/>
      <c r="U1267" s="668"/>
      <c r="V1267" s="668"/>
      <c r="W1267" s="668"/>
      <c r="X1267" s="658"/>
      <c r="Y1267" s="667"/>
      <c r="Z1267" s="668"/>
      <c r="AA1267" s="668"/>
      <c r="AB1267" s="668"/>
      <c r="AC1267" s="658"/>
      <c r="AD1267" s="667"/>
      <c r="AE1267" s="668"/>
      <c r="AF1267" s="668"/>
      <c r="AG1267" s="668"/>
      <c r="AH1267" s="658"/>
      <c r="AI1267" s="17"/>
      <c r="AM1267" s="109"/>
    </row>
    <row r="1268" spans="1:39" outlineLevel="2">
      <c r="A1268" s="37">
        <f>ROW()</f>
        <v>1268</v>
      </c>
      <c r="C1268" s="6" t="s">
        <v>656</v>
      </c>
      <c r="I1268" s="667"/>
      <c r="J1268" s="668"/>
      <c r="K1268" s="668"/>
      <c r="L1268" s="668"/>
      <c r="M1268" s="658"/>
      <c r="N1268" s="667"/>
      <c r="O1268" s="668"/>
      <c r="P1268" s="668"/>
      <c r="Q1268" s="668"/>
      <c r="R1268" s="668"/>
      <c r="S1268" s="658"/>
      <c r="T1268" s="667"/>
      <c r="U1268" s="668"/>
      <c r="V1268" s="668"/>
      <c r="W1268" s="668"/>
      <c r="X1268" s="658"/>
      <c r="Y1268" s="667"/>
      <c r="Z1268" s="668"/>
      <c r="AA1268" s="668"/>
      <c r="AB1268" s="668"/>
      <c r="AC1268" s="658"/>
      <c r="AD1268" s="667"/>
      <c r="AE1268" s="668"/>
      <c r="AF1268" s="668"/>
      <c r="AG1268" s="668"/>
      <c r="AH1268" s="658"/>
      <c r="AI1268" s="17"/>
      <c r="AM1268" s="109"/>
    </row>
    <row r="1269" spans="1:39" outlineLevel="2">
      <c r="A1269" s="37">
        <f>ROW()</f>
        <v>1269</v>
      </c>
      <c r="C1269" s="6" t="s">
        <v>667</v>
      </c>
      <c r="I1269" s="667"/>
      <c r="J1269" s="668"/>
      <c r="K1269" s="668"/>
      <c r="L1269" s="668"/>
      <c r="M1269" s="658"/>
      <c r="N1269" s="667"/>
      <c r="O1269" s="668"/>
      <c r="P1269" s="668"/>
      <c r="Q1269" s="668"/>
      <c r="R1269" s="668"/>
      <c r="S1269" s="658"/>
      <c r="T1269" s="667"/>
      <c r="U1269" s="668"/>
      <c r="V1269" s="668"/>
      <c r="W1269" s="668"/>
      <c r="X1269" s="658"/>
      <c r="Y1269" s="667"/>
      <c r="Z1269" s="668"/>
      <c r="AA1269" s="668"/>
      <c r="AB1269" s="668"/>
      <c r="AC1269" s="658"/>
      <c r="AD1269" s="667"/>
      <c r="AE1269" s="668"/>
      <c r="AF1269" s="668"/>
      <c r="AG1269" s="668"/>
      <c r="AH1269" s="658"/>
      <c r="AI1269" s="17"/>
      <c r="AM1269" s="109"/>
    </row>
    <row r="1270" spans="1:39" outlineLevel="2">
      <c r="A1270" s="37">
        <f>ROW()</f>
        <v>1270</v>
      </c>
      <c r="C1270" s="6" t="s">
        <v>212</v>
      </c>
      <c r="I1270" s="667"/>
      <c r="J1270" s="668"/>
      <c r="K1270" s="668"/>
      <c r="L1270" s="668"/>
      <c r="M1270" s="658"/>
      <c r="N1270" s="667">
        <v>0</v>
      </c>
      <c r="O1270" s="668">
        <v>0</v>
      </c>
      <c r="P1270" s="668">
        <v>0</v>
      </c>
      <c r="Q1270" s="668">
        <v>0</v>
      </c>
      <c r="R1270" s="668">
        <v>0</v>
      </c>
      <c r="S1270" s="658">
        <v>0</v>
      </c>
      <c r="T1270" s="667"/>
      <c r="U1270" s="668"/>
      <c r="V1270" s="668"/>
      <c r="W1270" s="668"/>
      <c r="X1270" s="658"/>
      <c r="Y1270" s="667"/>
      <c r="Z1270" s="668"/>
      <c r="AA1270" s="668"/>
      <c r="AB1270" s="668"/>
      <c r="AC1270" s="658"/>
      <c r="AD1270" s="667"/>
      <c r="AE1270" s="668"/>
      <c r="AF1270" s="668"/>
      <c r="AG1270" s="668"/>
      <c r="AH1270" s="658"/>
      <c r="AI1270" s="17"/>
      <c r="AM1270" s="109"/>
    </row>
    <row r="1271" spans="1:39" outlineLevel="2">
      <c r="A1271" s="37">
        <f>ROW()</f>
        <v>1271</v>
      </c>
      <c r="C1271" s="6" t="s">
        <v>362</v>
      </c>
      <c r="I1271" s="669"/>
      <c r="J1271" s="670"/>
      <c r="K1271" s="670"/>
      <c r="L1271" s="670"/>
      <c r="M1271" s="659"/>
      <c r="N1271" s="669"/>
      <c r="O1271" s="670"/>
      <c r="P1271" s="670"/>
      <c r="Q1271" s="670"/>
      <c r="R1271" s="670"/>
      <c r="S1271" s="659"/>
      <c r="T1271" s="669"/>
      <c r="U1271" s="670"/>
      <c r="V1271" s="670"/>
      <c r="W1271" s="670"/>
      <c r="X1271" s="659"/>
      <c r="Y1271" s="669"/>
      <c r="Z1271" s="670"/>
      <c r="AA1271" s="670"/>
      <c r="AB1271" s="670"/>
      <c r="AC1271" s="659"/>
      <c r="AD1271" s="669"/>
      <c r="AE1271" s="670"/>
      <c r="AF1271" s="670"/>
      <c r="AG1271" s="670"/>
      <c r="AH1271" s="659"/>
      <c r="AI1271" s="17"/>
      <c r="AM1271" s="109"/>
    </row>
    <row r="1272" spans="1:39" outlineLevel="2">
      <c r="A1272" s="37">
        <f>ROW()</f>
        <v>1272</v>
      </c>
      <c r="C1272" s="6" t="s">
        <v>1</v>
      </c>
      <c r="I1272" s="204">
        <f t="shared" ref="I1272:S1272" si="521">SUM(I1259:I1271)</f>
        <v>0</v>
      </c>
      <c r="J1272" s="9">
        <f t="shared" si="521"/>
        <v>0</v>
      </c>
      <c r="K1272" s="9">
        <f t="shared" si="521"/>
        <v>0</v>
      </c>
      <c r="L1272" s="9">
        <f t="shared" si="521"/>
        <v>0</v>
      </c>
      <c r="M1272" s="18">
        <f t="shared" si="521"/>
        <v>0</v>
      </c>
      <c r="N1272" s="204">
        <f t="shared" si="521"/>
        <v>0</v>
      </c>
      <c r="O1272" s="9">
        <f t="shared" si="521"/>
        <v>0</v>
      </c>
      <c r="P1272" s="9">
        <f t="shared" si="521"/>
        <v>0</v>
      </c>
      <c r="Q1272" s="9">
        <f t="shared" si="521"/>
        <v>0</v>
      </c>
      <c r="R1272" s="9">
        <f t="shared" si="521"/>
        <v>0</v>
      </c>
      <c r="S1272" s="18">
        <f t="shared" si="521"/>
        <v>0</v>
      </c>
      <c r="T1272" s="204">
        <f t="shared" ref="T1272:AC1272" si="522">SUM(T1259:T1271)</f>
        <v>0</v>
      </c>
      <c r="U1272" s="9">
        <f t="shared" si="522"/>
        <v>0</v>
      </c>
      <c r="V1272" s="9">
        <f t="shared" si="522"/>
        <v>0</v>
      </c>
      <c r="W1272" s="9">
        <f t="shared" si="522"/>
        <v>0</v>
      </c>
      <c r="X1272" s="18">
        <f t="shared" si="522"/>
        <v>0</v>
      </c>
      <c r="Y1272" s="204">
        <f t="shared" si="522"/>
        <v>0</v>
      </c>
      <c r="Z1272" s="9">
        <f t="shared" si="522"/>
        <v>0</v>
      </c>
      <c r="AA1272" s="9">
        <f t="shared" si="522"/>
        <v>0</v>
      </c>
      <c r="AB1272" s="9">
        <f t="shared" si="522"/>
        <v>0</v>
      </c>
      <c r="AC1272" s="18">
        <f t="shared" si="522"/>
        <v>0</v>
      </c>
      <c r="AD1272" s="204">
        <f t="shared" ref="AD1272:AH1272" si="523">SUM(AD1259:AD1271)</f>
        <v>0</v>
      </c>
      <c r="AE1272" s="9">
        <f t="shared" si="523"/>
        <v>0</v>
      </c>
      <c r="AF1272" s="9">
        <f t="shared" si="523"/>
        <v>0</v>
      </c>
      <c r="AG1272" s="9">
        <f t="shared" si="523"/>
        <v>0</v>
      </c>
      <c r="AH1272" s="18">
        <f t="shared" si="523"/>
        <v>0</v>
      </c>
      <c r="AI1272" s="17"/>
      <c r="AM1272" s="109"/>
    </row>
    <row r="1273" spans="1:39" outlineLevel="2">
      <c r="A1273" s="37">
        <f>ROW()</f>
        <v>1273</v>
      </c>
      <c r="B1273" s="64" t="s">
        <v>315</v>
      </c>
      <c r="I1273" s="1299" t="s">
        <v>260</v>
      </c>
      <c r="J1273" s="1282"/>
      <c r="K1273" s="1282"/>
      <c r="L1273" s="1282"/>
      <c r="M1273" s="1282"/>
      <c r="N1273" s="1270" t="s">
        <v>286</v>
      </c>
      <c r="O1273" s="1271"/>
      <c r="P1273" s="1271"/>
      <c r="Q1273" s="1271"/>
      <c r="R1273" s="1271"/>
      <c r="S1273" s="1272"/>
      <c r="T1273" s="1270" t="s">
        <v>279</v>
      </c>
      <c r="U1273" s="1271"/>
      <c r="V1273" s="1271"/>
      <c r="W1273" s="1271"/>
      <c r="X1273" s="1272"/>
      <c r="Y1273" s="1270" t="s">
        <v>458</v>
      </c>
      <c r="Z1273" s="1271"/>
      <c r="AA1273" s="1271"/>
      <c r="AB1273" s="1271"/>
      <c r="AC1273" s="1272"/>
      <c r="AD1273" s="1270" t="s">
        <v>551</v>
      </c>
      <c r="AE1273" s="1271"/>
      <c r="AF1273" s="1271"/>
      <c r="AG1273" s="1271"/>
      <c r="AH1273" s="1272"/>
      <c r="AI1273" s="17"/>
      <c r="AM1273" s="109"/>
    </row>
    <row r="1274" spans="1:39" outlineLevel="2">
      <c r="A1274" s="37">
        <f>ROW()</f>
        <v>1274</v>
      </c>
      <c r="C1274" s="167" t="s">
        <v>2</v>
      </c>
      <c r="I1274" s="204">
        <f>I884+I899+I914+I929+I944+I959+I974+I989+I1004+I1019+I1034+I1049+I1064+I1079+I1094+I1109+I1124+I1139+I1154+I1169+I1184+I1199+I1214+I1229+I1244+I1259</f>
        <v>0</v>
      </c>
      <c r="J1274" s="9">
        <f t="shared" ref="J1274:AH1274" si="524">J884+J899+J914+J929+J944+J959+J974+J989+J1004+J1019+J1034+J1049+J1064+J1079+J1094+J1109+J1124+J1139+J1154+J1169+J1184+J1199+J1214+J1229+J1244+J1259</f>
        <v>7.2516403821802694E-3</v>
      </c>
      <c r="K1274" s="9">
        <f t="shared" si="524"/>
        <v>1.1973638770576724E-2</v>
      </c>
      <c r="L1274" s="9">
        <f t="shared" si="524"/>
        <v>1.4638195004029011E-2</v>
      </c>
      <c r="M1274" s="9">
        <f t="shared" si="524"/>
        <v>2.0675607229193049E-2</v>
      </c>
      <c r="N1274" s="204">
        <f t="shared" si="524"/>
        <v>3.2420925081646096E-2</v>
      </c>
      <c r="O1274" s="9">
        <f t="shared" si="524"/>
        <v>9.6701663069361066E-2</v>
      </c>
      <c r="P1274" s="9">
        <f t="shared" si="524"/>
        <v>0.17874786804419263</v>
      </c>
      <c r="Q1274" s="9">
        <f t="shared" si="524"/>
        <v>3.8105742831371865</v>
      </c>
      <c r="R1274" s="9">
        <f t="shared" si="524"/>
        <v>7.7242369174493231</v>
      </c>
      <c r="S1274" s="18">
        <f t="shared" si="524"/>
        <v>8.9181332709843311</v>
      </c>
      <c r="T1274" s="204">
        <f t="shared" si="524"/>
        <v>18.527603779294544</v>
      </c>
      <c r="U1274" s="9">
        <f t="shared" si="524"/>
        <v>18.833023052537001</v>
      </c>
      <c r="V1274" s="9">
        <f t="shared" si="524"/>
        <v>18.888023052536997</v>
      </c>
      <c r="W1274" s="9">
        <f t="shared" si="524"/>
        <v>18.947380195394139</v>
      </c>
      <c r="X1274" s="18">
        <f t="shared" si="524"/>
        <v>18.954737338251281</v>
      </c>
      <c r="Y1274" s="204">
        <f t="shared" si="524"/>
        <v>21.830743612777272</v>
      </c>
      <c r="Z1274" s="9">
        <f t="shared" si="524"/>
        <v>21.883265067281947</v>
      </c>
      <c r="AA1274" s="9">
        <f t="shared" si="524"/>
        <v>21.918846311914557</v>
      </c>
      <c r="AB1274" s="9">
        <f t="shared" si="524"/>
        <v>21.942264378383069</v>
      </c>
      <c r="AC1274" s="18">
        <f t="shared" si="524"/>
        <v>22.01908233439579</v>
      </c>
      <c r="AD1274" s="204">
        <f t="shared" si="524"/>
        <v>31.570159440086922</v>
      </c>
      <c r="AE1274" s="9">
        <f t="shared" si="524"/>
        <v>31.570159440086922</v>
      </c>
      <c r="AF1274" s="9">
        <f t="shared" si="524"/>
        <v>31.570159440086925</v>
      </c>
      <c r="AG1274" s="9">
        <f t="shared" si="524"/>
        <v>31.570159440086925</v>
      </c>
      <c r="AH1274" s="18">
        <f t="shared" si="524"/>
        <v>31.570159440086922</v>
      </c>
      <c r="AI1274" s="17"/>
      <c r="AM1274" s="109"/>
    </row>
    <row r="1275" spans="1:39" outlineLevel="2">
      <c r="A1275" s="37">
        <f>ROW()</f>
        <v>1275</v>
      </c>
      <c r="C1275" s="6" t="s">
        <v>3</v>
      </c>
      <c r="I1275" s="204">
        <f t="shared" ref="I1275:AH1275" si="525">I885+I900+I915+I930+I945+I960+I975+I990+I1005+I1020+I1035+I1050+I1065+I1080+I1095+I1110+I1125+I1140+I1155+I1170+I1185+I1200+I1215+I1230+I1245+I1260</f>
        <v>0</v>
      </c>
      <c r="J1275" s="9">
        <f t="shared" si="525"/>
        <v>3.7775987107171637E-2</v>
      </c>
      <c r="K1275" s="9">
        <f t="shared" si="525"/>
        <v>0.20894842868654315</v>
      </c>
      <c r="L1275" s="9">
        <f t="shared" si="525"/>
        <v>0.3840558689229116</v>
      </c>
      <c r="M1275" s="9">
        <f t="shared" si="525"/>
        <v>0.45606634434595755</v>
      </c>
      <c r="N1275" s="204">
        <f t="shared" si="525"/>
        <v>0</v>
      </c>
      <c r="O1275" s="9">
        <f t="shared" si="525"/>
        <v>6.5567979875735885E-2</v>
      </c>
      <c r="P1275" s="9">
        <f t="shared" si="525"/>
        <v>2.3584016986979175</v>
      </c>
      <c r="Q1275" s="9">
        <f t="shared" si="525"/>
        <v>6.2686552883475599</v>
      </c>
      <c r="R1275" s="9">
        <f t="shared" si="525"/>
        <v>7.6156636786618002</v>
      </c>
      <c r="S1275" s="18">
        <f t="shared" si="525"/>
        <v>7.629339080398295</v>
      </c>
      <c r="T1275" s="204">
        <f t="shared" si="525"/>
        <v>16.59075086432313</v>
      </c>
      <c r="U1275" s="9">
        <f t="shared" si="525"/>
        <v>17.86674842568927</v>
      </c>
      <c r="V1275" s="9">
        <f t="shared" si="525"/>
        <v>18.085571759022603</v>
      </c>
      <c r="W1275" s="9">
        <f t="shared" si="525"/>
        <v>18.153971759022603</v>
      </c>
      <c r="X1275" s="18">
        <f t="shared" si="525"/>
        <v>18.247038425689269</v>
      </c>
      <c r="Y1275" s="204">
        <f t="shared" si="525"/>
        <v>20.373122868239523</v>
      </c>
      <c r="Z1275" s="9">
        <f t="shared" si="525"/>
        <v>20.893579169551138</v>
      </c>
      <c r="AA1275" s="9">
        <f t="shared" si="525"/>
        <v>21.405028265668051</v>
      </c>
      <c r="AB1275" s="9">
        <f t="shared" si="525"/>
        <v>21.796625128163107</v>
      </c>
      <c r="AC1275" s="18">
        <f t="shared" si="525"/>
        <v>22.135732255708689</v>
      </c>
      <c r="AD1275" s="204">
        <f t="shared" si="525"/>
        <v>20.287488200807168</v>
      </c>
      <c r="AE1275" s="9">
        <f t="shared" si="525"/>
        <v>20.455012154115874</v>
      </c>
      <c r="AF1275" s="9">
        <f t="shared" si="525"/>
        <v>20.535161216981749</v>
      </c>
      <c r="AG1275" s="9">
        <f t="shared" si="525"/>
        <v>20.633976714766565</v>
      </c>
      <c r="AH1275" s="18">
        <f t="shared" si="525"/>
        <v>20.726085960057745</v>
      </c>
      <c r="AI1275" s="17"/>
      <c r="AM1275" s="109"/>
    </row>
    <row r="1276" spans="1:39" outlineLevel="2">
      <c r="A1276" s="37">
        <f>ROW()</f>
        <v>1276</v>
      </c>
      <c r="C1276" s="6" t="s">
        <v>4</v>
      </c>
      <c r="I1276" s="204">
        <f t="shared" ref="I1276:AH1276" si="526">I886+I901+I916+I931+I946+I961+I976+I991+I1006+I1021+I1036+I1051+I1066+I1081+I1096+I1111+I1126+I1141+I1156+I1171+I1186+I1201+I1216+I1231+I1246+I1261</f>
        <v>0</v>
      </c>
      <c r="J1276" s="9">
        <f t="shared" si="526"/>
        <v>0</v>
      </c>
      <c r="K1276" s="9">
        <f t="shared" si="526"/>
        <v>1.1804995970991136E-3</v>
      </c>
      <c r="L1276" s="9">
        <f t="shared" si="526"/>
        <v>2.3609991941982273E-3</v>
      </c>
      <c r="M1276" s="9">
        <f t="shared" si="526"/>
        <v>3.5414987912973411E-3</v>
      </c>
      <c r="N1276" s="204">
        <f t="shared" si="526"/>
        <v>6.4712257774527965E-2</v>
      </c>
      <c r="O1276" s="9">
        <f t="shared" si="526"/>
        <v>8.7274395338907726E-2</v>
      </c>
      <c r="P1276" s="9">
        <f t="shared" si="526"/>
        <v>0.1118882568313572</v>
      </c>
      <c r="Q1276" s="9">
        <f t="shared" si="526"/>
        <v>0.11496506708400958</v>
      </c>
      <c r="R1276" s="9">
        <f t="shared" si="526"/>
        <v>0.11496506708400958</v>
      </c>
      <c r="S1276" s="18">
        <f t="shared" si="526"/>
        <v>0.11496506708400958</v>
      </c>
      <c r="T1276" s="204">
        <f t="shared" si="526"/>
        <v>0.17712640728906065</v>
      </c>
      <c r="U1276" s="9">
        <f t="shared" si="526"/>
        <v>0.18811537790179123</v>
      </c>
      <c r="V1276" s="9">
        <f t="shared" si="526"/>
        <v>0.19782137790179116</v>
      </c>
      <c r="W1276" s="9">
        <f t="shared" si="526"/>
        <v>0.2509213779017912</v>
      </c>
      <c r="X1276" s="18">
        <f t="shared" si="526"/>
        <v>0.30402137790179118</v>
      </c>
      <c r="Y1276" s="204">
        <f t="shared" si="526"/>
        <v>-0.95322473122615392</v>
      </c>
      <c r="Z1276" s="9">
        <f t="shared" si="526"/>
        <v>0.42332608705818564</v>
      </c>
      <c r="AA1276" s="9">
        <f t="shared" si="526"/>
        <v>0.47700593396152913</v>
      </c>
      <c r="AB1276" s="9">
        <f t="shared" si="526"/>
        <v>0.49401271422108606</v>
      </c>
      <c r="AC1276" s="18">
        <f t="shared" si="526"/>
        <v>0.50699229989220096</v>
      </c>
      <c r="AD1276" s="204">
        <f t="shared" si="526"/>
        <v>1.4518078839168291</v>
      </c>
      <c r="AE1276" s="9">
        <f t="shared" si="526"/>
        <v>1.5440781949542171</v>
      </c>
      <c r="AF1276" s="9">
        <f t="shared" si="526"/>
        <v>1.5839836355372261</v>
      </c>
      <c r="AG1276" s="9">
        <f t="shared" si="526"/>
        <v>1.6306841105177221</v>
      </c>
      <c r="AH1276" s="18">
        <f t="shared" si="526"/>
        <v>1.6706432684013963</v>
      </c>
      <c r="AI1276" s="17"/>
      <c r="AM1276" s="109"/>
    </row>
    <row r="1277" spans="1:39" outlineLevel="2">
      <c r="A1277" s="37">
        <f>ROW()</f>
        <v>1277</v>
      </c>
      <c r="C1277" s="6" t="s">
        <v>208</v>
      </c>
      <c r="I1277" s="204">
        <f t="shared" ref="I1277:AH1277" si="527">I887+I902+I917+I932+I947+I962+I977+I992+I1007+I1022+I1037+I1052+I1067+I1082+I1097+I1112+I1127+I1142+I1157+I1172+I1187+I1202+I1217+I1232+I1247+I1262</f>
        <v>0</v>
      </c>
      <c r="J1277" s="9">
        <f t="shared" si="527"/>
        <v>0.19918963201719039</v>
      </c>
      <c r="K1277" s="9">
        <f t="shared" si="527"/>
        <v>0.39731681439699157</v>
      </c>
      <c r="L1277" s="9">
        <f t="shared" si="527"/>
        <v>0.62239873757722253</v>
      </c>
      <c r="M1277" s="9">
        <f t="shared" si="527"/>
        <v>0.80813067418748308</v>
      </c>
      <c r="N1277" s="204">
        <f t="shared" si="527"/>
        <v>0.32674860446533677</v>
      </c>
      <c r="O1277" s="9">
        <f t="shared" si="527"/>
        <v>0.46041217700582893</v>
      </c>
      <c r="P1277" s="9">
        <f t="shared" si="527"/>
        <v>0.56638852509831972</v>
      </c>
      <c r="Q1277" s="9">
        <f t="shared" si="527"/>
        <v>0.61937803500511079</v>
      </c>
      <c r="R1277" s="9">
        <f t="shared" si="527"/>
        <v>0.80194004570021848</v>
      </c>
      <c r="S1277" s="18">
        <f t="shared" si="527"/>
        <v>1.0190370482670694</v>
      </c>
      <c r="T1277" s="204">
        <f t="shared" si="527"/>
        <v>1.0672271409109118</v>
      </c>
      <c r="U1277" s="9">
        <f t="shared" si="527"/>
        <v>3.4517337928221004</v>
      </c>
      <c r="V1277" s="9">
        <f t="shared" si="527"/>
        <v>3.5125442258831625</v>
      </c>
      <c r="W1277" s="9">
        <f t="shared" si="527"/>
        <v>3.5684910536510346</v>
      </c>
      <c r="X1277" s="18">
        <f t="shared" si="527"/>
        <v>3.7183188202332547</v>
      </c>
      <c r="Y1277" s="204">
        <f t="shared" si="527"/>
        <v>1.5325776200594037</v>
      </c>
      <c r="Z1277" s="9">
        <f t="shared" si="527"/>
        <v>3.7931817356833042</v>
      </c>
      <c r="AA1277" s="9">
        <f t="shared" si="527"/>
        <v>3.8814124676039565</v>
      </c>
      <c r="AB1277" s="9">
        <f t="shared" si="527"/>
        <v>3.9679895767401083</v>
      </c>
      <c r="AC1277" s="18">
        <f t="shared" si="527"/>
        <v>4.0266758462387919</v>
      </c>
      <c r="AD1277" s="204">
        <f t="shared" si="527"/>
        <v>8.2716283777201003</v>
      </c>
      <c r="AE1277" s="9">
        <f t="shared" si="527"/>
        <v>3.9645050022209958</v>
      </c>
      <c r="AF1277" s="9">
        <f t="shared" si="527"/>
        <v>3.9688487875693133</v>
      </c>
      <c r="AG1277" s="9">
        <f t="shared" si="527"/>
        <v>3.5098127804686845</v>
      </c>
      <c r="AH1277" s="18">
        <f t="shared" si="527"/>
        <v>3.1891951806952217</v>
      </c>
      <c r="AI1277" s="17"/>
      <c r="AM1277" s="109"/>
    </row>
    <row r="1278" spans="1:39" outlineLevel="2">
      <c r="A1278" s="37">
        <f>ROW()</f>
        <v>1278</v>
      </c>
      <c r="C1278" s="6" t="s">
        <v>473</v>
      </c>
      <c r="I1278" s="204">
        <f t="shared" ref="I1278:AH1278" si="528">I888+I903+I918+I933+I948+I963+I978+I993+I1008+I1023+I1038+I1053+I1068+I1083+I1098+I1113+I1128+I1143+I1158+I1173+I1188+I1203+I1218+I1233+I1248+I1263</f>
        <v>0</v>
      </c>
      <c r="J1278" s="9">
        <f t="shared" si="528"/>
        <v>0</v>
      </c>
      <c r="K1278" s="9">
        <f t="shared" si="528"/>
        <v>0</v>
      </c>
      <c r="L1278" s="9">
        <f t="shared" si="528"/>
        <v>0</v>
      </c>
      <c r="M1278" s="9">
        <f t="shared" si="528"/>
        <v>0</v>
      </c>
      <c r="N1278" s="204">
        <f t="shared" si="528"/>
        <v>0</v>
      </c>
      <c r="O1278" s="9">
        <f t="shared" si="528"/>
        <v>0</v>
      </c>
      <c r="P1278" s="9">
        <f t="shared" si="528"/>
        <v>0</v>
      </c>
      <c r="Q1278" s="9">
        <f t="shared" si="528"/>
        <v>0</v>
      </c>
      <c r="R1278" s="9">
        <f t="shared" si="528"/>
        <v>0</v>
      </c>
      <c r="S1278" s="18">
        <f t="shared" si="528"/>
        <v>0</v>
      </c>
      <c r="T1278" s="204">
        <f t="shared" si="528"/>
        <v>0</v>
      </c>
      <c r="U1278" s="9">
        <f t="shared" si="528"/>
        <v>0</v>
      </c>
      <c r="V1278" s="9">
        <f t="shared" si="528"/>
        <v>0</v>
      </c>
      <c r="W1278" s="9">
        <f t="shared" si="528"/>
        <v>0</v>
      </c>
      <c r="X1278" s="18">
        <f t="shared" si="528"/>
        <v>0</v>
      </c>
      <c r="Y1278" s="204">
        <f t="shared" si="528"/>
        <v>0</v>
      </c>
      <c r="Z1278" s="9">
        <f t="shared" si="528"/>
        <v>0</v>
      </c>
      <c r="AA1278" s="9">
        <f t="shared" si="528"/>
        <v>0</v>
      </c>
      <c r="AB1278" s="9">
        <f t="shared" si="528"/>
        <v>0</v>
      </c>
      <c r="AC1278" s="18">
        <f t="shared" si="528"/>
        <v>0</v>
      </c>
      <c r="AD1278" s="204">
        <f t="shared" si="528"/>
        <v>17.040719874449</v>
      </c>
      <c r="AE1278" s="9">
        <f t="shared" si="528"/>
        <v>5.616436160016975</v>
      </c>
      <c r="AF1278" s="9">
        <f t="shared" si="528"/>
        <v>5.6904345928480451</v>
      </c>
      <c r="AG1278" s="9">
        <f t="shared" si="528"/>
        <v>5.5627035948792924</v>
      </c>
      <c r="AH1278" s="18">
        <f t="shared" si="528"/>
        <v>6.0025156314676851</v>
      </c>
      <c r="AI1278" s="17"/>
      <c r="AM1278" s="109"/>
    </row>
    <row r="1279" spans="1:39" outlineLevel="2">
      <c r="A1279" s="37">
        <f>ROW()</f>
        <v>1279</v>
      </c>
      <c r="C1279" s="6" t="s">
        <v>474</v>
      </c>
      <c r="I1279" s="204">
        <f t="shared" ref="I1279:AH1279" si="529">I889+I904+I919+I934+I949+I964+I979+I994+I1009+I1024+I1039+I1054+I1069+I1084+I1099+I1114+I1129+I1144+I1159+I1174+I1189+I1204+I1219+I1234+I1249+I1264</f>
        <v>0</v>
      </c>
      <c r="J1279" s="9">
        <f t="shared" si="529"/>
        <v>0</v>
      </c>
      <c r="K1279" s="9">
        <f t="shared" si="529"/>
        <v>0</v>
      </c>
      <c r="L1279" s="9">
        <f t="shared" si="529"/>
        <v>0</v>
      </c>
      <c r="M1279" s="9">
        <f t="shared" si="529"/>
        <v>0</v>
      </c>
      <c r="N1279" s="204">
        <f t="shared" si="529"/>
        <v>0</v>
      </c>
      <c r="O1279" s="9">
        <f t="shared" si="529"/>
        <v>0</v>
      </c>
      <c r="P1279" s="9">
        <f t="shared" si="529"/>
        <v>0</v>
      </c>
      <c r="Q1279" s="9">
        <f t="shared" si="529"/>
        <v>0</v>
      </c>
      <c r="R1279" s="9">
        <f t="shared" si="529"/>
        <v>0</v>
      </c>
      <c r="S1279" s="18">
        <f t="shared" si="529"/>
        <v>0</v>
      </c>
      <c r="T1279" s="204">
        <f t="shared" si="529"/>
        <v>0</v>
      </c>
      <c r="U1279" s="9">
        <f t="shared" si="529"/>
        <v>0</v>
      </c>
      <c r="V1279" s="9">
        <f t="shared" si="529"/>
        <v>0</v>
      </c>
      <c r="W1279" s="9">
        <f t="shared" si="529"/>
        <v>0</v>
      </c>
      <c r="X1279" s="18">
        <f t="shared" si="529"/>
        <v>0</v>
      </c>
      <c r="Y1279" s="204">
        <f t="shared" si="529"/>
        <v>0</v>
      </c>
      <c r="Z1279" s="9">
        <f t="shared" si="529"/>
        <v>0</v>
      </c>
      <c r="AA1279" s="9">
        <f t="shared" si="529"/>
        <v>0</v>
      </c>
      <c r="AB1279" s="9">
        <f t="shared" si="529"/>
        <v>0</v>
      </c>
      <c r="AC1279" s="18">
        <f t="shared" si="529"/>
        <v>0</v>
      </c>
      <c r="AD1279" s="204">
        <f t="shared" si="529"/>
        <v>4.2760142696386607</v>
      </c>
      <c r="AE1279" s="9">
        <f t="shared" si="529"/>
        <v>4.5040418457775129</v>
      </c>
      <c r="AF1279" s="9">
        <f t="shared" si="529"/>
        <v>4.6950377389502904</v>
      </c>
      <c r="AG1279" s="9">
        <f t="shared" si="529"/>
        <v>4.8940651550079695</v>
      </c>
      <c r="AH1279" s="18">
        <f t="shared" si="529"/>
        <v>5.086410931939553</v>
      </c>
      <c r="AI1279" s="17"/>
      <c r="AM1279" s="109"/>
    </row>
    <row r="1280" spans="1:39" outlineLevel="2">
      <c r="A1280" s="37">
        <f>ROW()</f>
        <v>1280</v>
      </c>
      <c r="C1280" s="6" t="s">
        <v>477</v>
      </c>
      <c r="I1280" s="204">
        <f t="shared" ref="I1280:AH1280" si="530">I890+I905+I920+I935+I950+I965+I980+I995+I1010+I1025+I1040+I1055+I1070+I1085+I1100+I1115+I1130+I1145+I1160+I1175+I1190+I1205+I1220+I1235+I1250+I1265</f>
        <v>0</v>
      </c>
      <c r="J1280" s="9">
        <f t="shared" si="530"/>
        <v>0</v>
      </c>
      <c r="K1280" s="9">
        <f t="shared" si="530"/>
        <v>0</v>
      </c>
      <c r="L1280" s="9">
        <f t="shared" si="530"/>
        <v>0</v>
      </c>
      <c r="M1280" s="9">
        <f t="shared" si="530"/>
        <v>0</v>
      </c>
      <c r="N1280" s="204">
        <f t="shared" si="530"/>
        <v>0</v>
      </c>
      <c r="O1280" s="9">
        <f t="shared" si="530"/>
        <v>0</v>
      </c>
      <c r="P1280" s="9">
        <f t="shared" si="530"/>
        <v>0</v>
      </c>
      <c r="Q1280" s="9">
        <f t="shared" si="530"/>
        <v>0</v>
      </c>
      <c r="R1280" s="9">
        <f t="shared" si="530"/>
        <v>0</v>
      </c>
      <c r="S1280" s="18">
        <f t="shared" si="530"/>
        <v>0</v>
      </c>
      <c r="T1280" s="204">
        <f t="shared" si="530"/>
        <v>0</v>
      </c>
      <c r="U1280" s="9">
        <f t="shared" si="530"/>
        <v>0</v>
      </c>
      <c r="V1280" s="9">
        <f t="shared" si="530"/>
        <v>0</v>
      </c>
      <c r="W1280" s="9">
        <f t="shared" si="530"/>
        <v>0</v>
      </c>
      <c r="X1280" s="18">
        <f t="shared" si="530"/>
        <v>0</v>
      </c>
      <c r="Y1280" s="204">
        <f t="shared" si="530"/>
        <v>0</v>
      </c>
      <c r="Z1280" s="9">
        <f t="shared" si="530"/>
        <v>0</v>
      </c>
      <c r="AA1280" s="9">
        <f t="shared" si="530"/>
        <v>0</v>
      </c>
      <c r="AB1280" s="9">
        <f t="shared" si="530"/>
        <v>0</v>
      </c>
      <c r="AC1280" s="18">
        <f t="shared" si="530"/>
        <v>0</v>
      </c>
      <c r="AD1280" s="204">
        <f t="shared" si="530"/>
        <v>43.385964154139188</v>
      </c>
      <c r="AE1280" s="9">
        <f t="shared" si="530"/>
        <v>6.6940404884388309</v>
      </c>
      <c r="AF1280" s="9">
        <f t="shared" si="530"/>
        <v>8.018097362533851</v>
      </c>
      <c r="AG1280" s="9">
        <f t="shared" si="530"/>
        <v>8.4836887488809012</v>
      </c>
      <c r="AH1280" s="18">
        <f t="shared" si="530"/>
        <v>9.1638362239131972</v>
      </c>
      <c r="AI1280" s="17"/>
      <c r="AM1280" s="109"/>
    </row>
    <row r="1281" spans="1:39" outlineLevel="2">
      <c r="A1281" s="37">
        <f>ROW()</f>
        <v>1281</v>
      </c>
      <c r="C1281" s="6" t="s">
        <v>511</v>
      </c>
      <c r="I1281" s="204">
        <f t="shared" ref="I1281:AH1281" si="531">I891+I906+I921+I936+I951+I966+I981+I996+I1011+I1026+I1041+I1056+I1071+I1086+I1101+I1116+I1131+I1146+I1161+I1176+I1191+I1206+I1221+I1236+I1251+I1266</f>
        <v>0</v>
      </c>
      <c r="J1281" s="9">
        <f t="shared" si="531"/>
        <v>0</v>
      </c>
      <c r="K1281" s="9">
        <f t="shared" si="531"/>
        <v>0</v>
      </c>
      <c r="L1281" s="9">
        <f t="shared" si="531"/>
        <v>0</v>
      </c>
      <c r="M1281" s="9">
        <f t="shared" si="531"/>
        <v>0</v>
      </c>
      <c r="N1281" s="204">
        <f t="shared" si="531"/>
        <v>0</v>
      </c>
      <c r="O1281" s="9">
        <f t="shared" si="531"/>
        <v>0</v>
      </c>
      <c r="P1281" s="9">
        <f t="shared" si="531"/>
        <v>0</v>
      </c>
      <c r="Q1281" s="9">
        <f t="shared" si="531"/>
        <v>0</v>
      </c>
      <c r="R1281" s="9">
        <f t="shared" si="531"/>
        <v>0</v>
      </c>
      <c r="S1281" s="18">
        <f t="shared" si="531"/>
        <v>0</v>
      </c>
      <c r="T1281" s="204">
        <f t="shared" si="531"/>
        <v>0</v>
      </c>
      <c r="U1281" s="9">
        <f t="shared" si="531"/>
        <v>0.155066797951281</v>
      </c>
      <c r="V1281" s="9">
        <f t="shared" si="531"/>
        <v>0.17725636489021879</v>
      </c>
      <c r="W1281" s="9">
        <f t="shared" si="531"/>
        <v>0.18464287045567995</v>
      </c>
      <c r="X1281" s="18">
        <f t="shared" si="531"/>
        <v>0.18481510387345987</v>
      </c>
      <c r="Y1281" s="204">
        <f t="shared" si="531"/>
        <v>0.20485195372421663</v>
      </c>
      <c r="Z1281" s="9">
        <f t="shared" si="531"/>
        <v>0.20549699942118632</v>
      </c>
      <c r="AA1281" s="9">
        <f t="shared" si="531"/>
        <v>0.20549699942118632</v>
      </c>
      <c r="AB1281" s="9">
        <f t="shared" si="531"/>
        <v>0.20549699942118632</v>
      </c>
      <c r="AC1281" s="18">
        <f t="shared" si="531"/>
        <v>0.20549699942118632</v>
      </c>
      <c r="AD1281" s="204">
        <f t="shared" si="531"/>
        <v>0.11501556010357766</v>
      </c>
      <c r="AE1281" s="9">
        <f t="shared" si="531"/>
        <v>0.17643030776350191</v>
      </c>
      <c r="AF1281" s="9">
        <f t="shared" si="531"/>
        <v>0.24559691992655219</v>
      </c>
      <c r="AG1281" s="9">
        <f t="shared" si="531"/>
        <v>0.26346492774517677</v>
      </c>
      <c r="AH1281" s="18">
        <f t="shared" si="531"/>
        <v>0.39800712449811593</v>
      </c>
      <c r="AI1281" s="17"/>
      <c r="AM1281" s="109"/>
    </row>
    <row r="1282" spans="1:39" outlineLevel="2">
      <c r="A1282" s="37">
        <f>ROW()</f>
        <v>1282</v>
      </c>
      <c r="C1282" s="6" t="s">
        <v>655</v>
      </c>
      <c r="I1282" s="204"/>
      <c r="J1282" s="9"/>
      <c r="K1282" s="9"/>
      <c r="L1282" s="9"/>
      <c r="M1282" s="9"/>
      <c r="N1282" s="204"/>
      <c r="O1282" s="9"/>
      <c r="P1282" s="9"/>
      <c r="Q1282" s="9"/>
      <c r="R1282" s="9"/>
      <c r="S1282" s="18"/>
      <c r="T1282" s="204"/>
      <c r="U1282" s="9"/>
      <c r="V1282" s="9"/>
      <c r="W1282" s="9"/>
      <c r="X1282" s="18"/>
      <c r="Y1282" s="204"/>
      <c r="Z1282" s="9"/>
      <c r="AA1282" s="9"/>
      <c r="AB1282" s="9"/>
      <c r="AC1282" s="18"/>
      <c r="AD1282" s="204"/>
      <c r="AE1282" s="9"/>
      <c r="AF1282" s="9"/>
      <c r="AG1282" s="9"/>
      <c r="AH1282" s="18"/>
      <c r="AI1282" s="17"/>
      <c r="AM1282" s="109"/>
    </row>
    <row r="1283" spans="1:39" outlineLevel="2">
      <c r="A1283" s="37">
        <f>ROW()</f>
        <v>1283</v>
      </c>
      <c r="C1283" s="6" t="s">
        <v>656</v>
      </c>
      <c r="I1283" s="204"/>
      <c r="J1283" s="9"/>
      <c r="K1283" s="9"/>
      <c r="L1283" s="9"/>
      <c r="M1283" s="9"/>
      <c r="N1283" s="204"/>
      <c r="O1283" s="9"/>
      <c r="P1283" s="9"/>
      <c r="Q1283" s="9"/>
      <c r="R1283" s="9"/>
      <c r="S1283" s="18"/>
      <c r="T1283" s="204"/>
      <c r="U1283" s="9"/>
      <c r="V1283" s="9"/>
      <c r="W1283" s="9"/>
      <c r="X1283" s="18"/>
      <c r="Y1283" s="204"/>
      <c r="Z1283" s="9"/>
      <c r="AA1283" s="9"/>
      <c r="AB1283" s="9"/>
      <c r="AC1283" s="18"/>
      <c r="AD1283" s="204"/>
      <c r="AE1283" s="9"/>
      <c r="AF1283" s="9"/>
      <c r="AG1283" s="9"/>
      <c r="AH1283" s="18"/>
      <c r="AI1283" s="17"/>
      <c r="AM1283" s="109"/>
    </row>
    <row r="1284" spans="1:39" outlineLevel="2">
      <c r="A1284" s="37">
        <f>ROW()</f>
        <v>1284</v>
      </c>
      <c r="C1284" s="6" t="s">
        <v>667</v>
      </c>
      <c r="I1284" s="204"/>
      <c r="J1284" s="9"/>
      <c r="K1284" s="9"/>
      <c r="L1284" s="9"/>
      <c r="M1284" s="9"/>
      <c r="N1284" s="204"/>
      <c r="O1284" s="9"/>
      <c r="P1284" s="9"/>
      <c r="Q1284" s="9"/>
      <c r="R1284" s="9"/>
      <c r="S1284" s="18"/>
      <c r="T1284" s="204"/>
      <c r="U1284" s="9"/>
      <c r="V1284" s="9"/>
      <c r="W1284" s="9"/>
      <c r="X1284" s="18"/>
      <c r="Y1284" s="204"/>
      <c r="Z1284" s="9"/>
      <c r="AA1284" s="9"/>
      <c r="AB1284" s="9"/>
      <c r="AC1284" s="18"/>
      <c r="AD1284" s="204"/>
      <c r="AE1284" s="9"/>
      <c r="AF1284" s="9"/>
      <c r="AG1284" s="9"/>
      <c r="AH1284" s="18"/>
      <c r="AI1284" s="17"/>
      <c r="AM1284" s="109"/>
    </row>
    <row r="1285" spans="1:39" outlineLevel="2">
      <c r="A1285" s="37">
        <f>ROW()</f>
        <v>1285</v>
      </c>
      <c r="C1285" s="6" t="s">
        <v>212</v>
      </c>
      <c r="I1285" s="204">
        <f t="shared" ref="I1285:AH1285" si="532">I895+I910+I925+I940+I955+I970+I985+I1000+I1015+I1030+I1045+I1060+I1075+I1090+I1105+I1120+I1135+I1150+I1165+I1180+I1195+I1210+I1225+I1240+I1255+I1270</f>
        <v>0</v>
      </c>
      <c r="J1285" s="9">
        <f t="shared" si="532"/>
        <v>0</v>
      </c>
      <c r="K1285" s="9">
        <f t="shared" si="532"/>
        <v>0</v>
      </c>
      <c r="L1285" s="9">
        <f t="shared" si="532"/>
        <v>0</v>
      </c>
      <c r="M1285" s="9">
        <f t="shared" si="532"/>
        <v>0</v>
      </c>
      <c r="N1285" s="204">
        <f t="shared" si="532"/>
        <v>0</v>
      </c>
      <c r="O1285" s="9">
        <f t="shared" si="532"/>
        <v>0</v>
      </c>
      <c r="P1285" s="9">
        <f t="shared" si="532"/>
        <v>0</v>
      </c>
      <c r="Q1285" s="9">
        <f t="shared" si="532"/>
        <v>0</v>
      </c>
      <c r="R1285" s="9">
        <f t="shared" si="532"/>
        <v>0</v>
      </c>
      <c r="S1285" s="18">
        <f t="shared" si="532"/>
        <v>0</v>
      </c>
      <c r="T1285" s="204">
        <f t="shared" si="532"/>
        <v>0</v>
      </c>
      <c r="U1285" s="9">
        <f t="shared" si="532"/>
        <v>0</v>
      </c>
      <c r="V1285" s="9">
        <f t="shared" si="532"/>
        <v>0</v>
      </c>
      <c r="W1285" s="9">
        <f t="shared" si="532"/>
        <v>0</v>
      </c>
      <c r="X1285" s="18">
        <f t="shared" si="532"/>
        <v>0</v>
      </c>
      <c r="Y1285" s="204">
        <f t="shared" si="532"/>
        <v>-6.2138909568108282E-2</v>
      </c>
      <c r="Z1285" s="9">
        <f t="shared" si="532"/>
        <v>0</v>
      </c>
      <c r="AA1285" s="9">
        <f t="shared" si="532"/>
        <v>0</v>
      </c>
      <c r="AB1285" s="9">
        <f t="shared" si="532"/>
        <v>0</v>
      </c>
      <c r="AC1285" s="18">
        <f t="shared" si="532"/>
        <v>0</v>
      </c>
      <c r="AD1285" s="204">
        <f t="shared" si="532"/>
        <v>0</v>
      </c>
      <c r="AE1285" s="9">
        <f t="shared" si="532"/>
        <v>0</v>
      </c>
      <c r="AF1285" s="9">
        <f t="shared" si="532"/>
        <v>0</v>
      </c>
      <c r="AG1285" s="9">
        <f t="shared" si="532"/>
        <v>0</v>
      </c>
      <c r="AH1285" s="18">
        <f t="shared" si="532"/>
        <v>0</v>
      </c>
      <c r="AI1285" s="17"/>
      <c r="AM1285" s="109"/>
    </row>
    <row r="1286" spans="1:39" outlineLevel="2">
      <c r="A1286" s="37">
        <f>ROW()</f>
        <v>1286</v>
      </c>
      <c r="C1286" s="6" t="s">
        <v>362</v>
      </c>
      <c r="I1286" s="205">
        <f t="shared" ref="I1286:AH1286" si="533">I896+I911+I926+I941+I956+I971+I986+I1001+I1016+I1031+I1046+I1061+I1076+I1091+I1106+I1121+I1136+I1151+I1166+I1181+I1196+I1211+I1226+I1241+I1256+I1271</f>
        <v>0</v>
      </c>
      <c r="J1286" s="15">
        <f t="shared" si="533"/>
        <v>0</v>
      </c>
      <c r="K1286" s="15">
        <f t="shared" si="533"/>
        <v>0</v>
      </c>
      <c r="L1286" s="15">
        <f t="shared" si="533"/>
        <v>0</v>
      </c>
      <c r="M1286" s="15">
        <f t="shared" si="533"/>
        <v>0</v>
      </c>
      <c r="N1286" s="205">
        <f t="shared" si="533"/>
        <v>0</v>
      </c>
      <c r="O1286" s="15">
        <f t="shared" si="533"/>
        <v>0</v>
      </c>
      <c r="P1286" s="15">
        <f t="shared" si="533"/>
        <v>0</v>
      </c>
      <c r="Q1286" s="15">
        <f t="shared" si="533"/>
        <v>0</v>
      </c>
      <c r="R1286" s="15">
        <f t="shared" si="533"/>
        <v>0</v>
      </c>
      <c r="S1286" s="206">
        <f t="shared" si="533"/>
        <v>0</v>
      </c>
      <c r="T1286" s="205">
        <f t="shared" si="533"/>
        <v>0</v>
      </c>
      <c r="U1286" s="15">
        <f t="shared" si="533"/>
        <v>0</v>
      </c>
      <c r="V1286" s="15">
        <f t="shared" si="533"/>
        <v>0</v>
      </c>
      <c r="W1286" s="15">
        <f t="shared" si="533"/>
        <v>0</v>
      </c>
      <c r="X1286" s="206">
        <f t="shared" si="533"/>
        <v>0</v>
      </c>
      <c r="Y1286" s="205">
        <f t="shared" si="533"/>
        <v>0</v>
      </c>
      <c r="Z1286" s="15">
        <f t="shared" si="533"/>
        <v>4.5710270094346589E-16</v>
      </c>
      <c r="AA1286" s="15">
        <f t="shared" si="533"/>
        <v>4.5710270094346599E-16</v>
      </c>
      <c r="AB1286" s="15">
        <f t="shared" si="533"/>
        <v>4.5710270094346599E-16</v>
      </c>
      <c r="AC1286" s="206">
        <f t="shared" si="533"/>
        <v>4.5710270094346599E-16</v>
      </c>
      <c r="AD1286" s="205">
        <f t="shared" si="533"/>
        <v>-1.959975418805562E-15</v>
      </c>
      <c r="AE1286" s="15">
        <f t="shared" si="533"/>
        <v>5.15587287859441E-2</v>
      </c>
      <c r="AF1286" s="15">
        <f t="shared" si="533"/>
        <v>9.0476975724809491E-2</v>
      </c>
      <c r="AG1286" s="15">
        <f t="shared" si="533"/>
        <v>0.12578370279014639</v>
      </c>
      <c r="AH1286" s="206">
        <f t="shared" si="533"/>
        <v>0.16496323350016145</v>
      </c>
      <c r="AI1286" s="17"/>
      <c r="AM1286" s="109"/>
    </row>
    <row r="1287" spans="1:39" outlineLevel="2">
      <c r="A1287" s="37">
        <f>ROW()</f>
        <v>1287</v>
      </c>
      <c r="C1287" s="6" t="s">
        <v>1</v>
      </c>
      <c r="I1287" s="204">
        <f t="shared" ref="I1287:AC1287" si="534">SUM(I1274:I1286)</f>
        <v>0</v>
      </c>
      <c r="J1287" s="9">
        <f t="shared" si="534"/>
        <v>0.2442172595065423</v>
      </c>
      <c r="K1287" s="9">
        <f t="shared" si="534"/>
        <v>0.61941938145121056</v>
      </c>
      <c r="L1287" s="9">
        <f t="shared" si="534"/>
        <v>1.0234538006983613</v>
      </c>
      <c r="M1287" s="9">
        <f t="shared" si="534"/>
        <v>1.2884141245539311</v>
      </c>
      <c r="N1287" s="204">
        <f t="shared" si="534"/>
        <v>0.42388178732151083</v>
      </c>
      <c r="O1287" s="9">
        <f t="shared" si="534"/>
        <v>0.70995621528983355</v>
      </c>
      <c r="P1287" s="9">
        <f t="shared" si="534"/>
        <v>3.2154263486717869</v>
      </c>
      <c r="Q1287" s="9">
        <f t="shared" si="534"/>
        <v>10.813572673573866</v>
      </c>
      <c r="R1287" s="9">
        <f t="shared" si="534"/>
        <v>16.256805708895349</v>
      </c>
      <c r="S1287" s="18">
        <f t="shared" si="534"/>
        <v>17.681474466733707</v>
      </c>
      <c r="T1287" s="204">
        <f t="shared" si="534"/>
        <v>36.362708191817646</v>
      </c>
      <c r="U1287" s="9">
        <f t="shared" si="534"/>
        <v>40.494687446901438</v>
      </c>
      <c r="V1287" s="9">
        <f t="shared" si="534"/>
        <v>40.86121678023477</v>
      </c>
      <c r="W1287" s="9">
        <f t="shared" si="534"/>
        <v>41.105407256425252</v>
      </c>
      <c r="X1287" s="18">
        <f t="shared" si="534"/>
        <v>41.408931065949055</v>
      </c>
      <c r="Y1287" s="204">
        <f t="shared" si="534"/>
        <v>42.925932414006162</v>
      </c>
      <c r="Z1287" s="9">
        <f t="shared" si="534"/>
        <v>47.198849058995762</v>
      </c>
      <c r="AA1287" s="9">
        <f t="shared" si="534"/>
        <v>47.88778997856928</v>
      </c>
      <c r="AB1287" s="9">
        <f t="shared" si="534"/>
        <v>48.406388796928553</v>
      </c>
      <c r="AC1287" s="18">
        <f t="shared" si="534"/>
        <v>48.893979735656657</v>
      </c>
      <c r="AD1287" s="204">
        <f t="shared" ref="AD1287:AH1287" si="535">SUM(AD1274:AD1286)</f>
        <v>126.39879776086144</v>
      </c>
      <c r="AE1287" s="9">
        <f t="shared" si="535"/>
        <v>74.576262322160773</v>
      </c>
      <c r="AF1287" s="9">
        <f t="shared" si="535"/>
        <v>76.397796670158769</v>
      </c>
      <c r="AG1287" s="9">
        <f t="shared" si="535"/>
        <v>76.674339175143388</v>
      </c>
      <c r="AH1287" s="18">
        <f t="shared" si="535"/>
        <v>77.971816994560001</v>
      </c>
      <c r="AI1287" s="17"/>
      <c r="AM1287" s="109"/>
    </row>
    <row r="1288" spans="1:39" outlineLevel="2">
      <c r="A1288" s="37">
        <f>ROW()</f>
        <v>1288</v>
      </c>
      <c r="D1288" s="5"/>
      <c r="E1288" s="5"/>
      <c r="F1288" s="88"/>
      <c r="I1288" s="204"/>
      <c r="J1288" s="9"/>
      <c r="K1288" s="9"/>
      <c r="L1288" s="9"/>
      <c r="M1288" s="9"/>
      <c r="N1288" s="204"/>
      <c r="O1288" s="9"/>
      <c r="P1288" s="9"/>
      <c r="Q1288" s="9"/>
      <c r="R1288" s="9"/>
      <c r="S1288" s="18"/>
      <c r="X1288" s="18"/>
      <c r="AC1288" s="109"/>
      <c r="AD1288" s="17"/>
      <c r="AH1288" s="109"/>
      <c r="AI1288" s="17"/>
      <c r="AM1288" s="109"/>
    </row>
    <row r="1289" spans="1:39" s="10" customFormat="1" outlineLevel="1">
      <c r="A1289" s="198" t="str">
        <f>"Capex Depreciation Approved [m$ "&amp;$E$33&amp;"] [Model]"</f>
        <v>Capex Depreciation Approved [m$ 31/12/2024] [Model]</v>
      </c>
      <c r="B1289" s="199"/>
      <c r="C1289" s="200"/>
      <c r="D1289" s="200"/>
      <c r="E1289" s="200"/>
      <c r="F1289" s="200"/>
      <c r="G1289" s="200"/>
      <c r="H1289" s="201"/>
      <c r="I1289" s="202"/>
      <c r="J1289" s="201"/>
      <c r="K1289" s="201"/>
      <c r="L1289" s="201"/>
      <c r="M1289" s="201"/>
      <c r="N1289" s="202"/>
      <c r="O1289" s="201"/>
      <c r="P1289" s="201"/>
      <c r="Q1289" s="201"/>
      <c r="R1289" s="201"/>
      <c r="S1289" s="203"/>
      <c r="T1289" s="201"/>
      <c r="U1289" s="201"/>
      <c r="V1289" s="201"/>
      <c r="W1289" s="201"/>
      <c r="X1289" s="203"/>
      <c r="Y1289" s="201"/>
      <c r="Z1289" s="201"/>
      <c r="AA1289" s="201"/>
      <c r="AB1289" s="201"/>
      <c r="AC1289" s="203"/>
      <c r="AD1289" s="202"/>
      <c r="AE1289" s="201"/>
      <c r="AF1289" s="201"/>
      <c r="AG1289" s="201"/>
      <c r="AH1289" s="203"/>
      <c r="AI1289" s="202"/>
      <c r="AJ1289" s="201"/>
      <c r="AK1289" s="201"/>
      <c r="AL1289" s="201"/>
      <c r="AM1289" s="203"/>
    </row>
    <row r="1290" spans="1:39" outlineLevel="2">
      <c r="A1290" s="37">
        <f>ROW()</f>
        <v>1290</v>
      </c>
      <c r="B1290" s="64" t="s">
        <v>210</v>
      </c>
      <c r="C1290" s="167"/>
      <c r="I1290" s="1306" t="str">
        <f>"AA1 [m$ "&amp;$E$33&amp;"]"</f>
        <v>AA1 [m$ 31/12/2024]</v>
      </c>
      <c r="J1290" s="1307"/>
      <c r="K1290" s="1307"/>
      <c r="L1290" s="1307"/>
      <c r="M1290" s="1307"/>
      <c r="N1290" s="1303" t="str">
        <f>"AA2 [m$ "&amp;$E$33&amp;"]"</f>
        <v>AA2 [m$ 31/12/2024]</v>
      </c>
      <c r="O1290" s="1304"/>
      <c r="P1290" s="1304"/>
      <c r="Q1290" s="1304"/>
      <c r="R1290" s="1304"/>
      <c r="S1290" s="1305"/>
      <c r="T1290" s="1303" t="str">
        <f>"AA3 [m$ "&amp;$E$33&amp;"]"</f>
        <v>AA3 [m$ 31/12/2024]</v>
      </c>
      <c r="U1290" s="1304"/>
      <c r="V1290" s="1304"/>
      <c r="W1290" s="1304"/>
      <c r="X1290" s="1305"/>
      <c r="Y1290" s="1303" t="str">
        <f>"AA4 [m$ "&amp;$E$33&amp;"]"</f>
        <v>AA4 [m$ 31/12/2024]</v>
      </c>
      <c r="Z1290" s="1304"/>
      <c r="AA1290" s="1304"/>
      <c r="AB1290" s="1304"/>
      <c r="AC1290" s="1305"/>
      <c r="AD1290" s="1303" t="str">
        <f>"AA4 [m$ "&amp;$E$33&amp;"]"</f>
        <v>AA4 [m$ 31/12/2024]</v>
      </c>
      <c r="AE1290" s="1304"/>
      <c r="AF1290" s="1304"/>
      <c r="AG1290" s="1304"/>
      <c r="AH1290" s="1305"/>
      <c r="AI1290" s="17"/>
      <c r="AM1290" s="109"/>
    </row>
    <row r="1291" spans="1:39" outlineLevel="2">
      <c r="A1291" s="37">
        <f>ROW()</f>
        <v>1291</v>
      </c>
      <c r="C1291" s="167" t="s">
        <v>2</v>
      </c>
      <c r="I1291" s="204">
        <f t="shared" ref="I1291:S1291" si="536">I884/$M$33</f>
        <v>0</v>
      </c>
      <c r="J1291" s="9">
        <f t="shared" si="536"/>
        <v>1.2403758593507954E-2</v>
      </c>
      <c r="K1291" s="9">
        <f t="shared" si="536"/>
        <v>1.2403758593507954E-2</v>
      </c>
      <c r="L1291" s="9">
        <f t="shared" si="536"/>
        <v>1.2403758593507954E-2</v>
      </c>
      <c r="M1291" s="9">
        <f t="shared" si="536"/>
        <v>1.2403758593507954E-2</v>
      </c>
      <c r="N1291" s="204">
        <f t="shared" si="536"/>
        <v>3.7838289294742235E-2</v>
      </c>
      <c r="O1291" s="9">
        <f t="shared" si="536"/>
        <v>3.7838289294742235E-2</v>
      </c>
      <c r="P1291" s="9">
        <f t="shared" si="536"/>
        <v>3.7838289294742235E-2</v>
      </c>
      <c r="Q1291" s="9">
        <f t="shared" si="536"/>
        <v>3.7838289294742235E-2</v>
      </c>
      <c r="R1291" s="9">
        <f t="shared" si="536"/>
        <v>3.7838289294742235E-2</v>
      </c>
      <c r="S1291" s="18">
        <f t="shared" si="536"/>
        <v>3.7838289294742235E-2</v>
      </c>
      <c r="T1291" s="204">
        <f t="shared" ref="T1291:X1298" si="537">T884/$S$33</f>
        <v>3.9533924674824535E-2</v>
      </c>
      <c r="U1291" s="9">
        <f t="shared" si="537"/>
        <v>3.9533924674824535E-2</v>
      </c>
      <c r="V1291" s="9">
        <f t="shared" si="537"/>
        <v>3.9533924674824535E-2</v>
      </c>
      <c r="W1291" s="9">
        <f t="shared" si="537"/>
        <v>3.9533924674824542E-2</v>
      </c>
      <c r="X1291" s="18">
        <f t="shared" si="537"/>
        <v>3.9533924674824542E-2</v>
      </c>
      <c r="Y1291" s="204">
        <f t="shared" ref="Y1291:AC1291" si="538">Y884/$X$33</f>
        <v>3.9533924674824548E-2</v>
      </c>
      <c r="Z1291" s="9">
        <f t="shared" si="538"/>
        <v>3.9533924674824548E-2</v>
      </c>
      <c r="AA1291" s="9">
        <f t="shared" si="538"/>
        <v>3.9533924674824548E-2</v>
      </c>
      <c r="AB1291" s="9">
        <f t="shared" si="538"/>
        <v>3.9533924674824548E-2</v>
      </c>
      <c r="AC1291" s="18">
        <f t="shared" si="538"/>
        <v>3.9533924674824548E-2</v>
      </c>
      <c r="AD1291" s="204">
        <f t="shared" ref="AD1291:AH1298" si="539">AD884/$AB$33</f>
        <v>4.7064196041457729E-2</v>
      </c>
      <c r="AE1291" s="9">
        <f t="shared" si="539"/>
        <v>4.7064196041457729E-2</v>
      </c>
      <c r="AF1291" s="9">
        <f t="shared" si="539"/>
        <v>4.7064196041457729E-2</v>
      </c>
      <c r="AG1291" s="9">
        <f t="shared" si="539"/>
        <v>4.7064196041457729E-2</v>
      </c>
      <c r="AH1291" s="18">
        <f t="shared" si="539"/>
        <v>4.7064196041457729E-2</v>
      </c>
      <c r="AI1291" s="17"/>
      <c r="AM1291" s="109"/>
    </row>
    <row r="1292" spans="1:39" outlineLevel="2">
      <c r="A1292" s="37">
        <f>ROW()</f>
        <v>1292</v>
      </c>
      <c r="C1292" s="6" t="s">
        <v>3</v>
      </c>
      <c r="I1292" s="204">
        <f t="shared" ref="I1292:S1292" si="540">I885/$M$33</f>
        <v>0</v>
      </c>
      <c r="J1292" s="9">
        <f t="shared" si="540"/>
        <v>6.4614928487111201E-2</v>
      </c>
      <c r="K1292" s="9">
        <f t="shared" si="540"/>
        <v>6.4614928487111201E-2</v>
      </c>
      <c r="L1292" s="9">
        <f t="shared" si="540"/>
        <v>6.4614928487111201E-2</v>
      </c>
      <c r="M1292" s="9">
        <f t="shared" si="540"/>
        <v>6.4614928487111201E-2</v>
      </c>
      <c r="N1292" s="204">
        <f t="shared" si="540"/>
        <v>0</v>
      </c>
      <c r="O1292" s="9">
        <f t="shared" si="540"/>
        <v>0</v>
      </c>
      <c r="P1292" s="9">
        <f t="shared" si="540"/>
        <v>0</v>
      </c>
      <c r="Q1292" s="9">
        <f t="shared" si="540"/>
        <v>0</v>
      </c>
      <c r="R1292" s="9">
        <f t="shared" si="540"/>
        <v>0</v>
      </c>
      <c r="S1292" s="18">
        <f t="shared" si="540"/>
        <v>0</v>
      </c>
      <c r="T1292" s="204">
        <f t="shared" si="537"/>
        <v>0</v>
      </c>
      <c r="U1292" s="9">
        <f t="shared" si="537"/>
        <v>0</v>
      </c>
      <c r="V1292" s="9">
        <f t="shared" si="537"/>
        <v>0</v>
      </c>
      <c r="W1292" s="9">
        <f t="shared" si="537"/>
        <v>0</v>
      </c>
      <c r="X1292" s="18">
        <f t="shared" si="537"/>
        <v>0</v>
      </c>
      <c r="Y1292" s="204">
        <f t="shared" ref="Y1292:AC1292" si="541">Y885/$X$33</f>
        <v>0</v>
      </c>
      <c r="Z1292" s="9">
        <f t="shared" si="541"/>
        <v>0</v>
      </c>
      <c r="AA1292" s="9">
        <f t="shared" si="541"/>
        <v>0</v>
      </c>
      <c r="AB1292" s="9">
        <f t="shared" si="541"/>
        <v>0</v>
      </c>
      <c r="AC1292" s="18">
        <f t="shared" si="541"/>
        <v>0</v>
      </c>
      <c r="AD1292" s="204">
        <f t="shared" si="539"/>
        <v>0</v>
      </c>
      <c r="AE1292" s="9">
        <f t="shared" si="539"/>
        <v>0</v>
      </c>
      <c r="AF1292" s="9">
        <f t="shared" si="539"/>
        <v>0</v>
      </c>
      <c r="AG1292" s="9">
        <f t="shared" si="539"/>
        <v>0</v>
      </c>
      <c r="AH1292" s="18">
        <f t="shared" si="539"/>
        <v>0</v>
      </c>
      <c r="AI1292" s="17"/>
      <c r="AM1292" s="109"/>
    </row>
    <row r="1293" spans="1:39" outlineLevel="2">
      <c r="A1293" s="37">
        <f>ROW()</f>
        <v>1293</v>
      </c>
      <c r="C1293" s="6" t="s">
        <v>4</v>
      </c>
      <c r="I1293" s="204">
        <f t="shared" ref="I1293:S1293" si="542">I886/$M$33</f>
        <v>0</v>
      </c>
      <c r="J1293" s="9">
        <f t="shared" si="542"/>
        <v>0</v>
      </c>
      <c r="K1293" s="9">
        <f t="shared" si="542"/>
        <v>0</v>
      </c>
      <c r="L1293" s="9">
        <f t="shared" si="542"/>
        <v>0</v>
      </c>
      <c r="M1293" s="9">
        <f t="shared" si="542"/>
        <v>0</v>
      </c>
      <c r="N1293" s="204">
        <f t="shared" si="542"/>
        <v>2.1821417938927366E-2</v>
      </c>
      <c r="O1293" s="9">
        <f t="shared" si="542"/>
        <v>2.1821417938927366E-2</v>
      </c>
      <c r="P1293" s="9">
        <f t="shared" si="542"/>
        <v>2.1821417938927366E-2</v>
      </c>
      <c r="Q1293" s="9">
        <f t="shared" si="542"/>
        <v>2.1821417938927366E-2</v>
      </c>
      <c r="R1293" s="9">
        <f t="shared" si="542"/>
        <v>2.1821417938927366E-2</v>
      </c>
      <c r="S1293" s="18">
        <f t="shared" si="542"/>
        <v>2.1821417938927366E-2</v>
      </c>
      <c r="T1293" s="204">
        <f t="shared" si="537"/>
        <v>2.4003559732820111E-2</v>
      </c>
      <c r="U1293" s="9">
        <f t="shared" si="537"/>
        <v>2.4003559732820114E-2</v>
      </c>
      <c r="V1293" s="9">
        <f t="shared" si="537"/>
        <v>2.4003559732820111E-2</v>
      </c>
      <c r="W1293" s="9">
        <f t="shared" si="537"/>
        <v>2.4003559732820114E-2</v>
      </c>
      <c r="X1293" s="18">
        <f t="shared" si="537"/>
        <v>2.4003559732820114E-2</v>
      </c>
      <c r="Y1293" s="204">
        <f t="shared" ref="Y1293:AC1293" si="543">Y886/$X$33</f>
        <v>2.4003559732820111E-2</v>
      </c>
      <c r="Z1293" s="9">
        <f t="shared" si="543"/>
        <v>2.4003559732820114E-2</v>
      </c>
      <c r="AA1293" s="9">
        <f t="shared" si="543"/>
        <v>2.4003559732820114E-2</v>
      </c>
      <c r="AB1293" s="9">
        <f t="shared" si="543"/>
        <v>2.4003559732820114E-2</v>
      </c>
      <c r="AC1293" s="18">
        <f t="shared" si="543"/>
        <v>2.4003559732820114E-2</v>
      </c>
      <c r="AD1293" s="204">
        <f t="shared" si="539"/>
        <v>7.2010679198460228E-2</v>
      </c>
      <c r="AE1293" s="9">
        <f t="shared" si="539"/>
        <v>7.2010679198460228E-2</v>
      </c>
      <c r="AF1293" s="9">
        <f t="shared" si="539"/>
        <v>7.2010679198460228E-2</v>
      </c>
      <c r="AG1293" s="9">
        <f t="shared" si="539"/>
        <v>7.2010679198460228E-2</v>
      </c>
      <c r="AH1293" s="18">
        <f t="shared" si="539"/>
        <v>7.2010679198460228E-2</v>
      </c>
      <c r="AI1293" s="17"/>
      <c r="AM1293" s="109"/>
    </row>
    <row r="1294" spans="1:39" outlineLevel="2">
      <c r="A1294" s="37">
        <f>ROW()</f>
        <v>1294</v>
      </c>
      <c r="C1294" s="6" t="s">
        <v>208</v>
      </c>
      <c r="I1294" s="204">
        <f t="shared" ref="I1294:S1294" si="544">I887/$M$33</f>
        <v>0</v>
      </c>
      <c r="J1294" s="9">
        <f t="shared" si="544"/>
        <v>0.34070913333516334</v>
      </c>
      <c r="K1294" s="9">
        <f t="shared" si="544"/>
        <v>0.34070913333516334</v>
      </c>
      <c r="L1294" s="9">
        <f t="shared" si="544"/>
        <v>0.34070913333516334</v>
      </c>
      <c r="M1294" s="9">
        <f t="shared" si="544"/>
        <v>0.34070913333516334</v>
      </c>
      <c r="N1294" s="204">
        <f t="shared" si="544"/>
        <v>0.3241868728486676</v>
      </c>
      <c r="O1294" s="9">
        <f t="shared" si="544"/>
        <v>0.3241868728486676</v>
      </c>
      <c r="P1294" s="9">
        <f t="shared" si="544"/>
        <v>0.3241868728486676</v>
      </c>
      <c r="Q1294" s="9">
        <f t="shared" si="544"/>
        <v>0.3241868728486676</v>
      </c>
      <c r="R1294" s="9">
        <f t="shared" si="544"/>
        <v>0.3241868728486676</v>
      </c>
      <c r="S1294" s="18">
        <f t="shared" si="544"/>
        <v>0.3241868728486676</v>
      </c>
      <c r="T1294" s="204">
        <f t="shared" si="537"/>
        <v>0.3208824207513683</v>
      </c>
      <c r="U1294" s="9">
        <f t="shared" si="537"/>
        <v>0.32088242075136836</v>
      </c>
      <c r="V1294" s="9">
        <f t="shared" si="537"/>
        <v>0.32088242075136836</v>
      </c>
      <c r="W1294" s="9">
        <f t="shared" si="537"/>
        <v>0.32088242075136836</v>
      </c>
      <c r="X1294" s="18">
        <f t="shared" si="537"/>
        <v>0.32088242075136836</v>
      </c>
      <c r="Y1294" s="204">
        <f t="shared" ref="Y1294:AC1294" si="545">Y887/$X$33</f>
        <v>0.2695396002982644</v>
      </c>
      <c r="Z1294" s="9">
        <f t="shared" si="545"/>
        <v>0.2695396002982644</v>
      </c>
      <c r="AA1294" s="9">
        <f t="shared" si="545"/>
        <v>0.2695396002982644</v>
      </c>
      <c r="AB1294" s="9">
        <f t="shared" si="545"/>
        <v>0.2695396002982644</v>
      </c>
      <c r="AC1294" s="18">
        <f t="shared" si="545"/>
        <v>0.2695396002982644</v>
      </c>
      <c r="AD1294" s="204">
        <f t="shared" si="539"/>
        <v>0.26953960029826418</v>
      </c>
      <c r="AE1294" s="9">
        <f t="shared" si="539"/>
        <v>0.26953960029826418</v>
      </c>
      <c r="AF1294" s="9">
        <f t="shared" si="539"/>
        <v>0.26953960029826418</v>
      </c>
      <c r="AG1294" s="9">
        <f t="shared" si="539"/>
        <v>0.26953960029826418</v>
      </c>
      <c r="AH1294" s="18">
        <f t="shared" si="539"/>
        <v>0.26953960029826413</v>
      </c>
      <c r="AI1294" s="17"/>
      <c r="AM1294" s="109"/>
    </row>
    <row r="1295" spans="1:39" outlineLevel="2">
      <c r="A1295" s="37">
        <f>ROW()</f>
        <v>1295</v>
      </c>
      <c r="C1295" s="6" t="s">
        <v>473</v>
      </c>
      <c r="I1295" s="204">
        <f t="shared" ref="I1295:S1295" si="546">I888/$M$33</f>
        <v>0</v>
      </c>
      <c r="J1295" s="9">
        <f t="shared" si="546"/>
        <v>0</v>
      </c>
      <c r="K1295" s="9">
        <f t="shared" si="546"/>
        <v>0</v>
      </c>
      <c r="L1295" s="9">
        <f t="shared" si="546"/>
        <v>0</v>
      </c>
      <c r="M1295" s="9">
        <f t="shared" si="546"/>
        <v>0</v>
      </c>
      <c r="N1295" s="204">
        <f t="shared" si="546"/>
        <v>0</v>
      </c>
      <c r="O1295" s="9">
        <f t="shared" si="546"/>
        <v>0</v>
      </c>
      <c r="P1295" s="9">
        <f t="shared" si="546"/>
        <v>0</v>
      </c>
      <c r="Q1295" s="9">
        <f t="shared" si="546"/>
        <v>0</v>
      </c>
      <c r="R1295" s="9">
        <f t="shared" si="546"/>
        <v>0</v>
      </c>
      <c r="S1295" s="18">
        <f t="shared" si="546"/>
        <v>0</v>
      </c>
      <c r="T1295" s="204">
        <f t="shared" si="537"/>
        <v>0</v>
      </c>
      <c r="U1295" s="9">
        <f t="shared" si="537"/>
        <v>0</v>
      </c>
      <c r="V1295" s="9">
        <f t="shared" si="537"/>
        <v>0</v>
      </c>
      <c r="W1295" s="9">
        <f t="shared" si="537"/>
        <v>0</v>
      </c>
      <c r="X1295" s="18">
        <f t="shared" si="537"/>
        <v>0</v>
      </c>
      <c r="Y1295" s="204">
        <f t="shared" ref="Y1295:AC1295" si="547">Y888/$X$33</f>
        <v>0</v>
      </c>
      <c r="Z1295" s="9">
        <f t="shared" si="547"/>
        <v>0</v>
      </c>
      <c r="AA1295" s="9">
        <f t="shared" si="547"/>
        <v>0</v>
      </c>
      <c r="AB1295" s="9">
        <f t="shared" si="547"/>
        <v>0</v>
      </c>
      <c r="AC1295" s="18">
        <f t="shared" si="547"/>
        <v>0</v>
      </c>
      <c r="AD1295" s="204">
        <f t="shared" si="539"/>
        <v>0</v>
      </c>
      <c r="AE1295" s="9">
        <f t="shared" si="539"/>
        <v>0</v>
      </c>
      <c r="AF1295" s="9">
        <f t="shared" si="539"/>
        <v>0</v>
      </c>
      <c r="AG1295" s="9">
        <f t="shared" si="539"/>
        <v>0</v>
      </c>
      <c r="AH1295" s="18">
        <f t="shared" si="539"/>
        <v>0</v>
      </c>
      <c r="AI1295" s="17"/>
      <c r="AM1295" s="109"/>
    </row>
    <row r="1296" spans="1:39" outlineLevel="2">
      <c r="A1296" s="37">
        <f>ROW()</f>
        <v>1296</v>
      </c>
      <c r="C1296" s="6" t="s">
        <v>474</v>
      </c>
      <c r="I1296" s="204">
        <f t="shared" ref="I1296:S1296" si="548">I889/$M$33</f>
        <v>0</v>
      </c>
      <c r="J1296" s="9">
        <f t="shared" si="548"/>
        <v>0</v>
      </c>
      <c r="K1296" s="9">
        <f t="shared" si="548"/>
        <v>0</v>
      </c>
      <c r="L1296" s="9">
        <f t="shared" si="548"/>
        <v>0</v>
      </c>
      <c r="M1296" s="9">
        <f t="shared" si="548"/>
        <v>0</v>
      </c>
      <c r="N1296" s="204">
        <f t="shared" si="548"/>
        <v>0</v>
      </c>
      <c r="O1296" s="9">
        <f t="shared" si="548"/>
        <v>0</v>
      </c>
      <c r="P1296" s="9">
        <f t="shared" si="548"/>
        <v>0</v>
      </c>
      <c r="Q1296" s="9">
        <f t="shared" si="548"/>
        <v>0</v>
      </c>
      <c r="R1296" s="9">
        <f t="shared" si="548"/>
        <v>0</v>
      </c>
      <c r="S1296" s="18">
        <f t="shared" si="548"/>
        <v>0</v>
      </c>
      <c r="T1296" s="204">
        <f t="shared" si="537"/>
        <v>0</v>
      </c>
      <c r="U1296" s="9">
        <f t="shared" si="537"/>
        <v>0</v>
      </c>
      <c r="V1296" s="9">
        <f t="shared" si="537"/>
        <v>0</v>
      </c>
      <c r="W1296" s="9">
        <f t="shared" si="537"/>
        <v>0</v>
      </c>
      <c r="X1296" s="18">
        <f t="shared" si="537"/>
        <v>0</v>
      </c>
      <c r="Y1296" s="204">
        <f t="shared" ref="Y1296:AC1296" si="549">Y889/$X$33</f>
        <v>0</v>
      </c>
      <c r="Z1296" s="9">
        <f t="shared" si="549"/>
        <v>0</v>
      </c>
      <c r="AA1296" s="9">
        <f t="shared" si="549"/>
        <v>0</v>
      </c>
      <c r="AB1296" s="9">
        <f t="shared" si="549"/>
        <v>0</v>
      </c>
      <c r="AC1296" s="18">
        <f t="shared" si="549"/>
        <v>0</v>
      </c>
      <c r="AD1296" s="204">
        <f t="shared" si="539"/>
        <v>0</v>
      </c>
      <c r="AE1296" s="9">
        <f t="shared" si="539"/>
        <v>0</v>
      </c>
      <c r="AF1296" s="9">
        <f t="shared" si="539"/>
        <v>0</v>
      </c>
      <c r="AG1296" s="9">
        <f t="shared" si="539"/>
        <v>0</v>
      </c>
      <c r="AH1296" s="18">
        <f t="shared" si="539"/>
        <v>0</v>
      </c>
      <c r="AI1296" s="17"/>
      <c r="AM1296" s="109"/>
    </row>
    <row r="1297" spans="1:39" outlineLevel="2">
      <c r="A1297" s="37">
        <f>ROW()</f>
        <v>1297</v>
      </c>
      <c r="C1297" s="6" t="s">
        <v>477</v>
      </c>
      <c r="I1297" s="204">
        <f t="shared" ref="I1297:S1297" si="550">I890/$M$33</f>
        <v>0</v>
      </c>
      <c r="J1297" s="9">
        <f t="shared" si="550"/>
        <v>0</v>
      </c>
      <c r="K1297" s="9">
        <f t="shared" si="550"/>
        <v>0</v>
      </c>
      <c r="L1297" s="9">
        <f t="shared" si="550"/>
        <v>0</v>
      </c>
      <c r="M1297" s="9">
        <f t="shared" si="550"/>
        <v>0</v>
      </c>
      <c r="N1297" s="204">
        <f t="shared" si="550"/>
        <v>0</v>
      </c>
      <c r="O1297" s="9">
        <f t="shared" si="550"/>
        <v>0</v>
      </c>
      <c r="P1297" s="9">
        <f t="shared" si="550"/>
        <v>0</v>
      </c>
      <c r="Q1297" s="9">
        <f t="shared" si="550"/>
        <v>0</v>
      </c>
      <c r="R1297" s="9">
        <f t="shared" si="550"/>
        <v>0</v>
      </c>
      <c r="S1297" s="18">
        <f t="shared" si="550"/>
        <v>0</v>
      </c>
      <c r="T1297" s="204">
        <f t="shared" si="537"/>
        <v>0</v>
      </c>
      <c r="U1297" s="9">
        <f t="shared" si="537"/>
        <v>0</v>
      </c>
      <c r="V1297" s="9">
        <f t="shared" si="537"/>
        <v>0</v>
      </c>
      <c r="W1297" s="9">
        <f t="shared" si="537"/>
        <v>0</v>
      </c>
      <c r="X1297" s="18">
        <f t="shared" si="537"/>
        <v>0</v>
      </c>
      <c r="Y1297" s="204">
        <f t="shared" ref="Y1297:AC1297" si="551">Y890/$X$33</f>
        <v>0</v>
      </c>
      <c r="Z1297" s="9">
        <f t="shared" si="551"/>
        <v>0</v>
      </c>
      <c r="AA1297" s="9">
        <f t="shared" si="551"/>
        <v>0</v>
      </c>
      <c r="AB1297" s="9">
        <f t="shared" si="551"/>
        <v>0</v>
      </c>
      <c r="AC1297" s="18">
        <f t="shared" si="551"/>
        <v>0</v>
      </c>
      <c r="AD1297" s="204">
        <f t="shared" si="539"/>
        <v>0</v>
      </c>
      <c r="AE1297" s="9">
        <f t="shared" si="539"/>
        <v>0</v>
      </c>
      <c r="AF1297" s="9">
        <f t="shared" si="539"/>
        <v>0</v>
      </c>
      <c r="AG1297" s="9">
        <f t="shared" si="539"/>
        <v>0</v>
      </c>
      <c r="AH1297" s="18">
        <f t="shared" si="539"/>
        <v>0</v>
      </c>
      <c r="AI1297" s="17"/>
      <c r="AM1297" s="109"/>
    </row>
    <row r="1298" spans="1:39" outlineLevel="2">
      <c r="A1298" s="37">
        <f>ROW()</f>
        <v>1298</v>
      </c>
      <c r="C1298" s="6" t="s">
        <v>511</v>
      </c>
      <c r="I1298" s="204">
        <f t="shared" ref="I1298:S1298" si="552">I891/$M$33</f>
        <v>0</v>
      </c>
      <c r="J1298" s="9">
        <f t="shared" si="552"/>
        <v>0</v>
      </c>
      <c r="K1298" s="9">
        <f t="shared" si="552"/>
        <v>0</v>
      </c>
      <c r="L1298" s="9">
        <f t="shared" si="552"/>
        <v>0</v>
      </c>
      <c r="M1298" s="9">
        <f t="shared" si="552"/>
        <v>0</v>
      </c>
      <c r="N1298" s="204">
        <f t="shared" si="552"/>
        <v>0</v>
      </c>
      <c r="O1298" s="9">
        <f t="shared" si="552"/>
        <v>0</v>
      </c>
      <c r="P1298" s="9">
        <f t="shared" si="552"/>
        <v>0</v>
      </c>
      <c r="Q1298" s="9">
        <f t="shared" si="552"/>
        <v>0</v>
      </c>
      <c r="R1298" s="9">
        <f t="shared" si="552"/>
        <v>0</v>
      </c>
      <c r="S1298" s="18">
        <f t="shared" si="552"/>
        <v>0</v>
      </c>
      <c r="T1298" s="204">
        <f t="shared" si="537"/>
        <v>0</v>
      </c>
      <c r="U1298" s="9">
        <f t="shared" si="537"/>
        <v>0</v>
      </c>
      <c r="V1298" s="9">
        <f t="shared" si="537"/>
        <v>0</v>
      </c>
      <c r="W1298" s="9">
        <f t="shared" si="537"/>
        <v>0</v>
      </c>
      <c r="X1298" s="18">
        <f t="shared" si="537"/>
        <v>0</v>
      </c>
      <c r="Y1298" s="204">
        <f t="shared" ref="Y1298:AC1298" si="553">Y891/$X$33</f>
        <v>0</v>
      </c>
      <c r="Z1298" s="9">
        <f t="shared" si="553"/>
        <v>0</v>
      </c>
      <c r="AA1298" s="9">
        <f t="shared" si="553"/>
        <v>0</v>
      </c>
      <c r="AB1298" s="9">
        <f t="shared" si="553"/>
        <v>0</v>
      </c>
      <c r="AC1298" s="18">
        <f t="shared" si="553"/>
        <v>0</v>
      </c>
      <c r="AD1298" s="204">
        <f t="shared" si="539"/>
        <v>0</v>
      </c>
      <c r="AE1298" s="9">
        <f t="shared" si="539"/>
        <v>0</v>
      </c>
      <c r="AF1298" s="9">
        <f t="shared" si="539"/>
        <v>0</v>
      </c>
      <c r="AG1298" s="9">
        <f t="shared" si="539"/>
        <v>0</v>
      </c>
      <c r="AH1298" s="18">
        <f t="shared" si="539"/>
        <v>0</v>
      </c>
      <c r="AI1298" s="17"/>
      <c r="AM1298" s="109"/>
    </row>
    <row r="1299" spans="1:39" outlineLevel="2">
      <c r="A1299" s="37">
        <f>ROW()</f>
        <v>1299</v>
      </c>
      <c r="C1299" s="6" t="s">
        <v>655</v>
      </c>
      <c r="I1299" s="204"/>
      <c r="J1299" s="9"/>
      <c r="K1299" s="9"/>
      <c r="L1299" s="9"/>
      <c r="M1299" s="9"/>
      <c r="N1299" s="204"/>
      <c r="O1299" s="9"/>
      <c r="P1299" s="9"/>
      <c r="Q1299" s="9"/>
      <c r="R1299" s="9"/>
      <c r="S1299" s="18"/>
      <c r="T1299" s="204"/>
      <c r="U1299" s="9"/>
      <c r="V1299" s="9"/>
      <c r="W1299" s="9"/>
      <c r="X1299" s="18"/>
      <c r="Y1299" s="204"/>
      <c r="Z1299" s="9"/>
      <c r="AA1299" s="9"/>
      <c r="AB1299" s="9"/>
      <c r="AC1299" s="18"/>
      <c r="AD1299" s="204"/>
      <c r="AE1299" s="9"/>
      <c r="AF1299" s="9"/>
      <c r="AG1299" s="9"/>
      <c r="AH1299" s="18"/>
      <c r="AI1299" s="17"/>
      <c r="AM1299" s="109"/>
    </row>
    <row r="1300" spans="1:39" outlineLevel="2">
      <c r="A1300" s="37">
        <f>ROW()</f>
        <v>1300</v>
      </c>
      <c r="C1300" s="6" t="s">
        <v>656</v>
      </c>
      <c r="I1300" s="204"/>
      <c r="J1300" s="9"/>
      <c r="K1300" s="9"/>
      <c r="L1300" s="9"/>
      <c r="M1300" s="9"/>
      <c r="N1300" s="204"/>
      <c r="O1300" s="9"/>
      <c r="P1300" s="9"/>
      <c r="Q1300" s="9"/>
      <c r="R1300" s="9"/>
      <c r="S1300" s="18"/>
      <c r="T1300" s="204"/>
      <c r="U1300" s="9"/>
      <c r="V1300" s="9"/>
      <c r="W1300" s="9"/>
      <c r="X1300" s="18"/>
      <c r="Y1300" s="204"/>
      <c r="Z1300" s="9"/>
      <c r="AA1300" s="9"/>
      <c r="AB1300" s="9"/>
      <c r="AC1300" s="18"/>
      <c r="AD1300" s="204"/>
      <c r="AE1300" s="9"/>
      <c r="AF1300" s="9"/>
      <c r="AG1300" s="9"/>
      <c r="AH1300" s="18"/>
      <c r="AI1300" s="17"/>
      <c r="AM1300" s="109"/>
    </row>
    <row r="1301" spans="1:39" outlineLevel="2">
      <c r="A1301" s="37">
        <f>ROW()</f>
        <v>1301</v>
      </c>
      <c r="C1301" s="6" t="s">
        <v>667</v>
      </c>
      <c r="I1301" s="204"/>
      <c r="J1301" s="9"/>
      <c r="K1301" s="9"/>
      <c r="L1301" s="9"/>
      <c r="M1301" s="9"/>
      <c r="N1301" s="204"/>
      <c r="O1301" s="9"/>
      <c r="P1301" s="9"/>
      <c r="Q1301" s="9"/>
      <c r="R1301" s="9"/>
      <c r="S1301" s="18"/>
      <c r="T1301" s="204"/>
      <c r="U1301" s="9"/>
      <c r="V1301" s="9"/>
      <c r="W1301" s="9"/>
      <c r="X1301" s="18"/>
      <c r="Y1301" s="204"/>
      <c r="Z1301" s="9"/>
      <c r="AA1301" s="9"/>
      <c r="AB1301" s="9"/>
      <c r="AC1301" s="18"/>
      <c r="AD1301" s="204"/>
      <c r="AE1301" s="9"/>
      <c r="AF1301" s="9"/>
      <c r="AG1301" s="9"/>
      <c r="AH1301" s="18"/>
      <c r="AI1301" s="17"/>
      <c r="AM1301" s="109"/>
    </row>
    <row r="1302" spans="1:39" outlineLevel="2">
      <c r="A1302" s="37">
        <f>ROW()</f>
        <v>1302</v>
      </c>
      <c r="C1302" s="6" t="s">
        <v>212</v>
      </c>
      <c r="I1302" s="204">
        <f t="shared" ref="I1302:S1302" si="554">I895/$M$33</f>
        <v>0</v>
      </c>
      <c r="J1302" s="9">
        <f t="shared" si="554"/>
        <v>0</v>
      </c>
      <c r="K1302" s="9">
        <f t="shared" si="554"/>
        <v>0</v>
      </c>
      <c r="L1302" s="9">
        <f t="shared" si="554"/>
        <v>0</v>
      </c>
      <c r="M1302" s="9">
        <f t="shared" si="554"/>
        <v>0</v>
      </c>
      <c r="N1302" s="204">
        <f t="shared" si="554"/>
        <v>0</v>
      </c>
      <c r="O1302" s="9">
        <f t="shared" si="554"/>
        <v>0</v>
      </c>
      <c r="P1302" s="9">
        <f t="shared" si="554"/>
        <v>0</v>
      </c>
      <c r="Q1302" s="9">
        <f t="shared" si="554"/>
        <v>0</v>
      </c>
      <c r="R1302" s="9">
        <f t="shared" si="554"/>
        <v>0</v>
      </c>
      <c r="S1302" s="18">
        <f t="shared" si="554"/>
        <v>0</v>
      </c>
      <c r="T1302" s="204">
        <f t="shared" ref="T1302:X1303" si="555">T895/$S$33</f>
        <v>0</v>
      </c>
      <c r="U1302" s="9">
        <f t="shared" si="555"/>
        <v>0</v>
      </c>
      <c r="V1302" s="9">
        <f t="shared" si="555"/>
        <v>0</v>
      </c>
      <c r="W1302" s="9">
        <f t="shared" si="555"/>
        <v>0</v>
      </c>
      <c r="X1302" s="18">
        <f t="shared" si="555"/>
        <v>0</v>
      </c>
      <c r="Y1302" s="204">
        <f t="shared" ref="Y1302:AC1302" si="556">Y895/$X$33</f>
        <v>0</v>
      </c>
      <c r="Z1302" s="9">
        <f t="shared" si="556"/>
        <v>0</v>
      </c>
      <c r="AA1302" s="9">
        <f t="shared" si="556"/>
        <v>0</v>
      </c>
      <c r="AB1302" s="9">
        <f t="shared" si="556"/>
        <v>0</v>
      </c>
      <c r="AC1302" s="18">
        <f t="shared" si="556"/>
        <v>0</v>
      </c>
      <c r="AD1302" s="204">
        <f t="shared" ref="AD1302:AH1303" si="557">AD895/$AB$33</f>
        <v>0</v>
      </c>
      <c r="AE1302" s="9">
        <f t="shared" si="557"/>
        <v>0</v>
      </c>
      <c r="AF1302" s="9">
        <f t="shared" si="557"/>
        <v>0</v>
      </c>
      <c r="AG1302" s="9">
        <f t="shared" si="557"/>
        <v>0</v>
      </c>
      <c r="AH1302" s="18">
        <f t="shared" si="557"/>
        <v>0</v>
      </c>
      <c r="AI1302" s="17"/>
      <c r="AM1302" s="109"/>
    </row>
    <row r="1303" spans="1:39" outlineLevel="2">
      <c r="A1303" s="37">
        <f>ROW()</f>
        <v>1303</v>
      </c>
      <c r="C1303" s="6" t="s">
        <v>362</v>
      </c>
      <c r="I1303" s="205">
        <f t="shared" ref="I1303:S1303" si="558">I896/$M$33</f>
        <v>0</v>
      </c>
      <c r="J1303" s="15">
        <f t="shared" si="558"/>
        <v>0</v>
      </c>
      <c r="K1303" s="15">
        <f t="shared" si="558"/>
        <v>0</v>
      </c>
      <c r="L1303" s="15">
        <f t="shared" si="558"/>
        <v>0</v>
      </c>
      <c r="M1303" s="15">
        <f t="shared" si="558"/>
        <v>0</v>
      </c>
      <c r="N1303" s="205">
        <f t="shared" si="558"/>
        <v>0</v>
      </c>
      <c r="O1303" s="15">
        <f t="shared" si="558"/>
        <v>0</v>
      </c>
      <c r="P1303" s="15">
        <f t="shared" si="558"/>
        <v>0</v>
      </c>
      <c r="Q1303" s="15">
        <f t="shared" si="558"/>
        <v>0</v>
      </c>
      <c r="R1303" s="15">
        <f t="shared" si="558"/>
        <v>0</v>
      </c>
      <c r="S1303" s="206">
        <f t="shared" si="558"/>
        <v>0</v>
      </c>
      <c r="T1303" s="205">
        <f t="shared" si="555"/>
        <v>0</v>
      </c>
      <c r="U1303" s="15">
        <f t="shared" si="555"/>
        <v>0</v>
      </c>
      <c r="V1303" s="15">
        <f t="shared" si="555"/>
        <v>0</v>
      </c>
      <c r="W1303" s="15">
        <f t="shared" si="555"/>
        <v>0</v>
      </c>
      <c r="X1303" s="206">
        <f t="shared" si="555"/>
        <v>0</v>
      </c>
      <c r="Y1303" s="205">
        <f t="shared" ref="Y1303:AC1303" si="559">Y896/$X$33</f>
        <v>0</v>
      </c>
      <c r="Z1303" s="15">
        <f t="shared" si="559"/>
        <v>0</v>
      </c>
      <c r="AA1303" s="15">
        <f t="shared" si="559"/>
        <v>0</v>
      </c>
      <c r="AB1303" s="15">
        <f t="shared" si="559"/>
        <v>0</v>
      </c>
      <c r="AC1303" s="206">
        <f t="shared" si="559"/>
        <v>0</v>
      </c>
      <c r="AD1303" s="205">
        <f t="shared" si="557"/>
        <v>0</v>
      </c>
      <c r="AE1303" s="15">
        <f t="shared" si="557"/>
        <v>0</v>
      </c>
      <c r="AF1303" s="15">
        <f t="shared" si="557"/>
        <v>0</v>
      </c>
      <c r="AG1303" s="15">
        <f t="shared" si="557"/>
        <v>0</v>
      </c>
      <c r="AH1303" s="206">
        <f t="shared" si="557"/>
        <v>0</v>
      </c>
      <c r="AI1303" s="17"/>
      <c r="AM1303" s="109"/>
    </row>
    <row r="1304" spans="1:39" outlineLevel="2">
      <c r="A1304" s="37">
        <f>ROW()</f>
        <v>1304</v>
      </c>
      <c r="C1304" s="6" t="s">
        <v>1</v>
      </c>
      <c r="I1304" s="204">
        <f t="shared" ref="I1304:AC1304" si="560">SUM(I1291:I1303)</f>
        <v>0</v>
      </c>
      <c r="J1304" s="9">
        <f t="shared" si="560"/>
        <v>0.41772782041578249</v>
      </c>
      <c r="K1304" s="9">
        <f t="shared" si="560"/>
        <v>0.41772782041578249</v>
      </c>
      <c r="L1304" s="9">
        <f t="shared" si="560"/>
        <v>0.41772782041578249</v>
      </c>
      <c r="M1304" s="9">
        <f t="shared" si="560"/>
        <v>0.41772782041578249</v>
      </c>
      <c r="N1304" s="204">
        <f t="shared" si="560"/>
        <v>0.38384658008233719</v>
      </c>
      <c r="O1304" s="9">
        <f t="shared" si="560"/>
        <v>0.38384658008233719</v>
      </c>
      <c r="P1304" s="9">
        <f t="shared" si="560"/>
        <v>0.38384658008233719</v>
      </c>
      <c r="Q1304" s="9">
        <f t="shared" si="560"/>
        <v>0.38384658008233719</v>
      </c>
      <c r="R1304" s="9">
        <f t="shared" si="560"/>
        <v>0.38384658008233719</v>
      </c>
      <c r="S1304" s="18">
        <f t="shared" si="560"/>
        <v>0.38384658008233719</v>
      </c>
      <c r="T1304" s="204">
        <f t="shared" si="560"/>
        <v>0.38441990515901292</v>
      </c>
      <c r="U1304" s="9">
        <f t="shared" si="560"/>
        <v>0.38441990515901303</v>
      </c>
      <c r="V1304" s="9">
        <f t="shared" si="560"/>
        <v>0.38441990515901303</v>
      </c>
      <c r="W1304" s="9">
        <f t="shared" si="560"/>
        <v>0.38441990515901303</v>
      </c>
      <c r="X1304" s="18">
        <f t="shared" si="560"/>
        <v>0.38441990515901303</v>
      </c>
      <c r="Y1304" s="204">
        <f t="shared" si="560"/>
        <v>0.33307708470590908</v>
      </c>
      <c r="Z1304" s="9">
        <f t="shared" si="560"/>
        <v>0.33307708470590908</v>
      </c>
      <c r="AA1304" s="9">
        <f t="shared" si="560"/>
        <v>0.33307708470590908</v>
      </c>
      <c r="AB1304" s="9">
        <f t="shared" si="560"/>
        <v>0.33307708470590908</v>
      </c>
      <c r="AC1304" s="18">
        <f t="shared" si="560"/>
        <v>0.33307708470590908</v>
      </c>
      <c r="AD1304" s="204">
        <f t="shared" ref="AD1304:AH1304" si="561">SUM(AD1291:AD1303)</f>
        <v>0.38861447553818212</v>
      </c>
      <c r="AE1304" s="9">
        <f t="shared" si="561"/>
        <v>0.38861447553818212</v>
      </c>
      <c r="AF1304" s="9">
        <f t="shared" si="561"/>
        <v>0.38861447553818212</v>
      </c>
      <c r="AG1304" s="9">
        <f t="shared" si="561"/>
        <v>0.38861447553818212</v>
      </c>
      <c r="AH1304" s="18">
        <f t="shared" si="561"/>
        <v>0.38861447553818207</v>
      </c>
      <c r="AI1304" s="17"/>
      <c r="AM1304" s="109"/>
    </row>
    <row r="1305" spans="1:39" outlineLevel="2">
      <c r="A1305" s="37">
        <f>ROW()</f>
        <v>1305</v>
      </c>
      <c r="B1305" s="64" t="s">
        <v>213</v>
      </c>
      <c r="I1305" s="1306" t="str">
        <f>"AA1 [m$ "&amp;$E$33&amp;"]"</f>
        <v>AA1 [m$ 31/12/2024]</v>
      </c>
      <c r="J1305" s="1307"/>
      <c r="K1305" s="1307"/>
      <c r="L1305" s="1307"/>
      <c r="M1305" s="1307"/>
      <c r="N1305" s="1303" t="str">
        <f>"AA2 [m$ "&amp;$E$33&amp;"]"</f>
        <v>AA2 [m$ 31/12/2024]</v>
      </c>
      <c r="O1305" s="1304"/>
      <c r="P1305" s="1304"/>
      <c r="Q1305" s="1304"/>
      <c r="R1305" s="1304"/>
      <c r="S1305" s="1305"/>
      <c r="T1305" s="1303" t="str">
        <f>"AA3 [m$ "&amp;$E$33&amp;"]"</f>
        <v>AA3 [m$ 31/12/2024]</v>
      </c>
      <c r="U1305" s="1304"/>
      <c r="V1305" s="1304"/>
      <c r="W1305" s="1304"/>
      <c r="X1305" s="1305"/>
      <c r="Y1305" s="1303" t="str">
        <f>"AA4 [m$ "&amp;$E$33&amp;"]"</f>
        <v>AA4 [m$ 31/12/2024]</v>
      </c>
      <c r="Z1305" s="1304"/>
      <c r="AA1305" s="1304"/>
      <c r="AB1305" s="1304"/>
      <c r="AC1305" s="1305"/>
      <c r="AD1305" s="1303" t="str">
        <f>"AA4 [m$ "&amp;$E$33&amp;"]"</f>
        <v>AA4 [m$ 31/12/2024]</v>
      </c>
      <c r="AE1305" s="1304"/>
      <c r="AF1305" s="1304"/>
      <c r="AG1305" s="1304"/>
      <c r="AH1305" s="1305"/>
      <c r="AI1305" s="17"/>
      <c r="AM1305" s="109"/>
    </row>
    <row r="1306" spans="1:39" outlineLevel="2">
      <c r="A1306" s="37">
        <f>ROW()</f>
        <v>1306</v>
      </c>
      <c r="C1306" s="167" t="s">
        <v>2</v>
      </c>
      <c r="I1306" s="204">
        <f t="shared" ref="I1306:S1306" si="562">I899/$M$33</f>
        <v>0</v>
      </c>
      <c r="J1306" s="9">
        <f t="shared" si="562"/>
        <v>0</v>
      </c>
      <c r="K1306" s="9">
        <f t="shared" si="562"/>
        <v>8.0768660608889001E-3</v>
      </c>
      <c r="L1306" s="9">
        <f t="shared" si="562"/>
        <v>8.0768660608889001E-3</v>
      </c>
      <c r="M1306" s="9">
        <f t="shared" si="562"/>
        <v>8.0768660608889001E-3</v>
      </c>
      <c r="N1306" s="204">
        <f t="shared" si="562"/>
        <v>7.9570843178232377E-4</v>
      </c>
      <c r="O1306" s="9">
        <f t="shared" si="562"/>
        <v>7.9570843178232377E-4</v>
      </c>
      <c r="P1306" s="9">
        <f t="shared" si="562"/>
        <v>7.9570843178232377E-4</v>
      </c>
      <c r="Q1306" s="9">
        <f t="shared" si="562"/>
        <v>7.9570843178232377E-4</v>
      </c>
      <c r="R1306" s="9">
        <f t="shared" si="562"/>
        <v>7.9570843178232377E-4</v>
      </c>
      <c r="S1306" s="18">
        <f t="shared" si="562"/>
        <v>7.9570843178232377E-4</v>
      </c>
      <c r="T1306" s="204">
        <f t="shared" ref="T1306:X1313" si="563">T899/$S$33</f>
        <v>4.3761871231806578E-4</v>
      </c>
      <c r="U1306" s="9">
        <f t="shared" si="563"/>
        <v>4.3761871231806578E-4</v>
      </c>
      <c r="V1306" s="9">
        <f t="shared" si="563"/>
        <v>4.3761871231806572E-4</v>
      </c>
      <c r="W1306" s="9">
        <f t="shared" si="563"/>
        <v>4.3761871231806572E-4</v>
      </c>
      <c r="X1306" s="18">
        <f t="shared" si="563"/>
        <v>4.3761871231806561E-4</v>
      </c>
      <c r="Y1306" s="204">
        <f t="shared" ref="Y1306:AC1306" si="564">Y899/$X$33</f>
        <v>4.3761871231806599E-4</v>
      </c>
      <c r="Z1306" s="9">
        <f t="shared" si="564"/>
        <v>4.3761871231806599E-4</v>
      </c>
      <c r="AA1306" s="9">
        <f t="shared" si="564"/>
        <v>4.3761871231806599E-4</v>
      </c>
      <c r="AB1306" s="9">
        <f t="shared" si="564"/>
        <v>4.3761871231806599E-4</v>
      </c>
      <c r="AC1306" s="18">
        <f t="shared" si="564"/>
        <v>4.3761871231806599E-4</v>
      </c>
      <c r="AD1306" s="204">
        <f t="shared" ref="AD1306:AH1313" si="565">AD899/$AB$33</f>
        <v>5.3139415067193676E-4</v>
      </c>
      <c r="AE1306" s="9">
        <f t="shared" si="565"/>
        <v>5.3139415067193676E-4</v>
      </c>
      <c r="AF1306" s="9">
        <f t="shared" si="565"/>
        <v>5.3139415067193676E-4</v>
      </c>
      <c r="AG1306" s="9">
        <f t="shared" si="565"/>
        <v>5.3139415067193687E-4</v>
      </c>
      <c r="AH1306" s="18">
        <f t="shared" si="565"/>
        <v>5.3139415067193698E-4</v>
      </c>
      <c r="AI1306" s="17"/>
      <c r="AM1306" s="109"/>
    </row>
    <row r="1307" spans="1:39" outlineLevel="2">
      <c r="A1307" s="37">
        <f>ROW()</f>
        <v>1307</v>
      </c>
      <c r="C1307" s="6" t="s">
        <v>3</v>
      </c>
      <c r="I1307" s="204">
        <f t="shared" ref="I1307:S1307" si="566">I900/$M$33</f>
        <v>0</v>
      </c>
      <c r="J1307" s="9">
        <f t="shared" si="566"/>
        <v>0</v>
      </c>
      <c r="K1307" s="9">
        <f t="shared" si="566"/>
        <v>0.29278639470722267</v>
      </c>
      <c r="L1307" s="9">
        <f t="shared" si="566"/>
        <v>0.29278639470722267</v>
      </c>
      <c r="M1307" s="9">
        <f t="shared" si="566"/>
        <v>0.29278639470722267</v>
      </c>
      <c r="N1307" s="204">
        <f t="shared" si="566"/>
        <v>0</v>
      </c>
      <c r="O1307" s="9">
        <f t="shared" si="566"/>
        <v>0</v>
      </c>
      <c r="P1307" s="9">
        <f t="shared" si="566"/>
        <v>0</v>
      </c>
      <c r="Q1307" s="9">
        <f t="shared" si="566"/>
        <v>0</v>
      </c>
      <c r="R1307" s="9">
        <f t="shared" si="566"/>
        <v>0</v>
      </c>
      <c r="S1307" s="18">
        <f t="shared" si="566"/>
        <v>0</v>
      </c>
      <c r="T1307" s="204">
        <f t="shared" si="563"/>
        <v>7.5119517150786838E-2</v>
      </c>
      <c r="U1307" s="9">
        <f t="shared" si="563"/>
        <v>7.5119517150786838E-2</v>
      </c>
      <c r="V1307" s="9">
        <f t="shared" si="563"/>
        <v>7.5119517150786838E-2</v>
      </c>
      <c r="W1307" s="9">
        <f t="shared" si="563"/>
        <v>7.5119517150786838E-2</v>
      </c>
      <c r="X1307" s="18">
        <f t="shared" si="563"/>
        <v>7.5119517150786824E-2</v>
      </c>
      <c r="Y1307" s="204">
        <f t="shared" ref="Y1307:AC1307" si="567">Y900/$X$33</f>
        <v>7.5119517150786852E-2</v>
      </c>
      <c r="Z1307" s="9">
        <f t="shared" si="567"/>
        <v>7.5119517150786852E-2</v>
      </c>
      <c r="AA1307" s="9">
        <f t="shared" si="567"/>
        <v>7.5119517150786838E-2</v>
      </c>
      <c r="AB1307" s="9">
        <f t="shared" si="567"/>
        <v>7.5119517150786838E-2</v>
      </c>
      <c r="AC1307" s="18">
        <f t="shared" si="567"/>
        <v>7.5119517150786838E-2</v>
      </c>
      <c r="AD1307" s="204">
        <f t="shared" si="565"/>
        <v>7.5119517150786894E-2</v>
      </c>
      <c r="AE1307" s="9">
        <f t="shared" si="565"/>
        <v>7.5119517150786894E-2</v>
      </c>
      <c r="AF1307" s="9">
        <f t="shared" si="565"/>
        <v>7.511951715078688E-2</v>
      </c>
      <c r="AG1307" s="9">
        <f t="shared" si="565"/>
        <v>7.511951715078688E-2</v>
      </c>
      <c r="AH1307" s="18">
        <f t="shared" si="565"/>
        <v>7.511951715078688E-2</v>
      </c>
      <c r="AI1307" s="17"/>
      <c r="AM1307" s="109"/>
    </row>
    <row r="1308" spans="1:39" outlineLevel="2">
      <c r="A1308" s="37">
        <f>ROW()</f>
        <v>1308</v>
      </c>
      <c r="C1308" s="6" t="s">
        <v>4</v>
      </c>
      <c r="I1308" s="204">
        <f t="shared" ref="I1308:S1308" si="568">I901/$M$33</f>
        <v>0</v>
      </c>
      <c r="J1308" s="9">
        <f t="shared" si="568"/>
        <v>0</v>
      </c>
      <c r="K1308" s="9">
        <f t="shared" si="568"/>
        <v>2.019216515222225E-3</v>
      </c>
      <c r="L1308" s="9">
        <f t="shared" si="568"/>
        <v>2.019216515222225E-3</v>
      </c>
      <c r="M1308" s="9">
        <f t="shared" si="568"/>
        <v>2.019216515222225E-3</v>
      </c>
      <c r="N1308" s="204">
        <f t="shared" si="568"/>
        <v>1.997402129566371E-2</v>
      </c>
      <c r="O1308" s="9">
        <f t="shared" si="568"/>
        <v>1.997402129566371E-2</v>
      </c>
      <c r="P1308" s="9">
        <f t="shared" si="568"/>
        <v>1.997402129566371E-2</v>
      </c>
      <c r="Q1308" s="9">
        <f t="shared" si="568"/>
        <v>1.997402129566371E-2</v>
      </c>
      <c r="R1308" s="9">
        <f t="shared" si="568"/>
        <v>1.997402129566371E-2</v>
      </c>
      <c r="S1308" s="18">
        <f t="shared" si="568"/>
        <v>1.997402129566371E-2</v>
      </c>
      <c r="T1308" s="204">
        <f t="shared" si="563"/>
        <v>2.1287787499110634E-2</v>
      </c>
      <c r="U1308" s="9">
        <f t="shared" si="563"/>
        <v>2.128778749911063E-2</v>
      </c>
      <c r="V1308" s="9">
        <f t="shared" si="563"/>
        <v>2.128778749911063E-2</v>
      </c>
      <c r="W1308" s="9">
        <f t="shared" si="563"/>
        <v>2.128778749911063E-2</v>
      </c>
      <c r="X1308" s="18">
        <f t="shared" si="563"/>
        <v>2.128778749911063E-2</v>
      </c>
      <c r="Y1308" s="204">
        <f t="shared" ref="Y1308:AC1308" si="569">Y901/$X$33</f>
        <v>2.1287787499110651E-2</v>
      </c>
      <c r="Z1308" s="9">
        <f t="shared" si="569"/>
        <v>2.1287787499110651E-2</v>
      </c>
      <c r="AA1308" s="9">
        <f t="shared" si="569"/>
        <v>2.1287787499110651E-2</v>
      </c>
      <c r="AB1308" s="9">
        <f t="shared" si="569"/>
        <v>2.1287787499110651E-2</v>
      </c>
      <c r="AC1308" s="18">
        <f t="shared" si="569"/>
        <v>2.1287787499110651E-2</v>
      </c>
      <c r="AD1308" s="204">
        <f t="shared" si="565"/>
        <v>5.9992855679311882E-2</v>
      </c>
      <c r="AE1308" s="9">
        <f t="shared" si="565"/>
        <v>5.9992855679311875E-2</v>
      </c>
      <c r="AF1308" s="9">
        <f t="shared" si="565"/>
        <v>5.9992855679311882E-2</v>
      </c>
      <c r="AG1308" s="9">
        <f t="shared" si="565"/>
        <v>5.9992855679311882E-2</v>
      </c>
      <c r="AH1308" s="18">
        <f t="shared" si="565"/>
        <v>5.9992855679311875E-2</v>
      </c>
      <c r="AI1308" s="17"/>
      <c r="AM1308" s="109"/>
    </row>
    <row r="1309" spans="1:39" outlineLevel="2">
      <c r="A1309" s="37">
        <f>ROW()</f>
        <v>1309</v>
      </c>
      <c r="C1309" s="6" t="s">
        <v>208</v>
      </c>
      <c r="I1309" s="204">
        <f t="shared" ref="I1309:S1309" si="570">I902/$M$33</f>
        <v>0</v>
      </c>
      <c r="J1309" s="9">
        <f t="shared" si="570"/>
        <v>0</v>
      </c>
      <c r="K1309" s="9">
        <f t="shared" si="570"/>
        <v>0.33889183847146331</v>
      </c>
      <c r="L1309" s="9">
        <f t="shared" si="570"/>
        <v>0.33889183847146331</v>
      </c>
      <c r="M1309" s="9">
        <f t="shared" si="570"/>
        <v>0.33889183847146331</v>
      </c>
      <c r="N1309" s="204">
        <f t="shared" si="570"/>
        <v>8.455764542125313E-2</v>
      </c>
      <c r="O1309" s="9">
        <f t="shared" si="570"/>
        <v>8.455764542125313E-2</v>
      </c>
      <c r="P1309" s="9">
        <f t="shared" si="570"/>
        <v>8.455764542125313E-2</v>
      </c>
      <c r="Q1309" s="9">
        <f t="shared" si="570"/>
        <v>8.455764542125313E-2</v>
      </c>
      <c r="R1309" s="9">
        <f t="shared" si="570"/>
        <v>8.455764542125313E-2</v>
      </c>
      <c r="S1309" s="18">
        <f t="shared" si="570"/>
        <v>8.455764542125313E-2</v>
      </c>
      <c r="T1309" s="204">
        <f t="shared" si="563"/>
        <v>4.82241892712231E-2</v>
      </c>
      <c r="U1309" s="9">
        <f t="shared" si="563"/>
        <v>4.82241892712231E-2</v>
      </c>
      <c r="V1309" s="9">
        <f t="shared" si="563"/>
        <v>4.8224189271223086E-2</v>
      </c>
      <c r="W1309" s="9">
        <f t="shared" si="563"/>
        <v>4.8224189271223086E-2</v>
      </c>
      <c r="X1309" s="18">
        <f t="shared" si="563"/>
        <v>4.8224189271223079E-2</v>
      </c>
      <c r="Y1309" s="204">
        <f t="shared" ref="Y1309:AC1309" si="571">Y902/$X$33</f>
        <v>4.7971735526099527E-2</v>
      </c>
      <c r="Z1309" s="9">
        <f t="shared" si="571"/>
        <v>4.7971735526099527E-2</v>
      </c>
      <c r="AA1309" s="9">
        <f t="shared" si="571"/>
        <v>4.7971735526099527E-2</v>
      </c>
      <c r="AB1309" s="9">
        <f t="shared" si="571"/>
        <v>4.797173552609952E-2</v>
      </c>
      <c r="AC1309" s="18">
        <f t="shared" si="571"/>
        <v>4.797173552609952E-2</v>
      </c>
      <c r="AD1309" s="204">
        <f t="shared" si="565"/>
        <v>4.7971735526099547E-2</v>
      </c>
      <c r="AE1309" s="9">
        <f t="shared" si="565"/>
        <v>4.7971735526099547E-2</v>
      </c>
      <c r="AF1309" s="9">
        <f t="shared" si="565"/>
        <v>4.7971735526099554E-2</v>
      </c>
      <c r="AG1309" s="9">
        <f t="shared" si="565"/>
        <v>4.7971735526099554E-2</v>
      </c>
      <c r="AH1309" s="18">
        <f t="shared" si="565"/>
        <v>4.7971735526099561E-2</v>
      </c>
      <c r="AI1309" s="17"/>
      <c r="AM1309" s="109"/>
    </row>
    <row r="1310" spans="1:39" outlineLevel="2">
      <c r="A1310" s="37">
        <f>ROW()</f>
        <v>1310</v>
      </c>
      <c r="C1310" s="6" t="s">
        <v>473</v>
      </c>
      <c r="I1310" s="204">
        <f t="shared" ref="I1310:S1310" si="572">I903/$M$33</f>
        <v>0</v>
      </c>
      <c r="J1310" s="9">
        <f t="shared" si="572"/>
        <v>0</v>
      </c>
      <c r="K1310" s="9">
        <f t="shared" si="572"/>
        <v>0</v>
      </c>
      <c r="L1310" s="9">
        <f t="shared" si="572"/>
        <v>0</v>
      </c>
      <c r="M1310" s="9">
        <f t="shared" si="572"/>
        <v>0</v>
      </c>
      <c r="N1310" s="204">
        <f t="shared" si="572"/>
        <v>0</v>
      </c>
      <c r="O1310" s="9">
        <f t="shared" si="572"/>
        <v>0</v>
      </c>
      <c r="P1310" s="9">
        <f t="shared" si="572"/>
        <v>0</v>
      </c>
      <c r="Q1310" s="9">
        <f t="shared" si="572"/>
        <v>0</v>
      </c>
      <c r="R1310" s="9">
        <f t="shared" si="572"/>
        <v>0</v>
      </c>
      <c r="S1310" s="18">
        <f t="shared" si="572"/>
        <v>0</v>
      </c>
      <c r="T1310" s="204">
        <f t="shared" si="563"/>
        <v>0</v>
      </c>
      <c r="U1310" s="9">
        <f t="shared" si="563"/>
        <v>0</v>
      </c>
      <c r="V1310" s="9">
        <f t="shared" si="563"/>
        <v>0</v>
      </c>
      <c r="W1310" s="9">
        <f t="shared" si="563"/>
        <v>0</v>
      </c>
      <c r="X1310" s="18">
        <f t="shared" si="563"/>
        <v>0</v>
      </c>
      <c r="Y1310" s="204">
        <f t="shared" ref="Y1310:AC1310" si="573">Y903/$X$33</f>
        <v>0</v>
      </c>
      <c r="Z1310" s="9">
        <f t="shared" si="573"/>
        <v>0</v>
      </c>
      <c r="AA1310" s="9">
        <f t="shared" si="573"/>
        <v>0</v>
      </c>
      <c r="AB1310" s="9">
        <f t="shared" si="573"/>
        <v>0</v>
      </c>
      <c r="AC1310" s="18">
        <f t="shared" si="573"/>
        <v>0</v>
      </c>
      <c r="AD1310" s="204">
        <f t="shared" si="565"/>
        <v>0</v>
      </c>
      <c r="AE1310" s="9">
        <f t="shared" si="565"/>
        <v>0</v>
      </c>
      <c r="AF1310" s="9">
        <f t="shared" si="565"/>
        <v>0</v>
      </c>
      <c r="AG1310" s="9">
        <f t="shared" si="565"/>
        <v>0</v>
      </c>
      <c r="AH1310" s="18">
        <f t="shared" si="565"/>
        <v>0</v>
      </c>
      <c r="AI1310" s="17"/>
      <c r="AM1310" s="109"/>
    </row>
    <row r="1311" spans="1:39" outlineLevel="2">
      <c r="A1311" s="37">
        <f>ROW()</f>
        <v>1311</v>
      </c>
      <c r="C1311" s="6" t="s">
        <v>474</v>
      </c>
      <c r="I1311" s="204">
        <f t="shared" ref="I1311:S1311" si="574">I904/$M$33</f>
        <v>0</v>
      </c>
      <c r="J1311" s="9">
        <f t="shared" si="574"/>
        <v>0</v>
      </c>
      <c r="K1311" s="9">
        <f t="shared" si="574"/>
        <v>0</v>
      </c>
      <c r="L1311" s="9">
        <f t="shared" si="574"/>
        <v>0</v>
      </c>
      <c r="M1311" s="9">
        <f t="shared" si="574"/>
        <v>0</v>
      </c>
      <c r="N1311" s="204">
        <f t="shared" si="574"/>
        <v>0</v>
      </c>
      <c r="O1311" s="9">
        <f t="shared" si="574"/>
        <v>0</v>
      </c>
      <c r="P1311" s="9">
        <f t="shared" si="574"/>
        <v>0</v>
      </c>
      <c r="Q1311" s="9">
        <f t="shared" si="574"/>
        <v>0</v>
      </c>
      <c r="R1311" s="9">
        <f t="shared" si="574"/>
        <v>0</v>
      </c>
      <c r="S1311" s="18">
        <f t="shared" si="574"/>
        <v>0</v>
      </c>
      <c r="T1311" s="204">
        <f t="shared" si="563"/>
        <v>0</v>
      </c>
      <c r="U1311" s="9">
        <f t="shared" si="563"/>
        <v>0</v>
      </c>
      <c r="V1311" s="9">
        <f t="shared" si="563"/>
        <v>0</v>
      </c>
      <c r="W1311" s="9">
        <f t="shared" si="563"/>
        <v>0</v>
      </c>
      <c r="X1311" s="18">
        <f t="shared" si="563"/>
        <v>0</v>
      </c>
      <c r="Y1311" s="204">
        <f t="shared" ref="Y1311:AC1311" si="575">Y904/$X$33</f>
        <v>0</v>
      </c>
      <c r="Z1311" s="9">
        <f t="shared" si="575"/>
        <v>0</v>
      </c>
      <c r="AA1311" s="9">
        <f t="shared" si="575"/>
        <v>0</v>
      </c>
      <c r="AB1311" s="9">
        <f t="shared" si="575"/>
        <v>0</v>
      </c>
      <c r="AC1311" s="18">
        <f t="shared" si="575"/>
        <v>0</v>
      </c>
      <c r="AD1311" s="204">
        <f t="shared" si="565"/>
        <v>0</v>
      </c>
      <c r="AE1311" s="9">
        <f t="shared" si="565"/>
        <v>0</v>
      </c>
      <c r="AF1311" s="9">
        <f t="shared" si="565"/>
        <v>0</v>
      </c>
      <c r="AG1311" s="9">
        <f t="shared" si="565"/>
        <v>0</v>
      </c>
      <c r="AH1311" s="18">
        <f t="shared" si="565"/>
        <v>0</v>
      </c>
      <c r="AI1311" s="17"/>
      <c r="AM1311" s="109"/>
    </row>
    <row r="1312" spans="1:39" outlineLevel="2">
      <c r="A1312" s="37">
        <f>ROW()</f>
        <v>1312</v>
      </c>
      <c r="C1312" s="6" t="s">
        <v>477</v>
      </c>
      <c r="I1312" s="204">
        <f t="shared" ref="I1312:S1312" si="576">I905/$M$33</f>
        <v>0</v>
      </c>
      <c r="J1312" s="9">
        <f t="shared" si="576"/>
        <v>0</v>
      </c>
      <c r="K1312" s="9">
        <f t="shared" si="576"/>
        <v>0</v>
      </c>
      <c r="L1312" s="9">
        <f t="shared" si="576"/>
        <v>0</v>
      </c>
      <c r="M1312" s="9">
        <f t="shared" si="576"/>
        <v>0</v>
      </c>
      <c r="N1312" s="204">
        <f t="shared" si="576"/>
        <v>0</v>
      </c>
      <c r="O1312" s="9">
        <f t="shared" si="576"/>
        <v>0</v>
      </c>
      <c r="P1312" s="9">
        <f t="shared" si="576"/>
        <v>0</v>
      </c>
      <c r="Q1312" s="9">
        <f t="shared" si="576"/>
        <v>0</v>
      </c>
      <c r="R1312" s="9">
        <f t="shared" si="576"/>
        <v>0</v>
      </c>
      <c r="S1312" s="18">
        <f t="shared" si="576"/>
        <v>0</v>
      </c>
      <c r="T1312" s="204">
        <f t="shared" si="563"/>
        <v>0</v>
      </c>
      <c r="U1312" s="9">
        <f t="shared" si="563"/>
        <v>0</v>
      </c>
      <c r="V1312" s="9">
        <f t="shared" si="563"/>
        <v>0</v>
      </c>
      <c r="W1312" s="9">
        <f t="shared" si="563"/>
        <v>0</v>
      </c>
      <c r="X1312" s="18">
        <f t="shared" si="563"/>
        <v>0</v>
      </c>
      <c r="Y1312" s="204">
        <f t="shared" ref="Y1312:AC1312" si="577">Y905/$X$33</f>
        <v>0</v>
      </c>
      <c r="Z1312" s="9">
        <f t="shared" si="577"/>
        <v>0</v>
      </c>
      <c r="AA1312" s="9">
        <f t="shared" si="577"/>
        <v>0</v>
      </c>
      <c r="AB1312" s="9">
        <f t="shared" si="577"/>
        <v>0</v>
      </c>
      <c r="AC1312" s="18">
        <f t="shared" si="577"/>
        <v>0</v>
      </c>
      <c r="AD1312" s="204">
        <f t="shared" si="565"/>
        <v>0</v>
      </c>
      <c r="AE1312" s="9">
        <f t="shared" si="565"/>
        <v>0</v>
      </c>
      <c r="AF1312" s="9">
        <f t="shared" si="565"/>
        <v>0</v>
      </c>
      <c r="AG1312" s="9">
        <f t="shared" si="565"/>
        <v>0</v>
      </c>
      <c r="AH1312" s="18">
        <f t="shared" si="565"/>
        <v>0</v>
      </c>
      <c r="AI1312" s="17"/>
      <c r="AM1312" s="109"/>
    </row>
    <row r="1313" spans="1:39" outlineLevel="2">
      <c r="A1313" s="37">
        <f>ROW()</f>
        <v>1313</v>
      </c>
      <c r="C1313" s="6" t="s">
        <v>511</v>
      </c>
      <c r="I1313" s="204">
        <f t="shared" ref="I1313:S1313" si="578">I906/$M$33</f>
        <v>0</v>
      </c>
      <c r="J1313" s="9">
        <f t="shared" si="578"/>
        <v>0</v>
      </c>
      <c r="K1313" s="9">
        <f t="shared" si="578"/>
        <v>0</v>
      </c>
      <c r="L1313" s="9">
        <f t="shared" si="578"/>
        <v>0</v>
      </c>
      <c r="M1313" s="9">
        <f t="shared" si="578"/>
        <v>0</v>
      </c>
      <c r="N1313" s="204">
        <f t="shared" si="578"/>
        <v>0</v>
      </c>
      <c r="O1313" s="9">
        <f t="shared" si="578"/>
        <v>0</v>
      </c>
      <c r="P1313" s="9">
        <f t="shared" si="578"/>
        <v>0</v>
      </c>
      <c r="Q1313" s="9">
        <f t="shared" si="578"/>
        <v>0</v>
      </c>
      <c r="R1313" s="9">
        <f t="shared" si="578"/>
        <v>0</v>
      </c>
      <c r="S1313" s="18">
        <f t="shared" si="578"/>
        <v>0</v>
      </c>
      <c r="T1313" s="204">
        <f t="shared" si="563"/>
        <v>0</v>
      </c>
      <c r="U1313" s="9">
        <f t="shared" si="563"/>
        <v>0</v>
      </c>
      <c r="V1313" s="9">
        <f t="shared" si="563"/>
        <v>0</v>
      </c>
      <c r="W1313" s="9">
        <f t="shared" si="563"/>
        <v>0</v>
      </c>
      <c r="X1313" s="18">
        <f t="shared" si="563"/>
        <v>0</v>
      </c>
      <c r="Y1313" s="204">
        <f t="shared" ref="Y1313:AC1313" si="579">Y906/$X$33</f>
        <v>0</v>
      </c>
      <c r="Z1313" s="9">
        <f t="shared" si="579"/>
        <v>0</v>
      </c>
      <c r="AA1313" s="9">
        <f t="shared" si="579"/>
        <v>0</v>
      </c>
      <c r="AB1313" s="9">
        <f t="shared" si="579"/>
        <v>0</v>
      </c>
      <c r="AC1313" s="18">
        <f t="shared" si="579"/>
        <v>0</v>
      </c>
      <c r="AD1313" s="204">
        <f t="shared" si="565"/>
        <v>0</v>
      </c>
      <c r="AE1313" s="9">
        <f t="shared" si="565"/>
        <v>0</v>
      </c>
      <c r="AF1313" s="9">
        <f t="shared" si="565"/>
        <v>0</v>
      </c>
      <c r="AG1313" s="9">
        <f t="shared" si="565"/>
        <v>0</v>
      </c>
      <c r="AH1313" s="18">
        <f t="shared" si="565"/>
        <v>0</v>
      </c>
      <c r="AI1313" s="17"/>
      <c r="AM1313" s="109"/>
    </row>
    <row r="1314" spans="1:39" outlineLevel="2">
      <c r="A1314" s="37">
        <f>ROW()</f>
        <v>1314</v>
      </c>
      <c r="C1314" s="6" t="s">
        <v>655</v>
      </c>
      <c r="I1314" s="204"/>
      <c r="J1314" s="9"/>
      <c r="K1314" s="9"/>
      <c r="L1314" s="9"/>
      <c r="M1314" s="9"/>
      <c r="N1314" s="204"/>
      <c r="O1314" s="9"/>
      <c r="P1314" s="9"/>
      <c r="Q1314" s="9"/>
      <c r="R1314" s="9"/>
      <c r="S1314" s="18"/>
      <c r="T1314" s="204"/>
      <c r="U1314" s="9"/>
      <c r="V1314" s="9"/>
      <c r="W1314" s="9"/>
      <c r="X1314" s="18"/>
      <c r="Y1314" s="204"/>
      <c r="Z1314" s="9"/>
      <c r="AA1314" s="9"/>
      <c r="AB1314" s="9"/>
      <c r="AC1314" s="18"/>
      <c r="AD1314" s="204"/>
      <c r="AE1314" s="9"/>
      <c r="AF1314" s="9"/>
      <c r="AG1314" s="9"/>
      <c r="AH1314" s="18"/>
      <c r="AI1314" s="17"/>
      <c r="AM1314" s="109"/>
    </row>
    <row r="1315" spans="1:39" outlineLevel="2">
      <c r="A1315" s="37">
        <f>ROW()</f>
        <v>1315</v>
      </c>
      <c r="C1315" s="6" t="s">
        <v>656</v>
      </c>
      <c r="I1315" s="204"/>
      <c r="J1315" s="9"/>
      <c r="K1315" s="9"/>
      <c r="L1315" s="9"/>
      <c r="M1315" s="9"/>
      <c r="N1315" s="204"/>
      <c r="O1315" s="9"/>
      <c r="P1315" s="9"/>
      <c r="Q1315" s="9"/>
      <c r="R1315" s="9"/>
      <c r="S1315" s="18"/>
      <c r="T1315" s="204"/>
      <c r="U1315" s="9"/>
      <c r="V1315" s="9"/>
      <c r="W1315" s="9"/>
      <c r="X1315" s="18"/>
      <c r="Y1315" s="204"/>
      <c r="Z1315" s="9"/>
      <c r="AA1315" s="9"/>
      <c r="AB1315" s="9"/>
      <c r="AC1315" s="18"/>
      <c r="AD1315" s="204"/>
      <c r="AE1315" s="9"/>
      <c r="AF1315" s="9"/>
      <c r="AG1315" s="9"/>
      <c r="AH1315" s="18"/>
      <c r="AI1315" s="17"/>
      <c r="AM1315" s="109"/>
    </row>
    <row r="1316" spans="1:39" outlineLevel="2">
      <c r="A1316" s="37">
        <f>ROW()</f>
        <v>1316</v>
      </c>
      <c r="C1316" s="6" t="s">
        <v>667</v>
      </c>
      <c r="I1316" s="204"/>
      <c r="J1316" s="9"/>
      <c r="K1316" s="9"/>
      <c r="L1316" s="9"/>
      <c r="M1316" s="9"/>
      <c r="N1316" s="204"/>
      <c r="O1316" s="9"/>
      <c r="P1316" s="9"/>
      <c r="Q1316" s="9"/>
      <c r="R1316" s="9"/>
      <c r="S1316" s="18"/>
      <c r="T1316" s="204"/>
      <c r="U1316" s="9"/>
      <c r="V1316" s="9"/>
      <c r="W1316" s="9"/>
      <c r="X1316" s="18"/>
      <c r="Y1316" s="204"/>
      <c r="Z1316" s="9"/>
      <c r="AA1316" s="9"/>
      <c r="AB1316" s="9"/>
      <c r="AC1316" s="18"/>
      <c r="AD1316" s="204"/>
      <c r="AE1316" s="9"/>
      <c r="AF1316" s="9"/>
      <c r="AG1316" s="9"/>
      <c r="AH1316" s="18"/>
      <c r="AI1316" s="17"/>
      <c r="AM1316" s="109"/>
    </row>
    <row r="1317" spans="1:39" outlineLevel="2">
      <c r="A1317" s="37">
        <f>ROW()</f>
        <v>1317</v>
      </c>
      <c r="C1317" s="6" t="s">
        <v>212</v>
      </c>
      <c r="I1317" s="204">
        <f t="shared" ref="I1317:S1317" si="580">I910/$M$33</f>
        <v>0</v>
      </c>
      <c r="J1317" s="9">
        <f t="shared" si="580"/>
        <v>0</v>
      </c>
      <c r="K1317" s="9">
        <f t="shared" si="580"/>
        <v>0</v>
      </c>
      <c r="L1317" s="9">
        <f t="shared" si="580"/>
        <v>0</v>
      </c>
      <c r="M1317" s="9">
        <f t="shared" si="580"/>
        <v>0</v>
      </c>
      <c r="N1317" s="204">
        <f t="shared" si="580"/>
        <v>0</v>
      </c>
      <c r="O1317" s="9">
        <f t="shared" si="580"/>
        <v>0</v>
      </c>
      <c r="P1317" s="9">
        <f t="shared" si="580"/>
        <v>0</v>
      </c>
      <c r="Q1317" s="9">
        <f t="shared" si="580"/>
        <v>0</v>
      </c>
      <c r="R1317" s="9">
        <f t="shared" si="580"/>
        <v>0</v>
      </c>
      <c r="S1317" s="18">
        <f t="shared" si="580"/>
        <v>0</v>
      </c>
      <c r="T1317" s="204">
        <f t="shared" ref="T1317:X1318" si="581">T910/$S$33</f>
        <v>0</v>
      </c>
      <c r="U1317" s="9">
        <f t="shared" si="581"/>
        <v>0</v>
      </c>
      <c r="V1317" s="9">
        <f t="shared" si="581"/>
        <v>0</v>
      </c>
      <c r="W1317" s="9">
        <f t="shared" si="581"/>
        <v>0</v>
      </c>
      <c r="X1317" s="18">
        <f t="shared" si="581"/>
        <v>0</v>
      </c>
      <c r="Y1317" s="204">
        <f t="shared" ref="Y1317:AC1317" si="582">Y910/$X$33</f>
        <v>0</v>
      </c>
      <c r="Z1317" s="9">
        <f t="shared" si="582"/>
        <v>0</v>
      </c>
      <c r="AA1317" s="9">
        <f t="shared" si="582"/>
        <v>0</v>
      </c>
      <c r="AB1317" s="9">
        <f t="shared" si="582"/>
        <v>0</v>
      </c>
      <c r="AC1317" s="18">
        <f t="shared" si="582"/>
        <v>0</v>
      </c>
      <c r="AD1317" s="204">
        <f t="shared" ref="AD1317:AH1318" si="583">AD910/$AB$33</f>
        <v>0</v>
      </c>
      <c r="AE1317" s="9">
        <f t="shared" si="583"/>
        <v>0</v>
      </c>
      <c r="AF1317" s="9">
        <f t="shared" si="583"/>
        <v>0</v>
      </c>
      <c r="AG1317" s="9">
        <f t="shared" si="583"/>
        <v>0</v>
      </c>
      <c r="AH1317" s="18">
        <f t="shared" si="583"/>
        <v>0</v>
      </c>
      <c r="AI1317" s="17"/>
      <c r="AM1317" s="109"/>
    </row>
    <row r="1318" spans="1:39" outlineLevel="2">
      <c r="A1318" s="37">
        <f>ROW()</f>
        <v>1318</v>
      </c>
      <c r="C1318" s="6" t="s">
        <v>362</v>
      </c>
      <c r="I1318" s="205">
        <f t="shared" ref="I1318:S1318" si="584">I911/$M$33</f>
        <v>0</v>
      </c>
      <c r="J1318" s="15">
        <f t="shared" si="584"/>
        <v>0</v>
      </c>
      <c r="K1318" s="15">
        <f t="shared" si="584"/>
        <v>0</v>
      </c>
      <c r="L1318" s="15">
        <f t="shared" si="584"/>
        <v>0</v>
      </c>
      <c r="M1318" s="15">
        <f t="shared" si="584"/>
        <v>0</v>
      </c>
      <c r="N1318" s="205">
        <f t="shared" si="584"/>
        <v>0</v>
      </c>
      <c r="O1318" s="15">
        <f t="shared" si="584"/>
        <v>0</v>
      </c>
      <c r="P1318" s="15">
        <f t="shared" si="584"/>
        <v>0</v>
      </c>
      <c r="Q1318" s="15">
        <f t="shared" si="584"/>
        <v>0</v>
      </c>
      <c r="R1318" s="15">
        <f t="shared" si="584"/>
        <v>0</v>
      </c>
      <c r="S1318" s="206">
        <f t="shared" si="584"/>
        <v>0</v>
      </c>
      <c r="T1318" s="205">
        <f t="shared" si="581"/>
        <v>0</v>
      </c>
      <c r="U1318" s="15">
        <f t="shared" si="581"/>
        <v>0</v>
      </c>
      <c r="V1318" s="15">
        <f t="shared" si="581"/>
        <v>0</v>
      </c>
      <c r="W1318" s="15">
        <f t="shared" si="581"/>
        <v>0</v>
      </c>
      <c r="X1318" s="206">
        <f t="shared" si="581"/>
        <v>0</v>
      </c>
      <c r="Y1318" s="205">
        <f t="shared" ref="Y1318:AC1318" si="585">Y911/$X$33</f>
        <v>0</v>
      </c>
      <c r="Z1318" s="15">
        <f t="shared" si="585"/>
        <v>0</v>
      </c>
      <c r="AA1318" s="15">
        <f t="shared" si="585"/>
        <v>0</v>
      </c>
      <c r="AB1318" s="15">
        <f t="shared" si="585"/>
        <v>0</v>
      </c>
      <c r="AC1318" s="206">
        <f t="shared" si="585"/>
        <v>0</v>
      </c>
      <c r="AD1318" s="205">
        <f t="shared" si="583"/>
        <v>0</v>
      </c>
      <c r="AE1318" s="15">
        <f t="shared" si="583"/>
        <v>0</v>
      </c>
      <c r="AF1318" s="15">
        <f t="shared" si="583"/>
        <v>0</v>
      </c>
      <c r="AG1318" s="15">
        <f t="shared" si="583"/>
        <v>0</v>
      </c>
      <c r="AH1318" s="206">
        <f t="shared" si="583"/>
        <v>0</v>
      </c>
      <c r="AI1318" s="17"/>
      <c r="AM1318" s="109"/>
    </row>
    <row r="1319" spans="1:39" outlineLevel="2">
      <c r="A1319" s="37">
        <f>ROW()</f>
        <v>1319</v>
      </c>
      <c r="C1319" s="6" t="s">
        <v>1</v>
      </c>
      <c r="I1319" s="204">
        <f t="shared" ref="I1319:AC1319" si="586">SUM(I1306:I1318)</f>
        <v>0</v>
      </c>
      <c r="J1319" s="9">
        <f t="shared" si="586"/>
        <v>0</v>
      </c>
      <c r="K1319" s="9">
        <f t="shared" si="586"/>
        <v>0.64177431575479715</v>
      </c>
      <c r="L1319" s="9">
        <f t="shared" si="586"/>
        <v>0.64177431575479715</v>
      </c>
      <c r="M1319" s="9">
        <f t="shared" si="586"/>
        <v>0.64177431575479715</v>
      </c>
      <c r="N1319" s="204">
        <f t="shared" si="586"/>
        <v>0.10532737514869916</v>
      </c>
      <c r="O1319" s="9">
        <f t="shared" si="586"/>
        <v>0.10532737514869916</v>
      </c>
      <c r="P1319" s="9">
        <f t="shared" si="586"/>
        <v>0.10532737514869916</v>
      </c>
      <c r="Q1319" s="9">
        <f t="shared" si="586"/>
        <v>0.10532737514869916</v>
      </c>
      <c r="R1319" s="9">
        <f t="shared" si="586"/>
        <v>0.10532737514869916</v>
      </c>
      <c r="S1319" s="18">
        <f t="shared" si="586"/>
        <v>0.10532737514869916</v>
      </c>
      <c r="T1319" s="204">
        <f t="shared" si="586"/>
        <v>0.14506911263343863</v>
      </c>
      <c r="U1319" s="9">
        <f t="shared" si="586"/>
        <v>0.14506911263343863</v>
      </c>
      <c r="V1319" s="9">
        <f t="shared" si="586"/>
        <v>0.14506911263343863</v>
      </c>
      <c r="W1319" s="9">
        <f t="shared" si="586"/>
        <v>0.14506911263343863</v>
      </c>
      <c r="X1319" s="18">
        <f t="shared" si="586"/>
        <v>0.14506911263343861</v>
      </c>
      <c r="Y1319" s="204">
        <f t="shared" si="586"/>
        <v>0.14481665888831508</v>
      </c>
      <c r="Z1319" s="9">
        <f t="shared" si="586"/>
        <v>0.14481665888831508</v>
      </c>
      <c r="AA1319" s="9">
        <f t="shared" si="586"/>
        <v>0.14481665888831508</v>
      </c>
      <c r="AB1319" s="9">
        <f t="shared" si="586"/>
        <v>0.14481665888831508</v>
      </c>
      <c r="AC1319" s="18">
        <f t="shared" si="586"/>
        <v>0.14481665888831508</v>
      </c>
      <c r="AD1319" s="204">
        <f t="shared" ref="AD1319:AH1319" si="587">SUM(AD1306:AD1318)</f>
        <v>0.18361550250687025</v>
      </c>
      <c r="AE1319" s="9">
        <f t="shared" si="587"/>
        <v>0.18361550250687025</v>
      </c>
      <c r="AF1319" s="9">
        <f t="shared" si="587"/>
        <v>0.18361550250687025</v>
      </c>
      <c r="AG1319" s="9">
        <f t="shared" si="587"/>
        <v>0.18361550250687025</v>
      </c>
      <c r="AH1319" s="18">
        <f t="shared" si="587"/>
        <v>0.18361550250687025</v>
      </c>
      <c r="AI1319" s="17"/>
      <c r="AM1319" s="109"/>
    </row>
    <row r="1320" spans="1:39" outlineLevel="2">
      <c r="A1320" s="37">
        <f>ROW()</f>
        <v>1320</v>
      </c>
      <c r="B1320" s="64" t="s">
        <v>214</v>
      </c>
      <c r="I1320" s="1306" t="str">
        <f>"AA1 [m$ "&amp;$E$33&amp;"]"</f>
        <v>AA1 [m$ 31/12/2024]</v>
      </c>
      <c r="J1320" s="1307"/>
      <c r="K1320" s="1307"/>
      <c r="L1320" s="1307"/>
      <c r="M1320" s="1307"/>
      <c r="N1320" s="1303" t="str">
        <f>"AA2 [m$ "&amp;$E$33&amp;"]"</f>
        <v>AA2 [m$ 31/12/2024]</v>
      </c>
      <c r="O1320" s="1304"/>
      <c r="P1320" s="1304"/>
      <c r="Q1320" s="1304"/>
      <c r="R1320" s="1304"/>
      <c r="S1320" s="1305"/>
      <c r="T1320" s="1303" t="str">
        <f>"AA3 [m$ "&amp;$E$33&amp;"]"</f>
        <v>AA3 [m$ 31/12/2024]</v>
      </c>
      <c r="U1320" s="1304"/>
      <c r="V1320" s="1304"/>
      <c r="W1320" s="1304"/>
      <c r="X1320" s="1305"/>
      <c r="Y1320" s="1303" t="str">
        <f>"AA4 [m$ "&amp;$E$33&amp;"]"</f>
        <v>AA4 [m$ 31/12/2024]</v>
      </c>
      <c r="Z1320" s="1304"/>
      <c r="AA1320" s="1304"/>
      <c r="AB1320" s="1304"/>
      <c r="AC1320" s="1305"/>
      <c r="AD1320" s="1303" t="str">
        <f>"AA4 [m$ "&amp;$E$33&amp;"]"</f>
        <v>AA4 [m$ 31/12/2024]</v>
      </c>
      <c r="AE1320" s="1304"/>
      <c r="AF1320" s="1304"/>
      <c r="AG1320" s="1304"/>
      <c r="AH1320" s="1305"/>
      <c r="AI1320" s="17"/>
      <c r="AM1320" s="109"/>
    </row>
    <row r="1321" spans="1:39" outlineLevel="2">
      <c r="A1321" s="37">
        <f>ROW()</f>
        <v>1321</v>
      </c>
      <c r="C1321" s="167" t="s">
        <v>2</v>
      </c>
      <c r="I1321" s="204">
        <f t="shared" ref="I1321:S1321" si="588">I914/$M$33</f>
        <v>0</v>
      </c>
      <c r="J1321" s="9">
        <f t="shared" si="588"/>
        <v>0</v>
      </c>
      <c r="K1321" s="9">
        <f t="shared" si="588"/>
        <v>0</v>
      </c>
      <c r="L1321" s="9">
        <f t="shared" si="588"/>
        <v>4.5576601343587401E-3</v>
      </c>
      <c r="M1321" s="9">
        <f t="shared" si="588"/>
        <v>4.5576601343587401E-3</v>
      </c>
      <c r="N1321" s="204">
        <f t="shared" si="588"/>
        <v>1.6407798008182262E-3</v>
      </c>
      <c r="O1321" s="9">
        <f t="shared" si="588"/>
        <v>1.6407798008182262E-3</v>
      </c>
      <c r="P1321" s="9">
        <f t="shared" si="588"/>
        <v>1.6407798008182262E-3</v>
      </c>
      <c r="Q1321" s="9">
        <f t="shared" si="588"/>
        <v>1.6407798008182262E-3</v>
      </c>
      <c r="R1321" s="9">
        <f t="shared" si="588"/>
        <v>1.6407798008182262E-3</v>
      </c>
      <c r="S1321" s="18">
        <f t="shared" si="588"/>
        <v>1.6407798008182262E-3</v>
      </c>
      <c r="T1321" s="204">
        <f t="shared" ref="T1321:X1328" si="589">T914/$S$33</f>
        <v>1.5466868868330491E-3</v>
      </c>
      <c r="U1321" s="9">
        <f t="shared" si="589"/>
        <v>1.5466868868330491E-3</v>
      </c>
      <c r="V1321" s="9">
        <f t="shared" si="589"/>
        <v>1.5466868868330491E-3</v>
      </c>
      <c r="W1321" s="9">
        <f t="shared" si="589"/>
        <v>1.5466868868330493E-3</v>
      </c>
      <c r="X1321" s="18">
        <f t="shared" si="589"/>
        <v>1.5466868868330493E-3</v>
      </c>
      <c r="Y1321" s="204">
        <f t="shared" ref="Y1321:AC1321" si="590">Y914/$X$33</f>
        <v>1.5466868868330473E-3</v>
      </c>
      <c r="Z1321" s="9">
        <f t="shared" si="590"/>
        <v>1.5466868868330471E-3</v>
      </c>
      <c r="AA1321" s="9">
        <f t="shared" si="590"/>
        <v>1.5466868868330471E-3</v>
      </c>
      <c r="AB1321" s="9">
        <f t="shared" si="590"/>
        <v>1.5466868868330469E-3</v>
      </c>
      <c r="AC1321" s="18">
        <f t="shared" si="590"/>
        <v>1.5466868868330469E-3</v>
      </c>
      <c r="AD1321" s="204">
        <f t="shared" ref="AD1321:AH1328" si="591">AD914/$AB$33</f>
        <v>1.914945669412346E-3</v>
      </c>
      <c r="AE1321" s="9">
        <f t="shared" si="591"/>
        <v>1.914945669412346E-3</v>
      </c>
      <c r="AF1321" s="9">
        <f t="shared" si="591"/>
        <v>1.9149456694123462E-3</v>
      </c>
      <c r="AG1321" s="9">
        <f t="shared" si="591"/>
        <v>1.9149456694123462E-3</v>
      </c>
      <c r="AH1321" s="18">
        <f t="shared" si="591"/>
        <v>1.9149456694123462E-3</v>
      </c>
      <c r="AI1321" s="17"/>
      <c r="AM1321" s="109"/>
    </row>
    <row r="1322" spans="1:39" outlineLevel="2">
      <c r="A1322" s="37">
        <f>ROW()</f>
        <v>1322</v>
      </c>
      <c r="C1322" s="6" t="s">
        <v>3</v>
      </c>
      <c r="I1322" s="204">
        <f t="shared" ref="I1322:S1322" si="592">I915/$M$33</f>
        <v>0</v>
      </c>
      <c r="J1322" s="9">
        <f t="shared" si="592"/>
        <v>0</v>
      </c>
      <c r="K1322" s="9">
        <f t="shared" si="592"/>
        <v>0</v>
      </c>
      <c r="L1322" s="9">
        <f t="shared" si="592"/>
        <v>0.29951711642462991</v>
      </c>
      <c r="M1322" s="9">
        <f t="shared" si="592"/>
        <v>0.29951711642462991</v>
      </c>
      <c r="N1322" s="204">
        <f t="shared" si="592"/>
        <v>0</v>
      </c>
      <c r="O1322" s="9">
        <f t="shared" si="592"/>
        <v>0</v>
      </c>
      <c r="P1322" s="9">
        <f t="shared" si="592"/>
        <v>0</v>
      </c>
      <c r="Q1322" s="9">
        <f t="shared" si="592"/>
        <v>0</v>
      </c>
      <c r="R1322" s="9">
        <f t="shared" si="592"/>
        <v>0</v>
      </c>
      <c r="S1322" s="18">
        <f t="shared" si="592"/>
        <v>0</v>
      </c>
      <c r="T1322" s="204">
        <f t="shared" si="589"/>
        <v>0</v>
      </c>
      <c r="U1322" s="9">
        <f t="shared" si="589"/>
        <v>0</v>
      </c>
      <c r="V1322" s="9">
        <f t="shared" si="589"/>
        <v>0</v>
      </c>
      <c r="W1322" s="9">
        <f t="shared" si="589"/>
        <v>0</v>
      </c>
      <c r="X1322" s="18">
        <f t="shared" si="589"/>
        <v>0</v>
      </c>
      <c r="Y1322" s="204">
        <f t="shared" ref="Y1322:AC1322" si="593">Y915/$X$33</f>
        <v>0</v>
      </c>
      <c r="Z1322" s="9">
        <f t="shared" si="593"/>
        <v>0</v>
      </c>
      <c r="AA1322" s="9">
        <f t="shared" si="593"/>
        <v>0</v>
      </c>
      <c r="AB1322" s="9">
        <f t="shared" si="593"/>
        <v>0</v>
      </c>
      <c r="AC1322" s="18">
        <f t="shared" si="593"/>
        <v>0</v>
      </c>
      <c r="AD1322" s="204">
        <f t="shared" si="591"/>
        <v>0</v>
      </c>
      <c r="AE1322" s="9">
        <f t="shared" si="591"/>
        <v>0</v>
      </c>
      <c r="AF1322" s="9">
        <f t="shared" si="591"/>
        <v>0</v>
      </c>
      <c r="AG1322" s="9">
        <f t="shared" si="591"/>
        <v>0</v>
      </c>
      <c r="AH1322" s="18">
        <f t="shared" si="591"/>
        <v>0</v>
      </c>
      <c r="AI1322" s="17"/>
      <c r="AM1322" s="109"/>
    </row>
    <row r="1323" spans="1:39" outlineLevel="2">
      <c r="A1323" s="37">
        <f>ROW()</f>
        <v>1323</v>
      </c>
      <c r="C1323" s="6" t="s">
        <v>4</v>
      </c>
      <c r="I1323" s="204">
        <f t="shared" ref="I1323:S1323" si="594">I916/$M$33</f>
        <v>0</v>
      </c>
      <c r="J1323" s="9">
        <f t="shared" si="594"/>
        <v>0</v>
      </c>
      <c r="K1323" s="9">
        <f t="shared" si="594"/>
        <v>0</v>
      </c>
      <c r="L1323" s="9">
        <f t="shared" si="594"/>
        <v>2.019216515222225E-3</v>
      </c>
      <c r="M1323" s="9">
        <f t="shared" si="594"/>
        <v>2.019216515222225E-3</v>
      </c>
      <c r="N1323" s="204">
        <f t="shared" si="594"/>
        <v>1.286032831901222E-2</v>
      </c>
      <c r="O1323" s="9">
        <f t="shared" si="594"/>
        <v>1.286032831901222E-2</v>
      </c>
      <c r="P1323" s="9">
        <f t="shared" si="594"/>
        <v>1.286032831901222E-2</v>
      </c>
      <c r="Q1323" s="9">
        <f t="shared" si="594"/>
        <v>1.286032831901222E-2</v>
      </c>
      <c r="R1323" s="9">
        <f t="shared" si="594"/>
        <v>1.286032831901222E-2</v>
      </c>
      <c r="S1323" s="18">
        <f t="shared" si="594"/>
        <v>1.286032831901222E-2</v>
      </c>
      <c r="T1323" s="204">
        <f t="shared" si="589"/>
        <v>1.3376571738240318E-2</v>
      </c>
      <c r="U1323" s="9">
        <f t="shared" si="589"/>
        <v>1.3376571738240318E-2</v>
      </c>
      <c r="V1323" s="9">
        <f t="shared" si="589"/>
        <v>1.3376571738240318E-2</v>
      </c>
      <c r="W1323" s="9">
        <f t="shared" si="589"/>
        <v>1.3376571738240318E-2</v>
      </c>
      <c r="X1323" s="18">
        <f t="shared" si="589"/>
        <v>1.3376571738240318E-2</v>
      </c>
      <c r="Y1323" s="204">
        <f t="shared" ref="Y1323:AC1323" si="595">Y916/$X$33</f>
        <v>-1.6775290809428454</v>
      </c>
      <c r="Z1323" s="9">
        <f t="shared" si="595"/>
        <v>0</v>
      </c>
      <c r="AA1323" s="9">
        <f t="shared" si="595"/>
        <v>0</v>
      </c>
      <c r="AB1323" s="9">
        <f t="shared" si="595"/>
        <v>0</v>
      </c>
      <c r="AC1323" s="18">
        <f t="shared" si="595"/>
        <v>0</v>
      </c>
      <c r="AD1323" s="204">
        <f t="shared" si="591"/>
        <v>2.2198090882493805E-17</v>
      </c>
      <c r="AE1323" s="9">
        <f t="shared" si="591"/>
        <v>2.2198090882493805E-17</v>
      </c>
      <c r="AF1323" s="9">
        <f t="shared" si="591"/>
        <v>2.2198090882493805E-17</v>
      </c>
      <c r="AG1323" s="9">
        <f t="shared" si="591"/>
        <v>2.2198090882493802E-17</v>
      </c>
      <c r="AH1323" s="18">
        <f t="shared" si="591"/>
        <v>2.2198090882493802E-17</v>
      </c>
      <c r="AI1323" s="17"/>
      <c r="AM1323" s="109"/>
    </row>
    <row r="1324" spans="1:39" outlineLevel="2">
      <c r="A1324" s="37">
        <f>ROW()</f>
        <v>1324</v>
      </c>
      <c r="C1324" s="6" t="s">
        <v>208</v>
      </c>
      <c r="I1324" s="204">
        <f t="shared" ref="I1324:S1324" si="596">I917/$M$33</f>
        <v>0</v>
      </c>
      <c r="J1324" s="9">
        <f t="shared" si="596"/>
        <v>0</v>
      </c>
      <c r="K1324" s="9">
        <f t="shared" si="596"/>
        <v>0</v>
      </c>
      <c r="L1324" s="9">
        <f t="shared" si="596"/>
        <v>0.38499728223570417</v>
      </c>
      <c r="M1324" s="9">
        <f t="shared" si="596"/>
        <v>0.38499728223570417</v>
      </c>
      <c r="N1324" s="204">
        <f t="shared" si="596"/>
        <v>4.4909582648620536E-2</v>
      </c>
      <c r="O1324" s="9">
        <f t="shared" si="596"/>
        <v>4.4909582648620536E-2</v>
      </c>
      <c r="P1324" s="9">
        <f t="shared" si="596"/>
        <v>4.4909582648620536E-2</v>
      </c>
      <c r="Q1324" s="9">
        <f t="shared" si="596"/>
        <v>4.4909582648620536E-2</v>
      </c>
      <c r="R1324" s="9">
        <f t="shared" si="596"/>
        <v>4.4909582648620536E-2</v>
      </c>
      <c r="S1324" s="18">
        <f t="shared" si="596"/>
        <v>4.4909582648620536E-2</v>
      </c>
      <c r="T1324" s="204">
        <f t="shared" si="589"/>
        <v>1.3992519049794747E-2</v>
      </c>
      <c r="U1324" s="9">
        <f t="shared" si="589"/>
        <v>1.3992519049794743E-2</v>
      </c>
      <c r="V1324" s="9">
        <f t="shared" si="589"/>
        <v>1.3992519049794743E-2</v>
      </c>
      <c r="W1324" s="9">
        <f t="shared" si="589"/>
        <v>1.3992519049794743E-2</v>
      </c>
      <c r="X1324" s="18">
        <f t="shared" si="589"/>
        <v>1.3992519049794743E-2</v>
      </c>
      <c r="Y1324" s="204">
        <f t="shared" ref="Y1324:AC1324" si="597">Y917/$X$33</f>
        <v>1.2427875849783254E-2</v>
      </c>
      <c r="Z1324" s="9">
        <f t="shared" si="597"/>
        <v>1.2427875849783254E-2</v>
      </c>
      <c r="AA1324" s="9">
        <f t="shared" si="597"/>
        <v>1.2427875849783254E-2</v>
      </c>
      <c r="AB1324" s="9">
        <f t="shared" si="597"/>
        <v>1.2427875849783257E-2</v>
      </c>
      <c r="AC1324" s="18">
        <f t="shared" si="597"/>
        <v>1.2427875849783257E-2</v>
      </c>
      <c r="AD1324" s="204">
        <f t="shared" si="591"/>
        <v>1.2427875849783292E-2</v>
      </c>
      <c r="AE1324" s="9">
        <f t="shared" si="591"/>
        <v>1.2427875849783292E-2</v>
      </c>
      <c r="AF1324" s="9">
        <f t="shared" si="591"/>
        <v>1.2427875849783292E-2</v>
      </c>
      <c r="AG1324" s="9">
        <f t="shared" si="591"/>
        <v>1.2427875849783292E-2</v>
      </c>
      <c r="AH1324" s="18">
        <f t="shared" si="591"/>
        <v>1.2427875849783292E-2</v>
      </c>
      <c r="AI1324" s="17"/>
      <c r="AM1324" s="109"/>
    </row>
    <row r="1325" spans="1:39" outlineLevel="2">
      <c r="A1325" s="37">
        <f>ROW()</f>
        <v>1325</v>
      </c>
      <c r="C1325" s="6" t="s">
        <v>473</v>
      </c>
      <c r="I1325" s="204">
        <f t="shared" ref="I1325:S1325" si="598">I918/$M$33</f>
        <v>0</v>
      </c>
      <c r="J1325" s="9">
        <f t="shared" si="598"/>
        <v>0</v>
      </c>
      <c r="K1325" s="9">
        <f t="shared" si="598"/>
        <v>0</v>
      </c>
      <c r="L1325" s="9">
        <f t="shared" si="598"/>
        <v>0</v>
      </c>
      <c r="M1325" s="9">
        <f t="shared" si="598"/>
        <v>0</v>
      </c>
      <c r="N1325" s="204">
        <f t="shared" si="598"/>
        <v>0</v>
      </c>
      <c r="O1325" s="9">
        <f t="shared" si="598"/>
        <v>0</v>
      </c>
      <c r="P1325" s="9">
        <f t="shared" si="598"/>
        <v>0</v>
      </c>
      <c r="Q1325" s="9">
        <f t="shared" si="598"/>
        <v>0</v>
      </c>
      <c r="R1325" s="9">
        <f t="shared" si="598"/>
        <v>0</v>
      </c>
      <c r="S1325" s="18">
        <f t="shared" si="598"/>
        <v>0</v>
      </c>
      <c r="T1325" s="204">
        <f t="shared" si="589"/>
        <v>0</v>
      </c>
      <c r="U1325" s="9">
        <f t="shared" si="589"/>
        <v>0</v>
      </c>
      <c r="V1325" s="9">
        <f t="shared" si="589"/>
        <v>0</v>
      </c>
      <c r="W1325" s="9">
        <f t="shared" si="589"/>
        <v>0</v>
      </c>
      <c r="X1325" s="18">
        <f t="shared" si="589"/>
        <v>0</v>
      </c>
      <c r="Y1325" s="204">
        <f t="shared" ref="Y1325:AC1325" si="599">Y918/$X$33</f>
        <v>0</v>
      </c>
      <c r="Z1325" s="9">
        <f t="shared" si="599"/>
        <v>0</v>
      </c>
      <c r="AA1325" s="9">
        <f t="shared" si="599"/>
        <v>0</v>
      </c>
      <c r="AB1325" s="9">
        <f t="shared" si="599"/>
        <v>0</v>
      </c>
      <c r="AC1325" s="18">
        <f t="shared" si="599"/>
        <v>0</v>
      </c>
      <c r="AD1325" s="204">
        <f t="shared" si="591"/>
        <v>0</v>
      </c>
      <c r="AE1325" s="9">
        <f t="shared" si="591"/>
        <v>0</v>
      </c>
      <c r="AF1325" s="9">
        <f t="shared" si="591"/>
        <v>0</v>
      </c>
      <c r="AG1325" s="9">
        <f t="shared" si="591"/>
        <v>0</v>
      </c>
      <c r="AH1325" s="18">
        <f t="shared" si="591"/>
        <v>0</v>
      </c>
      <c r="AI1325" s="17"/>
      <c r="AM1325" s="109"/>
    </row>
    <row r="1326" spans="1:39" outlineLevel="2">
      <c r="A1326" s="37">
        <f>ROW()</f>
        <v>1326</v>
      </c>
      <c r="C1326" s="6" t="s">
        <v>474</v>
      </c>
      <c r="I1326" s="204">
        <f t="shared" ref="I1326:S1326" si="600">I919/$M$33</f>
        <v>0</v>
      </c>
      <c r="J1326" s="9">
        <f t="shared" si="600"/>
        <v>0</v>
      </c>
      <c r="K1326" s="9">
        <f t="shared" si="600"/>
        <v>0</v>
      </c>
      <c r="L1326" s="9">
        <f t="shared" si="600"/>
        <v>0</v>
      </c>
      <c r="M1326" s="9">
        <f t="shared" si="600"/>
        <v>0</v>
      </c>
      <c r="N1326" s="204">
        <f t="shared" si="600"/>
        <v>0</v>
      </c>
      <c r="O1326" s="9">
        <f t="shared" si="600"/>
        <v>0</v>
      </c>
      <c r="P1326" s="9">
        <f t="shared" si="600"/>
        <v>0</v>
      </c>
      <c r="Q1326" s="9">
        <f t="shared" si="600"/>
        <v>0</v>
      </c>
      <c r="R1326" s="9">
        <f t="shared" si="600"/>
        <v>0</v>
      </c>
      <c r="S1326" s="18">
        <f t="shared" si="600"/>
        <v>0</v>
      </c>
      <c r="T1326" s="204">
        <f t="shared" si="589"/>
        <v>0</v>
      </c>
      <c r="U1326" s="9">
        <f t="shared" si="589"/>
        <v>0</v>
      </c>
      <c r="V1326" s="9">
        <f t="shared" si="589"/>
        <v>0</v>
      </c>
      <c r="W1326" s="9">
        <f t="shared" si="589"/>
        <v>0</v>
      </c>
      <c r="X1326" s="18">
        <f t="shared" si="589"/>
        <v>0</v>
      </c>
      <c r="Y1326" s="204">
        <f t="shared" ref="Y1326:AC1326" si="601">Y919/$X$33</f>
        <v>0</v>
      </c>
      <c r="Z1326" s="9">
        <f t="shared" si="601"/>
        <v>0</v>
      </c>
      <c r="AA1326" s="9">
        <f t="shared" si="601"/>
        <v>0</v>
      </c>
      <c r="AB1326" s="9">
        <f t="shared" si="601"/>
        <v>0</v>
      </c>
      <c r="AC1326" s="18">
        <f t="shared" si="601"/>
        <v>0</v>
      </c>
      <c r="AD1326" s="204">
        <f t="shared" si="591"/>
        <v>0</v>
      </c>
      <c r="AE1326" s="9">
        <f t="shared" si="591"/>
        <v>0</v>
      </c>
      <c r="AF1326" s="9">
        <f t="shared" si="591"/>
        <v>0</v>
      </c>
      <c r="AG1326" s="9">
        <f t="shared" si="591"/>
        <v>0</v>
      </c>
      <c r="AH1326" s="18">
        <f t="shared" si="591"/>
        <v>0</v>
      </c>
      <c r="AI1326" s="17"/>
      <c r="AM1326" s="109"/>
    </row>
    <row r="1327" spans="1:39" outlineLevel="2">
      <c r="A1327" s="37">
        <f>ROW()</f>
        <v>1327</v>
      </c>
      <c r="C1327" s="6" t="s">
        <v>477</v>
      </c>
      <c r="I1327" s="204">
        <f t="shared" ref="I1327:S1327" si="602">I920/$M$33</f>
        <v>0</v>
      </c>
      <c r="J1327" s="9">
        <f t="shared" si="602"/>
        <v>0</v>
      </c>
      <c r="K1327" s="9">
        <f t="shared" si="602"/>
        <v>0</v>
      </c>
      <c r="L1327" s="9">
        <f t="shared" si="602"/>
        <v>0</v>
      </c>
      <c r="M1327" s="9">
        <f t="shared" si="602"/>
        <v>0</v>
      </c>
      <c r="N1327" s="204">
        <f t="shared" si="602"/>
        <v>0</v>
      </c>
      <c r="O1327" s="9">
        <f t="shared" si="602"/>
        <v>0</v>
      </c>
      <c r="P1327" s="9">
        <f t="shared" si="602"/>
        <v>0</v>
      </c>
      <c r="Q1327" s="9">
        <f t="shared" si="602"/>
        <v>0</v>
      </c>
      <c r="R1327" s="9">
        <f t="shared" si="602"/>
        <v>0</v>
      </c>
      <c r="S1327" s="18">
        <f t="shared" si="602"/>
        <v>0</v>
      </c>
      <c r="T1327" s="204">
        <f t="shared" si="589"/>
        <v>0</v>
      </c>
      <c r="U1327" s="9">
        <f t="shared" si="589"/>
        <v>0</v>
      </c>
      <c r="V1327" s="9">
        <f t="shared" si="589"/>
        <v>0</v>
      </c>
      <c r="W1327" s="9">
        <f t="shared" si="589"/>
        <v>0</v>
      </c>
      <c r="X1327" s="18">
        <f t="shared" si="589"/>
        <v>0</v>
      </c>
      <c r="Y1327" s="204">
        <f t="shared" ref="Y1327:AC1327" si="603">Y920/$X$33</f>
        <v>0</v>
      </c>
      <c r="Z1327" s="9">
        <f t="shared" si="603"/>
        <v>0</v>
      </c>
      <c r="AA1327" s="9">
        <f t="shared" si="603"/>
        <v>0</v>
      </c>
      <c r="AB1327" s="9">
        <f t="shared" si="603"/>
        <v>0</v>
      </c>
      <c r="AC1327" s="18">
        <f t="shared" si="603"/>
        <v>0</v>
      </c>
      <c r="AD1327" s="204">
        <f t="shared" si="591"/>
        <v>0</v>
      </c>
      <c r="AE1327" s="9">
        <f t="shared" si="591"/>
        <v>0</v>
      </c>
      <c r="AF1327" s="9">
        <f t="shared" si="591"/>
        <v>0</v>
      </c>
      <c r="AG1327" s="9">
        <f t="shared" si="591"/>
        <v>0</v>
      </c>
      <c r="AH1327" s="18">
        <f t="shared" si="591"/>
        <v>0</v>
      </c>
      <c r="AI1327" s="17"/>
      <c r="AM1327" s="109"/>
    </row>
    <row r="1328" spans="1:39" outlineLevel="2">
      <c r="A1328" s="37">
        <f>ROW()</f>
        <v>1328</v>
      </c>
      <c r="C1328" s="6" t="s">
        <v>511</v>
      </c>
      <c r="I1328" s="204">
        <f t="shared" ref="I1328:S1328" si="604">I921/$M$33</f>
        <v>0</v>
      </c>
      <c r="J1328" s="9">
        <f t="shared" si="604"/>
        <v>0</v>
      </c>
      <c r="K1328" s="9">
        <f t="shared" si="604"/>
        <v>0</v>
      </c>
      <c r="L1328" s="9">
        <f t="shared" si="604"/>
        <v>0</v>
      </c>
      <c r="M1328" s="9">
        <f t="shared" si="604"/>
        <v>0</v>
      </c>
      <c r="N1328" s="204">
        <f t="shared" si="604"/>
        <v>0</v>
      </c>
      <c r="O1328" s="9">
        <f t="shared" si="604"/>
        <v>0</v>
      </c>
      <c r="P1328" s="9">
        <f t="shared" si="604"/>
        <v>0</v>
      </c>
      <c r="Q1328" s="9">
        <f t="shared" si="604"/>
        <v>0</v>
      </c>
      <c r="R1328" s="9">
        <f t="shared" si="604"/>
        <v>0</v>
      </c>
      <c r="S1328" s="18">
        <f t="shared" si="604"/>
        <v>0</v>
      </c>
      <c r="T1328" s="204">
        <f t="shared" si="589"/>
        <v>0</v>
      </c>
      <c r="U1328" s="9">
        <f t="shared" si="589"/>
        <v>0</v>
      </c>
      <c r="V1328" s="9">
        <f t="shared" si="589"/>
        <v>0</v>
      </c>
      <c r="W1328" s="9">
        <f t="shared" si="589"/>
        <v>0</v>
      </c>
      <c r="X1328" s="18">
        <f t="shared" si="589"/>
        <v>0</v>
      </c>
      <c r="Y1328" s="204">
        <f t="shared" ref="Y1328:AC1328" si="605">Y921/$X$33</f>
        <v>0</v>
      </c>
      <c r="Z1328" s="9">
        <f t="shared" si="605"/>
        <v>0</v>
      </c>
      <c r="AA1328" s="9">
        <f t="shared" si="605"/>
        <v>0</v>
      </c>
      <c r="AB1328" s="9">
        <f t="shared" si="605"/>
        <v>0</v>
      </c>
      <c r="AC1328" s="18">
        <f t="shared" si="605"/>
        <v>0</v>
      </c>
      <c r="AD1328" s="204">
        <f t="shared" si="591"/>
        <v>0</v>
      </c>
      <c r="AE1328" s="9">
        <f t="shared" si="591"/>
        <v>0</v>
      </c>
      <c r="AF1328" s="9">
        <f t="shared" si="591"/>
        <v>0</v>
      </c>
      <c r="AG1328" s="9">
        <f t="shared" si="591"/>
        <v>0</v>
      </c>
      <c r="AH1328" s="18">
        <f t="shared" si="591"/>
        <v>0</v>
      </c>
      <c r="AI1328" s="17"/>
      <c r="AM1328" s="109"/>
    </row>
    <row r="1329" spans="1:39" outlineLevel="2">
      <c r="A1329" s="37">
        <f>ROW()</f>
        <v>1329</v>
      </c>
      <c r="C1329" s="6" t="s">
        <v>655</v>
      </c>
      <c r="I1329" s="204"/>
      <c r="J1329" s="9"/>
      <c r="K1329" s="9"/>
      <c r="L1329" s="9"/>
      <c r="M1329" s="9"/>
      <c r="N1329" s="204"/>
      <c r="O1329" s="9"/>
      <c r="P1329" s="9"/>
      <c r="Q1329" s="9"/>
      <c r="R1329" s="9"/>
      <c r="S1329" s="18"/>
      <c r="T1329" s="204"/>
      <c r="U1329" s="9"/>
      <c r="V1329" s="9"/>
      <c r="W1329" s="9"/>
      <c r="X1329" s="18"/>
      <c r="Y1329" s="204"/>
      <c r="Z1329" s="9"/>
      <c r="AA1329" s="9"/>
      <c r="AB1329" s="9"/>
      <c r="AC1329" s="18"/>
      <c r="AD1329" s="204"/>
      <c r="AE1329" s="9"/>
      <c r="AF1329" s="9"/>
      <c r="AG1329" s="9"/>
      <c r="AH1329" s="18"/>
      <c r="AI1329" s="17"/>
      <c r="AM1329" s="109"/>
    </row>
    <row r="1330" spans="1:39" outlineLevel="2">
      <c r="A1330" s="37">
        <f>ROW()</f>
        <v>1330</v>
      </c>
      <c r="C1330" s="6" t="s">
        <v>656</v>
      </c>
      <c r="I1330" s="204"/>
      <c r="J1330" s="9"/>
      <c r="K1330" s="9"/>
      <c r="L1330" s="9"/>
      <c r="M1330" s="9"/>
      <c r="N1330" s="204"/>
      <c r="O1330" s="9"/>
      <c r="P1330" s="9"/>
      <c r="Q1330" s="9"/>
      <c r="R1330" s="9"/>
      <c r="S1330" s="18"/>
      <c r="T1330" s="204"/>
      <c r="U1330" s="9"/>
      <c r="V1330" s="9"/>
      <c r="W1330" s="9"/>
      <c r="X1330" s="18"/>
      <c r="Y1330" s="204"/>
      <c r="Z1330" s="9"/>
      <c r="AA1330" s="9"/>
      <c r="AB1330" s="9"/>
      <c r="AC1330" s="18"/>
      <c r="AD1330" s="204"/>
      <c r="AE1330" s="9"/>
      <c r="AF1330" s="9"/>
      <c r="AG1330" s="9"/>
      <c r="AH1330" s="18"/>
      <c r="AI1330" s="17"/>
      <c r="AM1330" s="109"/>
    </row>
    <row r="1331" spans="1:39" outlineLevel="2">
      <c r="A1331" s="37">
        <f>ROW()</f>
        <v>1331</v>
      </c>
      <c r="C1331" s="6" t="s">
        <v>667</v>
      </c>
      <c r="I1331" s="204"/>
      <c r="J1331" s="9"/>
      <c r="K1331" s="9"/>
      <c r="L1331" s="9"/>
      <c r="M1331" s="9"/>
      <c r="N1331" s="204"/>
      <c r="O1331" s="9"/>
      <c r="P1331" s="9"/>
      <c r="Q1331" s="9"/>
      <c r="R1331" s="9"/>
      <c r="S1331" s="18"/>
      <c r="T1331" s="204"/>
      <c r="U1331" s="9"/>
      <c r="V1331" s="9"/>
      <c r="W1331" s="9"/>
      <c r="X1331" s="18"/>
      <c r="Y1331" s="204"/>
      <c r="Z1331" s="9"/>
      <c r="AA1331" s="9"/>
      <c r="AB1331" s="9"/>
      <c r="AC1331" s="18"/>
      <c r="AD1331" s="204"/>
      <c r="AE1331" s="9"/>
      <c r="AF1331" s="9"/>
      <c r="AG1331" s="9"/>
      <c r="AH1331" s="18"/>
      <c r="AI1331" s="17"/>
      <c r="AM1331" s="109"/>
    </row>
    <row r="1332" spans="1:39" outlineLevel="2">
      <c r="A1332" s="37">
        <f>ROW()</f>
        <v>1332</v>
      </c>
      <c r="C1332" s="6" t="s">
        <v>212</v>
      </c>
      <c r="I1332" s="204">
        <f t="shared" ref="I1332:S1332" si="606">I925/$M$33</f>
        <v>0</v>
      </c>
      <c r="J1332" s="9">
        <f t="shared" si="606"/>
        <v>0</v>
      </c>
      <c r="K1332" s="9">
        <f t="shared" si="606"/>
        <v>0</v>
      </c>
      <c r="L1332" s="9">
        <f t="shared" si="606"/>
        <v>0</v>
      </c>
      <c r="M1332" s="9">
        <f t="shared" si="606"/>
        <v>0</v>
      </c>
      <c r="N1332" s="204">
        <f t="shared" si="606"/>
        <v>0</v>
      </c>
      <c r="O1332" s="9">
        <f t="shared" si="606"/>
        <v>0</v>
      </c>
      <c r="P1332" s="9">
        <f t="shared" si="606"/>
        <v>0</v>
      </c>
      <c r="Q1332" s="9">
        <f t="shared" si="606"/>
        <v>0</v>
      </c>
      <c r="R1332" s="9">
        <f t="shared" si="606"/>
        <v>0</v>
      </c>
      <c r="S1332" s="18">
        <f t="shared" si="606"/>
        <v>0</v>
      </c>
      <c r="T1332" s="204">
        <f t="shared" ref="T1332:X1333" si="607">T925/$S$33</f>
        <v>0</v>
      </c>
      <c r="U1332" s="9">
        <f t="shared" si="607"/>
        <v>0</v>
      </c>
      <c r="V1332" s="9">
        <f t="shared" si="607"/>
        <v>0</v>
      </c>
      <c r="W1332" s="9">
        <f t="shared" si="607"/>
        <v>0</v>
      </c>
      <c r="X1332" s="18">
        <f t="shared" si="607"/>
        <v>0</v>
      </c>
      <c r="Y1332" s="204">
        <f t="shared" ref="Y1332:AC1332" si="608">Y925/$X$33</f>
        <v>0</v>
      </c>
      <c r="Z1332" s="9">
        <f t="shared" si="608"/>
        <v>0</v>
      </c>
      <c r="AA1332" s="9">
        <f t="shared" si="608"/>
        <v>0</v>
      </c>
      <c r="AB1332" s="9">
        <f t="shared" si="608"/>
        <v>0</v>
      </c>
      <c r="AC1332" s="18">
        <f t="shared" si="608"/>
        <v>0</v>
      </c>
      <c r="AD1332" s="204">
        <f t="shared" ref="AD1332:AH1333" si="609">AD925/$AB$33</f>
        <v>0</v>
      </c>
      <c r="AE1332" s="9">
        <f t="shared" si="609"/>
        <v>0</v>
      </c>
      <c r="AF1332" s="9">
        <f t="shared" si="609"/>
        <v>0</v>
      </c>
      <c r="AG1332" s="9">
        <f t="shared" si="609"/>
        <v>0</v>
      </c>
      <c r="AH1332" s="18">
        <f t="shared" si="609"/>
        <v>0</v>
      </c>
      <c r="AI1332" s="17"/>
      <c r="AM1332" s="109"/>
    </row>
    <row r="1333" spans="1:39" outlineLevel="2">
      <c r="A1333" s="37">
        <f>ROW()</f>
        <v>1333</v>
      </c>
      <c r="C1333" s="6" t="s">
        <v>362</v>
      </c>
      <c r="I1333" s="205">
        <f t="shared" ref="I1333:S1333" si="610">I926/$M$33</f>
        <v>0</v>
      </c>
      <c r="J1333" s="15">
        <f t="shared" si="610"/>
        <v>0</v>
      </c>
      <c r="K1333" s="15">
        <f t="shared" si="610"/>
        <v>0</v>
      </c>
      <c r="L1333" s="15">
        <f t="shared" si="610"/>
        <v>0</v>
      </c>
      <c r="M1333" s="15">
        <f t="shared" si="610"/>
        <v>0</v>
      </c>
      <c r="N1333" s="205">
        <f t="shared" si="610"/>
        <v>0</v>
      </c>
      <c r="O1333" s="15">
        <f t="shared" si="610"/>
        <v>0</v>
      </c>
      <c r="P1333" s="15">
        <f t="shared" si="610"/>
        <v>0</v>
      </c>
      <c r="Q1333" s="15">
        <f t="shared" si="610"/>
        <v>0</v>
      </c>
      <c r="R1333" s="15">
        <f t="shared" si="610"/>
        <v>0</v>
      </c>
      <c r="S1333" s="206">
        <f t="shared" si="610"/>
        <v>0</v>
      </c>
      <c r="T1333" s="205">
        <f t="shared" si="607"/>
        <v>0</v>
      </c>
      <c r="U1333" s="15">
        <f t="shared" si="607"/>
        <v>0</v>
      </c>
      <c r="V1333" s="15">
        <f t="shared" si="607"/>
        <v>0</v>
      </c>
      <c r="W1333" s="15">
        <f t="shared" si="607"/>
        <v>0</v>
      </c>
      <c r="X1333" s="206">
        <f t="shared" si="607"/>
        <v>0</v>
      </c>
      <c r="Y1333" s="205">
        <f t="shared" ref="Y1333:AC1333" si="611">Y926/$X$33</f>
        <v>0</v>
      </c>
      <c r="Z1333" s="15">
        <f t="shared" si="611"/>
        <v>0</v>
      </c>
      <c r="AA1333" s="15">
        <f t="shared" si="611"/>
        <v>0</v>
      </c>
      <c r="AB1333" s="15">
        <f t="shared" si="611"/>
        <v>0</v>
      </c>
      <c r="AC1333" s="206">
        <f t="shared" si="611"/>
        <v>0</v>
      </c>
      <c r="AD1333" s="205">
        <f t="shared" si="609"/>
        <v>0</v>
      </c>
      <c r="AE1333" s="15">
        <f t="shared" si="609"/>
        <v>0</v>
      </c>
      <c r="AF1333" s="15">
        <f t="shared" si="609"/>
        <v>0</v>
      </c>
      <c r="AG1333" s="15">
        <f t="shared" si="609"/>
        <v>0</v>
      </c>
      <c r="AH1333" s="206">
        <f t="shared" si="609"/>
        <v>0</v>
      </c>
      <c r="AI1333" s="17"/>
      <c r="AM1333" s="109"/>
    </row>
    <row r="1334" spans="1:39" outlineLevel="2">
      <c r="A1334" s="37">
        <f>ROW()</f>
        <v>1334</v>
      </c>
      <c r="C1334" s="6" t="s">
        <v>1</v>
      </c>
      <c r="I1334" s="204">
        <f t="shared" ref="I1334:AC1334" si="612">SUM(I1321:I1333)</f>
        <v>0</v>
      </c>
      <c r="J1334" s="9">
        <f t="shared" si="612"/>
        <v>0</v>
      </c>
      <c r="K1334" s="9">
        <f t="shared" si="612"/>
        <v>0</v>
      </c>
      <c r="L1334" s="9">
        <f t="shared" si="612"/>
        <v>0.6910912753099151</v>
      </c>
      <c r="M1334" s="9">
        <f t="shared" si="612"/>
        <v>0.6910912753099151</v>
      </c>
      <c r="N1334" s="204">
        <f t="shared" si="612"/>
        <v>5.9410690768450986E-2</v>
      </c>
      <c r="O1334" s="9">
        <f t="shared" si="612"/>
        <v>5.9410690768450986E-2</v>
      </c>
      <c r="P1334" s="9">
        <f t="shared" si="612"/>
        <v>5.9410690768450986E-2</v>
      </c>
      <c r="Q1334" s="9">
        <f t="shared" si="612"/>
        <v>5.9410690768450986E-2</v>
      </c>
      <c r="R1334" s="9">
        <f t="shared" si="612"/>
        <v>5.9410690768450986E-2</v>
      </c>
      <c r="S1334" s="18">
        <f t="shared" si="612"/>
        <v>5.9410690768450986E-2</v>
      </c>
      <c r="T1334" s="204">
        <f t="shared" si="612"/>
        <v>2.8915777674868113E-2</v>
      </c>
      <c r="U1334" s="9">
        <f t="shared" si="612"/>
        <v>2.8915777674868109E-2</v>
      </c>
      <c r="V1334" s="9">
        <f t="shared" si="612"/>
        <v>2.8915777674868109E-2</v>
      </c>
      <c r="W1334" s="9">
        <f t="shared" si="612"/>
        <v>2.8915777674868109E-2</v>
      </c>
      <c r="X1334" s="18">
        <f t="shared" si="612"/>
        <v>2.8915777674868109E-2</v>
      </c>
      <c r="Y1334" s="204">
        <f t="shared" si="612"/>
        <v>-1.663554518206229</v>
      </c>
      <c r="Z1334" s="9">
        <f t="shared" si="612"/>
        <v>1.39745627366163E-2</v>
      </c>
      <c r="AA1334" s="9">
        <f t="shared" si="612"/>
        <v>1.39745627366163E-2</v>
      </c>
      <c r="AB1334" s="9">
        <f t="shared" si="612"/>
        <v>1.3974562736616304E-2</v>
      </c>
      <c r="AC1334" s="18">
        <f t="shared" si="612"/>
        <v>1.3974562736616304E-2</v>
      </c>
      <c r="AD1334" s="204">
        <f t="shared" ref="AD1334:AH1334" si="613">SUM(AD1321:AD1333)</f>
        <v>1.4342821519195661E-2</v>
      </c>
      <c r="AE1334" s="9">
        <f t="shared" si="613"/>
        <v>1.4342821519195661E-2</v>
      </c>
      <c r="AF1334" s="9">
        <f t="shared" si="613"/>
        <v>1.4342821519195661E-2</v>
      </c>
      <c r="AG1334" s="9">
        <f t="shared" si="613"/>
        <v>1.4342821519195661E-2</v>
      </c>
      <c r="AH1334" s="18">
        <f t="shared" si="613"/>
        <v>1.4342821519195661E-2</v>
      </c>
      <c r="AI1334" s="17"/>
      <c r="AM1334" s="109"/>
    </row>
    <row r="1335" spans="1:39" outlineLevel="2">
      <c r="A1335" s="37">
        <f>ROW()</f>
        <v>1335</v>
      </c>
      <c r="B1335" s="64" t="s">
        <v>215</v>
      </c>
      <c r="I1335" s="1306" t="str">
        <f>"AA1 [m$ "&amp;$E$33&amp;"]"</f>
        <v>AA1 [m$ 31/12/2024]</v>
      </c>
      <c r="J1335" s="1307"/>
      <c r="K1335" s="1307"/>
      <c r="L1335" s="1307"/>
      <c r="M1335" s="1307"/>
      <c r="N1335" s="1303" t="str">
        <f>"AA2 [m$ "&amp;$E$33&amp;"]"</f>
        <v>AA2 [m$ 31/12/2024]</v>
      </c>
      <c r="O1335" s="1304"/>
      <c r="P1335" s="1304"/>
      <c r="Q1335" s="1304"/>
      <c r="R1335" s="1304"/>
      <c r="S1335" s="1305"/>
      <c r="T1335" s="1303" t="str">
        <f>"AA3 [m$ "&amp;$E$33&amp;"]"</f>
        <v>AA3 [m$ 31/12/2024]</v>
      </c>
      <c r="U1335" s="1304"/>
      <c r="V1335" s="1304"/>
      <c r="W1335" s="1304"/>
      <c r="X1335" s="1305"/>
      <c r="Y1335" s="1303" t="str">
        <f>"AA4 [m$ "&amp;$E$33&amp;"]"</f>
        <v>AA4 [m$ 31/12/2024]</v>
      </c>
      <c r="Z1335" s="1304"/>
      <c r="AA1335" s="1304"/>
      <c r="AB1335" s="1304"/>
      <c r="AC1335" s="1305"/>
      <c r="AD1335" s="1303" t="str">
        <f>"AA4 [m$ "&amp;$E$33&amp;"]"</f>
        <v>AA4 [m$ 31/12/2024]</v>
      </c>
      <c r="AE1335" s="1304"/>
      <c r="AF1335" s="1304"/>
      <c r="AG1335" s="1304"/>
      <c r="AH1335" s="1305"/>
      <c r="AI1335" s="17"/>
      <c r="AM1335" s="109"/>
    </row>
    <row r="1336" spans="1:39" outlineLevel="2">
      <c r="A1336" s="37">
        <f>ROW()</f>
        <v>1336</v>
      </c>
      <c r="C1336" s="167" t="s">
        <v>2</v>
      </c>
      <c r="I1336" s="204">
        <f t="shared" ref="I1336:S1336" si="614">I929/$M$33</f>
        <v>0</v>
      </c>
      <c r="J1336" s="9">
        <f t="shared" si="614"/>
        <v>0</v>
      </c>
      <c r="K1336" s="9">
        <f t="shared" si="614"/>
        <v>0</v>
      </c>
      <c r="L1336" s="9">
        <f t="shared" si="614"/>
        <v>0</v>
      </c>
      <c r="M1336" s="9">
        <f t="shared" si="614"/>
        <v>1.0326850177850807E-2</v>
      </c>
      <c r="N1336" s="204">
        <f t="shared" si="614"/>
        <v>5.2994818207844253E-7</v>
      </c>
      <c r="O1336" s="9">
        <f t="shared" si="614"/>
        <v>5.2994818207844253E-7</v>
      </c>
      <c r="P1336" s="9">
        <f t="shared" si="614"/>
        <v>5.2994818207844253E-7</v>
      </c>
      <c r="Q1336" s="9">
        <f t="shared" si="614"/>
        <v>5.2994818207844253E-7</v>
      </c>
      <c r="R1336" s="9">
        <f t="shared" si="614"/>
        <v>5.2994818207844253E-7</v>
      </c>
      <c r="S1336" s="18">
        <f t="shared" si="614"/>
        <v>5.2994818207844253E-7</v>
      </c>
      <c r="T1336" s="204">
        <f t="shared" ref="T1336:X1343" si="615">T929/$S$33</f>
        <v>0</v>
      </c>
      <c r="U1336" s="9">
        <f t="shared" si="615"/>
        <v>0</v>
      </c>
      <c r="V1336" s="9">
        <f t="shared" si="615"/>
        <v>0</v>
      </c>
      <c r="W1336" s="9">
        <f t="shared" si="615"/>
        <v>0</v>
      </c>
      <c r="X1336" s="18">
        <f t="shared" si="615"/>
        <v>0</v>
      </c>
      <c r="Y1336" s="204">
        <f t="shared" ref="Y1336:AC1336" si="616">Y929/$X$33</f>
        <v>0</v>
      </c>
      <c r="Z1336" s="9">
        <f t="shared" si="616"/>
        <v>0</v>
      </c>
      <c r="AA1336" s="9">
        <f t="shared" si="616"/>
        <v>0</v>
      </c>
      <c r="AB1336" s="9">
        <f t="shared" si="616"/>
        <v>0</v>
      </c>
      <c r="AC1336" s="18">
        <f t="shared" si="616"/>
        <v>0</v>
      </c>
      <c r="AD1336" s="204">
        <f t="shared" ref="AD1336:AH1343" si="617">AD929/$AB$33</f>
        <v>0</v>
      </c>
      <c r="AE1336" s="9">
        <f t="shared" si="617"/>
        <v>0</v>
      </c>
      <c r="AF1336" s="9">
        <f t="shared" si="617"/>
        <v>0</v>
      </c>
      <c r="AG1336" s="9">
        <f t="shared" si="617"/>
        <v>0</v>
      </c>
      <c r="AH1336" s="18">
        <f t="shared" si="617"/>
        <v>0</v>
      </c>
      <c r="AI1336" s="17"/>
      <c r="AM1336" s="109"/>
    </row>
    <row r="1337" spans="1:39" outlineLevel="2">
      <c r="A1337" s="37">
        <f>ROW()</f>
        <v>1337</v>
      </c>
      <c r="C1337" s="6" t="s">
        <v>3</v>
      </c>
      <c r="I1337" s="204">
        <f t="shared" ref="I1337:S1337" si="618">I930/$M$33</f>
        <v>0</v>
      </c>
      <c r="J1337" s="9">
        <f t="shared" si="618"/>
        <v>0</v>
      </c>
      <c r="K1337" s="9">
        <f t="shared" si="618"/>
        <v>0</v>
      </c>
      <c r="L1337" s="9">
        <f t="shared" si="618"/>
        <v>0</v>
      </c>
      <c r="M1337" s="9">
        <f t="shared" si="618"/>
        <v>0.12317220742855577</v>
      </c>
      <c r="N1337" s="204">
        <f t="shared" si="618"/>
        <v>0</v>
      </c>
      <c r="O1337" s="9">
        <f t="shared" si="618"/>
        <v>0</v>
      </c>
      <c r="P1337" s="9">
        <f t="shared" si="618"/>
        <v>0</v>
      </c>
      <c r="Q1337" s="9">
        <f t="shared" si="618"/>
        <v>0</v>
      </c>
      <c r="R1337" s="9">
        <f t="shared" si="618"/>
        <v>0</v>
      </c>
      <c r="S1337" s="18">
        <f t="shared" si="618"/>
        <v>0</v>
      </c>
      <c r="T1337" s="204">
        <f t="shared" si="615"/>
        <v>0</v>
      </c>
      <c r="U1337" s="9">
        <f t="shared" si="615"/>
        <v>0</v>
      </c>
      <c r="V1337" s="9">
        <f t="shared" si="615"/>
        <v>0</v>
      </c>
      <c r="W1337" s="9">
        <f t="shared" si="615"/>
        <v>0</v>
      </c>
      <c r="X1337" s="18">
        <f t="shared" si="615"/>
        <v>0</v>
      </c>
      <c r="Y1337" s="204">
        <f t="shared" ref="Y1337:AC1337" si="619">Y930/$X$33</f>
        <v>0</v>
      </c>
      <c r="Z1337" s="9">
        <f t="shared" si="619"/>
        <v>0</v>
      </c>
      <c r="AA1337" s="9">
        <f t="shared" si="619"/>
        <v>0</v>
      </c>
      <c r="AB1337" s="9">
        <f t="shared" si="619"/>
        <v>0</v>
      </c>
      <c r="AC1337" s="18">
        <f t="shared" si="619"/>
        <v>0</v>
      </c>
      <c r="AD1337" s="204">
        <f t="shared" si="617"/>
        <v>0</v>
      </c>
      <c r="AE1337" s="9">
        <f t="shared" si="617"/>
        <v>0</v>
      </c>
      <c r="AF1337" s="9">
        <f t="shared" si="617"/>
        <v>0</v>
      </c>
      <c r="AG1337" s="9">
        <f t="shared" si="617"/>
        <v>0</v>
      </c>
      <c r="AH1337" s="18">
        <f t="shared" si="617"/>
        <v>0</v>
      </c>
      <c r="AI1337" s="17"/>
      <c r="AM1337" s="109"/>
    </row>
    <row r="1338" spans="1:39" outlineLevel="2">
      <c r="A1338" s="37">
        <f>ROW()</f>
        <v>1338</v>
      </c>
      <c r="C1338" s="6" t="s">
        <v>4</v>
      </c>
      <c r="I1338" s="204">
        <f t="shared" ref="I1338:S1338" si="620">I931/$M$33</f>
        <v>0</v>
      </c>
      <c r="J1338" s="9">
        <f t="shared" si="620"/>
        <v>0</v>
      </c>
      <c r="K1338" s="9">
        <f t="shared" si="620"/>
        <v>0</v>
      </c>
      <c r="L1338" s="9">
        <f t="shared" si="620"/>
        <v>0</v>
      </c>
      <c r="M1338" s="9">
        <f t="shared" si="620"/>
        <v>2.0192165152222255E-3</v>
      </c>
      <c r="N1338" s="204">
        <f t="shared" si="620"/>
        <v>-1.1148983172344687E-3</v>
      </c>
      <c r="O1338" s="9">
        <f t="shared" si="620"/>
        <v>-1.1148983172344687E-3</v>
      </c>
      <c r="P1338" s="9">
        <f t="shared" si="620"/>
        <v>-1.1148983172344687E-3</v>
      </c>
      <c r="Q1338" s="9">
        <f t="shared" si="620"/>
        <v>-1.1148983172344687E-3</v>
      </c>
      <c r="R1338" s="9">
        <f t="shared" si="620"/>
        <v>-1.1148983172344687E-3</v>
      </c>
      <c r="S1338" s="18">
        <f t="shared" si="620"/>
        <v>-1.1148983172344687E-3</v>
      </c>
      <c r="T1338" s="204">
        <f t="shared" si="615"/>
        <v>0</v>
      </c>
      <c r="U1338" s="9">
        <f t="shared" si="615"/>
        <v>0</v>
      </c>
      <c r="V1338" s="9">
        <f t="shared" si="615"/>
        <v>0</v>
      </c>
      <c r="W1338" s="9">
        <f t="shared" si="615"/>
        <v>0</v>
      </c>
      <c r="X1338" s="18">
        <f t="shared" si="615"/>
        <v>0</v>
      </c>
      <c r="Y1338" s="204">
        <f t="shared" ref="Y1338:AC1338" si="621">Y931/$X$33</f>
        <v>0</v>
      </c>
      <c r="Z1338" s="9">
        <f t="shared" si="621"/>
        <v>0</v>
      </c>
      <c r="AA1338" s="9">
        <f t="shared" si="621"/>
        <v>0</v>
      </c>
      <c r="AB1338" s="9">
        <f t="shared" si="621"/>
        <v>0</v>
      </c>
      <c r="AC1338" s="18">
        <f t="shared" si="621"/>
        <v>0</v>
      </c>
      <c r="AD1338" s="204">
        <f t="shared" si="617"/>
        <v>0</v>
      </c>
      <c r="AE1338" s="9">
        <f t="shared" si="617"/>
        <v>0</v>
      </c>
      <c r="AF1338" s="9">
        <f t="shared" si="617"/>
        <v>0</v>
      </c>
      <c r="AG1338" s="9">
        <f t="shared" si="617"/>
        <v>0</v>
      </c>
      <c r="AH1338" s="18">
        <f t="shared" si="617"/>
        <v>0</v>
      </c>
      <c r="AI1338" s="17"/>
      <c r="AM1338" s="109"/>
    </row>
    <row r="1339" spans="1:39" outlineLevel="2">
      <c r="A1339" s="37">
        <f>ROW()</f>
        <v>1339</v>
      </c>
      <c r="C1339" s="6" t="s">
        <v>208</v>
      </c>
      <c r="I1339" s="204">
        <f t="shared" ref="I1339:S1339" si="622">I932/$M$33</f>
        <v>0</v>
      </c>
      <c r="J1339" s="9">
        <f t="shared" si="622"/>
        <v>0</v>
      </c>
      <c r="K1339" s="9">
        <f t="shared" si="622"/>
        <v>0</v>
      </c>
      <c r="L1339" s="9">
        <f t="shared" si="622"/>
        <v>0</v>
      </c>
      <c r="M1339" s="9">
        <f t="shared" si="622"/>
        <v>0.31769006506163011</v>
      </c>
      <c r="N1339" s="204">
        <f t="shared" si="622"/>
        <v>5.3842707807376648E-2</v>
      </c>
      <c r="O1339" s="9">
        <f t="shared" si="622"/>
        <v>5.3842707807376648E-2</v>
      </c>
      <c r="P1339" s="9">
        <f t="shared" si="622"/>
        <v>5.3842707807376648E-2</v>
      </c>
      <c r="Q1339" s="9">
        <f t="shared" si="622"/>
        <v>5.3842707807376648E-2</v>
      </c>
      <c r="R1339" s="9">
        <f t="shared" si="622"/>
        <v>5.3842707807376648E-2</v>
      </c>
      <c r="S1339" s="18">
        <f t="shared" si="622"/>
        <v>5.3842707807376648E-2</v>
      </c>
      <c r="T1339" s="204">
        <f t="shared" si="615"/>
        <v>4.2371083578930858E-2</v>
      </c>
      <c r="U1339" s="9">
        <f t="shared" si="615"/>
        <v>4.2371083578930865E-2</v>
      </c>
      <c r="V1339" s="9">
        <f t="shared" si="615"/>
        <v>4.2371083578930865E-2</v>
      </c>
      <c r="W1339" s="9">
        <f t="shared" si="615"/>
        <v>4.2371083578930872E-2</v>
      </c>
      <c r="X1339" s="18">
        <f t="shared" si="615"/>
        <v>4.2371083578930872E-2</v>
      </c>
      <c r="Y1339" s="204">
        <f t="shared" ref="Y1339:AC1339" si="623">Y932/$X$33</f>
        <v>4.2371083578930831E-2</v>
      </c>
      <c r="Z1339" s="9">
        <f t="shared" si="623"/>
        <v>4.2371083578930824E-2</v>
      </c>
      <c r="AA1339" s="9">
        <f t="shared" si="623"/>
        <v>4.2371083578930824E-2</v>
      </c>
      <c r="AB1339" s="9">
        <f t="shared" si="623"/>
        <v>4.2371083578930824E-2</v>
      </c>
      <c r="AC1339" s="18">
        <f t="shared" si="623"/>
        <v>4.2371083578930824E-2</v>
      </c>
      <c r="AD1339" s="204">
        <f t="shared" si="617"/>
        <v>4.2371083578930838E-2</v>
      </c>
      <c r="AE1339" s="9">
        <f t="shared" si="617"/>
        <v>4.2371083578930831E-2</v>
      </c>
      <c r="AF1339" s="9">
        <f t="shared" si="617"/>
        <v>4.2371083578930831E-2</v>
      </c>
      <c r="AG1339" s="9">
        <f t="shared" si="617"/>
        <v>4.2371083578930831E-2</v>
      </c>
      <c r="AH1339" s="18">
        <f t="shared" si="617"/>
        <v>4.2371083578930824E-2</v>
      </c>
      <c r="AI1339" s="17"/>
      <c r="AM1339" s="109"/>
    </row>
    <row r="1340" spans="1:39" outlineLevel="2">
      <c r="A1340" s="37">
        <f>ROW()</f>
        <v>1340</v>
      </c>
      <c r="C1340" s="6" t="s">
        <v>473</v>
      </c>
      <c r="I1340" s="204">
        <f t="shared" ref="I1340:S1340" si="624">I933/$M$33</f>
        <v>0</v>
      </c>
      <c r="J1340" s="9">
        <f t="shared" si="624"/>
        <v>0</v>
      </c>
      <c r="K1340" s="9">
        <f t="shared" si="624"/>
        <v>0</v>
      </c>
      <c r="L1340" s="9">
        <f t="shared" si="624"/>
        <v>0</v>
      </c>
      <c r="M1340" s="9">
        <f t="shared" si="624"/>
        <v>0</v>
      </c>
      <c r="N1340" s="204">
        <f t="shared" si="624"/>
        <v>0</v>
      </c>
      <c r="O1340" s="9">
        <f t="shared" si="624"/>
        <v>0</v>
      </c>
      <c r="P1340" s="9">
        <f t="shared" si="624"/>
        <v>0</v>
      </c>
      <c r="Q1340" s="9">
        <f t="shared" si="624"/>
        <v>0</v>
      </c>
      <c r="R1340" s="9">
        <f t="shared" si="624"/>
        <v>0</v>
      </c>
      <c r="S1340" s="18">
        <f t="shared" si="624"/>
        <v>0</v>
      </c>
      <c r="T1340" s="204">
        <f t="shared" si="615"/>
        <v>0</v>
      </c>
      <c r="U1340" s="9">
        <f t="shared" si="615"/>
        <v>0</v>
      </c>
      <c r="V1340" s="9">
        <f t="shared" si="615"/>
        <v>0</v>
      </c>
      <c r="W1340" s="9">
        <f t="shared" si="615"/>
        <v>0</v>
      </c>
      <c r="X1340" s="18">
        <f t="shared" si="615"/>
        <v>0</v>
      </c>
      <c r="Y1340" s="204">
        <f t="shared" ref="Y1340:AC1340" si="625">Y933/$X$33</f>
        <v>0</v>
      </c>
      <c r="Z1340" s="9">
        <f t="shared" si="625"/>
        <v>0</v>
      </c>
      <c r="AA1340" s="9">
        <f t="shared" si="625"/>
        <v>0</v>
      </c>
      <c r="AB1340" s="9">
        <f t="shared" si="625"/>
        <v>0</v>
      </c>
      <c r="AC1340" s="18">
        <f t="shared" si="625"/>
        <v>0</v>
      </c>
      <c r="AD1340" s="204">
        <f t="shared" si="617"/>
        <v>0</v>
      </c>
      <c r="AE1340" s="9">
        <f t="shared" si="617"/>
        <v>0</v>
      </c>
      <c r="AF1340" s="9">
        <f t="shared" si="617"/>
        <v>0</v>
      </c>
      <c r="AG1340" s="9">
        <f t="shared" si="617"/>
        <v>0</v>
      </c>
      <c r="AH1340" s="18">
        <f t="shared" si="617"/>
        <v>0</v>
      </c>
      <c r="AI1340" s="17"/>
      <c r="AM1340" s="109"/>
    </row>
    <row r="1341" spans="1:39" outlineLevel="2">
      <c r="A1341" s="37">
        <f>ROW()</f>
        <v>1341</v>
      </c>
      <c r="C1341" s="6" t="s">
        <v>474</v>
      </c>
      <c r="I1341" s="204">
        <f t="shared" ref="I1341:S1341" si="626">I934/$M$33</f>
        <v>0</v>
      </c>
      <c r="J1341" s="9">
        <f t="shared" si="626"/>
        <v>0</v>
      </c>
      <c r="K1341" s="9">
        <f t="shared" si="626"/>
        <v>0</v>
      </c>
      <c r="L1341" s="9">
        <f t="shared" si="626"/>
        <v>0</v>
      </c>
      <c r="M1341" s="9">
        <f t="shared" si="626"/>
        <v>0</v>
      </c>
      <c r="N1341" s="204">
        <f t="shared" si="626"/>
        <v>0</v>
      </c>
      <c r="O1341" s="9">
        <f t="shared" si="626"/>
        <v>0</v>
      </c>
      <c r="P1341" s="9">
        <f t="shared" si="626"/>
        <v>0</v>
      </c>
      <c r="Q1341" s="9">
        <f t="shared" si="626"/>
        <v>0</v>
      </c>
      <c r="R1341" s="9">
        <f t="shared" si="626"/>
        <v>0</v>
      </c>
      <c r="S1341" s="18">
        <f t="shared" si="626"/>
        <v>0</v>
      </c>
      <c r="T1341" s="204">
        <f t="shared" si="615"/>
        <v>0</v>
      </c>
      <c r="U1341" s="9">
        <f t="shared" si="615"/>
        <v>0</v>
      </c>
      <c r="V1341" s="9">
        <f t="shared" si="615"/>
        <v>0</v>
      </c>
      <c r="W1341" s="9">
        <f t="shared" si="615"/>
        <v>0</v>
      </c>
      <c r="X1341" s="18">
        <f t="shared" si="615"/>
        <v>0</v>
      </c>
      <c r="Y1341" s="204">
        <f t="shared" ref="Y1341:AC1341" si="627">Y934/$X$33</f>
        <v>0</v>
      </c>
      <c r="Z1341" s="9">
        <f t="shared" si="627"/>
        <v>0</v>
      </c>
      <c r="AA1341" s="9">
        <f t="shared" si="627"/>
        <v>0</v>
      </c>
      <c r="AB1341" s="9">
        <f t="shared" si="627"/>
        <v>0</v>
      </c>
      <c r="AC1341" s="18">
        <f t="shared" si="627"/>
        <v>0</v>
      </c>
      <c r="AD1341" s="204">
        <f t="shared" si="617"/>
        <v>0</v>
      </c>
      <c r="AE1341" s="9">
        <f t="shared" si="617"/>
        <v>0</v>
      </c>
      <c r="AF1341" s="9">
        <f t="shared" si="617"/>
        <v>0</v>
      </c>
      <c r="AG1341" s="9">
        <f t="shared" si="617"/>
        <v>0</v>
      </c>
      <c r="AH1341" s="18">
        <f t="shared" si="617"/>
        <v>0</v>
      </c>
      <c r="AI1341" s="17"/>
      <c r="AM1341" s="109"/>
    </row>
    <row r="1342" spans="1:39" outlineLevel="2">
      <c r="A1342" s="37">
        <f>ROW()</f>
        <v>1342</v>
      </c>
      <c r="C1342" s="6" t="s">
        <v>477</v>
      </c>
      <c r="I1342" s="204">
        <f t="shared" ref="I1342:S1342" si="628">I935/$M$33</f>
        <v>0</v>
      </c>
      <c r="J1342" s="9">
        <f t="shared" si="628"/>
        <v>0</v>
      </c>
      <c r="K1342" s="9">
        <f t="shared" si="628"/>
        <v>0</v>
      </c>
      <c r="L1342" s="9">
        <f t="shared" si="628"/>
        <v>0</v>
      </c>
      <c r="M1342" s="9">
        <f t="shared" si="628"/>
        <v>0</v>
      </c>
      <c r="N1342" s="204">
        <f t="shared" si="628"/>
        <v>0</v>
      </c>
      <c r="O1342" s="9">
        <f t="shared" si="628"/>
        <v>0</v>
      </c>
      <c r="P1342" s="9">
        <f t="shared" si="628"/>
        <v>0</v>
      </c>
      <c r="Q1342" s="9">
        <f t="shared" si="628"/>
        <v>0</v>
      </c>
      <c r="R1342" s="9">
        <f t="shared" si="628"/>
        <v>0</v>
      </c>
      <c r="S1342" s="18">
        <f t="shared" si="628"/>
        <v>0</v>
      </c>
      <c r="T1342" s="204">
        <f t="shared" si="615"/>
        <v>0</v>
      </c>
      <c r="U1342" s="9">
        <f t="shared" si="615"/>
        <v>0</v>
      </c>
      <c r="V1342" s="9">
        <f t="shared" si="615"/>
        <v>0</v>
      </c>
      <c r="W1342" s="9">
        <f t="shared" si="615"/>
        <v>0</v>
      </c>
      <c r="X1342" s="18">
        <f t="shared" si="615"/>
        <v>0</v>
      </c>
      <c r="Y1342" s="204">
        <f t="shared" ref="Y1342:AC1342" si="629">Y935/$X$33</f>
        <v>0</v>
      </c>
      <c r="Z1342" s="9">
        <f t="shared" si="629"/>
        <v>0</v>
      </c>
      <c r="AA1342" s="9">
        <f t="shared" si="629"/>
        <v>0</v>
      </c>
      <c r="AB1342" s="9">
        <f t="shared" si="629"/>
        <v>0</v>
      </c>
      <c r="AC1342" s="18">
        <f t="shared" si="629"/>
        <v>0</v>
      </c>
      <c r="AD1342" s="204">
        <f t="shared" si="617"/>
        <v>0</v>
      </c>
      <c r="AE1342" s="9">
        <f t="shared" si="617"/>
        <v>0</v>
      </c>
      <c r="AF1342" s="9">
        <f t="shared" si="617"/>
        <v>0</v>
      </c>
      <c r="AG1342" s="9">
        <f t="shared" si="617"/>
        <v>0</v>
      </c>
      <c r="AH1342" s="18">
        <f t="shared" si="617"/>
        <v>0</v>
      </c>
      <c r="AI1342" s="17"/>
      <c r="AM1342" s="109"/>
    </row>
    <row r="1343" spans="1:39" outlineLevel="2">
      <c r="A1343" s="37">
        <f>ROW()</f>
        <v>1343</v>
      </c>
      <c r="C1343" s="6" t="s">
        <v>511</v>
      </c>
      <c r="I1343" s="204">
        <f t="shared" ref="I1343:S1343" si="630">I936/$M$33</f>
        <v>0</v>
      </c>
      <c r="J1343" s="9">
        <f t="shared" si="630"/>
        <v>0</v>
      </c>
      <c r="K1343" s="9">
        <f t="shared" si="630"/>
        <v>0</v>
      </c>
      <c r="L1343" s="9">
        <f t="shared" si="630"/>
        <v>0</v>
      </c>
      <c r="M1343" s="9">
        <f t="shared" si="630"/>
        <v>0</v>
      </c>
      <c r="N1343" s="204">
        <f t="shared" si="630"/>
        <v>0</v>
      </c>
      <c r="O1343" s="9">
        <f t="shared" si="630"/>
        <v>0</v>
      </c>
      <c r="P1343" s="9">
        <f t="shared" si="630"/>
        <v>0</v>
      </c>
      <c r="Q1343" s="9">
        <f t="shared" si="630"/>
        <v>0</v>
      </c>
      <c r="R1343" s="9">
        <f t="shared" si="630"/>
        <v>0</v>
      </c>
      <c r="S1343" s="18">
        <f t="shared" si="630"/>
        <v>0</v>
      </c>
      <c r="T1343" s="204">
        <f t="shared" si="615"/>
        <v>0</v>
      </c>
      <c r="U1343" s="9">
        <f t="shared" si="615"/>
        <v>0</v>
      </c>
      <c r="V1343" s="9">
        <f t="shared" si="615"/>
        <v>0</v>
      </c>
      <c r="W1343" s="9">
        <f t="shared" si="615"/>
        <v>0</v>
      </c>
      <c r="X1343" s="18">
        <f t="shared" si="615"/>
        <v>0</v>
      </c>
      <c r="Y1343" s="204">
        <f t="shared" ref="Y1343:AC1343" si="631">Y936/$X$33</f>
        <v>0</v>
      </c>
      <c r="Z1343" s="9">
        <f t="shared" si="631"/>
        <v>0</v>
      </c>
      <c r="AA1343" s="9">
        <f t="shared" si="631"/>
        <v>0</v>
      </c>
      <c r="AB1343" s="9">
        <f t="shared" si="631"/>
        <v>0</v>
      </c>
      <c r="AC1343" s="18">
        <f t="shared" si="631"/>
        <v>0</v>
      </c>
      <c r="AD1343" s="204">
        <f t="shared" si="617"/>
        <v>0</v>
      </c>
      <c r="AE1343" s="9">
        <f t="shared" si="617"/>
        <v>0</v>
      </c>
      <c r="AF1343" s="9">
        <f t="shared" si="617"/>
        <v>0</v>
      </c>
      <c r="AG1343" s="9">
        <f t="shared" si="617"/>
        <v>0</v>
      </c>
      <c r="AH1343" s="18">
        <f t="shared" si="617"/>
        <v>0</v>
      </c>
      <c r="AI1343" s="17"/>
      <c r="AM1343" s="109"/>
    </row>
    <row r="1344" spans="1:39" outlineLevel="2">
      <c r="A1344" s="37">
        <f>ROW()</f>
        <v>1344</v>
      </c>
      <c r="C1344" s="6" t="s">
        <v>655</v>
      </c>
      <c r="I1344" s="204"/>
      <c r="J1344" s="9"/>
      <c r="K1344" s="9"/>
      <c r="L1344" s="9"/>
      <c r="M1344" s="9"/>
      <c r="N1344" s="204"/>
      <c r="O1344" s="9"/>
      <c r="P1344" s="9"/>
      <c r="Q1344" s="9"/>
      <c r="R1344" s="9"/>
      <c r="S1344" s="18"/>
      <c r="T1344" s="204"/>
      <c r="U1344" s="9"/>
      <c r="V1344" s="9"/>
      <c r="W1344" s="9"/>
      <c r="X1344" s="18"/>
      <c r="Y1344" s="204"/>
      <c r="Z1344" s="9"/>
      <c r="AA1344" s="9"/>
      <c r="AB1344" s="9"/>
      <c r="AC1344" s="18"/>
      <c r="AD1344" s="204"/>
      <c r="AE1344" s="9"/>
      <c r="AF1344" s="9"/>
      <c r="AG1344" s="9"/>
      <c r="AH1344" s="18"/>
      <c r="AI1344" s="17"/>
      <c r="AM1344" s="109"/>
    </row>
    <row r="1345" spans="1:39" outlineLevel="2">
      <c r="A1345" s="37">
        <f>ROW()</f>
        <v>1345</v>
      </c>
      <c r="C1345" s="6" t="s">
        <v>656</v>
      </c>
      <c r="I1345" s="204"/>
      <c r="J1345" s="9"/>
      <c r="K1345" s="9"/>
      <c r="L1345" s="9"/>
      <c r="M1345" s="9"/>
      <c r="N1345" s="204"/>
      <c r="O1345" s="9"/>
      <c r="P1345" s="9"/>
      <c r="Q1345" s="9"/>
      <c r="R1345" s="9"/>
      <c r="S1345" s="18"/>
      <c r="T1345" s="204"/>
      <c r="U1345" s="9"/>
      <c r="V1345" s="9"/>
      <c r="W1345" s="9"/>
      <c r="X1345" s="18"/>
      <c r="Y1345" s="204"/>
      <c r="Z1345" s="9"/>
      <c r="AA1345" s="9"/>
      <c r="AB1345" s="9"/>
      <c r="AC1345" s="18"/>
      <c r="AD1345" s="204"/>
      <c r="AE1345" s="9"/>
      <c r="AF1345" s="9"/>
      <c r="AG1345" s="9"/>
      <c r="AH1345" s="18"/>
      <c r="AI1345" s="17"/>
      <c r="AM1345" s="109"/>
    </row>
    <row r="1346" spans="1:39" outlineLevel="2">
      <c r="A1346" s="37">
        <f>ROW()</f>
        <v>1346</v>
      </c>
      <c r="C1346" s="6" t="s">
        <v>667</v>
      </c>
      <c r="I1346" s="204"/>
      <c r="J1346" s="9"/>
      <c r="K1346" s="9"/>
      <c r="L1346" s="9"/>
      <c r="M1346" s="9"/>
      <c r="N1346" s="204"/>
      <c r="O1346" s="9"/>
      <c r="P1346" s="9"/>
      <c r="Q1346" s="9"/>
      <c r="R1346" s="9"/>
      <c r="S1346" s="18"/>
      <c r="T1346" s="204"/>
      <c r="U1346" s="9"/>
      <c r="V1346" s="9"/>
      <c r="W1346" s="9"/>
      <c r="X1346" s="18"/>
      <c r="Y1346" s="204"/>
      <c r="Z1346" s="9"/>
      <c r="AA1346" s="9"/>
      <c r="AB1346" s="9"/>
      <c r="AC1346" s="18"/>
      <c r="AD1346" s="204"/>
      <c r="AE1346" s="9"/>
      <c r="AF1346" s="9"/>
      <c r="AG1346" s="9"/>
      <c r="AH1346" s="18"/>
      <c r="AI1346" s="17"/>
      <c r="AM1346" s="109"/>
    </row>
    <row r="1347" spans="1:39" outlineLevel="2">
      <c r="A1347" s="37">
        <f>ROW()</f>
        <v>1347</v>
      </c>
      <c r="C1347" s="6" t="s">
        <v>212</v>
      </c>
      <c r="I1347" s="204">
        <f t="shared" ref="I1347:S1347" si="632">I940/$M$33</f>
        <v>0</v>
      </c>
      <c r="J1347" s="9">
        <f t="shared" si="632"/>
        <v>0</v>
      </c>
      <c r="K1347" s="9">
        <f t="shared" si="632"/>
        <v>0</v>
      </c>
      <c r="L1347" s="9">
        <f t="shared" si="632"/>
        <v>0</v>
      </c>
      <c r="M1347" s="9">
        <f t="shared" si="632"/>
        <v>0</v>
      </c>
      <c r="N1347" s="204">
        <f t="shared" si="632"/>
        <v>0</v>
      </c>
      <c r="O1347" s="9">
        <f t="shared" si="632"/>
        <v>0</v>
      </c>
      <c r="P1347" s="9">
        <f t="shared" si="632"/>
        <v>0</v>
      </c>
      <c r="Q1347" s="9">
        <f t="shared" si="632"/>
        <v>0</v>
      </c>
      <c r="R1347" s="9">
        <f t="shared" si="632"/>
        <v>0</v>
      </c>
      <c r="S1347" s="18">
        <f t="shared" si="632"/>
        <v>0</v>
      </c>
      <c r="T1347" s="204">
        <f t="shared" ref="T1347:X1348" si="633">T940/$S$33</f>
        <v>0</v>
      </c>
      <c r="U1347" s="9">
        <f t="shared" si="633"/>
        <v>0</v>
      </c>
      <c r="V1347" s="9">
        <f t="shared" si="633"/>
        <v>0</v>
      </c>
      <c r="W1347" s="9">
        <f t="shared" si="633"/>
        <v>0</v>
      </c>
      <c r="X1347" s="18">
        <f t="shared" si="633"/>
        <v>0</v>
      </c>
      <c r="Y1347" s="204">
        <f t="shared" ref="Y1347:AC1347" si="634">Y940/$X$33</f>
        <v>0</v>
      </c>
      <c r="Z1347" s="9">
        <f t="shared" si="634"/>
        <v>0</v>
      </c>
      <c r="AA1347" s="9">
        <f t="shared" si="634"/>
        <v>0</v>
      </c>
      <c r="AB1347" s="9">
        <f t="shared" si="634"/>
        <v>0</v>
      </c>
      <c r="AC1347" s="18">
        <f t="shared" si="634"/>
        <v>0</v>
      </c>
      <c r="AD1347" s="204">
        <f t="shared" ref="AD1347:AH1348" si="635">AD940/$AB$33</f>
        <v>0</v>
      </c>
      <c r="AE1347" s="9">
        <f t="shared" si="635"/>
        <v>0</v>
      </c>
      <c r="AF1347" s="9">
        <f t="shared" si="635"/>
        <v>0</v>
      </c>
      <c r="AG1347" s="9">
        <f t="shared" si="635"/>
        <v>0</v>
      </c>
      <c r="AH1347" s="18">
        <f t="shared" si="635"/>
        <v>0</v>
      </c>
      <c r="AI1347" s="17"/>
      <c r="AM1347" s="109"/>
    </row>
    <row r="1348" spans="1:39" outlineLevel="2">
      <c r="A1348" s="37">
        <f>ROW()</f>
        <v>1348</v>
      </c>
      <c r="C1348" s="6" t="s">
        <v>362</v>
      </c>
      <c r="I1348" s="205">
        <f t="shared" ref="I1348:S1348" si="636">I941/$M$33</f>
        <v>0</v>
      </c>
      <c r="J1348" s="15">
        <f t="shared" si="636"/>
        <v>0</v>
      </c>
      <c r="K1348" s="15">
        <f t="shared" si="636"/>
        <v>0</v>
      </c>
      <c r="L1348" s="15">
        <f t="shared" si="636"/>
        <v>0</v>
      </c>
      <c r="M1348" s="15">
        <f t="shared" si="636"/>
        <v>0</v>
      </c>
      <c r="N1348" s="205">
        <f t="shared" si="636"/>
        <v>0</v>
      </c>
      <c r="O1348" s="15">
        <f t="shared" si="636"/>
        <v>0</v>
      </c>
      <c r="P1348" s="15">
        <f t="shared" si="636"/>
        <v>0</v>
      </c>
      <c r="Q1348" s="15">
        <f t="shared" si="636"/>
        <v>0</v>
      </c>
      <c r="R1348" s="15">
        <f t="shared" si="636"/>
        <v>0</v>
      </c>
      <c r="S1348" s="206">
        <f t="shared" si="636"/>
        <v>0</v>
      </c>
      <c r="T1348" s="205">
        <f t="shared" si="633"/>
        <v>0</v>
      </c>
      <c r="U1348" s="15">
        <f t="shared" si="633"/>
        <v>0</v>
      </c>
      <c r="V1348" s="15">
        <f t="shared" si="633"/>
        <v>0</v>
      </c>
      <c r="W1348" s="15">
        <f t="shared" si="633"/>
        <v>0</v>
      </c>
      <c r="X1348" s="206">
        <f t="shared" si="633"/>
        <v>0</v>
      </c>
      <c r="Y1348" s="205">
        <f t="shared" ref="Y1348:AC1348" si="637">Y941/$X$33</f>
        <v>0</v>
      </c>
      <c r="Z1348" s="15">
        <f t="shared" si="637"/>
        <v>0</v>
      </c>
      <c r="AA1348" s="15">
        <f t="shared" si="637"/>
        <v>0</v>
      </c>
      <c r="AB1348" s="15">
        <f t="shared" si="637"/>
        <v>0</v>
      </c>
      <c r="AC1348" s="206">
        <f t="shared" si="637"/>
        <v>0</v>
      </c>
      <c r="AD1348" s="205">
        <f t="shared" si="635"/>
        <v>0</v>
      </c>
      <c r="AE1348" s="15">
        <f t="shared" si="635"/>
        <v>0</v>
      </c>
      <c r="AF1348" s="15">
        <f t="shared" si="635"/>
        <v>0</v>
      </c>
      <c r="AG1348" s="15">
        <f t="shared" si="635"/>
        <v>0</v>
      </c>
      <c r="AH1348" s="206">
        <f t="shared" si="635"/>
        <v>0</v>
      </c>
      <c r="AI1348" s="17"/>
      <c r="AM1348" s="109"/>
    </row>
    <row r="1349" spans="1:39" outlineLevel="2">
      <c r="A1349" s="37">
        <f>ROW()</f>
        <v>1349</v>
      </c>
      <c r="C1349" s="6" t="s">
        <v>1</v>
      </c>
      <c r="I1349" s="204">
        <f t="shared" ref="I1349:AC1349" si="638">SUM(I1336:I1348)</f>
        <v>0</v>
      </c>
      <c r="J1349" s="9">
        <f t="shared" si="638"/>
        <v>0</v>
      </c>
      <c r="K1349" s="9">
        <f t="shared" si="638"/>
        <v>0</v>
      </c>
      <c r="L1349" s="9">
        <f t="shared" si="638"/>
        <v>0</v>
      </c>
      <c r="M1349" s="9">
        <f t="shared" si="638"/>
        <v>0.45320833918325887</v>
      </c>
      <c r="N1349" s="204">
        <f t="shared" si="638"/>
        <v>5.2728339438324258E-2</v>
      </c>
      <c r="O1349" s="9">
        <f t="shared" si="638"/>
        <v>5.2728339438324258E-2</v>
      </c>
      <c r="P1349" s="9">
        <f t="shared" si="638"/>
        <v>5.2728339438324258E-2</v>
      </c>
      <c r="Q1349" s="9">
        <f t="shared" si="638"/>
        <v>5.2728339438324258E-2</v>
      </c>
      <c r="R1349" s="9">
        <f t="shared" si="638"/>
        <v>5.2728339438324258E-2</v>
      </c>
      <c r="S1349" s="18">
        <f t="shared" si="638"/>
        <v>5.2728339438324258E-2</v>
      </c>
      <c r="T1349" s="204">
        <f t="shared" si="638"/>
        <v>4.2371083578930858E-2</v>
      </c>
      <c r="U1349" s="9">
        <f t="shared" si="638"/>
        <v>4.2371083578930865E-2</v>
      </c>
      <c r="V1349" s="9">
        <f t="shared" si="638"/>
        <v>4.2371083578930865E-2</v>
      </c>
      <c r="W1349" s="9">
        <f t="shared" si="638"/>
        <v>4.2371083578930872E-2</v>
      </c>
      <c r="X1349" s="18">
        <f t="shared" si="638"/>
        <v>4.2371083578930872E-2</v>
      </c>
      <c r="Y1349" s="204">
        <f t="shared" si="638"/>
        <v>4.2371083578930831E-2</v>
      </c>
      <c r="Z1349" s="9">
        <f t="shared" si="638"/>
        <v>4.2371083578930824E-2</v>
      </c>
      <c r="AA1349" s="9">
        <f t="shared" si="638"/>
        <v>4.2371083578930824E-2</v>
      </c>
      <c r="AB1349" s="9">
        <f t="shared" si="638"/>
        <v>4.2371083578930824E-2</v>
      </c>
      <c r="AC1349" s="18">
        <f t="shared" si="638"/>
        <v>4.2371083578930824E-2</v>
      </c>
      <c r="AD1349" s="204">
        <f t="shared" ref="AD1349:AH1349" si="639">SUM(AD1336:AD1348)</f>
        <v>4.2371083578930838E-2</v>
      </c>
      <c r="AE1349" s="9">
        <f t="shared" si="639"/>
        <v>4.2371083578930831E-2</v>
      </c>
      <c r="AF1349" s="9">
        <f t="shared" si="639"/>
        <v>4.2371083578930831E-2</v>
      </c>
      <c r="AG1349" s="9">
        <f t="shared" si="639"/>
        <v>4.2371083578930831E-2</v>
      </c>
      <c r="AH1349" s="18">
        <f t="shared" si="639"/>
        <v>4.2371083578930824E-2</v>
      </c>
      <c r="AI1349" s="17"/>
      <c r="AM1349" s="109"/>
    </row>
    <row r="1350" spans="1:39" outlineLevel="2">
      <c r="A1350" s="37">
        <f>ROW()</f>
        <v>1350</v>
      </c>
      <c r="B1350" s="64" t="s">
        <v>216</v>
      </c>
      <c r="I1350" s="1306" t="str">
        <f>"AA1 [m$ "&amp;$E$33&amp;"]"</f>
        <v>AA1 [m$ 31/12/2024]</v>
      </c>
      <c r="J1350" s="1307"/>
      <c r="K1350" s="1307"/>
      <c r="L1350" s="1307"/>
      <c r="M1350" s="1307"/>
      <c r="N1350" s="1303" t="str">
        <f>"AA2 [m$ "&amp;$E$33&amp;"]"</f>
        <v>AA2 [m$ 31/12/2024]</v>
      </c>
      <c r="O1350" s="1304"/>
      <c r="P1350" s="1304"/>
      <c r="Q1350" s="1304"/>
      <c r="R1350" s="1304"/>
      <c r="S1350" s="1305"/>
      <c r="T1350" s="1303" t="str">
        <f>"AA3 [m$ "&amp;$E$33&amp;"]"</f>
        <v>AA3 [m$ 31/12/2024]</v>
      </c>
      <c r="U1350" s="1304"/>
      <c r="V1350" s="1304"/>
      <c r="W1350" s="1304"/>
      <c r="X1350" s="1305"/>
      <c r="Y1350" s="1303" t="str">
        <f>"AA4 [m$ "&amp;$E$33&amp;"]"</f>
        <v>AA4 [m$ 31/12/2024]</v>
      </c>
      <c r="Z1350" s="1304"/>
      <c r="AA1350" s="1304"/>
      <c r="AB1350" s="1304"/>
      <c r="AC1350" s="1305"/>
      <c r="AD1350" s="1303" t="str">
        <f>"AA4 [m$ "&amp;$E$33&amp;"]"</f>
        <v>AA4 [m$ 31/12/2024]</v>
      </c>
      <c r="AE1350" s="1304"/>
      <c r="AF1350" s="1304"/>
      <c r="AG1350" s="1304"/>
      <c r="AH1350" s="1305"/>
      <c r="AI1350" s="17"/>
      <c r="AM1350" s="109"/>
    </row>
    <row r="1351" spans="1:39" outlineLevel="2">
      <c r="A1351" s="37">
        <f>ROW()</f>
        <v>1351</v>
      </c>
      <c r="C1351" s="167" t="s">
        <v>2</v>
      </c>
      <c r="I1351" s="204">
        <f t="shared" ref="I1351:S1351" si="640">I944/$M$33</f>
        <v>0</v>
      </c>
      <c r="J1351" s="9">
        <f t="shared" si="640"/>
        <v>0</v>
      </c>
      <c r="K1351" s="9">
        <f t="shared" si="640"/>
        <v>0</v>
      </c>
      <c r="L1351" s="9">
        <f t="shared" si="640"/>
        <v>0</v>
      </c>
      <c r="M1351" s="9">
        <f t="shared" si="640"/>
        <v>0</v>
      </c>
      <c r="N1351" s="204">
        <f t="shared" si="640"/>
        <v>1.5179914639342066E-2</v>
      </c>
      <c r="O1351" s="9">
        <f t="shared" si="640"/>
        <v>1.5179914639342066E-2</v>
      </c>
      <c r="P1351" s="9">
        <f t="shared" si="640"/>
        <v>1.5179914639342066E-2</v>
      </c>
      <c r="Q1351" s="9">
        <f t="shared" si="640"/>
        <v>1.5179914639342066E-2</v>
      </c>
      <c r="R1351" s="9">
        <f t="shared" si="640"/>
        <v>1.5179914639342066E-2</v>
      </c>
      <c r="S1351" s="18">
        <f t="shared" si="640"/>
        <v>1.5179914639342066E-2</v>
      </c>
      <c r="T1351" s="204">
        <f t="shared" ref="T1351:X1358" si="641">T944/$S$33</f>
        <v>1.5179914639342061E-2</v>
      </c>
      <c r="U1351" s="9">
        <f t="shared" si="641"/>
        <v>1.5179914639342061E-2</v>
      </c>
      <c r="V1351" s="9">
        <f t="shared" si="641"/>
        <v>1.5179914639342059E-2</v>
      </c>
      <c r="W1351" s="9">
        <f t="shared" si="641"/>
        <v>1.5179914639342059E-2</v>
      </c>
      <c r="X1351" s="18">
        <f t="shared" si="641"/>
        <v>1.5179914639342056E-2</v>
      </c>
      <c r="Y1351" s="204">
        <f t="shared" ref="Y1351:AC1351" si="642">Y944/$X$33</f>
        <v>1.5179914639342065E-2</v>
      </c>
      <c r="Z1351" s="9">
        <f t="shared" si="642"/>
        <v>1.5179914639342063E-2</v>
      </c>
      <c r="AA1351" s="9">
        <f t="shared" si="642"/>
        <v>1.5179914639342059E-2</v>
      </c>
      <c r="AB1351" s="9">
        <f t="shared" si="642"/>
        <v>1.5179914639342063E-2</v>
      </c>
      <c r="AC1351" s="18">
        <f t="shared" si="642"/>
        <v>1.5179914639342065E-2</v>
      </c>
      <c r="AD1351" s="204">
        <f t="shared" ref="AD1351:AH1358" si="643">AD944/$AB$33</f>
        <v>1.9517033107725495E-2</v>
      </c>
      <c r="AE1351" s="9">
        <f t="shared" si="643"/>
        <v>1.9517033107725495E-2</v>
      </c>
      <c r="AF1351" s="9">
        <f t="shared" si="643"/>
        <v>1.9517033107725488E-2</v>
      </c>
      <c r="AG1351" s="9">
        <f t="shared" si="643"/>
        <v>1.9517033107725488E-2</v>
      </c>
      <c r="AH1351" s="18">
        <f t="shared" si="643"/>
        <v>1.9517033107725488E-2</v>
      </c>
      <c r="AI1351" s="17"/>
      <c r="AM1351" s="109"/>
    </row>
    <row r="1352" spans="1:39" outlineLevel="2">
      <c r="A1352" s="37">
        <f>ROW()</f>
        <v>1352</v>
      </c>
      <c r="C1352" s="6" t="s">
        <v>3</v>
      </c>
      <c r="I1352" s="204">
        <f t="shared" ref="I1352:S1352" si="644">I945/$M$33</f>
        <v>0</v>
      </c>
      <c r="J1352" s="9">
        <f t="shared" si="644"/>
        <v>0</v>
      </c>
      <c r="K1352" s="9">
        <f t="shared" si="644"/>
        <v>0</v>
      </c>
      <c r="L1352" s="9">
        <f t="shared" si="644"/>
        <v>0</v>
      </c>
      <c r="M1352" s="9">
        <f t="shared" si="644"/>
        <v>0</v>
      </c>
      <c r="N1352" s="204">
        <f t="shared" si="644"/>
        <v>0</v>
      </c>
      <c r="O1352" s="9">
        <f t="shared" si="644"/>
        <v>0</v>
      </c>
      <c r="P1352" s="9">
        <f t="shared" si="644"/>
        <v>0</v>
      </c>
      <c r="Q1352" s="9">
        <f t="shared" si="644"/>
        <v>0</v>
      </c>
      <c r="R1352" s="9">
        <f t="shared" si="644"/>
        <v>0</v>
      </c>
      <c r="S1352" s="18">
        <f t="shared" si="644"/>
        <v>0</v>
      </c>
      <c r="T1352" s="204">
        <f t="shared" si="641"/>
        <v>1.3075722807888813E-2</v>
      </c>
      <c r="U1352" s="9">
        <f t="shared" si="641"/>
        <v>1.3075722807888813E-2</v>
      </c>
      <c r="V1352" s="9">
        <f t="shared" si="641"/>
        <v>1.3075722807888816E-2</v>
      </c>
      <c r="W1352" s="9">
        <f t="shared" si="641"/>
        <v>1.3075722807888816E-2</v>
      </c>
      <c r="X1352" s="18">
        <f t="shared" si="641"/>
        <v>1.3075722807888816E-2</v>
      </c>
      <c r="Y1352" s="204">
        <f t="shared" ref="Y1352:AC1352" si="645">Y945/$X$33</f>
        <v>1.3075722807888809E-2</v>
      </c>
      <c r="Z1352" s="9">
        <f t="shared" si="645"/>
        <v>1.3075722807888809E-2</v>
      </c>
      <c r="AA1352" s="9">
        <f t="shared" si="645"/>
        <v>1.3075722807888809E-2</v>
      </c>
      <c r="AB1352" s="9">
        <f t="shared" si="645"/>
        <v>1.3075722807888809E-2</v>
      </c>
      <c r="AC1352" s="18">
        <f t="shared" si="645"/>
        <v>1.3075722807888809E-2</v>
      </c>
      <c r="AD1352" s="204">
        <f t="shared" si="643"/>
        <v>1.3075722807888809E-2</v>
      </c>
      <c r="AE1352" s="9">
        <f t="shared" si="643"/>
        <v>1.3075722807888809E-2</v>
      </c>
      <c r="AF1352" s="9">
        <f t="shared" si="643"/>
        <v>1.3075722807888813E-2</v>
      </c>
      <c r="AG1352" s="9">
        <f t="shared" si="643"/>
        <v>1.3075722807888813E-2</v>
      </c>
      <c r="AH1352" s="18">
        <f t="shared" si="643"/>
        <v>1.3075722807888813E-2</v>
      </c>
      <c r="AI1352" s="17"/>
      <c r="AM1352" s="109"/>
    </row>
    <row r="1353" spans="1:39" outlineLevel="2">
      <c r="A1353" s="37">
        <f>ROW()</f>
        <v>1353</v>
      </c>
      <c r="C1353" s="6" t="s">
        <v>4</v>
      </c>
      <c r="I1353" s="204">
        <f t="shared" ref="I1353:S1353" si="646">I946/$M$33</f>
        <v>0</v>
      </c>
      <c r="J1353" s="9">
        <f t="shared" si="646"/>
        <v>0</v>
      </c>
      <c r="K1353" s="9">
        <f t="shared" si="646"/>
        <v>0</v>
      </c>
      <c r="L1353" s="9">
        <f t="shared" si="646"/>
        <v>0</v>
      </c>
      <c r="M1353" s="9">
        <f t="shared" si="646"/>
        <v>0</v>
      </c>
      <c r="N1353" s="204">
        <f t="shared" si="646"/>
        <v>5.7147910291163624E-2</v>
      </c>
      <c r="O1353" s="9">
        <f t="shared" si="646"/>
        <v>5.7147910291163624E-2</v>
      </c>
      <c r="P1353" s="9">
        <f t="shared" si="646"/>
        <v>5.7147910291163624E-2</v>
      </c>
      <c r="Q1353" s="9">
        <f t="shared" si="646"/>
        <v>5.7147910291163624E-2</v>
      </c>
      <c r="R1353" s="9">
        <f t="shared" si="646"/>
        <v>5.7147910291163624E-2</v>
      </c>
      <c r="S1353" s="18">
        <f t="shared" si="646"/>
        <v>5.7147910291163624E-2</v>
      </c>
      <c r="T1353" s="204">
        <f t="shared" si="641"/>
        <v>5.7147910291163638E-2</v>
      </c>
      <c r="U1353" s="9">
        <f t="shared" si="641"/>
        <v>5.7147910291163638E-2</v>
      </c>
      <c r="V1353" s="9">
        <f t="shared" si="641"/>
        <v>5.7147910291163638E-2</v>
      </c>
      <c r="W1353" s="9">
        <f t="shared" si="641"/>
        <v>5.7147910291163638E-2</v>
      </c>
      <c r="X1353" s="18">
        <f t="shared" si="641"/>
        <v>5.7147910291163645E-2</v>
      </c>
      <c r="Y1353" s="204">
        <f t="shared" ref="Y1353:AC1353" si="647">Y946/$X$33</f>
        <v>5.7147910291163617E-2</v>
      </c>
      <c r="Z1353" s="9">
        <f t="shared" si="647"/>
        <v>5.7147910291163617E-2</v>
      </c>
      <c r="AA1353" s="9">
        <f t="shared" si="647"/>
        <v>5.7147910291163617E-2</v>
      </c>
      <c r="AB1353" s="9">
        <f t="shared" si="647"/>
        <v>5.7147910291163617E-2</v>
      </c>
      <c r="AC1353" s="18">
        <f t="shared" si="647"/>
        <v>5.7147910291163617E-2</v>
      </c>
      <c r="AD1353" s="204">
        <f t="shared" si="643"/>
        <v>0.1387877821356831</v>
      </c>
      <c r="AE1353" s="9">
        <f t="shared" si="643"/>
        <v>0.1387877821356831</v>
      </c>
      <c r="AF1353" s="9">
        <f t="shared" si="643"/>
        <v>0.1387877821356831</v>
      </c>
      <c r="AG1353" s="9">
        <f t="shared" si="643"/>
        <v>0.1387877821356831</v>
      </c>
      <c r="AH1353" s="18">
        <f t="shared" si="643"/>
        <v>0.1387877821356831</v>
      </c>
      <c r="AI1353" s="17"/>
      <c r="AM1353" s="109"/>
    </row>
    <row r="1354" spans="1:39" outlineLevel="2">
      <c r="A1354" s="37">
        <f>ROW()</f>
        <v>1354</v>
      </c>
      <c r="C1354" s="6" t="s">
        <v>208</v>
      </c>
      <c r="I1354" s="204">
        <f t="shared" ref="I1354:S1354" si="648">I947/$M$33</f>
        <v>0</v>
      </c>
      <c r="J1354" s="9">
        <f t="shared" si="648"/>
        <v>0</v>
      </c>
      <c r="K1354" s="9">
        <f t="shared" si="648"/>
        <v>0</v>
      </c>
      <c r="L1354" s="9">
        <f t="shared" si="648"/>
        <v>0</v>
      </c>
      <c r="M1354" s="9">
        <f t="shared" si="648"/>
        <v>0</v>
      </c>
      <c r="N1354" s="204">
        <f t="shared" si="648"/>
        <v>5.1398916510681431E-2</v>
      </c>
      <c r="O1354" s="9">
        <f t="shared" si="648"/>
        <v>5.1398916510681431E-2</v>
      </c>
      <c r="P1354" s="9">
        <f t="shared" si="648"/>
        <v>5.1398916510681431E-2</v>
      </c>
      <c r="Q1354" s="9">
        <f t="shared" si="648"/>
        <v>5.1398916510681431E-2</v>
      </c>
      <c r="R1354" s="9">
        <f t="shared" si="648"/>
        <v>5.1398916510681431E-2</v>
      </c>
      <c r="S1354" s="18">
        <f t="shared" si="648"/>
        <v>5.1398916510681431E-2</v>
      </c>
      <c r="T1354" s="204">
        <f t="shared" si="641"/>
        <v>5.1398916510681444E-2</v>
      </c>
      <c r="U1354" s="9">
        <f t="shared" si="641"/>
        <v>5.1398916510681444E-2</v>
      </c>
      <c r="V1354" s="9">
        <f t="shared" si="641"/>
        <v>5.1398916510681451E-2</v>
      </c>
      <c r="W1354" s="9">
        <f t="shared" si="641"/>
        <v>5.1398916510681451E-2</v>
      </c>
      <c r="X1354" s="18">
        <f t="shared" si="641"/>
        <v>5.1398916510681451E-2</v>
      </c>
      <c r="Y1354" s="204">
        <f t="shared" ref="Y1354:AC1354" si="649">Y947/$X$33</f>
        <v>4.1852730595787146E-2</v>
      </c>
      <c r="Z1354" s="9">
        <f t="shared" si="649"/>
        <v>4.1852730595787146E-2</v>
      </c>
      <c r="AA1354" s="9">
        <f t="shared" si="649"/>
        <v>4.1852730595787146E-2</v>
      </c>
      <c r="AB1354" s="9">
        <f t="shared" si="649"/>
        <v>4.1852730595787146E-2</v>
      </c>
      <c r="AC1354" s="18">
        <f t="shared" si="649"/>
        <v>4.1852730595787146E-2</v>
      </c>
      <c r="AD1354" s="204">
        <f t="shared" si="643"/>
        <v>4.1852730595787119E-2</v>
      </c>
      <c r="AE1354" s="9">
        <f t="shared" si="643"/>
        <v>4.1852730595787119E-2</v>
      </c>
      <c r="AF1354" s="9">
        <f t="shared" si="643"/>
        <v>4.1852730595787119E-2</v>
      </c>
      <c r="AG1354" s="9">
        <f t="shared" si="643"/>
        <v>4.1852730595787119E-2</v>
      </c>
      <c r="AH1354" s="18">
        <f t="shared" si="643"/>
        <v>4.1852730595787112E-2</v>
      </c>
      <c r="AI1354" s="17"/>
      <c r="AM1354" s="109"/>
    </row>
    <row r="1355" spans="1:39" outlineLevel="2">
      <c r="A1355" s="37">
        <f>ROW()</f>
        <v>1355</v>
      </c>
      <c r="C1355" s="6" t="s">
        <v>473</v>
      </c>
      <c r="I1355" s="204">
        <f t="shared" ref="I1355:S1355" si="650">I948/$M$33</f>
        <v>0</v>
      </c>
      <c r="J1355" s="9">
        <f t="shared" si="650"/>
        <v>0</v>
      </c>
      <c r="K1355" s="9">
        <f t="shared" si="650"/>
        <v>0</v>
      </c>
      <c r="L1355" s="9">
        <f t="shared" si="650"/>
        <v>0</v>
      </c>
      <c r="M1355" s="9">
        <f t="shared" si="650"/>
        <v>0</v>
      </c>
      <c r="N1355" s="204">
        <f t="shared" si="650"/>
        <v>0</v>
      </c>
      <c r="O1355" s="9">
        <f t="shared" si="650"/>
        <v>0</v>
      </c>
      <c r="P1355" s="9">
        <f t="shared" si="650"/>
        <v>0</v>
      </c>
      <c r="Q1355" s="9">
        <f t="shared" si="650"/>
        <v>0</v>
      </c>
      <c r="R1355" s="9">
        <f t="shared" si="650"/>
        <v>0</v>
      </c>
      <c r="S1355" s="18">
        <f t="shared" si="650"/>
        <v>0</v>
      </c>
      <c r="T1355" s="204">
        <f t="shared" si="641"/>
        <v>0</v>
      </c>
      <c r="U1355" s="9">
        <f t="shared" si="641"/>
        <v>0</v>
      </c>
      <c r="V1355" s="9">
        <f t="shared" si="641"/>
        <v>0</v>
      </c>
      <c r="W1355" s="9">
        <f t="shared" si="641"/>
        <v>0</v>
      </c>
      <c r="X1355" s="18">
        <f t="shared" si="641"/>
        <v>0</v>
      </c>
      <c r="Y1355" s="204">
        <f t="shared" ref="Y1355:AC1355" si="651">Y948/$X$33</f>
        <v>0</v>
      </c>
      <c r="Z1355" s="9">
        <f t="shared" si="651"/>
        <v>0</v>
      </c>
      <c r="AA1355" s="9">
        <f t="shared" si="651"/>
        <v>0</v>
      </c>
      <c r="AB1355" s="9">
        <f t="shared" si="651"/>
        <v>0</v>
      </c>
      <c r="AC1355" s="18">
        <f t="shared" si="651"/>
        <v>0</v>
      </c>
      <c r="AD1355" s="204">
        <f t="shared" si="643"/>
        <v>0</v>
      </c>
      <c r="AE1355" s="9">
        <f t="shared" si="643"/>
        <v>0</v>
      </c>
      <c r="AF1355" s="9">
        <f t="shared" si="643"/>
        <v>0</v>
      </c>
      <c r="AG1355" s="9">
        <f t="shared" si="643"/>
        <v>0</v>
      </c>
      <c r="AH1355" s="18">
        <f t="shared" si="643"/>
        <v>0</v>
      </c>
      <c r="AI1355" s="17"/>
      <c r="AM1355" s="109"/>
    </row>
    <row r="1356" spans="1:39" outlineLevel="2">
      <c r="A1356" s="37">
        <f>ROW()</f>
        <v>1356</v>
      </c>
      <c r="C1356" s="6" t="s">
        <v>474</v>
      </c>
      <c r="I1356" s="204">
        <f t="shared" ref="I1356:S1356" si="652">I949/$M$33</f>
        <v>0</v>
      </c>
      <c r="J1356" s="9">
        <f t="shared" si="652"/>
        <v>0</v>
      </c>
      <c r="K1356" s="9">
        <f t="shared" si="652"/>
        <v>0</v>
      </c>
      <c r="L1356" s="9">
        <f t="shared" si="652"/>
        <v>0</v>
      </c>
      <c r="M1356" s="9">
        <f t="shared" si="652"/>
        <v>0</v>
      </c>
      <c r="N1356" s="204">
        <f t="shared" si="652"/>
        <v>0</v>
      </c>
      <c r="O1356" s="9">
        <f t="shared" si="652"/>
        <v>0</v>
      </c>
      <c r="P1356" s="9">
        <f t="shared" si="652"/>
        <v>0</v>
      </c>
      <c r="Q1356" s="9">
        <f t="shared" si="652"/>
        <v>0</v>
      </c>
      <c r="R1356" s="9">
        <f t="shared" si="652"/>
        <v>0</v>
      </c>
      <c r="S1356" s="18">
        <f t="shared" si="652"/>
        <v>0</v>
      </c>
      <c r="T1356" s="204">
        <f t="shared" si="641"/>
        <v>0</v>
      </c>
      <c r="U1356" s="9">
        <f t="shared" si="641"/>
        <v>0</v>
      </c>
      <c r="V1356" s="9">
        <f t="shared" si="641"/>
        <v>0</v>
      </c>
      <c r="W1356" s="9">
        <f t="shared" si="641"/>
        <v>0</v>
      </c>
      <c r="X1356" s="18">
        <f t="shared" si="641"/>
        <v>0</v>
      </c>
      <c r="Y1356" s="204">
        <f t="shared" ref="Y1356:AC1356" si="653">Y949/$X$33</f>
        <v>0</v>
      </c>
      <c r="Z1356" s="9">
        <f t="shared" si="653"/>
        <v>0</v>
      </c>
      <c r="AA1356" s="9">
        <f t="shared" si="653"/>
        <v>0</v>
      </c>
      <c r="AB1356" s="9">
        <f t="shared" si="653"/>
        <v>0</v>
      </c>
      <c r="AC1356" s="18">
        <f t="shared" si="653"/>
        <v>0</v>
      </c>
      <c r="AD1356" s="204">
        <f t="shared" si="643"/>
        <v>0</v>
      </c>
      <c r="AE1356" s="9">
        <f t="shared" si="643"/>
        <v>0</v>
      </c>
      <c r="AF1356" s="9">
        <f t="shared" si="643"/>
        <v>0</v>
      </c>
      <c r="AG1356" s="9">
        <f t="shared" si="643"/>
        <v>0</v>
      </c>
      <c r="AH1356" s="18">
        <f t="shared" si="643"/>
        <v>0</v>
      </c>
      <c r="AI1356" s="17"/>
      <c r="AM1356" s="109"/>
    </row>
    <row r="1357" spans="1:39" outlineLevel="2">
      <c r="A1357" s="37">
        <f>ROW()</f>
        <v>1357</v>
      </c>
      <c r="C1357" s="6" t="s">
        <v>477</v>
      </c>
      <c r="I1357" s="204">
        <f t="shared" ref="I1357:S1357" si="654">I950/$M$33</f>
        <v>0</v>
      </c>
      <c r="J1357" s="9">
        <f t="shared" si="654"/>
        <v>0</v>
      </c>
      <c r="K1357" s="9">
        <f t="shared" si="654"/>
        <v>0</v>
      </c>
      <c r="L1357" s="9">
        <f t="shared" si="654"/>
        <v>0</v>
      </c>
      <c r="M1357" s="9">
        <f t="shared" si="654"/>
        <v>0</v>
      </c>
      <c r="N1357" s="204">
        <f t="shared" si="654"/>
        <v>0</v>
      </c>
      <c r="O1357" s="9">
        <f t="shared" si="654"/>
        <v>0</v>
      </c>
      <c r="P1357" s="9">
        <f t="shared" si="654"/>
        <v>0</v>
      </c>
      <c r="Q1357" s="9">
        <f t="shared" si="654"/>
        <v>0</v>
      </c>
      <c r="R1357" s="9">
        <f t="shared" si="654"/>
        <v>0</v>
      </c>
      <c r="S1357" s="18">
        <f t="shared" si="654"/>
        <v>0</v>
      </c>
      <c r="T1357" s="204">
        <f t="shared" si="641"/>
        <v>0</v>
      </c>
      <c r="U1357" s="9">
        <f t="shared" si="641"/>
        <v>0</v>
      </c>
      <c r="V1357" s="9">
        <f t="shared" si="641"/>
        <v>0</v>
      </c>
      <c r="W1357" s="9">
        <f t="shared" si="641"/>
        <v>0</v>
      </c>
      <c r="X1357" s="18">
        <f t="shared" si="641"/>
        <v>0</v>
      </c>
      <c r="Y1357" s="204">
        <f t="shared" ref="Y1357:AC1357" si="655">Y950/$X$33</f>
        <v>0</v>
      </c>
      <c r="Z1357" s="9">
        <f t="shared" si="655"/>
        <v>0</v>
      </c>
      <c r="AA1357" s="9">
        <f t="shared" si="655"/>
        <v>0</v>
      </c>
      <c r="AB1357" s="9">
        <f t="shared" si="655"/>
        <v>0</v>
      </c>
      <c r="AC1357" s="18">
        <f t="shared" si="655"/>
        <v>0</v>
      </c>
      <c r="AD1357" s="204">
        <f t="shared" si="643"/>
        <v>0</v>
      </c>
      <c r="AE1357" s="9">
        <f t="shared" si="643"/>
        <v>0</v>
      </c>
      <c r="AF1357" s="9">
        <f t="shared" si="643"/>
        <v>0</v>
      </c>
      <c r="AG1357" s="9">
        <f t="shared" si="643"/>
        <v>0</v>
      </c>
      <c r="AH1357" s="18">
        <f t="shared" si="643"/>
        <v>0</v>
      </c>
      <c r="AI1357" s="17"/>
      <c r="AM1357" s="109"/>
    </row>
    <row r="1358" spans="1:39" outlineLevel="2">
      <c r="A1358" s="37">
        <f>ROW()</f>
        <v>1358</v>
      </c>
      <c r="C1358" s="6" t="s">
        <v>511</v>
      </c>
      <c r="I1358" s="204">
        <f t="shared" ref="I1358:S1358" si="656">I951/$M$33</f>
        <v>0</v>
      </c>
      <c r="J1358" s="9">
        <f t="shared" si="656"/>
        <v>0</v>
      </c>
      <c r="K1358" s="9">
        <f t="shared" si="656"/>
        <v>0</v>
      </c>
      <c r="L1358" s="9">
        <f t="shared" si="656"/>
        <v>0</v>
      </c>
      <c r="M1358" s="9">
        <f t="shared" si="656"/>
        <v>0</v>
      </c>
      <c r="N1358" s="204">
        <f t="shared" si="656"/>
        <v>0</v>
      </c>
      <c r="O1358" s="9">
        <f t="shared" si="656"/>
        <v>0</v>
      </c>
      <c r="P1358" s="9">
        <f t="shared" si="656"/>
        <v>0</v>
      </c>
      <c r="Q1358" s="9">
        <f t="shared" si="656"/>
        <v>0</v>
      </c>
      <c r="R1358" s="9">
        <f t="shared" si="656"/>
        <v>0</v>
      </c>
      <c r="S1358" s="18">
        <f t="shared" si="656"/>
        <v>0</v>
      </c>
      <c r="T1358" s="204">
        <f t="shared" si="641"/>
        <v>0</v>
      </c>
      <c r="U1358" s="9">
        <f t="shared" si="641"/>
        <v>0</v>
      </c>
      <c r="V1358" s="9">
        <f t="shared" si="641"/>
        <v>0</v>
      </c>
      <c r="W1358" s="9">
        <f t="shared" si="641"/>
        <v>0</v>
      </c>
      <c r="X1358" s="18">
        <f t="shared" si="641"/>
        <v>0</v>
      </c>
      <c r="Y1358" s="204">
        <f t="shared" ref="Y1358:AC1358" si="657">Y951/$X$33</f>
        <v>0</v>
      </c>
      <c r="Z1358" s="9">
        <f t="shared" si="657"/>
        <v>0</v>
      </c>
      <c r="AA1358" s="9">
        <f t="shared" si="657"/>
        <v>0</v>
      </c>
      <c r="AB1358" s="9">
        <f t="shared" si="657"/>
        <v>0</v>
      </c>
      <c r="AC1358" s="18">
        <f t="shared" si="657"/>
        <v>0</v>
      </c>
      <c r="AD1358" s="204">
        <f t="shared" si="643"/>
        <v>0</v>
      </c>
      <c r="AE1358" s="9">
        <f t="shared" si="643"/>
        <v>0</v>
      </c>
      <c r="AF1358" s="9">
        <f t="shared" si="643"/>
        <v>0</v>
      </c>
      <c r="AG1358" s="9">
        <f t="shared" si="643"/>
        <v>0</v>
      </c>
      <c r="AH1358" s="18">
        <f t="shared" si="643"/>
        <v>0</v>
      </c>
      <c r="AI1358" s="17"/>
      <c r="AM1358" s="109"/>
    </row>
    <row r="1359" spans="1:39" outlineLevel="2">
      <c r="A1359" s="37">
        <f>ROW()</f>
        <v>1359</v>
      </c>
      <c r="C1359" s="6" t="s">
        <v>655</v>
      </c>
      <c r="I1359" s="204"/>
      <c r="J1359" s="9"/>
      <c r="K1359" s="9"/>
      <c r="L1359" s="9"/>
      <c r="M1359" s="9"/>
      <c r="N1359" s="204"/>
      <c r="O1359" s="9"/>
      <c r="P1359" s="9"/>
      <c r="Q1359" s="9"/>
      <c r="R1359" s="9"/>
      <c r="S1359" s="18"/>
      <c r="T1359" s="204"/>
      <c r="U1359" s="9"/>
      <c r="V1359" s="9"/>
      <c r="W1359" s="9"/>
      <c r="X1359" s="18"/>
      <c r="Y1359" s="204"/>
      <c r="Z1359" s="9"/>
      <c r="AA1359" s="9"/>
      <c r="AB1359" s="9"/>
      <c r="AC1359" s="18"/>
      <c r="AD1359" s="204"/>
      <c r="AE1359" s="9"/>
      <c r="AF1359" s="9"/>
      <c r="AG1359" s="9"/>
      <c r="AH1359" s="18"/>
      <c r="AI1359" s="17"/>
      <c r="AM1359" s="109"/>
    </row>
    <row r="1360" spans="1:39" outlineLevel="2">
      <c r="A1360" s="37">
        <f>ROW()</f>
        <v>1360</v>
      </c>
      <c r="C1360" s="6" t="s">
        <v>656</v>
      </c>
      <c r="I1360" s="204"/>
      <c r="J1360" s="9"/>
      <c r="K1360" s="9"/>
      <c r="L1360" s="9"/>
      <c r="M1360" s="9"/>
      <c r="N1360" s="204"/>
      <c r="O1360" s="9"/>
      <c r="P1360" s="9"/>
      <c r="Q1360" s="9"/>
      <c r="R1360" s="9"/>
      <c r="S1360" s="18"/>
      <c r="T1360" s="204"/>
      <c r="U1360" s="9"/>
      <c r="V1360" s="9"/>
      <c r="W1360" s="9"/>
      <c r="X1360" s="18"/>
      <c r="Y1360" s="204"/>
      <c r="Z1360" s="9"/>
      <c r="AA1360" s="9"/>
      <c r="AB1360" s="9"/>
      <c r="AC1360" s="18"/>
      <c r="AD1360" s="204"/>
      <c r="AE1360" s="9"/>
      <c r="AF1360" s="9"/>
      <c r="AG1360" s="9"/>
      <c r="AH1360" s="18"/>
      <c r="AI1360" s="17"/>
      <c r="AM1360" s="109"/>
    </row>
    <row r="1361" spans="1:39" outlineLevel="2">
      <c r="A1361" s="37">
        <f>ROW()</f>
        <v>1361</v>
      </c>
      <c r="C1361" s="6" t="s">
        <v>667</v>
      </c>
      <c r="I1361" s="204"/>
      <c r="J1361" s="9"/>
      <c r="K1361" s="9"/>
      <c r="L1361" s="9"/>
      <c r="M1361" s="9"/>
      <c r="N1361" s="204"/>
      <c r="O1361" s="9"/>
      <c r="P1361" s="9"/>
      <c r="Q1361" s="9"/>
      <c r="R1361" s="9"/>
      <c r="S1361" s="18"/>
      <c r="T1361" s="204"/>
      <c r="U1361" s="9"/>
      <c r="V1361" s="9"/>
      <c r="W1361" s="9"/>
      <c r="X1361" s="18"/>
      <c r="Y1361" s="204"/>
      <c r="Z1361" s="9"/>
      <c r="AA1361" s="9"/>
      <c r="AB1361" s="9"/>
      <c r="AC1361" s="18"/>
      <c r="AD1361" s="204"/>
      <c r="AE1361" s="9"/>
      <c r="AF1361" s="9"/>
      <c r="AG1361" s="9"/>
      <c r="AH1361" s="18"/>
      <c r="AI1361" s="17"/>
      <c r="AM1361" s="109"/>
    </row>
    <row r="1362" spans="1:39" outlineLevel="2">
      <c r="A1362" s="37">
        <f>ROW()</f>
        <v>1362</v>
      </c>
      <c r="C1362" s="6" t="s">
        <v>212</v>
      </c>
      <c r="I1362" s="204">
        <f t="shared" ref="I1362:S1362" si="658">I955/$M$33</f>
        <v>0</v>
      </c>
      <c r="J1362" s="9">
        <f t="shared" si="658"/>
        <v>0</v>
      </c>
      <c r="K1362" s="9">
        <f t="shared" si="658"/>
        <v>0</v>
      </c>
      <c r="L1362" s="9">
        <f t="shared" si="658"/>
        <v>0</v>
      </c>
      <c r="M1362" s="9">
        <f t="shared" si="658"/>
        <v>0</v>
      </c>
      <c r="N1362" s="204">
        <f t="shared" si="658"/>
        <v>0</v>
      </c>
      <c r="O1362" s="9">
        <f t="shared" si="658"/>
        <v>0</v>
      </c>
      <c r="P1362" s="9">
        <f t="shared" si="658"/>
        <v>0</v>
      </c>
      <c r="Q1362" s="9">
        <f t="shared" si="658"/>
        <v>0</v>
      </c>
      <c r="R1362" s="9">
        <f t="shared" si="658"/>
        <v>0</v>
      </c>
      <c r="S1362" s="18">
        <f t="shared" si="658"/>
        <v>0</v>
      </c>
      <c r="T1362" s="204">
        <f t="shared" ref="T1362:X1363" si="659">T955/$S$33</f>
        <v>0</v>
      </c>
      <c r="U1362" s="9">
        <f t="shared" si="659"/>
        <v>0</v>
      </c>
      <c r="V1362" s="9">
        <f t="shared" si="659"/>
        <v>0</v>
      </c>
      <c r="W1362" s="9">
        <f t="shared" si="659"/>
        <v>0</v>
      </c>
      <c r="X1362" s="18">
        <f t="shared" si="659"/>
        <v>0</v>
      </c>
      <c r="Y1362" s="204">
        <f t="shared" ref="Y1362:AC1362" si="660">Y955/$X$33</f>
        <v>0</v>
      </c>
      <c r="Z1362" s="9">
        <f t="shared" si="660"/>
        <v>0</v>
      </c>
      <c r="AA1362" s="9">
        <f t="shared" si="660"/>
        <v>0</v>
      </c>
      <c r="AB1362" s="9">
        <f t="shared" si="660"/>
        <v>0</v>
      </c>
      <c r="AC1362" s="18">
        <f t="shared" si="660"/>
        <v>0</v>
      </c>
      <c r="AD1362" s="204">
        <f t="shared" ref="AD1362:AH1363" si="661">AD955/$AB$33</f>
        <v>0</v>
      </c>
      <c r="AE1362" s="9">
        <f t="shared" si="661"/>
        <v>0</v>
      </c>
      <c r="AF1362" s="9">
        <f t="shared" si="661"/>
        <v>0</v>
      </c>
      <c r="AG1362" s="9">
        <f t="shared" si="661"/>
        <v>0</v>
      </c>
      <c r="AH1362" s="18">
        <f t="shared" si="661"/>
        <v>0</v>
      </c>
      <c r="AI1362" s="17"/>
      <c r="AM1362" s="109"/>
    </row>
    <row r="1363" spans="1:39" outlineLevel="2">
      <c r="A1363" s="37">
        <f>ROW()</f>
        <v>1363</v>
      </c>
      <c r="C1363" s="6" t="s">
        <v>362</v>
      </c>
      <c r="I1363" s="205">
        <f t="shared" ref="I1363:S1363" si="662">I956/$M$33</f>
        <v>0</v>
      </c>
      <c r="J1363" s="15">
        <f t="shared" si="662"/>
        <v>0</v>
      </c>
      <c r="K1363" s="15">
        <f t="shared" si="662"/>
        <v>0</v>
      </c>
      <c r="L1363" s="15">
        <f t="shared" si="662"/>
        <v>0</v>
      </c>
      <c r="M1363" s="15">
        <f t="shared" si="662"/>
        <v>0</v>
      </c>
      <c r="N1363" s="205">
        <f t="shared" si="662"/>
        <v>0</v>
      </c>
      <c r="O1363" s="15">
        <f t="shared" si="662"/>
        <v>0</v>
      </c>
      <c r="P1363" s="15">
        <f t="shared" si="662"/>
        <v>0</v>
      </c>
      <c r="Q1363" s="15">
        <f t="shared" si="662"/>
        <v>0</v>
      </c>
      <c r="R1363" s="15">
        <f t="shared" si="662"/>
        <v>0</v>
      </c>
      <c r="S1363" s="206">
        <f t="shared" si="662"/>
        <v>0</v>
      </c>
      <c r="T1363" s="205">
        <f t="shared" si="659"/>
        <v>0</v>
      </c>
      <c r="U1363" s="15">
        <f t="shared" si="659"/>
        <v>0</v>
      </c>
      <c r="V1363" s="15">
        <f t="shared" si="659"/>
        <v>0</v>
      </c>
      <c r="W1363" s="15">
        <f t="shared" si="659"/>
        <v>0</v>
      </c>
      <c r="X1363" s="206">
        <f t="shared" si="659"/>
        <v>0</v>
      </c>
      <c r="Y1363" s="205">
        <f t="shared" ref="Y1363:AC1363" si="663">Y956/$X$33</f>
        <v>0</v>
      </c>
      <c r="Z1363" s="15">
        <f t="shared" si="663"/>
        <v>0</v>
      </c>
      <c r="AA1363" s="15">
        <f t="shared" si="663"/>
        <v>0</v>
      </c>
      <c r="AB1363" s="15">
        <f t="shared" si="663"/>
        <v>0</v>
      </c>
      <c r="AC1363" s="206">
        <f t="shared" si="663"/>
        <v>0</v>
      </c>
      <c r="AD1363" s="205">
        <f t="shared" si="661"/>
        <v>0</v>
      </c>
      <c r="AE1363" s="15">
        <f t="shared" si="661"/>
        <v>0</v>
      </c>
      <c r="AF1363" s="15">
        <f t="shared" si="661"/>
        <v>0</v>
      </c>
      <c r="AG1363" s="15">
        <f t="shared" si="661"/>
        <v>0</v>
      </c>
      <c r="AH1363" s="206">
        <f t="shared" si="661"/>
        <v>0</v>
      </c>
      <c r="AI1363" s="17"/>
      <c r="AM1363" s="109"/>
    </row>
    <row r="1364" spans="1:39" outlineLevel="2">
      <c r="A1364" s="37">
        <f>ROW()</f>
        <v>1364</v>
      </c>
      <c r="C1364" s="6" t="s">
        <v>1</v>
      </c>
      <c r="I1364" s="204">
        <f t="shared" ref="I1364:AC1364" si="664">SUM(I1351:I1363)</f>
        <v>0</v>
      </c>
      <c r="J1364" s="9">
        <f t="shared" si="664"/>
        <v>0</v>
      </c>
      <c r="K1364" s="9">
        <f t="shared" si="664"/>
        <v>0</v>
      </c>
      <c r="L1364" s="9">
        <f t="shared" si="664"/>
        <v>0</v>
      </c>
      <c r="M1364" s="9">
        <f t="shared" si="664"/>
        <v>0</v>
      </c>
      <c r="N1364" s="204">
        <f t="shared" si="664"/>
        <v>0.12372674144118712</v>
      </c>
      <c r="O1364" s="9">
        <f t="shared" si="664"/>
        <v>0.12372674144118712</v>
      </c>
      <c r="P1364" s="9">
        <f t="shared" si="664"/>
        <v>0.12372674144118712</v>
      </c>
      <c r="Q1364" s="9">
        <f t="shared" si="664"/>
        <v>0.12372674144118712</v>
      </c>
      <c r="R1364" s="9">
        <f t="shared" si="664"/>
        <v>0.12372674144118712</v>
      </c>
      <c r="S1364" s="18">
        <f t="shared" si="664"/>
        <v>0.12372674144118712</v>
      </c>
      <c r="T1364" s="204">
        <f t="shared" si="664"/>
        <v>0.13680246424907594</v>
      </c>
      <c r="U1364" s="9">
        <f t="shared" si="664"/>
        <v>0.13680246424907594</v>
      </c>
      <c r="V1364" s="9">
        <f t="shared" si="664"/>
        <v>0.13680246424907597</v>
      </c>
      <c r="W1364" s="9">
        <f t="shared" si="664"/>
        <v>0.13680246424907597</v>
      </c>
      <c r="X1364" s="18">
        <f t="shared" si="664"/>
        <v>0.13680246424907597</v>
      </c>
      <c r="Y1364" s="204">
        <f t="shared" si="664"/>
        <v>0.12725627833418163</v>
      </c>
      <c r="Z1364" s="9">
        <f t="shared" si="664"/>
        <v>0.12725627833418163</v>
      </c>
      <c r="AA1364" s="9">
        <f t="shared" si="664"/>
        <v>0.12725627833418163</v>
      </c>
      <c r="AB1364" s="9">
        <f t="shared" si="664"/>
        <v>0.12725627833418163</v>
      </c>
      <c r="AC1364" s="18">
        <f t="shared" si="664"/>
        <v>0.12725627833418163</v>
      </c>
      <c r="AD1364" s="204">
        <f t="shared" ref="AD1364:AH1364" si="665">SUM(AD1351:AD1363)</f>
        <v>0.21323326864708453</v>
      </c>
      <c r="AE1364" s="9">
        <f t="shared" si="665"/>
        <v>0.21323326864708453</v>
      </c>
      <c r="AF1364" s="9">
        <f t="shared" si="665"/>
        <v>0.21323326864708453</v>
      </c>
      <c r="AG1364" s="9">
        <f t="shared" si="665"/>
        <v>0.21323326864708453</v>
      </c>
      <c r="AH1364" s="18">
        <f t="shared" si="665"/>
        <v>0.21323326864708453</v>
      </c>
      <c r="AI1364" s="17"/>
      <c r="AM1364" s="109"/>
    </row>
    <row r="1365" spans="1:39" outlineLevel="2">
      <c r="A1365" s="37">
        <f>ROW()</f>
        <v>1365</v>
      </c>
      <c r="B1365" s="64" t="s">
        <v>217</v>
      </c>
      <c r="I1365" s="1306" t="str">
        <f>"AA1 [m$ "&amp;$E$33&amp;"]"</f>
        <v>AA1 [m$ 31/12/2024]</v>
      </c>
      <c r="J1365" s="1307"/>
      <c r="K1365" s="1307"/>
      <c r="L1365" s="1307"/>
      <c r="M1365" s="1307"/>
      <c r="N1365" s="1303" t="str">
        <f>"AA2 [m$ "&amp;$E$33&amp;"]"</f>
        <v>AA2 [m$ 31/12/2024]</v>
      </c>
      <c r="O1365" s="1304"/>
      <c r="P1365" s="1304"/>
      <c r="Q1365" s="1304"/>
      <c r="R1365" s="1304"/>
      <c r="S1365" s="1305"/>
      <c r="T1365" s="1303" t="str">
        <f>"AA3 [m$ "&amp;$E$33&amp;"]"</f>
        <v>AA3 [m$ 31/12/2024]</v>
      </c>
      <c r="U1365" s="1304"/>
      <c r="V1365" s="1304"/>
      <c r="W1365" s="1304"/>
      <c r="X1365" s="1305"/>
      <c r="Y1365" s="1303" t="str">
        <f>"AA4 [m$ "&amp;$E$33&amp;"]"</f>
        <v>AA4 [m$ 31/12/2024]</v>
      </c>
      <c r="Z1365" s="1304"/>
      <c r="AA1365" s="1304"/>
      <c r="AB1365" s="1304"/>
      <c r="AC1365" s="1305"/>
      <c r="AD1365" s="1303" t="str">
        <f>"AA4 [m$ "&amp;$E$33&amp;"]"</f>
        <v>AA4 [m$ 31/12/2024]</v>
      </c>
      <c r="AE1365" s="1304"/>
      <c r="AF1365" s="1304"/>
      <c r="AG1365" s="1304"/>
      <c r="AH1365" s="1305"/>
      <c r="AI1365" s="17"/>
      <c r="AM1365" s="109"/>
    </row>
    <row r="1366" spans="1:39" outlineLevel="2">
      <c r="A1366" s="37">
        <f>ROW()</f>
        <v>1366</v>
      </c>
      <c r="C1366" s="167" t="s">
        <v>2</v>
      </c>
      <c r="I1366" s="204">
        <f t="shared" ref="I1366:S1366" si="666">I959/$M$33</f>
        <v>0</v>
      </c>
      <c r="J1366" s="9">
        <f t="shared" si="666"/>
        <v>0</v>
      </c>
      <c r="K1366" s="9">
        <f t="shared" si="666"/>
        <v>0</v>
      </c>
      <c r="L1366" s="9">
        <f t="shared" si="666"/>
        <v>0</v>
      </c>
      <c r="M1366" s="9">
        <f t="shared" si="666"/>
        <v>0</v>
      </c>
      <c r="N1366" s="204">
        <f t="shared" si="666"/>
        <v>0</v>
      </c>
      <c r="O1366" s="9">
        <f t="shared" si="666"/>
        <v>0.1099506751839824</v>
      </c>
      <c r="P1366" s="9">
        <f t="shared" si="666"/>
        <v>0.1099506751839824</v>
      </c>
      <c r="Q1366" s="9">
        <f t="shared" si="666"/>
        <v>0.1099506751839824</v>
      </c>
      <c r="R1366" s="9">
        <f t="shared" si="666"/>
        <v>0.1099506751839824</v>
      </c>
      <c r="S1366" s="18">
        <f t="shared" si="666"/>
        <v>0.1099506751839824</v>
      </c>
      <c r="T1366" s="204">
        <f t="shared" ref="T1366:X1373" si="667">T959/$S$33</f>
        <v>0.18183215409818682</v>
      </c>
      <c r="U1366" s="9">
        <f t="shared" si="667"/>
        <v>0.18183215409818682</v>
      </c>
      <c r="V1366" s="9">
        <f t="shared" si="667"/>
        <v>0.18183215409818682</v>
      </c>
      <c r="W1366" s="9">
        <f t="shared" si="667"/>
        <v>0.18183215409818682</v>
      </c>
      <c r="X1366" s="18">
        <f t="shared" si="667"/>
        <v>0.18183215409818682</v>
      </c>
      <c r="Y1366" s="204">
        <f t="shared" ref="Y1366:AC1366" si="668">Y959/$X$33</f>
        <v>0.18183215409818684</v>
      </c>
      <c r="Z1366" s="9">
        <f t="shared" si="668"/>
        <v>0.18183215409818682</v>
      </c>
      <c r="AA1366" s="9">
        <f t="shared" si="668"/>
        <v>0.18183215409818682</v>
      </c>
      <c r="AB1366" s="9">
        <f t="shared" si="668"/>
        <v>0.18183215409818676</v>
      </c>
      <c r="AC1366" s="18">
        <f t="shared" si="668"/>
        <v>0.18183215409818676</v>
      </c>
      <c r="AD1366" s="204">
        <f t="shared" ref="AD1366:AH1373" si="669">AD959/$AB$33</f>
        <v>0.23811353512857775</v>
      </c>
      <c r="AE1366" s="9">
        <f t="shared" si="669"/>
        <v>0.2381135351285778</v>
      </c>
      <c r="AF1366" s="9">
        <f t="shared" si="669"/>
        <v>0.2381135351285778</v>
      </c>
      <c r="AG1366" s="9">
        <f t="shared" si="669"/>
        <v>0.2381135351285778</v>
      </c>
      <c r="AH1366" s="18">
        <f t="shared" si="669"/>
        <v>0.23811353512857775</v>
      </c>
      <c r="AI1366" s="17"/>
      <c r="AM1366" s="109"/>
    </row>
    <row r="1367" spans="1:39" outlineLevel="2">
      <c r="A1367" s="37">
        <f>ROW()</f>
        <v>1367</v>
      </c>
      <c r="C1367" s="6" t="s">
        <v>3</v>
      </c>
      <c r="I1367" s="204">
        <f t="shared" ref="I1367:S1367" si="670">I960/$M$33</f>
        <v>0</v>
      </c>
      <c r="J1367" s="9">
        <f t="shared" si="670"/>
        <v>0</v>
      </c>
      <c r="K1367" s="9">
        <f t="shared" si="670"/>
        <v>0</v>
      </c>
      <c r="L1367" s="9">
        <f t="shared" si="670"/>
        <v>0</v>
      </c>
      <c r="M1367" s="9">
        <f t="shared" si="670"/>
        <v>0</v>
      </c>
      <c r="N1367" s="204">
        <f t="shared" si="670"/>
        <v>0</v>
      </c>
      <c r="O1367" s="9">
        <f t="shared" si="670"/>
        <v>0.11215247185190573</v>
      </c>
      <c r="P1367" s="9">
        <f t="shared" si="670"/>
        <v>0.11215247185190573</v>
      </c>
      <c r="Q1367" s="9">
        <f t="shared" si="670"/>
        <v>0.11215247185190573</v>
      </c>
      <c r="R1367" s="9">
        <f t="shared" si="670"/>
        <v>0.11215247185190573</v>
      </c>
      <c r="S1367" s="18">
        <f t="shared" si="670"/>
        <v>0.11215247185190573</v>
      </c>
      <c r="T1367" s="204">
        <f t="shared" si="667"/>
        <v>2.7207787340690772</v>
      </c>
      <c r="U1367" s="9">
        <f t="shared" si="667"/>
        <v>2.7207787340690772</v>
      </c>
      <c r="V1367" s="9">
        <f t="shared" si="667"/>
        <v>2.7207787340690768</v>
      </c>
      <c r="W1367" s="9">
        <f t="shared" si="667"/>
        <v>2.7207787340690763</v>
      </c>
      <c r="X1367" s="18">
        <f t="shared" si="667"/>
        <v>2.7207787340690763</v>
      </c>
      <c r="Y1367" s="204">
        <f t="shared" ref="Y1367:AC1367" si="671">Y960/$X$33</f>
        <v>2.7207787340690763</v>
      </c>
      <c r="Z1367" s="9">
        <f t="shared" si="671"/>
        <v>2.7207787340690763</v>
      </c>
      <c r="AA1367" s="9">
        <f t="shared" si="671"/>
        <v>2.7207787340690763</v>
      </c>
      <c r="AB1367" s="9">
        <f t="shared" si="671"/>
        <v>2.7207787340690763</v>
      </c>
      <c r="AC1367" s="18">
        <f t="shared" si="671"/>
        <v>2.7207787340690763</v>
      </c>
      <c r="AD1367" s="204">
        <f t="shared" si="669"/>
        <v>2.6863021331246992</v>
      </c>
      <c r="AE1367" s="9">
        <f t="shared" si="669"/>
        <v>2.6863021331246992</v>
      </c>
      <c r="AF1367" s="9">
        <f t="shared" si="669"/>
        <v>2.6863021331246992</v>
      </c>
      <c r="AG1367" s="9">
        <f t="shared" si="669"/>
        <v>2.6863021331246992</v>
      </c>
      <c r="AH1367" s="18">
        <f t="shared" si="669"/>
        <v>2.6863021331246992</v>
      </c>
      <c r="AI1367" s="17"/>
      <c r="AM1367" s="109"/>
    </row>
    <row r="1368" spans="1:39" outlineLevel="2">
      <c r="A1368" s="37">
        <f>ROW()</f>
        <v>1368</v>
      </c>
      <c r="C1368" s="6" t="s">
        <v>4</v>
      </c>
      <c r="I1368" s="204">
        <f t="shared" ref="I1368:S1368" si="672">I961/$M$33</f>
        <v>0</v>
      </c>
      <c r="J1368" s="9">
        <f t="shared" si="672"/>
        <v>0</v>
      </c>
      <c r="K1368" s="9">
        <f t="shared" si="672"/>
        <v>0</v>
      </c>
      <c r="L1368" s="9">
        <f t="shared" si="672"/>
        <v>0</v>
      </c>
      <c r="M1368" s="9">
        <f t="shared" si="672"/>
        <v>0</v>
      </c>
      <c r="N1368" s="204">
        <f t="shared" si="672"/>
        <v>0</v>
      </c>
      <c r="O1368" s="9">
        <f t="shared" si="672"/>
        <v>3.8592000285864021E-2</v>
      </c>
      <c r="P1368" s="9">
        <f t="shared" si="672"/>
        <v>3.8592000285864021E-2</v>
      </c>
      <c r="Q1368" s="9">
        <f t="shared" si="672"/>
        <v>3.8592000285864021E-2</v>
      </c>
      <c r="R1368" s="9">
        <f t="shared" si="672"/>
        <v>3.8592000285864021E-2</v>
      </c>
      <c r="S1368" s="18">
        <f t="shared" si="672"/>
        <v>3.8592000285864021E-2</v>
      </c>
      <c r="T1368" s="204">
        <f t="shared" si="667"/>
        <v>0</v>
      </c>
      <c r="U1368" s="9">
        <f t="shared" si="667"/>
        <v>0</v>
      </c>
      <c r="V1368" s="9">
        <f t="shared" si="667"/>
        <v>0</v>
      </c>
      <c r="W1368" s="9">
        <f t="shared" si="667"/>
        <v>0</v>
      </c>
      <c r="X1368" s="18">
        <f t="shared" si="667"/>
        <v>0</v>
      </c>
      <c r="Y1368" s="204">
        <f t="shared" ref="Y1368:AC1368" si="673">Y961/$X$33</f>
        <v>0</v>
      </c>
      <c r="Z1368" s="9">
        <f t="shared" si="673"/>
        <v>0</v>
      </c>
      <c r="AA1368" s="9">
        <f t="shared" si="673"/>
        <v>0</v>
      </c>
      <c r="AB1368" s="9">
        <f t="shared" si="673"/>
        <v>0</v>
      </c>
      <c r="AC1368" s="18">
        <f t="shared" si="673"/>
        <v>0</v>
      </c>
      <c r="AD1368" s="204">
        <f t="shared" si="669"/>
        <v>0</v>
      </c>
      <c r="AE1368" s="9">
        <f t="shared" si="669"/>
        <v>0</v>
      </c>
      <c r="AF1368" s="9">
        <f t="shared" si="669"/>
        <v>0</v>
      </c>
      <c r="AG1368" s="9">
        <f t="shared" si="669"/>
        <v>0</v>
      </c>
      <c r="AH1368" s="18">
        <f t="shared" si="669"/>
        <v>0</v>
      </c>
      <c r="AI1368" s="17"/>
      <c r="AM1368" s="109"/>
    </row>
    <row r="1369" spans="1:39" outlineLevel="2">
      <c r="A1369" s="37">
        <f>ROW()</f>
        <v>1369</v>
      </c>
      <c r="C1369" s="6" t="s">
        <v>208</v>
      </c>
      <c r="I1369" s="204">
        <f t="shared" ref="I1369:S1369" si="674">I962/$M$33</f>
        <v>0</v>
      </c>
      <c r="J1369" s="9">
        <f t="shared" si="674"/>
        <v>0</v>
      </c>
      <c r="K1369" s="9">
        <f t="shared" si="674"/>
        <v>0</v>
      </c>
      <c r="L1369" s="9">
        <f t="shared" si="674"/>
        <v>0</v>
      </c>
      <c r="M1369" s="9">
        <f t="shared" si="674"/>
        <v>0</v>
      </c>
      <c r="N1369" s="204">
        <f t="shared" si="674"/>
        <v>0</v>
      </c>
      <c r="O1369" s="9">
        <f t="shared" si="674"/>
        <v>0.22862836532989136</v>
      </c>
      <c r="P1369" s="9">
        <f t="shared" si="674"/>
        <v>0.22862836532989136</v>
      </c>
      <c r="Q1369" s="9">
        <f t="shared" si="674"/>
        <v>0.22862836532989136</v>
      </c>
      <c r="R1369" s="9">
        <f t="shared" si="674"/>
        <v>0.22862836532989136</v>
      </c>
      <c r="S1369" s="18">
        <f t="shared" si="674"/>
        <v>0.22862836532989136</v>
      </c>
      <c r="T1369" s="204">
        <f t="shared" si="667"/>
        <v>0.18858388990382105</v>
      </c>
      <c r="U1369" s="9">
        <f t="shared" si="667"/>
        <v>0.18858388990382105</v>
      </c>
      <c r="V1369" s="9">
        <f t="shared" si="667"/>
        <v>0.18858388990382105</v>
      </c>
      <c r="W1369" s="9">
        <f t="shared" si="667"/>
        <v>0.18858388990382105</v>
      </c>
      <c r="X1369" s="18">
        <f t="shared" si="667"/>
        <v>0.18858388990382108</v>
      </c>
      <c r="Y1369" s="204">
        <f t="shared" ref="Y1369:AC1369" si="675">Y962/$X$33</f>
        <v>0.18382616633674112</v>
      </c>
      <c r="Z1369" s="9">
        <f t="shared" si="675"/>
        <v>0.18382616633674115</v>
      </c>
      <c r="AA1369" s="9">
        <f t="shared" si="675"/>
        <v>0.18382616633674115</v>
      </c>
      <c r="AB1369" s="9">
        <f t="shared" si="675"/>
        <v>0.18382616633674118</v>
      </c>
      <c r="AC1369" s="18">
        <f t="shared" si="675"/>
        <v>0.18382616633674118</v>
      </c>
      <c r="AD1369" s="204">
        <f t="shared" si="669"/>
        <v>0.18243930420126175</v>
      </c>
      <c r="AE1369" s="9">
        <f t="shared" si="669"/>
        <v>0</v>
      </c>
      <c r="AF1369" s="9">
        <f t="shared" si="669"/>
        <v>0</v>
      </c>
      <c r="AG1369" s="9">
        <f t="shared" si="669"/>
        <v>0</v>
      </c>
      <c r="AH1369" s="18">
        <f t="shared" si="669"/>
        <v>0</v>
      </c>
      <c r="AI1369" s="17"/>
      <c r="AM1369" s="109"/>
    </row>
    <row r="1370" spans="1:39" outlineLevel="2">
      <c r="A1370" s="37">
        <f>ROW()</f>
        <v>1370</v>
      </c>
      <c r="C1370" s="6" t="s">
        <v>473</v>
      </c>
      <c r="I1370" s="204">
        <f t="shared" ref="I1370:S1370" si="676">I963/$M$33</f>
        <v>0</v>
      </c>
      <c r="J1370" s="9">
        <f t="shared" si="676"/>
        <v>0</v>
      </c>
      <c r="K1370" s="9">
        <f t="shared" si="676"/>
        <v>0</v>
      </c>
      <c r="L1370" s="9">
        <f t="shared" si="676"/>
        <v>0</v>
      </c>
      <c r="M1370" s="9">
        <f t="shared" si="676"/>
        <v>0</v>
      </c>
      <c r="N1370" s="204">
        <f t="shared" si="676"/>
        <v>0</v>
      </c>
      <c r="O1370" s="9">
        <f t="shared" si="676"/>
        <v>0</v>
      </c>
      <c r="P1370" s="9">
        <f t="shared" si="676"/>
        <v>0</v>
      </c>
      <c r="Q1370" s="9">
        <f t="shared" si="676"/>
        <v>0</v>
      </c>
      <c r="R1370" s="9">
        <f t="shared" si="676"/>
        <v>0</v>
      </c>
      <c r="S1370" s="18">
        <f t="shared" si="676"/>
        <v>0</v>
      </c>
      <c r="T1370" s="204">
        <f t="shared" si="667"/>
        <v>0</v>
      </c>
      <c r="U1370" s="9">
        <f t="shared" si="667"/>
        <v>0</v>
      </c>
      <c r="V1370" s="9">
        <f t="shared" si="667"/>
        <v>0</v>
      </c>
      <c r="W1370" s="9">
        <f t="shared" si="667"/>
        <v>0</v>
      </c>
      <c r="X1370" s="18">
        <f t="shared" si="667"/>
        <v>0</v>
      </c>
      <c r="Y1370" s="204">
        <f t="shared" ref="Y1370:AC1370" si="677">Y963/$X$33</f>
        <v>0</v>
      </c>
      <c r="Z1370" s="9">
        <f t="shared" si="677"/>
        <v>0</v>
      </c>
      <c r="AA1370" s="9">
        <f t="shared" si="677"/>
        <v>0</v>
      </c>
      <c r="AB1370" s="9">
        <f t="shared" si="677"/>
        <v>0</v>
      </c>
      <c r="AC1370" s="18">
        <f t="shared" si="677"/>
        <v>0</v>
      </c>
      <c r="AD1370" s="204">
        <f t="shared" si="669"/>
        <v>1.6368563132469889</v>
      </c>
      <c r="AE1370" s="9">
        <f t="shared" si="669"/>
        <v>0</v>
      </c>
      <c r="AF1370" s="9">
        <f t="shared" si="669"/>
        <v>0</v>
      </c>
      <c r="AG1370" s="9">
        <f t="shared" si="669"/>
        <v>0</v>
      </c>
      <c r="AH1370" s="18">
        <f t="shared" si="669"/>
        <v>0</v>
      </c>
      <c r="AI1370" s="17"/>
      <c r="AM1370" s="109"/>
    </row>
    <row r="1371" spans="1:39" outlineLevel="2">
      <c r="A1371" s="37">
        <f>ROW()</f>
        <v>1371</v>
      </c>
      <c r="C1371" s="6" t="s">
        <v>474</v>
      </c>
      <c r="I1371" s="204">
        <f t="shared" ref="I1371:S1371" si="678">I964/$M$33</f>
        <v>0</v>
      </c>
      <c r="J1371" s="9">
        <f t="shared" si="678"/>
        <v>0</v>
      </c>
      <c r="K1371" s="9">
        <f t="shared" si="678"/>
        <v>0</v>
      </c>
      <c r="L1371" s="9">
        <f t="shared" si="678"/>
        <v>0</v>
      </c>
      <c r="M1371" s="9">
        <f t="shared" si="678"/>
        <v>0</v>
      </c>
      <c r="N1371" s="204">
        <f t="shared" si="678"/>
        <v>0</v>
      </c>
      <c r="O1371" s="9">
        <f t="shared" si="678"/>
        <v>0</v>
      </c>
      <c r="P1371" s="9">
        <f t="shared" si="678"/>
        <v>0</v>
      </c>
      <c r="Q1371" s="9">
        <f t="shared" si="678"/>
        <v>0</v>
      </c>
      <c r="R1371" s="9">
        <f t="shared" si="678"/>
        <v>0</v>
      </c>
      <c r="S1371" s="18">
        <f t="shared" si="678"/>
        <v>0</v>
      </c>
      <c r="T1371" s="204">
        <f t="shared" si="667"/>
        <v>0</v>
      </c>
      <c r="U1371" s="9">
        <f t="shared" si="667"/>
        <v>0</v>
      </c>
      <c r="V1371" s="9">
        <f t="shared" si="667"/>
        <v>0</v>
      </c>
      <c r="W1371" s="9">
        <f t="shared" si="667"/>
        <v>0</v>
      </c>
      <c r="X1371" s="18">
        <f t="shared" si="667"/>
        <v>0</v>
      </c>
      <c r="Y1371" s="204">
        <f t="shared" ref="Y1371:AC1371" si="679">Y964/$X$33</f>
        <v>0</v>
      </c>
      <c r="Z1371" s="9">
        <f t="shared" si="679"/>
        <v>0</v>
      </c>
      <c r="AA1371" s="9">
        <f t="shared" si="679"/>
        <v>0</v>
      </c>
      <c r="AB1371" s="9">
        <f t="shared" si="679"/>
        <v>0</v>
      </c>
      <c r="AC1371" s="18">
        <f t="shared" si="679"/>
        <v>0</v>
      </c>
      <c r="AD1371" s="204">
        <f t="shared" si="669"/>
        <v>0</v>
      </c>
      <c r="AE1371" s="9">
        <f t="shared" si="669"/>
        <v>0</v>
      </c>
      <c r="AF1371" s="9">
        <f t="shared" si="669"/>
        <v>0</v>
      </c>
      <c r="AG1371" s="9">
        <f t="shared" si="669"/>
        <v>0</v>
      </c>
      <c r="AH1371" s="18">
        <f t="shared" si="669"/>
        <v>0</v>
      </c>
      <c r="AI1371" s="17"/>
      <c r="AM1371" s="109"/>
    </row>
    <row r="1372" spans="1:39" outlineLevel="2">
      <c r="A1372" s="37">
        <f>ROW()</f>
        <v>1372</v>
      </c>
      <c r="C1372" s="6" t="s">
        <v>477</v>
      </c>
      <c r="I1372" s="204">
        <f t="shared" ref="I1372:S1372" si="680">I965/$M$33</f>
        <v>0</v>
      </c>
      <c r="J1372" s="9">
        <f t="shared" si="680"/>
        <v>0</v>
      </c>
      <c r="K1372" s="9">
        <f t="shared" si="680"/>
        <v>0</v>
      </c>
      <c r="L1372" s="9">
        <f t="shared" si="680"/>
        <v>0</v>
      </c>
      <c r="M1372" s="9">
        <f t="shared" si="680"/>
        <v>0</v>
      </c>
      <c r="N1372" s="204">
        <f t="shared" si="680"/>
        <v>0</v>
      </c>
      <c r="O1372" s="9">
        <f t="shared" si="680"/>
        <v>0</v>
      </c>
      <c r="P1372" s="9">
        <f t="shared" si="680"/>
        <v>0</v>
      </c>
      <c r="Q1372" s="9">
        <f t="shared" si="680"/>
        <v>0</v>
      </c>
      <c r="R1372" s="9">
        <f t="shared" si="680"/>
        <v>0</v>
      </c>
      <c r="S1372" s="18">
        <f t="shared" si="680"/>
        <v>0</v>
      </c>
      <c r="T1372" s="204">
        <f t="shared" si="667"/>
        <v>0</v>
      </c>
      <c r="U1372" s="9">
        <f t="shared" si="667"/>
        <v>0</v>
      </c>
      <c r="V1372" s="9">
        <f t="shared" si="667"/>
        <v>0</v>
      </c>
      <c r="W1372" s="9">
        <f t="shared" si="667"/>
        <v>0</v>
      </c>
      <c r="X1372" s="18">
        <f t="shared" si="667"/>
        <v>0</v>
      </c>
      <c r="Y1372" s="204">
        <f t="shared" ref="Y1372:AC1372" si="681">Y965/$X$33</f>
        <v>0</v>
      </c>
      <c r="Z1372" s="9">
        <f t="shared" si="681"/>
        <v>0</v>
      </c>
      <c r="AA1372" s="9">
        <f t="shared" si="681"/>
        <v>0</v>
      </c>
      <c r="AB1372" s="9">
        <f t="shared" si="681"/>
        <v>0</v>
      </c>
      <c r="AC1372" s="18">
        <f t="shared" si="681"/>
        <v>0</v>
      </c>
      <c r="AD1372" s="204">
        <f t="shared" si="669"/>
        <v>1.4552458917685089</v>
      </c>
      <c r="AE1372" s="9">
        <f t="shared" si="669"/>
        <v>0</v>
      </c>
      <c r="AF1372" s="9">
        <f t="shared" si="669"/>
        <v>0</v>
      </c>
      <c r="AG1372" s="9">
        <f t="shared" si="669"/>
        <v>0</v>
      </c>
      <c r="AH1372" s="18">
        <f t="shared" si="669"/>
        <v>0</v>
      </c>
      <c r="AI1372" s="17"/>
      <c r="AM1372" s="109"/>
    </row>
    <row r="1373" spans="1:39" outlineLevel="2">
      <c r="A1373" s="37">
        <f>ROW()</f>
        <v>1373</v>
      </c>
      <c r="C1373" s="6" t="s">
        <v>511</v>
      </c>
      <c r="I1373" s="204">
        <f t="shared" ref="I1373:S1373" si="682">I966/$M$33</f>
        <v>0</v>
      </c>
      <c r="J1373" s="9">
        <f t="shared" si="682"/>
        <v>0</v>
      </c>
      <c r="K1373" s="9">
        <f t="shared" si="682"/>
        <v>0</v>
      </c>
      <c r="L1373" s="9">
        <f t="shared" si="682"/>
        <v>0</v>
      </c>
      <c r="M1373" s="9">
        <f t="shared" si="682"/>
        <v>0</v>
      </c>
      <c r="N1373" s="204">
        <f t="shared" si="682"/>
        <v>0</v>
      </c>
      <c r="O1373" s="9">
        <f t="shared" si="682"/>
        <v>0</v>
      </c>
      <c r="P1373" s="9">
        <f t="shared" si="682"/>
        <v>0</v>
      </c>
      <c r="Q1373" s="9">
        <f t="shared" si="682"/>
        <v>0</v>
      </c>
      <c r="R1373" s="9">
        <f t="shared" si="682"/>
        <v>0</v>
      </c>
      <c r="S1373" s="18">
        <f t="shared" si="682"/>
        <v>0</v>
      </c>
      <c r="T1373" s="204">
        <f t="shared" si="667"/>
        <v>0</v>
      </c>
      <c r="U1373" s="9">
        <f t="shared" si="667"/>
        <v>0</v>
      </c>
      <c r="V1373" s="9">
        <f t="shared" si="667"/>
        <v>0</v>
      </c>
      <c r="W1373" s="9">
        <f t="shared" si="667"/>
        <v>0</v>
      </c>
      <c r="X1373" s="18">
        <f t="shared" si="667"/>
        <v>0</v>
      </c>
      <c r="Y1373" s="204">
        <f t="shared" ref="Y1373:AC1373" si="683">Y966/$X$33</f>
        <v>0</v>
      </c>
      <c r="Z1373" s="9">
        <f t="shared" si="683"/>
        <v>0</v>
      </c>
      <c r="AA1373" s="9">
        <f t="shared" si="683"/>
        <v>0</v>
      </c>
      <c r="AB1373" s="9">
        <f t="shared" si="683"/>
        <v>0</v>
      </c>
      <c r="AC1373" s="18">
        <f t="shared" si="683"/>
        <v>0</v>
      </c>
      <c r="AD1373" s="204">
        <f t="shared" si="669"/>
        <v>0</v>
      </c>
      <c r="AE1373" s="9">
        <f t="shared" si="669"/>
        <v>0</v>
      </c>
      <c r="AF1373" s="9">
        <f t="shared" si="669"/>
        <v>0</v>
      </c>
      <c r="AG1373" s="9">
        <f t="shared" si="669"/>
        <v>0</v>
      </c>
      <c r="AH1373" s="18">
        <f t="shared" si="669"/>
        <v>0</v>
      </c>
      <c r="AI1373" s="17"/>
      <c r="AM1373" s="109"/>
    </row>
    <row r="1374" spans="1:39" outlineLevel="2">
      <c r="A1374" s="37">
        <f>ROW()</f>
        <v>1374</v>
      </c>
      <c r="C1374" s="6" t="s">
        <v>655</v>
      </c>
      <c r="I1374" s="204"/>
      <c r="J1374" s="9"/>
      <c r="K1374" s="9"/>
      <c r="L1374" s="9"/>
      <c r="M1374" s="9"/>
      <c r="N1374" s="204"/>
      <c r="O1374" s="9"/>
      <c r="P1374" s="9"/>
      <c r="Q1374" s="9"/>
      <c r="R1374" s="9"/>
      <c r="S1374" s="18"/>
      <c r="T1374" s="204"/>
      <c r="U1374" s="9"/>
      <c r="V1374" s="9"/>
      <c r="W1374" s="9"/>
      <c r="X1374" s="18"/>
      <c r="Y1374" s="204"/>
      <c r="Z1374" s="9"/>
      <c r="AA1374" s="9"/>
      <c r="AB1374" s="9"/>
      <c r="AC1374" s="18"/>
      <c r="AD1374" s="204"/>
      <c r="AE1374" s="9"/>
      <c r="AF1374" s="9"/>
      <c r="AG1374" s="9"/>
      <c r="AH1374" s="18"/>
      <c r="AI1374" s="17"/>
      <c r="AM1374" s="109"/>
    </row>
    <row r="1375" spans="1:39" outlineLevel="2">
      <c r="A1375" s="37">
        <f>ROW()</f>
        <v>1375</v>
      </c>
      <c r="C1375" s="6" t="s">
        <v>656</v>
      </c>
      <c r="I1375" s="204"/>
      <c r="J1375" s="9"/>
      <c r="K1375" s="9"/>
      <c r="L1375" s="9"/>
      <c r="M1375" s="9"/>
      <c r="N1375" s="204"/>
      <c r="O1375" s="9"/>
      <c r="P1375" s="9"/>
      <c r="Q1375" s="9"/>
      <c r="R1375" s="9"/>
      <c r="S1375" s="18"/>
      <c r="T1375" s="204"/>
      <c r="U1375" s="9"/>
      <c r="V1375" s="9"/>
      <c r="W1375" s="9"/>
      <c r="X1375" s="18"/>
      <c r="Y1375" s="204"/>
      <c r="Z1375" s="9"/>
      <c r="AA1375" s="9"/>
      <c r="AB1375" s="9"/>
      <c r="AC1375" s="18"/>
      <c r="AD1375" s="204"/>
      <c r="AE1375" s="9"/>
      <c r="AF1375" s="9"/>
      <c r="AG1375" s="9"/>
      <c r="AH1375" s="18"/>
      <c r="AI1375" s="17"/>
      <c r="AM1375" s="109"/>
    </row>
    <row r="1376" spans="1:39" outlineLevel="2">
      <c r="A1376" s="37">
        <f>ROW()</f>
        <v>1376</v>
      </c>
      <c r="C1376" s="6" t="s">
        <v>667</v>
      </c>
      <c r="I1376" s="204"/>
      <c r="J1376" s="9"/>
      <c r="K1376" s="9"/>
      <c r="L1376" s="9"/>
      <c r="M1376" s="9"/>
      <c r="N1376" s="204"/>
      <c r="O1376" s="9"/>
      <c r="P1376" s="9"/>
      <c r="Q1376" s="9"/>
      <c r="R1376" s="9"/>
      <c r="S1376" s="18"/>
      <c r="T1376" s="204"/>
      <c r="U1376" s="9"/>
      <c r="V1376" s="9"/>
      <c r="W1376" s="9"/>
      <c r="X1376" s="18"/>
      <c r="Y1376" s="204"/>
      <c r="Z1376" s="9"/>
      <c r="AA1376" s="9"/>
      <c r="AB1376" s="9"/>
      <c r="AC1376" s="18"/>
      <c r="AD1376" s="204"/>
      <c r="AE1376" s="9"/>
      <c r="AF1376" s="9"/>
      <c r="AG1376" s="9"/>
      <c r="AH1376" s="18"/>
      <c r="AI1376" s="17"/>
      <c r="AM1376" s="109"/>
    </row>
    <row r="1377" spans="1:39" outlineLevel="2">
      <c r="A1377" s="37">
        <f>ROW()</f>
        <v>1377</v>
      </c>
      <c r="C1377" s="6" t="s">
        <v>212</v>
      </c>
      <c r="I1377" s="204">
        <f t="shared" ref="I1377:S1377" si="684">I970/$M$33</f>
        <v>0</v>
      </c>
      <c r="J1377" s="9">
        <f t="shared" si="684"/>
        <v>0</v>
      </c>
      <c r="K1377" s="9">
        <f t="shared" si="684"/>
        <v>0</v>
      </c>
      <c r="L1377" s="9">
        <f t="shared" si="684"/>
        <v>0</v>
      </c>
      <c r="M1377" s="9">
        <f t="shared" si="684"/>
        <v>0</v>
      </c>
      <c r="N1377" s="204">
        <f t="shared" si="684"/>
        <v>0</v>
      </c>
      <c r="O1377" s="9">
        <f t="shared" si="684"/>
        <v>0</v>
      </c>
      <c r="P1377" s="9">
        <f t="shared" si="684"/>
        <v>0</v>
      </c>
      <c r="Q1377" s="9">
        <f t="shared" si="684"/>
        <v>0</v>
      </c>
      <c r="R1377" s="9">
        <f t="shared" si="684"/>
        <v>0</v>
      </c>
      <c r="S1377" s="18">
        <f t="shared" si="684"/>
        <v>0</v>
      </c>
      <c r="T1377" s="204">
        <f t="shared" ref="T1377:X1378" si="685">T970/$S$33</f>
        <v>0</v>
      </c>
      <c r="U1377" s="9">
        <f t="shared" si="685"/>
        <v>0</v>
      </c>
      <c r="V1377" s="9">
        <f t="shared" si="685"/>
        <v>0</v>
      </c>
      <c r="W1377" s="9">
        <f t="shared" si="685"/>
        <v>0</v>
      </c>
      <c r="X1377" s="18">
        <f t="shared" si="685"/>
        <v>0</v>
      </c>
      <c r="Y1377" s="204">
        <f t="shared" ref="Y1377:AC1377" si="686">Y970/$X$33</f>
        <v>0</v>
      </c>
      <c r="Z1377" s="9">
        <f t="shared" si="686"/>
        <v>0</v>
      </c>
      <c r="AA1377" s="9">
        <f t="shared" si="686"/>
        <v>0</v>
      </c>
      <c r="AB1377" s="9">
        <f t="shared" si="686"/>
        <v>0</v>
      </c>
      <c r="AC1377" s="18">
        <f t="shared" si="686"/>
        <v>0</v>
      </c>
      <c r="AD1377" s="204">
        <f t="shared" ref="AD1377:AH1378" si="687">AD970/$AB$33</f>
        <v>0</v>
      </c>
      <c r="AE1377" s="9">
        <f t="shared" si="687"/>
        <v>0</v>
      </c>
      <c r="AF1377" s="9">
        <f t="shared" si="687"/>
        <v>0</v>
      </c>
      <c r="AG1377" s="9">
        <f t="shared" si="687"/>
        <v>0</v>
      </c>
      <c r="AH1377" s="18">
        <f t="shared" si="687"/>
        <v>0</v>
      </c>
      <c r="AI1377" s="17"/>
      <c r="AM1377" s="109"/>
    </row>
    <row r="1378" spans="1:39" outlineLevel="2">
      <c r="A1378" s="37">
        <f>ROW()</f>
        <v>1378</v>
      </c>
      <c r="C1378" s="6" t="s">
        <v>362</v>
      </c>
      <c r="I1378" s="205">
        <f t="shared" ref="I1378:S1378" si="688">I971/$M$33</f>
        <v>0</v>
      </c>
      <c r="J1378" s="15">
        <f t="shared" si="688"/>
        <v>0</v>
      </c>
      <c r="K1378" s="15">
        <f t="shared" si="688"/>
        <v>0</v>
      </c>
      <c r="L1378" s="15">
        <f t="shared" si="688"/>
        <v>0</v>
      </c>
      <c r="M1378" s="15">
        <f t="shared" si="688"/>
        <v>0</v>
      </c>
      <c r="N1378" s="205">
        <f t="shared" si="688"/>
        <v>0</v>
      </c>
      <c r="O1378" s="15">
        <f t="shared" si="688"/>
        <v>0</v>
      </c>
      <c r="P1378" s="15">
        <f t="shared" si="688"/>
        <v>0</v>
      </c>
      <c r="Q1378" s="15">
        <f t="shared" si="688"/>
        <v>0</v>
      </c>
      <c r="R1378" s="15">
        <f t="shared" si="688"/>
        <v>0</v>
      </c>
      <c r="S1378" s="206">
        <f t="shared" si="688"/>
        <v>0</v>
      </c>
      <c r="T1378" s="205">
        <f t="shared" si="685"/>
        <v>0</v>
      </c>
      <c r="U1378" s="15">
        <f t="shared" si="685"/>
        <v>0</v>
      </c>
      <c r="V1378" s="15">
        <f t="shared" si="685"/>
        <v>0</v>
      </c>
      <c r="W1378" s="15">
        <f t="shared" si="685"/>
        <v>0</v>
      </c>
      <c r="X1378" s="206">
        <f t="shared" si="685"/>
        <v>0</v>
      </c>
      <c r="Y1378" s="205">
        <f t="shared" ref="Y1378:AC1378" si="689">Y971/$X$33</f>
        <v>0</v>
      </c>
      <c r="Z1378" s="15">
        <f t="shared" si="689"/>
        <v>0</v>
      </c>
      <c r="AA1378" s="15">
        <f t="shared" si="689"/>
        <v>0</v>
      </c>
      <c r="AB1378" s="15">
        <f t="shared" si="689"/>
        <v>0</v>
      </c>
      <c r="AC1378" s="206">
        <f t="shared" si="689"/>
        <v>0</v>
      </c>
      <c r="AD1378" s="205">
        <f t="shared" si="687"/>
        <v>0</v>
      </c>
      <c r="AE1378" s="15">
        <f t="shared" si="687"/>
        <v>0</v>
      </c>
      <c r="AF1378" s="15">
        <f t="shared" si="687"/>
        <v>0</v>
      </c>
      <c r="AG1378" s="15">
        <f t="shared" si="687"/>
        <v>0</v>
      </c>
      <c r="AH1378" s="206">
        <f t="shared" si="687"/>
        <v>0</v>
      </c>
      <c r="AI1378" s="17"/>
      <c r="AM1378" s="109"/>
    </row>
    <row r="1379" spans="1:39" outlineLevel="2">
      <c r="A1379" s="37">
        <f>ROW()</f>
        <v>1379</v>
      </c>
      <c r="C1379" s="6" t="s">
        <v>1</v>
      </c>
      <c r="I1379" s="204">
        <f t="shared" ref="I1379:AC1379" si="690">SUM(I1366:I1378)</f>
        <v>0</v>
      </c>
      <c r="J1379" s="9">
        <f t="shared" si="690"/>
        <v>0</v>
      </c>
      <c r="K1379" s="9">
        <f t="shared" si="690"/>
        <v>0</v>
      </c>
      <c r="L1379" s="9">
        <f t="shared" si="690"/>
        <v>0</v>
      </c>
      <c r="M1379" s="9">
        <f t="shared" si="690"/>
        <v>0</v>
      </c>
      <c r="N1379" s="204">
        <f t="shared" si="690"/>
        <v>0</v>
      </c>
      <c r="O1379" s="9">
        <f t="shared" si="690"/>
        <v>0.48932351265164353</v>
      </c>
      <c r="P1379" s="9">
        <f t="shared" si="690"/>
        <v>0.48932351265164353</v>
      </c>
      <c r="Q1379" s="9">
        <f t="shared" si="690"/>
        <v>0.48932351265164353</v>
      </c>
      <c r="R1379" s="9">
        <f t="shared" si="690"/>
        <v>0.48932351265164353</v>
      </c>
      <c r="S1379" s="18">
        <f t="shared" si="690"/>
        <v>0.48932351265164353</v>
      </c>
      <c r="T1379" s="204">
        <f t="shared" si="690"/>
        <v>3.0911947780710851</v>
      </c>
      <c r="U1379" s="9">
        <f t="shared" si="690"/>
        <v>3.0911947780710851</v>
      </c>
      <c r="V1379" s="9">
        <f t="shared" si="690"/>
        <v>3.0911947780710847</v>
      </c>
      <c r="W1379" s="9">
        <f t="shared" si="690"/>
        <v>3.0911947780710842</v>
      </c>
      <c r="X1379" s="18">
        <f t="shared" si="690"/>
        <v>3.0911947780710842</v>
      </c>
      <c r="Y1379" s="204">
        <f t="shared" si="690"/>
        <v>3.0864370545040041</v>
      </c>
      <c r="Z1379" s="9">
        <f t="shared" si="690"/>
        <v>3.0864370545040041</v>
      </c>
      <c r="AA1379" s="9">
        <f t="shared" si="690"/>
        <v>3.0864370545040041</v>
      </c>
      <c r="AB1379" s="9">
        <f t="shared" si="690"/>
        <v>3.0864370545040041</v>
      </c>
      <c r="AC1379" s="18">
        <f t="shared" si="690"/>
        <v>3.0864370545040041</v>
      </c>
      <c r="AD1379" s="204">
        <f t="shared" ref="AD1379:AH1379" si="691">SUM(AD1366:AD1378)</f>
        <v>6.1989571774700369</v>
      </c>
      <c r="AE1379" s="9">
        <f t="shared" si="691"/>
        <v>2.9244156682532769</v>
      </c>
      <c r="AF1379" s="9">
        <f t="shared" si="691"/>
        <v>2.9244156682532769</v>
      </c>
      <c r="AG1379" s="9">
        <f t="shared" si="691"/>
        <v>2.9244156682532769</v>
      </c>
      <c r="AH1379" s="18">
        <f t="shared" si="691"/>
        <v>2.9244156682532769</v>
      </c>
      <c r="AI1379" s="17"/>
      <c r="AM1379" s="109"/>
    </row>
    <row r="1380" spans="1:39" outlineLevel="2">
      <c r="A1380" s="37">
        <f>ROW()</f>
        <v>1380</v>
      </c>
      <c r="B1380" s="64" t="s">
        <v>218</v>
      </c>
      <c r="I1380" s="1306" t="str">
        <f>"AA1 [m$ "&amp;$E$33&amp;"]"</f>
        <v>AA1 [m$ 31/12/2024]</v>
      </c>
      <c r="J1380" s="1307"/>
      <c r="K1380" s="1307"/>
      <c r="L1380" s="1307"/>
      <c r="M1380" s="1307"/>
      <c r="N1380" s="1303" t="str">
        <f>"AA2 [m$ "&amp;$E$33&amp;"]"</f>
        <v>AA2 [m$ 31/12/2024]</v>
      </c>
      <c r="O1380" s="1304"/>
      <c r="P1380" s="1304"/>
      <c r="Q1380" s="1304"/>
      <c r="R1380" s="1304"/>
      <c r="S1380" s="1305"/>
      <c r="T1380" s="1303" t="str">
        <f>"AA3 [m$ "&amp;$E$33&amp;"]"</f>
        <v>AA3 [m$ 31/12/2024]</v>
      </c>
      <c r="U1380" s="1304"/>
      <c r="V1380" s="1304"/>
      <c r="W1380" s="1304"/>
      <c r="X1380" s="1305"/>
      <c r="Y1380" s="1303" t="str">
        <f>"AA4 [m$ "&amp;$E$33&amp;"]"</f>
        <v>AA4 [m$ 31/12/2024]</v>
      </c>
      <c r="Z1380" s="1304"/>
      <c r="AA1380" s="1304"/>
      <c r="AB1380" s="1304"/>
      <c r="AC1380" s="1305"/>
      <c r="AD1380" s="1303" t="str">
        <f>"AA4 [m$ "&amp;$E$33&amp;"]"</f>
        <v>AA4 [m$ 31/12/2024]</v>
      </c>
      <c r="AE1380" s="1304"/>
      <c r="AF1380" s="1304"/>
      <c r="AG1380" s="1304"/>
      <c r="AH1380" s="1305"/>
      <c r="AI1380" s="17"/>
      <c r="AM1380" s="109"/>
    </row>
    <row r="1381" spans="1:39" outlineLevel="2">
      <c r="A1381" s="37">
        <f>ROW()</f>
        <v>1381</v>
      </c>
      <c r="C1381" s="167" t="s">
        <v>2</v>
      </c>
      <c r="I1381" s="204">
        <f t="shared" ref="I1381:S1381" si="692">I974/$M$33</f>
        <v>0</v>
      </c>
      <c r="J1381" s="9">
        <f t="shared" si="692"/>
        <v>0</v>
      </c>
      <c r="K1381" s="9">
        <f t="shared" si="692"/>
        <v>0</v>
      </c>
      <c r="L1381" s="9">
        <f t="shared" si="692"/>
        <v>0</v>
      </c>
      <c r="M1381" s="9">
        <f t="shared" si="692"/>
        <v>0</v>
      </c>
      <c r="N1381" s="204">
        <f t="shared" si="692"/>
        <v>0</v>
      </c>
      <c r="O1381" s="9">
        <f t="shared" si="692"/>
        <v>0</v>
      </c>
      <c r="P1381" s="9">
        <f t="shared" si="692"/>
        <v>0.14033808440391898</v>
      </c>
      <c r="Q1381" s="9">
        <f t="shared" si="692"/>
        <v>0.14033808440391898</v>
      </c>
      <c r="R1381" s="9">
        <f t="shared" si="692"/>
        <v>0.14033808440391898</v>
      </c>
      <c r="S1381" s="18">
        <f t="shared" si="692"/>
        <v>0.14033808440391898</v>
      </c>
      <c r="T1381" s="204">
        <f t="shared" ref="T1381:X1388" si="693">T974/$S$33</f>
        <v>5.6043332917382429</v>
      </c>
      <c r="U1381" s="9">
        <f t="shared" si="693"/>
        <v>5.6043332917382429</v>
      </c>
      <c r="V1381" s="9">
        <f t="shared" si="693"/>
        <v>5.6043332917382429</v>
      </c>
      <c r="W1381" s="9">
        <f t="shared" si="693"/>
        <v>5.6043332917382429</v>
      </c>
      <c r="X1381" s="18">
        <f t="shared" si="693"/>
        <v>5.6043332917382429</v>
      </c>
      <c r="Y1381" s="204">
        <f t="shared" ref="Y1381:AC1381" si="694">Y974/$X$33</f>
        <v>5.6043332917382429</v>
      </c>
      <c r="Z1381" s="9">
        <f t="shared" si="694"/>
        <v>5.6043332917382429</v>
      </c>
      <c r="AA1381" s="9">
        <f t="shared" si="694"/>
        <v>5.6043332917382429</v>
      </c>
      <c r="AB1381" s="9">
        <f t="shared" si="694"/>
        <v>5.6043332917382429</v>
      </c>
      <c r="AC1381" s="18">
        <f t="shared" si="694"/>
        <v>5.6043332917382429</v>
      </c>
      <c r="AD1381" s="204">
        <f t="shared" ref="AD1381:AH1388" si="695">AD974/$AB$33</f>
        <v>7.4724443889843268</v>
      </c>
      <c r="AE1381" s="9">
        <f t="shared" si="695"/>
        <v>7.4724443889843268</v>
      </c>
      <c r="AF1381" s="9">
        <f t="shared" si="695"/>
        <v>7.4724443889843268</v>
      </c>
      <c r="AG1381" s="9">
        <f t="shared" si="695"/>
        <v>7.4724443889843268</v>
      </c>
      <c r="AH1381" s="18">
        <f t="shared" si="695"/>
        <v>7.4724443889843268</v>
      </c>
      <c r="AI1381" s="17"/>
      <c r="AM1381" s="109"/>
    </row>
    <row r="1382" spans="1:39" outlineLevel="2">
      <c r="A1382" s="37">
        <f>ROW()</f>
        <v>1382</v>
      </c>
      <c r="C1382" s="6" t="s">
        <v>3</v>
      </c>
      <c r="I1382" s="204">
        <f t="shared" ref="I1382:S1382" si="696">I975/$M$33</f>
        <v>0</v>
      </c>
      <c r="J1382" s="9">
        <f t="shared" si="696"/>
        <v>0</v>
      </c>
      <c r="K1382" s="9">
        <f t="shared" si="696"/>
        <v>0</v>
      </c>
      <c r="L1382" s="9">
        <f t="shared" si="696"/>
        <v>0</v>
      </c>
      <c r="M1382" s="9">
        <f t="shared" si="696"/>
        <v>0</v>
      </c>
      <c r="N1382" s="204">
        <f t="shared" si="696"/>
        <v>0</v>
      </c>
      <c r="O1382" s="9">
        <f t="shared" si="696"/>
        <v>0</v>
      </c>
      <c r="P1382" s="9">
        <f t="shared" si="696"/>
        <v>3.9218376042490366</v>
      </c>
      <c r="Q1382" s="9">
        <f t="shared" si="696"/>
        <v>3.9218376042490366</v>
      </c>
      <c r="R1382" s="9">
        <f t="shared" si="696"/>
        <v>3.9218376042490366</v>
      </c>
      <c r="S1382" s="18">
        <f t="shared" si="696"/>
        <v>3.9218376042490366</v>
      </c>
      <c r="T1382" s="204">
        <f t="shared" si="693"/>
        <v>8.9230696737213027</v>
      </c>
      <c r="U1382" s="9">
        <f t="shared" si="693"/>
        <v>8.9230696737213027</v>
      </c>
      <c r="V1382" s="9">
        <f t="shared" si="693"/>
        <v>8.9230696737213027</v>
      </c>
      <c r="W1382" s="9">
        <f t="shared" si="693"/>
        <v>8.9230696737213027</v>
      </c>
      <c r="X1382" s="18">
        <f t="shared" si="693"/>
        <v>8.9230696737213027</v>
      </c>
      <c r="Y1382" s="204">
        <f t="shared" ref="Y1382:AC1382" si="697">Y975/$X$33</f>
        <v>8.9180293904617951</v>
      </c>
      <c r="Z1382" s="9">
        <f t="shared" si="697"/>
        <v>8.9180293904617951</v>
      </c>
      <c r="AA1382" s="9">
        <f t="shared" si="697"/>
        <v>8.9180293904617951</v>
      </c>
      <c r="AB1382" s="9">
        <f t="shared" si="697"/>
        <v>8.9180293904617951</v>
      </c>
      <c r="AC1382" s="18">
        <f t="shared" si="697"/>
        <v>8.9180293904617933</v>
      </c>
      <c r="AD1382" s="204">
        <f t="shared" si="695"/>
        <v>8.8557657611199101</v>
      </c>
      <c r="AE1382" s="9">
        <f t="shared" si="695"/>
        <v>8.8557657611199083</v>
      </c>
      <c r="AF1382" s="9">
        <f t="shared" si="695"/>
        <v>8.8557657611199101</v>
      </c>
      <c r="AG1382" s="9">
        <f t="shared" si="695"/>
        <v>8.8557657611199101</v>
      </c>
      <c r="AH1382" s="18">
        <f t="shared" si="695"/>
        <v>8.8557657611199101</v>
      </c>
      <c r="AI1382" s="17"/>
      <c r="AM1382" s="109"/>
    </row>
    <row r="1383" spans="1:39" outlineLevel="2">
      <c r="A1383" s="37">
        <f>ROW()</f>
        <v>1383</v>
      </c>
      <c r="C1383" s="6" t="s">
        <v>4</v>
      </c>
      <c r="I1383" s="204">
        <f t="shared" ref="I1383:S1383" si="698">I976/$M$33</f>
        <v>0</v>
      </c>
      <c r="J1383" s="9">
        <f t="shared" si="698"/>
        <v>0</v>
      </c>
      <c r="K1383" s="9">
        <f t="shared" si="698"/>
        <v>0</v>
      </c>
      <c r="L1383" s="9">
        <f t="shared" si="698"/>
        <v>0</v>
      </c>
      <c r="M1383" s="9">
        <f t="shared" si="698"/>
        <v>0</v>
      </c>
      <c r="N1383" s="204">
        <f t="shared" si="698"/>
        <v>0</v>
      </c>
      <c r="O1383" s="9">
        <f t="shared" si="698"/>
        <v>0</v>
      </c>
      <c r="P1383" s="9">
        <f t="shared" si="698"/>
        <v>4.2101425321175709E-2</v>
      </c>
      <c r="Q1383" s="9">
        <f t="shared" si="698"/>
        <v>4.2101425321175709E-2</v>
      </c>
      <c r="R1383" s="9">
        <f t="shared" si="698"/>
        <v>4.2101425321175709E-2</v>
      </c>
      <c r="S1383" s="18">
        <f t="shared" si="698"/>
        <v>4.2101425321175709E-2</v>
      </c>
      <c r="T1383" s="204">
        <f t="shared" si="693"/>
        <v>0</v>
      </c>
      <c r="U1383" s="9">
        <f t="shared" si="693"/>
        <v>0</v>
      </c>
      <c r="V1383" s="9">
        <f t="shared" si="693"/>
        <v>0</v>
      </c>
      <c r="W1383" s="9">
        <f t="shared" si="693"/>
        <v>0</v>
      </c>
      <c r="X1383" s="18">
        <f t="shared" si="693"/>
        <v>0</v>
      </c>
      <c r="Y1383" s="204">
        <f t="shared" ref="Y1383:AC1383" si="699">Y976/$X$33</f>
        <v>0</v>
      </c>
      <c r="Z1383" s="9">
        <f t="shared" si="699"/>
        <v>0</v>
      </c>
      <c r="AA1383" s="9">
        <f t="shared" si="699"/>
        <v>0</v>
      </c>
      <c r="AB1383" s="9">
        <f t="shared" si="699"/>
        <v>0</v>
      </c>
      <c r="AC1383" s="18">
        <f t="shared" si="699"/>
        <v>0</v>
      </c>
      <c r="AD1383" s="204">
        <f t="shared" si="695"/>
        <v>0</v>
      </c>
      <c r="AE1383" s="9">
        <f t="shared" si="695"/>
        <v>0</v>
      </c>
      <c r="AF1383" s="9">
        <f t="shared" si="695"/>
        <v>0</v>
      </c>
      <c r="AG1383" s="9">
        <f t="shared" si="695"/>
        <v>0</v>
      </c>
      <c r="AH1383" s="18">
        <f t="shared" si="695"/>
        <v>0</v>
      </c>
      <c r="AI1383" s="17"/>
      <c r="AM1383" s="109"/>
    </row>
    <row r="1384" spans="1:39" outlineLevel="2">
      <c r="A1384" s="37">
        <f>ROW()</f>
        <v>1384</v>
      </c>
      <c r="C1384" s="6" t="s">
        <v>208</v>
      </c>
      <c r="I1384" s="204">
        <f t="shared" ref="I1384:S1384" si="700">I977/$M$33</f>
        <v>0</v>
      </c>
      <c r="J1384" s="9">
        <f t="shared" si="700"/>
        <v>0</v>
      </c>
      <c r="K1384" s="9">
        <f t="shared" si="700"/>
        <v>0</v>
      </c>
      <c r="L1384" s="9">
        <f t="shared" si="700"/>
        <v>0</v>
      </c>
      <c r="M1384" s="9">
        <f t="shared" si="700"/>
        <v>0</v>
      </c>
      <c r="N1384" s="204">
        <f t="shared" si="700"/>
        <v>0</v>
      </c>
      <c r="O1384" s="9">
        <f t="shared" si="700"/>
        <v>0</v>
      </c>
      <c r="P1384" s="9">
        <f t="shared" si="700"/>
        <v>0.18127002568839545</v>
      </c>
      <c r="Q1384" s="9">
        <f t="shared" si="700"/>
        <v>0.18127002568839545</v>
      </c>
      <c r="R1384" s="9">
        <f t="shared" si="700"/>
        <v>0.18127002568839545</v>
      </c>
      <c r="S1384" s="18">
        <f t="shared" si="700"/>
        <v>0.18127002568839545</v>
      </c>
      <c r="T1384" s="204">
        <f t="shared" si="693"/>
        <v>2.0797401523698005E-2</v>
      </c>
      <c r="U1384" s="9">
        <f t="shared" si="693"/>
        <v>2.0797401523698002E-2</v>
      </c>
      <c r="V1384" s="9">
        <f t="shared" si="693"/>
        <v>2.0797401523698002E-2</v>
      </c>
      <c r="W1384" s="9">
        <f t="shared" si="693"/>
        <v>2.0797401523697998E-2</v>
      </c>
      <c r="X1384" s="18">
        <f t="shared" si="693"/>
        <v>2.0797401523697998E-2</v>
      </c>
      <c r="Y1384" s="204">
        <f t="shared" ref="Y1384:AC1384" si="701">Y977/$X$33</f>
        <v>-2.8052458329134256</v>
      </c>
      <c r="Z1384" s="9">
        <f t="shared" si="701"/>
        <v>0</v>
      </c>
      <c r="AA1384" s="9">
        <f t="shared" si="701"/>
        <v>0</v>
      </c>
      <c r="AB1384" s="9">
        <f t="shared" si="701"/>
        <v>0</v>
      </c>
      <c r="AC1384" s="18">
        <f t="shared" si="701"/>
        <v>0</v>
      </c>
      <c r="AD1384" s="204">
        <f t="shared" si="695"/>
        <v>0</v>
      </c>
      <c r="AE1384" s="9">
        <f t="shared" si="695"/>
        <v>0</v>
      </c>
      <c r="AF1384" s="9">
        <f t="shared" si="695"/>
        <v>0</v>
      </c>
      <c r="AG1384" s="9">
        <f t="shared" si="695"/>
        <v>0</v>
      </c>
      <c r="AH1384" s="18">
        <f t="shared" si="695"/>
        <v>0</v>
      </c>
      <c r="AI1384" s="17"/>
      <c r="AM1384" s="109"/>
    </row>
    <row r="1385" spans="1:39" outlineLevel="2">
      <c r="A1385" s="37">
        <f>ROW()</f>
        <v>1385</v>
      </c>
      <c r="C1385" s="6" t="s">
        <v>473</v>
      </c>
      <c r="I1385" s="204">
        <f t="shared" ref="I1385:S1385" si="702">I978/$M$33</f>
        <v>0</v>
      </c>
      <c r="J1385" s="9">
        <f t="shared" si="702"/>
        <v>0</v>
      </c>
      <c r="K1385" s="9">
        <f t="shared" si="702"/>
        <v>0</v>
      </c>
      <c r="L1385" s="9">
        <f t="shared" si="702"/>
        <v>0</v>
      </c>
      <c r="M1385" s="9">
        <f t="shared" si="702"/>
        <v>0</v>
      </c>
      <c r="N1385" s="204">
        <f t="shared" si="702"/>
        <v>0</v>
      </c>
      <c r="O1385" s="9">
        <f t="shared" si="702"/>
        <v>0</v>
      </c>
      <c r="P1385" s="9">
        <f t="shared" si="702"/>
        <v>0</v>
      </c>
      <c r="Q1385" s="9">
        <f t="shared" si="702"/>
        <v>0</v>
      </c>
      <c r="R1385" s="9">
        <f t="shared" si="702"/>
        <v>0</v>
      </c>
      <c r="S1385" s="18">
        <f t="shared" si="702"/>
        <v>0</v>
      </c>
      <c r="T1385" s="204">
        <f t="shared" si="693"/>
        <v>0</v>
      </c>
      <c r="U1385" s="9">
        <f t="shared" si="693"/>
        <v>0</v>
      </c>
      <c r="V1385" s="9">
        <f t="shared" si="693"/>
        <v>0</v>
      </c>
      <c r="W1385" s="9">
        <f t="shared" si="693"/>
        <v>0</v>
      </c>
      <c r="X1385" s="18">
        <f t="shared" si="693"/>
        <v>0</v>
      </c>
      <c r="Y1385" s="204">
        <f t="shared" ref="Y1385:AC1385" si="703">Y978/$X$33</f>
        <v>0</v>
      </c>
      <c r="Z1385" s="9">
        <f t="shared" si="703"/>
        <v>0</v>
      </c>
      <c r="AA1385" s="9">
        <f t="shared" si="703"/>
        <v>0</v>
      </c>
      <c r="AB1385" s="9">
        <f t="shared" si="703"/>
        <v>0</v>
      </c>
      <c r="AC1385" s="18">
        <f t="shared" si="703"/>
        <v>0</v>
      </c>
      <c r="AD1385" s="204">
        <f t="shared" si="695"/>
        <v>0</v>
      </c>
      <c r="AE1385" s="9">
        <f t="shared" si="695"/>
        <v>0</v>
      </c>
      <c r="AF1385" s="9">
        <f t="shared" si="695"/>
        <v>0</v>
      </c>
      <c r="AG1385" s="9">
        <f t="shared" si="695"/>
        <v>0</v>
      </c>
      <c r="AH1385" s="18">
        <f t="shared" si="695"/>
        <v>0</v>
      </c>
      <c r="AI1385" s="17"/>
      <c r="AM1385" s="109"/>
    </row>
    <row r="1386" spans="1:39" outlineLevel="2">
      <c r="A1386" s="37">
        <f>ROW()</f>
        <v>1386</v>
      </c>
      <c r="C1386" s="6" t="s">
        <v>474</v>
      </c>
      <c r="I1386" s="204">
        <f t="shared" ref="I1386:S1386" si="704">I979/$M$33</f>
        <v>0</v>
      </c>
      <c r="J1386" s="9">
        <f t="shared" si="704"/>
        <v>0</v>
      </c>
      <c r="K1386" s="9">
        <f t="shared" si="704"/>
        <v>0</v>
      </c>
      <c r="L1386" s="9">
        <f t="shared" si="704"/>
        <v>0</v>
      </c>
      <c r="M1386" s="9">
        <f t="shared" si="704"/>
        <v>0</v>
      </c>
      <c r="N1386" s="204">
        <f t="shared" si="704"/>
        <v>0</v>
      </c>
      <c r="O1386" s="9">
        <f t="shared" si="704"/>
        <v>0</v>
      </c>
      <c r="P1386" s="9">
        <f t="shared" si="704"/>
        <v>0</v>
      </c>
      <c r="Q1386" s="9">
        <f t="shared" si="704"/>
        <v>0</v>
      </c>
      <c r="R1386" s="9">
        <f t="shared" si="704"/>
        <v>0</v>
      </c>
      <c r="S1386" s="18">
        <f t="shared" si="704"/>
        <v>0</v>
      </c>
      <c r="T1386" s="204">
        <f t="shared" si="693"/>
        <v>0</v>
      </c>
      <c r="U1386" s="9">
        <f t="shared" si="693"/>
        <v>0</v>
      </c>
      <c r="V1386" s="9">
        <f t="shared" si="693"/>
        <v>0</v>
      </c>
      <c r="W1386" s="9">
        <f t="shared" si="693"/>
        <v>0</v>
      </c>
      <c r="X1386" s="18">
        <f t="shared" si="693"/>
        <v>0</v>
      </c>
      <c r="Y1386" s="204">
        <f t="shared" ref="Y1386:AC1386" si="705">Y979/$X$33</f>
        <v>0</v>
      </c>
      <c r="Z1386" s="9">
        <f t="shared" si="705"/>
        <v>0</v>
      </c>
      <c r="AA1386" s="9">
        <f t="shared" si="705"/>
        <v>0</v>
      </c>
      <c r="AB1386" s="9">
        <f t="shared" si="705"/>
        <v>0</v>
      </c>
      <c r="AC1386" s="18">
        <f t="shared" si="705"/>
        <v>0</v>
      </c>
      <c r="AD1386" s="204">
        <f t="shared" si="695"/>
        <v>0</v>
      </c>
      <c r="AE1386" s="9">
        <f t="shared" si="695"/>
        <v>0</v>
      </c>
      <c r="AF1386" s="9">
        <f t="shared" si="695"/>
        <v>0</v>
      </c>
      <c r="AG1386" s="9">
        <f t="shared" si="695"/>
        <v>0</v>
      </c>
      <c r="AH1386" s="18">
        <f t="shared" si="695"/>
        <v>0</v>
      </c>
      <c r="AI1386" s="17"/>
      <c r="AM1386" s="109"/>
    </row>
    <row r="1387" spans="1:39" outlineLevel="2">
      <c r="A1387" s="37">
        <f>ROW()</f>
        <v>1387</v>
      </c>
      <c r="C1387" s="6" t="s">
        <v>477</v>
      </c>
      <c r="I1387" s="204">
        <f t="shared" ref="I1387:S1387" si="706">I980/$M$33</f>
        <v>0</v>
      </c>
      <c r="J1387" s="9">
        <f t="shared" si="706"/>
        <v>0</v>
      </c>
      <c r="K1387" s="9">
        <f t="shared" si="706"/>
        <v>0</v>
      </c>
      <c r="L1387" s="9">
        <f t="shared" si="706"/>
        <v>0</v>
      </c>
      <c r="M1387" s="9">
        <f t="shared" si="706"/>
        <v>0</v>
      </c>
      <c r="N1387" s="204">
        <f t="shared" si="706"/>
        <v>0</v>
      </c>
      <c r="O1387" s="9">
        <f t="shared" si="706"/>
        <v>0</v>
      </c>
      <c r="P1387" s="9">
        <f t="shared" si="706"/>
        <v>0</v>
      </c>
      <c r="Q1387" s="9">
        <f t="shared" si="706"/>
        <v>0</v>
      </c>
      <c r="R1387" s="9">
        <f t="shared" si="706"/>
        <v>0</v>
      </c>
      <c r="S1387" s="18">
        <f t="shared" si="706"/>
        <v>0</v>
      </c>
      <c r="T1387" s="204">
        <f t="shared" si="693"/>
        <v>0</v>
      </c>
      <c r="U1387" s="9">
        <f t="shared" si="693"/>
        <v>0</v>
      </c>
      <c r="V1387" s="9">
        <f t="shared" si="693"/>
        <v>0</v>
      </c>
      <c r="W1387" s="9">
        <f t="shared" si="693"/>
        <v>0</v>
      </c>
      <c r="X1387" s="18">
        <f t="shared" si="693"/>
        <v>0</v>
      </c>
      <c r="Y1387" s="204">
        <f t="shared" ref="Y1387:AC1387" si="707">Y980/$X$33</f>
        <v>0</v>
      </c>
      <c r="Z1387" s="9">
        <f t="shared" si="707"/>
        <v>0</v>
      </c>
      <c r="AA1387" s="9">
        <f t="shared" si="707"/>
        <v>0</v>
      </c>
      <c r="AB1387" s="9">
        <f t="shared" si="707"/>
        <v>0</v>
      </c>
      <c r="AC1387" s="18">
        <f t="shared" si="707"/>
        <v>0</v>
      </c>
      <c r="AD1387" s="204">
        <f t="shared" si="695"/>
        <v>0.99621806947006097</v>
      </c>
      <c r="AE1387" s="9">
        <f t="shared" si="695"/>
        <v>0</v>
      </c>
      <c r="AF1387" s="9">
        <f t="shared" si="695"/>
        <v>0</v>
      </c>
      <c r="AG1387" s="9">
        <f t="shared" si="695"/>
        <v>0</v>
      </c>
      <c r="AH1387" s="18">
        <f t="shared" si="695"/>
        <v>0</v>
      </c>
      <c r="AI1387" s="17"/>
      <c r="AM1387" s="109"/>
    </row>
    <row r="1388" spans="1:39" outlineLevel="2">
      <c r="A1388" s="37">
        <f>ROW()</f>
        <v>1388</v>
      </c>
      <c r="C1388" s="6" t="s">
        <v>511</v>
      </c>
      <c r="I1388" s="204">
        <f t="shared" ref="I1388:S1388" si="708">I981/$M$33</f>
        <v>0</v>
      </c>
      <c r="J1388" s="9">
        <f t="shared" si="708"/>
        <v>0</v>
      </c>
      <c r="K1388" s="9">
        <f t="shared" si="708"/>
        <v>0</v>
      </c>
      <c r="L1388" s="9">
        <f t="shared" si="708"/>
        <v>0</v>
      </c>
      <c r="M1388" s="9">
        <f t="shared" si="708"/>
        <v>0</v>
      </c>
      <c r="N1388" s="204">
        <f t="shared" si="708"/>
        <v>0</v>
      </c>
      <c r="O1388" s="9">
        <f t="shared" si="708"/>
        <v>0</v>
      </c>
      <c r="P1388" s="9">
        <f t="shared" si="708"/>
        <v>0</v>
      </c>
      <c r="Q1388" s="9">
        <f t="shared" si="708"/>
        <v>0</v>
      </c>
      <c r="R1388" s="9">
        <f t="shared" si="708"/>
        <v>0</v>
      </c>
      <c r="S1388" s="18">
        <f t="shared" si="708"/>
        <v>0</v>
      </c>
      <c r="T1388" s="204">
        <f t="shared" si="693"/>
        <v>0</v>
      </c>
      <c r="U1388" s="9">
        <f t="shared" si="693"/>
        <v>0</v>
      </c>
      <c r="V1388" s="9">
        <f t="shared" si="693"/>
        <v>0</v>
      </c>
      <c r="W1388" s="9">
        <f t="shared" si="693"/>
        <v>0</v>
      </c>
      <c r="X1388" s="18">
        <f t="shared" si="693"/>
        <v>0</v>
      </c>
      <c r="Y1388" s="204">
        <f t="shared" ref="Y1388:AC1388" si="709">Y981/$X$33</f>
        <v>0</v>
      </c>
      <c r="Z1388" s="9">
        <f t="shared" si="709"/>
        <v>0</v>
      </c>
      <c r="AA1388" s="9">
        <f t="shared" si="709"/>
        <v>0</v>
      </c>
      <c r="AB1388" s="9">
        <f t="shared" si="709"/>
        <v>0</v>
      </c>
      <c r="AC1388" s="18">
        <f t="shared" si="709"/>
        <v>0</v>
      </c>
      <c r="AD1388" s="204">
        <f t="shared" si="695"/>
        <v>0</v>
      </c>
      <c r="AE1388" s="9">
        <f t="shared" si="695"/>
        <v>0</v>
      </c>
      <c r="AF1388" s="9">
        <f t="shared" si="695"/>
        <v>0</v>
      </c>
      <c r="AG1388" s="9">
        <f t="shared" si="695"/>
        <v>0</v>
      </c>
      <c r="AH1388" s="18">
        <f t="shared" si="695"/>
        <v>0</v>
      </c>
      <c r="AI1388" s="17"/>
      <c r="AM1388" s="109"/>
    </row>
    <row r="1389" spans="1:39" outlineLevel="2">
      <c r="A1389" s="37">
        <f>ROW()</f>
        <v>1389</v>
      </c>
      <c r="C1389" s="6" t="s">
        <v>655</v>
      </c>
      <c r="I1389" s="204"/>
      <c r="J1389" s="9"/>
      <c r="K1389" s="9"/>
      <c r="L1389" s="9"/>
      <c r="M1389" s="9"/>
      <c r="N1389" s="204"/>
      <c r="O1389" s="9"/>
      <c r="P1389" s="9"/>
      <c r="Q1389" s="9"/>
      <c r="R1389" s="9"/>
      <c r="S1389" s="18"/>
      <c r="T1389" s="204"/>
      <c r="U1389" s="9"/>
      <c r="V1389" s="9"/>
      <c r="W1389" s="9"/>
      <c r="X1389" s="18"/>
      <c r="Y1389" s="204"/>
      <c r="Z1389" s="9"/>
      <c r="AA1389" s="9"/>
      <c r="AB1389" s="9"/>
      <c r="AC1389" s="18"/>
      <c r="AD1389" s="204"/>
      <c r="AE1389" s="9"/>
      <c r="AF1389" s="9"/>
      <c r="AG1389" s="9"/>
      <c r="AH1389" s="18"/>
      <c r="AI1389" s="17"/>
      <c r="AM1389" s="109"/>
    </row>
    <row r="1390" spans="1:39" outlineLevel="2">
      <c r="A1390" s="37">
        <f>ROW()</f>
        <v>1390</v>
      </c>
      <c r="C1390" s="6" t="s">
        <v>656</v>
      </c>
      <c r="I1390" s="204"/>
      <c r="J1390" s="9"/>
      <c r="K1390" s="9"/>
      <c r="L1390" s="9"/>
      <c r="M1390" s="9"/>
      <c r="N1390" s="204"/>
      <c r="O1390" s="9"/>
      <c r="P1390" s="9"/>
      <c r="Q1390" s="9"/>
      <c r="R1390" s="9"/>
      <c r="S1390" s="18"/>
      <c r="T1390" s="204"/>
      <c r="U1390" s="9"/>
      <c r="V1390" s="9"/>
      <c r="W1390" s="9"/>
      <c r="X1390" s="18"/>
      <c r="Y1390" s="204"/>
      <c r="Z1390" s="9"/>
      <c r="AA1390" s="9"/>
      <c r="AB1390" s="9"/>
      <c r="AC1390" s="18"/>
      <c r="AD1390" s="204"/>
      <c r="AE1390" s="9"/>
      <c r="AF1390" s="9"/>
      <c r="AG1390" s="9"/>
      <c r="AH1390" s="18"/>
      <c r="AI1390" s="17"/>
      <c r="AM1390" s="109"/>
    </row>
    <row r="1391" spans="1:39" outlineLevel="2">
      <c r="A1391" s="37">
        <f>ROW()</f>
        <v>1391</v>
      </c>
      <c r="C1391" s="6" t="s">
        <v>667</v>
      </c>
      <c r="I1391" s="204"/>
      <c r="J1391" s="9"/>
      <c r="K1391" s="9"/>
      <c r="L1391" s="9"/>
      <c r="M1391" s="9"/>
      <c r="N1391" s="204"/>
      <c r="O1391" s="9"/>
      <c r="P1391" s="9"/>
      <c r="Q1391" s="9"/>
      <c r="R1391" s="9"/>
      <c r="S1391" s="18"/>
      <c r="T1391" s="204"/>
      <c r="U1391" s="9"/>
      <c r="V1391" s="9"/>
      <c r="W1391" s="9"/>
      <c r="X1391" s="18"/>
      <c r="Y1391" s="204"/>
      <c r="Z1391" s="9"/>
      <c r="AA1391" s="9"/>
      <c r="AB1391" s="9"/>
      <c r="AC1391" s="18"/>
      <c r="AD1391" s="204"/>
      <c r="AE1391" s="9"/>
      <c r="AF1391" s="9"/>
      <c r="AG1391" s="9"/>
      <c r="AH1391" s="18"/>
      <c r="AI1391" s="17"/>
      <c r="AM1391" s="109"/>
    </row>
    <row r="1392" spans="1:39" outlineLevel="2">
      <c r="A1392" s="37">
        <f>ROW()</f>
        <v>1392</v>
      </c>
      <c r="C1392" s="6" t="s">
        <v>212</v>
      </c>
      <c r="I1392" s="204">
        <f t="shared" ref="I1392:S1392" si="710">I985/$M$33</f>
        <v>0</v>
      </c>
      <c r="J1392" s="9">
        <f t="shared" si="710"/>
        <v>0</v>
      </c>
      <c r="K1392" s="9">
        <f t="shared" si="710"/>
        <v>0</v>
      </c>
      <c r="L1392" s="9">
        <f t="shared" si="710"/>
        <v>0</v>
      </c>
      <c r="M1392" s="9">
        <f t="shared" si="710"/>
        <v>0</v>
      </c>
      <c r="N1392" s="204">
        <f t="shared" si="710"/>
        <v>0</v>
      </c>
      <c r="O1392" s="9">
        <f t="shared" si="710"/>
        <v>0</v>
      </c>
      <c r="P1392" s="9">
        <f t="shared" si="710"/>
        <v>0</v>
      </c>
      <c r="Q1392" s="9">
        <f t="shared" si="710"/>
        <v>0</v>
      </c>
      <c r="R1392" s="9">
        <f t="shared" si="710"/>
        <v>0</v>
      </c>
      <c r="S1392" s="18">
        <f t="shared" si="710"/>
        <v>0</v>
      </c>
      <c r="T1392" s="204">
        <f t="shared" ref="T1392:X1393" si="711">T985/$S$33</f>
        <v>0</v>
      </c>
      <c r="U1392" s="9">
        <f t="shared" si="711"/>
        <v>0</v>
      </c>
      <c r="V1392" s="9">
        <f t="shared" si="711"/>
        <v>0</v>
      </c>
      <c r="W1392" s="9">
        <f t="shared" si="711"/>
        <v>0</v>
      </c>
      <c r="X1392" s="18">
        <f t="shared" si="711"/>
        <v>0</v>
      </c>
      <c r="Y1392" s="204">
        <f t="shared" ref="Y1392:AC1392" si="712">Y985/$X$33</f>
        <v>0</v>
      </c>
      <c r="Z1392" s="9">
        <f t="shared" si="712"/>
        <v>0</v>
      </c>
      <c r="AA1392" s="9">
        <f t="shared" si="712"/>
        <v>0</v>
      </c>
      <c r="AB1392" s="9">
        <f t="shared" si="712"/>
        <v>0</v>
      </c>
      <c r="AC1392" s="18">
        <f t="shared" si="712"/>
        <v>0</v>
      </c>
      <c r="AD1392" s="204">
        <f t="shared" ref="AD1392:AH1393" si="713">AD985/$AB$33</f>
        <v>0</v>
      </c>
      <c r="AE1392" s="9">
        <f t="shared" si="713"/>
        <v>0</v>
      </c>
      <c r="AF1392" s="9">
        <f t="shared" si="713"/>
        <v>0</v>
      </c>
      <c r="AG1392" s="9">
        <f t="shared" si="713"/>
        <v>0</v>
      </c>
      <c r="AH1392" s="18">
        <f t="shared" si="713"/>
        <v>0</v>
      </c>
      <c r="AI1392" s="17"/>
      <c r="AM1392" s="109"/>
    </row>
    <row r="1393" spans="1:39" outlineLevel="2">
      <c r="A1393" s="37">
        <f>ROW()</f>
        <v>1393</v>
      </c>
      <c r="C1393" s="6" t="s">
        <v>362</v>
      </c>
      <c r="I1393" s="205">
        <f t="shared" ref="I1393:S1393" si="714">I986/$M$33</f>
        <v>0</v>
      </c>
      <c r="J1393" s="15">
        <f t="shared" si="714"/>
        <v>0</v>
      </c>
      <c r="K1393" s="15">
        <f t="shared" si="714"/>
        <v>0</v>
      </c>
      <c r="L1393" s="15">
        <f t="shared" si="714"/>
        <v>0</v>
      </c>
      <c r="M1393" s="15">
        <f t="shared" si="714"/>
        <v>0</v>
      </c>
      <c r="N1393" s="205">
        <f t="shared" si="714"/>
        <v>0</v>
      </c>
      <c r="O1393" s="15">
        <f t="shared" si="714"/>
        <v>0</v>
      </c>
      <c r="P1393" s="15">
        <f t="shared" si="714"/>
        <v>0</v>
      </c>
      <c r="Q1393" s="15">
        <f t="shared" si="714"/>
        <v>0</v>
      </c>
      <c r="R1393" s="15">
        <f t="shared" si="714"/>
        <v>0</v>
      </c>
      <c r="S1393" s="206">
        <f t="shared" si="714"/>
        <v>0</v>
      </c>
      <c r="T1393" s="205">
        <f t="shared" si="711"/>
        <v>0</v>
      </c>
      <c r="U1393" s="15">
        <f t="shared" si="711"/>
        <v>0</v>
      </c>
      <c r="V1393" s="15">
        <f t="shared" si="711"/>
        <v>0</v>
      </c>
      <c r="W1393" s="15">
        <f t="shared" si="711"/>
        <v>0</v>
      </c>
      <c r="X1393" s="206">
        <f t="shared" si="711"/>
        <v>0</v>
      </c>
      <c r="Y1393" s="205">
        <f t="shared" ref="Y1393:AC1393" si="715">Y986/$X$33</f>
        <v>0</v>
      </c>
      <c r="Z1393" s="15">
        <f t="shared" si="715"/>
        <v>0</v>
      </c>
      <c r="AA1393" s="15">
        <f t="shared" si="715"/>
        <v>0</v>
      </c>
      <c r="AB1393" s="15">
        <f t="shared" si="715"/>
        <v>0</v>
      </c>
      <c r="AC1393" s="206">
        <f t="shared" si="715"/>
        <v>0</v>
      </c>
      <c r="AD1393" s="205">
        <f t="shared" si="713"/>
        <v>0</v>
      </c>
      <c r="AE1393" s="15">
        <f t="shared" si="713"/>
        <v>0</v>
      </c>
      <c r="AF1393" s="15">
        <f t="shared" si="713"/>
        <v>0</v>
      </c>
      <c r="AG1393" s="15">
        <f t="shared" si="713"/>
        <v>0</v>
      </c>
      <c r="AH1393" s="206">
        <f t="shared" si="713"/>
        <v>0</v>
      </c>
      <c r="AI1393" s="17"/>
      <c r="AM1393" s="109"/>
    </row>
    <row r="1394" spans="1:39" outlineLevel="2">
      <c r="A1394" s="37">
        <f>ROW()</f>
        <v>1394</v>
      </c>
      <c r="C1394" s="6" t="s">
        <v>1</v>
      </c>
      <c r="I1394" s="204">
        <f t="shared" ref="I1394:AC1394" si="716">SUM(I1381:I1393)</f>
        <v>0</v>
      </c>
      <c r="J1394" s="9">
        <f t="shared" si="716"/>
        <v>0</v>
      </c>
      <c r="K1394" s="9">
        <f t="shared" si="716"/>
        <v>0</v>
      </c>
      <c r="L1394" s="9">
        <f t="shared" si="716"/>
        <v>0</v>
      </c>
      <c r="M1394" s="9">
        <f t="shared" si="716"/>
        <v>0</v>
      </c>
      <c r="N1394" s="204">
        <f t="shared" si="716"/>
        <v>0</v>
      </c>
      <c r="O1394" s="9">
        <f t="shared" si="716"/>
        <v>0</v>
      </c>
      <c r="P1394" s="9">
        <f t="shared" si="716"/>
        <v>4.2855471396625262</v>
      </c>
      <c r="Q1394" s="9">
        <f t="shared" si="716"/>
        <v>4.2855471396625262</v>
      </c>
      <c r="R1394" s="9">
        <f t="shared" si="716"/>
        <v>4.2855471396625262</v>
      </c>
      <c r="S1394" s="18">
        <f t="shared" si="716"/>
        <v>4.2855471396625262</v>
      </c>
      <c r="T1394" s="204">
        <f t="shared" si="716"/>
        <v>14.548200366983243</v>
      </c>
      <c r="U1394" s="9">
        <f t="shared" si="716"/>
        <v>14.548200366983243</v>
      </c>
      <c r="V1394" s="9">
        <f t="shared" si="716"/>
        <v>14.548200366983243</v>
      </c>
      <c r="W1394" s="9">
        <f t="shared" si="716"/>
        <v>14.548200366983243</v>
      </c>
      <c r="X1394" s="18">
        <f t="shared" si="716"/>
        <v>14.548200366983243</v>
      </c>
      <c r="Y1394" s="204">
        <f t="shared" si="716"/>
        <v>11.717116849286612</v>
      </c>
      <c r="Z1394" s="9">
        <f t="shared" si="716"/>
        <v>14.522362682200038</v>
      </c>
      <c r="AA1394" s="9">
        <f t="shared" si="716"/>
        <v>14.522362682200038</v>
      </c>
      <c r="AB1394" s="9">
        <f t="shared" si="716"/>
        <v>14.522362682200038</v>
      </c>
      <c r="AC1394" s="18">
        <f t="shared" si="716"/>
        <v>14.522362682200036</v>
      </c>
      <c r="AD1394" s="204">
        <f t="shared" ref="AD1394:AH1394" si="717">SUM(AD1381:AD1393)</f>
        <v>17.324428219574298</v>
      </c>
      <c r="AE1394" s="9">
        <f t="shared" si="717"/>
        <v>16.328210150104233</v>
      </c>
      <c r="AF1394" s="9">
        <f t="shared" si="717"/>
        <v>16.328210150104237</v>
      </c>
      <c r="AG1394" s="9">
        <f t="shared" si="717"/>
        <v>16.328210150104237</v>
      </c>
      <c r="AH1394" s="18">
        <f t="shared" si="717"/>
        <v>16.328210150104237</v>
      </c>
      <c r="AI1394" s="17"/>
      <c r="AM1394" s="109"/>
    </row>
    <row r="1395" spans="1:39" outlineLevel="2">
      <c r="A1395" s="37">
        <f>ROW()</f>
        <v>1395</v>
      </c>
      <c r="B1395" s="64" t="s">
        <v>219</v>
      </c>
      <c r="I1395" s="1306" t="str">
        <f>"AA1 [m$ "&amp;$E$33&amp;"]"</f>
        <v>AA1 [m$ 31/12/2024]</v>
      </c>
      <c r="J1395" s="1307"/>
      <c r="K1395" s="1307"/>
      <c r="L1395" s="1307"/>
      <c r="M1395" s="1307"/>
      <c r="N1395" s="1303" t="str">
        <f>"AA2 [m$ "&amp;$E$33&amp;"]"</f>
        <v>AA2 [m$ 31/12/2024]</v>
      </c>
      <c r="O1395" s="1304"/>
      <c r="P1395" s="1304"/>
      <c r="Q1395" s="1304"/>
      <c r="R1395" s="1304"/>
      <c r="S1395" s="1305"/>
      <c r="T1395" s="1303" t="str">
        <f>"AA3 [m$ "&amp;$E$33&amp;"]"</f>
        <v>AA3 [m$ 31/12/2024]</v>
      </c>
      <c r="U1395" s="1304"/>
      <c r="V1395" s="1304"/>
      <c r="W1395" s="1304"/>
      <c r="X1395" s="1305"/>
      <c r="Y1395" s="1303" t="str">
        <f>"AA4 [m$ "&amp;$E$33&amp;"]"</f>
        <v>AA4 [m$ 31/12/2024]</v>
      </c>
      <c r="Z1395" s="1304"/>
      <c r="AA1395" s="1304"/>
      <c r="AB1395" s="1304"/>
      <c r="AC1395" s="1305"/>
      <c r="AD1395" s="1303" t="str">
        <f>"AA4 [m$ "&amp;$E$33&amp;"]"</f>
        <v>AA4 [m$ 31/12/2024]</v>
      </c>
      <c r="AE1395" s="1304"/>
      <c r="AF1395" s="1304"/>
      <c r="AG1395" s="1304"/>
      <c r="AH1395" s="1305"/>
      <c r="AI1395" s="17"/>
      <c r="AM1395" s="109"/>
    </row>
    <row r="1396" spans="1:39" outlineLevel="2">
      <c r="A1396" s="37">
        <f>ROW()</f>
        <v>1396</v>
      </c>
      <c r="C1396" s="167" t="s">
        <v>2</v>
      </c>
      <c r="I1396" s="204">
        <f t="shared" ref="I1396:S1396" si="718">I989/$M$33</f>
        <v>0</v>
      </c>
      <c r="J1396" s="9">
        <f t="shared" si="718"/>
        <v>0</v>
      </c>
      <c r="K1396" s="9">
        <f t="shared" si="718"/>
        <v>0</v>
      </c>
      <c r="L1396" s="9">
        <f t="shared" si="718"/>
        <v>0</v>
      </c>
      <c r="M1396" s="9">
        <f t="shared" si="718"/>
        <v>0</v>
      </c>
      <c r="N1396" s="204">
        <f t="shared" si="718"/>
        <v>0</v>
      </c>
      <c r="O1396" s="9">
        <f t="shared" si="718"/>
        <v>0</v>
      </c>
      <c r="P1396" s="9">
        <f t="shared" si="718"/>
        <v>0</v>
      </c>
      <c r="Q1396" s="9">
        <f t="shared" si="718"/>
        <v>6.2121528002185267</v>
      </c>
      <c r="R1396" s="9">
        <f t="shared" si="718"/>
        <v>6.2121528002185267</v>
      </c>
      <c r="S1396" s="18">
        <f t="shared" si="718"/>
        <v>6.2121528002185267</v>
      </c>
      <c r="T1396" s="204">
        <f t="shared" ref="T1396:X1403" si="719">T989/$S$33</f>
        <v>0</v>
      </c>
      <c r="U1396" s="9">
        <f t="shared" si="719"/>
        <v>0</v>
      </c>
      <c r="V1396" s="9">
        <f t="shared" si="719"/>
        <v>0</v>
      </c>
      <c r="W1396" s="9">
        <f t="shared" si="719"/>
        <v>0</v>
      </c>
      <c r="X1396" s="18">
        <f t="shared" si="719"/>
        <v>0</v>
      </c>
      <c r="Y1396" s="204">
        <f t="shared" ref="Y1396:AC1396" si="720">Y989/$X$33</f>
        <v>0</v>
      </c>
      <c r="Z1396" s="9">
        <f t="shared" si="720"/>
        <v>0</v>
      </c>
      <c r="AA1396" s="9">
        <f t="shared" si="720"/>
        <v>0</v>
      </c>
      <c r="AB1396" s="9">
        <f t="shared" si="720"/>
        <v>0</v>
      </c>
      <c r="AC1396" s="18">
        <f t="shared" si="720"/>
        <v>0</v>
      </c>
      <c r="AD1396" s="204">
        <f t="shared" ref="AD1396:AH1403" si="721">AD989/$AB$33</f>
        <v>0</v>
      </c>
      <c r="AE1396" s="9">
        <f t="shared" si="721"/>
        <v>0</v>
      </c>
      <c r="AF1396" s="9">
        <f t="shared" si="721"/>
        <v>0</v>
      </c>
      <c r="AG1396" s="9">
        <f t="shared" si="721"/>
        <v>0</v>
      </c>
      <c r="AH1396" s="18">
        <f t="shared" si="721"/>
        <v>0</v>
      </c>
      <c r="AI1396" s="17"/>
      <c r="AM1396" s="109"/>
    </row>
    <row r="1397" spans="1:39" outlineLevel="2">
      <c r="A1397" s="37">
        <f>ROW()</f>
        <v>1397</v>
      </c>
      <c r="C1397" s="6" t="s">
        <v>3</v>
      </c>
      <c r="I1397" s="204">
        <f t="shared" ref="I1397:S1397" si="722">I990/$M$33</f>
        <v>0</v>
      </c>
      <c r="J1397" s="9">
        <f t="shared" si="722"/>
        <v>0</v>
      </c>
      <c r="K1397" s="9">
        <f t="shared" si="722"/>
        <v>0</v>
      </c>
      <c r="L1397" s="9">
        <f t="shared" si="722"/>
        <v>0</v>
      </c>
      <c r="M1397" s="9">
        <f t="shared" si="722"/>
        <v>0</v>
      </c>
      <c r="N1397" s="204">
        <f t="shared" si="722"/>
        <v>0</v>
      </c>
      <c r="O1397" s="9">
        <f t="shared" si="722"/>
        <v>0</v>
      </c>
      <c r="P1397" s="9">
        <f t="shared" si="722"/>
        <v>0</v>
      </c>
      <c r="Q1397" s="9">
        <f t="shared" si="722"/>
        <v>6.6883958675884552</v>
      </c>
      <c r="R1397" s="9">
        <f t="shared" si="722"/>
        <v>6.6883958675884552</v>
      </c>
      <c r="S1397" s="18">
        <f t="shared" si="722"/>
        <v>6.6883958675884552</v>
      </c>
      <c r="T1397" s="204">
        <f t="shared" si="719"/>
        <v>0</v>
      </c>
      <c r="U1397" s="9">
        <f t="shared" si="719"/>
        <v>0</v>
      </c>
      <c r="V1397" s="9">
        <f t="shared" si="719"/>
        <v>0</v>
      </c>
      <c r="W1397" s="9">
        <f t="shared" si="719"/>
        <v>0</v>
      </c>
      <c r="X1397" s="18">
        <f t="shared" si="719"/>
        <v>0</v>
      </c>
      <c r="Y1397" s="204">
        <f t="shared" ref="Y1397:AC1397" si="723">Y990/$X$33</f>
        <v>0</v>
      </c>
      <c r="Z1397" s="9">
        <f t="shared" si="723"/>
        <v>0</v>
      </c>
      <c r="AA1397" s="9">
        <f t="shared" si="723"/>
        <v>0</v>
      </c>
      <c r="AB1397" s="9">
        <f t="shared" si="723"/>
        <v>0</v>
      </c>
      <c r="AC1397" s="18">
        <f t="shared" si="723"/>
        <v>0</v>
      </c>
      <c r="AD1397" s="204">
        <f t="shared" si="721"/>
        <v>0</v>
      </c>
      <c r="AE1397" s="9">
        <f t="shared" si="721"/>
        <v>0</v>
      </c>
      <c r="AF1397" s="9">
        <f t="shared" si="721"/>
        <v>0</v>
      </c>
      <c r="AG1397" s="9">
        <f t="shared" si="721"/>
        <v>0</v>
      </c>
      <c r="AH1397" s="18">
        <f t="shared" si="721"/>
        <v>0</v>
      </c>
      <c r="AI1397" s="17"/>
      <c r="AM1397" s="109"/>
    </row>
    <row r="1398" spans="1:39" outlineLevel="2">
      <c r="A1398" s="37">
        <f>ROW()</f>
        <v>1398</v>
      </c>
      <c r="C1398" s="6" t="s">
        <v>4</v>
      </c>
      <c r="I1398" s="204">
        <f t="shared" ref="I1398:S1398" si="724">I991/$M$33</f>
        <v>0</v>
      </c>
      <c r="J1398" s="9">
        <f t="shared" si="724"/>
        <v>0</v>
      </c>
      <c r="K1398" s="9">
        <f t="shared" si="724"/>
        <v>0</v>
      </c>
      <c r="L1398" s="9">
        <f t="shared" si="724"/>
        <v>0</v>
      </c>
      <c r="M1398" s="9">
        <f t="shared" si="724"/>
        <v>0</v>
      </c>
      <c r="N1398" s="204">
        <f t="shared" si="724"/>
        <v>0</v>
      </c>
      <c r="O1398" s="9">
        <f t="shared" si="724"/>
        <v>0</v>
      </c>
      <c r="P1398" s="9">
        <f t="shared" si="724"/>
        <v>0</v>
      </c>
      <c r="Q1398" s="9">
        <f t="shared" si="724"/>
        <v>5.2628108401117438E-3</v>
      </c>
      <c r="R1398" s="9">
        <f t="shared" si="724"/>
        <v>5.2628108401117438E-3</v>
      </c>
      <c r="S1398" s="18">
        <f t="shared" si="724"/>
        <v>5.2628108401117438E-3</v>
      </c>
      <c r="T1398" s="204">
        <f t="shared" si="719"/>
        <v>0</v>
      </c>
      <c r="U1398" s="9">
        <f t="shared" si="719"/>
        <v>0</v>
      </c>
      <c r="V1398" s="9">
        <f t="shared" si="719"/>
        <v>0</v>
      </c>
      <c r="W1398" s="9">
        <f t="shared" si="719"/>
        <v>0</v>
      </c>
      <c r="X1398" s="18">
        <f t="shared" si="719"/>
        <v>0</v>
      </c>
      <c r="Y1398" s="204">
        <f t="shared" ref="Y1398:AC1398" si="725">Y991/$X$33</f>
        <v>0</v>
      </c>
      <c r="Z1398" s="9">
        <f t="shared" si="725"/>
        <v>0</v>
      </c>
      <c r="AA1398" s="9">
        <f t="shared" si="725"/>
        <v>0</v>
      </c>
      <c r="AB1398" s="9">
        <f t="shared" si="725"/>
        <v>0</v>
      </c>
      <c r="AC1398" s="18">
        <f t="shared" si="725"/>
        <v>0</v>
      </c>
      <c r="AD1398" s="204">
        <f t="shared" si="721"/>
        <v>0</v>
      </c>
      <c r="AE1398" s="9">
        <f t="shared" si="721"/>
        <v>0</v>
      </c>
      <c r="AF1398" s="9">
        <f t="shared" si="721"/>
        <v>0</v>
      </c>
      <c r="AG1398" s="9">
        <f t="shared" si="721"/>
        <v>0</v>
      </c>
      <c r="AH1398" s="18">
        <f t="shared" si="721"/>
        <v>0</v>
      </c>
      <c r="AI1398" s="17"/>
      <c r="AM1398" s="109"/>
    </row>
    <row r="1399" spans="1:39" outlineLevel="2">
      <c r="A1399" s="37">
        <f>ROW()</f>
        <v>1399</v>
      </c>
      <c r="C1399" s="6" t="s">
        <v>208</v>
      </c>
      <c r="I1399" s="204">
        <f t="shared" ref="I1399:S1399" si="726">I992/$M$33</f>
        <v>0</v>
      </c>
      <c r="J1399" s="9">
        <f t="shared" si="726"/>
        <v>0</v>
      </c>
      <c r="K1399" s="9">
        <f t="shared" si="726"/>
        <v>0</v>
      </c>
      <c r="L1399" s="9">
        <f t="shared" si="726"/>
        <v>0</v>
      </c>
      <c r="M1399" s="9">
        <f t="shared" si="726"/>
        <v>0</v>
      </c>
      <c r="N1399" s="204">
        <f t="shared" si="726"/>
        <v>0</v>
      </c>
      <c r="O1399" s="9">
        <f t="shared" si="726"/>
        <v>0</v>
      </c>
      <c r="P1399" s="9">
        <f t="shared" si="726"/>
        <v>0</v>
      </c>
      <c r="Q1399" s="9">
        <f t="shared" si="726"/>
        <v>9.0637297801924407E-2</v>
      </c>
      <c r="R1399" s="9">
        <f t="shared" si="726"/>
        <v>9.0637297801924407E-2</v>
      </c>
      <c r="S1399" s="18">
        <f t="shared" si="726"/>
        <v>9.0637297801924407E-2</v>
      </c>
      <c r="T1399" s="204">
        <f t="shared" si="719"/>
        <v>0.11453392458896282</v>
      </c>
      <c r="U1399" s="9">
        <f t="shared" si="719"/>
        <v>0.11453392458896282</v>
      </c>
      <c r="V1399" s="9">
        <f t="shared" si="719"/>
        <v>0.11453392458896282</v>
      </c>
      <c r="W1399" s="9">
        <f t="shared" si="719"/>
        <v>0.11453392458896282</v>
      </c>
      <c r="X1399" s="18">
        <f t="shared" si="719"/>
        <v>0.11453392458896282</v>
      </c>
      <c r="Y1399" s="204">
        <f t="shared" ref="Y1399:AC1399" si="727">Y992/$X$33</f>
        <v>9.0993042670316285E-2</v>
      </c>
      <c r="Z1399" s="9">
        <f t="shared" si="727"/>
        <v>9.0993042670316285E-2</v>
      </c>
      <c r="AA1399" s="9">
        <f t="shared" si="727"/>
        <v>9.0993042670316285E-2</v>
      </c>
      <c r="AB1399" s="9">
        <f t="shared" si="727"/>
        <v>9.0993042670316257E-2</v>
      </c>
      <c r="AC1399" s="18">
        <f t="shared" si="727"/>
        <v>9.0993042670316257E-2</v>
      </c>
      <c r="AD1399" s="204">
        <f t="shared" si="721"/>
        <v>0.23923021795623381</v>
      </c>
      <c r="AE1399" s="9">
        <f t="shared" si="721"/>
        <v>0</v>
      </c>
      <c r="AF1399" s="9">
        <f t="shared" si="721"/>
        <v>0</v>
      </c>
      <c r="AG1399" s="9">
        <f t="shared" si="721"/>
        <v>0</v>
      </c>
      <c r="AH1399" s="18">
        <f t="shared" si="721"/>
        <v>0</v>
      </c>
      <c r="AI1399" s="17"/>
      <c r="AM1399" s="109"/>
    </row>
    <row r="1400" spans="1:39" outlineLevel="2">
      <c r="A1400" s="37">
        <f>ROW()</f>
        <v>1400</v>
      </c>
      <c r="C1400" s="6" t="s">
        <v>473</v>
      </c>
      <c r="I1400" s="204">
        <f t="shared" ref="I1400:S1400" si="728">I993/$M$33</f>
        <v>0</v>
      </c>
      <c r="J1400" s="9">
        <f t="shared" si="728"/>
        <v>0</v>
      </c>
      <c r="K1400" s="9">
        <f t="shared" si="728"/>
        <v>0</v>
      </c>
      <c r="L1400" s="9">
        <f t="shared" si="728"/>
        <v>0</v>
      </c>
      <c r="M1400" s="9">
        <f t="shared" si="728"/>
        <v>0</v>
      </c>
      <c r="N1400" s="204">
        <f t="shared" si="728"/>
        <v>0</v>
      </c>
      <c r="O1400" s="9">
        <f t="shared" si="728"/>
        <v>0</v>
      </c>
      <c r="P1400" s="9">
        <f t="shared" si="728"/>
        <v>0</v>
      </c>
      <c r="Q1400" s="9">
        <f t="shared" si="728"/>
        <v>0</v>
      </c>
      <c r="R1400" s="9">
        <f t="shared" si="728"/>
        <v>0</v>
      </c>
      <c r="S1400" s="18">
        <f t="shared" si="728"/>
        <v>0</v>
      </c>
      <c r="T1400" s="204">
        <f t="shared" si="719"/>
        <v>0</v>
      </c>
      <c r="U1400" s="9">
        <f t="shared" si="719"/>
        <v>0</v>
      </c>
      <c r="V1400" s="9">
        <f t="shared" si="719"/>
        <v>0</v>
      </c>
      <c r="W1400" s="9">
        <f t="shared" si="719"/>
        <v>0</v>
      </c>
      <c r="X1400" s="18">
        <f t="shared" si="719"/>
        <v>0</v>
      </c>
      <c r="Y1400" s="204">
        <f t="shared" ref="Y1400:AC1400" si="729">Y993/$X$33</f>
        <v>0</v>
      </c>
      <c r="Z1400" s="9">
        <f t="shared" si="729"/>
        <v>0</v>
      </c>
      <c r="AA1400" s="9">
        <f t="shared" si="729"/>
        <v>0</v>
      </c>
      <c r="AB1400" s="9">
        <f t="shared" si="729"/>
        <v>0</v>
      </c>
      <c r="AC1400" s="18">
        <f t="shared" si="729"/>
        <v>0</v>
      </c>
      <c r="AD1400" s="204">
        <f t="shared" si="721"/>
        <v>0.35981993994492567</v>
      </c>
      <c r="AE1400" s="9">
        <f t="shared" si="721"/>
        <v>0</v>
      </c>
      <c r="AF1400" s="9">
        <f t="shared" si="721"/>
        <v>0</v>
      </c>
      <c r="AG1400" s="9">
        <f t="shared" si="721"/>
        <v>0</v>
      </c>
      <c r="AH1400" s="18">
        <f t="shared" si="721"/>
        <v>0</v>
      </c>
      <c r="AI1400" s="17"/>
      <c r="AM1400" s="109"/>
    </row>
    <row r="1401" spans="1:39" outlineLevel="2">
      <c r="A1401" s="37">
        <f>ROW()</f>
        <v>1401</v>
      </c>
      <c r="C1401" s="6" t="s">
        <v>474</v>
      </c>
      <c r="I1401" s="204">
        <f t="shared" ref="I1401:S1401" si="730">I994/$M$33</f>
        <v>0</v>
      </c>
      <c r="J1401" s="9">
        <f t="shared" si="730"/>
        <v>0</v>
      </c>
      <c r="K1401" s="9">
        <f t="shared" si="730"/>
        <v>0</v>
      </c>
      <c r="L1401" s="9">
        <f t="shared" si="730"/>
        <v>0</v>
      </c>
      <c r="M1401" s="9">
        <f t="shared" si="730"/>
        <v>0</v>
      </c>
      <c r="N1401" s="204">
        <f t="shared" si="730"/>
        <v>0</v>
      </c>
      <c r="O1401" s="9">
        <f t="shared" si="730"/>
        <v>0</v>
      </c>
      <c r="P1401" s="9">
        <f t="shared" si="730"/>
        <v>0</v>
      </c>
      <c r="Q1401" s="9">
        <f t="shared" si="730"/>
        <v>0</v>
      </c>
      <c r="R1401" s="9">
        <f t="shared" si="730"/>
        <v>0</v>
      </c>
      <c r="S1401" s="18">
        <f t="shared" si="730"/>
        <v>0</v>
      </c>
      <c r="T1401" s="204">
        <f t="shared" si="719"/>
        <v>0</v>
      </c>
      <c r="U1401" s="9">
        <f t="shared" si="719"/>
        <v>0</v>
      </c>
      <c r="V1401" s="9">
        <f t="shared" si="719"/>
        <v>0</v>
      </c>
      <c r="W1401" s="9">
        <f t="shared" si="719"/>
        <v>0</v>
      </c>
      <c r="X1401" s="18">
        <f t="shared" si="719"/>
        <v>0</v>
      </c>
      <c r="Y1401" s="204">
        <f t="shared" ref="Y1401:AC1401" si="731">Y994/$X$33</f>
        <v>0</v>
      </c>
      <c r="Z1401" s="9">
        <f t="shared" si="731"/>
        <v>0</v>
      </c>
      <c r="AA1401" s="9">
        <f t="shared" si="731"/>
        <v>0</v>
      </c>
      <c r="AB1401" s="9">
        <f t="shared" si="731"/>
        <v>0</v>
      </c>
      <c r="AC1401" s="18">
        <f t="shared" si="731"/>
        <v>0</v>
      </c>
      <c r="AD1401" s="204">
        <f t="shared" si="721"/>
        <v>0</v>
      </c>
      <c r="AE1401" s="9">
        <f t="shared" si="721"/>
        <v>0</v>
      </c>
      <c r="AF1401" s="9">
        <f t="shared" si="721"/>
        <v>0</v>
      </c>
      <c r="AG1401" s="9">
        <f t="shared" si="721"/>
        <v>0</v>
      </c>
      <c r="AH1401" s="18">
        <f t="shared" si="721"/>
        <v>0</v>
      </c>
      <c r="AI1401" s="17"/>
      <c r="AM1401" s="109"/>
    </row>
    <row r="1402" spans="1:39" outlineLevel="2">
      <c r="A1402" s="37">
        <f>ROW()</f>
        <v>1402</v>
      </c>
      <c r="C1402" s="6" t="s">
        <v>477</v>
      </c>
      <c r="I1402" s="204">
        <f t="shared" ref="I1402:S1402" si="732">I995/$M$33</f>
        <v>0</v>
      </c>
      <c r="J1402" s="9">
        <f t="shared" si="732"/>
        <v>0</v>
      </c>
      <c r="K1402" s="9">
        <f t="shared" si="732"/>
        <v>0</v>
      </c>
      <c r="L1402" s="9">
        <f t="shared" si="732"/>
        <v>0</v>
      </c>
      <c r="M1402" s="9">
        <f t="shared" si="732"/>
        <v>0</v>
      </c>
      <c r="N1402" s="204">
        <f t="shared" si="732"/>
        <v>0</v>
      </c>
      <c r="O1402" s="9">
        <f t="shared" si="732"/>
        <v>0</v>
      </c>
      <c r="P1402" s="9">
        <f t="shared" si="732"/>
        <v>0</v>
      </c>
      <c r="Q1402" s="9">
        <f t="shared" si="732"/>
        <v>0</v>
      </c>
      <c r="R1402" s="9">
        <f t="shared" si="732"/>
        <v>0</v>
      </c>
      <c r="S1402" s="18">
        <f t="shared" si="732"/>
        <v>0</v>
      </c>
      <c r="T1402" s="204">
        <f t="shared" si="719"/>
        <v>0</v>
      </c>
      <c r="U1402" s="9">
        <f t="shared" si="719"/>
        <v>0</v>
      </c>
      <c r="V1402" s="9">
        <f t="shared" si="719"/>
        <v>0</v>
      </c>
      <c r="W1402" s="9">
        <f t="shared" si="719"/>
        <v>0</v>
      </c>
      <c r="X1402" s="18">
        <f t="shared" si="719"/>
        <v>0</v>
      </c>
      <c r="Y1402" s="204">
        <f t="shared" ref="Y1402:AC1402" si="733">Y995/$X$33</f>
        <v>0</v>
      </c>
      <c r="Z1402" s="9">
        <f t="shared" si="733"/>
        <v>0</v>
      </c>
      <c r="AA1402" s="9">
        <f t="shared" si="733"/>
        <v>0</v>
      </c>
      <c r="AB1402" s="9">
        <f t="shared" si="733"/>
        <v>0</v>
      </c>
      <c r="AC1402" s="18">
        <f t="shared" si="733"/>
        <v>0</v>
      </c>
      <c r="AD1402" s="204">
        <f t="shared" si="721"/>
        <v>0.94783156749421715</v>
      </c>
      <c r="AE1402" s="9">
        <f t="shared" si="721"/>
        <v>0</v>
      </c>
      <c r="AF1402" s="9">
        <f t="shared" si="721"/>
        <v>0</v>
      </c>
      <c r="AG1402" s="9">
        <f t="shared" si="721"/>
        <v>0</v>
      </c>
      <c r="AH1402" s="18">
        <f t="shared" si="721"/>
        <v>0</v>
      </c>
      <c r="AI1402" s="17"/>
      <c r="AM1402" s="109"/>
    </row>
    <row r="1403" spans="1:39" outlineLevel="2">
      <c r="A1403" s="37">
        <f>ROW()</f>
        <v>1403</v>
      </c>
      <c r="C1403" s="6" t="s">
        <v>511</v>
      </c>
      <c r="I1403" s="204">
        <f t="shared" ref="I1403:S1403" si="734">I996/$M$33</f>
        <v>0</v>
      </c>
      <c r="J1403" s="9">
        <f t="shared" si="734"/>
        <v>0</v>
      </c>
      <c r="K1403" s="9">
        <f t="shared" si="734"/>
        <v>0</v>
      </c>
      <c r="L1403" s="9">
        <f t="shared" si="734"/>
        <v>0</v>
      </c>
      <c r="M1403" s="9">
        <f t="shared" si="734"/>
        <v>0</v>
      </c>
      <c r="N1403" s="204">
        <f t="shared" si="734"/>
        <v>0</v>
      </c>
      <c r="O1403" s="9">
        <f t="shared" si="734"/>
        <v>0</v>
      </c>
      <c r="P1403" s="9">
        <f t="shared" si="734"/>
        <v>0</v>
      </c>
      <c r="Q1403" s="9">
        <f t="shared" si="734"/>
        <v>0</v>
      </c>
      <c r="R1403" s="9">
        <f t="shared" si="734"/>
        <v>0</v>
      </c>
      <c r="S1403" s="18">
        <f t="shared" si="734"/>
        <v>0</v>
      </c>
      <c r="T1403" s="204">
        <f t="shared" si="719"/>
        <v>0</v>
      </c>
      <c r="U1403" s="9">
        <f t="shared" si="719"/>
        <v>0</v>
      </c>
      <c r="V1403" s="9">
        <f t="shared" si="719"/>
        <v>0</v>
      </c>
      <c r="W1403" s="9">
        <f t="shared" si="719"/>
        <v>0</v>
      </c>
      <c r="X1403" s="18">
        <f t="shared" si="719"/>
        <v>0</v>
      </c>
      <c r="Y1403" s="204">
        <f t="shared" ref="Y1403:AC1403" si="735">Y996/$X$33</f>
        <v>0</v>
      </c>
      <c r="Z1403" s="9">
        <f t="shared" si="735"/>
        <v>0</v>
      </c>
      <c r="AA1403" s="9">
        <f t="shared" si="735"/>
        <v>0</v>
      </c>
      <c r="AB1403" s="9">
        <f t="shared" si="735"/>
        <v>0</v>
      </c>
      <c r="AC1403" s="18">
        <f t="shared" si="735"/>
        <v>0</v>
      </c>
      <c r="AD1403" s="204">
        <f t="shared" si="721"/>
        <v>0</v>
      </c>
      <c r="AE1403" s="9">
        <f t="shared" si="721"/>
        <v>0</v>
      </c>
      <c r="AF1403" s="9">
        <f t="shared" si="721"/>
        <v>0</v>
      </c>
      <c r="AG1403" s="9">
        <f t="shared" si="721"/>
        <v>0</v>
      </c>
      <c r="AH1403" s="18">
        <f t="shared" si="721"/>
        <v>0</v>
      </c>
      <c r="AI1403" s="17"/>
      <c r="AM1403" s="109"/>
    </row>
    <row r="1404" spans="1:39" outlineLevel="2">
      <c r="A1404" s="37">
        <f>ROW()</f>
        <v>1404</v>
      </c>
      <c r="C1404" s="6" t="s">
        <v>655</v>
      </c>
      <c r="I1404" s="204"/>
      <c r="J1404" s="9"/>
      <c r="K1404" s="9"/>
      <c r="L1404" s="9"/>
      <c r="M1404" s="9"/>
      <c r="N1404" s="204"/>
      <c r="O1404" s="9"/>
      <c r="P1404" s="9"/>
      <c r="Q1404" s="9"/>
      <c r="R1404" s="9"/>
      <c r="S1404" s="18"/>
      <c r="T1404" s="204"/>
      <c r="U1404" s="9"/>
      <c r="V1404" s="9"/>
      <c r="W1404" s="9"/>
      <c r="X1404" s="18"/>
      <c r="Y1404" s="204"/>
      <c r="Z1404" s="9"/>
      <c r="AA1404" s="9"/>
      <c r="AB1404" s="9"/>
      <c r="AC1404" s="18"/>
      <c r="AD1404" s="204"/>
      <c r="AE1404" s="9"/>
      <c r="AF1404" s="9"/>
      <c r="AG1404" s="9"/>
      <c r="AH1404" s="18"/>
      <c r="AI1404" s="17"/>
      <c r="AM1404" s="109"/>
    </row>
    <row r="1405" spans="1:39" outlineLevel="2">
      <c r="A1405" s="37">
        <f>ROW()</f>
        <v>1405</v>
      </c>
      <c r="C1405" s="6" t="s">
        <v>656</v>
      </c>
      <c r="I1405" s="204"/>
      <c r="J1405" s="9"/>
      <c r="K1405" s="9"/>
      <c r="L1405" s="9"/>
      <c r="M1405" s="9"/>
      <c r="N1405" s="204"/>
      <c r="O1405" s="9"/>
      <c r="P1405" s="9"/>
      <c r="Q1405" s="9"/>
      <c r="R1405" s="9"/>
      <c r="S1405" s="18"/>
      <c r="T1405" s="204"/>
      <c r="U1405" s="9"/>
      <c r="V1405" s="9"/>
      <c r="W1405" s="9"/>
      <c r="X1405" s="18"/>
      <c r="Y1405" s="204"/>
      <c r="Z1405" s="9"/>
      <c r="AA1405" s="9"/>
      <c r="AB1405" s="9"/>
      <c r="AC1405" s="18"/>
      <c r="AD1405" s="204"/>
      <c r="AE1405" s="9"/>
      <c r="AF1405" s="9"/>
      <c r="AG1405" s="9"/>
      <c r="AH1405" s="18"/>
      <c r="AI1405" s="17"/>
      <c r="AM1405" s="109"/>
    </row>
    <row r="1406" spans="1:39" outlineLevel="2">
      <c r="A1406" s="37">
        <f>ROW()</f>
        <v>1406</v>
      </c>
      <c r="C1406" s="6" t="s">
        <v>667</v>
      </c>
      <c r="I1406" s="204"/>
      <c r="J1406" s="9"/>
      <c r="K1406" s="9"/>
      <c r="L1406" s="9"/>
      <c r="M1406" s="9"/>
      <c r="N1406" s="204"/>
      <c r="O1406" s="9"/>
      <c r="P1406" s="9"/>
      <c r="Q1406" s="9"/>
      <c r="R1406" s="9"/>
      <c r="S1406" s="18"/>
      <c r="T1406" s="204"/>
      <c r="U1406" s="9"/>
      <c r="V1406" s="9"/>
      <c r="W1406" s="9"/>
      <c r="X1406" s="18"/>
      <c r="Y1406" s="204"/>
      <c r="Z1406" s="9"/>
      <c r="AA1406" s="9"/>
      <c r="AB1406" s="9"/>
      <c r="AC1406" s="18"/>
      <c r="AD1406" s="204"/>
      <c r="AE1406" s="9"/>
      <c r="AF1406" s="9"/>
      <c r="AG1406" s="9"/>
      <c r="AH1406" s="18"/>
      <c r="AI1406" s="17"/>
      <c r="AM1406" s="109"/>
    </row>
    <row r="1407" spans="1:39" outlineLevel="2">
      <c r="A1407" s="37">
        <f>ROW()</f>
        <v>1407</v>
      </c>
      <c r="C1407" s="6" t="s">
        <v>212</v>
      </c>
      <c r="I1407" s="204">
        <f t="shared" ref="I1407:S1407" si="736">I1000/$M$33</f>
        <v>0</v>
      </c>
      <c r="J1407" s="9">
        <f t="shared" si="736"/>
        <v>0</v>
      </c>
      <c r="K1407" s="9">
        <f t="shared" si="736"/>
        <v>0</v>
      </c>
      <c r="L1407" s="9">
        <f t="shared" si="736"/>
        <v>0</v>
      </c>
      <c r="M1407" s="9">
        <f t="shared" si="736"/>
        <v>0</v>
      </c>
      <c r="N1407" s="204">
        <f t="shared" si="736"/>
        <v>0</v>
      </c>
      <c r="O1407" s="9">
        <f t="shared" si="736"/>
        <v>0</v>
      </c>
      <c r="P1407" s="9">
        <f t="shared" si="736"/>
        <v>0</v>
      </c>
      <c r="Q1407" s="9">
        <f t="shared" si="736"/>
        <v>0</v>
      </c>
      <c r="R1407" s="9">
        <f t="shared" si="736"/>
        <v>0</v>
      </c>
      <c r="S1407" s="18">
        <f t="shared" si="736"/>
        <v>0</v>
      </c>
      <c r="T1407" s="204">
        <f t="shared" ref="T1407:X1408" si="737">T1000/$S$33</f>
        <v>0</v>
      </c>
      <c r="U1407" s="9">
        <f t="shared" si="737"/>
        <v>0</v>
      </c>
      <c r="V1407" s="9">
        <f t="shared" si="737"/>
        <v>0</v>
      </c>
      <c r="W1407" s="9">
        <f t="shared" si="737"/>
        <v>0</v>
      </c>
      <c r="X1407" s="18">
        <f t="shared" si="737"/>
        <v>0</v>
      </c>
      <c r="Y1407" s="204">
        <f t="shared" ref="Y1407:AC1407" si="738">Y1000/$X$33</f>
        <v>0</v>
      </c>
      <c r="Z1407" s="9">
        <f t="shared" si="738"/>
        <v>0</v>
      </c>
      <c r="AA1407" s="9">
        <f t="shared" si="738"/>
        <v>0</v>
      </c>
      <c r="AB1407" s="9">
        <f t="shared" si="738"/>
        <v>0</v>
      </c>
      <c r="AC1407" s="18">
        <f t="shared" si="738"/>
        <v>0</v>
      </c>
      <c r="AD1407" s="204">
        <f t="shared" ref="AD1407:AH1408" si="739">AD1000/$AB$33</f>
        <v>0</v>
      </c>
      <c r="AE1407" s="9">
        <f t="shared" si="739"/>
        <v>0</v>
      </c>
      <c r="AF1407" s="9">
        <f t="shared" si="739"/>
        <v>0</v>
      </c>
      <c r="AG1407" s="9">
        <f t="shared" si="739"/>
        <v>0</v>
      </c>
      <c r="AH1407" s="18">
        <f t="shared" si="739"/>
        <v>0</v>
      </c>
      <c r="AI1407" s="17"/>
      <c r="AM1407" s="109"/>
    </row>
    <row r="1408" spans="1:39" outlineLevel="2">
      <c r="A1408" s="37">
        <f>ROW()</f>
        <v>1408</v>
      </c>
      <c r="C1408" s="6" t="s">
        <v>362</v>
      </c>
      <c r="I1408" s="205">
        <f t="shared" ref="I1408:S1408" si="740">I1001/$M$33</f>
        <v>0</v>
      </c>
      <c r="J1408" s="15">
        <f t="shared" si="740"/>
        <v>0</v>
      </c>
      <c r="K1408" s="15">
        <f t="shared" si="740"/>
        <v>0</v>
      </c>
      <c r="L1408" s="15">
        <f t="shared" si="740"/>
        <v>0</v>
      </c>
      <c r="M1408" s="15">
        <f t="shared" si="740"/>
        <v>0</v>
      </c>
      <c r="N1408" s="205">
        <f t="shared" si="740"/>
        <v>0</v>
      </c>
      <c r="O1408" s="15">
        <f t="shared" si="740"/>
        <v>0</v>
      </c>
      <c r="P1408" s="15">
        <f t="shared" si="740"/>
        <v>0</v>
      </c>
      <c r="Q1408" s="15">
        <f t="shared" si="740"/>
        <v>0</v>
      </c>
      <c r="R1408" s="15">
        <f t="shared" si="740"/>
        <v>0</v>
      </c>
      <c r="S1408" s="206">
        <f t="shared" si="740"/>
        <v>0</v>
      </c>
      <c r="T1408" s="205">
        <f t="shared" si="737"/>
        <v>0</v>
      </c>
      <c r="U1408" s="15">
        <f t="shared" si="737"/>
        <v>0</v>
      </c>
      <c r="V1408" s="15">
        <f t="shared" si="737"/>
        <v>0</v>
      </c>
      <c r="W1408" s="15">
        <f t="shared" si="737"/>
        <v>0</v>
      </c>
      <c r="X1408" s="206">
        <f t="shared" si="737"/>
        <v>0</v>
      </c>
      <c r="Y1408" s="205">
        <f t="shared" ref="Y1408:AC1408" si="741">Y1001/$X$33</f>
        <v>0</v>
      </c>
      <c r="Z1408" s="15">
        <f t="shared" si="741"/>
        <v>0</v>
      </c>
      <c r="AA1408" s="15">
        <f t="shared" si="741"/>
        <v>0</v>
      </c>
      <c r="AB1408" s="15">
        <f t="shared" si="741"/>
        <v>0</v>
      </c>
      <c r="AC1408" s="206">
        <f t="shared" si="741"/>
        <v>0</v>
      </c>
      <c r="AD1408" s="205">
        <f t="shared" si="739"/>
        <v>0</v>
      </c>
      <c r="AE1408" s="15">
        <f t="shared" si="739"/>
        <v>0</v>
      </c>
      <c r="AF1408" s="15">
        <f t="shared" si="739"/>
        <v>0</v>
      </c>
      <c r="AG1408" s="15">
        <f t="shared" si="739"/>
        <v>0</v>
      </c>
      <c r="AH1408" s="206">
        <f t="shared" si="739"/>
        <v>0</v>
      </c>
      <c r="AI1408" s="17"/>
      <c r="AM1408" s="109"/>
    </row>
    <row r="1409" spans="1:39" outlineLevel="2">
      <c r="A1409" s="37">
        <f>ROW()</f>
        <v>1409</v>
      </c>
      <c r="C1409" s="6" t="s">
        <v>1</v>
      </c>
      <c r="I1409" s="204">
        <f t="shared" ref="I1409:AC1409" si="742">SUM(I1396:I1408)</f>
        <v>0</v>
      </c>
      <c r="J1409" s="9">
        <f t="shared" si="742"/>
        <v>0</v>
      </c>
      <c r="K1409" s="9">
        <f t="shared" si="742"/>
        <v>0</v>
      </c>
      <c r="L1409" s="9">
        <f t="shared" si="742"/>
        <v>0</v>
      </c>
      <c r="M1409" s="9">
        <f t="shared" si="742"/>
        <v>0</v>
      </c>
      <c r="N1409" s="204">
        <f t="shared" si="742"/>
        <v>0</v>
      </c>
      <c r="O1409" s="9">
        <f t="shared" si="742"/>
        <v>0</v>
      </c>
      <c r="P1409" s="9">
        <f t="shared" si="742"/>
        <v>0</v>
      </c>
      <c r="Q1409" s="9">
        <f t="shared" si="742"/>
        <v>12.996448776449018</v>
      </c>
      <c r="R1409" s="9">
        <f t="shared" si="742"/>
        <v>12.996448776449018</v>
      </c>
      <c r="S1409" s="18">
        <f t="shared" si="742"/>
        <v>12.996448776449018</v>
      </c>
      <c r="T1409" s="204">
        <f t="shared" si="742"/>
        <v>0.11453392458896282</v>
      </c>
      <c r="U1409" s="9">
        <f t="shared" si="742"/>
        <v>0.11453392458896282</v>
      </c>
      <c r="V1409" s="9">
        <f t="shared" si="742"/>
        <v>0.11453392458896282</v>
      </c>
      <c r="W1409" s="9">
        <f t="shared" si="742"/>
        <v>0.11453392458896282</v>
      </c>
      <c r="X1409" s="18">
        <f t="shared" si="742"/>
        <v>0.11453392458896282</v>
      </c>
      <c r="Y1409" s="204">
        <f t="shared" si="742"/>
        <v>9.0993042670316285E-2</v>
      </c>
      <c r="Z1409" s="9">
        <f t="shared" si="742"/>
        <v>9.0993042670316285E-2</v>
      </c>
      <c r="AA1409" s="9">
        <f t="shared" si="742"/>
        <v>9.0993042670316285E-2</v>
      </c>
      <c r="AB1409" s="9">
        <f t="shared" si="742"/>
        <v>9.0993042670316257E-2</v>
      </c>
      <c r="AC1409" s="18">
        <f t="shared" si="742"/>
        <v>9.0993042670316257E-2</v>
      </c>
      <c r="AD1409" s="204">
        <f t="shared" ref="AD1409:AH1409" si="743">SUM(AD1396:AD1408)</f>
        <v>1.5468817253953766</v>
      </c>
      <c r="AE1409" s="9">
        <f t="shared" si="743"/>
        <v>0</v>
      </c>
      <c r="AF1409" s="9">
        <f t="shared" si="743"/>
        <v>0</v>
      </c>
      <c r="AG1409" s="9">
        <f t="shared" si="743"/>
        <v>0</v>
      </c>
      <c r="AH1409" s="18">
        <f t="shared" si="743"/>
        <v>0</v>
      </c>
      <c r="AI1409" s="17"/>
      <c r="AM1409" s="109"/>
    </row>
    <row r="1410" spans="1:39" outlineLevel="2">
      <c r="A1410" s="37">
        <f>ROW()</f>
        <v>1410</v>
      </c>
      <c r="B1410" s="64" t="s">
        <v>220</v>
      </c>
      <c r="I1410" s="1306" t="str">
        <f>"AA1 [m$ "&amp;$E$33&amp;"]"</f>
        <v>AA1 [m$ 31/12/2024]</v>
      </c>
      <c r="J1410" s="1307"/>
      <c r="K1410" s="1307"/>
      <c r="L1410" s="1307"/>
      <c r="M1410" s="1307"/>
      <c r="N1410" s="1303" t="str">
        <f>"AA2 [m$ "&amp;$E$33&amp;"]"</f>
        <v>AA2 [m$ 31/12/2024]</v>
      </c>
      <c r="O1410" s="1304"/>
      <c r="P1410" s="1304"/>
      <c r="Q1410" s="1304"/>
      <c r="R1410" s="1304"/>
      <c r="S1410" s="1305"/>
      <c r="T1410" s="1303" t="str">
        <f>"AA3 [m$ "&amp;$E$33&amp;"]"</f>
        <v>AA3 [m$ 31/12/2024]</v>
      </c>
      <c r="U1410" s="1304"/>
      <c r="V1410" s="1304"/>
      <c r="W1410" s="1304"/>
      <c r="X1410" s="1305"/>
      <c r="Y1410" s="1303" t="str">
        <f>"AA4 [m$ "&amp;$E$33&amp;"]"</f>
        <v>AA4 [m$ 31/12/2024]</v>
      </c>
      <c r="Z1410" s="1304"/>
      <c r="AA1410" s="1304"/>
      <c r="AB1410" s="1304"/>
      <c r="AC1410" s="1305"/>
      <c r="AD1410" s="1303" t="str">
        <f>"AA4 [m$ "&amp;$E$33&amp;"]"</f>
        <v>AA4 [m$ 31/12/2024]</v>
      </c>
      <c r="AE1410" s="1304"/>
      <c r="AF1410" s="1304"/>
      <c r="AG1410" s="1304"/>
      <c r="AH1410" s="1305"/>
      <c r="AI1410" s="17"/>
      <c r="AM1410" s="109"/>
    </row>
    <row r="1411" spans="1:39" outlineLevel="2">
      <c r="A1411" s="37">
        <f>ROW()</f>
        <v>1411</v>
      </c>
      <c r="C1411" s="167" t="s">
        <v>2</v>
      </c>
      <c r="I1411" s="204">
        <f t="shared" ref="I1411:S1411" si="744">I1004/$M$33</f>
        <v>0</v>
      </c>
      <c r="J1411" s="9">
        <f t="shared" si="744"/>
        <v>0</v>
      </c>
      <c r="K1411" s="9">
        <f t="shared" si="744"/>
        <v>0</v>
      </c>
      <c r="L1411" s="9">
        <f t="shared" si="744"/>
        <v>0</v>
      </c>
      <c r="M1411" s="9">
        <f t="shared" si="744"/>
        <v>0</v>
      </c>
      <c r="N1411" s="204">
        <f t="shared" si="744"/>
        <v>0</v>
      </c>
      <c r="O1411" s="9">
        <f t="shared" si="744"/>
        <v>0</v>
      </c>
      <c r="P1411" s="9">
        <f t="shared" si="744"/>
        <v>0</v>
      </c>
      <c r="Q1411" s="9">
        <f t="shared" si="744"/>
        <v>0</v>
      </c>
      <c r="R1411" s="9">
        <f t="shared" si="744"/>
        <v>6.6942269574935711</v>
      </c>
      <c r="S1411" s="18">
        <f t="shared" si="744"/>
        <v>6.6942269574935711</v>
      </c>
      <c r="T1411" s="204">
        <f t="shared" ref="T1411:X1418" si="745">T1004/$S$33</f>
        <v>10.759351844417186</v>
      </c>
      <c r="U1411" s="9">
        <f t="shared" si="745"/>
        <v>10.759351844417186</v>
      </c>
      <c r="V1411" s="9">
        <f t="shared" si="745"/>
        <v>10.759351844417186</v>
      </c>
      <c r="W1411" s="9">
        <f t="shared" si="745"/>
        <v>10.759351844417187</v>
      </c>
      <c r="X1411" s="18">
        <f t="shared" si="745"/>
        <v>10.759351844417187</v>
      </c>
      <c r="Y1411" s="204">
        <f t="shared" ref="Y1411:AC1411" si="746">Y1004/$X$33</f>
        <v>10.759351844417182</v>
      </c>
      <c r="Z1411" s="9">
        <f t="shared" si="746"/>
        <v>10.759351844417182</v>
      </c>
      <c r="AA1411" s="9">
        <f t="shared" si="746"/>
        <v>10.759351844417182</v>
      </c>
      <c r="AB1411" s="9">
        <f t="shared" si="746"/>
        <v>10.75935184441718</v>
      </c>
      <c r="AC1411" s="18">
        <f t="shared" si="746"/>
        <v>10.75935184441718</v>
      </c>
      <c r="AD1411" s="204">
        <f t="shared" ref="AD1411:AH1418" si="747">AD1004/$AB$33</f>
        <v>14.855738974082454</v>
      </c>
      <c r="AE1411" s="9">
        <f t="shared" si="747"/>
        <v>14.855738974082454</v>
      </c>
      <c r="AF1411" s="9">
        <f t="shared" si="747"/>
        <v>14.855738974082456</v>
      </c>
      <c r="AG1411" s="9">
        <f t="shared" si="747"/>
        <v>14.855738974082456</v>
      </c>
      <c r="AH1411" s="18">
        <f t="shared" si="747"/>
        <v>14.855738974082456</v>
      </c>
      <c r="AI1411" s="17"/>
      <c r="AM1411" s="109"/>
    </row>
    <row r="1412" spans="1:39" outlineLevel="2">
      <c r="A1412" s="37">
        <f>ROW()</f>
        <v>1412</v>
      </c>
      <c r="C1412" s="6" t="s">
        <v>3</v>
      </c>
      <c r="I1412" s="204">
        <f t="shared" ref="I1412:S1412" si="748">I1005/$M$33</f>
        <v>0</v>
      </c>
      <c r="J1412" s="9">
        <f t="shared" si="748"/>
        <v>0</v>
      </c>
      <c r="K1412" s="9">
        <f t="shared" si="748"/>
        <v>0</v>
      </c>
      <c r="L1412" s="9">
        <f t="shared" si="748"/>
        <v>0</v>
      </c>
      <c r="M1412" s="9">
        <f t="shared" si="748"/>
        <v>0</v>
      </c>
      <c r="N1412" s="204">
        <f t="shared" si="748"/>
        <v>0</v>
      </c>
      <c r="O1412" s="9">
        <f t="shared" si="748"/>
        <v>0</v>
      </c>
      <c r="P1412" s="9">
        <f t="shared" si="748"/>
        <v>0</v>
      </c>
      <c r="Q1412" s="9">
        <f t="shared" si="748"/>
        <v>0</v>
      </c>
      <c r="R1412" s="9">
        <f t="shared" si="748"/>
        <v>2.3040258501986246</v>
      </c>
      <c r="S1412" s="18">
        <f t="shared" si="748"/>
        <v>2.3040258501986246</v>
      </c>
      <c r="T1412" s="204">
        <f t="shared" si="745"/>
        <v>6.672976875498339</v>
      </c>
      <c r="U1412" s="9">
        <f t="shared" si="745"/>
        <v>6.672976875498339</v>
      </c>
      <c r="V1412" s="9">
        <f t="shared" si="745"/>
        <v>6.672976875498339</v>
      </c>
      <c r="W1412" s="9">
        <f t="shared" si="745"/>
        <v>6.6729768754983381</v>
      </c>
      <c r="X1412" s="18">
        <f t="shared" si="745"/>
        <v>6.6729768754983381</v>
      </c>
      <c r="Y1412" s="204">
        <f t="shared" ref="Y1412:AC1412" si="749">Y1005/$X$33</f>
        <v>6.672976875498339</v>
      </c>
      <c r="Z1412" s="9">
        <f t="shared" si="749"/>
        <v>6.672976875498339</v>
      </c>
      <c r="AA1412" s="9">
        <f t="shared" si="749"/>
        <v>6.672976875498339</v>
      </c>
      <c r="AB1412" s="9">
        <f t="shared" si="749"/>
        <v>6.672976875498339</v>
      </c>
      <c r="AC1412" s="18">
        <f t="shared" si="749"/>
        <v>6.672976875498339</v>
      </c>
      <c r="AD1412" s="204">
        <f t="shared" si="747"/>
        <v>5.4279613404091611</v>
      </c>
      <c r="AE1412" s="9">
        <f t="shared" si="747"/>
        <v>5.4279613404091611</v>
      </c>
      <c r="AF1412" s="9">
        <f t="shared" si="747"/>
        <v>5.4279613404091611</v>
      </c>
      <c r="AG1412" s="9">
        <f t="shared" si="747"/>
        <v>5.4279613404091611</v>
      </c>
      <c r="AH1412" s="18">
        <f t="shared" si="747"/>
        <v>5.4279613404091611</v>
      </c>
      <c r="AI1412" s="17"/>
      <c r="AM1412" s="109"/>
    </row>
    <row r="1413" spans="1:39" outlineLevel="2">
      <c r="A1413" s="37">
        <f>ROW()</f>
        <v>1413</v>
      </c>
      <c r="C1413" s="6" t="s">
        <v>4</v>
      </c>
      <c r="I1413" s="204">
        <f t="shared" ref="I1413:S1413" si="750">I1006/$M$33</f>
        <v>0</v>
      </c>
      <c r="J1413" s="9">
        <f t="shared" si="750"/>
        <v>0</v>
      </c>
      <c r="K1413" s="9">
        <f t="shared" si="750"/>
        <v>0</v>
      </c>
      <c r="L1413" s="9">
        <f t="shared" si="750"/>
        <v>0</v>
      </c>
      <c r="M1413" s="9">
        <f t="shared" si="750"/>
        <v>0</v>
      </c>
      <c r="N1413" s="204">
        <f t="shared" si="750"/>
        <v>0</v>
      </c>
      <c r="O1413" s="9">
        <f t="shared" si="750"/>
        <v>0</v>
      </c>
      <c r="P1413" s="9">
        <f t="shared" si="750"/>
        <v>0</v>
      </c>
      <c r="Q1413" s="9">
        <f t="shared" si="750"/>
        <v>0</v>
      </c>
      <c r="R1413" s="9">
        <f t="shared" si="750"/>
        <v>0</v>
      </c>
      <c r="S1413" s="18">
        <f t="shared" si="750"/>
        <v>0</v>
      </c>
      <c r="T1413" s="204">
        <f t="shared" si="745"/>
        <v>0</v>
      </c>
      <c r="U1413" s="9">
        <f t="shared" si="745"/>
        <v>0</v>
      </c>
      <c r="V1413" s="9">
        <f t="shared" si="745"/>
        <v>0</v>
      </c>
      <c r="W1413" s="9">
        <f t="shared" si="745"/>
        <v>0</v>
      </c>
      <c r="X1413" s="18">
        <f t="shared" si="745"/>
        <v>0</v>
      </c>
      <c r="Y1413" s="204">
        <f t="shared" ref="Y1413:AC1413" si="751">Y1006/$X$33</f>
        <v>0</v>
      </c>
      <c r="Z1413" s="9">
        <f t="shared" si="751"/>
        <v>0</v>
      </c>
      <c r="AA1413" s="9">
        <f t="shared" si="751"/>
        <v>0</v>
      </c>
      <c r="AB1413" s="9">
        <f t="shared" si="751"/>
        <v>0</v>
      </c>
      <c r="AC1413" s="18">
        <f t="shared" si="751"/>
        <v>0</v>
      </c>
      <c r="AD1413" s="204">
        <f t="shared" si="747"/>
        <v>0</v>
      </c>
      <c r="AE1413" s="9">
        <f t="shared" si="747"/>
        <v>0</v>
      </c>
      <c r="AF1413" s="9">
        <f t="shared" si="747"/>
        <v>0</v>
      </c>
      <c r="AG1413" s="9">
        <f t="shared" si="747"/>
        <v>0</v>
      </c>
      <c r="AH1413" s="18">
        <f t="shared" si="747"/>
        <v>0</v>
      </c>
      <c r="AI1413" s="17"/>
      <c r="AM1413" s="109"/>
    </row>
    <row r="1414" spans="1:39" outlineLevel="2">
      <c r="A1414" s="37">
        <f>ROW()</f>
        <v>1414</v>
      </c>
      <c r="C1414" s="6" t="s">
        <v>208</v>
      </c>
      <c r="I1414" s="204">
        <f t="shared" ref="I1414:S1414" si="752">I1007/$M$33</f>
        <v>0</v>
      </c>
      <c r="J1414" s="9">
        <f t="shared" si="752"/>
        <v>0</v>
      </c>
      <c r="K1414" s="9">
        <f t="shared" si="752"/>
        <v>0</v>
      </c>
      <c r="L1414" s="9">
        <f t="shared" si="752"/>
        <v>0</v>
      </c>
      <c r="M1414" s="9">
        <f t="shared" si="752"/>
        <v>0</v>
      </c>
      <c r="N1414" s="204">
        <f t="shared" si="752"/>
        <v>0</v>
      </c>
      <c r="O1414" s="9">
        <f t="shared" si="752"/>
        <v>0</v>
      </c>
      <c r="P1414" s="9">
        <f t="shared" si="752"/>
        <v>0</v>
      </c>
      <c r="Q1414" s="9">
        <f t="shared" si="752"/>
        <v>0</v>
      </c>
      <c r="R1414" s="9">
        <f t="shared" si="752"/>
        <v>0.3122679820929985</v>
      </c>
      <c r="S1414" s="18">
        <f t="shared" si="752"/>
        <v>0.3122679820929985</v>
      </c>
      <c r="T1414" s="204">
        <f t="shared" si="745"/>
        <v>0.28139299343738305</v>
      </c>
      <c r="U1414" s="9">
        <f t="shared" si="745"/>
        <v>0.28139299343738311</v>
      </c>
      <c r="V1414" s="9">
        <f t="shared" si="745"/>
        <v>0.28139299343738311</v>
      </c>
      <c r="W1414" s="9">
        <f t="shared" si="745"/>
        <v>0.28139299343738311</v>
      </c>
      <c r="X1414" s="18">
        <f t="shared" si="745"/>
        <v>0.28139299343738311</v>
      </c>
      <c r="Y1414" s="204">
        <f t="shared" ref="Y1414:AC1414" si="753">Y1007/$X$33</f>
        <v>0.2313142240528416</v>
      </c>
      <c r="Z1414" s="9">
        <f t="shared" si="753"/>
        <v>0.23131422405284166</v>
      </c>
      <c r="AA1414" s="9">
        <f t="shared" si="753"/>
        <v>0.2313142240528416</v>
      </c>
      <c r="AB1414" s="9">
        <f t="shared" si="753"/>
        <v>0.2313142240528416</v>
      </c>
      <c r="AC1414" s="18">
        <f t="shared" si="753"/>
        <v>0.2313142240528416</v>
      </c>
      <c r="AD1414" s="204">
        <f t="shared" si="747"/>
        <v>1.3376601281690832</v>
      </c>
      <c r="AE1414" s="9">
        <f t="shared" si="747"/>
        <v>0</v>
      </c>
      <c r="AF1414" s="9">
        <f t="shared" si="747"/>
        <v>0</v>
      </c>
      <c r="AG1414" s="9">
        <f t="shared" si="747"/>
        <v>0</v>
      </c>
      <c r="AH1414" s="18">
        <f t="shared" si="747"/>
        <v>0</v>
      </c>
      <c r="AI1414" s="17"/>
      <c r="AM1414" s="109"/>
    </row>
    <row r="1415" spans="1:39" outlineLevel="2">
      <c r="A1415" s="37">
        <f>ROW()</f>
        <v>1415</v>
      </c>
      <c r="C1415" s="6" t="s">
        <v>473</v>
      </c>
      <c r="I1415" s="204">
        <f t="shared" ref="I1415:S1415" si="754">I1008/$M$33</f>
        <v>0</v>
      </c>
      <c r="J1415" s="9">
        <f t="shared" si="754"/>
        <v>0</v>
      </c>
      <c r="K1415" s="9">
        <f t="shared" si="754"/>
        <v>0</v>
      </c>
      <c r="L1415" s="9">
        <f t="shared" si="754"/>
        <v>0</v>
      </c>
      <c r="M1415" s="9">
        <f t="shared" si="754"/>
        <v>0</v>
      </c>
      <c r="N1415" s="204">
        <f t="shared" si="754"/>
        <v>0</v>
      </c>
      <c r="O1415" s="9">
        <f t="shared" si="754"/>
        <v>0</v>
      </c>
      <c r="P1415" s="9">
        <f t="shared" si="754"/>
        <v>0</v>
      </c>
      <c r="Q1415" s="9">
        <f t="shared" si="754"/>
        <v>0</v>
      </c>
      <c r="R1415" s="9">
        <f t="shared" si="754"/>
        <v>0</v>
      </c>
      <c r="S1415" s="18">
        <f t="shared" si="754"/>
        <v>0</v>
      </c>
      <c r="T1415" s="204">
        <f t="shared" si="745"/>
        <v>0</v>
      </c>
      <c r="U1415" s="9">
        <f t="shared" si="745"/>
        <v>0</v>
      </c>
      <c r="V1415" s="9">
        <f t="shared" si="745"/>
        <v>0</v>
      </c>
      <c r="W1415" s="9">
        <f t="shared" si="745"/>
        <v>0</v>
      </c>
      <c r="X1415" s="18">
        <f t="shared" si="745"/>
        <v>0</v>
      </c>
      <c r="Y1415" s="204">
        <f t="shared" ref="Y1415:AC1415" si="755">Y1008/$X$33</f>
        <v>0</v>
      </c>
      <c r="Z1415" s="9">
        <f t="shared" si="755"/>
        <v>0</v>
      </c>
      <c r="AA1415" s="9">
        <f t="shared" si="755"/>
        <v>0</v>
      </c>
      <c r="AB1415" s="9">
        <f t="shared" si="755"/>
        <v>0</v>
      </c>
      <c r="AC1415" s="18">
        <f t="shared" si="755"/>
        <v>0</v>
      </c>
      <c r="AD1415" s="204">
        <f t="shared" si="747"/>
        <v>2.5685633623654138</v>
      </c>
      <c r="AE1415" s="9">
        <f t="shared" si="747"/>
        <v>0</v>
      </c>
      <c r="AF1415" s="9">
        <f t="shared" si="747"/>
        <v>0</v>
      </c>
      <c r="AG1415" s="9">
        <f t="shared" si="747"/>
        <v>0</v>
      </c>
      <c r="AH1415" s="18">
        <f t="shared" si="747"/>
        <v>0</v>
      </c>
      <c r="AI1415" s="17"/>
      <c r="AM1415" s="109"/>
    </row>
    <row r="1416" spans="1:39" outlineLevel="2">
      <c r="A1416" s="37">
        <f>ROW()</f>
        <v>1416</v>
      </c>
      <c r="C1416" s="6" t="s">
        <v>474</v>
      </c>
      <c r="I1416" s="204">
        <f t="shared" ref="I1416:S1416" si="756">I1009/$M$33</f>
        <v>0</v>
      </c>
      <c r="J1416" s="9">
        <f t="shared" si="756"/>
        <v>0</v>
      </c>
      <c r="K1416" s="9">
        <f t="shared" si="756"/>
        <v>0</v>
      </c>
      <c r="L1416" s="9">
        <f t="shared" si="756"/>
        <v>0</v>
      </c>
      <c r="M1416" s="9">
        <f t="shared" si="756"/>
        <v>0</v>
      </c>
      <c r="N1416" s="204">
        <f t="shared" si="756"/>
        <v>0</v>
      </c>
      <c r="O1416" s="9">
        <f t="shared" si="756"/>
        <v>0</v>
      </c>
      <c r="P1416" s="9">
        <f t="shared" si="756"/>
        <v>0</v>
      </c>
      <c r="Q1416" s="9">
        <f t="shared" si="756"/>
        <v>0</v>
      </c>
      <c r="R1416" s="9">
        <f t="shared" si="756"/>
        <v>0</v>
      </c>
      <c r="S1416" s="18">
        <f t="shared" si="756"/>
        <v>0</v>
      </c>
      <c r="T1416" s="204">
        <f t="shared" si="745"/>
        <v>0</v>
      </c>
      <c r="U1416" s="9">
        <f t="shared" si="745"/>
        <v>0</v>
      </c>
      <c r="V1416" s="9">
        <f t="shared" si="745"/>
        <v>0</v>
      </c>
      <c r="W1416" s="9">
        <f t="shared" si="745"/>
        <v>0</v>
      </c>
      <c r="X1416" s="18">
        <f t="shared" si="745"/>
        <v>0</v>
      </c>
      <c r="Y1416" s="204">
        <f t="shared" ref="Y1416:AC1416" si="757">Y1009/$X$33</f>
        <v>0</v>
      </c>
      <c r="Z1416" s="9">
        <f t="shared" si="757"/>
        <v>0</v>
      </c>
      <c r="AA1416" s="9">
        <f t="shared" si="757"/>
        <v>0</v>
      </c>
      <c r="AB1416" s="9">
        <f t="shared" si="757"/>
        <v>0</v>
      </c>
      <c r="AC1416" s="18">
        <f t="shared" si="757"/>
        <v>0</v>
      </c>
      <c r="AD1416" s="204">
        <f t="shared" si="747"/>
        <v>8.0681663849288977E-3</v>
      </c>
      <c r="AE1416" s="9">
        <f t="shared" si="747"/>
        <v>8.0681663849288942E-3</v>
      </c>
      <c r="AF1416" s="9">
        <f t="shared" si="747"/>
        <v>8.0681663849288942E-3</v>
      </c>
      <c r="AG1416" s="9">
        <f t="shared" si="747"/>
        <v>0</v>
      </c>
      <c r="AH1416" s="18">
        <f t="shared" si="747"/>
        <v>0</v>
      </c>
      <c r="AI1416" s="17"/>
      <c r="AM1416" s="109"/>
    </row>
    <row r="1417" spans="1:39" outlineLevel="2">
      <c r="A1417" s="37">
        <f>ROW()</f>
        <v>1417</v>
      </c>
      <c r="C1417" s="6" t="s">
        <v>477</v>
      </c>
      <c r="I1417" s="204">
        <f t="shared" ref="I1417:S1417" si="758">I1010/$M$33</f>
        <v>0</v>
      </c>
      <c r="J1417" s="9">
        <f t="shared" si="758"/>
        <v>0</v>
      </c>
      <c r="K1417" s="9">
        <f t="shared" si="758"/>
        <v>0</v>
      </c>
      <c r="L1417" s="9">
        <f t="shared" si="758"/>
        <v>0</v>
      </c>
      <c r="M1417" s="9">
        <f t="shared" si="758"/>
        <v>0</v>
      </c>
      <c r="N1417" s="204">
        <f t="shared" si="758"/>
        <v>0</v>
      </c>
      <c r="O1417" s="9">
        <f t="shared" si="758"/>
        <v>0</v>
      </c>
      <c r="P1417" s="9">
        <f t="shared" si="758"/>
        <v>0</v>
      </c>
      <c r="Q1417" s="9">
        <f t="shared" si="758"/>
        <v>0</v>
      </c>
      <c r="R1417" s="9">
        <f t="shared" si="758"/>
        <v>0</v>
      </c>
      <c r="S1417" s="18">
        <f t="shared" si="758"/>
        <v>0</v>
      </c>
      <c r="T1417" s="204">
        <f t="shared" si="745"/>
        <v>0</v>
      </c>
      <c r="U1417" s="9">
        <f t="shared" si="745"/>
        <v>0</v>
      </c>
      <c r="V1417" s="9">
        <f t="shared" si="745"/>
        <v>0</v>
      </c>
      <c r="W1417" s="9">
        <f t="shared" si="745"/>
        <v>0</v>
      </c>
      <c r="X1417" s="18">
        <f t="shared" si="745"/>
        <v>0</v>
      </c>
      <c r="Y1417" s="204">
        <f t="shared" ref="Y1417:AC1417" si="759">Y1010/$X$33</f>
        <v>0</v>
      </c>
      <c r="Z1417" s="9">
        <f t="shared" si="759"/>
        <v>0</v>
      </c>
      <c r="AA1417" s="9">
        <f t="shared" si="759"/>
        <v>0</v>
      </c>
      <c r="AB1417" s="9">
        <f t="shared" si="759"/>
        <v>0</v>
      </c>
      <c r="AC1417" s="18">
        <f t="shared" si="759"/>
        <v>0</v>
      </c>
      <c r="AD1417" s="204">
        <f t="shared" si="747"/>
        <v>22.667712174021862</v>
      </c>
      <c r="AE1417" s="9">
        <f t="shared" si="747"/>
        <v>0</v>
      </c>
      <c r="AF1417" s="9">
        <f t="shared" si="747"/>
        <v>0</v>
      </c>
      <c r="AG1417" s="9">
        <f t="shared" si="747"/>
        <v>0</v>
      </c>
      <c r="AH1417" s="18">
        <f t="shared" si="747"/>
        <v>0</v>
      </c>
      <c r="AI1417" s="17"/>
      <c r="AM1417" s="109"/>
    </row>
    <row r="1418" spans="1:39" outlineLevel="2">
      <c r="A1418" s="37">
        <f>ROW()</f>
        <v>1418</v>
      </c>
      <c r="C1418" s="6" t="s">
        <v>511</v>
      </c>
      <c r="I1418" s="204">
        <f t="shared" ref="I1418:S1418" si="760">I1011/$M$33</f>
        <v>0</v>
      </c>
      <c r="J1418" s="9">
        <f t="shared" si="760"/>
        <v>0</v>
      </c>
      <c r="K1418" s="9">
        <f t="shared" si="760"/>
        <v>0</v>
      </c>
      <c r="L1418" s="9">
        <f t="shared" si="760"/>
        <v>0</v>
      </c>
      <c r="M1418" s="9">
        <f t="shared" si="760"/>
        <v>0</v>
      </c>
      <c r="N1418" s="204">
        <f t="shared" si="760"/>
        <v>0</v>
      </c>
      <c r="O1418" s="9">
        <f t="shared" si="760"/>
        <v>0</v>
      </c>
      <c r="P1418" s="9">
        <f t="shared" si="760"/>
        <v>0</v>
      </c>
      <c r="Q1418" s="9">
        <f t="shared" si="760"/>
        <v>0</v>
      </c>
      <c r="R1418" s="9">
        <f t="shared" si="760"/>
        <v>0</v>
      </c>
      <c r="S1418" s="18">
        <f t="shared" si="760"/>
        <v>0</v>
      </c>
      <c r="T1418" s="204">
        <f t="shared" si="745"/>
        <v>0</v>
      </c>
      <c r="U1418" s="9">
        <f t="shared" si="745"/>
        <v>0</v>
      </c>
      <c r="V1418" s="9">
        <f t="shared" si="745"/>
        <v>0</v>
      </c>
      <c r="W1418" s="9">
        <f t="shared" si="745"/>
        <v>0</v>
      </c>
      <c r="X1418" s="18">
        <f t="shared" si="745"/>
        <v>0</v>
      </c>
      <c r="Y1418" s="204">
        <f t="shared" ref="Y1418:AC1418" si="761">Y1011/$X$33</f>
        <v>0</v>
      </c>
      <c r="Z1418" s="9">
        <f t="shared" si="761"/>
        <v>0</v>
      </c>
      <c r="AA1418" s="9">
        <f t="shared" si="761"/>
        <v>0</v>
      </c>
      <c r="AB1418" s="9">
        <f t="shared" si="761"/>
        <v>0</v>
      </c>
      <c r="AC1418" s="18">
        <f t="shared" si="761"/>
        <v>0</v>
      </c>
      <c r="AD1418" s="204">
        <f t="shared" si="747"/>
        <v>0</v>
      </c>
      <c r="AE1418" s="9">
        <f t="shared" si="747"/>
        <v>0</v>
      </c>
      <c r="AF1418" s="9">
        <f t="shared" si="747"/>
        <v>0</v>
      </c>
      <c r="AG1418" s="9">
        <f t="shared" si="747"/>
        <v>0</v>
      </c>
      <c r="AH1418" s="18">
        <f t="shared" si="747"/>
        <v>0</v>
      </c>
      <c r="AI1418" s="17"/>
      <c r="AM1418" s="109"/>
    </row>
    <row r="1419" spans="1:39" outlineLevel="2">
      <c r="A1419" s="37">
        <f>ROW()</f>
        <v>1419</v>
      </c>
      <c r="C1419" s="6" t="s">
        <v>655</v>
      </c>
      <c r="I1419" s="204"/>
      <c r="J1419" s="9"/>
      <c r="K1419" s="9"/>
      <c r="L1419" s="9"/>
      <c r="M1419" s="9"/>
      <c r="N1419" s="204"/>
      <c r="O1419" s="9"/>
      <c r="P1419" s="9"/>
      <c r="Q1419" s="9"/>
      <c r="R1419" s="9"/>
      <c r="S1419" s="18"/>
      <c r="T1419" s="204"/>
      <c r="U1419" s="9"/>
      <c r="V1419" s="9"/>
      <c r="W1419" s="9"/>
      <c r="X1419" s="18"/>
      <c r="Y1419" s="204"/>
      <c r="Z1419" s="9"/>
      <c r="AA1419" s="9"/>
      <c r="AB1419" s="9"/>
      <c r="AC1419" s="18"/>
      <c r="AD1419" s="204"/>
      <c r="AE1419" s="9"/>
      <c r="AF1419" s="9"/>
      <c r="AG1419" s="9"/>
      <c r="AH1419" s="18"/>
      <c r="AI1419" s="17"/>
      <c r="AM1419" s="109"/>
    </row>
    <row r="1420" spans="1:39" outlineLevel="2">
      <c r="A1420" s="37">
        <f>ROW()</f>
        <v>1420</v>
      </c>
      <c r="C1420" s="6" t="s">
        <v>656</v>
      </c>
      <c r="I1420" s="204"/>
      <c r="J1420" s="9"/>
      <c r="K1420" s="9"/>
      <c r="L1420" s="9"/>
      <c r="M1420" s="9"/>
      <c r="N1420" s="204"/>
      <c r="O1420" s="9"/>
      <c r="P1420" s="9"/>
      <c r="Q1420" s="9"/>
      <c r="R1420" s="9"/>
      <c r="S1420" s="18"/>
      <c r="T1420" s="204"/>
      <c r="U1420" s="9"/>
      <c r="V1420" s="9"/>
      <c r="W1420" s="9"/>
      <c r="X1420" s="18"/>
      <c r="Y1420" s="204"/>
      <c r="Z1420" s="9"/>
      <c r="AA1420" s="9"/>
      <c r="AB1420" s="9"/>
      <c r="AC1420" s="18"/>
      <c r="AD1420" s="204"/>
      <c r="AE1420" s="9"/>
      <c r="AF1420" s="9"/>
      <c r="AG1420" s="9"/>
      <c r="AH1420" s="18"/>
      <c r="AI1420" s="17"/>
      <c r="AM1420" s="109"/>
    </row>
    <row r="1421" spans="1:39" outlineLevel="2">
      <c r="A1421" s="37">
        <f>ROW()</f>
        <v>1421</v>
      </c>
      <c r="C1421" s="6" t="s">
        <v>667</v>
      </c>
      <c r="I1421" s="204"/>
      <c r="J1421" s="9"/>
      <c r="K1421" s="9"/>
      <c r="L1421" s="9"/>
      <c r="M1421" s="9"/>
      <c r="N1421" s="204"/>
      <c r="O1421" s="9"/>
      <c r="P1421" s="9"/>
      <c r="Q1421" s="9"/>
      <c r="R1421" s="9"/>
      <c r="S1421" s="18"/>
      <c r="T1421" s="204"/>
      <c r="U1421" s="9"/>
      <c r="V1421" s="9"/>
      <c r="W1421" s="9"/>
      <c r="X1421" s="18"/>
      <c r="Y1421" s="204"/>
      <c r="Z1421" s="9"/>
      <c r="AA1421" s="9"/>
      <c r="AB1421" s="9"/>
      <c r="AC1421" s="18"/>
      <c r="AD1421" s="204"/>
      <c r="AE1421" s="9"/>
      <c r="AF1421" s="9"/>
      <c r="AG1421" s="9"/>
      <c r="AH1421" s="18"/>
      <c r="AI1421" s="17"/>
      <c r="AM1421" s="109"/>
    </row>
    <row r="1422" spans="1:39" outlineLevel="2">
      <c r="A1422" s="37">
        <f>ROW()</f>
        <v>1422</v>
      </c>
      <c r="C1422" s="6" t="s">
        <v>212</v>
      </c>
      <c r="I1422" s="204">
        <f t="shared" ref="I1422:S1422" si="762">I1015/$M$33</f>
        <v>0</v>
      </c>
      <c r="J1422" s="9">
        <f t="shared" si="762"/>
        <v>0</v>
      </c>
      <c r="K1422" s="9">
        <f t="shared" si="762"/>
        <v>0</v>
      </c>
      <c r="L1422" s="9">
        <f t="shared" si="762"/>
        <v>0</v>
      </c>
      <c r="M1422" s="9">
        <f t="shared" si="762"/>
        <v>0</v>
      </c>
      <c r="N1422" s="204">
        <f t="shared" si="762"/>
        <v>0</v>
      </c>
      <c r="O1422" s="9">
        <f t="shared" si="762"/>
        <v>0</v>
      </c>
      <c r="P1422" s="9">
        <f t="shared" si="762"/>
        <v>0</v>
      </c>
      <c r="Q1422" s="9">
        <f t="shared" si="762"/>
        <v>0</v>
      </c>
      <c r="R1422" s="9">
        <f t="shared" si="762"/>
        <v>0</v>
      </c>
      <c r="S1422" s="18">
        <f t="shared" si="762"/>
        <v>0</v>
      </c>
      <c r="T1422" s="204">
        <f t="shared" ref="T1422:X1423" si="763">T1015/$S$33</f>
        <v>0</v>
      </c>
      <c r="U1422" s="9">
        <f t="shared" si="763"/>
        <v>0</v>
      </c>
      <c r="V1422" s="9">
        <f t="shared" si="763"/>
        <v>0</v>
      </c>
      <c r="W1422" s="9">
        <f t="shared" si="763"/>
        <v>0</v>
      </c>
      <c r="X1422" s="18">
        <f t="shared" si="763"/>
        <v>0</v>
      </c>
      <c r="Y1422" s="204">
        <f t="shared" ref="Y1422:AC1422" si="764">Y1015/$X$33</f>
        <v>0</v>
      </c>
      <c r="Z1422" s="9">
        <f t="shared" si="764"/>
        <v>0</v>
      </c>
      <c r="AA1422" s="9">
        <f t="shared" si="764"/>
        <v>0</v>
      </c>
      <c r="AB1422" s="9">
        <f t="shared" si="764"/>
        <v>0</v>
      </c>
      <c r="AC1422" s="18">
        <f t="shared" si="764"/>
        <v>0</v>
      </c>
      <c r="AD1422" s="204">
        <f t="shared" ref="AD1422:AH1423" si="765">AD1015/$AB$33</f>
        <v>0</v>
      </c>
      <c r="AE1422" s="9">
        <f t="shared" si="765"/>
        <v>0</v>
      </c>
      <c r="AF1422" s="9">
        <f t="shared" si="765"/>
        <v>0</v>
      </c>
      <c r="AG1422" s="9">
        <f t="shared" si="765"/>
        <v>0</v>
      </c>
      <c r="AH1422" s="18">
        <f t="shared" si="765"/>
        <v>0</v>
      </c>
      <c r="AI1422" s="17"/>
      <c r="AM1422" s="109"/>
    </row>
    <row r="1423" spans="1:39" outlineLevel="2">
      <c r="A1423" s="37">
        <f>ROW()</f>
        <v>1423</v>
      </c>
      <c r="C1423" s="6" t="s">
        <v>362</v>
      </c>
      <c r="I1423" s="205">
        <f t="shared" ref="I1423:S1423" si="766">I1016/$M$33</f>
        <v>0</v>
      </c>
      <c r="J1423" s="15">
        <f t="shared" si="766"/>
        <v>0</v>
      </c>
      <c r="K1423" s="15">
        <f t="shared" si="766"/>
        <v>0</v>
      </c>
      <c r="L1423" s="15">
        <f t="shared" si="766"/>
        <v>0</v>
      </c>
      <c r="M1423" s="15">
        <f t="shared" si="766"/>
        <v>0</v>
      </c>
      <c r="N1423" s="205">
        <f t="shared" si="766"/>
        <v>0</v>
      </c>
      <c r="O1423" s="15">
        <f t="shared" si="766"/>
        <v>0</v>
      </c>
      <c r="P1423" s="15">
        <f t="shared" si="766"/>
        <v>0</v>
      </c>
      <c r="Q1423" s="15">
        <f t="shared" si="766"/>
        <v>0</v>
      </c>
      <c r="R1423" s="15">
        <f t="shared" si="766"/>
        <v>0</v>
      </c>
      <c r="S1423" s="206">
        <f t="shared" si="766"/>
        <v>0</v>
      </c>
      <c r="T1423" s="205">
        <f t="shared" si="763"/>
        <v>0</v>
      </c>
      <c r="U1423" s="15">
        <f t="shared" si="763"/>
        <v>0</v>
      </c>
      <c r="V1423" s="15">
        <f t="shared" si="763"/>
        <v>0</v>
      </c>
      <c r="W1423" s="15">
        <f t="shared" si="763"/>
        <v>0</v>
      </c>
      <c r="X1423" s="206">
        <f t="shared" si="763"/>
        <v>0</v>
      </c>
      <c r="Y1423" s="205">
        <f t="shared" ref="Y1423:AC1423" si="767">Y1016/$X$33</f>
        <v>0</v>
      </c>
      <c r="Z1423" s="15">
        <f t="shared" si="767"/>
        <v>0</v>
      </c>
      <c r="AA1423" s="15">
        <f t="shared" si="767"/>
        <v>0</v>
      </c>
      <c r="AB1423" s="15">
        <f t="shared" si="767"/>
        <v>0</v>
      </c>
      <c r="AC1423" s="206">
        <f t="shared" si="767"/>
        <v>0</v>
      </c>
      <c r="AD1423" s="205">
        <f t="shared" si="765"/>
        <v>0</v>
      </c>
      <c r="AE1423" s="15">
        <f t="shared" si="765"/>
        <v>0</v>
      </c>
      <c r="AF1423" s="15">
        <f t="shared" si="765"/>
        <v>0</v>
      </c>
      <c r="AG1423" s="15">
        <f t="shared" si="765"/>
        <v>0</v>
      </c>
      <c r="AH1423" s="206">
        <f t="shared" si="765"/>
        <v>0</v>
      </c>
      <c r="AI1423" s="17"/>
      <c r="AM1423" s="109"/>
    </row>
    <row r="1424" spans="1:39" outlineLevel="2">
      <c r="A1424" s="37">
        <f>ROW()</f>
        <v>1424</v>
      </c>
      <c r="C1424" s="6" t="s">
        <v>1</v>
      </c>
      <c r="I1424" s="204">
        <f t="shared" ref="I1424:AC1424" si="768">SUM(I1411:I1423)</f>
        <v>0</v>
      </c>
      <c r="J1424" s="9">
        <f t="shared" si="768"/>
        <v>0</v>
      </c>
      <c r="K1424" s="9">
        <f t="shared" si="768"/>
        <v>0</v>
      </c>
      <c r="L1424" s="9">
        <f t="shared" si="768"/>
        <v>0</v>
      </c>
      <c r="M1424" s="9">
        <f t="shared" si="768"/>
        <v>0</v>
      </c>
      <c r="N1424" s="204">
        <f t="shared" si="768"/>
        <v>0</v>
      </c>
      <c r="O1424" s="9">
        <f t="shared" si="768"/>
        <v>0</v>
      </c>
      <c r="P1424" s="9">
        <f t="shared" si="768"/>
        <v>0</v>
      </c>
      <c r="Q1424" s="9">
        <f t="shared" si="768"/>
        <v>0</v>
      </c>
      <c r="R1424" s="9">
        <f t="shared" si="768"/>
        <v>9.3105207897851958</v>
      </c>
      <c r="S1424" s="18">
        <f t="shared" si="768"/>
        <v>9.3105207897851958</v>
      </c>
      <c r="T1424" s="204">
        <f t="shared" si="768"/>
        <v>17.713721713352907</v>
      </c>
      <c r="U1424" s="9">
        <f t="shared" si="768"/>
        <v>17.713721713352907</v>
      </c>
      <c r="V1424" s="9">
        <f t="shared" si="768"/>
        <v>17.713721713352907</v>
      </c>
      <c r="W1424" s="9">
        <f t="shared" si="768"/>
        <v>17.713721713352907</v>
      </c>
      <c r="X1424" s="18">
        <f t="shared" si="768"/>
        <v>17.713721713352907</v>
      </c>
      <c r="Y1424" s="204">
        <f t="shared" si="768"/>
        <v>17.663642943968362</v>
      </c>
      <c r="Z1424" s="9">
        <f t="shared" si="768"/>
        <v>17.663642943968362</v>
      </c>
      <c r="AA1424" s="9">
        <f t="shared" si="768"/>
        <v>17.663642943968362</v>
      </c>
      <c r="AB1424" s="9">
        <f t="shared" si="768"/>
        <v>17.663642943968359</v>
      </c>
      <c r="AC1424" s="18">
        <f t="shared" si="768"/>
        <v>17.663642943968359</v>
      </c>
      <c r="AD1424" s="204">
        <f t="shared" ref="AD1424:AH1424" si="769">SUM(AD1411:AD1423)</f>
        <v>46.8657041454329</v>
      </c>
      <c r="AE1424" s="9">
        <f t="shared" si="769"/>
        <v>20.291768480876545</v>
      </c>
      <c r="AF1424" s="9">
        <f t="shared" si="769"/>
        <v>20.291768480876549</v>
      </c>
      <c r="AG1424" s="9">
        <f t="shared" si="769"/>
        <v>20.283700314491618</v>
      </c>
      <c r="AH1424" s="18">
        <f t="shared" si="769"/>
        <v>20.283700314491618</v>
      </c>
      <c r="AI1424" s="17"/>
      <c r="AM1424" s="109"/>
    </row>
    <row r="1425" spans="1:39" outlineLevel="2">
      <c r="A1425" s="37">
        <f>ROW()</f>
        <v>1425</v>
      </c>
      <c r="B1425" s="64" t="s">
        <v>221</v>
      </c>
      <c r="I1425" s="1306" t="str">
        <f>"AA1 [m$ "&amp;$E$33&amp;"]"</f>
        <v>AA1 [m$ 31/12/2024]</v>
      </c>
      <c r="J1425" s="1307"/>
      <c r="K1425" s="1307"/>
      <c r="L1425" s="1307"/>
      <c r="M1425" s="1307"/>
      <c r="N1425" s="1303" t="str">
        <f>"AA2 [m$ "&amp;$E$33&amp;"]"</f>
        <v>AA2 [m$ 31/12/2024]</v>
      </c>
      <c r="O1425" s="1304"/>
      <c r="P1425" s="1304"/>
      <c r="Q1425" s="1304"/>
      <c r="R1425" s="1304"/>
      <c r="S1425" s="1305"/>
      <c r="T1425" s="1303" t="str">
        <f>"AA3 [m$ "&amp;$E$33&amp;"]"</f>
        <v>AA3 [m$ 31/12/2024]</v>
      </c>
      <c r="U1425" s="1304"/>
      <c r="V1425" s="1304"/>
      <c r="W1425" s="1304"/>
      <c r="X1425" s="1305"/>
      <c r="Y1425" s="1303" t="str">
        <f>"AA4 [m$ "&amp;$E$33&amp;"]"</f>
        <v>AA4 [m$ 31/12/2024]</v>
      </c>
      <c r="Z1425" s="1304"/>
      <c r="AA1425" s="1304"/>
      <c r="AB1425" s="1304"/>
      <c r="AC1425" s="1305"/>
      <c r="AD1425" s="1303" t="str">
        <f>"AA4 [m$ "&amp;$E$33&amp;"]"</f>
        <v>AA4 [m$ 31/12/2024]</v>
      </c>
      <c r="AE1425" s="1304"/>
      <c r="AF1425" s="1304"/>
      <c r="AG1425" s="1304"/>
      <c r="AH1425" s="1305"/>
      <c r="AI1425" s="17"/>
      <c r="AM1425" s="109"/>
    </row>
    <row r="1426" spans="1:39" outlineLevel="2">
      <c r="A1426" s="37">
        <f>ROW()</f>
        <v>1426</v>
      </c>
      <c r="C1426" s="167" t="s">
        <v>2</v>
      </c>
      <c r="I1426" s="204">
        <f t="shared" ref="I1426:S1426" si="770">I1019/$M$33</f>
        <v>0</v>
      </c>
      <c r="J1426" s="9">
        <f t="shared" si="770"/>
        <v>0</v>
      </c>
      <c r="K1426" s="9">
        <f t="shared" si="770"/>
        <v>0</v>
      </c>
      <c r="L1426" s="9">
        <f t="shared" si="770"/>
        <v>0</v>
      </c>
      <c r="M1426" s="9">
        <f t="shared" si="770"/>
        <v>0</v>
      </c>
      <c r="N1426" s="204">
        <f t="shared" si="770"/>
        <v>0</v>
      </c>
      <c r="O1426" s="9">
        <f t="shared" si="770"/>
        <v>0</v>
      </c>
      <c r="P1426" s="9">
        <f t="shared" si="770"/>
        <v>0</v>
      </c>
      <c r="Q1426" s="9">
        <f t="shared" si="770"/>
        <v>0</v>
      </c>
      <c r="R1426" s="9">
        <f t="shared" si="770"/>
        <v>0</v>
      </c>
      <c r="S1426" s="18">
        <f t="shared" si="770"/>
        <v>2.0421313488335531</v>
      </c>
      <c r="T1426" s="204">
        <f t="shared" ref="T1426:X1433" si="771">T1019/$S$33</f>
        <v>0</v>
      </c>
      <c r="U1426" s="9">
        <f t="shared" si="771"/>
        <v>0</v>
      </c>
      <c r="V1426" s="9">
        <f t="shared" si="771"/>
        <v>0</v>
      </c>
      <c r="W1426" s="9">
        <f t="shared" si="771"/>
        <v>0</v>
      </c>
      <c r="X1426" s="18">
        <f t="shared" si="771"/>
        <v>0</v>
      </c>
      <c r="Y1426" s="204">
        <f t="shared" ref="Y1426:AC1426" si="772">Y1019/$X$33</f>
        <v>0</v>
      </c>
      <c r="Z1426" s="9">
        <f t="shared" si="772"/>
        <v>0</v>
      </c>
      <c r="AA1426" s="9">
        <f t="shared" si="772"/>
        <v>0</v>
      </c>
      <c r="AB1426" s="9">
        <f t="shared" si="772"/>
        <v>0</v>
      </c>
      <c r="AC1426" s="18">
        <f t="shared" si="772"/>
        <v>0</v>
      </c>
      <c r="AD1426" s="204">
        <f t="shared" ref="AD1426:AH1433" si="773">AD1019/$AB$33</f>
        <v>0</v>
      </c>
      <c r="AE1426" s="9">
        <f t="shared" si="773"/>
        <v>0</v>
      </c>
      <c r="AF1426" s="9">
        <f t="shared" si="773"/>
        <v>0</v>
      </c>
      <c r="AG1426" s="9">
        <f t="shared" si="773"/>
        <v>0</v>
      </c>
      <c r="AH1426" s="18">
        <f t="shared" si="773"/>
        <v>0</v>
      </c>
      <c r="AI1426" s="17"/>
      <c r="AM1426" s="109"/>
    </row>
    <row r="1427" spans="1:39" outlineLevel="2">
      <c r="A1427" s="37">
        <f>ROW()</f>
        <v>1427</v>
      </c>
      <c r="C1427" s="6" t="s">
        <v>3</v>
      </c>
      <c r="I1427" s="204">
        <f t="shared" ref="I1427:S1427" si="774">I1020/$M$33</f>
        <v>0</v>
      </c>
      <c r="J1427" s="9">
        <f t="shared" si="774"/>
        <v>0</v>
      </c>
      <c r="K1427" s="9">
        <f t="shared" si="774"/>
        <v>0</v>
      </c>
      <c r="L1427" s="9">
        <f t="shared" si="774"/>
        <v>0</v>
      </c>
      <c r="M1427" s="9">
        <f t="shared" si="774"/>
        <v>0</v>
      </c>
      <c r="N1427" s="204">
        <f t="shared" si="774"/>
        <v>0</v>
      </c>
      <c r="O1427" s="9">
        <f t="shared" si="774"/>
        <v>0</v>
      </c>
      <c r="P1427" s="9">
        <f t="shared" si="774"/>
        <v>0</v>
      </c>
      <c r="Q1427" s="9">
        <f t="shared" si="774"/>
        <v>0</v>
      </c>
      <c r="R1427" s="9">
        <f t="shared" si="774"/>
        <v>0</v>
      </c>
      <c r="S1427" s="18">
        <f t="shared" si="774"/>
        <v>2.3391449778115143E-2</v>
      </c>
      <c r="T1427" s="204">
        <f t="shared" si="771"/>
        <v>0</v>
      </c>
      <c r="U1427" s="9">
        <f t="shared" si="771"/>
        <v>0</v>
      </c>
      <c r="V1427" s="9">
        <f t="shared" si="771"/>
        <v>0</v>
      </c>
      <c r="W1427" s="9">
        <f t="shared" si="771"/>
        <v>0</v>
      </c>
      <c r="X1427" s="18">
        <f t="shared" si="771"/>
        <v>0</v>
      </c>
      <c r="Y1427" s="204">
        <f t="shared" ref="Y1427:AC1427" si="775">Y1020/$X$33</f>
        <v>0</v>
      </c>
      <c r="Z1427" s="9">
        <f t="shared" si="775"/>
        <v>0</v>
      </c>
      <c r="AA1427" s="9">
        <f t="shared" si="775"/>
        <v>0</v>
      </c>
      <c r="AB1427" s="9">
        <f t="shared" si="775"/>
        <v>0</v>
      </c>
      <c r="AC1427" s="18">
        <f t="shared" si="775"/>
        <v>0</v>
      </c>
      <c r="AD1427" s="204">
        <f t="shared" si="773"/>
        <v>0</v>
      </c>
      <c r="AE1427" s="9">
        <f t="shared" si="773"/>
        <v>0</v>
      </c>
      <c r="AF1427" s="9">
        <f t="shared" si="773"/>
        <v>0</v>
      </c>
      <c r="AG1427" s="9">
        <f t="shared" si="773"/>
        <v>0</v>
      </c>
      <c r="AH1427" s="18">
        <f t="shared" si="773"/>
        <v>0</v>
      </c>
      <c r="AI1427" s="17"/>
      <c r="AM1427" s="109"/>
    </row>
    <row r="1428" spans="1:39" outlineLevel="2">
      <c r="A1428" s="37">
        <f>ROW()</f>
        <v>1428</v>
      </c>
      <c r="C1428" s="6" t="s">
        <v>4</v>
      </c>
      <c r="I1428" s="204">
        <f t="shared" ref="I1428:S1428" si="776">I1021/$M$33</f>
        <v>0</v>
      </c>
      <c r="J1428" s="9">
        <f t="shared" si="776"/>
        <v>0</v>
      </c>
      <c r="K1428" s="9">
        <f t="shared" si="776"/>
        <v>0</v>
      </c>
      <c r="L1428" s="9">
        <f t="shared" si="776"/>
        <v>0</v>
      </c>
      <c r="M1428" s="9">
        <f t="shared" si="776"/>
        <v>0</v>
      </c>
      <c r="N1428" s="204">
        <f t="shared" si="776"/>
        <v>0</v>
      </c>
      <c r="O1428" s="9">
        <f t="shared" si="776"/>
        <v>0</v>
      </c>
      <c r="P1428" s="9">
        <f t="shared" si="776"/>
        <v>0</v>
      </c>
      <c r="Q1428" s="9">
        <f t="shared" si="776"/>
        <v>0</v>
      </c>
      <c r="R1428" s="9">
        <f t="shared" si="776"/>
        <v>0</v>
      </c>
      <c r="S1428" s="18">
        <f t="shared" si="776"/>
        <v>0</v>
      </c>
      <c r="T1428" s="204">
        <f t="shared" si="771"/>
        <v>2.2984152192092331E-3</v>
      </c>
      <c r="U1428" s="9">
        <f t="shared" si="771"/>
        <v>2.2984152192092331E-3</v>
      </c>
      <c r="V1428" s="9">
        <f t="shared" si="771"/>
        <v>2.2984152192092331E-3</v>
      </c>
      <c r="W1428" s="9">
        <f t="shared" si="771"/>
        <v>2.2984152192092331E-3</v>
      </c>
      <c r="X1428" s="18">
        <f t="shared" si="771"/>
        <v>2.2984152192092335E-3</v>
      </c>
      <c r="Y1428" s="204">
        <f t="shared" ref="Y1428:AC1428" si="777">Y1021/$X$33</f>
        <v>2.2984152192092335E-3</v>
      </c>
      <c r="Z1428" s="9">
        <f t="shared" si="777"/>
        <v>2.2984152192092335E-3</v>
      </c>
      <c r="AA1428" s="9">
        <f t="shared" si="777"/>
        <v>2.2984152192092335E-3</v>
      </c>
      <c r="AB1428" s="9">
        <f t="shared" si="777"/>
        <v>2.2984152192092339E-3</v>
      </c>
      <c r="AC1428" s="18">
        <f t="shared" si="777"/>
        <v>2.2984152192092339E-3</v>
      </c>
      <c r="AD1428" s="204">
        <f t="shared" si="773"/>
        <v>0</v>
      </c>
      <c r="AE1428" s="9">
        <f t="shared" si="773"/>
        <v>0</v>
      </c>
      <c r="AF1428" s="9">
        <f t="shared" si="773"/>
        <v>0</v>
      </c>
      <c r="AG1428" s="9">
        <f t="shared" si="773"/>
        <v>0</v>
      </c>
      <c r="AH1428" s="18">
        <f t="shared" si="773"/>
        <v>0</v>
      </c>
      <c r="AI1428" s="17"/>
      <c r="AM1428" s="109"/>
    </row>
    <row r="1429" spans="1:39" outlineLevel="2">
      <c r="A1429" s="37">
        <f>ROW()</f>
        <v>1429</v>
      </c>
      <c r="C1429" s="6" t="s">
        <v>208</v>
      </c>
      <c r="I1429" s="204">
        <f t="shared" ref="I1429:S1429" si="778">I1022/$M$33</f>
        <v>0</v>
      </c>
      <c r="J1429" s="9">
        <f t="shared" si="778"/>
        <v>0</v>
      </c>
      <c r="K1429" s="9">
        <f t="shared" si="778"/>
        <v>0</v>
      </c>
      <c r="L1429" s="9">
        <f t="shared" si="778"/>
        <v>0</v>
      </c>
      <c r="M1429" s="9">
        <f t="shared" si="778"/>
        <v>0</v>
      </c>
      <c r="N1429" s="204">
        <f t="shared" si="778"/>
        <v>0</v>
      </c>
      <c r="O1429" s="9">
        <f t="shared" si="778"/>
        <v>0</v>
      </c>
      <c r="P1429" s="9">
        <f t="shared" si="778"/>
        <v>0</v>
      </c>
      <c r="Q1429" s="9">
        <f t="shared" si="778"/>
        <v>0</v>
      </c>
      <c r="R1429" s="9">
        <f t="shared" si="778"/>
        <v>0</v>
      </c>
      <c r="S1429" s="18">
        <f t="shared" si="778"/>
        <v>0.37133926522757005</v>
      </c>
      <c r="T1429" s="204">
        <f t="shared" si="771"/>
        <v>1.4942412832214943E-2</v>
      </c>
      <c r="U1429" s="9">
        <f t="shared" si="771"/>
        <v>1.4942412832214943E-2</v>
      </c>
      <c r="V1429" s="9">
        <f t="shared" si="771"/>
        <v>1.4942412832214943E-2</v>
      </c>
      <c r="W1429" s="9">
        <f t="shared" si="771"/>
        <v>1.4942412832214943E-2</v>
      </c>
      <c r="X1429" s="18">
        <f t="shared" si="771"/>
        <v>1.4942412832214943E-2</v>
      </c>
      <c r="Y1429" s="204">
        <f t="shared" ref="Y1429:AC1429" si="779">Y1022/$X$33</f>
        <v>9.1863923669413747E-3</v>
      </c>
      <c r="Z1429" s="9">
        <f t="shared" si="779"/>
        <v>9.1863923669413747E-3</v>
      </c>
      <c r="AA1429" s="9">
        <f t="shared" si="779"/>
        <v>9.1863923669413729E-3</v>
      </c>
      <c r="AB1429" s="9">
        <f t="shared" si="779"/>
        <v>9.1863923669413729E-3</v>
      </c>
      <c r="AC1429" s="18">
        <f t="shared" si="779"/>
        <v>9.1863923669413729E-3</v>
      </c>
      <c r="AD1429" s="204">
        <f t="shared" si="773"/>
        <v>0.13075947505476901</v>
      </c>
      <c r="AE1429" s="9">
        <f t="shared" si="773"/>
        <v>0</v>
      </c>
      <c r="AF1429" s="9">
        <f t="shared" si="773"/>
        <v>0</v>
      </c>
      <c r="AG1429" s="9">
        <f t="shared" si="773"/>
        <v>0</v>
      </c>
      <c r="AH1429" s="18">
        <f t="shared" si="773"/>
        <v>0</v>
      </c>
      <c r="AI1429" s="17"/>
      <c r="AM1429" s="109"/>
    </row>
    <row r="1430" spans="1:39" outlineLevel="2">
      <c r="A1430" s="37">
        <f>ROW()</f>
        <v>1430</v>
      </c>
      <c r="C1430" s="6" t="s">
        <v>473</v>
      </c>
      <c r="I1430" s="204">
        <f t="shared" ref="I1430:S1430" si="780">I1023/$M$33</f>
        <v>0</v>
      </c>
      <c r="J1430" s="9">
        <f t="shared" si="780"/>
        <v>0</v>
      </c>
      <c r="K1430" s="9">
        <f t="shared" si="780"/>
        <v>0</v>
      </c>
      <c r="L1430" s="9">
        <f t="shared" si="780"/>
        <v>0</v>
      </c>
      <c r="M1430" s="9">
        <f t="shared" si="780"/>
        <v>0</v>
      </c>
      <c r="N1430" s="204">
        <f t="shared" si="780"/>
        <v>0</v>
      </c>
      <c r="O1430" s="9">
        <f t="shared" si="780"/>
        <v>0</v>
      </c>
      <c r="P1430" s="9">
        <f t="shared" si="780"/>
        <v>0</v>
      </c>
      <c r="Q1430" s="9">
        <f t="shared" si="780"/>
        <v>0</v>
      </c>
      <c r="R1430" s="9">
        <f t="shared" si="780"/>
        <v>0</v>
      </c>
      <c r="S1430" s="18">
        <f t="shared" si="780"/>
        <v>0</v>
      </c>
      <c r="T1430" s="204">
        <f t="shared" si="771"/>
        <v>0</v>
      </c>
      <c r="U1430" s="9">
        <f t="shared" si="771"/>
        <v>0</v>
      </c>
      <c r="V1430" s="9">
        <f t="shared" si="771"/>
        <v>0</v>
      </c>
      <c r="W1430" s="9">
        <f t="shared" si="771"/>
        <v>0</v>
      </c>
      <c r="X1430" s="18">
        <f t="shared" si="771"/>
        <v>0</v>
      </c>
      <c r="Y1430" s="204">
        <f t="shared" ref="Y1430:AC1430" si="781">Y1023/$X$33</f>
        <v>0</v>
      </c>
      <c r="Z1430" s="9">
        <f t="shared" si="781"/>
        <v>0</v>
      </c>
      <c r="AA1430" s="9">
        <f t="shared" si="781"/>
        <v>0</v>
      </c>
      <c r="AB1430" s="9">
        <f t="shared" si="781"/>
        <v>0</v>
      </c>
      <c r="AC1430" s="18">
        <f t="shared" si="781"/>
        <v>0</v>
      </c>
      <c r="AD1430" s="204">
        <f t="shared" si="773"/>
        <v>2.3118126385858851E-2</v>
      </c>
      <c r="AE1430" s="9">
        <f t="shared" si="773"/>
        <v>0</v>
      </c>
      <c r="AF1430" s="9">
        <f t="shared" si="773"/>
        <v>0</v>
      </c>
      <c r="AG1430" s="9">
        <f t="shared" si="773"/>
        <v>0</v>
      </c>
      <c r="AH1430" s="18">
        <f t="shared" si="773"/>
        <v>0</v>
      </c>
      <c r="AI1430" s="17"/>
      <c r="AM1430" s="109"/>
    </row>
    <row r="1431" spans="1:39" outlineLevel="2">
      <c r="A1431" s="37">
        <f>ROW()</f>
        <v>1431</v>
      </c>
      <c r="C1431" s="6" t="s">
        <v>474</v>
      </c>
      <c r="I1431" s="204">
        <f t="shared" ref="I1431:S1431" si="782">I1024/$M$33</f>
        <v>0</v>
      </c>
      <c r="J1431" s="9">
        <f t="shared" si="782"/>
        <v>0</v>
      </c>
      <c r="K1431" s="9">
        <f t="shared" si="782"/>
        <v>0</v>
      </c>
      <c r="L1431" s="9">
        <f t="shared" si="782"/>
        <v>0</v>
      </c>
      <c r="M1431" s="9">
        <f t="shared" si="782"/>
        <v>0</v>
      </c>
      <c r="N1431" s="204">
        <f t="shared" si="782"/>
        <v>0</v>
      </c>
      <c r="O1431" s="9">
        <f t="shared" si="782"/>
        <v>0</v>
      </c>
      <c r="P1431" s="9">
        <f t="shared" si="782"/>
        <v>0</v>
      </c>
      <c r="Q1431" s="9">
        <f t="shared" si="782"/>
        <v>0</v>
      </c>
      <c r="R1431" s="9">
        <f t="shared" si="782"/>
        <v>0</v>
      </c>
      <c r="S1431" s="18">
        <f t="shared" si="782"/>
        <v>0</v>
      </c>
      <c r="T1431" s="204">
        <f t="shared" si="771"/>
        <v>0</v>
      </c>
      <c r="U1431" s="9">
        <f t="shared" si="771"/>
        <v>0</v>
      </c>
      <c r="V1431" s="9">
        <f t="shared" si="771"/>
        <v>0</v>
      </c>
      <c r="W1431" s="9">
        <f t="shared" si="771"/>
        <v>0</v>
      </c>
      <c r="X1431" s="18">
        <f t="shared" si="771"/>
        <v>0</v>
      </c>
      <c r="Y1431" s="204">
        <f t="shared" ref="Y1431:AC1431" si="783">Y1024/$X$33</f>
        <v>0</v>
      </c>
      <c r="Z1431" s="9">
        <f t="shared" si="783"/>
        <v>0</v>
      </c>
      <c r="AA1431" s="9">
        <f t="shared" si="783"/>
        <v>0</v>
      </c>
      <c r="AB1431" s="9">
        <f t="shared" si="783"/>
        <v>0</v>
      </c>
      <c r="AC1431" s="18">
        <f t="shared" si="783"/>
        <v>0</v>
      </c>
      <c r="AD1431" s="204">
        <f t="shared" si="773"/>
        <v>0</v>
      </c>
      <c r="AE1431" s="9">
        <f t="shared" si="773"/>
        <v>0</v>
      </c>
      <c r="AF1431" s="9">
        <f t="shared" si="773"/>
        <v>0</v>
      </c>
      <c r="AG1431" s="9">
        <f t="shared" si="773"/>
        <v>0</v>
      </c>
      <c r="AH1431" s="18">
        <f t="shared" si="773"/>
        <v>0</v>
      </c>
      <c r="AI1431" s="17"/>
      <c r="AM1431" s="109"/>
    </row>
    <row r="1432" spans="1:39" outlineLevel="2">
      <c r="A1432" s="37">
        <f>ROW()</f>
        <v>1432</v>
      </c>
      <c r="C1432" s="6" t="s">
        <v>477</v>
      </c>
      <c r="I1432" s="204">
        <f t="shared" ref="I1432:S1432" si="784">I1025/$M$33</f>
        <v>0</v>
      </c>
      <c r="J1432" s="9">
        <f t="shared" si="784"/>
        <v>0</v>
      </c>
      <c r="K1432" s="9">
        <f t="shared" si="784"/>
        <v>0</v>
      </c>
      <c r="L1432" s="9">
        <f t="shared" si="784"/>
        <v>0</v>
      </c>
      <c r="M1432" s="9">
        <f t="shared" si="784"/>
        <v>0</v>
      </c>
      <c r="N1432" s="204">
        <f t="shared" si="784"/>
        <v>0</v>
      </c>
      <c r="O1432" s="9">
        <f t="shared" si="784"/>
        <v>0</v>
      </c>
      <c r="P1432" s="9">
        <f t="shared" si="784"/>
        <v>0</v>
      </c>
      <c r="Q1432" s="9">
        <f t="shared" si="784"/>
        <v>0</v>
      </c>
      <c r="R1432" s="9">
        <f t="shared" si="784"/>
        <v>0</v>
      </c>
      <c r="S1432" s="18">
        <f t="shared" si="784"/>
        <v>0</v>
      </c>
      <c r="T1432" s="204">
        <f t="shared" si="771"/>
        <v>0</v>
      </c>
      <c r="U1432" s="9">
        <f t="shared" si="771"/>
        <v>0</v>
      </c>
      <c r="V1432" s="9">
        <f t="shared" si="771"/>
        <v>0</v>
      </c>
      <c r="W1432" s="9">
        <f t="shared" si="771"/>
        <v>0</v>
      </c>
      <c r="X1432" s="18">
        <f t="shared" si="771"/>
        <v>0</v>
      </c>
      <c r="Y1432" s="204">
        <f t="shared" ref="Y1432:AC1432" si="785">Y1025/$X$33</f>
        <v>0</v>
      </c>
      <c r="Z1432" s="9">
        <f t="shared" si="785"/>
        <v>0</v>
      </c>
      <c r="AA1432" s="9">
        <f t="shared" si="785"/>
        <v>0</v>
      </c>
      <c r="AB1432" s="9">
        <f t="shared" si="785"/>
        <v>0</v>
      </c>
      <c r="AC1432" s="18">
        <f t="shared" si="785"/>
        <v>0</v>
      </c>
      <c r="AD1432" s="204">
        <f t="shared" si="773"/>
        <v>0.11030204708041833</v>
      </c>
      <c r="AE1432" s="9">
        <f t="shared" si="773"/>
        <v>0</v>
      </c>
      <c r="AF1432" s="9">
        <f t="shared" si="773"/>
        <v>0</v>
      </c>
      <c r="AG1432" s="9">
        <f t="shared" si="773"/>
        <v>0</v>
      </c>
      <c r="AH1432" s="18">
        <f t="shared" si="773"/>
        <v>0</v>
      </c>
      <c r="AI1432" s="17"/>
      <c r="AM1432" s="109"/>
    </row>
    <row r="1433" spans="1:39" outlineLevel="2">
      <c r="A1433" s="37">
        <f>ROW()</f>
        <v>1433</v>
      </c>
      <c r="C1433" s="6" t="s">
        <v>511</v>
      </c>
      <c r="I1433" s="204">
        <f t="shared" ref="I1433:S1433" si="786">I1026/$M$33</f>
        <v>0</v>
      </c>
      <c r="J1433" s="9">
        <f t="shared" si="786"/>
        <v>0</v>
      </c>
      <c r="K1433" s="9">
        <f t="shared" si="786"/>
        <v>0</v>
      </c>
      <c r="L1433" s="9">
        <f t="shared" si="786"/>
        <v>0</v>
      </c>
      <c r="M1433" s="9">
        <f t="shared" si="786"/>
        <v>0</v>
      </c>
      <c r="N1433" s="204">
        <f t="shared" si="786"/>
        <v>0</v>
      </c>
      <c r="O1433" s="9">
        <f t="shared" si="786"/>
        <v>0</v>
      </c>
      <c r="P1433" s="9">
        <f t="shared" si="786"/>
        <v>0</v>
      </c>
      <c r="Q1433" s="9">
        <f t="shared" si="786"/>
        <v>0</v>
      </c>
      <c r="R1433" s="9">
        <f t="shared" si="786"/>
        <v>0</v>
      </c>
      <c r="S1433" s="18">
        <f t="shared" si="786"/>
        <v>0</v>
      </c>
      <c r="T1433" s="204">
        <f t="shared" si="771"/>
        <v>0</v>
      </c>
      <c r="U1433" s="9">
        <f t="shared" si="771"/>
        <v>0</v>
      </c>
      <c r="V1433" s="9">
        <f t="shared" si="771"/>
        <v>0</v>
      </c>
      <c r="W1433" s="9">
        <f t="shared" si="771"/>
        <v>0</v>
      </c>
      <c r="X1433" s="18">
        <f t="shared" si="771"/>
        <v>0</v>
      </c>
      <c r="Y1433" s="204">
        <f t="shared" ref="Y1433:AC1433" si="787">Y1026/$X$33</f>
        <v>0</v>
      </c>
      <c r="Z1433" s="9">
        <f t="shared" si="787"/>
        <v>0</v>
      </c>
      <c r="AA1433" s="9">
        <f t="shared" si="787"/>
        <v>0</v>
      </c>
      <c r="AB1433" s="9">
        <f t="shared" si="787"/>
        <v>0</v>
      </c>
      <c r="AC1433" s="18">
        <f t="shared" si="787"/>
        <v>0</v>
      </c>
      <c r="AD1433" s="204">
        <f t="shared" si="773"/>
        <v>0</v>
      </c>
      <c r="AE1433" s="9">
        <f t="shared" si="773"/>
        <v>0</v>
      </c>
      <c r="AF1433" s="9">
        <f t="shared" si="773"/>
        <v>0</v>
      </c>
      <c r="AG1433" s="9">
        <f t="shared" si="773"/>
        <v>0</v>
      </c>
      <c r="AH1433" s="18">
        <f t="shared" si="773"/>
        <v>0</v>
      </c>
      <c r="AI1433" s="17"/>
      <c r="AM1433" s="109"/>
    </row>
    <row r="1434" spans="1:39" outlineLevel="2">
      <c r="A1434" s="37">
        <f>ROW()</f>
        <v>1434</v>
      </c>
      <c r="C1434" s="6" t="s">
        <v>655</v>
      </c>
      <c r="I1434" s="204"/>
      <c r="J1434" s="9"/>
      <c r="K1434" s="9"/>
      <c r="L1434" s="9"/>
      <c r="M1434" s="9"/>
      <c r="N1434" s="204"/>
      <c r="O1434" s="9"/>
      <c r="P1434" s="9"/>
      <c r="Q1434" s="9"/>
      <c r="R1434" s="9"/>
      <c r="S1434" s="18"/>
      <c r="T1434" s="204"/>
      <c r="U1434" s="9"/>
      <c r="V1434" s="9"/>
      <c r="W1434" s="9"/>
      <c r="X1434" s="18"/>
      <c r="Y1434" s="204"/>
      <c r="Z1434" s="9"/>
      <c r="AA1434" s="9"/>
      <c r="AB1434" s="9"/>
      <c r="AC1434" s="18"/>
      <c r="AD1434" s="204"/>
      <c r="AE1434" s="9"/>
      <c r="AF1434" s="9"/>
      <c r="AG1434" s="9"/>
      <c r="AH1434" s="18"/>
      <c r="AI1434" s="17"/>
      <c r="AM1434" s="109"/>
    </row>
    <row r="1435" spans="1:39" outlineLevel="2">
      <c r="A1435" s="37">
        <f>ROW()</f>
        <v>1435</v>
      </c>
      <c r="C1435" s="6" t="s">
        <v>656</v>
      </c>
      <c r="I1435" s="204"/>
      <c r="J1435" s="9"/>
      <c r="K1435" s="9"/>
      <c r="L1435" s="9"/>
      <c r="M1435" s="9"/>
      <c r="N1435" s="204"/>
      <c r="O1435" s="9"/>
      <c r="P1435" s="9"/>
      <c r="Q1435" s="9"/>
      <c r="R1435" s="9"/>
      <c r="S1435" s="18"/>
      <c r="T1435" s="204"/>
      <c r="U1435" s="9"/>
      <c r="V1435" s="9"/>
      <c r="W1435" s="9"/>
      <c r="X1435" s="18"/>
      <c r="Y1435" s="204"/>
      <c r="Z1435" s="9"/>
      <c r="AA1435" s="9"/>
      <c r="AB1435" s="9"/>
      <c r="AC1435" s="18"/>
      <c r="AD1435" s="204"/>
      <c r="AE1435" s="9"/>
      <c r="AF1435" s="9"/>
      <c r="AG1435" s="9"/>
      <c r="AH1435" s="18"/>
      <c r="AI1435" s="17"/>
      <c r="AM1435" s="109"/>
    </row>
    <row r="1436" spans="1:39" outlineLevel="2">
      <c r="A1436" s="37">
        <f>ROW()</f>
        <v>1436</v>
      </c>
      <c r="C1436" s="6" t="s">
        <v>667</v>
      </c>
      <c r="I1436" s="204"/>
      <c r="J1436" s="9"/>
      <c r="K1436" s="9"/>
      <c r="L1436" s="9"/>
      <c r="M1436" s="9"/>
      <c r="N1436" s="204"/>
      <c r="O1436" s="9"/>
      <c r="P1436" s="9"/>
      <c r="Q1436" s="9"/>
      <c r="R1436" s="9"/>
      <c r="S1436" s="18"/>
      <c r="T1436" s="204"/>
      <c r="U1436" s="9"/>
      <c r="V1436" s="9"/>
      <c r="W1436" s="9"/>
      <c r="X1436" s="18"/>
      <c r="Y1436" s="204"/>
      <c r="Z1436" s="9"/>
      <c r="AA1436" s="9"/>
      <c r="AB1436" s="9"/>
      <c r="AC1436" s="18"/>
      <c r="AD1436" s="204"/>
      <c r="AE1436" s="9"/>
      <c r="AF1436" s="9"/>
      <c r="AG1436" s="9"/>
      <c r="AH1436" s="18"/>
      <c r="AI1436" s="17"/>
      <c r="AM1436" s="109"/>
    </row>
    <row r="1437" spans="1:39" outlineLevel="2">
      <c r="A1437" s="37">
        <f>ROW()</f>
        <v>1437</v>
      </c>
      <c r="C1437" s="6" t="s">
        <v>212</v>
      </c>
      <c r="I1437" s="204">
        <f t="shared" ref="I1437:S1437" si="788">I1030/$M$33</f>
        <v>0</v>
      </c>
      <c r="J1437" s="9">
        <f t="shared" si="788"/>
        <v>0</v>
      </c>
      <c r="K1437" s="9">
        <f t="shared" si="788"/>
        <v>0</v>
      </c>
      <c r="L1437" s="9">
        <f t="shared" si="788"/>
        <v>0</v>
      </c>
      <c r="M1437" s="9">
        <f t="shared" si="788"/>
        <v>0</v>
      </c>
      <c r="N1437" s="204">
        <f t="shared" si="788"/>
        <v>0</v>
      </c>
      <c r="O1437" s="9">
        <f t="shared" si="788"/>
        <v>0</v>
      </c>
      <c r="P1437" s="9">
        <f t="shared" si="788"/>
        <v>0</v>
      </c>
      <c r="Q1437" s="9">
        <f t="shared" si="788"/>
        <v>0</v>
      </c>
      <c r="R1437" s="9">
        <f t="shared" si="788"/>
        <v>0</v>
      </c>
      <c r="S1437" s="18">
        <f t="shared" si="788"/>
        <v>0</v>
      </c>
      <c r="T1437" s="204">
        <f t="shared" ref="T1437:X1438" si="789">T1030/$S$33</f>
        <v>0</v>
      </c>
      <c r="U1437" s="9">
        <f t="shared" si="789"/>
        <v>0</v>
      </c>
      <c r="V1437" s="9">
        <f t="shared" si="789"/>
        <v>0</v>
      </c>
      <c r="W1437" s="9">
        <f t="shared" si="789"/>
        <v>0</v>
      </c>
      <c r="X1437" s="18">
        <f t="shared" si="789"/>
        <v>0</v>
      </c>
      <c r="Y1437" s="204">
        <f t="shared" ref="Y1437:AC1437" si="790">Y1030/$X$33</f>
        <v>0</v>
      </c>
      <c r="Z1437" s="9">
        <f t="shared" si="790"/>
        <v>0</v>
      </c>
      <c r="AA1437" s="9">
        <f t="shared" si="790"/>
        <v>0</v>
      </c>
      <c r="AB1437" s="9">
        <f t="shared" si="790"/>
        <v>0</v>
      </c>
      <c r="AC1437" s="18">
        <f t="shared" si="790"/>
        <v>0</v>
      </c>
      <c r="AD1437" s="204">
        <f t="shared" ref="AD1437:AH1438" si="791">AD1030/$AB$33</f>
        <v>0</v>
      </c>
      <c r="AE1437" s="9">
        <f t="shared" si="791"/>
        <v>0</v>
      </c>
      <c r="AF1437" s="9">
        <f t="shared" si="791"/>
        <v>0</v>
      </c>
      <c r="AG1437" s="9">
        <f t="shared" si="791"/>
        <v>0</v>
      </c>
      <c r="AH1437" s="18">
        <f t="shared" si="791"/>
        <v>0</v>
      </c>
      <c r="AI1437" s="17"/>
      <c r="AM1437" s="109"/>
    </row>
    <row r="1438" spans="1:39" outlineLevel="2">
      <c r="A1438" s="37">
        <f>ROW()</f>
        <v>1438</v>
      </c>
      <c r="C1438" s="6" t="s">
        <v>362</v>
      </c>
      <c r="I1438" s="205">
        <f t="shared" ref="I1438:S1438" si="792">I1031/$M$33</f>
        <v>0</v>
      </c>
      <c r="J1438" s="15">
        <f t="shared" si="792"/>
        <v>0</v>
      </c>
      <c r="K1438" s="15">
        <f t="shared" si="792"/>
        <v>0</v>
      </c>
      <c r="L1438" s="15">
        <f t="shared" si="792"/>
        <v>0</v>
      </c>
      <c r="M1438" s="15">
        <f t="shared" si="792"/>
        <v>0</v>
      </c>
      <c r="N1438" s="205">
        <f t="shared" si="792"/>
        <v>0</v>
      </c>
      <c r="O1438" s="15">
        <f t="shared" si="792"/>
        <v>0</v>
      </c>
      <c r="P1438" s="15">
        <f t="shared" si="792"/>
        <v>0</v>
      </c>
      <c r="Q1438" s="15">
        <f t="shared" si="792"/>
        <v>0</v>
      </c>
      <c r="R1438" s="15">
        <f t="shared" si="792"/>
        <v>0</v>
      </c>
      <c r="S1438" s="206">
        <f t="shared" si="792"/>
        <v>0</v>
      </c>
      <c r="T1438" s="205">
        <f t="shared" si="789"/>
        <v>0</v>
      </c>
      <c r="U1438" s="15">
        <f t="shared" si="789"/>
        <v>0</v>
      </c>
      <c r="V1438" s="15">
        <f t="shared" si="789"/>
        <v>0</v>
      </c>
      <c r="W1438" s="15">
        <f t="shared" si="789"/>
        <v>0</v>
      </c>
      <c r="X1438" s="206">
        <f t="shared" si="789"/>
        <v>0</v>
      </c>
      <c r="Y1438" s="205">
        <f t="shared" ref="Y1438:AC1438" si="793">Y1031/$X$33</f>
        <v>0</v>
      </c>
      <c r="Z1438" s="15">
        <f t="shared" si="793"/>
        <v>0</v>
      </c>
      <c r="AA1438" s="15">
        <f t="shared" si="793"/>
        <v>0</v>
      </c>
      <c r="AB1438" s="15">
        <f t="shared" si="793"/>
        <v>0</v>
      </c>
      <c r="AC1438" s="206">
        <f t="shared" si="793"/>
        <v>0</v>
      </c>
      <c r="AD1438" s="205">
        <f t="shared" si="791"/>
        <v>0</v>
      </c>
      <c r="AE1438" s="15">
        <f t="shared" si="791"/>
        <v>0</v>
      </c>
      <c r="AF1438" s="15">
        <f t="shared" si="791"/>
        <v>0</v>
      </c>
      <c r="AG1438" s="15">
        <f t="shared" si="791"/>
        <v>0</v>
      </c>
      <c r="AH1438" s="206">
        <f t="shared" si="791"/>
        <v>0</v>
      </c>
      <c r="AI1438" s="17"/>
      <c r="AM1438" s="109"/>
    </row>
    <row r="1439" spans="1:39" outlineLevel="2">
      <c r="A1439" s="37">
        <f>ROW()</f>
        <v>1439</v>
      </c>
      <c r="C1439" s="6" t="s">
        <v>1</v>
      </c>
      <c r="I1439" s="204">
        <f t="shared" ref="I1439:AC1439" si="794">SUM(I1426:I1438)</f>
        <v>0</v>
      </c>
      <c r="J1439" s="9">
        <f t="shared" si="794"/>
        <v>0</v>
      </c>
      <c r="K1439" s="9">
        <f t="shared" si="794"/>
        <v>0</v>
      </c>
      <c r="L1439" s="9">
        <f t="shared" si="794"/>
        <v>0</v>
      </c>
      <c r="M1439" s="9">
        <f t="shared" si="794"/>
        <v>0</v>
      </c>
      <c r="N1439" s="204">
        <f t="shared" si="794"/>
        <v>0</v>
      </c>
      <c r="O1439" s="9">
        <f t="shared" si="794"/>
        <v>0</v>
      </c>
      <c r="P1439" s="9">
        <f t="shared" si="794"/>
        <v>0</v>
      </c>
      <c r="Q1439" s="9">
        <f t="shared" si="794"/>
        <v>0</v>
      </c>
      <c r="R1439" s="9">
        <f t="shared" si="794"/>
        <v>0</v>
      </c>
      <c r="S1439" s="18">
        <f t="shared" si="794"/>
        <v>2.4368620638392384</v>
      </c>
      <c r="T1439" s="204">
        <f t="shared" si="794"/>
        <v>1.7240828051424177E-2</v>
      </c>
      <c r="U1439" s="9">
        <f t="shared" si="794"/>
        <v>1.7240828051424177E-2</v>
      </c>
      <c r="V1439" s="9">
        <f t="shared" si="794"/>
        <v>1.7240828051424177E-2</v>
      </c>
      <c r="W1439" s="9">
        <f t="shared" si="794"/>
        <v>1.7240828051424177E-2</v>
      </c>
      <c r="X1439" s="18">
        <f t="shared" si="794"/>
        <v>1.7240828051424177E-2</v>
      </c>
      <c r="Y1439" s="204">
        <f t="shared" si="794"/>
        <v>1.1484807586150609E-2</v>
      </c>
      <c r="Z1439" s="9">
        <f t="shared" si="794"/>
        <v>1.1484807586150609E-2</v>
      </c>
      <c r="AA1439" s="9">
        <f t="shared" si="794"/>
        <v>1.1484807586150607E-2</v>
      </c>
      <c r="AB1439" s="9">
        <f t="shared" si="794"/>
        <v>1.1484807586150607E-2</v>
      </c>
      <c r="AC1439" s="18">
        <f t="shared" si="794"/>
        <v>1.1484807586150607E-2</v>
      </c>
      <c r="AD1439" s="204">
        <f t="shared" ref="AD1439:AH1439" si="795">SUM(AD1426:AD1438)</f>
        <v>0.2641796485210462</v>
      </c>
      <c r="AE1439" s="9">
        <f t="shared" si="795"/>
        <v>0</v>
      </c>
      <c r="AF1439" s="9">
        <f t="shared" si="795"/>
        <v>0</v>
      </c>
      <c r="AG1439" s="9">
        <f t="shared" si="795"/>
        <v>0</v>
      </c>
      <c r="AH1439" s="18">
        <f t="shared" si="795"/>
        <v>0</v>
      </c>
      <c r="AI1439" s="17"/>
      <c r="AM1439" s="109"/>
    </row>
    <row r="1440" spans="1:39" outlineLevel="2">
      <c r="A1440" s="37">
        <f>ROW()</f>
        <v>1440</v>
      </c>
      <c r="B1440" s="64" t="s">
        <v>222</v>
      </c>
      <c r="I1440" s="1306" t="str">
        <f>"AA1 [m$ "&amp;$E$33&amp;"]"</f>
        <v>AA1 [m$ 31/12/2024]</v>
      </c>
      <c r="J1440" s="1307"/>
      <c r="K1440" s="1307"/>
      <c r="L1440" s="1307"/>
      <c r="M1440" s="1307"/>
      <c r="N1440" s="1303" t="str">
        <f>"AA2 [m$ "&amp;$E$33&amp;"]"</f>
        <v>AA2 [m$ 31/12/2024]</v>
      </c>
      <c r="O1440" s="1304"/>
      <c r="P1440" s="1304"/>
      <c r="Q1440" s="1304"/>
      <c r="R1440" s="1304"/>
      <c r="S1440" s="1305"/>
      <c r="T1440" s="1303" t="str">
        <f>"AA3 [m$ "&amp;$E$33&amp;"]"</f>
        <v>AA3 [m$ 31/12/2024]</v>
      </c>
      <c r="U1440" s="1304"/>
      <c r="V1440" s="1304"/>
      <c r="W1440" s="1304"/>
      <c r="X1440" s="1305"/>
      <c r="Y1440" s="1303" t="str">
        <f>"AA4 [m$ "&amp;$E$33&amp;"]"</f>
        <v>AA4 [m$ 31/12/2024]</v>
      </c>
      <c r="Z1440" s="1304"/>
      <c r="AA1440" s="1304"/>
      <c r="AB1440" s="1304"/>
      <c r="AC1440" s="1305"/>
      <c r="AD1440" s="1303" t="str">
        <f>"AA4 [m$ "&amp;$E$33&amp;"]"</f>
        <v>AA4 [m$ 31/12/2024]</v>
      </c>
      <c r="AE1440" s="1304"/>
      <c r="AF1440" s="1304"/>
      <c r="AG1440" s="1304"/>
      <c r="AH1440" s="1305"/>
      <c r="AI1440" s="17"/>
      <c r="AM1440" s="109"/>
    </row>
    <row r="1441" spans="1:39" outlineLevel="2">
      <c r="A1441" s="37">
        <f>ROW()</f>
        <v>1441</v>
      </c>
      <c r="C1441" s="167" t="s">
        <v>2</v>
      </c>
      <c r="I1441" s="204">
        <f t="shared" ref="I1441:S1441" si="796">I1034/$M$33</f>
        <v>0</v>
      </c>
      <c r="J1441" s="9">
        <f t="shared" si="796"/>
        <v>0</v>
      </c>
      <c r="K1441" s="9">
        <f t="shared" si="796"/>
        <v>0</v>
      </c>
      <c r="L1441" s="9">
        <f t="shared" si="796"/>
        <v>0</v>
      </c>
      <c r="M1441" s="9">
        <f t="shared" si="796"/>
        <v>0</v>
      </c>
      <c r="N1441" s="204">
        <f t="shared" si="796"/>
        <v>0</v>
      </c>
      <c r="O1441" s="9">
        <f t="shared" si="796"/>
        <v>0</v>
      </c>
      <c r="P1441" s="9">
        <f t="shared" si="796"/>
        <v>0</v>
      </c>
      <c r="Q1441" s="9">
        <f t="shared" si="796"/>
        <v>0</v>
      </c>
      <c r="R1441" s="9">
        <f t="shared" si="796"/>
        <v>0</v>
      </c>
      <c r="S1441" s="18">
        <f t="shared" si="796"/>
        <v>0</v>
      </c>
      <c r="T1441" s="204">
        <f t="shared" ref="T1441:X1448" si="797">T1034/$S$33</f>
        <v>10.080171479464539</v>
      </c>
      <c r="U1441" s="9">
        <f t="shared" si="797"/>
        <v>10.080171479464539</v>
      </c>
      <c r="V1441" s="9">
        <f t="shared" si="797"/>
        <v>10.080171479464539</v>
      </c>
      <c r="W1441" s="9">
        <f t="shared" si="797"/>
        <v>10.080171479464539</v>
      </c>
      <c r="X1441" s="18">
        <f t="shared" si="797"/>
        <v>10.080171479464539</v>
      </c>
      <c r="Y1441" s="204">
        <f t="shared" ref="Y1441:AC1441" si="798">Y1034/$X$33</f>
        <v>10.080171479464541</v>
      </c>
      <c r="Z1441" s="9">
        <f t="shared" si="798"/>
        <v>10.080171479464541</v>
      </c>
      <c r="AA1441" s="9">
        <f t="shared" si="798"/>
        <v>10.080171479464541</v>
      </c>
      <c r="AB1441" s="9">
        <f t="shared" si="798"/>
        <v>10.080171479464541</v>
      </c>
      <c r="AC1441" s="18">
        <f t="shared" si="798"/>
        <v>10.080171479464541</v>
      </c>
      <c r="AD1441" s="204">
        <f t="shared" ref="AD1441:AH1448" si="799">AD1034/$AB$33</f>
        <v>13.992905667070708</v>
      </c>
      <c r="AE1441" s="9">
        <f t="shared" si="799"/>
        <v>13.992905667070707</v>
      </c>
      <c r="AF1441" s="9">
        <f t="shared" si="799"/>
        <v>13.992905667070707</v>
      </c>
      <c r="AG1441" s="9">
        <f t="shared" si="799"/>
        <v>13.992905667070707</v>
      </c>
      <c r="AH1441" s="18">
        <f t="shared" si="799"/>
        <v>13.992905667070705</v>
      </c>
      <c r="AI1441" s="17"/>
      <c r="AM1441" s="109"/>
    </row>
    <row r="1442" spans="1:39" outlineLevel="2">
      <c r="A1442" s="37">
        <f>ROW()</f>
        <v>1442</v>
      </c>
      <c r="C1442" s="6" t="s">
        <v>3</v>
      </c>
      <c r="I1442" s="204">
        <f t="shared" ref="I1442:S1442" si="800">I1035/$M$33</f>
        <v>0</v>
      </c>
      <c r="J1442" s="9">
        <f t="shared" si="800"/>
        <v>0</v>
      </c>
      <c r="K1442" s="9">
        <f t="shared" si="800"/>
        <v>0</v>
      </c>
      <c r="L1442" s="9">
        <f t="shared" si="800"/>
        <v>0</v>
      </c>
      <c r="M1442" s="9">
        <f t="shared" si="800"/>
        <v>0</v>
      </c>
      <c r="N1442" s="204">
        <f t="shared" si="800"/>
        <v>0</v>
      </c>
      <c r="O1442" s="9">
        <f t="shared" si="800"/>
        <v>0</v>
      </c>
      <c r="P1442" s="9">
        <f t="shared" si="800"/>
        <v>0</v>
      </c>
      <c r="Q1442" s="9">
        <f t="shared" si="800"/>
        <v>0</v>
      </c>
      <c r="R1442" s="9">
        <f t="shared" si="800"/>
        <v>0</v>
      </c>
      <c r="S1442" s="18">
        <f t="shared" si="800"/>
        <v>0</v>
      </c>
      <c r="T1442" s="204">
        <f t="shared" si="797"/>
        <v>5.4880224756990046</v>
      </c>
      <c r="U1442" s="9">
        <f t="shared" si="797"/>
        <v>5.4880224756990046</v>
      </c>
      <c r="V1442" s="9">
        <f t="shared" si="797"/>
        <v>5.4880224756990046</v>
      </c>
      <c r="W1442" s="9">
        <f t="shared" si="797"/>
        <v>5.4880224756990046</v>
      </c>
      <c r="X1442" s="18">
        <f t="shared" si="797"/>
        <v>5.4880224756990046</v>
      </c>
      <c r="Y1442" s="204">
        <f t="shared" ref="Y1442:AC1442" si="801">Y1035/$X$33</f>
        <v>5.4722167941834821</v>
      </c>
      <c r="Z1442" s="9">
        <f t="shared" si="801"/>
        <v>5.4722167941834821</v>
      </c>
      <c r="AA1442" s="9">
        <f t="shared" si="801"/>
        <v>5.4722167941834821</v>
      </c>
      <c r="AB1442" s="9">
        <f t="shared" si="801"/>
        <v>5.4722167941834821</v>
      </c>
      <c r="AC1442" s="18">
        <f t="shared" si="801"/>
        <v>5.4722167941834821</v>
      </c>
      <c r="AD1442" s="204">
        <f t="shared" si="799"/>
        <v>5.1194960205338127</v>
      </c>
      <c r="AE1442" s="9">
        <f t="shared" si="799"/>
        <v>5.1194960205338127</v>
      </c>
      <c r="AF1442" s="9">
        <f t="shared" si="799"/>
        <v>5.1194960205338127</v>
      </c>
      <c r="AG1442" s="9">
        <f t="shared" si="799"/>
        <v>5.1194960205338127</v>
      </c>
      <c r="AH1442" s="18">
        <f t="shared" si="799"/>
        <v>5.1194960205338127</v>
      </c>
      <c r="AI1442" s="17"/>
      <c r="AM1442" s="109"/>
    </row>
    <row r="1443" spans="1:39" outlineLevel="2">
      <c r="A1443" s="37">
        <f>ROW()</f>
        <v>1443</v>
      </c>
      <c r="C1443" s="6" t="s">
        <v>4</v>
      </c>
      <c r="I1443" s="204">
        <f t="shared" ref="I1443:S1443" si="802">I1036/$M$33</f>
        <v>0</v>
      </c>
      <c r="J1443" s="9">
        <f t="shared" si="802"/>
        <v>0</v>
      </c>
      <c r="K1443" s="9">
        <f t="shared" si="802"/>
        <v>0</v>
      </c>
      <c r="L1443" s="9">
        <f t="shared" si="802"/>
        <v>0</v>
      </c>
      <c r="M1443" s="9">
        <f t="shared" si="802"/>
        <v>0</v>
      </c>
      <c r="N1443" s="204">
        <f t="shared" si="802"/>
        <v>0</v>
      </c>
      <c r="O1443" s="9">
        <f t="shared" si="802"/>
        <v>0</v>
      </c>
      <c r="P1443" s="9">
        <f t="shared" si="802"/>
        <v>0</v>
      </c>
      <c r="Q1443" s="9">
        <f t="shared" si="802"/>
        <v>0</v>
      </c>
      <c r="R1443" s="9">
        <f t="shared" si="802"/>
        <v>0</v>
      </c>
      <c r="S1443" s="18">
        <f t="shared" si="802"/>
        <v>0</v>
      </c>
      <c r="T1443" s="204">
        <f t="shared" si="797"/>
        <v>0.13697299661034207</v>
      </c>
      <c r="U1443" s="9">
        <f t="shared" si="797"/>
        <v>0.13697299661034207</v>
      </c>
      <c r="V1443" s="9">
        <f t="shared" si="797"/>
        <v>0.13697299661034204</v>
      </c>
      <c r="W1443" s="9">
        <f t="shared" si="797"/>
        <v>0.13697299661034204</v>
      </c>
      <c r="X1443" s="18">
        <f t="shared" si="797"/>
        <v>0.13697299661034204</v>
      </c>
      <c r="Y1443" s="204">
        <f t="shared" ref="Y1443:AC1443" si="803">Y1036/$X$33</f>
        <v>0.13697299661034207</v>
      </c>
      <c r="Z1443" s="9">
        <f t="shared" si="803"/>
        <v>0.13697299661034207</v>
      </c>
      <c r="AA1443" s="9">
        <f t="shared" si="803"/>
        <v>0.13697299661034207</v>
      </c>
      <c r="AB1443" s="9">
        <f t="shared" si="803"/>
        <v>0.13697299661034204</v>
      </c>
      <c r="AC1443" s="18">
        <f t="shared" si="803"/>
        <v>0.13697299661034204</v>
      </c>
      <c r="AD1443" s="204">
        <f t="shared" si="799"/>
        <v>0.26936147573513364</v>
      </c>
      <c r="AE1443" s="9">
        <f t="shared" si="799"/>
        <v>0.26936147573513364</v>
      </c>
      <c r="AF1443" s="9">
        <f t="shared" si="799"/>
        <v>0.26936147573513364</v>
      </c>
      <c r="AG1443" s="9">
        <f t="shared" si="799"/>
        <v>0.26936147573513364</v>
      </c>
      <c r="AH1443" s="18">
        <f t="shared" si="799"/>
        <v>0.26936147573513364</v>
      </c>
      <c r="AI1443" s="17"/>
      <c r="AM1443" s="109"/>
    </row>
    <row r="1444" spans="1:39" outlineLevel="2">
      <c r="A1444" s="37">
        <f>ROW()</f>
        <v>1444</v>
      </c>
      <c r="C1444" s="6" t="s">
        <v>208</v>
      </c>
      <c r="I1444" s="204">
        <f t="shared" ref="I1444:S1444" si="804">I1037/$M$33</f>
        <v>0</v>
      </c>
      <c r="J1444" s="9">
        <f t="shared" si="804"/>
        <v>0</v>
      </c>
      <c r="K1444" s="9">
        <f t="shared" si="804"/>
        <v>0</v>
      </c>
      <c r="L1444" s="9">
        <f t="shared" si="804"/>
        <v>0</v>
      </c>
      <c r="M1444" s="9">
        <f t="shared" si="804"/>
        <v>0</v>
      </c>
      <c r="N1444" s="204">
        <f t="shared" si="804"/>
        <v>0</v>
      </c>
      <c r="O1444" s="9">
        <f t="shared" si="804"/>
        <v>0</v>
      </c>
      <c r="P1444" s="9">
        <f t="shared" si="804"/>
        <v>0</v>
      </c>
      <c r="Q1444" s="9">
        <f t="shared" si="804"/>
        <v>0</v>
      </c>
      <c r="R1444" s="9">
        <f t="shared" si="804"/>
        <v>0</v>
      </c>
      <c r="S1444" s="18">
        <f t="shared" si="804"/>
        <v>0</v>
      </c>
      <c r="T1444" s="204">
        <f t="shared" si="797"/>
        <v>0.43983925516692207</v>
      </c>
      <c r="U1444" s="9">
        <f t="shared" si="797"/>
        <v>0.43983925516692207</v>
      </c>
      <c r="V1444" s="9">
        <f t="shared" si="797"/>
        <v>0.43983925516692196</v>
      </c>
      <c r="W1444" s="9">
        <f t="shared" si="797"/>
        <v>0.43983925516692196</v>
      </c>
      <c r="X1444" s="18">
        <f t="shared" si="797"/>
        <v>0.43983925516692196</v>
      </c>
      <c r="Y1444" s="204">
        <f t="shared" ref="Y1444:AC1444" si="805">Y1037/$X$33</f>
        <v>0.43750579604402223</v>
      </c>
      <c r="Z1444" s="9">
        <f t="shared" si="805"/>
        <v>0.43750579604402223</v>
      </c>
      <c r="AA1444" s="9">
        <f t="shared" si="805"/>
        <v>0.43750579604402218</v>
      </c>
      <c r="AB1444" s="9">
        <f t="shared" si="805"/>
        <v>0.43750579604402223</v>
      </c>
      <c r="AC1444" s="18">
        <f t="shared" si="805"/>
        <v>0.43750579604402218</v>
      </c>
      <c r="AD1444" s="204">
        <f t="shared" si="799"/>
        <v>0.68504988626617924</v>
      </c>
      <c r="AE1444" s="9">
        <f t="shared" si="799"/>
        <v>0</v>
      </c>
      <c r="AF1444" s="9">
        <f t="shared" si="799"/>
        <v>0</v>
      </c>
      <c r="AG1444" s="9">
        <f t="shared" si="799"/>
        <v>0</v>
      </c>
      <c r="AH1444" s="18">
        <f t="shared" si="799"/>
        <v>0</v>
      </c>
      <c r="AI1444" s="17"/>
      <c r="AM1444" s="109"/>
    </row>
    <row r="1445" spans="1:39" outlineLevel="2">
      <c r="A1445" s="37">
        <f>ROW()</f>
        <v>1445</v>
      </c>
      <c r="C1445" s="6" t="s">
        <v>473</v>
      </c>
      <c r="I1445" s="204">
        <f t="shared" ref="I1445:S1445" si="806">I1038/$M$33</f>
        <v>0</v>
      </c>
      <c r="J1445" s="9">
        <f t="shared" si="806"/>
        <v>0</v>
      </c>
      <c r="K1445" s="9">
        <f t="shared" si="806"/>
        <v>0</v>
      </c>
      <c r="L1445" s="9">
        <f t="shared" si="806"/>
        <v>0</v>
      </c>
      <c r="M1445" s="9">
        <f t="shared" si="806"/>
        <v>0</v>
      </c>
      <c r="N1445" s="204">
        <f t="shared" si="806"/>
        <v>0</v>
      </c>
      <c r="O1445" s="9">
        <f t="shared" si="806"/>
        <v>0</v>
      </c>
      <c r="P1445" s="9">
        <f t="shared" si="806"/>
        <v>0</v>
      </c>
      <c r="Q1445" s="9">
        <f t="shared" si="806"/>
        <v>0</v>
      </c>
      <c r="R1445" s="9">
        <f t="shared" si="806"/>
        <v>0</v>
      </c>
      <c r="S1445" s="18">
        <f t="shared" si="806"/>
        <v>0</v>
      </c>
      <c r="T1445" s="204">
        <f t="shared" si="797"/>
        <v>0</v>
      </c>
      <c r="U1445" s="9">
        <f t="shared" si="797"/>
        <v>0</v>
      </c>
      <c r="V1445" s="9">
        <f t="shared" si="797"/>
        <v>0</v>
      </c>
      <c r="W1445" s="9">
        <f t="shared" si="797"/>
        <v>0</v>
      </c>
      <c r="X1445" s="18">
        <f t="shared" si="797"/>
        <v>0</v>
      </c>
      <c r="Y1445" s="204">
        <f t="shared" ref="Y1445:AC1445" si="807">Y1038/$X$33</f>
        <v>0</v>
      </c>
      <c r="Z1445" s="9">
        <f t="shared" si="807"/>
        <v>0</v>
      </c>
      <c r="AA1445" s="9">
        <f t="shared" si="807"/>
        <v>0</v>
      </c>
      <c r="AB1445" s="9">
        <f t="shared" si="807"/>
        <v>0</v>
      </c>
      <c r="AC1445" s="18">
        <f t="shared" si="807"/>
        <v>0</v>
      </c>
      <c r="AD1445" s="204">
        <f t="shared" si="799"/>
        <v>0</v>
      </c>
      <c r="AE1445" s="9">
        <f t="shared" si="799"/>
        <v>0</v>
      </c>
      <c r="AF1445" s="9">
        <f t="shared" si="799"/>
        <v>0</v>
      </c>
      <c r="AG1445" s="9">
        <f t="shared" si="799"/>
        <v>0</v>
      </c>
      <c r="AH1445" s="18">
        <f t="shared" si="799"/>
        <v>0</v>
      </c>
      <c r="AI1445" s="17"/>
      <c r="AM1445" s="109"/>
    </row>
    <row r="1446" spans="1:39" outlineLevel="2">
      <c r="A1446" s="37">
        <f>ROW()</f>
        <v>1446</v>
      </c>
      <c r="C1446" s="6" t="s">
        <v>474</v>
      </c>
      <c r="I1446" s="204">
        <f t="shared" ref="I1446:S1446" si="808">I1039/$M$33</f>
        <v>0</v>
      </c>
      <c r="J1446" s="9">
        <f t="shared" si="808"/>
        <v>0</v>
      </c>
      <c r="K1446" s="9">
        <f t="shared" si="808"/>
        <v>0</v>
      </c>
      <c r="L1446" s="9">
        <f t="shared" si="808"/>
        <v>0</v>
      </c>
      <c r="M1446" s="9">
        <f t="shared" si="808"/>
        <v>0</v>
      </c>
      <c r="N1446" s="204">
        <f t="shared" si="808"/>
        <v>0</v>
      </c>
      <c r="O1446" s="9">
        <f t="shared" si="808"/>
        <v>0</v>
      </c>
      <c r="P1446" s="9">
        <f t="shared" si="808"/>
        <v>0</v>
      </c>
      <c r="Q1446" s="9">
        <f t="shared" si="808"/>
        <v>0</v>
      </c>
      <c r="R1446" s="9">
        <f t="shared" si="808"/>
        <v>0</v>
      </c>
      <c r="S1446" s="18">
        <f t="shared" si="808"/>
        <v>0</v>
      </c>
      <c r="T1446" s="204">
        <f t="shared" si="797"/>
        <v>0</v>
      </c>
      <c r="U1446" s="9">
        <f t="shared" si="797"/>
        <v>0</v>
      </c>
      <c r="V1446" s="9">
        <f t="shared" si="797"/>
        <v>0</v>
      </c>
      <c r="W1446" s="9">
        <f t="shared" si="797"/>
        <v>0</v>
      </c>
      <c r="X1446" s="18">
        <f t="shared" si="797"/>
        <v>0</v>
      </c>
      <c r="Y1446" s="204">
        <f t="shared" ref="Y1446:AC1446" si="809">Y1039/$X$33</f>
        <v>0</v>
      </c>
      <c r="Z1446" s="9">
        <f t="shared" si="809"/>
        <v>0</v>
      </c>
      <c r="AA1446" s="9">
        <f t="shared" si="809"/>
        <v>0</v>
      </c>
      <c r="AB1446" s="9">
        <f t="shared" si="809"/>
        <v>0</v>
      </c>
      <c r="AC1446" s="18">
        <f t="shared" si="809"/>
        <v>0</v>
      </c>
      <c r="AD1446" s="204">
        <f t="shared" si="799"/>
        <v>1.330641725070187</v>
      </c>
      <c r="AE1446" s="9">
        <f t="shared" si="799"/>
        <v>1.330641725070187</v>
      </c>
      <c r="AF1446" s="9">
        <f t="shared" si="799"/>
        <v>1.330641725070187</v>
      </c>
      <c r="AG1446" s="9">
        <f t="shared" si="799"/>
        <v>1.3306417250701872</v>
      </c>
      <c r="AH1446" s="18">
        <f t="shared" si="799"/>
        <v>1.3306417250701872</v>
      </c>
      <c r="AI1446" s="17"/>
      <c r="AM1446" s="109"/>
    </row>
    <row r="1447" spans="1:39" outlineLevel="2">
      <c r="A1447" s="37">
        <f>ROW()</f>
        <v>1447</v>
      </c>
      <c r="C1447" s="6" t="s">
        <v>477</v>
      </c>
      <c r="I1447" s="204">
        <f t="shared" ref="I1447:S1447" si="810">I1040/$M$33</f>
        <v>0</v>
      </c>
      <c r="J1447" s="9">
        <f t="shared" si="810"/>
        <v>0</v>
      </c>
      <c r="K1447" s="9">
        <f t="shared" si="810"/>
        <v>0</v>
      </c>
      <c r="L1447" s="9">
        <f t="shared" si="810"/>
        <v>0</v>
      </c>
      <c r="M1447" s="9">
        <f t="shared" si="810"/>
        <v>0</v>
      </c>
      <c r="N1447" s="204">
        <f t="shared" si="810"/>
        <v>0</v>
      </c>
      <c r="O1447" s="9">
        <f t="shared" si="810"/>
        <v>0</v>
      </c>
      <c r="P1447" s="9">
        <f t="shared" si="810"/>
        <v>0</v>
      </c>
      <c r="Q1447" s="9">
        <f t="shared" si="810"/>
        <v>0</v>
      </c>
      <c r="R1447" s="9">
        <f t="shared" si="810"/>
        <v>0</v>
      </c>
      <c r="S1447" s="18">
        <f t="shared" si="810"/>
        <v>0</v>
      </c>
      <c r="T1447" s="204">
        <f t="shared" si="797"/>
        <v>0</v>
      </c>
      <c r="U1447" s="9">
        <f t="shared" si="797"/>
        <v>0</v>
      </c>
      <c r="V1447" s="9">
        <f t="shared" si="797"/>
        <v>0</v>
      </c>
      <c r="W1447" s="9">
        <f t="shared" si="797"/>
        <v>0</v>
      </c>
      <c r="X1447" s="18">
        <f t="shared" si="797"/>
        <v>0</v>
      </c>
      <c r="Y1447" s="204">
        <f t="shared" ref="Y1447:AC1447" si="811">Y1040/$X$33</f>
        <v>0</v>
      </c>
      <c r="Z1447" s="9">
        <f t="shared" si="811"/>
        <v>0</v>
      </c>
      <c r="AA1447" s="9">
        <f t="shared" si="811"/>
        <v>0</v>
      </c>
      <c r="AB1447" s="9">
        <f t="shared" si="811"/>
        <v>0</v>
      </c>
      <c r="AC1447" s="18">
        <f t="shared" si="811"/>
        <v>0</v>
      </c>
      <c r="AD1447" s="204">
        <f t="shared" si="799"/>
        <v>15.211171857318627</v>
      </c>
      <c r="AE1447" s="9">
        <f t="shared" si="799"/>
        <v>0</v>
      </c>
      <c r="AF1447" s="9">
        <f t="shared" si="799"/>
        <v>0</v>
      </c>
      <c r="AG1447" s="9">
        <f t="shared" si="799"/>
        <v>0</v>
      </c>
      <c r="AH1447" s="18">
        <f t="shared" si="799"/>
        <v>0</v>
      </c>
      <c r="AI1447" s="17"/>
      <c r="AM1447" s="109"/>
    </row>
    <row r="1448" spans="1:39" outlineLevel="2">
      <c r="A1448" s="37">
        <f>ROW()</f>
        <v>1448</v>
      </c>
      <c r="C1448" s="6" t="s">
        <v>511</v>
      </c>
      <c r="I1448" s="204">
        <f t="shared" ref="I1448:S1448" si="812">I1041/$M$33</f>
        <v>0</v>
      </c>
      <c r="J1448" s="9">
        <f t="shared" si="812"/>
        <v>0</v>
      </c>
      <c r="K1448" s="9">
        <f t="shared" si="812"/>
        <v>0</v>
      </c>
      <c r="L1448" s="9">
        <f t="shared" si="812"/>
        <v>0</v>
      </c>
      <c r="M1448" s="9">
        <f t="shared" si="812"/>
        <v>0</v>
      </c>
      <c r="N1448" s="204">
        <f t="shared" si="812"/>
        <v>0</v>
      </c>
      <c r="O1448" s="9">
        <f t="shared" si="812"/>
        <v>0</v>
      </c>
      <c r="P1448" s="9">
        <f t="shared" si="812"/>
        <v>0</v>
      </c>
      <c r="Q1448" s="9">
        <f t="shared" si="812"/>
        <v>0</v>
      </c>
      <c r="R1448" s="9">
        <f t="shared" si="812"/>
        <v>0</v>
      </c>
      <c r="S1448" s="18">
        <f t="shared" si="812"/>
        <v>0</v>
      </c>
      <c r="T1448" s="204">
        <f t="shared" si="797"/>
        <v>0</v>
      </c>
      <c r="U1448" s="9">
        <f t="shared" si="797"/>
        <v>0</v>
      </c>
      <c r="V1448" s="9">
        <f t="shared" si="797"/>
        <v>0</v>
      </c>
      <c r="W1448" s="9">
        <f t="shared" si="797"/>
        <v>0</v>
      </c>
      <c r="X1448" s="18">
        <f t="shared" si="797"/>
        <v>0</v>
      </c>
      <c r="Y1448" s="204">
        <f t="shared" ref="Y1448:AC1448" si="813">Y1041/$X$33</f>
        <v>0</v>
      </c>
      <c r="Z1448" s="9">
        <f t="shared" si="813"/>
        <v>0</v>
      </c>
      <c r="AA1448" s="9">
        <f t="shared" si="813"/>
        <v>0</v>
      </c>
      <c r="AB1448" s="9">
        <f t="shared" si="813"/>
        <v>0</v>
      </c>
      <c r="AC1448" s="18">
        <f t="shared" si="813"/>
        <v>0</v>
      </c>
      <c r="AD1448" s="204">
        <f t="shared" si="799"/>
        <v>0</v>
      </c>
      <c r="AE1448" s="9">
        <f t="shared" si="799"/>
        <v>0</v>
      </c>
      <c r="AF1448" s="9">
        <f t="shared" si="799"/>
        <v>0</v>
      </c>
      <c r="AG1448" s="9">
        <f t="shared" si="799"/>
        <v>0</v>
      </c>
      <c r="AH1448" s="18">
        <f t="shared" si="799"/>
        <v>0</v>
      </c>
      <c r="AI1448" s="17"/>
      <c r="AM1448" s="109"/>
    </row>
    <row r="1449" spans="1:39" outlineLevel="2">
      <c r="A1449" s="37">
        <f>ROW()</f>
        <v>1449</v>
      </c>
      <c r="C1449" s="6" t="s">
        <v>655</v>
      </c>
      <c r="I1449" s="204"/>
      <c r="J1449" s="9"/>
      <c r="K1449" s="9"/>
      <c r="L1449" s="9"/>
      <c r="M1449" s="9"/>
      <c r="N1449" s="204"/>
      <c r="O1449" s="9"/>
      <c r="P1449" s="9"/>
      <c r="Q1449" s="9"/>
      <c r="R1449" s="9"/>
      <c r="S1449" s="18"/>
      <c r="T1449" s="204"/>
      <c r="U1449" s="9"/>
      <c r="V1449" s="9"/>
      <c r="W1449" s="9"/>
      <c r="X1449" s="18"/>
      <c r="Y1449" s="204"/>
      <c r="Z1449" s="9"/>
      <c r="AA1449" s="9"/>
      <c r="AB1449" s="9"/>
      <c r="AC1449" s="18"/>
      <c r="AD1449" s="204"/>
      <c r="AE1449" s="9"/>
      <c r="AF1449" s="9"/>
      <c r="AG1449" s="9"/>
      <c r="AH1449" s="18"/>
      <c r="AI1449" s="17"/>
      <c r="AM1449" s="109"/>
    </row>
    <row r="1450" spans="1:39" outlineLevel="2">
      <c r="A1450" s="37">
        <f>ROW()</f>
        <v>1450</v>
      </c>
      <c r="C1450" s="6" t="s">
        <v>656</v>
      </c>
      <c r="I1450" s="204"/>
      <c r="J1450" s="9"/>
      <c r="K1450" s="9"/>
      <c r="L1450" s="9"/>
      <c r="M1450" s="9"/>
      <c r="N1450" s="204"/>
      <c r="O1450" s="9"/>
      <c r="P1450" s="9"/>
      <c r="Q1450" s="9"/>
      <c r="R1450" s="9"/>
      <c r="S1450" s="18"/>
      <c r="T1450" s="204"/>
      <c r="U1450" s="9"/>
      <c r="V1450" s="9"/>
      <c r="W1450" s="9"/>
      <c r="X1450" s="18"/>
      <c r="Y1450" s="204"/>
      <c r="Z1450" s="9"/>
      <c r="AA1450" s="9"/>
      <c r="AB1450" s="9"/>
      <c r="AC1450" s="18"/>
      <c r="AD1450" s="204"/>
      <c r="AE1450" s="9"/>
      <c r="AF1450" s="9"/>
      <c r="AG1450" s="9"/>
      <c r="AH1450" s="18"/>
      <c r="AI1450" s="17"/>
      <c r="AM1450" s="109"/>
    </row>
    <row r="1451" spans="1:39" outlineLevel="2">
      <c r="A1451" s="37">
        <f>ROW()</f>
        <v>1451</v>
      </c>
      <c r="C1451" s="6" t="s">
        <v>667</v>
      </c>
      <c r="I1451" s="204"/>
      <c r="J1451" s="9"/>
      <c r="K1451" s="9"/>
      <c r="L1451" s="9"/>
      <c r="M1451" s="9"/>
      <c r="N1451" s="204"/>
      <c r="O1451" s="9"/>
      <c r="P1451" s="9"/>
      <c r="Q1451" s="9"/>
      <c r="R1451" s="9"/>
      <c r="S1451" s="18"/>
      <c r="T1451" s="204"/>
      <c r="U1451" s="9"/>
      <c r="V1451" s="9"/>
      <c r="W1451" s="9"/>
      <c r="X1451" s="18"/>
      <c r="Y1451" s="204"/>
      <c r="Z1451" s="9"/>
      <c r="AA1451" s="9"/>
      <c r="AB1451" s="9"/>
      <c r="AC1451" s="18"/>
      <c r="AD1451" s="204"/>
      <c r="AE1451" s="9"/>
      <c r="AF1451" s="9"/>
      <c r="AG1451" s="9"/>
      <c r="AH1451" s="18"/>
      <c r="AI1451" s="17"/>
      <c r="AM1451" s="109"/>
    </row>
    <row r="1452" spans="1:39" outlineLevel="2">
      <c r="A1452" s="37">
        <f>ROW()</f>
        <v>1452</v>
      </c>
      <c r="C1452" s="6" t="s">
        <v>212</v>
      </c>
      <c r="I1452" s="204">
        <f t="shared" ref="I1452:S1452" si="814">I1045/$M$33</f>
        <v>0</v>
      </c>
      <c r="J1452" s="9">
        <f t="shared" si="814"/>
        <v>0</v>
      </c>
      <c r="K1452" s="9">
        <f t="shared" si="814"/>
        <v>0</v>
      </c>
      <c r="L1452" s="9">
        <f t="shared" si="814"/>
        <v>0</v>
      </c>
      <c r="M1452" s="9">
        <f t="shared" si="814"/>
        <v>0</v>
      </c>
      <c r="N1452" s="204">
        <f t="shared" si="814"/>
        <v>0</v>
      </c>
      <c r="O1452" s="9">
        <f t="shared" si="814"/>
        <v>0</v>
      </c>
      <c r="P1452" s="9">
        <f t="shared" si="814"/>
        <v>0</v>
      </c>
      <c r="Q1452" s="9">
        <f t="shared" si="814"/>
        <v>0</v>
      </c>
      <c r="R1452" s="9">
        <f t="shared" si="814"/>
        <v>0</v>
      </c>
      <c r="S1452" s="18">
        <f t="shared" si="814"/>
        <v>0</v>
      </c>
      <c r="T1452" s="204">
        <f t="shared" ref="T1452:X1453" si="815">T1045/$S$33</f>
        <v>0</v>
      </c>
      <c r="U1452" s="9">
        <f t="shared" si="815"/>
        <v>0</v>
      </c>
      <c r="V1452" s="9">
        <f t="shared" si="815"/>
        <v>0</v>
      </c>
      <c r="W1452" s="9">
        <f t="shared" si="815"/>
        <v>0</v>
      </c>
      <c r="X1452" s="18">
        <f t="shared" si="815"/>
        <v>0</v>
      </c>
      <c r="Y1452" s="204">
        <f t="shared" ref="Y1452:AC1452" si="816">Y1045/$X$33</f>
        <v>0</v>
      </c>
      <c r="Z1452" s="9">
        <f t="shared" si="816"/>
        <v>0</v>
      </c>
      <c r="AA1452" s="9">
        <f t="shared" si="816"/>
        <v>0</v>
      </c>
      <c r="AB1452" s="9">
        <f t="shared" si="816"/>
        <v>0</v>
      </c>
      <c r="AC1452" s="18">
        <f t="shared" si="816"/>
        <v>0</v>
      </c>
      <c r="AD1452" s="204">
        <f t="shared" ref="AD1452:AH1453" si="817">AD1045/$AB$33</f>
        <v>0</v>
      </c>
      <c r="AE1452" s="9">
        <f t="shared" si="817"/>
        <v>0</v>
      </c>
      <c r="AF1452" s="9">
        <f t="shared" si="817"/>
        <v>0</v>
      </c>
      <c r="AG1452" s="9">
        <f t="shared" si="817"/>
        <v>0</v>
      </c>
      <c r="AH1452" s="18">
        <f t="shared" si="817"/>
        <v>0</v>
      </c>
      <c r="AI1452" s="17"/>
      <c r="AM1452" s="109"/>
    </row>
    <row r="1453" spans="1:39" outlineLevel="2">
      <c r="A1453" s="37">
        <f>ROW()</f>
        <v>1453</v>
      </c>
      <c r="C1453" s="6" t="s">
        <v>362</v>
      </c>
      <c r="I1453" s="205">
        <f t="shared" ref="I1453:S1453" si="818">I1046/$M$33</f>
        <v>0</v>
      </c>
      <c r="J1453" s="15">
        <f t="shared" si="818"/>
        <v>0</v>
      </c>
      <c r="K1453" s="15">
        <f t="shared" si="818"/>
        <v>0</v>
      </c>
      <c r="L1453" s="15">
        <f t="shared" si="818"/>
        <v>0</v>
      </c>
      <c r="M1453" s="15">
        <f t="shared" si="818"/>
        <v>0</v>
      </c>
      <c r="N1453" s="205">
        <f t="shared" si="818"/>
        <v>0</v>
      </c>
      <c r="O1453" s="15">
        <f t="shared" si="818"/>
        <v>0</v>
      </c>
      <c r="P1453" s="15">
        <f t="shared" si="818"/>
        <v>0</v>
      </c>
      <c r="Q1453" s="15">
        <f t="shared" si="818"/>
        <v>0</v>
      </c>
      <c r="R1453" s="15">
        <f t="shared" si="818"/>
        <v>0</v>
      </c>
      <c r="S1453" s="206">
        <f t="shared" si="818"/>
        <v>0</v>
      </c>
      <c r="T1453" s="205">
        <f t="shared" si="815"/>
        <v>0</v>
      </c>
      <c r="U1453" s="15">
        <f t="shared" si="815"/>
        <v>0</v>
      </c>
      <c r="V1453" s="15">
        <f t="shared" si="815"/>
        <v>0</v>
      </c>
      <c r="W1453" s="15">
        <f t="shared" si="815"/>
        <v>0</v>
      </c>
      <c r="X1453" s="206">
        <f t="shared" si="815"/>
        <v>0</v>
      </c>
      <c r="Y1453" s="205">
        <f t="shared" ref="Y1453:AC1453" si="819">Y1046/$X$33</f>
        <v>0</v>
      </c>
      <c r="Z1453" s="15">
        <f t="shared" si="819"/>
        <v>0</v>
      </c>
      <c r="AA1453" s="15">
        <f t="shared" si="819"/>
        <v>0</v>
      </c>
      <c r="AB1453" s="15">
        <f t="shared" si="819"/>
        <v>0</v>
      </c>
      <c r="AC1453" s="206">
        <f t="shared" si="819"/>
        <v>0</v>
      </c>
      <c r="AD1453" s="205">
        <f t="shared" si="817"/>
        <v>0</v>
      </c>
      <c r="AE1453" s="15">
        <f t="shared" si="817"/>
        <v>0</v>
      </c>
      <c r="AF1453" s="15">
        <f t="shared" si="817"/>
        <v>0</v>
      </c>
      <c r="AG1453" s="15">
        <f t="shared" si="817"/>
        <v>0</v>
      </c>
      <c r="AH1453" s="206">
        <f t="shared" si="817"/>
        <v>0</v>
      </c>
      <c r="AI1453" s="17"/>
      <c r="AM1453" s="109"/>
    </row>
    <row r="1454" spans="1:39" outlineLevel="2">
      <c r="A1454" s="37">
        <f>ROW()</f>
        <v>1454</v>
      </c>
      <c r="C1454" s="6" t="s">
        <v>1</v>
      </c>
      <c r="I1454" s="204">
        <f t="shared" ref="I1454:AC1454" si="820">SUM(I1441:I1453)</f>
        <v>0</v>
      </c>
      <c r="J1454" s="9">
        <f t="shared" si="820"/>
        <v>0</v>
      </c>
      <c r="K1454" s="9">
        <f t="shared" si="820"/>
        <v>0</v>
      </c>
      <c r="L1454" s="9">
        <f t="shared" si="820"/>
        <v>0</v>
      </c>
      <c r="M1454" s="9">
        <f t="shared" si="820"/>
        <v>0</v>
      </c>
      <c r="N1454" s="204">
        <f t="shared" si="820"/>
        <v>0</v>
      </c>
      <c r="O1454" s="9">
        <f t="shared" si="820"/>
        <v>0</v>
      </c>
      <c r="P1454" s="9">
        <f t="shared" si="820"/>
        <v>0</v>
      </c>
      <c r="Q1454" s="9">
        <f t="shared" si="820"/>
        <v>0</v>
      </c>
      <c r="R1454" s="9">
        <f t="shared" si="820"/>
        <v>0</v>
      </c>
      <c r="S1454" s="18">
        <f t="shared" si="820"/>
        <v>0</v>
      </c>
      <c r="T1454" s="204">
        <f t="shared" si="820"/>
        <v>16.14500620694081</v>
      </c>
      <c r="U1454" s="9">
        <f t="shared" si="820"/>
        <v>16.14500620694081</v>
      </c>
      <c r="V1454" s="9">
        <f t="shared" si="820"/>
        <v>16.14500620694081</v>
      </c>
      <c r="W1454" s="9">
        <f t="shared" si="820"/>
        <v>16.14500620694081</v>
      </c>
      <c r="X1454" s="18">
        <f t="shared" si="820"/>
        <v>16.14500620694081</v>
      </c>
      <c r="Y1454" s="204">
        <f t="shared" si="820"/>
        <v>16.126867066302388</v>
      </c>
      <c r="Z1454" s="9">
        <f t="shared" si="820"/>
        <v>16.126867066302388</v>
      </c>
      <c r="AA1454" s="9">
        <f t="shared" si="820"/>
        <v>16.126867066302388</v>
      </c>
      <c r="AB1454" s="9">
        <f t="shared" si="820"/>
        <v>16.126867066302388</v>
      </c>
      <c r="AC1454" s="18">
        <f t="shared" si="820"/>
        <v>16.126867066302388</v>
      </c>
      <c r="AD1454" s="204">
        <f t="shared" ref="AD1454:AH1454" si="821">SUM(AD1441:AD1453)</f>
        <v>36.608626631994646</v>
      </c>
      <c r="AE1454" s="9">
        <f t="shared" si="821"/>
        <v>20.712404888409839</v>
      </c>
      <c r="AF1454" s="9">
        <f t="shared" si="821"/>
        <v>20.712404888409839</v>
      </c>
      <c r="AG1454" s="9">
        <f t="shared" si="821"/>
        <v>20.712404888409839</v>
      </c>
      <c r="AH1454" s="18">
        <f t="shared" si="821"/>
        <v>20.712404888409839</v>
      </c>
      <c r="AI1454" s="17"/>
      <c r="AM1454" s="109"/>
    </row>
    <row r="1455" spans="1:39" outlineLevel="2">
      <c r="A1455" s="37">
        <f>ROW()</f>
        <v>1455</v>
      </c>
      <c r="B1455" s="64" t="s">
        <v>223</v>
      </c>
      <c r="I1455" s="1306" t="str">
        <f>"AA1 [m$ "&amp;$E$33&amp;"]"</f>
        <v>AA1 [m$ 31/12/2024]</v>
      </c>
      <c r="J1455" s="1307"/>
      <c r="K1455" s="1307"/>
      <c r="L1455" s="1307"/>
      <c r="M1455" s="1307"/>
      <c r="N1455" s="1303" t="str">
        <f>"AA2 [m$ "&amp;$E$33&amp;"]"</f>
        <v>AA2 [m$ 31/12/2024]</v>
      </c>
      <c r="O1455" s="1304"/>
      <c r="P1455" s="1304"/>
      <c r="Q1455" s="1304"/>
      <c r="R1455" s="1304"/>
      <c r="S1455" s="1305"/>
      <c r="T1455" s="1303" t="str">
        <f>"AA3 [m$ "&amp;$E$33&amp;"]"</f>
        <v>AA3 [m$ 31/12/2024]</v>
      </c>
      <c r="U1455" s="1304"/>
      <c r="V1455" s="1304"/>
      <c r="W1455" s="1304"/>
      <c r="X1455" s="1305"/>
      <c r="Y1455" s="1303" t="str">
        <f>"AA4 [m$ "&amp;$E$33&amp;"]"</f>
        <v>AA4 [m$ 31/12/2024]</v>
      </c>
      <c r="Z1455" s="1304"/>
      <c r="AA1455" s="1304"/>
      <c r="AB1455" s="1304"/>
      <c r="AC1455" s="1305"/>
      <c r="AD1455" s="1303" t="str">
        <f>"AA4 [m$ "&amp;$E$33&amp;"]"</f>
        <v>AA4 [m$ 31/12/2024]</v>
      </c>
      <c r="AE1455" s="1304"/>
      <c r="AF1455" s="1304"/>
      <c r="AG1455" s="1304"/>
      <c r="AH1455" s="1305"/>
      <c r="AI1455" s="17"/>
      <c r="AM1455" s="109"/>
    </row>
    <row r="1456" spans="1:39" outlineLevel="2">
      <c r="A1456" s="37">
        <f>ROW()</f>
        <v>1456</v>
      </c>
      <c r="C1456" s="167" t="s">
        <v>2</v>
      </c>
      <c r="I1456" s="204">
        <f t="shared" ref="I1456:S1456" si="822">I1049/$M$33</f>
        <v>0</v>
      </c>
      <c r="J1456" s="9">
        <f t="shared" si="822"/>
        <v>0</v>
      </c>
      <c r="K1456" s="9">
        <f t="shared" si="822"/>
        <v>0</v>
      </c>
      <c r="L1456" s="9">
        <f t="shared" si="822"/>
        <v>0</v>
      </c>
      <c r="M1456" s="9">
        <f t="shared" si="822"/>
        <v>0</v>
      </c>
      <c r="N1456" s="204">
        <f t="shared" si="822"/>
        <v>0</v>
      </c>
      <c r="O1456" s="9">
        <f t="shared" si="822"/>
        <v>0</v>
      </c>
      <c r="P1456" s="9">
        <f t="shared" si="822"/>
        <v>0</v>
      </c>
      <c r="Q1456" s="9">
        <f t="shared" si="822"/>
        <v>0</v>
      </c>
      <c r="R1456" s="9">
        <f t="shared" si="822"/>
        <v>0</v>
      </c>
      <c r="S1456" s="18">
        <f t="shared" si="822"/>
        <v>0</v>
      </c>
      <c r="T1456" s="204">
        <f t="shared" ref="T1456:X1463" si="823">T1049/$S$33</f>
        <v>0</v>
      </c>
      <c r="U1456" s="9">
        <f t="shared" si="823"/>
        <v>0.43984723102444839</v>
      </c>
      <c r="V1456" s="9">
        <f t="shared" si="823"/>
        <v>0.43984723102444845</v>
      </c>
      <c r="W1456" s="9">
        <f t="shared" si="823"/>
        <v>0.43984723102444845</v>
      </c>
      <c r="X1456" s="18">
        <f t="shared" si="823"/>
        <v>0.43984723102444845</v>
      </c>
      <c r="Y1456" s="204">
        <f t="shared" ref="Y1456:AC1456" si="824">Y1049/$X$33</f>
        <v>0.94929318670276774</v>
      </c>
      <c r="Z1456" s="9">
        <f t="shared" si="824"/>
        <v>0.94929318670276774</v>
      </c>
      <c r="AA1456" s="9">
        <f t="shared" si="824"/>
        <v>0.94929318670276774</v>
      </c>
      <c r="AB1456" s="9">
        <f t="shared" si="824"/>
        <v>0.94929318670276774</v>
      </c>
      <c r="AC1456" s="18">
        <f t="shared" si="824"/>
        <v>0.94929318670276774</v>
      </c>
      <c r="AD1456" s="204">
        <f t="shared" ref="AD1456:AH1463" si="825">AD1049/$AB$33</f>
        <v>0.7981743143127249</v>
      </c>
      <c r="AE1456" s="9">
        <f t="shared" si="825"/>
        <v>0.7981743143127249</v>
      </c>
      <c r="AF1456" s="9">
        <f t="shared" si="825"/>
        <v>0.7981743143127249</v>
      </c>
      <c r="AG1456" s="9">
        <f t="shared" si="825"/>
        <v>0.7981743143127249</v>
      </c>
      <c r="AH1456" s="18">
        <f t="shared" si="825"/>
        <v>0.79817431431272501</v>
      </c>
      <c r="AI1456" s="17"/>
      <c r="AM1456" s="109"/>
    </row>
    <row r="1457" spans="1:39" outlineLevel="2">
      <c r="A1457" s="37">
        <f>ROW()</f>
        <v>1457</v>
      </c>
      <c r="C1457" s="6" t="s">
        <v>3</v>
      </c>
      <c r="I1457" s="204">
        <f t="shared" ref="I1457:S1457" si="826">I1050/$M$33</f>
        <v>0</v>
      </c>
      <c r="J1457" s="9">
        <f t="shared" si="826"/>
        <v>0</v>
      </c>
      <c r="K1457" s="9">
        <f t="shared" si="826"/>
        <v>0</v>
      </c>
      <c r="L1457" s="9">
        <f t="shared" si="826"/>
        <v>0</v>
      </c>
      <c r="M1457" s="9">
        <f t="shared" si="826"/>
        <v>0</v>
      </c>
      <c r="N1457" s="204">
        <f t="shared" si="826"/>
        <v>0</v>
      </c>
      <c r="O1457" s="9">
        <f t="shared" si="826"/>
        <v>0</v>
      </c>
      <c r="P1457" s="9">
        <f t="shared" si="826"/>
        <v>0</v>
      </c>
      <c r="Q1457" s="9">
        <f t="shared" si="826"/>
        <v>0</v>
      </c>
      <c r="R1457" s="9">
        <f t="shared" si="826"/>
        <v>0</v>
      </c>
      <c r="S1457" s="18">
        <f t="shared" si="826"/>
        <v>0</v>
      </c>
      <c r="T1457" s="204">
        <f t="shared" si="823"/>
        <v>0</v>
      </c>
      <c r="U1457" s="9">
        <f t="shared" si="823"/>
        <v>1.8376181313066637</v>
      </c>
      <c r="V1457" s="9">
        <f t="shared" si="823"/>
        <v>1.8376181313066637</v>
      </c>
      <c r="W1457" s="9">
        <f t="shared" si="823"/>
        <v>1.8376181313066642</v>
      </c>
      <c r="X1457" s="18">
        <f t="shared" si="823"/>
        <v>1.8376181313066642</v>
      </c>
      <c r="Y1457" s="204">
        <f t="shared" ref="Y1457:AC1457" si="827">Y1050/$X$33</f>
        <v>1.3603860106705765</v>
      </c>
      <c r="Z1457" s="9">
        <f t="shared" si="827"/>
        <v>1.3603860106705765</v>
      </c>
      <c r="AA1457" s="9">
        <f t="shared" si="827"/>
        <v>1.3603860106705765</v>
      </c>
      <c r="AB1457" s="9">
        <f t="shared" si="827"/>
        <v>1.3603860106705765</v>
      </c>
      <c r="AC1457" s="18">
        <f t="shared" si="827"/>
        <v>1.3603860106705765</v>
      </c>
      <c r="AD1457" s="204">
        <f t="shared" si="825"/>
        <v>0.99404117325250529</v>
      </c>
      <c r="AE1457" s="9">
        <f t="shared" si="825"/>
        <v>0.99404117325250529</v>
      </c>
      <c r="AF1457" s="9">
        <f t="shared" si="825"/>
        <v>0.99404117325250541</v>
      </c>
      <c r="AG1457" s="9">
        <f t="shared" si="825"/>
        <v>0.99404117325250541</v>
      </c>
      <c r="AH1457" s="18">
        <f t="shared" si="825"/>
        <v>0.99404117325250552</v>
      </c>
      <c r="AI1457" s="17"/>
      <c r="AM1457" s="109"/>
    </row>
    <row r="1458" spans="1:39" outlineLevel="2">
      <c r="A1458" s="37">
        <f>ROW()</f>
        <v>1458</v>
      </c>
      <c r="C1458" s="6" t="s">
        <v>4</v>
      </c>
      <c r="I1458" s="204">
        <f t="shared" ref="I1458:S1458" si="828">I1051/$M$33</f>
        <v>0</v>
      </c>
      <c r="J1458" s="9">
        <f t="shared" si="828"/>
        <v>0</v>
      </c>
      <c r="K1458" s="9">
        <f t="shared" si="828"/>
        <v>0</v>
      </c>
      <c r="L1458" s="9">
        <f t="shared" si="828"/>
        <v>0</v>
      </c>
      <c r="M1458" s="9">
        <f t="shared" si="828"/>
        <v>0</v>
      </c>
      <c r="N1458" s="204">
        <f t="shared" si="828"/>
        <v>0</v>
      </c>
      <c r="O1458" s="9">
        <f t="shared" si="828"/>
        <v>0</v>
      </c>
      <c r="P1458" s="9">
        <f t="shared" si="828"/>
        <v>0</v>
      </c>
      <c r="Q1458" s="9">
        <f t="shared" si="828"/>
        <v>0</v>
      </c>
      <c r="R1458" s="9">
        <f t="shared" si="828"/>
        <v>0</v>
      </c>
      <c r="S1458" s="18">
        <f t="shared" si="828"/>
        <v>0</v>
      </c>
      <c r="T1458" s="204">
        <f t="shared" si="823"/>
        <v>0</v>
      </c>
      <c r="U1458" s="9">
        <f t="shared" si="823"/>
        <v>1.5825682002659654E-2</v>
      </c>
      <c r="V1458" s="9">
        <f t="shared" si="823"/>
        <v>1.5825682002659654E-2</v>
      </c>
      <c r="W1458" s="9">
        <f t="shared" si="823"/>
        <v>1.5825682002659654E-2</v>
      </c>
      <c r="X1458" s="18">
        <f t="shared" si="823"/>
        <v>1.5825682002659654E-2</v>
      </c>
      <c r="Y1458" s="204">
        <f t="shared" ref="Y1458:AC1458" si="829">Y1051/$X$33</f>
        <v>9.2397674650752833E-3</v>
      </c>
      <c r="Z1458" s="9">
        <f t="shared" si="829"/>
        <v>9.2397674650752815E-3</v>
      </c>
      <c r="AA1458" s="9">
        <f t="shared" si="829"/>
        <v>9.2397674650752815E-3</v>
      </c>
      <c r="AB1458" s="9">
        <f t="shared" si="829"/>
        <v>9.2397674650752815E-3</v>
      </c>
      <c r="AC1458" s="18">
        <f t="shared" si="829"/>
        <v>9.2397674650752798E-3</v>
      </c>
      <c r="AD1458" s="204">
        <f t="shared" si="825"/>
        <v>1.7863062910024572E-3</v>
      </c>
      <c r="AE1458" s="9">
        <f t="shared" si="825"/>
        <v>1.7863062910024572E-3</v>
      </c>
      <c r="AF1458" s="9">
        <f t="shared" si="825"/>
        <v>1.7863062910024572E-3</v>
      </c>
      <c r="AG1458" s="9">
        <f t="shared" si="825"/>
        <v>1.786306291002457E-3</v>
      </c>
      <c r="AH1458" s="18">
        <f t="shared" si="825"/>
        <v>1.786306291002457E-3</v>
      </c>
      <c r="AI1458" s="17"/>
      <c r="AM1458" s="109"/>
    </row>
    <row r="1459" spans="1:39" outlineLevel="2">
      <c r="A1459" s="37">
        <f>ROW()</f>
        <v>1459</v>
      </c>
      <c r="C1459" s="6" t="s">
        <v>208</v>
      </c>
      <c r="I1459" s="204">
        <f t="shared" ref="I1459:S1459" si="830">I1052/$M$33</f>
        <v>0</v>
      </c>
      <c r="J1459" s="9">
        <f t="shared" si="830"/>
        <v>0</v>
      </c>
      <c r="K1459" s="9">
        <f t="shared" si="830"/>
        <v>0</v>
      </c>
      <c r="L1459" s="9">
        <f t="shared" si="830"/>
        <v>0</v>
      </c>
      <c r="M1459" s="9">
        <f t="shared" si="830"/>
        <v>0</v>
      </c>
      <c r="N1459" s="204">
        <f t="shared" si="830"/>
        <v>0</v>
      </c>
      <c r="O1459" s="9">
        <f t="shared" si="830"/>
        <v>0</v>
      </c>
      <c r="P1459" s="9">
        <f t="shared" si="830"/>
        <v>0</v>
      </c>
      <c r="Q1459" s="9">
        <f t="shared" si="830"/>
        <v>0</v>
      </c>
      <c r="R1459" s="9">
        <f t="shared" si="830"/>
        <v>0</v>
      </c>
      <c r="S1459" s="18">
        <f t="shared" si="830"/>
        <v>0</v>
      </c>
      <c r="T1459" s="204">
        <f t="shared" si="823"/>
        <v>0</v>
      </c>
      <c r="U1459" s="9">
        <f t="shared" si="823"/>
        <v>3.4340290220319774</v>
      </c>
      <c r="V1459" s="9">
        <f t="shared" si="823"/>
        <v>3.4340290220319774</v>
      </c>
      <c r="W1459" s="9">
        <f t="shared" si="823"/>
        <v>3.4340290220319774</v>
      </c>
      <c r="X1459" s="18">
        <f t="shared" si="823"/>
        <v>3.4340290220319774</v>
      </c>
      <c r="Y1459" s="204">
        <f t="shared" ref="Y1459:AC1459" si="831">Y1052/$X$33</f>
        <v>1.9790884496930563</v>
      </c>
      <c r="Z1459" s="9">
        <f t="shared" si="831"/>
        <v>1.9790884496930563</v>
      </c>
      <c r="AA1459" s="9">
        <f t="shared" si="831"/>
        <v>1.9790884496930563</v>
      </c>
      <c r="AB1459" s="9">
        <f t="shared" si="831"/>
        <v>1.9790884496930563</v>
      </c>
      <c r="AC1459" s="18">
        <f t="shared" si="831"/>
        <v>1.9790884496930563</v>
      </c>
      <c r="AD1459" s="204">
        <f t="shared" si="825"/>
        <v>2.925772093671267</v>
      </c>
      <c r="AE1459" s="9">
        <f t="shared" si="825"/>
        <v>0</v>
      </c>
      <c r="AF1459" s="9">
        <f t="shared" si="825"/>
        <v>0</v>
      </c>
      <c r="AG1459" s="9">
        <f t="shared" si="825"/>
        <v>0</v>
      </c>
      <c r="AH1459" s="18">
        <f t="shared" si="825"/>
        <v>0</v>
      </c>
      <c r="AI1459" s="17"/>
      <c r="AM1459" s="109"/>
    </row>
    <row r="1460" spans="1:39" outlineLevel="2">
      <c r="A1460" s="37">
        <f>ROW()</f>
        <v>1460</v>
      </c>
      <c r="C1460" s="6" t="s">
        <v>473</v>
      </c>
      <c r="I1460" s="204">
        <f t="shared" ref="I1460:S1460" si="832">I1053/$M$33</f>
        <v>0</v>
      </c>
      <c r="J1460" s="9">
        <f t="shared" si="832"/>
        <v>0</v>
      </c>
      <c r="K1460" s="9">
        <f t="shared" si="832"/>
        <v>0</v>
      </c>
      <c r="L1460" s="9">
        <f t="shared" si="832"/>
        <v>0</v>
      </c>
      <c r="M1460" s="9">
        <f t="shared" si="832"/>
        <v>0</v>
      </c>
      <c r="N1460" s="204">
        <f t="shared" si="832"/>
        <v>0</v>
      </c>
      <c r="O1460" s="9">
        <f t="shared" si="832"/>
        <v>0</v>
      </c>
      <c r="P1460" s="9">
        <f t="shared" si="832"/>
        <v>0</v>
      </c>
      <c r="Q1460" s="9">
        <f t="shared" si="832"/>
        <v>0</v>
      </c>
      <c r="R1460" s="9">
        <f t="shared" si="832"/>
        <v>0</v>
      </c>
      <c r="S1460" s="18">
        <f t="shared" si="832"/>
        <v>0</v>
      </c>
      <c r="T1460" s="204">
        <f t="shared" si="823"/>
        <v>0</v>
      </c>
      <c r="U1460" s="9">
        <f t="shared" si="823"/>
        <v>0</v>
      </c>
      <c r="V1460" s="9">
        <f t="shared" si="823"/>
        <v>0</v>
      </c>
      <c r="W1460" s="9">
        <f t="shared" si="823"/>
        <v>0</v>
      </c>
      <c r="X1460" s="18">
        <f t="shared" si="823"/>
        <v>0</v>
      </c>
      <c r="Y1460" s="204">
        <f t="shared" ref="Y1460:AC1460" si="833">Y1053/$X$33</f>
        <v>0</v>
      </c>
      <c r="Z1460" s="9">
        <f t="shared" si="833"/>
        <v>0</v>
      </c>
      <c r="AA1460" s="9">
        <f t="shared" si="833"/>
        <v>0</v>
      </c>
      <c r="AB1460" s="9">
        <f t="shared" si="833"/>
        <v>0</v>
      </c>
      <c r="AC1460" s="18">
        <f t="shared" si="833"/>
        <v>0</v>
      </c>
      <c r="AD1460" s="204">
        <f t="shared" si="825"/>
        <v>5.1134803490753882</v>
      </c>
      <c r="AE1460" s="9">
        <f t="shared" si="825"/>
        <v>0</v>
      </c>
      <c r="AF1460" s="9">
        <f t="shared" si="825"/>
        <v>0</v>
      </c>
      <c r="AG1460" s="9">
        <f t="shared" si="825"/>
        <v>0</v>
      </c>
      <c r="AH1460" s="18">
        <f t="shared" si="825"/>
        <v>0</v>
      </c>
      <c r="AI1460" s="17"/>
      <c r="AM1460" s="109"/>
    </row>
    <row r="1461" spans="1:39" outlineLevel="2">
      <c r="A1461" s="37">
        <f>ROW()</f>
        <v>1461</v>
      </c>
      <c r="C1461" s="6" t="s">
        <v>474</v>
      </c>
      <c r="I1461" s="204">
        <f t="shared" ref="I1461:S1461" si="834">I1054/$M$33</f>
        <v>0</v>
      </c>
      <c r="J1461" s="9">
        <f t="shared" si="834"/>
        <v>0</v>
      </c>
      <c r="K1461" s="9">
        <f t="shared" si="834"/>
        <v>0</v>
      </c>
      <c r="L1461" s="9">
        <f t="shared" si="834"/>
        <v>0</v>
      </c>
      <c r="M1461" s="9">
        <f t="shared" si="834"/>
        <v>0</v>
      </c>
      <c r="N1461" s="204">
        <f t="shared" si="834"/>
        <v>0</v>
      </c>
      <c r="O1461" s="9">
        <f t="shared" si="834"/>
        <v>0</v>
      </c>
      <c r="P1461" s="9">
        <f t="shared" si="834"/>
        <v>0</v>
      </c>
      <c r="Q1461" s="9">
        <f t="shared" si="834"/>
        <v>0</v>
      </c>
      <c r="R1461" s="9">
        <f t="shared" si="834"/>
        <v>0</v>
      </c>
      <c r="S1461" s="18">
        <f t="shared" si="834"/>
        <v>0</v>
      </c>
      <c r="T1461" s="204">
        <f t="shared" si="823"/>
        <v>0</v>
      </c>
      <c r="U1461" s="9">
        <f t="shared" si="823"/>
        <v>0</v>
      </c>
      <c r="V1461" s="9">
        <f t="shared" si="823"/>
        <v>0</v>
      </c>
      <c r="W1461" s="9">
        <f t="shared" si="823"/>
        <v>0</v>
      </c>
      <c r="X1461" s="18">
        <f t="shared" si="823"/>
        <v>0</v>
      </c>
      <c r="Y1461" s="204">
        <f t="shared" ref="Y1461:AC1461" si="835">Y1054/$X$33</f>
        <v>0</v>
      </c>
      <c r="Z1461" s="9">
        <f t="shared" si="835"/>
        <v>0</v>
      </c>
      <c r="AA1461" s="9">
        <f t="shared" si="835"/>
        <v>0</v>
      </c>
      <c r="AB1461" s="9">
        <f t="shared" si="835"/>
        <v>0</v>
      </c>
      <c r="AC1461" s="18">
        <f t="shared" si="835"/>
        <v>0</v>
      </c>
      <c r="AD1461" s="204">
        <f t="shared" si="825"/>
        <v>1.3843369411175122</v>
      </c>
      <c r="AE1461" s="9">
        <f t="shared" si="825"/>
        <v>1.3843369411175119</v>
      </c>
      <c r="AF1461" s="9">
        <f t="shared" si="825"/>
        <v>1.3843369411175119</v>
      </c>
      <c r="AG1461" s="9">
        <f t="shared" si="825"/>
        <v>1.3843369411175117</v>
      </c>
      <c r="AH1461" s="18">
        <f t="shared" si="825"/>
        <v>1.3843369411175119</v>
      </c>
      <c r="AI1461" s="17"/>
      <c r="AM1461" s="109"/>
    </row>
    <row r="1462" spans="1:39" outlineLevel="2">
      <c r="A1462" s="37">
        <f>ROW()</f>
        <v>1462</v>
      </c>
      <c r="C1462" s="6" t="s">
        <v>477</v>
      </c>
      <c r="I1462" s="204">
        <f t="shared" ref="I1462:S1462" si="836">I1055/$M$33</f>
        <v>0</v>
      </c>
      <c r="J1462" s="9">
        <f t="shared" si="836"/>
        <v>0</v>
      </c>
      <c r="K1462" s="9">
        <f t="shared" si="836"/>
        <v>0</v>
      </c>
      <c r="L1462" s="9">
        <f t="shared" si="836"/>
        <v>0</v>
      </c>
      <c r="M1462" s="9">
        <f t="shared" si="836"/>
        <v>0</v>
      </c>
      <c r="N1462" s="204">
        <f t="shared" si="836"/>
        <v>0</v>
      </c>
      <c r="O1462" s="9">
        <f t="shared" si="836"/>
        <v>0</v>
      </c>
      <c r="P1462" s="9">
        <f t="shared" si="836"/>
        <v>0</v>
      </c>
      <c r="Q1462" s="9">
        <f t="shared" si="836"/>
        <v>0</v>
      </c>
      <c r="R1462" s="9">
        <f t="shared" si="836"/>
        <v>0</v>
      </c>
      <c r="S1462" s="18">
        <f t="shared" si="836"/>
        <v>0</v>
      </c>
      <c r="T1462" s="204">
        <f t="shared" si="823"/>
        <v>0</v>
      </c>
      <c r="U1462" s="9">
        <f t="shared" si="823"/>
        <v>0</v>
      </c>
      <c r="V1462" s="9">
        <f t="shared" si="823"/>
        <v>0</v>
      </c>
      <c r="W1462" s="9">
        <f t="shared" si="823"/>
        <v>0</v>
      </c>
      <c r="X1462" s="18">
        <f t="shared" si="823"/>
        <v>0</v>
      </c>
      <c r="Y1462" s="204">
        <f t="shared" ref="Y1462:AC1462" si="837">Y1055/$X$33</f>
        <v>0</v>
      </c>
      <c r="Z1462" s="9">
        <f t="shared" si="837"/>
        <v>0</v>
      </c>
      <c r="AA1462" s="9">
        <f t="shared" si="837"/>
        <v>0</v>
      </c>
      <c r="AB1462" s="9">
        <f t="shared" si="837"/>
        <v>0</v>
      </c>
      <c r="AC1462" s="18">
        <f t="shared" si="837"/>
        <v>0</v>
      </c>
      <c r="AD1462" s="204">
        <f t="shared" si="825"/>
        <v>4.6162130669182435</v>
      </c>
      <c r="AE1462" s="9">
        <f t="shared" si="825"/>
        <v>0</v>
      </c>
      <c r="AF1462" s="9">
        <f t="shared" si="825"/>
        <v>0</v>
      </c>
      <c r="AG1462" s="9">
        <f t="shared" si="825"/>
        <v>0</v>
      </c>
      <c r="AH1462" s="18">
        <f t="shared" si="825"/>
        <v>0</v>
      </c>
      <c r="AI1462" s="17"/>
      <c r="AM1462" s="109"/>
    </row>
    <row r="1463" spans="1:39" outlineLevel="2">
      <c r="A1463" s="37">
        <f>ROW()</f>
        <v>1463</v>
      </c>
      <c r="C1463" s="6" t="s">
        <v>511</v>
      </c>
      <c r="I1463" s="204">
        <f t="shared" ref="I1463:S1463" si="838">I1056/$M$33</f>
        <v>0</v>
      </c>
      <c r="J1463" s="9">
        <f t="shared" si="838"/>
        <v>0</v>
      </c>
      <c r="K1463" s="9">
        <f t="shared" si="838"/>
        <v>0</v>
      </c>
      <c r="L1463" s="9">
        <f t="shared" si="838"/>
        <v>0</v>
      </c>
      <c r="M1463" s="9">
        <f t="shared" si="838"/>
        <v>0</v>
      </c>
      <c r="N1463" s="204">
        <f t="shared" si="838"/>
        <v>0</v>
      </c>
      <c r="O1463" s="9">
        <f t="shared" si="838"/>
        <v>0</v>
      </c>
      <c r="P1463" s="9">
        <f t="shared" si="838"/>
        <v>0</v>
      </c>
      <c r="Q1463" s="9">
        <f t="shared" si="838"/>
        <v>0</v>
      </c>
      <c r="R1463" s="9">
        <f t="shared" si="838"/>
        <v>0</v>
      </c>
      <c r="S1463" s="18">
        <f t="shared" si="838"/>
        <v>0</v>
      </c>
      <c r="T1463" s="204">
        <f t="shared" si="823"/>
        <v>0</v>
      </c>
      <c r="U1463" s="9">
        <f t="shared" si="823"/>
        <v>0.22331826337807212</v>
      </c>
      <c r="V1463" s="9">
        <f t="shared" si="823"/>
        <v>0.22331826337807212</v>
      </c>
      <c r="W1463" s="9">
        <f t="shared" si="823"/>
        <v>0.22331826337807212</v>
      </c>
      <c r="X1463" s="18">
        <f t="shared" si="823"/>
        <v>0.22331826337807212</v>
      </c>
      <c r="Y1463" s="204">
        <f t="shared" ref="Y1463:AC1463" si="839">Y1056/$X$33</f>
        <v>0.12870205604597212</v>
      </c>
      <c r="Z1463" s="9">
        <f t="shared" si="839"/>
        <v>0.12870205604597212</v>
      </c>
      <c r="AA1463" s="9">
        <f t="shared" si="839"/>
        <v>0.12870205604597212</v>
      </c>
      <c r="AB1463" s="9">
        <f t="shared" si="839"/>
        <v>0.12870205604597212</v>
      </c>
      <c r="AC1463" s="18">
        <f t="shared" si="839"/>
        <v>0.12870205604597212</v>
      </c>
      <c r="AD1463" s="204">
        <f t="shared" si="825"/>
        <v>6.6116662203378432E-2</v>
      </c>
      <c r="AE1463" s="9">
        <f t="shared" si="825"/>
        <v>6.6116662203378432E-2</v>
      </c>
      <c r="AF1463" s="9">
        <f t="shared" si="825"/>
        <v>6.6116662203378446E-2</v>
      </c>
      <c r="AG1463" s="9">
        <f t="shared" si="825"/>
        <v>6.611666220337846E-2</v>
      </c>
      <c r="AH1463" s="18">
        <f t="shared" si="825"/>
        <v>6.611666220337846E-2</v>
      </c>
      <c r="AI1463" s="17"/>
      <c r="AM1463" s="109"/>
    </row>
    <row r="1464" spans="1:39" outlineLevel="2">
      <c r="A1464" s="37">
        <f>ROW()</f>
        <v>1464</v>
      </c>
      <c r="C1464" s="6" t="s">
        <v>655</v>
      </c>
      <c r="I1464" s="204"/>
      <c r="J1464" s="9"/>
      <c r="K1464" s="9"/>
      <c r="L1464" s="9"/>
      <c r="M1464" s="9"/>
      <c r="N1464" s="204"/>
      <c r="O1464" s="9"/>
      <c r="P1464" s="9"/>
      <c r="Q1464" s="9"/>
      <c r="R1464" s="9"/>
      <c r="S1464" s="18"/>
      <c r="T1464" s="204"/>
      <c r="U1464" s="9"/>
      <c r="V1464" s="9"/>
      <c r="W1464" s="9"/>
      <c r="X1464" s="18"/>
      <c r="Y1464" s="204"/>
      <c r="Z1464" s="9"/>
      <c r="AA1464" s="9"/>
      <c r="AB1464" s="9"/>
      <c r="AC1464" s="18"/>
      <c r="AD1464" s="204"/>
      <c r="AE1464" s="9"/>
      <c r="AF1464" s="9"/>
      <c r="AG1464" s="9"/>
      <c r="AH1464" s="18"/>
      <c r="AI1464" s="17"/>
      <c r="AM1464" s="109"/>
    </row>
    <row r="1465" spans="1:39" outlineLevel="2">
      <c r="A1465" s="37">
        <f>ROW()</f>
        <v>1465</v>
      </c>
      <c r="C1465" s="6" t="s">
        <v>656</v>
      </c>
      <c r="I1465" s="204"/>
      <c r="J1465" s="9"/>
      <c r="K1465" s="9"/>
      <c r="L1465" s="9"/>
      <c r="M1465" s="9"/>
      <c r="N1465" s="204"/>
      <c r="O1465" s="9"/>
      <c r="P1465" s="9"/>
      <c r="Q1465" s="9"/>
      <c r="R1465" s="9"/>
      <c r="S1465" s="18"/>
      <c r="T1465" s="204"/>
      <c r="U1465" s="9"/>
      <c r="V1465" s="9"/>
      <c r="W1465" s="9"/>
      <c r="X1465" s="18"/>
      <c r="Y1465" s="204"/>
      <c r="Z1465" s="9"/>
      <c r="AA1465" s="9"/>
      <c r="AB1465" s="9"/>
      <c r="AC1465" s="18"/>
      <c r="AD1465" s="204"/>
      <c r="AE1465" s="9"/>
      <c r="AF1465" s="9"/>
      <c r="AG1465" s="9"/>
      <c r="AH1465" s="18"/>
      <c r="AI1465" s="17"/>
      <c r="AM1465" s="109"/>
    </row>
    <row r="1466" spans="1:39" outlineLevel="2">
      <c r="A1466" s="37">
        <f>ROW()</f>
        <v>1466</v>
      </c>
      <c r="C1466" s="6" t="s">
        <v>667</v>
      </c>
      <c r="I1466" s="204"/>
      <c r="J1466" s="9"/>
      <c r="K1466" s="9"/>
      <c r="L1466" s="9"/>
      <c r="M1466" s="9"/>
      <c r="N1466" s="204"/>
      <c r="O1466" s="9"/>
      <c r="P1466" s="9"/>
      <c r="Q1466" s="9"/>
      <c r="R1466" s="9"/>
      <c r="S1466" s="18"/>
      <c r="T1466" s="204"/>
      <c r="U1466" s="9"/>
      <c r="V1466" s="9"/>
      <c r="W1466" s="9"/>
      <c r="X1466" s="18"/>
      <c r="Y1466" s="204"/>
      <c r="Z1466" s="9"/>
      <c r="AA1466" s="9"/>
      <c r="AB1466" s="9"/>
      <c r="AC1466" s="18"/>
      <c r="AD1466" s="204"/>
      <c r="AE1466" s="9"/>
      <c r="AF1466" s="9"/>
      <c r="AG1466" s="9"/>
      <c r="AH1466" s="18"/>
      <c r="AI1466" s="17"/>
      <c r="AM1466" s="109"/>
    </row>
    <row r="1467" spans="1:39" outlineLevel="2">
      <c r="A1467" s="37">
        <f>ROW()</f>
        <v>1467</v>
      </c>
      <c r="C1467" s="6" t="s">
        <v>212</v>
      </c>
      <c r="I1467" s="204">
        <f t="shared" ref="I1467:S1467" si="840">I1060/$M$33</f>
        <v>0</v>
      </c>
      <c r="J1467" s="9">
        <f t="shared" si="840"/>
        <v>0</v>
      </c>
      <c r="K1467" s="9">
        <f t="shared" si="840"/>
        <v>0</v>
      </c>
      <c r="L1467" s="9">
        <f t="shared" si="840"/>
        <v>0</v>
      </c>
      <c r="M1467" s="9">
        <f t="shared" si="840"/>
        <v>0</v>
      </c>
      <c r="N1467" s="204">
        <f t="shared" si="840"/>
        <v>0</v>
      </c>
      <c r="O1467" s="9">
        <f t="shared" si="840"/>
        <v>0</v>
      </c>
      <c r="P1467" s="9">
        <f t="shared" si="840"/>
        <v>0</v>
      </c>
      <c r="Q1467" s="9">
        <f t="shared" si="840"/>
        <v>0</v>
      </c>
      <c r="R1467" s="9">
        <f t="shared" si="840"/>
        <v>0</v>
      </c>
      <c r="S1467" s="18">
        <f t="shared" si="840"/>
        <v>0</v>
      </c>
      <c r="T1467" s="204">
        <f t="shared" ref="T1467:X1468" si="841">T1060/$S$33</f>
        <v>0</v>
      </c>
      <c r="U1467" s="9">
        <f t="shared" si="841"/>
        <v>0</v>
      </c>
      <c r="V1467" s="9">
        <f t="shared" si="841"/>
        <v>0</v>
      </c>
      <c r="W1467" s="9">
        <f t="shared" si="841"/>
        <v>0</v>
      </c>
      <c r="X1467" s="18">
        <f t="shared" si="841"/>
        <v>0</v>
      </c>
      <c r="Y1467" s="204">
        <f t="shared" ref="Y1467:AC1467" si="842">Y1060/$X$33</f>
        <v>-2.2780087781297823E-2</v>
      </c>
      <c r="Z1467" s="9">
        <f t="shared" si="842"/>
        <v>0</v>
      </c>
      <c r="AA1467" s="9">
        <f t="shared" si="842"/>
        <v>0</v>
      </c>
      <c r="AB1467" s="9">
        <f t="shared" si="842"/>
        <v>0</v>
      </c>
      <c r="AC1467" s="18">
        <f t="shared" si="842"/>
        <v>0</v>
      </c>
      <c r="AD1467" s="204">
        <f t="shared" ref="AD1467:AH1468" si="843">AD1060/$AB$33</f>
        <v>0</v>
      </c>
      <c r="AE1467" s="9">
        <f t="shared" si="843"/>
        <v>0</v>
      </c>
      <c r="AF1467" s="9">
        <f t="shared" si="843"/>
        <v>0</v>
      </c>
      <c r="AG1467" s="9">
        <f t="shared" si="843"/>
        <v>0</v>
      </c>
      <c r="AH1467" s="18">
        <f t="shared" si="843"/>
        <v>0</v>
      </c>
      <c r="AI1467" s="17"/>
      <c r="AM1467" s="109"/>
    </row>
    <row r="1468" spans="1:39" outlineLevel="2">
      <c r="A1468" s="37">
        <f>ROW()</f>
        <v>1468</v>
      </c>
      <c r="C1468" s="6" t="s">
        <v>362</v>
      </c>
      <c r="I1468" s="205">
        <f t="shared" ref="I1468:S1468" si="844">I1061/$M$33</f>
        <v>0</v>
      </c>
      <c r="J1468" s="15">
        <f t="shared" si="844"/>
        <v>0</v>
      </c>
      <c r="K1468" s="15">
        <f t="shared" si="844"/>
        <v>0</v>
      </c>
      <c r="L1468" s="15">
        <f t="shared" si="844"/>
        <v>0</v>
      </c>
      <c r="M1468" s="15">
        <f t="shared" si="844"/>
        <v>0</v>
      </c>
      <c r="N1468" s="205">
        <f t="shared" si="844"/>
        <v>0</v>
      </c>
      <c r="O1468" s="15">
        <f t="shared" si="844"/>
        <v>0</v>
      </c>
      <c r="P1468" s="15">
        <f t="shared" si="844"/>
        <v>0</v>
      </c>
      <c r="Q1468" s="15">
        <f t="shared" si="844"/>
        <v>0</v>
      </c>
      <c r="R1468" s="15">
        <f t="shared" si="844"/>
        <v>0</v>
      </c>
      <c r="S1468" s="206">
        <f t="shared" si="844"/>
        <v>0</v>
      </c>
      <c r="T1468" s="205">
        <f t="shared" si="841"/>
        <v>0</v>
      </c>
      <c r="U1468" s="15">
        <f t="shared" si="841"/>
        <v>0</v>
      </c>
      <c r="V1468" s="15">
        <f t="shared" si="841"/>
        <v>0</v>
      </c>
      <c r="W1468" s="15">
        <f t="shared" si="841"/>
        <v>0</v>
      </c>
      <c r="X1468" s="206">
        <f t="shared" si="841"/>
        <v>0</v>
      </c>
      <c r="Y1468" s="205">
        <f t="shared" ref="Y1468:AC1468" si="845">Y1061/$X$33</f>
        <v>0</v>
      </c>
      <c r="Z1468" s="15">
        <f t="shared" si="845"/>
        <v>0</v>
      </c>
      <c r="AA1468" s="15">
        <f t="shared" si="845"/>
        <v>0</v>
      </c>
      <c r="AB1468" s="15">
        <f t="shared" si="845"/>
        <v>0</v>
      </c>
      <c r="AC1468" s="206">
        <f t="shared" si="845"/>
        <v>0</v>
      </c>
      <c r="AD1468" s="205">
        <f t="shared" si="843"/>
        <v>0</v>
      </c>
      <c r="AE1468" s="15">
        <f t="shared" si="843"/>
        <v>0</v>
      </c>
      <c r="AF1468" s="15">
        <f t="shared" si="843"/>
        <v>0</v>
      </c>
      <c r="AG1468" s="15">
        <f t="shared" si="843"/>
        <v>0</v>
      </c>
      <c r="AH1468" s="206">
        <f t="shared" si="843"/>
        <v>0</v>
      </c>
      <c r="AI1468" s="17"/>
      <c r="AM1468" s="109"/>
    </row>
    <row r="1469" spans="1:39" outlineLevel="2">
      <c r="A1469" s="37">
        <f>ROW()</f>
        <v>1469</v>
      </c>
      <c r="C1469" s="6" t="s">
        <v>1</v>
      </c>
      <c r="I1469" s="204">
        <f t="shared" ref="I1469:AC1469" si="846">SUM(I1456:I1468)</f>
        <v>0</v>
      </c>
      <c r="J1469" s="9">
        <f t="shared" si="846"/>
        <v>0</v>
      </c>
      <c r="K1469" s="9">
        <f t="shared" si="846"/>
        <v>0</v>
      </c>
      <c r="L1469" s="9">
        <f t="shared" si="846"/>
        <v>0</v>
      </c>
      <c r="M1469" s="9">
        <f t="shared" si="846"/>
        <v>0</v>
      </c>
      <c r="N1469" s="204">
        <f t="shared" si="846"/>
        <v>0</v>
      </c>
      <c r="O1469" s="9">
        <f t="shared" si="846"/>
        <v>0</v>
      </c>
      <c r="P1469" s="9">
        <f t="shared" si="846"/>
        <v>0</v>
      </c>
      <c r="Q1469" s="9">
        <f t="shared" si="846"/>
        <v>0</v>
      </c>
      <c r="R1469" s="9">
        <f t="shared" si="846"/>
        <v>0</v>
      </c>
      <c r="S1469" s="18">
        <f t="shared" si="846"/>
        <v>0</v>
      </c>
      <c r="T1469" s="204">
        <f t="shared" si="846"/>
        <v>0</v>
      </c>
      <c r="U1469" s="9">
        <f t="shared" si="846"/>
        <v>5.9506383297438212</v>
      </c>
      <c r="V1469" s="9">
        <f t="shared" si="846"/>
        <v>5.9506383297438212</v>
      </c>
      <c r="W1469" s="9">
        <f t="shared" si="846"/>
        <v>5.9506383297438212</v>
      </c>
      <c r="X1469" s="18">
        <f t="shared" si="846"/>
        <v>5.9506383297438212</v>
      </c>
      <c r="Y1469" s="204">
        <f t="shared" si="846"/>
        <v>4.4039293827961501</v>
      </c>
      <c r="Z1469" s="9">
        <f t="shared" si="846"/>
        <v>4.4267094705774479</v>
      </c>
      <c r="AA1469" s="9">
        <f t="shared" si="846"/>
        <v>4.4267094705774479</v>
      </c>
      <c r="AB1469" s="9">
        <f t="shared" si="846"/>
        <v>4.4267094705774479</v>
      </c>
      <c r="AC1469" s="18">
        <f t="shared" si="846"/>
        <v>4.4267094705774479</v>
      </c>
      <c r="AD1469" s="204">
        <f t="shared" ref="AD1469:AH1469" si="847">SUM(AD1456:AD1468)</f>
        <v>15.899920906842022</v>
      </c>
      <c r="AE1469" s="9">
        <f t="shared" si="847"/>
        <v>3.2444553971771226</v>
      </c>
      <c r="AF1469" s="9">
        <f t="shared" si="847"/>
        <v>3.2444553971771231</v>
      </c>
      <c r="AG1469" s="9">
        <f t="shared" si="847"/>
        <v>3.2444553971771226</v>
      </c>
      <c r="AH1469" s="18">
        <f t="shared" si="847"/>
        <v>3.2444553971771235</v>
      </c>
      <c r="AI1469" s="17"/>
      <c r="AM1469" s="109"/>
    </row>
    <row r="1470" spans="1:39" outlineLevel="2">
      <c r="A1470" s="37">
        <f>ROW()</f>
        <v>1470</v>
      </c>
      <c r="B1470" s="64" t="s">
        <v>224</v>
      </c>
      <c r="I1470" s="1306" t="str">
        <f>"AA1 [m$ "&amp;$E$33&amp;"]"</f>
        <v>AA1 [m$ 31/12/2024]</v>
      </c>
      <c r="J1470" s="1307"/>
      <c r="K1470" s="1307"/>
      <c r="L1470" s="1307"/>
      <c r="M1470" s="1307"/>
      <c r="N1470" s="1303" t="str">
        <f>"AA2 [m$ "&amp;$E$33&amp;"]"</f>
        <v>AA2 [m$ 31/12/2024]</v>
      </c>
      <c r="O1470" s="1304"/>
      <c r="P1470" s="1304"/>
      <c r="Q1470" s="1304"/>
      <c r="R1470" s="1304"/>
      <c r="S1470" s="1305"/>
      <c r="T1470" s="1303" t="str">
        <f>"AA3 [m$ "&amp;$E$33&amp;"]"</f>
        <v>AA3 [m$ 31/12/2024]</v>
      </c>
      <c r="U1470" s="1304"/>
      <c r="V1470" s="1304"/>
      <c r="W1470" s="1304"/>
      <c r="X1470" s="1305"/>
      <c r="Y1470" s="1303" t="str">
        <f>"AA4 [m$ "&amp;$E$33&amp;"]"</f>
        <v>AA4 [m$ 31/12/2024]</v>
      </c>
      <c r="Z1470" s="1304"/>
      <c r="AA1470" s="1304"/>
      <c r="AB1470" s="1304"/>
      <c r="AC1470" s="1305"/>
      <c r="AD1470" s="1303" t="str">
        <f>"AA4 [m$ "&amp;$E$33&amp;"]"</f>
        <v>AA4 [m$ 31/12/2024]</v>
      </c>
      <c r="AE1470" s="1304"/>
      <c r="AF1470" s="1304"/>
      <c r="AG1470" s="1304"/>
      <c r="AH1470" s="1305"/>
      <c r="AI1470" s="17"/>
      <c r="AM1470" s="109"/>
    </row>
    <row r="1471" spans="1:39" outlineLevel="2">
      <c r="A1471" s="37">
        <f>ROW()</f>
        <v>1471</v>
      </c>
      <c r="C1471" s="167" t="s">
        <v>2</v>
      </c>
      <c r="I1471" s="204">
        <f t="shared" ref="I1471:S1471" si="848">I1064/$M$33</f>
        <v>0</v>
      </c>
      <c r="J1471" s="9">
        <f t="shared" si="848"/>
        <v>0</v>
      </c>
      <c r="K1471" s="9">
        <f t="shared" si="848"/>
        <v>0</v>
      </c>
      <c r="L1471" s="9">
        <f t="shared" si="848"/>
        <v>0</v>
      </c>
      <c r="M1471" s="9">
        <f t="shared" si="848"/>
        <v>0</v>
      </c>
      <c r="N1471" s="204">
        <f t="shared" si="848"/>
        <v>0</v>
      </c>
      <c r="O1471" s="9">
        <f t="shared" si="848"/>
        <v>0</v>
      </c>
      <c r="P1471" s="9">
        <f t="shared" si="848"/>
        <v>0</v>
      </c>
      <c r="Q1471" s="9">
        <f t="shared" si="848"/>
        <v>0</v>
      </c>
      <c r="R1471" s="9">
        <f t="shared" si="848"/>
        <v>0</v>
      </c>
      <c r="S1471" s="18">
        <f t="shared" si="848"/>
        <v>0</v>
      </c>
      <c r="T1471" s="204">
        <f t="shared" ref="T1471:X1478" si="849">T1064/$S$33</f>
        <v>0</v>
      </c>
      <c r="U1471" s="9">
        <f t="shared" si="849"/>
        <v>0</v>
      </c>
      <c r="V1471" s="9">
        <f t="shared" si="849"/>
        <v>7.9207829452007467E-2</v>
      </c>
      <c r="W1471" s="9">
        <f t="shared" si="849"/>
        <v>7.9207829452007467E-2</v>
      </c>
      <c r="X1471" s="18">
        <f t="shared" si="849"/>
        <v>7.9207829452007453E-2</v>
      </c>
      <c r="Y1471" s="204">
        <f t="shared" ref="Y1471:AC1471" si="850">Y1064/$X$33</f>
        <v>0.29438949607243697</v>
      </c>
      <c r="Z1471" s="9">
        <f t="shared" si="850"/>
        <v>0.29438949607243697</v>
      </c>
      <c r="AA1471" s="9">
        <f t="shared" si="850"/>
        <v>0.29438949607243697</v>
      </c>
      <c r="AB1471" s="9">
        <f t="shared" si="850"/>
        <v>0.29438949607243697</v>
      </c>
      <c r="AC1471" s="18">
        <f t="shared" si="850"/>
        <v>0.29438949607243697</v>
      </c>
      <c r="AD1471" s="204">
        <f t="shared" ref="AD1471:AH1478" si="851">AD1064/$AB$33</f>
        <v>0.30305356979800835</v>
      </c>
      <c r="AE1471" s="9">
        <f t="shared" si="851"/>
        <v>0.30305356979800835</v>
      </c>
      <c r="AF1471" s="9">
        <f t="shared" si="851"/>
        <v>0.3030535697980084</v>
      </c>
      <c r="AG1471" s="9">
        <f t="shared" si="851"/>
        <v>0.3030535697980084</v>
      </c>
      <c r="AH1471" s="18">
        <f t="shared" si="851"/>
        <v>0.3030535697980084</v>
      </c>
      <c r="AI1471" s="17"/>
      <c r="AM1471" s="109"/>
    </row>
    <row r="1472" spans="1:39" outlineLevel="2">
      <c r="A1472" s="37">
        <f>ROW()</f>
        <v>1472</v>
      </c>
      <c r="C1472" s="6" t="s">
        <v>3</v>
      </c>
      <c r="I1472" s="204">
        <f t="shared" ref="I1472:S1472" si="852">I1065/$M$33</f>
        <v>0</v>
      </c>
      <c r="J1472" s="9">
        <f t="shared" si="852"/>
        <v>0</v>
      </c>
      <c r="K1472" s="9">
        <f t="shared" si="852"/>
        <v>0</v>
      </c>
      <c r="L1472" s="9">
        <f t="shared" si="852"/>
        <v>0</v>
      </c>
      <c r="M1472" s="9">
        <f t="shared" si="852"/>
        <v>0</v>
      </c>
      <c r="N1472" s="204">
        <f t="shared" si="852"/>
        <v>0</v>
      </c>
      <c r="O1472" s="9">
        <f t="shared" si="852"/>
        <v>0</v>
      </c>
      <c r="P1472" s="9">
        <f t="shared" si="852"/>
        <v>0</v>
      </c>
      <c r="Q1472" s="9">
        <f t="shared" si="852"/>
        <v>0</v>
      </c>
      <c r="R1472" s="9">
        <f t="shared" si="852"/>
        <v>0</v>
      </c>
      <c r="S1472" s="18">
        <f t="shared" si="852"/>
        <v>0</v>
      </c>
      <c r="T1472" s="204">
        <f t="shared" si="849"/>
        <v>0</v>
      </c>
      <c r="U1472" s="9">
        <f t="shared" si="849"/>
        <v>0</v>
      </c>
      <c r="V1472" s="9">
        <f t="shared" si="849"/>
        <v>0.3151367503052081</v>
      </c>
      <c r="W1472" s="9">
        <f t="shared" si="849"/>
        <v>0.3151367503052081</v>
      </c>
      <c r="X1472" s="18">
        <f t="shared" si="849"/>
        <v>0.31513675030520816</v>
      </c>
      <c r="Y1472" s="204">
        <f t="shared" ref="Y1472:AC1472" si="853">Y1065/$X$33</f>
        <v>0.38490951052642502</v>
      </c>
      <c r="Z1472" s="9">
        <f t="shared" si="853"/>
        <v>0.38490951052642502</v>
      </c>
      <c r="AA1472" s="9">
        <f t="shared" si="853"/>
        <v>0.38490951052642491</v>
      </c>
      <c r="AB1472" s="9">
        <f t="shared" si="853"/>
        <v>0.38490951052642491</v>
      </c>
      <c r="AC1472" s="18">
        <f t="shared" si="853"/>
        <v>0.38490951052642491</v>
      </c>
      <c r="AD1472" s="204">
        <f t="shared" si="851"/>
        <v>0.26962650777532382</v>
      </c>
      <c r="AE1472" s="9">
        <f t="shared" si="851"/>
        <v>0.26962650777532382</v>
      </c>
      <c r="AF1472" s="9">
        <f t="shared" si="851"/>
        <v>0.26962650777532382</v>
      </c>
      <c r="AG1472" s="9">
        <f t="shared" si="851"/>
        <v>0.26962650777532382</v>
      </c>
      <c r="AH1472" s="18">
        <f t="shared" si="851"/>
        <v>0.26962650777532382</v>
      </c>
      <c r="AI1472" s="17"/>
      <c r="AM1472" s="109"/>
    </row>
    <row r="1473" spans="1:39" outlineLevel="2">
      <c r="A1473" s="37">
        <f>ROW()</f>
        <v>1473</v>
      </c>
      <c r="C1473" s="6" t="s">
        <v>4</v>
      </c>
      <c r="I1473" s="204">
        <f t="shared" ref="I1473:S1473" si="854">I1066/$M$33</f>
        <v>0</v>
      </c>
      <c r="J1473" s="9">
        <f t="shared" si="854"/>
        <v>0</v>
      </c>
      <c r="K1473" s="9">
        <f t="shared" si="854"/>
        <v>0</v>
      </c>
      <c r="L1473" s="9">
        <f t="shared" si="854"/>
        <v>0</v>
      </c>
      <c r="M1473" s="9">
        <f t="shared" si="854"/>
        <v>0</v>
      </c>
      <c r="N1473" s="204">
        <f t="shared" si="854"/>
        <v>0</v>
      </c>
      <c r="O1473" s="9">
        <f t="shared" si="854"/>
        <v>0</v>
      </c>
      <c r="P1473" s="9">
        <f t="shared" si="854"/>
        <v>0</v>
      </c>
      <c r="Q1473" s="9">
        <f t="shared" si="854"/>
        <v>0</v>
      </c>
      <c r="R1473" s="9">
        <f t="shared" si="854"/>
        <v>0</v>
      </c>
      <c r="S1473" s="18">
        <f t="shared" si="854"/>
        <v>0</v>
      </c>
      <c r="T1473" s="204">
        <f t="shared" si="849"/>
        <v>0</v>
      </c>
      <c r="U1473" s="9">
        <f t="shared" si="849"/>
        <v>0</v>
      </c>
      <c r="V1473" s="9">
        <f t="shared" si="849"/>
        <v>1.397802168474881E-2</v>
      </c>
      <c r="W1473" s="9">
        <f t="shared" si="849"/>
        <v>1.397802168474881E-2</v>
      </c>
      <c r="X1473" s="18">
        <f t="shared" si="849"/>
        <v>1.397802168474881E-2</v>
      </c>
      <c r="Y1473" s="204">
        <f t="shared" ref="Y1473:AC1473" si="855">Y1066/$X$33</f>
        <v>5.289512111982704E-2</v>
      </c>
      <c r="Z1473" s="9">
        <f t="shared" si="855"/>
        <v>5.2895121119827034E-2</v>
      </c>
      <c r="AA1473" s="9">
        <f t="shared" si="855"/>
        <v>5.289512111982704E-2</v>
      </c>
      <c r="AB1473" s="9">
        <f t="shared" si="855"/>
        <v>5.289512111982704E-2</v>
      </c>
      <c r="AC1473" s="18">
        <f t="shared" si="855"/>
        <v>5.289512111982704E-2</v>
      </c>
      <c r="AD1473" s="204">
        <f t="shared" si="851"/>
        <v>-4.0593964038920773E-2</v>
      </c>
      <c r="AE1473" s="9">
        <f t="shared" si="851"/>
        <v>0</v>
      </c>
      <c r="AF1473" s="9">
        <f t="shared" si="851"/>
        <v>0</v>
      </c>
      <c r="AG1473" s="9">
        <f t="shared" si="851"/>
        <v>0</v>
      </c>
      <c r="AH1473" s="18">
        <f t="shared" si="851"/>
        <v>0</v>
      </c>
      <c r="AI1473" s="17"/>
      <c r="AM1473" s="109"/>
    </row>
    <row r="1474" spans="1:39" outlineLevel="2">
      <c r="A1474" s="37">
        <f>ROW()</f>
        <v>1474</v>
      </c>
      <c r="C1474" s="6" t="s">
        <v>208</v>
      </c>
      <c r="I1474" s="204">
        <f t="shared" ref="I1474:S1474" si="856">I1067/$M$33</f>
        <v>0</v>
      </c>
      <c r="J1474" s="9">
        <f t="shared" si="856"/>
        <v>0</v>
      </c>
      <c r="K1474" s="9">
        <f t="shared" si="856"/>
        <v>0</v>
      </c>
      <c r="L1474" s="9">
        <f t="shared" si="856"/>
        <v>0</v>
      </c>
      <c r="M1474" s="9">
        <f t="shared" si="856"/>
        <v>0</v>
      </c>
      <c r="N1474" s="204">
        <f t="shared" si="856"/>
        <v>0</v>
      </c>
      <c r="O1474" s="9">
        <f t="shared" si="856"/>
        <v>0</v>
      </c>
      <c r="P1474" s="9">
        <f t="shared" si="856"/>
        <v>0</v>
      </c>
      <c r="Q1474" s="9">
        <f t="shared" si="856"/>
        <v>0</v>
      </c>
      <c r="R1474" s="9">
        <f t="shared" si="856"/>
        <v>0</v>
      </c>
      <c r="S1474" s="18">
        <f t="shared" si="856"/>
        <v>0</v>
      </c>
      <c r="T1474" s="204">
        <f t="shared" si="849"/>
        <v>0</v>
      </c>
      <c r="U1474" s="9">
        <f t="shared" si="849"/>
        <v>0</v>
      </c>
      <c r="V1474" s="9">
        <f t="shared" si="849"/>
        <v>8.7575680196424255E-2</v>
      </c>
      <c r="W1474" s="9">
        <f t="shared" si="849"/>
        <v>8.7575680196424255E-2</v>
      </c>
      <c r="X1474" s="18">
        <f t="shared" si="849"/>
        <v>8.7575680196424255E-2</v>
      </c>
      <c r="Y1474" s="204">
        <f t="shared" ref="Y1474:AC1474" si="857">Y1067/$X$33</f>
        <v>0.2144721870214758</v>
      </c>
      <c r="Z1474" s="9">
        <f t="shared" si="857"/>
        <v>0.2144721870214758</v>
      </c>
      <c r="AA1474" s="9">
        <f t="shared" si="857"/>
        <v>0.2144721870214758</v>
      </c>
      <c r="AB1474" s="9">
        <f t="shared" si="857"/>
        <v>0.2144721870214758</v>
      </c>
      <c r="AC1474" s="18">
        <f t="shared" si="857"/>
        <v>0.2144721870214758</v>
      </c>
      <c r="AD1474" s="204">
        <f t="shared" si="851"/>
        <v>0.19697319816976955</v>
      </c>
      <c r="AE1474" s="9">
        <f t="shared" si="851"/>
        <v>0.19697319816976955</v>
      </c>
      <c r="AF1474" s="9">
        <f t="shared" si="851"/>
        <v>0</v>
      </c>
      <c r="AG1474" s="9">
        <f t="shared" si="851"/>
        <v>0</v>
      </c>
      <c r="AH1474" s="18">
        <f t="shared" si="851"/>
        <v>0</v>
      </c>
      <c r="AI1474" s="17"/>
      <c r="AM1474" s="109"/>
    </row>
    <row r="1475" spans="1:39" outlineLevel="2">
      <c r="A1475" s="37">
        <f>ROW()</f>
        <v>1475</v>
      </c>
      <c r="C1475" s="6" t="s">
        <v>473</v>
      </c>
      <c r="I1475" s="204">
        <f t="shared" ref="I1475:S1475" si="858">I1068/$M$33</f>
        <v>0</v>
      </c>
      <c r="J1475" s="9">
        <f t="shared" si="858"/>
        <v>0</v>
      </c>
      <c r="K1475" s="9">
        <f t="shared" si="858"/>
        <v>0</v>
      </c>
      <c r="L1475" s="9">
        <f t="shared" si="858"/>
        <v>0</v>
      </c>
      <c r="M1475" s="9">
        <f t="shared" si="858"/>
        <v>0</v>
      </c>
      <c r="N1475" s="204">
        <f t="shared" si="858"/>
        <v>0</v>
      </c>
      <c r="O1475" s="9">
        <f t="shared" si="858"/>
        <v>0</v>
      </c>
      <c r="P1475" s="9">
        <f t="shared" si="858"/>
        <v>0</v>
      </c>
      <c r="Q1475" s="9">
        <f t="shared" si="858"/>
        <v>0</v>
      </c>
      <c r="R1475" s="9">
        <f t="shared" si="858"/>
        <v>0</v>
      </c>
      <c r="S1475" s="18">
        <f t="shared" si="858"/>
        <v>0</v>
      </c>
      <c r="T1475" s="204">
        <f t="shared" si="849"/>
        <v>0</v>
      </c>
      <c r="U1475" s="9">
        <f t="shared" si="849"/>
        <v>0</v>
      </c>
      <c r="V1475" s="9">
        <f t="shared" si="849"/>
        <v>0</v>
      </c>
      <c r="W1475" s="9">
        <f t="shared" si="849"/>
        <v>0</v>
      </c>
      <c r="X1475" s="18">
        <f t="shared" si="849"/>
        <v>0</v>
      </c>
      <c r="Y1475" s="204">
        <f t="shared" ref="Y1475:AC1475" si="859">Y1068/$X$33</f>
        <v>0</v>
      </c>
      <c r="Z1475" s="9">
        <f t="shared" si="859"/>
        <v>0</v>
      </c>
      <c r="AA1475" s="9">
        <f t="shared" si="859"/>
        <v>0</v>
      </c>
      <c r="AB1475" s="9">
        <f t="shared" si="859"/>
        <v>0</v>
      </c>
      <c r="AC1475" s="18">
        <f t="shared" si="859"/>
        <v>0</v>
      </c>
      <c r="AD1475" s="204">
        <f t="shared" si="851"/>
        <v>1.4115747238802621</v>
      </c>
      <c r="AE1475" s="9">
        <f t="shared" si="851"/>
        <v>0</v>
      </c>
      <c r="AF1475" s="9">
        <f t="shared" si="851"/>
        <v>0</v>
      </c>
      <c r="AG1475" s="9">
        <f t="shared" si="851"/>
        <v>0</v>
      </c>
      <c r="AH1475" s="18">
        <f t="shared" si="851"/>
        <v>0</v>
      </c>
      <c r="AI1475" s="17"/>
      <c r="AM1475" s="109"/>
    </row>
    <row r="1476" spans="1:39" outlineLevel="2">
      <c r="A1476" s="37">
        <f>ROW()</f>
        <v>1476</v>
      </c>
      <c r="C1476" s="6" t="s">
        <v>474</v>
      </c>
      <c r="I1476" s="204">
        <f t="shared" ref="I1476:S1476" si="860">I1069/$M$33</f>
        <v>0</v>
      </c>
      <c r="J1476" s="9">
        <f t="shared" si="860"/>
        <v>0</v>
      </c>
      <c r="K1476" s="9">
        <f t="shared" si="860"/>
        <v>0</v>
      </c>
      <c r="L1476" s="9">
        <f t="shared" si="860"/>
        <v>0</v>
      </c>
      <c r="M1476" s="9">
        <f t="shared" si="860"/>
        <v>0</v>
      </c>
      <c r="N1476" s="204">
        <f t="shared" si="860"/>
        <v>0</v>
      </c>
      <c r="O1476" s="9">
        <f t="shared" si="860"/>
        <v>0</v>
      </c>
      <c r="P1476" s="9">
        <f t="shared" si="860"/>
        <v>0</v>
      </c>
      <c r="Q1476" s="9">
        <f t="shared" si="860"/>
        <v>0</v>
      </c>
      <c r="R1476" s="9">
        <f t="shared" si="860"/>
        <v>0</v>
      </c>
      <c r="S1476" s="18">
        <f t="shared" si="860"/>
        <v>0</v>
      </c>
      <c r="T1476" s="204">
        <f t="shared" si="849"/>
        <v>0</v>
      </c>
      <c r="U1476" s="9">
        <f t="shared" si="849"/>
        <v>0</v>
      </c>
      <c r="V1476" s="9">
        <f t="shared" si="849"/>
        <v>0</v>
      </c>
      <c r="W1476" s="9">
        <f t="shared" si="849"/>
        <v>0</v>
      </c>
      <c r="X1476" s="18">
        <f t="shared" si="849"/>
        <v>0</v>
      </c>
      <c r="Y1476" s="204">
        <f t="shared" ref="Y1476:AC1476" si="861">Y1069/$X$33</f>
        <v>0</v>
      </c>
      <c r="Z1476" s="9">
        <f t="shared" si="861"/>
        <v>0</v>
      </c>
      <c r="AA1476" s="9">
        <f t="shared" si="861"/>
        <v>0</v>
      </c>
      <c r="AB1476" s="9">
        <f t="shared" si="861"/>
        <v>0</v>
      </c>
      <c r="AC1476" s="18">
        <f t="shared" si="861"/>
        <v>0</v>
      </c>
      <c r="AD1476" s="204">
        <f t="shared" si="851"/>
        <v>0.48783157626110796</v>
      </c>
      <c r="AE1476" s="9">
        <f t="shared" si="851"/>
        <v>0.48783157626110812</v>
      </c>
      <c r="AF1476" s="9">
        <f t="shared" si="851"/>
        <v>0.48783157626110801</v>
      </c>
      <c r="AG1476" s="9">
        <f t="shared" si="851"/>
        <v>0.48783157626110801</v>
      </c>
      <c r="AH1476" s="18">
        <f t="shared" si="851"/>
        <v>0.48783157626110796</v>
      </c>
      <c r="AI1476" s="17"/>
      <c r="AM1476" s="109"/>
    </row>
    <row r="1477" spans="1:39" outlineLevel="2">
      <c r="A1477" s="37">
        <f>ROW()</f>
        <v>1477</v>
      </c>
      <c r="C1477" s="6" t="s">
        <v>477</v>
      </c>
      <c r="I1477" s="204">
        <f t="shared" ref="I1477:S1477" si="862">I1070/$M$33</f>
        <v>0</v>
      </c>
      <c r="J1477" s="9">
        <f t="shared" si="862"/>
        <v>0</v>
      </c>
      <c r="K1477" s="9">
        <f t="shared" si="862"/>
        <v>0</v>
      </c>
      <c r="L1477" s="9">
        <f t="shared" si="862"/>
        <v>0</v>
      </c>
      <c r="M1477" s="9">
        <f t="shared" si="862"/>
        <v>0</v>
      </c>
      <c r="N1477" s="204">
        <f t="shared" si="862"/>
        <v>0</v>
      </c>
      <c r="O1477" s="9">
        <f t="shared" si="862"/>
        <v>0</v>
      </c>
      <c r="P1477" s="9">
        <f t="shared" si="862"/>
        <v>0</v>
      </c>
      <c r="Q1477" s="9">
        <f t="shared" si="862"/>
        <v>0</v>
      </c>
      <c r="R1477" s="9">
        <f t="shared" si="862"/>
        <v>0</v>
      </c>
      <c r="S1477" s="18">
        <f t="shared" si="862"/>
        <v>0</v>
      </c>
      <c r="T1477" s="204">
        <f t="shared" si="849"/>
        <v>0</v>
      </c>
      <c r="U1477" s="9">
        <f t="shared" si="849"/>
        <v>0</v>
      </c>
      <c r="V1477" s="9">
        <f t="shared" si="849"/>
        <v>0</v>
      </c>
      <c r="W1477" s="9">
        <f t="shared" si="849"/>
        <v>0</v>
      </c>
      <c r="X1477" s="18">
        <f t="shared" si="849"/>
        <v>0</v>
      </c>
      <c r="Y1477" s="204">
        <f t="shared" ref="Y1477:AC1477" si="863">Y1070/$X$33</f>
        <v>0</v>
      </c>
      <c r="Z1477" s="9">
        <f t="shared" si="863"/>
        <v>0</v>
      </c>
      <c r="AA1477" s="9">
        <f t="shared" si="863"/>
        <v>0</v>
      </c>
      <c r="AB1477" s="9">
        <f t="shared" si="863"/>
        <v>0</v>
      </c>
      <c r="AC1477" s="18">
        <f t="shared" si="863"/>
        <v>0</v>
      </c>
      <c r="AD1477" s="204">
        <f t="shared" si="851"/>
        <v>0.69600211063245132</v>
      </c>
      <c r="AE1477" s="9">
        <f t="shared" si="851"/>
        <v>0.69600211063245132</v>
      </c>
      <c r="AF1477" s="9">
        <f t="shared" si="851"/>
        <v>0</v>
      </c>
      <c r="AG1477" s="9">
        <f t="shared" si="851"/>
        <v>0</v>
      </c>
      <c r="AH1477" s="18">
        <f t="shared" si="851"/>
        <v>0</v>
      </c>
      <c r="AI1477" s="17"/>
      <c r="AM1477" s="109"/>
    </row>
    <row r="1478" spans="1:39" outlineLevel="2">
      <c r="A1478" s="37">
        <f>ROW()</f>
        <v>1478</v>
      </c>
      <c r="C1478" s="6" t="s">
        <v>511</v>
      </c>
      <c r="I1478" s="204">
        <f t="shared" ref="I1478:S1478" si="864">I1071/$M$33</f>
        <v>0</v>
      </c>
      <c r="J1478" s="9">
        <f t="shared" si="864"/>
        <v>0</v>
      </c>
      <c r="K1478" s="9">
        <f t="shared" si="864"/>
        <v>0</v>
      </c>
      <c r="L1478" s="9">
        <f t="shared" si="864"/>
        <v>0</v>
      </c>
      <c r="M1478" s="9">
        <f t="shared" si="864"/>
        <v>0</v>
      </c>
      <c r="N1478" s="204">
        <f t="shared" si="864"/>
        <v>0</v>
      </c>
      <c r="O1478" s="9">
        <f t="shared" si="864"/>
        <v>0</v>
      </c>
      <c r="P1478" s="9">
        <f t="shared" si="864"/>
        <v>0</v>
      </c>
      <c r="Q1478" s="9">
        <f t="shared" si="864"/>
        <v>0</v>
      </c>
      <c r="R1478" s="9">
        <f t="shared" si="864"/>
        <v>0</v>
      </c>
      <c r="S1478" s="18">
        <f t="shared" si="864"/>
        <v>0</v>
      </c>
      <c r="T1478" s="204">
        <f t="shared" si="849"/>
        <v>0</v>
      </c>
      <c r="U1478" s="9">
        <f t="shared" si="849"/>
        <v>0</v>
      </c>
      <c r="V1478" s="9">
        <f t="shared" si="849"/>
        <v>3.1956135158423382E-2</v>
      </c>
      <c r="W1478" s="9">
        <f t="shared" si="849"/>
        <v>3.1956135158423382E-2</v>
      </c>
      <c r="X1478" s="18">
        <f t="shared" si="849"/>
        <v>3.1956135158423382E-2</v>
      </c>
      <c r="Y1478" s="204">
        <f t="shared" ref="Y1478:AC1478" si="865">Y1071/$X$33</f>
        <v>7.8260336440535885E-2</v>
      </c>
      <c r="Z1478" s="9">
        <f t="shared" si="865"/>
        <v>7.8260336440535885E-2</v>
      </c>
      <c r="AA1478" s="9">
        <f t="shared" si="865"/>
        <v>7.8260336440535885E-2</v>
      </c>
      <c r="AB1478" s="9">
        <f t="shared" si="865"/>
        <v>7.8260336440535885E-2</v>
      </c>
      <c r="AC1478" s="18">
        <f t="shared" si="865"/>
        <v>7.8260336440535885E-2</v>
      </c>
      <c r="AD1478" s="204">
        <f t="shared" si="851"/>
        <v>4.108302621561491E-2</v>
      </c>
      <c r="AE1478" s="9">
        <f t="shared" si="851"/>
        <v>4.108302621561491E-2</v>
      </c>
      <c r="AF1478" s="9">
        <f t="shared" si="851"/>
        <v>4.1083026215614903E-2</v>
      </c>
      <c r="AG1478" s="9">
        <f t="shared" si="851"/>
        <v>4.1083026215614903E-2</v>
      </c>
      <c r="AH1478" s="18">
        <f t="shared" si="851"/>
        <v>4.1083026215614903E-2</v>
      </c>
      <c r="AI1478" s="17"/>
      <c r="AM1478" s="109"/>
    </row>
    <row r="1479" spans="1:39" outlineLevel="2">
      <c r="A1479" s="37">
        <f>ROW()</f>
        <v>1479</v>
      </c>
      <c r="C1479" s="6" t="s">
        <v>655</v>
      </c>
      <c r="I1479" s="204"/>
      <c r="J1479" s="9"/>
      <c r="K1479" s="9"/>
      <c r="L1479" s="9"/>
      <c r="M1479" s="9"/>
      <c r="N1479" s="204"/>
      <c r="O1479" s="9"/>
      <c r="P1479" s="9"/>
      <c r="Q1479" s="9"/>
      <c r="R1479" s="9"/>
      <c r="S1479" s="18"/>
      <c r="T1479" s="204"/>
      <c r="U1479" s="9"/>
      <c r="V1479" s="9"/>
      <c r="W1479" s="9"/>
      <c r="X1479" s="18"/>
      <c r="Y1479" s="204"/>
      <c r="Z1479" s="9"/>
      <c r="AA1479" s="9"/>
      <c r="AB1479" s="9"/>
      <c r="AC1479" s="18"/>
      <c r="AD1479" s="204"/>
      <c r="AE1479" s="9"/>
      <c r="AF1479" s="9"/>
      <c r="AG1479" s="9"/>
      <c r="AH1479" s="18"/>
      <c r="AI1479" s="17"/>
      <c r="AM1479" s="109"/>
    </row>
    <row r="1480" spans="1:39" outlineLevel="2">
      <c r="A1480" s="37">
        <f>ROW()</f>
        <v>1480</v>
      </c>
      <c r="C1480" s="6" t="s">
        <v>656</v>
      </c>
      <c r="I1480" s="204"/>
      <c r="J1480" s="9"/>
      <c r="K1480" s="9"/>
      <c r="L1480" s="9"/>
      <c r="M1480" s="9"/>
      <c r="N1480" s="204"/>
      <c r="O1480" s="9"/>
      <c r="P1480" s="9"/>
      <c r="Q1480" s="9"/>
      <c r="R1480" s="9"/>
      <c r="S1480" s="18"/>
      <c r="T1480" s="204"/>
      <c r="U1480" s="9"/>
      <c r="V1480" s="9"/>
      <c r="W1480" s="9"/>
      <c r="X1480" s="18"/>
      <c r="Y1480" s="204"/>
      <c r="Z1480" s="9"/>
      <c r="AA1480" s="9"/>
      <c r="AB1480" s="9"/>
      <c r="AC1480" s="18"/>
      <c r="AD1480" s="204"/>
      <c r="AE1480" s="9"/>
      <c r="AF1480" s="9"/>
      <c r="AG1480" s="9"/>
      <c r="AH1480" s="18"/>
      <c r="AI1480" s="17"/>
      <c r="AM1480" s="109"/>
    </row>
    <row r="1481" spans="1:39" outlineLevel="2">
      <c r="A1481" s="37">
        <f>ROW()</f>
        <v>1481</v>
      </c>
      <c r="C1481" s="6" t="s">
        <v>667</v>
      </c>
      <c r="I1481" s="204"/>
      <c r="J1481" s="9"/>
      <c r="K1481" s="9"/>
      <c r="L1481" s="9"/>
      <c r="M1481" s="9"/>
      <c r="N1481" s="204"/>
      <c r="O1481" s="9"/>
      <c r="P1481" s="9"/>
      <c r="Q1481" s="9"/>
      <c r="R1481" s="9"/>
      <c r="S1481" s="18"/>
      <c r="T1481" s="204"/>
      <c r="U1481" s="9"/>
      <c r="V1481" s="9"/>
      <c r="W1481" s="9"/>
      <c r="X1481" s="18"/>
      <c r="Y1481" s="204"/>
      <c r="Z1481" s="9"/>
      <c r="AA1481" s="9"/>
      <c r="AB1481" s="9"/>
      <c r="AC1481" s="18"/>
      <c r="AD1481" s="204"/>
      <c r="AE1481" s="9"/>
      <c r="AF1481" s="9"/>
      <c r="AG1481" s="9"/>
      <c r="AH1481" s="18"/>
      <c r="AI1481" s="17"/>
      <c r="AM1481" s="109"/>
    </row>
    <row r="1482" spans="1:39" outlineLevel="2">
      <c r="A1482" s="37">
        <f>ROW()</f>
        <v>1482</v>
      </c>
      <c r="C1482" s="6" t="s">
        <v>212</v>
      </c>
      <c r="I1482" s="204">
        <f t="shared" ref="I1482:S1482" si="866">I1075/$M$33</f>
        <v>0</v>
      </c>
      <c r="J1482" s="9">
        <f t="shared" si="866"/>
        <v>0</v>
      </c>
      <c r="K1482" s="9">
        <f t="shared" si="866"/>
        <v>0</v>
      </c>
      <c r="L1482" s="9">
        <f t="shared" si="866"/>
        <v>0</v>
      </c>
      <c r="M1482" s="9">
        <f t="shared" si="866"/>
        <v>0</v>
      </c>
      <c r="N1482" s="204">
        <f t="shared" si="866"/>
        <v>0</v>
      </c>
      <c r="O1482" s="9">
        <f t="shared" si="866"/>
        <v>0</v>
      </c>
      <c r="P1482" s="9">
        <f t="shared" si="866"/>
        <v>0</v>
      </c>
      <c r="Q1482" s="9">
        <f t="shared" si="866"/>
        <v>0</v>
      </c>
      <c r="R1482" s="9">
        <f t="shared" si="866"/>
        <v>0</v>
      </c>
      <c r="S1482" s="18">
        <f t="shared" si="866"/>
        <v>0</v>
      </c>
      <c r="T1482" s="204">
        <f t="shared" ref="T1482:X1483" si="867">T1075/$S$33</f>
        <v>0</v>
      </c>
      <c r="U1482" s="9">
        <f t="shared" si="867"/>
        <v>0</v>
      </c>
      <c r="V1482" s="9">
        <f t="shared" si="867"/>
        <v>0</v>
      </c>
      <c r="W1482" s="9">
        <f t="shared" si="867"/>
        <v>0</v>
      </c>
      <c r="X1482" s="18">
        <f t="shared" si="867"/>
        <v>0</v>
      </c>
      <c r="Y1482" s="204">
        <f t="shared" ref="Y1482:AC1482" si="868">Y1075/$X$33</f>
        <v>-5.3308392475107894E-2</v>
      </c>
      <c r="Z1482" s="9">
        <f t="shared" si="868"/>
        <v>0</v>
      </c>
      <c r="AA1482" s="9">
        <f t="shared" si="868"/>
        <v>0</v>
      </c>
      <c r="AB1482" s="9">
        <f t="shared" si="868"/>
        <v>0</v>
      </c>
      <c r="AC1482" s="18">
        <f t="shared" si="868"/>
        <v>0</v>
      </c>
      <c r="AD1482" s="204">
        <f t="shared" ref="AD1482:AH1483" si="869">AD1075/$AB$33</f>
        <v>0</v>
      </c>
      <c r="AE1482" s="9">
        <f t="shared" si="869"/>
        <v>0</v>
      </c>
      <c r="AF1482" s="9">
        <f t="shared" si="869"/>
        <v>0</v>
      </c>
      <c r="AG1482" s="9">
        <f t="shared" si="869"/>
        <v>0</v>
      </c>
      <c r="AH1482" s="18">
        <f t="shared" si="869"/>
        <v>0</v>
      </c>
      <c r="AI1482" s="17"/>
      <c r="AM1482" s="109"/>
    </row>
    <row r="1483" spans="1:39" outlineLevel="2">
      <c r="A1483" s="37">
        <f>ROW()</f>
        <v>1483</v>
      </c>
      <c r="C1483" s="6" t="s">
        <v>362</v>
      </c>
      <c r="I1483" s="205">
        <f t="shared" ref="I1483:S1483" si="870">I1076/$M$33</f>
        <v>0</v>
      </c>
      <c r="J1483" s="15">
        <f t="shared" si="870"/>
        <v>0</v>
      </c>
      <c r="K1483" s="15">
        <f t="shared" si="870"/>
        <v>0</v>
      </c>
      <c r="L1483" s="15">
        <f t="shared" si="870"/>
        <v>0</v>
      </c>
      <c r="M1483" s="15">
        <f t="shared" si="870"/>
        <v>0</v>
      </c>
      <c r="N1483" s="205">
        <f t="shared" si="870"/>
        <v>0</v>
      </c>
      <c r="O1483" s="15">
        <f t="shared" si="870"/>
        <v>0</v>
      </c>
      <c r="P1483" s="15">
        <f t="shared" si="870"/>
        <v>0</v>
      </c>
      <c r="Q1483" s="15">
        <f t="shared" si="870"/>
        <v>0</v>
      </c>
      <c r="R1483" s="15">
        <f t="shared" si="870"/>
        <v>0</v>
      </c>
      <c r="S1483" s="206">
        <f t="shared" si="870"/>
        <v>0</v>
      </c>
      <c r="T1483" s="205">
        <f t="shared" si="867"/>
        <v>0</v>
      </c>
      <c r="U1483" s="15">
        <f t="shared" si="867"/>
        <v>0</v>
      </c>
      <c r="V1483" s="15">
        <f t="shared" si="867"/>
        <v>0</v>
      </c>
      <c r="W1483" s="15">
        <f t="shared" si="867"/>
        <v>0</v>
      </c>
      <c r="X1483" s="206">
        <f t="shared" si="867"/>
        <v>0</v>
      </c>
      <c r="Y1483" s="205">
        <f t="shared" ref="Y1483:AC1483" si="871">Y1076/$X$33</f>
        <v>0</v>
      </c>
      <c r="Z1483" s="15">
        <f t="shared" si="871"/>
        <v>0</v>
      </c>
      <c r="AA1483" s="15">
        <f t="shared" si="871"/>
        <v>0</v>
      </c>
      <c r="AB1483" s="15">
        <f t="shared" si="871"/>
        <v>0</v>
      </c>
      <c r="AC1483" s="206">
        <f t="shared" si="871"/>
        <v>0</v>
      </c>
      <c r="AD1483" s="205">
        <f t="shared" si="869"/>
        <v>0</v>
      </c>
      <c r="AE1483" s="15">
        <f t="shared" si="869"/>
        <v>0</v>
      </c>
      <c r="AF1483" s="15">
        <f t="shared" si="869"/>
        <v>0</v>
      </c>
      <c r="AG1483" s="15">
        <f t="shared" si="869"/>
        <v>0</v>
      </c>
      <c r="AH1483" s="206">
        <f t="shared" si="869"/>
        <v>0</v>
      </c>
      <c r="AI1483" s="17"/>
      <c r="AM1483" s="109"/>
    </row>
    <row r="1484" spans="1:39" outlineLevel="2">
      <c r="A1484" s="37">
        <f>ROW()</f>
        <v>1484</v>
      </c>
      <c r="C1484" s="6" t="s">
        <v>1</v>
      </c>
      <c r="I1484" s="204">
        <f t="shared" ref="I1484:AC1484" si="872">SUM(I1471:I1483)</f>
        <v>0</v>
      </c>
      <c r="J1484" s="9">
        <f t="shared" si="872"/>
        <v>0</v>
      </c>
      <c r="K1484" s="9">
        <f t="shared" si="872"/>
        <v>0</v>
      </c>
      <c r="L1484" s="9">
        <f t="shared" si="872"/>
        <v>0</v>
      </c>
      <c r="M1484" s="9">
        <f t="shared" si="872"/>
        <v>0</v>
      </c>
      <c r="N1484" s="204">
        <f t="shared" si="872"/>
        <v>0</v>
      </c>
      <c r="O1484" s="9">
        <f t="shared" si="872"/>
        <v>0</v>
      </c>
      <c r="P1484" s="9">
        <f t="shared" si="872"/>
        <v>0</v>
      </c>
      <c r="Q1484" s="9">
        <f t="shared" si="872"/>
        <v>0</v>
      </c>
      <c r="R1484" s="9">
        <f t="shared" si="872"/>
        <v>0</v>
      </c>
      <c r="S1484" s="18">
        <f t="shared" si="872"/>
        <v>0</v>
      </c>
      <c r="T1484" s="204">
        <f t="shared" si="872"/>
        <v>0</v>
      </c>
      <c r="U1484" s="9">
        <f t="shared" si="872"/>
        <v>0</v>
      </c>
      <c r="V1484" s="9">
        <f t="shared" si="872"/>
        <v>0.527854416796812</v>
      </c>
      <c r="W1484" s="9">
        <f t="shared" si="872"/>
        <v>0.527854416796812</v>
      </c>
      <c r="X1484" s="18">
        <f t="shared" si="872"/>
        <v>0.527854416796812</v>
      </c>
      <c r="Y1484" s="204">
        <f t="shared" si="872"/>
        <v>0.97161825870559282</v>
      </c>
      <c r="Z1484" s="9">
        <f t="shared" si="872"/>
        <v>1.0249266511807007</v>
      </c>
      <c r="AA1484" s="9">
        <f t="shared" si="872"/>
        <v>1.0249266511807007</v>
      </c>
      <c r="AB1484" s="9">
        <f t="shared" si="872"/>
        <v>1.0249266511807007</v>
      </c>
      <c r="AC1484" s="18">
        <f t="shared" si="872"/>
        <v>1.0249266511807007</v>
      </c>
      <c r="AD1484" s="204">
        <f t="shared" ref="AD1484:AH1484" si="873">SUM(AD1471:AD1483)</f>
        <v>3.3655507486936171</v>
      </c>
      <c r="AE1484" s="9">
        <f t="shared" si="873"/>
        <v>1.9945699888522763</v>
      </c>
      <c r="AF1484" s="9">
        <f t="shared" si="873"/>
        <v>1.1015946800500553</v>
      </c>
      <c r="AG1484" s="9">
        <f t="shared" si="873"/>
        <v>1.1015946800500553</v>
      </c>
      <c r="AH1484" s="18">
        <f t="shared" si="873"/>
        <v>1.1015946800500553</v>
      </c>
      <c r="AI1484" s="17"/>
      <c r="AM1484" s="109"/>
    </row>
    <row r="1485" spans="1:39" outlineLevel="2">
      <c r="A1485" s="37">
        <f>ROW()</f>
        <v>1485</v>
      </c>
      <c r="B1485" s="64" t="s">
        <v>225</v>
      </c>
      <c r="I1485" s="1306" t="str">
        <f>"AA1 [m$ "&amp;$E$33&amp;"]"</f>
        <v>AA1 [m$ 31/12/2024]</v>
      </c>
      <c r="J1485" s="1307"/>
      <c r="K1485" s="1307"/>
      <c r="L1485" s="1307"/>
      <c r="M1485" s="1307"/>
      <c r="N1485" s="1303" t="str">
        <f>"AA2 [m$ "&amp;$E$33&amp;"]"</f>
        <v>AA2 [m$ 31/12/2024]</v>
      </c>
      <c r="O1485" s="1304"/>
      <c r="P1485" s="1304"/>
      <c r="Q1485" s="1304"/>
      <c r="R1485" s="1304"/>
      <c r="S1485" s="1305"/>
      <c r="T1485" s="1303" t="str">
        <f>"AA3 [m$ "&amp;$E$33&amp;"]"</f>
        <v>AA3 [m$ 31/12/2024]</v>
      </c>
      <c r="U1485" s="1304"/>
      <c r="V1485" s="1304"/>
      <c r="W1485" s="1304"/>
      <c r="X1485" s="1305"/>
      <c r="Y1485" s="1303" t="str">
        <f>"AA4 [m$ "&amp;$E$33&amp;"]"</f>
        <v>AA4 [m$ 31/12/2024]</v>
      </c>
      <c r="Z1485" s="1304"/>
      <c r="AA1485" s="1304"/>
      <c r="AB1485" s="1304"/>
      <c r="AC1485" s="1305"/>
      <c r="AD1485" s="1303" t="str">
        <f>"AA4 [m$ "&amp;$E$33&amp;"]"</f>
        <v>AA4 [m$ 31/12/2024]</v>
      </c>
      <c r="AE1485" s="1304"/>
      <c r="AF1485" s="1304"/>
      <c r="AG1485" s="1304"/>
      <c r="AH1485" s="1305"/>
      <c r="AI1485" s="17"/>
      <c r="AM1485" s="109"/>
    </row>
    <row r="1486" spans="1:39" outlineLevel="2">
      <c r="A1486" s="37">
        <f>ROW()</f>
        <v>1486</v>
      </c>
      <c r="C1486" s="167" t="s">
        <v>2</v>
      </c>
      <c r="I1486" s="204">
        <f t="shared" ref="I1486:S1486" si="874">I1079/$M$33</f>
        <v>0</v>
      </c>
      <c r="J1486" s="9">
        <f t="shared" si="874"/>
        <v>0</v>
      </c>
      <c r="K1486" s="9">
        <f t="shared" si="874"/>
        <v>0</v>
      </c>
      <c r="L1486" s="9">
        <f t="shared" si="874"/>
        <v>0</v>
      </c>
      <c r="M1486" s="9">
        <f t="shared" si="874"/>
        <v>0</v>
      </c>
      <c r="N1486" s="204">
        <f t="shared" si="874"/>
        <v>0</v>
      </c>
      <c r="O1486" s="9">
        <f t="shared" si="874"/>
        <v>0</v>
      </c>
      <c r="P1486" s="9">
        <f t="shared" si="874"/>
        <v>0</v>
      </c>
      <c r="Q1486" s="9">
        <f t="shared" si="874"/>
        <v>0</v>
      </c>
      <c r="R1486" s="9">
        <f t="shared" si="874"/>
        <v>0</v>
      </c>
      <c r="S1486" s="18">
        <f t="shared" si="874"/>
        <v>0</v>
      </c>
      <c r="T1486" s="204">
        <f t="shared" ref="T1486:X1493" si="875">T1079/$S$33</f>
        <v>0</v>
      </c>
      <c r="U1486" s="9">
        <f t="shared" si="875"/>
        <v>0</v>
      </c>
      <c r="V1486" s="9">
        <f t="shared" si="875"/>
        <v>0</v>
      </c>
      <c r="W1486" s="9">
        <f t="shared" si="875"/>
        <v>8.5482735421582107E-2</v>
      </c>
      <c r="X1486" s="18">
        <f t="shared" si="875"/>
        <v>8.5482735421582107E-2</v>
      </c>
      <c r="Y1486" s="204">
        <f t="shared" ref="Y1486:AC1486" si="876">Y1079/$X$33</f>
        <v>8.9256254300351542E-2</v>
      </c>
      <c r="Z1486" s="9">
        <f t="shared" si="876"/>
        <v>8.9256254300351542E-2</v>
      </c>
      <c r="AA1486" s="9">
        <f t="shared" si="876"/>
        <v>8.9256254300351542E-2</v>
      </c>
      <c r="AB1486" s="9">
        <f t="shared" si="876"/>
        <v>8.9256254300351542E-2</v>
      </c>
      <c r="AC1486" s="18">
        <f t="shared" si="876"/>
        <v>8.9256254300351542E-2</v>
      </c>
      <c r="AD1486" s="204">
        <f t="shared" ref="AD1486:AH1493" si="877">AD1079/$AB$33</f>
        <v>6.9368618877472699E-2</v>
      </c>
      <c r="AE1486" s="9">
        <f t="shared" si="877"/>
        <v>6.9368618877472699E-2</v>
      </c>
      <c r="AF1486" s="9">
        <f t="shared" si="877"/>
        <v>6.9368618877472699E-2</v>
      </c>
      <c r="AG1486" s="9">
        <f t="shared" si="877"/>
        <v>6.9368618877472712E-2</v>
      </c>
      <c r="AH1486" s="18">
        <f t="shared" si="877"/>
        <v>6.9368618877472712E-2</v>
      </c>
      <c r="AI1486" s="17"/>
      <c r="AM1486" s="109"/>
    </row>
    <row r="1487" spans="1:39" outlineLevel="2">
      <c r="A1487" s="37">
        <f>ROW()</f>
        <v>1487</v>
      </c>
      <c r="C1487" s="6" t="s">
        <v>3</v>
      </c>
      <c r="I1487" s="204">
        <f t="shared" ref="I1487:S1487" si="878">I1080/$M$33</f>
        <v>0</v>
      </c>
      <c r="J1487" s="9">
        <f t="shared" si="878"/>
        <v>0</v>
      </c>
      <c r="K1487" s="9">
        <f t="shared" si="878"/>
        <v>0</v>
      </c>
      <c r="L1487" s="9">
        <f t="shared" si="878"/>
        <v>0</v>
      </c>
      <c r="M1487" s="9">
        <f t="shared" si="878"/>
        <v>0</v>
      </c>
      <c r="N1487" s="204">
        <f t="shared" si="878"/>
        <v>0</v>
      </c>
      <c r="O1487" s="9">
        <f t="shared" si="878"/>
        <v>0</v>
      </c>
      <c r="P1487" s="9">
        <f t="shared" si="878"/>
        <v>0</v>
      </c>
      <c r="Q1487" s="9">
        <f t="shared" si="878"/>
        <v>0</v>
      </c>
      <c r="R1487" s="9">
        <f t="shared" si="878"/>
        <v>0</v>
      </c>
      <c r="S1487" s="18">
        <f t="shared" si="878"/>
        <v>0</v>
      </c>
      <c r="T1487" s="204">
        <f t="shared" si="875"/>
        <v>0</v>
      </c>
      <c r="U1487" s="9">
        <f t="shared" si="875"/>
        <v>0</v>
      </c>
      <c r="V1487" s="9">
        <f t="shared" si="875"/>
        <v>0</v>
      </c>
      <c r="W1487" s="9">
        <f t="shared" si="875"/>
        <v>9.850573699122385E-2</v>
      </c>
      <c r="X1487" s="18">
        <f t="shared" si="875"/>
        <v>9.850573699122385E-2</v>
      </c>
      <c r="Y1487" s="204">
        <f t="shared" ref="Y1487:AC1487" si="879">Y1080/$X$33</f>
        <v>0.25677143188996049</v>
      </c>
      <c r="Z1487" s="9">
        <f t="shared" si="879"/>
        <v>0.25677143188996049</v>
      </c>
      <c r="AA1487" s="9">
        <f t="shared" si="879"/>
        <v>0.25677143188996054</v>
      </c>
      <c r="AB1487" s="9">
        <f t="shared" si="879"/>
        <v>0.25677143188996049</v>
      </c>
      <c r="AC1487" s="18">
        <f t="shared" si="879"/>
        <v>0.25677143188996054</v>
      </c>
      <c r="AD1487" s="204">
        <f t="shared" si="877"/>
        <v>0.21330628907225202</v>
      </c>
      <c r="AE1487" s="9">
        <f t="shared" si="877"/>
        <v>0.21330628907225202</v>
      </c>
      <c r="AF1487" s="9">
        <f t="shared" si="877"/>
        <v>0.21330628907225202</v>
      </c>
      <c r="AG1487" s="9">
        <f t="shared" si="877"/>
        <v>0.21330628907225205</v>
      </c>
      <c r="AH1487" s="18">
        <f t="shared" si="877"/>
        <v>0.21330628907225205</v>
      </c>
      <c r="AI1487" s="17"/>
      <c r="AM1487" s="109"/>
    </row>
    <row r="1488" spans="1:39" outlineLevel="2">
      <c r="A1488" s="37">
        <f>ROW()</f>
        <v>1488</v>
      </c>
      <c r="C1488" s="6" t="s">
        <v>4</v>
      </c>
      <c r="I1488" s="204">
        <f t="shared" ref="I1488:S1488" si="880">I1081/$M$33</f>
        <v>0</v>
      </c>
      <c r="J1488" s="9">
        <f t="shared" si="880"/>
        <v>0</v>
      </c>
      <c r="K1488" s="9">
        <f t="shared" si="880"/>
        <v>0</v>
      </c>
      <c r="L1488" s="9">
        <f t="shared" si="880"/>
        <v>0</v>
      </c>
      <c r="M1488" s="9">
        <f t="shared" si="880"/>
        <v>0</v>
      </c>
      <c r="N1488" s="204">
        <f t="shared" si="880"/>
        <v>0</v>
      </c>
      <c r="O1488" s="9">
        <f t="shared" si="880"/>
        <v>0</v>
      </c>
      <c r="P1488" s="9">
        <f t="shared" si="880"/>
        <v>0</v>
      </c>
      <c r="Q1488" s="9">
        <f t="shared" si="880"/>
        <v>0</v>
      </c>
      <c r="R1488" s="9">
        <f t="shared" si="880"/>
        <v>0</v>
      </c>
      <c r="S1488" s="18">
        <f t="shared" si="880"/>
        <v>0</v>
      </c>
      <c r="T1488" s="204">
        <f t="shared" si="875"/>
        <v>0</v>
      </c>
      <c r="U1488" s="9">
        <f t="shared" si="875"/>
        <v>0</v>
      </c>
      <c r="V1488" s="9">
        <f t="shared" si="875"/>
        <v>0</v>
      </c>
      <c r="W1488" s="9">
        <f t="shared" si="875"/>
        <v>7.6471558980029039E-2</v>
      </c>
      <c r="X1488" s="18">
        <f t="shared" si="875"/>
        <v>7.6471558980029039E-2</v>
      </c>
      <c r="Y1488" s="204">
        <f t="shared" ref="Y1488:AC1488" si="881">Y1081/$X$33</f>
        <v>2.3260759138225198E-2</v>
      </c>
      <c r="Z1488" s="9">
        <f t="shared" si="881"/>
        <v>2.3260759138225194E-2</v>
      </c>
      <c r="AA1488" s="9">
        <f t="shared" si="881"/>
        <v>2.3260759138225194E-2</v>
      </c>
      <c r="AB1488" s="9">
        <f t="shared" si="881"/>
        <v>2.3260759138225194E-2</v>
      </c>
      <c r="AC1488" s="18">
        <f t="shared" si="881"/>
        <v>2.3260759138225191E-2</v>
      </c>
      <c r="AD1488" s="204">
        <f t="shared" si="877"/>
        <v>8.7431576753501591E-3</v>
      </c>
      <c r="AE1488" s="9">
        <f t="shared" si="877"/>
        <v>8.7431576753501591E-3</v>
      </c>
      <c r="AF1488" s="9">
        <f t="shared" si="877"/>
        <v>8.7431576753501591E-3</v>
      </c>
      <c r="AG1488" s="9">
        <f t="shared" si="877"/>
        <v>8.7431576753501609E-3</v>
      </c>
      <c r="AH1488" s="18">
        <f t="shared" si="877"/>
        <v>8.7431576753501609E-3</v>
      </c>
      <c r="AI1488" s="17"/>
      <c r="AM1488" s="109"/>
    </row>
    <row r="1489" spans="1:39" outlineLevel="2">
      <c r="A1489" s="37">
        <f>ROW()</f>
        <v>1489</v>
      </c>
      <c r="C1489" s="6" t="s">
        <v>208</v>
      </c>
      <c r="I1489" s="204">
        <f t="shared" ref="I1489:S1489" si="882">I1082/$M$33</f>
        <v>0</v>
      </c>
      <c r="J1489" s="9">
        <f t="shared" si="882"/>
        <v>0</v>
      </c>
      <c r="K1489" s="9">
        <f t="shared" si="882"/>
        <v>0</v>
      </c>
      <c r="L1489" s="9">
        <f t="shared" si="882"/>
        <v>0</v>
      </c>
      <c r="M1489" s="9">
        <f t="shared" si="882"/>
        <v>0</v>
      </c>
      <c r="N1489" s="204">
        <f t="shared" si="882"/>
        <v>0</v>
      </c>
      <c r="O1489" s="9">
        <f t="shared" si="882"/>
        <v>0</v>
      </c>
      <c r="P1489" s="9">
        <f t="shared" si="882"/>
        <v>0</v>
      </c>
      <c r="Q1489" s="9">
        <f t="shared" si="882"/>
        <v>0</v>
      </c>
      <c r="R1489" s="9">
        <f t="shared" si="882"/>
        <v>0</v>
      </c>
      <c r="S1489" s="18">
        <f t="shared" si="882"/>
        <v>0</v>
      </c>
      <c r="T1489" s="204">
        <f t="shared" si="875"/>
        <v>0</v>
      </c>
      <c r="U1489" s="9">
        <f t="shared" si="875"/>
        <v>0</v>
      </c>
      <c r="V1489" s="9">
        <f t="shared" si="875"/>
        <v>0</v>
      </c>
      <c r="W1489" s="9">
        <f t="shared" si="875"/>
        <v>8.0571396222153813E-2</v>
      </c>
      <c r="X1489" s="18">
        <f t="shared" si="875"/>
        <v>8.0571396222153813E-2</v>
      </c>
      <c r="Y1489" s="204">
        <f t="shared" ref="Y1489:AC1489" si="883">Y1082/$X$33</f>
        <v>0.3881494748642621</v>
      </c>
      <c r="Z1489" s="9">
        <f t="shared" si="883"/>
        <v>0.3881494748642621</v>
      </c>
      <c r="AA1489" s="9">
        <f t="shared" si="883"/>
        <v>0.3881494748642621</v>
      </c>
      <c r="AB1489" s="9">
        <f t="shared" si="883"/>
        <v>0.3881494748642621</v>
      </c>
      <c r="AC1489" s="18">
        <f t="shared" si="883"/>
        <v>0.3881494748642621</v>
      </c>
      <c r="AD1489" s="204">
        <f t="shared" si="877"/>
        <v>0.69154039240256626</v>
      </c>
      <c r="AE1489" s="9">
        <f t="shared" si="877"/>
        <v>0.69154039240256615</v>
      </c>
      <c r="AF1489" s="9">
        <f t="shared" si="877"/>
        <v>0.69154039240256615</v>
      </c>
      <c r="AG1489" s="9">
        <f t="shared" si="877"/>
        <v>0</v>
      </c>
      <c r="AH1489" s="18">
        <f t="shared" si="877"/>
        <v>0</v>
      </c>
      <c r="AI1489" s="17"/>
      <c r="AM1489" s="109"/>
    </row>
    <row r="1490" spans="1:39" outlineLevel="2">
      <c r="A1490" s="37">
        <f>ROW()</f>
        <v>1490</v>
      </c>
      <c r="C1490" s="6" t="s">
        <v>473</v>
      </c>
      <c r="I1490" s="204">
        <f t="shared" ref="I1490:S1490" si="884">I1083/$M$33</f>
        <v>0</v>
      </c>
      <c r="J1490" s="9">
        <f t="shared" si="884"/>
        <v>0</v>
      </c>
      <c r="K1490" s="9">
        <f t="shared" si="884"/>
        <v>0</v>
      </c>
      <c r="L1490" s="9">
        <f t="shared" si="884"/>
        <v>0</v>
      </c>
      <c r="M1490" s="9">
        <f t="shared" si="884"/>
        <v>0</v>
      </c>
      <c r="N1490" s="204">
        <f t="shared" si="884"/>
        <v>0</v>
      </c>
      <c r="O1490" s="9">
        <f t="shared" si="884"/>
        <v>0</v>
      </c>
      <c r="P1490" s="9">
        <f t="shared" si="884"/>
        <v>0</v>
      </c>
      <c r="Q1490" s="9">
        <f t="shared" si="884"/>
        <v>0</v>
      </c>
      <c r="R1490" s="9">
        <f t="shared" si="884"/>
        <v>0</v>
      </c>
      <c r="S1490" s="18">
        <f t="shared" si="884"/>
        <v>0</v>
      </c>
      <c r="T1490" s="204">
        <f t="shared" si="875"/>
        <v>0</v>
      </c>
      <c r="U1490" s="9">
        <f t="shared" si="875"/>
        <v>0</v>
      </c>
      <c r="V1490" s="9">
        <f t="shared" si="875"/>
        <v>0</v>
      </c>
      <c r="W1490" s="9">
        <f t="shared" si="875"/>
        <v>0</v>
      </c>
      <c r="X1490" s="18">
        <f t="shared" si="875"/>
        <v>0</v>
      </c>
      <c r="Y1490" s="204">
        <f t="shared" ref="Y1490:AC1490" si="885">Y1083/$X$33</f>
        <v>0</v>
      </c>
      <c r="Z1490" s="9">
        <f t="shared" si="885"/>
        <v>0</v>
      </c>
      <c r="AA1490" s="9">
        <f t="shared" si="885"/>
        <v>0</v>
      </c>
      <c r="AB1490" s="9">
        <f t="shared" si="885"/>
        <v>0</v>
      </c>
      <c r="AC1490" s="18">
        <f t="shared" si="885"/>
        <v>0</v>
      </c>
      <c r="AD1490" s="204">
        <f t="shared" si="877"/>
        <v>1.4946275927777466</v>
      </c>
      <c r="AE1490" s="9">
        <f t="shared" si="877"/>
        <v>0</v>
      </c>
      <c r="AF1490" s="9">
        <f t="shared" si="877"/>
        <v>0</v>
      </c>
      <c r="AG1490" s="9">
        <f t="shared" si="877"/>
        <v>0</v>
      </c>
      <c r="AH1490" s="18">
        <f t="shared" si="877"/>
        <v>0</v>
      </c>
      <c r="AI1490" s="17"/>
      <c r="AM1490" s="109"/>
    </row>
    <row r="1491" spans="1:39" outlineLevel="2">
      <c r="A1491" s="37">
        <f>ROW()</f>
        <v>1491</v>
      </c>
      <c r="C1491" s="6" t="s">
        <v>474</v>
      </c>
      <c r="I1491" s="204">
        <f t="shared" ref="I1491:S1491" si="886">I1084/$M$33</f>
        <v>0</v>
      </c>
      <c r="J1491" s="9">
        <f t="shared" si="886"/>
        <v>0</v>
      </c>
      <c r="K1491" s="9">
        <f t="shared" si="886"/>
        <v>0</v>
      </c>
      <c r="L1491" s="9">
        <f t="shared" si="886"/>
        <v>0</v>
      </c>
      <c r="M1491" s="9">
        <f t="shared" si="886"/>
        <v>0</v>
      </c>
      <c r="N1491" s="204">
        <f t="shared" si="886"/>
        <v>0</v>
      </c>
      <c r="O1491" s="9">
        <f t="shared" si="886"/>
        <v>0</v>
      </c>
      <c r="P1491" s="9">
        <f t="shared" si="886"/>
        <v>0</v>
      </c>
      <c r="Q1491" s="9">
        <f t="shared" si="886"/>
        <v>0</v>
      </c>
      <c r="R1491" s="9">
        <f t="shared" si="886"/>
        <v>0</v>
      </c>
      <c r="S1491" s="18">
        <f t="shared" si="886"/>
        <v>0</v>
      </c>
      <c r="T1491" s="204">
        <f t="shared" si="875"/>
        <v>0</v>
      </c>
      <c r="U1491" s="9">
        <f t="shared" si="875"/>
        <v>0</v>
      </c>
      <c r="V1491" s="9">
        <f t="shared" si="875"/>
        <v>0</v>
      </c>
      <c r="W1491" s="9">
        <f t="shared" si="875"/>
        <v>0</v>
      </c>
      <c r="X1491" s="18">
        <f t="shared" si="875"/>
        <v>0</v>
      </c>
      <c r="Y1491" s="204">
        <f t="shared" ref="Y1491:AC1491" si="887">Y1084/$X$33</f>
        <v>0</v>
      </c>
      <c r="Z1491" s="9">
        <f t="shared" si="887"/>
        <v>0</v>
      </c>
      <c r="AA1491" s="9">
        <f t="shared" si="887"/>
        <v>0</v>
      </c>
      <c r="AB1491" s="9">
        <f t="shared" si="887"/>
        <v>0</v>
      </c>
      <c r="AC1491" s="18">
        <f t="shared" si="887"/>
        <v>0</v>
      </c>
      <c r="AD1491" s="204">
        <f t="shared" si="877"/>
        <v>0.1927736204951192</v>
      </c>
      <c r="AE1491" s="9">
        <f t="shared" si="877"/>
        <v>0.1927736204951192</v>
      </c>
      <c r="AF1491" s="9">
        <f t="shared" si="877"/>
        <v>0.19277362049511923</v>
      </c>
      <c r="AG1491" s="9">
        <f t="shared" si="877"/>
        <v>0.19277362049511931</v>
      </c>
      <c r="AH1491" s="18">
        <f t="shared" si="877"/>
        <v>0.19277362049511931</v>
      </c>
      <c r="AI1491" s="17"/>
      <c r="AM1491" s="109"/>
    </row>
    <row r="1492" spans="1:39" outlineLevel="2">
      <c r="A1492" s="37">
        <f>ROW()</f>
        <v>1492</v>
      </c>
      <c r="C1492" s="6" t="s">
        <v>477</v>
      </c>
      <c r="I1492" s="204">
        <f t="shared" ref="I1492:S1492" si="888">I1085/$M$33</f>
        <v>0</v>
      </c>
      <c r="J1492" s="9">
        <f t="shared" si="888"/>
        <v>0</v>
      </c>
      <c r="K1492" s="9">
        <f t="shared" si="888"/>
        <v>0</v>
      </c>
      <c r="L1492" s="9">
        <f t="shared" si="888"/>
        <v>0</v>
      </c>
      <c r="M1492" s="9">
        <f t="shared" si="888"/>
        <v>0</v>
      </c>
      <c r="N1492" s="204">
        <f t="shared" si="888"/>
        <v>0</v>
      </c>
      <c r="O1492" s="9">
        <f t="shared" si="888"/>
        <v>0</v>
      </c>
      <c r="P1492" s="9">
        <f t="shared" si="888"/>
        <v>0</v>
      </c>
      <c r="Q1492" s="9">
        <f t="shared" si="888"/>
        <v>0</v>
      </c>
      <c r="R1492" s="9">
        <f t="shared" si="888"/>
        <v>0</v>
      </c>
      <c r="S1492" s="18">
        <f t="shared" si="888"/>
        <v>0</v>
      </c>
      <c r="T1492" s="204">
        <f t="shared" si="875"/>
        <v>0</v>
      </c>
      <c r="U1492" s="9">
        <f t="shared" si="875"/>
        <v>0</v>
      </c>
      <c r="V1492" s="9">
        <f t="shared" si="875"/>
        <v>0</v>
      </c>
      <c r="W1492" s="9">
        <f t="shared" si="875"/>
        <v>0</v>
      </c>
      <c r="X1492" s="18">
        <f t="shared" si="875"/>
        <v>0</v>
      </c>
      <c r="Y1492" s="204">
        <f t="shared" ref="Y1492:AC1492" si="889">Y1085/$X$33</f>
        <v>0</v>
      </c>
      <c r="Z1492" s="9">
        <f t="shared" si="889"/>
        <v>0</v>
      </c>
      <c r="AA1492" s="9">
        <f t="shared" si="889"/>
        <v>0</v>
      </c>
      <c r="AB1492" s="9">
        <f t="shared" si="889"/>
        <v>0</v>
      </c>
      <c r="AC1492" s="18">
        <f t="shared" si="889"/>
        <v>0</v>
      </c>
      <c r="AD1492" s="204">
        <f t="shared" si="877"/>
        <v>0.46475017244383909</v>
      </c>
      <c r="AE1492" s="9">
        <f t="shared" si="877"/>
        <v>0.46475017244383865</v>
      </c>
      <c r="AF1492" s="9">
        <f t="shared" si="877"/>
        <v>0.46475017244383865</v>
      </c>
      <c r="AG1492" s="9">
        <f t="shared" si="877"/>
        <v>0</v>
      </c>
      <c r="AH1492" s="18">
        <f t="shared" si="877"/>
        <v>0</v>
      </c>
      <c r="AI1492" s="17"/>
      <c r="AM1492" s="109"/>
    </row>
    <row r="1493" spans="1:39" outlineLevel="2">
      <c r="A1493" s="37">
        <f>ROW()</f>
        <v>1493</v>
      </c>
      <c r="C1493" s="6" t="s">
        <v>511</v>
      </c>
      <c r="I1493" s="204">
        <f t="shared" ref="I1493:S1493" si="890">I1086/$M$33</f>
        <v>0</v>
      </c>
      <c r="J1493" s="9">
        <f t="shared" si="890"/>
        <v>0</v>
      </c>
      <c r="K1493" s="9">
        <f t="shared" si="890"/>
        <v>0</v>
      </c>
      <c r="L1493" s="9">
        <f t="shared" si="890"/>
        <v>0</v>
      </c>
      <c r="M1493" s="9">
        <f t="shared" si="890"/>
        <v>0</v>
      </c>
      <c r="N1493" s="204">
        <f t="shared" si="890"/>
        <v>0</v>
      </c>
      <c r="O1493" s="9">
        <f t="shared" si="890"/>
        <v>0</v>
      </c>
      <c r="P1493" s="9">
        <f t="shared" si="890"/>
        <v>0</v>
      </c>
      <c r="Q1493" s="9">
        <f t="shared" si="890"/>
        <v>0</v>
      </c>
      <c r="R1493" s="9">
        <f t="shared" si="890"/>
        <v>0</v>
      </c>
      <c r="S1493" s="18">
        <f t="shared" si="890"/>
        <v>0</v>
      </c>
      <c r="T1493" s="204">
        <f t="shared" si="875"/>
        <v>0</v>
      </c>
      <c r="U1493" s="9">
        <f t="shared" si="875"/>
        <v>0</v>
      </c>
      <c r="V1493" s="9">
        <f t="shared" si="875"/>
        <v>0</v>
      </c>
      <c r="W1493" s="9">
        <f t="shared" si="875"/>
        <v>1.0637619510460935E-2</v>
      </c>
      <c r="X1493" s="18">
        <f t="shared" si="875"/>
        <v>1.0637619510460935E-2</v>
      </c>
      <c r="Y1493" s="204">
        <f t="shared" ref="Y1493:AC1493" si="891">Y1086/$X$33</f>
        <v>5.124630601419241E-2</v>
      </c>
      <c r="Z1493" s="9">
        <f t="shared" si="891"/>
        <v>5.124630601419241E-2</v>
      </c>
      <c r="AA1493" s="9">
        <f t="shared" si="891"/>
        <v>5.124630601419241E-2</v>
      </c>
      <c r="AB1493" s="9">
        <f t="shared" si="891"/>
        <v>5.124630601419241E-2</v>
      </c>
      <c r="AC1493" s="18">
        <f t="shared" si="891"/>
        <v>5.124630601419241E-2</v>
      </c>
      <c r="AD1493" s="204">
        <f t="shared" si="877"/>
        <v>2.7410814844800624E-2</v>
      </c>
      <c r="AE1493" s="9">
        <f t="shared" si="877"/>
        <v>2.7410814844800627E-2</v>
      </c>
      <c r="AF1493" s="9">
        <f t="shared" si="877"/>
        <v>2.7410814844800627E-2</v>
      </c>
      <c r="AG1493" s="9">
        <f t="shared" si="877"/>
        <v>2.7410814844800627E-2</v>
      </c>
      <c r="AH1493" s="18">
        <f t="shared" si="877"/>
        <v>2.7410814844800627E-2</v>
      </c>
      <c r="AI1493" s="17"/>
      <c r="AM1493" s="109"/>
    </row>
    <row r="1494" spans="1:39" outlineLevel="2">
      <c r="A1494" s="37">
        <f>ROW()</f>
        <v>1494</v>
      </c>
      <c r="C1494" s="6" t="s">
        <v>655</v>
      </c>
      <c r="I1494" s="204"/>
      <c r="J1494" s="9"/>
      <c r="K1494" s="9"/>
      <c r="L1494" s="9"/>
      <c r="M1494" s="9"/>
      <c r="N1494" s="204"/>
      <c r="O1494" s="9"/>
      <c r="P1494" s="9"/>
      <c r="Q1494" s="9"/>
      <c r="R1494" s="9"/>
      <c r="S1494" s="18"/>
      <c r="T1494" s="204"/>
      <c r="U1494" s="9"/>
      <c r="V1494" s="9"/>
      <c r="W1494" s="9"/>
      <c r="X1494" s="18"/>
      <c r="Y1494" s="204"/>
      <c r="Z1494" s="9"/>
      <c r="AA1494" s="9"/>
      <c r="AB1494" s="9"/>
      <c r="AC1494" s="18"/>
      <c r="AD1494" s="204"/>
      <c r="AE1494" s="9"/>
      <c r="AF1494" s="9"/>
      <c r="AG1494" s="9"/>
      <c r="AH1494" s="18"/>
      <c r="AI1494" s="17"/>
      <c r="AM1494" s="109"/>
    </row>
    <row r="1495" spans="1:39" outlineLevel="2">
      <c r="A1495" s="37">
        <f>ROW()</f>
        <v>1495</v>
      </c>
      <c r="C1495" s="6" t="s">
        <v>656</v>
      </c>
      <c r="I1495" s="204"/>
      <c r="J1495" s="9"/>
      <c r="K1495" s="9"/>
      <c r="L1495" s="9"/>
      <c r="M1495" s="9"/>
      <c r="N1495" s="204"/>
      <c r="O1495" s="9"/>
      <c r="P1495" s="9"/>
      <c r="Q1495" s="9"/>
      <c r="R1495" s="9"/>
      <c r="S1495" s="18"/>
      <c r="T1495" s="204"/>
      <c r="U1495" s="9"/>
      <c r="V1495" s="9"/>
      <c r="W1495" s="9"/>
      <c r="X1495" s="18"/>
      <c r="Y1495" s="204"/>
      <c r="Z1495" s="9"/>
      <c r="AA1495" s="9"/>
      <c r="AB1495" s="9"/>
      <c r="AC1495" s="18"/>
      <c r="AD1495" s="204"/>
      <c r="AE1495" s="9"/>
      <c r="AF1495" s="9"/>
      <c r="AG1495" s="9"/>
      <c r="AH1495" s="18"/>
      <c r="AI1495" s="17"/>
      <c r="AM1495" s="109"/>
    </row>
    <row r="1496" spans="1:39" outlineLevel="2">
      <c r="A1496" s="37">
        <f>ROW()</f>
        <v>1496</v>
      </c>
      <c r="C1496" s="6" t="s">
        <v>667</v>
      </c>
      <c r="I1496" s="204"/>
      <c r="J1496" s="9"/>
      <c r="K1496" s="9"/>
      <c r="L1496" s="9"/>
      <c r="M1496" s="9"/>
      <c r="N1496" s="204"/>
      <c r="O1496" s="9"/>
      <c r="P1496" s="9"/>
      <c r="Q1496" s="9"/>
      <c r="R1496" s="9"/>
      <c r="S1496" s="18"/>
      <c r="T1496" s="204"/>
      <c r="U1496" s="9"/>
      <c r="V1496" s="9"/>
      <c r="W1496" s="9"/>
      <c r="X1496" s="18"/>
      <c r="Y1496" s="204"/>
      <c r="Z1496" s="9"/>
      <c r="AA1496" s="9"/>
      <c r="AB1496" s="9"/>
      <c r="AC1496" s="18"/>
      <c r="AD1496" s="204"/>
      <c r="AE1496" s="9"/>
      <c r="AF1496" s="9"/>
      <c r="AG1496" s="9"/>
      <c r="AH1496" s="18"/>
      <c r="AI1496" s="17"/>
      <c r="AM1496" s="109"/>
    </row>
    <row r="1497" spans="1:39" outlineLevel="2">
      <c r="A1497" s="37">
        <f>ROW()</f>
        <v>1497</v>
      </c>
      <c r="C1497" s="6" t="s">
        <v>212</v>
      </c>
      <c r="I1497" s="204">
        <f t="shared" ref="I1497:S1497" si="892">I1090/$M$33</f>
        <v>0</v>
      </c>
      <c r="J1497" s="9">
        <f t="shared" si="892"/>
        <v>0</v>
      </c>
      <c r="K1497" s="9">
        <f t="shared" si="892"/>
        <v>0</v>
      </c>
      <c r="L1497" s="9">
        <f t="shared" si="892"/>
        <v>0</v>
      </c>
      <c r="M1497" s="9">
        <f t="shared" si="892"/>
        <v>0</v>
      </c>
      <c r="N1497" s="204">
        <f t="shared" si="892"/>
        <v>0</v>
      </c>
      <c r="O1497" s="9">
        <f t="shared" si="892"/>
        <v>0</v>
      </c>
      <c r="P1497" s="9">
        <f t="shared" si="892"/>
        <v>0</v>
      </c>
      <c r="Q1497" s="9">
        <f t="shared" si="892"/>
        <v>0</v>
      </c>
      <c r="R1497" s="9">
        <f t="shared" si="892"/>
        <v>0</v>
      </c>
      <c r="S1497" s="18">
        <f t="shared" si="892"/>
        <v>0</v>
      </c>
      <c r="T1497" s="204">
        <f t="shared" ref="T1497:X1498" si="893">T1090/$S$33</f>
        <v>0</v>
      </c>
      <c r="U1497" s="9">
        <f t="shared" si="893"/>
        <v>0</v>
      </c>
      <c r="V1497" s="9">
        <f t="shared" si="893"/>
        <v>0</v>
      </c>
      <c r="W1497" s="9">
        <f t="shared" si="893"/>
        <v>0</v>
      </c>
      <c r="X1497" s="18">
        <f t="shared" si="893"/>
        <v>0</v>
      </c>
      <c r="Y1497" s="204">
        <f t="shared" ref="Y1497:AC1497" si="894">Y1090/$X$33</f>
        <v>0</v>
      </c>
      <c r="Z1497" s="9">
        <f t="shared" si="894"/>
        <v>0</v>
      </c>
      <c r="AA1497" s="9">
        <f t="shared" si="894"/>
        <v>0</v>
      </c>
      <c r="AB1497" s="9">
        <f t="shared" si="894"/>
        <v>0</v>
      </c>
      <c r="AC1497" s="18">
        <f t="shared" si="894"/>
        <v>0</v>
      </c>
      <c r="AD1497" s="204">
        <f t="shared" ref="AD1497:AH1498" si="895">AD1090/$AB$33</f>
        <v>0</v>
      </c>
      <c r="AE1497" s="9">
        <f t="shared" si="895"/>
        <v>0</v>
      </c>
      <c r="AF1497" s="9">
        <f t="shared" si="895"/>
        <v>0</v>
      </c>
      <c r="AG1497" s="9">
        <f t="shared" si="895"/>
        <v>0</v>
      </c>
      <c r="AH1497" s="18">
        <f t="shared" si="895"/>
        <v>0</v>
      </c>
      <c r="AI1497" s="17"/>
      <c r="AM1497" s="109"/>
    </row>
    <row r="1498" spans="1:39" outlineLevel="2">
      <c r="A1498" s="37">
        <f>ROW()</f>
        <v>1498</v>
      </c>
      <c r="C1498" s="6" t="s">
        <v>362</v>
      </c>
      <c r="I1498" s="205">
        <f t="shared" ref="I1498:S1498" si="896">I1091/$M$33</f>
        <v>0</v>
      </c>
      <c r="J1498" s="15">
        <f t="shared" si="896"/>
        <v>0</v>
      </c>
      <c r="K1498" s="15">
        <f t="shared" si="896"/>
        <v>0</v>
      </c>
      <c r="L1498" s="15">
        <f t="shared" si="896"/>
        <v>0</v>
      </c>
      <c r="M1498" s="15">
        <f t="shared" si="896"/>
        <v>0</v>
      </c>
      <c r="N1498" s="205">
        <f t="shared" si="896"/>
        <v>0</v>
      </c>
      <c r="O1498" s="15">
        <f t="shared" si="896"/>
        <v>0</v>
      </c>
      <c r="P1498" s="15">
        <f t="shared" si="896"/>
        <v>0</v>
      </c>
      <c r="Q1498" s="15">
        <f t="shared" si="896"/>
        <v>0</v>
      </c>
      <c r="R1498" s="15">
        <f t="shared" si="896"/>
        <v>0</v>
      </c>
      <c r="S1498" s="206">
        <f t="shared" si="896"/>
        <v>0</v>
      </c>
      <c r="T1498" s="205">
        <f t="shared" si="893"/>
        <v>0</v>
      </c>
      <c r="U1498" s="15">
        <f t="shared" si="893"/>
        <v>0</v>
      </c>
      <c r="V1498" s="15">
        <f t="shared" si="893"/>
        <v>0</v>
      </c>
      <c r="W1498" s="15">
        <f t="shared" si="893"/>
        <v>0</v>
      </c>
      <c r="X1498" s="206">
        <f t="shared" si="893"/>
        <v>0</v>
      </c>
      <c r="Y1498" s="205">
        <f t="shared" ref="Y1498:AC1498" si="897">Y1091/$X$33</f>
        <v>0</v>
      </c>
      <c r="Z1498" s="15">
        <f t="shared" si="897"/>
        <v>0</v>
      </c>
      <c r="AA1498" s="15">
        <f t="shared" si="897"/>
        <v>0</v>
      </c>
      <c r="AB1498" s="15">
        <f t="shared" si="897"/>
        <v>0</v>
      </c>
      <c r="AC1498" s="206">
        <f t="shared" si="897"/>
        <v>0</v>
      </c>
      <c r="AD1498" s="205">
        <f t="shared" si="895"/>
        <v>0</v>
      </c>
      <c r="AE1498" s="15">
        <f t="shared" si="895"/>
        <v>0</v>
      </c>
      <c r="AF1498" s="15">
        <f t="shared" si="895"/>
        <v>0</v>
      </c>
      <c r="AG1498" s="15">
        <f t="shared" si="895"/>
        <v>0</v>
      </c>
      <c r="AH1498" s="206">
        <f t="shared" si="895"/>
        <v>0</v>
      </c>
      <c r="AI1498" s="17"/>
      <c r="AM1498" s="109"/>
    </row>
    <row r="1499" spans="1:39" outlineLevel="2">
      <c r="A1499" s="37">
        <f>ROW()</f>
        <v>1499</v>
      </c>
      <c r="C1499" s="6" t="s">
        <v>1</v>
      </c>
      <c r="I1499" s="204">
        <f t="shared" ref="I1499:AC1499" si="898">SUM(I1486:I1498)</f>
        <v>0</v>
      </c>
      <c r="J1499" s="9">
        <f t="shared" si="898"/>
        <v>0</v>
      </c>
      <c r="K1499" s="9">
        <f t="shared" si="898"/>
        <v>0</v>
      </c>
      <c r="L1499" s="9">
        <f t="shared" si="898"/>
        <v>0</v>
      </c>
      <c r="M1499" s="9">
        <f t="shared" si="898"/>
        <v>0</v>
      </c>
      <c r="N1499" s="204">
        <f t="shared" si="898"/>
        <v>0</v>
      </c>
      <c r="O1499" s="9">
        <f t="shared" si="898"/>
        <v>0</v>
      </c>
      <c r="P1499" s="9">
        <f t="shared" si="898"/>
        <v>0</v>
      </c>
      <c r="Q1499" s="9">
        <f t="shared" si="898"/>
        <v>0</v>
      </c>
      <c r="R1499" s="9">
        <f t="shared" si="898"/>
        <v>0</v>
      </c>
      <c r="S1499" s="18">
        <f t="shared" si="898"/>
        <v>0</v>
      </c>
      <c r="T1499" s="204">
        <f t="shared" si="898"/>
        <v>0</v>
      </c>
      <c r="U1499" s="9">
        <f t="shared" si="898"/>
        <v>0</v>
      </c>
      <c r="V1499" s="9">
        <f t="shared" si="898"/>
        <v>0</v>
      </c>
      <c r="W1499" s="9">
        <f t="shared" si="898"/>
        <v>0.35166904712544977</v>
      </c>
      <c r="X1499" s="18">
        <f t="shared" si="898"/>
        <v>0.35166904712544977</v>
      </c>
      <c r="Y1499" s="204">
        <f t="shared" si="898"/>
        <v>0.80868422620699176</v>
      </c>
      <c r="Z1499" s="9">
        <f t="shared" si="898"/>
        <v>0.80868422620699176</v>
      </c>
      <c r="AA1499" s="9">
        <f t="shared" si="898"/>
        <v>0.80868422620699187</v>
      </c>
      <c r="AB1499" s="9">
        <f t="shared" si="898"/>
        <v>0.80868422620699176</v>
      </c>
      <c r="AC1499" s="18">
        <f t="shared" si="898"/>
        <v>0.80868422620699187</v>
      </c>
      <c r="AD1499" s="204">
        <f t="shared" ref="AD1499:AH1499" si="899">SUM(AD1486:AD1498)</f>
        <v>3.162520658589147</v>
      </c>
      <c r="AE1499" s="9">
        <f t="shared" si="899"/>
        <v>1.6678930658113997</v>
      </c>
      <c r="AF1499" s="9">
        <f t="shared" si="899"/>
        <v>1.6678930658113997</v>
      </c>
      <c r="AG1499" s="9">
        <f t="shared" si="899"/>
        <v>0.51160250096499493</v>
      </c>
      <c r="AH1499" s="18">
        <f t="shared" si="899"/>
        <v>0.51160250096499493</v>
      </c>
      <c r="AI1499" s="17"/>
      <c r="AM1499" s="109"/>
    </row>
    <row r="1500" spans="1:39" outlineLevel="2">
      <c r="A1500" s="37">
        <f>ROW()</f>
        <v>1500</v>
      </c>
      <c r="B1500" s="64" t="s">
        <v>226</v>
      </c>
      <c r="I1500" s="1306" t="str">
        <f>"AA1 [m$ "&amp;$E$33&amp;"]"</f>
        <v>AA1 [m$ 31/12/2024]</v>
      </c>
      <c r="J1500" s="1307"/>
      <c r="K1500" s="1307"/>
      <c r="L1500" s="1307"/>
      <c r="M1500" s="1307"/>
      <c r="N1500" s="1303" t="str">
        <f>"AA2 [m$ "&amp;$E$33&amp;"]"</f>
        <v>AA2 [m$ 31/12/2024]</v>
      </c>
      <c r="O1500" s="1304"/>
      <c r="P1500" s="1304"/>
      <c r="Q1500" s="1304"/>
      <c r="R1500" s="1304"/>
      <c r="S1500" s="1305"/>
      <c r="T1500" s="1303" t="str">
        <f>"AA3 [m$ "&amp;$E$33&amp;"]"</f>
        <v>AA3 [m$ 31/12/2024]</v>
      </c>
      <c r="U1500" s="1304"/>
      <c r="V1500" s="1304"/>
      <c r="W1500" s="1304"/>
      <c r="X1500" s="1305"/>
      <c r="Y1500" s="1303" t="str">
        <f>"AA4 [m$ "&amp;$E$33&amp;"]"</f>
        <v>AA4 [m$ 31/12/2024]</v>
      </c>
      <c r="Z1500" s="1304"/>
      <c r="AA1500" s="1304"/>
      <c r="AB1500" s="1304"/>
      <c r="AC1500" s="1305"/>
      <c r="AD1500" s="1303" t="str">
        <f>"AA4 [m$ "&amp;$E$33&amp;"]"</f>
        <v>AA4 [m$ 31/12/2024]</v>
      </c>
      <c r="AE1500" s="1304"/>
      <c r="AF1500" s="1304"/>
      <c r="AG1500" s="1304"/>
      <c r="AH1500" s="1305"/>
      <c r="AI1500" s="17"/>
      <c r="AM1500" s="109"/>
    </row>
    <row r="1501" spans="1:39" outlineLevel="2">
      <c r="A1501" s="37">
        <f>ROW()</f>
        <v>1501</v>
      </c>
      <c r="C1501" s="167" t="s">
        <v>2</v>
      </c>
      <c r="I1501" s="204">
        <f t="shared" ref="I1501:S1501" si="900">I1094/$M$33</f>
        <v>0</v>
      </c>
      <c r="J1501" s="9">
        <f t="shared" si="900"/>
        <v>0</v>
      </c>
      <c r="K1501" s="9">
        <f t="shared" si="900"/>
        <v>0</v>
      </c>
      <c r="L1501" s="9">
        <f t="shared" si="900"/>
        <v>0</v>
      </c>
      <c r="M1501" s="9">
        <f t="shared" si="900"/>
        <v>0</v>
      </c>
      <c r="N1501" s="204">
        <f t="shared" si="900"/>
        <v>0</v>
      </c>
      <c r="O1501" s="9">
        <f t="shared" si="900"/>
        <v>0</v>
      </c>
      <c r="P1501" s="9">
        <f t="shared" si="900"/>
        <v>0</v>
      </c>
      <c r="Q1501" s="9">
        <f t="shared" si="900"/>
        <v>0</v>
      </c>
      <c r="R1501" s="9">
        <f t="shared" si="900"/>
        <v>0</v>
      </c>
      <c r="S1501" s="18">
        <f t="shared" si="900"/>
        <v>0</v>
      </c>
      <c r="T1501" s="204">
        <f t="shared" ref="T1501:X1508" si="901">T1094/$S$33</f>
        <v>0</v>
      </c>
      <c r="U1501" s="9">
        <f t="shared" si="901"/>
        <v>0</v>
      </c>
      <c r="V1501" s="9">
        <f t="shared" si="901"/>
        <v>0</v>
      </c>
      <c r="W1501" s="9">
        <f t="shared" si="901"/>
        <v>0</v>
      </c>
      <c r="X1501" s="18">
        <f t="shared" si="901"/>
        <v>1.0595333030593209E-2</v>
      </c>
      <c r="Y1501" s="204">
        <f t="shared" ref="Y1501:AC1501" si="902">Y1094/$X$33</f>
        <v>1.0894178187098789E-2</v>
      </c>
      <c r="Z1501" s="9">
        <f t="shared" si="902"/>
        <v>1.0894178187098789E-2</v>
      </c>
      <c r="AA1501" s="9">
        <f t="shared" si="902"/>
        <v>1.0894178187098789E-2</v>
      </c>
      <c r="AB1501" s="9">
        <f t="shared" si="902"/>
        <v>1.089417818709879E-2</v>
      </c>
      <c r="AC1501" s="18">
        <f t="shared" si="902"/>
        <v>1.089417818709879E-2</v>
      </c>
      <c r="AD1501" s="204">
        <f t="shared" ref="AD1501:AH1508" si="903">AD1094/$AB$33</f>
        <v>1.0130702072000159E-2</v>
      </c>
      <c r="AE1501" s="9">
        <f t="shared" si="903"/>
        <v>1.0130702072000159E-2</v>
      </c>
      <c r="AF1501" s="9">
        <f t="shared" si="903"/>
        <v>1.0130702072000159E-2</v>
      </c>
      <c r="AG1501" s="9">
        <f t="shared" si="903"/>
        <v>1.0130702072000159E-2</v>
      </c>
      <c r="AH1501" s="18">
        <f t="shared" si="903"/>
        <v>1.0130702072000159E-2</v>
      </c>
      <c r="AI1501" s="17"/>
      <c r="AM1501" s="109"/>
    </row>
    <row r="1502" spans="1:39" outlineLevel="2">
      <c r="A1502" s="37">
        <f>ROW()</f>
        <v>1502</v>
      </c>
      <c r="C1502" s="6" t="s">
        <v>3</v>
      </c>
      <c r="I1502" s="204">
        <f t="shared" ref="I1502:S1502" si="904">I1095/$M$33</f>
        <v>0</v>
      </c>
      <c r="J1502" s="9">
        <f t="shared" si="904"/>
        <v>0</v>
      </c>
      <c r="K1502" s="9">
        <f t="shared" si="904"/>
        <v>0</v>
      </c>
      <c r="L1502" s="9">
        <f t="shared" si="904"/>
        <v>0</v>
      </c>
      <c r="M1502" s="9">
        <f t="shared" si="904"/>
        <v>0</v>
      </c>
      <c r="N1502" s="204">
        <f t="shared" si="904"/>
        <v>0</v>
      </c>
      <c r="O1502" s="9">
        <f t="shared" si="904"/>
        <v>0</v>
      </c>
      <c r="P1502" s="9">
        <f t="shared" si="904"/>
        <v>0</v>
      </c>
      <c r="Q1502" s="9">
        <f t="shared" si="904"/>
        <v>0</v>
      </c>
      <c r="R1502" s="9">
        <f t="shared" si="904"/>
        <v>0</v>
      </c>
      <c r="S1502" s="18">
        <f t="shared" si="904"/>
        <v>0</v>
      </c>
      <c r="T1502" s="204">
        <f t="shared" si="901"/>
        <v>0</v>
      </c>
      <c r="U1502" s="9">
        <f t="shared" si="901"/>
        <v>0</v>
      </c>
      <c r="V1502" s="9">
        <f t="shared" si="901"/>
        <v>0</v>
      </c>
      <c r="W1502" s="9">
        <f t="shared" si="901"/>
        <v>0</v>
      </c>
      <c r="X1502" s="18">
        <f t="shared" si="901"/>
        <v>0.13402924838182115</v>
      </c>
      <c r="Y1502" s="204">
        <f t="shared" ref="Y1502:AC1502" si="905">Y1095/$X$33</f>
        <v>0.13326916475449072</v>
      </c>
      <c r="Z1502" s="9">
        <f t="shared" si="905"/>
        <v>0.13326916475449069</v>
      </c>
      <c r="AA1502" s="9">
        <f t="shared" si="905"/>
        <v>0.13326916475449069</v>
      </c>
      <c r="AB1502" s="9">
        <f t="shared" si="905"/>
        <v>0.13326916475449069</v>
      </c>
      <c r="AC1502" s="18">
        <f t="shared" si="905"/>
        <v>0.13326916475449066</v>
      </c>
      <c r="AD1502" s="204">
        <f t="shared" si="903"/>
        <v>7.3580908609010259E-2</v>
      </c>
      <c r="AE1502" s="9">
        <f t="shared" si="903"/>
        <v>7.3580908609010259E-2</v>
      </c>
      <c r="AF1502" s="9">
        <f t="shared" si="903"/>
        <v>7.3580908609010259E-2</v>
      </c>
      <c r="AG1502" s="9">
        <f t="shared" si="903"/>
        <v>7.3580908609010259E-2</v>
      </c>
      <c r="AH1502" s="18">
        <f t="shared" si="903"/>
        <v>7.3580908609010245E-2</v>
      </c>
      <c r="AI1502" s="17"/>
      <c r="AM1502" s="109"/>
    </row>
    <row r="1503" spans="1:39" outlineLevel="2">
      <c r="A1503" s="37">
        <f>ROW()</f>
        <v>1503</v>
      </c>
      <c r="C1503" s="6" t="s">
        <v>4</v>
      </c>
      <c r="I1503" s="204">
        <f t="shared" ref="I1503:S1503" si="906">I1096/$M$33</f>
        <v>0</v>
      </c>
      <c r="J1503" s="9">
        <f t="shared" si="906"/>
        <v>0</v>
      </c>
      <c r="K1503" s="9">
        <f t="shared" si="906"/>
        <v>0</v>
      </c>
      <c r="L1503" s="9">
        <f t="shared" si="906"/>
        <v>0</v>
      </c>
      <c r="M1503" s="9">
        <f t="shared" si="906"/>
        <v>0</v>
      </c>
      <c r="N1503" s="204">
        <f t="shared" si="906"/>
        <v>0</v>
      </c>
      <c r="O1503" s="9">
        <f t="shared" si="906"/>
        <v>0</v>
      </c>
      <c r="P1503" s="9">
        <f t="shared" si="906"/>
        <v>0</v>
      </c>
      <c r="Q1503" s="9">
        <f t="shared" si="906"/>
        <v>0</v>
      </c>
      <c r="R1503" s="9">
        <f t="shared" si="906"/>
        <v>0</v>
      </c>
      <c r="S1503" s="18">
        <f t="shared" si="906"/>
        <v>0</v>
      </c>
      <c r="T1503" s="204">
        <f t="shared" si="901"/>
        <v>0</v>
      </c>
      <c r="U1503" s="9">
        <f t="shared" si="901"/>
        <v>0</v>
      </c>
      <c r="V1503" s="9">
        <f t="shared" si="901"/>
        <v>0</v>
      </c>
      <c r="W1503" s="9">
        <f t="shared" si="901"/>
        <v>0</v>
      </c>
      <c r="X1503" s="18">
        <f t="shared" si="901"/>
        <v>7.6471558980029039E-2</v>
      </c>
      <c r="Y1503" s="204">
        <f t="shared" ref="Y1503:AC1503" si="907">Y1096/$X$33</f>
        <v>3.0429707127534553E-2</v>
      </c>
      <c r="Z1503" s="9">
        <f t="shared" si="907"/>
        <v>3.0429707127534553E-2</v>
      </c>
      <c r="AA1503" s="9">
        <f t="shared" si="907"/>
        <v>3.0429707127534553E-2</v>
      </c>
      <c r="AB1503" s="9">
        <f t="shared" si="907"/>
        <v>3.0429707127534553E-2</v>
      </c>
      <c r="AC1503" s="18">
        <f t="shared" si="907"/>
        <v>3.0429707127534553E-2</v>
      </c>
      <c r="AD1503" s="204">
        <f t="shared" si="903"/>
        <v>2.2786123983526387E-2</v>
      </c>
      <c r="AE1503" s="9">
        <f t="shared" si="903"/>
        <v>2.2786123983526387E-2</v>
      </c>
      <c r="AF1503" s="9">
        <f t="shared" si="903"/>
        <v>2.2786123983526387E-2</v>
      </c>
      <c r="AG1503" s="9">
        <f t="shared" si="903"/>
        <v>2.2786123983526387E-2</v>
      </c>
      <c r="AH1503" s="18">
        <f t="shared" si="903"/>
        <v>2.2786123983526387E-2</v>
      </c>
      <c r="AI1503" s="17"/>
      <c r="AM1503" s="109"/>
    </row>
    <row r="1504" spans="1:39" outlineLevel="2">
      <c r="A1504" s="37">
        <f>ROW()</f>
        <v>1504</v>
      </c>
      <c r="C1504" s="6" t="s">
        <v>208</v>
      </c>
      <c r="I1504" s="204">
        <f t="shared" ref="I1504:S1504" si="908">I1097/$M$33</f>
        <v>0</v>
      </c>
      <c r="J1504" s="9">
        <f t="shared" si="908"/>
        <v>0</v>
      </c>
      <c r="K1504" s="9">
        <f t="shared" si="908"/>
        <v>0</v>
      </c>
      <c r="L1504" s="9">
        <f t="shared" si="908"/>
        <v>0</v>
      </c>
      <c r="M1504" s="9">
        <f t="shared" si="908"/>
        <v>0</v>
      </c>
      <c r="N1504" s="204">
        <f t="shared" si="908"/>
        <v>0</v>
      </c>
      <c r="O1504" s="9">
        <f t="shared" si="908"/>
        <v>0</v>
      </c>
      <c r="P1504" s="9">
        <f t="shared" si="908"/>
        <v>0</v>
      </c>
      <c r="Q1504" s="9">
        <f t="shared" si="908"/>
        <v>0</v>
      </c>
      <c r="R1504" s="9">
        <f t="shared" si="908"/>
        <v>0</v>
      </c>
      <c r="S1504" s="18">
        <f t="shared" si="908"/>
        <v>0</v>
      </c>
      <c r="T1504" s="204">
        <f t="shared" si="901"/>
        <v>0</v>
      </c>
      <c r="U1504" s="9">
        <f t="shared" si="901"/>
        <v>0</v>
      </c>
      <c r="V1504" s="9">
        <f t="shared" si="901"/>
        <v>0</v>
      </c>
      <c r="W1504" s="9">
        <f t="shared" si="901"/>
        <v>0</v>
      </c>
      <c r="X1504" s="18">
        <f t="shared" si="901"/>
        <v>0.21577331241126674</v>
      </c>
      <c r="Y1504" s="204">
        <f t="shared" ref="Y1504:AC1504" si="909">Y1097/$X$33</f>
        <v>0.3292457367435101</v>
      </c>
      <c r="Z1504" s="9">
        <f t="shared" si="909"/>
        <v>0.3292457367435101</v>
      </c>
      <c r="AA1504" s="9">
        <f t="shared" si="909"/>
        <v>0.3292457367435101</v>
      </c>
      <c r="AB1504" s="9">
        <f t="shared" si="909"/>
        <v>0.3292457367435101</v>
      </c>
      <c r="AC1504" s="18">
        <f t="shared" si="909"/>
        <v>0.3292457367435101</v>
      </c>
      <c r="AD1504" s="204">
        <f t="shared" si="903"/>
        <v>0.48969848517920767</v>
      </c>
      <c r="AE1504" s="9">
        <f t="shared" si="903"/>
        <v>0.48969848517920767</v>
      </c>
      <c r="AF1504" s="9">
        <f t="shared" si="903"/>
        <v>0.48969848517920761</v>
      </c>
      <c r="AG1504" s="9">
        <f t="shared" si="903"/>
        <v>0.48969848517920761</v>
      </c>
      <c r="AH1504" s="18">
        <f t="shared" si="903"/>
        <v>0</v>
      </c>
      <c r="AI1504" s="17"/>
      <c r="AM1504" s="109"/>
    </row>
    <row r="1505" spans="1:39" outlineLevel="2">
      <c r="A1505" s="37">
        <f>ROW()</f>
        <v>1505</v>
      </c>
      <c r="C1505" s="6" t="s">
        <v>473</v>
      </c>
      <c r="I1505" s="204">
        <f t="shared" ref="I1505:S1505" si="910">I1098/$M$33</f>
        <v>0</v>
      </c>
      <c r="J1505" s="9">
        <f t="shared" si="910"/>
        <v>0</v>
      </c>
      <c r="K1505" s="9">
        <f t="shared" si="910"/>
        <v>0</v>
      </c>
      <c r="L1505" s="9">
        <f t="shared" si="910"/>
        <v>0</v>
      </c>
      <c r="M1505" s="9">
        <f t="shared" si="910"/>
        <v>0</v>
      </c>
      <c r="N1505" s="204">
        <f t="shared" si="910"/>
        <v>0</v>
      </c>
      <c r="O1505" s="9">
        <f t="shared" si="910"/>
        <v>0</v>
      </c>
      <c r="P1505" s="9">
        <f t="shared" si="910"/>
        <v>0</v>
      </c>
      <c r="Q1505" s="9">
        <f t="shared" si="910"/>
        <v>0</v>
      </c>
      <c r="R1505" s="9">
        <f t="shared" si="910"/>
        <v>0</v>
      </c>
      <c r="S1505" s="18">
        <f t="shared" si="910"/>
        <v>0</v>
      </c>
      <c r="T1505" s="204">
        <f t="shared" si="901"/>
        <v>0</v>
      </c>
      <c r="U1505" s="9">
        <f t="shared" si="901"/>
        <v>0</v>
      </c>
      <c r="V1505" s="9">
        <f t="shared" si="901"/>
        <v>0</v>
      </c>
      <c r="W1505" s="9">
        <f t="shared" si="901"/>
        <v>0</v>
      </c>
      <c r="X1505" s="18">
        <f t="shared" si="901"/>
        <v>0</v>
      </c>
      <c r="Y1505" s="204">
        <f t="shared" ref="Y1505:AC1505" si="911">Y1098/$X$33</f>
        <v>0</v>
      </c>
      <c r="Z1505" s="9">
        <f t="shared" si="911"/>
        <v>0</v>
      </c>
      <c r="AA1505" s="9">
        <f t="shared" si="911"/>
        <v>0</v>
      </c>
      <c r="AB1505" s="9">
        <f t="shared" si="911"/>
        <v>0</v>
      </c>
      <c r="AC1505" s="18">
        <f t="shared" si="911"/>
        <v>0</v>
      </c>
      <c r="AD1505" s="204">
        <f t="shared" si="903"/>
        <v>0.9320387132802419</v>
      </c>
      <c r="AE1505" s="9">
        <f t="shared" si="903"/>
        <v>0</v>
      </c>
      <c r="AF1505" s="9">
        <f t="shared" si="903"/>
        <v>0</v>
      </c>
      <c r="AG1505" s="9">
        <f t="shared" si="903"/>
        <v>0</v>
      </c>
      <c r="AH1505" s="18">
        <f t="shared" si="903"/>
        <v>0</v>
      </c>
      <c r="AI1505" s="17"/>
      <c r="AM1505" s="109"/>
    </row>
    <row r="1506" spans="1:39" outlineLevel="2">
      <c r="A1506" s="37">
        <f>ROW()</f>
        <v>1506</v>
      </c>
      <c r="C1506" s="6" t="s">
        <v>474</v>
      </c>
      <c r="I1506" s="204">
        <f t="shared" ref="I1506:S1506" si="912">I1099/$M$33</f>
        <v>0</v>
      </c>
      <c r="J1506" s="9">
        <f t="shared" si="912"/>
        <v>0</v>
      </c>
      <c r="K1506" s="9">
        <f t="shared" si="912"/>
        <v>0</v>
      </c>
      <c r="L1506" s="9">
        <f t="shared" si="912"/>
        <v>0</v>
      </c>
      <c r="M1506" s="9">
        <f t="shared" si="912"/>
        <v>0</v>
      </c>
      <c r="N1506" s="204">
        <f t="shared" si="912"/>
        <v>0</v>
      </c>
      <c r="O1506" s="9">
        <f t="shared" si="912"/>
        <v>0</v>
      </c>
      <c r="P1506" s="9">
        <f t="shared" si="912"/>
        <v>0</v>
      </c>
      <c r="Q1506" s="9">
        <f t="shared" si="912"/>
        <v>0</v>
      </c>
      <c r="R1506" s="9">
        <f t="shared" si="912"/>
        <v>0</v>
      </c>
      <c r="S1506" s="18">
        <f t="shared" si="912"/>
        <v>0</v>
      </c>
      <c r="T1506" s="204">
        <f t="shared" si="901"/>
        <v>0</v>
      </c>
      <c r="U1506" s="9">
        <f t="shared" si="901"/>
        <v>0</v>
      </c>
      <c r="V1506" s="9">
        <f t="shared" si="901"/>
        <v>0</v>
      </c>
      <c r="W1506" s="9">
        <f t="shared" si="901"/>
        <v>0</v>
      </c>
      <c r="X1506" s="18">
        <f t="shared" si="901"/>
        <v>0</v>
      </c>
      <c r="Y1506" s="204">
        <f t="shared" ref="Y1506:AC1506" si="913">Y1099/$X$33</f>
        <v>0</v>
      </c>
      <c r="Z1506" s="9">
        <f t="shared" si="913"/>
        <v>0</v>
      </c>
      <c r="AA1506" s="9">
        <f t="shared" si="913"/>
        <v>0</v>
      </c>
      <c r="AB1506" s="9">
        <f t="shared" si="913"/>
        <v>0</v>
      </c>
      <c r="AC1506" s="18">
        <f t="shared" si="913"/>
        <v>0</v>
      </c>
      <c r="AD1506" s="204">
        <f t="shared" si="903"/>
        <v>8.2512282976141174E-2</v>
      </c>
      <c r="AE1506" s="9">
        <f t="shared" si="903"/>
        <v>8.2512282976141174E-2</v>
      </c>
      <c r="AF1506" s="9">
        <f t="shared" si="903"/>
        <v>8.2512282976141174E-2</v>
      </c>
      <c r="AG1506" s="9">
        <f t="shared" si="903"/>
        <v>8.2512282976141174E-2</v>
      </c>
      <c r="AH1506" s="18">
        <f t="shared" si="903"/>
        <v>8.2512282976141202E-2</v>
      </c>
      <c r="AI1506" s="17"/>
      <c r="AM1506" s="109"/>
    </row>
    <row r="1507" spans="1:39" outlineLevel="2">
      <c r="A1507" s="37">
        <f>ROW()</f>
        <v>1507</v>
      </c>
      <c r="C1507" s="6" t="s">
        <v>477</v>
      </c>
      <c r="I1507" s="204">
        <f t="shared" ref="I1507:S1507" si="914">I1100/$M$33</f>
        <v>0</v>
      </c>
      <c r="J1507" s="9">
        <f t="shared" si="914"/>
        <v>0</v>
      </c>
      <c r="K1507" s="9">
        <f t="shared" si="914"/>
        <v>0</v>
      </c>
      <c r="L1507" s="9">
        <f t="shared" si="914"/>
        <v>0</v>
      </c>
      <c r="M1507" s="9">
        <f t="shared" si="914"/>
        <v>0</v>
      </c>
      <c r="N1507" s="204">
        <f t="shared" si="914"/>
        <v>0</v>
      </c>
      <c r="O1507" s="9">
        <f t="shared" si="914"/>
        <v>0</v>
      </c>
      <c r="P1507" s="9">
        <f t="shared" si="914"/>
        <v>0</v>
      </c>
      <c r="Q1507" s="9">
        <f t="shared" si="914"/>
        <v>0</v>
      </c>
      <c r="R1507" s="9">
        <f t="shared" si="914"/>
        <v>0</v>
      </c>
      <c r="S1507" s="18">
        <f t="shared" si="914"/>
        <v>0</v>
      </c>
      <c r="T1507" s="204">
        <f t="shared" si="901"/>
        <v>0</v>
      </c>
      <c r="U1507" s="9">
        <f t="shared" si="901"/>
        <v>0</v>
      </c>
      <c r="V1507" s="9">
        <f t="shared" si="901"/>
        <v>0</v>
      </c>
      <c r="W1507" s="9">
        <f t="shared" si="901"/>
        <v>0</v>
      </c>
      <c r="X1507" s="18">
        <f t="shared" si="901"/>
        <v>0</v>
      </c>
      <c r="Y1507" s="204">
        <f t="shared" ref="Y1507:AC1507" si="915">Y1100/$X$33</f>
        <v>0</v>
      </c>
      <c r="Z1507" s="9">
        <f t="shared" si="915"/>
        <v>0</v>
      </c>
      <c r="AA1507" s="9">
        <f t="shared" si="915"/>
        <v>0</v>
      </c>
      <c r="AB1507" s="9">
        <f t="shared" si="915"/>
        <v>0</v>
      </c>
      <c r="AC1507" s="18">
        <f t="shared" si="915"/>
        <v>0</v>
      </c>
      <c r="AD1507" s="204">
        <f t="shared" si="903"/>
        <v>0.54929333876797293</v>
      </c>
      <c r="AE1507" s="9">
        <f t="shared" si="903"/>
        <v>0.54929333876797282</v>
      </c>
      <c r="AF1507" s="9">
        <f t="shared" si="903"/>
        <v>0.54929333876797293</v>
      </c>
      <c r="AG1507" s="9">
        <f t="shared" si="903"/>
        <v>0.54929333876797293</v>
      </c>
      <c r="AH1507" s="18">
        <f t="shared" si="903"/>
        <v>0</v>
      </c>
      <c r="AI1507" s="17"/>
      <c r="AM1507" s="109"/>
    </row>
    <row r="1508" spans="1:39" outlineLevel="2">
      <c r="A1508" s="37">
        <f>ROW()</f>
        <v>1508</v>
      </c>
      <c r="C1508" s="6" t="s">
        <v>511</v>
      </c>
      <c r="I1508" s="204">
        <f t="shared" ref="I1508:S1508" si="916">I1101/$M$33</f>
        <v>0</v>
      </c>
      <c r="J1508" s="9">
        <f t="shared" si="916"/>
        <v>0</v>
      </c>
      <c r="K1508" s="9">
        <f t="shared" si="916"/>
        <v>0</v>
      </c>
      <c r="L1508" s="9">
        <f t="shared" si="916"/>
        <v>0</v>
      </c>
      <c r="M1508" s="9">
        <f t="shared" si="916"/>
        <v>0</v>
      </c>
      <c r="N1508" s="204">
        <f t="shared" si="916"/>
        <v>0</v>
      </c>
      <c r="O1508" s="9">
        <f t="shared" si="916"/>
        <v>0</v>
      </c>
      <c r="P1508" s="9">
        <f t="shared" si="916"/>
        <v>0</v>
      </c>
      <c r="Q1508" s="9">
        <f t="shared" si="916"/>
        <v>0</v>
      </c>
      <c r="R1508" s="9">
        <f t="shared" si="916"/>
        <v>0</v>
      </c>
      <c r="S1508" s="18">
        <f t="shared" si="916"/>
        <v>0</v>
      </c>
      <c r="T1508" s="204">
        <f t="shared" si="901"/>
        <v>0</v>
      </c>
      <c r="U1508" s="9">
        <f t="shared" si="901"/>
        <v>0</v>
      </c>
      <c r="V1508" s="9">
        <f t="shared" si="901"/>
        <v>0</v>
      </c>
      <c r="W1508" s="9">
        <f t="shared" si="901"/>
        <v>0</v>
      </c>
      <c r="X1508" s="18">
        <f t="shared" si="901"/>
        <v>2.480406396626836E-4</v>
      </c>
      <c r="Y1508" s="204">
        <f t="shared" ref="Y1508:AC1508" si="917">Y1101/$X$33</f>
        <v>3.7848203855912781E-4</v>
      </c>
      <c r="Z1508" s="9">
        <f t="shared" si="917"/>
        <v>3.7848203855912781E-4</v>
      </c>
      <c r="AA1508" s="9">
        <f t="shared" si="917"/>
        <v>3.7848203855912781E-4</v>
      </c>
      <c r="AB1508" s="9">
        <f t="shared" si="917"/>
        <v>3.7848203855912781E-4</v>
      </c>
      <c r="AC1508" s="18">
        <f t="shared" si="917"/>
        <v>3.7848203855912781E-4</v>
      </c>
      <c r="AD1508" s="204">
        <f t="shared" si="903"/>
        <v>2.064447483049783E-4</v>
      </c>
      <c r="AE1508" s="9">
        <f t="shared" si="903"/>
        <v>2.064447483049783E-4</v>
      </c>
      <c r="AF1508" s="9">
        <f t="shared" si="903"/>
        <v>2.064447483049783E-4</v>
      </c>
      <c r="AG1508" s="9">
        <f t="shared" si="903"/>
        <v>2.064447483049783E-4</v>
      </c>
      <c r="AH1508" s="18">
        <f t="shared" si="903"/>
        <v>2.064447483049783E-4</v>
      </c>
      <c r="AI1508" s="17"/>
      <c r="AM1508" s="109"/>
    </row>
    <row r="1509" spans="1:39" outlineLevel="2">
      <c r="A1509" s="37">
        <f>ROW()</f>
        <v>1509</v>
      </c>
      <c r="C1509" s="6" t="s">
        <v>655</v>
      </c>
      <c r="I1509" s="204"/>
      <c r="J1509" s="9"/>
      <c r="K1509" s="9"/>
      <c r="L1509" s="9"/>
      <c r="M1509" s="9"/>
      <c r="N1509" s="204"/>
      <c r="O1509" s="9"/>
      <c r="P1509" s="9"/>
      <c r="Q1509" s="9"/>
      <c r="R1509" s="9"/>
      <c r="S1509" s="18"/>
      <c r="T1509" s="204"/>
      <c r="U1509" s="9"/>
      <c r="V1509" s="9"/>
      <c r="W1509" s="9"/>
      <c r="X1509" s="18"/>
      <c r="Y1509" s="204"/>
      <c r="Z1509" s="9"/>
      <c r="AA1509" s="9"/>
      <c r="AB1509" s="9"/>
      <c r="AC1509" s="18"/>
      <c r="AD1509" s="204"/>
      <c r="AE1509" s="9"/>
      <c r="AF1509" s="9"/>
      <c r="AG1509" s="9"/>
      <c r="AH1509" s="18"/>
      <c r="AI1509" s="17"/>
      <c r="AM1509" s="109"/>
    </row>
    <row r="1510" spans="1:39" outlineLevel="2">
      <c r="A1510" s="37">
        <f>ROW()</f>
        <v>1510</v>
      </c>
      <c r="C1510" s="6" t="s">
        <v>656</v>
      </c>
      <c r="I1510" s="204"/>
      <c r="J1510" s="9"/>
      <c r="K1510" s="9"/>
      <c r="L1510" s="9"/>
      <c r="M1510" s="9"/>
      <c r="N1510" s="204"/>
      <c r="O1510" s="9"/>
      <c r="P1510" s="9"/>
      <c r="Q1510" s="9"/>
      <c r="R1510" s="9"/>
      <c r="S1510" s="18"/>
      <c r="T1510" s="204"/>
      <c r="U1510" s="9"/>
      <c r="V1510" s="9"/>
      <c r="W1510" s="9"/>
      <c r="X1510" s="18"/>
      <c r="Y1510" s="204"/>
      <c r="Z1510" s="9"/>
      <c r="AA1510" s="9"/>
      <c r="AB1510" s="9"/>
      <c r="AC1510" s="18"/>
      <c r="AD1510" s="204"/>
      <c r="AE1510" s="9"/>
      <c r="AF1510" s="9"/>
      <c r="AG1510" s="9"/>
      <c r="AH1510" s="18"/>
      <c r="AI1510" s="17"/>
      <c r="AM1510" s="109"/>
    </row>
    <row r="1511" spans="1:39" outlineLevel="2">
      <c r="A1511" s="37">
        <f>ROW()</f>
        <v>1511</v>
      </c>
      <c r="C1511" s="6" t="s">
        <v>667</v>
      </c>
      <c r="I1511" s="204"/>
      <c r="J1511" s="9"/>
      <c r="K1511" s="9"/>
      <c r="L1511" s="9"/>
      <c r="M1511" s="9"/>
      <c r="N1511" s="204"/>
      <c r="O1511" s="9"/>
      <c r="P1511" s="9"/>
      <c r="Q1511" s="9"/>
      <c r="R1511" s="9"/>
      <c r="S1511" s="18"/>
      <c r="T1511" s="204"/>
      <c r="U1511" s="9"/>
      <c r="V1511" s="9"/>
      <c r="W1511" s="9"/>
      <c r="X1511" s="18"/>
      <c r="Y1511" s="204"/>
      <c r="Z1511" s="9"/>
      <c r="AA1511" s="9"/>
      <c r="AB1511" s="9"/>
      <c r="AC1511" s="18"/>
      <c r="AD1511" s="204"/>
      <c r="AE1511" s="9"/>
      <c r="AF1511" s="9"/>
      <c r="AG1511" s="9"/>
      <c r="AH1511" s="18"/>
      <c r="AI1511" s="17"/>
      <c r="AM1511" s="109"/>
    </row>
    <row r="1512" spans="1:39" outlineLevel="2">
      <c r="A1512" s="37">
        <f>ROW()</f>
        <v>1512</v>
      </c>
      <c r="C1512" s="6" t="s">
        <v>212</v>
      </c>
      <c r="I1512" s="204">
        <f t="shared" ref="I1512:S1512" si="918">I1105/$M$33</f>
        <v>0</v>
      </c>
      <c r="J1512" s="9">
        <f t="shared" si="918"/>
        <v>0</v>
      </c>
      <c r="K1512" s="9">
        <f t="shared" si="918"/>
        <v>0</v>
      </c>
      <c r="L1512" s="9">
        <f t="shared" si="918"/>
        <v>0</v>
      </c>
      <c r="M1512" s="9">
        <f t="shared" si="918"/>
        <v>0</v>
      </c>
      <c r="N1512" s="204">
        <f t="shared" si="918"/>
        <v>0</v>
      </c>
      <c r="O1512" s="9">
        <f t="shared" si="918"/>
        <v>0</v>
      </c>
      <c r="P1512" s="9">
        <f t="shared" si="918"/>
        <v>0</v>
      </c>
      <c r="Q1512" s="9">
        <f t="shared" si="918"/>
        <v>0</v>
      </c>
      <c r="R1512" s="9">
        <f t="shared" si="918"/>
        <v>0</v>
      </c>
      <c r="S1512" s="18">
        <f t="shared" si="918"/>
        <v>0</v>
      </c>
      <c r="T1512" s="204">
        <f t="shared" ref="T1512:X1513" si="919">T1105/$S$33</f>
        <v>0</v>
      </c>
      <c r="U1512" s="9">
        <f t="shared" si="919"/>
        <v>0</v>
      </c>
      <c r="V1512" s="9">
        <f t="shared" si="919"/>
        <v>0</v>
      </c>
      <c r="W1512" s="9">
        <f t="shared" si="919"/>
        <v>0</v>
      </c>
      <c r="X1512" s="18">
        <f t="shared" si="919"/>
        <v>0</v>
      </c>
      <c r="Y1512" s="204">
        <f t="shared" ref="Y1512:AC1512" si="920">Y1105/$X$33</f>
        <v>0</v>
      </c>
      <c r="Z1512" s="9">
        <f t="shared" si="920"/>
        <v>0</v>
      </c>
      <c r="AA1512" s="9">
        <f t="shared" si="920"/>
        <v>0</v>
      </c>
      <c r="AB1512" s="9">
        <f t="shared" si="920"/>
        <v>0</v>
      </c>
      <c r="AC1512" s="18">
        <f t="shared" si="920"/>
        <v>0</v>
      </c>
      <c r="AD1512" s="204">
        <f t="shared" ref="AD1512:AH1513" si="921">AD1105/$AB$33</f>
        <v>0</v>
      </c>
      <c r="AE1512" s="9">
        <f t="shared" si="921"/>
        <v>0</v>
      </c>
      <c r="AF1512" s="9">
        <f t="shared" si="921"/>
        <v>0</v>
      </c>
      <c r="AG1512" s="9">
        <f t="shared" si="921"/>
        <v>0</v>
      </c>
      <c r="AH1512" s="18">
        <f t="shared" si="921"/>
        <v>0</v>
      </c>
      <c r="AI1512" s="17"/>
      <c r="AM1512" s="109"/>
    </row>
    <row r="1513" spans="1:39" outlineLevel="2">
      <c r="A1513" s="37">
        <f>ROW()</f>
        <v>1513</v>
      </c>
      <c r="C1513" s="6" t="s">
        <v>362</v>
      </c>
      <c r="I1513" s="205">
        <f t="shared" ref="I1513:S1513" si="922">I1106/$M$33</f>
        <v>0</v>
      </c>
      <c r="J1513" s="15">
        <f t="shared" si="922"/>
        <v>0</v>
      </c>
      <c r="K1513" s="15">
        <f t="shared" si="922"/>
        <v>0</v>
      </c>
      <c r="L1513" s="15">
        <f t="shared" si="922"/>
        <v>0</v>
      </c>
      <c r="M1513" s="15">
        <f t="shared" si="922"/>
        <v>0</v>
      </c>
      <c r="N1513" s="205">
        <f t="shared" si="922"/>
        <v>0</v>
      </c>
      <c r="O1513" s="15">
        <f t="shared" si="922"/>
        <v>0</v>
      </c>
      <c r="P1513" s="15">
        <f t="shared" si="922"/>
        <v>0</v>
      </c>
      <c r="Q1513" s="15">
        <f t="shared" si="922"/>
        <v>0</v>
      </c>
      <c r="R1513" s="15">
        <f t="shared" si="922"/>
        <v>0</v>
      </c>
      <c r="S1513" s="206">
        <f t="shared" si="922"/>
        <v>0</v>
      </c>
      <c r="T1513" s="205">
        <f t="shared" si="919"/>
        <v>0</v>
      </c>
      <c r="U1513" s="15">
        <f t="shared" si="919"/>
        <v>0</v>
      </c>
      <c r="V1513" s="15">
        <f t="shared" si="919"/>
        <v>0</v>
      </c>
      <c r="W1513" s="15">
        <f t="shared" si="919"/>
        <v>0</v>
      </c>
      <c r="X1513" s="206">
        <f t="shared" si="919"/>
        <v>0</v>
      </c>
      <c r="Y1513" s="205">
        <f t="shared" ref="Y1513:AC1513" si="923">Y1106/$X$33</f>
        <v>0</v>
      </c>
      <c r="Z1513" s="15">
        <f t="shared" si="923"/>
        <v>0</v>
      </c>
      <c r="AA1513" s="15">
        <f t="shared" si="923"/>
        <v>0</v>
      </c>
      <c r="AB1513" s="15">
        <f t="shared" si="923"/>
        <v>0</v>
      </c>
      <c r="AC1513" s="206">
        <f t="shared" si="923"/>
        <v>0</v>
      </c>
      <c r="AD1513" s="205">
        <f t="shared" si="921"/>
        <v>0</v>
      </c>
      <c r="AE1513" s="15">
        <f t="shared" si="921"/>
        <v>0</v>
      </c>
      <c r="AF1513" s="15">
        <f t="shared" si="921"/>
        <v>0</v>
      </c>
      <c r="AG1513" s="15">
        <f t="shared" si="921"/>
        <v>0</v>
      </c>
      <c r="AH1513" s="206">
        <f t="shared" si="921"/>
        <v>0</v>
      </c>
      <c r="AI1513" s="17"/>
      <c r="AM1513" s="109"/>
    </row>
    <row r="1514" spans="1:39" outlineLevel="2">
      <c r="A1514" s="37">
        <f>ROW()</f>
        <v>1514</v>
      </c>
      <c r="C1514" s="6" t="s">
        <v>1</v>
      </c>
      <c r="I1514" s="204">
        <f t="shared" ref="I1514:AC1514" si="924">SUM(I1501:I1513)</f>
        <v>0</v>
      </c>
      <c r="J1514" s="9">
        <f t="shared" si="924"/>
        <v>0</v>
      </c>
      <c r="K1514" s="9">
        <f t="shared" si="924"/>
        <v>0</v>
      </c>
      <c r="L1514" s="9">
        <f t="shared" si="924"/>
        <v>0</v>
      </c>
      <c r="M1514" s="9">
        <f t="shared" si="924"/>
        <v>0</v>
      </c>
      <c r="N1514" s="204">
        <f t="shared" si="924"/>
        <v>0</v>
      </c>
      <c r="O1514" s="9">
        <f t="shared" si="924"/>
        <v>0</v>
      </c>
      <c r="P1514" s="9">
        <f t="shared" si="924"/>
        <v>0</v>
      </c>
      <c r="Q1514" s="9">
        <f t="shared" si="924"/>
        <v>0</v>
      </c>
      <c r="R1514" s="9">
        <f t="shared" si="924"/>
        <v>0</v>
      </c>
      <c r="S1514" s="18">
        <f t="shared" si="924"/>
        <v>0</v>
      </c>
      <c r="T1514" s="204">
        <f t="shared" si="924"/>
        <v>0</v>
      </c>
      <c r="U1514" s="9">
        <f t="shared" si="924"/>
        <v>0</v>
      </c>
      <c r="V1514" s="9">
        <f t="shared" si="924"/>
        <v>0</v>
      </c>
      <c r="W1514" s="9">
        <f t="shared" si="924"/>
        <v>0</v>
      </c>
      <c r="X1514" s="18">
        <f t="shared" si="924"/>
        <v>0.43711749344337281</v>
      </c>
      <c r="Y1514" s="204">
        <f t="shared" si="924"/>
        <v>0.50421726885119333</v>
      </c>
      <c r="Z1514" s="9">
        <f t="shared" si="924"/>
        <v>0.50421726885119333</v>
      </c>
      <c r="AA1514" s="9">
        <f t="shared" si="924"/>
        <v>0.50421726885119333</v>
      </c>
      <c r="AB1514" s="9">
        <f t="shared" si="924"/>
        <v>0.50421726885119333</v>
      </c>
      <c r="AC1514" s="18">
        <f t="shared" si="924"/>
        <v>0.50421726885119333</v>
      </c>
      <c r="AD1514" s="204">
        <f t="shared" ref="AD1514:AH1514" si="925">SUM(AD1501:AD1513)</f>
        <v>2.1602469996164051</v>
      </c>
      <c r="AE1514" s="9">
        <f t="shared" si="925"/>
        <v>1.2282082863361634</v>
      </c>
      <c r="AF1514" s="9">
        <f t="shared" si="925"/>
        <v>1.2282082863361634</v>
      </c>
      <c r="AG1514" s="9">
        <f t="shared" si="925"/>
        <v>1.2282082863361634</v>
      </c>
      <c r="AH1514" s="18">
        <f t="shared" si="925"/>
        <v>0.18921646238898296</v>
      </c>
      <c r="AI1514" s="17"/>
      <c r="AM1514" s="109"/>
    </row>
    <row r="1515" spans="1:39" outlineLevel="2">
      <c r="A1515" s="37">
        <f>ROW()</f>
        <v>1515</v>
      </c>
      <c r="B1515" s="64" t="s">
        <v>227</v>
      </c>
      <c r="I1515" s="1306" t="str">
        <f>"AA1 [m$ "&amp;$E$33&amp;"]"</f>
        <v>AA1 [m$ 31/12/2024]</v>
      </c>
      <c r="J1515" s="1307"/>
      <c r="K1515" s="1307"/>
      <c r="L1515" s="1307"/>
      <c r="M1515" s="1307"/>
      <c r="N1515" s="1303" t="str">
        <f>"AA2 [m$ "&amp;$E$33&amp;"]"</f>
        <v>AA2 [m$ 31/12/2024]</v>
      </c>
      <c r="O1515" s="1304"/>
      <c r="P1515" s="1304"/>
      <c r="Q1515" s="1304"/>
      <c r="R1515" s="1304"/>
      <c r="S1515" s="1305"/>
      <c r="T1515" s="1303" t="str">
        <f>"AA3 [m$ "&amp;$E$33&amp;"]"</f>
        <v>AA3 [m$ 31/12/2024]</v>
      </c>
      <c r="U1515" s="1304"/>
      <c r="V1515" s="1304"/>
      <c r="W1515" s="1304"/>
      <c r="X1515" s="1305"/>
      <c r="Y1515" s="1303" t="str">
        <f>"AA4 [m$ "&amp;$E$33&amp;"]"</f>
        <v>AA4 [m$ 31/12/2024]</v>
      </c>
      <c r="Z1515" s="1304"/>
      <c r="AA1515" s="1304"/>
      <c r="AB1515" s="1304"/>
      <c r="AC1515" s="1305"/>
      <c r="AD1515" s="1303" t="str">
        <f>"AA4 [m$ "&amp;$E$33&amp;"]"</f>
        <v>AA4 [m$ 31/12/2024]</v>
      </c>
      <c r="AE1515" s="1304"/>
      <c r="AF1515" s="1304"/>
      <c r="AG1515" s="1304"/>
      <c r="AH1515" s="1305"/>
      <c r="AI1515" s="17"/>
      <c r="AM1515" s="109"/>
    </row>
    <row r="1516" spans="1:39" outlineLevel="2">
      <c r="A1516" s="37">
        <f>ROW()</f>
        <v>1516</v>
      </c>
      <c r="C1516" s="167" t="s">
        <v>2</v>
      </c>
      <c r="I1516" s="204">
        <f t="shared" ref="I1516:S1516" si="926">I1109/$M$33</f>
        <v>0</v>
      </c>
      <c r="J1516" s="9">
        <f t="shared" si="926"/>
        <v>0</v>
      </c>
      <c r="K1516" s="9">
        <f t="shared" si="926"/>
        <v>0</v>
      </c>
      <c r="L1516" s="9">
        <f t="shared" si="926"/>
        <v>0</v>
      </c>
      <c r="M1516" s="9">
        <f t="shared" si="926"/>
        <v>0</v>
      </c>
      <c r="N1516" s="204">
        <f t="shared" si="926"/>
        <v>0</v>
      </c>
      <c r="O1516" s="9">
        <f t="shared" si="926"/>
        <v>0</v>
      </c>
      <c r="P1516" s="9">
        <f t="shared" si="926"/>
        <v>0</v>
      </c>
      <c r="Q1516" s="9">
        <f t="shared" si="926"/>
        <v>0</v>
      </c>
      <c r="R1516" s="9">
        <f t="shared" si="926"/>
        <v>0</v>
      </c>
      <c r="S1516" s="18">
        <f t="shared" si="926"/>
        <v>0</v>
      </c>
      <c r="T1516" s="204">
        <f t="shared" ref="T1516:X1523" si="927">T1109/$S$33</f>
        <v>0</v>
      </c>
      <c r="U1516" s="9">
        <f t="shared" si="927"/>
        <v>0</v>
      </c>
      <c r="V1516" s="9">
        <f t="shared" si="927"/>
        <v>0</v>
      </c>
      <c r="W1516" s="9">
        <f t="shared" si="927"/>
        <v>0</v>
      </c>
      <c r="X1516" s="18">
        <f t="shared" si="927"/>
        <v>0</v>
      </c>
      <c r="Y1516" s="204">
        <f t="shared" ref="Y1516:AC1516" si="928">Y1109/$X$33</f>
        <v>4.7632918640484988E-2</v>
      </c>
      <c r="Z1516" s="9">
        <f t="shared" si="928"/>
        <v>4.7632918640484974E-2</v>
      </c>
      <c r="AA1516" s="9">
        <f t="shared" si="928"/>
        <v>4.7632918640484974E-2</v>
      </c>
      <c r="AB1516" s="9">
        <f t="shared" si="928"/>
        <v>4.7632918640484974E-2</v>
      </c>
      <c r="AC1516" s="18">
        <f t="shared" si="928"/>
        <v>4.7632918640484974E-2</v>
      </c>
      <c r="AD1516" s="204">
        <f t="shared" ref="AD1516:AH1523" si="929">AD1109/$AB$33</f>
        <v>5.5072824017904219E-2</v>
      </c>
      <c r="AE1516" s="9">
        <f t="shared" si="929"/>
        <v>5.5072824017904219E-2</v>
      </c>
      <c r="AF1516" s="9">
        <f t="shared" si="929"/>
        <v>5.5072824017904219E-2</v>
      </c>
      <c r="AG1516" s="9">
        <f t="shared" si="929"/>
        <v>5.5072824017904219E-2</v>
      </c>
      <c r="AH1516" s="18">
        <f t="shared" si="929"/>
        <v>5.5072824017904226E-2</v>
      </c>
      <c r="AI1516" s="17"/>
      <c r="AM1516" s="109"/>
    </row>
    <row r="1517" spans="1:39" outlineLevel="2">
      <c r="A1517" s="37">
        <f>ROW()</f>
        <v>1517</v>
      </c>
      <c r="C1517" s="6" t="s">
        <v>3</v>
      </c>
      <c r="I1517" s="204">
        <f t="shared" ref="I1517:S1517" si="930">I1110/$M$33</f>
        <v>0</v>
      </c>
      <c r="J1517" s="9">
        <f t="shared" si="930"/>
        <v>0</v>
      </c>
      <c r="K1517" s="9">
        <f t="shared" si="930"/>
        <v>0</v>
      </c>
      <c r="L1517" s="9">
        <f t="shared" si="930"/>
        <v>0</v>
      </c>
      <c r="M1517" s="9">
        <f t="shared" si="930"/>
        <v>0</v>
      </c>
      <c r="N1517" s="204">
        <f t="shared" si="930"/>
        <v>0</v>
      </c>
      <c r="O1517" s="9">
        <f t="shared" si="930"/>
        <v>0</v>
      </c>
      <c r="P1517" s="9">
        <f t="shared" si="930"/>
        <v>0</v>
      </c>
      <c r="Q1517" s="9">
        <f t="shared" si="930"/>
        <v>0</v>
      </c>
      <c r="R1517" s="9">
        <f t="shared" si="930"/>
        <v>0</v>
      </c>
      <c r="S1517" s="18">
        <f t="shared" si="930"/>
        <v>0</v>
      </c>
      <c r="T1517" s="204">
        <f t="shared" si="927"/>
        <v>0</v>
      </c>
      <c r="U1517" s="9">
        <f t="shared" si="927"/>
        <v>0</v>
      </c>
      <c r="V1517" s="9">
        <f t="shared" si="927"/>
        <v>0</v>
      </c>
      <c r="W1517" s="9">
        <f t="shared" si="927"/>
        <v>0</v>
      </c>
      <c r="X1517" s="18">
        <f t="shared" si="927"/>
        <v>0</v>
      </c>
      <c r="Y1517" s="204">
        <f t="shared" ref="Y1517:AC1517" si="931">Y1110/$X$33</f>
        <v>0.19185179109225087</v>
      </c>
      <c r="Z1517" s="9">
        <f t="shared" si="931"/>
        <v>0.19185179109225092</v>
      </c>
      <c r="AA1517" s="9">
        <f t="shared" si="931"/>
        <v>0.19185179109225092</v>
      </c>
      <c r="AB1517" s="9">
        <f t="shared" si="931"/>
        <v>0.19185179109225092</v>
      </c>
      <c r="AC1517" s="18">
        <f t="shared" si="931"/>
        <v>0.19185179109225092</v>
      </c>
      <c r="AD1517" s="204">
        <f t="shared" si="929"/>
        <v>8.1313819940344409E-2</v>
      </c>
      <c r="AE1517" s="9">
        <f t="shared" si="929"/>
        <v>8.1313819940344409E-2</v>
      </c>
      <c r="AF1517" s="9">
        <f t="shared" si="929"/>
        <v>8.1313819940344409E-2</v>
      </c>
      <c r="AG1517" s="9">
        <f t="shared" si="929"/>
        <v>8.1313819940344423E-2</v>
      </c>
      <c r="AH1517" s="18">
        <f t="shared" si="929"/>
        <v>8.1313819940344409E-2</v>
      </c>
      <c r="AI1517" s="17"/>
      <c r="AM1517" s="109"/>
    </row>
    <row r="1518" spans="1:39" outlineLevel="2">
      <c r="A1518" s="37">
        <f>ROW()</f>
        <v>1518</v>
      </c>
      <c r="C1518" s="6" t="s">
        <v>4</v>
      </c>
      <c r="I1518" s="204">
        <f t="shared" ref="I1518:S1518" si="932">I1111/$M$33</f>
        <v>0</v>
      </c>
      <c r="J1518" s="9">
        <f t="shared" si="932"/>
        <v>0</v>
      </c>
      <c r="K1518" s="9">
        <f t="shared" si="932"/>
        <v>0</v>
      </c>
      <c r="L1518" s="9">
        <f t="shared" si="932"/>
        <v>0</v>
      </c>
      <c r="M1518" s="9">
        <f t="shared" si="932"/>
        <v>0</v>
      </c>
      <c r="N1518" s="204">
        <f t="shared" si="932"/>
        <v>0</v>
      </c>
      <c r="O1518" s="9">
        <f t="shared" si="932"/>
        <v>0</v>
      </c>
      <c r="P1518" s="9">
        <f t="shared" si="932"/>
        <v>0</v>
      </c>
      <c r="Q1518" s="9">
        <f t="shared" si="932"/>
        <v>0</v>
      </c>
      <c r="R1518" s="9">
        <f t="shared" si="932"/>
        <v>0</v>
      </c>
      <c r="S1518" s="18">
        <f t="shared" si="932"/>
        <v>0</v>
      </c>
      <c r="T1518" s="204">
        <f t="shared" si="927"/>
        <v>0</v>
      </c>
      <c r="U1518" s="9">
        <f t="shared" si="927"/>
        <v>0</v>
      </c>
      <c r="V1518" s="9">
        <f t="shared" si="927"/>
        <v>0</v>
      </c>
      <c r="W1518" s="9">
        <f t="shared" si="927"/>
        <v>0</v>
      </c>
      <c r="X1518" s="18">
        <f t="shared" si="927"/>
        <v>0</v>
      </c>
      <c r="Y1518" s="204">
        <f t="shared" ref="Y1518:AC1518" si="933">Y1111/$X$33</f>
        <v>9.4167156989298909E-2</v>
      </c>
      <c r="Z1518" s="9">
        <f t="shared" si="933"/>
        <v>9.4167156989298909E-2</v>
      </c>
      <c r="AA1518" s="9">
        <f t="shared" si="933"/>
        <v>9.4167156989298922E-2</v>
      </c>
      <c r="AB1518" s="9">
        <f t="shared" si="933"/>
        <v>9.4167156989298922E-2</v>
      </c>
      <c r="AC1518" s="18">
        <f t="shared" si="933"/>
        <v>9.4167156989298922E-2</v>
      </c>
      <c r="AD1518" s="204">
        <f t="shared" si="929"/>
        <v>5.7426202110553513E-2</v>
      </c>
      <c r="AE1518" s="9">
        <f t="shared" si="929"/>
        <v>5.7426202110553513E-2</v>
      </c>
      <c r="AF1518" s="9">
        <f t="shared" si="929"/>
        <v>5.7426202110553513E-2</v>
      </c>
      <c r="AG1518" s="9">
        <f t="shared" si="929"/>
        <v>5.7426202110553513E-2</v>
      </c>
      <c r="AH1518" s="18">
        <f t="shared" si="929"/>
        <v>5.742620211055352E-2</v>
      </c>
      <c r="AI1518" s="17"/>
      <c r="AM1518" s="109"/>
    </row>
    <row r="1519" spans="1:39" outlineLevel="2">
      <c r="A1519" s="37">
        <f>ROW()</f>
        <v>1519</v>
      </c>
      <c r="C1519" s="6" t="s">
        <v>208</v>
      </c>
      <c r="I1519" s="204">
        <f t="shared" ref="I1519:S1519" si="934">I1112/$M$33</f>
        <v>0</v>
      </c>
      <c r="J1519" s="9">
        <f t="shared" si="934"/>
        <v>0</v>
      </c>
      <c r="K1519" s="9">
        <f t="shared" si="934"/>
        <v>0</v>
      </c>
      <c r="L1519" s="9">
        <f t="shared" si="934"/>
        <v>0</v>
      </c>
      <c r="M1519" s="9">
        <f t="shared" si="934"/>
        <v>0</v>
      </c>
      <c r="N1519" s="204">
        <f t="shared" si="934"/>
        <v>0</v>
      </c>
      <c r="O1519" s="9">
        <f t="shared" si="934"/>
        <v>0</v>
      </c>
      <c r="P1519" s="9">
        <f t="shared" si="934"/>
        <v>0</v>
      </c>
      <c r="Q1519" s="9">
        <f t="shared" si="934"/>
        <v>0</v>
      </c>
      <c r="R1519" s="9">
        <f t="shared" si="934"/>
        <v>0</v>
      </c>
      <c r="S1519" s="18">
        <f t="shared" si="934"/>
        <v>0</v>
      </c>
      <c r="T1519" s="204">
        <f t="shared" si="927"/>
        <v>0</v>
      </c>
      <c r="U1519" s="9">
        <f t="shared" si="927"/>
        <v>0</v>
      </c>
      <c r="V1519" s="9">
        <f t="shared" si="927"/>
        <v>0</v>
      </c>
      <c r="W1519" s="9">
        <f t="shared" si="927"/>
        <v>0</v>
      </c>
      <c r="X1519" s="18">
        <f t="shared" si="927"/>
        <v>0</v>
      </c>
      <c r="Y1519" s="204">
        <f t="shared" ref="Y1519:AC1519" si="935">Y1112/$X$33</f>
        <v>0.49816222505996244</v>
      </c>
      <c r="Z1519" s="9">
        <f t="shared" si="935"/>
        <v>0.49816222505996244</v>
      </c>
      <c r="AA1519" s="9">
        <f t="shared" si="935"/>
        <v>0.49816222505996244</v>
      </c>
      <c r="AB1519" s="9">
        <f t="shared" si="935"/>
        <v>0.49816222505996244</v>
      </c>
      <c r="AC1519" s="18">
        <f t="shared" si="935"/>
        <v>0.49816222505996244</v>
      </c>
      <c r="AD1519" s="204">
        <f t="shared" si="929"/>
        <v>0.69342681327305933</v>
      </c>
      <c r="AE1519" s="9">
        <f t="shared" si="929"/>
        <v>0.69342681327305933</v>
      </c>
      <c r="AF1519" s="9">
        <f t="shared" si="929"/>
        <v>0.69342681327305933</v>
      </c>
      <c r="AG1519" s="9">
        <f t="shared" si="929"/>
        <v>0.69342681327305933</v>
      </c>
      <c r="AH1519" s="18">
        <f t="shared" si="929"/>
        <v>0.69342681327305933</v>
      </c>
      <c r="AI1519" s="17"/>
      <c r="AM1519" s="109"/>
    </row>
    <row r="1520" spans="1:39" outlineLevel="2">
      <c r="A1520" s="37">
        <f>ROW()</f>
        <v>1520</v>
      </c>
      <c r="C1520" s="6" t="s">
        <v>473</v>
      </c>
      <c r="I1520" s="204">
        <f t="shared" ref="I1520:S1520" si="936">I1113/$M$33</f>
        <v>0</v>
      </c>
      <c r="J1520" s="9">
        <f t="shared" si="936"/>
        <v>0</v>
      </c>
      <c r="K1520" s="9">
        <f t="shared" si="936"/>
        <v>0</v>
      </c>
      <c r="L1520" s="9">
        <f t="shared" si="936"/>
        <v>0</v>
      </c>
      <c r="M1520" s="9">
        <f t="shared" si="936"/>
        <v>0</v>
      </c>
      <c r="N1520" s="204">
        <f t="shared" si="936"/>
        <v>0</v>
      </c>
      <c r="O1520" s="9">
        <f t="shared" si="936"/>
        <v>0</v>
      </c>
      <c r="P1520" s="9">
        <f t="shared" si="936"/>
        <v>0</v>
      </c>
      <c r="Q1520" s="9">
        <f t="shared" si="936"/>
        <v>0</v>
      </c>
      <c r="R1520" s="9">
        <f t="shared" si="936"/>
        <v>0</v>
      </c>
      <c r="S1520" s="18">
        <f t="shared" si="936"/>
        <v>0</v>
      </c>
      <c r="T1520" s="204">
        <f t="shared" si="927"/>
        <v>0</v>
      </c>
      <c r="U1520" s="9">
        <f t="shared" si="927"/>
        <v>0</v>
      </c>
      <c r="V1520" s="9">
        <f t="shared" si="927"/>
        <v>0</v>
      </c>
      <c r="W1520" s="9">
        <f t="shared" si="927"/>
        <v>0</v>
      </c>
      <c r="X1520" s="18">
        <f t="shared" si="927"/>
        <v>0</v>
      </c>
      <c r="Y1520" s="204">
        <f t="shared" ref="Y1520:AC1520" si="937">Y1113/$X$33</f>
        <v>0</v>
      </c>
      <c r="Z1520" s="9">
        <f t="shared" si="937"/>
        <v>0</v>
      </c>
      <c r="AA1520" s="9">
        <f t="shared" si="937"/>
        <v>0</v>
      </c>
      <c r="AB1520" s="9">
        <f t="shared" si="937"/>
        <v>0</v>
      </c>
      <c r="AC1520" s="18">
        <f t="shared" si="937"/>
        <v>0</v>
      </c>
      <c r="AD1520" s="204">
        <f t="shared" si="929"/>
        <v>2.9193295604409943</v>
      </c>
      <c r="AE1520" s="9">
        <f t="shared" si="929"/>
        <v>0</v>
      </c>
      <c r="AF1520" s="9">
        <f t="shared" si="929"/>
        <v>0</v>
      </c>
      <c r="AG1520" s="9">
        <f t="shared" si="929"/>
        <v>0</v>
      </c>
      <c r="AH1520" s="18">
        <f t="shared" si="929"/>
        <v>0</v>
      </c>
      <c r="AI1520" s="17"/>
      <c r="AM1520" s="109"/>
    </row>
    <row r="1521" spans="1:39" outlineLevel="2">
      <c r="A1521" s="37">
        <f>ROW()</f>
        <v>1521</v>
      </c>
      <c r="C1521" s="6" t="s">
        <v>474</v>
      </c>
      <c r="I1521" s="204">
        <f t="shared" ref="I1521:S1521" si="938">I1114/$M$33</f>
        <v>0</v>
      </c>
      <c r="J1521" s="9">
        <f t="shared" si="938"/>
        <v>0</v>
      </c>
      <c r="K1521" s="9">
        <f t="shared" si="938"/>
        <v>0</v>
      </c>
      <c r="L1521" s="9">
        <f t="shared" si="938"/>
        <v>0</v>
      </c>
      <c r="M1521" s="9">
        <f t="shared" si="938"/>
        <v>0</v>
      </c>
      <c r="N1521" s="204">
        <f t="shared" si="938"/>
        <v>0</v>
      </c>
      <c r="O1521" s="9">
        <f t="shared" si="938"/>
        <v>0</v>
      </c>
      <c r="P1521" s="9">
        <f t="shared" si="938"/>
        <v>0</v>
      </c>
      <c r="Q1521" s="9">
        <f t="shared" si="938"/>
        <v>0</v>
      </c>
      <c r="R1521" s="9">
        <f t="shared" si="938"/>
        <v>0</v>
      </c>
      <c r="S1521" s="18">
        <f t="shared" si="938"/>
        <v>0</v>
      </c>
      <c r="T1521" s="204">
        <f t="shared" si="927"/>
        <v>0</v>
      </c>
      <c r="U1521" s="9">
        <f t="shared" si="927"/>
        <v>0</v>
      </c>
      <c r="V1521" s="9">
        <f t="shared" si="927"/>
        <v>0</v>
      </c>
      <c r="W1521" s="9">
        <f t="shared" si="927"/>
        <v>0</v>
      </c>
      <c r="X1521" s="18">
        <f t="shared" si="927"/>
        <v>0</v>
      </c>
      <c r="Y1521" s="204">
        <f t="shared" ref="Y1521:AC1521" si="939">Y1114/$X$33</f>
        <v>0</v>
      </c>
      <c r="Z1521" s="9">
        <f t="shared" si="939"/>
        <v>0</v>
      </c>
      <c r="AA1521" s="9">
        <f t="shared" si="939"/>
        <v>0</v>
      </c>
      <c r="AB1521" s="9">
        <f t="shared" si="939"/>
        <v>0</v>
      </c>
      <c r="AC1521" s="18">
        <f t="shared" si="939"/>
        <v>0</v>
      </c>
      <c r="AD1521" s="204">
        <f t="shared" si="929"/>
        <v>0.1225594051808274</v>
      </c>
      <c r="AE1521" s="9">
        <f t="shared" si="929"/>
        <v>0.1225594051808274</v>
      </c>
      <c r="AF1521" s="9">
        <f t="shared" si="929"/>
        <v>0.1225594051808274</v>
      </c>
      <c r="AG1521" s="9">
        <f t="shared" si="929"/>
        <v>0.1225594051808274</v>
      </c>
      <c r="AH1521" s="18">
        <f t="shared" si="929"/>
        <v>0.1225594051808274</v>
      </c>
      <c r="AI1521" s="17"/>
      <c r="AM1521" s="109"/>
    </row>
    <row r="1522" spans="1:39" outlineLevel="2">
      <c r="A1522" s="37">
        <f>ROW()</f>
        <v>1522</v>
      </c>
      <c r="C1522" s="6" t="s">
        <v>477</v>
      </c>
      <c r="I1522" s="204">
        <f t="shared" ref="I1522:S1522" si="940">I1115/$M$33</f>
        <v>0</v>
      </c>
      <c r="J1522" s="9">
        <f t="shared" si="940"/>
        <v>0</v>
      </c>
      <c r="K1522" s="9">
        <f t="shared" si="940"/>
        <v>0</v>
      </c>
      <c r="L1522" s="9">
        <f t="shared" si="940"/>
        <v>0</v>
      </c>
      <c r="M1522" s="9">
        <f t="shared" si="940"/>
        <v>0</v>
      </c>
      <c r="N1522" s="204">
        <f t="shared" si="940"/>
        <v>0</v>
      </c>
      <c r="O1522" s="9">
        <f t="shared" si="940"/>
        <v>0</v>
      </c>
      <c r="P1522" s="9">
        <f t="shared" si="940"/>
        <v>0</v>
      </c>
      <c r="Q1522" s="9">
        <f t="shared" si="940"/>
        <v>0</v>
      </c>
      <c r="R1522" s="9">
        <f t="shared" si="940"/>
        <v>0</v>
      </c>
      <c r="S1522" s="18">
        <f t="shared" si="940"/>
        <v>0</v>
      </c>
      <c r="T1522" s="204">
        <f t="shared" si="927"/>
        <v>0</v>
      </c>
      <c r="U1522" s="9">
        <f t="shared" si="927"/>
        <v>0</v>
      </c>
      <c r="V1522" s="9">
        <f t="shared" si="927"/>
        <v>0</v>
      </c>
      <c r="W1522" s="9">
        <f t="shared" si="927"/>
        <v>0</v>
      </c>
      <c r="X1522" s="18">
        <f t="shared" si="927"/>
        <v>0</v>
      </c>
      <c r="Y1522" s="204">
        <f t="shared" ref="Y1522:AC1522" si="941">Y1115/$X$33</f>
        <v>0</v>
      </c>
      <c r="Z1522" s="9">
        <f t="shared" si="941"/>
        <v>0</v>
      </c>
      <c r="AA1522" s="9">
        <f t="shared" si="941"/>
        <v>0</v>
      </c>
      <c r="AB1522" s="9">
        <f t="shared" si="941"/>
        <v>0</v>
      </c>
      <c r="AC1522" s="18">
        <f t="shared" si="941"/>
        <v>0</v>
      </c>
      <c r="AD1522" s="204">
        <f t="shared" si="929"/>
        <v>0.99416419201366346</v>
      </c>
      <c r="AE1522" s="9">
        <f t="shared" si="929"/>
        <v>0.99416419201366346</v>
      </c>
      <c r="AF1522" s="9">
        <f t="shared" si="929"/>
        <v>0.99416419201366379</v>
      </c>
      <c r="AG1522" s="9">
        <f t="shared" si="929"/>
        <v>0.99416419201366346</v>
      </c>
      <c r="AH1522" s="18">
        <f t="shared" si="929"/>
        <v>0.99416419201366346</v>
      </c>
      <c r="AI1522" s="17"/>
      <c r="AM1522" s="109"/>
    </row>
    <row r="1523" spans="1:39" outlineLevel="2">
      <c r="A1523" s="37">
        <f>ROW()</f>
        <v>1523</v>
      </c>
      <c r="C1523" s="6" t="s">
        <v>511</v>
      </c>
      <c r="I1523" s="204">
        <f t="shared" ref="I1523:S1523" si="942">I1116/$M$33</f>
        <v>0</v>
      </c>
      <c r="J1523" s="9">
        <f t="shared" si="942"/>
        <v>0</v>
      </c>
      <c r="K1523" s="9">
        <f t="shared" si="942"/>
        <v>0</v>
      </c>
      <c r="L1523" s="9">
        <f t="shared" si="942"/>
        <v>0</v>
      </c>
      <c r="M1523" s="9">
        <f t="shared" si="942"/>
        <v>0</v>
      </c>
      <c r="N1523" s="204">
        <f t="shared" si="942"/>
        <v>0</v>
      </c>
      <c r="O1523" s="9">
        <f t="shared" si="942"/>
        <v>0</v>
      </c>
      <c r="P1523" s="9">
        <f t="shared" si="942"/>
        <v>0</v>
      </c>
      <c r="Q1523" s="9">
        <f t="shared" si="942"/>
        <v>0</v>
      </c>
      <c r="R1523" s="9">
        <f t="shared" si="942"/>
        <v>0</v>
      </c>
      <c r="S1523" s="18">
        <f t="shared" si="942"/>
        <v>0</v>
      </c>
      <c r="T1523" s="204">
        <f t="shared" si="927"/>
        <v>0</v>
      </c>
      <c r="U1523" s="9">
        <f t="shared" si="927"/>
        <v>0</v>
      </c>
      <c r="V1523" s="9">
        <f t="shared" si="927"/>
        <v>0</v>
      </c>
      <c r="W1523" s="9">
        <f t="shared" si="927"/>
        <v>0</v>
      </c>
      <c r="X1523" s="18">
        <f t="shared" si="927"/>
        <v>0</v>
      </c>
      <c r="Y1523" s="204">
        <f t="shared" ref="Y1523:AC1523" si="943">Y1116/$X$33</f>
        <v>4.8478964824729869E-3</v>
      </c>
      <c r="Z1523" s="9">
        <f t="shared" si="943"/>
        <v>4.8478964824729869E-3</v>
      </c>
      <c r="AA1523" s="9">
        <f t="shared" si="943"/>
        <v>4.8478964824729869E-3</v>
      </c>
      <c r="AB1523" s="9">
        <f t="shared" si="943"/>
        <v>4.8478964824729869E-3</v>
      </c>
      <c r="AC1523" s="18">
        <f t="shared" si="943"/>
        <v>4.8478964824729869E-3</v>
      </c>
      <c r="AD1523" s="204">
        <f t="shared" si="929"/>
        <v>2.6932758235961025E-3</v>
      </c>
      <c r="AE1523" s="9">
        <f t="shared" si="929"/>
        <v>2.6932758235961025E-3</v>
      </c>
      <c r="AF1523" s="9">
        <f t="shared" si="929"/>
        <v>2.6932758235961025E-3</v>
      </c>
      <c r="AG1523" s="9">
        <f t="shared" si="929"/>
        <v>2.6932758235961025E-3</v>
      </c>
      <c r="AH1523" s="18">
        <f t="shared" si="929"/>
        <v>2.6932758235961025E-3</v>
      </c>
      <c r="AI1523" s="17"/>
      <c r="AM1523" s="109"/>
    </row>
    <row r="1524" spans="1:39" outlineLevel="2">
      <c r="A1524" s="37">
        <f>ROW()</f>
        <v>1524</v>
      </c>
      <c r="C1524" s="6" t="s">
        <v>655</v>
      </c>
      <c r="I1524" s="204"/>
      <c r="J1524" s="9"/>
      <c r="K1524" s="9"/>
      <c r="L1524" s="9"/>
      <c r="M1524" s="9"/>
      <c r="N1524" s="204"/>
      <c r="O1524" s="9"/>
      <c r="P1524" s="9"/>
      <c r="Q1524" s="9"/>
      <c r="R1524" s="9"/>
      <c r="S1524" s="18"/>
      <c r="T1524" s="204"/>
      <c r="U1524" s="9"/>
      <c r="V1524" s="9"/>
      <c r="W1524" s="9"/>
      <c r="X1524" s="18"/>
      <c r="Y1524" s="204"/>
      <c r="Z1524" s="9"/>
      <c r="AA1524" s="9"/>
      <c r="AB1524" s="9"/>
      <c r="AC1524" s="18"/>
      <c r="AD1524" s="204"/>
      <c r="AE1524" s="9"/>
      <c r="AF1524" s="9"/>
      <c r="AG1524" s="9"/>
      <c r="AH1524" s="18"/>
      <c r="AI1524" s="17"/>
      <c r="AM1524" s="109"/>
    </row>
    <row r="1525" spans="1:39" outlineLevel="2">
      <c r="A1525" s="37">
        <f>ROW()</f>
        <v>1525</v>
      </c>
      <c r="C1525" s="6" t="s">
        <v>656</v>
      </c>
      <c r="I1525" s="204"/>
      <c r="J1525" s="9"/>
      <c r="K1525" s="9"/>
      <c r="L1525" s="9"/>
      <c r="M1525" s="9"/>
      <c r="N1525" s="204"/>
      <c r="O1525" s="9"/>
      <c r="P1525" s="9"/>
      <c r="Q1525" s="9"/>
      <c r="R1525" s="9"/>
      <c r="S1525" s="18"/>
      <c r="T1525" s="204"/>
      <c r="U1525" s="9"/>
      <c r="V1525" s="9"/>
      <c r="W1525" s="9"/>
      <c r="X1525" s="18"/>
      <c r="Y1525" s="204"/>
      <c r="Z1525" s="9"/>
      <c r="AA1525" s="9"/>
      <c r="AB1525" s="9"/>
      <c r="AC1525" s="18"/>
      <c r="AD1525" s="204"/>
      <c r="AE1525" s="9"/>
      <c r="AF1525" s="9"/>
      <c r="AG1525" s="9"/>
      <c r="AH1525" s="18"/>
      <c r="AI1525" s="17"/>
      <c r="AM1525" s="109"/>
    </row>
    <row r="1526" spans="1:39" outlineLevel="2">
      <c r="A1526" s="37">
        <f>ROW()</f>
        <v>1526</v>
      </c>
      <c r="C1526" s="6" t="s">
        <v>667</v>
      </c>
      <c r="I1526" s="204"/>
      <c r="J1526" s="9"/>
      <c r="K1526" s="9"/>
      <c r="L1526" s="9"/>
      <c r="M1526" s="9"/>
      <c r="N1526" s="204"/>
      <c r="O1526" s="9"/>
      <c r="P1526" s="9"/>
      <c r="Q1526" s="9"/>
      <c r="R1526" s="9"/>
      <c r="S1526" s="18"/>
      <c r="T1526" s="204"/>
      <c r="U1526" s="9"/>
      <c r="V1526" s="9"/>
      <c r="W1526" s="9"/>
      <c r="X1526" s="18"/>
      <c r="Y1526" s="204"/>
      <c r="Z1526" s="9"/>
      <c r="AA1526" s="9"/>
      <c r="AB1526" s="9"/>
      <c r="AC1526" s="18"/>
      <c r="AD1526" s="204"/>
      <c r="AE1526" s="9"/>
      <c r="AF1526" s="9"/>
      <c r="AG1526" s="9"/>
      <c r="AH1526" s="18"/>
      <c r="AI1526" s="17"/>
      <c r="AM1526" s="109"/>
    </row>
    <row r="1527" spans="1:39" outlineLevel="2">
      <c r="A1527" s="37">
        <f>ROW()</f>
        <v>1527</v>
      </c>
      <c r="C1527" s="6" t="s">
        <v>212</v>
      </c>
      <c r="I1527" s="204">
        <f t="shared" ref="I1527:S1527" si="944">I1120/$M$33</f>
        <v>0</v>
      </c>
      <c r="J1527" s="9">
        <f t="shared" si="944"/>
        <v>0</v>
      </c>
      <c r="K1527" s="9">
        <f t="shared" si="944"/>
        <v>0</v>
      </c>
      <c r="L1527" s="9">
        <f t="shared" si="944"/>
        <v>0</v>
      </c>
      <c r="M1527" s="9">
        <f t="shared" si="944"/>
        <v>0</v>
      </c>
      <c r="N1527" s="204">
        <f t="shared" si="944"/>
        <v>0</v>
      </c>
      <c r="O1527" s="9">
        <f t="shared" si="944"/>
        <v>0</v>
      </c>
      <c r="P1527" s="9">
        <f t="shared" si="944"/>
        <v>0</v>
      </c>
      <c r="Q1527" s="9">
        <f t="shared" si="944"/>
        <v>0</v>
      </c>
      <c r="R1527" s="9">
        <f t="shared" si="944"/>
        <v>0</v>
      </c>
      <c r="S1527" s="18">
        <f t="shared" si="944"/>
        <v>0</v>
      </c>
      <c r="T1527" s="204">
        <f t="shared" ref="T1527:X1528" si="945">T1120/$S$33</f>
        <v>0</v>
      </c>
      <c r="U1527" s="9">
        <f t="shared" si="945"/>
        <v>0</v>
      </c>
      <c r="V1527" s="9">
        <f t="shared" si="945"/>
        <v>0</v>
      </c>
      <c r="W1527" s="9">
        <f t="shared" si="945"/>
        <v>0</v>
      </c>
      <c r="X1527" s="18">
        <f t="shared" si="945"/>
        <v>0</v>
      </c>
      <c r="Y1527" s="204">
        <f t="shared" ref="Y1527:AC1527" si="946">Y1120/$X$33</f>
        <v>-3.8207816789660033E-3</v>
      </c>
      <c r="Z1527" s="9">
        <f t="shared" si="946"/>
        <v>0</v>
      </c>
      <c r="AA1527" s="9">
        <f t="shared" si="946"/>
        <v>0</v>
      </c>
      <c r="AB1527" s="9">
        <f t="shared" si="946"/>
        <v>0</v>
      </c>
      <c r="AC1527" s="18">
        <f t="shared" si="946"/>
        <v>0</v>
      </c>
      <c r="AD1527" s="204">
        <f t="shared" ref="AD1527:AH1528" si="947">AD1120/$AB$33</f>
        <v>0</v>
      </c>
      <c r="AE1527" s="9">
        <f t="shared" si="947"/>
        <v>0</v>
      </c>
      <c r="AF1527" s="9">
        <f t="shared" si="947"/>
        <v>0</v>
      </c>
      <c r="AG1527" s="9">
        <f t="shared" si="947"/>
        <v>0</v>
      </c>
      <c r="AH1527" s="18">
        <f t="shared" si="947"/>
        <v>0</v>
      </c>
      <c r="AI1527" s="17"/>
      <c r="AM1527" s="109"/>
    </row>
    <row r="1528" spans="1:39" outlineLevel="2">
      <c r="A1528" s="37">
        <f>ROW()</f>
        <v>1528</v>
      </c>
      <c r="C1528" s="6" t="s">
        <v>362</v>
      </c>
      <c r="I1528" s="205">
        <f t="shared" ref="I1528:S1528" si="948">I1121/$M$33</f>
        <v>0</v>
      </c>
      <c r="J1528" s="15">
        <f t="shared" si="948"/>
        <v>0</v>
      </c>
      <c r="K1528" s="15">
        <f t="shared" si="948"/>
        <v>0</v>
      </c>
      <c r="L1528" s="15">
        <f t="shared" si="948"/>
        <v>0</v>
      </c>
      <c r="M1528" s="15">
        <f t="shared" si="948"/>
        <v>0</v>
      </c>
      <c r="N1528" s="205">
        <f t="shared" si="948"/>
        <v>0</v>
      </c>
      <c r="O1528" s="15">
        <f t="shared" si="948"/>
        <v>0</v>
      </c>
      <c r="P1528" s="15">
        <f t="shared" si="948"/>
        <v>0</v>
      </c>
      <c r="Q1528" s="15">
        <f t="shared" si="948"/>
        <v>0</v>
      </c>
      <c r="R1528" s="15">
        <f t="shared" si="948"/>
        <v>0</v>
      </c>
      <c r="S1528" s="206">
        <f t="shared" si="948"/>
        <v>0</v>
      </c>
      <c r="T1528" s="205">
        <f t="shared" si="945"/>
        <v>0</v>
      </c>
      <c r="U1528" s="15">
        <f t="shared" si="945"/>
        <v>0</v>
      </c>
      <c r="V1528" s="15">
        <f t="shared" si="945"/>
        <v>0</v>
      </c>
      <c r="W1528" s="15">
        <f t="shared" si="945"/>
        <v>0</v>
      </c>
      <c r="X1528" s="206">
        <f t="shared" si="945"/>
        <v>0</v>
      </c>
      <c r="Y1528" s="205">
        <f t="shared" ref="Y1528:AC1528" si="949">Y1121/$X$33</f>
        <v>0</v>
      </c>
      <c r="Z1528" s="15">
        <f t="shared" si="949"/>
        <v>0</v>
      </c>
      <c r="AA1528" s="15">
        <f t="shared" si="949"/>
        <v>0</v>
      </c>
      <c r="AB1528" s="15">
        <f t="shared" si="949"/>
        <v>0</v>
      </c>
      <c r="AC1528" s="206">
        <f t="shared" si="949"/>
        <v>0</v>
      </c>
      <c r="AD1528" s="205">
        <f t="shared" si="947"/>
        <v>0</v>
      </c>
      <c r="AE1528" s="15">
        <f t="shared" si="947"/>
        <v>0</v>
      </c>
      <c r="AF1528" s="15">
        <f t="shared" si="947"/>
        <v>0</v>
      </c>
      <c r="AG1528" s="15">
        <f t="shared" si="947"/>
        <v>0</v>
      </c>
      <c r="AH1528" s="206">
        <f t="shared" si="947"/>
        <v>0</v>
      </c>
      <c r="AI1528" s="17"/>
      <c r="AM1528" s="109"/>
    </row>
    <row r="1529" spans="1:39" outlineLevel="2">
      <c r="A1529" s="37">
        <f>ROW()</f>
        <v>1529</v>
      </c>
      <c r="C1529" s="6" t="s">
        <v>1</v>
      </c>
      <c r="I1529" s="204">
        <f t="shared" ref="I1529:AC1529" si="950">SUM(I1516:I1528)</f>
        <v>0</v>
      </c>
      <c r="J1529" s="9">
        <f t="shared" si="950"/>
        <v>0</v>
      </c>
      <c r="K1529" s="9">
        <f t="shared" si="950"/>
        <v>0</v>
      </c>
      <c r="L1529" s="9">
        <f t="shared" si="950"/>
        <v>0</v>
      </c>
      <c r="M1529" s="9">
        <f t="shared" si="950"/>
        <v>0</v>
      </c>
      <c r="N1529" s="204">
        <f t="shared" si="950"/>
        <v>0</v>
      </c>
      <c r="O1529" s="9">
        <f t="shared" si="950"/>
        <v>0</v>
      </c>
      <c r="P1529" s="9">
        <f t="shared" si="950"/>
        <v>0</v>
      </c>
      <c r="Q1529" s="9">
        <f t="shared" si="950"/>
        <v>0</v>
      </c>
      <c r="R1529" s="9">
        <f t="shared" si="950"/>
        <v>0</v>
      </c>
      <c r="S1529" s="18">
        <f t="shared" si="950"/>
        <v>0</v>
      </c>
      <c r="T1529" s="204">
        <f t="shared" si="950"/>
        <v>0</v>
      </c>
      <c r="U1529" s="9">
        <f t="shared" si="950"/>
        <v>0</v>
      </c>
      <c r="V1529" s="9">
        <f t="shared" si="950"/>
        <v>0</v>
      </c>
      <c r="W1529" s="9">
        <f t="shared" si="950"/>
        <v>0</v>
      </c>
      <c r="X1529" s="18">
        <f t="shared" si="950"/>
        <v>0</v>
      </c>
      <c r="Y1529" s="204">
        <f t="shared" si="950"/>
        <v>0.83284120658550409</v>
      </c>
      <c r="Z1529" s="9">
        <f t="shared" si="950"/>
        <v>0.83666198826447014</v>
      </c>
      <c r="AA1529" s="9">
        <f t="shared" si="950"/>
        <v>0.83666198826447025</v>
      </c>
      <c r="AB1529" s="9">
        <f t="shared" si="950"/>
        <v>0.83666198826447025</v>
      </c>
      <c r="AC1529" s="18">
        <f t="shared" si="950"/>
        <v>0.83666198826447025</v>
      </c>
      <c r="AD1529" s="204">
        <f t="shared" ref="AD1529:AH1529" si="951">SUM(AD1516:AD1528)</f>
        <v>4.925986092800942</v>
      </c>
      <c r="AE1529" s="9">
        <f t="shared" si="951"/>
        <v>2.0066565323599486</v>
      </c>
      <c r="AF1529" s="9">
        <f t="shared" si="951"/>
        <v>2.006656532359949</v>
      </c>
      <c r="AG1529" s="9">
        <f t="shared" si="951"/>
        <v>2.0066565323599486</v>
      </c>
      <c r="AH1529" s="18">
        <f t="shared" si="951"/>
        <v>2.0066565323599486</v>
      </c>
      <c r="AI1529" s="17"/>
      <c r="AM1529" s="109"/>
    </row>
    <row r="1530" spans="1:39" outlineLevel="2">
      <c r="A1530" s="37">
        <f>ROW()</f>
        <v>1530</v>
      </c>
      <c r="B1530" s="64" t="s">
        <v>459</v>
      </c>
      <c r="I1530" s="1306" t="str">
        <f>"AA1 [m$ "&amp;$E$33&amp;"]"</f>
        <v>AA1 [m$ 31/12/2024]</v>
      </c>
      <c r="J1530" s="1307"/>
      <c r="K1530" s="1307"/>
      <c r="L1530" s="1307"/>
      <c r="M1530" s="1307"/>
      <c r="N1530" s="1303" t="str">
        <f>"AA2 [m$ "&amp;$E$33&amp;"]"</f>
        <v>AA2 [m$ 31/12/2024]</v>
      </c>
      <c r="O1530" s="1304"/>
      <c r="P1530" s="1304"/>
      <c r="Q1530" s="1304"/>
      <c r="R1530" s="1304"/>
      <c r="S1530" s="1305"/>
      <c r="T1530" s="1303" t="str">
        <f>"AA3 [m$ "&amp;$E$33&amp;"]"</f>
        <v>AA3 [m$ 31/12/2024]</v>
      </c>
      <c r="U1530" s="1304"/>
      <c r="V1530" s="1304"/>
      <c r="W1530" s="1304"/>
      <c r="X1530" s="1305"/>
      <c r="Y1530" s="1303" t="str">
        <f>"AA4 [m$ "&amp;$E$33&amp;"]"</f>
        <v>AA4 [m$ 31/12/2024]</v>
      </c>
      <c r="Z1530" s="1304"/>
      <c r="AA1530" s="1304"/>
      <c r="AB1530" s="1304"/>
      <c r="AC1530" s="1305"/>
      <c r="AD1530" s="1303" t="str">
        <f>"AA4 [m$ "&amp;$E$33&amp;"]"</f>
        <v>AA4 [m$ 31/12/2024]</v>
      </c>
      <c r="AE1530" s="1304"/>
      <c r="AF1530" s="1304"/>
      <c r="AG1530" s="1304"/>
      <c r="AH1530" s="1305"/>
      <c r="AI1530" s="17"/>
      <c r="AM1530" s="109"/>
    </row>
    <row r="1531" spans="1:39" outlineLevel="2">
      <c r="A1531" s="37">
        <f>ROW()</f>
        <v>1531</v>
      </c>
      <c r="C1531" s="167" t="s">
        <v>2</v>
      </c>
      <c r="I1531" s="204">
        <f t="shared" ref="I1531:S1531" si="952">I1124/$M$33</f>
        <v>0</v>
      </c>
      <c r="J1531" s="9">
        <f t="shared" si="952"/>
        <v>0</v>
      </c>
      <c r="K1531" s="9">
        <f t="shared" si="952"/>
        <v>0</v>
      </c>
      <c r="L1531" s="9">
        <f t="shared" si="952"/>
        <v>0</v>
      </c>
      <c r="M1531" s="9">
        <f t="shared" si="952"/>
        <v>0</v>
      </c>
      <c r="N1531" s="204">
        <f t="shared" si="952"/>
        <v>0</v>
      </c>
      <c r="O1531" s="9">
        <f t="shared" si="952"/>
        <v>0</v>
      </c>
      <c r="P1531" s="9">
        <f t="shared" si="952"/>
        <v>0</v>
      </c>
      <c r="Q1531" s="9">
        <f t="shared" si="952"/>
        <v>0</v>
      </c>
      <c r="R1531" s="9">
        <f t="shared" si="952"/>
        <v>0</v>
      </c>
      <c r="S1531" s="18">
        <f t="shared" si="952"/>
        <v>0</v>
      </c>
      <c r="T1531" s="204">
        <f t="shared" ref="T1531:X1538" si="953">T1124/$S$33</f>
        <v>0</v>
      </c>
      <c r="U1531" s="9">
        <f t="shared" si="953"/>
        <v>0</v>
      </c>
      <c r="V1531" s="9">
        <f t="shared" si="953"/>
        <v>0</v>
      </c>
      <c r="W1531" s="9">
        <f t="shared" si="953"/>
        <v>0</v>
      </c>
      <c r="X1531" s="18">
        <f t="shared" si="953"/>
        <v>0</v>
      </c>
      <c r="Y1531" s="204">
        <f t="shared" ref="Y1531:AC1531" si="954">Y1124/$X$33</f>
        <v>0</v>
      </c>
      <c r="Z1531" s="9">
        <f t="shared" si="954"/>
        <v>6.7541427656380951E-2</v>
      </c>
      <c r="AA1531" s="9">
        <f t="shared" si="954"/>
        <v>6.7541427656380951E-2</v>
      </c>
      <c r="AB1531" s="9">
        <f t="shared" si="954"/>
        <v>6.7541427656380951E-2</v>
      </c>
      <c r="AC1531" s="18">
        <f t="shared" si="954"/>
        <v>6.7541427656380965E-2</v>
      </c>
      <c r="AD1531" s="204">
        <f t="shared" ref="AD1531:AH1538" si="955">AD1124/$AB$33</f>
        <v>0</v>
      </c>
      <c r="AE1531" s="9">
        <f t="shared" si="955"/>
        <v>0</v>
      </c>
      <c r="AF1531" s="9">
        <f t="shared" si="955"/>
        <v>0</v>
      </c>
      <c r="AG1531" s="9">
        <f t="shared" si="955"/>
        <v>0</v>
      </c>
      <c r="AH1531" s="18">
        <f t="shared" si="955"/>
        <v>0</v>
      </c>
      <c r="AI1531" s="17"/>
      <c r="AM1531" s="109"/>
    </row>
    <row r="1532" spans="1:39" outlineLevel="2">
      <c r="A1532" s="37">
        <f>ROW()</f>
        <v>1532</v>
      </c>
      <c r="C1532" s="6" t="s">
        <v>3</v>
      </c>
      <c r="I1532" s="204">
        <f t="shared" ref="I1532:S1532" si="956">I1125/$M$33</f>
        <v>0</v>
      </c>
      <c r="J1532" s="9">
        <f t="shared" si="956"/>
        <v>0</v>
      </c>
      <c r="K1532" s="9">
        <f t="shared" si="956"/>
        <v>0</v>
      </c>
      <c r="L1532" s="9">
        <f t="shared" si="956"/>
        <v>0</v>
      </c>
      <c r="M1532" s="9">
        <f t="shared" si="956"/>
        <v>0</v>
      </c>
      <c r="N1532" s="204">
        <f t="shared" si="956"/>
        <v>0</v>
      </c>
      <c r="O1532" s="9">
        <f t="shared" si="956"/>
        <v>0</v>
      </c>
      <c r="P1532" s="9">
        <f t="shared" si="956"/>
        <v>0</v>
      </c>
      <c r="Q1532" s="9">
        <f t="shared" si="956"/>
        <v>0</v>
      </c>
      <c r="R1532" s="9">
        <f t="shared" si="956"/>
        <v>0</v>
      </c>
      <c r="S1532" s="18">
        <f t="shared" si="956"/>
        <v>0</v>
      </c>
      <c r="T1532" s="204">
        <f t="shared" si="953"/>
        <v>0</v>
      </c>
      <c r="U1532" s="9">
        <f t="shared" si="953"/>
        <v>0</v>
      </c>
      <c r="V1532" s="9">
        <f t="shared" si="953"/>
        <v>0</v>
      </c>
      <c r="W1532" s="9">
        <f t="shared" si="953"/>
        <v>0</v>
      </c>
      <c r="X1532" s="18">
        <f t="shared" si="953"/>
        <v>0</v>
      </c>
      <c r="Y1532" s="204">
        <f t="shared" ref="Y1532:AC1532" si="957">Y1125/$X$33</f>
        <v>0</v>
      </c>
      <c r="Z1532" s="9">
        <f t="shared" si="957"/>
        <v>0.66929528046899545</v>
      </c>
      <c r="AA1532" s="9">
        <f t="shared" si="957"/>
        <v>0.66929528046899545</v>
      </c>
      <c r="AB1532" s="9">
        <f t="shared" si="957"/>
        <v>0.66929528046899545</v>
      </c>
      <c r="AC1532" s="18">
        <f t="shared" si="957"/>
        <v>0.66929528046899545</v>
      </c>
      <c r="AD1532" s="204">
        <f t="shared" si="955"/>
        <v>7.817943805648131E-2</v>
      </c>
      <c r="AE1532" s="9">
        <f t="shared" si="955"/>
        <v>7.817943805648131E-2</v>
      </c>
      <c r="AF1532" s="9">
        <f t="shared" si="955"/>
        <v>7.8179438056481296E-2</v>
      </c>
      <c r="AG1532" s="9">
        <f t="shared" si="955"/>
        <v>7.8179438056481296E-2</v>
      </c>
      <c r="AH1532" s="18">
        <f t="shared" si="955"/>
        <v>7.8179438056481296E-2</v>
      </c>
      <c r="AI1532" s="17"/>
      <c r="AM1532" s="109"/>
    </row>
    <row r="1533" spans="1:39" outlineLevel="2">
      <c r="A1533" s="37">
        <f>ROW()</f>
        <v>1533</v>
      </c>
      <c r="C1533" s="6" t="s">
        <v>4</v>
      </c>
      <c r="I1533" s="204">
        <f t="shared" ref="I1533:S1533" si="958">I1126/$M$33</f>
        <v>0</v>
      </c>
      <c r="J1533" s="9">
        <f t="shared" si="958"/>
        <v>0</v>
      </c>
      <c r="K1533" s="9">
        <f t="shared" si="958"/>
        <v>0</v>
      </c>
      <c r="L1533" s="9">
        <f t="shared" si="958"/>
        <v>0</v>
      </c>
      <c r="M1533" s="9">
        <f t="shared" si="958"/>
        <v>0</v>
      </c>
      <c r="N1533" s="204">
        <f t="shared" si="958"/>
        <v>0</v>
      </c>
      <c r="O1533" s="9">
        <f t="shared" si="958"/>
        <v>0</v>
      </c>
      <c r="P1533" s="9">
        <f t="shared" si="958"/>
        <v>0</v>
      </c>
      <c r="Q1533" s="9">
        <f t="shared" si="958"/>
        <v>0</v>
      </c>
      <c r="R1533" s="9">
        <f t="shared" si="958"/>
        <v>0</v>
      </c>
      <c r="S1533" s="18">
        <f t="shared" si="958"/>
        <v>0</v>
      </c>
      <c r="T1533" s="204">
        <f t="shared" si="953"/>
        <v>0</v>
      </c>
      <c r="U1533" s="9">
        <f t="shared" si="953"/>
        <v>0</v>
      </c>
      <c r="V1533" s="9">
        <f t="shared" si="953"/>
        <v>0</v>
      </c>
      <c r="W1533" s="9">
        <f t="shared" si="953"/>
        <v>0</v>
      </c>
      <c r="X1533" s="18">
        <f t="shared" si="953"/>
        <v>0</v>
      </c>
      <c r="Y1533" s="204">
        <f t="shared" ref="Y1533:AC1533" si="959">Y1126/$X$33</f>
        <v>0</v>
      </c>
      <c r="Z1533" s="9">
        <f t="shared" si="959"/>
        <v>9.2684794230927306E-2</v>
      </c>
      <c r="AA1533" s="9">
        <f t="shared" si="959"/>
        <v>9.2684794230927306E-2</v>
      </c>
      <c r="AB1533" s="9">
        <f t="shared" si="959"/>
        <v>9.2684794230927306E-2</v>
      </c>
      <c r="AC1533" s="18">
        <f t="shared" si="959"/>
        <v>9.2684794230927306E-2</v>
      </c>
      <c r="AD1533" s="204">
        <f t="shared" si="955"/>
        <v>0.14715373906840243</v>
      </c>
      <c r="AE1533" s="9">
        <f t="shared" si="955"/>
        <v>0.14715373906840243</v>
      </c>
      <c r="AF1533" s="9">
        <f t="shared" si="955"/>
        <v>0.14715373906840243</v>
      </c>
      <c r="AG1533" s="9">
        <f t="shared" si="955"/>
        <v>0.14715373906840243</v>
      </c>
      <c r="AH1533" s="18">
        <f t="shared" si="955"/>
        <v>0.14715373906840243</v>
      </c>
      <c r="AI1533" s="17"/>
      <c r="AM1533" s="109"/>
    </row>
    <row r="1534" spans="1:39" outlineLevel="2">
      <c r="A1534" s="37">
        <f>ROW()</f>
        <v>1534</v>
      </c>
      <c r="C1534" s="6" t="s">
        <v>208</v>
      </c>
      <c r="I1534" s="204">
        <f t="shared" ref="I1534:S1534" si="960">I1127/$M$33</f>
        <v>0</v>
      </c>
      <c r="J1534" s="9">
        <f t="shared" si="960"/>
        <v>0</v>
      </c>
      <c r="K1534" s="9">
        <f t="shared" si="960"/>
        <v>0</v>
      </c>
      <c r="L1534" s="9">
        <f t="shared" si="960"/>
        <v>0</v>
      </c>
      <c r="M1534" s="9">
        <f t="shared" si="960"/>
        <v>0</v>
      </c>
      <c r="N1534" s="204">
        <f t="shared" si="960"/>
        <v>0</v>
      </c>
      <c r="O1534" s="9">
        <f t="shared" si="960"/>
        <v>0</v>
      </c>
      <c r="P1534" s="9">
        <f t="shared" si="960"/>
        <v>0</v>
      </c>
      <c r="Q1534" s="9">
        <f t="shared" si="960"/>
        <v>0</v>
      </c>
      <c r="R1534" s="9">
        <f t="shared" si="960"/>
        <v>0</v>
      </c>
      <c r="S1534" s="18">
        <f t="shared" si="960"/>
        <v>0</v>
      </c>
      <c r="T1534" s="204">
        <f t="shared" si="953"/>
        <v>0</v>
      </c>
      <c r="U1534" s="9">
        <f t="shared" si="953"/>
        <v>0</v>
      </c>
      <c r="V1534" s="9">
        <f t="shared" si="953"/>
        <v>0</v>
      </c>
      <c r="W1534" s="9">
        <f t="shared" si="953"/>
        <v>0</v>
      </c>
      <c r="X1534" s="18">
        <f t="shared" si="953"/>
        <v>0</v>
      </c>
      <c r="Y1534" s="204">
        <f t="shared" ref="Y1534:AC1534" si="961">Y1127/$X$33</f>
        <v>0</v>
      </c>
      <c r="Z1534" s="9">
        <f t="shared" si="961"/>
        <v>0.10184100950328803</v>
      </c>
      <c r="AA1534" s="9">
        <f t="shared" si="961"/>
        <v>0.10184100950328803</v>
      </c>
      <c r="AB1534" s="9">
        <f t="shared" si="961"/>
        <v>0.10184100950328803</v>
      </c>
      <c r="AC1534" s="18">
        <f t="shared" si="961"/>
        <v>0.10184100950328803</v>
      </c>
      <c r="AD1534" s="204">
        <f t="shared" si="955"/>
        <v>0.28474526545170448</v>
      </c>
      <c r="AE1534" s="9">
        <f t="shared" si="955"/>
        <v>0.28474526545170442</v>
      </c>
      <c r="AF1534" s="9">
        <f t="shared" si="955"/>
        <v>0.28474526545170442</v>
      </c>
      <c r="AG1534" s="9">
        <f t="shared" si="955"/>
        <v>0.28474526545170448</v>
      </c>
      <c r="AH1534" s="18">
        <f t="shared" si="955"/>
        <v>0.28474526545170442</v>
      </c>
      <c r="AI1534" s="17"/>
      <c r="AM1534" s="109"/>
    </row>
    <row r="1535" spans="1:39" outlineLevel="2">
      <c r="A1535" s="37">
        <f>ROW()</f>
        <v>1535</v>
      </c>
      <c r="C1535" s="6" t="s">
        <v>473</v>
      </c>
      <c r="I1535" s="204">
        <f t="shared" ref="I1535:S1535" si="962">I1128/$M$33</f>
        <v>0</v>
      </c>
      <c r="J1535" s="9">
        <f t="shared" si="962"/>
        <v>0</v>
      </c>
      <c r="K1535" s="9">
        <f t="shared" si="962"/>
        <v>0</v>
      </c>
      <c r="L1535" s="9">
        <f t="shared" si="962"/>
        <v>0</v>
      </c>
      <c r="M1535" s="9">
        <f t="shared" si="962"/>
        <v>0</v>
      </c>
      <c r="N1535" s="204">
        <f t="shared" si="962"/>
        <v>0</v>
      </c>
      <c r="O1535" s="9">
        <f t="shared" si="962"/>
        <v>0</v>
      </c>
      <c r="P1535" s="9">
        <f t="shared" si="962"/>
        <v>0</v>
      </c>
      <c r="Q1535" s="9">
        <f t="shared" si="962"/>
        <v>0</v>
      </c>
      <c r="R1535" s="9">
        <f t="shared" si="962"/>
        <v>0</v>
      </c>
      <c r="S1535" s="18">
        <f t="shared" si="962"/>
        <v>0</v>
      </c>
      <c r="T1535" s="204">
        <f t="shared" si="953"/>
        <v>0</v>
      </c>
      <c r="U1535" s="9">
        <f t="shared" si="953"/>
        <v>0</v>
      </c>
      <c r="V1535" s="9">
        <f t="shared" si="953"/>
        <v>0</v>
      </c>
      <c r="W1535" s="9">
        <f t="shared" si="953"/>
        <v>0</v>
      </c>
      <c r="X1535" s="18">
        <f t="shared" si="953"/>
        <v>0</v>
      </c>
      <c r="Y1535" s="204">
        <f t="shared" ref="Y1535:AC1535" si="963">Y1128/$X$33</f>
        <v>0</v>
      </c>
      <c r="Z1535" s="9">
        <f t="shared" si="963"/>
        <v>0</v>
      </c>
      <c r="AA1535" s="9">
        <f t="shared" si="963"/>
        <v>0</v>
      </c>
      <c r="AB1535" s="9">
        <f t="shared" si="963"/>
        <v>0</v>
      </c>
      <c r="AC1535" s="18">
        <f t="shared" si="963"/>
        <v>0</v>
      </c>
      <c r="AD1535" s="204">
        <f t="shared" si="955"/>
        <v>0.83805940999636397</v>
      </c>
      <c r="AE1535" s="9">
        <f t="shared" si="955"/>
        <v>0</v>
      </c>
      <c r="AF1535" s="9">
        <f t="shared" si="955"/>
        <v>0</v>
      </c>
      <c r="AG1535" s="9">
        <f t="shared" si="955"/>
        <v>0</v>
      </c>
      <c r="AH1535" s="18">
        <f t="shared" si="955"/>
        <v>0</v>
      </c>
      <c r="AI1535" s="17"/>
      <c r="AM1535" s="109"/>
    </row>
    <row r="1536" spans="1:39" outlineLevel="2">
      <c r="A1536" s="37">
        <f>ROW()</f>
        <v>1536</v>
      </c>
      <c r="C1536" s="6" t="s">
        <v>474</v>
      </c>
      <c r="I1536" s="204">
        <f t="shared" ref="I1536:S1536" si="964">I1129/$M$33</f>
        <v>0</v>
      </c>
      <c r="J1536" s="9">
        <f t="shared" si="964"/>
        <v>0</v>
      </c>
      <c r="K1536" s="9">
        <f t="shared" si="964"/>
        <v>0</v>
      </c>
      <c r="L1536" s="9">
        <f t="shared" si="964"/>
        <v>0</v>
      </c>
      <c r="M1536" s="9">
        <f t="shared" si="964"/>
        <v>0</v>
      </c>
      <c r="N1536" s="204">
        <f t="shared" si="964"/>
        <v>0</v>
      </c>
      <c r="O1536" s="9">
        <f t="shared" si="964"/>
        <v>0</v>
      </c>
      <c r="P1536" s="9">
        <f t="shared" si="964"/>
        <v>0</v>
      </c>
      <c r="Q1536" s="9">
        <f t="shared" si="964"/>
        <v>0</v>
      </c>
      <c r="R1536" s="9">
        <f t="shared" si="964"/>
        <v>0</v>
      </c>
      <c r="S1536" s="18">
        <f t="shared" si="964"/>
        <v>0</v>
      </c>
      <c r="T1536" s="204">
        <f t="shared" si="953"/>
        <v>0</v>
      </c>
      <c r="U1536" s="9">
        <f t="shared" si="953"/>
        <v>0</v>
      </c>
      <c r="V1536" s="9">
        <f t="shared" si="953"/>
        <v>0</v>
      </c>
      <c r="W1536" s="9">
        <f t="shared" si="953"/>
        <v>0</v>
      </c>
      <c r="X1536" s="18">
        <f t="shared" si="953"/>
        <v>0</v>
      </c>
      <c r="Y1536" s="204">
        <f t="shared" ref="Y1536:AC1536" si="965">Y1129/$X$33</f>
        <v>0</v>
      </c>
      <c r="Z1536" s="9">
        <f t="shared" si="965"/>
        <v>0</v>
      </c>
      <c r="AA1536" s="9">
        <f t="shared" si="965"/>
        <v>0</v>
      </c>
      <c r="AB1536" s="9">
        <f t="shared" si="965"/>
        <v>0</v>
      </c>
      <c r="AC1536" s="18">
        <f t="shared" si="965"/>
        <v>0</v>
      </c>
      <c r="AD1536" s="204">
        <f t="shared" si="955"/>
        <v>7.0631935287136349E-2</v>
      </c>
      <c r="AE1536" s="9">
        <f t="shared" si="955"/>
        <v>7.0631935287136349E-2</v>
      </c>
      <c r="AF1536" s="9">
        <f t="shared" si="955"/>
        <v>7.0631935287136363E-2</v>
      </c>
      <c r="AG1536" s="9">
        <f t="shared" si="955"/>
        <v>7.0631935287136363E-2</v>
      </c>
      <c r="AH1536" s="18">
        <f t="shared" si="955"/>
        <v>7.0631935287136363E-2</v>
      </c>
      <c r="AI1536" s="17"/>
      <c r="AM1536" s="109"/>
    </row>
    <row r="1537" spans="1:39" outlineLevel="2">
      <c r="A1537" s="37">
        <f>ROW()</f>
        <v>1537</v>
      </c>
      <c r="C1537" s="6" t="s">
        <v>477</v>
      </c>
      <c r="I1537" s="204">
        <f t="shared" ref="I1537:S1537" si="966">I1130/$M$33</f>
        <v>0</v>
      </c>
      <c r="J1537" s="9">
        <f t="shared" si="966"/>
        <v>0</v>
      </c>
      <c r="K1537" s="9">
        <f t="shared" si="966"/>
        <v>0</v>
      </c>
      <c r="L1537" s="9">
        <f t="shared" si="966"/>
        <v>0</v>
      </c>
      <c r="M1537" s="9">
        <f t="shared" si="966"/>
        <v>0</v>
      </c>
      <c r="N1537" s="204">
        <f t="shared" si="966"/>
        <v>0</v>
      </c>
      <c r="O1537" s="9">
        <f t="shared" si="966"/>
        <v>0</v>
      </c>
      <c r="P1537" s="9">
        <f t="shared" si="966"/>
        <v>0</v>
      </c>
      <c r="Q1537" s="9">
        <f t="shared" si="966"/>
        <v>0</v>
      </c>
      <c r="R1537" s="9">
        <f t="shared" si="966"/>
        <v>0</v>
      </c>
      <c r="S1537" s="18">
        <f t="shared" si="966"/>
        <v>0</v>
      </c>
      <c r="T1537" s="204">
        <f t="shared" si="953"/>
        <v>0</v>
      </c>
      <c r="U1537" s="9">
        <f t="shared" si="953"/>
        <v>0</v>
      </c>
      <c r="V1537" s="9">
        <f t="shared" si="953"/>
        <v>0</v>
      </c>
      <c r="W1537" s="9">
        <f t="shared" si="953"/>
        <v>0</v>
      </c>
      <c r="X1537" s="18">
        <f t="shared" si="953"/>
        <v>0</v>
      </c>
      <c r="Y1537" s="204">
        <f t="shared" ref="Y1537:AC1537" si="967">Y1130/$X$33</f>
        <v>0</v>
      </c>
      <c r="Z1537" s="9">
        <f t="shared" si="967"/>
        <v>0</v>
      </c>
      <c r="AA1537" s="9">
        <f t="shared" si="967"/>
        <v>0</v>
      </c>
      <c r="AB1537" s="9">
        <f t="shared" si="967"/>
        <v>0</v>
      </c>
      <c r="AC1537" s="18">
        <f t="shared" si="967"/>
        <v>0</v>
      </c>
      <c r="AD1537" s="204">
        <f t="shared" si="955"/>
        <v>0.66253126346713642</v>
      </c>
      <c r="AE1537" s="9">
        <f t="shared" si="955"/>
        <v>0.66253126346713631</v>
      </c>
      <c r="AF1537" s="9">
        <f t="shared" si="955"/>
        <v>0.66253126346713631</v>
      </c>
      <c r="AG1537" s="9">
        <f t="shared" si="955"/>
        <v>0.6625312634671362</v>
      </c>
      <c r="AH1537" s="18">
        <f t="shared" si="955"/>
        <v>0.66253126346713631</v>
      </c>
      <c r="AI1537" s="17"/>
      <c r="AM1537" s="109"/>
    </row>
    <row r="1538" spans="1:39" outlineLevel="2">
      <c r="A1538" s="37">
        <f>ROW()</f>
        <v>1538</v>
      </c>
      <c r="C1538" s="6" t="s">
        <v>511</v>
      </c>
      <c r="I1538" s="204">
        <f t="shared" ref="I1538:S1538" si="968">I1131/$M$33</f>
        <v>0</v>
      </c>
      <c r="J1538" s="9">
        <f t="shared" si="968"/>
        <v>0</v>
      </c>
      <c r="K1538" s="9">
        <f t="shared" si="968"/>
        <v>0</v>
      </c>
      <c r="L1538" s="9">
        <f t="shared" si="968"/>
        <v>0</v>
      </c>
      <c r="M1538" s="9">
        <f t="shared" si="968"/>
        <v>0</v>
      </c>
      <c r="N1538" s="204">
        <f t="shared" si="968"/>
        <v>0</v>
      </c>
      <c r="O1538" s="9">
        <f t="shared" si="968"/>
        <v>0</v>
      </c>
      <c r="P1538" s="9">
        <f t="shared" si="968"/>
        <v>0</v>
      </c>
      <c r="Q1538" s="9">
        <f t="shared" si="968"/>
        <v>0</v>
      </c>
      <c r="R1538" s="9">
        <f t="shared" si="968"/>
        <v>0</v>
      </c>
      <c r="S1538" s="18">
        <f t="shared" si="968"/>
        <v>0</v>
      </c>
      <c r="T1538" s="204">
        <f t="shared" si="953"/>
        <v>0</v>
      </c>
      <c r="U1538" s="9">
        <f t="shared" si="953"/>
        <v>0</v>
      </c>
      <c r="V1538" s="9">
        <f t="shared" si="953"/>
        <v>0</v>
      </c>
      <c r="W1538" s="9">
        <f t="shared" si="953"/>
        <v>0</v>
      </c>
      <c r="X1538" s="18">
        <f t="shared" si="953"/>
        <v>0</v>
      </c>
      <c r="Y1538" s="204">
        <f t="shared" ref="Y1538:AC1538" si="969">Y1131/$X$33</f>
        <v>0</v>
      </c>
      <c r="Z1538" s="9">
        <f t="shared" si="969"/>
        <v>8.2951448484848596E-4</v>
      </c>
      <c r="AA1538" s="9">
        <f t="shared" si="969"/>
        <v>8.2951448484848596E-4</v>
      </c>
      <c r="AB1538" s="9">
        <f t="shared" si="969"/>
        <v>8.2951448484848596E-4</v>
      </c>
      <c r="AC1538" s="18">
        <f t="shared" si="969"/>
        <v>8.2951448484848596E-4</v>
      </c>
      <c r="AD1538" s="204">
        <f t="shared" si="955"/>
        <v>4.6885601317523068E-4</v>
      </c>
      <c r="AE1538" s="9">
        <f t="shared" si="955"/>
        <v>4.6885601317523073E-4</v>
      </c>
      <c r="AF1538" s="9">
        <f t="shared" si="955"/>
        <v>4.6885601317523084E-4</v>
      </c>
      <c r="AG1538" s="9">
        <f t="shared" si="955"/>
        <v>4.6885601317523084E-4</v>
      </c>
      <c r="AH1538" s="18">
        <f t="shared" si="955"/>
        <v>4.688560131752309E-4</v>
      </c>
      <c r="AI1538" s="17"/>
      <c r="AM1538" s="109"/>
    </row>
    <row r="1539" spans="1:39" outlineLevel="2">
      <c r="A1539" s="37">
        <f>ROW()</f>
        <v>1539</v>
      </c>
      <c r="C1539" s="6" t="s">
        <v>655</v>
      </c>
      <c r="I1539" s="204"/>
      <c r="J1539" s="9"/>
      <c r="K1539" s="9"/>
      <c r="L1539" s="9"/>
      <c r="M1539" s="9"/>
      <c r="N1539" s="204"/>
      <c r="O1539" s="9"/>
      <c r="P1539" s="9"/>
      <c r="Q1539" s="9"/>
      <c r="R1539" s="9"/>
      <c r="S1539" s="18"/>
      <c r="T1539" s="204"/>
      <c r="U1539" s="9"/>
      <c r="V1539" s="9"/>
      <c r="W1539" s="9"/>
      <c r="X1539" s="18"/>
      <c r="Y1539" s="204"/>
      <c r="Z1539" s="9"/>
      <c r="AA1539" s="9"/>
      <c r="AB1539" s="9"/>
      <c r="AC1539" s="18"/>
      <c r="AD1539" s="204"/>
      <c r="AE1539" s="9"/>
      <c r="AF1539" s="9"/>
      <c r="AG1539" s="9"/>
      <c r="AH1539" s="18"/>
      <c r="AI1539" s="17"/>
      <c r="AM1539" s="109"/>
    </row>
    <row r="1540" spans="1:39" outlineLevel="2">
      <c r="A1540" s="37">
        <f>ROW()</f>
        <v>1540</v>
      </c>
      <c r="C1540" s="6" t="s">
        <v>656</v>
      </c>
      <c r="I1540" s="204"/>
      <c r="J1540" s="9"/>
      <c r="K1540" s="9"/>
      <c r="L1540" s="9"/>
      <c r="M1540" s="9"/>
      <c r="N1540" s="204"/>
      <c r="O1540" s="9"/>
      <c r="P1540" s="9"/>
      <c r="Q1540" s="9"/>
      <c r="R1540" s="9"/>
      <c r="S1540" s="18"/>
      <c r="T1540" s="204"/>
      <c r="U1540" s="9"/>
      <c r="V1540" s="9"/>
      <c r="W1540" s="9"/>
      <c r="X1540" s="18"/>
      <c r="Y1540" s="204"/>
      <c r="Z1540" s="9"/>
      <c r="AA1540" s="9"/>
      <c r="AB1540" s="9"/>
      <c r="AC1540" s="18"/>
      <c r="AD1540" s="204"/>
      <c r="AE1540" s="9"/>
      <c r="AF1540" s="9"/>
      <c r="AG1540" s="9"/>
      <c r="AH1540" s="18"/>
      <c r="AI1540" s="17"/>
      <c r="AM1540" s="109"/>
    </row>
    <row r="1541" spans="1:39" outlineLevel="2">
      <c r="A1541" s="37">
        <f>ROW()</f>
        <v>1541</v>
      </c>
      <c r="C1541" s="6" t="s">
        <v>667</v>
      </c>
      <c r="I1541" s="204"/>
      <c r="J1541" s="9"/>
      <c r="K1541" s="9"/>
      <c r="L1541" s="9"/>
      <c r="M1541" s="9"/>
      <c r="N1541" s="204"/>
      <c r="O1541" s="9"/>
      <c r="P1541" s="9"/>
      <c r="Q1541" s="9"/>
      <c r="R1541" s="9"/>
      <c r="S1541" s="18"/>
      <c r="T1541" s="204"/>
      <c r="U1541" s="9"/>
      <c r="V1541" s="9"/>
      <c r="W1541" s="9"/>
      <c r="X1541" s="18"/>
      <c r="Y1541" s="204"/>
      <c r="Z1541" s="9"/>
      <c r="AA1541" s="9"/>
      <c r="AB1541" s="9"/>
      <c r="AC1541" s="18"/>
      <c r="AD1541" s="204"/>
      <c r="AE1541" s="9"/>
      <c r="AF1541" s="9"/>
      <c r="AG1541" s="9"/>
      <c r="AH1541" s="18"/>
      <c r="AI1541" s="17"/>
      <c r="AM1541" s="109"/>
    </row>
    <row r="1542" spans="1:39" outlineLevel="2">
      <c r="A1542" s="37">
        <f>ROW()</f>
        <v>1542</v>
      </c>
      <c r="C1542" s="6" t="s">
        <v>212</v>
      </c>
      <c r="I1542" s="204">
        <f t="shared" ref="I1542:S1542" si="970">I1135/$M$33</f>
        <v>0</v>
      </c>
      <c r="J1542" s="9">
        <f t="shared" si="970"/>
        <v>0</v>
      </c>
      <c r="K1542" s="9">
        <f t="shared" si="970"/>
        <v>0</v>
      </c>
      <c r="L1542" s="9">
        <f t="shared" si="970"/>
        <v>0</v>
      </c>
      <c r="M1542" s="9">
        <f t="shared" si="970"/>
        <v>0</v>
      </c>
      <c r="N1542" s="204">
        <f t="shared" si="970"/>
        <v>0</v>
      </c>
      <c r="O1542" s="9">
        <f t="shared" si="970"/>
        <v>0</v>
      </c>
      <c r="P1542" s="9">
        <f t="shared" si="970"/>
        <v>0</v>
      </c>
      <c r="Q1542" s="9">
        <f t="shared" si="970"/>
        <v>0</v>
      </c>
      <c r="R1542" s="9">
        <f t="shared" si="970"/>
        <v>0</v>
      </c>
      <c r="S1542" s="18">
        <f t="shared" si="970"/>
        <v>0</v>
      </c>
      <c r="T1542" s="204">
        <f t="shared" ref="T1542:X1543" si="971">T1135/$S$33</f>
        <v>0</v>
      </c>
      <c r="U1542" s="9">
        <f t="shared" si="971"/>
        <v>0</v>
      </c>
      <c r="V1542" s="9">
        <f t="shared" si="971"/>
        <v>0</v>
      </c>
      <c r="W1542" s="9">
        <f t="shared" si="971"/>
        <v>0</v>
      </c>
      <c r="X1542" s="18">
        <f t="shared" si="971"/>
        <v>0</v>
      </c>
      <c r="Y1542" s="204">
        <f t="shared" ref="Y1542:AC1542" si="972">Y1135/$X$33</f>
        <v>0</v>
      </c>
      <c r="Z1542" s="9">
        <f t="shared" si="972"/>
        <v>0</v>
      </c>
      <c r="AA1542" s="9">
        <f t="shared" si="972"/>
        <v>0</v>
      </c>
      <c r="AB1542" s="9">
        <f t="shared" si="972"/>
        <v>0</v>
      </c>
      <c r="AC1542" s="18">
        <f t="shared" si="972"/>
        <v>0</v>
      </c>
      <c r="AD1542" s="204">
        <f t="shared" ref="AD1542:AH1543" si="973">AD1135/$AB$33</f>
        <v>0</v>
      </c>
      <c r="AE1542" s="9">
        <f t="shared" si="973"/>
        <v>0</v>
      </c>
      <c r="AF1542" s="9">
        <f t="shared" si="973"/>
        <v>0</v>
      </c>
      <c r="AG1542" s="9">
        <f t="shared" si="973"/>
        <v>0</v>
      </c>
      <c r="AH1542" s="18">
        <f t="shared" si="973"/>
        <v>0</v>
      </c>
      <c r="AI1542" s="17"/>
      <c r="AM1542" s="109"/>
    </row>
    <row r="1543" spans="1:39" outlineLevel="2">
      <c r="A1543" s="37">
        <f>ROW()</f>
        <v>1543</v>
      </c>
      <c r="C1543" s="6" t="s">
        <v>362</v>
      </c>
      <c r="I1543" s="205">
        <f t="shared" ref="I1543:S1543" si="974">I1136/$M$33</f>
        <v>0</v>
      </c>
      <c r="J1543" s="15">
        <f t="shared" si="974"/>
        <v>0</v>
      </c>
      <c r="K1543" s="15">
        <f t="shared" si="974"/>
        <v>0</v>
      </c>
      <c r="L1543" s="15">
        <f t="shared" si="974"/>
        <v>0</v>
      </c>
      <c r="M1543" s="15">
        <f t="shared" si="974"/>
        <v>0</v>
      </c>
      <c r="N1543" s="205">
        <f t="shared" si="974"/>
        <v>0</v>
      </c>
      <c r="O1543" s="15">
        <f t="shared" si="974"/>
        <v>0</v>
      </c>
      <c r="P1543" s="15">
        <f t="shared" si="974"/>
        <v>0</v>
      </c>
      <c r="Q1543" s="15">
        <f t="shared" si="974"/>
        <v>0</v>
      </c>
      <c r="R1543" s="15">
        <f t="shared" si="974"/>
        <v>0</v>
      </c>
      <c r="S1543" s="206">
        <f t="shared" si="974"/>
        <v>0</v>
      </c>
      <c r="T1543" s="205">
        <f t="shared" si="971"/>
        <v>0</v>
      </c>
      <c r="U1543" s="15">
        <f t="shared" si="971"/>
        <v>0</v>
      </c>
      <c r="V1543" s="15">
        <f t="shared" si="971"/>
        <v>0</v>
      </c>
      <c r="W1543" s="15">
        <f t="shared" si="971"/>
        <v>0</v>
      </c>
      <c r="X1543" s="206">
        <f t="shared" si="971"/>
        <v>0</v>
      </c>
      <c r="Y1543" s="205">
        <f t="shared" ref="Y1543:AC1543" si="975">Y1136/$X$33</f>
        <v>0</v>
      </c>
      <c r="Z1543" s="15">
        <f t="shared" si="975"/>
        <v>5.8782395305829474E-16</v>
      </c>
      <c r="AA1543" s="15">
        <f t="shared" si="975"/>
        <v>5.8782395305829484E-16</v>
      </c>
      <c r="AB1543" s="15">
        <f t="shared" si="975"/>
        <v>5.8782395305829484E-16</v>
      </c>
      <c r="AC1543" s="206">
        <f t="shared" si="975"/>
        <v>5.8782395305829484E-16</v>
      </c>
      <c r="AD1543" s="205">
        <f t="shared" si="973"/>
        <v>-2.3512958122331786E-15</v>
      </c>
      <c r="AE1543" s="15">
        <f t="shared" si="973"/>
        <v>0</v>
      </c>
      <c r="AF1543" s="15">
        <f t="shared" si="973"/>
        <v>0</v>
      </c>
      <c r="AG1543" s="15">
        <f t="shared" si="973"/>
        <v>0</v>
      </c>
      <c r="AH1543" s="206">
        <f t="shared" si="973"/>
        <v>0</v>
      </c>
      <c r="AI1543" s="17"/>
      <c r="AM1543" s="109"/>
    </row>
    <row r="1544" spans="1:39" outlineLevel="2">
      <c r="A1544" s="37">
        <f>ROW()</f>
        <v>1544</v>
      </c>
      <c r="C1544" s="6" t="s">
        <v>1</v>
      </c>
      <c r="I1544" s="204">
        <f t="shared" ref="I1544:AC1544" si="976">SUM(I1531:I1543)</f>
        <v>0</v>
      </c>
      <c r="J1544" s="9">
        <f t="shared" si="976"/>
        <v>0</v>
      </c>
      <c r="K1544" s="9">
        <f t="shared" si="976"/>
        <v>0</v>
      </c>
      <c r="L1544" s="9">
        <f t="shared" si="976"/>
        <v>0</v>
      </c>
      <c r="M1544" s="9">
        <f t="shared" si="976"/>
        <v>0</v>
      </c>
      <c r="N1544" s="204">
        <f t="shared" si="976"/>
        <v>0</v>
      </c>
      <c r="O1544" s="9">
        <f t="shared" si="976"/>
        <v>0</v>
      </c>
      <c r="P1544" s="9">
        <f t="shared" si="976"/>
        <v>0</v>
      </c>
      <c r="Q1544" s="9">
        <f t="shared" si="976"/>
        <v>0</v>
      </c>
      <c r="R1544" s="9">
        <f t="shared" si="976"/>
        <v>0</v>
      </c>
      <c r="S1544" s="18">
        <f t="shared" si="976"/>
        <v>0</v>
      </c>
      <c r="T1544" s="204">
        <f t="shared" si="976"/>
        <v>0</v>
      </c>
      <c r="U1544" s="9">
        <f t="shared" si="976"/>
        <v>0</v>
      </c>
      <c r="V1544" s="9">
        <f t="shared" si="976"/>
        <v>0</v>
      </c>
      <c r="W1544" s="9">
        <f t="shared" si="976"/>
        <v>0</v>
      </c>
      <c r="X1544" s="18">
        <f t="shared" si="976"/>
        <v>0</v>
      </c>
      <c r="Y1544" s="204">
        <f t="shared" si="976"/>
        <v>0</v>
      </c>
      <c r="Z1544" s="9">
        <f t="shared" si="976"/>
        <v>0.93219202634444076</v>
      </c>
      <c r="AA1544" s="9">
        <f t="shared" si="976"/>
        <v>0.93219202634444076</v>
      </c>
      <c r="AB1544" s="9">
        <f t="shared" si="976"/>
        <v>0.93219202634444076</v>
      </c>
      <c r="AC1544" s="18">
        <f t="shared" si="976"/>
        <v>0.93219202634444076</v>
      </c>
      <c r="AD1544" s="204">
        <f t="shared" ref="AD1544:AH1544" si="977">SUM(AD1531:AD1543)</f>
        <v>2.0817699073403979</v>
      </c>
      <c r="AE1544" s="9">
        <f t="shared" si="977"/>
        <v>1.243710497344036</v>
      </c>
      <c r="AF1544" s="9">
        <f t="shared" si="977"/>
        <v>1.2437104973440358</v>
      </c>
      <c r="AG1544" s="9">
        <f t="shared" si="977"/>
        <v>1.2437104973440358</v>
      </c>
      <c r="AH1544" s="18">
        <f t="shared" si="977"/>
        <v>1.2437104973440358</v>
      </c>
      <c r="AI1544" s="17"/>
      <c r="AM1544" s="109"/>
    </row>
    <row r="1545" spans="1:39" outlineLevel="2">
      <c r="A1545" s="37">
        <f>ROW()</f>
        <v>1545</v>
      </c>
      <c r="B1545" s="64" t="s">
        <v>460</v>
      </c>
      <c r="I1545" s="1306" t="str">
        <f>"AA1 [m$ "&amp;$E$33&amp;"]"</f>
        <v>AA1 [m$ 31/12/2024]</v>
      </c>
      <c r="J1545" s="1307"/>
      <c r="K1545" s="1307"/>
      <c r="L1545" s="1307"/>
      <c r="M1545" s="1307"/>
      <c r="N1545" s="1303" t="str">
        <f>"AA2 [m$ "&amp;$E$33&amp;"]"</f>
        <v>AA2 [m$ 31/12/2024]</v>
      </c>
      <c r="O1545" s="1304"/>
      <c r="P1545" s="1304"/>
      <c r="Q1545" s="1304"/>
      <c r="R1545" s="1304"/>
      <c r="S1545" s="1305"/>
      <c r="T1545" s="1303" t="str">
        <f>"AA3 [m$ "&amp;$E$33&amp;"]"</f>
        <v>AA3 [m$ 31/12/2024]</v>
      </c>
      <c r="U1545" s="1304"/>
      <c r="V1545" s="1304"/>
      <c r="W1545" s="1304"/>
      <c r="X1545" s="1305"/>
      <c r="Y1545" s="1303" t="str">
        <f>"AA4 [m$ "&amp;$E$33&amp;"]"</f>
        <v>AA4 [m$ 31/12/2024]</v>
      </c>
      <c r="Z1545" s="1304"/>
      <c r="AA1545" s="1304"/>
      <c r="AB1545" s="1304"/>
      <c r="AC1545" s="1305"/>
      <c r="AD1545" s="1303" t="str">
        <f>"AA4 [m$ "&amp;$E$33&amp;"]"</f>
        <v>AA4 [m$ 31/12/2024]</v>
      </c>
      <c r="AE1545" s="1304"/>
      <c r="AF1545" s="1304"/>
      <c r="AG1545" s="1304"/>
      <c r="AH1545" s="1305"/>
      <c r="AI1545" s="17"/>
      <c r="AM1545" s="109"/>
    </row>
    <row r="1546" spans="1:39" outlineLevel="2">
      <c r="A1546" s="37">
        <f>ROW()</f>
        <v>1546</v>
      </c>
      <c r="C1546" s="167" t="s">
        <v>2</v>
      </c>
      <c r="I1546" s="204">
        <f t="shared" ref="I1546:S1546" si="978">I1139/$M$33</f>
        <v>0</v>
      </c>
      <c r="J1546" s="9">
        <f t="shared" si="978"/>
        <v>0</v>
      </c>
      <c r="K1546" s="9">
        <f t="shared" si="978"/>
        <v>0</v>
      </c>
      <c r="L1546" s="9">
        <f t="shared" si="978"/>
        <v>0</v>
      </c>
      <c r="M1546" s="9">
        <f t="shared" si="978"/>
        <v>0</v>
      </c>
      <c r="N1546" s="204">
        <f t="shared" si="978"/>
        <v>0</v>
      </c>
      <c r="O1546" s="9">
        <f t="shared" si="978"/>
        <v>0</v>
      </c>
      <c r="P1546" s="9">
        <f t="shared" si="978"/>
        <v>0</v>
      </c>
      <c r="Q1546" s="9">
        <f t="shared" si="978"/>
        <v>0</v>
      </c>
      <c r="R1546" s="9">
        <f t="shared" si="978"/>
        <v>0</v>
      </c>
      <c r="S1546" s="18">
        <f t="shared" si="978"/>
        <v>0</v>
      </c>
      <c r="T1546" s="204">
        <f t="shared" ref="T1546:X1553" si="979">T1139/$S$33</f>
        <v>0</v>
      </c>
      <c r="U1546" s="9">
        <f t="shared" si="979"/>
        <v>0</v>
      </c>
      <c r="V1546" s="9">
        <f t="shared" si="979"/>
        <v>0</v>
      </c>
      <c r="W1546" s="9">
        <f t="shared" si="979"/>
        <v>0</v>
      </c>
      <c r="X1546" s="18">
        <f t="shared" si="979"/>
        <v>0</v>
      </c>
      <c r="Y1546" s="204">
        <f t="shared" ref="Y1546:AC1546" si="980">Y1139/$X$33</f>
        <v>0</v>
      </c>
      <c r="Z1546" s="9">
        <f t="shared" si="980"/>
        <v>0</v>
      </c>
      <c r="AA1546" s="9">
        <f t="shared" si="980"/>
        <v>4.5756692820900613E-2</v>
      </c>
      <c r="AB1546" s="9">
        <f t="shared" si="980"/>
        <v>4.5756692820900613E-2</v>
      </c>
      <c r="AC1546" s="18">
        <f t="shared" si="980"/>
        <v>4.5756692820900613E-2</v>
      </c>
      <c r="AD1546" s="204">
        <f t="shared" ref="AD1546:AH1553" si="981">AD1139/$AB$33</f>
        <v>0</v>
      </c>
      <c r="AE1546" s="9">
        <f t="shared" si="981"/>
        <v>0</v>
      </c>
      <c r="AF1546" s="9">
        <f t="shared" si="981"/>
        <v>0</v>
      </c>
      <c r="AG1546" s="9">
        <f t="shared" si="981"/>
        <v>0</v>
      </c>
      <c r="AH1546" s="18">
        <f t="shared" si="981"/>
        <v>0</v>
      </c>
      <c r="AI1546" s="17"/>
      <c r="AM1546" s="109"/>
    </row>
    <row r="1547" spans="1:39" outlineLevel="2">
      <c r="A1547" s="37">
        <f>ROW()</f>
        <v>1547</v>
      </c>
      <c r="C1547" s="6" t="s">
        <v>3</v>
      </c>
      <c r="I1547" s="204">
        <f t="shared" ref="I1547:S1547" si="982">I1140/$M$33</f>
        <v>0</v>
      </c>
      <c r="J1547" s="9">
        <f t="shared" si="982"/>
        <v>0</v>
      </c>
      <c r="K1547" s="9">
        <f t="shared" si="982"/>
        <v>0</v>
      </c>
      <c r="L1547" s="9">
        <f t="shared" si="982"/>
        <v>0</v>
      </c>
      <c r="M1547" s="9">
        <f t="shared" si="982"/>
        <v>0</v>
      </c>
      <c r="N1547" s="204">
        <f t="shared" si="982"/>
        <v>0</v>
      </c>
      <c r="O1547" s="9">
        <f t="shared" si="982"/>
        <v>0</v>
      </c>
      <c r="P1547" s="9">
        <f t="shared" si="982"/>
        <v>0</v>
      </c>
      <c r="Q1547" s="9">
        <f t="shared" si="982"/>
        <v>0</v>
      </c>
      <c r="R1547" s="9">
        <f t="shared" si="982"/>
        <v>0</v>
      </c>
      <c r="S1547" s="18">
        <f t="shared" si="982"/>
        <v>0</v>
      </c>
      <c r="T1547" s="204">
        <f t="shared" si="979"/>
        <v>0</v>
      </c>
      <c r="U1547" s="9">
        <f t="shared" si="979"/>
        <v>0</v>
      </c>
      <c r="V1547" s="9">
        <f t="shared" si="979"/>
        <v>0</v>
      </c>
      <c r="W1547" s="9">
        <f t="shared" si="979"/>
        <v>0</v>
      </c>
      <c r="X1547" s="18">
        <f t="shared" si="979"/>
        <v>0</v>
      </c>
      <c r="Y1547" s="204">
        <f t="shared" ref="Y1547:AC1547" si="983">Y1140/$X$33</f>
        <v>0</v>
      </c>
      <c r="Z1547" s="9">
        <f t="shared" si="983"/>
        <v>0</v>
      </c>
      <c r="AA1547" s="9">
        <f t="shared" si="983"/>
        <v>0.65771221401012603</v>
      </c>
      <c r="AB1547" s="9">
        <f t="shared" si="983"/>
        <v>0.65771221401012603</v>
      </c>
      <c r="AC1547" s="18">
        <f t="shared" si="983"/>
        <v>0.65771221401012603</v>
      </c>
      <c r="AD1547" s="204">
        <f t="shared" si="981"/>
        <v>0.17725328226317355</v>
      </c>
      <c r="AE1547" s="9">
        <f t="shared" si="981"/>
        <v>0.17725328226317355</v>
      </c>
      <c r="AF1547" s="9">
        <f t="shared" si="981"/>
        <v>0.17725328226317352</v>
      </c>
      <c r="AG1547" s="9">
        <f t="shared" si="981"/>
        <v>0.17725328226317352</v>
      </c>
      <c r="AH1547" s="18">
        <f t="shared" si="981"/>
        <v>0.17725328226317352</v>
      </c>
      <c r="AI1547" s="17"/>
      <c r="AM1547" s="109"/>
    </row>
    <row r="1548" spans="1:39" outlineLevel="2">
      <c r="A1548" s="37">
        <f>ROW()</f>
        <v>1548</v>
      </c>
      <c r="C1548" s="6" t="s">
        <v>4</v>
      </c>
      <c r="I1548" s="204">
        <f t="shared" ref="I1548:S1548" si="984">I1141/$M$33</f>
        <v>0</v>
      </c>
      <c r="J1548" s="9">
        <f t="shared" si="984"/>
        <v>0</v>
      </c>
      <c r="K1548" s="9">
        <f t="shared" si="984"/>
        <v>0</v>
      </c>
      <c r="L1548" s="9">
        <f t="shared" si="984"/>
        <v>0</v>
      </c>
      <c r="M1548" s="9">
        <f t="shared" si="984"/>
        <v>0</v>
      </c>
      <c r="N1548" s="204">
        <f t="shared" si="984"/>
        <v>0</v>
      </c>
      <c r="O1548" s="9">
        <f t="shared" si="984"/>
        <v>0</v>
      </c>
      <c r="P1548" s="9">
        <f t="shared" si="984"/>
        <v>0</v>
      </c>
      <c r="Q1548" s="9">
        <f t="shared" si="984"/>
        <v>0</v>
      </c>
      <c r="R1548" s="9">
        <f t="shared" si="984"/>
        <v>0</v>
      </c>
      <c r="S1548" s="18">
        <f t="shared" si="984"/>
        <v>0</v>
      </c>
      <c r="T1548" s="204">
        <f t="shared" si="979"/>
        <v>0</v>
      </c>
      <c r="U1548" s="9">
        <f t="shared" si="979"/>
        <v>0</v>
      </c>
      <c r="V1548" s="9">
        <f t="shared" si="979"/>
        <v>0</v>
      </c>
      <c r="W1548" s="9">
        <f t="shared" si="979"/>
        <v>0</v>
      </c>
      <c r="X1548" s="18">
        <f t="shared" si="979"/>
        <v>0</v>
      </c>
      <c r="Y1548" s="204">
        <f t="shared" ref="Y1548:AC1548" si="985">Y1141/$X$33</f>
        <v>0</v>
      </c>
      <c r="Z1548" s="9">
        <f t="shared" si="985"/>
        <v>0</v>
      </c>
      <c r="AA1548" s="9">
        <f t="shared" si="985"/>
        <v>6.9031094634004433E-2</v>
      </c>
      <c r="AB1548" s="9">
        <f t="shared" si="985"/>
        <v>6.9031094634004433E-2</v>
      </c>
      <c r="AC1548" s="18">
        <f t="shared" si="985"/>
        <v>6.9031094634004447E-2</v>
      </c>
      <c r="AD1548" s="204">
        <f t="shared" si="981"/>
        <v>0.15557705094483068</v>
      </c>
      <c r="AE1548" s="9">
        <f t="shared" si="981"/>
        <v>0.15557705094483068</v>
      </c>
      <c r="AF1548" s="9">
        <f t="shared" si="981"/>
        <v>0.15557705094483071</v>
      </c>
      <c r="AG1548" s="9">
        <f t="shared" si="981"/>
        <v>0.15557705094483071</v>
      </c>
      <c r="AH1548" s="18">
        <f t="shared" si="981"/>
        <v>0.15557705094483071</v>
      </c>
      <c r="AI1548" s="17"/>
      <c r="AM1548" s="109"/>
    </row>
    <row r="1549" spans="1:39" outlineLevel="2">
      <c r="A1549" s="37">
        <f>ROW()</f>
        <v>1549</v>
      </c>
      <c r="C1549" s="6" t="s">
        <v>208</v>
      </c>
      <c r="I1549" s="204">
        <f t="shared" ref="I1549:S1549" si="986">I1142/$M$33</f>
        <v>0</v>
      </c>
      <c r="J1549" s="9">
        <f t="shared" si="986"/>
        <v>0</v>
      </c>
      <c r="K1549" s="9">
        <f t="shared" si="986"/>
        <v>0</v>
      </c>
      <c r="L1549" s="9">
        <f t="shared" si="986"/>
        <v>0</v>
      </c>
      <c r="M1549" s="9">
        <f t="shared" si="986"/>
        <v>0</v>
      </c>
      <c r="N1549" s="204">
        <f t="shared" si="986"/>
        <v>0</v>
      </c>
      <c r="O1549" s="9">
        <f t="shared" si="986"/>
        <v>0</v>
      </c>
      <c r="P1549" s="9">
        <f t="shared" si="986"/>
        <v>0</v>
      </c>
      <c r="Q1549" s="9">
        <f t="shared" si="986"/>
        <v>0</v>
      </c>
      <c r="R1549" s="9">
        <f t="shared" si="986"/>
        <v>0</v>
      </c>
      <c r="S1549" s="18">
        <f t="shared" si="986"/>
        <v>0</v>
      </c>
      <c r="T1549" s="204">
        <f t="shared" si="979"/>
        <v>0</v>
      </c>
      <c r="U1549" s="9">
        <f t="shared" si="979"/>
        <v>0</v>
      </c>
      <c r="V1549" s="9">
        <f t="shared" si="979"/>
        <v>0</v>
      </c>
      <c r="W1549" s="9">
        <f t="shared" si="979"/>
        <v>0</v>
      </c>
      <c r="X1549" s="18">
        <f t="shared" si="979"/>
        <v>0</v>
      </c>
      <c r="Y1549" s="204">
        <f t="shared" ref="Y1549:AC1549" si="987">Y1142/$X$33</f>
        <v>0</v>
      </c>
      <c r="Z1549" s="9">
        <f t="shared" si="987"/>
        <v>0</v>
      </c>
      <c r="AA1549" s="9">
        <f t="shared" si="987"/>
        <v>0.11346276780201987</v>
      </c>
      <c r="AB1549" s="9">
        <f t="shared" si="987"/>
        <v>0.11346276780201987</v>
      </c>
      <c r="AC1549" s="18">
        <f t="shared" si="987"/>
        <v>0.11346276780201987</v>
      </c>
      <c r="AD1549" s="204">
        <f t="shared" si="981"/>
        <v>0.5982569538878455</v>
      </c>
      <c r="AE1549" s="9">
        <f t="shared" si="981"/>
        <v>0.5982569538878455</v>
      </c>
      <c r="AF1549" s="9">
        <f t="shared" si="981"/>
        <v>0.59825695388784572</v>
      </c>
      <c r="AG1549" s="9">
        <f t="shared" si="981"/>
        <v>0.59825695388784572</v>
      </c>
      <c r="AH1549" s="18">
        <f t="shared" si="981"/>
        <v>0.59825695388784572</v>
      </c>
      <c r="AI1549" s="17"/>
      <c r="AM1549" s="109"/>
    </row>
    <row r="1550" spans="1:39" outlineLevel="2">
      <c r="A1550" s="37">
        <f>ROW()</f>
        <v>1550</v>
      </c>
      <c r="C1550" s="6" t="s">
        <v>473</v>
      </c>
      <c r="I1550" s="204">
        <f t="shared" ref="I1550:S1550" si="988">I1143/$M$33</f>
        <v>0</v>
      </c>
      <c r="J1550" s="9">
        <f t="shared" si="988"/>
        <v>0</v>
      </c>
      <c r="K1550" s="9">
        <f t="shared" si="988"/>
        <v>0</v>
      </c>
      <c r="L1550" s="9">
        <f t="shared" si="988"/>
        <v>0</v>
      </c>
      <c r="M1550" s="9">
        <f t="shared" si="988"/>
        <v>0</v>
      </c>
      <c r="N1550" s="204">
        <f t="shared" si="988"/>
        <v>0</v>
      </c>
      <c r="O1550" s="9">
        <f t="shared" si="988"/>
        <v>0</v>
      </c>
      <c r="P1550" s="9">
        <f t="shared" si="988"/>
        <v>0</v>
      </c>
      <c r="Q1550" s="9">
        <f t="shared" si="988"/>
        <v>0</v>
      </c>
      <c r="R1550" s="9">
        <f t="shared" si="988"/>
        <v>0</v>
      </c>
      <c r="S1550" s="18">
        <f t="shared" si="988"/>
        <v>0</v>
      </c>
      <c r="T1550" s="204">
        <f t="shared" si="979"/>
        <v>0</v>
      </c>
      <c r="U1550" s="9">
        <f t="shared" si="979"/>
        <v>0</v>
      </c>
      <c r="V1550" s="9">
        <f t="shared" si="979"/>
        <v>0</v>
      </c>
      <c r="W1550" s="9">
        <f t="shared" si="979"/>
        <v>0</v>
      </c>
      <c r="X1550" s="18">
        <f t="shared" si="979"/>
        <v>0</v>
      </c>
      <c r="Y1550" s="204">
        <f t="shared" ref="Y1550:AC1550" si="989">Y1143/$X$33</f>
        <v>0</v>
      </c>
      <c r="Z1550" s="9">
        <f t="shared" si="989"/>
        <v>0</v>
      </c>
      <c r="AA1550" s="9">
        <f t="shared" si="989"/>
        <v>0</v>
      </c>
      <c r="AB1550" s="9">
        <f t="shared" si="989"/>
        <v>0</v>
      </c>
      <c r="AC1550" s="18">
        <f t="shared" si="989"/>
        <v>0</v>
      </c>
      <c r="AD1550" s="204">
        <f t="shared" si="981"/>
        <v>0.61186594773291536</v>
      </c>
      <c r="AE1550" s="9">
        <f t="shared" si="981"/>
        <v>0.61186594773291536</v>
      </c>
      <c r="AF1550" s="9">
        <f t="shared" si="981"/>
        <v>0</v>
      </c>
      <c r="AG1550" s="9">
        <f t="shared" si="981"/>
        <v>0</v>
      </c>
      <c r="AH1550" s="18">
        <f t="shared" si="981"/>
        <v>0</v>
      </c>
      <c r="AI1550" s="17"/>
      <c r="AM1550" s="109"/>
    </row>
    <row r="1551" spans="1:39" outlineLevel="2">
      <c r="A1551" s="37">
        <f>ROW()</f>
        <v>1551</v>
      </c>
      <c r="C1551" s="6" t="s">
        <v>474</v>
      </c>
      <c r="I1551" s="204">
        <f t="shared" ref="I1551:S1551" si="990">I1144/$M$33</f>
        <v>0</v>
      </c>
      <c r="J1551" s="9">
        <f t="shared" si="990"/>
        <v>0</v>
      </c>
      <c r="K1551" s="9">
        <f t="shared" si="990"/>
        <v>0</v>
      </c>
      <c r="L1551" s="9">
        <f t="shared" si="990"/>
        <v>0</v>
      </c>
      <c r="M1551" s="9">
        <f t="shared" si="990"/>
        <v>0</v>
      </c>
      <c r="N1551" s="204">
        <f t="shared" si="990"/>
        <v>0</v>
      </c>
      <c r="O1551" s="9">
        <f t="shared" si="990"/>
        <v>0</v>
      </c>
      <c r="P1551" s="9">
        <f t="shared" si="990"/>
        <v>0</v>
      </c>
      <c r="Q1551" s="9">
        <f t="shared" si="990"/>
        <v>0</v>
      </c>
      <c r="R1551" s="9">
        <f t="shared" si="990"/>
        <v>0</v>
      </c>
      <c r="S1551" s="18">
        <f t="shared" si="990"/>
        <v>0</v>
      </c>
      <c r="T1551" s="204">
        <f t="shared" si="979"/>
        <v>0</v>
      </c>
      <c r="U1551" s="9">
        <f t="shared" si="979"/>
        <v>0</v>
      </c>
      <c r="V1551" s="9">
        <f t="shared" si="979"/>
        <v>0</v>
      </c>
      <c r="W1551" s="9">
        <f t="shared" si="979"/>
        <v>0</v>
      </c>
      <c r="X1551" s="18">
        <f t="shared" si="979"/>
        <v>0</v>
      </c>
      <c r="Y1551" s="204">
        <f t="shared" ref="Y1551:AC1551" si="991">Y1144/$X$33</f>
        <v>0</v>
      </c>
      <c r="Z1551" s="9">
        <f t="shared" si="991"/>
        <v>0</v>
      </c>
      <c r="AA1551" s="9">
        <f t="shared" si="991"/>
        <v>0</v>
      </c>
      <c r="AB1551" s="9">
        <f t="shared" si="991"/>
        <v>0</v>
      </c>
      <c r="AC1551" s="18">
        <f t="shared" si="991"/>
        <v>0</v>
      </c>
      <c r="AD1551" s="204">
        <f t="shared" si="981"/>
        <v>0.12607967754955393</v>
      </c>
      <c r="AE1551" s="9">
        <f t="shared" si="981"/>
        <v>0.12607967754955393</v>
      </c>
      <c r="AF1551" s="9">
        <f t="shared" si="981"/>
        <v>0.1260796775495539</v>
      </c>
      <c r="AG1551" s="9">
        <f t="shared" si="981"/>
        <v>0.1260796775495539</v>
      </c>
      <c r="AH1551" s="18">
        <f t="shared" si="981"/>
        <v>0.1260796775495539</v>
      </c>
      <c r="AI1551" s="17"/>
      <c r="AM1551" s="109"/>
    </row>
    <row r="1552" spans="1:39" outlineLevel="2">
      <c r="A1552" s="37">
        <f>ROW()</f>
        <v>1552</v>
      </c>
      <c r="C1552" s="6" t="s">
        <v>477</v>
      </c>
      <c r="I1552" s="204">
        <f t="shared" ref="I1552:S1552" si="992">I1145/$M$33</f>
        <v>0</v>
      </c>
      <c r="J1552" s="9">
        <f t="shared" si="992"/>
        <v>0</v>
      </c>
      <c r="K1552" s="9">
        <f t="shared" si="992"/>
        <v>0</v>
      </c>
      <c r="L1552" s="9">
        <f t="shared" si="992"/>
        <v>0</v>
      </c>
      <c r="M1552" s="9">
        <f t="shared" si="992"/>
        <v>0</v>
      </c>
      <c r="N1552" s="204">
        <f t="shared" si="992"/>
        <v>0</v>
      </c>
      <c r="O1552" s="9">
        <f t="shared" si="992"/>
        <v>0</v>
      </c>
      <c r="P1552" s="9">
        <f t="shared" si="992"/>
        <v>0</v>
      </c>
      <c r="Q1552" s="9">
        <f t="shared" si="992"/>
        <v>0</v>
      </c>
      <c r="R1552" s="9">
        <f t="shared" si="992"/>
        <v>0</v>
      </c>
      <c r="S1552" s="18">
        <f t="shared" si="992"/>
        <v>0</v>
      </c>
      <c r="T1552" s="204">
        <f t="shared" si="979"/>
        <v>0</v>
      </c>
      <c r="U1552" s="9">
        <f t="shared" si="979"/>
        <v>0</v>
      </c>
      <c r="V1552" s="9">
        <f t="shared" si="979"/>
        <v>0</v>
      </c>
      <c r="W1552" s="9">
        <f t="shared" si="979"/>
        <v>0</v>
      </c>
      <c r="X1552" s="18">
        <f t="shared" si="979"/>
        <v>0</v>
      </c>
      <c r="Y1552" s="204">
        <f t="shared" ref="Y1552:AC1552" si="993">Y1145/$X$33</f>
        <v>0</v>
      </c>
      <c r="Z1552" s="9">
        <f t="shared" si="993"/>
        <v>0</v>
      </c>
      <c r="AA1552" s="9">
        <f t="shared" si="993"/>
        <v>0</v>
      </c>
      <c r="AB1552" s="9">
        <f t="shared" si="993"/>
        <v>0</v>
      </c>
      <c r="AC1552" s="18">
        <f t="shared" si="993"/>
        <v>0</v>
      </c>
      <c r="AD1552" s="204">
        <f t="shared" si="981"/>
        <v>0.77451048649669929</v>
      </c>
      <c r="AE1552" s="9">
        <f t="shared" si="981"/>
        <v>0.77451048649669929</v>
      </c>
      <c r="AF1552" s="9">
        <f t="shared" si="981"/>
        <v>0.77451048649669929</v>
      </c>
      <c r="AG1552" s="9">
        <f t="shared" si="981"/>
        <v>0.77451048649669929</v>
      </c>
      <c r="AH1552" s="18">
        <f t="shared" si="981"/>
        <v>0.77451048649669929</v>
      </c>
      <c r="AI1552" s="17"/>
      <c r="AM1552" s="109"/>
    </row>
    <row r="1553" spans="1:39" outlineLevel="2">
      <c r="A1553" s="37">
        <f>ROW()</f>
        <v>1553</v>
      </c>
      <c r="C1553" s="6" t="s">
        <v>511</v>
      </c>
      <c r="I1553" s="204">
        <f t="shared" ref="I1553:S1553" si="994">I1146/$M$33</f>
        <v>0</v>
      </c>
      <c r="J1553" s="9">
        <f t="shared" si="994"/>
        <v>0</v>
      </c>
      <c r="K1553" s="9">
        <f t="shared" si="994"/>
        <v>0</v>
      </c>
      <c r="L1553" s="9">
        <f t="shared" si="994"/>
        <v>0</v>
      </c>
      <c r="M1553" s="9">
        <f t="shared" si="994"/>
        <v>0</v>
      </c>
      <c r="N1553" s="204">
        <f t="shared" si="994"/>
        <v>0</v>
      </c>
      <c r="O1553" s="9">
        <f t="shared" si="994"/>
        <v>0</v>
      </c>
      <c r="P1553" s="9">
        <f t="shared" si="994"/>
        <v>0</v>
      </c>
      <c r="Q1553" s="9">
        <f t="shared" si="994"/>
        <v>0</v>
      </c>
      <c r="R1553" s="9">
        <f t="shared" si="994"/>
        <v>0</v>
      </c>
      <c r="S1553" s="18">
        <f t="shared" si="994"/>
        <v>0</v>
      </c>
      <c r="T1553" s="204">
        <f t="shared" si="979"/>
        <v>0</v>
      </c>
      <c r="U1553" s="9">
        <f t="shared" si="979"/>
        <v>0</v>
      </c>
      <c r="V1553" s="9">
        <f t="shared" si="979"/>
        <v>0</v>
      </c>
      <c r="W1553" s="9">
        <f t="shared" si="979"/>
        <v>0</v>
      </c>
      <c r="X1553" s="18">
        <f t="shared" si="979"/>
        <v>0</v>
      </c>
      <c r="Y1553" s="204">
        <f t="shared" ref="Y1553:AC1553" si="995">Y1146/$X$33</f>
        <v>0</v>
      </c>
      <c r="Z1553" s="9">
        <f t="shared" si="995"/>
        <v>0</v>
      </c>
      <c r="AA1553" s="9">
        <f t="shared" si="995"/>
        <v>0</v>
      </c>
      <c r="AB1553" s="9">
        <f t="shared" si="995"/>
        <v>0</v>
      </c>
      <c r="AC1553" s="18">
        <f t="shared" si="995"/>
        <v>0</v>
      </c>
      <c r="AD1553" s="204">
        <f t="shared" si="981"/>
        <v>0</v>
      </c>
      <c r="AE1553" s="9">
        <f t="shared" si="981"/>
        <v>0</v>
      </c>
      <c r="AF1553" s="9">
        <f t="shared" si="981"/>
        <v>0</v>
      </c>
      <c r="AG1553" s="9">
        <f t="shared" si="981"/>
        <v>0</v>
      </c>
      <c r="AH1553" s="18">
        <f t="shared" si="981"/>
        <v>0</v>
      </c>
      <c r="AI1553" s="17"/>
      <c r="AM1553" s="109"/>
    </row>
    <row r="1554" spans="1:39" outlineLevel="2">
      <c r="A1554" s="37">
        <f>ROW()</f>
        <v>1554</v>
      </c>
      <c r="C1554" s="6" t="s">
        <v>655</v>
      </c>
      <c r="I1554" s="204"/>
      <c r="J1554" s="9"/>
      <c r="K1554" s="9"/>
      <c r="L1554" s="9"/>
      <c r="M1554" s="9"/>
      <c r="N1554" s="204"/>
      <c r="O1554" s="9"/>
      <c r="P1554" s="9"/>
      <c r="Q1554" s="9"/>
      <c r="R1554" s="9"/>
      <c r="S1554" s="18"/>
      <c r="T1554" s="204"/>
      <c r="U1554" s="9"/>
      <c r="V1554" s="9"/>
      <c r="W1554" s="9"/>
      <c r="X1554" s="18"/>
      <c r="Y1554" s="204"/>
      <c r="Z1554" s="9"/>
      <c r="AA1554" s="9"/>
      <c r="AB1554" s="9"/>
      <c r="AC1554" s="18"/>
      <c r="AD1554" s="204"/>
      <c r="AE1554" s="9"/>
      <c r="AF1554" s="9"/>
      <c r="AG1554" s="9"/>
      <c r="AH1554" s="18"/>
      <c r="AI1554" s="17"/>
      <c r="AM1554" s="109"/>
    </row>
    <row r="1555" spans="1:39" outlineLevel="2">
      <c r="A1555" s="37">
        <f>ROW()</f>
        <v>1555</v>
      </c>
      <c r="C1555" s="6" t="s">
        <v>656</v>
      </c>
      <c r="I1555" s="204"/>
      <c r="J1555" s="9"/>
      <c r="K1555" s="9"/>
      <c r="L1555" s="9"/>
      <c r="M1555" s="9"/>
      <c r="N1555" s="204"/>
      <c r="O1555" s="9"/>
      <c r="P1555" s="9"/>
      <c r="Q1555" s="9"/>
      <c r="R1555" s="9"/>
      <c r="S1555" s="18"/>
      <c r="T1555" s="204"/>
      <c r="U1555" s="9"/>
      <c r="V1555" s="9"/>
      <c r="W1555" s="9"/>
      <c r="X1555" s="18"/>
      <c r="Y1555" s="204"/>
      <c r="Z1555" s="9"/>
      <c r="AA1555" s="9"/>
      <c r="AB1555" s="9"/>
      <c r="AC1555" s="18"/>
      <c r="AD1555" s="204"/>
      <c r="AE1555" s="9"/>
      <c r="AF1555" s="9"/>
      <c r="AG1555" s="9"/>
      <c r="AH1555" s="18"/>
      <c r="AI1555" s="17"/>
      <c r="AM1555" s="109"/>
    </row>
    <row r="1556" spans="1:39" outlineLevel="2">
      <c r="A1556" s="37">
        <f>ROW()</f>
        <v>1556</v>
      </c>
      <c r="C1556" s="6" t="s">
        <v>667</v>
      </c>
      <c r="I1556" s="204"/>
      <c r="J1556" s="9"/>
      <c r="K1556" s="9"/>
      <c r="L1556" s="9"/>
      <c r="M1556" s="9"/>
      <c r="N1556" s="204"/>
      <c r="O1556" s="9"/>
      <c r="P1556" s="9"/>
      <c r="Q1556" s="9"/>
      <c r="R1556" s="9"/>
      <c r="S1556" s="18"/>
      <c r="T1556" s="204"/>
      <c r="U1556" s="9"/>
      <c r="V1556" s="9"/>
      <c r="W1556" s="9"/>
      <c r="X1556" s="18"/>
      <c r="Y1556" s="204"/>
      <c r="Z1556" s="9"/>
      <c r="AA1556" s="9"/>
      <c r="AB1556" s="9"/>
      <c r="AC1556" s="18"/>
      <c r="AD1556" s="204"/>
      <c r="AE1556" s="9"/>
      <c r="AF1556" s="9"/>
      <c r="AG1556" s="9"/>
      <c r="AH1556" s="18"/>
      <c r="AI1556" s="17"/>
      <c r="AM1556" s="109"/>
    </row>
    <row r="1557" spans="1:39" outlineLevel="2">
      <c r="A1557" s="37">
        <f>ROW()</f>
        <v>1557</v>
      </c>
      <c r="C1557" s="6" t="s">
        <v>212</v>
      </c>
      <c r="I1557" s="204">
        <f t="shared" ref="I1557:S1557" si="996">I1150/$M$33</f>
        <v>0</v>
      </c>
      <c r="J1557" s="9">
        <f t="shared" si="996"/>
        <v>0</v>
      </c>
      <c r="K1557" s="9">
        <f t="shared" si="996"/>
        <v>0</v>
      </c>
      <c r="L1557" s="9">
        <f t="shared" si="996"/>
        <v>0</v>
      </c>
      <c r="M1557" s="9">
        <f t="shared" si="996"/>
        <v>0</v>
      </c>
      <c r="N1557" s="204">
        <f t="shared" si="996"/>
        <v>0</v>
      </c>
      <c r="O1557" s="9">
        <f t="shared" si="996"/>
        <v>0</v>
      </c>
      <c r="P1557" s="9">
        <f t="shared" si="996"/>
        <v>0</v>
      </c>
      <c r="Q1557" s="9">
        <f t="shared" si="996"/>
        <v>0</v>
      </c>
      <c r="R1557" s="9">
        <f t="shared" si="996"/>
        <v>0</v>
      </c>
      <c r="S1557" s="18">
        <f t="shared" si="996"/>
        <v>0</v>
      </c>
      <c r="T1557" s="204">
        <f t="shared" ref="T1557:X1558" si="997">T1150/$S$33</f>
        <v>0</v>
      </c>
      <c r="U1557" s="9">
        <f t="shared" si="997"/>
        <v>0</v>
      </c>
      <c r="V1557" s="9">
        <f t="shared" si="997"/>
        <v>0</v>
      </c>
      <c r="W1557" s="9">
        <f t="shared" si="997"/>
        <v>0</v>
      </c>
      <c r="X1557" s="18">
        <f t="shared" si="997"/>
        <v>0</v>
      </c>
      <c r="Y1557" s="204">
        <f t="shared" ref="Y1557:AC1557" si="998">Y1150/$X$33</f>
        <v>0</v>
      </c>
      <c r="Z1557" s="9">
        <f t="shared" si="998"/>
        <v>0</v>
      </c>
      <c r="AA1557" s="9">
        <f t="shared" si="998"/>
        <v>0</v>
      </c>
      <c r="AB1557" s="9">
        <f t="shared" si="998"/>
        <v>0</v>
      </c>
      <c r="AC1557" s="18">
        <f t="shared" si="998"/>
        <v>0</v>
      </c>
      <c r="AD1557" s="204">
        <f t="shared" ref="AD1557:AH1558" si="999">AD1150/$AB$33</f>
        <v>0</v>
      </c>
      <c r="AE1557" s="9">
        <f t="shared" si="999"/>
        <v>0</v>
      </c>
      <c r="AF1557" s="9">
        <f t="shared" si="999"/>
        <v>0</v>
      </c>
      <c r="AG1557" s="9">
        <f t="shared" si="999"/>
        <v>0</v>
      </c>
      <c r="AH1557" s="18">
        <f t="shared" si="999"/>
        <v>0</v>
      </c>
      <c r="AI1557" s="17"/>
      <c r="AM1557" s="109"/>
    </row>
    <row r="1558" spans="1:39" outlineLevel="2">
      <c r="A1558" s="37">
        <f>ROW()</f>
        <v>1558</v>
      </c>
      <c r="C1558" s="6" t="s">
        <v>362</v>
      </c>
      <c r="I1558" s="205">
        <f t="shared" ref="I1558:S1558" si="1000">I1151/$M$33</f>
        <v>0</v>
      </c>
      <c r="J1558" s="15">
        <f t="shared" si="1000"/>
        <v>0</v>
      </c>
      <c r="K1558" s="15">
        <f t="shared" si="1000"/>
        <v>0</v>
      </c>
      <c r="L1558" s="15">
        <f t="shared" si="1000"/>
        <v>0</v>
      </c>
      <c r="M1558" s="15">
        <f t="shared" si="1000"/>
        <v>0</v>
      </c>
      <c r="N1558" s="205">
        <f t="shared" si="1000"/>
        <v>0</v>
      </c>
      <c r="O1558" s="15">
        <f t="shared" si="1000"/>
        <v>0</v>
      </c>
      <c r="P1558" s="15">
        <f t="shared" si="1000"/>
        <v>0</v>
      </c>
      <c r="Q1558" s="15">
        <f t="shared" si="1000"/>
        <v>0</v>
      </c>
      <c r="R1558" s="15">
        <f t="shared" si="1000"/>
        <v>0</v>
      </c>
      <c r="S1558" s="206">
        <f t="shared" si="1000"/>
        <v>0</v>
      </c>
      <c r="T1558" s="205">
        <f t="shared" si="997"/>
        <v>0</v>
      </c>
      <c r="U1558" s="15">
        <f t="shared" si="997"/>
        <v>0</v>
      </c>
      <c r="V1558" s="15">
        <f t="shared" si="997"/>
        <v>0</v>
      </c>
      <c r="W1558" s="15">
        <f t="shared" si="997"/>
        <v>0</v>
      </c>
      <c r="X1558" s="206">
        <f t="shared" si="997"/>
        <v>0</v>
      </c>
      <c r="Y1558" s="205">
        <f t="shared" ref="Y1558:AC1558" si="1001">Y1151/$X$33</f>
        <v>0</v>
      </c>
      <c r="Z1558" s="15">
        <f t="shared" si="1001"/>
        <v>0</v>
      </c>
      <c r="AA1558" s="15">
        <f t="shared" si="1001"/>
        <v>0</v>
      </c>
      <c r="AB1558" s="15">
        <f t="shared" si="1001"/>
        <v>0</v>
      </c>
      <c r="AC1558" s="206">
        <f t="shared" si="1001"/>
        <v>0</v>
      </c>
      <c r="AD1558" s="205">
        <f t="shared" si="999"/>
        <v>0</v>
      </c>
      <c r="AE1558" s="15">
        <f t="shared" si="999"/>
        <v>0</v>
      </c>
      <c r="AF1558" s="15">
        <f t="shared" si="999"/>
        <v>0</v>
      </c>
      <c r="AG1558" s="15">
        <f t="shared" si="999"/>
        <v>0</v>
      </c>
      <c r="AH1558" s="206">
        <f t="shared" si="999"/>
        <v>0</v>
      </c>
      <c r="AI1558" s="17"/>
      <c r="AM1558" s="109"/>
    </row>
    <row r="1559" spans="1:39" outlineLevel="2">
      <c r="A1559" s="37">
        <f>ROW()</f>
        <v>1559</v>
      </c>
      <c r="C1559" s="6" t="s">
        <v>1</v>
      </c>
      <c r="I1559" s="204">
        <f t="shared" ref="I1559:AC1559" si="1002">SUM(I1546:I1558)</f>
        <v>0</v>
      </c>
      <c r="J1559" s="9">
        <f t="shared" si="1002"/>
        <v>0</v>
      </c>
      <c r="K1559" s="9">
        <f t="shared" si="1002"/>
        <v>0</v>
      </c>
      <c r="L1559" s="9">
        <f t="shared" si="1002"/>
        <v>0</v>
      </c>
      <c r="M1559" s="9">
        <f t="shared" si="1002"/>
        <v>0</v>
      </c>
      <c r="N1559" s="204">
        <f t="shared" si="1002"/>
        <v>0</v>
      </c>
      <c r="O1559" s="9">
        <f t="shared" si="1002"/>
        <v>0</v>
      </c>
      <c r="P1559" s="9">
        <f t="shared" si="1002"/>
        <v>0</v>
      </c>
      <c r="Q1559" s="9">
        <f t="shared" si="1002"/>
        <v>0</v>
      </c>
      <c r="R1559" s="9">
        <f t="shared" si="1002"/>
        <v>0</v>
      </c>
      <c r="S1559" s="18">
        <f t="shared" si="1002"/>
        <v>0</v>
      </c>
      <c r="T1559" s="204">
        <f t="shared" si="1002"/>
        <v>0</v>
      </c>
      <c r="U1559" s="9">
        <f t="shared" si="1002"/>
        <v>0</v>
      </c>
      <c r="V1559" s="9">
        <f t="shared" si="1002"/>
        <v>0</v>
      </c>
      <c r="W1559" s="9">
        <f t="shared" si="1002"/>
        <v>0</v>
      </c>
      <c r="X1559" s="18">
        <f t="shared" si="1002"/>
        <v>0</v>
      </c>
      <c r="Y1559" s="204">
        <f t="shared" si="1002"/>
        <v>0</v>
      </c>
      <c r="Z1559" s="9">
        <f t="shared" si="1002"/>
        <v>0</v>
      </c>
      <c r="AA1559" s="9">
        <f t="shared" si="1002"/>
        <v>0.88596276926705109</v>
      </c>
      <c r="AB1559" s="9">
        <f t="shared" si="1002"/>
        <v>0.88596276926705109</v>
      </c>
      <c r="AC1559" s="18">
        <f t="shared" si="1002"/>
        <v>0.88596276926705109</v>
      </c>
      <c r="AD1559" s="204">
        <f t="shared" ref="AD1559:AH1559" si="1003">SUM(AD1546:AD1558)</f>
        <v>2.4435433988750184</v>
      </c>
      <c r="AE1559" s="9">
        <f t="shared" si="1003"/>
        <v>2.4435433988750184</v>
      </c>
      <c r="AF1559" s="9">
        <f t="shared" si="1003"/>
        <v>1.8316774511421032</v>
      </c>
      <c r="AG1559" s="9">
        <f t="shared" si="1003"/>
        <v>1.8316774511421032</v>
      </c>
      <c r="AH1559" s="18">
        <f t="shared" si="1003"/>
        <v>1.8316774511421032</v>
      </c>
      <c r="AI1559" s="17"/>
      <c r="AM1559" s="109"/>
    </row>
    <row r="1560" spans="1:39" outlineLevel="2">
      <c r="A1560" s="37">
        <f>ROW()</f>
        <v>1560</v>
      </c>
      <c r="B1560" s="64" t="s">
        <v>461</v>
      </c>
      <c r="I1560" s="1306" t="str">
        <f>"AA1 [m$ "&amp;$E$33&amp;"]"</f>
        <v>AA1 [m$ 31/12/2024]</v>
      </c>
      <c r="J1560" s="1307"/>
      <c r="K1560" s="1307"/>
      <c r="L1560" s="1307"/>
      <c r="M1560" s="1307"/>
      <c r="N1560" s="1303" t="str">
        <f>"AA2 [m$ "&amp;$E$33&amp;"]"</f>
        <v>AA2 [m$ 31/12/2024]</v>
      </c>
      <c r="O1560" s="1304"/>
      <c r="P1560" s="1304"/>
      <c r="Q1560" s="1304"/>
      <c r="R1560" s="1304"/>
      <c r="S1560" s="1305"/>
      <c r="T1560" s="1303" t="str">
        <f>"AA3 [m$ "&amp;$E$33&amp;"]"</f>
        <v>AA3 [m$ 31/12/2024]</v>
      </c>
      <c r="U1560" s="1304"/>
      <c r="V1560" s="1304"/>
      <c r="W1560" s="1304"/>
      <c r="X1560" s="1305"/>
      <c r="Y1560" s="1303" t="str">
        <f>"AA4 [m$ "&amp;$E$33&amp;"]"</f>
        <v>AA4 [m$ 31/12/2024]</v>
      </c>
      <c r="Z1560" s="1304"/>
      <c r="AA1560" s="1304"/>
      <c r="AB1560" s="1304"/>
      <c r="AC1560" s="1305"/>
      <c r="AD1560" s="1303" t="str">
        <f>"AA4 [m$ "&amp;$E$33&amp;"]"</f>
        <v>AA4 [m$ 31/12/2024]</v>
      </c>
      <c r="AE1560" s="1304"/>
      <c r="AF1560" s="1304"/>
      <c r="AG1560" s="1304"/>
      <c r="AH1560" s="1305"/>
      <c r="AI1560" s="17"/>
      <c r="AM1560" s="109"/>
    </row>
    <row r="1561" spans="1:39" outlineLevel="2">
      <c r="A1561" s="37">
        <f>ROW()</f>
        <v>1561</v>
      </c>
      <c r="C1561" s="167" t="s">
        <v>2</v>
      </c>
      <c r="I1561" s="204">
        <f t="shared" ref="I1561:S1561" si="1004">I1154/$M$33</f>
        <v>0</v>
      </c>
      <c r="J1561" s="9">
        <f t="shared" si="1004"/>
        <v>0</v>
      </c>
      <c r="K1561" s="9">
        <f t="shared" si="1004"/>
        <v>0</v>
      </c>
      <c r="L1561" s="9">
        <f t="shared" si="1004"/>
        <v>0</v>
      </c>
      <c r="M1561" s="9">
        <f t="shared" si="1004"/>
        <v>0</v>
      </c>
      <c r="N1561" s="204">
        <f t="shared" si="1004"/>
        <v>0</v>
      </c>
      <c r="O1561" s="9">
        <f t="shared" si="1004"/>
        <v>0</v>
      </c>
      <c r="P1561" s="9">
        <f t="shared" si="1004"/>
        <v>0</v>
      </c>
      <c r="Q1561" s="9">
        <f t="shared" si="1004"/>
        <v>0</v>
      </c>
      <c r="R1561" s="9">
        <f t="shared" si="1004"/>
        <v>0</v>
      </c>
      <c r="S1561" s="18">
        <f t="shared" si="1004"/>
        <v>0</v>
      </c>
      <c r="T1561" s="204">
        <f t="shared" ref="T1561:X1568" si="1005">T1154/$S$33</f>
        <v>0</v>
      </c>
      <c r="U1561" s="9">
        <f t="shared" si="1005"/>
        <v>0</v>
      </c>
      <c r="V1561" s="9">
        <f t="shared" si="1005"/>
        <v>0</v>
      </c>
      <c r="W1561" s="9">
        <f t="shared" si="1005"/>
        <v>0</v>
      </c>
      <c r="X1561" s="18">
        <f t="shared" si="1005"/>
        <v>0</v>
      </c>
      <c r="Y1561" s="204">
        <f t="shared" ref="Y1561:AC1561" si="1006">Y1154/$X$33</f>
        <v>0</v>
      </c>
      <c r="Z1561" s="9">
        <f t="shared" si="1006"/>
        <v>0</v>
      </c>
      <c r="AA1561" s="9">
        <f t="shared" si="1006"/>
        <v>0</v>
      </c>
      <c r="AB1561" s="9">
        <f t="shared" si="1006"/>
        <v>3.0115114997336326E-2</v>
      </c>
      <c r="AC1561" s="18">
        <f t="shared" si="1006"/>
        <v>3.0115114997336333E-2</v>
      </c>
      <c r="AD1561" s="204">
        <f t="shared" ref="AD1561:AH1568" si="1007">AD1154/$AB$33</f>
        <v>2.4552441358427269E-3</v>
      </c>
      <c r="AE1561" s="9">
        <f t="shared" si="1007"/>
        <v>2.4552441358427278E-3</v>
      </c>
      <c r="AF1561" s="9">
        <f t="shared" si="1007"/>
        <v>2.4552441358427278E-3</v>
      </c>
      <c r="AG1561" s="9">
        <f t="shared" si="1007"/>
        <v>2.4552441358427278E-3</v>
      </c>
      <c r="AH1561" s="18">
        <f t="shared" si="1007"/>
        <v>2.4552441358427278E-3</v>
      </c>
      <c r="AI1561" s="17"/>
      <c r="AM1561" s="109"/>
    </row>
    <row r="1562" spans="1:39" outlineLevel="2">
      <c r="A1562" s="37">
        <f>ROW()</f>
        <v>1562</v>
      </c>
      <c r="C1562" s="6" t="s">
        <v>3</v>
      </c>
      <c r="I1562" s="204">
        <f t="shared" ref="I1562:S1562" si="1008">I1155/$M$33</f>
        <v>0</v>
      </c>
      <c r="J1562" s="9">
        <f t="shared" si="1008"/>
        <v>0</v>
      </c>
      <c r="K1562" s="9">
        <f t="shared" si="1008"/>
        <v>0</v>
      </c>
      <c r="L1562" s="9">
        <f t="shared" si="1008"/>
        <v>0</v>
      </c>
      <c r="M1562" s="9">
        <f t="shared" si="1008"/>
        <v>0</v>
      </c>
      <c r="N1562" s="204">
        <f t="shared" si="1008"/>
        <v>0</v>
      </c>
      <c r="O1562" s="9">
        <f t="shared" si="1008"/>
        <v>0</v>
      </c>
      <c r="P1562" s="9">
        <f t="shared" si="1008"/>
        <v>0</v>
      </c>
      <c r="Q1562" s="9">
        <f t="shared" si="1008"/>
        <v>0</v>
      </c>
      <c r="R1562" s="9">
        <f t="shared" si="1008"/>
        <v>0</v>
      </c>
      <c r="S1562" s="18">
        <f t="shared" si="1008"/>
        <v>0</v>
      </c>
      <c r="T1562" s="204">
        <f t="shared" si="1005"/>
        <v>0</v>
      </c>
      <c r="U1562" s="9">
        <f t="shared" si="1005"/>
        <v>0</v>
      </c>
      <c r="V1562" s="9">
        <f t="shared" si="1005"/>
        <v>0</v>
      </c>
      <c r="W1562" s="9">
        <f t="shared" si="1005"/>
        <v>0</v>
      </c>
      <c r="X1562" s="18">
        <f t="shared" si="1005"/>
        <v>0</v>
      </c>
      <c r="Y1562" s="204">
        <f t="shared" ref="Y1562:AC1562" si="1009">Y1155/$X$33</f>
        <v>0</v>
      </c>
      <c r="Z1562" s="9">
        <f t="shared" si="1009"/>
        <v>0</v>
      </c>
      <c r="AA1562" s="9">
        <f t="shared" si="1009"/>
        <v>0</v>
      </c>
      <c r="AB1562" s="9">
        <f t="shared" si="1009"/>
        <v>0.50358489512740812</v>
      </c>
      <c r="AC1562" s="18">
        <f t="shared" si="1009"/>
        <v>0.50358489512740812</v>
      </c>
      <c r="AD1562" s="204">
        <f t="shared" si="1007"/>
        <v>0.10047430339382485</v>
      </c>
      <c r="AE1562" s="9">
        <f t="shared" si="1007"/>
        <v>0.10047430339382485</v>
      </c>
      <c r="AF1562" s="9">
        <f t="shared" si="1007"/>
        <v>0.10047430339382485</v>
      </c>
      <c r="AG1562" s="9">
        <f t="shared" si="1007"/>
        <v>0.10047430339382486</v>
      </c>
      <c r="AH1562" s="18">
        <f t="shared" si="1007"/>
        <v>0.10047430339382486</v>
      </c>
      <c r="AI1562" s="17"/>
      <c r="AM1562" s="109"/>
    </row>
    <row r="1563" spans="1:39" outlineLevel="2">
      <c r="A1563" s="37">
        <f>ROW()</f>
        <v>1563</v>
      </c>
      <c r="C1563" s="6" t="s">
        <v>4</v>
      </c>
      <c r="I1563" s="204">
        <f t="shared" ref="I1563:S1563" si="1010">I1156/$M$33</f>
        <v>0</v>
      </c>
      <c r="J1563" s="9">
        <f t="shared" si="1010"/>
        <v>0</v>
      </c>
      <c r="K1563" s="9">
        <f t="shared" si="1010"/>
        <v>0</v>
      </c>
      <c r="L1563" s="9">
        <f t="shared" si="1010"/>
        <v>0</v>
      </c>
      <c r="M1563" s="9">
        <f t="shared" si="1010"/>
        <v>0</v>
      </c>
      <c r="N1563" s="204">
        <f t="shared" si="1010"/>
        <v>0</v>
      </c>
      <c r="O1563" s="9">
        <f t="shared" si="1010"/>
        <v>0</v>
      </c>
      <c r="P1563" s="9">
        <f t="shared" si="1010"/>
        <v>0</v>
      </c>
      <c r="Q1563" s="9">
        <f t="shared" si="1010"/>
        <v>0</v>
      </c>
      <c r="R1563" s="9">
        <f t="shared" si="1010"/>
        <v>0</v>
      </c>
      <c r="S1563" s="18">
        <f t="shared" si="1010"/>
        <v>0</v>
      </c>
      <c r="T1563" s="204">
        <f t="shared" si="1005"/>
        <v>0</v>
      </c>
      <c r="U1563" s="9">
        <f t="shared" si="1005"/>
        <v>0</v>
      </c>
      <c r="V1563" s="9">
        <f t="shared" si="1005"/>
        <v>0</v>
      </c>
      <c r="W1563" s="9">
        <f t="shared" si="1005"/>
        <v>0</v>
      </c>
      <c r="X1563" s="18">
        <f t="shared" si="1005"/>
        <v>0</v>
      </c>
      <c r="Y1563" s="204">
        <f t="shared" ref="Y1563:AC1563" si="1011">Y1156/$X$33</f>
        <v>0</v>
      </c>
      <c r="Z1563" s="9">
        <f t="shared" si="1011"/>
        <v>0</v>
      </c>
      <c r="AA1563" s="9">
        <f t="shared" si="1011"/>
        <v>0</v>
      </c>
      <c r="AB1563" s="9">
        <f t="shared" si="1011"/>
        <v>2.1870342879909955E-2</v>
      </c>
      <c r="AC1563" s="18">
        <f t="shared" si="1011"/>
        <v>2.1870342879909958E-2</v>
      </c>
      <c r="AD1563" s="204">
        <f t="shared" si="1007"/>
        <v>0.29507653363293612</v>
      </c>
      <c r="AE1563" s="9">
        <f t="shared" si="1007"/>
        <v>0.29507653363293612</v>
      </c>
      <c r="AF1563" s="9">
        <f t="shared" si="1007"/>
        <v>0.29507653363293607</v>
      </c>
      <c r="AG1563" s="9">
        <f t="shared" si="1007"/>
        <v>0.29507653363293607</v>
      </c>
      <c r="AH1563" s="18">
        <f t="shared" si="1007"/>
        <v>0.29507653363293601</v>
      </c>
      <c r="AI1563" s="17"/>
      <c r="AM1563" s="109"/>
    </row>
    <row r="1564" spans="1:39" outlineLevel="2">
      <c r="A1564" s="37">
        <f>ROW()</f>
        <v>1564</v>
      </c>
      <c r="C1564" s="6" t="s">
        <v>208</v>
      </c>
      <c r="I1564" s="204">
        <f t="shared" ref="I1564:S1564" si="1012">I1157/$M$33</f>
        <v>0</v>
      </c>
      <c r="J1564" s="9">
        <f t="shared" si="1012"/>
        <v>0</v>
      </c>
      <c r="K1564" s="9">
        <f t="shared" si="1012"/>
        <v>0</v>
      </c>
      <c r="L1564" s="9">
        <f t="shared" si="1012"/>
        <v>0</v>
      </c>
      <c r="M1564" s="9">
        <f t="shared" si="1012"/>
        <v>0</v>
      </c>
      <c r="N1564" s="204">
        <f t="shared" si="1012"/>
        <v>0</v>
      </c>
      <c r="O1564" s="9">
        <f t="shared" si="1012"/>
        <v>0</v>
      </c>
      <c r="P1564" s="9">
        <f t="shared" si="1012"/>
        <v>0</v>
      </c>
      <c r="Q1564" s="9">
        <f t="shared" si="1012"/>
        <v>0</v>
      </c>
      <c r="R1564" s="9">
        <f t="shared" si="1012"/>
        <v>0</v>
      </c>
      <c r="S1564" s="18">
        <f t="shared" si="1012"/>
        <v>0</v>
      </c>
      <c r="T1564" s="204">
        <f t="shared" si="1005"/>
        <v>0</v>
      </c>
      <c r="U1564" s="9">
        <f t="shared" si="1005"/>
        <v>0</v>
      </c>
      <c r="V1564" s="9">
        <f t="shared" si="1005"/>
        <v>0</v>
      </c>
      <c r="W1564" s="9">
        <f t="shared" si="1005"/>
        <v>0</v>
      </c>
      <c r="X1564" s="18">
        <f t="shared" si="1005"/>
        <v>0</v>
      </c>
      <c r="Y1564" s="204">
        <f t="shared" ref="Y1564:AC1564" si="1013">Y1157/$X$33</f>
        <v>0</v>
      </c>
      <c r="Z1564" s="9">
        <f t="shared" si="1013"/>
        <v>0</v>
      </c>
      <c r="AA1564" s="9">
        <f t="shared" si="1013"/>
        <v>0</v>
      </c>
      <c r="AB1564" s="9">
        <f t="shared" si="1013"/>
        <v>0.11133624551272681</v>
      </c>
      <c r="AC1564" s="18">
        <f t="shared" si="1013"/>
        <v>0.11133624551272681</v>
      </c>
      <c r="AD1564" s="204">
        <f t="shared" si="1007"/>
        <v>0.21320681004070985</v>
      </c>
      <c r="AE1564" s="9">
        <f t="shared" si="1007"/>
        <v>0.21320681004070985</v>
      </c>
      <c r="AF1564" s="9">
        <f t="shared" si="1007"/>
        <v>0.2132068100407099</v>
      </c>
      <c r="AG1564" s="9">
        <f t="shared" si="1007"/>
        <v>0.21320681004070985</v>
      </c>
      <c r="AH1564" s="18">
        <f t="shared" si="1007"/>
        <v>0.21320681004070985</v>
      </c>
      <c r="AI1564" s="17"/>
      <c r="AM1564" s="109"/>
    </row>
    <row r="1565" spans="1:39" outlineLevel="2">
      <c r="A1565" s="37">
        <f>ROW()</f>
        <v>1565</v>
      </c>
      <c r="C1565" s="6" t="s">
        <v>473</v>
      </c>
      <c r="I1565" s="204">
        <f t="shared" ref="I1565:S1565" si="1014">I1158/$M$33</f>
        <v>0</v>
      </c>
      <c r="J1565" s="9">
        <f t="shared" si="1014"/>
        <v>0</v>
      </c>
      <c r="K1565" s="9">
        <f t="shared" si="1014"/>
        <v>0</v>
      </c>
      <c r="L1565" s="9">
        <f t="shared" si="1014"/>
        <v>0</v>
      </c>
      <c r="M1565" s="9">
        <f t="shared" si="1014"/>
        <v>0</v>
      </c>
      <c r="N1565" s="204">
        <f t="shared" si="1014"/>
        <v>0</v>
      </c>
      <c r="O1565" s="9">
        <f t="shared" si="1014"/>
        <v>0</v>
      </c>
      <c r="P1565" s="9">
        <f t="shared" si="1014"/>
        <v>0</v>
      </c>
      <c r="Q1565" s="9">
        <f t="shared" si="1014"/>
        <v>0</v>
      </c>
      <c r="R1565" s="9">
        <f t="shared" si="1014"/>
        <v>0</v>
      </c>
      <c r="S1565" s="18">
        <f t="shared" si="1014"/>
        <v>0</v>
      </c>
      <c r="T1565" s="204">
        <f t="shared" si="1005"/>
        <v>0</v>
      </c>
      <c r="U1565" s="9">
        <f t="shared" si="1005"/>
        <v>0</v>
      </c>
      <c r="V1565" s="9">
        <f t="shared" si="1005"/>
        <v>0</v>
      </c>
      <c r="W1565" s="9">
        <f t="shared" si="1005"/>
        <v>0</v>
      </c>
      <c r="X1565" s="18">
        <f t="shared" si="1005"/>
        <v>0</v>
      </c>
      <c r="Y1565" s="204">
        <f t="shared" ref="Y1565:AC1565" si="1015">Y1158/$X$33</f>
        <v>0</v>
      </c>
      <c r="Z1565" s="9">
        <f t="shared" si="1015"/>
        <v>0</v>
      </c>
      <c r="AA1565" s="9">
        <f t="shared" si="1015"/>
        <v>0</v>
      </c>
      <c r="AB1565" s="9">
        <f t="shared" si="1015"/>
        <v>0</v>
      </c>
      <c r="AC1565" s="18">
        <f t="shared" si="1015"/>
        <v>0</v>
      </c>
      <c r="AD1565" s="204">
        <f t="shared" si="1007"/>
        <v>0.72481779125337398</v>
      </c>
      <c r="AE1565" s="9">
        <f t="shared" si="1007"/>
        <v>0.7248177912533742</v>
      </c>
      <c r="AF1565" s="9">
        <f t="shared" si="1007"/>
        <v>0.7248177912533742</v>
      </c>
      <c r="AG1565" s="9">
        <f t="shared" si="1007"/>
        <v>0</v>
      </c>
      <c r="AH1565" s="18">
        <f t="shared" si="1007"/>
        <v>0</v>
      </c>
      <c r="AI1565" s="17"/>
      <c r="AM1565" s="109"/>
    </row>
    <row r="1566" spans="1:39" outlineLevel="2">
      <c r="A1566" s="37">
        <f>ROW()</f>
        <v>1566</v>
      </c>
      <c r="C1566" s="6" t="s">
        <v>474</v>
      </c>
      <c r="I1566" s="204">
        <f t="shared" ref="I1566:S1566" si="1016">I1159/$M$33</f>
        <v>0</v>
      </c>
      <c r="J1566" s="9">
        <f t="shared" si="1016"/>
        <v>0</v>
      </c>
      <c r="K1566" s="9">
        <f t="shared" si="1016"/>
        <v>0</v>
      </c>
      <c r="L1566" s="9">
        <f t="shared" si="1016"/>
        <v>0</v>
      </c>
      <c r="M1566" s="9">
        <f t="shared" si="1016"/>
        <v>0</v>
      </c>
      <c r="N1566" s="204">
        <f t="shared" si="1016"/>
        <v>0</v>
      </c>
      <c r="O1566" s="9">
        <f t="shared" si="1016"/>
        <v>0</v>
      </c>
      <c r="P1566" s="9">
        <f t="shared" si="1016"/>
        <v>0</v>
      </c>
      <c r="Q1566" s="9">
        <f t="shared" si="1016"/>
        <v>0</v>
      </c>
      <c r="R1566" s="9">
        <f t="shared" si="1016"/>
        <v>0</v>
      </c>
      <c r="S1566" s="18">
        <f t="shared" si="1016"/>
        <v>0</v>
      </c>
      <c r="T1566" s="204">
        <f t="shared" si="1005"/>
        <v>0</v>
      </c>
      <c r="U1566" s="9">
        <f t="shared" si="1005"/>
        <v>0</v>
      </c>
      <c r="V1566" s="9">
        <f t="shared" si="1005"/>
        <v>0</v>
      </c>
      <c r="W1566" s="9">
        <f t="shared" si="1005"/>
        <v>0</v>
      </c>
      <c r="X1566" s="18">
        <f t="shared" si="1005"/>
        <v>0</v>
      </c>
      <c r="Y1566" s="204">
        <f t="shared" ref="Y1566:AC1566" si="1017">Y1159/$X$33</f>
        <v>0</v>
      </c>
      <c r="Z1566" s="9">
        <f t="shared" si="1017"/>
        <v>0</v>
      </c>
      <c r="AA1566" s="9">
        <f t="shared" si="1017"/>
        <v>0</v>
      </c>
      <c r="AB1566" s="9">
        <f t="shared" si="1017"/>
        <v>0</v>
      </c>
      <c r="AC1566" s="18">
        <f t="shared" si="1017"/>
        <v>0</v>
      </c>
      <c r="AD1566" s="204">
        <f t="shared" si="1007"/>
        <v>0.39454549909193681</v>
      </c>
      <c r="AE1566" s="9">
        <f t="shared" si="1007"/>
        <v>0.39454549909193687</v>
      </c>
      <c r="AF1566" s="9">
        <f t="shared" si="1007"/>
        <v>0.39454549909193687</v>
      </c>
      <c r="AG1566" s="9">
        <f t="shared" si="1007"/>
        <v>0.39454549909193687</v>
      </c>
      <c r="AH1566" s="18">
        <f t="shared" si="1007"/>
        <v>0.39454549909193687</v>
      </c>
      <c r="AI1566" s="17"/>
      <c r="AM1566" s="109"/>
    </row>
    <row r="1567" spans="1:39" outlineLevel="2">
      <c r="A1567" s="37">
        <f>ROW()</f>
        <v>1567</v>
      </c>
      <c r="C1567" s="6" t="s">
        <v>477</v>
      </c>
      <c r="I1567" s="204">
        <f t="shared" ref="I1567:S1567" si="1018">I1160/$M$33</f>
        <v>0</v>
      </c>
      <c r="J1567" s="9">
        <f t="shared" si="1018"/>
        <v>0</v>
      </c>
      <c r="K1567" s="9">
        <f t="shared" si="1018"/>
        <v>0</v>
      </c>
      <c r="L1567" s="9">
        <f t="shared" si="1018"/>
        <v>0</v>
      </c>
      <c r="M1567" s="9">
        <f t="shared" si="1018"/>
        <v>0</v>
      </c>
      <c r="N1567" s="204">
        <f t="shared" si="1018"/>
        <v>0</v>
      </c>
      <c r="O1567" s="9">
        <f t="shared" si="1018"/>
        <v>0</v>
      </c>
      <c r="P1567" s="9">
        <f t="shared" si="1018"/>
        <v>0</v>
      </c>
      <c r="Q1567" s="9">
        <f t="shared" si="1018"/>
        <v>0</v>
      </c>
      <c r="R1567" s="9">
        <f t="shared" si="1018"/>
        <v>0</v>
      </c>
      <c r="S1567" s="18">
        <f t="shared" si="1018"/>
        <v>0</v>
      </c>
      <c r="T1567" s="204">
        <f t="shared" si="1005"/>
        <v>0</v>
      </c>
      <c r="U1567" s="9">
        <f t="shared" si="1005"/>
        <v>0</v>
      </c>
      <c r="V1567" s="9">
        <f t="shared" si="1005"/>
        <v>0</v>
      </c>
      <c r="W1567" s="9">
        <f t="shared" si="1005"/>
        <v>0</v>
      </c>
      <c r="X1567" s="18">
        <f t="shared" si="1005"/>
        <v>0</v>
      </c>
      <c r="Y1567" s="204">
        <f t="shared" ref="Y1567:AC1567" si="1019">Y1160/$X$33</f>
        <v>0</v>
      </c>
      <c r="Z1567" s="9">
        <f t="shared" si="1019"/>
        <v>0</v>
      </c>
      <c r="AA1567" s="9">
        <f t="shared" si="1019"/>
        <v>0</v>
      </c>
      <c r="AB1567" s="9">
        <f t="shared" si="1019"/>
        <v>0</v>
      </c>
      <c r="AC1567" s="18">
        <f t="shared" si="1019"/>
        <v>0</v>
      </c>
      <c r="AD1567" s="204">
        <f t="shared" si="1007"/>
        <v>0.35167057259454426</v>
      </c>
      <c r="AE1567" s="9">
        <f t="shared" si="1007"/>
        <v>0.35167057259454426</v>
      </c>
      <c r="AF1567" s="9">
        <f t="shared" si="1007"/>
        <v>0.35167057259454432</v>
      </c>
      <c r="AG1567" s="9">
        <f t="shared" si="1007"/>
        <v>0.35167057259454432</v>
      </c>
      <c r="AH1567" s="18">
        <f t="shared" si="1007"/>
        <v>0.35167057259454432</v>
      </c>
      <c r="AI1567" s="17"/>
      <c r="AM1567" s="109"/>
    </row>
    <row r="1568" spans="1:39" outlineLevel="2">
      <c r="A1568" s="37">
        <f>ROW()</f>
        <v>1568</v>
      </c>
      <c r="C1568" s="6" t="s">
        <v>511</v>
      </c>
      <c r="I1568" s="204">
        <f t="shared" ref="I1568:S1568" si="1020">I1161/$M$33</f>
        <v>0</v>
      </c>
      <c r="J1568" s="9">
        <f t="shared" si="1020"/>
        <v>0</v>
      </c>
      <c r="K1568" s="9">
        <f t="shared" si="1020"/>
        <v>0</v>
      </c>
      <c r="L1568" s="9">
        <f t="shared" si="1020"/>
        <v>0</v>
      </c>
      <c r="M1568" s="9">
        <f t="shared" si="1020"/>
        <v>0</v>
      </c>
      <c r="N1568" s="204">
        <f t="shared" si="1020"/>
        <v>0</v>
      </c>
      <c r="O1568" s="9">
        <f t="shared" si="1020"/>
        <v>0</v>
      </c>
      <c r="P1568" s="9">
        <f t="shared" si="1020"/>
        <v>0</v>
      </c>
      <c r="Q1568" s="9">
        <f t="shared" si="1020"/>
        <v>0</v>
      </c>
      <c r="R1568" s="9">
        <f t="shared" si="1020"/>
        <v>0</v>
      </c>
      <c r="S1568" s="18">
        <f t="shared" si="1020"/>
        <v>0</v>
      </c>
      <c r="T1568" s="204">
        <f t="shared" si="1005"/>
        <v>0</v>
      </c>
      <c r="U1568" s="9">
        <f t="shared" si="1005"/>
        <v>0</v>
      </c>
      <c r="V1568" s="9">
        <f t="shared" si="1005"/>
        <v>0</v>
      </c>
      <c r="W1568" s="9">
        <f t="shared" si="1005"/>
        <v>0</v>
      </c>
      <c r="X1568" s="18">
        <f t="shared" si="1005"/>
        <v>0</v>
      </c>
      <c r="Y1568" s="204">
        <f t="shared" ref="Y1568:AC1568" si="1021">Y1161/$X$33</f>
        <v>0</v>
      </c>
      <c r="Z1568" s="9">
        <f t="shared" si="1021"/>
        <v>0</v>
      </c>
      <c r="AA1568" s="9">
        <f t="shared" si="1021"/>
        <v>0</v>
      </c>
      <c r="AB1568" s="9">
        <f t="shared" si="1021"/>
        <v>0</v>
      </c>
      <c r="AC1568" s="18">
        <f t="shared" si="1021"/>
        <v>0</v>
      </c>
      <c r="AD1568" s="204">
        <f t="shared" si="1007"/>
        <v>0</v>
      </c>
      <c r="AE1568" s="9">
        <f t="shared" si="1007"/>
        <v>0</v>
      </c>
      <c r="AF1568" s="9">
        <f t="shared" si="1007"/>
        <v>0</v>
      </c>
      <c r="AG1568" s="9">
        <f t="shared" si="1007"/>
        <v>0</v>
      </c>
      <c r="AH1568" s="18">
        <f t="shared" si="1007"/>
        <v>0</v>
      </c>
      <c r="AI1568" s="17"/>
      <c r="AM1568" s="109"/>
    </row>
    <row r="1569" spans="1:39" outlineLevel="2">
      <c r="A1569" s="37">
        <f>ROW()</f>
        <v>1569</v>
      </c>
      <c r="C1569" s="6" t="s">
        <v>655</v>
      </c>
      <c r="I1569" s="204"/>
      <c r="J1569" s="9"/>
      <c r="K1569" s="9"/>
      <c r="L1569" s="9"/>
      <c r="M1569" s="9"/>
      <c r="N1569" s="204"/>
      <c r="O1569" s="9"/>
      <c r="P1569" s="9"/>
      <c r="Q1569" s="9"/>
      <c r="R1569" s="9"/>
      <c r="S1569" s="18"/>
      <c r="T1569" s="204"/>
      <c r="U1569" s="9"/>
      <c r="V1569" s="9"/>
      <c r="W1569" s="9"/>
      <c r="X1569" s="18"/>
      <c r="Y1569" s="204"/>
      <c r="Z1569" s="9"/>
      <c r="AA1569" s="9"/>
      <c r="AB1569" s="9"/>
      <c r="AC1569" s="18"/>
      <c r="AD1569" s="204"/>
      <c r="AE1569" s="9"/>
      <c r="AF1569" s="9"/>
      <c r="AG1569" s="9"/>
      <c r="AH1569" s="18"/>
      <c r="AI1569" s="17"/>
      <c r="AM1569" s="109"/>
    </row>
    <row r="1570" spans="1:39" outlineLevel="2">
      <c r="A1570" s="37">
        <f>ROW()</f>
        <v>1570</v>
      </c>
      <c r="C1570" s="6" t="s">
        <v>656</v>
      </c>
      <c r="I1570" s="204"/>
      <c r="J1570" s="9"/>
      <c r="K1570" s="9"/>
      <c r="L1570" s="9"/>
      <c r="M1570" s="9"/>
      <c r="N1570" s="204"/>
      <c r="O1570" s="9"/>
      <c r="P1570" s="9"/>
      <c r="Q1570" s="9"/>
      <c r="R1570" s="9"/>
      <c r="S1570" s="18"/>
      <c r="T1570" s="204"/>
      <c r="U1570" s="9"/>
      <c r="V1570" s="9"/>
      <c r="W1570" s="9"/>
      <c r="X1570" s="18"/>
      <c r="Y1570" s="204"/>
      <c r="Z1570" s="9"/>
      <c r="AA1570" s="9"/>
      <c r="AB1570" s="9"/>
      <c r="AC1570" s="18"/>
      <c r="AD1570" s="204"/>
      <c r="AE1570" s="9"/>
      <c r="AF1570" s="9"/>
      <c r="AG1570" s="9"/>
      <c r="AH1570" s="18"/>
      <c r="AI1570" s="17"/>
      <c r="AM1570" s="109"/>
    </row>
    <row r="1571" spans="1:39" outlineLevel="2">
      <c r="A1571" s="37">
        <f>ROW()</f>
        <v>1571</v>
      </c>
      <c r="C1571" s="6" t="s">
        <v>667</v>
      </c>
      <c r="I1571" s="204"/>
      <c r="J1571" s="9"/>
      <c r="K1571" s="9"/>
      <c r="L1571" s="9"/>
      <c r="M1571" s="9"/>
      <c r="N1571" s="204"/>
      <c r="O1571" s="9"/>
      <c r="P1571" s="9"/>
      <c r="Q1571" s="9"/>
      <c r="R1571" s="9"/>
      <c r="S1571" s="18"/>
      <c r="T1571" s="204"/>
      <c r="U1571" s="9"/>
      <c r="V1571" s="9"/>
      <c r="W1571" s="9"/>
      <c r="X1571" s="18"/>
      <c r="Y1571" s="204"/>
      <c r="Z1571" s="9"/>
      <c r="AA1571" s="9"/>
      <c r="AB1571" s="9"/>
      <c r="AC1571" s="18"/>
      <c r="AD1571" s="204"/>
      <c r="AE1571" s="9"/>
      <c r="AF1571" s="9"/>
      <c r="AG1571" s="9"/>
      <c r="AH1571" s="18"/>
      <c r="AI1571" s="17"/>
      <c r="AM1571" s="109"/>
    </row>
    <row r="1572" spans="1:39" outlineLevel="2">
      <c r="A1572" s="37">
        <f>ROW()</f>
        <v>1572</v>
      </c>
      <c r="C1572" s="6" t="s">
        <v>212</v>
      </c>
      <c r="I1572" s="204">
        <f t="shared" ref="I1572:S1572" si="1022">I1165/$M$33</f>
        <v>0</v>
      </c>
      <c r="J1572" s="9">
        <f t="shared" si="1022"/>
        <v>0</v>
      </c>
      <c r="K1572" s="9">
        <f t="shared" si="1022"/>
        <v>0</v>
      </c>
      <c r="L1572" s="9">
        <f t="shared" si="1022"/>
        <v>0</v>
      </c>
      <c r="M1572" s="9">
        <f t="shared" si="1022"/>
        <v>0</v>
      </c>
      <c r="N1572" s="204">
        <f t="shared" si="1022"/>
        <v>0</v>
      </c>
      <c r="O1572" s="9">
        <f t="shared" si="1022"/>
        <v>0</v>
      </c>
      <c r="P1572" s="9">
        <f t="shared" si="1022"/>
        <v>0</v>
      </c>
      <c r="Q1572" s="9">
        <f t="shared" si="1022"/>
        <v>0</v>
      </c>
      <c r="R1572" s="9">
        <f t="shared" si="1022"/>
        <v>0</v>
      </c>
      <c r="S1572" s="18">
        <f t="shared" si="1022"/>
        <v>0</v>
      </c>
      <c r="T1572" s="204">
        <f t="shared" ref="T1572:X1573" si="1023">T1165/$S$33</f>
        <v>0</v>
      </c>
      <c r="U1572" s="9">
        <f t="shared" si="1023"/>
        <v>0</v>
      </c>
      <c r="V1572" s="9">
        <f t="shared" si="1023"/>
        <v>0</v>
      </c>
      <c r="W1572" s="9">
        <f t="shared" si="1023"/>
        <v>0</v>
      </c>
      <c r="X1572" s="18">
        <f t="shared" si="1023"/>
        <v>0</v>
      </c>
      <c r="Y1572" s="204">
        <f t="shared" ref="Y1572:AC1572" si="1024">Y1165/$X$33</f>
        <v>0</v>
      </c>
      <c r="Z1572" s="9">
        <f t="shared" si="1024"/>
        <v>0</v>
      </c>
      <c r="AA1572" s="9">
        <f t="shared" si="1024"/>
        <v>0</v>
      </c>
      <c r="AB1572" s="9">
        <f t="shared" si="1024"/>
        <v>0</v>
      </c>
      <c r="AC1572" s="18">
        <f t="shared" si="1024"/>
        <v>0</v>
      </c>
      <c r="AD1572" s="204">
        <f t="shared" ref="AD1572:AH1573" si="1025">AD1165/$AB$33</f>
        <v>0</v>
      </c>
      <c r="AE1572" s="9">
        <f t="shared" si="1025"/>
        <v>0</v>
      </c>
      <c r="AF1572" s="9">
        <f t="shared" si="1025"/>
        <v>0</v>
      </c>
      <c r="AG1572" s="9">
        <f t="shared" si="1025"/>
        <v>0</v>
      </c>
      <c r="AH1572" s="18">
        <f t="shared" si="1025"/>
        <v>0</v>
      </c>
      <c r="AI1572" s="17"/>
      <c r="AM1572" s="109"/>
    </row>
    <row r="1573" spans="1:39" outlineLevel="2">
      <c r="A1573" s="37">
        <f>ROW()</f>
        <v>1573</v>
      </c>
      <c r="C1573" s="6" t="s">
        <v>362</v>
      </c>
      <c r="I1573" s="205">
        <f t="shared" ref="I1573:S1573" si="1026">I1166/$M$33</f>
        <v>0</v>
      </c>
      <c r="J1573" s="15">
        <f t="shared" si="1026"/>
        <v>0</v>
      </c>
      <c r="K1573" s="15">
        <f t="shared" si="1026"/>
        <v>0</v>
      </c>
      <c r="L1573" s="15">
        <f t="shared" si="1026"/>
        <v>0</v>
      </c>
      <c r="M1573" s="15">
        <f t="shared" si="1026"/>
        <v>0</v>
      </c>
      <c r="N1573" s="205">
        <f t="shared" si="1026"/>
        <v>0</v>
      </c>
      <c r="O1573" s="15">
        <f t="shared" si="1026"/>
        <v>0</v>
      </c>
      <c r="P1573" s="15">
        <f t="shared" si="1026"/>
        <v>0</v>
      </c>
      <c r="Q1573" s="15">
        <f t="shared" si="1026"/>
        <v>0</v>
      </c>
      <c r="R1573" s="15">
        <f t="shared" si="1026"/>
        <v>0</v>
      </c>
      <c r="S1573" s="206">
        <f t="shared" si="1026"/>
        <v>0</v>
      </c>
      <c r="T1573" s="205">
        <f t="shared" si="1023"/>
        <v>0</v>
      </c>
      <c r="U1573" s="15">
        <f t="shared" si="1023"/>
        <v>0</v>
      </c>
      <c r="V1573" s="15">
        <f t="shared" si="1023"/>
        <v>0</v>
      </c>
      <c r="W1573" s="15">
        <f t="shared" si="1023"/>
        <v>0</v>
      </c>
      <c r="X1573" s="206">
        <f t="shared" si="1023"/>
        <v>0</v>
      </c>
      <c r="Y1573" s="205">
        <f t="shared" ref="Y1573:AC1573" si="1027">Y1166/$X$33</f>
        <v>0</v>
      </c>
      <c r="Z1573" s="15">
        <f t="shared" si="1027"/>
        <v>0</v>
      </c>
      <c r="AA1573" s="15">
        <f t="shared" si="1027"/>
        <v>0</v>
      </c>
      <c r="AB1573" s="15">
        <f t="shared" si="1027"/>
        <v>0</v>
      </c>
      <c r="AC1573" s="206">
        <f t="shared" si="1027"/>
        <v>0</v>
      </c>
      <c r="AD1573" s="205">
        <f t="shared" si="1025"/>
        <v>0</v>
      </c>
      <c r="AE1573" s="15">
        <f t="shared" si="1025"/>
        <v>0</v>
      </c>
      <c r="AF1573" s="15">
        <f t="shared" si="1025"/>
        <v>0</v>
      </c>
      <c r="AG1573" s="15">
        <f t="shared" si="1025"/>
        <v>0</v>
      </c>
      <c r="AH1573" s="206">
        <f t="shared" si="1025"/>
        <v>0</v>
      </c>
      <c r="AI1573" s="17"/>
      <c r="AM1573" s="109"/>
    </row>
    <row r="1574" spans="1:39" outlineLevel="2">
      <c r="A1574" s="37">
        <f>ROW()</f>
        <v>1574</v>
      </c>
      <c r="C1574" s="6" t="s">
        <v>1</v>
      </c>
      <c r="I1574" s="204">
        <f t="shared" ref="I1574:AC1574" si="1028">SUM(I1561:I1573)</f>
        <v>0</v>
      </c>
      <c r="J1574" s="9">
        <f t="shared" si="1028"/>
        <v>0</v>
      </c>
      <c r="K1574" s="9">
        <f t="shared" si="1028"/>
        <v>0</v>
      </c>
      <c r="L1574" s="9">
        <f t="shared" si="1028"/>
        <v>0</v>
      </c>
      <c r="M1574" s="9">
        <f t="shared" si="1028"/>
        <v>0</v>
      </c>
      <c r="N1574" s="204">
        <f t="shared" si="1028"/>
        <v>0</v>
      </c>
      <c r="O1574" s="9">
        <f t="shared" si="1028"/>
        <v>0</v>
      </c>
      <c r="P1574" s="9">
        <f t="shared" si="1028"/>
        <v>0</v>
      </c>
      <c r="Q1574" s="9">
        <f t="shared" si="1028"/>
        <v>0</v>
      </c>
      <c r="R1574" s="9">
        <f t="shared" si="1028"/>
        <v>0</v>
      </c>
      <c r="S1574" s="18">
        <f t="shared" si="1028"/>
        <v>0</v>
      </c>
      <c r="T1574" s="204">
        <f t="shared" si="1028"/>
        <v>0</v>
      </c>
      <c r="U1574" s="9">
        <f t="shared" si="1028"/>
        <v>0</v>
      </c>
      <c r="V1574" s="9">
        <f t="shared" si="1028"/>
        <v>0</v>
      </c>
      <c r="W1574" s="9">
        <f t="shared" si="1028"/>
        <v>0</v>
      </c>
      <c r="X1574" s="18">
        <f t="shared" si="1028"/>
        <v>0</v>
      </c>
      <c r="Y1574" s="204">
        <f t="shared" si="1028"/>
        <v>0</v>
      </c>
      <c r="Z1574" s="9">
        <f t="shared" si="1028"/>
        <v>0</v>
      </c>
      <c r="AA1574" s="9">
        <f t="shared" si="1028"/>
        <v>0</v>
      </c>
      <c r="AB1574" s="9">
        <f t="shared" si="1028"/>
        <v>0.66690659851738121</v>
      </c>
      <c r="AC1574" s="18">
        <f t="shared" si="1028"/>
        <v>0.66690659851738121</v>
      </c>
      <c r="AD1574" s="204">
        <f t="shared" ref="AD1574:AH1574" si="1029">SUM(AD1561:AD1573)</f>
        <v>2.0822467541431688</v>
      </c>
      <c r="AE1574" s="9">
        <f t="shared" si="1029"/>
        <v>2.0822467541431688</v>
      </c>
      <c r="AF1574" s="9">
        <f t="shared" si="1029"/>
        <v>2.0822467541431688</v>
      </c>
      <c r="AG1574" s="9">
        <f t="shared" si="1029"/>
        <v>1.3574289628897946</v>
      </c>
      <c r="AH1574" s="18">
        <f t="shared" si="1029"/>
        <v>1.3574289628897946</v>
      </c>
      <c r="AI1574" s="17"/>
      <c r="AM1574" s="109"/>
    </row>
    <row r="1575" spans="1:39" outlineLevel="2">
      <c r="A1575" s="37">
        <f>ROW()</f>
        <v>1575</v>
      </c>
      <c r="B1575" s="64" t="s">
        <v>462</v>
      </c>
      <c r="I1575" s="1306" t="str">
        <f>"AA1 [m$ "&amp;$E$33&amp;"]"</f>
        <v>AA1 [m$ 31/12/2024]</v>
      </c>
      <c r="J1575" s="1307"/>
      <c r="K1575" s="1307"/>
      <c r="L1575" s="1307"/>
      <c r="M1575" s="1307"/>
      <c r="N1575" s="1303" t="str">
        <f>"AA2 [m$ "&amp;$E$33&amp;"]"</f>
        <v>AA2 [m$ 31/12/2024]</v>
      </c>
      <c r="O1575" s="1304"/>
      <c r="P1575" s="1304"/>
      <c r="Q1575" s="1304"/>
      <c r="R1575" s="1304"/>
      <c r="S1575" s="1305"/>
      <c r="T1575" s="1303" t="str">
        <f>"AA3 [m$ "&amp;$E$33&amp;"]"</f>
        <v>AA3 [m$ 31/12/2024]</v>
      </c>
      <c r="U1575" s="1304"/>
      <c r="V1575" s="1304"/>
      <c r="W1575" s="1304"/>
      <c r="X1575" s="1305"/>
      <c r="Y1575" s="1303" t="str">
        <f>"AA4 [m$ "&amp;$E$33&amp;"]"</f>
        <v>AA4 [m$ 31/12/2024]</v>
      </c>
      <c r="Z1575" s="1304"/>
      <c r="AA1575" s="1304"/>
      <c r="AB1575" s="1304"/>
      <c r="AC1575" s="1305"/>
      <c r="AD1575" s="1303" t="str">
        <f>"AA4 [m$ "&amp;$E$33&amp;"]"</f>
        <v>AA4 [m$ 31/12/2024]</v>
      </c>
      <c r="AE1575" s="1304"/>
      <c r="AF1575" s="1304"/>
      <c r="AG1575" s="1304"/>
      <c r="AH1575" s="1305"/>
      <c r="AI1575" s="17"/>
      <c r="AM1575" s="109"/>
    </row>
    <row r="1576" spans="1:39" outlineLevel="2">
      <c r="A1576" s="37">
        <f>ROW()</f>
        <v>1576</v>
      </c>
      <c r="C1576" s="167" t="s">
        <v>2</v>
      </c>
      <c r="I1576" s="204">
        <f t="shared" ref="I1576:S1576" si="1030">I1169/$M$33</f>
        <v>0</v>
      </c>
      <c r="J1576" s="9">
        <f t="shared" si="1030"/>
        <v>0</v>
      </c>
      <c r="K1576" s="9">
        <f t="shared" si="1030"/>
        <v>0</v>
      </c>
      <c r="L1576" s="9">
        <f t="shared" si="1030"/>
        <v>0</v>
      </c>
      <c r="M1576" s="9">
        <f t="shared" si="1030"/>
        <v>0</v>
      </c>
      <c r="N1576" s="204">
        <f t="shared" si="1030"/>
        <v>0</v>
      </c>
      <c r="O1576" s="9">
        <f t="shared" si="1030"/>
        <v>0</v>
      </c>
      <c r="P1576" s="9">
        <f t="shared" si="1030"/>
        <v>0</v>
      </c>
      <c r="Q1576" s="9">
        <f t="shared" si="1030"/>
        <v>0</v>
      </c>
      <c r="R1576" s="9">
        <f t="shared" si="1030"/>
        <v>0</v>
      </c>
      <c r="S1576" s="18">
        <f t="shared" si="1030"/>
        <v>0</v>
      </c>
      <c r="T1576" s="204">
        <f t="shared" ref="T1576:X1583" si="1031">T1169/$S$33</f>
        <v>0</v>
      </c>
      <c r="U1576" s="9">
        <f t="shared" si="1031"/>
        <v>0</v>
      </c>
      <c r="V1576" s="9">
        <f t="shared" si="1031"/>
        <v>0</v>
      </c>
      <c r="W1576" s="9">
        <f t="shared" si="1031"/>
        <v>0</v>
      </c>
      <c r="X1576" s="18">
        <f t="shared" si="1031"/>
        <v>0</v>
      </c>
      <c r="Y1576" s="204">
        <f t="shared" ref="Y1576:AC1576" si="1032">Y1169/$X$33</f>
        <v>0</v>
      </c>
      <c r="Z1576" s="9">
        <f t="shared" si="1032"/>
        <v>0</v>
      </c>
      <c r="AA1576" s="9">
        <f t="shared" si="1032"/>
        <v>0</v>
      </c>
      <c r="AB1576" s="9">
        <f t="shared" si="1032"/>
        <v>0</v>
      </c>
      <c r="AC1576" s="18">
        <f t="shared" si="1032"/>
        <v>9.8786190665805157E-2</v>
      </c>
      <c r="AD1576" s="204">
        <f t="shared" ref="AD1576:AH1583" si="1033">AD1169/$AB$33</f>
        <v>2.5048525609679145E-4</v>
      </c>
      <c r="AE1576" s="9">
        <f t="shared" si="1033"/>
        <v>2.5048525609679145E-4</v>
      </c>
      <c r="AF1576" s="9">
        <f t="shared" si="1033"/>
        <v>2.5048525609679145E-4</v>
      </c>
      <c r="AG1576" s="9">
        <f t="shared" si="1033"/>
        <v>2.5048525609679145E-4</v>
      </c>
      <c r="AH1576" s="18">
        <f t="shared" si="1033"/>
        <v>2.5048525609679145E-4</v>
      </c>
      <c r="AI1576" s="17"/>
      <c r="AM1576" s="109"/>
    </row>
    <row r="1577" spans="1:39" outlineLevel="2">
      <c r="A1577" s="37">
        <f>ROW()</f>
        <v>1577</v>
      </c>
      <c r="C1577" s="6" t="s">
        <v>3</v>
      </c>
      <c r="I1577" s="204">
        <f t="shared" ref="I1577:S1577" si="1034">I1170/$M$33</f>
        <v>0</v>
      </c>
      <c r="J1577" s="9">
        <f t="shared" si="1034"/>
        <v>0</v>
      </c>
      <c r="K1577" s="9">
        <f t="shared" si="1034"/>
        <v>0</v>
      </c>
      <c r="L1577" s="9">
        <f t="shared" si="1034"/>
        <v>0</v>
      </c>
      <c r="M1577" s="9">
        <f t="shared" si="1034"/>
        <v>0</v>
      </c>
      <c r="N1577" s="204">
        <f t="shared" si="1034"/>
        <v>0</v>
      </c>
      <c r="O1577" s="9">
        <f t="shared" si="1034"/>
        <v>0</v>
      </c>
      <c r="P1577" s="9">
        <f t="shared" si="1034"/>
        <v>0</v>
      </c>
      <c r="Q1577" s="9">
        <f t="shared" si="1034"/>
        <v>0</v>
      </c>
      <c r="R1577" s="9">
        <f t="shared" si="1034"/>
        <v>0</v>
      </c>
      <c r="S1577" s="18">
        <f t="shared" si="1034"/>
        <v>0</v>
      </c>
      <c r="T1577" s="204">
        <f t="shared" si="1031"/>
        <v>0</v>
      </c>
      <c r="U1577" s="9">
        <f t="shared" si="1031"/>
        <v>0</v>
      </c>
      <c r="V1577" s="9">
        <f t="shared" si="1031"/>
        <v>0</v>
      </c>
      <c r="W1577" s="9">
        <f t="shared" si="1031"/>
        <v>0</v>
      </c>
      <c r="X1577" s="18">
        <f t="shared" si="1031"/>
        <v>0</v>
      </c>
      <c r="Y1577" s="204">
        <f t="shared" ref="Y1577:AC1577" si="1035">Y1170/$X$33</f>
        <v>0</v>
      </c>
      <c r="Z1577" s="9">
        <f t="shared" si="1035"/>
        <v>0</v>
      </c>
      <c r="AA1577" s="9">
        <f t="shared" si="1035"/>
        <v>0</v>
      </c>
      <c r="AB1577" s="9">
        <f t="shared" si="1035"/>
        <v>0</v>
      </c>
      <c r="AC1577" s="18">
        <f t="shared" si="1035"/>
        <v>0.43608425811673335</v>
      </c>
      <c r="AD1577" s="204">
        <f t="shared" si="1033"/>
        <v>7.4724975851430439E-2</v>
      </c>
      <c r="AE1577" s="9">
        <f t="shared" si="1033"/>
        <v>7.4724975851430439E-2</v>
      </c>
      <c r="AF1577" s="9">
        <f t="shared" si="1033"/>
        <v>7.4724975851430439E-2</v>
      </c>
      <c r="AG1577" s="9">
        <f t="shared" si="1033"/>
        <v>7.4724975851430439E-2</v>
      </c>
      <c r="AH1577" s="18">
        <f t="shared" si="1033"/>
        <v>7.4724975851430439E-2</v>
      </c>
      <c r="AI1577" s="17"/>
      <c r="AM1577" s="109"/>
    </row>
    <row r="1578" spans="1:39" outlineLevel="2">
      <c r="A1578" s="37">
        <f>ROW()</f>
        <v>1578</v>
      </c>
      <c r="C1578" s="6" t="s">
        <v>4</v>
      </c>
      <c r="I1578" s="204">
        <f t="shared" ref="I1578:S1578" si="1036">I1171/$M$33</f>
        <v>0</v>
      </c>
      <c r="J1578" s="9">
        <f t="shared" si="1036"/>
        <v>0</v>
      </c>
      <c r="K1578" s="9">
        <f t="shared" si="1036"/>
        <v>0</v>
      </c>
      <c r="L1578" s="9">
        <f t="shared" si="1036"/>
        <v>0</v>
      </c>
      <c r="M1578" s="9">
        <f t="shared" si="1036"/>
        <v>0</v>
      </c>
      <c r="N1578" s="204">
        <f t="shared" si="1036"/>
        <v>0</v>
      </c>
      <c r="O1578" s="9">
        <f t="shared" si="1036"/>
        <v>0</v>
      </c>
      <c r="P1578" s="9">
        <f t="shared" si="1036"/>
        <v>0</v>
      </c>
      <c r="Q1578" s="9">
        <f t="shared" si="1036"/>
        <v>0</v>
      </c>
      <c r="R1578" s="9">
        <f t="shared" si="1036"/>
        <v>0</v>
      </c>
      <c r="S1578" s="18">
        <f t="shared" si="1036"/>
        <v>0</v>
      </c>
      <c r="T1578" s="204">
        <f t="shared" si="1031"/>
        <v>0</v>
      </c>
      <c r="U1578" s="9">
        <f t="shared" si="1031"/>
        <v>0</v>
      </c>
      <c r="V1578" s="9">
        <f t="shared" si="1031"/>
        <v>0</v>
      </c>
      <c r="W1578" s="9">
        <f t="shared" si="1031"/>
        <v>0</v>
      </c>
      <c r="X1578" s="18">
        <f t="shared" si="1031"/>
        <v>0</v>
      </c>
      <c r="Y1578" s="204">
        <f t="shared" ref="Y1578:AC1578" si="1037">Y1171/$X$33</f>
        <v>0</v>
      </c>
      <c r="Z1578" s="9">
        <f t="shared" si="1037"/>
        <v>0</v>
      </c>
      <c r="AA1578" s="9">
        <f t="shared" si="1037"/>
        <v>0</v>
      </c>
      <c r="AB1578" s="9">
        <f t="shared" si="1037"/>
        <v>0</v>
      </c>
      <c r="AC1578" s="18">
        <f t="shared" si="1037"/>
        <v>1.6691459802153287E-2</v>
      </c>
      <c r="AD1578" s="204">
        <f t="shared" si="1033"/>
        <v>0.22296835818814065</v>
      </c>
      <c r="AE1578" s="9">
        <f t="shared" si="1033"/>
        <v>0.22296835818814065</v>
      </c>
      <c r="AF1578" s="9">
        <f t="shared" si="1033"/>
        <v>0.22296835818814065</v>
      </c>
      <c r="AG1578" s="9">
        <f t="shared" si="1033"/>
        <v>0.22296835818814065</v>
      </c>
      <c r="AH1578" s="18">
        <f t="shared" si="1033"/>
        <v>0.22296835818814068</v>
      </c>
      <c r="AI1578" s="17"/>
      <c r="AM1578" s="109"/>
    </row>
    <row r="1579" spans="1:39" outlineLevel="2">
      <c r="A1579" s="37">
        <f>ROW()</f>
        <v>1579</v>
      </c>
      <c r="C1579" s="6" t="s">
        <v>208</v>
      </c>
      <c r="I1579" s="204">
        <f t="shared" ref="I1579:S1579" si="1038">I1172/$M$33</f>
        <v>0</v>
      </c>
      <c r="J1579" s="9">
        <f t="shared" si="1038"/>
        <v>0</v>
      </c>
      <c r="K1579" s="9">
        <f t="shared" si="1038"/>
        <v>0</v>
      </c>
      <c r="L1579" s="9">
        <f t="shared" si="1038"/>
        <v>0</v>
      </c>
      <c r="M1579" s="9">
        <f t="shared" si="1038"/>
        <v>0</v>
      </c>
      <c r="N1579" s="204">
        <f t="shared" si="1038"/>
        <v>0</v>
      </c>
      <c r="O1579" s="9">
        <f t="shared" si="1038"/>
        <v>0</v>
      </c>
      <c r="P1579" s="9">
        <f t="shared" si="1038"/>
        <v>0</v>
      </c>
      <c r="Q1579" s="9">
        <f t="shared" si="1038"/>
        <v>0</v>
      </c>
      <c r="R1579" s="9">
        <f t="shared" si="1038"/>
        <v>0</v>
      </c>
      <c r="S1579" s="18">
        <f t="shared" si="1038"/>
        <v>0</v>
      </c>
      <c r="T1579" s="204">
        <f t="shared" si="1031"/>
        <v>0</v>
      </c>
      <c r="U1579" s="9">
        <f t="shared" si="1031"/>
        <v>0</v>
      </c>
      <c r="V1579" s="9">
        <f t="shared" si="1031"/>
        <v>0</v>
      </c>
      <c r="W1579" s="9">
        <f t="shared" si="1031"/>
        <v>0</v>
      </c>
      <c r="X1579" s="18">
        <f t="shared" si="1031"/>
        <v>0</v>
      </c>
      <c r="Y1579" s="204">
        <f t="shared" ref="Y1579:AC1579" si="1039">Y1172/$X$33</f>
        <v>0</v>
      </c>
      <c r="Z1579" s="9">
        <f t="shared" si="1039"/>
        <v>0</v>
      </c>
      <c r="AA1579" s="9">
        <f t="shared" si="1039"/>
        <v>0</v>
      </c>
      <c r="AB1579" s="9">
        <f t="shared" si="1039"/>
        <v>0</v>
      </c>
      <c r="AC1579" s="18">
        <f t="shared" si="1039"/>
        <v>7.5469243248307352E-2</v>
      </c>
      <c r="AD1579" s="204">
        <f t="shared" si="1033"/>
        <v>0.32107660591465131</v>
      </c>
      <c r="AE1579" s="9">
        <f t="shared" si="1033"/>
        <v>0.32107660591465131</v>
      </c>
      <c r="AF1579" s="9">
        <f t="shared" si="1033"/>
        <v>0.32107660591465131</v>
      </c>
      <c r="AG1579" s="9">
        <f t="shared" si="1033"/>
        <v>0.32107660591465131</v>
      </c>
      <c r="AH1579" s="18">
        <f t="shared" si="1033"/>
        <v>0.32107660591465131</v>
      </c>
      <c r="AI1579" s="17"/>
      <c r="AM1579" s="109"/>
    </row>
    <row r="1580" spans="1:39" outlineLevel="2">
      <c r="A1580" s="37">
        <f>ROW()</f>
        <v>1580</v>
      </c>
      <c r="C1580" s="6" t="s">
        <v>473</v>
      </c>
      <c r="I1580" s="204">
        <f t="shared" ref="I1580:S1580" si="1040">I1173/$M$33</f>
        <v>0</v>
      </c>
      <c r="J1580" s="9">
        <f t="shared" si="1040"/>
        <v>0</v>
      </c>
      <c r="K1580" s="9">
        <f t="shared" si="1040"/>
        <v>0</v>
      </c>
      <c r="L1580" s="9">
        <f t="shared" si="1040"/>
        <v>0</v>
      </c>
      <c r="M1580" s="9">
        <f t="shared" si="1040"/>
        <v>0</v>
      </c>
      <c r="N1580" s="204">
        <f t="shared" si="1040"/>
        <v>0</v>
      </c>
      <c r="O1580" s="9">
        <f t="shared" si="1040"/>
        <v>0</v>
      </c>
      <c r="P1580" s="9">
        <f t="shared" si="1040"/>
        <v>0</v>
      </c>
      <c r="Q1580" s="9">
        <f t="shared" si="1040"/>
        <v>0</v>
      </c>
      <c r="R1580" s="9">
        <f t="shared" si="1040"/>
        <v>0</v>
      </c>
      <c r="S1580" s="18">
        <f t="shared" si="1040"/>
        <v>0</v>
      </c>
      <c r="T1580" s="204">
        <f t="shared" si="1031"/>
        <v>0</v>
      </c>
      <c r="U1580" s="9">
        <f t="shared" si="1031"/>
        <v>0</v>
      </c>
      <c r="V1580" s="9">
        <f t="shared" si="1031"/>
        <v>0</v>
      </c>
      <c r="W1580" s="9">
        <f t="shared" si="1031"/>
        <v>0</v>
      </c>
      <c r="X1580" s="18">
        <f t="shared" si="1031"/>
        <v>0</v>
      </c>
      <c r="Y1580" s="204">
        <f t="shared" ref="Y1580:AC1580" si="1041">Y1173/$X$33</f>
        <v>0</v>
      </c>
      <c r="Z1580" s="9">
        <f t="shared" si="1041"/>
        <v>0</v>
      </c>
      <c r="AA1580" s="9">
        <f t="shared" si="1041"/>
        <v>0</v>
      </c>
      <c r="AB1580" s="9">
        <f t="shared" si="1041"/>
        <v>0</v>
      </c>
      <c r="AC1580" s="18">
        <f t="shared" si="1041"/>
        <v>0</v>
      </c>
      <c r="AD1580" s="204">
        <f t="shared" si="1033"/>
        <v>0.60491096309083459</v>
      </c>
      <c r="AE1580" s="9">
        <f t="shared" si="1033"/>
        <v>0.60491096309083459</v>
      </c>
      <c r="AF1580" s="9">
        <f t="shared" si="1033"/>
        <v>0.6049109630908347</v>
      </c>
      <c r="AG1580" s="9">
        <f t="shared" si="1033"/>
        <v>0.6049109630908347</v>
      </c>
      <c r="AH1580" s="18">
        <f t="shared" si="1033"/>
        <v>0</v>
      </c>
      <c r="AI1580" s="17"/>
      <c r="AM1580" s="109"/>
    </row>
    <row r="1581" spans="1:39" outlineLevel="2">
      <c r="A1581" s="37">
        <f>ROW()</f>
        <v>1581</v>
      </c>
      <c r="C1581" s="6" t="s">
        <v>474</v>
      </c>
      <c r="I1581" s="204">
        <f t="shared" ref="I1581:S1581" si="1042">I1174/$M$33</f>
        <v>0</v>
      </c>
      <c r="J1581" s="9">
        <f t="shared" si="1042"/>
        <v>0</v>
      </c>
      <c r="K1581" s="9">
        <f t="shared" si="1042"/>
        <v>0</v>
      </c>
      <c r="L1581" s="9">
        <f t="shared" si="1042"/>
        <v>0</v>
      </c>
      <c r="M1581" s="9">
        <f t="shared" si="1042"/>
        <v>0</v>
      </c>
      <c r="N1581" s="204">
        <f t="shared" si="1042"/>
        <v>0</v>
      </c>
      <c r="O1581" s="9">
        <f t="shared" si="1042"/>
        <v>0</v>
      </c>
      <c r="P1581" s="9">
        <f t="shared" si="1042"/>
        <v>0</v>
      </c>
      <c r="Q1581" s="9">
        <f t="shared" si="1042"/>
        <v>0</v>
      </c>
      <c r="R1581" s="9">
        <f t="shared" si="1042"/>
        <v>0</v>
      </c>
      <c r="S1581" s="18">
        <f t="shared" si="1042"/>
        <v>0</v>
      </c>
      <c r="T1581" s="204">
        <f t="shared" si="1031"/>
        <v>0</v>
      </c>
      <c r="U1581" s="9">
        <f t="shared" si="1031"/>
        <v>0</v>
      </c>
      <c r="V1581" s="9">
        <f t="shared" si="1031"/>
        <v>0</v>
      </c>
      <c r="W1581" s="9">
        <f t="shared" si="1031"/>
        <v>0</v>
      </c>
      <c r="X1581" s="18">
        <f t="shared" si="1031"/>
        <v>0</v>
      </c>
      <c r="Y1581" s="204">
        <f t="shared" ref="Y1581:AC1581" si="1043">Y1174/$X$33</f>
        <v>0</v>
      </c>
      <c r="Z1581" s="9">
        <f t="shared" si="1043"/>
        <v>0</v>
      </c>
      <c r="AA1581" s="9">
        <f t="shared" si="1043"/>
        <v>0</v>
      </c>
      <c r="AB1581" s="9">
        <f t="shared" si="1043"/>
        <v>0</v>
      </c>
      <c r="AC1581" s="18">
        <f t="shared" si="1043"/>
        <v>0</v>
      </c>
      <c r="AD1581" s="204">
        <f t="shared" si="1033"/>
        <v>0.58916185538351962</v>
      </c>
      <c r="AE1581" s="9">
        <f t="shared" si="1033"/>
        <v>0.58916185538351962</v>
      </c>
      <c r="AF1581" s="9">
        <f t="shared" si="1033"/>
        <v>0.58916185538351962</v>
      </c>
      <c r="AG1581" s="9">
        <f t="shared" si="1033"/>
        <v>0.58916185538351973</v>
      </c>
      <c r="AH1581" s="18">
        <f t="shared" si="1033"/>
        <v>0.58916185538351962</v>
      </c>
      <c r="AI1581" s="17"/>
      <c r="AM1581" s="109"/>
    </row>
    <row r="1582" spans="1:39" outlineLevel="2">
      <c r="A1582" s="37">
        <f>ROW()</f>
        <v>1582</v>
      </c>
      <c r="C1582" s="6" t="s">
        <v>477</v>
      </c>
      <c r="I1582" s="204">
        <f t="shared" ref="I1582:S1582" si="1044">I1175/$M$33</f>
        <v>0</v>
      </c>
      <c r="J1582" s="9">
        <f t="shared" si="1044"/>
        <v>0</v>
      </c>
      <c r="K1582" s="9">
        <f t="shared" si="1044"/>
        <v>0</v>
      </c>
      <c r="L1582" s="9">
        <f t="shared" si="1044"/>
        <v>0</v>
      </c>
      <c r="M1582" s="9">
        <f t="shared" si="1044"/>
        <v>0</v>
      </c>
      <c r="N1582" s="204">
        <f t="shared" si="1044"/>
        <v>0</v>
      </c>
      <c r="O1582" s="9">
        <f t="shared" si="1044"/>
        <v>0</v>
      </c>
      <c r="P1582" s="9">
        <f t="shared" si="1044"/>
        <v>0</v>
      </c>
      <c r="Q1582" s="9">
        <f t="shared" si="1044"/>
        <v>0</v>
      </c>
      <c r="R1582" s="9">
        <f t="shared" si="1044"/>
        <v>0</v>
      </c>
      <c r="S1582" s="18">
        <f t="shared" si="1044"/>
        <v>0</v>
      </c>
      <c r="T1582" s="204">
        <f t="shared" si="1031"/>
        <v>0</v>
      </c>
      <c r="U1582" s="9">
        <f t="shared" si="1031"/>
        <v>0</v>
      </c>
      <c r="V1582" s="9">
        <f t="shared" si="1031"/>
        <v>0</v>
      </c>
      <c r="W1582" s="9">
        <f t="shared" si="1031"/>
        <v>0</v>
      </c>
      <c r="X1582" s="18">
        <f t="shared" si="1031"/>
        <v>0</v>
      </c>
      <c r="Y1582" s="204">
        <f t="shared" ref="Y1582:AC1582" si="1045">Y1175/$X$33</f>
        <v>0</v>
      </c>
      <c r="Z1582" s="9">
        <f t="shared" si="1045"/>
        <v>0</v>
      </c>
      <c r="AA1582" s="9">
        <f t="shared" si="1045"/>
        <v>0</v>
      </c>
      <c r="AB1582" s="9">
        <f t="shared" si="1045"/>
        <v>0</v>
      </c>
      <c r="AC1582" s="18">
        <f t="shared" si="1045"/>
        <v>0</v>
      </c>
      <c r="AD1582" s="204">
        <f t="shared" si="1033"/>
        <v>0.78324570098461666</v>
      </c>
      <c r="AE1582" s="9">
        <f t="shared" si="1033"/>
        <v>0.78324570098461666</v>
      </c>
      <c r="AF1582" s="9">
        <f t="shared" si="1033"/>
        <v>0.78324570098461666</v>
      </c>
      <c r="AG1582" s="9">
        <f t="shared" si="1033"/>
        <v>0.78324570098461677</v>
      </c>
      <c r="AH1582" s="18">
        <f t="shared" si="1033"/>
        <v>0.78324570098461677</v>
      </c>
      <c r="AI1582" s="17"/>
      <c r="AM1582" s="109"/>
    </row>
    <row r="1583" spans="1:39" outlineLevel="2">
      <c r="A1583" s="37">
        <f>ROW()</f>
        <v>1583</v>
      </c>
      <c r="C1583" s="6" t="s">
        <v>511</v>
      </c>
      <c r="I1583" s="204">
        <f t="shared" ref="I1583:S1583" si="1046">I1176/$M$33</f>
        <v>0</v>
      </c>
      <c r="J1583" s="9">
        <f t="shared" si="1046"/>
        <v>0</v>
      </c>
      <c r="K1583" s="9">
        <f t="shared" si="1046"/>
        <v>0</v>
      </c>
      <c r="L1583" s="9">
        <f t="shared" si="1046"/>
        <v>0</v>
      </c>
      <c r="M1583" s="9">
        <f t="shared" si="1046"/>
        <v>0</v>
      </c>
      <c r="N1583" s="204">
        <f t="shared" si="1046"/>
        <v>0</v>
      </c>
      <c r="O1583" s="9">
        <f t="shared" si="1046"/>
        <v>0</v>
      </c>
      <c r="P1583" s="9">
        <f t="shared" si="1046"/>
        <v>0</v>
      </c>
      <c r="Q1583" s="9">
        <f t="shared" si="1046"/>
        <v>0</v>
      </c>
      <c r="R1583" s="9">
        <f t="shared" si="1046"/>
        <v>0</v>
      </c>
      <c r="S1583" s="18">
        <f t="shared" si="1046"/>
        <v>0</v>
      </c>
      <c r="T1583" s="204">
        <f t="shared" si="1031"/>
        <v>0</v>
      </c>
      <c r="U1583" s="9">
        <f t="shared" si="1031"/>
        <v>0</v>
      </c>
      <c r="V1583" s="9">
        <f t="shared" si="1031"/>
        <v>0</v>
      </c>
      <c r="W1583" s="9">
        <f t="shared" si="1031"/>
        <v>0</v>
      </c>
      <c r="X1583" s="18">
        <f t="shared" si="1031"/>
        <v>0</v>
      </c>
      <c r="Y1583" s="204">
        <f t="shared" ref="Y1583:AC1583" si="1047">Y1176/$X$33</f>
        <v>0</v>
      </c>
      <c r="Z1583" s="9">
        <f t="shared" si="1047"/>
        <v>0</v>
      </c>
      <c r="AA1583" s="9">
        <f t="shared" si="1047"/>
        <v>0</v>
      </c>
      <c r="AB1583" s="9">
        <f t="shared" si="1047"/>
        <v>0</v>
      </c>
      <c r="AC1583" s="18">
        <f t="shared" si="1047"/>
        <v>0</v>
      </c>
      <c r="AD1583" s="204">
        <f t="shared" si="1033"/>
        <v>0</v>
      </c>
      <c r="AE1583" s="9">
        <f t="shared" si="1033"/>
        <v>0</v>
      </c>
      <c r="AF1583" s="9">
        <f t="shared" si="1033"/>
        <v>0</v>
      </c>
      <c r="AG1583" s="9">
        <f t="shared" si="1033"/>
        <v>0</v>
      </c>
      <c r="AH1583" s="18">
        <f t="shared" si="1033"/>
        <v>0</v>
      </c>
      <c r="AI1583" s="17"/>
      <c r="AM1583" s="109"/>
    </row>
    <row r="1584" spans="1:39" outlineLevel="2">
      <c r="A1584" s="37">
        <f>ROW()</f>
        <v>1584</v>
      </c>
      <c r="C1584" s="6" t="s">
        <v>655</v>
      </c>
      <c r="I1584" s="204"/>
      <c r="J1584" s="9"/>
      <c r="K1584" s="9"/>
      <c r="L1584" s="9"/>
      <c r="M1584" s="9"/>
      <c r="N1584" s="204"/>
      <c r="O1584" s="9"/>
      <c r="P1584" s="9"/>
      <c r="Q1584" s="9"/>
      <c r="R1584" s="9"/>
      <c r="S1584" s="18"/>
      <c r="T1584" s="204"/>
      <c r="U1584" s="9"/>
      <c r="V1584" s="9"/>
      <c r="W1584" s="9"/>
      <c r="X1584" s="18"/>
      <c r="Y1584" s="204"/>
      <c r="Z1584" s="9"/>
      <c r="AA1584" s="9"/>
      <c r="AB1584" s="9"/>
      <c r="AC1584" s="18"/>
      <c r="AD1584" s="204"/>
      <c r="AE1584" s="9"/>
      <c r="AF1584" s="9"/>
      <c r="AG1584" s="9"/>
      <c r="AH1584" s="18"/>
      <c r="AI1584" s="17"/>
      <c r="AM1584" s="109"/>
    </row>
    <row r="1585" spans="1:39" outlineLevel="2">
      <c r="A1585" s="37">
        <f>ROW()</f>
        <v>1585</v>
      </c>
      <c r="C1585" s="6" t="s">
        <v>656</v>
      </c>
      <c r="I1585" s="204"/>
      <c r="J1585" s="9"/>
      <c r="K1585" s="9"/>
      <c r="L1585" s="9"/>
      <c r="M1585" s="9"/>
      <c r="N1585" s="204"/>
      <c r="O1585" s="9"/>
      <c r="P1585" s="9"/>
      <c r="Q1585" s="9"/>
      <c r="R1585" s="9"/>
      <c r="S1585" s="18"/>
      <c r="T1585" s="204"/>
      <c r="U1585" s="9"/>
      <c r="V1585" s="9"/>
      <c r="W1585" s="9"/>
      <c r="X1585" s="18"/>
      <c r="Y1585" s="204"/>
      <c r="Z1585" s="9"/>
      <c r="AA1585" s="9"/>
      <c r="AB1585" s="9"/>
      <c r="AC1585" s="18"/>
      <c r="AD1585" s="204"/>
      <c r="AE1585" s="9"/>
      <c r="AF1585" s="9"/>
      <c r="AG1585" s="9"/>
      <c r="AH1585" s="18"/>
      <c r="AI1585" s="17"/>
      <c r="AM1585" s="109"/>
    </row>
    <row r="1586" spans="1:39" outlineLevel="2">
      <c r="A1586" s="37">
        <f>ROW()</f>
        <v>1586</v>
      </c>
      <c r="C1586" s="6" t="s">
        <v>667</v>
      </c>
      <c r="I1586" s="204"/>
      <c r="J1586" s="9"/>
      <c r="K1586" s="9"/>
      <c r="L1586" s="9"/>
      <c r="M1586" s="9"/>
      <c r="N1586" s="204"/>
      <c r="O1586" s="9"/>
      <c r="P1586" s="9"/>
      <c r="Q1586" s="9"/>
      <c r="R1586" s="9"/>
      <c r="S1586" s="18"/>
      <c r="T1586" s="204"/>
      <c r="U1586" s="9"/>
      <c r="V1586" s="9"/>
      <c r="W1586" s="9"/>
      <c r="X1586" s="18"/>
      <c r="Y1586" s="204"/>
      <c r="Z1586" s="9"/>
      <c r="AA1586" s="9"/>
      <c r="AB1586" s="9"/>
      <c r="AC1586" s="18"/>
      <c r="AD1586" s="204"/>
      <c r="AE1586" s="9"/>
      <c r="AF1586" s="9"/>
      <c r="AG1586" s="9"/>
      <c r="AH1586" s="18"/>
      <c r="AI1586" s="17"/>
      <c r="AM1586" s="109"/>
    </row>
    <row r="1587" spans="1:39" outlineLevel="2">
      <c r="A1587" s="37">
        <f>ROW()</f>
        <v>1587</v>
      </c>
      <c r="C1587" s="6" t="s">
        <v>212</v>
      </c>
      <c r="I1587" s="204">
        <f t="shared" ref="I1587:S1587" si="1048">I1180/$M$33</f>
        <v>0</v>
      </c>
      <c r="J1587" s="9">
        <f t="shared" si="1048"/>
        <v>0</v>
      </c>
      <c r="K1587" s="9">
        <f t="shared" si="1048"/>
        <v>0</v>
      </c>
      <c r="L1587" s="9">
        <f t="shared" si="1048"/>
        <v>0</v>
      </c>
      <c r="M1587" s="9">
        <f t="shared" si="1048"/>
        <v>0</v>
      </c>
      <c r="N1587" s="204">
        <f t="shared" si="1048"/>
        <v>0</v>
      </c>
      <c r="O1587" s="9">
        <f t="shared" si="1048"/>
        <v>0</v>
      </c>
      <c r="P1587" s="9">
        <f t="shared" si="1048"/>
        <v>0</v>
      </c>
      <c r="Q1587" s="9">
        <f t="shared" si="1048"/>
        <v>0</v>
      </c>
      <c r="R1587" s="9">
        <f t="shared" si="1048"/>
        <v>0</v>
      </c>
      <c r="S1587" s="18">
        <f t="shared" si="1048"/>
        <v>0</v>
      </c>
      <c r="T1587" s="204">
        <f t="shared" ref="T1587:X1588" si="1049">T1180/$S$33</f>
        <v>0</v>
      </c>
      <c r="U1587" s="9">
        <f t="shared" si="1049"/>
        <v>0</v>
      </c>
      <c r="V1587" s="9">
        <f t="shared" si="1049"/>
        <v>0</v>
      </c>
      <c r="W1587" s="9">
        <f t="shared" si="1049"/>
        <v>0</v>
      </c>
      <c r="X1587" s="18">
        <f t="shared" si="1049"/>
        <v>0</v>
      </c>
      <c r="Y1587" s="204">
        <f t="shared" ref="Y1587:AC1587" si="1050">Y1180/$X$33</f>
        <v>0</v>
      </c>
      <c r="Z1587" s="9">
        <f t="shared" si="1050"/>
        <v>0</v>
      </c>
      <c r="AA1587" s="9">
        <f t="shared" si="1050"/>
        <v>0</v>
      </c>
      <c r="AB1587" s="9">
        <f t="shared" si="1050"/>
        <v>0</v>
      </c>
      <c r="AC1587" s="18">
        <f t="shared" si="1050"/>
        <v>0</v>
      </c>
      <c r="AD1587" s="204">
        <f t="shared" ref="AD1587:AH1588" si="1051">AD1180/$AB$33</f>
        <v>0</v>
      </c>
      <c r="AE1587" s="9">
        <f t="shared" si="1051"/>
        <v>0</v>
      </c>
      <c r="AF1587" s="9">
        <f t="shared" si="1051"/>
        <v>0</v>
      </c>
      <c r="AG1587" s="9">
        <f t="shared" si="1051"/>
        <v>0</v>
      </c>
      <c r="AH1587" s="18">
        <f t="shared" si="1051"/>
        <v>0</v>
      </c>
      <c r="AI1587" s="17"/>
      <c r="AM1587" s="109"/>
    </row>
    <row r="1588" spans="1:39" outlineLevel="2">
      <c r="A1588" s="37">
        <f>ROW()</f>
        <v>1588</v>
      </c>
      <c r="C1588" s="6" t="s">
        <v>362</v>
      </c>
      <c r="I1588" s="205">
        <f t="shared" ref="I1588:S1588" si="1052">I1181/$M$33</f>
        <v>0</v>
      </c>
      <c r="J1588" s="15">
        <f t="shared" si="1052"/>
        <v>0</v>
      </c>
      <c r="K1588" s="15">
        <f t="shared" si="1052"/>
        <v>0</v>
      </c>
      <c r="L1588" s="15">
        <f t="shared" si="1052"/>
        <v>0</v>
      </c>
      <c r="M1588" s="15">
        <f t="shared" si="1052"/>
        <v>0</v>
      </c>
      <c r="N1588" s="205">
        <f t="shared" si="1052"/>
        <v>0</v>
      </c>
      <c r="O1588" s="15">
        <f t="shared" si="1052"/>
        <v>0</v>
      </c>
      <c r="P1588" s="15">
        <f t="shared" si="1052"/>
        <v>0</v>
      </c>
      <c r="Q1588" s="15">
        <f t="shared" si="1052"/>
        <v>0</v>
      </c>
      <c r="R1588" s="15">
        <f t="shared" si="1052"/>
        <v>0</v>
      </c>
      <c r="S1588" s="206">
        <f t="shared" si="1052"/>
        <v>0</v>
      </c>
      <c r="T1588" s="205">
        <f t="shared" si="1049"/>
        <v>0</v>
      </c>
      <c r="U1588" s="15">
        <f t="shared" si="1049"/>
        <v>0</v>
      </c>
      <c r="V1588" s="15">
        <f t="shared" si="1049"/>
        <v>0</v>
      </c>
      <c r="W1588" s="15">
        <f t="shared" si="1049"/>
        <v>0</v>
      </c>
      <c r="X1588" s="206">
        <f t="shared" si="1049"/>
        <v>0</v>
      </c>
      <c r="Y1588" s="205">
        <f t="shared" ref="Y1588:AC1588" si="1053">Y1181/$X$33</f>
        <v>0</v>
      </c>
      <c r="Z1588" s="15">
        <f t="shared" si="1053"/>
        <v>0</v>
      </c>
      <c r="AA1588" s="15">
        <f t="shared" si="1053"/>
        <v>0</v>
      </c>
      <c r="AB1588" s="15">
        <f t="shared" si="1053"/>
        <v>0</v>
      </c>
      <c r="AC1588" s="206">
        <f t="shared" si="1053"/>
        <v>0</v>
      </c>
      <c r="AD1588" s="205">
        <f t="shared" si="1051"/>
        <v>0</v>
      </c>
      <c r="AE1588" s="15">
        <f t="shared" si="1051"/>
        <v>0</v>
      </c>
      <c r="AF1588" s="15">
        <f t="shared" si="1051"/>
        <v>0</v>
      </c>
      <c r="AG1588" s="15">
        <f t="shared" si="1051"/>
        <v>0</v>
      </c>
      <c r="AH1588" s="206">
        <f t="shared" si="1051"/>
        <v>0</v>
      </c>
      <c r="AI1588" s="17"/>
      <c r="AM1588" s="109"/>
    </row>
    <row r="1589" spans="1:39" outlineLevel="2">
      <c r="A1589" s="37">
        <f>ROW()</f>
        <v>1589</v>
      </c>
      <c r="C1589" s="6" t="s">
        <v>1</v>
      </c>
      <c r="I1589" s="204">
        <f t="shared" ref="I1589:AC1589" si="1054">SUM(I1576:I1588)</f>
        <v>0</v>
      </c>
      <c r="J1589" s="9">
        <f t="shared" si="1054"/>
        <v>0</v>
      </c>
      <c r="K1589" s="9">
        <f t="shared" si="1054"/>
        <v>0</v>
      </c>
      <c r="L1589" s="9">
        <f t="shared" si="1054"/>
        <v>0</v>
      </c>
      <c r="M1589" s="9">
        <f t="shared" si="1054"/>
        <v>0</v>
      </c>
      <c r="N1589" s="204">
        <f t="shared" si="1054"/>
        <v>0</v>
      </c>
      <c r="O1589" s="9">
        <f t="shared" si="1054"/>
        <v>0</v>
      </c>
      <c r="P1589" s="9">
        <f t="shared" si="1054"/>
        <v>0</v>
      </c>
      <c r="Q1589" s="9">
        <f t="shared" si="1054"/>
        <v>0</v>
      </c>
      <c r="R1589" s="9">
        <f t="shared" si="1054"/>
        <v>0</v>
      </c>
      <c r="S1589" s="18">
        <f t="shared" si="1054"/>
        <v>0</v>
      </c>
      <c r="T1589" s="204">
        <f t="shared" si="1054"/>
        <v>0</v>
      </c>
      <c r="U1589" s="9">
        <f t="shared" si="1054"/>
        <v>0</v>
      </c>
      <c r="V1589" s="9">
        <f t="shared" si="1054"/>
        <v>0</v>
      </c>
      <c r="W1589" s="9">
        <f t="shared" si="1054"/>
        <v>0</v>
      </c>
      <c r="X1589" s="18">
        <f t="shared" si="1054"/>
        <v>0</v>
      </c>
      <c r="Y1589" s="204">
        <f t="shared" si="1054"/>
        <v>0</v>
      </c>
      <c r="Z1589" s="9">
        <f t="shared" si="1054"/>
        <v>0</v>
      </c>
      <c r="AA1589" s="9">
        <f t="shared" si="1054"/>
        <v>0</v>
      </c>
      <c r="AB1589" s="9">
        <f t="shared" si="1054"/>
        <v>0</v>
      </c>
      <c r="AC1589" s="18">
        <f t="shared" si="1054"/>
        <v>0.62703115183299918</v>
      </c>
      <c r="AD1589" s="204">
        <f t="shared" ref="AD1589:AH1589" si="1055">SUM(AD1576:AD1588)</f>
        <v>2.5963389446692902</v>
      </c>
      <c r="AE1589" s="9">
        <f t="shared" si="1055"/>
        <v>2.5963389446692902</v>
      </c>
      <c r="AF1589" s="9">
        <f t="shared" si="1055"/>
        <v>2.5963389446692902</v>
      </c>
      <c r="AG1589" s="9">
        <f t="shared" si="1055"/>
        <v>2.5963389446692906</v>
      </c>
      <c r="AH1589" s="18">
        <f t="shared" si="1055"/>
        <v>1.9914279815784557</v>
      </c>
      <c r="AI1589" s="17"/>
      <c r="AM1589" s="109"/>
    </row>
    <row r="1590" spans="1:39" outlineLevel="2">
      <c r="A1590" s="37">
        <f>ROW()</f>
        <v>1590</v>
      </c>
      <c r="B1590" s="64" t="s">
        <v>463</v>
      </c>
      <c r="I1590" s="1306" t="str">
        <f>"AA1 [m$ "&amp;$E$33&amp;"]"</f>
        <v>AA1 [m$ 31/12/2024]</v>
      </c>
      <c r="J1590" s="1307"/>
      <c r="K1590" s="1307"/>
      <c r="L1590" s="1307"/>
      <c r="M1590" s="1307"/>
      <c r="N1590" s="1303" t="str">
        <f>"AA2 [m$ "&amp;$E$33&amp;"]"</f>
        <v>AA2 [m$ 31/12/2024]</v>
      </c>
      <c r="O1590" s="1304"/>
      <c r="P1590" s="1304"/>
      <c r="Q1590" s="1304"/>
      <c r="R1590" s="1304"/>
      <c r="S1590" s="1305"/>
      <c r="T1590" s="1303" t="str">
        <f>"AA3 [m$ "&amp;$E$33&amp;"]"</f>
        <v>AA3 [m$ 31/12/2024]</v>
      </c>
      <c r="U1590" s="1304"/>
      <c r="V1590" s="1304"/>
      <c r="W1590" s="1304"/>
      <c r="X1590" s="1305"/>
      <c r="Y1590" s="1303" t="str">
        <f>"AA4 [m$ "&amp;$E$33&amp;"]"</f>
        <v>AA4 [m$ 31/12/2024]</v>
      </c>
      <c r="Z1590" s="1304"/>
      <c r="AA1590" s="1304"/>
      <c r="AB1590" s="1304"/>
      <c r="AC1590" s="1305"/>
      <c r="AD1590" s="1303" t="str">
        <f>"AA4 [m$ "&amp;$E$33&amp;"]"</f>
        <v>AA4 [m$ 31/12/2024]</v>
      </c>
      <c r="AE1590" s="1304"/>
      <c r="AF1590" s="1304"/>
      <c r="AG1590" s="1304"/>
      <c r="AH1590" s="1305"/>
      <c r="AI1590" s="17"/>
      <c r="AM1590" s="109"/>
    </row>
    <row r="1591" spans="1:39" outlineLevel="2">
      <c r="A1591" s="37">
        <f>ROW()</f>
        <v>1591</v>
      </c>
      <c r="C1591" s="167" t="s">
        <v>2</v>
      </c>
      <c r="I1591" s="204">
        <f t="shared" ref="I1591:S1591" si="1056">I1184/$M$33</f>
        <v>0</v>
      </c>
      <c r="J1591" s="9">
        <f t="shared" si="1056"/>
        <v>0</v>
      </c>
      <c r="K1591" s="9">
        <f t="shared" si="1056"/>
        <v>0</v>
      </c>
      <c r="L1591" s="9">
        <f t="shared" si="1056"/>
        <v>0</v>
      </c>
      <c r="M1591" s="9">
        <f t="shared" si="1056"/>
        <v>0</v>
      </c>
      <c r="N1591" s="204">
        <f t="shared" si="1056"/>
        <v>0</v>
      </c>
      <c r="O1591" s="9">
        <f t="shared" si="1056"/>
        <v>0</v>
      </c>
      <c r="P1591" s="9">
        <f t="shared" si="1056"/>
        <v>0</v>
      </c>
      <c r="Q1591" s="9">
        <f t="shared" si="1056"/>
        <v>0</v>
      </c>
      <c r="R1591" s="9">
        <f t="shared" si="1056"/>
        <v>0</v>
      </c>
      <c r="S1591" s="18">
        <f t="shared" si="1056"/>
        <v>0</v>
      </c>
      <c r="T1591" s="204">
        <f t="shared" ref="T1591:X1598" si="1057">T1184/$S$33</f>
        <v>0</v>
      </c>
      <c r="U1591" s="9">
        <f t="shared" si="1057"/>
        <v>0</v>
      </c>
      <c r="V1591" s="9">
        <f t="shared" si="1057"/>
        <v>0</v>
      </c>
      <c r="W1591" s="9">
        <f t="shared" si="1057"/>
        <v>0</v>
      </c>
      <c r="X1591" s="18">
        <f t="shared" si="1057"/>
        <v>0</v>
      </c>
      <c r="Y1591" s="204">
        <f t="shared" ref="Y1591:AC1591" si="1058">Y1184/$X$33</f>
        <v>0</v>
      </c>
      <c r="Z1591" s="9">
        <f t="shared" si="1058"/>
        <v>0</v>
      </c>
      <c r="AA1591" s="9">
        <f t="shared" si="1058"/>
        <v>0</v>
      </c>
      <c r="AB1591" s="9">
        <f t="shared" si="1058"/>
        <v>0</v>
      </c>
      <c r="AC1591" s="18">
        <f t="shared" si="1058"/>
        <v>0</v>
      </c>
      <c r="AD1591" s="204">
        <f t="shared" ref="AD1591:AH1598" si="1059">AD1184/$AB$33</f>
        <v>6.5879106346969502E-3</v>
      </c>
      <c r="AE1591" s="9">
        <f t="shared" si="1059"/>
        <v>6.5879106346969493E-3</v>
      </c>
      <c r="AF1591" s="9">
        <f t="shared" si="1059"/>
        <v>6.5879106346969493E-3</v>
      </c>
      <c r="AG1591" s="9">
        <f t="shared" si="1059"/>
        <v>6.5879106346969475E-3</v>
      </c>
      <c r="AH1591" s="18">
        <f t="shared" si="1059"/>
        <v>6.5879106346969493E-3</v>
      </c>
      <c r="AI1591" s="17"/>
      <c r="AM1591" s="109"/>
    </row>
    <row r="1592" spans="1:39" outlineLevel="2">
      <c r="A1592" s="37">
        <f>ROW()</f>
        <v>1592</v>
      </c>
      <c r="C1592" s="6" t="s">
        <v>3</v>
      </c>
      <c r="I1592" s="204">
        <f t="shared" ref="I1592:S1592" si="1060">I1185/$M$33</f>
        <v>0</v>
      </c>
      <c r="J1592" s="9">
        <f t="shared" si="1060"/>
        <v>0</v>
      </c>
      <c r="K1592" s="9">
        <f t="shared" si="1060"/>
        <v>0</v>
      </c>
      <c r="L1592" s="9">
        <f t="shared" si="1060"/>
        <v>0</v>
      </c>
      <c r="M1592" s="9">
        <f t="shared" si="1060"/>
        <v>0</v>
      </c>
      <c r="N1592" s="204">
        <f t="shared" si="1060"/>
        <v>0</v>
      </c>
      <c r="O1592" s="9">
        <f t="shared" si="1060"/>
        <v>0</v>
      </c>
      <c r="P1592" s="9">
        <f t="shared" si="1060"/>
        <v>0</v>
      </c>
      <c r="Q1592" s="9">
        <f t="shared" si="1060"/>
        <v>0</v>
      </c>
      <c r="R1592" s="9">
        <f t="shared" si="1060"/>
        <v>0</v>
      </c>
      <c r="S1592" s="18">
        <f t="shared" si="1060"/>
        <v>0</v>
      </c>
      <c r="T1592" s="204">
        <f t="shared" si="1057"/>
        <v>0</v>
      </c>
      <c r="U1592" s="9">
        <f t="shared" si="1057"/>
        <v>0</v>
      </c>
      <c r="V1592" s="9">
        <f t="shared" si="1057"/>
        <v>0</v>
      </c>
      <c r="W1592" s="9">
        <f t="shared" si="1057"/>
        <v>0</v>
      </c>
      <c r="X1592" s="18">
        <f t="shared" si="1057"/>
        <v>0</v>
      </c>
      <c r="Y1592" s="204">
        <f t="shared" ref="Y1592:AC1592" si="1061">Y1185/$X$33</f>
        <v>0</v>
      </c>
      <c r="Z1592" s="9">
        <f t="shared" si="1061"/>
        <v>0</v>
      </c>
      <c r="AA1592" s="9">
        <f t="shared" si="1061"/>
        <v>0</v>
      </c>
      <c r="AB1592" s="9">
        <f t="shared" si="1061"/>
        <v>0</v>
      </c>
      <c r="AC1592" s="18">
        <f t="shared" si="1061"/>
        <v>0</v>
      </c>
      <c r="AD1592" s="204">
        <f t="shared" si="1059"/>
        <v>9.7781002788446619E-2</v>
      </c>
      <c r="AE1592" s="9">
        <f t="shared" si="1059"/>
        <v>9.7781002788446619E-2</v>
      </c>
      <c r="AF1592" s="9">
        <f t="shared" si="1059"/>
        <v>9.7781002788446647E-2</v>
      </c>
      <c r="AG1592" s="9">
        <f t="shared" si="1059"/>
        <v>9.7781002788446647E-2</v>
      </c>
      <c r="AH1592" s="18">
        <f t="shared" si="1059"/>
        <v>9.7781002788446661E-2</v>
      </c>
      <c r="AI1592" s="17"/>
      <c r="AM1592" s="109"/>
    </row>
    <row r="1593" spans="1:39" outlineLevel="2">
      <c r="A1593" s="37">
        <f>ROW()</f>
        <v>1593</v>
      </c>
      <c r="C1593" s="6" t="s">
        <v>4</v>
      </c>
      <c r="I1593" s="204">
        <f t="shared" ref="I1593:S1593" si="1062">I1186/$M$33</f>
        <v>0</v>
      </c>
      <c r="J1593" s="9">
        <f t="shared" si="1062"/>
        <v>0</v>
      </c>
      <c r="K1593" s="9">
        <f t="shared" si="1062"/>
        <v>0</v>
      </c>
      <c r="L1593" s="9">
        <f t="shared" si="1062"/>
        <v>0</v>
      </c>
      <c r="M1593" s="9">
        <f t="shared" si="1062"/>
        <v>0</v>
      </c>
      <c r="N1593" s="204">
        <f t="shared" si="1062"/>
        <v>0</v>
      </c>
      <c r="O1593" s="9">
        <f t="shared" si="1062"/>
        <v>0</v>
      </c>
      <c r="P1593" s="9">
        <f t="shared" si="1062"/>
        <v>0</v>
      </c>
      <c r="Q1593" s="9">
        <f t="shared" si="1062"/>
        <v>0</v>
      </c>
      <c r="R1593" s="9">
        <f t="shared" si="1062"/>
        <v>0</v>
      </c>
      <c r="S1593" s="18">
        <f t="shared" si="1062"/>
        <v>0</v>
      </c>
      <c r="T1593" s="204">
        <f t="shared" si="1057"/>
        <v>0</v>
      </c>
      <c r="U1593" s="9">
        <f t="shared" si="1057"/>
        <v>0</v>
      </c>
      <c r="V1593" s="9">
        <f t="shared" si="1057"/>
        <v>0</v>
      </c>
      <c r="W1593" s="9">
        <f t="shared" si="1057"/>
        <v>0</v>
      </c>
      <c r="X1593" s="18">
        <f t="shared" si="1057"/>
        <v>0</v>
      </c>
      <c r="Y1593" s="204">
        <f t="shared" ref="Y1593:AC1593" si="1063">Y1186/$X$33</f>
        <v>0</v>
      </c>
      <c r="Z1593" s="9">
        <f t="shared" si="1063"/>
        <v>0</v>
      </c>
      <c r="AA1593" s="9">
        <f t="shared" si="1063"/>
        <v>0</v>
      </c>
      <c r="AB1593" s="9">
        <f t="shared" si="1063"/>
        <v>0</v>
      </c>
      <c r="AC1593" s="18">
        <f t="shared" si="1063"/>
        <v>0</v>
      </c>
      <c r="AD1593" s="204">
        <f t="shared" si="1059"/>
        <v>0.33059339834572704</v>
      </c>
      <c r="AE1593" s="9">
        <f t="shared" si="1059"/>
        <v>0.33059339834572715</v>
      </c>
      <c r="AF1593" s="9">
        <f t="shared" si="1059"/>
        <v>0.33059339834572715</v>
      </c>
      <c r="AG1593" s="9">
        <f t="shared" si="1059"/>
        <v>0.33059339834572715</v>
      </c>
      <c r="AH1593" s="18">
        <f t="shared" si="1059"/>
        <v>0.33059339834572715</v>
      </c>
      <c r="AI1593" s="17"/>
      <c r="AM1593" s="109"/>
    </row>
    <row r="1594" spans="1:39" outlineLevel="2">
      <c r="A1594" s="37">
        <f>ROW()</f>
        <v>1594</v>
      </c>
      <c r="C1594" s="6" t="s">
        <v>208</v>
      </c>
      <c r="I1594" s="204">
        <f t="shared" ref="I1594:S1594" si="1064">I1187/$M$33</f>
        <v>0</v>
      </c>
      <c r="J1594" s="9">
        <f t="shared" si="1064"/>
        <v>0</v>
      </c>
      <c r="K1594" s="9">
        <f t="shared" si="1064"/>
        <v>0</v>
      </c>
      <c r="L1594" s="9">
        <f t="shared" si="1064"/>
        <v>0</v>
      </c>
      <c r="M1594" s="9">
        <f t="shared" si="1064"/>
        <v>0</v>
      </c>
      <c r="N1594" s="204">
        <f t="shared" si="1064"/>
        <v>0</v>
      </c>
      <c r="O1594" s="9">
        <f t="shared" si="1064"/>
        <v>0</v>
      </c>
      <c r="P1594" s="9">
        <f t="shared" si="1064"/>
        <v>0</v>
      </c>
      <c r="Q1594" s="9">
        <f t="shared" si="1064"/>
        <v>0</v>
      </c>
      <c r="R1594" s="9">
        <f t="shared" si="1064"/>
        <v>0</v>
      </c>
      <c r="S1594" s="18">
        <f t="shared" si="1064"/>
        <v>0</v>
      </c>
      <c r="T1594" s="204">
        <f t="shared" si="1057"/>
        <v>0</v>
      </c>
      <c r="U1594" s="9">
        <f t="shared" si="1057"/>
        <v>0</v>
      </c>
      <c r="V1594" s="9">
        <f t="shared" si="1057"/>
        <v>0</v>
      </c>
      <c r="W1594" s="9">
        <f t="shared" si="1057"/>
        <v>0</v>
      </c>
      <c r="X1594" s="18">
        <f t="shared" si="1057"/>
        <v>0</v>
      </c>
      <c r="Y1594" s="204">
        <f t="shared" ref="Y1594:AC1594" si="1065">Y1187/$X$33</f>
        <v>0</v>
      </c>
      <c r="Z1594" s="9">
        <f t="shared" si="1065"/>
        <v>0</v>
      </c>
      <c r="AA1594" s="9">
        <f t="shared" si="1065"/>
        <v>0</v>
      </c>
      <c r="AB1594" s="9">
        <f t="shared" si="1065"/>
        <v>0</v>
      </c>
      <c r="AC1594" s="18">
        <f t="shared" si="1065"/>
        <v>0</v>
      </c>
      <c r="AD1594" s="204">
        <f t="shared" si="1059"/>
        <v>0.51910802139907475</v>
      </c>
      <c r="AE1594" s="9">
        <f t="shared" si="1059"/>
        <v>0.51910802139907486</v>
      </c>
      <c r="AF1594" s="9">
        <f t="shared" si="1059"/>
        <v>0.51910802139907486</v>
      </c>
      <c r="AG1594" s="9">
        <f t="shared" si="1059"/>
        <v>0.51910802139907486</v>
      </c>
      <c r="AH1594" s="18">
        <f t="shared" si="1059"/>
        <v>0.51910802139907486</v>
      </c>
      <c r="AI1594" s="17"/>
      <c r="AM1594" s="109"/>
    </row>
    <row r="1595" spans="1:39" outlineLevel="2">
      <c r="A1595" s="37">
        <f>ROW()</f>
        <v>1595</v>
      </c>
      <c r="C1595" s="6" t="s">
        <v>473</v>
      </c>
      <c r="I1595" s="204">
        <f t="shared" ref="I1595:S1595" si="1066">I1188/$M$33</f>
        <v>0</v>
      </c>
      <c r="J1595" s="9">
        <f t="shared" si="1066"/>
        <v>0</v>
      </c>
      <c r="K1595" s="9">
        <f t="shared" si="1066"/>
        <v>0</v>
      </c>
      <c r="L1595" s="9">
        <f t="shared" si="1066"/>
        <v>0</v>
      </c>
      <c r="M1595" s="9">
        <f t="shared" si="1066"/>
        <v>0</v>
      </c>
      <c r="N1595" s="204">
        <f t="shared" si="1066"/>
        <v>0</v>
      </c>
      <c r="O1595" s="9">
        <f t="shared" si="1066"/>
        <v>0</v>
      </c>
      <c r="P1595" s="9">
        <f t="shared" si="1066"/>
        <v>0</v>
      </c>
      <c r="Q1595" s="9">
        <f t="shared" si="1066"/>
        <v>0</v>
      </c>
      <c r="R1595" s="9">
        <f t="shared" si="1066"/>
        <v>0</v>
      </c>
      <c r="S1595" s="18">
        <f t="shared" si="1066"/>
        <v>0</v>
      </c>
      <c r="T1595" s="204">
        <f t="shared" si="1057"/>
        <v>0</v>
      </c>
      <c r="U1595" s="9">
        <f t="shared" si="1057"/>
        <v>0</v>
      </c>
      <c r="V1595" s="9">
        <f t="shared" si="1057"/>
        <v>0</v>
      </c>
      <c r="W1595" s="9">
        <f t="shared" si="1057"/>
        <v>0</v>
      </c>
      <c r="X1595" s="18">
        <f t="shared" si="1057"/>
        <v>0</v>
      </c>
      <c r="Y1595" s="204">
        <f t="shared" ref="Y1595:AC1595" si="1067">Y1188/$X$33</f>
        <v>0</v>
      </c>
      <c r="Z1595" s="9">
        <f t="shared" si="1067"/>
        <v>0</v>
      </c>
      <c r="AA1595" s="9">
        <f t="shared" si="1067"/>
        <v>0</v>
      </c>
      <c r="AB1595" s="9">
        <f t="shared" si="1067"/>
        <v>0</v>
      </c>
      <c r="AC1595" s="18">
        <f t="shared" si="1067"/>
        <v>0</v>
      </c>
      <c r="AD1595" s="204">
        <f t="shared" si="1059"/>
        <v>1.2039350593530549</v>
      </c>
      <c r="AE1595" s="9">
        <f t="shared" si="1059"/>
        <v>1.2039350593530549</v>
      </c>
      <c r="AF1595" s="9">
        <f t="shared" si="1059"/>
        <v>1.2039350593530549</v>
      </c>
      <c r="AG1595" s="9">
        <f t="shared" si="1059"/>
        <v>1.2039350593530549</v>
      </c>
      <c r="AH1595" s="18">
        <f t="shared" si="1059"/>
        <v>1.2039350593530549</v>
      </c>
      <c r="AI1595" s="17"/>
      <c r="AM1595" s="109"/>
    </row>
    <row r="1596" spans="1:39" outlineLevel="2">
      <c r="A1596" s="37">
        <f>ROW()</f>
        <v>1596</v>
      </c>
      <c r="C1596" s="6" t="s">
        <v>474</v>
      </c>
      <c r="I1596" s="204">
        <f t="shared" ref="I1596:S1596" si="1068">I1189/$M$33</f>
        <v>0</v>
      </c>
      <c r="J1596" s="9">
        <f t="shared" si="1068"/>
        <v>0</v>
      </c>
      <c r="K1596" s="9">
        <f t="shared" si="1068"/>
        <v>0</v>
      </c>
      <c r="L1596" s="9">
        <f t="shared" si="1068"/>
        <v>0</v>
      </c>
      <c r="M1596" s="9">
        <f t="shared" si="1068"/>
        <v>0</v>
      </c>
      <c r="N1596" s="204">
        <f t="shared" si="1068"/>
        <v>0</v>
      </c>
      <c r="O1596" s="9">
        <f t="shared" si="1068"/>
        <v>0</v>
      </c>
      <c r="P1596" s="9">
        <f t="shared" si="1068"/>
        <v>0</v>
      </c>
      <c r="Q1596" s="9">
        <f t="shared" si="1068"/>
        <v>0</v>
      </c>
      <c r="R1596" s="9">
        <f t="shared" si="1068"/>
        <v>0</v>
      </c>
      <c r="S1596" s="18">
        <f t="shared" si="1068"/>
        <v>0</v>
      </c>
      <c r="T1596" s="204">
        <f t="shared" si="1057"/>
        <v>0</v>
      </c>
      <c r="U1596" s="9">
        <f t="shared" si="1057"/>
        <v>0</v>
      </c>
      <c r="V1596" s="9">
        <f t="shared" si="1057"/>
        <v>0</v>
      </c>
      <c r="W1596" s="9">
        <f t="shared" si="1057"/>
        <v>0</v>
      </c>
      <c r="X1596" s="18">
        <f t="shared" si="1057"/>
        <v>0</v>
      </c>
      <c r="Y1596" s="204">
        <f t="shared" ref="Y1596:AC1596" si="1069">Y1189/$X$33</f>
        <v>0</v>
      </c>
      <c r="Z1596" s="9">
        <f t="shared" si="1069"/>
        <v>0</v>
      </c>
      <c r="AA1596" s="9">
        <f t="shared" si="1069"/>
        <v>0</v>
      </c>
      <c r="AB1596" s="9">
        <f t="shared" si="1069"/>
        <v>0</v>
      </c>
      <c r="AC1596" s="18">
        <f t="shared" si="1069"/>
        <v>0</v>
      </c>
      <c r="AD1596" s="204">
        <f t="shared" si="1059"/>
        <v>0.34060248893377787</v>
      </c>
      <c r="AE1596" s="9">
        <f t="shared" si="1059"/>
        <v>0.34060248893377787</v>
      </c>
      <c r="AF1596" s="9">
        <f t="shared" si="1059"/>
        <v>0.34060248893377787</v>
      </c>
      <c r="AG1596" s="9">
        <f t="shared" si="1059"/>
        <v>0.34060248893377787</v>
      </c>
      <c r="AH1596" s="18">
        <f t="shared" si="1059"/>
        <v>0.34060248893377787</v>
      </c>
      <c r="AI1596" s="17"/>
      <c r="AM1596" s="109"/>
    </row>
    <row r="1597" spans="1:39" outlineLevel="2">
      <c r="A1597" s="37">
        <f>ROW()</f>
        <v>1597</v>
      </c>
      <c r="C1597" s="6" t="s">
        <v>477</v>
      </c>
      <c r="I1597" s="204">
        <f t="shared" ref="I1597:S1597" si="1070">I1190/$M$33</f>
        <v>0</v>
      </c>
      <c r="J1597" s="9">
        <f t="shared" si="1070"/>
        <v>0</v>
      </c>
      <c r="K1597" s="9">
        <f t="shared" si="1070"/>
        <v>0</v>
      </c>
      <c r="L1597" s="9">
        <f t="shared" si="1070"/>
        <v>0</v>
      </c>
      <c r="M1597" s="9">
        <f t="shared" si="1070"/>
        <v>0</v>
      </c>
      <c r="N1597" s="204">
        <f t="shared" si="1070"/>
        <v>0</v>
      </c>
      <c r="O1597" s="9">
        <f t="shared" si="1070"/>
        <v>0</v>
      </c>
      <c r="P1597" s="9">
        <f t="shared" si="1070"/>
        <v>0</v>
      </c>
      <c r="Q1597" s="9">
        <f t="shared" si="1070"/>
        <v>0</v>
      </c>
      <c r="R1597" s="9">
        <f t="shared" si="1070"/>
        <v>0</v>
      </c>
      <c r="S1597" s="18">
        <f t="shared" si="1070"/>
        <v>0</v>
      </c>
      <c r="T1597" s="204">
        <f t="shared" si="1057"/>
        <v>0</v>
      </c>
      <c r="U1597" s="9">
        <f t="shared" si="1057"/>
        <v>0</v>
      </c>
      <c r="V1597" s="9">
        <f t="shared" si="1057"/>
        <v>0</v>
      </c>
      <c r="W1597" s="9">
        <f t="shared" si="1057"/>
        <v>0</v>
      </c>
      <c r="X1597" s="18">
        <f t="shared" si="1057"/>
        <v>0</v>
      </c>
      <c r="Y1597" s="204">
        <f t="shared" ref="Y1597:AC1597" si="1071">Y1190/$X$33</f>
        <v>0</v>
      </c>
      <c r="Z1597" s="9">
        <f t="shared" si="1071"/>
        <v>0</v>
      </c>
      <c r="AA1597" s="9">
        <f t="shared" si="1071"/>
        <v>0</v>
      </c>
      <c r="AB1597" s="9">
        <f t="shared" si="1071"/>
        <v>0</v>
      </c>
      <c r="AC1597" s="18">
        <f t="shared" si="1071"/>
        <v>0</v>
      </c>
      <c r="AD1597" s="204">
        <f t="shared" si="1059"/>
        <v>0.76735954607448331</v>
      </c>
      <c r="AE1597" s="9">
        <f t="shared" si="1059"/>
        <v>0.76735954607448331</v>
      </c>
      <c r="AF1597" s="9">
        <f t="shared" si="1059"/>
        <v>0.76735954607448331</v>
      </c>
      <c r="AG1597" s="9">
        <f t="shared" si="1059"/>
        <v>0.76735954607448342</v>
      </c>
      <c r="AH1597" s="18">
        <f t="shared" si="1059"/>
        <v>0.76735954607448342</v>
      </c>
      <c r="AI1597" s="17"/>
      <c r="AM1597" s="109"/>
    </row>
    <row r="1598" spans="1:39" outlineLevel="2">
      <c r="A1598" s="37">
        <f>ROW()</f>
        <v>1598</v>
      </c>
      <c r="C1598" s="6" t="s">
        <v>511</v>
      </c>
      <c r="I1598" s="204">
        <f t="shared" ref="I1598:S1598" si="1072">I1191/$M$33</f>
        <v>0</v>
      </c>
      <c r="J1598" s="9">
        <f t="shared" si="1072"/>
        <v>0</v>
      </c>
      <c r="K1598" s="9">
        <f t="shared" si="1072"/>
        <v>0</v>
      </c>
      <c r="L1598" s="9">
        <f t="shared" si="1072"/>
        <v>0</v>
      </c>
      <c r="M1598" s="9">
        <f t="shared" si="1072"/>
        <v>0</v>
      </c>
      <c r="N1598" s="204">
        <f t="shared" si="1072"/>
        <v>0</v>
      </c>
      <c r="O1598" s="9">
        <f t="shared" si="1072"/>
        <v>0</v>
      </c>
      <c r="P1598" s="9">
        <f t="shared" si="1072"/>
        <v>0</v>
      </c>
      <c r="Q1598" s="9">
        <f t="shared" si="1072"/>
        <v>0</v>
      </c>
      <c r="R1598" s="9">
        <f t="shared" si="1072"/>
        <v>0</v>
      </c>
      <c r="S1598" s="18">
        <f t="shared" si="1072"/>
        <v>0</v>
      </c>
      <c r="T1598" s="204">
        <f t="shared" si="1057"/>
        <v>0</v>
      </c>
      <c r="U1598" s="9">
        <f t="shared" si="1057"/>
        <v>0</v>
      </c>
      <c r="V1598" s="9">
        <f t="shared" si="1057"/>
        <v>0</v>
      </c>
      <c r="W1598" s="9">
        <f t="shared" si="1057"/>
        <v>0</v>
      </c>
      <c r="X1598" s="18">
        <f t="shared" si="1057"/>
        <v>0</v>
      </c>
      <c r="Y1598" s="204">
        <f t="shared" ref="Y1598:AC1598" si="1073">Y1191/$X$33</f>
        <v>0</v>
      </c>
      <c r="Z1598" s="9">
        <f t="shared" si="1073"/>
        <v>0</v>
      </c>
      <c r="AA1598" s="9">
        <f t="shared" si="1073"/>
        <v>0</v>
      </c>
      <c r="AB1598" s="9">
        <f t="shared" si="1073"/>
        <v>0</v>
      </c>
      <c r="AC1598" s="18">
        <f t="shared" si="1073"/>
        <v>0</v>
      </c>
      <c r="AD1598" s="204">
        <f t="shared" si="1059"/>
        <v>0</v>
      </c>
      <c r="AE1598" s="9">
        <f t="shared" si="1059"/>
        <v>0</v>
      </c>
      <c r="AF1598" s="9">
        <f t="shared" si="1059"/>
        <v>0</v>
      </c>
      <c r="AG1598" s="9">
        <f t="shared" si="1059"/>
        <v>0</v>
      </c>
      <c r="AH1598" s="18">
        <f t="shared" si="1059"/>
        <v>0</v>
      </c>
      <c r="AI1598" s="17"/>
      <c r="AM1598" s="109"/>
    </row>
    <row r="1599" spans="1:39" outlineLevel="2">
      <c r="A1599" s="37">
        <f>ROW()</f>
        <v>1599</v>
      </c>
      <c r="C1599" s="6" t="s">
        <v>655</v>
      </c>
      <c r="I1599" s="204"/>
      <c r="J1599" s="9"/>
      <c r="K1599" s="9"/>
      <c r="L1599" s="9"/>
      <c r="M1599" s="9"/>
      <c r="N1599" s="204"/>
      <c r="O1599" s="9"/>
      <c r="P1599" s="9"/>
      <c r="Q1599" s="9"/>
      <c r="R1599" s="9"/>
      <c r="S1599" s="18"/>
      <c r="T1599" s="204"/>
      <c r="U1599" s="9"/>
      <c r="V1599" s="9"/>
      <c r="W1599" s="9"/>
      <c r="X1599" s="18"/>
      <c r="Y1599" s="204"/>
      <c r="Z1599" s="9"/>
      <c r="AA1599" s="9"/>
      <c r="AB1599" s="9"/>
      <c r="AC1599" s="18"/>
      <c r="AD1599" s="204"/>
      <c r="AE1599" s="9"/>
      <c r="AF1599" s="9"/>
      <c r="AG1599" s="9"/>
      <c r="AH1599" s="18"/>
      <c r="AI1599" s="17"/>
      <c r="AM1599" s="109"/>
    </row>
    <row r="1600" spans="1:39" outlineLevel="2">
      <c r="A1600" s="37">
        <f>ROW()</f>
        <v>1600</v>
      </c>
      <c r="C1600" s="6" t="s">
        <v>656</v>
      </c>
      <c r="I1600" s="204"/>
      <c r="J1600" s="9"/>
      <c r="K1600" s="9"/>
      <c r="L1600" s="9"/>
      <c r="M1600" s="9"/>
      <c r="N1600" s="204"/>
      <c r="O1600" s="9"/>
      <c r="P1600" s="9"/>
      <c r="Q1600" s="9"/>
      <c r="R1600" s="9"/>
      <c r="S1600" s="18"/>
      <c r="T1600" s="204"/>
      <c r="U1600" s="9"/>
      <c r="V1600" s="9"/>
      <c r="W1600" s="9"/>
      <c r="X1600" s="18"/>
      <c r="Y1600" s="204"/>
      <c r="Z1600" s="9"/>
      <c r="AA1600" s="9"/>
      <c r="AB1600" s="9"/>
      <c r="AC1600" s="18"/>
      <c r="AD1600" s="204"/>
      <c r="AE1600" s="9"/>
      <c r="AF1600" s="9"/>
      <c r="AG1600" s="9"/>
      <c r="AH1600" s="18"/>
      <c r="AI1600" s="17"/>
      <c r="AM1600" s="109"/>
    </row>
    <row r="1601" spans="1:39" outlineLevel="2">
      <c r="A1601" s="37">
        <f>ROW()</f>
        <v>1601</v>
      </c>
      <c r="C1601" s="6" t="s">
        <v>667</v>
      </c>
      <c r="I1601" s="204"/>
      <c r="J1601" s="9"/>
      <c r="K1601" s="9"/>
      <c r="L1601" s="9"/>
      <c r="M1601" s="9"/>
      <c r="N1601" s="204"/>
      <c r="O1601" s="9"/>
      <c r="P1601" s="9"/>
      <c r="Q1601" s="9"/>
      <c r="R1601" s="9"/>
      <c r="S1601" s="18"/>
      <c r="T1601" s="204"/>
      <c r="U1601" s="9"/>
      <c r="V1601" s="9"/>
      <c r="W1601" s="9"/>
      <c r="X1601" s="18"/>
      <c r="Y1601" s="204"/>
      <c r="Z1601" s="9"/>
      <c r="AA1601" s="9"/>
      <c r="AB1601" s="9"/>
      <c r="AC1601" s="18"/>
      <c r="AD1601" s="204"/>
      <c r="AE1601" s="9"/>
      <c r="AF1601" s="9"/>
      <c r="AG1601" s="9"/>
      <c r="AH1601" s="18"/>
      <c r="AI1601" s="17"/>
      <c r="AM1601" s="109"/>
    </row>
    <row r="1602" spans="1:39" outlineLevel="2">
      <c r="A1602" s="37">
        <f>ROW()</f>
        <v>1602</v>
      </c>
      <c r="C1602" s="6" t="s">
        <v>212</v>
      </c>
      <c r="I1602" s="204">
        <f t="shared" ref="I1602:S1602" si="1074">I1195/$M$33</f>
        <v>0</v>
      </c>
      <c r="J1602" s="9">
        <f t="shared" si="1074"/>
        <v>0</v>
      </c>
      <c r="K1602" s="9">
        <f t="shared" si="1074"/>
        <v>0</v>
      </c>
      <c r="L1602" s="9">
        <f t="shared" si="1074"/>
        <v>0</v>
      </c>
      <c r="M1602" s="9">
        <f t="shared" si="1074"/>
        <v>0</v>
      </c>
      <c r="N1602" s="204">
        <f t="shared" si="1074"/>
        <v>0</v>
      </c>
      <c r="O1602" s="9">
        <f t="shared" si="1074"/>
        <v>0</v>
      </c>
      <c r="P1602" s="9">
        <f t="shared" si="1074"/>
        <v>0</v>
      </c>
      <c r="Q1602" s="9">
        <f t="shared" si="1074"/>
        <v>0</v>
      </c>
      <c r="R1602" s="9">
        <f t="shared" si="1074"/>
        <v>0</v>
      </c>
      <c r="S1602" s="18">
        <f t="shared" si="1074"/>
        <v>0</v>
      </c>
      <c r="T1602" s="204">
        <f t="shared" ref="T1602:X1603" si="1075">T1195/$S$33</f>
        <v>0</v>
      </c>
      <c r="U1602" s="9">
        <f t="shared" si="1075"/>
        <v>0</v>
      </c>
      <c r="V1602" s="9">
        <f t="shared" si="1075"/>
        <v>0</v>
      </c>
      <c r="W1602" s="9">
        <f t="shared" si="1075"/>
        <v>0</v>
      </c>
      <c r="X1602" s="18">
        <f t="shared" si="1075"/>
        <v>0</v>
      </c>
      <c r="Y1602" s="204">
        <f t="shared" ref="Y1602:AC1602" si="1076">Y1195/$X$33</f>
        <v>0</v>
      </c>
      <c r="Z1602" s="9">
        <f t="shared" si="1076"/>
        <v>0</v>
      </c>
      <c r="AA1602" s="9">
        <f t="shared" si="1076"/>
        <v>0</v>
      </c>
      <c r="AB1602" s="9">
        <f t="shared" si="1076"/>
        <v>0</v>
      </c>
      <c r="AC1602" s="18">
        <f t="shared" si="1076"/>
        <v>0</v>
      </c>
      <c r="AD1602" s="204">
        <f t="shared" ref="AD1602:AH1603" si="1077">AD1195/$AB$33</f>
        <v>0</v>
      </c>
      <c r="AE1602" s="9">
        <f t="shared" si="1077"/>
        <v>0</v>
      </c>
      <c r="AF1602" s="9">
        <f t="shared" si="1077"/>
        <v>0</v>
      </c>
      <c r="AG1602" s="9">
        <f t="shared" si="1077"/>
        <v>0</v>
      </c>
      <c r="AH1602" s="18">
        <f t="shared" si="1077"/>
        <v>0</v>
      </c>
      <c r="AI1602" s="17"/>
      <c r="AM1602" s="109"/>
    </row>
    <row r="1603" spans="1:39" outlineLevel="2">
      <c r="A1603" s="37">
        <f>ROW()</f>
        <v>1603</v>
      </c>
      <c r="C1603" s="6" t="s">
        <v>362</v>
      </c>
      <c r="I1603" s="205">
        <f t="shared" ref="I1603:S1603" si="1078">I1196/$M$33</f>
        <v>0</v>
      </c>
      <c r="J1603" s="15">
        <f t="shared" si="1078"/>
        <v>0</v>
      </c>
      <c r="K1603" s="15">
        <f t="shared" si="1078"/>
        <v>0</v>
      </c>
      <c r="L1603" s="15">
        <f t="shared" si="1078"/>
        <v>0</v>
      </c>
      <c r="M1603" s="15">
        <f t="shared" si="1078"/>
        <v>0</v>
      </c>
      <c r="N1603" s="205">
        <f t="shared" si="1078"/>
        <v>0</v>
      </c>
      <c r="O1603" s="15">
        <f t="shared" si="1078"/>
        <v>0</v>
      </c>
      <c r="P1603" s="15">
        <f t="shared" si="1078"/>
        <v>0</v>
      </c>
      <c r="Q1603" s="15">
        <f t="shared" si="1078"/>
        <v>0</v>
      </c>
      <c r="R1603" s="15">
        <f t="shared" si="1078"/>
        <v>0</v>
      </c>
      <c r="S1603" s="206">
        <f t="shared" si="1078"/>
        <v>0</v>
      </c>
      <c r="T1603" s="205">
        <f t="shared" si="1075"/>
        <v>0</v>
      </c>
      <c r="U1603" s="15">
        <f t="shared" si="1075"/>
        <v>0</v>
      </c>
      <c r="V1603" s="15">
        <f t="shared" si="1075"/>
        <v>0</v>
      </c>
      <c r="W1603" s="15">
        <f t="shared" si="1075"/>
        <v>0</v>
      </c>
      <c r="X1603" s="206">
        <f t="shared" si="1075"/>
        <v>0</v>
      </c>
      <c r="Y1603" s="205">
        <f t="shared" ref="Y1603:AC1603" si="1079">Y1196/$X$33</f>
        <v>0</v>
      </c>
      <c r="Z1603" s="15">
        <f t="shared" si="1079"/>
        <v>0</v>
      </c>
      <c r="AA1603" s="15">
        <f t="shared" si="1079"/>
        <v>0</v>
      </c>
      <c r="AB1603" s="15">
        <f t="shared" si="1079"/>
        <v>0</v>
      </c>
      <c r="AC1603" s="206">
        <f t="shared" si="1079"/>
        <v>0</v>
      </c>
      <c r="AD1603" s="205">
        <f t="shared" si="1077"/>
        <v>0</v>
      </c>
      <c r="AE1603" s="15">
        <f t="shared" si="1077"/>
        <v>0</v>
      </c>
      <c r="AF1603" s="15">
        <f t="shared" si="1077"/>
        <v>0</v>
      </c>
      <c r="AG1603" s="15">
        <f t="shared" si="1077"/>
        <v>0</v>
      </c>
      <c r="AH1603" s="206">
        <f t="shared" si="1077"/>
        <v>0</v>
      </c>
      <c r="AI1603" s="17"/>
      <c r="AM1603" s="109"/>
    </row>
    <row r="1604" spans="1:39" outlineLevel="2">
      <c r="A1604" s="37">
        <f>ROW()</f>
        <v>1604</v>
      </c>
      <c r="C1604" s="6" t="s">
        <v>1</v>
      </c>
      <c r="I1604" s="204">
        <f t="shared" ref="I1604:AC1604" si="1080">SUM(I1591:I1603)</f>
        <v>0</v>
      </c>
      <c r="J1604" s="9">
        <f t="shared" si="1080"/>
        <v>0</v>
      </c>
      <c r="K1604" s="9">
        <f t="shared" si="1080"/>
        <v>0</v>
      </c>
      <c r="L1604" s="9">
        <f t="shared" si="1080"/>
        <v>0</v>
      </c>
      <c r="M1604" s="9">
        <f t="shared" si="1080"/>
        <v>0</v>
      </c>
      <c r="N1604" s="204">
        <f t="shared" si="1080"/>
        <v>0</v>
      </c>
      <c r="O1604" s="9">
        <f t="shared" si="1080"/>
        <v>0</v>
      </c>
      <c r="P1604" s="9">
        <f t="shared" si="1080"/>
        <v>0</v>
      </c>
      <c r="Q1604" s="9">
        <f t="shared" si="1080"/>
        <v>0</v>
      </c>
      <c r="R1604" s="9">
        <f t="shared" si="1080"/>
        <v>0</v>
      </c>
      <c r="S1604" s="18">
        <f t="shared" si="1080"/>
        <v>0</v>
      </c>
      <c r="T1604" s="204">
        <f t="shared" si="1080"/>
        <v>0</v>
      </c>
      <c r="U1604" s="9">
        <f t="shared" si="1080"/>
        <v>0</v>
      </c>
      <c r="V1604" s="9">
        <f t="shared" si="1080"/>
        <v>0</v>
      </c>
      <c r="W1604" s="9">
        <f t="shared" si="1080"/>
        <v>0</v>
      </c>
      <c r="X1604" s="18">
        <f t="shared" si="1080"/>
        <v>0</v>
      </c>
      <c r="Y1604" s="204">
        <f t="shared" si="1080"/>
        <v>0</v>
      </c>
      <c r="Z1604" s="9">
        <f t="shared" si="1080"/>
        <v>0</v>
      </c>
      <c r="AA1604" s="9">
        <f t="shared" si="1080"/>
        <v>0</v>
      </c>
      <c r="AB1604" s="9">
        <f t="shared" si="1080"/>
        <v>0</v>
      </c>
      <c r="AC1604" s="18">
        <f t="shared" si="1080"/>
        <v>0</v>
      </c>
      <c r="AD1604" s="204">
        <f t="shared" ref="AD1604:AH1604" si="1081">SUM(AD1591:AD1603)</f>
        <v>3.2659674275292616</v>
      </c>
      <c r="AE1604" s="9">
        <f t="shared" si="1081"/>
        <v>3.2659674275292621</v>
      </c>
      <c r="AF1604" s="9">
        <f t="shared" si="1081"/>
        <v>3.2659674275292621</v>
      </c>
      <c r="AG1604" s="9">
        <f t="shared" si="1081"/>
        <v>3.2659674275292621</v>
      </c>
      <c r="AH1604" s="18">
        <f t="shared" si="1081"/>
        <v>3.2659674275292621</v>
      </c>
      <c r="AI1604" s="17"/>
      <c r="AM1604" s="109"/>
    </row>
    <row r="1605" spans="1:39" outlineLevel="2">
      <c r="A1605" s="37">
        <f>ROW()</f>
        <v>1605</v>
      </c>
      <c r="B1605" s="64" t="s">
        <v>552</v>
      </c>
      <c r="I1605" s="1306" t="str">
        <f>"AA1 [m$ "&amp;$E$33&amp;"]"</f>
        <v>AA1 [m$ 31/12/2024]</v>
      </c>
      <c r="J1605" s="1307"/>
      <c r="K1605" s="1307"/>
      <c r="L1605" s="1307"/>
      <c r="M1605" s="1307"/>
      <c r="N1605" s="1303" t="str">
        <f>"AA2 [m$ "&amp;$E$33&amp;"]"</f>
        <v>AA2 [m$ 31/12/2024]</v>
      </c>
      <c r="O1605" s="1304"/>
      <c r="P1605" s="1304"/>
      <c r="Q1605" s="1304"/>
      <c r="R1605" s="1304"/>
      <c r="S1605" s="1305"/>
      <c r="T1605" s="1303" t="str">
        <f>"AA3 [m$ "&amp;$E$33&amp;"]"</f>
        <v>AA3 [m$ 31/12/2024]</v>
      </c>
      <c r="U1605" s="1304"/>
      <c r="V1605" s="1304"/>
      <c r="W1605" s="1304"/>
      <c r="X1605" s="1305"/>
      <c r="Y1605" s="1303" t="str">
        <f>"AA4 [m$ "&amp;$E$33&amp;"]"</f>
        <v>AA4 [m$ 31/12/2024]</v>
      </c>
      <c r="Z1605" s="1304"/>
      <c r="AA1605" s="1304"/>
      <c r="AB1605" s="1304"/>
      <c r="AC1605" s="1305"/>
      <c r="AD1605" s="1303" t="str">
        <f>"AA4 [m$ "&amp;$E$33&amp;"]"</f>
        <v>AA4 [m$ 31/12/2024]</v>
      </c>
      <c r="AE1605" s="1304"/>
      <c r="AF1605" s="1304"/>
      <c r="AG1605" s="1304"/>
      <c r="AH1605" s="1305"/>
      <c r="AI1605" s="17"/>
      <c r="AM1605" s="109"/>
    </row>
    <row r="1606" spans="1:39" outlineLevel="2">
      <c r="A1606" s="37">
        <f>ROW()</f>
        <v>1606</v>
      </c>
      <c r="C1606" s="167" t="s">
        <v>2</v>
      </c>
      <c r="I1606" s="204">
        <f t="shared" ref="I1606:S1606" si="1082">I1199/$M$33</f>
        <v>0</v>
      </c>
      <c r="J1606" s="9">
        <f t="shared" si="1082"/>
        <v>0</v>
      </c>
      <c r="K1606" s="9">
        <f t="shared" si="1082"/>
        <v>0</v>
      </c>
      <c r="L1606" s="9">
        <f t="shared" si="1082"/>
        <v>0</v>
      </c>
      <c r="M1606" s="9">
        <f t="shared" si="1082"/>
        <v>0</v>
      </c>
      <c r="N1606" s="204">
        <f t="shared" si="1082"/>
        <v>0</v>
      </c>
      <c r="O1606" s="9">
        <f t="shared" si="1082"/>
        <v>0</v>
      </c>
      <c r="P1606" s="9">
        <f t="shared" si="1082"/>
        <v>0</v>
      </c>
      <c r="Q1606" s="9">
        <f t="shared" si="1082"/>
        <v>0</v>
      </c>
      <c r="R1606" s="9">
        <f t="shared" si="1082"/>
        <v>0</v>
      </c>
      <c r="S1606" s="18">
        <f t="shared" si="1082"/>
        <v>0</v>
      </c>
      <c r="T1606" s="204">
        <f t="shared" ref="T1606:X1613" si="1083">T1199/$S$33</f>
        <v>0</v>
      </c>
      <c r="U1606" s="9">
        <f t="shared" si="1083"/>
        <v>0</v>
      </c>
      <c r="V1606" s="9">
        <f t="shared" si="1083"/>
        <v>0</v>
      </c>
      <c r="W1606" s="9">
        <f t="shared" si="1083"/>
        <v>0</v>
      </c>
      <c r="X1606" s="18">
        <f t="shared" si="1083"/>
        <v>0</v>
      </c>
      <c r="Y1606" s="204">
        <f t="shared" ref="Y1606:AC1606" si="1084">Y1199/$X$33</f>
        <v>0</v>
      </c>
      <c r="Z1606" s="9">
        <f t="shared" si="1084"/>
        <v>0</v>
      </c>
      <c r="AA1606" s="9">
        <f t="shared" si="1084"/>
        <v>0</v>
      </c>
      <c r="AB1606" s="9">
        <f t="shared" si="1084"/>
        <v>0</v>
      </c>
      <c r="AC1606" s="18">
        <f t="shared" si="1084"/>
        <v>0</v>
      </c>
      <c r="AD1606" s="204">
        <f t="shared" ref="AD1606:AH1613" si="1085">AD1199/$AB$33</f>
        <v>0</v>
      </c>
      <c r="AE1606" s="9">
        <f t="shared" si="1085"/>
        <v>0</v>
      </c>
      <c r="AF1606" s="9">
        <f t="shared" si="1085"/>
        <v>0</v>
      </c>
      <c r="AG1606" s="9">
        <f t="shared" si="1085"/>
        <v>0</v>
      </c>
      <c r="AH1606" s="18">
        <f t="shared" si="1085"/>
        <v>0</v>
      </c>
      <c r="AI1606" s="17"/>
      <c r="AM1606" s="109"/>
    </row>
    <row r="1607" spans="1:39" outlineLevel="2">
      <c r="A1607" s="37">
        <f>ROW()</f>
        <v>1607</v>
      </c>
      <c r="C1607" s="6" t="s">
        <v>3</v>
      </c>
      <c r="I1607" s="204">
        <f t="shared" ref="I1607:S1607" si="1086">I1200/$M$33</f>
        <v>0</v>
      </c>
      <c r="J1607" s="9">
        <f t="shared" si="1086"/>
        <v>0</v>
      </c>
      <c r="K1607" s="9">
        <f t="shared" si="1086"/>
        <v>0</v>
      </c>
      <c r="L1607" s="9">
        <f t="shared" si="1086"/>
        <v>0</v>
      </c>
      <c r="M1607" s="9">
        <f t="shared" si="1086"/>
        <v>0</v>
      </c>
      <c r="N1607" s="204">
        <f t="shared" si="1086"/>
        <v>0</v>
      </c>
      <c r="O1607" s="9">
        <f t="shared" si="1086"/>
        <v>0</v>
      </c>
      <c r="P1607" s="9">
        <f t="shared" si="1086"/>
        <v>0</v>
      </c>
      <c r="Q1607" s="9">
        <f t="shared" si="1086"/>
        <v>0</v>
      </c>
      <c r="R1607" s="9">
        <f t="shared" si="1086"/>
        <v>0</v>
      </c>
      <c r="S1607" s="18">
        <f t="shared" si="1086"/>
        <v>0</v>
      </c>
      <c r="T1607" s="204">
        <f t="shared" si="1083"/>
        <v>0</v>
      </c>
      <c r="U1607" s="9">
        <f t="shared" si="1083"/>
        <v>0</v>
      </c>
      <c r="V1607" s="9">
        <f t="shared" si="1083"/>
        <v>0</v>
      </c>
      <c r="W1607" s="9">
        <f t="shared" si="1083"/>
        <v>0</v>
      </c>
      <c r="X1607" s="18">
        <f t="shared" si="1083"/>
        <v>0</v>
      </c>
      <c r="Y1607" s="204">
        <f t="shared" ref="Y1607:AC1607" si="1087">Y1200/$X$33</f>
        <v>0</v>
      </c>
      <c r="Z1607" s="9">
        <f t="shared" si="1087"/>
        <v>0</v>
      </c>
      <c r="AA1607" s="9">
        <f t="shared" si="1087"/>
        <v>0</v>
      </c>
      <c r="AB1607" s="9">
        <f t="shared" si="1087"/>
        <v>0</v>
      </c>
      <c r="AC1607" s="18">
        <f t="shared" si="1087"/>
        <v>0</v>
      </c>
      <c r="AD1607" s="204">
        <f t="shared" si="1085"/>
        <v>0</v>
      </c>
      <c r="AE1607" s="9">
        <f t="shared" si="1085"/>
        <v>0.20097107651663948</v>
      </c>
      <c r="AF1607" s="9">
        <f t="shared" si="1085"/>
        <v>0.20097107651663948</v>
      </c>
      <c r="AG1607" s="9">
        <f t="shared" si="1085"/>
        <v>0.20097107651663948</v>
      </c>
      <c r="AH1607" s="18">
        <f t="shared" si="1085"/>
        <v>0.20097107651663951</v>
      </c>
      <c r="AI1607" s="17"/>
      <c r="AM1607" s="109"/>
    </row>
    <row r="1608" spans="1:39" outlineLevel="2">
      <c r="A1608" s="37">
        <f>ROW()</f>
        <v>1608</v>
      </c>
      <c r="C1608" s="6" t="s">
        <v>4</v>
      </c>
      <c r="I1608" s="204">
        <f t="shared" ref="I1608:S1608" si="1088">I1201/$M$33</f>
        <v>0</v>
      </c>
      <c r="J1608" s="9">
        <f t="shared" si="1088"/>
        <v>0</v>
      </c>
      <c r="K1608" s="9">
        <f t="shared" si="1088"/>
        <v>0</v>
      </c>
      <c r="L1608" s="9">
        <f t="shared" si="1088"/>
        <v>0</v>
      </c>
      <c r="M1608" s="9">
        <f t="shared" si="1088"/>
        <v>0</v>
      </c>
      <c r="N1608" s="204">
        <f t="shared" si="1088"/>
        <v>0</v>
      </c>
      <c r="O1608" s="9">
        <f t="shared" si="1088"/>
        <v>0</v>
      </c>
      <c r="P1608" s="9">
        <f t="shared" si="1088"/>
        <v>0</v>
      </c>
      <c r="Q1608" s="9">
        <f t="shared" si="1088"/>
        <v>0</v>
      </c>
      <c r="R1608" s="9">
        <f t="shared" si="1088"/>
        <v>0</v>
      </c>
      <c r="S1608" s="18">
        <f t="shared" si="1088"/>
        <v>0</v>
      </c>
      <c r="T1608" s="204">
        <f t="shared" si="1083"/>
        <v>0</v>
      </c>
      <c r="U1608" s="9">
        <f t="shared" si="1083"/>
        <v>0</v>
      </c>
      <c r="V1608" s="9">
        <f t="shared" si="1083"/>
        <v>0</v>
      </c>
      <c r="W1608" s="9">
        <f t="shared" si="1083"/>
        <v>0</v>
      </c>
      <c r="X1608" s="18">
        <f t="shared" si="1083"/>
        <v>0</v>
      </c>
      <c r="Y1608" s="204">
        <f t="shared" ref="Y1608:AC1608" si="1089">Y1201/$X$33</f>
        <v>0</v>
      </c>
      <c r="Z1608" s="9">
        <f t="shared" si="1089"/>
        <v>0</v>
      </c>
      <c r="AA1608" s="9">
        <f t="shared" si="1089"/>
        <v>0</v>
      </c>
      <c r="AB1608" s="9">
        <f t="shared" si="1089"/>
        <v>0</v>
      </c>
      <c r="AC1608" s="18">
        <f t="shared" si="1089"/>
        <v>0</v>
      </c>
      <c r="AD1608" s="204">
        <f t="shared" si="1085"/>
        <v>0</v>
      </c>
      <c r="AE1608" s="9">
        <f t="shared" si="1085"/>
        <v>7.0098646620389282E-2</v>
      </c>
      <c r="AF1608" s="9">
        <f t="shared" si="1085"/>
        <v>7.0098646620389282E-2</v>
      </c>
      <c r="AG1608" s="9">
        <f t="shared" si="1085"/>
        <v>7.0098646620389282E-2</v>
      </c>
      <c r="AH1608" s="18">
        <f t="shared" si="1085"/>
        <v>7.0098646620389282E-2</v>
      </c>
      <c r="AI1608" s="17"/>
      <c r="AM1608" s="109"/>
    </row>
    <row r="1609" spans="1:39" outlineLevel="2">
      <c r="A1609" s="37">
        <f>ROW()</f>
        <v>1609</v>
      </c>
      <c r="C1609" s="6" t="s">
        <v>208</v>
      </c>
      <c r="I1609" s="204">
        <f t="shared" ref="I1609:S1609" si="1090">I1202/$M$33</f>
        <v>0</v>
      </c>
      <c r="J1609" s="9">
        <f t="shared" si="1090"/>
        <v>0</v>
      </c>
      <c r="K1609" s="9">
        <f t="shared" si="1090"/>
        <v>0</v>
      </c>
      <c r="L1609" s="9">
        <f t="shared" si="1090"/>
        <v>0</v>
      </c>
      <c r="M1609" s="9">
        <f t="shared" si="1090"/>
        <v>0</v>
      </c>
      <c r="N1609" s="204">
        <f t="shared" si="1090"/>
        <v>0</v>
      </c>
      <c r="O1609" s="9">
        <f t="shared" si="1090"/>
        <v>0</v>
      </c>
      <c r="P1609" s="9">
        <f t="shared" si="1090"/>
        <v>0</v>
      </c>
      <c r="Q1609" s="9">
        <f t="shared" si="1090"/>
        <v>0</v>
      </c>
      <c r="R1609" s="9">
        <f t="shared" si="1090"/>
        <v>0</v>
      </c>
      <c r="S1609" s="18">
        <f t="shared" si="1090"/>
        <v>0</v>
      </c>
      <c r="T1609" s="204">
        <f t="shared" si="1083"/>
        <v>0</v>
      </c>
      <c r="U1609" s="9">
        <f t="shared" si="1083"/>
        <v>0</v>
      </c>
      <c r="V1609" s="9">
        <f t="shared" si="1083"/>
        <v>0</v>
      </c>
      <c r="W1609" s="9">
        <f t="shared" si="1083"/>
        <v>0</v>
      </c>
      <c r="X1609" s="18">
        <f t="shared" si="1083"/>
        <v>0</v>
      </c>
      <c r="Y1609" s="204">
        <f t="shared" ref="Y1609:AC1609" si="1091">Y1202/$X$33</f>
        <v>0</v>
      </c>
      <c r="Z1609" s="9">
        <f t="shared" si="1091"/>
        <v>0</v>
      </c>
      <c r="AA1609" s="9">
        <f t="shared" si="1091"/>
        <v>0</v>
      </c>
      <c r="AB1609" s="9">
        <f t="shared" si="1091"/>
        <v>0</v>
      </c>
      <c r="AC1609" s="18">
        <f t="shared" si="1091"/>
        <v>0</v>
      </c>
      <c r="AD1609" s="204">
        <f t="shared" si="1085"/>
        <v>0</v>
      </c>
      <c r="AE1609" s="9">
        <f t="shared" si="1085"/>
        <v>0.3338457133689216</v>
      </c>
      <c r="AF1609" s="9">
        <f t="shared" si="1085"/>
        <v>0.33384571336892149</v>
      </c>
      <c r="AG1609" s="9">
        <f t="shared" si="1085"/>
        <v>0.33384571336892149</v>
      </c>
      <c r="AH1609" s="18">
        <f t="shared" si="1085"/>
        <v>0.33384571336892149</v>
      </c>
      <c r="AI1609" s="17"/>
      <c r="AM1609" s="109"/>
    </row>
    <row r="1610" spans="1:39" outlineLevel="2">
      <c r="A1610" s="37">
        <f>ROW()</f>
        <v>1610</v>
      </c>
      <c r="C1610" s="6" t="s">
        <v>473</v>
      </c>
      <c r="I1610" s="204">
        <f t="shared" ref="I1610:S1610" si="1092">I1203/$M$33</f>
        <v>0</v>
      </c>
      <c r="J1610" s="9">
        <f t="shared" si="1092"/>
        <v>0</v>
      </c>
      <c r="K1610" s="9">
        <f t="shared" si="1092"/>
        <v>0</v>
      </c>
      <c r="L1610" s="9">
        <f t="shared" si="1092"/>
        <v>0</v>
      </c>
      <c r="M1610" s="9">
        <f t="shared" si="1092"/>
        <v>0</v>
      </c>
      <c r="N1610" s="204">
        <f t="shared" si="1092"/>
        <v>0</v>
      </c>
      <c r="O1610" s="9">
        <f t="shared" si="1092"/>
        <v>0</v>
      </c>
      <c r="P1610" s="9">
        <f t="shared" si="1092"/>
        <v>0</v>
      </c>
      <c r="Q1610" s="9">
        <f t="shared" si="1092"/>
        <v>0</v>
      </c>
      <c r="R1610" s="9">
        <f t="shared" si="1092"/>
        <v>0</v>
      </c>
      <c r="S1610" s="18">
        <f t="shared" si="1092"/>
        <v>0</v>
      </c>
      <c r="T1610" s="204">
        <f t="shared" si="1083"/>
        <v>0</v>
      </c>
      <c r="U1610" s="9">
        <f t="shared" si="1083"/>
        <v>0</v>
      </c>
      <c r="V1610" s="9">
        <f t="shared" si="1083"/>
        <v>0</v>
      </c>
      <c r="W1610" s="9">
        <f t="shared" si="1083"/>
        <v>0</v>
      </c>
      <c r="X1610" s="18">
        <f t="shared" si="1083"/>
        <v>0</v>
      </c>
      <c r="Y1610" s="204">
        <f t="shared" ref="Y1610:AC1610" si="1093">Y1203/$X$33</f>
        <v>0</v>
      </c>
      <c r="Z1610" s="9">
        <f t="shared" si="1093"/>
        <v>0</v>
      </c>
      <c r="AA1610" s="9">
        <f t="shared" si="1093"/>
        <v>0</v>
      </c>
      <c r="AB1610" s="9">
        <f t="shared" si="1093"/>
        <v>0</v>
      </c>
      <c r="AC1610" s="18">
        <f t="shared" si="1093"/>
        <v>0</v>
      </c>
      <c r="AD1610" s="204">
        <f t="shared" si="1085"/>
        <v>0</v>
      </c>
      <c r="AE1610" s="9">
        <f t="shared" si="1085"/>
        <v>3.5922602618604089</v>
      </c>
      <c r="AF1610" s="9">
        <f t="shared" si="1085"/>
        <v>3.5922602618604089</v>
      </c>
      <c r="AG1610" s="9">
        <f t="shared" si="1085"/>
        <v>3.5922602618604085</v>
      </c>
      <c r="AH1610" s="18">
        <f t="shared" si="1085"/>
        <v>3.5922602618604089</v>
      </c>
      <c r="AI1610" s="17"/>
      <c r="AM1610" s="109"/>
    </row>
    <row r="1611" spans="1:39" outlineLevel="2">
      <c r="A1611" s="37">
        <f>ROW()</f>
        <v>1611</v>
      </c>
      <c r="C1611" s="6" t="s">
        <v>474</v>
      </c>
      <c r="I1611" s="204">
        <f t="shared" ref="I1611:S1611" si="1094">I1204/$M$33</f>
        <v>0</v>
      </c>
      <c r="J1611" s="9">
        <f t="shared" si="1094"/>
        <v>0</v>
      </c>
      <c r="K1611" s="9">
        <f t="shared" si="1094"/>
        <v>0</v>
      </c>
      <c r="L1611" s="9">
        <f t="shared" si="1094"/>
        <v>0</v>
      </c>
      <c r="M1611" s="9">
        <f t="shared" si="1094"/>
        <v>0</v>
      </c>
      <c r="N1611" s="204">
        <f t="shared" si="1094"/>
        <v>0</v>
      </c>
      <c r="O1611" s="9">
        <f t="shared" si="1094"/>
        <v>0</v>
      </c>
      <c r="P1611" s="9">
        <f t="shared" si="1094"/>
        <v>0</v>
      </c>
      <c r="Q1611" s="9">
        <f t="shared" si="1094"/>
        <v>0</v>
      </c>
      <c r="R1611" s="9">
        <f t="shared" si="1094"/>
        <v>0</v>
      </c>
      <c r="S1611" s="18">
        <f t="shared" si="1094"/>
        <v>0</v>
      </c>
      <c r="T1611" s="204">
        <f t="shared" si="1083"/>
        <v>0</v>
      </c>
      <c r="U1611" s="9">
        <f t="shared" si="1083"/>
        <v>0</v>
      </c>
      <c r="V1611" s="9">
        <f t="shared" si="1083"/>
        <v>0</v>
      </c>
      <c r="W1611" s="9">
        <f t="shared" si="1083"/>
        <v>0</v>
      </c>
      <c r="X1611" s="18">
        <f t="shared" si="1083"/>
        <v>0</v>
      </c>
      <c r="Y1611" s="204">
        <f t="shared" ref="Y1611:AC1611" si="1095">Y1204/$X$33</f>
        <v>0</v>
      </c>
      <c r="Z1611" s="9">
        <f t="shared" si="1095"/>
        <v>0</v>
      </c>
      <c r="AA1611" s="9">
        <f t="shared" si="1095"/>
        <v>0</v>
      </c>
      <c r="AB1611" s="9">
        <f t="shared" si="1095"/>
        <v>0</v>
      </c>
      <c r="AC1611" s="18">
        <f t="shared" si="1095"/>
        <v>0</v>
      </c>
      <c r="AD1611" s="204">
        <f t="shared" si="1085"/>
        <v>0</v>
      </c>
      <c r="AE1611" s="9">
        <f t="shared" si="1085"/>
        <v>0.273554596503925</v>
      </c>
      <c r="AF1611" s="9">
        <f t="shared" si="1085"/>
        <v>0.273554596503925</v>
      </c>
      <c r="AG1611" s="9">
        <f t="shared" si="1085"/>
        <v>0.273554596503925</v>
      </c>
      <c r="AH1611" s="18">
        <f t="shared" si="1085"/>
        <v>0.273554596503925</v>
      </c>
      <c r="AI1611" s="17"/>
      <c r="AM1611" s="109"/>
    </row>
    <row r="1612" spans="1:39" outlineLevel="2">
      <c r="A1612" s="37">
        <f>ROW()</f>
        <v>1612</v>
      </c>
      <c r="C1612" s="6" t="s">
        <v>477</v>
      </c>
      <c r="I1612" s="204">
        <f t="shared" ref="I1612:S1612" si="1096">I1205/$M$33</f>
        <v>0</v>
      </c>
      <c r="J1612" s="9">
        <f t="shared" si="1096"/>
        <v>0</v>
      </c>
      <c r="K1612" s="9">
        <f t="shared" si="1096"/>
        <v>0</v>
      </c>
      <c r="L1612" s="9">
        <f t="shared" si="1096"/>
        <v>0</v>
      </c>
      <c r="M1612" s="9">
        <f t="shared" si="1096"/>
        <v>0</v>
      </c>
      <c r="N1612" s="204">
        <f t="shared" si="1096"/>
        <v>0</v>
      </c>
      <c r="O1612" s="9">
        <f t="shared" si="1096"/>
        <v>0</v>
      </c>
      <c r="P1612" s="9">
        <f t="shared" si="1096"/>
        <v>0</v>
      </c>
      <c r="Q1612" s="9">
        <f t="shared" si="1096"/>
        <v>0</v>
      </c>
      <c r="R1612" s="9">
        <f t="shared" si="1096"/>
        <v>0</v>
      </c>
      <c r="S1612" s="18">
        <f t="shared" si="1096"/>
        <v>0</v>
      </c>
      <c r="T1612" s="204">
        <f t="shared" si="1083"/>
        <v>0</v>
      </c>
      <c r="U1612" s="9">
        <f t="shared" si="1083"/>
        <v>0</v>
      </c>
      <c r="V1612" s="9">
        <f t="shared" si="1083"/>
        <v>0</v>
      </c>
      <c r="W1612" s="9">
        <f t="shared" si="1083"/>
        <v>0</v>
      </c>
      <c r="X1612" s="18">
        <f t="shared" si="1083"/>
        <v>0</v>
      </c>
      <c r="Y1612" s="204">
        <f t="shared" ref="Y1612:AC1612" si="1097">Y1205/$X$33</f>
        <v>0</v>
      </c>
      <c r="Z1612" s="9">
        <f t="shared" si="1097"/>
        <v>0</v>
      </c>
      <c r="AA1612" s="9">
        <f t="shared" si="1097"/>
        <v>0</v>
      </c>
      <c r="AB1612" s="9">
        <f t="shared" si="1097"/>
        <v>0</v>
      </c>
      <c r="AC1612" s="18">
        <f t="shared" si="1097"/>
        <v>0</v>
      </c>
      <c r="AD1612" s="204">
        <f t="shared" si="1085"/>
        <v>0</v>
      </c>
      <c r="AE1612" s="9">
        <f t="shared" si="1085"/>
        <v>1.9870168857877002</v>
      </c>
      <c r="AF1612" s="9">
        <f t="shared" si="1085"/>
        <v>1.9870168857877006</v>
      </c>
      <c r="AG1612" s="9">
        <f t="shared" si="1085"/>
        <v>1.9870168857877006</v>
      </c>
      <c r="AH1612" s="18">
        <f t="shared" si="1085"/>
        <v>1.9870168857877009</v>
      </c>
      <c r="AI1612" s="17"/>
      <c r="AM1612" s="109"/>
    </row>
    <row r="1613" spans="1:39" outlineLevel="2">
      <c r="A1613" s="37">
        <f>ROW()</f>
        <v>1613</v>
      </c>
      <c r="C1613" s="6" t="s">
        <v>511</v>
      </c>
      <c r="I1613" s="204">
        <f t="shared" ref="I1613:S1613" si="1098">I1206/$M$33</f>
        <v>0</v>
      </c>
      <c r="J1613" s="9">
        <f t="shared" si="1098"/>
        <v>0</v>
      </c>
      <c r="K1613" s="9">
        <f t="shared" si="1098"/>
        <v>0</v>
      </c>
      <c r="L1613" s="9">
        <f t="shared" si="1098"/>
        <v>0</v>
      </c>
      <c r="M1613" s="9">
        <f t="shared" si="1098"/>
        <v>0</v>
      </c>
      <c r="N1613" s="204">
        <f t="shared" si="1098"/>
        <v>0</v>
      </c>
      <c r="O1613" s="9">
        <f t="shared" si="1098"/>
        <v>0</v>
      </c>
      <c r="P1613" s="9">
        <f t="shared" si="1098"/>
        <v>0</v>
      </c>
      <c r="Q1613" s="9">
        <f t="shared" si="1098"/>
        <v>0</v>
      </c>
      <c r="R1613" s="9">
        <f t="shared" si="1098"/>
        <v>0</v>
      </c>
      <c r="S1613" s="18">
        <f t="shared" si="1098"/>
        <v>0</v>
      </c>
      <c r="T1613" s="204">
        <f t="shared" si="1083"/>
        <v>0</v>
      </c>
      <c r="U1613" s="9">
        <f t="shared" si="1083"/>
        <v>0</v>
      </c>
      <c r="V1613" s="9">
        <f t="shared" si="1083"/>
        <v>0</v>
      </c>
      <c r="W1613" s="9">
        <f t="shared" si="1083"/>
        <v>0</v>
      </c>
      <c r="X1613" s="18">
        <f t="shared" si="1083"/>
        <v>0</v>
      </c>
      <c r="Y1613" s="204">
        <f t="shared" ref="Y1613:AC1613" si="1099">Y1206/$X$33</f>
        <v>0</v>
      </c>
      <c r="Z1613" s="9">
        <f t="shared" si="1099"/>
        <v>0</v>
      </c>
      <c r="AA1613" s="9">
        <f t="shared" si="1099"/>
        <v>0</v>
      </c>
      <c r="AB1613" s="9">
        <f t="shared" si="1099"/>
        <v>0</v>
      </c>
      <c r="AC1613" s="18">
        <f t="shared" si="1099"/>
        <v>0</v>
      </c>
      <c r="AD1613" s="204">
        <f t="shared" si="1085"/>
        <v>0</v>
      </c>
      <c r="AE1613" s="9">
        <f t="shared" si="1085"/>
        <v>7.3676556142800692E-2</v>
      </c>
      <c r="AF1613" s="9">
        <f t="shared" si="1085"/>
        <v>7.3676556142800692E-2</v>
      </c>
      <c r="AG1613" s="9">
        <f t="shared" si="1085"/>
        <v>7.3676556142800692E-2</v>
      </c>
      <c r="AH1613" s="18">
        <f t="shared" si="1085"/>
        <v>7.3676556142800692E-2</v>
      </c>
      <c r="AI1613" s="17"/>
      <c r="AM1613" s="109"/>
    </row>
    <row r="1614" spans="1:39" outlineLevel="2">
      <c r="A1614" s="37">
        <f>ROW()</f>
        <v>1614</v>
      </c>
      <c r="C1614" s="6" t="s">
        <v>655</v>
      </c>
      <c r="I1614" s="204"/>
      <c r="J1614" s="9"/>
      <c r="K1614" s="9"/>
      <c r="L1614" s="9"/>
      <c r="M1614" s="9"/>
      <c r="N1614" s="204"/>
      <c r="O1614" s="9"/>
      <c r="P1614" s="9"/>
      <c r="Q1614" s="9"/>
      <c r="R1614" s="9"/>
      <c r="S1614" s="18"/>
      <c r="T1614" s="204"/>
      <c r="U1614" s="9"/>
      <c r="V1614" s="9"/>
      <c r="W1614" s="9"/>
      <c r="X1614" s="18"/>
      <c r="Y1614" s="204"/>
      <c r="Z1614" s="9"/>
      <c r="AA1614" s="9"/>
      <c r="AB1614" s="9"/>
      <c r="AC1614" s="18"/>
      <c r="AD1614" s="204"/>
      <c r="AE1614" s="9"/>
      <c r="AF1614" s="9"/>
      <c r="AG1614" s="9"/>
      <c r="AH1614" s="18"/>
      <c r="AI1614" s="17"/>
      <c r="AM1614" s="109"/>
    </row>
    <row r="1615" spans="1:39" outlineLevel="2">
      <c r="A1615" s="37">
        <f>ROW()</f>
        <v>1615</v>
      </c>
      <c r="C1615" s="6" t="s">
        <v>656</v>
      </c>
      <c r="I1615" s="204"/>
      <c r="J1615" s="9"/>
      <c r="K1615" s="9"/>
      <c r="L1615" s="9"/>
      <c r="M1615" s="9"/>
      <c r="N1615" s="204"/>
      <c r="O1615" s="9"/>
      <c r="P1615" s="9"/>
      <c r="Q1615" s="9"/>
      <c r="R1615" s="9"/>
      <c r="S1615" s="18"/>
      <c r="T1615" s="204"/>
      <c r="U1615" s="9"/>
      <c r="V1615" s="9"/>
      <c r="W1615" s="9"/>
      <c r="X1615" s="18"/>
      <c r="Y1615" s="204"/>
      <c r="Z1615" s="9"/>
      <c r="AA1615" s="9"/>
      <c r="AB1615" s="9"/>
      <c r="AC1615" s="18"/>
      <c r="AD1615" s="204"/>
      <c r="AE1615" s="9"/>
      <c r="AF1615" s="9"/>
      <c r="AG1615" s="9"/>
      <c r="AH1615" s="18"/>
      <c r="AI1615" s="17"/>
      <c r="AM1615" s="109"/>
    </row>
    <row r="1616" spans="1:39" outlineLevel="2">
      <c r="A1616" s="37">
        <f>ROW()</f>
        <v>1616</v>
      </c>
      <c r="C1616" s="6" t="s">
        <v>667</v>
      </c>
      <c r="I1616" s="204"/>
      <c r="J1616" s="9"/>
      <c r="K1616" s="9"/>
      <c r="L1616" s="9"/>
      <c r="M1616" s="9"/>
      <c r="N1616" s="204"/>
      <c r="O1616" s="9"/>
      <c r="P1616" s="9"/>
      <c r="Q1616" s="9"/>
      <c r="R1616" s="9"/>
      <c r="S1616" s="18"/>
      <c r="T1616" s="204"/>
      <c r="U1616" s="9"/>
      <c r="V1616" s="9"/>
      <c r="W1616" s="9"/>
      <c r="X1616" s="18"/>
      <c r="Y1616" s="204"/>
      <c r="Z1616" s="9"/>
      <c r="AA1616" s="9"/>
      <c r="AB1616" s="9"/>
      <c r="AC1616" s="18"/>
      <c r="AD1616" s="204"/>
      <c r="AE1616" s="9"/>
      <c r="AF1616" s="9"/>
      <c r="AG1616" s="9"/>
      <c r="AH1616" s="18"/>
      <c r="AI1616" s="17"/>
      <c r="AM1616" s="109"/>
    </row>
    <row r="1617" spans="1:39" outlineLevel="2">
      <c r="A1617" s="37">
        <f>ROW()</f>
        <v>1617</v>
      </c>
      <c r="C1617" s="6" t="s">
        <v>212</v>
      </c>
      <c r="I1617" s="204">
        <f t="shared" ref="I1617:S1617" si="1100">I1210/$M$33</f>
        <v>0</v>
      </c>
      <c r="J1617" s="9">
        <f t="shared" si="1100"/>
        <v>0</v>
      </c>
      <c r="K1617" s="9">
        <f t="shared" si="1100"/>
        <v>0</v>
      </c>
      <c r="L1617" s="9">
        <f t="shared" si="1100"/>
        <v>0</v>
      </c>
      <c r="M1617" s="9">
        <f t="shared" si="1100"/>
        <v>0</v>
      </c>
      <c r="N1617" s="204">
        <f t="shared" si="1100"/>
        <v>0</v>
      </c>
      <c r="O1617" s="9">
        <f t="shared" si="1100"/>
        <v>0</v>
      </c>
      <c r="P1617" s="9">
        <f t="shared" si="1100"/>
        <v>0</v>
      </c>
      <c r="Q1617" s="9">
        <f t="shared" si="1100"/>
        <v>0</v>
      </c>
      <c r="R1617" s="9">
        <f t="shared" si="1100"/>
        <v>0</v>
      </c>
      <c r="S1617" s="18">
        <f t="shared" si="1100"/>
        <v>0</v>
      </c>
      <c r="T1617" s="204">
        <f t="shared" ref="T1617:X1618" si="1101">T1210/$S$33</f>
        <v>0</v>
      </c>
      <c r="U1617" s="9">
        <f t="shared" si="1101"/>
        <v>0</v>
      </c>
      <c r="V1617" s="9">
        <f t="shared" si="1101"/>
        <v>0</v>
      </c>
      <c r="W1617" s="9">
        <f t="shared" si="1101"/>
        <v>0</v>
      </c>
      <c r="X1617" s="18">
        <f t="shared" si="1101"/>
        <v>0</v>
      </c>
      <c r="Y1617" s="204">
        <f t="shared" ref="Y1617:AC1617" si="1102">Y1210/$X$33</f>
        <v>0</v>
      </c>
      <c r="Z1617" s="9">
        <f t="shared" si="1102"/>
        <v>0</v>
      </c>
      <c r="AA1617" s="9">
        <f t="shared" si="1102"/>
        <v>0</v>
      </c>
      <c r="AB1617" s="9">
        <f t="shared" si="1102"/>
        <v>0</v>
      </c>
      <c r="AC1617" s="18">
        <f t="shared" si="1102"/>
        <v>0</v>
      </c>
      <c r="AD1617" s="204">
        <f t="shared" ref="AD1617:AH1618" si="1103">AD1210/$AB$33</f>
        <v>0</v>
      </c>
      <c r="AE1617" s="9">
        <f t="shared" si="1103"/>
        <v>0</v>
      </c>
      <c r="AF1617" s="9">
        <f t="shared" si="1103"/>
        <v>0</v>
      </c>
      <c r="AG1617" s="9">
        <f t="shared" si="1103"/>
        <v>0</v>
      </c>
      <c r="AH1617" s="18">
        <f t="shared" si="1103"/>
        <v>0</v>
      </c>
      <c r="AI1617" s="17"/>
      <c r="AM1617" s="109"/>
    </row>
    <row r="1618" spans="1:39" outlineLevel="2">
      <c r="A1618" s="37">
        <f>ROW()</f>
        <v>1618</v>
      </c>
      <c r="C1618" s="6" t="s">
        <v>362</v>
      </c>
      <c r="I1618" s="205">
        <f t="shared" ref="I1618:S1618" si="1104">I1211/$M$33</f>
        <v>0</v>
      </c>
      <c r="J1618" s="15">
        <f t="shared" si="1104"/>
        <v>0</v>
      </c>
      <c r="K1618" s="15">
        <f t="shared" si="1104"/>
        <v>0</v>
      </c>
      <c r="L1618" s="15">
        <f t="shared" si="1104"/>
        <v>0</v>
      </c>
      <c r="M1618" s="15">
        <f t="shared" si="1104"/>
        <v>0</v>
      </c>
      <c r="N1618" s="205">
        <f t="shared" si="1104"/>
        <v>0</v>
      </c>
      <c r="O1618" s="15">
        <f t="shared" si="1104"/>
        <v>0</v>
      </c>
      <c r="P1618" s="15">
        <f t="shared" si="1104"/>
        <v>0</v>
      </c>
      <c r="Q1618" s="15">
        <f t="shared" si="1104"/>
        <v>0</v>
      </c>
      <c r="R1618" s="15">
        <f t="shared" si="1104"/>
        <v>0</v>
      </c>
      <c r="S1618" s="206">
        <f t="shared" si="1104"/>
        <v>0</v>
      </c>
      <c r="T1618" s="205">
        <f t="shared" si="1101"/>
        <v>0</v>
      </c>
      <c r="U1618" s="15">
        <f t="shared" si="1101"/>
        <v>0</v>
      </c>
      <c r="V1618" s="15">
        <f t="shared" si="1101"/>
        <v>0</v>
      </c>
      <c r="W1618" s="15">
        <f t="shared" si="1101"/>
        <v>0</v>
      </c>
      <c r="X1618" s="206">
        <f t="shared" si="1101"/>
        <v>0</v>
      </c>
      <c r="Y1618" s="205">
        <f t="shared" ref="Y1618:AC1618" si="1105">Y1211/$X$33</f>
        <v>0</v>
      </c>
      <c r="Z1618" s="15">
        <f t="shared" si="1105"/>
        <v>0</v>
      </c>
      <c r="AA1618" s="15">
        <f t="shared" si="1105"/>
        <v>0</v>
      </c>
      <c r="AB1618" s="15">
        <f t="shared" si="1105"/>
        <v>0</v>
      </c>
      <c r="AC1618" s="206">
        <f t="shared" si="1105"/>
        <v>0</v>
      </c>
      <c r="AD1618" s="205">
        <f t="shared" si="1103"/>
        <v>0</v>
      </c>
      <c r="AE1618" s="15">
        <f t="shared" si="1103"/>
        <v>6.1852726271605915E-2</v>
      </c>
      <c r="AF1618" s="15">
        <f t="shared" si="1103"/>
        <v>6.1852726271605915E-2</v>
      </c>
      <c r="AG1618" s="15">
        <f t="shared" si="1103"/>
        <v>6.1852726271605915E-2</v>
      </c>
      <c r="AH1618" s="206">
        <f t="shared" si="1103"/>
        <v>6.1852726271605922E-2</v>
      </c>
      <c r="AI1618" s="17"/>
      <c r="AM1618" s="109"/>
    </row>
    <row r="1619" spans="1:39" outlineLevel="2">
      <c r="A1619" s="37">
        <f>ROW()</f>
        <v>1619</v>
      </c>
      <c r="C1619" s="6" t="s">
        <v>1</v>
      </c>
      <c r="I1619" s="204">
        <f t="shared" ref="I1619:AH1619" si="1106">SUM(I1606:I1618)</f>
        <v>0</v>
      </c>
      <c r="J1619" s="9">
        <f t="shared" si="1106"/>
        <v>0</v>
      </c>
      <c r="K1619" s="9">
        <f t="shared" si="1106"/>
        <v>0</v>
      </c>
      <c r="L1619" s="9">
        <f t="shared" si="1106"/>
        <v>0</v>
      </c>
      <c r="M1619" s="9">
        <f t="shared" si="1106"/>
        <v>0</v>
      </c>
      <c r="N1619" s="204">
        <f t="shared" si="1106"/>
        <v>0</v>
      </c>
      <c r="O1619" s="9">
        <f t="shared" si="1106"/>
        <v>0</v>
      </c>
      <c r="P1619" s="9">
        <f t="shared" si="1106"/>
        <v>0</v>
      </c>
      <c r="Q1619" s="9">
        <f t="shared" si="1106"/>
        <v>0</v>
      </c>
      <c r="R1619" s="9">
        <f t="shared" si="1106"/>
        <v>0</v>
      </c>
      <c r="S1619" s="18">
        <f t="shared" si="1106"/>
        <v>0</v>
      </c>
      <c r="T1619" s="204">
        <f t="shared" si="1106"/>
        <v>0</v>
      </c>
      <c r="U1619" s="9">
        <f t="shared" si="1106"/>
        <v>0</v>
      </c>
      <c r="V1619" s="9">
        <f t="shared" si="1106"/>
        <v>0</v>
      </c>
      <c r="W1619" s="9">
        <f t="shared" si="1106"/>
        <v>0</v>
      </c>
      <c r="X1619" s="18">
        <f t="shared" si="1106"/>
        <v>0</v>
      </c>
      <c r="Y1619" s="204">
        <f t="shared" si="1106"/>
        <v>0</v>
      </c>
      <c r="Z1619" s="9">
        <f t="shared" si="1106"/>
        <v>0</v>
      </c>
      <c r="AA1619" s="9">
        <f t="shared" si="1106"/>
        <v>0</v>
      </c>
      <c r="AB1619" s="9">
        <f t="shared" si="1106"/>
        <v>0</v>
      </c>
      <c r="AC1619" s="18">
        <f t="shared" si="1106"/>
        <v>0</v>
      </c>
      <c r="AD1619" s="204">
        <f t="shared" si="1106"/>
        <v>0</v>
      </c>
      <c r="AE1619" s="9">
        <f t="shared" si="1106"/>
        <v>6.5932764630723906</v>
      </c>
      <c r="AF1619" s="9">
        <f t="shared" si="1106"/>
        <v>6.5932764630723915</v>
      </c>
      <c r="AG1619" s="9">
        <f t="shared" si="1106"/>
        <v>6.5932764630723915</v>
      </c>
      <c r="AH1619" s="18">
        <f t="shared" si="1106"/>
        <v>6.5932764630723915</v>
      </c>
      <c r="AI1619" s="17"/>
      <c r="AM1619" s="109"/>
    </row>
    <row r="1620" spans="1:39" outlineLevel="2">
      <c r="A1620" s="37">
        <f>ROW()</f>
        <v>1620</v>
      </c>
      <c r="B1620" s="64" t="s">
        <v>553</v>
      </c>
      <c r="I1620" s="1306" t="str">
        <f>"AA1 [m$ "&amp;$E$33&amp;"]"</f>
        <v>AA1 [m$ 31/12/2024]</v>
      </c>
      <c r="J1620" s="1307"/>
      <c r="K1620" s="1307"/>
      <c r="L1620" s="1307"/>
      <c r="M1620" s="1307"/>
      <c r="N1620" s="1303" t="str">
        <f>"AA2 [m$ "&amp;$E$33&amp;"]"</f>
        <v>AA2 [m$ 31/12/2024]</v>
      </c>
      <c r="O1620" s="1304"/>
      <c r="P1620" s="1304"/>
      <c r="Q1620" s="1304"/>
      <c r="R1620" s="1304"/>
      <c r="S1620" s="1305"/>
      <c r="T1620" s="1303" t="str">
        <f>"AA3 [m$ "&amp;$E$33&amp;"]"</f>
        <v>AA3 [m$ 31/12/2024]</v>
      </c>
      <c r="U1620" s="1304"/>
      <c r="V1620" s="1304"/>
      <c r="W1620" s="1304"/>
      <c r="X1620" s="1305"/>
      <c r="Y1620" s="1303" t="str">
        <f>"AA4 [m$ "&amp;$E$33&amp;"]"</f>
        <v>AA4 [m$ 31/12/2024]</v>
      </c>
      <c r="Z1620" s="1304"/>
      <c r="AA1620" s="1304"/>
      <c r="AB1620" s="1304"/>
      <c r="AC1620" s="1305"/>
      <c r="AD1620" s="1303" t="str">
        <f>"AA4 [m$ "&amp;$E$33&amp;"]"</f>
        <v>AA4 [m$ 31/12/2024]</v>
      </c>
      <c r="AE1620" s="1304"/>
      <c r="AF1620" s="1304"/>
      <c r="AG1620" s="1304"/>
      <c r="AH1620" s="1305"/>
      <c r="AI1620" s="17"/>
      <c r="AM1620" s="109"/>
    </row>
    <row r="1621" spans="1:39" outlineLevel="2">
      <c r="A1621" s="37">
        <f>ROW()</f>
        <v>1621</v>
      </c>
      <c r="C1621" s="167" t="s">
        <v>2</v>
      </c>
      <c r="I1621" s="204">
        <f t="shared" ref="I1621:S1621" si="1107">I1214/$M$33</f>
        <v>0</v>
      </c>
      <c r="J1621" s="9">
        <f t="shared" si="1107"/>
        <v>0</v>
      </c>
      <c r="K1621" s="9">
        <f t="shared" si="1107"/>
        <v>0</v>
      </c>
      <c r="L1621" s="9">
        <f t="shared" si="1107"/>
        <v>0</v>
      </c>
      <c r="M1621" s="9">
        <f t="shared" si="1107"/>
        <v>0</v>
      </c>
      <c r="N1621" s="204">
        <f t="shared" si="1107"/>
        <v>0</v>
      </c>
      <c r="O1621" s="9">
        <f t="shared" si="1107"/>
        <v>0</v>
      </c>
      <c r="P1621" s="9">
        <f t="shared" si="1107"/>
        <v>0</v>
      </c>
      <c r="Q1621" s="9">
        <f t="shared" si="1107"/>
        <v>0</v>
      </c>
      <c r="R1621" s="9">
        <f t="shared" si="1107"/>
        <v>0</v>
      </c>
      <c r="S1621" s="18">
        <f t="shared" si="1107"/>
        <v>0</v>
      </c>
      <c r="T1621" s="204">
        <f t="shared" ref="T1621:X1628" si="1108">T1214/$S$33</f>
        <v>0</v>
      </c>
      <c r="U1621" s="9">
        <f t="shared" si="1108"/>
        <v>0</v>
      </c>
      <c r="V1621" s="9">
        <f t="shared" si="1108"/>
        <v>0</v>
      </c>
      <c r="W1621" s="9">
        <f t="shared" si="1108"/>
        <v>0</v>
      </c>
      <c r="X1621" s="18">
        <f t="shared" si="1108"/>
        <v>0</v>
      </c>
      <c r="Y1621" s="204">
        <f t="shared" ref="Y1621:AC1621" si="1109">Y1214/$X$33</f>
        <v>0</v>
      </c>
      <c r="Z1621" s="9">
        <f t="shared" si="1109"/>
        <v>0</v>
      </c>
      <c r="AA1621" s="9">
        <f t="shared" si="1109"/>
        <v>0</v>
      </c>
      <c r="AB1621" s="9">
        <f t="shared" si="1109"/>
        <v>0</v>
      </c>
      <c r="AC1621" s="18">
        <f t="shared" si="1109"/>
        <v>0</v>
      </c>
      <c r="AD1621" s="204">
        <f t="shared" ref="AD1621:AH1628" si="1110">AD1214/$AB$33</f>
        <v>0</v>
      </c>
      <c r="AE1621" s="9">
        <f t="shared" si="1110"/>
        <v>0</v>
      </c>
      <c r="AF1621" s="9">
        <f t="shared" si="1110"/>
        <v>0</v>
      </c>
      <c r="AG1621" s="9">
        <f t="shared" si="1110"/>
        <v>0</v>
      </c>
      <c r="AH1621" s="18">
        <f t="shared" si="1110"/>
        <v>0</v>
      </c>
      <c r="AI1621" s="17"/>
      <c r="AM1621" s="109"/>
    </row>
    <row r="1622" spans="1:39" outlineLevel="2">
      <c r="A1622" s="37">
        <f>ROW()</f>
        <v>1622</v>
      </c>
      <c r="C1622" s="6" t="s">
        <v>3</v>
      </c>
      <c r="I1622" s="204">
        <f t="shared" ref="I1622:S1622" si="1111">I1215/$M$33</f>
        <v>0</v>
      </c>
      <c r="J1622" s="9">
        <f t="shared" si="1111"/>
        <v>0</v>
      </c>
      <c r="K1622" s="9">
        <f t="shared" si="1111"/>
        <v>0</v>
      </c>
      <c r="L1622" s="9">
        <f t="shared" si="1111"/>
        <v>0</v>
      </c>
      <c r="M1622" s="9">
        <f t="shared" si="1111"/>
        <v>0</v>
      </c>
      <c r="N1622" s="204">
        <f t="shared" si="1111"/>
        <v>0</v>
      </c>
      <c r="O1622" s="9">
        <f t="shared" si="1111"/>
        <v>0</v>
      </c>
      <c r="P1622" s="9">
        <f t="shared" si="1111"/>
        <v>0</v>
      </c>
      <c r="Q1622" s="9">
        <f t="shared" si="1111"/>
        <v>0</v>
      </c>
      <c r="R1622" s="9">
        <f t="shared" si="1111"/>
        <v>0</v>
      </c>
      <c r="S1622" s="18">
        <f t="shared" si="1111"/>
        <v>0</v>
      </c>
      <c r="T1622" s="204">
        <f t="shared" si="1108"/>
        <v>0</v>
      </c>
      <c r="U1622" s="9">
        <f t="shared" si="1108"/>
        <v>0</v>
      </c>
      <c r="V1622" s="9">
        <f t="shared" si="1108"/>
        <v>0</v>
      </c>
      <c r="W1622" s="9">
        <f t="shared" si="1108"/>
        <v>0</v>
      </c>
      <c r="X1622" s="18">
        <f t="shared" si="1108"/>
        <v>0</v>
      </c>
      <c r="Y1622" s="204">
        <f t="shared" ref="Y1622:AC1622" si="1112">Y1215/$X$33</f>
        <v>0</v>
      </c>
      <c r="Z1622" s="9">
        <f t="shared" si="1112"/>
        <v>0</v>
      </c>
      <c r="AA1622" s="9">
        <f t="shared" si="1112"/>
        <v>0</v>
      </c>
      <c r="AB1622" s="9">
        <f t="shared" si="1112"/>
        <v>0</v>
      </c>
      <c r="AC1622" s="18">
        <f t="shared" si="1112"/>
        <v>0</v>
      </c>
      <c r="AD1622" s="204">
        <f t="shared" si="1110"/>
        <v>0</v>
      </c>
      <c r="AE1622" s="9">
        <f t="shared" si="1110"/>
        <v>0</v>
      </c>
      <c r="AF1622" s="9">
        <f t="shared" si="1110"/>
        <v>9.6151285400196726E-2</v>
      </c>
      <c r="AG1622" s="9">
        <f t="shared" si="1110"/>
        <v>9.6151285400196726E-2</v>
      </c>
      <c r="AH1622" s="18">
        <f t="shared" si="1110"/>
        <v>9.6151285400196726E-2</v>
      </c>
      <c r="AI1622" s="17"/>
      <c r="AM1622" s="109"/>
    </row>
    <row r="1623" spans="1:39" outlineLevel="2">
      <c r="A1623" s="37">
        <f>ROW()</f>
        <v>1623</v>
      </c>
      <c r="C1623" s="6" t="s">
        <v>4</v>
      </c>
      <c r="I1623" s="204">
        <f t="shared" ref="I1623:S1623" si="1113">I1216/$M$33</f>
        <v>0</v>
      </c>
      <c r="J1623" s="9">
        <f t="shared" si="1113"/>
        <v>0</v>
      </c>
      <c r="K1623" s="9">
        <f t="shared" si="1113"/>
        <v>0</v>
      </c>
      <c r="L1623" s="9">
        <f t="shared" si="1113"/>
        <v>0</v>
      </c>
      <c r="M1623" s="9">
        <f t="shared" si="1113"/>
        <v>0</v>
      </c>
      <c r="N1623" s="204">
        <f t="shared" si="1113"/>
        <v>0</v>
      </c>
      <c r="O1623" s="9">
        <f t="shared" si="1113"/>
        <v>0</v>
      </c>
      <c r="P1623" s="9">
        <f t="shared" si="1113"/>
        <v>0</v>
      </c>
      <c r="Q1623" s="9">
        <f t="shared" si="1113"/>
        <v>0</v>
      </c>
      <c r="R1623" s="9">
        <f t="shared" si="1113"/>
        <v>0</v>
      </c>
      <c r="S1623" s="18">
        <f t="shared" si="1113"/>
        <v>0</v>
      </c>
      <c r="T1623" s="204">
        <f t="shared" si="1108"/>
        <v>0</v>
      </c>
      <c r="U1623" s="9">
        <f t="shared" si="1108"/>
        <v>0</v>
      </c>
      <c r="V1623" s="9">
        <f t="shared" si="1108"/>
        <v>0</v>
      </c>
      <c r="W1623" s="9">
        <f t="shared" si="1108"/>
        <v>0</v>
      </c>
      <c r="X1623" s="18">
        <f t="shared" si="1108"/>
        <v>0</v>
      </c>
      <c r="Y1623" s="204">
        <f t="shared" ref="Y1623:AC1623" si="1114">Y1216/$X$33</f>
        <v>0</v>
      </c>
      <c r="Z1623" s="9">
        <f t="shared" si="1114"/>
        <v>0</v>
      </c>
      <c r="AA1623" s="9">
        <f t="shared" si="1114"/>
        <v>0</v>
      </c>
      <c r="AB1623" s="9">
        <f t="shared" si="1114"/>
        <v>0</v>
      </c>
      <c r="AC1623" s="18">
        <f t="shared" si="1114"/>
        <v>0</v>
      </c>
      <c r="AD1623" s="204">
        <f t="shared" si="1110"/>
        <v>0</v>
      </c>
      <c r="AE1623" s="9">
        <f t="shared" si="1110"/>
        <v>0</v>
      </c>
      <c r="AF1623" s="9">
        <f t="shared" si="1110"/>
        <v>4.7872791887017777E-2</v>
      </c>
      <c r="AG1623" s="9">
        <f t="shared" si="1110"/>
        <v>4.7872791887017783E-2</v>
      </c>
      <c r="AH1623" s="18">
        <f t="shared" si="1110"/>
        <v>4.7872791887017783E-2</v>
      </c>
      <c r="AI1623" s="17"/>
      <c r="AM1623" s="109"/>
    </row>
    <row r="1624" spans="1:39" outlineLevel="2">
      <c r="A1624" s="37">
        <f>ROW()</f>
        <v>1624</v>
      </c>
      <c r="C1624" s="6" t="s">
        <v>208</v>
      </c>
      <c r="I1624" s="204">
        <f t="shared" ref="I1624:S1624" si="1115">I1217/$M$33</f>
        <v>0</v>
      </c>
      <c r="J1624" s="9">
        <f t="shared" si="1115"/>
        <v>0</v>
      </c>
      <c r="K1624" s="9">
        <f t="shared" si="1115"/>
        <v>0</v>
      </c>
      <c r="L1624" s="9">
        <f t="shared" si="1115"/>
        <v>0</v>
      </c>
      <c r="M1624" s="9">
        <f t="shared" si="1115"/>
        <v>0</v>
      </c>
      <c r="N1624" s="204">
        <f t="shared" si="1115"/>
        <v>0</v>
      </c>
      <c r="O1624" s="9">
        <f t="shared" si="1115"/>
        <v>0</v>
      </c>
      <c r="P1624" s="9">
        <f t="shared" si="1115"/>
        <v>0</v>
      </c>
      <c r="Q1624" s="9">
        <f t="shared" si="1115"/>
        <v>0</v>
      </c>
      <c r="R1624" s="9">
        <f t="shared" si="1115"/>
        <v>0</v>
      </c>
      <c r="S1624" s="18">
        <f t="shared" si="1115"/>
        <v>0</v>
      </c>
      <c r="T1624" s="204">
        <f t="shared" si="1108"/>
        <v>0</v>
      </c>
      <c r="U1624" s="9">
        <f t="shared" si="1108"/>
        <v>0</v>
      </c>
      <c r="V1624" s="9">
        <f t="shared" si="1108"/>
        <v>0</v>
      </c>
      <c r="W1624" s="9">
        <f t="shared" si="1108"/>
        <v>0</v>
      </c>
      <c r="X1624" s="18">
        <f t="shared" si="1108"/>
        <v>0</v>
      </c>
      <c r="Y1624" s="204">
        <f t="shared" ref="Y1624:AC1624" si="1116">Y1217/$X$33</f>
        <v>0</v>
      </c>
      <c r="Z1624" s="9">
        <f t="shared" si="1116"/>
        <v>0</v>
      </c>
      <c r="AA1624" s="9">
        <f t="shared" si="1116"/>
        <v>0</v>
      </c>
      <c r="AB1624" s="9">
        <f t="shared" si="1116"/>
        <v>0</v>
      </c>
      <c r="AC1624" s="18">
        <f t="shared" si="1116"/>
        <v>0</v>
      </c>
      <c r="AD1624" s="204">
        <f t="shared" si="1110"/>
        <v>0</v>
      </c>
      <c r="AE1624" s="9">
        <f t="shared" si="1110"/>
        <v>0</v>
      </c>
      <c r="AF1624" s="9">
        <f t="shared" si="1110"/>
        <v>0.202184245308801</v>
      </c>
      <c r="AG1624" s="9">
        <f t="shared" si="1110"/>
        <v>0.20218424530880102</v>
      </c>
      <c r="AH1624" s="18">
        <f t="shared" si="1110"/>
        <v>0.20218424530880102</v>
      </c>
      <c r="AI1624" s="17"/>
      <c r="AM1624" s="109"/>
    </row>
    <row r="1625" spans="1:39" outlineLevel="2">
      <c r="A1625" s="37">
        <f>ROW()</f>
        <v>1625</v>
      </c>
      <c r="C1625" s="6" t="s">
        <v>473</v>
      </c>
      <c r="I1625" s="204">
        <f t="shared" ref="I1625:S1625" si="1117">I1218/$M$33</f>
        <v>0</v>
      </c>
      <c r="J1625" s="9">
        <f t="shared" si="1117"/>
        <v>0</v>
      </c>
      <c r="K1625" s="9">
        <f t="shared" si="1117"/>
        <v>0</v>
      </c>
      <c r="L1625" s="9">
        <f t="shared" si="1117"/>
        <v>0</v>
      </c>
      <c r="M1625" s="9">
        <f t="shared" si="1117"/>
        <v>0</v>
      </c>
      <c r="N1625" s="204">
        <f t="shared" si="1117"/>
        <v>0</v>
      </c>
      <c r="O1625" s="9">
        <f t="shared" si="1117"/>
        <v>0</v>
      </c>
      <c r="P1625" s="9">
        <f t="shared" si="1117"/>
        <v>0</v>
      </c>
      <c r="Q1625" s="9">
        <f t="shared" si="1117"/>
        <v>0</v>
      </c>
      <c r="R1625" s="9">
        <f t="shared" si="1117"/>
        <v>0</v>
      </c>
      <c r="S1625" s="18">
        <f t="shared" si="1117"/>
        <v>0</v>
      </c>
      <c r="T1625" s="204">
        <f t="shared" si="1108"/>
        <v>0</v>
      </c>
      <c r="U1625" s="9">
        <f t="shared" si="1108"/>
        <v>0</v>
      </c>
      <c r="V1625" s="9">
        <f t="shared" si="1108"/>
        <v>0</v>
      </c>
      <c r="W1625" s="9">
        <f t="shared" si="1108"/>
        <v>0</v>
      </c>
      <c r="X1625" s="18">
        <f t="shared" si="1108"/>
        <v>0</v>
      </c>
      <c r="Y1625" s="204">
        <f t="shared" ref="Y1625:AC1625" si="1118">Y1218/$X$33</f>
        <v>0</v>
      </c>
      <c r="Z1625" s="9">
        <f t="shared" si="1118"/>
        <v>0</v>
      </c>
      <c r="AA1625" s="9">
        <f t="shared" si="1118"/>
        <v>0</v>
      </c>
      <c r="AB1625" s="9">
        <f t="shared" si="1118"/>
        <v>0</v>
      </c>
      <c r="AC1625" s="18">
        <f t="shared" si="1118"/>
        <v>0</v>
      </c>
      <c r="AD1625" s="204">
        <f t="shared" si="1110"/>
        <v>0</v>
      </c>
      <c r="AE1625" s="9">
        <f t="shared" si="1110"/>
        <v>0</v>
      </c>
      <c r="AF1625" s="9">
        <f t="shared" si="1110"/>
        <v>0.70063859434781306</v>
      </c>
      <c r="AG1625" s="9">
        <f t="shared" si="1110"/>
        <v>0.70063859434781306</v>
      </c>
      <c r="AH1625" s="18">
        <f t="shared" si="1110"/>
        <v>0.70063859434781306</v>
      </c>
      <c r="AI1625" s="17"/>
      <c r="AM1625" s="109"/>
    </row>
    <row r="1626" spans="1:39" outlineLevel="2">
      <c r="A1626" s="37">
        <f>ROW()</f>
        <v>1626</v>
      </c>
      <c r="C1626" s="6" t="s">
        <v>474</v>
      </c>
      <c r="I1626" s="204">
        <f t="shared" ref="I1626:S1626" si="1119">I1219/$M$33</f>
        <v>0</v>
      </c>
      <c r="J1626" s="9">
        <f t="shared" si="1119"/>
        <v>0</v>
      </c>
      <c r="K1626" s="9">
        <f t="shared" si="1119"/>
        <v>0</v>
      </c>
      <c r="L1626" s="9">
        <f t="shared" si="1119"/>
        <v>0</v>
      </c>
      <c r="M1626" s="9">
        <f t="shared" si="1119"/>
        <v>0</v>
      </c>
      <c r="N1626" s="204">
        <f t="shared" si="1119"/>
        <v>0</v>
      </c>
      <c r="O1626" s="9">
        <f t="shared" si="1119"/>
        <v>0</v>
      </c>
      <c r="P1626" s="9">
        <f t="shared" si="1119"/>
        <v>0</v>
      </c>
      <c r="Q1626" s="9">
        <f t="shared" si="1119"/>
        <v>0</v>
      </c>
      <c r="R1626" s="9">
        <f t="shared" si="1119"/>
        <v>0</v>
      </c>
      <c r="S1626" s="18">
        <f t="shared" si="1119"/>
        <v>0</v>
      </c>
      <c r="T1626" s="204">
        <f t="shared" si="1108"/>
        <v>0</v>
      </c>
      <c r="U1626" s="9">
        <f t="shared" si="1108"/>
        <v>0</v>
      </c>
      <c r="V1626" s="9">
        <f t="shared" si="1108"/>
        <v>0</v>
      </c>
      <c r="W1626" s="9">
        <f t="shared" si="1108"/>
        <v>0</v>
      </c>
      <c r="X1626" s="18">
        <f t="shared" si="1108"/>
        <v>0</v>
      </c>
      <c r="Y1626" s="204">
        <f t="shared" ref="Y1626:AC1626" si="1120">Y1219/$X$33</f>
        <v>0</v>
      </c>
      <c r="Z1626" s="9">
        <f t="shared" si="1120"/>
        <v>0</v>
      </c>
      <c r="AA1626" s="9">
        <f t="shared" si="1120"/>
        <v>0</v>
      </c>
      <c r="AB1626" s="9">
        <f t="shared" si="1120"/>
        <v>0</v>
      </c>
      <c r="AC1626" s="18">
        <f t="shared" si="1120"/>
        <v>0</v>
      </c>
      <c r="AD1626" s="204">
        <f t="shared" si="1110"/>
        <v>0</v>
      </c>
      <c r="AE1626" s="9">
        <f t="shared" si="1110"/>
        <v>0</v>
      </c>
      <c r="AF1626" s="9">
        <f t="shared" si="1110"/>
        <v>0.22912932451192111</v>
      </c>
      <c r="AG1626" s="9">
        <f t="shared" si="1110"/>
        <v>0.22912932451192108</v>
      </c>
      <c r="AH1626" s="18">
        <f t="shared" si="1110"/>
        <v>0.22912932451192108</v>
      </c>
      <c r="AI1626" s="17"/>
      <c r="AM1626" s="109"/>
    </row>
    <row r="1627" spans="1:39" outlineLevel="2">
      <c r="A1627" s="37">
        <f>ROW()</f>
        <v>1627</v>
      </c>
      <c r="C1627" s="6" t="s">
        <v>477</v>
      </c>
      <c r="I1627" s="204">
        <f t="shared" ref="I1627:S1627" si="1121">I1220/$M$33</f>
        <v>0</v>
      </c>
      <c r="J1627" s="9">
        <f t="shared" si="1121"/>
        <v>0</v>
      </c>
      <c r="K1627" s="9">
        <f t="shared" si="1121"/>
        <v>0</v>
      </c>
      <c r="L1627" s="9">
        <f t="shared" si="1121"/>
        <v>0</v>
      </c>
      <c r="M1627" s="9">
        <f t="shared" si="1121"/>
        <v>0</v>
      </c>
      <c r="N1627" s="204">
        <f t="shared" si="1121"/>
        <v>0</v>
      </c>
      <c r="O1627" s="9">
        <f t="shared" si="1121"/>
        <v>0</v>
      </c>
      <c r="P1627" s="9">
        <f t="shared" si="1121"/>
        <v>0</v>
      </c>
      <c r="Q1627" s="9">
        <f t="shared" si="1121"/>
        <v>0</v>
      </c>
      <c r="R1627" s="9">
        <f t="shared" si="1121"/>
        <v>0</v>
      </c>
      <c r="S1627" s="18">
        <f t="shared" si="1121"/>
        <v>0</v>
      </c>
      <c r="T1627" s="204">
        <f t="shared" si="1108"/>
        <v>0</v>
      </c>
      <c r="U1627" s="9">
        <f t="shared" si="1108"/>
        <v>0</v>
      </c>
      <c r="V1627" s="9">
        <f t="shared" si="1108"/>
        <v>0</v>
      </c>
      <c r="W1627" s="9">
        <f t="shared" si="1108"/>
        <v>0</v>
      </c>
      <c r="X1627" s="18">
        <f t="shared" si="1108"/>
        <v>0</v>
      </c>
      <c r="Y1627" s="204">
        <f t="shared" ref="Y1627:AC1627" si="1122">Y1220/$X$33</f>
        <v>0</v>
      </c>
      <c r="Z1627" s="9">
        <f t="shared" si="1122"/>
        <v>0</v>
      </c>
      <c r="AA1627" s="9">
        <f t="shared" si="1122"/>
        <v>0</v>
      </c>
      <c r="AB1627" s="9">
        <f t="shared" si="1122"/>
        <v>0</v>
      </c>
      <c r="AC1627" s="18">
        <f t="shared" si="1122"/>
        <v>0</v>
      </c>
      <c r="AD1627" s="204">
        <f t="shared" si="1110"/>
        <v>0</v>
      </c>
      <c r="AE1627" s="9">
        <f t="shared" si="1110"/>
        <v>0</v>
      </c>
      <c r="AF1627" s="9">
        <f t="shared" si="1110"/>
        <v>2.284414574047648</v>
      </c>
      <c r="AG1627" s="9">
        <f t="shared" si="1110"/>
        <v>2.284414574047648</v>
      </c>
      <c r="AH1627" s="18">
        <f t="shared" si="1110"/>
        <v>2.284414574047648</v>
      </c>
      <c r="AI1627" s="17"/>
      <c r="AM1627" s="109"/>
    </row>
    <row r="1628" spans="1:39" outlineLevel="2">
      <c r="A1628" s="37">
        <f>ROW()</f>
        <v>1628</v>
      </c>
      <c r="C1628" s="6" t="s">
        <v>511</v>
      </c>
      <c r="I1628" s="204">
        <f t="shared" ref="I1628:S1628" si="1123">I1221/$M$33</f>
        <v>0</v>
      </c>
      <c r="J1628" s="9">
        <f t="shared" si="1123"/>
        <v>0</v>
      </c>
      <c r="K1628" s="9">
        <f t="shared" si="1123"/>
        <v>0</v>
      </c>
      <c r="L1628" s="9">
        <f t="shared" si="1123"/>
        <v>0</v>
      </c>
      <c r="M1628" s="9">
        <f t="shared" si="1123"/>
        <v>0</v>
      </c>
      <c r="N1628" s="204">
        <f t="shared" si="1123"/>
        <v>0</v>
      </c>
      <c r="O1628" s="9">
        <f t="shared" si="1123"/>
        <v>0</v>
      </c>
      <c r="P1628" s="9">
        <f t="shared" si="1123"/>
        <v>0</v>
      </c>
      <c r="Q1628" s="9">
        <f t="shared" si="1123"/>
        <v>0</v>
      </c>
      <c r="R1628" s="9">
        <f t="shared" si="1123"/>
        <v>0</v>
      </c>
      <c r="S1628" s="18">
        <f t="shared" si="1123"/>
        <v>0</v>
      </c>
      <c r="T1628" s="204">
        <f t="shared" si="1108"/>
        <v>0</v>
      </c>
      <c r="U1628" s="9">
        <f t="shared" si="1108"/>
        <v>0</v>
      </c>
      <c r="V1628" s="9">
        <f t="shared" si="1108"/>
        <v>0</v>
      </c>
      <c r="W1628" s="9">
        <f t="shared" si="1108"/>
        <v>0</v>
      </c>
      <c r="X1628" s="18">
        <f t="shared" si="1108"/>
        <v>0</v>
      </c>
      <c r="Y1628" s="204">
        <f t="shared" ref="Y1628:AC1628" si="1124">Y1221/$X$33</f>
        <v>0</v>
      </c>
      <c r="Z1628" s="9">
        <f t="shared" si="1124"/>
        <v>0</v>
      </c>
      <c r="AA1628" s="9">
        <f t="shared" si="1124"/>
        <v>0</v>
      </c>
      <c r="AB1628" s="9">
        <f t="shared" si="1124"/>
        <v>0</v>
      </c>
      <c r="AC1628" s="18">
        <f t="shared" si="1124"/>
        <v>0</v>
      </c>
      <c r="AD1628" s="204">
        <f t="shared" si="1110"/>
        <v>0</v>
      </c>
      <c r="AE1628" s="9">
        <f t="shared" si="1110"/>
        <v>0</v>
      </c>
      <c r="AF1628" s="9">
        <f t="shared" si="1110"/>
        <v>8.2976125090612793E-2</v>
      </c>
      <c r="AG1628" s="9">
        <f t="shared" si="1110"/>
        <v>8.2976125090612793E-2</v>
      </c>
      <c r="AH1628" s="18">
        <f t="shared" si="1110"/>
        <v>8.2976125090612793E-2</v>
      </c>
      <c r="AI1628" s="17"/>
      <c r="AM1628" s="109"/>
    </row>
    <row r="1629" spans="1:39" outlineLevel="2">
      <c r="A1629" s="37">
        <f>ROW()</f>
        <v>1629</v>
      </c>
      <c r="C1629" s="6" t="s">
        <v>655</v>
      </c>
      <c r="I1629" s="204"/>
      <c r="J1629" s="9"/>
      <c r="K1629" s="9"/>
      <c r="L1629" s="9"/>
      <c r="M1629" s="9"/>
      <c r="N1629" s="204"/>
      <c r="O1629" s="9"/>
      <c r="P1629" s="9"/>
      <c r="Q1629" s="9"/>
      <c r="R1629" s="9"/>
      <c r="S1629" s="18"/>
      <c r="T1629" s="204"/>
      <c r="U1629" s="9"/>
      <c r="V1629" s="9"/>
      <c r="W1629" s="9"/>
      <c r="X1629" s="18"/>
      <c r="Y1629" s="204"/>
      <c r="Z1629" s="9"/>
      <c r="AA1629" s="9"/>
      <c r="AB1629" s="9"/>
      <c r="AC1629" s="18"/>
      <c r="AD1629" s="204"/>
      <c r="AE1629" s="9"/>
      <c r="AF1629" s="9"/>
      <c r="AG1629" s="9"/>
      <c r="AH1629" s="18"/>
      <c r="AI1629" s="17"/>
      <c r="AM1629" s="109"/>
    </row>
    <row r="1630" spans="1:39" outlineLevel="2">
      <c r="A1630" s="37">
        <f>ROW()</f>
        <v>1630</v>
      </c>
      <c r="C1630" s="6" t="s">
        <v>656</v>
      </c>
      <c r="I1630" s="204"/>
      <c r="J1630" s="9"/>
      <c r="K1630" s="9"/>
      <c r="L1630" s="9"/>
      <c r="M1630" s="9"/>
      <c r="N1630" s="204"/>
      <c r="O1630" s="9"/>
      <c r="P1630" s="9"/>
      <c r="Q1630" s="9"/>
      <c r="R1630" s="9"/>
      <c r="S1630" s="18"/>
      <c r="T1630" s="204"/>
      <c r="U1630" s="9"/>
      <c r="V1630" s="9"/>
      <c r="W1630" s="9"/>
      <c r="X1630" s="18"/>
      <c r="Y1630" s="204"/>
      <c r="Z1630" s="9"/>
      <c r="AA1630" s="9"/>
      <c r="AB1630" s="9"/>
      <c r="AC1630" s="18"/>
      <c r="AD1630" s="204"/>
      <c r="AE1630" s="9"/>
      <c r="AF1630" s="9"/>
      <c r="AG1630" s="9"/>
      <c r="AH1630" s="18"/>
      <c r="AI1630" s="17"/>
      <c r="AM1630" s="109"/>
    </row>
    <row r="1631" spans="1:39" outlineLevel="2">
      <c r="A1631" s="37">
        <f>ROW()</f>
        <v>1631</v>
      </c>
      <c r="C1631" s="6" t="s">
        <v>667</v>
      </c>
      <c r="I1631" s="204"/>
      <c r="J1631" s="9"/>
      <c r="K1631" s="9"/>
      <c r="L1631" s="9"/>
      <c r="M1631" s="9"/>
      <c r="N1631" s="204"/>
      <c r="O1631" s="9"/>
      <c r="P1631" s="9"/>
      <c r="Q1631" s="9"/>
      <c r="R1631" s="9"/>
      <c r="S1631" s="18"/>
      <c r="T1631" s="204"/>
      <c r="U1631" s="9"/>
      <c r="V1631" s="9"/>
      <c r="W1631" s="9"/>
      <c r="X1631" s="18"/>
      <c r="Y1631" s="204"/>
      <c r="Z1631" s="9"/>
      <c r="AA1631" s="9"/>
      <c r="AB1631" s="9"/>
      <c r="AC1631" s="18"/>
      <c r="AD1631" s="204"/>
      <c r="AE1631" s="9"/>
      <c r="AF1631" s="9"/>
      <c r="AG1631" s="9"/>
      <c r="AH1631" s="18"/>
      <c r="AI1631" s="17"/>
      <c r="AM1631" s="109"/>
    </row>
    <row r="1632" spans="1:39" outlineLevel="2">
      <c r="A1632" s="37">
        <f>ROW()</f>
        <v>1632</v>
      </c>
      <c r="C1632" s="6" t="s">
        <v>212</v>
      </c>
      <c r="I1632" s="204">
        <f t="shared" ref="I1632:S1632" si="1125">I1225/$M$33</f>
        <v>0</v>
      </c>
      <c r="J1632" s="9">
        <f t="shared" si="1125"/>
        <v>0</v>
      </c>
      <c r="K1632" s="9">
        <f t="shared" si="1125"/>
        <v>0</v>
      </c>
      <c r="L1632" s="9">
        <f t="shared" si="1125"/>
        <v>0</v>
      </c>
      <c r="M1632" s="9">
        <f t="shared" si="1125"/>
        <v>0</v>
      </c>
      <c r="N1632" s="204">
        <f t="shared" si="1125"/>
        <v>0</v>
      </c>
      <c r="O1632" s="9">
        <f t="shared" si="1125"/>
        <v>0</v>
      </c>
      <c r="P1632" s="9">
        <f t="shared" si="1125"/>
        <v>0</v>
      </c>
      <c r="Q1632" s="9">
        <f t="shared" si="1125"/>
        <v>0</v>
      </c>
      <c r="R1632" s="9">
        <f t="shared" si="1125"/>
        <v>0</v>
      </c>
      <c r="S1632" s="18">
        <f t="shared" si="1125"/>
        <v>0</v>
      </c>
      <c r="T1632" s="204">
        <f t="shared" ref="T1632:X1633" si="1126">T1225/$S$33</f>
        <v>0</v>
      </c>
      <c r="U1632" s="9">
        <f t="shared" si="1126"/>
        <v>0</v>
      </c>
      <c r="V1632" s="9">
        <f t="shared" si="1126"/>
        <v>0</v>
      </c>
      <c r="W1632" s="9">
        <f t="shared" si="1126"/>
        <v>0</v>
      </c>
      <c r="X1632" s="18">
        <f t="shared" si="1126"/>
        <v>0</v>
      </c>
      <c r="Y1632" s="204">
        <f t="shared" ref="Y1632:AC1632" si="1127">Y1225/$X$33</f>
        <v>0</v>
      </c>
      <c r="Z1632" s="9">
        <f t="shared" si="1127"/>
        <v>0</v>
      </c>
      <c r="AA1632" s="9">
        <f t="shared" si="1127"/>
        <v>0</v>
      </c>
      <c r="AB1632" s="9">
        <f t="shared" si="1127"/>
        <v>0</v>
      </c>
      <c r="AC1632" s="18">
        <f t="shared" si="1127"/>
        <v>0</v>
      </c>
      <c r="AD1632" s="204">
        <f t="shared" ref="AD1632:AH1633" si="1128">AD1225/$AB$33</f>
        <v>0</v>
      </c>
      <c r="AE1632" s="9">
        <f t="shared" si="1128"/>
        <v>0</v>
      </c>
      <c r="AF1632" s="9">
        <f t="shared" si="1128"/>
        <v>0</v>
      </c>
      <c r="AG1632" s="9">
        <f t="shared" si="1128"/>
        <v>0</v>
      </c>
      <c r="AH1632" s="18">
        <f t="shared" si="1128"/>
        <v>0</v>
      </c>
      <c r="AI1632" s="17"/>
      <c r="AM1632" s="109"/>
    </row>
    <row r="1633" spans="1:39" outlineLevel="2">
      <c r="A1633" s="37">
        <f>ROW()</f>
        <v>1633</v>
      </c>
      <c r="C1633" s="6" t="s">
        <v>362</v>
      </c>
      <c r="I1633" s="205">
        <f t="shared" ref="I1633:S1633" si="1129">I1226/$M$33</f>
        <v>0</v>
      </c>
      <c r="J1633" s="15">
        <f t="shared" si="1129"/>
        <v>0</v>
      </c>
      <c r="K1633" s="15">
        <f t="shared" si="1129"/>
        <v>0</v>
      </c>
      <c r="L1633" s="15">
        <f t="shared" si="1129"/>
        <v>0</v>
      </c>
      <c r="M1633" s="15">
        <f t="shared" si="1129"/>
        <v>0</v>
      </c>
      <c r="N1633" s="205">
        <f t="shared" si="1129"/>
        <v>0</v>
      </c>
      <c r="O1633" s="15">
        <f t="shared" si="1129"/>
        <v>0</v>
      </c>
      <c r="P1633" s="15">
        <f t="shared" si="1129"/>
        <v>0</v>
      </c>
      <c r="Q1633" s="15">
        <f t="shared" si="1129"/>
        <v>0</v>
      </c>
      <c r="R1633" s="15">
        <f t="shared" si="1129"/>
        <v>0</v>
      </c>
      <c r="S1633" s="206">
        <f t="shared" si="1129"/>
        <v>0</v>
      </c>
      <c r="T1633" s="205">
        <f t="shared" si="1126"/>
        <v>0</v>
      </c>
      <c r="U1633" s="15">
        <f t="shared" si="1126"/>
        <v>0</v>
      </c>
      <c r="V1633" s="15">
        <f t="shared" si="1126"/>
        <v>0</v>
      </c>
      <c r="W1633" s="15">
        <f t="shared" si="1126"/>
        <v>0</v>
      </c>
      <c r="X1633" s="206">
        <f t="shared" si="1126"/>
        <v>0</v>
      </c>
      <c r="Y1633" s="205">
        <f t="shared" ref="Y1633:AC1633" si="1130">Y1226/$X$33</f>
        <v>0</v>
      </c>
      <c r="Z1633" s="15">
        <f t="shared" si="1130"/>
        <v>0</v>
      </c>
      <c r="AA1633" s="15">
        <f t="shared" si="1130"/>
        <v>0</v>
      </c>
      <c r="AB1633" s="15">
        <f t="shared" si="1130"/>
        <v>0</v>
      </c>
      <c r="AC1633" s="206">
        <f t="shared" si="1130"/>
        <v>0</v>
      </c>
      <c r="AD1633" s="205">
        <f t="shared" si="1128"/>
        <v>0</v>
      </c>
      <c r="AE1633" s="15">
        <f t="shared" si="1128"/>
        <v>0</v>
      </c>
      <c r="AF1633" s="15">
        <f t="shared" si="1128"/>
        <v>4.6688499339740411E-2</v>
      </c>
      <c r="AG1633" s="15">
        <f t="shared" si="1128"/>
        <v>4.6688499339740411E-2</v>
      </c>
      <c r="AH1633" s="206">
        <f t="shared" si="1128"/>
        <v>4.6688499339740411E-2</v>
      </c>
      <c r="AI1633" s="17"/>
      <c r="AM1633" s="109"/>
    </row>
    <row r="1634" spans="1:39" outlineLevel="2">
      <c r="A1634" s="37">
        <f>ROW()</f>
        <v>1634</v>
      </c>
      <c r="C1634" s="6" t="s">
        <v>1</v>
      </c>
      <c r="I1634" s="204">
        <f t="shared" ref="I1634:AH1634" si="1131">SUM(I1621:I1633)</f>
        <v>0</v>
      </c>
      <c r="J1634" s="9">
        <f t="shared" si="1131"/>
        <v>0</v>
      </c>
      <c r="K1634" s="9">
        <f t="shared" si="1131"/>
        <v>0</v>
      </c>
      <c r="L1634" s="9">
        <f t="shared" si="1131"/>
        <v>0</v>
      </c>
      <c r="M1634" s="9">
        <f t="shared" si="1131"/>
        <v>0</v>
      </c>
      <c r="N1634" s="204">
        <f t="shared" si="1131"/>
        <v>0</v>
      </c>
      <c r="O1634" s="9">
        <f t="shared" si="1131"/>
        <v>0</v>
      </c>
      <c r="P1634" s="9">
        <f t="shared" si="1131"/>
        <v>0</v>
      </c>
      <c r="Q1634" s="9">
        <f t="shared" si="1131"/>
        <v>0</v>
      </c>
      <c r="R1634" s="9">
        <f t="shared" si="1131"/>
        <v>0</v>
      </c>
      <c r="S1634" s="18">
        <f t="shared" si="1131"/>
        <v>0</v>
      </c>
      <c r="T1634" s="204">
        <f t="shared" si="1131"/>
        <v>0</v>
      </c>
      <c r="U1634" s="9">
        <f t="shared" si="1131"/>
        <v>0</v>
      </c>
      <c r="V1634" s="9">
        <f t="shared" si="1131"/>
        <v>0</v>
      </c>
      <c r="W1634" s="9">
        <f t="shared" si="1131"/>
        <v>0</v>
      </c>
      <c r="X1634" s="18">
        <f t="shared" si="1131"/>
        <v>0</v>
      </c>
      <c r="Y1634" s="204">
        <f t="shared" si="1131"/>
        <v>0</v>
      </c>
      <c r="Z1634" s="9">
        <f t="shared" si="1131"/>
        <v>0</v>
      </c>
      <c r="AA1634" s="9">
        <f t="shared" si="1131"/>
        <v>0</v>
      </c>
      <c r="AB1634" s="9">
        <f t="shared" si="1131"/>
        <v>0</v>
      </c>
      <c r="AC1634" s="18">
        <f t="shared" si="1131"/>
        <v>0</v>
      </c>
      <c r="AD1634" s="204">
        <f t="shared" si="1131"/>
        <v>0</v>
      </c>
      <c r="AE1634" s="9">
        <f t="shared" si="1131"/>
        <v>0</v>
      </c>
      <c r="AF1634" s="9">
        <f t="shared" si="1131"/>
        <v>3.6900554399337508</v>
      </c>
      <c r="AG1634" s="9">
        <f t="shared" si="1131"/>
        <v>3.6900554399337508</v>
      </c>
      <c r="AH1634" s="18">
        <f t="shared" si="1131"/>
        <v>3.6900554399337508</v>
      </c>
      <c r="AI1634" s="17"/>
      <c r="AM1634" s="109"/>
    </row>
    <row r="1635" spans="1:39" outlineLevel="2">
      <c r="A1635" s="37">
        <f>ROW()</f>
        <v>1635</v>
      </c>
      <c r="B1635" s="64" t="s">
        <v>554</v>
      </c>
      <c r="I1635" s="1306" t="str">
        <f>"AA1 [m$ "&amp;$E$33&amp;"]"</f>
        <v>AA1 [m$ 31/12/2024]</v>
      </c>
      <c r="J1635" s="1307"/>
      <c r="K1635" s="1307"/>
      <c r="L1635" s="1307"/>
      <c r="M1635" s="1307"/>
      <c r="N1635" s="1303" t="str">
        <f>"AA2 [m$ "&amp;$E$33&amp;"]"</f>
        <v>AA2 [m$ 31/12/2024]</v>
      </c>
      <c r="O1635" s="1304"/>
      <c r="P1635" s="1304"/>
      <c r="Q1635" s="1304"/>
      <c r="R1635" s="1304"/>
      <c r="S1635" s="1305"/>
      <c r="T1635" s="1303" t="str">
        <f>"AA3 [m$ "&amp;$E$33&amp;"]"</f>
        <v>AA3 [m$ 31/12/2024]</v>
      </c>
      <c r="U1635" s="1304"/>
      <c r="V1635" s="1304"/>
      <c r="W1635" s="1304"/>
      <c r="X1635" s="1305"/>
      <c r="Y1635" s="1303" t="str">
        <f>"AA4 [m$ "&amp;$E$33&amp;"]"</f>
        <v>AA4 [m$ 31/12/2024]</v>
      </c>
      <c r="Z1635" s="1304"/>
      <c r="AA1635" s="1304"/>
      <c r="AB1635" s="1304"/>
      <c r="AC1635" s="1305"/>
      <c r="AD1635" s="1303" t="str">
        <f>"AA4 [m$ "&amp;$E$33&amp;"]"</f>
        <v>AA4 [m$ 31/12/2024]</v>
      </c>
      <c r="AE1635" s="1304"/>
      <c r="AF1635" s="1304"/>
      <c r="AG1635" s="1304"/>
      <c r="AH1635" s="1305"/>
      <c r="AI1635" s="17"/>
      <c r="AM1635" s="109"/>
    </row>
    <row r="1636" spans="1:39" outlineLevel="2">
      <c r="A1636" s="37">
        <f>ROW()</f>
        <v>1636</v>
      </c>
      <c r="C1636" s="167" t="s">
        <v>2</v>
      </c>
      <c r="I1636" s="204">
        <f t="shared" ref="I1636:S1636" si="1132">I1229/$M$33</f>
        <v>0</v>
      </c>
      <c r="J1636" s="9">
        <f t="shared" si="1132"/>
        <v>0</v>
      </c>
      <c r="K1636" s="9">
        <f t="shared" si="1132"/>
        <v>0</v>
      </c>
      <c r="L1636" s="9">
        <f t="shared" si="1132"/>
        <v>0</v>
      </c>
      <c r="M1636" s="9">
        <f t="shared" si="1132"/>
        <v>0</v>
      </c>
      <c r="N1636" s="204">
        <f t="shared" si="1132"/>
        <v>0</v>
      </c>
      <c r="O1636" s="9">
        <f t="shared" si="1132"/>
        <v>0</v>
      </c>
      <c r="P1636" s="9">
        <f t="shared" si="1132"/>
        <v>0</v>
      </c>
      <c r="Q1636" s="9">
        <f t="shared" si="1132"/>
        <v>0</v>
      </c>
      <c r="R1636" s="9">
        <f t="shared" si="1132"/>
        <v>0</v>
      </c>
      <c r="S1636" s="18">
        <f t="shared" si="1132"/>
        <v>0</v>
      </c>
      <c r="T1636" s="204">
        <f t="shared" ref="T1636:X1643" si="1133">T1229/$S$33</f>
        <v>0</v>
      </c>
      <c r="U1636" s="9">
        <f t="shared" si="1133"/>
        <v>0</v>
      </c>
      <c r="V1636" s="9">
        <f t="shared" si="1133"/>
        <v>0</v>
      </c>
      <c r="W1636" s="9">
        <f t="shared" si="1133"/>
        <v>0</v>
      </c>
      <c r="X1636" s="18">
        <f t="shared" si="1133"/>
        <v>0</v>
      </c>
      <c r="Y1636" s="204">
        <f t="shared" ref="Y1636:AC1636" si="1134">Y1229/$X$33</f>
        <v>0</v>
      </c>
      <c r="Z1636" s="9">
        <f t="shared" si="1134"/>
        <v>0</v>
      </c>
      <c r="AA1636" s="9">
        <f t="shared" si="1134"/>
        <v>0</v>
      </c>
      <c r="AB1636" s="9">
        <f t="shared" si="1134"/>
        <v>0</v>
      </c>
      <c r="AC1636" s="18">
        <f t="shared" si="1134"/>
        <v>0</v>
      </c>
      <c r="AD1636" s="204">
        <f t="shared" ref="AD1636:AH1643" si="1135">AD1229/$AB$33</f>
        <v>0</v>
      </c>
      <c r="AE1636" s="9">
        <f t="shared" si="1135"/>
        <v>0</v>
      </c>
      <c r="AF1636" s="9">
        <f t="shared" si="1135"/>
        <v>0</v>
      </c>
      <c r="AG1636" s="9">
        <f t="shared" si="1135"/>
        <v>0</v>
      </c>
      <c r="AH1636" s="18">
        <f t="shared" si="1135"/>
        <v>0</v>
      </c>
      <c r="AI1636" s="17"/>
      <c r="AM1636" s="109"/>
    </row>
    <row r="1637" spans="1:39" outlineLevel="2">
      <c r="A1637" s="37">
        <f>ROW()</f>
        <v>1637</v>
      </c>
      <c r="C1637" s="6" t="s">
        <v>3</v>
      </c>
      <c r="I1637" s="204">
        <f t="shared" ref="I1637:S1637" si="1136">I1230/$M$33</f>
        <v>0</v>
      </c>
      <c r="J1637" s="9">
        <f t="shared" si="1136"/>
        <v>0</v>
      </c>
      <c r="K1637" s="9">
        <f t="shared" si="1136"/>
        <v>0</v>
      </c>
      <c r="L1637" s="9">
        <f t="shared" si="1136"/>
        <v>0</v>
      </c>
      <c r="M1637" s="9">
        <f t="shared" si="1136"/>
        <v>0</v>
      </c>
      <c r="N1637" s="204">
        <f t="shared" si="1136"/>
        <v>0</v>
      </c>
      <c r="O1637" s="9">
        <f t="shared" si="1136"/>
        <v>0</v>
      </c>
      <c r="P1637" s="9">
        <f t="shared" si="1136"/>
        <v>0</v>
      </c>
      <c r="Q1637" s="9">
        <f t="shared" si="1136"/>
        <v>0</v>
      </c>
      <c r="R1637" s="9">
        <f t="shared" si="1136"/>
        <v>0</v>
      </c>
      <c r="S1637" s="18">
        <f t="shared" si="1136"/>
        <v>0</v>
      </c>
      <c r="T1637" s="204">
        <f t="shared" si="1133"/>
        <v>0</v>
      </c>
      <c r="U1637" s="9">
        <f t="shared" si="1133"/>
        <v>0</v>
      </c>
      <c r="V1637" s="9">
        <f t="shared" si="1133"/>
        <v>0</v>
      </c>
      <c r="W1637" s="9">
        <f t="shared" si="1133"/>
        <v>0</v>
      </c>
      <c r="X1637" s="18">
        <f t="shared" si="1133"/>
        <v>0</v>
      </c>
      <c r="Y1637" s="204">
        <f t="shared" ref="Y1637:AC1637" si="1137">Y1230/$X$33</f>
        <v>0</v>
      </c>
      <c r="Z1637" s="9">
        <f t="shared" si="1137"/>
        <v>0</v>
      </c>
      <c r="AA1637" s="9">
        <f t="shared" si="1137"/>
        <v>0</v>
      </c>
      <c r="AB1637" s="9">
        <f t="shared" si="1137"/>
        <v>0</v>
      </c>
      <c r="AC1637" s="18">
        <f t="shared" si="1137"/>
        <v>0</v>
      </c>
      <c r="AD1637" s="204">
        <f t="shared" si="1135"/>
        <v>0</v>
      </c>
      <c r="AE1637" s="9">
        <f t="shared" si="1135"/>
        <v>0</v>
      </c>
      <c r="AF1637" s="9">
        <f t="shared" si="1135"/>
        <v>0</v>
      </c>
      <c r="AG1637" s="9">
        <f t="shared" si="1135"/>
        <v>0.11854458167989304</v>
      </c>
      <c r="AH1637" s="18">
        <f t="shared" si="1135"/>
        <v>0.11854458167989304</v>
      </c>
      <c r="AI1637" s="17"/>
      <c r="AM1637" s="109"/>
    </row>
    <row r="1638" spans="1:39" outlineLevel="2">
      <c r="A1638" s="37">
        <f>ROW()</f>
        <v>1638</v>
      </c>
      <c r="C1638" s="6" t="s">
        <v>4</v>
      </c>
      <c r="I1638" s="204">
        <f t="shared" ref="I1638:S1638" si="1138">I1231/$M$33</f>
        <v>0</v>
      </c>
      <c r="J1638" s="9">
        <f t="shared" si="1138"/>
        <v>0</v>
      </c>
      <c r="K1638" s="9">
        <f t="shared" si="1138"/>
        <v>0</v>
      </c>
      <c r="L1638" s="9">
        <f t="shared" si="1138"/>
        <v>0</v>
      </c>
      <c r="M1638" s="9">
        <f t="shared" si="1138"/>
        <v>0</v>
      </c>
      <c r="N1638" s="204">
        <f t="shared" si="1138"/>
        <v>0</v>
      </c>
      <c r="O1638" s="9">
        <f t="shared" si="1138"/>
        <v>0</v>
      </c>
      <c r="P1638" s="9">
        <f t="shared" si="1138"/>
        <v>0</v>
      </c>
      <c r="Q1638" s="9">
        <f t="shared" si="1138"/>
        <v>0</v>
      </c>
      <c r="R1638" s="9">
        <f t="shared" si="1138"/>
        <v>0</v>
      </c>
      <c r="S1638" s="18">
        <f t="shared" si="1138"/>
        <v>0</v>
      </c>
      <c r="T1638" s="204">
        <f t="shared" si="1133"/>
        <v>0</v>
      </c>
      <c r="U1638" s="9">
        <f t="shared" si="1133"/>
        <v>0</v>
      </c>
      <c r="V1638" s="9">
        <f t="shared" si="1133"/>
        <v>0</v>
      </c>
      <c r="W1638" s="9">
        <f t="shared" si="1133"/>
        <v>0</v>
      </c>
      <c r="X1638" s="18">
        <f t="shared" si="1133"/>
        <v>0</v>
      </c>
      <c r="Y1638" s="204">
        <f t="shared" ref="Y1638:AC1638" si="1139">Y1231/$X$33</f>
        <v>0</v>
      </c>
      <c r="Z1638" s="9">
        <f t="shared" si="1139"/>
        <v>0</v>
      </c>
      <c r="AA1638" s="9">
        <f t="shared" si="1139"/>
        <v>0</v>
      </c>
      <c r="AB1638" s="9">
        <f t="shared" si="1139"/>
        <v>0</v>
      </c>
      <c r="AC1638" s="18">
        <f t="shared" si="1139"/>
        <v>0</v>
      </c>
      <c r="AD1638" s="204">
        <f t="shared" si="1135"/>
        <v>0</v>
      </c>
      <c r="AE1638" s="9">
        <f t="shared" si="1135"/>
        <v>0</v>
      </c>
      <c r="AF1638" s="9">
        <f t="shared" si="1135"/>
        <v>0</v>
      </c>
      <c r="AG1638" s="9">
        <f t="shared" si="1135"/>
        <v>5.6024494081593289E-2</v>
      </c>
      <c r="AH1638" s="18">
        <f t="shared" si="1135"/>
        <v>5.6024494081593289E-2</v>
      </c>
      <c r="AI1638" s="17"/>
      <c r="AM1638" s="109"/>
    </row>
    <row r="1639" spans="1:39" outlineLevel="2">
      <c r="A1639" s="37">
        <f>ROW()</f>
        <v>1639</v>
      </c>
      <c r="C1639" s="6" t="s">
        <v>208</v>
      </c>
      <c r="I1639" s="204">
        <f t="shared" ref="I1639:S1639" si="1140">I1232/$M$33</f>
        <v>0</v>
      </c>
      <c r="J1639" s="9">
        <f t="shared" si="1140"/>
        <v>0</v>
      </c>
      <c r="K1639" s="9">
        <f t="shared" si="1140"/>
        <v>0</v>
      </c>
      <c r="L1639" s="9">
        <f t="shared" si="1140"/>
        <v>0</v>
      </c>
      <c r="M1639" s="9">
        <f t="shared" si="1140"/>
        <v>0</v>
      </c>
      <c r="N1639" s="204">
        <f t="shared" si="1140"/>
        <v>0</v>
      </c>
      <c r="O1639" s="9">
        <f t="shared" si="1140"/>
        <v>0</v>
      </c>
      <c r="P1639" s="9">
        <f t="shared" si="1140"/>
        <v>0</v>
      </c>
      <c r="Q1639" s="9">
        <f t="shared" si="1140"/>
        <v>0</v>
      </c>
      <c r="R1639" s="9">
        <f t="shared" si="1140"/>
        <v>0</v>
      </c>
      <c r="S1639" s="18">
        <f t="shared" si="1140"/>
        <v>0</v>
      </c>
      <c r="T1639" s="204">
        <f t="shared" si="1133"/>
        <v>0</v>
      </c>
      <c r="U1639" s="9">
        <f t="shared" si="1133"/>
        <v>0</v>
      </c>
      <c r="V1639" s="9">
        <f t="shared" si="1133"/>
        <v>0</v>
      </c>
      <c r="W1639" s="9">
        <f t="shared" si="1133"/>
        <v>0</v>
      </c>
      <c r="X1639" s="18">
        <f t="shared" si="1133"/>
        <v>0</v>
      </c>
      <c r="Y1639" s="204">
        <f t="shared" ref="Y1639:AC1639" si="1141">Y1232/$X$33</f>
        <v>0</v>
      </c>
      <c r="Z1639" s="9">
        <f t="shared" si="1141"/>
        <v>0</v>
      </c>
      <c r="AA1639" s="9">
        <f t="shared" si="1141"/>
        <v>0</v>
      </c>
      <c r="AB1639" s="9">
        <f t="shared" si="1141"/>
        <v>0</v>
      </c>
      <c r="AC1639" s="18">
        <f t="shared" si="1141"/>
        <v>0</v>
      </c>
      <c r="AD1639" s="204">
        <f t="shared" si="1135"/>
        <v>0</v>
      </c>
      <c r="AE1639" s="9">
        <f t="shared" si="1135"/>
        <v>0</v>
      </c>
      <c r="AF1639" s="9">
        <f t="shared" si="1135"/>
        <v>0</v>
      </c>
      <c r="AG1639" s="9">
        <f t="shared" si="1135"/>
        <v>0.14085519971902213</v>
      </c>
      <c r="AH1639" s="18">
        <f t="shared" si="1135"/>
        <v>0.14085519971902211</v>
      </c>
      <c r="AI1639" s="17"/>
      <c r="AM1639" s="109"/>
    </row>
    <row r="1640" spans="1:39" outlineLevel="2">
      <c r="A1640" s="37">
        <f>ROW()</f>
        <v>1640</v>
      </c>
      <c r="C1640" s="6" t="s">
        <v>473</v>
      </c>
      <c r="I1640" s="204">
        <f t="shared" ref="I1640:S1640" si="1142">I1233/$M$33</f>
        <v>0</v>
      </c>
      <c r="J1640" s="9">
        <f t="shared" si="1142"/>
        <v>0</v>
      </c>
      <c r="K1640" s="9">
        <f t="shared" si="1142"/>
        <v>0</v>
      </c>
      <c r="L1640" s="9">
        <f t="shared" si="1142"/>
        <v>0</v>
      </c>
      <c r="M1640" s="9">
        <f t="shared" si="1142"/>
        <v>0</v>
      </c>
      <c r="N1640" s="204">
        <f t="shared" si="1142"/>
        <v>0</v>
      </c>
      <c r="O1640" s="9">
        <f t="shared" si="1142"/>
        <v>0</v>
      </c>
      <c r="P1640" s="9">
        <f t="shared" si="1142"/>
        <v>0</v>
      </c>
      <c r="Q1640" s="9">
        <f t="shared" si="1142"/>
        <v>0</v>
      </c>
      <c r="R1640" s="9">
        <f t="shared" si="1142"/>
        <v>0</v>
      </c>
      <c r="S1640" s="18">
        <f t="shared" si="1142"/>
        <v>0</v>
      </c>
      <c r="T1640" s="204">
        <f t="shared" si="1133"/>
        <v>0</v>
      </c>
      <c r="U1640" s="9">
        <f t="shared" si="1133"/>
        <v>0</v>
      </c>
      <c r="V1640" s="9">
        <f t="shared" si="1133"/>
        <v>0</v>
      </c>
      <c r="W1640" s="9">
        <f t="shared" si="1133"/>
        <v>0</v>
      </c>
      <c r="X1640" s="18">
        <f t="shared" si="1133"/>
        <v>0</v>
      </c>
      <c r="Y1640" s="204">
        <f t="shared" ref="Y1640:AC1640" si="1143">Y1233/$X$33</f>
        <v>0</v>
      </c>
      <c r="Z1640" s="9">
        <f t="shared" si="1143"/>
        <v>0</v>
      </c>
      <c r="AA1640" s="9">
        <f t="shared" si="1143"/>
        <v>0</v>
      </c>
      <c r="AB1640" s="9">
        <f t="shared" si="1143"/>
        <v>0</v>
      </c>
      <c r="AC1640" s="18">
        <f t="shared" si="1143"/>
        <v>0</v>
      </c>
      <c r="AD1640" s="204">
        <f t="shared" si="1135"/>
        <v>0</v>
      </c>
      <c r="AE1640" s="9">
        <f t="shared" si="1135"/>
        <v>0</v>
      </c>
      <c r="AF1640" s="9">
        <f t="shared" si="1135"/>
        <v>0</v>
      </c>
      <c r="AG1640" s="9">
        <f t="shared" si="1135"/>
        <v>0.57158456305333882</v>
      </c>
      <c r="AH1640" s="18">
        <f t="shared" si="1135"/>
        <v>0.57158456305333882</v>
      </c>
      <c r="AI1640" s="17"/>
      <c r="AM1640" s="109"/>
    </row>
    <row r="1641" spans="1:39" outlineLevel="2">
      <c r="A1641" s="37">
        <f>ROW()</f>
        <v>1641</v>
      </c>
      <c r="C1641" s="6" t="s">
        <v>474</v>
      </c>
      <c r="I1641" s="204">
        <f t="shared" ref="I1641:S1641" si="1144">I1234/$M$33</f>
        <v>0</v>
      </c>
      <c r="J1641" s="9">
        <f t="shared" si="1144"/>
        <v>0</v>
      </c>
      <c r="K1641" s="9">
        <f t="shared" si="1144"/>
        <v>0</v>
      </c>
      <c r="L1641" s="9">
        <f t="shared" si="1144"/>
        <v>0</v>
      </c>
      <c r="M1641" s="9">
        <f t="shared" si="1144"/>
        <v>0</v>
      </c>
      <c r="N1641" s="204">
        <f t="shared" si="1144"/>
        <v>0</v>
      </c>
      <c r="O1641" s="9">
        <f t="shared" si="1144"/>
        <v>0</v>
      </c>
      <c r="P1641" s="9">
        <f t="shared" si="1144"/>
        <v>0</v>
      </c>
      <c r="Q1641" s="9">
        <f t="shared" si="1144"/>
        <v>0</v>
      </c>
      <c r="R1641" s="9">
        <f t="shared" si="1144"/>
        <v>0</v>
      </c>
      <c r="S1641" s="18">
        <f t="shared" si="1144"/>
        <v>0</v>
      </c>
      <c r="T1641" s="204">
        <f t="shared" si="1133"/>
        <v>0</v>
      </c>
      <c r="U1641" s="9">
        <f t="shared" si="1133"/>
        <v>0</v>
      </c>
      <c r="V1641" s="9">
        <f t="shared" si="1133"/>
        <v>0</v>
      </c>
      <c r="W1641" s="9">
        <f t="shared" si="1133"/>
        <v>0</v>
      </c>
      <c r="X1641" s="18">
        <f t="shared" si="1133"/>
        <v>0</v>
      </c>
      <c r="Y1641" s="204">
        <f t="shared" ref="Y1641:AC1641" si="1145">Y1234/$X$33</f>
        <v>0</v>
      </c>
      <c r="Z1641" s="9">
        <f t="shared" si="1145"/>
        <v>0</v>
      </c>
      <c r="AA1641" s="9">
        <f t="shared" si="1145"/>
        <v>0</v>
      </c>
      <c r="AB1641" s="9">
        <f t="shared" si="1145"/>
        <v>0</v>
      </c>
      <c r="AC1641" s="18">
        <f t="shared" si="1145"/>
        <v>0</v>
      </c>
      <c r="AD1641" s="204">
        <f t="shared" si="1135"/>
        <v>0</v>
      </c>
      <c r="AE1641" s="9">
        <f t="shared" si="1135"/>
        <v>0</v>
      </c>
      <c r="AF1641" s="9">
        <f t="shared" si="1135"/>
        <v>0</v>
      </c>
      <c r="AG1641" s="9">
        <f t="shared" si="1135"/>
        <v>0.24683255363484571</v>
      </c>
      <c r="AH1641" s="18">
        <f t="shared" si="1135"/>
        <v>0.24683255363484571</v>
      </c>
      <c r="AI1641" s="17"/>
      <c r="AM1641" s="109"/>
    </row>
    <row r="1642" spans="1:39" outlineLevel="2">
      <c r="A1642" s="37">
        <f>ROW()</f>
        <v>1642</v>
      </c>
      <c r="C1642" s="6" t="s">
        <v>477</v>
      </c>
      <c r="I1642" s="204">
        <f t="shared" ref="I1642:S1642" si="1146">I1235/$M$33</f>
        <v>0</v>
      </c>
      <c r="J1642" s="9">
        <f t="shared" si="1146"/>
        <v>0</v>
      </c>
      <c r="K1642" s="9">
        <f t="shared" si="1146"/>
        <v>0</v>
      </c>
      <c r="L1642" s="9">
        <f t="shared" si="1146"/>
        <v>0</v>
      </c>
      <c r="M1642" s="9">
        <f t="shared" si="1146"/>
        <v>0</v>
      </c>
      <c r="N1642" s="204">
        <f t="shared" si="1146"/>
        <v>0</v>
      </c>
      <c r="O1642" s="9">
        <f t="shared" si="1146"/>
        <v>0</v>
      </c>
      <c r="P1642" s="9">
        <f t="shared" si="1146"/>
        <v>0</v>
      </c>
      <c r="Q1642" s="9">
        <f t="shared" si="1146"/>
        <v>0</v>
      </c>
      <c r="R1642" s="9">
        <f t="shared" si="1146"/>
        <v>0</v>
      </c>
      <c r="S1642" s="18">
        <f t="shared" si="1146"/>
        <v>0</v>
      </c>
      <c r="T1642" s="204">
        <f t="shared" si="1133"/>
        <v>0</v>
      </c>
      <c r="U1642" s="9">
        <f t="shared" si="1133"/>
        <v>0</v>
      </c>
      <c r="V1642" s="9">
        <f t="shared" si="1133"/>
        <v>0</v>
      </c>
      <c r="W1642" s="9">
        <f t="shared" si="1133"/>
        <v>0</v>
      </c>
      <c r="X1642" s="18">
        <f t="shared" si="1133"/>
        <v>0</v>
      </c>
      <c r="Y1642" s="204">
        <f t="shared" ref="Y1642:AC1642" si="1147">Y1235/$X$33</f>
        <v>0</v>
      </c>
      <c r="Z1642" s="9">
        <f t="shared" si="1147"/>
        <v>0</v>
      </c>
      <c r="AA1642" s="9">
        <f t="shared" si="1147"/>
        <v>0</v>
      </c>
      <c r="AB1642" s="9">
        <f t="shared" si="1147"/>
        <v>0</v>
      </c>
      <c r="AC1642" s="18">
        <f t="shared" si="1147"/>
        <v>0</v>
      </c>
      <c r="AD1642" s="204">
        <f t="shared" si="1135"/>
        <v>0</v>
      </c>
      <c r="AE1642" s="9">
        <f t="shared" si="1135"/>
        <v>0</v>
      </c>
      <c r="AF1642" s="9">
        <f t="shared" si="1135"/>
        <v>0</v>
      </c>
      <c r="AG1642" s="9">
        <f t="shared" si="1135"/>
        <v>1.0232995636381452</v>
      </c>
      <c r="AH1642" s="18">
        <f t="shared" si="1135"/>
        <v>1.0232995636381452</v>
      </c>
      <c r="AI1642" s="17"/>
      <c r="AM1642" s="109"/>
    </row>
    <row r="1643" spans="1:39" outlineLevel="2">
      <c r="A1643" s="37">
        <f>ROW()</f>
        <v>1643</v>
      </c>
      <c r="C1643" s="6" t="s">
        <v>511</v>
      </c>
      <c r="I1643" s="204">
        <f t="shared" ref="I1643:S1643" si="1148">I1236/$M$33</f>
        <v>0</v>
      </c>
      <c r="J1643" s="9">
        <f t="shared" si="1148"/>
        <v>0</v>
      </c>
      <c r="K1643" s="9">
        <f t="shared" si="1148"/>
        <v>0</v>
      </c>
      <c r="L1643" s="9">
        <f t="shared" si="1148"/>
        <v>0</v>
      </c>
      <c r="M1643" s="9">
        <f t="shared" si="1148"/>
        <v>0</v>
      </c>
      <c r="N1643" s="204">
        <f t="shared" si="1148"/>
        <v>0</v>
      </c>
      <c r="O1643" s="9">
        <f t="shared" si="1148"/>
        <v>0</v>
      </c>
      <c r="P1643" s="9">
        <f t="shared" si="1148"/>
        <v>0</v>
      </c>
      <c r="Q1643" s="9">
        <f t="shared" si="1148"/>
        <v>0</v>
      </c>
      <c r="R1643" s="9">
        <f t="shared" si="1148"/>
        <v>0</v>
      </c>
      <c r="S1643" s="18">
        <f t="shared" si="1148"/>
        <v>0</v>
      </c>
      <c r="T1643" s="204">
        <f t="shared" si="1133"/>
        <v>0</v>
      </c>
      <c r="U1643" s="9">
        <f t="shared" si="1133"/>
        <v>0</v>
      </c>
      <c r="V1643" s="9">
        <f t="shared" si="1133"/>
        <v>0</v>
      </c>
      <c r="W1643" s="9">
        <f t="shared" si="1133"/>
        <v>0</v>
      </c>
      <c r="X1643" s="18">
        <f t="shared" si="1133"/>
        <v>0</v>
      </c>
      <c r="Y1643" s="204">
        <f t="shared" ref="Y1643:AC1643" si="1149">Y1236/$X$33</f>
        <v>0</v>
      </c>
      <c r="Z1643" s="9">
        <f t="shared" si="1149"/>
        <v>0</v>
      </c>
      <c r="AA1643" s="9">
        <f t="shared" si="1149"/>
        <v>0</v>
      </c>
      <c r="AB1643" s="9">
        <f t="shared" si="1149"/>
        <v>0</v>
      </c>
      <c r="AC1643" s="18">
        <f t="shared" si="1149"/>
        <v>0</v>
      </c>
      <c r="AD1643" s="204">
        <f t="shared" si="1135"/>
        <v>0</v>
      </c>
      <c r="AE1643" s="9">
        <f t="shared" si="1135"/>
        <v>0</v>
      </c>
      <c r="AF1643" s="9">
        <f t="shared" si="1135"/>
        <v>0</v>
      </c>
      <c r="AG1643" s="9">
        <f t="shared" si="1135"/>
        <v>2.1435458605131349E-2</v>
      </c>
      <c r="AH1643" s="18">
        <f t="shared" si="1135"/>
        <v>2.1435458605131349E-2</v>
      </c>
      <c r="AI1643" s="17"/>
      <c r="AM1643" s="109"/>
    </row>
    <row r="1644" spans="1:39" outlineLevel="2">
      <c r="A1644" s="37">
        <f>ROW()</f>
        <v>1644</v>
      </c>
      <c r="C1644" s="6" t="s">
        <v>655</v>
      </c>
      <c r="I1644" s="204"/>
      <c r="J1644" s="9"/>
      <c r="K1644" s="9"/>
      <c r="L1644" s="9"/>
      <c r="M1644" s="9"/>
      <c r="N1644" s="204"/>
      <c r="O1644" s="9"/>
      <c r="P1644" s="9"/>
      <c r="Q1644" s="9"/>
      <c r="R1644" s="9"/>
      <c r="S1644" s="18"/>
      <c r="T1644" s="204"/>
      <c r="U1644" s="9"/>
      <c r="V1644" s="9"/>
      <c r="W1644" s="9"/>
      <c r="X1644" s="18"/>
      <c r="Y1644" s="204"/>
      <c r="Z1644" s="9"/>
      <c r="AA1644" s="9"/>
      <c r="AB1644" s="9"/>
      <c r="AC1644" s="18"/>
      <c r="AD1644" s="204"/>
      <c r="AE1644" s="9"/>
      <c r="AF1644" s="9"/>
      <c r="AG1644" s="9"/>
      <c r="AH1644" s="18"/>
      <c r="AI1644" s="17"/>
      <c r="AM1644" s="109"/>
    </row>
    <row r="1645" spans="1:39" outlineLevel="2">
      <c r="A1645" s="37">
        <f>ROW()</f>
        <v>1645</v>
      </c>
      <c r="C1645" s="6" t="s">
        <v>656</v>
      </c>
      <c r="I1645" s="204"/>
      <c r="J1645" s="9"/>
      <c r="K1645" s="9"/>
      <c r="L1645" s="9"/>
      <c r="M1645" s="9"/>
      <c r="N1645" s="204"/>
      <c r="O1645" s="9"/>
      <c r="P1645" s="9"/>
      <c r="Q1645" s="9"/>
      <c r="R1645" s="9"/>
      <c r="S1645" s="18"/>
      <c r="T1645" s="204"/>
      <c r="U1645" s="9"/>
      <c r="V1645" s="9"/>
      <c r="W1645" s="9"/>
      <c r="X1645" s="18"/>
      <c r="Y1645" s="204"/>
      <c r="Z1645" s="9"/>
      <c r="AA1645" s="9"/>
      <c r="AB1645" s="9"/>
      <c r="AC1645" s="18"/>
      <c r="AD1645" s="204"/>
      <c r="AE1645" s="9"/>
      <c r="AF1645" s="9"/>
      <c r="AG1645" s="9"/>
      <c r="AH1645" s="18"/>
      <c r="AI1645" s="17"/>
      <c r="AM1645" s="109"/>
    </row>
    <row r="1646" spans="1:39" outlineLevel="2">
      <c r="A1646" s="37">
        <f>ROW()</f>
        <v>1646</v>
      </c>
      <c r="C1646" s="6" t="s">
        <v>667</v>
      </c>
      <c r="I1646" s="204"/>
      <c r="J1646" s="9"/>
      <c r="K1646" s="9"/>
      <c r="L1646" s="9"/>
      <c r="M1646" s="9"/>
      <c r="N1646" s="204"/>
      <c r="O1646" s="9"/>
      <c r="P1646" s="9"/>
      <c r="Q1646" s="9"/>
      <c r="R1646" s="9"/>
      <c r="S1646" s="18"/>
      <c r="T1646" s="204"/>
      <c r="U1646" s="9"/>
      <c r="V1646" s="9"/>
      <c r="W1646" s="9"/>
      <c r="X1646" s="18"/>
      <c r="Y1646" s="204"/>
      <c r="Z1646" s="9"/>
      <c r="AA1646" s="9"/>
      <c r="AB1646" s="9"/>
      <c r="AC1646" s="18"/>
      <c r="AD1646" s="204"/>
      <c r="AE1646" s="9"/>
      <c r="AF1646" s="9"/>
      <c r="AG1646" s="9"/>
      <c r="AH1646" s="18"/>
      <c r="AI1646" s="17"/>
      <c r="AM1646" s="109"/>
    </row>
    <row r="1647" spans="1:39" outlineLevel="2">
      <c r="A1647" s="37">
        <f>ROW()</f>
        <v>1647</v>
      </c>
      <c r="C1647" s="6" t="s">
        <v>212</v>
      </c>
      <c r="I1647" s="204">
        <f t="shared" ref="I1647:S1647" si="1150">I1240/$M$33</f>
        <v>0</v>
      </c>
      <c r="J1647" s="9">
        <f t="shared" si="1150"/>
        <v>0</v>
      </c>
      <c r="K1647" s="9">
        <f t="shared" si="1150"/>
        <v>0</v>
      </c>
      <c r="L1647" s="9">
        <f t="shared" si="1150"/>
        <v>0</v>
      </c>
      <c r="M1647" s="9">
        <f t="shared" si="1150"/>
        <v>0</v>
      </c>
      <c r="N1647" s="204">
        <f t="shared" si="1150"/>
        <v>0</v>
      </c>
      <c r="O1647" s="9">
        <f t="shared" si="1150"/>
        <v>0</v>
      </c>
      <c r="P1647" s="9">
        <f t="shared" si="1150"/>
        <v>0</v>
      </c>
      <c r="Q1647" s="9">
        <f t="shared" si="1150"/>
        <v>0</v>
      </c>
      <c r="R1647" s="9">
        <f t="shared" si="1150"/>
        <v>0</v>
      </c>
      <c r="S1647" s="18">
        <f t="shared" si="1150"/>
        <v>0</v>
      </c>
      <c r="T1647" s="204">
        <f t="shared" ref="T1647:X1648" si="1151">T1240/$S$33</f>
        <v>0</v>
      </c>
      <c r="U1647" s="9">
        <f t="shared" si="1151"/>
        <v>0</v>
      </c>
      <c r="V1647" s="9">
        <f t="shared" si="1151"/>
        <v>0</v>
      </c>
      <c r="W1647" s="9">
        <f t="shared" si="1151"/>
        <v>0</v>
      </c>
      <c r="X1647" s="18">
        <f t="shared" si="1151"/>
        <v>0</v>
      </c>
      <c r="Y1647" s="204">
        <f t="shared" ref="Y1647:AC1647" si="1152">Y1240/$X$33</f>
        <v>0</v>
      </c>
      <c r="Z1647" s="9">
        <f t="shared" si="1152"/>
        <v>0</v>
      </c>
      <c r="AA1647" s="9">
        <f t="shared" si="1152"/>
        <v>0</v>
      </c>
      <c r="AB1647" s="9">
        <f t="shared" si="1152"/>
        <v>0</v>
      </c>
      <c r="AC1647" s="18">
        <f t="shared" si="1152"/>
        <v>0</v>
      </c>
      <c r="AD1647" s="204">
        <f t="shared" ref="AD1647:AH1648" si="1153">AD1240/$AB$33</f>
        <v>0</v>
      </c>
      <c r="AE1647" s="9">
        <f t="shared" si="1153"/>
        <v>0</v>
      </c>
      <c r="AF1647" s="9">
        <f t="shared" si="1153"/>
        <v>0</v>
      </c>
      <c r="AG1647" s="9">
        <f t="shared" si="1153"/>
        <v>0</v>
      </c>
      <c r="AH1647" s="18">
        <f t="shared" si="1153"/>
        <v>0</v>
      </c>
      <c r="AI1647" s="17"/>
      <c r="AM1647" s="109"/>
    </row>
    <row r="1648" spans="1:39" outlineLevel="2">
      <c r="A1648" s="37">
        <f>ROW()</f>
        <v>1648</v>
      </c>
      <c r="C1648" s="6" t="s">
        <v>362</v>
      </c>
      <c r="I1648" s="205">
        <f t="shared" ref="I1648:S1648" si="1154">I1241/$M$33</f>
        <v>0</v>
      </c>
      <c r="J1648" s="15">
        <f t="shared" si="1154"/>
        <v>0</v>
      </c>
      <c r="K1648" s="15">
        <f t="shared" si="1154"/>
        <v>0</v>
      </c>
      <c r="L1648" s="15">
        <f t="shared" si="1154"/>
        <v>0</v>
      </c>
      <c r="M1648" s="15">
        <f t="shared" si="1154"/>
        <v>0</v>
      </c>
      <c r="N1648" s="205">
        <f t="shared" si="1154"/>
        <v>0</v>
      </c>
      <c r="O1648" s="15">
        <f t="shared" si="1154"/>
        <v>0</v>
      </c>
      <c r="P1648" s="15">
        <f t="shared" si="1154"/>
        <v>0</v>
      </c>
      <c r="Q1648" s="15">
        <f t="shared" si="1154"/>
        <v>0</v>
      </c>
      <c r="R1648" s="15">
        <f t="shared" si="1154"/>
        <v>0</v>
      </c>
      <c r="S1648" s="206">
        <f t="shared" si="1154"/>
        <v>0</v>
      </c>
      <c r="T1648" s="205">
        <f t="shared" si="1151"/>
        <v>0</v>
      </c>
      <c r="U1648" s="15">
        <f t="shared" si="1151"/>
        <v>0</v>
      </c>
      <c r="V1648" s="15">
        <f t="shared" si="1151"/>
        <v>0</v>
      </c>
      <c r="W1648" s="15">
        <f t="shared" si="1151"/>
        <v>0</v>
      </c>
      <c r="X1648" s="206">
        <f t="shared" si="1151"/>
        <v>0</v>
      </c>
      <c r="Y1648" s="205">
        <f t="shared" ref="Y1648:AC1648" si="1155">Y1241/$X$33</f>
        <v>0</v>
      </c>
      <c r="Z1648" s="15">
        <f t="shared" si="1155"/>
        <v>0</v>
      </c>
      <c r="AA1648" s="15">
        <f t="shared" si="1155"/>
        <v>0</v>
      </c>
      <c r="AB1648" s="15">
        <f t="shared" si="1155"/>
        <v>0</v>
      </c>
      <c r="AC1648" s="206">
        <f t="shared" si="1155"/>
        <v>0</v>
      </c>
      <c r="AD1648" s="205">
        <f t="shared" si="1153"/>
        <v>0</v>
      </c>
      <c r="AE1648" s="15">
        <f t="shared" si="1153"/>
        <v>0</v>
      </c>
      <c r="AF1648" s="15">
        <f t="shared" si="1153"/>
        <v>0</v>
      </c>
      <c r="AG1648" s="15">
        <f t="shared" si="1153"/>
        <v>4.2355918699724278E-2</v>
      </c>
      <c r="AH1648" s="206">
        <f t="shared" si="1153"/>
        <v>4.2355918699724278E-2</v>
      </c>
      <c r="AI1648" s="17"/>
      <c r="AM1648" s="109"/>
    </row>
    <row r="1649" spans="1:39" outlineLevel="2">
      <c r="A1649" s="37">
        <f>ROW()</f>
        <v>1649</v>
      </c>
      <c r="C1649" s="6" t="s">
        <v>1</v>
      </c>
      <c r="I1649" s="204">
        <f t="shared" ref="I1649:AH1649" si="1156">SUM(I1636:I1648)</f>
        <v>0</v>
      </c>
      <c r="J1649" s="9">
        <f t="shared" si="1156"/>
        <v>0</v>
      </c>
      <c r="K1649" s="9">
        <f t="shared" si="1156"/>
        <v>0</v>
      </c>
      <c r="L1649" s="9">
        <f t="shared" si="1156"/>
        <v>0</v>
      </c>
      <c r="M1649" s="9">
        <f t="shared" si="1156"/>
        <v>0</v>
      </c>
      <c r="N1649" s="204">
        <f t="shared" si="1156"/>
        <v>0</v>
      </c>
      <c r="O1649" s="9">
        <f t="shared" si="1156"/>
        <v>0</v>
      </c>
      <c r="P1649" s="9">
        <f t="shared" si="1156"/>
        <v>0</v>
      </c>
      <c r="Q1649" s="9">
        <f t="shared" si="1156"/>
        <v>0</v>
      </c>
      <c r="R1649" s="9">
        <f t="shared" si="1156"/>
        <v>0</v>
      </c>
      <c r="S1649" s="18">
        <f t="shared" si="1156"/>
        <v>0</v>
      </c>
      <c r="T1649" s="204">
        <f t="shared" si="1156"/>
        <v>0</v>
      </c>
      <c r="U1649" s="9">
        <f t="shared" si="1156"/>
        <v>0</v>
      </c>
      <c r="V1649" s="9">
        <f t="shared" si="1156"/>
        <v>0</v>
      </c>
      <c r="W1649" s="9">
        <f t="shared" si="1156"/>
        <v>0</v>
      </c>
      <c r="X1649" s="18">
        <f t="shared" si="1156"/>
        <v>0</v>
      </c>
      <c r="Y1649" s="204">
        <f t="shared" si="1156"/>
        <v>0</v>
      </c>
      <c r="Z1649" s="9">
        <f t="shared" si="1156"/>
        <v>0</v>
      </c>
      <c r="AA1649" s="9">
        <f t="shared" si="1156"/>
        <v>0</v>
      </c>
      <c r="AB1649" s="9">
        <f t="shared" si="1156"/>
        <v>0</v>
      </c>
      <c r="AC1649" s="18">
        <f t="shared" si="1156"/>
        <v>0</v>
      </c>
      <c r="AD1649" s="204">
        <f t="shared" si="1156"/>
        <v>0</v>
      </c>
      <c r="AE1649" s="9">
        <f t="shared" si="1156"/>
        <v>0</v>
      </c>
      <c r="AF1649" s="9">
        <f t="shared" si="1156"/>
        <v>0</v>
      </c>
      <c r="AG1649" s="9">
        <f t="shared" si="1156"/>
        <v>2.2209323331116941</v>
      </c>
      <c r="AH1649" s="18">
        <f t="shared" si="1156"/>
        <v>2.2209323331116941</v>
      </c>
      <c r="AI1649" s="17"/>
      <c r="AM1649" s="109"/>
    </row>
    <row r="1650" spans="1:39" outlineLevel="2">
      <c r="A1650" s="37">
        <f>ROW()</f>
        <v>1650</v>
      </c>
      <c r="B1650" s="64" t="s">
        <v>555</v>
      </c>
      <c r="I1650" s="1306" t="str">
        <f>"AA1 [m$ "&amp;$E$33&amp;"]"</f>
        <v>AA1 [m$ 31/12/2024]</v>
      </c>
      <c r="J1650" s="1307"/>
      <c r="K1650" s="1307"/>
      <c r="L1650" s="1307"/>
      <c r="M1650" s="1307"/>
      <c r="N1650" s="1303" t="str">
        <f>"AA2 [m$ "&amp;$E$33&amp;"]"</f>
        <v>AA2 [m$ 31/12/2024]</v>
      </c>
      <c r="O1650" s="1304"/>
      <c r="P1650" s="1304"/>
      <c r="Q1650" s="1304"/>
      <c r="R1650" s="1304"/>
      <c r="S1650" s="1305"/>
      <c r="T1650" s="1303" t="str">
        <f>"AA3 [m$ "&amp;$E$33&amp;"]"</f>
        <v>AA3 [m$ 31/12/2024]</v>
      </c>
      <c r="U1650" s="1304"/>
      <c r="V1650" s="1304"/>
      <c r="W1650" s="1304"/>
      <c r="X1650" s="1305"/>
      <c r="Y1650" s="1303" t="str">
        <f>"AA4 [m$ "&amp;$E$33&amp;"]"</f>
        <v>AA4 [m$ 31/12/2024]</v>
      </c>
      <c r="Z1650" s="1304"/>
      <c r="AA1650" s="1304"/>
      <c r="AB1650" s="1304"/>
      <c r="AC1650" s="1305"/>
      <c r="AD1650" s="1303" t="str">
        <f>"AA4 [m$ "&amp;$E$33&amp;"]"</f>
        <v>AA4 [m$ 31/12/2024]</v>
      </c>
      <c r="AE1650" s="1304"/>
      <c r="AF1650" s="1304"/>
      <c r="AG1650" s="1304"/>
      <c r="AH1650" s="1305"/>
      <c r="AI1650" s="17"/>
      <c r="AM1650" s="109"/>
    </row>
    <row r="1651" spans="1:39" outlineLevel="2">
      <c r="A1651" s="37">
        <f>ROW()</f>
        <v>1651</v>
      </c>
      <c r="C1651" s="167" t="s">
        <v>2</v>
      </c>
      <c r="I1651" s="204">
        <f t="shared" ref="I1651:S1651" si="1157">I1244/$M$33</f>
        <v>0</v>
      </c>
      <c r="J1651" s="9">
        <f t="shared" si="1157"/>
        <v>0</v>
      </c>
      <c r="K1651" s="9">
        <f t="shared" si="1157"/>
        <v>0</v>
      </c>
      <c r="L1651" s="9">
        <f t="shared" si="1157"/>
        <v>0</v>
      </c>
      <c r="M1651" s="9">
        <f t="shared" si="1157"/>
        <v>0</v>
      </c>
      <c r="N1651" s="204">
        <f t="shared" si="1157"/>
        <v>0</v>
      </c>
      <c r="O1651" s="9">
        <f t="shared" si="1157"/>
        <v>0</v>
      </c>
      <c r="P1651" s="9">
        <f t="shared" si="1157"/>
        <v>0</v>
      </c>
      <c r="Q1651" s="9">
        <f t="shared" si="1157"/>
        <v>0</v>
      </c>
      <c r="R1651" s="9">
        <f t="shared" si="1157"/>
        <v>0</v>
      </c>
      <c r="S1651" s="18">
        <f t="shared" si="1157"/>
        <v>0</v>
      </c>
      <c r="T1651" s="204">
        <f t="shared" ref="T1651:X1658" si="1158">T1244/$S$33</f>
        <v>0</v>
      </c>
      <c r="U1651" s="9">
        <f t="shared" si="1158"/>
        <v>0</v>
      </c>
      <c r="V1651" s="9">
        <f t="shared" si="1158"/>
        <v>0</v>
      </c>
      <c r="W1651" s="9">
        <f t="shared" si="1158"/>
        <v>0</v>
      </c>
      <c r="X1651" s="18">
        <f t="shared" si="1158"/>
        <v>0</v>
      </c>
      <c r="Y1651" s="204">
        <f t="shared" ref="Y1651:AC1651" si="1159">Y1244/$X$33</f>
        <v>0</v>
      </c>
      <c r="Z1651" s="9">
        <f t="shared" si="1159"/>
        <v>0</v>
      </c>
      <c r="AA1651" s="9">
        <f t="shared" si="1159"/>
        <v>0</v>
      </c>
      <c r="AB1651" s="9">
        <f t="shared" si="1159"/>
        <v>0</v>
      </c>
      <c r="AC1651" s="18">
        <f t="shared" si="1159"/>
        <v>0</v>
      </c>
      <c r="AD1651" s="204">
        <f t="shared" ref="AD1651:AH1658" si="1160">AD1244/$AB$33</f>
        <v>0</v>
      </c>
      <c r="AE1651" s="9">
        <f t="shared" si="1160"/>
        <v>0</v>
      </c>
      <c r="AF1651" s="9">
        <f t="shared" si="1160"/>
        <v>0</v>
      </c>
      <c r="AG1651" s="9">
        <f t="shared" si="1160"/>
        <v>0</v>
      </c>
      <c r="AH1651" s="18">
        <f t="shared" si="1160"/>
        <v>0</v>
      </c>
      <c r="AI1651" s="17"/>
      <c r="AM1651" s="109"/>
    </row>
    <row r="1652" spans="1:39" outlineLevel="2">
      <c r="A1652" s="37">
        <f>ROW()</f>
        <v>1652</v>
      </c>
      <c r="C1652" s="6" t="s">
        <v>3</v>
      </c>
      <c r="I1652" s="204">
        <f t="shared" ref="I1652:S1652" si="1161">I1245/$M$33</f>
        <v>0</v>
      </c>
      <c r="J1652" s="9">
        <f t="shared" si="1161"/>
        <v>0</v>
      </c>
      <c r="K1652" s="9">
        <f t="shared" si="1161"/>
        <v>0</v>
      </c>
      <c r="L1652" s="9">
        <f t="shared" si="1161"/>
        <v>0</v>
      </c>
      <c r="M1652" s="9">
        <f t="shared" si="1161"/>
        <v>0</v>
      </c>
      <c r="N1652" s="204">
        <f t="shared" si="1161"/>
        <v>0</v>
      </c>
      <c r="O1652" s="9">
        <f t="shared" si="1161"/>
        <v>0</v>
      </c>
      <c r="P1652" s="9">
        <f t="shared" si="1161"/>
        <v>0</v>
      </c>
      <c r="Q1652" s="9">
        <f t="shared" si="1161"/>
        <v>0</v>
      </c>
      <c r="R1652" s="9">
        <f t="shared" si="1161"/>
        <v>0</v>
      </c>
      <c r="S1652" s="18">
        <f t="shared" si="1161"/>
        <v>0</v>
      </c>
      <c r="T1652" s="204">
        <f t="shared" si="1158"/>
        <v>0</v>
      </c>
      <c r="U1652" s="9">
        <f t="shared" si="1158"/>
        <v>0</v>
      </c>
      <c r="V1652" s="9">
        <f t="shared" si="1158"/>
        <v>0</v>
      </c>
      <c r="W1652" s="9">
        <f t="shared" si="1158"/>
        <v>0</v>
      </c>
      <c r="X1652" s="18">
        <f t="shared" si="1158"/>
        <v>0</v>
      </c>
      <c r="Y1652" s="204">
        <f t="shared" ref="Y1652:AC1652" si="1162">Y1245/$X$33</f>
        <v>0</v>
      </c>
      <c r="Z1652" s="9">
        <f t="shared" si="1162"/>
        <v>0</v>
      </c>
      <c r="AA1652" s="9">
        <f t="shared" si="1162"/>
        <v>0</v>
      </c>
      <c r="AB1652" s="9">
        <f t="shared" si="1162"/>
        <v>0</v>
      </c>
      <c r="AC1652" s="18">
        <f t="shared" si="1162"/>
        <v>0</v>
      </c>
      <c r="AD1652" s="204">
        <f t="shared" si="1160"/>
        <v>0</v>
      </c>
      <c r="AE1652" s="9">
        <f t="shared" si="1160"/>
        <v>0</v>
      </c>
      <c r="AF1652" s="9">
        <f t="shared" si="1160"/>
        <v>0</v>
      </c>
      <c r="AG1652" s="9">
        <f t="shared" si="1160"/>
        <v>0</v>
      </c>
      <c r="AH1652" s="18">
        <f t="shared" si="1160"/>
        <v>0.11049938720818099</v>
      </c>
      <c r="AI1652" s="17"/>
      <c r="AM1652" s="109"/>
    </row>
    <row r="1653" spans="1:39" outlineLevel="2">
      <c r="A1653" s="37">
        <f>ROW()</f>
        <v>1653</v>
      </c>
      <c r="C1653" s="6" t="s">
        <v>4</v>
      </c>
      <c r="I1653" s="204">
        <f t="shared" ref="I1653:S1653" si="1163">I1246/$M$33</f>
        <v>0</v>
      </c>
      <c r="J1653" s="9">
        <f t="shared" si="1163"/>
        <v>0</v>
      </c>
      <c r="K1653" s="9">
        <f t="shared" si="1163"/>
        <v>0</v>
      </c>
      <c r="L1653" s="9">
        <f t="shared" si="1163"/>
        <v>0</v>
      </c>
      <c r="M1653" s="9">
        <f t="shared" si="1163"/>
        <v>0</v>
      </c>
      <c r="N1653" s="204">
        <f t="shared" si="1163"/>
        <v>0</v>
      </c>
      <c r="O1653" s="9">
        <f t="shared" si="1163"/>
        <v>0</v>
      </c>
      <c r="P1653" s="9">
        <f t="shared" si="1163"/>
        <v>0</v>
      </c>
      <c r="Q1653" s="9">
        <f t="shared" si="1163"/>
        <v>0</v>
      </c>
      <c r="R1653" s="9">
        <f t="shared" si="1163"/>
        <v>0</v>
      </c>
      <c r="S1653" s="18">
        <f t="shared" si="1163"/>
        <v>0</v>
      </c>
      <c r="T1653" s="204">
        <f t="shared" si="1158"/>
        <v>0</v>
      </c>
      <c r="U1653" s="9">
        <f t="shared" si="1158"/>
        <v>0</v>
      </c>
      <c r="V1653" s="9">
        <f t="shared" si="1158"/>
        <v>0</v>
      </c>
      <c r="W1653" s="9">
        <f t="shared" si="1158"/>
        <v>0</v>
      </c>
      <c r="X1653" s="18">
        <f t="shared" si="1158"/>
        <v>0</v>
      </c>
      <c r="Y1653" s="204">
        <f t="shared" ref="Y1653:AC1653" si="1164">Y1246/$X$33</f>
        <v>0</v>
      </c>
      <c r="Z1653" s="9">
        <f t="shared" si="1164"/>
        <v>0</v>
      </c>
      <c r="AA1653" s="9">
        <f t="shared" si="1164"/>
        <v>0</v>
      </c>
      <c r="AB1653" s="9">
        <f t="shared" si="1164"/>
        <v>0</v>
      </c>
      <c r="AC1653" s="18">
        <f t="shared" si="1164"/>
        <v>0</v>
      </c>
      <c r="AD1653" s="204">
        <f t="shared" si="1160"/>
        <v>0</v>
      </c>
      <c r="AE1653" s="9">
        <f t="shared" si="1160"/>
        <v>0</v>
      </c>
      <c r="AF1653" s="9">
        <f t="shared" si="1160"/>
        <v>0</v>
      </c>
      <c r="AG1653" s="9">
        <f t="shared" si="1160"/>
        <v>0</v>
      </c>
      <c r="AH1653" s="18">
        <f t="shared" si="1160"/>
        <v>4.7937234156490281E-2</v>
      </c>
      <c r="AI1653" s="17"/>
      <c r="AM1653" s="109"/>
    </row>
    <row r="1654" spans="1:39" outlineLevel="2">
      <c r="A1654" s="37">
        <f>ROW()</f>
        <v>1654</v>
      </c>
      <c r="C1654" s="6" t="s">
        <v>208</v>
      </c>
      <c r="I1654" s="204">
        <f t="shared" ref="I1654:S1654" si="1165">I1247/$M$33</f>
        <v>0</v>
      </c>
      <c r="J1654" s="9">
        <f t="shared" si="1165"/>
        <v>0</v>
      </c>
      <c r="K1654" s="9">
        <f t="shared" si="1165"/>
        <v>0</v>
      </c>
      <c r="L1654" s="9">
        <f t="shared" si="1165"/>
        <v>0</v>
      </c>
      <c r="M1654" s="9">
        <f t="shared" si="1165"/>
        <v>0</v>
      </c>
      <c r="N1654" s="204">
        <f t="shared" si="1165"/>
        <v>0</v>
      </c>
      <c r="O1654" s="9">
        <f t="shared" si="1165"/>
        <v>0</v>
      </c>
      <c r="P1654" s="9">
        <f t="shared" si="1165"/>
        <v>0</v>
      </c>
      <c r="Q1654" s="9">
        <f t="shared" si="1165"/>
        <v>0</v>
      </c>
      <c r="R1654" s="9">
        <f t="shared" si="1165"/>
        <v>0</v>
      </c>
      <c r="S1654" s="18">
        <f t="shared" si="1165"/>
        <v>0</v>
      </c>
      <c r="T1654" s="204">
        <f t="shared" si="1158"/>
        <v>0</v>
      </c>
      <c r="U1654" s="9">
        <f t="shared" si="1158"/>
        <v>0</v>
      </c>
      <c r="V1654" s="9">
        <f t="shared" si="1158"/>
        <v>0</v>
      </c>
      <c r="W1654" s="9">
        <f t="shared" si="1158"/>
        <v>0</v>
      </c>
      <c r="X1654" s="18">
        <f t="shared" si="1158"/>
        <v>0</v>
      </c>
      <c r="Y1654" s="204">
        <f t="shared" ref="Y1654:AC1654" si="1166">Y1247/$X$33</f>
        <v>0</v>
      </c>
      <c r="Z1654" s="9">
        <f t="shared" si="1166"/>
        <v>0</v>
      </c>
      <c r="AA1654" s="9">
        <f t="shared" si="1166"/>
        <v>0</v>
      </c>
      <c r="AB1654" s="9">
        <f t="shared" si="1166"/>
        <v>0</v>
      </c>
      <c r="AC1654" s="18">
        <f t="shared" si="1166"/>
        <v>0</v>
      </c>
      <c r="AD1654" s="204">
        <f t="shared" si="1160"/>
        <v>0</v>
      </c>
      <c r="AE1654" s="9">
        <f t="shared" si="1160"/>
        <v>0</v>
      </c>
      <c r="AF1654" s="9">
        <f t="shared" si="1160"/>
        <v>0</v>
      </c>
      <c r="AG1654" s="9">
        <f t="shared" si="1160"/>
        <v>0</v>
      </c>
      <c r="AH1654" s="18">
        <f t="shared" si="1160"/>
        <v>0.10506773295527827</v>
      </c>
      <c r="AI1654" s="17"/>
      <c r="AM1654" s="109"/>
    </row>
    <row r="1655" spans="1:39" outlineLevel="2">
      <c r="A1655" s="37">
        <f>ROW()</f>
        <v>1655</v>
      </c>
      <c r="C1655" s="6" t="s">
        <v>473</v>
      </c>
      <c r="I1655" s="204">
        <f t="shared" ref="I1655:S1655" si="1167">I1248/$M$33</f>
        <v>0</v>
      </c>
      <c r="J1655" s="9">
        <f t="shared" si="1167"/>
        <v>0</v>
      </c>
      <c r="K1655" s="9">
        <f t="shared" si="1167"/>
        <v>0</v>
      </c>
      <c r="L1655" s="9">
        <f t="shared" si="1167"/>
        <v>0</v>
      </c>
      <c r="M1655" s="9">
        <f t="shared" si="1167"/>
        <v>0</v>
      </c>
      <c r="N1655" s="204">
        <f t="shared" si="1167"/>
        <v>0</v>
      </c>
      <c r="O1655" s="9">
        <f t="shared" si="1167"/>
        <v>0</v>
      </c>
      <c r="P1655" s="9">
        <f t="shared" si="1167"/>
        <v>0</v>
      </c>
      <c r="Q1655" s="9">
        <f t="shared" si="1167"/>
        <v>0</v>
      </c>
      <c r="R1655" s="9">
        <f t="shared" si="1167"/>
        <v>0</v>
      </c>
      <c r="S1655" s="18">
        <f t="shared" si="1167"/>
        <v>0</v>
      </c>
      <c r="T1655" s="204">
        <f t="shared" si="1158"/>
        <v>0</v>
      </c>
      <c r="U1655" s="9">
        <f t="shared" si="1158"/>
        <v>0</v>
      </c>
      <c r="V1655" s="9">
        <f t="shared" si="1158"/>
        <v>0</v>
      </c>
      <c r="W1655" s="9">
        <f t="shared" si="1158"/>
        <v>0</v>
      </c>
      <c r="X1655" s="18">
        <f t="shared" si="1158"/>
        <v>0</v>
      </c>
      <c r="Y1655" s="204">
        <f t="shared" ref="Y1655:AC1655" si="1168">Y1248/$X$33</f>
        <v>0</v>
      </c>
      <c r="Z1655" s="9">
        <f t="shared" si="1168"/>
        <v>0</v>
      </c>
      <c r="AA1655" s="9">
        <f t="shared" si="1168"/>
        <v>0</v>
      </c>
      <c r="AB1655" s="9">
        <f t="shared" si="1168"/>
        <v>0</v>
      </c>
      <c r="AC1655" s="18">
        <f t="shared" si="1168"/>
        <v>0</v>
      </c>
      <c r="AD1655" s="204">
        <f t="shared" si="1160"/>
        <v>0</v>
      </c>
      <c r="AE1655" s="9">
        <f t="shared" si="1160"/>
        <v>0</v>
      </c>
      <c r="AF1655" s="9">
        <f t="shared" si="1160"/>
        <v>0</v>
      </c>
      <c r="AG1655" s="9">
        <f t="shared" si="1160"/>
        <v>0</v>
      </c>
      <c r="AH1655" s="18">
        <f t="shared" si="1160"/>
        <v>1.1325340087054809</v>
      </c>
      <c r="AI1655" s="17"/>
      <c r="AM1655" s="109"/>
    </row>
    <row r="1656" spans="1:39" outlineLevel="2">
      <c r="A1656" s="37">
        <f>ROW()</f>
        <v>1656</v>
      </c>
      <c r="C1656" s="6" t="s">
        <v>474</v>
      </c>
      <c r="I1656" s="204">
        <f t="shared" ref="I1656:S1656" si="1169">I1249/$M$33</f>
        <v>0</v>
      </c>
      <c r="J1656" s="9">
        <f t="shared" si="1169"/>
        <v>0</v>
      </c>
      <c r="K1656" s="9">
        <f t="shared" si="1169"/>
        <v>0</v>
      </c>
      <c r="L1656" s="9">
        <f t="shared" si="1169"/>
        <v>0</v>
      </c>
      <c r="M1656" s="9">
        <f t="shared" si="1169"/>
        <v>0</v>
      </c>
      <c r="N1656" s="204">
        <f t="shared" si="1169"/>
        <v>0</v>
      </c>
      <c r="O1656" s="9">
        <f t="shared" si="1169"/>
        <v>0</v>
      </c>
      <c r="P1656" s="9">
        <f t="shared" si="1169"/>
        <v>0</v>
      </c>
      <c r="Q1656" s="9">
        <f t="shared" si="1169"/>
        <v>0</v>
      </c>
      <c r="R1656" s="9">
        <f t="shared" si="1169"/>
        <v>0</v>
      </c>
      <c r="S1656" s="18">
        <f t="shared" si="1169"/>
        <v>0</v>
      </c>
      <c r="T1656" s="204">
        <f t="shared" si="1158"/>
        <v>0</v>
      </c>
      <c r="U1656" s="9">
        <f t="shared" si="1158"/>
        <v>0</v>
      </c>
      <c r="V1656" s="9">
        <f t="shared" si="1158"/>
        <v>0</v>
      </c>
      <c r="W1656" s="9">
        <f t="shared" si="1158"/>
        <v>0</v>
      </c>
      <c r="X1656" s="18">
        <f t="shared" si="1158"/>
        <v>0</v>
      </c>
      <c r="Y1656" s="204">
        <f t="shared" ref="Y1656:AC1656" si="1170">Y1249/$X$33</f>
        <v>0</v>
      </c>
      <c r="Z1656" s="9">
        <f t="shared" si="1170"/>
        <v>0</v>
      </c>
      <c r="AA1656" s="9">
        <f t="shared" si="1170"/>
        <v>0</v>
      </c>
      <c r="AB1656" s="9">
        <f t="shared" si="1170"/>
        <v>0</v>
      </c>
      <c r="AC1656" s="18">
        <f t="shared" si="1170"/>
        <v>0</v>
      </c>
      <c r="AD1656" s="204">
        <f t="shared" si="1160"/>
        <v>0</v>
      </c>
      <c r="AE1656" s="9">
        <f t="shared" si="1160"/>
        <v>0</v>
      </c>
      <c r="AF1656" s="9">
        <f t="shared" si="1160"/>
        <v>0</v>
      </c>
      <c r="AG1656" s="9">
        <f t="shared" si="1160"/>
        <v>0</v>
      </c>
      <c r="AH1656" s="18">
        <f t="shared" si="1160"/>
        <v>0.23074872034649554</v>
      </c>
      <c r="AI1656" s="17"/>
      <c r="AM1656" s="109"/>
    </row>
    <row r="1657" spans="1:39" outlineLevel="2">
      <c r="A1657" s="37">
        <f>ROW()</f>
        <v>1657</v>
      </c>
      <c r="C1657" s="6" t="s">
        <v>477</v>
      </c>
      <c r="I1657" s="204">
        <f t="shared" ref="I1657:S1657" si="1171">I1250/$M$33</f>
        <v>0</v>
      </c>
      <c r="J1657" s="9">
        <f t="shared" si="1171"/>
        <v>0</v>
      </c>
      <c r="K1657" s="9">
        <f t="shared" si="1171"/>
        <v>0</v>
      </c>
      <c r="L1657" s="9">
        <f t="shared" si="1171"/>
        <v>0</v>
      </c>
      <c r="M1657" s="9">
        <f t="shared" si="1171"/>
        <v>0</v>
      </c>
      <c r="N1657" s="204">
        <f t="shared" si="1171"/>
        <v>0</v>
      </c>
      <c r="O1657" s="9">
        <f t="shared" si="1171"/>
        <v>0</v>
      </c>
      <c r="P1657" s="9">
        <f t="shared" si="1171"/>
        <v>0</v>
      </c>
      <c r="Q1657" s="9">
        <f t="shared" si="1171"/>
        <v>0</v>
      </c>
      <c r="R1657" s="9">
        <f t="shared" si="1171"/>
        <v>0</v>
      </c>
      <c r="S1657" s="18">
        <f t="shared" si="1171"/>
        <v>0</v>
      </c>
      <c r="T1657" s="204">
        <f t="shared" si="1158"/>
        <v>0</v>
      </c>
      <c r="U1657" s="9">
        <f t="shared" si="1158"/>
        <v>0</v>
      </c>
      <c r="V1657" s="9">
        <f t="shared" si="1158"/>
        <v>0</v>
      </c>
      <c r="W1657" s="9">
        <f t="shared" si="1158"/>
        <v>0</v>
      </c>
      <c r="X1657" s="18">
        <f t="shared" si="1158"/>
        <v>0</v>
      </c>
      <c r="Y1657" s="204">
        <f t="shared" ref="Y1657:AC1657" si="1172">Y1250/$X$33</f>
        <v>0</v>
      </c>
      <c r="Z1657" s="9">
        <f t="shared" si="1172"/>
        <v>0</v>
      </c>
      <c r="AA1657" s="9">
        <f t="shared" si="1172"/>
        <v>0</v>
      </c>
      <c r="AB1657" s="9">
        <f t="shared" si="1172"/>
        <v>0</v>
      </c>
      <c r="AC1657" s="18">
        <f t="shared" si="1172"/>
        <v>0</v>
      </c>
      <c r="AD1657" s="204">
        <f t="shared" si="1160"/>
        <v>0</v>
      </c>
      <c r="AE1657" s="9">
        <f t="shared" si="1160"/>
        <v>0</v>
      </c>
      <c r="AF1657" s="9">
        <f t="shared" si="1160"/>
        <v>0</v>
      </c>
      <c r="AG1657" s="9">
        <f t="shared" si="1160"/>
        <v>0</v>
      </c>
      <c r="AH1657" s="18">
        <f t="shared" si="1160"/>
        <v>1.3652361788669596</v>
      </c>
      <c r="AI1657" s="17"/>
      <c r="AM1657" s="109"/>
    </row>
    <row r="1658" spans="1:39" outlineLevel="2">
      <c r="A1658" s="37">
        <f>ROW()</f>
        <v>1658</v>
      </c>
      <c r="C1658" s="6" t="s">
        <v>511</v>
      </c>
      <c r="I1658" s="204">
        <f t="shared" ref="I1658:S1658" si="1173">I1251/$M$33</f>
        <v>0</v>
      </c>
      <c r="J1658" s="9">
        <f t="shared" si="1173"/>
        <v>0</v>
      </c>
      <c r="K1658" s="9">
        <f t="shared" si="1173"/>
        <v>0</v>
      </c>
      <c r="L1658" s="9">
        <f t="shared" si="1173"/>
        <v>0</v>
      </c>
      <c r="M1658" s="9">
        <f t="shared" si="1173"/>
        <v>0</v>
      </c>
      <c r="N1658" s="204">
        <f t="shared" si="1173"/>
        <v>0</v>
      </c>
      <c r="O1658" s="9">
        <f t="shared" si="1173"/>
        <v>0</v>
      </c>
      <c r="P1658" s="9">
        <f t="shared" si="1173"/>
        <v>0</v>
      </c>
      <c r="Q1658" s="9">
        <f t="shared" si="1173"/>
        <v>0</v>
      </c>
      <c r="R1658" s="9">
        <f t="shared" si="1173"/>
        <v>0</v>
      </c>
      <c r="S1658" s="18">
        <f t="shared" si="1173"/>
        <v>0</v>
      </c>
      <c r="T1658" s="204">
        <f t="shared" si="1158"/>
        <v>0</v>
      </c>
      <c r="U1658" s="9">
        <f t="shared" si="1158"/>
        <v>0</v>
      </c>
      <c r="V1658" s="9">
        <f t="shared" si="1158"/>
        <v>0</v>
      </c>
      <c r="W1658" s="9">
        <f t="shared" si="1158"/>
        <v>0</v>
      </c>
      <c r="X1658" s="18">
        <f t="shared" si="1158"/>
        <v>0</v>
      </c>
      <c r="Y1658" s="204">
        <f t="shared" ref="Y1658:AC1658" si="1174">Y1251/$X$33</f>
        <v>0</v>
      </c>
      <c r="Z1658" s="9">
        <f t="shared" si="1174"/>
        <v>0</v>
      </c>
      <c r="AA1658" s="9">
        <f t="shared" si="1174"/>
        <v>0</v>
      </c>
      <c r="AB1658" s="9">
        <f t="shared" si="1174"/>
        <v>0</v>
      </c>
      <c r="AC1658" s="18">
        <f t="shared" si="1174"/>
        <v>0</v>
      </c>
      <c r="AD1658" s="204">
        <f t="shared" si="1160"/>
        <v>0</v>
      </c>
      <c r="AE1658" s="9">
        <f t="shared" si="1160"/>
        <v>0</v>
      </c>
      <c r="AF1658" s="9">
        <f t="shared" si="1160"/>
        <v>0</v>
      </c>
      <c r="AG1658" s="9">
        <f t="shared" si="1160"/>
        <v>0</v>
      </c>
      <c r="AH1658" s="18">
        <f t="shared" si="1160"/>
        <v>0.16140432209431774</v>
      </c>
      <c r="AI1658" s="17"/>
      <c r="AM1658" s="109"/>
    </row>
    <row r="1659" spans="1:39" outlineLevel="2">
      <c r="A1659" s="37">
        <f>ROW()</f>
        <v>1659</v>
      </c>
      <c r="C1659" s="6" t="s">
        <v>655</v>
      </c>
      <c r="I1659" s="204"/>
      <c r="J1659" s="9"/>
      <c r="K1659" s="9"/>
      <c r="L1659" s="9"/>
      <c r="M1659" s="9"/>
      <c r="N1659" s="204"/>
      <c r="O1659" s="9"/>
      <c r="P1659" s="9"/>
      <c r="Q1659" s="9"/>
      <c r="R1659" s="9"/>
      <c r="S1659" s="18"/>
      <c r="T1659" s="204"/>
      <c r="U1659" s="9"/>
      <c r="V1659" s="9"/>
      <c r="W1659" s="9"/>
      <c r="X1659" s="18"/>
      <c r="Y1659" s="204"/>
      <c r="Z1659" s="9"/>
      <c r="AA1659" s="9"/>
      <c r="AB1659" s="9"/>
      <c r="AC1659" s="18"/>
      <c r="AD1659" s="204"/>
      <c r="AE1659" s="9"/>
      <c r="AF1659" s="9"/>
      <c r="AG1659" s="9"/>
      <c r="AH1659" s="18"/>
      <c r="AI1659" s="17"/>
      <c r="AM1659" s="109"/>
    </row>
    <row r="1660" spans="1:39" outlineLevel="2">
      <c r="A1660" s="37">
        <f>ROW()</f>
        <v>1660</v>
      </c>
      <c r="C1660" s="6" t="s">
        <v>656</v>
      </c>
      <c r="I1660" s="204"/>
      <c r="J1660" s="9"/>
      <c r="K1660" s="9"/>
      <c r="L1660" s="9"/>
      <c r="M1660" s="9"/>
      <c r="N1660" s="204"/>
      <c r="O1660" s="9"/>
      <c r="P1660" s="9"/>
      <c r="Q1660" s="9"/>
      <c r="R1660" s="9"/>
      <c r="S1660" s="18"/>
      <c r="T1660" s="204"/>
      <c r="U1660" s="9"/>
      <c r="V1660" s="9"/>
      <c r="W1660" s="9"/>
      <c r="X1660" s="18"/>
      <c r="Y1660" s="204"/>
      <c r="Z1660" s="9"/>
      <c r="AA1660" s="9"/>
      <c r="AB1660" s="9"/>
      <c r="AC1660" s="18"/>
      <c r="AD1660" s="204"/>
      <c r="AE1660" s="9"/>
      <c r="AF1660" s="9"/>
      <c r="AG1660" s="9"/>
      <c r="AH1660" s="18"/>
      <c r="AI1660" s="17"/>
      <c r="AM1660" s="109"/>
    </row>
    <row r="1661" spans="1:39" outlineLevel="2">
      <c r="A1661" s="37">
        <f>ROW()</f>
        <v>1661</v>
      </c>
      <c r="C1661" s="6" t="s">
        <v>667</v>
      </c>
      <c r="I1661" s="204"/>
      <c r="J1661" s="9"/>
      <c r="K1661" s="9"/>
      <c r="L1661" s="9"/>
      <c r="M1661" s="9"/>
      <c r="N1661" s="204"/>
      <c r="O1661" s="9"/>
      <c r="P1661" s="9"/>
      <c r="Q1661" s="9"/>
      <c r="R1661" s="9"/>
      <c r="S1661" s="18"/>
      <c r="T1661" s="204"/>
      <c r="U1661" s="9"/>
      <c r="V1661" s="9"/>
      <c r="W1661" s="9"/>
      <c r="X1661" s="18"/>
      <c r="Y1661" s="204"/>
      <c r="Z1661" s="9"/>
      <c r="AA1661" s="9"/>
      <c r="AB1661" s="9"/>
      <c r="AC1661" s="18"/>
      <c r="AD1661" s="204"/>
      <c r="AE1661" s="9"/>
      <c r="AF1661" s="9"/>
      <c r="AG1661" s="9"/>
      <c r="AH1661" s="18"/>
      <c r="AI1661" s="17"/>
      <c r="AM1661" s="109"/>
    </row>
    <row r="1662" spans="1:39" outlineLevel="2">
      <c r="A1662" s="37">
        <f>ROW()</f>
        <v>1662</v>
      </c>
      <c r="C1662" s="6" t="s">
        <v>212</v>
      </c>
      <c r="I1662" s="204">
        <f t="shared" ref="I1662:S1662" si="1175">I1255/$M$33</f>
        <v>0</v>
      </c>
      <c r="J1662" s="9">
        <f t="shared" si="1175"/>
        <v>0</v>
      </c>
      <c r="K1662" s="9">
        <f t="shared" si="1175"/>
        <v>0</v>
      </c>
      <c r="L1662" s="9">
        <f t="shared" si="1175"/>
        <v>0</v>
      </c>
      <c r="M1662" s="9">
        <f t="shared" si="1175"/>
        <v>0</v>
      </c>
      <c r="N1662" s="204">
        <f t="shared" si="1175"/>
        <v>0</v>
      </c>
      <c r="O1662" s="9">
        <f t="shared" si="1175"/>
        <v>0</v>
      </c>
      <c r="P1662" s="9">
        <f t="shared" si="1175"/>
        <v>0</v>
      </c>
      <c r="Q1662" s="9">
        <f t="shared" si="1175"/>
        <v>0</v>
      </c>
      <c r="R1662" s="9">
        <f t="shared" si="1175"/>
        <v>0</v>
      </c>
      <c r="S1662" s="18">
        <f t="shared" si="1175"/>
        <v>0</v>
      </c>
      <c r="T1662" s="204">
        <f t="shared" ref="T1662:X1663" si="1176">T1255/$S$33</f>
        <v>0</v>
      </c>
      <c r="U1662" s="9">
        <f t="shared" si="1176"/>
        <v>0</v>
      </c>
      <c r="V1662" s="9">
        <f t="shared" si="1176"/>
        <v>0</v>
      </c>
      <c r="W1662" s="9">
        <f t="shared" si="1176"/>
        <v>0</v>
      </c>
      <c r="X1662" s="18">
        <f t="shared" si="1176"/>
        <v>0</v>
      </c>
      <c r="Y1662" s="204">
        <f t="shared" ref="Y1662:AC1662" si="1177">Y1255/$X$33</f>
        <v>0</v>
      </c>
      <c r="Z1662" s="9">
        <f t="shared" si="1177"/>
        <v>0</v>
      </c>
      <c r="AA1662" s="9">
        <f t="shared" si="1177"/>
        <v>0</v>
      </c>
      <c r="AB1662" s="9">
        <f t="shared" si="1177"/>
        <v>0</v>
      </c>
      <c r="AC1662" s="18">
        <f t="shared" si="1177"/>
        <v>0</v>
      </c>
      <c r="AD1662" s="204">
        <f t="shared" ref="AD1662:AH1663" si="1178">AD1255/$AB$33</f>
        <v>0</v>
      </c>
      <c r="AE1662" s="9">
        <f t="shared" si="1178"/>
        <v>0</v>
      </c>
      <c r="AF1662" s="9">
        <f t="shared" si="1178"/>
        <v>0</v>
      </c>
      <c r="AG1662" s="9">
        <f t="shared" si="1178"/>
        <v>0</v>
      </c>
      <c r="AH1662" s="18">
        <f t="shared" si="1178"/>
        <v>0</v>
      </c>
      <c r="AI1662" s="17"/>
      <c r="AM1662" s="109"/>
    </row>
    <row r="1663" spans="1:39" outlineLevel="2">
      <c r="A1663" s="37">
        <f>ROW()</f>
        <v>1663</v>
      </c>
      <c r="C1663" s="6" t="s">
        <v>362</v>
      </c>
      <c r="I1663" s="205">
        <f t="shared" ref="I1663:S1663" si="1179">I1256/$M$33</f>
        <v>0</v>
      </c>
      <c r="J1663" s="15">
        <f t="shared" si="1179"/>
        <v>0</v>
      </c>
      <c r="K1663" s="15">
        <f t="shared" si="1179"/>
        <v>0</v>
      </c>
      <c r="L1663" s="15">
        <f t="shared" si="1179"/>
        <v>0</v>
      </c>
      <c r="M1663" s="15">
        <f t="shared" si="1179"/>
        <v>0</v>
      </c>
      <c r="N1663" s="205">
        <f t="shared" si="1179"/>
        <v>0</v>
      </c>
      <c r="O1663" s="15">
        <f t="shared" si="1179"/>
        <v>0</v>
      </c>
      <c r="P1663" s="15">
        <f t="shared" si="1179"/>
        <v>0</v>
      </c>
      <c r="Q1663" s="15">
        <f t="shared" si="1179"/>
        <v>0</v>
      </c>
      <c r="R1663" s="15">
        <f t="shared" si="1179"/>
        <v>0</v>
      </c>
      <c r="S1663" s="206">
        <f t="shared" si="1179"/>
        <v>0</v>
      </c>
      <c r="T1663" s="205">
        <f t="shared" si="1176"/>
        <v>0</v>
      </c>
      <c r="U1663" s="15">
        <f t="shared" si="1176"/>
        <v>0</v>
      </c>
      <c r="V1663" s="15">
        <f t="shared" si="1176"/>
        <v>0</v>
      </c>
      <c r="W1663" s="15">
        <f t="shared" si="1176"/>
        <v>0</v>
      </c>
      <c r="X1663" s="206">
        <f t="shared" si="1176"/>
        <v>0</v>
      </c>
      <c r="Y1663" s="205">
        <f t="shared" ref="Y1663:AC1663" si="1180">Y1256/$X$33</f>
        <v>0</v>
      </c>
      <c r="Z1663" s="15">
        <f t="shared" si="1180"/>
        <v>0</v>
      </c>
      <c r="AA1663" s="15">
        <f t="shared" si="1180"/>
        <v>0</v>
      </c>
      <c r="AB1663" s="15">
        <f t="shared" si="1180"/>
        <v>0</v>
      </c>
      <c r="AC1663" s="206">
        <f t="shared" si="1180"/>
        <v>0</v>
      </c>
      <c r="AD1663" s="205">
        <f t="shared" si="1178"/>
        <v>0</v>
      </c>
      <c r="AE1663" s="15">
        <f t="shared" si="1178"/>
        <v>0</v>
      </c>
      <c r="AF1663" s="15">
        <f t="shared" si="1178"/>
        <v>0</v>
      </c>
      <c r="AG1663" s="15">
        <f t="shared" si="1178"/>
        <v>0</v>
      </c>
      <c r="AH1663" s="206">
        <f t="shared" si="1178"/>
        <v>4.7001949922341656E-2</v>
      </c>
      <c r="AI1663" s="17"/>
      <c r="AM1663" s="109"/>
    </row>
    <row r="1664" spans="1:39" outlineLevel="2">
      <c r="A1664" s="37">
        <f>ROW()</f>
        <v>1664</v>
      </c>
      <c r="C1664" s="6" t="s">
        <v>1</v>
      </c>
      <c r="I1664" s="204">
        <f t="shared" ref="I1664:AH1664" si="1181">SUM(I1651:I1663)</f>
        <v>0</v>
      </c>
      <c r="J1664" s="9">
        <f t="shared" si="1181"/>
        <v>0</v>
      </c>
      <c r="K1664" s="9">
        <f t="shared" si="1181"/>
        <v>0</v>
      </c>
      <c r="L1664" s="9">
        <f t="shared" si="1181"/>
        <v>0</v>
      </c>
      <c r="M1664" s="9">
        <f t="shared" si="1181"/>
        <v>0</v>
      </c>
      <c r="N1664" s="204">
        <f t="shared" si="1181"/>
        <v>0</v>
      </c>
      <c r="O1664" s="9">
        <f t="shared" si="1181"/>
        <v>0</v>
      </c>
      <c r="P1664" s="9">
        <f t="shared" si="1181"/>
        <v>0</v>
      </c>
      <c r="Q1664" s="9">
        <f t="shared" si="1181"/>
        <v>0</v>
      </c>
      <c r="R1664" s="9">
        <f t="shared" si="1181"/>
        <v>0</v>
      </c>
      <c r="S1664" s="18">
        <f t="shared" si="1181"/>
        <v>0</v>
      </c>
      <c r="T1664" s="204">
        <f t="shared" si="1181"/>
        <v>0</v>
      </c>
      <c r="U1664" s="9">
        <f t="shared" si="1181"/>
        <v>0</v>
      </c>
      <c r="V1664" s="9">
        <f t="shared" si="1181"/>
        <v>0</v>
      </c>
      <c r="W1664" s="9">
        <f t="shared" si="1181"/>
        <v>0</v>
      </c>
      <c r="X1664" s="18">
        <f t="shared" si="1181"/>
        <v>0</v>
      </c>
      <c r="Y1664" s="204">
        <f t="shared" si="1181"/>
        <v>0</v>
      </c>
      <c r="Z1664" s="9">
        <f t="shared" si="1181"/>
        <v>0</v>
      </c>
      <c r="AA1664" s="9">
        <f t="shared" si="1181"/>
        <v>0</v>
      </c>
      <c r="AB1664" s="9">
        <f t="shared" si="1181"/>
        <v>0</v>
      </c>
      <c r="AC1664" s="18">
        <f t="shared" si="1181"/>
        <v>0</v>
      </c>
      <c r="AD1664" s="204">
        <f t="shared" si="1181"/>
        <v>0</v>
      </c>
      <c r="AE1664" s="9">
        <f t="shared" si="1181"/>
        <v>0</v>
      </c>
      <c r="AF1664" s="9">
        <f t="shared" si="1181"/>
        <v>0</v>
      </c>
      <c r="AG1664" s="9">
        <f t="shared" si="1181"/>
        <v>0</v>
      </c>
      <c r="AH1664" s="18">
        <f t="shared" si="1181"/>
        <v>3.2004295342555444</v>
      </c>
      <c r="AI1664" s="17"/>
      <c r="AM1664" s="109"/>
    </row>
    <row r="1665" spans="1:39" outlineLevel="2">
      <c r="A1665" s="37">
        <f>ROW()</f>
        <v>1665</v>
      </c>
      <c r="B1665" s="64" t="s">
        <v>556</v>
      </c>
      <c r="I1665" s="1306" t="str">
        <f>"AA1 [m$ "&amp;$E$33&amp;"]"</f>
        <v>AA1 [m$ 31/12/2024]</v>
      </c>
      <c r="J1665" s="1307"/>
      <c r="K1665" s="1307"/>
      <c r="L1665" s="1307"/>
      <c r="M1665" s="1307"/>
      <c r="N1665" s="1303" t="str">
        <f>"AA2 [m$ "&amp;$E$33&amp;"]"</f>
        <v>AA2 [m$ 31/12/2024]</v>
      </c>
      <c r="O1665" s="1304"/>
      <c r="P1665" s="1304"/>
      <c r="Q1665" s="1304"/>
      <c r="R1665" s="1304"/>
      <c r="S1665" s="1305"/>
      <c r="T1665" s="1303" t="str">
        <f>"AA3 [m$ "&amp;$E$33&amp;"]"</f>
        <v>AA3 [m$ 31/12/2024]</v>
      </c>
      <c r="U1665" s="1304"/>
      <c r="V1665" s="1304"/>
      <c r="W1665" s="1304"/>
      <c r="X1665" s="1305"/>
      <c r="Y1665" s="1303" t="str">
        <f>"AA4 [m$ "&amp;$E$33&amp;"]"</f>
        <v>AA4 [m$ 31/12/2024]</v>
      </c>
      <c r="Z1665" s="1304"/>
      <c r="AA1665" s="1304"/>
      <c r="AB1665" s="1304"/>
      <c r="AC1665" s="1305"/>
      <c r="AD1665" s="1303" t="str">
        <f>"AA4 [m$ "&amp;$E$33&amp;"]"</f>
        <v>AA4 [m$ 31/12/2024]</v>
      </c>
      <c r="AE1665" s="1304"/>
      <c r="AF1665" s="1304"/>
      <c r="AG1665" s="1304"/>
      <c r="AH1665" s="1305"/>
      <c r="AI1665" s="17"/>
      <c r="AM1665" s="109"/>
    </row>
    <row r="1666" spans="1:39" outlineLevel="2">
      <c r="A1666" s="37">
        <f>ROW()</f>
        <v>1666</v>
      </c>
      <c r="C1666" s="167" t="s">
        <v>2</v>
      </c>
      <c r="I1666" s="204">
        <f t="shared" ref="I1666:S1666" si="1182">I1259/$M$33</f>
        <v>0</v>
      </c>
      <c r="J1666" s="9">
        <f t="shared" si="1182"/>
        <v>0</v>
      </c>
      <c r="K1666" s="9">
        <f t="shared" si="1182"/>
        <v>0</v>
      </c>
      <c r="L1666" s="9">
        <f t="shared" si="1182"/>
        <v>0</v>
      </c>
      <c r="M1666" s="9">
        <f t="shared" si="1182"/>
        <v>0</v>
      </c>
      <c r="N1666" s="204">
        <f t="shared" si="1182"/>
        <v>0</v>
      </c>
      <c r="O1666" s="9">
        <f t="shared" si="1182"/>
        <v>0</v>
      </c>
      <c r="P1666" s="9">
        <f t="shared" si="1182"/>
        <v>0</v>
      </c>
      <c r="Q1666" s="9">
        <f t="shared" si="1182"/>
        <v>0</v>
      </c>
      <c r="R1666" s="9">
        <f t="shared" si="1182"/>
        <v>0</v>
      </c>
      <c r="S1666" s="18">
        <f t="shared" si="1182"/>
        <v>0</v>
      </c>
      <c r="T1666" s="204">
        <f t="shared" ref="T1666:X1673" si="1183">T1259/$S$33</f>
        <v>0</v>
      </c>
      <c r="U1666" s="9">
        <f t="shared" si="1183"/>
        <v>0</v>
      </c>
      <c r="V1666" s="9">
        <f t="shared" si="1183"/>
        <v>0</v>
      </c>
      <c r="W1666" s="9">
        <f t="shared" si="1183"/>
        <v>0</v>
      </c>
      <c r="X1666" s="18">
        <f t="shared" si="1183"/>
        <v>0</v>
      </c>
      <c r="Y1666" s="204">
        <f t="shared" ref="Y1666:AC1666" si="1184">Y1259/$X$33</f>
        <v>0</v>
      </c>
      <c r="Z1666" s="9">
        <f t="shared" si="1184"/>
        <v>0</v>
      </c>
      <c r="AA1666" s="9">
        <f t="shared" si="1184"/>
        <v>0</v>
      </c>
      <c r="AB1666" s="9">
        <f t="shared" si="1184"/>
        <v>0</v>
      </c>
      <c r="AC1666" s="18">
        <f t="shared" si="1184"/>
        <v>0</v>
      </c>
      <c r="AD1666" s="204">
        <f t="shared" ref="AD1666:AH1673" si="1185">AD1259/$AB$33</f>
        <v>0</v>
      </c>
      <c r="AE1666" s="9">
        <f t="shared" si="1185"/>
        <v>0</v>
      </c>
      <c r="AF1666" s="9">
        <f t="shared" si="1185"/>
        <v>0</v>
      </c>
      <c r="AG1666" s="9">
        <f t="shared" si="1185"/>
        <v>0</v>
      </c>
      <c r="AH1666" s="18">
        <f t="shared" si="1185"/>
        <v>0</v>
      </c>
      <c r="AI1666" s="17"/>
      <c r="AM1666" s="109"/>
    </row>
    <row r="1667" spans="1:39" outlineLevel="2">
      <c r="A1667" s="37">
        <f>ROW()</f>
        <v>1667</v>
      </c>
      <c r="C1667" s="6" t="s">
        <v>3</v>
      </c>
      <c r="I1667" s="204">
        <f t="shared" ref="I1667:S1667" si="1186">I1260/$M$33</f>
        <v>0</v>
      </c>
      <c r="J1667" s="9">
        <f t="shared" si="1186"/>
        <v>0</v>
      </c>
      <c r="K1667" s="9">
        <f t="shared" si="1186"/>
        <v>0</v>
      </c>
      <c r="L1667" s="9">
        <f t="shared" si="1186"/>
        <v>0</v>
      </c>
      <c r="M1667" s="9">
        <f t="shared" si="1186"/>
        <v>0</v>
      </c>
      <c r="N1667" s="204">
        <f t="shared" si="1186"/>
        <v>0</v>
      </c>
      <c r="O1667" s="9">
        <f t="shared" si="1186"/>
        <v>0</v>
      </c>
      <c r="P1667" s="9">
        <f t="shared" si="1186"/>
        <v>0</v>
      </c>
      <c r="Q1667" s="9">
        <f t="shared" si="1186"/>
        <v>0</v>
      </c>
      <c r="R1667" s="9">
        <f t="shared" si="1186"/>
        <v>0</v>
      </c>
      <c r="S1667" s="18">
        <f t="shared" si="1186"/>
        <v>0</v>
      </c>
      <c r="T1667" s="204">
        <f t="shared" si="1183"/>
        <v>0</v>
      </c>
      <c r="U1667" s="9">
        <f t="shared" si="1183"/>
        <v>0</v>
      </c>
      <c r="V1667" s="9">
        <f t="shared" si="1183"/>
        <v>0</v>
      </c>
      <c r="W1667" s="9">
        <f t="shared" si="1183"/>
        <v>0</v>
      </c>
      <c r="X1667" s="18">
        <f t="shared" si="1183"/>
        <v>0</v>
      </c>
      <c r="Y1667" s="204">
        <f t="shared" ref="Y1667:AC1667" si="1187">Y1260/$X$33</f>
        <v>0</v>
      </c>
      <c r="Z1667" s="9">
        <f t="shared" si="1187"/>
        <v>0</v>
      </c>
      <c r="AA1667" s="9">
        <f t="shared" si="1187"/>
        <v>0</v>
      </c>
      <c r="AB1667" s="9">
        <f t="shared" si="1187"/>
        <v>0</v>
      </c>
      <c r="AC1667" s="18">
        <f t="shared" si="1187"/>
        <v>0</v>
      </c>
      <c r="AD1667" s="204">
        <f t="shared" si="1185"/>
        <v>0</v>
      </c>
      <c r="AE1667" s="9">
        <f t="shared" si="1185"/>
        <v>0</v>
      </c>
      <c r="AF1667" s="9">
        <f t="shared" si="1185"/>
        <v>0</v>
      </c>
      <c r="AG1667" s="9">
        <f t="shared" si="1185"/>
        <v>0</v>
      </c>
      <c r="AH1667" s="18">
        <f t="shared" si="1185"/>
        <v>0</v>
      </c>
      <c r="AI1667" s="17"/>
      <c r="AM1667" s="109"/>
    </row>
    <row r="1668" spans="1:39" outlineLevel="2">
      <c r="A1668" s="37">
        <f>ROW()</f>
        <v>1668</v>
      </c>
      <c r="C1668" s="6" t="s">
        <v>4</v>
      </c>
      <c r="I1668" s="204">
        <f t="shared" ref="I1668:S1668" si="1188">I1261/$M$33</f>
        <v>0</v>
      </c>
      <c r="J1668" s="9">
        <f t="shared" si="1188"/>
        <v>0</v>
      </c>
      <c r="K1668" s="9">
        <f t="shared" si="1188"/>
        <v>0</v>
      </c>
      <c r="L1668" s="9">
        <f t="shared" si="1188"/>
        <v>0</v>
      </c>
      <c r="M1668" s="9">
        <f t="shared" si="1188"/>
        <v>0</v>
      </c>
      <c r="N1668" s="204">
        <f t="shared" si="1188"/>
        <v>0</v>
      </c>
      <c r="O1668" s="9">
        <f t="shared" si="1188"/>
        <v>0</v>
      </c>
      <c r="P1668" s="9">
        <f t="shared" si="1188"/>
        <v>0</v>
      </c>
      <c r="Q1668" s="9">
        <f t="shared" si="1188"/>
        <v>0</v>
      </c>
      <c r="R1668" s="9">
        <f t="shared" si="1188"/>
        <v>0</v>
      </c>
      <c r="S1668" s="18">
        <f t="shared" si="1188"/>
        <v>0</v>
      </c>
      <c r="T1668" s="204">
        <f t="shared" si="1183"/>
        <v>0</v>
      </c>
      <c r="U1668" s="9">
        <f t="shared" si="1183"/>
        <v>0</v>
      </c>
      <c r="V1668" s="9">
        <f t="shared" si="1183"/>
        <v>0</v>
      </c>
      <c r="W1668" s="9">
        <f t="shared" si="1183"/>
        <v>0</v>
      </c>
      <c r="X1668" s="18">
        <f t="shared" si="1183"/>
        <v>0</v>
      </c>
      <c r="Y1668" s="204">
        <f t="shared" ref="Y1668:AC1668" si="1189">Y1261/$X$33</f>
        <v>0</v>
      </c>
      <c r="Z1668" s="9">
        <f t="shared" si="1189"/>
        <v>0</v>
      </c>
      <c r="AA1668" s="9">
        <f t="shared" si="1189"/>
        <v>0</v>
      </c>
      <c r="AB1668" s="9">
        <f t="shared" si="1189"/>
        <v>0</v>
      </c>
      <c r="AC1668" s="18">
        <f t="shared" si="1189"/>
        <v>0</v>
      </c>
      <c r="AD1668" s="204">
        <f t="shared" si="1185"/>
        <v>0</v>
      </c>
      <c r="AE1668" s="9">
        <f t="shared" si="1185"/>
        <v>0</v>
      </c>
      <c r="AF1668" s="9">
        <f t="shared" si="1185"/>
        <v>0</v>
      </c>
      <c r="AG1668" s="9">
        <f t="shared" si="1185"/>
        <v>0</v>
      </c>
      <c r="AH1668" s="18">
        <f t="shared" si="1185"/>
        <v>0</v>
      </c>
      <c r="AI1668" s="17"/>
      <c r="AM1668" s="109"/>
    </row>
    <row r="1669" spans="1:39" outlineLevel="2">
      <c r="A1669" s="37">
        <f>ROW()</f>
        <v>1669</v>
      </c>
      <c r="C1669" s="6" t="s">
        <v>208</v>
      </c>
      <c r="I1669" s="204">
        <f t="shared" ref="I1669:S1669" si="1190">I1262/$M$33</f>
        <v>0</v>
      </c>
      <c r="J1669" s="9">
        <f t="shared" si="1190"/>
        <v>0</v>
      </c>
      <c r="K1669" s="9">
        <f t="shared" si="1190"/>
        <v>0</v>
      </c>
      <c r="L1669" s="9">
        <f t="shared" si="1190"/>
        <v>0</v>
      </c>
      <c r="M1669" s="9">
        <f t="shared" si="1190"/>
        <v>0</v>
      </c>
      <c r="N1669" s="204">
        <f t="shared" si="1190"/>
        <v>0</v>
      </c>
      <c r="O1669" s="9">
        <f t="shared" si="1190"/>
        <v>0</v>
      </c>
      <c r="P1669" s="9">
        <f t="shared" si="1190"/>
        <v>0</v>
      </c>
      <c r="Q1669" s="9">
        <f t="shared" si="1190"/>
        <v>0</v>
      </c>
      <c r="R1669" s="9">
        <f t="shared" si="1190"/>
        <v>0</v>
      </c>
      <c r="S1669" s="18">
        <f t="shared" si="1190"/>
        <v>0</v>
      </c>
      <c r="T1669" s="204">
        <f t="shared" si="1183"/>
        <v>0</v>
      </c>
      <c r="U1669" s="9">
        <f t="shared" si="1183"/>
        <v>0</v>
      </c>
      <c r="V1669" s="9">
        <f t="shared" si="1183"/>
        <v>0</v>
      </c>
      <c r="W1669" s="9">
        <f t="shared" si="1183"/>
        <v>0</v>
      </c>
      <c r="X1669" s="18">
        <f t="shared" si="1183"/>
        <v>0</v>
      </c>
      <c r="Y1669" s="204">
        <f t="shared" ref="Y1669:AC1669" si="1191">Y1262/$X$33</f>
        <v>0</v>
      </c>
      <c r="Z1669" s="9">
        <f t="shared" si="1191"/>
        <v>0</v>
      </c>
      <c r="AA1669" s="9">
        <f t="shared" si="1191"/>
        <v>0</v>
      </c>
      <c r="AB1669" s="9">
        <f t="shared" si="1191"/>
        <v>0</v>
      </c>
      <c r="AC1669" s="18">
        <f t="shared" si="1191"/>
        <v>0</v>
      </c>
      <c r="AD1669" s="204">
        <f t="shared" si="1185"/>
        <v>0</v>
      </c>
      <c r="AE1669" s="9">
        <f t="shared" si="1185"/>
        <v>0</v>
      </c>
      <c r="AF1669" s="9">
        <f t="shared" si="1185"/>
        <v>0</v>
      </c>
      <c r="AG1669" s="9">
        <f t="shared" si="1185"/>
        <v>0</v>
      </c>
      <c r="AH1669" s="18">
        <f t="shared" si="1185"/>
        <v>0</v>
      </c>
      <c r="AI1669" s="17"/>
      <c r="AM1669" s="109"/>
    </row>
    <row r="1670" spans="1:39" outlineLevel="2">
      <c r="A1670" s="37">
        <f>ROW()</f>
        <v>1670</v>
      </c>
      <c r="C1670" s="6" t="s">
        <v>473</v>
      </c>
      <c r="I1670" s="204">
        <f t="shared" ref="I1670:S1670" si="1192">I1263/$M$33</f>
        <v>0</v>
      </c>
      <c r="J1670" s="9">
        <f t="shared" si="1192"/>
        <v>0</v>
      </c>
      <c r="K1670" s="9">
        <f t="shared" si="1192"/>
        <v>0</v>
      </c>
      <c r="L1670" s="9">
        <f t="shared" si="1192"/>
        <v>0</v>
      </c>
      <c r="M1670" s="9">
        <f t="shared" si="1192"/>
        <v>0</v>
      </c>
      <c r="N1670" s="204">
        <f t="shared" si="1192"/>
        <v>0</v>
      </c>
      <c r="O1670" s="9">
        <f t="shared" si="1192"/>
        <v>0</v>
      </c>
      <c r="P1670" s="9">
        <f t="shared" si="1192"/>
        <v>0</v>
      </c>
      <c r="Q1670" s="9">
        <f t="shared" si="1192"/>
        <v>0</v>
      </c>
      <c r="R1670" s="9">
        <f t="shared" si="1192"/>
        <v>0</v>
      </c>
      <c r="S1670" s="18">
        <f t="shared" si="1192"/>
        <v>0</v>
      </c>
      <c r="T1670" s="204">
        <f t="shared" si="1183"/>
        <v>0</v>
      </c>
      <c r="U1670" s="9">
        <f t="shared" si="1183"/>
        <v>0</v>
      </c>
      <c r="V1670" s="9">
        <f t="shared" si="1183"/>
        <v>0</v>
      </c>
      <c r="W1670" s="9">
        <f t="shared" si="1183"/>
        <v>0</v>
      </c>
      <c r="X1670" s="18">
        <f t="shared" si="1183"/>
        <v>0</v>
      </c>
      <c r="Y1670" s="204">
        <f t="shared" ref="Y1670:AC1670" si="1193">Y1263/$X$33</f>
        <v>0</v>
      </c>
      <c r="Z1670" s="9">
        <f t="shared" si="1193"/>
        <v>0</v>
      </c>
      <c r="AA1670" s="9">
        <f t="shared" si="1193"/>
        <v>0</v>
      </c>
      <c r="AB1670" s="9">
        <f t="shared" si="1193"/>
        <v>0</v>
      </c>
      <c r="AC1670" s="18">
        <f t="shared" si="1193"/>
        <v>0</v>
      </c>
      <c r="AD1670" s="204">
        <f t="shared" si="1185"/>
        <v>0</v>
      </c>
      <c r="AE1670" s="9">
        <f t="shared" si="1185"/>
        <v>0</v>
      </c>
      <c r="AF1670" s="9">
        <f t="shared" si="1185"/>
        <v>0</v>
      </c>
      <c r="AG1670" s="9">
        <f t="shared" si="1185"/>
        <v>0</v>
      </c>
      <c r="AH1670" s="18">
        <f t="shared" si="1185"/>
        <v>0</v>
      </c>
      <c r="AI1670" s="17"/>
      <c r="AM1670" s="109"/>
    </row>
    <row r="1671" spans="1:39" outlineLevel="2">
      <c r="A1671" s="37">
        <f>ROW()</f>
        <v>1671</v>
      </c>
      <c r="C1671" s="6" t="s">
        <v>474</v>
      </c>
      <c r="I1671" s="204">
        <f t="shared" ref="I1671:S1671" si="1194">I1264/$M$33</f>
        <v>0</v>
      </c>
      <c r="J1671" s="9">
        <f t="shared" si="1194"/>
        <v>0</v>
      </c>
      <c r="K1671" s="9">
        <f t="shared" si="1194"/>
        <v>0</v>
      </c>
      <c r="L1671" s="9">
        <f t="shared" si="1194"/>
        <v>0</v>
      </c>
      <c r="M1671" s="9">
        <f t="shared" si="1194"/>
        <v>0</v>
      </c>
      <c r="N1671" s="204">
        <f t="shared" si="1194"/>
        <v>0</v>
      </c>
      <c r="O1671" s="9">
        <f t="shared" si="1194"/>
        <v>0</v>
      </c>
      <c r="P1671" s="9">
        <f t="shared" si="1194"/>
        <v>0</v>
      </c>
      <c r="Q1671" s="9">
        <f t="shared" si="1194"/>
        <v>0</v>
      </c>
      <c r="R1671" s="9">
        <f t="shared" si="1194"/>
        <v>0</v>
      </c>
      <c r="S1671" s="18">
        <f t="shared" si="1194"/>
        <v>0</v>
      </c>
      <c r="T1671" s="204">
        <f t="shared" si="1183"/>
        <v>0</v>
      </c>
      <c r="U1671" s="9">
        <f t="shared" si="1183"/>
        <v>0</v>
      </c>
      <c r="V1671" s="9">
        <f t="shared" si="1183"/>
        <v>0</v>
      </c>
      <c r="W1671" s="9">
        <f t="shared" si="1183"/>
        <v>0</v>
      </c>
      <c r="X1671" s="18">
        <f t="shared" si="1183"/>
        <v>0</v>
      </c>
      <c r="Y1671" s="204">
        <f t="shared" ref="Y1671:AC1671" si="1195">Y1264/$X$33</f>
        <v>0</v>
      </c>
      <c r="Z1671" s="9">
        <f t="shared" si="1195"/>
        <v>0</v>
      </c>
      <c r="AA1671" s="9">
        <f t="shared" si="1195"/>
        <v>0</v>
      </c>
      <c r="AB1671" s="9">
        <f t="shared" si="1195"/>
        <v>0</v>
      </c>
      <c r="AC1671" s="18">
        <f t="shared" si="1195"/>
        <v>0</v>
      </c>
      <c r="AD1671" s="204">
        <f t="shared" si="1185"/>
        <v>0</v>
      </c>
      <c r="AE1671" s="9">
        <f t="shared" si="1185"/>
        <v>0</v>
      </c>
      <c r="AF1671" s="9">
        <f t="shared" si="1185"/>
        <v>0</v>
      </c>
      <c r="AG1671" s="9">
        <f t="shared" si="1185"/>
        <v>0</v>
      </c>
      <c r="AH1671" s="18">
        <f t="shared" si="1185"/>
        <v>0</v>
      </c>
      <c r="AI1671" s="17"/>
      <c r="AM1671" s="109"/>
    </row>
    <row r="1672" spans="1:39" outlineLevel="2">
      <c r="A1672" s="37">
        <f>ROW()</f>
        <v>1672</v>
      </c>
      <c r="C1672" s="6" t="s">
        <v>477</v>
      </c>
      <c r="I1672" s="204">
        <f t="shared" ref="I1672:S1672" si="1196">I1265/$M$33</f>
        <v>0</v>
      </c>
      <c r="J1672" s="9">
        <f t="shared" si="1196"/>
        <v>0</v>
      </c>
      <c r="K1672" s="9">
        <f t="shared" si="1196"/>
        <v>0</v>
      </c>
      <c r="L1672" s="9">
        <f t="shared" si="1196"/>
        <v>0</v>
      </c>
      <c r="M1672" s="9">
        <f t="shared" si="1196"/>
        <v>0</v>
      </c>
      <c r="N1672" s="204">
        <f t="shared" si="1196"/>
        <v>0</v>
      </c>
      <c r="O1672" s="9">
        <f t="shared" si="1196"/>
        <v>0</v>
      </c>
      <c r="P1672" s="9">
        <f t="shared" si="1196"/>
        <v>0</v>
      </c>
      <c r="Q1672" s="9">
        <f t="shared" si="1196"/>
        <v>0</v>
      </c>
      <c r="R1672" s="9">
        <f t="shared" si="1196"/>
        <v>0</v>
      </c>
      <c r="S1672" s="18">
        <f t="shared" si="1196"/>
        <v>0</v>
      </c>
      <c r="T1672" s="204">
        <f t="shared" si="1183"/>
        <v>0</v>
      </c>
      <c r="U1672" s="9">
        <f t="shared" si="1183"/>
        <v>0</v>
      </c>
      <c r="V1672" s="9">
        <f t="shared" si="1183"/>
        <v>0</v>
      </c>
      <c r="W1672" s="9">
        <f t="shared" si="1183"/>
        <v>0</v>
      </c>
      <c r="X1672" s="18">
        <f t="shared" si="1183"/>
        <v>0</v>
      </c>
      <c r="Y1672" s="204">
        <f t="shared" ref="Y1672:AC1672" si="1197">Y1265/$X$33</f>
        <v>0</v>
      </c>
      <c r="Z1672" s="9">
        <f t="shared" si="1197"/>
        <v>0</v>
      </c>
      <c r="AA1672" s="9">
        <f t="shared" si="1197"/>
        <v>0</v>
      </c>
      <c r="AB1672" s="9">
        <f t="shared" si="1197"/>
        <v>0</v>
      </c>
      <c r="AC1672" s="18">
        <f t="shared" si="1197"/>
        <v>0</v>
      </c>
      <c r="AD1672" s="204">
        <f t="shared" si="1185"/>
        <v>0</v>
      </c>
      <c r="AE1672" s="9">
        <f t="shared" si="1185"/>
        <v>0</v>
      </c>
      <c r="AF1672" s="9">
        <f t="shared" si="1185"/>
        <v>0</v>
      </c>
      <c r="AG1672" s="9">
        <f t="shared" si="1185"/>
        <v>0</v>
      </c>
      <c r="AH1672" s="18">
        <f t="shared" si="1185"/>
        <v>0</v>
      </c>
      <c r="AI1672" s="17"/>
      <c r="AM1672" s="109"/>
    </row>
    <row r="1673" spans="1:39" outlineLevel="2">
      <c r="A1673" s="37">
        <f>ROW()</f>
        <v>1673</v>
      </c>
      <c r="C1673" s="6" t="s">
        <v>511</v>
      </c>
      <c r="I1673" s="204">
        <f t="shared" ref="I1673:S1673" si="1198">I1266/$M$33</f>
        <v>0</v>
      </c>
      <c r="J1673" s="9">
        <f t="shared" si="1198"/>
        <v>0</v>
      </c>
      <c r="K1673" s="9">
        <f t="shared" si="1198"/>
        <v>0</v>
      </c>
      <c r="L1673" s="9">
        <f t="shared" si="1198"/>
        <v>0</v>
      </c>
      <c r="M1673" s="9">
        <f t="shared" si="1198"/>
        <v>0</v>
      </c>
      <c r="N1673" s="204">
        <f t="shared" si="1198"/>
        <v>0</v>
      </c>
      <c r="O1673" s="9">
        <f t="shared" si="1198"/>
        <v>0</v>
      </c>
      <c r="P1673" s="9">
        <f t="shared" si="1198"/>
        <v>0</v>
      </c>
      <c r="Q1673" s="9">
        <f t="shared" si="1198"/>
        <v>0</v>
      </c>
      <c r="R1673" s="9">
        <f t="shared" si="1198"/>
        <v>0</v>
      </c>
      <c r="S1673" s="18">
        <f t="shared" si="1198"/>
        <v>0</v>
      </c>
      <c r="T1673" s="204">
        <f t="shared" si="1183"/>
        <v>0</v>
      </c>
      <c r="U1673" s="9">
        <f t="shared" si="1183"/>
        <v>0</v>
      </c>
      <c r="V1673" s="9">
        <f t="shared" si="1183"/>
        <v>0</v>
      </c>
      <c r="W1673" s="9">
        <f t="shared" si="1183"/>
        <v>0</v>
      </c>
      <c r="X1673" s="18">
        <f t="shared" si="1183"/>
        <v>0</v>
      </c>
      <c r="Y1673" s="204">
        <f t="shared" ref="Y1673:AC1673" si="1199">Y1266/$X$33</f>
        <v>0</v>
      </c>
      <c r="Z1673" s="9">
        <f t="shared" si="1199"/>
        <v>0</v>
      </c>
      <c r="AA1673" s="9">
        <f t="shared" si="1199"/>
        <v>0</v>
      </c>
      <c r="AB1673" s="9">
        <f t="shared" si="1199"/>
        <v>0</v>
      </c>
      <c r="AC1673" s="18">
        <f t="shared" si="1199"/>
        <v>0</v>
      </c>
      <c r="AD1673" s="204">
        <f t="shared" si="1185"/>
        <v>0</v>
      </c>
      <c r="AE1673" s="9">
        <f t="shared" si="1185"/>
        <v>0</v>
      </c>
      <c r="AF1673" s="9">
        <f t="shared" si="1185"/>
        <v>0</v>
      </c>
      <c r="AG1673" s="9">
        <f t="shared" si="1185"/>
        <v>0</v>
      </c>
      <c r="AH1673" s="18">
        <f t="shared" si="1185"/>
        <v>0</v>
      </c>
      <c r="AI1673" s="17"/>
      <c r="AM1673" s="109"/>
    </row>
    <row r="1674" spans="1:39" outlineLevel="2">
      <c r="A1674" s="37">
        <f>ROW()</f>
        <v>1674</v>
      </c>
      <c r="C1674" s="6" t="s">
        <v>655</v>
      </c>
      <c r="I1674" s="204"/>
      <c r="J1674" s="9"/>
      <c r="K1674" s="9"/>
      <c r="L1674" s="9"/>
      <c r="M1674" s="9"/>
      <c r="N1674" s="204"/>
      <c r="O1674" s="9"/>
      <c r="P1674" s="9"/>
      <c r="Q1674" s="9"/>
      <c r="R1674" s="9"/>
      <c r="S1674" s="18"/>
      <c r="T1674" s="204"/>
      <c r="U1674" s="9"/>
      <c r="V1674" s="9"/>
      <c r="W1674" s="9"/>
      <c r="X1674" s="18"/>
      <c r="Y1674" s="204"/>
      <c r="Z1674" s="9"/>
      <c r="AA1674" s="9"/>
      <c r="AB1674" s="9"/>
      <c r="AC1674" s="18"/>
      <c r="AD1674" s="204"/>
      <c r="AE1674" s="9"/>
      <c r="AF1674" s="9"/>
      <c r="AG1674" s="9"/>
      <c r="AH1674" s="18"/>
      <c r="AI1674" s="17"/>
      <c r="AM1674" s="109"/>
    </row>
    <row r="1675" spans="1:39" outlineLevel="2">
      <c r="A1675" s="37">
        <f>ROW()</f>
        <v>1675</v>
      </c>
      <c r="C1675" s="6" t="s">
        <v>656</v>
      </c>
      <c r="I1675" s="204"/>
      <c r="J1675" s="9"/>
      <c r="K1675" s="9"/>
      <c r="L1675" s="9"/>
      <c r="M1675" s="9"/>
      <c r="N1675" s="204"/>
      <c r="O1675" s="9"/>
      <c r="P1675" s="9"/>
      <c r="Q1675" s="9"/>
      <c r="R1675" s="9"/>
      <c r="S1675" s="18"/>
      <c r="T1675" s="204"/>
      <c r="U1675" s="9"/>
      <c r="V1675" s="9"/>
      <c r="W1675" s="9"/>
      <c r="X1675" s="18"/>
      <c r="Y1675" s="204"/>
      <c r="Z1675" s="9"/>
      <c r="AA1675" s="9"/>
      <c r="AB1675" s="9"/>
      <c r="AC1675" s="18"/>
      <c r="AD1675" s="204"/>
      <c r="AE1675" s="9"/>
      <c r="AF1675" s="9"/>
      <c r="AG1675" s="9"/>
      <c r="AH1675" s="18"/>
      <c r="AI1675" s="17"/>
      <c r="AM1675" s="109"/>
    </row>
    <row r="1676" spans="1:39" outlineLevel="2">
      <c r="A1676" s="37">
        <f>ROW()</f>
        <v>1676</v>
      </c>
      <c r="C1676" s="6" t="s">
        <v>667</v>
      </c>
      <c r="I1676" s="204"/>
      <c r="J1676" s="9"/>
      <c r="K1676" s="9"/>
      <c r="L1676" s="9"/>
      <c r="M1676" s="9"/>
      <c r="N1676" s="204"/>
      <c r="O1676" s="9"/>
      <c r="P1676" s="9"/>
      <c r="Q1676" s="9"/>
      <c r="R1676" s="9"/>
      <c r="S1676" s="18"/>
      <c r="T1676" s="204"/>
      <c r="U1676" s="9"/>
      <c r="V1676" s="9"/>
      <c r="W1676" s="9"/>
      <c r="X1676" s="18"/>
      <c r="Y1676" s="204"/>
      <c r="Z1676" s="9"/>
      <c r="AA1676" s="9"/>
      <c r="AB1676" s="9"/>
      <c r="AC1676" s="18"/>
      <c r="AD1676" s="204"/>
      <c r="AE1676" s="9"/>
      <c r="AF1676" s="9"/>
      <c r="AG1676" s="9"/>
      <c r="AH1676" s="18"/>
      <c r="AI1676" s="17"/>
      <c r="AM1676" s="109"/>
    </row>
    <row r="1677" spans="1:39" outlineLevel="2">
      <c r="A1677" s="37">
        <f>ROW()</f>
        <v>1677</v>
      </c>
      <c r="C1677" s="6" t="s">
        <v>212</v>
      </c>
      <c r="I1677" s="204">
        <f t="shared" ref="I1677:S1677" si="1200">I1270/$M$33</f>
        <v>0</v>
      </c>
      <c r="J1677" s="9">
        <f t="shared" si="1200"/>
        <v>0</v>
      </c>
      <c r="K1677" s="9">
        <f t="shared" si="1200"/>
        <v>0</v>
      </c>
      <c r="L1677" s="9">
        <f t="shared" si="1200"/>
        <v>0</v>
      </c>
      <c r="M1677" s="9">
        <f t="shared" si="1200"/>
        <v>0</v>
      </c>
      <c r="N1677" s="204">
        <f t="shared" si="1200"/>
        <v>0</v>
      </c>
      <c r="O1677" s="9">
        <f t="shared" si="1200"/>
        <v>0</v>
      </c>
      <c r="P1677" s="9">
        <f t="shared" si="1200"/>
        <v>0</v>
      </c>
      <c r="Q1677" s="9">
        <f t="shared" si="1200"/>
        <v>0</v>
      </c>
      <c r="R1677" s="9">
        <f t="shared" si="1200"/>
        <v>0</v>
      </c>
      <c r="S1677" s="18">
        <f t="shared" si="1200"/>
        <v>0</v>
      </c>
      <c r="T1677" s="204">
        <f t="shared" ref="T1677:X1678" si="1201">T1270/$S$33</f>
        <v>0</v>
      </c>
      <c r="U1677" s="9">
        <f t="shared" si="1201"/>
        <v>0</v>
      </c>
      <c r="V1677" s="9">
        <f t="shared" si="1201"/>
        <v>0</v>
      </c>
      <c r="W1677" s="9">
        <f t="shared" si="1201"/>
        <v>0</v>
      </c>
      <c r="X1677" s="18">
        <f t="shared" si="1201"/>
        <v>0</v>
      </c>
      <c r="Y1677" s="204">
        <f t="shared" ref="Y1677:AC1677" si="1202">Y1270/$X$33</f>
        <v>0</v>
      </c>
      <c r="Z1677" s="9">
        <f t="shared" si="1202"/>
        <v>0</v>
      </c>
      <c r="AA1677" s="9">
        <f t="shared" si="1202"/>
        <v>0</v>
      </c>
      <c r="AB1677" s="9">
        <f t="shared" si="1202"/>
        <v>0</v>
      </c>
      <c r="AC1677" s="18">
        <f t="shared" si="1202"/>
        <v>0</v>
      </c>
      <c r="AD1677" s="204">
        <f t="shared" ref="AD1677:AH1678" si="1203">AD1270/$AB$33</f>
        <v>0</v>
      </c>
      <c r="AE1677" s="9">
        <f t="shared" si="1203"/>
        <v>0</v>
      </c>
      <c r="AF1677" s="9">
        <f t="shared" si="1203"/>
        <v>0</v>
      </c>
      <c r="AG1677" s="9">
        <f t="shared" si="1203"/>
        <v>0</v>
      </c>
      <c r="AH1677" s="18">
        <f t="shared" si="1203"/>
        <v>0</v>
      </c>
      <c r="AI1677" s="17"/>
      <c r="AM1677" s="109"/>
    </row>
    <row r="1678" spans="1:39" outlineLevel="2">
      <c r="A1678" s="37">
        <f>ROW()</f>
        <v>1678</v>
      </c>
      <c r="C1678" s="6" t="s">
        <v>362</v>
      </c>
      <c r="I1678" s="205">
        <f t="shared" ref="I1678:S1678" si="1204">I1271/$M$33</f>
        <v>0</v>
      </c>
      <c r="J1678" s="15">
        <f t="shared" si="1204"/>
        <v>0</v>
      </c>
      <c r="K1678" s="15">
        <f t="shared" si="1204"/>
        <v>0</v>
      </c>
      <c r="L1678" s="15">
        <f t="shared" si="1204"/>
        <v>0</v>
      </c>
      <c r="M1678" s="15">
        <f t="shared" si="1204"/>
        <v>0</v>
      </c>
      <c r="N1678" s="205">
        <f t="shared" si="1204"/>
        <v>0</v>
      </c>
      <c r="O1678" s="15">
        <f t="shared" si="1204"/>
        <v>0</v>
      </c>
      <c r="P1678" s="15">
        <f t="shared" si="1204"/>
        <v>0</v>
      </c>
      <c r="Q1678" s="15">
        <f t="shared" si="1204"/>
        <v>0</v>
      </c>
      <c r="R1678" s="15">
        <f t="shared" si="1204"/>
        <v>0</v>
      </c>
      <c r="S1678" s="206">
        <f t="shared" si="1204"/>
        <v>0</v>
      </c>
      <c r="T1678" s="205">
        <f t="shared" si="1201"/>
        <v>0</v>
      </c>
      <c r="U1678" s="15">
        <f t="shared" si="1201"/>
        <v>0</v>
      </c>
      <c r="V1678" s="15">
        <f t="shared" si="1201"/>
        <v>0</v>
      </c>
      <c r="W1678" s="15">
        <f t="shared" si="1201"/>
        <v>0</v>
      </c>
      <c r="X1678" s="206">
        <f t="shared" si="1201"/>
        <v>0</v>
      </c>
      <c r="Y1678" s="205">
        <f t="shared" ref="Y1678:AC1678" si="1205">Y1271/$X$33</f>
        <v>0</v>
      </c>
      <c r="Z1678" s="15">
        <f t="shared" si="1205"/>
        <v>0</v>
      </c>
      <c r="AA1678" s="15">
        <f t="shared" si="1205"/>
        <v>0</v>
      </c>
      <c r="AB1678" s="15">
        <f t="shared" si="1205"/>
        <v>0</v>
      </c>
      <c r="AC1678" s="206">
        <f t="shared" si="1205"/>
        <v>0</v>
      </c>
      <c r="AD1678" s="205">
        <f t="shared" si="1203"/>
        <v>0</v>
      </c>
      <c r="AE1678" s="15">
        <f t="shared" si="1203"/>
        <v>0</v>
      </c>
      <c r="AF1678" s="15">
        <f t="shared" si="1203"/>
        <v>0</v>
      </c>
      <c r="AG1678" s="15">
        <f t="shared" si="1203"/>
        <v>0</v>
      </c>
      <c r="AH1678" s="206">
        <f t="shared" si="1203"/>
        <v>0</v>
      </c>
      <c r="AI1678" s="17"/>
      <c r="AM1678" s="109"/>
    </row>
    <row r="1679" spans="1:39" outlineLevel="2">
      <c r="A1679" s="37">
        <f>ROW()</f>
        <v>1679</v>
      </c>
      <c r="C1679" s="6" t="s">
        <v>1</v>
      </c>
      <c r="I1679" s="204">
        <f t="shared" ref="I1679:AH1679" si="1206">SUM(I1666:I1678)</f>
        <v>0</v>
      </c>
      <c r="J1679" s="9">
        <f t="shared" si="1206"/>
        <v>0</v>
      </c>
      <c r="K1679" s="9">
        <f t="shared" si="1206"/>
        <v>0</v>
      </c>
      <c r="L1679" s="9">
        <f t="shared" si="1206"/>
        <v>0</v>
      </c>
      <c r="M1679" s="9">
        <f t="shared" si="1206"/>
        <v>0</v>
      </c>
      <c r="N1679" s="204">
        <f t="shared" si="1206"/>
        <v>0</v>
      </c>
      <c r="O1679" s="9">
        <f t="shared" si="1206"/>
        <v>0</v>
      </c>
      <c r="P1679" s="9">
        <f t="shared" si="1206"/>
        <v>0</v>
      </c>
      <c r="Q1679" s="9">
        <f t="shared" si="1206"/>
        <v>0</v>
      </c>
      <c r="R1679" s="9">
        <f t="shared" si="1206"/>
        <v>0</v>
      </c>
      <c r="S1679" s="18">
        <f t="shared" si="1206"/>
        <v>0</v>
      </c>
      <c r="T1679" s="204">
        <f t="shared" si="1206"/>
        <v>0</v>
      </c>
      <c r="U1679" s="9">
        <f t="shared" si="1206"/>
        <v>0</v>
      </c>
      <c r="V1679" s="9">
        <f t="shared" si="1206"/>
        <v>0</v>
      </c>
      <c r="W1679" s="9">
        <f t="shared" si="1206"/>
        <v>0</v>
      </c>
      <c r="X1679" s="18">
        <f t="shared" si="1206"/>
        <v>0</v>
      </c>
      <c r="Y1679" s="204">
        <f t="shared" si="1206"/>
        <v>0</v>
      </c>
      <c r="Z1679" s="9">
        <f t="shared" si="1206"/>
        <v>0</v>
      </c>
      <c r="AA1679" s="9">
        <f t="shared" si="1206"/>
        <v>0</v>
      </c>
      <c r="AB1679" s="9">
        <f t="shared" si="1206"/>
        <v>0</v>
      </c>
      <c r="AC1679" s="18">
        <f t="shared" si="1206"/>
        <v>0</v>
      </c>
      <c r="AD1679" s="204">
        <f t="shared" si="1206"/>
        <v>0</v>
      </c>
      <c r="AE1679" s="9">
        <f t="shared" si="1206"/>
        <v>0</v>
      </c>
      <c r="AF1679" s="9">
        <f t="shared" si="1206"/>
        <v>0</v>
      </c>
      <c r="AG1679" s="9">
        <f t="shared" si="1206"/>
        <v>0</v>
      </c>
      <c r="AH1679" s="18">
        <f t="shared" si="1206"/>
        <v>0</v>
      </c>
      <c r="AI1679" s="17"/>
      <c r="AM1679" s="109"/>
    </row>
    <row r="1680" spans="1:39" outlineLevel="2">
      <c r="A1680" s="37">
        <f>ROW()</f>
        <v>1680</v>
      </c>
      <c r="B1680" s="64" t="s">
        <v>315</v>
      </c>
      <c r="I1680" s="1296" t="str">
        <f>"AA1 [m$ "&amp;$E$33&amp;"]"</f>
        <v>AA1 [m$ 31/12/2024]</v>
      </c>
      <c r="J1680" s="1297"/>
      <c r="K1680" s="1297"/>
      <c r="L1680" s="1297"/>
      <c r="M1680" s="1345"/>
      <c r="N1680" s="1293" t="str">
        <f>"AA2 [m$ "&amp;$E$33&amp;"]"</f>
        <v>AA2 [m$ 31/12/2024]</v>
      </c>
      <c r="O1680" s="1294"/>
      <c r="P1680" s="1294"/>
      <c r="Q1680" s="1294"/>
      <c r="R1680" s="1294"/>
      <c r="S1680" s="1295"/>
      <c r="T1680" s="1293" t="str">
        <f>"AA3 [m$ "&amp;$E$33&amp;"]"</f>
        <v>AA3 [m$ 31/12/2024]</v>
      </c>
      <c r="U1680" s="1294"/>
      <c r="V1680" s="1294"/>
      <c r="W1680" s="1294"/>
      <c r="X1680" s="1295"/>
      <c r="Y1680" s="1293" t="str">
        <f>"AA4 [m$ "&amp;$E$33&amp;"]"</f>
        <v>AA4 [m$ 31/12/2024]</v>
      </c>
      <c r="Z1680" s="1294"/>
      <c r="AA1680" s="1294"/>
      <c r="AB1680" s="1294"/>
      <c r="AC1680" s="1295"/>
      <c r="AD1680" s="1293" t="str">
        <f>"AA4 [m$ "&amp;$E$33&amp;"]"</f>
        <v>AA4 [m$ 31/12/2024]</v>
      </c>
      <c r="AE1680" s="1294"/>
      <c r="AF1680" s="1294"/>
      <c r="AG1680" s="1294"/>
      <c r="AH1680" s="1295"/>
      <c r="AI1680" s="17"/>
      <c r="AM1680" s="109"/>
    </row>
    <row r="1681" spans="1:39" outlineLevel="2">
      <c r="A1681" s="37">
        <f>ROW()</f>
        <v>1681</v>
      </c>
      <c r="C1681" s="167" t="s">
        <v>2</v>
      </c>
      <c r="I1681" s="204">
        <f>I1291+I1306+I1321+I1336+I1351+I1366+I1381+I1396+I1411+I1426+I1441+I1456+I1471+I1486+I1501+I1516+I1531+I1546+I1561+I1576+I1591+I1606+I1621+I1636+I1651+I1666</f>
        <v>0</v>
      </c>
      <c r="J1681" s="9">
        <f t="shared" ref="J1681:AH1681" si="1207">J1291+J1306+J1321+J1336+J1351+J1366+J1381+J1396+J1411+J1426+J1441+J1456+J1471+J1486+J1501+J1516+J1531+J1546+J1561+J1576+J1591+J1606+J1621+J1636+J1651+J1666</f>
        <v>1.2403758593507954E-2</v>
      </c>
      <c r="K1681" s="9">
        <f t="shared" si="1207"/>
        <v>2.0480624654396852E-2</v>
      </c>
      <c r="L1681" s="9">
        <f t="shared" si="1207"/>
        <v>2.5038284788755593E-2</v>
      </c>
      <c r="M1681" s="9">
        <f t="shared" si="1207"/>
        <v>3.5365134966606399E-2</v>
      </c>
      <c r="N1681" s="204">
        <f t="shared" si="1207"/>
        <v>5.5455222114866934E-2</v>
      </c>
      <c r="O1681" s="9">
        <f t="shared" si="1207"/>
        <v>0.16540589729884933</v>
      </c>
      <c r="P1681" s="9">
        <f t="shared" si="1207"/>
        <v>0.30574398170276829</v>
      </c>
      <c r="Q1681" s="9">
        <f t="shared" si="1207"/>
        <v>6.5178967819212952</v>
      </c>
      <c r="R1681" s="9">
        <f t="shared" si="1207"/>
        <v>13.212123739414867</v>
      </c>
      <c r="S1681" s="18">
        <f t="shared" si="1207"/>
        <v>15.254255088248421</v>
      </c>
      <c r="T1681" s="204">
        <f t="shared" si="1207"/>
        <v>26.682386914631472</v>
      </c>
      <c r="U1681" s="9">
        <f t="shared" si="1207"/>
        <v>27.12223414565592</v>
      </c>
      <c r="V1681" s="9">
        <f t="shared" si="1207"/>
        <v>27.201441975107926</v>
      </c>
      <c r="W1681" s="9">
        <f t="shared" si="1207"/>
        <v>27.286924710529508</v>
      </c>
      <c r="X1681" s="18">
        <f t="shared" si="1207"/>
        <v>27.297520043560102</v>
      </c>
      <c r="Y1681" s="204">
        <f t="shared" si="1207"/>
        <v>28.073852948534611</v>
      </c>
      <c r="Z1681" s="9">
        <f t="shared" si="1207"/>
        <v>28.141394376190991</v>
      </c>
      <c r="AA1681" s="9">
        <f t="shared" si="1207"/>
        <v>28.187151069011893</v>
      </c>
      <c r="AB1681" s="9">
        <f t="shared" si="1207"/>
        <v>28.217266184009222</v>
      </c>
      <c r="AC1681" s="18">
        <f t="shared" si="1207"/>
        <v>28.316052374675028</v>
      </c>
      <c r="AD1681" s="204">
        <f t="shared" si="1207"/>
        <v>37.873323803340085</v>
      </c>
      <c r="AE1681" s="9">
        <f t="shared" si="1207"/>
        <v>37.873323803340085</v>
      </c>
      <c r="AF1681" s="9">
        <f t="shared" si="1207"/>
        <v>37.873323803340085</v>
      </c>
      <c r="AG1681" s="9">
        <f t="shared" si="1207"/>
        <v>37.873323803340092</v>
      </c>
      <c r="AH1681" s="18">
        <f t="shared" si="1207"/>
        <v>37.873323803340092</v>
      </c>
      <c r="AI1681" s="17"/>
      <c r="AM1681" s="109"/>
    </row>
    <row r="1682" spans="1:39" outlineLevel="2">
      <c r="A1682" s="37">
        <f>ROW()</f>
        <v>1682</v>
      </c>
      <c r="C1682" s="6" t="s">
        <v>3</v>
      </c>
      <c r="I1682" s="204">
        <f t="shared" ref="I1682:AH1682" si="1208">I1292+I1307+I1322+I1337+I1352+I1367+I1382+I1397+I1412+I1427+I1442+I1457+I1472+I1487+I1502+I1517+I1532+I1547+I1562+I1577+I1592+I1607+I1622+I1637+I1652+I1667</f>
        <v>0</v>
      </c>
      <c r="J1682" s="9">
        <f t="shared" si="1208"/>
        <v>6.4614928487111201E-2</v>
      </c>
      <c r="K1682" s="9">
        <f t="shared" si="1208"/>
        <v>0.35740132319433388</v>
      </c>
      <c r="L1682" s="9">
        <f t="shared" si="1208"/>
        <v>0.65691843961896379</v>
      </c>
      <c r="M1682" s="9">
        <f t="shared" si="1208"/>
        <v>0.78009064704751951</v>
      </c>
      <c r="N1682" s="204">
        <f t="shared" si="1208"/>
        <v>0</v>
      </c>
      <c r="O1682" s="9">
        <f t="shared" si="1208"/>
        <v>0.11215247185190573</v>
      </c>
      <c r="P1682" s="9">
        <f t="shared" si="1208"/>
        <v>4.0339900761009426</v>
      </c>
      <c r="Q1682" s="9">
        <f t="shared" si="1208"/>
        <v>10.722385943689398</v>
      </c>
      <c r="R1682" s="9">
        <f t="shared" si="1208"/>
        <v>13.026411793888023</v>
      </c>
      <c r="S1682" s="18">
        <f t="shared" si="1208"/>
        <v>13.049803243666139</v>
      </c>
      <c r="T1682" s="204">
        <f t="shared" si="1208"/>
        <v>23.893042998946399</v>
      </c>
      <c r="U1682" s="9">
        <f t="shared" si="1208"/>
        <v>25.730661130253061</v>
      </c>
      <c r="V1682" s="9">
        <f t="shared" si="1208"/>
        <v>26.045797880558268</v>
      </c>
      <c r="W1682" s="9">
        <f t="shared" si="1208"/>
        <v>26.144303617549493</v>
      </c>
      <c r="X1682" s="18">
        <f t="shared" si="1208"/>
        <v>26.278332865931315</v>
      </c>
      <c r="Y1682" s="204">
        <f t="shared" si="1208"/>
        <v>26.19938494310507</v>
      </c>
      <c r="Z1682" s="9">
        <f t="shared" si="1208"/>
        <v>26.868680223574064</v>
      </c>
      <c r="AA1682" s="9">
        <f t="shared" si="1208"/>
        <v>27.526392437584189</v>
      </c>
      <c r="AB1682" s="9">
        <f t="shared" si="1208"/>
        <v>28.029977332711596</v>
      </c>
      <c r="AC1682" s="18">
        <f t="shared" si="1208"/>
        <v>28.466061590828325</v>
      </c>
      <c r="AD1682" s="204">
        <f t="shared" si="1208"/>
        <v>24.338002196149056</v>
      </c>
      <c r="AE1682" s="9">
        <f t="shared" si="1208"/>
        <v>24.538973272665693</v>
      </c>
      <c r="AF1682" s="9">
        <f t="shared" si="1208"/>
        <v>24.635124558065893</v>
      </c>
      <c r="AG1682" s="9">
        <f t="shared" si="1208"/>
        <v>24.753669139745785</v>
      </c>
      <c r="AH1682" s="18">
        <f t="shared" si="1208"/>
        <v>24.864168526953968</v>
      </c>
      <c r="AI1682" s="17"/>
      <c r="AM1682" s="109"/>
    </row>
    <row r="1683" spans="1:39" outlineLevel="2">
      <c r="A1683" s="37">
        <f>ROW()</f>
        <v>1683</v>
      </c>
      <c r="C1683" s="6" t="s">
        <v>4</v>
      </c>
      <c r="I1683" s="204">
        <f t="shared" ref="I1683:AH1683" si="1209">I1293+I1308+I1323+I1338+I1353+I1368+I1383+I1398+I1413+I1428+I1443+I1458+I1473+I1488+I1503+I1518+I1533+I1548+I1563+I1578+I1593+I1608+I1623+I1638+I1653+I1668</f>
        <v>0</v>
      </c>
      <c r="J1683" s="9">
        <f t="shared" si="1209"/>
        <v>0</v>
      </c>
      <c r="K1683" s="9">
        <f t="shared" si="1209"/>
        <v>2.019216515222225E-3</v>
      </c>
      <c r="L1683" s="9">
        <f t="shared" si="1209"/>
        <v>4.03843303044445E-3</v>
      </c>
      <c r="M1683" s="9">
        <f t="shared" si="1209"/>
        <v>6.0576495456666751E-3</v>
      </c>
      <c r="N1683" s="204">
        <f t="shared" si="1209"/>
        <v>0.11068877952753245</v>
      </c>
      <c r="O1683" s="9">
        <f t="shared" si="1209"/>
        <v>0.14928077981339646</v>
      </c>
      <c r="P1683" s="9">
        <f t="shared" si="1209"/>
        <v>0.19138220513457216</v>
      </c>
      <c r="Q1683" s="9">
        <f t="shared" si="1209"/>
        <v>0.1966450159746839</v>
      </c>
      <c r="R1683" s="9">
        <f t="shared" si="1209"/>
        <v>0.1966450159746839</v>
      </c>
      <c r="S1683" s="18">
        <f t="shared" si="1209"/>
        <v>0.1966450159746839</v>
      </c>
      <c r="T1683" s="204">
        <f t="shared" si="1209"/>
        <v>0.25508724109088599</v>
      </c>
      <c r="U1683" s="9">
        <f t="shared" si="1209"/>
        <v>0.27091292309354564</v>
      </c>
      <c r="V1683" s="9">
        <f t="shared" si="1209"/>
        <v>0.28489094477829446</v>
      </c>
      <c r="W1683" s="9">
        <f t="shared" si="1209"/>
        <v>0.36136250375832352</v>
      </c>
      <c r="X1683" s="18">
        <f t="shared" si="1209"/>
        <v>0.43783406273835257</v>
      </c>
      <c r="Y1683" s="204">
        <f t="shared" si="1209"/>
        <v>-1.2258258997502387</v>
      </c>
      <c r="Z1683" s="9">
        <f t="shared" si="1209"/>
        <v>0.5443879754235339</v>
      </c>
      <c r="AA1683" s="9">
        <f t="shared" si="1209"/>
        <v>0.61341907005753848</v>
      </c>
      <c r="AB1683" s="9">
        <f t="shared" si="1209"/>
        <v>0.63528941293744845</v>
      </c>
      <c r="AC1683" s="18">
        <f t="shared" si="1209"/>
        <v>0.6519808727396017</v>
      </c>
      <c r="AD1683" s="204">
        <f t="shared" si="1209"/>
        <v>1.7416696989501377</v>
      </c>
      <c r="AE1683" s="9">
        <f t="shared" si="1209"/>
        <v>1.8523623096094477</v>
      </c>
      <c r="AF1683" s="9">
        <f t="shared" si="1209"/>
        <v>1.9002351014964656</v>
      </c>
      <c r="AG1683" s="9">
        <f t="shared" si="1209"/>
        <v>1.9562595955780588</v>
      </c>
      <c r="AH1683" s="18">
        <f t="shared" si="1209"/>
        <v>2.0041968297345489</v>
      </c>
      <c r="AI1683" s="17"/>
      <c r="AM1683" s="109"/>
    </row>
    <row r="1684" spans="1:39" outlineLevel="2">
      <c r="A1684" s="37">
        <f>ROW()</f>
        <v>1684</v>
      </c>
      <c r="C1684" s="6" t="s">
        <v>208</v>
      </c>
      <c r="I1684" s="204">
        <f t="shared" ref="I1684:AH1684" si="1210">I1294+I1309+I1324+I1339+I1354+I1369+I1384+I1399+I1414+I1429+I1444+I1459+I1474+I1489+I1504+I1519+I1534+I1549+I1564+I1579+I1594+I1609+I1624+I1639+I1654+I1669</f>
        <v>0</v>
      </c>
      <c r="J1684" s="9">
        <f t="shared" si="1210"/>
        <v>0.34070913333516334</v>
      </c>
      <c r="K1684" s="9">
        <f t="shared" si="1210"/>
        <v>0.67960097180662671</v>
      </c>
      <c r="L1684" s="9">
        <f t="shared" si="1210"/>
        <v>1.0645982540423309</v>
      </c>
      <c r="M1684" s="9">
        <f t="shared" si="1210"/>
        <v>1.382288319103961</v>
      </c>
      <c r="N1684" s="204">
        <f t="shared" si="1210"/>
        <v>0.55889572523659936</v>
      </c>
      <c r="O1684" s="9">
        <f t="shared" si="1210"/>
        <v>0.78752409056649075</v>
      </c>
      <c r="P1684" s="9">
        <f t="shared" si="1210"/>
        <v>0.96879411625488621</v>
      </c>
      <c r="Q1684" s="9">
        <f t="shared" si="1210"/>
        <v>1.0594314140568106</v>
      </c>
      <c r="R1684" s="9">
        <f t="shared" si="1210"/>
        <v>1.3716993961498092</v>
      </c>
      <c r="S1684" s="18">
        <f t="shared" si="1210"/>
        <v>1.7430386613773792</v>
      </c>
      <c r="T1684" s="204">
        <f t="shared" si="1210"/>
        <v>1.5369590066150005</v>
      </c>
      <c r="U1684" s="9">
        <f t="shared" si="1210"/>
        <v>4.9709880286469783</v>
      </c>
      <c r="V1684" s="9">
        <f t="shared" si="1210"/>
        <v>5.0585637088434012</v>
      </c>
      <c r="W1684" s="9">
        <f t="shared" si="1210"/>
        <v>5.1391351050655549</v>
      </c>
      <c r="X1684" s="18">
        <f t="shared" si="1210"/>
        <v>5.354908417476822</v>
      </c>
      <c r="Y1684" s="204">
        <f t="shared" si="1210"/>
        <v>1.9708608877885689</v>
      </c>
      <c r="Z1684" s="9">
        <f t="shared" si="1210"/>
        <v>4.8779477302052827</v>
      </c>
      <c r="AA1684" s="9">
        <f t="shared" si="1210"/>
        <v>4.9914104980073022</v>
      </c>
      <c r="AB1684" s="9">
        <f t="shared" si="1210"/>
        <v>5.1027467435200293</v>
      </c>
      <c r="AC1684" s="18">
        <f t="shared" si="1210"/>
        <v>5.1782159867683371</v>
      </c>
      <c r="AD1684" s="204">
        <f t="shared" si="1210"/>
        <v>9.923106676886249</v>
      </c>
      <c r="AE1684" s="9">
        <f t="shared" si="1210"/>
        <v>4.7560412849363747</v>
      </c>
      <c r="AF1684" s="9">
        <f t="shared" si="1210"/>
        <v>4.761252332075407</v>
      </c>
      <c r="AG1684" s="9">
        <f t="shared" si="1210"/>
        <v>4.2105671393918618</v>
      </c>
      <c r="AH1684" s="18">
        <f t="shared" si="1210"/>
        <v>3.8259363871679337</v>
      </c>
      <c r="AI1684" s="17"/>
      <c r="AM1684" s="109"/>
    </row>
    <row r="1685" spans="1:39" outlineLevel="2">
      <c r="A1685" s="37">
        <f>ROW()</f>
        <v>1685</v>
      </c>
      <c r="C1685" s="6" t="s">
        <v>473</v>
      </c>
      <c r="I1685" s="204">
        <f t="shared" ref="I1685:AH1685" si="1211">I1295+I1310+I1325+I1340+I1355+I1370+I1385+I1400+I1415+I1430+I1445+I1460+I1475+I1490+I1505+I1520+I1535+I1550+I1565+I1580+I1595+I1610+I1625+I1640+I1655+I1670</f>
        <v>0</v>
      </c>
      <c r="J1685" s="9">
        <f t="shared" si="1211"/>
        <v>0</v>
      </c>
      <c r="K1685" s="9">
        <f t="shared" si="1211"/>
        <v>0</v>
      </c>
      <c r="L1685" s="9">
        <f t="shared" si="1211"/>
        <v>0</v>
      </c>
      <c r="M1685" s="9">
        <f t="shared" si="1211"/>
        <v>0</v>
      </c>
      <c r="N1685" s="204">
        <f t="shared" si="1211"/>
        <v>0</v>
      </c>
      <c r="O1685" s="9">
        <f t="shared" si="1211"/>
        <v>0</v>
      </c>
      <c r="P1685" s="9">
        <f t="shared" si="1211"/>
        <v>0</v>
      </c>
      <c r="Q1685" s="9">
        <f t="shared" si="1211"/>
        <v>0</v>
      </c>
      <c r="R1685" s="9">
        <f t="shared" si="1211"/>
        <v>0</v>
      </c>
      <c r="S1685" s="18">
        <f t="shared" si="1211"/>
        <v>0</v>
      </c>
      <c r="T1685" s="204">
        <f t="shared" si="1211"/>
        <v>0</v>
      </c>
      <c r="U1685" s="9">
        <f t="shared" si="1211"/>
        <v>0</v>
      </c>
      <c r="V1685" s="9">
        <f t="shared" si="1211"/>
        <v>0</v>
      </c>
      <c r="W1685" s="9">
        <f t="shared" si="1211"/>
        <v>0</v>
      </c>
      <c r="X1685" s="18">
        <f t="shared" si="1211"/>
        <v>0</v>
      </c>
      <c r="Y1685" s="204">
        <f t="shared" si="1211"/>
        <v>0</v>
      </c>
      <c r="Z1685" s="9">
        <f t="shared" si="1211"/>
        <v>0</v>
      </c>
      <c r="AA1685" s="9">
        <f t="shared" si="1211"/>
        <v>0</v>
      </c>
      <c r="AB1685" s="9">
        <f t="shared" si="1211"/>
        <v>0</v>
      </c>
      <c r="AC1685" s="18">
        <f t="shared" si="1211"/>
        <v>0</v>
      </c>
      <c r="AD1685" s="204">
        <f t="shared" si="1211"/>
        <v>20.442997852824362</v>
      </c>
      <c r="AE1685" s="9">
        <f t="shared" si="1211"/>
        <v>6.7377900232905876</v>
      </c>
      <c r="AF1685" s="9">
        <f t="shared" si="1211"/>
        <v>6.8265626699054867</v>
      </c>
      <c r="AG1685" s="9">
        <f t="shared" si="1211"/>
        <v>6.6733294417054498</v>
      </c>
      <c r="AH1685" s="18">
        <f t="shared" si="1211"/>
        <v>7.2009524873200963</v>
      </c>
      <c r="AI1685" s="17"/>
      <c r="AM1685" s="109"/>
    </row>
    <row r="1686" spans="1:39" outlineLevel="2">
      <c r="A1686" s="37">
        <f>ROW()</f>
        <v>1686</v>
      </c>
      <c r="C1686" s="6" t="s">
        <v>474</v>
      </c>
      <c r="I1686" s="204">
        <f t="shared" ref="I1686:AH1686" si="1212">I1296+I1311+I1326+I1341+I1356+I1371+I1386+I1401+I1416+I1431+I1446+I1461+I1476+I1491+I1506+I1521+I1536+I1551+I1566+I1581+I1596+I1611+I1626+I1641+I1656+I1671</f>
        <v>0</v>
      </c>
      <c r="J1686" s="9">
        <f t="shared" si="1212"/>
        <v>0</v>
      </c>
      <c r="K1686" s="9">
        <f t="shared" si="1212"/>
        <v>0</v>
      </c>
      <c r="L1686" s="9">
        <f t="shared" si="1212"/>
        <v>0</v>
      </c>
      <c r="M1686" s="9">
        <f t="shared" si="1212"/>
        <v>0</v>
      </c>
      <c r="N1686" s="204">
        <f t="shared" si="1212"/>
        <v>0</v>
      </c>
      <c r="O1686" s="9">
        <f t="shared" si="1212"/>
        <v>0</v>
      </c>
      <c r="P1686" s="9">
        <f t="shared" si="1212"/>
        <v>0</v>
      </c>
      <c r="Q1686" s="9">
        <f t="shared" si="1212"/>
        <v>0</v>
      </c>
      <c r="R1686" s="9">
        <f t="shared" si="1212"/>
        <v>0</v>
      </c>
      <c r="S1686" s="18">
        <f t="shared" si="1212"/>
        <v>0</v>
      </c>
      <c r="T1686" s="204">
        <f t="shared" si="1212"/>
        <v>0</v>
      </c>
      <c r="U1686" s="9">
        <f t="shared" si="1212"/>
        <v>0</v>
      </c>
      <c r="V1686" s="9">
        <f t="shared" si="1212"/>
        <v>0</v>
      </c>
      <c r="W1686" s="9">
        <f t="shared" si="1212"/>
        <v>0</v>
      </c>
      <c r="X1686" s="18">
        <f t="shared" si="1212"/>
        <v>0</v>
      </c>
      <c r="Y1686" s="204">
        <f t="shared" si="1212"/>
        <v>0</v>
      </c>
      <c r="Z1686" s="9">
        <f t="shared" si="1212"/>
        <v>0</v>
      </c>
      <c r="AA1686" s="9">
        <f t="shared" si="1212"/>
        <v>0</v>
      </c>
      <c r="AB1686" s="9">
        <f t="shared" si="1212"/>
        <v>0</v>
      </c>
      <c r="AC1686" s="18">
        <f t="shared" si="1212"/>
        <v>0</v>
      </c>
      <c r="AD1686" s="204">
        <f t="shared" si="1212"/>
        <v>5.1297451737317479</v>
      </c>
      <c r="AE1686" s="9">
        <f t="shared" si="1212"/>
        <v>5.4032997702356731</v>
      </c>
      <c r="AF1686" s="9">
        <f t="shared" si="1212"/>
        <v>5.6324290947475939</v>
      </c>
      <c r="AG1686" s="9">
        <f t="shared" si="1212"/>
        <v>5.8711934819975111</v>
      </c>
      <c r="AH1686" s="18">
        <f t="shared" si="1212"/>
        <v>6.1019422023440066</v>
      </c>
      <c r="AI1686" s="17"/>
      <c r="AM1686" s="109"/>
    </row>
    <row r="1687" spans="1:39" outlineLevel="2">
      <c r="A1687" s="37">
        <f>ROW()</f>
        <v>1687</v>
      </c>
      <c r="C1687" s="6" t="s">
        <v>477</v>
      </c>
      <c r="I1687" s="204">
        <f t="shared" ref="I1687:AH1687" si="1213">I1297+I1312+I1327+I1342+I1357+I1372+I1387+I1402+I1417+I1432+I1447+I1462+I1477+I1492+I1507+I1522+I1537+I1552+I1567+I1582+I1597+I1612+I1627+I1642+I1657+I1672</f>
        <v>0</v>
      </c>
      <c r="J1687" s="9">
        <f t="shared" si="1213"/>
        <v>0</v>
      </c>
      <c r="K1687" s="9">
        <f t="shared" si="1213"/>
        <v>0</v>
      </c>
      <c r="L1687" s="9">
        <f t="shared" si="1213"/>
        <v>0</v>
      </c>
      <c r="M1687" s="9">
        <f t="shared" si="1213"/>
        <v>0</v>
      </c>
      <c r="N1687" s="204">
        <f t="shared" si="1213"/>
        <v>0</v>
      </c>
      <c r="O1687" s="9">
        <f t="shared" si="1213"/>
        <v>0</v>
      </c>
      <c r="P1687" s="9">
        <f t="shared" si="1213"/>
        <v>0</v>
      </c>
      <c r="Q1687" s="9">
        <f t="shared" si="1213"/>
        <v>0</v>
      </c>
      <c r="R1687" s="9">
        <f t="shared" si="1213"/>
        <v>0</v>
      </c>
      <c r="S1687" s="18">
        <f t="shared" si="1213"/>
        <v>0</v>
      </c>
      <c r="T1687" s="204">
        <f t="shared" si="1213"/>
        <v>0</v>
      </c>
      <c r="U1687" s="9">
        <f t="shared" si="1213"/>
        <v>0</v>
      </c>
      <c r="V1687" s="9">
        <f t="shared" si="1213"/>
        <v>0</v>
      </c>
      <c r="W1687" s="9">
        <f t="shared" si="1213"/>
        <v>0</v>
      </c>
      <c r="X1687" s="18">
        <f t="shared" si="1213"/>
        <v>0</v>
      </c>
      <c r="Y1687" s="204">
        <f t="shared" si="1213"/>
        <v>0</v>
      </c>
      <c r="Z1687" s="9">
        <f t="shared" si="1213"/>
        <v>0</v>
      </c>
      <c r="AA1687" s="9">
        <f t="shared" si="1213"/>
        <v>0</v>
      </c>
      <c r="AB1687" s="9">
        <f t="shared" si="1213"/>
        <v>0</v>
      </c>
      <c r="AC1687" s="18">
        <f t="shared" si="1213"/>
        <v>0</v>
      </c>
      <c r="AD1687" s="204">
        <f t="shared" si="1213"/>
        <v>52.048222057547335</v>
      </c>
      <c r="AE1687" s="9">
        <f t="shared" si="1213"/>
        <v>8.0305442692631068</v>
      </c>
      <c r="AF1687" s="9">
        <f t="shared" si="1213"/>
        <v>9.6189567326783028</v>
      </c>
      <c r="AG1687" s="9">
        <f t="shared" si="1213"/>
        <v>10.177506123872611</v>
      </c>
      <c r="AH1687" s="18">
        <f t="shared" si="1213"/>
        <v>10.993448963971597</v>
      </c>
      <c r="AI1687" s="17"/>
      <c r="AM1687" s="109"/>
    </row>
    <row r="1688" spans="1:39" outlineLevel="2">
      <c r="A1688" s="37">
        <f>ROW()</f>
        <v>1688</v>
      </c>
      <c r="C1688" s="6" t="s">
        <v>511</v>
      </c>
      <c r="I1688" s="204">
        <f t="shared" ref="I1688:AH1688" si="1214">I1298+I1313+I1328+I1343+I1358+I1373+I1388+I1403+I1418+I1433+I1448+I1463+I1478+I1493+I1508+I1523+I1538+I1553+I1568+I1583+I1598+I1613+I1628+I1643+I1658+I1673</f>
        <v>0</v>
      </c>
      <c r="J1688" s="9">
        <f t="shared" si="1214"/>
        <v>0</v>
      </c>
      <c r="K1688" s="9">
        <f t="shared" si="1214"/>
        <v>0</v>
      </c>
      <c r="L1688" s="9">
        <f t="shared" si="1214"/>
        <v>0</v>
      </c>
      <c r="M1688" s="9">
        <f t="shared" si="1214"/>
        <v>0</v>
      </c>
      <c r="N1688" s="204">
        <f t="shared" si="1214"/>
        <v>0</v>
      </c>
      <c r="O1688" s="9">
        <f t="shared" si="1214"/>
        <v>0</v>
      </c>
      <c r="P1688" s="9">
        <f t="shared" si="1214"/>
        <v>0</v>
      </c>
      <c r="Q1688" s="9">
        <f t="shared" si="1214"/>
        <v>0</v>
      </c>
      <c r="R1688" s="9">
        <f t="shared" si="1214"/>
        <v>0</v>
      </c>
      <c r="S1688" s="18">
        <f t="shared" si="1214"/>
        <v>0</v>
      </c>
      <c r="T1688" s="204">
        <f t="shared" si="1214"/>
        <v>0</v>
      </c>
      <c r="U1688" s="9">
        <f t="shared" si="1214"/>
        <v>0.22331826337807212</v>
      </c>
      <c r="V1688" s="9">
        <f t="shared" si="1214"/>
        <v>0.25527439853649547</v>
      </c>
      <c r="W1688" s="9">
        <f t="shared" si="1214"/>
        <v>0.26591201804695641</v>
      </c>
      <c r="X1688" s="18">
        <f t="shared" si="1214"/>
        <v>0.26616005868661907</v>
      </c>
      <c r="Y1688" s="204">
        <f t="shared" si="1214"/>
        <v>0.26343507702173247</v>
      </c>
      <c r="Z1688" s="9">
        <f t="shared" si="1214"/>
        <v>0.26426459150658094</v>
      </c>
      <c r="AA1688" s="9">
        <f t="shared" si="1214"/>
        <v>0.26426459150658094</v>
      </c>
      <c r="AB1688" s="9">
        <f t="shared" si="1214"/>
        <v>0.26426459150658094</v>
      </c>
      <c r="AC1688" s="18">
        <f t="shared" si="1214"/>
        <v>0.26426459150658094</v>
      </c>
      <c r="AD1688" s="204">
        <f t="shared" si="1214"/>
        <v>0.13797907984887028</v>
      </c>
      <c r="AE1688" s="9">
        <f t="shared" si="1214"/>
        <v>0.21165563599167098</v>
      </c>
      <c r="AF1688" s="9">
        <f t="shared" si="1214"/>
        <v>0.29463176108228378</v>
      </c>
      <c r="AG1688" s="9">
        <f t="shared" si="1214"/>
        <v>0.31606721968741514</v>
      </c>
      <c r="AH1688" s="18">
        <f t="shared" si="1214"/>
        <v>0.4774715417817329</v>
      </c>
      <c r="AI1688" s="17"/>
      <c r="AM1688" s="109"/>
    </row>
    <row r="1689" spans="1:39" outlineLevel="2">
      <c r="A1689" s="37">
        <f>ROW()</f>
        <v>1689</v>
      </c>
      <c r="C1689" s="6" t="s">
        <v>655</v>
      </c>
      <c r="I1689" s="204"/>
      <c r="J1689" s="9"/>
      <c r="K1689" s="9"/>
      <c r="L1689" s="9"/>
      <c r="M1689" s="9"/>
      <c r="N1689" s="204"/>
      <c r="O1689" s="9"/>
      <c r="P1689" s="9"/>
      <c r="Q1689" s="9"/>
      <c r="R1689" s="9"/>
      <c r="S1689" s="18"/>
      <c r="T1689" s="204"/>
      <c r="U1689" s="9"/>
      <c r="V1689" s="9"/>
      <c r="W1689" s="9"/>
      <c r="X1689" s="18"/>
      <c r="Y1689" s="204"/>
      <c r="Z1689" s="9"/>
      <c r="AA1689" s="9"/>
      <c r="AB1689" s="9"/>
      <c r="AC1689" s="18"/>
      <c r="AD1689" s="204"/>
      <c r="AE1689" s="9"/>
      <c r="AF1689" s="9"/>
      <c r="AG1689" s="9"/>
      <c r="AH1689" s="18"/>
      <c r="AI1689" s="17"/>
      <c r="AM1689" s="109"/>
    </row>
    <row r="1690" spans="1:39" outlineLevel="2">
      <c r="A1690" s="37">
        <f>ROW()</f>
        <v>1690</v>
      </c>
      <c r="C1690" s="6" t="s">
        <v>656</v>
      </c>
      <c r="I1690" s="204"/>
      <c r="J1690" s="9"/>
      <c r="K1690" s="9"/>
      <c r="L1690" s="9"/>
      <c r="M1690" s="9"/>
      <c r="N1690" s="204"/>
      <c r="O1690" s="9"/>
      <c r="P1690" s="9"/>
      <c r="Q1690" s="9"/>
      <c r="R1690" s="9"/>
      <c r="S1690" s="18"/>
      <c r="T1690" s="204"/>
      <c r="U1690" s="9"/>
      <c r="V1690" s="9"/>
      <c r="W1690" s="9"/>
      <c r="X1690" s="18"/>
      <c r="Y1690" s="204"/>
      <c r="Z1690" s="9"/>
      <c r="AA1690" s="9"/>
      <c r="AB1690" s="9"/>
      <c r="AC1690" s="18"/>
      <c r="AD1690" s="204"/>
      <c r="AE1690" s="9"/>
      <c r="AF1690" s="9"/>
      <c r="AG1690" s="9"/>
      <c r="AH1690" s="18"/>
      <c r="AI1690" s="17"/>
      <c r="AM1690" s="109"/>
    </row>
    <row r="1691" spans="1:39" outlineLevel="2">
      <c r="A1691" s="37">
        <f>ROW()</f>
        <v>1691</v>
      </c>
      <c r="C1691" s="6" t="s">
        <v>667</v>
      </c>
      <c r="I1691" s="204"/>
      <c r="J1691" s="9"/>
      <c r="K1691" s="9"/>
      <c r="L1691" s="9"/>
      <c r="M1691" s="9"/>
      <c r="N1691" s="204"/>
      <c r="O1691" s="9"/>
      <c r="P1691" s="9"/>
      <c r="Q1691" s="9"/>
      <c r="R1691" s="9"/>
      <c r="S1691" s="18"/>
      <c r="T1691" s="204"/>
      <c r="U1691" s="9"/>
      <c r="V1691" s="9"/>
      <c r="W1691" s="9"/>
      <c r="X1691" s="18"/>
      <c r="Y1691" s="204"/>
      <c r="Z1691" s="9"/>
      <c r="AA1691" s="9"/>
      <c r="AB1691" s="9"/>
      <c r="AC1691" s="18"/>
      <c r="AD1691" s="204"/>
      <c r="AE1691" s="9"/>
      <c r="AF1691" s="9"/>
      <c r="AG1691" s="9"/>
      <c r="AH1691" s="18"/>
      <c r="AI1691" s="17"/>
      <c r="AM1691" s="109"/>
    </row>
    <row r="1692" spans="1:39" outlineLevel="2">
      <c r="A1692" s="37">
        <f>ROW()</f>
        <v>1692</v>
      </c>
      <c r="C1692" s="6" t="s">
        <v>212</v>
      </c>
      <c r="I1692" s="204">
        <f t="shared" ref="I1692:AH1692" si="1215">I1302+I1317+I1332+I1347+I1362+I1377+I1392+I1407+I1422+I1437+I1452+I1467+I1482+I1497+I1512+I1527+I1542+I1557+I1572+I1587+I1602+I1617+I1632+I1647+I1662+I1677</f>
        <v>0</v>
      </c>
      <c r="J1692" s="9">
        <f t="shared" si="1215"/>
        <v>0</v>
      </c>
      <c r="K1692" s="9">
        <f t="shared" si="1215"/>
        <v>0</v>
      </c>
      <c r="L1692" s="9">
        <f t="shared" si="1215"/>
        <v>0</v>
      </c>
      <c r="M1692" s="9">
        <f t="shared" si="1215"/>
        <v>0</v>
      </c>
      <c r="N1692" s="204">
        <f t="shared" si="1215"/>
        <v>0</v>
      </c>
      <c r="O1692" s="9">
        <f t="shared" si="1215"/>
        <v>0</v>
      </c>
      <c r="P1692" s="9">
        <f t="shared" si="1215"/>
        <v>0</v>
      </c>
      <c r="Q1692" s="9">
        <f t="shared" si="1215"/>
        <v>0</v>
      </c>
      <c r="R1692" s="9">
        <f t="shared" si="1215"/>
        <v>0</v>
      </c>
      <c r="S1692" s="18">
        <f t="shared" si="1215"/>
        <v>0</v>
      </c>
      <c r="T1692" s="204">
        <f t="shared" si="1215"/>
        <v>0</v>
      </c>
      <c r="U1692" s="9">
        <f t="shared" si="1215"/>
        <v>0</v>
      </c>
      <c r="V1692" s="9">
        <f t="shared" si="1215"/>
        <v>0</v>
      </c>
      <c r="W1692" s="9">
        <f t="shared" si="1215"/>
        <v>0</v>
      </c>
      <c r="X1692" s="18">
        <f t="shared" si="1215"/>
        <v>0</v>
      </c>
      <c r="Y1692" s="204">
        <f t="shared" si="1215"/>
        <v>-7.990926193537172E-2</v>
      </c>
      <c r="Z1692" s="9">
        <f t="shared" si="1215"/>
        <v>0</v>
      </c>
      <c r="AA1692" s="9">
        <f t="shared" si="1215"/>
        <v>0</v>
      </c>
      <c r="AB1692" s="9">
        <f t="shared" si="1215"/>
        <v>0</v>
      </c>
      <c r="AC1692" s="18">
        <f t="shared" si="1215"/>
        <v>0</v>
      </c>
      <c r="AD1692" s="204">
        <f t="shared" si="1215"/>
        <v>0</v>
      </c>
      <c r="AE1692" s="9">
        <f t="shared" si="1215"/>
        <v>0</v>
      </c>
      <c r="AF1692" s="9">
        <f t="shared" si="1215"/>
        <v>0</v>
      </c>
      <c r="AG1692" s="9">
        <f t="shared" si="1215"/>
        <v>0</v>
      </c>
      <c r="AH1692" s="18">
        <f t="shared" si="1215"/>
        <v>0</v>
      </c>
      <c r="AI1692" s="17"/>
      <c r="AM1692" s="109"/>
    </row>
    <row r="1693" spans="1:39" outlineLevel="2">
      <c r="A1693" s="37">
        <f>ROW()</f>
        <v>1693</v>
      </c>
      <c r="C1693" s="6" t="s">
        <v>362</v>
      </c>
      <c r="I1693" s="205">
        <f t="shared" ref="I1693:AH1693" si="1216">I1303+I1318+I1333+I1348+I1363+I1378+I1393+I1408+I1423+I1438+I1453+I1468+I1483+I1498+I1513+I1528+I1543+I1558+I1573+I1588+I1603+I1618+I1633+I1648+I1663+I1678</f>
        <v>0</v>
      </c>
      <c r="J1693" s="15">
        <f t="shared" si="1216"/>
        <v>0</v>
      </c>
      <c r="K1693" s="15">
        <f t="shared" si="1216"/>
        <v>0</v>
      </c>
      <c r="L1693" s="15">
        <f t="shared" si="1216"/>
        <v>0</v>
      </c>
      <c r="M1693" s="15">
        <f t="shared" si="1216"/>
        <v>0</v>
      </c>
      <c r="N1693" s="205">
        <f t="shared" si="1216"/>
        <v>0</v>
      </c>
      <c r="O1693" s="15">
        <f t="shared" si="1216"/>
        <v>0</v>
      </c>
      <c r="P1693" s="15">
        <f t="shared" si="1216"/>
        <v>0</v>
      </c>
      <c r="Q1693" s="15">
        <f t="shared" si="1216"/>
        <v>0</v>
      </c>
      <c r="R1693" s="15">
        <f t="shared" si="1216"/>
        <v>0</v>
      </c>
      <c r="S1693" s="206">
        <f t="shared" si="1216"/>
        <v>0</v>
      </c>
      <c r="T1693" s="205">
        <f t="shared" si="1216"/>
        <v>0</v>
      </c>
      <c r="U1693" s="15">
        <f t="shared" si="1216"/>
        <v>0</v>
      </c>
      <c r="V1693" s="15">
        <f t="shared" si="1216"/>
        <v>0</v>
      </c>
      <c r="W1693" s="15">
        <f t="shared" si="1216"/>
        <v>0</v>
      </c>
      <c r="X1693" s="206">
        <f t="shared" si="1216"/>
        <v>0</v>
      </c>
      <c r="Y1693" s="205">
        <f t="shared" si="1216"/>
        <v>0</v>
      </c>
      <c r="Z1693" s="15">
        <f t="shared" si="1216"/>
        <v>5.8782395305829474E-16</v>
      </c>
      <c r="AA1693" s="15">
        <f t="shared" si="1216"/>
        <v>5.8782395305829484E-16</v>
      </c>
      <c r="AB1693" s="15">
        <f t="shared" si="1216"/>
        <v>5.8782395305829484E-16</v>
      </c>
      <c r="AC1693" s="206">
        <f t="shared" si="1216"/>
        <v>5.8782395305829484E-16</v>
      </c>
      <c r="AD1693" s="205">
        <f t="shared" si="1216"/>
        <v>-2.3512958122331786E-15</v>
      </c>
      <c r="AE1693" s="15">
        <f t="shared" si="1216"/>
        <v>6.1852726271605915E-2</v>
      </c>
      <c r="AF1693" s="15">
        <f t="shared" si="1216"/>
        <v>0.10854122561134633</v>
      </c>
      <c r="AG1693" s="15">
        <f t="shared" si="1216"/>
        <v>0.1508971443110706</v>
      </c>
      <c r="AH1693" s="206">
        <f t="shared" si="1216"/>
        <v>0.19789909423341226</v>
      </c>
      <c r="AI1693" s="17"/>
      <c r="AM1693" s="109"/>
    </row>
    <row r="1694" spans="1:39" outlineLevel="2">
      <c r="A1694" s="37">
        <f>ROW()</f>
        <v>1694</v>
      </c>
      <c r="C1694" s="6" t="s">
        <v>1</v>
      </c>
      <c r="I1694" s="204">
        <f t="shared" ref="I1694:AC1694" si="1217">SUM(I1681:I1693)</f>
        <v>0</v>
      </c>
      <c r="J1694" s="9">
        <f t="shared" si="1217"/>
        <v>0.41772782041578249</v>
      </c>
      <c r="K1694" s="9">
        <f t="shared" si="1217"/>
        <v>1.0595021361705796</v>
      </c>
      <c r="L1694" s="9">
        <f t="shared" si="1217"/>
        <v>1.7505934114804949</v>
      </c>
      <c r="M1694" s="9">
        <f t="shared" si="1217"/>
        <v>2.2038017506637537</v>
      </c>
      <c r="N1694" s="204">
        <f t="shared" si="1217"/>
        <v>0.72503972687899876</v>
      </c>
      <c r="O1694" s="9">
        <f t="shared" si="1217"/>
        <v>1.2143632395306423</v>
      </c>
      <c r="P1694" s="9">
        <f t="shared" si="1217"/>
        <v>5.4999103791931701</v>
      </c>
      <c r="Q1694" s="9">
        <f t="shared" si="1217"/>
        <v>18.496359155642189</v>
      </c>
      <c r="R1694" s="9">
        <f t="shared" si="1217"/>
        <v>27.806879945427383</v>
      </c>
      <c r="S1694" s="18">
        <f t="shared" si="1217"/>
        <v>30.243742009266626</v>
      </c>
      <c r="T1694" s="204">
        <f t="shared" si="1217"/>
        <v>52.367476161283754</v>
      </c>
      <c r="U1694" s="9">
        <f t="shared" si="1217"/>
        <v>58.318114491027572</v>
      </c>
      <c r="V1694" s="9">
        <f t="shared" si="1217"/>
        <v>58.845968907824385</v>
      </c>
      <c r="W1694" s="9">
        <f t="shared" si="1217"/>
        <v>59.197637954949833</v>
      </c>
      <c r="X1694" s="18">
        <f t="shared" si="1217"/>
        <v>59.634755448393207</v>
      </c>
      <c r="Y1694" s="204">
        <f t="shared" si="1217"/>
        <v>55.201798694764371</v>
      </c>
      <c r="Z1694" s="9">
        <f t="shared" si="1217"/>
        <v>60.696674896900454</v>
      </c>
      <c r="AA1694" s="9">
        <f t="shared" si="1217"/>
        <v>61.582637666167507</v>
      </c>
      <c r="AB1694" s="9">
        <f t="shared" si="1217"/>
        <v>62.249544264684872</v>
      </c>
      <c r="AC1694" s="18">
        <f t="shared" si="1217"/>
        <v>62.876575416517873</v>
      </c>
      <c r="AD1694" s="204">
        <f t="shared" ref="AD1694:AH1694" si="1218">SUM(AD1681:AD1693)</f>
        <v>151.63504653927785</v>
      </c>
      <c r="AE1694" s="9">
        <f t="shared" si="1218"/>
        <v>89.465843095604257</v>
      </c>
      <c r="AF1694" s="9">
        <f t="shared" si="1218"/>
        <v>91.651057279002856</v>
      </c>
      <c r="AG1694" s="9">
        <f t="shared" si="1218"/>
        <v>91.982813089629857</v>
      </c>
      <c r="AH1694" s="18">
        <f t="shared" si="1218"/>
        <v>93.53933983684739</v>
      </c>
      <c r="AI1694" s="396"/>
      <c r="AJ1694" s="382"/>
      <c r="AK1694" s="382"/>
      <c r="AL1694" s="382"/>
      <c r="AM1694" s="383"/>
    </row>
    <row r="1695" spans="1:39" outlineLevel="2">
      <c r="A1695" s="37">
        <f>ROW()</f>
        <v>1695</v>
      </c>
      <c r="D1695" s="5"/>
      <c r="E1695" s="5"/>
      <c r="F1695" s="88"/>
      <c r="I1695" s="204"/>
      <c r="J1695" s="9"/>
      <c r="K1695" s="9"/>
      <c r="L1695" s="9"/>
      <c r="M1695" s="9"/>
      <c r="N1695" s="204"/>
      <c r="O1695" s="9"/>
      <c r="P1695" s="9"/>
      <c r="Q1695" s="9"/>
      <c r="R1695" s="9"/>
      <c r="S1695" s="18"/>
      <c r="T1695" s="9"/>
      <c r="U1695" s="9"/>
      <c r="V1695" s="9"/>
      <c r="W1695" s="9"/>
      <c r="X1695" s="18"/>
      <c r="Y1695" s="9"/>
      <c r="Z1695" s="9"/>
      <c r="AA1695" s="9"/>
      <c r="AB1695" s="9"/>
      <c r="AC1695" s="18"/>
      <c r="AD1695" s="204"/>
      <c r="AE1695" s="9"/>
      <c r="AF1695" s="9"/>
      <c r="AG1695" s="9"/>
      <c r="AH1695" s="18"/>
      <c r="AI1695" s="204"/>
      <c r="AJ1695" s="9"/>
      <c r="AK1695" s="9"/>
      <c r="AL1695" s="9"/>
      <c r="AM1695" s="18"/>
    </row>
    <row r="1696" spans="1:39">
      <c r="A1696" s="172" t="s">
        <v>316</v>
      </c>
      <c r="B1696" s="72"/>
      <c r="C1696" s="71"/>
      <c r="D1696" s="71"/>
      <c r="E1696" s="71"/>
      <c r="F1696" s="71"/>
      <c r="G1696" s="71"/>
      <c r="H1696" s="71"/>
      <c r="I1696" s="197"/>
      <c r="J1696" s="73"/>
      <c r="K1696" s="73"/>
      <c r="L1696" s="73"/>
      <c r="M1696" s="73"/>
      <c r="N1696" s="197"/>
      <c r="O1696" s="73"/>
      <c r="P1696" s="73"/>
      <c r="Q1696" s="73"/>
      <c r="R1696" s="73"/>
      <c r="S1696" s="173"/>
      <c r="T1696" s="73"/>
      <c r="U1696" s="73"/>
      <c r="V1696" s="73"/>
      <c r="W1696" s="73"/>
      <c r="X1696" s="173"/>
      <c r="Y1696" s="73"/>
      <c r="Z1696" s="73"/>
      <c r="AA1696" s="73"/>
      <c r="AB1696" s="73"/>
      <c r="AC1696" s="173"/>
      <c r="AD1696" s="197"/>
      <c r="AE1696" s="73"/>
      <c r="AF1696" s="73"/>
      <c r="AG1696" s="73"/>
      <c r="AH1696" s="173"/>
      <c r="AI1696" s="197"/>
      <c r="AJ1696" s="73"/>
      <c r="AK1696" s="73"/>
      <c r="AL1696" s="73"/>
      <c r="AM1696" s="173"/>
    </row>
    <row r="1697" spans="1:39" s="10" customFormat="1" outlineLevel="1">
      <c r="A1697" s="198" t="s">
        <v>657</v>
      </c>
      <c r="B1697" s="199"/>
      <c r="C1697" s="200"/>
      <c r="D1697" s="200"/>
      <c r="E1697" s="200"/>
      <c r="F1697" s="200"/>
      <c r="G1697" s="200"/>
      <c r="H1697" s="201"/>
      <c r="I1697" s="202"/>
      <c r="J1697" s="201"/>
      <c r="K1697" s="201"/>
      <c r="L1697" s="201"/>
      <c r="M1697" s="201"/>
      <c r="N1697" s="202"/>
      <c r="O1697" s="201"/>
      <c r="P1697" s="201"/>
      <c r="Q1697" s="201"/>
      <c r="R1697" s="201"/>
      <c r="S1697" s="203"/>
      <c r="T1697" s="201"/>
      <c r="U1697" s="201"/>
      <c r="V1697" s="201"/>
      <c r="W1697" s="201"/>
      <c r="X1697" s="203"/>
      <c r="Y1697" s="201"/>
      <c r="Z1697" s="201"/>
      <c r="AA1697" s="201"/>
      <c r="AB1697" s="201"/>
      <c r="AC1697" s="203"/>
      <c r="AD1697" s="202"/>
      <c r="AE1697" s="201"/>
      <c r="AF1697" s="201"/>
      <c r="AG1697" s="201"/>
      <c r="AH1697" s="203"/>
      <c r="AI1697" s="202"/>
      <c r="AJ1697" s="201"/>
      <c r="AK1697" s="201"/>
      <c r="AL1697" s="201"/>
      <c r="AM1697" s="203"/>
    </row>
    <row r="1698" spans="1:39" outlineLevel="2">
      <c r="A1698" s="37">
        <f>ROW()</f>
        <v>1698</v>
      </c>
      <c r="B1698" s="64" t="s">
        <v>210</v>
      </c>
      <c r="C1698" s="167"/>
      <c r="I1698" s="1312" t="s">
        <v>260</v>
      </c>
      <c r="J1698" s="1313"/>
      <c r="K1698" s="1313"/>
      <c r="L1698" s="1313"/>
      <c r="M1698" s="1313"/>
      <c r="N1698" s="1290" t="s">
        <v>286</v>
      </c>
      <c r="O1698" s="1291"/>
      <c r="P1698" s="1291"/>
      <c r="Q1698" s="1291"/>
      <c r="R1698" s="1291"/>
      <c r="S1698" s="1292"/>
      <c r="T1698" s="1312" t="s">
        <v>211</v>
      </c>
      <c r="U1698" s="1313"/>
      <c r="V1698" s="1313"/>
      <c r="W1698" s="1313"/>
      <c r="X1698" s="1314"/>
      <c r="Y1698" s="1313" t="s">
        <v>494</v>
      </c>
      <c r="Z1698" s="1313"/>
      <c r="AA1698" s="1313"/>
      <c r="AB1698" s="1313"/>
      <c r="AC1698" s="1313"/>
      <c r="AD1698" s="1313" t="s">
        <v>494</v>
      </c>
      <c r="AE1698" s="1313"/>
      <c r="AF1698" s="1313"/>
      <c r="AG1698" s="1313"/>
      <c r="AH1698" s="1314"/>
      <c r="AI1698" s="17"/>
      <c r="AM1698" s="109"/>
    </row>
    <row r="1699" spans="1:39" outlineLevel="2">
      <c r="A1699" s="37">
        <f>ROW()</f>
        <v>1699</v>
      </c>
      <c r="C1699" s="167" t="s">
        <v>2</v>
      </c>
      <c r="I1699" s="667">
        <v>0</v>
      </c>
      <c r="J1699" s="668">
        <v>0</v>
      </c>
      <c r="K1699" s="668">
        <v>0</v>
      </c>
      <c r="L1699" s="668">
        <v>0</v>
      </c>
      <c r="M1699" s="668">
        <v>0</v>
      </c>
      <c r="N1699" s="667">
        <v>0</v>
      </c>
      <c r="O1699" s="668">
        <v>0</v>
      </c>
      <c r="P1699" s="668">
        <v>0</v>
      </c>
      <c r="Q1699" s="668">
        <v>0</v>
      </c>
      <c r="R1699" s="668">
        <v>0</v>
      </c>
      <c r="S1699" s="658">
        <v>0</v>
      </c>
      <c r="T1699" s="676">
        <v>0</v>
      </c>
      <c r="U1699" s="677">
        <v>0</v>
      </c>
      <c r="V1699" s="677">
        <v>0</v>
      </c>
      <c r="W1699" s="677">
        <v>0</v>
      </c>
      <c r="X1699" s="678">
        <v>0</v>
      </c>
      <c r="Y1699" s="677">
        <v>0</v>
      </c>
      <c r="Z1699" s="677">
        <v>0</v>
      </c>
      <c r="AA1699" s="677">
        <v>0</v>
      </c>
      <c r="AB1699" s="677">
        <v>0</v>
      </c>
      <c r="AC1699" s="678">
        <v>0</v>
      </c>
      <c r="AD1699" s="676">
        <v>0</v>
      </c>
      <c r="AE1699" s="677">
        <v>0</v>
      </c>
      <c r="AF1699" s="677">
        <v>0</v>
      </c>
      <c r="AG1699" s="677">
        <v>0</v>
      </c>
      <c r="AH1699" s="678">
        <v>0</v>
      </c>
      <c r="AI1699" s="17"/>
      <c r="AM1699" s="109"/>
    </row>
    <row r="1700" spans="1:39" outlineLevel="2">
      <c r="A1700" s="37">
        <f>ROW()</f>
        <v>1700</v>
      </c>
      <c r="C1700" s="6" t="s">
        <v>3</v>
      </c>
      <c r="I1700" s="667">
        <v>0</v>
      </c>
      <c r="J1700" s="668">
        <v>0</v>
      </c>
      <c r="K1700" s="668">
        <v>0</v>
      </c>
      <c r="L1700" s="668">
        <v>0</v>
      </c>
      <c r="M1700" s="668">
        <v>0</v>
      </c>
      <c r="N1700" s="667">
        <v>0</v>
      </c>
      <c r="O1700" s="668">
        <v>0</v>
      </c>
      <c r="P1700" s="668">
        <v>0</v>
      </c>
      <c r="Q1700" s="668">
        <v>0</v>
      </c>
      <c r="R1700" s="668">
        <v>0</v>
      </c>
      <c r="S1700" s="658">
        <v>0</v>
      </c>
      <c r="T1700" s="676">
        <v>0</v>
      </c>
      <c r="U1700" s="677">
        <v>0</v>
      </c>
      <c r="V1700" s="677">
        <v>0</v>
      </c>
      <c r="W1700" s="677">
        <v>0</v>
      </c>
      <c r="X1700" s="678">
        <v>0</v>
      </c>
      <c r="Y1700" s="677">
        <v>0</v>
      </c>
      <c r="Z1700" s="677">
        <v>0</v>
      </c>
      <c r="AA1700" s="677">
        <v>0</v>
      </c>
      <c r="AB1700" s="677">
        <v>0</v>
      </c>
      <c r="AC1700" s="678">
        <v>0</v>
      </c>
      <c r="AD1700" s="676">
        <v>0</v>
      </c>
      <c r="AE1700" s="677">
        <v>0</v>
      </c>
      <c r="AF1700" s="677">
        <v>0</v>
      </c>
      <c r="AG1700" s="677">
        <v>0</v>
      </c>
      <c r="AH1700" s="678">
        <v>0</v>
      </c>
      <c r="AI1700" s="17"/>
      <c r="AM1700" s="109"/>
    </row>
    <row r="1701" spans="1:39" outlineLevel="2">
      <c r="A1701" s="37">
        <f>ROW()</f>
        <v>1701</v>
      </c>
      <c r="C1701" s="6" t="s">
        <v>4</v>
      </c>
      <c r="I1701" s="667">
        <v>0</v>
      </c>
      <c r="J1701" s="668">
        <v>0</v>
      </c>
      <c r="K1701" s="668">
        <v>0</v>
      </c>
      <c r="L1701" s="668">
        <v>0</v>
      </c>
      <c r="M1701" s="668">
        <v>0</v>
      </c>
      <c r="N1701" s="667">
        <v>0</v>
      </c>
      <c r="O1701" s="668">
        <v>0</v>
      </c>
      <c r="P1701" s="668">
        <v>0</v>
      </c>
      <c r="Q1701" s="668">
        <v>0</v>
      </c>
      <c r="R1701" s="668">
        <v>0</v>
      </c>
      <c r="S1701" s="658">
        <v>0</v>
      </c>
      <c r="T1701" s="676">
        <v>0</v>
      </c>
      <c r="U1701" s="677">
        <v>0</v>
      </c>
      <c r="V1701" s="677">
        <v>0</v>
      </c>
      <c r="W1701" s="677">
        <v>0</v>
      </c>
      <c r="X1701" s="678">
        <v>0</v>
      </c>
      <c r="Y1701" s="677">
        <v>0</v>
      </c>
      <c r="Z1701" s="677">
        <v>0</v>
      </c>
      <c r="AA1701" s="677">
        <v>0</v>
      </c>
      <c r="AB1701" s="677">
        <v>0</v>
      </c>
      <c r="AC1701" s="678">
        <v>0</v>
      </c>
      <c r="AD1701" s="676">
        <v>0</v>
      </c>
      <c r="AE1701" s="677">
        <v>0</v>
      </c>
      <c r="AF1701" s="677">
        <v>0</v>
      </c>
      <c r="AG1701" s="677">
        <v>0</v>
      </c>
      <c r="AH1701" s="678">
        <v>0</v>
      </c>
      <c r="AI1701" s="17"/>
      <c r="AM1701" s="109"/>
    </row>
    <row r="1702" spans="1:39" outlineLevel="2">
      <c r="A1702" s="37">
        <f>ROW()</f>
        <v>1702</v>
      </c>
      <c r="C1702" s="6" t="s">
        <v>208</v>
      </c>
      <c r="I1702" s="667">
        <v>0</v>
      </c>
      <c r="J1702" s="668">
        <v>0</v>
      </c>
      <c r="K1702" s="668">
        <v>0</v>
      </c>
      <c r="L1702" s="668">
        <v>0</v>
      </c>
      <c r="M1702" s="668">
        <v>0</v>
      </c>
      <c r="N1702" s="667">
        <v>0</v>
      </c>
      <c r="O1702" s="668">
        <v>0</v>
      </c>
      <c r="P1702" s="668">
        <v>0</v>
      </c>
      <c r="Q1702" s="668">
        <v>0</v>
      </c>
      <c r="R1702" s="668">
        <v>0</v>
      </c>
      <c r="S1702" s="658">
        <v>0</v>
      </c>
      <c r="T1702" s="676">
        <v>0.5513644348514849</v>
      </c>
      <c r="U1702" s="677">
        <v>0</v>
      </c>
      <c r="V1702" s="677">
        <v>0</v>
      </c>
      <c r="W1702" s="677">
        <v>0</v>
      </c>
      <c r="X1702" s="678">
        <v>0</v>
      </c>
      <c r="Y1702" s="677">
        <v>0</v>
      </c>
      <c r="Z1702" s="677">
        <v>0</v>
      </c>
      <c r="AA1702" s="677">
        <v>0</v>
      </c>
      <c r="AB1702" s="677">
        <v>0</v>
      </c>
      <c r="AC1702" s="678">
        <v>0</v>
      </c>
      <c r="AD1702" s="676">
        <v>0</v>
      </c>
      <c r="AE1702" s="677">
        <v>0</v>
      </c>
      <c r="AF1702" s="677">
        <v>0</v>
      </c>
      <c r="AG1702" s="677">
        <v>0</v>
      </c>
      <c r="AH1702" s="678">
        <v>0</v>
      </c>
      <c r="AI1702" s="17"/>
      <c r="AM1702" s="109"/>
    </row>
    <row r="1703" spans="1:39" outlineLevel="2">
      <c r="A1703" s="37">
        <f>ROW()</f>
        <v>1703</v>
      </c>
      <c r="C1703" s="6" t="s">
        <v>473</v>
      </c>
      <c r="I1703" s="667"/>
      <c r="J1703" s="668"/>
      <c r="K1703" s="668"/>
      <c r="L1703" s="668"/>
      <c r="M1703" s="668"/>
      <c r="N1703" s="667"/>
      <c r="O1703" s="668"/>
      <c r="P1703" s="668"/>
      <c r="Q1703" s="668"/>
      <c r="R1703" s="668"/>
      <c r="S1703" s="658"/>
      <c r="T1703" s="676"/>
      <c r="U1703" s="677"/>
      <c r="V1703" s="677"/>
      <c r="W1703" s="677"/>
      <c r="X1703" s="678"/>
      <c r="Y1703" s="677">
        <v>0</v>
      </c>
      <c r="Z1703" s="677">
        <v>0</v>
      </c>
      <c r="AA1703" s="677">
        <v>0</v>
      </c>
      <c r="AB1703" s="677">
        <v>0</v>
      </c>
      <c r="AC1703" s="678">
        <v>0</v>
      </c>
      <c r="AD1703" s="676">
        <v>0</v>
      </c>
      <c r="AE1703" s="677">
        <v>0</v>
      </c>
      <c r="AF1703" s="677">
        <v>0</v>
      </c>
      <c r="AG1703" s="677">
        <v>0</v>
      </c>
      <c r="AH1703" s="678">
        <v>0</v>
      </c>
      <c r="AI1703" s="17"/>
      <c r="AM1703" s="109"/>
    </row>
    <row r="1704" spans="1:39" outlineLevel="2">
      <c r="A1704" s="37">
        <f>ROW()</f>
        <v>1704</v>
      </c>
      <c r="C1704" s="6" t="s">
        <v>474</v>
      </c>
      <c r="I1704" s="667"/>
      <c r="J1704" s="668"/>
      <c r="K1704" s="668"/>
      <c r="L1704" s="668"/>
      <c r="M1704" s="668"/>
      <c r="N1704" s="667"/>
      <c r="O1704" s="668"/>
      <c r="P1704" s="668"/>
      <c r="Q1704" s="668"/>
      <c r="R1704" s="668"/>
      <c r="S1704" s="658"/>
      <c r="T1704" s="676"/>
      <c r="U1704" s="677"/>
      <c r="V1704" s="677"/>
      <c r="W1704" s="677"/>
      <c r="X1704" s="678"/>
      <c r="Y1704" s="677">
        <v>0</v>
      </c>
      <c r="Z1704" s="677">
        <v>0</v>
      </c>
      <c r="AA1704" s="677">
        <v>0</v>
      </c>
      <c r="AB1704" s="677">
        <v>0</v>
      </c>
      <c r="AC1704" s="678">
        <v>0</v>
      </c>
      <c r="AD1704" s="676">
        <v>0</v>
      </c>
      <c r="AE1704" s="677">
        <v>0</v>
      </c>
      <c r="AF1704" s="677">
        <v>0</v>
      </c>
      <c r="AG1704" s="677">
        <v>0</v>
      </c>
      <c r="AH1704" s="678">
        <v>0</v>
      </c>
      <c r="AI1704" s="17"/>
      <c r="AM1704" s="109"/>
    </row>
    <row r="1705" spans="1:39" outlineLevel="2">
      <c r="A1705" s="37">
        <f>ROW()</f>
        <v>1705</v>
      </c>
      <c r="C1705" s="6" t="s">
        <v>477</v>
      </c>
      <c r="I1705" s="667"/>
      <c r="J1705" s="668"/>
      <c r="K1705" s="668"/>
      <c r="L1705" s="668"/>
      <c r="M1705" s="668"/>
      <c r="N1705" s="667"/>
      <c r="O1705" s="668"/>
      <c r="P1705" s="668"/>
      <c r="Q1705" s="668"/>
      <c r="R1705" s="668"/>
      <c r="S1705" s="658"/>
      <c r="T1705" s="676"/>
      <c r="U1705" s="677"/>
      <c r="V1705" s="677"/>
      <c r="W1705" s="677"/>
      <c r="X1705" s="678"/>
      <c r="Y1705" s="677">
        <v>0</v>
      </c>
      <c r="Z1705" s="677">
        <v>0</v>
      </c>
      <c r="AA1705" s="677">
        <v>0</v>
      </c>
      <c r="AB1705" s="677">
        <v>0</v>
      </c>
      <c r="AC1705" s="678">
        <v>0</v>
      </c>
      <c r="AD1705" s="676">
        <v>0</v>
      </c>
      <c r="AE1705" s="677">
        <v>0</v>
      </c>
      <c r="AF1705" s="677">
        <v>0</v>
      </c>
      <c r="AG1705" s="677">
        <v>0</v>
      </c>
      <c r="AH1705" s="678">
        <v>0</v>
      </c>
      <c r="AI1705" s="17"/>
      <c r="AM1705" s="109"/>
    </row>
    <row r="1706" spans="1:39" outlineLevel="2">
      <c r="A1706" s="37">
        <f>ROW()</f>
        <v>1706</v>
      </c>
      <c r="C1706" s="6" t="s">
        <v>511</v>
      </c>
      <c r="I1706" s="667"/>
      <c r="J1706" s="668"/>
      <c r="K1706" s="668"/>
      <c r="L1706" s="668"/>
      <c r="M1706" s="668"/>
      <c r="N1706" s="667"/>
      <c r="O1706" s="668"/>
      <c r="P1706" s="668"/>
      <c r="Q1706" s="668"/>
      <c r="R1706" s="668"/>
      <c r="S1706" s="658"/>
      <c r="T1706" s="676"/>
      <c r="U1706" s="677"/>
      <c r="V1706" s="677"/>
      <c r="W1706" s="677"/>
      <c r="X1706" s="678"/>
      <c r="Y1706" s="677"/>
      <c r="Z1706" s="677"/>
      <c r="AA1706" s="677"/>
      <c r="AB1706" s="677"/>
      <c r="AC1706" s="678"/>
      <c r="AD1706" s="676"/>
      <c r="AE1706" s="677"/>
      <c r="AF1706" s="677"/>
      <c r="AG1706" s="677"/>
      <c r="AH1706" s="678"/>
      <c r="AI1706" s="17"/>
      <c r="AM1706" s="109"/>
    </row>
    <row r="1707" spans="1:39" outlineLevel="2">
      <c r="A1707" s="37">
        <f>ROW()</f>
        <v>1707</v>
      </c>
      <c r="C1707" s="6" t="s">
        <v>655</v>
      </c>
      <c r="I1707" s="667"/>
      <c r="J1707" s="668"/>
      <c r="K1707" s="668"/>
      <c r="L1707" s="668"/>
      <c r="M1707" s="668"/>
      <c r="N1707" s="667"/>
      <c r="O1707" s="668"/>
      <c r="P1707" s="668"/>
      <c r="Q1707" s="668"/>
      <c r="R1707" s="668"/>
      <c r="S1707" s="658"/>
      <c r="T1707" s="676"/>
      <c r="U1707" s="677"/>
      <c r="V1707" s="677"/>
      <c r="W1707" s="677"/>
      <c r="X1707" s="678"/>
      <c r="Y1707" s="677"/>
      <c r="Z1707" s="677"/>
      <c r="AA1707" s="677"/>
      <c r="AB1707" s="677"/>
      <c r="AC1707" s="678"/>
      <c r="AD1707" s="676"/>
      <c r="AE1707" s="677"/>
      <c r="AF1707" s="677"/>
      <c r="AG1707" s="677"/>
      <c r="AH1707" s="678"/>
      <c r="AI1707" s="17"/>
      <c r="AM1707" s="109"/>
    </row>
    <row r="1708" spans="1:39" outlineLevel="2">
      <c r="A1708" s="37">
        <f>ROW()</f>
        <v>1708</v>
      </c>
      <c r="C1708" s="6" t="s">
        <v>656</v>
      </c>
      <c r="I1708" s="667"/>
      <c r="J1708" s="668"/>
      <c r="K1708" s="668"/>
      <c r="L1708" s="668"/>
      <c r="M1708" s="668"/>
      <c r="N1708" s="667"/>
      <c r="O1708" s="668"/>
      <c r="P1708" s="668"/>
      <c r="Q1708" s="668"/>
      <c r="R1708" s="668"/>
      <c r="S1708" s="658"/>
      <c r="T1708" s="676"/>
      <c r="U1708" s="677"/>
      <c r="V1708" s="677"/>
      <c r="W1708" s="677"/>
      <c r="X1708" s="678"/>
      <c r="Y1708" s="677"/>
      <c r="Z1708" s="677"/>
      <c r="AA1708" s="677"/>
      <c r="AB1708" s="677"/>
      <c r="AC1708" s="678"/>
      <c r="AD1708" s="676"/>
      <c r="AE1708" s="677"/>
      <c r="AF1708" s="677"/>
      <c r="AG1708" s="677"/>
      <c r="AH1708" s="678"/>
      <c r="AI1708" s="17"/>
      <c r="AM1708" s="109"/>
    </row>
    <row r="1709" spans="1:39" outlineLevel="2">
      <c r="A1709" s="37">
        <f>ROW()</f>
        <v>1709</v>
      </c>
      <c r="C1709" s="6" t="s">
        <v>667</v>
      </c>
      <c r="I1709" s="667"/>
      <c r="J1709" s="668"/>
      <c r="K1709" s="668"/>
      <c r="L1709" s="668"/>
      <c r="M1709" s="668"/>
      <c r="N1709" s="667"/>
      <c r="O1709" s="668"/>
      <c r="P1709" s="668"/>
      <c r="Q1709" s="668"/>
      <c r="R1709" s="668"/>
      <c r="S1709" s="658"/>
      <c r="T1709" s="676"/>
      <c r="U1709" s="677"/>
      <c r="V1709" s="677"/>
      <c r="W1709" s="677"/>
      <c r="X1709" s="678"/>
      <c r="Y1709" s="677"/>
      <c r="Z1709" s="677"/>
      <c r="AA1709" s="677"/>
      <c r="AB1709" s="677"/>
      <c r="AC1709" s="678"/>
      <c r="AD1709" s="676"/>
      <c r="AE1709" s="677"/>
      <c r="AF1709" s="677"/>
      <c r="AG1709" s="677"/>
      <c r="AH1709" s="678"/>
      <c r="AI1709" s="17"/>
      <c r="AM1709" s="109"/>
    </row>
    <row r="1710" spans="1:39" outlineLevel="2">
      <c r="A1710" s="37">
        <f>ROW()</f>
        <v>1710</v>
      </c>
      <c r="C1710" s="6" t="s">
        <v>212</v>
      </c>
      <c r="I1710" s="667">
        <v>0</v>
      </c>
      <c r="J1710" s="668">
        <v>0</v>
      </c>
      <c r="K1710" s="668">
        <v>0</v>
      </c>
      <c r="L1710" s="668">
        <v>0</v>
      </c>
      <c r="M1710" s="668">
        <v>0</v>
      </c>
      <c r="N1710" s="667">
        <v>0</v>
      </c>
      <c r="O1710" s="668">
        <v>0</v>
      </c>
      <c r="P1710" s="668">
        <v>0</v>
      </c>
      <c r="Q1710" s="668">
        <v>0</v>
      </c>
      <c r="R1710" s="668">
        <v>0</v>
      </c>
      <c r="S1710" s="658">
        <v>0</v>
      </c>
      <c r="T1710" s="676">
        <v>0</v>
      </c>
      <c r="U1710" s="677">
        <v>0</v>
      </c>
      <c r="V1710" s="677">
        <v>0</v>
      </c>
      <c r="W1710" s="677">
        <v>0</v>
      </c>
      <c r="X1710" s="678">
        <v>0</v>
      </c>
      <c r="Y1710" s="677">
        <v>0</v>
      </c>
      <c r="Z1710" s="677">
        <v>0</v>
      </c>
      <c r="AA1710" s="677">
        <v>0</v>
      </c>
      <c r="AB1710" s="677">
        <v>0</v>
      </c>
      <c r="AC1710" s="678">
        <v>0</v>
      </c>
      <c r="AD1710" s="676">
        <v>0</v>
      </c>
      <c r="AE1710" s="677">
        <v>0</v>
      </c>
      <c r="AF1710" s="677">
        <v>0</v>
      </c>
      <c r="AG1710" s="677">
        <v>0</v>
      </c>
      <c r="AH1710" s="678">
        <v>0</v>
      </c>
      <c r="AI1710" s="17"/>
      <c r="AM1710" s="109"/>
    </row>
    <row r="1711" spans="1:39" outlineLevel="2">
      <c r="A1711" s="37">
        <f>ROW()</f>
        <v>1711</v>
      </c>
      <c r="C1711" s="6" t="s">
        <v>362</v>
      </c>
      <c r="I1711" s="669"/>
      <c r="J1711" s="670"/>
      <c r="K1711" s="670"/>
      <c r="L1711" s="670"/>
      <c r="M1711" s="670"/>
      <c r="N1711" s="669"/>
      <c r="O1711" s="670"/>
      <c r="P1711" s="670"/>
      <c r="Q1711" s="670"/>
      <c r="R1711" s="670"/>
      <c r="S1711" s="659"/>
      <c r="T1711" s="679"/>
      <c r="U1711" s="680"/>
      <c r="V1711" s="680"/>
      <c r="W1711" s="680"/>
      <c r="X1711" s="681"/>
      <c r="Y1711" s="680">
        <v>0</v>
      </c>
      <c r="Z1711" s="680">
        <v>0</v>
      </c>
      <c r="AA1711" s="680">
        <v>0</v>
      </c>
      <c r="AB1711" s="680">
        <v>0</v>
      </c>
      <c r="AC1711" s="681">
        <v>0</v>
      </c>
      <c r="AD1711" s="679">
        <v>0</v>
      </c>
      <c r="AE1711" s="680">
        <v>0</v>
      </c>
      <c r="AF1711" s="680">
        <v>0</v>
      </c>
      <c r="AG1711" s="680">
        <v>0</v>
      </c>
      <c r="AH1711" s="681">
        <v>0</v>
      </c>
      <c r="AI1711" s="17"/>
      <c r="AM1711" s="109"/>
    </row>
    <row r="1712" spans="1:39" outlineLevel="2">
      <c r="A1712" s="37">
        <f>ROW()</f>
        <v>1712</v>
      </c>
      <c r="C1712" s="6" t="s">
        <v>1</v>
      </c>
      <c r="I1712" s="204">
        <f t="shared" ref="I1712:AC1712" si="1219">SUM(I1699:I1711)</f>
        <v>0</v>
      </c>
      <c r="J1712" s="9">
        <f t="shared" si="1219"/>
        <v>0</v>
      </c>
      <c r="K1712" s="9">
        <f t="shared" si="1219"/>
        <v>0</v>
      </c>
      <c r="L1712" s="9">
        <f t="shared" si="1219"/>
        <v>0</v>
      </c>
      <c r="M1712" s="9">
        <f t="shared" si="1219"/>
        <v>0</v>
      </c>
      <c r="N1712" s="204">
        <f t="shared" si="1219"/>
        <v>0</v>
      </c>
      <c r="O1712" s="9">
        <f t="shared" si="1219"/>
        <v>0</v>
      </c>
      <c r="P1712" s="9">
        <f t="shared" si="1219"/>
        <v>0</v>
      </c>
      <c r="Q1712" s="9">
        <f t="shared" si="1219"/>
        <v>0</v>
      </c>
      <c r="R1712" s="9">
        <f t="shared" si="1219"/>
        <v>0</v>
      </c>
      <c r="S1712" s="18">
        <f t="shared" si="1219"/>
        <v>0</v>
      </c>
      <c r="T1712" s="204">
        <f t="shared" si="1219"/>
        <v>0.5513644348514849</v>
      </c>
      <c r="U1712" s="9">
        <f t="shared" si="1219"/>
        <v>0</v>
      </c>
      <c r="V1712" s="9">
        <f t="shared" si="1219"/>
        <v>0</v>
      </c>
      <c r="W1712" s="9">
        <f t="shared" si="1219"/>
        <v>0</v>
      </c>
      <c r="X1712" s="18">
        <f t="shared" si="1219"/>
        <v>0</v>
      </c>
      <c r="Y1712" s="9">
        <f t="shared" si="1219"/>
        <v>0</v>
      </c>
      <c r="Z1712" s="9">
        <f t="shared" si="1219"/>
        <v>0</v>
      </c>
      <c r="AA1712" s="9">
        <f t="shared" si="1219"/>
        <v>0</v>
      </c>
      <c r="AB1712" s="9">
        <f t="shared" si="1219"/>
        <v>0</v>
      </c>
      <c r="AC1712" s="18">
        <f t="shared" si="1219"/>
        <v>0</v>
      </c>
      <c r="AD1712" s="204">
        <f t="shared" ref="AD1712:AH1712" si="1220">SUM(AD1699:AD1711)</f>
        <v>0</v>
      </c>
      <c r="AE1712" s="9">
        <f t="shared" si="1220"/>
        <v>0</v>
      </c>
      <c r="AF1712" s="9">
        <f t="shared" si="1220"/>
        <v>0</v>
      </c>
      <c r="AG1712" s="9">
        <f t="shared" si="1220"/>
        <v>0</v>
      </c>
      <c r="AH1712" s="18">
        <f t="shared" si="1220"/>
        <v>0</v>
      </c>
      <c r="AI1712" s="17"/>
      <c r="AM1712" s="109"/>
    </row>
    <row r="1713" spans="1:39" outlineLevel="2">
      <c r="A1713" s="37">
        <f>ROW()</f>
        <v>1713</v>
      </c>
      <c r="B1713" s="64" t="s">
        <v>213</v>
      </c>
      <c r="I1713" s="1312" t="s">
        <v>260</v>
      </c>
      <c r="J1713" s="1313"/>
      <c r="K1713" s="1313"/>
      <c r="L1713" s="1313"/>
      <c r="M1713" s="1313"/>
      <c r="N1713" s="1290" t="s">
        <v>286</v>
      </c>
      <c r="O1713" s="1291"/>
      <c r="P1713" s="1291"/>
      <c r="Q1713" s="1291"/>
      <c r="R1713" s="1291"/>
      <c r="S1713" s="1292"/>
      <c r="T1713" s="1312" t="s">
        <v>211</v>
      </c>
      <c r="U1713" s="1313"/>
      <c r="V1713" s="1313"/>
      <c r="W1713" s="1313"/>
      <c r="X1713" s="1314"/>
      <c r="Y1713" s="1313" t="s">
        <v>494</v>
      </c>
      <c r="Z1713" s="1313"/>
      <c r="AA1713" s="1313"/>
      <c r="AB1713" s="1313"/>
      <c r="AC1713" s="1313"/>
      <c r="AD1713" s="1313" t="s">
        <v>494</v>
      </c>
      <c r="AE1713" s="1313"/>
      <c r="AF1713" s="1313"/>
      <c r="AG1713" s="1313"/>
      <c r="AH1713" s="1314"/>
      <c r="AI1713" s="17"/>
      <c r="AM1713" s="109"/>
    </row>
    <row r="1714" spans="1:39" outlineLevel="2">
      <c r="A1714" s="37">
        <f>ROW()</f>
        <v>1714</v>
      </c>
      <c r="C1714" s="167" t="s">
        <v>2</v>
      </c>
      <c r="I1714" s="667">
        <v>0</v>
      </c>
      <c r="J1714" s="668">
        <v>0</v>
      </c>
      <c r="K1714" s="668">
        <v>0</v>
      </c>
      <c r="L1714" s="668">
        <v>0</v>
      </c>
      <c r="M1714" s="668">
        <v>0</v>
      </c>
      <c r="N1714" s="667">
        <v>0</v>
      </c>
      <c r="O1714" s="668">
        <v>0</v>
      </c>
      <c r="P1714" s="668">
        <v>0</v>
      </c>
      <c r="Q1714" s="668">
        <v>0</v>
      </c>
      <c r="R1714" s="668">
        <v>0</v>
      </c>
      <c r="S1714" s="658">
        <v>0</v>
      </c>
      <c r="T1714" s="676">
        <v>0</v>
      </c>
      <c r="U1714" s="677">
        <v>0</v>
      </c>
      <c r="V1714" s="677">
        <v>0</v>
      </c>
      <c r="W1714" s="677">
        <v>0</v>
      </c>
      <c r="X1714" s="678">
        <v>0</v>
      </c>
      <c r="Y1714" s="677">
        <v>0</v>
      </c>
      <c r="Z1714" s="677">
        <v>0</v>
      </c>
      <c r="AA1714" s="677">
        <v>0</v>
      </c>
      <c r="AB1714" s="677">
        <v>0</v>
      </c>
      <c r="AC1714" s="678">
        <v>0</v>
      </c>
      <c r="AD1714" s="676">
        <v>0</v>
      </c>
      <c r="AE1714" s="677">
        <v>0</v>
      </c>
      <c r="AF1714" s="677">
        <v>0</v>
      </c>
      <c r="AG1714" s="677">
        <v>0</v>
      </c>
      <c r="AH1714" s="678">
        <v>0</v>
      </c>
      <c r="AI1714" s="17"/>
      <c r="AM1714" s="109"/>
    </row>
    <row r="1715" spans="1:39" outlineLevel="2">
      <c r="A1715" s="37">
        <f>ROW()</f>
        <v>1715</v>
      </c>
      <c r="C1715" s="6" t="s">
        <v>3</v>
      </c>
      <c r="I1715" s="667">
        <v>0</v>
      </c>
      <c r="J1715" s="668">
        <v>0</v>
      </c>
      <c r="K1715" s="668">
        <v>0</v>
      </c>
      <c r="L1715" s="668">
        <v>0</v>
      </c>
      <c r="M1715" s="668">
        <v>0</v>
      </c>
      <c r="N1715" s="667">
        <v>0</v>
      </c>
      <c r="O1715" s="668">
        <v>0</v>
      </c>
      <c r="P1715" s="668">
        <v>0</v>
      </c>
      <c r="Q1715" s="668">
        <v>0</v>
      </c>
      <c r="R1715" s="668">
        <v>0</v>
      </c>
      <c r="S1715" s="658">
        <v>0</v>
      </c>
      <c r="T1715" s="676">
        <v>0</v>
      </c>
      <c r="U1715" s="677">
        <v>0</v>
      </c>
      <c r="V1715" s="677">
        <v>0</v>
      </c>
      <c r="W1715" s="677">
        <v>0</v>
      </c>
      <c r="X1715" s="678">
        <v>0</v>
      </c>
      <c r="Y1715" s="677">
        <v>0</v>
      </c>
      <c r="Z1715" s="677">
        <v>0</v>
      </c>
      <c r="AA1715" s="677">
        <v>0</v>
      </c>
      <c r="AB1715" s="677">
        <v>0</v>
      </c>
      <c r="AC1715" s="678">
        <v>0</v>
      </c>
      <c r="AD1715" s="676">
        <v>0</v>
      </c>
      <c r="AE1715" s="677">
        <v>0</v>
      </c>
      <c r="AF1715" s="677">
        <v>0</v>
      </c>
      <c r="AG1715" s="677">
        <v>0</v>
      </c>
      <c r="AH1715" s="678">
        <v>0</v>
      </c>
      <c r="AI1715" s="17"/>
      <c r="AM1715" s="109"/>
    </row>
    <row r="1716" spans="1:39" outlineLevel="2">
      <c r="A1716" s="37">
        <f>ROW()</f>
        <v>1716</v>
      </c>
      <c r="C1716" s="6" t="s">
        <v>4</v>
      </c>
      <c r="I1716" s="667">
        <v>0</v>
      </c>
      <c r="J1716" s="668">
        <v>0</v>
      </c>
      <c r="K1716" s="668">
        <v>0</v>
      </c>
      <c r="L1716" s="668">
        <v>0</v>
      </c>
      <c r="M1716" s="668">
        <v>0</v>
      </c>
      <c r="N1716" s="667">
        <v>0</v>
      </c>
      <c r="O1716" s="668">
        <v>0</v>
      </c>
      <c r="P1716" s="668">
        <v>0</v>
      </c>
      <c r="Q1716" s="668">
        <v>0</v>
      </c>
      <c r="R1716" s="668">
        <v>0</v>
      </c>
      <c r="S1716" s="658">
        <v>0</v>
      </c>
      <c r="T1716" s="676">
        <v>0</v>
      </c>
      <c r="U1716" s="677">
        <v>0</v>
      </c>
      <c r="V1716" s="677">
        <v>0</v>
      </c>
      <c r="W1716" s="677">
        <v>0</v>
      </c>
      <c r="X1716" s="678">
        <v>0</v>
      </c>
      <c r="Y1716" s="677">
        <v>0</v>
      </c>
      <c r="Z1716" s="677">
        <v>0</v>
      </c>
      <c r="AA1716" s="677">
        <v>0</v>
      </c>
      <c r="AB1716" s="677">
        <v>0</v>
      </c>
      <c r="AC1716" s="678">
        <v>0</v>
      </c>
      <c r="AD1716" s="676">
        <v>0</v>
      </c>
      <c r="AE1716" s="677">
        <v>0</v>
      </c>
      <c r="AF1716" s="677">
        <v>0</v>
      </c>
      <c r="AG1716" s="677">
        <v>0</v>
      </c>
      <c r="AH1716" s="678">
        <v>0</v>
      </c>
      <c r="AI1716" s="17"/>
      <c r="AM1716" s="109"/>
    </row>
    <row r="1717" spans="1:39" outlineLevel="2">
      <c r="A1717" s="37">
        <f>ROW()</f>
        <v>1717</v>
      </c>
      <c r="C1717" s="6" t="s">
        <v>208</v>
      </c>
      <c r="I1717" s="667">
        <v>0</v>
      </c>
      <c r="J1717" s="668">
        <v>0</v>
      </c>
      <c r="K1717" s="668">
        <v>0</v>
      </c>
      <c r="L1717" s="668">
        <v>0</v>
      </c>
      <c r="M1717" s="668">
        <v>0</v>
      </c>
      <c r="N1717" s="667">
        <v>0</v>
      </c>
      <c r="O1717" s="668">
        <v>0</v>
      </c>
      <c r="P1717" s="668">
        <v>0</v>
      </c>
      <c r="Q1717" s="668">
        <v>0</v>
      </c>
      <c r="R1717" s="668">
        <v>0</v>
      </c>
      <c r="S1717" s="658">
        <v>0</v>
      </c>
      <c r="T1717" s="676">
        <v>2.8918087533234852E-3</v>
      </c>
      <c r="U1717" s="677">
        <v>0</v>
      </c>
      <c r="V1717" s="677">
        <v>0</v>
      </c>
      <c r="W1717" s="677">
        <v>0</v>
      </c>
      <c r="X1717" s="678">
        <v>0</v>
      </c>
      <c r="Y1717" s="677">
        <v>0</v>
      </c>
      <c r="Z1717" s="677">
        <v>0</v>
      </c>
      <c r="AA1717" s="677">
        <v>0</v>
      </c>
      <c r="AB1717" s="677">
        <v>0</v>
      </c>
      <c r="AC1717" s="678">
        <v>0</v>
      </c>
      <c r="AD1717" s="676">
        <v>0</v>
      </c>
      <c r="AE1717" s="677">
        <v>0</v>
      </c>
      <c r="AF1717" s="677">
        <v>0</v>
      </c>
      <c r="AG1717" s="677">
        <v>0</v>
      </c>
      <c r="AH1717" s="678">
        <v>0</v>
      </c>
      <c r="AI1717" s="17"/>
      <c r="AM1717" s="109"/>
    </row>
    <row r="1718" spans="1:39" outlineLevel="2">
      <c r="A1718" s="37">
        <f>ROW()</f>
        <v>1718</v>
      </c>
      <c r="C1718" s="6" t="s">
        <v>473</v>
      </c>
      <c r="I1718" s="667"/>
      <c r="J1718" s="668"/>
      <c r="K1718" s="668"/>
      <c r="L1718" s="668"/>
      <c r="M1718" s="668"/>
      <c r="N1718" s="667"/>
      <c r="O1718" s="668"/>
      <c r="P1718" s="668"/>
      <c r="Q1718" s="668"/>
      <c r="R1718" s="668"/>
      <c r="S1718" s="658"/>
      <c r="T1718" s="676"/>
      <c r="U1718" s="677"/>
      <c r="V1718" s="677"/>
      <c r="W1718" s="677"/>
      <c r="X1718" s="678"/>
      <c r="Y1718" s="677">
        <v>0</v>
      </c>
      <c r="Z1718" s="677">
        <v>0</v>
      </c>
      <c r="AA1718" s="677">
        <v>0</v>
      </c>
      <c r="AB1718" s="677">
        <v>0</v>
      </c>
      <c r="AC1718" s="678">
        <v>0</v>
      </c>
      <c r="AD1718" s="676">
        <v>0</v>
      </c>
      <c r="AE1718" s="677">
        <v>0</v>
      </c>
      <c r="AF1718" s="677">
        <v>0</v>
      </c>
      <c r="AG1718" s="677">
        <v>0</v>
      </c>
      <c r="AH1718" s="678">
        <v>0</v>
      </c>
      <c r="AI1718" s="17"/>
      <c r="AM1718" s="109"/>
    </row>
    <row r="1719" spans="1:39" outlineLevel="2">
      <c r="A1719" s="37">
        <f>ROW()</f>
        <v>1719</v>
      </c>
      <c r="C1719" s="6" t="s">
        <v>474</v>
      </c>
      <c r="I1719" s="667"/>
      <c r="J1719" s="668"/>
      <c r="K1719" s="668"/>
      <c r="L1719" s="668"/>
      <c r="M1719" s="668"/>
      <c r="N1719" s="667"/>
      <c r="O1719" s="668"/>
      <c r="P1719" s="668"/>
      <c r="Q1719" s="668"/>
      <c r="R1719" s="668"/>
      <c r="S1719" s="658"/>
      <c r="T1719" s="676"/>
      <c r="U1719" s="677"/>
      <c r="V1719" s="677"/>
      <c r="W1719" s="677"/>
      <c r="X1719" s="678"/>
      <c r="Y1719" s="677">
        <v>0</v>
      </c>
      <c r="Z1719" s="677">
        <v>0</v>
      </c>
      <c r="AA1719" s="677">
        <v>0</v>
      </c>
      <c r="AB1719" s="677">
        <v>0</v>
      </c>
      <c r="AC1719" s="678">
        <v>0</v>
      </c>
      <c r="AD1719" s="676">
        <v>0</v>
      </c>
      <c r="AE1719" s="677">
        <v>0</v>
      </c>
      <c r="AF1719" s="677">
        <v>0</v>
      </c>
      <c r="AG1719" s="677">
        <v>0</v>
      </c>
      <c r="AH1719" s="678">
        <v>0</v>
      </c>
      <c r="AI1719" s="17"/>
      <c r="AM1719" s="109"/>
    </row>
    <row r="1720" spans="1:39" outlineLevel="2">
      <c r="A1720" s="37">
        <f>ROW()</f>
        <v>1720</v>
      </c>
      <c r="C1720" s="6" t="s">
        <v>477</v>
      </c>
      <c r="I1720" s="667"/>
      <c r="J1720" s="668"/>
      <c r="K1720" s="668"/>
      <c r="L1720" s="668"/>
      <c r="M1720" s="668"/>
      <c r="N1720" s="667"/>
      <c r="O1720" s="668"/>
      <c r="P1720" s="668"/>
      <c r="Q1720" s="668"/>
      <c r="R1720" s="668"/>
      <c r="S1720" s="658"/>
      <c r="T1720" s="676"/>
      <c r="U1720" s="677"/>
      <c r="V1720" s="677"/>
      <c r="W1720" s="677"/>
      <c r="X1720" s="678"/>
      <c r="Y1720" s="677">
        <v>0</v>
      </c>
      <c r="Z1720" s="677">
        <v>0</v>
      </c>
      <c r="AA1720" s="677">
        <v>0</v>
      </c>
      <c r="AB1720" s="677">
        <v>0</v>
      </c>
      <c r="AC1720" s="678">
        <v>0</v>
      </c>
      <c r="AD1720" s="676">
        <v>0</v>
      </c>
      <c r="AE1720" s="677">
        <v>0</v>
      </c>
      <c r="AF1720" s="677">
        <v>0</v>
      </c>
      <c r="AG1720" s="677">
        <v>0</v>
      </c>
      <c r="AH1720" s="678">
        <v>0</v>
      </c>
      <c r="AI1720" s="17"/>
      <c r="AM1720" s="109"/>
    </row>
    <row r="1721" spans="1:39" outlineLevel="2">
      <c r="A1721" s="37">
        <f>ROW()</f>
        <v>1721</v>
      </c>
      <c r="C1721" s="6" t="s">
        <v>511</v>
      </c>
      <c r="I1721" s="667"/>
      <c r="J1721" s="668"/>
      <c r="K1721" s="668"/>
      <c r="L1721" s="668"/>
      <c r="M1721" s="668"/>
      <c r="N1721" s="667"/>
      <c r="O1721" s="668"/>
      <c r="P1721" s="668"/>
      <c r="Q1721" s="668"/>
      <c r="R1721" s="668"/>
      <c r="S1721" s="658"/>
      <c r="T1721" s="676"/>
      <c r="U1721" s="677"/>
      <c r="V1721" s="677"/>
      <c r="W1721" s="677"/>
      <c r="X1721" s="678"/>
      <c r="Y1721" s="677"/>
      <c r="Z1721" s="677"/>
      <c r="AA1721" s="677"/>
      <c r="AB1721" s="677"/>
      <c r="AC1721" s="678"/>
      <c r="AD1721" s="676"/>
      <c r="AE1721" s="677"/>
      <c r="AF1721" s="677"/>
      <c r="AG1721" s="677"/>
      <c r="AH1721" s="678"/>
      <c r="AI1721" s="17"/>
      <c r="AM1721" s="109"/>
    </row>
    <row r="1722" spans="1:39" outlineLevel="2">
      <c r="A1722" s="37">
        <f>ROW()</f>
        <v>1722</v>
      </c>
      <c r="C1722" s="6" t="s">
        <v>655</v>
      </c>
      <c r="I1722" s="667"/>
      <c r="J1722" s="668"/>
      <c r="K1722" s="668"/>
      <c r="L1722" s="668"/>
      <c r="M1722" s="668"/>
      <c r="N1722" s="667"/>
      <c r="O1722" s="668"/>
      <c r="P1722" s="668"/>
      <c r="Q1722" s="668"/>
      <c r="R1722" s="668"/>
      <c r="S1722" s="658"/>
      <c r="T1722" s="676"/>
      <c r="U1722" s="677"/>
      <c r="V1722" s="677"/>
      <c r="W1722" s="677"/>
      <c r="X1722" s="678"/>
      <c r="Y1722" s="677"/>
      <c r="Z1722" s="677"/>
      <c r="AA1722" s="677"/>
      <c r="AB1722" s="677"/>
      <c r="AC1722" s="678"/>
      <c r="AD1722" s="676"/>
      <c r="AE1722" s="677"/>
      <c r="AF1722" s="677"/>
      <c r="AG1722" s="677"/>
      <c r="AH1722" s="678"/>
      <c r="AI1722" s="17"/>
      <c r="AM1722" s="109"/>
    </row>
    <row r="1723" spans="1:39" outlineLevel="2">
      <c r="A1723" s="37">
        <f>ROW()</f>
        <v>1723</v>
      </c>
      <c r="C1723" s="6" t="s">
        <v>656</v>
      </c>
      <c r="I1723" s="667"/>
      <c r="J1723" s="668"/>
      <c r="K1723" s="668"/>
      <c r="L1723" s="668"/>
      <c r="M1723" s="668"/>
      <c r="N1723" s="667"/>
      <c r="O1723" s="668"/>
      <c r="P1723" s="668"/>
      <c r="Q1723" s="668"/>
      <c r="R1723" s="668"/>
      <c r="S1723" s="658"/>
      <c r="T1723" s="676"/>
      <c r="U1723" s="677"/>
      <c r="V1723" s="677"/>
      <c r="W1723" s="677"/>
      <c r="X1723" s="678"/>
      <c r="Y1723" s="677"/>
      <c r="Z1723" s="677"/>
      <c r="AA1723" s="677"/>
      <c r="AB1723" s="677"/>
      <c r="AC1723" s="678"/>
      <c r="AD1723" s="676"/>
      <c r="AE1723" s="677"/>
      <c r="AF1723" s="677"/>
      <c r="AG1723" s="677"/>
      <c r="AH1723" s="678"/>
      <c r="AI1723" s="17"/>
      <c r="AM1723" s="109"/>
    </row>
    <row r="1724" spans="1:39" outlineLevel="2">
      <c r="A1724" s="37">
        <f>ROW()</f>
        <v>1724</v>
      </c>
      <c r="C1724" s="6" t="s">
        <v>667</v>
      </c>
      <c r="I1724" s="667"/>
      <c r="J1724" s="668"/>
      <c r="K1724" s="668"/>
      <c r="L1724" s="668"/>
      <c r="M1724" s="668"/>
      <c r="N1724" s="667"/>
      <c r="O1724" s="668"/>
      <c r="P1724" s="668"/>
      <c r="Q1724" s="668"/>
      <c r="R1724" s="668"/>
      <c r="S1724" s="658"/>
      <c r="T1724" s="676"/>
      <c r="U1724" s="677"/>
      <c r="V1724" s="677"/>
      <c r="W1724" s="677"/>
      <c r="X1724" s="678"/>
      <c r="Y1724" s="677"/>
      <c r="Z1724" s="677"/>
      <c r="AA1724" s="677"/>
      <c r="AB1724" s="677"/>
      <c r="AC1724" s="678"/>
      <c r="AD1724" s="676"/>
      <c r="AE1724" s="677"/>
      <c r="AF1724" s="677"/>
      <c r="AG1724" s="677"/>
      <c r="AH1724" s="678"/>
      <c r="AI1724" s="17"/>
      <c r="AM1724" s="109"/>
    </row>
    <row r="1725" spans="1:39" outlineLevel="2">
      <c r="A1725" s="37">
        <f>ROW()</f>
        <v>1725</v>
      </c>
      <c r="C1725" s="6" t="s">
        <v>212</v>
      </c>
      <c r="I1725" s="667">
        <v>0</v>
      </c>
      <c r="J1725" s="668">
        <v>0</v>
      </c>
      <c r="K1725" s="668">
        <v>0</v>
      </c>
      <c r="L1725" s="668">
        <v>0</v>
      </c>
      <c r="M1725" s="668">
        <v>0</v>
      </c>
      <c r="N1725" s="667">
        <v>0</v>
      </c>
      <c r="O1725" s="668">
        <v>0</v>
      </c>
      <c r="P1725" s="668">
        <v>0</v>
      </c>
      <c r="Q1725" s="668">
        <v>0</v>
      </c>
      <c r="R1725" s="668">
        <v>0</v>
      </c>
      <c r="S1725" s="658">
        <v>0</v>
      </c>
      <c r="T1725" s="676">
        <v>0</v>
      </c>
      <c r="U1725" s="677">
        <v>0</v>
      </c>
      <c r="V1725" s="677">
        <v>0</v>
      </c>
      <c r="W1725" s="677">
        <v>0</v>
      </c>
      <c r="X1725" s="678">
        <v>0</v>
      </c>
      <c r="Y1725" s="677">
        <v>0</v>
      </c>
      <c r="Z1725" s="677">
        <v>0</v>
      </c>
      <c r="AA1725" s="677">
        <v>0</v>
      </c>
      <c r="AB1725" s="677">
        <v>0</v>
      </c>
      <c r="AC1725" s="678">
        <v>0</v>
      </c>
      <c r="AD1725" s="676">
        <v>0</v>
      </c>
      <c r="AE1725" s="677">
        <v>0</v>
      </c>
      <c r="AF1725" s="677">
        <v>0</v>
      </c>
      <c r="AG1725" s="677">
        <v>0</v>
      </c>
      <c r="AH1725" s="678">
        <v>0</v>
      </c>
      <c r="AI1725" s="17"/>
      <c r="AM1725" s="109"/>
    </row>
    <row r="1726" spans="1:39" outlineLevel="2">
      <c r="A1726" s="37">
        <f>ROW()</f>
        <v>1726</v>
      </c>
      <c r="C1726" s="6" t="s">
        <v>362</v>
      </c>
      <c r="I1726" s="669"/>
      <c r="J1726" s="670"/>
      <c r="K1726" s="670"/>
      <c r="L1726" s="670"/>
      <c r="M1726" s="670"/>
      <c r="N1726" s="669"/>
      <c r="O1726" s="670"/>
      <c r="P1726" s="670"/>
      <c r="Q1726" s="670"/>
      <c r="R1726" s="670"/>
      <c r="S1726" s="659"/>
      <c r="T1726" s="679"/>
      <c r="U1726" s="680"/>
      <c r="V1726" s="680"/>
      <c r="W1726" s="680"/>
      <c r="X1726" s="681"/>
      <c r="Y1726" s="680">
        <v>0</v>
      </c>
      <c r="Z1726" s="680">
        <v>0</v>
      </c>
      <c r="AA1726" s="680">
        <v>0</v>
      </c>
      <c r="AB1726" s="680">
        <v>0</v>
      </c>
      <c r="AC1726" s="681">
        <v>0</v>
      </c>
      <c r="AD1726" s="679">
        <v>0</v>
      </c>
      <c r="AE1726" s="680">
        <v>0</v>
      </c>
      <c r="AF1726" s="680">
        <v>0</v>
      </c>
      <c r="AG1726" s="680">
        <v>0</v>
      </c>
      <c r="AH1726" s="681">
        <v>0</v>
      </c>
      <c r="AI1726" s="17"/>
      <c r="AM1726" s="109"/>
    </row>
    <row r="1727" spans="1:39" outlineLevel="2">
      <c r="A1727" s="37">
        <f>ROW()</f>
        <v>1727</v>
      </c>
      <c r="C1727" s="6" t="s">
        <v>1</v>
      </c>
      <c r="I1727" s="204">
        <f t="shared" ref="I1727:AC1727" si="1221">SUM(I1714:I1726)</f>
        <v>0</v>
      </c>
      <c r="J1727" s="9">
        <f t="shared" si="1221"/>
        <v>0</v>
      </c>
      <c r="K1727" s="9">
        <f t="shared" si="1221"/>
        <v>0</v>
      </c>
      <c r="L1727" s="9">
        <f t="shared" si="1221"/>
        <v>0</v>
      </c>
      <c r="M1727" s="9">
        <f t="shared" si="1221"/>
        <v>0</v>
      </c>
      <c r="N1727" s="204">
        <f t="shared" si="1221"/>
        <v>0</v>
      </c>
      <c r="O1727" s="9">
        <f t="shared" si="1221"/>
        <v>0</v>
      </c>
      <c r="P1727" s="9">
        <f t="shared" si="1221"/>
        <v>0</v>
      </c>
      <c r="Q1727" s="9">
        <f t="shared" si="1221"/>
        <v>0</v>
      </c>
      <c r="R1727" s="9">
        <f t="shared" si="1221"/>
        <v>0</v>
      </c>
      <c r="S1727" s="18">
        <f t="shared" si="1221"/>
        <v>0</v>
      </c>
      <c r="T1727" s="204">
        <f t="shared" si="1221"/>
        <v>2.8918087533234852E-3</v>
      </c>
      <c r="U1727" s="9">
        <f t="shared" si="1221"/>
        <v>0</v>
      </c>
      <c r="V1727" s="9">
        <f t="shared" si="1221"/>
        <v>0</v>
      </c>
      <c r="W1727" s="9">
        <f t="shared" si="1221"/>
        <v>0</v>
      </c>
      <c r="X1727" s="18">
        <f t="shared" si="1221"/>
        <v>0</v>
      </c>
      <c r="Y1727" s="9">
        <f t="shared" si="1221"/>
        <v>0</v>
      </c>
      <c r="Z1727" s="9">
        <f t="shared" si="1221"/>
        <v>0</v>
      </c>
      <c r="AA1727" s="9">
        <f t="shared" si="1221"/>
        <v>0</v>
      </c>
      <c r="AB1727" s="9">
        <f t="shared" si="1221"/>
        <v>0</v>
      </c>
      <c r="AC1727" s="18">
        <f t="shared" si="1221"/>
        <v>0</v>
      </c>
      <c r="AD1727" s="204">
        <f t="shared" ref="AD1727:AH1727" si="1222">SUM(AD1714:AD1726)</f>
        <v>0</v>
      </c>
      <c r="AE1727" s="9">
        <f t="shared" si="1222"/>
        <v>0</v>
      </c>
      <c r="AF1727" s="9">
        <f t="shared" si="1222"/>
        <v>0</v>
      </c>
      <c r="AG1727" s="9">
        <f t="shared" si="1222"/>
        <v>0</v>
      </c>
      <c r="AH1727" s="18">
        <f t="shared" si="1222"/>
        <v>0</v>
      </c>
      <c r="AI1727" s="17"/>
      <c r="AM1727" s="109"/>
    </row>
    <row r="1728" spans="1:39" outlineLevel="2">
      <c r="A1728" s="37">
        <f>ROW()</f>
        <v>1728</v>
      </c>
      <c r="B1728" s="64" t="s">
        <v>214</v>
      </c>
      <c r="I1728" s="1312" t="s">
        <v>260</v>
      </c>
      <c r="J1728" s="1313"/>
      <c r="K1728" s="1313"/>
      <c r="L1728" s="1313"/>
      <c r="M1728" s="1313"/>
      <c r="N1728" s="1290" t="s">
        <v>286</v>
      </c>
      <c r="O1728" s="1291"/>
      <c r="P1728" s="1291"/>
      <c r="Q1728" s="1291"/>
      <c r="R1728" s="1291"/>
      <c r="S1728" s="1292"/>
      <c r="T1728" s="1312" t="s">
        <v>211</v>
      </c>
      <c r="U1728" s="1313"/>
      <c r="V1728" s="1313"/>
      <c r="W1728" s="1313"/>
      <c r="X1728" s="1314"/>
      <c r="Y1728" s="1313" t="s">
        <v>494</v>
      </c>
      <c r="Z1728" s="1313"/>
      <c r="AA1728" s="1313"/>
      <c r="AB1728" s="1313"/>
      <c r="AC1728" s="1313"/>
      <c r="AD1728" s="1313" t="s">
        <v>494</v>
      </c>
      <c r="AE1728" s="1313"/>
      <c r="AF1728" s="1313"/>
      <c r="AG1728" s="1313"/>
      <c r="AH1728" s="1314"/>
      <c r="AI1728" s="17"/>
      <c r="AM1728" s="109"/>
    </row>
    <row r="1729" spans="1:39" outlineLevel="2">
      <c r="A1729" s="37">
        <f>ROW()</f>
        <v>1729</v>
      </c>
      <c r="C1729" s="167" t="s">
        <v>2</v>
      </c>
      <c r="I1729" s="667">
        <v>0</v>
      </c>
      <c r="J1729" s="668">
        <v>0</v>
      </c>
      <c r="K1729" s="668">
        <v>0</v>
      </c>
      <c r="L1729" s="668">
        <v>0</v>
      </c>
      <c r="M1729" s="668">
        <v>0</v>
      </c>
      <c r="N1729" s="667">
        <v>0</v>
      </c>
      <c r="O1729" s="668">
        <v>0</v>
      </c>
      <c r="P1729" s="668">
        <v>0</v>
      </c>
      <c r="Q1729" s="668">
        <v>0</v>
      </c>
      <c r="R1729" s="668">
        <v>0</v>
      </c>
      <c r="S1729" s="658">
        <v>0</v>
      </c>
      <c r="T1729" s="676">
        <v>0</v>
      </c>
      <c r="U1729" s="677">
        <v>0</v>
      </c>
      <c r="V1729" s="677">
        <v>0</v>
      </c>
      <c r="W1729" s="677">
        <v>0</v>
      </c>
      <c r="X1729" s="678">
        <v>0</v>
      </c>
      <c r="Y1729" s="677">
        <v>0</v>
      </c>
      <c r="Z1729" s="677">
        <v>0</v>
      </c>
      <c r="AA1729" s="677">
        <v>0</v>
      </c>
      <c r="AB1729" s="677">
        <v>0</v>
      </c>
      <c r="AC1729" s="678">
        <v>0</v>
      </c>
      <c r="AD1729" s="676">
        <v>0</v>
      </c>
      <c r="AE1729" s="677">
        <v>0</v>
      </c>
      <c r="AF1729" s="677">
        <v>0</v>
      </c>
      <c r="AG1729" s="677">
        <v>0</v>
      </c>
      <c r="AH1729" s="678">
        <v>0</v>
      </c>
      <c r="AI1729" s="17"/>
      <c r="AM1729" s="109"/>
    </row>
    <row r="1730" spans="1:39" outlineLevel="2">
      <c r="A1730" s="37">
        <f>ROW()</f>
        <v>1730</v>
      </c>
      <c r="C1730" s="6" t="s">
        <v>3</v>
      </c>
      <c r="I1730" s="667">
        <v>0</v>
      </c>
      <c r="J1730" s="668">
        <v>0</v>
      </c>
      <c r="K1730" s="668">
        <v>0</v>
      </c>
      <c r="L1730" s="668">
        <v>0</v>
      </c>
      <c r="M1730" s="668">
        <v>0</v>
      </c>
      <c r="N1730" s="667">
        <v>0</v>
      </c>
      <c r="O1730" s="668">
        <v>0</v>
      </c>
      <c r="P1730" s="668">
        <v>0</v>
      </c>
      <c r="Q1730" s="668">
        <v>0</v>
      </c>
      <c r="R1730" s="668">
        <v>0</v>
      </c>
      <c r="S1730" s="658">
        <v>0</v>
      </c>
      <c r="T1730" s="676">
        <v>0</v>
      </c>
      <c r="U1730" s="677">
        <v>0</v>
      </c>
      <c r="V1730" s="677">
        <v>0</v>
      </c>
      <c r="W1730" s="677">
        <v>0</v>
      </c>
      <c r="X1730" s="678">
        <v>0</v>
      </c>
      <c r="Y1730" s="677">
        <v>0</v>
      </c>
      <c r="Z1730" s="677">
        <v>0</v>
      </c>
      <c r="AA1730" s="677">
        <v>0</v>
      </c>
      <c r="AB1730" s="677">
        <v>0</v>
      </c>
      <c r="AC1730" s="678">
        <v>0</v>
      </c>
      <c r="AD1730" s="676">
        <v>0</v>
      </c>
      <c r="AE1730" s="677">
        <v>0</v>
      </c>
      <c r="AF1730" s="677">
        <v>0</v>
      </c>
      <c r="AG1730" s="677">
        <v>0</v>
      </c>
      <c r="AH1730" s="678">
        <v>0</v>
      </c>
      <c r="AI1730" s="17"/>
      <c r="AM1730" s="109"/>
    </row>
    <row r="1731" spans="1:39" outlineLevel="2">
      <c r="A1731" s="37">
        <f>ROW()</f>
        <v>1731</v>
      </c>
      <c r="C1731" s="6" t="s">
        <v>4</v>
      </c>
      <c r="I1731" s="667">
        <v>0</v>
      </c>
      <c r="J1731" s="668">
        <v>0</v>
      </c>
      <c r="K1731" s="668">
        <v>0</v>
      </c>
      <c r="L1731" s="668">
        <v>0</v>
      </c>
      <c r="M1731" s="668">
        <v>0</v>
      </c>
      <c r="N1731" s="667">
        <v>0</v>
      </c>
      <c r="O1731" s="668">
        <v>0</v>
      </c>
      <c r="P1731" s="668">
        <v>0</v>
      </c>
      <c r="Q1731" s="668">
        <v>0</v>
      </c>
      <c r="R1731" s="668">
        <v>0</v>
      </c>
      <c r="S1731" s="658">
        <v>0</v>
      </c>
      <c r="T1731" s="676">
        <v>0</v>
      </c>
      <c r="U1731" s="677">
        <v>0</v>
      </c>
      <c r="V1731" s="677">
        <v>0</v>
      </c>
      <c r="W1731" s="677">
        <v>1.6612946504912101</v>
      </c>
      <c r="X1731" s="678">
        <v>0</v>
      </c>
      <c r="Y1731" s="677">
        <v>0</v>
      </c>
      <c r="Z1731" s="677">
        <v>0</v>
      </c>
      <c r="AA1731" s="677">
        <v>0</v>
      </c>
      <c r="AB1731" s="677">
        <v>0</v>
      </c>
      <c r="AC1731" s="678">
        <v>0</v>
      </c>
      <c r="AD1731" s="676">
        <v>0</v>
      </c>
      <c r="AE1731" s="677">
        <v>0</v>
      </c>
      <c r="AF1731" s="677">
        <v>0</v>
      </c>
      <c r="AG1731" s="677">
        <v>0</v>
      </c>
      <c r="AH1731" s="678">
        <v>0</v>
      </c>
      <c r="AI1731" s="17"/>
      <c r="AM1731" s="109"/>
    </row>
    <row r="1732" spans="1:39" outlineLevel="2">
      <c r="A1732" s="37">
        <f>ROW()</f>
        <v>1732</v>
      </c>
      <c r="C1732" s="6" t="s">
        <v>208</v>
      </c>
      <c r="I1732" s="667">
        <v>0</v>
      </c>
      <c r="J1732" s="668">
        <v>0</v>
      </c>
      <c r="K1732" s="668">
        <v>0</v>
      </c>
      <c r="L1732" s="668">
        <v>0</v>
      </c>
      <c r="M1732" s="668">
        <v>0</v>
      </c>
      <c r="N1732" s="667">
        <v>0</v>
      </c>
      <c r="O1732" s="668">
        <v>0</v>
      </c>
      <c r="P1732" s="668">
        <v>0</v>
      </c>
      <c r="Q1732" s="668">
        <v>0</v>
      </c>
      <c r="R1732" s="668">
        <v>0</v>
      </c>
      <c r="S1732" s="658">
        <v>0</v>
      </c>
      <c r="T1732" s="676">
        <v>1.904285260501792E-2</v>
      </c>
      <c r="U1732" s="677">
        <v>0</v>
      </c>
      <c r="V1732" s="677">
        <v>0</v>
      </c>
      <c r="W1732" s="677">
        <v>0</v>
      </c>
      <c r="X1732" s="678">
        <v>0</v>
      </c>
      <c r="Y1732" s="677">
        <v>0</v>
      </c>
      <c r="Z1732" s="677">
        <v>0</v>
      </c>
      <c r="AA1732" s="677">
        <v>0</v>
      </c>
      <c r="AB1732" s="677">
        <v>0</v>
      </c>
      <c r="AC1732" s="678">
        <v>0</v>
      </c>
      <c r="AD1732" s="676">
        <v>0</v>
      </c>
      <c r="AE1732" s="677">
        <v>0</v>
      </c>
      <c r="AF1732" s="677">
        <v>0</v>
      </c>
      <c r="AG1732" s="677">
        <v>0</v>
      </c>
      <c r="AH1732" s="678">
        <v>0</v>
      </c>
      <c r="AI1732" s="17"/>
      <c r="AM1732" s="109"/>
    </row>
    <row r="1733" spans="1:39" outlineLevel="2">
      <c r="A1733" s="37">
        <f>ROW()</f>
        <v>1733</v>
      </c>
      <c r="C1733" s="6" t="s">
        <v>473</v>
      </c>
      <c r="I1733" s="667"/>
      <c r="J1733" s="668"/>
      <c r="K1733" s="668"/>
      <c r="L1733" s="668"/>
      <c r="M1733" s="668"/>
      <c r="N1733" s="667"/>
      <c r="O1733" s="668"/>
      <c r="P1733" s="668"/>
      <c r="Q1733" s="668"/>
      <c r="R1733" s="668"/>
      <c r="S1733" s="658"/>
      <c r="T1733" s="676"/>
      <c r="U1733" s="677"/>
      <c r="V1733" s="677"/>
      <c r="W1733" s="677"/>
      <c r="X1733" s="678"/>
      <c r="Y1733" s="677">
        <v>0</v>
      </c>
      <c r="Z1733" s="677">
        <v>0</v>
      </c>
      <c r="AA1733" s="677">
        <v>0</v>
      </c>
      <c r="AB1733" s="677">
        <v>0</v>
      </c>
      <c r="AC1733" s="678">
        <v>0</v>
      </c>
      <c r="AD1733" s="676">
        <v>0</v>
      </c>
      <c r="AE1733" s="677">
        <v>0</v>
      </c>
      <c r="AF1733" s="677">
        <v>0</v>
      </c>
      <c r="AG1733" s="677">
        <v>0</v>
      </c>
      <c r="AH1733" s="678">
        <v>0</v>
      </c>
      <c r="AI1733" s="17"/>
      <c r="AM1733" s="109"/>
    </row>
    <row r="1734" spans="1:39" outlineLevel="2">
      <c r="A1734" s="37">
        <f>ROW()</f>
        <v>1734</v>
      </c>
      <c r="C1734" s="6" t="s">
        <v>474</v>
      </c>
      <c r="I1734" s="667"/>
      <c r="J1734" s="668"/>
      <c r="K1734" s="668"/>
      <c r="L1734" s="668"/>
      <c r="M1734" s="668"/>
      <c r="N1734" s="667"/>
      <c r="O1734" s="668"/>
      <c r="P1734" s="668"/>
      <c r="Q1734" s="668"/>
      <c r="R1734" s="668"/>
      <c r="S1734" s="658"/>
      <c r="T1734" s="676"/>
      <c r="U1734" s="677"/>
      <c r="V1734" s="677"/>
      <c r="W1734" s="677"/>
      <c r="X1734" s="678"/>
      <c r="Y1734" s="677">
        <v>0</v>
      </c>
      <c r="Z1734" s="677">
        <v>0</v>
      </c>
      <c r="AA1734" s="677">
        <v>0</v>
      </c>
      <c r="AB1734" s="677">
        <v>0</v>
      </c>
      <c r="AC1734" s="678">
        <v>0</v>
      </c>
      <c r="AD1734" s="676">
        <v>0</v>
      </c>
      <c r="AE1734" s="677">
        <v>0</v>
      </c>
      <c r="AF1734" s="677">
        <v>0</v>
      </c>
      <c r="AG1734" s="677">
        <v>0</v>
      </c>
      <c r="AH1734" s="678">
        <v>0</v>
      </c>
      <c r="AI1734" s="17"/>
      <c r="AM1734" s="109"/>
    </row>
    <row r="1735" spans="1:39" outlineLevel="2">
      <c r="A1735" s="37">
        <f>ROW()</f>
        <v>1735</v>
      </c>
      <c r="C1735" s="6" t="s">
        <v>477</v>
      </c>
      <c r="I1735" s="667"/>
      <c r="J1735" s="668"/>
      <c r="K1735" s="668"/>
      <c r="L1735" s="668"/>
      <c r="M1735" s="668"/>
      <c r="N1735" s="667"/>
      <c r="O1735" s="668"/>
      <c r="P1735" s="668"/>
      <c r="Q1735" s="668"/>
      <c r="R1735" s="668"/>
      <c r="S1735" s="658"/>
      <c r="T1735" s="676"/>
      <c r="U1735" s="677"/>
      <c r="V1735" s="677"/>
      <c r="W1735" s="677"/>
      <c r="X1735" s="678"/>
      <c r="Y1735" s="677">
        <v>0</v>
      </c>
      <c r="Z1735" s="677">
        <v>0</v>
      </c>
      <c r="AA1735" s="677">
        <v>0</v>
      </c>
      <c r="AB1735" s="677">
        <v>0</v>
      </c>
      <c r="AC1735" s="678">
        <v>0</v>
      </c>
      <c r="AD1735" s="676">
        <v>0</v>
      </c>
      <c r="AE1735" s="677">
        <v>0</v>
      </c>
      <c r="AF1735" s="677">
        <v>0</v>
      </c>
      <c r="AG1735" s="677">
        <v>0</v>
      </c>
      <c r="AH1735" s="678">
        <v>0</v>
      </c>
      <c r="AI1735" s="17"/>
      <c r="AM1735" s="109"/>
    </row>
    <row r="1736" spans="1:39" outlineLevel="2">
      <c r="A1736" s="37">
        <f>ROW()</f>
        <v>1736</v>
      </c>
      <c r="C1736" s="6" t="s">
        <v>511</v>
      </c>
      <c r="I1736" s="667"/>
      <c r="J1736" s="668"/>
      <c r="K1736" s="668"/>
      <c r="L1736" s="668"/>
      <c r="M1736" s="668"/>
      <c r="N1736" s="667"/>
      <c r="O1736" s="668"/>
      <c r="P1736" s="668"/>
      <c r="Q1736" s="668"/>
      <c r="R1736" s="668"/>
      <c r="S1736" s="658"/>
      <c r="T1736" s="676"/>
      <c r="U1736" s="677"/>
      <c r="V1736" s="677"/>
      <c r="W1736" s="677"/>
      <c r="X1736" s="678"/>
      <c r="Y1736" s="677"/>
      <c r="Z1736" s="677"/>
      <c r="AA1736" s="677"/>
      <c r="AB1736" s="677"/>
      <c r="AC1736" s="678"/>
      <c r="AD1736" s="676"/>
      <c r="AE1736" s="677"/>
      <c r="AF1736" s="677"/>
      <c r="AG1736" s="677"/>
      <c r="AH1736" s="678"/>
      <c r="AI1736" s="17"/>
      <c r="AM1736" s="109"/>
    </row>
    <row r="1737" spans="1:39" outlineLevel="2">
      <c r="A1737" s="37">
        <f>ROW()</f>
        <v>1737</v>
      </c>
      <c r="C1737" s="6" t="s">
        <v>655</v>
      </c>
      <c r="I1737" s="667"/>
      <c r="J1737" s="668"/>
      <c r="K1737" s="668"/>
      <c r="L1737" s="668"/>
      <c r="M1737" s="668"/>
      <c r="N1737" s="667"/>
      <c r="O1737" s="668"/>
      <c r="P1737" s="668"/>
      <c r="Q1737" s="668"/>
      <c r="R1737" s="668"/>
      <c r="S1737" s="658"/>
      <c r="T1737" s="676"/>
      <c r="U1737" s="677"/>
      <c r="V1737" s="677"/>
      <c r="W1737" s="677"/>
      <c r="X1737" s="678"/>
      <c r="Y1737" s="677"/>
      <c r="Z1737" s="677"/>
      <c r="AA1737" s="677"/>
      <c r="AB1737" s="677"/>
      <c r="AC1737" s="678"/>
      <c r="AD1737" s="676"/>
      <c r="AE1737" s="677"/>
      <c r="AF1737" s="677"/>
      <c r="AG1737" s="677"/>
      <c r="AH1737" s="678"/>
      <c r="AI1737" s="17"/>
      <c r="AM1737" s="109"/>
    </row>
    <row r="1738" spans="1:39" outlineLevel="2">
      <c r="A1738" s="37">
        <f>ROW()</f>
        <v>1738</v>
      </c>
      <c r="C1738" s="6" t="s">
        <v>656</v>
      </c>
      <c r="I1738" s="667"/>
      <c r="J1738" s="668"/>
      <c r="K1738" s="668"/>
      <c r="L1738" s="668"/>
      <c r="M1738" s="668"/>
      <c r="N1738" s="667"/>
      <c r="O1738" s="668"/>
      <c r="P1738" s="668"/>
      <c r="Q1738" s="668"/>
      <c r="R1738" s="668"/>
      <c r="S1738" s="658"/>
      <c r="T1738" s="676"/>
      <c r="U1738" s="677"/>
      <c r="V1738" s="677"/>
      <c r="W1738" s="677"/>
      <c r="X1738" s="678"/>
      <c r="Y1738" s="677"/>
      <c r="Z1738" s="677"/>
      <c r="AA1738" s="677"/>
      <c r="AB1738" s="677"/>
      <c r="AC1738" s="678"/>
      <c r="AD1738" s="676"/>
      <c r="AE1738" s="677"/>
      <c r="AF1738" s="677"/>
      <c r="AG1738" s="677"/>
      <c r="AH1738" s="678"/>
      <c r="AI1738" s="17"/>
      <c r="AM1738" s="109"/>
    </row>
    <row r="1739" spans="1:39" outlineLevel="2">
      <c r="A1739" s="37">
        <f>ROW()</f>
        <v>1739</v>
      </c>
      <c r="C1739" s="6" t="s">
        <v>667</v>
      </c>
      <c r="I1739" s="667"/>
      <c r="J1739" s="668"/>
      <c r="K1739" s="668"/>
      <c r="L1739" s="668"/>
      <c r="M1739" s="668"/>
      <c r="N1739" s="667"/>
      <c r="O1739" s="668"/>
      <c r="P1739" s="668"/>
      <c r="Q1739" s="668"/>
      <c r="R1739" s="668"/>
      <c r="S1739" s="658"/>
      <c r="T1739" s="676"/>
      <c r="U1739" s="677"/>
      <c r="V1739" s="677"/>
      <c r="W1739" s="677"/>
      <c r="X1739" s="678"/>
      <c r="Y1739" s="677"/>
      <c r="Z1739" s="677"/>
      <c r="AA1739" s="677"/>
      <c r="AB1739" s="677"/>
      <c r="AC1739" s="678"/>
      <c r="AD1739" s="676"/>
      <c r="AE1739" s="677"/>
      <c r="AF1739" s="677"/>
      <c r="AG1739" s="677"/>
      <c r="AH1739" s="678"/>
      <c r="AI1739" s="17"/>
      <c r="AM1739" s="109"/>
    </row>
    <row r="1740" spans="1:39" outlineLevel="2">
      <c r="A1740" s="37">
        <f>ROW()</f>
        <v>1740</v>
      </c>
      <c r="C1740" s="6" t="s">
        <v>212</v>
      </c>
      <c r="I1740" s="667">
        <v>0</v>
      </c>
      <c r="J1740" s="668">
        <v>0</v>
      </c>
      <c r="K1740" s="668">
        <v>0</v>
      </c>
      <c r="L1740" s="668">
        <v>0</v>
      </c>
      <c r="M1740" s="668">
        <v>0</v>
      </c>
      <c r="N1740" s="667">
        <v>0</v>
      </c>
      <c r="O1740" s="668">
        <v>0</v>
      </c>
      <c r="P1740" s="668">
        <v>0</v>
      </c>
      <c r="Q1740" s="668">
        <v>0</v>
      </c>
      <c r="R1740" s="668">
        <v>0</v>
      </c>
      <c r="S1740" s="658">
        <v>0</v>
      </c>
      <c r="T1740" s="676">
        <v>0</v>
      </c>
      <c r="U1740" s="677">
        <v>0</v>
      </c>
      <c r="V1740" s="677">
        <v>0</v>
      </c>
      <c r="W1740" s="677">
        <v>0</v>
      </c>
      <c r="X1740" s="678">
        <v>0</v>
      </c>
      <c r="Y1740" s="677">
        <v>0</v>
      </c>
      <c r="Z1740" s="677">
        <v>0</v>
      </c>
      <c r="AA1740" s="677">
        <v>0</v>
      </c>
      <c r="AB1740" s="677">
        <v>0</v>
      </c>
      <c r="AC1740" s="678">
        <v>0</v>
      </c>
      <c r="AD1740" s="676">
        <v>0</v>
      </c>
      <c r="AE1740" s="677">
        <v>0</v>
      </c>
      <c r="AF1740" s="677">
        <v>0</v>
      </c>
      <c r="AG1740" s="677">
        <v>0</v>
      </c>
      <c r="AH1740" s="678">
        <v>0</v>
      </c>
      <c r="AI1740" s="17"/>
      <c r="AM1740" s="109"/>
    </row>
    <row r="1741" spans="1:39" outlineLevel="2">
      <c r="A1741" s="37">
        <f>ROW()</f>
        <v>1741</v>
      </c>
      <c r="C1741" s="6" t="s">
        <v>362</v>
      </c>
      <c r="I1741" s="669"/>
      <c r="J1741" s="670"/>
      <c r="K1741" s="670"/>
      <c r="L1741" s="670"/>
      <c r="M1741" s="670"/>
      <c r="N1741" s="669"/>
      <c r="O1741" s="670"/>
      <c r="P1741" s="670"/>
      <c r="Q1741" s="670"/>
      <c r="R1741" s="670"/>
      <c r="S1741" s="659"/>
      <c r="T1741" s="682"/>
      <c r="U1741" s="683"/>
      <c r="V1741" s="683"/>
      <c r="W1741" s="683"/>
      <c r="X1741" s="684"/>
      <c r="Y1741" s="680">
        <v>0</v>
      </c>
      <c r="Z1741" s="680">
        <v>0</v>
      </c>
      <c r="AA1741" s="680">
        <v>0</v>
      </c>
      <c r="AB1741" s="680">
        <v>0</v>
      </c>
      <c r="AC1741" s="681">
        <v>0</v>
      </c>
      <c r="AD1741" s="679">
        <v>0</v>
      </c>
      <c r="AE1741" s="680">
        <v>0</v>
      </c>
      <c r="AF1741" s="680">
        <v>0</v>
      </c>
      <c r="AG1741" s="680">
        <v>0</v>
      </c>
      <c r="AH1741" s="681">
        <v>0</v>
      </c>
      <c r="AI1741" s="17"/>
      <c r="AM1741" s="109"/>
    </row>
    <row r="1742" spans="1:39" outlineLevel="2">
      <c r="A1742" s="37">
        <f>ROW()</f>
        <v>1742</v>
      </c>
      <c r="C1742" s="6" t="s">
        <v>1</v>
      </c>
      <c r="I1742" s="204">
        <f t="shared" ref="I1742:AC1742" si="1223">SUM(I1729:I1741)</f>
        <v>0</v>
      </c>
      <c r="J1742" s="9">
        <f t="shared" si="1223"/>
        <v>0</v>
      </c>
      <c r="K1742" s="9">
        <f t="shared" si="1223"/>
        <v>0</v>
      </c>
      <c r="L1742" s="9">
        <f t="shared" si="1223"/>
        <v>0</v>
      </c>
      <c r="M1742" s="9">
        <f t="shared" si="1223"/>
        <v>0</v>
      </c>
      <c r="N1742" s="204">
        <f t="shared" si="1223"/>
        <v>0</v>
      </c>
      <c r="O1742" s="9">
        <f t="shared" si="1223"/>
        <v>0</v>
      </c>
      <c r="P1742" s="9">
        <f t="shared" si="1223"/>
        <v>0</v>
      </c>
      <c r="Q1742" s="9">
        <f t="shared" si="1223"/>
        <v>0</v>
      </c>
      <c r="R1742" s="9">
        <f t="shared" si="1223"/>
        <v>0</v>
      </c>
      <c r="S1742" s="18">
        <f t="shared" si="1223"/>
        <v>0</v>
      </c>
      <c r="T1742" s="204">
        <f t="shared" si="1223"/>
        <v>1.904285260501792E-2</v>
      </c>
      <c r="U1742" s="9">
        <f t="shared" si="1223"/>
        <v>0</v>
      </c>
      <c r="V1742" s="9">
        <f t="shared" si="1223"/>
        <v>0</v>
      </c>
      <c r="W1742" s="9">
        <f t="shared" si="1223"/>
        <v>1.6612946504912101</v>
      </c>
      <c r="X1742" s="18">
        <f t="shared" si="1223"/>
        <v>0</v>
      </c>
      <c r="Y1742" s="9">
        <f t="shared" si="1223"/>
        <v>0</v>
      </c>
      <c r="Z1742" s="9">
        <f t="shared" si="1223"/>
        <v>0</v>
      </c>
      <c r="AA1742" s="9">
        <f t="shared" si="1223"/>
        <v>0</v>
      </c>
      <c r="AB1742" s="9">
        <f t="shared" si="1223"/>
        <v>0</v>
      </c>
      <c r="AC1742" s="18">
        <f t="shared" si="1223"/>
        <v>0</v>
      </c>
      <c r="AD1742" s="204">
        <f t="shared" ref="AD1742:AH1742" si="1224">SUM(AD1729:AD1741)</f>
        <v>0</v>
      </c>
      <c r="AE1742" s="9">
        <f t="shared" si="1224"/>
        <v>0</v>
      </c>
      <c r="AF1742" s="9">
        <f t="shared" si="1224"/>
        <v>0</v>
      </c>
      <c r="AG1742" s="9">
        <f t="shared" si="1224"/>
        <v>0</v>
      </c>
      <c r="AH1742" s="18">
        <f t="shared" si="1224"/>
        <v>0</v>
      </c>
      <c r="AI1742" s="17"/>
      <c r="AM1742" s="109"/>
    </row>
    <row r="1743" spans="1:39" outlineLevel="2">
      <c r="A1743" s="37">
        <f>ROW()</f>
        <v>1743</v>
      </c>
      <c r="B1743" s="64" t="s">
        <v>215</v>
      </c>
      <c r="I1743" s="1312" t="s">
        <v>260</v>
      </c>
      <c r="J1743" s="1313"/>
      <c r="K1743" s="1313"/>
      <c r="L1743" s="1313"/>
      <c r="M1743" s="1313"/>
      <c r="N1743" s="1290" t="s">
        <v>286</v>
      </c>
      <c r="O1743" s="1291"/>
      <c r="P1743" s="1291"/>
      <c r="Q1743" s="1291"/>
      <c r="R1743" s="1291"/>
      <c r="S1743" s="1292"/>
      <c r="T1743" s="1312" t="s">
        <v>211</v>
      </c>
      <c r="U1743" s="1313"/>
      <c r="V1743" s="1313"/>
      <c r="W1743" s="1313"/>
      <c r="X1743" s="1314"/>
      <c r="Y1743" s="1313" t="s">
        <v>494</v>
      </c>
      <c r="Z1743" s="1313"/>
      <c r="AA1743" s="1313"/>
      <c r="AB1743" s="1313"/>
      <c r="AC1743" s="1313"/>
      <c r="AD1743" s="1313" t="s">
        <v>494</v>
      </c>
      <c r="AE1743" s="1313"/>
      <c r="AF1743" s="1313"/>
      <c r="AG1743" s="1313"/>
      <c r="AH1743" s="1314"/>
      <c r="AI1743" s="17"/>
      <c r="AM1743" s="109"/>
    </row>
    <row r="1744" spans="1:39" outlineLevel="2">
      <c r="A1744" s="37">
        <f>ROW()</f>
        <v>1744</v>
      </c>
      <c r="C1744" s="167" t="s">
        <v>2</v>
      </c>
      <c r="I1744" s="667">
        <v>0</v>
      </c>
      <c r="J1744" s="668">
        <v>0</v>
      </c>
      <c r="K1744" s="668">
        <v>0</v>
      </c>
      <c r="L1744" s="668">
        <v>0</v>
      </c>
      <c r="M1744" s="668">
        <v>0</v>
      </c>
      <c r="N1744" s="667">
        <v>0</v>
      </c>
      <c r="O1744" s="668">
        <v>0</v>
      </c>
      <c r="P1744" s="668">
        <v>0</v>
      </c>
      <c r="Q1744" s="668">
        <v>0</v>
      </c>
      <c r="R1744" s="668">
        <v>0</v>
      </c>
      <c r="S1744" s="658">
        <v>0</v>
      </c>
      <c r="T1744" s="676">
        <v>0</v>
      </c>
      <c r="U1744" s="677">
        <v>0</v>
      </c>
      <c r="V1744" s="677">
        <v>0</v>
      </c>
      <c r="W1744" s="677">
        <v>0</v>
      </c>
      <c r="X1744" s="678">
        <v>0</v>
      </c>
      <c r="Y1744" s="677">
        <v>0</v>
      </c>
      <c r="Z1744" s="677">
        <v>0</v>
      </c>
      <c r="AA1744" s="677">
        <v>0</v>
      </c>
      <c r="AB1744" s="677">
        <v>0</v>
      </c>
      <c r="AC1744" s="678">
        <v>0</v>
      </c>
      <c r="AD1744" s="676">
        <v>0</v>
      </c>
      <c r="AE1744" s="677">
        <v>0</v>
      </c>
      <c r="AF1744" s="677">
        <v>0</v>
      </c>
      <c r="AG1744" s="677">
        <v>0</v>
      </c>
      <c r="AH1744" s="678">
        <v>0</v>
      </c>
      <c r="AI1744" s="17"/>
      <c r="AM1744" s="109"/>
    </row>
    <row r="1745" spans="1:39" outlineLevel="2">
      <c r="A1745" s="37">
        <f>ROW()</f>
        <v>1745</v>
      </c>
      <c r="C1745" s="6" t="s">
        <v>3</v>
      </c>
      <c r="I1745" s="667">
        <v>0</v>
      </c>
      <c r="J1745" s="668">
        <v>0</v>
      </c>
      <c r="K1745" s="668">
        <v>0</v>
      </c>
      <c r="L1745" s="668">
        <v>0</v>
      </c>
      <c r="M1745" s="668">
        <v>0</v>
      </c>
      <c r="N1745" s="667">
        <v>0</v>
      </c>
      <c r="O1745" s="668">
        <v>0</v>
      </c>
      <c r="P1745" s="668">
        <v>0</v>
      </c>
      <c r="Q1745" s="668">
        <v>0</v>
      </c>
      <c r="R1745" s="668">
        <v>0</v>
      </c>
      <c r="S1745" s="658">
        <v>0</v>
      </c>
      <c r="T1745" s="676">
        <v>0</v>
      </c>
      <c r="U1745" s="677">
        <v>0</v>
      </c>
      <c r="V1745" s="677">
        <v>0</v>
      </c>
      <c r="W1745" s="677">
        <v>0</v>
      </c>
      <c r="X1745" s="678">
        <v>0</v>
      </c>
      <c r="Y1745" s="677">
        <v>0</v>
      </c>
      <c r="Z1745" s="677">
        <v>0</v>
      </c>
      <c r="AA1745" s="677">
        <v>0</v>
      </c>
      <c r="AB1745" s="677">
        <v>0</v>
      </c>
      <c r="AC1745" s="678">
        <v>0</v>
      </c>
      <c r="AD1745" s="676">
        <v>0</v>
      </c>
      <c r="AE1745" s="677">
        <v>0</v>
      </c>
      <c r="AF1745" s="677">
        <v>0</v>
      </c>
      <c r="AG1745" s="677">
        <v>0</v>
      </c>
      <c r="AH1745" s="678">
        <v>0</v>
      </c>
      <c r="AI1745" s="17"/>
      <c r="AM1745" s="109"/>
    </row>
    <row r="1746" spans="1:39" outlineLevel="2">
      <c r="A1746" s="37">
        <f>ROW()</f>
        <v>1746</v>
      </c>
      <c r="C1746" s="6" t="s">
        <v>4</v>
      </c>
      <c r="I1746" s="667">
        <v>0</v>
      </c>
      <c r="J1746" s="668">
        <v>0</v>
      </c>
      <c r="K1746" s="668">
        <v>0</v>
      </c>
      <c r="L1746" s="668">
        <v>0</v>
      </c>
      <c r="M1746" s="668">
        <v>0</v>
      </c>
      <c r="N1746" s="667">
        <v>0</v>
      </c>
      <c r="O1746" s="668">
        <v>0</v>
      </c>
      <c r="P1746" s="668">
        <v>0</v>
      </c>
      <c r="Q1746" s="668">
        <v>0</v>
      </c>
      <c r="R1746" s="668">
        <v>0</v>
      </c>
      <c r="S1746" s="658">
        <v>0</v>
      </c>
      <c r="T1746" s="676">
        <v>0</v>
      </c>
      <c r="U1746" s="677">
        <v>0</v>
      </c>
      <c r="V1746" s="677">
        <v>0</v>
      </c>
      <c r="W1746" s="677">
        <v>0</v>
      </c>
      <c r="X1746" s="678">
        <v>0</v>
      </c>
      <c r="Y1746" s="677">
        <v>0</v>
      </c>
      <c r="Z1746" s="677">
        <v>0</v>
      </c>
      <c r="AA1746" s="677">
        <v>0</v>
      </c>
      <c r="AB1746" s="677">
        <v>0</v>
      </c>
      <c r="AC1746" s="678">
        <v>0</v>
      </c>
      <c r="AD1746" s="676">
        <v>0</v>
      </c>
      <c r="AE1746" s="677">
        <v>0</v>
      </c>
      <c r="AF1746" s="677">
        <v>0</v>
      </c>
      <c r="AG1746" s="677">
        <v>0</v>
      </c>
      <c r="AH1746" s="678">
        <v>0</v>
      </c>
      <c r="AI1746" s="17"/>
      <c r="AM1746" s="109"/>
    </row>
    <row r="1747" spans="1:39" outlineLevel="2">
      <c r="A1747" s="37">
        <f>ROW()</f>
        <v>1747</v>
      </c>
      <c r="C1747" s="6" t="s">
        <v>208</v>
      </c>
      <c r="I1747" s="667">
        <v>0</v>
      </c>
      <c r="J1747" s="668">
        <v>0</v>
      </c>
      <c r="K1747" s="668">
        <v>0</v>
      </c>
      <c r="L1747" s="668">
        <v>0</v>
      </c>
      <c r="M1747" s="668">
        <v>0</v>
      </c>
      <c r="N1747" s="667">
        <v>0</v>
      </c>
      <c r="O1747" s="668">
        <v>0</v>
      </c>
      <c r="P1747" s="668">
        <v>0</v>
      </c>
      <c r="Q1747" s="668">
        <v>0</v>
      </c>
      <c r="R1747" s="668">
        <v>0</v>
      </c>
      <c r="S1747" s="658">
        <v>0</v>
      </c>
      <c r="T1747" s="676">
        <v>0</v>
      </c>
      <c r="U1747" s="677">
        <v>0</v>
      </c>
      <c r="V1747" s="677">
        <v>0</v>
      </c>
      <c r="W1747" s="677">
        <v>0</v>
      </c>
      <c r="X1747" s="678">
        <v>0</v>
      </c>
      <c r="Y1747" s="677">
        <v>0</v>
      </c>
      <c r="Z1747" s="677">
        <v>0</v>
      </c>
      <c r="AA1747" s="677">
        <v>0</v>
      </c>
      <c r="AB1747" s="677">
        <v>0</v>
      </c>
      <c r="AC1747" s="678">
        <v>0</v>
      </c>
      <c r="AD1747" s="676">
        <v>0</v>
      </c>
      <c r="AE1747" s="677">
        <v>0</v>
      </c>
      <c r="AF1747" s="677">
        <v>0</v>
      </c>
      <c r="AG1747" s="677">
        <v>0</v>
      </c>
      <c r="AH1747" s="678">
        <v>0</v>
      </c>
      <c r="AI1747" s="17"/>
      <c r="AM1747" s="109"/>
    </row>
    <row r="1748" spans="1:39" outlineLevel="2">
      <c r="A1748" s="37">
        <f>ROW()</f>
        <v>1748</v>
      </c>
      <c r="C1748" s="6" t="s">
        <v>473</v>
      </c>
      <c r="I1748" s="667"/>
      <c r="J1748" s="668"/>
      <c r="K1748" s="668"/>
      <c r="L1748" s="668"/>
      <c r="M1748" s="668"/>
      <c r="N1748" s="667"/>
      <c r="O1748" s="668"/>
      <c r="P1748" s="668"/>
      <c r="Q1748" s="668"/>
      <c r="R1748" s="668"/>
      <c r="S1748" s="658"/>
      <c r="T1748" s="676"/>
      <c r="U1748" s="677"/>
      <c r="V1748" s="677"/>
      <c r="W1748" s="677"/>
      <c r="X1748" s="678"/>
      <c r="Y1748" s="677">
        <v>0</v>
      </c>
      <c r="Z1748" s="677">
        <v>0</v>
      </c>
      <c r="AA1748" s="677">
        <v>0</v>
      </c>
      <c r="AB1748" s="677">
        <v>0</v>
      </c>
      <c r="AC1748" s="678">
        <v>0</v>
      </c>
      <c r="AD1748" s="676">
        <v>0</v>
      </c>
      <c r="AE1748" s="677">
        <v>0</v>
      </c>
      <c r="AF1748" s="677">
        <v>0</v>
      </c>
      <c r="AG1748" s="677">
        <v>0</v>
      </c>
      <c r="AH1748" s="678">
        <v>0</v>
      </c>
      <c r="AI1748" s="17"/>
      <c r="AM1748" s="109"/>
    </row>
    <row r="1749" spans="1:39" outlineLevel="2">
      <c r="A1749" s="37">
        <f>ROW()</f>
        <v>1749</v>
      </c>
      <c r="C1749" s="6" t="s">
        <v>474</v>
      </c>
      <c r="I1749" s="667"/>
      <c r="J1749" s="668"/>
      <c r="K1749" s="668"/>
      <c r="L1749" s="668"/>
      <c r="M1749" s="668"/>
      <c r="N1749" s="667"/>
      <c r="O1749" s="668"/>
      <c r="P1749" s="668"/>
      <c r="Q1749" s="668"/>
      <c r="R1749" s="668"/>
      <c r="S1749" s="658"/>
      <c r="T1749" s="676"/>
      <c r="U1749" s="677"/>
      <c r="V1749" s="677"/>
      <c r="W1749" s="677"/>
      <c r="X1749" s="678"/>
      <c r="Y1749" s="677">
        <v>0</v>
      </c>
      <c r="Z1749" s="677">
        <v>0</v>
      </c>
      <c r="AA1749" s="677">
        <v>0</v>
      </c>
      <c r="AB1749" s="677">
        <v>0</v>
      </c>
      <c r="AC1749" s="678">
        <v>0</v>
      </c>
      <c r="AD1749" s="676">
        <v>0</v>
      </c>
      <c r="AE1749" s="677">
        <v>0</v>
      </c>
      <c r="AF1749" s="677">
        <v>0</v>
      </c>
      <c r="AG1749" s="677">
        <v>0</v>
      </c>
      <c r="AH1749" s="678">
        <v>0</v>
      </c>
      <c r="AI1749" s="17"/>
      <c r="AM1749" s="109"/>
    </row>
    <row r="1750" spans="1:39" outlineLevel="2">
      <c r="A1750" s="37">
        <f>ROW()</f>
        <v>1750</v>
      </c>
      <c r="C1750" s="6" t="s">
        <v>477</v>
      </c>
      <c r="I1750" s="667"/>
      <c r="J1750" s="668"/>
      <c r="K1750" s="668"/>
      <c r="L1750" s="668"/>
      <c r="M1750" s="668"/>
      <c r="N1750" s="667"/>
      <c r="O1750" s="668"/>
      <c r="P1750" s="668"/>
      <c r="Q1750" s="668"/>
      <c r="R1750" s="668"/>
      <c r="S1750" s="658"/>
      <c r="T1750" s="676"/>
      <c r="U1750" s="677"/>
      <c r="V1750" s="677"/>
      <c r="W1750" s="677"/>
      <c r="X1750" s="678"/>
      <c r="Y1750" s="677">
        <v>0</v>
      </c>
      <c r="Z1750" s="677">
        <v>0</v>
      </c>
      <c r="AA1750" s="677">
        <v>0</v>
      </c>
      <c r="AB1750" s="677">
        <v>0</v>
      </c>
      <c r="AC1750" s="678">
        <v>0</v>
      </c>
      <c r="AD1750" s="676">
        <v>0</v>
      </c>
      <c r="AE1750" s="677">
        <v>0</v>
      </c>
      <c r="AF1750" s="677">
        <v>0</v>
      </c>
      <c r="AG1750" s="677">
        <v>0</v>
      </c>
      <c r="AH1750" s="678">
        <v>0</v>
      </c>
      <c r="AI1750" s="17"/>
      <c r="AM1750" s="109"/>
    </row>
    <row r="1751" spans="1:39" outlineLevel="2">
      <c r="A1751" s="37">
        <f>ROW()</f>
        <v>1751</v>
      </c>
      <c r="C1751" s="6" t="s">
        <v>511</v>
      </c>
      <c r="I1751" s="667"/>
      <c r="J1751" s="668"/>
      <c r="K1751" s="668"/>
      <c r="L1751" s="668"/>
      <c r="M1751" s="668"/>
      <c r="N1751" s="667"/>
      <c r="O1751" s="668"/>
      <c r="P1751" s="668"/>
      <c r="Q1751" s="668"/>
      <c r="R1751" s="668"/>
      <c r="S1751" s="658"/>
      <c r="T1751" s="676"/>
      <c r="U1751" s="677"/>
      <c r="V1751" s="677"/>
      <c r="W1751" s="677"/>
      <c r="X1751" s="678"/>
      <c r="Y1751" s="677"/>
      <c r="Z1751" s="677"/>
      <c r="AA1751" s="677"/>
      <c r="AB1751" s="677"/>
      <c r="AC1751" s="678"/>
      <c r="AD1751" s="676"/>
      <c r="AE1751" s="677"/>
      <c r="AF1751" s="677"/>
      <c r="AG1751" s="677"/>
      <c r="AH1751" s="678"/>
      <c r="AI1751" s="17"/>
      <c r="AM1751" s="109"/>
    </row>
    <row r="1752" spans="1:39" outlineLevel="2">
      <c r="A1752" s="37">
        <f>ROW()</f>
        <v>1752</v>
      </c>
      <c r="C1752" s="6" t="s">
        <v>655</v>
      </c>
      <c r="I1752" s="667"/>
      <c r="J1752" s="668"/>
      <c r="K1752" s="668"/>
      <c r="L1752" s="668"/>
      <c r="M1752" s="668"/>
      <c r="N1752" s="667"/>
      <c r="O1752" s="668"/>
      <c r="P1752" s="668"/>
      <c r="Q1752" s="668"/>
      <c r="R1752" s="668"/>
      <c r="S1752" s="658"/>
      <c r="T1752" s="676"/>
      <c r="U1752" s="677"/>
      <c r="V1752" s="677"/>
      <c r="W1752" s="677"/>
      <c r="X1752" s="678"/>
      <c r="Y1752" s="677"/>
      <c r="Z1752" s="677"/>
      <c r="AA1752" s="677"/>
      <c r="AB1752" s="677"/>
      <c r="AC1752" s="678"/>
      <c r="AD1752" s="676"/>
      <c r="AE1752" s="677"/>
      <c r="AF1752" s="677"/>
      <c r="AG1752" s="677"/>
      <c r="AH1752" s="678"/>
      <c r="AI1752" s="17"/>
      <c r="AM1752" s="109"/>
    </row>
    <row r="1753" spans="1:39" outlineLevel="2">
      <c r="A1753" s="37">
        <f>ROW()</f>
        <v>1753</v>
      </c>
      <c r="C1753" s="6" t="s">
        <v>656</v>
      </c>
      <c r="I1753" s="667"/>
      <c r="J1753" s="668"/>
      <c r="K1753" s="668"/>
      <c r="L1753" s="668"/>
      <c r="M1753" s="668"/>
      <c r="N1753" s="667"/>
      <c r="O1753" s="668"/>
      <c r="P1753" s="668"/>
      <c r="Q1753" s="668"/>
      <c r="R1753" s="668"/>
      <c r="S1753" s="658"/>
      <c r="T1753" s="676"/>
      <c r="U1753" s="677"/>
      <c r="V1753" s="677"/>
      <c r="W1753" s="677"/>
      <c r="X1753" s="678"/>
      <c r="Y1753" s="677"/>
      <c r="Z1753" s="677"/>
      <c r="AA1753" s="677"/>
      <c r="AB1753" s="677"/>
      <c r="AC1753" s="678"/>
      <c r="AD1753" s="676"/>
      <c r="AE1753" s="677"/>
      <c r="AF1753" s="677"/>
      <c r="AG1753" s="677"/>
      <c r="AH1753" s="678"/>
      <c r="AI1753" s="17"/>
      <c r="AM1753" s="109"/>
    </row>
    <row r="1754" spans="1:39" outlineLevel="2">
      <c r="A1754" s="37">
        <f>ROW()</f>
        <v>1754</v>
      </c>
      <c r="C1754" s="6" t="s">
        <v>667</v>
      </c>
      <c r="I1754" s="667"/>
      <c r="J1754" s="668"/>
      <c r="K1754" s="668"/>
      <c r="L1754" s="668"/>
      <c r="M1754" s="668"/>
      <c r="N1754" s="667"/>
      <c r="O1754" s="668"/>
      <c r="P1754" s="668"/>
      <c r="Q1754" s="668"/>
      <c r="R1754" s="668"/>
      <c r="S1754" s="658"/>
      <c r="T1754" s="676"/>
      <c r="U1754" s="677"/>
      <c r="V1754" s="677"/>
      <c r="W1754" s="677"/>
      <c r="X1754" s="678"/>
      <c r="Y1754" s="677"/>
      <c r="Z1754" s="677"/>
      <c r="AA1754" s="677"/>
      <c r="AB1754" s="677"/>
      <c r="AC1754" s="678"/>
      <c r="AD1754" s="676"/>
      <c r="AE1754" s="677"/>
      <c r="AF1754" s="677"/>
      <c r="AG1754" s="677"/>
      <c r="AH1754" s="678"/>
      <c r="AI1754" s="17"/>
      <c r="AM1754" s="109"/>
    </row>
    <row r="1755" spans="1:39" outlineLevel="2">
      <c r="A1755" s="37">
        <f>ROW()</f>
        <v>1755</v>
      </c>
      <c r="C1755" s="6" t="s">
        <v>212</v>
      </c>
      <c r="I1755" s="667">
        <v>0</v>
      </c>
      <c r="J1755" s="668">
        <v>0</v>
      </c>
      <c r="K1755" s="668">
        <v>0</v>
      </c>
      <c r="L1755" s="668">
        <v>0</v>
      </c>
      <c r="M1755" s="668">
        <v>0</v>
      </c>
      <c r="N1755" s="667">
        <v>0</v>
      </c>
      <c r="O1755" s="668">
        <v>0</v>
      </c>
      <c r="P1755" s="668">
        <v>0</v>
      </c>
      <c r="Q1755" s="668">
        <v>0</v>
      </c>
      <c r="R1755" s="668">
        <v>0</v>
      </c>
      <c r="S1755" s="658">
        <v>0</v>
      </c>
      <c r="T1755" s="676">
        <v>0</v>
      </c>
      <c r="U1755" s="677">
        <v>0</v>
      </c>
      <c r="V1755" s="677">
        <v>0</v>
      </c>
      <c r="W1755" s="677">
        <v>0</v>
      </c>
      <c r="X1755" s="678">
        <v>0</v>
      </c>
      <c r="Y1755" s="677">
        <v>0</v>
      </c>
      <c r="Z1755" s="677">
        <v>0</v>
      </c>
      <c r="AA1755" s="677">
        <v>0</v>
      </c>
      <c r="AB1755" s="677">
        <v>0</v>
      </c>
      <c r="AC1755" s="678">
        <v>0</v>
      </c>
      <c r="AD1755" s="676">
        <v>0</v>
      </c>
      <c r="AE1755" s="677">
        <v>0</v>
      </c>
      <c r="AF1755" s="677">
        <v>0</v>
      </c>
      <c r="AG1755" s="677">
        <v>0</v>
      </c>
      <c r="AH1755" s="678">
        <v>0</v>
      </c>
      <c r="AI1755" s="17"/>
      <c r="AM1755" s="109"/>
    </row>
    <row r="1756" spans="1:39" outlineLevel="2">
      <c r="A1756" s="37">
        <f>ROW()</f>
        <v>1756</v>
      </c>
      <c r="C1756" s="6" t="s">
        <v>362</v>
      </c>
      <c r="I1756" s="669"/>
      <c r="J1756" s="670"/>
      <c r="K1756" s="670"/>
      <c r="L1756" s="670"/>
      <c r="M1756" s="670"/>
      <c r="N1756" s="669"/>
      <c r="O1756" s="670"/>
      <c r="P1756" s="670"/>
      <c r="Q1756" s="670"/>
      <c r="R1756" s="670"/>
      <c r="S1756" s="659"/>
      <c r="T1756" s="682"/>
      <c r="U1756" s="683"/>
      <c r="V1756" s="683"/>
      <c r="W1756" s="683"/>
      <c r="X1756" s="684"/>
      <c r="Y1756" s="680">
        <v>0</v>
      </c>
      <c r="Z1756" s="680">
        <v>0</v>
      </c>
      <c r="AA1756" s="680">
        <v>0</v>
      </c>
      <c r="AB1756" s="680">
        <v>0</v>
      </c>
      <c r="AC1756" s="681">
        <v>0</v>
      </c>
      <c r="AD1756" s="679">
        <v>0</v>
      </c>
      <c r="AE1756" s="680">
        <v>0</v>
      </c>
      <c r="AF1756" s="680">
        <v>0</v>
      </c>
      <c r="AG1756" s="680">
        <v>0</v>
      </c>
      <c r="AH1756" s="681">
        <v>0</v>
      </c>
      <c r="AI1756" s="17"/>
      <c r="AM1756" s="109"/>
    </row>
    <row r="1757" spans="1:39" outlineLevel="2">
      <c r="A1757" s="37">
        <f>ROW()</f>
        <v>1757</v>
      </c>
      <c r="C1757" s="6" t="s">
        <v>1</v>
      </c>
      <c r="I1757" s="204">
        <f t="shared" ref="I1757:AC1757" si="1225">SUM(I1744:I1756)</f>
        <v>0</v>
      </c>
      <c r="J1757" s="9">
        <f t="shared" si="1225"/>
        <v>0</v>
      </c>
      <c r="K1757" s="9">
        <f t="shared" si="1225"/>
        <v>0</v>
      </c>
      <c r="L1757" s="9">
        <f t="shared" si="1225"/>
        <v>0</v>
      </c>
      <c r="M1757" s="9">
        <f t="shared" si="1225"/>
        <v>0</v>
      </c>
      <c r="N1757" s="204">
        <f t="shared" si="1225"/>
        <v>0</v>
      </c>
      <c r="O1757" s="9">
        <f t="shared" si="1225"/>
        <v>0</v>
      </c>
      <c r="P1757" s="9">
        <f t="shared" si="1225"/>
        <v>0</v>
      </c>
      <c r="Q1757" s="9">
        <f t="shared" si="1225"/>
        <v>0</v>
      </c>
      <c r="R1757" s="9">
        <f t="shared" si="1225"/>
        <v>0</v>
      </c>
      <c r="S1757" s="18">
        <f t="shared" si="1225"/>
        <v>0</v>
      </c>
      <c r="T1757" s="204">
        <f t="shared" si="1225"/>
        <v>0</v>
      </c>
      <c r="U1757" s="9">
        <f t="shared" si="1225"/>
        <v>0</v>
      </c>
      <c r="V1757" s="9">
        <f t="shared" si="1225"/>
        <v>0</v>
      </c>
      <c r="W1757" s="9">
        <f t="shared" si="1225"/>
        <v>0</v>
      </c>
      <c r="X1757" s="18">
        <f t="shared" si="1225"/>
        <v>0</v>
      </c>
      <c r="Y1757" s="9">
        <f t="shared" si="1225"/>
        <v>0</v>
      </c>
      <c r="Z1757" s="9">
        <f t="shared" si="1225"/>
        <v>0</v>
      </c>
      <c r="AA1757" s="9">
        <f t="shared" si="1225"/>
        <v>0</v>
      </c>
      <c r="AB1757" s="9">
        <f t="shared" si="1225"/>
        <v>0</v>
      </c>
      <c r="AC1757" s="18">
        <f t="shared" si="1225"/>
        <v>0</v>
      </c>
      <c r="AD1757" s="204">
        <f t="shared" ref="AD1757:AH1757" si="1226">SUM(AD1744:AD1756)</f>
        <v>0</v>
      </c>
      <c r="AE1757" s="9">
        <f t="shared" si="1226"/>
        <v>0</v>
      </c>
      <c r="AF1757" s="9">
        <f t="shared" si="1226"/>
        <v>0</v>
      </c>
      <c r="AG1757" s="9">
        <f t="shared" si="1226"/>
        <v>0</v>
      </c>
      <c r="AH1757" s="18">
        <f t="shared" si="1226"/>
        <v>0</v>
      </c>
      <c r="AI1757" s="17"/>
      <c r="AM1757" s="109"/>
    </row>
    <row r="1758" spans="1:39" outlineLevel="2">
      <c r="A1758" s="37">
        <f>ROW()</f>
        <v>1758</v>
      </c>
      <c r="B1758" s="64" t="s">
        <v>216</v>
      </c>
      <c r="I1758" s="1312" t="s">
        <v>260</v>
      </c>
      <c r="J1758" s="1313"/>
      <c r="K1758" s="1313"/>
      <c r="L1758" s="1313"/>
      <c r="M1758" s="1313"/>
      <c r="N1758" s="1290" t="s">
        <v>286</v>
      </c>
      <c r="O1758" s="1291"/>
      <c r="P1758" s="1291"/>
      <c r="Q1758" s="1291"/>
      <c r="R1758" s="1291"/>
      <c r="S1758" s="1292"/>
      <c r="T1758" s="1312" t="s">
        <v>211</v>
      </c>
      <c r="U1758" s="1313"/>
      <c r="V1758" s="1313"/>
      <c r="W1758" s="1313"/>
      <c r="X1758" s="1314"/>
      <c r="Y1758" s="1313" t="s">
        <v>494</v>
      </c>
      <c r="Z1758" s="1313"/>
      <c r="AA1758" s="1313"/>
      <c r="AB1758" s="1313"/>
      <c r="AC1758" s="1313"/>
      <c r="AD1758" s="1313" t="s">
        <v>494</v>
      </c>
      <c r="AE1758" s="1313"/>
      <c r="AF1758" s="1313"/>
      <c r="AG1758" s="1313"/>
      <c r="AH1758" s="1314"/>
      <c r="AI1758" s="17"/>
      <c r="AM1758" s="109"/>
    </row>
    <row r="1759" spans="1:39" outlineLevel="2">
      <c r="A1759" s="37">
        <f>ROW()</f>
        <v>1759</v>
      </c>
      <c r="C1759" s="167" t="s">
        <v>2</v>
      </c>
      <c r="I1759" s="667">
        <v>0</v>
      </c>
      <c r="J1759" s="668">
        <v>0</v>
      </c>
      <c r="K1759" s="668">
        <v>0</v>
      </c>
      <c r="L1759" s="668">
        <v>0</v>
      </c>
      <c r="M1759" s="668">
        <v>0</v>
      </c>
      <c r="N1759" s="667">
        <v>0</v>
      </c>
      <c r="O1759" s="668">
        <v>0</v>
      </c>
      <c r="P1759" s="668">
        <v>0</v>
      </c>
      <c r="Q1759" s="668">
        <v>0</v>
      </c>
      <c r="R1759" s="668">
        <v>0</v>
      </c>
      <c r="S1759" s="658">
        <v>0</v>
      </c>
      <c r="T1759" s="676">
        <v>0</v>
      </c>
      <c r="U1759" s="677">
        <v>0</v>
      </c>
      <c r="V1759" s="677">
        <v>0</v>
      </c>
      <c r="W1759" s="677">
        <v>0</v>
      </c>
      <c r="X1759" s="678">
        <v>0</v>
      </c>
      <c r="Y1759" s="677">
        <v>0</v>
      </c>
      <c r="Z1759" s="677">
        <v>0</v>
      </c>
      <c r="AA1759" s="677">
        <v>0</v>
      </c>
      <c r="AB1759" s="677">
        <v>0</v>
      </c>
      <c r="AC1759" s="678">
        <v>0</v>
      </c>
      <c r="AD1759" s="676">
        <v>0</v>
      </c>
      <c r="AE1759" s="677">
        <v>0</v>
      </c>
      <c r="AF1759" s="677">
        <v>0</v>
      </c>
      <c r="AG1759" s="677">
        <v>0</v>
      </c>
      <c r="AH1759" s="678">
        <v>0</v>
      </c>
      <c r="AI1759" s="17"/>
      <c r="AM1759" s="109"/>
    </row>
    <row r="1760" spans="1:39" outlineLevel="2">
      <c r="A1760" s="37">
        <f>ROW()</f>
        <v>1760</v>
      </c>
      <c r="C1760" s="6" t="s">
        <v>3</v>
      </c>
      <c r="I1760" s="667">
        <v>0</v>
      </c>
      <c r="J1760" s="668">
        <v>0</v>
      </c>
      <c r="K1760" s="668">
        <v>0</v>
      </c>
      <c r="L1760" s="668">
        <v>0</v>
      </c>
      <c r="M1760" s="668">
        <v>0</v>
      </c>
      <c r="N1760" s="667">
        <v>0</v>
      </c>
      <c r="O1760" s="668">
        <v>0</v>
      </c>
      <c r="P1760" s="668">
        <v>0</v>
      </c>
      <c r="Q1760" s="668">
        <v>0</v>
      </c>
      <c r="R1760" s="668">
        <v>0</v>
      </c>
      <c r="S1760" s="658">
        <v>0</v>
      </c>
      <c r="T1760" s="676">
        <v>0</v>
      </c>
      <c r="U1760" s="677">
        <v>0</v>
      </c>
      <c r="V1760" s="677">
        <v>0</v>
      </c>
      <c r="W1760" s="677">
        <v>0</v>
      </c>
      <c r="X1760" s="678">
        <v>0</v>
      </c>
      <c r="Y1760" s="677">
        <v>0</v>
      </c>
      <c r="Z1760" s="677">
        <v>0</v>
      </c>
      <c r="AA1760" s="677">
        <v>0</v>
      </c>
      <c r="AB1760" s="677">
        <v>0</v>
      </c>
      <c r="AC1760" s="678">
        <v>0</v>
      </c>
      <c r="AD1760" s="676">
        <v>0</v>
      </c>
      <c r="AE1760" s="677">
        <v>0</v>
      </c>
      <c r="AF1760" s="677">
        <v>0</v>
      </c>
      <c r="AG1760" s="677">
        <v>0</v>
      </c>
      <c r="AH1760" s="678">
        <v>0</v>
      </c>
      <c r="AI1760" s="17"/>
      <c r="AM1760" s="109"/>
    </row>
    <row r="1761" spans="1:39" outlineLevel="2">
      <c r="A1761" s="37">
        <f>ROW()</f>
        <v>1761</v>
      </c>
      <c r="C1761" s="6" t="s">
        <v>4</v>
      </c>
      <c r="I1761" s="667">
        <v>0</v>
      </c>
      <c r="J1761" s="668">
        <v>0</v>
      </c>
      <c r="K1761" s="668">
        <v>0</v>
      </c>
      <c r="L1761" s="668">
        <v>0</v>
      </c>
      <c r="M1761" s="668">
        <v>0</v>
      </c>
      <c r="N1761" s="667">
        <v>0</v>
      </c>
      <c r="O1761" s="668">
        <v>0</v>
      </c>
      <c r="P1761" s="668">
        <v>0</v>
      </c>
      <c r="Q1761" s="668">
        <v>0</v>
      </c>
      <c r="R1761" s="668">
        <v>0</v>
      </c>
      <c r="S1761" s="658">
        <v>0</v>
      </c>
      <c r="T1761" s="676">
        <v>0</v>
      </c>
      <c r="U1761" s="677">
        <v>0</v>
      </c>
      <c r="V1761" s="677">
        <v>0</v>
      </c>
      <c r="W1761" s="677">
        <v>0</v>
      </c>
      <c r="X1761" s="678">
        <v>0</v>
      </c>
      <c r="Y1761" s="677">
        <v>0</v>
      </c>
      <c r="Z1761" s="677">
        <v>0</v>
      </c>
      <c r="AA1761" s="677">
        <v>0</v>
      </c>
      <c r="AB1761" s="677">
        <v>0</v>
      </c>
      <c r="AC1761" s="678">
        <v>0</v>
      </c>
      <c r="AD1761" s="676">
        <v>0</v>
      </c>
      <c r="AE1761" s="677">
        <v>0</v>
      </c>
      <c r="AF1761" s="677">
        <v>0</v>
      </c>
      <c r="AG1761" s="677">
        <v>0</v>
      </c>
      <c r="AH1761" s="678">
        <v>0</v>
      </c>
      <c r="AI1761" s="17"/>
      <c r="AM1761" s="109"/>
    </row>
    <row r="1762" spans="1:39" outlineLevel="2">
      <c r="A1762" s="37">
        <f>ROW()</f>
        <v>1762</v>
      </c>
      <c r="C1762" s="6" t="s">
        <v>208</v>
      </c>
      <c r="I1762" s="667">
        <v>0</v>
      </c>
      <c r="J1762" s="668">
        <v>0</v>
      </c>
      <c r="K1762" s="668">
        <v>0</v>
      </c>
      <c r="L1762" s="668">
        <v>0</v>
      </c>
      <c r="M1762" s="668">
        <v>0</v>
      </c>
      <c r="N1762" s="667">
        <v>0</v>
      </c>
      <c r="O1762" s="668">
        <v>0</v>
      </c>
      <c r="P1762" s="668">
        <v>0</v>
      </c>
      <c r="Q1762" s="668">
        <v>0</v>
      </c>
      <c r="R1762" s="668">
        <v>0</v>
      </c>
      <c r="S1762" s="658">
        <v>0</v>
      </c>
      <c r="T1762" s="676">
        <v>0.12985278143344711</v>
      </c>
      <c r="U1762" s="677">
        <v>0</v>
      </c>
      <c r="V1762" s="677">
        <v>0</v>
      </c>
      <c r="W1762" s="677">
        <v>0</v>
      </c>
      <c r="X1762" s="678">
        <v>0</v>
      </c>
      <c r="Y1762" s="677">
        <v>0</v>
      </c>
      <c r="Z1762" s="677">
        <v>0</v>
      </c>
      <c r="AA1762" s="677">
        <v>0</v>
      </c>
      <c r="AB1762" s="677">
        <v>0</v>
      </c>
      <c r="AC1762" s="678">
        <v>0</v>
      </c>
      <c r="AD1762" s="676">
        <v>0</v>
      </c>
      <c r="AE1762" s="677">
        <v>0</v>
      </c>
      <c r="AF1762" s="677">
        <v>0</v>
      </c>
      <c r="AG1762" s="677">
        <v>0</v>
      </c>
      <c r="AH1762" s="678">
        <v>0</v>
      </c>
      <c r="AI1762" s="17"/>
      <c r="AM1762" s="109"/>
    </row>
    <row r="1763" spans="1:39" outlineLevel="2">
      <c r="A1763" s="37">
        <f>ROW()</f>
        <v>1763</v>
      </c>
      <c r="C1763" s="6" t="s">
        <v>473</v>
      </c>
      <c r="I1763" s="667"/>
      <c r="J1763" s="668"/>
      <c r="K1763" s="668"/>
      <c r="L1763" s="668"/>
      <c r="M1763" s="668"/>
      <c r="N1763" s="667"/>
      <c r="O1763" s="668"/>
      <c r="P1763" s="668"/>
      <c r="Q1763" s="668"/>
      <c r="R1763" s="668"/>
      <c r="S1763" s="658"/>
      <c r="T1763" s="676"/>
      <c r="U1763" s="677"/>
      <c r="V1763" s="677"/>
      <c r="W1763" s="677"/>
      <c r="X1763" s="678"/>
      <c r="Y1763" s="677">
        <v>0</v>
      </c>
      <c r="Z1763" s="677">
        <v>0</v>
      </c>
      <c r="AA1763" s="677">
        <v>0</v>
      </c>
      <c r="AB1763" s="677">
        <v>0</v>
      </c>
      <c r="AC1763" s="678">
        <v>0</v>
      </c>
      <c r="AD1763" s="676">
        <v>0</v>
      </c>
      <c r="AE1763" s="677">
        <v>0</v>
      </c>
      <c r="AF1763" s="677">
        <v>0</v>
      </c>
      <c r="AG1763" s="677">
        <v>0</v>
      </c>
      <c r="AH1763" s="678">
        <v>0</v>
      </c>
      <c r="AI1763" s="17"/>
      <c r="AM1763" s="109"/>
    </row>
    <row r="1764" spans="1:39" outlineLevel="2">
      <c r="A1764" s="37">
        <f>ROW()</f>
        <v>1764</v>
      </c>
      <c r="C1764" s="6" t="s">
        <v>474</v>
      </c>
      <c r="I1764" s="667"/>
      <c r="J1764" s="668"/>
      <c r="K1764" s="668"/>
      <c r="L1764" s="668"/>
      <c r="M1764" s="668"/>
      <c r="N1764" s="667"/>
      <c r="O1764" s="668"/>
      <c r="P1764" s="668"/>
      <c r="Q1764" s="668"/>
      <c r="R1764" s="668"/>
      <c r="S1764" s="658"/>
      <c r="T1764" s="676"/>
      <c r="U1764" s="677"/>
      <c r="V1764" s="677"/>
      <c r="W1764" s="677"/>
      <c r="X1764" s="678"/>
      <c r="Y1764" s="677">
        <v>0</v>
      </c>
      <c r="Z1764" s="677">
        <v>0</v>
      </c>
      <c r="AA1764" s="677">
        <v>0</v>
      </c>
      <c r="AB1764" s="677">
        <v>0</v>
      </c>
      <c r="AC1764" s="678">
        <v>0</v>
      </c>
      <c r="AD1764" s="676">
        <v>0</v>
      </c>
      <c r="AE1764" s="677">
        <v>0</v>
      </c>
      <c r="AF1764" s="677">
        <v>0</v>
      </c>
      <c r="AG1764" s="677">
        <v>0</v>
      </c>
      <c r="AH1764" s="678">
        <v>0</v>
      </c>
      <c r="AI1764" s="17"/>
      <c r="AM1764" s="109"/>
    </row>
    <row r="1765" spans="1:39" outlineLevel="2">
      <c r="A1765" s="37">
        <f>ROW()</f>
        <v>1765</v>
      </c>
      <c r="C1765" s="6" t="s">
        <v>477</v>
      </c>
      <c r="I1765" s="667"/>
      <c r="J1765" s="668"/>
      <c r="K1765" s="668"/>
      <c r="L1765" s="668"/>
      <c r="M1765" s="668"/>
      <c r="N1765" s="667"/>
      <c r="O1765" s="668"/>
      <c r="P1765" s="668"/>
      <c r="Q1765" s="668"/>
      <c r="R1765" s="668"/>
      <c r="S1765" s="658"/>
      <c r="T1765" s="676"/>
      <c r="U1765" s="677"/>
      <c r="V1765" s="677"/>
      <c r="W1765" s="677"/>
      <c r="X1765" s="678"/>
      <c r="Y1765" s="677">
        <v>0</v>
      </c>
      <c r="Z1765" s="677">
        <v>0</v>
      </c>
      <c r="AA1765" s="677">
        <v>0</v>
      </c>
      <c r="AB1765" s="677">
        <v>0</v>
      </c>
      <c r="AC1765" s="678">
        <v>0</v>
      </c>
      <c r="AD1765" s="676">
        <v>0</v>
      </c>
      <c r="AE1765" s="677">
        <v>0</v>
      </c>
      <c r="AF1765" s="677">
        <v>0</v>
      </c>
      <c r="AG1765" s="677">
        <v>0</v>
      </c>
      <c r="AH1765" s="678">
        <v>0</v>
      </c>
      <c r="AI1765" s="17"/>
      <c r="AM1765" s="109"/>
    </row>
    <row r="1766" spans="1:39" outlineLevel="2">
      <c r="A1766" s="37">
        <f>ROW()</f>
        <v>1766</v>
      </c>
      <c r="C1766" s="6" t="s">
        <v>511</v>
      </c>
      <c r="I1766" s="667"/>
      <c r="J1766" s="668"/>
      <c r="K1766" s="668"/>
      <c r="L1766" s="668"/>
      <c r="M1766" s="668"/>
      <c r="N1766" s="667"/>
      <c r="O1766" s="668"/>
      <c r="P1766" s="668"/>
      <c r="Q1766" s="668"/>
      <c r="R1766" s="668"/>
      <c r="S1766" s="658"/>
      <c r="T1766" s="676"/>
      <c r="U1766" s="677"/>
      <c r="V1766" s="677"/>
      <c r="W1766" s="677"/>
      <c r="X1766" s="678"/>
      <c r="Y1766" s="677"/>
      <c r="Z1766" s="677"/>
      <c r="AA1766" s="677"/>
      <c r="AB1766" s="677"/>
      <c r="AC1766" s="678"/>
      <c r="AD1766" s="676"/>
      <c r="AE1766" s="677"/>
      <c r="AF1766" s="677"/>
      <c r="AG1766" s="677"/>
      <c r="AH1766" s="678"/>
      <c r="AI1766" s="17"/>
      <c r="AM1766" s="109"/>
    </row>
    <row r="1767" spans="1:39" outlineLevel="2">
      <c r="A1767" s="37">
        <f>ROW()</f>
        <v>1767</v>
      </c>
      <c r="C1767" s="6" t="s">
        <v>655</v>
      </c>
      <c r="I1767" s="667"/>
      <c r="J1767" s="668"/>
      <c r="K1767" s="668"/>
      <c r="L1767" s="668"/>
      <c r="M1767" s="668"/>
      <c r="N1767" s="667"/>
      <c r="O1767" s="668"/>
      <c r="P1767" s="668"/>
      <c r="Q1767" s="668"/>
      <c r="R1767" s="668"/>
      <c r="S1767" s="658"/>
      <c r="T1767" s="676"/>
      <c r="U1767" s="677"/>
      <c r="V1767" s="677"/>
      <c r="W1767" s="677"/>
      <c r="X1767" s="678"/>
      <c r="Y1767" s="677"/>
      <c r="Z1767" s="677"/>
      <c r="AA1767" s="677"/>
      <c r="AB1767" s="677"/>
      <c r="AC1767" s="678"/>
      <c r="AD1767" s="676"/>
      <c r="AE1767" s="677"/>
      <c r="AF1767" s="677"/>
      <c r="AG1767" s="677"/>
      <c r="AH1767" s="678"/>
      <c r="AI1767" s="17"/>
      <c r="AM1767" s="109"/>
    </row>
    <row r="1768" spans="1:39" outlineLevel="2">
      <c r="A1768" s="37">
        <f>ROW()</f>
        <v>1768</v>
      </c>
      <c r="C1768" s="6" t="s">
        <v>656</v>
      </c>
      <c r="I1768" s="667"/>
      <c r="J1768" s="668"/>
      <c r="K1768" s="668"/>
      <c r="L1768" s="668"/>
      <c r="M1768" s="668"/>
      <c r="N1768" s="667"/>
      <c r="O1768" s="668"/>
      <c r="P1768" s="668"/>
      <c r="Q1768" s="668"/>
      <c r="R1768" s="668"/>
      <c r="S1768" s="658"/>
      <c r="T1768" s="676"/>
      <c r="U1768" s="677"/>
      <c r="V1768" s="677"/>
      <c r="W1768" s="677"/>
      <c r="X1768" s="678"/>
      <c r="Y1768" s="677"/>
      <c r="Z1768" s="677"/>
      <c r="AA1768" s="677"/>
      <c r="AB1768" s="677"/>
      <c r="AC1768" s="678"/>
      <c r="AD1768" s="676"/>
      <c r="AE1768" s="677"/>
      <c r="AF1768" s="677"/>
      <c r="AG1768" s="677"/>
      <c r="AH1768" s="678"/>
      <c r="AI1768" s="17"/>
      <c r="AM1768" s="109"/>
    </row>
    <row r="1769" spans="1:39" outlineLevel="2">
      <c r="A1769" s="37">
        <f>ROW()</f>
        <v>1769</v>
      </c>
      <c r="C1769" s="6" t="s">
        <v>667</v>
      </c>
      <c r="I1769" s="667"/>
      <c r="J1769" s="668"/>
      <c r="K1769" s="668"/>
      <c r="L1769" s="668"/>
      <c r="M1769" s="668"/>
      <c r="N1769" s="667"/>
      <c r="O1769" s="668"/>
      <c r="P1769" s="668"/>
      <c r="Q1769" s="668"/>
      <c r="R1769" s="668"/>
      <c r="S1769" s="658"/>
      <c r="T1769" s="676"/>
      <c r="U1769" s="677"/>
      <c r="V1769" s="677"/>
      <c r="W1769" s="677"/>
      <c r="X1769" s="678"/>
      <c r="Y1769" s="677"/>
      <c r="Z1769" s="677"/>
      <c r="AA1769" s="677"/>
      <c r="AB1769" s="677"/>
      <c r="AC1769" s="678"/>
      <c r="AD1769" s="676"/>
      <c r="AE1769" s="677"/>
      <c r="AF1769" s="677"/>
      <c r="AG1769" s="677"/>
      <c r="AH1769" s="678"/>
      <c r="AI1769" s="17"/>
      <c r="AM1769" s="109"/>
    </row>
    <row r="1770" spans="1:39" outlineLevel="2">
      <c r="A1770" s="37">
        <f>ROW()</f>
        <v>1770</v>
      </c>
      <c r="C1770" s="6" t="s">
        <v>212</v>
      </c>
      <c r="I1770" s="667">
        <v>0</v>
      </c>
      <c r="J1770" s="668">
        <v>0</v>
      </c>
      <c r="K1770" s="668">
        <v>0</v>
      </c>
      <c r="L1770" s="668">
        <v>0</v>
      </c>
      <c r="M1770" s="668">
        <v>0</v>
      </c>
      <c r="N1770" s="667">
        <v>0</v>
      </c>
      <c r="O1770" s="668">
        <v>0</v>
      </c>
      <c r="P1770" s="668">
        <v>0</v>
      </c>
      <c r="Q1770" s="668">
        <v>0</v>
      </c>
      <c r="R1770" s="668">
        <v>0</v>
      </c>
      <c r="S1770" s="658">
        <v>0</v>
      </c>
      <c r="T1770" s="676">
        <v>0</v>
      </c>
      <c r="U1770" s="677">
        <v>0</v>
      </c>
      <c r="V1770" s="677">
        <v>0</v>
      </c>
      <c r="W1770" s="677">
        <v>0</v>
      </c>
      <c r="X1770" s="678">
        <v>0</v>
      </c>
      <c r="Y1770" s="677">
        <v>0</v>
      </c>
      <c r="Z1770" s="677">
        <v>0</v>
      </c>
      <c r="AA1770" s="677">
        <v>0</v>
      </c>
      <c r="AB1770" s="677">
        <v>0</v>
      </c>
      <c r="AC1770" s="678">
        <v>0</v>
      </c>
      <c r="AD1770" s="676">
        <v>0</v>
      </c>
      <c r="AE1770" s="677">
        <v>0</v>
      </c>
      <c r="AF1770" s="677">
        <v>0</v>
      </c>
      <c r="AG1770" s="677">
        <v>0</v>
      </c>
      <c r="AH1770" s="678">
        <v>0</v>
      </c>
      <c r="AI1770" s="17"/>
      <c r="AM1770" s="109"/>
    </row>
    <row r="1771" spans="1:39" outlineLevel="2">
      <c r="A1771" s="37">
        <f>ROW()</f>
        <v>1771</v>
      </c>
      <c r="C1771" s="6" t="s">
        <v>362</v>
      </c>
      <c r="I1771" s="669"/>
      <c r="J1771" s="670"/>
      <c r="K1771" s="670"/>
      <c r="L1771" s="670"/>
      <c r="M1771" s="670"/>
      <c r="N1771" s="669"/>
      <c r="O1771" s="670"/>
      <c r="P1771" s="670"/>
      <c r="Q1771" s="670"/>
      <c r="R1771" s="670"/>
      <c r="S1771" s="659"/>
      <c r="T1771" s="682"/>
      <c r="U1771" s="683"/>
      <c r="V1771" s="683"/>
      <c r="W1771" s="683"/>
      <c r="X1771" s="684"/>
      <c r="Y1771" s="680">
        <v>0</v>
      </c>
      <c r="Z1771" s="680">
        <v>0</v>
      </c>
      <c r="AA1771" s="680">
        <v>0</v>
      </c>
      <c r="AB1771" s="680">
        <v>0</v>
      </c>
      <c r="AC1771" s="681">
        <v>0</v>
      </c>
      <c r="AD1771" s="679">
        <v>0</v>
      </c>
      <c r="AE1771" s="680">
        <v>0</v>
      </c>
      <c r="AF1771" s="680">
        <v>0</v>
      </c>
      <c r="AG1771" s="680">
        <v>0</v>
      </c>
      <c r="AH1771" s="681">
        <v>0</v>
      </c>
      <c r="AI1771" s="17"/>
      <c r="AM1771" s="109"/>
    </row>
    <row r="1772" spans="1:39" outlineLevel="2">
      <c r="A1772" s="37">
        <f>ROW()</f>
        <v>1772</v>
      </c>
      <c r="C1772" s="6" t="s">
        <v>1</v>
      </c>
      <c r="I1772" s="204">
        <f t="shared" ref="I1772:AC1772" si="1227">SUM(I1759:I1771)</f>
        <v>0</v>
      </c>
      <c r="J1772" s="9">
        <f t="shared" si="1227"/>
        <v>0</v>
      </c>
      <c r="K1772" s="9">
        <f t="shared" si="1227"/>
        <v>0</v>
      </c>
      <c r="L1772" s="9">
        <f t="shared" si="1227"/>
        <v>0</v>
      </c>
      <c r="M1772" s="9">
        <f t="shared" si="1227"/>
        <v>0</v>
      </c>
      <c r="N1772" s="204">
        <f t="shared" si="1227"/>
        <v>0</v>
      </c>
      <c r="O1772" s="9">
        <f t="shared" si="1227"/>
        <v>0</v>
      </c>
      <c r="P1772" s="9">
        <f t="shared" si="1227"/>
        <v>0</v>
      </c>
      <c r="Q1772" s="9">
        <f t="shared" si="1227"/>
        <v>0</v>
      </c>
      <c r="R1772" s="9">
        <f t="shared" si="1227"/>
        <v>0</v>
      </c>
      <c r="S1772" s="18">
        <f t="shared" si="1227"/>
        <v>0</v>
      </c>
      <c r="T1772" s="204">
        <f t="shared" si="1227"/>
        <v>0.12985278143344711</v>
      </c>
      <c r="U1772" s="9">
        <f t="shared" si="1227"/>
        <v>0</v>
      </c>
      <c r="V1772" s="9">
        <f t="shared" si="1227"/>
        <v>0</v>
      </c>
      <c r="W1772" s="9">
        <f t="shared" si="1227"/>
        <v>0</v>
      </c>
      <c r="X1772" s="18">
        <f t="shared" si="1227"/>
        <v>0</v>
      </c>
      <c r="Y1772" s="9">
        <f t="shared" si="1227"/>
        <v>0</v>
      </c>
      <c r="Z1772" s="9">
        <f t="shared" si="1227"/>
        <v>0</v>
      </c>
      <c r="AA1772" s="9">
        <f t="shared" si="1227"/>
        <v>0</v>
      </c>
      <c r="AB1772" s="9">
        <f t="shared" si="1227"/>
        <v>0</v>
      </c>
      <c r="AC1772" s="18">
        <f t="shared" si="1227"/>
        <v>0</v>
      </c>
      <c r="AD1772" s="204">
        <f t="shared" ref="AD1772:AH1772" si="1228">SUM(AD1759:AD1771)</f>
        <v>0</v>
      </c>
      <c r="AE1772" s="9">
        <f t="shared" si="1228"/>
        <v>0</v>
      </c>
      <c r="AF1772" s="9">
        <f t="shared" si="1228"/>
        <v>0</v>
      </c>
      <c r="AG1772" s="9">
        <f t="shared" si="1228"/>
        <v>0</v>
      </c>
      <c r="AH1772" s="18">
        <f t="shared" si="1228"/>
        <v>0</v>
      </c>
      <c r="AI1772" s="17"/>
      <c r="AM1772" s="109"/>
    </row>
    <row r="1773" spans="1:39" outlineLevel="2">
      <c r="A1773" s="37">
        <f>ROW()</f>
        <v>1773</v>
      </c>
      <c r="B1773" s="64" t="s">
        <v>217</v>
      </c>
      <c r="I1773" s="1312" t="s">
        <v>260</v>
      </c>
      <c r="J1773" s="1313"/>
      <c r="K1773" s="1313"/>
      <c r="L1773" s="1313"/>
      <c r="M1773" s="1313"/>
      <c r="N1773" s="1290" t="s">
        <v>286</v>
      </c>
      <c r="O1773" s="1291"/>
      <c r="P1773" s="1291"/>
      <c r="Q1773" s="1291"/>
      <c r="R1773" s="1291"/>
      <c r="S1773" s="1292"/>
      <c r="T1773" s="1312" t="s">
        <v>211</v>
      </c>
      <c r="U1773" s="1313"/>
      <c r="V1773" s="1313"/>
      <c r="W1773" s="1313"/>
      <c r="X1773" s="1314"/>
      <c r="Y1773" s="1313" t="s">
        <v>494</v>
      </c>
      <c r="Z1773" s="1313"/>
      <c r="AA1773" s="1313"/>
      <c r="AB1773" s="1313"/>
      <c r="AC1773" s="1313"/>
      <c r="AD1773" s="1313" t="s">
        <v>494</v>
      </c>
      <c r="AE1773" s="1313"/>
      <c r="AF1773" s="1313"/>
      <c r="AG1773" s="1313"/>
      <c r="AH1773" s="1314"/>
      <c r="AI1773" s="17"/>
      <c r="AM1773" s="109"/>
    </row>
    <row r="1774" spans="1:39" outlineLevel="2">
      <c r="A1774" s="37">
        <f>ROW()</f>
        <v>1774</v>
      </c>
      <c r="C1774" s="167" t="s">
        <v>2</v>
      </c>
      <c r="I1774" s="667">
        <v>0</v>
      </c>
      <c r="J1774" s="668">
        <v>0</v>
      </c>
      <c r="K1774" s="668">
        <v>0</v>
      </c>
      <c r="L1774" s="668">
        <v>0</v>
      </c>
      <c r="M1774" s="668">
        <v>0</v>
      </c>
      <c r="N1774" s="667">
        <v>0</v>
      </c>
      <c r="O1774" s="668">
        <v>0</v>
      </c>
      <c r="P1774" s="668">
        <v>0</v>
      </c>
      <c r="Q1774" s="668">
        <v>0</v>
      </c>
      <c r="R1774" s="668">
        <v>0</v>
      </c>
      <c r="S1774" s="658">
        <v>0</v>
      </c>
      <c r="T1774" s="676">
        <v>0</v>
      </c>
      <c r="U1774" s="677">
        <v>0</v>
      </c>
      <c r="V1774" s="677">
        <v>0</v>
      </c>
      <c r="W1774" s="677">
        <v>0</v>
      </c>
      <c r="X1774" s="678">
        <v>0</v>
      </c>
      <c r="Y1774" s="677">
        <v>0</v>
      </c>
      <c r="Z1774" s="677">
        <v>0</v>
      </c>
      <c r="AA1774" s="677">
        <v>0</v>
      </c>
      <c r="AB1774" s="677">
        <v>0</v>
      </c>
      <c r="AC1774" s="678">
        <v>0</v>
      </c>
      <c r="AD1774" s="676">
        <v>0</v>
      </c>
      <c r="AE1774" s="677">
        <v>0</v>
      </c>
      <c r="AF1774" s="677">
        <v>0</v>
      </c>
      <c r="AG1774" s="677">
        <v>0</v>
      </c>
      <c r="AH1774" s="678">
        <v>0</v>
      </c>
      <c r="AI1774" s="17"/>
      <c r="AM1774" s="109"/>
    </row>
    <row r="1775" spans="1:39" outlineLevel="2">
      <c r="A1775" s="37">
        <f>ROW()</f>
        <v>1775</v>
      </c>
      <c r="C1775" s="6" t="s">
        <v>3</v>
      </c>
      <c r="I1775" s="667">
        <v>0</v>
      </c>
      <c r="J1775" s="668">
        <v>0</v>
      </c>
      <c r="K1775" s="668">
        <v>0</v>
      </c>
      <c r="L1775" s="668">
        <v>0</v>
      </c>
      <c r="M1775" s="668">
        <v>0</v>
      </c>
      <c r="N1775" s="667">
        <v>0</v>
      </c>
      <c r="O1775" s="668">
        <v>0</v>
      </c>
      <c r="P1775" s="668">
        <v>0</v>
      </c>
      <c r="Q1775" s="668">
        <v>0</v>
      </c>
      <c r="R1775" s="668">
        <v>0</v>
      </c>
      <c r="S1775" s="658">
        <v>0</v>
      </c>
      <c r="T1775" s="676">
        <v>0</v>
      </c>
      <c r="U1775" s="677">
        <v>0</v>
      </c>
      <c r="V1775" s="677">
        <v>0</v>
      </c>
      <c r="W1775" s="677">
        <v>0</v>
      </c>
      <c r="X1775" s="678">
        <v>0</v>
      </c>
      <c r="Y1775" s="677">
        <v>0</v>
      </c>
      <c r="Z1775" s="677">
        <v>0</v>
      </c>
      <c r="AA1775" s="677">
        <v>0</v>
      </c>
      <c r="AB1775" s="677">
        <v>0</v>
      </c>
      <c r="AC1775" s="678">
        <v>0</v>
      </c>
      <c r="AD1775" s="676">
        <v>0</v>
      </c>
      <c r="AE1775" s="677">
        <v>0</v>
      </c>
      <c r="AF1775" s="677">
        <v>0</v>
      </c>
      <c r="AG1775" s="677">
        <v>0</v>
      </c>
      <c r="AH1775" s="678">
        <v>0</v>
      </c>
      <c r="AI1775" s="17"/>
      <c r="AM1775" s="109"/>
    </row>
    <row r="1776" spans="1:39" outlineLevel="2">
      <c r="A1776" s="37">
        <f>ROW()</f>
        <v>1776</v>
      </c>
      <c r="C1776" s="6" t="s">
        <v>4</v>
      </c>
      <c r="I1776" s="667">
        <v>0</v>
      </c>
      <c r="J1776" s="668">
        <v>0</v>
      </c>
      <c r="K1776" s="668">
        <v>0</v>
      </c>
      <c r="L1776" s="668">
        <v>0</v>
      </c>
      <c r="M1776" s="668">
        <v>0</v>
      </c>
      <c r="N1776" s="667">
        <v>0</v>
      </c>
      <c r="O1776" s="668">
        <v>0</v>
      </c>
      <c r="P1776" s="668">
        <v>0</v>
      </c>
      <c r="Q1776" s="668">
        <v>0</v>
      </c>
      <c r="R1776" s="668">
        <v>0</v>
      </c>
      <c r="S1776" s="658">
        <v>0</v>
      </c>
      <c r="T1776" s="676">
        <v>0</v>
      </c>
      <c r="U1776" s="677">
        <v>0</v>
      </c>
      <c r="V1776" s="677">
        <v>0</v>
      </c>
      <c r="W1776" s="677">
        <v>0</v>
      </c>
      <c r="X1776" s="678">
        <v>0</v>
      </c>
      <c r="Y1776" s="677">
        <v>0</v>
      </c>
      <c r="Z1776" s="677">
        <v>0</v>
      </c>
      <c r="AA1776" s="677">
        <v>0</v>
      </c>
      <c r="AB1776" s="677">
        <v>0</v>
      </c>
      <c r="AC1776" s="678">
        <v>0</v>
      </c>
      <c r="AD1776" s="676">
        <v>0</v>
      </c>
      <c r="AE1776" s="677">
        <v>0</v>
      </c>
      <c r="AF1776" s="677">
        <v>0</v>
      </c>
      <c r="AG1776" s="677">
        <v>0</v>
      </c>
      <c r="AH1776" s="678">
        <v>0</v>
      </c>
      <c r="AI1776" s="17"/>
      <c r="AM1776" s="109"/>
    </row>
    <row r="1777" spans="1:39" outlineLevel="2">
      <c r="A1777" s="37">
        <f>ROW()</f>
        <v>1777</v>
      </c>
      <c r="C1777" s="6" t="s">
        <v>208</v>
      </c>
      <c r="I1777" s="667">
        <v>0</v>
      </c>
      <c r="J1777" s="668">
        <v>0</v>
      </c>
      <c r="K1777" s="668">
        <v>0</v>
      </c>
      <c r="L1777" s="668">
        <v>0</v>
      </c>
      <c r="M1777" s="668">
        <v>0</v>
      </c>
      <c r="N1777" s="667">
        <v>0</v>
      </c>
      <c r="O1777" s="668">
        <v>0</v>
      </c>
      <c r="P1777" s="668">
        <v>0</v>
      </c>
      <c r="Q1777" s="668">
        <v>0</v>
      </c>
      <c r="R1777" s="668">
        <v>0</v>
      </c>
      <c r="S1777" s="658">
        <v>0</v>
      </c>
      <c r="T1777" s="676">
        <v>0</v>
      </c>
      <c r="U1777" s="677">
        <v>6.962522293287772E-2</v>
      </c>
      <c r="V1777" s="677">
        <v>0</v>
      </c>
      <c r="W1777" s="677">
        <v>0</v>
      </c>
      <c r="X1777" s="678">
        <v>0</v>
      </c>
      <c r="Y1777" s="677">
        <v>0</v>
      </c>
      <c r="Z1777" s="677">
        <v>0</v>
      </c>
      <c r="AA1777" s="677">
        <v>0</v>
      </c>
      <c r="AB1777" s="677">
        <v>0</v>
      </c>
      <c r="AC1777" s="678">
        <v>0</v>
      </c>
      <c r="AD1777" s="676">
        <v>0</v>
      </c>
      <c r="AE1777" s="677">
        <v>0</v>
      </c>
      <c r="AF1777" s="677">
        <v>0</v>
      </c>
      <c r="AG1777" s="677">
        <v>0</v>
      </c>
      <c r="AH1777" s="678">
        <v>0</v>
      </c>
      <c r="AI1777" s="17"/>
      <c r="AM1777" s="109"/>
    </row>
    <row r="1778" spans="1:39" outlineLevel="2">
      <c r="A1778" s="37">
        <f>ROW()</f>
        <v>1778</v>
      </c>
      <c r="C1778" s="6" t="s">
        <v>473</v>
      </c>
      <c r="I1778" s="667"/>
      <c r="J1778" s="668"/>
      <c r="K1778" s="668"/>
      <c r="L1778" s="668"/>
      <c r="M1778" s="668"/>
      <c r="N1778" s="667"/>
      <c r="O1778" s="668"/>
      <c r="P1778" s="668"/>
      <c r="Q1778" s="668"/>
      <c r="R1778" s="668"/>
      <c r="S1778" s="658"/>
      <c r="T1778" s="676"/>
      <c r="U1778" s="677"/>
      <c r="V1778" s="677"/>
      <c r="W1778" s="677"/>
      <c r="X1778" s="678"/>
      <c r="Y1778" s="677">
        <v>0</v>
      </c>
      <c r="Z1778" s="677">
        <v>0</v>
      </c>
      <c r="AA1778" s="677">
        <v>0</v>
      </c>
      <c r="AB1778" s="677">
        <v>0</v>
      </c>
      <c r="AC1778" s="678">
        <v>0</v>
      </c>
      <c r="AD1778" s="676">
        <v>0</v>
      </c>
      <c r="AE1778" s="677">
        <v>0</v>
      </c>
      <c r="AF1778" s="677">
        <v>0</v>
      </c>
      <c r="AG1778" s="677">
        <v>0</v>
      </c>
      <c r="AH1778" s="678">
        <v>0</v>
      </c>
      <c r="AI1778" s="17"/>
      <c r="AM1778" s="109"/>
    </row>
    <row r="1779" spans="1:39" outlineLevel="2">
      <c r="A1779" s="37">
        <f>ROW()</f>
        <v>1779</v>
      </c>
      <c r="C1779" s="6" t="s">
        <v>474</v>
      </c>
      <c r="I1779" s="667"/>
      <c r="J1779" s="668"/>
      <c r="K1779" s="668"/>
      <c r="L1779" s="668"/>
      <c r="M1779" s="668"/>
      <c r="N1779" s="667"/>
      <c r="O1779" s="668"/>
      <c r="P1779" s="668"/>
      <c r="Q1779" s="668"/>
      <c r="R1779" s="668"/>
      <c r="S1779" s="658"/>
      <c r="T1779" s="676"/>
      <c r="U1779" s="677"/>
      <c r="V1779" s="677"/>
      <c r="W1779" s="677"/>
      <c r="X1779" s="678"/>
      <c r="Y1779" s="677">
        <v>0</v>
      </c>
      <c r="Z1779" s="677">
        <v>0</v>
      </c>
      <c r="AA1779" s="677">
        <v>0</v>
      </c>
      <c r="AB1779" s="677">
        <v>0</v>
      </c>
      <c r="AC1779" s="678">
        <v>0</v>
      </c>
      <c r="AD1779" s="676">
        <v>0</v>
      </c>
      <c r="AE1779" s="677">
        <v>0</v>
      </c>
      <c r="AF1779" s="677">
        <v>0</v>
      </c>
      <c r="AG1779" s="677">
        <v>0</v>
      </c>
      <c r="AH1779" s="678">
        <v>0</v>
      </c>
      <c r="AI1779" s="17"/>
      <c r="AM1779" s="109"/>
    </row>
    <row r="1780" spans="1:39" outlineLevel="2">
      <c r="A1780" s="37">
        <f>ROW()</f>
        <v>1780</v>
      </c>
      <c r="C1780" s="6" t="s">
        <v>477</v>
      </c>
      <c r="I1780" s="667"/>
      <c r="J1780" s="668"/>
      <c r="K1780" s="668"/>
      <c r="L1780" s="668"/>
      <c r="M1780" s="668"/>
      <c r="N1780" s="667"/>
      <c r="O1780" s="668"/>
      <c r="P1780" s="668"/>
      <c r="Q1780" s="668"/>
      <c r="R1780" s="668"/>
      <c r="S1780" s="658"/>
      <c r="T1780" s="676"/>
      <c r="U1780" s="677"/>
      <c r="V1780" s="677"/>
      <c r="W1780" s="677"/>
      <c r="X1780" s="678"/>
      <c r="Y1780" s="677">
        <v>0</v>
      </c>
      <c r="Z1780" s="677">
        <v>0</v>
      </c>
      <c r="AA1780" s="677">
        <v>0</v>
      </c>
      <c r="AB1780" s="677">
        <v>0</v>
      </c>
      <c r="AC1780" s="678">
        <v>0</v>
      </c>
      <c r="AD1780" s="676">
        <v>0</v>
      </c>
      <c r="AE1780" s="677">
        <v>0</v>
      </c>
      <c r="AF1780" s="677">
        <v>0</v>
      </c>
      <c r="AG1780" s="677">
        <v>0</v>
      </c>
      <c r="AH1780" s="678">
        <v>0</v>
      </c>
      <c r="AI1780" s="17"/>
      <c r="AM1780" s="109"/>
    </row>
    <row r="1781" spans="1:39" outlineLevel="2">
      <c r="A1781" s="37">
        <f>ROW()</f>
        <v>1781</v>
      </c>
      <c r="C1781" s="6" t="s">
        <v>511</v>
      </c>
      <c r="I1781" s="667"/>
      <c r="J1781" s="668"/>
      <c r="K1781" s="668"/>
      <c r="L1781" s="668"/>
      <c r="M1781" s="668"/>
      <c r="N1781" s="667"/>
      <c r="O1781" s="668"/>
      <c r="P1781" s="668"/>
      <c r="Q1781" s="668"/>
      <c r="R1781" s="668"/>
      <c r="S1781" s="658"/>
      <c r="T1781" s="676"/>
      <c r="U1781" s="677"/>
      <c r="V1781" s="677"/>
      <c r="W1781" s="677"/>
      <c r="X1781" s="678"/>
      <c r="Y1781" s="677"/>
      <c r="Z1781" s="677"/>
      <c r="AA1781" s="677"/>
      <c r="AB1781" s="677"/>
      <c r="AC1781" s="678"/>
      <c r="AD1781" s="676"/>
      <c r="AE1781" s="677"/>
      <c r="AF1781" s="677"/>
      <c r="AG1781" s="677"/>
      <c r="AH1781" s="678"/>
      <c r="AI1781" s="17"/>
      <c r="AM1781" s="109"/>
    </row>
    <row r="1782" spans="1:39" outlineLevel="2">
      <c r="A1782" s="37">
        <f>ROW()</f>
        <v>1782</v>
      </c>
      <c r="C1782" s="6" t="s">
        <v>655</v>
      </c>
      <c r="I1782" s="667"/>
      <c r="J1782" s="668"/>
      <c r="K1782" s="668"/>
      <c r="L1782" s="668"/>
      <c r="M1782" s="668"/>
      <c r="N1782" s="667"/>
      <c r="O1782" s="668"/>
      <c r="P1782" s="668"/>
      <c r="Q1782" s="668"/>
      <c r="R1782" s="668"/>
      <c r="S1782" s="658"/>
      <c r="T1782" s="676"/>
      <c r="U1782" s="677"/>
      <c r="V1782" s="677"/>
      <c r="W1782" s="677"/>
      <c r="X1782" s="678"/>
      <c r="Y1782" s="677"/>
      <c r="Z1782" s="677"/>
      <c r="AA1782" s="677"/>
      <c r="AB1782" s="677"/>
      <c r="AC1782" s="678"/>
      <c r="AD1782" s="676"/>
      <c r="AE1782" s="677"/>
      <c r="AF1782" s="677"/>
      <c r="AG1782" s="677"/>
      <c r="AH1782" s="678"/>
      <c r="AI1782" s="17"/>
      <c r="AM1782" s="109"/>
    </row>
    <row r="1783" spans="1:39" outlineLevel="2">
      <c r="A1783" s="37">
        <f>ROW()</f>
        <v>1783</v>
      </c>
      <c r="C1783" s="6" t="s">
        <v>656</v>
      </c>
      <c r="I1783" s="667"/>
      <c r="J1783" s="668"/>
      <c r="K1783" s="668"/>
      <c r="L1783" s="668"/>
      <c r="M1783" s="668"/>
      <c r="N1783" s="667"/>
      <c r="O1783" s="668"/>
      <c r="P1783" s="668"/>
      <c r="Q1783" s="668"/>
      <c r="R1783" s="668"/>
      <c r="S1783" s="658"/>
      <c r="T1783" s="676"/>
      <c r="U1783" s="677"/>
      <c r="V1783" s="677"/>
      <c r="W1783" s="677"/>
      <c r="X1783" s="678"/>
      <c r="Y1783" s="677"/>
      <c r="Z1783" s="677"/>
      <c r="AA1783" s="677"/>
      <c r="AB1783" s="677"/>
      <c r="AC1783" s="678"/>
      <c r="AD1783" s="676"/>
      <c r="AE1783" s="677"/>
      <c r="AF1783" s="677"/>
      <c r="AG1783" s="677"/>
      <c r="AH1783" s="678"/>
      <c r="AI1783" s="17"/>
      <c r="AM1783" s="109"/>
    </row>
    <row r="1784" spans="1:39" outlineLevel="2">
      <c r="A1784" s="37">
        <f>ROW()</f>
        <v>1784</v>
      </c>
      <c r="C1784" s="6" t="s">
        <v>667</v>
      </c>
      <c r="I1784" s="667"/>
      <c r="J1784" s="668"/>
      <c r="K1784" s="668"/>
      <c r="L1784" s="668"/>
      <c r="M1784" s="668"/>
      <c r="N1784" s="667"/>
      <c r="O1784" s="668"/>
      <c r="P1784" s="668"/>
      <c r="Q1784" s="668"/>
      <c r="R1784" s="668"/>
      <c r="S1784" s="658"/>
      <c r="T1784" s="676"/>
      <c r="U1784" s="677"/>
      <c r="V1784" s="677"/>
      <c r="W1784" s="677"/>
      <c r="X1784" s="678"/>
      <c r="Y1784" s="677"/>
      <c r="Z1784" s="677"/>
      <c r="AA1784" s="677"/>
      <c r="AB1784" s="677"/>
      <c r="AC1784" s="678"/>
      <c r="AD1784" s="676"/>
      <c r="AE1784" s="677"/>
      <c r="AF1784" s="677"/>
      <c r="AG1784" s="677"/>
      <c r="AH1784" s="678"/>
      <c r="AI1784" s="17"/>
      <c r="AM1784" s="109"/>
    </row>
    <row r="1785" spans="1:39" outlineLevel="2">
      <c r="A1785" s="37">
        <f>ROW()</f>
        <v>1785</v>
      </c>
      <c r="C1785" s="6" t="s">
        <v>212</v>
      </c>
      <c r="I1785" s="667">
        <v>0</v>
      </c>
      <c r="J1785" s="668">
        <v>0</v>
      </c>
      <c r="K1785" s="668">
        <v>0</v>
      </c>
      <c r="L1785" s="668">
        <v>0</v>
      </c>
      <c r="M1785" s="668">
        <v>0</v>
      </c>
      <c r="N1785" s="667">
        <v>0</v>
      </c>
      <c r="O1785" s="668">
        <v>0</v>
      </c>
      <c r="P1785" s="668">
        <v>0</v>
      </c>
      <c r="Q1785" s="668">
        <v>0</v>
      </c>
      <c r="R1785" s="668">
        <v>0</v>
      </c>
      <c r="S1785" s="658">
        <v>0</v>
      </c>
      <c r="T1785" s="676">
        <v>0</v>
      </c>
      <c r="U1785" s="677">
        <v>0</v>
      </c>
      <c r="V1785" s="677">
        <v>0</v>
      </c>
      <c r="W1785" s="677">
        <v>0</v>
      </c>
      <c r="X1785" s="678">
        <v>0</v>
      </c>
      <c r="Y1785" s="677">
        <v>0</v>
      </c>
      <c r="Z1785" s="677">
        <v>0</v>
      </c>
      <c r="AA1785" s="677">
        <v>0</v>
      </c>
      <c r="AB1785" s="677">
        <v>0</v>
      </c>
      <c r="AC1785" s="678">
        <v>0</v>
      </c>
      <c r="AD1785" s="676">
        <v>0</v>
      </c>
      <c r="AE1785" s="677">
        <v>0</v>
      </c>
      <c r="AF1785" s="677">
        <v>0</v>
      </c>
      <c r="AG1785" s="677">
        <v>0</v>
      </c>
      <c r="AH1785" s="678">
        <v>0</v>
      </c>
      <c r="AI1785" s="17"/>
      <c r="AM1785" s="109"/>
    </row>
    <row r="1786" spans="1:39" outlineLevel="2">
      <c r="A1786" s="37">
        <f>ROW()</f>
        <v>1786</v>
      </c>
      <c r="C1786" s="6" t="s">
        <v>362</v>
      </c>
      <c r="I1786" s="669"/>
      <c r="J1786" s="670"/>
      <c r="K1786" s="670"/>
      <c r="L1786" s="670"/>
      <c r="M1786" s="670"/>
      <c r="N1786" s="669"/>
      <c r="O1786" s="670"/>
      <c r="P1786" s="670"/>
      <c r="Q1786" s="670"/>
      <c r="R1786" s="670"/>
      <c r="S1786" s="659"/>
      <c r="T1786" s="682"/>
      <c r="U1786" s="683"/>
      <c r="V1786" s="683"/>
      <c r="W1786" s="683"/>
      <c r="X1786" s="684"/>
      <c r="Y1786" s="680">
        <v>0</v>
      </c>
      <c r="Z1786" s="680">
        <v>0</v>
      </c>
      <c r="AA1786" s="680">
        <v>0</v>
      </c>
      <c r="AB1786" s="680">
        <v>0</v>
      </c>
      <c r="AC1786" s="681">
        <v>0</v>
      </c>
      <c r="AD1786" s="679">
        <v>0</v>
      </c>
      <c r="AE1786" s="680">
        <v>0</v>
      </c>
      <c r="AF1786" s="680">
        <v>0</v>
      </c>
      <c r="AG1786" s="680">
        <v>0</v>
      </c>
      <c r="AH1786" s="681">
        <v>0</v>
      </c>
      <c r="AI1786" s="17"/>
      <c r="AM1786" s="109"/>
    </row>
    <row r="1787" spans="1:39" outlineLevel="2">
      <c r="A1787" s="37">
        <f>ROW()</f>
        <v>1787</v>
      </c>
      <c r="C1787" s="6" t="s">
        <v>1</v>
      </c>
      <c r="I1787" s="204">
        <f t="shared" ref="I1787:AC1787" si="1229">SUM(I1774:I1786)</f>
        <v>0</v>
      </c>
      <c r="J1787" s="9">
        <f t="shared" si="1229"/>
        <v>0</v>
      </c>
      <c r="K1787" s="9">
        <f t="shared" si="1229"/>
        <v>0</v>
      </c>
      <c r="L1787" s="9">
        <f t="shared" si="1229"/>
        <v>0</v>
      </c>
      <c r="M1787" s="9">
        <f t="shared" si="1229"/>
        <v>0</v>
      </c>
      <c r="N1787" s="204">
        <f t="shared" si="1229"/>
        <v>0</v>
      </c>
      <c r="O1787" s="9">
        <f t="shared" si="1229"/>
        <v>0</v>
      </c>
      <c r="P1787" s="9">
        <f t="shared" si="1229"/>
        <v>0</v>
      </c>
      <c r="Q1787" s="9">
        <f t="shared" si="1229"/>
        <v>0</v>
      </c>
      <c r="R1787" s="9">
        <f t="shared" si="1229"/>
        <v>0</v>
      </c>
      <c r="S1787" s="18">
        <f t="shared" si="1229"/>
        <v>0</v>
      </c>
      <c r="T1787" s="204">
        <f t="shared" si="1229"/>
        <v>0</v>
      </c>
      <c r="U1787" s="9">
        <f t="shared" si="1229"/>
        <v>6.962522293287772E-2</v>
      </c>
      <c r="V1787" s="9">
        <f t="shared" si="1229"/>
        <v>0</v>
      </c>
      <c r="W1787" s="9">
        <f t="shared" si="1229"/>
        <v>0</v>
      </c>
      <c r="X1787" s="18">
        <f t="shared" si="1229"/>
        <v>0</v>
      </c>
      <c r="Y1787" s="9">
        <f t="shared" si="1229"/>
        <v>0</v>
      </c>
      <c r="Z1787" s="9">
        <f t="shared" si="1229"/>
        <v>0</v>
      </c>
      <c r="AA1787" s="9">
        <f t="shared" si="1229"/>
        <v>0</v>
      </c>
      <c r="AB1787" s="9">
        <f t="shared" si="1229"/>
        <v>0</v>
      </c>
      <c r="AC1787" s="18">
        <f t="shared" si="1229"/>
        <v>0</v>
      </c>
      <c r="AD1787" s="204">
        <f t="shared" ref="AD1787:AH1787" si="1230">SUM(AD1774:AD1786)</f>
        <v>0</v>
      </c>
      <c r="AE1787" s="9">
        <f t="shared" si="1230"/>
        <v>0</v>
      </c>
      <c r="AF1787" s="9">
        <f t="shared" si="1230"/>
        <v>0</v>
      </c>
      <c r="AG1787" s="9">
        <f t="shared" si="1230"/>
        <v>0</v>
      </c>
      <c r="AH1787" s="18">
        <f t="shared" si="1230"/>
        <v>0</v>
      </c>
      <c r="AI1787" s="17"/>
      <c r="AM1787" s="109"/>
    </row>
    <row r="1788" spans="1:39" outlineLevel="2">
      <c r="A1788" s="37">
        <f>ROW()</f>
        <v>1788</v>
      </c>
      <c r="B1788" s="64" t="s">
        <v>218</v>
      </c>
      <c r="I1788" s="1312" t="s">
        <v>260</v>
      </c>
      <c r="J1788" s="1313"/>
      <c r="K1788" s="1313"/>
      <c r="L1788" s="1313"/>
      <c r="M1788" s="1313"/>
      <c r="N1788" s="1290" t="s">
        <v>286</v>
      </c>
      <c r="O1788" s="1291"/>
      <c r="P1788" s="1291"/>
      <c r="Q1788" s="1291"/>
      <c r="R1788" s="1291"/>
      <c r="S1788" s="1292"/>
      <c r="T1788" s="1312" t="s">
        <v>211</v>
      </c>
      <c r="U1788" s="1313"/>
      <c r="V1788" s="1313"/>
      <c r="W1788" s="1313"/>
      <c r="X1788" s="1314"/>
      <c r="Y1788" s="1313" t="s">
        <v>494</v>
      </c>
      <c r="Z1788" s="1313"/>
      <c r="AA1788" s="1313"/>
      <c r="AB1788" s="1313"/>
      <c r="AC1788" s="1313"/>
      <c r="AD1788" s="1313" t="s">
        <v>494</v>
      </c>
      <c r="AE1788" s="1313"/>
      <c r="AF1788" s="1313"/>
      <c r="AG1788" s="1313"/>
      <c r="AH1788" s="1314"/>
      <c r="AI1788" s="17"/>
      <c r="AM1788" s="109"/>
    </row>
    <row r="1789" spans="1:39" outlineLevel="2">
      <c r="A1789" s="37">
        <f>ROW()</f>
        <v>1789</v>
      </c>
      <c r="C1789" s="167" t="s">
        <v>2</v>
      </c>
      <c r="I1789" s="667">
        <v>0</v>
      </c>
      <c r="J1789" s="668">
        <v>0</v>
      </c>
      <c r="K1789" s="668">
        <v>0</v>
      </c>
      <c r="L1789" s="668">
        <v>0</v>
      </c>
      <c r="M1789" s="668">
        <v>0</v>
      </c>
      <c r="N1789" s="667">
        <v>0</v>
      </c>
      <c r="O1789" s="668">
        <v>0</v>
      </c>
      <c r="P1789" s="668">
        <v>0</v>
      </c>
      <c r="Q1789" s="668">
        <v>0</v>
      </c>
      <c r="R1789" s="668">
        <v>0</v>
      </c>
      <c r="S1789" s="658">
        <v>0</v>
      </c>
      <c r="T1789" s="676">
        <v>0</v>
      </c>
      <c r="U1789" s="677">
        <v>0</v>
      </c>
      <c r="V1789" s="677">
        <v>0</v>
      </c>
      <c r="W1789" s="677">
        <v>0</v>
      </c>
      <c r="X1789" s="678">
        <v>0</v>
      </c>
      <c r="Y1789" s="677">
        <v>0</v>
      </c>
      <c r="Z1789" s="677">
        <v>0</v>
      </c>
      <c r="AA1789" s="677">
        <v>0</v>
      </c>
      <c r="AB1789" s="677">
        <v>0</v>
      </c>
      <c r="AC1789" s="678">
        <v>0</v>
      </c>
      <c r="AD1789" s="676">
        <v>0</v>
      </c>
      <c r="AE1789" s="677">
        <v>0</v>
      </c>
      <c r="AF1789" s="677">
        <v>0</v>
      </c>
      <c r="AG1789" s="677">
        <v>0</v>
      </c>
      <c r="AH1789" s="678">
        <v>0</v>
      </c>
      <c r="AI1789" s="17"/>
      <c r="AM1789" s="109"/>
    </row>
    <row r="1790" spans="1:39" outlineLevel="2">
      <c r="A1790" s="37">
        <f>ROW()</f>
        <v>1790</v>
      </c>
      <c r="C1790" s="6" t="s">
        <v>3</v>
      </c>
      <c r="I1790" s="667">
        <v>0</v>
      </c>
      <c r="J1790" s="668">
        <v>0</v>
      </c>
      <c r="K1790" s="668">
        <v>0</v>
      </c>
      <c r="L1790" s="668">
        <v>0</v>
      </c>
      <c r="M1790" s="668">
        <v>0</v>
      </c>
      <c r="N1790" s="667">
        <v>0</v>
      </c>
      <c r="O1790" s="668">
        <v>0</v>
      </c>
      <c r="P1790" s="668">
        <v>0</v>
      </c>
      <c r="Q1790" s="668">
        <v>0</v>
      </c>
      <c r="R1790" s="668">
        <v>0</v>
      </c>
      <c r="S1790" s="658">
        <v>0</v>
      </c>
      <c r="T1790" s="676">
        <v>7.5777802405144687E-2</v>
      </c>
      <c r="U1790" s="677">
        <v>0</v>
      </c>
      <c r="V1790" s="677">
        <v>0</v>
      </c>
      <c r="W1790" s="677">
        <v>0</v>
      </c>
      <c r="X1790" s="678">
        <v>0</v>
      </c>
      <c r="Y1790" s="677">
        <v>0</v>
      </c>
      <c r="Z1790" s="677">
        <v>0</v>
      </c>
      <c r="AA1790" s="677">
        <v>0</v>
      </c>
      <c r="AB1790" s="677">
        <v>0</v>
      </c>
      <c r="AC1790" s="678">
        <v>0</v>
      </c>
      <c r="AD1790" s="676">
        <v>0</v>
      </c>
      <c r="AE1790" s="677">
        <v>0</v>
      </c>
      <c r="AF1790" s="677">
        <v>0</v>
      </c>
      <c r="AG1790" s="677">
        <v>0</v>
      </c>
      <c r="AH1790" s="678">
        <v>0</v>
      </c>
      <c r="AI1790" s="17"/>
      <c r="AM1790" s="109"/>
    </row>
    <row r="1791" spans="1:39" outlineLevel="2">
      <c r="A1791" s="37">
        <f>ROW()</f>
        <v>1791</v>
      </c>
      <c r="C1791" s="6" t="s">
        <v>4</v>
      </c>
      <c r="I1791" s="667">
        <v>0</v>
      </c>
      <c r="J1791" s="668">
        <v>0</v>
      </c>
      <c r="K1791" s="668">
        <v>0</v>
      </c>
      <c r="L1791" s="668">
        <v>0</v>
      </c>
      <c r="M1791" s="668">
        <v>0</v>
      </c>
      <c r="N1791" s="667">
        <v>0</v>
      </c>
      <c r="O1791" s="668">
        <v>0</v>
      </c>
      <c r="P1791" s="668">
        <v>0</v>
      </c>
      <c r="Q1791" s="668">
        <v>0</v>
      </c>
      <c r="R1791" s="668">
        <v>0</v>
      </c>
      <c r="S1791" s="658">
        <v>0</v>
      </c>
      <c r="T1791" s="676">
        <v>0</v>
      </c>
      <c r="U1791" s="677">
        <v>0</v>
      </c>
      <c r="V1791" s="677">
        <v>0</v>
      </c>
      <c r="W1791" s="677">
        <v>0</v>
      </c>
      <c r="X1791" s="678">
        <v>0</v>
      </c>
      <c r="Y1791" s="677">
        <v>0</v>
      </c>
      <c r="Z1791" s="677">
        <v>0</v>
      </c>
      <c r="AA1791" s="677">
        <v>0</v>
      </c>
      <c r="AB1791" s="677">
        <v>0</v>
      </c>
      <c r="AC1791" s="678">
        <v>0</v>
      </c>
      <c r="AD1791" s="676">
        <v>0</v>
      </c>
      <c r="AE1791" s="677">
        <v>0</v>
      </c>
      <c r="AF1791" s="677">
        <v>0</v>
      </c>
      <c r="AG1791" s="677">
        <v>0</v>
      </c>
      <c r="AH1791" s="678">
        <v>0</v>
      </c>
      <c r="AI1791" s="17"/>
      <c r="AM1791" s="109"/>
    </row>
    <row r="1792" spans="1:39" outlineLevel="2">
      <c r="A1792" s="37">
        <f>ROW()</f>
        <v>1792</v>
      </c>
      <c r="C1792" s="6" t="s">
        <v>208</v>
      </c>
      <c r="I1792" s="667">
        <v>0</v>
      </c>
      <c r="J1792" s="668">
        <v>0</v>
      </c>
      <c r="K1792" s="668">
        <v>0</v>
      </c>
      <c r="L1792" s="668">
        <v>0</v>
      </c>
      <c r="M1792" s="668">
        <v>0</v>
      </c>
      <c r="N1792" s="667">
        <v>0</v>
      </c>
      <c r="O1792" s="668">
        <v>0</v>
      </c>
      <c r="P1792" s="668">
        <v>0</v>
      </c>
      <c r="Q1792" s="668">
        <v>0</v>
      </c>
      <c r="R1792" s="668">
        <v>0</v>
      </c>
      <c r="S1792" s="658">
        <v>0</v>
      </c>
      <c r="T1792" s="676">
        <v>1.7224280273517685</v>
      </c>
      <c r="U1792" s="677">
        <v>8.2310670535282807E-2</v>
      </c>
      <c r="V1792" s="677">
        <v>0.33972584495661945</v>
      </c>
      <c r="W1792" s="677">
        <v>0.20779838672541562</v>
      </c>
      <c r="X1792" s="678">
        <v>0</v>
      </c>
      <c r="Y1792" s="677">
        <v>0</v>
      </c>
      <c r="Z1792" s="677">
        <v>0</v>
      </c>
      <c r="AA1792" s="677">
        <v>0</v>
      </c>
      <c r="AB1792" s="677">
        <v>0</v>
      </c>
      <c r="AC1792" s="678">
        <v>0</v>
      </c>
      <c r="AD1792" s="676">
        <v>0</v>
      </c>
      <c r="AE1792" s="677">
        <v>0</v>
      </c>
      <c r="AF1792" s="677">
        <v>0</v>
      </c>
      <c r="AG1792" s="677">
        <v>0</v>
      </c>
      <c r="AH1792" s="678">
        <v>0</v>
      </c>
      <c r="AI1792" s="17"/>
      <c r="AM1792" s="109"/>
    </row>
    <row r="1793" spans="1:39" outlineLevel="2">
      <c r="A1793" s="37">
        <f>ROW()</f>
        <v>1793</v>
      </c>
      <c r="C1793" s="6" t="s">
        <v>473</v>
      </c>
      <c r="I1793" s="667"/>
      <c r="J1793" s="668"/>
      <c r="K1793" s="668"/>
      <c r="L1793" s="668"/>
      <c r="M1793" s="668"/>
      <c r="N1793" s="667"/>
      <c r="O1793" s="668"/>
      <c r="P1793" s="668"/>
      <c r="Q1793" s="668"/>
      <c r="R1793" s="668"/>
      <c r="S1793" s="658"/>
      <c r="T1793" s="676"/>
      <c r="U1793" s="677"/>
      <c r="V1793" s="677"/>
      <c r="W1793" s="677"/>
      <c r="X1793" s="678"/>
      <c r="Y1793" s="677">
        <v>0</v>
      </c>
      <c r="Z1793" s="677">
        <v>0</v>
      </c>
      <c r="AA1793" s="677">
        <v>0</v>
      </c>
      <c r="AB1793" s="677">
        <v>0</v>
      </c>
      <c r="AC1793" s="678">
        <v>0</v>
      </c>
      <c r="AD1793" s="676">
        <v>0</v>
      </c>
      <c r="AE1793" s="677">
        <v>0</v>
      </c>
      <c r="AF1793" s="677">
        <v>0</v>
      </c>
      <c r="AG1793" s="677">
        <v>0</v>
      </c>
      <c r="AH1793" s="678">
        <v>0</v>
      </c>
      <c r="AI1793" s="17"/>
      <c r="AM1793" s="109"/>
    </row>
    <row r="1794" spans="1:39" outlineLevel="2">
      <c r="A1794" s="37">
        <f>ROW()</f>
        <v>1794</v>
      </c>
      <c r="C1794" s="6" t="s">
        <v>474</v>
      </c>
      <c r="I1794" s="667"/>
      <c r="J1794" s="668"/>
      <c r="K1794" s="668"/>
      <c r="L1794" s="668"/>
      <c r="M1794" s="668"/>
      <c r="N1794" s="667"/>
      <c r="O1794" s="668"/>
      <c r="P1794" s="668"/>
      <c r="Q1794" s="668"/>
      <c r="R1794" s="668"/>
      <c r="S1794" s="658"/>
      <c r="T1794" s="676"/>
      <c r="U1794" s="677"/>
      <c r="V1794" s="677"/>
      <c r="W1794" s="677"/>
      <c r="X1794" s="678"/>
      <c r="Y1794" s="677">
        <v>0</v>
      </c>
      <c r="Z1794" s="677">
        <v>0</v>
      </c>
      <c r="AA1794" s="677">
        <v>0</v>
      </c>
      <c r="AB1794" s="677">
        <v>0</v>
      </c>
      <c r="AC1794" s="678">
        <v>0</v>
      </c>
      <c r="AD1794" s="676">
        <v>0</v>
      </c>
      <c r="AE1794" s="677">
        <v>0</v>
      </c>
      <c r="AF1794" s="677">
        <v>0</v>
      </c>
      <c r="AG1794" s="677">
        <v>0</v>
      </c>
      <c r="AH1794" s="678">
        <v>0</v>
      </c>
      <c r="AI1794" s="17"/>
      <c r="AM1794" s="109"/>
    </row>
    <row r="1795" spans="1:39" outlineLevel="2">
      <c r="A1795" s="37">
        <f>ROW()</f>
        <v>1795</v>
      </c>
      <c r="C1795" s="6" t="s">
        <v>477</v>
      </c>
      <c r="I1795" s="667"/>
      <c r="J1795" s="668"/>
      <c r="K1795" s="668"/>
      <c r="L1795" s="668"/>
      <c r="M1795" s="668"/>
      <c r="N1795" s="667"/>
      <c r="O1795" s="668"/>
      <c r="P1795" s="668"/>
      <c r="Q1795" s="668"/>
      <c r="R1795" s="668"/>
      <c r="S1795" s="658"/>
      <c r="T1795" s="676"/>
      <c r="U1795" s="677"/>
      <c r="V1795" s="677"/>
      <c r="W1795" s="677"/>
      <c r="X1795" s="678"/>
      <c r="Y1795" s="677">
        <v>0</v>
      </c>
      <c r="Z1795" s="677">
        <v>0</v>
      </c>
      <c r="AA1795" s="677">
        <v>0</v>
      </c>
      <c r="AB1795" s="677">
        <v>0</v>
      </c>
      <c r="AC1795" s="678">
        <v>0</v>
      </c>
      <c r="AD1795" s="676">
        <v>0</v>
      </c>
      <c r="AE1795" s="677">
        <v>0</v>
      </c>
      <c r="AF1795" s="677">
        <v>0</v>
      </c>
      <c r="AG1795" s="677">
        <v>0</v>
      </c>
      <c r="AH1795" s="678">
        <v>0</v>
      </c>
      <c r="AI1795" s="17"/>
      <c r="AM1795" s="109"/>
    </row>
    <row r="1796" spans="1:39" outlineLevel="2">
      <c r="A1796" s="37">
        <f>ROW()</f>
        <v>1796</v>
      </c>
      <c r="C1796" s="6" t="s">
        <v>511</v>
      </c>
      <c r="I1796" s="667"/>
      <c r="J1796" s="668"/>
      <c r="K1796" s="668"/>
      <c r="L1796" s="668"/>
      <c r="M1796" s="668"/>
      <c r="N1796" s="667"/>
      <c r="O1796" s="668"/>
      <c r="P1796" s="668"/>
      <c r="Q1796" s="668"/>
      <c r="R1796" s="668"/>
      <c r="S1796" s="658"/>
      <c r="T1796" s="676"/>
      <c r="U1796" s="677"/>
      <c r="V1796" s="677"/>
      <c r="W1796" s="677"/>
      <c r="X1796" s="678"/>
      <c r="Y1796" s="677"/>
      <c r="Z1796" s="677"/>
      <c r="AA1796" s="677"/>
      <c r="AB1796" s="677"/>
      <c r="AC1796" s="678"/>
      <c r="AD1796" s="676"/>
      <c r="AE1796" s="677"/>
      <c r="AF1796" s="677"/>
      <c r="AG1796" s="677"/>
      <c r="AH1796" s="678"/>
      <c r="AI1796" s="17"/>
      <c r="AM1796" s="109"/>
    </row>
    <row r="1797" spans="1:39" outlineLevel="2">
      <c r="A1797" s="37">
        <f>ROW()</f>
        <v>1797</v>
      </c>
      <c r="C1797" s="6" t="s">
        <v>655</v>
      </c>
      <c r="I1797" s="667"/>
      <c r="J1797" s="668"/>
      <c r="K1797" s="668"/>
      <c r="L1797" s="668"/>
      <c r="M1797" s="668"/>
      <c r="N1797" s="667"/>
      <c r="O1797" s="668"/>
      <c r="P1797" s="668"/>
      <c r="Q1797" s="668"/>
      <c r="R1797" s="668"/>
      <c r="S1797" s="658"/>
      <c r="T1797" s="676"/>
      <c r="U1797" s="677"/>
      <c r="V1797" s="677"/>
      <c r="W1797" s="677"/>
      <c r="X1797" s="678"/>
      <c r="Y1797" s="677"/>
      <c r="Z1797" s="677"/>
      <c r="AA1797" s="677"/>
      <c r="AB1797" s="677"/>
      <c r="AC1797" s="678"/>
      <c r="AD1797" s="676"/>
      <c r="AE1797" s="677"/>
      <c r="AF1797" s="677"/>
      <c r="AG1797" s="677"/>
      <c r="AH1797" s="678"/>
      <c r="AI1797" s="17"/>
      <c r="AM1797" s="109"/>
    </row>
    <row r="1798" spans="1:39" outlineLevel="2">
      <c r="A1798" s="37">
        <f>ROW()</f>
        <v>1798</v>
      </c>
      <c r="C1798" s="6" t="s">
        <v>656</v>
      </c>
      <c r="I1798" s="667"/>
      <c r="J1798" s="668"/>
      <c r="K1798" s="668"/>
      <c r="L1798" s="668"/>
      <c r="M1798" s="668"/>
      <c r="N1798" s="667"/>
      <c r="O1798" s="668"/>
      <c r="P1798" s="668"/>
      <c r="Q1798" s="668"/>
      <c r="R1798" s="668"/>
      <c r="S1798" s="658"/>
      <c r="T1798" s="676"/>
      <c r="U1798" s="677"/>
      <c r="V1798" s="677"/>
      <c r="W1798" s="677"/>
      <c r="X1798" s="678"/>
      <c r="Y1798" s="677"/>
      <c r="Z1798" s="677"/>
      <c r="AA1798" s="677"/>
      <c r="AB1798" s="677"/>
      <c r="AC1798" s="678"/>
      <c r="AD1798" s="676"/>
      <c r="AE1798" s="677"/>
      <c r="AF1798" s="677"/>
      <c r="AG1798" s="677"/>
      <c r="AH1798" s="678"/>
      <c r="AI1798" s="17"/>
      <c r="AM1798" s="109"/>
    </row>
    <row r="1799" spans="1:39" outlineLevel="2">
      <c r="A1799" s="37">
        <f>ROW()</f>
        <v>1799</v>
      </c>
      <c r="C1799" s="6" t="s">
        <v>667</v>
      </c>
      <c r="I1799" s="667"/>
      <c r="J1799" s="668"/>
      <c r="K1799" s="668"/>
      <c r="L1799" s="668"/>
      <c r="M1799" s="668"/>
      <c r="N1799" s="667"/>
      <c r="O1799" s="668"/>
      <c r="P1799" s="668"/>
      <c r="Q1799" s="668"/>
      <c r="R1799" s="668"/>
      <c r="S1799" s="658"/>
      <c r="T1799" s="676"/>
      <c r="U1799" s="677"/>
      <c r="V1799" s="677"/>
      <c r="W1799" s="677"/>
      <c r="X1799" s="678"/>
      <c r="Y1799" s="677"/>
      <c r="Z1799" s="677"/>
      <c r="AA1799" s="677"/>
      <c r="AB1799" s="677"/>
      <c r="AC1799" s="678"/>
      <c r="AD1799" s="676"/>
      <c r="AE1799" s="677"/>
      <c r="AF1799" s="677"/>
      <c r="AG1799" s="677"/>
      <c r="AH1799" s="678"/>
      <c r="AI1799" s="17"/>
      <c r="AM1799" s="109"/>
    </row>
    <row r="1800" spans="1:39" outlineLevel="2">
      <c r="A1800" s="37">
        <f>ROW()</f>
        <v>1800</v>
      </c>
      <c r="C1800" s="6" t="s">
        <v>212</v>
      </c>
      <c r="I1800" s="667">
        <v>0</v>
      </c>
      <c r="J1800" s="668">
        <v>0</v>
      </c>
      <c r="K1800" s="668">
        <v>0</v>
      </c>
      <c r="L1800" s="668">
        <v>0</v>
      </c>
      <c r="M1800" s="668">
        <v>0</v>
      </c>
      <c r="N1800" s="667">
        <v>0</v>
      </c>
      <c r="O1800" s="668">
        <v>0</v>
      </c>
      <c r="P1800" s="668">
        <v>0</v>
      </c>
      <c r="Q1800" s="668">
        <v>0</v>
      </c>
      <c r="R1800" s="668">
        <v>0</v>
      </c>
      <c r="S1800" s="658">
        <v>0</v>
      </c>
      <c r="T1800" s="676">
        <v>0</v>
      </c>
      <c r="U1800" s="677">
        <v>0</v>
      </c>
      <c r="V1800" s="677">
        <v>0</v>
      </c>
      <c r="W1800" s="677">
        <v>0</v>
      </c>
      <c r="X1800" s="678">
        <v>0</v>
      </c>
      <c r="Y1800" s="677">
        <v>0</v>
      </c>
      <c r="Z1800" s="677">
        <v>0</v>
      </c>
      <c r="AA1800" s="677">
        <v>0</v>
      </c>
      <c r="AB1800" s="677">
        <v>0</v>
      </c>
      <c r="AC1800" s="678">
        <v>0</v>
      </c>
      <c r="AD1800" s="676">
        <v>0</v>
      </c>
      <c r="AE1800" s="677">
        <v>0</v>
      </c>
      <c r="AF1800" s="677">
        <v>0</v>
      </c>
      <c r="AG1800" s="677">
        <v>0</v>
      </c>
      <c r="AH1800" s="678">
        <v>0</v>
      </c>
      <c r="AI1800" s="17"/>
      <c r="AM1800" s="109"/>
    </row>
    <row r="1801" spans="1:39" outlineLevel="2">
      <c r="A1801" s="37">
        <f>ROW()</f>
        <v>1801</v>
      </c>
      <c r="C1801" s="6" t="s">
        <v>362</v>
      </c>
      <c r="I1801" s="669"/>
      <c r="J1801" s="670"/>
      <c r="K1801" s="670"/>
      <c r="L1801" s="670"/>
      <c r="M1801" s="670"/>
      <c r="N1801" s="669"/>
      <c r="O1801" s="670"/>
      <c r="P1801" s="670"/>
      <c r="Q1801" s="670"/>
      <c r="R1801" s="670"/>
      <c r="S1801" s="659"/>
      <c r="T1801" s="682"/>
      <c r="U1801" s="683"/>
      <c r="V1801" s="683"/>
      <c r="W1801" s="683"/>
      <c r="X1801" s="684"/>
      <c r="Y1801" s="680">
        <v>0</v>
      </c>
      <c r="Z1801" s="680">
        <v>0</v>
      </c>
      <c r="AA1801" s="680">
        <v>0</v>
      </c>
      <c r="AB1801" s="680">
        <v>0</v>
      </c>
      <c r="AC1801" s="681">
        <v>0</v>
      </c>
      <c r="AD1801" s="679">
        <v>0</v>
      </c>
      <c r="AE1801" s="680">
        <v>0</v>
      </c>
      <c r="AF1801" s="680">
        <v>0</v>
      </c>
      <c r="AG1801" s="680">
        <v>0</v>
      </c>
      <c r="AH1801" s="681">
        <v>0</v>
      </c>
      <c r="AI1801" s="17"/>
      <c r="AM1801" s="109"/>
    </row>
    <row r="1802" spans="1:39" outlineLevel="2">
      <c r="A1802" s="37">
        <f>ROW()</f>
        <v>1802</v>
      </c>
      <c r="C1802" s="6" t="s">
        <v>1</v>
      </c>
      <c r="I1802" s="204">
        <f t="shared" ref="I1802:AC1802" si="1231">SUM(I1789:I1801)</f>
        <v>0</v>
      </c>
      <c r="J1802" s="9">
        <f t="shared" si="1231"/>
        <v>0</v>
      </c>
      <c r="K1802" s="9">
        <f t="shared" si="1231"/>
        <v>0</v>
      </c>
      <c r="L1802" s="9">
        <f t="shared" si="1231"/>
        <v>0</v>
      </c>
      <c r="M1802" s="9">
        <f t="shared" si="1231"/>
        <v>0</v>
      </c>
      <c r="N1802" s="204">
        <f t="shared" si="1231"/>
        <v>0</v>
      </c>
      <c r="O1802" s="9">
        <f t="shared" si="1231"/>
        <v>0</v>
      </c>
      <c r="P1802" s="9">
        <f t="shared" si="1231"/>
        <v>0</v>
      </c>
      <c r="Q1802" s="9">
        <f t="shared" si="1231"/>
        <v>0</v>
      </c>
      <c r="R1802" s="9">
        <f t="shared" si="1231"/>
        <v>0</v>
      </c>
      <c r="S1802" s="18">
        <f t="shared" si="1231"/>
        <v>0</v>
      </c>
      <c r="T1802" s="204">
        <f t="shared" si="1231"/>
        <v>1.7982058297569132</v>
      </c>
      <c r="U1802" s="9">
        <f t="shared" si="1231"/>
        <v>8.2310670535282807E-2</v>
      </c>
      <c r="V1802" s="9">
        <f t="shared" si="1231"/>
        <v>0.33972584495661945</v>
      </c>
      <c r="W1802" s="9">
        <f t="shared" si="1231"/>
        <v>0.20779838672541562</v>
      </c>
      <c r="X1802" s="18">
        <f t="shared" si="1231"/>
        <v>0</v>
      </c>
      <c r="Y1802" s="9">
        <f t="shared" si="1231"/>
        <v>0</v>
      </c>
      <c r="Z1802" s="9">
        <f t="shared" si="1231"/>
        <v>0</v>
      </c>
      <c r="AA1802" s="9">
        <f t="shared" si="1231"/>
        <v>0</v>
      </c>
      <c r="AB1802" s="9">
        <f t="shared" si="1231"/>
        <v>0</v>
      </c>
      <c r="AC1802" s="18">
        <f t="shared" si="1231"/>
        <v>0</v>
      </c>
      <c r="AD1802" s="204">
        <f t="shared" ref="AD1802:AH1802" si="1232">SUM(AD1789:AD1801)</f>
        <v>0</v>
      </c>
      <c r="AE1802" s="9">
        <f t="shared" si="1232"/>
        <v>0</v>
      </c>
      <c r="AF1802" s="9">
        <f t="shared" si="1232"/>
        <v>0</v>
      </c>
      <c r="AG1802" s="9">
        <f t="shared" si="1232"/>
        <v>0</v>
      </c>
      <c r="AH1802" s="18">
        <f t="shared" si="1232"/>
        <v>0</v>
      </c>
      <c r="AI1802" s="17"/>
      <c r="AM1802" s="109"/>
    </row>
    <row r="1803" spans="1:39" outlineLevel="2">
      <c r="A1803" s="37">
        <f>ROW()</f>
        <v>1803</v>
      </c>
      <c r="B1803" s="64" t="s">
        <v>219</v>
      </c>
      <c r="I1803" s="1312" t="s">
        <v>260</v>
      </c>
      <c r="J1803" s="1313"/>
      <c r="K1803" s="1313"/>
      <c r="L1803" s="1313"/>
      <c r="M1803" s="1313"/>
      <c r="N1803" s="1290" t="s">
        <v>286</v>
      </c>
      <c r="O1803" s="1291"/>
      <c r="P1803" s="1291"/>
      <c r="Q1803" s="1291"/>
      <c r="R1803" s="1291"/>
      <c r="S1803" s="1292"/>
      <c r="T1803" s="1312" t="s">
        <v>211</v>
      </c>
      <c r="U1803" s="1313"/>
      <c r="V1803" s="1313"/>
      <c r="W1803" s="1313"/>
      <c r="X1803" s="1314"/>
      <c r="Y1803" s="1313" t="s">
        <v>494</v>
      </c>
      <c r="Z1803" s="1313"/>
      <c r="AA1803" s="1313"/>
      <c r="AB1803" s="1313"/>
      <c r="AC1803" s="1313"/>
      <c r="AD1803" s="1313" t="s">
        <v>494</v>
      </c>
      <c r="AE1803" s="1313"/>
      <c r="AF1803" s="1313"/>
      <c r="AG1803" s="1313"/>
      <c r="AH1803" s="1314"/>
      <c r="AI1803" s="17"/>
      <c r="AM1803" s="109"/>
    </row>
    <row r="1804" spans="1:39" outlineLevel="2">
      <c r="A1804" s="37">
        <f>ROW()</f>
        <v>1804</v>
      </c>
      <c r="C1804" s="167" t="s">
        <v>2</v>
      </c>
      <c r="I1804" s="667">
        <v>0</v>
      </c>
      <c r="J1804" s="668">
        <v>0</v>
      </c>
      <c r="K1804" s="668">
        <v>0</v>
      </c>
      <c r="L1804" s="668">
        <v>0</v>
      </c>
      <c r="M1804" s="668">
        <v>0</v>
      </c>
      <c r="N1804" s="667">
        <v>0</v>
      </c>
      <c r="O1804" s="668">
        <v>0</v>
      </c>
      <c r="P1804" s="668">
        <v>0</v>
      </c>
      <c r="Q1804" s="668">
        <v>0</v>
      </c>
      <c r="R1804" s="668">
        <v>0</v>
      </c>
      <c r="S1804" s="658">
        <v>0</v>
      </c>
      <c r="T1804" s="676">
        <v>0</v>
      </c>
      <c r="U1804" s="677">
        <v>0</v>
      </c>
      <c r="V1804" s="677">
        <v>0</v>
      </c>
      <c r="W1804" s="677">
        <v>0</v>
      </c>
      <c r="X1804" s="678">
        <v>0</v>
      </c>
      <c r="Y1804" s="677">
        <v>0</v>
      </c>
      <c r="Z1804" s="677">
        <v>0</v>
      </c>
      <c r="AA1804" s="677">
        <v>0</v>
      </c>
      <c r="AB1804" s="677">
        <v>0</v>
      </c>
      <c r="AC1804" s="678">
        <v>0</v>
      </c>
      <c r="AD1804" s="676">
        <v>0</v>
      </c>
      <c r="AE1804" s="677">
        <v>0</v>
      </c>
      <c r="AF1804" s="677">
        <v>0</v>
      </c>
      <c r="AG1804" s="677">
        <v>0</v>
      </c>
      <c r="AH1804" s="678">
        <v>0</v>
      </c>
      <c r="AI1804" s="17"/>
      <c r="AM1804" s="109"/>
    </row>
    <row r="1805" spans="1:39" outlineLevel="2">
      <c r="A1805" s="37">
        <f>ROW()</f>
        <v>1805</v>
      </c>
      <c r="C1805" s="6" t="s">
        <v>3</v>
      </c>
      <c r="I1805" s="667">
        <v>0</v>
      </c>
      <c r="J1805" s="668">
        <v>0</v>
      </c>
      <c r="K1805" s="668">
        <v>0</v>
      </c>
      <c r="L1805" s="668">
        <v>0</v>
      </c>
      <c r="M1805" s="668">
        <v>0</v>
      </c>
      <c r="N1805" s="667">
        <v>0</v>
      </c>
      <c r="O1805" s="668">
        <v>0</v>
      </c>
      <c r="P1805" s="668">
        <v>0</v>
      </c>
      <c r="Q1805" s="668">
        <v>0</v>
      </c>
      <c r="R1805" s="668">
        <v>0</v>
      </c>
      <c r="S1805" s="658">
        <v>0</v>
      </c>
      <c r="T1805" s="676">
        <v>0</v>
      </c>
      <c r="U1805" s="677">
        <v>0</v>
      </c>
      <c r="V1805" s="677">
        <v>0</v>
      </c>
      <c r="W1805" s="677">
        <v>0</v>
      </c>
      <c r="X1805" s="678">
        <v>0</v>
      </c>
      <c r="Y1805" s="677">
        <v>0</v>
      </c>
      <c r="Z1805" s="677">
        <v>0</v>
      </c>
      <c r="AA1805" s="677">
        <v>0</v>
      </c>
      <c r="AB1805" s="677">
        <v>0</v>
      </c>
      <c r="AC1805" s="678">
        <v>0</v>
      </c>
      <c r="AD1805" s="676">
        <v>0</v>
      </c>
      <c r="AE1805" s="677">
        <v>0</v>
      </c>
      <c r="AF1805" s="677">
        <v>0</v>
      </c>
      <c r="AG1805" s="677">
        <v>0</v>
      </c>
      <c r="AH1805" s="678">
        <v>0</v>
      </c>
      <c r="AI1805" s="17"/>
      <c r="AM1805" s="109"/>
    </row>
    <row r="1806" spans="1:39" outlineLevel="2">
      <c r="A1806" s="37">
        <f>ROW()</f>
        <v>1806</v>
      </c>
      <c r="C1806" s="6" t="s">
        <v>4</v>
      </c>
      <c r="I1806" s="667">
        <v>0</v>
      </c>
      <c r="J1806" s="668">
        <v>0</v>
      </c>
      <c r="K1806" s="668">
        <v>0</v>
      </c>
      <c r="L1806" s="668">
        <v>0</v>
      </c>
      <c r="M1806" s="668">
        <v>0</v>
      </c>
      <c r="N1806" s="667">
        <v>0</v>
      </c>
      <c r="O1806" s="668">
        <v>0</v>
      </c>
      <c r="P1806" s="668">
        <v>0</v>
      </c>
      <c r="Q1806" s="668">
        <v>0</v>
      </c>
      <c r="R1806" s="668">
        <v>0</v>
      </c>
      <c r="S1806" s="658">
        <v>0</v>
      </c>
      <c r="T1806" s="676">
        <v>0</v>
      </c>
      <c r="U1806" s="677">
        <v>0</v>
      </c>
      <c r="V1806" s="677">
        <v>0</v>
      </c>
      <c r="W1806" s="677">
        <v>0</v>
      </c>
      <c r="X1806" s="678">
        <v>0</v>
      </c>
      <c r="Y1806" s="677">
        <v>0</v>
      </c>
      <c r="Z1806" s="677">
        <v>0</v>
      </c>
      <c r="AA1806" s="677">
        <v>0</v>
      </c>
      <c r="AB1806" s="677">
        <v>0</v>
      </c>
      <c r="AC1806" s="678">
        <v>0</v>
      </c>
      <c r="AD1806" s="676">
        <v>0</v>
      </c>
      <c r="AE1806" s="677">
        <v>0</v>
      </c>
      <c r="AF1806" s="677">
        <v>0</v>
      </c>
      <c r="AG1806" s="677">
        <v>0</v>
      </c>
      <c r="AH1806" s="678">
        <v>0</v>
      </c>
      <c r="AI1806" s="17"/>
      <c r="AM1806" s="109"/>
    </row>
    <row r="1807" spans="1:39" outlineLevel="2">
      <c r="A1807" s="37">
        <f>ROW()</f>
        <v>1807</v>
      </c>
      <c r="C1807" s="6" t="s">
        <v>208</v>
      </c>
      <c r="I1807" s="667">
        <v>0</v>
      </c>
      <c r="J1807" s="668">
        <v>0</v>
      </c>
      <c r="K1807" s="668">
        <v>0</v>
      </c>
      <c r="L1807" s="668">
        <v>0</v>
      </c>
      <c r="M1807" s="668">
        <v>0</v>
      </c>
      <c r="N1807" s="667">
        <v>0</v>
      </c>
      <c r="O1807" s="668">
        <v>0</v>
      </c>
      <c r="P1807" s="668">
        <v>0</v>
      </c>
      <c r="Q1807" s="668">
        <v>0</v>
      </c>
      <c r="R1807" s="668">
        <v>0</v>
      </c>
      <c r="S1807" s="658">
        <v>0</v>
      </c>
      <c r="T1807" s="676">
        <v>1.9636400124921925E-2</v>
      </c>
      <c r="U1807" s="677">
        <v>5.1229765439085549E-2</v>
      </c>
      <c r="V1807" s="677">
        <v>0.19917581551485233</v>
      </c>
      <c r="W1807" s="677">
        <v>6.4399463163197307E-2</v>
      </c>
      <c r="X1807" s="678">
        <v>5.5450772637592453E-2</v>
      </c>
      <c r="Y1807" s="677">
        <v>0</v>
      </c>
      <c r="Z1807" s="677">
        <v>0</v>
      </c>
      <c r="AA1807" s="677">
        <v>0</v>
      </c>
      <c r="AB1807" s="677">
        <v>0</v>
      </c>
      <c r="AC1807" s="678">
        <v>0</v>
      </c>
      <c r="AD1807" s="676">
        <v>0</v>
      </c>
      <c r="AE1807" s="677">
        <v>0</v>
      </c>
      <c r="AF1807" s="677">
        <v>0</v>
      </c>
      <c r="AG1807" s="677">
        <v>0</v>
      </c>
      <c r="AH1807" s="678">
        <v>0</v>
      </c>
      <c r="AI1807" s="17"/>
      <c r="AM1807" s="109"/>
    </row>
    <row r="1808" spans="1:39" outlineLevel="2">
      <c r="A1808" s="37">
        <f>ROW()</f>
        <v>1808</v>
      </c>
      <c r="C1808" s="6" t="s">
        <v>473</v>
      </c>
      <c r="I1808" s="667"/>
      <c r="J1808" s="668"/>
      <c r="K1808" s="668"/>
      <c r="L1808" s="668"/>
      <c r="M1808" s="668"/>
      <c r="N1808" s="667"/>
      <c r="O1808" s="668"/>
      <c r="P1808" s="668"/>
      <c r="Q1808" s="668"/>
      <c r="R1808" s="668"/>
      <c r="S1808" s="658"/>
      <c r="T1808" s="676"/>
      <c r="U1808" s="677"/>
      <c r="V1808" s="677"/>
      <c r="W1808" s="677"/>
      <c r="X1808" s="678"/>
      <c r="Y1808" s="677">
        <v>0</v>
      </c>
      <c r="Z1808" s="677">
        <v>0</v>
      </c>
      <c r="AA1808" s="677">
        <v>0</v>
      </c>
      <c r="AB1808" s="677">
        <v>0</v>
      </c>
      <c r="AC1808" s="678">
        <v>0</v>
      </c>
      <c r="AD1808" s="676">
        <v>0</v>
      </c>
      <c r="AE1808" s="677">
        <v>0</v>
      </c>
      <c r="AF1808" s="677">
        <v>0</v>
      </c>
      <c r="AG1808" s="677">
        <v>0</v>
      </c>
      <c r="AH1808" s="678">
        <v>0</v>
      </c>
      <c r="AI1808" s="17"/>
      <c r="AM1808" s="109"/>
    </row>
    <row r="1809" spans="1:39" outlineLevel="2">
      <c r="A1809" s="37">
        <f>ROW()</f>
        <v>1809</v>
      </c>
      <c r="C1809" s="6" t="s">
        <v>474</v>
      </c>
      <c r="I1809" s="667"/>
      <c r="J1809" s="668"/>
      <c r="K1809" s="668"/>
      <c r="L1809" s="668"/>
      <c r="M1809" s="668"/>
      <c r="N1809" s="667"/>
      <c r="O1809" s="668"/>
      <c r="P1809" s="668"/>
      <c r="Q1809" s="668"/>
      <c r="R1809" s="668"/>
      <c r="S1809" s="658"/>
      <c r="T1809" s="676"/>
      <c r="U1809" s="677"/>
      <c r="V1809" s="677"/>
      <c r="W1809" s="677"/>
      <c r="X1809" s="678"/>
      <c r="Y1809" s="677">
        <v>0</v>
      </c>
      <c r="Z1809" s="677">
        <v>0</v>
      </c>
      <c r="AA1809" s="677">
        <v>0</v>
      </c>
      <c r="AB1809" s="677">
        <v>0</v>
      </c>
      <c r="AC1809" s="678">
        <v>0</v>
      </c>
      <c r="AD1809" s="676">
        <v>0</v>
      </c>
      <c r="AE1809" s="677">
        <v>0</v>
      </c>
      <c r="AF1809" s="677">
        <v>0</v>
      </c>
      <c r="AG1809" s="677">
        <v>0</v>
      </c>
      <c r="AH1809" s="678">
        <v>0</v>
      </c>
      <c r="AI1809" s="17"/>
      <c r="AM1809" s="109"/>
    </row>
    <row r="1810" spans="1:39" outlineLevel="2">
      <c r="A1810" s="37">
        <f>ROW()</f>
        <v>1810</v>
      </c>
      <c r="C1810" s="6" t="s">
        <v>477</v>
      </c>
      <c r="I1810" s="667"/>
      <c r="J1810" s="668"/>
      <c r="K1810" s="668"/>
      <c r="L1810" s="668"/>
      <c r="M1810" s="668"/>
      <c r="N1810" s="667"/>
      <c r="O1810" s="668"/>
      <c r="P1810" s="668"/>
      <c r="Q1810" s="668"/>
      <c r="R1810" s="668"/>
      <c r="S1810" s="658"/>
      <c r="T1810" s="676"/>
      <c r="U1810" s="677"/>
      <c r="V1810" s="677"/>
      <c r="W1810" s="677"/>
      <c r="X1810" s="678"/>
      <c r="Y1810" s="677">
        <v>0</v>
      </c>
      <c r="Z1810" s="677">
        <v>0</v>
      </c>
      <c r="AA1810" s="677">
        <v>0</v>
      </c>
      <c r="AB1810" s="677">
        <v>0</v>
      </c>
      <c r="AC1810" s="678">
        <v>0</v>
      </c>
      <c r="AD1810" s="676">
        <v>0</v>
      </c>
      <c r="AE1810" s="677">
        <v>0</v>
      </c>
      <c r="AF1810" s="677">
        <v>0</v>
      </c>
      <c r="AG1810" s="677">
        <v>0</v>
      </c>
      <c r="AH1810" s="678">
        <v>0</v>
      </c>
      <c r="AI1810" s="17"/>
      <c r="AM1810" s="109"/>
    </row>
    <row r="1811" spans="1:39" outlineLevel="2">
      <c r="A1811" s="37">
        <f>ROW()</f>
        <v>1811</v>
      </c>
      <c r="C1811" s="6" t="s">
        <v>511</v>
      </c>
      <c r="I1811" s="667"/>
      <c r="J1811" s="668"/>
      <c r="K1811" s="668"/>
      <c r="L1811" s="668"/>
      <c r="M1811" s="668"/>
      <c r="N1811" s="667"/>
      <c r="O1811" s="668"/>
      <c r="P1811" s="668"/>
      <c r="Q1811" s="668"/>
      <c r="R1811" s="668"/>
      <c r="S1811" s="658"/>
      <c r="T1811" s="676"/>
      <c r="U1811" s="677"/>
      <c r="V1811" s="677"/>
      <c r="W1811" s="677"/>
      <c r="X1811" s="678"/>
      <c r="Y1811" s="677"/>
      <c r="Z1811" s="677"/>
      <c r="AA1811" s="677"/>
      <c r="AB1811" s="677"/>
      <c r="AC1811" s="678"/>
      <c r="AD1811" s="676"/>
      <c r="AE1811" s="677"/>
      <c r="AF1811" s="677"/>
      <c r="AG1811" s="677"/>
      <c r="AH1811" s="678"/>
      <c r="AI1811" s="17"/>
      <c r="AM1811" s="109"/>
    </row>
    <row r="1812" spans="1:39" outlineLevel="2">
      <c r="A1812" s="37">
        <f>ROW()</f>
        <v>1812</v>
      </c>
      <c r="C1812" s="6" t="s">
        <v>655</v>
      </c>
      <c r="I1812" s="667"/>
      <c r="J1812" s="668"/>
      <c r="K1812" s="668"/>
      <c r="L1812" s="668"/>
      <c r="M1812" s="668"/>
      <c r="N1812" s="667"/>
      <c r="O1812" s="668"/>
      <c r="P1812" s="668"/>
      <c r="Q1812" s="668"/>
      <c r="R1812" s="668"/>
      <c r="S1812" s="658"/>
      <c r="T1812" s="676"/>
      <c r="U1812" s="677"/>
      <c r="V1812" s="677"/>
      <c r="W1812" s="677"/>
      <c r="X1812" s="678"/>
      <c r="Y1812" s="677"/>
      <c r="Z1812" s="677"/>
      <c r="AA1812" s="677"/>
      <c r="AB1812" s="677"/>
      <c r="AC1812" s="678"/>
      <c r="AD1812" s="676"/>
      <c r="AE1812" s="677"/>
      <c r="AF1812" s="677"/>
      <c r="AG1812" s="677"/>
      <c r="AH1812" s="678"/>
      <c r="AI1812" s="17"/>
      <c r="AM1812" s="109"/>
    </row>
    <row r="1813" spans="1:39" outlineLevel="2">
      <c r="A1813" s="37">
        <f>ROW()</f>
        <v>1813</v>
      </c>
      <c r="C1813" s="6" t="s">
        <v>656</v>
      </c>
      <c r="I1813" s="667"/>
      <c r="J1813" s="668"/>
      <c r="K1813" s="668"/>
      <c r="L1813" s="668"/>
      <c r="M1813" s="668"/>
      <c r="N1813" s="667"/>
      <c r="O1813" s="668"/>
      <c r="P1813" s="668"/>
      <c r="Q1813" s="668"/>
      <c r="R1813" s="668"/>
      <c r="S1813" s="658"/>
      <c r="T1813" s="676"/>
      <c r="U1813" s="677"/>
      <c r="V1813" s="677"/>
      <c r="W1813" s="677"/>
      <c r="X1813" s="678"/>
      <c r="Y1813" s="677"/>
      <c r="Z1813" s="677"/>
      <c r="AA1813" s="677"/>
      <c r="AB1813" s="677"/>
      <c r="AC1813" s="678"/>
      <c r="AD1813" s="676"/>
      <c r="AE1813" s="677"/>
      <c r="AF1813" s="677"/>
      <c r="AG1813" s="677"/>
      <c r="AH1813" s="678"/>
      <c r="AI1813" s="17"/>
      <c r="AM1813" s="109"/>
    </row>
    <row r="1814" spans="1:39" outlineLevel="2">
      <c r="A1814" s="37">
        <f>ROW()</f>
        <v>1814</v>
      </c>
      <c r="C1814" s="6" t="s">
        <v>667</v>
      </c>
      <c r="I1814" s="667"/>
      <c r="J1814" s="668"/>
      <c r="K1814" s="668"/>
      <c r="L1814" s="668"/>
      <c r="M1814" s="668"/>
      <c r="N1814" s="667"/>
      <c r="O1814" s="668"/>
      <c r="P1814" s="668"/>
      <c r="Q1814" s="668"/>
      <c r="R1814" s="668"/>
      <c r="S1814" s="658"/>
      <c r="T1814" s="676"/>
      <c r="U1814" s="677"/>
      <c r="V1814" s="677"/>
      <c r="W1814" s="677"/>
      <c r="X1814" s="678"/>
      <c r="Y1814" s="677"/>
      <c r="Z1814" s="677"/>
      <c r="AA1814" s="677"/>
      <c r="AB1814" s="677"/>
      <c r="AC1814" s="678"/>
      <c r="AD1814" s="676"/>
      <c r="AE1814" s="677"/>
      <c r="AF1814" s="677"/>
      <c r="AG1814" s="677"/>
      <c r="AH1814" s="678"/>
      <c r="AI1814" s="17"/>
      <c r="AM1814" s="109"/>
    </row>
    <row r="1815" spans="1:39" outlineLevel="2">
      <c r="A1815" s="37">
        <f>ROW()</f>
        <v>1815</v>
      </c>
      <c r="C1815" s="6" t="s">
        <v>212</v>
      </c>
      <c r="I1815" s="667">
        <v>0</v>
      </c>
      <c r="J1815" s="668">
        <v>0</v>
      </c>
      <c r="K1815" s="668">
        <v>0</v>
      </c>
      <c r="L1815" s="668">
        <v>0</v>
      </c>
      <c r="M1815" s="668">
        <v>0</v>
      </c>
      <c r="N1815" s="667">
        <v>0</v>
      </c>
      <c r="O1815" s="668">
        <v>0</v>
      </c>
      <c r="P1815" s="668">
        <v>0</v>
      </c>
      <c r="Q1815" s="668">
        <v>0</v>
      </c>
      <c r="R1815" s="668">
        <v>0</v>
      </c>
      <c r="S1815" s="658">
        <v>0</v>
      </c>
      <c r="T1815" s="676">
        <v>0</v>
      </c>
      <c r="U1815" s="677">
        <v>0</v>
      </c>
      <c r="V1815" s="677">
        <v>0</v>
      </c>
      <c r="W1815" s="677">
        <v>0</v>
      </c>
      <c r="X1815" s="678">
        <v>0</v>
      </c>
      <c r="Y1815" s="677">
        <v>0</v>
      </c>
      <c r="Z1815" s="677">
        <v>0</v>
      </c>
      <c r="AA1815" s="677">
        <v>0</v>
      </c>
      <c r="AB1815" s="677">
        <v>0</v>
      </c>
      <c r="AC1815" s="678">
        <v>0</v>
      </c>
      <c r="AD1815" s="676">
        <v>0</v>
      </c>
      <c r="AE1815" s="677">
        <v>0</v>
      </c>
      <c r="AF1815" s="677">
        <v>0</v>
      </c>
      <c r="AG1815" s="677">
        <v>0</v>
      </c>
      <c r="AH1815" s="678">
        <v>0</v>
      </c>
      <c r="AI1815" s="17"/>
      <c r="AM1815" s="109"/>
    </row>
    <row r="1816" spans="1:39" outlineLevel="2">
      <c r="A1816" s="37">
        <f>ROW()</f>
        <v>1816</v>
      </c>
      <c r="C1816" s="6" t="s">
        <v>362</v>
      </c>
      <c r="I1816" s="669"/>
      <c r="J1816" s="670"/>
      <c r="K1816" s="670"/>
      <c r="L1816" s="670"/>
      <c r="M1816" s="670"/>
      <c r="N1816" s="669"/>
      <c r="O1816" s="670"/>
      <c r="P1816" s="670"/>
      <c r="Q1816" s="670"/>
      <c r="R1816" s="670"/>
      <c r="S1816" s="659"/>
      <c r="T1816" s="682"/>
      <c r="U1816" s="683"/>
      <c r="V1816" s="683"/>
      <c r="W1816" s="683"/>
      <c r="X1816" s="684"/>
      <c r="Y1816" s="680">
        <v>0</v>
      </c>
      <c r="Z1816" s="680">
        <v>0</v>
      </c>
      <c r="AA1816" s="680">
        <v>0</v>
      </c>
      <c r="AB1816" s="680">
        <v>0</v>
      </c>
      <c r="AC1816" s="681">
        <v>0</v>
      </c>
      <c r="AD1816" s="679">
        <v>0</v>
      </c>
      <c r="AE1816" s="680">
        <v>0</v>
      </c>
      <c r="AF1816" s="680">
        <v>0</v>
      </c>
      <c r="AG1816" s="680">
        <v>0</v>
      </c>
      <c r="AH1816" s="681">
        <v>0</v>
      </c>
      <c r="AI1816" s="17"/>
      <c r="AM1816" s="109"/>
    </row>
    <row r="1817" spans="1:39" outlineLevel="2">
      <c r="A1817" s="37">
        <f>ROW()</f>
        <v>1817</v>
      </c>
      <c r="C1817" s="6" t="s">
        <v>1</v>
      </c>
      <c r="I1817" s="204">
        <f t="shared" ref="I1817:AC1817" si="1233">SUM(I1804:I1816)</f>
        <v>0</v>
      </c>
      <c r="J1817" s="9">
        <f t="shared" si="1233"/>
        <v>0</v>
      </c>
      <c r="K1817" s="9">
        <f t="shared" si="1233"/>
        <v>0</v>
      </c>
      <c r="L1817" s="9">
        <f t="shared" si="1233"/>
        <v>0</v>
      </c>
      <c r="M1817" s="9">
        <f t="shared" si="1233"/>
        <v>0</v>
      </c>
      <c r="N1817" s="204">
        <f t="shared" si="1233"/>
        <v>0</v>
      </c>
      <c r="O1817" s="9">
        <f t="shared" si="1233"/>
        <v>0</v>
      </c>
      <c r="P1817" s="9">
        <f t="shared" si="1233"/>
        <v>0</v>
      </c>
      <c r="Q1817" s="9">
        <f t="shared" si="1233"/>
        <v>0</v>
      </c>
      <c r="R1817" s="9">
        <f t="shared" si="1233"/>
        <v>0</v>
      </c>
      <c r="S1817" s="18">
        <f t="shared" si="1233"/>
        <v>0</v>
      </c>
      <c r="T1817" s="204">
        <f t="shared" si="1233"/>
        <v>1.9636400124921925E-2</v>
      </c>
      <c r="U1817" s="9">
        <f t="shared" si="1233"/>
        <v>5.1229765439085549E-2</v>
      </c>
      <c r="V1817" s="9">
        <f t="shared" si="1233"/>
        <v>0.19917581551485233</v>
      </c>
      <c r="W1817" s="9">
        <f t="shared" si="1233"/>
        <v>6.4399463163197307E-2</v>
      </c>
      <c r="X1817" s="18">
        <f t="shared" si="1233"/>
        <v>5.5450772637592453E-2</v>
      </c>
      <c r="Y1817" s="9">
        <f t="shared" si="1233"/>
        <v>0</v>
      </c>
      <c r="Z1817" s="9">
        <f t="shared" si="1233"/>
        <v>0</v>
      </c>
      <c r="AA1817" s="9">
        <f t="shared" si="1233"/>
        <v>0</v>
      </c>
      <c r="AB1817" s="9">
        <f t="shared" si="1233"/>
        <v>0</v>
      </c>
      <c r="AC1817" s="18">
        <f t="shared" si="1233"/>
        <v>0</v>
      </c>
      <c r="AD1817" s="204">
        <f t="shared" ref="AD1817:AH1817" si="1234">SUM(AD1804:AD1816)</f>
        <v>0</v>
      </c>
      <c r="AE1817" s="9">
        <f t="shared" si="1234"/>
        <v>0</v>
      </c>
      <c r="AF1817" s="9">
        <f t="shared" si="1234"/>
        <v>0</v>
      </c>
      <c r="AG1817" s="9">
        <f t="shared" si="1234"/>
        <v>0</v>
      </c>
      <c r="AH1817" s="18">
        <f t="shared" si="1234"/>
        <v>0</v>
      </c>
      <c r="AI1817" s="17"/>
      <c r="AM1817" s="109"/>
    </row>
    <row r="1818" spans="1:39" outlineLevel="2">
      <c r="A1818" s="37">
        <f>ROW()</f>
        <v>1818</v>
      </c>
      <c r="B1818" s="64" t="s">
        <v>220</v>
      </c>
      <c r="I1818" s="1312" t="s">
        <v>260</v>
      </c>
      <c r="J1818" s="1313"/>
      <c r="K1818" s="1313"/>
      <c r="L1818" s="1313"/>
      <c r="M1818" s="1313"/>
      <c r="N1818" s="1290" t="s">
        <v>286</v>
      </c>
      <c r="O1818" s="1291"/>
      <c r="P1818" s="1291"/>
      <c r="Q1818" s="1291"/>
      <c r="R1818" s="1291"/>
      <c r="S1818" s="1292"/>
      <c r="T1818" s="1312" t="s">
        <v>211</v>
      </c>
      <c r="U1818" s="1313"/>
      <c r="V1818" s="1313"/>
      <c r="W1818" s="1313"/>
      <c r="X1818" s="1314"/>
      <c r="Y1818" s="1313" t="s">
        <v>494</v>
      </c>
      <c r="Z1818" s="1313"/>
      <c r="AA1818" s="1313"/>
      <c r="AB1818" s="1313"/>
      <c r="AC1818" s="1313"/>
      <c r="AD1818" s="1313" t="s">
        <v>494</v>
      </c>
      <c r="AE1818" s="1313"/>
      <c r="AF1818" s="1313"/>
      <c r="AG1818" s="1313"/>
      <c r="AH1818" s="1314"/>
      <c r="AI1818" s="17"/>
      <c r="AM1818" s="109"/>
    </row>
    <row r="1819" spans="1:39" outlineLevel="2">
      <c r="A1819" s="37">
        <f>ROW()</f>
        <v>1819</v>
      </c>
      <c r="C1819" s="167" t="s">
        <v>2</v>
      </c>
      <c r="I1819" s="667">
        <v>0</v>
      </c>
      <c r="J1819" s="668">
        <v>0</v>
      </c>
      <c r="K1819" s="668">
        <v>0</v>
      </c>
      <c r="L1819" s="668">
        <v>0</v>
      </c>
      <c r="M1819" s="668">
        <v>0</v>
      </c>
      <c r="N1819" s="667">
        <v>0</v>
      </c>
      <c r="O1819" s="668">
        <v>0</v>
      </c>
      <c r="P1819" s="668">
        <v>0</v>
      </c>
      <c r="Q1819" s="668">
        <v>0</v>
      </c>
      <c r="R1819" s="668">
        <v>0</v>
      </c>
      <c r="S1819" s="658">
        <v>0</v>
      </c>
      <c r="T1819" s="676">
        <v>0</v>
      </c>
      <c r="U1819" s="677">
        <v>0</v>
      </c>
      <c r="V1819" s="677">
        <v>0</v>
      </c>
      <c r="W1819" s="677">
        <v>0</v>
      </c>
      <c r="X1819" s="678">
        <v>0</v>
      </c>
      <c r="Y1819" s="677">
        <v>0</v>
      </c>
      <c r="Z1819" s="677">
        <v>0</v>
      </c>
      <c r="AA1819" s="677">
        <v>0</v>
      </c>
      <c r="AB1819" s="677">
        <v>0</v>
      </c>
      <c r="AC1819" s="678">
        <v>0</v>
      </c>
      <c r="AD1819" s="676">
        <v>0</v>
      </c>
      <c r="AE1819" s="677">
        <v>0</v>
      </c>
      <c r="AF1819" s="677">
        <v>0</v>
      </c>
      <c r="AG1819" s="677">
        <v>0</v>
      </c>
      <c r="AH1819" s="678">
        <v>0</v>
      </c>
      <c r="AI1819" s="17"/>
      <c r="AM1819" s="109"/>
    </row>
    <row r="1820" spans="1:39" outlineLevel="2">
      <c r="A1820" s="37">
        <f>ROW()</f>
        <v>1820</v>
      </c>
      <c r="C1820" s="6" t="s">
        <v>3</v>
      </c>
      <c r="I1820" s="667">
        <v>0</v>
      </c>
      <c r="J1820" s="668">
        <v>0</v>
      </c>
      <c r="K1820" s="668">
        <v>0</v>
      </c>
      <c r="L1820" s="668">
        <v>0</v>
      </c>
      <c r="M1820" s="668">
        <v>0</v>
      </c>
      <c r="N1820" s="667">
        <v>0</v>
      </c>
      <c r="O1820" s="668">
        <v>0</v>
      </c>
      <c r="P1820" s="668">
        <v>0</v>
      </c>
      <c r="Q1820" s="668">
        <v>0</v>
      </c>
      <c r="R1820" s="668">
        <v>0</v>
      </c>
      <c r="S1820" s="658">
        <v>0</v>
      </c>
      <c r="T1820" s="676">
        <v>0</v>
      </c>
      <c r="U1820" s="677">
        <v>0</v>
      </c>
      <c r="V1820" s="677">
        <v>0</v>
      </c>
      <c r="W1820" s="677">
        <v>0</v>
      </c>
      <c r="X1820" s="678">
        <v>0</v>
      </c>
      <c r="Y1820" s="677">
        <v>0</v>
      </c>
      <c r="Z1820" s="677">
        <v>0</v>
      </c>
      <c r="AA1820" s="677">
        <v>0</v>
      </c>
      <c r="AB1820" s="677">
        <v>0</v>
      </c>
      <c r="AC1820" s="678">
        <v>0</v>
      </c>
      <c r="AD1820" s="676">
        <v>0</v>
      </c>
      <c r="AE1820" s="677">
        <v>0</v>
      </c>
      <c r="AF1820" s="677">
        <v>0</v>
      </c>
      <c r="AG1820" s="677">
        <v>0</v>
      </c>
      <c r="AH1820" s="678">
        <v>0</v>
      </c>
      <c r="AI1820" s="17"/>
      <c r="AM1820" s="109"/>
    </row>
    <row r="1821" spans="1:39" outlineLevel="2">
      <c r="A1821" s="37">
        <f>ROW()</f>
        <v>1821</v>
      </c>
      <c r="C1821" s="6" t="s">
        <v>4</v>
      </c>
      <c r="I1821" s="667">
        <v>0</v>
      </c>
      <c r="J1821" s="668">
        <v>0</v>
      </c>
      <c r="K1821" s="668">
        <v>0</v>
      </c>
      <c r="L1821" s="668">
        <v>0</v>
      </c>
      <c r="M1821" s="668">
        <v>0</v>
      </c>
      <c r="N1821" s="667">
        <v>0</v>
      </c>
      <c r="O1821" s="668">
        <v>0</v>
      </c>
      <c r="P1821" s="668">
        <v>0</v>
      </c>
      <c r="Q1821" s="668">
        <v>0</v>
      </c>
      <c r="R1821" s="668">
        <v>0</v>
      </c>
      <c r="S1821" s="658">
        <v>0</v>
      </c>
      <c r="T1821" s="676">
        <v>0</v>
      </c>
      <c r="U1821" s="677">
        <v>0</v>
      </c>
      <c r="V1821" s="677">
        <v>0</v>
      </c>
      <c r="W1821" s="677">
        <v>0</v>
      </c>
      <c r="X1821" s="678">
        <v>0</v>
      </c>
      <c r="Y1821" s="677">
        <v>0</v>
      </c>
      <c r="Z1821" s="677">
        <v>0</v>
      </c>
      <c r="AA1821" s="677">
        <v>0</v>
      </c>
      <c r="AB1821" s="677">
        <v>0</v>
      </c>
      <c r="AC1821" s="678">
        <v>0</v>
      </c>
      <c r="AD1821" s="676">
        <v>0</v>
      </c>
      <c r="AE1821" s="677">
        <v>0</v>
      </c>
      <c r="AF1821" s="677">
        <v>0</v>
      </c>
      <c r="AG1821" s="677">
        <v>0</v>
      </c>
      <c r="AH1821" s="678">
        <v>0</v>
      </c>
      <c r="AI1821" s="17"/>
      <c r="AM1821" s="109"/>
    </row>
    <row r="1822" spans="1:39" outlineLevel="2">
      <c r="A1822" s="37">
        <f>ROW()</f>
        <v>1822</v>
      </c>
      <c r="C1822" s="6" t="s">
        <v>208</v>
      </c>
      <c r="I1822" s="667">
        <v>0</v>
      </c>
      <c r="J1822" s="668">
        <v>0</v>
      </c>
      <c r="K1822" s="668">
        <v>0</v>
      </c>
      <c r="L1822" s="668">
        <v>0</v>
      </c>
      <c r="M1822" s="668">
        <v>0</v>
      </c>
      <c r="N1822" s="667">
        <v>0</v>
      </c>
      <c r="O1822" s="668">
        <v>0</v>
      </c>
      <c r="P1822" s="668">
        <v>0</v>
      </c>
      <c r="Q1822" s="668">
        <v>0</v>
      </c>
      <c r="R1822" s="668">
        <v>0</v>
      </c>
      <c r="S1822" s="658">
        <v>0</v>
      </c>
      <c r="T1822" s="676">
        <v>0.16398683242891568</v>
      </c>
      <c r="U1822" s="677">
        <v>0.14300992677702398</v>
      </c>
      <c r="V1822" s="677">
        <v>6.3941039068884764E-2</v>
      </c>
      <c r="W1822" s="677">
        <v>0.112594092608478</v>
      </c>
      <c r="X1822" s="678">
        <v>0.38493607295487864</v>
      </c>
      <c r="Y1822" s="677">
        <v>0</v>
      </c>
      <c r="Z1822" s="677">
        <v>0</v>
      </c>
      <c r="AA1822" s="677">
        <v>0</v>
      </c>
      <c r="AB1822" s="677">
        <v>0</v>
      </c>
      <c r="AC1822" s="678">
        <v>0</v>
      </c>
      <c r="AD1822" s="676">
        <v>0</v>
      </c>
      <c r="AE1822" s="677">
        <v>0</v>
      </c>
      <c r="AF1822" s="677">
        <v>0</v>
      </c>
      <c r="AG1822" s="677">
        <v>0</v>
      </c>
      <c r="AH1822" s="678">
        <v>0</v>
      </c>
      <c r="AI1822" s="17"/>
      <c r="AM1822" s="109"/>
    </row>
    <row r="1823" spans="1:39" outlineLevel="2">
      <c r="A1823" s="37">
        <f>ROW()</f>
        <v>1823</v>
      </c>
      <c r="C1823" s="6" t="s">
        <v>473</v>
      </c>
      <c r="I1823" s="667"/>
      <c r="J1823" s="668"/>
      <c r="K1823" s="668"/>
      <c r="L1823" s="668"/>
      <c r="M1823" s="668"/>
      <c r="N1823" s="667"/>
      <c r="O1823" s="668"/>
      <c r="P1823" s="668"/>
      <c r="Q1823" s="668"/>
      <c r="R1823" s="668"/>
      <c r="S1823" s="658"/>
      <c r="T1823" s="676"/>
      <c r="U1823" s="677"/>
      <c r="V1823" s="677"/>
      <c r="W1823" s="677"/>
      <c r="X1823" s="678"/>
      <c r="Y1823" s="677">
        <v>0</v>
      </c>
      <c r="Z1823" s="677">
        <v>0</v>
      </c>
      <c r="AA1823" s="677">
        <v>0</v>
      </c>
      <c r="AB1823" s="677">
        <v>0</v>
      </c>
      <c r="AC1823" s="678">
        <v>0</v>
      </c>
      <c r="AD1823" s="676">
        <v>0</v>
      </c>
      <c r="AE1823" s="677">
        <v>0</v>
      </c>
      <c r="AF1823" s="677">
        <v>0</v>
      </c>
      <c r="AG1823" s="677">
        <v>0</v>
      </c>
      <c r="AH1823" s="678">
        <v>0</v>
      </c>
      <c r="AI1823" s="17"/>
      <c r="AM1823" s="109"/>
    </row>
    <row r="1824" spans="1:39" outlineLevel="2">
      <c r="A1824" s="37">
        <f>ROW()</f>
        <v>1824</v>
      </c>
      <c r="C1824" s="6" t="s">
        <v>474</v>
      </c>
      <c r="I1824" s="667"/>
      <c r="J1824" s="668"/>
      <c r="K1824" s="668"/>
      <c r="L1824" s="668"/>
      <c r="M1824" s="668"/>
      <c r="N1824" s="667"/>
      <c r="O1824" s="668"/>
      <c r="P1824" s="668"/>
      <c r="Q1824" s="668"/>
      <c r="R1824" s="668"/>
      <c r="S1824" s="658"/>
      <c r="T1824" s="676"/>
      <c r="U1824" s="677"/>
      <c r="V1824" s="677"/>
      <c r="W1824" s="677"/>
      <c r="X1824" s="678"/>
      <c r="Y1824" s="677">
        <v>0</v>
      </c>
      <c r="Z1824" s="677">
        <v>0</v>
      </c>
      <c r="AA1824" s="677">
        <v>0</v>
      </c>
      <c r="AB1824" s="677">
        <v>0</v>
      </c>
      <c r="AC1824" s="678">
        <v>0</v>
      </c>
      <c r="AD1824" s="676">
        <v>0</v>
      </c>
      <c r="AE1824" s="677">
        <v>0</v>
      </c>
      <c r="AF1824" s="677">
        <v>0</v>
      </c>
      <c r="AG1824" s="677">
        <v>0</v>
      </c>
      <c r="AH1824" s="678">
        <v>0</v>
      </c>
      <c r="AI1824" s="17"/>
      <c r="AM1824" s="109"/>
    </row>
    <row r="1825" spans="1:39" outlineLevel="2">
      <c r="A1825" s="37">
        <f>ROW()</f>
        <v>1825</v>
      </c>
      <c r="C1825" s="6" t="s">
        <v>477</v>
      </c>
      <c r="I1825" s="667"/>
      <c r="J1825" s="668"/>
      <c r="K1825" s="668"/>
      <c r="L1825" s="668"/>
      <c r="M1825" s="668"/>
      <c r="N1825" s="667"/>
      <c r="O1825" s="668"/>
      <c r="P1825" s="668"/>
      <c r="Q1825" s="668"/>
      <c r="R1825" s="668"/>
      <c r="S1825" s="658"/>
      <c r="T1825" s="676"/>
      <c r="U1825" s="677"/>
      <c r="V1825" s="677"/>
      <c r="W1825" s="677"/>
      <c r="X1825" s="678"/>
      <c r="Y1825" s="677">
        <v>0</v>
      </c>
      <c r="Z1825" s="677">
        <v>0</v>
      </c>
      <c r="AA1825" s="677">
        <v>0</v>
      </c>
      <c r="AB1825" s="677">
        <v>0</v>
      </c>
      <c r="AC1825" s="678">
        <v>0</v>
      </c>
      <c r="AD1825" s="676">
        <v>0</v>
      </c>
      <c r="AE1825" s="677">
        <v>0</v>
      </c>
      <c r="AF1825" s="677">
        <v>0</v>
      </c>
      <c r="AG1825" s="677">
        <v>0</v>
      </c>
      <c r="AH1825" s="678">
        <v>0</v>
      </c>
      <c r="AI1825" s="17"/>
      <c r="AM1825" s="109"/>
    </row>
    <row r="1826" spans="1:39" outlineLevel="2">
      <c r="A1826" s="37">
        <f>ROW()</f>
        <v>1826</v>
      </c>
      <c r="C1826" s="6" t="s">
        <v>511</v>
      </c>
      <c r="I1826" s="667"/>
      <c r="J1826" s="668"/>
      <c r="K1826" s="668"/>
      <c r="L1826" s="668"/>
      <c r="M1826" s="668"/>
      <c r="N1826" s="667"/>
      <c r="O1826" s="668"/>
      <c r="P1826" s="668"/>
      <c r="Q1826" s="668"/>
      <c r="R1826" s="668"/>
      <c r="S1826" s="658"/>
      <c r="T1826" s="676"/>
      <c r="U1826" s="677"/>
      <c r="V1826" s="677"/>
      <c r="W1826" s="677"/>
      <c r="X1826" s="678"/>
      <c r="Y1826" s="677"/>
      <c r="Z1826" s="677"/>
      <c r="AA1826" s="677"/>
      <c r="AB1826" s="677"/>
      <c r="AC1826" s="678"/>
      <c r="AD1826" s="676"/>
      <c r="AE1826" s="677"/>
      <c r="AF1826" s="677"/>
      <c r="AG1826" s="677"/>
      <c r="AH1826" s="678"/>
      <c r="AI1826" s="17"/>
      <c r="AM1826" s="109"/>
    </row>
    <row r="1827" spans="1:39" outlineLevel="2">
      <c r="A1827" s="37">
        <f>ROW()</f>
        <v>1827</v>
      </c>
      <c r="C1827" s="6" t="s">
        <v>655</v>
      </c>
      <c r="I1827" s="667"/>
      <c r="J1827" s="668"/>
      <c r="K1827" s="668"/>
      <c r="L1827" s="668"/>
      <c r="M1827" s="668"/>
      <c r="N1827" s="667"/>
      <c r="O1827" s="668"/>
      <c r="P1827" s="668"/>
      <c r="Q1827" s="668"/>
      <c r="R1827" s="668"/>
      <c r="S1827" s="658"/>
      <c r="T1827" s="676"/>
      <c r="U1827" s="677"/>
      <c r="V1827" s="677"/>
      <c r="W1827" s="677"/>
      <c r="X1827" s="678"/>
      <c r="Y1827" s="677"/>
      <c r="Z1827" s="677"/>
      <c r="AA1827" s="677"/>
      <c r="AB1827" s="677"/>
      <c r="AC1827" s="678"/>
      <c r="AD1827" s="676"/>
      <c r="AE1827" s="677"/>
      <c r="AF1827" s="677"/>
      <c r="AG1827" s="677"/>
      <c r="AH1827" s="678"/>
      <c r="AI1827" s="17"/>
      <c r="AM1827" s="109"/>
    </row>
    <row r="1828" spans="1:39" outlineLevel="2">
      <c r="A1828" s="37">
        <f>ROW()</f>
        <v>1828</v>
      </c>
      <c r="C1828" s="6" t="s">
        <v>656</v>
      </c>
      <c r="I1828" s="667"/>
      <c r="J1828" s="668"/>
      <c r="K1828" s="668"/>
      <c r="L1828" s="668"/>
      <c r="M1828" s="668"/>
      <c r="N1828" s="667"/>
      <c r="O1828" s="668"/>
      <c r="P1828" s="668"/>
      <c r="Q1828" s="668"/>
      <c r="R1828" s="668"/>
      <c r="S1828" s="658"/>
      <c r="T1828" s="676"/>
      <c r="U1828" s="677"/>
      <c r="V1828" s="677"/>
      <c r="W1828" s="677"/>
      <c r="X1828" s="678"/>
      <c r="Y1828" s="677"/>
      <c r="Z1828" s="677"/>
      <c r="AA1828" s="677"/>
      <c r="AB1828" s="677"/>
      <c r="AC1828" s="678"/>
      <c r="AD1828" s="676"/>
      <c r="AE1828" s="677"/>
      <c r="AF1828" s="677"/>
      <c r="AG1828" s="677"/>
      <c r="AH1828" s="678"/>
      <c r="AI1828" s="17"/>
      <c r="AM1828" s="109"/>
    </row>
    <row r="1829" spans="1:39" outlineLevel="2">
      <c r="A1829" s="37">
        <f>ROW()</f>
        <v>1829</v>
      </c>
      <c r="C1829" s="6" t="s">
        <v>667</v>
      </c>
      <c r="I1829" s="667"/>
      <c r="J1829" s="668"/>
      <c r="K1829" s="668"/>
      <c r="L1829" s="668"/>
      <c r="M1829" s="668"/>
      <c r="N1829" s="667"/>
      <c r="O1829" s="668"/>
      <c r="P1829" s="668"/>
      <c r="Q1829" s="668"/>
      <c r="R1829" s="668"/>
      <c r="S1829" s="658"/>
      <c r="T1829" s="676"/>
      <c r="U1829" s="677"/>
      <c r="V1829" s="677"/>
      <c r="W1829" s="677"/>
      <c r="X1829" s="678"/>
      <c r="Y1829" s="677"/>
      <c r="Z1829" s="677"/>
      <c r="AA1829" s="677"/>
      <c r="AB1829" s="677"/>
      <c r="AC1829" s="678"/>
      <c r="AD1829" s="676"/>
      <c r="AE1829" s="677"/>
      <c r="AF1829" s="677"/>
      <c r="AG1829" s="677"/>
      <c r="AH1829" s="678"/>
      <c r="AI1829" s="17"/>
      <c r="AM1829" s="109"/>
    </row>
    <row r="1830" spans="1:39" outlineLevel="2">
      <c r="A1830" s="37">
        <f>ROW()</f>
        <v>1830</v>
      </c>
      <c r="C1830" s="6" t="s">
        <v>212</v>
      </c>
      <c r="I1830" s="667">
        <v>0</v>
      </c>
      <c r="J1830" s="668">
        <v>0</v>
      </c>
      <c r="K1830" s="668">
        <v>0</v>
      </c>
      <c r="L1830" s="668">
        <v>0</v>
      </c>
      <c r="M1830" s="668">
        <v>0</v>
      </c>
      <c r="N1830" s="667">
        <v>0</v>
      </c>
      <c r="O1830" s="668">
        <v>0</v>
      </c>
      <c r="P1830" s="668">
        <v>0</v>
      </c>
      <c r="Q1830" s="668">
        <v>0</v>
      </c>
      <c r="R1830" s="668">
        <v>0</v>
      </c>
      <c r="S1830" s="658">
        <v>0</v>
      </c>
      <c r="T1830" s="676">
        <v>0</v>
      </c>
      <c r="U1830" s="677">
        <v>0</v>
      </c>
      <c r="V1830" s="677">
        <v>0</v>
      </c>
      <c r="W1830" s="677">
        <v>0</v>
      </c>
      <c r="X1830" s="678">
        <v>0</v>
      </c>
      <c r="Y1830" s="677">
        <v>0</v>
      </c>
      <c r="Z1830" s="677">
        <v>0</v>
      </c>
      <c r="AA1830" s="677">
        <v>0</v>
      </c>
      <c r="AB1830" s="677">
        <v>0</v>
      </c>
      <c r="AC1830" s="678">
        <v>0</v>
      </c>
      <c r="AD1830" s="676">
        <v>0</v>
      </c>
      <c r="AE1830" s="677">
        <v>0</v>
      </c>
      <c r="AF1830" s="677">
        <v>0</v>
      </c>
      <c r="AG1830" s="677">
        <v>0</v>
      </c>
      <c r="AH1830" s="678">
        <v>0</v>
      </c>
      <c r="AI1830" s="17"/>
      <c r="AM1830" s="109"/>
    </row>
    <row r="1831" spans="1:39" outlineLevel="2">
      <c r="A1831" s="37">
        <f>ROW()</f>
        <v>1831</v>
      </c>
      <c r="C1831" s="6" t="s">
        <v>362</v>
      </c>
      <c r="I1831" s="669"/>
      <c r="J1831" s="670"/>
      <c r="K1831" s="670"/>
      <c r="L1831" s="670"/>
      <c r="M1831" s="670"/>
      <c r="N1831" s="669"/>
      <c r="O1831" s="670"/>
      <c r="P1831" s="670"/>
      <c r="Q1831" s="670"/>
      <c r="R1831" s="670"/>
      <c r="S1831" s="659"/>
      <c r="T1831" s="682"/>
      <c r="U1831" s="683"/>
      <c r="V1831" s="683"/>
      <c r="W1831" s="683"/>
      <c r="X1831" s="684"/>
      <c r="Y1831" s="680">
        <v>0</v>
      </c>
      <c r="Z1831" s="680">
        <v>0</v>
      </c>
      <c r="AA1831" s="680">
        <v>0</v>
      </c>
      <c r="AB1831" s="680">
        <v>0</v>
      </c>
      <c r="AC1831" s="681">
        <v>0</v>
      </c>
      <c r="AD1831" s="679">
        <v>0</v>
      </c>
      <c r="AE1831" s="680">
        <v>0</v>
      </c>
      <c r="AF1831" s="680">
        <v>0</v>
      </c>
      <c r="AG1831" s="680">
        <v>0</v>
      </c>
      <c r="AH1831" s="681">
        <v>0</v>
      </c>
      <c r="AI1831" s="17"/>
      <c r="AM1831" s="109"/>
    </row>
    <row r="1832" spans="1:39" outlineLevel="2">
      <c r="A1832" s="37">
        <f>ROW()</f>
        <v>1832</v>
      </c>
      <c r="C1832" s="6" t="s">
        <v>1</v>
      </c>
      <c r="I1832" s="204">
        <f t="shared" ref="I1832:AC1832" si="1235">SUM(I1819:I1831)</f>
        <v>0</v>
      </c>
      <c r="J1832" s="9">
        <f t="shared" si="1235"/>
        <v>0</v>
      </c>
      <c r="K1832" s="9">
        <f t="shared" si="1235"/>
        <v>0</v>
      </c>
      <c r="L1832" s="9">
        <f t="shared" si="1235"/>
        <v>0</v>
      </c>
      <c r="M1832" s="9">
        <f t="shared" si="1235"/>
        <v>0</v>
      </c>
      <c r="N1832" s="204">
        <f t="shared" si="1235"/>
        <v>0</v>
      </c>
      <c r="O1832" s="9">
        <f t="shared" si="1235"/>
        <v>0</v>
      </c>
      <c r="P1832" s="9">
        <f t="shared" si="1235"/>
        <v>0</v>
      </c>
      <c r="Q1832" s="9">
        <f t="shared" si="1235"/>
        <v>0</v>
      </c>
      <c r="R1832" s="9">
        <f t="shared" si="1235"/>
        <v>0</v>
      </c>
      <c r="S1832" s="18">
        <f t="shared" si="1235"/>
        <v>0</v>
      </c>
      <c r="T1832" s="204">
        <f t="shared" si="1235"/>
        <v>0.16398683242891568</v>
      </c>
      <c r="U1832" s="9">
        <f t="shared" si="1235"/>
        <v>0.14300992677702398</v>
      </c>
      <c r="V1832" s="9">
        <f t="shared" si="1235"/>
        <v>6.3941039068884764E-2</v>
      </c>
      <c r="W1832" s="9">
        <f t="shared" si="1235"/>
        <v>0.112594092608478</v>
      </c>
      <c r="X1832" s="18">
        <f t="shared" si="1235"/>
        <v>0.38493607295487864</v>
      </c>
      <c r="Y1832" s="9">
        <f t="shared" si="1235"/>
        <v>0</v>
      </c>
      <c r="Z1832" s="9">
        <f t="shared" si="1235"/>
        <v>0</v>
      </c>
      <c r="AA1832" s="9">
        <f t="shared" si="1235"/>
        <v>0</v>
      </c>
      <c r="AB1832" s="9">
        <f t="shared" si="1235"/>
        <v>0</v>
      </c>
      <c r="AC1832" s="18">
        <f t="shared" si="1235"/>
        <v>0</v>
      </c>
      <c r="AD1832" s="204">
        <f t="shared" ref="AD1832:AH1832" si="1236">SUM(AD1819:AD1831)</f>
        <v>0</v>
      </c>
      <c r="AE1832" s="9">
        <f t="shared" si="1236"/>
        <v>0</v>
      </c>
      <c r="AF1832" s="9">
        <f t="shared" si="1236"/>
        <v>0</v>
      </c>
      <c r="AG1832" s="9">
        <f t="shared" si="1236"/>
        <v>0</v>
      </c>
      <c r="AH1832" s="18">
        <f t="shared" si="1236"/>
        <v>0</v>
      </c>
      <c r="AI1832" s="17"/>
      <c r="AM1832" s="109"/>
    </row>
    <row r="1833" spans="1:39" outlineLevel="2">
      <c r="A1833" s="37">
        <f>ROW()</f>
        <v>1833</v>
      </c>
      <c r="B1833" s="64" t="s">
        <v>221</v>
      </c>
      <c r="I1833" s="1312" t="s">
        <v>260</v>
      </c>
      <c r="J1833" s="1313"/>
      <c r="K1833" s="1313"/>
      <c r="L1833" s="1313"/>
      <c r="M1833" s="1313"/>
      <c r="N1833" s="1290" t="s">
        <v>286</v>
      </c>
      <c r="O1833" s="1291"/>
      <c r="P1833" s="1291"/>
      <c r="Q1833" s="1291"/>
      <c r="R1833" s="1291"/>
      <c r="S1833" s="1292"/>
      <c r="T1833" s="1312" t="s">
        <v>211</v>
      </c>
      <c r="U1833" s="1313"/>
      <c r="V1833" s="1313"/>
      <c r="W1833" s="1313"/>
      <c r="X1833" s="1314"/>
      <c r="Y1833" s="1313" t="s">
        <v>494</v>
      </c>
      <c r="Z1833" s="1313"/>
      <c r="AA1833" s="1313"/>
      <c r="AB1833" s="1313"/>
      <c r="AC1833" s="1313"/>
      <c r="AD1833" s="1313" t="s">
        <v>494</v>
      </c>
      <c r="AE1833" s="1313"/>
      <c r="AF1833" s="1313"/>
      <c r="AG1833" s="1313"/>
      <c r="AH1833" s="1314"/>
      <c r="AI1833" s="17"/>
      <c r="AM1833" s="109"/>
    </row>
    <row r="1834" spans="1:39" outlineLevel="2">
      <c r="A1834" s="37">
        <f>ROW()</f>
        <v>1834</v>
      </c>
      <c r="C1834" s="167" t="s">
        <v>2</v>
      </c>
      <c r="I1834" s="667">
        <v>0</v>
      </c>
      <c r="J1834" s="668">
        <v>0</v>
      </c>
      <c r="K1834" s="668">
        <v>0</v>
      </c>
      <c r="L1834" s="668">
        <v>0</v>
      </c>
      <c r="M1834" s="668">
        <v>0</v>
      </c>
      <c r="N1834" s="667">
        <v>0</v>
      </c>
      <c r="O1834" s="668">
        <v>0</v>
      </c>
      <c r="P1834" s="668">
        <v>0</v>
      </c>
      <c r="Q1834" s="668">
        <v>0</v>
      </c>
      <c r="R1834" s="668">
        <v>0</v>
      </c>
      <c r="S1834" s="658">
        <v>0</v>
      </c>
      <c r="T1834" s="676">
        <v>0</v>
      </c>
      <c r="U1834" s="677">
        <v>0</v>
      </c>
      <c r="V1834" s="677">
        <v>0</v>
      </c>
      <c r="W1834" s="677">
        <v>0</v>
      </c>
      <c r="X1834" s="678">
        <v>0</v>
      </c>
      <c r="Y1834" s="677">
        <v>0</v>
      </c>
      <c r="Z1834" s="677">
        <v>0</v>
      </c>
      <c r="AA1834" s="677">
        <v>0</v>
      </c>
      <c r="AB1834" s="677">
        <v>0</v>
      </c>
      <c r="AC1834" s="678">
        <v>0</v>
      </c>
      <c r="AD1834" s="676">
        <v>0</v>
      </c>
      <c r="AE1834" s="677">
        <v>0</v>
      </c>
      <c r="AF1834" s="677">
        <v>0</v>
      </c>
      <c r="AG1834" s="677">
        <v>0</v>
      </c>
      <c r="AH1834" s="678">
        <v>0</v>
      </c>
      <c r="AI1834" s="17"/>
      <c r="AM1834" s="109"/>
    </row>
    <row r="1835" spans="1:39" outlineLevel="2">
      <c r="A1835" s="37">
        <f>ROW()</f>
        <v>1835</v>
      </c>
      <c r="C1835" s="6" t="s">
        <v>3</v>
      </c>
      <c r="I1835" s="667">
        <v>0</v>
      </c>
      <c r="J1835" s="668">
        <v>0</v>
      </c>
      <c r="K1835" s="668">
        <v>0</v>
      </c>
      <c r="L1835" s="668">
        <v>0</v>
      </c>
      <c r="M1835" s="668">
        <v>0</v>
      </c>
      <c r="N1835" s="667">
        <v>0</v>
      </c>
      <c r="O1835" s="668">
        <v>0</v>
      </c>
      <c r="P1835" s="668">
        <v>0</v>
      </c>
      <c r="Q1835" s="668">
        <v>0</v>
      </c>
      <c r="R1835" s="668">
        <v>0</v>
      </c>
      <c r="S1835" s="658">
        <v>0</v>
      </c>
      <c r="T1835" s="676">
        <v>0</v>
      </c>
      <c r="U1835" s="677">
        <v>0</v>
      </c>
      <c r="V1835" s="677">
        <v>0</v>
      </c>
      <c r="W1835" s="677">
        <v>0</v>
      </c>
      <c r="X1835" s="678">
        <v>0</v>
      </c>
      <c r="Y1835" s="677">
        <v>0</v>
      </c>
      <c r="Z1835" s="677">
        <v>0</v>
      </c>
      <c r="AA1835" s="677">
        <v>0</v>
      </c>
      <c r="AB1835" s="677">
        <v>0</v>
      </c>
      <c r="AC1835" s="678">
        <v>0</v>
      </c>
      <c r="AD1835" s="676">
        <v>0</v>
      </c>
      <c r="AE1835" s="677">
        <v>0</v>
      </c>
      <c r="AF1835" s="677">
        <v>0</v>
      </c>
      <c r="AG1835" s="677">
        <v>0</v>
      </c>
      <c r="AH1835" s="678">
        <v>0</v>
      </c>
      <c r="AI1835" s="17"/>
      <c r="AM1835" s="109"/>
    </row>
    <row r="1836" spans="1:39" outlineLevel="2">
      <c r="A1836" s="37">
        <f>ROW()</f>
        <v>1836</v>
      </c>
      <c r="C1836" s="6" t="s">
        <v>4</v>
      </c>
      <c r="I1836" s="667">
        <v>0</v>
      </c>
      <c r="J1836" s="668">
        <v>0</v>
      </c>
      <c r="K1836" s="668">
        <v>0</v>
      </c>
      <c r="L1836" s="668">
        <v>0</v>
      </c>
      <c r="M1836" s="668">
        <v>0</v>
      </c>
      <c r="N1836" s="667">
        <v>0</v>
      </c>
      <c r="O1836" s="668">
        <v>0</v>
      </c>
      <c r="P1836" s="668">
        <v>0</v>
      </c>
      <c r="Q1836" s="668">
        <v>0</v>
      </c>
      <c r="R1836" s="668">
        <v>0</v>
      </c>
      <c r="S1836" s="658">
        <v>0</v>
      </c>
      <c r="T1836" s="676">
        <v>0</v>
      </c>
      <c r="U1836" s="677">
        <v>0</v>
      </c>
      <c r="V1836" s="677">
        <v>0</v>
      </c>
      <c r="W1836" s="677">
        <v>0</v>
      </c>
      <c r="X1836" s="678">
        <v>0</v>
      </c>
      <c r="Y1836" s="677">
        <v>0</v>
      </c>
      <c r="Z1836" s="677">
        <v>0</v>
      </c>
      <c r="AA1836" s="677">
        <v>0</v>
      </c>
      <c r="AB1836" s="677">
        <v>0</v>
      </c>
      <c r="AC1836" s="678">
        <v>0</v>
      </c>
      <c r="AD1836" s="676">
        <v>0</v>
      </c>
      <c r="AE1836" s="677">
        <v>0</v>
      </c>
      <c r="AF1836" s="677">
        <v>0</v>
      </c>
      <c r="AG1836" s="677">
        <v>0</v>
      </c>
      <c r="AH1836" s="678">
        <v>0</v>
      </c>
      <c r="AI1836" s="17"/>
      <c r="AM1836" s="109"/>
    </row>
    <row r="1837" spans="1:39" outlineLevel="2">
      <c r="A1837" s="37">
        <f>ROW()</f>
        <v>1837</v>
      </c>
      <c r="C1837" s="6" t="s">
        <v>208</v>
      </c>
      <c r="I1837" s="667">
        <v>0</v>
      </c>
      <c r="J1837" s="668">
        <v>0</v>
      </c>
      <c r="K1837" s="668">
        <v>0</v>
      </c>
      <c r="L1837" s="668">
        <v>0</v>
      </c>
      <c r="M1837" s="668">
        <v>0</v>
      </c>
      <c r="N1837" s="667">
        <v>0</v>
      </c>
      <c r="O1837" s="668">
        <v>0</v>
      </c>
      <c r="P1837" s="668">
        <v>0</v>
      </c>
      <c r="Q1837" s="668">
        <v>0</v>
      </c>
      <c r="R1837" s="668">
        <v>0</v>
      </c>
      <c r="S1837" s="658">
        <v>0</v>
      </c>
      <c r="T1837" s="676">
        <v>0</v>
      </c>
      <c r="U1837" s="677">
        <v>0</v>
      </c>
      <c r="V1837" s="677">
        <v>8.3763836005717629E-2</v>
      </c>
      <c r="W1837" s="677">
        <v>0</v>
      </c>
      <c r="X1837" s="678">
        <v>2.0782473589127964E-2</v>
      </c>
      <c r="Y1837" s="677">
        <v>0</v>
      </c>
      <c r="Z1837" s="677">
        <v>0</v>
      </c>
      <c r="AA1837" s="677">
        <v>0</v>
      </c>
      <c r="AB1837" s="677">
        <v>0</v>
      </c>
      <c r="AC1837" s="678">
        <v>0</v>
      </c>
      <c r="AD1837" s="676">
        <v>0</v>
      </c>
      <c r="AE1837" s="677">
        <v>0</v>
      </c>
      <c r="AF1837" s="677">
        <v>0</v>
      </c>
      <c r="AG1837" s="677">
        <v>0</v>
      </c>
      <c r="AH1837" s="678">
        <v>0</v>
      </c>
      <c r="AI1837" s="17"/>
      <c r="AM1837" s="109"/>
    </row>
    <row r="1838" spans="1:39" outlineLevel="2">
      <c r="A1838" s="37">
        <f>ROW()</f>
        <v>1838</v>
      </c>
      <c r="C1838" s="6" t="s">
        <v>473</v>
      </c>
      <c r="I1838" s="667"/>
      <c r="J1838" s="668"/>
      <c r="K1838" s="668"/>
      <c r="L1838" s="668"/>
      <c r="M1838" s="668"/>
      <c r="N1838" s="667"/>
      <c r="O1838" s="668"/>
      <c r="P1838" s="668"/>
      <c r="Q1838" s="668"/>
      <c r="R1838" s="668"/>
      <c r="S1838" s="658"/>
      <c r="T1838" s="676"/>
      <c r="U1838" s="677"/>
      <c r="V1838" s="677"/>
      <c r="W1838" s="677"/>
      <c r="X1838" s="678"/>
      <c r="Y1838" s="677">
        <v>0</v>
      </c>
      <c r="Z1838" s="677">
        <v>0</v>
      </c>
      <c r="AA1838" s="677">
        <v>0</v>
      </c>
      <c r="AB1838" s="677">
        <v>0</v>
      </c>
      <c r="AC1838" s="678">
        <v>0</v>
      </c>
      <c r="AD1838" s="676">
        <v>0</v>
      </c>
      <c r="AE1838" s="677">
        <v>0</v>
      </c>
      <c r="AF1838" s="677">
        <v>0</v>
      </c>
      <c r="AG1838" s="677">
        <v>0</v>
      </c>
      <c r="AH1838" s="678">
        <v>0</v>
      </c>
      <c r="AI1838" s="17"/>
      <c r="AM1838" s="109"/>
    </row>
    <row r="1839" spans="1:39" outlineLevel="2">
      <c r="A1839" s="37">
        <f>ROW()</f>
        <v>1839</v>
      </c>
      <c r="C1839" s="6" t="s">
        <v>474</v>
      </c>
      <c r="I1839" s="667"/>
      <c r="J1839" s="668"/>
      <c r="K1839" s="668"/>
      <c r="L1839" s="668"/>
      <c r="M1839" s="668"/>
      <c r="N1839" s="667"/>
      <c r="O1839" s="668"/>
      <c r="P1839" s="668"/>
      <c r="Q1839" s="668"/>
      <c r="R1839" s="668"/>
      <c r="S1839" s="658"/>
      <c r="T1839" s="676"/>
      <c r="U1839" s="677"/>
      <c r="V1839" s="677"/>
      <c r="W1839" s="677"/>
      <c r="X1839" s="678"/>
      <c r="Y1839" s="677">
        <v>0</v>
      </c>
      <c r="Z1839" s="677">
        <v>0</v>
      </c>
      <c r="AA1839" s="677">
        <v>0</v>
      </c>
      <c r="AB1839" s="677">
        <v>0</v>
      </c>
      <c r="AC1839" s="678">
        <v>0</v>
      </c>
      <c r="AD1839" s="676">
        <v>0</v>
      </c>
      <c r="AE1839" s="677">
        <v>0</v>
      </c>
      <c r="AF1839" s="677">
        <v>0</v>
      </c>
      <c r="AG1839" s="677">
        <v>0</v>
      </c>
      <c r="AH1839" s="678">
        <v>0</v>
      </c>
      <c r="AI1839" s="17"/>
      <c r="AM1839" s="109"/>
    </row>
    <row r="1840" spans="1:39" outlineLevel="2">
      <c r="A1840" s="37">
        <f>ROW()</f>
        <v>1840</v>
      </c>
      <c r="C1840" s="6" t="s">
        <v>477</v>
      </c>
      <c r="I1840" s="667"/>
      <c r="J1840" s="668"/>
      <c r="K1840" s="668"/>
      <c r="L1840" s="668"/>
      <c r="M1840" s="668"/>
      <c r="N1840" s="667"/>
      <c r="O1840" s="668"/>
      <c r="P1840" s="668"/>
      <c r="Q1840" s="668"/>
      <c r="R1840" s="668"/>
      <c r="S1840" s="658"/>
      <c r="T1840" s="676"/>
      <c r="U1840" s="677"/>
      <c r="V1840" s="677"/>
      <c r="W1840" s="677"/>
      <c r="X1840" s="678"/>
      <c r="Y1840" s="677">
        <v>0</v>
      </c>
      <c r="Z1840" s="677">
        <v>0</v>
      </c>
      <c r="AA1840" s="677">
        <v>0</v>
      </c>
      <c r="AB1840" s="677">
        <v>0</v>
      </c>
      <c r="AC1840" s="678">
        <v>0</v>
      </c>
      <c r="AD1840" s="676">
        <v>0</v>
      </c>
      <c r="AE1840" s="677">
        <v>0</v>
      </c>
      <c r="AF1840" s="677">
        <v>0</v>
      </c>
      <c r="AG1840" s="677">
        <v>0</v>
      </c>
      <c r="AH1840" s="678">
        <v>0</v>
      </c>
      <c r="AI1840" s="17"/>
      <c r="AM1840" s="109"/>
    </row>
    <row r="1841" spans="1:39" outlineLevel="2">
      <c r="A1841" s="37">
        <f>ROW()</f>
        <v>1841</v>
      </c>
      <c r="C1841" s="6" t="s">
        <v>511</v>
      </c>
      <c r="I1841" s="667"/>
      <c r="J1841" s="668"/>
      <c r="K1841" s="668"/>
      <c r="L1841" s="668"/>
      <c r="M1841" s="668"/>
      <c r="N1841" s="667"/>
      <c r="O1841" s="668"/>
      <c r="P1841" s="668"/>
      <c r="Q1841" s="668"/>
      <c r="R1841" s="668"/>
      <c r="S1841" s="658"/>
      <c r="T1841" s="676"/>
      <c r="U1841" s="677"/>
      <c r="V1841" s="677"/>
      <c r="W1841" s="677"/>
      <c r="X1841" s="678"/>
      <c r="Y1841" s="677"/>
      <c r="Z1841" s="677"/>
      <c r="AA1841" s="677"/>
      <c r="AB1841" s="677"/>
      <c r="AC1841" s="678"/>
      <c r="AD1841" s="676"/>
      <c r="AE1841" s="677"/>
      <c r="AF1841" s="677"/>
      <c r="AG1841" s="677"/>
      <c r="AH1841" s="678"/>
      <c r="AI1841" s="17"/>
      <c r="AM1841" s="109"/>
    </row>
    <row r="1842" spans="1:39" outlineLevel="2">
      <c r="A1842" s="37">
        <f>ROW()</f>
        <v>1842</v>
      </c>
      <c r="C1842" s="6" t="s">
        <v>655</v>
      </c>
      <c r="I1842" s="667"/>
      <c r="J1842" s="668"/>
      <c r="K1842" s="668"/>
      <c r="L1842" s="668"/>
      <c r="M1842" s="668"/>
      <c r="N1842" s="667"/>
      <c r="O1842" s="668"/>
      <c r="P1842" s="668"/>
      <c r="Q1842" s="668"/>
      <c r="R1842" s="668"/>
      <c r="S1842" s="658"/>
      <c r="T1842" s="676"/>
      <c r="U1842" s="677"/>
      <c r="V1842" s="677"/>
      <c r="W1842" s="677"/>
      <c r="X1842" s="678"/>
      <c r="Y1842" s="677"/>
      <c r="Z1842" s="677"/>
      <c r="AA1842" s="677"/>
      <c r="AB1842" s="677"/>
      <c r="AC1842" s="678"/>
      <c r="AD1842" s="676"/>
      <c r="AE1842" s="677"/>
      <c r="AF1842" s="677"/>
      <c r="AG1842" s="677"/>
      <c r="AH1842" s="678"/>
      <c r="AI1842" s="17"/>
      <c r="AM1842" s="109"/>
    </row>
    <row r="1843" spans="1:39" outlineLevel="2">
      <c r="A1843" s="37">
        <f>ROW()</f>
        <v>1843</v>
      </c>
      <c r="C1843" s="6" t="s">
        <v>656</v>
      </c>
      <c r="I1843" s="667"/>
      <c r="J1843" s="668"/>
      <c r="K1843" s="668"/>
      <c r="L1843" s="668"/>
      <c r="M1843" s="668"/>
      <c r="N1843" s="667"/>
      <c r="O1843" s="668"/>
      <c r="P1843" s="668"/>
      <c r="Q1843" s="668"/>
      <c r="R1843" s="668"/>
      <c r="S1843" s="658"/>
      <c r="T1843" s="676"/>
      <c r="U1843" s="677"/>
      <c r="V1843" s="677"/>
      <c r="W1843" s="677"/>
      <c r="X1843" s="678"/>
      <c r="Y1843" s="677"/>
      <c r="Z1843" s="677"/>
      <c r="AA1843" s="677"/>
      <c r="AB1843" s="677"/>
      <c r="AC1843" s="678"/>
      <c r="AD1843" s="676"/>
      <c r="AE1843" s="677"/>
      <c r="AF1843" s="677"/>
      <c r="AG1843" s="677"/>
      <c r="AH1843" s="678"/>
      <c r="AI1843" s="17"/>
      <c r="AM1843" s="109"/>
    </row>
    <row r="1844" spans="1:39" outlineLevel="2">
      <c r="A1844" s="37">
        <f>ROW()</f>
        <v>1844</v>
      </c>
      <c r="C1844" s="6" t="s">
        <v>667</v>
      </c>
      <c r="I1844" s="667"/>
      <c r="J1844" s="668"/>
      <c r="K1844" s="668"/>
      <c r="L1844" s="668"/>
      <c r="M1844" s="668"/>
      <c r="N1844" s="667"/>
      <c r="O1844" s="668"/>
      <c r="P1844" s="668"/>
      <c r="Q1844" s="668"/>
      <c r="R1844" s="668"/>
      <c r="S1844" s="658"/>
      <c r="T1844" s="676"/>
      <c r="U1844" s="677"/>
      <c r="V1844" s="677"/>
      <c r="W1844" s="677"/>
      <c r="X1844" s="678"/>
      <c r="Y1844" s="677"/>
      <c r="Z1844" s="677"/>
      <c r="AA1844" s="677"/>
      <c r="AB1844" s="677"/>
      <c r="AC1844" s="678"/>
      <c r="AD1844" s="676"/>
      <c r="AE1844" s="677"/>
      <c r="AF1844" s="677"/>
      <c r="AG1844" s="677"/>
      <c r="AH1844" s="678"/>
      <c r="AI1844" s="17"/>
      <c r="AM1844" s="109"/>
    </row>
    <row r="1845" spans="1:39" outlineLevel="2">
      <c r="A1845" s="37">
        <f>ROW()</f>
        <v>1845</v>
      </c>
      <c r="C1845" s="6" t="s">
        <v>212</v>
      </c>
      <c r="I1845" s="667">
        <v>0</v>
      </c>
      <c r="J1845" s="668">
        <v>0</v>
      </c>
      <c r="K1845" s="668">
        <v>0</v>
      </c>
      <c r="L1845" s="668">
        <v>0</v>
      </c>
      <c r="M1845" s="668">
        <v>0</v>
      </c>
      <c r="N1845" s="667">
        <v>0</v>
      </c>
      <c r="O1845" s="668">
        <v>0</v>
      </c>
      <c r="P1845" s="668">
        <v>0</v>
      </c>
      <c r="Q1845" s="668">
        <v>0</v>
      </c>
      <c r="R1845" s="668">
        <v>0</v>
      </c>
      <c r="S1845" s="658">
        <v>0</v>
      </c>
      <c r="T1845" s="676">
        <v>0</v>
      </c>
      <c r="U1845" s="677">
        <v>0</v>
      </c>
      <c r="V1845" s="677">
        <v>0</v>
      </c>
      <c r="W1845" s="677">
        <v>0</v>
      </c>
      <c r="X1845" s="678">
        <v>0</v>
      </c>
      <c r="Y1845" s="677">
        <v>0</v>
      </c>
      <c r="Z1845" s="677">
        <v>0</v>
      </c>
      <c r="AA1845" s="677">
        <v>0</v>
      </c>
      <c r="AB1845" s="677">
        <v>0</v>
      </c>
      <c r="AC1845" s="678">
        <v>0</v>
      </c>
      <c r="AD1845" s="676">
        <v>0</v>
      </c>
      <c r="AE1845" s="677">
        <v>0</v>
      </c>
      <c r="AF1845" s="677">
        <v>0</v>
      </c>
      <c r="AG1845" s="677">
        <v>0</v>
      </c>
      <c r="AH1845" s="678">
        <v>0</v>
      </c>
      <c r="AI1845" s="17"/>
      <c r="AM1845" s="109"/>
    </row>
    <row r="1846" spans="1:39" outlineLevel="2">
      <c r="A1846" s="37">
        <f>ROW()</f>
        <v>1846</v>
      </c>
      <c r="C1846" s="6" t="s">
        <v>362</v>
      </c>
      <c r="I1846" s="669"/>
      <c r="J1846" s="670"/>
      <c r="K1846" s="670"/>
      <c r="L1846" s="670"/>
      <c r="M1846" s="670"/>
      <c r="N1846" s="669"/>
      <c r="O1846" s="670"/>
      <c r="P1846" s="670"/>
      <c r="Q1846" s="670"/>
      <c r="R1846" s="670"/>
      <c r="S1846" s="659"/>
      <c r="T1846" s="682"/>
      <c r="U1846" s="683"/>
      <c r="V1846" s="683"/>
      <c r="W1846" s="683"/>
      <c r="X1846" s="684"/>
      <c r="Y1846" s="680">
        <v>0</v>
      </c>
      <c r="Z1846" s="680">
        <v>0</v>
      </c>
      <c r="AA1846" s="680">
        <v>0</v>
      </c>
      <c r="AB1846" s="680">
        <v>0</v>
      </c>
      <c r="AC1846" s="681">
        <v>0</v>
      </c>
      <c r="AD1846" s="679">
        <v>0</v>
      </c>
      <c r="AE1846" s="680">
        <v>0</v>
      </c>
      <c r="AF1846" s="680">
        <v>0</v>
      </c>
      <c r="AG1846" s="680">
        <v>0</v>
      </c>
      <c r="AH1846" s="681">
        <v>0</v>
      </c>
      <c r="AI1846" s="17"/>
      <c r="AM1846" s="109"/>
    </row>
    <row r="1847" spans="1:39" outlineLevel="2">
      <c r="A1847" s="37">
        <f>ROW()</f>
        <v>1847</v>
      </c>
      <c r="C1847" s="6" t="s">
        <v>1</v>
      </c>
      <c r="I1847" s="204">
        <f t="shared" ref="I1847:AC1847" si="1237">SUM(I1834:I1846)</f>
        <v>0</v>
      </c>
      <c r="J1847" s="9">
        <f t="shared" si="1237"/>
        <v>0</v>
      </c>
      <c r="K1847" s="9">
        <f t="shared" si="1237"/>
        <v>0</v>
      </c>
      <c r="L1847" s="9">
        <f t="shared" si="1237"/>
        <v>0</v>
      </c>
      <c r="M1847" s="9">
        <f t="shared" si="1237"/>
        <v>0</v>
      </c>
      <c r="N1847" s="204">
        <f t="shared" si="1237"/>
        <v>0</v>
      </c>
      <c r="O1847" s="9">
        <f t="shared" si="1237"/>
        <v>0</v>
      </c>
      <c r="P1847" s="9">
        <f t="shared" si="1237"/>
        <v>0</v>
      </c>
      <c r="Q1847" s="9">
        <f t="shared" si="1237"/>
        <v>0</v>
      </c>
      <c r="R1847" s="9">
        <f t="shared" si="1237"/>
        <v>0</v>
      </c>
      <c r="S1847" s="18">
        <f t="shared" si="1237"/>
        <v>0</v>
      </c>
      <c r="T1847" s="204">
        <f t="shared" si="1237"/>
        <v>0</v>
      </c>
      <c r="U1847" s="9">
        <f t="shared" si="1237"/>
        <v>0</v>
      </c>
      <c r="V1847" s="9">
        <f t="shared" si="1237"/>
        <v>8.3763836005717629E-2</v>
      </c>
      <c r="W1847" s="9">
        <f t="shared" si="1237"/>
        <v>0</v>
      </c>
      <c r="X1847" s="18">
        <f t="shared" si="1237"/>
        <v>2.0782473589127964E-2</v>
      </c>
      <c r="Y1847" s="9">
        <f t="shared" si="1237"/>
        <v>0</v>
      </c>
      <c r="Z1847" s="9">
        <f t="shared" si="1237"/>
        <v>0</v>
      </c>
      <c r="AA1847" s="9">
        <f t="shared" si="1237"/>
        <v>0</v>
      </c>
      <c r="AB1847" s="9">
        <f t="shared" si="1237"/>
        <v>0</v>
      </c>
      <c r="AC1847" s="18">
        <f t="shared" si="1237"/>
        <v>0</v>
      </c>
      <c r="AD1847" s="204">
        <f t="shared" ref="AD1847:AH1847" si="1238">SUM(AD1834:AD1846)</f>
        <v>0</v>
      </c>
      <c r="AE1847" s="9">
        <f t="shared" si="1238"/>
        <v>0</v>
      </c>
      <c r="AF1847" s="9">
        <f t="shared" si="1238"/>
        <v>0</v>
      </c>
      <c r="AG1847" s="9">
        <f t="shared" si="1238"/>
        <v>0</v>
      </c>
      <c r="AH1847" s="18">
        <f t="shared" si="1238"/>
        <v>0</v>
      </c>
      <c r="AI1847" s="17"/>
      <c r="AM1847" s="109"/>
    </row>
    <row r="1848" spans="1:39" outlineLevel="2">
      <c r="A1848" s="37">
        <f>ROW()</f>
        <v>1848</v>
      </c>
      <c r="B1848" s="64" t="s">
        <v>222</v>
      </c>
      <c r="I1848" s="1312" t="s">
        <v>260</v>
      </c>
      <c r="J1848" s="1313"/>
      <c r="K1848" s="1313"/>
      <c r="L1848" s="1313"/>
      <c r="M1848" s="1313"/>
      <c r="N1848" s="1290" t="s">
        <v>286</v>
      </c>
      <c r="O1848" s="1291"/>
      <c r="P1848" s="1291"/>
      <c r="Q1848" s="1291"/>
      <c r="R1848" s="1291"/>
      <c r="S1848" s="1292"/>
      <c r="T1848" s="1312" t="s">
        <v>211</v>
      </c>
      <c r="U1848" s="1313"/>
      <c r="V1848" s="1313"/>
      <c r="W1848" s="1313"/>
      <c r="X1848" s="1314"/>
      <c r="Y1848" s="1313" t="s">
        <v>494</v>
      </c>
      <c r="Z1848" s="1313"/>
      <c r="AA1848" s="1313"/>
      <c r="AB1848" s="1313"/>
      <c r="AC1848" s="1313"/>
      <c r="AD1848" s="1313" t="s">
        <v>494</v>
      </c>
      <c r="AE1848" s="1313"/>
      <c r="AF1848" s="1313"/>
      <c r="AG1848" s="1313"/>
      <c r="AH1848" s="1314"/>
      <c r="AI1848" s="17"/>
      <c r="AM1848" s="109"/>
    </row>
    <row r="1849" spans="1:39" outlineLevel="2">
      <c r="A1849" s="37">
        <f>ROW()</f>
        <v>1849</v>
      </c>
      <c r="C1849" s="167" t="s">
        <v>2</v>
      </c>
      <c r="I1849" s="667">
        <v>0</v>
      </c>
      <c r="J1849" s="668">
        <v>0</v>
      </c>
      <c r="K1849" s="668">
        <v>0</v>
      </c>
      <c r="L1849" s="668">
        <v>0</v>
      </c>
      <c r="M1849" s="668">
        <v>0</v>
      </c>
      <c r="N1849" s="667">
        <v>0</v>
      </c>
      <c r="O1849" s="668">
        <v>0</v>
      </c>
      <c r="P1849" s="668">
        <v>0</v>
      </c>
      <c r="Q1849" s="668">
        <v>0</v>
      </c>
      <c r="R1849" s="668">
        <v>0</v>
      </c>
      <c r="S1849" s="658">
        <v>0</v>
      </c>
      <c r="T1849" s="676">
        <v>0</v>
      </c>
      <c r="U1849" s="677">
        <v>0</v>
      </c>
      <c r="V1849" s="677">
        <v>0</v>
      </c>
      <c r="W1849" s="677">
        <v>0</v>
      </c>
      <c r="X1849" s="678">
        <v>0</v>
      </c>
      <c r="Y1849" s="677">
        <v>0</v>
      </c>
      <c r="Z1849" s="677">
        <v>0</v>
      </c>
      <c r="AA1849" s="677">
        <v>0</v>
      </c>
      <c r="AB1849" s="677">
        <v>0</v>
      </c>
      <c r="AC1849" s="678">
        <v>0</v>
      </c>
      <c r="AD1849" s="676">
        <v>0</v>
      </c>
      <c r="AE1849" s="677">
        <v>0</v>
      </c>
      <c r="AF1849" s="677">
        <v>0</v>
      </c>
      <c r="AG1849" s="677">
        <v>0</v>
      </c>
      <c r="AH1849" s="678">
        <v>0</v>
      </c>
      <c r="AI1849" s="17"/>
      <c r="AM1849" s="109"/>
    </row>
    <row r="1850" spans="1:39" outlineLevel="2">
      <c r="A1850" s="37">
        <f>ROW()</f>
        <v>1850</v>
      </c>
      <c r="C1850" s="6" t="s">
        <v>3</v>
      </c>
      <c r="I1850" s="667">
        <v>0</v>
      </c>
      <c r="J1850" s="668">
        <v>0</v>
      </c>
      <c r="K1850" s="668">
        <v>0</v>
      </c>
      <c r="L1850" s="668">
        <v>0</v>
      </c>
      <c r="M1850" s="668">
        <v>0</v>
      </c>
      <c r="N1850" s="667">
        <v>0</v>
      </c>
      <c r="O1850" s="668">
        <v>0</v>
      </c>
      <c r="P1850" s="668">
        <v>0</v>
      </c>
      <c r="Q1850" s="668">
        <v>0</v>
      </c>
      <c r="R1850" s="668">
        <v>0</v>
      </c>
      <c r="S1850" s="658">
        <v>0</v>
      </c>
      <c r="T1850" s="676">
        <v>0</v>
      </c>
      <c r="U1850" s="677">
        <v>0</v>
      </c>
      <c r="V1850" s="604">
        <v>1.3725280099816446E-2</v>
      </c>
      <c r="W1850" s="604">
        <v>1.5290733417381836E-2</v>
      </c>
      <c r="X1850" s="605">
        <v>0.27752402011433047</v>
      </c>
      <c r="Y1850" s="677">
        <v>0</v>
      </c>
      <c r="Z1850" s="677">
        <v>0</v>
      </c>
      <c r="AA1850" s="677">
        <v>0</v>
      </c>
      <c r="AB1850" s="677">
        <v>0</v>
      </c>
      <c r="AC1850" s="678">
        <v>0</v>
      </c>
      <c r="AD1850" s="676">
        <v>0</v>
      </c>
      <c r="AE1850" s="677">
        <v>0</v>
      </c>
      <c r="AF1850" s="677">
        <v>0</v>
      </c>
      <c r="AG1850" s="677">
        <v>0</v>
      </c>
      <c r="AH1850" s="678">
        <v>0</v>
      </c>
      <c r="AI1850" s="17"/>
      <c r="AM1850" s="109"/>
    </row>
    <row r="1851" spans="1:39" outlineLevel="2">
      <c r="A1851" s="37">
        <f>ROW()</f>
        <v>1851</v>
      </c>
      <c r="C1851" s="6" t="s">
        <v>4</v>
      </c>
      <c r="I1851" s="667">
        <v>0</v>
      </c>
      <c r="J1851" s="668">
        <v>0</v>
      </c>
      <c r="K1851" s="668">
        <v>0</v>
      </c>
      <c r="L1851" s="668">
        <v>0</v>
      </c>
      <c r="M1851" s="668">
        <v>0</v>
      </c>
      <c r="N1851" s="667">
        <v>0</v>
      </c>
      <c r="O1851" s="668">
        <v>0</v>
      </c>
      <c r="P1851" s="668">
        <v>0</v>
      </c>
      <c r="Q1851" s="668">
        <v>0</v>
      </c>
      <c r="R1851" s="668">
        <v>0</v>
      </c>
      <c r="S1851" s="658">
        <v>0</v>
      </c>
      <c r="T1851" s="676">
        <v>0</v>
      </c>
      <c r="U1851" s="677">
        <v>0</v>
      </c>
      <c r="V1851" s="677">
        <v>0</v>
      </c>
      <c r="W1851" s="677">
        <v>0</v>
      </c>
      <c r="X1851" s="678">
        <v>0</v>
      </c>
      <c r="Y1851" s="677">
        <v>0</v>
      </c>
      <c r="Z1851" s="677">
        <v>0</v>
      </c>
      <c r="AA1851" s="677">
        <v>0</v>
      </c>
      <c r="AB1851" s="677">
        <v>0</v>
      </c>
      <c r="AC1851" s="678">
        <v>0</v>
      </c>
      <c r="AD1851" s="676">
        <v>0</v>
      </c>
      <c r="AE1851" s="677">
        <v>0</v>
      </c>
      <c r="AF1851" s="677">
        <v>0</v>
      </c>
      <c r="AG1851" s="677">
        <v>0</v>
      </c>
      <c r="AH1851" s="678">
        <v>0</v>
      </c>
      <c r="AI1851" s="17"/>
      <c r="AM1851" s="109"/>
    </row>
    <row r="1852" spans="1:39" outlineLevel="2">
      <c r="A1852" s="37">
        <f>ROW()</f>
        <v>1852</v>
      </c>
      <c r="C1852" s="6" t="s">
        <v>208</v>
      </c>
      <c r="I1852" s="667">
        <v>0</v>
      </c>
      <c r="J1852" s="668">
        <v>0</v>
      </c>
      <c r="K1852" s="668">
        <v>0</v>
      </c>
      <c r="L1852" s="668">
        <v>0</v>
      </c>
      <c r="M1852" s="668">
        <v>0</v>
      </c>
      <c r="N1852" s="667">
        <v>0</v>
      </c>
      <c r="O1852" s="668">
        <v>0</v>
      </c>
      <c r="P1852" s="668">
        <v>0</v>
      </c>
      <c r="Q1852" s="668">
        <v>0</v>
      </c>
      <c r="R1852" s="668">
        <v>0</v>
      </c>
      <c r="S1852" s="658">
        <v>0</v>
      </c>
      <c r="T1852" s="676">
        <v>0</v>
      </c>
      <c r="U1852" s="677">
        <v>0</v>
      </c>
      <c r="V1852" s="604">
        <v>2.0263207272537553E-3</v>
      </c>
      <c r="W1852" s="604">
        <v>2.2574351731420635E-3</v>
      </c>
      <c r="X1852" s="605">
        <v>4.097203628478055E-2</v>
      </c>
      <c r="Y1852" s="677">
        <v>0</v>
      </c>
      <c r="Z1852" s="677">
        <v>0</v>
      </c>
      <c r="AA1852" s="677">
        <v>0</v>
      </c>
      <c r="AB1852" s="677">
        <v>0</v>
      </c>
      <c r="AC1852" s="678">
        <v>0</v>
      </c>
      <c r="AD1852" s="676">
        <v>0</v>
      </c>
      <c r="AE1852" s="677">
        <v>0</v>
      </c>
      <c r="AF1852" s="677">
        <v>0</v>
      </c>
      <c r="AG1852" s="677">
        <v>0</v>
      </c>
      <c r="AH1852" s="678">
        <v>0</v>
      </c>
      <c r="AI1852" s="17"/>
      <c r="AM1852" s="109"/>
    </row>
    <row r="1853" spans="1:39" outlineLevel="2">
      <c r="A1853" s="37">
        <f>ROW()</f>
        <v>1853</v>
      </c>
      <c r="C1853" s="6" t="s">
        <v>473</v>
      </c>
      <c r="I1853" s="667"/>
      <c r="J1853" s="668"/>
      <c r="K1853" s="668"/>
      <c r="L1853" s="668"/>
      <c r="M1853" s="668"/>
      <c r="N1853" s="667"/>
      <c r="O1853" s="668"/>
      <c r="P1853" s="668"/>
      <c r="Q1853" s="668"/>
      <c r="R1853" s="668"/>
      <c r="S1853" s="658"/>
      <c r="T1853" s="676"/>
      <c r="U1853" s="677"/>
      <c r="V1853" s="677"/>
      <c r="W1853" s="677"/>
      <c r="X1853" s="678"/>
      <c r="Y1853" s="677">
        <v>0</v>
      </c>
      <c r="Z1853" s="677">
        <v>0</v>
      </c>
      <c r="AA1853" s="677">
        <v>0</v>
      </c>
      <c r="AB1853" s="677">
        <v>0</v>
      </c>
      <c r="AC1853" s="678">
        <v>0</v>
      </c>
      <c r="AD1853" s="676">
        <v>0</v>
      </c>
      <c r="AE1853" s="677">
        <v>0</v>
      </c>
      <c r="AF1853" s="677">
        <v>0</v>
      </c>
      <c r="AG1853" s="677">
        <v>0</v>
      </c>
      <c r="AH1853" s="678">
        <v>0</v>
      </c>
      <c r="AI1853" s="17"/>
      <c r="AM1853" s="109"/>
    </row>
    <row r="1854" spans="1:39" outlineLevel="2">
      <c r="A1854" s="37">
        <f>ROW()</f>
        <v>1854</v>
      </c>
      <c r="C1854" s="6" t="s">
        <v>474</v>
      </c>
      <c r="I1854" s="667"/>
      <c r="J1854" s="668"/>
      <c r="K1854" s="668"/>
      <c r="L1854" s="668"/>
      <c r="M1854" s="668"/>
      <c r="N1854" s="667"/>
      <c r="O1854" s="668"/>
      <c r="P1854" s="668"/>
      <c r="Q1854" s="668"/>
      <c r="R1854" s="668"/>
      <c r="S1854" s="658"/>
      <c r="T1854" s="676"/>
      <c r="U1854" s="677"/>
      <c r="V1854" s="677"/>
      <c r="W1854" s="677"/>
      <c r="X1854" s="678"/>
      <c r="Y1854" s="677">
        <v>0</v>
      </c>
      <c r="Z1854" s="677">
        <v>0</v>
      </c>
      <c r="AA1854" s="677">
        <v>0</v>
      </c>
      <c r="AB1854" s="677">
        <v>0</v>
      </c>
      <c r="AC1854" s="678">
        <v>0</v>
      </c>
      <c r="AD1854" s="676">
        <v>0</v>
      </c>
      <c r="AE1854" s="677">
        <v>0</v>
      </c>
      <c r="AF1854" s="677">
        <v>0</v>
      </c>
      <c r="AG1854" s="677">
        <v>0</v>
      </c>
      <c r="AH1854" s="678">
        <v>0</v>
      </c>
      <c r="AI1854" s="17"/>
      <c r="AM1854" s="109"/>
    </row>
    <row r="1855" spans="1:39" outlineLevel="2">
      <c r="A1855" s="37">
        <f>ROW()</f>
        <v>1855</v>
      </c>
      <c r="C1855" s="6" t="s">
        <v>477</v>
      </c>
      <c r="I1855" s="667"/>
      <c r="J1855" s="668"/>
      <c r="K1855" s="668"/>
      <c r="L1855" s="668"/>
      <c r="M1855" s="668"/>
      <c r="N1855" s="667"/>
      <c r="O1855" s="668"/>
      <c r="P1855" s="668"/>
      <c r="Q1855" s="668"/>
      <c r="R1855" s="668"/>
      <c r="S1855" s="658"/>
      <c r="T1855" s="676"/>
      <c r="U1855" s="677"/>
      <c r="V1855" s="677"/>
      <c r="W1855" s="677"/>
      <c r="X1855" s="678"/>
      <c r="Y1855" s="677">
        <v>0</v>
      </c>
      <c r="Z1855" s="677">
        <v>0</v>
      </c>
      <c r="AA1855" s="677">
        <v>0</v>
      </c>
      <c r="AB1855" s="677">
        <v>0</v>
      </c>
      <c r="AC1855" s="678">
        <v>0</v>
      </c>
      <c r="AD1855" s="676">
        <v>0</v>
      </c>
      <c r="AE1855" s="677">
        <v>0</v>
      </c>
      <c r="AF1855" s="677">
        <v>0</v>
      </c>
      <c r="AG1855" s="677">
        <v>0</v>
      </c>
      <c r="AH1855" s="678">
        <v>0</v>
      </c>
      <c r="AI1855" s="17"/>
      <c r="AM1855" s="109"/>
    </row>
    <row r="1856" spans="1:39" outlineLevel="2">
      <c r="A1856" s="37">
        <f>ROW()</f>
        <v>1856</v>
      </c>
      <c r="C1856" s="6" t="s">
        <v>511</v>
      </c>
      <c r="I1856" s="667"/>
      <c r="J1856" s="668"/>
      <c r="K1856" s="668"/>
      <c r="L1856" s="668"/>
      <c r="M1856" s="668"/>
      <c r="N1856" s="667"/>
      <c r="O1856" s="668"/>
      <c r="P1856" s="668"/>
      <c r="Q1856" s="668"/>
      <c r="R1856" s="668"/>
      <c r="S1856" s="658"/>
      <c r="T1856" s="676"/>
      <c r="U1856" s="677"/>
      <c r="V1856" s="677"/>
      <c r="W1856" s="677"/>
      <c r="X1856" s="678"/>
      <c r="Y1856" s="677"/>
      <c r="Z1856" s="677"/>
      <c r="AA1856" s="677"/>
      <c r="AB1856" s="677"/>
      <c r="AC1856" s="678"/>
      <c r="AD1856" s="676"/>
      <c r="AE1856" s="677"/>
      <c r="AF1856" s="677"/>
      <c r="AG1856" s="677"/>
      <c r="AH1856" s="678"/>
      <c r="AI1856" s="17"/>
      <c r="AM1856" s="109"/>
    </row>
    <row r="1857" spans="1:39" outlineLevel="2">
      <c r="A1857" s="37">
        <f>ROW()</f>
        <v>1857</v>
      </c>
      <c r="C1857" s="6" t="s">
        <v>655</v>
      </c>
      <c r="I1857" s="667"/>
      <c r="J1857" s="668"/>
      <c r="K1857" s="668"/>
      <c r="L1857" s="668"/>
      <c r="M1857" s="668"/>
      <c r="N1857" s="667"/>
      <c r="O1857" s="668"/>
      <c r="P1857" s="668"/>
      <c r="Q1857" s="668"/>
      <c r="R1857" s="668"/>
      <c r="S1857" s="658"/>
      <c r="T1857" s="676"/>
      <c r="U1857" s="677"/>
      <c r="V1857" s="677"/>
      <c r="W1857" s="677"/>
      <c r="X1857" s="678"/>
      <c r="Y1857" s="677"/>
      <c r="Z1857" s="677"/>
      <c r="AA1857" s="677"/>
      <c r="AB1857" s="677"/>
      <c r="AC1857" s="678"/>
      <c r="AD1857" s="676"/>
      <c r="AE1857" s="677"/>
      <c r="AF1857" s="677"/>
      <c r="AG1857" s="677"/>
      <c r="AH1857" s="678"/>
      <c r="AI1857" s="17"/>
      <c r="AM1857" s="109"/>
    </row>
    <row r="1858" spans="1:39" outlineLevel="2">
      <c r="A1858" s="37">
        <f>ROW()</f>
        <v>1858</v>
      </c>
      <c r="C1858" s="6" t="s">
        <v>656</v>
      </c>
      <c r="I1858" s="667"/>
      <c r="J1858" s="668"/>
      <c r="K1858" s="668"/>
      <c r="L1858" s="668"/>
      <c r="M1858" s="668"/>
      <c r="N1858" s="667"/>
      <c r="O1858" s="668"/>
      <c r="P1858" s="668"/>
      <c r="Q1858" s="668"/>
      <c r="R1858" s="668"/>
      <c r="S1858" s="658"/>
      <c r="T1858" s="676"/>
      <c r="U1858" s="677"/>
      <c r="V1858" s="677"/>
      <c r="W1858" s="677"/>
      <c r="X1858" s="678"/>
      <c r="Y1858" s="677"/>
      <c r="Z1858" s="677"/>
      <c r="AA1858" s="677"/>
      <c r="AB1858" s="677"/>
      <c r="AC1858" s="678"/>
      <c r="AD1858" s="676"/>
      <c r="AE1858" s="677"/>
      <c r="AF1858" s="677"/>
      <c r="AG1858" s="677"/>
      <c r="AH1858" s="678"/>
      <c r="AI1858" s="17"/>
      <c r="AM1858" s="109"/>
    </row>
    <row r="1859" spans="1:39" outlineLevel="2">
      <c r="A1859" s="37">
        <f>ROW()</f>
        <v>1859</v>
      </c>
      <c r="C1859" s="6" t="s">
        <v>667</v>
      </c>
      <c r="I1859" s="667"/>
      <c r="J1859" s="668"/>
      <c r="K1859" s="668"/>
      <c r="L1859" s="668"/>
      <c r="M1859" s="668"/>
      <c r="N1859" s="667"/>
      <c r="O1859" s="668"/>
      <c r="P1859" s="668"/>
      <c r="Q1859" s="668"/>
      <c r="R1859" s="668"/>
      <c r="S1859" s="658"/>
      <c r="T1859" s="676"/>
      <c r="U1859" s="677"/>
      <c r="V1859" s="677"/>
      <c r="W1859" s="677"/>
      <c r="X1859" s="678"/>
      <c r="Y1859" s="677"/>
      <c r="Z1859" s="677"/>
      <c r="AA1859" s="677"/>
      <c r="AB1859" s="677"/>
      <c r="AC1859" s="678"/>
      <c r="AD1859" s="676"/>
      <c r="AE1859" s="677"/>
      <c r="AF1859" s="677"/>
      <c r="AG1859" s="677"/>
      <c r="AH1859" s="678"/>
      <c r="AI1859" s="17"/>
      <c r="AM1859" s="109"/>
    </row>
    <row r="1860" spans="1:39" outlineLevel="2">
      <c r="A1860" s="37">
        <f>ROW()</f>
        <v>1860</v>
      </c>
      <c r="C1860" s="6" t="s">
        <v>212</v>
      </c>
      <c r="I1860" s="667">
        <v>0</v>
      </c>
      <c r="J1860" s="668">
        <v>0</v>
      </c>
      <c r="K1860" s="668">
        <v>0</v>
      </c>
      <c r="L1860" s="668">
        <v>0</v>
      </c>
      <c r="M1860" s="668">
        <v>0</v>
      </c>
      <c r="N1860" s="667">
        <v>0</v>
      </c>
      <c r="O1860" s="668">
        <v>0</v>
      </c>
      <c r="P1860" s="668">
        <v>0</v>
      </c>
      <c r="Q1860" s="668">
        <v>0</v>
      </c>
      <c r="R1860" s="668">
        <v>0</v>
      </c>
      <c r="S1860" s="658">
        <v>0</v>
      </c>
      <c r="T1860" s="676">
        <v>0</v>
      </c>
      <c r="U1860" s="677">
        <v>0</v>
      </c>
      <c r="V1860" s="677">
        <v>0</v>
      </c>
      <c r="W1860" s="677">
        <v>0</v>
      </c>
      <c r="X1860" s="678">
        <v>0</v>
      </c>
      <c r="Y1860" s="677">
        <v>0</v>
      </c>
      <c r="Z1860" s="677">
        <v>0</v>
      </c>
      <c r="AA1860" s="677">
        <v>0</v>
      </c>
      <c r="AB1860" s="677">
        <v>0</v>
      </c>
      <c r="AC1860" s="678">
        <v>0</v>
      </c>
      <c r="AD1860" s="676">
        <v>0</v>
      </c>
      <c r="AE1860" s="677">
        <v>0</v>
      </c>
      <c r="AF1860" s="677">
        <v>0</v>
      </c>
      <c r="AG1860" s="677">
        <v>0</v>
      </c>
      <c r="AH1860" s="678">
        <v>0</v>
      </c>
      <c r="AI1860" s="17"/>
      <c r="AM1860" s="109"/>
    </row>
    <row r="1861" spans="1:39" outlineLevel="2">
      <c r="A1861" s="37">
        <f>ROW()</f>
        <v>1861</v>
      </c>
      <c r="C1861" s="6" t="s">
        <v>362</v>
      </c>
      <c r="I1861" s="669"/>
      <c r="J1861" s="670"/>
      <c r="K1861" s="670"/>
      <c r="L1861" s="670"/>
      <c r="M1861" s="670"/>
      <c r="N1861" s="669"/>
      <c r="O1861" s="670"/>
      <c r="P1861" s="670"/>
      <c r="Q1861" s="670"/>
      <c r="R1861" s="670"/>
      <c r="S1861" s="659"/>
      <c r="T1861" s="682"/>
      <c r="U1861" s="683"/>
      <c r="V1861" s="683"/>
      <c r="W1861" s="683"/>
      <c r="X1861" s="684"/>
      <c r="Y1861" s="680">
        <v>0</v>
      </c>
      <c r="Z1861" s="680">
        <v>0</v>
      </c>
      <c r="AA1861" s="680">
        <v>0</v>
      </c>
      <c r="AB1861" s="680">
        <v>0</v>
      </c>
      <c r="AC1861" s="681">
        <v>0</v>
      </c>
      <c r="AD1861" s="679">
        <v>0</v>
      </c>
      <c r="AE1861" s="680">
        <v>0</v>
      </c>
      <c r="AF1861" s="680">
        <v>0</v>
      </c>
      <c r="AG1861" s="680">
        <v>0</v>
      </c>
      <c r="AH1861" s="681">
        <v>0</v>
      </c>
      <c r="AI1861" s="17"/>
      <c r="AM1861" s="109"/>
    </row>
    <row r="1862" spans="1:39" outlineLevel="2">
      <c r="A1862" s="37">
        <f>ROW()</f>
        <v>1862</v>
      </c>
      <c r="C1862" s="6" t="s">
        <v>1</v>
      </c>
      <c r="I1862" s="204">
        <f t="shared" ref="I1862:AC1862" si="1239">SUM(I1849:I1861)</f>
        <v>0</v>
      </c>
      <c r="J1862" s="9">
        <f t="shared" si="1239"/>
        <v>0</v>
      </c>
      <c r="K1862" s="9">
        <f t="shared" si="1239"/>
        <v>0</v>
      </c>
      <c r="L1862" s="9">
        <f t="shared" si="1239"/>
        <v>0</v>
      </c>
      <c r="M1862" s="9">
        <f t="shared" si="1239"/>
        <v>0</v>
      </c>
      <c r="N1862" s="204">
        <f t="shared" si="1239"/>
        <v>0</v>
      </c>
      <c r="O1862" s="9">
        <f t="shared" si="1239"/>
        <v>0</v>
      </c>
      <c r="P1862" s="9">
        <f t="shared" si="1239"/>
        <v>0</v>
      </c>
      <c r="Q1862" s="9">
        <f t="shared" si="1239"/>
        <v>0</v>
      </c>
      <c r="R1862" s="9">
        <f t="shared" si="1239"/>
        <v>0</v>
      </c>
      <c r="S1862" s="18">
        <f t="shared" si="1239"/>
        <v>0</v>
      </c>
      <c r="T1862" s="204">
        <f t="shared" si="1239"/>
        <v>0</v>
      </c>
      <c r="U1862" s="9">
        <f t="shared" si="1239"/>
        <v>0</v>
      </c>
      <c r="V1862" s="9">
        <f t="shared" si="1239"/>
        <v>1.5751600827070202E-2</v>
      </c>
      <c r="W1862" s="9">
        <f t="shared" si="1239"/>
        <v>1.75481685905239E-2</v>
      </c>
      <c r="X1862" s="18">
        <f t="shared" si="1239"/>
        <v>0.31849605639911105</v>
      </c>
      <c r="Y1862" s="9">
        <f t="shared" si="1239"/>
        <v>0</v>
      </c>
      <c r="Z1862" s="9">
        <f t="shared" si="1239"/>
        <v>0</v>
      </c>
      <c r="AA1862" s="9">
        <f t="shared" si="1239"/>
        <v>0</v>
      </c>
      <c r="AB1862" s="9">
        <f t="shared" si="1239"/>
        <v>0</v>
      </c>
      <c r="AC1862" s="18">
        <f t="shared" si="1239"/>
        <v>0</v>
      </c>
      <c r="AD1862" s="204">
        <f t="shared" ref="AD1862:AH1862" si="1240">SUM(AD1849:AD1861)</f>
        <v>0</v>
      </c>
      <c r="AE1862" s="9">
        <f t="shared" si="1240"/>
        <v>0</v>
      </c>
      <c r="AF1862" s="9">
        <f t="shared" si="1240"/>
        <v>0</v>
      </c>
      <c r="AG1862" s="9">
        <f t="shared" si="1240"/>
        <v>0</v>
      </c>
      <c r="AH1862" s="18">
        <f t="shared" si="1240"/>
        <v>0</v>
      </c>
      <c r="AI1862" s="17"/>
      <c r="AM1862" s="109"/>
    </row>
    <row r="1863" spans="1:39" outlineLevel="2">
      <c r="A1863" s="37">
        <f>ROW()</f>
        <v>1863</v>
      </c>
      <c r="B1863" s="64" t="s">
        <v>223</v>
      </c>
      <c r="I1863" s="1312" t="s">
        <v>260</v>
      </c>
      <c r="J1863" s="1313"/>
      <c r="K1863" s="1313"/>
      <c r="L1863" s="1313"/>
      <c r="M1863" s="1313"/>
      <c r="N1863" s="1290" t="s">
        <v>286</v>
      </c>
      <c r="O1863" s="1291"/>
      <c r="P1863" s="1291"/>
      <c r="Q1863" s="1291"/>
      <c r="R1863" s="1291"/>
      <c r="S1863" s="1292"/>
      <c r="T1863" s="1312" t="s">
        <v>211</v>
      </c>
      <c r="U1863" s="1313"/>
      <c r="V1863" s="1313"/>
      <c r="W1863" s="1313"/>
      <c r="X1863" s="1314"/>
      <c r="Y1863" s="1313" t="s">
        <v>494</v>
      </c>
      <c r="Z1863" s="1313"/>
      <c r="AA1863" s="1313"/>
      <c r="AB1863" s="1313"/>
      <c r="AC1863" s="1313"/>
      <c r="AD1863" s="1313" t="s">
        <v>494</v>
      </c>
      <c r="AE1863" s="1313"/>
      <c r="AF1863" s="1313"/>
      <c r="AG1863" s="1313"/>
      <c r="AH1863" s="1314"/>
      <c r="AI1863" s="17"/>
      <c r="AM1863" s="109"/>
    </row>
    <row r="1864" spans="1:39" outlineLevel="2">
      <c r="A1864" s="37">
        <f>ROW()</f>
        <v>1864</v>
      </c>
      <c r="C1864" s="167" t="s">
        <v>2</v>
      </c>
      <c r="I1864" s="667">
        <v>0</v>
      </c>
      <c r="J1864" s="668">
        <v>0</v>
      </c>
      <c r="K1864" s="668">
        <v>0</v>
      </c>
      <c r="L1864" s="668">
        <v>0</v>
      </c>
      <c r="M1864" s="668">
        <v>0</v>
      </c>
      <c r="N1864" s="667">
        <v>0</v>
      </c>
      <c r="O1864" s="668">
        <v>0</v>
      </c>
      <c r="P1864" s="668">
        <v>0</v>
      </c>
      <c r="Q1864" s="668">
        <v>0</v>
      </c>
      <c r="R1864" s="668">
        <v>0</v>
      </c>
      <c r="S1864" s="658">
        <v>0</v>
      </c>
      <c r="T1864" s="676">
        <v>0</v>
      </c>
      <c r="U1864" s="677">
        <v>0</v>
      </c>
      <c r="V1864" s="677">
        <v>0</v>
      </c>
      <c r="W1864" s="677">
        <v>0</v>
      </c>
      <c r="X1864" s="678">
        <v>0</v>
      </c>
      <c r="Y1864" s="677">
        <v>0</v>
      </c>
      <c r="Z1864" s="677">
        <v>0</v>
      </c>
      <c r="AA1864" s="677">
        <v>0</v>
      </c>
      <c r="AB1864" s="677">
        <v>0</v>
      </c>
      <c r="AC1864" s="678">
        <v>0</v>
      </c>
      <c r="AD1864" s="676">
        <v>0</v>
      </c>
      <c r="AE1864" s="677">
        <v>0</v>
      </c>
      <c r="AF1864" s="677">
        <v>0</v>
      </c>
      <c r="AG1864" s="677">
        <v>0</v>
      </c>
      <c r="AH1864" s="678">
        <v>0</v>
      </c>
      <c r="AI1864" s="17"/>
      <c r="AM1864" s="109"/>
    </row>
    <row r="1865" spans="1:39" outlineLevel="2">
      <c r="A1865" s="37">
        <f>ROW()</f>
        <v>1865</v>
      </c>
      <c r="C1865" s="6" t="s">
        <v>3</v>
      </c>
      <c r="I1865" s="667">
        <v>0</v>
      </c>
      <c r="J1865" s="668">
        <v>0</v>
      </c>
      <c r="K1865" s="668">
        <v>0</v>
      </c>
      <c r="L1865" s="668">
        <v>0</v>
      </c>
      <c r="M1865" s="668">
        <v>0</v>
      </c>
      <c r="N1865" s="667">
        <v>0</v>
      </c>
      <c r="O1865" s="668">
        <v>0</v>
      </c>
      <c r="P1865" s="668">
        <v>0</v>
      </c>
      <c r="Q1865" s="668">
        <v>0</v>
      </c>
      <c r="R1865" s="668">
        <v>0</v>
      </c>
      <c r="S1865" s="658">
        <v>0</v>
      </c>
      <c r="T1865" s="676">
        <v>0</v>
      </c>
      <c r="U1865" s="677">
        <v>0</v>
      </c>
      <c r="V1865" s="604">
        <v>7.1583946433682411E-4</v>
      </c>
      <c r="W1865" s="604">
        <v>2.5461276678572847E-3</v>
      </c>
      <c r="X1865" s="678">
        <v>0</v>
      </c>
      <c r="Y1865" s="677">
        <v>0</v>
      </c>
      <c r="Z1865" s="677">
        <v>0</v>
      </c>
      <c r="AA1865" s="677">
        <v>0</v>
      </c>
      <c r="AB1865" s="677">
        <v>0</v>
      </c>
      <c r="AC1865" s="678">
        <v>0</v>
      </c>
      <c r="AD1865" s="676">
        <v>0</v>
      </c>
      <c r="AE1865" s="677">
        <v>0</v>
      </c>
      <c r="AF1865" s="677">
        <v>0</v>
      </c>
      <c r="AG1865" s="677">
        <v>0</v>
      </c>
      <c r="AH1865" s="678">
        <v>0</v>
      </c>
      <c r="AI1865" s="17"/>
      <c r="AM1865" s="109"/>
    </row>
    <row r="1866" spans="1:39" outlineLevel="2">
      <c r="A1866" s="37">
        <f>ROW()</f>
        <v>1866</v>
      </c>
      <c r="C1866" s="6" t="s">
        <v>4</v>
      </c>
      <c r="I1866" s="667">
        <v>0</v>
      </c>
      <c r="J1866" s="668">
        <v>0</v>
      </c>
      <c r="K1866" s="668">
        <v>0</v>
      </c>
      <c r="L1866" s="668">
        <v>0</v>
      </c>
      <c r="M1866" s="668">
        <v>0</v>
      </c>
      <c r="N1866" s="667">
        <v>0</v>
      </c>
      <c r="O1866" s="668">
        <v>0</v>
      </c>
      <c r="P1866" s="668">
        <v>0</v>
      </c>
      <c r="Q1866" s="668">
        <v>0</v>
      </c>
      <c r="R1866" s="668">
        <v>0</v>
      </c>
      <c r="S1866" s="658">
        <v>0</v>
      </c>
      <c r="T1866" s="676">
        <v>0</v>
      </c>
      <c r="U1866" s="677">
        <v>0</v>
      </c>
      <c r="V1866" s="677">
        <v>0</v>
      </c>
      <c r="W1866" s="677">
        <v>0</v>
      </c>
      <c r="X1866" s="678">
        <v>0</v>
      </c>
      <c r="Y1866" s="677">
        <v>0</v>
      </c>
      <c r="Z1866" s="677">
        <v>0</v>
      </c>
      <c r="AA1866" s="677">
        <v>0</v>
      </c>
      <c r="AB1866" s="677">
        <v>0</v>
      </c>
      <c r="AC1866" s="678">
        <v>0</v>
      </c>
      <c r="AD1866" s="676">
        <v>0</v>
      </c>
      <c r="AE1866" s="677">
        <v>0</v>
      </c>
      <c r="AF1866" s="677">
        <v>0</v>
      </c>
      <c r="AG1866" s="677">
        <v>0</v>
      </c>
      <c r="AH1866" s="678">
        <v>0</v>
      </c>
      <c r="AI1866" s="17"/>
      <c r="AM1866" s="109"/>
    </row>
    <row r="1867" spans="1:39" outlineLevel="2">
      <c r="A1867" s="37">
        <f>ROW()</f>
        <v>1867</v>
      </c>
      <c r="C1867" s="6" t="s">
        <v>208</v>
      </c>
      <c r="I1867" s="667">
        <v>0</v>
      </c>
      <c r="J1867" s="668">
        <v>0</v>
      </c>
      <c r="K1867" s="668">
        <v>0</v>
      </c>
      <c r="L1867" s="668">
        <v>0</v>
      </c>
      <c r="M1867" s="668">
        <v>0</v>
      </c>
      <c r="N1867" s="667">
        <v>0</v>
      </c>
      <c r="O1867" s="668">
        <v>0</v>
      </c>
      <c r="P1867" s="668">
        <v>0</v>
      </c>
      <c r="Q1867" s="668">
        <v>0</v>
      </c>
      <c r="R1867" s="668">
        <v>0</v>
      </c>
      <c r="S1867" s="658">
        <v>0</v>
      </c>
      <c r="T1867" s="676">
        <v>0</v>
      </c>
      <c r="U1867" s="677">
        <v>0</v>
      </c>
      <c r="V1867" s="604">
        <v>2.1997531392042576E-2</v>
      </c>
      <c r="W1867" s="604">
        <v>7.8241737277961923E-2</v>
      </c>
      <c r="X1867" s="678">
        <v>0</v>
      </c>
      <c r="Y1867" s="677">
        <v>0</v>
      </c>
      <c r="Z1867" s="677">
        <v>0</v>
      </c>
      <c r="AA1867" s="677">
        <v>0</v>
      </c>
      <c r="AB1867" s="677">
        <v>0</v>
      </c>
      <c r="AC1867" s="678">
        <v>0</v>
      </c>
      <c r="AD1867" s="676">
        <v>0</v>
      </c>
      <c r="AE1867" s="677">
        <v>0</v>
      </c>
      <c r="AF1867" s="677">
        <v>0</v>
      </c>
      <c r="AG1867" s="677">
        <v>0</v>
      </c>
      <c r="AH1867" s="678">
        <v>0</v>
      </c>
      <c r="AI1867" s="17"/>
      <c r="AM1867" s="109"/>
    </row>
    <row r="1868" spans="1:39" outlineLevel="2">
      <c r="A1868" s="37">
        <f>ROW()</f>
        <v>1868</v>
      </c>
      <c r="C1868" s="6" t="s">
        <v>473</v>
      </c>
      <c r="I1868" s="667"/>
      <c r="J1868" s="668"/>
      <c r="K1868" s="668"/>
      <c r="L1868" s="668"/>
      <c r="M1868" s="668"/>
      <c r="N1868" s="667"/>
      <c r="O1868" s="668"/>
      <c r="P1868" s="668"/>
      <c r="Q1868" s="668"/>
      <c r="R1868" s="668"/>
      <c r="S1868" s="658"/>
      <c r="T1868" s="676"/>
      <c r="U1868" s="677"/>
      <c r="V1868" s="677"/>
      <c r="W1868" s="677"/>
      <c r="X1868" s="678"/>
      <c r="Y1868" s="677">
        <v>0</v>
      </c>
      <c r="Z1868" s="677">
        <v>0</v>
      </c>
      <c r="AA1868" s="677">
        <v>0</v>
      </c>
      <c r="AB1868" s="677">
        <v>0</v>
      </c>
      <c r="AC1868" s="678">
        <v>0</v>
      </c>
      <c r="AD1868" s="676">
        <v>0</v>
      </c>
      <c r="AE1868" s="677">
        <v>0</v>
      </c>
      <c r="AF1868" s="677">
        <v>0</v>
      </c>
      <c r="AG1868" s="677">
        <v>0</v>
      </c>
      <c r="AH1868" s="678">
        <v>0</v>
      </c>
      <c r="AI1868" s="17"/>
      <c r="AM1868" s="109"/>
    </row>
    <row r="1869" spans="1:39" outlineLevel="2">
      <c r="A1869" s="37">
        <f>ROW()</f>
        <v>1869</v>
      </c>
      <c r="C1869" s="6" t="s">
        <v>474</v>
      </c>
      <c r="I1869" s="667"/>
      <c r="J1869" s="668"/>
      <c r="K1869" s="668"/>
      <c r="L1869" s="668"/>
      <c r="M1869" s="668"/>
      <c r="N1869" s="667"/>
      <c r="O1869" s="668"/>
      <c r="P1869" s="668"/>
      <c r="Q1869" s="668"/>
      <c r="R1869" s="668"/>
      <c r="S1869" s="658"/>
      <c r="T1869" s="676"/>
      <c r="U1869" s="677"/>
      <c r="V1869" s="677"/>
      <c r="W1869" s="677"/>
      <c r="X1869" s="678"/>
      <c r="Y1869" s="677">
        <v>0</v>
      </c>
      <c r="Z1869" s="677">
        <v>0</v>
      </c>
      <c r="AA1869" s="677">
        <v>0</v>
      </c>
      <c r="AB1869" s="677">
        <v>0</v>
      </c>
      <c r="AC1869" s="678">
        <v>0</v>
      </c>
      <c r="AD1869" s="676">
        <v>0</v>
      </c>
      <c r="AE1869" s="677">
        <v>0</v>
      </c>
      <c r="AF1869" s="677">
        <v>0</v>
      </c>
      <c r="AG1869" s="677">
        <v>0</v>
      </c>
      <c r="AH1869" s="678">
        <v>0</v>
      </c>
      <c r="AI1869" s="17"/>
      <c r="AM1869" s="109"/>
    </row>
    <row r="1870" spans="1:39" outlineLevel="2">
      <c r="A1870" s="37">
        <f>ROW()</f>
        <v>1870</v>
      </c>
      <c r="C1870" s="6" t="s">
        <v>477</v>
      </c>
      <c r="I1870" s="667"/>
      <c r="J1870" s="668"/>
      <c r="K1870" s="668"/>
      <c r="L1870" s="668"/>
      <c r="M1870" s="668"/>
      <c r="N1870" s="667"/>
      <c r="O1870" s="668"/>
      <c r="P1870" s="668"/>
      <c r="Q1870" s="668"/>
      <c r="R1870" s="668"/>
      <c r="S1870" s="658"/>
      <c r="T1870" s="676"/>
      <c r="U1870" s="677"/>
      <c r="V1870" s="677"/>
      <c r="W1870" s="677"/>
      <c r="X1870" s="678"/>
      <c r="Y1870" s="677">
        <v>0</v>
      </c>
      <c r="Z1870" s="677">
        <v>0</v>
      </c>
      <c r="AA1870" s="677">
        <v>0</v>
      </c>
      <c r="AB1870" s="677">
        <v>0</v>
      </c>
      <c r="AC1870" s="678">
        <v>0</v>
      </c>
      <c r="AD1870" s="676">
        <v>0</v>
      </c>
      <c r="AE1870" s="677">
        <v>0</v>
      </c>
      <c r="AF1870" s="677">
        <v>0</v>
      </c>
      <c r="AG1870" s="677">
        <v>0</v>
      </c>
      <c r="AH1870" s="678">
        <v>0</v>
      </c>
      <c r="AI1870" s="17"/>
      <c r="AM1870" s="109"/>
    </row>
    <row r="1871" spans="1:39" outlineLevel="2">
      <c r="A1871" s="37">
        <f>ROW()</f>
        <v>1871</v>
      </c>
      <c r="C1871" s="6" t="s">
        <v>511</v>
      </c>
      <c r="I1871" s="667"/>
      <c r="J1871" s="668"/>
      <c r="K1871" s="668"/>
      <c r="L1871" s="668"/>
      <c r="M1871" s="668"/>
      <c r="N1871" s="667"/>
      <c r="O1871" s="668"/>
      <c r="P1871" s="668"/>
      <c r="Q1871" s="668"/>
      <c r="R1871" s="668"/>
      <c r="S1871" s="658"/>
      <c r="T1871" s="676"/>
      <c r="U1871" s="677"/>
      <c r="V1871" s="677"/>
      <c r="W1871" s="677"/>
      <c r="X1871" s="678"/>
      <c r="Y1871" s="677"/>
      <c r="Z1871" s="677"/>
      <c r="AA1871" s="677"/>
      <c r="AB1871" s="677"/>
      <c r="AC1871" s="678"/>
      <c r="AD1871" s="676"/>
      <c r="AE1871" s="677"/>
      <c r="AF1871" s="677"/>
      <c r="AG1871" s="677"/>
      <c r="AH1871" s="678"/>
      <c r="AI1871" s="17"/>
      <c r="AM1871" s="109"/>
    </row>
    <row r="1872" spans="1:39" outlineLevel="2">
      <c r="A1872" s="37">
        <f>ROW()</f>
        <v>1872</v>
      </c>
      <c r="C1872" s="6" t="s">
        <v>655</v>
      </c>
      <c r="I1872" s="667"/>
      <c r="J1872" s="668"/>
      <c r="K1872" s="668"/>
      <c r="L1872" s="668"/>
      <c r="M1872" s="668"/>
      <c r="N1872" s="667"/>
      <c r="O1872" s="668"/>
      <c r="P1872" s="668"/>
      <c r="Q1872" s="668"/>
      <c r="R1872" s="668"/>
      <c r="S1872" s="658"/>
      <c r="T1872" s="676"/>
      <c r="U1872" s="677"/>
      <c r="V1872" s="677"/>
      <c r="W1872" s="677"/>
      <c r="X1872" s="678"/>
      <c r="Y1872" s="677"/>
      <c r="Z1872" s="677"/>
      <c r="AA1872" s="677"/>
      <c r="AB1872" s="677"/>
      <c r="AC1872" s="678"/>
      <c r="AD1872" s="676"/>
      <c r="AE1872" s="677"/>
      <c r="AF1872" s="677"/>
      <c r="AG1872" s="677"/>
      <c r="AH1872" s="678"/>
      <c r="AI1872" s="17"/>
      <c r="AM1872" s="109"/>
    </row>
    <row r="1873" spans="1:39" outlineLevel="2">
      <c r="A1873" s="37">
        <f>ROW()</f>
        <v>1873</v>
      </c>
      <c r="C1873" s="6" t="s">
        <v>656</v>
      </c>
      <c r="I1873" s="667"/>
      <c r="J1873" s="668"/>
      <c r="K1873" s="668"/>
      <c r="L1873" s="668"/>
      <c r="M1873" s="668"/>
      <c r="N1873" s="667"/>
      <c r="O1873" s="668"/>
      <c r="P1873" s="668"/>
      <c r="Q1873" s="668"/>
      <c r="R1873" s="668"/>
      <c r="S1873" s="658"/>
      <c r="T1873" s="676"/>
      <c r="U1873" s="677"/>
      <c r="V1873" s="677"/>
      <c r="W1873" s="677"/>
      <c r="X1873" s="678"/>
      <c r="Y1873" s="677"/>
      <c r="Z1873" s="677"/>
      <c r="AA1873" s="677"/>
      <c r="AB1873" s="677"/>
      <c r="AC1873" s="678"/>
      <c r="AD1873" s="676"/>
      <c r="AE1873" s="677"/>
      <c r="AF1873" s="677"/>
      <c r="AG1873" s="677"/>
      <c r="AH1873" s="678"/>
      <c r="AI1873" s="17"/>
      <c r="AM1873" s="109"/>
    </row>
    <row r="1874" spans="1:39" outlineLevel="2">
      <c r="A1874" s="37">
        <f>ROW()</f>
        <v>1874</v>
      </c>
      <c r="C1874" s="6" t="s">
        <v>667</v>
      </c>
      <c r="I1874" s="667"/>
      <c r="J1874" s="668"/>
      <c r="K1874" s="668"/>
      <c r="L1874" s="668"/>
      <c r="M1874" s="668"/>
      <c r="N1874" s="667"/>
      <c r="O1874" s="668"/>
      <c r="P1874" s="668"/>
      <c r="Q1874" s="668"/>
      <c r="R1874" s="668"/>
      <c r="S1874" s="658"/>
      <c r="T1874" s="676"/>
      <c r="U1874" s="677"/>
      <c r="V1874" s="677"/>
      <c r="W1874" s="677"/>
      <c r="X1874" s="678"/>
      <c r="Y1874" s="677"/>
      <c r="Z1874" s="677"/>
      <c r="AA1874" s="677"/>
      <c r="AB1874" s="677"/>
      <c r="AC1874" s="678"/>
      <c r="AD1874" s="676"/>
      <c r="AE1874" s="677"/>
      <c r="AF1874" s="677"/>
      <c r="AG1874" s="677"/>
      <c r="AH1874" s="678"/>
      <c r="AI1874" s="17"/>
      <c r="AM1874" s="109"/>
    </row>
    <row r="1875" spans="1:39" outlineLevel="2">
      <c r="A1875" s="37">
        <f>ROW()</f>
        <v>1875</v>
      </c>
      <c r="C1875" s="6" t="s">
        <v>212</v>
      </c>
      <c r="I1875" s="667">
        <v>0</v>
      </c>
      <c r="J1875" s="668">
        <v>0</v>
      </c>
      <c r="K1875" s="668">
        <v>0</v>
      </c>
      <c r="L1875" s="668">
        <v>0</v>
      </c>
      <c r="M1875" s="668">
        <v>0</v>
      </c>
      <c r="N1875" s="667">
        <v>0</v>
      </c>
      <c r="O1875" s="668">
        <v>0</v>
      </c>
      <c r="P1875" s="668">
        <v>0</v>
      </c>
      <c r="Q1875" s="668">
        <v>0</v>
      </c>
      <c r="R1875" s="668">
        <v>0</v>
      </c>
      <c r="S1875" s="658">
        <v>0</v>
      </c>
      <c r="T1875" s="676">
        <v>0</v>
      </c>
      <c r="U1875" s="677">
        <v>0</v>
      </c>
      <c r="V1875" s="677">
        <v>0</v>
      </c>
      <c r="W1875" s="677">
        <v>0</v>
      </c>
      <c r="X1875" s="678">
        <v>0</v>
      </c>
      <c r="Y1875" s="677">
        <v>0</v>
      </c>
      <c r="Z1875" s="677">
        <v>0</v>
      </c>
      <c r="AA1875" s="677">
        <v>0</v>
      </c>
      <c r="AB1875" s="677">
        <v>0</v>
      </c>
      <c r="AC1875" s="678">
        <v>0</v>
      </c>
      <c r="AD1875" s="676">
        <v>0</v>
      </c>
      <c r="AE1875" s="677">
        <v>0</v>
      </c>
      <c r="AF1875" s="677">
        <v>0</v>
      </c>
      <c r="AG1875" s="677">
        <v>0</v>
      </c>
      <c r="AH1875" s="678">
        <v>0</v>
      </c>
      <c r="AI1875" s="17"/>
      <c r="AM1875" s="109"/>
    </row>
    <row r="1876" spans="1:39" outlineLevel="2">
      <c r="A1876" s="37">
        <f>ROW()</f>
        <v>1876</v>
      </c>
      <c r="C1876" s="6" t="s">
        <v>362</v>
      </c>
      <c r="I1876" s="669"/>
      <c r="J1876" s="670"/>
      <c r="K1876" s="670"/>
      <c r="L1876" s="670"/>
      <c r="M1876" s="670"/>
      <c r="N1876" s="669"/>
      <c r="O1876" s="670"/>
      <c r="P1876" s="670"/>
      <c r="Q1876" s="670"/>
      <c r="R1876" s="670"/>
      <c r="S1876" s="659"/>
      <c r="T1876" s="682"/>
      <c r="U1876" s="683"/>
      <c r="V1876" s="683"/>
      <c r="W1876" s="683"/>
      <c r="X1876" s="684"/>
      <c r="Y1876" s="680">
        <v>0</v>
      </c>
      <c r="Z1876" s="680">
        <v>0</v>
      </c>
      <c r="AA1876" s="680">
        <v>0</v>
      </c>
      <c r="AB1876" s="680">
        <v>0</v>
      </c>
      <c r="AC1876" s="681">
        <v>0</v>
      </c>
      <c r="AD1876" s="679">
        <v>0</v>
      </c>
      <c r="AE1876" s="680">
        <v>0</v>
      </c>
      <c r="AF1876" s="680">
        <v>0</v>
      </c>
      <c r="AG1876" s="680">
        <v>0</v>
      </c>
      <c r="AH1876" s="681">
        <v>0</v>
      </c>
      <c r="AI1876" s="17"/>
      <c r="AM1876" s="109"/>
    </row>
    <row r="1877" spans="1:39" outlineLevel="2">
      <c r="A1877" s="37">
        <f>ROW()</f>
        <v>1877</v>
      </c>
      <c r="C1877" s="6" t="s">
        <v>1</v>
      </c>
      <c r="I1877" s="204">
        <f t="shared" ref="I1877:AC1877" si="1241">SUM(I1864:I1876)</f>
        <v>0</v>
      </c>
      <c r="J1877" s="9">
        <f t="shared" si="1241"/>
        <v>0</v>
      </c>
      <c r="K1877" s="9">
        <f t="shared" si="1241"/>
        <v>0</v>
      </c>
      <c r="L1877" s="9">
        <f t="shared" si="1241"/>
        <v>0</v>
      </c>
      <c r="M1877" s="9">
        <f t="shared" si="1241"/>
        <v>0</v>
      </c>
      <c r="N1877" s="204">
        <f t="shared" si="1241"/>
        <v>0</v>
      </c>
      <c r="O1877" s="9">
        <f t="shared" si="1241"/>
        <v>0</v>
      </c>
      <c r="P1877" s="9">
        <f t="shared" si="1241"/>
        <v>0</v>
      </c>
      <c r="Q1877" s="9">
        <f t="shared" si="1241"/>
        <v>0</v>
      </c>
      <c r="R1877" s="9">
        <f t="shared" si="1241"/>
        <v>0</v>
      </c>
      <c r="S1877" s="18">
        <f t="shared" si="1241"/>
        <v>0</v>
      </c>
      <c r="T1877" s="204">
        <f t="shared" si="1241"/>
        <v>0</v>
      </c>
      <c r="U1877" s="9">
        <f t="shared" si="1241"/>
        <v>0</v>
      </c>
      <c r="V1877" s="9">
        <f t="shared" si="1241"/>
        <v>2.2713370856379402E-2</v>
      </c>
      <c r="W1877" s="9">
        <f t="shared" si="1241"/>
        <v>8.0787864945819202E-2</v>
      </c>
      <c r="X1877" s="18">
        <f t="shared" si="1241"/>
        <v>0</v>
      </c>
      <c r="Y1877" s="9">
        <f t="shared" si="1241"/>
        <v>0</v>
      </c>
      <c r="Z1877" s="9">
        <f t="shared" si="1241"/>
        <v>0</v>
      </c>
      <c r="AA1877" s="9">
        <f t="shared" si="1241"/>
        <v>0</v>
      </c>
      <c r="AB1877" s="9">
        <f t="shared" si="1241"/>
        <v>0</v>
      </c>
      <c r="AC1877" s="18">
        <f t="shared" si="1241"/>
        <v>0</v>
      </c>
      <c r="AD1877" s="204">
        <f t="shared" ref="AD1877:AH1877" si="1242">SUM(AD1864:AD1876)</f>
        <v>0</v>
      </c>
      <c r="AE1877" s="9">
        <f t="shared" si="1242"/>
        <v>0</v>
      </c>
      <c r="AF1877" s="9">
        <f t="shared" si="1242"/>
        <v>0</v>
      </c>
      <c r="AG1877" s="9">
        <f t="shared" si="1242"/>
        <v>0</v>
      </c>
      <c r="AH1877" s="18">
        <f t="shared" si="1242"/>
        <v>0</v>
      </c>
      <c r="AI1877" s="17"/>
      <c r="AM1877" s="109"/>
    </row>
    <row r="1878" spans="1:39" outlineLevel="2">
      <c r="A1878" s="37">
        <f>ROW()</f>
        <v>1878</v>
      </c>
      <c r="B1878" s="64" t="s">
        <v>224</v>
      </c>
      <c r="I1878" s="1312" t="s">
        <v>260</v>
      </c>
      <c r="J1878" s="1313"/>
      <c r="K1878" s="1313"/>
      <c r="L1878" s="1313"/>
      <c r="M1878" s="1313"/>
      <c r="N1878" s="1290" t="s">
        <v>286</v>
      </c>
      <c r="O1878" s="1291"/>
      <c r="P1878" s="1291"/>
      <c r="Q1878" s="1291"/>
      <c r="R1878" s="1291"/>
      <c r="S1878" s="1292"/>
      <c r="T1878" s="1312" t="s">
        <v>211</v>
      </c>
      <c r="U1878" s="1313"/>
      <c r="V1878" s="1313"/>
      <c r="W1878" s="1313"/>
      <c r="X1878" s="1314"/>
      <c r="Y1878" s="1313" t="s">
        <v>494</v>
      </c>
      <c r="Z1878" s="1313"/>
      <c r="AA1878" s="1313"/>
      <c r="AB1878" s="1313"/>
      <c r="AC1878" s="1313"/>
      <c r="AD1878" s="1313" t="s">
        <v>494</v>
      </c>
      <c r="AE1878" s="1313"/>
      <c r="AF1878" s="1313"/>
      <c r="AG1878" s="1313"/>
      <c r="AH1878" s="1314"/>
      <c r="AI1878" s="17"/>
      <c r="AM1878" s="109"/>
    </row>
    <row r="1879" spans="1:39" outlineLevel="2">
      <c r="A1879" s="37">
        <f>ROW()</f>
        <v>1879</v>
      </c>
      <c r="C1879" s="167" t="s">
        <v>2</v>
      </c>
      <c r="I1879" s="667">
        <v>0</v>
      </c>
      <c r="J1879" s="668">
        <v>0</v>
      </c>
      <c r="K1879" s="668">
        <v>0</v>
      </c>
      <c r="L1879" s="668">
        <v>0</v>
      </c>
      <c r="M1879" s="668">
        <v>0</v>
      </c>
      <c r="N1879" s="667">
        <v>0</v>
      </c>
      <c r="O1879" s="668">
        <v>0</v>
      </c>
      <c r="P1879" s="668">
        <v>0</v>
      </c>
      <c r="Q1879" s="668">
        <v>0</v>
      </c>
      <c r="R1879" s="668">
        <v>0</v>
      </c>
      <c r="S1879" s="658">
        <v>0</v>
      </c>
      <c r="T1879" s="676">
        <v>0</v>
      </c>
      <c r="U1879" s="677">
        <v>0</v>
      </c>
      <c r="V1879" s="677">
        <v>0</v>
      </c>
      <c r="W1879" s="677">
        <v>0</v>
      </c>
      <c r="X1879" s="678">
        <v>0</v>
      </c>
      <c r="Y1879" s="677">
        <v>0</v>
      </c>
      <c r="Z1879" s="677">
        <v>0</v>
      </c>
      <c r="AA1879" s="677">
        <v>0</v>
      </c>
      <c r="AB1879" s="677">
        <v>0</v>
      </c>
      <c r="AC1879" s="678">
        <v>0</v>
      </c>
      <c r="AD1879" s="676">
        <v>0</v>
      </c>
      <c r="AE1879" s="677">
        <v>0</v>
      </c>
      <c r="AF1879" s="677">
        <v>0</v>
      </c>
      <c r="AG1879" s="677">
        <v>0</v>
      </c>
      <c r="AH1879" s="678">
        <v>0</v>
      </c>
      <c r="AI1879" s="17"/>
      <c r="AM1879" s="109"/>
    </row>
    <row r="1880" spans="1:39" outlineLevel="2">
      <c r="A1880" s="37">
        <f>ROW()</f>
        <v>1880</v>
      </c>
      <c r="C1880" s="6" t="s">
        <v>3</v>
      </c>
      <c r="I1880" s="667">
        <v>0</v>
      </c>
      <c r="J1880" s="668">
        <v>0</v>
      </c>
      <c r="K1880" s="668">
        <v>0</v>
      </c>
      <c r="L1880" s="668">
        <v>0</v>
      </c>
      <c r="M1880" s="668">
        <v>0</v>
      </c>
      <c r="N1880" s="667">
        <v>0</v>
      </c>
      <c r="O1880" s="668">
        <v>0</v>
      </c>
      <c r="P1880" s="668">
        <v>0</v>
      </c>
      <c r="Q1880" s="668">
        <v>0</v>
      </c>
      <c r="R1880" s="668">
        <v>0</v>
      </c>
      <c r="S1880" s="658">
        <v>0</v>
      </c>
      <c r="T1880" s="676">
        <v>0</v>
      </c>
      <c r="U1880" s="677">
        <v>0</v>
      </c>
      <c r="V1880" s="677">
        <v>0</v>
      </c>
      <c r="W1880" s="677">
        <v>0</v>
      </c>
      <c r="X1880" s="678">
        <v>0</v>
      </c>
      <c r="Y1880" s="677">
        <v>0</v>
      </c>
      <c r="Z1880" s="677">
        <v>0</v>
      </c>
      <c r="AA1880" s="677">
        <v>0</v>
      </c>
      <c r="AB1880" s="677">
        <v>0</v>
      </c>
      <c r="AC1880" s="678">
        <v>0</v>
      </c>
      <c r="AD1880" s="676">
        <v>0</v>
      </c>
      <c r="AE1880" s="677">
        <v>0</v>
      </c>
      <c r="AF1880" s="677">
        <v>0</v>
      </c>
      <c r="AG1880" s="677">
        <v>0</v>
      </c>
      <c r="AH1880" s="678">
        <v>0</v>
      </c>
      <c r="AI1880" s="17"/>
      <c r="AM1880" s="109"/>
    </row>
    <row r="1881" spans="1:39" outlineLevel="2">
      <c r="A1881" s="37">
        <f>ROW()</f>
        <v>1881</v>
      </c>
      <c r="C1881" s="6" t="s">
        <v>4</v>
      </c>
      <c r="I1881" s="667">
        <v>0</v>
      </c>
      <c r="J1881" s="668">
        <v>0</v>
      </c>
      <c r="K1881" s="668">
        <v>0</v>
      </c>
      <c r="L1881" s="668">
        <v>0</v>
      </c>
      <c r="M1881" s="668">
        <v>0</v>
      </c>
      <c r="N1881" s="667">
        <v>0</v>
      </c>
      <c r="O1881" s="668">
        <v>0</v>
      </c>
      <c r="P1881" s="668">
        <v>0</v>
      </c>
      <c r="Q1881" s="668">
        <v>0</v>
      </c>
      <c r="R1881" s="668">
        <v>0</v>
      </c>
      <c r="S1881" s="658">
        <v>0</v>
      </c>
      <c r="T1881" s="676">
        <v>0</v>
      </c>
      <c r="U1881" s="677">
        <v>0</v>
      </c>
      <c r="V1881" s="677">
        <v>0</v>
      </c>
      <c r="W1881" s="677">
        <v>0</v>
      </c>
      <c r="X1881" s="678">
        <v>0</v>
      </c>
      <c r="Y1881" s="677">
        <v>0</v>
      </c>
      <c r="Z1881" s="677">
        <v>0</v>
      </c>
      <c r="AA1881" s="677">
        <v>0</v>
      </c>
      <c r="AB1881" s="677">
        <v>0</v>
      </c>
      <c r="AC1881" s="678">
        <v>0</v>
      </c>
      <c r="AD1881" s="676">
        <v>0</v>
      </c>
      <c r="AE1881" s="677">
        <v>0</v>
      </c>
      <c r="AF1881" s="677">
        <v>0</v>
      </c>
      <c r="AG1881" s="677">
        <v>0</v>
      </c>
      <c r="AH1881" s="678">
        <v>0</v>
      </c>
      <c r="AI1881" s="17"/>
      <c r="AM1881" s="109"/>
    </row>
    <row r="1882" spans="1:39" outlineLevel="2">
      <c r="A1882" s="37">
        <f>ROW()</f>
        <v>1882</v>
      </c>
      <c r="C1882" s="6" t="s">
        <v>208</v>
      </c>
      <c r="I1882" s="667">
        <v>0</v>
      </c>
      <c r="J1882" s="668">
        <v>0</v>
      </c>
      <c r="K1882" s="668">
        <v>0</v>
      </c>
      <c r="L1882" s="668">
        <v>0</v>
      </c>
      <c r="M1882" s="668">
        <v>0</v>
      </c>
      <c r="N1882" s="667">
        <v>0</v>
      </c>
      <c r="O1882" s="668">
        <v>0</v>
      </c>
      <c r="P1882" s="668">
        <v>0</v>
      </c>
      <c r="Q1882" s="668">
        <v>0</v>
      </c>
      <c r="R1882" s="668">
        <v>0</v>
      </c>
      <c r="S1882" s="658">
        <v>0</v>
      </c>
      <c r="T1882" s="676">
        <v>0</v>
      </c>
      <c r="U1882" s="677">
        <v>0</v>
      </c>
      <c r="V1882" s="677">
        <v>0</v>
      </c>
      <c r="W1882" s="677">
        <v>1.0754167978118694E-2</v>
      </c>
      <c r="X1882" s="678">
        <v>0</v>
      </c>
      <c r="Y1882" s="677">
        <v>0</v>
      </c>
      <c r="Z1882" s="677">
        <v>0</v>
      </c>
      <c r="AA1882" s="677">
        <v>0</v>
      </c>
      <c r="AB1882" s="677">
        <v>0</v>
      </c>
      <c r="AC1882" s="678">
        <v>0</v>
      </c>
      <c r="AD1882" s="676">
        <v>0</v>
      </c>
      <c r="AE1882" s="677">
        <v>0</v>
      </c>
      <c r="AF1882" s="677">
        <v>0</v>
      </c>
      <c r="AG1882" s="677">
        <v>0</v>
      </c>
      <c r="AH1882" s="678">
        <v>0</v>
      </c>
      <c r="AI1882" s="17"/>
      <c r="AM1882" s="109"/>
    </row>
    <row r="1883" spans="1:39" outlineLevel="2">
      <c r="A1883" s="37">
        <f>ROW()</f>
        <v>1883</v>
      </c>
      <c r="C1883" s="6" t="s">
        <v>473</v>
      </c>
      <c r="I1883" s="667"/>
      <c r="J1883" s="668"/>
      <c r="K1883" s="668"/>
      <c r="L1883" s="668"/>
      <c r="M1883" s="668"/>
      <c r="N1883" s="667"/>
      <c r="O1883" s="668"/>
      <c r="P1883" s="668"/>
      <c r="Q1883" s="668"/>
      <c r="R1883" s="668"/>
      <c r="S1883" s="658"/>
      <c r="T1883" s="676"/>
      <c r="U1883" s="677"/>
      <c r="V1883" s="677"/>
      <c r="W1883" s="677"/>
      <c r="X1883" s="678"/>
      <c r="Y1883" s="677">
        <v>0</v>
      </c>
      <c r="Z1883" s="677">
        <v>0</v>
      </c>
      <c r="AA1883" s="677">
        <v>0</v>
      </c>
      <c r="AB1883" s="677">
        <v>0</v>
      </c>
      <c r="AC1883" s="678">
        <v>0</v>
      </c>
      <c r="AD1883" s="676">
        <v>0</v>
      </c>
      <c r="AE1883" s="677">
        <v>0</v>
      </c>
      <c r="AF1883" s="677">
        <v>0</v>
      </c>
      <c r="AG1883" s="677">
        <v>0</v>
      </c>
      <c r="AH1883" s="678">
        <v>0</v>
      </c>
      <c r="AI1883" s="17"/>
      <c r="AM1883" s="109"/>
    </row>
    <row r="1884" spans="1:39" outlineLevel="2">
      <c r="A1884" s="37">
        <f>ROW()</f>
        <v>1884</v>
      </c>
      <c r="C1884" s="6" t="s">
        <v>474</v>
      </c>
      <c r="I1884" s="667"/>
      <c r="J1884" s="668"/>
      <c r="K1884" s="668"/>
      <c r="L1884" s="668"/>
      <c r="M1884" s="668"/>
      <c r="N1884" s="667"/>
      <c r="O1884" s="668"/>
      <c r="P1884" s="668"/>
      <c r="Q1884" s="668"/>
      <c r="R1884" s="668"/>
      <c r="S1884" s="658"/>
      <c r="T1884" s="676"/>
      <c r="U1884" s="677"/>
      <c r="V1884" s="677"/>
      <c r="W1884" s="677"/>
      <c r="X1884" s="678"/>
      <c r="Y1884" s="677">
        <v>0</v>
      </c>
      <c r="Z1884" s="677">
        <v>0</v>
      </c>
      <c r="AA1884" s="677">
        <v>0</v>
      </c>
      <c r="AB1884" s="677">
        <v>0</v>
      </c>
      <c r="AC1884" s="678">
        <v>0</v>
      </c>
      <c r="AD1884" s="676">
        <v>0</v>
      </c>
      <c r="AE1884" s="677">
        <v>0</v>
      </c>
      <c r="AF1884" s="677">
        <v>0</v>
      </c>
      <c r="AG1884" s="677">
        <v>0</v>
      </c>
      <c r="AH1884" s="678">
        <v>0</v>
      </c>
      <c r="AI1884" s="17"/>
      <c r="AM1884" s="109"/>
    </row>
    <row r="1885" spans="1:39" outlineLevel="2">
      <c r="A1885" s="37">
        <f>ROW()</f>
        <v>1885</v>
      </c>
      <c r="C1885" s="6" t="s">
        <v>477</v>
      </c>
      <c r="I1885" s="667"/>
      <c r="J1885" s="668"/>
      <c r="K1885" s="668"/>
      <c r="L1885" s="668"/>
      <c r="M1885" s="668"/>
      <c r="N1885" s="667"/>
      <c r="O1885" s="668"/>
      <c r="P1885" s="668"/>
      <c r="Q1885" s="668"/>
      <c r="R1885" s="668"/>
      <c r="S1885" s="658"/>
      <c r="T1885" s="676"/>
      <c r="U1885" s="677"/>
      <c r="V1885" s="677"/>
      <c r="W1885" s="677"/>
      <c r="X1885" s="678"/>
      <c r="Y1885" s="677">
        <v>0</v>
      </c>
      <c r="Z1885" s="677">
        <v>0</v>
      </c>
      <c r="AA1885" s="677">
        <v>0</v>
      </c>
      <c r="AB1885" s="677">
        <v>0</v>
      </c>
      <c r="AC1885" s="678">
        <v>0</v>
      </c>
      <c r="AD1885" s="676">
        <v>0</v>
      </c>
      <c r="AE1885" s="677">
        <v>0</v>
      </c>
      <c r="AF1885" s="677">
        <v>0</v>
      </c>
      <c r="AG1885" s="677">
        <v>0</v>
      </c>
      <c r="AH1885" s="678">
        <v>0</v>
      </c>
      <c r="AI1885" s="17"/>
      <c r="AM1885" s="109"/>
    </row>
    <row r="1886" spans="1:39" outlineLevel="2">
      <c r="A1886" s="37">
        <f>ROW()</f>
        <v>1886</v>
      </c>
      <c r="C1886" s="6" t="s">
        <v>511</v>
      </c>
      <c r="I1886" s="667"/>
      <c r="J1886" s="668"/>
      <c r="K1886" s="668"/>
      <c r="L1886" s="668"/>
      <c r="M1886" s="668"/>
      <c r="N1886" s="667"/>
      <c r="O1886" s="668"/>
      <c r="P1886" s="668"/>
      <c r="Q1886" s="668"/>
      <c r="R1886" s="668"/>
      <c r="S1886" s="658"/>
      <c r="T1886" s="676"/>
      <c r="U1886" s="677"/>
      <c r="V1886" s="677"/>
      <c r="W1886" s="677"/>
      <c r="X1886" s="678"/>
      <c r="Y1886" s="677"/>
      <c r="Z1886" s="677"/>
      <c r="AA1886" s="677"/>
      <c r="AB1886" s="677"/>
      <c r="AC1886" s="678"/>
      <c r="AD1886" s="676"/>
      <c r="AE1886" s="677"/>
      <c r="AF1886" s="677"/>
      <c r="AG1886" s="677"/>
      <c r="AH1886" s="678"/>
      <c r="AI1886" s="17"/>
      <c r="AM1886" s="109"/>
    </row>
    <row r="1887" spans="1:39" outlineLevel="2">
      <c r="A1887" s="37">
        <f>ROW()</f>
        <v>1887</v>
      </c>
      <c r="C1887" s="6" t="s">
        <v>655</v>
      </c>
      <c r="I1887" s="667"/>
      <c r="J1887" s="668"/>
      <c r="K1887" s="668"/>
      <c r="L1887" s="668"/>
      <c r="M1887" s="668"/>
      <c r="N1887" s="667"/>
      <c r="O1887" s="668"/>
      <c r="P1887" s="668"/>
      <c r="Q1887" s="668"/>
      <c r="R1887" s="668"/>
      <c r="S1887" s="658"/>
      <c r="T1887" s="676"/>
      <c r="U1887" s="677"/>
      <c r="V1887" s="677"/>
      <c r="W1887" s="677"/>
      <c r="X1887" s="678"/>
      <c r="Y1887" s="677"/>
      <c r="Z1887" s="677"/>
      <c r="AA1887" s="677"/>
      <c r="AB1887" s="677"/>
      <c r="AC1887" s="678"/>
      <c r="AD1887" s="676"/>
      <c r="AE1887" s="677"/>
      <c r="AF1887" s="677"/>
      <c r="AG1887" s="677"/>
      <c r="AH1887" s="678"/>
      <c r="AI1887" s="17"/>
      <c r="AM1887" s="109"/>
    </row>
    <row r="1888" spans="1:39" outlineLevel="2">
      <c r="A1888" s="37">
        <f>ROW()</f>
        <v>1888</v>
      </c>
      <c r="C1888" s="6" t="s">
        <v>656</v>
      </c>
      <c r="I1888" s="667"/>
      <c r="J1888" s="668"/>
      <c r="K1888" s="668"/>
      <c r="L1888" s="668"/>
      <c r="M1888" s="668"/>
      <c r="N1888" s="667"/>
      <c r="O1888" s="668"/>
      <c r="P1888" s="668"/>
      <c r="Q1888" s="668"/>
      <c r="R1888" s="668"/>
      <c r="S1888" s="658"/>
      <c r="T1888" s="676"/>
      <c r="U1888" s="677"/>
      <c r="V1888" s="677"/>
      <c r="W1888" s="677"/>
      <c r="X1888" s="678"/>
      <c r="Y1888" s="677"/>
      <c r="Z1888" s="677"/>
      <c r="AA1888" s="677"/>
      <c r="AB1888" s="677"/>
      <c r="AC1888" s="678"/>
      <c r="AD1888" s="676"/>
      <c r="AE1888" s="677"/>
      <c r="AF1888" s="677"/>
      <c r="AG1888" s="677"/>
      <c r="AH1888" s="678"/>
      <c r="AI1888" s="17"/>
      <c r="AM1888" s="109"/>
    </row>
    <row r="1889" spans="1:39" outlineLevel="2">
      <c r="A1889" s="37">
        <f>ROW()</f>
        <v>1889</v>
      </c>
      <c r="C1889" s="6" t="s">
        <v>667</v>
      </c>
      <c r="I1889" s="667"/>
      <c r="J1889" s="668"/>
      <c r="K1889" s="668"/>
      <c r="L1889" s="668"/>
      <c r="M1889" s="668"/>
      <c r="N1889" s="667"/>
      <c r="O1889" s="668"/>
      <c r="P1889" s="668"/>
      <c r="Q1889" s="668"/>
      <c r="R1889" s="668"/>
      <c r="S1889" s="658"/>
      <c r="T1889" s="676"/>
      <c r="U1889" s="677"/>
      <c r="V1889" s="677"/>
      <c r="W1889" s="677"/>
      <c r="X1889" s="678"/>
      <c r="Y1889" s="677"/>
      <c r="Z1889" s="677"/>
      <c r="AA1889" s="677"/>
      <c r="AB1889" s="677"/>
      <c r="AC1889" s="678"/>
      <c r="AD1889" s="676"/>
      <c r="AE1889" s="677"/>
      <c r="AF1889" s="677"/>
      <c r="AG1889" s="677"/>
      <c r="AH1889" s="678"/>
      <c r="AI1889" s="17"/>
      <c r="AM1889" s="109"/>
    </row>
    <row r="1890" spans="1:39" outlineLevel="2">
      <c r="A1890" s="37">
        <f>ROW()</f>
        <v>1890</v>
      </c>
      <c r="C1890" s="6" t="s">
        <v>212</v>
      </c>
      <c r="I1890" s="667">
        <v>0</v>
      </c>
      <c r="J1890" s="668">
        <v>0</v>
      </c>
      <c r="K1890" s="668">
        <v>0</v>
      </c>
      <c r="L1890" s="668">
        <v>0</v>
      </c>
      <c r="M1890" s="668">
        <v>0</v>
      </c>
      <c r="N1890" s="667">
        <v>0</v>
      </c>
      <c r="O1890" s="668">
        <v>0</v>
      </c>
      <c r="P1890" s="668">
        <v>0</v>
      </c>
      <c r="Q1890" s="668">
        <v>0</v>
      </c>
      <c r="R1890" s="668">
        <v>0</v>
      </c>
      <c r="S1890" s="658">
        <v>0</v>
      </c>
      <c r="T1890" s="676">
        <v>0</v>
      </c>
      <c r="U1890" s="677">
        <v>0</v>
      </c>
      <c r="V1890" s="677">
        <v>0</v>
      </c>
      <c r="W1890" s="677">
        <v>0</v>
      </c>
      <c r="X1890" s="678">
        <v>0</v>
      </c>
      <c r="Y1890" s="677">
        <v>0</v>
      </c>
      <c r="Z1890" s="677">
        <v>0</v>
      </c>
      <c r="AA1890" s="677">
        <v>0</v>
      </c>
      <c r="AB1890" s="677">
        <v>0</v>
      </c>
      <c r="AC1890" s="678">
        <v>0</v>
      </c>
      <c r="AD1890" s="676">
        <v>0</v>
      </c>
      <c r="AE1890" s="677">
        <v>0</v>
      </c>
      <c r="AF1890" s="677">
        <v>0</v>
      </c>
      <c r="AG1890" s="677">
        <v>0</v>
      </c>
      <c r="AH1890" s="678">
        <v>0</v>
      </c>
      <c r="AI1890" s="17"/>
      <c r="AM1890" s="109"/>
    </row>
    <row r="1891" spans="1:39" outlineLevel="2">
      <c r="A1891" s="37">
        <f>ROW()</f>
        <v>1891</v>
      </c>
      <c r="C1891" s="6" t="s">
        <v>362</v>
      </c>
      <c r="I1891" s="669"/>
      <c r="J1891" s="670"/>
      <c r="K1891" s="670"/>
      <c r="L1891" s="670"/>
      <c r="M1891" s="670"/>
      <c r="N1891" s="669"/>
      <c r="O1891" s="670"/>
      <c r="P1891" s="670"/>
      <c r="Q1891" s="670"/>
      <c r="R1891" s="670"/>
      <c r="S1891" s="659"/>
      <c r="T1891" s="682"/>
      <c r="U1891" s="683"/>
      <c r="V1891" s="683"/>
      <c r="W1891" s="683"/>
      <c r="X1891" s="684"/>
      <c r="Y1891" s="680">
        <v>0</v>
      </c>
      <c r="Z1891" s="680">
        <v>0</v>
      </c>
      <c r="AA1891" s="680">
        <v>0</v>
      </c>
      <c r="AB1891" s="680">
        <v>0</v>
      </c>
      <c r="AC1891" s="681">
        <v>0</v>
      </c>
      <c r="AD1891" s="679">
        <v>0</v>
      </c>
      <c r="AE1891" s="680">
        <v>0</v>
      </c>
      <c r="AF1891" s="680">
        <v>0</v>
      </c>
      <c r="AG1891" s="680">
        <v>0</v>
      </c>
      <c r="AH1891" s="681">
        <v>0</v>
      </c>
      <c r="AI1891" s="17"/>
      <c r="AM1891" s="109"/>
    </row>
    <row r="1892" spans="1:39" outlineLevel="2">
      <c r="A1892" s="37">
        <f>ROW()</f>
        <v>1892</v>
      </c>
      <c r="C1892" s="6" t="s">
        <v>1</v>
      </c>
      <c r="I1892" s="204">
        <f t="shared" ref="I1892:AC1892" si="1243">SUM(I1879:I1891)</f>
        <v>0</v>
      </c>
      <c r="J1892" s="9">
        <f t="shared" si="1243"/>
        <v>0</v>
      </c>
      <c r="K1892" s="9">
        <f t="shared" si="1243"/>
        <v>0</v>
      </c>
      <c r="L1892" s="9">
        <f t="shared" si="1243"/>
        <v>0</v>
      </c>
      <c r="M1892" s="9">
        <f t="shared" si="1243"/>
        <v>0</v>
      </c>
      <c r="N1892" s="204">
        <f t="shared" si="1243"/>
        <v>0</v>
      </c>
      <c r="O1892" s="9">
        <f t="shared" si="1243"/>
        <v>0</v>
      </c>
      <c r="P1892" s="9">
        <f t="shared" si="1243"/>
        <v>0</v>
      </c>
      <c r="Q1892" s="9">
        <f t="shared" si="1243"/>
        <v>0</v>
      </c>
      <c r="R1892" s="9">
        <f t="shared" si="1243"/>
        <v>0</v>
      </c>
      <c r="S1892" s="18">
        <f t="shared" si="1243"/>
        <v>0</v>
      </c>
      <c r="T1892" s="204">
        <f t="shared" si="1243"/>
        <v>0</v>
      </c>
      <c r="U1892" s="9">
        <f t="shared" si="1243"/>
        <v>0</v>
      </c>
      <c r="V1892" s="9">
        <f t="shared" si="1243"/>
        <v>0</v>
      </c>
      <c r="W1892" s="9">
        <f t="shared" si="1243"/>
        <v>1.0754167978118694E-2</v>
      </c>
      <c r="X1892" s="18">
        <f t="shared" si="1243"/>
        <v>0</v>
      </c>
      <c r="Y1892" s="9">
        <f t="shared" si="1243"/>
        <v>0</v>
      </c>
      <c r="Z1892" s="9">
        <f t="shared" si="1243"/>
        <v>0</v>
      </c>
      <c r="AA1892" s="9">
        <f t="shared" si="1243"/>
        <v>0</v>
      </c>
      <c r="AB1892" s="9">
        <f t="shared" si="1243"/>
        <v>0</v>
      </c>
      <c r="AC1892" s="18">
        <f t="shared" si="1243"/>
        <v>0</v>
      </c>
      <c r="AD1892" s="204">
        <f t="shared" ref="AD1892:AH1892" si="1244">SUM(AD1879:AD1891)</f>
        <v>0</v>
      </c>
      <c r="AE1892" s="9">
        <f t="shared" si="1244"/>
        <v>0</v>
      </c>
      <c r="AF1892" s="9">
        <f t="shared" si="1244"/>
        <v>0</v>
      </c>
      <c r="AG1892" s="9">
        <f t="shared" si="1244"/>
        <v>0</v>
      </c>
      <c r="AH1892" s="18">
        <f t="shared" si="1244"/>
        <v>0</v>
      </c>
      <c r="AI1892" s="17"/>
      <c r="AM1892" s="109"/>
    </row>
    <row r="1893" spans="1:39" outlineLevel="2">
      <c r="A1893" s="37">
        <f>ROW()</f>
        <v>1893</v>
      </c>
      <c r="B1893" s="64" t="s">
        <v>225</v>
      </c>
      <c r="I1893" s="1312" t="s">
        <v>260</v>
      </c>
      <c r="J1893" s="1313"/>
      <c r="K1893" s="1313"/>
      <c r="L1893" s="1313"/>
      <c r="M1893" s="1313"/>
      <c r="N1893" s="1290" t="s">
        <v>286</v>
      </c>
      <c r="O1893" s="1291"/>
      <c r="P1893" s="1291"/>
      <c r="Q1893" s="1291"/>
      <c r="R1893" s="1291"/>
      <c r="S1893" s="1292"/>
      <c r="T1893" s="1312" t="s">
        <v>211</v>
      </c>
      <c r="U1893" s="1313"/>
      <c r="V1893" s="1313"/>
      <c r="W1893" s="1313"/>
      <c r="X1893" s="1314"/>
      <c r="Y1893" s="1313" t="s">
        <v>494</v>
      </c>
      <c r="Z1893" s="1313"/>
      <c r="AA1893" s="1313"/>
      <c r="AB1893" s="1313"/>
      <c r="AC1893" s="1313"/>
      <c r="AD1893" s="1313" t="s">
        <v>494</v>
      </c>
      <c r="AE1893" s="1313"/>
      <c r="AF1893" s="1313"/>
      <c r="AG1893" s="1313"/>
      <c r="AH1893" s="1314"/>
      <c r="AI1893" s="17"/>
      <c r="AM1893" s="109"/>
    </row>
    <row r="1894" spans="1:39" outlineLevel="2">
      <c r="A1894" s="37">
        <f>ROW()</f>
        <v>1894</v>
      </c>
      <c r="C1894" s="167" t="s">
        <v>2</v>
      </c>
      <c r="I1894" s="667">
        <v>0</v>
      </c>
      <c r="J1894" s="668">
        <v>0</v>
      </c>
      <c r="K1894" s="668">
        <v>0</v>
      </c>
      <c r="L1894" s="668">
        <v>0</v>
      </c>
      <c r="M1894" s="668">
        <v>0</v>
      </c>
      <c r="N1894" s="667">
        <v>0</v>
      </c>
      <c r="O1894" s="668">
        <v>0</v>
      </c>
      <c r="P1894" s="668">
        <v>0</v>
      </c>
      <c r="Q1894" s="668">
        <v>0</v>
      </c>
      <c r="R1894" s="668">
        <v>0</v>
      </c>
      <c r="S1894" s="658">
        <v>0</v>
      </c>
      <c r="T1894" s="676">
        <v>0</v>
      </c>
      <c r="U1894" s="677">
        <v>0</v>
      </c>
      <c r="V1894" s="677">
        <v>0</v>
      </c>
      <c r="W1894" s="677">
        <v>0</v>
      </c>
      <c r="X1894" s="678">
        <v>0</v>
      </c>
      <c r="Y1894" s="677">
        <v>0</v>
      </c>
      <c r="Z1894" s="677">
        <v>0</v>
      </c>
      <c r="AA1894" s="677">
        <v>0</v>
      </c>
      <c r="AB1894" s="677">
        <v>0</v>
      </c>
      <c r="AC1894" s="678">
        <v>0</v>
      </c>
      <c r="AD1894" s="676">
        <v>0</v>
      </c>
      <c r="AE1894" s="677">
        <v>0</v>
      </c>
      <c r="AF1894" s="677">
        <v>0</v>
      </c>
      <c r="AG1894" s="677">
        <v>0</v>
      </c>
      <c r="AH1894" s="678">
        <v>0</v>
      </c>
      <c r="AI1894" s="17"/>
      <c r="AM1894" s="109"/>
    </row>
    <row r="1895" spans="1:39" outlineLevel="2">
      <c r="A1895" s="37">
        <f>ROW()</f>
        <v>1895</v>
      </c>
      <c r="C1895" s="6" t="s">
        <v>3</v>
      </c>
      <c r="I1895" s="667">
        <v>0</v>
      </c>
      <c r="J1895" s="668">
        <v>0</v>
      </c>
      <c r="K1895" s="668">
        <v>0</v>
      </c>
      <c r="L1895" s="668">
        <v>0</v>
      </c>
      <c r="M1895" s="668">
        <v>0</v>
      </c>
      <c r="N1895" s="667">
        <v>0</v>
      </c>
      <c r="O1895" s="668">
        <v>0</v>
      </c>
      <c r="P1895" s="668">
        <v>0</v>
      </c>
      <c r="Q1895" s="668">
        <v>0</v>
      </c>
      <c r="R1895" s="668">
        <v>0</v>
      </c>
      <c r="S1895" s="658">
        <v>0</v>
      </c>
      <c r="T1895" s="676">
        <v>0</v>
      </c>
      <c r="U1895" s="677">
        <v>0</v>
      </c>
      <c r="V1895" s="677">
        <v>0</v>
      </c>
      <c r="W1895" s="677">
        <v>0</v>
      </c>
      <c r="X1895" s="678">
        <v>0</v>
      </c>
      <c r="Y1895" s="677">
        <v>0</v>
      </c>
      <c r="Z1895" s="677">
        <v>0</v>
      </c>
      <c r="AA1895" s="677">
        <v>0</v>
      </c>
      <c r="AB1895" s="677">
        <v>0</v>
      </c>
      <c r="AC1895" s="678">
        <v>0</v>
      </c>
      <c r="AD1895" s="676">
        <v>0</v>
      </c>
      <c r="AE1895" s="677">
        <v>0</v>
      </c>
      <c r="AF1895" s="677">
        <v>0</v>
      </c>
      <c r="AG1895" s="677">
        <v>0</v>
      </c>
      <c r="AH1895" s="678">
        <v>0</v>
      </c>
      <c r="AI1895" s="17"/>
      <c r="AM1895" s="109"/>
    </row>
    <row r="1896" spans="1:39" outlineLevel="2">
      <c r="A1896" s="37">
        <f>ROW()</f>
        <v>1896</v>
      </c>
      <c r="C1896" s="6" t="s">
        <v>4</v>
      </c>
      <c r="I1896" s="667">
        <v>0</v>
      </c>
      <c r="J1896" s="668">
        <v>0</v>
      </c>
      <c r="K1896" s="668">
        <v>0</v>
      </c>
      <c r="L1896" s="668">
        <v>0</v>
      </c>
      <c r="M1896" s="668">
        <v>0</v>
      </c>
      <c r="N1896" s="667">
        <v>0</v>
      </c>
      <c r="O1896" s="668">
        <v>0</v>
      </c>
      <c r="P1896" s="668">
        <v>0</v>
      </c>
      <c r="Q1896" s="668">
        <v>0</v>
      </c>
      <c r="R1896" s="668">
        <v>0</v>
      </c>
      <c r="S1896" s="658">
        <v>0</v>
      </c>
      <c r="T1896" s="676">
        <v>0</v>
      </c>
      <c r="U1896" s="677">
        <v>0</v>
      </c>
      <c r="V1896" s="677">
        <v>0</v>
      </c>
      <c r="W1896" s="677">
        <v>0</v>
      </c>
      <c r="X1896" s="678">
        <v>0</v>
      </c>
      <c r="Y1896" s="677">
        <v>0</v>
      </c>
      <c r="Z1896" s="677">
        <v>0</v>
      </c>
      <c r="AA1896" s="677">
        <v>0</v>
      </c>
      <c r="AB1896" s="677">
        <v>0</v>
      </c>
      <c r="AC1896" s="678">
        <v>0</v>
      </c>
      <c r="AD1896" s="676">
        <v>0</v>
      </c>
      <c r="AE1896" s="677">
        <v>0</v>
      </c>
      <c r="AF1896" s="677">
        <v>0</v>
      </c>
      <c r="AG1896" s="677">
        <v>0</v>
      </c>
      <c r="AH1896" s="678">
        <v>0</v>
      </c>
      <c r="AI1896" s="17"/>
      <c r="AM1896" s="109"/>
    </row>
    <row r="1897" spans="1:39" outlineLevel="2">
      <c r="A1897" s="37">
        <f>ROW()</f>
        <v>1897</v>
      </c>
      <c r="C1897" s="6" t="s">
        <v>208</v>
      </c>
      <c r="I1897" s="667">
        <v>0</v>
      </c>
      <c r="J1897" s="668">
        <v>0</v>
      </c>
      <c r="K1897" s="668">
        <v>0</v>
      </c>
      <c r="L1897" s="668">
        <v>0</v>
      </c>
      <c r="M1897" s="668">
        <v>0</v>
      </c>
      <c r="N1897" s="667">
        <v>0</v>
      </c>
      <c r="O1897" s="668">
        <v>0</v>
      </c>
      <c r="P1897" s="668">
        <v>0</v>
      </c>
      <c r="Q1897" s="668">
        <v>0</v>
      </c>
      <c r="R1897" s="668">
        <v>0</v>
      </c>
      <c r="S1897" s="658">
        <v>0</v>
      </c>
      <c r="T1897" s="676">
        <v>0</v>
      </c>
      <c r="U1897" s="677">
        <v>0</v>
      </c>
      <c r="V1897" s="677">
        <v>0</v>
      </c>
      <c r="W1897" s="677">
        <v>0</v>
      </c>
      <c r="X1897" s="678">
        <v>0</v>
      </c>
      <c r="Y1897" s="677">
        <v>0</v>
      </c>
      <c r="Z1897" s="677">
        <v>0</v>
      </c>
      <c r="AA1897" s="677">
        <v>0</v>
      </c>
      <c r="AB1897" s="677">
        <v>0</v>
      </c>
      <c r="AC1897" s="678">
        <v>0</v>
      </c>
      <c r="AD1897" s="676">
        <v>0</v>
      </c>
      <c r="AE1897" s="677">
        <v>0</v>
      </c>
      <c r="AF1897" s="677">
        <v>0</v>
      </c>
      <c r="AG1897" s="677">
        <v>0</v>
      </c>
      <c r="AH1897" s="678">
        <v>0</v>
      </c>
      <c r="AI1897" s="17"/>
      <c r="AM1897" s="109"/>
    </row>
    <row r="1898" spans="1:39" outlineLevel="2">
      <c r="A1898" s="37">
        <f>ROW()</f>
        <v>1898</v>
      </c>
      <c r="C1898" s="6" t="s">
        <v>473</v>
      </c>
      <c r="I1898" s="667"/>
      <c r="J1898" s="668"/>
      <c r="K1898" s="668"/>
      <c r="L1898" s="668"/>
      <c r="M1898" s="668"/>
      <c r="N1898" s="667"/>
      <c r="O1898" s="668"/>
      <c r="P1898" s="668"/>
      <c r="Q1898" s="668"/>
      <c r="R1898" s="668"/>
      <c r="S1898" s="658"/>
      <c r="T1898" s="676"/>
      <c r="U1898" s="677"/>
      <c r="V1898" s="677"/>
      <c r="W1898" s="677"/>
      <c r="X1898" s="678"/>
      <c r="Y1898" s="677">
        <v>0</v>
      </c>
      <c r="Z1898" s="677">
        <v>0</v>
      </c>
      <c r="AA1898" s="677">
        <v>0</v>
      </c>
      <c r="AB1898" s="677">
        <v>0</v>
      </c>
      <c r="AC1898" s="678">
        <v>0</v>
      </c>
      <c r="AD1898" s="676">
        <v>0</v>
      </c>
      <c r="AE1898" s="677">
        <v>0</v>
      </c>
      <c r="AF1898" s="677">
        <v>0</v>
      </c>
      <c r="AG1898" s="677">
        <v>0</v>
      </c>
      <c r="AH1898" s="678">
        <v>0</v>
      </c>
      <c r="AI1898" s="17"/>
      <c r="AM1898" s="109"/>
    </row>
    <row r="1899" spans="1:39" outlineLevel="2">
      <c r="A1899" s="37">
        <f>ROW()</f>
        <v>1899</v>
      </c>
      <c r="C1899" s="6" t="s">
        <v>474</v>
      </c>
      <c r="I1899" s="667"/>
      <c r="J1899" s="668"/>
      <c r="K1899" s="668"/>
      <c r="L1899" s="668"/>
      <c r="M1899" s="668"/>
      <c r="N1899" s="667"/>
      <c r="O1899" s="668"/>
      <c r="P1899" s="668"/>
      <c r="Q1899" s="668"/>
      <c r="R1899" s="668"/>
      <c r="S1899" s="658"/>
      <c r="T1899" s="676"/>
      <c r="U1899" s="677"/>
      <c r="V1899" s="677"/>
      <c r="W1899" s="677"/>
      <c r="X1899" s="678"/>
      <c r="Y1899" s="677">
        <v>0</v>
      </c>
      <c r="Z1899" s="677">
        <v>0</v>
      </c>
      <c r="AA1899" s="677">
        <v>0</v>
      </c>
      <c r="AB1899" s="677">
        <v>0</v>
      </c>
      <c r="AC1899" s="678">
        <v>0</v>
      </c>
      <c r="AD1899" s="676">
        <v>0</v>
      </c>
      <c r="AE1899" s="677">
        <v>0</v>
      </c>
      <c r="AF1899" s="677">
        <v>0</v>
      </c>
      <c r="AG1899" s="677">
        <v>0</v>
      </c>
      <c r="AH1899" s="678">
        <v>0</v>
      </c>
      <c r="AI1899" s="17"/>
      <c r="AM1899" s="109"/>
    </row>
    <row r="1900" spans="1:39" outlineLevel="2">
      <c r="A1900" s="37">
        <f>ROW()</f>
        <v>1900</v>
      </c>
      <c r="C1900" s="6" t="s">
        <v>477</v>
      </c>
      <c r="I1900" s="667"/>
      <c r="J1900" s="668"/>
      <c r="K1900" s="668"/>
      <c r="L1900" s="668"/>
      <c r="M1900" s="668"/>
      <c r="N1900" s="667"/>
      <c r="O1900" s="668"/>
      <c r="P1900" s="668"/>
      <c r="Q1900" s="668"/>
      <c r="R1900" s="668"/>
      <c r="S1900" s="658"/>
      <c r="T1900" s="676"/>
      <c r="U1900" s="677"/>
      <c r="V1900" s="677"/>
      <c r="W1900" s="677"/>
      <c r="X1900" s="678"/>
      <c r="Y1900" s="677">
        <v>0</v>
      </c>
      <c r="Z1900" s="677">
        <v>0</v>
      </c>
      <c r="AA1900" s="677">
        <v>0</v>
      </c>
      <c r="AB1900" s="677">
        <v>0</v>
      </c>
      <c r="AC1900" s="678">
        <v>0</v>
      </c>
      <c r="AD1900" s="676">
        <v>0</v>
      </c>
      <c r="AE1900" s="677">
        <v>0</v>
      </c>
      <c r="AF1900" s="677">
        <v>0</v>
      </c>
      <c r="AG1900" s="677">
        <v>0</v>
      </c>
      <c r="AH1900" s="678">
        <v>0</v>
      </c>
      <c r="AI1900" s="17"/>
      <c r="AM1900" s="109"/>
    </row>
    <row r="1901" spans="1:39" outlineLevel="2">
      <c r="A1901" s="37">
        <f>ROW()</f>
        <v>1901</v>
      </c>
      <c r="C1901" s="6" t="s">
        <v>511</v>
      </c>
      <c r="I1901" s="667"/>
      <c r="J1901" s="668"/>
      <c r="K1901" s="668"/>
      <c r="L1901" s="668"/>
      <c r="M1901" s="668"/>
      <c r="N1901" s="667"/>
      <c r="O1901" s="668"/>
      <c r="P1901" s="668"/>
      <c r="Q1901" s="668"/>
      <c r="R1901" s="668"/>
      <c r="S1901" s="658"/>
      <c r="T1901" s="676"/>
      <c r="U1901" s="677"/>
      <c r="V1901" s="677"/>
      <c r="W1901" s="677"/>
      <c r="X1901" s="678"/>
      <c r="Y1901" s="677"/>
      <c r="Z1901" s="677"/>
      <c r="AA1901" s="677"/>
      <c r="AB1901" s="677"/>
      <c r="AC1901" s="678"/>
      <c r="AD1901" s="676"/>
      <c r="AE1901" s="677"/>
      <c r="AF1901" s="677"/>
      <c r="AG1901" s="677"/>
      <c r="AH1901" s="678"/>
      <c r="AI1901" s="17"/>
      <c r="AM1901" s="109"/>
    </row>
    <row r="1902" spans="1:39" outlineLevel="2">
      <c r="A1902" s="37">
        <f>ROW()</f>
        <v>1902</v>
      </c>
      <c r="C1902" s="6" t="s">
        <v>655</v>
      </c>
      <c r="I1902" s="667"/>
      <c r="J1902" s="668"/>
      <c r="K1902" s="668"/>
      <c r="L1902" s="668"/>
      <c r="M1902" s="668"/>
      <c r="N1902" s="667"/>
      <c r="O1902" s="668"/>
      <c r="P1902" s="668"/>
      <c r="Q1902" s="668"/>
      <c r="R1902" s="668"/>
      <c r="S1902" s="658"/>
      <c r="T1902" s="676"/>
      <c r="U1902" s="677"/>
      <c r="V1902" s="677"/>
      <c r="W1902" s="677"/>
      <c r="X1902" s="678"/>
      <c r="Y1902" s="677"/>
      <c r="Z1902" s="677"/>
      <c r="AA1902" s="677"/>
      <c r="AB1902" s="677"/>
      <c r="AC1902" s="678"/>
      <c r="AD1902" s="676"/>
      <c r="AE1902" s="677"/>
      <c r="AF1902" s="677"/>
      <c r="AG1902" s="677"/>
      <c r="AH1902" s="678"/>
      <c r="AI1902" s="17"/>
      <c r="AM1902" s="109"/>
    </row>
    <row r="1903" spans="1:39" outlineLevel="2">
      <c r="A1903" s="37">
        <f>ROW()</f>
        <v>1903</v>
      </c>
      <c r="C1903" s="6" t="s">
        <v>656</v>
      </c>
      <c r="I1903" s="667"/>
      <c r="J1903" s="668"/>
      <c r="K1903" s="668"/>
      <c r="L1903" s="668"/>
      <c r="M1903" s="668"/>
      <c r="N1903" s="667"/>
      <c r="O1903" s="668"/>
      <c r="P1903" s="668"/>
      <c r="Q1903" s="668"/>
      <c r="R1903" s="668"/>
      <c r="S1903" s="658"/>
      <c r="T1903" s="676"/>
      <c r="U1903" s="677"/>
      <c r="V1903" s="677"/>
      <c r="W1903" s="677"/>
      <c r="X1903" s="678"/>
      <c r="Y1903" s="677"/>
      <c r="Z1903" s="677"/>
      <c r="AA1903" s="677"/>
      <c r="AB1903" s="677"/>
      <c r="AC1903" s="678"/>
      <c r="AD1903" s="676"/>
      <c r="AE1903" s="677"/>
      <c r="AF1903" s="677"/>
      <c r="AG1903" s="677"/>
      <c r="AH1903" s="678"/>
      <c r="AI1903" s="17"/>
      <c r="AM1903" s="109"/>
    </row>
    <row r="1904" spans="1:39" outlineLevel="2">
      <c r="A1904" s="37">
        <f>ROW()</f>
        <v>1904</v>
      </c>
      <c r="C1904" s="6" t="s">
        <v>667</v>
      </c>
      <c r="I1904" s="667"/>
      <c r="J1904" s="668"/>
      <c r="K1904" s="668"/>
      <c r="L1904" s="668"/>
      <c r="M1904" s="668"/>
      <c r="N1904" s="667"/>
      <c r="O1904" s="668"/>
      <c r="P1904" s="668"/>
      <c r="Q1904" s="668"/>
      <c r="R1904" s="668"/>
      <c r="S1904" s="658"/>
      <c r="T1904" s="676"/>
      <c r="U1904" s="677"/>
      <c r="V1904" s="677"/>
      <c r="W1904" s="677"/>
      <c r="X1904" s="678"/>
      <c r="Y1904" s="677"/>
      <c r="Z1904" s="677"/>
      <c r="AA1904" s="677"/>
      <c r="AB1904" s="677"/>
      <c r="AC1904" s="678"/>
      <c r="AD1904" s="676"/>
      <c r="AE1904" s="677"/>
      <c r="AF1904" s="677"/>
      <c r="AG1904" s="677"/>
      <c r="AH1904" s="678"/>
      <c r="AI1904" s="17"/>
      <c r="AM1904" s="109"/>
    </row>
    <row r="1905" spans="1:39" outlineLevel="2">
      <c r="A1905" s="37">
        <f>ROW()</f>
        <v>1905</v>
      </c>
      <c r="C1905" s="6" t="s">
        <v>212</v>
      </c>
      <c r="I1905" s="667">
        <v>0</v>
      </c>
      <c r="J1905" s="668">
        <v>0</v>
      </c>
      <c r="K1905" s="668">
        <v>0</v>
      </c>
      <c r="L1905" s="668">
        <v>0</v>
      </c>
      <c r="M1905" s="668">
        <v>0</v>
      </c>
      <c r="N1905" s="667">
        <v>0</v>
      </c>
      <c r="O1905" s="668">
        <v>0</v>
      </c>
      <c r="P1905" s="668">
        <v>0</v>
      </c>
      <c r="Q1905" s="668">
        <v>0</v>
      </c>
      <c r="R1905" s="668">
        <v>0</v>
      </c>
      <c r="S1905" s="658">
        <v>0</v>
      </c>
      <c r="T1905" s="676">
        <v>0</v>
      </c>
      <c r="U1905" s="677">
        <v>0</v>
      </c>
      <c r="V1905" s="677">
        <v>0</v>
      </c>
      <c r="W1905" s="677">
        <v>0</v>
      </c>
      <c r="X1905" s="678">
        <v>0</v>
      </c>
      <c r="Y1905" s="677">
        <v>0</v>
      </c>
      <c r="Z1905" s="677">
        <v>0</v>
      </c>
      <c r="AA1905" s="677">
        <v>0</v>
      </c>
      <c r="AB1905" s="677">
        <v>0</v>
      </c>
      <c r="AC1905" s="678">
        <v>0</v>
      </c>
      <c r="AD1905" s="676">
        <v>0</v>
      </c>
      <c r="AE1905" s="677">
        <v>0</v>
      </c>
      <c r="AF1905" s="677">
        <v>0</v>
      </c>
      <c r="AG1905" s="677">
        <v>0</v>
      </c>
      <c r="AH1905" s="678">
        <v>0</v>
      </c>
      <c r="AI1905" s="17"/>
      <c r="AM1905" s="109"/>
    </row>
    <row r="1906" spans="1:39" outlineLevel="2">
      <c r="A1906" s="37">
        <f>ROW()</f>
        <v>1906</v>
      </c>
      <c r="C1906" s="6" t="s">
        <v>362</v>
      </c>
      <c r="I1906" s="669"/>
      <c r="J1906" s="670"/>
      <c r="K1906" s="670"/>
      <c r="L1906" s="670"/>
      <c r="M1906" s="670"/>
      <c r="N1906" s="669"/>
      <c r="O1906" s="670"/>
      <c r="P1906" s="670"/>
      <c r="Q1906" s="670"/>
      <c r="R1906" s="670"/>
      <c r="S1906" s="659"/>
      <c r="T1906" s="682"/>
      <c r="U1906" s="683"/>
      <c r="V1906" s="683"/>
      <c r="W1906" s="683"/>
      <c r="X1906" s="684"/>
      <c r="Y1906" s="680">
        <v>0</v>
      </c>
      <c r="Z1906" s="680">
        <v>0</v>
      </c>
      <c r="AA1906" s="680">
        <v>0</v>
      </c>
      <c r="AB1906" s="680">
        <v>0</v>
      </c>
      <c r="AC1906" s="681">
        <v>0</v>
      </c>
      <c r="AD1906" s="679">
        <v>0</v>
      </c>
      <c r="AE1906" s="680">
        <v>0</v>
      </c>
      <c r="AF1906" s="680">
        <v>0</v>
      </c>
      <c r="AG1906" s="680">
        <v>0</v>
      </c>
      <c r="AH1906" s="681">
        <v>0</v>
      </c>
      <c r="AI1906" s="17"/>
      <c r="AM1906" s="109"/>
    </row>
    <row r="1907" spans="1:39" outlineLevel="2">
      <c r="A1907" s="37">
        <f>ROW()</f>
        <v>1907</v>
      </c>
      <c r="C1907" s="6" t="s">
        <v>1</v>
      </c>
      <c r="I1907" s="204">
        <f t="shared" ref="I1907:AC1907" si="1245">SUM(I1894:I1906)</f>
        <v>0</v>
      </c>
      <c r="J1907" s="9">
        <f t="shared" si="1245"/>
        <v>0</v>
      </c>
      <c r="K1907" s="9">
        <f t="shared" si="1245"/>
        <v>0</v>
      </c>
      <c r="L1907" s="9">
        <f t="shared" si="1245"/>
        <v>0</v>
      </c>
      <c r="M1907" s="9">
        <f t="shared" si="1245"/>
        <v>0</v>
      </c>
      <c r="N1907" s="204">
        <f t="shared" si="1245"/>
        <v>0</v>
      </c>
      <c r="O1907" s="9">
        <f t="shared" si="1245"/>
        <v>0</v>
      </c>
      <c r="P1907" s="9">
        <f t="shared" si="1245"/>
        <v>0</v>
      </c>
      <c r="Q1907" s="9">
        <f t="shared" si="1245"/>
        <v>0</v>
      </c>
      <c r="R1907" s="9">
        <f t="shared" si="1245"/>
        <v>0</v>
      </c>
      <c r="S1907" s="18">
        <f t="shared" si="1245"/>
        <v>0</v>
      </c>
      <c r="T1907" s="204">
        <f t="shared" si="1245"/>
        <v>0</v>
      </c>
      <c r="U1907" s="9">
        <f t="shared" si="1245"/>
        <v>0</v>
      </c>
      <c r="V1907" s="9">
        <f t="shared" si="1245"/>
        <v>0</v>
      </c>
      <c r="W1907" s="9">
        <f t="shared" si="1245"/>
        <v>0</v>
      </c>
      <c r="X1907" s="18">
        <f t="shared" si="1245"/>
        <v>0</v>
      </c>
      <c r="Y1907" s="9">
        <f t="shared" si="1245"/>
        <v>0</v>
      </c>
      <c r="Z1907" s="9">
        <f t="shared" si="1245"/>
        <v>0</v>
      </c>
      <c r="AA1907" s="9">
        <f t="shared" si="1245"/>
        <v>0</v>
      </c>
      <c r="AB1907" s="9">
        <f t="shared" si="1245"/>
        <v>0</v>
      </c>
      <c r="AC1907" s="18">
        <f t="shared" si="1245"/>
        <v>0</v>
      </c>
      <c r="AD1907" s="204">
        <f t="shared" ref="AD1907:AH1907" si="1246">SUM(AD1894:AD1906)</f>
        <v>0</v>
      </c>
      <c r="AE1907" s="9">
        <f t="shared" si="1246"/>
        <v>0</v>
      </c>
      <c r="AF1907" s="9">
        <f t="shared" si="1246"/>
        <v>0</v>
      </c>
      <c r="AG1907" s="9">
        <f t="shared" si="1246"/>
        <v>0</v>
      </c>
      <c r="AH1907" s="18">
        <f t="shared" si="1246"/>
        <v>0</v>
      </c>
      <c r="AI1907" s="17"/>
      <c r="AM1907" s="109"/>
    </row>
    <row r="1908" spans="1:39" outlineLevel="2">
      <c r="A1908" s="37">
        <f>ROW()</f>
        <v>1908</v>
      </c>
      <c r="B1908" s="64" t="s">
        <v>226</v>
      </c>
      <c r="I1908" s="1312" t="s">
        <v>260</v>
      </c>
      <c r="J1908" s="1313"/>
      <c r="K1908" s="1313"/>
      <c r="L1908" s="1313"/>
      <c r="M1908" s="1313"/>
      <c r="N1908" s="1290" t="s">
        <v>286</v>
      </c>
      <c r="O1908" s="1291"/>
      <c r="P1908" s="1291"/>
      <c r="Q1908" s="1291"/>
      <c r="R1908" s="1291"/>
      <c r="S1908" s="1292"/>
      <c r="T1908" s="1312" t="s">
        <v>211</v>
      </c>
      <c r="U1908" s="1313"/>
      <c r="V1908" s="1313"/>
      <c r="W1908" s="1313"/>
      <c r="X1908" s="1314"/>
      <c r="Y1908" s="1313" t="s">
        <v>494</v>
      </c>
      <c r="Z1908" s="1313"/>
      <c r="AA1908" s="1313"/>
      <c r="AB1908" s="1313"/>
      <c r="AC1908" s="1313"/>
      <c r="AD1908" s="1313" t="s">
        <v>494</v>
      </c>
      <c r="AE1908" s="1313"/>
      <c r="AF1908" s="1313"/>
      <c r="AG1908" s="1313"/>
      <c r="AH1908" s="1314"/>
      <c r="AI1908" s="17"/>
      <c r="AM1908" s="109"/>
    </row>
    <row r="1909" spans="1:39" outlineLevel="2">
      <c r="A1909" s="37">
        <f>ROW()</f>
        <v>1909</v>
      </c>
      <c r="C1909" s="167" t="s">
        <v>2</v>
      </c>
      <c r="I1909" s="667">
        <v>0</v>
      </c>
      <c r="J1909" s="668">
        <v>0</v>
      </c>
      <c r="K1909" s="668">
        <v>0</v>
      </c>
      <c r="L1909" s="668">
        <v>0</v>
      </c>
      <c r="M1909" s="668">
        <v>0</v>
      </c>
      <c r="N1909" s="667">
        <v>0</v>
      </c>
      <c r="O1909" s="668">
        <v>0</v>
      </c>
      <c r="P1909" s="668">
        <v>0</v>
      </c>
      <c r="Q1909" s="668">
        <v>0</v>
      </c>
      <c r="R1909" s="668">
        <v>0</v>
      </c>
      <c r="S1909" s="658">
        <v>0</v>
      </c>
      <c r="T1909" s="676">
        <v>0</v>
      </c>
      <c r="U1909" s="677">
        <v>0</v>
      </c>
      <c r="V1909" s="677">
        <v>0</v>
      </c>
      <c r="W1909" s="677">
        <v>0</v>
      </c>
      <c r="X1909" s="678">
        <v>0</v>
      </c>
      <c r="Y1909" s="677">
        <v>0</v>
      </c>
      <c r="Z1909" s="677">
        <v>0</v>
      </c>
      <c r="AA1909" s="677">
        <v>0</v>
      </c>
      <c r="AB1909" s="677">
        <v>0</v>
      </c>
      <c r="AC1909" s="678">
        <v>0</v>
      </c>
      <c r="AD1909" s="676">
        <v>0</v>
      </c>
      <c r="AE1909" s="677">
        <v>0</v>
      </c>
      <c r="AF1909" s="677">
        <v>0</v>
      </c>
      <c r="AG1909" s="677">
        <v>0</v>
      </c>
      <c r="AH1909" s="678">
        <v>0</v>
      </c>
      <c r="AI1909" s="17"/>
      <c r="AM1909" s="109"/>
    </row>
    <row r="1910" spans="1:39" outlineLevel="2">
      <c r="A1910" s="37">
        <f>ROW()</f>
        <v>1910</v>
      </c>
      <c r="C1910" s="6" t="s">
        <v>3</v>
      </c>
      <c r="I1910" s="667">
        <v>0</v>
      </c>
      <c r="J1910" s="668">
        <v>0</v>
      </c>
      <c r="K1910" s="668">
        <v>0</v>
      </c>
      <c r="L1910" s="668">
        <v>0</v>
      </c>
      <c r="M1910" s="668">
        <v>0</v>
      </c>
      <c r="N1910" s="667">
        <v>0</v>
      </c>
      <c r="O1910" s="668">
        <v>0</v>
      </c>
      <c r="P1910" s="668">
        <v>0</v>
      </c>
      <c r="Q1910" s="668">
        <v>0</v>
      </c>
      <c r="R1910" s="668">
        <v>0</v>
      </c>
      <c r="S1910" s="658">
        <v>0</v>
      </c>
      <c r="T1910" s="676">
        <v>0</v>
      </c>
      <c r="U1910" s="677">
        <v>0</v>
      </c>
      <c r="V1910" s="677">
        <v>0</v>
      </c>
      <c r="W1910" s="677">
        <v>0</v>
      </c>
      <c r="X1910" s="678">
        <v>0</v>
      </c>
      <c r="Y1910" s="677">
        <v>0</v>
      </c>
      <c r="Z1910" s="677">
        <v>0</v>
      </c>
      <c r="AA1910" s="677">
        <v>0</v>
      </c>
      <c r="AB1910" s="677">
        <v>0</v>
      </c>
      <c r="AC1910" s="678">
        <v>0</v>
      </c>
      <c r="AD1910" s="676">
        <v>0</v>
      </c>
      <c r="AE1910" s="677">
        <v>0</v>
      </c>
      <c r="AF1910" s="677">
        <v>0</v>
      </c>
      <c r="AG1910" s="677">
        <v>0</v>
      </c>
      <c r="AH1910" s="678">
        <v>0</v>
      </c>
      <c r="AI1910" s="17"/>
      <c r="AM1910" s="109"/>
    </row>
    <row r="1911" spans="1:39" outlineLevel="2">
      <c r="A1911" s="37">
        <f>ROW()</f>
        <v>1911</v>
      </c>
      <c r="C1911" s="6" t="s">
        <v>4</v>
      </c>
      <c r="I1911" s="667">
        <v>0</v>
      </c>
      <c r="J1911" s="668">
        <v>0</v>
      </c>
      <c r="K1911" s="668">
        <v>0</v>
      </c>
      <c r="L1911" s="668">
        <v>0</v>
      </c>
      <c r="M1911" s="668">
        <v>0</v>
      </c>
      <c r="N1911" s="667">
        <v>0</v>
      </c>
      <c r="O1911" s="668">
        <v>0</v>
      </c>
      <c r="P1911" s="668">
        <v>0</v>
      </c>
      <c r="Q1911" s="668">
        <v>0</v>
      </c>
      <c r="R1911" s="668">
        <v>0</v>
      </c>
      <c r="S1911" s="658">
        <v>0</v>
      </c>
      <c r="T1911" s="676">
        <v>0</v>
      </c>
      <c r="U1911" s="677">
        <v>0</v>
      </c>
      <c r="V1911" s="677">
        <v>0</v>
      </c>
      <c r="W1911" s="677">
        <v>0</v>
      </c>
      <c r="X1911" s="678">
        <v>0</v>
      </c>
      <c r="Y1911" s="677">
        <v>0</v>
      </c>
      <c r="Z1911" s="677">
        <v>0</v>
      </c>
      <c r="AA1911" s="677">
        <v>0</v>
      </c>
      <c r="AB1911" s="677">
        <v>0</v>
      </c>
      <c r="AC1911" s="678">
        <v>0</v>
      </c>
      <c r="AD1911" s="676">
        <v>0</v>
      </c>
      <c r="AE1911" s="677">
        <v>0</v>
      </c>
      <c r="AF1911" s="677">
        <v>0</v>
      </c>
      <c r="AG1911" s="677">
        <v>0</v>
      </c>
      <c r="AH1911" s="678">
        <v>0</v>
      </c>
      <c r="AI1911" s="17"/>
      <c r="AM1911" s="109"/>
    </row>
    <row r="1912" spans="1:39" outlineLevel="2">
      <c r="A1912" s="37">
        <f>ROW()</f>
        <v>1912</v>
      </c>
      <c r="C1912" s="6" t="s">
        <v>208</v>
      </c>
      <c r="I1912" s="667">
        <v>0</v>
      </c>
      <c r="J1912" s="668">
        <v>0</v>
      </c>
      <c r="K1912" s="668">
        <v>0</v>
      </c>
      <c r="L1912" s="668">
        <v>0</v>
      </c>
      <c r="M1912" s="668">
        <v>0</v>
      </c>
      <c r="N1912" s="667">
        <v>0</v>
      </c>
      <c r="O1912" s="668">
        <v>0</v>
      </c>
      <c r="P1912" s="668">
        <v>0</v>
      </c>
      <c r="Q1912" s="668">
        <v>0</v>
      </c>
      <c r="R1912" s="668">
        <v>0</v>
      </c>
      <c r="S1912" s="658">
        <v>0</v>
      </c>
      <c r="T1912" s="676">
        <v>0</v>
      </c>
      <c r="U1912" s="677">
        <v>0</v>
      </c>
      <c r="V1912" s="677">
        <v>0</v>
      </c>
      <c r="W1912" s="677">
        <v>0</v>
      </c>
      <c r="X1912" s="678">
        <v>0</v>
      </c>
      <c r="Y1912" s="677">
        <v>0</v>
      </c>
      <c r="Z1912" s="677">
        <v>0</v>
      </c>
      <c r="AA1912" s="677">
        <v>0</v>
      </c>
      <c r="AB1912" s="677">
        <v>0</v>
      </c>
      <c r="AC1912" s="678">
        <v>0</v>
      </c>
      <c r="AD1912" s="676">
        <v>0</v>
      </c>
      <c r="AE1912" s="677">
        <v>0</v>
      </c>
      <c r="AF1912" s="677">
        <v>0</v>
      </c>
      <c r="AG1912" s="677">
        <v>0</v>
      </c>
      <c r="AH1912" s="678">
        <v>0</v>
      </c>
      <c r="AI1912" s="17"/>
      <c r="AM1912" s="109"/>
    </row>
    <row r="1913" spans="1:39" outlineLevel="2">
      <c r="A1913" s="37">
        <f>ROW()</f>
        <v>1913</v>
      </c>
      <c r="C1913" s="6" t="s">
        <v>473</v>
      </c>
      <c r="I1913" s="667"/>
      <c r="J1913" s="668"/>
      <c r="K1913" s="668"/>
      <c r="L1913" s="668"/>
      <c r="M1913" s="668"/>
      <c r="N1913" s="667"/>
      <c r="O1913" s="668"/>
      <c r="P1913" s="668"/>
      <c r="Q1913" s="668"/>
      <c r="R1913" s="668"/>
      <c r="S1913" s="658"/>
      <c r="T1913" s="676"/>
      <c r="U1913" s="677"/>
      <c r="V1913" s="677"/>
      <c r="W1913" s="677"/>
      <c r="X1913" s="678"/>
      <c r="Y1913" s="677">
        <v>0</v>
      </c>
      <c r="Z1913" s="677">
        <v>0</v>
      </c>
      <c r="AA1913" s="677">
        <v>0</v>
      </c>
      <c r="AB1913" s="677">
        <v>0</v>
      </c>
      <c r="AC1913" s="678">
        <v>0</v>
      </c>
      <c r="AD1913" s="676">
        <v>0</v>
      </c>
      <c r="AE1913" s="677">
        <v>0</v>
      </c>
      <c r="AF1913" s="677">
        <v>0</v>
      </c>
      <c r="AG1913" s="677">
        <v>0</v>
      </c>
      <c r="AH1913" s="678">
        <v>0</v>
      </c>
      <c r="AI1913" s="17"/>
      <c r="AM1913" s="109"/>
    </row>
    <row r="1914" spans="1:39" outlineLevel="2">
      <c r="A1914" s="37">
        <f>ROW()</f>
        <v>1914</v>
      </c>
      <c r="C1914" s="6" t="s">
        <v>474</v>
      </c>
      <c r="I1914" s="667"/>
      <c r="J1914" s="668"/>
      <c r="K1914" s="668"/>
      <c r="L1914" s="668"/>
      <c r="M1914" s="668"/>
      <c r="N1914" s="667"/>
      <c r="O1914" s="668"/>
      <c r="P1914" s="668"/>
      <c r="Q1914" s="668"/>
      <c r="R1914" s="668"/>
      <c r="S1914" s="658"/>
      <c r="T1914" s="676"/>
      <c r="U1914" s="677"/>
      <c r="V1914" s="677"/>
      <c r="W1914" s="677"/>
      <c r="X1914" s="678"/>
      <c r="Y1914" s="677">
        <v>0</v>
      </c>
      <c r="Z1914" s="677">
        <v>0</v>
      </c>
      <c r="AA1914" s="677">
        <v>0</v>
      </c>
      <c r="AB1914" s="677">
        <v>0</v>
      </c>
      <c r="AC1914" s="678">
        <v>0</v>
      </c>
      <c r="AD1914" s="676">
        <v>0</v>
      </c>
      <c r="AE1914" s="677">
        <v>0</v>
      </c>
      <c r="AF1914" s="677">
        <v>0</v>
      </c>
      <c r="AG1914" s="677">
        <v>0</v>
      </c>
      <c r="AH1914" s="678">
        <v>0</v>
      </c>
      <c r="AI1914" s="17"/>
      <c r="AM1914" s="109"/>
    </row>
    <row r="1915" spans="1:39" outlineLevel="2">
      <c r="A1915" s="37">
        <f>ROW()</f>
        <v>1915</v>
      </c>
      <c r="C1915" s="6" t="s">
        <v>477</v>
      </c>
      <c r="I1915" s="667"/>
      <c r="J1915" s="668"/>
      <c r="K1915" s="668"/>
      <c r="L1915" s="668"/>
      <c r="M1915" s="668"/>
      <c r="N1915" s="667"/>
      <c r="O1915" s="668"/>
      <c r="P1915" s="668"/>
      <c r="Q1915" s="668"/>
      <c r="R1915" s="668"/>
      <c r="S1915" s="658"/>
      <c r="T1915" s="676"/>
      <c r="U1915" s="677"/>
      <c r="V1915" s="677"/>
      <c r="W1915" s="677"/>
      <c r="X1915" s="678"/>
      <c r="Y1915" s="677">
        <v>0</v>
      </c>
      <c r="Z1915" s="677">
        <v>0</v>
      </c>
      <c r="AA1915" s="677">
        <v>0</v>
      </c>
      <c r="AB1915" s="677">
        <v>0</v>
      </c>
      <c r="AC1915" s="678">
        <v>0</v>
      </c>
      <c r="AD1915" s="676">
        <v>0</v>
      </c>
      <c r="AE1915" s="677">
        <v>0</v>
      </c>
      <c r="AF1915" s="677">
        <v>0</v>
      </c>
      <c r="AG1915" s="677">
        <v>0</v>
      </c>
      <c r="AH1915" s="678">
        <v>0</v>
      </c>
      <c r="AI1915" s="17"/>
      <c r="AM1915" s="109"/>
    </row>
    <row r="1916" spans="1:39" outlineLevel="2">
      <c r="A1916" s="37">
        <f>ROW()</f>
        <v>1916</v>
      </c>
      <c r="C1916" s="6" t="s">
        <v>511</v>
      </c>
      <c r="I1916" s="667"/>
      <c r="J1916" s="668"/>
      <c r="K1916" s="668"/>
      <c r="L1916" s="668"/>
      <c r="M1916" s="668"/>
      <c r="N1916" s="667"/>
      <c r="O1916" s="668"/>
      <c r="P1916" s="668"/>
      <c r="Q1916" s="668"/>
      <c r="R1916" s="668"/>
      <c r="S1916" s="658"/>
      <c r="T1916" s="676"/>
      <c r="U1916" s="677"/>
      <c r="V1916" s="677"/>
      <c r="W1916" s="677"/>
      <c r="X1916" s="678"/>
      <c r="Y1916" s="677"/>
      <c r="Z1916" s="677"/>
      <c r="AA1916" s="677"/>
      <c r="AB1916" s="677"/>
      <c r="AC1916" s="678"/>
      <c r="AD1916" s="676"/>
      <c r="AE1916" s="677"/>
      <c r="AF1916" s="677"/>
      <c r="AG1916" s="677"/>
      <c r="AH1916" s="678"/>
      <c r="AI1916" s="17"/>
      <c r="AM1916" s="109"/>
    </row>
    <row r="1917" spans="1:39" outlineLevel="2">
      <c r="A1917" s="37">
        <f>ROW()</f>
        <v>1917</v>
      </c>
      <c r="C1917" s="6" t="s">
        <v>655</v>
      </c>
      <c r="I1917" s="667"/>
      <c r="J1917" s="668"/>
      <c r="K1917" s="668"/>
      <c r="L1917" s="668"/>
      <c r="M1917" s="668"/>
      <c r="N1917" s="667"/>
      <c r="O1917" s="668"/>
      <c r="P1917" s="668"/>
      <c r="Q1917" s="668"/>
      <c r="R1917" s="668"/>
      <c r="S1917" s="658"/>
      <c r="T1917" s="676"/>
      <c r="U1917" s="677"/>
      <c r="V1917" s="677"/>
      <c r="W1917" s="677"/>
      <c r="X1917" s="678"/>
      <c r="Y1917" s="677"/>
      <c r="Z1917" s="677"/>
      <c r="AA1917" s="677"/>
      <c r="AB1917" s="677"/>
      <c r="AC1917" s="678"/>
      <c r="AD1917" s="676"/>
      <c r="AE1917" s="677"/>
      <c r="AF1917" s="677"/>
      <c r="AG1917" s="677"/>
      <c r="AH1917" s="678"/>
      <c r="AI1917" s="17"/>
      <c r="AM1917" s="109"/>
    </row>
    <row r="1918" spans="1:39" outlineLevel="2">
      <c r="A1918" s="37">
        <f>ROW()</f>
        <v>1918</v>
      </c>
      <c r="C1918" s="6" t="s">
        <v>656</v>
      </c>
      <c r="I1918" s="667"/>
      <c r="J1918" s="668"/>
      <c r="K1918" s="668"/>
      <c r="L1918" s="668"/>
      <c r="M1918" s="668"/>
      <c r="N1918" s="667"/>
      <c r="O1918" s="668"/>
      <c r="P1918" s="668"/>
      <c r="Q1918" s="668"/>
      <c r="R1918" s="668"/>
      <c r="S1918" s="658"/>
      <c r="T1918" s="676"/>
      <c r="U1918" s="677"/>
      <c r="V1918" s="677"/>
      <c r="W1918" s="677"/>
      <c r="X1918" s="678"/>
      <c r="Y1918" s="677"/>
      <c r="Z1918" s="677"/>
      <c r="AA1918" s="677"/>
      <c r="AB1918" s="677"/>
      <c r="AC1918" s="678"/>
      <c r="AD1918" s="676"/>
      <c r="AE1918" s="677"/>
      <c r="AF1918" s="677"/>
      <c r="AG1918" s="677"/>
      <c r="AH1918" s="678"/>
      <c r="AI1918" s="17"/>
      <c r="AM1918" s="109"/>
    </row>
    <row r="1919" spans="1:39" outlineLevel="2">
      <c r="A1919" s="37">
        <f>ROW()</f>
        <v>1919</v>
      </c>
      <c r="C1919" s="6" t="s">
        <v>667</v>
      </c>
      <c r="I1919" s="667"/>
      <c r="J1919" s="668"/>
      <c r="K1919" s="668"/>
      <c r="L1919" s="668"/>
      <c r="M1919" s="668"/>
      <c r="N1919" s="667"/>
      <c r="O1919" s="668"/>
      <c r="P1919" s="668"/>
      <c r="Q1919" s="668"/>
      <c r="R1919" s="668"/>
      <c r="S1919" s="658"/>
      <c r="T1919" s="676"/>
      <c r="U1919" s="677"/>
      <c r="V1919" s="677"/>
      <c r="W1919" s="677"/>
      <c r="X1919" s="678"/>
      <c r="Y1919" s="677"/>
      <c r="Z1919" s="677"/>
      <c r="AA1919" s="677"/>
      <c r="AB1919" s="677"/>
      <c r="AC1919" s="678"/>
      <c r="AD1919" s="676"/>
      <c r="AE1919" s="677"/>
      <c r="AF1919" s="677"/>
      <c r="AG1919" s="677"/>
      <c r="AH1919" s="678"/>
      <c r="AI1919" s="17"/>
      <c r="AM1919" s="109"/>
    </row>
    <row r="1920" spans="1:39" outlineLevel="2">
      <c r="A1920" s="37">
        <f>ROW()</f>
        <v>1920</v>
      </c>
      <c r="C1920" s="6" t="s">
        <v>212</v>
      </c>
      <c r="I1920" s="667">
        <v>0</v>
      </c>
      <c r="J1920" s="668">
        <v>0</v>
      </c>
      <c r="K1920" s="668">
        <v>0</v>
      </c>
      <c r="L1920" s="668">
        <v>0</v>
      </c>
      <c r="M1920" s="668">
        <v>0</v>
      </c>
      <c r="N1920" s="667">
        <v>0</v>
      </c>
      <c r="O1920" s="668">
        <v>0</v>
      </c>
      <c r="P1920" s="668">
        <v>0</v>
      </c>
      <c r="Q1920" s="668">
        <v>0</v>
      </c>
      <c r="R1920" s="668">
        <v>0</v>
      </c>
      <c r="S1920" s="658">
        <v>0</v>
      </c>
      <c r="T1920" s="676">
        <v>0</v>
      </c>
      <c r="U1920" s="677">
        <v>0</v>
      </c>
      <c r="V1920" s="677">
        <v>0</v>
      </c>
      <c r="W1920" s="677">
        <v>0</v>
      </c>
      <c r="X1920" s="678">
        <v>0</v>
      </c>
      <c r="Y1920" s="677">
        <v>0</v>
      </c>
      <c r="Z1920" s="677">
        <v>0</v>
      </c>
      <c r="AA1920" s="677">
        <v>0</v>
      </c>
      <c r="AB1920" s="677">
        <v>0</v>
      </c>
      <c r="AC1920" s="678">
        <v>0</v>
      </c>
      <c r="AD1920" s="676">
        <v>0</v>
      </c>
      <c r="AE1920" s="677">
        <v>0</v>
      </c>
      <c r="AF1920" s="677">
        <v>0</v>
      </c>
      <c r="AG1920" s="677">
        <v>0</v>
      </c>
      <c r="AH1920" s="678">
        <v>0</v>
      </c>
      <c r="AI1920" s="17"/>
      <c r="AM1920" s="109"/>
    </row>
    <row r="1921" spans="1:39" outlineLevel="2">
      <c r="A1921" s="37">
        <f>ROW()</f>
        <v>1921</v>
      </c>
      <c r="C1921" s="6" t="s">
        <v>362</v>
      </c>
      <c r="I1921" s="669"/>
      <c r="J1921" s="670"/>
      <c r="K1921" s="670"/>
      <c r="L1921" s="670"/>
      <c r="M1921" s="670"/>
      <c r="N1921" s="669"/>
      <c r="O1921" s="670"/>
      <c r="P1921" s="670"/>
      <c r="Q1921" s="670"/>
      <c r="R1921" s="670"/>
      <c r="S1921" s="659"/>
      <c r="T1921" s="682"/>
      <c r="U1921" s="683"/>
      <c r="V1921" s="683"/>
      <c r="W1921" s="683"/>
      <c r="X1921" s="684"/>
      <c r="Y1921" s="680">
        <v>0</v>
      </c>
      <c r="Z1921" s="680">
        <v>0</v>
      </c>
      <c r="AA1921" s="680">
        <v>0</v>
      </c>
      <c r="AB1921" s="680">
        <v>0</v>
      </c>
      <c r="AC1921" s="681">
        <v>0</v>
      </c>
      <c r="AD1921" s="679">
        <v>0</v>
      </c>
      <c r="AE1921" s="680">
        <v>0</v>
      </c>
      <c r="AF1921" s="680">
        <v>0</v>
      </c>
      <c r="AG1921" s="680">
        <v>0</v>
      </c>
      <c r="AH1921" s="681">
        <v>0</v>
      </c>
      <c r="AI1921" s="17"/>
      <c r="AM1921" s="109"/>
    </row>
    <row r="1922" spans="1:39" outlineLevel="2">
      <c r="A1922" s="37">
        <f>ROW()</f>
        <v>1922</v>
      </c>
      <c r="C1922" s="6" t="s">
        <v>1</v>
      </c>
      <c r="I1922" s="204">
        <f t="shared" ref="I1922:AC1922" si="1247">SUM(I1909:I1921)</f>
        <v>0</v>
      </c>
      <c r="J1922" s="9">
        <f t="shared" si="1247"/>
        <v>0</v>
      </c>
      <c r="K1922" s="9">
        <f t="shared" si="1247"/>
        <v>0</v>
      </c>
      <c r="L1922" s="9">
        <f t="shared" si="1247"/>
        <v>0</v>
      </c>
      <c r="M1922" s="9">
        <f t="shared" si="1247"/>
        <v>0</v>
      </c>
      <c r="N1922" s="204">
        <f t="shared" si="1247"/>
        <v>0</v>
      </c>
      <c r="O1922" s="9">
        <f t="shared" si="1247"/>
        <v>0</v>
      </c>
      <c r="P1922" s="9">
        <f t="shared" si="1247"/>
        <v>0</v>
      </c>
      <c r="Q1922" s="9">
        <f t="shared" si="1247"/>
        <v>0</v>
      </c>
      <c r="R1922" s="9">
        <f t="shared" si="1247"/>
        <v>0</v>
      </c>
      <c r="S1922" s="18">
        <f t="shared" si="1247"/>
        <v>0</v>
      </c>
      <c r="T1922" s="204">
        <f t="shared" si="1247"/>
        <v>0</v>
      </c>
      <c r="U1922" s="9">
        <f t="shared" si="1247"/>
        <v>0</v>
      </c>
      <c r="V1922" s="9">
        <f t="shared" si="1247"/>
        <v>0</v>
      </c>
      <c r="W1922" s="9">
        <f t="shared" si="1247"/>
        <v>0</v>
      </c>
      <c r="X1922" s="18">
        <f t="shared" si="1247"/>
        <v>0</v>
      </c>
      <c r="Y1922" s="9">
        <f t="shared" si="1247"/>
        <v>0</v>
      </c>
      <c r="Z1922" s="9">
        <f t="shared" si="1247"/>
        <v>0</v>
      </c>
      <c r="AA1922" s="9">
        <f t="shared" si="1247"/>
        <v>0</v>
      </c>
      <c r="AB1922" s="9">
        <f t="shared" si="1247"/>
        <v>0</v>
      </c>
      <c r="AC1922" s="18">
        <f t="shared" si="1247"/>
        <v>0</v>
      </c>
      <c r="AD1922" s="204">
        <f t="shared" ref="AD1922:AH1922" si="1248">SUM(AD1909:AD1921)</f>
        <v>0</v>
      </c>
      <c r="AE1922" s="9">
        <f t="shared" si="1248"/>
        <v>0</v>
      </c>
      <c r="AF1922" s="9">
        <f t="shared" si="1248"/>
        <v>0</v>
      </c>
      <c r="AG1922" s="9">
        <f t="shared" si="1248"/>
        <v>0</v>
      </c>
      <c r="AH1922" s="18">
        <f t="shared" si="1248"/>
        <v>0</v>
      </c>
      <c r="AI1922" s="17"/>
      <c r="AM1922" s="109"/>
    </row>
    <row r="1923" spans="1:39" outlineLevel="2">
      <c r="A1923" s="37">
        <f>ROW()</f>
        <v>1923</v>
      </c>
      <c r="B1923" s="64" t="s">
        <v>227</v>
      </c>
      <c r="I1923" s="1312" t="s">
        <v>260</v>
      </c>
      <c r="J1923" s="1313"/>
      <c r="K1923" s="1313"/>
      <c r="L1923" s="1313"/>
      <c r="M1923" s="1313"/>
      <c r="N1923" s="1290" t="s">
        <v>286</v>
      </c>
      <c r="O1923" s="1291"/>
      <c r="P1923" s="1291"/>
      <c r="Q1923" s="1291"/>
      <c r="R1923" s="1291"/>
      <c r="S1923" s="1292"/>
      <c r="T1923" s="1312" t="s">
        <v>211</v>
      </c>
      <c r="U1923" s="1313"/>
      <c r="V1923" s="1313"/>
      <c r="W1923" s="1313"/>
      <c r="X1923" s="1314"/>
      <c r="Y1923" s="1313" t="s">
        <v>494</v>
      </c>
      <c r="Z1923" s="1313"/>
      <c r="AA1923" s="1313"/>
      <c r="AB1923" s="1313"/>
      <c r="AC1923" s="1313"/>
      <c r="AD1923" s="1313" t="s">
        <v>494</v>
      </c>
      <c r="AE1923" s="1313"/>
      <c r="AF1923" s="1313"/>
      <c r="AG1923" s="1313"/>
      <c r="AH1923" s="1314"/>
      <c r="AI1923" s="17"/>
      <c r="AM1923" s="109"/>
    </row>
    <row r="1924" spans="1:39" outlineLevel="2">
      <c r="A1924" s="37">
        <f>ROW()</f>
        <v>1924</v>
      </c>
      <c r="C1924" s="167" t="s">
        <v>2</v>
      </c>
      <c r="I1924" s="667">
        <v>0</v>
      </c>
      <c r="J1924" s="668">
        <v>0</v>
      </c>
      <c r="K1924" s="668">
        <v>0</v>
      </c>
      <c r="L1924" s="668">
        <v>0</v>
      </c>
      <c r="M1924" s="668">
        <v>0</v>
      </c>
      <c r="N1924" s="667">
        <v>0</v>
      </c>
      <c r="O1924" s="668">
        <v>0</v>
      </c>
      <c r="P1924" s="668">
        <v>0</v>
      </c>
      <c r="Q1924" s="668">
        <v>0</v>
      </c>
      <c r="R1924" s="668">
        <v>0</v>
      </c>
      <c r="S1924" s="658">
        <v>0</v>
      </c>
      <c r="T1924" s="676">
        <v>0</v>
      </c>
      <c r="U1924" s="677">
        <v>0</v>
      </c>
      <c r="V1924" s="677">
        <v>0</v>
      </c>
      <c r="W1924" s="677">
        <v>0</v>
      </c>
      <c r="X1924" s="678">
        <v>0</v>
      </c>
      <c r="Y1924" s="677">
        <v>0</v>
      </c>
      <c r="Z1924" s="677">
        <v>0</v>
      </c>
      <c r="AA1924" s="677">
        <v>0</v>
      </c>
      <c r="AB1924" s="677">
        <v>0</v>
      </c>
      <c r="AC1924" s="678">
        <v>0</v>
      </c>
      <c r="AD1924" s="676">
        <v>0</v>
      </c>
      <c r="AE1924" s="677">
        <v>0</v>
      </c>
      <c r="AF1924" s="677">
        <v>0</v>
      </c>
      <c r="AG1924" s="677">
        <v>0</v>
      </c>
      <c r="AH1924" s="678">
        <v>0</v>
      </c>
      <c r="AI1924" s="17"/>
      <c r="AM1924" s="109"/>
    </row>
    <row r="1925" spans="1:39" outlineLevel="2">
      <c r="A1925" s="37">
        <f>ROW()</f>
        <v>1925</v>
      </c>
      <c r="C1925" s="6" t="s">
        <v>3</v>
      </c>
      <c r="I1925" s="667">
        <v>0</v>
      </c>
      <c r="J1925" s="668">
        <v>0</v>
      </c>
      <c r="K1925" s="668">
        <v>0</v>
      </c>
      <c r="L1925" s="668">
        <v>0</v>
      </c>
      <c r="M1925" s="668">
        <v>0</v>
      </c>
      <c r="N1925" s="667">
        <v>0</v>
      </c>
      <c r="O1925" s="668">
        <v>0</v>
      </c>
      <c r="P1925" s="668">
        <v>0</v>
      </c>
      <c r="Q1925" s="668">
        <v>0</v>
      </c>
      <c r="R1925" s="668">
        <v>0</v>
      </c>
      <c r="S1925" s="658">
        <v>0</v>
      </c>
      <c r="T1925" s="676">
        <v>0</v>
      </c>
      <c r="U1925" s="677">
        <v>0</v>
      </c>
      <c r="V1925" s="677">
        <v>0</v>
      </c>
      <c r="W1925" s="677">
        <v>0</v>
      </c>
      <c r="X1925" s="678">
        <v>0</v>
      </c>
      <c r="Y1925" s="677">
        <v>0</v>
      </c>
      <c r="Z1925" s="677">
        <v>0</v>
      </c>
      <c r="AA1925" s="677">
        <v>0</v>
      </c>
      <c r="AB1925" s="677">
        <v>0</v>
      </c>
      <c r="AC1925" s="678">
        <v>0</v>
      </c>
      <c r="AD1925" s="676">
        <v>0</v>
      </c>
      <c r="AE1925" s="677">
        <v>0</v>
      </c>
      <c r="AF1925" s="677">
        <v>0</v>
      </c>
      <c r="AG1925" s="677">
        <v>0</v>
      </c>
      <c r="AH1925" s="678">
        <v>0</v>
      </c>
      <c r="AI1925" s="17"/>
      <c r="AM1925" s="109"/>
    </row>
    <row r="1926" spans="1:39" outlineLevel="2">
      <c r="A1926" s="37">
        <f>ROW()</f>
        <v>1926</v>
      </c>
      <c r="C1926" s="6" t="s">
        <v>4</v>
      </c>
      <c r="I1926" s="667">
        <v>0</v>
      </c>
      <c r="J1926" s="668">
        <v>0</v>
      </c>
      <c r="K1926" s="668">
        <v>0</v>
      </c>
      <c r="L1926" s="668">
        <v>0</v>
      </c>
      <c r="M1926" s="668">
        <v>0</v>
      </c>
      <c r="N1926" s="667">
        <v>0</v>
      </c>
      <c r="O1926" s="668">
        <v>0</v>
      </c>
      <c r="P1926" s="668">
        <v>0</v>
      </c>
      <c r="Q1926" s="668">
        <v>0</v>
      </c>
      <c r="R1926" s="668">
        <v>0</v>
      </c>
      <c r="S1926" s="658">
        <v>0</v>
      </c>
      <c r="T1926" s="676">
        <v>0</v>
      </c>
      <c r="U1926" s="677">
        <v>0</v>
      </c>
      <c r="V1926" s="677">
        <v>0</v>
      </c>
      <c r="W1926" s="677">
        <v>0</v>
      </c>
      <c r="X1926" s="678">
        <v>0</v>
      </c>
      <c r="Y1926" s="677">
        <v>0</v>
      </c>
      <c r="Z1926" s="677">
        <v>0</v>
      </c>
      <c r="AA1926" s="677">
        <v>0</v>
      </c>
      <c r="AB1926" s="677">
        <v>0</v>
      </c>
      <c r="AC1926" s="678">
        <v>0</v>
      </c>
      <c r="AD1926" s="676">
        <v>0</v>
      </c>
      <c r="AE1926" s="677">
        <v>0</v>
      </c>
      <c r="AF1926" s="677">
        <v>0</v>
      </c>
      <c r="AG1926" s="677">
        <v>0</v>
      </c>
      <c r="AH1926" s="678">
        <v>0</v>
      </c>
      <c r="AI1926" s="17"/>
      <c r="AM1926" s="109"/>
    </row>
    <row r="1927" spans="1:39" outlineLevel="2">
      <c r="A1927" s="37">
        <f>ROW()</f>
        <v>1927</v>
      </c>
      <c r="C1927" s="6" t="s">
        <v>208</v>
      </c>
      <c r="I1927" s="667">
        <v>0</v>
      </c>
      <c r="J1927" s="668">
        <v>0</v>
      </c>
      <c r="K1927" s="668">
        <v>0</v>
      </c>
      <c r="L1927" s="668">
        <v>0</v>
      </c>
      <c r="M1927" s="668">
        <v>0</v>
      </c>
      <c r="N1927" s="667">
        <v>0</v>
      </c>
      <c r="O1927" s="668">
        <v>0</v>
      </c>
      <c r="P1927" s="668">
        <v>0</v>
      </c>
      <c r="Q1927" s="668">
        <v>0</v>
      </c>
      <c r="R1927" s="668">
        <v>0</v>
      </c>
      <c r="S1927" s="658">
        <v>0</v>
      </c>
      <c r="T1927" s="676">
        <v>0</v>
      </c>
      <c r="U1927" s="677">
        <v>0</v>
      </c>
      <c r="V1927" s="677">
        <v>0</v>
      </c>
      <c r="W1927" s="677">
        <v>0</v>
      </c>
      <c r="X1927" s="678">
        <v>0</v>
      </c>
      <c r="Y1927" s="677">
        <v>0</v>
      </c>
      <c r="Z1927" s="677">
        <v>0</v>
      </c>
      <c r="AA1927" s="677">
        <v>0</v>
      </c>
      <c r="AB1927" s="677">
        <v>0</v>
      </c>
      <c r="AC1927" s="678">
        <v>0</v>
      </c>
      <c r="AD1927" s="676">
        <v>0</v>
      </c>
      <c r="AE1927" s="677">
        <v>0</v>
      </c>
      <c r="AF1927" s="677">
        <v>0</v>
      </c>
      <c r="AG1927" s="677">
        <v>0</v>
      </c>
      <c r="AH1927" s="678">
        <v>0</v>
      </c>
      <c r="AI1927" s="17"/>
      <c r="AM1927" s="109"/>
    </row>
    <row r="1928" spans="1:39" outlineLevel="2">
      <c r="A1928" s="37">
        <f>ROW()</f>
        <v>1928</v>
      </c>
      <c r="C1928" s="6" t="s">
        <v>473</v>
      </c>
      <c r="I1928" s="667"/>
      <c r="J1928" s="668"/>
      <c r="K1928" s="668"/>
      <c r="L1928" s="668"/>
      <c r="M1928" s="668"/>
      <c r="N1928" s="667"/>
      <c r="O1928" s="668"/>
      <c r="P1928" s="668"/>
      <c r="Q1928" s="668"/>
      <c r="R1928" s="668"/>
      <c r="S1928" s="658"/>
      <c r="T1928" s="676"/>
      <c r="U1928" s="677"/>
      <c r="V1928" s="677"/>
      <c r="W1928" s="677"/>
      <c r="X1928" s="678"/>
      <c r="Y1928" s="677">
        <v>0</v>
      </c>
      <c r="Z1928" s="677">
        <v>0</v>
      </c>
      <c r="AA1928" s="677">
        <v>0</v>
      </c>
      <c r="AB1928" s="677">
        <v>0</v>
      </c>
      <c r="AC1928" s="678">
        <v>0</v>
      </c>
      <c r="AD1928" s="676">
        <v>0</v>
      </c>
      <c r="AE1928" s="677">
        <v>0</v>
      </c>
      <c r="AF1928" s="677">
        <v>0</v>
      </c>
      <c r="AG1928" s="677">
        <v>0</v>
      </c>
      <c r="AH1928" s="678">
        <v>0</v>
      </c>
      <c r="AI1928" s="17"/>
      <c r="AM1928" s="109"/>
    </row>
    <row r="1929" spans="1:39" outlineLevel="2">
      <c r="A1929" s="37">
        <f>ROW()</f>
        <v>1929</v>
      </c>
      <c r="C1929" s="6" t="s">
        <v>474</v>
      </c>
      <c r="I1929" s="667"/>
      <c r="J1929" s="668"/>
      <c r="K1929" s="668"/>
      <c r="L1929" s="668"/>
      <c r="M1929" s="668"/>
      <c r="N1929" s="667"/>
      <c r="O1929" s="668"/>
      <c r="P1929" s="668"/>
      <c r="Q1929" s="668"/>
      <c r="R1929" s="668"/>
      <c r="S1929" s="658"/>
      <c r="T1929" s="676"/>
      <c r="U1929" s="677"/>
      <c r="V1929" s="677"/>
      <c r="W1929" s="677"/>
      <c r="X1929" s="678"/>
      <c r="Y1929" s="677">
        <v>0</v>
      </c>
      <c r="Z1929" s="677">
        <v>0</v>
      </c>
      <c r="AA1929" s="677">
        <v>0</v>
      </c>
      <c r="AB1929" s="677">
        <v>0</v>
      </c>
      <c r="AC1929" s="678">
        <v>0</v>
      </c>
      <c r="AD1929" s="676">
        <v>0</v>
      </c>
      <c r="AE1929" s="677">
        <v>0</v>
      </c>
      <c r="AF1929" s="677">
        <v>0</v>
      </c>
      <c r="AG1929" s="677">
        <v>0</v>
      </c>
      <c r="AH1929" s="678">
        <v>0</v>
      </c>
      <c r="AI1929" s="17"/>
      <c r="AM1929" s="109"/>
    </row>
    <row r="1930" spans="1:39" outlineLevel="2">
      <c r="A1930" s="37">
        <f>ROW()</f>
        <v>1930</v>
      </c>
      <c r="C1930" s="6" t="s">
        <v>477</v>
      </c>
      <c r="I1930" s="667"/>
      <c r="J1930" s="668"/>
      <c r="K1930" s="668"/>
      <c r="L1930" s="668"/>
      <c r="M1930" s="668"/>
      <c r="N1930" s="667"/>
      <c r="O1930" s="668"/>
      <c r="P1930" s="668"/>
      <c r="Q1930" s="668"/>
      <c r="R1930" s="668"/>
      <c r="S1930" s="658"/>
      <c r="T1930" s="676"/>
      <c r="U1930" s="677"/>
      <c r="V1930" s="677"/>
      <c r="W1930" s="677"/>
      <c r="X1930" s="678"/>
      <c r="Y1930" s="677">
        <v>0</v>
      </c>
      <c r="Z1930" s="677">
        <v>0</v>
      </c>
      <c r="AA1930" s="677">
        <v>0</v>
      </c>
      <c r="AB1930" s="677">
        <v>0</v>
      </c>
      <c r="AC1930" s="678">
        <v>0</v>
      </c>
      <c r="AD1930" s="676">
        <v>0</v>
      </c>
      <c r="AE1930" s="677">
        <v>0</v>
      </c>
      <c r="AF1930" s="677">
        <v>0</v>
      </c>
      <c r="AG1930" s="677">
        <v>0</v>
      </c>
      <c r="AH1930" s="678">
        <v>0</v>
      </c>
      <c r="AI1930" s="17"/>
      <c r="AM1930" s="109"/>
    </row>
    <row r="1931" spans="1:39" outlineLevel="2">
      <c r="A1931" s="37">
        <f>ROW()</f>
        <v>1931</v>
      </c>
      <c r="C1931" s="6" t="s">
        <v>511</v>
      </c>
      <c r="I1931" s="667"/>
      <c r="J1931" s="668"/>
      <c r="K1931" s="668"/>
      <c r="L1931" s="668"/>
      <c r="M1931" s="668"/>
      <c r="N1931" s="667"/>
      <c r="O1931" s="668"/>
      <c r="P1931" s="668"/>
      <c r="Q1931" s="668"/>
      <c r="R1931" s="668"/>
      <c r="S1931" s="658"/>
      <c r="T1931" s="676"/>
      <c r="U1931" s="677"/>
      <c r="V1931" s="677"/>
      <c r="W1931" s="677"/>
      <c r="X1931" s="678"/>
      <c r="Y1931" s="677"/>
      <c r="Z1931" s="677"/>
      <c r="AA1931" s="677"/>
      <c r="AB1931" s="677"/>
      <c r="AC1931" s="678"/>
      <c r="AD1931" s="676"/>
      <c r="AE1931" s="677"/>
      <c r="AF1931" s="677"/>
      <c r="AG1931" s="677"/>
      <c r="AH1931" s="678"/>
      <c r="AI1931" s="17"/>
      <c r="AM1931" s="109"/>
    </row>
    <row r="1932" spans="1:39" outlineLevel="2">
      <c r="A1932" s="37">
        <f>ROW()</f>
        <v>1932</v>
      </c>
      <c r="C1932" s="6" t="s">
        <v>655</v>
      </c>
      <c r="I1932" s="667"/>
      <c r="J1932" s="668"/>
      <c r="K1932" s="668"/>
      <c r="L1932" s="668"/>
      <c r="M1932" s="668"/>
      <c r="N1932" s="667"/>
      <c r="O1932" s="668"/>
      <c r="P1932" s="668"/>
      <c r="Q1932" s="668"/>
      <c r="R1932" s="668"/>
      <c r="S1932" s="658"/>
      <c r="T1932" s="676"/>
      <c r="U1932" s="677"/>
      <c r="V1932" s="677"/>
      <c r="W1932" s="677"/>
      <c r="X1932" s="678"/>
      <c r="Y1932" s="677"/>
      <c r="Z1932" s="677"/>
      <c r="AA1932" s="677"/>
      <c r="AB1932" s="677"/>
      <c r="AC1932" s="678"/>
      <c r="AD1932" s="676"/>
      <c r="AE1932" s="677"/>
      <c r="AF1932" s="677"/>
      <c r="AG1932" s="677"/>
      <c r="AH1932" s="678"/>
      <c r="AI1932" s="17"/>
      <c r="AM1932" s="109"/>
    </row>
    <row r="1933" spans="1:39" outlineLevel="2">
      <c r="A1933" s="37">
        <f>ROW()</f>
        <v>1933</v>
      </c>
      <c r="C1933" s="6" t="s">
        <v>656</v>
      </c>
      <c r="I1933" s="667"/>
      <c r="J1933" s="668"/>
      <c r="K1933" s="668"/>
      <c r="L1933" s="668"/>
      <c r="M1933" s="668"/>
      <c r="N1933" s="667"/>
      <c r="O1933" s="668"/>
      <c r="P1933" s="668"/>
      <c r="Q1933" s="668"/>
      <c r="R1933" s="668"/>
      <c r="S1933" s="658"/>
      <c r="T1933" s="676"/>
      <c r="U1933" s="677"/>
      <c r="V1933" s="677"/>
      <c r="W1933" s="677"/>
      <c r="X1933" s="678"/>
      <c r="Y1933" s="677"/>
      <c r="Z1933" s="677"/>
      <c r="AA1933" s="677"/>
      <c r="AB1933" s="677"/>
      <c r="AC1933" s="678"/>
      <c r="AD1933" s="676"/>
      <c r="AE1933" s="677"/>
      <c r="AF1933" s="677"/>
      <c r="AG1933" s="677"/>
      <c r="AH1933" s="678"/>
      <c r="AI1933" s="17"/>
      <c r="AM1933" s="109"/>
    </row>
    <row r="1934" spans="1:39" outlineLevel="2">
      <c r="A1934" s="37">
        <f>ROW()</f>
        <v>1934</v>
      </c>
      <c r="C1934" s="6" t="s">
        <v>667</v>
      </c>
      <c r="I1934" s="667"/>
      <c r="J1934" s="668"/>
      <c r="K1934" s="668"/>
      <c r="L1934" s="668"/>
      <c r="M1934" s="668"/>
      <c r="N1934" s="667"/>
      <c r="O1934" s="668"/>
      <c r="P1934" s="668"/>
      <c r="Q1934" s="668"/>
      <c r="R1934" s="668"/>
      <c r="S1934" s="658"/>
      <c r="T1934" s="676"/>
      <c r="U1934" s="677"/>
      <c r="V1934" s="677"/>
      <c r="W1934" s="677"/>
      <c r="X1934" s="678"/>
      <c r="Y1934" s="677"/>
      <c r="Z1934" s="677"/>
      <c r="AA1934" s="677"/>
      <c r="AB1934" s="677"/>
      <c r="AC1934" s="678"/>
      <c r="AD1934" s="676"/>
      <c r="AE1934" s="677"/>
      <c r="AF1934" s="677"/>
      <c r="AG1934" s="677"/>
      <c r="AH1934" s="678"/>
      <c r="AI1934" s="17"/>
      <c r="AM1934" s="109"/>
    </row>
    <row r="1935" spans="1:39" outlineLevel="2">
      <c r="A1935" s="37">
        <f>ROW()</f>
        <v>1935</v>
      </c>
      <c r="C1935" s="6" t="s">
        <v>212</v>
      </c>
      <c r="I1935" s="667">
        <v>0</v>
      </c>
      <c r="J1935" s="668">
        <v>0</v>
      </c>
      <c r="K1935" s="668">
        <v>0</v>
      </c>
      <c r="L1935" s="668">
        <v>0</v>
      </c>
      <c r="M1935" s="668">
        <v>0</v>
      </c>
      <c r="N1935" s="667">
        <v>0</v>
      </c>
      <c r="O1935" s="668">
        <v>0</v>
      </c>
      <c r="P1935" s="668">
        <v>0</v>
      </c>
      <c r="Q1935" s="668">
        <v>0</v>
      </c>
      <c r="R1935" s="668">
        <v>0</v>
      </c>
      <c r="S1935" s="658">
        <v>0</v>
      </c>
      <c r="T1935" s="676">
        <v>0</v>
      </c>
      <c r="U1935" s="677">
        <v>0</v>
      </c>
      <c r="V1935" s="677">
        <v>0</v>
      </c>
      <c r="W1935" s="677">
        <v>0</v>
      </c>
      <c r="X1935" s="678">
        <v>0</v>
      </c>
      <c r="Y1935" s="677">
        <v>0</v>
      </c>
      <c r="Z1935" s="677">
        <v>0</v>
      </c>
      <c r="AA1935" s="677">
        <v>0</v>
      </c>
      <c r="AB1935" s="677">
        <v>0</v>
      </c>
      <c r="AC1935" s="678">
        <v>0</v>
      </c>
      <c r="AD1935" s="676">
        <v>0</v>
      </c>
      <c r="AE1935" s="677">
        <v>0</v>
      </c>
      <c r="AF1935" s="677">
        <v>0</v>
      </c>
      <c r="AG1935" s="677">
        <v>0</v>
      </c>
      <c r="AH1935" s="678">
        <v>0</v>
      </c>
      <c r="AI1935" s="17"/>
      <c r="AM1935" s="109"/>
    </row>
    <row r="1936" spans="1:39" outlineLevel="2">
      <c r="A1936" s="37">
        <f>ROW()</f>
        <v>1936</v>
      </c>
      <c r="C1936" s="6" t="s">
        <v>362</v>
      </c>
      <c r="I1936" s="669"/>
      <c r="J1936" s="670"/>
      <c r="K1936" s="670"/>
      <c r="L1936" s="670"/>
      <c r="M1936" s="670"/>
      <c r="N1936" s="669"/>
      <c r="O1936" s="670"/>
      <c r="P1936" s="670"/>
      <c r="Q1936" s="670"/>
      <c r="R1936" s="670"/>
      <c r="S1936" s="659"/>
      <c r="T1936" s="682"/>
      <c r="U1936" s="683"/>
      <c r="V1936" s="683"/>
      <c r="W1936" s="683"/>
      <c r="X1936" s="684"/>
      <c r="Y1936" s="680">
        <v>0</v>
      </c>
      <c r="Z1936" s="680">
        <v>0</v>
      </c>
      <c r="AA1936" s="680">
        <v>0</v>
      </c>
      <c r="AB1936" s="680">
        <v>0</v>
      </c>
      <c r="AC1936" s="681">
        <v>0</v>
      </c>
      <c r="AD1936" s="679">
        <v>0</v>
      </c>
      <c r="AE1936" s="680">
        <v>0</v>
      </c>
      <c r="AF1936" s="680">
        <v>0</v>
      </c>
      <c r="AG1936" s="680">
        <v>0</v>
      </c>
      <c r="AH1936" s="681">
        <v>0</v>
      </c>
      <c r="AI1936" s="17"/>
      <c r="AM1936" s="109"/>
    </row>
    <row r="1937" spans="1:39" outlineLevel="2">
      <c r="A1937" s="37">
        <f>ROW()</f>
        <v>1937</v>
      </c>
      <c r="C1937" s="6" t="s">
        <v>1</v>
      </c>
      <c r="I1937" s="204">
        <f t="shared" ref="I1937:AC1937" si="1249">SUM(I1924:I1936)</f>
        <v>0</v>
      </c>
      <c r="J1937" s="9">
        <f t="shared" si="1249"/>
        <v>0</v>
      </c>
      <c r="K1937" s="9">
        <f t="shared" si="1249"/>
        <v>0</v>
      </c>
      <c r="L1937" s="9">
        <f t="shared" si="1249"/>
        <v>0</v>
      </c>
      <c r="M1937" s="9">
        <f t="shared" si="1249"/>
        <v>0</v>
      </c>
      <c r="N1937" s="204">
        <f t="shared" si="1249"/>
        <v>0</v>
      </c>
      <c r="O1937" s="9">
        <f t="shared" si="1249"/>
        <v>0</v>
      </c>
      <c r="P1937" s="9">
        <f t="shared" si="1249"/>
        <v>0</v>
      </c>
      <c r="Q1937" s="9">
        <f t="shared" si="1249"/>
        <v>0</v>
      </c>
      <c r="R1937" s="9">
        <f t="shared" si="1249"/>
        <v>0</v>
      </c>
      <c r="S1937" s="18">
        <f t="shared" si="1249"/>
        <v>0</v>
      </c>
      <c r="T1937" s="204">
        <f t="shared" si="1249"/>
        <v>0</v>
      </c>
      <c r="U1937" s="9">
        <f t="shared" si="1249"/>
        <v>0</v>
      </c>
      <c r="V1937" s="9">
        <f t="shared" si="1249"/>
        <v>0</v>
      </c>
      <c r="W1937" s="9">
        <f t="shared" si="1249"/>
        <v>0</v>
      </c>
      <c r="X1937" s="18">
        <f t="shared" si="1249"/>
        <v>0</v>
      </c>
      <c r="Y1937" s="9">
        <f t="shared" si="1249"/>
        <v>0</v>
      </c>
      <c r="Z1937" s="9">
        <f t="shared" si="1249"/>
        <v>0</v>
      </c>
      <c r="AA1937" s="9">
        <f t="shared" si="1249"/>
        <v>0</v>
      </c>
      <c r="AB1937" s="9">
        <f t="shared" si="1249"/>
        <v>0</v>
      </c>
      <c r="AC1937" s="18">
        <f t="shared" si="1249"/>
        <v>0</v>
      </c>
      <c r="AD1937" s="204">
        <f t="shared" ref="AD1937:AH1937" si="1250">SUM(AD1924:AD1936)</f>
        <v>0</v>
      </c>
      <c r="AE1937" s="9">
        <f t="shared" si="1250"/>
        <v>0</v>
      </c>
      <c r="AF1937" s="9">
        <f t="shared" si="1250"/>
        <v>0</v>
      </c>
      <c r="AG1937" s="9">
        <f t="shared" si="1250"/>
        <v>0</v>
      </c>
      <c r="AH1937" s="18">
        <f t="shared" si="1250"/>
        <v>0</v>
      </c>
      <c r="AI1937" s="17"/>
      <c r="AM1937" s="109"/>
    </row>
    <row r="1938" spans="1:39" outlineLevel="2">
      <c r="A1938" s="37">
        <f>ROW()</f>
        <v>1938</v>
      </c>
      <c r="B1938" s="64" t="s">
        <v>459</v>
      </c>
      <c r="I1938" s="1312" t="s">
        <v>260</v>
      </c>
      <c r="J1938" s="1313"/>
      <c r="K1938" s="1313"/>
      <c r="L1938" s="1313"/>
      <c r="M1938" s="1313"/>
      <c r="N1938" s="1290" t="s">
        <v>286</v>
      </c>
      <c r="O1938" s="1291"/>
      <c r="P1938" s="1291"/>
      <c r="Q1938" s="1291"/>
      <c r="R1938" s="1291"/>
      <c r="S1938" s="1292"/>
      <c r="T1938" s="1312" t="s">
        <v>211</v>
      </c>
      <c r="U1938" s="1313"/>
      <c r="V1938" s="1313"/>
      <c r="W1938" s="1313"/>
      <c r="X1938" s="1314"/>
      <c r="Y1938" s="1313" t="s">
        <v>494</v>
      </c>
      <c r="Z1938" s="1313"/>
      <c r="AA1938" s="1313"/>
      <c r="AB1938" s="1313"/>
      <c r="AC1938" s="1313"/>
      <c r="AD1938" s="1313" t="s">
        <v>494</v>
      </c>
      <c r="AE1938" s="1313"/>
      <c r="AF1938" s="1313"/>
      <c r="AG1938" s="1313"/>
      <c r="AH1938" s="1314"/>
      <c r="AI1938" s="17"/>
      <c r="AM1938" s="109"/>
    </row>
    <row r="1939" spans="1:39" outlineLevel="2">
      <c r="A1939" s="37">
        <f>ROW()</f>
        <v>1939</v>
      </c>
      <c r="C1939" s="167" t="s">
        <v>2</v>
      </c>
      <c r="I1939" s="667">
        <v>0</v>
      </c>
      <c r="J1939" s="668">
        <v>0</v>
      </c>
      <c r="K1939" s="668">
        <v>0</v>
      </c>
      <c r="L1939" s="668">
        <v>0</v>
      </c>
      <c r="M1939" s="668">
        <v>0</v>
      </c>
      <c r="N1939" s="667">
        <v>0</v>
      </c>
      <c r="O1939" s="668">
        <v>0</v>
      </c>
      <c r="P1939" s="668">
        <v>0</v>
      </c>
      <c r="Q1939" s="668">
        <v>0</v>
      </c>
      <c r="R1939" s="668">
        <v>0</v>
      </c>
      <c r="S1939" s="658">
        <v>0</v>
      </c>
      <c r="T1939" s="676">
        <v>0</v>
      </c>
      <c r="U1939" s="677">
        <v>0</v>
      </c>
      <c r="V1939" s="677">
        <v>0</v>
      </c>
      <c r="W1939" s="677">
        <v>0</v>
      </c>
      <c r="X1939" s="678">
        <v>0</v>
      </c>
      <c r="Y1939" s="677">
        <v>0</v>
      </c>
      <c r="Z1939" s="677">
        <v>0</v>
      </c>
      <c r="AA1939" s="677">
        <v>0</v>
      </c>
      <c r="AB1939" s="677">
        <v>0</v>
      </c>
      <c r="AC1939" s="678">
        <v>0</v>
      </c>
      <c r="AD1939" s="676">
        <v>0</v>
      </c>
      <c r="AE1939" s="677">
        <v>0</v>
      </c>
      <c r="AF1939" s="677">
        <v>0</v>
      </c>
      <c r="AG1939" s="677">
        <v>0</v>
      </c>
      <c r="AH1939" s="678">
        <v>0</v>
      </c>
      <c r="AI1939" s="17"/>
      <c r="AM1939" s="109"/>
    </row>
    <row r="1940" spans="1:39" outlineLevel="2">
      <c r="A1940" s="37">
        <f>ROW()</f>
        <v>1940</v>
      </c>
      <c r="C1940" s="6" t="s">
        <v>3</v>
      </c>
      <c r="I1940" s="667">
        <v>0</v>
      </c>
      <c r="J1940" s="668">
        <v>0</v>
      </c>
      <c r="K1940" s="668">
        <v>0</v>
      </c>
      <c r="L1940" s="668">
        <v>0</v>
      </c>
      <c r="M1940" s="668">
        <v>0</v>
      </c>
      <c r="N1940" s="667">
        <v>0</v>
      </c>
      <c r="O1940" s="668">
        <v>0</v>
      </c>
      <c r="P1940" s="668">
        <v>0</v>
      </c>
      <c r="Q1940" s="668">
        <v>0</v>
      </c>
      <c r="R1940" s="668">
        <v>0</v>
      </c>
      <c r="S1940" s="658">
        <v>0</v>
      </c>
      <c r="T1940" s="676">
        <v>0</v>
      </c>
      <c r="U1940" s="677">
        <v>0</v>
      </c>
      <c r="V1940" s="677">
        <v>0</v>
      </c>
      <c r="W1940" s="677">
        <v>0</v>
      </c>
      <c r="X1940" s="678">
        <v>0</v>
      </c>
      <c r="Y1940" s="677">
        <v>0</v>
      </c>
      <c r="Z1940" s="677">
        <v>0</v>
      </c>
      <c r="AA1940" s="677">
        <v>0</v>
      </c>
      <c r="AB1940" s="677">
        <v>0</v>
      </c>
      <c r="AC1940" s="678">
        <v>0</v>
      </c>
      <c r="AD1940" s="676">
        <v>0</v>
      </c>
      <c r="AE1940" s="677">
        <v>0</v>
      </c>
      <c r="AF1940" s="677">
        <v>0</v>
      </c>
      <c r="AG1940" s="677">
        <v>0</v>
      </c>
      <c r="AH1940" s="678">
        <v>0</v>
      </c>
      <c r="AI1940" s="17"/>
      <c r="AM1940" s="109"/>
    </row>
    <row r="1941" spans="1:39" outlineLevel="2">
      <c r="A1941" s="37">
        <f>ROW()</f>
        <v>1941</v>
      </c>
      <c r="C1941" s="6" t="s">
        <v>4</v>
      </c>
      <c r="I1941" s="667">
        <v>0</v>
      </c>
      <c r="J1941" s="668">
        <v>0</v>
      </c>
      <c r="K1941" s="668">
        <v>0</v>
      </c>
      <c r="L1941" s="668">
        <v>0</v>
      </c>
      <c r="M1941" s="668">
        <v>0</v>
      </c>
      <c r="N1941" s="667">
        <v>0</v>
      </c>
      <c r="O1941" s="668">
        <v>0</v>
      </c>
      <c r="P1941" s="668">
        <v>0</v>
      </c>
      <c r="Q1941" s="668">
        <v>0</v>
      </c>
      <c r="R1941" s="668">
        <v>0</v>
      </c>
      <c r="S1941" s="658">
        <v>0</v>
      </c>
      <c r="T1941" s="676">
        <v>0</v>
      </c>
      <c r="U1941" s="677">
        <v>0</v>
      </c>
      <c r="V1941" s="677">
        <v>0</v>
      </c>
      <c r="W1941" s="677">
        <v>0</v>
      </c>
      <c r="X1941" s="678">
        <v>0</v>
      </c>
      <c r="Y1941" s="677">
        <v>0</v>
      </c>
      <c r="Z1941" s="677">
        <v>0</v>
      </c>
      <c r="AA1941" s="677">
        <v>0</v>
      </c>
      <c r="AB1941" s="677">
        <v>0</v>
      </c>
      <c r="AC1941" s="678">
        <v>0</v>
      </c>
      <c r="AD1941" s="676">
        <v>0</v>
      </c>
      <c r="AE1941" s="677">
        <v>0</v>
      </c>
      <c r="AF1941" s="677">
        <v>0</v>
      </c>
      <c r="AG1941" s="677">
        <v>0</v>
      </c>
      <c r="AH1941" s="678">
        <v>0</v>
      </c>
      <c r="AI1941" s="17"/>
      <c r="AM1941" s="109"/>
    </row>
    <row r="1942" spans="1:39" outlineLevel="2">
      <c r="A1942" s="37">
        <f>ROW()</f>
        <v>1942</v>
      </c>
      <c r="C1942" s="6" t="s">
        <v>208</v>
      </c>
      <c r="I1942" s="667">
        <v>0</v>
      </c>
      <c r="J1942" s="668">
        <v>0</v>
      </c>
      <c r="K1942" s="668">
        <v>0</v>
      </c>
      <c r="L1942" s="668">
        <v>0</v>
      </c>
      <c r="M1942" s="668">
        <v>0</v>
      </c>
      <c r="N1942" s="667">
        <v>0</v>
      </c>
      <c r="O1942" s="668">
        <v>0</v>
      </c>
      <c r="P1942" s="668">
        <v>0</v>
      </c>
      <c r="Q1942" s="668">
        <v>0</v>
      </c>
      <c r="R1942" s="668">
        <v>0</v>
      </c>
      <c r="S1942" s="658">
        <v>0</v>
      </c>
      <c r="T1942" s="676">
        <v>0</v>
      </c>
      <c r="U1942" s="677">
        <v>0</v>
      </c>
      <c r="V1942" s="677">
        <v>0</v>
      </c>
      <c r="W1942" s="677">
        <v>0</v>
      </c>
      <c r="X1942" s="678">
        <v>0</v>
      </c>
      <c r="Y1942" s="677">
        <v>0</v>
      </c>
      <c r="Z1942" s="677">
        <v>0</v>
      </c>
      <c r="AA1942" s="677">
        <v>0</v>
      </c>
      <c r="AB1942" s="677">
        <v>0</v>
      </c>
      <c r="AC1942" s="678">
        <v>0</v>
      </c>
      <c r="AD1942" s="676">
        <v>0</v>
      </c>
      <c r="AE1942" s="677">
        <v>0</v>
      </c>
      <c r="AF1942" s="677">
        <v>0</v>
      </c>
      <c r="AG1942" s="677">
        <v>0</v>
      </c>
      <c r="AH1942" s="678">
        <v>0</v>
      </c>
      <c r="AI1942" s="17"/>
      <c r="AM1942" s="109"/>
    </row>
    <row r="1943" spans="1:39" outlineLevel="2">
      <c r="A1943" s="37">
        <f>ROW()</f>
        <v>1943</v>
      </c>
      <c r="C1943" s="6" t="s">
        <v>473</v>
      </c>
      <c r="I1943" s="667"/>
      <c r="J1943" s="668"/>
      <c r="K1943" s="668"/>
      <c r="L1943" s="668"/>
      <c r="M1943" s="668"/>
      <c r="N1943" s="667"/>
      <c r="O1943" s="668"/>
      <c r="P1943" s="668"/>
      <c r="Q1943" s="668"/>
      <c r="R1943" s="668"/>
      <c r="S1943" s="658"/>
      <c r="T1943" s="676"/>
      <c r="U1943" s="677"/>
      <c r="V1943" s="677"/>
      <c r="W1943" s="677"/>
      <c r="X1943" s="678"/>
      <c r="Y1943" s="677">
        <v>0</v>
      </c>
      <c r="Z1943" s="677">
        <v>0</v>
      </c>
      <c r="AA1943" s="677">
        <v>0</v>
      </c>
      <c r="AB1943" s="677">
        <v>0</v>
      </c>
      <c r="AC1943" s="678">
        <v>0</v>
      </c>
      <c r="AD1943" s="676">
        <v>0</v>
      </c>
      <c r="AE1943" s="677">
        <v>0</v>
      </c>
      <c r="AF1943" s="677">
        <v>0</v>
      </c>
      <c r="AG1943" s="677">
        <v>0</v>
      </c>
      <c r="AH1943" s="678">
        <v>0</v>
      </c>
      <c r="AI1943" s="17"/>
      <c r="AM1943" s="109"/>
    </row>
    <row r="1944" spans="1:39" outlineLevel="2">
      <c r="A1944" s="37">
        <f>ROW()</f>
        <v>1944</v>
      </c>
      <c r="C1944" s="6" t="s">
        <v>474</v>
      </c>
      <c r="I1944" s="667"/>
      <c r="J1944" s="668"/>
      <c r="K1944" s="668"/>
      <c r="L1944" s="668"/>
      <c r="M1944" s="668"/>
      <c r="N1944" s="667"/>
      <c r="O1944" s="668"/>
      <c r="P1944" s="668"/>
      <c r="Q1944" s="668"/>
      <c r="R1944" s="668"/>
      <c r="S1944" s="658"/>
      <c r="T1944" s="676"/>
      <c r="U1944" s="677"/>
      <c r="V1944" s="677"/>
      <c r="W1944" s="677"/>
      <c r="X1944" s="678"/>
      <c r="Y1944" s="677">
        <v>0</v>
      </c>
      <c r="Z1944" s="677">
        <v>0</v>
      </c>
      <c r="AA1944" s="677">
        <v>0</v>
      </c>
      <c r="AB1944" s="677">
        <v>0</v>
      </c>
      <c r="AC1944" s="678">
        <v>0</v>
      </c>
      <c r="AD1944" s="676">
        <v>0</v>
      </c>
      <c r="AE1944" s="677">
        <v>0</v>
      </c>
      <c r="AF1944" s="677">
        <v>0</v>
      </c>
      <c r="AG1944" s="677">
        <v>0</v>
      </c>
      <c r="AH1944" s="678">
        <v>0</v>
      </c>
      <c r="AI1944" s="17"/>
      <c r="AM1944" s="109"/>
    </row>
    <row r="1945" spans="1:39" outlineLevel="2">
      <c r="A1945" s="37">
        <f>ROW()</f>
        <v>1945</v>
      </c>
      <c r="C1945" s="6" t="s">
        <v>477</v>
      </c>
      <c r="I1945" s="667"/>
      <c r="J1945" s="668"/>
      <c r="K1945" s="668"/>
      <c r="L1945" s="668"/>
      <c r="M1945" s="668"/>
      <c r="N1945" s="667"/>
      <c r="O1945" s="668"/>
      <c r="P1945" s="668"/>
      <c r="Q1945" s="668"/>
      <c r="R1945" s="668"/>
      <c r="S1945" s="658"/>
      <c r="T1945" s="676"/>
      <c r="U1945" s="677"/>
      <c r="V1945" s="677"/>
      <c r="W1945" s="677"/>
      <c r="X1945" s="678"/>
      <c r="Y1945" s="677">
        <v>0</v>
      </c>
      <c r="Z1945" s="677">
        <v>0</v>
      </c>
      <c r="AA1945" s="677">
        <v>0</v>
      </c>
      <c r="AB1945" s="677">
        <v>0</v>
      </c>
      <c r="AC1945" s="678">
        <v>0</v>
      </c>
      <c r="AD1945" s="676">
        <v>0</v>
      </c>
      <c r="AE1945" s="677">
        <v>0</v>
      </c>
      <c r="AF1945" s="677">
        <v>0</v>
      </c>
      <c r="AG1945" s="677">
        <v>0</v>
      </c>
      <c r="AH1945" s="678">
        <v>0</v>
      </c>
      <c r="AI1945" s="17"/>
      <c r="AM1945" s="109"/>
    </row>
    <row r="1946" spans="1:39" outlineLevel="2">
      <c r="A1946" s="37">
        <f>ROW()</f>
        <v>1946</v>
      </c>
      <c r="C1946" s="6" t="s">
        <v>511</v>
      </c>
      <c r="I1946" s="667"/>
      <c r="J1946" s="668"/>
      <c r="K1946" s="668"/>
      <c r="L1946" s="668"/>
      <c r="M1946" s="668"/>
      <c r="N1946" s="667"/>
      <c r="O1946" s="668"/>
      <c r="P1946" s="668"/>
      <c r="Q1946" s="668"/>
      <c r="R1946" s="668"/>
      <c r="S1946" s="658"/>
      <c r="T1946" s="676"/>
      <c r="U1946" s="677"/>
      <c r="V1946" s="677"/>
      <c r="W1946" s="677"/>
      <c r="X1946" s="678"/>
      <c r="Y1946" s="677"/>
      <c r="Z1946" s="677"/>
      <c r="AA1946" s="677"/>
      <c r="AB1946" s="677"/>
      <c r="AC1946" s="678"/>
      <c r="AD1946" s="676"/>
      <c r="AE1946" s="677"/>
      <c r="AF1946" s="677"/>
      <c r="AG1946" s="677"/>
      <c r="AH1946" s="678"/>
      <c r="AI1946" s="17"/>
      <c r="AM1946" s="109"/>
    </row>
    <row r="1947" spans="1:39" outlineLevel="2">
      <c r="A1947" s="37">
        <f>ROW()</f>
        <v>1947</v>
      </c>
      <c r="C1947" s="6" t="s">
        <v>655</v>
      </c>
      <c r="I1947" s="667"/>
      <c r="J1947" s="668"/>
      <c r="K1947" s="668"/>
      <c r="L1947" s="668"/>
      <c r="M1947" s="668"/>
      <c r="N1947" s="667"/>
      <c r="O1947" s="668"/>
      <c r="P1947" s="668"/>
      <c r="Q1947" s="668"/>
      <c r="R1947" s="668"/>
      <c r="S1947" s="658"/>
      <c r="T1947" s="676"/>
      <c r="U1947" s="677"/>
      <c r="V1947" s="677"/>
      <c r="W1947" s="677"/>
      <c r="X1947" s="678"/>
      <c r="Y1947" s="677"/>
      <c r="Z1947" s="677"/>
      <c r="AA1947" s="677"/>
      <c r="AB1947" s="677"/>
      <c r="AC1947" s="678"/>
      <c r="AD1947" s="676"/>
      <c r="AE1947" s="677"/>
      <c r="AF1947" s="677"/>
      <c r="AG1947" s="677"/>
      <c r="AH1947" s="678"/>
      <c r="AI1947" s="17"/>
      <c r="AM1947" s="109"/>
    </row>
    <row r="1948" spans="1:39" outlineLevel="2">
      <c r="A1948" s="37">
        <f>ROW()</f>
        <v>1948</v>
      </c>
      <c r="C1948" s="6" t="s">
        <v>656</v>
      </c>
      <c r="I1948" s="667"/>
      <c r="J1948" s="668"/>
      <c r="K1948" s="668"/>
      <c r="L1948" s="668"/>
      <c r="M1948" s="668"/>
      <c r="N1948" s="667"/>
      <c r="O1948" s="668"/>
      <c r="P1948" s="668"/>
      <c r="Q1948" s="668"/>
      <c r="R1948" s="668"/>
      <c r="S1948" s="658"/>
      <c r="T1948" s="676"/>
      <c r="U1948" s="677"/>
      <c r="V1948" s="677"/>
      <c r="W1948" s="677"/>
      <c r="X1948" s="678"/>
      <c r="Y1948" s="677"/>
      <c r="Z1948" s="677"/>
      <c r="AA1948" s="677"/>
      <c r="AB1948" s="677"/>
      <c r="AC1948" s="678"/>
      <c r="AD1948" s="676"/>
      <c r="AE1948" s="677"/>
      <c r="AF1948" s="677"/>
      <c r="AG1948" s="677"/>
      <c r="AH1948" s="678"/>
      <c r="AI1948" s="17"/>
      <c r="AM1948" s="109"/>
    </row>
    <row r="1949" spans="1:39" outlineLevel="2">
      <c r="A1949" s="37">
        <f>ROW()</f>
        <v>1949</v>
      </c>
      <c r="C1949" s="6" t="s">
        <v>667</v>
      </c>
      <c r="I1949" s="667"/>
      <c r="J1949" s="668"/>
      <c r="K1949" s="668"/>
      <c r="L1949" s="668"/>
      <c r="M1949" s="668"/>
      <c r="N1949" s="667"/>
      <c r="O1949" s="668"/>
      <c r="P1949" s="668"/>
      <c r="Q1949" s="668"/>
      <c r="R1949" s="668"/>
      <c r="S1949" s="658"/>
      <c r="T1949" s="676"/>
      <c r="U1949" s="677"/>
      <c r="V1949" s="677"/>
      <c r="W1949" s="677"/>
      <c r="X1949" s="678"/>
      <c r="Y1949" s="677"/>
      <c r="Z1949" s="677"/>
      <c r="AA1949" s="677"/>
      <c r="AB1949" s="677"/>
      <c r="AC1949" s="678"/>
      <c r="AD1949" s="676"/>
      <c r="AE1949" s="677"/>
      <c r="AF1949" s="677"/>
      <c r="AG1949" s="677"/>
      <c r="AH1949" s="678"/>
      <c r="AI1949" s="17"/>
      <c r="AM1949" s="109"/>
    </row>
    <row r="1950" spans="1:39" outlineLevel="2">
      <c r="A1950" s="37">
        <f>ROW()</f>
        <v>1950</v>
      </c>
      <c r="C1950" s="6" t="s">
        <v>212</v>
      </c>
      <c r="I1950" s="667">
        <v>0</v>
      </c>
      <c r="J1950" s="668">
        <v>0</v>
      </c>
      <c r="K1950" s="668">
        <v>0</v>
      </c>
      <c r="L1950" s="668">
        <v>0</v>
      </c>
      <c r="M1950" s="668">
        <v>0</v>
      </c>
      <c r="N1950" s="667">
        <v>0</v>
      </c>
      <c r="O1950" s="668">
        <v>0</v>
      </c>
      <c r="P1950" s="668">
        <v>0</v>
      </c>
      <c r="Q1950" s="668">
        <v>0</v>
      </c>
      <c r="R1950" s="668">
        <v>0</v>
      </c>
      <c r="S1950" s="658">
        <v>0</v>
      </c>
      <c r="T1950" s="676">
        <v>0</v>
      </c>
      <c r="U1950" s="677">
        <v>0</v>
      </c>
      <c r="V1950" s="677">
        <v>0</v>
      </c>
      <c r="W1950" s="677">
        <v>0</v>
      </c>
      <c r="X1950" s="678">
        <v>0</v>
      </c>
      <c r="Y1950" s="677">
        <v>0</v>
      </c>
      <c r="Z1950" s="677">
        <v>0</v>
      </c>
      <c r="AA1950" s="677">
        <v>0</v>
      </c>
      <c r="AB1950" s="677">
        <v>0</v>
      </c>
      <c r="AC1950" s="678">
        <v>0</v>
      </c>
      <c r="AD1950" s="676">
        <v>0</v>
      </c>
      <c r="AE1950" s="677">
        <v>0</v>
      </c>
      <c r="AF1950" s="677">
        <v>0</v>
      </c>
      <c r="AG1950" s="677">
        <v>0</v>
      </c>
      <c r="AH1950" s="678">
        <v>0</v>
      </c>
      <c r="AI1950" s="17"/>
      <c r="AM1950" s="109"/>
    </row>
    <row r="1951" spans="1:39" outlineLevel="2">
      <c r="A1951" s="37">
        <f>ROW()</f>
        <v>1951</v>
      </c>
      <c r="C1951" s="6" t="s">
        <v>362</v>
      </c>
      <c r="I1951" s="669"/>
      <c r="J1951" s="670"/>
      <c r="K1951" s="670"/>
      <c r="L1951" s="670"/>
      <c r="M1951" s="670"/>
      <c r="N1951" s="669"/>
      <c r="O1951" s="670"/>
      <c r="P1951" s="670"/>
      <c r="Q1951" s="670"/>
      <c r="R1951" s="670"/>
      <c r="S1951" s="659"/>
      <c r="T1951" s="682"/>
      <c r="U1951" s="683"/>
      <c r="V1951" s="683"/>
      <c r="W1951" s="683"/>
      <c r="X1951" s="684"/>
      <c r="Y1951" s="680">
        <v>0</v>
      </c>
      <c r="Z1951" s="680">
        <v>0</v>
      </c>
      <c r="AA1951" s="680">
        <v>0</v>
      </c>
      <c r="AB1951" s="680">
        <v>0</v>
      </c>
      <c r="AC1951" s="681">
        <v>0</v>
      </c>
      <c r="AD1951" s="679">
        <v>0</v>
      </c>
      <c r="AE1951" s="680">
        <v>0</v>
      </c>
      <c r="AF1951" s="680">
        <v>0</v>
      </c>
      <c r="AG1951" s="680">
        <v>0</v>
      </c>
      <c r="AH1951" s="681">
        <v>0</v>
      </c>
      <c r="AI1951" s="17"/>
      <c r="AM1951" s="109"/>
    </row>
    <row r="1952" spans="1:39" outlineLevel="2">
      <c r="A1952" s="37">
        <f>ROW()</f>
        <v>1952</v>
      </c>
      <c r="C1952" s="6" t="s">
        <v>1</v>
      </c>
      <c r="I1952" s="204">
        <f t="shared" ref="I1952:AC1952" si="1251">SUM(I1939:I1951)</f>
        <v>0</v>
      </c>
      <c r="J1952" s="9">
        <f t="shared" si="1251"/>
        <v>0</v>
      </c>
      <c r="K1952" s="9">
        <f t="shared" si="1251"/>
        <v>0</v>
      </c>
      <c r="L1952" s="9">
        <f t="shared" si="1251"/>
        <v>0</v>
      </c>
      <c r="M1952" s="9">
        <f t="shared" si="1251"/>
        <v>0</v>
      </c>
      <c r="N1952" s="204">
        <f t="shared" si="1251"/>
        <v>0</v>
      </c>
      <c r="O1952" s="9">
        <f t="shared" si="1251"/>
        <v>0</v>
      </c>
      <c r="P1952" s="9">
        <f t="shared" si="1251"/>
        <v>0</v>
      </c>
      <c r="Q1952" s="9">
        <f t="shared" si="1251"/>
        <v>0</v>
      </c>
      <c r="R1952" s="9">
        <f t="shared" si="1251"/>
        <v>0</v>
      </c>
      <c r="S1952" s="18">
        <f t="shared" si="1251"/>
        <v>0</v>
      </c>
      <c r="T1952" s="204">
        <f t="shared" si="1251"/>
        <v>0</v>
      </c>
      <c r="U1952" s="9">
        <f t="shared" si="1251"/>
        <v>0</v>
      </c>
      <c r="V1952" s="9">
        <f t="shared" si="1251"/>
        <v>0</v>
      </c>
      <c r="W1952" s="9">
        <f t="shared" si="1251"/>
        <v>0</v>
      </c>
      <c r="X1952" s="18">
        <f t="shared" si="1251"/>
        <v>0</v>
      </c>
      <c r="Y1952" s="9">
        <f t="shared" si="1251"/>
        <v>0</v>
      </c>
      <c r="Z1952" s="9">
        <f t="shared" si="1251"/>
        <v>0</v>
      </c>
      <c r="AA1952" s="9">
        <f t="shared" si="1251"/>
        <v>0</v>
      </c>
      <c r="AB1952" s="9">
        <f t="shared" si="1251"/>
        <v>0</v>
      </c>
      <c r="AC1952" s="18">
        <f t="shared" si="1251"/>
        <v>0</v>
      </c>
      <c r="AD1952" s="204">
        <f t="shared" ref="AD1952:AH1952" si="1252">SUM(AD1939:AD1951)</f>
        <v>0</v>
      </c>
      <c r="AE1952" s="9">
        <f t="shared" si="1252"/>
        <v>0</v>
      </c>
      <c r="AF1952" s="9">
        <f t="shared" si="1252"/>
        <v>0</v>
      </c>
      <c r="AG1952" s="9">
        <f t="shared" si="1252"/>
        <v>0</v>
      </c>
      <c r="AH1952" s="18">
        <f t="shared" si="1252"/>
        <v>0</v>
      </c>
      <c r="AI1952" s="17"/>
      <c r="AM1952" s="109"/>
    </row>
    <row r="1953" spans="1:39" outlineLevel="2">
      <c r="A1953" s="37">
        <f>ROW()</f>
        <v>1953</v>
      </c>
      <c r="B1953" s="64" t="s">
        <v>460</v>
      </c>
      <c r="I1953" s="1312" t="s">
        <v>260</v>
      </c>
      <c r="J1953" s="1313"/>
      <c r="K1953" s="1313"/>
      <c r="L1953" s="1313"/>
      <c r="M1953" s="1313"/>
      <c r="N1953" s="1290" t="s">
        <v>286</v>
      </c>
      <c r="O1953" s="1291"/>
      <c r="P1953" s="1291"/>
      <c r="Q1953" s="1291"/>
      <c r="R1953" s="1291"/>
      <c r="S1953" s="1292"/>
      <c r="T1953" s="1312" t="s">
        <v>211</v>
      </c>
      <c r="U1953" s="1313"/>
      <c r="V1953" s="1313"/>
      <c r="W1953" s="1313"/>
      <c r="X1953" s="1314"/>
      <c r="Y1953" s="1313" t="s">
        <v>494</v>
      </c>
      <c r="Z1953" s="1313"/>
      <c r="AA1953" s="1313"/>
      <c r="AB1953" s="1313"/>
      <c r="AC1953" s="1313"/>
      <c r="AD1953" s="1313" t="s">
        <v>494</v>
      </c>
      <c r="AE1953" s="1313"/>
      <c r="AF1953" s="1313"/>
      <c r="AG1953" s="1313"/>
      <c r="AH1953" s="1314"/>
      <c r="AI1953" s="17"/>
      <c r="AM1953" s="109"/>
    </row>
    <row r="1954" spans="1:39" outlineLevel="2">
      <c r="A1954" s="37">
        <f>ROW()</f>
        <v>1954</v>
      </c>
      <c r="C1954" s="167" t="s">
        <v>2</v>
      </c>
      <c r="I1954" s="667">
        <v>0</v>
      </c>
      <c r="J1954" s="668">
        <v>0</v>
      </c>
      <c r="K1954" s="668">
        <v>0</v>
      </c>
      <c r="L1954" s="668">
        <v>0</v>
      </c>
      <c r="M1954" s="668">
        <v>0</v>
      </c>
      <c r="N1954" s="667">
        <v>0</v>
      </c>
      <c r="O1954" s="668">
        <v>0</v>
      </c>
      <c r="P1954" s="668">
        <v>0</v>
      </c>
      <c r="Q1954" s="668">
        <v>0</v>
      </c>
      <c r="R1954" s="668">
        <v>0</v>
      </c>
      <c r="S1954" s="658">
        <v>0</v>
      </c>
      <c r="T1954" s="676">
        <v>0</v>
      </c>
      <c r="U1954" s="677">
        <v>0</v>
      </c>
      <c r="V1954" s="677">
        <v>0</v>
      </c>
      <c r="W1954" s="677">
        <v>0</v>
      </c>
      <c r="X1954" s="678">
        <v>0</v>
      </c>
      <c r="Y1954" s="677">
        <v>0</v>
      </c>
      <c r="Z1954" s="677">
        <v>0</v>
      </c>
      <c r="AA1954" s="677">
        <v>0</v>
      </c>
      <c r="AB1954" s="677">
        <v>0</v>
      </c>
      <c r="AC1954" s="678">
        <v>0</v>
      </c>
      <c r="AD1954" s="676">
        <v>0</v>
      </c>
      <c r="AE1954" s="677">
        <v>0</v>
      </c>
      <c r="AF1954" s="677">
        <v>0</v>
      </c>
      <c r="AG1954" s="677">
        <v>0</v>
      </c>
      <c r="AH1954" s="678">
        <v>0</v>
      </c>
      <c r="AI1954" s="17"/>
      <c r="AM1954" s="109"/>
    </row>
    <row r="1955" spans="1:39" outlineLevel="2">
      <c r="A1955" s="37">
        <f>ROW()</f>
        <v>1955</v>
      </c>
      <c r="C1955" s="6" t="s">
        <v>3</v>
      </c>
      <c r="I1955" s="667">
        <v>0</v>
      </c>
      <c r="J1955" s="668">
        <v>0</v>
      </c>
      <c r="K1955" s="668">
        <v>0</v>
      </c>
      <c r="L1955" s="668">
        <v>0</v>
      </c>
      <c r="M1955" s="668">
        <v>0</v>
      </c>
      <c r="N1955" s="667">
        <v>0</v>
      </c>
      <c r="O1955" s="668">
        <v>0</v>
      </c>
      <c r="P1955" s="668">
        <v>0</v>
      </c>
      <c r="Q1955" s="668">
        <v>0</v>
      </c>
      <c r="R1955" s="668">
        <v>0</v>
      </c>
      <c r="S1955" s="658">
        <v>0</v>
      </c>
      <c r="T1955" s="676">
        <v>0</v>
      </c>
      <c r="U1955" s="677">
        <v>0</v>
      </c>
      <c r="V1955" s="677">
        <v>0</v>
      </c>
      <c r="W1955" s="677">
        <v>0</v>
      </c>
      <c r="X1955" s="678">
        <v>0</v>
      </c>
      <c r="Y1955" s="677">
        <v>0</v>
      </c>
      <c r="Z1955" s="677">
        <v>0</v>
      </c>
      <c r="AA1955" s="677">
        <v>0</v>
      </c>
      <c r="AB1955" s="677">
        <v>0</v>
      </c>
      <c r="AC1955" s="678">
        <v>0</v>
      </c>
      <c r="AD1955" s="676">
        <v>0</v>
      </c>
      <c r="AE1955" s="677">
        <v>0</v>
      </c>
      <c r="AF1955" s="677">
        <v>0</v>
      </c>
      <c r="AG1955" s="677">
        <v>0</v>
      </c>
      <c r="AH1955" s="678">
        <v>0</v>
      </c>
      <c r="AI1955" s="17"/>
      <c r="AM1955" s="109"/>
    </row>
    <row r="1956" spans="1:39" outlineLevel="2">
      <c r="A1956" s="37">
        <f>ROW()</f>
        <v>1956</v>
      </c>
      <c r="C1956" s="6" t="s">
        <v>4</v>
      </c>
      <c r="I1956" s="667">
        <v>0</v>
      </c>
      <c r="J1956" s="668">
        <v>0</v>
      </c>
      <c r="K1956" s="668">
        <v>0</v>
      </c>
      <c r="L1956" s="668">
        <v>0</v>
      </c>
      <c r="M1956" s="668">
        <v>0</v>
      </c>
      <c r="N1956" s="667">
        <v>0</v>
      </c>
      <c r="O1956" s="668">
        <v>0</v>
      </c>
      <c r="P1956" s="668">
        <v>0</v>
      </c>
      <c r="Q1956" s="668">
        <v>0</v>
      </c>
      <c r="R1956" s="668">
        <v>0</v>
      </c>
      <c r="S1956" s="658">
        <v>0</v>
      </c>
      <c r="T1956" s="676">
        <v>0</v>
      </c>
      <c r="U1956" s="677">
        <v>0</v>
      </c>
      <c r="V1956" s="677">
        <v>0</v>
      </c>
      <c r="W1956" s="677">
        <v>0</v>
      </c>
      <c r="X1956" s="678">
        <v>0</v>
      </c>
      <c r="Y1956" s="677">
        <v>0</v>
      </c>
      <c r="Z1956" s="677">
        <v>0</v>
      </c>
      <c r="AA1956" s="677">
        <v>0</v>
      </c>
      <c r="AB1956" s="677">
        <v>0</v>
      </c>
      <c r="AC1956" s="678">
        <v>0</v>
      </c>
      <c r="AD1956" s="676">
        <v>0</v>
      </c>
      <c r="AE1956" s="677">
        <v>0</v>
      </c>
      <c r="AF1956" s="677">
        <v>0</v>
      </c>
      <c r="AG1956" s="677">
        <v>0</v>
      </c>
      <c r="AH1956" s="678">
        <v>0</v>
      </c>
      <c r="AI1956" s="17"/>
      <c r="AM1956" s="109"/>
    </row>
    <row r="1957" spans="1:39" outlineLevel="2">
      <c r="A1957" s="37">
        <f>ROW()</f>
        <v>1957</v>
      </c>
      <c r="C1957" s="6" t="s">
        <v>208</v>
      </c>
      <c r="I1957" s="667">
        <v>0</v>
      </c>
      <c r="J1957" s="668">
        <v>0</v>
      </c>
      <c r="K1957" s="668">
        <v>0</v>
      </c>
      <c r="L1957" s="668">
        <v>0</v>
      </c>
      <c r="M1957" s="668">
        <v>0</v>
      </c>
      <c r="N1957" s="667">
        <v>0</v>
      </c>
      <c r="O1957" s="668">
        <v>0</v>
      </c>
      <c r="P1957" s="668">
        <v>0</v>
      </c>
      <c r="Q1957" s="668">
        <v>0</v>
      </c>
      <c r="R1957" s="668">
        <v>0</v>
      </c>
      <c r="S1957" s="658">
        <v>0</v>
      </c>
      <c r="T1957" s="676">
        <v>0</v>
      </c>
      <c r="U1957" s="677">
        <v>0</v>
      </c>
      <c r="V1957" s="677">
        <v>0</v>
      </c>
      <c r="W1957" s="677">
        <v>0</v>
      </c>
      <c r="X1957" s="678">
        <v>0</v>
      </c>
      <c r="Y1957" s="677">
        <v>0</v>
      </c>
      <c r="Z1957" s="677">
        <v>0</v>
      </c>
      <c r="AA1957" s="677">
        <v>0</v>
      </c>
      <c r="AB1957" s="677">
        <v>0</v>
      </c>
      <c r="AC1957" s="678">
        <v>0</v>
      </c>
      <c r="AD1957" s="676">
        <v>0</v>
      </c>
      <c r="AE1957" s="677">
        <v>0</v>
      </c>
      <c r="AF1957" s="677">
        <v>0</v>
      </c>
      <c r="AG1957" s="677">
        <v>0</v>
      </c>
      <c r="AH1957" s="678">
        <v>0</v>
      </c>
      <c r="AI1957" s="17"/>
      <c r="AM1957" s="109"/>
    </row>
    <row r="1958" spans="1:39" outlineLevel="2">
      <c r="A1958" s="37">
        <f>ROW()</f>
        <v>1958</v>
      </c>
      <c r="C1958" s="6" t="s">
        <v>473</v>
      </c>
      <c r="I1958" s="667"/>
      <c r="J1958" s="668"/>
      <c r="K1958" s="668"/>
      <c r="L1958" s="668"/>
      <c r="M1958" s="668"/>
      <c r="N1958" s="667"/>
      <c r="O1958" s="668"/>
      <c r="P1958" s="668"/>
      <c r="Q1958" s="668"/>
      <c r="R1958" s="668"/>
      <c r="S1958" s="658"/>
      <c r="T1958" s="676"/>
      <c r="U1958" s="677"/>
      <c r="V1958" s="677"/>
      <c r="W1958" s="677"/>
      <c r="X1958" s="678"/>
      <c r="Y1958" s="677">
        <v>0</v>
      </c>
      <c r="Z1958" s="677">
        <v>0</v>
      </c>
      <c r="AA1958" s="677">
        <v>0</v>
      </c>
      <c r="AB1958" s="677">
        <v>0</v>
      </c>
      <c r="AC1958" s="678">
        <v>0</v>
      </c>
      <c r="AD1958" s="676">
        <v>0</v>
      </c>
      <c r="AE1958" s="677">
        <v>0</v>
      </c>
      <c r="AF1958" s="677">
        <v>0</v>
      </c>
      <c r="AG1958" s="677">
        <v>0</v>
      </c>
      <c r="AH1958" s="678">
        <v>0</v>
      </c>
      <c r="AI1958" s="17"/>
      <c r="AM1958" s="109"/>
    </row>
    <row r="1959" spans="1:39" outlineLevel="2">
      <c r="A1959" s="37">
        <f>ROW()</f>
        <v>1959</v>
      </c>
      <c r="C1959" s="6" t="s">
        <v>474</v>
      </c>
      <c r="I1959" s="667"/>
      <c r="J1959" s="668"/>
      <c r="K1959" s="668"/>
      <c r="L1959" s="668"/>
      <c r="M1959" s="668"/>
      <c r="N1959" s="667"/>
      <c r="O1959" s="668"/>
      <c r="P1959" s="668"/>
      <c r="Q1959" s="668"/>
      <c r="R1959" s="668"/>
      <c r="S1959" s="658"/>
      <c r="T1959" s="676"/>
      <c r="U1959" s="677"/>
      <c r="V1959" s="677"/>
      <c r="W1959" s="677"/>
      <c r="X1959" s="678"/>
      <c r="Y1959" s="677">
        <v>0</v>
      </c>
      <c r="Z1959" s="677">
        <v>0</v>
      </c>
      <c r="AA1959" s="677">
        <v>0</v>
      </c>
      <c r="AB1959" s="677">
        <v>0</v>
      </c>
      <c r="AC1959" s="678">
        <v>0</v>
      </c>
      <c r="AD1959" s="676">
        <v>0</v>
      </c>
      <c r="AE1959" s="677">
        <v>0</v>
      </c>
      <c r="AF1959" s="677">
        <v>0</v>
      </c>
      <c r="AG1959" s="677">
        <v>0</v>
      </c>
      <c r="AH1959" s="678">
        <v>0</v>
      </c>
      <c r="AI1959" s="17"/>
      <c r="AM1959" s="109"/>
    </row>
    <row r="1960" spans="1:39" outlineLevel="2">
      <c r="A1960" s="37">
        <f>ROW()</f>
        <v>1960</v>
      </c>
      <c r="C1960" s="6" t="s">
        <v>477</v>
      </c>
      <c r="I1960" s="667"/>
      <c r="J1960" s="668"/>
      <c r="K1960" s="668"/>
      <c r="L1960" s="668"/>
      <c r="M1960" s="668"/>
      <c r="N1960" s="667"/>
      <c r="O1960" s="668"/>
      <c r="P1960" s="668"/>
      <c r="Q1960" s="668"/>
      <c r="R1960" s="668"/>
      <c r="S1960" s="658"/>
      <c r="T1960" s="676"/>
      <c r="U1960" s="677"/>
      <c r="V1960" s="677"/>
      <c r="W1960" s="677"/>
      <c r="X1960" s="678"/>
      <c r="Y1960" s="677">
        <v>0</v>
      </c>
      <c r="Z1960" s="677">
        <v>0</v>
      </c>
      <c r="AA1960" s="677">
        <v>0</v>
      </c>
      <c r="AB1960" s="677">
        <v>0</v>
      </c>
      <c r="AC1960" s="678">
        <v>0</v>
      </c>
      <c r="AD1960" s="676">
        <v>0</v>
      </c>
      <c r="AE1960" s="677">
        <v>0</v>
      </c>
      <c r="AF1960" s="677">
        <v>0</v>
      </c>
      <c r="AG1960" s="677">
        <v>0</v>
      </c>
      <c r="AH1960" s="678">
        <v>0</v>
      </c>
      <c r="AI1960" s="17"/>
      <c r="AM1960" s="109"/>
    </row>
    <row r="1961" spans="1:39" outlineLevel="2">
      <c r="A1961" s="37">
        <f>ROW()</f>
        <v>1961</v>
      </c>
      <c r="C1961" s="6" t="s">
        <v>511</v>
      </c>
      <c r="I1961" s="667"/>
      <c r="J1961" s="668"/>
      <c r="K1961" s="668"/>
      <c r="L1961" s="668"/>
      <c r="M1961" s="668"/>
      <c r="N1961" s="667"/>
      <c r="O1961" s="668"/>
      <c r="P1961" s="668"/>
      <c r="Q1961" s="668"/>
      <c r="R1961" s="668"/>
      <c r="S1961" s="658"/>
      <c r="T1961" s="676"/>
      <c r="U1961" s="677"/>
      <c r="V1961" s="677"/>
      <c r="W1961" s="677"/>
      <c r="X1961" s="678"/>
      <c r="Y1961" s="677"/>
      <c r="Z1961" s="677"/>
      <c r="AA1961" s="677"/>
      <c r="AB1961" s="677"/>
      <c r="AC1961" s="678"/>
      <c r="AD1961" s="676"/>
      <c r="AE1961" s="677"/>
      <c r="AF1961" s="677"/>
      <c r="AG1961" s="677"/>
      <c r="AH1961" s="678"/>
      <c r="AI1961" s="17"/>
      <c r="AM1961" s="109"/>
    </row>
    <row r="1962" spans="1:39" outlineLevel="2">
      <c r="A1962" s="37">
        <f>ROW()</f>
        <v>1962</v>
      </c>
      <c r="C1962" s="6" t="s">
        <v>655</v>
      </c>
      <c r="I1962" s="667"/>
      <c r="J1962" s="668"/>
      <c r="K1962" s="668"/>
      <c r="L1962" s="668"/>
      <c r="M1962" s="668"/>
      <c r="N1962" s="667"/>
      <c r="O1962" s="668"/>
      <c r="P1962" s="668"/>
      <c r="Q1962" s="668"/>
      <c r="R1962" s="668"/>
      <c r="S1962" s="658"/>
      <c r="T1962" s="676"/>
      <c r="U1962" s="677"/>
      <c r="V1962" s="677"/>
      <c r="W1962" s="677"/>
      <c r="X1962" s="678"/>
      <c r="Y1962" s="677"/>
      <c r="Z1962" s="677"/>
      <c r="AA1962" s="677"/>
      <c r="AB1962" s="677"/>
      <c r="AC1962" s="678"/>
      <c r="AD1962" s="676"/>
      <c r="AE1962" s="677"/>
      <c r="AF1962" s="677"/>
      <c r="AG1962" s="677"/>
      <c r="AH1962" s="678"/>
      <c r="AI1962" s="17"/>
      <c r="AM1962" s="109"/>
    </row>
    <row r="1963" spans="1:39" outlineLevel="2">
      <c r="A1963" s="37">
        <f>ROW()</f>
        <v>1963</v>
      </c>
      <c r="C1963" s="6" t="s">
        <v>656</v>
      </c>
      <c r="I1963" s="667"/>
      <c r="J1963" s="668"/>
      <c r="K1963" s="668"/>
      <c r="L1963" s="668"/>
      <c r="M1963" s="668"/>
      <c r="N1963" s="667"/>
      <c r="O1963" s="668"/>
      <c r="P1963" s="668"/>
      <c r="Q1963" s="668"/>
      <c r="R1963" s="668"/>
      <c r="S1963" s="658"/>
      <c r="T1963" s="676"/>
      <c r="U1963" s="677"/>
      <c r="V1963" s="677"/>
      <c r="W1963" s="677"/>
      <c r="X1963" s="678"/>
      <c r="Y1963" s="677"/>
      <c r="Z1963" s="677"/>
      <c r="AA1963" s="677"/>
      <c r="AB1963" s="677"/>
      <c r="AC1963" s="678"/>
      <c r="AD1963" s="676"/>
      <c r="AE1963" s="677"/>
      <c r="AF1963" s="677"/>
      <c r="AG1963" s="677"/>
      <c r="AH1963" s="678"/>
      <c r="AI1963" s="17"/>
      <c r="AM1963" s="109"/>
    </row>
    <row r="1964" spans="1:39" outlineLevel="2">
      <c r="A1964" s="37">
        <f>ROW()</f>
        <v>1964</v>
      </c>
      <c r="C1964" s="6" t="s">
        <v>667</v>
      </c>
      <c r="I1964" s="667"/>
      <c r="J1964" s="668"/>
      <c r="K1964" s="668"/>
      <c r="L1964" s="668"/>
      <c r="M1964" s="668"/>
      <c r="N1964" s="667"/>
      <c r="O1964" s="668"/>
      <c r="P1964" s="668"/>
      <c r="Q1964" s="668"/>
      <c r="R1964" s="668"/>
      <c r="S1964" s="658"/>
      <c r="T1964" s="676"/>
      <c r="U1964" s="677"/>
      <c r="V1964" s="677"/>
      <c r="W1964" s="677"/>
      <c r="X1964" s="678"/>
      <c r="Y1964" s="677"/>
      <c r="Z1964" s="677"/>
      <c r="AA1964" s="677"/>
      <c r="AB1964" s="677"/>
      <c r="AC1964" s="678"/>
      <c r="AD1964" s="676"/>
      <c r="AE1964" s="677"/>
      <c r="AF1964" s="677"/>
      <c r="AG1964" s="677"/>
      <c r="AH1964" s="678"/>
      <c r="AI1964" s="17"/>
      <c r="AM1964" s="109"/>
    </row>
    <row r="1965" spans="1:39" outlineLevel="2">
      <c r="A1965" s="37">
        <f>ROW()</f>
        <v>1965</v>
      </c>
      <c r="C1965" s="6" t="s">
        <v>212</v>
      </c>
      <c r="I1965" s="667">
        <v>0</v>
      </c>
      <c r="J1965" s="668">
        <v>0</v>
      </c>
      <c r="K1965" s="668">
        <v>0</v>
      </c>
      <c r="L1965" s="668">
        <v>0</v>
      </c>
      <c r="M1965" s="668">
        <v>0</v>
      </c>
      <c r="N1965" s="667">
        <v>0</v>
      </c>
      <c r="O1965" s="668">
        <v>0</v>
      </c>
      <c r="P1965" s="668">
        <v>0</v>
      </c>
      <c r="Q1965" s="668">
        <v>0</v>
      </c>
      <c r="R1965" s="668">
        <v>0</v>
      </c>
      <c r="S1965" s="658">
        <v>0</v>
      </c>
      <c r="T1965" s="676">
        <v>0</v>
      </c>
      <c r="U1965" s="677">
        <v>0</v>
      </c>
      <c r="V1965" s="677">
        <v>0</v>
      </c>
      <c r="W1965" s="677">
        <v>0</v>
      </c>
      <c r="X1965" s="678">
        <v>0</v>
      </c>
      <c r="Y1965" s="677">
        <v>0</v>
      </c>
      <c r="Z1965" s="677">
        <v>0</v>
      </c>
      <c r="AA1965" s="677">
        <v>0</v>
      </c>
      <c r="AB1965" s="677">
        <v>0</v>
      </c>
      <c r="AC1965" s="678">
        <v>0</v>
      </c>
      <c r="AD1965" s="676">
        <v>0</v>
      </c>
      <c r="AE1965" s="677">
        <v>0</v>
      </c>
      <c r="AF1965" s="677">
        <v>0</v>
      </c>
      <c r="AG1965" s="677">
        <v>0</v>
      </c>
      <c r="AH1965" s="678">
        <v>0</v>
      </c>
      <c r="AI1965" s="17"/>
      <c r="AM1965" s="109"/>
    </row>
    <row r="1966" spans="1:39" outlineLevel="2">
      <c r="A1966" s="37">
        <f>ROW()</f>
        <v>1966</v>
      </c>
      <c r="C1966" s="6" t="s">
        <v>362</v>
      </c>
      <c r="I1966" s="669"/>
      <c r="J1966" s="670"/>
      <c r="K1966" s="670"/>
      <c r="L1966" s="670"/>
      <c r="M1966" s="670"/>
      <c r="N1966" s="669"/>
      <c r="O1966" s="670"/>
      <c r="P1966" s="670"/>
      <c r="Q1966" s="670"/>
      <c r="R1966" s="670"/>
      <c r="S1966" s="659"/>
      <c r="T1966" s="682"/>
      <c r="U1966" s="683"/>
      <c r="V1966" s="683"/>
      <c r="W1966" s="683"/>
      <c r="X1966" s="684"/>
      <c r="Y1966" s="680">
        <v>0</v>
      </c>
      <c r="Z1966" s="680">
        <v>0</v>
      </c>
      <c r="AA1966" s="680">
        <v>0</v>
      </c>
      <c r="AB1966" s="680">
        <v>0</v>
      </c>
      <c r="AC1966" s="681">
        <v>0</v>
      </c>
      <c r="AD1966" s="679">
        <v>0</v>
      </c>
      <c r="AE1966" s="680">
        <v>0</v>
      </c>
      <c r="AF1966" s="680">
        <v>0</v>
      </c>
      <c r="AG1966" s="680">
        <v>0</v>
      </c>
      <c r="AH1966" s="681">
        <v>0</v>
      </c>
      <c r="AI1966" s="17"/>
      <c r="AM1966" s="109"/>
    </row>
    <row r="1967" spans="1:39" outlineLevel="2">
      <c r="A1967" s="37">
        <f>ROW()</f>
        <v>1967</v>
      </c>
      <c r="C1967" s="6" t="s">
        <v>1</v>
      </c>
      <c r="I1967" s="204">
        <f t="shared" ref="I1967:AC1967" si="1253">SUM(I1954:I1966)</f>
        <v>0</v>
      </c>
      <c r="J1967" s="9">
        <f t="shared" si="1253"/>
        <v>0</v>
      </c>
      <c r="K1967" s="9">
        <f t="shared" si="1253"/>
        <v>0</v>
      </c>
      <c r="L1967" s="9">
        <f t="shared" si="1253"/>
        <v>0</v>
      </c>
      <c r="M1967" s="9">
        <f t="shared" si="1253"/>
        <v>0</v>
      </c>
      <c r="N1967" s="204">
        <f t="shared" si="1253"/>
        <v>0</v>
      </c>
      <c r="O1967" s="9">
        <f t="shared" si="1253"/>
        <v>0</v>
      </c>
      <c r="P1967" s="9">
        <f t="shared" si="1253"/>
        <v>0</v>
      </c>
      <c r="Q1967" s="9">
        <f t="shared" si="1253"/>
        <v>0</v>
      </c>
      <c r="R1967" s="9">
        <f t="shared" si="1253"/>
        <v>0</v>
      </c>
      <c r="S1967" s="18">
        <f t="shared" si="1253"/>
        <v>0</v>
      </c>
      <c r="T1967" s="204">
        <f t="shared" si="1253"/>
        <v>0</v>
      </c>
      <c r="U1967" s="9">
        <f t="shared" si="1253"/>
        <v>0</v>
      </c>
      <c r="V1967" s="9">
        <f t="shared" si="1253"/>
        <v>0</v>
      </c>
      <c r="W1967" s="9">
        <f t="shared" si="1253"/>
        <v>0</v>
      </c>
      <c r="X1967" s="18">
        <f t="shared" si="1253"/>
        <v>0</v>
      </c>
      <c r="Y1967" s="9">
        <f t="shared" si="1253"/>
        <v>0</v>
      </c>
      <c r="Z1967" s="9">
        <f t="shared" si="1253"/>
        <v>0</v>
      </c>
      <c r="AA1967" s="9">
        <f t="shared" si="1253"/>
        <v>0</v>
      </c>
      <c r="AB1967" s="9">
        <f t="shared" si="1253"/>
        <v>0</v>
      </c>
      <c r="AC1967" s="18">
        <f t="shared" si="1253"/>
        <v>0</v>
      </c>
      <c r="AD1967" s="204">
        <f t="shared" ref="AD1967:AH1967" si="1254">SUM(AD1954:AD1966)</f>
        <v>0</v>
      </c>
      <c r="AE1967" s="9">
        <f t="shared" si="1254"/>
        <v>0</v>
      </c>
      <c r="AF1967" s="9">
        <f t="shared" si="1254"/>
        <v>0</v>
      </c>
      <c r="AG1967" s="9">
        <f t="shared" si="1254"/>
        <v>0</v>
      </c>
      <c r="AH1967" s="18">
        <f t="shared" si="1254"/>
        <v>0</v>
      </c>
      <c r="AI1967" s="17"/>
      <c r="AM1967" s="109"/>
    </row>
    <row r="1968" spans="1:39" outlineLevel="2">
      <c r="A1968" s="37">
        <f>ROW()</f>
        <v>1968</v>
      </c>
      <c r="B1968" s="64" t="s">
        <v>461</v>
      </c>
      <c r="I1968" s="1312" t="s">
        <v>260</v>
      </c>
      <c r="J1968" s="1313"/>
      <c r="K1968" s="1313"/>
      <c r="L1968" s="1313"/>
      <c r="M1968" s="1313"/>
      <c r="N1968" s="1290" t="s">
        <v>286</v>
      </c>
      <c r="O1968" s="1291"/>
      <c r="P1968" s="1291"/>
      <c r="Q1968" s="1291"/>
      <c r="R1968" s="1291"/>
      <c r="S1968" s="1292"/>
      <c r="T1968" s="1312" t="s">
        <v>211</v>
      </c>
      <c r="U1968" s="1313"/>
      <c r="V1968" s="1313"/>
      <c r="W1968" s="1313"/>
      <c r="X1968" s="1314"/>
      <c r="Y1968" s="1313" t="s">
        <v>494</v>
      </c>
      <c r="Z1968" s="1313"/>
      <c r="AA1968" s="1313"/>
      <c r="AB1968" s="1313"/>
      <c r="AC1968" s="1313"/>
      <c r="AD1968" s="1313" t="s">
        <v>494</v>
      </c>
      <c r="AE1968" s="1313"/>
      <c r="AF1968" s="1313"/>
      <c r="AG1968" s="1313"/>
      <c r="AH1968" s="1314"/>
      <c r="AI1968" s="17"/>
      <c r="AM1968" s="109"/>
    </row>
    <row r="1969" spans="1:39" outlineLevel="2">
      <c r="A1969" s="37">
        <f>ROW()</f>
        <v>1969</v>
      </c>
      <c r="C1969" s="167" t="s">
        <v>2</v>
      </c>
      <c r="I1969" s="667">
        <v>0</v>
      </c>
      <c r="J1969" s="668">
        <v>0</v>
      </c>
      <c r="K1969" s="668">
        <v>0</v>
      </c>
      <c r="L1969" s="668">
        <v>0</v>
      </c>
      <c r="M1969" s="668">
        <v>0</v>
      </c>
      <c r="N1969" s="667">
        <v>0</v>
      </c>
      <c r="O1969" s="668">
        <v>0</v>
      </c>
      <c r="P1969" s="668">
        <v>0</v>
      </c>
      <c r="Q1969" s="668">
        <v>0</v>
      </c>
      <c r="R1969" s="668">
        <v>0</v>
      </c>
      <c r="S1969" s="658">
        <v>0</v>
      </c>
      <c r="T1969" s="676">
        <v>0</v>
      </c>
      <c r="U1969" s="677">
        <v>0</v>
      </c>
      <c r="V1969" s="677">
        <v>0</v>
      </c>
      <c r="W1969" s="677">
        <v>0</v>
      </c>
      <c r="X1969" s="678">
        <v>0</v>
      </c>
      <c r="Y1969" s="677">
        <v>0</v>
      </c>
      <c r="Z1969" s="677">
        <v>0</v>
      </c>
      <c r="AA1969" s="677">
        <v>0</v>
      </c>
      <c r="AB1969" s="677">
        <v>0</v>
      </c>
      <c r="AC1969" s="678">
        <v>0</v>
      </c>
      <c r="AD1969" s="676">
        <v>0</v>
      </c>
      <c r="AE1969" s="677">
        <v>0</v>
      </c>
      <c r="AF1969" s="677">
        <v>0</v>
      </c>
      <c r="AG1969" s="677">
        <v>0</v>
      </c>
      <c r="AH1969" s="678">
        <v>0</v>
      </c>
      <c r="AI1969" s="17"/>
      <c r="AM1969" s="109"/>
    </row>
    <row r="1970" spans="1:39" outlineLevel="2">
      <c r="A1970" s="37">
        <f>ROW()</f>
        <v>1970</v>
      </c>
      <c r="C1970" s="6" t="s">
        <v>3</v>
      </c>
      <c r="I1970" s="667">
        <v>0</v>
      </c>
      <c r="J1970" s="668">
        <v>0</v>
      </c>
      <c r="K1970" s="668">
        <v>0</v>
      </c>
      <c r="L1970" s="668">
        <v>0</v>
      </c>
      <c r="M1970" s="668">
        <v>0</v>
      </c>
      <c r="N1970" s="667">
        <v>0</v>
      </c>
      <c r="O1970" s="668">
        <v>0</v>
      </c>
      <c r="P1970" s="668">
        <v>0</v>
      </c>
      <c r="Q1970" s="668">
        <v>0</v>
      </c>
      <c r="R1970" s="668">
        <v>0</v>
      </c>
      <c r="S1970" s="658">
        <v>0</v>
      </c>
      <c r="T1970" s="676">
        <v>0</v>
      </c>
      <c r="U1970" s="677">
        <v>0</v>
      </c>
      <c r="V1970" s="677">
        <v>0</v>
      </c>
      <c r="W1970" s="677">
        <v>0</v>
      </c>
      <c r="X1970" s="678">
        <v>0</v>
      </c>
      <c r="Y1970" s="677">
        <v>0</v>
      </c>
      <c r="Z1970" s="677">
        <v>0</v>
      </c>
      <c r="AA1970" s="677">
        <v>0</v>
      </c>
      <c r="AB1970" s="677">
        <v>0</v>
      </c>
      <c r="AC1970" s="678">
        <v>0</v>
      </c>
      <c r="AD1970" s="676">
        <v>0</v>
      </c>
      <c r="AE1970" s="677">
        <v>0</v>
      </c>
      <c r="AF1970" s="677">
        <v>0</v>
      </c>
      <c r="AG1970" s="677">
        <v>0</v>
      </c>
      <c r="AH1970" s="678">
        <v>0</v>
      </c>
      <c r="AI1970" s="17"/>
      <c r="AM1970" s="109"/>
    </row>
    <row r="1971" spans="1:39" outlineLevel="2">
      <c r="A1971" s="37">
        <f>ROW()</f>
        <v>1971</v>
      </c>
      <c r="C1971" s="6" t="s">
        <v>4</v>
      </c>
      <c r="I1971" s="667">
        <v>0</v>
      </c>
      <c r="J1971" s="668">
        <v>0</v>
      </c>
      <c r="K1971" s="668">
        <v>0</v>
      </c>
      <c r="L1971" s="668">
        <v>0</v>
      </c>
      <c r="M1971" s="668">
        <v>0</v>
      </c>
      <c r="N1971" s="667">
        <v>0</v>
      </c>
      <c r="O1971" s="668">
        <v>0</v>
      </c>
      <c r="P1971" s="668">
        <v>0</v>
      </c>
      <c r="Q1971" s="668">
        <v>0</v>
      </c>
      <c r="R1971" s="668">
        <v>0</v>
      </c>
      <c r="S1971" s="658">
        <v>0</v>
      </c>
      <c r="T1971" s="676">
        <v>0</v>
      </c>
      <c r="U1971" s="677">
        <v>0</v>
      </c>
      <c r="V1971" s="677">
        <v>0</v>
      </c>
      <c r="W1971" s="677">
        <v>0</v>
      </c>
      <c r="X1971" s="678">
        <v>0</v>
      </c>
      <c r="Y1971" s="677">
        <v>0</v>
      </c>
      <c r="Z1971" s="677">
        <v>0</v>
      </c>
      <c r="AA1971" s="677">
        <v>0</v>
      </c>
      <c r="AB1971" s="677">
        <v>0</v>
      </c>
      <c r="AC1971" s="678">
        <v>0</v>
      </c>
      <c r="AD1971" s="676">
        <v>0</v>
      </c>
      <c r="AE1971" s="677">
        <v>0</v>
      </c>
      <c r="AF1971" s="677">
        <v>0</v>
      </c>
      <c r="AG1971" s="677">
        <v>0</v>
      </c>
      <c r="AH1971" s="678">
        <v>0</v>
      </c>
      <c r="AI1971" s="17"/>
      <c r="AM1971" s="109"/>
    </row>
    <row r="1972" spans="1:39" outlineLevel="2">
      <c r="A1972" s="37">
        <f>ROW()</f>
        <v>1972</v>
      </c>
      <c r="C1972" s="6" t="s">
        <v>208</v>
      </c>
      <c r="I1972" s="667">
        <v>0</v>
      </c>
      <c r="J1972" s="668">
        <v>0</v>
      </c>
      <c r="K1972" s="668">
        <v>0</v>
      </c>
      <c r="L1972" s="668">
        <v>0</v>
      </c>
      <c r="M1972" s="668">
        <v>0</v>
      </c>
      <c r="N1972" s="667">
        <v>0</v>
      </c>
      <c r="O1972" s="668">
        <v>0</v>
      </c>
      <c r="P1972" s="668">
        <v>0</v>
      </c>
      <c r="Q1972" s="668">
        <v>0</v>
      </c>
      <c r="R1972" s="668">
        <v>0</v>
      </c>
      <c r="S1972" s="658">
        <v>0</v>
      </c>
      <c r="T1972" s="676">
        <v>0</v>
      </c>
      <c r="U1972" s="677">
        <v>0</v>
      </c>
      <c r="V1972" s="677">
        <v>0</v>
      </c>
      <c r="W1972" s="677">
        <v>0</v>
      </c>
      <c r="X1972" s="678">
        <v>0</v>
      </c>
      <c r="Y1972" s="677">
        <v>0</v>
      </c>
      <c r="Z1972" s="677">
        <v>0</v>
      </c>
      <c r="AA1972" s="677">
        <v>0</v>
      </c>
      <c r="AB1972" s="677">
        <v>0</v>
      </c>
      <c r="AC1972" s="678">
        <v>0</v>
      </c>
      <c r="AD1972" s="676">
        <v>0</v>
      </c>
      <c r="AE1972" s="677">
        <v>0</v>
      </c>
      <c r="AF1972" s="677">
        <v>0</v>
      </c>
      <c r="AG1972" s="677">
        <v>0</v>
      </c>
      <c r="AH1972" s="678">
        <v>0</v>
      </c>
      <c r="AI1972" s="17"/>
      <c r="AM1972" s="109"/>
    </row>
    <row r="1973" spans="1:39" outlineLevel="2">
      <c r="A1973" s="37">
        <f>ROW()</f>
        <v>1973</v>
      </c>
      <c r="C1973" s="6" t="s">
        <v>473</v>
      </c>
      <c r="I1973" s="667"/>
      <c r="J1973" s="668"/>
      <c r="K1973" s="668"/>
      <c r="L1973" s="668"/>
      <c r="M1973" s="668"/>
      <c r="N1973" s="667"/>
      <c r="O1973" s="668"/>
      <c r="P1973" s="668"/>
      <c r="Q1973" s="668"/>
      <c r="R1973" s="668"/>
      <c r="S1973" s="658"/>
      <c r="T1973" s="676"/>
      <c r="U1973" s="677"/>
      <c r="V1973" s="677"/>
      <c r="W1973" s="677"/>
      <c r="X1973" s="678"/>
      <c r="Y1973" s="677">
        <v>0</v>
      </c>
      <c r="Z1973" s="677">
        <v>0</v>
      </c>
      <c r="AA1973" s="677">
        <v>0</v>
      </c>
      <c r="AB1973" s="677">
        <v>0</v>
      </c>
      <c r="AC1973" s="678">
        <v>0</v>
      </c>
      <c r="AD1973" s="676">
        <v>0</v>
      </c>
      <c r="AE1973" s="677">
        <v>0</v>
      </c>
      <c r="AF1973" s="677">
        <v>0</v>
      </c>
      <c r="AG1973" s="677">
        <v>0</v>
      </c>
      <c r="AH1973" s="678">
        <v>0</v>
      </c>
      <c r="AI1973" s="17"/>
      <c r="AM1973" s="109"/>
    </row>
    <row r="1974" spans="1:39" outlineLevel="2">
      <c r="A1974" s="37">
        <f>ROW()</f>
        <v>1974</v>
      </c>
      <c r="C1974" s="6" t="s">
        <v>474</v>
      </c>
      <c r="I1974" s="667"/>
      <c r="J1974" s="668"/>
      <c r="K1974" s="668"/>
      <c r="L1974" s="668"/>
      <c r="M1974" s="668"/>
      <c r="N1974" s="667"/>
      <c r="O1974" s="668"/>
      <c r="P1974" s="668"/>
      <c r="Q1974" s="668"/>
      <c r="R1974" s="668"/>
      <c r="S1974" s="658"/>
      <c r="T1974" s="676"/>
      <c r="U1974" s="677"/>
      <c r="V1974" s="677"/>
      <c r="W1974" s="677"/>
      <c r="X1974" s="678"/>
      <c r="Y1974" s="677">
        <v>0</v>
      </c>
      <c r="Z1974" s="677">
        <v>0</v>
      </c>
      <c r="AA1974" s="677">
        <v>0</v>
      </c>
      <c r="AB1974" s="677">
        <v>0</v>
      </c>
      <c r="AC1974" s="678">
        <v>0</v>
      </c>
      <c r="AD1974" s="676">
        <v>0</v>
      </c>
      <c r="AE1974" s="677">
        <v>0</v>
      </c>
      <c r="AF1974" s="677">
        <v>0</v>
      </c>
      <c r="AG1974" s="677">
        <v>0</v>
      </c>
      <c r="AH1974" s="678">
        <v>0</v>
      </c>
      <c r="AI1974" s="17"/>
      <c r="AM1974" s="109"/>
    </row>
    <row r="1975" spans="1:39" outlineLevel="2">
      <c r="A1975" s="37">
        <f>ROW()</f>
        <v>1975</v>
      </c>
      <c r="C1975" s="6" t="s">
        <v>477</v>
      </c>
      <c r="I1975" s="667"/>
      <c r="J1975" s="668"/>
      <c r="K1975" s="668"/>
      <c r="L1975" s="668"/>
      <c r="M1975" s="668"/>
      <c r="N1975" s="667"/>
      <c r="O1975" s="668"/>
      <c r="P1975" s="668"/>
      <c r="Q1975" s="668"/>
      <c r="R1975" s="668"/>
      <c r="S1975" s="658"/>
      <c r="T1975" s="676"/>
      <c r="U1975" s="677"/>
      <c r="V1975" s="677"/>
      <c r="W1975" s="677"/>
      <c r="X1975" s="678"/>
      <c r="Y1975" s="677">
        <v>0</v>
      </c>
      <c r="Z1975" s="677">
        <v>0</v>
      </c>
      <c r="AA1975" s="677">
        <v>0</v>
      </c>
      <c r="AB1975" s="677">
        <v>0</v>
      </c>
      <c r="AC1975" s="678">
        <v>0</v>
      </c>
      <c r="AD1975" s="676">
        <v>0</v>
      </c>
      <c r="AE1975" s="677">
        <v>0</v>
      </c>
      <c r="AF1975" s="677">
        <v>0</v>
      </c>
      <c r="AG1975" s="677">
        <v>0</v>
      </c>
      <c r="AH1975" s="678">
        <v>0</v>
      </c>
      <c r="AI1975" s="17"/>
      <c r="AM1975" s="109"/>
    </row>
    <row r="1976" spans="1:39" outlineLevel="2">
      <c r="A1976" s="37">
        <f>ROW()</f>
        <v>1976</v>
      </c>
      <c r="C1976" s="6" t="s">
        <v>511</v>
      </c>
      <c r="I1976" s="667"/>
      <c r="J1976" s="668"/>
      <c r="K1976" s="668"/>
      <c r="L1976" s="668"/>
      <c r="M1976" s="668"/>
      <c r="N1976" s="667"/>
      <c r="O1976" s="668"/>
      <c r="P1976" s="668"/>
      <c r="Q1976" s="668"/>
      <c r="R1976" s="668"/>
      <c r="S1976" s="658"/>
      <c r="T1976" s="676"/>
      <c r="U1976" s="677"/>
      <c r="V1976" s="677"/>
      <c r="W1976" s="677"/>
      <c r="X1976" s="678"/>
      <c r="Y1976" s="677"/>
      <c r="Z1976" s="677"/>
      <c r="AA1976" s="677"/>
      <c r="AB1976" s="677"/>
      <c r="AC1976" s="678"/>
      <c r="AD1976" s="676"/>
      <c r="AE1976" s="677"/>
      <c r="AF1976" s="677"/>
      <c r="AG1976" s="677"/>
      <c r="AH1976" s="678"/>
      <c r="AI1976" s="17"/>
      <c r="AM1976" s="109"/>
    </row>
    <row r="1977" spans="1:39" outlineLevel="2">
      <c r="A1977" s="37">
        <f>ROW()</f>
        <v>1977</v>
      </c>
      <c r="C1977" s="6" t="s">
        <v>655</v>
      </c>
      <c r="I1977" s="667"/>
      <c r="J1977" s="668"/>
      <c r="K1977" s="668"/>
      <c r="L1977" s="668"/>
      <c r="M1977" s="668"/>
      <c r="N1977" s="667"/>
      <c r="O1977" s="668"/>
      <c r="P1977" s="668"/>
      <c r="Q1977" s="668"/>
      <c r="R1977" s="668"/>
      <c r="S1977" s="658"/>
      <c r="T1977" s="676"/>
      <c r="U1977" s="677"/>
      <c r="V1977" s="677"/>
      <c r="W1977" s="677"/>
      <c r="X1977" s="678"/>
      <c r="Y1977" s="677"/>
      <c r="Z1977" s="677"/>
      <c r="AA1977" s="677"/>
      <c r="AB1977" s="677"/>
      <c r="AC1977" s="678"/>
      <c r="AD1977" s="676"/>
      <c r="AE1977" s="677"/>
      <c r="AF1977" s="677"/>
      <c r="AG1977" s="677"/>
      <c r="AH1977" s="678"/>
      <c r="AI1977" s="17"/>
      <c r="AM1977" s="109"/>
    </row>
    <row r="1978" spans="1:39" outlineLevel="2">
      <c r="A1978" s="37">
        <f>ROW()</f>
        <v>1978</v>
      </c>
      <c r="C1978" s="6" t="s">
        <v>656</v>
      </c>
      <c r="I1978" s="667"/>
      <c r="J1978" s="668"/>
      <c r="K1978" s="668"/>
      <c r="L1978" s="668"/>
      <c r="M1978" s="668"/>
      <c r="N1978" s="667"/>
      <c r="O1978" s="668"/>
      <c r="P1978" s="668"/>
      <c r="Q1978" s="668"/>
      <c r="R1978" s="668"/>
      <c r="S1978" s="658"/>
      <c r="T1978" s="676"/>
      <c r="U1978" s="677"/>
      <c r="V1978" s="677"/>
      <c r="W1978" s="677"/>
      <c r="X1978" s="678"/>
      <c r="Y1978" s="677"/>
      <c r="Z1978" s="677"/>
      <c r="AA1978" s="677"/>
      <c r="AB1978" s="677"/>
      <c r="AC1978" s="678"/>
      <c r="AD1978" s="676"/>
      <c r="AE1978" s="677"/>
      <c r="AF1978" s="677"/>
      <c r="AG1978" s="677"/>
      <c r="AH1978" s="678"/>
      <c r="AI1978" s="17"/>
      <c r="AM1978" s="109"/>
    </row>
    <row r="1979" spans="1:39" outlineLevel="2">
      <c r="A1979" s="37">
        <f>ROW()</f>
        <v>1979</v>
      </c>
      <c r="C1979" s="6" t="s">
        <v>667</v>
      </c>
      <c r="I1979" s="667"/>
      <c r="J1979" s="668"/>
      <c r="K1979" s="668"/>
      <c r="L1979" s="668"/>
      <c r="M1979" s="668"/>
      <c r="N1979" s="667"/>
      <c r="O1979" s="668"/>
      <c r="P1979" s="668"/>
      <c r="Q1979" s="668"/>
      <c r="R1979" s="668"/>
      <c r="S1979" s="658"/>
      <c r="T1979" s="676"/>
      <c r="U1979" s="677"/>
      <c r="V1979" s="677"/>
      <c r="W1979" s="677"/>
      <c r="X1979" s="678"/>
      <c r="Y1979" s="677"/>
      <c r="Z1979" s="677"/>
      <c r="AA1979" s="677"/>
      <c r="AB1979" s="677"/>
      <c r="AC1979" s="678"/>
      <c r="AD1979" s="676"/>
      <c r="AE1979" s="677"/>
      <c r="AF1979" s="677"/>
      <c r="AG1979" s="677"/>
      <c r="AH1979" s="678"/>
      <c r="AI1979" s="17"/>
      <c r="AM1979" s="109"/>
    </row>
    <row r="1980" spans="1:39" outlineLevel="2">
      <c r="A1980" s="37">
        <f>ROW()</f>
        <v>1980</v>
      </c>
      <c r="C1980" s="6" t="s">
        <v>212</v>
      </c>
      <c r="I1980" s="667">
        <v>0</v>
      </c>
      <c r="J1980" s="668">
        <v>0</v>
      </c>
      <c r="K1980" s="668">
        <v>0</v>
      </c>
      <c r="L1980" s="668">
        <v>0</v>
      </c>
      <c r="M1980" s="668">
        <v>0</v>
      </c>
      <c r="N1980" s="667">
        <v>0</v>
      </c>
      <c r="O1980" s="668">
        <v>0</v>
      </c>
      <c r="P1980" s="668">
        <v>0</v>
      </c>
      <c r="Q1980" s="668">
        <v>0</v>
      </c>
      <c r="R1980" s="668">
        <v>0</v>
      </c>
      <c r="S1980" s="658">
        <v>0</v>
      </c>
      <c r="T1980" s="676">
        <v>0</v>
      </c>
      <c r="U1980" s="677">
        <v>0</v>
      </c>
      <c r="V1980" s="677">
        <v>0</v>
      </c>
      <c r="W1980" s="677">
        <v>0</v>
      </c>
      <c r="X1980" s="678">
        <v>0</v>
      </c>
      <c r="Y1980" s="677">
        <v>0</v>
      </c>
      <c r="Z1980" s="677">
        <v>0</v>
      </c>
      <c r="AA1980" s="677">
        <v>0</v>
      </c>
      <c r="AB1980" s="677">
        <v>0</v>
      </c>
      <c r="AC1980" s="678">
        <v>0</v>
      </c>
      <c r="AD1980" s="676">
        <v>0</v>
      </c>
      <c r="AE1980" s="677">
        <v>0</v>
      </c>
      <c r="AF1980" s="677">
        <v>0</v>
      </c>
      <c r="AG1980" s="677">
        <v>0</v>
      </c>
      <c r="AH1980" s="678">
        <v>0</v>
      </c>
      <c r="AI1980" s="17"/>
      <c r="AM1980" s="109"/>
    </row>
    <row r="1981" spans="1:39" outlineLevel="2">
      <c r="A1981" s="37">
        <f>ROW()</f>
        <v>1981</v>
      </c>
      <c r="C1981" s="6" t="s">
        <v>362</v>
      </c>
      <c r="I1981" s="669"/>
      <c r="J1981" s="670"/>
      <c r="K1981" s="670"/>
      <c r="L1981" s="670"/>
      <c r="M1981" s="670"/>
      <c r="N1981" s="669"/>
      <c r="O1981" s="670"/>
      <c r="P1981" s="670"/>
      <c r="Q1981" s="670"/>
      <c r="R1981" s="670"/>
      <c r="S1981" s="659"/>
      <c r="T1981" s="682"/>
      <c r="U1981" s="683"/>
      <c r="V1981" s="683"/>
      <c r="W1981" s="683"/>
      <c r="X1981" s="684"/>
      <c r="Y1981" s="680">
        <v>0</v>
      </c>
      <c r="Z1981" s="680">
        <v>0</v>
      </c>
      <c r="AA1981" s="680">
        <v>0</v>
      </c>
      <c r="AB1981" s="680">
        <v>0</v>
      </c>
      <c r="AC1981" s="681">
        <v>0</v>
      </c>
      <c r="AD1981" s="679">
        <v>0</v>
      </c>
      <c r="AE1981" s="680">
        <v>0</v>
      </c>
      <c r="AF1981" s="680">
        <v>0</v>
      </c>
      <c r="AG1981" s="680">
        <v>0</v>
      </c>
      <c r="AH1981" s="681">
        <v>0</v>
      </c>
      <c r="AI1981" s="17"/>
      <c r="AM1981" s="109"/>
    </row>
    <row r="1982" spans="1:39" outlineLevel="2">
      <c r="A1982" s="37">
        <f>ROW()</f>
        <v>1982</v>
      </c>
      <c r="C1982" s="6" t="s">
        <v>1</v>
      </c>
      <c r="I1982" s="204">
        <f t="shared" ref="I1982:AC1982" si="1255">SUM(I1969:I1981)</f>
        <v>0</v>
      </c>
      <c r="J1982" s="9">
        <f t="shared" si="1255"/>
        <v>0</v>
      </c>
      <c r="K1982" s="9">
        <f t="shared" si="1255"/>
        <v>0</v>
      </c>
      <c r="L1982" s="9">
        <f t="shared" si="1255"/>
        <v>0</v>
      </c>
      <c r="M1982" s="9">
        <f t="shared" si="1255"/>
        <v>0</v>
      </c>
      <c r="N1982" s="204">
        <f t="shared" si="1255"/>
        <v>0</v>
      </c>
      <c r="O1982" s="9">
        <f t="shared" si="1255"/>
        <v>0</v>
      </c>
      <c r="P1982" s="9">
        <f t="shared" si="1255"/>
        <v>0</v>
      </c>
      <c r="Q1982" s="9">
        <f t="shared" si="1255"/>
        <v>0</v>
      </c>
      <c r="R1982" s="9">
        <f t="shared" si="1255"/>
        <v>0</v>
      </c>
      <c r="S1982" s="18">
        <f t="shared" si="1255"/>
        <v>0</v>
      </c>
      <c r="T1982" s="204">
        <f t="shared" si="1255"/>
        <v>0</v>
      </c>
      <c r="U1982" s="9">
        <f t="shared" si="1255"/>
        <v>0</v>
      </c>
      <c r="V1982" s="9">
        <f t="shared" si="1255"/>
        <v>0</v>
      </c>
      <c r="W1982" s="9">
        <f t="shared" si="1255"/>
        <v>0</v>
      </c>
      <c r="X1982" s="18">
        <f t="shared" si="1255"/>
        <v>0</v>
      </c>
      <c r="Y1982" s="9">
        <f t="shared" si="1255"/>
        <v>0</v>
      </c>
      <c r="Z1982" s="9">
        <f t="shared" si="1255"/>
        <v>0</v>
      </c>
      <c r="AA1982" s="9">
        <f t="shared" si="1255"/>
        <v>0</v>
      </c>
      <c r="AB1982" s="9">
        <f t="shared" si="1255"/>
        <v>0</v>
      </c>
      <c r="AC1982" s="18">
        <f t="shared" si="1255"/>
        <v>0</v>
      </c>
      <c r="AD1982" s="204">
        <f t="shared" ref="AD1982:AH1982" si="1256">SUM(AD1969:AD1981)</f>
        <v>0</v>
      </c>
      <c r="AE1982" s="9">
        <f t="shared" si="1256"/>
        <v>0</v>
      </c>
      <c r="AF1982" s="9">
        <f t="shared" si="1256"/>
        <v>0</v>
      </c>
      <c r="AG1982" s="9">
        <f t="shared" si="1256"/>
        <v>0</v>
      </c>
      <c r="AH1982" s="18">
        <f t="shared" si="1256"/>
        <v>0</v>
      </c>
      <c r="AI1982" s="17"/>
      <c r="AM1982" s="109"/>
    </row>
    <row r="1983" spans="1:39" outlineLevel="2">
      <c r="A1983" s="37">
        <f>ROW()</f>
        <v>1983</v>
      </c>
      <c r="B1983" s="64" t="s">
        <v>462</v>
      </c>
      <c r="I1983" s="1312" t="s">
        <v>260</v>
      </c>
      <c r="J1983" s="1313"/>
      <c r="K1983" s="1313"/>
      <c r="L1983" s="1313"/>
      <c r="M1983" s="1313"/>
      <c r="N1983" s="1290" t="s">
        <v>286</v>
      </c>
      <c r="O1983" s="1291"/>
      <c r="P1983" s="1291"/>
      <c r="Q1983" s="1291"/>
      <c r="R1983" s="1291"/>
      <c r="S1983" s="1292"/>
      <c r="T1983" s="1312" t="s">
        <v>211</v>
      </c>
      <c r="U1983" s="1313"/>
      <c r="V1983" s="1313"/>
      <c r="W1983" s="1313"/>
      <c r="X1983" s="1314"/>
      <c r="Y1983" s="1313" t="s">
        <v>494</v>
      </c>
      <c r="Z1983" s="1313"/>
      <c r="AA1983" s="1313"/>
      <c r="AB1983" s="1313"/>
      <c r="AC1983" s="1313"/>
      <c r="AD1983" s="1313" t="s">
        <v>494</v>
      </c>
      <c r="AE1983" s="1313"/>
      <c r="AF1983" s="1313"/>
      <c r="AG1983" s="1313"/>
      <c r="AH1983" s="1314"/>
      <c r="AI1983" s="17"/>
      <c r="AM1983" s="109"/>
    </row>
    <row r="1984" spans="1:39" outlineLevel="2">
      <c r="A1984" s="37">
        <f>ROW()</f>
        <v>1984</v>
      </c>
      <c r="C1984" s="167" t="s">
        <v>2</v>
      </c>
      <c r="I1984" s="667">
        <v>0</v>
      </c>
      <c r="J1984" s="668">
        <v>0</v>
      </c>
      <c r="K1984" s="668">
        <v>0</v>
      </c>
      <c r="L1984" s="668">
        <v>0</v>
      </c>
      <c r="M1984" s="668">
        <v>0</v>
      </c>
      <c r="N1984" s="667">
        <v>0</v>
      </c>
      <c r="O1984" s="668">
        <v>0</v>
      </c>
      <c r="P1984" s="668">
        <v>0</v>
      </c>
      <c r="Q1984" s="668">
        <v>0</v>
      </c>
      <c r="R1984" s="668">
        <v>0</v>
      </c>
      <c r="S1984" s="658">
        <v>0</v>
      </c>
      <c r="T1984" s="676">
        <v>0</v>
      </c>
      <c r="U1984" s="677">
        <v>0</v>
      </c>
      <c r="V1984" s="677">
        <v>0</v>
      </c>
      <c r="W1984" s="677">
        <v>0</v>
      </c>
      <c r="X1984" s="678">
        <v>0</v>
      </c>
      <c r="Y1984" s="677">
        <v>0</v>
      </c>
      <c r="Z1984" s="677">
        <v>0</v>
      </c>
      <c r="AA1984" s="677">
        <v>0</v>
      </c>
      <c r="AB1984" s="677">
        <v>0</v>
      </c>
      <c r="AC1984" s="678">
        <v>0</v>
      </c>
      <c r="AD1984" s="676">
        <v>0</v>
      </c>
      <c r="AE1984" s="677">
        <v>0</v>
      </c>
      <c r="AF1984" s="677">
        <v>0</v>
      </c>
      <c r="AG1984" s="677">
        <v>0</v>
      </c>
      <c r="AH1984" s="678">
        <v>0</v>
      </c>
      <c r="AI1984" s="17"/>
      <c r="AM1984" s="109"/>
    </row>
    <row r="1985" spans="1:39" outlineLevel="2">
      <c r="A1985" s="37">
        <f>ROW()</f>
        <v>1985</v>
      </c>
      <c r="C1985" s="6" t="s">
        <v>3</v>
      </c>
      <c r="I1985" s="667">
        <v>0</v>
      </c>
      <c r="J1985" s="668">
        <v>0</v>
      </c>
      <c r="K1985" s="668">
        <v>0</v>
      </c>
      <c r="L1985" s="668">
        <v>0</v>
      </c>
      <c r="M1985" s="668">
        <v>0</v>
      </c>
      <c r="N1985" s="667">
        <v>0</v>
      </c>
      <c r="O1985" s="668">
        <v>0</v>
      </c>
      <c r="P1985" s="668">
        <v>0</v>
      </c>
      <c r="Q1985" s="668">
        <v>0</v>
      </c>
      <c r="R1985" s="668">
        <v>0</v>
      </c>
      <c r="S1985" s="658">
        <v>0</v>
      </c>
      <c r="T1985" s="676">
        <v>0</v>
      </c>
      <c r="U1985" s="677">
        <v>0</v>
      </c>
      <c r="V1985" s="677">
        <v>0</v>
      </c>
      <c r="W1985" s="677">
        <v>0</v>
      </c>
      <c r="X1985" s="678">
        <v>0</v>
      </c>
      <c r="Y1985" s="677">
        <v>0</v>
      </c>
      <c r="Z1985" s="677">
        <v>0</v>
      </c>
      <c r="AA1985" s="677">
        <v>0</v>
      </c>
      <c r="AB1985" s="677">
        <v>0</v>
      </c>
      <c r="AC1985" s="678">
        <v>0</v>
      </c>
      <c r="AD1985" s="676">
        <v>0</v>
      </c>
      <c r="AE1985" s="677">
        <v>0</v>
      </c>
      <c r="AF1985" s="677">
        <v>0</v>
      </c>
      <c r="AG1985" s="677">
        <v>0</v>
      </c>
      <c r="AH1985" s="678">
        <v>0</v>
      </c>
      <c r="AI1985" s="17"/>
      <c r="AM1985" s="109"/>
    </row>
    <row r="1986" spans="1:39" outlineLevel="2">
      <c r="A1986" s="37">
        <f>ROW()</f>
        <v>1986</v>
      </c>
      <c r="C1986" s="6" t="s">
        <v>4</v>
      </c>
      <c r="I1986" s="667">
        <v>0</v>
      </c>
      <c r="J1986" s="668">
        <v>0</v>
      </c>
      <c r="K1986" s="668">
        <v>0</v>
      </c>
      <c r="L1986" s="668">
        <v>0</v>
      </c>
      <c r="M1986" s="668">
        <v>0</v>
      </c>
      <c r="N1986" s="667">
        <v>0</v>
      </c>
      <c r="O1986" s="668">
        <v>0</v>
      </c>
      <c r="P1986" s="668">
        <v>0</v>
      </c>
      <c r="Q1986" s="668">
        <v>0</v>
      </c>
      <c r="R1986" s="668">
        <v>0</v>
      </c>
      <c r="S1986" s="658">
        <v>0</v>
      </c>
      <c r="T1986" s="676">
        <v>0</v>
      </c>
      <c r="U1986" s="677">
        <v>0</v>
      </c>
      <c r="V1986" s="677">
        <v>0</v>
      </c>
      <c r="W1986" s="677">
        <v>0</v>
      </c>
      <c r="X1986" s="678">
        <v>0</v>
      </c>
      <c r="Y1986" s="677">
        <v>0</v>
      </c>
      <c r="Z1986" s="677">
        <v>0</v>
      </c>
      <c r="AA1986" s="677">
        <v>0</v>
      </c>
      <c r="AB1986" s="677">
        <v>0</v>
      </c>
      <c r="AC1986" s="678">
        <v>0</v>
      </c>
      <c r="AD1986" s="676">
        <v>0</v>
      </c>
      <c r="AE1986" s="677">
        <v>0</v>
      </c>
      <c r="AF1986" s="677">
        <v>0</v>
      </c>
      <c r="AG1986" s="677">
        <v>0</v>
      </c>
      <c r="AH1986" s="678">
        <v>0</v>
      </c>
      <c r="AI1986" s="17"/>
      <c r="AM1986" s="109"/>
    </row>
    <row r="1987" spans="1:39" outlineLevel="2">
      <c r="A1987" s="37">
        <f>ROW()</f>
        <v>1987</v>
      </c>
      <c r="C1987" s="6" t="s">
        <v>208</v>
      </c>
      <c r="I1987" s="667">
        <v>0</v>
      </c>
      <c r="J1987" s="668">
        <v>0</v>
      </c>
      <c r="K1987" s="668">
        <v>0</v>
      </c>
      <c r="L1987" s="668">
        <v>0</v>
      </c>
      <c r="M1987" s="668">
        <v>0</v>
      </c>
      <c r="N1987" s="667">
        <v>0</v>
      </c>
      <c r="O1987" s="668">
        <v>0</v>
      </c>
      <c r="P1987" s="668">
        <v>0</v>
      </c>
      <c r="Q1987" s="668">
        <v>0</v>
      </c>
      <c r="R1987" s="668">
        <v>0</v>
      </c>
      <c r="S1987" s="658">
        <v>0</v>
      </c>
      <c r="T1987" s="676">
        <v>0</v>
      </c>
      <c r="U1987" s="677">
        <v>0</v>
      </c>
      <c r="V1987" s="677">
        <v>0</v>
      </c>
      <c r="W1987" s="677">
        <v>0</v>
      </c>
      <c r="X1987" s="678">
        <v>0</v>
      </c>
      <c r="Y1987" s="677">
        <v>0</v>
      </c>
      <c r="Z1987" s="677">
        <v>0</v>
      </c>
      <c r="AA1987" s="677">
        <v>0</v>
      </c>
      <c r="AB1987" s="677">
        <v>0</v>
      </c>
      <c r="AC1987" s="678">
        <v>0</v>
      </c>
      <c r="AD1987" s="676">
        <v>0</v>
      </c>
      <c r="AE1987" s="677">
        <v>0</v>
      </c>
      <c r="AF1987" s="677">
        <v>0</v>
      </c>
      <c r="AG1987" s="677">
        <v>0</v>
      </c>
      <c r="AH1987" s="678">
        <v>0</v>
      </c>
      <c r="AI1987" s="17"/>
      <c r="AM1987" s="109"/>
    </row>
    <row r="1988" spans="1:39" outlineLevel="2">
      <c r="A1988" s="37">
        <f>ROW()</f>
        <v>1988</v>
      </c>
      <c r="C1988" s="6" t="s">
        <v>473</v>
      </c>
      <c r="I1988" s="667"/>
      <c r="J1988" s="668"/>
      <c r="K1988" s="668"/>
      <c r="L1988" s="668"/>
      <c r="M1988" s="668"/>
      <c r="N1988" s="667"/>
      <c r="O1988" s="668"/>
      <c r="P1988" s="668"/>
      <c r="Q1988" s="668"/>
      <c r="R1988" s="668"/>
      <c r="S1988" s="658"/>
      <c r="T1988" s="676"/>
      <c r="U1988" s="677"/>
      <c r="V1988" s="677"/>
      <c r="W1988" s="677"/>
      <c r="X1988" s="678"/>
      <c r="Y1988" s="677">
        <v>0</v>
      </c>
      <c r="Z1988" s="677">
        <v>0</v>
      </c>
      <c r="AA1988" s="677">
        <v>0</v>
      </c>
      <c r="AB1988" s="677">
        <v>0</v>
      </c>
      <c r="AC1988" s="678">
        <v>0</v>
      </c>
      <c r="AD1988" s="676">
        <v>0</v>
      </c>
      <c r="AE1988" s="677">
        <v>0</v>
      </c>
      <c r="AF1988" s="677">
        <v>0</v>
      </c>
      <c r="AG1988" s="677">
        <v>0</v>
      </c>
      <c r="AH1988" s="678">
        <v>0</v>
      </c>
      <c r="AI1988" s="17"/>
      <c r="AM1988" s="109"/>
    </row>
    <row r="1989" spans="1:39" outlineLevel="2">
      <c r="A1989" s="37">
        <f>ROW()</f>
        <v>1989</v>
      </c>
      <c r="C1989" s="6" t="s">
        <v>474</v>
      </c>
      <c r="I1989" s="667"/>
      <c r="J1989" s="668"/>
      <c r="K1989" s="668"/>
      <c r="L1989" s="668"/>
      <c r="M1989" s="668"/>
      <c r="N1989" s="667"/>
      <c r="O1989" s="668"/>
      <c r="P1989" s="668"/>
      <c r="Q1989" s="668"/>
      <c r="R1989" s="668"/>
      <c r="S1989" s="658"/>
      <c r="T1989" s="676"/>
      <c r="U1989" s="677"/>
      <c r="V1989" s="677"/>
      <c r="W1989" s="677"/>
      <c r="X1989" s="678"/>
      <c r="Y1989" s="677">
        <v>0</v>
      </c>
      <c r="Z1989" s="677">
        <v>0</v>
      </c>
      <c r="AA1989" s="677">
        <v>0</v>
      </c>
      <c r="AB1989" s="677">
        <v>0</v>
      </c>
      <c r="AC1989" s="678">
        <v>0</v>
      </c>
      <c r="AD1989" s="676">
        <v>0</v>
      </c>
      <c r="AE1989" s="677">
        <v>0</v>
      </c>
      <c r="AF1989" s="677">
        <v>0</v>
      </c>
      <c r="AG1989" s="677">
        <v>0</v>
      </c>
      <c r="AH1989" s="678">
        <v>0</v>
      </c>
      <c r="AI1989" s="17"/>
      <c r="AM1989" s="109"/>
    </row>
    <row r="1990" spans="1:39" outlineLevel="2">
      <c r="A1990" s="37">
        <f>ROW()</f>
        <v>1990</v>
      </c>
      <c r="C1990" s="6" t="s">
        <v>477</v>
      </c>
      <c r="I1990" s="667"/>
      <c r="J1990" s="668"/>
      <c r="K1990" s="668"/>
      <c r="L1990" s="668"/>
      <c r="M1990" s="668"/>
      <c r="N1990" s="667"/>
      <c r="O1990" s="668"/>
      <c r="P1990" s="668"/>
      <c r="Q1990" s="668"/>
      <c r="R1990" s="668"/>
      <c r="S1990" s="658"/>
      <c r="T1990" s="676"/>
      <c r="U1990" s="677"/>
      <c r="V1990" s="677"/>
      <c r="W1990" s="677"/>
      <c r="X1990" s="678"/>
      <c r="Y1990" s="677">
        <v>0</v>
      </c>
      <c r="Z1990" s="677">
        <v>0</v>
      </c>
      <c r="AA1990" s="677">
        <v>0</v>
      </c>
      <c r="AB1990" s="677">
        <v>0</v>
      </c>
      <c r="AC1990" s="678">
        <v>0</v>
      </c>
      <c r="AD1990" s="676">
        <v>0</v>
      </c>
      <c r="AE1990" s="677">
        <v>0</v>
      </c>
      <c r="AF1990" s="677">
        <v>0</v>
      </c>
      <c r="AG1990" s="677">
        <v>0</v>
      </c>
      <c r="AH1990" s="678">
        <v>0</v>
      </c>
      <c r="AI1990" s="17"/>
      <c r="AM1990" s="109"/>
    </row>
    <row r="1991" spans="1:39" outlineLevel="2">
      <c r="A1991" s="37">
        <f>ROW()</f>
        <v>1991</v>
      </c>
      <c r="C1991" s="6" t="s">
        <v>511</v>
      </c>
      <c r="I1991" s="667"/>
      <c r="J1991" s="668"/>
      <c r="K1991" s="668"/>
      <c r="L1991" s="668"/>
      <c r="M1991" s="668"/>
      <c r="N1991" s="667"/>
      <c r="O1991" s="668"/>
      <c r="P1991" s="668"/>
      <c r="Q1991" s="668"/>
      <c r="R1991" s="668"/>
      <c r="S1991" s="658"/>
      <c r="T1991" s="676"/>
      <c r="U1991" s="677"/>
      <c r="V1991" s="677"/>
      <c r="W1991" s="677"/>
      <c r="X1991" s="678"/>
      <c r="Y1991" s="677"/>
      <c r="Z1991" s="677"/>
      <c r="AA1991" s="677"/>
      <c r="AB1991" s="677"/>
      <c r="AC1991" s="678"/>
      <c r="AD1991" s="676"/>
      <c r="AE1991" s="677"/>
      <c r="AF1991" s="677"/>
      <c r="AG1991" s="677"/>
      <c r="AH1991" s="678"/>
      <c r="AI1991" s="17"/>
      <c r="AM1991" s="109"/>
    </row>
    <row r="1992" spans="1:39" outlineLevel="2">
      <c r="A1992" s="37">
        <f>ROW()</f>
        <v>1992</v>
      </c>
      <c r="C1992" s="6" t="s">
        <v>655</v>
      </c>
      <c r="I1992" s="667"/>
      <c r="J1992" s="668"/>
      <c r="K1992" s="668"/>
      <c r="L1992" s="668"/>
      <c r="M1992" s="668"/>
      <c r="N1992" s="667"/>
      <c r="O1992" s="668"/>
      <c r="P1992" s="668"/>
      <c r="Q1992" s="668"/>
      <c r="R1992" s="668"/>
      <c r="S1992" s="658"/>
      <c r="T1992" s="676"/>
      <c r="U1992" s="677"/>
      <c r="V1992" s="677"/>
      <c r="W1992" s="677"/>
      <c r="X1992" s="678"/>
      <c r="Y1992" s="677"/>
      <c r="Z1992" s="677"/>
      <c r="AA1992" s="677"/>
      <c r="AB1992" s="677"/>
      <c r="AC1992" s="678"/>
      <c r="AD1992" s="676"/>
      <c r="AE1992" s="677"/>
      <c r="AF1992" s="677"/>
      <c r="AG1992" s="677"/>
      <c r="AH1992" s="678"/>
      <c r="AI1992" s="17"/>
      <c r="AM1992" s="109"/>
    </row>
    <row r="1993" spans="1:39" outlineLevel="2">
      <c r="A1993" s="37">
        <f>ROW()</f>
        <v>1993</v>
      </c>
      <c r="C1993" s="6" t="s">
        <v>656</v>
      </c>
      <c r="I1993" s="667"/>
      <c r="J1993" s="668"/>
      <c r="K1993" s="668"/>
      <c r="L1993" s="668"/>
      <c r="M1993" s="668"/>
      <c r="N1993" s="667"/>
      <c r="O1993" s="668"/>
      <c r="P1993" s="668"/>
      <c r="Q1993" s="668"/>
      <c r="R1993" s="668"/>
      <c r="S1993" s="658"/>
      <c r="T1993" s="676"/>
      <c r="U1993" s="677"/>
      <c r="V1993" s="677"/>
      <c r="W1993" s="677"/>
      <c r="X1993" s="678"/>
      <c r="Y1993" s="677"/>
      <c r="Z1993" s="677"/>
      <c r="AA1993" s="677"/>
      <c r="AB1993" s="677"/>
      <c r="AC1993" s="678"/>
      <c r="AD1993" s="676"/>
      <c r="AE1993" s="677"/>
      <c r="AF1993" s="677"/>
      <c r="AG1993" s="677"/>
      <c r="AH1993" s="678"/>
      <c r="AI1993" s="17"/>
      <c r="AM1993" s="109"/>
    </row>
    <row r="1994" spans="1:39" outlineLevel="2">
      <c r="A1994" s="37">
        <f>ROW()</f>
        <v>1994</v>
      </c>
      <c r="C1994" s="6" t="s">
        <v>667</v>
      </c>
      <c r="I1994" s="667"/>
      <c r="J1994" s="668"/>
      <c r="K1994" s="668"/>
      <c r="L1994" s="668"/>
      <c r="M1994" s="668"/>
      <c r="N1994" s="667"/>
      <c r="O1994" s="668"/>
      <c r="P1994" s="668"/>
      <c r="Q1994" s="668"/>
      <c r="R1994" s="668"/>
      <c r="S1994" s="658"/>
      <c r="T1994" s="676"/>
      <c r="U1994" s="677"/>
      <c r="V1994" s="677"/>
      <c r="W1994" s="677"/>
      <c r="X1994" s="678"/>
      <c r="Y1994" s="677"/>
      <c r="Z1994" s="677"/>
      <c r="AA1994" s="677"/>
      <c r="AB1994" s="677"/>
      <c r="AC1994" s="678"/>
      <c r="AD1994" s="676"/>
      <c r="AE1994" s="677"/>
      <c r="AF1994" s="677"/>
      <c r="AG1994" s="677"/>
      <c r="AH1994" s="678"/>
      <c r="AI1994" s="17"/>
      <c r="AM1994" s="109"/>
    </row>
    <row r="1995" spans="1:39" outlineLevel="2">
      <c r="A1995" s="37">
        <f>ROW()</f>
        <v>1995</v>
      </c>
      <c r="C1995" s="6" t="s">
        <v>212</v>
      </c>
      <c r="I1995" s="667">
        <v>0</v>
      </c>
      <c r="J1995" s="668">
        <v>0</v>
      </c>
      <c r="K1995" s="668">
        <v>0</v>
      </c>
      <c r="L1995" s="668">
        <v>0</v>
      </c>
      <c r="M1995" s="668">
        <v>0</v>
      </c>
      <c r="N1995" s="667">
        <v>0</v>
      </c>
      <c r="O1995" s="668">
        <v>0</v>
      </c>
      <c r="P1995" s="668">
        <v>0</v>
      </c>
      <c r="Q1995" s="668">
        <v>0</v>
      </c>
      <c r="R1995" s="668">
        <v>0</v>
      </c>
      <c r="S1995" s="658">
        <v>0</v>
      </c>
      <c r="T1995" s="676">
        <v>0</v>
      </c>
      <c r="U1995" s="677">
        <v>0</v>
      </c>
      <c r="V1995" s="677">
        <v>0</v>
      </c>
      <c r="W1995" s="677">
        <v>0</v>
      </c>
      <c r="X1995" s="678">
        <v>0</v>
      </c>
      <c r="Y1995" s="677">
        <v>0</v>
      </c>
      <c r="Z1995" s="677">
        <v>0</v>
      </c>
      <c r="AA1995" s="677">
        <v>0</v>
      </c>
      <c r="AB1995" s="677">
        <v>0</v>
      </c>
      <c r="AC1995" s="678">
        <v>0</v>
      </c>
      <c r="AD1995" s="676">
        <v>0</v>
      </c>
      <c r="AE1995" s="677">
        <v>0</v>
      </c>
      <c r="AF1995" s="677">
        <v>0</v>
      </c>
      <c r="AG1995" s="677">
        <v>0</v>
      </c>
      <c r="AH1995" s="678">
        <v>0</v>
      </c>
      <c r="AI1995" s="17"/>
      <c r="AM1995" s="109"/>
    </row>
    <row r="1996" spans="1:39" outlineLevel="2">
      <c r="A1996" s="37">
        <f>ROW()</f>
        <v>1996</v>
      </c>
      <c r="C1996" s="6" t="s">
        <v>362</v>
      </c>
      <c r="I1996" s="669"/>
      <c r="J1996" s="670"/>
      <c r="K1996" s="670"/>
      <c r="L1996" s="670"/>
      <c r="M1996" s="670"/>
      <c r="N1996" s="669"/>
      <c r="O1996" s="670"/>
      <c r="P1996" s="670"/>
      <c r="Q1996" s="670"/>
      <c r="R1996" s="670"/>
      <c r="S1996" s="659"/>
      <c r="T1996" s="682"/>
      <c r="U1996" s="683"/>
      <c r="V1996" s="683"/>
      <c r="W1996" s="683"/>
      <c r="X1996" s="684"/>
      <c r="Y1996" s="680">
        <v>0</v>
      </c>
      <c r="Z1996" s="680">
        <v>0</v>
      </c>
      <c r="AA1996" s="680">
        <v>0</v>
      </c>
      <c r="AB1996" s="680">
        <v>0</v>
      </c>
      <c r="AC1996" s="681">
        <v>0</v>
      </c>
      <c r="AD1996" s="679">
        <v>0</v>
      </c>
      <c r="AE1996" s="680">
        <v>0</v>
      </c>
      <c r="AF1996" s="680">
        <v>0</v>
      </c>
      <c r="AG1996" s="680">
        <v>0</v>
      </c>
      <c r="AH1996" s="681">
        <v>0</v>
      </c>
      <c r="AI1996" s="17"/>
      <c r="AM1996" s="109"/>
    </row>
    <row r="1997" spans="1:39" outlineLevel="2">
      <c r="A1997" s="37">
        <f>ROW()</f>
        <v>1997</v>
      </c>
      <c r="C1997" s="6" t="s">
        <v>1</v>
      </c>
      <c r="I1997" s="204">
        <f t="shared" ref="I1997:AC1997" si="1257">SUM(I1984:I1996)</f>
        <v>0</v>
      </c>
      <c r="J1997" s="9">
        <f t="shared" si="1257"/>
        <v>0</v>
      </c>
      <c r="K1997" s="9">
        <f t="shared" si="1257"/>
        <v>0</v>
      </c>
      <c r="L1997" s="9">
        <f t="shared" si="1257"/>
        <v>0</v>
      </c>
      <c r="M1997" s="9">
        <f t="shared" si="1257"/>
        <v>0</v>
      </c>
      <c r="N1997" s="204">
        <f t="shared" si="1257"/>
        <v>0</v>
      </c>
      <c r="O1997" s="9">
        <f t="shared" si="1257"/>
        <v>0</v>
      </c>
      <c r="P1997" s="9">
        <f t="shared" si="1257"/>
        <v>0</v>
      </c>
      <c r="Q1997" s="9">
        <f t="shared" si="1257"/>
        <v>0</v>
      </c>
      <c r="R1997" s="9">
        <f t="shared" si="1257"/>
        <v>0</v>
      </c>
      <c r="S1997" s="18">
        <f t="shared" si="1257"/>
        <v>0</v>
      </c>
      <c r="T1997" s="204">
        <f t="shared" si="1257"/>
        <v>0</v>
      </c>
      <c r="U1997" s="9">
        <f t="shared" si="1257"/>
        <v>0</v>
      </c>
      <c r="V1997" s="9">
        <f t="shared" si="1257"/>
        <v>0</v>
      </c>
      <c r="W1997" s="9">
        <f t="shared" si="1257"/>
        <v>0</v>
      </c>
      <c r="X1997" s="18">
        <f t="shared" si="1257"/>
        <v>0</v>
      </c>
      <c r="Y1997" s="9">
        <f t="shared" si="1257"/>
        <v>0</v>
      </c>
      <c r="Z1997" s="9">
        <f t="shared" si="1257"/>
        <v>0</v>
      </c>
      <c r="AA1997" s="9">
        <f t="shared" si="1257"/>
        <v>0</v>
      </c>
      <c r="AB1997" s="9">
        <f t="shared" si="1257"/>
        <v>0</v>
      </c>
      <c r="AC1997" s="18">
        <f t="shared" si="1257"/>
        <v>0</v>
      </c>
      <c r="AD1997" s="204">
        <f t="shared" ref="AD1997:AH1997" si="1258">SUM(AD1984:AD1996)</f>
        <v>0</v>
      </c>
      <c r="AE1997" s="9">
        <f t="shared" si="1258"/>
        <v>0</v>
      </c>
      <c r="AF1997" s="9">
        <f t="shared" si="1258"/>
        <v>0</v>
      </c>
      <c r="AG1997" s="9">
        <f t="shared" si="1258"/>
        <v>0</v>
      </c>
      <c r="AH1997" s="18">
        <f t="shared" si="1258"/>
        <v>0</v>
      </c>
      <c r="AI1997" s="17"/>
      <c r="AM1997" s="109"/>
    </row>
    <row r="1998" spans="1:39" outlineLevel="2">
      <c r="A1998" s="37">
        <f>ROW()</f>
        <v>1998</v>
      </c>
      <c r="B1998" s="64" t="s">
        <v>463</v>
      </c>
      <c r="I1998" s="1312" t="s">
        <v>260</v>
      </c>
      <c r="J1998" s="1313"/>
      <c r="K1998" s="1313"/>
      <c r="L1998" s="1313"/>
      <c r="M1998" s="1313"/>
      <c r="N1998" s="1290" t="s">
        <v>286</v>
      </c>
      <c r="O1998" s="1291"/>
      <c r="P1998" s="1291"/>
      <c r="Q1998" s="1291"/>
      <c r="R1998" s="1291"/>
      <c r="S1998" s="1292"/>
      <c r="T1998" s="1312" t="s">
        <v>211</v>
      </c>
      <c r="U1998" s="1313"/>
      <c r="V1998" s="1313"/>
      <c r="W1998" s="1313"/>
      <c r="X1998" s="1314"/>
      <c r="Y1998" s="1313" t="s">
        <v>494</v>
      </c>
      <c r="Z1998" s="1313"/>
      <c r="AA1998" s="1313"/>
      <c r="AB1998" s="1313"/>
      <c r="AC1998" s="1313"/>
      <c r="AD1998" s="1313" t="s">
        <v>494</v>
      </c>
      <c r="AE1998" s="1313"/>
      <c r="AF1998" s="1313"/>
      <c r="AG1998" s="1313"/>
      <c r="AH1998" s="1314"/>
      <c r="AI1998" s="17"/>
      <c r="AM1998" s="109"/>
    </row>
    <row r="1999" spans="1:39" outlineLevel="2">
      <c r="A1999" s="37">
        <f>ROW()</f>
        <v>1999</v>
      </c>
      <c r="C1999" s="167" t="s">
        <v>2</v>
      </c>
      <c r="I1999" s="667">
        <v>0</v>
      </c>
      <c r="J1999" s="668">
        <v>0</v>
      </c>
      <c r="K1999" s="668">
        <v>0</v>
      </c>
      <c r="L1999" s="668">
        <v>0</v>
      </c>
      <c r="M1999" s="668">
        <v>0</v>
      </c>
      <c r="N1999" s="667">
        <v>0</v>
      </c>
      <c r="O1999" s="668">
        <v>0</v>
      </c>
      <c r="P1999" s="668">
        <v>0</v>
      </c>
      <c r="Q1999" s="668">
        <v>0</v>
      </c>
      <c r="R1999" s="668">
        <v>0</v>
      </c>
      <c r="S1999" s="658">
        <v>0</v>
      </c>
      <c r="T1999" s="676">
        <v>0</v>
      </c>
      <c r="U1999" s="677">
        <v>0</v>
      </c>
      <c r="V1999" s="677">
        <v>0</v>
      </c>
      <c r="W1999" s="677">
        <v>0</v>
      </c>
      <c r="X1999" s="678">
        <v>0</v>
      </c>
      <c r="Y1999" s="677">
        <v>0</v>
      </c>
      <c r="Z1999" s="677">
        <v>0</v>
      </c>
      <c r="AA1999" s="677">
        <v>0</v>
      </c>
      <c r="AB1999" s="677">
        <v>0</v>
      </c>
      <c r="AC1999" s="678">
        <v>0</v>
      </c>
      <c r="AD1999" s="676">
        <v>0</v>
      </c>
      <c r="AE1999" s="677">
        <v>0</v>
      </c>
      <c r="AF1999" s="677">
        <v>0</v>
      </c>
      <c r="AG1999" s="677">
        <v>0</v>
      </c>
      <c r="AH1999" s="678">
        <v>0</v>
      </c>
      <c r="AI1999" s="17"/>
      <c r="AM1999" s="109"/>
    </row>
    <row r="2000" spans="1:39" outlineLevel="2">
      <c r="A2000" s="37">
        <f>ROW()</f>
        <v>2000</v>
      </c>
      <c r="C2000" s="6" t="s">
        <v>3</v>
      </c>
      <c r="I2000" s="667">
        <v>0</v>
      </c>
      <c r="J2000" s="668">
        <v>0</v>
      </c>
      <c r="K2000" s="668">
        <v>0</v>
      </c>
      <c r="L2000" s="668">
        <v>0</v>
      </c>
      <c r="M2000" s="668">
        <v>0</v>
      </c>
      <c r="N2000" s="667">
        <v>0</v>
      </c>
      <c r="O2000" s="668">
        <v>0</v>
      </c>
      <c r="P2000" s="668">
        <v>0</v>
      </c>
      <c r="Q2000" s="668">
        <v>0</v>
      </c>
      <c r="R2000" s="668">
        <v>0</v>
      </c>
      <c r="S2000" s="658">
        <v>0</v>
      </c>
      <c r="T2000" s="676">
        <v>0</v>
      </c>
      <c r="U2000" s="677">
        <v>0</v>
      </c>
      <c r="V2000" s="677">
        <v>0</v>
      </c>
      <c r="W2000" s="677">
        <v>0</v>
      </c>
      <c r="X2000" s="678">
        <v>0</v>
      </c>
      <c r="Y2000" s="677">
        <v>0</v>
      </c>
      <c r="Z2000" s="677">
        <v>0</v>
      </c>
      <c r="AA2000" s="677">
        <v>0</v>
      </c>
      <c r="AB2000" s="677">
        <v>0</v>
      </c>
      <c r="AC2000" s="678">
        <v>0</v>
      </c>
      <c r="AD2000" s="676">
        <v>0</v>
      </c>
      <c r="AE2000" s="677">
        <v>0</v>
      </c>
      <c r="AF2000" s="677">
        <v>0</v>
      </c>
      <c r="AG2000" s="677">
        <v>0</v>
      </c>
      <c r="AH2000" s="678">
        <v>0</v>
      </c>
      <c r="AI2000" s="17"/>
      <c r="AM2000" s="109"/>
    </row>
    <row r="2001" spans="1:39" outlineLevel="2">
      <c r="A2001" s="37">
        <f>ROW()</f>
        <v>2001</v>
      </c>
      <c r="C2001" s="6" t="s">
        <v>4</v>
      </c>
      <c r="I2001" s="667">
        <v>0</v>
      </c>
      <c r="J2001" s="668">
        <v>0</v>
      </c>
      <c r="K2001" s="668">
        <v>0</v>
      </c>
      <c r="L2001" s="668">
        <v>0</v>
      </c>
      <c r="M2001" s="668">
        <v>0</v>
      </c>
      <c r="N2001" s="667">
        <v>0</v>
      </c>
      <c r="O2001" s="668">
        <v>0</v>
      </c>
      <c r="P2001" s="668">
        <v>0</v>
      </c>
      <c r="Q2001" s="668">
        <v>0</v>
      </c>
      <c r="R2001" s="668">
        <v>0</v>
      </c>
      <c r="S2001" s="658">
        <v>0</v>
      </c>
      <c r="T2001" s="676">
        <v>0</v>
      </c>
      <c r="U2001" s="677">
        <v>0</v>
      </c>
      <c r="V2001" s="677">
        <v>0</v>
      </c>
      <c r="W2001" s="677">
        <v>0</v>
      </c>
      <c r="X2001" s="678">
        <v>0</v>
      </c>
      <c r="Y2001" s="677">
        <v>0</v>
      </c>
      <c r="Z2001" s="677">
        <v>0</v>
      </c>
      <c r="AA2001" s="677">
        <v>0</v>
      </c>
      <c r="AB2001" s="677">
        <v>0</v>
      </c>
      <c r="AC2001" s="678">
        <v>0</v>
      </c>
      <c r="AD2001" s="676">
        <v>0</v>
      </c>
      <c r="AE2001" s="677">
        <v>0</v>
      </c>
      <c r="AF2001" s="677">
        <v>0</v>
      </c>
      <c r="AG2001" s="677">
        <v>0</v>
      </c>
      <c r="AH2001" s="678">
        <v>0</v>
      </c>
      <c r="AI2001" s="17"/>
      <c r="AM2001" s="109"/>
    </row>
    <row r="2002" spans="1:39" outlineLevel="2">
      <c r="A2002" s="37">
        <f>ROW()</f>
        <v>2002</v>
      </c>
      <c r="C2002" s="6" t="s">
        <v>208</v>
      </c>
      <c r="I2002" s="667">
        <v>0</v>
      </c>
      <c r="J2002" s="668">
        <v>0</v>
      </c>
      <c r="K2002" s="668">
        <v>0</v>
      </c>
      <c r="L2002" s="668">
        <v>0</v>
      </c>
      <c r="M2002" s="668">
        <v>0</v>
      </c>
      <c r="N2002" s="667">
        <v>0</v>
      </c>
      <c r="O2002" s="668">
        <v>0</v>
      </c>
      <c r="P2002" s="668">
        <v>0</v>
      </c>
      <c r="Q2002" s="668">
        <v>0</v>
      </c>
      <c r="R2002" s="668">
        <v>0</v>
      </c>
      <c r="S2002" s="658">
        <v>0</v>
      </c>
      <c r="T2002" s="676">
        <v>0</v>
      </c>
      <c r="U2002" s="677">
        <v>0</v>
      </c>
      <c r="V2002" s="677">
        <v>0</v>
      </c>
      <c r="W2002" s="677">
        <v>0</v>
      </c>
      <c r="X2002" s="678">
        <v>0</v>
      </c>
      <c r="Y2002" s="677">
        <v>0</v>
      </c>
      <c r="Z2002" s="677">
        <v>0</v>
      </c>
      <c r="AA2002" s="677">
        <v>0</v>
      </c>
      <c r="AB2002" s="677">
        <v>0</v>
      </c>
      <c r="AC2002" s="678">
        <v>0</v>
      </c>
      <c r="AD2002" s="676">
        <v>0</v>
      </c>
      <c r="AE2002" s="677">
        <v>0</v>
      </c>
      <c r="AF2002" s="677">
        <v>0</v>
      </c>
      <c r="AG2002" s="677">
        <v>0</v>
      </c>
      <c r="AH2002" s="678">
        <v>0</v>
      </c>
      <c r="AI2002" s="17"/>
      <c r="AM2002" s="109"/>
    </row>
    <row r="2003" spans="1:39" outlineLevel="2">
      <c r="A2003" s="37">
        <f>ROW()</f>
        <v>2003</v>
      </c>
      <c r="C2003" s="6" t="s">
        <v>473</v>
      </c>
      <c r="I2003" s="667"/>
      <c r="J2003" s="668"/>
      <c r="K2003" s="668"/>
      <c r="L2003" s="668"/>
      <c r="M2003" s="668"/>
      <c r="N2003" s="667"/>
      <c r="O2003" s="668"/>
      <c r="P2003" s="668"/>
      <c r="Q2003" s="668"/>
      <c r="R2003" s="668"/>
      <c r="S2003" s="658"/>
      <c r="T2003" s="676"/>
      <c r="U2003" s="677"/>
      <c r="V2003" s="677"/>
      <c r="W2003" s="677"/>
      <c r="X2003" s="678"/>
      <c r="Y2003" s="677">
        <v>0</v>
      </c>
      <c r="Z2003" s="677">
        <v>0</v>
      </c>
      <c r="AA2003" s="677">
        <v>0</v>
      </c>
      <c r="AB2003" s="677">
        <v>0</v>
      </c>
      <c r="AC2003" s="678">
        <v>0</v>
      </c>
      <c r="AD2003" s="676">
        <v>0</v>
      </c>
      <c r="AE2003" s="677">
        <v>0</v>
      </c>
      <c r="AF2003" s="677">
        <v>0</v>
      </c>
      <c r="AG2003" s="677">
        <v>0</v>
      </c>
      <c r="AH2003" s="678">
        <v>0</v>
      </c>
      <c r="AI2003" s="17"/>
      <c r="AM2003" s="109"/>
    </row>
    <row r="2004" spans="1:39" outlineLevel="2">
      <c r="A2004" s="37">
        <f>ROW()</f>
        <v>2004</v>
      </c>
      <c r="C2004" s="6" t="s">
        <v>474</v>
      </c>
      <c r="I2004" s="667"/>
      <c r="J2004" s="668"/>
      <c r="K2004" s="668"/>
      <c r="L2004" s="668"/>
      <c r="M2004" s="668"/>
      <c r="N2004" s="667"/>
      <c r="O2004" s="668"/>
      <c r="P2004" s="668"/>
      <c r="Q2004" s="668"/>
      <c r="R2004" s="668"/>
      <c r="S2004" s="658"/>
      <c r="T2004" s="676"/>
      <c r="U2004" s="677"/>
      <c r="V2004" s="677"/>
      <c r="W2004" s="677"/>
      <c r="X2004" s="678"/>
      <c r="Y2004" s="677">
        <v>0</v>
      </c>
      <c r="Z2004" s="677">
        <v>0</v>
      </c>
      <c r="AA2004" s="677">
        <v>0</v>
      </c>
      <c r="AB2004" s="677">
        <v>0</v>
      </c>
      <c r="AC2004" s="678">
        <v>0</v>
      </c>
      <c r="AD2004" s="676">
        <v>0</v>
      </c>
      <c r="AE2004" s="677">
        <v>0</v>
      </c>
      <c r="AF2004" s="677">
        <v>0</v>
      </c>
      <c r="AG2004" s="677">
        <v>0</v>
      </c>
      <c r="AH2004" s="678">
        <v>0</v>
      </c>
      <c r="AI2004" s="17"/>
      <c r="AM2004" s="109"/>
    </row>
    <row r="2005" spans="1:39" outlineLevel="2">
      <c r="A2005" s="37">
        <f>ROW()</f>
        <v>2005</v>
      </c>
      <c r="C2005" s="6" t="s">
        <v>477</v>
      </c>
      <c r="I2005" s="667"/>
      <c r="J2005" s="668"/>
      <c r="K2005" s="668"/>
      <c r="L2005" s="668"/>
      <c r="M2005" s="668"/>
      <c r="N2005" s="667"/>
      <c r="O2005" s="668"/>
      <c r="P2005" s="668"/>
      <c r="Q2005" s="668"/>
      <c r="R2005" s="668"/>
      <c r="S2005" s="658"/>
      <c r="T2005" s="676"/>
      <c r="U2005" s="677"/>
      <c r="V2005" s="677"/>
      <c r="W2005" s="677"/>
      <c r="X2005" s="678"/>
      <c r="Y2005" s="677">
        <v>0</v>
      </c>
      <c r="Z2005" s="677">
        <v>0</v>
      </c>
      <c r="AA2005" s="677">
        <v>0</v>
      </c>
      <c r="AB2005" s="677">
        <v>0</v>
      </c>
      <c r="AC2005" s="678">
        <v>0</v>
      </c>
      <c r="AD2005" s="676">
        <v>0</v>
      </c>
      <c r="AE2005" s="677">
        <v>0</v>
      </c>
      <c r="AF2005" s="677">
        <v>0</v>
      </c>
      <c r="AG2005" s="677">
        <v>0</v>
      </c>
      <c r="AH2005" s="678">
        <v>0</v>
      </c>
      <c r="AI2005" s="17"/>
      <c r="AM2005" s="109"/>
    </row>
    <row r="2006" spans="1:39" outlineLevel="2">
      <c r="A2006" s="37">
        <f>ROW()</f>
        <v>2006</v>
      </c>
      <c r="C2006" s="6" t="s">
        <v>511</v>
      </c>
      <c r="I2006" s="667"/>
      <c r="J2006" s="668"/>
      <c r="K2006" s="668"/>
      <c r="L2006" s="668"/>
      <c r="M2006" s="668"/>
      <c r="N2006" s="667"/>
      <c r="O2006" s="668"/>
      <c r="P2006" s="668"/>
      <c r="Q2006" s="668"/>
      <c r="R2006" s="668"/>
      <c r="S2006" s="658"/>
      <c r="T2006" s="676"/>
      <c r="U2006" s="677"/>
      <c r="V2006" s="677"/>
      <c r="W2006" s="677"/>
      <c r="X2006" s="678"/>
      <c r="Y2006" s="677"/>
      <c r="Z2006" s="677"/>
      <c r="AA2006" s="677"/>
      <c r="AB2006" s="677"/>
      <c r="AC2006" s="678"/>
      <c r="AD2006" s="676"/>
      <c r="AE2006" s="677"/>
      <c r="AF2006" s="677"/>
      <c r="AG2006" s="677"/>
      <c r="AH2006" s="678"/>
      <c r="AI2006" s="17"/>
      <c r="AM2006" s="109"/>
    </row>
    <row r="2007" spans="1:39" outlineLevel="2">
      <c r="A2007" s="37">
        <f>ROW()</f>
        <v>2007</v>
      </c>
      <c r="C2007" s="6" t="s">
        <v>655</v>
      </c>
      <c r="I2007" s="667"/>
      <c r="J2007" s="668"/>
      <c r="K2007" s="668"/>
      <c r="L2007" s="668"/>
      <c r="M2007" s="668"/>
      <c r="N2007" s="667"/>
      <c r="O2007" s="668"/>
      <c r="P2007" s="668"/>
      <c r="Q2007" s="668"/>
      <c r="R2007" s="668"/>
      <c r="S2007" s="658"/>
      <c r="T2007" s="676"/>
      <c r="U2007" s="677"/>
      <c r="V2007" s="677"/>
      <c r="W2007" s="677"/>
      <c r="X2007" s="678"/>
      <c r="Y2007" s="677"/>
      <c r="Z2007" s="677"/>
      <c r="AA2007" s="677"/>
      <c r="AB2007" s="677"/>
      <c r="AC2007" s="678"/>
      <c r="AD2007" s="676"/>
      <c r="AE2007" s="677"/>
      <c r="AF2007" s="677"/>
      <c r="AG2007" s="677"/>
      <c r="AH2007" s="678"/>
      <c r="AI2007" s="17"/>
      <c r="AM2007" s="109"/>
    </row>
    <row r="2008" spans="1:39" outlineLevel="2">
      <c r="A2008" s="37">
        <f>ROW()</f>
        <v>2008</v>
      </c>
      <c r="C2008" s="6" t="s">
        <v>656</v>
      </c>
      <c r="I2008" s="667"/>
      <c r="J2008" s="668"/>
      <c r="K2008" s="668"/>
      <c r="L2008" s="668"/>
      <c r="M2008" s="668"/>
      <c r="N2008" s="667"/>
      <c r="O2008" s="668"/>
      <c r="P2008" s="668"/>
      <c r="Q2008" s="668"/>
      <c r="R2008" s="668"/>
      <c r="S2008" s="658"/>
      <c r="T2008" s="676"/>
      <c r="U2008" s="677"/>
      <c r="V2008" s="677"/>
      <c r="W2008" s="677"/>
      <c r="X2008" s="678"/>
      <c r="Y2008" s="677"/>
      <c r="Z2008" s="677"/>
      <c r="AA2008" s="677"/>
      <c r="AB2008" s="677"/>
      <c r="AC2008" s="678"/>
      <c r="AD2008" s="676"/>
      <c r="AE2008" s="677"/>
      <c r="AF2008" s="677"/>
      <c r="AG2008" s="677"/>
      <c r="AH2008" s="678"/>
      <c r="AI2008" s="17"/>
      <c r="AM2008" s="109"/>
    </row>
    <row r="2009" spans="1:39" outlineLevel="2">
      <c r="A2009" s="37">
        <f>ROW()</f>
        <v>2009</v>
      </c>
      <c r="C2009" s="6" t="s">
        <v>667</v>
      </c>
      <c r="I2009" s="667"/>
      <c r="J2009" s="668"/>
      <c r="K2009" s="668"/>
      <c r="L2009" s="668"/>
      <c r="M2009" s="668"/>
      <c r="N2009" s="667"/>
      <c r="O2009" s="668"/>
      <c r="P2009" s="668"/>
      <c r="Q2009" s="668"/>
      <c r="R2009" s="668"/>
      <c r="S2009" s="658"/>
      <c r="T2009" s="676"/>
      <c r="U2009" s="677"/>
      <c r="V2009" s="677"/>
      <c r="W2009" s="677"/>
      <c r="X2009" s="678"/>
      <c r="Y2009" s="677"/>
      <c r="Z2009" s="677"/>
      <c r="AA2009" s="677"/>
      <c r="AB2009" s="677"/>
      <c r="AC2009" s="678"/>
      <c r="AD2009" s="676"/>
      <c r="AE2009" s="677"/>
      <c r="AF2009" s="677"/>
      <c r="AG2009" s="677"/>
      <c r="AH2009" s="678"/>
      <c r="AI2009" s="17"/>
      <c r="AM2009" s="109"/>
    </row>
    <row r="2010" spans="1:39" outlineLevel="2">
      <c r="A2010" s="37">
        <f>ROW()</f>
        <v>2010</v>
      </c>
      <c r="C2010" s="6" t="s">
        <v>212</v>
      </c>
      <c r="I2010" s="667">
        <v>0</v>
      </c>
      <c r="J2010" s="668">
        <v>0</v>
      </c>
      <c r="K2010" s="668">
        <v>0</v>
      </c>
      <c r="L2010" s="668">
        <v>0</v>
      </c>
      <c r="M2010" s="668">
        <v>0</v>
      </c>
      <c r="N2010" s="667">
        <v>0</v>
      </c>
      <c r="O2010" s="668">
        <v>0</v>
      </c>
      <c r="P2010" s="668">
        <v>0</v>
      </c>
      <c r="Q2010" s="668">
        <v>0</v>
      </c>
      <c r="R2010" s="668">
        <v>0</v>
      </c>
      <c r="S2010" s="658">
        <v>0</v>
      </c>
      <c r="T2010" s="676">
        <v>0</v>
      </c>
      <c r="U2010" s="677">
        <v>0</v>
      </c>
      <c r="V2010" s="677">
        <v>0</v>
      </c>
      <c r="W2010" s="677">
        <v>0</v>
      </c>
      <c r="X2010" s="678">
        <v>0</v>
      </c>
      <c r="Y2010" s="677">
        <v>0</v>
      </c>
      <c r="Z2010" s="677">
        <v>0</v>
      </c>
      <c r="AA2010" s="677">
        <v>0</v>
      </c>
      <c r="AB2010" s="677">
        <v>0</v>
      </c>
      <c r="AC2010" s="678">
        <v>0</v>
      </c>
      <c r="AD2010" s="676">
        <v>0</v>
      </c>
      <c r="AE2010" s="677">
        <v>0</v>
      </c>
      <c r="AF2010" s="677">
        <v>0</v>
      </c>
      <c r="AG2010" s="677">
        <v>0</v>
      </c>
      <c r="AH2010" s="678">
        <v>0</v>
      </c>
      <c r="AI2010" s="17"/>
      <c r="AM2010" s="109"/>
    </row>
    <row r="2011" spans="1:39" outlineLevel="2">
      <c r="A2011" s="37">
        <f>ROW()</f>
        <v>2011</v>
      </c>
      <c r="C2011" s="6" t="s">
        <v>362</v>
      </c>
      <c r="I2011" s="669"/>
      <c r="J2011" s="670"/>
      <c r="K2011" s="670"/>
      <c r="L2011" s="670"/>
      <c r="M2011" s="670"/>
      <c r="N2011" s="669"/>
      <c r="O2011" s="670"/>
      <c r="P2011" s="670"/>
      <c r="Q2011" s="670"/>
      <c r="R2011" s="670"/>
      <c r="S2011" s="659"/>
      <c r="T2011" s="682"/>
      <c r="U2011" s="683"/>
      <c r="V2011" s="683"/>
      <c r="W2011" s="683"/>
      <c r="X2011" s="684"/>
      <c r="Y2011" s="680">
        <v>0</v>
      </c>
      <c r="Z2011" s="680">
        <v>0</v>
      </c>
      <c r="AA2011" s="680">
        <v>0</v>
      </c>
      <c r="AB2011" s="680">
        <v>0</v>
      </c>
      <c r="AC2011" s="681">
        <v>0</v>
      </c>
      <c r="AD2011" s="679">
        <v>0</v>
      </c>
      <c r="AE2011" s="680">
        <v>0</v>
      </c>
      <c r="AF2011" s="680">
        <v>0</v>
      </c>
      <c r="AG2011" s="680">
        <v>0</v>
      </c>
      <c r="AH2011" s="681">
        <v>0</v>
      </c>
      <c r="AI2011" s="17"/>
      <c r="AM2011" s="109"/>
    </row>
    <row r="2012" spans="1:39" outlineLevel="2">
      <c r="A2012" s="37">
        <f>ROW()</f>
        <v>2012</v>
      </c>
      <c r="C2012" s="6" t="s">
        <v>1</v>
      </c>
      <c r="I2012" s="204">
        <f t="shared" ref="I2012:AC2012" si="1259">SUM(I1999:I2011)</f>
        <v>0</v>
      </c>
      <c r="J2012" s="9">
        <f t="shared" si="1259"/>
        <v>0</v>
      </c>
      <c r="K2012" s="9">
        <f t="shared" si="1259"/>
        <v>0</v>
      </c>
      <c r="L2012" s="9">
        <f t="shared" si="1259"/>
        <v>0</v>
      </c>
      <c r="M2012" s="9">
        <f t="shared" si="1259"/>
        <v>0</v>
      </c>
      <c r="N2012" s="204">
        <f t="shared" si="1259"/>
        <v>0</v>
      </c>
      <c r="O2012" s="9">
        <f t="shared" si="1259"/>
        <v>0</v>
      </c>
      <c r="P2012" s="9">
        <f t="shared" si="1259"/>
        <v>0</v>
      </c>
      <c r="Q2012" s="9">
        <f t="shared" si="1259"/>
        <v>0</v>
      </c>
      <c r="R2012" s="9">
        <f t="shared" si="1259"/>
        <v>0</v>
      </c>
      <c r="S2012" s="18">
        <f t="shared" si="1259"/>
        <v>0</v>
      </c>
      <c r="T2012" s="204">
        <f t="shared" si="1259"/>
        <v>0</v>
      </c>
      <c r="U2012" s="9">
        <f t="shared" si="1259"/>
        <v>0</v>
      </c>
      <c r="V2012" s="9">
        <f t="shared" si="1259"/>
        <v>0</v>
      </c>
      <c r="W2012" s="9">
        <f t="shared" si="1259"/>
        <v>0</v>
      </c>
      <c r="X2012" s="18">
        <f t="shared" si="1259"/>
        <v>0</v>
      </c>
      <c r="Y2012" s="9">
        <f t="shared" si="1259"/>
        <v>0</v>
      </c>
      <c r="Z2012" s="9">
        <f t="shared" si="1259"/>
        <v>0</v>
      </c>
      <c r="AA2012" s="9">
        <f t="shared" si="1259"/>
        <v>0</v>
      </c>
      <c r="AB2012" s="9">
        <f t="shared" si="1259"/>
        <v>0</v>
      </c>
      <c r="AC2012" s="18">
        <f t="shared" si="1259"/>
        <v>0</v>
      </c>
      <c r="AD2012" s="204">
        <f t="shared" ref="AD2012:AH2012" si="1260">SUM(AD1999:AD2011)</f>
        <v>0</v>
      </c>
      <c r="AE2012" s="9">
        <f t="shared" si="1260"/>
        <v>0</v>
      </c>
      <c r="AF2012" s="9">
        <f t="shared" si="1260"/>
        <v>0</v>
      </c>
      <c r="AG2012" s="9">
        <f t="shared" si="1260"/>
        <v>0</v>
      </c>
      <c r="AH2012" s="18">
        <f t="shared" si="1260"/>
        <v>0</v>
      </c>
      <c r="AI2012" s="17"/>
      <c r="AM2012" s="109"/>
    </row>
    <row r="2013" spans="1:39" outlineLevel="2">
      <c r="A2013" s="37">
        <f>ROW()</f>
        <v>2013</v>
      </c>
      <c r="B2013" s="64" t="s">
        <v>552</v>
      </c>
      <c r="I2013" s="1312" t="s">
        <v>260</v>
      </c>
      <c r="J2013" s="1313"/>
      <c r="K2013" s="1313"/>
      <c r="L2013" s="1313"/>
      <c r="M2013" s="1313"/>
      <c r="N2013" s="1290" t="s">
        <v>286</v>
      </c>
      <c r="O2013" s="1291"/>
      <c r="P2013" s="1291"/>
      <c r="Q2013" s="1291"/>
      <c r="R2013" s="1291"/>
      <c r="S2013" s="1292"/>
      <c r="T2013" s="1312" t="s">
        <v>211</v>
      </c>
      <c r="U2013" s="1313"/>
      <c r="V2013" s="1313"/>
      <c r="W2013" s="1313"/>
      <c r="X2013" s="1314"/>
      <c r="Y2013" s="1313" t="s">
        <v>494</v>
      </c>
      <c r="Z2013" s="1313"/>
      <c r="AA2013" s="1313"/>
      <c r="AB2013" s="1313"/>
      <c r="AC2013" s="1313"/>
      <c r="AD2013" s="1313" t="s">
        <v>494</v>
      </c>
      <c r="AE2013" s="1313"/>
      <c r="AF2013" s="1313"/>
      <c r="AG2013" s="1313"/>
      <c r="AH2013" s="1314"/>
      <c r="AI2013" s="17"/>
      <c r="AM2013" s="109"/>
    </row>
    <row r="2014" spans="1:39" outlineLevel="2">
      <c r="A2014" s="37">
        <f>ROW()</f>
        <v>2014</v>
      </c>
      <c r="C2014" s="167" t="s">
        <v>2</v>
      </c>
      <c r="I2014" s="667">
        <v>0</v>
      </c>
      <c r="J2014" s="668">
        <v>0</v>
      </c>
      <c r="K2014" s="668">
        <v>0</v>
      </c>
      <c r="L2014" s="668">
        <v>0</v>
      </c>
      <c r="M2014" s="668">
        <v>0</v>
      </c>
      <c r="N2014" s="667">
        <v>0</v>
      </c>
      <c r="O2014" s="668">
        <v>0</v>
      </c>
      <c r="P2014" s="668">
        <v>0</v>
      </c>
      <c r="Q2014" s="668">
        <v>0</v>
      </c>
      <c r="R2014" s="668">
        <v>0</v>
      </c>
      <c r="S2014" s="658">
        <v>0</v>
      </c>
      <c r="T2014" s="676">
        <v>0</v>
      </c>
      <c r="U2014" s="677">
        <v>0</v>
      </c>
      <c r="V2014" s="677">
        <v>0</v>
      </c>
      <c r="W2014" s="677">
        <v>0</v>
      </c>
      <c r="X2014" s="678">
        <v>0</v>
      </c>
      <c r="Y2014" s="677">
        <v>0</v>
      </c>
      <c r="Z2014" s="677">
        <v>0</v>
      </c>
      <c r="AA2014" s="677">
        <v>0</v>
      </c>
      <c r="AB2014" s="677">
        <v>0</v>
      </c>
      <c r="AC2014" s="678">
        <v>0</v>
      </c>
      <c r="AD2014" s="676">
        <v>0</v>
      </c>
      <c r="AE2014" s="677">
        <v>0</v>
      </c>
      <c r="AF2014" s="677">
        <v>0</v>
      </c>
      <c r="AG2014" s="677">
        <v>0</v>
      </c>
      <c r="AH2014" s="678">
        <v>0</v>
      </c>
      <c r="AI2014" s="17"/>
      <c r="AM2014" s="109"/>
    </row>
    <row r="2015" spans="1:39" outlineLevel="2">
      <c r="A2015" s="37">
        <f>ROW()</f>
        <v>2015</v>
      </c>
      <c r="C2015" s="6" t="s">
        <v>3</v>
      </c>
      <c r="I2015" s="667">
        <v>0</v>
      </c>
      <c r="J2015" s="668">
        <v>0</v>
      </c>
      <c r="K2015" s="668">
        <v>0</v>
      </c>
      <c r="L2015" s="668">
        <v>0</v>
      </c>
      <c r="M2015" s="668">
        <v>0</v>
      </c>
      <c r="N2015" s="667">
        <v>0</v>
      </c>
      <c r="O2015" s="668">
        <v>0</v>
      </c>
      <c r="P2015" s="668">
        <v>0</v>
      </c>
      <c r="Q2015" s="668">
        <v>0</v>
      </c>
      <c r="R2015" s="668">
        <v>0</v>
      </c>
      <c r="S2015" s="658">
        <v>0</v>
      </c>
      <c r="T2015" s="676">
        <v>0</v>
      </c>
      <c r="U2015" s="677">
        <v>0</v>
      </c>
      <c r="V2015" s="677">
        <v>0</v>
      </c>
      <c r="W2015" s="677">
        <v>0</v>
      </c>
      <c r="X2015" s="678">
        <v>0</v>
      </c>
      <c r="Y2015" s="677">
        <v>0</v>
      </c>
      <c r="Z2015" s="677">
        <v>0</v>
      </c>
      <c r="AA2015" s="677">
        <v>0</v>
      </c>
      <c r="AB2015" s="677">
        <v>0</v>
      </c>
      <c r="AC2015" s="678">
        <v>0</v>
      </c>
      <c r="AD2015" s="676">
        <v>0</v>
      </c>
      <c r="AE2015" s="677">
        <v>0</v>
      </c>
      <c r="AF2015" s="677">
        <v>0</v>
      </c>
      <c r="AG2015" s="677">
        <v>0</v>
      </c>
      <c r="AH2015" s="678">
        <v>0</v>
      </c>
      <c r="AI2015" s="17"/>
      <c r="AM2015" s="109"/>
    </row>
    <row r="2016" spans="1:39" outlineLevel="2">
      <c r="A2016" s="37">
        <f>ROW()</f>
        <v>2016</v>
      </c>
      <c r="C2016" s="6" t="s">
        <v>4</v>
      </c>
      <c r="I2016" s="667">
        <v>0</v>
      </c>
      <c r="J2016" s="668">
        <v>0</v>
      </c>
      <c r="K2016" s="668">
        <v>0</v>
      </c>
      <c r="L2016" s="668">
        <v>0</v>
      </c>
      <c r="M2016" s="668">
        <v>0</v>
      </c>
      <c r="N2016" s="667">
        <v>0</v>
      </c>
      <c r="O2016" s="668">
        <v>0</v>
      </c>
      <c r="P2016" s="668">
        <v>0</v>
      </c>
      <c r="Q2016" s="668">
        <v>0</v>
      </c>
      <c r="R2016" s="668">
        <v>0</v>
      </c>
      <c r="S2016" s="658">
        <v>0</v>
      </c>
      <c r="T2016" s="676">
        <v>0</v>
      </c>
      <c r="U2016" s="677">
        <v>0</v>
      </c>
      <c r="V2016" s="677">
        <v>0</v>
      </c>
      <c r="W2016" s="677">
        <v>0</v>
      </c>
      <c r="X2016" s="678">
        <v>0</v>
      </c>
      <c r="Y2016" s="677">
        <v>0</v>
      </c>
      <c r="Z2016" s="677">
        <v>0</v>
      </c>
      <c r="AA2016" s="677">
        <v>0</v>
      </c>
      <c r="AB2016" s="677">
        <v>0</v>
      </c>
      <c r="AC2016" s="678">
        <v>0</v>
      </c>
      <c r="AD2016" s="676">
        <v>0</v>
      </c>
      <c r="AE2016" s="677">
        <v>0</v>
      </c>
      <c r="AF2016" s="677">
        <v>0</v>
      </c>
      <c r="AG2016" s="677">
        <v>0</v>
      </c>
      <c r="AH2016" s="678">
        <v>0</v>
      </c>
      <c r="AI2016" s="17"/>
      <c r="AM2016" s="109"/>
    </row>
    <row r="2017" spans="1:39" outlineLevel="2">
      <c r="A2017" s="37">
        <f>ROW()</f>
        <v>2017</v>
      </c>
      <c r="C2017" s="6" t="s">
        <v>208</v>
      </c>
      <c r="I2017" s="667">
        <v>0</v>
      </c>
      <c r="J2017" s="668">
        <v>0</v>
      </c>
      <c r="K2017" s="668">
        <v>0</v>
      </c>
      <c r="L2017" s="668">
        <v>0</v>
      </c>
      <c r="M2017" s="668">
        <v>0</v>
      </c>
      <c r="N2017" s="667">
        <v>0</v>
      </c>
      <c r="O2017" s="668">
        <v>0</v>
      </c>
      <c r="P2017" s="668">
        <v>0</v>
      </c>
      <c r="Q2017" s="668">
        <v>0</v>
      </c>
      <c r="R2017" s="668">
        <v>0</v>
      </c>
      <c r="S2017" s="658">
        <v>0</v>
      </c>
      <c r="T2017" s="676">
        <v>0</v>
      </c>
      <c r="U2017" s="677">
        <v>0</v>
      </c>
      <c r="V2017" s="677">
        <v>0</v>
      </c>
      <c r="W2017" s="677">
        <v>0</v>
      </c>
      <c r="X2017" s="678">
        <v>0</v>
      </c>
      <c r="Y2017" s="677">
        <v>0</v>
      </c>
      <c r="Z2017" s="677">
        <v>0</v>
      </c>
      <c r="AA2017" s="677">
        <v>0</v>
      </c>
      <c r="AB2017" s="677">
        <v>0</v>
      </c>
      <c r="AC2017" s="678">
        <v>0</v>
      </c>
      <c r="AD2017" s="676">
        <v>0</v>
      </c>
      <c r="AE2017" s="677">
        <v>0</v>
      </c>
      <c r="AF2017" s="677">
        <v>0</v>
      </c>
      <c r="AG2017" s="677">
        <v>0</v>
      </c>
      <c r="AH2017" s="678">
        <v>0</v>
      </c>
      <c r="AI2017" s="17"/>
      <c r="AM2017" s="109"/>
    </row>
    <row r="2018" spans="1:39" outlineLevel="2">
      <c r="A2018" s="37">
        <f>ROW()</f>
        <v>2018</v>
      </c>
      <c r="C2018" s="6" t="s">
        <v>473</v>
      </c>
      <c r="I2018" s="667"/>
      <c r="J2018" s="668"/>
      <c r="K2018" s="668"/>
      <c r="L2018" s="668"/>
      <c r="M2018" s="668"/>
      <c r="N2018" s="667"/>
      <c r="O2018" s="668"/>
      <c r="P2018" s="668"/>
      <c r="Q2018" s="668"/>
      <c r="R2018" s="668"/>
      <c r="S2018" s="658"/>
      <c r="T2018" s="676"/>
      <c r="U2018" s="677"/>
      <c r="V2018" s="677"/>
      <c r="W2018" s="677"/>
      <c r="X2018" s="678"/>
      <c r="Y2018" s="677">
        <v>0</v>
      </c>
      <c r="Z2018" s="677">
        <v>0</v>
      </c>
      <c r="AA2018" s="677">
        <v>0</v>
      </c>
      <c r="AB2018" s="677">
        <v>0</v>
      </c>
      <c r="AC2018" s="678">
        <v>0</v>
      </c>
      <c r="AD2018" s="676">
        <v>0</v>
      </c>
      <c r="AE2018" s="677">
        <v>0</v>
      </c>
      <c r="AF2018" s="677">
        <v>0</v>
      </c>
      <c r="AG2018" s="677">
        <v>0</v>
      </c>
      <c r="AH2018" s="678">
        <v>0</v>
      </c>
      <c r="AI2018" s="17"/>
      <c r="AM2018" s="109"/>
    </row>
    <row r="2019" spans="1:39" outlineLevel="2">
      <c r="A2019" s="37">
        <f>ROW()</f>
        <v>2019</v>
      </c>
      <c r="C2019" s="6" t="s">
        <v>474</v>
      </c>
      <c r="I2019" s="667"/>
      <c r="J2019" s="668"/>
      <c r="K2019" s="668"/>
      <c r="L2019" s="668"/>
      <c r="M2019" s="668"/>
      <c r="N2019" s="667"/>
      <c r="O2019" s="668"/>
      <c r="P2019" s="668"/>
      <c r="Q2019" s="668"/>
      <c r="R2019" s="668"/>
      <c r="S2019" s="658"/>
      <c r="T2019" s="676"/>
      <c r="U2019" s="677"/>
      <c r="V2019" s="677"/>
      <c r="W2019" s="677"/>
      <c r="X2019" s="678"/>
      <c r="Y2019" s="677">
        <v>0</v>
      </c>
      <c r="Z2019" s="677">
        <v>0</v>
      </c>
      <c r="AA2019" s="677">
        <v>0</v>
      </c>
      <c r="AB2019" s="677">
        <v>0</v>
      </c>
      <c r="AC2019" s="678">
        <v>0</v>
      </c>
      <c r="AD2019" s="676">
        <v>0</v>
      </c>
      <c r="AE2019" s="677">
        <v>0</v>
      </c>
      <c r="AF2019" s="677">
        <v>0</v>
      </c>
      <c r="AG2019" s="677">
        <v>0</v>
      </c>
      <c r="AH2019" s="678">
        <v>0</v>
      </c>
      <c r="AI2019" s="17"/>
      <c r="AM2019" s="109"/>
    </row>
    <row r="2020" spans="1:39" outlineLevel="2">
      <c r="A2020" s="37">
        <f>ROW()</f>
        <v>2020</v>
      </c>
      <c r="C2020" s="6" t="s">
        <v>477</v>
      </c>
      <c r="I2020" s="667"/>
      <c r="J2020" s="668"/>
      <c r="K2020" s="668"/>
      <c r="L2020" s="668"/>
      <c r="M2020" s="668"/>
      <c r="N2020" s="667"/>
      <c r="O2020" s="668"/>
      <c r="P2020" s="668"/>
      <c r="Q2020" s="668"/>
      <c r="R2020" s="668"/>
      <c r="S2020" s="658"/>
      <c r="T2020" s="676"/>
      <c r="U2020" s="677"/>
      <c r="V2020" s="677"/>
      <c r="W2020" s="677"/>
      <c r="X2020" s="678"/>
      <c r="Y2020" s="677">
        <v>0</v>
      </c>
      <c r="Z2020" s="677">
        <v>0</v>
      </c>
      <c r="AA2020" s="677">
        <v>0</v>
      </c>
      <c r="AB2020" s="677">
        <v>0</v>
      </c>
      <c r="AC2020" s="678">
        <v>0</v>
      </c>
      <c r="AD2020" s="676">
        <v>0</v>
      </c>
      <c r="AE2020" s="677">
        <v>0</v>
      </c>
      <c r="AF2020" s="677">
        <v>0</v>
      </c>
      <c r="AG2020" s="677">
        <v>0</v>
      </c>
      <c r="AH2020" s="678">
        <v>0</v>
      </c>
      <c r="AI2020" s="17"/>
      <c r="AM2020" s="109"/>
    </row>
    <row r="2021" spans="1:39" outlineLevel="2">
      <c r="A2021" s="37">
        <f>ROW()</f>
        <v>2021</v>
      </c>
      <c r="C2021" s="6" t="s">
        <v>511</v>
      </c>
      <c r="I2021" s="667"/>
      <c r="J2021" s="668"/>
      <c r="K2021" s="668"/>
      <c r="L2021" s="668"/>
      <c r="M2021" s="668"/>
      <c r="N2021" s="667"/>
      <c r="O2021" s="668"/>
      <c r="P2021" s="668"/>
      <c r="Q2021" s="668"/>
      <c r="R2021" s="668"/>
      <c r="S2021" s="658"/>
      <c r="T2021" s="676"/>
      <c r="U2021" s="677"/>
      <c r="V2021" s="677"/>
      <c r="W2021" s="677"/>
      <c r="X2021" s="678"/>
      <c r="Y2021" s="677"/>
      <c r="Z2021" s="677"/>
      <c r="AA2021" s="677"/>
      <c r="AB2021" s="677"/>
      <c r="AC2021" s="678"/>
      <c r="AD2021" s="676"/>
      <c r="AE2021" s="677"/>
      <c r="AF2021" s="677"/>
      <c r="AG2021" s="677"/>
      <c r="AH2021" s="678"/>
      <c r="AI2021" s="17"/>
      <c r="AM2021" s="109"/>
    </row>
    <row r="2022" spans="1:39" outlineLevel="2">
      <c r="A2022" s="37">
        <f>ROW()</f>
        <v>2022</v>
      </c>
      <c r="C2022" s="6" t="s">
        <v>655</v>
      </c>
      <c r="I2022" s="667"/>
      <c r="J2022" s="668"/>
      <c r="K2022" s="668"/>
      <c r="L2022" s="668"/>
      <c r="M2022" s="668"/>
      <c r="N2022" s="667"/>
      <c r="O2022" s="668"/>
      <c r="P2022" s="668"/>
      <c r="Q2022" s="668"/>
      <c r="R2022" s="668"/>
      <c r="S2022" s="658"/>
      <c r="T2022" s="676"/>
      <c r="U2022" s="677"/>
      <c r="V2022" s="677"/>
      <c r="W2022" s="677"/>
      <c r="X2022" s="678"/>
      <c r="Y2022" s="677"/>
      <c r="Z2022" s="677"/>
      <c r="AA2022" s="677"/>
      <c r="AB2022" s="677"/>
      <c r="AC2022" s="678"/>
      <c r="AD2022" s="676"/>
      <c r="AE2022" s="677"/>
      <c r="AF2022" s="677"/>
      <c r="AG2022" s="677"/>
      <c r="AH2022" s="678"/>
      <c r="AI2022" s="17"/>
      <c r="AM2022" s="109"/>
    </row>
    <row r="2023" spans="1:39" outlineLevel="2">
      <c r="A2023" s="37">
        <f>ROW()</f>
        <v>2023</v>
      </c>
      <c r="C2023" s="6" t="s">
        <v>656</v>
      </c>
      <c r="I2023" s="667"/>
      <c r="J2023" s="668"/>
      <c r="K2023" s="668"/>
      <c r="L2023" s="668"/>
      <c r="M2023" s="668"/>
      <c r="N2023" s="667"/>
      <c r="O2023" s="668"/>
      <c r="P2023" s="668"/>
      <c r="Q2023" s="668"/>
      <c r="R2023" s="668"/>
      <c r="S2023" s="658"/>
      <c r="T2023" s="676"/>
      <c r="U2023" s="677"/>
      <c r="V2023" s="677"/>
      <c r="W2023" s="677"/>
      <c r="X2023" s="678"/>
      <c r="Y2023" s="677"/>
      <c r="Z2023" s="677"/>
      <c r="AA2023" s="677"/>
      <c r="AB2023" s="677"/>
      <c r="AC2023" s="678"/>
      <c r="AD2023" s="676"/>
      <c r="AE2023" s="677"/>
      <c r="AF2023" s="677"/>
      <c r="AG2023" s="677"/>
      <c r="AH2023" s="678"/>
      <c r="AI2023" s="17"/>
      <c r="AM2023" s="109"/>
    </row>
    <row r="2024" spans="1:39" outlineLevel="2">
      <c r="A2024" s="37">
        <f>ROW()</f>
        <v>2024</v>
      </c>
      <c r="C2024" s="6" t="s">
        <v>667</v>
      </c>
      <c r="I2024" s="667"/>
      <c r="J2024" s="668"/>
      <c r="K2024" s="668"/>
      <c r="L2024" s="668"/>
      <c r="M2024" s="668"/>
      <c r="N2024" s="667"/>
      <c r="O2024" s="668"/>
      <c r="P2024" s="668"/>
      <c r="Q2024" s="668"/>
      <c r="R2024" s="668"/>
      <c r="S2024" s="658"/>
      <c r="T2024" s="676"/>
      <c r="U2024" s="677"/>
      <c r="V2024" s="677"/>
      <c r="W2024" s="677"/>
      <c r="X2024" s="678"/>
      <c r="Y2024" s="677"/>
      <c r="Z2024" s="677"/>
      <c r="AA2024" s="677"/>
      <c r="AB2024" s="677"/>
      <c r="AC2024" s="678"/>
      <c r="AD2024" s="676"/>
      <c r="AE2024" s="677"/>
      <c r="AF2024" s="677"/>
      <c r="AG2024" s="677"/>
      <c r="AH2024" s="678"/>
      <c r="AI2024" s="17"/>
      <c r="AM2024" s="109"/>
    </row>
    <row r="2025" spans="1:39" outlineLevel="2">
      <c r="A2025" s="37">
        <f>ROW()</f>
        <v>2025</v>
      </c>
      <c r="C2025" s="6" t="s">
        <v>212</v>
      </c>
      <c r="I2025" s="667">
        <v>0</v>
      </c>
      <c r="J2025" s="668">
        <v>0</v>
      </c>
      <c r="K2025" s="668">
        <v>0</v>
      </c>
      <c r="L2025" s="668">
        <v>0</v>
      </c>
      <c r="M2025" s="668">
        <v>0</v>
      </c>
      <c r="N2025" s="667">
        <v>0</v>
      </c>
      <c r="O2025" s="668">
        <v>0</v>
      </c>
      <c r="P2025" s="668">
        <v>0</v>
      </c>
      <c r="Q2025" s="668">
        <v>0</v>
      </c>
      <c r="R2025" s="668">
        <v>0</v>
      </c>
      <c r="S2025" s="658">
        <v>0</v>
      </c>
      <c r="T2025" s="676">
        <v>0</v>
      </c>
      <c r="U2025" s="677">
        <v>0</v>
      </c>
      <c r="V2025" s="677">
        <v>0</v>
      </c>
      <c r="W2025" s="677">
        <v>0</v>
      </c>
      <c r="X2025" s="678">
        <v>0</v>
      </c>
      <c r="Y2025" s="677">
        <v>0</v>
      </c>
      <c r="Z2025" s="677">
        <v>0</v>
      </c>
      <c r="AA2025" s="677">
        <v>0</v>
      </c>
      <c r="AB2025" s="677">
        <v>0</v>
      </c>
      <c r="AC2025" s="678">
        <v>0</v>
      </c>
      <c r="AD2025" s="676">
        <v>0</v>
      </c>
      <c r="AE2025" s="677">
        <v>0</v>
      </c>
      <c r="AF2025" s="677">
        <v>0</v>
      </c>
      <c r="AG2025" s="677">
        <v>0</v>
      </c>
      <c r="AH2025" s="678">
        <v>0</v>
      </c>
      <c r="AI2025" s="17"/>
      <c r="AM2025" s="109"/>
    </row>
    <row r="2026" spans="1:39" outlineLevel="2">
      <c r="A2026" s="37">
        <f>ROW()</f>
        <v>2026</v>
      </c>
      <c r="C2026" s="6" t="s">
        <v>362</v>
      </c>
      <c r="I2026" s="669"/>
      <c r="J2026" s="670"/>
      <c r="K2026" s="670"/>
      <c r="L2026" s="670"/>
      <c r="M2026" s="670"/>
      <c r="N2026" s="669"/>
      <c r="O2026" s="670"/>
      <c r="P2026" s="670"/>
      <c r="Q2026" s="670"/>
      <c r="R2026" s="670"/>
      <c r="S2026" s="659"/>
      <c r="T2026" s="682"/>
      <c r="U2026" s="683"/>
      <c r="V2026" s="683"/>
      <c r="W2026" s="683"/>
      <c r="X2026" s="684"/>
      <c r="Y2026" s="680">
        <v>0</v>
      </c>
      <c r="Z2026" s="680">
        <v>0</v>
      </c>
      <c r="AA2026" s="680">
        <v>0</v>
      </c>
      <c r="AB2026" s="680">
        <v>0</v>
      </c>
      <c r="AC2026" s="681">
        <v>0</v>
      </c>
      <c r="AD2026" s="679">
        <v>0</v>
      </c>
      <c r="AE2026" s="680">
        <v>0</v>
      </c>
      <c r="AF2026" s="680">
        <v>0</v>
      </c>
      <c r="AG2026" s="680">
        <v>0</v>
      </c>
      <c r="AH2026" s="681">
        <v>0</v>
      </c>
      <c r="AI2026" s="17"/>
      <c r="AM2026" s="109"/>
    </row>
    <row r="2027" spans="1:39" outlineLevel="2">
      <c r="A2027" s="37">
        <f>ROW()</f>
        <v>2027</v>
      </c>
      <c r="C2027" s="6" t="s">
        <v>1</v>
      </c>
      <c r="I2027" s="204">
        <f t="shared" ref="I2027:AC2027" si="1261">SUM(I2014:I2026)</f>
        <v>0</v>
      </c>
      <c r="J2027" s="9">
        <f t="shared" si="1261"/>
        <v>0</v>
      </c>
      <c r="K2027" s="9">
        <f t="shared" si="1261"/>
        <v>0</v>
      </c>
      <c r="L2027" s="9">
        <f t="shared" si="1261"/>
        <v>0</v>
      </c>
      <c r="M2027" s="9">
        <f t="shared" si="1261"/>
        <v>0</v>
      </c>
      <c r="N2027" s="204">
        <f t="shared" si="1261"/>
        <v>0</v>
      </c>
      <c r="O2027" s="9">
        <f t="shared" si="1261"/>
        <v>0</v>
      </c>
      <c r="P2027" s="9">
        <f t="shared" si="1261"/>
        <v>0</v>
      </c>
      <c r="Q2027" s="9">
        <f t="shared" si="1261"/>
        <v>0</v>
      </c>
      <c r="R2027" s="9">
        <f t="shared" si="1261"/>
        <v>0</v>
      </c>
      <c r="S2027" s="18">
        <f t="shared" si="1261"/>
        <v>0</v>
      </c>
      <c r="T2027" s="204">
        <f t="shared" si="1261"/>
        <v>0</v>
      </c>
      <c r="U2027" s="9">
        <f t="shared" si="1261"/>
        <v>0</v>
      </c>
      <c r="V2027" s="9">
        <f t="shared" si="1261"/>
        <v>0</v>
      </c>
      <c r="W2027" s="9">
        <f t="shared" si="1261"/>
        <v>0</v>
      </c>
      <c r="X2027" s="18">
        <f t="shared" si="1261"/>
        <v>0</v>
      </c>
      <c r="Y2027" s="9">
        <f t="shared" si="1261"/>
        <v>0</v>
      </c>
      <c r="Z2027" s="9">
        <f t="shared" si="1261"/>
        <v>0</v>
      </c>
      <c r="AA2027" s="9">
        <f t="shared" si="1261"/>
        <v>0</v>
      </c>
      <c r="AB2027" s="9">
        <f t="shared" si="1261"/>
        <v>0</v>
      </c>
      <c r="AC2027" s="18">
        <f t="shared" si="1261"/>
        <v>0</v>
      </c>
      <c r="AD2027" s="204">
        <f t="shared" ref="AD2027:AH2027" si="1262">SUM(AD2014:AD2026)</f>
        <v>0</v>
      </c>
      <c r="AE2027" s="9">
        <f t="shared" si="1262"/>
        <v>0</v>
      </c>
      <c r="AF2027" s="9">
        <f t="shared" si="1262"/>
        <v>0</v>
      </c>
      <c r="AG2027" s="9">
        <f t="shared" si="1262"/>
        <v>0</v>
      </c>
      <c r="AH2027" s="18">
        <f t="shared" si="1262"/>
        <v>0</v>
      </c>
      <c r="AI2027" s="17"/>
      <c r="AM2027" s="109"/>
    </row>
    <row r="2028" spans="1:39" outlineLevel="2">
      <c r="A2028" s="37">
        <f>ROW()</f>
        <v>2028</v>
      </c>
      <c r="B2028" s="64" t="s">
        <v>553</v>
      </c>
      <c r="I2028" s="1312" t="s">
        <v>260</v>
      </c>
      <c r="J2028" s="1313"/>
      <c r="K2028" s="1313"/>
      <c r="L2028" s="1313"/>
      <c r="M2028" s="1313"/>
      <c r="N2028" s="1290" t="s">
        <v>286</v>
      </c>
      <c r="O2028" s="1291"/>
      <c r="P2028" s="1291"/>
      <c r="Q2028" s="1291"/>
      <c r="R2028" s="1291"/>
      <c r="S2028" s="1292"/>
      <c r="T2028" s="1312" t="s">
        <v>211</v>
      </c>
      <c r="U2028" s="1313"/>
      <c r="V2028" s="1313"/>
      <c r="W2028" s="1313"/>
      <c r="X2028" s="1314"/>
      <c r="Y2028" s="1313" t="s">
        <v>494</v>
      </c>
      <c r="Z2028" s="1313"/>
      <c r="AA2028" s="1313"/>
      <c r="AB2028" s="1313"/>
      <c r="AC2028" s="1313"/>
      <c r="AD2028" s="1313" t="s">
        <v>494</v>
      </c>
      <c r="AE2028" s="1313"/>
      <c r="AF2028" s="1313"/>
      <c r="AG2028" s="1313"/>
      <c r="AH2028" s="1314"/>
      <c r="AI2028" s="17"/>
      <c r="AM2028" s="109"/>
    </row>
    <row r="2029" spans="1:39" outlineLevel="2">
      <c r="A2029" s="37">
        <f>ROW()</f>
        <v>2029</v>
      </c>
      <c r="C2029" s="167" t="s">
        <v>2</v>
      </c>
      <c r="I2029" s="667">
        <v>0</v>
      </c>
      <c r="J2029" s="668">
        <v>0</v>
      </c>
      <c r="K2029" s="668">
        <v>0</v>
      </c>
      <c r="L2029" s="668">
        <v>0</v>
      </c>
      <c r="M2029" s="668">
        <v>0</v>
      </c>
      <c r="N2029" s="667">
        <v>0</v>
      </c>
      <c r="O2029" s="668">
        <v>0</v>
      </c>
      <c r="P2029" s="668">
        <v>0</v>
      </c>
      <c r="Q2029" s="668">
        <v>0</v>
      </c>
      <c r="R2029" s="668">
        <v>0</v>
      </c>
      <c r="S2029" s="658">
        <v>0</v>
      </c>
      <c r="T2029" s="676">
        <v>0</v>
      </c>
      <c r="U2029" s="677">
        <v>0</v>
      </c>
      <c r="V2029" s="677">
        <v>0</v>
      </c>
      <c r="W2029" s="677">
        <v>0</v>
      </c>
      <c r="X2029" s="678">
        <v>0</v>
      </c>
      <c r="Y2029" s="677">
        <v>0</v>
      </c>
      <c r="Z2029" s="677">
        <v>0</v>
      </c>
      <c r="AA2029" s="677">
        <v>0</v>
      </c>
      <c r="AB2029" s="677">
        <v>0</v>
      </c>
      <c r="AC2029" s="678">
        <v>0</v>
      </c>
      <c r="AD2029" s="676">
        <v>0</v>
      </c>
      <c r="AE2029" s="677">
        <v>0</v>
      </c>
      <c r="AF2029" s="677">
        <v>0</v>
      </c>
      <c r="AG2029" s="677">
        <v>0</v>
      </c>
      <c r="AH2029" s="678">
        <v>0</v>
      </c>
      <c r="AI2029" s="17"/>
      <c r="AM2029" s="109"/>
    </row>
    <row r="2030" spans="1:39" outlineLevel="2">
      <c r="A2030" s="37">
        <f>ROW()</f>
        <v>2030</v>
      </c>
      <c r="C2030" s="6" t="s">
        <v>3</v>
      </c>
      <c r="I2030" s="667">
        <v>0</v>
      </c>
      <c r="J2030" s="668">
        <v>0</v>
      </c>
      <c r="K2030" s="668">
        <v>0</v>
      </c>
      <c r="L2030" s="668">
        <v>0</v>
      </c>
      <c r="M2030" s="668">
        <v>0</v>
      </c>
      <c r="N2030" s="667">
        <v>0</v>
      </c>
      <c r="O2030" s="668">
        <v>0</v>
      </c>
      <c r="P2030" s="668">
        <v>0</v>
      </c>
      <c r="Q2030" s="668">
        <v>0</v>
      </c>
      <c r="R2030" s="668">
        <v>0</v>
      </c>
      <c r="S2030" s="658">
        <v>0</v>
      </c>
      <c r="T2030" s="676">
        <v>0</v>
      </c>
      <c r="U2030" s="677">
        <v>0</v>
      </c>
      <c r="V2030" s="677">
        <v>0</v>
      </c>
      <c r="W2030" s="677">
        <v>0</v>
      </c>
      <c r="X2030" s="678">
        <v>0</v>
      </c>
      <c r="Y2030" s="677">
        <v>0</v>
      </c>
      <c r="Z2030" s="677">
        <v>0</v>
      </c>
      <c r="AA2030" s="677">
        <v>0</v>
      </c>
      <c r="AB2030" s="677">
        <v>0</v>
      </c>
      <c r="AC2030" s="678">
        <v>0</v>
      </c>
      <c r="AD2030" s="676">
        <v>0</v>
      </c>
      <c r="AE2030" s="677">
        <v>0</v>
      </c>
      <c r="AF2030" s="677">
        <v>0</v>
      </c>
      <c r="AG2030" s="677">
        <v>0</v>
      </c>
      <c r="AH2030" s="678">
        <v>0</v>
      </c>
      <c r="AI2030" s="17"/>
      <c r="AM2030" s="109"/>
    </row>
    <row r="2031" spans="1:39" outlineLevel="2">
      <c r="A2031" s="37">
        <f>ROW()</f>
        <v>2031</v>
      </c>
      <c r="C2031" s="6" t="s">
        <v>4</v>
      </c>
      <c r="I2031" s="667">
        <v>0</v>
      </c>
      <c r="J2031" s="668">
        <v>0</v>
      </c>
      <c r="K2031" s="668">
        <v>0</v>
      </c>
      <c r="L2031" s="668">
        <v>0</v>
      </c>
      <c r="M2031" s="668">
        <v>0</v>
      </c>
      <c r="N2031" s="667">
        <v>0</v>
      </c>
      <c r="O2031" s="668">
        <v>0</v>
      </c>
      <c r="P2031" s="668">
        <v>0</v>
      </c>
      <c r="Q2031" s="668">
        <v>0</v>
      </c>
      <c r="R2031" s="668">
        <v>0</v>
      </c>
      <c r="S2031" s="658">
        <v>0</v>
      </c>
      <c r="T2031" s="676">
        <v>0</v>
      </c>
      <c r="U2031" s="677">
        <v>0</v>
      </c>
      <c r="V2031" s="677">
        <v>0</v>
      </c>
      <c r="W2031" s="677">
        <v>0</v>
      </c>
      <c r="X2031" s="678">
        <v>0</v>
      </c>
      <c r="Y2031" s="677">
        <v>0</v>
      </c>
      <c r="Z2031" s="677">
        <v>0</v>
      </c>
      <c r="AA2031" s="677">
        <v>0</v>
      </c>
      <c r="AB2031" s="677">
        <v>0</v>
      </c>
      <c r="AC2031" s="678">
        <v>0</v>
      </c>
      <c r="AD2031" s="676">
        <v>0</v>
      </c>
      <c r="AE2031" s="677">
        <v>0</v>
      </c>
      <c r="AF2031" s="677">
        <v>0</v>
      </c>
      <c r="AG2031" s="677">
        <v>0</v>
      </c>
      <c r="AH2031" s="678">
        <v>0</v>
      </c>
      <c r="AI2031" s="17"/>
      <c r="AM2031" s="109"/>
    </row>
    <row r="2032" spans="1:39" outlineLevel="2">
      <c r="A2032" s="37">
        <f>ROW()</f>
        <v>2032</v>
      </c>
      <c r="C2032" s="6" t="s">
        <v>208</v>
      </c>
      <c r="I2032" s="667">
        <v>0</v>
      </c>
      <c r="J2032" s="668">
        <v>0</v>
      </c>
      <c r="K2032" s="668">
        <v>0</v>
      </c>
      <c r="L2032" s="668">
        <v>0</v>
      </c>
      <c r="M2032" s="668">
        <v>0</v>
      </c>
      <c r="N2032" s="667">
        <v>0</v>
      </c>
      <c r="O2032" s="668">
        <v>0</v>
      </c>
      <c r="P2032" s="668">
        <v>0</v>
      </c>
      <c r="Q2032" s="668">
        <v>0</v>
      </c>
      <c r="R2032" s="668">
        <v>0</v>
      </c>
      <c r="S2032" s="658">
        <v>0</v>
      </c>
      <c r="T2032" s="676">
        <v>0</v>
      </c>
      <c r="U2032" s="677">
        <v>0</v>
      </c>
      <c r="V2032" s="677">
        <v>0</v>
      </c>
      <c r="W2032" s="677">
        <v>0</v>
      </c>
      <c r="X2032" s="678">
        <v>0</v>
      </c>
      <c r="Y2032" s="677">
        <v>0</v>
      </c>
      <c r="Z2032" s="677">
        <v>0</v>
      </c>
      <c r="AA2032" s="677">
        <v>0</v>
      </c>
      <c r="AB2032" s="677">
        <v>0</v>
      </c>
      <c r="AC2032" s="678">
        <v>0</v>
      </c>
      <c r="AD2032" s="676">
        <v>0</v>
      </c>
      <c r="AE2032" s="677">
        <v>0</v>
      </c>
      <c r="AF2032" s="677">
        <v>0</v>
      </c>
      <c r="AG2032" s="677">
        <v>0</v>
      </c>
      <c r="AH2032" s="678">
        <v>0</v>
      </c>
      <c r="AI2032" s="17"/>
      <c r="AM2032" s="109"/>
    </row>
    <row r="2033" spans="1:39" outlineLevel="2">
      <c r="A2033" s="37">
        <f>ROW()</f>
        <v>2033</v>
      </c>
      <c r="C2033" s="6" t="s">
        <v>473</v>
      </c>
      <c r="I2033" s="667"/>
      <c r="J2033" s="668"/>
      <c r="K2033" s="668"/>
      <c r="L2033" s="668"/>
      <c r="M2033" s="668"/>
      <c r="N2033" s="667"/>
      <c r="O2033" s="668"/>
      <c r="P2033" s="668"/>
      <c r="Q2033" s="668"/>
      <c r="R2033" s="668"/>
      <c r="S2033" s="658"/>
      <c r="T2033" s="676"/>
      <c r="U2033" s="677"/>
      <c r="V2033" s="677"/>
      <c r="W2033" s="677"/>
      <c r="X2033" s="678"/>
      <c r="Y2033" s="677">
        <v>0</v>
      </c>
      <c r="Z2033" s="677">
        <v>0</v>
      </c>
      <c r="AA2033" s="677">
        <v>0</v>
      </c>
      <c r="AB2033" s="677">
        <v>0</v>
      </c>
      <c r="AC2033" s="678">
        <v>0</v>
      </c>
      <c r="AD2033" s="676">
        <v>0</v>
      </c>
      <c r="AE2033" s="677">
        <v>0</v>
      </c>
      <c r="AF2033" s="677">
        <v>0</v>
      </c>
      <c r="AG2033" s="677">
        <v>0</v>
      </c>
      <c r="AH2033" s="678">
        <v>0</v>
      </c>
      <c r="AI2033" s="17"/>
      <c r="AM2033" s="109"/>
    </row>
    <row r="2034" spans="1:39" outlineLevel="2">
      <c r="A2034" s="37">
        <f>ROW()</f>
        <v>2034</v>
      </c>
      <c r="C2034" s="6" t="s">
        <v>474</v>
      </c>
      <c r="I2034" s="667"/>
      <c r="J2034" s="668"/>
      <c r="K2034" s="668"/>
      <c r="L2034" s="668"/>
      <c r="M2034" s="668"/>
      <c r="N2034" s="667"/>
      <c r="O2034" s="668"/>
      <c r="P2034" s="668"/>
      <c r="Q2034" s="668"/>
      <c r="R2034" s="668"/>
      <c r="S2034" s="658"/>
      <c r="T2034" s="676"/>
      <c r="U2034" s="677"/>
      <c r="V2034" s="677"/>
      <c r="W2034" s="677"/>
      <c r="X2034" s="678"/>
      <c r="Y2034" s="677">
        <v>0</v>
      </c>
      <c r="Z2034" s="677">
        <v>0</v>
      </c>
      <c r="AA2034" s="677">
        <v>0</v>
      </c>
      <c r="AB2034" s="677">
        <v>0</v>
      </c>
      <c r="AC2034" s="678">
        <v>0</v>
      </c>
      <c r="AD2034" s="676">
        <v>0</v>
      </c>
      <c r="AE2034" s="677">
        <v>0</v>
      </c>
      <c r="AF2034" s="677">
        <v>0</v>
      </c>
      <c r="AG2034" s="677">
        <v>0</v>
      </c>
      <c r="AH2034" s="678">
        <v>0</v>
      </c>
      <c r="AI2034" s="17"/>
      <c r="AM2034" s="109"/>
    </row>
    <row r="2035" spans="1:39" outlineLevel="2">
      <c r="A2035" s="37">
        <f>ROW()</f>
        <v>2035</v>
      </c>
      <c r="C2035" s="6" t="s">
        <v>477</v>
      </c>
      <c r="I2035" s="667"/>
      <c r="J2035" s="668"/>
      <c r="K2035" s="668"/>
      <c r="L2035" s="668"/>
      <c r="M2035" s="668"/>
      <c r="N2035" s="667"/>
      <c r="O2035" s="668"/>
      <c r="P2035" s="668"/>
      <c r="Q2035" s="668"/>
      <c r="R2035" s="668"/>
      <c r="S2035" s="658"/>
      <c r="T2035" s="676"/>
      <c r="U2035" s="677"/>
      <c r="V2035" s="677"/>
      <c r="W2035" s="677"/>
      <c r="X2035" s="678"/>
      <c r="Y2035" s="677">
        <v>0</v>
      </c>
      <c r="Z2035" s="677">
        <v>0</v>
      </c>
      <c r="AA2035" s="677">
        <v>0</v>
      </c>
      <c r="AB2035" s="677">
        <v>0</v>
      </c>
      <c r="AC2035" s="678">
        <v>0</v>
      </c>
      <c r="AD2035" s="676">
        <v>0</v>
      </c>
      <c r="AE2035" s="677">
        <v>0</v>
      </c>
      <c r="AF2035" s="677">
        <v>0</v>
      </c>
      <c r="AG2035" s="677">
        <v>0</v>
      </c>
      <c r="AH2035" s="678">
        <v>0</v>
      </c>
      <c r="AI2035" s="17"/>
      <c r="AM2035" s="109"/>
    </row>
    <row r="2036" spans="1:39" outlineLevel="2">
      <c r="A2036" s="37">
        <f>ROW()</f>
        <v>2036</v>
      </c>
      <c r="C2036" s="6" t="s">
        <v>511</v>
      </c>
      <c r="I2036" s="667"/>
      <c r="J2036" s="668"/>
      <c r="K2036" s="668"/>
      <c r="L2036" s="668"/>
      <c r="M2036" s="668"/>
      <c r="N2036" s="667"/>
      <c r="O2036" s="668"/>
      <c r="P2036" s="668"/>
      <c r="Q2036" s="668"/>
      <c r="R2036" s="668"/>
      <c r="S2036" s="658"/>
      <c r="T2036" s="676"/>
      <c r="U2036" s="677"/>
      <c r="V2036" s="677"/>
      <c r="W2036" s="677"/>
      <c r="X2036" s="678"/>
      <c r="Y2036" s="677"/>
      <c r="Z2036" s="677"/>
      <c r="AA2036" s="677"/>
      <c r="AB2036" s="677"/>
      <c r="AC2036" s="678"/>
      <c r="AD2036" s="676"/>
      <c r="AE2036" s="677"/>
      <c r="AF2036" s="677"/>
      <c r="AG2036" s="677"/>
      <c r="AH2036" s="678"/>
      <c r="AI2036" s="17"/>
      <c r="AM2036" s="109"/>
    </row>
    <row r="2037" spans="1:39" outlineLevel="2">
      <c r="A2037" s="37">
        <f>ROW()</f>
        <v>2037</v>
      </c>
      <c r="C2037" s="6" t="s">
        <v>655</v>
      </c>
      <c r="I2037" s="667"/>
      <c r="J2037" s="668"/>
      <c r="K2037" s="668"/>
      <c r="L2037" s="668"/>
      <c r="M2037" s="668"/>
      <c r="N2037" s="667"/>
      <c r="O2037" s="668"/>
      <c r="P2037" s="668"/>
      <c r="Q2037" s="668"/>
      <c r="R2037" s="668"/>
      <c r="S2037" s="658"/>
      <c r="T2037" s="676"/>
      <c r="U2037" s="677"/>
      <c r="V2037" s="677"/>
      <c r="W2037" s="677"/>
      <c r="X2037" s="678"/>
      <c r="Y2037" s="677"/>
      <c r="Z2037" s="677"/>
      <c r="AA2037" s="677"/>
      <c r="AB2037" s="677"/>
      <c r="AC2037" s="678"/>
      <c r="AD2037" s="676"/>
      <c r="AE2037" s="677"/>
      <c r="AF2037" s="677"/>
      <c r="AG2037" s="677"/>
      <c r="AH2037" s="678"/>
      <c r="AI2037" s="17"/>
      <c r="AM2037" s="109"/>
    </row>
    <row r="2038" spans="1:39" outlineLevel="2">
      <c r="A2038" s="37">
        <f>ROW()</f>
        <v>2038</v>
      </c>
      <c r="C2038" s="6" t="s">
        <v>656</v>
      </c>
      <c r="I2038" s="667"/>
      <c r="J2038" s="668"/>
      <c r="K2038" s="668"/>
      <c r="L2038" s="668"/>
      <c r="M2038" s="668"/>
      <c r="N2038" s="667"/>
      <c r="O2038" s="668"/>
      <c r="P2038" s="668"/>
      <c r="Q2038" s="668"/>
      <c r="R2038" s="668"/>
      <c r="S2038" s="658"/>
      <c r="T2038" s="676"/>
      <c r="U2038" s="677"/>
      <c r="V2038" s="677"/>
      <c r="W2038" s="677"/>
      <c r="X2038" s="678"/>
      <c r="Y2038" s="677"/>
      <c r="Z2038" s="677"/>
      <c r="AA2038" s="677"/>
      <c r="AB2038" s="677"/>
      <c r="AC2038" s="678"/>
      <c r="AD2038" s="676"/>
      <c r="AE2038" s="677"/>
      <c r="AF2038" s="677"/>
      <c r="AG2038" s="677"/>
      <c r="AH2038" s="678"/>
      <c r="AI2038" s="17"/>
      <c r="AM2038" s="109"/>
    </row>
    <row r="2039" spans="1:39" outlineLevel="2">
      <c r="A2039" s="37">
        <f>ROW()</f>
        <v>2039</v>
      </c>
      <c r="C2039" s="6" t="s">
        <v>667</v>
      </c>
      <c r="I2039" s="667"/>
      <c r="J2039" s="668"/>
      <c r="K2039" s="668"/>
      <c r="L2039" s="668"/>
      <c r="M2039" s="668"/>
      <c r="N2039" s="667"/>
      <c r="O2039" s="668"/>
      <c r="P2039" s="668"/>
      <c r="Q2039" s="668"/>
      <c r="R2039" s="668"/>
      <c r="S2039" s="658"/>
      <c r="T2039" s="676"/>
      <c r="U2039" s="677"/>
      <c r="V2039" s="677"/>
      <c r="W2039" s="677"/>
      <c r="X2039" s="678"/>
      <c r="Y2039" s="677"/>
      <c r="Z2039" s="677"/>
      <c r="AA2039" s="677"/>
      <c r="AB2039" s="677"/>
      <c r="AC2039" s="678"/>
      <c r="AD2039" s="676"/>
      <c r="AE2039" s="677"/>
      <c r="AF2039" s="677"/>
      <c r="AG2039" s="677"/>
      <c r="AH2039" s="678"/>
      <c r="AI2039" s="17"/>
      <c r="AM2039" s="109"/>
    </row>
    <row r="2040" spans="1:39" outlineLevel="2">
      <c r="A2040" s="37">
        <f>ROW()</f>
        <v>2040</v>
      </c>
      <c r="C2040" s="6" t="s">
        <v>212</v>
      </c>
      <c r="I2040" s="667">
        <v>0</v>
      </c>
      <c r="J2040" s="668">
        <v>0</v>
      </c>
      <c r="K2040" s="668">
        <v>0</v>
      </c>
      <c r="L2040" s="668">
        <v>0</v>
      </c>
      <c r="M2040" s="668">
        <v>0</v>
      </c>
      <c r="N2040" s="667">
        <v>0</v>
      </c>
      <c r="O2040" s="668">
        <v>0</v>
      </c>
      <c r="P2040" s="668">
        <v>0</v>
      </c>
      <c r="Q2040" s="668">
        <v>0</v>
      </c>
      <c r="R2040" s="668">
        <v>0</v>
      </c>
      <c r="S2040" s="658">
        <v>0</v>
      </c>
      <c r="T2040" s="676">
        <v>0</v>
      </c>
      <c r="U2040" s="677">
        <v>0</v>
      </c>
      <c r="V2040" s="677">
        <v>0</v>
      </c>
      <c r="W2040" s="677">
        <v>0</v>
      </c>
      <c r="X2040" s="678">
        <v>0</v>
      </c>
      <c r="Y2040" s="677">
        <v>0</v>
      </c>
      <c r="Z2040" s="677">
        <v>0</v>
      </c>
      <c r="AA2040" s="677">
        <v>0</v>
      </c>
      <c r="AB2040" s="677">
        <v>0</v>
      </c>
      <c r="AC2040" s="678">
        <v>0</v>
      </c>
      <c r="AD2040" s="676">
        <v>0</v>
      </c>
      <c r="AE2040" s="677">
        <v>0</v>
      </c>
      <c r="AF2040" s="677">
        <v>0</v>
      </c>
      <c r="AG2040" s="677">
        <v>0</v>
      </c>
      <c r="AH2040" s="678">
        <v>0</v>
      </c>
      <c r="AI2040" s="17"/>
      <c r="AM2040" s="109"/>
    </row>
    <row r="2041" spans="1:39" outlineLevel="2">
      <c r="A2041" s="37">
        <f>ROW()</f>
        <v>2041</v>
      </c>
      <c r="C2041" s="6" t="s">
        <v>362</v>
      </c>
      <c r="I2041" s="669"/>
      <c r="J2041" s="670"/>
      <c r="K2041" s="670"/>
      <c r="L2041" s="670"/>
      <c r="M2041" s="670"/>
      <c r="N2041" s="669"/>
      <c r="O2041" s="670"/>
      <c r="P2041" s="670"/>
      <c r="Q2041" s="670"/>
      <c r="R2041" s="670"/>
      <c r="S2041" s="659"/>
      <c r="T2041" s="682"/>
      <c r="U2041" s="683"/>
      <c r="V2041" s="683"/>
      <c r="W2041" s="683"/>
      <c r="X2041" s="684"/>
      <c r="Y2041" s="680">
        <v>0</v>
      </c>
      <c r="Z2041" s="680">
        <v>0</v>
      </c>
      <c r="AA2041" s="680">
        <v>0</v>
      </c>
      <c r="AB2041" s="680">
        <v>0</v>
      </c>
      <c r="AC2041" s="681">
        <v>0</v>
      </c>
      <c r="AD2041" s="679">
        <v>0</v>
      </c>
      <c r="AE2041" s="680">
        <v>0</v>
      </c>
      <c r="AF2041" s="680">
        <v>0</v>
      </c>
      <c r="AG2041" s="680">
        <v>0</v>
      </c>
      <c r="AH2041" s="681">
        <v>0</v>
      </c>
      <c r="AI2041" s="17"/>
      <c r="AM2041" s="109"/>
    </row>
    <row r="2042" spans="1:39" outlineLevel="2">
      <c r="A2042" s="37">
        <f>ROW()</f>
        <v>2042</v>
      </c>
      <c r="C2042" s="6" t="s">
        <v>1</v>
      </c>
      <c r="I2042" s="204">
        <f t="shared" ref="I2042:AC2042" si="1263">SUM(I2029:I2041)</f>
        <v>0</v>
      </c>
      <c r="J2042" s="9">
        <f t="shared" si="1263"/>
        <v>0</v>
      </c>
      <c r="K2042" s="9">
        <f t="shared" si="1263"/>
        <v>0</v>
      </c>
      <c r="L2042" s="9">
        <f t="shared" si="1263"/>
        <v>0</v>
      </c>
      <c r="M2042" s="9">
        <f t="shared" si="1263"/>
        <v>0</v>
      </c>
      <c r="N2042" s="204">
        <f t="shared" si="1263"/>
        <v>0</v>
      </c>
      <c r="O2042" s="9">
        <f t="shared" si="1263"/>
        <v>0</v>
      </c>
      <c r="P2042" s="9">
        <f t="shared" si="1263"/>
        <v>0</v>
      </c>
      <c r="Q2042" s="9">
        <f t="shared" si="1263"/>
        <v>0</v>
      </c>
      <c r="R2042" s="9">
        <f t="shared" si="1263"/>
        <v>0</v>
      </c>
      <c r="S2042" s="18">
        <f t="shared" si="1263"/>
        <v>0</v>
      </c>
      <c r="T2042" s="204">
        <f t="shared" si="1263"/>
        <v>0</v>
      </c>
      <c r="U2042" s="9">
        <f t="shared" si="1263"/>
        <v>0</v>
      </c>
      <c r="V2042" s="9">
        <f t="shared" si="1263"/>
        <v>0</v>
      </c>
      <c r="W2042" s="9">
        <f t="shared" si="1263"/>
        <v>0</v>
      </c>
      <c r="X2042" s="18">
        <f t="shared" si="1263"/>
        <v>0</v>
      </c>
      <c r="Y2042" s="9">
        <f t="shared" si="1263"/>
        <v>0</v>
      </c>
      <c r="Z2042" s="9">
        <f t="shared" si="1263"/>
        <v>0</v>
      </c>
      <c r="AA2042" s="9">
        <f t="shared" si="1263"/>
        <v>0</v>
      </c>
      <c r="AB2042" s="9">
        <f t="shared" si="1263"/>
        <v>0</v>
      </c>
      <c r="AC2042" s="18">
        <f t="shared" si="1263"/>
        <v>0</v>
      </c>
      <c r="AD2042" s="204">
        <f t="shared" ref="AD2042:AH2042" si="1264">SUM(AD2029:AD2041)</f>
        <v>0</v>
      </c>
      <c r="AE2042" s="9">
        <f t="shared" si="1264"/>
        <v>0</v>
      </c>
      <c r="AF2042" s="9">
        <f t="shared" si="1264"/>
        <v>0</v>
      </c>
      <c r="AG2042" s="9">
        <f t="shared" si="1264"/>
        <v>0</v>
      </c>
      <c r="AH2042" s="18">
        <f t="shared" si="1264"/>
        <v>0</v>
      </c>
      <c r="AI2042" s="17"/>
      <c r="AM2042" s="109"/>
    </row>
    <row r="2043" spans="1:39" outlineLevel="2">
      <c r="A2043" s="37">
        <f>ROW()</f>
        <v>2043</v>
      </c>
      <c r="B2043" s="64" t="s">
        <v>554</v>
      </c>
      <c r="I2043" s="1312" t="s">
        <v>260</v>
      </c>
      <c r="J2043" s="1313"/>
      <c r="K2043" s="1313"/>
      <c r="L2043" s="1313"/>
      <c r="M2043" s="1313"/>
      <c r="N2043" s="1290" t="s">
        <v>286</v>
      </c>
      <c r="O2043" s="1291"/>
      <c r="P2043" s="1291"/>
      <c r="Q2043" s="1291"/>
      <c r="R2043" s="1291"/>
      <c r="S2043" s="1292"/>
      <c r="T2043" s="1312" t="s">
        <v>211</v>
      </c>
      <c r="U2043" s="1313"/>
      <c r="V2043" s="1313"/>
      <c r="W2043" s="1313"/>
      <c r="X2043" s="1314"/>
      <c r="Y2043" s="1313" t="s">
        <v>494</v>
      </c>
      <c r="Z2043" s="1313"/>
      <c r="AA2043" s="1313"/>
      <c r="AB2043" s="1313"/>
      <c r="AC2043" s="1313"/>
      <c r="AD2043" s="1313" t="s">
        <v>494</v>
      </c>
      <c r="AE2043" s="1313"/>
      <c r="AF2043" s="1313"/>
      <c r="AG2043" s="1313"/>
      <c r="AH2043" s="1314"/>
      <c r="AI2043" s="17"/>
      <c r="AM2043" s="109"/>
    </row>
    <row r="2044" spans="1:39" outlineLevel="2">
      <c r="A2044" s="37">
        <f>ROW()</f>
        <v>2044</v>
      </c>
      <c r="C2044" s="167" t="s">
        <v>2</v>
      </c>
      <c r="I2044" s="667">
        <v>0</v>
      </c>
      <c r="J2044" s="668">
        <v>0</v>
      </c>
      <c r="K2044" s="668">
        <v>0</v>
      </c>
      <c r="L2044" s="668">
        <v>0</v>
      </c>
      <c r="M2044" s="668">
        <v>0</v>
      </c>
      <c r="N2044" s="667">
        <v>0</v>
      </c>
      <c r="O2044" s="668">
        <v>0</v>
      </c>
      <c r="P2044" s="668">
        <v>0</v>
      </c>
      <c r="Q2044" s="668">
        <v>0</v>
      </c>
      <c r="R2044" s="668">
        <v>0</v>
      </c>
      <c r="S2044" s="658">
        <v>0</v>
      </c>
      <c r="T2044" s="676">
        <v>0</v>
      </c>
      <c r="U2044" s="677">
        <v>0</v>
      </c>
      <c r="V2044" s="677">
        <v>0</v>
      </c>
      <c r="W2044" s="677">
        <v>0</v>
      </c>
      <c r="X2044" s="678">
        <v>0</v>
      </c>
      <c r="Y2044" s="677">
        <v>0</v>
      </c>
      <c r="Z2044" s="677">
        <v>0</v>
      </c>
      <c r="AA2044" s="677">
        <v>0</v>
      </c>
      <c r="AB2044" s="677">
        <v>0</v>
      </c>
      <c r="AC2044" s="678">
        <v>0</v>
      </c>
      <c r="AD2044" s="676">
        <v>0</v>
      </c>
      <c r="AE2044" s="677">
        <v>0</v>
      </c>
      <c r="AF2044" s="677">
        <v>0</v>
      </c>
      <c r="AG2044" s="677">
        <v>0</v>
      </c>
      <c r="AH2044" s="678">
        <v>0</v>
      </c>
      <c r="AI2044" s="17"/>
      <c r="AM2044" s="109"/>
    </row>
    <row r="2045" spans="1:39" outlineLevel="2">
      <c r="A2045" s="37">
        <f>ROW()</f>
        <v>2045</v>
      </c>
      <c r="C2045" s="6" t="s">
        <v>3</v>
      </c>
      <c r="I2045" s="667">
        <v>0</v>
      </c>
      <c r="J2045" s="668">
        <v>0</v>
      </c>
      <c r="K2045" s="668">
        <v>0</v>
      </c>
      <c r="L2045" s="668">
        <v>0</v>
      </c>
      <c r="M2045" s="668">
        <v>0</v>
      </c>
      <c r="N2045" s="667">
        <v>0</v>
      </c>
      <c r="O2045" s="668">
        <v>0</v>
      </c>
      <c r="P2045" s="668">
        <v>0</v>
      </c>
      <c r="Q2045" s="668">
        <v>0</v>
      </c>
      <c r="R2045" s="668">
        <v>0</v>
      </c>
      <c r="S2045" s="658">
        <v>0</v>
      </c>
      <c r="T2045" s="676">
        <v>0</v>
      </c>
      <c r="U2045" s="677">
        <v>0</v>
      </c>
      <c r="V2045" s="677">
        <v>0</v>
      </c>
      <c r="W2045" s="677">
        <v>0</v>
      </c>
      <c r="X2045" s="678">
        <v>0</v>
      </c>
      <c r="Y2045" s="677">
        <v>0</v>
      </c>
      <c r="Z2045" s="677">
        <v>0</v>
      </c>
      <c r="AA2045" s="677">
        <v>0</v>
      </c>
      <c r="AB2045" s="677">
        <v>0</v>
      </c>
      <c r="AC2045" s="678">
        <v>0</v>
      </c>
      <c r="AD2045" s="676">
        <v>0</v>
      </c>
      <c r="AE2045" s="677">
        <v>0</v>
      </c>
      <c r="AF2045" s="677">
        <v>0</v>
      </c>
      <c r="AG2045" s="677">
        <v>0</v>
      </c>
      <c r="AH2045" s="678">
        <v>0</v>
      </c>
      <c r="AI2045" s="17"/>
      <c r="AM2045" s="109"/>
    </row>
    <row r="2046" spans="1:39" outlineLevel="2">
      <c r="A2046" s="37">
        <f>ROW()</f>
        <v>2046</v>
      </c>
      <c r="C2046" s="6" t="s">
        <v>4</v>
      </c>
      <c r="I2046" s="667">
        <v>0</v>
      </c>
      <c r="J2046" s="668">
        <v>0</v>
      </c>
      <c r="K2046" s="668">
        <v>0</v>
      </c>
      <c r="L2046" s="668">
        <v>0</v>
      </c>
      <c r="M2046" s="668">
        <v>0</v>
      </c>
      <c r="N2046" s="667">
        <v>0</v>
      </c>
      <c r="O2046" s="668">
        <v>0</v>
      </c>
      <c r="P2046" s="668">
        <v>0</v>
      </c>
      <c r="Q2046" s="668">
        <v>0</v>
      </c>
      <c r="R2046" s="668">
        <v>0</v>
      </c>
      <c r="S2046" s="658">
        <v>0</v>
      </c>
      <c r="T2046" s="676">
        <v>0</v>
      </c>
      <c r="U2046" s="677">
        <v>0</v>
      </c>
      <c r="V2046" s="677">
        <v>0</v>
      </c>
      <c r="W2046" s="677">
        <v>0</v>
      </c>
      <c r="X2046" s="678">
        <v>0</v>
      </c>
      <c r="Y2046" s="677">
        <v>0</v>
      </c>
      <c r="Z2046" s="677">
        <v>0</v>
      </c>
      <c r="AA2046" s="677">
        <v>0</v>
      </c>
      <c r="AB2046" s="677">
        <v>0</v>
      </c>
      <c r="AC2046" s="678">
        <v>0</v>
      </c>
      <c r="AD2046" s="676">
        <v>0</v>
      </c>
      <c r="AE2046" s="677">
        <v>0</v>
      </c>
      <c r="AF2046" s="677">
        <v>0</v>
      </c>
      <c r="AG2046" s="677">
        <v>0</v>
      </c>
      <c r="AH2046" s="678">
        <v>0</v>
      </c>
      <c r="AI2046" s="17"/>
      <c r="AM2046" s="109"/>
    </row>
    <row r="2047" spans="1:39" outlineLevel="2">
      <c r="A2047" s="37">
        <f>ROW()</f>
        <v>2047</v>
      </c>
      <c r="C2047" s="6" t="s">
        <v>208</v>
      </c>
      <c r="I2047" s="667">
        <v>0</v>
      </c>
      <c r="J2047" s="668">
        <v>0</v>
      </c>
      <c r="K2047" s="668">
        <v>0</v>
      </c>
      <c r="L2047" s="668">
        <v>0</v>
      </c>
      <c r="M2047" s="668">
        <v>0</v>
      </c>
      <c r="N2047" s="667">
        <v>0</v>
      </c>
      <c r="O2047" s="668">
        <v>0</v>
      </c>
      <c r="P2047" s="668">
        <v>0</v>
      </c>
      <c r="Q2047" s="668">
        <v>0</v>
      </c>
      <c r="R2047" s="668">
        <v>0</v>
      </c>
      <c r="S2047" s="658">
        <v>0</v>
      </c>
      <c r="T2047" s="676">
        <v>0</v>
      </c>
      <c r="U2047" s="677">
        <v>0</v>
      </c>
      <c r="V2047" s="677">
        <v>0</v>
      </c>
      <c r="W2047" s="677">
        <v>0</v>
      </c>
      <c r="X2047" s="678">
        <v>0</v>
      </c>
      <c r="Y2047" s="677">
        <v>0</v>
      </c>
      <c r="Z2047" s="677">
        <v>0</v>
      </c>
      <c r="AA2047" s="677">
        <v>0</v>
      </c>
      <c r="AB2047" s="677">
        <v>0</v>
      </c>
      <c r="AC2047" s="678">
        <v>0</v>
      </c>
      <c r="AD2047" s="676">
        <v>0</v>
      </c>
      <c r="AE2047" s="677">
        <v>0</v>
      </c>
      <c r="AF2047" s="677">
        <v>0</v>
      </c>
      <c r="AG2047" s="677">
        <v>0</v>
      </c>
      <c r="AH2047" s="678">
        <v>0</v>
      </c>
      <c r="AI2047" s="17"/>
      <c r="AM2047" s="109"/>
    </row>
    <row r="2048" spans="1:39" outlineLevel="2">
      <c r="A2048" s="37">
        <f>ROW()</f>
        <v>2048</v>
      </c>
      <c r="C2048" s="6" t="s">
        <v>473</v>
      </c>
      <c r="I2048" s="667"/>
      <c r="J2048" s="668"/>
      <c r="K2048" s="668"/>
      <c r="L2048" s="668"/>
      <c r="M2048" s="668"/>
      <c r="N2048" s="667"/>
      <c r="O2048" s="668"/>
      <c r="P2048" s="668"/>
      <c r="Q2048" s="668"/>
      <c r="R2048" s="668"/>
      <c r="S2048" s="658"/>
      <c r="T2048" s="676"/>
      <c r="U2048" s="677"/>
      <c r="V2048" s="677"/>
      <c r="W2048" s="677"/>
      <c r="X2048" s="678"/>
      <c r="Y2048" s="677">
        <v>0</v>
      </c>
      <c r="Z2048" s="677">
        <v>0</v>
      </c>
      <c r="AA2048" s="677">
        <v>0</v>
      </c>
      <c r="AB2048" s="677">
        <v>0</v>
      </c>
      <c r="AC2048" s="678">
        <v>0</v>
      </c>
      <c r="AD2048" s="676">
        <v>0</v>
      </c>
      <c r="AE2048" s="677">
        <v>0</v>
      </c>
      <c r="AF2048" s="677">
        <v>0</v>
      </c>
      <c r="AG2048" s="677">
        <v>0</v>
      </c>
      <c r="AH2048" s="678">
        <v>0</v>
      </c>
      <c r="AI2048" s="17"/>
      <c r="AM2048" s="109"/>
    </row>
    <row r="2049" spans="1:39" outlineLevel="2">
      <c r="A2049" s="37">
        <f>ROW()</f>
        <v>2049</v>
      </c>
      <c r="C2049" s="6" t="s">
        <v>474</v>
      </c>
      <c r="I2049" s="667"/>
      <c r="J2049" s="668"/>
      <c r="K2049" s="668"/>
      <c r="L2049" s="668"/>
      <c r="M2049" s="668"/>
      <c r="N2049" s="667"/>
      <c r="O2049" s="668"/>
      <c r="P2049" s="668"/>
      <c r="Q2049" s="668"/>
      <c r="R2049" s="668"/>
      <c r="S2049" s="658"/>
      <c r="T2049" s="676"/>
      <c r="U2049" s="677"/>
      <c r="V2049" s="677"/>
      <c r="W2049" s="677"/>
      <c r="X2049" s="678"/>
      <c r="Y2049" s="677">
        <v>0</v>
      </c>
      <c r="Z2049" s="677">
        <v>0</v>
      </c>
      <c r="AA2049" s="677">
        <v>0</v>
      </c>
      <c r="AB2049" s="677">
        <v>0</v>
      </c>
      <c r="AC2049" s="678">
        <v>0</v>
      </c>
      <c r="AD2049" s="676">
        <v>0</v>
      </c>
      <c r="AE2049" s="677">
        <v>0</v>
      </c>
      <c r="AF2049" s="677">
        <v>0</v>
      </c>
      <c r="AG2049" s="677">
        <v>0</v>
      </c>
      <c r="AH2049" s="678">
        <v>0</v>
      </c>
      <c r="AI2049" s="17"/>
      <c r="AM2049" s="109"/>
    </row>
    <row r="2050" spans="1:39" outlineLevel="2">
      <c r="A2050" s="37">
        <f>ROW()</f>
        <v>2050</v>
      </c>
      <c r="C2050" s="6" t="s">
        <v>477</v>
      </c>
      <c r="I2050" s="667"/>
      <c r="J2050" s="668"/>
      <c r="K2050" s="668"/>
      <c r="L2050" s="668"/>
      <c r="M2050" s="668"/>
      <c r="N2050" s="667"/>
      <c r="O2050" s="668"/>
      <c r="P2050" s="668"/>
      <c r="Q2050" s="668"/>
      <c r="R2050" s="668"/>
      <c r="S2050" s="658"/>
      <c r="T2050" s="676"/>
      <c r="U2050" s="677"/>
      <c r="V2050" s="677"/>
      <c r="W2050" s="677"/>
      <c r="X2050" s="678"/>
      <c r="Y2050" s="677">
        <v>0</v>
      </c>
      <c r="Z2050" s="677">
        <v>0</v>
      </c>
      <c r="AA2050" s="677">
        <v>0</v>
      </c>
      <c r="AB2050" s="677">
        <v>0</v>
      </c>
      <c r="AC2050" s="678">
        <v>0</v>
      </c>
      <c r="AD2050" s="676">
        <v>0</v>
      </c>
      <c r="AE2050" s="677">
        <v>0</v>
      </c>
      <c r="AF2050" s="677">
        <v>0</v>
      </c>
      <c r="AG2050" s="677">
        <v>0</v>
      </c>
      <c r="AH2050" s="678">
        <v>0</v>
      </c>
      <c r="AI2050" s="17"/>
      <c r="AM2050" s="109"/>
    </row>
    <row r="2051" spans="1:39" outlineLevel="2">
      <c r="A2051" s="37">
        <f>ROW()</f>
        <v>2051</v>
      </c>
      <c r="C2051" s="6" t="s">
        <v>511</v>
      </c>
      <c r="I2051" s="667"/>
      <c r="J2051" s="668"/>
      <c r="K2051" s="668"/>
      <c r="L2051" s="668"/>
      <c r="M2051" s="668"/>
      <c r="N2051" s="667"/>
      <c r="O2051" s="668"/>
      <c r="P2051" s="668"/>
      <c r="Q2051" s="668"/>
      <c r="R2051" s="668"/>
      <c r="S2051" s="658"/>
      <c r="T2051" s="676"/>
      <c r="U2051" s="677"/>
      <c r="V2051" s="677"/>
      <c r="W2051" s="677"/>
      <c r="X2051" s="678"/>
      <c r="Y2051" s="677"/>
      <c r="Z2051" s="677"/>
      <c r="AA2051" s="677"/>
      <c r="AB2051" s="677"/>
      <c r="AC2051" s="678"/>
      <c r="AD2051" s="676"/>
      <c r="AE2051" s="677"/>
      <c r="AF2051" s="677"/>
      <c r="AG2051" s="677"/>
      <c r="AH2051" s="678"/>
      <c r="AI2051" s="17"/>
      <c r="AM2051" s="109"/>
    </row>
    <row r="2052" spans="1:39" outlineLevel="2">
      <c r="A2052" s="37">
        <f>ROW()</f>
        <v>2052</v>
      </c>
      <c r="C2052" s="6" t="s">
        <v>655</v>
      </c>
      <c r="I2052" s="667"/>
      <c r="J2052" s="668"/>
      <c r="K2052" s="668"/>
      <c r="L2052" s="668"/>
      <c r="M2052" s="668"/>
      <c r="N2052" s="667"/>
      <c r="O2052" s="668"/>
      <c r="P2052" s="668"/>
      <c r="Q2052" s="668"/>
      <c r="R2052" s="668"/>
      <c r="S2052" s="658"/>
      <c r="T2052" s="676"/>
      <c r="U2052" s="677"/>
      <c r="V2052" s="677"/>
      <c r="W2052" s="677"/>
      <c r="X2052" s="678"/>
      <c r="Y2052" s="677"/>
      <c r="Z2052" s="677"/>
      <c r="AA2052" s="677"/>
      <c r="AB2052" s="677"/>
      <c r="AC2052" s="678"/>
      <c r="AD2052" s="676"/>
      <c r="AE2052" s="677"/>
      <c r="AF2052" s="677"/>
      <c r="AG2052" s="677"/>
      <c r="AH2052" s="678"/>
      <c r="AI2052" s="17"/>
      <c r="AM2052" s="109"/>
    </row>
    <row r="2053" spans="1:39" outlineLevel="2">
      <c r="A2053" s="37">
        <f>ROW()</f>
        <v>2053</v>
      </c>
      <c r="C2053" s="6" t="s">
        <v>656</v>
      </c>
      <c r="I2053" s="667"/>
      <c r="J2053" s="668"/>
      <c r="K2053" s="668"/>
      <c r="L2053" s="668"/>
      <c r="M2053" s="668"/>
      <c r="N2053" s="667"/>
      <c r="O2053" s="668"/>
      <c r="P2053" s="668"/>
      <c r="Q2053" s="668"/>
      <c r="R2053" s="668"/>
      <c r="S2053" s="658"/>
      <c r="T2053" s="676"/>
      <c r="U2053" s="677"/>
      <c r="V2053" s="677"/>
      <c r="W2053" s="677"/>
      <c r="X2053" s="678"/>
      <c r="Y2053" s="677"/>
      <c r="Z2053" s="677"/>
      <c r="AA2053" s="677"/>
      <c r="AB2053" s="677"/>
      <c r="AC2053" s="678"/>
      <c r="AD2053" s="676"/>
      <c r="AE2053" s="677"/>
      <c r="AF2053" s="677"/>
      <c r="AG2053" s="677"/>
      <c r="AH2053" s="678"/>
      <c r="AI2053" s="17"/>
      <c r="AM2053" s="109"/>
    </row>
    <row r="2054" spans="1:39" outlineLevel="2">
      <c r="A2054" s="37">
        <f>ROW()</f>
        <v>2054</v>
      </c>
      <c r="C2054" s="6" t="s">
        <v>667</v>
      </c>
      <c r="I2054" s="667"/>
      <c r="J2054" s="668"/>
      <c r="K2054" s="668"/>
      <c r="L2054" s="668"/>
      <c r="M2054" s="668"/>
      <c r="N2054" s="667"/>
      <c r="O2054" s="668"/>
      <c r="P2054" s="668"/>
      <c r="Q2054" s="668"/>
      <c r="R2054" s="668"/>
      <c r="S2054" s="658"/>
      <c r="T2054" s="676"/>
      <c r="U2054" s="677"/>
      <c r="V2054" s="677"/>
      <c r="W2054" s="677"/>
      <c r="X2054" s="678"/>
      <c r="Y2054" s="677"/>
      <c r="Z2054" s="677"/>
      <c r="AA2054" s="677"/>
      <c r="AB2054" s="677"/>
      <c r="AC2054" s="678"/>
      <c r="AD2054" s="676"/>
      <c r="AE2054" s="677"/>
      <c r="AF2054" s="677"/>
      <c r="AG2054" s="677"/>
      <c r="AH2054" s="678"/>
      <c r="AI2054" s="17"/>
      <c r="AM2054" s="109"/>
    </row>
    <row r="2055" spans="1:39" outlineLevel="2">
      <c r="A2055" s="37">
        <f>ROW()</f>
        <v>2055</v>
      </c>
      <c r="C2055" s="6" t="s">
        <v>212</v>
      </c>
      <c r="I2055" s="667">
        <v>0</v>
      </c>
      <c r="J2055" s="668">
        <v>0</v>
      </c>
      <c r="K2055" s="668">
        <v>0</v>
      </c>
      <c r="L2055" s="668">
        <v>0</v>
      </c>
      <c r="M2055" s="668">
        <v>0</v>
      </c>
      <c r="N2055" s="667">
        <v>0</v>
      </c>
      <c r="O2055" s="668">
        <v>0</v>
      </c>
      <c r="P2055" s="668">
        <v>0</v>
      </c>
      <c r="Q2055" s="668">
        <v>0</v>
      </c>
      <c r="R2055" s="668">
        <v>0</v>
      </c>
      <c r="S2055" s="658">
        <v>0</v>
      </c>
      <c r="T2055" s="676">
        <v>0</v>
      </c>
      <c r="U2055" s="677">
        <v>0</v>
      </c>
      <c r="V2055" s="677">
        <v>0</v>
      </c>
      <c r="W2055" s="677">
        <v>0</v>
      </c>
      <c r="X2055" s="678">
        <v>0</v>
      </c>
      <c r="Y2055" s="677">
        <v>0</v>
      </c>
      <c r="Z2055" s="677">
        <v>0</v>
      </c>
      <c r="AA2055" s="677">
        <v>0</v>
      </c>
      <c r="AB2055" s="677">
        <v>0</v>
      </c>
      <c r="AC2055" s="678">
        <v>0</v>
      </c>
      <c r="AD2055" s="676">
        <v>0</v>
      </c>
      <c r="AE2055" s="677">
        <v>0</v>
      </c>
      <c r="AF2055" s="677">
        <v>0</v>
      </c>
      <c r="AG2055" s="677">
        <v>0</v>
      </c>
      <c r="AH2055" s="678">
        <v>0</v>
      </c>
      <c r="AI2055" s="17"/>
      <c r="AM2055" s="109"/>
    </row>
    <row r="2056" spans="1:39" outlineLevel="2">
      <c r="A2056" s="37">
        <f>ROW()</f>
        <v>2056</v>
      </c>
      <c r="C2056" s="6" t="s">
        <v>362</v>
      </c>
      <c r="I2056" s="669"/>
      <c r="J2056" s="670"/>
      <c r="K2056" s="670"/>
      <c r="L2056" s="670"/>
      <c r="M2056" s="670"/>
      <c r="N2056" s="669"/>
      <c r="O2056" s="670"/>
      <c r="P2056" s="670"/>
      <c r="Q2056" s="670"/>
      <c r="R2056" s="670"/>
      <c r="S2056" s="659"/>
      <c r="T2056" s="682"/>
      <c r="U2056" s="683"/>
      <c r="V2056" s="683"/>
      <c r="W2056" s="683"/>
      <c r="X2056" s="684"/>
      <c r="Y2056" s="680">
        <v>0</v>
      </c>
      <c r="Z2056" s="680">
        <v>0</v>
      </c>
      <c r="AA2056" s="680">
        <v>0</v>
      </c>
      <c r="AB2056" s="680">
        <v>0</v>
      </c>
      <c r="AC2056" s="681">
        <v>0</v>
      </c>
      <c r="AD2056" s="679">
        <v>0</v>
      </c>
      <c r="AE2056" s="680">
        <v>0</v>
      </c>
      <c r="AF2056" s="680">
        <v>0</v>
      </c>
      <c r="AG2056" s="680">
        <v>0</v>
      </c>
      <c r="AH2056" s="681">
        <v>0</v>
      </c>
      <c r="AI2056" s="17"/>
      <c r="AM2056" s="109"/>
    </row>
    <row r="2057" spans="1:39" outlineLevel="2">
      <c r="A2057" s="37">
        <f>ROW()</f>
        <v>2057</v>
      </c>
      <c r="C2057" s="6" t="s">
        <v>1</v>
      </c>
      <c r="I2057" s="204">
        <f t="shared" ref="I2057:AC2057" si="1265">SUM(I2044:I2056)</f>
        <v>0</v>
      </c>
      <c r="J2057" s="9">
        <f t="shared" si="1265"/>
        <v>0</v>
      </c>
      <c r="K2057" s="9">
        <f t="shared" si="1265"/>
        <v>0</v>
      </c>
      <c r="L2057" s="9">
        <f t="shared" si="1265"/>
        <v>0</v>
      </c>
      <c r="M2057" s="9">
        <f t="shared" si="1265"/>
        <v>0</v>
      </c>
      <c r="N2057" s="204">
        <f t="shared" si="1265"/>
        <v>0</v>
      </c>
      <c r="O2057" s="9">
        <f t="shared" si="1265"/>
        <v>0</v>
      </c>
      <c r="P2057" s="9">
        <f t="shared" si="1265"/>
        <v>0</v>
      </c>
      <c r="Q2057" s="9">
        <f t="shared" si="1265"/>
        <v>0</v>
      </c>
      <c r="R2057" s="9">
        <f t="shared" si="1265"/>
        <v>0</v>
      </c>
      <c r="S2057" s="18">
        <f t="shared" si="1265"/>
        <v>0</v>
      </c>
      <c r="T2057" s="204">
        <f t="shared" si="1265"/>
        <v>0</v>
      </c>
      <c r="U2057" s="9">
        <f t="shared" si="1265"/>
        <v>0</v>
      </c>
      <c r="V2057" s="9">
        <f t="shared" si="1265"/>
        <v>0</v>
      </c>
      <c r="W2057" s="9">
        <f t="shared" si="1265"/>
        <v>0</v>
      </c>
      <c r="X2057" s="18">
        <f t="shared" si="1265"/>
        <v>0</v>
      </c>
      <c r="Y2057" s="9">
        <f t="shared" si="1265"/>
        <v>0</v>
      </c>
      <c r="Z2057" s="9">
        <f t="shared" si="1265"/>
        <v>0</v>
      </c>
      <c r="AA2057" s="9">
        <f t="shared" si="1265"/>
        <v>0</v>
      </c>
      <c r="AB2057" s="9">
        <f t="shared" si="1265"/>
        <v>0</v>
      </c>
      <c r="AC2057" s="18">
        <f t="shared" si="1265"/>
        <v>0</v>
      </c>
      <c r="AD2057" s="204">
        <f t="shared" ref="AD2057:AH2057" si="1266">SUM(AD2044:AD2056)</f>
        <v>0</v>
      </c>
      <c r="AE2057" s="9">
        <f t="shared" si="1266"/>
        <v>0</v>
      </c>
      <c r="AF2057" s="9">
        <f t="shared" si="1266"/>
        <v>0</v>
      </c>
      <c r="AG2057" s="9">
        <f t="shared" si="1266"/>
        <v>0</v>
      </c>
      <c r="AH2057" s="18">
        <f t="shared" si="1266"/>
        <v>0</v>
      </c>
      <c r="AI2057" s="17"/>
      <c r="AM2057" s="109"/>
    </row>
    <row r="2058" spans="1:39" outlineLevel="2">
      <c r="A2058" s="37">
        <f>ROW()</f>
        <v>2058</v>
      </c>
      <c r="B2058" s="64" t="s">
        <v>555</v>
      </c>
      <c r="I2058" s="1312" t="s">
        <v>260</v>
      </c>
      <c r="J2058" s="1313"/>
      <c r="K2058" s="1313"/>
      <c r="L2058" s="1313"/>
      <c r="M2058" s="1313"/>
      <c r="N2058" s="1290" t="s">
        <v>286</v>
      </c>
      <c r="O2058" s="1291"/>
      <c r="P2058" s="1291"/>
      <c r="Q2058" s="1291"/>
      <c r="R2058" s="1291"/>
      <c r="S2058" s="1292"/>
      <c r="T2058" s="1312" t="s">
        <v>211</v>
      </c>
      <c r="U2058" s="1313"/>
      <c r="V2058" s="1313"/>
      <c r="W2058" s="1313"/>
      <c r="X2058" s="1314"/>
      <c r="Y2058" s="1313" t="s">
        <v>494</v>
      </c>
      <c r="Z2058" s="1313"/>
      <c r="AA2058" s="1313"/>
      <c r="AB2058" s="1313"/>
      <c r="AC2058" s="1313"/>
      <c r="AD2058" s="1313" t="s">
        <v>494</v>
      </c>
      <c r="AE2058" s="1313"/>
      <c r="AF2058" s="1313"/>
      <c r="AG2058" s="1313"/>
      <c r="AH2058" s="1314"/>
      <c r="AI2058" s="17"/>
      <c r="AM2058" s="109"/>
    </row>
    <row r="2059" spans="1:39" outlineLevel="2">
      <c r="A2059" s="37">
        <f>ROW()</f>
        <v>2059</v>
      </c>
      <c r="C2059" s="167" t="s">
        <v>2</v>
      </c>
      <c r="I2059" s="667">
        <v>0</v>
      </c>
      <c r="J2059" s="668">
        <v>0</v>
      </c>
      <c r="K2059" s="668">
        <v>0</v>
      </c>
      <c r="L2059" s="668">
        <v>0</v>
      </c>
      <c r="M2059" s="668">
        <v>0</v>
      </c>
      <c r="N2059" s="667">
        <v>0</v>
      </c>
      <c r="O2059" s="668">
        <v>0</v>
      </c>
      <c r="P2059" s="668">
        <v>0</v>
      </c>
      <c r="Q2059" s="668">
        <v>0</v>
      </c>
      <c r="R2059" s="668">
        <v>0</v>
      </c>
      <c r="S2059" s="658">
        <v>0</v>
      </c>
      <c r="T2059" s="676">
        <v>0</v>
      </c>
      <c r="U2059" s="677">
        <v>0</v>
      </c>
      <c r="V2059" s="677">
        <v>0</v>
      </c>
      <c r="W2059" s="677">
        <v>0</v>
      </c>
      <c r="X2059" s="678">
        <v>0</v>
      </c>
      <c r="Y2059" s="677">
        <v>0</v>
      </c>
      <c r="Z2059" s="677">
        <v>0</v>
      </c>
      <c r="AA2059" s="677">
        <v>0</v>
      </c>
      <c r="AB2059" s="677">
        <v>0</v>
      </c>
      <c r="AC2059" s="678">
        <v>0</v>
      </c>
      <c r="AD2059" s="676">
        <v>0</v>
      </c>
      <c r="AE2059" s="677">
        <v>0</v>
      </c>
      <c r="AF2059" s="677">
        <v>0</v>
      </c>
      <c r="AG2059" s="677">
        <v>0</v>
      </c>
      <c r="AH2059" s="678">
        <v>0</v>
      </c>
      <c r="AI2059" s="17"/>
      <c r="AM2059" s="109"/>
    </row>
    <row r="2060" spans="1:39" outlineLevel="2">
      <c r="A2060" s="37">
        <f>ROW()</f>
        <v>2060</v>
      </c>
      <c r="C2060" s="6" t="s">
        <v>3</v>
      </c>
      <c r="I2060" s="667">
        <v>0</v>
      </c>
      <c r="J2060" s="668">
        <v>0</v>
      </c>
      <c r="K2060" s="668">
        <v>0</v>
      </c>
      <c r="L2060" s="668">
        <v>0</v>
      </c>
      <c r="M2060" s="668">
        <v>0</v>
      </c>
      <c r="N2060" s="667">
        <v>0</v>
      </c>
      <c r="O2060" s="668">
        <v>0</v>
      </c>
      <c r="P2060" s="668">
        <v>0</v>
      </c>
      <c r="Q2060" s="668">
        <v>0</v>
      </c>
      <c r="R2060" s="668">
        <v>0</v>
      </c>
      <c r="S2060" s="658">
        <v>0</v>
      </c>
      <c r="T2060" s="676">
        <v>0</v>
      </c>
      <c r="U2060" s="677">
        <v>0</v>
      </c>
      <c r="V2060" s="677">
        <v>0</v>
      </c>
      <c r="W2060" s="677">
        <v>0</v>
      </c>
      <c r="X2060" s="678">
        <v>0</v>
      </c>
      <c r="Y2060" s="677">
        <v>0</v>
      </c>
      <c r="Z2060" s="677">
        <v>0</v>
      </c>
      <c r="AA2060" s="677">
        <v>0</v>
      </c>
      <c r="AB2060" s="677">
        <v>0</v>
      </c>
      <c r="AC2060" s="678">
        <v>0</v>
      </c>
      <c r="AD2060" s="676">
        <v>0</v>
      </c>
      <c r="AE2060" s="677">
        <v>0</v>
      </c>
      <c r="AF2060" s="677">
        <v>0</v>
      </c>
      <c r="AG2060" s="677">
        <v>0</v>
      </c>
      <c r="AH2060" s="678">
        <v>0</v>
      </c>
      <c r="AI2060" s="17"/>
      <c r="AM2060" s="109"/>
    </row>
    <row r="2061" spans="1:39" outlineLevel="2">
      <c r="A2061" s="37">
        <f>ROW()</f>
        <v>2061</v>
      </c>
      <c r="C2061" s="6" t="s">
        <v>4</v>
      </c>
      <c r="I2061" s="667">
        <v>0</v>
      </c>
      <c r="J2061" s="668">
        <v>0</v>
      </c>
      <c r="K2061" s="668">
        <v>0</v>
      </c>
      <c r="L2061" s="668">
        <v>0</v>
      </c>
      <c r="M2061" s="668">
        <v>0</v>
      </c>
      <c r="N2061" s="667">
        <v>0</v>
      </c>
      <c r="O2061" s="668">
        <v>0</v>
      </c>
      <c r="P2061" s="668">
        <v>0</v>
      </c>
      <c r="Q2061" s="668">
        <v>0</v>
      </c>
      <c r="R2061" s="668">
        <v>0</v>
      </c>
      <c r="S2061" s="658">
        <v>0</v>
      </c>
      <c r="T2061" s="676">
        <v>0</v>
      </c>
      <c r="U2061" s="677">
        <v>0</v>
      </c>
      <c r="V2061" s="677">
        <v>0</v>
      </c>
      <c r="W2061" s="677">
        <v>0</v>
      </c>
      <c r="X2061" s="678">
        <v>0</v>
      </c>
      <c r="Y2061" s="677">
        <v>0</v>
      </c>
      <c r="Z2061" s="677">
        <v>0</v>
      </c>
      <c r="AA2061" s="677">
        <v>0</v>
      </c>
      <c r="AB2061" s="677">
        <v>0</v>
      </c>
      <c r="AC2061" s="678">
        <v>0</v>
      </c>
      <c r="AD2061" s="676">
        <v>0</v>
      </c>
      <c r="AE2061" s="677">
        <v>0</v>
      </c>
      <c r="AF2061" s="677">
        <v>0</v>
      </c>
      <c r="AG2061" s="677">
        <v>0</v>
      </c>
      <c r="AH2061" s="678">
        <v>0</v>
      </c>
      <c r="AI2061" s="17"/>
      <c r="AM2061" s="109"/>
    </row>
    <row r="2062" spans="1:39" outlineLevel="2">
      <c r="A2062" s="37">
        <f>ROW()</f>
        <v>2062</v>
      </c>
      <c r="C2062" s="6" t="s">
        <v>208</v>
      </c>
      <c r="I2062" s="667">
        <v>0</v>
      </c>
      <c r="J2062" s="668">
        <v>0</v>
      </c>
      <c r="K2062" s="668">
        <v>0</v>
      </c>
      <c r="L2062" s="668">
        <v>0</v>
      </c>
      <c r="M2062" s="668">
        <v>0</v>
      </c>
      <c r="N2062" s="667">
        <v>0</v>
      </c>
      <c r="O2062" s="668">
        <v>0</v>
      </c>
      <c r="P2062" s="668">
        <v>0</v>
      </c>
      <c r="Q2062" s="668">
        <v>0</v>
      </c>
      <c r="R2062" s="668">
        <v>0</v>
      </c>
      <c r="S2062" s="658">
        <v>0</v>
      </c>
      <c r="T2062" s="676">
        <v>0</v>
      </c>
      <c r="U2062" s="677">
        <v>0</v>
      </c>
      <c r="V2062" s="677">
        <v>0</v>
      </c>
      <c r="W2062" s="677">
        <v>0</v>
      </c>
      <c r="X2062" s="678">
        <v>0</v>
      </c>
      <c r="Y2062" s="677">
        <v>0</v>
      </c>
      <c r="Z2062" s="677">
        <v>0</v>
      </c>
      <c r="AA2062" s="677">
        <v>0</v>
      </c>
      <c r="AB2062" s="677">
        <v>0</v>
      </c>
      <c r="AC2062" s="678">
        <v>0</v>
      </c>
      <c r="AD2062" s="676">
        <v>0</v>
      </c>
      <c r="AE2062" s="677">
        <v>0</v>
      </c>
      <c r="AF2062" s="677">
        <v>0</v>
      </c>
      <c r="AG2062" s="677">
        <v>0</v>
      </c>
      <c r="AH2062" s="678">
        <v>0</v>
      </c>
      <c r="AI2062" s="17"/>
      <c r="AM2062" s="109"/>
    </row>
    <row r="2063" spans="1:39" outlineLevel="2">
      <c r="A2063" s="37">
        <f>ROW()</f>
        <v>2063</v>
      </c>
      <c r="C2063" s="6" t="s">
        <v>473</v>
      </c>
      <c r="I2063" s="667"/>
      <c r="J2063" s="668"/>
      <c r="K2063" s="668"/>
      <c r="L2063" s="668"/>
      <c r="M2063" s="668"/>
      <c r="N2063" s="667"/>
      <c r="O2063" s="668"/>
      <c r="P2063" s="668"/>
      <c r="Q2063" s="668"/>
      <c r="R2063" s="668"/>
      <c r="S2063" s="658"/>
      <c r="T2063" s="676"/>
      <c r="U2063" s="677"/>
      <c r="V2063" s="677"/>
      <c r="W2063" s="677"/>
      <c r="X2063" s="678"/>
      <c r="Y2063" s="677">
        <v>0</v>
      </c>
      <c r="Z2063" s="677">
        <v>0</v>
      </c>
      <c r="AA2063" s="677">
        <v>0</v>
      </c>
      <c r="AB2063" s="677">
        <v>0</v>
      </c>
      <c r="AC2063" s="678">
        <v>0</v>
      </c>
      <c r="AD2063" s="676">
        <v>0</v>
      </c>
      <c r="AE2063" s="677">
        <v>0</v>
      </c>
      <c r="AF2063" s="677">
        <v>0</v>
      </c>
      <c r="AG2063" s="677">
        <v>0</v>
      </c>
      <c r="AH2063" s="678">
        <v>0</v>
      </c>
      <c r="AI2063" s="17"/>
      <c r="AM2063" s="109"/>
    </row>
    <row r="2064" spans="1:39" outlineLevel="2">
      <c r="A2064" s="37">
        <f>ROW()</f>
        <v>2064</v>
      </c>
      <c r="C2064" s="6" t="s">
        <v>474</v>
      </c>
      <c r="I2064" s="667"/>
      <c r="J2064" s="668"/>
      <c r="K2064" s="668"/>
      <c r="L2064" s="668"/>
      <c r="M2064" s="668"/>
      <c r="N2064" s="667"/>
      <c r="O2064" s="668"/>
      <c r="P2064" s="668"/>
      <c r="Q2064" s="668"/>
      <c r="R2064" s="668"/>
      <c r="S2064" s="658"/>
      <c r="T2064" s="676"/>
      <c r="U2064" s="677"/>
      <c r="V2064" s="677"/>
      <c r="W2064" s="677"/>
      <c r="X2064" s="678"/>
      <c r="Y2064" s="677">
        <v>0</v>
      </c>
      <c r="Z2064" s="677">
        <v>0</v>
      </c>
      <c r="AA2064" s="677">
        <v>0</v>
      </c>
      <c r="AB2064" s="677">
        <v>0</v>
      </c>
      <c r="AC2064" s="678">
        <v>0</v>
      </c>
      <c r="AD2064" s="676">
        <v>0</v>
      </c>
      <c r="AE2064" s="677">
        <v>0</v>
      </c>
      <c r="AF2064" s="677">
        <v>0</v>
      </c>
      <c r="AG2064" s="677">
        <v>0</v>
      </c>
      <c r="AH2064" s="678">
        <v>0</v>
      </c>
      <c r="AI2064" s="17"/>
      <c r="AM2064" s="109"/>
    </row>
    <row r="2065" spans="1:39" outlineLevel="2">
      <c r="A2065" s="37">
        <f>ROW()</f>
        <v>2065</v>
      </c>
      <c r="C2065" s="6" t="s">
        <v>477</v>
      </c>
      <c r="I2065" s="667"/>
      <c r="J2065" s="668"/>
      <c r="K2065" s="668"/>
      <c r="L2065" s="668"/>
      <c r="M2065" s="668"/>
      <c r="N2065" s="667"/>
      <c r="O2065" s="668"/>
      <c r="P2065" s="668"/>
      <c r="Q2065" s="668"/>
      <c r="R2065" s="668"/>
      <c r="S2065" s="658"/>
      <c r="T2065" s="676"/>
      <c r="U2065" s="677"/>
      <c r="V2065" s="677"/>
      <c r="W2065" s="677"/>
      <c r="X2065" s="678"/>
      <c r="Y2065" s="677">
        <v>0</v>
      </c>
      <c r="Z2065" s="677">
        <v>0</v>
      </c>
      <c r="AA2065" s="677">
        <v>0</v>
      </c>
      <c r="AB2065" s="677">
        <v>0</v>
      </c>
      <c r="AC2065" s="678">
        <v>0</v>
      </c>
      <c r="AD2065" s="676">
        <v>0</v>
      </c>
      <c r="AE2065" s="677">
        <v>0</v>
      </c>
      <c r="AF2065" s="677">
        <v>0</v>
      </c>
      <c r="AG2065" s="677">
        <v>0</v>
      </c>
      <c r="AH2065" s="678">
        <v>0</v>
      </c>
      <c r="AI2065" s="17"/>
      <c r="AM2065" s="109"/>
    </row>
    <row r="2066" spans="1:39" outlineLevel="2">
      <c r="A2066" s="37">
        <f>ROW()</f>
        <v>2066</v>
      </c>
      <c r="C2066" s="6" t="s">
        <v>511</v>
      </c>
      <c r="I2066" s="667"/>
      <c r="J2066" s="668"/>
      <c r="K2066" s="668"/>
      <c r="L2066" s="668"/>
      <c r="M2066" s="668"/>
      <c r="N2066" s="667"/>
      <c r="O2066" s="668"/>
      <c r="P2066" s="668"/>
      <c r="Q2066" s="668"/>
      <c r="R2066" s="668"/>
      <c r="S2066" s="658"/>
      <c r="T2066" s="676"/>
      <c r="U2066" s="677"/>
      <c r="V2066" s="677"/>
      <c r="W2066" s="677"/>
      <c r="X2066" s="678"/>
      <c r="Y2066" s="677"/>
      <c r="Z2066" s="677"/>
      <c r="AA2066" s="677"/>
      <c r="AB2066" s="677"/>
      <c r="AC2066" s="678"/>
      <c r="AD2066" s="676"/>
      <c r="AE2066" s="677"/>
      <c r="AF2066" s="677"/>
      <c r="AG2066" s="677"/>
      <c r="AH2066" s="678"/>
      <c r="AI2066" s="17"/>
      <c r="AM2066" s="109"/>
    </row>
    <row r="2067" spans="1:39" outlineLevel="2">
      <c r="A2067" s="37">
        <f>ROW()</f>
        <v>2067</v>
      </c>
      <c r="C2067" s="6" t="s">
        <v>655</v>
      </c>
      <c r="I2067" s="667"/>
      <c r="J2067" s="668"/>
      <c r="K2067" s="668"/>
      <c r="L2067" s="668"/>
      <c r="M2067" s="668"/>
      <c r="N2067" s="667"/>
      <c r="O2067" s="668"/>
      <c r="P2067" s="668"/>
      <c r="Q2067" s="668"/>
      <c r="R2067" s="668"/>
      <c r="S2067" s="658"/>
      <c r="T2067" s="676"/>
      <c r="U2067" s="677"/>
      <c r="V2067" s="677"/>
      <c r="W2067" s="677"/>
      <c r="X2067" s="678"/>
      <c r="Y2067" s="677"/>
      <c r="Z2067" s="677"/>
      <c r="AA2067" s="677"/>
      <c r="AB2067" s="677"/>
      <c r="AC2067" s="678"/>
      <c r="AD2067" s="676"/>
      <c r="AE2067" s="677"/>
      <c r="AF2067" s="677"/>
      <c r="AG2067" s="677"/>
      <c r="AH2067" s="678"/>
      <c r="AI2067" s="17"/>
      <c r="AM2067" s="109"/>
    </row>
    <row r="2068" spans="1:39" outlineLevel="2">
      <c r="A2068" s="37">
        <f>ROW()</f>
        <v>2068</v>
      </c>
      <c r="C2068" s="6" t="s">
        <v>656</v>
      </c>
      <c r="I2068" s="667"/>
      <c r="J2068" s="668"/>
      <c r="K2068" s="668"/>
      <c r="L2068" s="668"/>
      <c r="M2068" s="668"/>
      <c r="N2068" s="667"/>
      <c r="O2068" s="668"/>
      <c r="P2068" s="668"/>
      <c r="Q2068" s="668"/>
      <c r="R2068" s="668"/>
      <c r="S2068" s="658"/>
      <c r="T2068" s="676"/>
      <c r="U2068" s="677"/>
      <c r="V2068" s="677"/>
      <c r="W2068" s="677"/>
      <c r="X2068" s="678"/>
      <c r="Y2068" s="677"/>
      <c r="Z2068" s="677"/>
      <c r="AA2068" s="677"/>
      <c r="AB2068" s="677"/>
      <c r="AC2068" s="678"/>
      <c r="AD2068" s="676"/>
      <c r="AE2068" s="677"/>
      <c r="AF2068" s="677"/>
      <c r="AG2068" s="677"/>
      <c r="AH2068" s="678"/>
      <c r="AI2068" s="17"/>
      <c r="AM2068" s="109"/>
    </row>
    <row r="2069" spans="1:39" outlineLevel="2">
      <c r="A2069" s="37">
        <f>ROW()</f>
        <v>2069</v>
      </c>
      <c r="C2069" s="6" t="s">
        <v>667</v>
      </c>
      <c r="I2069" s="667"/>
      <c r="J2069" s="668"/>
      <c r="K2069" s="668"/>
      <c r="L2069" s="668"/>
      <c r="M2069" s="668"/>
      <c r="N2069" s="667"/>
      <c r="O2069" s="668"/>
      <c r="P2069" s="668"/>
      <c r="Q2069" s="668"/>
      <c r="R2069" s="668"/>
      <c r="S2069" s="658"/>
      <c r="T2069" s="676"/>
      <c r="U2069" s="677"/>
      <c r="V2069" s="677"/>
      <c r="W2069" s="677"/>
      <c r="X2069" s="678"/>
      <c r="Y2069" s="677"/>
      <c r="Z2069" s="677"/>
      <c r="AA2069" s="677"/>
      <c r="AB2069" s="677"/>
      <c r="AC2069" s="678"/>
      <c r="AD2069" s="676"/>
      <c r="AE2069" s="677"/>
      <c r="AF2069" s="677"/>
      <c r="AG2069" s="677"/>
      <c r="AH2069" s="678"/>
      <c r="AI2069" s="17"/>
      <c r="AM2069" s="109"/>
    </row>
    <row r="2070" spans="1:39" outlineLevel="2">
      <c r="A2070" s="37">
        <f>ROW()</f>
        <v>2070</v>
      </c>
      <c r="C2070" s="6" t="s">
        <v>212</v>
      </c>
      <c r="I2070" s="667">
        <v>0</v>
      </c>
      <c r="J2070" s="668">
        <v>0</v>
      </c>
      <c r="K2070" s="668">
        <v>0</v>
      </c>
      <c r="L2070" s="668">
        <v>0</v>
      </c>
      <c r="M2070" s="668">
        <v>0</v>
      </c>
      <c r="N2070" s="667">
        <v>0</v>
      </c>
      <c r="O2070" s="668">
        <v>0</v>
      </c>
      <c r="P2070" s="668">
        <v>0</v>
      </c>
      <c r="Q2070" s="668">
        <v>0</v>
      </c>
      <c r="R2070" s="668">
        <v>0</v>
      </c>
      <c r="S2070" s="658">
        <v>0</v>
      </c>
      <c r="T2070" s="676">
        <v>0</v>
      </c>
      <c r="U2070" s="677">
        <v>0</v>
      </c>
      <c r="V2070" s="677">
        <v>0</v>
      </c>
      <c r="W2070" s="677">
        <v>0</v>
      </c>
      <c r="X2070" s="678">
        <v>0</v>
      </c>
      <c r="Y2070" s="677">
        <v>0</v>
      </c>
      <c r="Z2070" s="677">
        <v>0</v>
      </c>
      <c r="AA2070" s="677">
        <v>0</v>
      </c>
      <c r="AB2070" s="677">
        <v>0</v>
      </c>
      <c r="AC2070" s="678">
        <v>0</v>
      </c>
      <c r="AD2070" s="676">
        <v>0</v>
      </c>
      <c r="AE2070" s="677">
        <v>0</v>
      </c>
      <c r="AF2070" s="677">
        <v>0</v>
      </c>
      <c r="AG2070" s="677">
        <v>0</v>
      </c>
      <c r="AH2070" s="678">
        <v>0</v>
      </c>
      <c r="AI2070" s="17"/>
      <c r="AM2070" s="109"/>
    </row>
    <row r="2071" spans="1:39" outlineLevel="2">
      <c r="A2071" s="37">
        <f>ROW()</f>
        <v>2071</v>
      </c>
      <c r="C2071" s="6" t="s">
        <v>362</v>
      </c>
      <c r="I2071" s="669"/>
      <c r="J2071" s="670"/>
      <c r="K2071" s="670"/>
      <c r="L2071" s="670"/>
      <c r="M2071" s="670"/>
      <c r="N2071" s="669"/>
      <c r="O2071" s="670"/>
      <c r="P2071" s="670"/>
      <c r="Q2071" s="670"/>
      <c r="R2071" s="670"/>
      <c r="S2071" s="659"/>
      <c r="T2071" s="682"/>
      <c r="U2071" s="683"/>
      <c r="V2071" s="683"/>
      <c r="W2071" s="683"/>
      <c r="X2071" s="684"/>
      <c r="Y2071" s="680">
        <v>0</v>
      </c>
      <c r="Z2071" s="680">
        <v>0</v>
      </c>
      <c r="AA2071" s="680">
        <v>0</v>
      </c>
      <c r="AB2071" s="680">
        <v>0</v>
      </c>
      <c r="AC2071" s="681">
        <v>0</v>
      </c>
      <c r="AD2071" s="679">
        <v>0</v>
      </c>
      <c r="AE2071" s="680">
        <v>0</v>
      </c>
      <c r="AF2071" s="680">
        <v>0</v>
      </c>
      <c r="AG2071" s="680">
        <v>0</v>
      </c>
      <c r="AH2071" s="681">
        <v>0</v>
      </c>
      <c r="AI2071" s="17"/>
      <c r="AM2071" s="109"/>
    </row>
    <row r="2072" spans="1:39" outlineLevel="2">
      <c r="A2072" s="37">
        <f>ROW()</f>
        <v>2072</v>
      </c>
      <c r="C2072" s="6" t="s">
        <v>1</v>
      </c>
      <c r="I2072" s="204">
        <f t="shared" ref="I2072:AC2072" si="1267">SUM(I2059:I2071)</f>
        <v>0</v>
      </c>
      <c r="J2072" s="9">
        <f t="shared" si="1267"/>
        <v>0</v>
      </c>
      <c r="K2072" s="9">
        <f t="shared" si="1267"/>
        <v>0</v>
      </c>
      <c r="L2072" s="9">
        <f t="shared" si="1267"/>
        <v>0</v>
      </c>
      <c r="M2072" s="9">
        <f t="shared" si="1267"/>
        <v>0</v>
      </c>
      <c r="N2072" s="204">
        <f t="shared" si="1267"/>
        <v>0</v>
      </c>
      <c r="O2072" s="9">
        <f t="shared" si="1267"/>
        <v>0</v>
      </c>
      <c r="P2072" s="9">
        <f t="shared" si="1267"/>
        <v>0</v>
      </c>
      <c r="Q2072" s="9">
        <f t="shared" si="1267"/>
        <v>0</v>
      </c>
      <c r="R2072" s="9">
        <f t="shared" si="1267"/>
        <v>0</v>
      </c>
      <c r="S2072" s="18">
        <f t="shared" si="1267"/>
        <v>0</v>
      </c>
      <c r="T2072" s="204">
        <f t="shared" si="1267"/>
        <v>0</v>
      </c>
      <c r="U2072" s="9">
        <f t="shared" si="1267"/>
        <v>0</v>
      </c>
      <c r="V2072" s="9">
        <f t="shared" si="1267"/>
        <v>0</v>
      </c>
      <c r="W2072" s="9">
        <f t="shared" si="1267"/>
        <v>0</v>
      </c>
      <c r="X2072" s="18">
        <f t="shared" si="1267"/>
        <v>0</v>
      </c>
      <c r="Y2072" s="9">
        <f t="shared" si="1267"/>
        <v>0</v>
      </c>
      <c r="Z2072" s="9">
        <f t="shared" si="1267"/>
        <v>0</v>
      </c>
      <c r="AA2072" s="9">
        <f t="shared" si="1267"/>
        <v>0</v>
      </c>
      <c r="AB2072" s="9">
        <f t="shared" si="1267"/>
        <v>0</v>
      </c>
      <c r="AC2072" s="18">
        <f t="shared" si="1267"/>
        <v>0</v>
      </c>
      <c r="AD2072" s="204">
        <f t="shared" ref="AD2072:AH2072" si="1268">SUM(AD2059:AD2071)</f>
        <v>0</v>
      </c>
      <c r="AE2072" s="9">
        <f t="shared" si="1268"/>
        <v>0</v>
      </c>
      <c r="AF2072" s="9">
        <f t="shared" si="1268"/>
        <v>0</v>
      </c>
      <c r="AG2072" s="9">
        <f t="shared" si="1268"/>
        <v>0</v>
      </c>
      <c r="AH2072" s="18">
        <f t="shared" si="1268"/>
        <v>0</v>
      </c>
      <c r="AI2072" s="17"/>
      <c r="AM2072" s="109"/>
    </row>
    <row r="2073" spans="1:39" outlineLevel="2">
      <c r="A2073" s="37">
        <f>ROW()</f>
        <v>2073</v>
      </c>
      <c r="B2073" s="64" t="s">
        <v>556</v>
      </c>
      <c r="I2073" s="1312" t="s">
        <v>260</v>
      </c>
      <c r="J2073" s="1313"/>
      <c r="K2073" s="1313"/>
      <c r="L2073" s="1313"/>
      <c r="M2073" s="1313"/>
      <c r="N2073" s="1290" t="s">
        <v>286</v>
      </c>
      <c r="O2073" s="1291"/>
      <c r="P2073" s="1291"/>
      <c r="Q2073" s="1291"/>
      <c r="R2073" s="1291"/>
      <c r="S2073" s="1292"/>
      <c r="T2073" s="1312" t="s">
        <v>211</v>
      </c>
      <c r="U2073" s="1313"/>
      <c r="V2073" s="1313"/>
      <c r="W2073" s="1313"/>
      <c r="X2073" s="1314"/>
      <c r="Y2073" s="1313" t="s">
        <v>494</v>
      </c>
      <c r="Z2073" s="1313"/>
      <c r="AA2073" s="1313"/>
      <c r="AB2073" s="1313"/>
      <c r="AC2073" s="1313"/>
      <c r="AD2073" s="1313" t="s">
        <v>494</v>
      </c>
      <c r="AE2073" s="1313"/>
      <c r="AF2073" s="1313"/>
      <c r="AG2073" s="1313"/>
      <c r="AH2073" s="1314"/>
      <c r="AI2073" s="17"/>
      <c r="AM2073" s="109"/>
    </row>
    <row r="2074" spans="1:39" outlineLevel="2">
      <c r="A2074" s="37">
        <f>ROW()</f>
        <v>2074</v>
      </c>
      <c r="C2074" s="167" t="s">
        <v>2</v>
      </c>
      <c r="I2074" s="667">
        <v>0</v>
      </c>
      <c r="J2074" s="668">
        <v>0</v>
      </c>
      <c r="K2074" s="668">
        <v>0</v>
      </c>
      <c r="L2074" s="668">
        <v>0</v>
      </c>
      <c r="M2074" s="668">
        <v>0</v>
      </c>
      <c r="N2074" s="667">
        <v>0</v>
      </c>
      <c r="O2074" s="668">
        <v>0</v>
      </c>
      <c r="P2074" s="668">
        <v>0</v>
      </c>
      <c r="Q2074" s="668">
        <v>0</v>
      </c>
      <c r="R2074" s="668">
        <v>0</v>
      </c>
      <c r="S2074" s="658">
        <v>0</v>
      </c>
      <c r="T2074" s="676">
        <v>0</v>
      </c>
      <c r="U2074" s="677">
        <v>0</v>
      </c>
      <c r="V2074" s="677">
        <v>0</v>
      </c>
      <c r="W2074" s="677">
        <v>0</v>
      </c>
      <c r="X2074" s="678">
        <v>0</v>
      </c>
      <c r="Y2074" s="677">
        <v>0</v>
      </c>
      <c r="Z2074" s="677">
        <v>0</v>
      </c>
      <c r="AA2074" s="677">
        <v>0</v>
      </c>
      <c r="AB2074" s="677">
        <v>0</v>
      </c>
      <c r="AC2074" s="678">
        <v>0</v>
      </c>
      <c r="AD2074" s="676">
        <v>0</v>
      </c>
      <c r="AE2074" s="677">
        <v>0</v>
      </c>
      <c r="AF2074" s="677">
        <v>0</v>
      </c>
      <c r="AG2074" s="677">
        <v>0</v>
      </c>
      <c r="AH2074" s="678">
        <v>0</v>
      </c>
      <c r="AI2074" s="17"/>
      <c r="AM2074" s="109"/>
    </row>
    <row r="2075" spans="1:39" outlineLevel="2">
      <c r="A2075" s="37">
        <f>ROW()</f>
        <v>2075</v>
      </c>
      <c r="C2075" s="6" t="s">
        <v>3</v>
      </c>
      <c r="I2075" s="667">
        <v>0</v>
      </c>
      <c r="J2075" s="668">
        <v>0</v>
      </c>
      <c r="K2075" s="668">
        <v>0</v>
      </c>
      <c r="L2075" s="668">
        <v>0</v>
      </c>
      <c r="M2075" s="668">
        <v>0</v>
      </c>
      <c r="N2075" s="667">
        <v>0</v>
      </c>
      <c r="O2075" s="668">
        <v>0</v>
      </c>
      <c r="P2075" s="668">
        <v>0</v>
      </c>
      <c r="Q2075" s="668">
        <v>0</v>
      </c>
      <c r="R2075" s="668">
        <v>0</v>
      </c>
      <c r="S2075" s="658">
        <v>0</v>
      </c>
      <c r="T2075" s="676">
        <v>0</v>
      </c>
      <c r="U2075" s="677">
        <v>0</v>
      </c>
      <c r="V2075" s="677">
        <v>0</v>
      </c>
      <c r="W2075" s="677">
        <v>0</v>
      </c>
      <c r="X2075" s="678">
        <v>0</v>
      </c>
      <c r="Y2075" s="677">
        <v>0</v>
      </c>
      <c r="Z2075" s="677">
        <v>0</v>
      </c>
      <c r="AA2075" s="677">
        <v>0</v>
      </c>
      <c r="AB2075" s="677">
        <v>0</v>
      </c>
      <c r="AC2075" s="678">
        <v>0</v>
      </c>
      <c r="AD2075" s="676">
        <v>0</v>
      </c>
      <c r="AE2075" s="677">
        <v>0</v>
      </c>
      <c r="AF2075" s="677">
        <v>0</v>
      </c>
      <c r="AG2075" s="677">
        <v>0</v>
      </c>
      <c r="AH2075" s="678">
        <v>0</v>
      </c>
      <c r="AI2075" s="17"/>
      <c r="AM2075" s="109"/>
    </row>
    <row r="2076" spans="1:39" outlineLevel="2">
      <c r="A2076" s="37">
        <f>ROW()</f>
        <v>2076</v>
      </c>
      <c r="C2076" s="6" t="s">
        <v>4</v>
      </c>
      <c r="I2076" s="667">
        <v>0</v>
      </c>
      <c r="J2076" s="668">
        <v>0</v>
      </c>
      <c r="K2076" s="668">
        <v>0</v>
      </c>
      <c r="L2076" s="668">
        <v>0</v>
      </c>
      <c r="M2076" s="668">
        <v>0</v>
      </c>
      <c r="N2076" s="667">
        <v>0</v>
      </c>
      <c r="O2076" s="668">
        <v>0</v>
      </c>
      <c r="P2076" s="668">
        <v>0</v>
      </c>
      <c r="Q2076" s="668">
        <v>0</v>
      </c>
      <c r="R2076" s="668">
        <v>0</v>
      </c>
      <c r="S2076" s="658">
        <v>0</v>
      </c>
      <c r="T2076" s="676">
        <v>0</v>
      </c>
      <c r="U2076" s="677">
        <v>0</v>
      </c>
      <c r="V2076" s="677">
        <v>0</v>
      </c>
      <c r="W2076" s="677">
        <v>0</v>
      </c>
      <c r="X2076" s="678">
        <v>0</v>
      </c>
      <c r="Y2076" s="677">
        <v>0</v>
      </c>
      <c r="Z2076" s="677">
        <v>0</v>
      </c>
      <c r="AA2076" s="677">
        <v>0</v>
      </c>
      <c r="AB2076" s="677">
        <v>0</v>
      </c>
      <c r="AC2076" s="678">
        <v>0</v>
      </c>
      <c r="AD2076" s="676">
        <v>0</v>
      </c>
      <c r="AE2076" s="677">
        <v>0</v>
      </c>
      <c r="AF2076" s="677">
        <v>0</v>
      </c>
      <c r="AG2076" s="677">
        <v>0</v>
      </c>
      <c r="AH2076" s="678">
        <v>0</v>
      </c>
      <c r="AI2076" s="17"/>
      <c r="AM2076" s="109"/>
    </row>
    <row r="2077" spans="1:39" outlineLevel="2">
      <c r="A2077" s="37">
        <f>ROW()</f>
        <v>2077</v>
      </c>
      <c r="C2077" s="6" t="s">
        <v>208</v>
      </c>
      <c r="I2077" s="667">
        <v>0</v>
      </c>
      <c r="J2077" s="668">
        <v>0</v>
      </c>
      <c r="K2077" s="668">
        <v>0</v>
      </c>
      <c r="L2077" s="668">
        <v>0</v>
      </c>
      <c r="M2077" s="668">
        <v>0</v>
      </c>
      <c r="N2077" s="667">
        <v>0</v>
      </c>
      <c r="O2077" s="668">
        <v>0</v>
      </c>
      <c r="P2077" s="668">
        <v>0</v>
      </c>
      <c r="Q2077" s="668">
        <v>0</v>
      </c>
      <c r="R2077" s="668">
        <v>0</v>
      </c>
      <c r="S2077" s="658">
        <v>0</v>
      </c>
      <c r="T2077" s="676">
        <v>0</v>
      </c>
      <c r="U2077" s="677">
        <v>0</v>
      </c>
      <c r="V2077" s="677">
        <v>0</v>
      </c>
      <c r="W2077" s="677">
        <v>0</v>
      </c>
      <c r="X2077" s="678">
        <v>0</v>
      </c>
      <c r="Y2077" s="677">
        <v>0</v>
      </c>
      <c r="Z2077" s="677">
        <v>0</v>
      </c>
      <c r="AA2077" s="677">
        <v>0</v>
      </c>
      <c r="AB2077" s="677">
        <v>0</v>
      </c>
      <c r="AC2077" s="678">
        <v>0</v>
      </c>
      <c r="AD2077" s="676">
        <v>0</v>
      </c>
      <c r="AE2077" s="677">
        <v>0</v>
      </c>
      <c r="AF2077" s="677">
        <v>0</v>
      </c>
      <c r="AG2077" s="677">
        <v>0</v>
      </c>
      <c r="AH2077" s="678">
        <v>0</v>
      </c>
      <c r="AI2077" s="17"/>
      <c r="AM2077" s="109"/>
    </row>
    <row r="2078" spans="1:39" outlineLevel="2">
      <c r="A2078" s="37">
        <f>ROW()</f>
        <v>2078</v>
      </c>
      <c r="C2078" s="6" t="s">
        <v>473</v>
      </c>
      <c r="I2078" s="667"/>
      <c r="J2078" s="668"/>
      <c r="K2078" s="668"/>
      <c r="L2078" s="668"/>
      <c r="M2078" s="668"/>
      <c r="N2078" s="667"/>
      <c r="O2078" s="668"/>
      <c r="P2078" s="668"/>
      <c r="Q2078" s="668"/>
      <c r="R2078" s="668"/>
      <c r="S2078" s="658"/>
      <c r="T2078" s="676"/>
      <c r="U2078" s="677"/>
      <c r="V2078" s="677"/>
      <c r="W2078" s="677"/>
      <c r="X2078" s="678"/>
      <c r="Y2078" s="677">
        <v>0</v>
      </c>
      <c r="Z2078" s="677">
        <v>0</v>
      </c>
      <c r="AA2078" s="677">
        <v>0</v>
      </c>
      <c r="AB2078" s="677">
        <v>0</v>
      </c>
      <c r="AC2078" s="678">
        <v>0</v>
      </c>
      <c r="AD2078" s="676">
        <v>0</v>
      </c>
      <c r="AE2078" s="677">
        <v>0</v>
      </c>
      <c r="AF2078" s="677">
        <v>0</v>
      </c>
      <c r="AG2078" s="677">
        <v>0</v>
      </c>
      <c r="AH2078" s="678">
        <v>0</v>
      </c>
      <c r="AI2078" s="17"/>
      <c r="AM2078" s="109"/>
    </row>
    <row r="2079" spans="1:39" outlineLevel="2">
      <c r="A2079" s="37">
        <f>ROW()</f>
        <v>2079</v>
      </c>
      <c r="C2079" s="6" t="s">
        <v>474</v>
      </c>
      <c r="I2079" s="667"/>
      <c r="J2079" s="668"/>
      <c r="K2079" s="668"/>
      <c r="L2079" s="668"/>
      <c r="M2079" s="668"/>
      <c r="N2079" s="667"/>
      <c r="O2079" s="668"/>
      <c r="P2079" s="668"/>
      <c r="Q2079" s="668"/>
      <c r="R2079" s="668"/>
      <c r="S2079" s="658"/>
      <c r="T2079" s="676"/>
      <c r="U2079" s="677"/>
      <c r="V2079" s="677"/>
      <c r="W2079" s="677"/>
      <c r="X2079" s="678"/>
      <c r="Y2079" s="677">
        <v>0</v>
      </c>
      <c r="Z2079" s="677">
        <v>0</v>
      </c>
      <c r="AA2079" s="677">
        <v>0</v>
      </c>
      <c r="AB2079" s="677">
        <v>0</v>
      </c>
      <c r="AC2079" s="678">
        <v>0</v>
      </c>
      <c r="AD2079" s="676">
        <v>0</v>
      </c>
      <c r="AE2079" s="677">
        <v>0</v>
      </c>
      <c r="AF2079" s="677">
        <v>0</v>
      </c>
      <c r="AG2079" s="677">
        <v>0</v>
      </c>
      <c r="AH2079" s="678">
        <v>0</v>
      </c>
      <c r="AI2079" s="17"/>
      <c r="AM2079" s="109"/>
    </row>
    <row r="2080" spans="1:39" outlineLevel="2">
      <c r="A2080" s="37">
        <f>ROW()</f>
        <v>2080</v>
      </c>
      <c r="C2080" s="6" t="s">
        <v>477</v>
      </c>
      <c r="I2080" s="667"/>
      <c r="J2080" s="668"/>
      <c r="K2080" s="668"/>
      <c r="L2080" s="668"/>
      <c r="M2080" s="668"/>
      <c r="N2080" s="667"/>
      <c r="O2080" s="668"/>
      <c r="P2080" s="668"/>
      <c r="Q2080" s="668"/>
      <c r="R2080" s="668"/>
      <c r="S2080" s="658"/>
      <c r="T2080" s="676"/>
      <c r="U2080" s="677"/>
      <c r="V2080" s="677"/>
      <c r="W2080" s="677"/>
      <c r="X2080" s="678"/>
      <c r="Y2080" s="677">
        <v>0</v>
      </c>
      <c r="Z2080" s="677">
        <v>0</v>
      </c>
      <c r="AA2080" s="677">
        <v>0</v>
      </c>
      <c r="AB2080" s="677">
        <v>0</v>
      </c>
      <c r="AC2080" s="678">
        <v>0</v>
      </c>
      <c r="AD2080" s="676">
        <v>0</v>
      </c>
      <c r="AE2080" s="677">
        <v>0</v>
      </c>
      <c r="AF2080" s="677">
        <v>0</v>
      </c>
      <c r="AG2080" s="677">
        <v>0</v>
      </c>
      <c r="AH2080" s="678">
        <v>0</v>
      </c>
      <c r="AI2080" s="17"/>
      <c r="AM2080" s="109"/>
    </row>
    <row r="2081" spans="1:39" outlineLevel="2">
      <c r="A2081" s="37">
        <f>ROW()</f>
        <v>2081</v>
      </c>
      <c r="C2081" s="6" t="s">
        <v>511</v>
      </c>
      <c r="I2081" s="667"/>
      <c r="J2081" s="668"/>
      <c r="K2081" s="668"/>
      <c r="L2081" s="668"/>
      <c r="M2081" s="668"/>
      <c r="N2081" s="667"/>
      <c r="O2081" s="668"/>
      <c r="P2081" s="668"/>
      <c r="Q2081" s="668"/>
      <c r="R2081" s="668"/>
      <c r="S2081" s="658"/>
      <c r="T2081" s="676"/>
      <c r="U2081" s="677"/>
      <c r="V2081" s="677"/>
      <c r="W2081" s="677"/>
      <c r="X2081" s="678"/>
      <c r="Y2081" s="677"/>
      <c r="Z2081" s="677"/>
      <c r="AA2081" s="677"/>
      <c r="AB2081" s="677"/>
      <c r="AC2081" s="678"/>
      <c r="AD2081" s="676"/>
      <c r="AE2081" s="677"/>
      <c r="AF2081" s="677"/>
      <c r="AG2081" s="677"/>
      <c r="AH2081" s="678"/>
      <c r="AI2081" s="17"/>
      <c r="AM2081" s="109"/>
    </row>
    <row r="2082" spans="1:39" outlineLevel="2">
      <c r="A2082" s="37">
        <f>ROW()</f>
        <v>2082</v>
      </c>
      <c r="C2082" s="6" t="s">
        <v>655</v>
      </c>
      <c r="I2082" s="667"/>
      <c r="J2082" s="668"/>
      <c r="K2082" s="668"/>
      <c r="L2082" s="668"/>
      <c r="M2082" s="668"/>
      <c r="N2082" s="667"/>
      <c r="O2082" s="668"/>
      <c r="P2082" s="668"/>
      <c r="Q2082" s="668"/>
      <c r="R2082" s="668"/>
      <c r="S2082" s="658"/>
      <c r="T2082" s="676"/>
      <c r="U2082" s="677"/>
      <c r="V2082" s="677"/>
      <c r="W2082" s="677"/>
      <c r="X2082" s="678"/>
      <c r="Y2082" s="677"/>
      <c r="Z2082" s="677"/>
      <c r="AA2082" s="677"/>
      <c r="AB2082" s="677"/>
      <c r="AC2082" s="678"/>
      <c r="AD2082" s="676"/>
      <c r="AE2082" s="677"/>
      <c r="AF2082" s="677"/>
      <c r="AG2082" s="677"/>
      <c r="AH2082" s="678"/>
      <c r="AI2082" s="17"/>
      <c r="AM2082" s="109"/>
    </row>
    <row r="2083" spans="1:39" outlineLevel="2">
      <c r="A2083" s="37">
        <f>ROW()</f>
        <v>2083</v>
      </c>
      <c r="C2083" s="6" t="s">
        <v>656</v>
      </c>
      <c r="I2083" s="667"/>
      <c r="J2083" s="668"/>
      <c r="K2083" s="668"/>
      <c r="L2083" s="668"/>
      <c r="M2083" s="668"/>
      <c r="N2083" s="667"/>
      <c r="O2083" s="668"/>
      <c r="P2083" s="668"/>
      <c r="Q2083" s="668"/>
      <c r="R2083" s="668"/>
      <c r="S2083" s="658"/>
      <c r="T2083" s="676"/>
      <c r="U2083" s="677"/>
      <c r="V2083" s="677"/>
      <c r="W2083" s="677"/>
      <c r="X2083" s="678"/>
      <c r="Y2083" s="677"/>
      <c r="Z2083" s="677"/>
      <c r="AA2083" s="677"/>
      <c r="AB2083" s="677"/>
      <c r="AC2083" s="678"/>
      <c r="AD2083" s="676"/>
      <c r="AE2083" s="677"/>
      <c r="AF2083" s="677"/>
      <c r="AG2083" s="677"/>
      <c r="AH2083" s="678"/>
      <c r="AI2083" s="17"/>
      <c r="AM2083" s="109"/>
    </row>
    <row r="2084" spans="1:39" outlineLevel="2">
      <c r="A2084" s="37">
        <f>ROW()</f>
        <v>2084</v>
      </c>
      <c r="C2084" s="6" t="s">
        <v>667</v>
      </c>
      <c r="I2084" s="667"/>
      <c r="J2084" s="668"/>
      <c r="K2084" s="668"/>
      <c r="L2084" s="668"/>
      <c r="M2084" s="668"/>
      <c r="N2084" s="667"/>
      <c r="O2084" s="668"/>
      <c r="P2084" s="668"/>
      <c r="Q2084" s="668"/>
      <c r="R2084" s="668"/>
      <c r="S2084" s="658"/>
      <c r="T2084" s="676"/>
      <c r="U2084" s="677"/>
      <c r="V2084" s="677"/>
      <c r="W2084" s="677"/>
      <c r="X2084" s="678"/>
      <c r="Y2084" s="677"/>
      <c r="Z2084" s="677"/>
      <c r="AA2084" s="677"/>
      <c r="AB2084" s="677"/>
      <c r="AC2084" s="678"/>
      <c r="AD2084" s="676"/>
      <c r="AE2084" s="677"/>
      <c r="AF2084" s="677"/>
      <c r="AG2084" s="677"/>
      <c r="AH2084" s="678"/>
      <c r="AI2084" s="17"/>
      <c r="AM2084" s="109"/>
    </row>
    <row r="2085" spans="1:39" outlineLevel="2">
      <c r="A2085" s="37">
        <f>ROW()</f>
        <v>2085</v>
      </c>
      <c r="C2085" s="6" t="s">
        <v>212</v>
      </c>
      <c r="I2085" s="667">
        <v>0</v>
      </c>
      <c r="J2085" s="668">
        <v>0</v>
      </c>
      <c r="K2085" s="668">
        <v>0</v>
      </c>
      <c r="L2085" s="668">
        <v>0</v>
      </c>
      <c r="M2085" s="668">
        <v>0</v>
      </c>
      <c r="N2085" s="667">
        <v>0</v>
      </c>
      <c r="O2085" s="668">
        <v>0</v>
      </c>
      <c r="P2085" s="668">
        <v>0</v>
      </c>
      <c r="Q2085" s="668">
        <v>0</v>
      </c>
      <c r="R2085" s="668">
        <v>0</v>
      </c>
      <c r="S2085" s="658">
        <v>0</v>
      </c>
      <c r="T2085" s="676">
        <v>0</v>
      </c>
      <c r="U2085" s="677">
        <v>0</v>
      </c>
      <c r="V2085" s="677">
        <v>0</v>
      </c>
      <c r="W2085" s="677">
        <v>0</v>
      </c>
      <c r="X2085" s="678">
        <v>0</v>
      </c>
      <c r="Y2085" s="677">
        <v>0</v>
      </c>
      <c r="Z2085" s="677">
        <v>0</v>
      </c>
      <c r="AA2085" s="677">
        <v>0</v>
      </c>
      <c r="AB2085" s="677">
        <v>0</v>
      </c>
      <c r="AC2085" s="678">
        <v>0</v>
      </c>
      <c r="AD2085" s="676">
        <v>0</v>
      </c>
      <c r="AE2085" s="677">
        <v>0</v>
      </c>
      <c r="AF2085" s="677">
        <v>0</v>
      </c>
      <c r="AG2085" s="677">
        <v>0</v>
      </c>
      <c r="AH2085" s="678">
        <v>0</v>
      </c>
      <c r="AI2085" s="17"/>
      <c r="AM2085" s="109"/>
    </row>
    <row r="2086" spans="1:39" outlineLevel="2">
      <c r="A2086" s="37">
        <f>ROW()</f>
        <v>2086</v>
      </c>
      <c r="C2086" s="6" t="s">
        <v>362</v>
      </c>
      <c r="I2086" s="669"/>
      <c r="J2086" s="670"/>
      <c r="K2086" s="670"/>
      <c r="L2086" s="670"/>
      <c r="M2086" s="670"/>
      <c r="N2086" s="669"/>
      <c r="O2086" s="670"/>
      <c r="P2086" s="670"/>
      <c r="Q2086" s="670"/>
      <c r="R2086" s="670"/>
      <c r="S2086" s="659"/>
      <c r="T2086" s="682"/>
      <c r="U2086" s="683"/>
      <c r="V2086" s="683"/>
      <c r="W2086" s="683"/>
      <c r="X2086" s="684"/>
      <c r="Y2086" s="680">
        <v>0</v>
      </c>
      <c r="Z2086" s="680">
        <v>0</v>
      </c>
      <c r="AA2086" s="680">
        <v>0</v>
      </c>
      <c r="AB2086" s="680">
        <v>0</v>
      </c>
      <c r="AC2086" s="681">
        <v>0</v>
      </c>
      <c r="AD2086" s="679">
        <v>0</v>
      </c>
      <c r="AE2086" s="680">
        <v>0</v>
      </c>
      <c r="AF2086" s="680">
        <v>0</v>
      </c>
      <c r="AG2086" s="680">
        <v>0</v>
      </c>
      <c r="AH2086" s="681">
        <v>0</v>
      </c>
      <c r="AI2086" s="17"/>
      <c r="AM2086" s="109"/>
    </row>
    <row r="2087" spans="1:39" outlineLevel="2">
      <c r="A2087" s="37">
        <f>ROW()</f>
        <v>2087</v>
      </c>
      <c r="C2087" s="6" t="s">
        <v>1</v>
      </c>
      <c r="I2087" s="204">
        <f t="shared" ref="I2087:AC2087" si="1269">SUM(I2074:I2086)</f>
        <v>0</v>
      </c>
      <c r="J2087" s="9">
        <f t="shared" si="1269"/>
        <v>0</v>
      </c>
      <c r="K2087" s="9">
        <f t="shared" si="1269"/>
        <v>0</v>
      </c>
      <c r="L2087" s="9">
        <f t="shared" si="1269"/>
        <v>0</v>
      </c>
      <c r="M2087" s="9">
        <f t="shared" si="1269"/>
        <v>0</v>
      </c>
      <c r="N2087" s="204">
        <f t="shared" si="1269"/>
        <v>0</v>
      </c>
      <c r="O2087" s="9">
        <f t="shared" si="1269"/>
        <v>0</v>
      </c>
      <c r="P2087" s="9">
        <f t="shared" si="1269"/>
        <v>0</v>
      </c>
      <c r="Q2087" s="9">
        <f t="shared" si="1269"/>
        <v>0</v>
      </c>
      <c r="R2087" s="9">
        <f t="shared" si="1269"/>
        <v>0</v>
      </c>
      <c r="S2087" s="18">
        <f t="shared" si="1269"/>
        <v>0</v>
      </c>
      <c r="T2087" s="204">
        <f t="shared" si="1269"/>
        <v>0</v>
      </c>
      <c r="U2087" s="9">
        <f t="shared" si="1269"/>
        <v>0</v>
      </c>
      <c r="V2087" s="9">
        <f t="shared" si="1269"/>
        <v>0</v>
      </c>
      <c r="W2087" s="9">
        <f t="shared" si="1269"/>
        <v>0</v>
      </c>
      <c r="X2087" s="18">
        <f t="shared" si="1269"/>
        <v>0</v>
      </c>
      <c r="Y2087" s="9">
        <f t="shared" si="1269"/>
        <v>0</v>
      </c>
      <c r="Z2087" s="9">
        <f t="shared" si="1269"/>
        <v>0</v>
      </c>
      <c r="AA2087" s="9">
        <f t="shared" si="1269"/>
        <v>0</v>
      </c>
      <c r="AB2087" s="9">
        <f t="shared" si="1269"/>
        <v>0</v>
      </c>
      <c r="AC2087" s="18">
        <f t="shared" si="1269"/>
        <v>0</v>
      </c>
      <c r="AD2087" s="204">
        <f t="shared" ref="AD2087:AH2087" si="1270">SUM(AD2074:AD2086)</f>
        <v>0</v>
      </c>
      <c r="AE2087" s="9">
        <f t="shared" si="1270"/>
        <v>0</v>
      </c>
      <c r="AF2087" s="9">
        <f t="shared" si="1270"/>
        <v>0</v>
      </c>
      <c r="AG2087" s="9">
        <f t="shared" si="1270"/>
        <v>0</v>
      </c>
      <c r="AH2087" s="18">
        <f t="shared" si="1270"/>
        <v>0</v>
      </c>
      <c r="AI2087" s="17"/>
      <c r="AM2087" s="109"/>
    </row>
    <row r="2088" spans="1:39" outlineLevel="2">
      <c r="A2088" s="37">
        <f>ROW()</f>
        <v>2088</v>
      </c>
      <c r="B2088" s="64" t="s">
        <v>1</v>
      </c>
      <c r="I2088" s="1312" t="s">
        <v>260</v>
      </c>
      <c r="J2088" s="1313"/>
      <c r="K2088" s="1313"/>
      <c r="L2088" s="1313"/>
      <c r="M2088" s="1314"/>
      <c r="N2088" s="1290" t="s">
        <v>286</v>
      </c>
      <c r="O2088" s="1291"/>
      <c r="P2088" s="1291"/>
      <c r="Q2088" s="1291"/>
      <c r="R2088" s="1291"/>
      <c r="S2088" s="1292"/>
      <c r="T2088" s="1312" t="s">
        <v>211</v>
      </c>
      <c r="U2088" s="1313"/>
      <c r="V2088" s="1313"/>
      <c r="W2088" s="1313"/>
      <c r="X2088" s="1314"/>
      <c r="Y2088" s="1313" t="s">
        <v>494</v>
      </c>
      <c r="Z2088" s="1313"/>
      <c r="AA2088" s="1313"/>
      <c r="AB2088" s="1313"/>
      <c r="AC2088" s="1313"/>
      <c r="AD2088" s="1313" t="s">
        <v>494</v>
      </c>
      <c r="AE2088" s="1313"/>
      <c r="AF2088" s="1313"/>
      <c r="AG2088" s="1313"/>
      <c r="AH2088" s="1314"/>
      <c r="AI2088" s="17"/>
      <c r="AM2088" s="109"/>
    </row>
    <row r="2089" spans="1:39" outlineLevel="2">
      <c r="A2089" s="37">
        <f>ROW()</f>
        <v>2089</v>
      </c>
      <c r="C2089" s="167" t="s">
        <v>2</v>
      </c>
      <c r="I2089" s="204">
        <f>I1699+I1714+I1729+I1744+I1759+I1774+I1789+I1804+I1819+I1834+I1849+I1864+I1879+I1894+I1909+I1924+I1939+I1954+I1969+I1984+I1999+I2014+I2029+I2044+I2059+I2074</f>
        <v>0</v>
      </c>
      <c r="J2089" s="9">
        <f t="shared" ref="J2089:AC2089" si="1271">J1699+J1714+J1729+J1744+J1759+J1774+J1789+J1804+J1819+J1834+J1849+J1864+J1879+J1894+J1909+J1924+J1939+J1954+J1969+J1984+J1999+J2014+J2029+J2044+J2059+J2074</f>
        <v>0</v>
      </c>
      <c r="K2089" s="9">
        <f t="shared" si="1271"/>
        <v>0</v>
      </c>
      <c r="L2089" s="9">
        <f t="shared" si="1271"/>
        <v>0</v>
      </c>
      <c r="M2089" s="9">
        <f t="shared" si="1271"/>
        <v>0</v>
      </c>
      <c r="N2089" s="204">
        <f t="shared" si="1271"/>
        <v>0</v>
      </c>
      <c r="O2089" s="9">
        <f t="shared" si="1271"/>
        <v>0</v>
      </c>
      <c r="P2089" s="9">
        <f t="shared" si="1271"/>
        <v>0</v>
      </c>
      <c r="Q2089" s="9">
        <f t="shared" si="1271"/>
        <v>0</v>
      </c>
      <c r="R2089" s="9">
        <f t="shared" si="1271"/>
        <v>0</v>
      </c>
      <c r="S2089" s="18">
        <f t="shared" si="1271"/>
        <v>0</v>
      </c>
      <c r="T2089" s="204">
        <f t="shared" si="1271"/>
        <v>0</v>
      </c>
      <c r="U2089" s="9">
        <f t="shared" si="1271"/>
        <v>0</v>
      </c>
      <c r="V2089" s="9">
        <f t="shared" si="1271"/>
        <v>0</v>
      </c>
      <c r="W2089" s="9">
        <f t="shared" si="1271"/>
        <v>0</v>
      </c>
      <c r="X2089" s="18">
        <f t="shared" si="1271"/>
        <v>0</v>
      </c>
      <c r="Y2089" s="9">
        <f t="shared" si="1271"/>
        <v>0</v>
      </c>
      <c r="Z2089" s="9">
        <f t="shared" si="1271"/>
        <v>0</v>
      </c>
      <c r="AA2089" s="9">
        <f t="shared" si="1271"/>
        <v>0</v>
      </c>
      <c r="AB2089" s="9">
        <f t="shared" si="1271"/>
        <v>0</v>
      </c>
      <c r="AC2089" s="18">
        <f t="shared" si="1271"/>
        <v>0</v>
      </c>
      <c r="AD2089" s="204">
        <f t="shared" ref="AD2089:AH2089" si="1272">AD1699+AD1714+AD1729+AD1744+AD1759+AD1774+AD1789+AD1804+AD1819+AD1834+AD1849+AD1864+AD1879+AD1894+AD1909+AD1924+AD1939+AD1954+AD1969+AD1984+AD1999+AD2014+AD2029+AD2044+AD2059+AD2074</f>
        <v>0</v>
      </c>
      <c r="AE2089" s="9">
        <f t="shared" si="1272"/>
        <v>0</v>
      </c>
      <c r="AF2089" s="9">
        <f t="shared" si="1272"/>
        <v>0</v>
      </c>
      <c r="AG2089" s="9">
        <f t="shared" si="1272"/>
        <v>0</v>
      </c>
      <c r="AH2089" s="18">
        <f t="shared" si="1272"/>
        <v>0</v>
      </c>
      <c r="AI2089" s="17"/>
      <c r="AM2089" s="109"/>
    </row>
    <row r="2090" spans="1:39" outlineLevel="2">
      <c r="A2090" s="37">
        <f>ROW()</f>
        <v>2090</v>
      </c>
      <c r="C2090" s="6" t="s">
        <v>3</v>
      </c>
      <c r="I2090" s="204">
        <f t="shared" ref="I2090:AC2090" si="1273">I1700+I1715+I1730+I1745+I1760+I1775+I1790+I1805+I1820+I1835+I1850+I1865+I1880+I1895+I1910+I1925+I1940+I1955+I1970+I1985+I2000+I2015+I2030+I2045+I2060+I2075</f>
        <v>0</v>
      </c>
      <c r="J2090" s="9">
        <f t="shared" si="1273"/>
        <v>0</v>
      </c>
      <c r="K2090" s="9">
        <f t="shared" si="1273"/>
        <v>0</v>
      </c>
      <c r="L2090" s="9">
        <f t="shared" si="1273"/>
        <v>0</v>
      </c>
      <c r="M2090" s="9">
        <f t="shared" si="1273"/>
        <v>0</v>
      </c>
      <c r="N2090" s="204">
        <f t="shared" si="1273"/>
        <v>0</v>
      </c>
      <c r="O2090" s="9">
        <f t="shared" si="1273"/>
        <v>0</v>
      </c>
      <c r="P2090" s="9">
        <f t="shared" si="1273"/>
        <v>0</v>
      </c>
      <c r="Q2090" s="9">
        <f t="shared" si="1273"/>
        <v>0</v>
      </c>
      <c r="R2090" s="9">
        <f t="shared" si="1273"/>
        <v>0</v>
      </c>
      <c r="S2090" s="18">
        <f t="shared" si="1273"/>
        <v>0</v>
      </c>
      <c r="T2090" s="204">
        <f t="shared" si="1273"/>
        <v>7.5777802405144687E-2</v>
      </c>
      <c r="U2090" s="9">
        <f t="shared" si="1273"/>
        <v>0</v>
      </c>
      <c r="V2090" s="9">
        <f t="shared" si="1273"/>
        <v>1.444111956415327E-2</v>
      </c>
      <c r="W2090" s="9">
        <f t="shared" si="1273"/>
        <v>1.783686108523912E-2</v>
      </c>
      <c r="X2090" s="18">
        <f t="shared" si="1273"/>
        <v>0.27752402011433047</v>
      </c>
      <c r="Y2090" s="9">
        <f t="shared" si="1273"/>
        <v>0</v>
      </c>
      <c r="Z2090" s="9">
        <f t="shared" si="1273"/>
        <v>0</v>
      </c>
      <c r="AA2090" s="9">
        <f t="shared" si="1273"/>
        <v>0</v>
      </c>
      <c r="AB2090" s="9">
        <f t="shared" si="1273"/>
        <v>0</v>
      </c>
      <c r="AC2090" s="18">
        <f t="shared" si="1273"/>
        <v>0</v>
      </c>
      <c r="AD2090" s="204">
        <f t="shared" ref="AD2090:AH2090" si="1274">AD1700+AD1715+AD1730+AD1745+AD1760+AD1775+AD1790+AD1805+AD1820+AD1835+AD1850+AD1865+AD1880+AD1895+AD1910+AD1925+AD1940+AD1955+AD1970+AD1985+AD2000+AD2015+AD2030+AD2045+AD2060+AD2075</f>
        <v>0</v>
      </c>
      <c r="AE2090" s="9">
        <f t="shared" si="1274"/>
        <v>0</v>
      </c>
      <c r="AF2090" s="9">
        <f t="shared" si="1274"/>
        <v>0</v>
      </c>
      <c r="AG2090" s="9">
        <f t="shared" si="1274"/>
        <v>0</v>
      </c>
      <c r="AH2090" s="18">
        <f t="shared" si="1274"/>
        <v>0</v>
      </c>
      <c r="AI2090" s="17"/>
      <c r="AM2090" s="109"/>
    </row>
    <row r="2091" spans="1:39" outlineLevel="2">
      <c r="A2091" s="37">
        <f>ROW()</f>
        <v>2091</v>
      </c>
      <c r="C2091" s="6" t="s">
        <v>4</v>
      </c>
      <c r="I2091" s="204">
        <f t="shared" ref="I2091:AC2091" si="1275">I1701+I1716+I1731+I1746+I1761+I1776+I1791+I1806+I1821+I1836+I1851+I1866+I1881+I1896+I1911+I1926+I1941+I1956+I1971+I1986+I2001+I2016+I2031+I2046+I2061+I2076</f>
        <v>0</v>
      </c>
      <c r="J2091" s="9">
        <f t="shared" si="1275"/>
        <v>0</v>
      </c>
      <c r="K2091" s="9">
        <f t="shared" si="1275"/>
        <v>0</v>
      </c>
      <c r="L2091" s="9">
        <f t="shared" si="1275"/>
        <v>0</v>
      </c>
      <c r="M2091" s="9">
        <f t="shared" si="1275"/>
        <v>0</v>
      </c>
      <c r="N2091" s="204">
        <f t="shared" si="1275"/>
        <v>0</v>
      </c>
      <c r="O2091" s="9">
        <f t="shared" si="1275"/>
        <v>0</v>
      </c>
      <c r="P2091" s="9">
        <f t="shared" si="1275"/>
        <v>0</v>
      </c>
      <c r="Q2091" s="9">
        <f t="shared" si="1275"/>
        <v>0</v>
      </c>
      <c r="R2091" s="9">
        <f t="shared" si="1275"/>
        <v>0</v>
      </c>
      <c r="S2091" s="18">
        <f t="shared" si="1275"/>
        <v>0</v>
      </c>
      <c r="T2091" s="204">
        <f t="shared" si="1275"/>
        <v>0</v>
      </c>
      <c r="U2091" s="9">
        <f t="shared" si="1275"/>
        <v>0</v>
      </c>
      <c r="V2091" s="9">
        <f t="shared" si="1275"/>
        <v>0</v>
      </c>
      <c r="W2091" s="9">
        <f t="shared" si="1275"/>
        <v>1.6612946504912101</v>
      </c>
      <c r="X2091" s="18">
        <f t="shared" si="1275"/>
        <v>0</v>
      </c>
      <c r="Y2091" s="9">
        <f t="shared" si="1275"/>
        <v>0</v>
      </c>
      <c r="Z2091" s="9">
        <f t="shared" si="1275"/>
        <v>0</v>
      </c>
      <c r="AA2091" s="9">
        <f t="shared" si="1275"/>
        <v>0</v>
      </c>
      <c r="AB2091" s="9">
        <f t="shared" si="1275"/>
        <v>0</v>
      </c>
      <c r="AC2091" s="18">
        <f t="shared" si="1275"/>
        <v>0</v>
      </c>
      <c r="AD2091" s="204">
        <f t="shared" ref="AD2091:AH2091" si="1276">AD1701+AD1716+AD1731+AD1746+AD1761+AD1776+AD1791+AD1806+AD1821+AD1836+AD1851+AD1866+AD1881+AD1896+AD1911+AD1926+AD1941+AD1956+AD1971+AD1986+AD2001+AD2016+AD2031+AD2046+AD2061+AD2076</f>
        <v>0</v>
      </c>
      <c r="AE2091" s="9">
        <f t="shared" si="1276"/>
        <v>0</v>
      </c>
      <c r="AF2091" s="9">
        <f t="shared" si="1276"/>
        <v>0</v>
      </c>
      <c r="AG2091" s="9">
        <f t="shared" si="1276"/>
        <v>0</v>
      </c>
      <c r="AH2091" s="18">
        <f t="shared" si="1276"/>
        <v>0</v>
      </c>
      <c r="AI2091" s="17"/>
      <c r="AM2091" s="109"/>
    </row>
    <row r="2092" spans="1:39" outlineLevel="2">
      <c r="A2092" s="37">
        <f>ROW()</f>
        <v>2092</v>
      </c>
      <c r="C2092" s="6" t="s">
        <v>208</v>
      </c>
      <c r="I2092" s="204">
        <f t="shared" ref="I2092:AC2092" si="1277">I1702+I1717+I1732+I1747+I1762+I1777+I1792+I1807+I1822+I1837+I1852+I1867+I1882+I1897+I1912+I1927+I1942+I1957+I1972+I1987+I2002+I2017+I2032+I2047+I2062+I2077</f>
        <v>0</v>
      </c>
      <c r="J2092" s="9">
        <f t="shared" si="1277"/>
        <v>0</v>
      </c>
      <c r="K2092" s="9">
        <f t="shared" si="1277"/>
        <v>0</v>
      </c>
      <c r="L2092" s="9">
        <f t="shared" si="1277"/>
        <v>0</v>
      </c>
      <c r="M2092" s="9">
        <f t="shared" si="1277"/>
        <v>0</v>
      </c>
      <c r="N2092" s="204">
        <f t="shared" si="1277"/>
        <v>0</v>
      </c>
      <c r="O2092" s="9">
        <f t="shared" si="1277"/>
        <v>0</v>
      </c>
      <c r="P2092" s="9">
        <f t="shared" si="1277"/>
        <v>0</v>
      </c>
      <c r="Q2092" s="9">
        <f t="shared" si="1277"/>
        <v>0</v>
      </c>
      <c r="R2092" s="9">
        <f t="shared" si="1277"/>
        <v>0</v>
      </c>
      <c r="S2092" s="18">
        <f t="shared" si="1277"/>
        <v>0</v>
      </c>
      <c r="T2092" s="204">
        <f t="shared" si="1277"/>
        <v>2.6092031375488793</v>
      </c>
      <c r="U2092" s="9">
        <f t="shared" si="1277"/>
        <v>0.34617558568427009</v>
      </c>
      <c r="V2092" s="9">
        <f t="shared" si="1277"/>
        <v>0.71063038766537046</v>
      </c>
      <c r="W2092" s="9">
        <f t="shared" si="1277"/>
        <v>0.4760452829263136</v>
      </c>
      <c r="X2092" s="18">
        <f t="shared" si="1277"/>
        <v>0.50214135546637961</v>
      </c>
      <c r="Y2092" s="9">
        <f t="shared" si="1277"/>
        <v>0</v>
      </c>
      <c r="Z2092" s="9">
        <f t="shared" si="1277"/>
        <v>0</v>
      </c>
      <c r="AA2092" s="9">
        <f t="shared" si="1277"/>
        <v>0</v>
      </c>
      <c r="AB2092" s="9">
        <f t="shared" si="1277"/>
        <v>0</v>
      </c>
      <c r="AC2092" s="18">
        <f t="shared" si="1277"/>
        <v>0</v>
      </c>
      <c r="AD2092" s="204">
        <f t="shared" ref="AD2092:AH2092" si="1278">AD1702+AD1717+AD1732+AD1747+AD1762+AD1777+AD1792+AD1807+AD1822+AD1837+AD1852+AD1867+AD1882+AD1897+AD1912+AD1927+AD1942+AD1957+AD1972+AD1987+AD2002+AD2017+AD2032+AD2047+AD2062+AD2077</f>
        <v>0</v>
      </c>
      <c r="AE2092" s="9">
        <f t="shared" si="1278"/>
        <v>0</v>
      </c>
      <c r="AF2092" s="9">
        <f t="shared" si="1278"/>
        <v>0</v>
      </c>
      <c r="AG2092" s="9">
        <f t="shared" si="1278"/>
        <v>0</v>
      </c>
      <c r="AH2092" s="18">
        <f t="shared" si="1278"/>
        <v>0</v>
      </c>
      <c r="AI2092" s="17"/>
      <c r="AM2092" s="109"/>
    </row>
    <row r="2093" spans="1:39" outlineLevel="2">
      <c r="A2093" s="37">
        <f>ROW()</f>
        <v>2093</v>
      </c>
      <c r="C2093" s="6" t="s">
        <v>473</v>
      </c>
      <c r="I2093" s="204">
        <f t="shared" ref="I2093:AC2093" si="1279">I1703+I1718+I1733+I1748+I1763+I1778+I1793+I1808+I1823+I1838+I1853+I1868+I1883+I1898+I1913+I1928+I1943+I1958+I1973+I1988+I2003+I2018+I2033+I2048+I2063+I2078</f>
        <v>0</v>
      </c>
      <c r="J2093" s="9">
        <f t="shared" si="1279"/>
        <v>0</v>
      </c>
      <c r="K2093" s="9">
        <f t="shared" si="1279"/>
        <v>0</v>
      </c>
      <c r="L2093" s="9">
        <f t="shared" si="1279"/>
        <v>0</v>
      </c>
      <c r="M2093" s="9">
        <f t="shared" si="1279"/>
        <v>0</v>
      </c>
      <c r="N2093" s="204">
        <f t="shared" si="1279"/>
        <v>0</v>
      </c>
      <c r="O2093" s="9">
        <f t="shared" si="1279"/>
        <v>0</v>
      </c>
      <c r="P2093" s="9">
        <f t="shared" si="1279"/>
        <v>0</v>
      </c>
      <c r="Q2093" s="9">
        <f t="shared" si="1279"/>
        <v>0</v>
      </c>
      <c r="R2093" s="9">
        <f t="shared" si="1279"/>
        <v>0</v>
      </c>
      <c r="S2093" s="18">
        <f t="shared" si="1279"/>
        <v>0</v>
      </c>
      <c r="T2093" s="204">
        <f t="shared" si="1279"/>
        <v>0</v>
      </c>
      <c r="U2093" s="9">
        <f t="shared" si="1279"/>
        <v>0</v>
      </c>
      <c r="V2093" s="9">
        <f t="shared" si="1279"/>
        <v>0</v>
      </c>
      <c r="W2093" s="9">
        <f t="shared" si="1279"/>
        <v>0</v>
      </c>
      <c r="X2093" s="18">
        <f t="shared" si="1279"/>
        <v>0</v>
      </c>
      <c r="Y2093" s="9">
        <f t="shared" si="1279"/>
        <v>0</v>
      </c>
      <c r="Z2093" s="9">
        <f t="shared" si="1279"/>
        <v>0</v>
      </c>
      <c r="AA2093" s="9">
        <f t="shared" si="1279"/>
        <v>0</v>
      </c>
      <c r="AB2093" s="9">
        <f t="shared" si="1279"/>
        <v>0</v>
      </c>
      <c r="AC2093" s="18">
        <f t="shared" si="1279"/>
        <v>0</v>
      </c>
      <c r="AD2093" s="204">
        <f t="shared" ref="AD2093:AH2093" si="1280">AD1703+AD1718+AD1733+AD1748+AD1763+AD1778+AD1793+AD1808+AD1823+AD1838+AD1853+AD1868+AD1883+AD1898+AD1913+AD1928+AD1943+AD1958+AD1973+AD1988+AD2003+AD2018+AD2033+AD2048+AD2063+AD2078</f>
        <v>0</v>
      </c>
      <c r="AE2093" s="9">
        <f t="shared" si="1280"/>
        <v>0</v>
      </c>
      <c r="AF2093" s="9">
        <f t="shared" si="1280"/>
        <v>0</v>
      </c>
      <c r="AG2093" s="9">
        <f t="shared" si="1280"/>
        <v>0</v>
      </c>
      <c r="AH2093" s="18">
        <f t="shared" si="1280"/>
        <v>0</v>
      </c>
      <c r="AI2093" s="17"/>
      <c r="AM2093" s="109"/>
    </row>
    <row r="2094" spans="1:39" outlineLevel="2">
      <c r="A2094" s="37">
        <f>ROW()</f>
        <v>2094</v>
      </c>
      <c r="C2094" s="6" t="s">
        <v>474</v>
      </c>
      <c r="I2094" s="204">
        <f t="shared" ref="I2094:AC2094" si="1281">I1704+I1719+I1734+I1749+I1764+I1779+I1794+I1809+I1824+I1839+I1854+I1869+I1884+I1899+I1914+I1929+I1944+I1959+I1974+I1989+I2004+I2019+I2034+I2049+I2064+I2079</f>
        <v>0</v>
      </c>
      <c r="J2094" s="9">
        <f t="shared" si="1281"/>
        <v>0</v>
      </c>
      <c r="K2094" s="9">
        <f t="shared" si="1281"/>
        <v>0</v>
      </c>
      <c r="L2094" s="9">
        <f t="shared" si="1281"/>
        <v>0</v>
      </c>
      <c r="M2094" s="9">
        <f t="shared" si="1281"/>
        <v>0</v>
      </c>
      <c r="N2094" s="204">
        <f t="shared" si="1281"/>
        <v>0</v>
      </c>
      <c r="O2094" s="9">
        <f t="shared" si="1281"/>
        <v>0</v>
      </c>
      <c r="P2094" s="9">
        <f t="shared" si="1281"/>
        <v>0</v>
      </c>
      <c r="Q2094" s="9">
        <f t="shared" si="1281"/>
        <v>0</v>
      </c>
      <c r="R2094" s="9">
        <f t="shared" si="1281"/>
        <v>0</v>
      </c>
      <c r="S2094" s="18">
        <f t="shared" si="1281"/>
        <v>0</v>
      </c>
      <c r="T2094" s="204">
        <f t="shared" si="1281"/>
        <v>0</v>
      </c>
      <c r="U2094" s="9">
        <f t="shared" si="1281"/>
        <v>0</v>
      </c>
      <c r="V2094" s="9">
        <f t="shared" si="1281"/>
        <v>0</v>
      </c>
      <c r="W2094" s="9">
        <f t="shared" si="1281"/>
        <v>0</v>
      </c>
      <c r="X2094" s="18">
        <f t="shared" si="1281"/>
        <v>0</v>
      </c>
      <c r="Y2094" s="9">
        <f t="shared" si="1281"/>
        <v>0</v>
      </c>
      <c r="Z2094" s="9">
        <f t="shared" si="1281"/>
        <v>0</v>
      </c>
      <c r="AA2094" s="9">
        <f t="shared" si="1281"/>
        <v>0</v>
      </c>
      <c r="AB2094" s="9">
        <f t="shared" si="1281"/>
        <v>0</v>
      </c>
      <c r="AC2094" s="18">
        <f t="shared" si="1281"/>
        <v>0</v>
      </c>
      <c r="AD2094" s="204">
        <f t="shared" ref="AD2094:AH2094" si="1282">AD1704+AD1719+AD1734+AD1749+AD1764+AD1779+AD1794+AD1809+AD1824+AD1839+AD1854+AD1869+AD1884+AD1899+AD1914+AD1929+AD1944+AD1959+AD1974+AD1989+AD2004+AD2019+AD2034+AD2049+AD2064+AD2079</f>
        <v>0</v>
      </c>
      <c r="AE2094" s="9">
        <f t="shared" si="1282"/>
        <v>0</v>
      </c>
      <c r="AF2094" s="9">
        <f t="shared" si="1282"/>
        <v>0</v>
      </c>
      <c r="AG2094" s="9">
        <f t="shared" si="1282"/>
        <v>0</v>
      </c>
      <c r="AH2094" s="18">
        <f t="shared" si="1282"/>
        <v>0</v>
      </c>
      <c r="AI2094" s="17"/>
      <c r="AM2094" s="109"/>
    </row>
    <row r="2095" spans="1:39" outlineLevel="2">
      <c r="A2095" s="37">
        <f>ROW()</f>
        <v>2095</v>
      </c>
      <c r="C2095" s="6" t="s">
        <v>477</v>
      </c>
      <c r="I2095" s="204">
        <f t="shared" ref="I2095:AC2095" si="1283">I1705+I1720+I1735+I1750+I1765+I1780+I1795+I1810+I1825+I1840+I1855+I1870+I1885+I1900+I1915+I1930+I1945+I1960+I1975+I1990+I2005+I2020+I2035+I2050+I2065+I2080</f>
        <v>0</v>
      </c>
      <c r="J2095" s="9">
        <f t="shared" si="1283"/>
        <v>0</v>
      </c>
      <c r="K2095" s="9">
        <f t="shared" si="1283"/>
        <v>0</v>
      </c>
      <c r="L2095" s="9">
        <f t="shared" si="1283"/>
        <v>0</v>
      </c>
      <c r="M2095" s="9">
        <f t="shared" si="1283"/>
        <v>0</v>
      </c>
      <c r="N2095" s="204">
        <f t="shared" si="1283"/>
        <v>0</v>
      </c>
      <c r="O2095" s="9">
        <f t="shared" si="1283"/>
        <v>0</v>
      </c>
      <c r="P2095" s="9">
        <f t="shared" si="1283"/>
        <v>0</v>
      </c>
      <c r="Q2095" s="9">
        <f t="shared" si="1283"/>
        <v>0</v>
      </c>
      <c r="R2095" s="9">
        <f t="shared" si="1283"/>
        <v>0</v>
      </c>
      <c r="S2095" s="18">
        <f t="shared" si="1283"/>
        <v>0</v>
      </c>
      <c r="T2095" s="204">
        <f t="shared" si="1283"/>
        <v>0</v>
      </c>
      <c r="U2095" s="9">
        <f t="shared" si="1283"/>
        <v>0</v>
      </c>
      <c r="V2095" s="9">
        <f t="shared" si="1283"/>
        <v>0</v>
      </c>
      <c r="W2095" s="9">
        <f t="shared" si="1283"/>
        <v>0</v>
      </c>
      <c r="X2095" s="18">
        <f t="shared" si="1283"/>
        <v>0</v>
      </c>
      <c r="Y2095" s="9">
        <f t="shared" si="1283"/>
        <v>0</v>
      </c>
      <c r="Z2095" s="9">
        <f t="shared" si="1283"/>
        <v>0</v>
      </c>
      <c r="AA2095" s="9">
        <f t="shared" si="1283"/>
        <v>0</v>
      </c>
      <c r="AB2095" s="9">
        <f t="shared" si="1283"/>
        <v>0</v>
      </c>
      <c r="AC2095" s="18">
        <f t="shared" si="1283"/>
        <v>0</v>
      </c>
      <c r="AD2095" s="204">
        <f t="shared" ref="AD2095:AH2095" si="1284">AD1705+AD1720+AD1735+AD1750+AD1765+AD1780+AD1795+AD1810+AD1825+AD1840+AD1855+AD1870+AD1885+AD1900+AD1915+AD1930+AD1945+AD1960+AD1975+AD1990+AD2005+AD2020+AD2035+AD2050+AD2065+AD2080</f>
        <v>0</v>
      </c>
      <c r="AE2095" s="9">
        <f t="shared" si="1284"/>
        <v>0</v>
      </c>
      <c r="AF2095" s="9">
        <f t="shared" si="1284"/>
        <v>0</v>
      </c>
      <c r="AG2095" s="9">
        <f t="shared" si="1284"/>
        <v>0</v>
      </c>
      <c r="AH2095" s="18">
        <f t="shared" si="1284"/>
        <v>0</v>
      </c>
      <c r="AI2095" s="17"/>
      <c r="AM2095" s="109"/>
    </row>
    <row r="2096" spans="1:39" outlineLevel="2">
      <c r="A2096" s="37">
        <f>ROW()</f>
        <v>2096</v>
      </c>
      <c r="C2096" s="6" t="s">
        <v>511</v>
      </c>
      <c r="I2096" s="204">
        <f t="shared" ref="I2096:AC2096" si="1285">I1706+I1721+I1736+I1751+I1766+I1781+I1796+I1811+I1826+I1841+I1856+I1871+I1886+I1901+I1916+I1931+I1946+I1961+I1976+I1991+I2006+I2021+I2036+I2051+I2066+I2081</f>
        <v>0</v>
      </c>
      <c r="J2096" s="9">
        <f t="shared" si="1285"/>
        <v>0</v>
      </c>
      <c r="K2096" s="9">
        <f t="shared" si="1285"/>
        <v>0</v>
      </c>
      <c r="L2096" s="9">
        <f t="shared" si="1285"/>
        <v>0</v>
      </c>
      <c r="M2096" s="9">
        <f t="shared" si="1285"/>
        <v>0</v>
      </c>
      <c r="N2096" s="204">
        <f t="shared" si="1285"/>
        <v>0</v>
      </c>
      <c r="O2096" s="9">
        <f t="shared" si="1285"/>
        <v>0</v>
      </c>
      <c r="P2096" s="9">
        <f t="shared" si="1285"/>
        <v>0</v>
      </c>
      <c r="Q2096" s="9">
        <f t="shared" si="1285"/>
        <v>0</v>
      </c>
      <c r="R2096" s="9">
        <f t="shared" si="1285"/>
        <v>0</v>
      </c>
      <c r="S2096" s="18">
        <f t="shared" si="1285"/>
        <v>0</v>
      </c>
      <c r="T2096" s="204">
        <f t="shared" si="1285"/>
        <v>0</v>
      </c>
      <c r="U2096" s="9">
        <f t="shared" si="1285"/>
        <v>0</v>
      </c>
      <c r="V2096" s="9">
        <f t="shared" si="1285"/>
        <v>0</v>
      </c>
      <c r="W2096" s="9">
        <f t="shared" si="1285"/>
        <v>0</v>
      </c>
      <c r="X2096" s="18">
        <f t="shared" si="1285"/>
        <v>0</v>
      </c>
      <c r="Y2096" s="9">
        <f t="shared" si="1285"/>
        <v>0</v>
      </c>
      <c r="Z2096" s="9">
        <f t="shared" si="1285"/>
        <v>0</v>
      </c>
      <c r="AA2096" s="9">
        <f t="shared" si="1285"/>
        <v>0</v>
      </c>
      <c r="AB2096" s="9">
        <f t="shared" si="1285"/>
        <v>0</v>
      </c>
      <c r="AC2096" s="18">
        <f t="shared" si="1285"/>
        <v>0</v>
      </c>
      <c r="AD2096" s="204">
        <f t="shared" ref="AD2096:AH2096" si="1286">AD1706+AD1721+AD1736+AD1751+AD1766+AD1781+AD1796+AD1811+AD1826+AD1841+AD1856+AD1871+AD1886+AD1901+AD1916+AD1931+AD1946+AD1961+AD1976+AD1991+AD2006+AD2021+AD2036+AD2051+AD2066+AD2081</f>
        <v>0</v>
      </c>
      <c r="AE2096" s="9">
        <f t="shared" si="1286"/>
        <v>0</v>
      </c>
      <c r="AF2096" s="9">
        <f t="shared" si="1286"/>
        <v>0</v>
      </c>
      <c r="AG2096" s="9">
        <f t="shared" si="1286"/>
        <v>0</v>
      </c>
      <c r="AH2096" s="18">
        <f t="shared" si="1286"/>
        <v>0</v>
      </c>
      <c r="AI2096" s="17"/>
      <c r="AM2096" s="109"/>
    </row>
    <row r="2097" spans="1:39" outlineLevel="2">
      <c r="A2097" s="37">
        <f>ROW()</f>
        <v>2097</v>
      </c>
      <c r="C2097" s="6" t="s">
        <v>655</v>
      </c>
      <c r="I2097" s="204"/>
      <c r="J2097" s="9"/>
      <c r="K2097" s="9"/>
      <c r="L2097" s="9"/>
      <c r="M2097" s="9"/>
      <c r="N2097" s="204"/>
      <c r="O2097" s="9"/>
      <c r="P2097" s="9"/>
      <c r="Q2097" s="9"/>
      <c r="R2097" s="9"/>
      <c r="S2097" s="18"/>
      <c r="T2097" s="204"/>
      <c r="U2097" s="9"/>
      <c r="V2097" s="9"/>
      <c r="W2097" s="9"/>
      <c r="X2097" s="18"/>
      <c r="Y2097" s="9"/>
      <c r="Z2097" s="9"/>
      <c r="AA2097" s="9"/>
      <c r="AB2097" s="9"/>
      <c r="AC2097" s="18"/>
      <c r="AD2097" s="204"/>
      <c r="AE2097" s="9"/>
      <c r="AF2097" s="9"/>
      <c r="AG2097" s="9"/>
      <c r="AH2097" s="18"/>
      <c r="AI2097" s="17"/>
      <c r="AM2097" s="109"/>
    </row>
    <row r="2098" spans="1:39" outlineLevel="2">
      <c r="A2098" s="37">
        <f>ROW()</f>
        <v>2098</v>
      </c>
      <c r="C2098" s="6" t="s">
        <v>656</v>
      </c>
      <c r="I2098" s="204"/>
      <c r="J2098" s="9"/>
      <c r="K2098" s="9"/>
      <c r="L2098" s="9"/>
      <c r="M2098" s="9"/>
      <c r="N2098" s="204"/>
      <c r="O2098" s="9"/>
      <c r="P2098" s="9"/>
      <c r="Q2098" s="9"/>
      <c r="R2098" s="9"/>
      <c r="S2098" s="18"/>
      <c r="T2098" s="204"/>
      <c r="U2098" s="9"/>
      <c r="V2098" s="9"/>
      <c r="W2098" s="9"/>
      <c r="X2098" s="18"/>
      <c r="Y2098" s="9"/>
      <c r="Z2098" s="9"/>
      <c r="AA2098" s="9"/>
      <c r="AB2098" s="9"/>
      <c r="AC2098" s="18"/>
      <c r="AD2098" s="204"/>
      <c r="AE2098" s="9"/>
      <c r="AF2098" s="9"/>
      <c r="AG2098" s="9"/>
      <c r="AH2098" s="18"/>
      <c r="AI2098" s="17"/>
      <c r="AM2098" s="109"/>
    </row>
    <row r="2099" spans="1:39" outlineLevel="2">
      <c r="A2099" s="37">
        <f>ROW()</f>
        <v>2099</v>
      </c>
      <c r="C2099" s="6" t="s">
        <v>667</v>
      </c>
      <c r="I2099" s="204"/>
      <c r="J2099" s="9"/>
      <c r="K2099" s="9"/>
      <c r="L2099" s="9"/>
      <c r="M2099" s="9"/>
      <c r="N2099" s="204"/>
      <c r="O2099" s="9"/>
      <c r="P2099" s="9"/>
      <c r="Q2099" s="9"/>
      <c r="R2099" s="9"/>
      <c r="S2099" s="18"/>
      <c r="T2099" s="204"/>
      <c r="U2099" s="9"/>
      <c r="V2099" s="9"/>
      <c r="W2099" s="9"/>
      <c r="X2099" s="18"/>
      <c r="Y2099" s="9"/>
      <c r="Z2099" s="9"/>
      <c r="AA2099" s="9"/>
      <c r="AB2099" s="9"/>
      <c r="AC2099" s="18"/>
      <c r="AD2099" s="204"/>
      <c r="AE2099" s="9"/>
      <c r="AF2099" s="9"/>
      <c r="AG2099" s="9"/>
      <c r="AH2099" s="18"/>
      <c r="AI2099" s="17"/>
      <c r="AM2099" s="109"/>
    </row>
    <row r="2100" spans="1:39" outlineLevel="2">
      <c r="A2100" s="37">
        <f>ROW()</f>
        <v>2100</v>
      </c>
      <c r="C2100" s="6" t="s">
        <v>212</v>
      </c>
      <c r="I2100" s="204">
        <f t="shared" ref="I2100:AC2100" si="1287">I1710+I1725+I1740+I1755+I1770+I1785+I1800+I1815+I1830+I1845+I1860+I1875+I1890+I1905+I1920+I1935+I1950+I1965+I1980+I1995+I2010+I2025+I2040+I2055+I2070+I2085</f>
        <v>0</v>
      </c>
      <c r="J2100" s="9">
        <f t="shared" si="1287"/>
        <v>0</v>
      </c>
      <c r="K2100" s="9">
        <f t="shared" si="1287"/>
        <v>0</v>
      </c>
      <c r="L2100" s="9">
        <f t="shared" si="1287"/>
        <v>0</v>
      </c>
      <c r="M2100" s="9">
        <f t="shared" si="1287"/>
        <v>0</v>
      </c>
      <c r="N2100" s="204">
        <f t="shared" si="1287"/>
        <v>0</v>
      </c>
      <c r="O2100" s="9">
        <f t="shared" si="1287"/>
        <v>0</v>
      </c>
      <c r="P2100" s="9">
        <f t="shared" si="1287"/>
        <v>0</v>
      </c>
      <c r="Q2100" s="9">
        <f t="shared" si="1287"/>
        <v>0</v>
      </c>
      <c r="R2100" s="9">
        <f t="shared" si="1287"/>
        <v>0</v>
      </c>
      <c r="S2100" s="18">
        <f t="shared" si="1287"/>
        <v>0</v>
      </c>
      <c r="T2100" s="204">
        <f t="shared" si="1287"/>
        <v>0</v>
      </c>
      <c r="U2100" s="9">
        <f t="shared" si="1287"/>
        <v>0</v>
      </c>
      <c r="V2100" s="9">
        <f t="shared" si="1287"/>
        <v>0</v>
      </c>
      <c r="W2100" s="9">
        <f t="shared" si="1287"/>
        <v>0</v>
      </c>
      <c r="X2100" s="18">
        <f t="shared" si="1287"/>
        <v>0</v>
      </c>
      <c r="Y2100" s="9">
        <f t="shared" si="1287"/>
        <v>0</v>
      </c>
      <c r="Z2100" s="9">
        <f t="shared" si="1287"/>
        <v>0</v>
      </c>
      <c r="AA2100" s="9">
        <f t="shared" si="1287"/>
        <v>0</v>
      </c>
      <c r="AB2100" s="9">
        <f t="shared" si="1287"/>
        <v>0</v>
      </c>
      <c r="AC2100" s="18">
        <f t="shared" si="1287"/>
        <v>0</v>
      </c>
      <c r="AD2100" s="204">
        <f t="shared" ref="AD2100:AH2100" si="1288">AD1710+AD1725+AD1740+AD1755+AD1770+AD1785+AD1800+AD1815+AD1830+AD1845+AD1860+AD1875+AD1890+AD1905+AD1920+AD1935+AD1950+AD1965+AD1980+AD1995+AD2010+AD2025+AD2040+AD2055+AD2070+AD2085</f>
        <v>0</v>
      </c>
      <c r="AE2100" s="9">
        <f t="shared" si="1288"/>
        <v>0</v>
      </c>
      <c r="AF2100" s="9">
        <f t="shared" si="1288"/>
        <v>0</v>
      </c>
      <c r="AG2100" s="9">
        <f t="shared" si="1288"/>
        <v>0</v>
      </c>
      <c r="AH2100" s="18">
        <f t="shared" si="1288"/>
        <v>0</v>
      </c>
      <c r="AI2100" s="17"/>
      <c r="AM2100" s="109"/>
    </row>
    <row r="2101" spans="1:39" outlineLevel="2">
      <c r="A2101" s="37">
        <f>ROW()</f>
        <v>2101</v>
      </c>
      <c r="C2101" s="6" t="s">
        <v>362</v>
      </c>
      <c r="I2101" s="205">
        <f t="shared" ref="I2101:AC2101" si="1289">I1711+I1726+I1741+I1756+I1771+I1786+I1801+I1816+I1831+I1846+I1861+I1876+I1891+I1906+I1921+I1936+I1951+I1966+I1981+I1996+I2011+I2026+I2041+I2056+I2071+I2086</f>
        <v>0</v>
      </c>
      <c r="J2101" s="15">
        <f t="shared" si="1289"/>
        <v>0</v>
      </c>
      <c r="K2101" s="15">
        <f t="shared" si="1289"/>
        <v>0</v>
      </c>
      <c r="L2101" s="15">
        <f t="shared" si="1289"/>
        <v>0</v>
      </c>
      <c r="M2101" s="15">
        <f t="shared" si="1289"/>
        <v>0</v>
      </c>
      <c r="N2101" s="205">
        <f t="shared" si="1289"/>
        <v>0</v>
      </c>
      <c r="O2101" s="15">
        <f t="shared" si="1289"/>
        <v>0</v>
      </c>
      <c r="P2101" s="15">
        <f t="shared" si="1289"/>
        <v>0</v>
      </c>
      <c r="Q2101" s="15">
        <f t="shared" si="1289"/>
        <v>0</v>
      </c>
      <c r="R2101" s="15">
        <f t="shared" si="1289"/>
        <v>0</v>
      </c>
      <c r="S2101" s="206">
        <f t="shared" si="1289"/>
        <v>0</v>
      </c>
      <c r="T2101" s="205">
        <f t="shared" si="1289"/>
        <v>0</v>
      </c>
      <c r="U2101" s="15">
        <f t="shared" si="1289"/>
        <v>0</v>
      </c>
      <c r="V2101" s="15">
        <f t="shared" si="1289"/>
        <v>0</v>
      </c>
      <c r="W2101" s="15">
        <f t="shared" si="1289"/>
        <v>0</v>
      </c>
      <c r="X2101" s="206">
        <f t="shared" si="1289"/>
        <v>0</v>
      </c>
      <c r="Y2101" s="15">
        <f t="shared" si="1289"/>
        <v>0</v>
      </c>
      <c r="Z2101" s="15">
        <f t="shared" si="1289"/>
        <v>0</v>
      </c>
      <c r="AA2101" s="15">
        <f t="shared" si="1289"/>
        <v>0</v>
      </c>
      <c r="AB2101" s="15">
        <f t="shared" si="1289"/>
        <v>0</v>
      </c>
      <c r="AC2101" s="206">
        <f t="shared" si="1289"/>
        <v>0</v>
      </c>
      <c r="AD2101" s="205">
        <f t="shared" ref="AD2101:AH2101" si="1290">AD1711+AD1726+AD1741+AD1756+AD1771+AD1786+AD1801+AD1816+AD1831+AD1846+AD1861+AD1876+AD1891+AD1906+AD1921+AD1936+AD1951+AD1966+AD1981+AD1996+AD2011+AD2026+AD2041+AD2056+AD2071+AD2086</f>
        <v>0</v>
      </c>
      <c r="AE2101" s="15">
        <f t="shared" si="1290"/>
        <v>0</v>
      </c>
      <c r="AF2101" s="15">
        <f t="shared" si="1290"/>
        <v>0</v>
      </c>
      <c r="AG2101" s="15">
        <f t="shared" si="1290"/>
        <v>0</v>
      </c>
      <c r="AH2101" s="206">
        <f t="shared" si="1290"/>
        <v>0</v>
      </c>
      <c r="AI2101" s="17"/>
      <c r="AM2101" s="109"/>
    </row>
    <row r="2102" spans="1:39" outlineLevel="2">
      <c r="A2102" s="37">
        <f>ROW()</f>
        <v>2102</v>
      </c>
      <c r="C2102" s="6" t="s">
        <v>1</v>
      </c>
      <c r="I2102" s="204">
        <f t="shared" ref="I2102:AC2102" si="1291">SUM(I2089:I2101)</f>
        <v>0</v>
      </c>
      <c r="J2102" s="9">
        <f t="shared" si="1291"/>
        <v>0</v>
      </c>
      <c r="K2102" s="9">
        <f t="shared" si="1291"/>
        <v>0</v>
      </c>
      <c r="L2102" s="9">
        <f t="shared" si="1291"/>
        <v>0</v>
      </c>
      <c r="M2102" s="9">
        <f t="shared" si="1291"/>
        <v>0</v>
      </c>
      <c r="N2102" s="204">
        <f t="shared" si="1291"/>
        <v>0</v>
      </c>
      <c r="O2102" s="9">
        <f t="shared" si="1291"/>
        <v>0</v>
      </c>
      <c r="P2102" s="9">
        <f t="shared" si="1291"/>
        <v>0</v>
      </c>
      <c r="Q2102" s="9">
        <f t="shared" si="1291"/>
        <v>0</v>
      </c>
      <c r="R2102" s="9">
        <f t="shared" si="1291"/>
        <v>0</v>
      </c>
      <c r="S2102" s="18">
        <f t="shared" si="1291"/>
        <v>0</v>
      </c>
      <c r="T2102" s="204">
        <f t="shared" si="1291"/>
        <v>2.6849809399540239</v>
      </c>
      <c r="U2102" s="9">
        <f t="shared" si="1291"/>
        <v>0.34617558568427009</v>
      </c>
      <c r="V2102" s="9">
        <f t="shared" si="1291"/>
        <v>0.72507150722952374</v>
      </c>
      <c r="W2102" s="9">
        <f t="shared" si="1291"/>
        <v>2.1551767945027627</v>
      </c>
      <c r="X2102" s="18">
        <f t="shared" si="1291"/>
        <v>0.77966537558071014</v>
      </c>
      <c r="Y2102" s="9">
        <f t="shared" si="1291"/>
        <v>0</v>
      </c>
      <c r="Z2102" s="9">
        <f t="shared" si="1291"/>
        <v>0</v>
      </c>
      <c r="AA2102" s="9">
        <f t="shared" si="1291"/>
        <v>0</v>
      </c>
      <c r="AB2102" s="9">
        <f t="shared" si="1291"/>
        <v>0</v>
      </c>
      <c r="AC2102" s="18">
        <f t="shared" si="1291"/>
        <v>0</v>
      </c>
      <c r="AD2102" s="204">
        <f t="shared" ref="AD2102:AH2102" si="1292">SUM(AD2089:AD2101)</f>
        <v>0</v>
      </c>
      <c r="AE2102" s="9">
        <f t="shared" si="1292"/>
        <v>0</v>
      </c>
      <c r="AF2102" s="9">
        <f t="shared" si="1292"/>
        <v>0</v>
      </c>
      <c r="AG2102" s="9">
        <f t="shared" si="1292"/>
        <v>0</v>
      </c>
      <c r="AH2102" s="18">
        <f t="shared" si="1292"/>
        <v>0</v>
      </c>
      <c r="AI2102" s="17"/>
      <c r="AM2102" s="109"/>
    </row>
    <row r="2103" spans="1:39" outlineLevel="2">
      <c r="A2103" s="37">
        <f>ROW()</f>
        <v>2103</v>
      </c>
      <c r="D2103" s="5"/>
      <c r="E2103" s="5"/>
      <c r="F2103" s="88"/>
      <c r="I2103" s="204"/>
      <c r="J2103" s="9"/>
      <c r="K2103" s="9"/>
      <c r="L2103" s="9"/>
      <c r="M2103" s="9"/>
      <c r="N2103" s="204"/>
      <c r="O2103" s="9"/>
      <c r="P2103" s="9"/>
      <c r="Q2103" s="9"/>
      <c r="R2103" s="9"/>
      <c r="S2103" s="18"/>
      <c r="T2103" s="17"/>
      <c r="X2103" s="18"/>
      <c r="AC2103" s="18"/>
      <c r="AD2103" s="17"/>
      <c r="AH2103" s="109"/>
      <c r="AI2103" s="17"/>
      <c r="AM2103" s="109"/>
    </row>
    <row r="2104" spans="1:39" s="10" customFormat="1" outlineLevel="1">
      <c r="A2104" s="198" t="str">
        <f>"Redundant or Disposed [m$ "&amp;$E$33&amp;"] [Model]"</f>
        <v>Redundant or Disposed [m$ 31/12/2024] [Model]</v>
      </c>
      <c r="B2104" s="199"/>
      <c r="C2104" s="200"/>
      <c r="D2104" s="200"/>
      <c r="E2104" s="200"/>
      <c r="F2104" s="200"/>
      <c r="G2104" s="200"/>
      <c r="H2104" s="201"/>
      <c r="I2104" s="202"/>
      <c r="J2104" s="201"/>
      <c r="K2104" s="201"/>
      <c r="L2104" s="201"/>
      <c r="M2104" s="201"/>
      <c r="N2104" s="202"/>
      <c r="O2104" s="201"/>
      <c r="P2104" s="201"/>
      <c r="Q2104" s="201"/>
      <c r="R2104" s="201"/>
      <c r="S2104" s="203"/>
      <c r="T2104" s="202"/>
      <c r="U2104" s="201"/>
      <c r="V2104" s="201"/>
      <c r="W2104" s="201"/>
      <c r="X2104" s="203"/>
      <c r="Y2104" s="201"/>
      <c r="Z2104" s="201"/>
      <c r="AA2104" s="201"/>
      <c r="AB2104" s="201"/>
      <c r="AC2104" s="203"/>
      <c r="AD2104" s="202"/>
      <c r="AE2104" s="201"/>
      <c r="AF2104" s="201"/>
      <c r="AG2104" s="201"/>
      <c r="AH2104" s="203"/>
      <c r="AI2104" s="202"/>
      <c r="AJ2104" s="201"/>
      <c r="AK2104" s="201"/>
      <c r="AL2104" s="201"/>
      <c r="AM2104" s="203"/>
    </row>
    <row r="2105" spans="1:39" outlineLevel="2">
      <c r="A2105" s="37">
        <f>ROW()</f>
        <v>2105</v>
      </c>
      <c r="B2105" s="64" t="s">
        <v>210</v>
      </c>
      <c r="C2105" s="167"/>
      <c r="I2105" s="1296" t="str">
        <f>"AA1 [m$ "&amp;$E$33&amp;"]"</f>
        <v>AA1 [m$ 31/12/2024]</v>
      </c>
      <c r="J2105" s="1297"/>
      <c r="K2105" s="1297"/>
      <c r="L2105" s="1297"/>
      <c r="M2105" s="1297"/>
      <c r="N2105" s="1293" t="str">
        <f>"AA2 [m$ "&amp;$E$33&amp;"]"</f>
        <v>AA2 [m$ 31/12/2024]</v>
      </c>
      <c r="O2105" s="1294"/>
      <c r="P2105" s="1294"/>
      <c r="Q2105" s="1294"/>
      <c r="R2105" s="1294"/>
      <c r="S2105" s="1295"/>
      <c r="T2105" s="1293" t="str">
        <f>"AA3 [m$ "&amp;$E$33&amp;"]"</f>
        <v>AA3 [m$ 31/12/2024]</v>
      </c>
      <c r="U2105" s="1294"/>
      <c r="V2105" s="1294"/>
      <c r="W2105" s="1294"/>
      <c r="X2105" s="1295"/>
      <c r="Y2105" s="1294" t="str">
        <f>"AA4 [m$ "&amp;$E$33&amp;"]"</f>
        <v>AA4 [m$ 31/12/2024]</v>
      </c>
      <c r="Z2105" s="1294"/>
      <c r="AA2105" s="1294"/>
      <c r="AB2105" s="1294"/>
      <c r="AC2105" s="1295"/>
      <c r="AD2105" s="1294" t="str">
        <f>"AA5 [m$ "&amp;$E$33&amp;"]"</f>
        <v>AA5 [m$ 31/12/2024]</v>
      </c>
      <c r="AE2105" s="1294"/>
      <c r="AF2105" s="1294"/>
      <c r="AG2105" s="1294"/>
      <c r="AH2105" s="1295"/>
      <c r="AI2105" s="17"/>
      <c r="AM2105" s="109"/>
    </row>
    <row r="2106" spans="1:39" outlineLevel="2">
      <c r="A2106" s="37">
        <f>ROW()</f>
        <v>2106</v>
      </c>
      <c r="C2106" s="167" t="s">
        <v>2</v>
      </c>
      <c r="I2106" s="204">
        <f t="shared" ref="I2106:S2106" si="1293">I1699/$M$33</f>
        <v>0</v>
      </c>
      <c r="J2106" s="9">
        <f t="shared" si="1293"/>
        <v>0</v>
      </c>
      <c r="K2106" s="9">
        <f t="shared" si="1293"/>
        <v>0</v>
      </c>
      <c r="L2106" s="9">
        <f t="shared" si="1293"/>
        <v>0</v>
      </c>
      <c r="M2106" s="9">
        <f t="shared" si="1293"/>
        <v>0</v>
      </c>
      <c r="N2106" s="204">
        <f t="shared" si="1293"/>
        <v>0</v>
      </c>
      <c r="O2106" s="9">
        <f t="shared" si="1293"/>
        <v>0</v>
      </c>
      <c r="P2106" s="9">
        <f t="shared" si="1293"/>
        <v>0</v>
      </c>
      <c r="Q2106" s="9">
        <f t="shared" si="1293"/>
        <v>0</v>
      </c>
      <c r="R2106" s="9">
        <f t="shared" si="1293"/>
        <v>0</v>
      </c>
      <c r="S2106" s="18">
        <f t="shared" si="1293"/>
        <v>0</v>
      </c>
      <c r="T2106" s="204">
        <f t="shared" ref="T2106:AH2106" si="1294">T1699/T$33</f>
        <v>0</v>
      </c>
      <c r="U2106" s="9">
        <f t="shared" si="1294"/>
        <v>0</v>
      </c>
      <c r="V2106" s="9">
        <f t="shared" si="1294"/>
        <v>0</v>
      </c>
      <c r="W2106" s="9">
        <f t="shared" si="1294"/>
        <v>0</v>
      </c>
      <c r="X2106" s="18">
        <f t="shared" si="1294"/>
        <v>0</v>
      </c>
      <c r="Y2106" s="9">
        <f t="shared" si="1294"/>
        <v>0</v>
      </c>
      <c r="Z2106" s="9">
        <f t="shared" si="1294"/>
        <v>0</v>
      </c>
      <c r="AA2106" s="9">
        <f t="shared" si="1294"/>
        <v>0</v>
      </c>
      <c r="AB2106" s="9">
        <f t="shared" si="1294"/>
        <v>0</v>
      </c>
      <c r="AC2106" s="18">
        <f t="shared" si="1294"/>
        <v>0</v>
      </c>
      <c r="AD2106" s="9">
        <f t="shared" si="1294"/>
        <v>0</v>
      </c>
      <c r="AE2106" s="9">
        <f t="shared" si="1294"/>
        <v>0</v>
      </c>
      <c r="AF2106" s="9">
        <f t="shared" si="1294"/>
        <v>0</v>
      </c>
      <c r="AG2106" s="9">
        <f t="shared" si="1294"/>
        <v>0</v>
      </c>
      <c r="AH2106" s="18">
        <f t="shared" si="1294"/>
        <v>0</v>
      </c>
      <c r="AI2106" s="17"/>
      <c r="AM2106" s="109"/>
    </row>
    <row r="2107" spans="1:39" outlineLevel="2">
      <c r="A2107" s="37">
        <f>ROW()</f>
        <v>2107</v>
      </c>
      <c r="C2107" s="6" t="s">
        <v>3</v>
      </c>
      <c r="I2107" s="204">
        <f t="shared" ref="I2107:S2107" si="1295">I1700/$M$33</f>
        <v>0</v>
      </c>
      <c r="J2107" s="9">
        <f t="shared" si="1295"/>
        <v>0</v>
      </c>
      <c r="K2107" s="9">
        <f t="shared" si="1295"/>
        <v>0</v>
      </c>
      <c r="L2107" s="9">
        <f t="shared" si="1295"/>
        <v>0</v>
      </c>
      <c r="M2107" s="9">
        <f t="shared" si="1295"/>
        <v>0</v>
      </c>
      <c r="N2107" s="204">
        <f t="shared" si="1295"/>
        <v>0</v>
      </c>
      <c r="O2107" s="9">
        <f t="shared" si="1295"/>
        <v>0</v>
      </c>
      <c r="P2107" s="9">
        <f t="shared" si="1295"/>
        <v>0</v>
      </c>
      <c r="Q2107" s="9">
        <f t="shared" si="1295"/>
        <v>0</v>
      </c>
      <c r="R2107" s="9">
        <f t="shared" si="1295"/>
        <v>0</v>
      </c>
      <c r="S2107" s="18">
        <f t="shared" si="1295"/>
        <v>0</v>
      </c>
      <c r="T2107" s="204">
        <f t="shared" ref="T2107:AH2107" si="1296">T1700/T$33</f>
        <v>0</v>
      </c>
      <c r="U2107" s="9">
        <f t="shared" si="1296"/>
        <v>0</v>
      </c>
      <c r="V2107" s="9">
        <f t="shared" si="1296"/>
        <v>0</v>
      </c>
      <c r="W2107" s="9">
        <f t="shared" si="1296"/>
        <v>0</v>
      </c>
      <c r="X2107" s="18">
        <f t="shared" si="1296"/>
        <v>0</v>
      </c>
      <c r="Y2107" s="9">
        <f t="shared" si="1296"/>
        <v>0</v>
      </c>
      <c r="Z2107" s="9">
        <f t="shared" si="1296"/>
        <v>0</v>
      </c>
      <c r="AA2107" s="9">
        <f t="shared" si="1296"/>
        <v>0</v>
      </c>
      <c r="AB2107" s="9">
        <f t="shared" si="1296"/>
        <v>0</v>
      </c>
      <c r="AC2107" s="18">
        <f t="shared" si="1296"/>
        <v>0</v>
      </c>
      <c r="AD2107" s="9">
        <f t="shared" si="1296"/>
        <v>0</v>
      </c>
      <c r="AE2107" s="9">
        <f t="shared" si="1296"/>
        <v>0</v>
      </c>
      <c r="AF2107" s="9">
        <f t="shared" si="1296"/>
        <v>0</v>
      </c>
      <c r="AG2107" s="9">
        <f t="shared" si="1296"/>
        <v>0</v>
      </c>
      <c r="AH2107" s="18">
        <f t="shared" si="1296"/>
        <v>0</v>
      </c>
      <c r="AI2107" s="17"/>
      <c r="AM2107" s="109"/>
    </row>
    <row r="2108" spans="1:39" outlineLevel="2">
      <c r="A2108" s="37">
        <f>ROW()</f>
        <v>2108</v>
      </c>
      <c r="C2108" s="6" t="s">
        <v>4</v>
      </c>
      <c r="I2108" s="204">
        <f t="shared" ref="I2108:S2108" si="1297">I1701/$M$33</f>
        <v>0</v>
      </c>
      <c r="J2108" s="9">
        <f t="shared" si="1297"/>
        <v>0</v>
      </c>
      <c r="K2108" s="9">
        <f t="shared" si="1297"/>
        <v>0</v>
      </c>
      <c r="L2108" s="9">
        <f t="shared" si="1297"/>
        <v>0</v>
      </c>
      <c r="M2108" s="9">
        <f t="shared" si="1297"/>
        <v>0</v>
      </c>
      <c r="N2108" s="204">
        <f t="shared" si="1297"/>
        <v>0</v>
      </c>
      <c r="O2108" s="9">
        <f t="shared" si="1297"/>
        <v>0</v>
      </c>
      <c r="P2108" s="9">
        <f t="shared" si="1297"/>
        <v>0</v>
      </c>
      <c r="Q2108" s="9">
        <f t="shared" si="1297"/>
        <v>0</v>
      </c>
      <c r="R2108" s="9">
        <f t="shared" si="1297"/>
        <v>0</v>
      </c>
      <c r="S2108" s="18">
        <f t="shared" si="1297"/>
        <v>0</v>
      </c>
      <c r="T2108" s="204">
        <f t="shared" ref="T2108:AH2108" si="1298">T1701/T$33</f>
        <v>0</v>
      </c>
      <c r="U2108" s="9">
        <f t="shared" si="1298"/>
        <v>0</v>
      </c>
      <c r="V2108" s="9">
        <f t="shared" si="1298"/>
        <v>0</v>
      </c>
      <c r="W2108" s="9">
        <f t="shared" si="1298"/>
        <v>0</v>
      </c>
      <c r="X2108" s="18">
        <f t="shared" si="1298"/>
        <v>0</v>
      </c>
      <c r="Y2108" s="9">
        <f t="shared" si="1298"/>
        <v>0</v>
      </c>
      <c r="Z2108" s="9">
        <f t="shared" si="1298"/>
        <v>0</v>
      </c>
      <c r="AA2108" s="9">
        <f t="shared" si="1298"/>
        <v>0</v>
      </c>
      <c r="AB2108" s="9">
        <f t="shared" si="1298"/>
        <v>0</v>
      </c>
      <c r="AC2108" s="18">
        <f t="shared" si="1298"/>
        <v>0</v>
      </c>
      <c r="AD2108" s="9">
        <f t="shared" si="1298"/>
        <v>0</v>
      </c>
      <c r="AE2108" s="9">
        <f t="shared" si="1298"/>
        <v>0</v>
      </c>
      <c r="AF2108" s="9">
        <f t="shared" si="1298"/>
        <v>0</v>
      </c>
      <c r="AG2108" s="9">
        <f t="shared" si="1298"/>
        <v>0</v>
      </c>
      <c r="AH2108" s="18">
        <f t="shared" si="1298"/>
        <v>0</v>
      </c>
      <c r="AI2108" s="17"/>
      <c r="AM2108" s="109"/>
    </row>
    <row r="2109" spans="1:39" outlineLevel="2">
      <c r="A2109" s="37">
        <f>ROW()</f>
        <v>2109</v>
      </c>
      <c r="C2109" s="6" t="s">
        <v>208</v>
      </c>
      <c r="I2109" s="204">
        <f t="shared" ref="I2109:S2109" si="1299">I1702/$M$33</f>
        <v>0</v>
      </c>
      <c r="J2109" s="9">
        <f t="shared" si="1299"/>
        <v>0</v>
      </c>
      <c r="K2109" s="9">
        <f t="shared" si="1299"/>
        <v>0</v>
      </c>
      <c r="L2109" s="9">
        <f t="shared" si="1299"/>
        <v>0</v>
      </c>
      <c r="M2109" s="9">
        <f t="shared" si="1299"/>
        <v>0</v>
      </c>
      <c r="N2109" s="204">
        <f t="shared" si="1299"/>
        <v>0</v>
      </c>
      <c r="O2109" s="9">
        <f t="shared" si="1299"/>
        <v>0</v>
      </c>
      <c r="P2109" s="9">
        <f t="shared" si="1299"/>
        <v>0</v>
      </c>
      <c r="Q2109" s="9">
        <f t="shared" si="1299"/>
        <v>0</v>
      </c>
      <c r="R2109" s="9">
        <f t="shared" si="1299"/>
        <v>0</v>
      </c>
      <c r="S2109" s="18">
        <f t="shared" si="1299"/>
        <v>0</v>
      </c>
      <c r="T2109" s="204">
        <f t="shared" ref="T2109:AH2109" si="1300">T1702/T$33</f>
        <v>0.77014230679656315</v>
      </c>
      <c r="U2109" s="9">
        <f t="shared" si="1300"/>
        <v>0</v>
      </c>
      <c r="V2109" s="9">
        <f t="shared" si="1300"/>
        <v>0</v>
      </c>
      <c r="W2109" s="9">
        <f t="shared" si="1300"/>
        <v>0</v>
      </c>
      <c r="X2109" s="18">
        <f t="shared" si="1300"/>
        <v>0</v>
      </c>
      <c r="Y2109" s="9">
        <f t="shared" si="1300"/>
        <v>0</v>
      </c>
      <c r="Z2109" s="9">
        <f t="shared" si="1300"/>
        <v>0</v>
      </c>
      <c r="AA2109" s="9">
        <f t="shared" si="1300"/>
        <v>0</v>
      </c>
      <c r="AB2109" s="9">
        <f t="shared" si="1300"/>
        <v>0</v>
      </c>
      <c r="AC2109" s="18">
        <f t="shared" si="1300"/>
        <v>0</v>
      </c>
      <c r="AD2109" s="9">
        <f t="shared" si="1300"/>
        <v>0</v>
      </c>
      <c r="AE2109" s="9">
        <f t="shared" si="1300"/>
        <v>0</v>
      </c>
      <c r="AF2109" s="9">
        <f t="shared" si="1300"/>
        <v>0</v>
      </c>
      <c r="AG2109" s="9">
        <f t="shared" si="1300"/>
        <v>0</v>
      </c>
      <c r="AH2109" s="18">
        <f t="shared" si="1300"/>
        <v>0</v>
      </c>
      <c r="AI2109" s="17"/>
      <c r="AM2109" s="109"/>
    </row>
    <row r="2110" spans="1:39" outlineLevel="2">
      <c r="A2110" s="37">
        <f>ROW()</f>
        <v>2110</v>
      </c>
      <c r="C2110" s="6" t="s">
        <v>473</v>
      </c>
      <c r="I2110" s="204">
        <f t="shared" ref="I2110:S2110" si="1301">I1703/$M$33</f>
        <v>0</v>
      </c>
      <c r="J2110" s="9">
        <f t="shared" si="1301"/>
        <v>0</v>
      </c>
      <c r="K2110" s="9">
        <f t="shared" si="1301"/>
        <v>0</v>
      </c>
      <c r="L2110" s="9">
        <f t="shared" si="1301"/>
        <v>0</v>
      </c>
      <c r="M2110" s="9">
        <f t="shared" si="1301"/>
        <v>0</v>
      </c>
      <c r="N2110" s="204">
        <f t="shared" si="1301"/>
        <v>0</v>
      </c>
      <c r="O2110" s="9">
        <f t="shared" si="1301"/>
        <v>0</v>
      </c>
      <c r="P2110" s="9">
        <f t="shared" si="1301"/>
        <v>0</v>
      </c>
      <c r="Q2110" s="9">
        <f t="shared" si="1301"/>
        <v>0</v>
      </c>
      <c r="R2110" s="9">
        <f t="shared" si="1301"/>
        <v>0</v>
      </c>
      <c r="S2110" s="18">
        <f t="shared" si="1301"/>
        <v>0</v>
      </c>
      <c r="T2110" s="204">
        <f t="shared" ref="T2110:AH2110" si="1302">T1703/T$33</f>
        <v>0</v>
      </c>
      <c r="U2110" s="9">
        <f t="shared" si="1302"/>
        <v>0</v>
      </c>
      <c r="V2110" s="9">
        <f t="shared" si="1302"/>
        <v>0</v>
      </c>
      <c r="W2110" s="9">
        <f t="shared" si="1302"/>
        <v>0</v>
      </c>
      <c r="X2110" s="18">
        <f t="shared" si="1302"/>
        <v>0</v>
      </c>
      <c r="Y2110" s="9">
        <f t="shared" si="1302"/>
        <v>0</v>
      </c>
      <c r="Z2110" s="9">
        <f t="shared" si="1302"/>
        <v>0</v>
      </c>
      <c r="AA2110" s="9">
        <f t="shared" si="1302"/>
        <v>0</v>
      </c>
      <c r="AB2110" s="9">
        <f t="shared" si="1302"/>
        <v>0</v>
      </c>
      <c r="AC2110" s="18">
        <f t="shared" si="1302"/>
        <v>0</v>
      </c>
      <c r="AD2110" s="9">
        <f t="shared" si="1302"/>
        <v>0</v>
      </c>
      <c r="AE2110" s="9">
        <f t="shared" si="1302"/>
        <v>0</v>
      </c>
      <c r="AF2110" s="9">
        <f t="shared" si="1302"/>
        <v>0</v>
      </c>
      <c r="AG2110" s="9">
        <f t="shared" si="1302"/>
        <v>0</v>
      </c>
      <c r="AH2110" s="18">
        <f t="shared" si="1302"/>
        <v>0</v>
      </c>
      <c r="AI2110" s="17"/>
      <c r="AM2110" s="109"/>
    </row>
    <row r="2111" spans="1:39" outlineLevel="2">
      <c r="A2111" s="37">
        <f>ROW()</f>
        <v>2111</v>
      </c>
      <c r="C2111" s="6" t="s">
        <v>474</v>
      </c>
      <c r="I2111" s="204">
        <f t="shared" ref="I2111:S2111" si="1303">I1704/$M$33</f>
        <v>0</v>
      </c>
      <c r="J2111" s="9">
        <f t="shared" si="1303"/>
        <v>0</v>
      </c>
      <c r="K2111" s="9">
        <f t="shared" si="1303"/>
        <v>0</v>
      </c>
      <c r="L2111" s="9">
        <f t="shared" si="1303"/>
        <v>0</v>
      </c>
      <c r="M2111" s="9">
        <f t="shared" si="1303"/>
        <v>0</v>
      </c>
      <c r="N2111" s="204">
        <f t="shared" si="1303"/>
        <v>0</v>
      </c>
      <c r="O2111" s="9">
        <f t="shared" si="1303"/>
        <v>0</v>
      </c>
      <c r="P2111" s="9">
        <f t="shared" si="1303"/>
        <v>0</v>
      </c>
      <c r="Q2111" s="9">
        <f t="shared" si="1303"/>
        <v>0</v>
      </c>
      <c r="R2111" s="9">
        <f t="shared" si="1303"/>
        <v>0</v>
      </c>
      <c r="S2111" s="18">
        <f t="shared" si="1303"/>
        <v>0</v>
      </c>
      <c r="T2111" s="204">
        <f t="shared" ref="T2111:AH2111" si="1304">T1704/T$33</f>
        <v>0</v>
      </c>
      <c r="U2111" s="9">
        <f t="shared" si="1304"/>
        <v>0</v>
      </c>
      <c r="V2111" s="9">
        <f t="shared" si="1304"/>
        <v>0</v>
      </c>
      <c r="W2111" s="9">
        <f t="shared" si="1304"/>
        <v>0</v>
      </c>
      <c r="X2111" s="18">
        <f t="shared" si="1304"/>
        <v>0</v>
      </c>
      <c r="Y2111" s="9">
        <f t="shared" si="1304"/>
        <v>0</v>
      </c>
      <c r="Z2111" s="9">
        <f t="shared" si="1304"/>
        <v>0</v>
      </c>
      <c r="AA2111" s="9">
        <f t="shared" si="1304"/>
        <v>0</v>
      </c>
      <c r="AB2111" s="9">
        <f t="shared" si="1304"/>
        <v>0</v>
      </c>
      <c r="AC2111" s="18">
        <f t="shared" si="1304"/>
        <v>0</v>
      </c>
      <c r="AD2111" s="9">
        <f t="shared" si="1304"/>
        <v>0</v>
      </c>
      <c r="AE2111" s="9">
        <f t="shared" si="1304"/>
        <v>0</v>
      </c>
      <c r="AF2111" s="9">
        <f t="shared" si="1304"/>
        <v>0</v>
      </c>
      <c r="AG2111" s="9">
        <f t="shared" si="1304"/>
        <v>0</v>
      </c>
      <c r="AH2111" s="18">
        <f t="shared" si="1304"/>
        <v>0</v>
      </c>
      <c r="AI2111" s="17"/>
      <c r="AM2111" s="109"/>
    </row>
    <row r="2112" spans="1:39" outlineLevel="2">
      <c r="A2112" s="37">
        <f>ROW()</f>
        <v>2112</v>
      </c>
      <c r="C2112" s="6" t="s">
        <v>477</v>
      </c>
      <c r="I2112" s="204">
        <f t="shared" ref="I2112:S2112" si="1305">I1705/$M$33</f>
        <v>0</v>
      </c>
      <c r="J2112" s="9">
        <f t="shared" si="1305"/>
        <v>0</v>
      </c>
      <c r="K2112" s="9">
        <f t="shared" si="1305"/>
        <v>0</v>
      </c>
      <c r="L2112" s="9">
        <f t="shared" si="1305"/>
        <v>0</v>
      </c>
      <c r="M2112" s="9">
        <f t="shared" si="1305"/>
        <v>0</v>
      </c>
      <c r="N2112" s="204">
        <f t="shared" si="1305"/>
        <v>0</v>
      </c>
      <c r="O2112" s="9">
        <f t="shared" si="1305"/>
        <v>0</v>
      </c>
      <c r="P2112" s="9">
        <f t="shared" si="1305"/>
        <v>0</v>
      </c>
      <c r="Q2112" s="9">
        <f t="shared" si="1305"/>
        <v>0</v>
      </c>
      <c r="R2112" s="9">
        <f t="shared" si="1305"/>
        <v>0</v>
      </c>
      <c r="S2112" s="18">
        <f t="shared" si="1305"/>
        <v>0</v>
      </c>
      <c r="T2112" s="204">
        <f t="shared" ref="T2112:AH2112" si="1306">T1705/T$33</f>
        <v>0</v>
      </c>
      <c r="U2112" s="9">
        <f t="shared" si="1306"/>
        <v>0</v>
      </c>
      <c r="V2112" s="9">
        <f t="shared" si="1306"/>
        <v>0</v>
      </c>
      <c r="W2112" s="9">
        <f t="shared" si="1306"/>
        <v>0</v>
      </c>
      <c r="X2112" s="18">
        <f t="shared" si="1306"/>
        <v>0</v>
      </c>
      <c r="Y2112" s="9">
        <f t="shared" si="1306"/>
        <v>0</v>
      </c>
      <c r="Z2112" s="9">
        <f t="shared" si="1306"/>
        <v>0</v>
      </c>
      <c r="AA2112" s="9">
        <f t="shared" si="1306"/>
        <v>0</v>
      </c>
      <c r="AB2112" s="9">
        <f t="shared" si="1306"/>
        <v>0</v>
      </c>
      <c r="AC2112" s="18">
        <f t="shared" si="1306"/>
        <v>0</v>
      </c>
      <c r="AD2112" s="9">
        <f t="shared" si="1306"/>
        <v>0</v>
      </c>
      <c r="AE2112" s="9">
        <f t="shared" si="1306"/>
        <v>0</v>
      </c>
      <c r="AF2112" s="9">
        <f t="shared" si="1306"/>
        <v>0</v>
      </c>
      <c r="AG2112" s="9">
        <f t="shared" si="1306"/>
        <v>0</v>
      </c>
      <c r="AH2112" s="18">
        <f t="shared" si="1306"/>
        <v>0</v>
      </c>
      <c r="AI2112" s="17"/>
      <c r="AM2112" s="109"/>
    </row>
    <row r="2113" spans="1:39" outlineLevel="2">
      <c r="A2113" s="37">
        <f>ROW()</f>
        <v>2113</v>
      </c>
      <c r="C2113" s="6" t="s">
        <v>511</v>
      </c>
      <c r="I2113" s="204">
        <f t="shared" ref="I2113:S2113" si="1307">I1706/$M$33</f>
        <v>0</v>
      </c>
      <c r="J2113" s="9">
        <f t="shared" si="1307"/>
        <v>0</v>
      </c>
      <c r="K2113" s="9">
        <f t="shared" si="1307"/>
        <v>0</v>
      </c>
      <c r="L2113" s="9">
        <f t="shared" si="1307"/>
        <v>0</v>
      </c>
      <c r="M2113" s="9">
        <f t="shared" si="1307"/>
        <v>0</v>
      </c>
      <c r="N2113" s="204">
        <f t="shared" si="1307"/>
        <v>0</v>
      </c>
      <c r="O2113" s="9">
        <f t="shared" si="1307"/>
        <v>0</v>
      </c>
      <c r="P2113" s="9">
        <f t="shared" si="1307"/>
        <v>0</v>
      </c>
      <c r="Q2113" s="9">
        <f t="shared" si="1307"/>
        <v>0</v>
      </c>
      <c r="R2113" s="9">
        <f t="shared" si="1307"/>
        <v>0</v>
      </c>
      <c r="S2113" s="18">
        <f t="shared" si="1307"/>
        <v>0</v>
      </c>
      <c r="T2113" s="204">
        <f t="shared" ref="T2113:AH2113" si="1308">T1706/T$33</f>
        <v>0</v>
      </c>
      <c r="U2113" s="9">
        <f t="shared" si="1308"/>
        <v>0</v>
      </c>
      <c r="V2113" s="9">
        <f t="shared" si="1308"/>
        <v>0</v>
      </c>
      <c r="W2113" s="9">
        <f t="shared" si="1308"/>
        <v>0</v>
      </c>
      <c r="X2113" s="18">
        <f t="shared" si="1308"/>
        <v>0</v>
      </c>
      <c r="Y2113" s="9">
        <f t="shared" si="1308"/>
        <v>0</v>
      </c>
      <c r="Z2113" s="9">
        <f t="shared" si="1308"/>
        <v>0</v>
      </c>
      <c r="AA2113" s="9">
        <f t="shared" si="1308"/>
        <v>0</v>
      </c>
      <c r="AB2113" s="9">
        <f t="shared" si="1308"/>
        <v>0</v>
      </c>
      <c r="AC2113" s="18">
        <f t="shared" si="1308"/>
        <v>0</v>
      </c>
      <c r="AD2113" s="9">
        <f t="shared" si="1308"/>
        <v>0</v>
      </c>
      <c r="AE2113" s="9">
        <f t="shared" si="1308"/>
        <v>0</v>
      </c>
      <c r="AF2113" s="9">
        <f t="shared" si="1308"/>
        <v>0</v>
      </c>
      <c r="AG2113" s="9">
        <f t="shared" si="1308"/>
        <v>0</v>
      </c>
      <c r="AH2113" s="18">
        <f t="shared" si="1308"/>
        <v>0</v>
      </c>
      <c r="AI2113" s="17"/>
      <c r="AM2113" s="109"/>
    </row>
    <row r="2114" spans="1:39" outlineLevel="2">
      <c r="A2114" s="37">
        <f>ROW()</f>
        <v>2114</v>
      </c>
      <c r="C2114" s="6" t="s">
        <v>655</v>
      </c>
      <c r="I2114" s="204"/>
      <c r="J2114" s="9"/>
      <c r="K2114" s="9"/>
      <c r="L2114" s="9"/>
      <c r="M2114" s="9"/>
      <c r="N2114" s="204"/>
      <c r="O2114" s="9"/>
      <c r="P2114" s="9"/>
      <c r="Q2114" s="9"/>
      <c r="R2114" s="9"/>
      <c r="S2114" s="18"/>
      <c r="T2114" s="204"/>
      <c r="U2114" s="9"/>
      <c r="V2114" s="9"/>
      <c r="W2114" s="9"/>
      <c r="X2114" s="18"/>
      <c r="Y2114" s="9"/>
      <c r="Z2114" s="9"/>
      <c r="AA2114" s="9"/>
      <c r="AB2114" s="9"/>
      <c r="AC2114" s="18"/>
      <c r="AD2114" s="9"/>
      <c r="AE2114" s="9"/>
      <c r="AF2114" s="9"/>
      <c r="AG2114" s="9"/>
      <c r="AH2114" s="18"/>
      <c r="AI2114" s="17"/>
      <c r="AM2114" s="109"/>
    </row>
    <row r="2115" spans="1:39" outlineLevel="2">
      <c r="A2115" s="37">
        <f>ROW()</f>
        <v>2115</v>
      </c>
      <c r="C2115" s="6" t="s">
        <v>656</v>
      </c>
      <c r="I2115" s="204"/>
      <c r="J2115" s="9"/>
      <c r="K2115" s="9"/>
      <c r="L2115" s="9"/>
      <c r="M2115" s="9"/>
      <c r="N2115" s="204"/>
      <c r="O2115" s="9"/>
      <c r="P2115" s="9"/>
      <c r="Q2115" s="9"/>
      <c r="R2115" s="9"/>
      <c r="S2115" s="18"/>
      <c r="T2115" s="204"/>
      <c r="U2115" s="9"/>
      <c r="V2115" s="9"/>
      <c r="W2115" s="9"/>
      <c r="X2115" s="18"/>
      <c r="Y2115" s="9"/>
      <c r="Z2115" s="9"/>
      <c r="AA2115" s="9"/>
      <c r="AB2115" s="9"/>
      <c r="AC2115" s="18"/>
      <c r="AD2115" s="9"/>
      <c r="AE2115" s="9"/>
      <c r="AF2115" s="9"/>
      <c r="AG2115" s="9"/>
      <c r="AH2115" s="18"/>
      <c r="AI2115" s="17"/>
      <c r="AM2115" s="109"/>
    </row>
    <row r="2116" spans="1:39" outlineLevel="2">
      <c r="A2116" s="37">
        <f>ROW()</f>
        <v>2116</v>
      </c>
      <c r="C2116" s="6" t="s">
        <v>667</v>
      </c>
      <c r="I2116" s="204"/>
      <c r="J2116" s="9"/>
      <c r="K2116" s="9"/>
      <c r="L2116" s="9"/>
      <c r="M2116" s="9"/>
      <c r="N2116" s="204"/>
      <c r="O2116" s="9"/>
      <c r="P2116" s="9"/>
      <c r="Q2116" s="9"/>
      <c r="R2116" s="9"/>
      <c r="S2116" s="18"/>
      <c r="T2116" s="204"/>
      <c r="U2116" s="9"/>
      <c r="V2116" s="9"/>
      <c r="W2116" s="9"/>
      <c r="X2116" s="18"/>
      <c r="Y2116" s="9"/>
      <c r="Z2116" s="9"/>
      <c r="AA2116" s="9"/>
      <c r="AB2116" s="9"/>
      <c r="AC2116" s="18"/>
      <c r="AD2116" s="9"/>
      <c r="AE2116" s="9"/>
      <c r="AF2116" s="9"/>
      <c r="AG2116" s="9"/>
      <c r="AH2116" s="18"/>
      <c r="AI2116" s="17"/>
      <c r="AM2116" s="109"/>
    </row>
    <row r="2117" spans="1:39" outlineLevel="2">
      <c r="A2117" s="37">
        <f>ROW()</f>
        <v>2117</v>
      </c>
      <c r="C2117" s="6" t="s">
        <v>212</v>
      </c>
      <c r="I2117" s="204">
        <f t="shared" ref="I2117:S2117" si="1309">I1710/$M$33</f>
        <v>0</v>
      </c>
      <c r="J2117" s="9">
        <f t="shared" si="1309"/>
        <v>0</v>
      </c>
      <c r="K2117" s="9">
        <f t="shared" si="1309"/>
        <v>0</v>
      </c>
      <c r="L2117" s="9">
        <f t="shared" si="1309"/>
        <v>0</v>
      </c>
      <c r="M2117" s="9">
        <f t="shared" si="1309"/>
        <v>0</v>
      </c>
      <c r="N2117" s="204">
        <f t="shared" si="1309"/>
        <v>0</v>
      </c>
      <c r="O2117" s="9">
        <f t="shared" si="1309"/>
        <v>0</v>
      </c>
      <c r="P2117" s="9">
        <f t="shared" si="1309"/>
        <v>0</v>
      </c>
      <c r="Q2117" s="9">
        <f t="shared" si="1309"/>
        <v>0</v>
      </c>
      <c r="R2117" s="9">
        <f t="shared" si="1309"/>
        <v>0</v>
      </c>
      <c r="S2117" s="18">
        <f t="shared" si="1309"/>
        <v>0</v>
      </c>
      <c r="T2117" s="204">
        <f t="shared" ref="T2117:AH2117" si="1310">T1710/T$33</f>
        <v>0</v>
      </c>
      <c r="U2117" s="9">
        <f t="shared" si="1310"/>
        <v>0</v>
      </c>
      <c r="V2117" s="9">
        <f t="shared" si="1310"/>
        <v>0</v>
      </c>
      <c r="W2117" s="9">
        <f t="shared" si="1310"/>
        <v>0</v>
      </c>
      <c r="X2117" s="18">
        <f t="shared" si="1310"/>
        <v>0</v>
      </c>
      <c r="Y2117" s="9">
        <f t="shared" si="1310"/>
        <v>0</v>
      </c>
      <c r="Z2117" s="9">
        <f t="shared" si="1310"/>
        <v>0</v>
      </c>
      <c r="AA2117" s="9">
        <f t="shared" si="1310"/>
        <v>0</v>
      </c>
      <c r="AB2117" s="9">
        <f t="shared" si="1310"/>
        <v>0</v>
      </c>
      <c r="AC2117" s="18">
        <f t="shared" si="1310"/>
        <v>0</v>
      </c>
      <c r="AD2117" s="9">
        <f t="shared" si="1310"/>
        <v>0</v>
      </c>
      <c r="AE2117" s="9">
        <f t="shared" si="1310"/>
        <v>0</v>
      </c>
      <c r="AF2117" s="9">
        <f t="shared" si="1310"/>
        <v>0</v>
      </c>
      <c r="AG2117" s="9">
        <f t="shared" si="1310"/>
        <v>0</v>
      </c>
      <c r="AH2117" s="18">
        <f t="shared" si="1310"/>
        <v>0</v>
      </c>
      <c r="AI2117" s="17"/>
      <c r="AM2117" s="109"/>
    </row>
    <row r="2118" spans="1:39" outlineLevel="2">
      <c r="A2118" s="37">
        <f>ROW()</f>
        <v>2118</v>
      </c>
      <c r="C2118" s="6" t="s">
        <v>362</v>
      </c>
      <c r="I2118" s="205">
        <f t="shared" ref="I2118:S2118" si="1311">I1711/$M$33</f>
        <v>0</v>
      </c>
      <c r="J2118" s="15">
        <f t="shared" si="1311"/>
        <v>0</v>
      </c>
      <c r="K2118" s="15">
        <f t="shared" si="1311"/>
        <v>0</v>
      </c>
      <c r="L2118" s="15">
        <f t="shared" si="1311"/>
        <v>0</v>
      </c>
      <c r="M2118" s="15">
        <f t="shared" si="1311"/>
        <v>0</v>
      </c>
      <c r="N2118" s="205">
        <f t="shared" si="1311"/>
        <v>0</v>
      </c>
      <c r="O2118" s="15">
        <f t="shared" si="1311"/>
        <v>0</v>
      </c>
      <c r="P2118" s="15">
        <f t="shared" si="1311"/>
        <v>0</v>
      </c>
      <c r="Q2118" s="15">
        <f t="shared" si="1311"/>
        <v>0</v>
      </c>
      <c r="R2118" s="15">
        <f t="shared" si="1311"/>
        <v>0</v>
      </c>
      <c r="S2118" s="206">
        <f t="shared" si="1311"/>
        <v>0</v>
      </c>
      <c r="T2118" s="205">
        <f t="shared" ref="T2118:AH2118" si="1312">T1711/T$33</f>
        <v>0</v>
      </c>
      <c r="U2118" s="15">
        <f t="shared" si="1312"/>
        <v>0</v>
      </c>
      <c r="V2118" s="15">
        <f t="shared" si="1312"/>
        <v>0</v>
      </c>
      <c r="W2118" s="15">
        <f t="shared" si="1312"/>
        <v>0</v>
      </c>
      <c r="X2118" s="206">
        <f t="shared" si="1312"/>
        <v>0</v>
      </c>
      <c r="Y2118" s="15">
        <f t="shared" si="1312"/>
        <v>0</v>
      </c>
      <c r="Z2118" s="15">
        <f t="shared" si="1312"/>
        <v>0</v>
      </c>
      <c r="AA2118" s="15">
        <f t="shared" si="1312"/>
        <v>0</v>
      </c>
      <c r="AB2118" s="15">
        <f t="shared" si="1312"/>
        <v>0</v>
      </c>
      <c r="AC2118" s="206">
        <f t="shared" si="1312"/>
        <v>0</v>
      </c>
      <c r="AD2118" s="15">
        <f t="shared" si="1312"/>
        <v>0</v>
      </c>
      <c r="AE2118" s="15">
        <f t="shared" si="1312"/>
        <v>0</v>
      </c>
      <c r="AF2118" s="15">
        <f t="shared" si="1312"/>
        <v>0</v>
      </c>
      <c r="AG2118" s="15">
        <f t="shared" si="1312"/>
        <v>0</v>
      </c>
      <c r="AH2118" s="206">
        <f t="shared" si="1312"/>
        <v>0</v>
      </c>
      <c r="AI2118" s="17"/>
      <c r="AM2118" s="109"/>
    </row>
    <row r="2119" spans="1:39" outlineLevel="2">
      <c r="A2119" s="37">
        <f>ROW()</f>
        <v>2119</v>
      </c>
      <c r="C2119" s="6" t="s">
        <v>1</v>
      </c>
      <c r="I2119" s="204">
        <f t="shared" ref="I2119:AC2119" si="1313">SUM(I2106:I2118)</f>
        <v>0</v>
      </c>
      <c r="J2119" s="9">
        <f t="shared" si="1313"/>
        <v>0</v>
      </c>
      <c r="K2119" s="9">
        <f t="shared" si="1313"/>
        <v>0</v>
      </c>
      <c r="L2119" s="9">
        <f t="shared" si="1313"/>
        <v>0</v>
      </c>
      <c r="M2119" s="9">
        <f t="shared" si="1313"/>
        <v>0</v>
      </c>
      <c r="N2119" s="204">
        <f t="shared" si="1313"/>
        <v>0</v>
      </c>
      <c r="O2119" s="9">
        <f t="shared" si="1313"/>
        <v>0</v>
      </c>
      <c r="P2119" s="9">
        <f t="shared" si="1313"/>
        <v>0</v>
      </c>
      <c r="Q2119" s="9">
        <f t="shared" si="1313"/>
        <v>0</v>
      </c>
      <c r="R2119" s="9">
        <f t="shared" si="1313"/>
        <v>0</v>
      </c>
      <c r="S2119" s="18">
        <f t="shared" si="1313"/>
        <v>0</v>
      </c>
      <c r="T2119" s="204">
        <f t="shared" si="1313"/>
        <v>0.77014230679656315</v>
      </c>
      <c r="U2119" s="9">
        <f t="shared" si="1313"/>
        <v>0</v>
      </c>
      <c r="V2119" s="9">
        <f t="shared" si="1313"/>
        <v>0</v>
      </c>
      <c r="W2119" s="9">
        <f t="shared" si="1313"/>
        <v>0</v>
      </c>
      <c r="X2119" s="18">
        <f t="shared" si="1313"/>
        <v>0</v>
      </c>
      <c r="Y2119" s="9">
        <f t="shared" si="1313"/>
        <v>0</v>
      </c>
      <c r="Z2119" s="9">
        <f t="shared" si="1313"/>
        <v>0</v>
      </c>
      <c r="AA2119" s="9">
        <f t="shared" si="1313"/>
        <v>0</v>
      </c>
      <c r="AB2119" s="9">
        <f t="shared" si="1313"/>
        <v>0</v>
      </c>
      <c r="AC2119" s="18">
        <f t="shared" si="1313"/>
        <v>0</v>
      </c>
      <c r="AD2119" s="9">
        <f t="shared" ref="AD2119:AH2119" si="1314">SUM(AD2106:AD2118)</f>
        <v>0</v>
      </c>
      <c r="AE2119" s="9">
        <f t="shared" si="1314"/>
        <v>0</v>
      </c>
      <c r="AF2119" s="9">
        <f t="shared" si="1314"/>
        <v>0</v>
      </c>
      <c r="AG2119" s="9">
        <f t="shared" si="1314"/>
        <v>0</v>
      </c>
      <c r="AH2119" s="18">
        <f t="shared" si="1314"/>
        <v>0</v>
      </c>
      <c r="AI2119" s="17"/>
      <c r="AM2119" s="109"/>
    </row>
    <row r="2120" spans="1:39" outlineLevel="2">
      <c r="A2120" s="37">
        <f>ROW()</f>
        <v>2120</v>
      </c>
      <c r="B2120" s="64" t="s">
        <v>213</v>
      </c>
      <c r="I2120" s="1296" t="str">
        <f>"AA1 [m$ "&amp;$E$33&amp;"]"</f>
        <v>AA1 [m$ 31/12/2024]</v>
      </c>
      <c r="J2120" s="1297"/>
      <c r="K2120" s="1297"/>
      <c r="L2120" s="1297"/>
      <c r="M2120" s="1297"/>
      <c r="N2120" s="1293" t="str">
        <f>"AA2 [m$ "&amp;$E$33&amp;"]"</f>
        <v>AA2 [m$ 31/12/2024]</v>
      </c>
      <c r="O2120" s="1294"/>
      <c r="P2120" s="1294"/>
      <c r="Q2120" s="1294"/>
      <c r="R2120" s="1294"/>
      <c r="S2120" s="1295"/>
      <c r="T2120" s="1293" t="str">
        <f>"AA3 [m$ "&amp;$E$33&amp;"]"</f>
        <v>AA3 [m$ 31/12/2024]</v>
      </c>
      <c r="U2120" s="1294"/>
      <c r="V2120" s="1294"/>
      <c r="W2120" s="1294"/>
      <c r="X2120" s="1295"/>
      <c r="Y2120" s="1294" t="str">
        <f>"AA4 [m$ "&amp;$E$33&amp;"]"</f>
        <v>AA4 [m$ 31/12/2024]</v>
      </c>
      <c r="Z2120" s="1294"/>
      <c r="AA2120" s="1294"/>
      <c r="AB2120" s="1294"/>
      <c r="AC2120" s="1295"/>
      <c r="AD2120" s="1294" t="str">
        <f>"AA5 [m$ "&amp;$E$33&amp;"]"</f>
        <v>AA5 [m$ 31/12/2024]</v>
      </c>
      <c r="AE2120" s="1294"/>
      <c r="AF2120" s="1294"/>
      <c r="AG2120" s="1294"/>
      <c r="AH2120" s="1295"/>
      <c r="AI2120" s="17"/>
      <c r="AM2120" s="109"/>
    </row>
    <row r="2121" spans="1:39" outlineLevel="2">
      <c r="A2121" s="37">
        <f>ROW()</f>
        <v>2121</v>
      </c>
      <c r="C2121" s="167" t="s">
        <v>2</v>
      </c>
      <c r="I2121" s="204">
        <f t="shared" ref="I2121:S2121" si="1315">I1714/$M$33</f>
        <v>0</v>
      </c>
      <c r="J2121" s="9">
        <f t="shared" si="1315"/>
        <v>0</v>
      </c>
      <c r="K2121" s="9">
        <f t="shared" si="1315"/>
        <v>0</v>
      </c>
      <c r="L2121" s="9">
        <f t="shared" si="1315"/>
        <v>0</v>
      </c>
      <c r="M2121" s="9">
        <f t="shared" si="1315"/>
        <v>0</v>
      </c>
      <c r="N2121" s="204">
        <f t="shared" si="1315"/>
        <v>0</v>
      </c>
      <c r="O2121" s="9">
        <f t="shared" si="1315"/>
        <v>0</v>
      </c>
      <c r="P2121" s="9">
        <f t="shared" si="1315"/>
        <v>0</v>
      </c>
      <c r="Q2121" s="9">
        <f t="shared" si="1315"/>
        <v>0</v>
      </c>
      <c r="R2121" s="9">
        <f t="shared" si="1315"/>
        <v>0</v>
      </c>
      <c r="S2121" s="18">
        <f t="shared" si="1315"/>
        <v>0</v>
      </c>
      <c r="T2121" s="204">
        <f t="shared" ref="T2121:AH2121" si="1316">T1714/T$33</f>
        <v>0</v>
      </c>
      <c r="U2121" s="9">
        <f t="shared" si="1316"/>
        <v>0</v>
      </c>
      <c r="V2121" s="9">
        <f t="shared" si="1316"/>
        <v>0</v>
      </c>
      <c r="W2121" s="9">
        <f t="shared" si="1316"/>
        <v>0</v>
      </c>
      <c r="X2121" s="18">
        <f t="shared" si="1316"/>
        <v>0</v>
      </c>
      <c r="Y2121" s="9">
        <f t="shared" si="1316"/>
        <v>0</v>
      </c>
      <c r="Z2121" s="9">
        <f t="shared" si="1316"/>
        <v>0</v>
      </c>
      <c r="AA2121" s="9">
        <f t="shared" si="1316"/>
        <v>0</v>
      </c>
      <c r="AB2121" s="9">
        <f t="shared" si="1316"/>
        <v>0</v>
      </c>
      <c r="AC2121" s="18">
        <f t="shared" si="1316"/>
        <v>0</v>
      </c>
      <c r="AD2121" s="9">
        <f t="shared" si="1316"/>
        <v>0</v>
      </c>
      <c r="AE2121" s="9">
        <f t="shared" si="1316"/>
        <v>0</v>
      </c>
      <c r="AF2121" s="9">
        <f t="shared" si="1316"/>
        <v>0</v>
      </c>
      <c r="AG2121" s="9">
        <f t="shared" si="1316"/>
        <v>0</v>
      </c>
      <c r="AH2121" s="18">
        <f t="shared" si="1316"/>
        <v>0</v>
      </c>
      <c r="AI2121" s="17"/>
      <c r="AM2121" s="109"/>
    </row>
    <row r="2122" spans="1:39" outlineLevel="2">
      <c r="A2122" s="37">
        <f>ROW()</f>
        <v>2122</v>
      </c>
      <c r="C2122" s="6" t="s">
        <v>3</v>
      </c>
      <c r="I2122" s="204">
        <f t="shared" ref="I2122:S2122" si="1317">I1715/$M$33</f>
        <v>0</v>
      </c>
      <c r="J2122" s="9">
        <f t="shared" si="1317"/>
        <v>0</v>
      </c>
      <c r="K2122" s="9">
        <f t="shared" si="1317"/>
        <v>0</v>
      </c>
      <c r="L2122" s="9">
        <f t="shared" si="1317"/>
        <v>0</v>
      </c>
      <c r="M2122" s="9">
        <f t="shared" si="1317"/>
        <v>0</v>
      </c>
      <c r="N2122" s="204">
        <f t="shared" si="1317"/>
        <v>0</v>
      </c>
      <c r="O2122" s="9">
        <f t="shared" si="1317"/>
        <v>0</v>
      </c>
      <c r="P2122" s="9">
        <f t="shared" si="1317"/>
        <v>0</v>
      </c>
      <c r="Q2122" s="9">
        <f t="shared" si="1317"/>
        <v>0</v>
      </c>
      <c r="R2122" s="9">
        <f t="shared" si="1317"/>
        <v>0</v>
      </c>
      <c r="S2122" s="18">
        <f t="shared" si="1317"/>
        <v>0</v>
      </c>
      <c r="T2122" s="204">
        <f t="shared" ref="T2122:AH2122" si="1318">T1715/T$33</f>
        <v>0</v>
      </c>
      <c r="U2122" s="9">
        <f t="shared" si="1318"/>
        <v>0</v>
      </c>
      <c r="V2122" s="9">
        <f t="shared" si="1318"/>
        <v>0</v>
      </c>
      <c r="W2122" s="9">
        <f t="shared" si="1318"/>
        <v>0</v>
      </c>
      <c r="X2122" s="18">
        <f t="shared" si="1318"/>
        <v>0</v>
      </c>
      <c r="Y2122" s="9">
        <f t="shared" si="1318"/>
        <v>0</v>
      </c>
      <c r="Z2122" s="9">
        <f t="shared" si="1318"/>
        <v>0</v>
      </c>
      <c r="AA2122" s="9">
        <f t="shared" si="1318"/>
        <v>0</v>
      </c>
      <c r="AB2122" s="9">
        <f t="shared" si="1318"/>
        <v>0</v>
      </c>
      <c r="AC2122" s="18">
        <f t="shared" si="1318"/>
        <v>0</v>
      </c>
      <c r="AD2122" s="9">
        <f t="shared" si="1318"/>
        <v>0</v>
      </c>
      <c r="AE2122" s="9">
        <f t="shared" si="1318"/>
        <v>0</v>
      </c>
      <c r="AF2122" s="9">
        <f t="shared" si="1318"/>
        <v>0</v>
      </c>
      <c r="AG2122" s="9">
        <f t="shared" si="1318"/>
        <v>0</v>
      </c>
      <c r="AH2122" s="18">
        <f t="shared" si="1318"/>
        <v>0</v>
      </c>
      <c r="AI2122" s="17"/>
      <c r="AM2122" s="109"/>
    </row>
    <row r="2123" spans="1:39" outlineLevel="2">
      <c r="A2123" s="37">
        <f>ROW()</f>
        <v>2123</v>
      </c>
      <c r="C2123" s="6" t="s">
        <v>4</v>
      </c>
      <c r="I2123" s="204">
        <f t="shared" ref="I2123:S2123" si="1319">I1716/$M$33</f>
        <v>0</v>
      </c>
      <c r="J2123" s="9">
        <f t="shared" si="1319"/>
        <v>0</v>
      </c>
      <c r="K2123" s="9">
        <f t="shared" si="1319"/>
        <v>0</v>
      </c>
      <c r="L2123" s="9">
        <f t="shared" si="1319"/>
        <v>0</v>
      </c>
      <c r="M2123" s="9">
        <f t="shared" si="1319"/>
        <v>0</v>
      </c>
      <c r="N2123" s="204">
        <f t="shared" si="1319"/>
        <v>0</v>
      </c>
      <c r="O2123" s="9">
        <f t="shared" si="1319"/>
        <v>0</v>
      </c>
      <c r="P2123" s="9">
        <f t="shared" si="1319"/>
        <v>0</v>
      </c>
      <c r="Q2123" s="9">
        <f t="shared" si="1319"/>
        <v>0</v>
      </c>
      <c r="R2123" s="9">
        <f t="shared" si="1319"/>
        <v>0</v>
      </c>
      <c r="S2123" s="18">
        <f t="shared" si="1319"/>
        <v>0</v>
      </c>
      <c r="T2123" s="204">
        <f t="shared" ref="T2123:AH2123" si="1320">T1716/T$33</f>
        <v>0</v>
      </c>
      <c r="U2123" s="9">
        <f t="shared" si="1320"/>
        <v>0</v>
      </c>
      <c r="V2123" s="9">
        <f t="shared" si="1320"/>
        <v>0</v>
      </c>
      <c r="W2123" s="9">
        <f t="shared" si="1320"/>
        <v>0</v>
      </c>
      <c r="X2123" s="18">
        <f t="shared" si="1320"/>
        <v>0</v>
      </c>
      <c r="Y2123" s="9">
        <f t="shared" si="1320"/>
        <v>0</v>
      </c>
      <c r="Z2123" s="9">
        <f t="shared" si="1320"/>
        <v>0</v>
      </c>
      <c r="AA2123" s="9">
        <f t="shared" si="1320"/>
        <v>0</v>
      </c>
      <c r="AB2123" s="9">
        <f t="shared" si="1320"/>
        <v>0</v>
      </c>
      <c r="AC2123" s="18">
        <f t="shared" si="1320"/>
        <v>0</v>
      </c>
      <c r="AD2123" s="9">
        <f t="shared" si="1320"/>
        <v>0</v>
      </c>
      <c r="AE2123" s="9">
        <f t="shared" si="1320"/>
        <v>0</v>
      </c>
      <c r="AF2123" s="9">
        <f t="shared" si="1320"/>
        <v>0</v>
      </c>
      <c r="AG2123" s="9">
        <f t="shared" si="1320"/>
        <v>0</v>
      </c>
      <c r="AH2123" s="18">
        <f t="shared" si="1320"/>
        <v>0</v>
      </c>
      <c r="AI2123" s="17"/>
      <c r="AM2123" s="109"/>
    </row>
    <row r="2124" spans="1:39" outlineLevel="2">
      <c r="A2124" s="37">
        <f>ROW()</f>
        <v>2124</v>
      </c>
      <c r="C2124" s="6" t="s">
        <v>208</v>
      </c>
      <c r="I2124" s="204">
        <f t="shared" ref="I2124:S2124" si="1321">I1717/$M$33</f>
        <v>0</v>
      </c>
      <c r="J2124" s="9">
        <f t="shared" si="1321"/>
        <v>0</v>
      </c>
      <c r="K2124" s="9">
        <f t="shared" si="1321"/>
        <v>0</v>
      </c>
      <c r="L2124" s="9">
        <f t="shared" si="1321"/>
        <v>0</v>
      </c>
      <c r="M2124" s="9">
        <f t="shared" si="1321"/>
        <v>0</v>
      </c>
      <c r="N2124" s="204">
        <f t="shared" si="1321"/>
        <v>0</v>
      </c>
      <c r="O2124" s="9">
        <f t="shared" si="1321"/>
        <v>0</v>
      </c>
      <c r="P2124" s="9">
        <f t="shared" si="1321"/>
        <v>0</v>
      </c>
      <c r="Q2124" s="9">
        <f t="shared" si="1321"/>
        <v>0</v>
      </c>
      <c r="R2124" s="9">
        <f t="shared" si="1321"/>
        <v>0</v>
      </c>
      <c r="S2124" s="18">
        <f t="shared" si="1321"/>
        <v>0</v>
      </c>
      <c r="T2124" s="204">
        <f t="shared" ref="T2124:AH2124" si="1322">T1717/T$33</f>
        <v>4.0392599219768932E-3</v>
      </c>
      <c r="U2124" s="9">
        <f t="shared" si="1322"/>
        <v>0</v>
      </c>
      <c r="V2124" s="9">
        <f t="shared" si="1322"/>
        <v>0</v>
      </c>
      <c r="W2124" s="9">
        <f t="shared" si="1322"/>
        <v>0</v>
      </c>
      <c r="X2124" s="18">
        <f t="shared" si="1322"/>
        <v>0</v>
      </c>
      <c r="Y2124" s="9">
        <f t="shared" si="1322"/>
        <v>0</v>
      </c>
      <c r="Z2124" s="9">
        <f t="shared" si="1322"/>
        <v>0</v>
      </c>
      <c r="AA2124" s="9">
        <f t="shared" si="1322"/>
        <v>0</v>
      </c>
      <c r="AB2124" s="9">
        <f t="shared" si="1322"/>
        <v>0</v>
      </c>
      <c r="AC2124" s="18">
        <f t="shared" si="1322"/>
        <v>0</v>
      </c>
      <c r="AD2124" s="9">
        <f t="shared" si="1322"/>
        <v>0</v>
      </c>
      <c r="AE2124" s="9">
        <f t="shared" si="1322"/>
        <v>0</v>
      </c>
      <c r="AF2124" s="9">
        <f t="shared" si="1322"/>
        <v>0</v>
      </c>
      <c r="AG2124" s="9">
        <f t="shared" si="1322"/>
        <v>0</v>
      </c>
      <c r="AH2124" s="18">
        <f t="shared" si="1322"/>
        <v>0</v>
      </c>
      <c r="AI2124" s="17"/>
      <c r="AM2124" s="109"/>
    </row>
    <row r="2125" spans="1:39" outlineLevel="2">
      <c r="A2125" s="37">
        <f>ROW()</f>
        <v>2125</v>
      </c>
      <c r="C2125" s="6" t="s">
        <v>473</v>
      </c>
      <c r="I2125" s="204">
        <f t="shared" ref="I2125:S2125" si="1323">I1718/$M$33</f>
        <v>0</v>
      </c>
      <c r="J2125" s="9">
        <f t="shared" si="1323"/>
        <v>0</v>
      </c>
      <c r="K2125" s="9">
        <f t="shared" si="1323"/>
        <v>0</v>
      </c>
      <c r="L2125" s="9">
        <f t="shared" si="1323"/>
        <v>0</v>
      </c>
      <c r="M2125" s="9">
        <f t="shared" si="1323"/>
        <v>0</v>
      </c>
      <c r="N2125" s="204">
        <f t="shared" si="1323"/>
        <v>0</v>
      </c>
      <c r="O2125" s="9">
        <f t="shared" si="1323"/>
        <v>0</v>
      </c>
      <c r="P2125" s="9">
        <f t="shared" si="1323"/>
        <v>0</v>
      </c>
      <c r="Q2125" s="9">
        <f t="shared" si="1323"/>
        <v>0</v>
      </c>
      <c r="R2125" s="9">
        <f t="shared" si="1323"/>
        <v>0</v>
      </c>
      <c r="S2125" s="18">
        <f t="shared" si="1323"/>
        <v>0</v>
      </c>
      <c r="T2125" s="204">
        <f t="shared" ref="T2125:AH2125" si="1324">T1718/T$33</f>
        <v>0</v>
      </c>
      <c r="U2125" s="9">
        <f t="shared" si="1324"/>
        <v>0</v>
      </c>
      <c r="V2125" s="9">
        <f t="shared" si="1324"/>
        <v>0</v>
      </c>
      <c r="W2125" s="9">
        <f t="shared" si="1324"/>
        <v>0</v>
      </c>
      <c r="X2125" s="18">
        <f t="shared" si="1324"/>
        <v>0</v>
      </c>
      <c r="Y2125" s="9">
        <f t="shared" si="1324"/>
        <v>0</v>
      </c>
      <c r="Z2125" s="9">
        <f t="shared" si="1324"/>
        <v>0</v>
      </c>
      <c r="AA2125" s="9">
        <f t="shared" si="1324"/>
        <v>0</v>
      </c>
      <c r="AB2125" s="9">
        <f t="shared" si="1324"/>
        <v>0</v>
      </c>
      <c r="AC2125" s="18">
        <f t="shared" si="1324"/>
        <v>0</v>
      </c>
      <c r="AD2125" s="9">
        <f t="shared" si="1324"/>
        <v>0</v>
      </c>
      <c r="AE2125" s="9">
        <f t="shared" si="1324"/>
        <v>0</v>
      </c>
      <c r="AF2125" s="9">
        <f t="shared" si="1324"/>
        <v>0</v>
      </c>
      <c r="AG2125" s="9">
        <f t="shared" si="1324"/>
        <v>0</v>
      </c>
      <c r="AH2125" s="18">
        <f t="shared" si="1324"/>
        <v>0</v>
      </c>
      <c r="AI2125" s="17"/>
      <c r="AM2125" s="109"/>
    </row>
    <row r="2126" spans="1:39" outlineLevel="2">
      <c r="A2126" s="37">
        <f>ROW()</f>
        <v>2126</v>
      </c>
      <c r="C2126" s="6" t="s">
        <v>474</v>
      </c>
      <c r="I2126" s="204">
        <f t="shared" ref="I2126:S2126" si="1325">I1719/$M$33</f>
        <v>0</v>
      </c>
      <c r="J2126" s="9">
        <f t="shared" si="1325"/>
        <v>0</v>
      </c>
      <c r="K2126" s="9">
        <f t="shared" si="1325"/>
        <v>0</v>
      </c>
      <c r="L2126" s="9">
        <f t="shared" si="1325"/>
        <v>0</v>
      </c>
      <c r="M2126" s="9">
        <f t="shared" si="1325"/>
        <v>0</v>
      </c>
      <c r="N2126" s="204">
        <f t="shared" si="1325"/>
        <v>0</v>
      </c>
      <c r="O2126" s="9">
        <f t="shared" si="1325"/>
        <v>0</v>
      </c>
      <c r="P2126" s="9">
        <f t="shared" si="1325"/>
        <v>0</v>
      </c>
      <c r="Q2126" s="9">
        <f t="shared" si="1325"/>
        <v>0</v>
      </c>
      <c r="R2126" s="9">
        <f t="shared" si="1325"/>
        <v>0</v>
      </c>
      <c r="S2126" s="18">
        <f t="shared" si="1325"/>
        <v>0</v>
      </c>
      <c r="T2126" s="204">
        <f t="shared" ref="T2126:AH2126" si="1326">T1719/T$33</f>
        <v>0</v>
      </c>
      <c r="U2126" s="9">
        <f t="shared" si="1326"/>
        <v>0</v>
      </c>
      <c r="V2126" s="9">
        <f t="shared" si="1326"/>
        <v>0</v>
      </c>
      <c r="W2126" s="9">
        <f t="shared" si="1326"/>
        <v>0</v>
      </c>
      <c r="X2126" s="18">
        <f t="shared" si="1326"/>
        <v>0</v>
      </c>
      <c r="Y2126" s="9">
        <f t="shared" si="1326"/>
        <v>0</v>
      </c>
      <c r="Z2126" s="9">
        <f t="shared" si="1326"/>
        <v>0</v>
      </c>
      <c r="AA2126" s="9">
        <f t="shared" si="1326"/>
        <v>0</v>
      </c>
      <c r="AB2126" s="9">
        <f t="shared" si="1326"/>
        <v>0</v>
      </c>
      <c r="AC2126" s="18">
        <f t="shared" si="1326"/>
        <v>0</v>
      </c>
      <c r="AD2126" s="9">
        <f t="shared" si="1326"/>
        <v>0</v>
      </c>
      <c r="AE2126" s="9">
        <f t="shared" si="1326"/>
        <v>0</v>
      </c>
      <c r="AF2126" s="9">
        <f t="shared" si="1326"/>
        <v>0</v>
      </c>
      <c r="AG2126" s="9">
        <f t="shared" si="1326"/>
        <v>0</v>
      </c>
      <c r="AH2126" s="18">
        <f t="shared" si="1326"/>
        <v>0</v>
      </c>
      <c r="AI2126" s="17"/>
      <c r="AM2126" s="109"/>
    </row>
    <row r="2127" spans="1:39" outlineLevel="2">
      <c r="A2127" s="37">
        <f>ROW()</f>
        <v>2127</v>
      </c>
      <c r="C2127" s="6" t="s">
        <v>477</v>
      </c>
      <c r="I2127" s="204">
        <f t="shared" ref="I2127:S2127" si="1327">I1720/$M$33</f>
        <v>0</v>
      </c>
      <c r="J2127" s="9">
        <f t="shared" si="1327"/>
        <v>0</v>
      </c>
      <c r="K2127" s="9">
        <f t="shared" si="1327"/>
        <v>0</v>
      </c>
      <c r="L2127" s="9">
        <f t="shared" si="1327"/>
        <v>0</v>
      </c>
      <c r="M2127" s="9">
        <f t="shared" si="1327"/>
        <v>0</v>
      </c>
      <c r="N2127" s="204">
        <f t="shared" si="1327"/>
        <v>0</v>
      </c>
      <c r="O2127" s="9">
        <f t="shared" si="1327"/>
        <v>0</v>
      </c>
      <c r="P2127" s="9">
        <f t="shared" si="1327"/>
        <v>0</v>
      </c>
      <c r="Q2127" s="9">
        <f t="shared" si="1327"/>
        <v>0</v>
      </c>
      <c r="R2127" s="9">
        <f t="shared" si="1327"/>
        <v>0</v>
      </c>
      <c r="S2127" s="18">
        <f t="shared" si="1327"/>
        <v>0</v>
      </c>
      <c r="T2127" s="204">
        <f t="shared" ref="T2127:AH2127" si="1328">T1720/T$33</f>
        <v>0</v>
      </c>
      <c r="U2127" s="9">
        <f t="shared" si="1328"/>
        <v>0</v>
      </c>
      <c r="V2127" s="9">
        <f t="shared" si="1328"/>
        <v>0</v>
      </c>
      <c r="W2127" s="9">
        <f t="shared" si="1328"/>
        <v>0</v>
      </c>
      <c r="X2127" s="18">
        <f t="shared" si="1328"/>
        <v>0</v>
      </c>
      <c r="Y2127" s="9">
        <f t="shared" si="1328"/>
        <v>0</v>
      </c>
      <c r="Z2127" s="9">
        <f t="shared" si="1328"/>
        <v>0</v>
      </c>
      <c r="AA2127" s="9">
        <f t="shared" si="1328"/>
        <v>0</v>
      </c>
      <c r="AB2127" s="9">
        <f t="shared" si="1328"/>
        <v>0</v>
      </c>
      <c r="AC2127" s="18">
        <f t="shared" si="1328"/>
        <v>0</v>
      </c>
      <c r="AD2127" s="9">
        <f t="shared" si="1328"/>
        <v>0</v>
      </c>
      <c r="AE2127" s="9">
        <f t="shared" si="1328"/>
        <v>0</v>
      </c>
      <c r="AF2127" s="9">
        <f t="shared" si="1328"/>
        <v>0</v>
      </c>
      <c r="AG2127" s="9">
        <f t="shared" si="1328"/>
        <v>0</v>
      </c>
      <c r="AH2127" s="18">
        <f t="shared" si="1328"/>
        <v>0</v>
      </c>
      <c r="AI2127" s="17"/>
      <c r="AM2127" s="109"/>
    </row>
    <row r="2128" spans="1:39" outlineLevel="2">
      <c r="A2128" s="37">
        <f>ROW()</f>
        <v>2128</v>
      </c>
      <c r="C2128" s="6" t="s">
        <v>511</v>
      </c>
      <c r="I2128" s="204">
        <f t="shared" ref="I2128:S2128" si="1329">I1721/$M$33</f>
        <v>0</v>
      </c>
      <c r="J2128" s="9">
        <f t="shared" si="1329"/>
        <v>0</v>
      </c>
      <c r="K2128" s="9">
        <f t="shared" si="1329"/>
        <v>0</v>
      </c>
      <c r="L2128" s="9">
        <f t="shared" si="1329"/>
        <v>0</v>
      </c>
      <c r="M2128" s="9">
        <f t="shared" si="1329"/>
        <v>0</v>
      </c>
      <c r="N2128" s="204">
        <f t="shared" si="1329"/>
        <v>0</v>
      </c>
      <c r="O2128" s="9">
        <f t="shared" si="1329"/>
        <v>0</v>
      </c>
      <c r="P2128" s="9">
        <f t="shared" si="1329"/>
        <v>0</v>
      </c>
      <c r="Q2128" s="9">
        <f t="shared" si="1329"/>
        <v>0</v>
      </c>
      <c r="R2128" s="9">
        <f t="shared" si="1329"/>
        <v>0</v>
      </c>
      <c r="S2128" s="18">
        <f t="shared" si="1329"/>
        <v>0</v>
      </c>
      <c r="T2128" s="204">
        <f t="shared" ref="T2128:AH2128" si="1330">T1721/T$33</f>
        <v>0</v>
      </c>
      <c r="U2128" s="9">
        <f t="shared" si="1330"/>
        <v>0</v>
      </c>
      <c r="V2128" s="9">
        <f t="shared" si="1330"/>
        <v>0</v>
      </c>
      <c r="W2128" s="9">
        <f t="shared" si="1330"/>
        <v>0</v>
      </c>
      <c r="X2128" s="18">
        <f t="shared" si="1330"/>
        <v>0</v>
      </c>
      <c r="Y2128" s="9">
        <f t="shared" si="1330"/>
        <v>0</v>
      </c>
      <c r="Z2128" s="9">
        <f t="shared" si="1330"/>
        <v>0</v>
      </c>
      <c r="AA2128" s="9">
        <f t="shared" si="1330"/>
        <v>0</v>
      </c>
      <c r="AB2128" s="9">
        <f t="shared" si="1330"/>
        <v>0</v>
      </c>
      <c r="AC2128" s="18">
        <f t="shared" si="1330"/>
        <v>0</v>
      </c>
      <c r="AD2128" s="9">
        <f t="shared" si="1330"/>
        <v>0</v>
      </c>
      <c r="AE2128" s="9">
        <f t="shared" si="1330"/>
        <v>0</v>
      </c>
      <c r="AF2128" s="9">
        <f t="shared" si="1330"/>
        <v>0</v>
      </c>
      <c r="AG2128" s="9">
        <f t="shared" si="1330"/>
        <v>0</v>
      </c>
      <c r="AH2128" s="18">
        <f t="shared" si="1330"/>
        <v>0</v>
      </c>
      <c r="AI2128" s="17"/>
      <c r="AM2128" s="109"/>
    </row>
    <row r="2129" spans="1:39" outlineLevel="2">
      <c r="A2129" s="37">
        <f>ROW()</f>
        <v>2129</v>
      </c>
      <c r="C2129" s="6" t="s">
        <v>655</v>
      </c>
      <c r="I2129" s="204"/>
      <c r="J2129" s="9"/>
      <c r="K2129" s="9"/>
      <c r="L2129" s="9"/>
      <c r="M2129" s="9"/>
      <c r="N2129" s="204"/>
      <c r="O2129" s="9"/>
      <c r="P2129" s="9"/>
      <c r="Q2129" s="9"/>
      <c r="R2129" s="9"/>
      <c r="S2129" s="18"/>
      <c r="T2129" s="204"/>
      <c r="U2129" s="9"/>
      <c r="V2129" s="9"/>
      <c r="W2129" s="9"/>
      <c r="X2129" s="18"/>
      <c r="Y2129" s="9"/>
      <c r="Z2129" s="9"/>
      <c r="AA2129" s="9"/>
      <c r="AB2129" s="9"/>
      <c r="AC2129" s="18"/>
      <c r="AD2129" s="9"/>
      <c r="AE2129" s="9"/>
      <c r="AF2129" s="9"/>
      <c r="AG2129" s="9"/>
      <c r="AH2129" s="18"/>
      <c r="AI2129" s="17"/>
      <c r="AM2129" s="109"/>
    </row>
    <row r="2130" spans="1:39" outlineLevel="2">
      <c r="A2130" s="37">
        <f>ROW()</f>
        <v>2130</v>
      </c>
      <c r="C2130" s="6" t="s">
        <v>656</v>
      </c>
      <c r="I2130" s="204"/>
      <c r="J2130" s="9"/>
      <c r="K2130" s="9"/>
      <c r="L2130" s="9"/>
      <c r="M2130" s="9"/>
      <c r="N2130" s="204"/>
      <c r="O2130" s="9"/>
      <c r="P2130" s="9"/>
      <c r="Q2130" s="9"/>
      <c r="R2130" s="9"/>
      <c r="S2130" s="18"/>
      <c r="T2130" s="204"/>
      <c r="U2130" s="9"/>
      <c r="V2130" s="9"/>
      <c r="W2130" s="9"/>
      <c r="X2130" s="18"/>
      <c r="Y2130" s="9"/>
      <c r="Z2130" s="9"/>
      <c r="AA2130" s="9"/>
      <c r="AB2130" s="9"/>
      <c r="AC2130" s="18"/>
      <c r="AD2130" s="9"/>
      <c r="AE2130" s="9"/>
      <c r="AF2130" s="9"/>
      <c r="AG2130" s="9"/>
      <c r="AH2130" s="18"/>
      <c r="AI2130" s="17"/>
      <c r="AM2130" s="109"/>
    </row>
    <row r="2131" spans="1:39" outlineLevel="2">
      <c r="A2131" s="37">
        <f>ROW()</f>
        <v>2131</v>
      </c>
      <c r="C2131" s="6" t="s">
        <v>667</v>
      </c>
      <c r="I2131" s="204"/>
      <c r="J2131" s="9"/>
      <c r="K2131" s="9"/>
      <c r="L2131" s="9"/>
      <c r="M2131" s="9"/>
      <c r="N2131" s="204"/>
      <c r="O2131" s="9"/>
      <c r="P2131" s="9"/>
      <c r="Q2131" s="9"/>
      <c r="R2131" s="9"/>
      <c r="S2131" s="18"/>
      <c r="T2131" s="204"/>
      <c r="U2131" s="9"/>
      <c r="V2131" s="9"/>
      <c r="W2131" s="9"/>
      <c r="X2131" s="18"/>
      <c r="Y2131" s="9"/>
      <c r="Z2131" s="9"/>
      <c r="AA2131" s="9"/>
      <c r="AB2131" s="9"/>
      <c r="AC2131" s="18"/>
      <c r="AD2131" s="9"/>
      <c r="AE2131" s="9"/>
      <c r="AF2131" s="9"/>
      <c r="AG2131" s="9"/>
      <c r="AH2131" s="18"/>
      <c r="AI2131" s="17"/>
      <c r="AM2131" s="109"/>
    </row>
    <row r="2132" spans="1:39" outlineLevel="2">
      <c r="A2132" s="37">
        <f>ROW()</f>
        <v>2132</v>
      </c>
      <c r="C2132" s="6" t="s">
        <v>212</v>
      </c>
      <c r="I2132" s="204">
        <f t="shared" ref="I2132:S2132" si="1331">I1725/$M$33</f>
        <v>0</v>
      </c>
      <c r="J2132" s="9">
        <f t="shared" si="1331"/>
        <v>0</v>
      </c>
      <c r="K2132" s="9">
        <f t="shared" si="1331"/>
        <v>0</v>
      </c>
      <c r="L2132" s="9">
        <f t="shared" si="1331"/>
        <v>0</v>
      </c>
      <c r="M2132" s="9">
        <f t="shared" si="1331"/>
        <v>0</v>
      </c>
      <c r="N2132" s="204">
        <f t="shared" si="1331"/>
        <v>0</v>
      </c>
      <c r="O2132" s="9">
        <f t="shared" si="1331"/>
        <v>0</v>
      </c>
      <c r="P2132" s="9">
        <f t="shared" si="1331"/>
        <v>0</v>
      </c>
      <c r="Q2132" s="9">
        <f t="shared" si="1331"/>
        <v>0</v>
      </c>
      <c r="R2132" s="9">
        <f t="shared" si="1331"/>
        <v>0</v>
      </c>
      <c r="S2132" s="18">
        <f t="shared" si="1331"/>
        <v>0</v>
      </c>
      <c r="T2132" s="204">
        <f t="shared" ref="T2132:AH2132" si="1332">T1725/T$33</f>
        <v>0</v>
      </c>
      <c r="U2132" s="9">
        <f t="shared" si="1332"/>
        <v>0</v>
      </c>
      <c r="V2132" s="9">
        <f t="shared" si="1332"/>
        <v>0</v>
      </c>
      <c r="W2132" s="9">
        <f t="shared" si="1332"/>
        <v>0</v>
      </c>
      <c r="X2132" s="18">
        <f t="shared" si="1332"/>
        <v>0</v>
      </c>
      <c r="Y2132" s="9">
        <f t="shared" si="1332"/>
        <v>0</v>
      </c>
      <c r="Z2132" s="9">
        <f t="shared" si="1332"/>
        <v>0</v>
      </c>
      <c r="AA2132" s="9">
        <f t="shared" si="1332"/>
        <v>0</v>
      </c>
      <c r="AB2132" s="9">
        <f t="shared" si="1332"/>
        <v>0</v>
      </c>
      <c r="AC2132" s="18">
        <f t="shared" si="1332"/>
        <v>0</v>
      </c>
      <c r="AD2132" s="9">
        <f t="shared" si="1332"/>
        <v>0</v>
      </c>
      <c r="AE2132" s="9">
        <f t="shared" si="1332"/>
        <v>0</v>
      </c>
      <c r="AF2132" s="9">
        <f t="shared" si="1332"/>
        <v>0</v>
      </c>
      <c r="AG2132" s="9">
        <f t="shared" si="1332"/>
        <v>0</v>
      </c>
      <c r="AH2132" s="18">
        <f t="shared" si="1332"/>
        <v>0</v>
      </c>
      <c r="AI2132" s="17"/>
      <c r="AM2132" s="109"/>
    </row>
    <row r="2133" spans="1:39" outlineLevel="2">
      <c r="A2133" s="37">
        <f>ROW()</f>
        <v>2133</v>
      </c>
      <c r="C2133" s="6" t="s">
        <v>362</v>
      </c>
      <c r="I2133" s="205">
        <f t="shared" ref="I2133:S2133" si="1333">I1726/$M$33</f>
        <v>0</v>
      </c>
      <c r="J2133" s="15">
        <f t="shared" si="1333"/>
        <v>0</v>
      </c>
      <c r="K2133" s="15">
        <f t="shared" si="1333"/>
        <v>0</v>
      </c>
      <c r="L2133" s="15">
        <f t="shared" si="1333"/>
        <v>0</v>
      </c>
      <c r="M2133" s="15">
        <f t="shared" si="1333"/>
        <v>0</v>
      </c>
      <c r="N2133" s="205">
        <f t="shared" si="1333"/>
        <v>0</v>
      </c>
      <c r="O2133" s="15">
        <f t="shared" si="1333"/>
        <v>0</v>
      </c>
      <c r="P2133" s="15">
        <f t="shared" si="1333"/>
        <v>0</v>
      </c>
      <c r="Q2133" s="15">
        <f t="shared" si="1333"/>
        <v>0</v>
      </c>
      <c r="R2133" s="15">
        <f t="shared" si="1333"/>
        <v>0</v>
      </c>
      <c r="S2133" s="206">
        <f t="shared" si="1333"/>
        <v>0</v>
      </c>
      <c r="T2133" s="205">
        <f t="shared" ref="T2133:AH2133" si="1334">T1726/T$33</f>
        <v>0</v>
      </c>
      <c r="U2133" s="15">
        <f t="shared" si="1334"/>
        <v>0</v>
      </c>
      <c r="V2133" s="15">
        <f t="shared" si="1334"/>
        <v>0</v>
      </c>
      <c r="W2133" s="15">
        <f t="shared" si="1334"/>
        <v>0</v>
      </c>
      <c r="X2133" s="206">
        <f t="shared" si="1334"/>
        <v>0</v>
      </c>
      <c r="Y2133" s="15">
        <f t="shared" si="1334"/>
        <v>0</v>
      </c>
      <c r="Z2133" s="15">
        <f t="shared" si="1334"/>
        <v>0</v>
      </c>
      <c r="AA2133" s="15">
        <f t="shared" si="1334"/>
        <v>0</v>
      </c>
      <c r="AB2133" s="15">
        <f t="shared" si="1334"/>
        <v>0</v>
      </c>
      <c r="AC2133" s="206">
        <f t="shared" si="1334"/>
        <v>0</v>
      </c>
      <c r="AD2133" s="15">
        <f t="shared" si="1334"/>
        <v>0</v>
      </c>
      <c r="AE2133" s="15">
        <f t="shared" si="1334"/>
        <v>0</v>
      </c>
      <c r="AF2133" s="15">
        <f t="shared" si="1334"/>
        <v>0</v>
      </c>
      <c r="AG2133" s="15">
        <f t="shared" si="1334"/>
        <v>0</v>
      </c>
      <c r="AH2133" s="206">
        <f t="shared" si="1334"/>
        <v>0</v>
      </c>
      <c r="AI2133" s="17"/>
      <c r="AM2133" s="109"/>
    </row>
    <row r="2134" spans="1:39" outlineLevel="2">
      <c r="A2134" s="37">
        <f>ROW()</f>
        <v>2134</v>
      </c>
      <c r="C2134" s="6" t="s">
        <v>1</v>
      </c>
      <c r="I2134" s="204">
        <f t="shared" ref="I2134:AC2134" si="1335">SUM(I2121:I2133)</f>
        <v>0</v>
      </c>
      <c r="J2134" s="9">
        <f t="shared" si="1335"/>
        <v>0</v>
      </c>
      <c r="K2134" s="9">
        <f t="shared" si="1335"/>
        <v>0</v>
      </c>
      <c r="L2134" s="9">
        <f t="shared" si="1335"/>
        <v>0</v>
      </c>
      <c r="M2134" s="9">
        <f t="shared" si="1335"/>
        <v>0</v>
      </c>
      <c r="N2134" s="204">
        <f t="shared" si="1335"/>
        <v>0</v>
      </c>
      <c r="O2134" s="9">
        <f t="shared" si="1335"/>
        <v>0</v>
      </c>
      <c r="P2134" s="9">
        <f t="shared" si="1335"/>
        <v>0</v>
      </c>
      <c r="Q2134" s="9">
        <f t="shared" si="1335"/>
        <v>0</v>
      </c>
      <c r="R2134" s="9">
        <f t="shared" si="1335"/>
        <v>0</v>
      </c>
      <c r="S2134" s="18">
        <f t="shared" si="1335"/>
        <v>0</v>
      </c>
      <c r="T2134" s="204">
        <f t="shared" si="1335"/>
        <v>4.0392599219768932E-3</v>
      </c>
      <c r="U2134" s="9">
        <f t="shared" si="1335"/>
        <v>0</v>
      </c>
      <c r="V2134" s="9">
        <f t="shared" si="1335"/>
        <v>0</v>
      </c>
      <c r="W2134" s="9">
        <f t="shared" si="1335"/>
        <v>0</v>
      </c>
      <c r="X2134" s="18">
        <f t="shared" si="1335"/>
        <v>0</v>
      </c>
      <c r="Y2134" s="9">
        <f t="shared" si="1335"/>
        <v>0</v>
      </c>
      <c r="Z2134" s="9">
        <f t="shared" si="1335"/>
        <v>0</v>
      </c>
      <c r="AA2134" s="9">
        <f t="shared" si="1335"/>
        <v>0</v>
      </c>
      <c r="AB2134" s="9">
        <f t="shared" si="1335"/>
        <v>0</v>
      </c>
      <c r="AC2134" s="18">
        <f t="shared" si="1335"/>
        <v>0</v>
      </c>
      <c r="AD2134" s="9">
        <f t="shared" ref="AD2134:AH2134" si="1336">SUM(AD2121:AD2133)</f>
        <v>0</v>
      </c>
      <c r="AE2134" s="9">
        <f t="shared" si="1336"/>
        <v>0</v>
      </c>
      <c r="AF2134" s="9">
        <f t="shared" si="1336"/>
        <v>0</v>
      </c>
      <c r="AG2134" s="9">
        <f t="shared" si="1336"/>
        <v>0</v>
      </c>
      <c r="AH2134" s="18">
        <f t="shared" si="1336"/>
        <v>0</v>
      </c>
      <c r="AI2134" s="17"/>
      <c r="AM2134" s="109"/>
    </row>
    <row r="2135" spans="1:39" outlineLevel="2">
      <c r="A2135" s="37">
        <f>ROW()</f>
        <v>2135</v>
      </c>
      <c r="B2135" s="64" t="s">
        <v>214</v>
      </c>
      <c r="I2135" s="1296" t="str">
        <f>"AA1 [m$ "&amp;$E$33&amp;"]"</f>
        <v>AA1 [m$ 31/12/2024]</v>
      </c>
      <c r="J2135" s="1297"/>
      <c r="K2135" s="1297"/>
      <c r="L2135" s="1297"/>
      <c r="M2135" s="1297"/>
      <c r="N2135" s="1293" t="str">
        <f>"AA2 [m$ "&amp;$E$33&amp;"]"</f>
        <v>AA2 [m$ 31/12/2024]</v>
      </c>
      <c r="O2135" s="1294"/>
      <c r="P2135" s="1294"/>
      <c r="Q2135" s="1294"/>
      <c r="R2135" s="1294"/>
      <c r="S2135" s="1295"/>
      <c r="T2135" s="1293" t="str">
        <f>"AA3 [m$ "&amp;$E$33&amp;"]"</f>
        <v>AA3 [m$ 31/12/2024]</v>
      </c>
      <c r="U2135" s="1294"/>
      <c r="V2135" s="1294"/>
      <c r="W2135" s="1294"/>
      <c r="X2135" s="1295"/>
      <c r="Y2135" s="1294" t="str">
        <f>"AA4 [m$ "&amp;$E$33&amp;"]"</f>
        <v>AA4 [m$ 31/12/2024]</v>
      </c>
      <c r="Z2135" s="1294"/>
      <c r="AA2135" s="1294"/>
      <c r="AB2135" s="1294"/>
      <c r="AC2135" s="1295"/>
      <c r="AD2135" s="1294" t="str">
        <f>"AA5 [m$ "&amp;$E$33&amp;"]"</f>
        <v>AA5 [m$ 31/12/2024]</v>
      </c>
      <c r="AE2135" s="1294"/>
      <c r="AF2135" s="1294"/>
      <c r="AG2135" s="1294"/>
      <c r="AH2135" s="1295"/>
      <c r="AI2135" s="17"/>
      <c r="AM2135" s="109"/>
    </row>
    <row r="2136" spans="1:39" outlineLevel="2">
      <c r="A2136" s="37">
        <f>ROW()</f>
        <v>2136</v>
      </c>
      <c r="C2136" s="167" t="s">
        <v>2</v>
      </c>
      <c r="I2136" s="204">
        <f t="shared" ref="I2136:S2136" si="1337">I1729/$M$33</f>
        <v>0</v>
      </c>
      <c r="J2136" s="9">
        <f t="shared" si="1337"/>
        <v>0</v>
      </c>
      <c r="K2136" s="9">
        <f t="shared" si="1337"/>
        <v>0</v>
      </c>
      <c r="L2136" s="9">
        <f t="shared" si="1337"/>
        <v>0</v>
      </c>
      <c r="M2136" s="9">
        <f t="shared" si="1337"/>
        <v>0</v>
      </c>
      <c r="N2136" s="204">
        <f t="shared" si="1337"/>
        <v>0</v>
      </c>
      <c r="O2136" s="9">
        <f t="shared" si="1337"/>
        <v>0</v>
      </c>
      <c r="P2136" s="9">
        <f t="shared" si="1337"/>
        <v>0</v>
      </c>
      <c r="Q2136" s="9">
        <f t="shared" si="1337"/>
        <v>0</v>
      </c>
      <c r="R2136" s="9">
        <f t="shared" si="1337"/>
        <v>0</v>
      </c>
      <c r="S2136" s="18">
        <f t="shared" si="1337"/>
        <v>0</v>
      </c>
      <c r="T2136" s="204">
        <f t="shared" ref="T2136:AH2136" si="1338">T1729/T$33</f>
        <v>0</v>
      </c>
      <c r="U2136" s="9">
        <f t="shared" si="1338"/>
        <v>0</v>
      </c>
      <c r="V2136" s="9">
        <f t="shared" si="1338"/>
        <v>0</v>
      </c>
      <c r="W2136" s="9">
        <f t="shared" si="1338"/>
        <v>0</v>
      </c>
      <c r="X2136" s="18">
        <f t="shared" si="1338"/>
        <v>0</v>
      </c>
      <c r="Y2136" s="9">
        <f t="shared" si="1338"/>
        <v>0</v>
      </c>
      <c r="Z2136" s="9">
        <f t="shared" si="1338"/>
        <v>0</v>
      </c>
      <c r="AA2136" s="9">
        <f t="shared" si="1338"/>
        <v>0</v>
      </c>
      <c r="AB2136" s="9">
        <f t="shared" si="1338"/>
        <v>0</v>
      </c>
      <c r="AC2136" s="18">
        <f t="shared" si="1338"/>
        <v>0</v>
      </c>
      <c r="AD2136" s="9">
        <f t="shared" si="1338"/>
        <v>0</v>
      </c>
      <c r="AE2136" s="9">
        <f t="shared" si="1338"/>
        <v>0</v>
      </c>
      <c r="AF2136" s="9">
        <f t="shared" si="1338"/>
        <v>0</v>
      </c>
      <c r="AG2136" s="9">
        <f t="shared" si="1338"/>
        <v>0</v>
      </c>
      <c r="AH2136" s="18">
        <f t="shared" si="1338"/>
        <v>0</v>
      </c>
      <c r="AI2136" s="17"/>
      <c r="AM2136" s="109"/>
    </row>
    <row r="2137" spans="1:39" outlineLevel="2">
      <c r="A2137" s="37">
        <f>ROW()</f>
        <v>2137</v>
      </c>
      <c r="C2137" s="6" t="s">
        <v>3</v>
      </c>
      <c r="I2137" s="204">
        <f t="shared" ref="I2137:S2137" si="1339">I1730/$M$33</f>
        <v>0</v>
      </c>
      <c r="J2137" s="9">
        <f t="shared" si="1339"/>
        <v>0</v>
      </c>
      <c r="K2137" s="9">
        <f t="shared" si="1339"/>
        <v>0</v>
      </c>
      <c r="L2137" s="9">
        <f t="shared" si="1339"/>
        <v>0</v>
      </c>
      <c r="M2137" s="9">
        <f t="shared" si="1339"/>
        <v>0</v>
      </c>
      <c r="N2137" s="204">
        <f t="shared" si="1339"/>
        <v>0</v>
      </c>
      <c r="O2137" s="9">
        <f t="shared" si="1339"/>
        <v>0</v>
      </c>
      <c r="P2137" s="9">
        <f t="shared" si="1339"/>
        <v>0</v>
      </c>
      <c r="Q2137" s="9">
        <f t="shared" si="1339"/>
        <v>0</v>
      </c>
      <c r="R2137" s="9">
        <f t="shared" si="1339"/>
        <v>0</v>
      </c>
      <c r="S2137" s="18">
        <f t="shared" si="1339"/>
        <v>0</v>
      </c>
      <c r="T2137" s="204">
        <f t="shared" ref="T2137:AH2137" si="1340">T1730/T$33</f>
        <v>0</v>
      </c>
      <c r="U2137" s="9">
        <f t="shared" si="1340"/>
        <v>0</v>
      </c>
      <c r="V2137" s="9">
        <f t="shared" si="1340"/>
        <v>0</v>
      </c>
      <c r="W2137" s="9">
        <f t="shared" si="1340"/>
        <v>0</v>
      </c>
      <c r="X2137" s="18">
        <f t="shared" si="1340"/>
        <v>0</v>
      </c>
      <c r="Y2137" s="9">
        <f t="shared" si="1340"/>
        <v>0</v>
      </c>
      <c r="Z2137" s="9">
        <f t="shared" si="1340"/>
        <v>0</v>
      </c>
      <c r="AA2137" s="9">
        <f t="shared" si="1340"/>
        <v>0</v>
      </c>
      <c r="AB2137" s="9">
        <f t="shared" si="1340"/>
        <v>0</v>
      </c>
      <c r="AC2137" s="18">
        <f t="shared" si="1340"/>
        <v>0</v>
      </c>
      <c r="AD2137" s="9">
        <f t="shared" si="1340"/>
        <v>0</v>
      </c>
      <c r="AE2137" s="9">
        <f t="shared" si="1340"/>
        <v>0</v>
      </c>
      <c r="AF2137" s="9">
        <f t="shared" si="1340"/>
        <v>0</v>
      </c>
      <c r="AG2137" s="9">
        <f t="shared" si="1340"/>
        <v>0</v>
      </c>
      <c r="AH2137" s="18">
        <f t="shared" si="1340"/>
        <v>0</v>
      </c>
      <c r="AI2137" s="17"/>
      <c r="AM2137" s="109"/>
    </row>
    <row r="2138" spans="1:39" outlineLevel="2">
      <c r="A2138" s="37">
        <f>ROW()</f>
        <v>2138</v>
      </c>
      <c r="C2138" s="6" t="s">
        <v>4</v>
      </c>
      <c r="I2138" s="204">
        <f t="shared" ref="I2138:S2138" si="1341">I1731/$M$33</f>
        <v>0</v>
      </c>
      <c r="J2138" s="9">
        <f t="shared" si="1341"/>
        <v>0</v>
      </c>
      <c r="K2138" s="9">
        <f t="shared" si="1341"/>
        <v>0</v>
      </c>
      <c r="L2138" s="9">
        <f t="shared" si="1341"/>
        <v>0</v>
      </c>
      <c r="M2138" s="9">
        <f t="shared" si="1341"/>
        <v>0</v>
      </c>
      <c r="N2138" s="204">
        <f t="shared" si="1341"/>
        <v>0</v>
      </c>
      <c r="O2138" s="9">
        <f t="shared" si="1341"/>
        <v>0</v>
      </c>
      <c r="P2138" s="9">
        <f t="shared" si="1341"/>
        <v>0</v>
      </c>
      <c r="Q2138" s="9">
        <f t="shared" si="1341"/>
        <v>0</v>
      </c>
      <c r="R2138" s="9">
        <f t="shared" si="1341"/>
        <v>0</v>
      </c>
      <c r="S2138" s="18">
        <f t="shared" si="1341"/>
        <v>0</v>
      </c>
      <c r="T2138" s="204">
        <f t="shared" ref="T2138:AH2138" si="1342">T1731/T$33</f>
        <v>0</v>
      </c>
      <c r="U2138" s="9">
        <f t="shared" si="1342"/>
        <v>0</v>
      </c>
      <c r="V2138" s="9">
        <f t="shared" si="1342"/>
        <v>0</v>
      </c>
      <c r="W2138" s="9">
        <f t="shared" si="1342"/>
        <v>2.1724622352577363</v>
      </c>
      <c r="X2138" s="18">
        <f t="shared" si="1342"/>
        <v>0</v>
      </c>
      <c r="Y2138" s="9">
        <f t="shared" si="1342"/>
        <v>0</v>
      </c>
      <c r="Z2138" s="9">
        <f t="shared" si="1342"/>
        <v>0</v>
      </c>
      <c r="AA2138" s="9">
        <f t="shared" si="1342"/>
        <v>0</v>
      </c>
      <c r="AB2138" s="9">
        <f t="shared" si="1342"/>
        <v>0</v>
      </c>
      <c r="AC2138" s="18">
        <f t="shared" si="1342"/>
        <v>0</v>
      </c>
      <c r="AD2138" s="9">
        <f t="shared" si="1342"/>
        <v>0</v>
      </c>
      <c r="AE2138" s="9">
        <f t="shared" si="1342"/>
        <v>0</v>
      </c>
      <c r="AF2138" s="9">
        <f t="shared" si="1342"/>
        <v>0</v>
      </c>
      <c r="AG2138" s="9">
        <f t="shared" si="1342"/>
        <v>0</v>
      </c>
      <c r="AH2138" s="18">
        <f t="shared" si="1342"/>
        <v>0</v>
      </c>
      <c r="AI2138" s="17"/>
      <c r="AM2138" s="109"/>
    </row>
    <row r="2139" spans="1:39" outlineLevel="2">
      <c r="A2139" s="37">
        <f>ROW()</f>
        <v>2139</v>
      </c>
      <c r="C2139" s="6" t="s">
        <v>208</v>
      </c>
      <c r="I2139" s="204">
        <f t="shared" ref="I2139:S2139" si="1343">I1732/$M$33</f>
        <v>0</v>
      </c>
      <c r="J2139" s="9">
        <f t="shared" si="1343"/>
        <v>0</v>
      </c>
      <c r="K2139" s="9">
        <f t="shared" si="1343"/>
        <v>0</v>
      </c>
      <c r="L2139" s="9">
        <f t="shared" si="1343"/>
        <v>0</v>
      </c>
      <c r="M2139" s="9">
        <f t="shared" si="1343"/>
        <v>0</v>
      </c>
      <c r="N2139" s="204">
        <f t="shared" si="1343"/>
        <v>0</v>
      </c>
      <c r="O2139" s="9">
        <f t="shared" si="1343"/>
        <v>0</v>
      </c>
      <c r="P2139" s="9">
        <f t="shared" si="1343"/>
        <v>0</v>
      </c>
      <c r="Q2139" s="9">
        <f t="shared" si="1343"/>
        <v>0</v>
      </c>
      <c r="R2139" s="9">
        <f t="shared" si="1343"/>
        <v>0</v>
      </c>
      <c r="S2139" s="18">
        <f t="shared" si="1343"/>
        <v>0</v>
      </c>
      <c r="T2139" s="204">
        <f t="shared" ref="T2139:AH2139" si="1344">T1732/T$33</f>
        <v>2.6598934400195375E-2</v>
      </c>
      <c r="U2139" s="9">
        <f t="shared" si="1344"/>
        <v>0</v>
      </c>
      <c r="V2139" s="9">
        <f t="shared" si="1344"/>
        <v>0</v>
      </c>
      <c r="W2139" s="9">
        <f t="shared" si="1344"/>
        <v>0</v>
      </c>
      <c r="X2139" s="18">
        <f t="shared" si="1344"/>
        <v>0</v>
      </c>
      <c r="Y2139" s="9">
        <f t="shared" si="1344"/>
        <v>0</v>
      </c>
      <c r="Z2139" s="9">
        <f t="shared" si="1344"/>
        <v>0</v>
      </c>
      <c r="AA2139" s="9">
        <f t="shared" si="1344"/>
        <v>0</v>
      </c>
      <c r="AB2139" s="9">
        <f t="shared" si="1344"/>
        <v>0</v>
      </c>
      <c r="AC2139" s="18">
        <f t="shared" si="1344"/>
        <v>0</v>
      </c>
      <c r="AD2139" s="9">
        <f t="shared" si="1344"/>
        <v>0</v>
      </c>
      <c r="AE2139" s="9">
        <f t="shared" si="1344"/>
        <v>0</v>
      </c>
      <c r="AF2139" s="9">
        <f t="shared" si="1344"/>
        <v>0</v>
      </c>
      <c r="AG2139" s="9">
        <f t="shared" si="1344"/>
        <v>0</v>
      </c>
      <c r="AH2139" s="18">
        <f t="shared" si="1344"/>
        <v>0</v>
      </c>
      <c r="AI2139" s="17"/>
      <c r="AM2139" s="109"/>
    </row>
    <row r="2140" spans="1:39" outlineLevel="2">
      <c r="A2140" s="37">
        <f>ROW()</f>
        <v>2140</v>
      </c>
      <c r="C2140" s="6" t="s">
        <v>473</v>
      </c>
      <c r="I2140" s="204">
        <f t="shared" ref="I2140:S2140" si="1345">I1733/$M$33</f>
        <v>0</v>
      </c>
      <c r="J2140" s="9">
        <f t="shared" si="1345"/>
        <v>0</v>
      </c>
      <c r="K2140" s="9">
        <f t="shared" si="1345"/>
        <v>0</v>
      </c>
      <c r="L2140" s="9">
        <f t="shared" si="1345"/>
        <v>0</v>
      </c>
      <c r="M2140" s="9">
        <f t="shared" si="1345"/>
        <v>0</v>
      </c>
      <c r="N2140" s="204">
        <f t="shared" si="1345"/>
        <v>0</v>
      </c>
      <c r="O2140" s="9">
        <f t="shared" si="1345"/>
        <v>0</v>
      </c>
      <c r="P2140" s="9">
        <f t="shared" si="1345"/>
        <v>0</v>
      </c>
      <c r="Q2140" s="9">
        <f t="shared" si="1345"/>
        <v>0</v>
      </c>
      <c r="R2140" s="9">
        <f t="shared" si="1345"/>
        <v>0</v>
      </c>
      <c r="S2140" s="18">
        <f t="shared" si="1345"/>
        <v>0</v>
      </c>
      <c r="T2140" s="204">
        <f t="shared" ref="T2140:AH2140" si="1346">T1733/T$33</f>
        <v>0</v>
      </c>
      <c r="U2140" s="9">
        <f t="shared" si="1346"/>
        <v>0</v>
      </c>
      <c r="V2140" s="9">
        <f t="shared" si="1346"/>
        <v>0</v>
      </c>
      <c r="W2140" s="9">
        <f t="shared" si="1346"/>
        <v>0</v>
      </c>
      <c r="X2140" s="18">
        <f t="shared" si="1346"/>
        <v>0</v>
      </c>
      <c r="Y2140" s="9">
        <f t="shared" si="1346"/>
        <v>0</v>
      </c>
      <c r="Z2140" s="9">
        <f t="shared" si="1346"/>
        <v>0</v>
      </c>
      <c r="AA2140" s="9">
        <f t="shared" si="1346"/>
        <v>0</v>
      </c>
      <c r="AB2140" s="9">
        <f t="shared" si="1346"/>
        <v>0</v>
      </c>
      <c r="AC2140" s="18">
        <f t="shared" si="1346"/>
        <v>0</v>
      </c>
      <c r="AD2140" s="9">
        <f t="shared" si="1346"/>
        <v>0</v>
      </c>
      <c r="AE2140" s="9">
        <f t="shared" si="1346"/>
        <v>0</v>
      </c>
      <c r="AF2140" s="9">
        <f t="shared" si="1346"/>
        <v>0</v>
      </c>
      <c r="AG2140" s="9">
        <f t="shared" si="1346"/>
        <v>0</v>
      </c>
      <c r="AH2140" s="18">
        <f t="shared" si="1346"/>
        <v>0</v>
      </c>
      <c r="AI2140" s="17"/>
      <c r="AM2140" s="109"/>
    </row>
    <row r="2141" spans="1:39" outlineLevel="2">
      <c r="A2141" s="37">
        <f>ROW()</f>
        <v>2141</v>
      </c>
      <c r="C2141" s="6" t="s">
        <v>474</v>
      </c>
      <c r="I2141" s="204">
        <f t="shared" ref="I2141:S2141" si="1347">I1734/$M$33</f>
        <v>0</v>
      </c>
      <c r="J2141" s="9">
        <f t="shared" si="1347"/>
        <v>0</v>
      </c>
      <c r="K2141" s="9">
        <f t="shared" si="1347"/>
        <v>0</v>
      </c>
      <c r="L2141" s="9">
        <f t="shared" si="1347"/>
        <v>0</v>
      </c>
      <c r="M2141" s="9">
        <f t="shared" si="1347"/>
        <v>0</v>
      </c>
      <c r="N2141" s="204">
        <f t="shared" si="1347"/>
        <v>0</v>
      </c>
      <c r="O2141" s="9">
        <f t="shared" si="1347"/>
        <v>0</v>
      </c>
      <c r="P2141" s="9">
        <f t="shared" si="1347"/>
        <v>0</v>
      </c>
      <c r="Q2141" s="9">
        <f t="shared" si="1347"/>
        <v>0</v>
      </c>
      <c r="R2141" s="9">
        <f t="shared" si="1347"/>
        <v>0</v>
      </c>
      <c r="S2141" s="18">
        <f t="shared" si="1347"/>
        <v>0</v>
      </c>
      <c r="T2141" s="204">
        <f t="shared" ref="T2141:AH2141" si="1348">T1734/T$33</f>
        <v>0</v>
      </c>
      <c r="U2141" s="9">
        <f t="shared" si="1348"/>
        <v>0</v>
      </c>
      <c r="V2141" s="9">
        <f t="shared" si="1348"/>
        <v>0</v>
      </c>
      <c r="W2141" s="9">
        <f t="shared" si="1348"/>
        <v>0</v>
      </c>
      <c r="X2141" s="18">
        <f t="shared" si="1348"/>
        <v>0</v>
      </c>
      <c r="Y2141" s="9">
        <f t="shared" si="1348"/>
        <v>0</v>
      </c>
      <c r="Z2141" s="9">
        <f t="shared" si="1348"/>
        <v>0</v>
      </c>
      <c r="AA2141" s="9">
        <f t="shared" si="1348"/>
        <v>0</v>
      </c>
      <c r="AB2141" s="9">
        <f t="shared" si="1348"/>
        <v>0</v>
      </c>
      <c r="AC2141" s="18">
        <f t="shared" si="1348"/>
        <v>0</v>
      </c>
      <c r="AD2141" s="9">
        <f t="shared" si="1348"/>
        <v>0</v>
      </c>
      <c r="AE2141" s="9">
        <f t="shared" si="1348"/>
        <v>0</v>
      </c>
      <c r="AF2141" s="9">
        <f t="shared" si="1348"/>
        <v>0</v>
      </c>
      <c r="AG2141" s="9">
        <f t="shared" si="1348"/>
        <v>0</v>
      </c>
      <c r="AH2141" s="18">
        <f t="shared" si="1348"/>
        <v>0</v>
      </c>
      <c r="AI2141" s="17"/>
      <c r="AM2141" s="109"/>
    </row>
    <row r="2142" spans="1:39" outlineLevel="2">
      <c r="A2142" s="37">
        <f>ROW()</f>
        <v>2142</v>
      </c>
      <c r="C2142" s="6" t="s">
        <v>477</v>
      </c>
      <c r="I2142" s="204">
        <f t="shared" ref="I2142:S2142" si="1349">I1735/$M$33</f>
        <v>0</v>
      </c>
      <c r="J2142" s="9">
        <f t="shared" si="1349"/>
        <v>0</v>
      </c>
      <c r="K2142" s="9">
        <f t="shared" si="1349"/>
        <v>0</v>
      </c>
      <c r="L2142" s="9">
        <f t="shared" si="1349"/>
        <v>0</v>
      </c>
      <c r="M2142" s="9">
        <f t="shared" si="1349"/>
        <v>0</v>
      </c>
      <c r="N2142" s="204">
        <f t="shared" si="1349"/>
        <v>0</v>
      </c>
      <c r="O2142" s="9">
        <f t="shared" si="1349"/>
        <v>0</v>
      </c>
      <c r="P2142" s="9">
        <f t="shared" si="1349"/>
        <v>0</v>
      </c>
      <c r="Q2142" s="9">
        <f t="shared" si="1349"/>
        <v>0</v>
      </c>
      <c r="R2142" s="9">
        <f t="shared" si="1349"/>
        <v>0</v>
      </c>
      <c r="S2142" s="18">
        <f t="shared" si="1349"/>
        <v>0</v>
      </c>
      <c r="T2142" s="204">
        <f t="shared" ref="T2142:AH2142" si="1350">T1735/T$33</f>
        <v>0</v>
      </c>
      <c r="U2142" s="9">
        <f t="shared" si="1350"/>
        <v>0</v>
      </c>
      <c r="V2142" s="9">
        <f t="shared" si="1350"/>
        <v>0</v>
      </c>
      <c r="W2142" s="9">
        <f t="shared" si="1350"/>
        <v>0</v>
      </c>
      <c r="X2142" s="18">
        <f t="shared" si="1350"/>
        <v>0</v>
      </c>
      <c r="Y2142" s="9">
        <f t="shared" si="1350"/>
        <v>0</v>
      </c>
      <c r="Z2142" s="9">
        <f t="shared" si="1350"/>
        <v>0</v>
      </c>
      <c r="AA2142" s="9">
        <f t="shared" si="1350"/>
        <v>0</v>
      </c>
      <c r="AB2142" s="9">
        <f t="shared" si="1350"/>
        <v>0</v>
      </c>
      <c r="AC2142" s="18">
        <f t="shared" si="1350"/>
        <v>0</v>
      </c>
      <c r="AD2142" s="9">
        <f t="shared" si="1350"/>
        <v>0</v>
      </c>
      <c r="AE2142" s="9">
        <f t="shared" si="1350"/>
        <v>0</v>
      </c>
      <c r="AF2142" s="9">
        <f t="shared" si="1350"/>
        <v>0</v>
      </c>
      <c r="AG2142" s="9">
        <f t="shared" si="1350"/>
        <v>0</v>
      </c>
      <c r="AH2142" s="18">
        <f t="shared" si="1350"/>
        <v>0</v>
      </c>
      <c r="AI2142" s="17"/>
      <c r="AM2142" s="109"/>
    </row>
    <row r="2143" spans="1:39" outlineLevel="2">
      <c r="A2143" s="37">
        <f>ROW()</f>
        <v>2143</v>
      </c>
      <c r="C2143" s="6" t="s">
        <v>511</v>
      </c>
      <c r="I2143" s="204">
        <f t="shared" ref="I2143:S2143" si="1351">I1736/$M$33</f>
        <v>0</v>
      </c>
      <c r="J2143" s="9">
        <f t="shared" si="1351"/>
        <v>0</v>
      </c>
      <c r="K2143" s="9">
        <f t="shared" si="1351"/>
        <v>0</v>
      </c>
      <c r="L2143" s="9">
        <f t="shared" si="1351"/>
        <v>0</v>
      </c>
      <c r="M2143" s="9">
        <f t="shared" si="1351"/>
        <v>0</v>
      </c>
      <c r="N2143" s="204">
        <f t="shared" si="1351"/>
        <v>0</v>
      </c>
      <c r="O2143" s="9">
        <f t="shared" si="1351"/>
        <v>0</v>
      </c>
      <c r="P2143" s="9">
        <f t="shared" si="1351"/>
        <v>0</v>
      </c>
      <c r="Q2143" s="9">
        <f t="shared" si="1351"/>
        <v>0</v>
      </c>
      <c r="R2143" s="9">
        <f t="shared" si="1351"/>
        <v>0</v>
      </c>
      <c r="S2143" s="18">
        <f t="shared" si="1351"/>
        <v>0</v>
      </c>
      <c r="T2143" s="204">
        <f t="shared" ref="T2143:AH2143" si="1352">T1736/T$33</f>
        <v>0</v>
      </c>
      <c r="U2143" s="9">
        <f t="shared" si="1352"/>
        <v>0</v>
      </c>
      <c r="V2143" s="9">
        <f t="shared" si="1352"/>
        <v>0</v>
      </c>
      <c r="W2143" s="9">
        <f t="shared" si="1352"/>
        <v>0</v>
      </c>
      <c r="X2143" s="18">
        <f t="shared" si="1352"/>
        <v>0</v>
      </c>
      <c r="Y2143" s="9">
        <f t="shared" si="1352"/>
        <v>0</v>
      </c>
      <c r="Z2143" s="9">
        <f t="shared" si="1352"/>
        <v>0</v>
      </c>
      <c r="AA2143" s="9">
        <f t="shared" si="1352"/>
        <v>0</v>
      </c>
      <c r="AB2143" s="9">
        <f t="shared" si="1352"/>
        <v>0</v>
      </c>
      <c r="AC2143" s="18">
        <f t="shared" si="1352"/>
        <v>0</v>
      </c>
      <c r="AD2143" s="9">
        <f t="shared" si="1352"/>
        <v>0</v>
      </c>
      <c r="AE2143" s="9">
        <f t="shared" si="1352"/>
        <v>0</v>
      </c>
      <c r="AF2143" s="9">
        <f t="shared" si="1352"/>
        <v>0</v>
      </c>
      <c r="AG2143" s="9">
        <f t="shared" si="1352"/>
        <v>0</v>
      </c>
      <c r="AH2143" s="18">
        <f t="shared" si="1352"/>
        <v>0</v>
      </c>
      <c r="AI2143" s="17"/>
      <c r="AM2143" s="109"/>
    </row>
    <row r="2144" spans="1:39" outlineLevel="2">
      <c r="A2144" s="37">
        <f>ROW()</f>
        <v>2144</v>
      </c>
      <c r="C2144" s="6" t="s">
        <v>655</v>
      </c>
      <c r="I2144" s="204"/>
      <c r="J2144" s="9"/>
      <c r="K2144" s="9"/>
      <c r="L2144" s="9"/>
      <c r="M2144" s="9"/>
      <c r="N2144" s="204"/>
      <c r="O2144" s="9"/>
      <c r="P2144" s="9"/>
      <c r="Q2144" s="9"/>
      <c r="R2144" s="9"/>
      <c r="S2144" s="18"/>
      <c r="T2144" s="204"/>
      <c r="U2144" s="9"/>
      <c r="V2144" s="9"/>
      <c r="W2144" s="9"/>
      <c r="X2144" s="18"/>
      <c r="Y2144" s="9"/>
      <c r="Z2144" s="9"/>
      <c r="AA2144" s="9"/>
      <c r="AB2144" s="9"/>
      <c r="AC2144" s="18"/>
      <c r="AD2144" s="9"/>
      <c r="AE2144" s="9"/>
      <c r="AF2144" s="9"/>
      <c r="AG2144" s="9"/>
      <c r="AH2144" s="18"/>
      <c r="AI2144" s="17"/>
      <c r="AM2144" s="109"/>
    </row>
    <row r="2145" spans="1:39" outlineLevel="2">
      <c r="A2145" s="37">
        <f>ROW()</f>
        <v>2145</v>
      </c>
      <c r="C2145" s="6" t="s">
        <v>656</v>
      </c>
      <c r="I2145" s="204"/>
      <c r="J2145" s="9"/>
      <c r="K2145" s="9"/>
      <c r="L2145" s="9"/>
      <c r="M2145" s="9"/>
      <c r="N2145" s="204"/>
      <c r="O2145" s="9"/>
      <c r="P2145" s="9"/>
      <c r="Q2145" s="9"/>
      <c r="R2145" s="9"/>
      <c r="S2145" s="18"/>
      <c r="T2145" s="204"/>
      <c r="U2145" s="9"/>
      <c r="V2145" s="9"/>
      <c r="W2145" s="9"/>
      <c r="X2145" s="18"/>
      <c r="Y2145" s="9"/>
      <c r="Z2145" s="9"/>
      <c r="AA2145" s="9"/>
      <c r="AB2145" s="9"/>
      <c r="AC2145" s="18"/>
      <c r="AD2145" s="9"/>
      <c r="AE2145" s="9"/>
      <c r="AF2145" s="9"/>
      <c r="AG2145" s="9"/>
      <c r="AH2145" s="18"/>
      <c r="AI2145" s="17"/>
      <c r="AM2145" s="109"/>
    </row>
    <row r="2146" spans="1:39" outlineLevel="2">
      <c r="A2146" s="37">
        <f>ROW()</f>
        <v>2146</v>
      </c>
      <c r="C2146" s="6" t="s">
        <v>667</v>
      </c>
      <c r="I2146" s="204"/>
      <c r="J2146" s="9"/>
      <c r="K2146" s="9"/>
      <c r="L2146" s="9"/>
      <c r="M2146" s="9"/>
      <c r="N2146" s="204"/>
      <c r="O2146" s="9"/>
      <c r="P2146" s="9"/>
      <c r="Q2146" s="9"/>
      <c r="R2146" s="9"/>
      <c r="S2146" s="18"/>
      <c r="T2146" s="204"/>
      <c r="U2146" s="9"/>
      <c r="V2146" s="9"/>
      <c r="W2146" s="9"/>
      <c r="X2146" s="18"/>
      <c r="Y2146" s="9"/>
      <c r="Z2146" s="9"/>
      <c r="AA2146" s="9"/>
      <c r="AB2146" s="9"/>
      <c r="AC2146" s="18"/>
      <c r="AD2146" s="9"/>
      <c r="AE2146" s="9"/>
      <c r="AF2146" s="9"/>
      <c r="AG2146" s="9"/>
      <c r="AH2146" s="18"/>
      <c r="AI2146" s="17"/>
      <c r="AM2146" s="109"/>
    </row>
    <row r="2147" spans="1:39" outlineLevel="2">
      <c r="A2147" s="37">
        <f>ROW()</f>
        <v>2147</v>
      </c>
      <c r="C2147" s="6" t="s">
        <v>212</v>
      </c>
      <c r="I2147" s="204">
        <f t="shared" ref="I2147:S2147" si="1353">I1740/$M$33</f>
        <v>0</v>
      </c>
      <c r="J2147" s="9">
        <f t="shared" si="1353"/>
        <v>0</v>
      </c>
      <c r="K2147" s="9">
        <f t="shared" si="1353"/>
        <v>0</v>
      </c>
      <c r="L2147" s="9">
        <f t="shared" si="1353"/>
        <v>0</v>
      </c>
      <c r="M2147" s="9">
        <f t="shared" si="1353"/>
        <v>0</v>
      </c>
      <c r="N2147" s="204">
        <f t="shared" si="1353"/>
        <v>0</v>
      </c>
      <c r="O2147" s="9">
        <f t="shared" si="1353"/>
        <v>0</v>
      </c>
      <c r="P2147" s="9">
        <f t="shared" si="1353"/>
        <v>0</v>
      </c>
      <c r="Q2147" s="9">
        <f t="shared" si="1353"/>
        <v>0</v>
      </c>
      <c r="R2147" s="9">
        <f t="shared" si="1353"/>
        <v>0</v>
      </c>
      <c r="S2147" s="18">
        <f t="shared" si="1353"/>
        <v>0</v>
      </c>
      <c r="T2147" s="204">
        <f t="shared" ref="T2147:AH2147" si="1354">T1740/T$33</f>
        <v>0</v>
      </c>
      <c r="U2147" s="9">
        <f t="shared" si="1354"/>
        <v>0</v>
      </c>
      <c r="V2147" s="9">
        <f t="shared" si="1354"/>
        <v>0</v>
      </c>
      <c r="W2147" s="9">
        <f t="shared" si="1354"/>
        <v>0</v>
      </c>
      <c r="X2147" s="18">
        <f t="shared" si="1354"/>
        <v>0</v>
      </c>
      <c r="Y2147" s="9">
        <f t="shared" si="1354"/>
        <v>0</v>
      </c>
      <c r="Z2147" s="9">
        <f t="shared" si="1354"/>
        <v>0</v>
      </c>
      <c r="AA2147" s="9">
        <f t="shared" si="1354"/>
        <v>0</v>
      </c>
      <c r="AB2147" s="9">
        <f t="shared" si="1354"/>
        <v>0</v>
      </c>
      <c r="AC2147" s="18">
        <f t="shared" si="1354"/>
        <v>0</v>
      </c>
      <c r="AD2147" s="9">
        <f t="shared" si="1354"/>
        <v>0</v>
      </c>
      <c r="AE2147" s="9">
        <f t="shared" si="1354"/>
        <v>0</v>
      </c>
      <c r="AF2147" s="9">
        <f t="shared" si="1354"/>
        <v>0</v>
      </c>
      <c r="AG2147" s="9">
        <f t="shared" si="1354"/>
        <v>0</v>
      </c>
      <c r="AH2147" s="18">
        <f t="shared" si="1354"/>
        <v>0</v>
      </c>
      <c r="AI2147" s="17"/>
      <c r="AM2147" s="109"/>
    </row>
    <row r="2148" spans="1:39" outlineLevel="2">
      <c r="A2148" s="37">
        <f>ROW()</f>
        <v>2148</v>
      </c>
      <c r="C2148" s="6" t="s">
        <v>362</v>
      </c>
      <c r="I2148" s="205">
        <f t="shared" ref="I2148:S2148" si="1355">I1741/$M$33</f>
        <v>0</v>
      </c>
      <c r="J2148" s="15">
        <f t="shared" si="1355"/>
        <v>0</v>
      </c>
      <c r="K2148" s="15">
        <f t="shared" si="1355"/>
        <v>0</v>
      </c>
      <c r="L2148" s="15">
        <f t="shared" si="1355"/>
        <v>0</v>
      </c>
      <c r="M2148" s="15">
        <f t="shared" si="1355"/>
        <v>0</v>
      </c>
      <c r="N2148" s="205">
        <f t="shared" si="1355"/>
        <v>0</v>
      </c>
      <c r="O2148" s="15">
        <f t="shared" si="1355"/>
        <v>0</v>
      </c>
      <c r="P2148" s="15">
        <f t="shared" si="1355"/>
        <v>0</v>
      </c>
      <c r="Q2148" s="15">
        <f t="shared" si="1355"/>
        <v>0</v>
      </c>
      <c r="R2148" s="15">
        <f t="shared" si="1355"/>
        <v>0</v>
      </c>
      <c r="S2148" s="206">
        <f t="shared" si="1355"/>
        <v>0</v>
      </c>
      <c r="T2148" s="205">
        <f t="shared" ref="T2148:AH2148" si="1356">T1741/T$33</f>
        <v>0</v>
      </c>
      <c r="U2148" s="15">
        <f t="shared" si="1356"/>
        <v>0</v>
      </c>
      <c r="V2148" s="15">
        <f t="shared" si="1356"/>
        <v>0</v>
      </c>
      <c r="W2148" s="15">
        <f t="shared" si="1356"/>
        <v>0</v>
      </c>
      <c r="X2148" s="206">
        <f t="shared" si="1356"/>
        <v>0</v>
      </c>
      <c r="Y2148" s="15">
        <f t="shared" si="1356"/>
        <v>0</v>
      </c>
      <c r="Z2148" s="15">
        <f t="shared" si="1356"/>
        <v>0</v>
      </c>
      <c r="AA2148" s="15">
        <f t="shared" si="1356"/>
        <v>0</v>
      </c>
      <c r="AB2148" s="15">
        <f t="shared" si="1356"/>
        <v>0</v>
      </c>
      <c r="AC2148" s="206">
        <f t="shared" si="1356"/>
        <v>0</v>
      </c>
      <c r="AD2148" s="15">
        <f t="shared" si="1356"/>
        <v>0</v>
      </c>
      <c r="AE2148" s="15">
        <f t="shared" si="1356"/>
        <v>0</v>
      </c>
      <c r="AF2148" s="15">
        <f t="shared" si="1356"/>
        <v>0</v>
      </c>
      <c r="AG2148" s="15">
        <f t="shared" si="1356"/>
        <v>0</v>
      </c>
      <c r="AH2148" s="206">
        <f t="shared" si="1356"/>
        <v>0</v>
      </c>
      <c r="AI2148" s="17"/>
      <c r="AM2148" s="109"/>
    </row>
    <row r="2149" spans="1:39" outlineLevel="2">
      <c r="A2149" s="37">
        <f>ROW()</f>
        <v>2149</v>
      </c>
      <c r="C2149" s="6" t="s">
        <v>1</v>
      </c>
      <c r="I2149" s="204">
        <f t="shared" ref="I2149:AC2149" si="1357">SUM(I2136:I2148)</f>
        <v>0</v>
      </c>
      <c r="J2149" s="9">
        <f t="shared" si="1357"/>
        <v>0</v>
      </c>
      <c r="K2149" s="9">
        <f t="shared" si="1357"/>
        <v>0</v>
      </c>
      <c r="L2149" s="9">
        <f t="shared" si="1357"/>
        <v>0</v>
      </c>
      <c r="M2149" s="9">
        <f t="shared" si="1357"/>
        <v>0</v>
      </c>
      <c r="N2149" s="204">
        <f t="shared" si="1357"/>
        <v>0</v>
      </c>
      <c r="O2149" s="9">
        <f t="shared" si="1357"/>
        <v>0</v>
      </c>
      <c r="P2149" s="9">
        <f t="shared" si="1357"/>
        <v>0</v>
      </c>
      <c r="Q2149" s="9">
        <f t="shared" si="1357"/>
        <v>0</v>
      </c>
      <c r="R2149" s="9">
        <f t="shared" si="1357"/>
        <v>0</v>
      </c>
      <c r="S2149" s="18">
        <f t="shared" si="1357"/>
        <v>0</v>
      </c>
      <c r="T2149" s="204">
        <f t="shared" si="1357"/>
        <v>2.6598934400195375E-2</v>
      </c>
      <c r="U2149" s="9">
        <f t="shared" si="1357"/>
        <v>0</v>
      </c>
      <c r="V2149" s="9">
        <f t="shared" si="1357"/>
        <v>0</v>
      </c>
      <c r="W2149" s="9">
        <f t="shared" si="1357"/>
        <v>2.1724622352577363</v>
      </c>
      <c r="X2149" s="18">
        <f t="shared" si="1357"/>
        <v>0</v>
      </c>
      <c r="Y2149" s="9">
        <f t="shared" si="1357"/>
        <v>0</v>
      </c>
      <c r="Z2149" s="9">
        <f t="shared" si="1357"/>
        <v>0</v>
      </c>
      <c r="AA2149" s="9">
        <f t="shared" si="1357"/>
        <v>0</v>
      </c>
      <c r="AB2149" s="9">
        <f t="shared" si="1357"/>
        <v>0</v>
      </c>
      <c r="AC2149" s="18">
        <f t="shared" si="1357"/>
        <v>0</v>
      </c>
      <c r="AD2149" s="9">
        <f t="shared" ref="AD2149:AH2149" si="1358">SUM(AD2136:AD2148)</f>
        <v>0</v>
      </c>
      <c r="AE2149" s="9">
        <f t="shared" si="1358"/>
        <v>0</v>
      </c>
      <c r="AF2149" s="9">
        <f t="shared" si="1358"/>
        <v>0</v>
      </c>
      <c r="AG2149" s="9">
        <f t="shared" si="1358"/>
        <v>0</v>
      </c>
      <c r="AH2149" s="18">
        <f t="shared" si="1358"/>
        <v>0</v>
      </c>
      <c r="AI2149" s="17"/>
      <c r="AM2149" s="109"/>
    </row>
    <row r="2150" spans="1:39" outlineLevel="2">
      <c r="A2150" s="37">
        <f>ROW()</f>
        <v>2150</v>
      </c>
      <c r="B2150" s="64" t="s">
        <v>215</v>
      </c>
      <c r="I2150" s="1296" t="str">
        <f>"AA1 [m$ "&amp;$E$33&amp;"]"</f>
        <v>AA1 [m$ 31/12/2024]</v>
      </c>
      <c r="J2150" s="1297"/>
      <c r="K2150" s="1297"/>
      <c r="L2150" s="1297"/>
      <c r="M2150" s="1297"/>
      <c r="N2150" s="1293" t="str">
        <f>"AA2 [m$ "&amp;$E$33&amp;"]"</f>
        <v>AA2 [m$ 31/12/2024]</v>
      </c>
      <c r="O2150" s="1294"/>
      <c r="P2150" s="1294"/>
      <c r="Q2150" s="1294"/>
      <c r="R2150" s="1294"/>
      <c r="S2150" s="1295"/>
      <c r="T2150" s="1293" t="str">
        <f>"AA3 [m$ "&amp;$E$33&amp;"]"</f>
        <v>AA3 [m$ 31/12/2024]</v>
      </c>
      <c r="U2150" s="1294"/>
      <c r="V2150" s="1294"/>
      <c r="W2150" s="1294"/>
      <c r="X2150" s="1295"/>
      <c r="Y2150" s="1294" t="str">
        <f>"AA4 [m$ "&amp;$E$33&amp;"]"</f>
        <v>AA4 [m$ 31/12/2024]</v>
      </c>
      <c r="Z2150" s="1294"/>
      <c r="AA2150" s="1294"/>
      <c r="AB2150" s="1294"/>
      <c r="AC2150" s="1295"/>
      <c r="AD2150" s="1294" t="str">
        <f>"AA5 [m$ "&amp;$E$33&amp;"]"</f>
        <v>AA5 [m$ 31/12/2024]</v>
      </c>
      <c r="AE2150" s="1294"/>
      <c r="AF2150" s="1294"/>
      <c r="AG2150" s="1294"/>
      <c r="AH2150" s="1295"/>
      <c r="AI2150" s="17"/>
      <c r="AM2150" s="109"/>
    </row>
    <row r="2151" spans="1:39" outlineLevel="2">
      <c r="A2151" s="37">
        <f>ROW()</f>
        <v>2151</v>
      </c>
      <c r="C2151" s="167" t="s">
        <v>2</v>
      </c>
      <c r="I2151" s="204">
        <f t="shared" ref="I2151:S2151" si="1359">I1744/$M$33</f>
        <v>0</v>
      </c>
      <c r="J2151" s="9">
        <f t="shared" si="1359"/>
        <v>0</v>
      </c>
      <c r="K2151" s="9">
        <f t="shared" si="1359"/>
        <v>0</v>
      </c>
      <c r="L2151" s="9">
        <f t="shared" si="1359"/>
        <v>0</v>
      </c>
      <c r="M2151" s="9">
        <f t="shared" si="1359"/>
        <v>0</v>
      </c>
      <c r="N2151" s="204">
        <f t="shared" si="1359"/>
        <v>0</v>
      </c>
      <c r="O2151" s="9">
        <f t="shared" si="1359"/>
        <v>0</v>
      </c>
      <c r="P2151" s="9">
        <f t="shared" si="1359"/>
        <v>0</v>
      </c>
      <c r="Q2151" s="9">
        <f t="shared" si="1359"/>
        <v>0</v>
      </c>
      <c r="R2151" s="9">
        <f t="shared" si="1359"/>
        <v>0</v>
      </c>
      <c r="S2151" s="18">
        <f t="shared" si="1359"/>
        <v>0</v>
      </c>
      <c r="T2151" s="204">
        <f t="shared" ref="T2151:AH2151" si="1360">T1744/T$33</f>
        <v>0</v>
      </c>
      <c r="U2151" s="9">
        <f t="shared" si="1360"/>
        <v>0</v>
      </c>
      <c r="V2151" s="9">
        <f t="shared" si="1360"/>
        <v>0</v>
      </c>
      <c r="W2151" s="9">
        <f t="shared" si="1360"/>
        <v>0</v>
      </c>
      <c r="X2151" s="18">
        <f t="shared" si="1360"/>
        <v>0</v>
      </c>
      <c r="Y2151" s="9">
        <f t="shared" si="1360"/>
        <v>0</v>
      </c>
      <c r="Z2151" s="9">
        <f t="shared" si="1360"/>
        <v>0</v>
      </c>
      <c r="AA2151" s="9">
        <f t="shared" si="1360"/>
        <v>0</v>
      </c>
      <c r="AB2151" s="9">
        <f t="shared" si="1360"/>
        <v>0</v>
      </c>
      <c r="AC2151" s="18">
        <f t="shared" si="1360"/>
        <v>0</v>
      </c>
      <c r="AD2151" s="9">
        <f t="shared" si="1360"/>
        <v>0</v>
      </c>
      <c r="AE2151" s="9">
        <f t="shared" si="1360"/>
        <v>0</v>
      </c>
      <c r="AF2151" s="9">
        <f t="shared" si="1360"/>
        <v>0</v>
      </c>
      <c r="AG2151" s="9">
        <f t="shared" si="1360"/>
        <v>0</v>
      </c>
      <c r="AH2151" s="18">
        <f t="shared" si="1360"/>
        <v>0</v>
      </c>
      <c r="AI2151" s="17"/>
      <c r="AM2151" s="109"/>
    </row>
    <row r="2152" spans="1:39" outlineLevel="2">
      <c r="A2152" s="37">
        <f>ROW()</f>
        <v>2152</v>
      </c>
      <c r="C2152" s="6" t="s">
        <v>3</v>
      </c>
      <c r="I2152" s="204">
        <f t="shared" ref="I2152:S2152" si="1361">I1745/$M$33</f>
        <v>0</v>
      </c>
      <c r="J2152" s="9">
        <f t="shared" si="1361"/>
        <v>0</v>
      </c>
      <c r="K2152" s="9">
        <f t="shared" si="1361"/>
        <v>0</v>
      </c>
      <c r="L2152" s="9">
        <f t="shared" si="1361"/>
        <v>0</v>
      </c>
      <c r="M2152" s="9">
        <f t="shared" si="1361"/>
        <v>0</v>
      </c>
      <c r="N2152" s="204">
        <f t="shared" si="1361"/>
        <v>0</v>
      </c>
      <c r="O2152" s="9">
        <f t="shared" si="1361"/>
        <v>0</v>
      </c>
      <c r="P2152" s="9">
        <f t="shared" si="1361"/>
        <v>0</v>
      </c>
      <c r="Q2152" s="9">
        <f t="shared" si="1361"/>
        <v>0</v>
      </c>
      <c r="R2152" s="9">
        <f t="shared" si="1361"/>
        <v>0</v>
      </c>
      <c r="S2152" s="18">
        <f t="shared" si="1361"/>
        <v>0</v>
      </c>
      <c r="T2152" s="204">
        <f t="shared" ref="T2152:AH2152" si="1362">T1745/T$33</f>
        <v>0</v>
      </c>
      <c r="U2152" s="9">
        <f t="shared" si="1362"/>
        <v>0</v>
      </c>
      <c r="V2152" s="9">
        <f t="shared" si="1362"/>
        <v>0</v>
      </c>
      <c r="W2152" s="9">
        <f t="shared" si="1362"/>
        <v>0</v>
      </c>
      <c r="X2152" s="18">
        <f t="shared" si="1362"/>
        <v>0</v>
      </c>
      <c r="Y2152" s="9">
        <f t="shared" si="1362"/>
        <v>0</v>
      </c>
      <c r="Z2152" s="9">
        <f t="shared" si="1362"/>
        <v>0</v>
      </c>
      <c r="AA2152" s="9">
        <f t="shared" si="1362"/>
        <v>0</v>
      </c>
      <c r="AB2152" s="9">
        <f t="shared" si="1362"/>
        <v>0</v>
      </c>
      <c r="AC2152" s="18">
        <f t="shared" si="1362"/>
        <v>0</v>
      </c>
      <c r="AD2152" s="9">
        <f t="shared" si="1362"/>
        <v>0</v>
      </c>
      <c r="AE2152" s="9">
        <f t="shared" si="1362"/>
        <v>0</v>
      </c>
      <c r="AF2152" s="9">
        <f t="shared" si="1362"/>
        <v>0</v>
      </c>
      <c r="AG2152" s="9">
        <f t="shared" si="1362"/>
        <v>0</v>
      </c>
      <c r="AH2152" s="18">
        <f t="shared" si="1362"/>
        <v>0</v>
      </c>
      <c r="AI2152" s="17"/>
      <c r="AM2152" s="109"/>
    </row>
    <row r="2153" spans="1:39" outlineLevel="2">
      <c r="A2153" s="37">
        <f>ROW()</f>
        <v>2153</v>
      </c>
      <c r="C2153" s="6" t="s">
        <v>4</v>
      </c>
      <c r="I2153" s="204">
        <f t="shared" ref="I2153:S2153" si="1363">I1746/$M$33</f>
        <v>0</v>
      </c>
      <c r="J2153" s="9">
        <f t="shared" si="1363"/>
        <v>0</v>
      </c>
      <c r="K2153" s="9">
        <f t="shared" si="1363"/>
        <v>0</v>
      </c>
      <c r="L2153" s="9">
        <f t="shared" si="1363"/>
        <v>0</v>
      </c>
      <c r="M2153" s="9">
        <f t="shared" si="1363"/>
        <v>0</v>
      </c>
      <c r="N2153" s="204">
        <f t="shared" si="1363"/>
        <v>0</v>
      </c>
      <c r="O2153" s="9">
        <f t="shared" si="1363"/>
        <v>0</v>
      </c>
      <c r="P2153" s="9">
        <f t="shared" si="1363"/>
        <v>0</v>
      </c>
      <c r="Q2153" s="9">
        <f t="shared" si="1363"/>
        <v>0</v>
      </c>
      <c r="R2153" s="9">
        <f t="shared" si="1363"/>
        <v>0</v>
      </c>
      <c r="S2153" s="18">
        <f t="shared" si="1363"/>
        <v>0</v>
      </c>
      <c r="T2153" s="204">
        <f t="shared" ref="T2153:AH2153" si="1364">T1746/T$33</f>
        <v>0</v>
      </c>
      <c r="U2153" s="9">
        <f t="shared" si="1364"/>
        <v>0</v>
      </c>
      <c r="V2153" s="9">
        <f t="shared" si="1364"/>
        <v>0</v>
      </c>
      <c r="W2153" s="9">
        <f t="shared" si="1364"/>
        <v>0</v>
      </c>
      <c r="X2153" s="18">
        <f t="shared" si="1364"/>
        <v>0</v>
      </c>
      <c r="Y2153" s="9">
        <f t="shared" si="1364"/>
        <v>0</v>
      </c>
      <c r="Z2153" s="9">
        <f t="shared" si="1364"/>
        <v>0</v>
      </c>
      <c r="AA2153" s="9">
        <f t="shared" si="1364"/>
        <v>0</v>
      </c>
      <c r="AB2153" s="9">
        <f t="shared" si="1364"/>
        <v>0</v>
      </c>
      <c r="AC2153" s="18">
        <f t="shared" si="1364"/>
        <v>0</v>
      </c>
      <c r="AD2153" s="9">
        <f t="shared" si="1364"/>
        <v>0</v>
      </c>
      <c r="AE2153" s="9">
        <f t="shared" si="1364"/>
        <v>0</v>
      </c>
      <c r="AF2153" s="9">
        <f t="shared" si="1364"/>
        <v>0</v>
      </c>
      <c r="AG2153" s="9">
        <f t="shared" si="1364"/>
        <v>0</v>
      </c>
      <c r="AH2153" s="18">
        <f t="shared" si="1364"/>
        <v>0</v>
      </c>
      <c r="AI2153" s="17"/>
      <c r="AM2153" s="109"/>
    </row>
    <row r="2154" spans="1:39" outlineLevel="2">
      <c r="A2154" s="37">
        <f>ROW()</f>
        <v>2154</v>
      </c>
      <c r="C2154" s="6" t="s">
        <v>208</v>
      </c>
      <c r="I2154" s="204">
        <f t="shared" ref="I2154:S2154" si="1365">I1747/$M$33</f>
        <v>0</v>
      </c>
      <c r="J2154" s="9">
        <f t="shared" si="1365"/>
        <v>0</v>
      </c>
      <c r="K2154" s="9">
        <f t="shared" si="1365"/>
        <v>0</v>
      </c>
      <c r="L2154" s="9">
        <f t="shared" si="1365"/>
        <v>0</v>
      </c>
      <c r="M2154" s="9">
        <f t="shared" si="1365"/>
        <v>0</v>
      </c>
      <c r="N2154" s="204">
        <f t="shared" si="1365"/>
        <v>0</v>
      </c>
      <c r="O2154" s="9">
        <f t="shared" si="1365"/>
        <v>0</v>
      </c>
      <c r="P2154" s="9">
        <f t="shared" si="1365"/>
        <v>0</v>
      </c>
      <c r="Q2154" s="9">
        <f t="shared" si="1365"/>
        <v>0</v>
      </c>
      <c r="R2154" s="9">
        <f t="shared" si="1365"/>
        <v>0</v>
      </c>
      <c r="S2154" s="18">
        <f t="shared" si="1365"/>
        <v>0</v>
      </c>
      <c r="T2154" s="204">
        <f t="shared" ref="T2154:AH2154" si="1366">T1747/T$33</f>
        <v>0</v>
      </c>
      <c r="U2154" s="9">
        <f t="shared" si="1366"/>
        <v>0</v>
      </c>
      <c r="V2154" s="9">
        <f t="shared" si="1366"/>
        <v>0</v>
      </c>
      <c r="W2154" s="9">
        <f t="shared" si="1366"/>
        <v>0</v>
      </c>
      <c r="X2154" s="18">
        <f t="shared" si="1366"/>
        <v>0</v>
      </c>
      <c r="Y2154" s="9">
        <f t="shared" si="1366"/>
        <v>0</v>
      </c>
      <c r="Z2154" s="9">
        <f t="shared" si="1366"/>
        <v>0</v>
      </c>
      <c r="AA2154" s="9">
        <f t="shared" si="1366"/>
        <v>0</v>
      </c>
      <c r="AB2154" s="9">
        <f t="shared" si="1366"/>
        <v>0</v>
      </c>
      <c r="AC2154" s="18">
        <f t="shared" si="1366"/>
        <v>0</v>
      </c>
      <c r="AD2154" s="9">
        <f t="shared" si="1366"/>
        <v>0</v>
      </c>
      <c r="AE2154" s="9">
        <f t="shared" si="1366"/>
        <v>0</v>
      </c>
      <c r="AF2154" s="9">
        <f t="shared" si="1366"/>
        <v>0</v>
      </c>
      <c r="AG2154" s="9">
        <f t="shared" si="1366"/>
        <v>0</v>
      </c>
      <c r="AH2154" s="18">
        <f t="shared" si="1366"/>
        <v>0</v>
      </c>
      <c r="AI2154" s="17"/>
      <c r="AM2154" s="109"/>
    </row>
    <row r="2155" spans="1:39" outlineLevel="2">
      <c r="A2155" s="37">
        <f>ROW()</f>
        <v>2155</v>
      </c>
      <c r="C2155" s="6" t="s">
        <v>473</v>
      </c>
      <c r="I2155" s="204">
        <f t="shared" ref="I2155:S2155" si="1367">I1748/$M$33</f>
        <v>0</v>
      </c>
      <c r="J2155" s="9">
        <f t="shared" si="1367"/>
        <v>0</v>
      </c>
      <c r="K2155" s="9">
        <f t="shared" si="1367"/>
        <v>0</v>
      </c>
      <c r="L2155" s="9">
        <f t="shared" si="1367"/>
        <v>0</v>
      </c>
      <c r="M2155" s="9">
        <f t="shared" si="1367"/>
        <v>0</v>
      </c>
      <c r="N2155" s="204">
        <f t="shared" si="1367"/>
        <v>0</v>
      </c>
      <c r="O2155" s="9">
        <f t="shared" si="1367"/>
        <v>0</v>
      </c>
      <c r="P2155" s="9">
        <f t="shared" si="1367"/>
        <v>0</v>
      </c>
      <c r="Q2155" s="9">
        <f t="shared" si="1367"/>
        <v>0</v>
      </c>
      <c r="R2155" s="9">
        <f t="shared" si="1367"/>
        <v>0</v>
      </c>
      <c r="S2155" s="18">
        <f t="shared" si="1367"/>
        <v>0</v>
      </c>
      <c r="T2155" s="204">
        <f t="shared" ref="T2155:AH2155" si="1368">T1748/T$33</f>
        <v>0</v>
      </c>
      <c r="U2155" s="9">
        <f t="shared" si="1368"/>
        <v>0</v>
      </c>
      <c r="V2155" s="9">
        <f t="shared" si="1368"/>
        <v>0</v>
      </c>
      <c r="W2155" s="9">
        <f t="shared" si="1368"/>
        <v>0</v>
      </c>
      <c r="X2155" s="18">
        <f t="shared" si="1368"/>
        <v>0</v>
      </c>
      <c r="Y2155" s="9">
        <f t="shared" si="1368"/>
        <v>0</v>
      </c>
      <c r="Z2155" s="9">
        <f t="shared" si="1368"/>
        <v>0</v>
      </c>
      <c r="AA2155" s="9">
        <f t="shared" si="1368"/>
        <v>0</v>
      </c>
      <c r="AB2155" s="9">
        <f t="shared" si="1368"/>
        <v>0</v>
      </c>
      <c r="AC2155" s="18">
        <f t="shared" si="1368"/>
        <v>0</v>
      </c>
      <c r="AD2155" s="9">
        <f t="shared" si="1368"/>
        <v>0</v>
      </c>
      <c r="AE2155" s="9">
        <f t="shared" si="1368"/>
        <v>0</v>
      </c>
      <c r="AF2155" s="9">
        <f t="shared" si="1368"/>
        <v>0</v>
      </c>
      <c r="AG2155" s="9">
        <f t="shared" si="1368"/>
        <v>0</v>
      </c>
      <c r="AH2155" s="18">
        <f t="shared" si="1368"/>
        <v>0</v>
      </c>
      <c r="AI2155" s="17"/>
      <c r="AM2155" s="109"/>
    </row>
    <row r="2156" spans="1:39" outlineLevel="2">
      <c r="A2156" s="37">
        <f>ROW()</f>
        <v>2156</v>
      </c>
      <c r="C2156" s="6" t="s">
        <v>474</v>
      </c>
      <c r="I2156" s="204">
        <f t="shared" ref="I2156:S2156" si="1369">I1749/$M$33</f>
        <v>0</v>
      </c>
      <c r="J2156" s="9">
        <f t="shared" si="1369"/>
        <v>0</v>
      </c>
      <c r="K2156" s="9">
        <f t="shared" si="1369"/>
        <v>0</v>
      </c>
      <c r="L2156" s="9">
        <f t="shared" si="1369"/>
        <v>0</v>
      </c>
      <c r="M2156" s="9">
        <f t="shared" si="1369"/>
        <v>0</v>
      </c>
      <c r="N2156" s="204">
        <f t="shared" si="1369"/>
        <v>0</v>
      </c>
      <c r="O2156" s="9">
        <f t="shared" si="1369"/>
        <v>0</v>
      </c>
      <c r="P2156" s="9">
        <f t="shared" si="1369"/>
        <v>0</v>
      </c>
      <c r="Q2156" s="9">
        <f t="shared" si="1369"/>
        <v>0</v>
      </c>
      <c r="R2156" s="9">
        <f t="shared" si="1369"/>
        <v>0</v>
      </c>
      <c r="S2156" s="18">
        <f t="shared" si="1369"/>
        <v>0</v>
      </c>
      <c r="T2156" s="204">
        <f t="shared" ref="T2156:AH2156" si="1370">T1749/T$33</f>
        <v>0</v>
      </c>
      <c r="U2156" s="9">
        <f t="shared" si="1370"/>
        <v>0</v>
      </c>
      <c r="V2156" s="9">
        <f t="shared" si="1370"/>
        <v>0</v>
      </c>
      <c r="W2156" s="9">
        <f t="shared" si="1370"/>
        <v>0</v>
      </c>
      <c r="X2156" s="18">
        <f t="shared" si="1370"/>
        <v>0</v>
      </c>
      <c r="Y2156" s="9">
        <f t="shared" si="1370"/>
        <v>0</v>
      </c>
      <c r="Z2156" s="9">
        <f t="shared" si="1370"/>
        <v>0</v>
      </c>
      <c r="AA2156" s="9">
        <f t="shared" si="1370"/>
        <v>0</v>
      </c>
      <c r="AB2156" s="9">
        <f t="shared" si="1370"/>
        <v>0</v>
      </c>
      <c r="AC2156" s="18">
        <f t="shared" si="1370"/>
        <v>0</v>
      </c>
      <c r="AD2156" s="9">
        <f t="shared" si="1370"/>
        <v>0</v>
      </c>
      <c r="AE2156" s="9">
        <f t="shared" si="1370"/>
        <v>0</v>
      </c>
      <c r="AF2156" s="9">
        <f t="shared" si="1370"/>
        <v>0</v>
      </c>
      <c r="AG2156" s="9">
        <f t="shared" si="1370"/>
        <v>0</v>
      </c>
      <c r="AH2156" s="18">
        <f t="shared" si="1370"/>
        <v>0</v>
      </c>
      <c r="AI2156" s="17"/>
      <c r="AM2156" s="109"/>
    </row>
    <row r="2157" spans="1:39" outlineLevel="2">
      <c r="A2157" s="37">
        <f>ROW()</f>
        <v>2157</v>
      </c>
      <c r="C2157" s="6" t="s">
        <v>477</v>
      </c>
      <c r="I2157" s="204">
        <f t="shared" ref="I2157:S2157" si="1371">I1750/$M$33</f>
        <v>0</v>
      </c>
      <c r="J2157" s="9">
        <f t="shared" si="1371"/>
        <v>0</v>
      </c>
      <c r="K2157" s="9">
        <f t="shared" si="1371"/>
        <v>0</v>
      </c>
      <c r="L2157" s="9">
        <f t="shared" si="1371"/>
        <v>0</v>
      </c>
      <c r="M2157" s="9">
        <f t="shared" si="1371"/>
        <v>0</v>
      </c>
      <c r="N2157" s="204">
        <f t="shared" si="1371"/>
        <v>0</v>
      </c>
      <c r="O2157" s="9">
        <f t="shared" si="1371"/>
        <v>0</v>
      </c>
      <c r="P2157" s="9">
        <f t="shared" si="1371"/>
        <v>0</v>
      </c>
      <c r="Q2157" s="9">
        <f t="shared" si="1371"/>
        <v>0</v>
      </c>
      <c r="R2157" s="9">
        <f t="shared" si="1371"/>
        <v>0</v>
      </c>
      <c r="S2157" s="18">
        <f t="shared" si="1371"/>
        <v>0</v>
      </c>
      <c r="T2157" s="204">
        <f t="shared" ref="T2157:AH2157" si="1372">T1750/T$33</f>
        <v>0</v>
      </c>
      <c r="U2157" s="9">
        <f t="shared" si="1372"/>
        <v>0</v>
      </c>
      <c r="V2157" s="9">
        <f t="shared" si="1372"/>
        <v>0</v>
      </c>
      <c r="W2157" s="9">
        <f t="shared" si="1372"/>
        <v>0</v>
      </c>
      <c r="X2157" s="18">
        <f t="shared" si="1372"/>
        <v>0</v>
      </c>
      <c r="Y2157" s="9">
        <f t="shared" si="1372"/>
        <v>0</v>
      </c>
      <c r="Z2157" s="9">
        <f t="shared" si="1372"/>
        <v>0</v>
      </c>
      <c r="AA2157" s="9">
        <f t="shared" si="1372"/>
        <v>0</v>
      </c>
      <c r="AB2157" s="9">
        <f t="shared" si="1372"/>
        <v>0</v>
      </c>
      <c r="AC2157" s="18">
        <f t="shared" si="1372"/>
        <v>0</v>
      </c>
      <c r="AD2157" s="9">
        <f t="shared" si="1372"/>
        <v>0</v>
      </c>
      <c r="AE2157" s="9">
        <f t="shared" si="1372"/>
        <v>0</v>
      </c>
      <c r="AF2157" s="9">
        <f t="shared" si="1372"/>
        <v>0</v>
      </c>
      <c r="AG2157" s="9">
        <f t="shared" si="1372"/>
        <v>0</v>
      </c>
      <c r="AH2157" s="18">
        <f t="shared" si="1372"/>
        <v>0</v>
      </c>
      <c r="AI2157" s="17"/>
      <c r="AM2157" s="109"/>
    </row>
    <row r="2158" spans="1:39" outlineLevel="2">
      <c r="A2158" s="37">
        <f>ROW()</f>
        <v>2158</v>
      </c>
      <c r="C2158" s="6" t="s">
        <v>511</v>
      </c>
      <c r="I2158" s="204">
        <f t="shared" ref="I2158:S2158" si="1373">I1751/$M$33</f>
        <v>0</v>
      </c>
      <c r="J2158" s="9">
        <f t="shared" si="1373"/>
        <v>0</v>
      </c>
      <c r="K2158" s="9">
        <f t="shared" si="1373"/>
        <v>0</v>
      </c>
      <c r="L2158" s="9">
        <f t="shared" si="1373"/>
        <v>0</v>
      </c>
      <c r="M2158" s="9">
        <f t="shared" si="1373"/>
        <v>0</v>
      </c>
      <c r="N2158" s="204">
        <f t="shared" si="1373"/>
        <v>0</v>
      </c>
      <c r="O2158" s="9">
        <f t="shared" si="1373"/>
        <v>0</v>
      </c>
      <c r="P2158" s="9">
        <f t="shared" si="1373"/>
        <v>0</v>
      </c>
      <c r="Q2158" s="9">
        <f t="shared" si="1373"/>
        <v>0</v>
      </c>
      <c r="R2158" s="9">
        <f t="shared" si="1373"/>
        <v>0</v>
      </c>
      <c r="S2158" s="18">
        <f t="shared" si="1373"/>
        <v>0</v>
      </c>
      <c r="T2158" s="204">
        <f t="shared" ref="T2158:AH2158" si="1374">T1751/T$33</f>
        <v>0</v>
      </c>
      <c r="U2158" s="9">
        <f t="shared" si="1374"/>
        <v>0</v>
      </c>
      <c r="V2158" s="9">
        <f t="shared" si="1374"/>
        <v>0</v>
      </c>
      <c r="W2158" s="9">
        <f t="shared" si="1374"/>
        <v>0</v>
      </c>
      <c r="X2158" s="18">
        <f t="shared" si="1374"/>
        <v>0</v>
      </c>
      <c r="Y2158" s="9">
        <f t="shared" si="1374"/>
        <v>0</v>
      </c>
      <c r="Z2158" s="9">
        <f t="shared" si="1374"/>
        <v>0</v>
      </c>
      <c r="AA2158" s="9">
        <f t="shared" si="1374"/>
        <v>0</v>
      </c>
      <c r="AB2158" s="9">
        <f t="shared" si="1374"/>
        <v>0</v>
      </c>
      <c r="AC2158" s="18">
        <f t="shared" si="1374"/>
        <v>0</v>
      </c>
      <c r="AD2158" s="9">
        <f t="shared" si="1374"/>
        <v>0</v>
      </c>
      <c r="AE2158" s="9">
        <f t="shared" si="1374"/>
        <v>0</v>
      </c>
      <c r="AF2158" s="9">
        <f t="shared" si="1374"/>
        <v>0</v>
      </c>
      <c r="AG2158" s="9">
        <f t="shared" si="1374"/>
        <v>0</v>
      </c>
      <c r="AH2158" s="18">
        <f t="shared" si="1374"/>
        <v>0</v>
      </c>
      <c r="AI2158" s="17"/>
      <c r="AM2158" s="109"/>
    </row>
    <row r="2159" spans="1:39" outlineLevel="2">
      <c r="A2159" s="37">
        <f>ROW()</f>
        <v>2159</v>
      </c>
      <c r="C2159" s="6" t="s">
        <v>655</v>
      </c>
      <c r="I2159" s="204"/>
      <c r="J2159" s="9"/>
      <c r="K2159" s="9"/>
      <c r="L2159" s="9"/>
      <c r="M2159" s="9"/>
      <c r="N2159" s="204"/>
      <c r="O2159" s="9"/>
      <c r="P2159" s="9"/>
      <c r="Q2159" s="9"/>
      <c r="R2159" s="9"/>
      <c r="S2159" s="18"/>
      <c r="T2159" s="204"/>
      <c r="U2159" s="9"/>
      <c r="V2159" s="9"/>
      <c r="W2159" s="9"/>
      <c r="X2159" s="18"/>
      <c r="Y2159" s="9"/>
      <c r="Z2159" s="9"/>
      <c r="AA2159" s="9"/>
      <c r="AB2159" s="9"/>
      <c r="AC2159" s="18"/>
      <c r="AD2159" s="9"/>
      <c r="AE2159" s="9"/>
      <c r="AF2159" s="9"/>
      <c r="AG2159" s="9"/>
      <c r="AH2159" s="18"/>
      <c r="AI2159" s="17"/>
      <c r="AM2159" s="109"/>
    </row>
    <row r="2160" spans="1:39" outlineLevel="2">
      <c r="A2160" s="37">
        <f>ROW()</f>
        <v>2160</v>
      </c>
      <c r="C2160" s="6" t="s">
        <v>656</v>
      </c>
      <c r="I2160" s="204"/>
      <c r="J2160" s="9"/>
      <c r="K2160" s="9"/>
      <c r="L2160" s="9"/>
      <c r="M2160" s="9"/>
      <c r="N2160" s="204"/>
      <c r="O2160" s="9"/>
      <c r="P2160" s="9"/>
      <c r="Q2160" s="9"/>
      <c r="R2160" s="9"/>
      <c r="S2160" s="18"/>
      <c r="T2160" s="204"/>
      <c r="U2160" s="9"/>
      <c r="V2160" s="9"/>
      <c r="W2160" s="9"/>
      <c r="X2160" s="18"/>
      <c r="Y2160" s="9"/>
      <c r="Z2160" s="9"/>
      <c r="AA2160" s="9"/>
      <c r="AB2160" s="9"/>
      <c r="AC2160" s="18"/>
      <c r="AD2160" s="9"/>
      <c r="AE2160" s="9"/>
      <c r="AF2160" s="9"/>
      <c r="AG2160" s="9"/>
      <c r="AH2160" s="18"/>
      <c r="AI2160" s="17"/>
      <c r="AM2160" s="109"/>
    </row>
    <row r="2161" spans="1:39" outlineLevel="2">
      <c r="A2161" s="37">
        <f>ROW()</f>
        <v>2161</v>
      </c>
      <c r="C2161" s="6" t="s">
        <v>667</v>
      </c>
      <c r="I2161" s="204"/>
      <c r="J2161" s="9"/>
      <c r="K2161" s="9"/>
      <c r="L2161" s="9"/>
      <c r="M2161" s="9"/>
      <c r="N2161" s="204"/>
      <c r="O2161" s="9"/>
      <c r="P2161" s="9"/>
      <c r="Q2161" s="9"/>
      <c r="R2161" s="9"/>
      <c r="S2161" s="18"/>
      <c r="T2161" s="204"/>
      <c r="U2161" s="9"/>
      <c r="V2161" s="9"/>
      <c r="W2161" s="9"/>
      <c r="X2161" s="18"/>
      <c r="Y2161" s="9"/>
      <c r="Z2161" s="9"/>
      <c r="AA2161" s="9"/>
      <c r="AB2161" s="9"/>
      <c r="AC2161" s="18"/>
      <c r="AD2161" s="9"/>
      <c r="AE2161" s="9"/>
      <c r="AF2161" s="9"/>
      <c r="AG2161" s="9"/>
      <c r="AH2161" s="18"/>
      <c r="AI2161" s="17"/>
      <c r="AM2161" s="109"/>
    </row>
    <row r="2162" spans="1:39" outlineLevel="2">
      <c r="A2162" s="37">
        <f>ROW()</f>
        <v>2162</v>
      </c>
      <c r="C2162" s="6" t="s">
        <v>212</v>
      </c>
      <c r="I2162" s="204">
        <f t="shared" ref="I2162:S2162" si="1375">I1755/$M$33</f>
        <v>0</v>
      </c>
      <c r="J2162" s="9">
        <f t="shared" si="1375"/>
        <v>0</v>
      </c>
      <c r="K2162" s="9">
        <f t="shared" si="1375"/>
        <v>0</v>
      </c>
      <c r="L2162" s="9">
        <f t="shared" si="1375"/>
        <v>0</v>
      </c>
      <c r="M2162" s="9">
        <f t="shared" si="1375"/>
        <v>0</v>
      </c>
      <c r="N2162" s="204">
        <f t="shared" si="1375"/>
        <v>0</v>
      </c>
      <c r="O2162" s="9">
        <f t="shared" si="1375"/>
        <v>0</v>
      </c>
      <c r="P2162" s="9">
        <f t="shared" si="1375"/>
        <v>0</v>
      </c>
      <c r="Q2162" s="9">
        <f t="shared" si="1375"/>
        <v>0</v>
      </c>
      <c r="R2162" s="9">
        <f t="shared" si="1375"/>
        <v>0</v>
      </c>
      <c r="S2162" s="18">
        <f t="shared" si="1375"/>
        <v>0</v>
      </c>
      <c r="T2162" s="204">
        <f t="shared" ref="T2162:AH2162" si="1376">T1755/T$33</f>
        <v>0</v>
      </c>
      <c r="U2162" s="9">
        <f t="shared" si="1376"/>
        <v>0</v>
      </c>
      <c r="V2162" s="9">
        <f t="shared" si="1376"/>
        <v>0</v>
      </c>
      <c r="W2162" s="9">
        <f t="shared" si="1376"/>
        <v>0</v>
      </c>
      <c r="X2162" s="18">
        <f t="shared" si="1376"/>
        <v>0</v>
      </c>
      <c r="Y2162" s="9">
        <f t="shared" si="1376"/>
        <v>0</v>
      </c>
      <c r="Z2162" s="9">
        <f t="shared" si="1376"/>
        <v>0</v>
      </c>
      <c r="AA2162" s="9">
        <f t="shared" si="1376"/>
        <v>0</v>
      </c>
      <c r="AB2162" s="9">
        <f t="shared" si="1376"/>
        <v>0</v>
      </c>
      <c r="AC2162" s="18">
        <f t="shared" si="1376"/>
        <v>0</v>
      </c>
      <c r="AD2162" s="9">
        <f t="shared" si="1376"/>
        <v>0</v>
      </c>
      <c r="AE2162" s="9">
        <f t="shared" si="1376"/>
        <v>0</v>
      </c>
      <c r="AF2162" s="9">
        <f t="shared" si="1376"/>
        <v>0</v>
      </c>
      <c r="AG2162" s="9">
        <f t="shared" si="1376"/>
        <v>0</v>
      </c>
      <c r="AH2162" s="18">
        <f t="shared" si="1376"/>
        <v>0</v>
      </c>
      <c r="AI2162" s="17"/>
      <c r="AM2162" s="109"/>
    </row>
    <row r="2163" spans="1:39" outlineLevel="2">
      <c r="A2163" s="37">
        <f>ROW()</f>
        <v>2163</v>
      </c>
      <c r="C2163" s="6" t="s">
        <v>362</v>
      </c>
      <c r="I2163" s="205">
        <f t="shared" ref="I2163:S2163" si="1377">I1756/$M$33</f>
        <v>0</v>
      </c>
      <c r="J2163" s="15">
        <f t="shared" si="1377"/>
        <v>0</v>
      </c>
      <c r="K2163" s="15">
        <f t="shared" si="1377"/>
        <v>0</v>
      </c>
      <c r="L2163" s="15">
        <f t="shared" si="1377"/>
        <v>0</v>
      </c>
      <c r="M2163" s="15">
        <f t="shared" si="1377"/>
        <v>0</v>
      </c>
      <c r="N2163" s="205">
        <f t="shared" si="1377"/>
        <v>0</v>
      </c>
      <c r="O2163" s="15">
        <f t="shared" si="1377"/>
        <v>0</v>
      </c>
      <c r="P2163" s="15">
        <f t="shared" si="1377"/>
        <v>0</v>
      </c>
      <c r="Q2163" s="15">
        <f t="shared" si="1377"/>
        <v>0</v>
      </c>
      <c r="R2163" s="15">
        <f t="shared" si="1377"/>
        <v>0</v>
      </c>
      <c r="S2163" s="206">
        <f t="shared" si="1377"/>
        <v>0</v>
      </c>
      <c r="T2163" s="205">
        <f t="shared" ref="T2163:AH2163" si="1378">T1756/T$33</f>
        <v>0</v>
      </c>
      <c r="U2163" s="15">
        <f t="shared" si="1378"/>
        <v>0</v>
      </c>
      <c r="V2163" s="15">
        <f t="shared" si="1378"/>
        <v>0</v>
      </c>
      <c r="W2163" s="15">
        <f t="shared" si="1378"/>
        <v>0</v>
      </c>
      <c r="X2163" s="206">
        <f t="shared" si="1378"/>
        <v>0</v>
      </c>
      <c r="Y2163" s="15">
        <f t="shared" si="1378"/>
        <v>0</v>
      </c>
      <c r="Z2163" s="15">
        <f t="shared" si="1378"/>
        <v>0</v>
      </c>
      <c r="AA2163" s="15">
        <f t="shared" si="1378"/>
        <v>0</v>
      </c>
      <c r="AB2163" s="15">
        <f t="shared" si="1378"/>
        <v>0</v>
      </c>
      <c r="AC2163" s="206">
        <f t="shared" si="1378"/>
        <v>0</v>
      </c>
      <c r="AD2163" s="15">
        <f t="shared" si="1378"/>
        <v>0</v>
      </c>
      <c r="AE2163" s="15">
        <f t="shared" si="1378"/>
        <v>0</v>
      </c>
      <c r="AF2163" s="15">
        <f t="shared" si="1378"/>
        <v>0</v>
      </c>
      <c r="AG2163" s="15">
        <f t="shared" si="1378"/>
        <v>0</v>
      </c>
      <c r="AH2163" s="206">
        <f t="shared" si="1378"/>
        <v>0</v>
      </c>
      <c r="AI2163" s="17"/>
      <c r="AM2163" s="109"/>
    </row>
    <row r="2164" spans="1:39" outlineLevel="2">
      <c r="A2164" s="37">
        <f>ROW()</f>
        <v>2164</v>
      </c>
      <c r="C2164" s="6" t="s">
        <v>1</v>
      </c>
      <c r="I2164" s="204">
        <f t="shared" ref="I2164:AC2164" si="1379">SUM(I2151:I2163)</f>
        <v>0</v>
      </c>
      <c r="J2164" s="9">
        <f t="shared" si="1379"/>
        <v>0</v>
      </c>
      <c r="K2164" s="9">
        <f t="shared" si="1379"/>
        <v>0</v>
      </c>
      <c r="L2164" s="9">
        <f t="shared" si="1379"/>
        <v>0</v>
      </c>
      <c r="M2164" s="9">
        <f t="shared" si="1379"/>
        <v>0</v>
      </c>
      <c r="N2164" s="204">
        <f t="shared" si="1379"/>
        <v>0</v>
      </c>
      <c r="O2164" s="9">
        <f t="shared" si="1379"/>
        <v>0</v>
      </c>
      <c r="P2164" s="9">
        <f t="shared" si="1379"/>
        <v>0</v>
      </c>
      <c r="Q2164" s="9">
        <f t="shared" si="1379"/>
        <v>0</v>
      </c>
      <c r="R2164" s="9">
        <f t="shared" si="1379"/>
        <v>0</v>
      </c>
      <c r="S2164" s="18">
        <f t="shared" si="1379"/>
        <v>0</v>
      </c>
      <c r="T2164" s="204">
        <f t="shared" si="1379"/>
        <v>0</v>
      </c>
      <c r="U2164" s="9">
        <f t="shared" si="1379"/>
        <v>0</v>
      </c>
      <c r="V2164" s="9">
        <f t="shared" si="1379"/>
        <v>0</v>
      </c>
      <c r="W2164" s="9">
        <f t="shared" si="1379"/>
        <v>0</v>
      </c>
      <c r="X2164" s="18">
        <f t="shared" si="1379"/>
        <v>0</v>
      </c>
      <c r="Y2164" s="9">
        <f t="shared" si="1379"/>
        <v>0</v>
      </c>
      <c r="Z2164" s="9">
        <f t="shared" si="1379"/>
        <v>0</v>
      </c>
      <c r="AA2164" s="9">
        <f t="shared" si="1379"/>
        <v>0</v>
      </c>
      <c r="AB2164" s="9">
        <f t="shared" si="1379"/>
        <v>0</v>
      </c>
      <c r="AC2164" s="18">
        <f t="shared" si="1379"/>
        <v>0</v>
      </c>
      <c r="AD2164" s="9">
        <f t="shared" ref="AD2164:AH2164" si="1380">SUM(AD2151:AD2163)</f>
        <v>0</v>
      </c>
      <c r="AE2164" s="9">
        <f t="shared" si="1380"/>
        <v>0</v>
      </c>
      <c r="AF2164" s="9">
        <f t="shared" si="1380"/>
        <v>0</v>
      </c>
      <c r="AG2164" s="9">
        <f t="shared" si="1380"/>
        <v>0</v>
      </c>
      <c r="AH2164" s="18">
        <f t="shared" si="1380"/>
        <v>0</v>
      </c>
      <c r="AI2164" s="17"/>
      <c r="AM2164" s="109"/>
    </row>
    <row r="2165" spans="1:39" outlineLevel="2">
      <c r="A2165" s="37">
        <f>ROW()</f>
        <v>2165</v>
      </c>
      <c r="B2165" s="64" t="s">
        <v>216</v>
      </c>
      <c r="I2165" s="1296" t="str">
        <f>"AA1 [m$ "&amp;$E$33&amp;"]"</f>
        <v>AA1 [m$ 31/12/2024]</v>
      </c>
      <c r="J2165" s="1297"/>
      <c r="K2165" s="1297"/>
      <c r="L2165" s="1297"/>
      <c r="M2165" s="1297"/>
      <c r="N2165" s="1293" t="str">
        <f>"AA2 [m$ "&amp;$E$33&amp;"]"</f>
        <v>AA2 [m$ 31/12/2024]</v>
      </c>
      <c r="O2165" s="1294"/>
      <c r="P2165" s="1294"/>
      <c r="Q2165" s="1294"/>
      <c r="R2165" s="1294"/>
      <c r="S2165" s="1295"/>
      <c r="T2165" s="1293" t="str">
        <f>"AA3 [m$ "&amp;$E$33&amp;"]"</f>
        <v>AA3 [m$ 31/12/2024]</v>
      </c>
      <c r="U2165" s="1294"/>
      <c r="V2165" s="1294"/>
      <c r="W2165" s="1294"/>
      <c r="X2165" s="1295"/>
      <c r="Y2165" s="1294" t="str">
        <f>"AA4 [m$ "&amp;$E$33&amp;"]"</f>
        <v>AA4 [m$ 31/12/2024]</v>
      </c>
      <c r="Z2165" s="1294"/>
      <c r="AA2165" s="1294"/>
      <c r="AB2165" s="1294"/>
      <c r="AC2165" s="1295"/>
      <c r="AD2165" s="1294" t="str">
        <f>"AA5 [m$ "&amp;$E$33&amp;"]"</f>
        <v>AA5 [m$ 31/12/2024]</v>
      </c>
      <c r="AE2165" s="1294"/>
      <c r="AF2165" s="1294"/>
      <c r="AG2165" s="1294"/>
      <c r="AH2165" s="1295"/>
      <c r="AI2165" s="17"/>
      <c r="AM2165" s="109"/>
    </row>
    <row r="2166" spans="1:39" outlineLevel="2">
      <c r="A2166" s="37">
        <f>ROW()</f>
        <v>2166</v>
      </c>
      <c r="C2166" s="167" t="s">
        <v>2</v>
      </c>
      <c r="I2166" s="204">
        <f t="shared" ref="I2166:S2166" si="1381">I1759/$M$33</f>
        <v>0</v>
      </c>
      <c r="J2166" s="9">
        <f t="shared" si="1381"/>
        <v>0</v>
      </c>
      <c r="K2166" s="9">
        <f t="shared" si="1381"/>
        <v>0</v>
      </c>
      <c r="L2166" s="9">
        <f t="shared" si="1381"/>
        <v>0</v>
      </c>
      <c r="M2166" s="9">
        <f t="shared" si="1381"/>
        <v>0</v>
      </c>
      <c r="N2166" s="204">
        <f t="shared" si="1381"/>
        <v>0</v>
      </c>
      <c r="O2166" s="9">
        <f t="shared" si="1381"/>
        <v>0</v>
      </c>
      <c r="P2166" s="9">
        <f t="shared" si="1381"/>
        <v>0</v>
      </c>
      <c r="Q2166" s="9">
        <f t="shared" si="1381"/>
        <v>0</v>
      </c>
      <c r="R2166" s="9">
        <f t="shared" si="1381"/>
        <v>0</v>
      </c>
      <c r="S2166" s="18">
        <f t="shared" si="1381"/>
        <v>0</v>
      </c>
      <c r="T2166" s="204">
        <f t="shared" ref="T2166:AH2166" si="1382">T1759/T$33</f>
        <v>0</v>
      </c>
      <c r="U2166" s="9">
        <f t="shared" si="1382"/>
        <v>0</v>
      </c>
      <c r="V2166" s="9">
        <f t="shared" si="1382"/>
        <v>0</v>
      </c>
      <c r="W2166" s="9">
        <f t="shared" si="1382"/>
        <v>0</v>
      </c>
      <c r="X2166" s="18">
        <f t="shared" si="1382"/>
        <v>0</v>
      </c>
      <c r="Y2166" s="9">
        <f t="shared" si="1382"/>
        <v>0</v>
      </c>
      <c r="Z2166" s="9">
        <f t="shared" si="1382"/>
        <v>0</v>
      </c>
      <c r="AA2166" s="9">
        <f t="shared" si="1382"/>
        <v>0</v>
      </c>
      <c r="AB2166" s="9">
        <f t="shared" si="1382"/>
        <v>0</v>
      </c>
      <c r="AC2166" s="18">
        <f t="shared" si="1382"/>
        <v>0</v>
      </c>
      <c r="AD2166" s="9">
        <f t="shared" si="1382"/>
        <v>0</v>
      </c>
      <c r="AE2166" s="9">
        <f t="shared" si="1382"/>
        <v>0</v>
      </c>
      <c r="AF2166" s="9">
        <f t="shared" si="1382"/>
        <v>0</v>
      </c>
      <c r="AG2166" s="9">
        <f t="shared" si="1382"/>
        <v>0</v>
      </c>
      <c r="AH2166" s="18">
        <f t="shared" si="1382"/>
        <v>0</v>
      </c>
      <c r="AI2166" s="17"/>
      <c r="AM2166" s="109"/>
    </row>
    <row r="2167" spans="1:39" outlineLevel="2">
      <c r="A2167" s="37">
        <f>ROW()</f>
        <v>2167</v>
      </c>
      <c r="C2167" s="6" t="s">
        <v>3</v>
      </c>
      <c r="I2167" s="204">
        <f t="shared" ref="I2167:S2167" si="1383">I1760/$M$33</f>
        <v>0</v>
      </c>
      <c r="J2167" s="9">
        <f t="shared" si="1383"/>
        <v>0</v>
      </c>
      <c r="K2167" s="9">
        <f t="shared" si="1383"/>
        <v>0</v>
      </c>
      <c r="L2167" s="9">
        <f t="shared" si="1383"/>
        <v>0</v>
      </c>
      <c r="M2167" s="9">
        <f t="shared" si="1383"/>
        <v>0</v>
      </c>
      <c r="N2167" s="204">
        <f t="shared" si="1383"/>
        <v>0</v>
      </c>
      <c r="O2167" s="9">
        <f t="shared" si="1383"/>
        <v>0</v>
      </c>
      <c r="P2167" s="9">
        <f t="shared" si="1383"/>
        <v>0</v>
      </c>
      <c r="Q2167" s="9">
        <f t="shared" si="1383"/>
        <v>0</v>
      </c>
      <c r="R2167" s="9">
        <f t="shared" si="1383"/>
        <v>0</v>
      </c>
      <c r="S2167" s="18">
        <f t="shared" si="1383"/>
        <v>0</v>
      </c>
      <c r="T2167" s="204">
        <f t="shared" ref="T2167:AH2167" si="1384">T1760/T$33</f>
        <v>0</v>
      </c>
      <c r="U2167" s="9">
        <f t="shared" si="1384"/>
        <v>0</v>
      </c>
      <c r="V2167" s="9">
        <f t="shared" si="1384"/>
        <v>0</v>
      </c>
      <c r="W2167" s="9">
        <f t="shared" si="1384"/>
        <v>0</v>
      </c>
      <c r="X2167" s="18">
        <f t="shared" si="1384"/>
        <v>0</v>
      </c>
      <c r="Y2167" s="9">
        <f t="shared" si="1384"/>
        <v>0</v>
      </c>
      <c r="Z2167" s="9">
        <f t="shared" si="1384"/>
        <v>0</v>
      </c>
      <c r="AA2167" s="9">
        <f t="shared" si="1384"/>
        <v>0</v>
      </c>
      <c r="AB2167" s="9">
        <f t="shared" si="1384"/>
        <v>0</v>
      </c>
      <c r="AC2167" s="18">
        <f t="shared" si="1384"/>
        <v>0</v>
      </c>
      <c r="AD2167" s="9">
        <f t="shared" si="1384"/>
        <v>0</v>
      </c>
      <c r="AE2167" s="9">
        <f t="shared" si="1384"/>
        <v>0</v>
      </c>
      <c r="AF2167" s="9">
        <f t="shared" si="1384"/>
        <v>0</v>
      </c>
      <c r="AG2167" s="9">
        <f t="shared" si="1384"/>
        <v>0</v>
      </c>
      <c r="AH2167" s="18">
        <f t="shared" si="1384"/>
        <v>0</v>
      </c>
      <c r="AI2167" s="17"/>
      <c r="AM2167" s="109"/>
    </row>
    <row r="2168" spans="1:39" outlineLevel="2">
      <c r="A2168" s="37">
        <f>ROW()</f>
        <v>2168</v>
      </c>
      <c r="C2168" s="6" t="s">
        <v>4</v>
      </c>
      <c r="I2168" s="204">
        <f t="shared" ref="I2168:S2168" si="1385">I1761/$M$33</f>
        <v>0</v>
      </c>
      <c r="J2168" s="9">
        <f t="shared" si="1385"/>
        <v>0</v>
      </c>
      <c r="K2168" s="9">
        <f t="shared" si="1385"/>
        <v>0</v>
      </c>
      <c r="L2168" s="9">
        <f t="shared" si="1385"/>
        <v>0</v>
      </c>
      <c r="M2168" s="9">
        <f t="shared" si="1385"/>
        <v>0</v>
      </c>
      <c r="N2168" s="204">
        <f t="shared" si="1385"/>
        <v>0</v>
      </c>
      <c r="O2168" s="9">
        <f t="shared" si="1385"/>
        <v>0</v>
      </c>
      <c r="P2168" s="9">
        <f t="shared" si="1385"/>
        <v>0</v>
      </c>
      <c r="Q2168" s="9">
        <f t="shared" si="1385"/>
        <v>0</v>
      </c>
      <c r="R2168" s="9">
        <f t="shared" si="1385"/>
        <v>0</v>
      </c>
      <c r="S2168" s="18">
        <f t="shared" si="1385"/>
        <v>0</v>
      </c>
      <c r="T2168" s="204">
        <f t="shared" ref="T2168:AH2168" si="1386">T1761/T$33</f>
        <v>0</v>
      </c>
      <c r="U2168" s="9">
        <f t="shared" si="1386"/>
        <v>0</v>
      </c>
      <c r="V2168" s="9">
        <f t="shared" si="1386"/>
        <v>0</v>
      </c>
      <c r="W2168" s="9">
        <f t="shared" si="1386"/>
        <v>0</v>
      </c>
      <c r="X2168" s="18">
        <f t="shared" si="1386"/>
        <v>0</v>
      </c>
      <c r="Y2168" s="9">
        <f t="shared" si="1386"/>
        <v>0</v>
      </c>
      <c r="Z2168" s="9">
        <f t="shared" si="1386"/>
        <v>0</v>
      </c>
      <c r="AA2168" s="9">
        <f t="shared" si="1386"/>
        <v>0</v>
      </c>
      <c r="AB2168" s="9">
        <f t="shared" si="1386"/>
        <v>0</v>
      </c>
      <c r="AC2168" s="18">
        <f t="shared" si="1386"/>
        <v>0</v>
      </c>
      <c r="AD2168" s="9">
        <f t="shared" si="1386"/>
        <v>0</v>
      </c>
      <c r="AE2168" s="9">
        <f t="shared" si="1386"/>
        <v>0</v>
      </c>
      <c r="AF2168" s="9">
        <f t="shared" si="1386"/>
        <v>0</v>
      </c>
      <c r="AG2168" s="9">
        <f t="shared" si="1386"/>
        <v>0</v>
      </c>
      <c r="AH2168" s="18">
        <f t="shared" si="1386"/>
        <v>0</v>
      </c>
      <c r="AI2168" s="17"/>
      <c r="AM2168" s="109"/>
    </row>
    <row r="2169" spans="1:39" outlineLevel="2">
      <c r="A2169" s="37">
        <f>ROW()</f>
        <v>2169</v>
      </c>
      <c r="C2169" s="6" t="s">
        <v>208</v>
      </c>
      <c r="I2169" s="204">
        <f t="shared" ref="I2169:S2169" si="1387">I1762/$M$33</f>
        <v>0</v>
      </c>
      <c r="J2169" s="9">
        <f t="shared" si="1387"/>
        <v>0</v>
      </c>
      <c r="K2169" s="9">
        <f t="shared" si="1387"/>
        <v>0</v>
      </c>
      <c r="L2169" s="9">
        <f t="shared" si="1387"/>
        <v>0</v>
      </c>
      <c r="M2169" s="9">
        <f t="shared" si="1387"/>
        <v>0</v>
      </c>
      <c r="N2169" s="204">
        <f t="shared" si="1387"/>
        <v>0</v>
      </c>
      <c r="O2169" s="9">
        <f t="shared" si="1387"/>
        <v>0</v>
      </c>
      <c r="P2169" s="9">
        <f t="shared" si="1387"/>
        <v>0</v>
      </c>
      <c r="Q2169" s="9">
        <f t="shared" si="1387"/>
        <v>0</v>
      </c>
      <c r="R2169" s="9">
        <f t="shared" si="1387"/>
        <v>0</v>
      </c>
      <c r="S2169" s="18">
        <f t="shared" si="1387"/>
        <v>0</v>
      </c>
      <c r="T2169" s="204">
        <f t="shared" ref="T2169:AH2169" si="1388">T1762/T$33</f>
        <v>0.18137753238299129</v>
      </c>
      <c r="U2169" s="9">
        <f t="shared" si="1388"/>
        <v>0</v>
      </c>
      <c r="V2169" s="9">
        <f t="shared" si="1388"/>
        <v>0</v>
      </c>
      <c r="W2169" s="9">
        <f t="shared" si="1388"/>
        <v>0</v>
      </c>
      <c r="X2169" s="18">
        <f t="shared" si="1388"/>
        <v>0</v>
      </c>
      <c r="Y2169" s="9">
        <f t="shared" si="1388"/>
        <v>0</v>
      </c>
      <c r="Z2169" s="9">
        <f t="shared" si="1388"/>
        <v>0</v>
      </c>
      <c r="AA2169" s="9">
        <f t="shared" si="1388"/>
        <v>0</v>
      </c>
      <c r="AB2169" s="9">
        <f t="shared" si="1388"/>
        <v>0</v>
      </c>
      <c r="AC2169" s="18">
        <f t="shared" si="1388"/>
        <v>0</v>
      </c>
      <c r="AD2169" s="9">
        <f t="shared" si="1388"/>
        <v>0</v>
      </c>
      <c r="AE2169" s="9">
        <f t="shared" si="1388"/>
        <v>0</v>
      </c>
      <c r="AF2169" s="9">
        <f t="shared" si="1388"/>
        <v>0</v>
      </c>
      <c r="AG2169" s="9">
        <f t="shared" si="1388"/>
        <v>0</v>
      </c>
      <c r="AH2169" s="18">
        <f t="shared" si="1388"/>
        <v>0</v>
      </c>
      <c r="AI2169" s="17"/>
      <c r="AM2169" s="109"/>
    </row>
    <row r="2170" spans="1:39" outlineLevel="2">
      <c r="A2170" s="37">
        <f>ROW()</f>
        <v>2170</v>
      </c>
      <c r="C2170" s="6" t="s">
        <v>473</v>
      </c>
      <c r="I2170" s="204">
        <f t="shared" ref="I2170:S2170" si="1389">I1763/$M$33</f>
        <v>0</v>
      </c>
      <c r="J2170" s="9">
        <f t="shared" si="1389"/>
        <v>0</v>
      </c>
      <c r="K2170" s="9">
        <f t="shared" si="1389"/>
        <v>0</v>
      </c>
      <c r="L2170" s="9">
        <f t="shared" si="1389"/>
        <v>0</v>
      </c>
      <c r="M2170" s="9">
        <f t="shared" si="1389"/>
        <v>0</v>
      </c>
      <c r="N2170" s="204">
        <f t="shared" si="1389"/>
        <v>0</v>
      </c>
      <c r="O2170" s="9">
        <f t="shared" si="1389"/>
        <v>0</v>
      </c>
      <c r="P2170" s="9">
        <f t="shared" si="1389"/>
        <v>0</v>
      </c>
      <c r="Q2170" s="9">
        <f t="shared" si="1389"/>
        <v>0</v>
      </c>
      <c r="R2170" s="9">
        <f t="shared" si="1389"/>
        <v>0</v>
      </c>
      <c r="S2170" s="18">
        <f t="shared" si="1389"/>
        <v>0</v>
      </c>
      <c r="T2170" s="204">
        <f t="shared" ref="T2170:AH2170" si="1390">T1763/T$33</f>
        <v>0</v>
      </c>
      <c r="U2170" s="9">
        <f t="shared" si="1390"/>
        <v>0</v>
      </c>
      <c r="V2170" s="9">
        <f t="shared" si="1390"/>
        <v>0</v>
      </c>
      <c r="W2170" s="9">
        <f t="shared" si="1390"/>
        <v>0</v>
      </c>
      <c r="X2170" s="18">
        <f t="shared" si="1390"/>
        <v>0</v>
      </c>
      <c r="Y2170" s="9">
        <f t="shared" si="1390"/>
        <v>0</v>
      </c>
      <c r="Z2170" s="9">
        <f t="shared" si="1390"/>
        <v>0</v>
      </c>
      <c r="AA2170" s="9">
        <f t="shared" si="1390"/>
        <v>0</v>
      </c>
      <c r="AB2170" s="9">
        <f t="shared" si="1390"/>
        <v>0</v>
      </c>
      <c r="AC2170" s="18">
        <f t="shared" si="1390"/>
        <v>0</v>
      </c>
      <c r="AD2170" s="9">
        <f t="shared" si="1390"/>
        <v>0</v>
      </c>
      <c r="AE2170" s="9">
        <f t="shared" si="1390"/>
        <v>0</v>
      </c>
      <c r="AF2170" s="9">
        <f t="shared" si="1390"/>
        <v>0</v>
      </c>
      <c r="AG2170" s="9">
        <f t="shared" si="1390"/>
        <v>0</v>
      </c>
      <c r="AH2170" s="18">
        <f t="shared" si="1390"/>
        <v>0</v>
      </c>
      <c r="AI2170" s="17"/>
      <c r="AM2170" s="109"/>
    </row>
    <row r="2171" spans="1:39" outlineLevel="2">
      <c r="A2171" s="37">
        <f>ROW()</f>
        <v>2171</v>
      </c>
      <c r="C2171" s="6" t="s">
        <v>474</v>
      </c>
      <c r="I2171" s="204">
        <f t="shared" ref="I2171:S2171" si="1391">I1764/$M$33</f>
        <v>0</v>
      </c>
      <c r="J2171" s="9">
        <f t="shared" si="1391"/>
        <v>0</v>
      </c>
      <c r="K2171" s="9">
        <f t="shared" si="1391"/>
        <v>0</v>
      </c>
      <c r="L2171" s="9">
        <f t="shared" si="1391"/>
        <v>0</v>
      </c>
      <c r="M2171" s="9">
        <f t="shared" si="1391"/>
        <v>0</v>
      </c>
      <c r="N2171" s="204">
        <f t="shared" si="1391"/>
        <v>0</v>
      </c>
      <c r="O2171" s="9">
        <f t="shared" si="1391"/>
        <v>0</v>
      </c>
      <c r="P2171" s="9">
        <f t="shared" si="1391"/>
        <v>0</v>
      </c>
      <c r="Q2171" s="9">
        <f t="shared" si="1391"/>
        <v>0</v>
      </c>
      <c r="R2171" s="9">
        <f t="shared" si="1391"/>
        <v>0</v>
      </c>
      <c r="S2171" s="18">
        <f t="shared" si="1391"/>
        <v>0</v>
      </c>
      <c r="T2171" s="204">
        <f t="shared" ref="T2171:AH2171" si="1392">T1764/T$33</f>
        <v>0</v>
      </c>
      <c r="U2171" s="9">
        <f t="shared" si="1392"/>
        <v>0</v>
      </c>
      <c r="V2171" s="9">
        <f t="shared" si="1392"/>
        <v>0</v>
      </c>
      <c r="W2171" s="9">
        <f t="shared" si="1392"/>
        <v>0</v>
      </c>
      <c r="X2171" s="18">
        <f t="shared" si="1392"/>
        <v>0</v>
      </c>
      <c r="Y2171" s="9">
        <f t="shared" si="1392"/>
        <v>0</v>
      </c>
      <c r="Z2171" s="9">
        <f t="shared" si="1392"/>
        <v>0</v>
      </c>
      <c r="AA2171" s="9">
        <f t="shared" si="1392"/>
        <v>0</v>
      </c>
      <c r="AB2171" s="9">
        <f t="shared" si="1392"/>
        <v>0</v>
      </c>
      <c r="AC2171" s="18">
        <f t="shared" si="1392"/>
        <v>0</v>
      </c>
      <c r="AD2171" s="9">
        <f t="shared" si="1392"/>
        <v>0</v>
      </c>
      <c r="AE2171" s="9">
        <f t="shared" si="1392"/>
        <v>0</v>
      </c>
      <c r="AF2171" s="9">
        <f t="shared" si="1392"/>
        <v>0</v>
      </c>
      <c r="AG2171" s="9">
        <f t="shared" si="1392"/>
        <v>0</v>
      </c>
      <c r="AH2171" s="18">
        <f t="shared" si="1392"/>
        <v>0</v>
      </c>
      <c r="AI2171" s="17"/>
      <c r="AM2171" s="109"/>
    </row>
    <row r="2172" spans="1:39" outlineLevel="2">
      <c r="A2172" s="37">
        <f>ROW()</f>
        <v>2172</v>
      </c>
      <c r="C2172" s="6" t="s">
        <v>477</v>
      </c>
      <c r="I2172" s="204">
        <f t="shared" ref="I2172:S2172" si="1393">I1765/$M$33</f>
        <v>0</v>
      </c>
      <c r="J2172" s="9">
        <f t="shared" si="1393"/>
        <v>0</v>
      </c>
      <c r="K2172" s="9">
        <f t="shared" si="1393"/>
        <v>0</v>
      </c>
      <c r="L2172" s="9">
        <f t="shared" si="1393"/>
        <v>0</v>
      </c>
      <c r="M2172" s="9">
        <f t="shared" si="1393"/>
        <v>0</v>
      </c>
      <c r="N2172" s="204">
        <f t="shared" si="1393"/>
        <v>0</v>
      </c>
      <c r="O2172" s="9">
        <f t="shared" si="1393"/>
        <v>0</v>
      </c>
      <c r="P2172" s="9">
        <f t="shared" si="1393"/>
        <v>0</v>
      </c>
      <c r="Q2172" s="9">
        <f t="shared" si="1393"/>
        <v>0</v>
      </c>
      <c r="R2172" s="9">
        <f t="shared" si="1393"/>
        <v>0</v>
      </c>
      <c r="S2172" s="18">
        <f t="shared" si="1393"/>
        <v>0</v>
      </c>
      <c r="T2172" s="204">
        <f t="shared" ref="T2172:AH2172" si="1394">T1765/T$33</f>
        <v>0</v>
      </c>
      <c r="U2172" s="9">
        <f t="shared" si="1394"/>
        <v>0</v>
      </c>
      <c r="V2172" s="9">
        <f t="shared" si="1394"/>
        <v>0</v>
      </c>
      <c r="W2172" s="9">
        <f t="shared" si="1394"/>
        <v>0</v>
      </c>
      <c r="X2172" s="18">
        <f t="shared" si="1394"/>
        <v>0</v>
      </c>
      <c r="Y2172" s="9">
        <f t="shared" si="1394"/>
        <v>0</v>
      </c>
      <c r="Z2172" s="9">
        <f t="shared" si="1394"/>
        <v>0</v>
      </c>
      <c r="AA2172" s="9">
        <f t="shared" si="1394"/>
        <v>0</v>
      </c>
      <c r="AB2172" s="9">
        <f t="shared" si="1394"/>
        <v>0</v>
      </c>
      <c r="AC2172" s="18">
        <f t="shared" si="1394"/>
        <v>0</v>
      </c>
      <c r="AD2172" s="9">
        <f t="shared" si="1394"/>
        <v>0</v>
      </c>
      <c r="AE2172" s="9">
        <f t="shared" si="1394"/>
        <v>0</v>
      </c>
      <c r="AF2172" s="9">
        <f t="shared" si="1394"/>
        <v>0</v>
      </c>
      <c r="AG2172" s="9">
        <f t="shared" si="1394"/>
        <v>0</v>
      </c>
      <c r="AH2172" s="18">
        <f t="shared" si="1394"/>
        <v>0</v>
      </c>
      <c r="AI2172" s="17"/>
      <c r="AM2172" s="109"/>
    </row>
    <row r="2173" spans="1:39" outlineLevel="2">
      <c r="A2173" s="37">
        <f>ROW()</f>
        <v>2173</v>
      </c>
      <c r="C2173" s="6" t="s">
        <v>511</v>
      </c>
      <c r="I2173" s="204">
        <f t="shared" ref="I2173:S2173" si="1395">I1766/$M$33</f>
        <v>0</v>
      </c>
      <c r="J2173" s="9">
        <f t="shared" si="1395"/>
        <v>0</v>
      </c>
      <c r="K2173" s="9">
        <f t="shared" si="1395"/>
        <v>0</v>
      </c>
      <c r="L2173" s="9">
        <f t="shared" si="1395"/>
        <v>0</v>
      </c>
      <c r="M2173" s="9">
        <f t="shared" si="1395"/>
        <v>0</v>
      </c>
      <c r="N2173" s="204">
        <f t="shared" si="1395"/>
        <v>0</v>
      </c>
      <c r="O2173" s="9">
        <f t="shared" si="1395"/>
        <v>0</v>
      </c>
      <c r="P2173" s="9">
        <f t="shared" si="1395"/>
        <v>0</v>
      </c>
      <c r="Q2173" s="9">
        <f t="shared" si="1395"/>
        <v>0</v>
      </c>
      <c r="R2173" s="9">
        <f t="shared" si="1395"/>
        <v>0</v>
      </c>
      <c r="S2173" s="18">
        <f t="shared" si="1395"/>
        <v>0</v>
      </c>
      <c r="T2173" s="204">
        <f t="shared" ref="T2173:AH2173" si="1396">T1766/T$33</f>
        <v>0</v>
      </c>
      <c r="U2173" s="9">
        <f t="shared" si="1396"/>
        <v>0</v>
      </c>
      <c r="V2173" s="9">
        <f t="shared" si="1396"/>
        <v>0</v>
      </c>
      <c r="W2173" s="9">
        <f t="shared" si="1396"/>
        <v>0</v>
      </c>
      <c r="X2173" s="18">
        <f t="shared" si="1396"/>
        <v>0</v>
      </c>
      <c r="Y2173" s="9">
        <f t="shared" si="1396"/>
        <v>0</v>
      </c>
      <c r="Z2173" s="9">
        <f t="shared" si="1396"/>
        <v>0</v>
      </c>
      <c r="AA2173" s="9">
        <f t="shared" si="1396"/>
        <v>0</v>
      </c>
      <c r="AB2173" s="9">
        <f t="shared" si="1396"/>
        <v>0</v>
      </c>
      <c r="AC2173" s="18">
        <f t="shared" si="1396"/>
        <v>0</v>
      </c>
      <c r="AD2173" s="9">
        <f t="shared" si="1396"/>
        <v>0</v>
      </c>
      <c r="AE2173" s="9">
        <f t="shared" si="1396"/>
        <v>0</v>
      </c>
      <c r="AF2173" s="9">
        <f t="shared" si="1396"/>
        <v>0</v>
      </c>
      <c r="AG2173" s="9">
        <f t="shared" si="1396"/>
        <v>0</v>
      </c>
      <c r="AH2173" s="18">
        <f t="shared" si="1396"/>
        <v>0</v>
      </c>
      <c r="AI2173" s="17"/>
      <c r="AM2173" s="109"/>
    </row>
    <row r="2174" spans="1:39" outlineLevel="2">
      <c r="A2174" s="37">
        <f>ROW()</f>
        <v>2174</v>
      </c>
      <c r="C2174" s="6" t="s">
        <v>655</v>
      </c>
      <c r="I2174" s="204"/>
      <c r="J2174" s="9"/>
      <c r="K2174" s="9"/>
      <c r="L2174" s="9"/>
      <c r="M2174" s="9"/>
      <c r="N2174" s="204"/>
      <c r="O2174" s="9"/>
      <c r="P2174" s="9"/>
      <c r="Q2174" s="9"/>
      <c r="R2174" s="9"/>
      <c r="S2174" s="18"/>
      <c r="T2174" s="204"/>
      <c r="U2174" s="9"/>
      <c r="V2174" s="9"/>
      <c r="W2174" s="9"/>
      <c r="X2174" s="18"/>
      <c r="Y2174" s="9"/>
      <c r="Z2174" s="9"/>
      <c r="AA2174" s="9"/>
      <c r="AB2174" s="9"/>
      <c r="AC2174" s="18"/>
      <c r="AD2174" s="9"/>
      <c r="AE2174" s="9"/>
      <c r="AF2174" s="9"/>
      <c r="AG2174" s="9"/>
      <c r="AH2174" s="18"/>
      <c r="AI2174" s="17"/>
      <c r="AM2174" s="109"/>
    </row>
    <row r="2175" spans="1:39" outlineLevel="2">
      <c r="A2175" s="37">
        <f>ROW()</f>
        <v>2175</v>
      </c>
      <c r="C2175" s="6" t="s">
        <v>656</v>
      </c>
      <c r="I2175" s="204"/>
      <c r="J2175" s="9"/>
      <c r="K2175" s="9"/>
      <c r="L2175" s="9"/>
      <c r="M2175" s="9"/>
      <c r="N2175" s="204"/>
      <c r="O2175" s="9"/>
      <c r="P2175" s="9"/>
      <c r="Q2175" s="9"/>
      <c r="R2175" s="9"/>
      <c r="S2175" s="18"/>
      <c r="T2175" s="204"/>
      <c r="U2175" s="9"/>
      <c r="V2175" s="9"/>
      <c r="W2175" s="9"/>
      <c r="X2175" s="18"/>
      <c r="Y2175" s="9"/>
      <c r="Z2175" s="9"/>
      <c r="AA2175" s="9"/>
      <c r="AB2175" s="9"/>
      <c r="AC2175" s="18"/>
      <c r="AD2175" s="9"/>
      <c r="AE2175" s="9"/>
      <c r="AF2175" s="9"/>
      <c r="AG2175" s="9"/>
      <c r="AH2175" s="18"/>
      <c r="AI2175" s="17"/>
      <c r="AM2175" s="109"/>
    </row>
    <row r="2176" spans="1:39" outlineLevel="2">
      <c r="A2176" s="37">
        <f>ROW()</f>
        <v>2176</v>
      </c>
      <c r="C2176" s="6" t="s">
        <v>667</v>
      </c>
      <c r="I2176" s="204"/>
      <c r="J2176" s="9"/>
      <c r="K2176" s="9"/>
      <c r="L2176" s="9"/>
      <c r="M2176" s="9"/>
      <c r="N2176" s="204"/>
      <c r="O2176" s="9"/>
      <c r="P2176" s="9"/>
      <c r="Q2176" s="9"/>
      <c r="R2176" s="9"/>
      <c r="S2176" s="18"/>
      <c r="T2176" s="204"/>
      <c r="U2176" s="9"/>
      <c r="V2176" s="9"/>
      <c r="W2176" s="9"/>
      <c r="X2176" s="18"/>
      <c r="Y2176" s="9"/>
      <c r="Z2176" s="9"/>
      <c r="AA2176" s="9"/>
      <c r="AB2176" s="9"/>
      <c r="AC2176" s="18"/>
      <c r="AD2176" s="9"/>
      <c r="AE2176" s="9"/>
      <c r="AF2176" s="9"/>
      <c r="AG2176" s="9"/>
      <c r="AH2176" s="18"/>
      <c r="AI2176" s="17"/>
      <c r="AM2176" s="109"/>
    </row>
    <row r="2177" spans="1:39" outlineLevel="2">
      <c r="A2177" s="37">
        <f>ROW()</f>
        <v>2177</v>
      </c>
      <c r="C2177" s="6" t="s">
        <v>212</v>
      </c>
      <c r="I2177" s="204">
        <f t="shared" ref="I2177:S2177" si="1397">I1770/$M$33</f>
        <v>0</v>
      </c>
      <c r="J2177" s="9">
        <f t="shared" si="1397"/>
        <v>0</v>
      </c>
      <c r="K2177" s="9">
        <f t="shared" si="1397"/>
        <v>0</v>
      </c>
      <c r="L2177" s="9">
        <f t="shared" si="1397"/>
        <v>0</v>
      </c>
      <c r="M2177" s="9">
        <f t="shared" si="1397"/>
        <v>0</v>
      </c>
      <c r="N2177" s="204">
        <f t="shared" si="1397"/>
        <v>0</v>
      </c>
      <c r="O2177" s="9">
        <f t="shared" si="1397"/>
        <v>0</v>
      </c>
      <c r="P2177" s="9">
        <f t="shared" si="1397"/>
        <v>0</v>
      </c>
      <c r="Q2177" s="9">
        <f t="shared" si="1397"/>
        <v>0</v>
      </c>
      <c r="R2177" s="9">
        <f t="shared" si="1397"/>
        <v>0</v>
      </c>
      <c r="S2177" s="18">
        <f t="shared" si="1397"/>
        <v>0</v>
      </c>
      <c r="T2177" s="204">
        <f t="shared" ref="T2177:AH2177" si="1398">T1770/T$33</f>
        <v>0</v>
      </c>
      <c r="U2177" s="9">
        <f t="shared" si="1398"/>
        <v>0</v>
      </c>
      <c r="V2177" s="9">
        <f t="shared" si="1398"/>
        <v>0</v>
      </c>
      <c r="W2177" s="9">
        <f t="shared" si="1398"/>
        <v>0</v>
      </c>
      <c r="X2177" s="18">
        <f t="shared" si="1398"/>
        <v>0</v>
      </c>
      <c r="Y2177" s="9">
        <f t="shared" si="1398"/>
        <v>0</v>
      </c>
      <c r="Z2177" s="9">
        <f t="shared" si="1398"/>
        <v>0</v>
      </c>
      <c r="AA2177" s="9">
        <f t="shared" si="1398"/>
        <v>0</v>
      </c>
      <c r="AB2177" s="9">
        <f t="shared" si="1398"/>
        <v>0</v>
      </c>
      <c r="AC2177" s="18">
        <f t="shared" si="1398"/>
        <v>0</v>
      </c>
      <c r="AD2177" s="9">
        <f t="shared" si="1398"/>
        <v>0</v>
      </c>
      <c r="AE2177" s="9">
        <f t="shared" si="1398"/>
        <v>0</v>
      </c>
      <c r="AF2177" s="9">
        <f t="shared" si="1398"/>
        <v>0</v>
      </c>
      <c r="AG2177" s="9">
        <f t="shared" si="1398"/>
        <v>0</v>
      </c>
      <c r="AH2177" s="18">
        <f t="shared" si="1398"/>
        <v>0</v>
      </c>
      <c r="AI2177" s="17"/>
      <c r="AM2177" s="109"/>
    </row>
    <row r="2178" spans="1:39" outlineLevel="2">
      <c r="A2178" s="37">
        <f>ROW()</f>
        <v>2178</v>
      </c>
      <c r="C2178" s="6" t="s">
        <v>362</v>
      </c>
      <c r="I2178" s="205">
        <f t="shared" ref="I2178:S2178" si="1399">I1771/$M$33</f>
        <v>0</v>
      </c>
      <c r="J2178" s="15">
        <f t="shared" si="1399"/>
        <v>0</v>
      </c>
      <c r="K2178" s="15">
        <f t="shared" si="1399"/>
        <v>0</v>
      </c>
      <c r="L2178" s="15">
        <f t="shared" si="1399"/>
        <v>0</v>
      </c>
      <c r="M2178" s="15">
        <f t="shared" si="1399"/>
        <v>0</v>
      </c>
      <c r="N2178" s="205">
        <f t="shared" si="1399"/>
        <v>0</v>
      </c>
      <c r="O2178" s="15">
        <f t="shared" si="1399"/>
        <v>0</v>
      </c>
      <c r="P2178" s="15">
        <f t="shared" si="1399"/>
        <v>0</v>
      </c>
      <c r="Q2178" s="15">
        <f t="shared" si="1399"/>
        <v>0</v>
      </c>
      <c r="R2178" s="15">
        <f t="shared" si="1399"/>
        <v>0</v>
      </c>
      <c r="S2178" s="206">
        <f t="shared" si="1399"/>
        <v>0</v>
      </c>
      <c r="T2178" s="205">
        <f t="shared" ref="T2178:AH2178" si="1400">T1771/T$33</f>
        <v>0</v>
      </c>
      <c r="U2178" s="15">
        <f t="shared" si="1400"/>
        <v>0</v>
      </c>
      <c r="V2178" s="15">
        <f t="shared" si="1400"/>
        <v>0</v>
      </c>
      <c r="W2178" s="15">
        <f t="shared" si="1400"/>
        <v>0</v>
      </c>
      <c r="X2178" s="206">
        <f t="shared" si="1400"/>
        <v>0</v>
      </c>
      <c r="Y2178" s="15">
        <f t="shared" si="1400"/>
        <v>0</v>
      </c>
      <c r="Z2178" s="15">
        <f t="shared" si="1400"/>
        <v>0</v>
      </c>
      <c r="AA2178" s="15">
        <f t="shared" si="1400"/>
        <v>0</v>
      </c>
      <c r="AB2178" s="15">
        <f t="shared" si="1400"/>
        <v>0</v>
      </c>
      <c r="AC2178" s="206">
        <f t="shared" si="1400"/>
        <v>0</v>
      </c>
      <c r="AD2178" s="15">
        <f t="shared" si="1400"/>
        <v>0</v>
      </c>
      <c r="AE2178" s="15">
        <f t="shared" si="1400"/>
        <v>0</v>
      </c>
      <c r="AF2178" s="15">
        <f t="shared" si="1400"/>
        <v>0</v>
      </c>
      <c r="AG2178" s="15">
        <f t="shared" si="1400"/>
        <v>0</v>
      </c>
      <c r="AH2178" s="206">
        <f t="shared" si="1400"/>
        <v>0</v>
      </c>
      <c r="AI2178" s="17"/>
      <c r="AM2178" s="109"/>
    </row>
    <row r="2179" spans="1:39" outlineLevel="2">
      <c r="A2179" s="37">
        <f>ROW()</f>
        <v>2179</v>
      </c>
      <c r="C2179" s="6" t="s">
        <v>1</v>
      </c>
      <c r="I2179" s="204">
        <f t="shared" ref="I2179:AC2179" si="1401">SUM(I2166:I2178)</f>
        <v>0</v>
      </c>
      <c r="J2179" s="9">
        <f t="shared" si="1401"/>
        <v>0</v>
      </c>
      <c r="K2179" s="9">
        <f t="shared" si="1401"/>
        <v>0</v>
      </c>
      <c r="L2179" s="9">
        <f t="shared" si="1401"/>
        <v>0</v>
      </c>
      <c r="M2179" s="9">
        <f t="shared" si="1401"/>
        <v>0</v>
      </c>
      <c r="N2179" s="204">
        <f t="shared" si="1401"/>
        <v>0</v>
      </c>
      <c r="O2179" s="9">
        <f t="shared" si="1401"/>
        <v>0</v>
      </c>
      <c r="P2179" s="9">
        <f t="shared" si="1401"/>
        <v>0</v>
      </c>
      <c r="Q2179" s="9">
        <f t="shared" si="1401"/>
        <v>0</v>
      </c>
      <c r="R2179" s="9">
        <f t="shared" si="1401"/>
        <v>0</v>
      </c>
      <c r="S2179" s="18">
        <f t="shared" si="1401"/>
        <v>0</v>
      </c>
      <c r="T2179" s="204">
        <f t="shared" si="1401"/>
        <v>0.18137753238299129</v>
      </c>
      <c r="U2179" s="9">
        <f t="shared" si="1401"/>
        <v>0</v>
      </c>
      <c r="V2179" s="9">
        <f t="shared" si="1401"/>
        <v>0</v>
      </c>
      <c r="W2179" s="9">
        <f t="shared" si="1401"/>
        <v>0</v>
      </c>
      <c r="X2179" s="18">
        <f t="shared" si="1401"/>
        <v>0</v>
      </c>
      <c r="Y2179" s="9">
        <f t="shared" si="1401"/>
        <v>0</v>
      </c>
      <c r="Z2179" s="9">
        <f t="shared" si="1401"/>
        <v>0</v>
      </c>
      <c r="AA2179" s="9">
        <f t="shared" si="1401"/>
        <v>0</v>
      </c>
      <c r="AB2179" s="9">
        <f t="shared" si="1401"/>
        <v>0</v>
      </c>
      <c r="AC2179" s="18">
        <f t="shared" si="1401"/>
        <v>0</v>
      </c>
      <c r="AD2179" s="9">
        <f t="shared" ref="AD2179:AH2179" si="1402">SUM(AD2166:AD2178)</f>
        <v>0</v>
      </c>
      <c r="AE2179" s="9">
        <f t="shared" si="1402"/>
        <v>0</v>
      </c>
      <c r="AF2179" s="9">
        <f t="shared" si="1402"/>
        <v>0</v>
      </c>
      <c r="AG2179" s="9">
        <f t="shared" si="1402"/>
        <v>0</v>
      </c>
      <c r="AH2179" s="18">
        <f t="shared" si="1402"/>
        <v>0</v>
      </c>
      <c r="AI2179" s="17"/>
      <c r="AM2179" s="109"/>
    </row>
    <row r="2180" spans="1:39" outlineLevel="2">
      <c r="A2180" s="37">
        <f>ROW()</f>
        <v>2180</v>
      </c>
      <c r="B2180" s="64" t="s">
        <v>217</v>
      </c>
      <c r="I2180" s="1296" t="str">
        <f>"AA1 [m$ "&amp;$E$33&amp;"]"</f>
        <v>AA1 [m$ 31/12/2024]</v>
      </c>
      <c r="J2180" s="1297"/>
      <c r="K2180" s="1297"/>
      <c r="L2180" s="1297"/>
      <c r="M2180" s="1297"/>
      <c r="N2180" s="1293" t="str">
        <f>"AA2 [m$ "&amp;$E$33&amp;"]"</f>
        <v>AA2 [m$ 31/12/2024]</v>
      </c>
      <c r="O2180" s="1294"/>
      <c r="P2180" s="1294"/>
      <c r="Q2180" s="1294"/>
      <c r="R2180" s="1294"/>
      <c r="S2180" s="1295"/>
      <c r="T2180" s="1293" t="str">
        <f>"AA3 [m$ "&amp;$E$33&amp;"]"</f>
        <v>AA3 [m$ 31/12/2024]</v>
      </c>
      <c r="U2180" s="1294"/>
      <c r="V2180" s="1294"/>
      <c r="W2180" s="1294"/>
      <c r="X2180" s="1295"/>
      <c r="Y2180" s="1294" t="str">
        <f>"AA4 [m$ "&amp;$E$33&amp;"]"</f>
        <v>AA4 [m$ 31/12/2024]</v>
      </c>
      <c r="Z2180" s="1294"/>
      <c r="AA2180" s="1294"/>
      <c r="AB2180" s="1294"/>
      <c r="AC2180" s="1295"/>
      <c r="AD2180" s="1294" t="str">
        <f>"AA5 [m$ "&amp;$E$33&amp;"]"</f>
        <v>AA5 [m$ 31/12/2024]</v>
      </c>
      <c r="AE2180" s="1294"/>
      <c r="AF2180" s="1294"/>
      <c r="AG2180" s="1294"/>
      <c r="AH2180" s="1295"/>
      <c r="AI2180" s="17"/>
      <c r="AM2180" s="109"/>
    </row>
    <row r="2181" spans="1:39" outlineLevel="2">
      <c r="A2181" s="37">
        <f>ROW()</f>
        <v>2181</v>
      </c>
      <c r="C2181" s="167" t="s">
        <v>2</v>
      </c>
      <c r="I2181" s="204">
        <f t="shared" ref="I2181:S2181" si="1403">I1774/$M$33</f>
        <v>0</v>
      </c>
      <c r="J2181" s="9">
        <f t="shared" si="1403"/>
        <v>0</v>
      </c>
      <c r="K2181" s="9">
        <f t="shared" si="1403"/>
        <v>0</v>
      </c>
      <c r="L2181" s="9">
        <f t="shared" si="1403"/>
        <v>0</v>
      </c>
      <c r="M2181" s="9">
        <f t="shared" si="1403"/>
        <v>0</v>
      </c>
      <c r="N2181" s="204">
        <f t="shared" si="1403"/>
        <v>0</v>
      </c>
      <c r="O2181" s="9">
        <f t="shared" si="1403"/>
        <v>0</v>
      </c>
      <c r="P2181" s="9">
        <f t="shared" si="1403"/>
        <v>0</v>
      </c>
      <c r="Q2181" s="9">
        <f t="shared" si="1403"/>
        <v>0</v>
      </c>
      <c r="R2181" s="9">
        <f t="shared" si="1403"/>
        <v>0</v>
      </c>
      <c r="S2181" s="18">
        <f t="shared" si="1403"/>
        <v>0</v>
      </c>
      <c r="T2181" s="204">
        <f t="shared" ref="T2181:AH2181" si="1404">T1774/T$33</f>
        <v>0</v>
      </c>
      <c r="U2181" s="9">
        <f t="shared" si="1404"/>
        <v>0</v>
      </c>
      <c r="V2181" s="9">
        <f t="shared" si="1404"/>
        <v>0</v>
      </c>
      <c r="W2181" s="9">
        <f t="shared" si="1404"/>
        <v>0</v>
      </c>
      <c r="X2181" s="18">
        <f t="shared" si="1404"/>
        <v>0</v>
      </c>
      <c r="Y2181" s="9">
        <f t="shared" si="1404"/>
        <v>0</v>
      </c>
      <c r="Z2181" s="9">
        <f t="shared" si="1404"/>
        <v>0</v>
      </c>
      <c r="AA2181" s="9">
        <f t="shared" si="1404"/>
        <v>0</v>
      </c>
      <c r="AB2181" s="9">
        <f t="shared" si="1404"/>
        <v>0</v>
      </c>
      <c r="AC2181" s="18">
        <f t="shared" si="1404"/>
        <v>0</v>
      </c>
      <c r="AD2181" s="9">
        <f t="shared" si="1404"/>
        <v>0</v>
      </c>
      <c r="AE2181" s="9">
        <f t="shared" si="1404"/>
        <v>0</v>
      </c>
      <c r="AF2181" s="9">
        <f t="shared" si="1404"/>
        <v>0</v>
      </c>
      <c r="AG2181" s="9">
        <f t="shared" si="1404"/>
        <v>0</v>
      </c>
      <c r="AH2181" s="18">
        <f t="shared" si="1404"/>
        <v>0</v>
      </c>
      <c r="AI2181" s="17"/>
      <c r="AM2181" s="109"/>
    </row>
    <row r="2182" spans="1:39" outlineLevel="2">
      <c r="A2182" s="37">
        <f>ROW()</f>
        <v>2182</v>
      </c>
      <c r="C2182" s="6" t="s">
        <v>3</v>
      </c>
      <c r="I2182" s="204">
        <f t="shared" ref="I2182:S2182" si="1405">I1775/$M$33</f>
        <v>0</v>
      </c>
      <c r="J2182" s="9">
        <f t="shared" si="1405"/>
        <v>0</v>
      </c>
      <c r="K2182" s="9">
        <f t="shared" si="1405"/>
        <v>0</v>
      </c>
      <c r="L2182" s="9">
        <f t="shared" si="1405"/>
        <v>0</v>
      </c>
      <c r="M2182" s="9">
        <f t="shared" si="1405"/>
        <v>0</v>
      </c>
      <c r="N2182" s="204">
        <f t="shared" si="1405"/>
        <v>0</v>
      </c>
      <c r="O2182" s="9">
        <f t="shared" si="1405"/>
        <v>0</v>
      </c>
      <c r="P2182" s="9">
        <f t="shared" si="1405"/>
        <v>0</v>
      </c>
      <c r="Q2182" s="9">
        <f t="shared" si="1405"/>
        <v>0</v>
      </c>
      <c r="R2182" s="9">
        <f t="shared" si="1405"/>
        <v>0</v>
      </c>
      <c r="S2182" s="18">
        <f t="shared" si="1405"/>
        <v>0</v>
      </c>
      <c r="T2182" s="204">
        <f t="shared" ref="T2182:AH2182" si="1406">T1775/T$33</f>
        <v>0</v>
      </c>
      <c r="U2182" s="9">
        <f t="shared" si="1406"/>
        <v>0</v>
      </c>
      <c r="V2182" s="9">
        <f t="shared" si="1406"/>
        <v>0</v>
      </c>
      <c r="W2182" s="9">
        <f t="shared" si="1406"/>
        <v>0</v>
      </c>
      <c r="X2182" s="18">
        <f t="shared" si="1406"/>
        <v>0</v>
      </c>
      <c r="Y2182" s="9">
        <f t="shared" si="1406"/>
        <v>0</v>
      </c>
      <c r="Z2182" s="9">
        <f t="shared" si="1406"/>
        <v>0</v>
      </c>
      <c r="AA2182" s="9">
        <f t="shared" si="1406"/>
        <v>0</v>
      </c>
      <c r="AB2182" s="9">
        <f t="shared" si="1406"/>
        <v>0</v>
      </c>
      <c r="AC2182" s="18">
        <f t="shared" si="1406"/>
        <v>0</v>
      </c>
      <c r="AD2182" s="9">
        <f t="shared" si="1406"/>
        <v>0</v>
      </c>
      <c r="AE2182" s="9">
        <f t="shared" si="1406"/>
        <v>0</v>
      </c>
      <c r="AF2182" s="9">
        <f t="shared" si="1406"/>
        <v>0</v>
      </c>
      <c r="AG2182" s="9">
        <f t="shared" si="1406"/>
        <v>0</v>
      </c>
      <c r="AH2182" s="18">
        <f t="shared" si="1406"/>
        <v>0</v>
      </c>
      <c r="AI2182" s="17"/>
      <c r="AM2182" s="109"/>
    </row>
    <row r="2183" spans="1:39" outlineLevel="2">
      <c r="A2183" s="37">
        <f>ROW()</f>
        <v>2183</v>
      </c>
      <c r="C2183" s="6" t="s">
        <v>4</v>
      </c>
      <c r="I2183" s="204">
        <f t="shared" ref="I2183:S2183" si="1407">I1776/$M$33</f>
        <v>0</v>
      </c>
      <c r="J2183" s="9">
        <f t="shared" si="1407"/>
        <v>0</v>
      </c>
      <c r="K2183" s="9">
        <f t="shared" si="1407"/>
        <v>0</v>
      </c>
      <c r="L2183" s="9">
        <f t="shared" si="1407"/>
        <v>0</v>
      </c>
      <c r="M2183" s="9">
        <f t="shared" si="1407"/>
        <v>0</v>
      </c>
      <c r="N2183" s="204">
        <f t="shared" si="1407"/>
        <v>0</v>
      </c>
      <c r="O2183" s="9">
        <f t="shared" si="1407"/>
        <v>0</v>
      </c>
      <c r="P2183" s="9">
        <f t="shared" si="1407"/>
        <v>0</v>
      </c>
      <c r="Q2183" s="9">
        <f t="shared" si="1407"/>
        <v>0</v>
      </c>
      <c r="R2183" s="9">
        <f t="shared" si="1407"/>
        <v>0</v>
      </c>
      <c r="S2183" s="18">
        <f t="shared" si="1407"/>
        <v>0</v>
      </c>
      <c r="T2183" s="204">
        <f t="shared" ref="T2183:AH2183" si="1408">T1776/T$33</f>
        <v>0</v>
      </c>
      <c r="U2183" s="9">
        <f t="shared" si="1408"/>
        <v>0</v>
      </c>
      <c r="V2183" s="9">
        <f t="shared" si="1408"/>
        <v>0</v>
      </c>
      <c r="W2183" s="9">
        <f t="shared" si="1408"/>
        <v>0</v>
      </c>
      <c r="X2183" s="18">
        <f t="shared" si="1408"/>
        <v>0</v>
      </c>
      <c r="Y2183" s="9">
        <f t="shared" si="1408"/>
        <v>0</v>
      </c>
      <c r="Z2183" s="9">
        <f t="shared" si="1408"/>
        <v>0</v>
      </c>
      <c r="AA2183" s="9">
        <f t="shared" si="1408"/>
        <v>0</v>
      </c>
      <c r="AB2183" s="9">
        <f t="shared" si="1408"/>
        <v>0</v>
      </c>
      <c r="AC2183" s="18">
        <f t="shared" si="1408"/>
        <v>0</v>
      </c>
      <c r="AD2183" s="9">
        <f t="shared" si="1408"/>
        <v>0</v>
      </c>
      <c r="AE2183" s="9">
        <f t="shared" si="1408"/>
        <v>0</v>
      </c>
      <c r="AF2183" s="9">
        <f t="shared" si="1408"/>
        <v>0</v>
      </c>
      <c r="AG2183" s="9">
        <f t="shared" si="1408"/>
        <v>0</v>
      </c>
      <c r="AH2183" s="18">
        <f t="shared" si="1408"/>
        <v>0</v>
      </c>
      <c r="AI2183" s="17"/>
      <c r="AM2183" s="109"/>
    </row>
    <row r="2184" spans="1:39" outlineLevel="2">
      <c r="A2184" s="37">
        <f>ROW()</f>
        <v>2184</v>
      </c>
      <c r="C2184" s="6" t="s">
        <v>208</v>
      </c>
      <c r="I2184" s="204">
        <f t="shared" ref="I2184:S2184" si="1409">I1777/$M$33</f>
        <v>0</v>
      </c>
      <c r="J2184" s="9">
        <f t="shared" si="1409"/>
        <v>0</v>
      </c>
      <c r="K2184" s="9">
        <f t="shared" si="1409"/>
        <v>0</v>
      </c>
      <c r="L2184" s="9">
        <f t="shared" si="1409"/>
        <v>0</v>
      </c>
      <c r="M2184" s="9">
        <f t="shared" si="1409"/>
        <v>0</v>
      </c>
      <c r="N2184" s="204">
        <f t="shared" si="1409"/>
        <v>0</v>
      </c>
      <c r="O2184" s="9">
        <f t="shared" si="1409"/>
        <v>0</v>
      </c>
      <c r="P2184" s="9">
        <f t="shared" si="1409"/>
        <v>0</v>
      </c>
      <c r="Q2184" s="9">
        <f t="shared" si="1409"/>
        <v>0</v>
      </c>
      <c r="R2184" s="9">
        <f t="shared" si="1409"/>
        <v>0</v>
      </c>
      <c r="S2184" s="18">
        <f t="shared" si="1409"/>
        <v>0</v>
      </c>
      <c r="T2184" s="204">
        <f t="shared" ref="T2184:AH2184" si="1410">T1777/T$33</f>
        <v>0</v>
      </c>
      <c r="U2184" s="9">
        <f t="shared" si="1410"/>
        <v>9.5154471341599559E-2</v>
      </c>
      <c r="V2184" s="9">
        <f t="shared" si="1410"/>
        <v>0</v>
      </c>
      <c r="W2184" s="9">
        <f t="shared" si="1410"/>
        <v>0</v>
      </c>
      <c r="X2184" s="18">
        <f t="shared" si="1410"/>
        <v>0</v>
      </c>
      <c r="Y2184" s="9">
        <f t="shared" si="1410"/>
        <v>0</v>
      </c>
      <c r="Z2184" s="9">
        <f t="shared" si="1410"/>
        <v>0</v>
      </c>
      <c r="AA2184" s="9">
        <f t="shared" si="1410"/>
        <v>0</v>
      </c>
      <c r="AB2184" s="9">
        <f t="shared" si="1410"/>
        <v>0</v>
      </c>
      <c r="AC2184" s="18">
        <f t="shared" si="1410"/>
        <v>0</v>
      </c>
      <c r="AD2184" s="9">
        <f t="shared" si="1410"/>
        <v>0</v>
      </c>
      <c r="AE2184" s="9">
        <f t="shared" si="1410"/>
        <v>0</v>
      </c>
      <c r="AF2184" s="9">
        <f t="shared" si="1410"/>
        <v>0</v>
      </c>
      <c r="AG2184" s="9">
        <f t="shared" si="1410"/>
        <v>0</v>
      </c>
      <c r="AH2184" s="18">
        <f t="shared" si="1410"/>
        <v>0</v>
      </c>
      <c r="AI2184" s="17"/>
      <c r="AM2184" s="109"/>
    </row>
    <row r="2185" spans="1:39" outlineLevel="2">
      <c r="A2185" s="37">
        <f>ROW()</f>
        <v>2185</v>
      </c>
      <c r="C2185" s="6" t="s">
        <v>473</v>
      </c>
      <c r="I2185" s="204">
        <f t="shared" ref="I2185:S2185" si="1411">I1778/$M$33</f>
        <v>0</v>
      </c>
      <c r="J2185" s="9">
        <f t="shared" si="1411"/>
        <v>0</v>
      </c>
      <c r="K2185" s="9">
        <f t="shared" si="1411"/>
        <v>0</v>
      </c>
      <c r="L2185" s="9">
        <f t="shared" si="1411"/>
        <v>0</v>
      </c>
      <c r="M2185" s="9">
        <f t="shared" si="1411"/>
        <v>0</v>
      </c>
      <c r="N2185" s="204">
        <f t="shared" si="1411"/>
        <v>0</v>
      </c>
      <c r="O2185" s="9">
        <f t="shared" si="1411"/>
        <v>0</v>
      </c>
      <c r="P2185" s="9">
        <f t="shared" si="1411"/>
        <v>0</v>
      </c>
      <c r="Q2185" s="9">
        <f t="shared" si="1411"/>
        <v>0</v>
      </c>
      <c r="R2185" s="9">
        <f t="shared" si="1411"/>
        <v>0</v>
      </c>
      <c r="S2185" s="18">
        <f t="shared" si="1411"/>
        <v>0</v>
      </c>
      <c r="T2185" s="204">
        <f t="shared" ref="T2185:AH2185" si="1412">T1778/T$33</f>
        <v>0</v>
      </c>
      <c r="U2185" s="9">
        <f t="shared" si="1412"/>
        <v>0</v>
      </c>
      <c r="V2185" s="9">
        <f t="shared" si="1412"/>
        <v>0</v>
      </c>
      <c r="W2185" s="9">
        <f t="shared" si="1412"/>
        <v>0</v>
      </c>
      <c r="X2185" s="18">
        <f t="shared" si="1412"/>
        <v>0</v>
      </c>
      <c r="Y2185" s="9">
        <f t="shared" si="1412"/>
        <v>0</v>
      </c>
      <c r="Z2185" s="9">
        <f t="shared" si="1412"/>
        <v>0</v>
      </c>
      <c r="AA2185" s="9">
        <f t="shared" si="1412"/>
        <v>0</v>
      </c>
      <c r="AB2185" s="9">
        <f t="shared" si="1412"/>
        <v>0</v>
      </c>
      <c r="AC2185" s="18">
        <f t="shared" si="1412"/>
        <v>0</v>
      </c>
      <c r="AD2185" s="9">
        <f t="shared" si="1412"/>
        <v>0</v>
      </c>
      <c r="AE2185" s="9">
        <f t="shared" si="1412"/>
        <v>0</v>
      </c>
      <c r="AF2185" s="9">
        <f t="shared" si="1412"/>
        <v>0</v>
      </c>
      <c r="AG2185" s="9">
        <f t="shared" si="1412"/>
        <v>0</v>
      </c>
      <c r="AH2185" s="18">
        <f t="shared" si="1412"/>
        <v>0</v>
      </c>
      <c r="AI2185" s="17"/>
      <c r="AM2185" s="109"/>
    </row>
    <row r="2186" spans="1:39" outlineLevel="2">
      <c r="A2186" s="37">
        <f>ROW()</f>
        <v>2186</v>
      </c>
      <c r="C2186" s="6" t="s">
        <v>474</v>
      </c>
      <c r="I2186" s="204">
        <f t="shared" ref="I2186:S2186" si="1413">I1779/$M$33</f>
        <v>0</v>
      </c>
      <c r="J2186" s="9">
        <f t="shared" si="1413"/>
        <v>0</v>
      </c>
      <c r="K2186" s="9">
        <f t="shared" si="1413"/>
        <v>0</v>
      </c>
      <c r="L2186" s="9">
        <f t="shared" si="1413"/>
        <v>0</v>
      </c>
      <c r="M2186" s="9">
        <f t="shared" si="1413"/>
        <v>0</v>
      </c>
      <c r="N2186" s="204">
        <f t="shared" si="1413"/>
        <v>0</v>
      </c>
      <c r="O2186" s="9">
        <f t="shared" si="1413"/>
        <v>0</v>
      </c>
      <c r="P2186" s="9">
        <f t="shared" si="1413"/>
        <v>0</v>
      </c>
      <c r="Q2186" s="9">
        <f t="shared" si="1413"/>
        <v>0</v>
      </c>
      <c r="R2186" s="9">
        <f t="shared" si="1413"/>
        <v>0</v>
      </c>
      <c r="S2186" s="18">
        <f t="shared" si="1413"/>
        <v>0</v>
      </c>
      <c r="T2186" s="204">
        <f t="shared" ref="T2186:AH2186" si="1414">T1779/T$33</f>
        <v>0</v>
      </c>
      <c r="U2186" s="9">
        <f t="shared" si="1414"/>
        <v>0</v>
      </c>
      <c r="V2186" s="9">
        <f t="shared" si="1414"/>
        <v>0</v>
      </c>
      <c r="W2186" s="9">
        <f t="shared" si="1414"/>
        <v>0</v>
      </c>
      <c r="X2186" s="18">
        <f t="shared" si="1414"/>
        <v>0</v>
      </c>
      <c r="Y2186" s="9">
        <f t="shared" si="1414"/>
        <v>0</v>
      </c>
      <c r="Z2186" s="9">
        <f t="shared" si="1414"/>
        <v>0</v>
      </c>
      <c r="AA2186" s="9">
        <f t="shared" si="1414"/>
        <v>0</v>
      </c>
      <c r="AB2186" s="9">
        <f t="shared" si="1414"/>
        <v>0</v>
      </c>
      <c r="AC2186" s="18">
        <f t="shared" si="1414"/>
        <v>0</v>
      </c>
      <c r="AD2186" s="9">
        <f t="shared" si="1414"/>
        <v>0</v>
      </c>
      <c r="AE2186" s="9">
        <f t="shared" si="1414"/>
        <v>0</v>
      </c>
      <c r="AF2186" s="9">
        <f t="shared" si="1414"/>
        <v>0</v>
      </c>
      <c r="AG2186" s="9">
        <f t="shared" si="1414"/>
        <v>0</v>
      </c>
      <c r="AH2186" s="18">
        <f t="shared" si="1414"/>
        <v>0</v>
      </c>
      <c r="AI2186" s="17"/>
      <c r="AM2186" s="109"/>
    </row>
    <row r="2187" spans="1:39" outlineLevel="2">
      <c r="A2187" s="37">
        <f>ROW()</f>
        <v>2187</v>
      </c>
      <c r="C2187" s="6" t="s">
        <v>477</v>
      </c>
      <c r="I2187" s="204">
        <f t="shared" ref="I2187:S2187" si="1415">I1780/$M$33</f>
        <v>0</v>
      </c>
      <c r="J2187" s="9">
        <f t="shared" si="1415"/>
        <v>0</v>
      </c>
      <c r="K2187" s="9">
        <f t="shared" si="1415"/>
        <v>0</v>
      </c>
      <c r="L2187" s="9">
        <f t="shared" si="1415"/>
        <v>0</v>
      </c>
      <c r="M2187" s="9">
        <f t="shared" si="1415"/>
        <v>0</v>
      </c>
      <c r="N2187" s="204">
        <f t="shared" si="1415"/>
        <v>0</v>
      </c>
      <c r="O2187" s="9">
        <f t="shared" si="1415"/>
        <v>0</v>
      </c>
      <c r="P2187" s="9">
        <f t="shared" si="1415"/>
        <v>0</v>
      </c>
      <c r="Q2187" s="9">
        <f t="shared" si="1415"/>
        <v>0</v>
      </c>
      <c r="R2187" s="9">
        <f t="shared" si="1415"/>
        <v>0</v>
      </c>
      <c r="S2187" s="18">
        <f t="shared" si="1415"/>
        <v>0</v>
      </c>
      <c r="T2187" s="204">
        <f t="shared" ref="T2187:AH2187" si="1416">T1780/T$33</f>
        <v>0</v>
      </c>
      <c r="U2187" s="9">
        <f t="shared" si="1416"/>
        <v>0</v>
      </c>
      <c r="V2187" s="9">
        <f t="shared" si="1416"/>
        <v>0</v>
      </c>
      <c r="W2187" s="9">
        <f t="shared" si="1416"/>
        <v>0</v>
      </c>
      <c r="X2187" s="18">
        <f t="shared" si="1416"/>
        <v>0</v>
      </c>
      <c r="Y2187" s="9">
        <f t="shared" si="1416"/>
        <v>0</v>
      </c>
      <c r="Z2187" s="9">
        <f t="shared" si="1416"/>
        <v>0</v>
      </c>
      <c r="AA2187" s="9">
        <f t="shared" si="1416"/>
        <v>0</v>
      </c>
      <c r="AB2187" s="9">
        <f t="shared" si="1416"/>
        <v>0</v>
      </c>
      <c r="AC2187" s="18">
        <f t="shared" si="1416"/>
        <v>0</v>
      </c>
      <c r="AD2187" s="9">
        <f t="shared" si="1416"/>
        <v>0</v>
      </c>
      <c r="AE2187" s="9">
        <f t="shared" si="1416"/>
        <v>0</v>
      </c>
      <c r="AF2187" s="9">
        <f t="shared" si="1416"/>
        <v>0</v>
      </c>
      <c r="AG2187" s="9">
        <f t="shared" si="1416"/>
        <v>0</v>
      </c>
      <c r="AH2187" s="18">
        <f t="shared" si="1416"/>
        <v>0</v>
      </c>
      <c r="AI2187" s="17"/>
      <c r="AM2187" s="109"/>
    </row>
    <row r="2188" spans="1:39" outlineLevel="2">
      <c r="A2188" s="37">
        <f>ROW()</f>
        <v>2188</v>
      </c>
      <c r="C2188" s="6" t="s">
        <v>511</v>
      </c>
      <c r="I2188" s="204">
        <f t="shared" ref="I2188:S2188" si="1417">I1781/$M$33</f>
        <v>0</v>
      </c>
      <c r="J2188" s="9">
        <f t="shared" si="1417"/>
        <v>0</v>
      </c>
      <c r="K2188" s="9">
        <f t="shared" si="1417"/>
        <v>0</v>
      </c>
      <c r="L2188" s="9">
        <f t="shared" si="1417"/>
        <v>0</v>
      </c>
      <c r="M2188" s="9">
        <f t="shared" si="1417"/>
        <v>0</v>
      </c>
      <c r="N2188" s="204">
        <f t="shared" si="1417"/>
        <v>0</v>
      </c>
      <c r="O2188" s="9">
        <f t="shared" si="1417"/>
        <v>0</v>
      </c>
      <c r="P2188" s="9">
        <f t="shared" si="1417"/>
        <v>0</v>
      </c>
      <c r="Q2188" s="9">
        <f t="shared" si="1417"/>
        <v>0</v>
      </c>
      <c r="R2188" s="9">
        <f t="shared" si="1417"/>
        <v>0</v>
      </c>
      <c r="S2188" s="18">
        <f t="shared" si="1417"/>
        <v>0</v>
      </c>
      <c r="T2188" s="204">
        <f t="shared" ref="T2188:AH2188" si="1418">T1781/T$33</f>
        <v>0</v>
      </c>
      <c r="U2188" s="9">
        <f t="shared" si="1418"/>
        <v>0</v>
      </c>
      <c r="V2188" s="9">
        <f t="shared" si="1418"/>
        <v>0</v>
      </c>
      <c r="W2188" s="9">
        <f t="shared" si="1418"/>
        <v>0</v>
      </c>
      <c r="X2188" s="18">
        <f t="shared" si="1418"/>
        <v>0</v>
      </c>
      <c r="Y2188" s="9">
        <f t="shared" si="1418"/>
        <v>0</v>
      </c>
      <c r="Z2188" s="9">
        <f t="shared" si="1418"/>
        <v>0</v>
      </c>
      <c r="AA2188" s="9">
        <f t="shared" si="1418"/>
        <v>0</v>
      </c>
      <c r="AB2188" s="9">
        <f t="shared" si="1418"/>
        <v>0</v>
      </c>
      <c r="AC2188" s="18">
        <f t="shared" si="1418"/>
        <v>0</v>
      </c>
      <c r="AD2188" s="9">
        <f t="shared" si="1418"/>
        <v>0</v>
      </c>
      <c r="AE2188" s="9">
        <f t="shared" si="1418"/>
        <v>0</v>
      </c>
      <c r="AF2188" s="9">
        <f t="shared" si="1418"/>
        <v>0</v>
      </c>
      <c r="AG2188" s="9">
        <f t="shared" si="1418"/>
        <v>0</v>
      </c>
      <c r="AH2188" s="18">
        <f t="shared" si="1418"/>
        <v>0</v>
      </c>
      <c r="AI2188" s="17"/>
      <c r="AM2188" s="109"/>
    </row>
    <row r="2189" spans="1:39" outlineLevel="2">
      <c r="A2189" s="37">
        <f>ROW()</f>
        <v>2189</v>
      </c>
      <c r="C2189" s="6" t="s">
        <v>655</v>
      </c>
      <c r="I2189" s="204"/>
      <c r="J2189" s="9"/>
      <c r="K2189" s="9"/>
      <c r="L2189" s="9"/>
      <c r="M2189" s="9"/>
      <c r="N2189" s="204"/>
      <c r="O2189" s="9"/>
      <c r="P2189" s="9"/>
      <c r="Q2189" s="9"/>
      <c r="R2189" s="9"/>
      <c r="S2189" s="18"/>
      <c r="T2189" s="204"/>
      <c r="U2189" s="9"/>
      <c r="V2189" s="9"/>
      <c r="W2189" s="9"/>
      <c r="X2189" s="18"/>
      <c r="Y2189" s="9"/>
      <c r="Z2189" s="9"/>
      <c r="AA2189" s="9"/>
      <c r="AB2189" s="9"/>
      <c r="AC2189" s="18"/>
      <c r="AD2189" s="9"/>
      <c r="AE2189" s="9"/>
      <c r="AF2189" s="9"/>
      <c r="AG2189" s="9"/>
      <c r="AH2189" s="18"/>
      <c r="AI2189" s="17"/>
      <c r="AM2189" s="109"/>
    </row>
    <row r="2190" spans="1:39" outlineLevel="2">
      <c r="A2190" s="37">
        <f>ROW()</f>
        <v>2190</v>
      </c>
      <c r="C2190" s="6" t="s">
        <v>656</v>
      </c>
      <c r="I2190" s="204"/>
      <c r="J2190" s="9"/>
      <c r="K2190" s="9"/>
      <c r="L2190" s="9"/>
      <c r="M2190" s="9"/>
      <c r="N2190" s="204"/>
      <c r="O2190" s="9"/>
      <c r="P2190" s="9"/>
      <c r="Q2190" s="9"/>
      <c r="R2190" s="9"/>
      <c r="S2190" s="18"/>
      <c r="T2190" s="204"/>
      <c r="U2190" s="9"/>
      <c r="V2190" s="9"/>
      <c r="W2190" s="9"/>
      <c r="X2190" s="18"/>
      <c r="Y2190" s="9"/>
      <c r="Z2190" s="9"/>
      <c r="AA2190" s="9"/>
      <c r="AB2190" s="9"/>
      <c r="AC2190" s="18"/>
      <c r="AD2190" s="9"/>
      <c r="AE2190" s="9"/>
      <c r="AF2190" s="9"/>
      <c r="AG2190" s="9"/>
      <c r="AH2190" s="18"/>
      <c r="AI2190" s="17"/>
      <c r="AM2190" s="109"/>
    </row>
    <row r="2191" spans="1:39" outlineLevel="2">
      <c r="A2191" s="37">
        <f>ROW()</f>
        <v>2191</v>
      </c>
      <c r="C2191" s="6" t="s">
        <v>667</v>
      </c>
      <c r="I2191" s="204"/>
      <c r="J2191" s="9"/>
      <c r="K2191" s="9"/>
      <c r="L2191" s="9"/>
      <c r="M2191" s="9"/>
      <c r="N2191" s="204"/>
      <c r="O2191" s="9"/>
      <c r="P2191" s="9"/>
      <c r="Q2191" s="9"/>
      <c r="R2191" s="9"/>
      <c r="S2191" s="18"/>
      <c r="T2191" s="204"/>
      <c r="U2191" s="9"/>
      <c r="V2191" s="9"/>
      <c r="W2191" s="9"/>
      <c r="X2191" s="18"/>
      <c r="Y2191" s="9"/>
      <c r="Z2191" s="9"/>
      <c r="AA2191" s="9"/>
      <c r="AB2191" s="9"/>
      <c r="AC2191" s="18"/>
      <c r="AD2191" s="9"/>
      <c r="AE2191" s="9"/>
      <c r="AF2191" s="9"/>
      <c r="AG2191" s="9"/>
      <c r="AH2191" s="18"/>
      <c r="AI2191" s="17"/>
      <c r="AM2191" s="109"/>
    </row>
    <row r="2192" spans="1:39" outlineLevel="2">
      <c r="A2192" s="37">
        <f>ROW()</f>
        <v>2192</v>
      </c>
      <c r="C2192" s="6" t="s">
        <v>212</v>
      </c>
      <c r="I2192" s="204">
        <f t="shared" ref="I2192:S2192" si="1419">I1785/$M$33</f>
        <v>0</v>
      </c>
      <c r="J2192" s="9">
        <f t="shared" si="1419"/>
        <v>0</v>
      </c>
      <c r="K2192" s="9">
        <f t="shared" si="1419"/>
        <v>0</v>
      </c>
      <c r="L2192" s="9">
        <f t="shared" si="1419"/>
        <v>0</v>
      </c>
      <c r="M2192" s="9">
        <f t="shared" si="1419"/>
        <v>0</v>
      </c>
      <c r="N2192" s="204">
        <f t="shared" si="1419"/>
        <v>0</v>
      </c>
      <c r="O2192" s="9">
        <f t="shared" si="1419"/>
        <v>0</v>
      </c>
      <c r="P2192" s="9">
        <f t="shared" si="1419"/>
        <v>0</v>
      </c>
      <c r="Q2192" s="9">
        <f t="shared" si="1419"/>
        <v>0</v>
      </c>
      <c r="R2192" s="9">
        <f t="shared" si="1419"/>
        <v>0</v>
      </c>
      <c r="S2192" s="18">
        <f t="shared" si="1419"/>
        <v>0</v>
      </c>
      <c r="T2192" s="204">
        <f t="shared" ref="T2192:AH2192" si="1420">T1785/T$33</f>
        <v>0</v>
      </c>
      <c r="U2192" s="9">
        <f t="shared" si="1420"/>
        <v>0</v>
      </c>
      <c r="V2192" s="9">
        <f t="shared" si="1420"/>
        <v>0</v>
      </c>
      <c r="W2192" s="9">
        <f t="shared" si="1420"/>
        <v>0</v>
      </c>
      <c r="X2192" s="18">
        <f t="shared" si="1420"/>
        <v>0</v>
      </c>
      <c r="Y2192" s="9">
        <f t="shared" si="1420"/>
        <v>0</v>
      </c>
      <c r="Z2192" s="9">
        <f t="shared" si="1420"/>
        <v>0</v>
      </c>
      <c r="AA2192" s="9">
        <f t="shared" si="1420"/>
        <v>0</v>
      </c>
      <c r="AB2192" s="9">
        <f t="shared" si="1420"/>
        <v>0</v>
      </c>
      <c r="AC2192" s="18">
        <f t="shared" si="1420"/>
        <v>0</v>
      </c>
      <c r="AD2192" s="9">
        <f t="shared" si="1420"/>
        <v>0</v>
      </c>
      <c r="AE2192" s="9">
        <f t="shared" si="1420"/>
        <v>0</v>
      </c>
      <c r="AF2192" s="9">
        <f t="shared" si="1420"/>
        <v>0</v>
      </c>
      <c r="AG2192" s="9">
        <f t="shared" si="1420"/>
        <v>0</v>
      </c>
      <c r="AH2192" s="18">
        <f t="shared" si="1420"/>
        <v>0</v>
      </c>
      <c r="AI2192" s="17"/>
      <c r="AM2192" s="109"/>
    </row>
    <row r="2193" spans="1:39" outlineLevel="2">
      <c r="A2193" s="37">
        <f>ROW()</f>
        <v>2193</v>
      </c>
      <c r="C2193" s="6" t="s">
        <v>362</v>
      </c>
      <c r="I2193" s="205">
        <f t="shared" ref="I2193:S2193" si="1421">I1786/$M$33</f>
        <v>0</v>
      </c>
      <c r="J2193" s="15">
        <f t="shared" si="1421"/>
        <v>0</v>
      </c>
      <c r="K2193" s="15">
        <f t="shared" si="1421"/>
        <v>0</v>
      </c>
      <c r="L2193" s="15">
        <f t="shared" si="1421"/>
        <v>0</v>
      </c>
      <c r="M2193" s="15">
        <f t="shared" si="1421"/>
        <v>0</v>
      </c>
      <c r="N2193" s="205">
        <f t="shared" si="1421"/>
        <v>0</v>
      </c>
      <c r="O2193" s="15">
        <f t="shared" si="1421"/>
        <v>0</v>
      </c>
      <c r="P2193" s="15">
        <f t="shared" si="1421"/>
        <v>0</v>
      </c>
      <c r="Q2193" s="15">
        <f t="shared" si="1421"/>
        <v>0</v>
      </c>
      <c r="R2193" s="15">
        <f t="shared" si="1421"/>
        <v>0</v>
      </c>
      <c r="S2193" s="206">
        <f t="shared" si="1421"/>
        <v>0</v>
      </c>
      <c r="T2193" s="205">
        <f t="shared" ref="T2193:AH2193" si="1422">T1786/T$33</f>
        <v>0</v>
      </c>
      <c r="U2193" s="15">
        <f t="shared" si="1422"/>
        <v>0</v>
      </c>
      <c r="V2193" s="15">
        <f t="shared" si="1422"/>
        <v>0</v>
      </c>
      <c r="W2193" s="15">
        <f t="shared" si="1422"/>
        <v>0</v>
      </c>
      <c r="X2193" s="206">
        <f t="shared" si="1422"/>
        <v>0</v>
      </c>
      <c r="Y2193" s="15">
        <f t="shared" si="1422"/>
        <v>0</v>
      </c>
      <c r="Z2193" s="15">
        <f t="shared" si="1422"/>
        <v>0</v>
      </c>
      <c r="AA2193" s="15">
        <f t="shared" si="1422"/>
        <v>0</v>
      </c>
      <c r="AB2193" s="15">
        <f t="shared" si="1422"/>
        <v>0</v>
      </c>
      <c r="AC2193" s="206">
        <f t="shared" si="1422"/>
        <v>0</v>
      </c>
      <c r="AD2193" s="15">
        <f t="shared" si="1422"/>
        <v>0</v>
      </c>
      <c r="AE2193" s="15">
        <f t="shared" si="1422"/>
        <v>0</v>
      </c>
      <c r="AF2193" s="15">
        <f t="shared" si="1422"/>
        <v>0</v>
      </c>
      <c r="AG2193" s="15">
        <f t="shared" si="1422"/>
        <v>0</v>
      </c>
      <c r="AH2193" s="206">
        <f t="shared" si="1422"/>
        <v>0</v>
      </c>
      <c r="AI2193" s="17"/>
      <c r="AM2193" s="109"/>
    </row>
    <row r="2194" spans="1:39" outlineLevel="2">
      <c r="A2194" s="37">
        <f>ROW()</f>
        <v>2194</v>
      </c>
      <c r="C2194" s="6" t="s">
        <v>1</v>
      </c>
      <c r="I2194" s="204">
        <f t="shared" ref="I2194:AC2194" si="1423">SUM(I2181:I2193)</f>
        <v>0</v>
      </c>
      <c r="J2194" s="9">
        <f t="shared" si="1423"/>
        <v>0</v>
      </c>
      <c r="K2194" s="9">
        <f t="shared" si="1423"/>
        <v>0</v>
      </c>
      <c r="L2194" s="9">
        <f t="shared" si="1423"/>
        <v>0</v>
      </c>
      <c r="M2194" s="9">
        <f t="shared" si="1423"/>
        <v>0</v>
      </c>
      <c r="N2194" s="204">
        <f t="shared" si="1423"/>
        <v>0</v>
      </c>
      <c r="O2194" s="9">
        <f t="shared" si="1423"/>
        <v>0</v>
      </c>
      <c r="P2194" s="9">
        <f t="shared" si="1423"/>
        <v>0</v>
      </c>
      <c r="Q2194" s="9">
        <f t="shared" si="1423"/>
        <v>0</v>
      </c>
      <c r="R2194" s="9">
        <f t="shared" si="1423"/>
        <v>0</v>
      </c>
      <c r="S2194" s="18">
        <f t="shared" si="1423"/>
        <v>0</v>
      </c>
      <c r="T2194" s="204">
        <f t="shared" si="1423"/>
        <v>0</v>
      </c>
      <c r="U2194" s="9">
        <f t="shared" si="1423"/>
        <v>9.5154471341599559E-2</v>
      </c>
      <c r="V2194" s="9">
        <f t="shared" si="1423"/>
        <v>0</v>
      </c>
      <c r="W2194" s="9">
        <f t="shared" si="1423"/>
        <v>0</v>
      </c>
      <c r="X2194" s="18">
        <f t="shared" si="1423"/>
        <v>0</v>
      </c>
      <c r="Y2194" s="9">
        <f t="shared" si="1423"/>
        <v>0</v>
      </c>
      <c r="Z2194" s="9">
        <f t="shared" si="1423"/>
        <v>0</v>
      </c>
      <c r="AA2194" s="9">
        <f t="shared" si="1423"/>
        <v>0</v>
      </c>
      <c r="AB2194" s="9">
        <f t="shared" si="1423"/>
        <v>0</v>
      </c>
      <c r="AC2194" s="18">
        <f t="shared" si="1423"/>
        <v>0</v>
      </c>
      <c r="AD2194" s="9">
        <f t="shared" ref="AD2194:AH2194" si="1424">SUM(AD2181:AD2193)</f>
        <v>0</v>
      </c>
      <c r="AE2194" s="9">
        <f t="shared" si="1424"/>
        <v>0</v>
      </c>
      <c r="AF2194" s="9">
        <f t="shared" si="1424"/>
        <v>0</v>
      </c>
      <c r="AG2194" s="9">
        <f t="shared" si="1424"/>
        <v>0</v>
      </c>
      <c r="AH2194" s="18">
        <f t="shared" si="1424"/>
        <v>0</v>
      </c>
      <c r="AI2194" s="17"/>
      <c r="AM2194" s="109"/>
    </row>
    <row r="2195" spans="1:39" outlineLevel="2">
      <c r="A2195" s="37">
        <f>ROW()</f>
        <v>2195</v>
      </c>
      <c r="B2195" s="64" t="s">
        <v>218</v>
      </c>
      <c r="I2195" s="1296" t="str">
        <f>"AA1 [m$ "&amp;$E$33&amp;"]"</f>
        <v>AA1 [m$ 31/12/2024]</v>
      </c>
      <c r="J2195" s="1297"/>
      <c r="K2195" s="1297"/>
      <c r="L2195" s="1297"/>
      <c r="M2195" s="1297"/>
      <c r="N2195" s="1293" t="str">
        <f>"AA2 [m$ "&amp;$E$33&amp;"]"</f>
        <v>AA2 [m$ 31/12/2024]</v>
      </c>
      <c r="O2195" s="1294"/>
      <c r="P2195" s="1294"/>
      <c r="Q2195" s="1294"/>
      <c r="R2195" s="1294"/>
      <c r="S2195" s="1295"/>
      <c r="T2195" s="1293" t="str">
        <f>"AA3 [m$ "&amp;$E$33&amp;"]"</f>
        <v>AA3 [m$ 31/12/2024]</v>
      </c>
      <c r="U2195" s="1294"/>
      <c r="V2195" s="1294"/>
      <c r="W2195" s="1294"/>
      <c r="X2195" s="1295"/>
      <c r="Y2195" s="1294" t="str">
        <f>"AA4 [m$ "&amp;$E$33&amp;"]"</f>
        <v>AA4 [m$ 31/12/2024]</v>
      </c>
      <c r="Z2195" s="1294"/>
      <c r="AA2195" s="1294"/>
      <c r="AB2195" s="1294"/>
      <c r="AC2195" s="1295"/>
      <c r="AD2195" s="1294" t="str">
        <f>"AA5 [m$ "&amp;$E$33&amp;"]"</f>
        <v>AA5 [m$ 31/12/2024]</v>
      </c>
      <c r="AE2195" s="1294"/>
      <c r="AF2195" s="1294"/>
      <c r="AG2195" s="1294"/>
      <c r="AH2195" s="1295"/>
      <c r="AI2195" s="17"/>
      <c r="AM2195" s="109"/>
    </row>
    <row r="2196" spans="1:39" outlineLevel="2">
      <c r="A2196" s="37">
        <f>ROW()</f>
        <v>2196</v>
      </c>
      <c r="C2196" s="167" t="s">
        <v>2</v>
      </c>
      <c r="I2196" s="204">
        <f t="shared" ref="I2196:S2196" si="1425">I1789/$M$33</f>
        <v>0</v>
      </c>
      <c r="J2196" s="9">
        <f t="shared" si="1425"/>
        <v>0</v>
      </c>
      <c r="K2196" s="9">
        <f t="shared" si="1425"/>
        <v>0</v>
      </c>
      <c r="L2196" s="9">
        <f t="shared" si="1425"/>
        <v>0</v>
      </c>
      <c r="M2196" s="9">
        <f t="shared" si="1425"/>
        <v>0</v>
      </c>
      <c r="N2196" s="204">
        <f t="shared" si="1425"/>
        <v>0</v>
      </c>
      <c r="O2196" s="9">
        <f t="shared" si="1425"/>
        <v>0</v>
      </c>
      <c r="P2196" s="9">
        <f t="shared" si="1425"/>
        <v>0</v>
      </c>
      <c r="Q2196" s="9">
        <f t="shared" si="1425"/>
        <v>0</v>
      </c>
      <c r="R2196" s="9">
        <f t="shared" si="1425"/>
        <v>0</v>
      </c>
      <c r="S2196" s="18">
        <f t="shared" si="1425"/>
        <v>0</v>
      </c>
      <c r="T2196" s="204">
        <f t="shared" ref="T2196:AH2196" si="1426">T1789/T$33</f>
        <v>0</v>
      </c>
      <c r="U2196" s="9">
        <f t="shared" si="1426"/>
        <v>0</v>
      </c>
      <c r="V2196" s="9">
        <f t="shared" si="1426"/>
        <v>0</v>
      </c>
      <c r="W2196" s="9">
        <f t="shared" si="1426"/>
        <v>0</v>
      </c>
      <c r="X2196" s="18">
        <f t="shared" si="1426"/>
        <v>0</v>
      </c>
      <c r="Y2196" s="9">
        <f t="shared" si="1426"/>
        <v>0</v>
      </c>
      <c r="Z2196" s="9">
        <f t="shared" si="1426"/>
        <v>0</v>
      </c>
      <c r="AA2196" s="9">
        <f t="shared" si="1426"/>
        <v>0</v>
      </c>
      <c r="AB2196" s="9">
        <f t="shared" si="1426"/>
        <v>0</v>
      </c>
      <c r="AC2196" s="18">
        <f t="shared" si="1426"/>
        <v>0</v>
      </c>
      <c r="AD2196" s="9">
        <f t="shared" si="1426"/>
        <v>0</v>
      </c>
      <c r="AE2196" s="9">
        <f t="shared" si="1426"/>
        <v>0</v>
      </c>
      <c r="AF2196" s="9">
        <f t="shared" si="1426"/>
        <v>0</v>
      </c>
      <c r="AG2196" s="9">
        <f t="shared" si="1426"/>
        <v>0</v>
      </c>
      <c r="AH2196" s="18">
        <f t="shared" si="1426"/>
        <v>0</v>
      </c>
      <c r="AI2196" s="17"/>
      <c r="AM2196" s="109"/>
    </row>
    <row r="2197" spans="1:39" outlineLevel="2">
      <c r="A2197" s="37">
        <f>ROW()</f>
        <v>2197</v>
      </c>
      <c r="C2197" s="6" t="s">
        <v>3</v>
      </c>
      <c r="I2197" s="204">
        <f t="shared" ref="I2197:S2197" si="1427">I1790/$M$33</f>
        <v>0</v>
      </c>
      <c r="J2197" s="9">
        <f t="shared" si="1427"/>
        <v>0</v>
      </c>
      <c r="K2197" s="9">
        <f t="shared" si="1427"/>
        <v>0</v>
      </c>
      <c r="L2197" s="9">
        <f t="shared" si="1427"/>
        <v>0</v>
      </c>
      <c r="M2197" s="9">
        <f t="shared" si="1427"/>
        <v>0</v>
      </c>
      <c r="N2197" s="204">
        <f t="shared" si="1427"/>
        <v>0</v>
      </c>
      <c r="O2197" s="9">
        <f t="shared" si="1427"/>
        <v>0</v>
      </c>
      <c r="P2197" s="9">
        <f t="shared" si="1427"/>
        <v>0</v>
      </c>
      <c r="Q2197" s="9">
        <f t="shared" si="1427"/>
        <v>0</v>
      </c>
      <c r="R2197" s="9">
        <f t="shared" si="1427"/>
        <v>0</v>
      </c>
      <c r="S2197" s="18">
        <f t="shared" si="1427"/>
        <v>0</v>
      </c>
      <c r="T2197" s="204">
        <f t="shared" ref="T2197:AH2197" si="1428">T1790/T$33</f>
        <v>0.10584594844967105</v>
      </c>
      <c r="U2197" s="9">
        <f t="shared" si="1428"/>
        <v>0</v>
      </c>
      <c r="V2197" s="9">
        <f t="shared" si="1428"/>
        <v>0</v>
      </c>
      <c r="W2197" s="9">
        <f t="shared" si="1428"/>
        <v>0</v>
      </c>
      <c r="X2197" s="18">
        <f t="shared" si="1428"/>
        <v>0</v>
      </c>
      <c r="Y2197" s="9">
        <f t="shared" si="1428"/>
        <v>0</v>
      </c>
      <c r="Z2197" s="9">
        <f t="shared" si="1428"/>
        <v>0</v>
      </c>
      <c r="AA2197" s="9">
        <f t="shared" si="1428"/>
        <v>0</v>
      </c>
      <c r="AB2197" s="9">
        <f t="shared" si="1428"/>
        <v>0</v>
      </c>
      <c r="AC2197" s="18">
        <f t="shared" si="1428"/>
        <v>0</v>
      </c>
      <c r="AD2197" s="9">
        <f t="shared" si="1428"/>
        <v>0</v>
      </c>
      <c r="AE2197" s="9">
        <f t="shared" si="1428"/>
        <v>0</v>
      </c>
      <c r="AF2197" s="9">
        <f t="shared" si="1428"/>
        <v>0</v>
      </c>
      <c r="AG2197" s="9">
        <f t="shared" si="1428"/>
        <v>0</v>
      </c>
      <c r="AH2197" s="18">
        <f t="shared" si="1428"/>
        <v>0</v>
      </c>
      <c r="AI2197" s="17"/>
      <c r="AM2197" s="109"/>
    </row>
    <row r="2198" spans="1:39" outlineLevel="2">
      <c r="A2198" s="37">
        <f>ROW()</f>
        <v>2198</v>
      </c>
      <c r="C2198" s="6" t="s">
        <v>4</v>
      </c>
      <c r="I2198" s="204">
        <f t="shared" ref="I2198:S2198" si="1429">I1791/$M$33</f>
        <v>0</v>
      </c>
      <c r="J2198" s="9">
        <f t="shared" si="1429"/>
        <v>0</v>
      </c>
      <c r="K2198" s="9">
        <f t="shared" si="1429"/>
        <v>0</v>
      </c>
      <c r="L2198" s="9">
        <f t="shared" si="1429"/>
        <v>0</v>
      </c>
      <c r="M2198" s="9">
        <f t="shared" si="1429"/>
        <v>0</v>
      </c>
      <c r="N2198" s="204">
        <f t="shared" si="1429"/>
        <v>0</v>
      </c>
      <c r="O2198" s="9">
        <f t="shared" si="1429"/>
        <v>0</v>
      </c>
      <c r="P2198" s="9">
        <f t="shared" si="1429"/>
        <v>0</v>
      </c>
      <c r="Q2198" s="9">
        <f t="shared" si="1429"/>
        <v>0</v>
      </c>
      <c r="R2198" s="9">
        <f t="shared" si="1429"/>
        <v>0</v>
      </c>
      <c r="S2198" s="18">
        <f t="shared" si="1429"/>
        <v>0</v>
      </c>
      <c r="T2198" s="204">
        <f t="shared" ref="T2198:AH2198" si="1430">T1791/T$33</f>
        <v>0</v>
      </c>
      <c r="U2198" s="9">
        <f t="shared" si="1430"/>
        <v>0</v>
      </c>
      <c r="V2198" s="9">
        <f t="shared" si="1430"/>
        <v>0</v>
      </c>
      <c r="W2198" s="9">
        <f t="shared" si="1430"/>
        <v>0</v>
      </c>
      <c r="X2198" s="18">
        <f t="shared" si="1430"/>
        <v>0</v>
      </c>
      <c r="Y2198" s="9">
        <f t="shared" si="1430"/>
        <v>0</v>
      </c>
      <c r="Z2198" s="9">
        <f t="shared" si="1430"/>
        <v>0</v>
      </c>
      <c r="AA2198" s="9">
        <f t="shared" si="1430"/>
        <v>0</v>
      </c>
      <c r="AB2198" s="9">
        <f t="shared" si="1430"/>
        <v>0</v>
      </c>
      <c r="AC2198" s="18">
        <f t="shared" si="1430"/>
        <v>0</v>
      </c>
      <c r="AD2198" s="9">
        <f t="shared" si="1430"/>
        <v>0</v>
      </c>
      <c r="AE2198" s="9">
        <f t="shared" si="1430"/>
        <v>0</v>
      </c>
      <c r="AF2198" s="9">
        <f t="shared" si="1430"/>
        <v>0</v>
      </c>
      <c r="AG2198" s="9">
        <f t="shared" si="1430"/>
        <v>0</v>
      </c>
      <c r="AH2198" s="18">
        <f t="shared" si="1430"/>
        <v>0</v>
      </c>
      <c r="AI2198" s="17"/>
      <c r="AM2198" s="109"/>
    </row>
    <row r="2199" spans="1:39" outlineLevel="2">
      <c r="A2199" s="37">
        <f>ROW()</f>
        <v>2199</v>
      </c>
      <c r="C2199" s="6" t="s">
        <v>208</v>
      </c>
      <c r="I2199" s="204">
        <f t="shared" ref="I2199:S2199" si="1431">I1792/$M$33</f>
        <v>0</v>
      </c>
      <c r="J2199" s="9">
        <f t="shared" si="1431"/>
        <v>0</v>
      </c>
      <c r="K2199" s="9">
        <f t="shared" si="1431"/>
        <v>0</v>
      </c>
      <c r="L2199" s="9">
        <f t="shared" si="1431"/>
        <v>0</v>
      </c>
      <c r="M2199" s="9">
        <f t="shared" si="1431"/>
        <v>0</v>
      </c>
      <c r="N2199" s="204">
        <f t="shared" si="1431"/>
        <v>0</v>
      </c>
      <c r="O2199" s="9">
        <f t="shared" si="1431"/>
        <v>0</v>
      </c>
      <c r="P2199" s="9">
        <f t="shared" si="1431"/>
        <v>0</v>
      </c>
      <c r="Q2199" s="9">
        <f t="shared" si="1431"/>
        <v>0</v>
      </c>
      <c r="R2199" s="9">
        <f t="shared" si="1431"/>
        <v>0</v>
      </c>
      <c r="S2199" s="18">
        <f t="shared" si="1431"/>
        <v>0</v>
      </c>
      <c r="T2199" s="204">
        <f t="shared" ref="T2199:AH2199" si="1432">T1792/T$33</f>
        <v>2.4058764229743144</v>
      </c>
      <c r="U2199" s="9">
        <f t="shared" si="1432"/>
        <v>0.11249124973155317</v>
      </c>
      <c r="V2199" s="9">
        <f t="shared" si="1432"/>
        <v>0.45188724033351868</v>
      </c>
      <c r="W2199" s="9">
        <f t="shared" si="1432"/>
        <v>0.27173635187169737</v>
      </c>
      <c r="X2199" s="18">
        <f t="shared" si="1432"/>
        <v>0</v>
      </c>
      <c r="Y2199" s="9">
        <f t="shared" si="1432"/>
        <v>0</v>
      </c>
      <c r="Z2199" s="9">
        <f t="shared" si="1432"/>
        <v>0</v>
      </c>
      <c r="AA2199" s="9">
        <f t="shared" si="1432"/>
        <v>0</v>
      </c>
      <c r="AB2199" s="9">
        <f t="shared" si="1432"/>
        <v>0</v>
      </c>
      <c r="AC2199" s="18">
        <f t="shared" si="1432"/>
        <v>0</v>
      </c>
      <c r="AD2199" s="9">
        <f t="shared" si="1432"/>
        <v>0</v>
      </c>
      <c r="AE2199" s="9">
        <f t="shared" si="1432"/>
        <v>0</v>
      </c>
      <c r="AF2199" s="9">
        <f t="shared" si="1432"/>
        <v>0</v>
      </c>
      <c r="AG2199" s="9">
        <f t="shared" si="1432"/>
        <v>0</v>
      </c>
      <c r="AH2199" s="18">
        <f t="shared" si="1432"/>
        <v>0</v>
      </c>
      <c r="AI2199" s="17"/>
      <c r="AM2199" s="109"/>
    </row>
    <row r="2200" spans="1:39" outlineLevel="2">
      <c r="A2200" s="37">
        <f>ROW()</f>
        <v>2200</v>
      </c>
      <c r="C2200" s="6" t="s">
        <v>473</v>
      </c>
      <c r="I2200" s="204">
        <f t="shared" ref="I2200:S2200" si="1433">I1793/$M$33</f>
        <v>0</v>
      </c>
      <c r="J2200" s="9">
        <f t="shared" si="1433"/>
        <v>0</v>
      </c>
      <c r="K2200" s="9">
        <f t="shared" si="1433"/>
        <v>0</v>
      </c>
      <c r="L2200" s="9">
        <f t="shared" si="1433"/>
        <v>0</v>
      </c>
      <c r="M2200" s="9">
        <f t="shared" si="1433"/>
        <v>0</v>
      </c>
      <c r="N2200" s="204">
        <f t="shared" si="1433"/>
        <v>0</v>
      </c>
      <c r="O2200" s="9">
        <f t="shared" si="1433"/>
        <v>0</v>
      </c>
      <c r="P2200" s="9">
        <f t="shared" si="1433"/>
        <v>0</v>
      </c>
      <c r="Q2200" s="9">
        <f t="shared" si="1433"/>
        <v>0</v>
      </c>
      <c r="R2200" s="9">
        <f t="shared" si="1433"/>
        <v>0</v>
      </c>
      <c r="S2200" s="18">
        <f t="shared" si="1433"/>
        <v>0</v>
      </c>
      <c r="T2200" s="204">
        <f t="shared" ref="T2200:AH2200" si="1434">T1793/T$33</f>
        <v>0</v>
      </c>
      <c r="U2200" s="9">
        <f t="shared" si="1434"/>
        <v>0</v>
      </c>
      <c r="V2200" s="9">
        <f t="shared" si="1434"/>
        <v>0</v>
      </c>
      <c r="W2200" s="9">
        <f t="shared" si="1434"/>
        <v>0</v>
      </c>
      <c r="X2200" s="18">
        <f t="shared" si="1434"/>
        <v>0</v>
      </c>
      <c r="Y2200" s="9">
        <f t="shared" si="1434"/>
        <v>0</v>
      </c>
      <c r="Z2200" s="9">
        <f t="shared" si="1434"/>
        <v>0</v>
      </c>
      <c r="AA2200" s="9">
        <f t="shared" si="1434"/>
        <v>0</v>
      </c>
      <c r="AB2200" s="9">
        <f t="shared" si="1434"/>
        <v>0</v>
      </c>
      <c r="AC2200" s="18">
        <f t="shared" si="1434"/>
        <v>0</v>
      </c>
      <c r="AD2200" s="9">
        <f t="shared" si="1434"/>
        <v>0</v>
      </c>
      <c r="AE2200" s="9">
        <f t="shared" si="1434"/>
        <v>0</v>
      </c>
      <c r="AF2200" s="9">
        <f t="shared" si="1434"/>
        <v>0</v>
      </c>
      <c r="AG2200" s="9">
        <f t="shared" si="1434"/>
        <v>0</v>
      </c>
      <c r="AH2200" s="18">
        <f t="shared" si="1434"/>
        <v>0</v>
      </c>
      <c r="AI2200" s="17"/>
      <c r="AM2200" s="109"/>
    </row>
    <row r="2201" spans="1:39" outlineLevel="2">
      <c r="A2201" s="37">
        <f>ROW()</f>
        <v>2201</v>
      </c>
      <c r="C2201" s="6" t="s">
        <v>474</v>
      </c>
      <c r="I2201" s="204">
        <f t="shared" ref="I2201:S2201" si="1435">I1794/$M$33</f>
        <v>0</v>
      </c>
      <c r="J2201" s="9">
        <f t="shared" si="1435"/>
        <v>0</v>
      </c>
      <c r="K2201" s="9">
        <f t="shared" si="1435"/>
        <v>0</v>
      </c>
      <c r="L2201" s="9">
        <f t="shared" si="1435"/>
        <v>0</v>
      </c>
      <c r="M2201" s="9">
        <f t="shared" si="1435"/>
        <v>0</v>
      </c>
      <c r="N2201" s="204">
        <f t="shared" si="1435"/>
        <v>0</v>
      </c>
      <c r="O2201" s="9">
        <f t="shared" si="1435"/>
        <v>0</v>
      </c>
      <c r="P2201" s="9">
        <f t="shared" si="1435"/>
        <v>0</v>
      </c>
      <c r="Q2201" s="9">
        <f t="shared" si="1435"/>
        <v>0</v>
      </c>
      <c r="R2201" s="9">
        <f t="shared" si="1435"/>
        <v>0</v>
      </c>
      <c r="S2201" s="18">
        <f t="shared" si="1435"/>
        <v>0</v>
      </c>
      <c r="T2201" s="204">
        <f t="shared" ref="T2201:AH2201" si="1436">T1794/T$33</f>
        <v>0</v>
      </c>
      <c r="U2201" s="9">
        <f t="shared" si="1436"/>
        <v>0</v>
      </c>
      <c r="V2201" s="9">
        <f t="shared" si="1436"/>
        <v>0</v>
      </c>
      <c r="W2201" s="9">
        <f t="shared" si="1436"/>
        <v>0</v>
      </c>
      <c r="X2201" s="18">
        <f t="shared" si="1436"/>
        <v>0</v>
      </c>
      <c r="Y2201" s="9">
        <f t="shared" si="1436"/>
        <v>0</v>
      </c>
      <c r="Z2201" s="9">
        <f t="shared" si="1436"/>
        <v>0</v>
      </c>
      <c r="AA2201" s="9">
        <f t="shared" si="1436"/>
        <v>0</v>
      </c>
      <c r="AB2201" s="9">
        <f t="shared" si="1436"/>
        <v>0</v>
      </c>
      <c r="AC2201" s="18">
        <f t="shared" si="1436"/>
        <v>0</v>
      </c>
      <c r="AD2201" s="9">
        <f t="shared" si="1436"/>
        <v>0</v>
      </c>
      <c r="AE2201" s="9">
        <f t="shared" si="1436"/>
        <v>0</v>
      </c>
      <c r="AF2201" s="9">
        <f t="shared" si="1436"/>
        <v>0</v>
      </c>
      <c r="AG2201" s="9">
        <f t="shared" si="1436"/>
        <v>0</v>
      </c>
      <c r="AH2201" s="18">
        <f t="shared" si="1436"/>
        <v>0</v>
      </c>
      <c r="AI2201" s="17"/>
      <c r="AM2201" s="109"/>
    </row>
    <row r="2202" spans="1:39" outlineLevel="2">
      <c r="A2202" s="37">
        <f>ROW()</f>
        <v>2202</v>
      </c>
      <c r="C2202" s="6" t="s">
        <v>477</v>
      </c>
      <c r="I2202" s="204">
        <f t="shared" ref="I2202:S2202" si="1437">I1795/$M$33</f>
        <v>0</v>
      </c>
      <c r="J2202" s="9">
        <f t="shared" si="1437"/>
        <v>0</v>
      </c>
      <c r="K2202" s="9">
        <f t="shared" si="1437"/>
        <v>0</v>
      </c>
      <c r="L2202" s="9">
        <f t="shared" si="1437"/>
        <v>0</v>
      </c>
      <c r="M2202" s="9">
        <f t="shared" si="1437"/>
        <v>0</v>
      </c>
      <c r="N2202" s="204">
        <f t="shared" si="1437"/>
        <v>0</v>
      </c>
      <c r="O2202" s="9">
        <f t="shared" si="1437"/>
        <v>0</v>
      </c>
      <c r="P2202" s="9">
        <f t="shared" si="1437"/>
        <v>0</v>
      </c>
      <c r="Q2202" s="9">
        <f t="shared" si="1437"/>
        <v>0</v>
      </c>
      <c r="R2202" s="9">
        <f t="shared" si="1437"/>
        <v>0</v>
      </c>
      <c r="S2202" s="18">
        <f t="shared" si="1437"/>
        <v>0</v>
      </c>
      <c r="T2202" s="204">
        <f t="shared" ref="T2202:AH2202" si="1438">T1795/T$33</f>
        <v>0</v>
      </c>
      <c r="U2202" s="9">
        <f t="shared" si="1438"/>
        <v>0</v>
      </c>
      <c r="V2202" s="9">
        <f t="shared" si="1438"/>
        <v>0</v>
      </c>
      <c r="W2202" s="9">
        <f t="shared" si="1438"/>
        <v>0</v>
      </c>
      <c r="X2202" s="18">
        <f t="shared" si="1438"/>
        <v>0</v>
      </c>
      <c r="Y2202" s="9">
        <f t="shared" si="1438"/>
        <v>0</v>
      </c>
      <c r="Z2202" s="9">
        <f t="shared" si="1438"/>
        <v>0</v>
      </c>
      <c r="AA2202" s="9">
        <f t="shared" si="1438"/>
        <v>0</v>
      </c>
      <c r="AB2202" s="9">
        <f t="shared" si="1438"/>
        <v>0</v>
      </c>
      <c r="AC2202" s="18">
        <f t="shared" si="1438"/>
        <v>0</v>
      </c>
      <c r="AD2202" s="9">
        <f t="shared" si="1438"/>
        <v>0</v>
      </c>
      <c r="AE2202" s="9">
        <f t="shared" si="1438"/>
        <v>0</v>
      </c>
      <c r="AF2202" s="9">
        <f t="shared" si="1438"/>
        <v>0</v>
      </c>
      <c r="AG2202" s="9">
        <f t="shared" si="1438"/>
        <v>0</v>
      </c>
      <c r="AH2202" s="18">
        <f t="shared" si="1438"/>
        <v>0</v>
      </c>
      <c r="AI2202" s="17"/>
      <c r="AM2202" s="109"/>
    </row>
    <row r="2203" spans="1:39" outlineLevel="2">
      <c r="A2203" s="37">
        <f>ROW()</f>
        <v>2203</v>
      </c>
      <c r="C2203" s="6" t="s">
        <v>511</v>
      </c>
      <c r="I2203" s="204">
        <f t="shared" ref="I2203:S2203" si="1439">I1796/$M$33</f>
        <v>0</v>
      </c>
      <c r="J2203" s="9">
        <f t="shared" si="1439"/>
        <v>0</v>
      </c>
      <c r="K2203" s="9">
        <f t="shared" si="1439"/>
        <v>0</v>
      </c>
      <c r="L2203" s="9">
        <f t="shared" si="1439"/>
        <v>0</v>
      </c>
      <c r="M2203" s="9">
        <f t="shared" si="1439"/>
        <v>0</v>
      </c>
      <c r="N2203" s="204">
        <f t="shared" si="1439"/>
        <v>0</v>
      </c>
      <c r="O2203" s="9">
        <f t="shared" si="1439"/>
        <v>0</v>
      </c>
      <c r="P2203" s="9">
        <f t="shared" si="1439"/>
        <v>0</v>
      </c>
      <c r="Q2203" s="9">
        <f t="shared" si="1439"/>
        <v>0</v>
      </c>
      <c r="R2203" s="9">
        <f t="shared" si="1439"/>
        <v>0</v>
      </c>
      <c r="S2203" s="18">
        <f t="shared" si="1439"/>
        <v>0</v>
      </c>
      <c r="T2203" s="204">
        <f t="shared" ref="T2203:AH2203" si="1440">T1796/T$33</f>
        <v>0</v>
      </c>
      <c r="U2203" s="9">
        <f t="shared" si="1440"/>
        <v>0</v>
      </c>
      <c r="V2203" s="9">
        <f t="shared" si="1440"/>
        <v>0</v>
      </c>
      <c r="W2203" s="9">
        <f t="shared" si="1440"/>
        <v>0</v>
      </c>
      <c r="X2203" s="18">
        <f t="shared" si="1440"/>
        <v>0</v>
      </c>
      <c r="Y2203" s="9">
        <f t="shared" si="1440"/>
        <v>0</v>
      </c>
      <c r="Z2203" s="9">
        <f t="shared" si="1440"/>
        <v>0</v>
      </c>
      <c r="AA2203" s="9">
        <f t="shared" si="1440"/>
        <v>0</v>
      </c>
      <c r="AB2203" s="9">
        <f t="shared" si="1440"/>
        <v>0</v>
      </c>
      <c r="AC2203" s="18">
        <f t="shared" si="1440"/>
        <v>0</v>
      </c>
      <c r="AD2203" s="9">
        <f t="shared" si="1440"/>
        <v>0</v>
      </c>
      <c r="AE2203" s="9">
        <f t="shared" si="1440"/>
        <v>0</v>
      </c>
      <c r="AF2203" s="9">
        <f t="shared" si="1440"/>
        <v>0</v>
      </c>
      <c r="AG2203" s="9">
        <f t="shared" si="1440"/>
        <v>0</v>
      </c>
      <c r="AH2203" s="18">
        <f t="shared" si="1440"/>
        <v>0</v>
      </c>
      <c r="AI2203" s="17"/>
      <c r="AM2203" s="109"/>
    </row>
    <row r="2204" spans="1:39" outlineLevel="2">
      <c r="A2204" s="37">
        <f>ROW()</f>
        <v>2204</v>
      </c>
      <c r="C2204" s="6" t="s">
        <v>655</v>
      </c>
      <c r="I2204" s="204"/>
      <c r="J2204" s="9"/>
      <c r="K2204" s="9"/>
      <c r="L2204" s="9"/>
      <c r="M2204" s="9"/>
      <c r="N2204" s="204"/>
      <c r="O2204" s="9"/>
      <c r="P2204" s="9"/>
      <c r="Q2204" s="9"/>
      <c r="R2204" s="9"/>
      <c r="S2204" s="18"/>
      <c r="T2204" s="204"/>
      <c r="U2204" s="9"/>
      <c r="V2204" s="9"/>
      <c r="W2204" s="9"/>
      <c r="X2204" s="18"/>
      <c r="Y2204" s="9"/>
      <c r="Z2204" s="9"/>
      <c r="AA2204" s="9"/>
      <c r="AB2204" s="9"/>
      <c r="AC2204" s="18"/>
      <c r="AD2204" s="9"/>
      <c r="AE2204" s="9"/>
      <c r="AF2204" s="9"/>
      <c r="AG2204" s="9"/>
      <c r="AH2204" s="18"/>
      <c r="AI2204" s="17"/>
      <c r="AM2204" s="109"/>
    </row>
    <row r="2205" spans="1:39" outlineLevel="2">
      <c r="A2205" s="37">
        <f>ROW()</f>
        <v>2205</v>
      </c>
      <c r="C2205" s="6" t="s">
        <v>656</v>
      </c>
      <c r="I2205" s="204"/>
      <c r="J2205" s="9"/>
      <c r="K2205" s="9"/>
      <c r="L2205" s="9"/>
      <c r="M2205" s="9"/>
      <c r="N2205" s="204"/>
      <c r="O2205" s="9"/>
      <c r="P2205" s="9"/>
      <c r="Q2205" s="9"/>
      <c r="R2205" s="9"/>
      <c r="S2205" s="18"/>
      <c r="T2205" s="204"/>
      <c r="U2205" s="9"/>
      <c r="V2205" s="9"/>
      <c r="W2205" s="9"/>
      <c r="X2205" s="18"/>
      <c r="Y2205" s="9"/>
      <c r="Z2205" s="9"/>
      <c r="AA2205" s="9"/>
      <c r="AB2205" s="9"/>
      <c r="AC2205" s="18"/>
      <c r="AD2205" s="9"/>
      <c r="AE2205" s="9"/>
      <c r="AF2205" s="9"/>
      <c r="AG2205" s="9"/>
      <c r="AH2205" s="18"/>
      <c r="AI2205" s="17"/>
      <c r="AM2205" s="109"/>
    </row>
    <row r="2206" spans="1:39" outlineLevel="2">
      <c r="A2206" s="37">
        <f>ROW()</f>
        <v>2206</v>
      </c>
      <c r="C2206" s="6" t="s">
        <v>667</v>
      </c>
      <c r="I2206" s="204"/>
      <c r="J2206" s="9"/>
      <c r="K2206" s="9"/>
      <c r="L2206" s="9"/>
      <c r="M2206" s="9"/>
      <c r="N2206" s="204"/>
      <c r="O2206" s="9"/>
      <c r="P2206" s="9"/>
      <c r="Q2206" s="9"/>
      <c r="R2206" s="9"/>
      <c r="S2206" s="18"/>
      <c r="T2206" s="204"/>
      <c r="U2206" s="9"/>
      <c r="V2206" s="9"/>
      <c r="W2206" s="9"/>
      <c r="X2206" s="18"/>
      <c r="Y2206" s="9"/>
      <c r="Z2206" s="9"/>
      <c r="AA2206" s="9"/>
      <c r="AB2206" s="9"/>
      <c r="AC2206" s="18"/>
      <c r="AD2206" s="9"/>
      <c r="AE2206" s="9"/>
      <c r="AF2206" s="9"/>
      <c r="AG2206" s="9"/>
      <c r="AH2206" s="18"/>
      <c r="AI2206" s="17"/>
      <c r="AM2206" s="109"/>
    </row>
    <row r="2207" spans="1:39" outlineLevel="2">
      <c r="A2207" s="37">
        <f>ROW()</f>
        <v>2207</v>
      </c>
      <c r="C2207" s="6" t="s">
        <v>212</v>
      </c>
      <c r="I2207" s="204">
        <f t="shared" ref="I2207:S2207" si="1441">I1800/$M$33</f>
        <v>0</v>
      </c>
      <c r="J2207" s="9">
        <f t="shared" si="1441"/>
        <v>0</v>
      </c>
      <c r="K2207" s="9">
        <f t="shared" si="1441"/>
        <v>0</v>
      </c>
      <c r="L2207" s="9">
        <f t="shared" si="1441"/>
        <v>0</v>
      </c>
      <c r="M2207" s="9">
        <f t="shared" si="1441"/>
        <v>0</v>
      </c>
      <c r="N2207" s="204">
        <f t="shared" si="1441"/>
        <v>0</v>
      </c>
      <c r="O2207" s="9">
        <f t="shared" si="1441"/>
        <v>0</v>
      </c>
      <c r="P2207" s="9">
        <f t="shared" si="1441"/>
        <v>0</v>
      </c>
      <c r="Q2207" s="9">
        <f t="shared" si="1441"/>
        <v>0</v>
      </c>
      <c r="R2207" s="9">
        <f t="shared" si="1441"/>
        <v>0</v>
      </c>
      <c r="S2207" s="18">
        <f t="shared" si="1441"/>
        <v>0</v>
      </c>
      <c r="T2207" s="204">
        <f t="shared" ref="T2207:AH2207" si="1442">T1800/T$33</f>
        <v>0</v>
      </c>
      <c r="U2207" s="9">
        <f t="shared" si="1442"/>
        <v>0</v>
      </c>
      <c r="V2207" s="9">
        <f t="shared" si="1442"/>
        <v>0</v>
      </c>
      <c r="W2207" s="9">
        <f t="shared" si="1442"/>
        <v>0</v>
      </c>
      <c r="X2207" s="18">
        <f t="shared" si="1442"/>
        <v>0</v>
      </c>
      <c r="Y2207" s="9">
        <f t="shared" si="1442"/>
        <v>0</v>
      </c>
      <c r="Z2207" s="9">
        <f t="shared" si="1442"/>
        <v>0</v>
      </c>
      <c r="AA2207" s="9">
        <f t="shared" si="1442"/>
        <v>0</v>
      </c>
      <c r="AB2207" s="9">
        <f t="shared" si="1442"/>
        <v>0</v>
      </c>
      <c r="AC2207" s="18">
        <f t="shared" si="1442"/>
        <v>0</v>
      </c>
      <c r="AD2207" s="9">
        <f t="shared" si="1442"/>
        <v>0</v>
      </c>
      <c r="AE2207" s="9">
        <f t="shared" si="1442"/>
        <v>0</v>
      </c>
      <c r="AF2207" s="9">
        <f t="shared" si="1442"/>
        <v>0</v>
      </c>
      <c r="AG2207" s="9">
        <f t="shared" si="1442"/>
        <v>0</v>
      </c>
      <c r="AH2207" s="18">
        <f t="shared" si="1442"/>
        <v>0</v>
      </c>
      <c r="AI2207" s="17"/>
      <c r="AM2207" s="109"/>
    </row>
    <row r="2208" spans="1:39" outlineLevel="2">
      <c r="A2208" s="37">
        <f>ROW()</f>
        <v>2208</v>
      </c>
      <c r="C2208" s="6" t="s">
        <v>362</v>
      </c>
      <c r="I2208" s="205">
        <f t="shared" ref="I2208:S2208" si="1443">I1801/$M$33</f>
        <v>0</v>
      </c>
      <c r="J2208" s="15">
        <f t="shared" si="1443"/>
        <v>0</v>
      </c>
      <c r="K2208" s="15">
        <f t="shared" si="1443"/>
        <v>0</v>
      </c>
      <c r="L2208" s="15">
        <f t="shared" si="1443"/>
        <v>0</v>
      </c>
      <c r="M2208" s="15">
        <f t="shared" si="1443"/>
        <v>0</v>
      </c>
      <c r="N2208" s="205">
        <f t="shared" si="1443"/>
        <v>0</v>
      </c>
      <c r="O2208" s="15">
        <f t="shared" si="1443"/>
        <v>0</v>
      </c>
      <c r="P2208" s="15">
        <f t="shared" si="1443"/>
        <v>0</v>
      </c>
      <c r="Q2208" s="15">
        <f t="shared" si="1443"/>
        <v>0</v>
      </c>
      <c r="R2208" s="15">
        <f t="shared" si="1443"/>
        <v>0</v>
      </c>
      <c r="S2208" s="206">
        <f t="shared" si="1443"/>
        <v>0</v>
      </c>
      <c r="T2208" s="205">
        <f t="shared" ref="T2208:AH2208" si="1444">T1801/T$33</f>
        <v>0</v>
      </c>
      <c r="U2208" s="15">
        <f t="shared" si="1444"/>
        <v>0</v>
      </c>
      <c r="V2208" s="15">
        <f t="shared" si="1444"/>
        <v>0</v>
      </c>
      <c r="W2208" s="15">
        <f t="shared" si="1444"/>
        <v>0</v>
      </c>
      <c r="X2208" s="206">
        <f t="shared" si="1444"/>
        <v>0</v>
      </c>
      <c r="Y2208" s="15">
        <f t="shared" si="1444"/>
        <v>0</v>
      </c>
      <c r="Z2208" s="15">
        <f t="shared" si="1444"/>
        <v>0</v>
      </c>
      <c r="AA2208" s="15">
        <f t="shared" si="1444"/>
        <v>0</v>
      </c>
      <c r="AB2208" s="15">
        <f t="shared" si="1444"/>
        <v>0</v>
      </c>
      <c r="AC2208" s="206">
        <f t="shared" si="1444"/>
        <v>0</v>
      </c>
      <c r="AD2208" s="15">
        <f t="shared" si="1444"/>
        <v>0</v>
      </c>
      <c r="AE2208" s="15">
        <f t="shared" si="1444"/>
        <v>0</v>
      </c>
      <c r="AF2208" s="15">
        <f t="shared" si="1444"/>
        <v>0</v>
      </c>
      <c r="AG2208" s="15">
        <f t="shared" si="1444"/>
        <v>0</v>
      </c>
      <c r="AH2208" s="206">
        <f t="shared" si="1444"/>
        <v>0</v>
      </c>
      <c r="AI2208" s="17"/>
      <c r="AM2208" s="109"/>
    </row>
    <row r="2209" spans="1:39" outlineLevel="2">
      <c r="A2209" s="37">
        <f>ROW()</f>
        <v>2209</v>
      </c>
      <c r="C2209" s="6" t="s">
        <v>1</v>
      </c>
      <c r="I2209" s="204">
        <f t="shared" ref="I2209:AC2209" si="1445">SUM(I2196:I2208)</f>
        <v>0</v>
      </c>
      <c r="J2209" s="9">
        <f t="shared" si="1445"/>
        <v>0</v>
      </c>
      <c r="K2209" s="9">
        <f t="shared" si="1445"/>
        <v>0</v>
      </c>
      <c r="L2209" s="9">
        <f t="shared" si="1445"/>
        <v>0</v>
      </c>
      <c r="M2209" s="9">
        <f t="shared" si="1445"/>
        <v>0</v>
      </c>
      <c r="N2209" s="204">
        <f t="shared" si="1445"/>
        <v>0</v>
      </c>
      <c r="O2209" s="9">
        <f t="shared" si="1445"/>
        <v>0</v>
      </c>
      <c r="P2209" s="9">
        <f t="shared" si="1445"/>
        <v>0</v>
      </c>
      <c r="Q2209" s="9">
        <f t="shared" si="1445"/>
        <v>0</v>
      </c>
      <c r="R2209" s="9">
        <f t="shared" si="1445"/>
        <v>0</v>
      </c>
      <c r="S2209" s="18">
        <f t="shared" si="1445"/>
        <v>0</v>
      </c>
      <c r="T2209" s="204">
        <f t="shared" si="1445"/>
        <v>2.5117223714239856</v>
      </c>
      <c r="U2209" s="9">
        <f t="shared" si="1445"/>
        <v>0.11249124973155317</v>
      </c>
      <c r="V2209" s="9">
        <f t="shared" si="1445"/>
        <v>0.45188724033351868</v>
      </c>
      <c r="W2209" s="9">
        <f t="shared" si="1445"/>
        <v>0.27173635187169737</v>
      </c>
      <c r="X2209" s="18">
        <f t="shared" si="1445"/>
        <v>0</v>
      </c>
      <c r="Y2209" s="9">
        <f t="shared" si="1445"/>
        <v>0</v>
      </c>
      <c r="Z2209" s="9">
        <f t="shared" si="1445"/>
        <v>0</v>
      </c>
      <c r="AA2209" s="9">
        <f t="shared" si="1445"/>
        <v>0</v>
      </c>
      <c r="AB2209" s="9">
        <f t="shared" si="1445"/>
        <v>0</v>
      </c>
      <c r="AC2209" s="18">
        <f t="shared" si="1445"/>
        <v>0</v>
      </c>
      <c r="AD2209" s="9">
        <f t="shared" ref="AD2209:AH2209" si="1446">SUM(AD2196:AD2208)</f>
        <v>0</v>
      </c>
      <c r="AE2209" s="9">
        <f t="shared" si="1446"/>
        <v>0</v>
      </c>
      <c r="AF2209" s="9">
        <f t="shared" si="1446"/>
        <v>0</v>
      </c>
      <c r="AG2209" s="9">
        <f t="shared" si="1446"/>
        <v>0</v>
      </c>
      <c r="AH2209" s="18">
        <f t="shared" si="1446"/>
        <v>0</v>
      </c>
      <c r="AI2209" s="17"/>
      <c r="AM2209" s="109"/>
    </row>
    <row r="2210" spans="1:39" outlineLevel="2">
      <c r="A2210" s="37">
        <f>ROW()</f>
        <v>2210</v>
      </c>
      <c r="B2210" s="64" t="s">
        <v>219</v>
      </c>
      <c r="I2210" s="1296" t="str">
        <f>"AA1 [m$ "&amp;$E$33&amp;"]"</f>
        <v>AA1 [m$ 31/12/2024]</v>
      </c>
      <c r="J2210" s="1297"/>
      <c r="K2210" s="1297"/>
      <c r="L2210" s="1297"/>
      <c r="M2210" s="1297"/>
      <c r="N2210" s="1293" t="str">
        <f>"AA2 [m$ "&amp;$E$33&amp;"]"</f>
        <v>AA2 [m$ 31/12/2024]</v>
      </c>
      <c r="O2210" s="1294"/>
      <c r="P2210" s="1294"/>
      <c r="Q2210" s="1294"/>
      <c r="R2210" s="1294"/>
      <c r="S2210" s="1295"/>
      <c r="T2210" s="1293" t="str">
        <f>"AA3 [m$ "&amp;$E$33&amp;"]"</f>
        <v>AA3 [m$ 31/12/2024]</v>
      </c>
      <c r="U2210" s="1294"/>
      <c r="V2210" s="1294"/>
      <c r="W2210" s="1294"/>
      <c r="X2210" s="1295"/>
      <c r="Y2210" s="1294" t="str">
        <f>"AA4 [m$ "&amp;$E$33&amp;"]"</f>
        <v>AA4 [m$ 31/12/2024]</v>
      </c>
      <c r="Z2210" s="1294"/>
      <c r="AA2210" s="1294"/>
      <c r="AB2210" s="1294"/>
      <c r="AC2210" s="1295"/>
      <c r="AD2210" s="1294" t="str">
        <f>"AA5 [m$ "&amp;$E$33&amp;"]"</f>
        <v>AA5 [m$ 31/12/2024]</v>
      </c>
      <c r="AE2210" s="1294"/>
      <c r="AF2210" s="1294"/>
      <c r="AG2210" s="1294"/>
      <c r="AH2210" s="1295"/>
      <c r="AI2210" s="17"/>
      <c r="AM2210" s="109"/>
    </row>
    <row r="2211" spans="1:39" outlineLevel="2">
      <c r="A2211" s="37">
        <f>ROW()</f>
        <v>2211</v>
      </c>
      <c r="C2211" s="167" t="s">
        <v>2</v>
      </c>
      <c r="I2211" s="204">
        <f t="shared" ref="I2211:S2211" si="1447">I1804/$M$33</f>
        <v>0</v>
      </c>
      <c r="J2211" s="9">
        <f t="shared" si="1447"/>
        <v>0</v>
      </c>
      <c r="K2211" s="9">
        <f t="shared" si="1447"/>
        <v>0</v>
      </c>
      <c r="L2211" s="9">
        <f t="shared" si="1447"/>
        <v>0</v>
      </c>
      <c r="M2211" s="9">
        <f t="shared" si="1447"/>
        <v>0</v>
      </c>
      <c r="N2211" s="204">
        <f t="shared" si="1447"/>
        <v>0</v>
      </c>
      <c r="O2211" s="9">
        <f t="shared" si="1447"/>
        <v>0</v>
      </c>
      <c r="P2211" s="9">
        <f t="shared" si="1447"/>
        <v>0</v>
      </c>
      <c r="Q2211" s="9">
        <f t="shared" si="1447"/>
        <v>0</v>
      </c>
      <c r="R2211" s="9">
        <f t="shared" si="1447"/>
        <v>0</v>
      </c>
      <c r="S2211" s="18">
        <f t="shared" si="1447"/>
        <v>0</v>
      </c>
      <c r="T2211" s="204">
        <f t="shared" ref="T2211:AH2211" si="1448">T1804/T$33</f>
        <v>0</v>
      </c>
      <c r="U2211" s="9">
        <f t="shared" si="1448"/>
        <v>0</v>
      </c>
      <c r="V2211" s="9">
        <f t="shared" si="1448"/>
        <v>0</v>
      </c>
      <c r="W2211" s="9">
        <f t="shared" si="1448"/>
        <v>0</v>
      </c>
      <c r="X2211" s="18">
        <f t="shared" si="1448"/>
        <v>0</v>
      </c>
      <c r="Y2211" s="9">
        <f t="shared" si="1448"/>
        <v>0</v>
      </c>
      <c r="Z2211" s="9">
        <f t="shared" si="1448"/>
        <v>0</v>
      </c>
      <c r="AA2211" s="9">
        <f t="shared" si="1448"/>
        <v>0</v>
      </c>
      <c r="AB2211" s="9">
        <f t="shared" si="1448"/>
        <v>0</v>
      </c>
      <c r="AC2211" s="18">
        <f t="shared" si="1448"/>
        <v>0</v>
      </c>
      <c r="AD2211" s="9">
        <f t="shared" si="1448"/>
        <v>0</v>
      </c>
      <c r="AE2211" s="9">
        <f t="shared" si="1448"/>
        <v>0</v>
      </c>
      <c r="AF2211" s="9">
        <f t="shared" si="1448"/>
        <v>0</v>
      </c>
      <c r="AG2211" s="9">
        <f t="shared" si="1448"/>
        <v>0</v>
      </c>
      <c r="AH2211" s="18">
        <f t="shared" si="1448"/>
        <v>0</v>
      </c>
      <c r="AI2211" s="17"/>
      <c r="AM2211" s="109"/>
    </row>
    <row r="2212" spans="1:39" outlineLevel="2">
      <c r="A2212" s="37">
        <f>ROW()</f>
        <v>2212</v>
      </c>
      <c r="C2212" s="6" t="s">
        <v>3</v>
      </c>
      <c r="I2212" s="204">
        <f t="shared" ref="I2212:S2212" si="1449">I1805/$M$33</f>
        <v>0</v>
      </c>
      <c r="J2212" s="9">
        <f t="shared" si="1449"/>
        <v>0</v>
      </c>
      <c r="K2212" s="9">
        <f t="shared" si="1449"/>
        <v>0</v>
      </c>
      <c r="L2212" s="9">
        <f t="shared" si="1449"/>
        <v>0</v>
      </c>
      <c r="M2212" s="9">
        <f t="shared" si="1449"/>
        <v>0</v>
      </c>
      <c r="N2212" s="204">
        <f t="shared" si="1449"/>
        <v>0</v>
      </c>
      <c r="O2212" s="9">
        <f t="shared" si="1449"/>
        <v>0</v>
      </c>
      <c r="P2212" s="9">
        <f t="shared" si="1449"/>
        <v>0</v>
      </c>
      <c r="Q2212" s="9">
        <f t="shared" si="1449"/>
        <v>0</v>
      </c>
      <c r="R2212" s="9">
        <f t="shared" si="1449"/>
        <v>0</v>
      </c>
      <c r="S2212" s="18">
        <f t="shared" si="1449"/>
        <v>0</v>
      </c>
      <c r="T2212" s="204">
        <f t="shared" ref="T2212:AH2212" si="1450">T1805/T$33</f>
        <v>0</v>
      </c>
      <c r="U2212" s="9">
        <f t="shared" si="1450"/>
        <v>0</v>
      </c>
      <c r="V2212" s="9">
        <f t="shared" si="1450"/>
        <v>0</v>
      </c>
      <c r="W2212" s="9">
        <f t="shared" si="1450"/>
        <v>0</v>
      </c>
      <c r="X2212" s="18">
        <f t="shared" si="1450"/>
        <v>0</v>
      </c>
      <c r="Y2212" s="9">
        <f t="shared" si="1450"/>
        <v>0</v>
      </c>
      <c r="Z2212" s="9">
        <f t="shared" si="1450"/>
        <v>0</v>
      </c>
      <c r="AA2212" s="9">
        <f t="shared" si="1450"/>
        <v>0</v>
      </c>
      <c r="AB2212" s="9">
        <f t="shared" si="1450"/>
        <v>0</v>
      </c>
      <c r="AC2212" s="18">
        <f t="shared" si="1450"/>
        <v>0</v>
      </c>
      <c r="AD2212" s="9">
        <f t="shared" si="1450"/>
        <v>0</v>
      </c>
      <c r="AE2212" s="9">
        <f t="shared" si="1450"/>
        <v>0</v>
      </c>
      <c r="AF2212" s="9">
        <f t="shared" si="1450"/>
        <v>0</v>
      </c>
      <c r="AG2212" s="9">
        <f t="shared" si="1450"/>
        <v>0</v>
      </c>
      <c r="AH2212" s="18">
        <f t="shared" si="1450"/>
        <v>0</v>
      </c>
      <c r="AI2212" s="17"/>
      <c r="AM2212" s="109"/>
    </row>
    <row r="2213" spans="1:39" outlineLevel="2">
      <c r="A2213" s="37">
        <f>ROW()</f>
        <v>2213</v>
      </c>
      <c r="C2213" s="6" t="s">
        <v>4</v>
      </c>
      <c r="I2213" s="204">
        <f t="shared" ref="I2213:S2213" si="1451">I1806/$M$33</f>
        <v>0</v>
      </c>
      <c r="J2213" s="9">
        <f t="shared" si="1451"/>
        <v>0</v>
      </c>
      <c r="K2213" s="9">
        <f t="shared" si="1451"/>
        <v>0</v>
      </c>
      <c r="L2213" s="9">
        <f t="shared" si="1451"/>
        <v>0</v>
      </c>
      <c r="M2213" s="9">
        <f t="shared" si="1451"/>
        <v>0</v>
      </c>
      <c r="N2213" s="204">
        <f t="shared" si="1451"/>
        <v>0</v>
      </c>
      <c r="O2213" s="9">
        <f t="shared" si="1451"/>
        <v>0</v>
      </c>
      <c r="P2213" s="9">
        <f t="shared" si="1451"/>
        <v>0</v>
      </c>
      <c r="Q2213" s="9">
        <f t="shared" si="1451"/>
        <v>0</v>
      </c>
      <c r="R2213" s="9">
        <f t="shared" si="1451"/>
        <v>0</v>
      </c>
      <c r="S2213" s="18">
        <f t="shared" si="1451"/>
        <v>0</v>
      </c>
      <c r="T2213" s="204">
        <f t="shared" ref="T2213:AH2213" si="1452">T1806/T$33</f>
        <v>0</v>
      </c>
      <c r="U2213" s="9">
        <f t="shared" si="1452"/>
        <v>0</v>
      </c>
      <c r="V2213" s="9">
        <f t="shared" si="1452"/>
        <v>0</v>
      </c>
      <c r="W2213" s="9">
        <f t="shared" si="1452"/>
        <v>0</v>
      </c>
      <c r="X2213" s="18">
        <f t="shared" si="1452"/>
        <v>0</v>
      </c>
      <c r="Y2213" s="9">
        <f t="shared" si="1452"/>
        <v>0</v>
      </c>
      <c r="Z2213" s="9">
        <f t="shared" si="1452"/>
        <v>0</v>
      </c>
      <c r="AA2213" s="9">
        <f t="shared" si="1452"/>
        <v>0</v>
      </c>
      <c r="AB2213" s="9">
        <f t="shared" si="1452"/>
        <v>0</v>
      </c>
      <c r="AC2213" s="18">
        <f t="shared" si="1452"/>
        <v>0</v>
      </c>
      <c r="AD2213" s="9">
        <f t="shared" si="1452"/>
        <v>0</v>
      </c>
      <c r="AE2213" s="9">
        <f t="shared" si="1452"/>
        <v>0</v>
      </c>
      <c r="AF2213" s="9">
        <f t="shared" si="1452"/>
        <v>0</v>
      </c>
      <c r="AG2213" s="9">
        <f t="shared" si="1452"/>
        <v>0</v>
      </c>
      <c r="AH2213" s="18">
        <f t="shared" si="1452"/>
        <v>0</v>
      </c>
      <c r="AI2213" s="17"/>
      <c r="AM2213" s="109"/>
    </row>
    <row r="2214" spans="1:39" outlineLevel="2">
      <c r="A2214" s="37">
        <f>ROW()</f>
        <v>2214</v>
      </c>
      <c r="C2214" s="6" t="s">
        <v>208</v>
      </c>
      <c r="I2214" s="204">
        <f t="shared" ref="I2214:S2214" si="1453">I1807/$M$33</f>
        <v>0</v>
      </c>
      <c r="J2214" s="9">
        <f t="shared" si="1453"/>
        <v>0</v>
      </c>
      <c r="K2214" s="9">
        <f t="shared" si="1453"/>
        <v>0</v>
      </c>
      <c r="L2214" s="9">
        <f t="shared" si="1453"/>
        <v>0</v>
      </c>
      <c r="M2214" s="9">
        <f t="shared" si="1453"/>
        <v>0</v>
      </c>
      <c r="N2214" s="204">
        <f t="shared" si="1453"/>
        <v>0</v>
      </c>
      <c r="O2214" s="9">
        <f t="shared" si="1453"/>
        <v>0</v>
      </c>
      <c r="P2214" s="9">
        <f t="shared" si="1453"/>
        <v>0</v>
      </c>
      <c r="Q2214" s="9">
        <f t="shared" si="1453"/>
        <v>0</v>
      </c>
      <c r="R2214" s="9">
        <f t="shared" si="1453"/>
        <v>0</v>
      </c>
      <c r="S2214" s="18">
        <f t="shared" si="1453"/>
        <v>0</v>
      </c>
      <c r="T2214" s="204">
        <f t="shared" ref="T2214:AH2214" si="1454">T1807/T$33</f>
        <v>2.742799776968053E-2</v>
      </c>
      <c r="U2214" s="9">
        <f t="shared" si="1454"/>
        <v>7.0014012766750247E-2</v>
      </c>
      <c r="V2214" s="9">
        <f t="shared" si="1454"/>
        <v>0.26493424315620628</v>
      </c>
      <c r="W2214" s="9">
        <f t="shared" si="1454"/>
        <v>8.4214682598027252E-2</v>
      </c>
      <c r="X2214" s="18">
        <f t="shared" si="1454"/>
        <v>7.1308465919560776E-2</v>
      </c>
      <c r="Y2214" s="9">
        <f t="shared" si="1454"/>
        <v>0</v>
      </c>
      <c r="Z2214" s="9">
        <f t="shared" si="1454"/>
        <v>0</v>
      </c>
      <c r="AA2214" s="9">
        <f t="shared" si="1454"/>
        <v>0</v>
      </c>
      <c r="AB2214" s="9">
        <f t="shared" si="1454"/>
        <v>0</v>
      </c>
      <c r="AC2214" s="18">
        <f t="shared" si="1454"/>
        <v>0</v>
      </c>
      <c r="AD2214" s="9">
        <f t="shared" si="1454"/>
        <v>0</v>
      </c>
      <c r="AE2214" s="9">
        <f t="shared" si="1454"/>
        <v>0</v>
      </c>
      <c r="AF2214" s="9">
        <f t="shared" si="1454"/>
        <v>0</v>
      </c>
      <c r="AG2214" s="9">
        <f t="shared" si="1454"/>
        <v>0</v>
      </c>
      <c r="AH2214" s="18">
        <f t="shared" si="1454"/>
        <v>0</v>
      </c>
      <c r="AI2214" s="17"/>
      <c r="AM2214" s="109"/>
    </row>
    <row r="2215" spans="1:39" outlineLevel="2">
      <c r="A2215" s="37">
        <f>ROW()</f>
        <v>2215</v>
      </c>
      <c r="C2215" s="6" t="s">
        <v>473</v>
      </c>
      <c r="I2215" s="204">
        <f t="shared" ref="I2215:S2215" si="1455">I1808/$M$33</f>
        <v>0</v>
      </c>
      <c r="J2215" s="9">
        <f t="shared" si="1455"/>
        <v>0</v>
      </c>
      <c r="K2215" s="9">
        <f t="shared" si="1455"/>
        <v>0</v>
      </c>
      <c r="L2215" s="9">
        <f t="shared" si="1455"/>
        <v>0</v>
      </c>
      <c r="M2215" s="9">
        <f t="shared" si="1455"/>
        <v>0</v>
      </c>
      <c r="N2215" s="204">
        <f t="shared" si="1455"/>
        <v>0</v>
      </c>
      <c r="O2215" s="9">
        <f t="shared" si="1455"/>
        <v>0</v>
      </c>
      <c r="P2215" s="9">
        <f t="shared" si="1455"/>
        <v>0</v>
      </c>
      <c r="Q2215" s="9">
        <f t="shared" si="1455"/>
        <v>0</v>
      </c>
      <c r="R2215" s="9">
        <f t="shared" si="1455"/>
        <v>0</v>
      </c>
      <c r="S2215" s="18">
        <f t="shared" si="1455"/>
        <v>0</v>
      </c>
      <c r="T2215" s="204">
        <f t="shared" ref="T2215:AH2215" si="1456">T1808/T$33</f>
        <v>0</v>
      </c>
      <c r="U2215" s="9">
        <f t="shared" si="1456"/>
        <v>0</v>
      </c>
      <c r="V2215" s="9">
        <f t="shared" si="1456"/>
        <v>0</v>
      </c>
      <c r="W2215" s="9">
        <f t="shared" si="1456"/>
        <v>0</v>
      </c>
      <c r="X2215" s="18">
        <f t="shared" si="1456"/>
        <v>0</v>
      </c>
      <c r="Y2215" s="9">
        <f t="shared" si="1456"/>
        <v>0</v>
      </c>
      <c r="Z2215" s="9">
        <f t="shared" si="1456"/>
        <v>0</v>
      </c>
      <c r="AA2215" s="9">
        <f t="shared" si="1456"/>
        <v>0</v>
      </c>
      <c r="AB2215" s="9">
        <f t="shared" si="1456"/>
        <v>0</v>
      </c>
      <c r="AC2215" s="18">
        <f t="shared" si="1456"/>
        <v>0</v>
      </c>
      <c r="AD2215" s="9">
        <f t="shared" si="1456"/>
        <v>0</v>
      </c>
      <c r="AE2215" s="9">
        <f t="shared" si="1456"/>
        <v>0</v>
      </c>
      <c r="AF2215" s="9">
        <f t="shared" si="1456"/>
        <v>0</v>
      </c>
      <c r="AG2215" s="9">
        <f t="shared" si="1456"/>
        <v>0</v>
      </c>
      <c r="AH2215" s="18">
        <f t="shared" si="1456"/>
        <v>0</v>
      </c>
      <c r="AI2215" s="17"/>
      <c r="AM2215" s="109"/>
    </row>
    <row r="2216" spans="1:39" outlineLevel="2">
      <c r="A2216" s="37">
        <f>ROW()</f>
        <v>2216</v>
      </c>
      <c r="C2216" s="6" t="s">
        <v>474</v>
      </c>
      <c r="I2216" s="204">
        <f t="shared" ref="I2216:S2216" si="1457">I1809/$M$33</f>
        <v>0</v>
      </c>
      <c r="J2216" s="9">
        <f t="shared" si="1457"/>
        <v>0</v>
      </c>
      <c r="K2216" s="9">
        <f t="shared" si="1457"/>
        <v>0</v>
      </c>
      <c r="L2216" s="9">
        <f t="shared" si="1457"/>
        <v>0</v>
      </c>
      <c r="M2216" s="9">
        <f t="shared" si="1457"/>
        <v>0</v>
      </c>
      <c r="N2216" s="204">
        <f t="shared" si="1457"/>
        <v>0</v>
      </c>
      <c r="O2216" s="9">
        <f t="shared" si="1457"/>
        <v>0</v>
      </c>
      <c r="P2216" s="9">
        <f t="shared" si="1457"/>
        <v>0</v>
      </c>
      <c r="Q2216" s="9">
        <f t="shared" si="1457"/>
        <v>0</v>
      </c>
      <c r="R2216" s="9">
        <f t="shared" si="1457"/>
        <v>0</v>
      </c>
      <c r="S2216" s="18">
        <f t="shared" si="1457"/>
        <v>0</v>
      </c>
      <c r="T2216" s="204">
        <f t="shared" ref="T2216:AH2216" si="1458">T1809/T$33</f>
        <v>0</v>
      </c>
      <c r="U2216" s="9">
        <f t="shared" si="1458"/>
        <v>0</v>
      </c>
      <c r="V2216" s="9">
        <f t="shared" si="1458"/>
        <v>0</v>
      </c>
      <c r="W2216" s="9">
        <f t="shared" si="1458"/>
        <v>0</v>
      </c>
      <c r="X2216" s="18">
        <f t="shared" si="1458"/>
        <v>0</v>
      </c>
      <c r="Y2216" s="9">
        <f t="shared" si="1458"/>
        <v>0</v>
      </c>
      <c r="Z2216" s="9">
        <f t="shared" si="1458"/>
        <v>0</v>
      </c>
      <c r="AA2216" s="9">
        <f t="shared" si="1458"/>
        <v>0</v>
      </c>
      <c r="AB2216" s="9">
        <f t="shared" si="1458"/>
        <v>0</v>
      </c>
      <c r="AC2216" s="18">
        <f t="shared" si="1458"/>
        <v>0</v>
      </c>
      <c r="AD2216" s="9">
        <f t="shared" si="1458"/>
        <v>0</v>
      </c>
      <c r="AE2216" s="9">
        <f t="shared" si="1458"/>
        <v>0</v>
      </c>
      <c r="AF2216" s="9">
        <f t="shared" si="1458"/>
        <v>0</v>
      </c>
      <c r="AG2216" s="9">
        <f t="shared" si="1458"/>
        <v>0</v>
      </c>
      <c r="AH2216" s="18">
        <f t="shared" si="1458"/>
        <v>0</v>
      </c>
      <c r="AI2216" s="17"/>
      <c r="AM2216" s="109"/>
    </row>
    <row r="2217" spans="1:39" outlineLevel="2">
      <c r="A2217" s="37">
        <f>ROW()</f>
        <v>2217</v>
      </c>
      <c r="C2217" s="6" t="s">
        <v>477</v>
      </c>
      <c r="I2217" s="204">
        <f t="shared" ref="I2217:S2217" si="1459">I1810/$M$33</f>
        <v>0</v>
      </c>
      <c r="J2217" s="9">
        <f t="shared" si="1459"/>
        <v>0</v>
      </c>
      <c r="K2217" s="9">
        <f t="shared" si="1459"/>
        <v>0</v>
      </c>
      <c r="L2217" s="9">
        <f t="shared" si="1459"/>
        <v>0</v>
      </c>
      <c r="M2217" s="9">
        <f t="shared" si="1459"/>
        <v>0</v>
      </c>
      <c r="N2217" s="204">
        <f t="shared" si="1459"/>
        <v>0</v>
      </c>
      <c r="O2217" s="9">
        <f t="shared" si="1459"/>
        <v>0</v>
      </c>
      <c r="P2217" s="9">
        <f t="shared" si="1459"/>
        <v>0</v>
      </c>
      <c r="Q2217" s="9">
        <f t="shared" si="1459"/>
        <v>0</v>
      </c>
      <c r="R2217" s="9">
        <f t="shared" si="1459"/>
        <v>0</v>
      </c>
      <c r="S2217" s="18">
        <f t="shared" si="1459"/>
        <v>0</v>
      </c>
      <c r="T2217" s="204">
        <f t="shared" ref="T2217:AH2217" si="1460">T1810/T$33</f>
        <v>0</v>
      </c>
      <c r="U2217" s="9">
        <f t="shared" si="1460"/>
        <v>0</v>
      </c>
      <c r="V2217" s="9">
        <f t="shared" si="1460"/>
        <v>0</v>
      </c>
      <c r="W2217" s="9">
        <f t="shared" si="1460"/>
        <v>0</v>
      </c>
      <c r="X2217" s="18">
        <f t="shared" si="1460"/>
        <v>0</v>
      </c>
      <c r="Y2217" s="9">
        <f t="shared" si="1460"/>
        <v>0</v>
      </c>
      <c r="Z2217" s="9">
        <f t="shared" si="1460"/>
        <v>0</v>
      </c>
      <c r="AA2217" s="9">
        <f t="shared" si="1460"/>
        <v>0</v>
      </c>
      <c r="AB2217" s="9">
        <f t="shared" si="1460"/>
        <v>0</v>
      </c>
      <c r="AC2217" s="18">
        <f t="shared" si="1460"/>
        <v>0</v>
      </c>
      <c r="AD2217" s="9">
        <f t="shared" si="1460"/>
        <v>0</v>
      </c>
      <c r="AE2217" s="9">
        <f t="shared" si="1460"/>
        <v>0</v>
      </c>
      <c r="AF2217" s="9">
        <f t="shared" si="1460"/>
        <v>0</v>
      </c>
      <c r="AG2217" s="9">
        <f t="shared" si="1460"/>
        <v>0</v>
      </c>
      <c r="AH2217" s="18">
        <f t="shared" si="1460"/>
        <v>0</v>
      </c>
      <c r="AI2217" s="17"/>
      <c r="AM2217" s="109"/>
    </row>
    <row r="2218" spans="1:39" outlineLevel="2">
      <c r="A2218" s="37">
        <f>ROW()</f>
        <v>2218</v>
      </c>
      <c r="C2218" s="6" t="s">
        <v>511</v>
      </c>
      <c r="I2218" s="204">
        <f t="shared" ref="I2218:S2218" si="1461">I1811/$M$33</f>
        <v>0</v>
      </c>
      <c r="J2218" s="9">
        <f t="shared" si="1461"/>
        <v>0</v>
      </c>
      <c r="K2218" s="9">
        <f t="shared" si="1461"/>
        <v>0</v>
      </c>
      <c r="L2218" s="9">
        <f t="shared" si="1461"/>
        <v>0</v>
      </c>
      <c r="M2218" s="9">
        <f t="shared" si="1461"/>
        <v>0</v>
      </c>
      <c r="N2218" s="204">
        <f t="shared" si="1461"/>
        <v>0</v>
      </c>
      <c r="O2218" s="9">
        <f t="shared" si="1461"/>
        <v>0</v>
      </c>
      <c r="P2218" s="9">
        <f t="shared" si="1461"/>
        <v>0</v>
      </c>
      <c r="Q2218" s="9">
        <f t="shared" si="1461"/>
        <v>0</v>
      </c>
      <c r="R2218" s="9">
        <f t="shared" si="1461"/>
        <v>0</v>
      </c>
      <c r="S2218" s="18">
        <f t="shared" si="1461"/>
        <v>0</v>
      </c>
      <c r="T2218" s="204">
        <f t="shared" ref="T2218:AH2218" si="1462">T1811/T$33</f>
        <v>0</v>
      </c>
      <c r="U2218" s="9">
        <f t="shared" si="1462"/>
        <v>0</v>
      </c>
      <c r="V2218" s="9">
        <f t="shared" si="1462"/>
        <v>0</v>
      </c>
      <c r="W2218" s="9">
        <f t="shared" si="1462"/>
        <v>0</v>
      </c>
      <c r="X2218" s="18">
        <f t="shared" si="1462"/>
        <v>0</v>
      </c>
      <c r="Y2218" s="9">
        <f t="shared" si="1462"/>
        <v>0</v>
      </c>
      <c r="Z2218" s="9">
        <f t="shared" si="1462"/>
        <v>0</v>
      </c>
      <c r="AA2218" s="9">
        <f t="shared" si="1462"/>
        <v>0</v>
      </c>
      <c r="AB2218" s="9">
        <f t="shared" si="1462"/>
        <v>0</v>
      </c>
      <c r="AC2218" s="18">
        <f t="shared" si="1462"/>
        <v>0</v>
      </c>
      <c r="AD2218" s="9">
        <f t="shared" si="1462"/>
        <v>0</v>
      </c>
      <c r="AE2218" s="9">
        <f t="shared" si="1462"/>
        <v>0</v>
      </c>
      <c r="AF2218" s="9">
        <f t="shared" si="1462"/>
        <v>0</v>
      </c>
      <c r="AG2218" s="9">
        <f t="shared" si="1462"/>
        <v>0</v>
      </c>
      <c r="AH2218" s="18">
        <f t="shared" si="1462"/>
        <v>0</v>
      </c>
      <c r="AI2218" s="17"/>
      <c r="AM2218" s="109"/>
    </row>
    <row r="2219" spans="1:39" outlineLevel="2">
      <c r="A2219" s="37">
        <f>ROW()</f>
        <v>2219</v>
      </c>
      <c r="C2219" s="6" t="s">
        <v>655</v>
      </c>
      <c r="I2219" s="204"/>
      <c r="J2219" s="9"/>
      <c r="K2219" s="9"/>
      <c r="L2219" s="9"/>
      <c r="M2219" s="9"/>
      <c r="N2219" s="204"/>
      <c r="O2219" s="9"/>
      <c r="P2219" s="9"/>
      <c r="Q2219" s="9"/>
      <c r="R2219" s="9"/>
      <c r="S2219" s="18"/>
      <c r="T2219" s="204"/>
      <c r="U2219" s="9"/>
      <c r="V2219" s="9"/>
      <c r="W2219" s="9"/>
      <c r="X2219" s="18"/>
      <c r="Y2219" s="9"/>
      <c r="Z2219" s="9"/>
      <c r="AA2219" s="9"/>
      <c r="AB2219" s="9"/>
      <c r="AC2219" s="18"/>
      <c r="AD2219" s="9"/>
      <c r="AE2219" s="9"/>
      <c r="AF2219" s="9"/>
      <c r="AG2219" s="9"/>
      <c r="AH2219" s="18"/>
      <c r="AI2219" s="17"/>
      <c r="AM2219" s="109"/>
    </row>
    <row r="2220" spans="1:39" outlineLevel="2">
      <c r="A2220" s="37">
        <f>ROW()</f>
        <v>2220</v>
      </c>
      <c r="C2220" s="6" t="s">
        <v>656</v>
      </c>
      <c r="I2220" s="204"/>
      <c r="J2220" s="9"/>
      <c r="K2220" s="9"/>
      <c r="L2220" s="9"/>
      <c r="M2220" s="9"/>
      <c r="N2220" s="204"/>
      <c r="O2220" s="9"/>
      <c r="P2220" s="9"/>
      <c r="Q2220" s="9"/>
      <c r="R2220" s="9"/>
      <c r="S2220" s="18"/>
      <c r="T2220" s="204"/>
      <c r="U2220" s="9"/>
      <c r="V2220" s="9"/>
      <c r="W2220" s="9"/>
      <c r="X2220" s="18"/>
      <c r="Y2220" s="9"/>
      <c r="Z2220" s="9"/>
      <c r="AA2220" s="9"/>
      <c r="AB2220" s="9"/>
      <c r="AC2220" s="18"/>
      <c r="AD2220" s="9"/>
      <c r="AE2220" s="9"/>
      <c r="AF2220" s="9"/>
      <c r="AG2220" s="9"/>
      <c r="AH2220" s="18"/>
      <c r="AI2220" s="17"/>
      <c r="AM2220" s="109"/>
    </row>
    <row r="2221" spans="1:39" outlineLevel="2">
      <c r="A2221" s="37">
        <f>ROW()</f>
        <v>2221</v>
      </c>
      <c r="C2221" s="6" t="s">
        <v>667</v>
      </c>
      <c r="I2221" s="204"/>
      <c r="J2221" s="9"/>
      <c r="K2221" s="9"/>
      <c r="L2221" s="9"/>
      <c r="M2221" s="9"/>
      <c r="N2221" s="204"/>
      <c r="O2221" s="9"/>
      <c r="P2221" s="9"/>
      <c r="Q2221" s="9"/>
      <c r="R2221" s="9"/>
      <c r="S2221" s="18"/>
      <c r="T2221" s="204"/>
      <c r="U2221" s="9"/>
      <c r="V2221" s="9"/>
      <c r="W2221" s="9"/>
      <c r="X2221" s="18"/>
      <c r="Y2221" s="9"/>
      <c r="Z2221" s="9"/>
      <c r="AA2221" s="9"/>
      <c r="AB2221" s="9"/>
      <c r="AC2221" s="18"/>
      <c r="AD2221" s="9"/>
      <c r="AE2221" s="9"/>
      <c r="AF2221" s="9"/>
      <c r="AG2221" s="9"/>
      <c r="AH2221" s="18"/>
      <c r="AI2221" s="17"/>
      <c r="AM2221" s="109"/>
    </row>
    <row r="2222" spans="1:39" outlineLevel="2">
      <c r="A2222" s="37">
        <f>ROW()</f>
        <v>2222</v>
      </c>
      <c r="C2222" s="6" t="s">
        <v>212</v>
      </c>
      <c r="I2222" s="204">
        <f t="shared" ref="I2222:S2222" si="1463">I1815/$M$33</f>
        <v>0</v>
      </c>
      <c r="J2222" s="9">
        <f t="shared" si="1463"/>
        <v>0</v>
      </c>
      <c r="K2222" s="9">
        <f t="shared" si="1463"/>
        <v>0</v>
      </c>
      <c r="L2222" s="9">
        <f t="shared" si="1463"/>
        <v>0</v>
      </c>
      <c r="M2222" s="9">
        <f t="shared" si="1463"/>
        <v>0</v>
      </c>
      <c r="N2222" s="204">
        <f t="shared" si="1463"/>
        <v>0</v>
      </c>
      <c r="O2222" s="9">
        <f t="shared" si="1463"/>
        <v>0</v>
      </c>
      <c r="P2222" s="9">
        <f t="shared" si="1463"/>
        <v>0</v>
      </c>
      <c r="Q2222" s="9">
        <f t="shared" si="1463"/>
        <v>0</v>
      </c>
      <c r="R2222" s="9">
        <f t="shared" si="1463"/>
        <v>0</v>
      </c>
      <c r="S2222" s="18">
        <f t="shared" si="1463"/>
        <v>0</v>
      </c>
      <c r="T2222" s="204">
        <f t="shared" ref="T2222:AH2222" si="1464">T1815/T$33</f>
        <v>0</v>
      </c>
      <c r="U2222" s="9">
        <f t="shared" si="1464"/>
        <v>0</v>
      </c>
      <c r="V2222" s="9">
        <f t="shared" si="1464"/>
        <v>0</v>
      </c>
      <c r="W2222" s="9">
        <f t="shared" si="1464"/>
        <v>0</v>
      </c>
      <c r="X2222" s="18">
        <f t="shared" si="1464"/>
        <v>0</v>
      </c>
      <c r="Y2222" s="9">
        <f t="shared" si="1464"/>
        <v>0</v>
      </c>
      <c r="Z2222" s="9">
        <f t="shared" si="1464"/>
        <v>0</v>
      </c>
      <c r="AA2222" s="9">
        <f t="shared" si="1464"/>
        <v>0</v>
      </c>
      <c r="AB2222" s="9">
        <f t="shared" si="1464"/>
        <v>0</v>
      </c>
      <c r="AC2222" s="18">
        <f t="shared" si="1464"/>
        <v>0</v>
      </c>
      <c r="AD2222" s="9">
        <f t="shared" si="1464"/>
        <v>0</v>
      </c>
      <c r="AE2222" s="9">
        <f t="shared" si="1464"/>
        <v>0</v>
      </c>
      <c r="AF2222" s="9">
        <f t="shared" si="1464"/>
        <v>0</v>
      </c>
      <c r="AG2222" s="9">
        <f t="shared" si="1464"/>
        <v>0</v>
      </c>
      <c r="AH2222" s="18">
        <f t="shared" si="1464"/>
        <v>0</v>
      </c>
      <c r="AI2222" s="17"/>
      <c r="AM2222" s="109"/>
    </row>
    <row r="2223" spans="1:39" outlineLevel="2">
      <c r="A2223" s="37">
        <f>ROW()</f>
        <v>2223</v>
      </c>
      <c r="C2223" s="6" t="s">
        <v>362</v>
      </c>
      <c r="I2223" s="205">
        <f t="shared" ref="I2223:S2223" si="1465">I1816/$M$33</f>
        <v>0</v>
      </c>
      <c r="J2223" s="15">
        <f t="shared" si="1465"/>
        <v>0</v>
      </c>
      <c r="K2223" s="15">
        <f t="shared" si="1465"/>
        <v>0</v>
      </c>
      <c r="L2223" s="15">
        <f t="shared" si="1465"/>
        <v>0</v>
      </c>
      <c r="M2223" s="15">
        <f t="shared" si="1465"/>
        <v>0</v>
      </c>
      <c r="N2223" s="205">
        <f t="shared" si="1465"/>
        <v>0</v>
      </c>
      <c r="O2223" s="15">
        <f t="shared" si="1465"/>
        <v>0</v>
      </c>
      <c r="P2223" s="15">
        <f t="shared" si="1465"/>
        <v>0</v>
      </c>
      <c r="Q2223" s="15">
        <f t="shared" si="1465"/>
        <v>0</v>
      </c>
      <c r="R2223" s="15">
        <f t="shared" si="1465"/>
        <v>0</v>
      </c>
      <c r="S2223" s="206">
        <f t="shared" si="1465"/>
        <v>0</v>
      </c>
      <c r="T2223" s="205">
        <f t="shared" ref="T2223:AH2223" si="1466">T1816/T$33</f>
        <v>0</v>
      </c>
      <c r="U2223" s="15">
        <f t="shared" si="1466"/>
        <v>0</v>
      </c>
      <c r="V2223" s="15">
        <f t="shared" si="1466"/>
        <v>0</v>
      </c>
      <c r="W2223" s="15">
        <f t="shared" si="1466"/>
        <v>0</v>
      </c>
      <c r="X2223" s="206">
        <f t="shared" si="1466"/>
        <v>0</v>
      </c>
      <c r="Y2223" s="15">
        <f t="shared" si="1466"/>
        <v>0</v>
      </c>
      <c r="Z2223" s="15">
        <f t="shared" si="1466"/>
        <v>0</v>
      </c>
      <c r="AA2223" s="15">
        <f t="shared" si="1466"/>
        <v>0</v>
      </c>
      <c r="AB2223" s="15">
        <f t="shared" si="1466"/>
        <v>0</v>
      </c>
      <c r="AC2223" s="206">
        <f t="shared" si="1466"/>
        <v>0</v>
      </c>
      <c r="AD2223" s="15">
        <f t="shared" si="1466"/>
        <v>0</v>
      </c>
      <c r="AE2223" s="15">
        <f t="shared" si="1466"/>
        <v>0</v>
      </c>
      <c r="AF2223" s="15">
        <f t="shared" si="1466"/>
        <v>0</v>
      </c>
      <c r="AG2223" s="15">
        <f t="shared" si="1466"/>
        <v>0</v>
      </c>
      <c r="AH2223" s="206">
        <f t="shared" si="1466"/>
        <v>0</v>
      </c>
      <c r="AI2223" s="17"/>
      <c r="AM2223" s="109"/>
    </row>
    <row r="2224" spans="1:39" outlineLevel="2">
      <c r="A2224" s="37">
        <f>ROW()</f>
        <v>2224</v>
      </c>
      <c r="C2224" s="6" t="s">
        <v>1</v>
      </c>
      <c r="I2224" s="204">
        <f t="shared" ref="I2224:AC2224" si="1467">SUM(I2211:I2223)</f>
        <v>0</v>
      </c>
      <c r="J2224" s="9">
        <f t="shared" si="1467"/>
        <v>0</v>
      </c>
      <c r="K2224" s="9">
        <f t="shared" si="1467"/>
        <v>0</v>
      </c>
      <c r="L2224" s="9">
        <f t="shared" si="1467"/>
        <v>0</v>
      </c>
      <c r="M2224" s="9">
        <f t="shared" si="1467"/>
        <v>0</v>
      </c>
      <c r="N2224" s="204">
        <f t="shared" si="1467"/>
        <v>0</v>
      </c>
      <c r="O2224" s="9">
        <f t="shared" si="1467"/>
        <v>0</v>
      </c>
      <c r="P2224" s="9">
        <f t="shared" si="1467"/>
        <v>0</v>
      </c>
      <c r="Q2224" s="9">
        <f t="shared" si="1467"/>
        <v>0</v>
      </c>
      <c r="R2224" s="9">
        <f t="shared" si="1467"/>
        <v>0</v>
      </c>
      <c r="S2224" s="18">
        <f t="shared" si="1467"/>
        <v>0</v>
      </c>
      <c r="T2224" s="204">
        <f t="shared" si="1467"/>
        <v>2.742799776968053E-2</v>
      </c>
      <c r="U2224" s="9">
        <f t="shared" si="1467"/>
        <v>7.0014012766750247E-2</v>
      </c>
      <c r="V2224" s="9">
        <f t="shared" si="1467"/>
        <v>0.26493424315620628</v>
      </c>
      <c r="W2224" s="9">
        <f t="shared" si="1467"/>
        <v>8.4214682598027252E-2</v>
      </c>
      <c r="X2224" s="18">
        <f t="shared" si="1467"/>
        <v>7.1308465919560776E-2</v>
      </c>
      <c r="Y2224" s="9">
        <f t="shared" si="1467"/>
        <v>0</v>
      </c>
      <c r="Z2224" s="9">
        <f t="shared" si="1467"/>
        <v>0</v>
      </c>
      <c r="AA2224" s="9">
        <f t="shared" si="1467"/>
        <v>0</v>
      </c>
      <c r="AB2224" s="9">
        <f t="shared" si="1467"/>
        <v>0</v>
      </c>
      <c r="AC2224" s="18">
        <f t="shared" si="1467"/>
        <v>0</v>
      </c>
      <c r="AD2224" s="9">
        <f t="shared" ref="AD2224:AH2224" si="1468">SUM(AD2211:AD2223)</f>
        <v>0</v>
      </c>
      <c r="AE2224" s="9">
        <f t="shared" si="1468"/>
        <v>0</v>
      </c>
      <c r="AF2224" s="9">
        <f t="shared" si="1468"/>
        <v>0</v>
      </c>
      <c r="AG2224" s="9">
        <f t="shared" si="1468"/>
        <v>0</v>
      </c>
      <c r="AH2224" s="18">
        <f t="shared" si="1468"/>
        <v>0</v>
      </c>
      <c r="AI2224" s="17"/>
      <c r="AM2224" s="109"/>
    </row>
    <row r="2225" spans="1:39" outlineLevel="2">
      <c r="A2225" s="37">
        <f>ROW()</f>
        <v>2225</v>
      </c>
      <c r="B2225" s="64" t="s">
        <v>220</v>
      </c>
      <c r="I2225" s="1296" t="str">
        <f>"AA1 [m$ "&amp;$E$33&amp;"]"</f>
        <v>AA1 [m$ 31/12/2024]</v>
      </c>
      <c r="J2225" s="1297"/>
      <c r="K2225" s="1297"/>
      <c r="L2225" s="1297"/>
      <c r="M2225" s="1297"/>
      <c r="N2225" s="1293" t="str">
        <f>"AA2 [m$ "&amp;$E$33&amp;"]"</f>
        <v>AA2 [m$ 31/12/2024]</v>
      </c>
      <c r="O2225" s="1294"/>
      <c r="P2225" s="1294"/>
      <c r="Q2225" s="1294"/>
      <c r="R2225" s="1294"/>
      <c r="S2225" s="1295"/>
      <c r="T2225" s="1293" t="str">
        <f>"AA3 [m$ "&amp;$E$33&amp;"]"</f>
        <v>AA3 [m$ 31/12/2024]</v>
      </c>
      <c r="U2225" s="1294"/>
      <c r="V2225" s="1294"/>
      <c r="W2225" s="1294"/>
      <c r="X2225" s="1295"/>
      <c r="Y2225" s="1294" t="str">
        <f>"AA4 [m$ "&amp;$E$33&amp;"]"</f>
        <v>AA4 [m$ 31/12/2024]</v>
      </c>
      <c r="Z2225" s="1294"/>
      <c r="AA2225" s="1294"/>
      <c r="AB2225" s="1294"/>
      <c r="AC2225" s="1295"/>
      <c r="AD2225" s="1294" t="str">
        <f>"AA5 [m$ "&amp;$E$33&amp;"]"</f>
        <v>AA5 [m$ 31/12/2024]</v>
      </c>
      <c r="AE2225" s="1294"/>
      <c r="AF2225" s="1294"/>
      <c r="AG2225" s="1294"/>
      <c r="AH2225" s="1295"/>
      <c r="AI2225" s="17"/>
      <c r="AM2225" s="109"/>
    </row>
    <row r="2226" spans="1:39" outlineLevel="2">
      <c r="A2226" s="37">
        <f>ROW()</f>
        <v>2226</v>
      </c>
      <c r="C2226" s="167" t="s">
        <v>2</v>
      </c>
      <c r="I2226" s="204">
        <f t="shared" ref="I2226:S2226" si="1469">I1819/$M$33</f>
        <v>0</v>
      </c>
      <c r="J2226" s="9">
        <f t="shared" si="1469"/>
        <v>0</v>
      </c>
      <c r="K2226" s="9">
        <f t="shared" si="1469"/>
        <v>0</v>
      </c>
      <c r="L2226" s="9">
        <f t="shared" si="1469"/>
        <v>0</v>
      </c>
      <c r="M2226" s="9">
        <f t="shared" si="1469"/>
        <v>0</v>
      </c>
      <c r="N2226" s="204">
        <f t="shared" si="1469"/>
        <v>0</v>
      </c>
      <c r="O2226" s="9">
        <f t="shared" si="1469"/>
        <v>0</v>
      </c>
      <c r="P2226" s="9">
        <f t="shared" si="1469"/>
        <v>0</v>
      </c>
      <c r="Q2226" s="9">
        <f t="shared" si="1469"/>
        <v>0</v>
      </c>
      <c r="R2226" s="9">
        <f t="shared" si="1469"/>
        <v>0</v>
      </c>
      <c r="S2226" s="18">
        <f t="shared" si="1469"/>
        <v>0</v>
      </c>
      <c r="T2226" s="204">
        <f t="shared" ref="T2226:AH2226" si="1470">T1819/T$33</f>
        <v>0</v>
      </c>
      <c r="U2226" s="9">
        <f t="shared" si="1470"/>
        <v>0</v>
      </c>
      <c r="V2226" s="9">
        <f t="shared" si="1470"/>
        <v>0</v>
      </c>
      <c r="W2226" s="9">
        <f t="shared" si="1470"/>
        <v>0</v>
      </c>
      <c r="X2226" s="18">
        <f t="shared" si="1470"/>
        <v>0</v>
      </c>
      <c r="Y2226" s="9">
        <f t="shared" si="1470"/>
        <v>0</v>
      </c>
      <c r="Z2226" s="9">
        <f t="shared" si="1470"/>
        <v>0</v>
      </c>
      <c r="AA2226" s="9">
        <f t="shared" si="1470"/>
        <v>0</v>
      </c>
      <c r="AB2226" s="9">
        <f t="shared" si="1470"/>
        <v>0</v>
      </c>
      <c r="AC2226" s="18">
        <f t="shared" si="1470"/>
        <v>0</v>
      </c>
      <c r="AD2226" s="9">
        <f t="shared" si="1470"/>
        <v>0</v>
      </c>
      <c r="AE2226" s="9">
        <f t="shared" si="1470"/>
        <v>0</v>
      </c>
      <c r="AF2226" s="9">
        <f t="shared" si="1470"/>
        <v>0</v>
      </c>
      <c r="AG2226" s="9">
        <f t="shared" si="1470"/>
        <v>0</v>
      </c>
      <c r="AH2226" s="18">
        <f t="shared" si="1470"/>
        <v>0</v>
      </c>
      <c r="AI2226" s="17"/>
      <c r="AM2226" s="109"/>
    </row>
    <row r="2227" spans="1:39" outlineLevel="2">
      <c r="A2227" s="37">
        <f>ROW()</f>
        <v>2227</v>
      </c>
      <c r="C2227" s="6" t="s">
        <v>3</v>
      </c>
      <c r="I2227" s="204">
        <f t="shared" ref="I2227:S2227" si="1471">I1820/$M$33</f>
        <v>0</v>
      </c>
      <c r="J2227" s="9">
        <f t="shared" si="1471"/>
        <v>0</v>
      </c>
      <c r="K2227" s="9">
        <f t="shared" si="1471"/>
        <v>0</v>
      </c>
      <c r="L2227" s="9">
        <f t="shared" si="1471"/>
        <v>0</v>
      </c>
      <c r="M2227" s="9">
        <f t="shared" si="1471"/>
        <v>0</v>
      </c>
      <c r="N2227" s="204">
        <f t="shared" si="1471"/>
        <v>0</v>
      </c>
      <c r="O2227" s="9">
        <f t="shared" si="1471"/>
        <v>0</v>
      </c>
      <c r="P2227" s="9">
        <f t="shared" si="1471"/>
        <v>0</v>
      </c>
      <c r="Q2227" s="9">
        <f t="shared" si="1471"/>
        <v>0</v>
      </c>
      <c r="R2227" s="9">
        <f t="shared" si="1471"/>
        <v>0</v>
      </c>
      <c r="S2227" s="18">
        <f t="shared" si="1471"/>
        <v>0</v>
      </c>
      <c r="T2227" s="204">
        <f t="shared" ref="T2227:AH2227" si="1472">T1820/T$33</f>
        <v>0</v>
      </c>
      <c r="U2227" s="9">
        <f t="shared" si="1472"/>
        <v>0</v>
      </c>
      <c r="V2227" s="9">
        <f t="shared" si="1472"/>
        <v>0</v>
      </c>
      <c r="W2227" s="9">
        <f t="shared" si="1472"/>
        <v>0</v>
      </c>
      <c r="X2227" s="18">
        <f t="shared" si="1472"/>
        <v>0</v>
      </c>
      <c r="Y2227" s="9">
        <f t="shared" si="1472"/>
        <v>0</v>
      </c>
      <c r="Z2227" s="9">
        <f t="shared" si="1472"/>
        <v>0</v>
      </c>
      <c r="AA2227" s="9">
        <f t="shared" si="1472"/>
        <v>0</v>
      </c>
      <c r="AB2227" s="9">
        <f t="shared" si="1472"/>
        <v>0</v>
      </c>
      <c r="AC2227" s="18">
        <f t="shared" si="1472"/>
        <v>0</v>
      </c>
      <c r="AD2227" s="9">
        <f t="shared" si="1472"/>
        <v>0</v>
      </c>
      <c r="AE2227" s="9">
        <f t="shared" si="1472"/>
        <v>0</v>
      </c>
      <c r="AF2227" s="9">
        <f t="shared" si="1472"/>
        <v>0</v>
      </c>
      <c r="AG2227" s="9">
        <f t="shared" si="1472"/>
        <v>0</v>
      </c>
      <c r="AH2227" s="18">
        <f t="shared" si="1472"/>
        <v>0</v>
      </c>
      <c r="AI2227" s="17"/>
      <c r="AM2227" s="109"/>
    </row>
    <row r="2228" spans="1:39" outlineLevel="2">
      <c r="A2228" s="37">
        <f>ROW()</f>
        <v>2228</v>
      </c>
      <c r="C2228" s="6" t="s">
        <v>4</v>
      </c>
      <c r="I2228" s="204">
        <f t="shared" ref="I2228:S2228" si="1473">I1821/$M$33</f>
        <v>0</v>
      </c>
      <c r="J2228" s="9">
        <f t="shared" si="1473"/>
        <v>0</v>
      </c>
      <c r="K2228" s="9">
        <f t="shared" si="1473"/>
        <v>0</v>
      </c>
      <c r="L2228" s="9">
        <f t="shared" si="1473"/>
        <v>0</v>
      </c>
      <c r="M2228" s="9">
        <f t="shared" si="1473"/>
        <v>0</v>
      </c>
      <c r="N2228" s="204">
        <f t="shared" si="1473"/>
        <v>0</v>
      </c>
      <c r="O2228" s="9">
        <f t="shared" si="1473"/>
        <v>0</v>
      </c>
      <c r="P2228" s="9">
        <f t="shared" si="1473"/>
        <v>0</v>
      </c>
      <c r="Q2228" s="9">
        <f t="shared" si="1473"/>
        <v>0</v>
      </c>
      <c r="R2228" s="9">
        <f t="shared" si="1473"/>
        <v>0</v>
      </c>
      <c r="S2228" s="18">
        <f t="shared" si="1473"/>
        <v>0</v>
      </c>
      <c r="T2228" s="204">
        <f t="shared" ref="T2228:AH2228" si="1474">T1821/T$33</f>
        <v>0</v>
      </c>
      <c r="U2228" s="9">
        <f t="shared" si="1474"/>
        <v>0</v>
      </c>
      <c r="V2228" s="9">
        <f t="shared" si="1474"/>
        <v>0</v>
      </c>
      <c r="W2228" s="9">
        <f t="shared" si="1474"/>
        <v>0</v>
      </c>
      <c r="X2228" s="18">
        <f t="shared" si="1474"/>
        <v>0</v>
      </c>
      <c r="Y2228" s="9">
        <f t="shared" si="1474"/>
        <v>0</v>
      </c>
      <c r="Z2228" s="9">
        <f t="shared" si="1474"/>
        <v>0</v>
      </c>
      <c r="AA2228" s="9">
        <f t="shared" si="1474"/>
        <v>0</v>
      </c>
      <c r="AB2228" s="9">
        <f t="shared" si="1474"/>
        <v>0</v>
      </c>
      <c r="AC2228" s="18">
        <f t="shared" si="1474"/>
        <v>0</v>
      </c>
      <c r="AD2228" s="9">
        <f t="shared" si="1474"/>
        <v>0</v>
      </c>
      <c r="AE2228" s="9">
        <f t="shared" si="1474"/>
        <v>0</v>
      </c>
      <c r="AF2228" s="9">
        <f t="shared" si="1474"/>
        <v>0</v>
      </c>
      <c r="AG2228" s="9">
        <f t="shared" si="1474"/>
        <v>0</v>
      </c>
      <c r="AH2228" s="18">
        <f t="shared" si="1474"/>
        <v>0</v>
      </c>
      <c r="AI2228" s="17"/>
      <c r="AM2228" s="109"/>
    </row>
    <row r="2229" spans="1:39" outlineLevel="2">
      <c r="A2229" s="37">
        <f>ROW()</f>
        <v>2229</v>
      </c>
      <c r="C2229" s="6" t="s">
        <v>208</v>
      </c>
      <c r="I2229" s="204">
        <f t="shared" ref="I2229:S2229" si="1475">I1822/$M$33</f>
        <v>0</v>
      </c>
      <c r="J2229" s="9">
        <f t="shared" si="1475"/>
        <v>0</v>
      </c>
      <c r="K2229" s="9">
        <f t="shared" si="1475"/>
        <v>0</v>
      </c>
      <c r="L2229" s="9">
        <f t="shared" si="1475"/>
        <v>0</v>
      </c>
      <c r="M2229" s="9">
        <f t="shared" si="1475"/>
        <v>0</v>
      </c>
      <c r="N2229" s="204">
        <f t="shared" si="1475"/>
        <v>0</v>
      </c>
      <c r="O2229" s="9">
        <f t="shared" si="1475"/>
        <v>0</v>
      </c>
      <c r="P2229" s="9">
        <f t="shared" si="1475"/>
        <v>0</v>
      </c>
      <c r="Q2229" s="9">
        <f t="shared" si="1475"/>
        <v>0</v>
      </c>
      <c r="R2229" s="9">
        <f t="shared" si="1475"/>
        <v>0</v>
      </c>
      <c r="S2229" s="18">
        <f t="shared" si="1475"/>
        <v>0</v>
      </c>
      <c r="T2229" s="204">
        <f t="shared" ref="T2229:AH2229" si="1476">T1822/T$33</f>
        <v>0.22905575591774396</v>
      </c>
      <c r="U2229" s="9">
        <f t="shared" si="1476"/>
        <v>0.19544689992859945</v>
      </c>
      <c r="V2229" s="9">
        <f t="shared" si="1476"/>
        <v>8.5051343952314284E-2</v>
      </c>
      <c r="W2229" s="9">
        <f t="shared" si="1476"/>
        <v>0.14723842879570201</v>
      </c>
      <c r="X2229" s="18">
        <f t="shared" si="1476"/>
        <v>0.49501926725009304</v>
      </c>
      <c r="Y2229" s="9">
        <f t="shared" si="1476"/>
        <v>0</v>
      </c>
      <c r="Z2229" s="9">
        <f t="shared" si="1476"/>
        <v>0</v>
      </c>
      <c r="AA2229" s="9">
        <f t="shared" si="1476"/>
        <v>0</v>
      </c>
      <c r="AB2229" s="9">
        <f t="shared" si="1476"/>
        <v>0</v>
      </c>
      <c r="AC2229" s="18">
        <f t="shared" si="1476"/>
        <v>0</v>
      </c>
      <c r="AD2229" s="9">
        <f t="shared" si="1476"/>
        <v>0</v>
      </c>
      <c r="AE2229" s="9">
        <f t="shared" si="1476"/>
        <v>0</v>
      </c>
      <c r="AF2229" s="9">
        <f t="shared" si="1476"/>
        <v>0</v>
      </c>
      <c r="AG2229" s="9">
        <f t="shared" si="1476"/>
        <v>0</v>
      </c>
      <c r="AH2229" s="18">
        <f t="shared" si="1476"/>
        <v>0</v>
      </c>
      <c r="AI2229" s="17"/>
      <c r="AM2229" s="109"/>
    </row>
    <row r="2230" spans="1:39" outlineLevel="2">
      <c r="A2230" s="37">
        <f>ROW()</f>
        <v>2230</v>
      </c>
      <c r="C2230" s="6" t="s">
        <v>473</v>
      </c>
      <c r="I2230" s="204">
        <f t="shared" ref="I2230:S2230" si="1477">I1823/$M$33</f>
        <v>0</v>
      </c>
      <c r="J2230" s="9">
        <f t="shared" si="1477"/>
        <v>0</v>
      </c>
      <c r="K2230" s="9">
        <f t="shared" si="1477"/>
        <v>0</v>
      </c>
      <c r="L2230" s="9">
        <f t="shared" si="1477"/>
        <v>0</v>
      </c>
      <c r="M2230" s="9">
        <f t="shared" si="1477"/>
        <v>0</v>
      </c>
      <c r="N2230" s="204">
        <f t="shared" si="1477"/>
        <v>0</v>
      </c>
      <c r="O2230" s="9">
        <f t="shared" si="1477"/>
        <v>0</v>
      </c>
      <c r="P2230" s="9">
        <f t="shared" si="1477"/>
        <v>0</v>
      </c>
      <c r="Q2230" s="9">
        <f t="shared" si="1477"/>
        <v>0</v>
      </c>
      <c r="R2230" s="9">
        <f t="shared" si="1477"/>
        <v>0</v>
      </c>
      <c r="S2230" s="18">
        <f t="shared" si="1477"/>
        <v>0</v>
      </c>
      <c r="T2230" s="204">
        <f t="shared" ref="T2230:AH2230" si="1478">T1823/T$33</f>
        <v>0</v>
      </c>
      <c r="U2230" s="9">
        <f t="shared" si="1478"/>
        <v>0</v>
      </c>
      <c r="V2230" s="9">
        <f t="shared" si="1478"/>
        <v>0</v>
      </c>
      <c r="W2230" s="9">
        <f t="shared" si="1478"/>
        <v>0</v>
      </c>
      <c r="X2230" s="18">
        <f t="shared" si="1478"/>
        <v>0</v>
      </c>
      <c r="Y2230" s="9">
        <f t="shared" si="1478"/>
        <v>0</v>
      </c>
      <c r="Z2230" s="9">
        <f t="shared" si="1478"/>
        <v>0</v>
      </c>
      <c r="AA2230" s="9">
        <f t="shared" si="1478"/>
        <v>0</v>
      </c>
      <c r="AB2230" s="9">
        <f t="shared" si="1478"/>
        <v>0</v>
      </c>
      <c r="AC2230" s="18">
        <f t="shared" si="1478"/>
        <v>0</v>
      </c>
      <c r="AD2230" s="9">
        <f t="shared" si="1478"/>
        <v>0</v>
      </c>
      <c r="AE2230" s="9">
        <f t="shared" si="1478"/>
        <v>0</v>
      </c>
      <c r="AF2230" s="9">
        <f t="shared" si="1478"/>
        <v>0</v>
      </c>
      <c r="AG2230" s="9">
        <f t="shared" si="1478"/>
        <v>0</v>
      </c>
      <c r="AH2230" s="18">
        <f t="shared" si="1478"/>
        <v>0</v>
      </c>
      <c r="AI2230" s="17"/>
      <c r="AM2230" s="109"/>
    </row>
    <row r="2231" spans="1:39" outlineLevel="2">
      <c r="A2231" s="37">
        <f>ROW()</f>
        <v>2231</v>
      </c>
      <c r="C2231" s="6" t="s">
        <v>474</v>
      </c>
      <c r="I2231" s="204">
        <f t="shared" ref="I2231:S2231" si="1479">I1824/$M$33</f>
        <v>0</v>
      </c>
      <c r="J2231" s="9">
        <f t="shared" si="1479"/>
        <v>0</v>
      </c>
      <c r="K2231" s="9">
        <f t="shared" si="1479"/>
        <v>0</v>
      </c>
      <c r="L2231" s="9">
        <f t="shared" si="1479"/>
        <v>0</v>
      </c>
      <c r="M2231" s="9">
        <f t="shared" si="1479"/>
        <v>0</v>
      </c>
      <c r="N2231" s="204">
        <f t="shared" si="1479"/>
        <v>0</v>
      </c>
      <c r="O2231" s="9">
        <f t="shared" si="1479"/>
        <v>0</v>
      </c>
      <c r="P2231" s="9">
        <f t="shared" si="1479"/>
        <v>0</v>
      </c>
      <c r="Q2231" s="9">
        <f t="shared" si="1479"/>
        <v>0</v>
      </c>
      <c r="R2231" s="9">
        <f t="shared" si="1479"/>
        <v>0</v>
      </c>
      <c r="S2231" s="18">
        <f t="shared" si="1479"/>
        <v>0</v>
      </c>
      <c r="T2231" s="204">
        <f t="shared" ref="T2231:AH2231" si="1480">T1824/T$33</f>
        <v>0</v>
      </c>
      <c r="U2231" s="9">
        <f t="shared" si="1480"/>
        <v>0</v>
      </c>
      <c r="V2231" s="9">
        <f t="shared" si="1480"/>
        <v>0</v>
      </c>
      <c r="W2231" s="9">
        <f t="shared" si="1480"/>
        <v>0</v>
      </c>
      <c r="X2231" s="18">
        <f t="shared" si="1480"/>
        <v>0</v>
      </c>
      <c r="Y2231" s="9">
        <f t="shared" si="1480"/>
        <v>0</v>
      </c>
      <c r="Z2231" s="9">
        <f t="shared" si="1480"/>
        <v>0</v>
      </c>
      <c r="AA2231" s="9">
        <f t="shared" si="1480"/>
        <v>0</v>
      </c>
      <c r="AB2231" s="9">
        <f t="shared" si="1480"/>
        <v>0</v>
      </c>
      <c r="AC2231" s="18">
        <f t="shared" si="1480"/>
        <v>0</v>
      </c>
      <c r="AD2231" s="9">
        <f t="shared" si="1480"/>
        <v>0</v>
      </c>
      <c r="AE2231" s="9">
        <f t="shared" si="1480"/>
        <v>0</v>
      </c>
      <c r="AF2231" s="9">
        <f t="shared" si="1480"/>
        <v>0</v>
      </c>
      <c r="AG2231" s="9">
        <f t="shared" si="1480"/>
        <v>0</v>
      </c>
      <c r="AH2231" s="18">
        <f t="shared" si="1480"/>
        <v>0</v>
      </c>
      <c r="AI2231" s="17"/>
      <c r="AM2231" s="109"/>
    </row>
    <row r="2232" spans="1:39" outlineLevel="2">
      <c r="A2232" s="37">
        <f>ROW()</f>
        <v>2232</v>
      </c>
      <c r="C2232" s="6" t="s">
        <v>477</v>
      </c>
      <c r="I2232" s="204">
        <f t="shared" ref="I2232:S2232" si="1481">I1825/$M$33</f>
        <v>0</v>
      </c>
      <c r="J2232" s="9">
        <f t="shared" si="1481"/>
        <v>0</v>
      </c>
      <c r="K2232" s="9">
        <f t="shared" si="1481"/>
        <v>0</v>
      </c>
      <c r="L2232" s="9">
        <f t="shared" si="1481"/>
        <v>0</v>
      </c>
      <c r="M2232" s="9">
        <f t="shared" si="1481"/>
        <v>0</v>
      </c>
      <c r="N2232" s="204">
        <f t="shared" si="1481"/>
        <v>0</v>
      </c>
      <c r="O2232" s="9">
        <f t="shared" si="1481"/>
        <v>0</v>
      </c>
      <c r="P2232" s="9">
        <f t="shared" si="1481"/>
        <v>0</v>
      </c>
      <c r="Q2232" s="9">
        <f t="shared" si="1481"/>
        <v>0</v>
      </c>
      <c r="R2232" s="9">
        <f t="shared" si="1481"/>
        <v>0</v>
      </c>
      <c r="S2232" s="18">
        <f t="shared" si="1481"/>
        <v>0</v>
      </c>
      <c r="T2232" s="204">
        <f t="shared" ref="T2232:AH2232" si="1482">T1825/T$33</f>
        <v>0</v>
      </c>
      <c r="U2232" s="9">
        <f t="shared" si="1482"/>
        <v>0</v>
      </c>
      <c r="V2232" s="9">
        <f t="shared" si="1482"/>
        <v>0</v>
      </c>
      <c r="W2232" s="9">
        <f t="shared" si="1482"/>
        <v>0</v>
      </c>
      <c r="X2232" s="18">
        <f t="shared" si="1482"/>
        <v>0</v>
      </c>
      <c r="Y2232" s="9">
        <f t="shared" si="1482"/>
        <v>0</v>
      </c>
      <c r="Z2232" s="9">
        <f t="shared" si="1482"/>
        <v>0</v>
      </c>
      <c r="AA2232" s="9">
        <f t="shared" si="1482"/>
        <v>0</v>
      </c>
      <c r="AB2232" s="9">
        <f t="shared" si="1482"/>
        <v>0</v>
      </c>
      <c r="AC2232" s="18">
        <f t="shared" si="1482"/>
        <v>0</v>
      </c>
      <c r="AD2232" s="9">
        <f t="shared" si="1482"/>
        <v>0</v>
      </c>
      <c r="AE2232" s="9">
        <f t="shared" si="1482"/>
        <v>0</v>
      </c>
      <c r="AF2232" s="9">
        <f t="shared" si="1482"/>
        <v>0</v>
      </c>
      <c r="AG2232" s="9">
        <f t="shared" si="1482"/>
        <v>0</v>
      </c>
      <c r="AH2232" s="18">
        <f t="shared" si="1482"/>
        <v>0</v>
      </c>
      <c r="AI2232" s="17"/>
      <c r="AM2232" s="109"/>
    </row>
    <row r="2233" spans="1:39" outlineLevel="2">
      <c r="A2233" s="37">
        <f>ROW()</f>
        <v>2233</v>
      </c>
      <c r="C2233" s="6" t="s">
        <v>511</v>
      </c>
      <c r="I2233" s="204">
        <f t="shared" ref="I2233:S2233" si="1483">I1826/$M$33</f>
        <v>0</v>
      </c>
      <c r="J2233" s="9">
        <f t="shared" si="1483"/>
        <v>0</v>
      </c>
      <c r="K2233" s="9">
        <f t="shared" si="1483"/>
        <v>0</v>
      </c>
      <c r="L2233" s="9">
        <f t="shared" si="1483"/>
        <v>0</v>
      </c>
      <c r="M2233" s="9">
        <f t="shared" si="1483"/>
        <v>0</v>
      </c>
      <c r="N2233" s="204">
        <f t="shared" si="1483"/>
        <v>0</v>
      </c>
      <c r="O2233" s="9">
        <f t="shared" si="1483"/>
        <v>0</v>
      </c>
      <c r="P2233" s="9">
        <f t="shared" si="1483"/>
        <v>0</v>
      </c>
      <c r="Q2233" s="9">
        <f t="shared" si="1483"/>
        <v>0</v>
      </c>
      <c r="R2233" s="9">
        <f t="shared" si="1483"/>
        <v>0</v>
      </c>
      <c r="S2233" s="18">
        <f t="shared" si="1483"/>
        <v>0</v>
      </c>
      <c r="T2233" s="204">
        <f t="shared" ref="T2233:AH2233" si="1484">T1826/T$33</f>
        <v>0</v>
      </c>
      <c r="U2233" s="9">
        <f t="shared" si="1484"/>
        <v>0</v>
      </c>
      <c r="V2233" s="9">
        <f t="shared" si="1484"/>
        <v>0</v>
      </c>
      <c r="W2233" s="9">
        <f t="shared" si="1484"/>
        <v>0</v>
      </c>
      <c r="X2233" s="18">
        <f t="shared" si="1484"/>
        <v>0</v>
      </c>
      <c r="Y2233" s="9">
        <f t="shared" si="1484"/>
        <v>0</v>
      </c>
      <c r="Z2233" s="9">
        <f t="shared" si="1484"/>
        <v>0</v>
      </c>
      <c r="AA2233" s="9">
        <f t="shared" si="1484"/>
        <v>0</v>
      </c>
      <c r="AB2233" s="9">
        <f t="shared" si="1484"/>
        <v>0</v>
      </c>
      <c r="AC2233" s="18">
        <f t="shared" si="1484"/>
        <v>0</v>
      </c>
      <c r="AD2233" s="9">
        <f t="shared" si="1484"/>
        <v>0</v>
      </c>
      <c r="AE2233" s="9">
        <f t="shared" si="1484"/>
        <v>0</v>
      </c>
      <c r="AF2233" s="9">
        <f t="shared" si="1484"/>
        <v>0</v>
      </c>
      <c r="AG2233" s="9">
        <f t="shared" si="1484"/>
        <v>0</v>
      </c>
      <c r="AH2233" s="18">
        <f t="shared" si="1484"/>
        <v>0</v>
      </c>
      <c r="AI2233" s="17"/>
      <c r="AM2233" s="109"/>
    </row>
    <row r="2234" spans="1:39" outlineLevel="2">
      <c r="A2234" s="37">
        <f>ROW()</f>
        <v>2234</v>
      </c>
      <c r="C2234" s="6" t="s">
        <v>655</v>
      </c>
      <c r="I2234" s="204"/>
      <c r="J2234" s="9"/>
      <c r="K2234" s="9"/>
      <c r="L2234" s="9"/>
      <c r="M2234" s="9"/>
      <c r="N2234" s="204"/>
      <c r="O2234" s="9"/>
      <c r="P2234" s="9"/>
      <c r="Q2234" s="9"/>
      <c r="R2234" s="9"/>
      <c r="S2234" s="18"/>
      <c r="T2234" s="204"/>
      <c r="U2234" s="9"/>
      <c r="V2234" s="9"/>
      <c r="W2234" s="9"/>
      <c r="X2234" s="18"/>
      <c r="Y2234" s="9"/>
      <c r="Z2234" s="9"/>
      <c r="AA2234" s="9"/>
      <c r="AB2234" s="9"/>
      <c r="AC2234" s="18"/>
      <c r="AD2234" s="9"/>
      <c r="AE2234" s="9"/>
      <c r="AF2234" s="9"/>
      <c r="AG2234" s="9"/>
      <c r="AH2234" s="18"/>
      <c r="AI2234" s="17"/>
      <c r="AM2234" s="109"/>
    </row>
    <row r="2235" spans="1:39" outlineLevel="2">
      <c r="A2235" s="37">
        <f>ROW()</f>
        <v>2235</v>
      </c>
      <c r="C2235" s="6" t="s">
        <v>656</v>
      </c>
      <c r="I2235" s="204"/>
      <c r="J2235" s="9"/>
      <c r="K2235" s="9"/>
      <c r="L2235" s="9"/>
      <c r="M2235" s="9"/>
      <c r="N2235" s="204"/>
      <c r="O2235" s="9"/>
      <c r="P2235" s="9"/>
      <c r="Q2235" s="9"/>
      <c r="R2235" s="9"/>
      <c r="S2235" s="18"/>
      <c r="T2235" s="204"/>
      <c r="U2235" s="9"/>
      <c r="V2235" s="9"/>
      <c r="W2235" s="9"/>
      <c r="X2235" s="18"/>
      <c r="Y2235" s="9"/>
      <c r="Z2235" s="9"/>
      <c r="AA2235" s="9"/>
      <c r="AB2235" s="9"/>
      <c r="AC2235" s="18"/>
      <c r="AD2235" s="9"/>
      <c r="AE2235" s="9"/>
      <c r="AF2235" s="9"/>
      <c r="AG2235" s="9"/>
      <c r="AH2235" s="18"/>
      <c r="AI2235" s="17"/>
      <c r="AM2235" s="109"/>
    </row>
    <row r="2236" spans="1:39" outlineLevel="2">
      <c r="A2236" s="37">
        <f>ROW()</f>
        <v>2236</v>
      </c>
      <c r="C2236" s="6" t="s">
        <v>667</v>
      </c>
      <c r="I2236" s="204"/>
      <c r="J2236" s="9"/>
      <c r="K2236" s="9"/>
      <c r="L2236" s="9"/>
      <c r="M2236" s="9"/>
      <c r="N2236" s="204"/>
      <c r="O2236" s="9"/>
      <c r="P2236" s="9"/>
      <c r="Q2236" s="9"/>
      <c r="R2236" s="9"/>
      <c r="S2236" s="18"/>
      <c r="T2236" s="204"/>
      <c r="U2236" s="9"/>
      <c r="V2236" s="9"/>
      <c r="W2236" s="9"/>
      <c r="X2236" s="18"/>
      <c r="Y2236" s="9"/>
      <c r="Z2236" s="9"/>
      <c r="AA2236" s="9"/>
      <c r="AB2236" s="9"/>
      <c r="AC2236" s="18"/>
      <c r="AD2236" s="9"/>
      <c r="AE2236" s="9"/>
      <c r="AF2236" s="9"/>
      <c r="AG2236" s="9"/>
      <c r="AH2236" s="18"/>
      <c r="AI2236" s="17"/>
      <c r="AM2236" s="109"/>
    </row>
    <row r="2237" spans="1:39" outlineLevel="2">
      <c r="A2237" s="37">
        <f>ROW()</f>
        <v>2237</v>
      </c>
      <c r="C2237" s="6" t="s">
        <v>212</v>
      </c>
      <c r="I2237" s="204">
        <f t="shared" ref="I2237:S2237" si="1485">I1830/$M$33</f>
        <v>0</v>
      </c>
      <c r="J2237" s="9">
        <f t="shared" si="1485"/>
        <v>0</v>
      </c>
      <c r="K2237" s="9">
        <f t="shared" si="1485"/>
        <v>0</v>
      </c>
      <c r="L2237" s="9">
        <f t="shared" si="1485"/>
        <v>0</v>
      </c>
      <c r="M2237" s="9">
        <f t="shared" si="1485"/>
        <v>0</v>
      </c>
      <c r="N2237" s="204">
        <f t="shared" si="1485"/>
        <v>0</v>
      </c>
      <c r="O2237" s="9">
        <f t="shared" si="1485"/>
        <v>0</v>
      </c>
      <c r="P2237" s="9">
        <f t="shared" si="1485"/>
        <v>0</v>
      </c>
      <c r="Q2237" s="9">
        <f t="shared" si="1485"/>
        <v>0</v>
      </c>
      <c r="R2237" s="9">
        <f t="shared" si="1485"/>
        <v>0</v>
      </c>
      <c r="S2237" s="18">
        <f t="shared" si="1485"/>
        <v>0</v>
      </c>
      <c r="T2237" s="204">
        <f t="shared" ref="T2237:AH2237" si="1486">T1830/T$33</f>
        <v>0</v>
      </c>
      <c r="U2237" s="9">
        <f t="shared" si="1486"/>
        <v>0</v>
      </c>
      <c r="V2237" s="9">
        <f t="shared" si="1486"/>
        <v>0</v>
      </c>
      <c r="W2237" s="9">
        <f t="shared" si="1486"/>
        <v>0</v>
      </c>
      <c r="X2237" s="18">
        <f t="shared" si="1486"/>
        <v>0</v>
      </c>
      <c r="Y2237" s="9">
        <f t="shared" si="1486"/>
        <v>0</v>
      </c>
      <c r="Z2237" s="9">
        <f t="shared" si="1486"/>
        <v>0</v>
      </c>
      <c r="AA2237" s="9">
        <f t="shared" si="1486"/>
        <v>0</v>
      </c>
      <c r="AB2237" s="9">
        <f t="shared" si="1486"/>
        <v>0</v>
      </c>
      <c r="AC2237" s="18">
        <f t="shared" si="1486"/>
        <v>0</v>
      </c>
      <c r="AD2237" s="9">
        <f t="shared" si="1486"/>
        <v>0</v>
      </c>
      <c r="AE2237" s="9">
        <f t="shared" si="1486"/>
        <v>0</v>
      </c>
      <c r="AF2237" s="9">
        <f t="shared" si="1486"/>
        <v>0</v>
      </c>
      <c r="AG2237" s="9">
        <f t="shared" si="1486"/>
        <v>0</v>
      </c>
      <c r="AH2237" s="18">
        <f t="shared" si="1486"/>
        <v>0</v>
      </c>
      <c r="AI2237" s="17"/>
      <c r="AM2237" s="109"/>
    </row>
    <row r="2238" spans="1:39" outlineLevel="2">
      <c r="A2238" s="37">
        <f>ROW()</f>
        <v>2238</v>
      </c>
      <c r="C2238" s="6" t="s">
        <v>362</v>
      </c>
      <c r="I2238" s="205">
        <f t="shared" ref="I2238:S2238" si="1487">I1831/$M$33</f>
        <v>0</v>
      </c>
      <c r="J2238" s="15">
        <f t="shared" si="1487"/>
        <v>0</v>
      </c>
      <c r="K2238" s="15">
        <f t="shared" si="1487"/>
        <v>0</v>
      </c>
      <c r="L2238" s="15">
        <f t="shared" si="1487"/>
        <v>0</v>
      </c>
      <c r="M2238" s="15">
        <f t="shared" si="1487"/>
        <v>0</v>
      </c>
      <c r="N2238" s="205">
        <f t="shared" si="1487"/>
        <v>0</v>
      </c>
      <c r="O2238" s="15">
        <f t="shared" si="1487"/>
        <v>0</v>
      </c>
      <c r="P2238" s="15">
        <f t="shared" si="1487"/>
        <v>0</v>
      </c>
      <c r="Q2238" s="15">
        <f t="shared" si="1487"/>
        <v>0</v>
      </c>
      <c r="R2238" s="15">
        <f t="shared" si="1487"/>
        <v>0</v>
      </c>
      <c r="S2238" s="206">
        <f t="shared" si="1487"/>
        <v>0</v>
      </c>
      <c r="T2238" s="205">
        <f t="shared" ref="T2238:AH2238" si="1488">T1831/T$33</f>
        <v>0</v>
      </c>
      <c r="U2238" s="15">
        <f t="shared" si="1488"/>
        <v>0</v>
      </c>
      <c r="V2238" s="15">
        <f t="shared" si="1488"/>
        <v>0</v>
      </c>
      <c r="W2238" s="15">
        <f t="shared" si="1488"/>
        <v>0</v>
      </c>
      <c r="X2238" s="206">
        <f t="shared" si="1488"/>
        <v>0</v>
      </c>
      <c r="Y2238" s="15">
        <f t="shared" si="1488"/>
        <v>0</v>
      </c>
      <c r="Z2238" s="15">
        <f t="shared" si="1488"/>
        <v>0</v>
      </c>
      <c r="AA2238" s="15">
        <f t="shared" si="1488"/>
        <v>0</v>
      </c>
      <c r="AB2238" s="15">
        <f t="shared" si="1488"/>
        <v>0</v>
      </c>
      <c r="AC2238" s="206">
        <f t="shared" si="1488"/>
        <v>0</v>
      </c>
      <c r="AD2238" s="15">
        <f t="shared" si="1488"/>
        <v>0</v>
      </c>
      <c r="AE2238" s="15">
        <f t="shared" si="1488"/>
        <v>0</v>
      </c>
      <c r="AF2238" s="15">
        <f t="shared" si="1488"/>
        <v>0</v>
      </c>
      <c r="AG2238" s="15">
        <f t="shared" si="1488"/>
        <v>0</v>
      </c>
      <c r="AH2238" s="206">
        <f t="shared" si="1488"/>
        <v>0</v>
      </c>
      <c r="AI2238" s="17"/>
      <c r="AM2238" s="109"/>
    </row>
    <row r="2239" spans="1:39" outlineLevel="2">
      <c r="A2239" s="37">
        <f>ROW()</f>
        <v>2239</v>
      </c>
      <c r="C2239" s="6" t="s">
        <v>1</v>
      </c>
      <c r="I2239" s="204">
        <f t="shared" ref="I2239:AC2239" si="1489">SUM(I2226:I2238)</f>
        <v>0</v>
      </c>
      <c r="J2239" s="9">
        <f t="shared" si="1489"/>
        <v>0</v>
      </c>
      <c r="K2239" s="9">
        <f t="shared" si="1489"/>
        <v>0</v>
      </c>
      <c r="L2239" s="9">
        <f t="shared" si="1489"/>
        <v>0</v>
      </c>
      <c r="M2239" s="9">
        <f t="shared" si="1489"/>
        <v>0</v>
      </c>
      <c r="N2239" s="204">
        <f t="shared" si="1489"/>
        <v>0</v>
      </c>
      <c r="O2239" s="9">
        <f t="shared" si="1489"/>
        <v>0</v>
      </c>
      <c r="P2239" s="9">
        <f t="shared" si="1489"/>
        <v>0</v>
      </c>
      <c r="Q2239" s="9">
        <f t="shared" si="1489"/>
        <v>0</v>
      </c>
      <c r="R2239" s="9">
        <f t="shared" si="1489"/>
        <v>0</v>
      </c>
      <c r="S2239" s="18">
        <f t="shared" si="1489"/>
        <v>0</v>
      </c>
      <c r="T2239" s="204">
        <f t="shared" si="1489"/>
        <v>0.22905575591774396</v>
      </c>
      <c r="U2239" s="9">
        <f t="shared" si="1489"/>
        <v>0.19544689992859945</v>
      </c>
      <c r="V2239" s="9">
        <f t="shared" si="1489"/>
        <v>8.5051343952314284E-2</v>
      </c>
      <c r="W2239" s="9">
        <f t="shared" si="1489"/>
        <v>0.14723842879570201</v>
      </c>
      <c r="X2239" s="18">
        <f t="shared" si="1489"/>
        <v>0.49501926725009304</v>
      </c>
      <c r="Y2239" s="9">
        <f t="shared" si="1489"/>
        <v>0</v>
      </c>
      <c r="Z2239" s="9">
        <f t="shared" si="1489"/>
        <v>0</v>
      </c>
      <c r="AA2239" s="9">
        <f t="shared" si="1489"/>
        <v>0</v>
      </c>
      <c r="AB2239" s="9">
        <f t="shared" si="1489"/>
        <v>0</v>
      </c>
      <c r="AC2239" s="18">
        <f t="shared" si="1489"/>
        <v>0</v>
      </c>
      <c r="AD2239" s="9">
        <f t="shared" ref="AD2239:AH2239" si="1490">SUM(AD2226:AD2238)</f>
        <v>0</v>
      </c>
      <c r="AE2239" s="9">
        <f t="shared" si="1490"/>
        <v>0</v>
      </c>
      <c r="AF2239" s="9">
        <f t="shared" si="1490"/>
        <v>0</v>
      </c>
      <c r="AG2239" s="9">
        <f t="shared" si="1490"/>
        <v>0</v>
      </c>
      <c r="AH2239" s="18">
        <f t="shared" si="1490"/>
        <v>0</v>
      </c>
      <c r="AI2239" s="17"/>
      <c r="AM2239" s="109"/>
    </row>
    <row r="2240" spans="1:39" outlineLevel="2">
      <c r="A2240" s="37">
        <f>ROW()</f>
        <v>2240</v>
      </c>
      <c r="B2240" s="64" t="s">
        <v>221</v>
      </c>
      <c r="I2240" s="1296" t="str">
        <f>"AA1 [m$ "&amp;$E$33&amp;"]"</f>
        <v>AA1 [m$ 31/12/2024]</v>
      </c>
      <c r="J2240" s="1297"/>
      <c r="K2240" s="1297"/>
      <c r="L2240" s="1297"/>
      <c r="M2240" s="1297"/>
      <c r="N2240" s="1293" t="str">
        <f>"AA2 [m$ "&amp;$E$33&amp;"]"</f>
        <v>AA2 [m$ 31/12/2024]</v>
      </c>
      <c r="O2240" s="1294"/>
      <c r="P2240" s="1294"/>
      <c r="Q2240" s="1294"/>
      <c r="R2240" s="1294"/>
      <c r="S2240" s="1295"/>
      <c r="T2240" s="1293" t="str">
        <f>"AA3 [m$ "&amp;$E$33&amp;"]"</f>
        <v>AA3 [m$ 31/12/2024]</v>
      </c>
      <c r="U2240" s="1294"/>
      <c r="V2240" s="1294"/>
      <c r="W2240" s="1294"/>
      <c r="X2240" s="1295"/>
      <c r="Y2240" s="1294" t="str">
        <f>"AA4 [m$ "&amp;$E$33&amp;"]"</f>
        <v>AA4 [m$ 31/12/2024]</v>
      </c>
      <c r="Z2240" s="1294"/>
      <c r="AA2240" s="1294"/>
      <c r="AB2240" s="1294"/>
      <c r="AC2240" s="1295"/>
      <c r="AD2240" s="1294" t="str">
        <f>"AA5 [m$ "&amp;$E$33&amp;"]"</f>
        <v>AA5 [m$ 31/12/2024]</v>
      </c>
      <c r="AE2240" s="1294"/>
      <c r="AF2240" s="1294"/>
      <c r="AG2240" s="1294"/>
      <c r="AH2240" s="1295"/>
      <c r="AI2240" s="17"/>
      <c r="AM2240" s="109"/>
    </row>
    <row r="2241" spans="1:39" outlineLevel="2">
      <c r="A2241" s="37">
        <f>ROW()</f>
        <v>2241</v>
      </c>
      <c r="C2241" s="167" t="s">
        <v>2</v>
      </c>
      <c r="I2241" s="204">
        <f t="shared" ref="I2241:S2241" si="1491">I1834/$M$33</f>
        <v>0</v>
      </c>
      <c r="J2241" s="9">
        <f t="shared" si="1491"/>
        <v>0</v>
      </c>
      <c r="K2241" s="9">
        <f t="shared" si="1491"/>
        <v>0</v>
      </c>
      <c r="L2241" s="9">
        <f t="shared" si="1491"/>
        <v>0</v>
      </c>
      <c r="M2241" s="9">
        <f t="shared" si="1491"/>
        <v>0</v>
      </c>
      <c r="N2241" s="204">
        <f t="shared" si="1491"/>
        <v>0</v>
      </c>
      <c r="O2241" s="9">
        <f t="shared" si="1491"/>
        <v>0</v>
      </c>
      <c r="P2241" s="9">
        <f t="shared" si="1491"/>
        <v>0</v>
      </c>
      <c r="Q2241" s="9">
        <f t="shared" si="1491"/>
        <v>0</v>
      </c>
      <c r="R2241" s="9">
        <f t="shared" si="1491"/>
        <v>0</v>
      </c>
      <c r="S2241" s="18">
        <f t="shared" si="1491"/>
        <v>0</v>
      </c>
      <c r="T2241" s="204">
        <f t="shared" ref="T2241:AH2241" si="1492">T1834/T$33</f>
        <v>0</v>
      </c>
      <c r="U2241" s="9">
        <f t="shared" si="1492"/>
        <v>0</v>
      </c>
      <c r="V2241" s="9">
        <f t="shared" si="1492"/>
        <v>0</v>
      </c>
      <c r="W2241" s="9">
        <f t="shared" si="1492"/>
        <v>0</v>
      </c>
      <c r="X2241" s="18">
        <f t="shared" si="1492"/>
        <v>0</v>
      </c>
      <c r="Y2241" s="9">
        <f t="shared" si="1492"/>
        <v>0</v>
      </c>
      <c r="Z2241" s="9">
        <f t="shared" si="1492"/>
        <v>0</v>
      </c>
      <c r="AA2241" s="9">
        <f t="shared" si="1492"/>
        <v>0</v>
      </c>
      <c r="AB2241" s="9">
        <f t="shared" si="1492"/>
        <v>0</v>
      </c>
      <c r="AC2241" s="18">
        <f t="shared" si="1492"/>
        <v>0</v>
      </c>
      <c r="AD2241" s="9">
        <f t="shared" si="1492"/>
        <v>0</v>
      </c>
      <c r="AE2241" s="9">
        <f t="shared" si="1492"/>
        <v>0</v>
      </c>
      <c r="AF2241" s="9">
        <f t="shared" si="1492"/>
        <v>0</v>
      </c>
      <c r="AG2241" s="9">
        <f t="shared" si="1492"/>
        <v>0</v>
      </c>
      <c r="AH2241" s="18">
        <f t="shared" si="1492"/>
        <v>0</v>
      </c>
      <c r="AI2241" s="17"/>
      <c r="AM2241" s="109"/>
    </row>
    <row r="2242" spans="1:39" outlineLevel="2">
      <c r="A2242" s="37">
        <f>ROW()</f>
        <v>2242</v>
      </c>
      <c r="C2242" s="6" t="s">
        <v>3</v>
      </c>
      <c r="I2242" s="204">
        <f t="shared" ref="I2242:S2242" si="1493">I1835/$M$33</f>
        <v>0</v>
      </c>
      <c r="J2242" s="9">
        <f t="shared" si="1493"/>
        <v>0</v>
      </c>
      <c r="K2242" s="9">
        <f t="shared" si="1493"/>
        <v>0</v>
      </c>
      <c r="L2242" s="9">
        <f t="shared" si="1493"/>
        <v>0</v>
      </c>
      <c r="M2242" s="9">
        <f t="shared" si="1493"/>
        <v>0</v>
      </c>
      <c r="N2242" s="204">
        <f t="shared" si="1493"/>
        <v>0</v>
      </c>
      <c r="O2242" s="9">
        <f t="shared" si="1493"/>
        <v>0</v>
      </c>
      <c r="P2242" s="9">
        <f t="shared" si="1493"/>
        <v>0</v>
      </c>
      <c r="Q2242" s="9">
        <f t="shared" si="1493"/>
        <v>0</v>
      </c>
      <c r="R2242" s="9">
        <f t="shared" si="1493"/>
        <v>0</v>
      </c>
      <c r="S2242" s="18">
        <f t="shared" si="1493"/>
        <v>0</v>
      </c>
      <c r="T2242" s="204">
        <f t="shared" ref="T2242:AH2242" si="1494">T1835/T$33</f>
        <v>0</v>
      </c>
      <c r="U2242" s="9">
        <f t="shared" si="1494"/>
        <v>0</v>
      </c>
      <c r="V2242" s="9">
        <f t="shared" si="1494"/>
        <v>0</v>
      </c>
      <c r="W2242" s="9">
        <f t="shared" si="1494"/>
        <v>0</v>
      </c>
      <c r="X2242" s="18">
        <f t="shared" si="1494"/>
        <v>0</v>
      </c>
      <c r="Y2242" s="9">
        <f t="shared" si="1494"/>
        <v>0</v>
      </c>
      <c r="Z2242" s="9">
        <f t="shared" si="1494"/>
        <v>0</v>
      </c>
      <c r="AA2242" s="9">
        <f t="shared" si="1494"/>
        <v>0</v>
      </c>
      <c r="AB2242" s="9">
        <f t="shared" si="1494"/>
        <v>0</v>
      </c>
      <c r="AC2242" s="18">
        <f t="shared" si="1494"/>
        <v>0</v>
      </c>
      <c r="AD2242" s="9">
        <f t="shared" si="1494"/>
        <v>0</v>
      </c>
      <c r="AE2242" s="9">
        <f t="shared" si="1494"/>
        <v>0</v>
      </c>
      <c r="AF2242" s="9">
        <f t="shared" si="1494"/>
        <v>0</v>
      </c>
      <c r="AG2242" s="9">
        <f t="shared" si="1494"/>
        <v>0</v>
      </c>
      <c r="AH2242" s="18">
        <f t="shared" si="1494"/>
        <v>0</v>
      </c>
      <c r="AI2242" s="17"/>
      <c r="AM2242" s="109"/>
    </row>
    <row r="2243" spans="1:39" outlineLevel="2">
      <c r="A2243" s="37">
        <f>ROW()</f>
        <v>2243</v>
      </c>
      <c r="C2243" s="6" t="s">
        <v>4</v>
      </c>
      <c r="I2243" s="204">
        <f t="shared" ref="I2243:S2243" si="1495">I1836/$M$33</f>
        <v>0</v>
      </c>
      <c r="J2243" s="9">
        <f t="shared" si="1495"/>
        <v>0</v>
      </c>
      <c r="K2243" s="9">
        <f t="shared" si="1495"/>
        <v>0</v>
      </c>
      <c r="L2243" s="9">
        <f t="shared" si="1495"/>
        <v>0</v>
      </c>
      <c r="M2243" s="9">
        <f t="shared" si="1495"/>
        <v>0</v>
      </c>
      <c r="N2243" s="204">
        <f t="shared" si="1495"/>
        <v>0</v>
      </c>
      <c r="O2243" s="9">
        <f t="shared" si="1495"/>
        <v>0</v>
      </c>
      <c r="P2243" s="9">
        <f t="shared" si="1495"/>
        <v>0</v>
      </c>
      <c r="Q2243" s="9">
        <f t="shared" si="1495"/>
        <v>0</v>
      </c>
      <c r="R2243" s="9">
        <f t="shared" si="1495"/>
        <v>0</v>
      </c>
      <c r="S2243" s="18">
        <f t="shared" si="1495"/>
        <v>0</v>
      </c>
      <c r="T2243" s="204">
        <f t="shared" ref="T2243:AH2243" si="1496">T1836/T$33</f>
        <v>0</v>
      </c>
      <c r="U2243" s="9">
        <f t="shared" si="1496"/>
        <v>0</v>
      </c>
      <c r="V2243" s="9">
        <f t="shared" si="1496"/>
        <v>0</v>
      </c>
      <c r="W2243" s="9">
        <f t="shared" si="1496"/>
        <v>0</v>
      </c>
      <c r="X2243" s="18">
        <f t="shared" si="1496"/>
        <v>0</v>
      </c>
      <c r="Y2243" s="9">
        <f t="shared" si="1496"/>
        <v>0</v>
      </c>
      <c r="Z2243" s="9">
        <f t="shared" si="1496"/>
        <v>0</v>
      </c>
      <c r="AA2243" s="9">
        <f t="shared" si="1496"/>
        <v>0</v>
      </c>
      <c r="AB2243" s="9">
        <f t="shared" si="1496"/>
        <v>0</v>
      </c>
      <c r="AC2243" s="18">
        <f t="shared" si="1496"/>
        <v>0</v>
      </c>
      <c r="AD2243" s="9">
        <f t="shared" si="1496"/>
        <v>0</v>
      </c>
      <c r="AE2243" s="9">
        <f t="shared" si="1496"/>
        <v>0</v>
      </c>
      <c r="AF2243" s="9">
        <f t="shared" si="1496"/>
        <v>0</v>
      </c>
      <c r="AG2243" s="9">
        <f t="shared" si="1496"/>
        <v>0</v>
      </c>
      <c r="AH2243" s="18">
        <f t="shared" si="1496"/>
        <v>0</v>
      </c>
      <c r="AI2243" s="17"/>
      <c r="AM2243" s="109"/>
    </row>
    <row r="2244" spans="1:39" outlineLevel="2">
      <c r="A2244" s="37">
        <f>ROW()</f>
        <v>2244</v>
      </c>
      <c r="C2244" s="6" t="s">
        <v>208</v>
      </c>
      <c r="I2244" s="204">
        <f t="shared" ref="I2244:S2244" si="1497">I1837/$M$33</f>
        <v>0</v>
      </c>
      <c r="J2244" s="9">
        <f t="shared" si="1497"/>
        <v>0</v>
      </c>
      <c r="K2244" s="9">
        <f t="shared" si="1497"/>
        <v>0</v>
      </c>
      <c r="L2244" s="9">
        <f t="shared" si="1497"/>
        <v>0</v>
      </c>
      <c r="M2244" s="9">
        <f t="shared" si="1497"/>
        <v>0</v>
      </c>
      <c r="N2244" s="204">
        <f t="shared" si="1497"/>
        <v>0</v>
      </c>
      <c r="O2244" s="9">
        <f t="shared" si="1497"/>
        <v>0</v>
      </c>
      <c r="P2244" s="9">
        <f t="shared" si="1497"/>
        <v>0</v>
      </c>
      <c r="Q2244" s="9">
        <f t="shared" si="1497"/>
        <v>0</v>
      </c>
      <c r="R2244" s="9">
        <f t="shared" si="1497"/>
        <v>0</v>
      </c>
      <c r="S2244" s="18">
        <f t="shared" si="1497"/>
        <v>0</v>
      </c>
      <c r="T2244" s="204">
        <f t="shared" ref="T2244:AH2244" si="1498">T1837/T$33</f>
        <v>0</v>
      </c>
      <c r="U2244" s="9">
        <f t="shared" si="1498"/>
        <v>0</v>
      </c>
      <c r="V2244" s="9">
        <f t="shared" si="1498"/>
        <v>0.11141869025951373</v>
      </c>
      <c r="W2244" s="9">
        <f t="shared" si="1498"/>
        <v>0</v>
      </c>
      <c r="X2244" s="18">
        <f t="shared" si="1498"/>
        <v>2.6725800907052014E-2</v>
      </c>
      <c r="Y2244" s="9">
        <f t="shared" si="1498"/>
        <v>0</v>
      </c>
      <c r="Z2244" s="9">
        <f t="shared" si="1498"/>
        <v>0</v>
      </c>
      <c r="AA2244" s="9">
        <f t="shared" si="1498"/>
        <v>0</v>
      </c>
      <c r="AB2244" s="9">
        <f t="shared" si="1498"/>
        <v>0</v>
      </c>
      <c r="AC2244" s="18">
        <f t="shared" si="1498"/>
        <v>0</v>
      </c>
      <c r="AD2244" s="9">
        <f t="shared" si="1498"/>
        <v>0</v>
      </c>
      <c r="AE2244" s="9">
        <f t="shared" si="1498"/>
        <v>0</v>
      </c>
      <c r="AF2244" s="9">
        <f t="shared" si="1498"/>
        <v>0</v>
      </c>
      <c r="AG2244" s="9">
        <f t="shared" si="1498"/>
        <v>0</v>
      </c>
      <c r="AH2244" s="18">
        <f t="shared" si="1498"/>
        <v>0</v>
      </c>
      <c r="AI2244" s="17"/>
      <c r="AM2244" s="109"/>
    </row>
    <row r="2245" spans="1:39" outlineLevel="2">
      <c r="A2245" s="37">
        <f>ROW()</f>
        <v>2245</v>
      </c>
      <c r="C2245" s="6" t="s">
        <v>473</v>
      </c>
      <c r="I2245" s="204">
        <f t="shared" ref="I2245:S2245" si="1499">I1838/$M$33</f>
        <v>0</v>
      </c>
      <c r="J2245" s="9">
        <f t="shared" si="1499"/>
        <v>0</v>
      </c>
      <c r="K2245" s="9">
        <f t="shared" si="1499"/>
        <v>0</v>
      </c>
      <c r="L2245" s="9">
        <f t="shared" si="1499"/>
        <v>0</v>
      </c>
      <c r="M2245" s="9">
        <f t="shared" si="1499"/>
        <v>0</v>
      </c>
      <c r="N2245" s="204">
        <f t="shared" si="1499"/>
        <v>0</v>
      </c>
      <c r="O2245" s="9">
        <f t="shared" si="1499"/>
        <v>0</v>
      </c>
      <c r="P2245" s="9">
        <f t="shared" si="1499"/>
        <v>0</v>
      </c>
      <c r="Q2245" s="9">
        <f t="shared" si="1499"/>
        <v>0</v>
      </c>
      <c r="R2245" s="9">
        <f t="shared" si="1499"/>
        <v>0</v>
      </c>
      <c r="S2245" s="18">
        <f t="shared" si="1499"/>
        <v>0</v>
      </c>
      <c r="T2245" s="204">
        <f t="shared" ref="T2245:AH2245" si="1500">T1838/T$33</f>
        <v>0</v>
      </c>
      <c r="U2245" s="9">
        <f t="shared" si="1500"/>
        <v>0</v>
      </c>
      <c r="V2245" s="9">
        <f t="shared" si="1500"/>
        <v>0</v>
      </c>
      <c r="W2245" s="9">
        <f t="shared" si="1500"/>
        <v>0</v>
      </c>
      <c r="X2245" s="18">
        <f t="shared" si="1500"/>
        <v>0</v>
      </c>
      <c r="Y2245" s="9">
        <f t="shared" si="1500"/>
        <v>0</v>
      </c>
      <c r="Z2245" s="9">
        <f t="shared" si="1500"/>
        <v>0</v>
      </c>
      <c r="AA2245" s="9">
        <f t="shared" si="1500"/>
        <v>0</v>
      </c>
      <c r="AB2245" s="9">
        <f t="shared" si="1500"/>
        <v>0</v>
      </c>
      <c r="AC2245" s="18">
        <f t="shared" si="1500"/>
        <v>0</v>
      </c>
      <c r="AD2245" s="9">
        <f t="shared" si="1500"/>
        <v>0</v>
      </c>
      <c r="AE2245" s="9">
        <f t="shared" si="1500"/>
        <v>0</v>
      </c>
      <c r="AF2245" s="9">
        <f t="shared" si="1500"/>
        <v>0</v>
      </c>
      <c r="AG2245" s="9">
        <f t="shared" si="1500"/>
        <v>0</v>
      </c>
      <c r="AH2245" s="18">
        <f t="shared" si="1500"/>
        <v>0</v>
      </c>
      <c r="AI2245" s="17"/>
      <c r="AM2245" s="109"/>
    </row>
    <row r="2246" spans="1:39" outlineLevel="2">
      <c r="A2246" s="37">
        <f>ROW()</f>
        <v>2246</v>
      </c>
      <c r="C2246" s="6" t="s">
        <v>474</v>
      </c>
      <c r="I2246" s="204">
        <f t="shared" ref="I2246:S2246" si="1501">I1839/$M$33</f>
        <v>0</v>
      </c>
      <c r="J2246" s="9">
        <f t="shared" si="1501"/>
        <v>0</v>
      </c>
      <c r="K2246" s="9">
        <f t="shared" si="1501"/>
        <v>0</v>
      </c>
      <c r="L2246" s="9">
        <f t="shared" si="1501"/>
        <v>0</v>
      </c>
      <c r="M2246" s="9">
        <f t="shared" si="1501"/>
        <v>0</v>
      </c>
      <c r="N2246" s="204">
        <f t="shared" si="1501"/>
        <v>0</v>
      </c>
      <c r="O2246" s="9">
        <f t="shared" si="1501"/>
        <v>0</v>
      </c>
      <c r="P2246" s="9">
        <f t="shared" si="1501"/>
        <v>0</v>
      </c>
      <c r="Q2246" s="9">
        <f t="shared" si="1501"/>
        <v>0</v>
      </c>
      <c r="R2246" s="9">
        <f t="shared" si="1501"/>
        <v>0</v>
      </c>
      <c r="S2246" s="18">
        <f t="shared" si="1501"/>
        <v>0</v>
      </c>
      <c r="T2246" s="204">
        <f t="shared" ref="T2246:AH2246" si="1502">T1839/T$33</f>
        <v>0</v>
      </c>
      <c r="U2246" s="9">
        <f t="shared" si="1502"/>
        <v>0</v>
      </c>
      <c r="V2246" s="9">
        <f t="shared" si="1502"/>
        <v>0</v>
      </c>
      <c r="W2246" s="9">
        <f t="shared" si="1502"/>
        <v>0</v>
      </c>
      <c r="X2246" s="18">
        <f t="shared" si="1502"/>
        <v>0</v>
      </c>
      <c r="Y2246" s="9">
        <f t="shared" si="1502"/>
        <v>0</v>
      </c>
      <c r="Z2246" s="9">
        <f t="shared" si="1502"/>
        <v>0</v>
      </c>
      <c r="AA2246" s="9">
        <f t="shared" si="1502"/>
        <v>0</v>
      </c>
      <c r="AB2246" s="9">
        <f t="shared" si="1502"/>
        <v>0</v>
      </c>
      <c r="AC2246" s="18">
        <f t="shared" si="1502"/>
        <v>0</v>
      </c>
      <c r="AD2246" s="9">
        <f t="shared" si="1502"/>
        <v>0</v>
      </c>
      <c r="AE2246" s="9">
        <f t="shared" si="1502"/>
        <v>0</v>
      </c>
      <c r="AF2246" s="9">
        <f t="shared" si="1502"/>
        <v>0</v>
      </c>
      <c r="AG2246" s="9">
        <f t="shared" si="1502"/>
        <v>0</v>
      </c>
      <c r="AH2246" s="18">
        <f t="shared" si="1502"/>
        <v>0</v>
      </c>
      <c r="AI2246" s="17"/>
      <c r="AM2246" s="109"/>
    </row>
    <row r="2247" spans="1:39" outlineLevel="2">
      <c r="A2247" s="37">
        <f>ROW()</f>
        <v>2247</v>
      </c>
      <c r="C2247" s="6" t="s">
        <v>477</v>
      </c>
      <c r="I2247" s="204">
        <f t="shared" ref="I2247:S2247" si="1503">I1840/$M$33</f>
        <v>0</v>
      </c>
      <c r="J2247" s="9">
        <f t="shared" si="1503"/>
        <v>0</v>
      </c>
      <c r="K2247" s="9">
        <f t="shared" si="1503"/>
        <v>0</v>
      </c>
      <c r="L2247" s="9">
        <f t="shared" si="1503"/>
        <v>0</v>
      </c>
      <c r="M2247" s="9">
        <f t="shared" si="1503"/>
        <v>0</v>
      </c>
      <c r="N2247" s="204">
        <f t="shared" si="1503"/>
        <v>0</v>
      </c>
      <c r="O2247" s="9">
        <f t="shared" si="1503"/>
        <v>0</v>
      </c>
      <c r="P2247" s="9">
        <f t="shared" si="1503"/>
        <v>0</v>
      </c>
      <c r="Q2247" s="9">
        <f t="shared" si="1503"/>
        <v>0</v>
      </c>
      <c r="R2247" s="9">
        <f t="shared" si="1503"/>
        <v>0</v>
      </c>
      <c r="S2247" s="18">
        <f t="shared" si="1503"/>
        <v>0</v>
      </c>
      <c r="T2247" s="204">
        <f t="shared" ref="T2247:AH2247" si="1504">T1840/T$33</f>
        <v>0</v>
      </c>
      <c r="U2247" s="9">
        <f t="shared" si="1504"/>
        <v>0</v>
      </c>
      <c r="V2247" s="9">
        <f t="shared" si="1504"/>
        <v>0</v>
      </c>
      <c r="W2247" s="9">
        <f t="shared" si="1504"/>
        <v>0</v>
      </c>
      <c r="X2247" s="18">
        <f t="shared" si="1504"/>
        <v>0</v>
      </c>
      <c r="Y2247" s="9">
        <f t="shared" si="1504"/>
        <v>0</v>
      </c>
      <c r="Z2247" s="9">
        <f t="shared" si="1504"/>
        <v>0</v>
      </c>
      <c r="AA2247" s="9">
        <f t="shared" si="1504"/>
        <v>0</v>
      </c>
      <c r="AB2247" s="9">
        <f t="shared" si="1504"/>
        <v>0</v>
      </c>
      <c r="AC2247" s="18">
        <f t="shared" si="1504"/>
        <v>0</v>
      </c>
      <c r="AD2247" s="9">
        <f t="shared" si="1504"/>
        <v>0</v>
      </c>
      <c r="AE2247" s="9">
        <f t="shared" si="1504"/>
        <v>0</v>
      </c>
      <c r="AF2247" s="9">
        <f t="shared" si="1504"/>
        <v>0</v>
      </c>
      <c r="AG2247" s="9">
        <f t="shared" si="1504"/>
        <v>0</v>
      </c>
      <c r="AH2247" s="18">
        <f t="shared" si="1504"/>
        <v>0</v>
      </c>
      <c r="AI2247" s="17"/>
      <c r="AM2247" s="109"/>
    </row>
    <row r="2248" spans="1:39" outlineLevel="2">
      <c r="A2248" s="37">
        <f>ROW()</f>
        <v>2248</v>
      </c>
      <c r="C2248" s="6" t="s">
        <v>511</v>
      </c>
      <c r="I2248" s="204">
        <f t="shared" ref="I2248:S2248" si="1505">I1841/$M$33</f>
        <v>0</v>
      </c>
      <c r="J2248" s="9">
        <f t="shared" si="1505"/>
        <v>0</v>
      </c>
      <c r="K2248" s="9">
        <f t="shared" si="1505"/>
        <v>0</v>
      </c>
      <c r="L2248" s="9">
        <f t="shared" si="1505"/>
        <v>0</v>
      </c>
      <c r="M2248" s="9">
        <f t="shared" si="1505"/>
        <v>0</v>
      </c>
      <c r="N2248" s="204">
        <f t="shared" si="1505"/>
        <v>0</v>
      </c>
      <c r="O2248" s="9">
        <f t="shared" si="1505"/>
        <v>0</v>
      </c>
      <c r="P2248" s="9">
        <f t="shared" si="1505"/>
        <v>0</v>
      </c>
      <c r="Q2248" s="9">
        <f t="shared" si="1505"/>
        <v>0</v>
      </c>
      <c r="R2248" s="9">
        <f t="shared" si="1505"/>
        <v>0</v>
      </c>
      <c r="S2248" s="18">
        <f t="shared" si="1505"/>
        <v>0</v>
      </c>
      <c r="T2248" s="204">
        <f t="shared" ref="T2248:AH2248" si="1506">T1841/T$33</f>
        <v>0</v>
      </c>
      <c r="U2248" s="9">
        <f t="shared" si="1506"/>
        <v>0</v>
      </c>
      <c r="V2248" s="9">
        <f t="shared" si="1506"/>
        <v>0</v>
      </c>
      <c r="W2248" s="9">
        <f t="shared" si="1506"/>
        <v>0</v>
      </c>
      <c r="X2248" s="18">
        <f t="shared" si="1506"/>
        <v>0</v>
      </c>
      <c r="Y2248" s="9">
        <f t="shared" si="1506"/>
        <v>0</v>
      </c>
      <c r="Z2248" s="9">
        <f t="shared" si="1506"/>
        <v>0</v>
      </c>
      <c r="AA2248" s="9">
        <f t="shared" si="1506"/>
        <v>0</v>
      </c>
      <c r="AB2248" s="9">
        <f t="shared" si="1506"/>
        <v>0</v>
      </c>
      <c r="AC2248" s="18">
        <f t="shared" si="1506"/>
        <v>0</v>
      </c>
      <c r="AD2248" s="9">
        <f t="shared" si="1506"/>
        <v>0</v>
      </c>
      <c r="AE2248" s="9">
        <f t="shared" si="1506"/>
        <v>0</v>
      </c>
      <c r="AF2248" s="9">
        <f t="shared" si="1506"/>
        <v>0</v>
      </c>
      <c r="AG2248" s="9">
        <f t="shared" si="1506"/>
        <v>0</v>
      </c>
      <c r="AH2248" s="18">
        <f t="shared" si="1506"/>
        <v>0</v>
      </c>
      <c r="AI2248" s="17"/>
      <c r="AM2248" s="109"/>
    </row>
    <row r="2249" spans="1:39" outlineLevel="2">
      <c r="A2249" s="37">
        <f>ROW()</f>
        <v>2249</v>
      </c>
      <c r="C2249" s="6" t="s">
        <v>655</v>
      </c>
      <c r="I2249" s="204"/>
      <c r="J2249" s="9"/>
      <c r="K2249" s="9"/>
      <c r="L2249" s="9"/>
      <c r="M2249" s="9"/>
      <c r="N2249" s="204"/>
      <c r="O2249" s="9"/>
      <c r="P2249" s="9"/>
      <c r="Q2249" s="9"/>
      <c r="R2249" s="9"/>
      <c r="S2249" s="18"/>
      <c r="T2249" s="204"/>
      <c r="U2249" s="9"/>
      <c r="V2249" s="9"/>
      <c r="W2249" s="9"/>
      <c r="X2249" s="18"/>
      <c r="Y2249" s="9"/>
      <c r="Z2249" s="9"/>
      <c r="AA2249" s="9"/>
      <c r="AB2249" s="9"/>
      <c r="AC2249" s="18"/>
      <c r="AD2249" s="9"/>
      <c r="AE2249" s="9"/>
      <c r="AF2249" s="9"/>
      <c r="AG2249" s="9"/>
      <c r="AH2249" s="18"/>
      <c r="AI2249" s="17"/>
      <c r="AM2249" s="109"/>
    </row>
    <row r="2250" spans="1:39" outlineLevel="2">
      <c r="A2250" s="37">
        <f>ROW()</f>
        <v>2250</v>
      </c>
      <c r="C2250" s="6" t="s">
        <v>656</v>
      </c>
      <c r="I2250" s="204"/>
      <c r="J2250" s="9"/>
      <c r="K2250" s="9"/>
      <c r="L2250" s="9"/>
      <c r="M2250" s="9"/>
      <c r="N2250" s="204"/>
      <c r="O2250" s="9"/>
      <c r="P2250" s="9"/>
      <c r="Q2250" s="9"/>
      <c r="R2250" s="9"/>
      <c r="S2250" s="18"/>
      <c r="T2250" s="204"/>
      <c r="U2250" s="9"/>
      <c r="V2250" s="9"/>
      <c r="W2250" s="9"/>
      <c r="X2250" s="18"/>
      <c r="Y2250" s="9"/>
      <c r="Z2250" s="9"/>
      <c r="AA2250" s="9"/>
      <c r="AB2250" s="9"/>
      <c r="AC2250" s="18"/>
      <c r="AD2250" s="9"/>
      <c r="AE2250" s="9"/>
      <c r="AF2250" s="9"/>
      <c r="AG2250" s="9"/>
      <c r="AH2250" s="18"/>
      <c r="AI2250" s="17"/>
      <c r="AM2250" s="109"/>
    </row>
    <row r="2251" spans="1:39" outlineLevel="2">
      <c r="A2251" s="37">
        <f>ROW()</f>
        <v>2251</v>
      </c>
      <c r="C2251" s="6" t="s">
        <v>667</v>
      </c>
      <c r="I2251" s="204"/>
      <c r="J2251" s="9"/>
      <c r="K2251" s="9"/>
      <c r="L2251" s="9"/>
      <c r="M2251" s="9"/>
      <c r="N2251" s="204"/>
      <c r="O2251" s="9"/>
      <c r="P2251" s="9"/>
      <c r="Q2251" s="9"/>
      <c r="R2251" s="9"/>
      <c r="S2251" s="18"/>
      <c r="T2251" s="204"/>
      <c r="U2251" s="9"/>
      <c r="V2251" s="9"/>
      <c r="W2251" s="9"/>
      <c r="X2251" s="18"/>
      <c r="Y2251" s="9"/>
      <c r="Z2251" s="9"/>
      <c r="AA2251" s="9"/>
      <c r="AB2251" s="9"/>
      <c r="AC2251" s="18"/>
      <c r="AD2251" s="9"/>
      <c r="AE2251" s="9"/>
      <c r="AF2251" s="9"/>
      <c r="AG2251" s="9"/>
      <c r="AH2251" s="18"/>
      <c r="AI2251" s="17"/>
      <c r="AM2251" s="109"/>
    </row>
    <row r="2252" spans="1:39" outlineLevel="2">
      <c r="A2252" s="37">
        <f>ROW()</f>
        <v>2252</v>
      </c>
      <c r="C2252" s="6" t="s">
        <v>212</v>
      </c>
      <c r="I2252" s="204">
        <f t="shared" ref="I2252:S2252" si="1507">I1845/$M$33</f>
        <v>0</v>
      </c>
      <c r="J2252" s="9">
        <f t="shared" si="1507"/>
        <v>0</v>
      </c>
      <c r="K2252" s="9">
        <f t="shared" si="1507"/>
        <v>0</v>
      </c>
      <c r="L2252" s="9">
        <f t="shared" si="1507"/>
        <v>0</v>
      </c>
      <c r="M2252" s="9">
        <f t="shared" si="1507"/>
        <v>0</v>
      </c>
      <c r="N2252" s="204">
        <f t="shared" si="1507"/>
        <v>0</v>
      </c>
      <c r="O2252" s="9">
        <f t="shared" si="1507"/>
        <v>0</v>
      </c>
      <c r="P2252" s="9">
        <f t="shared" si="1507"/>
        <v>0</v>
      </c>
      <c r="Q2252" s="9">
        <f t="shared" si="1507"/>
        <v>0</v>
      </c>
      <c r="R2252" s="9">
        <f t="shared" si="1507"/>
        <v>0</v>
      </c>
      <c r="S2252" s="18">
        <f t="shared" si="1507"/>
        <v>0</v>
      </c>
      <c r="T2252" s="204">
        <f t="shared" ref="T2252:AH2252" si="1508">T1845/T$33</f>
        <v>0</v>
      </c>
      <c r="U2252" s="9">
        <f t="shared" si="1508"/>
        <v>0</v>
      </c>
      <c r="V2252" s="9">
        <f t="shared" si="1508"/>
        <v>0</v>
      </c>
      <c r="W2252" s="9">
        <f t="shared" si="1508"/>
        <v>0</v>
      </c>
      <c r="X2252" s="18">
        <f t="shared" si="1508"/>
        <v>0</v>
      </c>
      <c r="Y2252" s="9">
        <f t="shared" si="1508"/>
        <v>0</v>
      </c>
      <c r="Z2252" s="9">
        <f t="shared" si="1508"/>
        <v>0</v>
      </c>
      <c r="AA2252" s="9">
        <f t="shared" si="1508"/>
        <v>0</v>
      </c>
      <c r="AB2252" s="9">
        <f t="shared" si="1508"/>
        <v>0</v>
      </c>
      <c r="AC2252" s="18">
        <f t="shared" si="1508"/>
        <v>0</v>
      </c>
      <c r="AD2252" s="9">
        <f t="shared" si="1508"/>
        <v>0</v>
      </c>
      <c r="AE2252" s="9">
        <f t="shared" si="1508"/>
        <v>0</v>
      </c>
      <c r="AF2252" s="9">
        <f t="shared" si="1508"/>
        <v>0</v>
      </c>
      <c r="AG2252" s="9">
        <f t="shared" si="1508"/>
        <v>0</v>
      </c>
      <c r="AH2252" s="18">
        <f t="shared" si="1508"/>
        <v>0</v>
      </c>
      <c r="AI2252" s="17"/>
      <c r="AM2252" s="109"/>
    </row>
    <row r="2253" spans="1:39" outlineLevel="2">
      <c r="A2253" s="37">
        <f>ROW()</f>
        <v>2253</v>
      </c>
      <c r="C2253" s="6" t="s">
        <v>362</v>
      </c>
      <c r="I2253" s="205">
        <f t="shared" ref="I2253:S2253" si="1509">I1846/$M$33</f>
        <v>0</v>
      </c>
      <c r="J2253" s="15">
        <f t="shared" si="1509"/>
        <v>0</v>
      </c>
      <c r="K2253" s="15">
        <f t="shared" si="1509"/>
        <v>0</v>
      </c>
      <c r="L2253" s="15">
        <f t="shared" si="1509"/>
        <v>0</v>
      </c>
      <c r="M2253" s="15">
        <f t="shared" si="1509"/>
        <v>0</v>
      </c>
      <c r="N2253" s="205">
        <f t="shared" si="1509"/>
        <v>0</v>
      </c>
      <c r="O2253" s="15">
        <f t="shared" si="1509"/>
        <v>0</v>
      </c>
      <c r="P2253" s="15">
        <f t="shared" si="1509"/>
        <v>0</v>
      </c>
      <c r="Q2253" s="15">
        <f t="shared" si="1509"/>
        <v>0</v>
      </c>
      <c r="R2253" s="15">
        <f t="shared" si="1509"/>
        <v>0</v>
      </c>
      <c r="S2253" s="206">
        <f t="shared" si="1509"/>
        <v>0</v>
      </c>
      <c r="T2253" s="205">
        <f t="shared" ref="T2253:AH2253" si="1510">T1846/T$33</f>
        <v>0</v>
      </c>
      <c r="U2253" s="15">
        <f t="shared" si="1510"/>
        <v>0</v>
      </c>
      <c r="V2253" s="15">
        <f t="shared" si="1510"/>
        <v>0</v>
      </c>
      <c r="W2253" s="15">
        <f t="shared" si="1510"/>
        <v>0</v>
      </c>
      <c r="X2253" s="206">
        <f t="shared" si="1510"/>
        <v>0</v>
      </c>
      <c r="Y2253" s="15">
        <f t="shared" si="1510"/>
        <v>0</v>
      </c>
      <c r="Z2253" s="15">
        <f t="shared" si="1510"/>
        <v>0</v>
      </c>
      <c r="AA2253" s="15">
        <f t="shared" si="1510"/>
        <v>0</v>
      </c>
      <c r="AB2253" s="15">
        <f t="shared" si="1510"/>
        <v>0</v>
      </c>
      <c r="AC2253" s="206">
        <f t="shared" si="1510"/>
        <v>0</v>
      </c>
      <c r="AD2253" s="15">
        <f t="shared" si="1510"/>
        <v>0</v>
      </c>
      <c r="AE2253" s="15">
        <f t="shared" si="1510"/>
        <v>0</v>
      </c>
      <c r="AF2253" s="15">
        <f t="shared" si="1510"/>
        <v>0</v>
      </c>
      <c r="AG2253" s="15">
        <f t="shared" si="1510"/>
        <v>0</v>
      </c>
      <c r="AH2253" s="206">
        <f t="shared" si="1510"/>
        <v>0</v>
      </c>
      <c r="AI2253" s="17"/>
      <c r="AM2253" s="109"/>
    </row>
    <row r="2254" spans="1:39" outlineLevel="2">
      <c r="A2254" s="37">
        <f>ROW()</f>
        <v>2254</v>
      </c>
      <c r="C2254" s="6" t="s">
        <v>1</v>
      </c>
      <c r="I2254" s="204">
        <f t="shared" ref="I2254:AC2254" si="1511">SUM(I2241:I2253)</f>
        <v>0</v>
      </c>
      <c r="J2254" s="9">
        <f t="shared" si="1511"/>
        <v>0</v>
      </c>
      <c r="K2254" s="9">
        <f t="shared" si="1511"/>
        <v>0</v>
      </c>
      <c r="L2254" s="9">
        <f t="shared" si="1511"/>
        <v>0</v>
      </c>
      <c r="M2254" s="9">
        <f t="shared" si="1511"/>
        <v>0</v>
      </c>
      <c r="N2254" s="204">
        <f t="shared" si="1511"/>
        <v>0</v>
      </c>
      <c r="O2254" s="9">
        <f t="shared" si="1511"/>
        <v>0</v>
      </c>
      <c r="P2254" s="9">
        <f t="shared" si="1511"/>
        <v>0</v>
      </c>
      <c r="Q2254" s="9">
        <f t="shared" si="1511"/>
        <v>0</v>
      </c>
      <c r="R2254" s="9">
        <f t="shared" si="1511"/>
        <v>0</v>
      </c>
      <c r="S2254" s="18">
        <f t="shared" si="1511"/>
        <v>0</v>
      </c>
      <c r="T2254" s="204">
        <f t="shared" si="1511"/>
        <v>0</v>
      </c>
      <c r="U2254" s="9">
        <f t="shared" si="1511"/>
        <v>0</v>
      </c>
      <c r="V2254" s="9">
        <f t="shared" si="1511"/>
        <v>0.11141869025951373</v>
      </c>
      <c r="W2254" s="9">
        <f t="shared" si="1511"/>
        <v>0</v>
      </c>
      <c r="X2254" s="18">
        <f t="shared" si="1511"/>
        <v>2.6725800907052014E-2</v>
      </c>
      <c r="Y2254" s="9">
        <f t="shared" si="1511"/>
        <v>0</v>
      </c>
      <c r="Z2254" s="9">
        <f t="shared" si="1511"/>
        <v>0</v>
      </c>
      <c r="AA2254" s="9">
        <f t="shared" si="1511"/>
        <v>0</v>
      </c>
      <c r="AB2254" s="9">
        <f t="shared" si="1511"/>
        <v>0</v>
      </c>
      <c r="AC2254" s="18">
        <f t="shared" si="1511"/>
        <v>0</v>
      </c>
      <c r="AD2254" s="9">
        <f t="shared" ref="AD2254:AH2254" si="1512">SUM(AD2241:AD2253)</f>
        <v>0</v>
      </c>
      <c r="AE2254" s="9">
        <f t="shared" si="1512"/>
        <v>0</v>
      </c>
      <c r="AF2254" s="9">
        <f t="shared" si="1512"/>
        <v>0</v>
      </c>
      <c r="AG2254" s="9">
        <f t="shared" si="1512"/>
        <v>0</v>
      </c>
      <c r="AH2254" s="18">
        <f t="shared" si="1512"/>
        <v>0</v>
      </c>
      <c r="AI2254" s="17"/>
      <c r="AM2254" s="109"/>
    </row>
    <row r="2255" spans="1:39" outlineLevel="2">
      <c r="A2255" s="37">
        <f>ROW()</f>
        <v>2255</v>
      </c>
      <c r="B2255" s="64" t="s">
        <v>222</v>
      </c>
      <c r="I2255" s="1296" t="str">
        <f>"AA1 [m$ "&amp;$E$33&amp;"]"</f>
        <v>AA1 [m$ 31/12/2024]</v>
      </c>
      <c r="J2255" s="1297"/>
      <c r="K2255" s="1297"/>
      <c r="L2255" s="1297"/>
      <c r="M2255" s="1297"/>
      <c r="N2255" s="1293" t="str">
        <f>"AA2 [m$ "&amp;$E$33&amp;"]"</f>
        <v>AA2 [m$ 31/12/2024]</v>
      </c>
      <c r="O2255" s="1294"/>
      <c r="P2255" s="1294"/>
      <c r="Q2255" s="1294"/>
      <c r="R2255" s="1294"/>
      <c r="S2255" s="1295"/>
      <c r="T2255" s="1293" t="str">
        <f>"AA3 [m$ "&amp;$E$33&amp;"]"</f>
        <v>AA3 [m$ 31/12/2024]</v>
      </c>
      <c r="U2255" s="1294"/>
      <c r="V2255" s="1294"/>
      <c r="W2255" s="1294"/>
      <c r="X2255" s="1295"/>
      <c r="Y2255" s="1294" t="str">
        <f>"AA4 [m$ "&amp;$E$33&amp;"]"</f>
        <v>AA4 [m$ 31/12/2024]</v>
      </c>
      <c r="Z2255" s="1294"/>
      <c r="AA2255" s="1294"/>
      <c r="AB2255" s="1294"/>
      <c r="AC2255" s="1295"/>
      <c r="AD2255" s="1294" t="str">
        <f>"AA5 [m$ "&amp;$E$33&amp;"]"</f>
        <v>AA5 [m$ 31/12/2024]</v>
      </c>
      <c r="AE2255" s="1294"/>
      <c r="AF2255" s="1294"/>
      <c r="AG2255" s="1294"/>
      <c r="AH2255" s="1295"/>
      <c r="AI2255" s="17"/>
      <c r="AM2255" s="109"/>
    </row>
    <row r="2256" spans="1:39" outlineLevel="2">
      <c r="A2256" s="37">
        <f>ROW()</f>
        <v>2256</v>
      </c>
      <c r="C2256" s="167" t="s">
        <v>2</v>
      </c>
      <c r="I2256" s="204">
        <f t="shared" ref="I2256:S2256" si="1513">I1849/$M$33</f>
        <v>0</v>
      </c>
      <c r="J2256" s="9">
        <f t="shared" si="1513"/>
        <v>0</v>
      </c>
      <c r="K2256" s="9">
        <f t="shared" si="1513"/>
        <v>0</v>
      </c>
      <c r="L2256" s="9">
        <f t="shared" si="1513"/>
        <v>0</v>
      </c>
      <c r="M2256" s="9">
        <f t="shared" si="1513"/>
        <v>0</v>
      </c>
      <c r="N2256" s="204">
        <f t="shared" si="1513"/>
        <v>0</v>
      </c>
      <c r="O2256" s="9">
        <f t="shared" si="1513"/>
        <v>0</v>
      </c>
      <c r="P2256" s="9">
        <f t="shared" si="1513"/>
        <v>0</v>
      </c>
      <c r="Q2256" s="9">
        <f t="shared" si="1513"/>
        <v>0</v>
      </c>
      <c r="R2256" s="9">
        <f t="shared" si="1513"/>
        <v>0</v>
      </c>
      <c r="S2256" s="18">
        <f t="shared" si="1513"/>
        <v>0</v>
      </c>
      <c r="T2256" s="204">
        <f t="shared" ref="T2256:AH2256" si="1514">T1849/T$33</f>
        <v>0</v>
      </c>
      <c r="U2256" s="9">
        <f t="shared" si="1514"/>
        <v>0</v>
      </c>
      <c r="V2256" s="9">
        <f t="shared" si="1514"/>
        <v>0</v>
      </c>
      <c r="W2256" s="9">
        <f t="shared" si="1514"/>
        <v>0</v>
      </c>
      <c r="X2256" s="18">
        <f t="shared" si="1514"/>
        <v>0</v>
      </c>
      <c r="Y2256" s="9">
        <f t="shared" si="1514"/>
        <v>0</v>
      </c>
      <c r="Z2256" s="9">
        <f t="shared" si="1514"/>
        <v>0</v>
      </c>
      <c r="AA2256" s="9">
        <f t="shared" si="1514"/>
        <v>0</v>
      </c>
      <c r="AB2256" s="9">
        <f t="shared" si="1514"/>
        <v>0</v>
      </c>
      <c r="AC2256" s="18">
        <f t="shared" si="1514"/>
        <v>0</v>
      </c>
      <c r="AD2256" s="9">
        <f t="shared" si="1514"/>
        <v>0</v>
      </c>
      <c r="AE2256" s="9">
        <f t="shared" si="1514"/>
        <v>0</v>
      </c>
      <c r="AF2256" s="9">
        <f t="shared" si="1514"/>
        <v>0</v>
      </c>
      <c r="AG2256" s="9">
        <f t="shared" si="1514"/>
        <v>0</v>
      </c>
      <c r="AH2256" s="18">
        <f t="shared" si="1514"/>
        <v>0</v>
      </c>
      <c r="AI2256" s="17"/>
      <c r="AM2256" s="109"/>
    </row>
    <row r="2257" spans="1:39" outlineLevel="2">
      <c r="A2257" s="37">
        <f>ROW()</f>
        <v>2257</v>
      </c>
      <c r="C2257" s="6" t="s">
        <v>3</v>
      </c>
      <c r="I2257" s="204">
        <f t="shared" ref="I2257:S2257" si="1515">I1850/$M$33</f>
        <v>0</v>
      </c>
      <c r="J2257" s="9">
        <f t="shared" si="1515"/>
        <v>0</v>
      </c>
      <c r="K2257" s="9">
        <f t="shared" si="1515"/>
        <v>0</v>
      </c>
      <c r="L2257" s="9">
        <f t="shared" si="1515"/>
        <v>0</v>
      </c>
      <c r="M2257" s="9">
        <f t="shared" si="1515"/>
        <v>0</v>
      </c>
      <c r="N2257" s="204">
        <f t="shared" si="1515"/>
        <v>0</v>
      </c>
      <c r="O2257" s="9">
        <f t="shared" si="1515"/>
        <v>0</v>
      </c>
      <c r="P2257" s="9">
        <f t="shared" si="1515"/>
        <v>0</v>
      </c>
      <c r="Q2257" s="9">
        <f t="shared" si="1515"/>
        <v>0</v>
      </c>
      <c r="R2257" s="9">
        <f t="shared" si="1515"/>
        <v>0</v>
      </c>
      <c r="S2257" s="18">
        <f t="shared" si="1515"/>
        <v>0</v>
      </c>
      <c r="T2257" s="204">
        <f t="shared" ref="T2257:AH2257" si="1516">T1850/T$33</f>
        <v>0</v>
      </c>
      <c r="U2257" s="9">
        <f t="shared" si="1516"/>
        <v>0</v>
      </c>
      <c r="V2257" s="9">
        <f t="shared" si="1516"/>
        <v>1.8256717995366534E-2</v>
      </c>
      <c r="W2257" s="9">
        <f t="shared" si="1516"/>
        <v>1.9995574468883941E-2</v>
      </c>
      <c r="X2257" s="18">
        <f t="shared" si="1516"/>
        <v>0.35688974542377921</v>
      </c>
      <c r="Y2257" s="9">
        <f t="shared" si="1516"/>
        <v>0</v>
      </c>
      <c r="Z2257" s="9">
        <f t="shared" si="1516"/>
        <v>0</v>
      </c>
      <c r="AA2257" s="9">
        <f t="shared" si="1516"/>
        <v>0</v>
      </c>
      <c r="AB2257" s="9">
        <f t="shared" si="1516"/>
        <v>0</v>
      </c>
      <c r="AC2257" s="18">
        <f t="shared" si="1516"/>
        <v>0</v>
      </c>
      <c r="AD2257" s="9">
        <f t="shared" si="1516"/>
        <v>0</v>
      </c>
      <c r="AE2257" s="9">
        <f t="shared" si="1516"/>
        <v>0</v>
      </c>
      <c r="AF2257" s="9">
        <f t="shared" si="1516"/>
        <v>0</v>
      </c>
      <c r="AG2257" s="9">
        <f t="shared" si="1516"/>
        <v>0</v>
      </c>
      <c r="AH2257" s="18">
        <f t="shared" si="1516"/>
        <v>0</v>
      </c>
      <c r="AI2257" s="17"/>
      <c r="AM2257" s="109"/>
    </row>
    <row r="2258" spans="1:39" outlineLevel="2">
      <c r="A2258" s="37">
        <f>ROW()</f>
        <v>2258</v>
      </c>
      <c r="C2258" s="6" t="s">
        <v>4</v>
      </c>
      <c r="I2258" s="204">
        <f t="shared" ref="I2258:S2258" si="1517">I1851/$M$33</f>
        <v>0</v>
      </c>
      <c r="J2258" s="9">
        <f t="shared" si="1517"/>
        <v>0</v>
      </c>
      <c r="K2258" s="9">
        <f t="shared" si="1517"/>
        <v>0</v>
      </c>
      <c r="L2258" s="9">
        <f t="shared" si="1517"/>
        <v>0</v>
      </c>
      <c r="M2258" s="9">
        <f t="shared" si="1517"/>
        <v>0</v>
      </c>
      <c r="N2258" s="204">
        <f t="shared" si="1517"/>
        <v>0</v>
      </c>
      <c r="O2258" s="9">
        <f t="shared" si="1517"/>
        <v>0</v>
      </c>
      <c r="P2258" s="9">
        <f t="shared" si="1517"/>
        <v>0</v>
      </c>
      <c r="Q2258" s="9">
        <f t="shared" si="1517"/>
        <v>0</v>
      </c>
      <c r="R2258" s="9">
        <f t="shared" si="1517"/>
        <v>0</v>
      </c>
      <c r="S2258" s="18">
        <f t="shared" si="1517"/>
        <v>0</v>
      </c>
      <c r="T2258" s="204">
        <f t="shared" ref="T2258:AH2258" si="1518">T1851/T$33</f>
        <v>0</v>
      </c>
      <c r="U2258" s="9">
        <f t="shared" si="1518"/>
        <v>0</v>
      </c>
      <c r="V2258" s="9">
        <f t="shared" si="1518"/>
        <v>0</v>
      </c>
      <c r="W2258" s="9">
        <f t="shared" si="1518"/>
        <v>0</v>
      </c>
      <c r="X2258" s="18">
        <f t="shared" si="1518"/>
        <v>0</v>
      </c>
      <c r="Y2258" s="9">
        <f t="shared" si="1518"/>
        <v>0</v>
      </c>
      <c r="Z2258" s="9">
        <f t="shared" si="1518"/>
        <v>0</v>
      </c>
      <c r="AA2258" s="9">
        <f t="shared" si="1518"/>
        <v>0</v>
      </c>
      <c r="AB2258" s="9">
        <f t="shared" si="1518"/>
        <v>0</v>
      </c>
      <c r="AC2258" s="18">
        <f t="shared" si="1518"/>
        <v>0</v>
      </c>
      <c r="AD2258" s="9">
        <f t="shared" si="1518"/>
        <v>0</v>
      </c>
      <c r="AE2258" s="9">
        <f t="shared" si="1518"/>
        <v>0</v>
      </c>
      <c r="AF2258" s="9">
        <f t="shared" si="1518"/>
        <v>0</v>
      </c>
      <c r="AG2258" s="9">
        <f t="shared" si="1518"/>
        <v>0</v>
      </c>
      <c r="AH2258" s="18">
        <f t="shared" si="1518"/>
        <v>0</v>
      </c>
      <c r="AI2258" s="17"/>
      <c r="AM2258" s="109"/>
    </row>
    <row r="2259" spans="1:39" outlineLevel="2">
      <c r="A2259" s="37">
        <f>ROW()</f>
        <v>2259</v>
      </c>
      <c r="C2259" s="6" t="s">
        <v>208</v>
      </c>
      <c r="I2259" s="204">
        <f t="shared" ref="I2259:S2259" si="1519">I1852/$M$33</f>
        <v>0</v>
      </c>
      <c r="J2259" s="9">
        <f t="shared" si="1519"/>
        <v>0</v>
      </c>
      <c r="K2259" s="9">
        <f t="shared" si="1519"/>
        <v>0</v>
      </c>
      <c r="L2259" s="9">
        <f t="shared" si="1519"/>
        <v>0</v>
      </c>
      <c r="M2259" s="9">
        <f t="shared" si="1519"/>
        <v>0</v>
      </c>
      <c r="N2259" s="204">
        <f t="shared" si="1519"/>
        <v>0</v>
      </c>
      <c r="O2259" s="9">
        <f t="shared" si="1519"/>
        <v>0</v>
      </c>
      <c r="P2259" s="9">
        <f t="shared" si="1519"/>
        <v>0</v>
      </c>
      <c r="Q2259" s="9">
        <f t="shared" si="1519"/>
        <v>0</v>
      </c>
      <c r="R2259" s="9">
        <f t="shared" si="1519"/>
        <v>0</v>
      </c>
      <c r="S2259" s="18">
        <f t="shared" si="1519"/>
        <v>0</v>
      </c>
      <c r="T2259" s="204">
        <f t="shared" ref="T2259:AH2259" si="1520">T1852/T$33</f>
        <v>0</v>
      </c>
      <c r="U2259" s="9">
        <f t="shared" si="1520"/>
        <v>0</v>
      </c>
      <c r="V2259" s="9">
        <f t="shared" si="1520"/>
        <v>2.6953159291905871E-3</v>
      </c>
      <c r="W2259" s="9">
        <f t="shared" si="1520"/>
        <v>2.9520306110319295E-3</v>
      </c>
      <c r="X2259" s="18">
        <f t="shared" si="1520"/>
        <v>5.2689131532273142E-2</v>
      </c>
      <c r="Y2259" s="9">
        <f t="shared" si="1520"/>
        <v>0</v>
      </c>
      <c r="Z2259" s="9">
        <f t="shared" si="1520"/>
        <v>0</v>
      </c>
      <c r="AA2259" s="9">
        <f t="shared" si="1520"/>
        <v>0</v>
      </c>
      <c r="AB2259" s="9">
        <f t="shared" si="1520"/>
        <v>0</v>
      </c>
      <c r="AC2259" s="18">
        <f t="shared" si="1520"/>
        <v>0</v>
      </c>
      <c r="AD2259" s="9">
        <f t="shared" si="1520"/>
        <v>0</v>
      </c>
      <c r="AE2259" s="9">
        <f t="shared" si="1520"/>
        <v>0</v>
      </c>
      <c r="AF2259" s="9">
        <f t="shared" si="1520"/>
        <v>0</v>
      </c>
      <c r="AG2259" s="9">
        <f t="shared" si="1520"/>
        <v>0</v>
      </c>
      <c r="AH2259" s="18">
        <f t="shared" si="1520"/>
        <v>0</v>
      </c>
      <c r="AI2259" s="17"/>
      <c r="AM2259" s="109"/>
    </row>
    <row r="2260" spans="1:39" outlineLevel="2">
      <c r="A2260" s="37">
        <f>ROW()</f>
        <v>2260</v>
      </c>
      <c r="C2260" s="6" t="s">
        <v>473</v>
      </c>
      <c r="I2260" s="204">
        <f t="shared" ref="I2260:S2260" si="1521">I1853/$M$33</f>
        <v>0</v>
      </c>
      <c r="J2260" s="9">
        <f t="shared" si="1521"/>
        <v>0</v>
      </c>
      <c r="K2260" s="9">
        <f t="shared" si="1521"/>
        <v>0</v>
      </c>
      <c r="L2260" s="9">
        <f t="shared" si="1521"/>
        <v>0</v>
      </c>
      <c r="M2260" s="9">
        <f t="shared" si="1521"/>
        <v>0</v>
      </c>
      <c r="N2260" s="204">
        <f t="shared" si="1521"/>
        <v>0</v>
      </c>
      <c r="O2260" s="9">
        <f t="shared" si="1521"/>
        <v>0</v>
      </c>
      <c r="P2260" s="9">
        <f t="shared" si="1521"/>
        <v>0</v>
      </c>
      <c r="Q2260" s="9">
        <f t="shared" si="1521"/>
        <v>0</v>
      </c>
      <c r="R2260" s="9">
        <f t="shared" si="1521"/>
        <v>0</v>
      </c>
      <c r="S2260" s="18">
        <f t="shared" si="1521"/>
        <v>0</v>
      </c>
      <c r="T2260" s="204">
        <f t="shared" ref="T2260:AH2260" si="1522">T1853/T$33</f>
        <v>0</v>
      </c>
      <c r="U2260" s="9">
        <f t="shared" si="1522"/>
        <v>0</v>
      </c>
      <c r="V2260" s="9">
        <f t="shared" si="1522"/>
        <v>0</v>
      </c>
      <c r="W2260" s="9">
        <f t="shared" si="1522"/>
        <v>0</v>
      </c>
      <c r="X2260" s="18">
        <f t="shared" si="1522"/>
        <v>0</v>
      </c>
      <c r="Y2260" s="9">
        <f t="shared" si="1522"/>
        <v>0</v>
      </c>
      <c r="Z2260" s="9">
        <f t="shared" si="1522"/>
        <v>0</v>
      </c>
      <c r="AA2260" s="9">
        <f t="shared" si="1522"/>
        <v>0</v>
      </c>
      <c r="AB2260" s="9">
        <f t="shared" si="1522"/>
        <v>0</v>
      </c>
      <c r="AC2260" s="18">
        <f t="shared" si="1522"/>
        <v>0</v>
      </c>
      <c r="AD2260" s="9">
        <f t="shared" si="1522"/>
        <v>0</v>
      </c>
      <c r="AE2260" s="9">
        <f t="shared" si="1522"/>
        <v>0</v>
      </c>
      <c r="AF2260" s="9">
        <f t="shared" si="1522"/>
        <v>0</v>
      </c>
      <c r="AG2260" s="9">
        <f t="shared" si="1522"/>
        <v>0</v>
      </c>
      <c r="AH2260" s="18">
        <f t="shared" si="1522"/>
        <v>0</v>
      </c>
      <c r="AI2260" s="17"/>
      <c r="AM2260" s="109"/>
    </row>
    <row r="2261" spans="1:39" outlineLevel="2">
      <c r="A2261" s="37">
        <f>ROW()</f>
        <v>2261</v>
      </c>
      <c r="C2261" s="6" t="s">
        <v>474</v>
      </c>
      <c r="I2261" s="204">
        <f t="shared" ref="I2261:S2261" si="1523">I1854/$M$33</f>
        <v>0</v>
      </c>
      <c r="J2261" s="9">
        <f t="shared" si="1523"/>
        <v>0</v>
      </c>
      <c r="K2261" s="9">
        <f t="shared" si="1523"/>
        <v>0</v>
      </c>
      <c r="L2261" s="9">
        <f t="shared" si="1523"/>
        <v>0</v>
      </c>
      <c r="M2261" s="9">
        <f t="shared" si="1523"/>
        <v>0</v>
      </c>
      <c r="N2261" s="204">
        <f t="shared" si="1523"/>
        <v>0</v>
      </c>
      <c r="O2261" s="9">
        <f t="shared" si="1523"/>
        <v>0</v>
      </c>
      <c r="P2261" s="9">
        <f t="shared" si="1523"/>
        <v>0</v>
      </c>
      <c r="Q2261" s="9">
        <f t="shared" si="1523"/>
        <v>0</v>
      </c>
      <c r="R2261" s="9">
        <f t="shared" si="1523"/>
        <v>0</v>
      </c>
      <c r="S2261" s="18">
        <f t="shared" si="1523"/>
        <v>0</v>
      </c>
      <c r="T2261" s="204">
        <f t="shared" ref="T2261:AH2261" si="1524">T1854/T$33</f>
        <v>0</v>
      </c>
      <c r="U2261" s="9">
        <f t="shared" si="1524"/>
        <v>0</v>
      </c>
      <c r="V2261" s="9">
        <f t="shared" si="1524"/>
        <v>0</v>
      </c>
      <c r="W2261" s="9">
        <f t="shared" si="1524"/>
        <v>0</v>
      </c>
      <c r="X2261" s="18">
        <f t="shared" si="1524"/>
        <v>0</v>
      </c>
      <c r="Y2261" s="9">
        <f t="shared" si="1524"/>
        <v>0</v>
      </c>
      <c r="Z2261" s="9">
        <f t="shared" si="1524"/>
        <v>0</v>
      </c>
      <c r="AA2261" s="9">
        <f t="shared" si="1524"/>
        <v>0</v>
      </c>
      <c r="AB2261" s="9">
        <f t="shared" si="1524"/>
        <v>0</v>
      </c>
      <c r="AC2261" s="18">
        <f t="shared" si="1524"/>
        <v>0</v>
      </c>
      <c r="AD2261" s="9">
        <f t="shared" si="1524"/>
        <v>0</v>
      </c>
      <c r="AE2261" s="9">
        <f t="shared" si="1524"/>
        <v>0</v>
      </c>
      <c r="AF2261" s="9">
        <f t="shared" si="1524"/>
        <v>0</v>
      </c>
      <c r="AG2261" s="9">
        <f t="shared" si="1524"/>
        <v>0</v>
      </c>
      <c r="AH2261" s="18">
        <f t="shared" si="1524"/>
        <v>0</v>
      </c>
      <c r="AI2261" s="17"/>
      <c r="AM2261" s="109"/>
    </row>
    <row r="2262" spans="1:39" outlineLevel="2">
      <c r="A2262" s="37">
        <f>ROW()</f>
        <v>2262</v>
      </c>
      <c r="C2262" s="6" t="s">
        <v>477</v>
      </c>
      <c r="I2262" s="204">
        <f t="shared" ref="I2262:S2262" si="1525">I1855/$M$33</f>
        <v>0</v>
      </c>
      <c r="J2262" s="9">
        <f t="shared" si="1525"/>
        <v>0</v>
      </c>
      <c r="K2262" s="9">
        <f t="shared" si="1525"/>
        <v>0</v>
      </c>
      <c r="L2262" s="9">
        <f t="shared" si="1525"/>
        <v>0</v>
      </c>
      <c r="M2262" s="9">
        <f t="shared" si="1525"/>
        <v>0</v>
      </c>
      <c r="N2262" s="204">
        <f t="shared" si="1525"/>
        <v>0</v>
      </c>
      <c r="O2262" s="9">
        <f t="shared" si="1525"/>
        <v>0</v>
      </c>
      <c r="P2262" s="9">
        <f t="shared" si="1525"/>
        <v>0</v>
      </c>
      <c r="Q2262" s="9">
        <f t="shared" si="1525"/>
        <v>0</v>
      </c>
      <c r="R2262" s="9">
        <f t="shared" si="1525"/>
        <v>0</v>
      </c>
      <c r="S2262" s="18">
        <f t="shared" si="1525"/>
        <v>0</v>
      </c>
      <c r="T2262" s="204">
        <f t="shared" ref="T2262:AH2262" si="1526">T1855/T$33</f>
        <v>0</v>
      </c>
      <c r="U2262" s="9">
        <f t="shared" si="1526"/>
        <v>0</v>
      </c>
      <c r="V2262" s="9">
        <f t="shared" si="1526"/>
        <v>0</v>
      </c>
      <c r="W2262" s="9">
        <f t="shared" si="1526"/>
        <v>0</v>
      </c>
      <c r="X2262" s="18">
        <f t="shared" si="1526"/>
        <v>0</v>
      </c>
      <c r="Y2262" s="9">
        <f t="shared" si="1526"/>
        <v>0</v>
      </c>
      <c r="Z2262" s="9">
        <f t="shared" si="1526"/>
        <v>0</v>
      </c>
      <c r="AA2262" s="9">
        <f t="shared" si="1526"/>
        <v>0</v>
      </c>
      <c r="AB2262" s="9">
        <f t="shared" si="1526"/>
        <v>0</v>
      </c>
      <c r="AC2262" s="18">
        <f t="shared" si="1526"/>
        <v>0</v>
      </c>
      <c r="AD2262" s="9">
        <f t="shared" si="1526"/>
        <v>0</v>
      </c>
      <c r="AE2262" s="9">
        <f t="shared" si="1526"/>
        <v>0</v>
      </c>
      <c r="AF2262" s="9">
        <f t="shared" si="1526"/>
        <v>0</v>
      </c>
      <c r="AG2262" s="9">
        <f t="shared" si="1526"/>
        <v>0</v>
      </c>
      <c r="AH2262" s="18">
        <f t="shared" si="1526"/>
        <v>0</v>
      </c>
      <c r="AI2262" s="17"/>
      <c r="AM2262" s="109"/>
    </row>
    <row r="2263" spans="1:39" outlineLevel="2">
      <c r="A2263" s="37">
        <f>ROW()</f>
        <v>2263</v>
      </c>
      <c r="C2263" s="6" t="s">
        <v>511</v>
      </c>
      <c r="I2263" s="204">
        <f t="shared" ref="I2263:S2263" si="1527">I1856/$M$33</f>
        <v>0</v>
      </c>
      <c r="J2263" s="9">
        <f t="shared" si="1527"/>
        <v>0</v>
      </c>
      <c r="K2263" s="9">
        <f t="shared" si="1527"/>
        <v>0</v>
      </c>
      <c r="L2263" s="9">
        <f t="shared" si="1527"/>
        <v>0</v>
      </c>
      <c r="M2263" s="9">
        <f t="shared" si="1527"/>
        <v>0</v>
      </c>
      <c r="N2263" s="204">
        <f t="shared" si="1527"/>
        <v>0</v>
      </c>
      <c r="O2263" s="9">
        <f t="shared" si="1527"/>
        <v>0</v>
      </c>
      <c r="P2263" s="9">
        <f t="shared" si="1527"/>
        <v>0</v>
      </c>
      <c r="Q2263" s="9">
        <f t="shared" si="1527"/>
        <v>0</v>
      </c>
      <c r="R2263" s="9">
        <f t="shared" si="1527"/>
        <v>0</v>
      </c>
      <c r="S2263" s="18">
        <f t="shared" si="1527"/>
        <v>0</v>
      </c>
      <c r="T2263" s="204">
        <f t="shared" ref="T2263:AH2263" si="1528">T1856/T$33</f>
        <v>0</v>
      </c>
      <c r="U2263" s="9">
        <f t="shared" si="1528"/>
        <v>0</v>
      </c>
      <c r="V2263" s="9">
        <f t="shared" si="1528"/>
        <v>0</v>
      </c>
      <c r="W2263" s="9">
        <f t="shared" si="1528"/>
        <v>0</v>
      </c>
      <c r="X2263" s="18">
        <f t="shared" si="1528"/>
        <v>0</v>
      </c>
      <c r="Y2263" s="9">
        <f t="shared" si="1528"/>
        <v>0</v>
      </c>
      <c r="Z2263" s="9">
        <f t="shared" si="1528"/>
        <v>0</v>
      </c>
      <c r="AA2263" s="9">
        <f t="shared" si="1528"/>
        <v>0</v>
      </c>
      <c r="AB2263" s="9">
        <f t="shared" si="1528"/>
        <v>0</v>
      </c>
      <c r="AC2263" s="18">
        <f t="shared" si="1528"/>
        <v>0</v>
      </c>
      <c r="AD2263" s="9">
        <f t="shared" si="1528"/>
        <v>0</v>
      </c>
      <c r="AE2263" s="9">
        <f t="shared" si="1528"/>
        <v>0</v>
      </c>
      <c r="AF2263" s="9">
        <f t="shared" si="1528"/>
        <v>0</v>
      </c>
      <c r="AG2263" s="9">
        <f t="shared" si="1528"/>
        <v>0</v>
      </c>
      <c r="AH2263" s="18">
        <f t="shared" si="1528"/>
        <v>0</v>
      </c>
      <c r="AI2263" s="17"/>
      <c r="AM2263" s="109"/>
    </row>
    <row r="2264" spans="1:39" outlineLevel="2">
      <c r="A2264" s="37">
        <f>ROW()</f>
        <v>2264</v>
      </c>
      <c r="C2264" s="6" t="s">
        <v>655</v>
      </c>
      <c r="I2264" s="204"/>
      <c r="J2264" s="9"/>
      <c r="K2264" s="9"/>
      <c r="L2264" s="9"/>
      <c r="M2264" s="9"/>
      <c r="N2264" s="204"/>
      <c r="O2264" s="9"/>
      <c r="P2264" s="9"/>
      <c r="Q2264" s="9"/>
      <c r="R2264" s="9"/>
      <c r="S2264" s="18"/>
      <c r="T2264" s="204"/>
      <c r="U2264" s="9"/>
      <c r="V2264" s="9"/>
      <c r="W2264" s="9"/>
      <c r="X2264" s="18"/>
      <c r="Y2264" s="9"/>
      <c r="Z2264" s="9"/>
      <c r="AA2264" s="9"/>
      <c r="AB2264" s="9"/>
      <c r="AC2264" s="18"/>
      <c r="AD2264" s="9"/>
      <c r="AE2264" s="9"/>
      <c r="AF2264" s="9"/>
      <c r="AG2264" s="9"/>
      <c r="AH2264" s="18"/>
      <c r="AI2264" s="17"/>
      <c r="AM2264" s="109"/>
    </row>
    <row r="2265" spans="1:39" outlineLevel="2">
      <c r="A2265" s="37">
        <f>ROW()</f>
        <v>2265</v>
      </c>
      <c r="C2265" s="6" t="s">
        <v>656</v>
      </c>
      <c r="I2265" s="204"/>
      <c r="J2265" s="9"/>
      <c r="K2265" s="9"/>
      <c r="L2265" s="9"/>
      <c r="M2265" s="9"/>
      <c r="N2265" s="204"/>
      <c r="O2265" s="9"/>
      <c r="P2265" s="9"/>
      <c r="Q2265" s="9"/>
      <c r="R2265" s="9"/>
      <c r="S2265" s="18"/>
      <c r="T2265" s="204"/>
      <c r="U2265" s="9"/>
      <c r="V2265" s="9"/>
      <c r="W2265" s="9"/>
      <c r="X2265" s="18"/>
      <c r="Y2265" s="9"/>
      <c r="Z2265" s="9"/>
      <c r="AA2265" s="9"/>
      <c r="AB2265" s="9"/>
      <c r="AC2265" s="18"/>
      <c r="AD2265" s="9"/>
      <c r="AE2265" s="9"/>
      <c r="AF2265" s="9"/>
      <c r="AG2265" s="9"/>
      <c r="AH2265" s="18"/>
      <c r="AI2265" s="17"/>
      <c r="AM2265" s="109"/>
    </row>
    <row r="2266" spans="1:39" outlineLevel="2">
      <c r="A2266" s="37">
        <f>ROW()</f>
        <v>2266</v>
      </c>
      <c r="C2266" s="6" t="s">
        <v>667</v>
      </c>
      <c r="I2266" s="204"/>
      <c r="J2266" s="9"/>
      <c r="K2266" s="9"/>
      <c r="L2266" s="9"/>
      <c r="M2266" s="9"/>
      <c r="N2266" s="204"/>
      <c r="O2266" s="9"/>
      <c r="P2266" s="9"/>
      <c r="Q2266" s="9"/>
      <c r="R2266" s="9"/>
      <c r="S2266" s="18"/>
      <c r="T2266" s="204"/>
      <c r="U2266" s="9"/>
      <c r="V2266" s="9"/>
      <c r="W2266" s="9"/>
      <c r="X2266" s="18"/>
      <c r="Y2266" s="9"/>
      <c r="Z2266" s="9"/>
      <c r="AA2266" s="9"/>
      <c r="AB2266" s="9"/>
      <c r="AC2266" s="18"/>
      <c r="AD2266" s="9"/>
      <c r="AE2266" s="9"/>
      <c r="AF2266" s="9"/>
      <c r="AG2266" s="9"/>
      <c r="AH2266" s="18"/>
      <c r="AI2266" s="17"/>
      <c r="AM2266" s="109"/>
    </row>
    <row r="2267" spans="1:39" outlineLevel="2">
      <c r="A2267" s="37">
        <f>ROW()</f>
        <v>2267</v>
      </c>
      <c r="C2267" s="6" t="s">
        <v>212</v>
      </c>
      <c r="I2267" s="204">
        <f t="shared" ref="I2267:S2267" si="1529">I1860/$M$33</f>
        <v>0</v>
      </c>
      <c r="J2267" s="9">
        <f t="shared" si="1529"/>
        <v>0</v>
      </c>
      <c r="K2267" s="9">
        <f t="shared" si="1529"/>
        <v>0</v>
      </c>
      <c r="L2267" s="9">
        <f t="shared" si="1529"/>
        <v>0</v>
      </c>
      <c r="M2267" s="9">
        <f t="shared" si="1529"/>
        <v>0</v>
      </c>
      <c r="N2267" s="204">
        <f t="shared" si="1529"/>
        <v>0</v>
      </c>
      <c r="O2267" s="9">
        <f t="shared" si="1529"/>
        <v>0</v>
      </c>
      <c r="P2267" s="9">
        <f t="shared" si="1529"/>
        <v>0</v>
      </c>
      <c r="Q2267" s="9">
        <f t="shared" si="1529"/>
        <v>0</v>
      </c>
      <c r="R2267" s="9">
        <f t="shared" si="1529"/>
        <v>0</v>
      </c>
      <c r="S2267" s="18">
        <f t="shared" si="1529"/>
        <v>0</v>
      </c>
      <c r="T2267" s="204">
        <f t="shared" ref="T2267:AH2267" si="1530">T1860/T$33</f>
        <v>0</v>
      </c>
      <c r="U2267" s="9">
        <f t="shared" si="1530"/>
        <v>0</v>
      </c>
      <c r="V2267" s="9">
        <f t="shared" si="1530"/>
        <v>0</v>
      </c>
      <c r="W2267" s="9">
        <f t="shared" si="1530"/>
        <v>0</v>
      </c>
      <c r="X2267" s="18">
        <f t="shared" si="1530"/>
        <v>0</v>
      </c>
      <c r="Y2267" s="9">
        <f t="shared" si="1530"/>
        <v>0</v>
      </c>
      <c r="Z2267" s="9">
        <f t="shared" si="1530"/>
        <v>0</v>
      </c>
      <c r="AA2267" s="9">
        <f t="shared" si="1530"/>
        <v>0</v>
      </c>
      <c r="AB2267" s="9">
        <f t="shared" si="1530"/>
        <v>0</v>
      </c>
      <c r="AC2267" s="18">
        <f t="shared" si="1530"/>
        <v>0</v>
      </c>
      <c r="AD2267" s="9">
        <f t="shared" si="1530"/>
        <v>0</v>
      </c>
      <c r="AE2267" s="9">
        <f t="shared" si="1530"/>
        <v>0</v>
      </c>
      <c r="AF2267" s="9">
        <f t="shared" si="1530"/>
        <v>0</v>
      </c>
      <c r="AG2267" s="9">
        <f t="shared" si="1530"/>
        <v>0</v>
      </c>
      <c r="AH2267" s="18">
        <f t="shared" si="1530"/>
        <v>0</v>
      </c>
      <c r="AI2267" s="17"/>
      <c r="AM2267" s="109"/>
    </row>
    <row r="2268" spans="1:39" outlineLevel="2">
      <c r="A2268" s="37">
        <f>ROW()</f>
        <v>2268</v>
      </c>
      <c r="C2268" s="6" t="s">
        <v>362</v>
      </c>
      <c r="I2268" s="205">
        <f t="shared" ref="I2268:S2268" si="1531">I1861/$M$33</f>
        <v>0</v>
      </c>
      <c r="J2268" s="15">
        <f t="shared" si="1531"/>
        <v>0</v>
      </c>
      <c r="K2268" s="15">
        <f t="shared" si="1531"/>
        <v>0</v>
      </c>
      <c r="L2268" s="15">
        <f t="shared" si="1531"/>
        <v>0</v>
      </c>
      <c r="M2268" s="15">
        <f t="shared" si="1531"/>
        <v>0</v>
      </c>
      <c r="N2268" s="205">
        <f t="shared" si="1531"/>
        <v>0</v>
      </c>
      <c r="O2268" s="15">
        <f t="shared" si="1531"/>
        <v>0</v>
      </c>
      <c r="P2268" s="15">
        <f t="shared" si="1531"/>
        <v>0</v>
      </c>
      <c r="Q2268" s="15">
        <f t="shared" si="1531"/>
        <v>0</v>
      </c>
      <c r="R2268" s="15">
        <f t="shared" si="1531"/>
        <v>0</v>
      </c>
      <c r="S2268" s="206">
        <f t="shared" si="1531"/>
        <v>0</v>
      </c>
      <c r="T2268" s="205">
        <f t="shared" ref="T2268:AH2268" si="1532">T1861/T$33</f>
        <v>0</v>
      </c>
      <c r="U2268" s="15">
        <f t="shared" si="1532"/>
        <v>0</v>
      </c>
      <c r="V2268" s="15">
        <f t="shared" si="1532"/>
        <v>0</v>
      </c>
      <c r="W2268" s="15">
        <f t="shared" si="1532"/>
        <v>0</v>
      </c>
      <c r="X2268" s="206">
        <f t="shared" si="1532"/>
        <v>0</v>
      </c>
      <c r="Y2268" s="15">
        <f t="shared" si="1532"/>
        <v>0</v>
      </c>
      <c r="Z2268" s="15">
        <f t="shared" si="1532"/>
        <v>0</v>
      </c>
      <c r="AA2268" s="15">
        <f t="shared" si="1532"/>
        <v>0</v>
      </c>
      <c r="AB2268" s="15">
        <f t="shared" si="1532"/>
        <v>0</v>
      </c>
      <c r="AC2268" s="206">
        <f t="shared" si="1532"/>
        <v>0</v>
      </c>
      <c r="AD2268" s="15">
        <f t="shared" si="1532"/>
        <v>0</v>
      </c>
      <c r="AE2268" s="15">
        <f t="shared" si="1532"/>
        <v>0</v>
      </c>
      <c r="AF2268" s="15">
        <f t="shared" si="1532"/>
        <v>0</v>
      </c>
      <c r="AG2268" s="15">
        <f t="shared" si="1532"/>
        <v>0</v>
      </c>
      <c r="AH2268" s="206">
        <f t="shared" si="1532"/>
        <v>0</v>
      </c>
      <c r="AI2268" s="17"/>
      <c r="AM2268" s="109"/>
    </row>
    <row r="2269" spans="1:39" outlineLevel="2">
      <c r="A2269" s="37">
        <f>ROW()</f>
        <v>2269</v>
      </c>
      <c r="C2269" s="6" t="s">
        <v>1</v>
      </c>
      <c r="I2269" s="204">
        <f t="shared" ref="I2269:AC2269" si="1533">SUM(I2256:I2268)</f>
        <v>0</v>
      </c>
      <c r="J2269" s="9">
        <f t="shared" si="1533"/>
        <v>0</v>
      </c>
      <c r="K2269" s="9">
        <f t="shared" si="1533"/>
        <v>0</v>
      </c>
      <c r="L2269" s="9">
        <f t="shared" si="1533"/>
        <v>0</v>
      </c>
      <c r="M2269" s="9">
        <f t="shared" si="1533"/>
        <v>0</v>
      </c>
      <c r="N2269" s="204">
        <f t="shared" si="1533"/>
        <v>0</v>
      </c>
      <c r="O2269" s="9">
        <f t="shared" si="1533"/>
        <v>0</v>
      </c>
      <c r="P2269" s="9">
        <f t="shared" si="1533"/>
        <v>0</v>
      </c>
      <c r="Q2269" s="9">
        <f t="shared" si="1533"/>
        <v>0</v>
      </c>
      <c r="R2269" s="9">
        <f t="shared" si="1533"/>
        <v>0</v>
      </c>
      <c r="S2269" s="18">
        <f t="shared" si="1533"/>
        <v>0</v>
      </c>
      <c r="T2269" s="204">
        <f t="shared" si="1533"/>
        <v>0</v>
      </c>
      <c r="U2269" s="9">
        <f t="shared" si="1533"/>
        <v>0</v>
      </c>
      <c r="V2269" s="9">
        <f t="shared" si="1533"/>
        <v>2.095203392455712E-2</v>
      </c>
      <c r="W2269" s="9">
        <f t="shared" si="1533"/>
        <v>2.2947605079915868E-2</v>
      </c>
      <c r="X2269" s="18">
        <f t="shared" si="1533"/>
        <v>0.40957887695605233</v>
      </c>
      <c r="Y2269" s="9">
        <f t="shared" si="1533"/>
        <v>0</v>
      </c>
      <c r="Z2269" s="9">
        <f t="shared" si="1533"/>
        <v>0</v>
      </c>
      <c r="AA2269" s="9">
        <f t="shared" si="1533"/>
        <v>0</v>
      </c>
      <c r="AB2269" s="9">
        <f t="shared" si="1533"/>
        <v>0</v>
      </c>
      <c r="AC2269" s="18">
        <f t="shared" si="1533"/>
        <v>0</v>
      </c>
      <c r="AD2269" s="9">
        <f t="shared" ref="AD2269:AH2269" si="1534">SUM(AD2256:AD2268)</f>
        <v>0</v>
      </c>
      <c r="AE2269" s="9">
        <f t="shared" si="1534"/>
        <v>0</v>
      </c>
      <c r="AF2269" s="9">
        <f t="shared" si="1534"/>
        <v>0</v>
      </c>
      <c r="AG2269" s="9">
        <f t="shared" si="1534"/>
        <v>0</v>
      </c>
      <c r="AH2269" s="18">
        <f t="shared" si="1534"/>
        <v>0</v>
      </c>
      <c r="AI2269" s="17"/>
      <c r="AM2269" s="109"/>
    </row>
    <row r="2270" spans="1:39" outlineLevel="2">
      <c r="A2270" s="37">
        <f>ROW()</f>
        <v>2270</v>
      </c>
      <c r="B2270" s="64" t="s">
        <v>223</v>
      </c>
      <c r="I2270" s="1296" t="str">
        <f>"AA1 [m$ "&amp;$E$33&amp;"]"</f>
        <v>AA1 [m$ 31/12/2024]</v>
      </c>
      <c r="J2270" s="1297"/>
      <c r="K2270" s="1297"/>
      <c r="L2270" s="1297"/>
      <c r="M2270" s="1297"/>
      <c r="N2270" s="1293" t="str">
        <f>"AA2 [m$ "&amp;$E$33&amp;"]"</f>
        <v>AA2 [m$ 31/12/2024]</v>
      </c>
      <c r="O2270" s="1294"/>
      <c r="P2270" s="1294"/>
      <c r="Q2270" s="1294"/>
      <c r="R2270" s="1294"/>
      <c r="S2270" s="1295"/>
      <c r="T2270" s="1293" t="str">
        <f>"AA3 [m$ "&amp;$E$33&amp;"]"</f>
        <v>AA3 [m$ 31/12/2024]</v>
      </c>
      <c r="U2270" s="1294"/>
      <c r="V2270" s="1294"/>
      <c r="W2270" s="1294"/>
      <c r="X2270" s="1295"/>
      <c r="Y2270" s="1294" t="str">
        <f>"AA4 [m$ "&amp;$E$33&amp;"]"</f>
        <v>AA4 [m$ 31/12/2024]</v>
      </c>
      <c r="Z2270" s="1294"/>
      <c r="AA2270" s="1294"/>
      <c r="AB2270" s="1294"/>
      <c r="AC2270" s="1295"/>
      <c r="AD2270" s="1294" t="str">
        <f>"AA5 [m$ "&amp;$E$33&amp;"]"</f>
        <v>AA5 [m$ 31/12/2024]</v>
      </c>
      <c r="AE2270" s="1294"/>
      <c r="AF2270" s="1294"/>
      <c r="AG2270" s="1294"/>
      <c r="AH2270" s="1295"/>
      <c r="AI2270" s="17"/>
      <c r="AM2270" s="109"/>
    </row>
    <row r="2271" spans="1:39" outlineLevel="2">
      <c r="A2271" s="37">
        <f>ROW()</f>
        <v>2271</v>
      </c>
      <c r="C2271" s="167" t="s">
        <v>2</v>
      </c>
      <c r="I2271" s="204">
        <f t="shared" ref="I2271:S2271" si="1535">I1864/$M$33</f>
        <v>0</v>
      </c>
      <c r="J2271" s="9">
        <f t="shared" si="1535"/>
        <v>0</v>
      </c>
      <c r="K2271" s="9">
        <f t="shared" si="1535"/>
        <v>0</v>
      </c>
      <c r="L2271" s="9">
        <f t="shared" si="1535"/>
        <v>0</v>
      </c>
      <c r="M2271" s="9">
        <f t="shared" si="1535"/>
        <v>0</v>
      </c>
      <c r="N2271" s="204">
        <f t="shared" si="1535"/>
        <v>0</v>
      </c>
      <c r="O2271" s="9">
        <f t="shared" si="1535"/>
        <v>0</v>
      </c>
      <c r="P2271" s="9">
        <f t="shared" si="1535"/>
        <v>0</v>
      </c>
      <c r="Q2271" s="9">
        <f t="shared" si="1535"/>
        <v>0</v>
      </c>
      <c r="R2271" s="9">
        <f t="shared" si="1535"/>
        <v>0</v>
      </c>
      <c r="S2271" s="18">
        <f t="shared" si="1535"/>
        <v>0</v>
      </c>
      <c r="T2271" s="204">
        <f t="shared" ref="T2271:AH2271" si="1536">T1864/T$33</f>
        <v>0</v>
      </c>
      <c r="U2271" s="9">
        <f t="shared" si="1536"/>
        <v>0</v>
      </c>
      <c r="V2271" s="9">
        <f t="shared" si="1536"/>
        <v>0</v>
      </c>
      <c r="W2271" s="9">
        <f t="shared" si="1536"/>
        <v>0</v>
      </c>
      <c r="X2271" s="18">
        <f t="shared" si="1536"/>
        <v>0</v>
      </c>
      <c r="Y2271" s="9">
        <f t="shared" si="1536"/>
        <v>0</v>
      </c>
      <c r="Z2271" s="9">
        <f t="shared" si="1536"/>
        <v>0</v>
      </c>
      <c r="AA2271" s="9">
        <f t="shared" si="1536"/>
        <v>0</v>
      </c>
      <c r="AB2271" s="9">
        <f t="shared" si="1536"/>
        <v>0</v>
      </c>
      <c r="AC2271" s="18">
        <f t="shared" si="1536"/>
        <v>0</v>
      </c>
      <c r="AD2271" s="9">
        <f t="shared" si="1536"/>
        <v>0</v>
      </c>
      <c r="AE2271" s="9">
        <f t="shared" si="1536"/>
        <v>0</v>
      </c>
      <c r="AF2271" s="9">
        <f t="shared" si="1536"/>
        <v>0</v>
      </c>
      <c r="AG2271" s="9">
        <f t="shared" si="1536"/>
        <v>0</v>
      </c>
      <c r="AH2271" s="18">
        <f t="shared" si="1536"/>
        <v>0</v>
      </c>
      <c r="AI2271" s="17"/>
      <c r="AM2271" s="109"/>
    </row>
    <row r="2272" spans="1:39" outlineLevel="2">
      <c r="A2272" s="37">
        <f>ROW()</f>
        <v>2272</v>
      </c>
      <c r="C2272" s="6" t="s">
        <v>3</v>
      </c>
      <c r="I2272" s="204">
        <f t="shared" ref="I2272:S2272" si="1537">I1865/$M$33</f>
        <v>0</v>
      </c>
      <c r="J2272" s="9">
        <f t="shared" si="1537"/>
        <v>0</v>
      </c>
      <c r="K2272" s="9">
        <f t="shared" si="1537"/>
        <v>0</v>
      </c>
      <c r="L2272" s="9">
        <f t="shared" si="1537"/>
        <v>0</v>
      </c>
      <c r="M2272" s="9">
        <f t="shared" si="1537"/>
        <v>0</v>
      </c>
      <c r="N2272" s="204">
        <f t="shared" si="1537"/>
        <v>0</v>
      </c>
      <c r="O2272" s="9">
        <f t="shared" si="1537"/>
        <v>0</v>
      </c>
      <c r="P2272" s="9">
        <f t="shared" si="1537"/>
        <v>0</v>
      </c>
      <c r="Q2272" s="9">
        <f t="shared" si="1537"/>
        <v>0</v>
      </c>
      <c r="R2272" s="9">
        <f t="shared" si="1537"/>
        <v>0</v>
      </c>
      <c r="S2272" s="18">
        <f t="shared" si="1537"/>
        <v>0</v>
      </c>
      <c r="T2272" s="204">
        <f t="shared" ref="T2272:AH2272" si="1538">T1865/T$33</f>
        <v>0</v>
      </c>
      <c r="U2272" s="9">
        <f t="shared" si="1538"/>
        <v>0</v>
      </c>
      <c r="V2272" s="9">
        <f t="shared" si="1538"/>
        <v>9.5217577603581383E-4</v>
      </c>
      <c r="W2272" s="9">
        <f t="shared" si="1538"/>
        <v>3.3295515656595262E-3</v>
      </c>
      <c r="X2272" s="18">
        <f t="shared" si="1538"/>
        <v>0</v>
      </c>
      <c r="Y2272" s="9">
        <f t="shared" si="1538"/>
        <v>0</v>
      </c>
      <c r="Z2272" s="9">
        <f t="shared" si="1538"/>
        <v>0</v>
      </c>
      <c r="AA2272" s="9">
        <f t="shared" si="1538"/>
        <v>0</v>
      </c>
      <c r="AB2272" s="9">
        <f t="shared" si="1538"/>
        <v>0</v>
      </c>
      <c r="AC2272" s="18">
        <f t="shared" si="1538"/>
        <v>0</v>
      </c>
      <c r="AD2272" s="9">
        <f t="shared" si="1538"/>
        <v>0</v>
      </c>
      <c r="AE2272" s="9">
        <f t="shared" si="1538"/>
        <v>0</v>
      </c>
      <c r="AF2272" s="9">
        <f t="shared" si="1538"/>
        <v>0</v>
      </c>
      <c r="AG2272" s="9">
        <f t="shared" si="1538"/>
        <v>0</v>
      </c>
      <c r="AH2272" s="18">
        <f t="shared" si="1538"/>
        <v>0</v>
      </c>
      <c r="AI2272" s="17"/>
      <c r="AM2272" s="109"/>
    </row>
    <row r="2273" spans="1:39" outlineLevel="2">
      <c r="A2273" s="37">
        <f>ROW()</f>
        <v>2273</v>
      </c>
      <c r="C2273" s="6" t="s">
        <v>4</v>
      </c>
      <c r="I2273" s="204">
        <f t="shared" ref="I2273:S2273" si="1539">I1866/$M$33</f>
        <v>0</v>
      </c>
      <c r="J2273" s="9">
        <f t="shared" si="1539"/>
        <v>0</v>
      </c>
      <c r="K2273" s="9">
        <f t="shared" si="1539"/>
        <v>0</v>
      </c>
      <c r="L2273" s="9">
        <f t="shared" si="1539"/>
        <v>0</v>
      </c>
      <c r="M2273" s="9">
        <f t="shared" si="1539"/>
        <v>0</v>
      </c>
      <c r="N2273" s="204">
        <f t="shared" si="1539"/>
        <v>0</v>
      </c>
      <c r="O2273" s="9">
        <f t="shared" si="1539"/>
        <v>0</v>
      </c>
      <c r="P2273" s="9">
        <f t="shared" si="1539"/>
        <v>0</v>
      </c>
      <c r="Q2273" s="9">
        <f t="shared" si="1539"/>
        <v>0</v>
      </c>
      <c r="R2273" s="9">
        <f t="shared" si="1539"/>
        <v>0</v>
      </c>
      <c r="S2273" s="18">
        <f t="shared" si="1539"/>
        <v>0</v>
      </c>
      <c r="T2273" s="204">
        <f t="shared" ref="T2273:AH2273" si="1540">T1866/T$33</f>
        <v>0</v>
      </c>
      <c r="U2273" s="9">
        <f t="shared" si="1540"/>
        <v>0</v>
      </c>
      <c r="V2273" s="9">
        <f t="shared" si="1540"/>
        <v>0</v>
      </c>
      <c r="W2273" s="9">
        <f t="shared" si="1540"/>
        <v>0</v>
      </c>
      <c r="X2273" s="18">
        <f t="shared" si="1540"/>
        <v>0</v>
      </c>
      <c r="Y2273" s="9">
        <f t="shared" si="1540"/>
        <v>0</v>
      </c>
      <c r="Z2273" s="9">
        <f t="shared" si="1540"/>
        <v>0</v>
      </c>
      <c r="AA2273" s="9">
        <f t="shared" si="1540"/>
        <v>0</v>
      </c>
      <c r="AB2273" s="9">
        <f t="shared" si="1540"/>
        <v>0</v>
      </c>
      <c r="AC2273" s="18">
        <f t="shared" si="1540"/>
        <v>0</v>
      </c>
      <c r="AD2273" s="9">
        <f t="shared" si="1540"/>
        <v>0</v>
      </c>
      <c r="AE2273" s="9">
        <f t="shared" si="1540"/>
        <v>0</v>
      </c>
      <c r="AF2273" s="9">
        <f t="shared" si="1540"/>
        <v>0</v>
      </c>
      <c r="AG2273" s="9">
        <f t="shared" si="1540"/>
        <v>0</v>
      </c>
      <c r="AH2273" s="18">
        <f t="shared" si="1540"/>
        <v>0</v>
      </c>
      <c r="AI2273" s="17"/>
      <c r="AM2273" s="109"/>
    </row>
    <row r="2274" spans="1:39" outlineLevel="2">
      <c r="A2274" s="37">
        <f>ROW()</f>
        <v>2274</v>
      </c>
      <c r="C2274" s="6" t="s">
        <v>208</v>
      </c>
      <c r="I2274" s="204">
        <f t="shared" ref="I2274:S2274" si="1541">I1867/$M$33</f>
        <v>0</v>
      </c>
      <c r="J2274" s="9">
        <f t="shared" si="1541"/>
        <v>0</v>
      </c>
      <c r="K2274" s="9">
        <f t="shared" si="1541"/>
        <v>0</v>
      </c>
      <c r="L2274" s="9">
        <f t="shared" si="1541"/>
        <v>0</v>
      </c>
      <c r="M2274" s="9">
        <f t="shared" si="1541"/>
        <v>0</v>
      </c>
      <c r="N2274" s="204">
        <f t="shared" si="1541"/>
        <v>0</v>
      </c>
      <c r="O2274" s="9">
        <f t="shared" si="1541"/>
        <v>0</v>
      </c>
      <c r="P2274" s="9">
        <f t="shared" si="1541"/>
        <v>0</v>
      </c>
      <c r="Q2274" s="9">
        <f t="shared" si="1541"/>
        <v>0</v>
      </c>
      <c r="R2274" s="9">
        <f t="shared" si="1541"/>
        <v>0</v>
      </c>
      <c r="S2274" s="18">
        <f t="shared" si="1541"/>
        <v>0</v>
      </c>
      <c r="T2274" s="204">
        <f t="shared" ref="T2274:AH2274" si="1542">T1867/T$33</f>
        <v>0</v>
      </c>
      <c r="U2274" s="9">
        <f t="shared" si="1542"/>
        <v>0</v>
      </c>
      <c r="V2274" s="9">
        <f t="shared" si="1542"/>
        <v>2.9260075153155873E-2</v>
      </c>
      <c r="W2274" s="9">
        <f t="shared" si="1542"/>
        <v>0.10231611797887329</v>
      </c>
      <c r="X2274" s="18">
        <f t="shared" si="1542"/>
        <v>0</v>
      </c>
      <c r="Y2274" s="9">
        <f t="shared" si="1542"/>
        <v>0</v>
      </c>
      <c r="Z2274" s="9">
        <f t="shared" si="1542"/>
        <v>0</v>
      </c>
      <c r="AA2274" s="9">
        <f t="shared" si="1542"/>
        <v>0</v>
      </c>
      <c r="AB2274" s="9">
        <f t="shared" si="1542"/>
        <v>0</v>
      </c>
      <c r="AC2274" s="18">
        <f t="shared" si="1542"/>
        <v>0</v>
      </c>
      <c r="AD2274" s="9">
        <f t="shared" si="1542"/>
        <v>0</v>
      </c>
      <c r="AE2274" s="9">
        <f t="shared" si="1542"/>
        <v>0</v>
      </c>
      <c r="AF2274" s="9">
        <f t="shared" si="1542"/>
        <v>0</v>
      </c>
      <c r="AG2274" s="9">
        <f t="shared" si="1542"/>
        <v>0</v>
      </c>
      <c r="AH2274" s="18">
        <f t="shared" si="1542"/>
        <v>0</v>
      </c>
      <c r="AI2274" s="17"/>
      <c r="AM2274" s="109"/>
    </row>
    <row r="2275" spans="1:39" outlineLevel="2">
      <c r="A2275" s="37">
        <f>ROW()</f>
        <v>2275</v>
      </c>
      <c r="C2275" s="6" t="s">
        <v>473</v>
      </c>
      <c r="I2275" s="204">
        <f t="shared" ref="I2275:S2275" si="1543">I1868/$M$33</f>
        <v>0</v>
      </c>
      <c r="J2275" s="9">
        <f t="shared" si="1543"/>
        <v>0</v>
      </c>
      <c r="K2275" s="9">
        <f t="shared" si="1543"/>
        <v>0</v>
      </c>
      <c r="L2275" s="9">
        <f t="shared" si="1543"/>
        <v>0</v>
      </c>
      <c r="M2275" s="9">
        <f t="shared" si="1543"/>
        <v>0</v>
      </c>
      <c r="N2275" s="204">
        <f t="shared" si="1543"/>
        <v>0</v>
      </c>
      <c r="O2275" s="9">
        <f t="shared" si="1543"/>
        <v>0</v>
      </c>
      <c r="P2275" s="9">
        <f t="shared" si="1543"/>
        <v>0</v>
      </c>
      <c r="Q2275" s="9">
        <f t="shared" si="1543"/>
        <v>0</v>
      </c>
      <c r="R2275" s="9">
        <f t="shared" si="1543"/>
        <v>0</v>
      </c>
      <c r="S2275" s="18">
        <f t="shared" si="1543"/>
        <v>0</v>
      </c>
      <c r="T2275" s="204">
        <f t="shared" ref="T2275:AH2275" si="1544">T1868/T$33</f>
        <v>0</v>
      </c>
      <c r="U2275" s="9">
        <f t="shared" si="1544"/>
        <v>0</v>
      </c>
      <c r="V2275" s="9">
        <f t="shared" si="1544"/>
        <v>0</v>
      </c>
      <c r="W2275" s="9">
        <f t="shared" si="1544"/>
        <v>0</v>
      </c>
      <c r="X2275" s="18">
        <f t="shared" si="1544"/>
        <v>0</v>
      </c>
      <c r="Y2275" s="9">
        <f t="shared" si="1544"/>
        <v>0</v>
      </c>
      <c r="Z2275" s="9">
        <f t="shared" si="1544"/>
        <v>0</v>
      </c>
      <c r="AA2275" s="9">
        <f t="shared" si="1544"/>
        <v>0</v>
      </c>
      <c r="AB2275" s="9">
        <f t="shared" si="1544"/>
        <v>0</v>
      </c>
      <c r="AC2275" s="18">
        <f t="shared" si="1544"/>
        <v>0</v>
      </c>
      <c r="AD2275" s="9">
        <f t="shared" si="1544"/>
        <v>0</v>
      </c>
      <c r="AE2275" s="9">
        <f t="shared" si="1544"/>
        <v>0</v>
      </c>
      <c r="AF2275" s="9">
        <f t="shared" si="1544"/>
        <v>0</v>
      </c>
      <c r="AG2275" s="9">
        <f t="shared" si="1544"/>
        <v>0</v>
      </c>
      <c r="AH2275" s="18">
        <f t="shared" si="1544"/>
        <v>0</v>
      </c>
      <c r="AI2275" s="17"/>
      <c r="AM2275" s="109"/>
    </row>
    <row r="2276" spans="1:39" outlineLevel="2">
      <c r="A2276" s="37">
        <f>ROW()</f>
        <v>2276</v>
      </c>
      <c r="C2276" s="6" t="s">
        <v>474</v>
      </c>
      <c r="I2276" s="204">
        <f t="shared" ref="I2276:S2276" si="1545">I1869/$M$33</f>
        <v>0</v>
      </c>
      <c r="J2276" s="9">
        <f t="shared" si="1545"/>
        <v>0</v>
      </c>
      <c r="K2276" s="9">
        <f t="shared" si="1545"/>
        <v>0</v>
      </c>
      <c r="L2276" s="9">
        <f t="shared" si="1545"/>
        <v>0</v>
      </c>
      <c r="M2276" s="9">
        <f t="shared" si="1545"/>
        <v>0</v>
      </c>
      <c r="N2276" s="204">
        <f t="shared" si="1545"/>
        <v>0</v>
      </c>
      <c r="O2276" s="9">
        <f t="shared" si="1545"/>
        <v>0</v>
      </c>
      <c r="P2276" s="9">
        <f t="shared" si="1545"/>
        <v>0</v>
      </c>
      <c r="Q2276" s="9">
        <f t="shared" si="1545"/>
        <v>0</v>
      </c>
      <c r="R2276" s="9">
        <f t="shared" si="1545"/>
        <v>0</v>
      </c>
      <c r="S2276" s="18">
        <f t="shared" si="1545"/>
        <v>0</v>
      </c>
      <c r="T2276" s="204">
        <f t="shared" ref="T2276:AH2276" si="1546">T1869/T$33</f>
        <v>0</v>
      </c>
      <c r="U2276" s="9">
        <f t="shared" si="1546"/>
        <v>0</v>
      </c>
      <c r="V2276" s="9">
        <f t="shared" si="1546"/>
        <v>0</v>
      </c>
      <c r="W2276" s="9">
        <f t="shared" si="1546"/>
        <v>0</v>
      </c>
      <c r="X2276" s="18">
        <f t="shared" si="1546"/>
        <v>0</v>
      </c>
      <c r="Y2276" s="9">
        <f t="shared" si="1546"/>
        <v>0</v>
      </c>
      <c r="Z2276" s="9">
        <f t="shared" si="1546"/>
        <v>0</v>
      </c>
      <c r="AA2276" s="9">
        <f t="shared" si="1546"/>
        <v>0</v>
      </c>
      <c r="AB2276" s="9">
        <f t="shared" si="1546"/>
        <v>0</v>
      </c>
      <c r="AC2276" s="18">
        <f t="shared" si="1546"/>
        <v>0</v>
      </c>
      <c r="AD2276" s="9">
        <f t="shared" si="1546"/>
        <v>0</v>
      </c>
      <c r="AE2276" s="9">
        <f t="shared" si="1546"/>
        <v>0</v>
      </c>
      <c r="AF2276" s="9">
        <f t="shared" si="1546"/>
        <v>0</v>
      </c>
      <c r="AG2276" s="9">
        <f t="shared" si="1546"/>
        <v>0</v>
      </c>
      <c r="AH2276" s="18">
        <f t="shared" si="1546"/>
        <v>0</v>
      </c>
      <c r="AI2276" s="17"/>
      <c r="AM2276" s="109"/>
    </row>
    <row r="2277" spans="1:39" outlineLevel="2">
      <c r="A2277" s="37">
        <f>ROW()</f>
        <v>2277</v>
      </c>
      <c r="C2277" s="6" t="s">
        <v>477</v>
      </c>
      <c r="I2277" s="204">
        <f t="shared" ref="I2277:S2277" si="1547">I1870/$M$33</f>
        <v>0</v>
      </c>
      <c r="J2277" s="9">
        <f t="shared" si="1547"/>
        <v>0</v>
      </c>
      <c r="K2277" s="9">
        <f t="shared" si="1547"/>
        <v>0</v>
      </c>
      <c r="L2277" s="9">
        <f t="shared" si="1547"/>
        <v>0</v>
      </c>
      <c r="M2277" s="9">
        <f t="shared" si="1547"/>
        <v>0</v>
      </c>
      <c r="N2277" s="204">
        <f t="shared" si="1547"/>
        <v>0</v>
      </c>
      <c r="O2277" s="9">
        <f t="shared" si="1547"/>
        <v>0</v>
      </c>
      <c r="P2277" s="9">
        <f t="shared" si="1547"/>
        <v>0</v>
      </c>
      <c r="Q2277" s="9">
        <f t="shared" si="1547"/>
        <v>0</v>
      </c>
      <c r="R2277" s="9">
        <f t="shared" si="1547"/>
        <v>0</v>
      </c>
      <c r="S2277" s="18">
        <f t="shared" si="1547"/>
        <v>0</v>
      </c>
      <c r="T2277" s="204">
        <f t="shared" ref="T2277:AH2277" si="1548">T1870/T$33</f>
        <v>0</v>
      </c>
      <c r="U2277" s="9">
        <f t="shared" si="1548"/>
        <v>0</v>
      </c>
      <c r="V2277" s="9">
        <f t="shared" si="1548"/>
        <v>0</v>
      </c>
      <c r="W2277" s="9">
        <f t="shared" si="1548"/>
        <v>0</v>
      </c>
      <c r="X2277" s="18">
        <f t="shared" si="1548"/>
        <v>0</v>
      </c>
      <c r="Y2277" s="9">
        <f t="shared" si="1548"/>
        <v>0</v>
      </c>
      <c r="Z2277" s="9">
        <f t="shared" si="1548"/>
        <v>0</v>
      </c>
      <c r="AA2277" s="9">
        <f t="shared" si="1548"/>
        <v>0</v>
      </c>
      <c r="AB2277" s="9">
        <f t="shared" si="1548"/>
        <v>0</v>
      </c>
      <c r="AC2277" s="18">
        <f t="shared" si="1548"/>
        <v>0</v>
      </c>
      <c r="AD2277" s="9">
        <f t="shared" si="1548"/>
        <v>0</v>
      </c>
      <c r="AE2277" s="9">
        <f t="shared" si="1548"/>
        <v>0</v>
      </c>
      <c r="AF2277" s="9">
        <f t="shared" si="1548"/>
        <v>0</v>
      </c>
      <c r="AG2277" s="9">
        <f t="shared" si="1548"/>
        <v>0</v>
      </c>
      <c r="AH2277" s="18">
        <f t="shared" si="1548"/>
        <v>0</v>
      </c>
      <c r="AI2277" s="17"/>
      <c r="AM2277" s="109"/>
    </row>
    <row r="2278" spans="1:39" outlineLevel="2">
      <c r="A2278" s="37">
        <f>ROW()</f>
        <v>2278</v>
      </c>
      <c r="C2278" s="6" t="s">
        <v>511</v>
      </c>
      <c r="I2278" s="204">
        <f t="shared" ref="I2278:S2278" si="1549">I1871/$M$33</f>
        <v>0</v>
      </c>
      <c r="J2278" s="9">
        <f t="shared" si="1549"/>
        <v>0</v>
      </c>
      <c r="K2278" s="9">
        <f t="shared" si="1549"/>
        <v>0</v>
      </c>
      <c r="L2278" s="9">
        <f t="shared" si="1549"/>
        <v>0</v>
      </c>
      <c r="M2278" s="9">
        <f t="shared" si="1549"/>
        <v>0</v>
      </c>
      <c r="N2278" s="204">
        <f t="shared" si="1549"/>
        <v>0</v>
      </c>
      <c r="O2278" s="9">
        <f t="shared" si="1549"/>
        <v>0</v>
      </c>
      <c r="P2278" s="9">
        <f t="shared" si="1549"/>
        <v>0</v>
      </c>
      <c r="Q2278" s="9">
        <f t="shared" si="1549"/>
        <v>0</v>
      </c>
      <c r="R2278" s="9">
        <f t="shared" si="1549"/>
        <v>0</v>
      </c>
      <c r="S2278" s="18">
        <f t="shared" si="1549"/>
        <v>0</v>
      </c>
      <c r="T2278" s="204">
        <f t="shared" ref="T2278:AH2278" si="1550">T1871/T$33</f>
        <v>0</v>
      </c>
      <c r="U2278" s="9">
        <f t="shared" si="1550"/>
        <v>0</v>
      </c>
      <c r="V2278" s="9">
        <f t="shared" si="1550"/>
        <v>0</v>
      </c>
      <c r="W2278" s="9">
        <f t="shared" si="1550"/>
        <v>0</v>
      </c>
      <c r="X2278" s="18">
        <f t="shared" si="1550"/>
        <v>0</v>
      </c>
      <c r="Y2278" s="9">
        <f t="shared" si="1550"/>
        <v>0</v>
      </c>
      <c r="Z2278" s="9">
        <f t="shared" si="1550"/>
        <v>0</v>
      </c>
      <c r="AA2278" s="9">
        <f t="shared" si="1550"/>
        <v>0</v>
      </c>
      <c r="AB2278" s="9">
        <f t="shared" si="1550"/>
        <v>0</v>
      </c>
      <c r="AC2278" s="18">
        <f t="shared" si="1550"/>
        <v>0</v>
      </c>
      <c r="AD2278" s="9">
        <f t="shared" si="1550"/>
        <v>0</v>
      </c>
      <c r="AE2278" s="9">
        <f t="shared" si="1550"/>
        <v>0</v>
      </c>
      <c r="AF2278" s="9">
        <f t="shared" si="1550"/>
        <v>0</v>
      </c>
      <c r="AG2278" s="9">
        <f t="shared" si="1550"/>
        <v>0</v>
      </c>
      <c r="AH2278" s="18">
        <f t="shared" si="1550"/>
        <v>0</v>
      </c>
      <c r="AI2278" s="17"/>
      <c r="AM2278" s="109"/>
    </row>
    <row r="2279" spans="1:39" outlineLevel="2">
      <c r="A2279" s="37">
        <f>ROW()</f>
        <v>2279</v>
      </c>
      <c r="C2279" s="6" t="s">
        <v>655</v>
      </c>
      <c r="I2279" s="204"/>
      <c r="J2279" s="9"/>
      <c r="K2279" s="9"/>
      <c r="L2279" s="9"/>
      <c r="M2279" s="9"/>
      <c r="N2279" s="204"/>
      <c r="O2279" s="9"/>
      <c r="P2279" s="9"/>
      <c r="Q2279" s="9"/>
      <c r="R2279" s="9"/>
      <c r="S2279" s="18"/>
      <c r="T2279" s="204"/>
      <c r="U2279" s="9"/>
      <c r="V2279" s="9"/>
      <c r="W2279" s="9"/>
      <c r="X2279" s="18"/>
      <c r="Y2279" s="9"/>
      <c r="Z2279" s="9"/>
      <c r="AA2279" s="9"/>
      <c r="AB2279" s="9"/>
      <c r="AC2279" s="18"/>
      <c r="AD2279" s="9"/>
      <c r="AE2279" s="9"/>
      <c r="AF2279" s="9"/>
      <c r="AG2279" s="9"/>
      <c r="AH2279" s="18"/>
      <c r="AI2279" s="17"/>
      <c r="AM2279" s="109"/>
    </row>
    <row r="2280" spans="1:39" outlineLevel="2">
      <c r="A2280" s="37">
        <f>ROW()</f>
        <v>2280</v>
      </c>
      <c r="C2280" s="6" t="s">
        <v>656</v>
      </c>
      <c r="I2280" s="204"/>
      <c r="J2280" s="9"/>
      <c r="K2280" s="9"/>
      <c r="L2280" s="9"/>
      <c r="M2280" s="9"/>
      <c r="N2280" s="204"/>
      <c r="O2280" s="9"/>
      <c r="P2280" s="9"/>
      <c r="Q2280" s="9"/>
      <c r="R2280" s="9"/>
      <c r="S2280" s="18"/>
      <c r="T2280" s="204"/>
      <c r="U2280" s="9"/>
      <c r="V2280" s="9"/>
      <c r="W2280" s="9"/>
      <c r="X2280" s="18"/>
      <c r="Y2280" s="9"/>
      <c r="Z2280" s="9"/>
      <c r="AA2280" s="9"/>
      <c r="AB2280" s="9"/>
      <c r="AC2280" s="18"/>
      <c r="AD2280" s="9"/>
      <c r="AE2280" s="9"/>
      <c r="AF2280" s="9"/>
      <c r="AG2280" s="9"/>
      <c r="AH2280" s="18"/>
      <c r="AI2280" s="17"/>
      <c r="AM2280" s="109"/>
    </row>
    <row r="2281" spans="1:39" outlineLevel="2">
      <c r="A2281" s="37">
        <f>ROW()</f>
        <v>2281</v>
      </c>
      <c r="C2281" s="6" t="s">
        <v>667</v>
      </c>
      <c r="I2281" s="204"/>
      <c r="J2281" s="9"/>
      <c r="K2281" s="9"/>
      <c r="L2281" s="9"/>
      <c r="M2281" s="9"/>
      <c r="N2281" s="204"/>
      <c r="O2281" s="9"/>
      <c r="P2281" s="9"/>
      <c r="Q2281" s="9"/>
      <c r="R2281" s="9"/>
      <c r="S2281" s="18"/>
      <c r="T2281" s="204"/>
      <c r="U2281" s="9"/>
      <c r="V2281" s="9"/>
      <c r="W2281" s="9"/>
      <c r="X2281" s="18"/>
      <c r="Y2281" s="9"/>
      <c r="Z2281" s="9"/>
      <c r="AA2281" s="9"/>
      <c r="AB2281" s="9"/>
      <c r="AC2281" s="18"/>
      <c r="AD2281" s="9"/>
      <c r="AE2281" s="9"/>
      <c r="AF2281" s="9"/>
      <c r="AG2281" s="9"/>
      <c r="AH2281" s="18"/>
      <c r="AI2281" s="17"/>
      <c r="AM2281" s="109"/>
    </row>
    <row r="2282" spans="1:39" outlineLevel="2">
      <c r="A2282" s="37">
        <f>ROW()</f>
        <v>2282</v>
      </c>
      <c r="C2282" s="6" t="s">
        <v>212</v>
      </c>
      <c r="I2282" s="204">
        <f t="shared" ref="I2282:S2282" si="1551">I1875/$M$33</f>
        <v>0</v>
      </c>
      <c r="J2282" s="9">
        <f t="shared" si="1551"/>
        <v>0</v>
      </c>
      <c r="K2282" s="9">
        <f t="shared" si="1551"/>
        <v>0</v>
      </c>
      <c r="L2282" s="9">
        <f t="shared" si="1551"/>
        <v>0</v>
      </c>
      <c r="M2282" s="9">
        <f t="shared" si="1551"/>
        <v>0</v>
      </c>
      <c r="N2282" s="204">
        <f t="shared" si="1551"/>
        <v>0</v>
      </c>
      <c r="O2282" s="9">
        <f t="shared" si="1551"/>
        <v>0</v>
      </c>
      <c r="P2282" s="9">
        <f t="shared" si="1551"/>
        <v>0</v>
      </c>
      <c r="Q2282" s="9">
        <f t="shared" si="1551"/>
        <v>0</v>
      </c>
      <c r="R2282" s="9">
        <f t="shared" si="1551"/>
        <v>0</v>
      </c>
      <c r="S2282" s="18">
        <f t="shared" si="1551"/>
        <v>0</v>
      </c>
      <c r="T2282" s="204">
        <f t="shared" ref="T2282:AH2282" si="1552">T1875/T$33</f>
        <v>0</v>
      </c>
      <c r="U2282" s="9">
        <f t="shared" si="1552"/>
        <v>0</v>
      </c>
      <c r="V2282" s="9">
        <f t="shared" si="1552"/>
        <v>0</v>
      </c>
      <c r="W2282" s="9">
        <f t="shared" si="1552"/>
        <v>0</v>
      </c>
      <c r="X2282" s="18">
        <f t="shared" si="1552"/>
        <v>0</v>
      </c>
      <c r="Y2282" s="9">
        <f t="shared" si="1552"/>
        <v>0</v>
      </c>
      <c r="Z2282" s="9">
        <f t="shared" si="1552"/>
        <v>0</v>
      </c>
      <c r="AA2282" s="9">
        <f t="shared" si="1552"/>
        <v>0</v>
      </c>
      <c r="AB2282" s="9">
        <f t="shared" si="1552"/>
        <v>0</v>
      </c>
      <c r="AC2282" s="18">
        <f t="shared" si="1552"/>
        <v>0</v>
      </c>
      <c r="AD2282" s="9">
        <f t="shared" si="1552"/>
        <v>0</v>
      </c>
      <c r="AE2282" s="9">
        <f t="shared" si="1552"/>
        <v>0</v>
      </c>
      <c r="AF2282" s="9">
        <f t="shared" si="1552"/>
        <v>0</v>
      </c>
      <c r="AG2282" s="9">
        <f t="shared" si="1552"/>
        <v>0</v>
      </c>
      <c r="AH2282" s="18">
        <f t="shared" si="1552"/>
        <v>0</v>
      </c>
      <c r="AI2282" s="17"/>
      <c r="AM2282" s="109"/>
    </row>
    <row r="2283" spans="1:39" outlineLevel="2">
      <c r="A2283" s="37">
        <f>ROW()</f>
        <v>2283</v>
      </c>
      <c r="C2283" s="6" t="s">
        <v>362</v>
      </c>
      <c r="I2283" s="205">
        <f t="shared" ref="I2283:S2283" si="1553">I1876/$M$33</f>
        <v>0</v>
      </c>
      <c r="J2283" s="15">
        <f t="shared" si="1553"/>
        <v>0</v>
      </c>
      <c r="K2283" s="15">
        <f t="shared" si="1553"/>
        <v>0</v>
      </c>
      <c r="L2283" s="15">
        <f t="shared" si="1553"/>
        <v>0</v>
      </c>
      <c r="M2283" s="15">
        <f t="shared" si="1553"/>
        <v>0</v>
      </c>
      <c r="N2283" s="205">
        <f t="shared" si="1553"/>
        <v>0</v>
      </c>
      <c r="O2283" s="15">
        <f t="shared" si="1553"/>
        <v>0</v>
      </c>
      <c r="P2283" s="15">
        <f t="shared" si="1553"/>
        <v>0</v>
      </c>
      <c r="Q2283" s="15">
        <f t="shared" si="1553"/>
        <v>0</v>
      </c>
      <c r="R2283" s="15">
        <f t="shared" si="1553"/>
        <v>0</v>
      </c>
      <c r="S2283" s="206">
        <f t="shared" si="1553"/>
        <v>0</v>
      </c>
      <c r="T2283" s="205">
        <f t="shared" ref="T2283:AH2283" si="1554">T1876/T$33</f>
        <v>0</v>
      </c>
      <c r="U2283" s="15">
        <f t="shared" si="1554"/>
        <v>0</v>
      </c>
      <c r="V2283" s="15">
        <f t="shared" si="1554"/>
        <v>0</v>
      </c>
      <c r="W2283" s="15">
        <f t="shared" si="1554"/>
        <v>0</v>
      </c>
      <c r="X2283" s="206">
        <f t="shared" si="1554"/>
        <v>0</v>
      </c>
      <c r="Y2283" s="15">
        <f t="shared" si="1554"/>
        <v>0</v>
      </c>
      <c r="Z2283" s="15">
        <f t="shared" si="1554"/>
        <v>0</v>
      </c>
      <c r="AA2283" s="15">
        <f t="shared" si="1554"/>
        <v>0</v>
      </c>
      <c r="AB2283" s="15">
        <f t="shared" si="1554"/>
        <v>0</v>
      </c>
      <c r="AC2283" s="206">
        <f t="shared" si="1554"/>
        <v>0</v>
      </c>
      <c r="AD2283" s="15">
        <f t="shared" si="1554"/>
        <v>0</v>
      </c>
      <c r="AE2283" s="15">
        <f t="shared" si="1554"/>
        <v>0</v>
      </c>
      <c r="AF2283" s="15">
        <f t="shared" si="1554"/>
        <v>0</v>
      </c>
      <c r="AG2283" s="15">
        <f t="shared" si="1554"/>
        <v>0</v>
      </c>
      <c r="AH2283" s="206">
        <f t="shared" si="1554"/>
        <v>0</v>
      </c>
      <c r="AI2283" s="17"/>
      <c r="AM2283" s="109"/>
    </row>
    <row r="2284" spans="1:39" outlineLevel="2">
      <c r="A2284" s="37">
        <f>ROW()</f>
        <v>2284</v>
      </c>
      <c r="C2284" s="6" t="s">
        <v>1</v>
      </c>
      <c r="I2284" s="204">
        <f t="shared" ref="I2284:AC2284" si="1555">SUM(I2271:I2283)</f>
        <v>0</v>
      </c>
      <c r="J2284" s="9">
        <f t="shared" si="1555"/>
        <v>0</v>
      </c>
      <c r="K2284" s="9">
        <f t="shared" si="1555"/>
        <v>0</v>
      </c>
      <c r="L2284" s="9">
        <f t="shared" si="1555"/>
        <v>0</v>
      </c>
      <c r="M2284" s="9">
        <f t="shared" si="1555"/>
        <v>0</v>
      </c>
      <c r="N2284" s="204">
        <f t="shared" si="1555"/>
        <v>0</v>
      </c>
      <c r="O2284" s="9">
        <f t="shared" si="1555"/>
        <v>0</v>
      </c>
      <c r="P2284" s="9">
        <f t="shared" si="1555"/>
        <v>0</v>
      </c>
      <c r="Q2284" s="9">
        <f t="shared" si="1555"/>
        <v>0</v>
      </c>
      <c r="R2284" s="9">
        <f t="shared" si="1555"/>
        <v>0</v>
      </c>
      <c r="S2284" s="18">
        <f t="shared" si="1555"/>
        <v>0</v>
      </c>
      <c r="T2284" s="204">
        <f t="shared" si="1555"/>
        <v>0</v>
      </c>
      <c r="U2284" s="9">
        <f t="shared" si="1555"/>
        <v>0</v>
      </c>
      <c r="V2284" s="9">
        <f t="shared" si="1555"/>
        <v>3.0212250929191688E-2</v>
      </c>
      <c r="W2284" s="9">
        <f t="shared" si="1555"/>
        <v>0.10564566954453281</v>
      </c>
      <c r="X2284" s="18">
        <f t="shared" si="1555"/>
        <v>0</v>
      </c>
      <c r="Y2284" s="9">
        <f t="shared" si="1555"/>
        <v>0</v>
      </c>
      <c r="Z2284" s="9">
        <f t="shared" si="1555"/>
        <v>0</v>
      </c>
      <c r="AA2284" s="9">
        <f t="shared" si="1555"/>
        <v>0</v>
      </c>
      <c r="AB2284" s="9">
        <f t="shared" si="1555"/>
        <v>0</v>
      </c>
      <c r="AC2284" s="18">
        <f t="shared" si="1555"/>
        <v>0</v>
      </c>
      <c r="AD2284" s="9">
        <f t="shared" ref="AD2284:AH2284" si="1556">SUM(AD2271:AD2283)</f>
        <v>0</v>
      </c>
      <c r="AE2284" s="9">
        <f t="shared" si="1556"/>
        <v>0</v>
      </c>
      <c r="AF2284" s="9">
        <f t="shared" si="1556"/>
        <v>0</v>
      </c>
      <c r="AG2284" s="9">
        <f t="shared" si="1556"/>
        <v>0</v>
      </c>
      <c r="AH2284" s="18">
        <f t="shared" si="1556"/>
        <v>0</v>
      </c>
      <c r="AI2284" s="17"/>
      <c r="AM2284" s="109"/>
    </row>
    <row r="2285" spans="1:39" outlineLevel="2">
      <c r="A2285" s="37">
        <f>ROW()</f>
        <v>2285</v>
      </c>
      <c r="B2285" s="64" t="s">
        <v>224</v>
      </c>
      <c r="I2285" s="1296" t="str">
        <f>"AA1 [m$ "&amp;$E$33&amp;"]"</f>
        <v>AA1 [m$ 31/12/2024]</v>
      </c>
      <c r="J2285" s="1297"/>
      <c r="K2285" s="1297"/>
      <c r="L2285" s="1297"/>
      <c r="M2285" s="1297"/>
      <c r="N2285" s="1293" t="str">
        <f>"AA2 [m$ "&amp;$E$33&amp;"]"</f>
        <v>AA2 [m$ 31/12/2024]</v>
      </c>
      <c r="O2285" s="1294"/>
      <c r="P2285" s="1294"/>
      <c r="Q2285" s="1294"/>
      <c r="R2285" s="1294"/>
      <c r="S2285" s="1295"/>
      <c r="T2285" s="1293" t="str">
        <f>"AA3 [m$ "&amp;$E$33&amp;"]"</f>
        <v>AA3 [m$ 31/12/2024]</v>
      </c>
      <c r="U2285" s="1294"/>
      <c r="V2285" s="1294"/>
      <c r="W2285" s="1294"/>
      <c r="X2285" s="1295"/>
      <c r="Y2285" s="1294" t="str">
        <f>"AA4 [m$ "&amp;$E$33&amp;"]"</f>
        <v>AA4 [m$ 31/12/2024]</v>
      </c>
      <c r="Z2285" s="1294"/>
      <c r="AA2285" s="1294"/>
      <c r="AB2285" s="1294"/>
      <c r="AC2285" s="1295"/>
      <c r="AD2285" s="1294" t="str">
        <f>"AA5 [m$ "&amp;$E$33&amp;"]"</f>
        <v>AA5 [m$ 31/12/2024]</v>
      </c>
      <c r="AE2285" s="1294"/>
      <c r="AF2285" s="1294"/>
      <c r="AG2285" s="1294"/>
      <c r="AH2285" s="1295"/>
      <c r="AI2285" s="17"/>
      <c r="AM2285" s="109"/>
    </row>
    <row r="2286" spans="1:39" outlineLevel="2">
      <c r="A2286" s="37">
        <f>ROW()</f>
        <v>2286</v>
      </c>
      <c r="C2286" s="167" t="s">
        <v>2</v>
      </c>
      <c r="I2286" s="204">
        <f t="shared" ref="I2286:S2286" si="1557">I1879/$M$33</f>
        <v>0</v>
      </c>
      <c r="J2286" s="9">
        <f t="shared" si="1557"/>
        <v>0</v>
      </c>
      <c r="K2286" s="9">
        <f t="shared" si="1557"/>
        <v>0</v>
      </c>
      <c r="L2286" s="9">
        <f t="shared" si="1557"/>
        <v>0</v>
      </c>
      <c r="M2286" s="9">
        <f t="shared" si="1557"/>
        <v>0</v>
      </c>
      <c r="N2286" s="204">
        <f t="shared" si="1557"/>
        <v>0</v>
      </c>
      <c r="O2286" s="9">
        <f t="shared" si="1557"/>
        <v>0</v>
      </c>
      <c r="P2286" s="9">
        <f t="shared" si="1557"/>
        <v>0</v>
      </c>
      <c r="Q2286" s="9">
        <f t="shared" si="1557"/>
        <v>0</v>
      </c>
      <c r="R2286" s="9">
        <f t="shared" si="1557"/>
        <v>0</v>
      </c>
      <c r="S2286" s="18">
        <f t="shared" si="1557"/>
        <v>0</v>
      </c>
      <c r="T2286" s="204">
        <f t="shared" ref="T2286:AH2286" si="1558">T1879/T$33</f>
        <v>0</v>
      </c>
      <c r="U2286" s="9">
        <f t="shared" si="1558"/>
        <v>0</v>
      </c>
      <c r="V2286" s="9">
        <f t="shared" si="1558"/>
        <v>0</v>
      </c>
      <c r="W2286" s="9">
        <f t="shared" si="1558"/>
        <v>0</v>
      </c>
      <c r="X2286" s="18">
        <f t="shared" si="1558"/>
        <v>0</v>
      </c>
      <c r="Y2286" s="9">
        <f t="shared" si="1558"/>
        <v>0</v>
      </c>
      <c r="Z2286" s="9">
        <f t="shared" si="1558"/>
        <v>0</v>
      </c>
      <c r="AA2286" s="9">
        <f t="shared" si="1558"/>
        <v>0</v>
      </c>
      <c r="AB2286" s="9">
        <f t="shared" si="1558"/>
        <v>0</v>
      </c>
      <c r="AC2286" s="18">
        <f t="shared" si="1558"/>
        <v>0</v>
      </c>
      <c r="AD2286" s="9">
        <f t="shared" si="1558"/>
        <v>0</v>
      </c>
      <c r="AE2286" s="9">
        <f t="shared" si="1558"/>
        <v>0</v>
      </c>
      <c r="AF2286" s="9">
        <f t="shared" si="1558"/>
        <v>0</v>
      </c>
      <c r="AG2286" s="9">
        <f t="shared" si="1558"/>
        <v>0</v>
      </c>
      <c r="AH2286" s="18">
        <f t="shared" si="1558"/>
        <v>0</v>
      </c>
      <c r="AI2286" s="17"/>
      <c r="AM2286" s="109"/>
    </row>
    <row r="2287" spans="1:39" outlineLevel="2">
      <c r="A2287" s="37">
        <f>ROW()</f>
        <v>2287</v>
      </c>
      <c r="C2287" s="6" t="s">
        <v>3</v>
      </c>
      <c r="I2287" s="204">
        <f t="shared" ref="I2287:S2287" si="1559">I1880/$M$33</f>
        <v>0</v>
      </c>
      <c r="J2287" s="9">
        <f t="shared" si="1559"/>
        <v>0</v>
      </c>
      <c r="K2287" s="9">
        <f t="shared" si="1559"/>
        <v>0</v>
      </c>
      <c r="L2287" s="9">
        <f t="shared" si="1559"/>
        <v>0</v>
      </c>
      <c r="M2287" s="9">
        <f t="shared" si="1559"/>
        <v>0</v>
      </c>
      <c r="N2287" s="204">
        <f t="shared" si="1559"/>
        <v>0</v>
      </c>
      <c r="O2287" s="9">
        <f t="shared" si="1559"/>
        <v>0</v>
      </c>
      <c r="P2287" s="9">
        <f t="shared" si="1559"/>
        <v>0</v>
      </c>
      <c r="Q2287" s="9">
        <f t="shared" si="1559"/>
        <v>0</v>
      </c>
      <c r="R2287" s="9">
        <f t="shared" si="1559"/>
        <v>0</v>
      </c>
      <c r="S2287" s="18">
        <f t="shared" si="1559"/>
        <v>0</v>
      </c>
      <c r="T2287" s="204">
        <f t="shared" ref="T2287:AH2287" si="1560">T1880/T$33</f>
        <v>0</v>
      </c>
      <c r="U2287" s="9">
        <f t="shared" si="1560"/>
        <v>0</v>
      </c>
      <c r="V2287" s="9">
        <f t="shared" si="1560"/>
        <v>0</v>
      </c>
      <c r="W2287" s="9">
        <f t="shared" si="1560"/>
        <v>0</v>
      </c>
      <c r="X2287" s="18">
        <f t="shared" si="1560"/>
        <v>0</v>
      </c>
      <c r="Y2287" s="9">
        <f t="shared" si="1560"/>
        <v>0</v>
      </c>
      <c r="Z2287" s="9">
        <f t="shared" si="1560"/>
        <v>0</v>
      </c>
      <c r="AA2287" s="9">
        <f t="shared" si="1560"/>
        <v>0</v>
      </c>
      <c r="AB2287" s="9">
        <f t="shared" si="1560"/>
        <v>0</v>
      </c>
      <c r="AC2287" s="18">
        <f t="shared" si="1560"/>
        <v>0</v>
      </c>
      <c r="AD2287" s="9">
        <f t="shared" si="1560"/>
        <v>0</v>
      </c>
      <c r="AE2287" s="9">
        <f t="shared" si="1560"/>
        <v>0</v>
      </c>
      <c r="AF2287" s="9">
        <f t="shared" si="1560"/>
        <v>0</v>
      </c>
      <c r="AG2287" s="9">
        <f t="shared" si="1560"/>
        <v>0</v>
      </c>
      <c r="AH2287" s="18">
        <f t="shared" si="1560"/>
        <v>0</v>
      </c>
      <c r="AI2287" s="17"/>
      <c r="AM2287" s="109"/>
    </row>
    <row r="2288" spans="1:39" outlineLevel="2">
      <c r="A2288" s="37">
        <f>ROW()</f>
        <v>2288</v>
      </c>
      <c r="C2288" s="6" t="s">
        <v>4</v>
      </c>
      <c r="I2288" s="204">
        <f t="shared" ref="I2288:S2288" si="1561">I1881/$M$33</f>
        <v>0</v>
      </c>
      <c r="J2288" s="9">
        <f t="shared" si="1561"/>
        <v>0</v>
      </c>
      <c r="K2288" s="9">
        <f t="shared" si="1561"/>
        <v>0</v>
      </c>
      <c r="L2288" s="9">
        <f t="shared" si="1561"/>
        <v>0</v>
      </c>
      <c r="M2288" s="9">
        <f t="shared" si="1561"/>
        <v>0</v>
      </c>
      <c r="N2288" s="204">
        <f t="shared" si="1561"/>
        <v>0</v>
      </c>
      <c r="O2288" s="9">
        <f t="shared" si="1561"/>
        <v>0</v>
      </c>
      <c r="P2288" s="9">
        <f t="shared" si="1561"/>
        <v>0</v>
      </c>
      <c r="Q2288" s="9">
        <f t="shared" si="1561"/>
        <v>0</v>
      </c>
      <c r="R2288" s="9">
        <f t="shared" si="1561"/>
        <v>0</v>
      </c>
      <c r="S2288" s="18">
        <f t="shared" si="1561"/>
        <v>0</v>
      </c>
      <c r="T2288" s="204">
        <f t="shared" ref="T2288:AH2288" si="1562">T1881/T$33</f>
        <v>0</v>
      </c>
      <c r="U2288" s="9">
        <f t="shared" si="1562"/>
        <v>0</v>
      </c>
      <c r="V2288" s="9">
        <f t="shared" si="1562"/>
        <v>0</v>
      </c>
      <c r="W2288" s="9">
        <f t="shared" si="1562"/>
        <v>0</v>
      </c>
      <c r="X2288" s="18">
        <f t="shared" si="1562"/>
        <v>0</v>
      </c>
      <c r="Y2288" s="9">
        <f t="shared" si="1562"/>
        <v>0</v>
      </c>
      <c r="Z2288" s="9">
        <f t="shared" si="1562"/>
        <v>0</v>
      </c>
      <c r="AA2288" s="9">
        <f t="shared" si="1562"/>
        <v>0</v>
      </c>
      <c r="AB2288" s="9">
        <f t="shared" si="1562"/>
        <v>0</v>
      </c>
      <c r="AC2288" s="18">
        <f t="shared" si="1562"/>
        <v>0</v>
      </c>
      <c r="AD2288" s="9">
        <f t="shared" si="1562"/>
        <v>0</v>
      </c>
      <c r="AE2288" s="9">
        <f t="shared" si="1562"/>
        <v>0</v>
      </c>
      <c r="AF2288" s="9">
        <f t="shared" si="1562"/>
        <v>0</v>
      </c>
      <c r="AG2288" s="9">
        <f t="shared" si="1562"/>
        <v>0</v>
      </c>
      <c r="AH2288" s="18">
        <f t="shared" si="1562"/>
        <v>0</v>
      </c>
      <c r="AI2288" s="17"/>
      <c r="AM2288" s="109"/>
    </row>
    <row r="2289" spans="1:39" outlineLevel="2">
      <c r="A2289" s="37">
        <f>ROW()</f>
        <v>2289</v>
      </c>
      <c r="C2289" s="6" t="s">
        <v>208</v>
      </c>
      <c r="I2289" s="204">
        <f t="shared" ref="I2289:S2289" si="1563">I1882/$M$33</f>
        <v>0</v>
      </c>
      <c r="J2289" s="9">
        <f t="shared" si="1563"/>
        <v>0</v>
      </c>
      <c r="K2289" s="9">
        <f t="shared" si="1563"/>
        <v>0</v>
      </c>
      <c r="L2289" s="9">
        <f t="shared" si="1563"/>
        <v>0</v>
      </c>
      <c r="M2289" s="9">
        <f t="shared" si="1563"/>
        <v>0</v>
      </c>
      <c r="N2289" s="204">
        <f t="shared" si="1563"/>
        <v>0</v>
      </c>
      <c r="O2289" s="9">
        <f t="shared" si="1563"/>
        <v>0</v>
      </c>
      <c r="P2289" s="9">
        <f t="shared" si="1563"/>
        <v>0</v>
      </c>
      <c r="Q2289" s="9">
        <f t="shared" si="1563"/>
        <v>0</v>
      </c>
      <c r="R2289" s="9">
        <f t="shared" si="1563"/>
        <v>0</v>
      </c>
      <c r="S2289" s="18">
        <f t="shared" si="1563"/>
        <v>0</v>
      </c>
      <c r="T2289" s="204">
        <f t="shared" ref="T2289:AH2289" si="1564">T1882/T$33</f>
        <v>0</v>
      </c>
      <c r="U2289" s="9">
        <f t="shared" si="1564"/>
        <v>0</v>
      </c>
      <c r="V2289" s="9">
        <f t="shared" si="1564"/>
        <v>0</v>
      </c>
      <c r="W2289" s="9">
        <f t="shared" si="1564"/>
        <v>1.4063142740616754E-2</v>
      </c>
      <c r="X2289" s="18">
        <f t="shared" si="1564"/>
        <v>0</v>
      </c>
      <c r="Y2289" s="9">
        <f t="shared" si="1564"/>
        <v>0</v>
      </c>
      <c r="Z2289" s="9">
        <f t="shared" si="1564"/>
        <v>0</v>
      </c>
      <c r="AA2289" s="9">
        <f t="shared" si="1564"/>
        <v>0</v>
      </c>
      <c r="AB2289" s="9">
        <f t="shared" si="1564"/>
        <v>0</v>
      </c>
      <c r="AC2289" s="18">
        <f t="shared" si="1564"/>
        <v>0</v>
      </c>
      <c r="AD2289" s="9">
        <f t="shared" si="1564"/>
        <v>0</v>
      </c>
      <c r="AE2289" s="9">
        <f t="shared" si="1564"/>
        <v>0</v>
      </c>
      <c r="AF2289" s="9">
        <f t="shared" si="1564"/>
        <v>0</v>
      </c>
      <c r="AG2289" s="9">
        <f t="shared" si="1564"/>
        <v>0</v>
      </c>
      <c r="AH2289" s="18">
        <f t="shared" si="1564"/>
        <v>0</v>
      </c>
      <c r="AI2289" s="17"/>
      <c r="AM2289" s="109"/>
    </row>
    <row r="2290" spans="1:39" outlineLevel="2">
      <c r="A2290" s="37">
        <f>ROW()</f>
        <v>2290</v>
      </c>
      <c r="C2290" s="6" t="s">
        <v>473</v>
      </c>
      <c r="I2290" s="204">
        <f t="shared" ref="I2290:S2290" si="1565">I1883/$M$33</f>
        <v>0</v>
      </c>
      <c r="J2290" s="9">
        <f t="shared" si="1565"/>
        <v>0</v>
      </c>
      <c r="K2290" s="9">
        <f t="shared" si="1565"/>
        <v>0</v>
      </c>
      <c r="L2290" s="9">
        <f t="shared" si="1565"/>
        <v>0</v>
      </c>
      <c r="M2290" s="9">
        <f t="shared" si="1565"/>
        <v>0</v>
      </c>
      <c r="N2290" s="204">
        <f t="shared" si="1565"/>
        <v>0</v>
      </c>
      <c r="O2290" s="9">
        <f t="shared" si="1565"/>
        <v>0</v>
      </c>
      <c r="P2290" s="9">
        <f t="shared" si="1565"/>
        <v>0</v>
      </c>
      <c r="Q2290" s="9">
        <f t="shared" si="1565"/>
        <v>0</v>
      </c>
      <c r="R2290" s="9">
        <f t="shared" si="1565"/>
        <v>0</v>
      </c>
      <c r="S2290" s="18">
        <f t="shared" si="1565"/>
        <v>0</v>
      </c>
      <c r="T2290" s="204">
        <f t="shared" ref="T2290:AH2290" si="1566">T1883/T$33</f>
        <v>0</v>
      </c>
      <c r="U2290" s="9">
        <f t="shared" si="1566"/>
        <v>0</v>
      </c>
      <c r="V2290" s="9">
        <f t="shared" si="1566"/>
        <v>0</v>
      </c>
      <c r="W2290" s="9">
        <f t="shared" si="1566"/>
        <v>0</v>
      </c>
      <c r="X2290" s="18">
        <f t="shared" si="1566"/>
        <v>0</v>
      </c>
      <c r="Y2290" s="9">
        <f t="shared" si="1566"/>
        <v>0</v>
      </c>
      <c r="Z2290" s="9">
        <f t="shared" si="1566"/>
        <v>0</v>
      </c>
      <c r="AA2290" s="9">
        <f t="shared" si="1566"/>
        <v>0</v>
      </c>
      <c r="AB2290" s="9">
        <f t="shared" si="1566"/>
        <v>0</v>
      </c>
      <c r="AC2290" s="18">
        <f t="shared" si="1566"/>
        <v>0</v>
      </c>
      <c r="AD2290" s="9">
        <f t="shared" si="1566"/>
        <v>0</v>
      </c>
      <c r="AE2290" s="9">
        <f t="shared" si="1566"/>
        <v>0</v>
      </c>
      <c r="AF2290" s="9">
        <f t="shared" si="1566"/>
        <v>0</v>
      </c>
      <c r="AG2290" s="9">
        <f t="shared" si="1566"/>
        <v>0</v>
      </c>
      <c r="AH2290" s="18">
        <f t="shared" si="1566"/>
        <v>0</v>
      </c>
      <c r="AI2290" s="17"/>
      <c r="AM2290" s="109"/>
    </row>
    <row r="2291" spans="1:39" outlineLevel="2">
      <c r="A2291" s="37">
        <f>ROW()</f>
        <v>2291</v>
      </c>
      <c r="C2291" s="6" t="s">
        <v>474</v>
      </c>
      <c r="I2291" s="204">
        <f t="shared" ref="I2291:S2291" si="1567">I1884/$M$33</f>
        <v>0</v>
      </c>
      <c r="J2291" s="9">
        <f t="shared" si="1567"/>
        <v>0</v>
      </c>
      <c r="K2291" s="9">
        <f t="shared" si="1567"/>
        <v>0</v>
      </c>
      <c r="L2291" s="9">
        <f t="shared" si="1567"/>
        <v>0</v>
      </c>
      <c r="M2291" s="9">
        <f t="shared" si="1567"/>
        <v>0</v>
      </c>
      <c r="N2291" s="204">
        <f t="shared" si="1567"/>
        <v>0</v>
      </c>
      <c r="O2291" s="9">
        <f t="shared" si="1567"/>
        <v>0</v>
      </c>
      <c r="P2291" s="9">
        <f t="shared" si="1567"/>
        <v>0</v>
      </c>
      <c r="Q2291" s="9">
        <f t="shared" si="1567"/>
        <v>0</v>
      </c>
      <c r="R2291" s="9">
        <f t="shared" si="1567"/>
        <v>0</v>
      </c>
      <c r="S2291" s="18">
        <f t="shared" si="1567"/>
        <v>0</v>
      </c>
      <c r="T2291" s="204">
        <f t="shared" ref="T2291:AH2291" si="1568">T1884/T$33</f>
        <v>0</v>
      </c>
      <c r="U2291" s="9">
        <f t="shared" si="1568"/>
        <v>0</v>
      </c>
      <c r="V2291" s="9">
        <f t="shared" si="1568"/>
        <v>0</v>
      </c>
      <c r="W2291" s="9">
        <f t="shared" si="1568"/>
        <v>0</v>
      </c>
      <c r="X2291" s="18">
        <f t="shared" si="1568"/>
        <v>0</v>
      </c>
      <c r="Y2291" s="9">
        <f t="shared" si="1568"/>
        <v>0</v>
      </c>
      <c r="Z2291" s="9">
        <f t="shared" si="1568"/>
        <v>0</v>
      </c>
      <c r="AA2291" s="9">
        <f t="shared" si="1568"/>
        <v>0</v>
      </c>
      <c r="AB2291" s="9">
        <f t="shared" si="1568"/>
        <v>0</v>
      </c>
      <c r="AC2291" s="18">
        <f t="shared" si="1568"/>
        <v>0</v>
      </c>
      <c r="AD2291" s="9">
        <f t="shared" si="1568"/>
        <v>0</v>
      </c>
      <c r="AE2291" s="9">
        <f t="shared" si="1568"/>
        <v>0</v>
      </c>
      <c r="AF2291" s="9">
        <f t="shared" si="1568"/>
        <v>0</v>
      </c>
      <c r="AG2291" s="9">
        <f t="shared" si="1568"/>
        <v>0</v>
      </c>
      <c r="AH2291" s="18">
        <f t="shared" si="1568"/>
        <v>0</v>
      </c>
      <c r="AI2291" s="17"/>
      <c r="AM2291" s="109"/>
    </row>
    <row r="2292" spans="1:39" outlineLevel="2">
      <c r="A2292" s="37">
        <f>ROW()</f>
        <v>2292</v>
      </c>
      <c r="C2292" s="6" t="s">
        <v>477</v>
      </c>
      <c r="I2292" s="204">
        <f t="shared" ref="I2292:S2292" si="1569">I1885/$M$33</f>
        <v>0</v>
      </c>
      <c r="J2292" s="9">
        <f t="shared" si="1569"/>
        <v>0</v>
      </c>
      <c r="K2292" s="9">
        <f t="shared" si="1569"/>
        <v>0</v>
      </c>
      <c r="L2292" s="9">
        <f t="shared" si="1569"/>
        <v>0</v>
      </c>
      <c r="M2292" s="9">
        <f t="shared" si="1569"/>
        <v>0</v>
      </c>
      <c r="N2292" s="204">
        <f t="shared" si="1569"/>
        <v>0</v>
      </c>
      <c r="O2292" s="9">
        <f t="shared" si="1569"/>
        <v>0</v>
      </c>
      <c r="P2292" s="9">
        <f t="shared" si="1569"/>
        <v>0</v>
      </c>
      <c r="Q2292" s="9">
        <f t="shared" si="1569"/>
        <v>0</v>
      </c>
      <c r="R2292" s="9">
        <f t="shared" si="1569"/>
        <v>0</v>
      </c>
      <c r="S2292" s="18">
        <f t="shared" si="1569"/>
        <v>0</v>
      </c>
      <c r="T2292" s="204">
        <f t="shared" ref="T2292:AH2292" si="1570">T1885/T$33</f>
        <v>0</v>
      </c>
      <c r="U2292" s="9">
        <f t="shared" si="1570"/>
        <v>0</v>
      </c>
      <c r="V2292" s="9">
        <f t="shared" si="1570"/>
        <v>0</v>
      </c>
      <c r="W2292" s="9">
        <f t="shared" si="1570"/>
        <v>0</v>
      </c>
      <c r="X2292" s="18">
        <f t="shared" si="1570"/>
        <v>0</v>
      </c>
      <c r="Y2292" s="9">
        <f t="shared" si="1570"/>
        <v>0</v>
      </c>
      <c r="Z2292" s="9">
        <f t="shared" si="1570"/>
        <v>0</v>
      </c>
      <c r="AA2292" s="9">
        <f t="shared" si="1570"/>
        <v>0</v>
      </c>
      <c r="AB2292" s="9">
        <f t="shared" si="1570"/>
        <v>0</v>
      </c>
      <c r="AC2292" s="18">
        <f t="shared" si="1570"/>
        <v>0</v>
      </c>
      <c r="AD2292" s="9">
        <f t="shared" si="1570"/>
        <v>0</v>
      </c>
      <c r="AE2292" s="9">
        <f t="shared" si="1570"/>
        <v>0</v>
      </c>
      <c r="AF2292" s="9">
        <f t="shared" si="1570"/>
        <v>0</v>
      </c>
      <c r="AG2292" s="9">
        <f t="shared" si="1570"/>
        <v>0</v>
      </c>
      <c r="AH2292" s="18">
        <f t="shared" si="1570"/>
        <v>0</v>
      </c>
      <c r="AI2292" s="17"/>
      <c r="AM2292" s="109"/>
    </row>
    <row r="2293" spans="1:39" outlineLevel="2">
      <c r="A2293" s="37">
        <f>ROW()</f>
        <v>2293</v>
      </c>
      <c r="C2293" s="6" t="s">
        <v>511</v>
      </c>
      <c r="I2293" s="204">
        <f t="shared" ref="I2293:S2293" si="1571">I1886/$M$33</f>
        <v>0</v>
      </c>
      <c r="J2293" s="9">
        <f t="shared" si="1571"/>
        <v>0</v>
      </c>
      <c r="K2293" s="9">
        <f t="shared" si="1571"/>
        <v>0</v>
      </c>
      <c r="L2293" s="9">
        <f t="shared" si="1571"/>
        <v>0</v>
      </c>
      <c r="M2293" s="9">
        <f t="shared" si="1571"/>
        <v>0</v>
      </c>
      <c r="N2293" s="204">
        <f t="shared" si="1571"/>
        <v>0</v>
      </c>
      <c r="O2293" s="9">
        <f t="shared" si="1571"/>
        <v>0</v>
      </c>
      <c r="P2293" s="9">
        <f t="shared" si="1571"/>
        <v>0</v>
      </c>
      <c r="Q2293" s="9">
        <f t="shared" si="1571"/>
        <v>0</v>
      </c>
      <c r="R2293" s="9">
        <f t="shared" si="1571"/>
        <v>0</v>
      </c>
      <c r="S2293" s="18">
        <f t="shared" si="1571"/>
        <v>0</v>
      </c>
      <c r="T2293" s="204">
        <f t="shared" ref="T2293:AH2293" si="1572">T1886/T$33</f>
        <v>0</v>
      </c>
      <c r="U2293" s="9">
        <f t="shared" si="1572"/>
        <v>0</v>
      </c>
      <c r="V2293" s="9">
        <f t="shared" si="1572"/>
        <v>0</v>
      </c>
      <c r="W2293" s="9">
        <f t="shared" si="1572"/>
        <v>0</v>
      </c>
      <c r="X2293" s="18">
        <f t="shared" si="1572"/>
        <v>0</v>
      </c>
      <c r="Y2293" s="9">
        <f t="shared" si="1572"/>
        <v>0</v>
      </c>
      <c r="Z2293" s="9">
        <f t="shared" si="1572"/>
        <v>0</v>
      </c>
      <c r="AA2293" s="9">
        <f t="shared" si="1572"/>
        <v>0</v>
      </c>
      <c r="AB2293" s="9">
        <f t="shared" si="1572"/>
        <v>0</v>
      </c>
      <c r="AC2293" s="18">
        <f t="shared" si="1572"/>
        <v>0</v>
      </c>
      <c r="AD2293" s="9">
        <f t="shared" si="1572"/>
        <v>0</v>
      </c>
      <c r="AE2293" s="9">
        <f t="shared" si="1572"/>
        <v>0</v>
      </c>
      <c r="AF2293" s="9">
        <f t="shared" si="1572"/>
        <v>0</v>
      </c>
      <c r="AG2293" s="9">
        <f t="shared" si="1572"/>
        <v>0</v>
      </c>
      <c r="AH2293" s="18">
        <f t="shared" si="1572"/>
        <v>0</v>
      </c>
      <c r="AI2293" s="17"/>
      <c r="AM2293" s="109"/>
    </row>
    <row r="2294" spans="1:39" outlineLevel="2">
      <c r="A2294" s="37">
        <f>ROW()</f>
        <v>2294</v>
      </c>
      <c r="C2294" s="6" t="s">
        <v>655</v>
      </c>
      <c r="I2294" s="204"/>
      <c r="J2294" s="9"/>
      <c r="K2294" s="9"/>
      <c r="L2294" s="9"/>
      <c r="M2294" s="9"/>
      <c r="N2294" s="204"/>
      <c r="O2294" s="9"/>
      <c r="P2294" s="9"/>
      <c r="Q2294" s="9"/>
      <c r="R2294" s="9"/>
      <c r="S2294" s="18"/>
      <c r="T2294" s="204"/>
      <c r="U2294" s="9"/>
      <c r="V2294" s="9"/>
      <c r="W2294" s="9"/>
      <c r="X2294" s="18"/>
      <c r="Y2294" s="9"/>
      <c r="Z2294" s="9"/>
      <c r="AA2294" s="9"/>
      <c r="AB2294" s="9"/>
      <c r="AC2294" s="18"/>
      <c r="AD2294" s="9"/>
      <c r="AE2294" s="9"/>
      <c r="AF2294" s="9"/>
      <c r="AG2294" s="9"/>
      <c r="AH2294" s="18"/>
      <c r="AI2294" s="17"/>
      <c r="AM2294" s="109"/>
    </row>
    <row r="2295" spans="1:39" outlineLevel="2">
      <c r="A2295" s="37">
        <f>ROW()</f>
        <v>2295</v>
      </c>
      <c r="C2295" s="6" t="s">
        <v>656</v>
      </c>
      <c r="I2295" s="204"/>
      <c r="J2295" s="9"/>
      <c r="K2295" s="9"/>
      <c r="L2295" s="9"/>
      <c r="M2295" s="9"/>
      <c r="N2295" s="204"/>
      <c r="O2295" s="9"/>
      <c r="P2295" s="9"/>
      <c r="Q2295" s="9"/>
      <c r="R2295" s="9"/>
      <c r="S2295" s="18"/>
      <c r="T2295" s="204"/>
      <c r="U2295" s="9"/>
      <c r="V2295" s="9"/>
      <c r="W2295" s="9"/>
      <c r="X2295" s="18"/>
      <c r="Y2295" s="9"/>
      <c r="Z2295" s="9"/>
      <c r="AA2295" s="9"/>
      <c r="AB2295" s="9"/>
      <c r="AC2295" s="18"/>
      <c r="AD2295" s="9"/>
      <c r="AE2295" s="9"/>
      <c r="AF2295" s="9"/>
      <c r="AG2295" s="9"/>
      <c r="AH2295" s="18"/>
      <c r="AI2295" s="17"/>
      <c r="AM2295" s="109"/>
    </row>
    <row r="2296" spans="1:39" outlineLevel="2">
      <c r="A2296" s="37">
        <f>ROW()</f>
        <v>2296</v>
      </c>
      <c r="C2296" s="6" t="s">
        <v>667</v>
      </c>
      <c r="I2296" s="204"/>
      <c r="J2296" s="9"/>
      <c r="K2296" s="9"/>
      <c r="L2296" s="9"/>
      <c r="M2296" s="9"/>
      <c r="N2296" s="204"/>
      <c r="O2296" s="9"/>
      <c r="P2296" s="9"/>
      <c r="Q2296" s="9"/>
      <c r="R2296" s="9"/>
      <c r="S2296" s="18"/>
      <c r="T2296" s="204"/>
      <c r="U2296" s="9"/>
      <c r="V2296" s="9"/>
      <c r="W2296" s="9"/>
      <c r="X2296" s="18"/>
      <c r="Y2296" s="9"/>
      <c r="Z2296" s="9"/>
      <c r="AA2296" s="9"/>
      <c r="AB2296" s="9"/>
      <c r="AC2296" s="18"/>
      <c r="AD2296" s="9"/>
      <c r="AE2296" s="9"/>
      <c r="AF2296" s="9"/>
      <c r="AG2296" s="9"/>
      <c r="AH2296" s="18"/>
      <c r="AI2296" s="17"/>
      <c r="AM2296" s="109"/>
    </row>
    <row r="2297" spans="1:39" outlineLevel="2">
      <c r="A2297" s="37">
        <f>ROW()</f>
        <v>2297</v>
      </c>
      <c r="C2297" s="6" t="s">
        <v>212</v>
      </c>
      <c r="I2297" s="204">
        <f t="shared" ref="I2297:S2297" si="1573">I1890/$M$33</f>
        <v>0</v>
      </c>
      <c r="J2297" s="9">
        <f t="shared" si="1573"/>
        <v>0</v>
      </c>
      <c r="K2297" s="9">
        <f t="shared" si="1573"/>
        <v>0</v>
      </c>
      <c r="L2297" s="9">
        <f t="shared" si="1573"/>
        <v>0</v>
      </c>
      <c r="M2297" s="9">
        <f t="shared" si="1573"/>
        <v>0</v>
      </c>
      <c r="N2297" s="204">
        <f t="shared" si="1573"/>
        <v>0</v>
      </c>
      <c r="O2297" s="9">
        <f t="shared" si="1573"/>
        <v>0</v>
      </c>
      <c r="P2297" s="9">
        <f t="shared" si="1573"/>
        <v>0</v>
      </c>
      <c r="Q2297" s="9">
        <f t="shared" si="1573"/>
        <v>0</v>
      </c>
      <c r="R2297" s="9">
        <f t="shared" si="1573"/>
        <v>0</v>
      </c>
      <c r="S2297" s="18">
        <f t="shared" si="1573"/>
        <v>0</v>
      </c>
      <c r="T2297" s="204">
        <f t="shared" ref="T2297:AH2297" si="1574">T1890/T$33</f>
        <v>0</v>
      </c>
      <c r="U2297" s="9">
        <f t="shared" si="1574"/>
        <v>0</v>
      </c>
      <c r="V2297" s="9">
        <f t="shared" si="1574"/>
        <v>0</v>
      </c>
      <c r="W2297" s="9">
        <f t="shared" si="1574"/>
        <v>0</v>
      </c>
      <c r="X2297" s="18">
        <f t="shared" si="1574"/>
        <v>0</v>
      </c>
      <c r="Y2297" s="9">
        <f t="shared" si="1574"/>
        <v>0</v>
      </c>
      <c r="Z2297" s="9">
        <f t="shared" si="1574"/>
        <v>0</v>
      </c>
      <c r="AA2297" s="9">
        <f t="shared" si="1574"/>
        <v>0</v>
      </c>
      <c r="AB2297" s="9">
        <f t="shared" si="1574"/>
        <v>0</v>
      </c>
      <c r="AC2297" s="18">
        <f t="shared" si="1574"/>
        <v>0</v>
      </c>
      <c r="AD2297" s="9">
        <f t="shared" si="1574"/>
        <v>0</v>
      </c>
      <c r="AE2297" s="9">
        <f t="shared" si="1574"/>
        <v>0</v>
      </c>
      <c r="AF2297" s="9">
        <f t="shared" si="1574"/>
        <v>0</v>
      </c>
      <c r="AG2297" s="9">
        <f t="shared" si="1574"/>
        <v>0</v>
      </c>
      <c r="AH2297" s="18">
        <f t="shared" si="1574"/>
        <v>0</v>
      </c>
      <c r="AI2297" s="17"/>
      <c r="AM2297" s="109"/>
    </row>
    <row r="2298" spans="1:39" outlineLevel="2">
      <c r="A2298" s="37">
        <f>ROW()</f>
        <v>2298</v>
      </c>
      <c r="C2298" s="6" t="s">
        <v>362</v>
      </c>
      <c r="I2298" s="205">
        <f t="shared" ref="I2298:S2298" si="1575">I1891/$M$33</f>
        <v>0</v>
      </c>
      <c r="J2298" s="15">
        <f t="shared" si="1575"/>
        <v>0</v>
      </c>
      <c r="K2298" s="15">
        <f t="shared" si="1575"/>
        <v>0</v>
      </c>
      <c r="L2298" s="15">
        <f t="shared" si="1575"/>
        <v>0</v>
      </c>
      <c r="M2298" s="15">
        <f t="shared" si="1575"/>
        <v>0</v>
      </c>
      <c r="N2298" s="205">
        <f t="shared" si="1575"/>
        <v>0</v>
      </c>
      <c r="O2298" s="15">
        <f t="shared" si="1575"/>
        <v>0</v>
      </c>
      <c r="P2298" s="15">
        <f t="shared" si="1575"/>
        <v>0</v>
      </c>
      <c r="Q2298" s="15">
        <f t="shared" si="1575"/>
        <v>0</v>
      </c>
      <c r="R2298" s="15">
        <f t="shared" si="1575"/>
        <v>0</v>
      </c>
      <c r="S2298" s="206">
        <f t="shared" si="1575"/>
        <v>0</v>
      </c>
      <c r="T2298" s="205">
        <f t="shared" ref="T2298:AH2298" si="1576">T1891/T$33</f>
        <v>0</v>
      </c>
      <c r="U2298" s="15">
        <f t="shared" si="1576"/>
        <v>0</v>
      </c>
      <c r="V2298" s="15">
        <f t="shared" si="1576"/>
        <v>0</v>
      </c>
      <c r="W2298" s="15">
        <f t="shared" si="1576"/>
        <v>0</v>
      </c>
      <c r="X2298" s="206">
        <f t="shared" si="1576"/>
        <v>0</v>
      </c>
      <c r="Y2298" s="15">
        <f t="shared" si="1576"/>
        <v>0</v>
      </c>
      <c r="Z2298" s="15">
        <f t="shared" si="1576"/>
        <v>0</v>
      </c>
      <c r="AA2298" s="15">
        <f t="shared" si="1576"/>
        <v>0</v>
      </c>
      <c r="AB2298" s="15">
        <f t="shared" si="1576"/>
        <v>0</v>
      </c>
      <c r="AC2298" s="206">
        <f t="shared" si="1576"/>
        <v>0</v>
      </c>
      <c r="AD2298" s="15">
        <f t="shared" si="1576"/>
        <v>0</v>
      </c>
      <c r="AE2298" s="15">
        <f t="shared" si="1576"/>
        <v>0</v>
      </c>
      <c r="AF2298" s="15">
        <f t="shared" si="1576"/>
        <v>0</v>
      </c>
      <c r="AG2298" s="15">
        <f t="shared" si="1576"/>
        <v>0</v>
      </c>
      <c r="AH2298" s="206">
        <f t="shared" si="1576"/>
        <v>0</v>
      </c>
      <c r="AI2298" s="17"/>
      <c r="AM2298" s="109"/>
    </row>
    <row r="2299" spans="1:39" outlineLevel="2">
      <c r="A2299" s="37">
        <f>ROW()</f>
        <v>2299</v>
      </c>
      <c r="C2299" s="6" t="s">
        <v>1</v>
      </c>
      <c r="I2299" s="204">
        <f t="shared" ref="I2299:AC2299" si="1577">SUM(I2286:I2298)</f>
        <v>0</v>
      </c>
      <c r="J2299" s="9">
        <f t="shared" si="1577"/>
        <v>0</v>
      </c>
      <c r="K2299" s="9">
        <f t="shared" si="1577"/>
        <v>0</v>
      </c>
      <c r="L2299" s="9">
        <f t="shared" si="1577"/>
        <v>0</v>
      </c>
      <c r="M2299" s="9">
        <f t="shared" si="1577"/>
        <v>0</v>
      </c>
      <c r="N2299" s="204">
        <f t="shared" si="1577"/>
        <v>0</v>
      </c>
      <c r="O2299" s="9">
        <f t="shared" si="1577"/>
        <v>0</v>
      </c>
      <c r="P2299" s="9">
        <f t="shared" si="1577"/>
        <v>0</v>
      </c>
      <c r="Q2299" s="9">
        <f t="shared" si="1577"/>
        <v>0</v>
      </c>
      <c r="R2299" s="9">
        <f t="shared" si="1577"/>
        <v>0</v>
      </c>
      <c r="S2299" s="18">
        <f t="shared" si="1577"/>
        <v>0</v>
      </c>
      <c r="T2299" s="204">
        <f t="shared" si="1577"/>
        <v>0</v>
      </c>
      <c r="U2299" s="9">
        <f t="shared" si="1577"/>
        <v>0</v>
      </c>
      <c r="V2299" s="9">
        <f t="shared" si="1577"/>
        <v>0</v>
      </c>
      <c r="W2299" s="9">
        <f t="shared" si="1577"/>
        <v>1.4063142740616754E-2</v>
      </c>
      <c r="X2299" s="18">
        <f t="shared" si="1577"/>
        <v>0</v>
      </c>
      <c r="Y2299" s="9">
        <f t="shared" si="1577"/>
        <v>0</v>
      </c>
      <c r="Z2299" s="9">
        <f t="shared" si="1577"/>
        <v>0</v>
      </c>
      <c r="AA2299" s="9">
        <f t="shared" si="1577"/>
        <v>0</v>
      </c>
      <c r="AB2299" s="9">
        <f t="shared" si="1577"/>
        <v>0</v>
      </c>
      <c r="AC2299" s="18">
        <f t="shared" si="1577"/>
        <v>0</v>
      </c>
      <c r="AD2299" s="9">
        <f t="shared" ref="AD2299:AH2299" si="1578">SUM(AD2286:AD2298)</f>
        <v>0</v>
      </c>
      <c r="AE2299" s="9">
        <f t="shared" si="1578"/>
        <v>0</v>
      </c>
      <c r="AF2299" s="9">
        <f t="shared" si="1578"/>
        <v>0</v>
      </c>
      <c r="AG2299" s="9">
        <f t="shared" si="1578"/>
        <v>0</v>
      </c>
      <c r="AH2299" s="18">
        <f t="shared" si="1578"/>
        <v>0</v>
      </c>
      <c r="AI2299" s="17"/>
      <c r="AM2299" s="109"/>
    </row>
    <row r="2300" spans="1:39" outlineLevel="2">
      <c r="A2300" s="37">
        <f>ROW()</f>
        <v>2300</v>
      </c>
      <c r="B2300" s="64" t="s">
        <v>225</v>
      </c>
      <c r="I2300" s="1296" t="str">
        <f>"AA1 [m$ "&amp;$E$33&amp;"]"</f>
        <v>AA1 [m$ 31/12/2024]</v>
      </c>
      <c r="J2300" s="1297"/>
      <c r="K2300" s="1297"/>
      <c r="L2300" s="1297"/>
      <c r="M2300" s="1297"/>
      <c r="N2300" s="1293" t="str">
        <f>"AA2 [m$ "&amp;$E$33&amp;"]"</f>
        <v>AA2 [m$ 31/12/2024]</v>
      </c>
      <c r="O2300" s="1294"/>
      <c r="P2300" s="1294"/>
      <c r="Q2300" s="1294"/>
      <c r="R2300" s="1294"/>
      <c r="S2300" s="1295"/>
      <c r="T2300" s="1293" t="str">
        <f>"AA3 [m$ "&amp;$E$33&amp;"]"</f>
        <v>AA3 [m$ 31/12/2024]</v>
      </c>
      <c r="U2300" s="1294"/>
      <c r="V2300" s="1294"/>
      <c r="W2300" s="1294"/>
      <c r="X2300" s="1295"/>
      <c r="Y2300" s="1294" t="str">
        <f>"AA4 [m$ "&amp;$E$33&amp;"]"</f>
        <v>AA4 [m$ 31/12/2024]</v>
      </c>
      <c r="Z2300" s="1294"/>
      <c r="AA2300" s="1294"/>
      <c r="AB2300" s="1294"/>
      <c r="AC2300" s="1295"/>
      <c r="AD2300" s="1294" t="str">
        <f>"AA5 [m$ "&amp;$E$33&amp;"]"</f>
        <v>AA5 [m$ 31/12/2024]</v>
      </c>
      <c r="AE2300" s="1294"/>
      <c r="AF2300" s="1294"/>
      <c r="AG2300" s="1294"/>
      <c r="AH2300" s="1295"/>
      <c r="AI2300" s="17"/>
      <c r="AM2300" s="109"/>
    </row>
    <row r="2301" spans="1:39" outlineLevel="2">
      <c r="A2301" s="37">
        <f>ROW()</f>
        <v>2301</v>
      </c>
      <c r="C2301" s="167" t="s">
        <v>2</v>
      </c>
      <c r="I2301" s="204">
        <f t="shared" ref="I2301:S2301" si="1579">I1894/$M$33</f>
        <v>0</v>
      </c>
      <c r="J2301" s="9">
        <f t="shared" si="1579"/>
        <v>0</v>
      </c>
      <c r="K2301" s="9">
        <f t="shared" si="1579"/>
        <v>0</v>
      </c>
      <c r="L2301" s="9">
        <f t="shared" si="1579"/>
        <v>0</v>
      </c>
      <c r="M2301" s="9">
        <f t="shared" si="1579"/>
        <v>0</v>
      </c>
      <c r="N2301" s="204">
        <f t="shared" si="1579"/>
        <v>0</v>
      </c>
      <c r="O2301" s="9">
        <f t="shared" si="1579"/>
        <v>0</v>
      </c>
      <c r="P2301" s="9">
        <f t="shared" si="1579"/>
        <v>0</v>
      </c>
      <c r="Q2301" s="9">
        <f t="shared" si="1579"/>
        <v>0</v>
      </c>
      <c r="R2301" s="9">
        <f t="shared" si="1579"/>
        <v>0</v>
      </c>
      <c r="S2301" s="18">
        <f t="shared" si="1579"/>
        <v>0</v>
      </c>
      <c r="T2301" s="204">
        <f t="shared" ref="T2301:AH2301" si="1580">T1894/T$33</f>
        <v>0</v>
      </c>
      <c r="U2301" s="9">
        <f t="shared" si="1580"/>
        <v>0</v>
      </c>
      <c r="V2301" s="9">
        <f t="shared" si="1580"/>
        <v>0</v>
      </c>
      <c r="W2301" s="9">
        <f t="shared" si="1580"/>
        <v>0</v>
      </c>
      <c r="X2301" s="18">
        <f t="shared" si="1580"/>
        <v>0</v>
      </c>
      <c r="Y2301" s="9">
        <f t="shared" si="1580"/>
        <v>0</v>
      </c>
      <c r="Z2301" s="9">
        <f t="shared" si="1580"/>
        <v>0</v>
      </c>
      <c r="AA2301" s="9">
        <f t="shared" si="1580"/>
        <v>0</v>
      </c>
      <c r="AB2301" s="9">
        <f t="shared" si="1580"/>
        <v>0</v>
      </c>
      <c r="AC2301" s="18">
        <f t="shared" si="1580"/>
        <v>0</v>
      </c>
      <c r="AD2301" s="9">
        <f t="shared" si="1580"/>
        <v>0</v>
      </c>
      <c r="AE2301" s="9">
        <f t="shared" si="1580"/>
        <v>0</v>
      </c>
      <c r="AF2301" s="9">
        <f t="shared" si="1580"/>
        <v>0</v>
      </c>
      <c r="AG2301" s="9">
        <f t="shared" si="1580"/>
        <v>0</v>
      </c>
      <c r="AH2301" s="18">
        <f t="shared" si="1580"/>
        <v>0</v>
      </c>
      <c r="AI2301" s="17"/>
      <c r="AM2301" s="109"/>
    </row>
    <row r="2302" spans="1:39" outlineLevel="2">
      <c r="A2302" s="37">
        <f>ROW()</f>
        <v>2302</v>
      </c>
      <c r="C2302" s="6" t="s">
        <v>3</v>
      </c>
      <c r="I2302" s="204">
        <f t="shared" ref="I2302:S2302" si="1581">I1895/$M$33</f>
        <v>0</v>
      </c>
      <c r="J2302" s="9">
        <f t="shared" si="1581"/>
        <v>0</v>
      </c>
      <c r="K2302" s="9">
        <f t="shared" si="1581"/>
        <v>0</v>
      </c>
      <c r="L2302" s="9">
        <f t="shared" si="1581"/>
        <v>0</v>
      </c>
      <c r="M2302" s="9">
        <f t="shared" si="1581"/>
        <v>0</v>
      </c>
      <c r="N2302" s="204">
        <f t="shared" si="1581"/>
        <v>0</v>
      </c>
      <c r="O2302" s="9">
        <f t="shared" si="1581"/>
        <v>0</v>
      </c>
      <c r="P2302" s="9">
        <f t="shared" si="1581"/>
        <v>0</v>
      </c>
      <c r="Q2302" s="9">
        <f t="shared" si="1581"/>
        <v>0</v>
      </c>
      <c r="R2302" s="9">
        <f t="shared" si="1581"/>
        <v>0</v>
      </c>
      <c r="S2302" s="18">
        <f t="shared" si="1581"/>
        <v>0</v>
      </c>
      <c r="T2302" s="204">
        <f t="shared" ref="T2302:AH2302" si="1582">T1895/T$33</f>
        <v>0</v>
      </c>
      <c r="U2302" s="9">
        <f t="shared" si="1582"/>
        <v>0</v>
      </c>
      <c r="V2302" s="9">
        <f t="shared" si="1582"/>
        <v>0</v>
      </c>
      <c r="W2302" s="9">
        <f t="shared" si="1582"/>
        <v>0</v>
      </c>
      <c r="X2302" s="18">
        <f t="shared" si="1582"/>
        <v>0</v>
      </c>
      <c r="Y2302" s="9">
        <f t="shared" si="1582"/>
        <v>0</v>
      </c>
      <c r="Z2302" s="9">
        <f t="shared" si="1582"/>
        <v>0</v>
      </c>
      <c r="AA2302" s="9">
        <f t="shared" si="1582"/>
        <v>0</v>
      </c>
      <c r="AB2302" s="9">
        <f t="shared" si="1582"/>
        <v>0</v>
      </c>
      <c r="AC2302" s="18">
        <f t="shared" si="1582"/>
        <v>0</v>
      </c>
      <c r="AD2302" s="9">
        <f t="shared" si="1582"/>
        <v>0</v>
      </c>
      <c r="AE2302" s="9">
        <f t="shared" si="1582"/>
        <v>0</v>
      </c>
      <c r="AF2302" s="9">
        <f t="shared" si="1582"/>
        <v>0</v>
      </c>
      <c r="AG2302" s="9">
        <f t="shared" si="1582"/>
        <v>0</v>
      </c>
      <c r="AH2302" s="18">
        <f t="shared" si="1582"/>
        <v>0</v>
      </c>
      <c r="AI2302" s="17"/>
      <c r="AM2302" s="109"/>
    </row>
    <row r="2303" spans="1:39" outlineLevel="2">
      <c r="A2303" s="37">
        <f>ROW()</f>
        <v>2303</v>
      </c>
      <c r="C2303" s="6" t="s">
        <v>4</v>
      </c>
      <c r="I2303" s="204">
        <f t="shared" ref="I2303:S2303" si="1583">I1896/$M$33</f>
        <v>0</v>
      </c>
      <c r="J2303" s="9">
        <f t="shared" si="1583"/>
        <v>0</v>
      </c>
      <c r="K2303" s="9">
        <f t="shared" si="1583"/>
        <v>0</v>
      </c>
      <c r="L2303" s="9">
        <f t="shared" si="1583"/>
        <v>0</v>
      </c>
      <c r="M2303" s="9">
        <f t="shared" si="1583"/>
        <v>0</v>
      </c>
      <c r="N2303" s="204">
        <f t="shared" si="1583"/>
        <v>0</v>
      </c>
      <c r="O2303" s="9">
        <f t="shared" si="1583"/>
        <v>0</v>
      </c>
      <c r="P2303" s="9">
        <f t="shared" si="1583"/>
        <v>0</v>
      </c>
      <c r="Q2303" s="9">
        <f t="shared" si="1583"/>
        <v>0</v>
      </c>
      <c r="R2303" s="9">
        <f t="shared" si="1583"/>
        <v>0</v>
      </c>
      <c r="S2303" s="18">
        <f t="shared" si="1583"/>
        <v>0</v>
      </c>
      <c r="T2303" s="204">
        <f t="shared" ref="T2303:AH2303" si="1584">T1896/T$33</f>
        <v>0</v>
      </c>
      <c r="U2303" s="9">
        <f t="shared" si="1584"/>
        <v>0</v>
      </c>
      <c r="V2303" s="9">
        <f t="shared" si="1584"/>
        <v>0</v>
      </c>
      <c r="W2303" s="9">
        <f t="shared" si="1584"/>
        <v>0</v>
      </c>
      <c r="X2303" s="18">
        <f t="shared" si="1584"/>
        <v>0</v>
      </c>
      <c r="Y2303" s="9">
        <f t="shared" si="1584"/>
        <v>0</v>
      </c>
      <c r="Z2303" s="9">
        <f t="shared" si="1584"/>
        <v>0</v>
      </c>
      <c r="AA2303" s="9">
        <f t="shared" si="1584"/>
        <v>0</v>
      </c>
      <c r="AB2303" s="9">
        <f t="shared" si="1584"/>
        <v>0</v>
      </c>
      <c r="AC2303" s="18">
        <f t="shared" si="1584"/>
        <v>0</v>
      </c>
      <c r="AD2303" s="9">
        <f t="shared" si="1584"/>
        <v>0</v>
      </c>
      <c r="AE2303" s="9">
        <f t="shared" si="1584"/>
        <v>0</v>
      </c>
      <c r="AF2303" s="9">
        <f t="shared" si="1584"/>
        <v>0</v>
      </c>
      <c r="AG2303" s="9">
        <f t="shared" si="1584"/>
        <v>0</v>
      </c>
      <c r="AH2303" s="18">
        <f t="shared" si="1584"/>
        <v>0</v>
      </c>
      <c r="AI2303" s="17"/>
      <c r="AM2303" s="109"/>
    </row>
    <row r="2304" spans="1:39" outlineLevel="2">
      <c r="A2304" s="37">
        <f>ROW()</f>
        <v>2304</v>
      </c>
      <c r="C2304" s="6" t="s">
        <v>208</v>
      </c>
      <c r="I2304" s="204">
        <f t="shared" ref="I2304:S2304" si="1585">I1897/$M$33</f>
        <v>0</v>
      </c>
      <c r="J2304" s="9">
        <f t="shared" si="1585"/>
        <v>0</v>
      </c>
      <c r="K2304" s="9">
        <f t="shared" si="1585"/>
        <v>0</v>
      </c>
      <c r="L2304" s="9">
        <f t="shared" si="1585"/>
        <v>0</v>
      </c>
      <c r="M2304" s="9">
        <f t="shared" si="1585"/>
        <v>0</v>
      </c>
      <c r="N2304" s="204">
        <f t="shared" si="1585"/>
        <v>0</v>
      </c>
      <c r="O2304" s="9">
        <f t="shared" si="1585"/>
        <v>0</v>
      </c>
      <c r="P2304" s="9">
        <f t="shared" si="1585"/>
        <v>0</v>
      </c>
      <c r="Q2304" s="9">
        <f t="shared" si="1585"/>
        <v>0</v>
      </c>
      <c r="R2304" s="9">
        <f t="shared" si="1585"/>
        <v>0</v>
      </c>
      <c r="S2304" s="18">
        <f t="shared" si="1585"/>
        <v>0</v>
      </c>
      <c r="T2304" s="204">
        <f t="shared" ref="T2304:AH2304" si="1586">T1897/T$33</f>
        <v>0</v>
      </c>
      <c r="U2304" s="9">
        <f t="shared" si="1586"/>
        <v>0</v>
      </c>
      <c r="V2304" s="9">
        <f t="shared" si="1586"/>
        <v>0</v>
      </c>
      <c r="W2304" s="9">
        <f t="shared" si="1586"/>
        <v>0</v>
      </c>
      <c r="X2304" s="18">
        <f t="shared" si="1586"/>
        <v>0</v>
      </c>
      <c r="Y2304" s="9">
        <f t="shared" si="1586"/>
        <v>0</v>
      </c>
      <c r="Z2304" s="9">
        <f t="shared" si="1586"/>
        <v>0</v>
      </c>
      <c r="AA2304" s="9">
        <f t="shared" si="1586"/>
        <v>0</v>
      </c>
      <c r="AB2304" s="9">
        <f t="shared" si="1586"/>
        <v>0</v>
      </c>
      <c r="AC2304" s="18">
        <f t="shared" si="1586"/>
        <v>0</v>
      </c>
      <c r="AD2304" s="9">
        <f t="shared" si="1586"/>
        <v>0</v>
      </c>
      <c r="AE2304" s="9">
        <f t="shared" si="1586"/>
        <v>0</v>
      </c>
      <c r="AF2304" s="9">
        <f t="shared" si="1586"/>
        <v>0</v>
      </c>
      <c r="AG2304" s="9">
        <f t="shared" si="1586"/>
        <v>0</v>
      </c>
      <c r="AH2304" s="18">
        <f t="shared" si="1586"/>
        <v>0</v>
      </c>
      <c r="AI2304" s="17"/>
      <c r="AM2304" s="109"/>
    </row>
    <row r="2305" spans="1:39" outlineLevel="2">
      <c r="A2305" s="37">
        <f>ROW()</f>
        <v>2305</v>
      </c>
      <c r="C2305" s="6" t="s">
        <v>473</v>
      </c>
      <c r="I2305" s="204">
        <f t="shared" ref="I2305:S2305" si="1587">I1898/$M$33</f>
        <v>0</v>
      </c>
      <c r="J2305" s="9">
        <f t="shared" si="1587"/>
        <v>0</v>
      </c>
      <c r="K2305" s="9">
        <f t="shared" si="1587"/>
        <v>0</v>
      </c>
      <c r="L2305" s="9">
        <f t="shared" si="1587"/>
        <v>0</v>
      </c>
      <c r="M2305" s="9">
        <f t="shared" si="1587"/>
        <v>0</v>
      </c>
      <c r="N2305" s="204">
        <f t="shared" si="1587"/>
        <v>0</v>
      </c>
      <c r="O2305" s="9">
        <f t="shared" si="1587"/>
        <v>0</v>
      </c>
      <c r="P2305" s="9">
        <f t="shared" si="1587"/>
        <v>0</v>
      </c>
      <c r="Q2305" s="9">
        <f t="shared" si="1587"/>
        <v>0</v>
      </c>
      <c r="R2305" s="9">
        <f t="shared" si="1587"/>
        <v>0</v>
      </c>
      <c r="S2305" s="18">
        <f t="shared" si="1587"/>
        <v>0</v>
      </c>
      <c r="T2305" s="204">
        <f t="shared" ref="T2305:AH2305" si="1588">T1898/T$33</f>
        <v>0</v>
      </c>
      <c r="U2305" s="9">
        <f t="shared" si="1588"/>
        <v>0</v>
      </c>
      <c r="V2305" s="9">
        <f t="shared" si="1588"/>
        <v>0</v>
      </c>
      <c r="W2305" s="9">
        <f t="shared" si="1588"/>
        <v>0</v>
      </c>
      <c r="X2305" s="18">
        <f t="shared" si="1588"/>
        <v>0</v>
      </c>
      <c r="Y2305" s="9">
        <f t="shared" si="1588"/>
        <v>0</v>
      </c>
      <c r="Z2305" s="9">
        <f t="shared" si="1588"/>
        <v>0</v>
      </c>
      <c r="AA2305" s="9">
        <f t="shared" si="1588"/>
        <v>0</v>
      </c>
      <c r="AB2305" s="9">
        <f t="shared" si="1588"/>
        <v>0</v>
      </c>
      <c r="AC2305" s="18">
        <f t="shared" si="1588"/>
        <v>0</v>
      </c>
      <c r="AD2305" s="9">
        <f t="shared" si="1588"/>
        <v>0</v>
      </c>
      <c r="AE2305" s="9">
        <f t="shared" si="1588"/>
        <v>0</v>
      </c>
      <c r="AF2305" s="9">
        <f t="shared" si="1588"/>
        <v>0</v>
      </c>
      <c r="AG2305" s="9">
        <f t="shared" si="1588"/>
        <v>0</v>
      </c>
      <c r="AH2305" s="18">
        <f t="shared" si="1588"/>
        <v>0</v>
      </c>
      <c r="AI2305" s="17"/>
      <c r="AM2305" s="109"/>
    </row>
    <row r="2306" spans="1:39" outlineLevel="2">
      <c r="A2306" s="37">
        <f>ROW()</f>
        <v>2306</v>
      </c>
      <c r="C2306" s="6" t="s">
        <v>474</v>
      </c>
      <c r="I2306" s="204">
        <f t="shared" ref="I2306:S2306" si="1589">I1899/$M$33</f>
        <v>0</v>
      </c>
      <c r="J2306" s="9">
        <f t="shared" si="1589"/>
        <v>0</v>
      </c>
      <c r="K2306" s="9">
        <f t="shared" si="1589"/>
        <v>0</v>
      </c>
      <c r="L2306" s="9">
        <f t="shared" si="1589"/>
        <v>0</v>
      </c>
      <c r="M2306" s="9">
        <f t="shared" si="1589"/>
        <v>0</v>
      </c>
      <c r="N2306" s="204">
        <f t="shared" si="1589"/>
        <v>0</v>
      </c>
      <c r="O2306" s="9">
        <f t="shared" si="1589"/>
        <v>0</v>
      </c>
      <c r="P2306" s="9">
        <f t="shared" si="1589"/>
        <v>0</v>
      </c>
      <c r="Q2306" s="9">
        <f t="shared" si="1589"/>
        <v>0</v>
      </c>
      <c r="R2306" s="9">
        <f t="shared" si="1589"/>
        <v>0</v>
      </c>
      <c r="S2306" s="18">
        <f t="shared" si="1589"/>
        <v>0</v>
      </c>
      <c r="T2306" s="204">
        <f t="shared" ref="T2306:AH2306" si="1590">T1899/T$33</f>
        <v>0</v>
      </c>
      <c r="U2306" s="9">
        <f t="shared" si="1590"/>
        <v>0</v>
      </c>
      <c r="V2306" s="9">
        <f t="shared" si="1590"/>
        <v>0</v>
      </c>
      <c r="W2306" s="9">
        <f t="shared" si="1590"/>
        <v>0</v>
      </c>
      <c r="X2306" s="18">
        <f t="shared" si="1590"/>
        <v>0</v>
      </c>
      <c r="Y2306" s="9">
        <f t="shared" si="1590"/>
        <v>0</v>
      </c>
      <c r="Z2306" s="9">
        <f t="shared" si="1590"/>
        <v>0</v>
      </c>
      <c r="AA2306" s="9">
        <f t="shared" si="1590"/>
        <v>0</v>
      </c>
      <c r="AB2306" s="9">
        <f t="shared" si="1590"/>
        <v>0</v>
      </c>
      <c r="AC2306" s="18">
        <f t="shared" si="1590"/>
        <v>0</v>
      </c>
      <c r="AD2306" s="9">
        <f t="shared" si="1590"/>
        <v>0</v>
      </c>
      <c r="AE2306" s="9">
        <f t="shared" si="1590"/>
        <v>0</v>
      </c>
      <c r="AF2306" s="9">
        <f t="shared" si="1590"/>
        <v>0</v>
      </c>
      <c r="AG2306" s="9">
        <f t="shared" si="1590"/>
        <v>0</v>
      </c>
      <c r="AH2306" s="18">
        <f t="shared" si="1590"/>
        <v>0</v>
      </c>
      <c r="AI2306" s="17"/>
      <c r="AM2306" s="109"/>
    </row>
    <row r="2307" spans="1:39" outlineLevel="2">
      <c r="A2307" s="37">
        <f>ROW()</f>
        <v>2307</v>
      </c>
      <c r="C2307" s="6" t="s">
        <v>477</v>
      </c>
      <c r="I2307" s="204">
        <f t="shared" ref="I2307:S2307" si="1591">I1900/$M$33</f>
        <v>0</v>
      </c>
      <c r="J2307" s="9">
        <f t="shared" si="1591"/>
        <v>0</v>
      </c>
      <c r="K2307" s="9">
        <f t="shared" si="1591"/>
        <v>0</v>
      </c>
      <c r="L2307" s="9">
        <f t="shared" si="1591"/>
        <v>0</v>
      </c>
      <c r="M2307" s="9">
        <f t="shared" si="1591"/>
        <v>0</v>
      </c>
      <c r="N2307" s="204">
        <f t="shared" si="1591"/>
        <v>0</v>
      </c>
      <c r="O2307" s="9">
        <f t="shared" si="1591"/>
        <v>0</v>
      </c>
      <c r="P2307" s="9">
        <f t="shared" si="1591"/>
        <v>0</v>
      </c>
      <c r="Q2307" s="9">
        <f t="shared" si="1591"/>
        <v>0</v>
      </c>
      <c r="R2307" s="9">
        <f t="shared" si="1591"/>
        <v>0</v>
      </c>
      <c r="S2307" s="18">
        <f t="shared" si="1591"/>
        <v>0</v>
      </c>
      <c r="T2307" s="204">
        <f t="shared" ref="T2307:AH2307" si="1592">T1900/T$33</f>
        <v>0</v>
      </c>
      <c r="U2307" s="9">
        <f t="shared" si="1592"/>
        <v>0</v>
      </c>
      <c r="V2307" s="9">
        <f t="shared" si="1592"/>
        <v>0</v>
      </c>
      <c r="W2307" s="9">
        <f t="shared" si="1592"/>
        <v>0</v>
      </c>
      <c r="X2307" s="18">
        <f t="shared" si="1592"/>
        <v>0</v>
      </c>
      <c r="Y2307" s="9">
        <f t="shared" si="1592"/>
        <v>0</v>
      </c>
      <c r="Z2307" s="9">
        <f t="shared" si="1592"/>
        <v>0</v>
      </c>
      <c r="AA2307" s="9">
        <f t="shared" si="1592"/>
        <v>0</v>
      </c>
      <c r="AB2307" s="9">
        <f t="shared" si="1592"/>
        <v>0</v>
      </c>
      <c r="AC2307" s="18">
        <f t="shared" si="1592"/>
        <v>0</v>
      </c>
      <c r="AD2307" s="9">
        <f t="shared" si="1592"/>
        <v>0</v>
      </c>
      <c r="AE2307" s="9">
        <f t="shared" si="1592"/>
        <v>0</v>
      </c>
      <c r="AF2307" s="9">
        <f t="shared" si="1592"/>
        <v>0</v>
      </c>
      <c r="AG2307" s="9">
        <f t="shared" si="1592"/>
        <v>0</v>
      </c>
      <c r="AH2307" s="18">
        <f t="shared" si="1592"/>
        <v>0</v>
      </c>
      <c r="AI2307" s="17"/>
      <c r="AM2307" s="109"/>
    </row>
    <row r="2308" spans="1:39" outlineLevel="2">
      <c r="A2308" s="37">
        <f>ROW()</f>
        <v>2308</v>
      </c>
      <c r="C2308" s="6" t="s">
        <v>511</v>
      </c>
      <c r="I2308" s="204">
        <f t="shared" ref="I2308:S2308" si="1593">I1901/$M$33</f>
        <v>0</v>
      </c>
      <c r="J2308" s="9">
        <f t="shared" si="1593"/>
        <v>0</v>
      </c>
      <c r="K2308" s="9">
        <f t="shared" si="1593"/>
        <v>0</v>
      </c>
      <c r="L2308" s="9">
        <f t="shared" si="1593"/>
        <v>0</v>
      </c>
      <c r="M2308" s="9">
        <f t="shared" si="1593"/>
        <v>0</v>
      </c>
      <c r="N2308" s="204">
        <f t="shared" si="1593"/>
        <v>0</v>
      </c>
      <c r="O2308" s="9">
        <f t="shared" si="1593"/>
        <v>0</v>
      </c>
      <c r="P2308" s="9">
        <f t="shared" si="1593"/>
        <v>0</v>
      </c>
      <c r="Q2308" s="9">
        <f t="shared" si="1593"/>
        <v>0</v>
      </c>
      <c r="R2308" s="9">
        <f t="shared" si="1593"/>
        <v>0</v>
      </c>
      <c r="S2308" s="18">
        <f t="shared" si="1593"/>
        <v>0</v>
      </c>
      <c r="T2308" s="204">
        <f t="shared" ref="T2308:AH2308" si="1594">T1901/T$33</f>
        <v>0</v>
      </c>
      <c r="U2308" s="9">
        <f t="shared" si="1594"/>
        <v>0</v>
      </c>
      <c r="V2308" s="9">
        <f t="shared" si="1594"/>
        <v>0</v>
      </c>
      <c r="W2308" s="9">
        <f t="shared" si="1594"/>
        <v>0</v>
      </c>
      <c r="X2308" s="18">
        <f t="shared" si="1594"/>
        <v>0</v>
      </c>
      <c r="Y2308" s="9">
        <f t="shared" si="1594"/>
        <v>0</v>
      </c>
      <c r="Z2308" s="9">
        <f t="shared" si="1594"/>
        <v>0</v>
      </c>
      <c r="AA2308" s="9">
        <f t="shared" si="1594"/>
        <v>0</v>
      </c>
      <c r="AB2308" s="9">
        <f t="shared" si="1594"/>
        <v>0</v>
      </c>
      <c r="AC2308" s="18">
        <f t="shared" si="1594"/>
        <v>0</v>
      </c>
      <c r="AD2308" s="9">
        <f t="shared" si="1594"/>
        <v>0</v>
      </c>
      <c r="AE2308" s="9">
        <f t="shared" si="1594"/>
        <v>0</v>
      </c>
      <c r="AF2308" s="9">
        <f t="shared" si="1594"/>
        <v>0</v>
      </c>
      <c r="AG2308" s="9">
        <f t="shared" si="1594"/>
        <v>0</v>
      </c>
      <c r="AH2308" s="18">
        <f t="shared" si="1594"/>
        <v>0</v>
      </c>
      <c r="AI2308" s="17"/>
      <c r="AM2308" s="109"/>
    </row>
    <row r="2309" spans="1:39" outlineLevel="2">
      <c r="A2309" s="37">
        <f>ROW()</f>
        <v>2309</v>
      </c>
      <c r="C2309" s="6" t="s">
        <v>655</v>
      </c>
      <c r="I2309" s="204"/>
      <c r="J2309" s="9"/>
      <c r="K2309" s="9"/>
      <c r="L2309" s="9"/>
      <c r="M2309" s="9"/>
      <c r="N2309" s="204"/>
      <c r="O2309" s="9"/>
      <c r="P2309" s="9"/>
      <c r="Q2309" s="9"/>
      <c r="R2309" s="9"/>
      <c r="S2309" s="18"/>
      <c r="T2309" s="204"/>
      <c r="U2309" s="9"/>
      <c r="V2309" s="9"/>
      <c r="W2309" s="9"/>
      <c r="X2309" s="18"/>
      <c r="Y2309" s="9"/>
      <c r="Z2309" s="9"/>
      <c r="AA2309" s="9"/>
      <c r="AB2309" s="9"/>
      <c r="AC2309" s="18"/>
      <c r="AD2309" s="9"/>
      <c r="AE2309" s="9"/>
      <c r="AF2309" s="9"/>
      <c r="AG2309" s="9"/>
      <c r="AH2309" s="18"/>
      <c r="AI2309" s="17"/>
      <c r="AM2309" s="109"/>
    </row>
    <row r="2310" spans="1:39" outlineLevel="2">
      <c r="A2310" s="37">
        <f>ROW()</f>
        <v>2310</v>
      </c>
      <c r="C2310" s="6" t="s">
        <v>656</v>
      </c>
      <c r="I2310" s="204"/>
      <c r="J2310" s="9"/>
      <c r="K2310" s="9"/>
      <c r="L2310" s="9"/>
      <c r="M2310" s="9"/>
      <c r="N2310" s="204"/>
      <c r="O2310" s="9"/>
      <c r="P2310" s="9"/>
      <c r="Q2310" s="9"/>
      <c r="R2310" s="9"/>
      <c r="S2310" s="18"/>
      <c r="T2310" s="204"/>
      <c r="U2310" s="9"/>
      <c r="V2310" s="9"/>
      <c r="W2310" s="9"/>
      <c r="X2310" s="18"/>
      <c r="Y2310" s="9"/>
      <c r="Z2310" s="9"/>
      <c r="AA2310" s="9"/>
      <c r="AB2310" s="9"/>
      <c r="AC2310" s="18"/>
      <c r="AD2310" s="9"/>
      <c r="AE2310" s="9"/>
      <c r="AF2310" s="9"/>
      <c r="AG2310" s="9"/>
      <c r="AH2310" s="18"/>
      <c r="AI2310" s="17"/>
      <c r="AM2310" s="109"/>
    </row>
    <row r="2311" spans="1:39" outlineLevel="2">
      <c r="A2311" s="37">
        <f>ROW()</f>
        <v>2311</v>
      </c>
      <c r="C2311" s="6" t="s">
        <v>667</v>
      </c>
      <c r="I2311" s="204"/>
      <c r="J2311" s="9"/>
      <c r="K2311" s="9"/>
      <c r="L2311" s="9"/>
      <c r="M2311" s="9"/>
      <c r="N2311" s="204"/>
      <c r="O2311" s="9"/>
      <c r="P2311" s="9"/>
      <c r="Q2311" s="9"/>
      <c r="R2311" s="9"/>
      <c r="S2311" s="18"/>
      <c r="T2311" s="204"/>
      <c r="U2311" s="9"/>
      <c r="V2311" s="9"/>
      <c r="W2311" s="9"/>
      <c r="X2311" s="18"/>
      <c r="Y2311" s="9"/>
      <c r="Z2311" s="9"/>
      <c r="AA2311" s="9"/>
      <c r="AB2311" s="9"/>
      <c r="AC2311" s="18"/>
      <c r="AD2311" s="9"/>
      <c r="AE2311" s="9"/>
      <c r="AF2311" s="9"/>
      <c r="AG2311" s="9"/>
      <c r="AH2311" s="18"/>
      <c r="AI2311" s="17"/>
      <c r="AM2311" s="109"/>
    </row>
    <row r="2312" spans="1:39" outlineLevel="2">
      <c r="A2312" s="37">
        <f>ROW()</f>
        <v>2312</v>
      </c>
      <c r="C2312" s="6" t="s">
        <v>212</v>
      </c>
      <c r="I2312" s="204">
        <f t="shared" ref="I2312:S2312" si="1595">I1905/$M$33</f>
        <v>0</v>
      </c>
      <c r="J2312" s="9">
        <f t="shared" si="1595"/>
        <v>0</v>
      </c>
      <c r="K2312" s="9">
        <f t="shared" si="1595"/>
        <v>0</v>
      </c>
      <c r="L2312" s="9">
        <f t="shared" si="1595"/>
        <v>0</v>
      </c>
      <c r="M2312" s="9">
        <f t="shared" si="1595"/>
        <v>0</v>
      </c>
      <c r="N2312" s="204">
        <f t="shared" si="1595"/>
        <v>0</v>
      </c>
      <c r="O2312" s="9">
        <f t="shared" si="1595"/>
        <v>0</v>
      </c>
      <c r="P2312" s="9">
        <f t="shared" si="1595"/>
        <v>0</v>
      </c>
      <c r="Q2312" s="9">
        <f t="shared" si="1595"/>
        <v>0</v>
      </c>
      <c r="R2312" s="9">
        <f t="shared" si="1595"/>
        <v>0</v>
      </c>
      <c r="S2312" s="18">
        <f t="shared" si="1595"/>
        <v>0</v>
      </c>
      <c r="T2312" s="204">
        <f t="shared" ref="T2312:AH2312" si="1596">T1905/T$33</f>
        <v>0</v>
      </c>
      <c r="U2312" s="9">
        <f t="shared" si="1596"/>
        <v>0</v>
      </c>
      <c r="V2312" s="9">
        <f t="shared" si="1596"/>
        <v>0</v>
      </c>
      <c r="W2312" s="9">
        <f t="shared" si="1596"/>
        <v>0</v>
      </c>
      <c r="X2312" s="18">
        <f t="shared" si="1596"/>
        <v>0</v>
      </c>
      <c r="Y2312" s="9">
        <f t="shared" si="1596"/>
        <v>0</v>
      </c>
      <c r="Z2312" s="9">
        <f t="shared" si="1596"/>
        <v>0</v>
      </c>
      <c r="AA2312" s="9">
        <f t="shared" si="1596"/>
        <v>0</v>
      </c>
      <c r="AB2312" s="9">
        <f t="shared" si="1596"/>
        <v>0</v>
      </c>
      <c r="AC2312" s="18">
        <f t="shared" si="1596"/>
        <v>0</v>
      </c>
      <c r="AD2312" s="9">
        <f t="shared" si="1596"/>
        <v>0</v>
      </c>
      <c r="AE2312" s="9">
        <f t="shared" si="1596"/>
        <v>0</v>
      </c>
      <c r="AF2312" s="9">
        <f t="shared" si="1596"/>
        <v>0</v>
      </c>
      <c r="AG2312" s="9">
        <f t="shared" si="1596"/>
        <v>0</v>
      </c>
      <c r="AH2312" s="18">
        <f t="shared" si="1596"/>
        <v>0</v>
      </c>
      <c r="AI2312" s="17"/>
      <c r="AM2312" s="109"/>
    </row>
    <row r="2313" spans="1:39" outlineLevel="2">
      <c r="A2313" s="37">
        <f>ROW()</f>
        <v>2313</v>
      </c>
      <c r="C2313" s="6" t="s">
        <v>362</v>
      </c>
      <c r="I2313" s="205">
        <f t="shared" ref="I2313:S2313" si="1597">I1906/$M$33</f>
        <v>0</v>
      </c>
      <c r="J2313" s="15">
        <f t="shared" si="1597"/>
        <v>0</v>
      </c>
      <c r="K2313" s="15">
        <f t="shared" si="1597"/>
        <v>0</v>
      </c>
      <c r="L2313" s="15">
        <f t="shared" si="1597"/>
        <v>0</v>
      </c>
      <c r="M2313" s="15">
        <f t="shared" si="1597"/>
        <v>0</v>
      </c>
      <c r="N2313" s="205">
        <f t="shared" si="1597"/>
        <v>0</v>
      </c>
      <c r="O2313" s="15">
        <f t="shared" si="1597"/>
        <v>0</v>
      </c>
      <c r="P2313" s="15">
        <f t="shared" si="1597"/>
        <v>0</v>
      </c>
      <c r="Q2313" s="15">
        <f t="shared" si="1597"/>
        <v>0</v>
      </c>
      <c r="R2313" s="15">
        <f t="shared" si="1597"/>
        <v>0</v>
      </c>
      <c r="S2313" s="206">
        <f t="shared" si="1597"/>
        <v>0</v>
      </c>
      <c r="T2313" s="205">
        <f t="shared" ref="T2313:AH2313" si="1598">T1906/T$33</f>
        <v>0</v>
      </c>
      <c r="U2313" s="15">
        <f t="shared" si="1598"/>
        <v>0</v>
      </c>
      <c r="V2313" s="15">
        <f t="shared" si="1598"/>
        <v>0</v>
      </c>
      <c r="W2313" s="15">
        <f t="shared" si="1598"/>
        <v>0</v>
      </c>
      <c r="X2313" s="206">
        <f t="shared" si="1598"/>
        <v>0</v>
      </c>
      <c r="Y2313" s="15">
        <f t="shared" si="1598"/>
        <v>0</v>
      </c>
      <c r="Z2313" s="15">
        <f t="shared" si="1598"/>
        <v>0</v>
      </c>
      <c r="AA2313" s="15">
        <f t="shared" si="1598"/>
        <v>0</v>
      </c>
      <c r="AB2313" s="15">
        <f t="shared" si="1598"/>
        <v>0</v>
      </c>
      <c r="AC2313" s="206">
        <f t="shared" si="1598"/>
        <v>0</v>
      </c>
      <c r="AD2313" s="15">
        <f t="shared" si="1598"/>
        <v>0</v>
      </c>
      <c r="AE2313" s="15">
        <f t="shared" si="1598"/>
        <v>0</v>
      </c>
      <c r="AF2313" s="15">
        <f t="shared" si="1598"/>
        <v>0</v>
      </c>
      <c r="AG2313" s="15">
        <f t="shared" si="1598"/>
        <v>0</v>
      </c>
      <c r="AH2313" s="206">
        <f t="shared" si="1598"/>
        <v>0</v>
      </c>
      <c r="AI2313" s="17"/>
      <c r="AM2313" s="109"/>
    </row>
    <row r="2314" spans="1:39" outlineLevel="2">
      <c r="A2314" s="37">
        <f>ROW()</f>
        <v>2314</v>
      </c>
      <c r="C2314" s="6" t="s">
        <v>1</v>
      </c>
      <c r="I2314" s="204">
        <f t="shared" ref="I2314:AC2314" si="1599">SUM(I2301:I2313)</f>
        <v>0</v>
      </c>
      <c r="J2314" s="9">
        <f t="shared" si="1599"/>
        <v>0</v>
      </c>
      <c r="K2314" s="9">
        <f t="shared" si="1599"/>
        <v>0</v>
      </c>
      <c r="L2314" s="9">
        <f t="shared" si="1599"/>
        <v>0</v>
      </c>
      <c r="M2314" s="9">
        <f t="shared" si="1599"/>
        <v>0</v>
      </c>
      <c r="N2314" s="204">
        <f t="shared" si="1599"/>
        <v>0</v>
      </c>
      <c r="O2314" s="9">
        <f t="shared" si="1599"/>
        <v>0</v>
      </c>
      <c r="P2314" s="9">
        <f t="shared" si="1599"/>
        <v>0</v>
      </c>
      <c r="Q2314" s="9">
        <f t="shared" si="1599"/>
        <v>0</v>
      </c>
      <c r="R2314" s="9">
        <f t="shared" si="1599"/>
        <v>0</v>
      </c>
      <c r="S2314" s="18">
        <f t="shared" si="1599"/>
        <v>0</v>
      </c>
      <c r="T2314" s="204">
        <f t="shared" si="1599"/>
        <v>0</v>
      </c>
      <c r="U2314" s="9">
        <f t="shared" si="1599"/>
        <v>0</v>
      </c>
      <c r="V2314" s="9">
        <f t="shared" si="1599"/>
        <v>0</v>
      </c>
      <c r="W2314" s="9">
        <f t="shared" si="1599"/>
        <v>0</v>
      </c>
      <c r="X2314" s="18">
        <f t="shared" si="1599"/>
        <v>0</v>
      </c>
      <c r="Y2314" s="9">
        <f t="shared" si="1599"/>
        <v>0</v>
      </c>
      <c r="Z2314" s="9">
        <f t="shared" si="1599"/>
        <v>0</v>
      </c>
      <c r="AA2314" s="9">
        <f t="shared" si="1599"/>
        <v>0</v>
      </c>
      <c r="AB2314" s="9">
        <f t="shared" si="1599"/>
        <v>0</v>
      </c>
      <c r="AC2314" s="18">
        <f t="shared" si="1599"/>
        <v>0</v>
      </c>
      <c r="AD2314" s="9">
        <f t="shared" ref="AD2314:AH2314" si="1600">SUM(AD2301:AD2313)</f>
        <v>0</v>
      </c>
      <c r="AE2314" s="9">
        <f t="shared" si="1600"/>
        <v>0</v>
      </c>
      <c r="AF2314" s="9">
        <f t="shared" si="1600"/>
        <v>0</v>
      </c>
      <c r="AG2314" s="9">
        <f t="shared" si="1600"/>
        <v>0</v>
      </c>
      <c r="AH2314" s="18">
        <f t="shared" si="1600"/>
        <v>0</v>
      </c>
      <c r="AI2314" s="17"/>
      <c r="AM2314" s="109"/>
    </row>
    <row r="2315" spans="1:39" outlineLevel="2">
      <c r="A2315" s="37">
        <f>ROW()</f>
        <v>2315</v>
      </c>
      <c r="B2315" s="64" t="s">
        <v>226</v>
      </c>
      <c r="I2315" s="1296" t="str">
        <f>"AA1 [m$ "&amp;$E$33&amp;"]"</f>
        <v>AA1 [m$ 31/12/2024]</v>
      </c>
      <c r="J2315" s="1297"/>
      <c r="K2315" s="1297"/>
      <c r="L2315" s="1297"/>
      <c r="M2315" s="1297"/>
      <c r="N2315" s="1293" t="str">
        <f>"AA2 [m$ "&amp;$E$33&amp;"]"</f>
        <v>AA2 [m$ 31/12/2024]</v>
      </c>
      <c r="O2315" s="1294"/>
      <c r="P2315" s="1294"/>
      <c r="Q2315" s="1294"/>
      <c r="R2315" s="1294"/>
      <c r="S2315" s="1295"/>
      <c r="T2315" s="1293" t="str">
        <f>"AA3 [m$ "&amp;$E$33&amp;"]"</f>
        <v>AA3 [m$ 31/12/2024]</v>
      </c>
      <c r="U2315" s="1294"/>
      <c r="V2315" s="1294"/>
      <c r="W2315" s="1294"/>
      <c r="X2315" s="1295"/>
      <c r="Y2315" s="1294" t="str">
        <f>"AA4 [m$ "&amp;$E$33&amp;"]"</f>
        <v>AA4 [m$ 31/12/2024]</v>
      </c>
      <c r="Z2315" s="1294"/>
      <c r="AA2315" s="1294"/>
      <c r="AB2315" s="1294"/>
      <c r="AC2315" s="1295"/>
      <c r="AD2315" s="1294" t="str">
        <f>"AA5 [m$ "&amp;$E$33&amp;"]"</f>
        <v>AA5 [m$ 31/12/2024]</v>
      </c>
      <c r="AE2315" s="1294"/>
      <c r="AF2315" s="1294"/>
      <c r="AG2315" s="1294"/>
      <c r="AH2315" s="1295"/>
      <c r="AI2315" s="17"/>
      <c r="AM2315" s="109"/>
    </row>
    <row r="2316" spans="1:39" outlineLevel="2">
      <c r="A2316" s="37">
        <f>ROW()</f>
        <v>2316</v>
      </c>
      <c r="C2316" s="167" t="s">
        <v>2</v>
      </c>
      <c r="I2316" s="204">
        <f t="shared" ref="I2316:S2316" si="1601">I1909/$M$33</f>
        <v>0</v>
      </c>
      <c r="J2316" s="9">
        <f t="shared" si="1601"/>
        <v>0</v>
      </c>
      <c r="K2316" s="9">
        <f t="shared" si="1601"/>
        <v>0</v>
      </c>
      <c r="L2316" s="9">
        <f t="shared" si="1601"/>
        <v>0</v>
      </c>
      <c r="M2316" s="9">
        <f t="shared" si="1601"/>
        <v>0</v>
      </c>
      <c r="N2316" s="204">
        <f t="shared" si="1601"/>
        <v>0</v>
      </c>
      <c r="O2316" s="9">
        <f t="shared" si="1601"/>
        <v>0</v>
      </c>
      <c r="P2316" s="9">
        <f t="shared" si="1601"/>
        <v>0</v>
      </c>
      <c r="Q2316" s="9">
        <f t="shared" si="1601"/>
        <v>0</v>
      </c>
      <c r="R2316" s="9">
        <f t="shared" si="1601"/>
        <v>0</v>
      </c>
      <c r="S2316" s="18">
        <f t="shared" si="1601"/>
        <v>0</v>
      </c>
      <c r="T2316" s="204">
        <f t="shared" ref="T2316:AH2316" si="1602">T1909/T$33</f>
        <v>0</v>
      </c>
      <c r="U2316" s="9">
        <f t="shared" si="1602"/>
        <v>0</v>
      </c>
      <c r="V2316" s="9">
        <f t="shared" si="1602"/>
        <v>0</v>
      </c>
      <c r="W2316" s="9">
        <f t="shared" si="1602"/>
        <v>0</v>
      </c>
      <c r="X2316" s="18">
        <f t="shared" si="1602"/>
        <v>0</v>
      </c>
      <c r="Y2316" s="9">
        <f t="shared" si="1602"/>
        <v>0</v>
      </c>
      <c r="Z2316" s="9">
        <f t="shared" si="1602"/>
        <v>0</v>
      </c>
      <c r="AA2316" s="9">
        <f t="shared" si="1602"/>
        <v>0</v>
      </c>
      <c r="AB2316" s="9">
        <f t="shared" si="1602"/>
        <v>0</v>
      </c>
      <c r="AC2316" s="18">
        <f t="shared" si="1602"/>
        <v>0</v>
      </c>
      <c r="AD2316" s="9">
        <f t="shared" si="1602"/>
        <v>0</v>
      </c>
      <c r="AE2316" s="9">
        <f t="shared" si="1602"/>
        <v>0</v>
      </c>
      <c r="AF2316" s="9">
        <f t="shared" si="1602"/>
        <v>0</v>
      </c>
      <c r="AG2316" s="9">
        <f t="shared" si="1602"/>
        <v>0</v>
      </c>
      <c r="AH2316" s="18">
        <f t="shared" si="1602"/>
        <v>0</v>
      </c>
      <c r="AI2316" s="17"/>
      <c r="AM2316" s="109"/>
    </row>
    <row r="2317" spans="1:39" outlineLevel="2">
      <c r="A2317" s="37">
        <f>ROW()</f>
        <v>2317</v>
      </c>
      <c r="C2317" s="6" t="s">
        <v>3</v>
      </c>
      <c r="I2317" s="204">
        <f t="shared" ref="I2317:S2317" si="1603">I1910/$M$33</f>
        <v>0</v>
      </c>
      <c r="J2317" s="9">
        <f t="shared" si="1603"/>
        <v>0</v>
      </c>
      <c r="K2317" s="9">
        <f t="shared" si="1603"/>
        <v>0</v>
      </c>
      <c r="L2317" s="9">
        <f t="shared" si="1603"/>
        <v>0</v>
      </c>
      <c r="M2317" s="9">
        <f t="shared" si="1603"/>
        <v>0</v>
      </c>
      <c r="N2317" s="204">
        <f t="shared" si="1603"/>
        <v>0</v>
      </c>
      <c r="O2317" s="9">
        <f t="shared" si="1603"/>
        <v>0</v>
      </c>
      <c r="P2317" s="9">
        <f t="shared" si="1603"/>
        <v>0</v>
      </c>
      <c r="Q2317" s="9">
        <f t="shared" si="1603"/>
        <v>0</v>
      </c>
      <c r="R2317" s="9">
        <f t="shared" si="1603"/>
        <v>0</v>
      </c>
      <c r="S2317" s="18">
        <f t="shared" si="1603"/>
        <v>0</v>
      </c>
      <c r="T2317" s="204">
        <f t="shared" ref="T2317:AH2317" si="1604">T1910/T$33</f>
        <v>0</v>
      </c>
      <c r="U2317" s="9">
        <f t="shared" si="1604"/>
        <v>0</v>
      </c>
      <c r="V2317" s="9">
        <f t="shared" si="1604"/>
        <v>0</v>
      </c>
      <c r="W2317" s="9">
        <f t="shared" si="1604"/>
        <v>0</v>
      </c>
      <c r="X2317" s="18">
        <f t="shared" si="1604"/>
        <v>0</v>
      </c>
      <c r="Y2317" s="9">
        <f t="shared" si="1604"/>
        <v>0</v>
      </c>
      <c r="Z2317" s="9">
        <f t="shared" si="1604"/>
        <v>0</v>
      </c>
      <c r="AA2317" s="9">
        <f t="shared" si="1604"/>
        <v>0</v>
      </c>
      <c r="AB2317" s="9">
        <f t="shared" si="1604"/>
        <v>0</v>
      </c>
      <c r="AC2317" s="18">
        <f t="shared" si="1604"/>
        <v>0</v>
      </c>
      <c r="AD2317" s="9">
        <f t="shared" si="1604"/>
        <v>0</v>
      </c>
      <c r="AE2317" s="9">
        <f t="shared" si="1604"/>
        <v>0</v>
      </c>
      <c r="AF2317" s="9">
        <f t="shared" si="1604"/>
        <v>0</v>
      </c>
      <c r="AG2317" s="9">
        <f t="shared" si="1604"/>
        <v>0</v>
      </c>
      <c r="AH2317" s="18">
        <f t="shared" si="1604"/>
        <v>0</v>
      </c>
      <c r="AI2317" s="17"/>
      <c r="AM2317" s="109"/>
    </row>
    <row r="2318" spans="1:39" outlineLevel="2">
      <c r="A2318" s="37">
        <f>ROW()</f>
        <v>2318</v>
      </c>
      <c r="C2318" s="6" t="s">
        <v>4</v>
      </c>
      <c r="I2318" s="204">
        <f t="shared" ref="I2318:S2318" si="1605">I1911/$M$33</f>
        <v>0</v>
      </c>
      <c r="J2318" s="9">
        <f t="shared" si="1605"/>
        <v>0</v>
      </c>
      <c r="K2318" s="9">
        <f t="shared" si="1605"/>
        <v>0</v>
      </c>
      <c r="L2318" s="9">
        <f t="shared" si="1605"/>
        <v>0</v>
      </c>
      <c r="M2318" s="9">
        <f t="shared" si="1605"/>
        <v>0</v>
      </c>
      <c r="N2318" s="204">
        <f t="shared" si="1605"/>
        <v>0</v>
      </c>
      <c r="O2318" s="9">
        <f t="shared" si="1605"/>
        <v>0</v>
      </c>
      <c r="P2318" s="9">
        <f t="shared" si="1605"/>
        <v>0</v>
      </c>
      <c r="Q2318" s="9">
        <f t="shared" si="1605"/>
        <v>0</v>
      </c>
      <c r="R2318" s="9">
        <f t="shared" si="1605"/>
        <v>0</v>
      </c>
      <c r="S2318" s="18">
        <f t="shared" si="1605"/>
        <v>0</v>
      </c>
      <c r="T2318" s="204">
        <f t="shared" ref="T2318:AH2318" si="1606">T1911/T$33</f>
        <v>0</v>
      </c>
      <c r="U2318" s="9">
        <f t="shared" si="1606"/>
        <v>0</v>
      </c>
      <c r="V2318" s="9">
        <f t="shared" si="1606"/>
        <v>0</v>
      </c>
      <c r="W2318" s="9">
        <f t="shared" si="1606"/>
        <v>0</v>
      </c>
      <c r="X2318" s="18">
        <f t="shared" si="1606"/>
        <v>0</v>
      </c>
      <c r="Y2318" s="9">
        <f t="shared" si="1606"/>
        <v>0</v>
      </c>
      <c r="Z2318" s="9">
        <f t="shared" si="1606"/>
        <v>0</v>
      </c>
      <c r="AA2318" s="9">
        <f t="shared" si="1606"/>
        <v>0</v>
      </c>
      <c r="AB2318" s="9">
        <f t="shared" si="1606"/>
        <v>0</v>
      </c>
      <c r="AC2318" s="18">
        <f t="shared" si="1606"/>
        <v>0</v>
      </c>
      <c r="AD2318" s="9">
        <f t="shared" si="1606"/>
        <v>0</v>
      </c>
      <c r="AE2318" s="9">
        <f t="shared" si="1606"/>
        <v>0</v>
      </c>
      <c r="AF2318" s="9">
        <f t="shared" si="1606"/>
        <v>0</v>
      </c>
      <c r="AG2318" s="9">
        <f t="shared" si="1606"/>
        <v>0</v>
      </c>
      <c r="AH2318" s="18">
        <f t="shared" si="1606"/>
        <v>0</v>
      </c>
      <c r="AI2318" s="17"/>
      <c r="AM2318" s="109"/>
    </row>
    <row r="2319" spans="1:39" outlineLevel="2">
      <c r="A2319" s="37">
        <f>ROW()</f>
        <v>2319</v>
      </c>
      <c r="C2319" s="6" t="s">
        <v>208</v>
      </c>
      <c r="I2319" s="204">
        <f t="shared" ref="I2319:S2319" si="1607">I1912/$M$33</f>
        <v>0</v>
      </c>
      <c r="J2319" s="9">
        <f t="shared" si="1607"/>
        <v>0</v>
      </c>
      <c r="K2319" s="9">
        <f t="shared" si="1607"/>
        <v>0</v>
      </c>
      <c r="L2319" s="9">
        <f t="shared" si="1607"/>
        <v>0</v>
      </c>
      <c r="M2319" s="9">
        <f t="shared" si="1607"/>
        <v>0</v>
      </c>
      <c r="N2319" s="204">
        <f t="shared" si="1607"/>
        <v>0</v>
      </c>
      <c r="O2319" s="9">
        <f t="shared" si="1607"/>
        <v>0</v>
      </c>
      <c r="P2319" s="9">
        <f t="shared" si="1607"/>
        <v>0</v>
      </c>
      <c r="Q2319" s="9">
        <f t="shared" si="1607"/>
        <v>0</v>
      </c>
      <c r="R2319" s="9">
        <f t="shared" si="1607"/>
        <v>0</v>
      </c>
      <c r="S2319" s="18">
        <f t="shared" si="1607"/>
        <v>0</v>
      </c>
      <c r="T2319" s="204">
        <f t="shared" ref="T2319:AH2319" si="1608">T1912/T$33</f>
        <v>0</v>
      </c>
      <c r="U2319" s="9">
        <f t="shared" si="1608"/>
        <v>0</v>
      </c>
      <c r="V2319" s="9">
        <f t="shared" si="1608"/>
        <v>0</v>
      </c>
      <c r="W2319" s="9">
        <f t="shared" si="1608"/>
        <v>0</v>
      </c>
      <c r="X2319" s="18">
        <f t="shared" si="1608"/>
        <v>0</v>
      </c>
      <c r="Y2319" s="9">
        <f t="shared" si="1608"/>
        <v>0</v>
      </c>
      <c r="Z2319" s="9">
        <f t="shared" si="1608"/>
        <v>0</v>
      </c>
      <c r="AA2319" s="9">
        <f t="shared" si="1608"/>
        <v>0</v>
      </c>
      <c r="AB2319" s="9">
        <f t="shared" si="1608"/>
        <v>0</v>
      </c>
      <c r="AC2319" s="18">
        <f t="shared" si="1608"/>
        <v>0</v>
      </c>
      <c r="AD2319" s="9">
        <f t="shared" si="1608"/>
        <v>0</v>
      </c>
      <c r="AE2319" s="9">
        <f t="shared" si="1608"/>
        <v>0</v>
      </c>
      <c r="AF2319" s="9">
        <f t="shared" si="1608"/>
        <v>0</v>
      </c>
      <c r="AG2319" s="9">
        <f t="shared" si="1608"/>
        <v>0</v>
      </c>
      <c r="AH2319" s="18">
        <f t="shared" si="1608"/>
        <v>0</v>
      </c>
      <c r="AI2319" s="17"/>
      <c r="AM2319" s="109"/>
    </row>
    <row r="2320" spans="1:39" outlineLevel="2">
      <c r="A2320" s="37">
        <f>ROW()</f>
        <v>2320</v>
      </c>
      <c r="C2320" s="6" t="s">
        <v>473</v>
      </c>
      <c r="I2320" s="204">
        <f t="shared" ref="I2320:S2320" si="1609">I1913/$M$33</f>
        <v>0</v>
      </c>
      <c r="J2320" s="9">
        <f t="shared" si="1609"/>
        <v>0</v>
      </c>
      <c r="K2320" s="9">
        <f t="shared" si="1609"/>
        <v>0</v>
      </c>
      <c r="L2320" s="9">
        <f t="shared" si="1609"/>
        <v>0</v>
      </c>
      <c r="M2320" s="9">
        <f t="shared" si="1609"/>
        <v>0</v>
      </c>
      <c r="N2320" s="204">
        <f t="shared" si="1609"/>
        <v>0</v>
      </c>
      <c r="O2320" s="9">
        <f t="shared" si="1609"/>
        <v>0</v>
      </c>
      <c r="P2320" s="9">
        <f t="shared" si="1609"/>
        <v>0</v>
      </c>
      <c r="Q2320" s="9">
        <f t="shared" si="1609"/>
        <v>0</v>
      </c>
      <c r="R2320" s="9">
        <f t="shared" si="1609"/>
        <v>0</v>
      </c>
      <c r="S2320" s="18">
        <f t="shared" si="1609"/>
        <v>0</v>
      </c>
      <c r="T2320" s="204">
        <f t="shared" ref="T2320:AH2320" si="1610">T1913/T$33</f>
        <v>0</v>
      </c>
      <c r="U2320" s="9">
        <f t="shared" si="1610"/>
        <v>0</v>
      </c>
      <c r="V2320" s="9">
        <f t="shared" si="1610"/>
        <v>0</v>
      </c>
      <c r="W2320" s="9">
        <f t="shared" si="1610"/>
        <v>0</v>
      </c>
      <c r="X2320" s="18">
        <f t="shared" si="1610"/>
        <v>0</v>
      </c>
      <c r="Y2320" s="9">
        <f t="shared" si="1610"/>
        <v>0</v>
      </c>
      <c r="Z2320" s="9">
        <f t="shared" si="1610"/>
        <v>0</v>
      </c>
      <c r="AA2320" s="9">
        <f t="shared" si="1610"/>
        <v>0</v>
      </c>
      <c r="AB2320" s="9">
        <f t="shared" si="1610"/>
        <v>0</v>
      </c>
      <c r="AC2320" s="18">
        <f t="shared" si="1610"/>
        <v>0</v>
      </c>
      <c r="AD2320" s="9">
        <f t="shared" si="1610"/>
        <v>0</v>
      </c>
      <c r="AE2320" s="9">
        <f t="shared" si="1610"/>
        <v>0</v>
      </c>
      <c r="AF2320" s="9">
        <f t="shared" si="1610"/>
        <v>0</v>
      </c>
      <c r="AG2320" s="9">
        <f t="shared" si="1610"/>
        <v>0</v>
      </c>
      <c r="AH2320" s="18">
        <f t="shared" si="1610"/>
        <v>0</v>
      </c>
      <c r="AI2320" s="17"/>
      <c r="AM2320" s="109"/>
    </row>
    <row r="2321" spans="1:39" outlineLevel="2">
      <c r="A2321" s="37">
        <f>ROW()</f>
        <v>2321</v>
      </c>
      <c r="C2321" s="6" t="s">
        <v>474</v>
      </c>
      <c r="I2321" s="204">
        <f t="shared" ref="I2321:S2321" si="1611">I1914/$M$33</f>
        <v>0</v>
      </c>
      <c r="J2321" s="9">
        <f t="shared" si="1611"/>
        <v>0</v>
      </c>
      <c r="K2321" s="9">
        <f t="shared" si="1611"/>
        <v>0</v>
      </c>
      <c r="L2321" s="9">
        <f t="shared" si="1611"/>
        <v>0</v>
      </c>
      <c r="M2321" s="9">
        <f t="shared" si="1611"/>
        <v>0</v>
      </c>
      <c r="N2321" s="204">
        <f t="shared" si="1611"/>
        <v>0</v>
      </c>
      <c r="O2321" s="9">
        <f t="shared" si="1611"/>
        <v>0</v>
      </c>
      <c r="P2321" s="9">
        <f t="shared" si="1611"/>
        <v>0</v>
      </c>
      <c r="Q2321" s="9">
        <f t="shared" si="1611"/>
        <v>0</v>
      </c>
      <c r="R2321" s="9">
        <f t="shared" si="1611"/>
        <v>0</v>
      </c>
      <c r="S2321" s="18">
        <f t="shared" si="1611"/>
        <v>0</v>
      </c>
      <c r="T2321" s="204">
        <f t="shared" ref="T2321:AH2321" si="1612">T1914/T$33</f>
        <v>0</v>
      </c>
      <c r="U2321" s="9">
        <f t="shared" si="1612"/>
        <v>0</v>
      </c>
      <c r="V2321" s="9">
        <f t="shared" si="1612"/>
        <v>0</v>
      </c>
      <c r="W2321" s="9">
        <f t="shared" si="1612"/>
        <v>0</v>
      </c>
      <c r="X2321" s="18">
        <f t="shared" si="1612"/>
        <v>0</v>
      </c>
      <c r="Y2321" s="9">
        <f t="shared" si="1612"/>
        <v>0</v>
      </c>
      <c r="Z2321" s="9">
        <f t="shared" si="1612"/>
        <v>0</v>
      </c>
      <c r="AA2321" s="9">
        <f t="shared" si="1612"/>
        <v>0</v>
      </c>
      <c r="AB2321" s="9">
        <f t="shared" si="1612"/>
        <v>0</v>
      </c>
      <c r="AC2321" s="18">
        <f t="shared" si="1612"/>
        <v>0</v>
      </c>
      <c r="AD2321" s="9">
        <f t="shared" si="1612"/>
        <v>0</v>
      </c>
      <c r="AE2321" s="9">
        <f t="shared" si="1612"/>
        <v>0</v>
      </c>
      <c r="AF2321" s="9">
        <f t="shared" si="1612"/>
        <v>0</v>
      </c>
      <c r="AG2321" s="9">
        <f t="shared" si="1612"/>
        <v>0</v>
      </c>
      <c r="AH2321" s="18">
        <f t="shared" si="1612"/>
        <v>0</v>
      </c>
      <c r="AI2321" s="17"/>
      <c r="AM2321" s="109"/>
    </row>
    <row r="2322" spans="1:39" outlineLevel="2">
      <c r="A2322" s="37">
        <f>ROW()</f>
        <v>2322</v>
      </c>
      <c r="C2322" s="6" t="s">
        <v>477</v>
      </c>
      <c r="I2322" s="204">
        <f t="shared" ref="I2322:S2322" si="1613">I1915/$M$33</f>
        <v>0</v>
      </c>
      <c r="J2322" s="9">
        <f t="shared" si="1613"/>
        <v>0</v>
      </c>
      <c r="K2322" s="9">
        <f t="shared" si="1613"/>
        <v>0</v>
      </c>
      <c r="L2322" s="9">
        <f t="shared" si="1613"/>
        <v>0</v>
      </c>
      <c r="M2322" s="9">
        <f t="shared" si="1613"/>
        <v>0</v>
      </c>
      <c r="N2322" s="204">
        <f t="shared" si="1613"/>
        <v>0</v>
      </c>
      <c r="O2322" s="9">
        <f t="shared" si="1613"/>
        <v>0</v>
      </c>
      <c r="P2322" s="9">
        <f t="shared" si="1613"/>
        <v>0</v>
      </c>
      <c r="Q2322" s="9">
        <f t="shared" si="1613"/>
        <v>0</v>
      </c>
      <c r="R2322" s="9">
        <f t="shared" si="1613"/>
        <v>0</v>
      </c>
      <c r="S2322" s="18">
        <f t="shared" si="1613"/>
        <v>0</v>
      </c>
      <c r="T2322" s="204">
        <f t="shared" ref="T2322:AH2322" si="1614">T1915/T$33</f>
        <v>0</v>
      </c>
      <c r="U2322" s="9">
        <f t="shared" si="1614"/>
        <v>0</v>
      </c>
      <c r="V2322" s="9">
        <f t="shared" si="1614"/>
        <v>0</v>
      </c>
      <c r="W2322" s="9">
        <f t="shared" si="1614"/>
        <v>0</v>
      </c>
      <c r="X2322" s="18">
        <f t="shared" si="1614"/>
        <v>0</v>
      </c>
      <c r="Y2322" s="9">
        <f t="shared" si="1614"/>
        <v>0</v>
      </c>
      <c r="Z2322" s="9">
        <f t="shared" si="1614"/>
        <v>0</v>
      </c>
      <c r="AA2322" s="9">
        <f t="shared" si="1614"/>
        <v>0</v>
      </c>
      <c r="AB2322" s="9">
        <f t="shared" si="1614"/>
        <v>0</v>
      </c>
      <c r="AC2322" s="18">
        <f t="shared" si="1614"/>
        <v>0</v>
      </c>
      <c r="AD2322" s="9">
        <f t="shared" si="1614"/>
        <v>0</v>
      </c>
      <c r="AE2322" s="9">
        <f t="shared" si="1614"/>
        <v>0</v>
      </c>
      <c r="AF2322" s="9">
        <f t="shared" si="1614"/>
        <v>0</v>
      </c>
      <c r="AG2322" s="9">
        <f t="shared" si="1614"/>
        <v>0</v>
      </c>
      <c r="AH2322" s="18">
        <f t="shared" si="1614"/>
        <v>0</v>
      </c>
      <c r="AI2322" s="17"/>
      <c r="AM2322" s="109"/>
    </row>
    <row r="2323" spans="1:39" outlineLevel="2">
      <c r="A2323" s="37">
        <f>ROW()</f>
        <v>2323</v>
      </c>
      <c r="C2323" s="6" t="s">
        <v>511</v>
      </c>
      <c r="I2323" s="204">
        <f t="shared" ref="I2323:S2323" si="1615">I1916/$M$33</f>
        <v>0</v>
      </c>
      <c r="J2323" s="9">
        <f t="shared" si="1615"/>
        <v>0</v>
      </c>
      <c r="K2323" s="9">
        <f t="shared" si="1615"/>
        <v>0</v>
      </c>
      <c r="L2323" s="9">
        <f t="shared" si="1615"/>
        <v>0</v>
      </c>
      <c r="M2323" s="9">
        <f t="shared" si="1615"/>
        <v>0</v>
      </c>
      <c r="N2323" s="204">
        <f t="shared" si="1615"/>
        <v>0</v>
      </c>
      <c r="O2323" s="9">
        <f t="shared" si="1615"/>
        <v>0</v>
      </c>
      <c r="P2323" s="9">
        <f t="shared" si="1615"/>
        <v>0</v>
      </c>
      <c r="Q2323" s="9">
        <f t="shared" si="1615"/>
        <v>0</v>
      </c>
      <c r="R2323" s="9">
        <f t="shared" si="1615"/>
        <v>0</v>
      </c>
      <c r="S2323" s="18">
        <f t="shared" si="1615"/>
        <v>0</v>
      </c>
      <c r="T2323" s="204">
        <f t="shared" ref="T2323:AH2323" si="1616">T1916/T$33</f>
        <v>0</v>
      </c>
      <c r="U2323" s="9">
        <f t="shared" si="1616"/>
        <v>0</v>
      </c>
      <c r="V2323" s="9">
        <f t="shared" si="1616"/>
        <v>0</v>
      </c>
      <c r="W2323" s="9">
        <f t="shared" si="1616"/>
        <v>0</v>
      </c>
      <c r="X2323" s="18">
        <f t="shared" si="1616"/>
        <v>0</v>
      </c>
      <c r="Y2323" s="9">
        <f t="shared" si="1616"/>
        <v>0</v>
      </c>
      <c r="Z2323" s="9">
        <f t="shared" si="1616"/>
        <v>0</v>
      </c>
      <c r="AA2323" s="9">
        <f t="shared" si="1616"/>
        <v>0</v>
      </c>
      <c r="AB2323" s="9">
        <f t="shared" si="1616"/>
        <v>0</v>
      </c>
      <c r="AC2323" s="18">
        <f t="shared" si="1616"/>
        <v>0</v>
      </c>
      <c r="AD2323" s="9">
        <f t="shared" si="1616"/>
        <v>0</v>
      </c>
      <c r="AE2323" s="9">
        <f t="shared" si="1616"/>
        <v>0</v>
      </c>
      <c r="AF2323" s="9">
        <f t="shared" si="1616"/>
        <v>0</v>
      </c>
      <c r="AG2323" s="9">
        <f t="shared" si="1616"/>
        <v>0</v>
      </c>
      <c r="AH2323" s="18">
        <f t="shared" si="1616"/>
        <v>0</v>
      </c>
      <c r="AI2323" s="17"/>
      <c r="AM2323" s="109"/>
    </row>
    <row r="2324" spans="1:39" outlineLevel="2">
      <c r="A2324" s="37">
        <f>ROW()</f>
        <v>2324</v>
      </c>
      <c r="C2324" s="6" t="s">
        <v>655</v>
      </c>
      <c r="I2324" s="204"/>
      <c r="J2324" s="9"/>
      <c r="K2324" s="9"/>
      <c r="L2324" s="9"/>
      <c r="M2324" s="9"/>
      <c r="N2324" s="204"/>
      <c r="O2324" s="9"/>
      <c r="P2324" s="9"/>
      <c r="Q2324" s="9"/>
      <c r="R2324" s="9"/>
      <c r="S2324" s="18"/>
      <c r="T2324" s="204"/>
      <c r="U2324" s="9"/>
      <c r="V2324" s="9"/>
      <c r="W2324" s="9"/>
      <c r="X2324" s="18"/>
      <c r="Y2324" s="9"/>
      <c r="Z2324" s="9"/>
      <c r="AA2324" s="9"/>
      <c r="AB2324" s="9"/>
      <c r="AC2324" s="18"/>
      <c r="AD2324" s="9"/>
      <c r="AE2324" s="9"/>
      <c r="AF2324" s="9"/>
      <c r="AG2324" s="9"/>
      <c r="AH2324" s="18"/>
      <c r="AI2324" s="17"/>
      <c r="AM2324" s="109"/>
    </row>
    <row r="2325" spans="1:39" outlineLevel="2">
      <c r="A2325" s="37">
        <f>ROW()</f>
        <v>2325</v>
      </c>
      <c r="C2325" s="6" t="s">
        <v>656</v>
      </c>
      <c r="I2325" s="204"/>
      <c r="J2325" s="9"/>
      <c r="K2325" s="9"/>
      <c r="L2325" s="9"/>
      <c r="M2325" s="9"/>
      <c r="N2325" s="204"/>
      <c r="O2325" s="9"/>
      <c r="P2325" s="9"/>
      <c r="Q2325" s="9"/>
      <c r="R2325" s="9"/>
      <c r="S2325" s="18"/>
      <c r="T2325" s="204"/>
      <c r="U2325" s="9"/>
      <c r="V2325" s="9"/>
      <c r="W2325" s="9"/>
      <c r="X2325" s="18"/>
      <c r="Y2325" s="9"/>
      <c r="Z2325" s="9"/>
      <c r="AA2325" s="9"/>
      <c r="AB2325" s="9"/>
      <c r="AC2325" s="18"/>
      <c r="AD2325" s="9"/>
      <c r="AE2325" s="9"/>
      <c r="AF2325" s="9"/>
      <c r="AG2325" s="9"/>
      <c r="AH2325" s="18"/>
      <c r="AI2325" s="17"/>
      <c r="AM2325" s="109"/>
    </row>
    <row r="2326" spans="1:39" outlineLevel="2">
      <c r="A2326" s="37">
        <f>ROW()</f>
        <v>2326</v>
      </c>
      <c r="C2326" s="6" t="s">
        <v>667</v>
      </c>
      <c r="I2326" s="204"/>
      <c r="J2326" s="9"/>
      <c r="K2326" s="9"/>
      <c r="L2326" s="9"/>
      <c r="M2326" s="9"/>
      <c r="N2326" s="204"/>
      <c r="O2326" s="9"/>
      <c r="P2326" s="9"/>
      <c r="Q2326" s="9"/>
      <c r="R2326" s="9"/>
      <c r="S2326" s="18"/>
      <c r="T2326" s="204"/>
      <c r="U2326" s="9"/>
      <c r="V2326" s="9"/>
      <c r="W2326" s="9"/>
      <c r="X2326" s="18"/>
      <c r="Y2326" s="9"/>
      <c r="Z2326" s="9"/>
      <c r="AA2326" s="9"/>
      <c r="AB2326" s="9"/>
      <c r="AC2326" s="18"/>
      <c r="AD2326" s="9"/>
      <c r="AE2326" s="9"/>
      <c r="AF2326" s="9"/>
      <c r="AG2326" s="9"/>
      <c r="AH2326" s="18"/>
      <c r="AI2326" s="17"/>
      <c r="AM2326" s="109"/>
    </row>
    <row r="2327" spans="1:39" outlineLevel="2">
      <c r="A2327" s="37">
        <f>ROW()</f>
        <v>2327</v>
      </c>
      <c r="C2327" s="6" t="s">
        <v>212</v>
      </c>
      <c r="I2327" s="204">
        <f t="shared" ref="I2327:S2327" si="1617">I1920/$M$33</f>
        <v>0</v>
      </c>
      <c r="J2327" s="9">
        <f t="shared" si="1617"/>
        <v>0</v>
      </c>
      <c r="K2327" s="9">
        <f t="shared" si="1617"/>
        <v>0</v>
      </c>
      <c r="L2327" s="9">
        <f t="shared" si="1617"/>
        <v>0</v>
      </c>
      <c r="M2327" s="9">
        <f t="shared" si="1617"/>
        <v>0</v>
      </c>
      <c r="N2327" s="204">
        <f t="shared" si="1617"/>
        <v>0</v>
      </c>
      <c r="O2327" s="9">
        <f t="shared" si="1617"/>
        <v>0</v>
      </c>
      <c r="P2327" s="9">
        <f t="shared" si="1617"/>
        <v>0</v>
      </c>
      <c r="Q2327" s="9">
        <f t="shared" si="1617"/>
        <v>0</v>
      </c>
      <c r="R2327" s="9">
        <f t="shared" si="1617"/>
        <v>0</v>
      </c>
      <c r="S2327" s="18">
        <f t="shared" si="1617"/>
        <v>0</v>
      </c>
      <c r="T2327" s="204">
        <f t="shared" ref="T2327:AH2327" si="1618">T1920/T$33</f>
        <v>0</v>
      </c>
      <c r="U2327" s="9">
        <f t="shared" si="1618"/>
        <v>0</v>
      </c>
      <c r="V2327" s="9">
        <f t="shared" si="1618"/>
        <v>0</v>
      </c>
      <c r="W2327" s="9">
        <f t="shared" si="1618"/>
        <v>0</v>
      </c>
      <c r="X2327" s="18">
        <f t="shared" si="1618"/>
        <v>0</v>
      </c>
      <c r="Y2327" s="9">
        <f t="shared" si="1618"/>
        <v>0</v>
      </c>
      <c r="Z2327" s="9">
        <f t="shared" si="1618"/>
        <v>0</v>
      </c>
      <c r="AA2327" s="9">
        <f t="shared" si="1618"/>
        <v>0</v>
      </c>
      <c r="AB2327" s="9">
        <f t="shared" si="1618"/>
        <v>0</v>
      </c>
      <c r="AC2327" s="18">
        <f t="shared" si="1618"/>
        <v>0</v>
      </c>
      <c r="AD2327" s="9">
        <f t="shared" si="1618"/>
        <v>0</v>
      </c>
      <c r="AE2327" s="9">
        <f t="shared" si="1618"/>
        <v>0</v>
      </c>
      <c r="AF2327" s="9">
        <f t="shared" si="1618"/>
        <v>0</v>
      </c>
      <c r="AG2327" s="9">
        <f t="shared" si="1618"/>
        <v>0</v>
      </c>
      <c r="AH2327" s="18">
        <f t="shared" si="1618"/>
        <v>0</v>
      </c>
      <c r="AI2327" s="17"/>
      <c r="AM2327" s="109"/>
    </row>
    <row r="2328" spans="1:39" outlineLevel="2">
      <c r="A2328" s="37">
        <f>ROW()</f>
        <v>2328</v>
      </c>
      <c r="C2328" s="6" t="s">
        <v>362</v>
      </c>
      <c r="I2328" s="205">
        <f t="shared" ref="I2328:S2328" si="1619">I1921/$M$33</f>
        <v>0</v>
      </c>
      <c r="J2328" s="15">
        <f t="shared" si="1619"/>
        <v>0</v>
      </c>
      <c r="K2328" s="15">
        <f t="shared" si="1619"/>
        <v>0</v>
      </c>
      <c r="L2328" s="15">
        <f t="shared" si="1619"/>
        <v>0</v>
      </c>
      <c r="M2328" s="15">
        <f t="shared" si="1619"/>
        <v>0</v>
      </c>
      <c r="N2328" s="205">
        <f t="shared" si="1619"/>
        <v>0</v>
      </c>
      <c r="O2328" s="15">
        <f t="shared" si="1619"/>
        <v>0</v>
      </c>
      <c r="P2328" s="15">
        <f t="shared" si="1619"/>
        <v>0</v>
      </c>
      <c r="Q2328" s="15">
        <f t="shared" si="1619"/>
        <v>0</v>
      </c>
      <c r="R2328" s="15">
        <f t="shared" si="1619"/>
        <v>0</v>
      </c>
      <c r="S2328" s="206">
        <f t="shared" si="1619"/>
        <v>0</v>
      </c>
      <c r="T2328" s="205">
        <f t="shared" ref="T2328:AH2328" si="1620">T1921/T$33</f>
        <v>0</v>
      </c>
      <c r="U2328" s="15">
        <f t="shared" si="1620"/>
        <v>0</v>
      </c>
      <c r="V2328" s="15">
        <f t="shared" si="1620"/>
        <v>0</v>
      </c>
      <c r="W2328" s="15">
        <f t="shared" si="1620"/>
        <v>0</v>
      </c>
      <c r="X2328" s="206">
        <f t="shared" si="1620"/>
        <v>0</v>
      </c>
      <c r="Y2328" s="15">
        <f t="shared" si="1620"/>
        <v>0</v>
      </c>
      <c r="Z2328" s="15">
        <f t="shared" si="1620"/>
        <v>0</v>
      </c>
      <c r="AA2328" s="15">
        <f t="shared" si="1620"/>
        <v>0</v>
      </c>
      <c r="AB2328" s="15">
        <f t="shared" si="1620"/>
        <v>0</v>
      </c>
      <c r="AC2328" s="206">
        <f t="shared" si="1620"/>
        <v>0</v>
      </c>
      <c r="AD2328" s="15">
        <f t="shared" si="1620"/>
        <v>0</v>
      </c>
      <c r="AE2328" s="15">
        <f t="shared" si="1620"/>
        <v>0</v>
      </c>
      <c r="AF2328" s="15">
        <f t="shared" si="1620"/>
        <v>0</v>
      </c>
      <c r="AG2328" s="15">
        <f t="shared" si="1620"/>
        <v>0</v>
      </c>
      <c r="AH2328" s="206">
        <f t="shared" si="1620"/>
        <v>0</v>
      </c>
      <c r="AI2328" s="17"/>
      <c r="AM2328" s="109"/>
    </row>
    <row r="2329" spans="1:39" outlineLevel="2">
      <c r="A2329" s="37">
        <f>ROW()</f>
        <v>2329</v>
      </c>
      <c r="C2329" s="6" t="s">
        <v>1</v>
      </c>
      <c r="I2329" s="204">
        <f t="shared" ref="I2329:AC2329" si="1621">SUM(I2316:I2328)</f>
        <v>0</v>
      </c>
      <c r="J2329" s="9">
        <f t="shared" si="1621"/>
        <v>0</v>
      </c>
      <c r="K2329" s="9">
        <f t="shared" si="1621"/>
        <v>0</v>
      </c>
      <c r="L2329" s="9">
        <f t="shared" si="1621"/>
        <v>0</v>
      </c>
      <c r="M2329" s="9">
        <f t="shared" si="1621"/>
        <v>0</v>
      </c>
      <c r="N2329" s="204">
        <f t="shared" si="1621"/>
        <v>0</v>
      </c>
      <c r="O2329" s="9">
        <f t="shared" si="1621"/>
        <v>0</v>
      </c>
      <c r="P2329" s="9">
        <f t="shared" si="1621"/>
        <v>0</v>
      </c>
      <c r="Q2329" s="9">
        <f t="shared" si="1621"/>
        <v>0</v>
      </c>
      <c r="R2329" s="9">
        <f t="shared" si="1621"/>
        <v>0</v>
      </c>
      <c r="S2329" s="18">
        <f t="shared" si="1621"/>
        <v>0</v>
      </c>
      <c r="T2329" s="204">
        <f t="shared" si="1621"/>
        <v>0</v>
      </c>
      <c r="U2329" s="9">
        <f t="shared" si="1621"/>
        <v>0</v>
      </c>
      <c r="V2329" s="9">
        <f t="shared" si="1621"/>
        <v>0</v>
      </c>
      <c r="W2329" s="9">
        <f t="shared" si="1621"/>
        <v>0</v>
      </c>
      <c r="X2329" s="18">
        <f t="shared" si="1621"/>
        <v>0</v>
      </c>
      <c r="Y2329" s="9">
        <f t="shared" si="1621"/>
        <v>0</v>
      </c>
      <c r="Z2329" s="9">
        <f t="shared" si="1621"/>
        <v>0</v>
      </c>
      <c r="AA2329" s="9">
        <f t="shared" si="1621"/>
        <v>0</v>
      </c>
      <c r="AB2329" s="9">
        <f t="shared" si="1621"/>
        <v>0</v>
      </c>
      <c r="AC2329" s="18">
        <f t="shared" si="1621"/>
        <v>0</v>
      </c>
      <c r="AD2329" s="9">
        <f t="shared" ref="AD2329:AH2329" si="1622">SUM(AD2316:AD2328)</f>
        <v>0</v>
      </c>
      <c r="AE2329" s="9">
        <f t="shared" si="1622"/>
        <v>0</v>
      </c>
      <c r="AF2329" s="9">
        <f t="shared" si="1622"/>
        <v>0</v>
      </c>
      <c r="AG2329" s="9">
        <f t="shared" si="1622"/>
        <v>0</v>
      </c>
      <c r="AH2329" s="18">
        <f t="shared" si="1622"/>
        <v>0</v>
      </c>
      <c r="AI2329" s="17"/>
      <c r="AM2329" s="109"/>
    </row>
    <row r="2330" spans="1:39" outlineLevel="2">
      <c r="A2330" s="37">
        <f>ROW()</f>
        <v>2330</v>
      </c>
      <c r="B2330" s="64" t="s">
        <v>227</v>
      </c>
      <c r="I2330" s="1296" t="str">
        <f>"AA1 [m$ "&amp;$E$33&amp;"]"</f>
        <v>AA1 [m$ 31/12/2024]</v>
      </c>
      <c r="J2330" s="1297"/>
      <c r="K2330" s="1297"/>
      <c r="L2330" s="1297"/>
      <c r="M2330" s="1297"/>
      <c r="N2330" s="1293" t="str">
        <f>"AA2 [m$ "&amp;$E$33&amp;"]"</f>
        <v>AA2 [m$ 31/12/2024]</v>
      </c>
      <c r="O2330" s="1294"/>
      <c r="P2330" s="1294"/>
      <c r="Q2330" s="1294"/>
      <c r="R2330" s="1294"/>
      <c r="S2330" s="1295"/>
      <c r="T2330" s="1293" t="str">
        <f>"AA3 [m$ "&amp;$E$33&amp;"]"</f>
        <v>AA3 [m$ 31/12/2024]</v>
      </c>
      <c r="U2330" s="1294"/>
      <c r="V2330" s="1294"/>
      <c r="W2330" s="1294"/>
      <c r="X2330" s="1295"/>
      <c r="Y2330" s="1294" t="str">
        <f>"AA4 [m$ "&amp;$E$33&amp;"]"</f>
        <v>AA4 [m$ 31/12/2024]</v>
      </c>
      <c r="Z2330" s="1294"/>
      <c r="AA2330" s="1294"/>
      <c r="AB2330" s="1294"/>
      <c r="AC2330" s="1295"/>
      <c r="AD2330" s="1294" t="str">
        <f>"AA5 [m$ "&amp;$E$33&amp;"]"</f>
        <v>AA5 [m$ 31/12/2024]</v>
      </c>
      <c r="AE2330" s="1294"/>
      <c r="AF2330" s="1294"/>
      <c r="AG2330" s="1294"/>
      <c r="AH2330" s="1295"/>
      <c r="AI2330" s="17"/>
      <c r="AM2330" s="109"/>
    </row>
    <row r="2331" spans="1:39" outlineLevel="2">
      <c r="A2331" s="37">
        <f>ROW()</f>
        <v>2331</v>
      </c>
      <c r="C2331" s="167" t="s">
        <v>2</v>
      </c>
      <c r="I2331" s="204">
        <f t="shared" ref="I2331:S2331" si="1623">I1924/$M$33</f>
        <v>0</v>
      </c>
      <c r="J2331" s="9">
        <f t="shared" si="1623"/>
        <v>0</v>
      </c>
      <c r="K2331" s="9">
        <f t="shared" si="1623"/>
        <v>0</v>
      </c>
      <c r="L2331" s="9">
        <f t="shared" si="1623"/>
        <v>0</v>
      </c>
      <c r="M2331" s="9">
        <f t="shared" si="1623"/>
        <v>0</v>
      </c>
      <c r="N2331" s="204">
        <f t="shared" si="1623"/>
        <v>0</v>
      </c>
      <c r="O2331" s="9">
        <f t="shared" si="1623"/>
        <v>0</v>
      </c>
      <c r="P2331" s="9">
        <f t="shared" si="1623"/>
        <v>0</v>
      </c>
      <c r="Q2331" s="9">
        <f t="shared" si="1623"/>
        <v>0</v>
      </c>
      <c r="R2331" s="9">
        <f t="shared" si="1623"/>
        <v>0</v>
      </c>
      <c r="S2331" s="18">
        <f t="shared" si="1623"/>
        <v>0</v>
      </c>
      <c r="T2331" s="204">
        <f t="shared" ref="T2331:AH2331" si="1624">T1924/T$33</f>
        <v>0</v>
      </c>
      <c r="U2331" s="9">
        <f t="shared" si="1624"/>
        <v>0</v>
      </c>
      <c r="V2331" s="9">
        <f t="shared" si="1624"/>
        <v>0</v>
      </c>
      <c r="W2331" s="9">
        <f t="shared" si="1624"/>
        <v>0</v>
      </c>
      <c r="X2331" s="18">
        <f t="shared" si="1624"/>
        <v>0</v>
      </c>
      <c r="Y2331" s="9">
        <f t="shared" si="1624"/>
        <v>0</v>
      </c>
      <c r="Z2331" s="9">
        <f t="shared" si="1624"/>
        <v>0</v>
      </c>
      <c r="AA2331" s="9">
        <f t="shared" si="1624"/>
        <v>0</v>
      </c>
      <c r="AB2331" s="9">
        <f t="shared" si="1624"/>
        <v>0</v>
      </c>
      <c r="AC2331" s="18">
        <f t="shared" si="1624"/>
        <v>0</v>
      </c>
      <c r="AD2331" s="9">
        <f t="shared" si="1624"/>
        <v>0</v>
      </c>
      <c r="AE2331" s="9">
        <f t="shared" si="1624"/>
        <v>0</v>
      </c>
      <c r="AF2331" s="9">
        <f t="shared" si="1624"/>
        <v>0</v>
      </c>
      <c r="AG2331" s="9">
        <f t="shared" si="1624"/>
        <v>0</v>
      </c>
      <c r="AH2331" s="18">
        <f t="shared" si="1624"/>
        <v>0</v>
      </c>
      <c r="AI2331" s="17"/>
      <c r="AM2331" s="109"/>
    </row>
    <row r="2332" spans="1:39" outlineLevel="2">
      <c r="A2332" s="37">
        <f>ROW()</f>
        <v>2332</v>
      </c>
      <c r="C2332" s="6" t="s">
        <v>3</v>
      </c>
      <c r="I2332" s="204">
        <f t="shared" ref="I2332:S2332" si="1625">I1925/$M$33</f>
        <v>0</v>
      </c>
      <c r="J2332" s="9">
        <f t="shared" si="1625"/>
        <v>0</v>
      </c>
      <c r="K2332" s="9">
        <f t="shared" si="1625"/>
        <v>0</v>
      </c>
      <c r="L2332" s="9">
        <f t="shared" si="1625"/>
        <v>0</v>
      </c>
      <c r="M2332" s="9">
        <f t="shared" si="1625"/>
        <v>0</v>
      </c>
      <c r="N2332" s="204">
        <f t="shared" si="1625"/>
        <v>0</v>
      </c>
      <c r="O2332" s="9">
        <f t="shared" si="1625"/>
        <v>0</v>
      </c>
      <c r="P2332" s="9">
        <f t="shared" si="1625"/>
        <v>0</v>
      </c>
      <c r="Q2332" s="9">
        <f t="shared" si="1625"/>
        <v>0</v>
      </c>
      <c r="R2332" s="9">
        <f t="shared" si="1625"/>
        <v>0</v>
      </c>
      <c r="S2332" s="18">
        <f t="shared" si="1625"/>
        <v>0</v>
      </c>
      <c r="T2332" s="204">
        <f t="shared" ref="T2332:AH2332" si="1626">T1925/T$33</f>
        <v>0</v>
      </c>
      <c r="U2332" s="9">
        <f t="shared" si="1626"/>
        <v>0</v>
      </c>
      <c r="V2332" s="9">
        <f t="shared" si="1626"/>
        <v>0</v>
      </c>
      <c r="W2332" s="9">
        <f t="shared" si="1626"/>
        <v>0</v>
      </c>
      <c r="X2332" s="18">
        <f t="shared" si="1626"/>
        <v>0</v>
      </c>
      <c r="Y2332" s="9">
        <f t="shared" si="1626"/>
        <v>0</v>
      </c>
      <c r="Z2332" s="9">
        <f t="shared" si="1626"/>
        <v>0</v>
      </c>
      <c r="AA2332" s="9">
        <f t="shared" si="1626"/>
        <v>0</v>
      </c>
      <c r="AB2332" s="9">
        <f t="shared" si="1626"/>
        <v>0</v>
      </c>
      <c r="AC2332" s="18">
        <f t="shared" si="1626"/>
        <v>0</v>
      </c>
      <c r="AD2332" s="9">
        <f t="shared" si="1626"/>
        <v>0</v>
      </c>
      <c r="AE2332" s="9">
        <f t="shared" si="1626"/>
        <v>0</v>
      </c>
      <c r="AF2332" s="9">
        <f t="shared" si="1626"/>
        <v>0</v>
      </c>
      <c r="AG2332" s="9">
        <f t="shared" si="1626"/>
        <v>0</v>
      </c>
      <c r="AH2332" s="18">
        <f t="shared" si="1626"/>
        <v>0</v>
      </c>
      <c r="AI2332" s="17"/>
      <c r="AM2332" s="109"/>
    </row>
    <row r="2333" spans="1:39" outlineLevel="2">
      <c r="A2333" s="37">
        <f>ROW()</f>
        <v>2333</v>
      </c>
      <c r="C2333" s="6" t="s">
        <v>4</v>
      </c>
      <c r="I2333" s="204">
        <f t="shared" ref="I2333:S2333" si="1627">I1926/$M$33</f>
        <v>0</v>
      </c>
      <c r="J2333" s="9">
        <f t="shared" si="1627"/>
        <v>0</v>
      </c>
      <c r="K2333" s="9">
        <f t="shared" si="1627"/>
        <v>0</v>
      </c>
      <c r="L2333" s="9">
        <f t="shared" si="1627"/>
        <v>0</v>
      </c>
      <c r="M2333" s="9">
        <f t="shared" si="1627"/>
        <v>0</v>
      </c>
      <c r="N2333" s="204">
        <f t="shared" si="1627"/>
        <v>0</v>
      </c>
      <c r="O2333" s="9">
        <f t="shared" si="1627"/>
        <v>0</v>
      </c>
      <c r="P2333" s="9">
        <f t="shared" si="1627"/>
        <v>0</v>
      </c>
      <c r="Q2333" s="9">
        <f t="shared" si="1627"/>
        <v>0</v>
      </c>
      <c r="R2333" s="9">
        <f t="shared" si="1627"/>
        <v>0</v>
      </c>
      <c r="S2333" s="18">
        <f t="shared" si="1627"/>
        <v>0</v>
      </c>
      <c r="T2333" s="204">
        <f t="shared" ref="T2333:AH2333" si="1628">T1926/T$33</f>
        <v>0</v>
      </c>
      <c r="U2333" s="9">
        <f t="shared" si="1628"/>
        <v>0</v>
      </c>
      <c r="V2333" s="9">
        <f t="shared" si="1628"/>
        <v>0</v>
      </c>
      <c r="W2333" s="9">
        <f t="shared" si="1628"/>
        <v>0</v>
      </c>
      <c r="X2333" s="18">
        <f t="shared" si="1628"/>
        <v>0</v>
      </c>
      <c r="Y2333" s="9">
        <f t="shared" si="1628"/>
        <v>0</v>
      </c>
      <c r="Z2333" s="9">
        <f t="shared" si="1628"/>
        <v>0</v>
      </c>
      <c r="AA2333" s="9">
        <f t="shared" si="1628"/>
        <v>0</v>
      </c>
      <c r="AB2333" s="9">
        <f t="shared" si="1628"/>
        <v>0</v>
      </c>
      <c r="AC2333" s="18">
        <f t="shared" si="1628"/>
        <v>0</v>
      </c>
      <c r="AD2333" s="9">
        <f t="shared" si="1628"/>
        <v>0</v>
      </c>
      <c r="AE2333" s="9">
        <f t="shared" si="1628"/>
        <v>0</v>
      </c>
      <c r="AF2333" s="9">
        <f t="shared" si="1628"/>
        <v>0</v>
      </c>
      <c r="AG2333" s="9">
        <f t="shared" si="1628"/>
        <v>0</v>
      </c>
      <c r="AH2333" s="18">
        <f t="shared" si="1628"/>
        <v>0</v>
      </c>
      <c r="AI2333" s="17"/>
      <c r="AM2333" s="109"/>
    </row>
    <row r="2334" spans="1:39" outlineLevel="2">
      <c r="A2334" s="37">
        <f>ROW()</f>
        <v>2334</v>
      </c>
      <c r="C2334" s="6" t="s">
        <v>208</v>
      </c>
      <c r="I2334" s="204">
        <f t="shared" ref="I2334:S2334" si="1629">I1927/$M$33</f>
        <v>0</v>
      </c>
      <c r="J2334" s="9">
        <f t="shared" si="1629"/>
        <v>0</v>
      </c>
      <c r="K2334" s="9">
        <f t="shared" si="1629"/>
        <v>0</v>
      </c>
      <c r="L2334" s="9">
        <f t="shared" si="1629"/>
        <v>0</v>
      </c>
      <c r="M2334" s="9">
        <f t="shared" si="1629"/>
        <v>0</v>
      </c>
      <c r="N2334" s="204">
        <f t="shared" si="1629"/>
        <v>0</v>
      </c>
      <c r="O2334" s="9">
        <f t="shared" si="1629"/>
        <v>0</v>
      </c>
      <c r="P2334" s="9">
        <f t="shared" si="1629"/>
        <v>0</v>
      </c>
      <c r="Q2334" s="9">
        <f t="shared" si="1629"/>
        <v>0</v>
      </c>
      <c r="R2334" s="9">
        <f t="shared" si="1629"/>
        <v>0</v>
      </c>
      <c r="S2334" s="18">
        <f t="shared" si="1629"/>
        <v>0</v>
      </c>
      <c r="T2334" s="204">
        <f t="shared" ref="T2334:AH2334" si="1630">T1927/T$33</f>
        <v>0</v>
      </c>
      <c r="U2334" s="9">
        <f t="shared" si="1630"/>
        <v>0</v>
      </c>
      <c r="V2334" s="9">
        <f t="shared" si="1630"/>
        <v>0</v>
      </c>
      <c r="W2334" s="9">
        <f t="shared" si="1630"/>
        <v>0</v>
      </c>
      <c r="X2334" s="18">
        <f t="shared" si="1630"/>
        <v>0</v>
      </c>
      <c r="Y2334" s="9">
        <f t="shared" si="1630"/>
        <v>0</v>
      </c>
      <c r="Z2334" s="9">
        <f t="shared" si="1630"/>
        <v>0</v>
      </c>
      <c r="AA2334" s="9">
        <f t="shared" si="1630"/>
        <v>0</v>
      </c>
      <c r="AB2334" s="9">
        <f t="shared" si="1630"/>
        <v>0</v>
      </c>
      <c r="AC2334" s="18">
        <f t="shared" si="1630"/>
        <v>0</v>
      </c>
      <c r="AD2334" s="9">
        <f t="shared" si="1630"/>
        <v>0</v>
      </c>
      <c r="AE2334" s="9">
        <f t="shared" si="1630"/>
        <v>0</v>
      </c>
      <c r="AF2334" s="9">
        <f t="shared" si="1630"/>
        <v>0</v>
      </c>
      <c r="AG2334" s="9">
        <f t="shared" si="1630"/>
        <v>0</v>
      </c>
      <c r="AH2334" s="18">
        <f t="shared" si="1630"/>
        <v>0</v>
      </c>
      <c r="AI2334" s="17"/>
      <c r="AM2334" s="109"/>
    </row>
    <row r="2335" spans="1:39" outlineLevel="2">
      <c r="A2335" s="37">
        <f>ROW()</f>
        <v>2335</v>
      </c>
      <c r="C2335" s="6" t="s">
        <v>473</v>
      </c>
      <c r="I2335" s="204">
        <f t="shared" ref="I2335:S2335" si="1631">I1928/$M$33</f>
        <v>0</v>
      </c>
      <c r="J2335" s="9">
        <f t="shared" si="1631"/>
        <v>0</v>
      </c>
      <c r="K2335" s="9">
        <f t="shared" si="1631"/>
        <v>0</v>
      </c>
      <c r="L2335" s="9">
        <f t="shared" si="1631"/>
        <v>0</v>
      </c>
      <c r="M2335" s="9">
        <f t="shared" si="1631"/>
        <v>0</v>
      </c>
      <c r="N2335" s="204">
        <f t="shared" si="1631"/>
        <v>0</v>
      </c>
      <c r="O2335" s="9">
        <f t="shared" si="1631"/>
        <v>0</v>
      </c>
      <c r="P2335" s="9">
        <f t="shared" si="1631"/>
        <v>0</v>
      </c>
      <c r="Q2335" s="9">
        <f t="shared" si="1631"/>
        <v>0</v>
      </c>
      <c r="R2335" s="9">
        <f t="shared" si="1631"/>
        <v>0</v>
      </c>
      <c r="S2335" s="18">
        <f t="shared" si="1631"/>
        <v>0</v>
      </c>
      <c r="T2335" s="204">
        <f t="shared" ref="T2335:AH2335" si="1632">T1928/T$33</f>
        <v>0</v>
      </c>
      <c r="U2335" s="9">
        <f t="shared" si="1632"/>
        <v>0</v>
      </c>
      <c r="V2335" s="9">
        <f t="shared" si="1632"/>
        <v>0</v>
      </c>
      <c r="W2335" s="9">
        <f t="shared" si="1632"/>
        <v>0</v>
      </c>
      <c r="X2335" s="18">
        <f t="shared" si="1632"/>
        <v>0</v>
      </c>
      <c r="Y2335" s="9">
        <f t="shared" si="1632"/>
        <v>0</v>
      </c>
      <c r="Z2335" s="9">
        <f t="shared" si="1632"/>
        <v>0</v>
      </c>
      <c r="AA2335" s="9">
        <f t="shared" si="1632"/>
        <v>0</v>
      </c>
      <c r="AB2335" s="9">
        <f t="shared" si="1632"/>
        <v>0</v>
      </c>
      <c r="AC2335" s="18">
        <f t="shared" si="1632"/>
        <v>0</v>
      </c>
      <c r="AD2335" s="9">
        <f t="shared" si="1632"/>
        <v>0</v>
      </c>
      <c r="AE2335" s="9">
        <f t="shared" si="1632"/>
        <v>0</v>
      </c>
      <c r="AF2335" s="9">
        <f t="shared" si="1632"/>
        <v>0</v>
      </c>
      <c r="AG2335" s="9">
        <f t="shared" si="1632"/>
        <v>0</v>
      </c>
      <c r="AH2335" s="18">
        <f t="shared" si="1632"/>
        <v>0</v>
      </c>
      <c r="AI2335" s="17"/>
      <c r="AM2335" s="109"/>
    </row>
    <row r="2336" spans="1:39" outlineLevel="2">
      <c r="A2336" s="37">
        <f>ROW()</f>
        <v>2336</v>
      </c>
      <c r="C2336" s="6" t="s">
        <v>474</v>
      </c>
      <c r="I2336" s="204">
        <f t="shared" ref="I2336:S2336" si="1633">I1929/$M$33</f>
        <v>0</v>
      </c>
      <c r="J2336" s="9">
        <f t="shared" si="1633"/>
        <v>0</v>
      </c>
      <c r="K2336" s="9">
        <f t="shared" si="1633"/>
        <v>0</v>
      </c>
      <c r="L2336" s="9">
        <f t="shared" si="1633"/>
        <v>0</v>
      </c>
      <c r="M2336" s="9">
        <f t="shared" si="1633"/>
        <v>0</v>
      </c>
      <c r="N2336" s="204">
        <f t="shared" si="1633"/>
        <v>0</v>
      </c>
      <c r="O2336" s="9">
        <f t="shared" si="1633"/>
        <v>0</v>
      </c>
      <c r="P2336" s="9">
        <f t="shared" si="1633"/>
        <v>0</v>
      </c>
      <c r="Q2336" s="9">
        <f t="shared" si="1633"/>
        <v>0</v>
      </c>
      <c r="R2336" s="9">
        <f t="shared" si="1633"/>
        <v>0</v>
      </c>
      <c r="S2336" s="18">
        <f t="shared" si="1633"/>
        <v>0</v>
      </c>
      <c r="T2336" s="204">
        <f t="shared" ref="T2336:AH2336" si="1634">T1929/T$33</f>
        <v>0</v>
      </c>
      <c r="U2336" s="9">
        <f t="shared" si="1634"/>
        <v>0</v>
      </c>
      <c r="V2336" s="9">
        <f t="shared" si="1634"/>
        <v>0</v>
      </c>
      <c r="W2336" s="9">
        <f t="shared" si="1634"/>
        <v>0</v>
      </c>
      <c r="X2336" s="18">
        <f t="shared" si="1634"/>
        <v>0</v>
      </c>
      <c r="Y2336" s="9">
        <f t="shared" si="1634"/>
        <v>0</v>
      </c>
      <c r="Z2336" s="9">
        <f t="shared" si="1634"/>
        <v>0</v>
      </c>
      <c r="AA2336" s="9">
        <f t="shared" si="1634"/>
        <v>0</v>
      </c>
      <c r="AB2336" s="9">
        <f t="shared" si="1634"/>
        <v>0</v>
      </c>
      <c r="AC2336" s="18">
        <f t="shared" si="1634"/>
        <v>0</v>
      </c>
      <c r="AD2336" s="9">
        <f t="shared" si="1634"/>
        <v>0</v>
      </c>
      <c r="AE2336" s="9">
        <f t="shared" si="1634"/>
        <v>0</v>
      </c>
      <c r="AF2336" s="9">
        <f t="shared" si="1634"/>
        <v>0</v>
      </c>
      <c r="AG2336" s="9">
        <f t="shared" si="1634"/>
        <v>0</v>
      </c>
      <c r="AH2336" s="18">
        <f t="shared" si="1634"/>
        <v>0</v>
      </c>
      <c r="AI2336" s="17"/>
      <c r="AM2336" s="109"/>
    </row>
    <row r="2337" spans="1:39" outlineLevel="2">
      <c r="A2337" s="37">
        <f>ROW()</f>
        <v>2337</v>
      </c>
      <c r="C2337" s="6" t="s">
        <v>477</v>
      </c>
      <c r="I2337" s="204">
        <f t="shared" ref="I2337:S2337" si="1635">I1930/$M$33</f>
        <v>0</v>
      </c>
      <c r="J2337" s="9">
        <f t="shared" si="1635"/>
        <v>0</v>
      </c>
      <c r="K2337" s="9">
        <f t="shared" si="1635"/>
        <v>0</v>
      </c>
      <c r="L2337" s="9">
        <f t="shared" si="1635"/>
        <v>0</v>
      </c>
      <c r="M2337" s="9">
        <f t="shared" si="1635"/>
        <v>0</v>
      </c>
      <c r="N2337" s="204">
        <f t="shared" si="1635"/>
        <v>0</v>
      </c>
      <c r="O2337" s="9">
        <f t="shared" si="1635"/>
        <v>0</v>
      </c>
      <c r="P2337" s="9">
        <f t="shared" si="1635"/>
        <v>0</v>
      </c>
      <c r="Q2337" s="9">
        <f t="shared" si="1635"/>
        <v>0</v>
      </c>
      <c r="R2337" s="9">
        <f t="shared" si="1635"/>
        <v>0</v>
      </c>
      <c r="S2337" s="18">
        <f t="shared" si="1635"/>
        <v>0</v>
      </c>
      <c r="T2337" s="204">
        <f t="shared" ref="T2337:AH2337" si="1636">T1930/T$33</f>
        <v>0</v>
      </c>
      <c r="U2337" s="9">
        <f t="shared" si="1636"/>
        <v>0</v>
      </c>
      <c r="V2337" s="9">
        <f t="shared" si="1636"/>
        <v>0</v>
      </c>
      <c r="W2337" s="9">
        <f t="shared" si="1636"/>
        <v>0</v>
      </c>
      <c r="X2337" s="18">
        <f t="shared" si="1636"/>
        <v>0</v>
      </c>
      <c r="Y2337" s="9">
        <f t="shared" si="1636"/>
        <v>0</v>
      </c>
      <c r="Z2337" s="9">
        <f t="shared" si="1636"/>
        <v>0</v>
      </c>
      <c r="AA2337" s="9">
        <f t="shared" si="1636"/>
        <v>0</v>
      </c>
      <c r="AB2337" s="9">
        <f t="shared" si="1636"/>
        <v>0</v>
      </c>
      <c r="AC2337" s="18">
        <f t="shared" si="1636"/>
        <v>0</v>
      </c>
      <c r="AD2337" s="9">
        <f t="shared" si="1636"/>
        <v>0</v>
      </c>
      <c r="AE2337" s="9">
        <f t="shared" si="1636"/>
        <v>0</v>
      </c>
      <c r="AF2337" s="9">
        <f t="shared" si="1636"/>
        <v>0</v>
      </c>
      <c r="AG2337" s="9">
        <f t="shared" si="1636"/>
        <v>0</v>
      </c>
      <c r="AH2337" s="18">
        <f t="shared" si="1636"/>
        <v>0</v>
      </c>
      <c r="AI2337" s="17"/>
      <c r="AM2337" s="109"/>
    </row>
    <row r="2338" spans="1:39" outlineLevel="2">
      <c r="A2338" s="37">
        <f>ROW()</f>
        <v>2338</v>
      </c>
      <c r="C2338" s="6" t="s">
        <v>511</v>
      </c>
      <c r="I2338" s="204">
        <f t="shared" ref="I2338:S2338" si="1637">I1931/$M$33</f>
        <v>0</v>
      </c>
      <c r="J2338" s="9">
        <f t="shared" si="1637"/>
        <v>0</v>
      </c>
      <c r="K2338" s="9">
        <f t="shared" si="1637"/>
        <v>0</v>
      </c>
      <c r="L2338" s="9">
        <f t="shared" si="1637"/>
        <v>0</v>
      </c>
      <c r="M2338" s="9">
        <f t="shared" si="1637"/>
        <v>0</v>
      </c>
      <c r="N2338" s="204">
        <f t="shared" si="1637"/>
        <v>0</v>
      </c>
      <c r="O2338" s="9">
        <f t="shared" si="1637"/>
        <v>0</v>
      </c>
      <c r="P2338" s="9">
        <f t="shared" si="1637"/>
        <v>0</v>
      </c>
      <c r="Q2338" s="9">
        <f t="shared" si="1637"/>
        <v>0</v>
      </c>
      <c r="R2338" s="9">
        <f t="shared" si="1637"/>
        <v>0</v>
      </c>
      <c r="S2338" s="18">
        <f t="shared" si="1637"/>
        <v>0</v>
      </c>
      <c r="T2338" s="204">
        <f t="shared" ref="T2338:AH2338" si="1638">T1931/T$33</f>
        <v>0</v>
      </c>
      <c r="U2338" s="9">
        <f t="shared" si="1638"/>
        <v>0</v>
      </c>
      <c r="V2338" s="9">
        <f t="shared" si="1638"/>
        <v>0</v>
      </c>
      <c r="W2338" s="9">
        <f t="shared" si="1638"/>
        <v>0</v>
      </c>
      <c r="X2338" s="18">
        <f t="shared" si="1638"/>
        <v>0</v>
      </c>
      <c r="Y2338" s="9">
        <f t="shared" si="1638"/>
        <v>0</v>
      </c>
      <c r="Z2338" s="9">
        <f t="shared" si="1638"/>
        <v>0</v>
      </c>
      <c r="AA2338" s="9">
        <f t="shared" si="1638"/>
        <v>0</v>
      </c>
      <c r="AB2338" s="9">
        <f t="shared" si="1638"/>
        <v>0</v>
      </c>
      <c r="AC2338" s="18">
        <f t="shared" si="1638"/>
        <v>0</v>
      </c>
      <c r="AD2338" s="9">
        <f t="shared" si="1638"/>
        <v>0</v>
      </c>
      <c r="AE2338" s="9">
        <f t="shared" si="1638"/>
        <v>0</v>
      </c>
      <c r="AF2338" s="9">
        <f t="shared" si="1638"/>
        <v>0</v>
      </c>
      <c r="AG2338" s="9">
        <f t="shared" si="1638"/>
        <v>0</v>
      </c>
      <c r="AH2338" s="18">
        <f t="shared" si="1638"/>
        <v>0</v>
      </c>
      <c r="AI2338" s="17"/>
      <c r="AM2338" s="109"/>
    </row>
    <row r="2339" spans="1:39" outlineLevel="2">
      <c r="A2339" s="37">
        <f>ROW()</f>
        <v>2339</v>
      </c>
      <c r="C2339" s="6" t="s">
        <v>655</v>
      </c>
      <c r="I2339" s="204"/>
      <c r="J2339" s="9"/>
      <c r="K2339" s="9"/>
      <c r="L2339" s="9"/>
      <c r="M2339" s="9"/>
      <c r="N2339" s="204"/>
      <c r="O2339" s="9"/>
      <c r="P2339" s="9"/>
      <c r="Q2339" s="9"/>
      <c r="R2339" s="9"/>
      <c r="S2339" s="18"/>
      <c r="T2339" s="204"/>
      <c r="U2339" s="9"/>
      <c r="V2339" s="9"/>
      <c r="W2339" s="9"/>
      <c r="X2339" s="18"/>
      <c r="Y2339" s="9"/>
      <c r="Z2339" s="9"/>
      <c r="AA2339" s="9"/>
      <c r="AB2339" s="9"/>
      <c r="AC2339" s="18"/>
      <c r="AD2339" s="9"/>
      <c r="AE2339" s="9"/>
      <c r="AF2339" s="9"/>
      <c r="AG2339" s="9"/>
      <c r="AH2339" s="18"/>
      <c r="AI2339" s="17"/>
      <c r="AM2339" s="109"/>
    </row>
    <row r="2340" spans="1:39" outlineLevel="2">
      <c r="A2340" s="37">
        <f>ROW()</f>
        <v>2340</v>
      </c>
      <c r="C2340" s="6" t="s">
        <v>656</v>
      </c>
      <c r="I2340" s="204"/>
      <c r="J2340" s="9"/>
      <c r="K2340" s="9"/>
      <c r="L2340" s="9"/>
      <c r="M2340" s="9"/>
      <c r="N2340" s="204"/>
      <c r="O2340" s="9"/>
      <c r="P2340" s="9"/>
      <c r="Q2340" s="9"/>
      <c r="R2340" s="9"/>
      <c r="S2340" s="18"/>
      <c r="T2340" s="204"/>
      <c r="U2340" s="9"/>
      <c r="V2340" s="9"/>
      <c r="W2340" s="9"/>
      <c r="X2340" s="18"/>
      <c r="Y2340" s="9"/>
      <c r="Z2340" s="9"/>
      <c r="AA2340" s="9"/>
      <c r="AB2340" s="9"/>
      <c r="AC2340" s="18"/>
      <c r="AD2340" s="9"/>
      <c r="AE2340" s="9"/>
      <c r="AF2340" s="9"/>
      <c r="AG2340" s="9"/>
      <c r="AH2340" s="18"/>
      <c r="AI2340" s="17"/>
      <c r="AM2340" s="109"/>
    </row>
    <row r="2341" spans="1:39" outlineLevel="2">
      <c r="A2341" s="37">
        <f>ROW()</f>
        <v>2341</v>
      </c>
      <c r="C2341" s="6" t="s">
        <v>667</v>
      </c>
      <c r="I2341" s="204"/>
      <c r="J2341" s="9"/>
      <c r="K2341" s="9"/>
      <c r="L2341" s="9"/>
      <c r="M2341" s="9"/>
      <c r="N2341" s="204"/>
      <c r="O2341" s="9"/>
      <c r="P2341" s="9"/>
      <c r="Q2341" s="9"/>
      <c r="R2341" s="9"/>
      <c r="S2341" s="18"/>
      <c r="T2341" s="204"/>
      <c r="U2341" s="9"/>
      <c r="V2341" s="9"/>
      <c r="W2341" s="9"/>
      <c r="X2341" s="18"/>
      <c r="Y2341" s="9"/>
      <c r="Z2341" s="9"/>
      <c r="AA2341" s="9"/>
      <c r="AB2341" s="9"/>
      <c r="AC2341" s="18"/>
      <c r="AD2341" s="9"/>
      <c r="AE2341" s="9"/>
      <c r="AF2341" s="9"/>
      <c r="AG2341" s="9"/>
      <c r="AH2341" s="18"/>
      <c r="AI2341" s="17"/>
      <c r="AM2341" s="109"/>
    </row>
    <row r="2342" spans="1:39" outlineLevel="2">
      <c r="A2342" s="37">
        <f>ROW()</f>
        <v>2342</v>
      </c>
      <c r="C2342" s="6" t="s">
        <v>212</v>
      </c>
      <c r="I2342" s="204">
        <f t="shared" ref="I2342:S2342" si="1639">I1935/$M$33</f>
        <v>0</v>
      </c>
      <c r="J2342" s="9">
        <f t="shared" si="1639"/>
        <v>0</v>
      </c>
      <c r="K2342" s="9">
        <f t="shared" si="1639"/>
        <v>0</v>
      </c>
      <c r="L2342" s="9">
        <f t="shared" si="1639"/>
        <v>0</v>
      </c>
      <c r="M2342" s="9">
        <f t="shared" si="1639"/>
        <v>0</v>
      </c>
      <c r="N2342" s="204">
        <f t="shared" si="1639"/>
        <v>0</v>
      </c>
      <c r="O2342" s="9">
        <f t="shared" si="1639"/>
        <v>0</v>
      </c>
      <c r="P2342" s="9">
        <f t="shared" si="1639"/>
        <v>0</v>
      </c>
      <c r="Q2342" s="9">
        <f t="shared" si="1639"/>
        <v>0</v>
      </c>
      <c r="R2342" s="9">
        <f t="shared" si="1639"/>
        <v>0</v>
      </c>
      <c r="S2342" s="18">
        <f t="shared" si="1639"/>
        <v>0</v>
      </c>
      <c r="T2342" s="204">
        <f t="shared" ref="T2342:AH2342" si="1640">T1935/T$33</f>
        <v>0</v>
      </c>
      <c r="U2342" s="9">
        <f t="shared" si="1640"/>
        <v>0</v>
      </c>
      <c r="V2342" s="9">
        <f t="shared" si="1640"/>
        <v>0</v>
      </c>
      <c r="W2342" s="9">
        <f t="shared" si="1640"/>
        <v>0</v>
      </c>
      <c r="X2342" s="18">
        <f t="shared" si="1640"/>
        <v>0</v>
      </c>
      <c r="Y2342" s="9">
        <f t="shared" si="1640"/>
        <v>0</v>
      </c>
      <c r="Z2342" s="9">
        <f t="shared" si="1640"/>
        <v>0</v>
      </c>
      <c r="AA2342" s="9">
        <f t="shared" si="1640"/>
        <v>0</v>
      </c>
      <c r="AB2342" s="9">
        <f t="shared" si="1640"/>
        <v>0</v>
      </c>
      <c r="AC2342" s="18">
        <f t="shared" si="1640"/>
        <v>0</v>
      </c>
      <c r="AD2342" s="9">
        <f t="shared" si="1640"/>
        <v>0</v>
      </c>
      <c r="AE2342" s="9">
        <f t="shared" si="1640"/>
        <v>0</v>
      </c>
      <c r="AF2342" s="9">
        <f t="shared" si="1640"/>
        <v>0</v>
      </c>
      <c r="AG2342" s="9">
        <f t="shared" si="1640"/>
        <v>0</v>
      </c>
      <c r="AH2342" s="18">
        <f t="shared" si="1640"/>
        <v>0</v>
      </c>
      <c r="AI2342" s="17"/>
      <c r="AM2342" s="109"/>
    </row>
    <row r="2343" spans="1:39" outlineLevel="2">
      <c r="A2343" s="37">
        <f>ROW()</f>
        <v>2343</v>
      </c>
      <c r="C2343" s="6" t="s">
        <v>362</v>
      </c>
      <c r="I2343" s="205">
        <f t="shared" ref="I2343:S2343" si="1641">I1936/$M$33</f>
        <v>0</v>
      </c>
      <c r="J2343" s="15">
        <f t="shared" si="1641"/>
        <v>0</v>
      </c>
      <c r="K2343" s="15">
        <f t="shared" si="1641"/>
        <v>0</v>
      </c>
      <c r="L2343" s="15">
        <f t="shared" si="1641"/>
        <v>0</v>
      </c>
      <c r="M2343" s="15">
        <f t="shared" si="1641"/>
        <v>0</v>
      </c>
      <c r="N2343" s="205">
        <f t="shared" si="1641"/>
        <v>0</v>
      </c>
      <c r="O2343" s="15">
        <f t="shared" si="1641"/>
        <v>0</v>
      </c>
      <c r="P2343" s="15">
        <f t="shared" si="1641"/>
        <v>0</v>
      </c>
      <c r="Q2343" s="15">
        <f t="shared" si="1641"/>
        <v>0</v>
      </c>
      <c r="R2343" s="15">
        <f t="shared" si="1641"/>
        <v>0</v>
      </c>
      <c r="S2343" s="206">
        <f t="shared" si="1641"/>
        <v>0</v>
      </c>
      <c r="T2343" s="205">
        <f t="shared" ref="T2343:AH2343" si="1642">T1936/T$33</f>
        <v>0</v>
      </c>
      <c r="U2343" s="15">
        <f t="shared" si="1642"/>
        <v>0</v>
      </c>
      <c r="V2343" s="15">
        <f t="shared" si="1642"/>
        <v>0</v>
      </c>
      <c r="W2343" s="15">
        <f t="shared" si="1642"/>
        <v>0</v>
      </c>
      <c r="X2343" s="206">
        <f t="shared" si="1642"/>
        <v>0</v>
      </c>
      <c r="Y2343" s="15">
        <f t="shared" si="1642"/>
        <v>0</v>
      </c>
      <c r="Z2343" s="15">
        <f t="shared" si="1642"/>
        <v>0</v>
      </c>
      <c r="AA2343" s="15">
        <f t="shared" si="1642"/>
        <v>0</v>
      </c>
      <c r="AB2343" s="15">
        <f t="shared" si="1642"/>
        <v>0</v>
      </c>
      <c r="AC2343" s="206">
        <f t="shared" si="1642"/>
        <v>0</v>
      </c>
      <c r="AD2343" s="15">
        <f t="shared" si="1642"/>
        <v>0</v>
      </c>
      <c r="AE2343" s="15">
        <f t="shared" si="1642"/>
        <v>0</v>
      </c>
      <c r="AF2343" s="15">
        <f t="shared" si="1642"/>
        <v>0</v>
      </c>
      <c r="AG2343" s="15">
        <f t="shared" si="1642"/>
        <v>0</v>
      </c>
      <c r="AH2343" s="206">
        <f t="shared" si="1642"/>
        <v>0</v>
      </c>
      <c r="AI2343" s="17"/>
      <c r="AM2343" s="109"/>
    </row>
    <row r="2344" spans="1:39" outlineLevel="2">
      <c r="A2344" s="37">
        <f>ROW()</f>
        <v>2344</v>
      </c>
      <c r="C2344" s="6" t="s">
        <v>1</v>
      </c>
      <c r="I2344" s="204">
        <f t="shared" ref="I2344:AC2344" si="1643">SUM(I2331:I2343)</f>
        <v>0</v>
      </c>
      <c r="J2344" s="9">
        <f t="shared" si="1643"/>
        <v>0</v>
      </c>
      <c r="K2344" s="9">
        <f t="shared" si="1643"/>
        <v>0</v>
      </c>
      <c r="L2344" s="9">
        <f t="shared" si="1643"/>
        <v>0</v>
      </c>
      <c r="M2344" s="9">
        <f t="shared" si="1643"/>
        <v>0</v>
      </c>
      <c r="N2344" s="204">
        <f t="shared" si="1643"/>
        <v>0</v>
      </c>
      <c r="O2344" s="9">
        <f t="shared" si="1643"/>
        <v>0</v>
      </c>
      <c r="P2344" s="9">
        <f t="shared" si="1643"/>
        <v>0</v>
      </c>
      <c r="Q2344" s="9">
        <f t="shared" si="1643"/>
        <v>0</v>
      </c>
      <c r="R2344" s="9">
        <f t="shared" si="1643"/>
        <v>0</v>
      </c>
      <c r="S2344" s="18">
        <f t="shared" si="1643"/>
        <v>0</v>
      </c>
      <c r="T2344" s="204">
        <f t="shared" si="1643"/>
        <v>0</v>
      </c>
      <c r="U2344" s="9">
        <f t="shared" si="1643"/>
        <v>0</v>
      </c>
      <c r="V2344" s="9">
        <f t="shared" si="1643"/>
        <v>0</v>
      </c>
      <c r="W2344" s="9">
        <f t="shared" si="1643"/>
        <v>0</v>
      </c>
      <c r="X2344" s="18">
        <f t="shared" si="1643"/>
        <v>0</v>
      </c>
      <c r="Y2344" s="9">
        <f t="shared" si="1643"/>
        <v>0</v>
      </c>
      <c r="Z2344" s="9">
        <f t="shared" si="1643"/>
        <v>0</v>
      </c>
      <c r="AA2344" s="9">
        <f t="shared" si="1643"/>
        <v>0</v>
      </c>
      <c r="AB2344" s="9">
        <f t="shared" si="1643"/>
        <v>0</v>
      </c>
      <c r="AC2344" s="18">
        <f t="shared" si="1643"/>
        <v>0</v>
      </c>
      <c r="AD2344" s="9">
        <f t="shared" ref="AD2344:AH2344" si="1644">SUM(AD2331:AD2343)</f>
        <v>0</v>
      </c>
      <c r="AE2344" s="9">
        <f t="shared" si="1644"/>
        <v>0</v>
      </c>
      <c r="AF2344" s="9">
        <f t="shared" si="1644"/>
        <v>0</v>
      </c>
      <c r="AG2344" s="9">
        <f t="shared" si="1644"/>
        <v>0</v>
      </c>
      <c r="AH2344" s="18">
        <f t="shared" si="1644"/>
        <v>0</v>
      </c>
      <c r="AI2344" s="17"/>
      <c r="AM2344" s="109"/>
    </row>
    <row r="2345" spans="1:39" outlineLevel="2">
      <c r="A2345" s="37">
        <f>ROW()</f>
        <v>2345</v>
      </c>
      <c r="B2345" s="64" t="s">
        <v>459</v>
      </c>
      <c r="I2345" s="1296" t="str">
        <f>"AA1 [m$ "&amp;$E$33&amp;"]"</f>
        <v>AA1 [m$ 31/12/2024]</v>
      </c>
      <c r="J2345" s="1297"/>
      <c r="K2345" s="1297"/>
      <c r="L2345" s="1297"/>
      <c r="M2345" s="1297"/>
      <c r="N2345" s="1293" t="str">
        <f>"AA2 [m$ "&amp;$E$33&amp;"]"</f>
        <v>AA2 [m$ 31/12/2024]</v>
      </c>
      <c r="O2345" s="1294"/>
      <c r="P2345" s="1294"/>
      <c r="Q2345" s="1294"/>
      <c r="R2345" s="1294"/>
      <c r="S2345" s="1295"/>
      <c r="T2345" s="1293" t="str">
        <f>"AA3 [m$ "&amp;$E$33&amp;"]"</f>
        <v>AA3 [m$ 31/12/2024]</v>
      </c>
      <c r="U2345" s="1294"/>
      <c r="V2345" s="1294"/>
      <c r="W2345" s="1294"/>
      <c r="X2345" s="1295"/>
      <c r="Y2345" s="1294" t="str">
        <f>"AA4 [m$ "&amp;$E$33&amp;"]"</f>
        <v>AA4 [m$ 31/12/2024]</v>
      </c>
      <c r="Z2345" s="1294"/>
      <c r="AA2345" s="1294"/>
      <c r="AB2345" s="1294"/>
      <c r="AC2345" s="1295"/>
      <c r="AD2345" s="1294" t="str">
        <f>"AA5 [m$ "&amp;$E$33&amp;"]"</f>
        <v>AA5 [m$ 31/12/2024]</v>
      </c>
      <c r="AE2345" s="1294"/>
      <c r="AF2345" s="1294"/>
      <c r="AG2345" s="1294"/>
      <c r="AH2345" s="1295"/>
      <c r="AI2345" s="17"/>
      <c r="AM2345" s="109"/>
    </row>
    <row r="2346" spans="1:39" outlineLevel="2">
      <c r="A2346" s="37">
        <f>ROW()</f>
        <v>2346</v>
      </c>
      <c r="C2346" s="167" t="s">
        <v>2</v>
      </c>
      <c r="I2346" s="204">
        <f t="shared" ref="I2346:S2346" si="1645">I1939/$M$33</f>
        <v>0</v>
      </c>
      <c r="J2346" s="9">
        <f t="shared" si="1645"/>
        <v>0</v>
      </c>
      <c r="K2346" s="9">
        <f t="shared" si="1645"/>
        <v>0</v>
      </c>
      <c r="L2346" s="9">
        <f t="shared" si="1645"/>
        <v>0</v>
      </c>
      <c r="M2346" s="9">
        <f t="shared" si="1645"/>
        <v>0</v>
      </c>
      <c r="N2346" s="204">
        <f t="shared" si="1645"/>
        <v>0</v>
      </c>
      <c r="O2346" s="9">
        <f t="shared" si="1645"/>
        <v>0</v>
      </c>
      <c r="P2346" s="9">
        <f t="shared" si="1645"/>
        <v>0</v>
      </c>
      <c r="Q2346" s="9">
        <f t="shared" si="1645"/>
        <v>0</v>
      </c>
      <c r="R2346" s="9">
        <f t="shared" si="1645"/>
        <v>0</v>
      </c>
      <c r="S2346" s="18">
        <f t="shared" si="1645"/>
        <v>0</v>
      </c>
      <c r="T2346" s="204">
        <f t="shared" ref="T2346:AH2346" si="1646">T1939/T$33</f>
        <v>0</v>
      </c>
      <c r="U2346" s="9">
        <f t="shared" si="1646"/>
        <v>0</v>
      </c>
      <c r="V2346" s="9">
        <f t="shared" si="1646"/>
        <v>0</v>
      </c>
      <c r="W2346" s="9">
        <f t="shared" si="1646"/>
        <v>0</v>
      </c>
      <c r="X2346" s="18">
        <f t="shared" si="1646"/>
        <v>0</v>
      </c>
      <c r="Y2346" s="9">
        <f t="shared" si="1646"/>
        <v>0</v>
      </c>
      <c r="Z2346" s="9">
        <f t="shared" si="1646"/>
        <v>0</v>
      </c>
      <c r="AA2346" s="9">
        <f t="shared" si="1646"/>
        <v>0</v>
      </c>
      <c r="AB2346" s="9">
        <f t="shared" si="1646"/>
        <v>0</v>
      </c>
      <c r="AC2346" s="18">
        <f t="shared" si="1646"/>
        <v>0</v>
      </c>
      <c r="AD2346" s="9">
        <f t="shared" si="1646"/>
        <v>0</v>
      </c>
      <c r="AE2346" s="9">
        <f t="shared" si="1646"/>
        <v>0</v>
      </c>
      <c r="AF2346" s="9">
        <f t="shared" si="1646"/>
        <v>0</v>
      </c>
      <c r="AG2346" s="9">
        <f t="shared" si="1646"/>
        <v>0</v>
      </c>
      <c r="AH2346" s="18">
        <f t="shared" si="1646"/>
        <v>0</v>
      </c>
      <c r="AI2346" s="17"/>
      <c r="AM2346" s="109"/>
    </row>
    <row r="2347" spans="1:39" outlineLevel="2">
      <c r="A2347" s="37">
        <f>ROW()</f>
        <v>2347</v>
      </c>
      <c r="C2347" s="6" t="s">
        <v>3</v>
      </c>
      <c r="I2347" s="204">
        <f t="shared" ref="I2347:S2347" si="1647">I1940/$M$33</f>
        <v>0</v>
      </c>
      <c r="J2347" s="9">
        <f t="shared" si="1647"/>
        <v>0</v>
      </c>
      <c r="K2347" s="9">
        <f t="shared" si="1647"/>
        <v>0</v>
      </c>
      <c r="L2347" s="9">
        <f t="shared" si="1647"/>
        <v>0</v>
      </c>
      <c r="M2347" s="9">
        <f t="shared" si="1647"/>
        <v>0</v>
      </c>
      <c r="N2347" s="204">
        <f t="shared" si="1647"/>
        <v>0</v>
      </c>
      <c r="O2347" s="9">
        <f t="shared" si="1647"/>
        <v>0</v>
      </c>
      <c r="P2347" s="9">
        <f t="shared" si="1647"/>
        <v>0</v>
      </c>
      <c r="Q2347" s="9">
        <f t="shared" si="1647"/>
        <v>0</v>
      </c>
      <c r="R2347" s="9">
        <f t="shared" si="1647"/>
        <v>0</v>
      </c>
      <c r="S2347" s="18">
        <f t="shared" si="1647"/>
        <v>0</v>
      </c>
      <c r="T2347" s="204">
        <f t="shared" ref="T2347:AH2347" si="1648">T1940/T$33</f>
        <v>0</v>
      </c>
      <c r="U2347" s="9">
        <f t="shared" si="1648"/>
        <v>0</v>
      </c>
      <c r="V2347" s="9">
        <f t="shared" si="1648"/>
        <v>0</v>
      </c>
      <c r="W2347" s="9">
        <f t="shared" si="1648"/>
        <v>0</v>
      </c>
      <c r="X2347" s="18">
        <f t="shared" si="1648"/>
        <v>0</v>
      </c>
      <c r="Y2347" s="9">
        <f t="shared" si="1648"/>
        <v>0</v>
      </c>
      <c r="Z2347" s="9">
        <f t="shared" si="1648"/>
        <v>0</v>
      </c>
      <c r="AA2347" s="9">
        <f t="shared" si="1648"/>
        <v>0</v>
      </c>
      <c r="AB2347" s="9">
        <f t="shared" si="1648"/>
        <v>0</v>
      </c>
      <c r="AC2347" s="18">
        <f t="shared" si="1648"/>
        <v>0</v>
      </c>
      <c r="AD2347" s="9">
        <f t="shared" si="1648"/>
        <v>0</v>
      </c>
      <c r="AE2347" s="9">
        <f t="shared" si="1648"/>
        <v>0</v>
      </c>
      <c r="AF2347" s="9">
        <f t="shared" si="1648"/>
        <v>0</v>
      </c>
      <c r="AG2347" s="9">
        <f t="shared" si="1648"/>
        <v>0</v>
      </c>
      <c r="AH2347" s="18">
        <f t="shared" si="1648"/>
        <v>0</v>
      </c>
      <c r="AI2347" s="17"/>
      <c r="AM2347" s="109"/>
    </row>
    <row r="2348" spans="1:39" outlineLevel="2">
      <c r="A2348" s="37">
        <f>ROW()</f>
        <v>2348</v>
      </c>
      <c r="C2348" s="6" t="s">
        <v>4</v>
      </c>
      <c r="I2348" s="204">
        <f t="shared" ref="I2348:S2348" si="1649">I1941/$M$33</f>
        <v>0</v>
      </c>
      <c r="J2348" s="9">
        <f t="shared" si="1649"/>
        <v>0</v>
      </c>
      <c r="K2348" s="9">
        <f t="shared" si="1649"/>
        <v>0</v>
      </c>
      <c r="L2348" s="9">
        <f t="shared" si="1649"/>
        <v>0</v>
      </c>
      <c r="M2348" s="9">
        <f t="shared" si="1649"/>
        <v>0</v>
      </c>
      <c r="N2348" s="204">
        <f t="shared" si="1649"/>
        <v>0</v>
      </c>
      <c r="O2348" s="9">
        <f t="shared" si="1649"/>
        <v>0</v>
      </c>
      <c r="P2348" s="9">
        <f t="shared" si="1649"/>
        <v>0</v>
      </c>
      <c r="Q2348" s="9">
        <f t="shared" si="1649"/>
        <v>0</v>
      </c>
      <c r="R2348" s="9">
        <f t="shared" si="1649"/>
        <v>0</v>
      </c>
      <c r="S2348" s="18">
        <f t="shared" si="1649"/>
        <v>0</v>
      </c>
      <c r="T2348" s="204">
        <f t="shared" ref="T2348:AH2348" si="1650">T1941/T$33</f>
        <v>0</v>
      </c>
      <c r="U2348" s="9">
        <f t="shared" si="1650"/>
        <v>0</v>
      </c>
      <c r="V2348" s="9">
        <f t="shared" si="1650"/>
        <v>0</v>
      </c>
      <c r="W2348" s="9">
        <f t="shared" si="1650"/>
        <v>0</v>
      </c>
      <c r="X2348" s="18">
        <f t="shared" si="1650"/>
        <v>0</v>
      </c>
      <c r="Y2348" s="9">
        <f t="shared" si="1650"/>
        <v>0</v>
      </c>
      <c r="Z2348" s="9">
        <f t="shared" si="1650"/>
        <v>0</v>
      </c>
      <c r="AA2348" s="9">
        <f t="shared" si="1650"/>
        <v>0</v>
      </c>
      <c r="AB2348" s="9">
        <f t="shared" si="1650"/>
        <v>0</v>
      </c>
      <c r="AC2348" s="18">
        <f t="shared" si="1650"/>
        <v>0</v>
      </c>
      <c r="AD2348" s="9">
        <f t="shared" si="1650"/>
        <v>0</v>
      </c>
      <c r="AE2348" s="9">
        <f t="shared" si="1650"/>
        <v>0</v>
      </c>
      <c r="AF2348" s="9">
        <f t="shared" si="1650"/>
        <v>0</v>
      </c>
      <c r="AG2348" s="9">
        <f t="shared" si="1650"/>
        <v>0</v>
      </c>
      <c r="AH2348" s="18">
        <f t="shared" si="1650"/>
        <v>0</v>
      </c>
      <c r="AI2348" s="17"/>
      <c r="AM2348" s="109"/>
    </row>
    <row r="2349" spans="1:39" outlineLevel="2">
      <c r="A2349" s="37">
        <f>ROW()</f>
        <v>2349</v>
      </c>
      <c r="C2349" s="6" t="s">
        <v>208</v>
      </c>
      <c r="I2349" s="204">
        <f t="shared" ref="I2349:S2349" si="1651">I1942/$M$33</f>
        <v>0</v>
      </c>
      <c r="J2349" s="9">
        <f t="shared" si="1651"/>
        <v>0</v>
      </c>
      <c r="K2349" s="9">
        <f t="shared" si="1651"/>
        <v>0</v>
      </c>
      <c r="L2349" s="9">
        <f t="shared" si="1651"/>
        <v>0</v>
      </c>
      <c r="M2349" s="9">
        <f t="shared" si="1651"/>
        <v>0</v>
      </c>
      <c r="N2349" s="204">
        <f t="shared" si="1651"/>
        <v>0</v>
      </c>
      <c r="O2349" s="9">
        <f t="shared" si="1651"/>
        <v>0</v>
      </c>
      <c r="P2349" s="9">
        <f t="shared" si="1651"/>
        <v>0</v>
      </c>
      <c r="Q2349" s="9">
        <f t="shared" si="1651"/>
        <v>0</v>
      </c>
      <c r="R2349" s="9">
        <f t="shared" si="1651"/>
        <v>0</v>
      </c>
      <c r="S2349" s="18">
        <f t="shared" si="1651"/>
        <v>0</v>
      </c>
      <c r="T2349" s="204">
        <f t="shared" ref="T2349:AH2349" si="1652">T1942/T$33</f>
        <v>0</v>
      </c>
      <c r="U2349" s="9">
        <f t="shared" si="1652"/>
        <v>0</v>
      </c>
      <c r="V2349" s="9">
        <f t="shared" si="1652"/>
        <v>0</v>
      </c>
      <c r="W2349" s="9">
        <f t="shared" si="1652"/>
        <v>0</v>
      </c>
      <c r="X2349" s="18">
        <f t="shared" si="1652"/>
        <v>0</v>
      </c>
      <c r="Y2349" s="9">
        <f t="shared" si="1652"/>
        <v>0</v>
      </c>
      <c r="Z2349" s="9">
        <f t="shared" si="1652"/>
        <v>0</v>
      </c>
      <c r="AA2349" s="9">
        <f t="shared" si="1652"/>
        <v>0</v>
      </c>
      <c r="AB2349" s="9">
        <f t="shared" si="1652"/>
        <v>0</v>
      </c>
      <c r="AC2349" s="18">
        <f t="shared" si="1652"/>
        <v>0</v>
      </c>
      <c r="AD2349" s="9">
        <f t="shared" si="1652"/>
        <v>0</v>
      </c>
      <c r="AE2349" s="9">
        <f t="shared" si="1652"/>
        <v>0</v>
      </c>
      <c r="AF2349" s="9">
        <f t="shared" si="1652"/>
        <v>0</v>
      </c>
      <c r="AG2349" s="9">
        <f t="shared" si="1652"/>
        <v>0</v>
      </c>
      <c r="AH2349" s="18">
        <f t="shared" si="1652"/>
        <v>0</v>
      </c>
      <c r="AI2349" s="17"/>
      <c r="AM2349" s="109"/>
    </row>
    <row r="2350" spans="1:39" outlineLevel="2">
      <c r="A2350" s="37">
        <f>ROW()</f>
        <v>2350</v>
      </c>
      <c r="C2350" s="6" t="s">
        <v>473</v>
      </c>
      <c r="I2350" s="204">
        <f t="shared" ref="I2350:S2350" si="1653">I1943/$M$33</f>
        <v>0</v>
      </c>
      <c r="J2350" s="9">
        <f t="shared" si="1653"/>
        <v>0</v>
      </c>
      <c r="K2350" s="9">
        <f t="shared" si="1653"/>
        <v>0</v>
      </c>
      <c r="L2350" s="9">
        <f t="shared" si="1653"/>
        <v>0</v>
      </c>
      <c r="M2350" s="9">
        <f t="shared" si="1653"/>
        <v>0</v>
      </c>
      <c r="N2350" s="204">
        <f t="shared" si="1653"/>
        <v>0</v>
      </c>
      <c r="O2350" s="9">
        <f t="shared" si="1653"/>
        <v>0</v>
      </c>
      <c r="P2350" s="9">
        <f t="shared" si="1653"/>
        <v>0</v>
      </c>
      <c r="Q2350" s="9">
        <f t="shared" si="1653"/>
        <v>0</v>
      </c>
      <c r="R2350" s="9">
        <f t="shared" si="1653"/>
        <v>0</v>
      </c>
      <c r="S2350" s="18">
        <f t="shared" si="1653"/>
        <v>0</v>
      </c>
      <c r="T2350" s="204">
        <f t="shared" ref="T2350:AH2350" si="1654">T1943/T$33</f>
        <v>0</v>
      </c>
      <c r="U2350" s="9">
        <f t="shared" si="1654"/>
        <v>0</v>
      </c>
      <c r="V2350" s="9">
        <f t="shared" si="1654"/>
        <v>0</v>
      </c>
      <c r="W2350" s="9">
        <f t="shared" si="1654"/>
        <v>0</v>
      </c>
      <c r="X2350" s="18">
        <f t="shared" si="1654"/>
        <v>0</v>
      </c>
      <c r="Y2350" s="9">
        <f t="shared" si="1654"/>
        <v>0</v>
      </c>
      <c r="Z2350" s="9">
        <f t="shared" si="1654"/>
        <v>0</v>
      </c>
      <c r="AA2350" s="9">
        <f t="shared" si="1654"/>
        <v>0</v>
      </c>
      <c r="AB2350" s="9">
        <f t="shared" si="1654"/>
        <v>0</v>
      </c>
      <c r="AC2350" s="18">
        <f t="shared" si="1654"/>
        <v>0</v>
      </c>
      <c r="AD2350" s="9">
        <f t="shared" si="1654"/>
        <v>0</v>
      </c>
      <c r="AE2350" s="9">
        <f t="shared" si="1654"/>
        <v>0</v>
      </c>
      <c r="AF2350" s="9">
        <f t="shared" si="1654"/>
        <v>0</v>
      </c>
      <c r="AG2350" s="9">
        <f t="shared" si="1654"/>
        <v>0</v>
      </c>
      <c r="AH2350" s="18">
        <f t="shared" si="1654"/>
        <v>0</v>
      </c>
      <c r="AI2350" s="17"/>
      <c r="AM2350" s="109"/>
    </row>
    <row r="2351" spans="1:39" outlineLevel="2">
      <c r="A2351" s="37">
        <f>ROW()</f>
        <v>2351</v>
      </c>
      <c r="C2351" s="6" t="s">
        <v>474</v>
      </c>
      <c r="I2351" s="204">
        <f t="shared" ref="I2351:S2351" si="1655">I1944/$M$33</f>
        <v>0</v>
      </c>
      <c r="J2351" s="9">
        <f t="shared" si="1655"/>
        <v>0</v>
      </c>
      <c r="K2351" s="9">
        <f t="shared" si="1655"/>
        <v>0</v>
      </c>
      <c r="L2351" s="9">
        <f t="shared" si="1655"/>
        <v>0</v>
      </c>
      <c r="M2351" s="9">
        <f t="shared" si="1655"/>
        <v>0</v>
      </c>
      <c r="N2351" s="204">
        <f t="shared" si="1655"/>
        <v>0</v>
      </c>
      <c r="O2351" s="9">
        <f t="shared" si="1655"/>
        <v>0</v>
      </c>
      <c r="P2351" s="9">
        <f t="shared" si="1655"/>
        <v>0</v>
      </c>
      <c r="Q2351" s="9">
        <f t="shared" si="1655"/>
        <v>0</v>
      </c>
      <c r="R2351" s="9">
        <f t="shared" si="1655"/>
        <v>0</v>
      </c>
      <c r="S2351" s="18">
        <f t="shared" si="1655"/>
        <v>0</v>
      </c>
      <c r="T2351" s="204">
        <f t="shared" ref="T2351:AH2351" si="1656">T1944/T$33</f>
        <v>0</v>
      </c>
      <c r="U2351" s="9">
        <f t="shared" si="1656"/>
        <v>0</v>
      </c>
      <c r="V2351" s="9">
        <f t="shared" si="1656"/>
        <v>0</v>
      </c>
      <c r="W2351" s="9">
        <f t="shared" si="1656"/>
        <v>0</v>
      </c>
      <c r="X2351" s="18">
        <f t="shared" si="1656"/>
        <v>0</v>
      </c>
      <c r="Y2351" s="9">
        <f t="shared" si="1656"/>
        <v>0</v>
      </c>
      <c r="Z2351" s="9">
        <f t="shared" si="1656"/>
        <v>0</v>
      </c>
      <c r="AA2351" s="9">
        <f t="shared" si="1656"/>
        <v>0</v>
      </c>
      <c r="AB2351" s="9">
        <f t="shared" si="1656"/>
        <v>0</v>
      </c>
      <c r="AC2351" s="18">
        <f t="shared" si="1656"/>
        <v>0</v>
      </c>
      <c r="AD2351" s="9">
        <f t="shared" si="1656"/>
        <v>0</v>
      </c>
      <c r="AE2351" s="9">
        <f t="shared" si="1656"/>
        <v>0</v>
      </c>
      <c r="AF2351" s="9">
        <f t="shared" si="1656"/>
        <v>0</v>
      </c>
      <c r="AG2351" s="9">
        <f t="shared" si="1656"/>
        <v>0</v>
      </c>
      <c r="AH2351" s="18">
        <f t="shared" si="1656"/>
        <v>0</v>
      </c>
      <c r="AI2351" s="17"/>
      <c r="AM2351" s="109"/>
    </row>
    <row r="2352" spans="1:39" outlineLevel="2">
      <c r="A2352" s="37">
        <f>ROW()</f>
        <v>2352</v>
      </c>
      <c r="C2352" s="6" t="s">
        <v>477</v>
      </c>
      <c r="I2352" s="204">
        <f t="shared" ref="I2352:S2352" si="1657">I1945/$M$33</f>
        <v>0</v>
      </c>
      <c r="J2352" s="9">
        <f t="shared" si="1657"/>
        <v>0</v>
      </c>
      <c r="K2352" s="9">
        <f t="shared" si="1657"/>
        <v>0</v>
      </c>
      <c r="L2352" s="9">
        <f t="shared" si="1657"/>
        <v>0</v>
      </c>
      <c r="M2352" s="9">
        <f t="shared" si="1657"/>
        <v>0</v>
      </c>
      <c r="N2352" s="204">
        <f t="shared" si="1657"/>
        <v>0</v>
      </c>
      <c r="O2352" s="9">
        <f t="shared" si="1657"/>
        <v>0</v>
      </c>
      <c r="P2352" s="9">
        <f t="shared" si="1657"/>
        <v>0</v>
      </c>
      <c r="Q2352" s="9">
        <f t="shared" si="1657"/>
        <v>0</v>
      </c>
      <c r="R2352" s="9">
        <f t="shared" si="1657"/>
        <v>0</v>
      </c>
      <c r="S2352" s="18">
        <f t="shared" si="1657"/>
        <v>0</v>
      </c>
      <c r="T2352" s="204">
        <f t="shared" ref="T2352:AH2352" si="1658">T1945/T$33</f>
        <v>0</v>
      </c>
      <c r="U2352" s="9">
        <f t="shared" si="1658"/>
        <v>0</v>
      </c>
      <c r="V2352" s="9">
        <f t="shared" si="1658"/>
        <v>0</v>
      </c>
      <c r="W2352" s="9">
        <f t="shared" si="1658"/>
        <v>0</v>
      </c>
      <c r="X2352" s="18">
        <f t="shared" si="1658"/>
        <v>0</v>
      </c>
      <c r="Y2352" s="9">
        <f t="shared" si="1658"/>
        <v>0</v>
      </c>
      <c r="Z2352" s="9">
        <f t="shared" si="1658"/>
        <v>0</v>
      </c>
      <c r="AA2352" s="9">
        <f t="shared" si="1658"/>
        <v>0</v>
      </c>
      <c r="AB2352" s="9">
        <f t="shared" si="1658"/>
        <v>0</v>
      </c>
      <c r="AC2352" s="18">
        <f t="shared" si="1658"/>
        <v>0</v>
      </c>
      <c r="AD2352" s="9">
        <f t="shared" si="1658"/>
        <v>0</v>
      </c>
      <c r="AE2352" s="9">
        <f t="shared" si="1658"/>
        <v>0</v>
      </c>
      <c r="AF2352" s="9">
        <f t="shared" si="1658"/>
        <v>0</v>
      </c>
      <c r="AG2352" s="9">
        <f t="shared" si="1658"/>
        <v>0</v>
      </c>
      <c r="AH2352" s="18">
        <f t="shared" si="1658"/>
        <v>0</v>
      </c>
      <c r="AI2352" s="17"/>
      <c r="AM2352" s="109"/>
    </row>
    <row r="2353" spans="1:39" outlineLevel="2">
      <c r="A2353" s="37">
        <f>ROW()</f>
        <v>2353</v>
      </c>
      <c r="C2353" s="6" t="s">
        <v>511</v>
      </c>
      <c r="I2353" s="204">
        <f t="shared" ref="I2353:S2353" si="1659">I1946/$M$33</f>
        <v>0</v>
      </c>
      <c r="J2353" s="9">
        <f t="shared" si="1659"/>
        <v>0</v>
      </c>
      <c r="K2353" s="9">
        <f t="shared" si="1659"/>
        <v>0</v>
      </c>
      <c r="L2353" s="9">
        <f t="shared" si="1659"/>
        <v>0</v>
      </c>
      <c r="M2353" s="9">
        <f t="shared" si="1659"/>
        <v>0</v>
      </c>
      <c r="N2353" s="204">
        <f t="shared" si="1659"/>
        <v>0</v>
      </c>
      <c r="O2353" s="9">
        <f t="shared" si="1659"/>
        <v>0</v>
      </c>
      <c r="P2353" s="9">
        <f t="shared" si="1659"/>
        <v>0</v>
      </c>
      <c r="Q2353" s="9">
        <f t="shared" si="1659"/>
        <v>0</v>
      </c>
      <c r="R2353" s="9">
        <f t="shared" si="1659"/>
        <v>0</v>
      </c>
      <c r="S2353" s="18">
        <f t="shared" si="1659"/>
        <v>0</v>
      </c>
      <c r="T2353" s="204">
        <f t="shared" ref="T2353:AH2353" si="1660">T1946/T$33</f>
        <v>0</v>
      </c>
      <c r="U2353" s="9">
        <f t="shared" si="1660"/>
        <v>0</v>
      </c>
      <c r="V2353" s="9">
        <f t="shared" si="1660"/>
        <v>0</v>
      </c>
      <c r="W2353" s="9">
        <f t="shared" si="1660"/>
        <v>0</v>
      </c>
      <c r="X2353" s="18">
        <f t="shared" si="1660"/>
        <v>0</v>
      </c>
      <c r="Y2353" s="9">
        <f t="shared" si="1660"/>
        <v>0</v>
      </c>
      <c r="Z2353" s="9">
        <f t="shared" si="1660"/>
        <v>0</v>
      </c>
      <c r="AA2353" s="9">
        <f t="shared" si="1660"/>
        <v>0</v>
      </c>
      <c r="AB2353" s="9">
        <f t="shared" si="1660"/>
        <v>0</v>
      </c>
      <c r="AC2353" s="18">
        <f t="shared" si="1660"/>
        <v>0</v>
      </c>
      <c r="AD2353" s="9">
        <f t="shared" si="1660"/>
        <v>0</v>
      </c>
      <c r="AE2353" s="9">
        <f t="shared" si="1660"/>
        <v>0</v>
      </c>
      <c r="AF2353" s="9">
        <f t="shared" si="1660"/>
        <v>0</v>
      </c>
      <c r="AG2353" s="9">
        <f t="shared" si="1660"/>
        <v>0</v>
      </c>
      <c r="AH2353" s="18">
        <f t="shared" si="1660"/>
        <v>0</v>
      </c>
      <c r="AI2353" s="17"/>
      <c r="AM2353" s="109"/>
    </row>
    <row r="2354" spans="1:39" outlineLevel="2">
      <c r="A2354" s="37">
        <f>ROW()</f>
        <v>2354</v>
      </c>
      <c r="C2354" s="6" t="s">
        <v>655</v>
      </c>
      <c r="I2354" s="204"/>
      <c r="J2354" s="9"/>
      <c r="K2354" s="9"/>
      <c r="L2354" s="9"/>
      <c r="M2354" s="9"/>
      <c r="N2354" s="204"/>
      <c r="O2354" s="9"/>
      <c r="P2354" s="9"/>
      <c r="Q2354" s="9"/>
      <c r="R2354" s="9"/>
      <c r="S2354" s="18"/>
      <c r="T2354" s="204"/>
      <c r="U2354" s="9"/>
      <c r="V2354" s="9"/>
      <c r="W2354" s="9"/>
      <c r="X2354" s="18"/>
      <c r="Y2354" s="9"/>
      <c r="Z2354" s="9"/>
      <c r="AA2354" s="9"/>
      <c r="AB2354" s="9"/>
      <c r="AC2354" s="18"/>
      <c r="AD2354" s="9"/>
      <c r="AE2354" s="9"/>
      <c r="AF2354" s="9"/>
      <c r="AG2354" s="9"/>
      <c r="AH2354" s="18"/>
      <c r="AI2354" s="17"/>
      <c r="AM2354" s="109"/>
    </row>
    <row r="2355" spans="1:39" outlineLevel="2">
      <c r="A2355" s="37">
        <f>ROW()</f>
        <v>2355</v>
      </c>
      <c r="C2355" s="6" t="s">
        <v>656</v>
      </c>
      <c r="I2355" s="204"/>
      <c r="J2355" s="9"/>
      <c r="K2355" s="9"/>
      <c r="L2355" s="9"/>
      <c r="M2355" s="9"/>
      <c r="N2355" s="204"/>
      <c r="O2355" s="9"/>
      <c r="P2355" s="9"/>
      <c r="Q2355" s="9"/>
      <c r="R2355" s="9"/>
      <c r="S2355" s="18"/>
      <c r="T2355" s="204"/>
      <c r="U2355" s="9"/>
      <c r="V2355" s="9"/>
      <c r="W2355" s="9"/>
      <c r="X2355" s="18"/>
      <c r="Y2355" s="9"/>
      <c r="Z2355" s="9"/>
      <c r="AA2355" s="9"/>
      <c r="AB2355" s="9"/>
      <c r="AC2355" s="18"/>
      <c r="AD2355" s="9"/>
      <c r="AE2355" s="9"/>
      <c r="AF2355" s="9"/>
      <c r="AG2355" s="9"/>
      <c r="AH2355" s="18"/>
      <c r="AI2355" s="17"/>
      <c r="AM2355" s="109"/>
    </row>
    <row r="2356" spans="1:39" outlineLevel="2">
      <c r="A2356" s="37">
        <f>ROW()</f>
        <v>2356</v>
      </c>
      <c r="C2356" s="6" t="s">
        <v>667</v>
      </c>
      <c r="I2356" s="204"/>
      <c r="J2356" s="9"/>
      <c r="K2356" s="9"/>
      <c r="L2356" s="9"/>
      <c r="M2356" s="9"/>
      <c r="N2356" s="204"/>
      <c r="O2356" s="9"/>
      <c r="P2356" s="9"/>
      <c r="Q2356" s="9"/>
      <c r="R2356" s="9"/>
      <c r="S2356" s="18"/>
      <c r="T2356" s="204"/>
      <c r="U2356" s="9"/>
      <c r="V2356" s="9"/>
      <c r="W2356" s="9"/>
      <c r="X2356" s="18"/>
      <c r="Y2356" s="9"/>
      <c r="Z2356" s="9"/>
      <c r="AA2356" s="9"/>
      <c r="AB2356" s="9"/>
      <c r="AC2356" s="18"/>
      <c r="AD2356" s="9"/>
      <c r="AE2356" s="9"/>
      <c r="AF2356" s="9"/>
      <c r="AG2356" s="9"/>
      <c r="AH2356" s="18"/>
      <c r="AI2356" s="17"/>
      <c r="AM2356" s="109"/>
    </row>
    <row r="2357" spans="1:39" outlineLevel="2">
      <c r="A2357" s="37">
        <f>ROW()</f>
        <v>2357</v>
      </c>
      <c r="C2357" s="6" t="s">
        <v>212</v>
      </c>
      <c r="I2357" s="204">
        <f t="shared" ref="I2357:S2357" si="1661">I1950/$M$33</f>
        <v>0</v>
      </c>
      <c r="J2357" s="9">
        <f t="shared" si="1661"/>
        <v>0</v>
      </c>
      <c r="K2357" s="9">
        <f t="shared" si="1661"/>
        <v>0</v>
      </c>
      <c r="L2357" s="9">
        <f t="shared" si="1661"/>
        <v>0</v>
      </c>
      <c r="M2357" s="9">
        <f t="shared" si="1661"/>
        <v>0</v>
      </c>
      <c r="N2357" s="204">
        <f t="shared" si="1661"/>
        <v>0</v>
      </c>
      <c r="O2357" s="9">
        <f t="shared" si="1661"/>
        <v>0</v>
      </c>
      <c r="P2357" s="9">
        <f t="shared" si="1661"/>
        <v>0</v>
      </c>
      <c r="Q2357" s="9">
        <f t="shared" si="1661"/>
        <v>0</v>
      </c>
      <c r="R2357" s="9">
        <f t="shared" si="1661"/>
        <v>0</v>
      </c>
      <c r="S2357" s="18">
        <f t="shared" si="1661"/>
        <v>0</v>
      </c>
      <c r="T2357" s="204">
        <f t="shared" ref="T2357:AH2357" si="1662">T1950/T$33</f>
        <v>0</v>
      </c>
      <c r="U2357" s="9">
        <f t="shared" si="1662"/>
        <v>0</v>
      </c>
      <c r="V2357" s="9">
        <f t="shared" si="1662"/>
        <v>0</v>
      </c>
      <c r="W2357" s="9">
        <f t="shared" si="1662"/>
        <v>0</v>
      </c>
      <c r="X2357" s="18">
        <f t="shared" si="1662"/>
        <v>0</v>
      </c>
      <c r="Y2357" s="9">
        <f t="shared" si="1662"/>
        <v>0</v>
      </c>
      <c r="Z2357" s="9">
        <f t="shared" si="1662"/>
        <v>0</v>
      </c>
      <c r="AA2357" s="9">
        <f t="shared" si="1662"/>
        <v>0</v>
      </c>
      <c r="AB2357" s="9">
        <f t="shared" si="1662"/>
        <v>0</v>
      </c>
      <c r="AC2357" s="18">
        <f t="shared" si="1662"/>
        <v>0</v>
      </c>
      <c r="AD2357" s="9">
        <f t="shared" si="1662"/>
        <v>0</v>
      </c>
      <c r="AE2357" s="9">
        <f t="shared" si="1662"/>
        <v>0</v>
      </c>
      <c r="AF2357" s="9">
        <f t="shared" si="1662"/>
        <v>0</v>
      </c>
      <c r="AG2357" s="9">
        <f t="shared" si="1662"/>
        <v>0</v>
      </c>
      <c r="AH2357" s="18">
        <f t="shared" si="1662"/>
        <v>0</v>
      </c>
      <c r="AI2357" s="17"/>
      <c r="AM2357" s="109"/>
    </row>
    <row r="2358" spans="1:39" outlineLevel="2">
      <c r="A2358" s="37">
        <f>ROW()</f>
        <v>2358</v>
      </c>
      <c r="C2358" s="6" t="s">
        <v>362</v>
      </c>
      <c r="I2358" s="205">
        <f t="shared" ref="I2358:S2358" si="1663">I1951/$M$33</f>
        <v>0</v>
      </c>
      <c r="J2358" s="15">
        <f t="shared" si="1663"/>
        <v>0</v>
      </c>
      <c r="K2358" s="15">
        <f t="shared" si="1663"/>
        <v>0</v>
      </c>
      <c r="L2358" s="15">
        <f t="shared" si="1663"/>
        <v>0</v>
      </c>
      <c r="M2358" s="15">
        <f t="shared" si="1663"/>
        <v>0</v>
      </c>
      <c r="N2358" s="205">
        <f t="shared" si="1663"/>
        <v>0</v>
      </c>
      <c r="O2358" s="15">
        <f t="shared" si="1663"/>
        <v>0</v>
      </c>
      <c r="P2358" s="15">
        <f t="shared" si="1663"/>
        <v>0</v>
      </c>
      <c r="Q2358" s="15">
        <f t="shared" si="1663"/>
        <v>0</v>
      </c>
      <c r="R2358" s="15">
        <f t="shared" si="1663"/>
        <v>0</v>
      </c>
      <c r="S2358" s="206">
        <f t="shared" si="1663"/>
        <v>0</v>
      </c>
      <c r="T2358" s="205">
        <f t="shared" ref="T2358:AH2358" si="1664">T1951/T$33</f>
        <v>0</v>
      </c>
      <c r="U2358" s="15">
        <f t="shared" si="1664"/>
        <v>0</v>
      </c>
      <c r="V2358" s="15">
        <f t="shared" si="1664"/>
        <v>0</v>
      </c>
      <c r="W2358" s="15">
        <f t="shared" si="1664"/>
        <v>0</v>
      </c>
      <c r="X2358" s="206">
        <f t="shared" si="1664"/>
        <v>0</v>
      </c>
      <c r="Y2358" s="15">
        <f t="shared" si="1664"/>
        <v>0</v>
      </c>
      <c r="Z2358" s="15">
        <f t="shared" si="1664"/>
        <v>0</v>
      </c>
      <c r="AA2358" s="15">
        <f t="shared" si="1664"/>
        <v>0</v>
      </c>
      <c r="AB2358" s="15">
        <f t="shared" si="1664"/>
        <v>0</v>
      </c>
      <c r="AC2358" s="206">
        <f t="shared" si="1664"/>
        <v>0</v>
      </c>
      <c r="AD2358" s="15">
        <f t="shared" si="1664"/>
        <v>0</v>
      </c>
      <c r="AE2358" s="15">
        <f t="shared" si="1664"/>
        <v>0</v>
      </c>
      <c r="AF2358" s="15">
        <f t="shared" si="1664"/>
        <v>0</v>
      </c>
      <c r="AG2358" s="15">
        <f t="shared" si="1664"/>
        <v>0</v>
      </c>
      <c r="AH2358" s="206">
        <f t="shared" si="1664"/>
        <v>0</v>
      </c>
      <c r="AI2358" s="17"/>
      <c r="AM2358" s="109"/>
    </row>
    <row r="2359" spans="1:39" outlineLevel="2">
      <c r="A2359" s="37">
        <f>ROW()</f>
        <v>2359</v>
      </c>
      <c r="C2359" s="6" t="s">
        <v>1</v>
      </c>
      <c r="I2359" s="204">
        <f t="shared" ref="I2359:AC2359" si="1665">SUM(I2346:I2358)</f>
        <v>0</v>
      </c>
      <c r="J2359" s="9">
        <f t="shared" si="1665"/>
        <v>0</v>
      </c>
      <c r="K2359" s="9">
        <f t="shared" si="1665"/>
        <v>0</v>
      </c>
      <c r="L2359" s="9">
        <f t="shared" si="1665"/>
        <v>0</v>
      </c>
      <c r="M2359" s="9">
        <f t="shared" si="1665"/>
        <v>0</v>
      </c>
      <c r="N2359" s="204">
        <f t="shared" si="1665"/>
        <v>0</v>
      </c>
      <c r="O2359" s="9">
        <f t="shared" si="1665"/>
        <v>0</v>
      </c>
      <c r="P2359" s="9">
        <f t="shared" si="1665"/>
        <v>0</v>
      </c>
      <c r="Q2359" s="9">
        <f t="shared" si="1665"/>
        <v>0</v>
      </c>
      <c r="R2359" s="9">
        <f t="shared" si="1665"/>
        <v>0</v>
      </c>
      <c r="S2359" s="18">
        <f t="shared" si="1665"/>
        <v>0</v>
      </c>
      <c r="T2359" s="204">
        <f t="shared" si="1665"/>
        <v>0</v>
      </c>
      <c r="U2359" s="9">
        <f t="shared" si="1665"/>
        <v>0</v>
      </c>
      <c r="V2359" s="9">
        <f t="shared" si="1665"/>
        <v>0</v>
      </c>
      <c r="W2359" s="9">
        <f t="shared" si="1665"/>
        <v>0</v>
      </c>
      <c r="X2359" s="18">
        <f t="shared" si="1665"/>
        <v>0</v>
      </c>
      <c r="Y2359" s="9">
        <f t="shared" si="1665"/>
        <v>0</v>
      </c>
      <c r="Z2359" s="9">
        <f t="shared" si="1665"/>
        <v>0</v>
      </c>
      <c r="AA2359" s="9">
        <f t="shared" si="1665"/>
        <v>0</v>
      </c>
      <c r="AB2359" s="9">
        <f t="shared" si="1665"/>
        <v>0</v>
      </c>
      <c r="AC2359" s="18">
        <f t="shared" si="1665"/>
        <v>0</v>
      </c>
      <c r="AD2359" s="9">
        <f t="shared" ref="AD2359:AH2359" si="1666">SUM(AD2346:AD2358)</f>
        <v>0</v>
      </c>
      <c r="AE2359" s="9">
        <f t="shared" si="1666"/>
        <v>0</v>
      </c>
      <c r="AF2359" s="9">
        <f t="shared" si="1666"/>
        <v>0</v>
      </c>
      <c r="AG2359" s="9">
        <f t="shared" si="1666"/>
        <v>0</v>
      </c>
      <c r="AH2359" s="18">
        <f t="shared" si="1666"/>
        <v>0</v>
      </c>
      <c r="AI2359" s="17"/>
      <c r="AM2359" s="109"/>
    </row>
    <row r="2360" spans="1:39" outlineLevel="2">
      <c r="A2360" s="37">
        <f>ROW()</f>
        <v>2360</v>
      </c>
      <c r="B2360" s="64" t="s">
        <v>460</v>
      </c>
      <c r="I2360" s="1296" t="str">
        <f>"AA1 [m$ "&amp;$E$33&amp;"]"</f>
        <v>AA1 [m$ 31/12/2024]</v>
      </c>
      <c r="J2360" s="1297"/>
      <c r="K2360" s="1297"/>
      <c r="L2360" s="1297"/>
      <c r="M2360" s="1297"/>
      <c r="N2360" s="1293" t="str">
        <f>"AA2 [m$ "&amp;$E$33&amp;"]"</f>
        <v>AA2 [m$ 31/12/2024]</v>
      </c>
      <c r="O2360" s="1294"/>
      <c r="P2360" s="1294"/>
      <c r="Q2360" s="1294"/>
      <c r="R2360" s="1294"/>
      <c r="S2360" s="1295"/>
      <c r="T2360" s="1293" t="str">
        <f>"AA3 [m$ "&amp;$E$33&amp;"]"</f>
        <v>AA3 [m$ 31/12/2024]</v>
      </c>
      <c r="U2360" s="1294"/>
      <c r="V2360" s="1294"/>
      <c r="W2360" s="1294"/>
      <c r="X2360" s="1295"/>
      <c r="Y2360" s="1294" t="str">
        <f>"AA4 [m$ "&amp;$E$33&amp;"]"</f>
        <v>AA4 [m$ 31/12/2024]</v>
      </c>
      <c r="Z2360" s="1294"/>
      <c r="AA2360" s="1294"/>
      <c r="AB2360" s="1294"/>
      <c r="AC2360" s="1295"/>
      <c r="AD2360" s="1294" t="str">
        <f>"AA5 [m$ "&amp;$E$33&amp;"]"</f>
        <v>AA5 [m$ 31/12/2024]</v>
      </c>
      <c r="AE2360" s="1294"/>
      <c r="AF2360" s="1294"/>
      <c r="AG2360" s="1294"/>
      <c r="AH2360" s="1295"/>
      <c r="AI2360" s="17"/>
      <c r="AM2360" s="109"/>
    </row>
    <row r="2361" spans="1:39" outlineLevel="2">
      <c r="A2361" s="37">
        <f>ROW()</f>
        <v>2361</v>
      </c>
      <c r="C2361" s="167" t="s">
        <v>2</v>
      </c>
      <c r="I2361" s="204">
        <f t="shared" ref="I2361:S2361" si="1667">I1954/$M$33</f>
        <v>0</v>
      </c>
      <c r="J2361" s="9">
        <f t="shared" si="1667"/>
        <v>0</v>
      </c>
      <c r="K2361" s="9">
        <f t="shared" si="1667"/>
        <v>0</v>
      </c>
      <c r="L2361" s="9">
        <f t="shared" si="1667"/>
        <v>0</v>
      </c>
      <c r="M2361" s="9">
        <f t="shared" si="1667"/>
        <v>0</v>
      </c>
      <c r="N2361" s="204">
        <f t="shared" si="1667"/>
        <v>0</v>
      </c>
      <c r="O2361" s="9">
        <f t="shared" si="1667"/>
        <v>0</v>
      </c>
      <c r="P2361" s="9">
        <f t="shared" si="1667"/>
        <v>0</v>
      </c>
      <c r="Q2361" s="9">
        <f t="shared" si="1667"/>
        <v>0</v>
      </c>
      <c r="R2361" s="9">
        <f t="shared" si="1667"/>
        <v>0</v>
      </c>
      <c r="S2361" s="18">
        <f t="shared" si="1667"/>
        <v>0</v>
      </c>
      <c r="T2361" s="204">
        <f t="shared" ref="T2361:AH2361" si="1668">T1954/T$33</f>
        <v>0</v>
      </c>
      <c r="U2361" s="9">
        <f t="shared" si="1668"/>
        <v>0</v>
      </c>
      <c r="V2361" s="9">
        <f t="shared" si="1668"/>
        <v>0</v>
      </c>
      <c r="W2361" s="9">
        <f t="shared" si="1668"/>
        <v>0</v>
      </c>
      <c r="X2361" s="18">
        <f t="shared" si="1668"/>
        <v>0</v>
      </c>
      <c r="Y2361" s="9">
        <f t="shared" si="1668"/>
        <v>0</v>
      </c>
      <c r="Z2361" s="9">
        <f t="shared" si="1668"/>
        <v>0</v>
      </c>
      <c r="AA2361" s="9">
        <f t="shared" si="1668"/>
        <v>0</v>
      </c>
      <c r="AB2361" s="9">
        <f t="shared" si="1668"/>
        <v>0</v>
      </c>
      <c r="AC2361" s="18">
        <f t="shared" si="1668"/>
        <v>0</v>
      </c>
      <c r="AD2361" s="9">
        <f t="shared" si="1668"/>
        <v>0</v>
      </c>
      <c r="AE2361" s="9">
        <f t="shared" si="1668"/>
        <v>0</v>
      </c>
      <c r="AF2361" s="9">
        <f t="shared" si="1668"/>
        <v>0</v>
      </c>
      <c r="AG2361" s="9">
        <f t="shared" si="1668"/>
        <v>0</v>
      </c>
      <c r="AH2361" s="18">
        <f t="shared" si="1668"/>
        <v>0</v>
      </c>
      <c r="AI2361" s="17"/>
      <c r="AM2361" s="109"/>
    </row>
    <row r="2362" spans="1:39" outlineLevel="2">
      <c r="A2362" s="37">
        <f>ROW()</f>
        <v>2362</v>
      </c>
      <c r="C2362" s="6" t="s">
        <v>3</v>
      </c>
      <c r="I2362" s="204">
        <f t="shared" ref="I2362:S2362" si="1669">I1955/$M$33</f>
        <v>0</v>
      </c>
      <c r="J2362" s="9">
        <f t="shared" si="1669"/>
        <v>0</v>
      </c>
      <c r="K2362" s="9">
        <f t="shared" si="1669"/>
        <v>0</v>
      </c>
      <c r="L2362" s="9">
        <f t="shared" si="1669"/>
        <v>0</v>
      </c>
      <c r="M2362" s="9">
        <f t="shared" si="1669"/>
        <v>0</v>
      </c>
      <c r="N2362" s="204">
        <f t="shared" si="1669"/>
        <v>0</v>
      </c>
      <c r="O2362" s="9">
        <f t="shared" si="1669"/>
        <v>0</v>
      </c>
      <c r="P2362" s="9">
        <f t="shared" si="1669"/>
        <v>0</v>
      </c>
      <c r="Q2362" s="9">
        <f t="shared" si="1669"/>
        <v>0</v>
      </c>
      <c r="R2362" s="9">
        <f t="shared" si="1669"/>
        <v>0</v>
      </c>
      <c r="S2362" s="18">
        <f t="shared" si="1669"/>
        <v>0</v>
      </c>
      <c r="T2362" s="204">
        <f t="shared" ref="T2362:AH2362" si="1670">T1955/T$33</f>
        <v>0</v>
      </c>
      <c r="U2362" s="9">
        <f t="shared" si="1670"/>
        <v>0</v>
      </c>
      <c r="V2362" s="9">
        <f t="shared" si="1670"/>
        <v>0</v>
      </c>
      <c r="W2362" s="9">
        <f t="shared" si="1670"/>
        <v>0</v>
      </c>
      <c r="X2362" s="18">
        <f t="shared" si="1670"/>
        <v>0</v>
      </c>
      <c r="Y2362" s="9">
        <f t="shared" si="1670"/>
        <v>0</v>
      </c>
      <c r="Z2362" s="9">
        <f t="shared" si="1670"/>
        <v>0</v>
      </c>
      <c r="AA2362" s="9">
        <f t="shared" si="1670"/>
        <v>0</v>
      </c>
      <c r="AB2362" s="9">
        <f t="shared" si="1670"/>
        <v>0</v>
      </c>
      <c r="AC2362" s="18">
        <f t="shared" si="1670"/>
        <v>0</v>
      </c>
      <c r="AD2362" s="9">
        <f t="shared" si="1670"/>
        <v>0</v>
      </c>
      <c r="AE2362" s="9">
        <f t="shared" si="1670"/>
        <v>0</v>
      </c>
      <c r="AF2362" s="9">
        <f t="shared" si="1670"/>
        <v>0</v>
      </c>
      <c r="AG2362" s="9">
        <f t="shared" si="1670"/>
        <v>0</v>
      </c>
      <c r="AH2362" s="18">
        <f t="shared" si="1670"/>
        <v>0</v>
      </c>
      <c r="AI2362" s="17"/>
      <c r="AM2362" s="109"/>
    </row>
    <row r="2363" spans="1:39" outlineLevel="2">
      <c r="A2363" s="37">
        <f>ROW()</f>
        <v>2363</v>
      </c>
      <c r="C2363" s="6" t="s">
        <v>4</v>
      </c>
      <c r="I2363" s="204">
        <f t="shared" ref="I2363:S2363" si="1671">I1956/$M$33</f>
        <v>0</v>
      </c>
      <c r="J2363" s="9">
        <f t="shared" si="1671"/>
        <v>0</v>
      </c>
      <c r="K2363" s="9">
        <f t="shared" si="1671"/>
        <v>0</v>
      </c>
      <c r="L2363" s="9">
        <f t="shared" si="1671"/>
        <v>0</v>
      </c>
      <c r="M2363" s="9">
        <f t="shared" si="1671"/>
        <v>0</v>
      </c>
      <c r="N2363" s="204">
        <f t="shared" si="1671"/>
        <v>0</v>
      </c>
      <c r="O2363" s="9">
        <f t="shared" si="1671"/>
        <v>0</v>
      </c>
      <c r="P2363" s="9">
        <f t="shared" si="1671"/>
        <v>0</v>
      </c>
      <c r="Q2363" s="9">
        <f t="shared" si="1671"/>
        <v>0</v>
      </c>
      <c r="R2363" s="9">
        <f t="shared" si="1671"/>
        <v>0</v>
      </c>
      <c r="S2363" s="18">
        <f t="shared" si="1671"/>
        <v>0</v>
      </c>
      <c r="T2363" s="204">
        <f t="shared" ref="T2363:AH2363" si="1672">T1956/T$33</f>
        <v>0</v>
      </c>
      <c r="U2363" s="9">
        <f t="shared" si="1672"/>
        <v>0</v>
      </c>
      <c r="V2363" s="9">
        <f t="shared" si="1672"/>
        <v>0</v>
      </c>
      <c r="W2363" s="9">
        <f t="shared" si="1672"/>
        <v>0</v>
      </c>
      <c r="X2363" s="18">
        <f t="shared" si="1672"/>
        <v>0</v>
      </c>
      <c r="Y2363" s="9">
        <f t="shared" si="1672"/>
        <v>0</v>
      </c>
      <c r="Z2363" s="9">
        <f t="shared" si="1672"/>
        <v>0</v>
      </c>
      <c r="AA2363" s="9">
        <f t="shared" si="1672"/>
        <v>0</v>
      </c>
      <c r="AB2363" s="9">
        <f t="shared" si="1672"/>
        <v>0</v>
      </c>
      <c r="AC2363" s="18">
        <f t="shared" si="1672"/>
        <v>0</v>
      </c>
      <c r="AD2363" s="9">
        <f t="shared" si="1672"/>
        <v>0</v>
      </c>
      <c r="AE2363" s="9">
        <f t="shared" si="1672"/>
        <v>0</v>
      </c>
      <c r="AF2363" s="9">
        <f t="shared" si="1672"/>
        <v>0</v>
      </c>
      <c r="AG2363" s="9">
        <f t="shared" si="1672"/>
        <v>0</v>
      </c>
      <c r="AH2363" s="18">
        <f t="shared" si="1672"/>
        <v>0</v>
      </c>
      <c r="AI2363" s="17"/>
      <c r="AM2363" s="109"/>
    </row>
    <row r="2364" spans="1:39" outlineLevel="2">
      <c r="A2364" s="37">
        <f>ROW()</f>
        <v>2364</v>
      </c>
      <c r="C2364" s="6" t="s">
        <v>208</v>
      </c>
      <c r="I2364" s="204">
        <f t="shared" ref="I2364:S2364" si="1673">I1957/$M$33</f>
        <v>0</v>
      </c>
      <c r="J2364" s="9">
        <f t="shared" si="1673"/>
        <v>0</v>
      </c>
      <c r="K2364" s="9">
        <f t="shared" si="1673"/>
        <v>0</v>
      </c>
      <c r="L2364" s="9">
        <f t="shared" si="1673"/>
        <v>0</v>
      </c>
      <c r="M2364" s="9">
        <f t="shared" si="1673"/>
        <v>0</v>
      </c>
      <c r="N2364" s="204">
        <f t="shared" si="1673"/>
        <v>0</v>
      </c>
      <c r="O2364" s="9">
        <f t="shared" si="1673"/>
        <v>0</v>
      </c>
      <c r="P2364" s="9">
        <f t="shared" si="1673"/>
        <v>0</v>
      </c>
      <c r="Q2364" s="9">
        <f t="shared" si="1673"/>
        <v>0</v>
      </c>
      <c r="R2364" s="9">
        <f t="shared" si="1673"/>
        <v>0</v>
      </c>
      <c r="S2364" s="18">
        <f t="shared" si="1673"/>
        <v>0</v>
      </c>
      <c r="T2364" s="204">
        <f t="shared" ref="T2364:AH2364" si="1674">T1957/T$33</f>
        <v>0</v>
      </c>
      <c r="U2364" s="9">
        <f t="shared" si="1674"/>
        <v>0</v>
      </c>
      <c r="V2364" s="9">
        <f t="shared" si="1674"/>
        <v>0</v>
      </c>
      <c r="W2364" s="9">
        <f t="shared" si="1674"/>
        <v>0</v>
      </c>
      <c r="X2364" s="18">
        <f t="shared" si="1674"/>
        <v>0</v>
      </c>
      <c r="Y2364" s="9">
        <f t="shared" si="1674"/>
        <v>0</v>
      </c>
      <c r="Z2364" s="9">
        <f t="shared" si="1674"/>
        <v>0</v>
      </c>
      <c r="AA2364" s="9">
        <f t="shared" si="1674"/>
        <v>0</v>
      </c>
      <c r="AB2364" s="9">
        <f t="shared" si="1674"/>
        <v>0</v>
      </c>
      <c r="AC2364" s="18">
        <f t="shared" si="1674"/>
        <v>0</v>
      </c>
      <c r="AD2364" s="9">
        <f t="shared" si="1674"/>
        <v>0</v>
      </c>
      <c r="AE2364" s="9">
        <f t="shared" si="1674"/>
        <v>0</v>
      </c>
      <c r="AF2364" s="9">
        <f t="shared" si="1674"/>
        <v>0</v>
      </c>
      <c r="AG2364" s="9">
        <f t="shared" si="1674"/>
        <v>0</v>
      </c>
      <c r="AH2364" s="18">
        <f t="shared" si="1674"/>
        <v>0</v>
      </c>
      <c r="AI2364" s="17"/>
      <c r="AM2364" s="109"/>
    </row>
    <row r="2365" spans="1:39" outlineLevel="2">
      <c r="A2365" s="37">
        <f>ROW()</f>
        <v>2365</v>
      </c>
      <c r="C2365" s="6" t="s">
        <v>473</v>
      </c>
      <c r="I2365" s="204">
        <f t="shared" ref="I2365:S2365" si="1675">I1958/$M$33</f>
        <v>0</v>
      </c>
      <c r="J2365" s="9">
        <f t="shared" si="1675"/>
        <v>0</v>
      </c>
      <c r="K2365" s="9">
        <f t="shared" si="1675"/>
        <v>0</v>
      </c>
      <c r="L2365" s="9">
        <f t="shared" si="1675"/>
        <v>0</v>
      </c>
      <c r="M2365" s="9">
        <f t="shared" si="1675"/>
        <v>0</v>
      </c>
      <c r="N2365" s="204">
        <f t="shared" si="1675"/>
        <v>0</v>
      </c>
      <c r="O2365" s="9">
        <f t="shared" si="1675"/>
        <v>0</v>
      </c>
      <c r="P2365" s="9">
        <f t="shared" si="1675"/>
        <v>0</v>
      </c>
      <c r="Q2365" s="9">
        <f t="shared" si="1675"/>
        <v>0</v>
      </c>
      <c r="R2365" s="9">
        <f t="shared" si="1675"/>
        <v>0</v>
      </c>
      <c r="S2365" s="18">
        <f t="shared" si="1675"/>
        <v>0</v>
      </c>
      <c r="T2365" s="204">
        <f t="shared" ref="T2365:AH2365" si="1676">T1958/T$33</f>
        <v>0</v>
      </c>
      <c r="U2365" s="9">
        <f t="shared" si="1676"/>
        <v>0</v>
      </c>
      <c r="V2365" s="9">
        <f t="shared" si="1676"/>
        <v>0</v>
      </c>
      <c r="W2365" s="9">
        <f t="shared" si="1676"/>
        <v>0</v>
      </c>
      <c r="X2365" s="18">
        <f t="shared" si="1676"/>
        <v>0</v>
      </c>
      <c r="Y2365" s="9">
        <f t="shared" si="1676"/>
        <v>0</v>
      </c>
      <c r="Z2365" s="9">
        <f t="shared" si="1676"/>
        <v>0</v>
      </c>
      <c r="AA2365" s="9">
        <f t="shared" si="1676"/>
        <v>0</v>
      </c>
      <c r="AB2365" s="9">
        <f t="shared" si="1676"/>
        <v>0</v>
      </c>
      <c r="AC2365" s="18">
        <f t="shared" si="1676"/>
        <v>0</v>
      </c>
      <c r="AD2365" s="9">
        <f t="shared" si="1676"/>
        <v>0</v>
      </c>
      <c r="AE2365" s="9">
        <f t="shared" si="1676"/>
        <v>0</v>
      </c>
      <c r="AF2365" s="9">
        <f t="shared" si="1676"/>
        <v>0</v>
      </c>
      <c r="AG2365" s="9">
        <f t="shared" si="1676"/>
        <v>0</v>
      </c>
      <c r="AH2365" s="18">
        <f t="shared" si="1676"/>
        <v>0</v>
      </c>
      <c r="AI2365" s="17"/>
      <c r="AM2365" s="109"/>
    </row>
    <row r="2366" spans="1:39" outlineLevel="2">
      <c r="A2366" s="37">
        <f>ROW()</f>
        <v>2366</v>
      </c>
      <c r="C2366" s="6" t="s">
        <v>474</v>
      </c>
      <c r="I2366" s="204">
        <f t="shared" ref="I2366:S2366" si="1677">I1959/$M$33</f>
        <v>0</v>
      </c>
      <c r="J2366" s="9">
        <f t="shared" si="1677"/>
        <v>0</v>
      </c>
      <c r="K2366" s="9">
        <f t="shared" si="1677"/>
        <v>0</v>
      </c>
      <c r="L2366" s="9">
        <f t="shared" si="1677"/>
        <v>0</v>
      </c>
      <c r="M2366" s="9">
        <f t="shared" si="1677"/>
        <v>0</v>
      </c>
      <c r="N2366" s="204">
        <f t="shared" si="1677"/>
        <v>0</v>
      </c>
      <c r="O2366" s="9">
        <f t="shared" si="1677"/>
        <v>0</v>
      </c>
      <c r="P2366" s="9">
        <f t="shared" si="1677"/>
        <v>0</v>
      </c>
      <c r="Q2366" s="9">
        <f t="shared" si="1677"/>
        <v>0</v>
      </c>
      <c r="R2366" s="9">
        <f t="shared" si="1677"/>
        <v>0</v>
      </c>
      <c r="S2366" s="18">
        <f t="shared" si="1677"/>
        <v>0</v>
      </c>
      <c r="T2366" s="204">
        <f t="shared" ref="T2366:AH2366" si="1678">T1959/T$33</f>
        <v>0</v>
      </c>
      <c r="U2366" s="9">
        <f t="shared" si="1678"/>
        <v>0</v>
      </c>
      <c r="V2366" s="9">
        <f t="shared" si="1678"/>
        <v>0</v>
      </c>
      <c r="W2366" s="9">
        <f t="shared" si="1678"/>
        <v>0</v>
      </c>
      <c r="X2366" s="18">
        <f t="shared" si="1678"/>
        <v>0</v>
      </c>
      <c r="Y2366" s="9">
        <f t="shared" si="1678"/>
        <v>0</v>
      </c>
      <c r="Z2366" s="9">
        <f t="shared" si="1678"/>
        <v>0</v>
      </c>
      <c r="AA2366" s="9">
        <f t="shared" si="1678"/>
        <v>0</v>
      </c>
      <c r="AB2366" s="9">
        <f t="shared" si="1678"/>
        <v>0</v>
      </c>
      <c r="AC2366" s="18">
        <f t="shared" si="1678"/>
        <v>0</v>
      </c>
      <c r="AD2366" s="9">
        <f t="shared" si="1678"/>
        <v>0</v>
      </c>
      <c r="AE2366" s="9">
        <f t="shared" si="1678"/>
        <v>0</v>
      </c>
      <c r="AF2366" s="9">
        <f t="shared" si="1678"/>
        <v>0</v>
      </c>
      <c r="AG2366" s="9">
        <f t="shared" si="1678"/>
        <v>0</v>
      </c>
      <c r="AH2366" s="18">
        <f t="shared" si="1678"/>
        <v>0</v>
      </c>
      <c r="AI2366" s="17"/>
      <c r="AM2366" s="109"/>
    </row>
    <row r="2367" spans="1:39" outlineLevel="2">
      <c r="A2367" s="37">
        <f>ROW()</f>
        <v>2367</v>
      </c>
      <c r="C2367" s="6" t="s">
        <v>477</v>
      </c>
      <c r="I2367" s="204">
        <f t="shared" ref="I2367:S2367" si="1679">I1960/$M$33</f>
        <v>0</v>
      </c>
      <c r="J2367" s="9">
        <f t="shared" si="1679"/>
        <v>0</v>
      </c>
      <c r="K2367" s="9">
        <f t="shared" si="1679"/>
        <v>0</v>
      </c>
      <c r="L2367" s="9">
        <f t="shared" si="1679"/>
        <v>0</v>
      </c>
      <c r="M2367" s="9">
        <f t="shared" si="1679"/>
        <v>0</v>
      </c>
      <c r="N2367" s="204">
        <f t="shared" si="1679"/>
        <v>0</v>
      </c>
      <c r="O2367" s="9">
        <f t="shared" si="1679"/>
        <v>0</v>
      </c>
      <c r="P2367" s="9">
        <f t="shared" si="1679"/>
        <v>0</v>
      </c>
      <c r="Q2367" s="9">
        <f t="shared" si="1679"/>
        <v>0</v>
      </c>
      <c r="R2367" s="9">
        <f t="shared" si="1679"/>
        <v>0</v>
      </c>
      <c r="S2367" s="18">
        <f t="shared" si="1679"/>
        <v>0</v>
      </c>
      <c r="T2367" s="204">
        <f t="shared" ref="T2367:AH2367" si="1680">T1960/T$33</f>
        <v>0</v>
      </c>
      <c r="U2367" s="9">
        <f t="shared" si="1680"/>
        <v>0</v>
      </c>
      <c r="V2367" s="9">
        <f t="shared" si="1680"/>
        <v>0</v>
      </c>
      <c r="W2367" s="9">
        <f t="shared" si="1680"/>
        <v>0</v>
      </c>
      <c r="X2367" s="18">
        <f t="shared" si="1680"/>
        <v>0</v>
      </c>
      <c r="Y2367" s="9">
        <f t="shared" si="1680"/>
        <v>0</v>
      </c>
      <c r="Z2367" s="9">
        <f t="shared" si="1680"/>
        <v>0</v>
      </c>
      <c r="AA2367" s="9">
        <f t="shared" si="1680"/>
        <v>0</v>
      </c>
      <c r="AB2367" s="9">
        <f t="shared" si="1680"/>
        <v>0</v>
      </c>
      <c r="AC2367" s="18">
        <f t="shared" si="1680"/>
        <v>0</v>
      </c>
      <c r="AD2367" s="9">
        <f t="shared" si="1680"/>
        <v>0</v>
      </c>
      <c r="AE2367" s="9">
        <f t="shared" si="1680"/>
        <v>0</v>
      </c>
      <c r="AF2367" s="9">
        <f t="shared" si="1680"/>
        <v>0</v>
      </c>
      <c r="AG2367" s="9">
        <f t="shared" si="1680"/>
        <v>0</v>
      </c>
      <c r="AH2367" s="18">
        <f t="shared" si="1680"/>
        <v>0</v>
      </c>
      <c r="AI2367" s="17"/>
      <c r="AM2367" s="109"/>
    </row>
    <row r="2368" spans="1:39" outlineLevel="2">
      <c r="A2368" s="37">
        <f>ROW()</f>
        <v>2368</v>
      </c>
      <c r="C2368" s="6" t="s">
        <v>511</v>
      </c>
      <c r="I2368" s="204">
        <f t="shared" ref="I2368:S2368" si="1681">I1961/$M$33</f>
        <v>0</v>
      </c>
      <c r="J2368" s="9">
        <f t="shared" si="1681"/>
        <v>0</v>
      </c>
      <c r="K2368" s="9">
        <f t="shared" si="1681"/>
        <v>0</v>
      </c>
      <c r="L2368" s="9">
        <f t="shared" si="1681"/>
        <v>0</v>
      </c>
      <c r="M2368" s="9">
        <f t="shared" si="1681"/>
        <v>0</v>
      </c>
      <c r="N2368" s="204">
        <f t="shared" si="1681"/>
        <v>0</v>
      </c>
      <c r="O2368" s="9">
        <f t="shared" si="1681"/>
        <v>0</v>
      </c>
      <c r="P2368" s="9">
        <f t="shared" si="1681"/>
        <v>0</v>
      </c>
      <c r="Q2368" s="9">
        <f t="shared" si="1681"/>
        <v>0</v>
      </c>
      <c r="R2368" s="9">
        <f t="shared" si="1681"/>
        <v>0</v>
      </c>
      <c r="S2368" s="18">
        <f t="shared" si="1681"/>
        <v>0</v>
      </c>
      <c r="T2368" s="204">
        <f t="shared" ref="T2368:AH2368" si="1682">T1961/T$33</f>
        <v>0</v>
      </c>
      <c r="U2368" s="9">
        <f t="shared" si="1682"/>
        <v>0</v>
      </c>
      <c r="V2368" s="9">
        <f t="shared" si="1682"/>
        <v>0</v>
      </c>
      <c r="W2368" s="9">
        <f t="shared" si="1682"/>
        <v>0</v>
      </c>
      <c r="X2368" s="18">
        <f t="shared" si="1682"/>
        <v>0</v>
      </c>
      <c r="Y2368" s="9">
        <f t="shared" si="1682"/>
        <v>0</v>
      </c>
      <c r="Z2368" s="9">
        <f t="shared" si="1682"/>
        <v>0</v>
      </c>
      <c r="AA2368" s="9">
        <f t="shared" si="1682"/>
        <v>0</v>
      </c>
      <c r="AB2368" s="9">
        <f t="shared" si="1682"/>
        <v>0</v>
      </c>
      <c r="AC2368" s="18">
        <f t="shared" si="1682"/>
        <v>0</v>
      </c>
      <c r="AD2368" s="9">
        <f t="shared" si="1682"/>
        <v>0</v>
      </c>
      <c r="AE2368" s="9">
        <f t="shared" si="1682"/>
        <v>0</v>
      </c>
      <c r="AF2368" s="9">
        <f t="shared" si="1682"/>
        <v>0</v>
      </c>
      <c r="AG2368" s="9">
        <f t="shared" si="1682"/>
        <v>0</v>
      </c>
      <c r="AH2368" s="18">
        <f t="shared" si="1682"/>
        <v>0</v>
      </c>
      <c r="AI2368" s="17"/>
      <c r="AM2368" s="109"/>
    </row>
    <row r="2369" spans="1:39" outlineLevel="2">
      <c r="A2369" s="37">
        <f>ROW()</f>
        <v>2369</v>
      </c>
      <c r="C2369" s="6" t="s">
        <v>655</v>
      </c>
      <c r="I2369" s="204"/>
      <c r="J2369" s="9"/>
      <c r="K2369" s="9"/>
      <c r="L2369" s="9"/>
      <c r="M2369" s="9"/>
      <c r="N2369" s="204"/>
      <c r="O2369" s="9"/>
      <c r="P2369" s="9"/>
      <c r="Q2369" s="9"/>
      <c r="R2369" s="9"/>
      <c r="S2369" s="18"/>
      <c r="T2369" s="204"/>
      <c r="U2369" s="9"/>
      <c r="V2369" s="9"/>
      <c r="W2369" s="9"/>
      <c r="X2369" s="18"/>
      <c r="Y2369" s="9"/>
      <c r="Z2369" s="9"/>
      <c r="AA2369" s="9"/>
      <c r="AB2369" s="9"/>
      <c r="AC2369" s="18"/>
      <c r="AD2369" s="9"/>
      <c r="AE2369" s="9"/>
      <c r="AF2369" s="9"/>
      <c r="AG2369" s="9"/>
      <c r="AH2369" s="18"/>
      <c r="AI2369" s="17"/>
      <c r="AM2369" s="109"/>
    </row>
    <row r="2370" spans="1:39" outlineLevel="2">
      <c r="A2370" s="37">
        <f>ROW()</f>
        <v>2370</v>
      </c>
      <c r="C2370" s="6" t="s">
        <v>656</v>
      </c>
      <c r="I2370" s="204"/>
      <c r="J2370" s="9"/>
      <c r="K2370" s="9"/>
      <c r="L2370" s="9"/>
      <c r="M2370" s="9"/>
      <c r="N2370" s="204"/>
      <c r="O2370" s="9"/>
      <c r="P2370" s="9"/>
      <c r="Q2370" s="9"/>
      <c r="R2370" s="9"/>
      <c r="S2370" s="18"/>
      <c r="T2370" s="204"/>
      <c r="U2370" s="9"/>
      <c r="V2370" s="9"/>
      <c r="W2370" s="9"/>
      <c r="X2370" s="18"/>
      <c r="Y2370" s="9"/>
      <c r="Z2370" s="9"/>
      <c r="AA2370" s="9"/>
      <c r="AB2370" s="9"/>
      <c r="AC2370" s="18"/>
      <c r="AD2370" s="9"/>
      <c r="AE2370" s="9"/>
      <c r="AF2370" s="9"/>
      <c r="AG2370" s="9"/>
      <c r="AH2370" s="18"/>
      <c r="AI2370" s="17"/>
      <c r="AM2370" s="109"/>
    </row>
    <row r="2371" spans="1:39" outlineLevel="2">
      <c r="A2371" s="37">
        <f>ROW()</f>
        <v>2371</v>
      </c>
      <c r="C2371" s="6" t="s">
        <v>667</v>
      </c>
      <c r="I2371" s="204"/>
      <c r="J2371" s="9"/>
      <c r="K2371" s="9"/>
      <c r="L2371" s="9"/>
      <c r="M2371" s="9"/>
      <c r="N2371" s="204"/>
      <c r="O2371" s="9"/>
      <c r="P2371" s="9"/>
      <c r="Q2371" s="9"/>
      <c r="R2371" s="9"/>
      <c r="S2371" s="18"/>
      <c r="T2371" s="204"/>
      <c r="U2371" s="9"/>
      <c r="V2371" s="9"/>
      <c r="W2371" s="9"/>
      <c r="X2371" s="18"/>
      <c r="Y2371" s="9"/>
      <c r="Z2371" s="9"/>
      <c r="AA2371" s="9"/>
      <c r="AB2371" s="9"/>
      <c r="AC2371" s="18"/>
      <c r="AD2371" s="9"/>
      <c r="AE2371" s="9"/>
      <c r="AF2371" s="9"/>
      <c r="AG2371" s="9"/>
      <c r="AH2371" s="18"/>
      <c r="AI2371" s="17"/>
      <c r="AM2371" s="109"/>
    </row>
    <row r="2372" spans="1:39" outlineLevel="2">
      <c r="A2372" s="37">
        <f>ROW()</f>
        <v>2372</v>
      </c>
      <c r="C2372" s="6" t="s">
        <v>212</v>
      </c>
      <c r="I2372" s="204">
        <f t="shared" ref="I2372:S2372" si="1683">I1965/$M$33</f>
        <v>0</v>
      </c>
      <c r="J2372" s="9">
        <f t="shared" si="1683"/>
        <v>0</v>
      </c>
      <c r="K2372" s="9">
        <f t="shared" si="1683"/>
        <v>0</v>
      </c>
      <c r="L2372" s="9">
        <f t="shared" si="1683"/>
        <v>0</v>
      </c>
      <c r="M2372" s="9">
        <f t="shared" si="1683"/>
        <v>0</v>
      </c>
      <c r="N2372" s="204">
        <f t="shared" si="1683"/>
        <v>0</v>
      </c>
      <c r="O2372" s="9">
        <f t="shared" si="1683"/>
        <v>0</v>
      </c>
      <c r="P2372" s="9">
        <f t="shared" si="1683"/>
        <v>0</v>
      </c>
      <c r="Q2372" s="9">
        <f t="shared" si="1683"/>
        <v>0</v>
      </c>
      <c r="R2372" s="9">
        <f t="shared" si="1683"/>
        <v>0</v>
      </c>
      <c r="S2372" s="18">
        <f t="shared" si="1683"/>
        <v>0</v>
      </c>
      <c r="T2372" s="204">
        <f t="shared" ref="T2372:AH2372" si="1684">T1965/T$33</f>
        <v>0</v>
      </c>
      <c r="U2372" s="9">
        <f t="shared" si="1684"/>
        <v>0</v>
      </c>
      <c r="V2372" s="9">
        <f t="shared" si="1684"/>
        <v>0</v>
      </c>
      <c r="W2372" s="9">
        <f t="shared" si="1684"/>
        <v>0</v>
      </c>
      <c r="X2372" s="18">
        <f t="shared" si="1684"/>
        <v>0</v>
      </c>
      <c r="Y2372" s="9">
        <f t="shared" si="1684"/>
        <v>0</v>
      </c>
      <c r="Z2372" s="9">
        <f t="shared" si="1684"/>
        <v>0</v>
      </c>
      <c r="AA2372" s="9">
        <f t="shared" si="1684"/>
        <v>0</v>
      </c>
      <c r="AB2372" s="9">
        <f t="shared" si="1684"/>
        <v>0</v>
      </c>
      <c r="AC2372" s="18">
        <f t="shared" si="1684"/>
        <v>0</v>
      </c>
      <c r="AD2372" s="9">
        <f t="shared" si="1684"/>
        <v>0</v>
      </c>
      <c r="AE2372" s="9">
        <f t="shared" si="1684"/>
        <v>0</v>
      </c>
      <c r="AF2372" s="9">
        <f t="shared" si="1684"/>
        <v>0</v>
      </c>
      <c r="AG2372" s="9">
        <f t="shared" si="1684"/>
        <v>0</v>
      </c>
      <c r="AH2372" s="18">
        <f t="shared" si="1684"/>
        <v>0</v>
      </c>
      <c r="AI2372" s="17"/>
      <c r="AM2372" s="109"/>
    </row>
    <row r="2373" spans="1:39" outlineLevel="2">
      <c r="A2373" s="37">
        <f>ROW()</f>
        <v>2373</v>
      </c>
      <c r="C2373" s="6" t="s">
        <v>362</v>
      </c>
      <c r="I2373" s="205">
        <f t="shared" ref="I2373:S2373" si="1685">I1966/$M$33</f>
        <v>0</v>
      </c>
      <c r="J2373" s="15">
        <f t="shared" si="1685"/>
        <v>0</v>
      </c>
      <c r="K2373" s="15">
        <f t="shared" si="1685"/>
        <v>0</v>
      </c>
      <c r="L2373" s="15">
        <f t="shared" si="1685"/>
        <v>0</v>
      </c>
      <c r="M2373" s="15">
        <f t="shared" si="1685"/>
        <v>0</v>
      </c>
      <c r="N2373" s="205">
        <f t="shared" si="1685"/>
        <v>0</v>
      </c>
      <c r="O2373" s="15">
        <f t="shared" si="1685"/>
        <v>0</v>
      </c>
      <c r="P2373" s="15">
        <f t="shared" si="1685"/>
        <v>0</v>
      </c>
      <c r="Q2373" s="15">
        <f t="shared" si="1685"/>
        <v>0</v>
      </c>
      <c r="R2373" s="15">
        <f t="shared" si="1685"/>
        <v>0</v>
      </c>
      <c r="S2373" s="206">
        <f t="shared" si="1685"/>
        <v>0</v>
      </c>
      <c r="T2373" s="205">
        <f t="shared" ref="T2373:AH2373" si="1686">T1966/T$33</f>
        <v>0</v>
      </c>
      <c r="U2373" s="15">
        <f t="shared" si="1686"/>
        <v>0</v>
      </c>
      <c r="V2373" s="15">
        <f t="shared" si="1686"/>
        <v>0</v>
      </c>
      <c r="W2373" s="15">
        <f t="shared" si="1686"/>
        <v>0</v>
      </c>
      <c r="X2373" s="206">
        <f t="shared" si="1686"/>
        <v>0</v>
      </c>
      <c r="Y2373" s="15">
        <f t="shared" si="1686"/>
        <v>0</v>
      </c>
      <c r="Z2373" s="15">
        <f t="shared" si="1686"/>
        <v>0</v>
      </c>
      <c r="AA2373" s="15">
        <f t="shared" si="1686"/>
        <v>0</v>
      </c>
      <c r="AB2373" s="15">
        <f t="shared" si="1686"/>
        <v>0</v>
      </c>
      <c r="AC2373" s="206">
        <f t="shared" si="1686"/>
        <v>0</v>
      </c>
      <c r="AD2373" s="15">
        <f t="shared" si="1686"/>
        <v>0</v>
      </c>
      <c r="AE2373" s="15">
        <f t="shared" si="1686"/>
        <v>0</v>
      </c>
      <c r="AF2373" s="15">
        <f t="shared" si="1686"/>
        <v>0</v>
      </c>
      <c r="AG2373" s="15">
        <f t="shared" si="1686"/>
        <v>0</v>
      </c>
      <c r="AH2373" s="206">
        <f t="shared" si="1686"/>
        <v>0</v>
      </c>
      <c r="AI2373" s="17"/>
      <c r="AM2373" s="109"/>
    </row>
    <row r="2374" spans="1:39" outlineLevel="2">
      <c r="A2374" s="37">
        <f>ROW()</f>
        <v>2374</v>
      </c>
      <c r="C2374" s="6" t="s">
        <v>1</v>
      </c>
      <c r="I2374" s="204">
        <f t="shared" ref="I2374:AC2374" si="1687">SUM(I2361:I2373)</f>
        <v>0</v>
      </c>
      <c r="J2374" s="9">
        <f t="shared" si="1687"/>
        <v>0</v>
      </c>
      <c r="K2374" s="9">
        <f t="shared" si="1687"/>
        <v>0</v>
      </c>
      <c r="L2374" s="9">
        <f t="shared" si="1687"/>
        <v>0</v>
      </c>
      <c r="M2374" s="9">
        <f t="shared" si="1687"/>
        <v>0</v>
      </c>
      <c r="N2374" s="204">
        <f t="shared" si="1687"/>
        <v>0</v>
      </c>
      <c r="O2374" s="9">
        <f t="shared" si="1687"/>
        <v>0</v>
      </c>
      <c r="P2374" s="9">
        <f t="shared" si="1687"/>
        <v>0</v>
      </c>
      <c r="Q2374" s="9">
        <f t="shared" si="1687"/>
        <v>0</v>
      </c>
      <c r="R2374" s="9">
        <f t="shared" si="1687"/>
        <v>0</v>
      </c>
      <c r="S2374" s="18">
        <f t="shared" si="1687"/>
        <v>0</v>
      </c>
      <c r="T2374" s="204">
        <f t="shared" si="1687"/>
        <v>0</v>
      </c>
      <c r="U2374" s="9">
        <f t="shared" si="1687"/>
        <v>0</v>
      </c>
      <c r="V2374" s="9">
        <f t="shared" si="1687"/>
        <v>0</v>
      </c>
      <c r="W2374" s="9">
        <f t="shared" si="1687"/>
        <v>0</v>
      </c>
      <c r="X2374" s="18">
        <f t="shared" si="1687"/>
        <v>0</v>
      </c>
      <c r="Y2374" s="9">
        <f t="shared" si="1687"/>
        <v>0</v>
      </c>
      <c r="Z2374" s="9">
        <f t="shared" si="1687"/>
        <v>0</v>
      </c>
      <c r="AA2374" s="9">
        <f t="shared" si="1687"/>
        <v>0</v>
      </c>
      <c r="AB2374" s="9">
        <f t="shared" si="1687"/>
        <v>0</v>
      </c>
      <c r="AC2374" s="18">
        <f t="shared" si="1687"/>
        <v>0</v>
      </c>
      <c r="AD2374" s="9">
        <f t="shared" ref="AD2374:AH2374" si="1688">SUM(AD2361:AD2373)</f>
        <v>0</v>
      </c>
      <c r="AE2374" s="9">
        <f t="shared" si="1688"/>
        <v>0</v>
      </c>
      <c r="AF2374" s="9">
        <f t="shared" si="1688"/>
        <v>0</v>
      </c>
      <c r="AG2374" s="9">
        <f t="shared" si="1688"/>
        <v>0</v>
      </c>
      <c r="AH2374" s="18">
        <f t="shared" si="1688"/>
        <v>0</v>
      </c>
      <c r="AI2374" s="17"/>
      <c r="AM2374" s="109"/>
    </row>
    <row r="2375" spans="1:39" outlineLevel="2">
      <c r="A2375" s="37">
        <f>ROW()</f>
        <v>2375</v>
      </c>
      <c r="B2375" s="64" t="s">
        <v>461</v>
      </c>
      <c r="I2375" s="1296" t="str">
        <f>"AA1 [m$ "&amp;$E$33&amp;"]"</f>
        <v>AA1 [m$ 31/12/2024]</v>
      </c>
      <c r="J2375" s="1297"/>
      <c r="K2375" s="1297"/>
      <c r="L2375" s="1297"/>
      <c r="M2375" s="1297"/>
      <c r="N2375" s="1293" t="str">
        <f>"AA2 [m$ "&amp;$E$33&amp;"]"</f>
        <v>AA2 [m$ 31/12/2024]</v>
      </c>
      <c r="O2375" s="1294"/>
      <c r="P2375" s="1294"/>
      <c r="Q2375" s="1294"/>
      <c r="R2375" s="1294"/>
      <c r="S2375" s="1295"/>
      <c r="T2375" s="1293" t="str">
        <f>"AA3 [m$ "&amp;$E$33&amp;"]"</f>
        <v>AA3 [m$ 31/12/2024]</v>
      </c>
      <c r="U2375" s="1294"/>
      <c r="V2375" s="1294"/>
      <c r="W2375" s="1294"/>
      <c r="X2375" s="1295"/>
      <c r="Y2375" s="1294" t="str">
        <f>"AA4 [m$ "&amp;$E$33&amp;"]"</f>
        <v>AA4 [m$ 31/12/2024]</v>
      </c>
      <c r="Z2375" s="1294"/>
      <c r="AA2375" s="1294"/>
      <c r="AB2375" s="1294"/>
      <c r="AC2375" s="1295"/>
      <c r="AD2375" s="1294" t="str">
        <f>"AA5 [m$ "&amp;$E$33&amp;"]"</f>
        <v>AA5 [m$ 31/12/2024]</v>
      </c>
      <c r="AE2375" s="1294"/>
      <c r="AF2375" s="1294"/>
      <c r="AG2375" s="1294"/>
      <c r="AH2375" s="1295"/>
      <c r="AI2375" s="17"/>
      <c r="AM2375" s="109"/>
    </row>
    <row r="2376" spans="1:39" outlineLevel="2">
      <c r="A2376" s="37">
        <f>ROW()</f>
        <v>2376</v>
      </c>
      <c r="C2376" s="167" t="s">
        <v>2</v>
      </c>
      <c r="I2376" s="204">
        <f t="shared" ref="I2376:S2376" si="1689">I1969/$M$33</f>
        <v>0</v>
      </c>
      <c r="J2376" s="9">
        <f t="shared" si="1689"/>
        <v>0</v>
      </c>
      <c r="K2376" s="9">
        <f t="shared" si="1689"/>
        <v>0</v>
      </c>
      <c r="L2376" s="9">
        <f t="shared" si="1689"/>
        <v>0</v>
      </c>
      <c r="M2376" s="9">
        <f t="shared" si="1689"/>
        <v>0</v>
      </c>
      <c r="N2376" s="204">
        <f t="shared" si="1689"/>
        <v>0</v>
      </c>
      <c r="O2376" s="9">
        <f t="shared" si="1689"/>
        <v>0</v>
      </c>
      <c r="P2376" s="9">
        <f t="shared" si="1689"/>
        <v>0</v>
      </c>
      <c r="Q2376" s="9">
        <f t="shared" si="1689"/>
        <v>0</v>
      </c>
      <c r="R2376" s="9">
        <f t="shared" si="1689"/>
        <v>0</v>
      </c>
      <c r="S2376" s="18">
        <f t="shared" si="1689"/>
        <v>0</v>
      </c>
      <c r="T2376" s="204">
        <f t="shared" ref="T2376:AH2376" si="1690">T1969/T$33</f>
        <v>0</v>
      </c>
      <c r="U2376" s="9">
        <f t="shared" si="1690"/>
        <v>0</v>
      </c>
      <c r="V2376" s="9">
        <f t="shared" si="1690"/>
        <v>0</v>
      </c>
      <c r="W2376" s="9">
        <f t="shared" si="1690"/>
        <v>0</v>
      </c>
      <c r="X2376" s="18">
        <f t="shared" si="1690"/>
        <v>0</v>
      </c>
      <c r="Y2376" s="9">
        <f t="shared" si="1690"/>
        <v>0</v>
      </c>
      <c r="Z2376" s="9">
        <f t="shared" si="1690"/>
        <v>0</v>
      </c>
      <c r="AA2376" s="9">
        <f t="shared" si="1690"/>
        <v>0</v>
      </c>
      <c r="AB2376" s="9">
        <f t="shared" si="1690"/>
        <v>0</v>
      </c>
      <c r="AC2376" s="18">
        <f t="shared" si="1690"/>
        <v>0</v>
      </c>
      <c r="AD2376" s="9">
        <f t="shared" si="1690"/>
        <v>0</v>
      </c>
      <c r="AE2376" s="9">
        <f t="shared" si="1690"/>
        <v>0</v>
      </c>
      <c r="AF2376" s="9">
        <f t="shared" si="1690"/>
        <v>0</v>
      </c>
      <c r="AG2376" s="9">
        <f t="shared" si="1690"/>
        <v>0</v>
      </c>
      <c r="AH2376" s="18">
        <f t="shared" si="1690"/>
        <v>0</v>
      </c>
      <c r="AI2376" s="17"/>
      <c r="AM2376" s="109"/>
    </row>
    <row r="2377" spans="1:39" outlineLevel="2">
      <c r="A2377" s="37">
        <f>ROW()</f>
        <v>2377</v>
      </c>
      <c r="C2377" s="6" t="s">
        <v>3</v>
      </c>
      <c r="I2377" s="204">
        <f t="shared" ref="I2377:S2377" si="1691">I1970/$M$33</f>
        <v>0</v>
      </c>
      <c r="J2377" s="9">
        <f t="shared" si="1691"/>
        <v>0</v>
      </c>
      <c r="K2377" s="9">
        <f t="shared" si="1691"/>
        <v>0</v>
      </c>
      <c r="L2377" s="9">
        <f t="shared" si="1691"/>
        <v>0</v>
      </c>
      <c r="M2377" s="9">
        <f t="shared" si="1691"/>
        <v>0</v>
      </c>
      <c r="N2377" s="204">
        <f t="shared" si="1691"/>
        <v>0</v>
      </c>
      <c r="O2377" s="9">
        <f t="shared" si="1691"/>
        <v>0</v>
      </c>
      <c r="P2377" s="9">
        <f t="shared" si="1691"/>
        <v>0</v>
      </c>
      <c r="Q2377" s="9">
        <f t="shared" si="1691"/>
        <v>0</v>
      </c>
      <c r="R2377" s="9">
        <f t="shared" si="1691"/>
        <v>0</v>
      </c>
      <c r="S2377" s="18">
        <f t="shared" si="1691"/>
        <v>0</v>
      </c>
      <c r="T2377" s="204">
        <f t="shared" ref="T2377:AH2377" si="1692">T1970/T$33</f>
        <v>0</v>
      </c>
      <c r="U2377" s="9">
        <f t="shared" si="1692"/>
        <v>0</v>
      </c>
      <c r="V2377" s="9">
        <f t="shared" si="1692"/>
        <v>0</v>
      </c>
      <c r="W2377" s="9">
        <f t="shared" si="1692"/>
        <v>0</v>
      </c>
      <c r="X2377" s="18">
        <f t="shared" si="1692"/>
        <v>0</v>
      </c>
      <c r="Y2377" s="9">
        <f t="shared" si="1692"/>
        <v>0</v>
      </c>
      <c r="Z2377" s="9">
        <f t="shared" si="1692"/>
        <v>0</v>
      </c>
      <c r="AA2377" s="9">
        <f t="shared" si="1692"/>
        <v>0</v>
      </c>
      <c r="AB2377" s="9">
        <f t="shared" si="1692"/>
        <v>0</v>
      </c>
      <c r="AC2377" s="18">
        <f t="shared" si="1692"/>
        <v>0</v>
      </c>
      <c r="AD2377" s="9">
        <f t="shared" si="1692"/>
        <v>0</v>
      </c>
      <c r="AE2377" s="9">
        <f t="shared" si="1692"/>
        <v>0</v>
      </c>
      <c r="AF2377" s="9">
        <f t="shared" si="1692"/>
        <v>0</v>
      </c>
      <c r="AG2377" s="9">
        <f t="shared" si="1692"/>
        <v>0</v>
      </c>
      <c r="AH2377" s="18">
        <f t="shared" si="1692"/>
        <v>0</v>
      </c>
      <c r="AI2377" s="17"/>
      <c r="AM2377" s="109"/>
    </row>
    <row r="2378" spans="1:39" outlineLevel="2">
      <c r="A2378" s="37">
        <f>ROW()</f>
        <v>2378</v>
      </c>
      <c r="C2378" s="6" t="s">
        <v>4</v>
      </c>
      <c r="I2378" s="204">
        <f t="shared" ref="I2378:S2378" si="1693">I1971/$M$33</f>
        <v>0</v>
      </c>
      <c r="J2378" s="9">
        <f t="shared" si="1693"/>
        <v>0</v>
      </c>
      <c r="K2378" s="9">
        <f t="shared" si="1693"/>
        <v>0</v>
      </c>
      <c r="L2378" s="9">
        <f t="shared" si="1693"/>
        <v>0</v>
      </c>
      <c r="M2378" s="9">
        <f t="shared" si="1693"/>
        <v>0</v>
      </c>
      <c r="N2378" s="204">
        <f t="shared" si="1693"/>
        <v>0</v>
      </c>
      <c r="O2378" s="9">
        <f t="shared" si="1693"/>
        <v>0</v>
      </c>
      <c r="P2378" s="9">
        <f t="shared" si="1693"/>
        <v>0</v>
      </c>
      <c r="Q2378" s="9">
        <f t="shared" si="1693"/>
        <v>0</v>
      </c>
      <c r="R2378" s="9">
        <f t="shared" si="1693"/>
        <v>0</v>
      </c>
      <c r="S2378" s="18">
        <f t="shared" si="1693"/>
        <v>0</v>
      </c>
      <c r="T2378" s="204">
        <f t="shared" ref="T2378:AH2378" si="1694">T1971/T$33</f>
        <v>0</v>
      </c>
      <c r="U2378" s="9">
        <f t="shared" si="1694"/>
        <v>0</v>
      </c>
      <c r="V2378" s="9">
        <f t="shared" si="1694"/>
        <v>0</v>
      </c>
      <c r="W2378" s="9">
        <f t="shared" si="1694"/>
        <v>0</v>
      </c>
      <c r="X2378" s="18">
        <f t="shared" si="1694"/>
        <v>0</v>
      </c>
      <c r="Y2378" s="9">
        <f t="shared" si="1694"/>
        <v>0</v>
      </c>
      <c r="Z2378" s="9">
        <f t="shared" si="1694"/>
        <v>0</v>
      </c>
      <c r="AA2378" s="9">
        <f t="shared" si="1694"/>
        <v>0</v>
      </c>
      <c r="AB2378" s="9">
        <f t="shared" si="1694"/>
        <v>0</v>
      </c>
      <c r="AC2378" s="18">
        <f t="shared" si="1694"/>
        <v>0</v>
      </c>
      <c r="AD2378" s="9">
        <f t="shared" si="1694"/>
        <v>0</v>
      </c>
      <c r="AE2378" s="9">
        <f t="shared" si="1694"/>
        <v>0</v>
      </c>
      <c r="AF2378" s="9">
        <f t="shared" si="1694"/>
        <v>0</v>
      </c>
      <c r="AG2378" s="9">
        <f t="shared" si="1694"/>
        <v>0</v>
      </c>
      <c r="AH2378" s="18">
        <f t="shared" si="1694"/>
        <v>0</v>
      </c>
      <c r="AI2378" s="17"/>
      <c r="AM2378" s="109"/>
    </row>
    <row r="2379" spans="1:39" outlineLevel="2">
      <c r="A2379" s="37">
        <f>ROW()</f>
        <v>2379</v>
      </c>
      <c r="C2379" s="6" t="s">
        <v>208</v>
      </c>
      <c r="I2379" s="204">
        <f t="shared" ref="I2379:S2379" si="1695">I1972/$M$33</f>
        <v>0</v>
      </c>
      <c r="J2379" s="9">
        <f t="shared" si="1695"/>
        <v>0</v>
      </c>
      <c r="K2379" s="9">
        <f t="shared" si="1695"/>
        <v>0</v>
      </c>
      <c r="L2379" s="9">
        <f t="shared" si="1695"/>
        <v>0</v>
      </c>
      <c r="M2379" s="9">
        <f t="shared" si="1695"/>
        <v>0</v>
      </c>
      <c r="N2379" s="204">
        <f t="shared" si="1695"/>
        <v>0</v>
      </c>
      <c r="O2379" s="9">
        <f t="shared" si="1695"/>
        <v>0</v>
      </c>
      <c r="P2379" s="9">
        <f t="shared" si="1695"/>
        <v>0</v>
      </c>
      <c r="Q2379" s="9">
        <f t="shared" si="1695"/>
        <v>0</v>
      </c>
      <c r="R2379" s="9">
        <f t="shared" si="1695"/>
        <v>0</v>
      </c>
      <c r="S2379" s="18">
        <f t="shared" si="1695"/>
        <v>0</v>
      </c>
      <c r="T2379" s="204">
        <f t="shared" ref="T2379:AH2379" si="1696">T1972/T$33</f>
        <v>0</v>
      </c>
      <c r="U2379" s="9">
        <f t="shared" si="1696"/>
        <v>0</v>
      </c>
      <c r="V2379" s="9">
        <f t="shared" si="1696"/>
        <v>0</v>
      </c>
      <c r="W2379" s="9">
        <f t="shared" si="1696"/>
        <v>0</v>
      </c>
      <c r="X2379" s="18">
        <f t="shared" si="1696"/>
        <v>0</v>
      </c>
      <c r="Y2379" s="9">
        <f t="shared" si="1696"/>
        <v>0</v>
      </c>
      <c r="Z2379" s="9">
        <f t="shared" si="1696"/>
        <v>0</v>
      </c>
      <c r="AA2379" s="9">
        <f t="shared" si="1696"/>
        <v>0</v>
      </c>
      <c r="AB2379" s="9">
        <f t="shared" si="1696"/>
        <v>0</v>
      </c>
      <c r="AC2379" s="18">
        <f t="shared" si="1696"/>
        <v>0</v>
      </c>
      <c r="AD2379" s="9">
        <f t="shared" si="1696"/>
        <v>0</v>
      </c>
      <c r="AE2379" s="9">
        <f t="shared" si="1696"/>
        <v>0</v>
      </c>
      <c r="AF2379" s="9">
        <f t="shared" si="1696"/>
        <v>0</v>
      </c>
      <c r="AG2379" s="9">
        <f t="shared" si="1696"/>
        <v>0</v>
      </c>
      <c r="AH2379" s="18">
        <f t="shared" si="1696"/>
        <v>0</v>
      </c>
      <c r="AI2379" s="17"/>
      <c r="AM2379" s="109"/>
    </row>
    <row r="2380" spans="1:39" outlineLevel="2">
      <c r="A2380" s="37">
        <f>ROW()</f>
        <v>2380</v>
      </c>
      <c r="C2380" s="6" t="s">
        <v>473</v>
      </c>
      <c r="I2380" s="204">
        <f t="shared" ref="I2380:S2380" si="1697">I1973/$M$33</f>
        <v>0</v>
      </c>
      <c r="J2380" s="9">
        <f t="shared" si="1697"/>
        <v>0</v>
      </c>
      <c r="K2380" s="9">
        <f t="shared" si="1697"/>
        <v>0</v>
      </c>
      <c r="L2380" s="9">
        <f t="shared" si="1697"/>
        <v>0</v>
      </c>
      <c r="M2380" s="9">
        <f t="shared" si="1697"/>
        <v>0</v>
      </c>
      <c r="N2380" s="204">
        <f t="shared" si="1697"/>
        <v>0</v>
      </c>
      <c r="O2380" s="9">
        <f t="shared" si="1697"/>
        <v>0</v>
      </c>
      <c r="P2380" s="9">
        <f t="shared" si="1697"/>
        <v>0</v>
      </c>
      <c r="Q2380" s="9">
        <f t="shared" si="1697"/>
        <v>0</v>
      </c>
      <c r="R2380" s="9">
        <f t="shared" si="1697"/>
        <v>0</v>
      </c>
      <c r="S2380" s="18">
        <f t="shared" si="1697"/>
        <v>0</v>
      </c>
      <c r="T2380" s="204">
        <f t="shared" ref="T2380:AH2380" si="1698">T1973/T$33</f>
        <v>0</v>
      </c>
      <c r="U2380" s="9">
        <f t="shared" si="1698"/>
        <v>0</v>
      </c>
      <c r="V2380" s="9">
        <f t="shared" si="1698"/>
        <v>0</v>
      </c>
      <c r="W2380" s="9">
        <f t="shared" si="1698"/>
        <v>0</v>
      </c>
      <c r="X2380" s="18">
        <f t="shared" si="1698"/>
        <v>0</v>
      </c>
      <c r="Y2380" s="9">
        <f t="shared" si="1698"/>
        <v>0</v>
      </c>
      <c r="Z2380" s="9">
        <f t="shared" si="1698"/>
        <v>0</v>
      </c>
      <c r="AA2380" s="9">
        <f t="shared" si="1698"/>
        <v>0</v>
      </c>
      <c r="AB2380" s="9">
        <f t="shared" si="1698"/>
        <v>0</v>
      </c>
      <c r="AC2380" s="18">
        <f t="shared" si="1698"/>
        <v>0</v>
      </c>
      <c r="AD2380" s="9">
        <f t="shared" si="1698"/>
        <v>0</v>
      </c>
      <c r="AE2380" s="9">
        <f t="shared" si="1698"/>
        <v>0</v>
      </c>
      <c r="AF2380" s="9">
        <f t="shared" si="1698"/>
        <v>0</v>
      </c>
      <c r="AG2380" s="9">
        <f t="shared" si="1698"/>
        <v>0</v>
      </c>
      <c r="AH2380" s="18">
        <f t="shared" si="1698"/>
        <v>0</v>
      </c>
      <c r="AI2380" s="17"/>
      <c r="AM2380" s="109"/>
    </row>
    <row r="2381" spans="1:39" outlineLevel="2">
      <c r="A2381" s="37">
        <f>ROW()</f>
        <v>2381</v>
      </c>
      <c r="C2381" s="6" t="s">
        <v>474</v>
      </c>
      <c r="I2381" s="204">
        <f t="shared" ref="I2381:S2381" si="1699">I1974/$M$33</f>
        <v>0</v>
      </c>
      <c r="J2381" s="9">
        <f t="shared" si="1699"/>
        <v>0</v>
      </c>
      <c r="K2381" s="9">
        <f t="shared" si="1699"/>
        <v>0</v>
      </c>
      <c r="L2381" s="9">
        <f t="shared" si="1699"/>
        <v>0</v>
      </c>
      <c r="M2381" s="9">
        <f t="shared" si="1699"/>
        <v>0</v>
      </c>
      <c r="N2381" s="204">
        <f t="shared" si="1699"/>
        <v>0</v>
      </c>
      <c r="O2381" s="9">
        <f t="shared" si="1699"/>
        <v>0</v>
      </c>
      <c r="P2381" s="9">
        <f t="shared" si="1699"/>
        <v>0</v>
      </c>
      <c r="Q2381" s="9">
        <f t="shared" si="1699"/>
        <v>0</v>
      </c>
      <c r="R2381" s="9">
        <f t="shared" si="1699"/>
        <v>0</v>
      </c>
      <c r="S2381" s="18">
        <f t="shared" si="1699"/>
        <v>0</v>
      </c>
      <c r="T2381" s="204">
        <f t="shared" ref="T2381:AH2381" si="1700">T1974/T$33</f>
        <v>0</v>
      </c>
      <c r="U2381" s="9">
        <f t="shared" si="1700"/>
        <v>0</v>
      </c>
      <c r="V2381" s="9">
        <f t="shared" si="1700"/>
        <v>0</v>
      </c>
      <c r="W2381" s="9">
        <f t="shared" si="1700"/>
        <v>0</v>
      </c>
      <c r="X2381" s="18">
        <f t="shared" si="1700"/>
        <v>0</v>
      </c>
      <c r="Y2381" s="9">
        <f t="shared" si="1700"/>
        <v>0</v>
      </c>
      <c r="Z2381" s="9">
        <f t="shared" si="1700"/>
        <v>0</v>
      </c>
      <c r="AA2381" s="9">
        <f t="shared" si="1700"/>
        <v>0</v>
      </c>
      <c r="AB2381" s="9">
        <f t="shared" si="1700"/>
        <v>0</v>
      </c>
      <c r="AC2381" s="18">
        <f t="shared" si="1700"/>
        <v>0</v>
      </c>
      <c r="AD2381" s="9">
        <f t="shared" si="1700"/>
        <v>0</v>
      </c>
      <c r="AE2381" s="9">
        <f t="shared" si="1700"/>
        <v>0</v>
      </c>
      <c r="AF2381" s="9">
        <f t="shared" si="1700"/>
        <v>0</v>
      </c>
      <c r="AG2381" s="9">
        <f t="shared" si="1700"/>
        <v>0</v>
      </c>
      <c r="AH2381" s="18">
        <f t="shared" si="1700"/>
        <v>0</v>
      </c>
      <c r="AI2381" s="17"/>
      <c r="AM2381" s="109"/>
    </row>
    <row r="2382" spans="1:39" outlineLevel="2">
      <c r="A2382" s="37">
        <f>ROW()</f>
        <v>2382</v>
      </c>
      <c r="C2382" s="6" t="s">
        <v>477</v>
      </c>
      <c r="I2382" s="204">
        <f t="shared" ref="I2382:S2382" si="1701">I1975/$M$33</f>
        <v>0</v>
      </c>
      <c r="J2382" s="9">
        <f t="shared" si="1701"/>
        <v>0</v>
      </c>
      <c r="K2382" s="9">
        <f t="shared" si="1701"/>
        <v>0</v>
      </c>
      <c r="L2382" s="9">
        <f t="shared" si="1701"/>
        <v>0</v>
      </c>
      <c r="M2382" s="9">
        <f t="shared" si="1701"/>
        <v>0</v>
      </c>
      <c r="N2382" s="204">
        <f t="shared" si="1701"/>
        <v>0</v>
      </c>
      <c r="O2382" s="9">
        <f t="shared" si="1701"/>
        <v>0</v>
      </c>
      <c r="P2382" s="9">
        <f t="shared" si="1701"/>
        <v>0</v>
      </c>
      <c r="Q2382" s="9">
        <f t="shared" si="1701"/>
        <v>0</v>
      </c>
      <c r="R2382" s="9">
        <f t="shared" si="1701"/>
        <v>0</v>
      </c>
      <c r="S2382" s="18">
        <f t="shared" si="1701"/>
        <v>0</v>
      </c>
      <c r="T2382" s="204">
        <f t="shared" ref="T2382:AH2382" si="1702">T1975/T$33</f>
        <v>0</v>
      </c>
      <c r="U2382" s="9">
        <f t="shared" si="1702"/>
        <v>0</v>
      </c>
      <c r="V2382" s="9">
        <f t="shared" si="1702"/>
        <v>0</v>
      </c>
      <c r="W2382" s="9">
        <f t="shared" si="1702"/>
        <v>0</v>
      </c>
      <c r="X2382" s="18">
        <f t="shared" si="1702"/>
        <v>0</v>
      </c>
      <c r="Y2382" s="9">
        <f t="shared" si="1702"/>
        <v>0</v>
      </c>
      <c r="Z2382" s="9">
        <f t="shared" si="1702"/>
        <v>0</v>
      </c>
      <c r="AA2382" s="9">
        <f t="shared" si="1702"/>
        <v>0</v>
      </c>
      <c r="AB2382" s="9">
        <f t="shared" si="1702"/>
        <v>0</v>
      </c>
      <c r="AC2382" s="18">
        <f t="shared" si="1702"/>
        <v>0</v>
      </c>
      <c r="AD2382" s="9">
        <f t="shared" si="1702"/>
        <v>0</v>
      </c>
      <c r="AE2382" s="9">
        <f t="shared" si="1702"/>
        <v>0</v>
      </c>
      <c r="AF2382" s="9">
        <f t="shared" si="1702"/>
        <v>0</v>
      </c>
      <c r="AG2382" s="9">
        <f t="shared" si="1702"/>
        <v>0</v>
      </c>
      <c r="AH2382" s="18">
        <f t="shared" si="1702"/>
        <v>0</v>
      </c>
      <c r="AI2382" s="17"/>
      <c r="AM2382" s="109"/>
    </row>
    <row r="2383" spans="1:39" outlineLevel="2">
      <c r="A2383" s="37">
        <f>ROW()</f>
        <v>2383</v>
      </c>
      <c r="C2383" s="6" t="s">
        <v>511</v>
      </c>
      <c r="I2383" s="204">
        <f t="shared" ref="I2383:S2383" si="1703">I1976/$M$33</f>
        <v>0</v>
      </c>
      <c r="J2383" s="9">
        <f t="shared" si="1703"/>
        <v>0</v>
      </c>
      <c r="K2383" s="9">
        <f t="shared" si="1703"/>
        <v>0</v>
      </c>
      <c r="L2383" s="9">
        <f t="shared" si="1703"/>
        <v>0</v>
      </c>
      <c r="M2383" s="9">
        <f t="shared" si="1703"/>
        <v>0</v>
      </c>
      <c r="N2383" s="204">
        <f t="shared" si="1703"/>
        <v>0</v>
      </c>
      <c r="O2383" s="9">
        <f t="shared" si="1703"/>
        <v>0</v>
      </c>
      <c r="P2383" s="9">
        <f t="shared" si="1703"/>
        <v>0</v>
      </c>
      <c r="Q2383" s="9">
        <f t="shared" si="1703"/>
        <v>0</v>
      </c>
      <c r="R2383" s="9">
        <f t="shared" si="1703"/>
        <v>0</v>
      </c>
      <c r="S2383" s="18">
        <f t="shared" si="1703"/>
        <v>0</v>
      </c>
      <c r="T2383" s="204">
        <f t="shared" ref="T2383:AH2383" si="1704">T1976/T$33</f>
        <v>0</v>
      </c>
      <c r="U2383" s="9">
        <f t="shared" si="1704"/>
        <v>0</v>
      </c>
      <c r="V2383" s="9">
        <f t="shared" si="1704"/>
        <v>0</v>
      </c>
      <c r="W2383" s="9">
        <f t="shared" si="1704"/>
        <v>0</v>
      </c>
      <c r="X2383" s="18">
        <f t="shared" si="1704"/>
        <v>0</v>
      </c>
      <c r="Y2383" s="9">
        <f t="shared" si="1704"/>
        <v>0</v>
      </c>
      <c r="Z2383" s="9">
        <f t="shared" si="1704"/>
        <v>0</v>
      </c>
      <c r="AA2383" s="9">
        <f t="shared" si="1704"/>
        <v>0</v>
      </c>
      <c r="AB2383" s="9">
        <f t="shared" si="1704"/>
        <v>0</v>
      </c>
      <c r="AC2383" s="18">
        <f t="shared" si="1704"/>
        <v>0</v>
      </c>
      <c r="AD2383" s="9">
        <f t="shared" si="1704"/>
        <v>0</v>
      </c>
      <c r="AE2383" s="9">
        <f t="shared" si="1704"/>
        <v>0</v>
      </c>
      <c r="AF2383" s="9">
        <f t="shared" si="1704"/>
        <v>0</v>
      </c>
      <c r="AG2383" s="9">
        <f t="shared" si="1704"/>
        <v>0</v>
      </c>
      <c r="AH2383" s="18">
        <f t="shared" si="1704"/>
        <v>0</v>
      </c>
      <c r="AI2383" s="17"/>
      <c r="AM2383" s="109"/>
    </row>
    <row r="2384" spans="1:39" outlineLevel="2">
      <c r="A2384" s="37">
        <f>ROW()</f>
        <v>2384</v>
      </c>
      <c r="C2384" s="6" t="s">
        <v>655</v>
      </c>
      <c r="I2384" s="204"/>
      <c r="J2384" s="9"/>
      <c r="K2384" s="9"/>
      <c r="L2384" s="9"/>
      <c r="M2384" s="9"/>
      <c r="N2384" s="204"/>
      <c r="O2384" s="9"/>
      <c r="P2384" s="9"/>
      <c r="Q2384" s="9"/>
      <c r="R2384" s="9"/>
      <c r="S2384" s="18"/>
      <c r="T2384" s="204"/>
      <c r="U2384" s="9"/>
      <c r="V2384" s="9"/>
      <c r="W2384" s="9"/>
      <c r="X2384" s="18"/>
      <c r="Y2384" s="9"/>
      <c r="Z2384" s="9"/>
      <c r="AA2384" s="9"/>
      <c r="AB2384" s="9"/>
      <c r="AC2384" s="18"/>
      <c r="AD2384" s="9"/>
      <c r="AE2384" s="9"/>
      <c r="AF2384" s="9"/>
      <c r="AG2384" s="9"/>
      <c r="AH2384" s="18"/>
      <c r="AI2384" s="17"/>
      <c r="AM2384" s="109"/>
    </row>
    <row r="2385" spans="1:39" outlineLevel="2">
      <c r="A2385" s="37">
        <f>ROW()</f>
        <v>2385</v>
      </c>
      <c r="C2385" s="6" t="s">
        <v>656</v>
      </c>
      <c r="I2385" s="204"/>
      <c r="J2385" s="9"/>
      <c r="K2385" s="9"/>
      <c r="L2385" s="9"/>
      <c r="M2385" s="9"/>
      <c r="N2385" s="204"/>
      <c r="O2385" s="9"/>
      <c r="P2385" s="9"/>
      <c r="Q2385" s="9"/>
      <c r="R2385" s="9"/>
      <c r="S2385" s="18"/>
      <c r="T2385" s="204"/>
      <c r="U2385" s="9"/>
      <c r="V2385" s="9"/>
      <c r="W2385" s="9"/>
      <c r="X2385" s="18"/>
      <c r="Y2385" s="9"/>
      <c r="Z2385" s="9"/>
      <c r="AA2385" s="9"/>
      <c r="AB2385" s="9"/>
      <c r="AC2385" s="18"/>
      <c r="AD2385" s="9"/>
      <c r="AE2385" s="9"/>
      <c r="AF2385" s="9"/>
      <c r="AG2385" s="9"/>
      <c r="AH2385" s="18"/>
      <c r="AI2385" s="17"/>
      <c r="AM2385" s="109"/>
    </row>
    <row r="2386" spans="1:39" outlineLevel="2">
      <c r="A2386" s="37">
        <f>ROW()</f>
        <v>2386</v>
      </c>
      <c r="C2386" s="6" t="s">
        <v>667</v>
      </c>
      <c r="I2386" s="204"/>
      <c r="J2386" s="9"/>
      <c r="K2386" s="9"/>
      <c r="L2386" s="9"/>
      <c r="M2386" s="9"/>
      <c r="N2386" s="204"/>
      <c r="O2386" s="9"/>
      <c r="P2386" s="9"/>
      <c r="Q2386" s="9"/>
      <c r="R2386" s="9"/>
      <c r="S2386" s="18"/>
      <c r="T2386" s="204"/>
      <c r="U2386" s="9"/>
      <c r="V2386" s="9"/>
      <c r="W2386" s="9"/>
      <c r="X2386" s="18"/>
      <c r="Y2386" s="9"/>
      <c r="Z2386" s="9"/>
      <c r="AA2386" s="9"/>
      <c r="AB2386" s="9"/>
      <c r="AC2386" s="18"/>
      <c r="AD2386" s="9"/>
      <c r="AE2386" s="9"/>
      <c r="AF2386" s="9"/>
      <c r="AG2386" s="9"/>
      <c r="AH2386" s="18"/>
      <c r="AI2386" s="17"/>
      <c r="AM2386" s="109"/>
    </row>
    <row r="2387" spans="1:39" outlineLevel="2">
      <c r="A2387" s="37">
        <f>ROW()</f>
        <v>2387</v>
      </c>
      <c r="C2387" s="6" t="s">
        <v>212</v>
      </c>
      <c r="I2387" s="204">
        <f t="shared" ref="I2387:S2387" si="1705">I1980/$M$33</f>
        <v>0</v>
      </c>
      <c r="J2387" s="9">
        <f t="shared" si="1705"/>
        <v>0</v>
      </c>
      <c r="K2387" s="9">
        <f t="shared" si="1705"/>
        <v>0</v>
      </c>
      <c r="L2387" s="9">
        <f t="shared" si="1705"/>
        <v>0</v>
      </c>
      <c r="M2387" s="9">
        <f t="shared" si="1705"/>
        <v>0</v>
      </c>
      <c r="N2387" s="204">
        <f t="shared" si="1705"/>
        <v>0</v>
      </c>
      <c r="O2387" s="9">
        <f t="shared" si="1705"/>
        <v>0</v>
      </c>
      <c r="P2387" s="9">
        <f t="shared" si="1705"/>
        <v>0</v>
      </c>
      <c r="Q2387" s="9">
        <f t="shared" si="1705"/>
        <v>0</v>
      </c>
      <c r="R2387" s="9">
        <f t="shared" si="1705"/>
        <v>0</v>
      </c>
      <c r="S2387" s="18">
        <f t="shared" si="1705"/>
        <v>0</v>
      </c>
      <c r="T2387" s="204">
        <f t="shared" ref="T2387:AH2387" si="1706">T1980/T$33</f>
        <v>0</v>
      </c>
      <c r="U2387" s="9">
        <f t="shared" si="1706"/>
        <v>0</v>
      </c>
      <c r="V2387" s="9">
        <f t="shared" si="1706"/>
        <v>0</v>
      </c>
      <c r="W2387" s="9">
        <f t="shared" si="1706"/>
        <v>0</v>
      </c>
      <c r="X2387" s="18">
        <f t="shared" si="1706"/>
        <v>0</v>
      </c>
      <c r="Y2387" s="9">
        <f t="shared" si="1706"/>
        <v>0</v>
      </c>
      <c r="Z2387" s="9">
        <f t="shared" si="1706"/>
        <v>0</v>
      </c>
      <c r="AA2387" s="9">
        <f t="shared" si="1706"/>
        <v>0</v>
      </c>
      <c r="AB2387" s="9">
        <f t="shared" si="1706"/>
        <v>0</v>
      </c>
      <c r="AC2387" s="18">
        <f t="shared" si="1706"/>
        <v>0</v>
      </c>
      <c r="AD2387" s="9">
        <f t="shared" si="1706"/>
        <v>0</v>
      </c>
      <c r="AE2387" s="9">
        <f t="shared" si="1706"/>
        <v>0</v>
      </c>
      <c r="AF2387" s="9">
        <f t="shared" si="1706"/>
        <v>0</v>
      </c>
      <c r="AG2387" s="9">
        <f t="shared" si="1706"/>
        <v>0</v>
      </c>
      <c r="AH2387" s="18">
        <f t="shared" si="1706"/>
        <v>0</v>
      </c>
      <c r="AI2387" s="17"/>
      <c r="AM2387" s="109"/>
    </row>
    <row r="2388" spans="1:39" outlineLevel="2">
      <c r="A2388" s="37">
        <f>ROW()</f>
        <v>2388</v>
      </c>
      <c r="C2388" s="6" t="s">
        <v>362</v>
      </c>
      <c r="I2388" s="205">
        <f t="shared" ref="I2388:S2388" si="1707">I1981/$M$33</f>
        <v>0</v>
      </c>
      <c r="J2388" s="15">
        <f t="shared" si="1707"/>
        <v>0</v>
      </c>
      <c r="K2388" s="15">
        <f t="shared" si="1707"/>
        <v>0</v>
      </c>
      <c r="L2388" s="15">
        <f t="shared" si="1707"/>
        <v>0</v>
      </c>
      <c r="M2388" s="15">
        <f t="shared" si="1707"/>
        <v>0</v>
      </c>
      <c r="N2388" s="205">
        <f t="shared" si="1707"/>
        <v>0</v>
      </c>
      <c r="O2388" s="15">
        <f t="shared" si="1707"/>
        <v>0</v>
      </c>
      <c r="P2388" s="15">
        <f t="shared" si="1707"/>
        <v>0</v>
      </c>
      <c r="Q2388" s="15">
        <f t="shared" si="1707"/>
        <v>0</v>
      </c>
      <c r="R2388" s="15">
        <f t="shared" si="1707"/>
        <v>0</v>
      </c>
      <c r="S2388" s="206">
        <f t="shared" si="1707"/>
        <v>0</v>
      </c>
      <c r="T2388" s="205">
        <f t="shared" ref="T2388:AH2388" si="1708">T1981/T$33</f>
        <v>0</v>
      </c>
      <c r="U2388" s="15">
        <f t="shared" si="1708"/>
        <v>0</v>
      </c>
      <c r="V2388" s="15">
        <f t="shared" si="1708"/>
        <v>0</v>
      </c>
      <c r="W2388" s="15">
        <f t="shared" si="1708"/>
        <v>0</v>
      </c>
      <c r="X2388" s="206">
        <f t="shared" si="1708"/>
        <v>0</v>
      </c>
      <c r="Y2388" s="15">
        <f t="shared" si="1708"/>
        <v>0</v>
      </c>
      <c r="Z2388" s="15">
        <f t="shared" si="1708"/>
        <v>0</v>
      </c>
      <c r="AA2388" s="15">
        <f t="shared" si="1708"/>
        <v>0</v>
      </c>
      <c r="AB2388" s="15">
        <f t="shared" si="1708"/>
        <v>0</v>
      </c>
      <c r="AC2388" s="206">
        <f t="shared" si="1708"/>
        <v>0</v>
      </c>
      <c r="AD2388" s="15">
        <f t="shared" si="1708"/>
        <v>0</v>
      </c>
      <c r="AE2388" s="15">
        <f t="shared" si="1708"/>
        <v>0</v>
      </c>
      <c r="AF2388" s="15">
        <f t="shared" si="1708"/>
        <v>0</v>
      </c>
      <c r="AG2388" s="15">
        <f t="shared" si="1708"/>
        <v>0</v>
      </c>
      <c r="AH2388" s="206">
        <f t="shared" si="1708"/>
        <v>0</v>
      </c>
      <c r="AI2388" s="17"/>
      <c r="AM2388" s="109"/>
    </row>
    <row r="2389" spans="1:39" outlineLevel="2">
      <c r="A2389" s="37">
        <f>ROW()</f>
        <v>2389</v>
      </c>
      <c r="C2389" s="6" t="s">
        <v>1</v>
      </c>
      <c r="I2389" s="204">
        <f t="shared" ref="I2389:AC2389" si="1709">SUM(I2376:I2388)</f>
        <v>0</v>
      </c>
      <c r="J2389" s="9">
        <f t="shared" si="1709"/>
        <v>0</v>
      </c>
      <c r="K2389" s="9">
        <f t="shared" si="1709"/>
        <v>0</v>
      </c>
      <c r="L2389" s="9">
        <f t="shared" si="1709"/>
        <v>0</v>
      </c>
      <c r="M2389" s="9">
        <f t="shared" si="1709"/>
        <v>0</v>
      </c>
      <c r="N2389" s="204">
        <f t="shared" si="1709"/>
        <v>0</v>
      </c>
      <c r="O2389" s="9">
        <f t="shared" si="1709"/>
        <v>0</v>
      </c>
      <c r="P2389" s="9">
        <f t="shared" si="1709"/>
        <v>0</v>
      </c>
      <c r="Q2389" s="9">
        <f t="shared" si="1709"/>
        <v>0</v>
      </c>
      <c r="R2389" s="9">
        <f t="shared" si="1709"/>
        <v>0</v>
      </c>
      <c r="S2389" s="18">
        <f t="shared" si="1709"/>
        <v>0</v>
      </c>
      <c r="T2389" s="204">
        <f t="shared" si="1709"/>
        <v>0</v>
      </c>
      <c r="U2389" s="9">
        <f t="shared" si="1709"/>
        <v>0</v>
      </c>
      <c r="V2389" s="9">
        <f t="shared" si="1709"/>
        <v>0</v>
      </c>
      <c r="W2389" s="9">
        <f t="shared" si="1709"/>
        <v>0</v>
      </c>
      <c r="X2389" s="18">
        <f t="shared" si="1709"/>
        <v>0</v>
      </c>
      <c r="Y2389" s="9">
        <f t="shared" si="1709"/>
        <v>0</v>
      </c>
      <c r="Z2389" s="9">
        <f t="shared" si="1709"/>
        <v>0</v>
      </c>
      <c r="AA2389" s="9">
        <f t="shared" si="1709"/>
        <v>0</v>
      </c>
      <c r="AB2389" s="9">
        <f t="shared" si="1709"/>
        <v>0</v>
      </c>
      <c r="AC2389" s="18">
        <f t="shared" si="1709"/>
        <v>0</v>
      </c>
      <c r="AD2389" s="9">
        <f t="shared" ref="AD2389:AH2389" si="1710">SUM(AD2376:AD2388)</f>
        <v>0</v>
      </c>
      <c r="AE2389" s="9">
        <f t="shared" si="1710"/>
        <v>0</v>
      </c>
      <c r="AF2389" s="9">
        <f t="shared" si="1710"/>
        <v>0</v>
      </c>
      <c r="AG2389" s="9">
        <f t="shared" si="1710"/>
        <v>0</v>
      </c>
      <c r="AH2389" s="18">
        <f t="shared" si="1710"/>
        <v>0</v>
      </c>
      <c r="AI2389" s="17"/>
      <c r="AM2389" s="109"/>
    </row>
    <row r="2390" spans="1:39" outlineLevel="2">
      <c r="A2390" s="37">
        <f>ROW()</f>
        <v>2390</v>
      </c>
      <c r="B2390" s="64" t="s">
        <v>462</v>
      </c>
      <c r="I2390" s="1296" t="str">
        <f>"AA1 [m$ "&amp;$E$33&amp;"]"</f>
        <v>AA1 [m$ 31/12/2024]</v>
      </c>
      <c r="J2390" s="1297"/>
      <c r="K2390" s="1297"/>
      <c r="L2390" s="1297"/>
      <c r="M2390" s="1297"/>
      <c r="N2390" s="1293" t="str">
        <f>"AA2 [m$ "&amp;$E$33&amp;"]"</f>
        <v>AA2 [m$ 31/12/2024]</v>
      </c>
      <c r="O2390" s="1294"/>
      <c r="P2390" s="1294"/>
      <c r="Q2390" s="1294"/>
      <c r="R2390" s="1294"/>
      <c r="S2390" s="1295"/>
      <c r="T2390" s="1293" t="str">
        <f>"AA3 [m$ "&amp;$E$33&amp;"]"</f>
        <v>AA3 [m$ 31/12/2024]</v>
      </c>
      <c r="U2390" s="1294"/>
      <c r="V2390" s="1294"/>
      <c r="W2390" s="1294"/>
      <c r="X2390" s="1295"/>
      <c r="Y2390" s="1294" t="str">
        <f>"AA4 [m$ "&amp;$E$33&amp;"]"</f>
        <v>AA4 [m$ 31/12/2024]</v>
      </c>
      <c r="Z2390" s="1294"/>
      <c r="AA2390" s="1294"/>
      <c r="AB2390" s="1294"/>
      <c r="AC2390" s="1295"/>
      <c r="AD2390" s="1294" t="str">
        <f>"AA5 [m$ "&amp;$E$33&amp;"]"</f>
        <v>AA5 [m$ 31/12/2024]</v>
      </c>
      <c r="AE2390" s="1294"/>
      <c r="AF2390" s="1294"/>
      <c r="AG2390" s="1294"/>
      <c r="AH2390" s="1295"/>
      <c r="AI2390" s="17"/>
      <c r="AM2390" s="109"/>
    </row>
    <row r="2391" spans="1:39" outlineLevel="2">
      <c r="A2391" s="37">
        <f>ROW()</f>
        <v>2391</v>
      </c>
      <c r="C2391" s="167" t="s">
        <v>2</v>
      </c>
      <c r="I2391" s="204">
        <f t="shared" ref="I2391:S2391" si="1711">I1984/$M$33</f>
        <v>0</v>
      </c>
      <c r="J2391" s="9">
        <f t="shared" si="1711"/>
        <v>0</v>
      </c>
      <c r="K2391" s="9">
        <f t="shared" si="1711"/>
        <v>0</v>
      </c>
      <c r="L2391" s="9">
        <f t="shared" si="1711"/>
        <v>0</v>
      </c>
      <c r="M2391" s="9">
        <f t="shared" si="1711"/>
        <v>0</v>
      </c>
      <c r="N2391" s="204">
        <f t="shared" si="1711"/>
        <v>0</v>
      </c>
      <c r="O2391" s="9">
        <f t="shared" si="1711"/>
        <v>0</v>
      </c>
      <c r="P2391" s="9">
        <f t="shared" si="1711"/>
        <v>0</v>
      </c>
      <c r="Q2391" s="9">
        <f t="shared" si="1711"/>
        <v>0</v>
      </c>
      <c r="R2391" s="9">
        <f t="shared" si="1711"/>
        <v>0</v>
      </c>
      <c r="S2391" s="18">
        <f t="shared" si="1711"/>
        <v>0</v>
      </c>
      <c r="T2391" s="204">
        <f t="shared" ref="T2391:AH2391" si="1712">T1984/T$33</f>
        <v>0</v>
      </c>
      <c r="U2391" s="9">
        <f t="shared" si="1712"/>
        <v>0</v>
      </c>
      <c r="V2391" s="9">
        <f t="shared" si="1712"/>
        <v>0</v>
      </c>
      <c r="W2391" s="9">
        <f t="shared" si="1712"/>
        <v>0</v>
      </c>
      <c r="X2391" s="18">
        <f t="shared" si="1712"/>
        <v>0</v>
      </c>
      <c r="Y2391" s="9">
        <f t="shared" si="1712"/>
        <v>0</v>
      </c>
      <c r="Z2391" s="9">
        <f t="shared" si="1712"/>
        <v>0</v>
      </c>
      <c r="AA2391" s="9">
        <f t="shared" si="1712"/>
        <v>0</v>
      </c>
      <c r="AB2391" s="9">
        <f t="shared" si="1712"/>
        <v>0</v>
      </c>
      <c r="AC2391" s="18">
        <f t="shared" si="1712"/>
        <v>0</v>
      </c>
      <c r="AD2391" s="9">
        <f t="shared" si="1712"/>
        <v>0</v>
      </c>
      <c r="AE2391" s="9">
        <f t="shared" si="1712"/>
        <v>0</v>
      </c>
      <c r="AF2391" s="9">
        <f t="shared" si="1712"/>
        <v>0</v>
      </c>
      <c r="AG2391" s="9">
        <f t="shared" si="1712"/>
        <v>0</v>
      </c>
      <c r="AH2391" s="18">
        <f t="shared" si="1712"/>
        <v>0</v>
      </c>
      <c r="AI2391" s="17"/>
      <c r="AM2391" s="109"/>
    </row>
    <row r="2392" spans="1:39" outlineLevel="2">
      <c r="A2392" s="37">
        <f>ROW()</f>
        <v>2392</v>
      </c>
      <c r="C2392" s="6" t="s">
        <v>3</v>
      </c>
      <c r="I2392" s="204">
        <f t="shared" ref="I2392:S2392" si="1713">I1985/$M$33</f>
        <v>0</v>
      </c>
      <c r="J2392" s="9">
        <f t="shared" si="1713"/>
        <v>0</v>
      </c>
      <c r="K2392" s="9">
        <f t="shared" si="1713"/>
        <v>0</v>
      </c>
      <c r="L2392" s="9">
        <f t="shared" si="1713"/>
        <v>0</v>
      </c>
      <c r="M2392" s="9">
        <f t="shared" si="1713"/>
        <v>0</v>
      </c>
      <c r="N2392" s="204">
        <f t="shared" si="1713"/>
        <v>0</v>
      </c>
      <c r="O2392" s="9">
        <f t="shared" si="1713"/>
        <v>0</v>
      </c>
      <c r="P2392" s="9">
        <f t="shared" si="1713"/>
        <v>0</v>
      </c>
      <c r="Q2392" s="9">
        <f t="shared" si="1713"/>
        <v>0</v>
      </c>
      <c r="R2392" s="9">
        <f t="shared" si="1713"/>
        <v>0</v>
      </c>
      <c r="S2392" s="18">
        <f t="shared" si="1713"/>
        <v>0</v>
      </c>
      <c r="T2392" s="204">
        <f t="shared" ref="T2392:AH2392" si="1714">T1985/T$33</f>
        <v>0</v>
      </c>
      <c r="U2392" s="9">
        <f t="shared" si="1714"/>
        <v>0</v>
      </c>
      <c r="V2392" s="9">
        <f t="shared" si="1714"/>
        <v>0</v>
      </c>
      <c r="W2392" s="9">
        <f t="shared" si="1714"/>
        <v>0</v>
      </c>
      <c r="X2392" s="18">
        <f t="shared" si="1714"/>
        <v>0</v>
      </c>
      <c r="Y2392" s="9">
        <f t="shared" si="1714"/>
        <v>0</v>
      </c>
      <c r="Z2392" s="9">
        <f t="shared" si="1714"/>
        <v>0</v>
      </c>
      <c r="AA2392" s="9">
        <f t="shared" si="1714"/>
        <v>0</v>
      </c>
      <c r="AB2392" s="9">
        <f t="shared" si="1714"/>
        <v>0</v>
      </c>
      <c r="AC2392" s="18">
        <f t="shared" si="1714"/>
        <v>0</v>
      </c>
      <c r="AD2392" s="9">
        <f t="shared" si="1714"/>
        <v>0</v>
      </c>
      <c r="AE2392" s="9">
        <f t="shared" si="1714"/>
        <v>0</v>
      </c>
      <c r="AF2392" s="9">
        <f t="shared" si="1714"/>
        <v>0</v>
      </c>
      <c r="AG2392" s="9">
        <f t="shared" si="1714"/>
        <v>0</v>
      </c>
      <c r="AH2392" s="18">
        <f t="shared" si="1714"/>
        <v>0</v>
      </c>
      <c r="AI2392" s="17"/>
      <c r="AM2392" s="109"/>
    </row>
    <row r="2393" spans="1:39" outlineLevel="2">
      <c r="A2393" s="37">
        <f>ROW()</f>
        <v>2393</v>
      </c>
      <c r="C2393" s="6" t="s">
        <v>4</v>
      </c>
      <c r="I2393" s="204">
        <f t="shared" ref="I2393:S2393" si="1715">I1986/$M$33</f>
        <v>0</v>
      </c>
      <c r="J2393" s="9">
        <f t="shared" si="1715"/>
        <v>0</v>
      </c>
      <c r="K2393" s="9">
        <f t="shared" si="1715"/>
        <v>0</v>
      </c>
      <c r="L2393" s="9">
        <f t="shared" si="1715"/>
        <v>0</v>
      </c>
      <c r="M2393" s="9">
        <f t="shared" si="1715"/>
        <v>0</v>
      </c>
      <c r="N2393" s="204">
        <f t="shared" si="1715"/>
        <v>0</v>
      </c>
      <c r="O2393" s="9">
        <f t="shared" si="1715"/>
        <v>0</v>
      </c>
      <c r="P2393" s="9">
        <f t="shared" si="1715"/>
        <v>0</v>
      </c>
      <c r="Q2393" s="9">
        <f t="shared" si="1715"/>
        <v>0</v>
      </c>
      <c r="R2393" s="9">
        <f t="shared" si="1715"/>
        <v>0</v>
      </c>
      <c r="S2393" s="18">
        <f t="shared" si="1715"/>
        <v>0</v>
      </c>
      <c r="T2393" s="204">
        <f t="shared" ref="T2393:AH2393" si="1716">T1986/T$33</f>
        <v>0</v>
      </c>
      <c r="U2393" s="9">
        <f t="shared" si="1716"/>
        <v>0</v>
      </c>
      <c r="V2393" s="9">
        <f t="shared" si="1716"/>
        <v>0</v>
      </c>
      <c r="W2393" s="9">
        <f t="shared" si="1716"/>
        <v>0</v>
      </c>
      <c r="X2393" s="18">
        <f t="shared" si="1716"/>
        <v>0</v>
      </c>
      <c r="Y2393" s="9">
        <f t="shared" si="1716"/>
        <v>0</v>
      </c>
      <c r="Z2393" s="9">
        <f t="shared" si="1716"/>
        <v>0</v>
      </c>
      <c r="AA2393" s="9">
        <f t="shared" si="1716"/>
        <v>0</v>
      </c>
      <c r="AB2393" s="9">
        <f t="shared" si="1716"/>
        <v>0</v>
      </c>
      <c r="AC2393" s="18">
        <f t="shared" si="1716"/>
        <v>0</v>
      </c>
      <c r="AD2393" s="9">
        <f t="shared" si="1716"/>
        <v>0</v>
      </c>
      <c r="AE2393" s="9">
        <f t="shared" si="1716"/>
        <v>0</v>
      </c>
      <c r="AF2393" s="9">
        <f t="shared" si="1716"/>
        <v>0</v>
      </c>
      <c r="AG2393" s="9">
        <f t="shared" si="1716"/>
        <v>0</v>
      </c>
      <c r="AH2393" s="18">
        <f t="shared" si="1716"/>
        <v>0</v>
      </c>
      <c r="AI2393" s="17"/>
      <c r="AM2393" s="109"/>
    </row>
    <row r="2394" spans="1:39" outlineLevel="2">
      <c r="A2394" s="37">
        <f>ROW()</f>
        <v>2394</v>
      </c>
      <c r="C2394" s="6" t="s">
        <v>208</v>
      </c>
      <c r="I2394" s="204">
        <f t="shared" ref="I2394:S2394" si="1717">I1987/$M$33</f>
        <v>0</v>
      </c>
      <c r="J2394" s="9">
        <f t="shared" si="1717"/>
        <v>0</v>
      </c>
      <c r="K2394" s="9">
        <f t="shared" si="1717"/>
        <v>0</v>
      </c>
      <c r="L2394" s="9">
        <f t="shared" si="1717"/>
        <v>0</v>
      </c>
      <c r="M2394" s="9">
        <f t="shared" si="1717"/>
        <v>0</v>
      </c>
      <c r="N2394" s="204">
        <f t="shared" si="1717"/>
        <v>0</v>
      </c>
      <c r="O2394" s="9">
        <f t="shared" si="1717"/>
        <v>0</v>
      </c>
      <c r="P2394" s="9">
        <f t="shared" si="1717"/>
        <v>0</v>
      </c>
      <c r="Q2394" s="9">
        <f t="shared" si="1717"/>
        <v>0</v>
      </c>
      <c r="R2394" s="9">
        <f t="shared" si="1717"/>
        <v>0</v>
      </c>
      <c r="S2394" s="18">
        <f t="shared" si="1717"/>
        <v>0</v>
      </c>
      <c r="T2394" s="204">
        <f t="shared" ref="T2394:AH2394" si="1718">T1987/T$33</f>
        <v>0</v>
      </c>
      <c r="U2394" s="9">
        <f t="shared" si="1718"/>
        <v>0</v>
      </c>
      <c r="V2394" s="9">
        <f t="shared" si="1718"/>
        <v>0</v>
      </c>
      <c r="W2394" s="9">
        <f t="shared" si="1718"/>
        <v>0</v>
      </c>
      <c r="X2394" s="18">
        <f t="shared" si="1718"/>
        <v>0</v>
      </c>
      <c r="Y2394" s="9">
        <f t="shared" si="1718"/>
        <v>0</v>
      </c>
      <c r="Z2394" s="9">
        <f t="shared" si="1718"/>
        <v>0</v>
      </c>
      <c r="AA2394" s="9">
        <f t="shared" si="1718"/>
        <v>0</v>
      </c>
      <c r="AB2394" s="9">
        <f t="shared" si="1718"/>
        <v>0</v>
      </c>
      <c r="AC2394" s="18">
        <f t="shared" si="1718"/>
        <v>0</v>
      </c>
      <c r="AD2394" s="9">
        <f t="shared" si="1718"/>
        <v>0</v>
      </c>
      <c r="AE2394" s="9">
        <f t="shared" si="1718"/>
        <v>0</v>
      </c>
      <c r="AF2394" s="9">
        <f t="shared" si="1718"/>
        <v>0</v>
      </c>
      <c r="AG2394" s="9">
        <f t="shared" si="1718"/>
        <v>0</v>
      </c>
      <c r="AH2394" s="18">
        <f t="shared" si="1718"/>
        <v>0</v>
      </c>
      <c r="AI2394" s="17"/>
      <c r="AM2394" s="109"/>
    </row>
    <row r="2395" spans="1:39" outlineLevel="2">
      <c r="A2395" s="37">
        <f>ROW()</f>
        <v>2395</v>
      </c>
      <c r="C2395" s="6" t="s">
        <v>473</v>
      </c>
      <c r="I2395" s="204">
        <f t="shared" ref="I2395:S2395" si="1719">I1988/$M$33</f>
        <v>0</v>
      </c>
      <c r="J2395" s="9">
        <f t="shared" si="1719"/>
        <v>0</v>
      </c>
      <c r="K2395" s="9">
        <f t="shared" si="1719"/>
        <v>0</v>
      </c>
      <c r="L2395" s="9">
        <f t="shared" si="1719"/>
        <v>0</v>
      </c>
      <c r="M2395" s="9">
        <f t="shared" si="1719"/>
        <v>0</v>
      </c>
      <c r="N2395" s="204">
        <f t="shared" si="1719"/>
        <v>0</v>
      </c>
      <c r="O2395" s="9">
        <f t="shared" si="1719"/>
        <v>0</v>
      </c>
      <c r="P2395" s="9">
        <f t="shared" si="1719"/>
        <v>0</v>
      </c>
      <c r="Q2395" s="9">
        <f t="shared" si="1719"/>
        <v>0</v>
      </c>
      <c r="R2395" s="9">
        <f t="shared" si="1719"/>
        <v>0</v>
      </c>
      <c r="S2395" s="18">
        <f t="shared" si="1719"/>
        <v>0</v>
      </c>
      <c r="T2395" s="204">
        <f t="shared" ref="T2395:AH2395" si="1720">T1988/T$33</f>
        <v>0</v>
      </c>
      <c r="U2395" s="9">
        <f t="shared" si="1720"/>
        <v>0</v>
      </c>
      <c r="V2395" s="9">
        <f t="shared" si="1720"/>
        <v>0</v>
      </c>
      <c r="W2395" s="9">
        <f t="shared" si="1720"/>
        <v>0</v>
      </c>
      <c r="X2395" s="18">
        <f t="shared" si="1720"/>
        <v>0</v>
      </c>
      <c r="Y2395" s="9">
        <f t="shared" si="1720"/>
        <v>0</v>
      </c>
      <c r="Z2395" s="9">
        <f t="shared" si="1720"/>
        <v>0</v>
      </c>
      <c r="AA2395" s="9">
        <f t="shared" si="1720"/>
        <v>0</v>
      </c>
      <c r="AB2395" s="9">
        <f t="shared" si="1720"/>
        <v>0</v>
      </c>
      <c r="AC2395" s="18">
        <f t="shared" si="1720"/>
        <v>0</v>
      </c>
      <c r="AD2395" s="9">
        <f t="shared" si="1720"/>
        <v>0</v>
      </c>
      <c r="AE2395" s="9">
        <f t="shared" si="1720"/>
        <v>0</v>
      </c>
      <c r="AF2395" s="9">
        <f t="shared" si="1720"/>
        <v>0</v>
      </c>
      <c r="AG2395" s="9">
        <f t="shared" si="1720"/>
        <v>0</v>
      </c>
      <c r="AH2395" s="18">
        <f t="shared" si="1720"/>
        <v>0</v>
      </c>
      <c r="AI2395" s="17"/>
      <c r="AM2395" s="109"/>
    </row>
    <row r="2396" spans="1:39" outlineLevel="2">
      <c r="A2396" s="37">
        <f>ROW()</f>
        <v>2396</v>
      </c>
      <c r="C2396" s="6" t="s">
        <v>474</v>
      </c>
      <c r="I2396" s="204">
        <f t="shared" ref="I2396:S2396" si="1721">I1989/$M$33</f>
        <v>0</v>
      </c>
      <c r="J2396" s="9">
        <f t="shared" si="1721"/>
        <v>0</v>
      </c>
      <c r="K2396" s="9">
        <f t="shared" si="1721"/>
        <v>0</v>
      </c>
      <c r="L2396" s="9">
        <f t="shared" si="1721"/>
        <v>0</v>
      </c>
      <c r="M2396" s="9">
        <f t="shared" si="1721"/>
        <v>0</v>
      </c>
      <c r="N2396" s="204">
        <f t="shared" si="1721"/>
        <v>0</v>
      </c>
      <c r="O2396" s="9">
        <f t="shared" si="1721"/>
        <v>0</v>
      </c>
      <c r="P2396" s="9">
        <f t="shared" si="1721"/>
        <v>0</v>
      </c>
      <c r="Q2396" s="9">
        <f t="shared" si="1721"/>
        <v>0</v>
      </c>
      <c r="R2396" s="9">
        <f t="shared" si="1721"/>
        <v>0</v>
      </c>
      <c r="S2396" s="18">
        <f t="shared" si="1721"/>
        <v>0</v>
      </c>
      <c r="T2396" s="204">
        <f t="shared" ref="T2396:AH2396" si="1722">T1989/T$33</f>
        <v>0</v>
      </c>
      <c r="U2396" s="9">
        <f t="shared" si="1722"/>
        <v>0</v>
      </c>
      <c r="V2396" s="9">
        <f t="shared" si="1722"/>
        <v>0</v>
      </c>
      <c r="W2396" s="9">
        <f t="shared" si="1722"/>
        <v>0</v>
      </c>
      <c r="X2396" s="18">
        <f t="shared" si="1722"/>
        <v>0</v>
      </c>
      <c r="Y2396" s="9">
        <f t="shared" si="1722"/>
        <v>0</v>
      </c>
      <c r="Z2396" s="9">
        <f t="shared" si="1722"/>
        <v>0</v>
      </c>
      <c r="AA2396" s="9">
        <f t="shared" si="1722"/>
        <v>0</v>
      </c>
      <c r="AB2396" s="9">
        <f t="shared" si="1722"/>
        <v>0</v>
      </c>
      <c r="AC2396" s="18">
        <f t="shared" si="1722"/>
        <v>0</v>
      </c>
      <c r="AD2396" s="9">
        <f t="shared" si="1722"/>
        <v>0</v>
      </c>
      <c r="AE2396" s="9">
        <f t="shared" si="1722"/>
        <v>0</v>
      </c>
      <c r="AF2396" s="9">
        <f t="shared" si="1722"/>
        <v>0</v>
      </c>
      <c r="AG2396" s="9">
        <f t="shared" si="1722"/>
        <v>0</v>
      </c>
      <c r="AH2396" s="18">
        <f t="shared" si="1722"/>
        <v>0</v>
      </c>
      <c r="AI2396" s="17"/>
      <c r="AM2396" s="109"/>
    </row>
    <row r="2397" spans="1:39" outlineLevel="2">
      <c r="A2397" s="37">
        <f>ROW()</f>
        <v>2397</v>
      </c>
      <c r="C2397" s="6" t="s">
        <v>477</v>
      </c>
      <c r="I2397" s="204">
        <f t="shared" ref="I2397:S2397" si="1723">I1990/$M$33</f>
        <v>0</v>
      </c>
      <c r="J2397" s="9">
        <f t="shared" si="1723"/>
        <v>0</v>
      </c>
      <c r="K2397" s="9">
        <f t="shared" si="1723"/>
        <v>0</v>
      </c>
      <c r="L2397" s="9">
        <f t="shared" si="1723"/>
        <v>0</v>
      </c>
      <c r="M2397" s="9">
        <f t="shared" si="1723"/>
        <v>0</v>
      </c>
      <c r="N2397" s="204">
        <f t="shared" si="1723"/>
        <v>0</v>
      </c>
      <c r="O2397" s="9">
        <f t="shared" si="1723"/>
        <v>0</v>
      </c>
      <c r="P2397" s="9">
        <f t="shared" si="1723"/>
        <v>0</v>
      </c>
      <c r="Q2397" s="9">
        <f t="shared" si="1723"/>
        <v>0</v>
      </c>
      <c r="R2397" s="9">
        <f t="shared" si="1723"/>
        <v>0</v>
      </c>
      <c r="S2397" s="18">
        <f t="shared" si="1723"/>
        <v>0</v>
      </c>
      <c r="T2397" s="204">
        <f t="shared" ref="T2397:AH2397" si="1724">T1990/T$33</f>
        <v>0</v>
      </c>
      <c r="U2397" s="9">
        <f t="shared" si="1724"/>
        <v>0</v>
      </c>
      <c r="V2397" s="9">
        <f t="shared" si="1724"/>
        <v>0</v>
      </c>
      <c r="W2397" s="9">
        <f t="shared" si="1724"/>
        <v>0</v>
      </c>
      <c r="X2397" s="18">
        <f t="shared" si="1724"/>
        <v>0</v>
      </c>
      <c r="Y2397" s="9">
        <f t="shared" si="1724"/>
        <v>0</v>
      </c>
      <c r="Z2397" s="9">
        <f t="shared" si="1724"/>
        <v>0</v>
      </c>
      <c r="AA2397" s="9">
        <f t="shared" si="1724"/>
        <v>0</v>
      </c>
      <c r="AB2397" s="9">
        <f t="shared" si="1724"/>
        <v>0</v>
      </c>
      <c r="AC2397" s="18">
        <f t="shared" si="1724"/>
        <v>0</v>
      </c>
      <c r="AD2397" s="9">
        <f t="shared" si="1724"/>
        <v>0</v>
      </c>
      <c r="AE2397" s="9">
        <f t="shared" si="1724"/>
        <v>0</v>
      </c>
      <c r="AF2397" s="9">
        <f t="shared" si="1724"/>
        <v>0</v>
      </c>
      <c r="AG2397" s="9">
        <f t="shared" si="1724"/>
        <v>0</v>
      </c>
      <c r="AH2397" s="18">
        <f t="shared" si="1724"/>
        <v>0</v>
      </c>
      <c r="AI2397" s="17"/>
      <c r="AM2397" s="109"/>
    </row>
    <row r="2398" spans="1:39" outlineLevel="2">
      <c r="A2398" s="37">
        <f>ROW()</f>
        <v>2398</v>
      </c>
      <c r="C2398" s="6" t="s">
        <v>511</v>
      </c>
      <c r="I2398" s="204">
        <f t="shared" ref="I2398:S2398" si="1725">I1991/$M$33</f>
        <v>0</v>
      </c>
      <c r="J2398" s="9">
        <f t="shared" si="1725"/>
        <v>0</v>
      </c>
      <c r="K2398" s="9">
        <f t="shared" si="1725"/>
        <v>0</v>
      </c>
      <c r="L2398" s="9">
        <f t="shared" si="1725"/>
        <v>0</v>
      </c>
      <c r="M2398" s="9">
        <f t="shared" si="1725"/>
        <v>0</v>
      </c>
      <c r="N2398" s="204">
        <f t="shared" si="1725"/>
        <v>0</v>
      </c>
      <c r="O2398" s="9">
        <f t="shared" si="1725"/>
        <v>0</v>
      </c>
      <c r="P2398" s="9">
        <f t="shared" si="1725"/>
        <v>0</v>
      </c>
      <c r="Q2398" s="9">
        <f t="shared" si="1725"/>
        <v>0</v>
      </c>
      <c r="R2398" s="9">
        <f t="shared" si="1725"/>
        <v>0</v>
      </c>
      <c r="S2398" s="18">
        <f t="shared" si="1725"/>
        <v>0</v>
      </c>
      <c r="T2398" s="204">
        <f t="shared" ref="T2398:AH2398" si="1726">T1991/T$33</f>
        <v>0</v>
      </c>
      <c r="U2398" s="9">
        <f t="shared" si="1726"/>
        <v>0</v>
      </c>
      <c r="V2398" s="9">
        <f t="shared" si="1726"/>
        <v>0</v>
      </c>
      <c r="W2398" s="9">
        <f t="shared" si="1726"/>
        <v>0</v>
      </c>
      <c r="X2398" s="18">
        <f t="shared" si="1726"/>
        <v>0</v>
      </c>
      <c r="Y2398" s="9">
        <f t="shared" si="1726"/>
        <v>0</v>
      </c>
      <c r="Z2398" s="9">
        <f t="shared" si="1726"/>
        <v>0</v>
      </c>
      <c r="AA2398" s="9">
        <f t="shared" si="1726"/>
        <v>0</v>
      </c>
      <c r="AB2398" s="9">
        <f t="shared" si="1726"/>
        <v>0</v>
      </c>
      <c r="AC2398" s="18">
        <f t="shared" si="1726"/>
        <v>0</v>
      </c>
      <c r="AD2398" s="9">
        <f t="shared" si="1726"/>
        <v>0</v>
      </c>
      <c r="AE2398" s="9">
        <f t="shared" si="1726"/>
        <v>0</v>
      </c>
      <c r="AF2398" s="9">
        <f t="shared" si="1726"/>
        <v>0</v>
      </c>
      <c r="AG2398" s="9">
        <f t="shared" si="1726"/>
        <v>0</v>
      </c>
      <c r="AH2398" s="18">
        <f t="shared" si="1726"/>
        <v>0</v>
      </c>
      <c r="AI2398" s="17"/>
      <c r="AM2398" s="109"/>
    </row>
    <row r="2399" spans="1:39" outlineLevel="2">
      <c r="A2399" s="37">
        <f>ROW()</f>
        <v>2399</v>
      </c>
      <c r="C2399" s="6" t="s">
        <v>655</v>
      </c>
      <c r="I2399" s="204"/>
      <c r="J2399" s="9"/>
      <c r="K2399" s="9"/>
      <c r="L2399" s="9"/>
      <c r="M2399" s="9"/>
      <c r="N2399" s="204"/>
      <c r="O2399" s="9"/>
      <c r="P2399" s="9"/>
      <c r="Q2399" s="9"/>
      <c r="R2399" s="9"/>
      <c r="S2399" s="18"/>
      <c r="T2399" s="204"/>
      <c r="U2399" s="9"/>
      <c r="V2399" s="9"/>
      <c r="W2399" s="9"/>
      <c r="X2399" s="18"/>
      <c r="Y2399" s="9"/>
      <c r="Z2399" s="9"/>
      <c r="AA2399" s="9"/>
      <c r="AB2399" s="9"/>
      <c r="AC2399" s="18"/>
      <c r="AD2399" s="9"/>
      <c r="AE2399" s="9"/>
      <c r="AF2399" s="9"/>
      <c r="AG2399" s="9"/>
      <c r="AH2399" s="18"/>
      <c r="AI2399" s="17"/>
      <c r="AM2399" s="109"/>
    </row>
    <row r="2400" spans="1:39" outlineLevel="2">
      <c r="A2400" s="37">
        <f>ROW()</f>
        <v>2400</v>
      </c>
      <c r="C2400" s="6" t="s">
        <v>656</v>
      </c>
      <c r="I2400" s="204"/>
      <c r="J2400" s="9"/>
      <c r="K2400" s="9"/>
      <c r="L2400" s="9"/>
      <c r="M2400" s="9"/>
      <c r="N2400" s="204"/>
      <c r="O2400" s="9"/>
      <c r="P2400" s="9"/>
      <c r="Q2400" s="9"/>
      <c r="R2400" s="9"/>
      <c r="S2400" s="18"/>
      <c r="T2400" s="204"/>
      <c r="U2400" s="9"/>
      <c r="V2400" s="9"/>
      <c r="W2400" s="9"/>
      <c r="X2400" s="18"/>
      <c r="Y2400" s="9"/>
      <c r="Z2400" s="9"/>
      <c r="AA2400" s="9"/>
      <c r="AB2400" s="9"/>
      <c r="AC2400" s="18"/>
      <c r="AD2400" s="9"/>
      <c r="AE2400" s="9"/>
      <c r="AF2400" s="9"/>
      <c r="AG2400" s="9"/>
      <c r="AH2400" s="18"/>
      <c r="AI2400" s="17"/>
      <c r="AM2400" s="109"/>
    </row>
    <row r="2401" spans="1:39" outlineLevel="2">
      <c r="A2401" s="37">
        <f>ROW()</f>
        <v>2401</v>
      </c>
      <c r="C2401" s="6" t="s">
        <v>667</v>
      </c>
      <c r="I2401" s="204"/>
      <c r="J2401" s="9"/>
      <c r="K2401" s="9"/>
      <c r="L2401" s="9"/>
      <c r="M2401" s="9"/>
      <c r="N2401" s="204"/>
      <c r="O2401" s="9"/>
      <c r="P2401" s="9"/>
      <c r="Q2401" s="9"/>
      <c r="R2401" s="9"/>
      <c r="S2401" s="18"/>
      <c r="T2401" s="204"/>
      <c r="U2401" s="9"/>
      <c r="V2401" s="9"/>
      <c r="W2401" s="9"/>
      <c r="X2401" s="18"/>
      <c r="Y2401" s="9"/>
      <c r="Z2401" s="9"/>
      <c r="AA2401" s="9"/>
      <c r="AB2401" s="9"/>
      <c r="AC2401" s="18"/>
      <c r="AD2401" s="9"/>
      <c r="AE2401" s="9"/>
      <c r="AF2401" s="9"/>
      <c r="AG2401" s="9"/>
      <c r="AH2401" s="18"/>
      <c r="AI2401" s="17"/>
      <c r="AM2401" s="109"/>
    </row>
    <row r="2402" spans="1:39" outlineLevel="2">
      <c r="A2402" s="37">
        <f>ROW()</f>
        <v>2402</v>
      </c>
      <c r="C2402" s="6" t="s">
        <v>212</v>
      </c>
      <c r="I2402" s="204">
        <f t="shared" ref="I2402:S2402" si="1727">I1995/$M$33</f>
        <v>0</v>
      </c>
      <c r="J2402" s="9">
        <f t="shared" si="1727"/>
        <v>0</v>
      </c>
      <c r="K2402" s="9">
        <f t="shared" si="1727"/>
        <v>0</v>
      </c>
      <c r="L2402" s="9">
        <f t="shared" si="1727"/>
        <v>0</v>
      </c>
      <c r="M2402" s="9">
        <f t="shared" si="1727"/>
        <v>0</v>
      </c>
      <c r="N2402" s="204">
        <f t="shared" si="1727"/>
        <v>0</v>
      </c>
      <c r="O2402" s="9">
        <f t="shared" si="1727"/>
        <v>0</v>
      </c>
      <c r="P2402" s="9">
        <f t="shared" si="1727"/>
        <v>0</v>
      </c>
      <c r="Q2402" s="9">
        <f t="shared" si="1727"/>
        <v>0</v>
      </c>
      <c r="R2402" s="9">
        <f t="shared" si="1727"/>
        <v>0</v>
      </c>
      <c r="S2402" s="18">
        <f t="shared" si="1727"/>
        <v>0</v>
      </c>
      <c r="T2402" s="204">
        <f t="shared" ref="T2402:AH2402" si="1728">T1995/T$33</f>
        <v>0</v>
      </c>
      <c r="U2402" s="9">
        <f t="shared" si="1728"/>
        <v>0</v>
      </c>
      <c r="V2402" s="9">
        <f t="shared" si="1728"/>
        <v>0</v>
      </c>
      <c r="W2402" s="9">
        <f t="shared" si="1728"/>
        <v>0</v>
      </c>
      <c r="X2402" s="18">
        <f t="shared" si="1728"/>
        <v>0</v>
      </c>
      <c r="Y2402" s="9">
        <f t="shared" si="1728"/>
        <v>0</v>
      </c>
      <c r="Z2402" s="9">
        <f t="shared" si="1728"/>
        <v>0</v>
      </c>
      <c r="AA2402" s="9">
        <f t="shared" si="1728"/>
        <v>0</v>
      </c>
      <c r="AB2402" s="9">
        <f t="shared" si="1728"/>
        <v>0</v>
      </c>
      <c r="AC2402" s="18">
        <f t="shared" si="1728"/>
        <v>0</v>
      </c>
      <c r="AD2402" s="9">
        <f t="shared" si="1728"/>
        <v>0</v>
      </c>
      <c r="AE2402" s="9">
        <f t="shared" si="1728"/>
        <v>0</v>
      </c>
      <c r="AF2402" s="9">
        <f t="shared" si="1728"/>
        <v>0</v>
      </c>
      <c r="AG2402" s="9">
        <f t="shared" si="1728"/>
        <v>0</v>
      </c>
      <c r="AH2402" s="18">
        <f t="shared" si="1728"/>
        <v>0</v>
      </c>
      <c r="AI2402" s="17"/>
      <c r="AM2402" s="109"/>
    </row>
    <row r="2403" spans="1:39" outlineLevel="2">
      <c r="A2403" s="37">
        <f>ROW()</f>
        <v>2403</v>
      </c>
      <c r="C2403" s="6" t="s">
        <v>362</v>
      </c>
      <c r="I2403" s="205">
        <f t="shared" ref="I2403:S2403" si="1729">I1996/$M$33</f>
        <v>0</v>
      </c>
      <c r="J2403" s="15">
        <f t="shared" si="1729"/>
        <v>0</v>
      </c>
      <c r="K2403" s="15">
        <f t="shared" si="1729"/>
        <v>0</v>
      </c>
      <c r="L2403" s="15">
        <f t="shared" si="1729"/>
        <v>0</v>
      </c>
      <c r="M2403" s="15">
        <f t="shared" si="1729"/>
        <v>0</v>
      </c>
      <c r="N2403" s="205">
        <f t="shared" si="1729"/>
        <v>0</v>
      </c>
      <c r="O2403" s="15">
        <f t="shared" si="1729"/>
        <v>0</v>
      </c>
      <c r="P2403" s="15">
        <f t="shared" si="1729"/>
        <v>0</v>
      </c>
      <c r="Q2403" s="15">
        <f t="shared" si="1729"/>
        <v>0</v>
      </c>
      <c r="R2403" s="15">
        <f t="shared" si="1729"/>
        <v>0</v>
      </c>
      <c r="S2403" s="206">
        <f t="shared" si="1729"/>
        <v>0</v>
      </c>
      <c r="T2403" s="205">
        <f t="shared" ref="T2403:AH2403" si="1730">T1996/T$33</f>
        <v>0</v>
      </c>
      <c r="U2403" s="15">
        <f t="shared" si="1730"/>
        <v>0</v>
      </c>
      <c r="V2403" s="15">
        <f t="shared" si="1730"/>
        <v>0</v>
      </c>
      <c r="W2403" s="15">
        <f t="shared" si="1730"/>
        <v>0</v>
      </c>
      <c r="X2403" s="206">
        <f t="shared" si="1730"/>
        <v>0</v>
      </c>
      <c r="Y2403" s="15">
        <f t="shared" si="1730"/>
        <v>0</v>
      </c>
      <c r="Z2403" s="15">
        <f t="shared" si="1730"/>
        <v>0</v>
      </c>
      <c r="AA2403" s="15">
        <f t="shared" si="1730"/>
        <v>0</v>
      </c>
      <c r="AB2403" s="15">
        <f t="shared" si="1730"/>
        <v>0</v>
      </c>
      <c r="AC2403" s="206">
        <f t="shared" si="1730"/>
        <v>0</v>
      </c>
      <c r="AD2403" s="15">
        <f t="shared" si="1730"/>
        <v>0</v>
      </c>
      <c r="AE2403" s="15">
        <f t="shared" si="1730"/>
        <v>0</v>
      </c>
      <c r="AF2403" s="15">
        <f t="shared" si="1730"/>
        <v>0</v>
      </c>
      <c r="AG2403" s="15">
        <f t="shared" si="1730"/>
        <v>0</v>
      </c>
      <c r="AH2403" s="206">
        <f t="shared" si="1730"/>
        <v>0</v>
      </c>
      <c r="AI2403" s="17"/>
      <c r="AM2403" s="109"/>
    </row>
    <row r="2404" spans="1:39" outlineLevel="2">
      <c r="A2404" s="37">
        <f>ROW()</f>
        <v>2404</v>
      </c>
      <c r="C2404" s="6" t="s">
        <v>1</v>
      </c>
      <c r="I2404" s="204">
        <f t="shared" ref="I2404:AC2404" si="1731">SUM(I2391:I2403)</f>
        <v>0</v>
      </c>
      <c r="J2404" s="9">
        <f t="shared" si="1731"/>
        <v>0</v>
      </c>
      <c r="K2404" s="9">
        <f t="shared" si="1731"/>
        <v>0</v>
      </c>
      <c r="L2404" s="9">
        <f t="shared" si="1731"/>
        <v>0</v>
      </c>
      <c r="M2404" s="9">
        <f t="shared" si="1731"/>
        <v>0</v>
      </c>
      <c r="N2404" s="204">
        <f t="shared" si="1731"/>
        <v>0</v>
      </c>
      <c r="O2404" s="9">
        <f t="shared" si="1731"/>
        <v>0</v>
      </c>
      <c r="P2404" s="9">
        <f t="shared" si="1731"/>
        <v>0</v>
      </c>
      <c r="Q2404" s="9">
        <f t="shared" si="1731"/>
        <v>0</v>
      </c>
      <c r="R2404" s="9">
        <f t="shared" si="1731"/>
        <v>0</v>
      </c>
      <c r="S2404" s="18">
        <f t="shared" si="1731"/>
        <v>0</v>
      </c>
      <c r="T2404" s="204">
        <f t="shared" si="1731"/>
        <v>0</v>
      </c>
      <c r="U2404" s="9">
        <f t="shared" si="1731"/>
        <v>0</v>
      </c>
      <c r="V2404" s="9">
        <f t="shared" si="1731"/>
        <v>0</v>
      </c>
      <c r="W2404" s="9">
        <f t="shared" si="1731"/>
        <v>0</v>
      </c>
      <c r="X2404" s="18">
        <f t="shared" si="1731"/>
        <v>0</v>
      </c>
      <c r="Y2404" s="9">
        <f t="shared" si="1731"/>
        <v>0</v>
      </c>
      <c r="Z2404" s="9">
        <f t="shared" si="1731"/>
        <v>0</v>
      </c>
      <c r="AA2404" s="9">
        <f t="shared" si="1731"/>
        <v>0</v>
      </c>
      <c r="AB2404" s="9">
        <f t="shared" si="1731"/>
        <v>0</v>
      </c>
      <c r="AC2404" s="18">
        <f t="shared" si="1731"/>
        <v>0</v>
      </c>
      <c r="AD2404" s="9">
        <f t="shared" ref="AD2404:AH2404" si="1732">SUM(AD2391:AD2403)</f>
        <v>0</v>
      </c>
      <c r="AE2404" s="9">
        <f t="shared" si="1732"/>
        <v>0</v>
      </c>
      <c r="AF2404" s="9">
        <f t="shared" si="1732"/>
        <v>0</v>
      </c>
      <c r="AG2404" s="9">
        <f t="shared" si="1732"/>
        <v>0</v>
      </c>
      <c r="AH2404" s="18">
        <f t="shared" si="1732"/>
        <v>0</v>
      </c>
      <c r="AI2404" s="17"/>
      <c r="AM2404" s="109"/>
    </row>
    <row r="2405" spans="1:39" outlineLevel="2">
      <c r="A2405" s="37">
        <f>ROW()</f>
        <v>2405</v>
      </c>
      <c r="B2405" s="64" t="s">
        <v>463</v>
      </c>
      <c r="I2405" s="1296" t="str">
        <f>"AA1 [m$ "&amp;$E$33&amp;"]"</f>
        <v>AA1 [m$ 31/12/2024]</v>
      </c>
      <c r="J2405" s="1297"/>
      <c r="K2405" s="1297"/>
      <c r="L2405" s="1297"/>
      <c r="M2405" s="1297"/>
      <c r="N2405" s="1293" t="str">
        <f>"AA2 [m$ "&amp;$E$33&amp;"]"</f>
        <v>AA2 [m$ 31/12/2024]</v>
      </c>
      <c r="O2405" s="1294"/>
      <c r="P2405" s="1294"/>
      <c r="Q2405" s="1294"/>
      <c r="R2405" s="1294"/>
      <c r="S2405" s="1295"/>
      <c r="T2405" s="1293" t="str">
        <f>"AA3 [m$ "&amp;$E$33&amp;"]"</f>
        <v>AA3 [m$ 31/12/2024]</v>
      </c>
      <c r="U2405" s="1294"/>
      <c r="V2405" s="1294"/>
      <c r="W2405" s="1294"/>
      <c r="X2405" s="1295"/>
      <c r="Y2405" s="1294" t="str">
        <f>"AA4 [m$ "&amp;$E$33&amp;"]"</f>
        <v>AA4 [m$ 31/12/2024]</v>
      </c>
      <c r="Z2405" s="1294"/>
      <c r="AA2405" s="1294"/>
      <c r="AB2405" s="1294"/>
      <c r="AC2405" s="1295"/>
      <c r="AD2405" s="1294" t="str">
        <f>"AA5 [m$ "&amp;$E$33&amp;"]"</f>
        <v>AA5 [m$ 31/12/2024]</v>
      </c>
      <c r="AE2405" s="1294"/>
      <c r="AF2405" s="1294"/>
      <c r="AG2405" s="1294"/>
      <c r="AH2405" s="1295"/>
      <c r="AI2405" s="17"/>
      <c r="AM2405" s="109"/>
    </row>
    <row r="2406" spans="1:39" outlineLevel="2">
      <c r="A2406" s="37">
        <f>ROW()</f>
        <v>2406</v>
      </c>
      <c r="C2406" s="167" t="s">
        <v>2</v>
      </c>
      <c r="I2406" s="204">
        <f t="shared" ref="I2406:S2406" si="1733">I1999/$M$33</f>
        <v>0</v>
      </c>
      <c r="J2406" s="9">
        <f t="shared" si="1733"/>
        <v>0</v>
      </c>
      <c r="K2406" s="9">
        <f t="shared" si="1733"/>
        <v>0</v>
      </c>
      <c r="L2406" s="9">
        <f t="shared" si="1733"/>
        <v>0</v>
      </c>
      <c r="M2406" s="9">
        <f t="shared" si="1733"/>
        <v>0</v>
      </c>
      <c r="N2406" s="204">
        <f t="shared" si="1733"/>
        <v>0</v>
      </c>
      <c r="O2406" s="9">
        <f t="shared" si="1733"/>
        <v>0</v>
      </c>
      <c r="P2406" s="9">
        <f t="shared" si="1733"/>
        <v>0</v>
      </c>
      <c r="Q2406" s="9">
        <f t="shared" si="1733"/>
        <v>0</v>
      </c>
      <c r="R2406" s="9">
        <f t="shared" si="1733"/>
        <v>0</v>
      </c>
      <c r="S2406" s="18">
        <f t="shared" si="1733"/>
        <v>0</v>
      </c>
      <c r="T2406" s="204">
        <f t="shared" ref="T2406:AH2406" si="1734">T1999/T$33</f>
        <v>0</v>
      </c>
      <c r="U2406" s="9">
        <f t="shared" si="1734"/>
        <v>0</v>
      </c>
      <c r="V2406" s="9">
        <f t="shared" si="1734"/>
        <v>0</v>
      </c>
      <c r="W2406" s="9">
        <f t="shared" si="1734"/>
        <v>0</v>
      </c>
      <c r="X2406" s="18">
        <f t="shared" si="1734"/>
        <v>0</v>
      </c>
      <c r="Y2406" s="9">
        <f t="shared" si="1734"/>
        <v>0</v>
      </c>
      <c r="Z2406" s="9">
        <f t="shared" si="1734"/>
        <v>0</v>
      </c>
      <c r="AA2406" s="9">
        <f t="shared" si="1734"/>
        <v>0</v>
      </c>
      <c r="AB2406" s="9">
        <f t="shared" si="1734"/>
        <v>0</v>
      </c>
      <c r="AC2406" s="18">
        <f t="shared" si="1734"/>
        <v>0</v>
      </c>
      <c r="AD2406" s="9">
        <f t="shared" si="1734"/>
        <v>0</v>
      </c>
      <c r="AE2406" s="9">
        <f t="shared" si="1734"/>
        <v>0</v>
      </c>
      <c r="AF2406" s="9">
        <f t="shared" si="1734"/>
        <v>0</v>
      </c>
      <c r="AG2406" s="9">
        <f t="shared" si="1734"/>
        <v>0</v>
      </c>
      <c r="AH2406" s="18">
        <f t="shared" si="1734"/>
        <v>0</v>
      </c>
      <c r="AI2406" s="17"/>
      <c r="AM2406" s="109"/>
    </row>
    <row r="2407" spans="1:39" outlineLevel="2">
      <c r="A2407" s="37">
        <f>ROW()</f>
        <v>2407</v>
      </c>
      <c r="C2407" s="6" t="s">
        <v>3</v>
      </c>
      <c r="I2407" s="204">
        <f t="shared" ref="I2407:S2407" si="1735">I2000/$M$33</f>
        <v>0</v>
      </c>
      <c r="J2407" s="9">
        <f t="shared" si="1735"/>
        <v>0</v>
      </c>
      <c r="K2407" s="9">
        <f t="shared" si="1735"/>
        <v>0</v>
      </c>
      <c r="L2407" s="9">
        <f t="shared" si="1735"/>
        <v>0</v>
      </c>
      <c r="M2407" s="9">
        <f t="shared" si="1735"/>
        <v>0</v>
      </c>
      <c r="N2407" s="204">
        <f t="shared" si="1735"/>
        <v>0</v>
      </c>
      <c r="O2407" s="9">
        <f t="shared" si="1735"/>
        <v>0</v>
      </c>
      <c r="P2407" s="9">
        <f t="shared" si="1735"/>
        <v>0</v>
      </c>
      <c r="Q2407" s="9">
        <f t="shared" si="1735"/>
        <v>0</v>
      </c>
      <c r="R2407" s="9">
        <f t="shared" si="1735"/>
        <v>0</v>
      </c>
      <c r="S2407" s="18">
        <f t="shared" si="1735"/>
        <v>0</v>
      </c>
      <c r="T2407" s="204">
        <f t="shared" ref="T2407:AH2407" si="1736">T2000/T$33</f>
        <v>0</v>
      </c>
      <c r="U2407" s="9">
        <f t="shared" si="1736"/>
        <v>0</v>
      </c>
      <c r="V2407" s="9">
        <f t="shared" si="1736"/>
        <v>0</v>
      </c>
      <c r="W2407" s="9">
        <f t="shared" si="1736"/>
        <v>0</v>
      </c>
      <c r="X2407" s="18">
        <f t="shared" si="1736"/>
        <v>0</v>
      </c>
      <c r="Y2407" s="9">
        <f t="shared" si="1736"/>
        <v>0</v>
      </c>
      <c r="Z2407" s="9">
        <f t="shared" si="1736"/>
        <v>0</v>
      </c>
      <c r="AA2407" s="9">
        <f t="shared" si="1736"/>
        <v>0</v>
      </c>
      <c r="AB2407" s="9">
        <f t="shared" si="1736"/>
        <v>0</v>
      </c>
      <c r="AC2407" s="18">
        <f t="shared" si="1736"/>
        <v>0</v>
      </c>
      <c r="AD2407" s="9">
        <f t="shared" si="1736"/>
        <v>0</v>
      </c>
      <c r="AE2407" s="9">
        <f t="shared" si="1736"/>
        <v>0</v>
      </c>
      <c r="AF2407" s="9">
        <f t="shared" si="1736"/>
        <v>0</v>
      </c>
      <c r="AG2407" s="9">
        <f t="shared" si="1736"/>
        <v>0</v>
      </c>
      <c r="AH2407" s="18">
        <f t="shared" si="1736"/>
        <v>0</v>
      </c>
      <c r="AI2407" s="17"/>
      <c r="AM2407" s="109"/>
    </row>
    <row r="2408" spans="1:39" outlineLevel="2">
      <c r="A2408" s="37">
        <f>ROW()</f>
        <v>2408</v>
      </c>
      <c r="C2408" s="6" t="s">
        <v>4</v>
      </c>
      <c r="I2408" s="204">
        <f t="shared" ref="I2408:S2408" si="1737">I2001/$M$33</f>
        <v>0</v>
      </c>
      <c r="J2408" s="9">
        <f t="shared" si="1737"/>
        <v>0</v>
      </c>
      <c r="K2408" s="9">
        <f t="shared" si="1737"/>
        <v>0</v>
      </c>
      <c r="L2408" s="9">
        <f t="shared" si="1737"/>
        <v>0</v>
      </c>
      <c r="M2408" s="9">
        <f t="shared" si="1737"/>
        <v>0</v>
      </c>
      <c r="N2408" s="204">
        <f t="shared" si="1737"/>
        <v>0</v>
      </c>
      <c r="O2408" s="9">
        <f t="shared" si="1737"/>
        <v>0</v>
      </c>
      <c r="P2408" s="9">
        <f t="shared" si="1737"/>
        <v>0</v>
      </c>
      <c r="Q2408" s="9">
        <f t="shared" si="1737"/>
        <v>0</v>
      </c>
      <c r="R2408" s="9">
        <f t="shared" si="1737"/>
        <v>0</v>
      </c>
      <c r="S2408" s="18">
        <f t="shared" si="1737"/>
        <v>0</v>
      </c>
      <c r="T2408" s="204">
        <f t="shared" ref="T2408:AH2408" si="1738">T2001/T$33</f>
        <v>0</v>
      </c>
      <c r="U2408" s="9">
        <f t="shared" si="1738"/>
        <v>0</v>
      </c>
      <c r="V2408" s="9">
        <f t="shared" si="1738"/>
        <v>0</v>
      </c>
      <c r="W2408" s="9">
        <f t="shared" si="1738"/>
        <v>0</v>
      </c>
      <c r="X2408" s="18">
        <f t="shared" si="1738"/>
        <v>0</v>
      </c>
      <c r="Y2408" s="9">
        <f t="shared" si="1738"/>
        <v>0</v>
      </c>
      <c r="Z2408" s="9">
        <f t="shared" si="1738"/>
        <v>0</v>
      </c>
      <c r="AA2408" s="9">
        <f t="shared" si="1738"/>
        <v>0</v>
      </c>
      <c r="AB2408" s="9">
        <f t="shared" si="1738"/>
        <v>0</v>
      </c>
      <c r="AC2408" s="18">
        <f t="shared" si="1738"/>
        <v>0</v>
      </c>
      <c r="AD2408" s="9">
        <f t="shared" si="1738"/>
        <v>0</v>
      </c>
      <c r="AE2408" s="9">
        <f t="shared" si="1738"/>
        <v>0</v>
      </c>
      <c r="AF2408" s="9">
        <f t="shared" si="1738"/>
        <v>0</v>
      </c>
      <c r="AG2408" s="9">
        <f t="shared" si="1738"/>
        <v>0</v>
      </c>
      <c r="AH2408" s="18">
        <f t="shared" si="1738"/>
        <v>0</v>
      </c>
      <c r="AI2408" s="17"/>
      <c r="AM2408" s="109"/>
    </row>
    <row r="2409" spans="1:39" outlineLevel="2">
      <c r="A2409" s="37">
        <f>ROW()</f>
        <v>2409</v>
      </c>
      <c r="C2409" s="6" t="s">
        <v>208</v>
      </c>
      <c r="I2409" s="204">
        <f t="shared" ref="I2409:S2409" si="1739">I2002/$M$33</f>
        <v>0</v>
      </c>
      <c r="J2409" s="9">
        <f t="shared" si="1739"/>
        <v>0</v>
      </c>
      <c r="K2409" s="9">
        <f t="shared" si="1739"/>
        <v>0</v>
      </c>
      <c r="L2409" s="9">
        <f t="shared" si="1739"/>
        <v>0</v>
      </c>
      <c r="M2409" s="9">
        <f t="shared" si="1739"/>
        <v>0</v>
      </c>
      <c r="N2409" s="204">
        <f t="shared" si="1739"/>
        <v>0</v>
      </c>
      <c r="O2409" s="9">
        <f t="shared" si="1739"/>
        <v>0</v>
      </c>
      <c r="P2409" s="9">
        <f t="shared" si="1739"/>
        <v>0</v>
      </c>
      <c r="Q2409" s="9">
        <f t="shared" si="1739"/>
        <v>0</v>
      </c>
      <c r="R2409" s="9">
        <f t="shared" si="1739"/>
        <v>0</v>
      </c>
      <c r="S2409" s="18">
        <f t="shared" si="1739"/>
        <v>0</v>
      </c>
      <c r="T2409" s="204">
        <f t="shared" ref="T2409:AH2409" si="1740">T2002/T$33</f>
        <v>0</v>
      </c>
      <c r="U2409" s="9">
        <f t="shared" si="1740"/>
        <v>0</v>
      </c>
      <c r="V2409" s="9">
        <f t="shared" si="1740"/>
        <v>0</v>
      </c>
      <c r="W2409" s="9">
        <f t="shared" si="1740"/>
        <v>0</v>
      </c>
      <c r="X2409" s="18">
        <f t="shared" si="1740"/>
        <v>0</v>
      </c>
      <c r="Y2409" s="9">
        <f t="shared" si="1740"/>
        <v>0</v>
      </c>
      <c r="Z2409" s="9">
        <f t="shared" si="1740"/>
        <v>0</v>
      </c>
      <c r="AA2409" s="9">
        <f t="shared" si="1740"/>
        <v>0</v>
      </c>
      <c r="AB2409" s="9">
        <f t="shared" si="1740"/>
        <v>0</v>
      </c>
      <c r="AC2409" s="18">
        <f t="shared" si="1740"/>
        <v>0</v>
      </c>
      <c r="AD2409" s="9">
        <f t="shared" si="1740"/>
        <v>0</v>
      </c>
      <c r="AE2409" s="9">
        <f t="shared" si="1740"/>
        <v>0</v>
      </c>
      <c r="AF2409" s="9">
        <f t="shared" si="1740"/>
        <v>0</v>
      </c>
      <c r="AG2409" s="9">
        <f t="shared" si="1740"/>
        <v>0</v>
      </c>
      <c r="AH2409" s="18">
        <f t="shared" si="1740"/>
        <v>0</v>
      </c>
      <c r="AI2409" s="17"/>
      <c r="AM2409" s="109"/>
    </row>
    <row r="2410" spans="1:39" outlineLevel="2">
      <c r="A2410" s="37">
        <f>ROW()</f>
        <v>2410</v>
      </c>
      <c r="C2410" s="6" t="s">
        <v>473</v>
      </c>
      <c r="I2410" s="204">
        <f t="shared" ref="I2410:S2410" si="1741">I2003/$M$33</f>
        <v>0</v>
      </c>
      <c r="J2410" s="9">
        <f t="shared" si="1741"/>
        <v>0</v>
      </c>
      <c r="K2410" s="9">
        <f t="shared" si="1741"/>
        <v>0</v>
      </c>
      <c r="L2410" s="9">
        <f t="shared" si="1741"/>
        <v>0</v>
      </c>
      <c r="M2410" s="9">
        <f t="shared" si="1741"/>
        <v>0</v>
      </c>
      <c r="N2410" s="204">
        <f t="shared" si="1741"/>
        <v>0</v>
      </c>
      <c r="O2410" s="9">
        <f t="shared" si="1741"/>
        <v>0</v>
      </c>
      <c r="P2410" s="9">
        <f t="shared" si="1741"/>
        <v>0</v>
      </c>
      <c r="Q2410" s="9">
        <f t="shared" si="1741"/>
        <v>0</v>
      </c>
      <c r="R2410" s="9">
        <f t="shared" si="1741"/>
        <v>0</v>
      </c>
      <c r="S2410" s="18">
        <f t="shared" si="1741"/>
        <v>0</v>
      </c>
      <c r="T2410" s="204">
        <f t="shared" ref="T2410:AH2410" si="1742">T2003/T$33</f>
        <v>0</v>
      </c>
      <c r="U2410" s="9">
        <f t="shared" si="1742"/>
        <v>0</v>
      </c>
      <c r="V2410" s="9">
        <f t="shared" si="1742"/>
        <v>0</v>
      </c>
      <c r="W2410" s="9">
        <f t="shared" si="1742"/>
        <v>0</v>
      </c>
      <c r="X2410" s="18">
        <f t="shared" si="1742"/>
        <v>0</v>
      </c>
      <c r="Y2410" s="9">
        <f t="shared" si="1742"/>
        <v>0</v>
      </c>
      <c r="Z2410" s="9">
        <f t="shared" si="1742"/>
        <v>0</v>
      </c>
      <c r="AA2410" s="9">
        <f t="shared" si="1742"/>
        <v>0</v>
      </c>
      <c r="AB2410" s="9">
        <f t="shared" si="1742"/>
        <v>0</v>
      </c>
      <c r="AC2410" s="18">
        <f t="shared" si="1742"/>
        <v>0</v>
      </c>
      <c r="AD2410" s="9">
        <f t="shared" si="1742"/>
        <v>0</v>
      </c>
      <c r="AE2410" s="9">
        <f t="shared" si="1742"/>
        <v>0</v>
      </c>
      <c r="AF2410" s="9">
        <f t="shared" si="1742"/>
        <v>0</v>
      </c>
      <c r="AG2410" s="9">
        <f t="shared" si="1742"/>
        <v>0</v>
      </c>
      <c r="AH2410" s="18">
        <f t="shared" si="1742"/>
        <v>0</v>
      </c>
      <c r="AI2410" s="17"/>
      <c r="AM2410" s="109"/>
    </row>
    <row r="2411" spans="1:39" outlineLevel="2">
      <c r="A2411" s="37">
        <f>ROW()</f>
        <v>2411</v>
      </c>
      <c r="C2411" s="6" t="s">
        <v>474</v>
      </c>
      <c r="I2411" s="204">
        <f t="shared" ref="I2411:S2411" si="1743">I2004/$M$33</f>
        <v>0</v>
      </c>
      <c r="J2411" s="9">
        <f t="shared" si="1743"/>
        <v>0</v>
      </c>
      <c r="K2411" s="9">
        <f t="shared" si="1743"/>
        <v>0</v>
      </c>
      <c r="L2411" s="9">
        <f t="shared" si="1743"/>
        <v>0</v>
      </c>
      <c r="M2411" s="9">
        <f t="shared" si="1743"/>
        <v>0</v>
      </c>
      <c r="N2411" s="204">
        <f t="shared" si="1743"/>
        <v>0</v>
      </c>
      <c r="O2411" s="9">
        <f t="shared" si="1743"/>
        <v>0</v>
      </c>
      <c r="P2411" s="9">
        <f t="shared" si="1743"/>
        <v>0</v>
      </c>
      <c r="Q2411" s="9">
        <f t="shared" si="1743"/>
        <v>0</v>
      </c>
      <c r="R2411" s="9">
        <f t="shared" si="1743"/>
        <v>0</v>
      </c>
      <c r="S2411" s="18">
        <f t="shared" si="1743"/>
        <v>0</v>
      </c>
      <c r="T2411" s="204">
        <f t="shared" ref="T2411:AH2411" si="1744">T2004/T$33</f>
        <v>0</v>
      </c>
      <c r="U2411" s="9">
        <f t="shared" si="1744"/>
        <v>0</v>
      </c>
      <c r="V2411" s="9">
        <f t="shared" si="1744"/>
        <v>0</v>
      </c>
      <c r="W2411" s="9">
        <f t="shared" si="1744"/>
        <v>0</v>
      </c>
      <c r="X2411" s="18">
        <f t="shared" si="1744"/>
        <v>0</v>
      </c>
      <c r="Y2411" s="9">
        <f t="shared" si="1744"/>
        <v>0</v>
      </c>
      <c r="Z2411" s="9">
        <f t="shared" si="1744"/>
        <v>0</v>
      </c>
      <c r="AA2411" s="9">
        <f t="shared" si="1744"/>
        <v>0</v>
      </c>
      <c r="AB2411" s="9">
        <f t="shared" si="1744"/>
        <v>0</v>
      </c>
      <c r="AC2411" s="18">
        <f t="shared" si="1744"/>
        <v>0</v>
      </c>
      <c r="AD2411" s="9">
        <f t="shared" si="1744"/>
        <v>0</v>
      </c>
      <c r="AE2411" s="9">
        <f t="shared" si="1744"/>
        <v>0</v>
      </c>
      <c r="AF2411" s="9">
        <f t="shared" si="1744"/>
        <v>0</v>
      </c>
      <c r="AG2411" s="9">
        <f t="shared" si="1744"/>
        <v>0</v>
      </c>
      <c r="AH2411" s="18">
        <f t="shared" si="1744"/>
        <v>0</v>
      </c>
      <c r="AI2411" s="17"/>
      <c r="AM2411" s="109"/>
    </row>
    <row r="2412" spans="1:39" outlineLevel="2">
      <c r="A2412" s="37">
        <f>ROW()</f>
        <v>2412</v>
      </c>
      <c r="C2412" s="6" t="s">
        <v>477</v>
      </c>
      <c r="I2412" s="204">
        <f t="shared" ref="I2412:S2412" si="1745">I2005/$M$33</f>
        <v>0</v>
      </c>
      <c r="J2412" s="9">
        <f t="shared" si="1745"/>
        <v>0</v>
      </c>
      <c r="K2412" s="9">
        <f t="shared" si="1745"/>
        <v>0</v>
      </c>
      <c r="L2412" s="9">
        <f t="shared" si="1745"/>
        <v>0</v>
      </c>
      <c r="M2412" s="9">
        <f t="shared" si="1745"/>
        <v>0</v>
      </c>
      <c r="N2412" s="204">
        <f t="shared" si="1745"/>
        <v>0</v>
      </c>
      <c r="O2412" s="9">
        <f t="shared" si="1745"/>
        <v>0</v>
      </c>
      <c r="P2412" s="9">
        <f t="shared" si="1745"/>
        <v>0</v>
      </c>
      <c r="Q2412" s="9">
        <f t="shared" si="1745"/>
        <v>0</v>
      </c>
      <c r="R2412" s="9">
        <f t="shared" si="1745"/>
        <v>0</v>
      </c>
      <c r="S2412" s="18">
        <f t="shared" si="1745"/>
        <v>0</v>
      </c>
      <c r="T2412" s="204">
        <f t="shared" ref="T2412:AH2412" si="1746">T2005/T$33</f>
        <v>0</v>
      </c>
      <c r="U2412" s="9">
        <f t="shared" si="1746"/>
        <v>0</v>
      </c>
      <c r="V2412" s="9">
        <f t="shared" si="1746"/>
        <v>0</v>
      </c>
      <c r="W2412" s="9">
        <f t="shared" si="1746"/>
        <v>0</v>
      </c>
      <c r="X2412" s="18">
        <f t="shared" si="1746"/>
        <v>0</v>
      </c>
      <c r="Y2412" s="9">
        <f t="shared" si="1746"/>
        <v>0</v>
      </c>
      <c r="Z2412" s="9">
        <f t="shared" si="1746"/>
        <v>0</v>
      </c>
      <c r="AA2412" s="9">
        <f t="shared" si="1746"/>
        <v>0</v>
      </c>
      <c r="AB2412" s="9">
        <f t="shared" si="1746"/>
        <v>0</v>
      </c>
      <c r="AC2412" s="18">
        <f t="shared" si="1746"/>
        <v>0</v>
      </c>
      <c r="AD2412" s="9">
        <f t="shared" si="1746"/>
        <v>0</v>
      </c>
      <c r="AE2412" s="9">
        <f t="shared" si="1746"/>
        <v>0</v>
      </c>
      <c r="AF2412" s="9">
        <f t="shared" si="1746"/>
        <v>0</v>
      </c>
      <c r="AG2412" s="9">
        <f t="shared" si="1746"/>
        <v>0</v>
      </c>
      <c r="AH2412" s="18">
        <f t="shared" si="1746"/>
        <v>0</v>
      </c>
      <c r="AI2412" s="17"/>
      <c r="AM2412" s="109"/>
    </row>
    <row r="2413" spans="1:39" outlineLevel="2">
      <c r="A2413" s="37">
        <f>ROW()</f>
        <v>2413</v>
      </c>
      <c r="C2413" s="6" t="s">
        <v>511</v>
      </c>
      <c r="I2413" s="204">
        <f t="shared" ref="I2413:S2413" si="1747">I2006/$M$33</f>
        <v>0</v>
      </c>
      <c r="J2413" s="9">
        <f t="shared" si="1747"/>
        <v>0</v>
      </c>
      <c r="K2413" s="9">
        <f t="shared" si="1747"/>
        <v>0</v>
      </c>
      <c r="L2413" s="9">
        <f t="shared" si="1747"/>
        <v>0</v>
      </c>
      <c r="M2413" s="9">
        <f t="shared" si="1747"/>
        <v>0</v>
      </c>
      <c r="N2413" s="204">
        <f t="shared" si="1747"/>
        <v>0</v>
      </c>
      <c r="O2413" s="9">
        <f t="shared" si="1747"/>
        <v>0</v>
      </c>
      <c r="P2413" s="9">
        <f t="shared" si="1747"/>
        <v>0</v>
      </c>
      <c r="Q2413" s="9">
        <f t="shared" si="1747"/>
        <v>0</v>
      </c>
      <c r="R2413" s="9">
        <f t="shared" si="1747"/>
        <v>0</v>
      </c>
      <c r="S2413" s="18">
        <f t="shared" si="1747"/>
        <v>0</v>
      </c>
      <c r="T2413" s="204">
        <f t="shared" ref="T2413:AH2413" si="1748">T2006/T$33</f>
        <v>0</v>
      </c>
      <c r="U2413" s="9">
        <f t="shared" si="1748"/>
        <v>0</v>
      </c>
      <c r="V2413" s="9">
        <f t="shared" si="1748"/>
        <v>0</v>
      </c>
      <c r="W2413" s="9">
        <f t="shared" si="1748"/>
        <v>0</v>
      </c>
      <c r="X2413" s="18">
        <f t="shared" si="1748"/>
        <v>0</v>
      </c>
      <c r="Y2413" s="9">
        <f t="shared" si="1748"/>
        <v>0</v>
      </c>
      <c r="Z2413" s="9">
        <f t="shared" si="1748"/>
        <v>0</v>
      </c>
      <c r="AA2413" s="9">
        <f t="shared" si="1748"/>
        <v>0</v>
      </c>
      <c r="AB2413" s="9">
        <f t="shared" si="1748"/>
        <v>0</v>
      </c>
      <c r="AC2413" s="18">
        <f t="shared" si="1748"/>
        <v>0</v>
      </c>
      <c r="AD2413" s="9">
        <f t="shared" si="1748"/>
        <v>0</v>
      </c>
      <c r="AE2413" s="9">
        <f t="shared" si="1748"/>
        <v>0</v>
      </c>
      <c r="AF2413" s="9">
        <f t="shared" si="1748"/>
        <v>0</v>
      </c>
      <c r="AG2413" s="9">
        <f t="shared" si="1748"/>
        <v>0</v>
      </c>
      <c r="AH2413" s="18">
        <f t="shared" si="1748"/>
        <v>0</v>
      </c>
      <c r="AI2413" s="17"/>
      <c r="AM2413" s="109"/>
    </row>
    <row r="2414" spans="1:39" outlineLevel="2">
      <c r="A2414" s="37">
        <f>ROW()</f>
        <v>2414</v>
      </c>
      <c r="C2414" s="6" t="s">
        <v>655</v>
      </c>
      <c r="I2414" s="204"/>
      <c r="J2414" s="9"/>
      <c r="K2414" s="9"/>
      <c r="L2414" s="9"/>
      <c r="M2414" s="9"/>
      <c r="N2414" s="204"/>
      <c r="O2414" s="9"/>
      <c r="P2414" s="9"/>
      <c r="Q2414" s="9"/>
      <c r="R2414" s="9"/>
      <c r="S2414" s="18"/>
      <c r="T2414" s="204"/>
      <c r="U2414" s="9"/>
      <c r="V2414" s="9"/>
      <c r="W2414" s="9"/>
      <c r="X2414" s="18"/>
      <c r="Y2414" s="9"/>
      <c r="Z2414" s="9"/>
      <c r="AA2414" s="9"/>
      <c r="AB2414" s="9"/>
      <c r="AC2414" s="18"/>
      <c r="AD2414" s="9"/>
      <c r="AE2414" s="9"/>
      <c r="AF2414" s="9"/>
      <c r="AG2414" s="9"/>
      <c r="AH2414" s="18"/>
      <c r="AI2414" s="17"/>
      <c r="AM2414" s="109"/>
    </row>
    <row r="2415" spans="1:39" outlineLevel="2">
      <c r="A2415" s="37">
        <f>ROW()</f>
        <v>2415</v>
      </c>
      <c r="C2415" s="6" t="s">
        <v>656</v>
      </c>
      <c r="I2415" s="204"/>
      <c r="J2415" s="9"/>
      <c r="K2415" s="9"/>
      <c r="L2415" s="9"/>
      <c r="M2415" s="9"/>
      <c r="N2415" s="204"/>
      <c r="O2415" s="9"/>
      <c r="P2415" s="9"/>
      <c r="Q2415" s="9"/>
      <c r="R2415" s="9"/>
      <c r="S2415" s="18"/>
      <c r="T2415" s="204"/>
      <c r="U2415" s="9"/>
      <c r="V2415" s="9"/>
      <c r="W2415" s="9"/>
      <c r="X2415" s="18"/>
      <c r="Y2415" s="9"/>
      <c r="Z2415" s="9"/>
      <c r="AA2415" s="9"/>
      <c r="AB2415" s="9"/>
      <c r="AC2415" s="18"/>
      <c r="AD2415" s="9"/>
      <c r="AE2415" s="9"/>
      <c r="AF2415" s="9"/>
      <c r="AG2415" s="9"/>
      <c r="AH2415" s="18"/>
      <c r="AI2415" s="17"/>
      <c r="AM2415" s="109"/>
    </row>
    <row r="2416" spans="1:39" outlineLevel="2">
      <c r="A2416" s="37">
        <f>ROW()</f>
        <v>2416</v>
      </c>
      <c r="C2416" s="6" t="s">
        <v>667</v>
      </c>
      <c r="I2416" s="204"/>
      <c r="J2416" s="9"/>
      <c r="K2416" s="9"/>
      <c r="L2416" s="9"/>
      <c r="M2416" s="9"/>
      <c r="N2416" s="204"/>
      <c r="O2416" s="9"/>
      <c r="P2416" s="9"/>
      <c r="Q2416" s="9"/>
      <c r="R2416" s="9"/>
      <c r="S2416" s="18"/>
      <c r="T2416" s="204"/>
      <c r="U2416" s="9"/>
      <c r="V2416" s="9"/>
      <c r="W2416" s="9"/>
      <c r="X2416" s="18"/>
      <c r="Y2416" s="9"/>
      <c r="Z2416" s="9"/>
      <c r="AA2416" s="9"/>
      <c r="AB2416" s="9"/>
      <c r="AC2416" s="18"/>
      <c r="AD2416" s="9"/>
      <c r="AE2416" s="9"/>
      <c r="AF2416" s="9"/>
      <c r="AG2416" s="9"/>
      <c r="AH2416" s="18"/>
      <c r="AI2416" s="17"/>
      <c r="AM2416" s="109"/>
    </row>
    <row r="2417" spans="1:39" outlineLevel="2">
      <c r="A2417" s="37">
        <f>ROW()</f>
        <v>2417</v>
      </c>
      <c r="C2417" s="6" t="s">
        <v>212</v>
      </c>
      <c r="I2417" s="204">
        <f t="shared" ref="I2417:S2417" si="1749">I2010/$M$33</f>
        <v>0</v>
      </c>
      <c r="J2417" s="9">
        <f t="shared" si="1749"/>
        <v>0</v>
      </c>
      <c r="K2417" s="9">
        <f t="shared" si="1749"/>
        <v>0</v>
      </c>
      <c r="L2417" s="9">
        <f t="shared" si="1749"/>
        <v>0</v>
      </c>
      <c r="M2417" s="9">
        <f t="shared" si="1749"/>
        <v>0</v>
      </c>
      <c r="N2417" s="204">
        <f t="shared" si="1749"/>
        <v>0</v>
      </c>
      <c r="O2417" s="9">
        <f t="shared" si="1749"/>
        <v>0</v>
      </c>
      <c r="P2417" s="9">
        <f t="shared" si="1749"/>
        <v>0</v>
      </c>
      <c r="Q2417" s="9">
        <f t="shared" si="1749"/>
        <v>0</v>
      </c>
      <c r="R2417" s="9">
        <f t="shared" si="1749"/>
        <v>0</v>
      </c>
      <c r="S2417" s="18">
        <f t="shared" si="1749"/>
        <v>0</v>
      </c>
      <c r="T2417" s="204">
        <f t="shared" ref="T2417:AH2417" si="1750">T2010/T$33</f>
        <v>0</v>
      </c>
      <c r="U2417" s="9">
        <f t="shared" si="1750"/>
        <v>0</v>
      </c>
      <c r="V2417" s="9">
        <f t="shared" si="1750"/>
        <v>0</v>
      </c>
      <c r="W2417" s="9">
        <f t="shared" si="1750"/>
        <v>0</v>
      </c>
      <c r="X2417" s="18">
        <f t="shared" si="1750"/>
        <v>0</v>
      </c>
      <c r="Y2417" s="9">
        <f t="shared" si="1750"/>
        <v>0</v>
      </c>
      <c r="Z2417" s="9">
        <f t="shared" si="1750"/>
        <v>0</v>
      </c>
      <c r="AA2417" s="9">
        <f t="shared" si="1750"/>
        <v>0</v>
      </c>
      <c r="AB2417" s="9">
        <f t="shared" si="1750"/>
        <v>0</v>
      </c>
      <c r="AC2417" s="18">
        <f t="shared" si="1750"/>
        <v>0</v>
      </c>
      <c r="AD2417" s="9">
        <f t="shared" si="1750"/>
        <v>0</v>
      </c>
      <c r="AE2417" s="9">
        <f t="shared" si="1750"/>
        <v>0</v>
      </c>
      <c r="AF2417" s="9">
        <f t="shared" si="1750"/>
        <v>0</v>
      </c>
      <c r="AG2417" s="9">
        <f t="shared" si="1750"/>
        <v>0</v>
      </c>
      <c r="AH2417" s="18">
        <f t="shared" si="1750"/>
        <v>0</v>
      </c>
      <c r="AI2417" s="17"/>
      <c r="AM2417" s="109"/>
    </row>
    <row r="2418" spans="1:39" outlineLevel="2">
      <c r="A2418" s="37">
        <f>ROW()</f>
        <v>2418</v>
      </c>
      <c r="C2418" s="6" t="s">
        <v>362</v>
      </c>
      <c r="I2418" s="205">
        <f t="shared" ref="I2418:S2418" si="1751">I2011/$M$33</f>
        <v>0</v>
      </c>
      <c r="J2418" s="15">
        <f t="shared" si="1751"/>
        <v>0</v>
      </c>
      <c r="K2418" s="15">
        <f t="shared" si="1751"/>
        <v>0</v>
      </c>
      <c r="L2418" s="15">
        <f t="shared" si="1751"/>
        <v>0</v>
      </c>
      <c r="M2418" s="15">
        <f t="shared" si="1751"/>
        <v>0</v>
      </c>
      <c r="N2418" s="205">
        <f t="shared" si="1751"/>
        <v>0</v>
      </c>
      <c r="O2418" s="15">
        <f t="shared" si="1751"/>
        <v>0</v>
      </c>
      <c r="P2418" s="15">
        <f t="shared" si="1751"/>
        <v>0</v>
      </c>
      <c r="Q2418" s="15">
        <f t="shared" si="1751"/>
        <v>0</v>
      </c>
      <c r="R2418" s="15">
        <f t="shared" si="1751"/>
        <v>0</v>
      </c>
      <c r="S2418" s="206">
        <f t="shared" si="1751"/>
        <v>0</v>
      </c>
      <c r="T2418" s="205">
        <f t="shared" ref="T2418:AH2418" si="1752">T2011/T$33</f>
        <v>0</v>
      </c>
      <c r="U2418" s="15">
        <f t="shared" si="1752"/>
        <v>0</v>
      </c>
      <c r="V2418" s="15">
        <f t="shared" si="1752"/>
        <v>0</v>
      </c>
      <c r="W2418" s="15">
        <f t="shared" si="1752"/>
        <v>0</v>
      </c>
      <c r="X2418" s="206">
        <f t="shared" si="1752"/>
        <v>0</v>
      </c>
      <c r="Y2418" s="15">
        <f t="shared" si="1752"/>
        <v>0</v>
      </c>
      <c r="Z2418" s="15">
        <f t="shared" si="1752"/>
        <v>0</v>
      </c>
      <c r="AA2418" s="15">
        <f t="shared" si="1752"/>
        <v>0</v>
      </c>
      <c r="AB2418" s="15">
        <f t="shared" si="1752"/>
        <v>0</v>
      </c>
      <c r="AC2418" s="206">
        <f t="shared" si="1752"/>
        <v>0</v>
      </c>
      <c r="AD2418" s="15">
        <f t="shared" si="1752"/>
        <v>0</v>
      </c>
      <c r="AE2418" s="15">
        <f t="shared" si="1752"/>
        <v>0</v>
      </c>
      <c r="AF2418" s="15">
        <f t="shared" si="1752"/>
        <v>0</v>
      </c>
      <c r="AG2418" s="15">
        <f t="shared" si="1752"/>
        <v>0</v>
      </c>
      <c r="AH2418" s="206">
        <f t="shared" si="1752"/>
        <v>0</v>
      </c>
      <c r="AI2418" s="17"/>
      <c r="AM2418" s="109"/>
    </row>
    <row r="2419" spans="1:39" outlineLevel="2">
      <c r="A2419" s="37">
        <f>ROW()</f>
        <v>2419</v>
      </c>
      <c r="C2419" s="6" t="s">
        <v>1</v>
      </c>
      <c r="I2419" s="204">
        <f t="shared" ref="I2419:AC2419" si="1753">SUM(I2406:I2418)</f>
        <v>0</v>
      </c>
      <c r="J2419" s="9">
        <f t="shared" si="1753"/>
        <v>0</v>
      </c>
      <c r="K2419" s="9">
        <f t="shared" si="1753"/>
        <v>0</v>
      </c>
      <c r="L2419" s="9">
        <f t="shared" si="1753"/>
        <v>0</v>
      </c>
      <c r="M2419" s="9">
        <f t="shared" si="1753"/>
        <v>0</v>
      </c>
      <c r="N2419" s="204">
        <f t="shared" si="1753"/>
        <v>0</v>
      </c>
      <c r="O2419" s="9">
        <f t="shared" si="1753"/>
        <v>0</v>
      </c>
      <c r="P2419" s="9">
        <f t="shared" si="1753"/>
        <v>0</v>
      </c>
      <c r="Q2419" s="9">
        <f t="shared" si="1753"/>
        <v>0</v>
      </c>
      <c r="R2419" s="9">
        <f t="shared" si="1753"/>
        <v>0</v>
      </c>
      <c r="S2419" s="18">
        <f t="shared" si="1753"/>
        <v>0</v>
      </c>
      <c r="T2419" s="204">
        <f t="shared" si="1753"/>
        <v>0</v>
      </c>
      <c r="U2419" s="9">
        <f t="shared" si="1753"/>
        <v>0</v>
      </c>
      <c r="V2419" s="9">
        <f t="shared" si="1753"/>
        <v>0</v>
      </c>
      <c r="W2419" s="9">
        <f t="shared" si="1753"/>
        <v>0</v>
      </c>
      <c r="X2419" s="18">
        <f t="shared" si="1753"/>
        <v>0</v>
      </c>
      <c r="Y2419" s="9">
        <f t="shared" si="1753"/>
        <v>0</v>
      </c>
      <c r="Z2419" s="9">
        <f t="shared" si="1753"/>
        <v>0</v>
      </c>
      <c r="AA2419" s="9">
        <f t="shared" si="1753"/>
        <v>0</v>
      </c>
      <c r="AB2419" s="9">
        <f t="shared" si="1753"/>
        <v>0</v>
      </c>
      <c r="AC2419" s="18">
        <f t="shared" si="1753"/>
        <v>0</v>
      </c>
      <c r="AD2419" s="9">
        <f t="shared" ref="AD2419:AH2419" si="1754">SUM(AD2406:AD2418)</f>
        <v>0</v>
      </c>
      <c r="AE2419" s="9">
        <f t="shared" si="1754"/>
        <v>0</v>
      </c>
      <c r="AF2419" s="9">
        <f t="shared" si="1754"/>
        <v>0</v>
      </c>
      <c r="AG2419" s="9">
        <f t="shared" si="1754"/>
        <v>0</v>
      </c>
      <c r="AH2419" s="18">
        <f t="shared" si="1754"/>
        <v>0</v>
      </c>
      <c r="AI2419" s="17"/>
      <c r="AM2419" s="109"/>
    </row>
    <row r="2420" spans="1:39" outlineLevel="2">
      <c r="A2420" s="37">
        <f>ROW()</f>
        <v>2420</v>
      </c>
      <c r="B2420" s="64" t="s">
        <v>552</v>
      </c>
      <c r="I2420" s="1296" t="str">
        <f>"AA1 [m$ "&amp;$E$33&amp;"]"</f>
        <v>AA1 [m$ 31/12/2024]</v>
      </c>
      <c r="J2420" s="1297"/>
      <c r="K2420" s="1297"/>
      <c r="L2420" s="1297"/>
      <c r="M2420" s="1297"/>
      <c r="N2420" s="1293" t="str">
        <f>"AA2 [m$ "&amp;$E$33&amp;"]"</f>
        <v>AA2 [m$ 31/12/2024]</v>
      </c>
      <c r="O2420" s="1294"/>
      <c r="P2420" s="1294"/>
      <c r="Q2420" s="1294"/>
      <c r="R2420" s="1294"/>
      <c r="S2420" s="1295"/>
      <c r="T2420" s="1293" t="str">
        <f>"AA3 [m$ "&amp;$E$33&amp;"]"</f>
        <v>AA3 [m$ 31/12/2024]</v>
      </c>
      <c r="U2420" s="1294"/>
      <c r="V2420" s="1294"/>
      <c r="W2420" s="1294"/>
      <c r="X2420" s="1295"/>
      <c r="Y2420" s="1294" t="str">
        <f>"AA4 [m$ "&amp;$E$33&amp;"]"</f>
        <v>AA4 [m$ 31/12/2024]</v>
      </c>
      <c r="Z2420" s="1294"/>
      <c r="AA2420" s="1294"/>
      <c r="AB2420" s="1294"/>
      <c r="AC2420" s="1295"/>
      <c r="AD2420" s="1294" t="str">
        <f>"AA5 [m$ "&amp;$E$33&amp;"]"</f>
        <v>AA5 [m$ 31/12/2024]</v>
      </c>
      <c r="AE2420" s="1294"/>
      <c r="AF2420" s="1294"/>
      <c r="AG2420" s="1294"/>
      <c r="AH2420" s="1295"/>
      <c r="AI2420" s="17"/>
      <c r="AM2420" s="109"/>
    </row>
    <row r="2421" spans="1:39" outlineLevel="2">
      <c r="A2421" s="37">
        <f>ROW()</f>
        <v>2421</v>
      </c>
      <c r="C2421" s="167" t="s">
        <v>2</v>
      </c>
      <c r="I2421" s="204">
        <f t="shared" ref="I2421:S2421" si="1755">I2014/$M$33</f>
        <v>0</v>
      </c>
      <c r="J2421" s="9">
        <f t="shared" si="1755"/>
        <v>0</v>
      </c>
      <c r="K2421" s="9">
        <f t="shared" si="1755"/>
        <v>0</v>
      </c>
      <c r="L2421" s="9">
        <f t="shared" si="1755"/>
        <v>0</v>
      </c>
      <c r="M2421" s="9">
        <f t="shared" si="1755"/>
        <v>0</v>
      </c>
      <c r="N2421" s="204">
        <f t="shared" si="1755"/>
        <v>0</v>
      </c>
      <c r="O2421" s="9">
        <f t="shared" si="1755"/>
        <v>0</v>
      </c>
      <c r="P2421" s="9">
        <f t="shared" si="1755"/>
        <v>0</v>
      </c>
      <c r="Q2421" s="9">
        <f t="shared" si="1755"/>
        <v>0</v>
      </c>
      <c r="R2421" s="9">
        <f t="shared" si="1755"/>
        <v>0</v>
      </c>
      <c r="S2421" s="18">
        <f t="shared" si="1755"/>
        <v>0</v>
      </c>
      <c r="T2421" s="204">
        <f t="shared" ref="T2421:AH2421" si="1756">T2014/T$33</f>
        <v>0</v>
      </c>
      <c r="U2421" s="9">
        <f t="shared" si="1756"/>
        <v>0</v>
      </c>
      <c r="V2421" s="9">
        <f t="shared" si="1756"/>
        <v>0</v>
      </c>
      <c r="W2421" s="9">
        <f t="shared" si="1756"/>
        <v>0</v>
      </c>
      <c r="X2421" s="18">
        <f t="shared" si="1756"/>
        <v>0</v>
      </c>
      <c r="Y2421" s="9">
        <f t="shared" si="1756"/>
        <v>0</v>
      </c>
      <c r="Z2421" s="9">
        <f t="shared" si="1756"/>
        <v>0</v>
      </c>
      <c r="AA2421" s="9">
        <f t="shared" si="1756"/>
        <v>0</v>
      </c>
      <c r="AB2421" s="9">
        <f t="shared" si="1756"/>
        <v>0</v>
      </c>
      <c r="AC2421" s="18">
        <f t="shared" si="1756"/>
        <v>0</v>
      </c>
      <c r="AD2421" s="9">
        <f t="shared" si="1756"/>
        <v>0</v>
      </c>
      <c r="AE2421" s="9">
        <f t="shared" si="1756"/>
        <v>0</v>
      </c>
      <c r="AF2421" s="9">
        <f t="shared" si="1756"/>
        <v>0</v>
      </c>
      <c r="AG2421" s="9">
        <f t="shared" si="1756"/>
        <v>0</v>
      </c>
      <c r="AH2421" s="18">
        <f t="shared" si="1756"/>
        <v>0</v>
      </c>
      <c r="AI2421" s="17"/>
      <c r="AM2421" s="109"/>
    </row>
    <row r="2422" spans="1:39" outlineLevel="2">
      <c r="A2422" s="37">
        <f>ROW()</f>
        <v>2422</v>
      </c>
      <c r="C2422" s="6" t="s">
        <v>3</v>
      </c>
      <c r="I2422" s="204">
        <f t="shared" ref="I2422:S2422" si="1757">I2015/$M$33</f>
        <v>0</v>
      </c>
      <c r="J2422" s="9">
        <f t="shared" si="1757"/>
        <v>0</v>
      </c>
      <c r="K2422" s="9">
        <f t="shared" si="1757"/>
        <v>0</v>
      </c>
      <c r="L2422" s="9">
        <f t="shared" si="1757"/>
        <v>0</v>
      </c>
      <c r="M2422" s="9">
        <f t="shared" si="1757"/>
        <v>0</v>
      </c>
      <c r="N2422" s="204">
        <f t="shared" si="1757"/>
        <v>0</v>
      </c>
      <c r="O2422" s="9">
        <f t="shared" si="1757"/>
        <v>0</v>
      </c>
      <c r="P2422" s="9">
        <f t="shared" si="1757"/>
        <v>0</v>
      </c>
      <c r="Q2422" s="9">
        <f t="shared" si="1757"/>
        <v>0</v>
      </c>
      <c r="R2422" s="9">
        <f t="shared" si="1757"/>
        <v>0</v>
      </c>
      <c r="S2422" s="18">
        <f t="shared" si="1757"/>
        <v>0</v>
      </c>
      <c r="T2422" s="204">
        <f t="shared" ref="T2422:AH2422" si="1758">T2015/T$33</f>
        <v>0</v>
      </c>
      <c r="U2422" s="9">
        <f t="shared" si="1758"/>
        <v>0</v>
      </c>
      <c r="V2422" s="9">
        <f t="shared" si="1758"/>
        <v>0</v>
      </c>
      <c r="W2422" s="9">
        <f t="shared" si="1758"/>
        <v>0</v>
      </c>
      <c r="X2422" s="18">
        <f t="shared" si="1758"/>
        <v>0</v>
      </c>
      <c r="Y2422" s="9">
        <f t="shared" si="1758"/>
        <v>0</v>
      </c>
      <c r="Z2422" s="9">
        <f t="shared" si="1758"/>
        <v>0</v>
      </c>
      <c r="AA2422" s="9">
        <f t="shared" si="1758"/>
        <v>0</v>
      </c>
      <c r="AB2422" s="9">
        <f t="shared" si="1758"/>
        <v>0</v>
      </c>
      <c r="AC2422" s="18">
        <f t="shared" si="1758"/>
        <v>0</v>
      </c>
      <c r="AD2422" s="9">
        <f t="shared" si="1758"/>
        <v>0</v>
      </c>
      <c r="AE2422" s="9">
        <f t="shared" si="1758"/>
        <v>0</v>
      </c>
      <c r="AF2422" s="9">
        <f t="shared" si="1758"/>
        <v>0</v>
      </c>
      <c r="AG2422" s="9">
        <f t="shared" si="1758"/>
        <v>0</v>
      </c>
      <c r="AH2422" s="18">
        <f t="shared" si="1758"/>
        <v>0</v>
      </c>
      <c r="AI2422" s="17"/>
      <c r="AM2422" s="109"/>
    </row>
    <row r="2423" spans="1:39" outlineLevel="2">
      <c r="A2423" s="37">
        <f>ROW()</f>
        <v>2423</v>
      </c>
      <c r="C2423" s="6" t="s">
        <v>4</v>
      </c>
      <c r="I2423" s="204">
        <f t="shared" ref="I2423:S2423" si="1759">I2016/$M$33</f>
        <v>0</v>
      </c>
      <c r="J2423" s="9">
        <f t="shared" si="1759"/>
        <v>0</v>
      </c>
      <c r="K2423" s="9">
        <f t="shared" si="1759"/>
        <v>0</v>
      </c>
      <c r="L2423" s="9">
        <f t="shared" si="1759"/>
        <v>0</v>
      </c>
      <c r="M2423" s="9">
        <f t="shared" si="1759"/>
        <v>0</v>
      </c>
      <c r="N2423" s="204">
        <f t="shared" si="1759"/>
        <v>0</v>
      </c>
      <c r="O2423" s="9">
        <f t="shared" si="1759"/>
        <v>0</v>
      </c>
      <c r="P2423" s="9">
        <f t="shared" si="1759"/>
        <v>0</v>
      </c>
      <c r="Q2423" s="9">
        <f t="shared" si="1759"/>
        <v>0</v>
      </c>
      <c r="R2423" s="9">
        <f t="shared" si="1759"/>
        <v>0</v>
      </c>
      <c r="S2423" s="18">
        <f t="shared" si="1759"/>
        <v>0</v>
      </c>
      <c r="T2423" s="204">
        <f t="shared" ref="T2423:AH2423" si="1760">T2016/T$33</f>
        <v>0</v>
      </c>
      <c r="U2423" s="9">
        <f t="shared" si="1760"/>
        <v>0</v>
      </c>
      <c r="V2423" s="9">
        <f t="shared" si="1760"/>
        <v>0</v>
      </c>
      <c r="W2423" s="9">
        <f t="shared" si="1760"/>
        <v>0</v>
      </c>
      <c r="X2423" s="18">
        <f t="shared" si="1760"/>
        <v>0</v>
      </c>
      <c r="Y2423" s="9">
        <f t="shared" si="1760"/>
        <v>0</v>
      </c>
      <c r="Z2423" s="9">
        <f t="shared" si="1760"/>
        <v>0</v>
      </c>
      <c r="AA2423" s="9">
        <f t="shared" si="1760"/>
        <v>0</v>
      </c>
      <c r="AB2423" s="9">
        <f t="shared" si="1760"/>
        <v>0</v>
      </c>
      <c r="AC2423" s="18">
        <f t="shared" si="1760"/>
        <v>0</v>
      </c>
      <c r="AD2423" s="9">
        <f t="shared" si="1760"/>
        <v>0</v>
      </c>
      <c r="AE2423" s="9">
        <f t="shared" si="1760"/>
        <v>0</v>
      </c>
      <c r="AF2423" s="9">
        <f t="shared" si="1760"/>
        <v>0</v>
      </c>
      <c r="AG2423" s="9">
        <f t="shared" si="1760"/>
        <v>0</v>
      </c>
      <c r="AH2423" s="18">
        <f t="shared" si="1760"/>
        <v>0</v>
      </c>
      <c r="AI2423" s="17"/>
      <c r="AM2423" s="109"/>
    </row>
    <row r="2424" spans="1:39" outlineLevel="2">
      <c r="A2424" s="37">
        <f>ROW()</f>
        <v>2424</v>
      </c>
      <c r="C2424" s="6" t="s">
        <v>208</v>
      </c>
      <c r="I2424" s="204">
        <f t="shared" ref="I2424:S2424" si="1761">I2017/$M$33</f>
        <v>0</v>
      </c>
      <c r="J2424" s="9">
        <f t="shared" si="1761"/>
        <v>0</v>
      </c>
      <c r="K2424" s="9">
        <f t="shared" si="1761"/>
        <v>0</v>
      </c>
      <c r="L2424" s="9">
        <f t="shared" si="1761"/>
        <v>0</v>
      </c>
      <c r="M2424" s="9">
        <f t="shared" si="1761"/>
        <v>0</v>
      </c>
      <c r="N2424" s="204">
        <f t="shared" si="1761"/>
        <v>0</v>
      </c>
      <c r="O2424" s="9">
        <f t="shared" si="1761"/>
        <v>0</v>
      </c>
      <c r="P2424" s="9">
        <f t="shared" si="1761"/>
        <v>0</v>
      </c>
      <c r="Q2424" s="9">
        <f t="shared" si="1761"/>
        <v>0</v>
      </c>
      <c r="R2424" s="9">
        <f t="shared" si="1761"/>
        <v>0</v>
      </c>
      <c r="S2424" s="18">
        <f t="shared" si="1761"/>
        <v>0</v>
      </c>
      <c r="T2424" s="204">
        <f t="shared" ref="T2424:AH2424" si="1762">T2017/T$33</f>
        <v>0</v>
      </c>
      <c r="U2424" s="9">
        <f t="shared" si="1762"/>
        <v>0</v>
      </c>
      <c r="V2424" s="9">
        <f t="shared" si="1762"/>
        <v>0</v>
      </c>
      <c r="W2424" s="9">
        <f t="shared" si="1762"/>
        <v>0</v>
      </c>
      <c r="X2424" s="18">
        <f t="shared" si="1762"/>
        <v>0</v>
      </c>
      <c r="Y2424" s="9">
        <f t="shared" si="1762"/>
        <v>0</v>
      </c>
      <c r="Z2424" s="9">
        <f t="shared" si="1762"/>
        <v>0</v>
      </c>
      <c r="AA2424" s="9">
        <f t="shared" si="1762"/>
        <v>0</v>
      </c>
      <c r="AB2424" s="9">
        <f t="shared" si="1762"/>
        <v>0</v>
      </c>
      <c r="AC2424" s="18">
        <f t="shared" si="1762"/>
        <v>0</v>
      </c>
      <c r="AD2424" s="9">
        <f t="shared" si="1762"/>
        <v>0</v>
      </c>
      <c r="AE2424" s="9">
        <f t="shared" si="1762"/>
        <v>0</v>
      </c>
      <c r="AF2424" s="9">
        <f t="shared" si="1762"/>
        <v>0</v>
      </c>
      <c r="AG2424" s="9">
        <f t="shared" si="1762"/>
        <v>0</v>
      </c>
      <c r="AH2424" s="18">
        <f t="shared" si="1762"/>
        <v>0</v>
      </c>
      <c r="AI2424" s="17"/>
      <c r="AM2424" s="109"/>
    </row>
    <row r="2425" spans="1:39" outlineLevel="2">
      <c r="A2425" s="37">
        <f>ROW()</f>
        <v>2425</v>
      </c>
      <c r="C2425" s="6" t="s">
        <v>473</v>
      </c>
      <c r="I2425" s="204">
        <f t="shared" ref="I2425:S2425" si="1763">I2018/$M$33</f>
        <v>0</v>
      </c>
      <c r="J2425" s="9">
        <f t="shared" si="1763"/>
        <v>0</v>
      </c>
      <c r="K2425" s="9">
        <f t="shared" si="1763"/>
        <v>0</v>
      </c>
      <c r="L2425" s="9">
        <f t="shared" si="1763"/>
        <v>0</v>
      </c>
      <c r="M2425" s="9">
        <f t="shared" si="1763"/>
        <v>0</v>
      </c>
      <c r="N2425" s="204">
        <f t="shared" si="1763"/>
        <v>0</v>
      </c>
      <c r="O2425" s="9">
        <f t="shared" si="1763"/>
        <v>0</v>
      </c>
      <c r="P2425" s="9">
        <f t="shared" si="1763"/>
        <v>0</v>
      </c>
      <c r="Q2425" s="9">
        <f t="shared" si="1763"/>
        <v>0</v>
      </c>
      <c r="R2425" s="9">
        <f t="shared" si="1763"/>
        <v>0</v>
      </c>
      <c r="S2425" s="18">
        <f t="shared" si="1763"/>
        <v>0</v>
      </c>
      <c r="T2425" s="204">
        <f t="shared" ref="T2425:AH2425" si="1764">T2018/T$33</f>
        <v>0</v>
      </c>
      <c r="U2425" s="9">
        <f t="shared" si="1764"/>
        <v>0</v>
      </c>
      <c r="V2425" s="9">
        <f t="shared" si="1764"/>
        <v>0</v>
      </c>
      <c r="W2425" s="9">
        <f t="shared" si="1764"/>
        <v>0</v>
      </c>
      <c r="X2425" s="18">
        <f t="shared" si="1764"/>
        <v>0</v>
      </c>
      <c r="Y2425" s="9">
        <f t="shared" si="1764"/>
        <v>0</v>
      </c>
      <c r="Z2425" s="9">
        <f t="shared" si="1764"/>
        <v>0</v>
      </c>
      <c r="AA2425" s="9">
        <f t="shared" si="1764"/>
        <v>0</v>
      </c>
      <c r="AB2425" s="9">
        <f t="shared" si="1764"/>
        <v>0</v>
      </c>
      <c r="AC2425" s="18">
        <f t="shared" si="1764"/>
        <v>0</v>
      </c>
      <c r="AD2425" s="9">
        <f t="shared" si="1764"/>
        <v>0</v>
      </c>
      <c r="AE2425" s="9">
        <f t="shared" si="1764"/>
        <v>0</v>
      </c>
      <c r="AF2425" s="9">
        <f t="shared" si="1764"/>
        <v>0</v>
      </c>
      <c r="AG2425" s="9">
        <f t="shared" si="1764"/>
        <v>0</v>
      </c>
      <c r="AH2425" s="18">
        <f t="shared" si="1764"/>
        <v>0</v>
      </c>
      <c r="AI2425" s="17"/>
      <c r="AM2425" s="109"/>
    </row>
    <row r="2426" spans="1:39" outlineLevel="2">
      <c r="A2426" s="37">
        <f>ROW()</f>
        <v>2426</v>
      </c>
      <c r="C2426" s="6" t="s">
        <v>474</v>
      </c>
      <c r="I2426" s="204">
        <f t="shared" ref="I2426:S2426" si="1765">I2019/$M$33</f>
        <v>0</v>
      </c>
      <c r="J2426" s="9">
        <f t="shared" si="1765"/>
        <v>0</v>
      </c>
      <c r="K2426" s="9">
        <f t="shared" si="1765"/>
        <v>0</v>
      </c>
      <c r="L2426" s="9">
        <f t="shared" si="1765"/>
        <v>0</v>
      </c>
      <c r="M2426" s="9">
        <f t="shared" si="1765"/>
        <v>0</v>
      </c>
      <c r="N2426" s="204">
        <f t="shared" si="1765"/>
        <v>0</v>
      </c>
      <c r="O2426" s="9">
        <f t="shared" si="1765"/>
        <v>0</v>
      </c>
      <c r="P2426" s="9">
        <f t="shared" si="1765"/>
        <v>0</v>
      </c>
      <c r="Q2426" s="9">
        <f t="shared" si="1765"/>
        <v>0</v>
      </c>
      <c r="R2426" s="9">
        <f t="shared" si="1765"/>
        <v>0</v>
      </c>
      <c r="S2426" s="18">
        <f t="shared" si="1765"/>
        <v>0</v>
      </c>
      <c r="T2426" s="204">
        <f t="shared" ref="T2426:AH2426" si="1766">T2019/T$33</f>
        <v>0</v>
      </c>
      <c r="U2426" s="9">
        <f t="shared" si="1766"/>
        <v>0</v>
      </c>
      <c r="V2426" s="9">
        <f t="shared" si="1766"/>
        <v>0</v>
      </c>
      <c r="W2426" s="9">
        <f t="shared" si="1766"/>
        <v>0</v>
      </c>
      <c r="X2426" s="18">
        <f t="shared" si="1766"/>
        <v>0</v>
      </c>
      <c r="Y2426" s="9">
        <f t="shared" si="1766"/>
        <v>0</v>
      </c>
      <c r="Z2426" s="9">
        <f t="shared" si="1766"/>
        <v>0</v>
      </c>
      <c r="AA2426" s="9">
        <f t="shared" si="1766"/>
        <v>0</v>
      </c>
      <c r="AB2426" s="9">
        <f t="shared" si="1766"/>
        <v>0</v>
      </c>
      <c r="AC2426" s="18">
        <f t="shared" si="1766"/>
        <v>0</v>
      </c>
      <c r="AD2426" s="9">
        <f t="shared" si="1766"/>
        <v>0</v>
      </c>
      <c r="AE2426" s="9">
        <f t="shared" si="1766"/>
        <v>0</v>
      </c>
      <c r="AF2426" s="9">
        <f t="shared" si="1766"/>
        <v>0</v>
      </c>
      <c r="AG2426" s="9">
        <f t="shared" si="1766"/>
        <v>0</v>
      </c>
      <c r="AH2426" s="18">
        <f t="shared" si="1766"/>
        <v>0</v>
      </c>
      <c r="AI2426" s="17"/>
      <c r="AM2426" s="109"/>
    </row>
    <row r="2427" spans="1:39" outlineLevel="2">
      <c r="A2427" s="37">
        <f>ROW()</f>
        <v>2427</v>
      </c>
      <c r="C2427" s="6" t="s">
        <v>477</v>
      </c>
      <c r="I2427" s="204">
        <f t="shared" ref="I2427:S2427" si="1767">I2020/$M$33</f>
        <v>0</v>
      </c>
      <c r="J2427" s="9">
        <f t="shared" si="1767"/>
        <v>0</v>
      </c>
      <c r="K2427" s="9">
        <f t="shared" si="1767"/>
        <v>0</v>
      </c>
      <c r="L2427" s="9">
        <f t="shared" si="1767"/>
        <v>0</v>
      </c>
      <c r="M2427" s="9">
        <f t="shared" si="1767"/>
        <v>0</v>
      </c>
      <c r="N2427" s="204">
        <f t="shared" si="1767"/>
        <v>0</v>
      </c>
      <c r="O2427" s="9">
        <f t="shared" si="1767"/>
        <v>0</v>
      </c>
      <c r="P2427" s="9">
        <f t="shared" si="1767"/>
        <v>0</v>
      </c>
      <c r="Q2427" s="9">
        <f t="shared" si="1767"/>
        <v>0</v>
      </c>
      <c r="R2427" s="9">
        <f t="shared" si="1767"/>
        <v>0</v>
      </c>
      <c r="S2427" s="18">
        <f t="shared" si="1767"/>
        <v>0</v>
      </c>
      <c r="T2427" s="204">
        <f t="shared" ref="T2427:AH2427" si="1768">T2020/T$33</f>
        <v>0</v>
      </c>
      <c r="U2427" s="9">
        <f t="shared" si="1768"/>
        <v>0</v>
      </c>
      <c r="V2427" s="9">
        <f t="shared" si="1768"/>
        <v>0</v>
      </c>
      <c r="W2427" s="9">
        <f t="shared" si="1768"/>
        <v>0</v>
      </c>
      <c r="X2427" s="18">
        <f t="shared" si="1768"/>
        <v>0</v>
      </c>
      <c r="Y2427" s="9">
        <f t="shared" si="1768"/>
        <v>0</v>
      </c>
      <c r="Z2427" s="9">
        <f t="shared" si="1768"/>
        <v>0</v>
      </c>
      <c r="AA2427" s="9">
        <f t="shared" si="1768"/>
        <v>0</v>
      </c>
      <c r="AB2427" s="9">
        <f t="shared" si="1768"/>
        <v>0</v>
      </c>
      <c r="AC2427" s="18">
        <f t="shared" si="1768"/>
        <v>0</v>
      </c>
      <c r="AD2427" s="9">
        <f t="shared" si="1768"/>
        <v>0</v>
      </c>
      <c r="AE2427" s="9">
        <f t="shared" si="1768"/>
        <v>0</v>
      </c>
      <c r="AF2427" s="9">
        <f t="shared" si="1768"/>
        <v>0</v>
      </c>
      <c r="AG2427" s="9">
        <f t="shared" si="1768"/>
        <v>0</v>
      </c>
      <c r="AH2427" s="18">
        <f t="shared" si="1768"/>
        <v>0</v>
      </c>
      <c r="AI2427" s="17"/>
      <c r="AM2427" s="109"/>
    </row>
    <row r="2428" spans="1:39" outlineLevel="2">
      <c r="A2428" s="37">
        <f>ROW()</f>
        <v>2428</v>
      </c>
      <c r="C2428" s="6" t="s">
        <v>511</v>
      </c>
      <c r="I2428" s="204">
        <f t="shared" ref="I2428:S2428" si="1769">I2021/$M$33</f>
        <v>0</v>
      </c>
      <c r="J2428" s="9">
        <f t="shared" si="1769"/>
        <v>0</v>
      </c>
      <c r="K2428" s="9">
        <f t="shared" si="1769"/>
        <v>0</v>
      </c>
      <c r="L2428" s="9">
        <f t="shared" si="1769"/>
        <v>0</v>
      </c>
      <c r="M2428" s="9">
        <f t="shared" si="1769"/>
        <v>0</v>
      </c>
      <c r="N2428" s="204">
        <f t="shared" si="1769"/>
        <v>0</v>
      </c>
      <c r="O2428" s="9">
        <f t="shared" si="1769"/>
        <v>0</v>
      </c>
      <c r="P2428" s="9">
        <f t="shared" si="1769"/>
        <v>0</v>
      </c>
      <c r="Q2428" s="9">
        <f t="shared" si="1769"/>
        <v>0</v>
      </c>
      <c r="R2428" s="9">
        <f t="shared" si="1769"/>
        <v>0</v>
      </c>
      <c r="S2428" s="18">
        <f t="shared" si="1769"/>
        <v>0</v>
      </c>
      <c r="T2428" s="204">
        <f t="shared" ref="T2428:AH2428" si="1770">T2021/T$33</f>
        <v>0</v>
      </c>
      <c r="U2428" s="9">
        <f t="shared" si="1770"/>
        <v>0</v>
      </c>
      <c r="V2428" s="9">
        <f t="shared" si="1770"/>
        <v>0</v>
      </c>
      <c r="W2428" s="9">
        <f t="shared" si="1770"/>
        <v>0</v>
      </c>
      <c r="X2428" s="18">
        <f t="shared" si="1770"/>
        <v>0</v>
      </c>
      <c r="Y2428" s="9">
        <f t="shared" si="1770"/>
        <v>0</v>
      </c>
      <c r="Z2428" s="9">
        <f t="shared" si="1770"/>
        <v>0</v>
      </c>
      <c r="AA2428" s="9">
        <f t="shared" si="1770"/>
        <v>0</v>
      </c>
      <c r="AB2428" s="9">
        <f t="shared" si="1770"/>
        <v>0</v>
      </c>
      <c r="AC2428" s="18">
        <f t="shared" si="1770"/>
        <v>0</v>
      </c>
      <c r="AD2428" s="9">
        <f t="shared" si="1770"/>
        <v>0</v>
      </c>
      <c r="AE2428" s="9">
        <f t="shared" si="1770"/>
        <v>0</v>
      </c>
      <c r="AF2428" s="9">
        <f t="shared" si="1770"/>
        <v>0</v>
      </c>
      <c r="AG2428" s="9">
        <f t="shared" si="1770"/>
        <v>0</v>
      </c>
      <c r="AH2428" s="18">
        <f t="shared" si="1770"/>
        <v>0</v>
      </c>
      <c r="AI2428" s="17"/>
      <c r="AM2428" s="109"/>
    </row>
    <row r="2429" spans="1:39" outlineLevel="2">
      <c r="A2429" s="37">
        <f>ROW()</f>
        <v>2429</v>
      </c>
      <c r="C2429" s="6" t="s">
        <v>655</v>
      </c>
      <c r="I2429" s="204"/>
      <c r="J2429" s="9"/>
      <c r="K2429" s="9"/>
      <c r="L2429" s="9"/>
      <c r="M2429" s="9"/>
      <c r="N2429" s="204"/>
      <c r="O2429" s="9"/>
      <c r="P2429" s="9"/>
      <c r="Q2429" s="9"/>
      <c r="R2429" s="9"/>
      <c r="S2429" s="18"/>
      <c r="T2429" s="204"/>
      <c r="U2429" s="9"/>
      <c r="V2429" s="9"/>
      <c r="W2429" s="9"/>
      <c r="X2429" s="18"/>
      <c r="Y2429" s="9"/>
      <c r="Z2429" s="9"/>
      <c r="AA2429" s="9"/>
      <c r="AB2429" s="9"/>
      <c r="AC2429" s="18"/>
      <c r="AD2429" s="9"/>
      <c r="AE2429" s="9"/>
      <c r="AF2429" s="9"/>
      <c r="AG2429" s="9"/>
      <c r="AH2429" s="18"/>
      <c r="AI2429" s="17"/>
      <c r="AM2429" s="109"/>
    </row>
    <row r="2430" spans="1:39" outlineLevel="2">
      <c r="A2430" s="37">
        <f>ROW()</f>
        <v>2430</v>
      </c>
      <c r="C2430" s="6" t="s">
        <v>656</v>
      </c>
      <c r="I2430" s="204"/>
      <c r="J2430" s="9"/>
      <c r="K2430" s="9"/>
      <c r="L2430" s="9"/>
      <c r="M2430" s="9"/>
      <c r="N2430" s="204"/>
      <c r="O2430" s="9"/>
      <c r="P2430" s="9"/>
      <c r="Q2430" s="9"/>
      <c r="R2430" s="9"/>
      <c r="S2430" s="18"/>
      <c r="T2430" s="204"/>
      <c r="U2430" s="9"/>
      <c r="V2430" s="9"/>
      <c r="W2430" s="9"/>
      <c r="X2430" s="18"/>
      <c r="Y2430" s="9"/>
      <c r="Z2430" s="9"/>
      <c r="AA2430" s="9"/>
      <c r="AB2430" s="9"/>
      <c r="AC2430" s="18"/>
      <c r="AD2430" s="9"/>
      <c r="AE2430" s="9"/>
      <c r="AF2430" s="9"/>
      <c r="AG2430" s="9"/>
      <c r="AH2430" s="18"/>
      <c r="AI2430" s="17"/>
      <c r="AM2430" s="109"/>
    </row>
    <row r="2431" spans="1:39" outlineLevel="2">
      <c r="A2431" s="37">
        <f>ROW()</f>
        <v>2431</v>
      </c>
      <c r="C2431" s="6" t="s">
        <v>667</v>
      </c>
      <c r="I2431" s="204"/>
      <c r="J2431" s="9"/>
      <c r="K2431" s="9"/>
      <c r="L2431" s="9"/>
      <c r="M2431" s="9"/>
      <c r="N2431" s="204"/>
      <c r="O2431" s="9"/>
      <c r="P2431" s="9"/>
      <c r="Q2431" s="9"/>
      <c r="R2431" s="9"/>
      <c r="S2431" s="18"/>
      <c r="T2431" s="204"/>
      <c r="U2431" s="9"/>
      <c r="V2431" s="9"/>
      <c r="W2431" s="9"/>
      <c r="X2431" s="18"/>
      <c r="Y2431" s="9"/>
      <c r="Z2431" s="9"/>
      <c r="AA2431" s="9"/>
      <c r="AB2431" s="9"/>
      <c r="AC2431" s="18"/>
      <c r="AD2431" s="9"/>
      <c r="AE2431" s="9"/>
      <c r="AF2431" s="9"/>
      <c r="AG2431" s="9"/>
      <c r="AH2431" s="18"/>
      <c r="AI2431" s="17"/>
      <c r="AM2431" s="109"/>
    </row>
    <row r="2432" spans="1:39" outlineLevel="2">
      <c r="A2432" s="37">
        <f>ROW()</f>
        <v>2432</v>
      </c>
      <c r="C2432" s="6" t="s">
        <v>212</v>
      </c>
      <c r="I2432" s="204">
        <f t="shared" ref="I2432:S2432" si="1771">I2025/$M$33</f>
        <v>0</v>
      </c>
      <c r="J2432" s="9">
        <f t="shared" si="1771"/>
        <v>0</v>
      </c>
      <c r="K2432" s="9">
        <f t="shared" si="1771"/>
        <v>0</v>
      </c>
      <c r="L2432" s="9">
        <f t="shared" si="1771"/>
        <v>0</v>
      </c>
      <c r="M2432" s="9">
        <f t="shared" si="1771"/>
        <v>0</v>
      </c>
      <c r="N2432" s="204">
        <f t="shared" si="1771"/>
        <v>0</v>
      </c>
      <c r="O2432" s="9">
        <f t="shared" si="1771"/>
        <v>0</v>
      </c>
      <c r="P2432" s="9">
        <f t="shared" si="1771"/>
        <v>0</v>
      </c>
      <c r="Q2432" s="9">
        <f t="shared" si="1771"/>
        <v>0</v>
      </c>
      <c r="R2432" s="9">
        <f t="shared" si="1771"/>
        <v>0</v>
      </c>
      <c r="S2432" s="18">
        <f t="shared" si="1771"/>
        <v>0</v>
      </c>
      <c r="T2432" s="204">
        <f t="shared" ref="T2432:AH2432" si="1772">T2025/T$33</f>
        <v>0</v>
      </c>
      <c r="U2432" s="9">
        <f t="shared" si="1772"/>
        <v>0</v>
      </c>
      <c r="V2432" s="9">
        <f t="shared" si="1772"/>
        <v>0</v>
      </c>
      <c r="W2432" s="9">
        <f t="shared" si="1772"/>
        <v>0</v>
      </c>
      <c r="X2432" s="18">
        <f t="shared" si="1772"/>
        <v>0</v>
      </c>
      <c r="Y2432" s="9">
        <f t="shared" si="1772"/>
        <v>0</v>
      </c>
      <c r="Z2432" s="9">
        <f t="shared" si="1772"/>
        <v>0</v>
      </c>
      <c r="AA2432" s="9">
        <f t="shared" si="1772"/>
        <v>0</v>
      </c>
      <c r="AB2432" s="9">
        <f t="shared" si="1772"/>
        <v>0</v>
      </c>
      <c r="AC2432" s="18">
        <f t="shared" si="1772"/>
        <v>0</v>
      </c>
      <c r="AD2432" s="9">
        <f t="shared" si="1772"/>
        <v>0</v>
      </c>
      <c r="AE2432" s="9">
        <f t="shared" si="1772"/>
        <v>0</v>
      </c>
      <c r="AF2432" s="9">
        <f t="shared" si="1772"/>
        <v>0</v>
      </c>
      <c r="AG2432" s="9">
        <f t="shared" si="1772"/>
        <v>0</v>
      </c>
      <c r="AH2432" s="18">
        <f t="shared" si="1772"/>
        <v>0</v>
      </c>
      <c r="AI2432" s="17"/>
      <c r="AM2432" s="109"/>
    </row>
    <row r="2433" spans="1:39" outlineLevel="2">
      <c r="A2433" s="37">
        <f>ROW()</f>
        <v>2433</v>
      </c>
      <c r="C2433" s="6" t="s">
        <v>362</v>
      </c>
      <c r="I2433" s="205">
        <f t="shared" ref="I2433:S2433" si="1773">I2026/$M$33</f>
        <v>0</v>
      </c>
      <c r="J2433" s="15">
        <f t="shared" si="1773"/>
        <v>0</v>
      </c>
      <c r="K2433" s="15">
        <f t="shared" si="1773"/>
        <v>0</v>
      </c>
      <c r="L2433" s="15">
        <f t="shared" si="1773"/>
        <v>0</v>
      </c>
      <c r="M2433" s="15">
        <f t="shared" si="1773"/>
        <v>0</v>
      </c>
      <c r="N2433" s="205">
        <f t="shared" si="1773"/>
        <v>0</v>
      </c>
      <c r="O2433" s="15">
        <f t="shared" si="1773"/>
        <v>0</v>
      </c>
      <c r="P2433" s="15">
        <f t="shared" si="1773"/>
        <v>0</v>
      </c>
      <c r="Q2433" s="15">
        <f t="shared" si="1773"/>
        <v>0</v>
      </c>
      <c r="R2433" s="15">
        <f t="shared" si="1773"/>
        <v>0</v>
      </c>
      <c r="S2433" s="206">
        <f t="shared" si="1773"/>
        <v>0</v>
      </c>
      <c r="T2433" s="205">
        <f t="shared" ref="T2433:AH2433" si="1774">T2026/T$33</f>
        <v>0</v>
      </c>
      <c r="U2433" s="15">
        <f t="shared" si="1774"/>
        <v>0</v>
      </c>
      <c r="V2433" s="15">
        <f t="shared" si="1774"/>
        <v>0</v>
      </c>
      <c r="W2433" s="15">
        <f t="shared" si="1774"/>
        <v>0</v>
      </c>
      <c r="X2433" s="206">
        <f t="shared" si="1774"/>
        <v>0</v>
      </c>
      <c r="Y2433" s="15">
        <f t="shared" si="1774"/>
        <v>0</v>
      </c>
      <c r="Z2433" s="15">
        <f t="shared" si="1774"/>
        <v>0</v>
      </c>
      <c r="AA2433" s="15">
        <f t="shared" si="1774"/>
        <v>0</v>
      </c>
      <c r="AB2433" s="15">
        <f t="shared" si="1774"/>
        <v>0</v>
      </c>
      <c r="AC2433" s="206">
        <f t="shared" si="1774"/>
        <v>0</v>
      </c>
      <c r="AD2433" s="15">
        <f t="shared" si="1774"/>
        <v>0</v>
      </c>
      <c r="AE2433" s="15">
        <f t="shared" si="1774"/>
        <v>0</v>
      </c>
      <c r="AF2433" s="15">
        <f t="shared" si="1774"/>
        <v>0</v>
      </c>
      <c r="AG2433" s="15">
        <f t="shared" si="1774"/>
        <v>0</v>
      </c>
      <c r="AH2433" s="206">
        <f t="shared" si="1774"/>
        <v>0</v>
      </c>
      <c r="AI2433" s="17"/>
      <c r="AM2433" s="109"/>
    </row>
    <row r="2434" spans="1:39" outlineLevel="2">
      <c r="A2434" s="37">
        <f>ROW()</f>
        <v>2434</v>
      </c>
      <c r="C2434" s="6" t="s">
        <v>1</v>
      </c>
      <c r="I2434" s="204">
        <f t="shared" ref="I2434:AC2434" si="1775">SUM(I2421:I2433)</f>
        <v>0</v>
      </c>
      <c r="J2434" s="9">
        <f t="shared" si="1775"/>
        <v>0</v>
      </c>
      <c r="K2434" s="9">
        <f t="shared" si="1775"/>
        <v>0</v>
      </c>
      <c r="L2434" s="9">
        <f t="shared" si="1775"/>
        <v>0</v>
      </c>
      <c r="M2434" s="9">
        <f t="shared" si="1775"/>
        <v>0</v>
      </c>
      <c r="N2434" s="204">
        <f t="shared" si="1775"/>
        <v>0</v>
      </c>
      <c r="O2434" s="9">
        <f t="shared" si="1775"/>
        <v>0</v>
      </c>
      <c r="P2434" s="9">
        <f t="shared" si="1775"/>
        <v>0</v>
      </c>
      <c r="Q2434" s="9">
        <f t="shared" si="1775"/>
        <v>0</v>
      </c>
      <c r="R2434" s="9">
        <f t="shared" si="1775"/>
        <v>0</v>
      </c>
      <c r="S2434" s="18">
        <f t="shared" si="1775"/>
        <v>0</v>
      </c>
      <c r="T2434" s="204">
        <f t="shared" si="1775"/>
        <v>0</v>
      </c>
      <c r="U2434" s="9">
        <f t="shared" si="1775"/>
        <v>0</v>
      </c>
      <c r="V2434" s="9">
        <f t="shared" si="1775"/>
        <v>0</v>
      </c>
      <c r="W2434" s="9">
        <f t="shared" si="1775"/>
        <v>0</v>
      </c>
      <c r="X2434" s="18">
        <f t="shared" si="1775"/>
        <v>0</v>
      </c>
      <c r="Y2434" s="9">
        <f t="shared" si="1775"/>
        <v>0</v>
      </c>
      <c r="Z2434" s="9">
        <f t="shared" si="1775"/>
        <v>0</v>
      </c>
      <c r="AA2434" s="9">
        <f t="shared" si="1775"/>
        <v>0</v>
      </c>
      <c r="AB2434" s="9">
        <f t="shared" si="1775"/>
        <v>0</v>
      </c>
      <c r="AC2434" s="18">
        <f t="shared" si="1775"/>
        <v>0</v>
      </c>
      <c r="AD2434" s="9">
        <f t="shared" ref="AD2434:AH2434" si="1776">SUM(AD2421:AD2433)</f>
        <v>0</v>
      </c>
      <c r="AE2434" s="9">
        <f t="shared" si="1776"/>
        <v>0</v>
      </c>
      <c r="AF2434" s="9">
        <f t="shared" si="1776"/>
        <v>0</v>
      </c>
      <c r="AG2434" s="9">
        <f t="shared" si="1776"/>
        <v>0</v>
      </c>
      <c r="AH2434" s="18">
        <f t="shared" si="1776"/>
        <v>0</v>
      </c>
      <c r="AI2434" s="17"/>
      <c r="AM2434" s="109"/>
    </row>
    <row r="2435" spans="1:39" outlineLevel="2">
      <c r="A2435" s="37">
        <f>ROW()</f>
        <v>2435</v>
      </c>
      <c r="B2435" s="64" t="s">
        <v>553</v>
      </c>
      <c r="I2435" s="1296" t="str">
        <f>"AA1 [m$ "&amp;$E$33&amp;"]"</f>
        <v>AA1 [m$ 31/12/2024]</v>
      </c>
      <c r="J2435" s="1297"/>
      <c r="K2435" s="1297"/>
      <c r="L2435" s="1297"/>
      <c r="M2435" s="1297"/>
      <c r="N2435" s="1293" t="str">
        <f>"AA2 [m$ "&amp;$E$33&amp;"]"</f>
        <v>AA2 [m$ 31/12/2024]</v>
      </c>
      <c r="O2435" s="1294"/>
      <c r="P2435" s="1294"/>
      <c r="Q2435" s="1294"/>
      <c r="R2435" s="1294"/>
      <c r="S2435" s="1295"/>
      <c r="T2435" s="1293" t="str">
        <f>"AA3 [m$ "&amp;$E$33&amp;"]"</f>
        <v>AA3 [m$ 31/12/2024]</v>
      </c>
      <c r="U2435" s="1294"/>
      <c r="V2435" s="1294"/>
      <c r="W2435" s="1294"/>
      <c r="X2435" s="1295"/>
      <c r="Y2435" s="1294" t="str">
        <f>"AA4 [m$ "&amp;$E$33&amp;"]"</f>
        <v>AA4 [m$ 31/12/2024]</v>
      </c>
      <c r="Z2435" s="1294"/>
      <c r="AA2435" s="1294"/>
      <c r="AB2435" s="1294"/>
      <c r="AC2435" s="1295"/>
      <c r="AD2435" s="1294" t="str">
        <f>"AA5 [m$ "&amp;$E$33&amp;"]"</f>
        <v>AA5 [m$ 31/12/2024]</v>
      </c>
      <c r="AE2435" s="1294"/>
      <c r="AF2435" s="1294"/>
      <c r="AG2435" s="1294"/>
      <c r="AH2435" s="1295"/>
      <c r="AI2435" s="17"/>
      <c r="AM2435" s="109"/>
    </row>
    <row r="2436" spans="1:39" outlineLevel="2">
      <c r="A2436" s="37">
        <f>ROW()</f>
        <v>2436</v>
      </c>
      <c r="C2436" s="167" t="s">
        <v>2</v>
      </c>
      <c r="I2436" s="204">
        <f t="shared" ref="I2436:S2436" si="1777">I2029/$M$33</f>
        <v>0</v>
      </c>
      <c r="J2436" s="9">
        <f t="shared" si="1777"/>
        <v>0</v>
      </c>
      <c r="K2436" s="9">
        <f t="shared" si="1777"/>
        <v>0</v>
      </c>
      <c r="L2436" s="9">
        <f t="shared" si="1777"/>
        <v>0</v>
      </c>
      <c r="M2436" s="9">
        <f t="shared" si="1777"/>
        <v>0</v>
      </c>
      <c r="N2436" s="204">
        <f t="shared" si="1777"/>
        <v>0</v>
      </c>
      <c r="O2436" s="9">
        <f t="shared" si="1777"/>
        <v>0</v>
      </c>
      <c r="P2436" s="9">
        <f t="shared" si="1777"/>
        <v>0</v>
      </c>
      <c r="Q2436" s="9">
        <f t="shared" si="1777"/>
        <v>0</v>
      </c>
      <c r="R2436" s="9">
        <f t="shared" si="1777"/>
        <v>0</v>
      </c>
      <c r="S2436" s="18">
        <f t="shared" si="1777"/>
        <v>0</v>
      </c>
      <c r="T2436" s="204">
        <f t="shared" ref="T2436:AH2436" si="1778">T2029/T$33</f>
        <v>0</v>
      </c>
      <c r="U2436" s="9">
        <f t="shared" si="1778"/>
        <v>0</v>
      </c>
      <c r="V2436" s="9">
        <f t="shared" si="1778"/>
        <v>0</v>
      </c>
      <c r="W2436" s="9">
        <f t="shared" si="1778"/>
        <v>0</v>
      </c>
      <c r="X2436" s="18">
        <f t="shared" si="1778"/>
        <v>0</v>
      </c>
      <c r="Y2436" s="9">
        <f t="shared" si="1778"/>
        <v>0</v>
      </c>
      <c r="Z2436" s="9">
        <f t="shared" si="1778"/>
        <v>0</v>
      </c>
      <c r="AA2436" s="9">
        <f t="shared" si="1778"/>
        <v>0</v>
      </c>
      <c r="AB2436" s="9">
        <f t="shared" si="1778"/>
        <v>0</v>
      </c>
      <c r="AC2436" s="18">
        <f t="shared" si="1778"/>
        <v>0</v>
      </c>
      <c r="AD2436" s="9">
        <f t="shared" si="1778"/>
        <v>0</v>
      </c>
      <c r="AE2436" s="9">
        <f t="shared" si="1778"/>
        <v>0</v>
      </c>
      <c r="AF2436" s="9">
        <f t="shared" si="1778"/>
        <v>0</v>
      </c>
      <c r="AG2436" s="9">
        <f t="shared" si="1778"/>
        <v>0</v>
      </c>
      <c r="AH2436" s="18">
        <f t="shared" si="1778"/>
        <v>0</v>
      </c>
      <c r="AI2436" s="17"/>
      <c r="AM2436" s="109"/>
    </row>
    <row r="2437" spans="1:39" outlineLevel="2">
      <c r="A2437" s="37">
        <f>ROW()</f>
        <v>2437</v>
      </c>
      <c r="C2437" s="6" t="s">
        <v>3</v>
      </c>
      <c r="I2437" s="204">
        <f t="shared" ref="I2437:S2437" si="1779">I2030/$M$33</f>
        <v>0</v>
      </c>
      <c r="J2437" s="9">
        <f t="shared" si="1779"/>
        <v>0</v>
      </c>
      <c r="K2437" s="9">
        <f t="shared" si="1779"/>
        <v>0</v>
      </c>
      <c r="L2437" s="9">
        <f t="shared" si="1779"/>
        <v>0</v>
      </c>
      <c r="M2437" s="9">
        <f t="shared" si="1779"/>
        <v>0</v>
      </c>
      <c r="N2437" s="204">
        <f t="shared" si="1779"/>
        <v>0</v>
      </c>
      <c r="O2437" s="9">
        <f t="shared" si="1779"/>
        <v>0</v>
      </c>
      <c r="P2437" s="9">
        <f t="shared" si="1779"/>
        <v>0</v>
      </c>
      <c r="Q2437" s="9">
        <f t="shared" si="1779"/>
        <v>0</v>
      </c>
      <c r="R2437" s="9">
        <f t="shared" si="1779"/>
        <v>0</v>
      </c>
      <c r="S2437" s="18">
        <f t="shared" si="1779"/>
        <v>0</v>
      </c>
      <c r="T2437" s="204">
        <f t="shared" ref="T2437:AH2437" si="1780">T2030/T$33</f>
        <v>0</v>
      </c>
      <c r="U2437" s="9">
        <f t="shared" si="1780"/>
        <v>0</v>
      </c>
      <c r="V2437" s="9">
        <f t="shared" si="1780"/>
        <v>0</v>
      </c>
      <c r="W2437" s="9">
        <f t="shared" si="1780"/>
        <v>0</v>
      </c>
      <c r="X2437" s="18">
        <f t="shared" si="1780"/>
        <v>0</v>
      </c>
      <c r="Y2437" s="9">
        <f t="shared" si="1780"/>
        <v>0</v>
      </c>
      <c r="Z2437" s="9">
        <f t="shared" si="1780"/>
        <v>0</v>
      </c>
      <c r="AA2437" s="9">
        <f t="shared" si="1780"/>
        <v>0</v>
      </c>
      <c r="AB2437" s="9">
        <f t="shared" si="1780"/>
        <v>0</v>
      </c>
      <c r="AC2437" s="18">
        <f t="shared" si="1780"/>
        <v>0</v>
      </c>
      <c r="AD2437" s="9">
        <f t="shared" si="1780"/>
        <v>0</v>
      </c>
      <c r="AE2437" s="9">
        <f t="shared" si="1780"/>
        <v>0</v>
      </c>
      <c r="AF2437" s="9">
        <f t="shared" si="1780"/>
        <v>0</v>
      </c>
      <c r="AG2437" s="9">
        <f t="shared" si="1780"/>
        <v>0</v>
      </c>
      <c r="AH2437" s="18">
        <f t="shared" si="1780"/>
        <v>0</v>
      </c>
      <c r="AI2437" s="17"/>
      <c r="AM2437" s="109"/>
    </row>
    <row r="2438" spans="1:39" outlineLevel="2">
      <c r="A2438" s="37">
        <f>ROW()</f>
        <v>2438</v>
      </c>
      <c r="C2438" s="6" t="s">
        <v>4</v>
      </c>
      <c r="I2438" s="204">
        <f t="shared" ref="I2438:S2438" si="1781">I2031/$M$33</f>
        <v>0</v>
      </c>
      <c r="J2438" s="9">
        <f t="shared" si="1781"/>
        <v>0</v>
      </c>
      <c r="K2438" s="9">
        <f t="shared" si="1781"/>
        <v>0</v>
      </c>
      <c r="L2438" s="9">
        <f t="shared" si="1781"/>
        <v>0</v>
      </c>
      <c r="M2438" s="9">
        <f t="shared" si="1781"/>
        <v>0</v>
      </c>
      <c r="N2438" s="204">
        <f t="shared" si="1781"/>
        <v>0</v>
      </c>
      <c r="O2438" s="9">
        <f t="shared" si="1781"/>
        <v>0</v>
      </c>
      <c r="P2438" s="9">
        <f t="shared" si="1781"/>
        <v>0</v>
      </c>
      <c r="Q2438" s="9">
        <f t="shared" si="1781"/>
        <v>0</v>
      </c>
      <c r="R2438" s="9">
        <f t="shared" si="1781"/>
        <v>0</v>
      </c>
      <c r="S2438" s="18">
        <f t="shared" si="1781"/>
        <v>0</v>
      </c>
      <c r="T2438" s="204">
        <f t="shared" ref="T2438:AH2438" si="1782">T2031/T$33</f>
        <v>0</v>
      </c>
      <c r="U2438" s="9">
        <f t="shared" si="1782"/>
        <v>0</v>
      </c>
      <c r="V2438" s="9">
        <f t="shared" si="1782"/>
        <v>0</v>
      </c>
      <c r="W2438" s="9">
        <f t="shared" si="1782"/>
        <v>0</v>
      </c>
      <c r="X2438" s="18">
        <f t="shared" si="1782"/>
        <v>0</v>
      </c>
      <c r="Y2438" s="9">
        <f t="shared" si="1782"/>
        <v>0</v>
      </c>
      <c r="Z2438" s="9">
        <f t="shared" si="1782"/>
        <v>0</v>
      </c>
      <c r="AA2438" s="9">
        <f t="shared" si="1782"/>
        <v>0</v>
      </c>
      <c r="AB2438" s="9">
        <f t="shared" si="1782"/>
        <v>0</v>
      </c>
      <c r="AC2438" s="18">
        <f t="shared" si="1782"/>
        <v>0</v>
      </c>
      <c r="AD2438" s="9">
        <f t="shared" si="1782"/>
        <v>0</v>
      </c>
      <c r="AE2438" s="9">
        <f t="shared" si="1782"/>
        <v>0</v>
      </c>
      <c r="AF2438" s="9">
        <f t="shared" si="1782"/>
        <v>0</v>
      </c>
      <c r="AG2438" s="9">
        <f t="shared" si="1782"/>
        <v>0</v>
      </c>
      <c r="AH2438" s="18">
        <f t="shared" si="1782"/>
        <v>0</v>
      </c>
      <c r="AI2438" s="17"/>
      <c r="AM2438" s="109"/>
    </row>
    <row r="2439" spans="1:39" outlineLevel="2">
      <c r="A2439" s="37">
        <f>ROW()</f>
        <v>2439</v>
      </c>
      <c r="C2439" s="6" t="s">
        <v>208</v>
      </c>
      <c r="I2439" s="204">
        <f t="shared" ref="I2439:S2439" si="1783">I2032/$M$33</f>
        <v>0</v>
      </c>
      <c r="J2439" s="9">
        <f t="shared" si="1783"/>
        <v>0</v>
      </c>
      <c r="K2439" s="9">
        <f t="shared" si="1783"/>
        <v>0</v>
      </c>
      <c r="L2439" s="9">
        <f t="shared" si="1783"/>
        <v>0</v>
      </c>
      <c r="M2439" s="9">
        <f t="shared" si="1783"/>
        <v>0</v>
      </c>
      <c r="N2439" s="204">
        <f t="shared" si="1783"/>
        <v>0</v>
      </c>
      <c r="O2439" s="9">
        <f t="shared" si="1783"/>
        <v>0</v>
      </c>
      <c r="P2439" s="9">
        <f t="shared" si="1783"/>
        <v>0</v>
      </c>
      <c r="Q2439" s="9">
        <f t="shared" si="1783"/>
        <v>0</v>
      </c>
      <c r="R2439" s="9">
        <f t="shared" si="1783"/>
        <v>0</v>
      </c>
      <c r="S2439" s="18">
        <f t="shared" si="1783"/>
        <v>0</v>
      </c>
      <c r="T2439" s="204">
        <f t="shared" ref="T2439:AH2439" si="1784">T2032/T$33</f>
        <v>0</v>
      </c>
      <c r="U2439" s="9">
        <f t="shared" si="1784"/>
        <v>0</v>
      </c>
      <c r="V2439" s="9">
        <f t="shared" si="1784"/>
        <v>0</v>
      </c>
      <c r="W2439" s="9">
        <f t="shared" si="1784"/>
        <v>0</v>
      </c>
      <c r="X2439" s="18">
        <f t="shared" si="1784"/>
        <v>0</v>
      </c>
      <c r="Y2439" s="9">
        <f t="shared" si="1784"/>
        <v>0</v>
      </c>
      <c r="Z2439" s="9">
        <f t="shared" si="1784"/>
        <v>0</v>
      </c>
      <c r="AA2439" s="9">
        <f t="shared" si="1784"/>
        <v>0</v>
      </c>
      <c r="AB2439" s="9">
        <f t="shared" si="1784"/>
        <v>0</v>
      </c>
      <c r="AC2439" s="18">
        <f t="shared" si="1784"/>
        <v>0</v>
      </c>
      <c r="AD2439" s="9">
        <f t="shared" si="1784"/>
        <v>0</v>
      </c>
      <c r="AE2439" s="9">
        <f t="shared" si="1784"/>
        <v>0</v>
      </c>
      <c r="AF2439" s="9">
        <f t="shared" si="1784"/>
        <v>0</v>
      </c>
      <c r="AG2439" s="9">
        <f t="shared" si="1784"/>
        <v>0</v>
      </c>
      <c r="AH2439" s="18">
        <f t="shared" si="1784"/>
        <v>0</v>
      </c>
      <c r="AI2439" s="17"/>
      <c r="AM2439" s="109"/>
    </row>
    <row r="2440" spans="1:39" outlineLevel="2">
      <c r="A2440" s="37">
        <f>ROW()</f>
        <v>2440</v>
      </c>
      <c r="C2440" s="6" t="s">
        <v>473</v>
      </c>
      <c r="I2440" s="204">
        <f t="shared" ref="I2440:S2440" si="1785">I2033/$M$33</f>
        <v>0</v>
      </c>
      <c r="J2440" s="9">
        <f t="shared" si="1785"/>
        <v>0</v>
      </c>
      <c r="K2440" s="9">
        <f t="shared" si="1785"/>
        <v>0</v>
      </c>
      <c r="L2440" s="9">
        <f t="shared" si="1785"/>
        <v>0</v>
      </c>
      <c r="M2440" s="9">
        <f t="shared" si="1785"/>
        <v>0</v>
      </c>
      <c r="N2440" s="204">
        <f t="shared" si="1785"/>
        <v>0</v>
      </c>
      <c r="O2440" s="9">
        <f t="shared" si="1785"/>
        <v>0</v>
      </c>
      <c r="P2440" s="9">
        <f t="shared" si="1785"/>
        <v>0</v>
      </c>
      <c r="Q2440" s="9">
        <f t="shared" si="1785"/>
        <v>0</v>
      </c>
      <c r="R2440" s="9">
        <f t="shared" si="1785"/>
        <v>0</v>
      </c>
      <c r="S2440" s="18">
        <f t="shared" si="1785"/>
        <v>0</v>
      </c>
      <c r="T2440" s="204">
        <f t="shared" ref="T2440:AH2440" si="1786">T2033/T$33</f>
        <v>0</v>
      </c>
      <c r="U2440" s="9">
        <f t="shared" si="1786"/>
        <v>0</v>
      </c>
      <c r="V2440" s="9">
        <f t="shared" si="1786"/>
        <v>0</v>
      </c>
      <c r="W2440" s="9">
        <f t="shared" si="1786"/>
        <v>0</v>
      </c>
      <c r="X2440" s="18">
        <f t="shared" si="1786"/>
        <v>0</v>
      </c>
      <c r="Y2440" s="9">
        <f t="shared" si="1786"/>
        <v>0</v>
      </c>
      <c r="Z2440" s="9">
        <f t="shared" si="1786"/>
        <v>0</v>
      </c>
      <c r="AA2440" s="9">
        <f t="shared" si="1786"/>
        <v>0</v>
      </c>
      <c r="AB2440" s="9">
        <f t="shared" si="1786"/>
        <v>0</v>
      </c>
      <c r="AC2440" s="18">
        <f t="shared" si="1786"/>
        <v>0</v>
      </c>
      <c r="AD2440" s="9">
        <f t="shared" si="1786"/>
        <v>0</v>
      </c>
      <c r="AE2440" s="9">
        <f t="shared" si="1786"/>
        <v>0</v>
      </c>
      <c r="AF2440" s="9">
        <f t="shared" si="1786"/>
        <v>0</v>
      </c>
      <c r="AG2440" s="9">
        <f t="shared" si="1786"/>
        <v>0</v>
      </c>
      <c r="AH2440" s="18">
        <f t="shared" si="1786"/>
        <v>0</v>
      </c>
      <c r="AI2440" s="17"/>
      <c r="AM2440" s="109"/>
    </row>
    <row r="2441" spans="1:39" outlineLevel="2">
      <c r="A2441" s="37">
        <f>ROW()</f>
        <v>2441</v>
      </c>
      <c r="C2441" s="6" t="s">
        <v>474</v>
      </c>
      <c r="I2441" s="204">
        <f t="shared" ref="I2441:S2441" si="1787">I2034/$M$33</f>
        <v>0</v>
      </c>
      <c r="J2441" s="9">
        <f t="shared" si="1787"/>
        <v>0</v>
      </c>
      <c r="K2441" s="9">
        <f t="shared" si="1787"/>
        <v>0</v>
      </c>
      <c r="L2441" s="9">
        <f t="shared" si="1787"/>
        <v>0</v>
      </c>
      <c r="M2441" s="9">
        <f t="shared" si="1787"/>
        <v>0</v>
      </c>
      <c r="N2441" s="204">
        <f t="shared" si="1787"/>
        <v>0</v>
      </c>
      <c r="O2441" s="9">
        <f t="shared" si="1787"/>
        <v>0</v>
      </c>
      <c r="P2441" s="9">
        <f t="shared" si="1787"/>
        <v>0</v>
      </c>
      <c r="Q2441" s="9">
        <f t="shared" si="1787"/>
        <v>0</v>
      </c>
      <c r="R2441" s="9">
        <f t="shared" si="1787"/>
        <v>0</v>
      </c>
      <c r="S2441" s="18">
        <f t="shared" si="1787"/>
        <v>0</v>
      </c>
      <c r="T2441" s="204">
        <f t="shared" ref="T2441:AH2441" si="1788">T2034/T$33</f>
        <v>0</v>
      </c>
      <c r="U2441" s="9">
        <f t="shared" si="1788"/>
        <v>0</v>
      </c>
      <c r="V2441" s="9">
        <f t="shared" si="1788"/>
        <v>0</v>
      </c>
      <c r="W2441" s="9">
        <f t="shared" si="1788"/>
        <v>0</v>
      </c>
      <c r="X2441" s="18">
        <f t="shared" si="1788"/>
        <v>0</v>
      </c>
      <c r="Y2441" s="9">
        <f t="shared" si="1788"/>
        <v>0</v>
      </c>
      <c r="Z2441" s="9">
        <f t="shared" si="1788"/>
        <v>0</v>
      </c>
      <c r="AA2441" s="9">
        <f t="shared" si="1788"/>
        <v>0</v>
      </c>
      <c r="AB2441" s="9">
        <f t="shared" si="1788"/>
        <v>0</v>
      </c>
      <c r="AC2441" s="18">
        <f t="shared" si="1788"/>
        <v>0</v>
      </c>
      <c r="AD2441" s="9">
        <f t="shared" si="1788"/>
        <v>0</v>
      </c>
      <c r="AE2441" s="9">
        <f t="shared" si="1788"/>
        <v>0</v>
      </c>
      <c r="AF2441" s="9">
        <f t="shared" si="1788"/>
        <v>0</v>
      </c>
      <c r="AG2441" s="9">
        <f t="shared" si="1788"/>
        <v>0</v>
      </c>
      <c r="AH2441" s="18">
        <f t="shared" si="1788"/>
        <v>0</v>
      </c>
      <c r="AI2441" s="17"/>
      <c r="AM2441" s="109"/>
    </row>
    <row r="2442" spans="1:39" outlineLevel="2">
      <c r="A2442" s="37">
        <f>ROW()</f>
        <v>2442</v>
      </c>
      <c r="C2442" s="6" t="s">
        <v>477</v>
      </c>
      <c r="I2442" s="204">
        <f t="shared" ref="I2442:S2442" si="1789">I2035/$M$33</f>
        <v>0</v>
      </c>
      <c r="J2442" s="9">
        <f t="shared" si="1789"/>
        <v>0</v>
      </c>
      <c r="K2442" s="9">
        <f t="shared" si="1789"/>
        <v>0</v>
      </c>
      <c r="L2442" s="9">
        <f t="shared" si="1789"/>
        <v>0</v>
      </c>
      <c r="M2442" s="9">
        <f t="shared" si="1789"/>
        <v>0</v>
      </c>
      <c r="N2442" s="204">
        <f t="shared" si="1789"/>
        <v>0</v>
      </c>
      <c r="O2442" s="9">
        <f t="shared" si="1789"/>
        <v>0</v>
      </c>
      <c r="P2442" s="9">
        <f t="shared" si="1789"/>
        <v>0</v>
      </c>
      <c r="Q2442" s="9">
        <f t="shared" si="1789"/>
        <v>0</v>
      </c>
      <c r="R2442" s="9">
        <f t="shared" si="1789"/>
        <v>0</v>
      </c>
      <c r="S2442" s="18">
        <f t="shared" si="1789"/>
        <v>0</v>
      </c>
      <c r="T2442" s="204">
        <f t="shared" ref="T2442:AH2442" si="1790">T2035/T$33</f>
        <v>0</v>
      </c>
      <c r="U2442" s="9">
        <f t="shared" si="1790"/>
        <v>0</v>
      </c>
      <c r="V2442" s="9">
        <f t="shared" si="1790"/>
        <v>0</v>
      </c>
      <c r="W2442" s="9">
        <f t="shared" si="1790"/>
        <v>0</v>
      </c>
      <c r="X2442" s="18">
        <f t="shared" si="1790"/>
        <v>0</v>
      </c>
      <c r="Y2442" s="9">
        <f t="shared" si="1790"/>
        <v>0</v>
      </c>
      <c r="Z2442" s="9">
        <f t="shared" si="1790"/>
        <v>0</v>
      </c>
      <c r="AA2442" s="9">
        <f t="shared" si="1790"/>
        <v>0</v>
      </c>
      <c r="AB2442" s="9">
        <f t="shared" si="1790"/>
        <v>0</v>
      </c>
      <c r="AC2442" s="18">
        <f t="shared" si="1790"/>
        <v>0</v>
      </c>
      <c r="AD2442" s="9">
        <f t="shared" si="1790"/>
        <v>0</v>
      </c>
      <c r="AE2442" s="9">
        <f t="shared" si="1790"/>
        <v>0</v>
      </c>
      <c r="AF2442" s="9">
        <f t="shared" si="1790"/>
        <v>0</v>
      </c>
      <c r="AG2442" s="9">
        <f t="shared" si="1790"/>
        <v>0</v>
      </c>
      <c r="AH2442" s="18">
        <f t="shared" si="1790"/>
        <v>0</v>
      </c>
      <c r="AI2442" s="17"/>
      <c r="AM2442" s="109"/>
    </row>
    <row r="2443" spans="1:39" outlineLevel="2">
      <c r="A2443" s="37">
        <f>ROW()</f>
        <v>2443</v>
      </c>
      <c r="C2443" s="6" t="s">
        <v>511</v>
      </c>
      <c r="I2443" s="204">
        <f t="shared" ref="I2443:S2443" si="1791">I2036/$M$33</f>
        <v>0</v>
      </c>
      <c r="J2443" s="9">
        <f t="shared" si="1791"/>
        <v>0</v>
      </c>
      <c r="K2443" s="9">
        <f t="shared" si="1791"/>
        <v>0</v>
      </c>
      <c r="L2443" s="9">
        <f t="shared" si="1791"/>
        <v>0</v>
      </c>
      <c r="M2443" s="9">
        <f t="shared" si="1791"/>
        <v>0</v>
      </c>
      <c r="N2443" s="204">
        <f t="shared" si="1791"/>
        <v>0</v>
      </c>
      <c r="O2443" s="9">
        <f t="shared" si="1791"/>
        <v>0</v>
      </c>
      <c r="P2443" s="9">
        <f t="shared" si="1791"/>
        <v>0</v>
      </c>
      <c r="Q2443" s="9">
        <f t="shared" si="1791"/>
        <v>0</v>
      </c>
      <c r="R2443" s="9">
        <f t="shared" si="1791"/>
        <v>0</v>
      </c>
      <c r="S2443" s="18">
        <f t="shared" si="1791"/>
        <v>0</v>
      </c>
      <c r="T2443" s="204">
        <f t="shared" ref="T2443:AH2443" si="1792">T2036/T$33</f>
        <v>0</v>
      </c>
      <c r="U2443" s="9">
        <f t="shared" si="1792"/>
        <v>0</v>
      </c>
      <c r="V2443" s="9">
        <f t="shared" si="1792"/>
        <v>0</v>
      </c>
      <c r="W2443" s="9">
        <f t="shared" si="1792"/>
        <v>0</v>
      </c>
      <c r="X2443" s="18">
        <f t="shared" si="1792"/>
        <v>0</v>
      </c>
      <c r="Y2443" s="9">
        <f t="shared" si="1792"/>
        <v>0</v>
      </c>
      <c r="Z2443" s="9">
        <f t="shared" si="1792"/>
        <v>0</v>
      </c>
      <c r="AA2443" s="9">
        <f t="shared" si="1792"/>
        <v>0</v>
      </c>
      <c r="AB2443" s="9">
        <f t="shared" si="1792"/>
        <v>0</v>
      </c>
      <c r="AC2443" s="18">
        <f t="shared" si="1792"/>
        <v>0</v>
      </c>
      <c r="AD2443" s="9">
        <f t="shared" si="1792"/>
        <v>0</v>
      </c>
      <c r="AE2443" s="9">
        <f t="shared" si="1792"/>
        <v>0</v>
      </c>
      <c r="AF2443" s="9">
        <f t="shared" si="1792"/>
        <v>0</v>
      </c>
      <c r="AG2443" s="9">
        <f t="shared" si="1792"/>
        <v>0</v>
      </c>
      <c r="AH2443" s="18">
        <f t="shared" si="1792"/>
        <v>0</v>
      </c>
      <c r="AI2443" s="17"/>
      <c r="AM2443" s="109"/>
    </row>
    <row r="2444" spans="1:39" outlineLevel="2">
      <c r="A2444" s="37">
        <f>ROW()</f>
        <v>2444</v>
      </c>
      <c r="C2444" s="6" t="s">
        <v>655</v>
      </c>
      <c r="I2444" s="204"/>
      <c r="J2444" s="9"/>
      <c r="K2444" s="9"/>
      <c r="L2444" s="9"/>
      <c r="M2444" s="9"/>
      <c r="N2444" s="204"/>
      <c r="O2444" s="9"/>
      <c r="P2444" s="9"/>
      <c r="Q2444" s="9"/>
      <c r="R2444" s="9"/>
      <c r="S2444" s="18"/>
      <c r="T2444" s="204"/>
      <c r="U2444" s="9"/>
      <c r="V2444" s="9"/>
      <c r="W2444" s="9"/>
      <c r="X2444" s="18"/>
      <c r="Y2444" s="9"/>
      <c r="Z2444" s="9"/>
      <c r="AA2444" s="9"/>
      <c r="AB2444" s="9"/>
      <c r="AC2444" s="18"/>
      <c r="AD2444" s="9"/>
      <c r="AE2444" s="9"/>
      <c r="AF2444" s="9"/>
      <c r="AG2444" s="9"/>
      <c r="AH2444" s="18"/>
      <c r="AI2444" s="17"/>
      <c r="AM2444" s="109"/>
    </row>
    <row r="2445" spans="1:39" outlineLevel="2">
      <c r="A2445" s="37">
        <f>ROW()</f>
        <v>2445</v>
      </c>
      <c r="C2445" s="6" t="s">
        <v>656</v>
      </c>
      <c r="I2445" s="204"/>
      <c r="J2445" s="9"/>
      <c r="K2445" s="9"/>
      <c r="L2445" s="9"/>
      <c r="M2445" s="9"/>
      <c r="N2445" s="204"/>
      <c r="O2445" s="9"/>
      <c r="P2445" s="9"/>
      <c r="Q2445" s="9"/>
      <c r="R2445" s="9"/>
      <c r="S2445" s="18"/>
      <c r="T2445" s="204"/>
      <c r="U2445" s="9"/>
      <c r="V2445" s="9"/>
      <c r="W2445" s="9"/>
      <c r="X2445" s="18"/>
      <c r="Y2445" s="9"/>
      <c r="Z2445" s="9"/>
      <c r="AA2445" s="9"/>
      <c r="AB2445" s="9"/>
      <c r="AC2445" s="18"/>
      <c r="AD2445" s="9"/>
      <c r="AE2445" s="9"/>
      <c r="AF2445" s="9"/>
      <c r="AG2445" s="9"/>
      <c r="AH2445" s="18"/>
      <c r="AI2445" s="17"/>
      <c r="AM2445" s="109"/>
    </row>
    <row r="2446" spans="1:39" outlineLevel="2">
      <c r="A2446" s="37">
        <f>ROW()</f>
        <v>2446</v>
      </c>
      <c r="C2446" s="6" t="s">
        <v>667</v>
      </c>
      <c r="I2446" s="204"/>
      <c r="J2446" s="9"/>
      <c r="K2446" s="9"/>
      <c r="L2446" s="9"/>
      <c r="M2446" s="9"/>
      <c r="N2446" s="204"/>
      <c r="O2446" s="9"/>
      <c r="P2446" s="9"/>
      <c r="Q2446" s="9"/>
      <c r="R2446" s="9"/>
      <c r="S2446" s="18"/>
      <c r="T2446" s="204"/>
      <c r="U2446" s="9"/>
      <c r="V2446" s="9"/>
      <c r="W2446" s="9"/>
      <c r="X2446" s="18"/>
      <c r="Y2446" s="9"/>
      <c r="Z2446" s="9"/>
      <c r="AA2446" s="9"/>
      <c r="AB2446" s="9"/>
      <c r="AC2446" s="18"/>
      <c r="AD2446" s="9"/>
      <c r="AE2446" s="9"/>
      <c r="AF2446" s="9"/>
      <c r="AG2446" s="9"/>
      <c r="AH2446" s="18"/>
      <c r="AI2446" s="17"/>
      <c r="AM2446" s="109"/>
    </row>
    <row r="2447" spans="1:39" outlineLevel="2">
      <c r="A2447" s="37">
        <f>ROW()</f>
        <v>2447</v>
      </c>
      <c r="C2447" s="6" t="s">
        <v>212</v>
      </c>
      <c r="I2447" s="204">
        <f t="shared" ref="I2447:S2447" si="1793">I2040/$M$33</f>
        <v>0</v>
      </c>
      <c r="J2447" s="9">
        <f t="shared" si="1793"/>
        <v>0</v>
      </c>
      <c r="K2447" s="9">
        <f t="shared" si="1793"/>
        <v>0</v>
      </c>
      <c r="L2447" s="9">
        <f t="shared" si="1793"/>
        <v>0</v>
      </c>
      <c r="M2447" s="9">
        <f t="shared" si="1793"/>
        <v>0</v>
      </c>
      <c r="N2447" s="204">
        <f t="shared" si="1793"/>
        <v>0</v>
      </c>
      <c r="O2447" s="9">
        <f t="shared" si="1793"/>
        <v>0</v>
      </c>
      <c r="P2447" s="9">
        <f t="shared" si="1793"/>
        <v>0</v>
      </c>
      <c r="Q2447" s="9">
        <f t="shared" si="1793"/>
        <v>0</v>
      </c>
      <c r="R2447" s="9">
        <f t="shared" si="1793"/>
        <v>0</v>
      </c>
      <c r="S2447" s="18">
        <f t="shared" si="1793"/>
        <v>0</v>
      </c>
      <c r="T2447" s="204">
        <f t="shared" ref="T2447:AH2447" si="1794">T2040/T$33</f>
        <v>0</v>
      </c>
      <c r="U2447" s="9">
        <f t="shared" si="1794"/>
        <v>0</v>
      </c>
      <c r="V2447" s="9">
        <f t="shared" si="1794"/>
        <v>0</v>
      </c>
      <c r="W2447" s="9">
        <f t="shared" si="1794"/>
        <v>0</v>
      </c>
      <c r="X2447" s="18">
        <f t="shared" si="1794"/>
        <v>0</v>
      </c>
      <c r="Y2447" s="9">
        <f t="shared" si="1794"/>
        <v>0</v>
      </c>
      <c r="Z2447" s="9">
        <f t="shared" si="1794"/>
        <v>0</v>
      </c>
      <c r="AA2447" s="9">
        <f t="shared" si="1794"/>
        <v>0</v>
      </c>
      <c r="AB2447" s="9">
        <f t="shared" si="1794"/>
        <v>0</v>
      </c>
      <c r="AC2447" s="18">
        <f t="shared" si="1794"/>
        <v>0</v>
      </c>
      <c r="AD2447" s="9">
        <f t="shared" si="1794"/>
        <v>0</v>
      </c>
      <c r="AE2447" s="9">
        <f t="shared" si="1794"/>
        <v>0</v>
      </c>
      <c r="AF2447" s="9">
        <f t="shared" si="1794"/>
        <v>0</v>
      </c>
      <c r="AG2447" s="9">
        <f t="shared" si="1794"/>
        <v>0</v>
      </c>
      <c r="AH2447" s="18">
        <f t="shared" si="1794"/>
        <v>0</v>
      </c>
      <c r="AI2447" s="17"/>
      <c r="AM2447" s="109"/>
    </row>
    <row r="2448" spans="1:39" outlineLevel="2">
      <c r="A2448" s="37">
        <f>ROW()</f>
        <v>2448</v>
      </c>
      <c r="C2448" s="6" t="s">
        <v>362</v>
      </c>
      <c r="I2448" s="205">
        <f t="shared" ref="I2448:S2448" si="1795">I2041/$M$33</f>
        <v>0</v>
      </c>
      <c r="J2448" s="15">
        <f t="shared" si="1795"/>
        <v>0</v>
      </c>
      <c r="K2448" s="15">
        <f t="shared" si="1795"/>
        <v>0</v>
      </c>
      <c r="L2448" s="15">
        <f t="shared" si="1795"/>
        <v>0</v>
      </c>
      <c r="M2448" s="15">
        <f t="shared" si="1795"/>
        <v>0</v>
      </c>
      <c r="N2448" s="205">
        <f t="shared" si="1795"/>
        <v>0</v>
      </c>
      <c r="O2448" s="15">
        <f t="shared" si="1795"/>
        <v>0</v>
      </c>
      <c r="P2448" s="15">
        <f t="shared" si="1795"/>
        <v>0</v>
      </c>
      <c r="Q2448" s="15">
        <f t="shared" si="1795"/>
        <v>0</v>
      </c>
      <c r="R2448" s="15">
        <f t="shared" si="1795"/>
        <v>0</v>
      </c>
      <c r="S2448" s="206">
        <f t="shared" si="1795"/>
        <v>0</v>
      </c>
      <c r="T2448" s="205">
        <f t="shared" ref="T2448:AH2448" si="1796">T2041/T$33</f>
        <v>0</v>
      </c>
      <c r="U2448" s="15">
        <f t="shared" si="1796"/>
        <v>0</v>
      </c>
      <c r="V2448" s="15">
        <f t="shared" si="1796"/>
        <v>0</v>
      </c>
      <c r="W2448" s="15">
        <f t="shared" si="1796"/>
        <v>0</v>
      </c>
      <c r="X2448" s="206">
        <f t="shared" si="1796"/>
        <v>0</v>
      </c>
      <c r="Y2448" s="15">
        <f t="shared" si="1796"/>
        <v>0</v>
      </c>
      <c r="Z2448" s="15">
        <f t="shared" si="1796"/>
        <v>0</v>
      </c>
      <c r="AA2448" s="15">
        <f t="shared" si="1796"/>
        <v>0</v>
      </c>
      <c r="AB2448" s="15">
        <f t="shared" si="1796"/>
        <v>0</v>
      </c>
      <c r="AC2448" s="206">
        <f t="shared" si="1796"/>
        <v>0</v>
      </c>
      <c r="AD2448" s="15">
        <f t="shared" si="1796"/>
        <v>0</v>
      </c>
      <c r="AE2448" s="15">
        <f t="shared" si="1796"/>
        <v>0</v>
      </c>
      <c r="AF2448" s="15">
        <f t="shared" si="1796"/>
        <v>0</v>
      </c>
      <c r="AG2448" s="15">
        <f t="shared" si="1796"/>
        <v>0</v>
      </c>
      <c r="AH2448" s="206">
        <f t="shared" si="1796"/>
        <v>0</v>
      </c>
      <c r="AI2448" s="17"/>
      <c r="AM2448" s="109"/>
    </row>
    <row r="2449" spans="1:39" outlineLevel="2">
      <c r="A2449" s="37">
        <f>ROW()</f>
        <v>2449</v>
      </c>
      <c r="C2449" s="6" t="s">
        <v>1</v>
      </c>
      <c r="I2449" s="204">
        <f t="shared" ref="I2449:AC2449" si="1797">SUM(I2436:I2448)</f>
        <v>0</v>
      </c>
      <c r="J2449" s="9">
        <f t="shared" si="1797"/>
        <v>0</v>
      </c>
      <c r="K2449" s="9">
        <f t="shared" si="1797"/>
        <v>0</v>
      </c>
      <c r="L2449" s="9">
        <f t="shared" si="1797"/>
        <v>0</v>
      </c>
      <c r="M2449" s="9">
        <f t="shared" si="1797"/>
        <v>0</v>
      </c>
      <c r="N2449" s="204">
        <f t="shared" si="1797"/>
        <v>0</v>
      </c>
      <c r="O2449" s="9">
        <f t="shared" si="1797"/>
        <v>0</v>
      </c>
      <c r="P2449" s="9">
        <f t="shared" si="1797"/>
        <v>0</v>
      </c>
      <c r="Q2449" s="9">
        <f t="shared" si="1797"/>
        <v>0</v>
      </c>
      <c r="R2449" s="9">
        <f t="shared" si="1797"/>
        <v>0</v>
      </c>
      <c r="S2449" s="18">
        <f t="shared" si="1797"/>
        <v>0</v>
      </c>
      <c r="T2449" s="204">
        <f t="shared" si="1797"/>
        <v>0</v>
      </c>
      <c r="U2449" s="9">
        <f t="shared" si="1797"/>
        <v>0</v>
      </c>
      <c r="V2449" s="9">
        <f t="shared" si="1797"/>
        <v>0</v>
      </c>
      <c r="W2449" s="9">
        <f t="shared" si="1797"/>
        <v>0</v>
      </c>
      <c r="X2449" s="18">
        <f t="shared" si="1797"/>
        <v>0</v>
      </c>
      <c r="Y2449" s="9">
        <f t="shared" si="1797"/>
        <v>0</v>
      </c>
      <c r="Z2449" s="9">
        <f t="shared" si="1797"/>
        <v>0</v>
      </c>
      <c r="AA2449" s="9">
        <f t="shared" si="1797"/>
        <v>0</v>
      </c>
      <c r="AB2449" s="9">
        <f t="shared" si="1797"/>
        <v>0</v>
      </c>
      <c r="AC2449" s="18">
        <f t="shared" si="1797"/>
        <v>0</v>
      </c>
      <c r="AD2449" s="9">
        <f t="shared" ref="AD2449:AH2449" si="1798">SUM(AD2436:AD2448)</f>
        <v>0</v>
      </c>
      <c r="AE2449" s="9">
        <f t="shared" si="1798"/>
        <v>0</v>
      </c>
      <c r="AF2449" s="9">
        <f t="shared" si="1798"/>
        <v>0</v>
      </c>
      <c r="AG2449" s="9">
        <f t="shared" si="1798"/>
        <v>0</v>
      </c>
      <c r="AH2449" s="18">
        <f t="shared" si="1798"/>
        <v>0</v>
      </c>
      <c r="AI2449" s="17"/>
      <c r="AM2449" s="109"/>
    </row>
    <row r="2450" spans="1:39" outlineLevel="2">
      <c r="A2450" s="37">
        <f>ROW()</f>
        <v>2450</v>
      </c>
      <c r="B2450" s="64" t="s">
        <v>554</v>
      </c>
      <c r="I2450" s="1296" t="str">
        <f>"AA1 [m$ "&amp;$E$33&amp;"]"</f>
        <v>AA1 [m$ 31/12/2024]</v>
      </c>
      <c r="J2450" s="1297"/>
      <c r="K2450" s="1297"/>
      <c r="L2450" s="1297"/>
      <c r="M2450" s="1297"/>
      <c r="N2450" s="1293" t="str">
        <f>"AA2 [m$ "&amp;$E$33&amp;"]"</f>
        <v>AA2 [m$ 31/12/2024]</v>
      </c>
      <c r="O2450" s="1294"/>
      <c r="P2450" s="1294"/>
      <c r="Q2450" s="1294"/>
      <c r="R2450" s="1294"/>
      <c r="S2450" s="1295"/>
      <c r="T2450" s="1293" t="str">
        <f>"AA3 [m$ "&amp;$E$33&amp;"]"</f>
        <v>AA3 [m$ 31/12/2024]</v>
      </c>
      <c r="U2450" s="1294"/>
      <c r="V2450" s="1294"/>
      <c r="W2450" s="1294"/>
      <c r="X2450" s="1295"/>
      <c r="Y2450" s="1294" t="str">
        <f>"AA4 [m$ "&amp;$E$33&amp;"]"</f>
        <v>AA4 [m$ 31/12/2024]</v>
      </c>
      <c r="Z2450" s="1294"/>
      <c r="AA2450" s="1294"/>
      <c r="AB2450" s="1294"/>
      <c r="AC2450" s="1295"/>
      <c r="AD2450" s="1294" t="str">
        <f>"AA5 [m$ "&amp;$E$33&amp;"]"</f>
        <v>AA5 [m$ 31/12/2024]</v>
      </c>
      <c r="AE2450" s="1294"/>
      <c r="AF2450" s="1294"/>
      <c r="AG2450" s="1294"/>
      <c r="AH2450" s="1295"/>
      <c r="AI2450" s="17"/>
      <c r="AM2450" s="109"/>
    </row>
    <row r="2451" spans="1:39" outlineLevel="2">
      <c r="A2451" s="37">
        <f>ROW()</f>
        <v>2451</v>
      </c>
      <c r="C2451" s="167" t="s">
        <v>2</v>
      </c>
      <c r="I2451" s="204">
        <f t="shared" ref="I2451:S2451" si="1799">I2044/$M$33</f>
        <v>0</v>
      </c>
      <c r="J2451" s="9">
        <f t="shared" si="1799"/>
        <v>0</v>
      </c>
      <c r="K2451" s="9">
        <f t="shared" si="1799"/>
        <v>0</v>
      </c>
      <c r="L2451" s="9">
        <f t="shared" si="1799"/>
        <v>0</v>
      </c>
      <c r="M2451" s="9">
        <f t="shared" si="1799"/>
        <v>0</v>
      </c>
      <c r="N2451" s="204">
        <f t="shared" si="1799"/>
        <v>0</v>
      </c>
      <c r="O2451" s="9">
        <f t="shared" si="1799"/>
        <v>0</v>
      </c>
      <c r="P2451" s="9">
        <f t="shared" si="1799"/>
        <v>0</v>
      </c>
      <c r="Q2451" s="9">
        <f t="shared" si="1799"/>
        <v>0</v>
      </c>
      <c r="R2451" s="9">
        <f t="shared" si="1799"/>
        <v>0</v>
      </c>
      <c r="S2451" s="18">
        <f t="shared" si="1799"/>
        <v>0</v>
      </c>
      <c r="T2451" s="204">
        <f t="shared" ref="T2451:AH2451" si="1800">T2044/T$33</f>
        <v>0</v>
      </c>
      <c r="U2451" s="9">
        <f t="shared" si="1800"/>
        <v>0</v>
      </c>
      <c r="V2451" s="9">
        <f t="shared" si="1800"/>
        <v>0</v>
      </c>
      <c r="W2451" s="9">
        <f t="shared" si="1800"/>
        <v>0</v>
      </c>
      <c r="X2451" s="18">
        <f t="shared" si="1800"/>
        <v>0</v>
      </c>
      <c r="Y2451" s="9">
        <f t="shared" si="1800"/>
        <v>0</v>
      </c>
      <c r="Z2451" s="9">
        <f t="shared" si="1800"/>
        <v>0</v>
      </c>
      <c r="AA2451" s="9">
        <f t="shared" si="1800"/>
        <v>0</v>
      </c>
      <c r="AB2451" s="9">
        <f t="shared" si="1800"/>
        <v>0</v>
      </c>
      <c r="AC2451" s="18">
        <f t="shared" si="1800"/>
        <v>0</v>
      </c>
      <c r="AD2451" s="9">
        <f t="shared" si="1800"/>
        <v>0</v>
      </c>
      <c r="AE2451" s="9">
        <f t="shared" si="1800"/>
        <v>0</v>
      </c>
      <c r="AF2451" s="9">
        <f t="shared" si="1800"/>
        <v>0</v>
      </c>
      <c r="AG2451" s="9">
        <f t="shared" si="1800"/>
        <v>0</v>
      </c>
      <c r="AH2451" s="18">
        <f t="shared" si="1800"/>
        <v>0</v>
      </c>
      <c r="AI2451" s="17"/>
      <c r="AM2451" s="109"/>
    </row>
    <row r="2452" spans="1:39" outlineLevel="2">
      <c r="A2452" s="37">
        <f>ROW()</f>
        <v>2452</v>
      </c>
      <c r="C2452" s="6" t="s">
        <v>3</v>
      </c>
      <c r="I2452" s="204">
        <f t="shared" ref="I2452:S2452" si="1801">I2045/$M$33</f>
        <v>0</v>
      </c>
      <c r="J2452" s="9">
        <f t="shared" si="1801"/>
        <v>0</v>
      </c>
      <c r="K2452" s="9">
        <f t="shared" si="1801"/>
        <v>0</v>
      </c>
      <c r="L2452" s="9">
        <f t="shared" si="1801"/>
        <v>0</v>
      </c>
      <c r="M2452" s="9">
        <f t="shared" si="1801"/>
        <v>0</v>
      </c>
      <c r="N2452" s="204">
        <f t="shared" si="1801"/>
        <v>0</v>
      </c>
      <c r="O2452" s="9">
        <f t="shared" si="1801"/>
        <v>0</v>
      </c>
      <c r="P2452" s="9">
        <f t="shared" si="1801"/>
        <v>0</v>
      </c>
      <c r="Q2452" s="9">
        <f t="shared" si="1801"/>
        <v>0</v>
      </c>
      <c r="R2452" s="9">
        <f t="shared" si="1801"/>
        <v>0</v>
      </c>
      <c r="S2452" s="18">
        <f t="shared" si="1801"/>
        <v>0</v>
      </c>
      <c r="T2452" s="204">
        <f t="shared" ref="T2452:AH2452" si="1802">T2045/T$33</f>
        <v>0</v>
      </c>
      <c r="U2452" s="9">
        <f t="shared" si="1802"/>
        <v>0</v>
      </c>
      <c r="V2452" s="9">
        <f t="shared" si="1802"/>
        <v>0</v>
      </c>
      <c r="W2452" s="9">
        <f t="shared" si="1802"/>
        <v>0</v>
      </c>
      <c r="X2452" s="18">
        <f t="shared" si="1802"/>
        <v>0</v>
      </c>
      <c r="Y2452" s="9">
        <f t="shared" si="1802"/>
        <v>0</v>
      </c>
      <c r="Z2452" s="9">
        <f t="shared" si="1802"/>
        <v>0</v>
      </c>
      <c r="AA2452" s="9">
        <f t="shared" si="1802"/>
        <v>0</v>
      </c>
      <c r="AB2452" s="9">
        <f t="shared" si="1802"/>
        <v>0</v>
      </c>
      <c r="AC2452" s="18">
        <f t="shared" si="1802"/>
        <v>0</v>
      </c>
      <c r="AD2452" s="9">
        <f t="shared" si="1802"/>
        <v>0</v>
      </c>
      <c r="AE2452" s="9">
        <f t="shared" si="1802"/>
        <v>0</v>
      </c>
      <c r="AF2452" s="9">
        <f t="shared" si="1802"/>
        <v>0</v>
      </c>
      <c r="AG2452" s="9">
        <f t="shared" si="1802"/>
        <v>0</v>
      </c>
      <c r="AH2452" s="18">
        <f t="shared" si="1802"/>
        <v>0</v>
      </c>
      <c r="AI2452" s="17"/>
      <c r="AM2452" s="109"/>
    </row>
    <row r="2453" spans="1:39" outlineLevel="2">
      <c r="A2453" s="37">
        <f>ROW()</f>
        <v>2453</v>
      </c>
      <c r="C2453" s="6" t="s">
        <v>4</v>
      </c>
      <c r="I2453" s="204">
        <f t="shared" ref="I2453:S2453" si="1803">I2046/$M$33</f>
        <v>0</v>
      </c>
      <c r="J2453" s="9">
        <f t="shared" si="1803"/>
        <v>0</v>
      </c>
      <c r="K2453" s="9">
        <f t="shared" si="1803"/>
        <v>0</v>
      </c>
      <c r="L2453" s="9">
        <f t="shared" si="1803"/>
        <v>0</v>
      </c>
      <c r="M2453" s="9">
        <f t="shared" si="1803"/>
        <v>0</v>
      </c>
      <c r="N2453" s="204">
        <f t="shared" si="1803"/>
        <v>0</v>
      </c>
      <c r="O2453" s="9">
        <f t="shared" si="1803"/>
        <v>0</v>
      </c>
      <c r="P2453" s="9">
        <f t="shared" si="1803"/>
        <v>0</v>
      </c>
      <c r="Q2453" s="9">
        <f t="shared" si="1803"/>
        <v>0</v>
      </c>
      <c r="R2453" s="9">
        <f t="shared" si="1803"/>
        <v>0</v>
      </c>
      <c r="S2453" s="18">
        <f t="shared" si="1803"/>
        <v>0</v>
      </c>
      <c r="T2453" s="204">
        <f t="shared" ref="T2453:AH2453" si="1804">T2046/T$33</f>
        <v>0</v>
      </c>
      <c r="U2453" s="9">
        <f t="shared" si="1804"/>
        <v>0</v>
      </c>
      <c r="V2453" s="9">
        <f t="shared" si="1804"/>
        <v>0</v>
      </c>
      <c r="W2453" s="9">
        <f t="shared" si="1804"/>
        <v>0</v>
      </c>
      <c r="X2453" s="18">
        <f t="shared" si="1804"/>
        <v>0</v>
      </c>
      <c r="Y2453" s="9">
        <f t="shared" si="1804"/>
        <v>0</v>
      </c>
      <c r="Z2453" s="9">
        <f t="shared" si="1804"/>
        <v>0</v>
      </c>
      <c r="AA2453" s="9">
        <f t="shared" si="1804"/>
        <v>0</v>
      </c>
      <c r="AB2453" s="9">
        <f t="shared" si="1804"/>
        <v>0</v>
      </c>
      <c r="AC2453" s="18">
        <f t="shared" si="1804"/>
        <v>0</v>
      </c>
      <c r="AD2453" s="9">
        <f t="shared" si="1804"/>
        <v>0</v>
      </c>
      <c r="AE2453" s="9">
        <f t="shared" si="1804"/>
        <v>0</v>
      </c>
      <c r="AF2453" s="9">
        <f t="shared" si="1804"/>
        <v>0</v>
      </c>
      <c r="AG2453" s="9">
        <f t="shared" si="1804"/>
        <v>0</v>
      </c>
      <c r="AH2453" s="18">
        <f t="shared" si="1804"/>
        <v>0</v>
      </c>
      <c r="AI2453" s="17"/>
      <c r="AM2453" s="109"/>
    </row>
    <row r="2454" spans="1:39" outlineLevel="2">
      <c r="A2454" s="37">
        <f>ROW()</f>
        <v>2454</v>
      </c>
      <c r="C2454" s="6" t="s">
        <v>208</v>
      </c>
      <c r="I2454" s="204">
        <f t="shared" ref="I2454:S2454" si="1805">I2047/$M$33</f>
        <v>0</v>
      </c>
      <c r="J2454" s="9">
        <f t="shared" si="1805"/>
        <v>0</v>
      </c>
      <c r="K2454" s="9">
        <f t="shared" si="1805"/>
        <v>0</v>
      </c>
      <c r="L2454" s="9">
        <f t="shared" si="1805"/>
        <v>0</v>
      </c>
      <c r="M2454" s="9">
        <f t="shared" si="1805"/>
        <v>0</v>
      </c>
      <c r="N2454" s="204">
        <f t="shared" si="1805"/>
        <v>0</v>
      </c>
      <c r="O2454" s="9">
        <f t="shared" si="1805"/>
        <v>0</v>
      </c>
      <c r="P2454" s="9">
        <f t="shared" si="1805"/>
        <v>0</v>
      </c>
      <c r="Q2454" s="9">
        <f t="shared" si="1805"/>
        <v>0</v>
      </c>
      <c r="R2454" s="9">
        <f t="shared" si="1805"/>
        <v>0</v>
      </c>
      <c r="S2454" s="18">
        <f t="shared" si="1805"/>
        <v>0</v>
      </c>
      <c r="T2454" s="204">
        <f t="shared" ref="T2454:AH2454" si="1806">T2047/T$33</f>
        <v>0</v>
      </c>
      <c r="U2454" s="9">
        <f t="shared" si="1806"/>
        <v>0</v>
      </c>
      <c r="V2454" s="9">
        <f t="shared" si="1806"/>
        <v>0</v>
      </c>
      <c r="W2454" s="9">
        <f t="shared" si="1806"/>
        <v>0</v>
      </c>
      <c r="X2454" s="18">
        <f t="shared" si="1806"/>
        <v>0</v>
      </c>
      <c r="Y2454" s="9">
        <f t="shared" si="1806"/>
        <v>0</v>
      </c>
      <c r="Z2454" s="9">
        <f t="shared" si="1806"/>
        <v>0</v>
      </c>
      <c r="AA2454" s="9">
        <f t="shared" si="1806"/>
        <v>0</v>
      </c>
      <c r="AB2454" s="9">
        <f t="shared" si="1806"/>
        <v>0</v>
      </c>
      <c r="AC2454" s="18">
        <f t="shared" si="1806"/>
        <v>0</v>
      </c>
      <c r="AD2454" s="9">
        <f t="shared" si="1806"/>
        <v>0</v>
      </c>
      <c r="AE2454" s="9">
        <f t="shared" si="1806"/>
        <v>0</v>
      </c>
      <c r="AF2454" s="9">
        <f t="shared" si="1806"/>
        <v>0</v>
      </c>
      <c r="AG2454" s="9">
        <f t="shared" si="1806"/>
        <v>0</v>
      </c>
      <c r="AH2454" s="18">
        <f t="shared" si="1806"/>
        <v>0</v>
      </c>
      <c r="AI2454" s="17"/>
      <c r="AM2454" s="109"/>
    </row>
    <row r="2455" spans="1:39" outlineLevel="2">
      <c r="A2455" s="37">
        <f>ROW()</f>
        <v>2455</v>
      </c>
      <c r="C2455" s="6" t="s">
        <v>473</v>
      </c>
      <c r="I2455" s="204">
        <f t="shared" ref="I2455:S2455" si="1807">I2048/$M$33</f>
        <v>0</v>
      </c>
      <c r="J2455" s="9">
        <f t="shared" si="1807"/>
        <v>0</v>
      </c>
      <c r="K2455" s="9">
        <f t="shared" si="1807"/>
        <v>0</v>
      </c>
      <c r="L2455" s="9">
        <f t="shared" si="1807"/>
        <v>0</v>
      </c>
      <c r="M2455" s="9">
        <f t="shared" si="1807"/>
        <v>0</v>
      </c>
      <c r="N2455" s="204">
        <f t="shared" si="1807"/>
        <v>0</v>
      </c>
      <c r="O2455" s="9">
        <f t="shared" si="1807"/>
        <v>0</v>
      </c>
      <c r="P2455" s="9">
        <f t="shared" si="1807"/>
        <v>0</v>
      </c>
      <c r="Q2455" s="9">
        <f t="shared" si="1807"/>
        <v>0</v>
      </c>
      <c r="R2455" s="9">
        <f t="shared" si="1807"/>
        <v>0</v>
      </c>
      <c r="S2455" s="18">
        <f t="shared" si="1807"/>
        <v>0</v>
      </c>
      <c r="T2455" s="204">
        <f t="shared" ref="T2455:AH2455" si="1808">T2048/T$33</f>
        <v>0</v>
      </c>
      <c r="U2455" s="9">
        <f t="shared" si="1808"/>
        <v>0</v>
      </c>
      <c r="V2455" s="9">
        <f t="shared" si="1808"/>
        <v>0</v>
      </c>
      <c r="W2455" s="9">
        <f t="shared" si="1808"/>
        <v>0</v>
      </c>
      <c r="X2455" s="18">
        <f t="shared" si="1808"/>
        <v>0</v>
      </c>
      <c r="Y2455" s="9">
        <f t="shared" si="1808"/>
        <v>0</v>
      </c>
      <c r="Z2455" s="9">
        <f t="shared" si="1808"/>
        <v>0</v>
      </c>
      <c r="AA2455" s="9">
        <f t="shared" si="1808"/>
        <v>0</v>
      </c>
      <c r="AB2455" s="9">
        <f t="shared" si="1808"/>
        <v>0</v>
      </c>
      <c r="AC2455" s="18">
        <f t="shared" si="1808"/>
        <v>0</v>
      </c>
      <c r="AD2455" s="9">
        <f t="shared" si="1808"/>
        <v>0</v>
      </c>
      <c r="AE2455" s="9">
        <f t="shared" si="1808"/>
        <v>0</v>
      </c>
      <c r="AF2455" s="9">
        <f t="shared" si="1808"/>
        <v>0</v>
      </c>
      <c r="AG2455" s="9">
        <f t="shared" si="1808"/>
        <v>0</v>
      </c>
      <c r="AH2455" s="18">
        <f t="shared" si="1808"/>
        <v>0</v>
      </c>
      <c r="AI2455" s="17"/>
      <c r="AM2455" s="109"/>
    </row>
    <row r="2456" spans="1:39" outlineLevel="2">
      <c r="A2456" s="37">
        <f>ROW()</f>
        <v>2456</v>
      </c>
      <c r="C2456" s="6" t="s">
        <v>474</v>
      </c>
      <c r="I2456" s="204">
        <f t="shared" ref="I2456:S2456" si="1809">I2049/$M$33</f>
        <v>0</v>
      </c>
      <c r="J2456" s="9">
        <f t="shared" si="1809"/>
        <v>0</v>
      </c>
      <c r="K2456" s="9">
        <f t="shared" si="1809"/>
        <v>0</v>
      </c>
      <c r="L2456" s="9">
        <f t="shared" si="1809"/>
        <v>0</v>
      </c>
      <c r="M2456" s="9">
        <f t="shared" si="1809"/>
        <v>0</v>
      </c>
      <c r="N2456" s="204">
        <f t="shared" si="1809"/>
        <v>0</v>
      </c>
      <c r="O2456" s="9">
        <f t="shared" si="1809"/>
        <v>0</v>
      </c>
      <c r="P2456" s="9">
        <f t="shared" si="1809"/>
        <v>0</v>
      </c>
      <c r="Q2456" s="9">
        <f t="shared" si="1809"/>
        <v>0</v>
      </c>
      <c r="R2456" s="9">
        <f t="shared" si="1809"/>
        <v>0</v>
      </c>
      <c r="S2456" s="18">
        <f t="shared" si="1809"/>
        <v>0</v>
      </c>
      <c r="T2456" s="204">
        <f t="shared" ref="T2456:AH2456" si="1810">T2049/T$33</f>
        <v>0</v>
      </c>
      <c r="U2456" s="9">
        <f t="shared" si="1810"/>
        <v>0</v>
      </c>
      <c r="V2456" s="9">
        <f t="shared" si="1810"/>
        <v>0</v>
      </c>
      <c r="W2456" s="9">
        <f t="shared" si="1810"/>
        <v>0</v>
      </c>
      <c r="X2456" s="18">
        <f t="shared" si="1810"/>
        <v>0</v>
      </c>
      <c r="Y2456" s="9">
        <f t="shared" si="1810"/>
        <v>0</v>
      </c>
      <c r="Z2456" s="9">
        <f t="shared" si="1810"/>
        <v>0</v>
      </c>
      <c r="AA2456" s="9">
        <f t="shared" si="1810"/>
        <v>0</v>
      </c>
      <c r="AB2456" s="9">
        <f t="shared" si="1810"/>
        <v>0</v>
      </c>
      <c r="AC2456" s="18">
        <f t="shared" si="1810"/>
        <v>0</v>
      </c>
      <c r="AD2456" s="9">
        <f t="shared" si="1810"/>
        <v>0</v>
      </c>
      <c r="AE2456" s="9">
        <f t="shared" si="1810"/>
        <v>0</v>
      </c>
      <c r="AF2456" s="9">
        <f t="shared" si="1810"/>
        <v>0</v>
      </c>
      <c r="AG2456" s="9">
        <f t="shared" si="1810"/>
        <v>0</v>
      </c>
      <c r="AH2456" s="18">
        <f t="shared" si="1810"/>
        <v>0</v>
      </c>
      <c r="AI2456" s="17"/>
      <c r="AM2456" s="109"/>
    </row>
    <row r="2457" spans="1:39" outlineLevel="2">
      <c r="A2457" s="37">
        <f>ROW()</f>
        <v>2457</v>
      </c>
      <c r="C2457" s="6" t="s">
        <v>477</v>
      </c>
      <c r="I2457" s="204">
        <f t="shared" ref="I2457:S2457" si="1811">I2050/$M$33</f>
        <v>0</v>
      </c>
      <c r="J2457" s="9">
        <f t="shared" si="1811"/>
        <v>0</v>
      </c>
      <c r="K2457" s="9">
        <f t="shared" si="1811"/>
        <v>0</v>
      </c>
      <c r="L2457" s="9">
        <f t="shared" si="1811"/>
        <v>0</v>
      </c>
      <c r="M2457" s="9">
        <f t="shared" si="1811"/>
        <v>0</v>
      </c>
      <c r="N2457" s="204">
        <f t="shared" si="1811"/>
        <v>0</v>
      </c>
      <c r="O2457" s="9">
        <f t="shared" si="1811"/>
        <v>0</v>
      </c>
      <c r="P2457" s="9">
        <f t="shared" si="1811"/>
        <v>0</v>
      </c>
      <c r="Q2457" s="9">
        <f t="shared" si="1811"/>
        <v>0</v>
      </c>
      <c r="R2457" s="9">
        <f t="shared" si="1811"/>
        <v>0</v>
      </c>
      <c r="S2457" s="18">
        <f t="shared" si="1811"/>
        <v>0</v>
      </c>
      <c r="T2457" s="204">
        <f t="shared" ref="T2457:AH2457" si="1812">T2050/T$33</f>
        <v>0</v>
      </c>
      <c r="U2457" s="9">
        <f t="shared" si="1812"/>
        <v>0</v>
      </c>
      <c r="V2457" s="9">
        <f t="shared" si="1812"/>
        <v>0</v>
      </c>
      <c r="W2457" s="9">
        <f t="shared" si="1812"/>
        <v>0</v>
      </c>
      <c r="X2457" s="18">
        <f t="shared" si="1812"/>
        <v>0</v>
      </c>
      <c r="Y2457" s="9">
        <f t="shared" si="1812"/>
        <v>0</v>
      </c>
      <c r="Z2457" s="9">
        <f t="shared" si="1812"/>
        <v>0</v>
      </c>
      <c r="AA2457" s="9">
        <f t="shared" si="1812"/>
        <v>0</v>
      </c>
      <c r="AB2457" s="9">
        <f t="shared" si="1812"/>
        <v>0</v>
      </c>
      <c r="AC2457" s="18">
        <f t="shared" si="1812"/>
        <v>0</v>
      </c>
      <c r="AD2457" s="9">
        <f t="shared" si="1812"/>
        <v>0</v>
      </c>
      <c r="AE2457" s="9">
        <f t="shared" si="1812"/>
        <v>0</v>
      </c>
      <c r="AF2457" s="9">
        <f t="shared" si="1812"/>
        <v>0</v>
      </c>
      <c r="AG2457" s="9">
        <f t="shared" si="1812"/>
        <v>0</v>
      </c>
      <c r="AH2457" s="18">
        <f t="shared" si="1812"/>
        <v>0</v>
      </c>
      <c r="AI2457" s="17"/>
      <c r="AM2457" s="109"/>
    </row>
    <row r="2458" spans="1:39" outlineLevel="2">
      <c r="A2458" s="37">
        <f>ROW()</f>
        <v>2458</v>
      </c>
      <c r="C2458" s="6" t="s">
        <v>511</v>
      </c>
      <c r="I2458" s="204">
        <f t="shared" ref="I2458:S2458" si="1813">I2051/$M$33</f>
        <v>0</v>
      </c>
      <c r="J2458" s="9">
        <f t="shared" si="1813"/>
        <v>0</v>
      </c>
      <c r="K2458" s="9">
        <f t="shared" si="1813"/>
        <v>0</v>
      </c>
      <c r="L2458" s="9">
        <f t="shared" si="1813"/>
        <v>0</v>
      </c>
      <c r="M2458" s="9">
        <f t="shared" si="1813"/>
        <v>0</v>
      </c>
      <c r="N2458" s="204">
        <f t="shared" si="1813"/>
        <v>0</v>
      </c>
      <c r="O2458" s="9">
        <f t="shared" si="1813"/>
        <v>0</v>
      </c>
      <c r="P2458" s="9">
        <f t="shared" si="1813"/>
        <v>0</v>
      </c>
      <c r="Q2458" s="9">
        <f t="shared" si="1813"/>
        <v>0</v>
      </c>
      <c r="R2458" s="9">
        <f t="shared" si="1813"/>
        <v>0</v>
      </c>
      <c r="S2458" s="18">
        <f t="shared" si="1813"/>
        <v>0</v>
      </c>
      <c r="T2458" s="204">
        <f t="shared" ref="T2458:AH2458" si="1814">T2051/T$33</f>
        <v>0</v>
      </c>
      <c r="U2458" s="9">
        <f t="shared" si="1814"/>
        <v>0</v>
      </c>
      <c r="V2458" s="9">
        <f t="shared" si="1814"/>
        <v>0</v>
      </c>
      <c r="W2458" s="9">
        <f t="shared" si="1814"/>
        <v>0</v>
      </c>
      <c r="X2458" s="18">
        <f t="shared" si="1814"/>
        <v>0</v>
      </c>
      <c r="Y2458" s="9">
        <f t="shared" si="1814"/>
        <v>0</v>
      </c>
      <c r="Z2458" s="9">
        <f t="shared" si="1814"/>
        <v>0</v>
      </c>
      <c r="AA2458" s="9">
        <f t="shared" si="1814"/>
        <v>0</v>
      </c>
      <c r="AB2458" s="9">
        <f t="shared" si="1814"/>
        <v>0</v>
      </c>
      <c r="AC2458" s="18">
        <f t="shared" si="1814"/>
        <v>0</v>
      </c>
      <c r="AD2458" s="9">
        <f t="shared" si="1814"/>
        <v>0</v>
      </c>
      <c r="AE2458" s="9">
        <f t="shared" si="1814"/>
        <v>0</v>
      </c>
      <c r="AF2458" s="9">
        <f t="shared" si="1814"/>
        <v>0</v>
      </c>
      <c r="AG2458" s="9">
        <f t="shared" si="1814"/>
        <v>0</v>
      </c>
      <c r="AH2458" s="18">
        <f t="shared" si="1814"/>
        <v>0</v>
      </c>
      <c r="AI2458" s="17"/>
      <c r="AM2458" s="109"/>
    </row>
    <row r="2459" spans="1:39" outlineLevel="2">
      <c r="A2459" s="37">
        <f>ROW()</f>
        <v>2459</v>
      </c>
      <c r="C2459" s="6" t="s">
        <v>655</v>
      </c>
      <c r="I2459" s="204"/>
      <c r="J2459" s="9"/>
      <c r="K2459" s="9"/>
      <c r="L2459" s="9"/>
      <c r="M2459" s="9"/>
      <c r="N2459" s="204"/>
      <c r="O2459" s="9"/>
      <c r="P2459" s="9"/>
      <c r="Q2459" s="9"/>
      <c r="R2459" s="9"/>
      <c r="S2459" s="18"/>
      <c r="T2459" s="204"/>
      <c r="U2459" s="9"/>
      <c r="V2459" s="9"/>
      <c r="W2459" s="9"/>
      <c r="X2459" s="18"/>
      <c r="Y2459" s="9"/>
      <c r="Z2459" s="9"/>
      <c r="AA2459" s="9"/>
      <c r="AB2459" s="9"/>
      <c r="AC2459" s="18"/>
      <c r="AD2459" s="9"/>
      <c r="AE2459" s="9"/>
      <c r="AF2459" s="9"/>
      <c r="AG2459" s="9"/>
      <c r="AH2459" s="18"/>
      <c r="AI2459" s="17"/>
      <c r="AM2459" s="109"/>
    </row>
    <row r="2460" spans="1:39" outlineLevel="2">
      <c r="A2460" s="37">
        <f>ROW()</f>
        <v>2460</v>
      </c>
      <c r="C2460" s="6" t="s">
        <v>656</v>
      </c>
      <c r="I2460" s="204"/>
      <c r="J2460" s="9"/>
      <c r="K2460" s="9"/>
      <c r="L2460" s="9"/>
      <c r="M2460" s="9"/>
      <c r="N2460" s="204"/>
      <c r="O2460" s="9"/>
      <c r="P2460" s="9"/>
      <c r="Q2460" s="9"/>
      <c r="R2460" s="9"/>
      <c r="S2460" s="18"/>
      <c r="T2460" s="204"/>
      <c r="U2460" s="9"/>
      <c r="V2460" s="9"/>
      <c r="W2460" s="9"/>
      <c r="X2460" s="18"/>
      <c r="Y2460" s="9"/>
      <c r="Z2460" s="9"/>
      <c r="AA2460" s="9"/>
      <c r="AB2460" s="9"/>
      <c r="AC2460" s="18"/>
      <c r="AD2460" s="9"/>
      <c r="AE2460" s="9"/>
      <c r="AF2460" s="9"/>
      <c r="AG2460" s="9"/>
      <c r="AH2460" s="18"/>
      <c r="AI2460" s="17"/>
      <c r="AM2460" s="109"/>
    </row>
    <row r="2461" spans="1:39" outlineLevel="2">
      <c r="A2461" s="37">
        <f>ROW()</f>
        <v>2461</v>
      </c>
      <c r="C2461" s="6" t="s">
        <v>667</v>
      </c>
      <c r="I2461" s="204"/>
      <c r="J2461" s="9"/>
      <c r="K2461" s="9"/>
      <c r="L2461" s="9"/>
      <c r="M2461" s="9"/>
      <c r="N2461" s="204"/>
      <c r="O2461" s="9"/>
      <c r="P2461" s="9"/>
      <c r="Q2461" s="9"/>
      <c r="R2461" s="9"/>
      <c r="S2461" s="18"/>
      <c r="T2461" s="204"/>
      <c r="U2461" s="9"/>
      <c r="V2461" s="9"/>
      <c r="W2461" s="9"/>
      <c r="X2461" s="18"/>
      <c r="Y2461" s="9"/>
      <c r="Z2461" s="9"/>
      <c r="AA2461" s="9"/>
      <c r="AB2461" s="9"/>
      <c r="AC2461" s="18"/>
      <c r="AD2461" s="9"/>
      <c r="AE2461" s="9"/>
      <c r="AF2461" s="9"/>
      <c r="AG2461" s="9"/>
      <c r="AH2461" s="18"/>
      <c r="AI2461" s="17"/>
      <c r="AM2461" s="109"/>
    </row>
    <row r="2462" spans="1:39" outlineLevel="2">
      <c r="A2462" s="37">
        <f>ROW()</f>
        <v>2462</v>
      </c>
      <c r="C2462" s="6" t="s">
        <v>212</v>
      </c>
      <c r="I2462" s="204">
        <f t="shared" ref="I2462:S2462" si="1815">I2055/$M$33</f>
        <v>0</v>
      </c>
      <c r="J2462" s="9">
        <f t="shared" si="1815"/>
        <v>0</v>
      </c>
      <c r="K2462" s="9">
        <f t="shared" si="1815"/>
        <v>0</v>
      </c>
      <c r="L2462" s="9">
        <f t="shared" si="1815"/>
        <v>0</v>
      </c>
      <c r="M2462" s="9">
        <f t="shared" si="1815"/>
        <v>0</v>
      </c>
      <c r="N2462" s="204">
        <f t="shared" si="1815"/>
        <v>0</v>
      </c>
      <c r="O2462" s="9">
        <f t="shared" si="1815"/>
        <v>0</v>
      </c>
      <c r="P2462" s="9">
        <f t="shared" si="1815"/>
        <v>0</v>
      </c>
      <c r="Q2462" s="9">
        <f t="shared" si="1815"/>
        <v>0</v>
      </c>
      <c r="R2462" s="9">
        <f t="shared" si="1815"/>
        <v>0</v>
      </c>
      <c r="S2462" s="18">
        <f t="shared" si="1815"/>
        <v>0</v>
      </c>
      <c r="T2462" s="204">
        <f t="shared" ref="T2462:AH2462" si="1816">T2055/T$33</f>
        <v>0</v>
      </c>
      <c r="U2462" s="9">
        <f t="shared" si="1816"/>
        <v>0</v>
      </c>
      <c r="V2462" s="9">
        <f t="shared" si="1816"/>
        <v>0</v>
      </c>
      <c r="W2462" s="9">
        <f t="shared" si="1816"/>
        <v>0</v>
      </c>
      <c r="X2462" s="18">
        <f t="shared" si="1816"/>
        <v>0</v>
      </c>
      <c r="Y2462" s="9">
        <f t="shared" si="1816"/>
        <v>0</v>
      </c>
      <c r="Z2462" s="9">
        <f t="shared" si="1816"/>
        <v>0</v>
      </c>
      <c r="AA2462" s="9">
        <f t="shared" si="1816"/>
        <v>0</v>
      </c>
      <c r="AB2462" s="9">
        <f t="shared" si="1816"/>
        <v>0</v>
      </c>
      <c r="AC2462" s="18">
        <f t="shared" si="1816"/>
        <v>0</v>
      </c>
      <c r="AD2462" s="9">
        <f t="shared" si="1816"/>
        <v>0</v>
      </c>
      <c r="AE2462" s="9">
        <f t="shared" si="1816"/>
        <v>0</v>
      </c>
      <c r="AF2462" s="9">
        <f t="shared" si="1816"/>
        <v>0</v>
      </c>
      <c r="AG2462" s="9">
        <f t="shared" si="1816"/>
        <v>0</v>
      </c>
      <c r="AH2462" s="18">
        <f t="shared" si="1816"/>
        <v>0</v>
      </c>
      <c r="AI2462" s="17"/>
      <c r="AM2462" s="109"/>
    </row>
    <row r="2463" spans="1:39" outlineLevel="2">
      <c r="A2463" s="37">
        <f>ROW()</f>
        <v>2463</v>
      </c>
      <c r="C2463" s="6" t="s">
        <v>362</v>
      </c>
      <c r="I2463" s="205">
        <f t="shared" ref="I2463:S2463" si="1817">I2056/$M$33</f>
        <v>0</v>
      </c>
      <c r="J2463" s="15">
        <f t="shared" si="1817"/>
        <v>0</v>
      </c>
      <c r="K2463" s="15">
        <f t="shared" si="1817"/>
        <v>0</v>
      </c>
      <c r="L2463" s="15">
        <f t="shared" si="1817"/>
        <v>0</v>
      </c>
      <c r="M2463" s="15">
        <f t="shared" si="1817"/>
        <v>0</v>
      </c>
      <c r="N2463" s="205">
        <f t="shared" si="1817"/>
        <v>0</v>
      </c>
      <c r="O2463" s="15">
        <f t="shared" si="1817"/>
        <v>0</v>
      </c>
      <c r="P2463" s="15">
        <f t="shared" si="1817"/>
        <v>0</v>
      </c>
      <c r="Q2463" s="15">
        <f t="shared" si="1817"/>
        <v>0</v>
      </c>
      <c r="R2463" s="15">
        <f t="shared" si="1817"/>
        <v>0</v>
      </c>
      <c r="S2463" s="206">
        <f t="shared" si="1817"/>
        <v>0</v>
      </c>
      <c r="T2463" s="205">
        <f t="shared" ref="T2463:AH2463" si="1818">T2056/T$33</f>
        <v>0</v>
      </c>
      <c r="U2463" s="15">
        <f t="shared" si="1818"/>
        <v>0</v>
      </c>
      <c r="V2463" s="15">
        <f t="shared" si="1818"/>
        <v>0</v>
      </c>
      <c r="W2463" s="15">
        <f t="shared" si="1818"/>
        <v>0</v>
      </c>
      <c r="X2463" s="206">
        <f t="shared" si="1818"/>
        <v>0</v>
      </c>
      <c r="Y2463" s="15">
        <f t="shared" si="1818"/>
        <v>0</v>
      </c>
      <c r="Z2463" s="15">
        <f t="shared" si="1818"/>
        <v>0</v>
      </c>
      <c r="AA2463" s="15">
        <f t="shared" si="1818"/>
        <v>0</v>
      </c>
      <c r="AB2463" s="15">
        <f t="shared" si="1818"/>
        <v>0</v>
      </c>
      <c r="AC2463" s="206">
        <f t="shared" si="1818"/>
        <v>0</v>
      </c>
      <c r="AD2463" s="15">
        <f t="shared" si="1818"/>
        <v>0</v>
      </c>
      <c r="AE2463" s="15">
        <f t="shared" si="1818"/>
        <v>0</v>
      </c>
      <c r="AF2463" s="15">
        <f t="shared" si="1818"/>
        <v>0</v>
      </c>
      <c r="AG2463" s="15">
        <f t="shared" si="1818"/>
        <v>0</v>
      </c>
      <c r="AH2463" s="206">
        <f t="shared" si="1818"/>
        <v>0</v>
      </c>
      <c r="AI2463" s="17"/>
      <c r="AM2463" s="109"/>
    </row>
    <row r="2464" spans="1:39" outlineLevel="2">
      <c r="A2464" s="37">
        <f>ROW()</f>
        <v>2464</v>
      </c>
      <c r="C2464" s="6" t="s">
        <v>1</v>
      </c>
      <c r="I2464" s="204">
        <f t="shared" ref="I2464:AC2464" si="1819">SUM(I2451:I2463)</f>
        <v>0</v>
      </c>
      <c r="J2464" s="9">
        <f t="shared" si="1819"/>
        <v>0</v>
      </c>
      <c r="K2464" s="9">
        <f t="shared" si="1819"/>
        <v>0</v>
      </c>
      <c r="L2464" s="9">
        <f t="shared" si="1819"/>
        <v>0</v>
      </c>
      <c r="M2464" s="9">
        <f t="shared" si="1819"/>
        <v>0</v>
      </c>
      <c r="N2464" s="204">
        <f t="shared" si="1819"/>
        <v>0</v>
      </c>
      <c r="O2464" s="9">
        <f t="shared" si="1819"/>
        <v>0</v>
      </c>
      <c r="P2464" s="9">
        <f t="shared" si="1819"/>
        <v>0</v>
      </c>
      <c r="Q2464" s="9">
        <f t="shared" si="1819"/>
        <v>0</v>
      </c>
      <c r="R2464" s="9">
        <f t="shared" si="1819"/>
        <v>0</v>
      </c>
      <c r="S2464" s="18">
        <f t="shared" si="1819"/>
        <v>0</v>
      </c>
      <c r="T2464" s="204">
        <f t="shared" si="1819"/>
        <v>0</v>
      </c>
      <c r="U2464" s="9">
        <f t="shared" si="1819"/>
        <v>0</v>
      </c>
      <c r="V2464" s="9">
        <f t="shared" si="1819"/>
        <v>0</v>
      </c>
      <c r="W2464" s="9">
        <f t="shared" si="1819"/>
        <v>0</v>
      </c>
      <c r="X2464" s="18">
        <f t="shared" si="1819"/>
        <v>0</v>
      </c>
      <c r="Y2464" s="9">
        <f t="shared" si="1819"/>
        <v>0</v>
      </c>
      <c r="Z2464" s="9">
        <f t="shared" si="1819"/>
        <v>0</v>
      </c>
      <c r="AA2464" s="9">
        <f t="shared" si="1819"/>
        <v>0</v>
      </c>
      <c r="AB2464" s="9">
        <f t="shared" si="1819"/>
        <v>0</v>
      </c>
      <c r="AC2464" s="18">
        <f t="shared" si="1819"/>
        <v>0</v>
      </c>
      <c r="AD2464" s="9">
        <f t="shared" ref="AD2464:AH2464" si="1820">SUM(AD2451:AD2463)</f>
        <v>0</v>
      </c>
      <c r="AE2464" s="9">
        <f t="shared" si="1820"/>
        <v>0</v>
      </c>
      <c r="AF2464" s="9">
        <f t="shared" si="1820"/>
        <v>0</v>
      </c>
      <c r="AG2464" s="9">
        <f t="shared" si="1820"/>
        <v>0</v>
      </c>
      <c r="AH2464" s="18">
        <f t="shared" si="1820"/>
        <v>0</v>
      </c>
      <c r="AI2464" s="17"/>
      <c r="AM2464" s="109"/>
    </row>
    <row r="2465" spans="1:39" outlineLevel="2">
      <c r="A2465" s="37">
        <f>ROW()</f>
        <v>2465</v>
      </c>
      <c r="B2465" s="64" t="s">
        <v>555</v>
      </c>
      <c r="I2465" s="1296" t="str">
        <f>"AA1 [m$ "&amp;$E$33&amp;"]"</f>
        <v>AA1 [m$ 31/12/2024]</v>
      </c>
      <c r="J2465" s="1297"/>
      <c r="K2465" s="1297"/>
      <c r="L2465" s="1297"/>
      <c r="M2465" s="1297"/>
      <c r="N2465" s="1293" t="str">
        <f>"AA2 [m$ "&amp;$E$33&amp;"]"</f>
        <v>AA2 [m$ 31/12/2024]</v>
      </c>
      <c r="O2465" s="1294"/>
      <c r="P2465" s="1294"/>
      <c r="Q2465" s="1294"/>
      <c r="R2465" s="1294"/>
      <c r="S2465" s="1295"/>
      <c r="T2465" s="1293" t="str">
        <f>"AA3 [m$ "&amp;$E$33&amp;"]"</f>
        <v>AA3 [m$ 31/12/2024]</v>
      </c>
      <c r="U2465" s="1294"/>
      <c r="V2465" s="1294"/>
      <c r="W2465" s="1294"/>
      <c r="X2465" s="1295"/>
      <c r="Y2465" s="1294" t="str">
        <f>"AA4 [m$ "&amp;$E$33&amp;"]"</f>
        <v>AA4 [m$ 31/12/2024]</v>
      </c>
      <c r="Z2465" s="1294"/>
      <c r="AA2465" s="1294"/>
      <c r="AB2465" s="1294"/>
      <c r="AC2465" s="1295"/>
      <c r="AD2465" s="1294" t="str">
        <f>"AA5 [m$ "&amp;$E$33&amp;"]"</f>
        <v>AA5 [m$ 31/12/2024]</v>
      </c>
      <c r="AE2465" s="1294"/>
      <c r="AF2465" s="1294"/>
      <c r="AG2465" s="1294"/>
      <c r="AH2465" s="1295"/>
      <c r="AI2465" s="17"/>
      <c r="AM2465" s="109"/>
    </row>
    <row r="2466" spans="1:39" outlineLevel="2">
      <c r="A2466" s="37">
        <f>ROW()</f>
        <v>2466</v>
      </c>
      <c r="C2466" s="167" t="s">
        <v>2</v>
      </c>
      <c r="I2466" s="204">
        <f t="shared" ref="I2466:S2466" si="1821">I2059/$M$33</f>
        <v>0</v>
      </c>
      <c r="J2466" s="9">
        <f t="shared" si="1821"/>
        <v>0</v>
      </c>
      <c r="K2466" s="9">
        <f t="shared" si="1821"/>
        <v>0</v>
      </c>
      <c r="L2466" s="9">
        <f t="shared" si="1821"/>
        <v>0</v>
      </c>
      <c r="M2466" s="9">
        <f t="shared" si="1821"/>
        <v>0</v>
      </c>
      <c r="N2466" s="204">
        <f t="shared" si="1821"/>
        <v>0</v>
      </c>
      <c r="O2466" s="9">
        <f t="shared" si="1821"/>
        <v>0</v>
      </c>
      <c r="P2466" s="9">
        <f t="shared" si="1821"/>
        <v>0</v>
      </c>
      <c r="Q2466" s="9">
        <f t="shared" si="1821"/>
        <v>0</v>
      </c>
      <c r="R2466" s="9">
        <f t="shared" si="1821"/>
        <v>0</v>
      </c>
      <c r="S2466" s="18">
        <f t="shared" si="1821"/>
        <v>0</v>
      </c>
      <c r="T2466" s="204">
        <f t="shared" ref="T2466:AH2466" si="1822">T2059/T$33</f>
        <v>0</v>
      </c>
      <c r="U2466" s="9">
        <f t="shared" si="1822"/>
        <v>0</v>
      </c>
      <c r="V2466" s="9">
        <f t="shared" si="1822"/>
        <v>0</v>
      </c>
      <c r="W2466" s="9">
        <f t="shared" si="1822"/>
        <v>0</v>
      </c>
      <c r="X2466" s="18">
        <f t="shared" si="1822"/>
        <v>0</v>
      </c>
      <c r="Y2466" s="9">
        <f t="shared" si="1822"/>
        <v>0</v>
      </c>
      <c r="Z2466" s="9">
        <f t="shared" si="1822"/>
        <v>0</v>
      </c>
      <c r="AA2466" s="9">
        <f t="shared" si="1822"/>
        <v>0</v>
      </c>
      <c r="AB2466" s="9">
        <f t="shared" si="1822"/>
        <v>0</v>
      </c>
      <c r="AC2466" s="18">
        <f t="shared" si="1822"/>
        <v>0</v>
      </c>
      <c r="AD2466" s="9">
        <f t="shared" si="1822"/>
        <v>0</v>
      </c>
      <c r="AE2466" s="9">
        <f t="shared" si="1822"/>
        <v>0</v>
      </c>
      <c r="AF2466" s="9">
        <f t="shared" si="1822"/>
        <v>0</v>
      </c>
      <c r="AG2466" s="9">
        <f t="shared" si="1822"/>
        <v>0</v>
      </c>
      <c r="AH2466" s="18">
        <f t="shared" si="1822"/>
        <v>0</v>
      </c>
      <c r="AI2466" s="17"/>
      <c r="AM2466" s="109"/>
    </row>
    <row r="2467" spans="1:39" outlineLevel="2">
      <c r="A2467" s="37">
        <f>ROW()</f>
        <v>2467</v>
      </c>
      <c r="C2467" s="6" t="s">
        <v>3</v>
      </c>
      <c r="I2467" s="204">
        <f t="shared" ref="I2467:S2467" si="1823">I2060/$M$33</f>
        <v>0</v>
      </c>
      <c r="J2467" s="9">
        <f t="shared" si="1823"/>
        <v>0</v>
      </c>
      <c r="K2467" s="9">
        <f t="shared" si="1823"/>
        <v>0</v>
      </c>
      <c r="L2467" s="9">
        <f t="shared" si="1823"/>
        <v>0</v>
      </c>
      <c r="M2467" s="9">
        <f t="shared" si="1823"/>
        <v>0</v>
      </c>
      <c r="N2467" s="204">
        <f t="shared" si="1823"/>
        <v>0</v>
      </c>
      <c r="O2467" s="9">
        <f t="shared" si="1823"/>
        <v>0</v>
      </c>
      <c r="P2467" s="9">
        <f t="shared" si="1823"/>
        <v>0</v>
      </c>
      <c r="Q2467" s="9">
        <f t="shared" si="1823"/>
        <v>0</v>
      </c>
      <c r="R2467" s="9">
        <f t="shared" si="1823"/>
        <v>0</v>
      </c>
      <c r="S2467" s="18">
        <f t="shared" si="1823"/>
        <v>0</v>
      </c>
      <c r="T2467" s="204">
        <f t="shared" ref="T2467:AH2467" si="1824">T2060/T$33</f>
        <v>0</v>
      </c>
      <c r="U2467" s="9">
        <f t="shared" si="1824"/>
        <v>0</v>
      </c>
      <c r="V2467" s="9">
        <f t="shared" si="1824"/>
        <v>0</v>
      </c>
      <c r="W2467" s="9">
        <f t="shared" si="1824"/>
        <v>0</v>
      </c>
      <c r="X2467" s="18">
        <f t="shared" si="1824"/>
        <v>0</v>
      </c>
      <c r="Y2467" s="9">
        <f t="shared" si="1824"/>
        <v>0</v>
      </c>
      <c r="Z2467" s="9">
        <f t="shared" si="1824"/>
        <v>0</v>
      </c>
      <c r="AA2467" s="9">
        <f t="shared" si="1824"/>
        <v>0</v>
      </c>
      <c r="AB2467" s="9">
        <f t="shared" si="1824"/>
        <v>0</v>
      </c>
      <c r="AC2467" s="18">
        <f t="shared" si="1824"/>
        <v>0</v>
      </c>
      <c r="AD2467" s="9">
        <f t="shared" si="1824"/>
        <v>0</v>
      </c>
      <c r="AE2467" s="9">
        <f t="shared" si="1824"/>
        <v>0</v>
      </c>
      <c r="AF2467" s="9">
        <f t="shared" si="1824"/>
        <v>0</v>
      </c>
      <c r="AG2467" s="9">
        <f t="shared" si="1824"/>
        <v>0</v>
      </c>
      <c r="AH2467" s="18">
        <f t="shared" si="1824"/>
        <v>0</v>
      </c>
      <c r="AI2467" s="17"/>
      <c r="AM2467" s="109"/>
    </row>
    <row r="2468" spans="1:39" outlineLevel="2">
      <c r="A2468" s="37">
        <f>ROW()</f>
        <v>2468</v>
      </c>
      <c r="C2468" s="6" t="s">
        <v>4</v>
      </c>
      <c r="I2468" s="204">
        <f t="shared" ref="I2468:S2468" si="1825">I2061/$M$33</f>
        <v>0</v>
      </c>
      <c r="J2468" s="9">
        <f t="shared" si="1825"/>
        <v>0</v>
      </c>
      <c r="K2468" s="9">
        <f t="shared" si="1825"/>
        <v>0</v>
      </c>
      <c r="L2468" s="9">
        <f t="shared" si="1825"/>
        <v>0</v>
      </c>
      <c r="M2468" s="9">
        <f t="shared" si="1825"/>
        <v>0</v>
      </c>
      <c r="N2468" s="204">
        <f t="shared" si="1825"/>
        <v>0</v>
      </c>
      <c r="O2468" s="9">
        <f t="shared" si="1825"/>
        <v>0</v>
      </c>
      <c r="P2468" s="9">
        <f t="shared" si="1825"/>
        <v>0</v>
      </c>
      <c r="Q2468" s="9">
        <f t="shared" si="1825"/>
        <v>0</v>
      </c>
      <c r="R2468" s="9">
        <f t="shared" si="1825"/>
        <v>0</v>
      </c>
      <c r="S2468" s="18">
        <f t="shared" si="1825"/>
        <v>0</v>
      </c>
      <c r="T2468" s="204">
        <f t="shared" ref="T2468:AH2468" si="1826">T2061/T$33</f>
        <v>0</v>
      </c>
      <c r="U2468" s="9">
        <f t="shared" si="1826"/>
        <v>0</v>
      </c>
      <c r="V2468" s="9">
        <f t="shared" si="1826"/>
        <v>0</v>
      </c>
      <c r="W2468" s="9">
        <f t="shared" si="1826"/>
        <v>0</v>
      </c>
      <c r="X2468" s="18">
        <f t="shared" si="1826"/>
        <v>0</v>
      </c>
      <c r="Y2468" s="9">
        <f t="shared" si="1826"/>
        <v>0</v>
      </c>
      <c r="Z2468" s="9">
        <f t="shared" si="1826"/>
        <v>0</v>
      </c>
      <c r="AA2468" s="9">
        <f t="shared" si="1826"/>
        <v>0</v>
      </c>
      <c r="AB2468" s="9">
        <f t="shared" si="1826"/>
        <v>0</v>
      </c>
      <c r="AC2468" s="18">
        <f t="shared" si="1826"/>
        <v>0</v>
      </c>
      <c r="AD2468" s="9">
        <f t="shared" si="1826"/>
        <v>0</v>
      </c>
      <c r="AE2468" s="9">
        <f t="shared" si="1826"/>
        <v>0</v>
      </c>
      <c r="AF2468" s="9">
        <f t="shared" si="1826"/>
        <v>0</v>
      </c>
      <c r="AG2468" s="9">
        <f t="shared" si="1826"/>
        <v>0</v>
      </c>
      <c r="AH2468" s="18">
        <f t="shared" si="1826"/>
        <v>0</v>
      </c>
      <c r="AI2468" s="17"/>
      <c r="AM2468" s="109"/>
    </row>
    <row r="2469" spans="1:39" outlineLevel="2">
      <c r="A2469" s="37">
        <f>ROW()</f>
        <v>2469</v>
      </c>
      <c r="C2469" s="6" t="s">
        <v>208</v>
      </c>
      <c r="I2469" s="204">
        <f t="shared" ref="I2469:S2469" si="1827">I2062/$M$33</f>
        <v>0</v>
      </c>
      <c r="J2469" s="9">
        <f t="shared" si="1827"/>
        <v>0</v>
      </c>
      <c r="K2469" s="9">
        <f t="shared" si="1827"/>
        <v>0</v>
      </c>
      <c r="L2469" s="9">
        <f t="shared" si="1827"/>
        <v>0</v>
      </c>
      <c r="M2469" s="9">
        <f t="shared" si="1827"/>
        <v>0</v>
      </c>
      <c r="N2469" s="204">
        <f t="shared" si="1827"/>
        <v>0</v>
      </c>
      <c r="O2469" s="9">
        <f t="shared" si="1827"/>
        <v>0</v>
      </c>
      <c r="P2469" s="9">
        <f t="shared" si="1827"/>
        <v>0</v>
      </c>
      <c r="Q2469" s="9">
        <f t="shared" si="1827"/>
        <v>0</v>
      </c>
      <c r="R2469" s="9">
        <f t="shared" si="1827"/>
        <v>0</v>
      </c>
      <c r="S2469" s="18">
        <f t="shared" si="1827"/>
        <v>0</v>
      </c>
      <c r="T2469" s="204">
        <f t="shared" ref="T2469:AH2469" si="1828">T2062/T$33</f>
        <v>0</v>
      </c>
      <c r="U2469" s="9">
        <f t="shared" si="1828"/>
        <v>0</v>
      </c>
      <c r="V2469" s="9">
        <f t="shared" si="1828"/>
        <v>0</v>
      </c>
      <c r="W2469" s="9">
        <f t="shared" si="1828"/>
        <v>0</v>
      </c>
      <c r="X2469" s="18">
        <f t="shared" si="1828"/>
        <v>0</v>
      </c>
      <c r="Y2469" s="9">
        <f t="shared" si="1828"/>
        <v>0</v>
      </c>
      <c r="Z2469" s="9">
        <f t="shared" si="1828"/>
        <v>0</v>
      </c>
      <c r="AA2469" s="9">
        <f t="shared" si="1828"/>
        <v>0</v>
      </c>
      <c r="AB2469" s="9">
        <f t="shared" si="1828"/>
        <v>0</v>
      </c>
      <c r="AC2469" s="18">
        <f t="shared" si="1828"/>
        <v>0</v>
      </c>
      <c r="AD2469" s="9">
        <f t="shared" si="1828"/>
        <v>0</v>
      </c>
      <c r="AE2469" s="9">
        <f t="shared" si="1828"/>
        <v>0</v>
      </c>
      <c r="AF2469" s="9">
        <f t="shared" si="1828"/>
        <v>0</v>
      </c>
      <c r="AG2469" s="9">
        <f t="shared" si="1828"/>
        <v>0</v>
      </c>
      <c r="AH2469" s="18">
        <f t="shared" si="1828"/>
        <v>0</v>
      </c>
      <c r="AI2469" s="17"/>
      <c r="AM2469" s="109"/>
    </row>
    <row r="2470" spans="1:39" outlineLevel="2">
      <c r="A2470" s="37">
        <f>ROW()</f>
        <v>2470</v>
      </c>
      <c r="C2470" s="6" t="s">
        <v>473</v>
      </c>
      <c r="I2470" s="204">
        <f t="shared" ref="I2470:S2470" si="1829">I2063/$M$33</f>
        <v>0</v>
      </c>
      <c r="J2470" s="9">
        <f t="shared" si="1829"/>
        <v>0</v>
      </c>
      <c r="K2470" s="9">
        <f t="shared" si="1829"/>
        <v>0</v>
      </c>
      <c r="L2470" s="9">
        <f t="shared" si="1829"/>
        <v>0</v>
      </c>
      <c r="M2470" s="9">
        <f t="shared" si="1829"/>
        <v>0</v>
      </c>
      <c r="N2470" s="204">
        <f t="shared" si="1829"/>
        <v>0</v>
      </c>
      <c r="O2470" s="9">
        <f t="shared" si="1829"/>
        <v>0</v>
      </c>
      <c r="P2470" s="9">
        <f t="shared" si="1829"/>
        <v>0</v>
      </c>
      <c r="Q2470" s="9">
        <f t="shared" si="1829"/>
        <v>0</v>
      </c>
      <c r="R2470" s="9">
        <f t="shared" si="1829"/>
        <v>0</v>
      </c>
      <c r="S2470" s="18">
        <f t="shared" si="1829"/>
        <v>0</v>
      </c>
      <c r="T2470" s="204">
        <f t="shared" ref="T2470:AH2470" si="1830">T2063/T$33</f>
        <v>0</v>
      </c>
      <c r="U2470" s="9">
        <f t="shared" si="1830"/>
        <v>0</v>
      </c>
      <c r="V2470" s="9">
        <f t="shared" si="1830"/>
        <v>0</v>
      </c>
      <c r="W2470" s="9">
        <f t="shared" si="1830"/>
        <v>0</v>
      </c>
      <c r="X2470" s="18">
        <f t="shared" si="1830"/>
        <v>0</v>
      </c>
      <c r="Y2470" s="9">
        <f t="shared" si="1830"/>
        <v>0</v>
      </c>
      <c r="Z2470" s="9">
        <f t="shared" si="1830"/>
        <v>0</v>
      </c>
      <c r="AA2470" s="9">
        <f t="shared" si="1830"/>
        <v>0</v>
      </c>
      <c r="AB2470" s="9">
        <f t="shared" si="1830"/>
        <v>0</v>
      </c>
      <c r="AC2470" s="18">
        <f t="shared" si="1830"/>
        <v>0</v>
      </c>
      <c r="AD2470" s="9">
        <f t="shared" si="1830"/>
        <v>0</v>
      </c>
      <c r="AE2470" s="9">
        <f t="shared" si="1830"/>
        <v>0</v>
      </c>
      <c r="AF2470" s="9">
        <f t="shared" si="1830"/>
        <v>0</v>
      </c>
      <c r="AG2470" s="9">
        <f t="shared" si="1830"/>
        <v>0</v>
      </c>
      <c r="AH2470" s="18">
        <f t="shared" si="1830"/>
        <v>0</v>
      </c>
      <c r="AI2470" s="17"/>
      <c r="AM2470" s="109"/>
    </row>
    <row r="2471" spans="1:39" outlineLevel="2">
      <c r="A2471" s="37">
        <f>ROW()</f>
        <v>2471</v>
      </c>
      <c r="C2471" s="6" t="s">
        <v>474</v>
      </c>
      <c r="I2471" s="204">
        <f t="shared" ref="I2471:S2471" si="1831">I2064/$M$33</f>
        <v>0</v>
      </c>
      <c r="J2471" s="9">
        <f t="shared" si="1831"/>
        <v>0</v>
      </c>
      <c r="K2471" s="9">
        <f t="shared" si="1831"/>
        <v>0</v>
      </c>
      <c r="L2471" s="9">
        <f t="shared" si="1831"/>
        <v>0</v>
      </c>
      <c r="M2471" s="9">
        <f t="shared" si="1831"/>
        <v>0</v>
      </c>
      <c r="N2471" s="204">
        <f t="shared" si="1831"/>
        <v>0</v>
      </c>
      <c r="O2471" s="9">
        <f t="shared" si="1831"/>
        <v>0</v>
      </c>
      <c r="P2471" s="9">
        <f t="shared" si="1831"/>
        <v>0</v>
      </c>
      <c r="Q2471" s="9">
        <f t="shared" si="1831"/>
        <v>0</v>
      </c>
      <c r="R2471" s="9">
        <f t="shared" si="1831"/>
        <v>0</v>
      </c>
      <c r="S2471" s="18">
        <f t="shared" si="1831"/>
        <v>0</v>
      </c>
      <c r="T2471" s="204">
        <f t="shared" ref="T2471:AH2471" si="1832">T2064/T$33</f>
        <v>0</v>
      </c>
      <c r="U2471" s="9">
        <f t="shared" si="1832"/>
        <v>0</v>
      </c>
      <c r="V2471" s="9">
        <f t="shared" si="1832"/>
        <v>0</v>
      </c>
      <c r="W2471" s="9">
        <f t="shared" si="1832"/>
        <v>0</v>
      </c>
      <c r="X2471" s="18">
        <f t="shared" si="1832"/>
        <v>0</v>
      </c>
      <c r="Y2471" s="9">
        <f t="shared" si="1832"/>
        <v>0</v>
      </c>
      <c r="Z2471" s="9">
        <f t="shared" si="1832"/>
        <v>0</v>
      </c>
      <c r="AA2471" s="9">
        <f t="shared" si="1832"/>
        <v>0</v>
      </c>
      <c r="AB2471" s="9">
        <f t="shared" si="1832"/>
        <v>0</v>
      </c>
      <c r="AC2471" s="18">
        <f t="shared" si="1832"/>
        <v>0</v>
      </c>
      <c r="AD2471" s="9">
        <f t="shared" si="1832"/>
        <v>0</v>
      </c>
      <c r="AE2471" s="9">
        <f t="shared" si="1832"/>
        <v>0</v>
      </c>
      <c r="AF2471" s="9">
        <f t="shared" si="1832"/>
        <v>0</v>
      </c>
      <c r="AG2471" s="9">
        <f t="shared" si="1832"/>
        <v>0</v>
      </c>
      <c r="AH2471" s="18">
        <f t="shared" si="1832"/>
        <v>0</v>
      </c>
      <c r="AI2471" s="17"/>
      <c r="AM2471" s="109"/>
    </row>
    <row r="2472" spans="1:39" outlineLevel="2">
      <c r="A2472" s="37">
        <f>ROW()</f>
        <v>2472</v>
      </c>
      <c r="C2472" s="6" t="s">
        <v>477</v>
      </c>
      <c r="I2472" s="204">
        <f t="shared" ref="I2472:S2472" si="1833">I2065/$M$33</f>
        <v>0</v>
      </c>
      <c r="J2472" s="9">
        <f t="shared" si="1833"/>
        <v>0</v>
      </c>
      <c r="K2472" s="9">
        <f t="shared" si="1833"/>
        <v>0</v>
      </c>
      <c r="L2472" s="9">
        <f t="shared" si="1833"/>
        <v>0</v>
      </c>
      <c r="M2472" s="9">
        <f t="shared" si="1833"/>
        <v>0</v>
      </c>
      <c r="N2472" s="204">
        <f t="shared" si="1833"/>
        <v>0</v>
      </c>
      <c r="O2472" s="9">
        <f t="shared" si="1833"/>
        <v>0</v>
      </c>
      <c r="P2472" s="9">
        <f t="shared" si="1833"/>
        <v>0</v>
      </c>
      <c r="Q2472" s="9">
        <f t="shared" si="1833"/>
        <v>0</v>
      </c>
      <c r="R2472" s="9">
        <f t="shared" si="1833"/>
        <v>0</v>
      </c>
      <c r="S2472" s="18">
        <f t="shared" si="1833"/>
        <v>0</v>
      </c>
      <c r="T2472" s="204">
        <f t="shared" ref="T2472:AH2472" si="1834">T2065/T$33</f>
        <v>0</v>
      </c>
      <c r="U2472" s="9">
        <f t="shared" si="1834"/>
        <v>0</v>
      </c>
      <c r="V2472" s="9">
        <f t="shared" si="1834"/>
        <v>0</v>
      </c>
      <c r="W2472" s="9">
        <f t="shared" si="1834"/>
        <v>0</v>
      </c>
      <c r="X2472" s="18">
        <f t="shared" si="1834"/>
        <v>0</v>
      </c>
      <c r="Y2472" s="9">
        <f t="shared" si="1834"/>
        <v>0</v>
      </c>
      <c r="Z2472" s="9">
        <f t="shared" si="1834"/>
        <v>0</v>
      </c>
      <c r="AA2472" s="9">
        <f t="shared" si="1834"/>
        <v>0</v>
      </c>
      <c r="AB2472" s="9">
        <f t="shared" si="1834"/>
        <v>0</v>
      </c>
      <c r="AC2472" s="18">
        <f t="shared" si="1834"/>
        <v>0</v>
      </c>
      <c r="AD2472" s="9">
        <f t="shared" si="1834"/>
        <v>0</v>
      </c>
      <c r="AE2472" s="9">
        <f t="shared" si="1834"/>
        <v>0</v>
      </c>
      <c r="AF2472" s="9">
        <f t="shared" si="1834"/>
        <v>0</v>
      </c>
      <c r="AG2472" s="9">
        <f t="shared" si="1834"/>
        <v>0</v>
      </c>
      <c r="AH2472" s="18">
        <f t="shared" si="1834"/>
        <v>0</v>
      </c>
      <c r="AI2472" s="17"/>
      <c r="AM2472" s="109"/>
    </row>
    <row r="2473" spans="1:39" outlineLevel="2">
      <c r="A2473" s="37">
        <f>ROW()</f>
        <v>2473</v>
      </c>
      <c r="C2473" s="6" t="s">
        <v>511</v>
      </c>
      <c r="I2473" s="204">
        <f t="shared" ref="I2473:S2473" si="1835">I2066/$M$33</f>
        <v>0</v>
      </c>
      <c r="J2473" s="9">
        <f t="shared" si="1835"/>
        <v>0</v>
      </c>
      <c r="K2473" s="9">
        <f t="shared" si="1835"/>
        <v>0</v>
      </c>
      <c r="L2473" s="9">
        <f t="shared" si="1835"/>
        <v>0</v>
      </c>
      <c r="M2473" s="9">
        <f t="shared" si="1835"/>
        <v>0</v>
      </c>
      <c r="N2473" s="204">
        <f t="shared" si="1835"/>
        <v>0</v>
      </c>
      <c r="O2473" s="9">
        <f t="shared" si="1835"/>
        <v>0</v>
      </c>
      <c r="P2473" s="9">
        <f t="shared" si="1835"/>
        <v>0</v>
      </c>
      <c r="Q2473" s="9">
        <f t="shared" si="1835"/>
        <v>0</v>
      </c>
      <c r="R2473" s="9">
        <f t="shared" si="1835"/>
        <v>0</v>
      </c>
      <c r="S2473" s="18">
        <f t="shared" si="1835"/>
        <v>0</v>
      </c>
      <c r="T2473" s="204">
        <f t="shared" ref="T2473:AH2473" si="1836">T2066/T$33</f>
        <v>0</v>
      </c>
      <c r="U2473" s="9">
        <f t="shared" si="1836"/>
        <v>0</v>
      </c>
      <c r="V2473" s="9">
        <f t="shared" si="1836"/>
        <v>0</v>
      </c>
      <c r="W2473" s="9">
        <f t="shared" si="1836"/>
        <v>0</v>
      </c>
      <c r="X2473" s="18">
        <f t="shared" si="1836"/>
        <v>0</v>
      </c>
      <c r="Y2473" s="9">
        <f t="shared" si="1836"/>
        <v>0</v>
      </c>
      <c r="Z2473" s="9">
        <f t="shared" si="1836"/>
        <v>0</v>
      </c>
      <c r="AA2473" s="9">
        <f t="shared" si="1836"/>
        <v>0</v>
      </c>
      <c r="AB2473" s="9">
        <f t="shared" si="1836"/>
        <v>0</v>
      </c>
      <c r="AC2473" s="18">
        <f t="shared" si="1836"/>
        <v>0</v>
      </c>
      <c r="AD2473" s="9">
        <f t="shared" si="1836"/>
        <v>0</v>
      </c>
      <c r="AE2473" s="9">
        <f t="shared" si="1836"/>
        <v>0</v>
      </c>
      <c r="AF2473" s="9">
        <f t="shared" si="1836"/>
        <v>0</v>
      </c>
      <c r="AG2473" s="9">
        <f t="shared" si="1836"/>
        <v>0</v>
      </c>
      <c r="AH2473" s="18">
        <f t="shared" si="1836"/>
        <v>0</v>
      </c>
      <c r="AI2473" s="17"/>
      <c r="AM2473" s="109"/>
    </row>
    <row r="2474" spans="1:39" outlineLevel="2">
      <c r="A2474" s="37">
        <f>ROW()</f>
        <v>2474</v>
      </c>
      <c r="C2474" s="6" t="s">
        <v>655</v>
      </c>
      <c r="I2474" s="204"/>
      <c r="J2474" s="9"/>
      <c r="K2474" s="9"/>
      <c r="L2474" s="9"/>
      <c r="M2474" s="9"/>
      <c r="N2474" s="204"/>
      <c r="O2474" s="9"/>
      <c r="P2474" s="9"/>
      <c r="Q2474" s="9"/>
      <c r="R2474" s="9"/>
      <c r="S2474" s="18"/>
      <c r="T2474" s="204"/>
      <c r="U2474" s="9"/>
      <c r="V2474" s="9"/>
      <c r="W2474" s="9"/>
      <c r="X2474" s="18"/>
      <c r="Y2474" s="9"/>
      <c r="Z2474" s="9"/>
      <c r="AA2474" s="9"/>
      <c r="AB2474" s="9"/>
      <c r="AC2474" s="18"/>
      <c r="AD2474" s="9"/>
      <c r="AE2474" s="9"/>
      <c r="AF2474" s="9"/>
      <c r="AG2474" s="9"/>
      <c r="AH2474" s="18"/>
      <c r="AI2474" s="17"/>
      <c r="AM2474" s="109"/>
    </row>
    <row r="2475" spans="1:39" outlineLevel="2">
      <c r="A2475" s="37">
        <f>ROW()</f>
        <v>2475</v>
      </c>
      <c r="C2475" s="6" t="s">
        <v>656</v>
      </c>
      <c r="I2475" s="204"/>
      <c r="J2475" s="9"/>
      <c r="K2475" s="9"/>
      <c r="L2475" s="9"/>
      <c r="M2475" s="9"/>
      <c r="N2475" s="204"/>
      <c r="O2475" s="9"/>
      <c r="P2475" s="9"/>
      <c r="Q2475" s="9"/>
      <c r="R2475" s="9"/>
      <c r="S2475" s="18"/>
      <c r="T2475" s="204"/>
      <c r="U2475" s="9"/>
      <c r="V2475" s="9"/>
      <c r="W2475" s="9"/>
      <c r="X2475" s="18"/>
      <c r="Y2475" s="9"/>
      <c r="Z2475" s="9"/>
      <c r="AA2475" s="9"/>
      <c r="AB2475" s="9"/>
      <c r="AC2475" s="18"/>
      <c r="AD2475" s="9"/>
      <c r="AE2475" s="9"/>
      <c r="AF2475" s="9"/>
      <c r="AG2475" s="9"/>
      <c r="AH2475" s="18"/>
      <c r="AI2475" s="17"/>
      <c r="AM2475" s="109"/>
    </row>
    <row r="2476" spans="1:39" outlineLevel="2">
      <c r="A2476" s="37">
        <f>ROW()</f>
        <v>2476</v>
      </c>
      <c r="C2476" s="6" t="s">
        <v>667</v>
      </c>
      <c r="I2476" s="204"/>
      <c r="J2476" s="9"/>
      <c r="K2476" s="9"/>
      <c r="L2476" s="9"/>
      <c r="M2476" s="9"/>
      <c r="N2476" s="204"/>
      <c r="O2476" s="9"/>
      <c r="P2476" s="9"/>
      <c r="Q2476" s="9"/>
      <c r="R2476" s="9"/>
      <c r="S2476" s="18"/>
      <c r="T2476" s="204"/>
      <c r="U2476" s="9"/>
      <c r="V2476" s="9"/>
      <c r="W2476" s="9"/>
      <c r="X2476" s="18"/>
      <c r="Y2476" s="9"/>
      <c r="Z2476" s="9"/>
      <c r="AA2476" s="9"/>
      <c r="AB2476" s="9"/>
      <c r="AC2476" s="18"/>
      <c r="AD2476" s="9"/>
      <c r="AE2476" s="9"/>
      <c r="AF2476" s="9"/>
      <c r="AG2476" s="9"/>
      <c r="AH2476" s="18"/>
      <c r="AI2476" s="17"/>
      <c r="AM2476" s="109"/>
    </row>
    <row r="2477" spans="1:39" outlineLevel="2">
      <c r="A2477" s="37">
        <f>ROW()</f>
        <v>2477</v>
      </c>
      <c r="C2477" s="6" t="s">
        <v>212</v>
      </c>
      <c r="I2477" s="204">
        <f t="shared" ref="I2477:S2477" si="1837">I2070/$M$33</f>
        <v>0</v>
      </c>
      <c r="J2477" s="9">
        <f t="shared" si="1837"/>
        <v>0</v>
      </c>
      <c r="K2477" s="9">
        <f t="shared" si="1837"/>
        <v>0</v>
      </c>
      <c r="L2477" s="9">
        <f t="shared" si="1837"/>
        <v>0</v>
      </c>
      <c r="M2477" s="9">
        <f t="shared" si="1837"/>
        <v>0</v>
      </c>
      <c r="N2477" s="204">
        <f t="shared" si="1837"/>
        <v>0</v>
      </c>
      <c r="O2477" s="9">
        <f t="shared" si="1837"/>
        <v>0</v>
      </c>
      <c r="P2477" s="9">
        <f t="shared" si="1837"/>
        <v>0</v>
      </c>
      <c r="Q2477" s="9">
        <f t="shared" si="1837"/>
        <v>0</v>
      </c>
      <c r="R2477" s="9">
        <f t="shared" si="1837"/>
        <v>0</v>
      </c>
      <c r="S2477" s="18">
        <f t="shared" si="1837"/>
        <v>0</v>
      </c>
      <c r="T2477" s="204">
        <f t="shared" ref="T2477:AH2477" si="1838">T2070/T$33</f>
        <v>0</v>
      </c>
      <c r="U2477" s="9">
        <f t="shared" si="1838"/>
        <v>0</v>
      </c>
      <c r="V2477" s="9">
        <f t="shared" si="1838"/>
        <v>0</v>
      </c>
      <c r="W2477" s="9">
        <f t="shared" si="1838"/>
        <v>0</v>
      </c>
      <c r="X2477" s="18">
        <f t="shared" si="1838"/>
        <v>0</v>
      </c>
      <c r="Y2477" s="9">
        <f t="shared" si="1838"/>
        <v>0</v>
      </c>
      <c r="Z2477" s="9">
        <f t="shared" si="1838"/>
        <v>0</v>
      </c>
      <c r="AA2477" s="9">
        <f t="shared" si="1838"/>
        <v>0</v>
      </c>
      <c r="AB2477" s="9">
        <f t="shared" si="1838"/>
        <v>0</v>
      </c>
      <c r="AC2477" s="18">
        <f t="shared" si="1838"/>
        <v>0</v>
      </c>
      <c r="AD2477" s="9">
        <f t="shared" si="1838"/>
        <v>0</v>
      </c>
      <c r="AE2477" s="9">
        <f t="shared" si="1838"/>
        <v>0</v>
      </c>
      <c r="AF2477" s="9">
        <f t="shared" si="1838"/>
        <v>0</v>
      </c>
      <c r="AG2477" s="9">
        <f t="shared" si="1838"/>
        <v>0</v>
      </c>
      <c r="AH2477" s="18">
        <f t="shared" si="1838"/>
        <v>0</v>
      </c>
      <c r="AI2477" s="17"/>
      <c r="AM2477" s="109"/>
    </row>
    <row r="2478" spans="1:39" outlineLevel="2">
      <c r="A2478" s="37">
        <f>ROW()</f>
        <v>2478</v>
      </c>
      <c r="C2478" s="6" t="s">
        <v>362</v>
      </c>
      <c r="I2478" s="205">
        <f t="shared" ref="I2478:S2478" si="1839">I2071/$M$33</f>
        <v>0</v>
      </c>
      <c r="J2478" s="15">
        <f t="shared" si="1839"/>
        <v>0</v>
      </c>
      <c r="K2478" s="15">
        <f t="shared" si="1839"/>
        <v>0</v>
      </c>
      <c r="L2478" s="15">
        <f t="shared" si="1839"/>
        <v>0</v>
      </c>
      <c r="M2478" s="15">
        <f t="shared" si="1839"/>
        <v>0</v>
      </c>
      <c r="N2478" s="205">
        <f t="shared" si="1839"/>
        <v>0</v>
      </c>
      <c r="O2478" s="15">
        <f t="shared" si="1839"/>
        <v>0</v>
      </c>
      <c r="P2478" s="15">
        <f t="shared" si="1839"/>
        <v>0</v>
      </c>
      <c r="Q2478" s="15">
        <f t="shared" si="1839"/>
        <v>0</v>
      </c>
      <c r="R2478" s="15">
        <f t="shared" si="1839"/>
        <v>0</v>
      </c>
      <c r="S2478" s="206">
        <f t="shared" si="1839"/>
        <v>0</v>
      </c>
      <c r="T2478" s="205">
        <f t="shared" ref="T2478:AH2478" si="1840">T2071/T$33</f>
        <v>0</v>
      </c>
      <c r="U2478" s="15">
        <f t="shared" si="1840"/>
        <v>0</v>
      </c>
      <c r="V2478" s="15">
        <f t="shared" si="1840"/>
        <v>0</v>
      </c>
      <c r="W2478" s="15">
        <f t="shared" si="1840"/>
        <v>0</v>
      </c>
      <c r="X2478" s="206">
        <f t="shared" si="1840"/>
        <v>0</v>
      </c>
      <c r="Y2478" s="15">
        <f t="shared" si="1840"/>
        <v>0</v>
      </c>
      <c r="Z2478" s="15">
        <f t="shared" si="1840"/>
        <v>0</v>
      </c>
      <c r="AA2478" s="15">
        <f t="shared" si="1840"/>
        <v>0</v>
      </c>
      <c r="AB2478" s="15">
        <f t="shared" si="1840"/>
        <v>0</v>
      </c>
      <c r="AC2478" s="206">
        <f t="shared" si="1840"/>
        <v>0</v>
      </c>
      <c r="AD2478" s="15">
        <f t="shared" si="1840"/>
        <v>0</v>
      </c>
      <c r="AE2478" s="15">
        <f t="shared" si="1840"/>
        <v>0</v>
      </c>
      <c r="AF2478" s="15">
        <f t="shared" si="1840"/>
        <v>0</v>
      </c>
      <c r="AG2478" s="15">
        <f t="shared" si="1840"/>
        <v>0</v>
      </c>
      <c r="AH2478" s="206">
        <f t="shared" si="1840"/>
        <v>0</v>
      </c>
      <c r="AI2478" s="17"/>
      <c r="AM2478" s="109"/>
    </row>
    <row r="2479" spans="1:39" outlineLevel="2">
      <c r="A2479" s="37">
        <f>ROW()</f>
        <v>2479</v>
      </c>
      <c r="C2479" s="6" t="s">
        <v>1</v>
      </c>
      <c r="I2479" s="204">
        <f t="shared" ref="I2479:AC2479" si="1841">SUM(I2466:I2478)</f>
        <v>0</v>
      </c>
      <c r="J2479" s="9">
        <f t="shared" si="1841"/>
        <v>0</v>
      </c>
      <c r="K2479" s="9">
        <f t="shared" si="1841"/>
        <v>0</v>
      </c>
      <c r="L2479" s="9">
        <f t="shared" si="1841"/>
        <v>0</v>
      </c>
      <c r="M2479" s="9">
        <f t="shared" si="1841"/>
        <v>0</v>
      </c>
      <c r="N2479" s="204">
        <f t="shared" si="1841"/>
        <v>0</v>
      </c>
      <c r="O2479" s="9">
        <f t="shared" si="1841"/>
        <v>0</v>
      </c>
      <c r="P2479" s="9">
        <f t="shared" si="1841"/>
        <v>0</v>
      </c>
      <c r="Q2479" s="9">
        <f t="shared" si="1841"/>
        <v>0</v>
      </c>
      <c r="R2479" s="9">
        <f t="shared" si="1841"/>
        <v>0</v>
      </c>
      <c r="S2479" s="18">
        <f t="shared" si="1841"/>
        <v>0</v>
      </c>
      <c r="T2479" s="204">
        <f t="shared" si="1841"/>
        <v>0</v>
      </c>
      <c r="U2479" s="9">
        <f t="shared" si="1841"/>
        <v>0</v>
      </c>
      <c r="V2479" s="9">
        <f t="shared" si="1841"/>
        <v>0</v>
      </c>
      <c r="W2479" s="9">
        <f t="shared" si="1841"/>
        <v>0</v>
      </c>
      <c r="X2479" s="18">
        <f t="shared" si="1841"/>
        <v>0</v>
      </c>
      <c r="Y2479" s="9">
        <f t="shared" si="1841"/>
        <v>0</v>
      </c>
      <c r="Z2479" s="9">
        <f t="shared" si="1841"/>
        <v>0</v>
      </c>
      <c r="AA2479" s="9">
        <f t="shared" si="1841"/>
        <v>0</v>
      </c>
      <c r="AB2479" s="9">
        <f t="shared" si="1841"/>
        <v>0</v>
      </c>
      <c r="AC2479" s="18">
        <f t="shared" si="1841"/>
        <v>0</v>
      </c>
      <c r="AD2479" s="9">
        <f t="shared" ref="AD2479:AH2479" si="1842">SUM(AD2466:AD2478)</f>
        <v>0</v>
      </c>
      <c r="AE2479" s="9">
        <f t="shared" si="1842"/>
        <v>0</v>
      </c>
      <c r="AF2479" s="9">
        <f t="shared" si="1842"/>
        <v>0</v>
      </c>
      <c r="AG2479" s="9">
        <f t="shared" si="1842"/>
        <v>0</v>
      </c>
      <c r="AH2479" s="18">
        <f t="shared" si="1842"/>
        <v>0</v>
      </c>
      <c r="AI2479" s="17"/>
      <c r="AM2479" s="109"/>
    </row>
    <row r="2480" spans="1:39" outlineLevel="2">
      <c r="A2480" s="37">
        <f>ROW()</f>
        <v>2480</v>
      </c>
      <c r="B2480" s="64" t="s">
        <v>556</v>
      </c>
      <c r="I2480" s="1296" t="str">
        <f>"AA1 [m$ "&amp;$E$33&amp;"]"</f>
        <v>AA1 [m$ 31/12/2024]</v>
      </c>
      <c r="J2480" s="1297"/>
      <c r="K2480" s="1297"/>
      <c r="L2480" s="1297"/>
      <c r="M2480" s="1297"/>
      <c r="N2480" s="1293" t="str">
        <f>"AA2 [m$ "&amp;$E$33&amp;"]"</f>
        <v>AA2 [m$ 31/12/2024]</v>
      </c>
      <c r="O2480" s="1294"/>
      <c r="P2480" s="1294"/>
      <c r="Q2480" s="1294"/>
      <c r="R2480" s="1294"/>
      <c r="S2480" s="1295"/>
      <c r="T2480" s="1293" t="str">
        <f>"AA3 [m$ "&amp;$E$33&amp;"]"</f>
        <v>AA3 [m$ 31/12/2024]</v>
      </c>
      <c r="U2480" s="1294"/>
      <c r="V2480" s="1294"/>
      <c r="W2480" s="1294"/>
      <c r="X2480" s="1295"/>
      <c r="Y2480" s="1294" t="str">
        <f>"AA4 [m$ "&amp;$E$33&amp;"]"</f>
        <v>AA4 [m$ 31/12/2024]</v>
      </c>
      <c r="Z2480" s="1294"/>
      <c r="AA2480" s="1294"/>
      <c r="AB2480" s="1294"/>
      <c r="AC2480" s="1295"/>
      <c r="AD2480" s="1294" t="str">
        <f>"AA5 [m$ "&amp;$E$33&amp;"]"</f>
        <v>AA5 [m$ 31/12/2024]</v>
      </c>
      <c r="AE2480" s="1294"/>
      <c r="AF2480" s="1294"/>
      <c r="AG2480" s="1294"/>
      <c r="AH2480" s="1295"/>
      <c r="AI2480" s="17"/>
      <c r="AM2480" s="109"/>
    </row>
    <row r="2481" spans="1:39" outlineLevel="2">
      <c r="A2481" s="37">
        <f>ROW()</f>
        <v>2481</v>
      </c>
      <c r="C2481" s="167" t="s">
        <v>2</v>
      </c>
      <c r="I2481" s="204">
        <f t="shared" ref="I2481:S2481" si="1843">I2074/$M$33</f>
        <v>0</v>
      </c>
      <c r="J2481" s="9">
        <f t="shared" si="1843"/>
        <v>0</v>
      </c>
      <c r="K2481" s="9">
        <f t="shared" si="1843"/>
        <v>0</v>
      </c>
      <c r="L2481" s="9">
        <f t="shared" si="1843"/>
        <v>0</v>
      </c>
      <c r="M2481" s="9">
        <f t="shared" si="1843"/>
        <v>0</v>
      </c>
      <c r="N2481" s="204">
        <f t="shared" si="1843"/>
        <v>0</v>
      </c>
      <c r="O2481" s="9">
        <f t="shared" si="1843"/>
        <v>0</v>
      </c>
      <c r="P2481" s="9">
        <f t="shared" si="1843"/>
        <v>0</v>
      </c>
      <c r="Q2481" s="9">
        <f t="shared" si="1843"/>
        <v>0</v>
      </c>
      <c r="R2481" s="9">
        <f t="shared" si="1843"/>
        <v>0</v>
      </c>
      <c r="S2481" s="18">
        <f t="shared" si="1843"/>
        <v>0</v>
      </c>
      <c r="T2481" s="204">
        <f t="shared" ref="T2481:AH2481" si="1844">T2074/T$33</f>
        <v>0</v>
      </c>
      <c r="U2481" s="9">
        <f t="shared" si="1844"/>
        <v>0</v>
      </c>
      <c r="V2481" s="9">
        <f t="shared" si="1844"/>
        <v>0</v>
      </c>
      <c r="W2481" s="9">
        <f t="shared" si="1844"/>
        <v>0</v>
      </c>
      <c r="X2481" s="18">
        <f t="shared" si="1844"/>
        <v>0</v>
      </c>
      <c r="Y2481" s="9">
        <f t="shared" si="1844"/>
        <v>0</v>
      </c>
      <c r="Z2481" s="9">
        <f t="shared" si="1844"/>
        <v>0</v>
      </c>
      <c r="AA2481" s="9">
        <f t="shared" si="1844"/>
        <v>0</v>
      </c>
      <c r="AB2481" s="9">
        <f t="shared" si="1844"/>
        <v>0</v>
      </c>
      <c r="AC2481" s="18">
        <f t="shared" si="1844"/>
        <v>0</v>
      </c>
      <c r="AD2481" s="9">
        <f t="shared" si="1844"/>
        <v>0</v>
      </c>
      <c r="AE2481" s="9">
        <f t="shared" si="1844"/>
        <v>0</v>
      </c>
      <c r="AF2481" s="9">
        <f t="shared" si="1844"/>
        <v>0</v>
      </c>
      <c r="AG2481" s="9">
        <f t="shared" si="1844"/>
        <v>0</v>
      </c>
      <c r="AH2481" s="18">
        <f t="shared" si="1844"/>
        <v>0</v>
      </c>
      <c r="AI2481" s="17"/>
      <c r="AM2481" s="109"/>
    </row>
    <row r="2482" spans="1:39" outlineLevel="2">
      <c r="A2482" s="37">
        <f>ROW()</f>
        <v>2482</v>
      </c>
      <c r="C2482" s="6" t="s">
        <v>3</v>
      </c>
      <c r="I2482" s="204">
        <f t="shared" ref="I2482:S2482" si="1845">I2075/$M$33</f>
        <v>0</v>
      </c>
      <c r="J2482" s="9">
        <f t="shared" si="1845"/>
        <v>0</v>
      </c>
      <c r="K2482" s="9">
        <f t="shared" si="1845"/>
        <v>0</v>
      </c>
      <c r="L2482" s="9">
        <f t="shared" si="1845"/>
        <v>0</v>
      </c>
      <c r="M2482" s="9">
        <f t="shared" si="1845"/>
        <v>0</v>
      </c>
      <c r="N2482" s="204">
        <f t="shared" si="1845"/>
        <v>0</v>
      </c>
      <c r="O2482" s="9">
        <f t="shared" si="1845"/>
        <v>0</v>
      </c>
      <c r="P2482" s="9">
        <f t="shared" si="1845"/>
        <v>0</v>
      </c>
      <c r="Q2482" s="9">
        <f t="shared" si="1845"/>
        <v>0</v>
      </c>
      <c r="R2482" s="9">
        <f t="shared" si="1845"/>
        <v>0</v>
      </c>
      <c r="S2482" s="18">
        <f t="shared" si="1845"/>
        <v>0</v>
      </c>
      <c r="T2482" s="204">
        <f t="shared" ref="T2482:AH2482" si="1846">T2075/T$33</f>
        <v>0</v>
      </c>
      <c r="U2482" s="9">
        <f t="shared" si="1846"/>
        <v>0</v>
      </c>
      <c r="V2482" s="9">
        <f t="shared" si="1846"/>
        <v>0</v>
      </c>
      <c r="W2482" s="9">
        <f t="shared" si="1846"/>
        <v>0</v>
      </c>
      <c r="X2482" s="18">
        <f t="shared" si="1846"/>
        <v>0</v>
      </c>
      <c r="Y2482" s="9">
        <f t="shared" si="1846"/>
        <v>0</v>
      </c>
      <c r="Z2482" s="9">
        <f t="shared" si="1846"/>
        <v>0</v>
      </c>
      <c r="AA2482" s="9">
        <f t="shared" si="1846"/>
        <v>0</v>
      </c>
      <c r="AB2482" s="9">
        <f t="shared" si="1846"/>
        <v>0</v>
      </c>
      <c r="AC2482" s="18">
        <f t="shared" si="1846"/>
        <v>0</v>
      </c>
      <c r="AD2482" s="9">
        <f t="shared" si="1846"/>
        <v>0</v>
      </c>
      <c r="AE2482" s="9">
        <f t="shared" si="1846"/>
        <v>0</v>
      </c>
      <c r="AF2482" s="9">
        <f t="shared" si="1846"/>
        <v>0</v>
      </c>
      <c r="AG2482" s="9">
        <f t="shared" si="1846"/>
        <v>0</v>
      </c>
      <c r="AH2482" s="18">
        <f t="shared" si="1846"/>
        <v>0</v>
      </c>
      <c r="AI2482" s="17"/>
      <c r="AM2482" s="109"/>
    </row>
    <row r="2483" spans="1:39" outlineLevel="2">
      <c r="A2483" s="37">
        <f>ROW()</f>
        <v>2483</v>
      </c>
      <c r="C2483" s="6" t="s">
        <v>4</v>
      </c>
      <c r="I2483" s="204">
        <f t="shared" ref="I2483:S2483" si="1847">I2076/$M$33</f>
        <v>0</v>
      </c>
      <c r="J2483" s="9">
        <f t="shared" si="1847"/>
        <v>0</v>
      </c>
      <c r="K2483" s="9">
        <f t="shared" si="1847"/>
        <v>0</v>
      </c>
      <c r="L2483" s="9">
        <f t="shared" si="1847"/>
        <v>0</v>
      </c>
      <c r="M2483" s="9">
        <f t="shared" si="1847"/>
        <v>0</v>
      </c>
      <c r="N2483" s="204">
        <f t="shared" si="1847"/>
        <v>0</v>
      </c>
      <c r="O2483" s="9">
        <f t="shared" si="1847"/>
        <v>0</v>
      </c>
      <c r="P2483" s="9">
        <f t="shared" si="1847"/>
        <v>0</v>
      </c>
      <c r="Q2483" s="9">
        <f t="shared" si="1847"/>
        <v>0</v>
      </c>
      <c r="R2483" s="9">
        <f t="shared" si="1847"/>
        <v>0</v>
      </c>
      <c r="S2483" s="18">
        <f t="shared" si="1847"/>
        <v>0</v>
      </c>
      <c r="T2483" s="204">
        <f t="shared" ref="T2483:AH2483" si="1848">T2076/T$33</f>
        <v>0</v>
      </c>
      <c r="U2483" s="9">
        <f t="shared" si="1848"/>
        <v>0</v>
      </c>
      <c r="V2483" s="9">
        <f t="shared" si="1848"/>
        <v>0</v>
      </c>
      <c r="W2483" s="9">
        <f t="shared" si="1848"/>
        <v>0</v>
      </c>
      <c r="X2483" s="18">
        <f t="shared" si="1848"/>
        <v>0</v>
      </c>
      <c r="Y2483" s="9">
        <f t="shared" si="1848"/>
        <v>0</v>
      </c>
      <c r="Z2483" s="9">
        <f t="shared" si="1848"/>
        <v>0</v>
      </c>
      <c r="AA2483" s="9">
        <f t="shared" si="1848"/>
        <v>0</v>
      </c>
      <c r="AB2483" s="9">
        <f t="shared" si="1848"/>
        <v>0</v>
      </c>
      <c r="AC2483" s="18">
        <f t="shared" si="1848"/>
        <v>0</v>
      </c>
      <c r="AD2483" s="9">
        <f t="shared" si="1848"/>
        <v>0</v>
      </c>
      <c r="AE2483" s="9">
        <f t="shared" si="1848"/>
        <v>0</v>
      </c>
      <c r="AF2483" s="9">
        <f t="shared" si="1848"/>
        <v>0</v>
      </c>
      <c r="AG2483" s="9">
        <f t="shared" si="1848"/>
        <v>0</v>
      </c>
      <c r="AH2483" s="18">
        <f t="shared" si="1848"/>
        <v>0</v>
      </c>
      <c r="AI2483" s="17"/>
      <c r="AM2483" s="109"/>
    </row>
    <row r="2484" spans="1:39" outlineLevel="2">
      <c r="A2484" s="37">
        <f>ROW()</f>
        <v>2484</v>
      </c>
      <c r="C2484" s="6" t="s">
        <v>208</v>
      </c>
      <c r="I2484" s="204">
        <f t="shared" ref="I2484:S2484" si="1849">I2077/$M$33</f>
        <v>0</v>
      </c>
      <c r="J2484" s="9">
        <f t="shared" si="1849"/>
        <v>0</v>
      </c>
      <c r="K2484" s="9">
        <f t="shared" si="1849"/>
        <v>0</v>
      </c>
      <c r="L2484" s="9">
        <f t="shared" si="1849"/>
        <v>0</v>
      </c>
      <c r="M2484" s="9">
        <f t="shared" si="1849"/>
        <v>0</v>
      </c>
      <c r="N2484" s="204">
        <f t="shared" si="1849"/>
        <v>0</v>
      </c>
      <c r="O2484" s="9">
        <f t="shared" si="1849"/>
        <v>0</v>
      </c>
      <c r="P2484" s="9">
        <f t="shared" si="1849"/>
        <v>0</v>
      </c>
      <c r="Q2484" s="9">
        <f t="shared" si="1849"/>
        <v>0</v>
      </c>
      <c r="R2484" s="9">
        <f t="shared" si="1849"/>
        <v>0</v>
      </c>
      <c r="S2484" s="18">
        <f t="shared" si="1849"/>
        <v>0</v>
      </c>
      <c r="T2484" s="204">
        <f t="shared" ref="T2484:AH2484" si="1850">T2077/T$33</f>
        <v>0</v>
      </c>
      <c r="U2484" s="9">
        <f t="shared" si="1850"/>
        <v>0</v>
      </c>
      <c r="V2484" s="9">
        <f t="shared" si="1850"/>
        <v>0</v>
      </c>
      <c r="W2484" s="9">
        <f t="shared" si="1850"/>
        <v>0</v>
      </c>
      <c r="X2484" s="18">
        <f t="shared" si="1850"/>
        <v>0</v>
      </c>
      <c r="Y2484" s="9">
        <f t="shared" si="1850"/>
        <v>0</v>
      </c>
      <c r="Z2484" s="9">
        <f t="shared" si="1850"/>
        <v>0</v>
      </c>
      <c r="AA2484" s="9">
        <f t="shared" si="1850"/>
        <v>0</v>
      </c>
      <c r="AB2484" s="9">
        <f t="shared" si="1850"/>
        <v>0</v>
      </c>
      <c r="AC2484" s="18">
        <f t="shared" si="1850"/>
        <v>0</v>
      </c>
      <c r="AD2484" s="9">
        <f t="shared" si="1850"/>
        <v>0</v>
      </c>
      <c r="AE2484" s="9">
        <f t="shared" si="1850"/>
        <v>0</v>
      </c>
      <c r="AF2484" s="9">
        <f t="shared" si="1850"/>
        <v>0</v>
      </c>
      <c r="AG2484" s="9">
        <f t="shared" si="1850"/>
        <v>0</v>
      </c>
      <c r="AH2484" s="18">
        <f t="shared" si="1850"/>
        <v>0</v>
      </c>
      <c r="AI2484" s="17"/>
      <c r="AM2484" s="109"/>
    </row>
    <row r="2485" spans="1:39" outlineLevel="2">
      <c r="A2485" s="37">
        <f>ROW()</f>
        <v>2485</v>
      </c>
      <c r="C2485" s="6" t="s">
        <v>473</v>
      </c>
      <c r="I2485" s="204">
        <f t="shared" ref="I2485:S2485" si="1851">I2078/$M$33</f>
        <v>0</v>
      </c>
      <c r="J2485" s="9">
        <f t="shared" si="1851"/>
        <v>0</v>
      </c>
      <c r="K2485" s="9">
        <f t="shared" si="1851"/>
        <v>0</v>
      </c>
      <c r="L2485" s="9">
        <f t="shared" si="1851"/>
        <v>0</v>
      </c>
      <c r="M2485" s="9">
        <f t="shared" si="1851"/>
        <v>0</v>
      </c>
      <c r="N2485" s="204">
        <f t="shared" si="1851"/>
        <v>0</v>
      </c>
      <c r="O2485" s="9">
        <f t="shared" si="1851"/>
        <v>0</v>
      </c>
      <c r="P2485" s="9">
        <f t="shared" si="1851"/>
        <v>0</v>
      </c>
      <c r="Q2485" s="9">
        <f t="shared" si="1851"/>
        <v>0</v>
      </c>
      <c r="R2485" s="9">
        <f t="shared" si="1851"/>
        <v>0</v>
      </c>
      <c r="S2485" s="18">
        <f t="shared" si="1851"/>
        <v>0</v>
      </c>
      <c r="T2485" s="204">
        <f t="shared" ref="T2485:AH2485" si="1852">T2078/T$33</f>
        <v>0</v>
      </c>
      <c r="U2485" s="9">
        <f t="shared" si="1852"/>
        <v>0</v>
      </c>
      <c r="V2485" s="9">
        <f t="shared" si="1852"/>
        <v>0</v>
      </c>
      <c r="W2485" s="9">
        <f t="shared" si="1852"/>
        <v>0</v>
      </c>
      <c r="X2485" s="18">
        <f t="shared" si="1852"/>
        <v>0</v>
      </c>
      <c r="Y2485" s="9">
        <f t="shared" si="1852"/>
        <v>0</v>
      </c>
      <c r="Z2485" s="9">
        <f t="shared" si="1852"/>
        <v>0</v>
      </c>
      <c r="AA2485" s="9">
        <f t="shared" si="1852"/>
        <v>0</v>
      </c>
      <c r="AB2485" s="9">
        <f t="shared" si="1852"/>
        <v>0</v>
      </c>
      <c r="AC2485" s="18">
        <f t="shared" si="1852"/>
        <v>0</v>
      </c>
      <c r="AD2485" s="9">
        <f t="shared" si="1852"/>
        <v>0</v>
      </c>
      <c r="AE2485" s="9">
        <f t="shared" si="1852"/>
        <v>0</v>
      </c>
      <c r="AF2485" s="9">
        <f t="shared" si="1852"/>
        <v>0</v>
      </c>
      <c r="AG2485" s="9">
        <f t="shared" si="1852"/>
        <v>0</v>
      </c>
      <c r="AH2485" s="18">
        <f t="shared" si="1852"/>
        <v>0</v>
      </c>
      <c r="AI2485" s="17"/>
      <c r="AM2485" s="109"/>
    </row>
    <row r="2486" spans="1:39" outlineLevel="2">
      <c r="A2486" s="37">
        <f>ROW()</f>
        <v>2486</v>
      </c>
      <c r="C2486" s="6" t="s">
        <v>474</v>
      </c>
      <c r="I2486" s="204">
        <f t="shared" ref="I2486:S2486" si="1853">I2079/$M$33</f>
        <v>0</v>
      </c>
      <c r="J2486" s="9">
        <f t="shared" si="1853"/>
        <v>0</v>
      </c>
      <c r="K2486" s="9">
        <f t="shared" si="1853"/>
        <v>0</v>
      </c>
      <c r="L2486" s="9">
        <f t="shared" si="1853"/>
        <v>0</v>
      </c>
      <c r="M2486" s="9">
        <f t="shared" si="1853"/>
        <v>0</v>
      </c>
      <c r="N2486" s="204">
        <f t="shared" si="1853"/>
        <v>0</v>
      </c>
      <c r="O2486" s="9">
        <f t="shared" si="1853"/>
        <v>0</v>
      </c>
      <c r="P2486" s="9">
        <f t="shared" si="1853"/>
        <v>0</v>
      </c>
      <c r="Q2486" s="9">
        <f t="shared" si="1853"/>
        <v>0</v>
      </c>
      <c r="R2486" s="9">
        <f t="shared" si="1853"/>
        <v>0</v>
      </c>
      <c r="S2486" s="18">
        <f t="shared" si="1853"/>
        <v>0</v>
      </c>
      <c r="T2486" s="204">
        <f t="shared" ref="T2486:AH2486" si="1854">T2079/T$33</f>
        <v>0</v>
      </c>
      <c r="U2486" s="9">
        <f t="shared" si="1854"/>
        <v>0</v>
      </c>
      <c r="V2486" s="9">
        <f t="shared" si="1854"/>
        <v>0</v>
      </c>
      <c r="W2486" s="9">
        <f t="shared" si="1854"/>
        <v>0</v>
      </c>
      <c r="X2486" s="18">
        <f t="shared" si="1854"/>
        <v>0</v>
      </c>
      <c r="Y2486" s="9">
        <f t="shared" si="1854"/>
        <v>0</v>
      </c>
      <c r="Z2486" s="9">
        <f t="shared" si="1854"/>
        <v>0</v>
      </c>
      <c r="AA2486" s="9">
        <f t="shared" si="1854"/>
        <v>0</v>
      </c>
      <c r="AB2486" s="9">
        <f t="shared" si="1854"/>
        <v>0</v>
      </c>
      <c r="AC2486" s="18">
        <f t="shared" si="1854"/>
        <v>0</v>
      </c>
      <c r="AD2486" s="9">
        <f t="shared" si="1854"/>
        <v>0</v>
      </c>
      <c r="AE2486" s="9">
        <f t="shared" si="1854"/>
        <v>0</v>
      </c>
      <c r="AF2486" s="9">
        <f t="shared" si="1854"/>
        <v>0</v>
      </c>
      <c r="AG2486" s="9">
        <f t="shared" si="1854"/>
        <v>0</v>
      </c>
      <c r="AH2486" s="18">
        <f t="shared" si="1854"/>
        <v>0</v>
      </c>
      <c r="AI2486" s="17"/>
      <c r="AM2486" s="109"/>
    </row>
    <row r="2487" spans="1:39" outlineLevel="2">
      <c r="A2487" s="37">
        <f>ROW()</f>
        <v>2487</v>
      </c>
      <c r="C2487" s="6" t="s">
        <v>477</v>
      </c>
      <c r="I2487" s="204">
        <f t="shared" ref="I2487:S2487" si="1855">I2080/$M$33</f>
        <v>0</v>
      </c>
      <c r="J2487" s="9">
        <f t="shared" si="1855"/>
        <v>0</v>
      </c>
      <c r="K2487" s="9">
        <f t="shared" si="1855"/>
        <v>0</v>
      </c>
      <c r="L2487" s="9">
        <f t="shared" si="1855"/>
        <v>0</v>
      </c>
      <c r="M2487" s="9">
        <f t="shared" si="1855"/>
        <v>0</v>
      </c>
      <c r="N2487" s="204">
        <f t="shared" si="1855"/>
        <v>0</v>
      </c>
      <c r="O2487" s="9">
        <f t="shared" si="1855"/>
        <v>0</v>
      </c>
      <c r="P2487" s="9">
        <f t="shared" si="1855"/>
        <v>0</v>
      </c>
      <c r="Q2487" s="9">
        <f t="shared" si="1855"/>
        <v>0</v>
      </c>
      <c r="R2487" s="9">
        <f t="shared" si="1855"/>
        <v>0</v>
      </c>
      <c r="S2487" s="18">
        <f t="shared" si="1855"/>
        <v>0</v>
      </c>
      <c r="T2487" s="204">
        <f t="shared" ref="T2487:AH2487" si="1856">T2080/T$33</f>
        <v>0</v>
      </c>
      <c r="U2487" s="9">
        <f t="shared" si="1856"/>
        <v>0</v>
      </c>
      <c r="V2487" s="9">
        <f t="shared" si="1856"/>
        <v>0</v>
      </c>
      <c r="W2487" s="9">
        <f t="shared" si="1856"/>
        <v>0</v>
      </c>
      <c r="X2487" s="18">
        <f t="shared" si="1856"/>
        <v>0</v>
      </c>
      <c r="Y2487" s="9">
        <f t="shared" si="1856"/>
        <v>0</v>
      </c>
      <c r="Z2487" s="9">
        <f t="shared" si="1856"/>
        <v>0</v>
      </c>
      <c r="AA2487" s="9">
        <f t="shared" si="1856"/>
        <v>0</v>
      </c>
      <c r="AB2487" s="9">
        <f t="shared" si="1856"/>
        <v>0</v>
      </c>
      <c r="AC2487" s="18">
        <f t="shared" si="1856"/>
        <v>0</v>
      </c>
      <c r="AD2487" s="9">
        <f t="shared" si="1856"/>
        <v>0</v>
      </c>
      <c r="AE2487" s="9">
        <f t="shared" si="1856"/>
        <v>0</v>
      </c>
      <c r="AF2487" s="9">
        <f t="shared" si="1856"/>
        <v>0</v>
      </c>
      <c r="AG2487" s="9">
        <f t="shared" si="1856"/>
        <v>0</v>
      </c>
      <c r="AH2487" s="18">
        <f t="shared" si="1856"/>
        <v>0</v>
      </c>
      <c r="AI2487" s="17"/>
      <c r="AM2487" s="109"/>
    </row>
    <row r="2488" spans="1:39" outlineLevel="2">
      <c r="A2488" s="37">
        <f>ROW()</f>
        <v>2488</v>
      </c>
      <c r="C2488" s="6" t="s">
        <v>511</v>
      </c>
      <c r="I2488" s="204">
        <f t="shared" ref="I2488:S2488" si="1857">I2081/$M$33</f>
        <v>0</v>
      </c>
      <c r="J2488" s="9">
        <f t="shared" si="1857"/>
        <v>0</v>
      </c>
      <c r="K2488" s="9">
        <f t="shared" si="1857"/>
        <v>0</v>
      </c>
      <c r="L2488" s="9">
        <f t="shared" si="1857"/>
        <v>0</v>
      </c>
      <c r="M2488" s="9">
        <f t="shared" si="1857"/>
        <v>0</v>
      </c>
      <c r="N2488" s="204">
        <f t="shared" si="1857"/>
        <v>0</v>
      </c>
      <c r="O2488" s="9">
        <f t="shared" si="1857"/>
        <v>0</v>
      </c>
      <c r="P2488" s="9">
        <f t="shared" si="1857"/>
        <v>0</v>
      </c>
      <c r="Q2488" s="9">
        <f t="shared" si="1857"/>
        <v>0</v>
      </c>
      <c r="R2488" s="9">
        <f t="shared" si="1857"/>
        <v>0</v>
      </c>
      <c r="S2488" s="18">
        <f t="shared" si="1857"/>
        <v>0</v>
      </c>
      <c r="T2488" s="204">
        <f t="shared" ref="T2488:AH2488" si="1858">T2081/T$33</f>
        <v>0</v>
      </c>
      <c r="U2488" s="9">
        <f t="shared" si="1858"/>
        <v>0</v>
      </c>
      <c r="V2488" s="9">
        <f t="shared" si="1858"/>
        <v>0</v>
      </c>
      <c r="W2488" s="9">
        <f t="shared" si="1858"/>
        <v>0</v>
      </c>
      <c r="X2488" s="18">
        <f t="shared" si="1858"/>
        <v>0</v>
      </c>
      <c r="Y2488" s="9">
        <f t="shared" si="1858"/>
        <v>0</v>
      </c>
      <c r="Z2488" s="9">
        <f t="shared" si="1858"/>
        <v>0</v>
      </c>
      <c r="AA2488" s="9">
        <f t="shared" si="1858"/>
        <v>0</v>
      </c>
      <c r="AB2488" s="9">
        <f t="shared" si="1858"/>
        <v>0</v>
      </c>
      <c r="AC2488" s="18">
        <f t="shared" si="1858"/>
        <v>0</v>
      </c>
      <c r="AD2488" s="9">
        <f t="shared" si="1858"/>
        <v>0</v>
      </c>
      <c r="AE2488" s="9">
        <f t="shared" si="1858"/>
        <v>0</v>
      </c>
      <c r="AF2488" s="9">
        <f t="shared" si="1858"/>
        <v>0</v>
      </c>
      <c r="AG2488" s="9">
        <f t="shared" si="1858"/>
        <v>0</v>
      </c>
      <c r="AH2488" s="18">
        <f t="shared" si="1858"/>
        <v>0</v>
      </c>
      <c r="AI2488" s="17"/>
      <c r="AM2488" s="109"/>
    </row>
    <row r="2489" spans="1:39" outlineLevel="2">
      <c r="A2489" s="37">
        <f>ROW()</f>
        <v>2489</v>
      </c>
      <c r="C2489" s="6" t="s">
        <v>655</v>
      </c>
      <c r="I2489" s="204"/>
      <c r="J2489" s="9"/>
      <c r="K2489" s="9"/>
      <c r="L2489" s="9"/>
      <c r="M2489" s="9"/>
      <c r="N2489" s="204"/>
      <c r="O2489" s="9"/>
      <c r="P2489" s="9"/>
      <c r="Q2489" s="9"/>
      <c r="R2489" s="9"/>
      <c r="S2489" s="18"/>
      <c r="T2489" s="204"/>
      <c r="U2489" s="9"/>
      <c r="V2489" s="9"/>
      <c r="W2489" s="9"/>
      <c r="X2489" s="18"/>
      <c r="Y2489" s="9"/>
      <c r="Z2489" s="9"/>
      <c r="AA2489" s="9"/>
      <c r="AB2489" s="9"/>
      <c r="AC2489" s="18"/>
      <c r="AD2489" s="9"/>
      <c r="AE2489" s="9"/>
      <c r="AF2489" s="9"/>
      <c r="AG2489" s="9"/>
      <c r="AH2489" s="18"/>
      <c r="AI2489" s="17"/>
      <c r="AM2489" s="109"/>
    </row>
    <row r="2490" spans="1:39" outlineLevel="2">
      <c r="A2490" s="37">
        <f>ROW()</f>
        <v>2490</v>
      </c>
      <c r="C2490" s="6" t="s">
        <v>656</v>
      </c>
      <c r="I2490" s="204"/>
      <c r="J2490" s="9"/>
      <c r="K2490" s="9"/>
      <c r="L2490" s="9"/>
      <c r="M2490" s="9"/>
      <c r="N2490" s="204"/>
      <c r="O2490" s="9"/>
      <c r="P2490" s="9"/>
      <c r="Q2490" s="9"/>
      <c r="R2490" s="9"/>
      <c r="S2490" s="18"/>
      <c r="T2490" s="204"/>
      <c r="U2490" s="9"/>
      <c r="V2490" s="9"/>
      <c r="W2490" s="9"/>
      <c r="X2490" s="18"/>
      <c r="Y2490" s="9"/>
      <c r="Z2490" s="9"/>
      <c r="AA2490" s="9"/>
      <c r="AB2490" s="9"/>
      <c r="AC2490" s="18"/>
      <c r="AD2490" s="9"/>
      <c r="AE2490" s="9"/>
      <c r="AF2490" s="9"/>
      <c r="AG2490" s="9"/>
      <c r="AH2490" s="18"/>
      <c r="AI2490" s="17"/>
      <c r="AM2490" s="109"/>
    </row>
    <row r="2491" spans="1:39" outlineLevel="2">
      <c r="A2491" s="37">
        <f>ROW()</f>
        <v>2491</v>
      </c>
      <c r="C2491" s="6" t="s">
        <v>667</v>
      </c>
      <c r="I2491" s="204"/>
      <c r="J2491" s="9"/>
      <c r="K2491" s="9"/>
      <c r="L2491" s="9"/>
      <c r="M2491" s="9"/>
      <c r="N2491" s="204"/>
      <c r="O2491" s="9"/>
      <c r="P2491" s="9"/>
      <c r="Q2491" s="9"/>
      <c r="R2491" s="9"/>
      <c r="S2491" s="18"/>
      <c r="T2491" s="204"/>
      <c r="U2491" s="9"/>
      <c r="V2491" s="9"/>
      <c r="W2491" s="9"/>
      <c r="X2491" s="18"/>
      <c r="Y2491" s="9"/>
      <c r="Z2491" s="9"/>
      <c r="AA2491" s="9"/>
      <c r="AB2491" s="9"/>
      <c r="AC2491" s="18"/>
      <c r="AD2491" s="9"/>
      <c r="AE2491" s="9"/>
      <c r="AF2491" s="9"/>
      <c r="AG2491" s="9"/>
      <c r="AH2491" s="18"/>
      <c r="AI2491" s="17"/>
      <c r="AM2491" s="109"/>
    </row>
    <row r="2492" spans="1:39" outlineLevel="2">
      <c r="A2492" s="37">
        <f>ROW()</f>
        <v>2492</v>
      </c>
      <c r="C2492" s="6" t="s">
        <v>212</v>
      </c>
      <c r="I2492" s="204">
        <f t="shared" ref="I2492:S2492" si="1859">I2085/$M$33</f>
        <v>0</v>
      </c>
      <c r="J2492" s="9">
        <f t="shared" si="1859"/>
        <v>0</v>
      </c>
      <c r="K2492" s="9">
        <f t="shared" si="1859"/>
        <v>0</v>
      </c>
      <c r="L2492" s="9">
        <f t="shared" si="1859"/>
        <v>0</v>
      </c>
      <c r="M2492" s="9">
        <f t="shared" si="1859"/>
        <v>0</v>
      </c>
      <c r="N2492" s="204">
        <f t="shared" si="1859"/>
        <v>0</v>
      </c>
      <c r="O2492" s="9">
        <f t="shared" si="1859"/>
        <v>0</v>
      </c>
      <c r="P2492" s="9">
        <f t="shared" si="1859"/>
        <v>0</v>
      </c>
      <c r="Q2492" s="9">
        <f t="shared" si="1859"/>
        <v>0</v>
      </c>
      <c r="R2492" s="9">
        <f t="shared" si="1859"/>
        <v>0</v>
      </c>
      <c r="S2492" s="18">
        <f t="shared" si="1859"/>
        <v>0</v>
      </c>
      <c r="T2492" s="204">
        <f t="shared" ref="T2492:AH2492" si="1860">T2085/T$33</f>
        <v>0</v>
      </c>
      <c r="U2492" s="9">
        <f t="shared" si="1860"/>
        <v>0</v>
      </c>
      <c r="V2492" s="9">
        <f t="shared" si="1860"/>
        <v>0</v>
      </c>
      <c r="W2492" s="9">
        <f t="shared" si="1860"/>
        <v>0</v>
      </c>
      <c r="X2492" s="18">
        <f t="shared" si="1860"/>
        <v>0</v>
      </c>
      <c r="Y2492" s="9">
        <f t="shared" si="1860"/>
        <v>0</v>
      </c>
      <c r="Z2492" s="9">
        <f t="shared" si="1860"/>
        <v>0</v>
      </c>
      <c r="AA2492" s="9">
        <f t="shared" si="1860"/>
        <v>0</v>
      </c>
      <c r="AB2492" s="9">
        <f t="shared" si="1860"/>
        <v>0</v>
      </c>
      <c r="AC2492" s="18">
        <f t="shared" si="1860"/>
        <v>0</v>
      </c>
      <c r="AD2492" s="9">
        <f t="shared" si="1860"/>
        <v>0</v>
      </c>
      <c r="AE2492" s="9">
        <f t="shared" si="1860"/>
        <v>0</v>
      </c>
      <c r="AF2492" s="9">
        <f t="shared" si="1860"/>
        <v>0</v>
      </c>
      <c r="AG2492" s="9">
        <f t="shared" si="1860"/>
        <v>0</v>
      </c>
      <c r="AH2492" s="18">
        <f t="shared" si="1860"/>
        <v>0</v>
      </c>
      <c r="AI2492" s="17"/>
      <c r="AM2492" s="109"/>
    </row>
    <row r="2493" spans="1:39" outlineLevel="2">
      <c r="A2493" s="37">
        <f>ROW()</f>
        <v>2493</v>
      </c>
      <c r="C2493" s="6" t="s">
        <v>362</v>
      </c>
      <c r="I2493" s="205">
        <f t="shared" ref="I2493:S2493" si="1861">I2086/$M$33</f>
        <v>0</v>
      </c>
      <c r="J2493" s="15">
        <f t="shared" si="1861"/>
        <v>0</v>
      </c>
      <c r="K2493" s="15">
        <f t="shared" si="1861"/>
        <v>0</v>
      </c>
      <c r="L2493" s="15">
        <f t="shared" si="1861"/>
        <v>0</v>
      </c>
      <c r="M2493" s="15">
        <f t="shared" si="1861"/>
        <v>0</v>
      </c>
      <c r="N2493" s="205">
        <f t="shared" si="1861"/>
        <v>0</v>
      </c>
      <c r="O2493" s="15">
        <f t="shared" si="1861"/>
        <v>0</v>
      </c>
      <c r="P2493" s="15">
        <f t="shared" si="1861"/>
        <v>0</v>
      </c>
      <c r="Q2493" s="15">
        <f t="shared" si="1861"/>
        <v>0</v>
      </c>
      <c r="R2493" s="15">
        <f t="shared" si="1861"/>
        <v>0</v>
      </c>
      <c r="S2493" s="206">
        <f t="shared" si="1861"/>
        <v>0</v>
      </c>
      <c r="T2493" s="205">
        <f t="shared" ref="T2493:AH2493" si="1862">T2086/T$33</f>
        <v>0</v>
      </c>
      <c r="U2493" s="15">
        <f t="shared" si="1862"/>
        <v>0</v>
      </c>
      <c r="V2493" s="15">
        <f t="shared" si="1862"/>
        <v>0</v>
      </c>
      <c r="W2493" s="15">
        <f t="shared" si="1862"/>
        <v>0</v>
      </c>
      <c r="X2493" s="206">
        <f t="shared" si="1862"/>
        <v>0</v>
      </c>
      <c r="Y2493" s="15">
        <f t="shared" si="1862"/>
        <v>0</v>
      </c>
      <c r="Z2493" s="15">
        <f t="shared" si="1862"/>
        <v>0</v>
      </c>
      <c r="AA2493" s="15">
        <f t="shared" si="1862"/>
        <v>0</v>
      </c>
      <c r="AB2493" s="15">
        <f t="shared" si="1862"/>
        <v>0</v>
      </c>
      <c r="AC2493" s="206">
        <f t="shared" si="1862"/>
        <v>0</v>
      </c>
      <c r="AD2493" s="15">
        <f t="shared" si="1862"/>
        <v>0</v>
      </c>
      <c r="AE2493" s="15">
        <f t="shared" si="1862"/>
        <v>0</v>
      </c>
      <c r="AF2493" s="15">
        <f t="shared" si="1862"/>
        <v>0</v>
      </c>
      <c r="AG2493" s="15">
        <f t="shared" si="1862"/>
        <v>0</v>
      </c>
      <c r="AH2493" s="206">
        <f t="shared" si="1862"/>
        <v>0</v>
      </c>
      <c r="AI2493" s="17"/>
      <c r="AM2493" s="109"/>
    </row>
    <row r="2494" spans="1:39" outlineLevel="2">
      <c r="A2494" s="37">
        <f>ROW()</f>
        <v>2494</v>
      </c>
      <c r="C2494" s="6" t="s">
        <v>1</v>
      </c>
      <c r="I2494" s="204">
        <f t="shared" ref="I2494:AC2494" si="1863">SUM(I2481:I2493)</f>
        <v>0</v>
      </c>
      <c r="J2494" s="9">
        <f t="shared" si="1863"/>
        <v>0</v>
      </c>
      <c r="K2494" s="9">
        <f t="shared" si="1863"/>
        <v>0</v>
      </c>
      <c r="L2494" s="9">
        <f t="shared" si="1863"/>
        <v>0</v>
      </c>
      <c r="M2494" s="9">
        <f t="shared" si="1863"/>
        <v>0</v>
      </c>
      <c r="N2494" s="204">
        <f t="shared" si="1863"/>
        <v>0</v>
      </c>
      <c r="O2494" s="9">
        <f t="shared" si="1863"/>
        <v>0</v>
      </c>
      <c r="P2494" s="9">
        <f t="shared" si="1863"/>
        <v>0</v>
      </c>
      <c r="Q2494" s="9">
        <f t="shared" si="1863"/>
        <v>0</v>
      </c>
      <c r="R2494" s="9">
        <f t="shared" si="1863"/>
        <v>0</v>
      </c>
      <c r="S2494" s="18">
        <f t="shared" si="1863"/>
        <v>0</v>
      </c>
      <c r="T2494" s="204">
        <f t="shared" si="1863"/>
        <v>0</v>
      </c>
      <c r="U2494" s="9">
        <f t="shared" si="1863"/>
        <v>0</v>
      </c>
      <c r="V2494" s="9">
        <f t="shared" si="1863"/>
        <v>0</v>
      </c>
      <c r="W2494" s="9">
        <f t="shared" si="1863"/>
        <v>0</v>
      </c>
      <c r="X2494" s="18">
        <f t="shared" si="1863"/>
        <v>0</v>
      </c>
      <c r="Y2494" s="9">
        <f t="shared" si="1863"/>
        <v>0</v>
      </c>
      <c r="Z2494" s="9">
        <f t="shared" si="1863"/>
        <v>0</v>
      </c>
      <c r="AA2494" s="9">
        <f t="shared" si="1863"/>
        <v>0</v>
      </c>
      <c r="AB2494" s="9">
        <f t="shared" si="1863"/>
        <v>0</v>
      </c>
      <c r="AC2494" s="18">
        <f t="shared" si="1863"/>
        <v>0</v>
      </c>
      <c r="AD2494" s="9">
        <f t="shared" ref="AD2494:AH2494" si="1864">SUM(AD2481:AD2493)</f>
        <v>0</v>
      </c>
      <c r="AE2494" s="9">
        <f t="shared" si="1864"/>
        <v>0</v>
      </c>
      <c r="AF2494" s="9">
        <f t="shared" si="1864"/>
        <v>0</v>
      </c>
      <c r="AG2494" s="9">
        <f t="shared" si="1864"/>
        <v>0</v>
      </c>
      <c r="AH2494" s="18">
        <f t="shared" si="1864"/>
        <v>0</v>
      </c>
      <c r="AI2494" s="17"/>
      <c r="AM2494" s="109"/>
    </row>
    <row r="2495" spans="1:39" outlineLevel="2">
      <c r="A2495" s="37">
        <f>ROW()</f>
        <v>2495</v>
      </c>
      <c r="B2495" s="64" t="s">
        <v>1</v>
      </c>
      <c r="I2495" s="1296" t="str">
        <f>"AA1 [m$ "&amp;$E$33&amp;"]"</f>
        <v>AA1 [m$ 31/12/2024]</v>
      </c>
      <c r="J2495" s="1297"/>
      <c r="K2495" s="1297"/>
      <c r="L2495" s="1297"/>
      <c r="M2495" s="1297"/>
      <c r="N2495" s="1293" t="str">
        <f>"AA2 [m$ "&amp;$E$33&amp;"]"</f>
        <v>AA2 [m$ 31/12/2024]</v>
      </c>
      <c r="O2495" s="1294"/>
      <c r="P2495" s="1294"/>
      <c r="Q2495" s="1294"/>
      <c r="R2495" s="1294"/>
      <c r="S2495" s="1295"/>
      <c r="T2495" s="1293" t="str">
        <f>"AA3 [m$ "&amp;$E$33&amp;"]"</f>
        <v>AA3 [m$ 31/12/2024]</v>
      </c>
      <c r="U2495" s="1294"/>
      <c r="V2495" s="1294"/>
      <c r="W2495" s="1294"/>
      <c r="X2495" s="1295"/>
      <c r="Y2495" s="1294" t="str">
        <f>"AA4 [m$ "&amp;$E$33&amp;"]"</f>
        <v>AA4 [m$ 31/12/2024]</v>
      </c>
      <c r="Z2495" s="1294"/>
      <c r="AA2495" s="1294"/>
      <c r="AB2495" s="1294"/>
      <c r="AC2495" s="1295"/>
      <c r="AD2495" s="1294" t="str">
        <f>"AA5 [m$ "&amp;$E$33&amp;"]"</f>
        <v>AA5 [m$ 31/12/2024]</v>
      </c>
      <c r="AE2495" s="1294"/>
      <c r="AF2495" s="1294"/>
      <c r="AG2495" s="1294"/>
      <c r="AH2495" s="1295"/>
      <c r="AI2495" s="17"/>
      <c r="AM2495" s="109"/>
    </row>
    <row r="2496" spans="1:39" outlineLevel="2">
      <c r="A2496" s="37">
        <f>ROW()</f>
        <v>2496</v>
      </c>
      <c r="C2496" s="167" t="s">
        <v>2</v>
      </c>
      <c r="I2496" s="204">
        <f>I2106+I2121+I2136+I2151+I2166+I2181+I2196+I2211+I2226+I2241+I2256+I2271+I2286+I2301+I2316+I2331+I2346+I2361+I2376+I2391+I2406+I2421+I2436+I2451+I2466+I2481</f>
        <v>0</v>
      </c>
      <c r="J2496" s="9">
        <f t="shared" ref="J2496:AC2496" si="1865">J2106+J2121+J2136+J2151+J2166+J2181+J2196+J2211+J2226+J2241+J2256+J2271+J2286+J2301+J2316+J2331+J2346+J2361+J2376+J2391+J2406+J2421+J2436+J2451+J2466+J2481</f>
        <v>0</v>
      </c>
      <c r="K2496" s="9">
        <f t="shared" si="1865"/>
        <v>0</v>
      </c>
      <c r="L2496" s="9">
        <f t="shared" si="1865"/>
        <v>0</v>
      </c>
      <c r="M2496" s="9">
        <f t="shared" si="1865"/>
        <v>0</v>
      </c>
      <c r="N2496" s="204">
        <f t="shared" si="1865"/>
        <v>0</v>
      </c>
      <c r="O2496" s="9">
        <f t="shared" si="1865"/>
        <v>0</v>
      </c>
      <c r="P2496" s="9">
        <f t="shared" si="1865"/>
        <v>0</v>
      </c>
      <c r="Q2496" s="9">
        <f t="shared" si="1865"/>
        <v>0</v>
      </c>
      <c r="R2496" s="9">
        <f t="shared" si="1865"/>
        <v>0</v>
      </c>
      <c r="S2496" s="18">
        <f t="shared" si="1865"/>
        <v>0</v>
      </c>
      <c r="T2496" s="204">
        <f t="shared" si="1865"/>
        <v>0</v>
      </c>
      <c r="U2496" s="9">
        <f t="shared" si="1865"/>
        <v>0</v>
      </c>
      <c r="V2496" s="9">
        <f t="shared" si="1865"/>
        <v>0</v>
      </c>
      <c r="W2496" s="9">
        <f t="shared" si="1865"/>
        <v>0</v>
      </c>
      <c r="X2496" s="18">
        <f t="shared" si="1865"/>
        <v>0</v>
      </c>
      <c r="Y2496" s="9">
        <f t="shared" si="1865"/>
        <v>0</v>
      </c>
      <c r="Z2496" s="9">
        <f t="shared" si="1865"/>
        <v>0</v>
      </c>
      <c r="AA2496" s="9">
        <f t="shared" si="1865"/>
        <v>0</v>
      </c>
      <c r="AB2496" s="9">
        <f t="shared" si="1865"/>
        <v>0</v>
      </c>
      <c r="AC2496" s="18">
        <f t="shared" si="1865"/>
        <v>0</v>
      </c>
      <c r="AD2496" s="9">
        <f t="shared" ref="AD2496:AH2496" si="1866">AD2106+AD2121+AD2136+AD2151+AD2166+AD2181+AD2196+AD2211+AD2226+AD2241+AD2256+AD2271+AD2286+AD2301+AD2316+AD2331+AD2346+AD2361+AD2376+AD2391+AD2406+AD2421+AD2436+AD2451+AD2466+AD2481</f>
        <v>0</v>
      </c>
      <c r="AE2496" s="9">
        <f t="shared" si="1866"/>
        <v>0</v>
      </c>
      <c r="AF2496" s="9">
        <f t="shared" si="1866"/>
        <v>0</v>
      </c>
      <c r="AG2496" s="9">
        <f t="shared" si="1866"/>
        <v>0</v>
      </c>
      <c r="AH2496" s="18">
        <f t="shared" si="1866"/>
        <v>0</v>
      </c>
      <c r="AI2496" s="17"/>
      <c r="AM2496" s="109"/>
    </row>
    <row r="2497" spans="1:39" outlineLevel="2">
      <c r="A2497" s="37">
        <f>ROW()</f>
        <v>2497</v>
      </c>
      <c r="C2497" s="6" t="s">
        <v>3</v>
      </c>
      <c r="I2497" s="204">
        <f t="shared" ref="I2497:AC2497" si="1867">I2107+I2122+I2137+I2152+I2167+I2182+I2197+I2212+I2227+I2242+I2257+I2272+I2287+I2302+I2317+I2332+I2347+I2362+I2377+I2392+I2407+I2422+I2437+I2452+I2467+I2482</f>
        <v>0</v>
      </c>
      <c r="J2497" s="9">
        <f t="shared" si="1867"/>
        <v>0</v>
      </c>
      <c r="K2497" s="9">
        <f t="shared" si="1867"/>
        <v>0</v>
      </c>
      <c r="L2497" s="9">
        <f t="shared" si="1867"/>
        <v>0</v>
      </c>
      <c r="M2497" s="9">
        <f t="shared" si="1867"/>
        <v>0</v>
      </c>
      <c r="N2497" s="204">
        <f t="shared" si="1867"/>
        <v>0</v>
      </c>
      <c r="O2497" s="9">
        <f t="shared" si="1867"/>
        <v>0</v>
      </c>
      <c r="P2497" s="9">
        <f t="shared" si="1867"/>
        <v>0</v>
      </c>
      <c r="Q2497" s="9">
        <f t="shared" si="1867"/>
        <v>0</v>
      </c>
      <c r="R2497" s="9">
        <f t="shared" si="1867"/>
        <v>0</v>
      </c>
      <c r="S2497" s="18">
        <f t="shared" si="1867"/>
        <v>0</v>
      </c>
      <c r="T2497" s="204">
        <f t="shared" si="1867"/>
        <v>0.10584594844967105</v>
      </c>
      <c r="U2497" s="9">
        <f t="shared" si="1867"/>
        <v>0</v>
      </c>
      <c r="V2497" s="9">
        <f t="shared" si="1867"/>
        <v>1.9208893771402349E-2</v>
      </c>
      <c r="W2497" s="9">
        <f t="shared" si="1867"/>
        <v>2.3325126034543467E-2</v>
      </c>
      <c r="X2497" s="18">
        <f t="shared" si="1867"/>
        <v>0.35688974542377921</v>
      </c>
      <c r="Y2497" s="9">
        <f t="shared" si="1867"/>
        <v>0</v>
      </c>
      <c r="Z2497" s="9">
        <f t="shared" si="1867"/>
        <v>0</v>
      </c>
      <c r="AA2497" s="9">
        <f t="shared" si="1867"/>
        <v>0</v>
      </c>
      <c r="AB2497" s="9">
        <f t="shared" si="1867"/>
        <v>0</v>
      </c>
      <c r="AC2497" s="18">
        <f t="shared" si="1867"/>
        <v>0</v>
      </c>
      <c r="AD2497" s="9">
        <f t="shared" ref="AD2497:AH2497" si="1868">AD2107+AD2122+AD2137+AD2152+AD2167+AD2182+AD2197+AD2212+AD2227+AD2242+AD2257+AD2272+AD2287+AD2302+AD2317+AD2332+AD2347+AD2362+AD2377+AD2392+AD2407+AD2422+AD2437+AD2452+AD2467+AD2482</f>
        <v>0</v>
      </c>
      <c r="AE2497" s="9">
        <f t="shared" si="1868"/>
        <v>0</v>
      </c>
      <c r="AF2497" s="9">
        <f t="shared" si="1868"/>
        <v>0</v>
      </c>
      <c r="AG2497" s="9">
        <f t="shared" si="1868"/>
        <v>0</v>
      </c>
      <c r="AH2497" s="18">
        <f t="shared" si="1868"/>
        <v>0</v>
      </c>
      <c r="AI2497" s="17"/>
      <c r="AM2497" s="109"/>
    </row>
    <row r="2498" spans="1:39" outlineLevel="2">
      <c r="A2498" s="37">
        <f>ROW()</f>
        <v>2498</v>
      </c>
      <c r="C2498" s="6" t="s">
        <v>4</v>
      </c>
      <c r="I2498" s="204">
        <f t="shared" ref="I2498:AC2498" si="1869">I2108+I2123+I2138+I2153+I2168+I2183+I2198+I2213+I2228+I2243+I2258+I2273+I2288+I2303+I2318+I2333+I2348+I2363+I2378+I2393+I2408+I2423+I2438+I2453+I2468+I2483</f>
        <v>0</v>
      </c>
      <c r="J2498" s="9">
        <f t="shared" si="1869"/>
        <v>0</v>
      </c>
      <c r="K2498" s="9">
        <f t="shared" si="1869"/>
        <v>0</v>
      </c>
      <c r="L2498" s="9">
        <f t="shared" si="1869"/>
        <v>0</v>
      </c>
      <c r="M2498" s="9">
        <f t="shared" si="1869"/>
        <v>0</v>
      </c>
      <c r="N2498" s="204">
        <f t="shared" si="1869"/>
        <v>0</v>
      </c>
      <c r="O2498" s="9">
        <f t="shared" si="1869"/>
        <v>0</v>
      </c>
      <c r="P2498" s="9">
        <f t="shared" si="1869"/>
        <v>0</v>
      </c>
      <c r="Q2498" s="9">
        <f t="shared" si="1869"/>
        <v>0</v>
      </c>
      <c r="R2498" s="9">
        <f t="shared" si="1869"/>
        <v>0</v>
      </c>
      <c r="S2498" s="18">
        <f t="shared" si="1869"/>
        <v>0</v>
      </c>
      <c r="T2498" s="204">
        <f t="shared" si="1869"/>
        <v>0</v>
      </c>
      <c r="U2498" s="9">
        <f t="shared" si="1869"/>
        <v>0</v>
      </c>
      <c r="V2498" s="9">
        <f t="shared" si="1869"/>
        <v>0</v>
      </c>
      <c r="W2498" s="9">
        <f t="shared" si="1869"/>
        <v>2.1724622352577363</v>
      </c>
      <c r="X2498" s="18">
        <f t="shared" si="1869"/>
        <v>0</v>
      </c>
      <c r="Y2498" s="9">
        <f t="shared" si="1869"/>
        <v>0</v>
      </c>
      <c r="Z2498" s="9">
        <f t="shared" si="1869"/>
        <v>0</v>
      </c>
      <c r="AA2498" s="9">
        <f t="shared" si="1869"/>
        <v>0</v>
      </c>
      <c r="AB2498" s="9">
        <f t="shared" si="1869"/>
        <v>0</v>
      </c>
      <c r="AC2498" s="18">
        <f t="shared" si="1869"/>
        <v>0</v>
      </c>
      <c r="AD2498" s="9">
        <f t="shared" ref="AD2498:AH2498" si="1870">AD2108+AD2123+AD2138+AD2153+AD2168+AD2183+AD2198+AD2213+AD2228+AD2243+AD2258+AD2273+AD2288+AD2303+AD2318+AD2333+AD2348+AD2363+AD2378+AD2393+AD2408+AD2423+AD2438+AD2453+AD2468+AD2483</f>
        <v>0</v>
      </c>
      <c r="AE2498" s="9">
        <f t="shared" si="1870"/>
        <v>0</v>
      </c>
      <c r="AF2498" s="9">
        <f t="shared" si="1870"/>
        <v>0</v>
      </c>
      <c r="AG2498" s="9">
        <f t="shared" si="1870"/>
        <v>0</v>
      </c>
      <c r="AH2498" s="18">
        <f t="shared" si="1870"/>
        <v>0</v>
      </c>
      <c r="AI2498" s="17"/>
      <c r="AM2498" s="109"/>
    </row>
    <row r="2499" spans="1:39" outlineLevel="2">
      <c r="A2499" s="37">
        <f>ROW()</f>
        <v>2499</v>
      </c>
      <c r="C2499" s="6" t="s">
        <v>208</v>
      </c>
      <c r="I2499" s="204">
        <f t="shared" ref="I2499:AC2499" si="1871">I2109+I2124+I2139+I2154+I2169+I2184+I2199+I2214+I2229+I2244+I2259+I2274+I2289+I2304+I2319+I2334+I2349+I2364+I2379+I2394+I2409+I2424+I2439+I2454+I2469+I2484</f>
        <v>0</v>
      </c>
      <c r="J2499" s="9">
        <f t="shared" si="1871"/>
        <v>0</v>
      </c>
      <c r="K2499" s="9">
        <f t="shared" si="1871"/>
        <v>0</v>
      </c>
      <c r="L2499" s="9">
        <f t="shared" si="1871"/>
        <v>0</v>
      </c>
      <c r="M2499" s="9">
        <f t="shared" si="1871"/>
        <v>0</v>
      </c>
      <c r="N2499" s="204">
        <f t="shared" si="1871"/>
        <v>0</v>
      </c>
      <c r="O2499" s="9">
        <f t="shared" si="1871"/>
        <v>0</v>
      </c>
      <c r="P2499" s="9">
        <f t="shared" si="1871"/>
        <v>0</v>
      </c>
      <c r="Q2499" s="9">
        <f t="shared" si="1871"/>
        <v>0</v>
      </c>
      <c r="R2499" s="9">
        <f t="shared" si="1871"/>
        <v>0</v>
      </c>
      <c r="S2499" s="18">
        <f t="shared" si="1871"/>
        <v>0</v>
      </c>
      <c r="T2499" s="204">
        <f t="shared" si="1871"/>
        <v>3.6445182101634659</v>
      </c>
      <c r="U2499" s="9">
        <f t="shared" si="1871"/>
        <v>0.47310663376850237</v>
      </c>
      <c r="V2499" s="9">
        <f t="shared" si="1871"/>
        <v>0.9452469087838995</v>
      </c>
      <c r="W2499" s="9">
        <f t="shared" si="1871"/>
        <v>0.62252075459594858</v>
      </c>
      <c r="X2499" s="18">
        <f t="shared" si="1871"/>
        <v>0.64574266560897897</v>
      </c>
      <c r="Y2499" s="9">
        <f t="shared" si="1871"/>
        <v>0</v>
      </c>
      <c r="Z2499" s="9">
        <f t="shared" si="1871"/>
        <v>0</v>
      </c>
      <c r="AA2499" s="9">
        <f t="shared" si="1871"/>
        <v>0</v>
      </c>
      <c r="AB2499" s="9">
        <f t="shared" si="1871"/>
        <v>0</v>
      </c>
      <c r="AC2499" s="18">
        <f t="shared" si="1871"/>
        <v>0</v>
      </c>
      <c r="AD2499" s="9">
        <f t="shared" ref="AD2499:AH2499" si="1872">AD2109+AD2124+AD2139+AD2154+AD2169+AD2184+AD2199+AD2214+AD2229+AD2244+AD2259+AD2274+AD2289+AD2304+AD2319+AD2334+AD2349+AD2364+AD2379+AD2394+AD2409+AD2424+AD2439+AD2454+AD2469+AD2484</f>
        <v>0</v>
      </c>
      <c r="AE2499" s="9">
        <f t="shared" si="1872"/>
        <v>0</v>
      </c>
      <c r="AF2499" s="9">
        <f t="shared" si="1872"/>
        <v>0</v>
      </c>
      <c r="AG2499" s="9">
        <f t="shared" si="1872"/>
        <v>0</v>
      </c>
      <c r="AH2499" s="18">
        <f t="shared" si="1872"/>
        <v>0</v>
      </c>
      <c r="AI2499" s="17"/>
      <c r="AM2499" s="109"/>
    </row>
    <row r="2500" spans="1:39" outlineLevel="2">
      <c r="A2500" s="37">
        <f>ROW()</f>
        <v>2500</v>
      </c>
      <c r="C2500" s="6" t="s">
        <v>473</v>
      </c>
      <c r="I2500" s="204">
        <f t="shared" ref="I2500:AC2500" si="1873">I2110+I2125+I2140+I2155+I2170+I2185+I2200+I2215+I2230+I2245+I2260+I2275+I2290+I2305+I2320+I2335+I2350+I2365+I2380+I2395+I2410+I2425+I2440+I2455+I2470+I2485</f>
        <v>0</v>
      </c>
      <c r="J2500" s="9">
        <f t="shared" si="1873"/>
        <v>0</v>
      </c>
      <c r="K2500" s="9">
        <f t="shared" si="1873"/>
        <v>0</v>
      </c>
      <c r="L2500" s="9">
        <f t="shared" si="1873"/>
        <v>0</v>
      </c>
      <c r="M2500" s="9">
        <f t="shared" si="1873"/>
        <v>0</v>
      </c>
      <c r="N2500" s="204">
        <f t="shared" si="1873"/>
        <v>0</v>
      </c>
      <c r="O2500" s="9">
        <f t="shared" si="1873"/>
        <v>0</v>
      </c>
      <c r="P2500" s="9">
        <f t="shared" si="1873"/>
        <v>0</v>
      </c>
      <c r="Q2500" s="9">
        <f t="shared" si="1873"/>
        <v>0</v>
      </c>
      <c r="R2500" s="9">
        <f t="shared" si="1873"/>
        <v>0</v>
      </c>
      <c r="S2500" s="18">
        <f t="shared" si="1873"/>
        <v>0</v>
      </c>
      <c r="T2500" s="204">
        <f t="shared" si="1873"/>
        <v>0</v>
      </c>
      <c r="U2500" s="9">
        <f t="shared" si="1873"/>
        <v>0</v>
      </c>
      <c r="V2500" s="9">
        <f t="shared" si="1873"/>
        <v>0</v>
      </c>
      <c r="W2500" s="9">
        <f t="shared" si="1873"/>
        <v>0</v>
      </c>
      <c r="X2500" s="18">
        <f t="shared" si="1873"/>
        <v>0</v>
      </c>
      <c r="Y2500" s="9">
        <f t="shared" si="1873"/>
        <v>0</v>
      </c>
      <c r="Z2500" s="9">
        <f t="shared" si="1873"/>
        <v>0</v>
      </c>
      <c r="AA2500" s="9">
        <f t="shared" si="1873"/>
        <v>0</v>
      </c>
      <c r="AB2500" s="9">
        <f t="shared" si="1873"/>
        <v>0</v>
      </c>
      <c r="AC2500" s="18">
        <f t="shared" si="1873"/>
        <v>0</v>
      </c>
      <c r="AD2500" s="9">
        <f t="shared" ref="AD2500:AH2500" si="1874">AD2110+AD2125+AD2140+AD2155+AD2170+AD2185+AD2200+AD2215+AD2230+AD2245+AD2260+AD2275+AD2290+AD2305+AD2320+AD2335+AD2350+AD2365+AD2380+AD2395+AD2410+AD2425+AD2440+AD2455+AD2470+AD2485</f>
        <v>0</v>
      </c>
      <c r="AE2500" s="9">
        <f t="shared" si="1874"/>
        <v>0</v>
      </c>
      <c r="AF2500" s="9">
        <f t="shared" si="1874"/>
        <v>0</v>
      </c>
      <c r="AG2500" s="9">
        <f t="shared" si="1874"/>
        <v>0</v>
      </c>
      <c r="AH2500" s="18">
        <f t="shared" si="1874"/>
        <v>0</v>
      </c>
      <c r="AI2500" s="17"/>
      <c r="AM2500" s="109"/>
    </row>
    <row r="2501" spans="1:39" outlineLevel="2">
      <c r="A2501" s="37">
        <f>ROW()</f>
        <v>2501</v>
      </c>
      <c r="C2501" s="6" t="s">
        <v>474</v>
      </c>
      <c r="I2501" s="204">
        <f t="shared" ref="I2501:AC2501" si="1875">I2111+I2126+I2141+I2156+I2171+I2186+I2201+I2216+I2231+I2246+I2261+I2276+I2291+I2306+I2321+I2336+I2351+I2366+I2381+I2396+I2411+I2426+I2441+I2456+I2471+I2486</f>
        <v>0</v>
      </c>
      <c r="J2501" s="9">
        <f t="shared" si="1875"/>
        <v>0</v>
      </c>
      <c r="K2501" s="9">
        <f t="shared" si="1875"/>
        <v>0</v>
      </c>
      <c r="L2501" s="9">
        <f t="shared" si="1875"/>
        <v>0</v>
      </c>
      <c r="M2501" s="9">
        <f t="shared" si="1875"/>
        <v>0</v>
      </c>
      <c r="N2501" s="204">
        <f t="shared" si="1875"/>
        <v>0</v>
      </c>
      <c r="O2501" s="9">
        <f t="shared" si="1875"/>
        <v>0</v>
      </c>
      <c r="P2501" s="9">
        <f t="shared" si="1875"/>
        <v>0</v>
      </c>
      <c r="Q2501" s="9">
        <f t="shared" si="1875"/>
        <v>0</v>
      </c>
      <c r="R2501" s="9">
        <f t="shared" si="1875"/>
        <v>0</v>
      </c>
      <c r="S2501" s="18">
        <f t="shared" si="1875"/>
        <v>0</v>
      </c>
      <c r="T2501" s="204">
        <f t="shared" si="1875"/>
        <v>0</v>
      </c>
      <c r="U2501" s="9">
        <f t="shared" si="1875"/>
        <v>0</v>
      </c>
      <c r="V2501" s="9">
        <f t="shared" si="1875"/>
        <v>0</v>
      </c>
      <c r="W2501" s="9">
        <f t="shared" si="1875"/>
        <v>0</v>
      </c>
      <c r="X2501" s="18">
        <f t="shared" si="1875"/>
        <v>0</v>
      </c>
      <c r="Y2501" s="9">
        <f t="shared" si="1875"/>
        <v>0</v>
      </c>
      <c r="Z2501" s="9">
        <f t="shared" si="1875"/>
        <v>0</v>
      </c>
      <c r="AA2501" s="9">
        <f t="shared" si="1875"/>
        <v>0</v>
      </c>
      <c r="AB2501" s="9">
        <f t="shared" si="1875"/>
        <v>0</v>
      </c>
      <c r="AC2501" s="18">
        <f t="shared" si="1875"/>
        <v>0</v>
      </c>
      <c r="AD2501" s="9">
        <f t="shared" ref="AD2501:AH2501" si="1876">AD2111+AD2126+AD2141+AD2156+AD2171+AD2186+AD2201+AD2216+AD2231+AD2246+AD2261+AD2276+AD2291+AD2306+AD2321+AD2336+AD2351+AD2366+AD2381+AD2396+AD2411+AD2426+AD2441+AD2456+AD2471+AD2486</f>
        <v>0</v>
      </c>
      <c r="AE2501" s="9">
        <f t="shared" si="1876"/>
        <v>0</v>
      </c>
      <c r="AF2501" s="9">
        <f t="shared" si="1876"/>
        <v>0</v>
      </c>
      <c r="AG2501" s="9">
        <f t="shared" si="1876"/>
        <v>0</v>
      </c>
      <c r="AH2501" s="18">
        <f t="shared" si="1876"/>
        <v>0</v>
      </c>
      <c r="AI2501" s="17"/>
      <c r="AM2501" s="109"/>
    </row>
    <row r="2502" spans="1:39" outlineLevel="2">
      <c r="A2502" s="37">
        <f>ROW()</f>
        <v>2502</v>
      </c>
      <c r="C2502" s="6" t="s">
        <v>477</v>
      </c>
      <c r="I2502" s="204">
        <f t="shared" ref="I2502:AC2502" si="1877">I2112+I2127+I2142+I2157+I2172+I2187+I2202+I2217+I2232+I2247+I2262+I2277+I2292+I2307+I2322+I2337+I2352+I2367+I2382+I2397+I2412+I2427+I2442+I2457+I2472+I2487</f>
        <v>0</v>
      </c>
      <c r="J2502" s="9">
        <f t="shared" si="1877"/>
        <v>0</v>
      </c>
      <c r="K2502" s="9">
        <f t="shared" si="1877"/>
        <v>0</v>
      </c>
      <c r="L2502" s="9">
        <f t="shared" si="1877"/>
        <v>0</v>
      </c>
      <c r="M2502" s="9">
        <f t="shared" si="1877"/>
        <v>0</v>
      </c>
      <c r="N2502" s="204">
        <f t="shared" si="1877"/>
        <v>0</v>
      </c>
      <c r="O2502" s="9">
        <f t="shared" si="1877"/>
        <v>0</v>
      </c>
      <c r="P2502" s="9">
        <f t="shared" si="1877"/>
        <v>0</v>
      </c>
      <c r="Q2502" s="9">
        <f t="shared" si="1877"/>
        <v>0</v>
      </c>
      <c r="R2502" s="9">
        <f t="shared" si="1877"/>
        <v>0</v>
      </c>
      <c r="S2502" s="18">
        <f t="shared" si="1877"/>
        <v>0</v>
      </c>
      <c r="T2502" s="204">
        <f t="shared" si="1877"/>
        <v>0</v>
      </c>
      <c r="U2502" s="9">
        <f t="shared" si="1877"/>
        <v>0</v>
      </c>
      <c r="V2502" s="9">
        <f t="shared" si="1877"/>
        <v>0</v>
      </c>
      <c r="W2502" s="9">
        <f t="shared" si="1877"/>
        <v>0</v>
      </c>
      <c r="X2502" s="18">
        <f t="shared" si="1877"/>
        <v>0</v>
      </c>
      <c r="Y2502" s="9">
        <f t="shared" si="1877"/>
        <v>0</v>
      </c>
      <c r="Z2502" s="9">
        <f t="shared" si="1877"/>
        <v>0</v>
      </c>
      <c r="AA2502" s="9">
        <f t="shared" si="1877"/>
        <v>0</v>
      </c>
      <c r="AB2502" s="9">
        <f t="shared" si="1877"/>
        <v>0</v>
      </c>
      <c r="AC2502" s="18">
        <f t="shared" si="1877"/>
        <v>0</v>
      </c>
      <c r="AD2502" s="9">
        <f t="shared" ref="AD2502:AH2502" si="1878">AD2112+AD2127+AD2142+AD2157+AD2172+AD2187+AD2202+AD2217+AD2232+AD2247+AD2262+AD2277+AD2292+AD2307+AD2322+AD2337+AD2352+AD2367+AD2382+AD2397+AD2412+AD2427+AD2442+AD2457+AD2472+AD2487</f>
        <v>0</v>
      </c>
      <c r="AE2502" s="9">
        <f t="shared" si="1878"/>
        <v>0</v>
      </c>
      <c r="AF2502" s="9">
        <f t="shared" si="1878"/>
        <v>0</v>
      </c>
      <c r="AG2502" s="9">
        <f t="shared" si="1878"/>
        <v>0</v>
      </c>
      <c r="AH2502" s="18">
        <f t="shared" si="1878"/>
        <v>0</v>
      </c>
      <c r="AI2502" s="17"/>
      <c r="AM2502" s="109"/>
    </row>
    <row r="2503" spans="1:39" outlineLevel="2">
      <c r="A2503" s="37">
        <f>ROW()</f>
        <v>2503</v>
      </c>
      <c r="C2503" s="6" t="s">
        <v>511</v>
      </c>
      <c r="I2503" s="204">
        <f t="shared" ref="I2503:AC2503" si="1879">I2113+I2128+I2143+I2158+I2173+I2188+I2203+I2218+I2233+I2248+I2263+I2278+I2293+I2308+I2323+I2338+I2353+I2368+I2383+I2398+I2413+I2428+I2443+I2458+I2473+I2488</f>
        <v>0</v>
      </c>
      <c r="J2503" s="9">
        <f t="shared" si="1879"/>
        <v>0</v>
      </c>
      <c r="K2503" s="9">
        <f t="shared" si="1879"/>
        <v>0</v>
      </c>
      <c r="L2503" s="9">
        <f t="shared" si="1879"/>
        <v>0</v>
      </c>
      <c r="M2503" s="9">
        <f t="shared" si="1879"/>
        <v>0</v>
      </c>
      <c r="N2503" s="204">
        <f t="shared" si="1879"/>
        <v>0</v>
      </c>
      <c r="O2503" s="9">
        <f t="shared" si="1879"/>
        <v>0</v>
      </c>
      <c r="P2503" s="9">
        <f t="shared" si="1879"/>
        <v>0</v>
      </c>
      <c r="Q2503" s="9">
        <f t="shared" si="1879"/>
        <v>0</v>
      </c>
      <c r="R2503" s="9">
        <f t="shared" si="1879"/>
        <v>0</v>
      </c>
      <c r="S2503" s="18">
        <f t="shared" si="1879"/>
        <v>0</v>
      </c>
      <c r="T2503" s="204">
        <f t="shared" si="1879"/>
        <v>0</v>
      </c>
      <c r="U2503" s="9">
        <f t="shared" si="1879"/>
        <v>0</v>
      </c>
      <c r="V2503" s="9">
        <f t="shared" si="1879"/>
        <v>0</v>
      </c>
      <c r="W2503" s="9">
        <f t="shared" si="1879"/>
        <v>0</v>
      </c>
      <c r="X2503" s="18">
        <f t="shared" si="1879"/>
        <v>0</v>
      </c>
      <c r="Y2503" s="9">
        <f t="shared" si="1879"/>
        <v>0</v>
      </c>
      <c r="Z2503" s="9">
        <f t="shared" si="1879"/>
        <v>0</v>
      </c>
      <c r="AA2503" s="9">
        <f t="shared" si="1879"/>
        <v>0</v>
      </c>
      <c r="AB2503" s="9">
        <f t="shared" si="1879"/>
        <v>0</v>
      </c>
      <c r="AC2503" s="18">
        <f t="shared" si="1879"/>
        <v>0</v>
      </c>
      <c r="AD2503" s="9">
        <f t="shared" ref="AD2503:AH2503" si="1880">AD2113+AD2128+AD2143+AD2158+AD2173+AD2188+AD2203+AD2218+AD2233+AD2248+AD2263+AD2278+AD2293+AD2308+AD2323+AD2338+AD2353+AD2368+AD2383+AD2398+AD2413+AD2428+AD2443+AD2458+AD2473+AD2488</f>
        <v>0</v>
      </c>
      <c r="AE2503" s="9">
        <f t="shared" si="1880"/>
        <v>0</v>
      </c>
      <c r="AF2503" s="9">
        <f t="shared" si="1880"/>
        <v>0</v>
      </c>
      <c r="AG2503" s="9">
        <f t="shared" si="1880"/>
        <v>0</v>
      </c>
      <c r="AH2503" s="18">
        <f t="shared" si="1880"/>
        <v>0</v>
      </c>
      <c r="AI2503" s="17"/>
      <c r="AM2503" s="109"/>
    </row>
    <row r="2504" spans="1:39" outlineLevel="2">
      <c r="A2504" s="37">
        <f>ROW()</f>
        <v>2504</v>
      </c>
      <c r="C2504" s="6" t="s">
        <v>655</v>
      </c>
      <c r="I2504" s="204"/>
      <c r="J2504" s="9"/>
      <c r="K2504" s="9"/>
      <c r="L2504" s="9"/>
      <c r="M2504" s="9"/>
      <c r="N2504" s="204"/>
      <c r="O2504" s="9"/>
      <c r="P2504" s="9"/>
      <c r="Q2504" s="9"/>
      <c r="R2504" s="9"/>
      <c r="S2504" s="18"/>
      <c r="T2504" s="204"/>
      <c r="U2504" s="9"/>
      <c r="V2504" s="9"/>
      <c r="W2504" s="9"/>
      <c r="X2504" s="18"/>
      <c r="Y2504" s="9"/>
      <c r="Z2504" s="9"/>
      <c r="AA2504" s="9"/>
      <c r="AB2504" s="9"/>
      <c r="AC2504" s="18"/>
      <c r="AD2504" s="9"/>
      <c r="AE2504" s="9"/>
      <c r="AF2504" s="9"/>
      <c r="AG2504" s="9"/>
      <c r="AH2504" s="18"/>
      <c r="AI2504" s="17"/>
      <c r="AM2504" s="109"/>
    </row>
    <row r="2505" spans="1:39" outlineLevel="2">
      <c r="A2505" s="37">
        <f>ROW()</f>
        <v>2505</v>
      </c>
      <c r="C2505" s="6" t="s">
        <v>656</v>
      </c>
      <c r="I2505" s="204"/>
      <c r="J2505" s="9"/>
      <c r="K2505" s="9"/>
      <c r="L2505" s="9"/>
      <c r="M2505" s="9"/>
      <c r="N2505" s="204"/>
      <c r="O2505" s="9"/>
      <c r="P2505" s="9"/>
      <c r="Q2505" s="9"/>
      <c r="R2505" s="9"/>
      <c r="S2505" s="18"/>
      <c r="T2505" s="204"/>
      <c r="U2505" s="9"/>
      <c r="V2505" s="9"/>
      <c r="W2505" s="9"/>
      <c r="X2505" s="18"/>
      <c r="Y2505" s="9"/>
      <c r="Z2505" s="9"/>
      <c r="AA2505" s="9"/>
      <c r="AB2505" s="9"/>
      <c r="AC2505" s="18"/>
      <c r="AD2505" s="9"/>
      <c r="AE2505" s="9"/>
      <c r="AF2505" s="9"/>
      <c r="AG2505" s="9"/>
      <c r="AH2505" s="18"/>
      <c r="AI2505" s="17"/>
      <c r="AM2505" s="109"/>
    </row>
    <row r="2506" spans="1:39" outlineLevel="2">
      <c r="A2506" s="37">
        <f>ROW()</f>
        <v>2506</v>
      </c>
      <c r="C2506" s="6" t="s">
        <v>667</v>
      </c>
      <c r="I2506" s="204"/>
      <c r="J2506" s="9"/>
      <c r="K2506" s="9"/>
      <c r="L2506" s="9"/>
      <c r="M2506" s="9"/>
      <c r="N2506" s="204"/>
      <c r="O2506" s="9"/>
      <c r="P2506" s="9"/>
      <c r="Q2506" s="9"/>
      <c r="R2506" s="9"/>
      <c r="S2506" s="18"/>
      <c r="T2506" s="204"/>
      <c r="U2506" s="9"/>
      <c r="V2506" s="9"/>
      <c r="W2506" s="9"/>
      <c r="X2506" s="18"/>
      <c r="Y2506" s="9"/>
      <c r="Z2506" s="9"/>
      <c r="AA2506" s="9"/>
      <c r="AB2506" s="9"/>
      <c r="AC2506" s="18"/>
      <c r="AD2506" s="9"/>
      <c r="AE2506" s="9"/>
      <c r="AF2506" s="9"/>
      <c r="AG2506" s="9"/>
      <c r="AH2506" s="18"/>
      <c r="AI2506" s="17"/>
      <c r="AM2506" s="109"/>
    </row>
    <row r="2507" spans="1:39" outlineLevel="2">
      <c r="A2507" s="37">
        <f>ROW()</f>
        <v>2507</v>
      </c>
      <c r="C2507" s="6" t="s">
        <v>212</v>
      </c>
      <c r="I2507" s="204">
        <f t="shared" ref="I2507:AC2507" si="1881">I2117+I2132+I2147+I2162+I2177+I2192+I2207+I2222+I2237+I2252+I2267+I2282+I2297+I2312+I2327+I2342+I2357+I2372+I2387+I2402+I2417+I2432+I2447+I2462+I2477+I2492</f>
        <v>0</v>
      </c>
      <c r="J2507" s="9">
        <f t="shared" si="1881"/>
        <v>0</v>
      </c>
      <c r="K2507" s="9">
        <f t="shared" si="1881"/>
        <v>0</v>
      </c>
      <c r="L2507" s="9">
        <f t="shared" si="1881"/>
        <v>0</v>
      </c>
      <c r="M2507" s="9">
        <f t="shared" si="1881"/>
        <v>0</v>
      </c>
      <c r="N2507" s="204">
        <f t="shared" si="1881"/>
        <v>0</v>
      </c>
      <c r="O2507" s="9">
        <f t="shared" si="1881"/>
        <v>0</v>
      </c>
      <c r="P2507" s="9">
        <f t="shared" si="1881"/>
        <v>0</v>
      </c>
      <c r="Q2507" s="9">
        <f t="shared" si="1881"/>
        <v>0</v>
      </c>
      <c r="R2507" s="9">
        <f t="shared" si="1881"/>
        <v>0</v>
      </c>
      <c r="S2507" s="18">
        <f t="shared" si="1881"/>
        <v>0</v>
      </c>
      <c r="T2507" s="204">
        <f t="shared" si="1881"/>
        <v>0</v>
      </c>
      <c r="U2507" s="9">
        <f t="shared" si="1881"/>
        <v>0</v>
      </c>
      <c r="V2507" s="9">
        <f t="shared" si="1881"/>
        <v>0</v>
      </c>
      <c r="W2507" s="9">
        <f t="shared" si="1881"/>
        <v>0</v>
      </c>
      <c r="X2507" s="18">
        <f t="shared" si="1881"/>
        <v>0</v>
      </c>
      <c r="Y2507" s="9">
        <f t="shared" si="1881"/>
        <v>0</v>
      </c>
      <c r="Z2507" s="9">
        <f t="shared" si="1881"/>
        <v>0</v>
      </c>
      <c r="AA2507" s="9">
        <f t="shared" si="1881"/>
        <v>0</v>
      </c>
      <c r="AB2507" s="9">
        <f t="shared" si="1881"/>
        <v>0</v>
      </c>
      <c r="AC2507" s="18">
        <f t="shared" si="1881"/>
        <v>0</v>
      </c>
      <c r="AD2507" s="9">
        <f t="shared" ref="AD2507:AH2507" si="1882">AD2117+AD2132+AD2147+AD2162+AD2177+AD2192+AD2207+AD2222+AD2237+AD2252+AD2267+AD2282+AD2297+AD2312+AD2327+AD2342+AD2357+AD2372+AD2387+AD2402+AD2417+AD2432+AD2447+AD2462+AD2477+AD2492</f>
        <v>0</v>
      </c>
      <c r="AE2507" s="9">
        <f t="shared" si="1882"/>
        <v>0</v>
      </c>
      <c r="AF2507" s="9">
        <f t="shared" si="1882"/>
        <v>0</v>
      </c>
      <c r="AG2507" s="9">
        <f t="shared" si="1882"/>
        <v>0</v>
      </c>
      <c r="AH2507" s="18">
        <f t="shared" si="1882"/>
        <v>0</v>
      </c>
      <c r="AI2507" s="17"/>
      <c r="AM2507" s="109"/>
    </row>
    <row r="2508" spans="1:39" outlineLevel="2">
      <c r="A2508" s="37">
        <f>ROW()</f>
        <v>2508</v>
      </c>
      <c r="C2508" s="6" t="s">
        <v>362</v>
      </c>
      <c r="I2508" s="205">
        <f t="shared" ref="I2508:AC2508" si="1883">I2118+I2133+I2148+I2163+I2178+I2193+I2208+I2223+I2238+I2253+I2268+I2283+I2298+I2313+I2328+I2343+I2358+I2373+I2388+I2403+I2418+I2433+I2448+I2463+I2478+I2493</f>
        <v>0</v>
      </c>
      <c r="J2508" s="15">
        <f t="shared" si="1883"/>
        <v>0</v>
      </c>
      <c r="K2508" s="15">
        <f t="shared" si="1883"/>
        <v>0</v>
      </c>
      <c r="L2508" s="15">
        <f t="shared" si="1883"/>
        <v>0</v>
      </c>
      <c r="M2508" s="15">
        <f t="shared" si="1883"/>
        <v>0</v>
      </c>
      <c r="N2508" s="205">
        <f t="shared" si="1883"/>
        <v>0</v>
      </c>
      <c r="O2508" s="15">
        <f t="shared" si="1883"/>
        <v>0</v>
      </c>
      <c r="P2508" s="15">
        <f t="shared" si="1883"/>
        <v>0</v>
      </c>
      <c r="Q2508" s="15">
        <f t="shared" si="1883"/>
        <v>0</v>
      </c>
      <c r="R2508" s="15">
        <f t="shared" si="1883"/>
        <v>0</v>
      </c>
      <c r="S2508" s="206">
        <f t="shared" si="1883"/>
        <v>0</v>
      </c>
      <c r="T2508" s="205">
        <f t="shared" si="1883"/>
        <v>0</v>
      </c>
      <c r="U2508" s="15">
        <f t="shared" si="1883"/>
        <v>0</v>
      </c>
      <c r="V2508" s="15">
        <f t="shared" si="1883"/>
        <v>0</v>
      </c>
      <c r="W2508" s="15">
        <f t="shared" si="1883"/>
        <v>0</v>
      </c>
      <c r="X2508" s="206">
        <f t="shared" si="1883"/>
        <v>0</v>
      </c>
      <c r="Y2508" s="15">
        <f t="shared" si="1883"/>
        <v>0</v>
      </c>
      <c r="Z2508" s="15">
        <f t="shared" si="1883"/>
        <v>0</v>
      </c>
      <c r="AA2508" s="15">
        <f t="shared" si="1883"/>
        <v>0</v>
      </c>
      <c r="AB2508" s="15">
        <f t="shared" si="1883"/>
        <v>0</v>
      </c>
      <c r="AC2508" s="206">
        <f t="shared" si="1883"/>
        <v>0</v>
      </c>
      <c r="AD2508" s="15">
        <f t="shared" ref="AD2508:AH2508" si="1884">AD2118+AD2133+AD2148+AD2163+AD2178+AD2193+AD2208+AD2223+AD2238+AD2253+AD2268+AD2283+AD2298+AD2313+AD2328+AD2343+AD2358+AD2373+AD2388+AD2403+AD2418+AD2433+AD2448+AD2463+AD2478+AD2493</f>
        <v>0</v>
      </c>
      <c r="AE2508" s="15">
        <f t="shared" si="1884"/>
        <v>0</v>
      </c>
      <c r="AF2508" s="15">
        <f t="shared" si="1884"/>
        <v>0</v>
      </c>
      <c r="AG2508" s="15">
        <f t="shared" si="1884"/>
        <v>0</v>
      </c>
      <c r="AH2508" s="206">
        <f t="shared" si="1884"/>
        <v>0</v>
      </c>
      <c r="AI2508" s="17"/>
      <c r="AM2508" s="109"/>
    </row>
    <row r="2509" spans="1:39" outlineLevel="2">
      <c r="A2509" s="37">
        <f>ROW()</f>
        <v>2509</v>
      </c>
      <c r="C2509" s="6" t="s">
        <v>1</v>
      </c>
      <c r="I2509" s="204">
        <f t="shared" ref="I2509:AC2509" si="1885">SUM(I2496:I2508)</f>
        <v>0</v>
      </c>
      <c r="J2509" s="9">
        <f t="shared" si="1885"/>
        <v>0</v>
      </c>
      <c r="K2509" s="9">
        <f t="shared" si="1885"/>
        <v>0</v>
      </c>
      <c r="L2509" s="9">
        <f t="shared" si="1885"/>
        <v>0</v>
      </c>
      <c r="M2509" s="9">
        <f t="shared" si="1885"/>
        <v>0</v>
      </c>
      <c r="N2509" s="204">
        <f t="shared" si="1885"/>
        <v>0</v>
      </c>
      <c r="O2509" s="9">
        <f t="shared" si="1885"/>
        <v>0</v>
      </c>
      <c r="P2509" s="9">
        <f t="shared" si="1885"/>
        <v>0</v>
      </c>
      <c r="Q2509" s="9">
        <f t="shared" si="1885"/>
        <v>0</v>
      </c>
      <c r="R2509" s="9">
        <f t="shared" si="1885"/>
        <v>0</v>
      </c>
      <c r="S2509" s="18">
        <f t="shared" si="1885"/>
        <v>0</v>
      </c>
      <c r="T2509" s="204">
        <f t="shared" si="1885"/>
        <v>3.7503641586131371</v>
      </c>
      <c r="U2509" s="9">
        <f t="shared" si="1885"/>
        <v>0.47310663376850237</v>
      </c>
      <c r="V2509" s="9">
        <f t="shared" si="1885"/>
        <v>0.96445580255530183</v>
      </c>
      <c r="W2509" s="9">
        <f t="shared" si="1885"/>
        <v>2.8183081158882284</v>
      </c>
      <c r="X2509" s="18">
        <f t="shared" si="1885"/>
        <v>1.0026324110327582</v>
      </c>
      <c r="Y2509" s="9">
        <f t="shared" si="1885"/>
        <v>0</v>
      </c>
      <c r="Z2509" s="9">
        <f t="shared" si="1885"/>
        <v>0</v>
      </c>
      <c r="AA2509" s="9">
        <f t="shared" si="1885"/>
        <v>0</v>
      </c>
      <c r="AB2509" s="9">
        <f t="shared" si="1885"/>
        <v>0</v>
      </c>
      <c r="AC2509" s="18">
        <f t="shared" si="1885"/>
        <v>0</v>
      </c>
      <c r="AD2509" s="9">
        <f t="shared" ref="AD2509:AH2509" si="1886">SUM(AD2496:AD2508)</f>
        <v>0</v>
      </c>
      <c r="AE2509" s="9">
        <f t="shared" si="1886"/>
        <v>0</v>
      </c>
      <c r="AF2509" s="9">
        <f t="shared" si="1886"/>
        <v>0</v>
      </c>
      <c r="AG2509" s="9">
        <f t="shared" si="1886"/>
        <v>0</v>
      </c>
      <c r="AH2509" s="18">
        <f t="shared" si="1886"/>
        <v>0</v>
      </c>
      <c r="AI2509" s="396"/>
      <c r="AJ2509" s="382"/>
      <c r="AK2509" s="382"/>
      <c r="AL2509" s="382"/>
      <c r="AM2509" s="383"/>
    </row>
    <row r="2510" spans="1:39" outlineLevel="2">
      <c r="A2510" s="37">
        <f>ROW()</f>
        <v>2510</v>
      </c>
      <c r="D2510" s="5"/>
      <c r="E2510" s="5"/>
      <c r="F2510" s="88"/>
      <c r="I2510" s="204"/>
      <c r="J2510" s="9"/>
      <c r="K2510" s="9"/>
      <c r="L2510" s="9"/>
      <c r="M2510" s="9"/>
      <c r="N2510" s="204"/>
      <c r="O2510" s="9"/>
      <c r="P2510" s="9"/>
      <c r="Q2510" s="9"/>
      <c r="R2510" s="9"/>
      <c r="S2510" s="18"/>
      <c r="T2510" s="204"/>
      <c r="U2510" s="9"/>
      <c r="V2510" s="9"/>
      <c r="W2510" s="9"/>
      <c r="X2510" s="18"/>
      <c r="Y2510" s="9"/>
      <c r="Z2510" s="9"/>
      <c r="AA2510" s="9"/>
      <c r="AB2510" s="9"/>
      <c r="AC2510" s="18"/>
      <c r="AD2510" s="9"/>
      <c r="AE2510" s="9"/>
      <c r="AF2510" s="9"/>
      <c r="AG2510" s="9"/>
      <c r="AH2510" s="18"/>
      <c r="AI2510" s="204"/>
      <c r="AJ2510" s="9"/>
      <c r="AK2510" s="9"/>
      <c r="AL2510" s="9"/>
      <c r="AM2510" s="18"/>
    </row>
    <row r="2511" spans="1:39">
      <c r="A2511" s="172" t="s">
        <v>36</v>
      </c>
      <c r="B2511" s="72"/>
      <c r="C2511" s="71"/>
      <c r="D2511" s="71"/>
      <c r="E2511" s="71"/>
      <c r="F2511" s="71"/>
      <c r="G2511" s="71"/>
      <c r="H2511" s="71"/>
      <c r="I2511" s="197"/>
      <c r="J2511" s="73"/>
      <c r="K2511" s="73"/>
      <c r="L2511" s="73"/>
      <c r="M2511" s="73"/>
      <c r="N2511" s="197"/>
      <c r="O2511" s="73"/>
      <c r="P2511" s="73"/>
      <c r="Q2511" s="73"/>
      <c r="R2511" s="73"/>
      <c r="S2511" s="173"/>
      <c r="T2511" s="73"/>
      <c r="U2511" s="73"/>
      <c r="V2511" s="73"/>
      <c r="W2511" s="73"/>
      <c r="X2511" s="173"/>
      <c r="Y2511" s="73"/>
      <c r="Z2511" s="73"/>
      <c r="AA2511" s="73"/>
      <c r="AB2511" s="73"/>
      <c r="AC2511" s="173"/>
      <c r="AD2511" s="197"/>
      <c r="AE2511" s="73"/>
      <c r="AF2511" s="73"/>
      <c r="AG2511" s="73"/>
      <c r="AH2511" s="173"/>
      <c r="AI2511" s="197"/>
      <c r="AJ2511" s="73"/>
      <c r="AK2511" s="73"/>
      <c r="AL2511" s="73"/>
      <c r="AM2511" s="173"/>
    </row>
    <row r="2512" spans="1:39" s="10" customFormat="1" outlineLevel="1" collapsed="1">
      <c r="A2512" s="198" t="s">
        <v>365</v>
      </c>
      <c r="B2512" s="199"/>
      <c r="C2512" s="200"/>
      <c r="D2512" s="200"/>
      <c r="E2512" s="200"/>
      <c r="F2512" s="200"/>
      <c r="G2512" s="200"/>
      <c r="H2512" s="201"/>
      <c r="I2512" s="202"/>
      <c r="J2512" s="201"/>
      <c r="K2512" s="201"/>
      <c r="L2512" s="201"/>
      <c r="M2512" s="201"/>
      <c r="N2512" s="202"/>
      <c r="O2512" s="201"/>
      <c r="P2512" s="201"/>
      <c r="Q2512" s="201"/>
      <c r="R2512" s="201"/>
      <c r="S2512" s="203"/>
      <c r="T2512" s="201"/>
      <c r="U2512" s="201"/>
      <c r="V2512" s="201"/>
      <c r="W2512" s="201"/>
      <c r="X2512" s="203"/>
      <c r="Y2512" s="201"/>
      <c r="Z2512" s="201"/>
      <c r="AA2512" s="201"/>
      <c r="AB2512" s="201"/>
      <c r="AC2512" s="203"/>
      <c r="AD2512" s="202"/>
      <c r="AE2512" s="201"/>
      <c r="AF2512" s="201"/>
      <c r="AG2512" s="201"/>
      <c r="AH2512" s="203"/>
      <c r="AI2512" s="202"/>
      <c r="AJ2512" s="201"/>
      <c r="AK2512" s="201"/>
      <c r="AL2512" s="201"/>
      <c r="AM2512" s="203"/>
    </row>
    <row r="2513" spans="1:39" hidden="1" outlineLevel="2">
      <c r="A2513" s="310">
        <f>ROW()</f>
        <v>2513</v>
      </c>
      <c r="B2513" s="64"/>
      <c r="G2513" s="614"/>
      <c r="H2513" s="39"/>
      <c r="I2513" s="265"/>
      <c r="N2513" s="1273"/>
      <c r="O2513" s="1274"/>
      <c r="P2513" s="1274"/>
      <c r="Q2513" s="1274"/>
      <c r="R2513" s="1274"/>
      <c r="S2513" s="1275"/>
      <c r="T2513" s="1298"/>
      <c r="U2513" s="1298"/>
      <c r="V2513" s="1298"/>
      <c r="W2513" s="1298"/>
      <c r="X2513" s="1298"/>
      <c r="Y2513" s="1273"/>
      <c r="Z2513" s="1274"/>
      <c r="AA2513" s="1274"/>
      <c r="AB2513" s="1274"/>
      <c r="AC2513" s="1275"/>
      <c r="AD2513" s="1273"/>
      <c r="AE2513" s="1274"/>
      <c r="AF2513" s="1274"/>
      <c r="AG2513" s="1274"/>
      <c r="AH2513" s="1275"/>
      <c r="AI2513" s="1273"/>
      <c r="AJ2513" s="1274"/>
      <c r="AK2513" s="1274"/>
      <c r="AL2513" s="1274"/>
      <c r="AM2513" s="1275"/>
    </row>
    <row r="2514" spans="1:39" hidden="1" outlineLevel="2">
      <c r="A2514" s="310">
        <f>ROW()</f>
        <v>2514</v>
      </c>
      <c r="B2514" s="64"/>
      <c r="G2514" s="614"/>
      <c r="H2514" s="39"/>
      <c r="I2514" s="265"/>
      <c r="N2514" s="1157"/>
      <c r="O2514" s="266"/>
      <c r="P2514" s="266"/>
      <c r="Q2514" s="266"/>
      <c r="R2514" s="266"/>
      <c r="S2514" s="1158"/>
      <c r="T2514" s="267"/>
      <c r="U2514" s="562"/>
      <c r="V2514" s="562"/>
      <c r="W2514" s="562"/>
      <c r="X2514" s="563"/>
      <c r="Y2514" s="1157"/>
      <c r="Z2514" s="266"/>
      <c r="AA2514" s="266"/>
      <c r="AB2514" s="266"/>
      <c r="AC2514" s="1158"/>
      <c r="AD2514" s="1157"/>
      <c r="AE2514" s="266"/>
      <c r="AF2514" s="266"/>
      <c r="AG2514" s="266"/>
      <c r="AH2514" s="1158"/>
      <c r="AI2514" s="1157"/>
      <c r="AJ2514" s="266"/>
      <c r="AK2514" s="266"/>
      <c r="AL2514" s="266"/>
      <c r="AM2514" s="1158"/>
    </row>
    <row r="2515" spans="1:39" hidden="1" outlineLevel="2">
      <c r="A2515" s="310">
        <f>ROW()</f>
        <v>2515</v>
      </c>
      <c r="B2515" s="64"/>
      <c r="G2515" s="614"/>
      <c r="H2515" s="39"/>
      <c r="I2515" s="265"/>
      <c r="N2515" s="1157"/>
      <c r="O2515" s="266"/>
      <c r="P2515" s="266"/>
      <c r="Q2515" s="266"/>
      <c r="R2515" s="266"/>
      <c r="S2515" s="1158"/>
      <c r="T2515" s="267"/>
      <c r="U2515" s="1191"/>
      <c r="V2515" s="1191"/>
      <c r="W2515" s="1191"/>
      <c r="X2515" s="1161"/>
      <c r="Y2515" s="1157"/>
      <c r="Z2515" s="266"/>
      <c r="AA2515" s="266"/>
      <c r="AB2515" s="266"/>
      <c r="AC2515" s="1158"/>
      <c r="AD2515" s="1157"/>
      <c r="AE2515" s="266"/>
      <c r="AF2515" s="266"/>
      <c r="AG2515" s="266"/>
      <c r="AH2515" s="1158"/>
      <c r="AI2515" s="1157"/>
      <c r="AJ2515" s="266"/>
      <c r="AK2515" s="266"/>
      <c r="AL2515" s="266"/>
      <c r="AM2515" s="1158"/>
    </row>
    <row r="2516" spans="1:39" hidden="1" outlineLevel="2">
      <c r="A2516" s="310">
        <f>ROW()</f>
        <v>2516</v>
      </c>
      <c r="B2516" s="64"/>
      <c r="G2516" s="614"/>
      <c r="H2516" s="39"/>
      <c r="I2516" s="265"/>
      <c r="N2516" s="1157"/>
      <c r="O2516" s="266"/>
      <c r="P2516" s="266"/>
      <c r="Q2516" s="266"/>
      <c r="R2516" s="266"/>
      <c r="S2516" s="1158"/>
      <c r="T2516" s="267"/>
      <c r="U2516" s="267"/>
      <c r="V2516" s="267"/>
      <c r="W2516" s="267"/>
      <c r="X2516" s="1149"/>
      <c r="Y2516" s="1157"/>
      <c r="Z2516" s="266"/>
      <c r="AA2516" s="266"/>
      <c r="AB2516" s="266"/>
      <c r="AC2516" s="1158"/>
      <c r="AD2516" s="1157"/>
      <c r="AE2516" s="266"/>
      <c r="AF2516" s="266"/>
      <c r="AG2516" s="266"/>
      <c r="AH2516" s="1158"/>
      <c r="AI2516" s="1157"/>
      <c r="AJ2516" s="266"/>
      <c r="AK2516" s="266"/>
      <c r="AL2516" s="266"/>
      <c r="AM2516" s="1158"/>
    </row>
    <row r="2517" spans="1:39" hidden="1" outlineLevel="2">
      <c r="A2517" s="310">
        <f>ROW()</f>
        <v>2517</v>
      </c>
      <c r="B2517" s="64"/>
      <c r="D2517" s="34"/>
      <c r="E2517" s="34"/>
      <c r="G2517" s="614"/>
      <c r="H2517" s="39"/>
      <c r="I2517" s="265"/>
      <c r="N2517" s="1157"/>
      <c r="O2517" s="266"/>
      <c r="P2517" s="266"/>
      <c r="Q2517" s="266"/>
      <c r="R2517" s="266"/>
      <c r="S2517" s="1158"/>
      <c r="T2517" s="267"/>
      <c r="U2517" s="267"/>
      <c r="V2517" s="267"/>
      <c r="W2517" s="267"/>
      <c r="X2517" s="1149"/>
      <c r="Y2517" s="1157"/>
      <c r="Z2517" s="266"/>
      <c r="AA2517" s="266"/>
      <c r="AB2517" s="266"/>
      <c r="AC2517" s="1158"/>
      <c r="AD2517" s="1157"/>
      <c r="AE2517" s="266"/>
      <c r="AF2517" s="266"/>
      <c r="AG2517" s="266"/>
      <c r="AH2517" s="1158"/>
      <c r="AI2517" s="1157"/>
      <c r="AJ2517" s="266"/>
      <c r="AK2517" s="266"/>
      <c r="AL2517" s="266"/>
      <c r="AM2517" s="1158"/>
    </row>
    <row r="2518" spans="1:39" hidden="1" outlineLevel="2">
      <c r="A2518" s="310">
        <f>ROW()</f>
        <v>2518</v>
      </c>
      <c r="B2518" s="64"/>
      <c r="D2518" s="1192"/>
      <c r="E2518" s="34"/>
      <c r="G2518" s="614"/>
      <c r="H2518" s="39"/>
      <c r="I2518" s="265"/>
      <c r="N2518" s="1157"/>
      <c r="O2518" s="266"/>
      <c r="P2518" s="266"/>
      <c r="Q2518" s="266"/>
      <c r="R2518" s="266"/>
      <c r="S2518" s="1158"/>
      <c r="T2518" s="267"/>
      <c r="U2518" s="267"/>
      <c r="V2518" s="267"/>
      <c r="W2518" s="267"/>
      <c r="X2518" s="1149"/>
      <c r="Y2518" s="1193"/>
      <c r="Z2518" s="1193"/>
      <c r="AA2518" s="1193"/>
      <c r="AB2518" s="1193"/>
      <c r="AC2518" s="1162"/>
      <c r="AD2518" s="1163"/>
      <c r="AE2518" s="1193"/>
      <c r="AF2518" s="1193"/>
      <c r="AG2518" s="1193"/>
      <c r="AH2518" s="1162"/>
      <c r="AI2518" s="1157"/>
      <c r="AJ2518" s="266"/>
      <c r="AK2518" s="266"/>
      <c r="AL2518" s="266"/>
      <c r="AM2518" s="1158"/>
    </row>
    <row r="2519" spans="1:39" hidden="1" outlineLevel="2">
      <c r="A2519" s="310">
        <f>ROW()</f>
        <v>2519</v>
      </c>
      <c r="B2519" s="64"/>
      <c r="D2519" s="1192"/>
      <c r="E2519" s="34"/>
      <c r="G2519" s="614"/>
      <c r="H2519" s="39"/>
      <c r="I2519" s="265"/>
      <c r="N2519" s="1157"/>
      <c r="O2519" s="266"/>
      <c r="P2519" s="266"/>
      <c r="Q2519" s="266"/>
      <c r="R2519" s="266"/>
      <c r="S2519" s="1158"/>
      <c r="T2519" s="267"/>
      <c r="U2519" s="267"/>
      <c r="V2519" s="267"/>
      <c r="W2519" s="267"/>
      <c r="X2519" s="1149"/>
      <c r="Y2519" s="1193"/>
      <c r="Z2519" s="1193"/>
      <c r="AA2519" s="1193"/>
      <c r="AB2519" s="1193"/>
      <c r="AC2519" s="1162"/>
      <c r="AD2519" s="1163"/>
      <c r="AE2519" s="1193"/>
      <c r="AF2519" s="1193"/>
      <c r="AG2519" s="1193"/>
      <c r="AH2519" s="1162"/>
      <c r="AI2519" s="1157"/>
      <c r="AJ2519" s="266"/>
      <c r="AK2519" s="266"/>
      <c r="AL2519" s="266"/>
      <c r="AM2519" s="1158"/>
    </row>
    <row r="2520" spans="1:39" hidden="1" outlineLevel="2">
      <c r="A2520" s="310">
        <f>ROW()</f>
        <v>2520</v>
      </c>
      <c r="B2520" s="64"/>
      <c r="D2520" s="1192"/>
      <c r="E2520" s="34"/>
      <c r="G2520" s="614"/>
      <c r="H2520" s="39"/>
      <c r="I2520" s="265"/>
      <c r="N2520" s="1157"/>
      <c r="O2520" s="266"/>
      <c r="P2520" s="266"/>
      <c r="Q2520" s="266"/>
      <c r="R2520" s="266"/>
      <c r="S2520" s="1158"/>
      <c r="T2520" s="267"/>
      <c r="U2520" s="267"/>
      <c r="V2520" s="267"/>
      <c r="W2520" s="267"/>
      <c r="X2520" s="1149"/>
      <c r="Y2520" s="1193"/>
      <c r="Z2520" s="1193"/>
      <c r="AA2520" s="1193"/>
      <c r="AB2520" s="1193"/>
      <c r="AC2520" s="1162"/>
      <c r="AD2520" s="1157"/>
      <c r="AE2520" s="266"/>
      <c r="AF2520" s="266"/>
      <c r="AG2520" s="266"/>
      <c r="AH2520" s="1158"/>
      <c r="AI2520" s="1157"/>
      <c r="AJ2520" s="266"/>
      <c r="AK2520" s="266"/>
      <c r="AL2520" s="266"/>
      <c r="AM2520" s="1158"/>
    </row>
    <row r="2521" spans="1:39" hidden="1" outlineLevel="2">
      <c r="A2521" s="310">
        <f>ROW()</f>
        <v>2521</v>
      </c>
      <c r="B2521" s="64"/>
      <c r="D2521" s="1192"/>
      <c r="E2521" s="34"/>
      <c r="G2521" s="614"/>
      <c r="H2521" s="39"/>
      <c r="I2521" s="265"/>
      <c r="N2521" s="1157"/>
      <c r="O2521" s="266"/>
      <c r="P2521" s="266"/>
      <c r="Q2521" s="266"/>
      <c r="R2521" s="266"/>
      <c r="S2521" s="1158"/>
      <c r="T2521" s="267"/>
      <c r="U2521" s="267"/>
      <c r="V2521" s="267"/>
      <c r="W2521" s="267"/>
      <c r="X2521" s="1149"/>
      <c r="Y2521" s="1157"/>
      <c r="Z2521" s="266"/>
      <c r="AA2521" s="266"/>
      <c r="AB2521" s="266"/>
      <c r="AC2521" s="1158"/>
      <c r="AD2521" s="1157"/>
      <c r="AE2521" s="266"/>
      <c r="AF2521" s="266"/>
      <c r="AG2521" s="266"/>
      <c r="AH2521" s="1158"/>
      <c r="AI2521" s="1157"/>
      <c r="AJ2521" s="266"/>
      <c r="AK2521" s="266"/>
      <c r="AL2521" s="266"/>
      <c r="AM2521" s="1158"/>
    </row>
    <row r="2522" spans="1:39" hidden="1" outlineLevel="2">
      <c r="A2522" s="310">
        <f>ROW()</f>
        <v>2522</v>
      </c>
      <c r="D2522" s="1192"/>
      <c r="E2522" s="34"/>
      <c r="G2522" s="614"/>
      <c r="I2522" s="17"/>
      <c r="N2522" s="1164"/>
      <c r="O2522" s="1194"/>
      <c r="P2522" s="1194"/>
      <c r="Q2522" s="1194"/>
      <c r="R2522" s="1194"/>
      <c r="S2522" s="1165"/>
      <c r="T2522" s="267"/>
      <c r="U2522" s="607"/>
      <c r="V2522" s="607"/>
      <c r="W2522" s="607"/>
      <c r="X2522" s="608"/>
      <c r="Y2522" s="1166"/>
      <c r="Z2522" s="1195"/>
      <c r="AA2522" s="1195"/>
      <c r="AB2522" s="1195"/>
      <c r="AC2522" s="1167"/>
      <c r="AD2522" s="1166"/>
      <c r="AE2522" s="1195"/>
      <c r="AF2522" s="1195"/>
      <c r="AG2522" s="1195"/>
      <c r="AH2522" s="1167"/>
      <c r="AI2522" s="1157"/>
      <c r="AJ2522" s="266"/>
      <c r="AK2522" s="266"/>
      <c r="AL2522" s="266"/>
      <c r="AM2522" s="1158"/>
    </row>
    <row r="2523" spans="1:39" hidden="1" outlineLevel="2">
      <c r="A2523" s="310">
        <f>ROW()</f>
        <v>2523</v>
      </c>
      <c r="D2523" s="1192"/>
      <c r="E2523" s="34"/>
      <c r="G2523" s="614"/>
      <c r="I2523" s="17"/>
      <c r="N2523" s="1164"/>
      <c r="O2523" s="1194"/>
      <c r="P2523" s="1194"/>
      <c r="Q2523" s="1194"/>
      <c r="R2523" s="1194"/>
      <c r="S2523" s="1165"/>
      <c r="T2523" s="1196"/>
      <c r="U2523" s="607"/>
      <c r="V2523" s="607"/>
      <c r="W2523" s="607"/>
      <c r="X2523" s="608"/>
      <c r="Y2523" s="1166"/>
      <c r="Z2523" s="1195"/>
      <c r="AA2523" s="1195"/>
      <c r="AB2523" s="1195"/>
      <c r="AC2523" s="1167"/>
      <c r="AD2523" s="1166"/>
      <c r="AE2523" s="1195"/>
      <c r="AF2523" s="1195"/>
      <c r="AG2523" s="1195"/>
      <c r="AH2523" s="1167"/>
      <c r="AI2523" s="609"/>
      <c r="AJ2523" s="1197"/>
      <c r="AK2523" s="1197"/>
      <c r="AL2523" s="1197"/>
      <c r="AM2523" s="610"/>
    </row>
    <row r="2524" spans="1:39" hidden="1" outlineLevel="2">
      <c r="A2524" s="310">
        <f>ROW()</f>
        <v>2524</v>
      </c>
      <c r="D2524" s="1192"/>
      <c r="E2524" s="34"/>
      <c r="G2524" s="614"/>
      <c r="I2524" s="17"/>
      <c r="N2524" s="1164"/>
      <c r="O2524" s="1194"/>
      <c r="P2524" s="1194"/>
      <c r="Q2524" s="1194"/>
      <c r="R2524" s="1194"/>
      <c r="S2524" s="1165"/>
      <c r="T2524" s="1196"/>
      <c r="U2524" s="607"/>
      <c r="V2524" s="607"/>
      <c r="W2524" s="607"/>
      <c r="X2524" s="608"/>
      <c r="Y2524" s="1166"/>
      <c r="Z2524" s="1195"/>
      <c r="AA2524" s="1195"/>
      <c r="AB2524" s="1195"/>
      <c r="AC2524" s="1167"/>
      <c r="AD2524" s="609"/>
      <c r="AE2524" s="1197"/>
      <c r="AF2524" s="1197"/>
      <c r="AG2524" s="1197"/>
      <c r="AH2524" s="610"/>
      <c r="AI2524" s="609"/>
      <c r="AJ2524" s="1197"/>
      <c r="AK2524" s="1197"/>
      <c r="AL2524" s="1197"/>
      <c r="AM2524" s="610"/>
    </row>
    <row r="2525" spans="1:39" hidden="1" outlineLevel="2">
      <c r="A2525" s="310">
        <f>ROW()</f>
        <v>2525</v>
      </c>
      <c r="D2525" s="1198"/>
      <c r="E2525" s="34"/>
      <c r="G2525" s="614"/>
      <c r="I2525" s="17"/>
      <c r="N2525" s="1164"/>
      <c r="O2525" s="1194"/>
      <c r="P2525" s="1194"/>
      <c r="Q2525" s="1194"/>
      <c r="R2525" s="1194"/>
      <c r="S2525" s="1165"/>
      <c r="T2525" s="1199"/>
      <c r="U2525" s="1200"/>
      <c r="V2525" s="1200"/>
      <c r="W2525" s="1200"/>
      <c r="X2525" s="1201"/>
      <c r="Y2525" s="1202"/>
      <c r="Z2525" s="1200"/>
      <c r="AA2525" s="1200"/>
      <c r="AB2525" s="1200"/>
      <c r="AC2525" s="1201"/>
      <c r="AD2525" s="1202"/>
      <c r="AE2525" s="1200"/>
      <c r="AF2525" s="1200"/>
      <c r="AG2525" s="1200"/>
      <c r="AH2525" s="1201"/>
      <c r="AI2525" s="1202"/>
      <c r="AJ2525" s="1200"/>
      <c r="AK2525" s="1200"/>
      <c r="AL2525" s="1200"/>
      <c r="AM2525" s="1201"/>
    </row>
    <row r="2526" spans="1:39" hidden="1" outlineLevel="2">
      <c r="A2526" s="310">
        <f>ROW()</f>
        <v>2526</v>
      </c>
      <c r="D2526" s="1192"/>
      <c r="E2526" s="34"/>
      <c r="G2526" s="614"/>
      <c r="H2526" s="5"/>
      <c r="I2526" s="1168"/>
      <c r="N2526" s="1169"/>
      <c r="O2526" s="1203"/>
      <c r="P2526" s="1203"/>
      <c r="Q2526" s="1203"/>
      <c r="R2526" s="1203"/>
      <c r="S2526" s="1170"/>
      <c r="T2526" s="1171"/>
      <c r="U2526" s="1171"/>
      <c r="V2526" s="1171"/>
      <c r="W2526" s="1171"/>
      <c r="X2526" s="1172"/>
      <c r="Y2526" s="611"/>
      <c r="Z2526" s="611"/>
      <c r="AA2526" s="611"/>
      <c r="AB2526" s="611"/>
      <c r="AC2526" s="612"/>
      <c r="AD2526" s="613"/>
      <c r="AE2526" s="611"/>
      <c r="AF2526" s="611"/>
      <c r="AG2526" s="611"/>
      <c r="AH2526" s="612"/>
      <c r="AI2526" s="1173"/>
      <c r="AJ2526" s="1174"/>
      <c r="AK2526" s="1174"/>
      <c r="AL2526" s="1174"/>
      <c r="AM2526" s="1175"/>
    </row>
    <row r="2527" spans="1:39" hidden="1" outlineLevel="2">
      <c r="A2527" s="310">
        <f>ROW()</f>
        <v>2527</v>
      </c>
      <c r="B2527" s="64"/>
      <c r="E2527" s="34"/>
      <c r="G2527" s="614"/>
      <c r="H2527" s="39"/>
      <c r="I2527" s="265"/>
      <c r="N2527" s="17"/>
      <c r="S2527" s="109"/>
      <c r="X2527" s="109"/>
      <c r="Y2527" s="1204"/>
      <c r="AC2527" s="109"/>
      <c r="AD2527" s="1176"/>
      <c r="AH2527" s="109"/>
      <c r="AI2527" s="1176"/>
      <c r="AM2527" s="109"/>
    </row>
    <row r="2528" spans="1:39" hidden="1" outlineLevel="2">
      <c r="A2528" s="310">
        <f>ROW()</f>
        <v>2528</v>
      </c>
      <c r="E2528" s="34"/>
      <c r="G2528" s="614"/>
      <c r="I2528" s="17"/>
      <c r="N2528" s="1177"/>
      <c r="O2528" s="1205"/>
      <c r="P2528" s="1205"/>
      <c r="Q2528" s="1205"/>
      <c r="R2528" s="1205"/>
      <c r="S2528" s="1178"/>
      <c r="T2528" s="1206"/>
      <c r="U2528" s="1206"/>
      <c r="V2528" s="1206"/>
      <c r="W2528" s="1206"/>
      <c r="X2528" s="1179"/>
      <c r="Y2528" s="1206"/>
      <c r="Z2528" s="1206"/>
      <c r="AA2528" s="1206"/>
      <c r="AB2528" s="1206"/>
      <c r="AC2528" s="1179"/>
      <c r="AD2528" s="1180"/>
      <c r="AE2528" s="1206"/>
      <c r="AF2528" s="1206"/>
      <c r="AG2528" s="1206"/>
      <c r="AH2528" s="1179"/>
      <c r="AI2528" s="1180"/>
      <c r="AJ2528" s="1206"/>
      <c r="AK2528" s="1206"/>
      <c r="AL2528" s="1206"/>
      <c r="AM2528" s="1179"/>
    </row>
    <row r="2529" spans="1:39" hidden="1" outlineLevel="2">
      <c r="A2529" s="310">
        <f>ROW()</f>
        <v>2529</v>
      </c>
      <c r="C2529" s="167"/>
      <c r="E2529" s="34"/>
      <c r="G2529" s="614"/>
      <c r="I2529" s="17"/>
      <c r="N2529" s="1181"/>
      <c r="O2529" s="1207"/>
      <c r="P2529" s="1207"/>
      <c r="Q2529" s="1207"/>
      <c r="R2529" s="1207"/>
      <c r="S2529" s="1182"/>
      <c r="T2529" s="1208"/>
      <c r="U2529" s="1208"/>
      <c r="V2529" s="1208"/>
      <c r="W2529" s="1208"/>
      <c r="X2529" s="1182"/>
      <c r="Y2529" s="1208"/>
      <c r="Z2529" s="1208"/>
      <c r="AA2529" s="1208"/>
      <c r="AB2529" s="1208"/>
      <c r="AC2529" s="1182"/>
      <c r="AD2529" s="1183"/>
      <c r="AE2529" s="1208"/>
      <c r="AF2529" s="1208"/>
      <c r="AG2529" s="1208"/>
      <c r="AH2529" s="1182"/>
      <c r="AI2529" s="1183"/>
      <c r="AJ2529" s="1208"/>
      <c r="AK2529" s="1208"/>
      <c r="AL2529" s="1208"/>
      <c r="AM2529" s="1182"/>
    </row>
    <row r="2530" spans="1:39" hidden="1" outlineLevel="2">
      <c r="A2530" s="310">
        <f>ROW()</f>
        <v>2530</v>
      </c>
      <c r="C2530" s="167"/>
      <c r="E2530" s="34"/>
      <c r="G2530" s="614"/>
      <c r="I2530" s="17"/>
      <c r="N2530" s="1181"/>
      <c r="O2530" s="1207"/>
      <c r="P2530" s="1207"/>
      <c r="Q2530" s="1207"/>
      <c r="R2530" s="1207"/>
      <c r="S2530" s="1182"/>
      <c r="T2530" s="1208"/>
      <c r="U2530" s="1208"/>
      <c r="V2530" s="1208"/>
      <c r="W2530" s="1208"/>
      <c r="X2530" s="1182"/>
      <c r="Y2530" s="1208"/>
      <c r="Z2530" s="1208"/>
      <c r="AA2530" s="1208"/>
      <c r="AB2530" s="1208"/>
      <c r="AC2530" s="1182"/>
      <c r="AD2530" s="1183"/>
      <c r="AE2530" s="1208"/>
      <c r="AF2530" s="1208"/>
      <c r="AG2530" s="1208"/>
      <c r="AH2530" s="1182"/>
      <c r="AI2530" s="1183"/>
      <c r="AJ2530" s="1208"/>
      <c r="AK2530" s="1208"/>
      <c r="AL2530" s="1208"/>
      <c r="AM2530" s="1182"/>
    </row>
    <row r="2531" spans="1:39" hidden="1" outlineLevel="2">
      <c r="A2531" s="310">
        <f>ROW()</f>
        <v>2531</v>
      </c>
      <c r="C2531" s="167"/>
      <c r="E2531" s="34"/>
      <c r="G2531" s="614"/>
      <c r="I2531" s="17"/>
      <c r="N2531" s="1181"/>
      <c r="O2531" s="1207"/>
      <c r="P2531" s="1207"/>
      <c r="Q2531" s="1207"/>
      <c r="R2531" s="1207"/>
      <c r="S2531" s="1182"/>
      <c r="T2531" s="1208"/>
      <c r="U2531" s="1208"/>
      <c r="V2531" s="1208"/>
      <c r="W2531" s="1208"/>
      <c r="X2531" s="1182"/>
      <c r="Y2531" s="1208"/>
      <c r="Z2531" s="1208"/>
      <c r="AA2531" s="1208"/>
      <c r="AB2531" s="1208"/>
      <c r="AC2531" s="1182"/>
      <c r="AD2531" s="1183"/>
      <c r="AE2531" s="1208"/>
      <c r="AF2531" s="1208"/>
      <c r="AG2531" s="1208"/>
      <c r="AH2531" s="1182"/>
      <c r="AI2531" s="1183"/>
      <c r="AJ2531" s="1208"/>
      <c r="AK2531" s="1208"/>
      <c r="AL2531" s="1208"/>
      <c r="AM2531" s="1182"/>
    </row>
    <row r="2532" spans="1:39" hidden="1" outlineLevel="2">
      <c r="A2532" s="310">
        <f>ROW()</f>
        <v>2532</v>
      </c>
      <c r="C2532" s="167"/>
      <c r="E2532" s="34"/>
      <c r="G2532" s="614"/>
      <c r="I2532" s="17"/>
      <c r="N2532" s="1143"/>
      <c r="O2532" s="1138"/>
      <c r="P2532" s="1138"/>
      <c r="Q2532" s="1138"/>
      <c r="R2532" s="1138"/>
      <c r="S2532" s="1144"/>
      <c r="T2532" s="1138"/>
      <c r="U2532" s="1138"/>
      <c r="V2532" s="1138"/>
      <c r="W2532" s="1138"/>
      <c r="X2532" s="1144"/>
      <c r="Y2532" s="1138"/>
      <c r="Z2532" s="1138"/>
      <c r="AA2532" s="1138"/>
      <c r="AB2532" s="1138"/>
      <c r="AC2532" s="1144"/>
      <c r="AD2532" s="1143"/>
      <c r="AE2532" s="1138"/>
      <c r="AF2532" s="1138"/>
      <c r="AG2532" s="1138"/>
      <c r="AH2532" s="1144"/>
      <c r="AI2532" s="1143"/>
      <c r="AJ2532" s="1138"/>
      <c r="AK2532" s="1138"/>
      <c r="AL2532" s="1138"/>
      <c r="AM2532" s="1144"/>
    </row>
    <row r="2533" spans="1:39" hidden="1" outlineLevel="2">
      <c r="A2533" s="310">
        <f>ROW()</f>
        <v>2533</v>
      </c>
      <c r="E2533" s="34"/>
      <c r="G2533" s="614"/>
      <c r="I2533" s="17"/>
      <c r="N2533" s="1184"/>
      <c r="O2533" s="1185"/>
      <c r="P2533" s="1185"/>
      <c r="Q2533" s="1185"/>
      <c r="R2533" s="1185"/>
      <c r="S2533" s="1186"/>
      <c r="T2533" s="1185"/>
      <c r="U2533" s="1185"/>
      <c r="V2533" s="1185"/>
      <c r="W2533" s="1185"/>
      <c r="X2533" s="1186"/>
      <c r="Y2533" s="1185"/>
      <c r="Z2533" s="1185"/>
      <c r="AA2533" s="1185"/>
      <c r="AB2533" s="1185"/>
      <c r="AC2533" s="1186"/>
      <c r="AD2533" s="1184"/>
      <c r="AE2533" s="1185"/>
      <c r="AF2533" s="1185"/>
      <c r="AG2533" s="1185"/>
      <c r="AH2533" s="1186"/>
      <c r="AI2533" s="1184"/>
      <c r="AJ2533" s="1185"/>
      <c r="AK2533" s="1185"/>
      <c r="AL2533" s="1185"/>
      <c r="AM2533" s="1186"/>
    </row>
    <row r="2534" spans="1:39" hidden="1" outlineLevel="2">
      <c r="A2534" s="310">
        <f>ROW()</f>
        <v>2534</v>
      </c>
      <c r="E2534" s="34"/>
      <c r="G2534" s="614"/>
      <c r="I2534" s="17"/>
      <c r="N2534" s="1209"/>
      <c r="O2534" s="1210"/>
      <c r="P2534" s="1210"/>
      <c r="Q2534" s="1210"/>
      <c r="R2534" s="1210"/>
      <c r="S2534" s="1211"/>
      <c r="T2534" s="1185"/>
      <c r="U2534" s="1185"/>
      <c r="V2534" s="1185"/>
      <c r="W2534" s="1185"/>
      <c r="X2534" s="1186"/>
      <c r="Y2534" s="1185"/>
      <c r="Z2534" s="1185"/>
      <c r="AA2534" s="1185"/>
      <c r="AB2534" s="1185"/>
      <c r="AC2534" s="1186"/>
      <c r="AD2534" s="1184"/>
      <c r="AE2534" s="1185"/>
      <c r="AF2534" s="1185"/>
      <c r="AG2534" s="1185"/>
      <c r="AH2534" s="1186"/>
      <c r="AI2534" s="1184"/>
      <c r="AJ2534" s="1185"/>
      <c r="AK2534" s="1185"/>
      <c r="AL2534" s="1185"/>
      <c r="AM2534" s="1186"/>
    </row>
    <row r="2535" spans="1:39" hidden="1" outlineLevel="2">
      <c r="A2535" s="310">
        <f>ROW()</f>
        <v>2535</v>
      </c>
      <c r="E2535" s="34"/>
      <c r="G2535" s="614"/>
      <c r="I2535" s="17"/>
      <c r="N2535" s="17"/>
      <c r="S2535" s="1186"/>
      <c r="T2535" s="615"/>
      <c r="U2535" s="615"/>
      <c r="V2535" s="615"/>
      <c r="W2535" s="615"/>
      <c r="X2535" s="616"/>
      <c r="Y2535" s="615"/>
      <c r="Z2535" s="615"/>
      <c r="AA2535" s="615"/>
      <c r="AB2535" s="615"/>
      <c r="AC2535" s="616"/>
      <c r="AD2535" s="617"/>
      <c r="AE2535" s="615"/>
      <c r="AF2535" s="615"/>
      <c r="AG2535" s="615"/>
      <c r="AH2535" s="616"/>
      <c r="AI2535" s="617"/>
      <c r="AJ2535" s="615"/>
      <c r="AK2535" s="615"/>
      <c r="AL2535" s="615"/>
      <c r="AM2535" s="616"/>
    </row>
    <row r="2536" spans="1:39" hidden="1" outlineLevel="2">
      <c r="A2536" s="310">
        <f>ROW()</f>
        <v>2536</v>
      </c>
      <c r="D2536" s="36"/>
      <c r="E2536" s="34"/>
      <c r="G2536" s="614"/>
      <c r="I2536" s="17"/>
      <c r="N2536" s="1143"/>
      <c r="O2536" s="1138"/>
      <c r="P2536" s="1138"/>
      <c r="Q2536" s="1138"/>
      <c r="R2536" s="1138"/>
      <c r="S2536" s="1144"/>
      <c r="T2536" s="1138"/>
      <c r="U2536" s="1138"/>
      <c r="V2536" s="1138"/>
      <c r="W2536" s="1138"/>
      <c r="X2536" s="1144"/>
      <c r="Y2536" s="1138"/>
      <c r="Z2536" s="1138"/>
      <c r="AA2536" s="1138"/>
      <c r="AB2536" s="1138"/>
      <c r="AC2536" s="1144"/>
      <c r="AD2536" s="1143"/>
      <c r="AE2536" s="1138"/>
      <c r="AF2536" s="1138"/>
      <c r="AG2536" s="1138"/>
      <c r="AH2536" s="1144"/>
      <c r="AI2536" s="1143"/>
      <c r="AJ2536" s="1138"/>
      <c r="AK2536" s="1138"/>
      <c r="AL2536" s="1138"/>
      <c r="AM2536" s="1144"/>
    </row>
    <row r="2537" spans="1:39" hidden="1" outlineLevel="2">
      <c r="A2537" s="310">
        <f>ROW()</f>
        <v>2537</v>
      </c>
      <c r="D2537" s="36"/>
      <c r="E2537" s="34"/>
      <c r="G2537" s="614"/>
      <c r="I2537" s="17"/>
      <c r="N2537" s="1143"/>
      <c r="O2537" s="1138"/>
      <c r="P2537" s="1138"/>
      <c r="Q2537" s="1138"/>
      <c r="R2537" s="1138"/>
      <c r="S2537" s="1144"/>
      <c r="T2537" s="1138"/>
      <c r="U2537" s="1138"/>
      <c r="V2537" s="1138"/>
      <c r="W2537" s="1138"/>
      <c r="X2537" s="1144"/>
      <c r="Y2537" s="1138"/>
      <c r="Z2537" s="1138"/>
      <c r="AA2537" s="1138"/>
      <c r="AB2537" s="1138"/>
      <c r="AC2537" s="1144"/>
      <c r="AD2537" s="1143"/>
      <c r="AE2537" s="1138"/>
      <c r="AF2537" s="1138"/>
      <c r="AG2537" s="1138"/>
      <c r="AH2537" s="1144"/>
      <c r="AI2537" s="1143"/>
      <c r="AJ2537" s="1138"/>
      <c r="AK2537" s="1138"/>
      <c r="AL2537" s="1138"/>
      <c r="AM2537" s="1144"/>
    </row>
    <row r="2538" spans="1:39" hidden="1" outlineLevel="2">
      <c r="A2538" s="310">
        <f>ROW()</f>
        <v>2538</v>
      </c>
      <c r="D2538" s="36"/>
      <c r="E2538" s="34"/>
      <c r="G2538" s="614"/>
      <c r="I2538" s="17"/>
      <c r="N2538" s="1143"/>
      <c r="O2538" s="1138"/>
      <c r="P2538" s="1138"/>
      <c r="Q2538" s="1138"/>
      <c r="R2538" s="1138"/>
      <c r="S2538" s="1144"/>
      <c r="T2538" s="1138"/>
      <c r="U2538" s="1138"/>
      <c r="V2538" s="1138"/>
      <c r="W2538" s="1138"/>
      <c r="X2538" s="1144"/>
      <c r="Y2538" s="1138"/>
      <c r="Z2538" s="1138"/>
      <c r="AA2538" s="1138"/>
      <c r="AB2538" s="1138"/>
      <c r="AC2538" s="1144"/>
      <c r="AD2538" s="1143"/>
      <c r="AE2538" s="1138"/>
      <c r="AF2538" s="1138"/>
      <c r="AG2538" s="1138"/>
      <c r="AH2538" s="1144"/>
      <c r="AI2538" s="1143"/>
      <c r="AJ2538" s="1138"/>
      <c r="AK2538" s="1138"/>
      <c r="AL2538" s="1138"/>
      <c r="AM2538" s="1144"/>
    </row>
    <row r="2539" spans="1:39" hidden="1" outlineLevel="2">
      <c r="A2539" s="310">
        <f>ROW()</f>
        <v>2539</v>
      </c>
      <c r="D2539" s="36"/>
      <c r="E2539" s="34"/>
      <c r="G2539" s="614"/>
      <c r="I2539" s="17"/>
      <c r="N2539" s="1143"/>
      <c r="O2539" s="1138"/>
      <c r="P2539" s="1138"/>
      <c r="Q2539" s="1138"/>
      <c r="R2539" s="1138"/>
      <c r="S2539" s="1212"/>
      <c r="T2539" s="1138"/>
      <c r="U2539" s="1138"/>
      <c r="V2539" s="1138"/>
      <c r="W2539" s="1138"/>
      <c r="X2539" s="1144"/>
      <c r="Y2539" s="1138"/>
      <c r="Z2539" s="1138"/>
      <c r="AA2539" s="1138"/>
      <c r="AB2539" s="1138"/>
      <c r="AC2539" s="1144"/>
      <c r="AD2539" s="1143"/>
      <c r="AE2539" s="1138"/>
      <c r="AF2539" s="1138"/>
      <c r="AG2539" s="1138"/>
      <c r="AH2539" s="1144"/>
      <c r="AI2539" s="1143"/>
      <c r="AJ2539" s="1138"/>
      <c r="AK2539" s="1138"/>
      <c r="AL2539" s="1138"/>
      <c r="AM2539" s="1144"/>
    </row>
    <row r="2540" spans="1:39" hidden="1" outlineLevel="2">
      <c r="A2540" s="310">
        <f>ROW()</f>
        <v>2540</v>
      </c>
      <c r="D2540" s="36"/>
      <c r="E2540" s="34"/>
      <c r="G2540" s="614"/>
      <c r="I2540" s="17"/>
      <c r="N2540" s="1143"/>
      <c r="O2540" s="1138"/>
      <c r="P2540" s="1138"/>
      <c r="Q2540" s="1138"/>
      <c r="R2540" s="1138"/>
      <c r="S2540" s="1144"/>
      <c r="T2540" s="12"/>
      <c r="U2540" s="12"/>
      <c r="V2540" s="12"/>
      <c r="W2540" s="12"/>
      <c r="X2540" s="29"/>
      <c r="Y2540" s="12"/>
      <c r="Z2540" s="12"/>
      <c r="AA2540" s="12"/>
      <c r="AB2540" s="12"/>
      <c r="AC2540" s="29"/>
      <c r="AD2540" s="255"/>
      <c r="AE2540" s="12"/>
      <c r="AF2540" s="12"/>
      <c r="AG2540" s="12"/>
      <c r="AH2540" s="29"/>
      <c r="AI2540" s="255"/>
      <c r="AJ2540" s="12"/>
      <c r="AK2540" s="12"/>
      <c r="AL2540" s="12"/>
      <c r="AM2540" s="29"/>
    </row>
    <row r="2541" spans="1:39" hidden="1" outlineLevel="2">
      <c r="A2541" s="310">
        <f>ROW()</f>
        <v>2541</v>
      </c>
      <c r="B2541" s="64"/>
      <c r="E2541" s="34"/>
      <c r="G2541" s="614"/>
      <c r="I2541" s="17"/>
      <c r="N2541" s="1187"/>
      <c r="O2541" s="24"/>
      <c r="P2541" s="24"/>
      <c r="Q2541" s="24"/>
      <c r="R2541" s="24"/>
      <c r="S2541" s="1144"/>
      <c r="T2541" s="24"/>
      <c r="U2541" s="24"/>
      <c r="V2541" s="24"/>
      <c r="W2541" s="24"/>
      <c r="X2541" s="270"/>
      <c r="Y2541" s="24"/>
      <c r="Z2541" s="24"/>
      <c r="AA2541" s="24"/>
      <c r="AB2541" s="24"/>
      <c r="AC2541" s="270"/>
      <c r="AD2541" s="1187"/>
      <c r="AE2541" s="24"/>
      <c r="AF2541" s="24"/>
      <c r="AG2541" s="24"/>
      <c r="AH2541" s="270"/>
      <c r="AI2541" s="1187"/>
      <c r="AJ2541" s="24"/>
      <c r="AK2541" s="24"/>
      <c r="AL2541" s="24"/>
      <c r="AM2541" s="270"/>
    </row>
    <row r="2542" spans="1:39" hidden="1" outlineLevel="2">
      <c r="A2542" s="310">
        <f>ROW()</f>
        <v>2542</v>
      </c>
      <c r="E2542" s="34"/>
      <c r="G2542" s="614"/>
      <c r="I2542" s="17"/>
      <c r="M2542" s="36"/>
      <c r="N2542" s="17"/>
      <c r="S2542" s="109"/>
      <c r="X2542" s="109"/>
      <c r="AC2542" s="109"/>
      <c r="AD2542" s="17"/>
      <c r="AH2542" s="109"/>
      <c r="AI2542" s="17"/>
      <c r="AM2542" s="109"/>
    </row>
    <row r="2543" spans="1:39" hidden="1" outlineLevel="2">
      <c r="A2543" s="310">
        <f>ROW()</f>
        <v>2543</v>
      </c>
      <c r="E2543" s="34"/>
      <c r="G2543" s="614"/>
      <c r="I2543" s="17"/>
      <c r="M2543" s="36"/>
      <c r="N2543" s="1188"/>
      <c r="O2543" s="271"/>
      <c r="P2543" s="271"/>
      <c r="Q2543" s="271"/>
      <c r="R2543" s="271"/>
      <c r="S2543" s="272"/>
      <c r="T2543" s="1213"/>
      <c r="U2543" s="1213"/>
      <c r="V2543" s="1213"/>
      <c r="W2543" s="1213"/>
      <c r="X2543" s="1189"/>
      <c r="Y2543" s="1213"/>
      <c r="Z2543" s="1213"/>
      <c r="AA2543" s="1213"/>
      <c r="AB2543" s="1213"/>
      <c r="AC2543" s="1189"/>
      <c r="AD2543" s="1190"/>
      <c r="AE2543" s="1213"/>
      <c r="AF2543" s="1213"/>
      <c r="AG2543" s="1213"/>
      <c r="AH2543" s="1189"/>
      <c r="AI2543" s="1190"/>
      <c r="AJ2543" s="1213"/>
      <c r="AK2543" s="1213"/>
      <c r="AL2543" s="1213"/>
      <c r="AM2543" s="1189"/>
    </row>
    <row r="2544" spans="1:39" hidden="1" outlineLevel="2">
      <c r="A2544" s="310">
        <f>ROW()</f>
        <v>2544</v>
      </c>
      <c r="E2544" s="34"/>
      <c r="G2544" s="614"/>
      <c r="I2544" s="17"/>
      <c r="M2544" s="36"/>
      <c r="N2544" s="1190"/>
      <c r="O2544" s="1213"/>
      <c r="P2544" s="1213"/>
      <c r="Q2544" s="1213"/>
      <c r="R2544" s="1213"/>
      <c r="S2544" s="1189"/>
      <c r="T2544" s="1213"/>
      <c r="U2544" s="1213"/>
      <c r="V2544" s="1213"/>
      <c r="W2544" s="1213"/>
      <c r="X2544" s="1189"/>
      <c r="Y2544" s="1213"/>
      <c r="Z2544" s="1213"/>
      <c r="AA2544" s="1213"/>
      <c r="AB2544" s="1213"/>
      <c r="AC2544" s="1189"/>
      <c r="AD2544" s="1190"/>
      <c r="AE2544" s="1213"/>
      <c r="AF2544" s="1213"/>
      <c r="AG2544" s="1213"/>
      <c r="AH2544" s="1189"/>
      <c r="AI2544" s="1190"/>
      <c r="AJ2544" s="1213"/>
      <c r="AK2544" s="1213"/>
      <c r="AL2544" s="1213"/>
      <c r="AM2544" s="1189"/>
    </row>
    <row r="2545" spans="1:39" hidden="1" outlineLevel="2">
      <c r="A2545" s="310">
        <f>ROW()</f>
        <v>2545</v>
      </c>
      <c r="E2545" s="34"/>
      <c r="G2545" s="614"/>
      <c r="I2545" s="17"/>
      <c r="M2545" s="36"/>
      <c r="N2545" s="1190"/>
      <c r="O2545" s="1213"/>
      <c r="P2545" s="1213"/>
      <c r="Q2545" s="1213"/>
      <c r="R2545" s="1213"/>
      <c r="S2545" s="1189"/>
      <c r="T2545" s="12"/>
      <c r="U2545" s="12"/>
      <c r="V2545" s="12"/>
      <c r="W2545" s="12"/>
      <c r="X2545" s="29"/>
      <c r="Y2545" s="12"/>
      <c r="Z2545" s="12"/>
      <c r="AA2545" s="12"/>
      <c r="AB2545" s="12"/>
      <c r="AC2545" s="29"/>
      <c r="AD2545" s="255"/>
      <c r="AE2545" s="12"/>
      <c r="AF2545" s="12"/>
      <c r="AG2545" s="12"/>
      <c r="AH2545" s="29"/>
      <c r="AI2545" s="255"/>
      <c r="AJ2545" s="12"/>
      <c r="AK2545" s="12"/>
      <c r="AL2545" s="12"/>
      <c r="AM2545" s="29"/>
    </row>
    <row r="2546" spans="1:39" hidden="1" outlineLevel="2">
      <c r="A2546" s="310">
        <f>ROW()</f>
        <v>2546</v>
      </c>
      <c r="B2546" s="64"/>
      <c r="E2546" s="34"/>
      <c r="G2546" s="614"/>
      <c r="I2546" s="17"/>
      <c r="M2546" s="36"/>
      <c r="N2546" s="1190"/>
      <c r="O2546" s="1213"/>
      <c r="P2546" s="1213"/>
      <c r="Q2546" s="1213"/>
      <c r="R2546" s="1213"/>
      <c r="S2546" s="1189"/>
      <c r="T2546" s="12"/>
      <c r="U2546" s="12"/>
      <c r="V2546" s="12"/>
      <c r="W2546" s="12"/>
      <c r="X2546" s="29"/>
      <c r="Y2546" s="12"/>
      <c r="Z2546" s="12"/>
      <c r="AA2546" s="12"/>
      <c r="AB2546" s="12"/>
      <c r="AC2546" s="29"/>
      <c r="AD2546" s="255"/>
      <c r="AE2546" s="12"/>
      <c r="AF2546" s="12"/>
      <c r="AG2546" s="12"/>
      <c r="AH2546" s="29"/>
      <c r="AI2546" s="255"/>
      <c r="AJ2546" s="12"/>
      <c r="AK2546" s="12"/>
      <c r="AL2546" s="12"/>
      <c r="AM2546" s="29"/>
    </row>
    <row r="2547" spans="1:39" hidden="1" outlineLevel="2">
      <c r="A2547" s="310">
        <f>ROW()</f>
        <v>2547</v>
      </c>
      <c r="E2547" s="34"/>
      <c r="G2547" s="614"/>
      <c r="I2547" s="17"/>
      <c r="M2547" s="36"/>
      <c r="N2547" s="570"/>
      <c r="O2547" s="560"/>
      <c r="P2547" s="560"/>
      <c r="Q2547" s="560"/>
      <c r="R2547" s="560"/>
      <c r="S2547" s="569"/>
      <c r="T2547" s="562"/>
      <c r="U2547" s="562"/>
      <c r="V2547" s="562"/>
      <c r="W2547" s="562"/>
      <c r="X2547" s="563"/>
      <c r="Y2547" s="562"/>
      <c r="Z2547" s="562"/>
      <c r="AA2547" s="562"/>
      <c r="AB2547" s="562"/>
      <c r="AC2547" s="563"/>
      <c r="AD2547" s="561"/>
      <c r="AE2547" s="562"/>
      <c r="AF2547" s="562"/>
      <c r="AG2547" s="562"/>
      <c r="AH2547" s="563"/>
      <c r="AI2547" s="561"/>
      <c r="AJ2547" s="562"/>
      <c r="AK2547" s="562"/>
      <c r="AL2547" s="562"/>
      <c r="AM2547" s="563"/>
    </row>
    <row r="2548" spans="1:39" hidden="1" outlineLevel="2">
      <c r="A2548" s="310">
        <f>ROW()</f>
        <v>2548</v>
      </c>
      <c r="E2548" s="34"/>
      <c r="G2548" s="614"/>
      <c r="H2548" s="273"/>
      <c r="I2548" s="17"/>
      <c r="M2548" s="36"/>
      <c r="N2548" s="570"/>
      <c r="O2548" s="560"/>
      <c r="P2548" s="560"/>
      <c r="Q2548" s="560"/>
      <c r="R2548" s="560"/>
      <c r="S2548" s="569"/>
      <c r="T2548" s="562"/>
      <c r="U2548" s="562"/>
      <c r="V2548" s="562"/>
      <c r="W2548" s="562"/>
      <c r="X2548" s="563"/>
      <c r="Y2548" s="562"/>
      <c r="Z2548" s="562"/>
      <c r="AA2548" s="562"/>
      <c r="AB2548" s="562"/>
      <c r="AC2548" s="563"/>
      <c r="AD2548" s="561"/>
      <c r="AE2548" s="562"/>
      <c r="AF2548" s="562"/>
      <c r="AG2548" s="562"/>
      <c r="AH2548" s="563"/>
      <c r="AI2548" s="561"/>
      <c r="AJ2548" s="562"/>
      <c r="AK2548" s="562"/>
      <c r="AL2548" s="562"/>
      <c r="AM2548" s="563"/>
    </row>
    <row r="2549" spans="1:39" hidden="1" outlineLevel="2">
      <c r="A2549" s="310">
        <f>ROW()</f>
        <v>2549</v>
      </c>
      <c r="B2549" s="64"/>
      <c r="E2549" s="34"/>
      <c r="G2549" s="614"/>
      <c r="H2549" s="273"/>
      <c r="I2549" s="17"/>
      <c r="M2549" s="1213"/>
      <c r="N2549" s="1190"/>
      <c r="O2549" s="1213"/>
      <c r="P2549" s="1213"/>
      <c r="Q2549" s="1213"/>
      <c r="R2549" s="1213"/>
      <c r="S2549" s="1189"/>
      <c r="T2549" s="1213"/>
      <c r="U2549" s="1213"/>
      <c r="V2549" s="1213"/>
      <c r="W2549" s="1213"/>
      <c r="X2549" s="1189"/>
      <c r="Y2549" s="1213"/>
      <c r="Z2549" s="1213"/>
      <c r="AA2549" s="1213"/>
      <c r="AB2549" s="1213"/>
      <c r="AC2549" s="1189"/>
      <c r="AD2549" s="1190"/>
      <c r="AE2549" s="1213"/>
      <c r="AF2549" s="1213"/>
      <c r="AG2549" s="1213"/>
      <c r="AH2549" s="1189"/>
      <c r="AI2549" s="1190"/>
      <c r="AJ2549" s="1213"/>
      <c r="AK2549" s="1213"/>
      <c r="AL2549" s="1213"/>
      <c r="AM2549" s="1189"/>
    </row>
    <row r="2550" spans="1:39" hidden="1" outlineLevel="2">
      <c r="A2550" s="310">
        <f>ROW()</f>
        <v>2550</v>
      </c>
      <c r="E2550" s="34"/>
      <c r="G2550" s="614"/>
      <c r="H2550" s="273"/>
      <c r="I2550" s="17"/>
      <c r="M2550" s="36"/>
      <c r="N2550" s="255"/>
      <c r="O2550" s="12"/>
      <c r="P2550" s="12"/>
      <c r="Q2550" s="12"/>
      <c r="R2550" s="12"/>
      <c r="S2550" s="29"/>
      <c r="T2550" s="1214"/>
      <c r="U2550" s="1214"/>
      <c r="V2550" s="1214"/>
      <c r="W2550" s="1214"/>
      <c r="X2550" s="618"/>
      <c r="Y2550" s="1214"/>
      <c r="Z2550" s="1214"/>
      <c r="AA2550" s="1214"/>
      <c r="AB2550" s="1214"/>
      <c r="AC2550" s="618"/>
      <c r="AD2550" s="619"/>
      <c r="AE2550" s="1214"/>
      <c r="AF2550" s="1214"/>
      <c r="AG2550" s="1214"/>
      <c r="AH2550" s="618"/>
      <c r="AI2550" s="619"/>
      <c r="AJ2550" s="1214"/>
      <c r="AK2550" s="1214"/>
      <c r="AL2550" s="1214"/>
      <c r="AM2550" s="618"/>
    </row>
    <row r="2551" spans="1:39" hidden="1" outlineLevel="2">
      <c r="A2551" s="310">
        <f>ROW()</f>
        <v>2551</v>
      </c>
      <c r="E2551" s="34"/>
      <c r="G2551" s="614"/>
      <c r="H2551" s="273"/>
      <c r="I2551" s="17"/>
      <c r="M2551" s="36"/>
      <c r="N2551" s="255"/>
      <c r="O2551" s="12"/>
      <c r="P2551" s="12"/>
      <c r="Q2551" s="12"/>
      <c r="R2551" s="12"/>
      <c r="S2551" s="29"/>
      <c r="T2551" s="1213"/>
      <c r="U2551" s="1213"/>
      <c r="V2551" s="1213"/>
      <c r="W2551" s="1213"/>
      <c r="X2551" s="1189"/>
      <c r="Y2551" s="1213"/>
      <c r="Z2551" s="1213"/>
      <c r="AA2551" s="1213"/>
      <c r="AB2551" s="1213"/>
      <c r="AC2551" s="1189"/>
      <c r="AD2551" s="1190"/>
      <c r="AE2551" s="1213"/>
      <c r="AF2551" s="1213"/>
      <c r="AG2551" s="1213"/>
      <c r="AH2551" s="1189"/>
      <c r="AI2551" s="1190"/>
      <c r="AJ2551" s="1213"/>
      <c r="AK2551" s="1213"/>
      <c r="AL2551" s="1213"/>
      <c r="AM2551" s="1189"/>
    </row>
    <row r="2552" spans="1:39" hidden="1" outlineLevel="2">
      <c r="A2552" s="310">
        <f>ROW()</f>
        <v>2552</v>
      </c>
      <c r="E2552" s="34"/>
      <c r="G2552" s="614"/>
      <c r="H2552" s="273"/>
      <c r="I2552" s="17"/>
      <c r="M2552" s="36"/>
      <c r="N2552" s="255"/>
      <c r="O2552" s="12"/>
      <c r="P2552" s="12"/>
      <c r="Q2552" s="12"/>
      <c r="R2552" s="12"/>
      <c r="S2552" s="29"/>
      <c r="T2552" s="12"/>
      <c r="U2552" s="12"/>
      <c r="V2552" s="12"/>
      <c r="W2552" s="12"/>
      <c r="X2552" s="29"/>
      <c r="Y2552" s="12"/>
      <c r="Z2552" s="12"/>
      <c r="AA2552" s="12"/>
      <c r="AB2552" s="12"/>
      <c r="AC2552" s="29"/>
      <c r="AD2552" s="255"/>
      <c r="AE2552" s="12"/>
      <c r="AF2552" s="12"/>
      <c r="AG2552" s="12"/>
      <c r="AH2552" s="29"/>
      <c r="AI2552" s="255"/>
      <c r="AJ2552" s="12"/>
      <c r="AK2552" s="12"/>
      <c r="AL2552" s="12"/>
      <c r="AM2552" s="29"/>
    </row>
    <row r="2553" spans="1:39" hidden="1" outlineLevel="2">
      <c r="A2553" s="310">
        <f>ROW()</f>
        <v>2553</v>
      </c>
      <c r="G2553" s="614"/>
      <c r="H2553" s="273"/>
      <c r="I2553" s="17"/>
      <c r="M2553" s="36"/>
      <c r="N2553" s="255"/>
      <c r="O2553" s="12"/>
      <c r="P2553" s="12"/>
      <c r="Q2553" s="12"/>
      <c r="R2553" s="12"/>
      <c r="S2553" s="29"/>
      <c r="T2553" s="12"/>
      <c r="U2553" s="12"/>
      <c r="V2553" s="12"/>
      <c r="W2553" s="12"/>
      <c r="X2553" s="29"/>
      <c r="Y2553" s="12"/>
      <c r="Z2553" s="12"/>
      <c r="AA2553" s="12"/>
      <c r="AB2553" s="12"/>
      <c r="AC2553" s="29"/>
      <c r="AD2553" s="255"/>
      <c r="AE2553" s="12"/>
      <c r="AF2553" s="12"/>
      <c r="AG2553" s="12"/>
      <c r="AH2553" s="29"/>
      <c r="AI2553" s="255"/>
      <c r="AJ2553" s="12"/>
      <c r="AK2553" s="12"/>
      <c r="AL2553" s="12"/>
      <c r="AM2553" s="29"/>
    </row>
    <row r="2554" spans="1:39" outlineLevel="1">
      <c r="A2554" s="198" t="s">
        <v>755</v>
      </c>
      <c r="B2554" s="199"/>
      <c r="C2554" s="200"/>
      <c r="D2554" s="200"/>
      <c r="E2554" s="200"/>
      <c r="F2554" s="200"/>
      <c r="G2554" s="200"/>
      <c r="H2554" s="201"/>
      <c r="I2554" s="202"/>
      <c r="J2554" s="201"/>
      <c r="K2554" s="201"/>
      <c r="L2554" s="201"/>
      <c r="M2554" s="201"/>
      <c r="N2554" s="202"/>
      <c r="O2554" s="201"/>
      <c r="P2554" s="201"/>
      <c r="Q2554" s="201"/>
      <c r="R2554" s="201"/>
      <c r="S2554" s="203"/>
      <c r="T2554" s="201"/>
      <c r="U2554" s="201"/>
      <c r="V2554" s="201"/>
      <c r="W2554" s="201"/>
      <c r="X2554" s="203"/>
      <c r="Y2554" s="201"/>
      <c r="Z2554" s="201"/>
      <c r="AA2554" s="201"/>
      <c r="AB2554" s="201"/>
      <c r="AC2554" s="203"/>
      <c r="AD2554" s="202"/>
      <c r="AE2554" s="201"/>
      <c r="AF2554" s="201"/>
      <c r="AG2554" s="201"/>
      <c r="AH2554" s="203"/>
      <c r="AI2554" s="202"/>
      <c r="AJ2554" s="201"/>
      <c r="AK2554" s="201"/>
      <c r="AL2554" s="201"/>
      <c r="AM2554" s="203"/>
    </row>
    <row r="2555" spans="1:39" outlineLevel="2">
      <c r="A2555" s="37">
        <f>ROW()</f>
        <v>2555</v>
      </c>
      <c r="G2555" s="614"/>
      <c r="H2555" s="273"/>
      <c r="I2555" s="17"/>
      <c r="M2555" s="36"/>
      <c r="N2555" s="255"/>
      <c r="O2555" s="12"/>
      <c r="P2555" s="12"/>
      <c r="Q2555" s="12"/>
      <c r="R2555" s="12"/>
      <c r="S2555" s="29"/>
      <c r="T2555" s="12"/>
      <c r="U2555" s="12"/>
      <c r="V2555" s="12"/>
      <c r="W2555" s="12"/>
      <c r="X2555" s="29"/>
      <c r="Y2555" s="12"/>
      <c r="Z2555" s="12"/>
      <c r="AA2555" s="12"/>
      <c r="AB2555" s="12"/>
      <c r="AC2555" s="29"/>
      <c r="AD2555" s="255"/>
      <c r="AE2555" s="12"/>
      <c r="AF2555" s="12"/>
      <c r="AG2555" s="12"/>
      <c r="AH2555" s="29"/>
      <c r="AI2555" s="1055"/>
      <c r="AJ2555" s="1055"/>
      <c r="AK2555" s="1055">
        <f>AI6</f>
        <v>2026</v>
      </c>
      <c r="AL2555" s="1055">
        <f>AJ6</f>
        <v>2027</v>
      </c>
      <c r="AM2555" s="1058">
        <f>AK6</f>
        <v>2028</v>
      </c>
    </row>
    <row r="2556" spans="1:39" outlineLevel="2">
      <c r="A2556" s="37">
        <f>ROW()</f>
        <v>2556</v>
      </c>
      <c r="B2556" s="64" t="s">
        <v>710</v>
      </c>
      <c r="G2556" s="614"/>
      <c r="H2556" s="273"/>
      <c r="I2556" s="17"/>
      <c r="M2556" s="36"/>
      <c r="N2556" s="255"/>
      <c r="O2556" s="12"/>
      <c r="P2556" s="12"/>
      <c r="Q2556" s="12"/>
      <c r="R2556" s="12"/>
      <c r="S2556" s="29"/>
      <c r="T2556" s="12"/>
      <c r="U2556" s="12"/>
      <c r="V2556" s="12"/>
      <c r="W2556" s="12"/>
      <c r="X2556" s="29"/>
      <c r="Y2556" s="12"/>
      <c r="Z2556" s="12"/>
      <c r="AA2556" s="12"/>
      <c r="AB2556" s="12"/>
      <c r="AC2556" s="29"/>
      <c r="AD2556" s="255"/>
      <c r="AE2556" s="12"/>
      <c r="AF2556" s="12"/>
      <c r="AG2556" s="12"/>
      <c r="AH2556" s="29"/>
      <c r="AI2556" s="255"/>
      <c r="AJ2556" s="12"/>
      <c r="AK2556" s="1010" t="str">
        <f>"Dec"&amp;RIGHT(AK2555,2)&amp;" $m"</f>
        <v>Dec26 $m</v>
      </c>
      <c r="AL2556" s="1010" t="str">
        <f t="shared" ref="AL2556:AM2556" si="1887">"Dec"&amp;RIGHT(AL2555,2)&amp;" $m"</f>
        <v>Dec27 $m</v>
      </c>
      <c r="AM2556" s="1011" t="str">
        <f t="shared" si="1887"/>
        <v>Dec28 $m</v>
      </c>
    </row>
    <row r="2557" spans="1:39" outlineLevel="2">
      <c r="A2557" s="37">
        <f>ROW()</f>
        <v>2557</v>
      </c>
      <c r="C2557" s="6" t="s">
        <v>715</v>
      </c>
      <c r="G2557" s="614"/>
      <c r="H2557" s="273"/>
      <c r="I2557" s="17"/>
      <c r="M2557" s="36"/>
      <c r="N2557" s="255"/>
      <c r="O2557" s="12"/>
      <c r="P2557" s="12"/>
      <c r="Q2557" s="12"/>
      <c r="R2557" s="12"/>
      <c r="S2557" s="29"/>
      <c r="T2557" s="12"/>
      <c r="U2557" s="12"/>
      <c r="V2557" s="12"/>
      <c r="W2557" s="12"/>
      <c r="X2557" s="29"/>
      <c r="Y2557" s="12"/>
      <c r="Z2557" s="12"/>
      <c r="AA2557" s="12"/>
      <c r="AB2557" s="12"/>
      <c r="AC2557" s="29"/>
      <c r="AD2557" s="255"/>
      <c r="AE2557" s="12"/>
      <c r="AF2557" s="12"/>
      <c r="AG2557" s="12"/>
      <c r="AH2557" s="29"/>
      <c r="AI2557" s="255"/>
      <c r="AJ2557" s="12"/>
      <c r="AK2557" s="650"/>
      <c r="AL2557" s="650"/>
      <c r="AM2557" s="653"/>
    </row>
    <row r="2558" spans="1:39" outlineLevel="2">
      <c r="A2558" s="37">
        <f>ROW()</f>
        <v>2558</v>
      </c>
      <c r="C2558" s="6" t="s">
        <v>737</v>
      </c>
      <c r="G2558" s="614"/>
      <c r="H2558" s="273"/>
      <c r="I2558" s="17"/>
      <c r="M2558" s="36"/>
      <c r="N2558" s="255"/>
      <c r="O2558" s="12"/>
      <c r="P2558" s="12"/>
      <c r="Q2558" s="12"/>
      <c r="R2558" s="12"/>
      <c r="S2558" s="29"/>
      <c r="T2558" s="12"/>
      <c r="U2558" s="12"/>
      <c r="V2558" s="12"/>
      <c r="W2558" s="12"/>
      <c r="X2558" s="29"/>
      <c r="Y2558" s="12"/>
      <c r="Z2558" s="12"/>
      <c r="AA2558" s="12"/>
      <c r="AB2558" s="12"/>
      <c r="AC2558" s="29"/>
      <c r="AD2558" s="255"/>
      <c r="AE2558" s="12"/>
      <c r="AF2558" s="12"/>
      <c r="AG2558" s="12"/>
      <c r="AH2558" s="29"/>
      <c r="AI2558" s="255"/>
      <c r="AJ2558" s="12"/>
      <c r="AK2558" s="650"/>
      <c r="AL2558" s="650"/>
      <c r="AM2558" s="653"/>
    </row>
    <row r="2559" spans="1:39" outlineLevel="2">
      <c r="A2559" s="37">
        <f>ROW()</f>
        <v>2559</v>
      </c>
      <c r="G2559" s="614"/>
      <c r="H2559" s="273"/>
      <c r="I2559" s="17"/>
      <c r="M2559" s="36"/>
      <c r="N2559" s="255"/>
      <c r="O2559" s="12"/>
      <c r="P2559" s="12"/>
      <c r="Q2559" s="12"/>
      <c r="R2559" s="12"/>
      <c r="S2559" s="29"/>
      <c r="T2559" s="12"/>
      <c r="U2559" s="12"/>
      <c r="V2559" s="12"/>
      <c r="W2559" s="12"/>
      <c r="X2559" s="29"/>
      <c r="Y2559" s="12"/>
      <c r="Z2559" s="12"/>
      <c r="AA2559" s="12"/>
      <c r="AB2559" s="12"/>
      <c r="AC2559" s="29"/>
      <c r="AD2559" s="255"/>
      <c r="AE2559" s="12"/>
      <c r="AF2559" s="12"/>
      <c r="AG2559" s="12"/>
      <c r="AH2559" s="29"/>
      <c r="AI2559" s="255"/>
      <c r="AJ2559" s="12"/>
      <c r="AK2559" s="12"/>
      <c r="AL2559" s="12"/>
      <c r="AM2559" s="29"/>
    </row>
    <row r="2560" spans="1:39" s="10" customFormat="1" outlineLevel="1" collapsed="1">
      <c r="A2560" s="198" t="s">
        <v>317</v>
      </c>
      <c r="B2560" s="199"/>
      <c r="C2560" s="200"/>
      <c r="D2560" s="200"/>
      <c r="E2560" s="200"/>
      <c r="F2560" s="200"/>
      <c r="G2560" s="200"/>
      <c r="H2560" s="201"/>
      <c r="I2560" s="202"/>
      <c r="J2560" s="201"/>
      <c r="K2560" s="201"/>
      <c r="L2560" s="201"/>
      <c r="M2560" s="201"/>
      <c r="N2560" s="202"/>
      <c r="O2560" s="201"/>
      <c r="P2560" s="201"/>
      <c r="Q2560" s="201"/>
      <c r="R2560" s="201"/>
      <c r="S2560" s="203"/>
      <c r="T2560" s="201"/>
      <c r="U2560" s="201"/>
      <c r="V2560" s="201"/>
      <c r="W2560" s="201"/>
      <c r="X2560" s="203"/>
      <c r="Y2560" s="201"/>
      <c r="Z2560" s="201"/>
      <c r="AA2560" s="201"/>
      <c r="AB2560" s="201"/>
      <c r="AC2560" s="203"/>
      <c r="AD2560" s="202"/>
      <c r="AE2560" s="201"/>
      <c r="AF2560" s="201"/>
      <c r="AG2560" s="201"/>
      <c r="AH2560" s="203"/>
      <c r="AI2560" s="202"/>
      <c r="AJ2560" s="201"/>
      <c r="AK2560" s="201"/>
      <c r="AL2560" s="201"/>
      <c r="AM2560" s="203"/>
    </row>
    <row r="2561" spans="1:39" hidden="1" outlineLevel="2">
      <c r="A2561" s="310">
        <f>ROW()</f>
        <v>2561</v>
      </c>
      <c r="B2561" s="64"/>
      <c r="H2561" s="273"/>
      <c r="I2561" s="17"/>
      <c r="M2561" s="1213"/>
      <c r="N2561" s="1190"/>
      <c r="O2561" s="1213"/>
      <c r="P2561" s="1213"/>
      <c r="Q2561" s="1213"/>
      <c r="R2561" s="1213"/>
      <c r="S2561" s="1189"/>
      <c r="T2561" s="1213"/>
      <c r="U2561" s="1213"/>
      <c r="V2561" s="1213"/>
      <c r="W2561" s="1213"/>
      <c r="X2561" s="1189"/>
      <c r="Y2561" s="1213"/>
      <c r="Z2561" s="1213"/>
      <c r="AA2561" s="1213"/>
      <c r="AB2561" s="1213"/>
      <c r="AC2561" s="1189"/>
      <c r="AD2561" s="1190"/>
      <c r="AE2561" s="1213"/>
      <c r="AF2561" s="1213"/>
      <c r="AG2561" s="1213"/>
      <c r="AH2561" s="1189"/>
      <c r="AI2561" s="1190"/>
      <c r="AJ2561" s="1213"/>
      <c r="AK2561" s="1213"/>
      <c r="AL2561" s="1213"/>
      <c r="AM2561" s="1189"/>
    </row>
    <row r="2562" spans="1:39" hidden="1" outlineLevel="2">
      <c r="A2562" s="310">
        <f>ROW()</f>
        <v>2562</v>
      </c>
      <c r="B2562" s="64"/>
      <c r="C2562" s="167"/>
      <c r="E2562" s="1138"/>
      <c r="H2562" s="273"/>
      <c r="I2562" s="17"/>
      <c r="M2562" s="1213"/>
      <c r="N2562" s="1190"/>
      <c r="O2562" s="1213"/>
      <c r="P2562" s="1213"/>
      <c r="Q2562" s="1213"/>
      <c r="R2562" s="1213"/>
      <c r="S2562" s="1189"/>
      <c r="T2562" s="1213"/>
      <c r="U2562" s="1213"/>
      <c r="V2562" s="1213"/>
      <c r="W2562" s="1213"/>
      <c r="X2562" s="1189"/>
      <c r="Y2562" s="1213"/>
      <c r="Z2562" s="1213"/>
      <c r="AA2562" s="1213"/>
      <c r="AB2562" s="1213"/>
      <c r="AC2562" s="1189"/>
      <c r="AD2562" s="1190"/>
      <c r="AE2562" s="1213"/>
      <c r="AF2562" s="1213"/>
      <c r="AG2562" s="1213"/>
      <c r="AH2562" s="1189"/>
      <c r="AI2562" s="1190"/>
      <c r="AJ2562" s="1213"/>
      <c r="AK2562" s="1213"/>
      <c r="AL2562" s="1213"/>
      <c r="AM2562" s="1189"/>
    </row>
    <row r="2563" spans="1:39" hidden="1" outlineLevel="2">
      <c r="A2563" s="310">
        <f>ROW()</f>
        <v>2563</v>
      </c>
      <c r="E2563" s="1138"/>
      <c r="H2563" s="273"/>
      <c r="I2563" s="17"/>
      <c r="M2563" s="36"/>
      <c r="N2563" s="255"/>
      <c r="O2563" s="12"/>
      <c r="P2563" s="12"/>
      <c r="Q2563" s="12"/>
      <c r="R2563" s="12"/>
      <c r="S2563" s="29"/>
      <c r="T2563" s="1213"/>
      <c r="U2563" s="1213"/>
      <c r="V2563" s="1213"/>
      <c r="W2563" s="1213"/>
      <c r="X2563" s="1189"/>
      <c r="Y2563" s="1213"/>
      <c r="Z2563" s="1213"/>
      <c r="AA2563" s="1213"/>
      <c r="AB2563" s="1213"/>
      <c r="AC2563" s="1189"/>
      <c r="AD2563" s="1190"/>
      <c r="AE2563" s="1213"/>
      <c r="AF2563" s="1213"/>
      <c r="AG2563" s="1213"/>
      <c r="AH2563" s="1189"/>
      <c r="AI2563" s="1190"/>
      <c r="AJ2563" s="1213"/>
      <c r="AK2563" s="1213"/>
      <c r="AL2563" s="1213"/>
      <c r="AM2563" s="1189"/>
    </row>
    <row r="2564" spans="1:39" hidden="1" outlineLevel="2">
      <c r="A2564" s="310">
        <f>ROW()</f>
        <v>2564</v>
      </c>
      <c r="B2564" s="64"/>
      <c r="E2564" s="1185"/>
      <c r="H2564" s="273"/>
      <c r="I2564" s="17"/>
      <c r="M2564" s="1213"/>
      <c r="N2564" s="1190"/>
      <c r="O2564" s="1213"/>
      <c r="P2564" s="1213"/>
      <c r="Q2564" s="1213"/>
      <c r="R2564" s="1213"/>
      <c r="S2564" s="1189"/>
      <c r="T2564" s="1213"/>
      <c r="U2564" s="1213"/>
      <c r="V2564" s="1213"/>
      <c r="W2564" s="1213"/>
      <c r="X2564" s="1189"/>
      <c r="Y2564" s="1213"/>
      <c r="Z2564" s="1213"/>
      <c r="AA2564" s="1213"/>
      <c r="AB2564" s="1213"/>
      <c r="AC2564" s="1189"/>
      <c r="AD2564" s="1190"/>
      <c r="AE2564" s="1213"/>
      <c r="AF2564" s="1213"/>
      <c r="AG2564" s="1213"/>
      <c r="AH2564" s="1189"/>
      <c r="AI2564" s="1190"/>
      <c r="AJ2564" s="1213"/>
      <c r="AK2564" s="1213"/>
      <c r="AL2564" s="1213"/>
      <c r="AM2564" s="1189"/>
    </row>
    <row r="2565" spans="1:39" hidden="1" outlineLevel="2">
      <c r="A2565" s="310">
        <f>ROW()</f>
        <v>2565</v>
      </c>
      <c r="E2565" s="562"/>
      <c r="H2565" s="273"/>
      <c r="I2565" s="17"/>
      <c r="M2565" s="36"/>
      <c r="N2565" s="255"/>
      <c r="O2565" s="12"/>
      <c r="P2565" s="12"/>
      <c r="Q2565" s="12"/>
      <c r="R2565" s="12"/>
      <c r="S2565" s="29"/>
      <c r="T2565" s="1213"/>
      <c r="U2565" s="1213"/>
      <c r="V2565" s="1213"/>
      <c r="W2565" s="1213"/>
      <c r="X2565" s="1189"/>
      <c r="Y2565" s="1213"/>
      <c r="Z2565" s="1213"/>
      <c r="AA2565" s="1213"/>
      <c r="AB2565" s="1213"/>
      <c r="AC2565" s="1189"/>
      <c r="AD2565" s="1190"/>
      <c r="AE2565" s="1213"/>
      <c r="AF2565" s="1213"/>
      <c r="AG2565" s="1213"/>
      <c r="AH2565" s="1189"/>
      <c r="AI2565" s="1190"/>
      <c r="AJ2565" s="1213"/>
      <c r="AK2565" s="1213"/>
      <c r="AL2565" s="1213"/>
      <c r="AM2565" s="1189"/>
    </row>
    <row r="2566" spans="1:39" hidden="1" outlineLevel="2">
      <c r="A2566" s="310">
        <f>ROW()</f>
        <v>2566</v>
      </c>
      <c r="B2566" s="64"/>
      <c r="H2566" s="273"/>
      <c r="I2566" s="17"/>
      <c r="M2566" s="1213"/>
      <c r="N2566" s="1190"/>
      <c r="O2566" s="1213"/>
      <c r="P2566" s="1213"/>
      <c r="Q2566" s="1213"/>
      <c r="R2566" s="1213"/>
      <c r="S2566" s="1189"/>
      <c r="T2566" s="1213"/>
      <c r="U2566" s="1213"/>
      <c r="V2566" s="1213"/>
      <c r="W2566" s="1213"/>
      <c r="X2566" s="1189"/>
      <c r="Y2566" s="1213"/>
      <c r="Z2566" s="1213"/>
      <c r="AA2566" s="1213"/>
      <c r="AB2566" s="1213"/>
      <c r="AC2566" s="1189"/>
      <c r="AD2566" s="1190"/>
      <c r="AE2566" s="1213"/>
      <c r="AF2566" s="1213"/>
      <c r="AG2566" s="1213"/>
      <c r="AH2566" s="1189"/>
      <c r="AI2566" s="1190"/>
      <c r="AJ2566" s="1213"/>
      <c r="AK2566" s="1213"/>
      <c r="AL2566" s="1213"/>
      <c r="AM2566" s="1189"/>
    </row>
    <row r="2567" spans="1:39" hidden="1" outlineLevel="2">
      <c r="A2567" s="310">
        <f>ROW()</f>
        <v>2567</v>
      </c>
      <c r="H2567" s="273"/>
      <c r="I2567" s="17"/>
      <c r="M2567" s="36"/>
      <c r="N2567" s="255"/>
      <c r="O2567" s="12"/>
      <c r="P2567" s="12"/>
      <c r="Q2567" s="12"/>
      <c r="R2567" s="12"/>
      <c r="S2567" s="1144"/>
      <c r="T2567" s="1138"/>
      <c r="U2567" s="1138"/>
      <c r="V2567" s="1138"/>
      <c r="W2567" s="1138"/>
      <c r="X2567" s="1144"/>
      <c r="Y2567" s="23"/>
      <c r="Z2567" s="23"/>
      <c r="AA2567" s="23"/>
      <c r="AB2567" s="23"/>
      <c r="AC2567" s="27"/>
      <c r="AD2567" s="397"/>
      <c r="AE2567" s="23"/>
      <c r="AF2567" s="23"/>
      <c r="AG2567" s="23"/>
      <c r="AH2567" s="27"/>
      <c r="AI2567" s="397"/>
      <c r="AJ2567" s="23"/>
      <c r="AK2567" s="23"/>
      <c r="AL2567" s="23"/>
      <c r="AM2567" s="27"/>
    </row>
    <row r="2568" spans="1:39" hidden="1" outlineLevel="2">
      <c r="A2568" s="310">
        <f>ROW()</f>
        <v>2568</v>
      </c>
      <c r="B2568" s="64"/>
      <c r="H2568" s="273"/>
      <c r="I2568" s="17"/>
      <c r="M2568" s="1213"/>
      <c r="N2568" s="1190"/>
      <c r="O2568" s="1213"/>
      <c r="P2568" s="1213"/>
      <c r="Q2568" s="1213"/>
      <c r="R2568" s="1213"/>
      <c r="S2568" s="1144"/>
      <c r="T2568" s="1138"/>
      <c r="U2568" s="1138"/>
      <c r="V2568" s="1138"/>
      <c r="W2568" s="1138"/>
      <c r="X2568" s="1144"/>
      <c r="Y2568" s="23"/>
      <c r="Z2568" s="23"/>
      <c r="AA2568" s="23"/>
      <c r="AB2568" s="23"/>
      <c r="AC2568" s="27"/>
      <c r="AD2568" s="397"/>
      <c r="AE2568" s="23"/>
      <c r="AF2568" s="23"/>
      <c r="AG2568" s="23"/>
      <c r="AH2568" s="27"/>
      <c r="AI2568" s="397"/>
      <c r="AJ2568" s="23"/>
      <c r="AK2568" s="23"/>
      <c r="AL2568" s="23"/>
      <c r="AM2568" s="27"/>
    </row>
    <row r="2569" spans="1:39" hidden="1" outlineLevel="2">
      <c r="A2569" s="310">
        <f>ROW()</f>
        <v>2569</v>
      </c>
      <c r="H2569" s="273"/>
      <c r="I2569" s="17"/>
      <c r="M2569" s="36"/>
      <c r="N2569" s="255"/>
      <c r="O2569" s="12"/>
      <c r="P2569" s="12"/>
      <c r="Q2569" s="12"/>
      <c r="R2569" s="12"/>
      <c r="S2569" s="1189"/>
      <c r="T2569" s="1213"/>
      <c r="U2569" s="1213"/>
      <c r="V2569" s="1213"/>
      <c r="W2569" s="1213"/>
      <c r="X2569" s="1189"/>
      <c r="Y2569" s="1213"/>
      <c r="Z2569" s="1213"/>
      <c r="AA2569" s="1213"/>
      <c r="AB2569" s="1213"/>
      <c r="AC2569" s="1189"/>
      <c r="AD2569" s="1190"/>
      <c r="AE2569" s="1213"/>
      <c r="AF2569" s="1213"/>
      <c r="AG2569" s="1213"/>
      <c r="AH2569" s="1189"/>
      <c r="AI2569" s="1190"/>
      <c r="AJ2569" s="1213"/>
      <c r="AK2569" s="1213"/>
      <c r="AL2569" s="1213"/>
      <c r="AM2569" s="1189"/>
    </row>
    <row r="2570" spans="1:39" hidden="1" outlineLevel="2">
      <c r="A2570" s="310">
        <f>ROW()</f>
        <v>2570</v>
      </c>
      <c r="B2570" s="64"/>
      <c r="H2570" s="273"/>
      <c r="I2570" s="17"/>
      <c r="M2570" s="1213"/>
      <c r="N2570" s="1190"/>
      <c r="O2570" s="1213"/>
      <c r="P2570" s="1213"/>
      <c r="Q2570" s="1213"/>
      <c r="R2570" s="1213"/>
      <c r="S2570" s="1215"/>
      <c r="T2570" s="1217"/>
      <c r="U2570" s="1217"/>
      <c r="V2570" s="1217"/>
      <c r="W2570" s="1217"/>
      <c r="X2570" s="1215"/>
      <c r="Y2570" s="1217"/>
      <c r="Z2570" s="1217"/>
      <c r="AA2570" s="1217"/>
      <c r="AB2570" s="1217"/>
      <c r="AC2570" s="1215"/>
      <c r="AD2570" s="1216"/>
      <c r="AE2570" s="1217"/>
      <c r="AF2570" s="1217"/>
      <c r="AG2570" s="1217"/>
      <c r="AH2570" s="1215"/>
      <c r="AI2570" s="1216"/>
      <c r="AJ2570" s="1217"/>
      <c r="AK2570" s="1217"/>
      <c r="AL2570" s="1217"/>
      <c r="AM2570" s="1215"/>
    </row>
    <row r="2571" spans="1:39" hidden="1" outlineLevel="2">
      <c r="A2571" s="310">
        <f>ROW()</f>
        <v>2571</v>
      </c>
      <c r="B2571" s="64"/>
      <c r="C2571" s="167"/>
      <c r="H2571" s="273"/>
      <c r="I2571" s="17"/>
      <c r="M2571" s="1213"/>
      <c r="N2571" s="1190"/>
      <c r="O2571" s="1213"/>
      <c r="P2571" s="1213"/>
      <c r="Q2571" s="1213"/>
      <c r="R2571" s="1213"/>
      <c r="S2571" s="1215"/>
      <c r="T2571" s="1217"/>
      <c r="U2571" s="1194"/>
      <c r="V2571" s="1194"/>
      <c r="W2571" s="1194"/>
      <c r="X2571" s="1165"/>
      <c r="Y2571" s="1217"/>
      <c r="Z2571" s="1194"/>
      <c r="AA2571" s="1194"/>
      <c r="AB2571" s="1194"/>
      <c r="AC2571" s="1165"/>
      <c r="AD2571" s="1216"/>
      <c r="AE2571" s="1194"/>
      <c r="AF2571" s="1194"/>
      <c r="AG2571" s="1194"/>
      <c r="AH2571" s="1165"/>
      <c r="AI2571" s="1216"/>
      <c r="AJ2571" s="1194"/>
      <c r="AK2571" s="1194"/>
      <c r="AL2571" s="1194"/>
      <c r="AM2571" s="1165"/>
    </row>
    <row r="2572" spans="1:39" hidden="1" outlineLevel="2">
      <c r="A2572" s="310">
        <f>ROW()</f>
        <v>2572</v>
      </c>
      <c r="H2572" s="273"/>
      <c r="I2572" s="17"/>
      <c r="M2572" s="36"/>
      <c r="N2572" s="255"/>
      <c r="O2572" s="12"/>
      <c r="P2572" s="12"/>
      <c r="Q2572" s="12"/>
      <c r="R2572" s="12"/>
      <c r="S2572" s="29"/>
      <c r="T2572" s="1213"/>
      <c r="U2572" s="1213"/>
      <c r="V2572" s="1213"/>
      <c r="W2572" s="1213"/>
      <c r="X2572" s="1189"/>
      <c r="Y2572" s="1213"/>
      <c r="Z2572" s="1213"/>
      <c r="AA2572" s="1213"/>
      <c r="AB2572" s="1213"/>
      <c r="AC2572" s="1189"/>
      <c r="AD2572" s="1190"/>
      <c r="AE2572" s="1213"/>
      <c r="AF2572" s="1213"/>
      <c r="AG2572" s="1213"/>
      <c r="AH2572" s="1189"/>
      <c r="AI2572" s="1190"/>
      <c r="AJ2572" s="1213"/>
      <c r="AK2572" s="1213"/>
      <c r="AL2572" s="1213"/>
      <c r="AM2572" s="1189"/>
    </row>
    <row r="2573" spans="1:39" hidden="1" outlineLevel="2">
      <c r="A2573" s="310">
        <f>ROW()</f>
        <v>2573</v>
      </c>
      <c r="H2573" s="273"/>
      <c r="I2573" s="17"/>
      <c r="M2573" s="36"/>
      <c r="N2573" s="255"/>
      <c r="O2573" s="12"/>
      <c r="P2573" s="12"/>
      <c r="Q2573" s="12"/>
      <c r="R2573" s="12"/>
      <c r="S2573" s="29"/>
      <c r="T2573" s="1213"/>
      <c r="U2573" s="1138"/>
      <c r="V2573" s="1138"/>
      <c r="W2573" s="1138"/>
      <c r="X2573" s="1144"/>
      <c r="Y2573" s="397"/>
      <c r="Z2573" s="23"/>
      <c r="AA2573" s="23"/>
      <c r="AB2573" s="23"/>
      <c r="AC2573" s="27"/>
      <c r="AD2573" s="397"/>
      <c r="AE2573" s="23"/>
      <c r="AF2573" s="23"/>
      <c r="AG2573" s="23"/>
      <c r="AH2573" s="27"/>
      <c r="AI2573" s="397"/>
      <c r="AJ2573" s="23"/>
      <c r="AK2573" s="23"/>
      <c r="AL2573" s="23"/>
      <c r="AM2573" s="27"/>
    </row>
    <row r="2574" spans="1:39" hidden="1" outlineLevel="2">
      <c r="A2574" s="310">
        <f>ROW()</f>
        <v>2574</v>
      </c>
      <c r="H2574" s="273"/>
      <c r="I2574" s="17"/>
      <c r="M2574" s="36"/>
      <c r="N2574" s="255"/>
      <c r="O2574" s="12"/>
      <c r="P2574" s="12"/>
      <c r="Q2574" s="12"/>
      <c r="R2574" s="12"/>
      <c r="S2574" s="29"/>
      <c r="T2574" s="1213"/>
      <c r="U2574" s="1213"/>
      <c r="V2574" s="1213"/>
      <c r="W2574" s="1213"/>
      <c r="X2574" s="1189"/>
      <c r="Y2574" s="1213"/>
      <c r="Z2574" s="1213"/>
      <c r="AA2574" s="1213"/>
      <c r="AB2574" s="1213"/>
      <c r="AC2574" s="1189"/>
      <c r="AD2574" s="1190"/>
      <c r="AE2574" s="1213"/>
      <c r="AF2574" s="1213"/>
      <c r="AG2574" s="1213"/>
      <c r="AH2574" s="1189"/>
      <c r="AI2574" s="1190"/>
      <c r="AJ2574" s="1213"/>
      <c r="AK2574" s="1213"/>
      <c r="AL2574" s="1213"/>
      <c r="AM2574" s="1189"/>
    </row>
    <row r="2575" spans="1:39" hidden="1" outlineLevel="2">
      <c r="A2575" s="310">
        <f>ROW()</f>
        <v>2575</v>
      </c>
      <c r="H2575" s="273"/>
      <c r="I2575" s="17"/>
      <c r="M2575" s="36"/>
      <c r="N2575" s="255"/>
      <c r="O2575" s="12"/>
      <c r="P2575" s="12"/>
      <c r="Q2575" s="12"/>
      <c r="R2575" s="12"/>
      <c r="S2575" s="29"/>
      <c r="T2575" s="1213"/>
      <c r="U2575" s="12"/>
      <c r="V2575" s="12"/>
      <c r="W2575" s="12"/>
      <c r="X2575" s="29"/>
      <c r="Y2575" s="1213"/>
      <c r="Z2575" s="12"/>
      <c r="AA2575" s="12"/>
      <c r="AB2575" s="12"/>
      <c r="AC2575" s="29"/>
      <c r="AD2575" s="1190"/>
      <c r="AE2575" s="12"/>
      <c r="AF2575" s="12"/>
      <c r="AG2575" s="12"/>
      <c r="AH2575" s="29"/>
      <c r="AI2575" s="1190"/>
      <c r="AJ2575" s="12"/>
      <c r="AK2575" s="12"/>
      <c r="AL2575" s="12"/>
      <c r="AM2575" s="29"/>
    </row>
    <row r="2576" spans="1:39" hidden="1" outlineLevel="2">
      <c r="A2576" s="310">
        <f>ROW()</f>
        <v>2576</v>
      </c>
      <c r="H2576" s="273"/>
      <c r="I2576" s="17"/>
      <c r="M2576" s="36"/>
      <c r="N2576" s="255"/>
      <c r="O2576" s="12"/>
      <c r="P2576" s="12"/>
      <c r="Q2576" s="12"/>
      <c r="R2576" s="12"/>
      <c r="S2576" s="29"/>
      <c r="T2576" s="1213"/>
      <c r="U2576" s="1213"/>
      <c r="V2576" s="1213"/>
      <c r="W2576" s="1213"/>
      <c r="X2576" s="1189"/>
      <c r="Y2576" s="1213"/>
      <c r="Z2576" s="1213"/>
      <c r="AA2576" s="1213"/>
      <c r="AB2576" s="1213"/>
      <c r="AC2576" s="1189"/>
      <c r="AD2576" s="1190"/>
      <c r="AE2576" s="1213"/>
      <c r="AF2576" s="1213"/>
      <c r="AG2576" s="1213"/>
      <c r="AH2576" s="1189"/>
      <c r="AI2576" s="1190"/>
      <c r="AJ2576" s="1213"/>
      <c r="AK2576" s="1213"/>
      <c r="AL2576" s="1213"/>
      <c r="AM2576" s="1189"/>
    </row>
    <row r="2577" spans="1:39" s="10" customFormat="1" outlineLevel="1">
      <c r="A2577" s="198" t="s">
        <v>36</v>
      </c>
      <c r="B2577" s="199"/>
      <c r="C2577" s="200"/>
      <c r="D2577" s="200"/>
      <c r="E2577" s="200"/>
      <c r="F2577" s="200"/>
      <c r="G2577" s="200"/>
      <c r="H2577" s="201"/>
      <c r="I2577" s="202"/>
      <c r="J2577" s="201"/>
      <c r="K2577" s="201"/>
      <c r="L2577" s="201"/>
      <c r="M2577" s="201"/>
      <c r="N2577" s="202"/>
      <c r="O2577" s="201"/>
      <c r="P2577" s="201"/>
      <c r="Q2577" s="201"/>
      <c r="R2577" s="201"/>
      <c r="S2577" s="203"/>
      <c r="T2577" s="201"/>
      <c r="U2577" s="201"/>
      <c r="V2577" s="201"/>
      <c r="W2577" s="201"/>
      <c r="X2577" s="203"/>
      <c r="Y2577" s="201"/>
      <c r="Z2577" s="201"/>
      <c r="AA2577" s="201"/>
      <c r="AB2577" s="201"/>
      <c r="AC2577" s="203"/>
      <c r="AD2577" s="202"/>
      <c r="AE2577" s="201"/>
      <c r="AF2577" s="201"/>
      <c r="AG2577" s="201"/>
      <c r="AH2577" s="203"/>
      <c r="AI2577" s="202"/>
      <c r="AJ2577" s="201"/>
      <c r="AK2577" s="201"/>
      <c r="AL2577" s="201"/>
      <c r="AM2577" s="203"/>
    </row>
    <row r="2578" spans="1:39" outlineLevel="2">
      <c r="A2578" s="37">
        <f>ROW()</f>
        <v>2578</v>
      </c>
      <c r="B2578" s="64" t="s">
        <v>318</v>
      </c>
      <c r="H2578" s="39"/>
      <c r="I2578" s="1299" t="s">
        <v>319</v>
      </c>
      <c r="J2578" s="1282"/>
      <c r="K2578" s="1282"/>
      <c r="L2578" s="1282"/>
      <c r="M2578" s="1282"/>
      <c r="N2578" s="1270" t="s">
        <v>320</v>
      </c>
      <c r="O2578" s="1271"/>
      <c r="P2578" s="1271"/>
      <c r="Q2578" s="1271"/>
      <c r="R2578" s="1271"/>
      <c r="S2578" s="1272"/>
      <c r="T2578" s="1282" t="s">
        <v>321</v>
      </c>
      <c r="U2578" s="1282"/>
      <c r="V2578" s="1282"/>
      <c r="W2578" s="1282"/>
      <c r="X2578" s="1282"/>
      <c r="Y2578" s="1300" t="s">
        <v>478</v>
      </c>
      <c r="Z2578" s="1301"/>
      <c r="AA2578" s="1301"/>
      <c r="AB2578" s="1301"/>
      <c r="AC2578" s="1302"/>
      <c r="AD2578" s="17"/>
      <c r="AH2578" s="109"/>
      <c r="AI2578" s="17"/>
      <c r="AM2578" s="109"/>
    </row>
    <row r="2579" spans="1:39" outlineLevel="2">
      <c r="A2579" s="37">
        <f>ROW()</f>
        <v>2579</v>
      </c>
      <c r="C2579" s="6" t="s">
        <v>37</v>
      </c>
      <c r="I2579" s="17"/>
      <c r="N2579" s="652">
        <v>5.2361291652269202</v>
      </c>
      <c r="O2579" s="650">
        <v>5.3381107444029343</v>
      </c>
      <c r="P2579" s="650">
        <v>5.4420785699382437</v>
      </c>
      <c r="Q2579" s="650">
        <v>5.5480713270015984</v>
      </c>
      <c r="R2579" s="650">
        <v>5.6561284542142474</v>
      </c>
      <c r="S2579" s="653">
        <v>5.7662901583245683</v>
      </c>
      <c r="T2579" s="620">
        <f t="shared" ref="T2579:X2583" si="1888">T2599/T$33*$X$33</f>
        <v>29.374444889779561</v>
      </c>
      <c r="U2579" s="620">
        <f t="shared" si="1888"/>
        <v>30.752654901960781</v>
      </c>
      <c r="V2579" s="620">
        <f t="shared" si="1888"/>
        <v>32.026614503816802</v>
      </c>
      <c r="W2579" s="620">
        <f t="shared" si="1888"/>
        <v>33.68941838649156</v>
      </c>
      <c r="X2579" s="621">
        <f t="shared" si="1888"/>
        <v>34.786000000000001</v>
      </c>
      <c r="Y2579" s="650">
        <v>29.280320548737123</v>
      </c>
      <c r="Z2579" s="650">
        <v>29.659576982103165</v>
      </c>
      <c r="AA2579" s="650">
        <v>30.043745774335296</v>
      </c>
      <c r="AB2579" s="650">
        <v>30.4328905532787</v>
      </c>
      <c r="AC2579" s="685">
        <v>30.827075770924942</v>
      </c>
      <c r="AD2579" s="17"/>
      <c r="AH2579" s="109"/>
      <c r="AI2579" s="17"/>
      <c r="AM2579" s="109"/>
    </row>
    <row r="2580" spans="1:39" outlineLevel="2">
      <c r="A2580" s="37">
        <f>ROW()</f>
        <v>2580</v>
      </c>
      <c r="C2580" s="6" t="s">
        <v>322</v>
      </c>
      <c r="I2580" s="17"/>
      <c r="N2580" s="652">
        <v>34.895180141862021</v>
      </c>
      <c r="O2580" s="650">
        <v>32.556626599154797</v>
      </c>
      <c r="P2580" s="650">
        <v>44.272445510683276</v>
      </c>
      <c r="Q2580" s="650">
        <v>41.764852657765601</v>
      </c>
      <c r="R2580" s="650">
        <v>39.251659980664897</v>
      </c>
      <c r="S2580" s="653">
        <v>39.824523821299373</v>
      </c>
      <c r="T2580" s="620">
        <f t="shared" si="1888"/>
        <v>20.021414829659324</v>
      </c>
      <c r="U2580" s="620">
        <f t="shared" si="1888"/>
        <v>20.093321568627449</v>
      </c>
      <c r="V2580" s="620">
        <f t="shared" si="1888"/>
        <v>20.059171755725195</v>
      </c>
      <c r="W2580" s="620">
        <f t="shared" si="1888"/>
        <v>20.851238273921201</v>
      </c>
      <c r="X2580" s="621">
        <f t="shared" si="1888"/>
        <v>21.030999999999999</v>
      </c>
      <c r="Y2580" s="650">
        <v>14.767931148488778</v>
      </c>
      <c r="Z2580" s="650">
        <v>14.352551975591274</v>
      </c>
      <c r="AA2580" s="650">
        <v>14.40020365410451</v>
      </c>
      <c r="AB2580" s="650">
        <v>14.826295189722313</v>
      </c>
      <c r="AC2580" s="653">
        <v>15.335047222437828</v>
      </c>
      <c r="AD2580" s="17"/>
      <c r="AH2580" s="109"/>
      <c r="AI2580" s="17"/>
      <c r="AM2580" s="109"/>
    </row>
    <row r="2581" spans="1:39" outlineLevel="2">
      <c r="A2581" s="37">
        <f>ROW()</f>
        <v>2581</v>
      </c>
      <c r="C2581" s="6" t="s">
        <v>25</v>
      </c>
      <c r="I2581" s="17"/>
      <c r="N2581" s="652">
        <v>0</v>
      </c>
      <c r="O2581" s="650">
        <v>0</v>
      </c>
      <c r="P2581" s="650">
        <v>0</v>
      </c>
      <c r="Q2581" s="650">
        <v>0</v>
      </c>
      <c r="R2581" s="650">
        <v>0</v>
      </c>
      <c r="S2581" s="653">
        <v>0</v>
      </c>
      <c r="T2581" s="620">
        <f t="shared" si="1888"/>
        <v>22.100348697394789</v>
      </c>
      <c r="U2581" s="620">
        <f t="shared" si="1888"/>
        <v>22.179490196078433</v>
      </c>
      <c r="V2581" s="620">
        <f t="shared" si="1888"/>
        <v>22.141320610687021</v>
      </c>
      <c r="W2581" s="620">
        <f t="shared" si="1888"/>
        <v>22.325722326454038</v>
      </c>
      <c r="X2581" s="621">
        <f t="shared" si="1888"/>
        <v>22.52</v>
      </c>
      <c r="Y2581" s="650">
        <v>13.438158045421451</v>
      </c>
      <c r="Z2581" s="650">
        <v>15.362708136811513</v>
      </c>
      <c r="AA2581" s="650">
        <v>16.929845144884663</v>
      </c>
      <c r="AB2581" s="650">
        <v>13.15119107977921</v>
      </c>
      <c r="AC2581" s="653">
        <v>13.059098374907478</v>
      </c>
      <c r="AD2581" s="17"/>
      <c r="AH2581" s="109"/>
      <c r="AI2581" s="17"/>
      <c r="AM2581" s="109"/>
    </row>
    <row r="2582" spans="1:39" outlineLevel="2">
      <c r="A2582" s="37">
        <f>ROW()</f>
        <v>2582</v>
      </c>
      <c r="C2582" s="6" t="s">
        <v>26</v>
      </c>
      <c r="I2582" s="17"/>
      <c r="N2582" s="652">
        <v>0</v>
      </c>
      <c r="O2582" s="650">
        <v>0</v>
      </c>
      <c r="P2582" s="650">
        <v>0</v>
      </c>
      <c r="Q2582" s="650">
        <v>0</v>
      </c>
      <c r="R2582" s="650">
        <v>0</v>
      </c>
      <c r="S2582" s="653">
        <v>0</v>
      </c>
      <c r="T2582" s="620">
        <f t="shared" si="1888"/>
        <v>12.20640480961924</v>
      </c>
      <c r="U2582" s="620">
        <f t="shared" si="1888"/>
        <v>12.250262744174018</v>
      </c>
      <c r="V2582" s="620">
        <f t="shared" si="1888"/>
        <v>12.229133587842462</v>
      </c>
      <c r="W2582" s="620">
        <f t="shared" si="1888"/>
        <v>12.331771106579033</v>
      </c>
      <c r="X2582" s="621">
        <f t="shared" si="1888"/>
        <v>12.438999999820544</v>
      </c>
      <c r="Y2582" s="650">
        <v>7.29893561</v>
      </c>
      <c r="Z2582" s="650">
        <v>7.29893561</v>
      </c>
      <c r="AA2582" s="650">
        <v>7.29893561</v>
      </c>
      <c r="AB2582" s="650">
        <v>7.29893561</v>
      </c>
      <c r="AC2582" s="653">
        <v>7.2989356100000009</v>
      </c>
      <c r="AD2582" s="17"/>
      <c r="AH2582" s="109"/>
      <c r="AI2582" s="17"/>
      <c r="AM2582" s="109"/>
    </row>
    <row r="2583" spans="1:39" outlineLevel="2">
      <c r="A2583" s="37">
        <f>ROW()</f>
        <v>2583</v>
      </c>
      <c r="C2583" s="6" t="s">
        <v>40</v>
      </c>
      <c r="I2583" s="17"/>
      <c r="N2583" s="652">
        <v>0</v>
      </c>
      <c r="O2583" s="650">
        <v>0</v>
      </c>
      <c r="P2583" s="650">
        <v>0</v>
      </c>
      <c r="Q2583" s="650">
        <v>0</v>
      </c>
      <c r="R2583" s="650">
        <v>0</v>
      </c>
      <c r="S2583" s="653">
        <v>0</v>
      </c>
      <c r="T2583" s="620">
        <f t="shared" si="1888"/>
        <v>0</v>
      </c>
      <c r="U2583" s="620">
        <f t="shared" si="1888"/>
        <v>3.9522408437083327</v>
      </c>
      <c r="V2583" s="620">
        <f t="shared" si="1888"/>
        <v>7.6944453845163174</v>
      </c>
      <c r="W2583" s="620">
        <f t="shared" si="1888"/>
        <v>7.8355769639537991</v>
      </c>
      <c r="X2583" s="621">
        <f t="shared" si="1888"/>
        <v>7.9375032651794575</v>
      </c>
      <c r="Y2583" s="650">
        <v>1.2773176696491688</v>
      </c>
      <c r="Z2583" s="650">
        <v>1.2773176696491688</v>
      </c>
      <c r="AA2583" s="650">
        <v>1.277317669649169</v>
      </c>
      <c r="AB2583" s="650">
        <v>1.2773176696491688</v>
      </c>
      <c r="AC2583" s="653">
        <v>1.2773176696491688</v>
      </c>
      <c r="AD2583" s="17"/>
      <c r="AH2583" s="109"/>
      <c r="AI2583" s="17"/>
      <c r="AM2583" s="109"/>
    </row>
    <row r="2584" spans="1:39" outlineLevel="2">
      <c r="A2584" s="37">
        <f>ROW()</f>
        <v>2584</v>
      </c>
      <c r="C2584" s="6" t="s">
        <v>673</v>
      </c>
      <c r="I2584" s="17"/>
      <c r="N2584" s="652"/>
      <c r="O2584" s="650"/>
      <c r="P2584" s="650"/>
      <c r="Q2584" s="650"/>
      <c r="R2584" s="650"/>
      <c r="S2584" s="653"/>
      <c r="T2584" s="620"/>
      <c r="U2584" s="620"/>
      <c r="V2584" s="620"/>
      <c r="W2584" s="620"/>
      <c r="X2584" s="621"/>
      <c r="Y2584" s="650"/>
      <c r="Z2584" s="650"/>
      <c r="AA2584" s="650"/>
      <c r="AB2584" s="650"/>
      <c r="AC2584" s="653"/>
      <c r="AD2584" s="17"/>
      <c r="AH2584" s="109"/>
      <c r="AI2584" s="17"/>
      <c r="AM2584" s="109"/>
    </row>
    <row r="2585" spans="1:39" outlineLevel="2">
      <c r="A2585" s="37">
        <f>ROW()</f>
        <v>2585</v>
      </c>
      <c r="C2585" s="6" t="s">
        <v>674</v>
      </c>
      <c r="I2585" s="17"/>
      <c r="N2585" s="652"/>
      <c r="O2585" s="650"/>
      <c r="P2585" s="650"/>
      <c r="Q2585" s="650"/>
      <c r="R2585" s="650"/>
      <c r="S2585" s="653"/>
      <c r="T2585" s="620"/>
      <c r="U2585" s="620"/>
      <c r="V2585" s="620"/>
      <c r="W2585" s="620"/>
      <c r="X2585" s="621"/>
      <c r="Y2585" s="650"/>
      <c r="Z2585" s="650"/>
      <c r="AA2585" s="650"/>
      <c r="AB2585" s="650"/>
      <c r="AC2585" s="653"/>
      <c r="AD2585" s="17"/>
      <c r="AH2585" s="109"/>
      <c r="AI2585" s="17"/>
      <c r="AM2585" s="109"/>
    </row>
    <row r="2586" spans="1:39" outlineLevel="2">
      <c r="A2586" s="37">
        <f>ROW()</f>
        <v>2586</v>
      </c>
      <c r="C2586" s="30" t="s">
        <v>384</v>
      </c>
      <c r="D2586" s="30"/>
      <c r="E2586" s="30"/>
      <c r="F2586" s="30"/>
      <c r="G2586" s="30"/>
      <c r="H2586" s="30"/>
      <c r="I2586" s="268"/>
      <c r="J2586" s="30"/>
      <c r="K2586" s="30"/>
      <c r="L2586" s="30"/>
      <c r="M2586" s="30"/>
      <c r="N2586" s="669">
        <v>19.321693637662257</v>
      </c>
      <c r="O2586" s="670">
        <v>19.324000086087519</v>
      </c>
      <c r="P2586" s="670">
        <v>27.744245136948976</v>
      </c>
      <c r="Q2586" s="670">
        <v>28.993297891204804</v>
      </c>
      <c r="R2586" s="670">
        <v>28.959753553965704</v>
      </c>
      <c r="S2586" s="659">
        <v>28.98102422095727</v>
      </c>
      <c r="T2586" s="622">
        <f>T2606/T$33*$X$33</f>
        <v>22.721850488895118</v>
      </c>
      <c r="U2586" s="622">
        <f>U2606/U$33*$X$33</f>
        <v>24.092281836383656</v>
      </c>
      <c r="V2586" s="622">
        <f>V2606/V$33*$X$33</f>
        <v>23.947989984691986</v>
      </c>
      <c r="W2586" s="622">
        <f>W2606/W$33*$X$33</f>
        <v>26.597770326453599</v>
      </c>
      <c r="X2586" s="623">
        <f>X2606/X$33*$X$33</f>
        <v>27.322111738406218</v>
      </c>
      <c r="Y2586" s="650">
        <v>35.814974375712033</v>
      </c>
      <c r="Z2586" s="650">
        <v>34.310239412974717</v>
      </c>
      <c r="AA2586" s="650">
        <v>34.75423446083073</v>
      </c>
      <c r="AB2586" s="650">
        <v>35.253167126660365</v>
      </c>
      <c r="AC2586" s="653">
        <v>35.79725600742065</v>
      </c>
      <c r="AD2586" s="17"/>
      <c r="AH2586" s="109"/>
      <c r="AI2586" s="17"/>
      <c r="AM2586" s="109"/>
    </row>
    <row r="2587" spans="1:39" outlineLevel="2">
      <c r="A2587" s="37">
        <f>ROW()</f>
        <v>2587</v>
      </c>
      <c r="C2587" s="6" t="s">
        <v>1</v>
      </c>
      <c r="I2587" s="652">
        <v>38.408725723289628</v>
      </c>
      <c r="J2587" s="650">
        <v>39.578289064715079</v>
      </c>
      <c r="K2587" s="650">
        <v>41.833940790777703</v>
      </c>
      <c r="L2587" s="650">
        <v>42.091843718680664</v>
      </c>
      <c r="M2587" s="650">
        <v>41.646420378877536</v>
      </c>
      <c r="N2587" s="204">
        <f t="shared" ref="N2587:AC2587" si="1889">SUM(N2579:N2586)</f>
        <v>59.453002944751198</v>
      </c>
      <c r="O2587" s="9">
        <f t="shared" si="1889"/>
        <v>57.218737429645245</v>
      </c>
      <c r="P2587" s="9">
        <f t="shared" si="1889"/>
        <v>77.458769217570506</v>
      </c>
      <c r="Q2587" s="9">
        <f t="shared" si="1889"/>
        <v>76.306221875972</v>
      </c>
      <c r="R2587" s="9">
        <f t="shared" si="1889"/>
        <v>73.867541988844849</v>
      </c>
      <c r="S2587" s="18">
        <f t="shared" si="1889"/>
        <v>74.571838200581212</v>
      </c>
      <c r="T2587" s="204">
        <f t="shared" si="1889"/>
        <v>106.42446371534804</v>
      </c>
      <c r="U2587" s="9">
        <f t="shared" si="1889"/>
        <v>113.32025209093268</v>
      </c>
      <c r="V2587" s="9">
        <f t="shared" si="1889"/>
        <v>118.09867582727978</v>
      </c>
      <c r="W2587" s="9">
        <f t="shared" si="1889"/>
        <v>123.63149738385323</v>
      </c>
      <c r="X2587" s="18">
        <f t="shared" si="1889"/>
        <v>126.03561500340622</v>
      </c>
      <c r="Y2587" s="624">
        <f t="shared" si="1889"/>
        <v>101.87763739800855</v>
      </c>
      <c r="Z2587" s="625">
        <f t="shared" si="1889"/>
        <v>102.26132978712982</v>
      </c>
      <c r="AA2587" s="625">
        <f t="shared" si="1889"/>
        <v>104.70428231380437</v>
      </c>
      <c r="AB2587" s="625">
        <f t="shared" si="1889"/>
        <v>102.23979722908976</v>
      </c>
      <c r="AC2587" s="626">
        <f t="shared" si="1889"/>
        <v>103.59473065534007</v>
      </c>
      <c r="AD2587" s="17"/>
      <c r="AH2587" s="109"/>
      <c r="AI2587" s="17"/>
      <c r="AM2587" s="109"/>
    </row>
    <row r="2588" spans="1:39" outlineLevel="2">
      <c r="A2588" s="37">
        <f>ROW()</f>
        <v>2588</v>
      </c>
      <c r="B2588" s="64" t="s">
        <v>323</v>
      </c>
      <c r="H2588" s="39"/>
      <c r="I2588" s="265"/>
      <c r="N2588" s="1284" t="str">
        <f>"AA2 [m$ "&amp;$E$33&amp;"]"</f>
        <v>AA2 [m$ 31/12/2024]</v>
      </c>
      <c r="O2588" s="1285"/>
      <c r="P2588" s="1285"/>
      <c r="Q2588" s="1285"/>
      <c r="R2588" s="1285"/>
      <c r="S2588" s="1286"/>
      <c r="T2588" s="1285" t="str">
        <f>"AA3 [m$ "&amp;$E$33&amp;"]"</f>
        <v>AA3 [m$ 31/12/2024]</v>
      </c>
      <c r="U2588" s="1285"/>
      <c r="V2588" s="1285"/>
      <c r="W2588" s="1285"/>
      <c r="X2588" s="1286"/>
      <c r="AC2588" s="109"/>
      <c r="AD2588" s="17"/>
      <c r="AH2588" s="109"/>
      <c r="AI2588" s="17"/>
      <c r="AM2588" s="109"/>
    </row>
    <row r="2589" spans="1:39" outlineLevel="2">
      <c r="A2589" s="37">
        <f>ROW()</f>
        <v>2589</v>
      </c>
      <c r="C2589" s="6" t="s">
        <v>37</v>
      </c>
      <c r="I2589" s="17"/>
      <c r="N2589" s="204">
        <f t="shared" ref="N2589:S2593" si="1890">N2579*$E$31/$M$31</f>
        <v>8.9562745402405</v>
      </c>
      <c r="O2589" s="9">
        <f t="shared" si="1890"/>
        <v>9.1307116086026348</v>
      </c>
      <c r="P2589" s="9">
        <f t="shared" si="1890"/>
        <v>9.3085461041742708</v>
      </c>
      <c r="Q2589" s="9">
        <f t="shared" si="1890"/>
        <v>9.4898441970174936</v>
      </c>
      <c r="R2589" s="9">
        <f t="shared" si="1890"/>
        <v>9.6746733459569914</v>
      </c>
      <c r="S2589" s="18">
        <f t="shared" si="1890"/>
        <v>9.863102323680657</v>
      </c>
      <c r="T2589" s="204">
        <f t="shared" ref="T2589:X2593" si="1891">T2579*$E$31/$X$31</f>
        <v>37.77488577154309</v>
      </c>
      <c r="U2589" s="9">
        <f t="shared" si="1891"/>
        <v>39.547233333333331</v>
      </c>
      <c r="V2589" s="9">
        <f t="shared" si="1891"/>
        <v>41.185517175572528</v>
      </c>
      <c r="W2589" s="9">
        <f t="shared" si="1891"/>
        <v>43.323846153846162</v>
      </c>
      <c r="X2589" s="18">
        <f t="shared" si="1891"/>
        <v>44.734025830258304</v>
      </c>
      <c r="AC2589" s="109"/>
      <c r="AD2589" s="17"/>
      <c r="AH2589" s="109"/>
      <c r="AI2589" s="17"/>
      <c r="AM2589" s="109"/>
    </row>
    <row r="2590" spans="1:39" outlineLevel="2">
      <c r="A2590" s="37">
        <f>ROW()</f>
        <v>2590</v>
      </c>
      <c r="C2590" s="6" t="s">
        <v>322</v>
      </c>
      <c r="I2590" s="17"/>
      <c r="N2590" s="204">
        <f t="shared" si="1890"/>
        <v>59.687376613468317</v>
      </c>
      <c r="O2590" s="9">
        <f t="shared" si="1890"/>
        <v>55.687336336648634</v>
      </c>
      <c r="P2590" s="9">
        <f t="shared" si="1890"/>
        <v>75.726966247276181</v>
      </c>
      <c r="Q2590" s="9">
        <f t="shared" si="1890"/>
        <v>71.437788246278132</v>
      </c>
      <c r="R2590" s="9">
        <f t="shared" si="1890"/>
        <v>67.139031879052339</v>
      </c>
      <c r="S2590" s="18">
        <f t="shared" si="1890"/>
        <v>68.118901868695076</v>
      </c>
      <c r="T2590" s="204">
        <f t="shared" si="1891"/>
        <v>25.747096192384777</v>
      </c>
      <c r="U2590" s="9">
        <f t="shared" si="1891"/>
        <v>25.839566666666666</v>
      </c>
      <c r="V2590" s="9">
        <f t="shared" si="1891"/>
        <v>25.795650763358786</v>
      </c>
      <c r="W2590" s="9">
        <f t="shared" si="1891"/>
        <v>26.814230769230768</v>
      </c>
      <c r="X2590" s="18">
        <f t="shared" si="1891"/>
        <v>27.045400369003687</v>
      </c>
      <c r="AC2590" s="109"/>
      <c r="AD2590" s="17"/>
      <c r="AH2590" s="109"/>
      <c r="AI2590" s="17"/>
      <c r="AM2590" s="109"/>
    </row>
    <row r="2591" spans="1:39" outlineLevel="2">
      <c r="A2591" s="37">
        <f>ROW()</f>
        <v>2591</v>
      </c>
      <c r="C2591" s="6" t="s">
        <v>25</v>
      </c>
      <c r="I2591" s="17"/>
      <c r="N2591" s="204">
        <f t="shared" si="1890"/>
        <v>0</v>
      </c>
      <c r="O2591" s="9">
        <f t="shared" si="1890"/>
        <v>0</v>
      </c>
      <c r="P2591" s="9">
        <f t="shared" si="1890"/>
        <v>0</v>
      </c>
      <c r="Q2591" s="9">
        <f t="shared" si="1890"/>
        <v>0</v>
      </c>
      <c r="R2591" s="9">
        <f t="shared" si="1890"/>
        <v>0</v>
      </c>
      <c r="S2591" s="18">
        <f t="shared" si="1890"/>
        <v>0</v>
      </c>
      <c r="T2591" s="204">
        <f t="shared" si="1891"/>
        <v>28.420559118236469</v>
      </c>
      <c r="U2591" s="9">
        <f t="shared" si="1891"/>
        <v>28.522333333333336</v>
      </c>
      <c r="V2591" s="9">
        <f t="shared" si="1891"/>
        <v>28.47324809160305</v>
      </c>
      <c r="W2591" s="9">
        <f t="shared" si="1891"/>
        <v>28.710384615384619</v>
      </c>
      <c r="X2591" s="18">
        <f t="shared" si="1891"/>
        <v>28.960221402214021</v>
      </c>
      <c r="AC2591" s="109"/>
      <c r="AD2591" s="17"/>
      <c r="AH2591" s="109"/>
      <c r="AI2591" s="17"/>
      <c r="AM2591" s="109"/>
    </row>
    <row r="2592" spans="1:39" outlineLevel="2">
      <c r="A2592" s="37">
        <f>ROW()</f>
        <v>2592</v>
      </c>
      <c r="C2592" s="6" t="s">
        <v>26</v>
      </c>
      <c r="I2592" s="17"/>
      <c r="N2592" s="204">
        <f t="shared" si="1890"/>
        <v>0</v>
      </c>
      <c r="O2592" s="9">
        <f t="shared" si="1890"/>
        <v>0</v>
      </c>
      <c r="P2592" s="9">
        <f t="shared" si="1890"/>
        <v>0</v>
      </c>
      <c r="Q2592" s="9">
        <f t="shared" si="1890"/>
        <v>0</v>
      </c>
      <c r="R2592" s="9">
        <f t="shared" si="1890"/>
        <v>0</v>
      </c>
      <c r="S2592" s="18">
        <f t="shared" si="1890"/>
        <v>0</v>
      </c>
      <c r="T2592" s="204">
        <f t="shared" si="1891"/>
        <v>15.697166332665333</v>
      </c>
      <c r="U2592" s="9">
        <f t="shared" si="1891"/>
        <v>15.753566665478395</v>
      </c>
      <c r="V2592" s="9">
        <f t="shared" si="1891"/>
        <v>15.726395038240215</v>
      </c>
      <c r="W2592" s="9">
        <f t="shared" si="1891"/>
        <v>15.858384614918055</v>
      </c>
      <c r="X2592" s="18">
        <f t="shared" si="1891"/>
        <v>15.9962785975552</v>
      </c>
      <c r="AC2592" s="109"/>
      <c r="AD2592" s="17"/>
      <c r="AH2592" s="109"/>
      <c r="AI2592" s="17"/>
      <c r="AM2592" s="109"/>
    </row>
    <row r="2593" spans="1:40" outlineLevel="2">
      <c r="A2593" s="37">
        <f>ROW()</f>
        <v>2593</v>
      </c>
      <c r="C2593" s="6" t="s">
        <v>383</v>
      </c>
      <c r="I2593" s="17"/>
      <c r="N2593" s="204">
        <f t="shared" si="1890"/>
        <v>0</v>
      </c>
      <c r="O2593" s="9">
        <f t="shared" si="1890"/>
        <v>0</v>
      </c>
      <c r="P2593" s="9">
        <f t="shared" si="1890"/>
        <v>0</v>
      </c>
      <c r="Q2593" s="9">
        <f t="shared" si="1890"/>
        <v>0</v>
      </c>
      <c r="R2593" s="9">
        <f t="shared" si="1890"/>
        <v>0</v>
      </c>
      <c r="S2593" s="18">
        <f t="shared" si="1890"/>
        <v>0</v>
      </c>
      <c r="T2593" s="204">
        <f t="shared" si="1891"/>
        <v>0</v>
      </c>
      <c r="U2593" s="9">
        <f t="shared" si="1891"/>
        <v>5.0824942215216016</v>
      </c>
      <c r="V2593" s="9">
        <f t="shared" si="1891"/>
        <v>9.8948864077636038</v>
      </c>
      <c r="W2593" s="9">
        <f t="shared" si="1891"/>
        <v>10.07637849423579</v>
      </c>
      <c r="X2593" s="18">
        <f t="shared" si="1891"/>
        <v>10.20745346094111</v>
      </c>
      <c r="AC2593" s="109"/>
      <c r="AD2593" s="17"/>
      <c r="AH2593" s="109"/>
      <c r="AI2593" s="17"/>
      <c r="AM2593" s="109"/>
    </row>
    <row r="2594" spans="1:40" outlineLevel="2">
      <c r="A2594" s="37">
        <f>ROW()</f>
        <v>2594</v>
      </c>
      <c r="C2594" s="6" t="s">
        <v>673</v>
      </c>
      <c r="I2594" s="17"/>
      <c r="N2594" s="204"/>
      <c r="O2594" s="9"/>
      <c r="P2594" s="9"/>
      <c r="Q2594" s="9"/>
      <c r="R2594" s="9"/>
      <c r="S2594" s="18"/>
      <c r="T2594" s="204"/>
      <c r="U2594" s="9"/>
      <c r="V2594" s="9"/>
      <c r="W2594" s="9"/>
      <c r="X2594" s="18"/>
      <c r="AC2594" s="109"/>
      <c r="AD2594" s="17"/>
      <c r="AH2594" s="109"/>
      <c r="AI2594" s="17"/>
      <c r="AM2594" s="109"/>
    </row>
    <row r="2595" spans="1:40" outlineLevel="2">
      <c r="A2595" s="37">
        <f>ROW()</f>
        <v>2595</v>
      </c>
      <c r="C2595" s="6" t="s">
        <v>674</v>
      </c>
      <c r="I2595" s="17"/>
      <c r="N2595" s="204"/>
      <c r="O2595" s="9"/>
      <c r="P2595" s="9"/>
      <c r="Q2595" s="9"/>
      <c r="R2595" s="9"/>
      <c r="S2595" s="18"/>
      <c r="T2595" s="204"/>
      <c r="U2595" s="9"/>
      <c r="V2595" s="9"/>
      <c r="W2595" s="9"/>
      <c r="X2595" s="18"/>
      <c r="AC2595" s="109"/>
      <c r="AD2595" s="17"/>
      <c r="AH2595" s="109"/>
      <c r="AI2595" s="17"/>
      <c r="AM2595" s="109"/>
    </row>
    <row r="2596" spans="1:40" outlineLevel="2">
      <c r="A2596" s="37">
        <f>ROW()</f>
        <v>2596</v>
      </c>
      <c r="C2596" s="30" t="s">
        <v>384</v>
      </c>
      <c r="D2596" s="30"/>
      <c r="E2596" s="30"/>
      <c r="F2596" s="30"/>
      <c r="G2596" s="30"/>
      <c r="H2596" s="30"/>
      <c r="I2596" s="268"/>
      <c r="J2596" s="30"/>
      <c r="K2596" s="30"/>
      <c r="L2596" s="30"/>
      <c r="M2596" s="30"/>
      <c r="N2596" s="205">
        <f t="shared" ref="N2596:S2596" si="1892">N2586*$E$31/$M$31</f>
        <v>33.049297933776579</v>
      </c>
      <c r="O2596" s="15">
        <f t="shared" si="1892"/>
        <v>33.053243059012743</v>
      </c>
      <c r="P2596" s="15">
        <f t="shared" si="1892"/>
        <v>47.455872175276774</v>
      </c>
      <c r="Q2596" s="15">
        <f t="shared" si="1892"/>
        <v>49.592347237169932</v>
      </c>
      <c r="R2596" s="15">
        <f t="shared" si="1892"/>
        <v>49.534970445249108</v>
      </c>
      <c r="S2596" s="206">
        <f t="shared" si="1892"/>
        <v>49.571353415802172</v>
      </c>
      <c r="T2596" s="205">
        <f>T2586*$E$31/$X$31</f>
        <v>29.219796661918629</v>
      </c>
      <c r="U2596" s="15">
        <f>U2586*$E$31/$X$31</f>
        <v>30.982141033135438</v>
      </c>
      <c r="V2596" s="15">
        <f>V2586*$E$31/$X$31</f>
        <v>30.796584906513498</v>
      </c>
      <c r="W2596" s="15">
        <f>W2586*$E$31/$X$31</f>
        <v>34.204143759295491</v>
      </c>
      <c r="X2596" s="206">
        <f>X2586*$E$31/$X$31</f>
        <v>35.13563077798733</v>
      </c>
      <c r="AC2596" s="109"/>
      <c r="AD2596" s="17"/>
      <c r="AH2596" s="109"/>
      <c r="AI2596" s="17"/>
      <c r="AM2596" s="109"/>
    </row>
    <row r="2597" spans="1:40" outlineLevel="2">
      <c r="A2597" s="37">
        <f>ROW()</f>
        <v>2597</v>
      </c>
      <c r="C2597" s="6" t="s">
        <v>1</v>
      </c>
      <c r="I2597" s="204">
        <f>I2587/$H$33</f>
        <v>77.555533309107133</v>
      </c>
      <c r="J2597" s="9">
        <f>J2587/$H$33</f>
        <v>79.917134923711899</v>
      </c>
      <c r="K2597" s="9">
        <f>K2587/$H$33</f>
        <v>84.471784141567056</v>
      </c>
      <c r="L2597" s="9">
        <f>L2587/$H$33</f>
        <v>84.992545992912895</v>
      </c>
      <c r="M2597" s="9">
        <f>M2587/$H$33</f>
        <v>84.093139828916975</v>
      </c>
      <c r="N2597" s="204">
        <f t="shared" ref="N2597:X2597" si="1893">SUM(N2589:N2596)</f>
        <v>101.6929490874854</v>
      </c>
      <c r="O2597" s="9">
        <f t="shared" si="1893"/>
        <v>97.871291004264009</v>
      </c>
      <c r="P2597" s="9">
        <f t="shared" si="1893"/>
        <v>132.49138452672722</v>
      </c>
      <c r="Q2597" s="9">
        <f t="shared" si="1893"/>
        <v>130.51997968046555</v>
      </c>
      <c r="R2597" s="9">
        <f t="shared" si="1893"/>
        <v>126.34867567025844</v>
      </c>
      <c r="S2597" s="18">
        <f t="shared" si="1893"/>
        <v>127.55335760817792</v>
      </c>
      <c r="T2597" s="204">
        <f t="shared" si="1893"/>
        <v>136.85950407674829</v>
      </c>
      <c r="U2597" s="9">
        <f t="shared" si="1893"/>
        <v>145.72733525346877</v>
      </c>
      <c r="V2597" s="9">
        <f t="shared" si="1893"/>
        <v>151.8722823830517</v>
      </c>
      <c r="W2597" s="9">
        <f t="shared" si="1893"/>
        <v>158.98736840691089</v>
      </c>
      <c r="X2597" s="18">
        <f t="shared" si="1893"/>
        <v>162.07901043795965</v>
      </c>
      <c r="AC2597" s="109"/>
      <c r="AD2597" s="17"/>
      <c r="AH2597" s="109"/>
      <c r="AI2597" s="17"/>
      <c r="AM2597" s="109"/>
    </row>
    <row r="2598" spans="1:40" outlineLevel="2">
      <c r="A2598" s="37">
        <f>ROW()</f>
        <v>2598</v>
      </c>
      <c r="B2598" s="274" t="s">
        <v>36</v>
      </c>
      <c r="H2598" s="39"/>
      <c r="I2598" s="265"/>
      <c r="N2598" s="1270" t="s">
        <v>284</v>
      </c>
      <c r="O2598" s="1271"/>
      <c r="P2598" s="1271"/>
      <c r="Q2598" s="1271"/>
      <c r="R2598" s="1271"/>
      <c r="S2598" s="1272"/>
      <c r="T2598" s="1282" t="s">
        <v>211</v>
      </c>
      <c r="U2598" s="1282"/>
      <c r="V2598" s="1282"/>
      <c r="W2598" s="1282"/>
      <c r="X2598" s="1282"/>
      <c r="Y2598" s="1270" t="s">
        <v>301</v>
      </c>
      <c r="Z2598" s="1271"/>
      <c r="AA2598" s="1271"/>
      <c r="AB2598" s="1271"/>
      <c r="AC2598" s="1272"/>
      <c r="AD2598" s="1270" t="s">
        <v>450</v>
      </c>
      <c r="AE2598" s="1271"/>
      <c r="AF2598" s="1271"/>
      <c r="AG2598" s="1271"/>
      <c r="AH2598" s="1272"/>
      <c r="AI2598" s="1270" t="s">
        <v>687</v>
      </c>
      <c r="AJ2598" s="1271"/>
      <c r="AK2598" s="1271"/>
      <c r="AL2598" s="1271"/>
      <c r="AM2598" s="1272"/>
    </row>
    <row r="2599" spans="1:40" outlineLevel="2">
      <c r="A2599" s="37">
        <f>ROW()</f>
        <v>2599</v>
      </c>
      <c r="C2599" s="6" t="s">
        <v>37</v>
      </c>
      <c r="I2599" s="17"/>
      <c r="N2599" s="686"/>
      <c r="O2599" s="687"/>
      <c r="P2599" s="687"/>
      <c r="Q2599" s="687"/>
      <c r="R2599" s="687"/>
      <c r="S2599" s="688"/>
      <c r="T2599" s="650">
        <v>27.044</v>
      </c>
      <c r="U2599" s="650">
        <v>28.936999999999998</v>
      </c>
      <c r="V2599" s="650">
        <v>30.963000000000001</v>
      </c>
      <c r="W2599" s="650">
        <v>33.130000000000003</v>
      </c>
      <c r="X2599" s="653">
        <v>34.786000000000001</v>
      </c>
      <c r="Y2599" s="12">
        <f t="shared" ref="Y2599:AC2603" si="1894">Y2579*Y$31/$X$31</f>
        <v>29.712502401855012</v>
      </c>
      <c r="Z2599" s="12">
        <f t="shared" si="1894"/>
        <v>30.671942617101148</v>
      </c>
      <c r="AA2599" s="12">
        <f t="shared" si="1894"/>
        <v>31.623536834424879</v>
      </c>
      <c r="AB2599" s="12">
        <f t="shared" si="1894"/>
        <v>32.622711091245243</v>
      </c>
      <c r="AC2599" s="29">
        <f t="shared" si="1894"/>
        <v>33.329642807678994</v>
      </c>
      <c r="AD2599" s="255">
        <f t="shared" ref="AD2599:AH2599" si="1895">AD2609*AD$33</f>
        <v>24.319203621070042</v>
      </c>
      <c r="AE2599" s="12">
        <f t="shared" si="1895"/>
        <v>26.270272482356471</v>
      </c>
      <c r="AF2599" s="12">
        <f t="shared" si="1895"/>
        <v>27.383139817936112</v>
      </c>
      <c r="AG2599" s="12">
        <f t="shared" si="1895"/>
        <v>28.096755858102362</v>
      </c>
      <c r="AH2599" s="29">
        <f t="shared" si="1895"/>
        <v>28.768541938970735</v>
      </c>
      <c r="AI2599" s="255">
        <f t="shared" ref="AI2599:AM2599" si="1896">AI2609*AI$33</f>
        <v>38.19776484859522</v>
      </c>
      <c r="AJ2599" s="12">
        <f t="shared" si="1896"/>
        <v>39.289277148080906</v>
      </c>
      <c r="AK2599" s="12">
        <f t="shared" si="1896"/>
        <v>40.411979730680059</v>
      </c>
      <c r="AL2599" s="12">
        <f t="shared" si="1896"/>
        <v>41.566763867852593</v>
      </c>
      <c r="AM2599" s="29">
        <f t="shared" si="1896"/>
        <v>42.754546299400999</v>
      </c>
      <c r="AN2599" s="9"/>
    </row>
    <row r="2600" spans="1:40" outlineLevel="2">
      <c r="A2600" s="37">
        <f>ROW()</f>
        <v>2600</v>
      </c>
      <c r="C2600" s="6" t="s">
        <v>38</v>
      </c>
      <c r="I2600" s="17"/>
      <c r="N2600" s="686"/>
      <c r="O2600" s="687"/>
      <c r="P2600" s="687"/>
      <c r="Q2600" s="687"/>
      <c r="R2600" s="687"/>
      <c r="S2600" s="688"/>
      <c r="T2600" s="650">
        <v>18.433000000000003</v>
      </c>
      <c r="U2600" s="650">
        <v>18.907</v>
      </c>
      <c r="V2600" s="650">
        <v>19.393000000000004</v>
      </c>
      <c r="W2600" s="650">
        <v>20.504999999999999</v>
      </c>
      <c r="X2600" s="653">
        <v>21.030999999999999</v>
      </c>
      <c r="Y2600" s="12">
        <f t="shared" si="1894"/>
        <v>14.985907992008906</v>
      </c>
      <c r="Z2600" s="12">
        <f t="shared" si="1894"/>
        <v>14.842445354831934</v>
      </c>
      <c r="AA2600" s="12">
        <f t="shared" si="1894"/>
        <v>15.157409934809266</v>
      </c>
      <c r="AB2600" s="12">
        <f t="shared" si="1894"/>
        <v>15.89313192846617</v>
      </c>
      <c r="AC2600" s="29">
        <f t="shared" si="1894"/>
        <v>16.579958805071154</v>
      </c>
      <c r="AD2600" s="255">
        <f t="shared" ref="AD2600:AH2600" si="1897">AD2610*AD$33</f>
        <v>19.106173485842337</v>
      </c>
      <c r="AE2600" s="12">
        <f t="shared" si="1897"/>
        <v>18.777688581176367</v>
      </c>
      <c r="AF2600" s="12">
        <f t="shared" si="1897"/>
        <v>19.805395377003766</v>
      </c>
      <c r="AG2600" s="12">
        <f t="shared" si="1897"/>
        <v>14.273894627005463</v>
      </c>
      <c r="AH2600" s="29">
        <f t="shared" si="1897"/>
        <v>15.332847593421917</v>
      </c>
      <c r="AI2600" s="255">
        <f t="shared" ref="AI2600:AM2600" si="1898">AI2610*AI$33</f>
        <v>17.956100683578178</v>
      </c>
      <c r="AJ2600" s="12">
        <f t="shared" si="1898"/>
        <v>19.312652124826219</v>
      </c>
      <c r="AK2600" s="12">
        <f t="shared" si="1898"/>
        <v>20.012524415077554</v>
      </c>
      <c r="AL2600" s="12">
        <f t="shared" si="1898"/>
        <v>21.198305796636625</v>
      </c>
      <c r="AM2600" s="29">
        <f t="shared" si="1898"/>
        <v>22.334893378274447</v>
      </c>
      <c r="AN2600" s="9"/>
    </row>
    <row r="2601" spans="1:40" outlineLevel="2">
      <c r="A2601" s="37">
        <f>ROW()</f>
        <v>2601</v>
      </c>
      <c r="C2601" s="6" t="s">
        <v>39</v>
      </c>
      <c r="I2601" s="17"/>
      <c r="N2601" s="686"/>
      <c r="O2601" s="687"/>
      <c r="P2601" s="687"/>
      <c r="Q2601" s="687"/>
      <c r="R2601" s="687"/>
      <c r="S2601" s="688"/>
      <c r="T2601" s="650">
        <v>20.346999999999998</v>
      </c>
      <c r="U2601" s="650">
        <v>20.87</v>
      </c>
      <c r="V2601" s="650">
        <v>21.405999999999999</v>
      </c>
      <c r="W2601" s="650">
        <v>21.955000000000005</v>
      </c>
      <c r="X2601" s="653">
        <v>22.52</v>
      </c>
      <c r="Y2601" s="12">
        <f t="shared" si="1894"/>
        <v>13.636507241663834</v>
      </c>
      <c r="Z2601" s="12">
        <f t="shared" si="1894"/>
        <v>15.887081016020021</v>
      </c>
      <c r="AA2601" s="12">
        <f t="shared" si="1894"/>
        <v>17.820067629440405</v>
      </c>
      <c r="AB2601" s="12">
        <f t="shared" si="1894"/>
        <v>14.097494496958895</v>
      </c>
      <c r="AC2601" s="29">
        <f t="shared" si="1894"/>
        <v>14.119246582464543</v>
      </c>
      <c r="AD2601" s="255">
        <f t="shared" ref="AD2601:AH2601" si="1899">AD2611*AD$33</f>
        <v>10.257021648328484</v>
      </c>
      <c r="AE2601" s="12">
        <f t="shared" si="1899"/>
        <v>11.066039699411791</v>
      </c>
      <c r="AF2601" s="12">
        <f t="shared" si="1899"/>
        <v>11.520382389744221</v>
      </c>
      <c r="AG2601" s="12">
        <f t="shared" si="1899"/>
        <v>11.805818813674893</v>
      </c>
      <c r="AH2601" s="29">
        <f t="shared" si="1899"/>
        <v>12.072976459318532</v>
      </c>
      <c r="AI2601" s="255">
        <f t="shared" ref="AI2601:AM2601" si="1900">AI2611*AI$33</f>
        <v>14.667425276399999</v>
      </c>
      <c r="AJ2601" s="12">
        <f t="shared" si="1900"/>
        <v>14.991575375008438</v>
      </c>
      <c r="AK2601" s="12">
        <f t="shared" si="1900"/>
        <v>15.322889190796126</v>
      </c>
      <c r="AL2601" s="12">
        <f t="shared" si="1900"/>
        <v>15.661525041912721</v>
      </c>
      <c r="AM2601" s="29">
        <f t="shared" si="1900"/>
        <v>16.00764474533899</v>
      </c>
      <c r="AN2601" s="9"/>
    </row>
    <row r="2602" spans="1:40" outlineLevel="2">
      <c r="A2602" s="37">
        <f>ROW()</f>
        <v>2602</v>
      </c>
      <c r="C2602" s="6" t="s">
        <v>26</v>
      </c>
      <c r="I2602" s="17"/>
      <c r="N2602" s="686"/>
      <c r="O2602" s="687"/>
      <c r="P2602" s="687"/>
      <c r="Q2602" s="687"/>
      <c r="R2602" s="687"/>
      <c r="S2602" s="688"/>
      <c r="T2602" s="650">
        <v>11.238</v>
      </c>
      <c r="U2602" s="650">
        <v>11.526999999130535</v>
      </c>
      <c r="V2602" s="650">
        <v>11.823000000054336</v>
      </c>
      <c r="W2602" s="650">
        <v>12.126999999643219</v>
      </c>
      <c r="X2602" s="653">
        <v>12.438999999820544</v>
      </c>
      <c r="Y2602" s="12">
        <f t="shared" si="1894"/>
        <v>7.4066689769372687</v>
      </c>
      <c r="Z2602" s="12">
        <f t="shared" si="1894"/>
        <v>7.5480690210424344</v>
      </c>
      <c r="AA2602" s="12">
        <f t="shared" si="1894"/>
        <v>7.6827357297140209</v>
      </c>
      <c r="AB2602" s="12">
        <f t="shared" si="1894"/>
        <v>7.8241357738191883</v>
      </c>
      <c r="AC2602" s="29">
        <f t="shared" si="1894"/>
        <v>7.8914691281549825</v>
      </c>
      <c r="AD2602" s="255">
        <f t="shared" ref="AD2602:AH2602" si="1901">AD2612*AD$33</f>
        <v>7.3033269788163562</v>
      </c>
      <c r="AE2602" s="12">
        <f t="shared" si="1901"/>
        <v>7.8753105426972754</v>
      </c>
      <c r="AF2602" s="12">
        <f t="shared" si="1901"/>
        <v>8.1944171625466282</v>
      </c>
      <c r="AG2602" s="12">
        <f t="shared" si="1901"/>
        <v>8.393106190000001</v>
      </c>
      <c r="AH2602" s="29">
        <f t="shared" si="1901"/>
        <v>8.5785938367990013</v>
      </c>
      <c r="AI2602" s="255">
        <f t="shared" ref="AI2602:AM2602" si="1902">AI2612*AI$33</f>
        <v>11.182344740640001</v>
      </c>
      <c r="AJ2602" s="12">
        <f t="shared" si="1902"/>
        <v>10.628642541512393</v>
      </c>
      <c r="AK2602" s="12">
        <f t="shared" si="1902"/>
        <v>9.7175929739920726</v>
      </c>
      <c r="AL2602" s="12">
        <f t="shared" si="1902"/>
        <v>9.9323517787172992</v>
      </c>
      <c r="AM2602" s="29">
        <f t="shared" si="1902"/>
        <v>10.15185675302695</v>
      </c>
      <c r="AN2602" s="9"/>
    </row>
    <row r="2603" spans="1:40" outlineLevel="2">
      <c r="A2603" s="37">
        <f>ROW()</f>
        <v>2603</v>
      </c>
      <c r="C2603" s="6" t="s">
        <v>383</v>
      </c>
      <c r="I2603" s="17"/>
      <c r="N2603" s="686"/>
      <c r="O2603" s="687"/>
      <c r="P2603" s="687"/>
      <c r="Q2603" s="687"/>
      <c r="R2603" s="687"/>
      <c r="S2603" s="688"/>
      <c r="T2603" s="650">
        <v>0</v>
      </c>
      <c r="U2603" s="650">
        <v>3.7188982108694644</v>
      </c>
      <c r="V2603" s="650">
        <v>7.4389102979456636</v>
      </c>
      <c r="W2603" s="650">
        <v>7.7054659073567802</v>
      </c>
      <c r="X2603" s="653">
        <v>7.9375032651794566</v>
      </c>
      <c r="Y2603" s="12">
        <f t="shared" si="1894"/>
        <v>1.2961710669871638</v>
      </c>
      <c r="Z2603" s="12">
        <f t="shared" si="1894"/>
        <v>1.3209161509932823</v>
      </c>
      <c r="AA2603" s="12">
        <f t="shared" si="1894"/>
        <v>1.3444828976657766</v>
      </c>
      <c r="AB2603" s="12">
        <f t="shared" si="1894"/>
        <v>1.3692279816718951</v>
      </c>
      <c r="AC2603" s="29">
        <f t="shared" si="1894"/>
        <v>1.381011355008142</v>
      </c>
      <c r="AD2603" s="255">
        <f t="shared" ref="AD2603:AH2603" si="1903">AD2613*AD$33</f>
        <v>1.5154520209017217</v>
      </c>
      <c r="AE2603" s="12">
        <f t="shared" si="1903"/>
        <v>1.6341395245997132</v>
      </c>
      <c r="AF2603" s="12">
        <f t="shared" si="1903"/>
        <v>1.7003546582417504</v>
      </c>
      <c r="AG2603" s="12">
        <f t="shared" si="1903"/>
        <v>1.7415829490000001</v>
      </c>
      <c r="AH2603" s="29">
        <f t="shared" si="1903"/>
        <v>1.7800719321729002</v>
      </c>
      <c r="AI2603" s="255">
        <f t="shared" ref="AI2603:AM2603" si="1904">AI2613*AI$33</f>
        <v>1.0864759464</v>
      </c>
      <c r="AJ2603" s="12">
        <f t="shared" si="1904"/>
        <v>1.1104870648154399</v>
      </c>
      <c r="AK2603" s="12">
        <f t="shared" si="1904"/>
        <v>1.1350288289478612</v>
      </c>
      <c r="AL2603" s="12">
        <f t="shared" si="1904"/>
        <v>1.1601129660676091</v>
      </c>
      <c r="AM2603" s="29">
        <f t="shared" si="1904"/>
        <v>1.185751462617703</v>
      </c>
      <c r="AN2603" s="9"/>
    </row>
    <row r="2604" spans="1:40" outlineLevel="2">
      <c r="A2604" s="37">
        <f>ROW()</f>
        <v>2604</v>
      </c>
      <c r="C2604" s="6" t="s">
        <v>673</v>
      </c>
      <c r="I2604" s="17"/>
      <c r="N2604" s="686"/>
      <c r="O2604" s="687"/>
      <c r="P2604" s="687"/>
      <c r="Q2604" s="687"/>
      <c r="R2604" s="687"/>
      <c r="S2604" s="688"/>
      <c r="T2604" s="650"/>
      <c r="U2604" s="650"/>
      <c r="V2604" s="650"/>
      <c r="W2604" s="650"/>
      <c r="X2604" s="653"/>
      <c r="Y2604" s="12"/>
      <c r="Z2604" s="12"/>
      <c r="AA2604" s="12"/>
      <c r="AB2604" s="12"/>
      <c r="AC2604" s="29"/>
      <c r="AD2604" s="255"/>
      <c r="AE2604" s="12"/>
      <c r="AF2604" s="12"/>
      <c r="AG2604" s="12"/>
      <c r="AH2604" s="29"/>
      <c r="AI2604" s="255">
        <f t="shared" ref="AI2604:AM2604" si="1905">AI2614*AI$33</f>
        <v>5.07300691896</v>
      </c>
      <c r="AJ2604" s="12">
        <f t="shared" si="1905"/>
        <v>9.4028356661199641</v>
      </c>
      <c r="AK2604" s="12">
        <f t="shared" si="1905"/>
        <v>4.9177306761914066</v>
      </c>
      <c r="AL2604" s="12">
        <f t="shared" si="1905"/>
        <v>7.6522836030998063</v>
      </c>
      <c r="AM2604" s="29">
        <f t="shared" si="1905"/>
        <v>8.842969561598947</v>
      </c>
      <c r="AN2604" s="9"/>
    </row>
    <row r="2605" spans="1:40" outlineLevel="2">
      <c r="A2605" s="37">
        <f>ROW()</f>
        <v>2605</v>
      </c>
      <c r="C2605" s="6" t="s">
        <v>674</v>
      </c>
      <c r="I2605" s="17"/>
      <c r="N2605" s="686"/>
      <c r="O2605" s="687"/>
      <c r="P2605" s="687"/>
      <c r="Q2605" s="687"/>
      <c r="R2605" s="687"/>
      <c r="S2605" s="688"/>
      <c r="T2605" s="650"/>
      <c r="U2605" s="650"/>
      <c r="V2605" s="650"/>
      <c r="W2605" s="650"/>
      <c r="X2605" s="653"/>
      <c r="Y2605" s="12"/>
      <c r="Z2605" s="12"/>
      <c r="AA2605" s="12"/>
      <c r="AB2605" s="12"/>
      <c r="AC2605" s="29"/>
      <c r="AD2605" s="255"/>
      <c r="AE2605" s="12"/>
      <c r="AF2605" s="12"/>
      <c r="AG2605" s="12"/>
      <c r="AH2605" s="29"/>
      <c r="AI2605" s="255">
        <f t="shared" ref="AI2605:AM2605" si="1906">AI2615*AI$33</f>
        <v>4.4412990585431338</v>
      </c>
      <c r="AJ2605" s="12">
        <f t="shared" si="1906"/>
        <v>10.531694426058268</v>
      </c>
      <c r="AK2605" s="12">
        <f t="shared" si="1906"/>
        <v>10.661396260318304</v>
      </c>
      <c r="AL2605" s="12">
        <f t="shared" si="1906"/>
        <v>3.4068173748094375</v>
      </c>
      <c r="AM2605" s="29">
        <f t="shared" si="1906"/>
        <v>3.5730278124802117</v>
      </c>
      <c r="AN2605" s="9"/>
    </row>
    <row r="2606" spans="1:40" outlineLevel="2">
      <c r="A2606" s="37">
        <f>ROW()</f>
        <v>2606</v>
      </c>
      <c r="C2606" s="30" t="s">
        <v>445</v>
      </c>
      <c r="D2606" s="30"/>
      <c r="E2606" s="30"/>
      <c r="F2606" s="30"/>
      <c r="G2606" s="30"/>
      <c r="H2606" s="30"/>
      <c r="I2606" s="268"/>
      <c r="J2606" s="30"/>
      <c r="K2606" s="30"/>
      <c r="L2606" s="30"/>
      <c r="M2606" s="30"/>
      <c r="N2606" s="654">
        <v>24.122</v>
      </c>
      <c r="O2606" s="651">
        <v>21.434999999999999</v>
      </c>
      <c r="P2606" s="651">
        <v>30.593</v>
      </c>
      <c r="Q2606" s="651">
        <v>15.147</v>
      </c>
      <c r="R2606" s="651">
        <v>18.625</v>
      </c>
      <c r="S2606" s="655">
        <v>12.552</v>
      </c>
      <c r="T2606" s="651">
        <v>20.919194453798269</v>
      </c>
      <c r="U2606" s="651">
        <v>22.669859292538124</v>
      </c>
      <c r="V2606" s="651">
        <v>23.152669284093356</v>
      </c>
      <c r="W2606" s="651">
        <v>26.156109933578907</v>
      </c>
      <c r="X2606" s="655">
        <v>27.322111738406218</v>
      </c>
      <c r="Y2606" s="12">
        <f>Y2586*Y$31/$X$31</f>
        <v>36.343608683840621</v>
      </c>
      <c r="Z2606" s="12">
        <f>Z2586*Z$31/$X$31</f>
        <v>35.481345370797648</v>
      </c>
      <c r="AA2606" s="12">
        <f>AA2586*AA$31/$X$31</f>
        <v>36.581717269195444</v>
      </c>
      <c r="AB2606" s="12">
        <f>AB2586*AB$31/$X$31</f>
        <v>37.789834133929283</v>
      </c>
      <c r="AC2606" s="29">
        <f>AC2586*AC$31/$X$31</f>
        <v>38.703306310606088</v>
      </c>
      <c r="AD2606" s="1159">
        <v>20.857770949256029</v>
      </c>
      <c r="AE2606" s="410">
        <v>20.241910532662679</v>
      </c>
      <c r="AF2606" s="410">
        <v>19.261053760393665</v>
      </c>
      <c r="AG2606" s="410">
        <v>14.545837204703732</v>
      </c>
      <c r="AH2606" s="1160">
        <v>14.033520628484263</v>
      </c>
      <c r="AI2606" s="1159">
        <v>22.653765779386433</v>
      </c>
      <c r="AJ2606" s="410">
        <v>28.427282331198722</v>
      </c>
      <c r="AK2606" s="410">
        <v>34.062931579359301</v>
      </c>
      <c r="AL2606" s="410">
        <v>35.089115027830481</v>
      </c>
      <c r="AM2606" s="1160">
        <v>38.188959099536149</v>
      </c>
      <c r="AN2606" s="9"/>
    </row>
    <row r="2607" spans="1:40" outlineLevel="2">
      <c r="A2607" s="37">
        <f>ROW()</f>
        <v>2607</v>
      </c>
      <c r="C2607" s="6" t="s">
        <v>1</v>
      </c>
      <c r="I2607" s="17"/>
      <c r="N2607" s="652">
        <v>61.554000000000002</v>
      </c>
      <c r="O2607" s="650">
        <v>60.960000000000008</v>
      </c>
      <c r="P2607" s="650">
        <v>73.284000000000006</v>
      </c>
      <c r="Q2607" s="650">
        <v>71.867999999999995</v>
      </c>
      <c r="R2607" s="650">
        <v>98.687999999999988</v>
      </c>
      <c r="S2607" s="653">
        <v>67.709999999999994</v>
      </c>
      <c r="T2607" s="9">
        <f t="shared" ref="T2607:AH2607" si="1907">SUM(T2599:T2606)</f>
        <v>97.981194453798267</v>
      </c>
      <c r="U2607" s="9">
        <f t="shared" si="1907"/>
        <v>106.62975750253813</v>
      </c>
      <c r="V2607" s="9">
        <f t="shared" si="1907"/>
        <v>114.17657958209335</v>
      </c>
      <c r="W2607" s="9">
        <f t="shared" si="1907"/>
        <v>121.57857584057891</v>
      </c>
      <c r="X2607" s="18">
        <f t="shared" si="1907"/>
        <v>126.03561500340622</v>
      </c>
      <c r="Y2607" s="593">
        <f t="shared" si="1907"/>
        <v>103.38136636329281</v>
      </c>
      <c r="Z2607" s="594">
        <f t="shared" si="1907"/>
        <v>105.75179953078646</v>
      </c>
      <c r="AA2607" s="594">
        <f t="shared" si="1907"/>
        <v>110.2099502952498</v>
      </c>
      <c r="AB2607" s="594">
        <f t="shared" si="1907"/>
        <v>109.59653540609068</v>
      </c>
      <c r="AC2607" s="588">
        <f t="shared" si="1907"/>
        <v>112.0046349889839</v>
      </c>
      <c r="AD2607" s="593">
        <f t="shared" si="1907"/>
        <v>83.358948704214967</v>
      </c>
      <c r="AE2607" s="594">
        <f t="shared" si="1907"/>
        <v>85.865361362904309</v>
      </c>
      <c r="AF2607" s="594">
        <f t="shared" si="1907"/>
        <v>87.864743165866145</v>
      </c>
      <c r="AG2607" s="594">
        <f t="shared" si="1907"/>
        <v>78.856995642486453</v>
      </c>
      <c r="AH2607" s="588">
        <f t="shared" si="1907"/>
        <v>80.566552389167356</v>
      </c>
      <c r="AI2607" s="593">
        <f t="shared" ref="AI2607:AM2607" si="1908">SUM(AI2599:AI2606)</f>
        <v>115.25818325250297</v>
      </c>
      <c r="AJ2607" s="594">
        <f t="shared" si="1908"/>
        <v>133.69444667762036</v>
      </c>
      <c r="AK2607" s="594">
        <f t="shared" si="1908"/>
        <v>136.24207365536267</v>
      </c>
      <c r="AL2607" s="594">
        <f t="shared" si="1908"/>
        <v>135.66727545692657</v>
      </c>
      <c r="AM2607" s="588">
        <f t="shared" si="1908"/>
        <v>143.03964911227439</v>
      </c>
      <c r="AN2607" s="9"/>
    </row>
    <row r="2608" spans="1:40" outlineLevel="2">
      <c r="A2608" s="37">
        <f>ROW()</f>
        <v>2608</v>
      </c>
      <c r="B2608" s="64" t="s">
        <v>324</v>
      </c>
      <c r="H2608" s="39"/>
      <c r="I2608" s="265"/>
      <c r="J2608" s="275"/>
      <c r="N2608" s="1284" t="str">
        <f>"AA2 [m$ "&amp;$E$33&amp;"]"</f>
        <v>AA2 [m$ 31/12/2024]</v>
      </c>
      <c r="O2608" s="1285"/>
      <c r="P2608" s="1285"/>
      <c r="Q2608" s="1285"/>
      <c r="R2608" s="1285"/>
      <c r="S2608" s="1286"/>
      <c r="T2608" s="1285" t="str">
        <f>"AA3 [m$ "&amp;$E$33&amp;"]"</f>
        <v>AA3 [m$ 31/12/2024]</v>
      </c>
      <c r="U2608" s="1285"/>
      <c r="V2608" s="1285"/>
      <c r="W2608" s="1285"/>
      <c r="X2608" s="1286"/>
      <c r="Y2608" s="1285" t="str">
        <f>"AA3 [m$ "&amp;$E$33&amp;"]"</f>
        <v>AA3 [m$ 31/12/2024]</v>
      </c>
      <c r="Z2608" s="1285"/>
      <c r="AA2608" s="1285"/>
      <c r="AB2608" s="1285"/>
      <c r="AC2608" s="1286"/>
      <c r="AD2608" s="1284" t="str">
        <f>"AA5 [m$ "&amp;$E$33&amp;"]"</f>
        <v>AA5 [m$ 31/12/2024]</v>
      </c>
      <c r="AE2608" s="1285"/>
      <c r="AF2608" s="1285"/>
      <c r="AG2608" s="1285"/>
      <c r="AH2608" s="1286"/>
      <c r="AI2608" s="1284" t="str">
        <f>"AA6 [m$ "&amp;$E$33&amp;"]"</f>
        <v>AA6 [m$ 31/12/2024]</v>
      </c>
      <c r="AJ2608" s="1285"/>
      <c r="AK2608" s="1285"/>
      <c r="AL2608" s="1285"/>
      <c r="AM2608" s="1286"/>
      <c r="AN2608" s="9"/>
    </row>
    <row r="2609" spans="1:40" outlineLevel="2">
      <c r="A2609" s="37">
        <f>ROW()</f>
        <v>2609</v>
      </c>
      <c r="C2609" s="6" t="s">
        <v>37</v>
      </c>
      <c r="I2609" s="17"/>
      <c r="N2609" s="255">
        <f t="shared" ref="N2609:AC2609" si="1909">N2599/N$33</f>
        <v>0</v>
      </c>
      <c r="O2609" s="12">
        <f t="shared" si="1909"/>
        <v>0</v>
      </c>
      <c r="P2609" s="12">
        <f t="shared" si="1909"/>
        <v>0</v>
      </c>
      <c r="Q2609" s="12">
        <f t="shared" si="1909"/>
        <v>0</v>
      </c>
      <c r="R2609" s="12">
        <f t="shared" si="1909"/>
        <v>0</v>
      </c>
      <c r="S2609" s="29">
        <f t="shared" si="1909"/>
        <v>0</v>
      </c>
      <c r="T2609" s="12">
        <f t="shared" si="1909"/>
        <v>37.77488577154309</v>
      </c>
      <c r="U2609" s="12">
        <f t="shared" si="1909"/>
        <v>39.547233333333331</v>
      </c>
      <c r="V2609" s="12">
        <f t="shared" si="1909"/>
        <v>41.185517175572528</v>
      </c>
      <c r="W2609" s="12">
        <f t="shared" si="1909"/>
        <v>43.323846153846162</v>
      </c>
      <c r="X2609" s="29">
        <f t="shared" si="1909"/>
        <v>44.734025830258304</v>
      </c>
      <c r="Y2609" s="12">
        <f t="shared" si="1909"/>
        <v>37.65384395289626</v>
      </c>
      <c r="Z2609" s="12">
        <f t="shared" si="1909"/>
        <v>38.14155932938359</v>
      </c>
      <c r="AA2609" s="12">
        <f t="shared" si="1909"/>
        <v>38.635591890611991</v>
      </c>
      <c r="AB2609" s="12">
        <f t="shared" si="1909"/>
        <v>39.13602346058164</v>
      </c>
      <c r="AC2609" s="29">
        <f t="shared" si="1909"/>
        <v>39.642936923126726</v>
      </c>
      <c r="AD2609" s="661">
        <v>27.948037797008769</v>
      </c>
      <c r="AE2609" s="662">
        <v>27.997522813765229</v>
      </c>
      <c r="AF2609" s="662">
        <v>28.04709544908372</v>
      </c>
      <c r="AG2609" s="662">
        <v>28.096755858102362</v>
      </c>
      <c r="AH2609" s="663">
        <v>28.146504196233963</v>
      </c>
      <c r="AI2609" s="1115">
        <v>36.563787329271911</v>
      </c>
      <c r="AJ2609" s="321">
        <v>36.795429256796531</v>
      </c>
      <c r="AK2609" s="321">
        <v>37.028538701405871</v>
      </c>
      <c r="AL2609" s="321">
        <v>37.263124960235444</v>
      </c>
      <c r="AM2609" s="1116">
        <v>37.499197389320756</v>
      </c>
      <c r="AN2609" s="9"/>
    </row>
    <row r="2610" spans="1:40" outlineLevel="2">
      <c r="A2610" s="37">
        <f>ROW()</f>
        <v>2610</v>
      </c>
      <c r="C2610" s="6" t="s">
        <v>38</v>
      </c>
      <c r="I2610" s="17"/>
      <c r="N2610" s="255">
        <f t="shared" ref="N2610:AC2610" si="1910">N2600/N$33</f>
        <v>0</v>
      </c>
      <c r="O2610" s="12">
        <f t="shared" si="1910"/>
        <v>0</v>
      </c>
      <c r="P2610" s="12">
        <f t="shared" si="1910"/>
        <v>0</v>
      </c>
      <c r="Q2610" s="12">
        <f t="shared" si="1910"/>
        <v>0</v>
      </c>
      <c r="R2610" s="12">
        <f t="shared" si="1910"/>
        <v>0</v>
      </c>
      <c r="S2610" s="29">
        <f t="shared" si="1910"/>
        <v>0</v>
      </c>
      <c r="T2610" s="12">
        <f t="shared" si="1910"/>
        <v>25.747096192384777</v>
      </c>
      <c r="U2610" s="12">
        <f t="shared" si="1910"/>
        <v>25.839566666666666</v>
      </c>
      <c r="V2610" s="12">
        <f t="shared" si="1910"/>
        <v>25.795650763358786</v>
      </c>
      <c r="W2610" s="12">
        <f t="shared" si="1910"/>
        <v>26.814230769230768</v>
      </c>
      <c r="X2610" s="29">
        <f t="shared" si="1910"/>
        <v>27.045400369003691</v>
      </c>
      <c r="Y2610" s="12">
        <f t="shared" si="1910"/>
        <v>18.991232491691289</v>
      </c>
      <c r="Z2610" s="12">
        <f t="shared" si="1910"/>
        <v>18.457064071931953</v>
      </c>
      <c r="AA2610" s="12">
        <f t="shared" si="1910"/>
        <v>18.518343075481258</v>
      </c>
      <c r="AB2610" s="12">
        <f t="shared" si="1910"/>
        <v>19.066287356524818</v>
      </c>
      <c r="AC2610" s="29">
        <f t="shared" si="1910"/>
        <v>19.720531206714327</v>
      </c>
      <c r="AD2610" s="661">
        <v>21.957135893869925</v>
      </c>
      <c r="AE2610" s="662">
        <v>20.012307249357686</v>
      </c>
      <c r="AF2610" s="662">
        <v>20.285614368510839</v>
      </c>
      <c r="AG2610" s="662">
        <v>14.273894627005463</v>
      </c>
      <c r="AH2610" s="663">
        <v>15.00131845555417</v>
      </c>
      <c r="AI2610" s="1115">
        <v>17.187996451093181</v>
      </c>
      <c r="AJ2610" s="321">
        <v>18.086800689711204</v>
      </c>
      <c r="AK2610" s="321">
        <v>18.337001546448583</v>
      </c>
      <c r="AL2610" s="321">
        <v>19.003526961026381</v>
      </c>
      <c r="AM2610" s="1116">
        <v>19.58950913889316</v>
      </c>
      <c r="AN2610" s="9"/>
    </row>
    <row r="2611" spans="1:40" outlineLevel="2">
      <c r="A2611" s="37">
        <f>ROW()</f>
        <v>2611</v>
      </c>
      <c r="C2611" s="6" t="s">
        <v>382</v>
      </c>
      <c r="I2611" s="17"/>
      <c r="N2611" s="255">
        <f t="shared" ref="N2611:AC2611" si="1911">N2601/N$33</f>
        <v>0</v>
      </c>
      <c r="O2611" s="12">
        <f t="shared" si="1911"/>
        <v>0</v>
      </c>
      <c r="P2611" s="12">
        <f t="shared" si="1911"/>
        <v>0</v>
      </c>
      <c r="Q2611" s="12">
        <f t="shared" si="1911"/>
        <v>0</v>
      </c>
      <c r="R2611" s="12">
        <f t="shared" si="1911"/>
        <v>0</v>
      </c>
      <c r="S2611" s="29">
        <f t="shared" si="1911"/>
        <v>0</v>
      </c>
      <c r="T2611" s="12">
        <f t="shared" si="1911"/>
        <v>28.420559118236472</v>
      </c>
      <c r="U2611" s="12">
        <f t="shared" si="1911"/>
        <v>28.522333333333336</v>
      </c>
      <c r="V2611" s="12">
        <f t="shared" si="1911"/>
        <v>28.473248091603054</v>
      </c>
      <c r="W2611" s="12">
        <f t="shared" si="1911"/>
        <v>28.710384615384623</v>
      </c>
      <c r="X2611" s="29">
        <f t="shared" si="1911"/>
        <v>28.960221402214021</v>
      </c>
      <c r="Y2611" s="12">
        <f t="shared" si="1911"/>
        <v>17.281173722617623</v>
      </c>
      <c r="Z2611" s="12">
        <f t="shared" si="1911"/>
        <v>19.756102530180119</v>
      </c>
      <c r="AA2611" s="12">
        <f t="shared" si="1911"/>
        <v>21.771406025801863</v>
      </c>
      <c r="AB2611" s="12">
        <f t="shared" si="1911"/>
        <v>16.912140558313855</v>
      </c>
      <c r="AC2611" s="29">
        <f t="shared" si="1911"/>
        <v>16.793711378801685</v>
      </c>
      <c r="AD2611" s="661">
        <v>11.787541778870493</v>
      </c>
      <c r="AE2611" s="662">
        <v>11.793623349373116</v>
      </c>
      <c r="AF2611" s="662">
        <v>11.799715687952569</v>
      </c>
      <c r="AG2611" s="662">
        <v>11.805818813674893</v>
      </c>
      <c r="AH2611" s="663">
        <v>11.81193274563989</v>
      </c>
      <c r="AI2611" s="1115">
        <v>14.04</v>
      </c>
      <c r="AJ2611" s="321">
        <v>14.04</v>
      </c>
      <c r="AK2611" s="321">
        <v>14.04</v>
      </c>
      <c r="AL2611" s="321">
        <v>14.04</v>
      </c>
      <c r="AM2611" s="1116">
        <v>14.04</v>
      </c>
      <c r="AN2611" s="9"/>
    </row>
    <row r="2612" spans="1:40" outlineLevel="2">
      <c r="A2612" s="37">
        <f>ROW()</f>
        <v>2612</v>
      </c>
      <c r="C2612" s="6" t="s">
        <v>26</v>
      </c>
      <c r="H2612" s="12"/>
      <c r="I2612" s="255"/>
      <c r="J2612" s="12"/>
      <c r="K2612" s="12"/>
      <c r="L2612" s="12"/>
      <c r="M2612" s="12"/>
      <c r="N2612" s="255">
        <f t="shared" ref="N2612:AC2612" si="1912">N2602/N$33</f>
        <v>0</v>
      </c>
      <c r="O2612" s="12">
        <f t="shared" si="1912"/>
        <v>0</v>
      </c>
      <c r="P2612" s="12">
        <f t="shared" si="1912"/>
        <v>0</v>
      </c>
      <c r="Q2612" s="12">
        <f t="shared" si="1912"/>
        <v>0</v>
      </c>
      <c r="R2612" s="12">
        <f t="shared" si="1912"/>
        <v>0</v>
      </c>
      <c r="S2612" s="29">
        <f t="shared" si="1912"/>
        <v>0</v>
      </c>
      <c r="T2612" s="12">
        <f t="shared" si="1912"/>
        <v>15.697166332665333</v>
      </c>
      <c r="U2612" s="12">
        <f t="shared" si="1912"/>
        <v>15.753566665478397</v>
      </c>
      <c r="V2612" s="12">
        <f t="shared" si="1912"/>
        <v>15.726395038240215</v>
      </c>
      <c r="W2612" s="12">
        <f t="shared" si="1912"/>
        <v>15.858384614918057</v>
      </c>
      <c r="X2612" s="29">
        <f t="shared" si="1912"/>
        <v>15.996278597555202</v>
      </c>
      <c r="Y2612" s="12">
        <f t="shared" si="1912"/>
        <v>9.386269594409594</v>
      </c>
      <c r="Z2612" s="12">
        <f t="shared" si="1912"/>
        <v>9.386269594409594</v>
      </c>
      <c r="AA2612" s="12">
        <f t="shared" si="1912"/>
        <v>9.3862695944095922</v>
      </c>
      <c r="AB2612" s="12">
        <f t="shared" si="1912"/>
        <v>9.386269594409594</v>
      </c>
      <c r="AC2612" s="29">
        <f t="shared" si="1912"/>
        <v>9.3862695944095957</v>
      </c>
      <c r="AD2612" s="661">
        <v>8.393106190000001</v>
      </c>
      <c r="AE2612" s="662">
        <v>8.393106190000001</v>
      </c>
      <c r="AF2612" s="662">
        <v>8.393106190000001</v>
      </c>
      <c r="AG2612" s="662">
        <v>8.393106190000001</v>
      </c>
      <c r="AH2612" s="663">
        <v>8.393106190000001</v>
      </c>
      <c r="AI2612" s="1115">
        <v>10.704000000000001</v>
      </c>
      <c r="AJ2612" s="321">
        <v>9.9540000000000006</v>
      </c>
      <c r="AK2612" s="321">
        <v>8.9039999999999999</v>
      </c>
      <c r="AL2612" s="321">
        <v>8.9039999999999999</v>
      </c>
      <c r="AM2612" s="1116">
        <v>8.9039999999999999</v>
      </c>
      <c r="AN2612" s="9"/>
    </row>
    <row r="2613" spans="1:40" outlineLevel="2">
      <c r="A2613" s="37">
        <f>ROW()</f>
        <v>2613</v>
      </c>
      <c r="C2613" s="6" t="s">
        <v>383</v>
      </c>
      <c r="H2613" s="12"/>
      <c r="I2613" s="255"/>
      <c r="J2613" s="12"/>
      <c r="K2613" s="12"/>
      <c r="L2613" s="12"/>
      <c r="M2613" s="12"/>
      <c r="N2613" s="255">
        <f t="shared" ref="N2613:AC2613" si="1913">N2603/N$33</f>
        <v>0</v>
      </c>
      <c r="O2613" s="12">
        <f t="shared" si="1913"/>
        <v>0</v>
      </c>
      <c r="P2613" s="12">
        <f t="shared" si="1913"/>
        <v>0</v>
      </c>
      <c r="Q2613" s="12">
        <f t="shared" si="1913"/>
        <v>0</v>
      </c>
      <c r="R2613" s="12">
        <f t="shared" si="1913"/>
        <v>0</v>
      </c>
      <c r="S2613" s="29">
        <f t="shared" si="1913"/>
        <v>0</v>
      </c>
      <c r="T2613" s="12">
        <f t="shared" si="1913"/>
        <v>0</v>
      </c>
      <c r="U2613" s="12">
        <f t="shared" si="1913"/>
        <v>5.0824942215216016</v>
      </c>
      <c r="V2613" s="12">
        <f t="shared" si="1913"/>
        <v>9.8948864077636038</v>
      </c>
      <c r="W2613" s="12">
        <f t="shared" si="1913"/>
        <v>10.07637849423579</v>
      </c>
      <c r="X2613" s="29">
        <f t="shared" si="1913"/>
        <v>10.20745346094111</v>
      </c>
      <c r="Y2613" s="12">
        <f t="shared" si="1913"/>
        <v>1.642602243072824</v>
      </c>
      <c r="Z2613" s="12">
        <f t="shared" si="1913"/>
        <v>1.642602243072824</v>
      </c>
      <c r="AA2613" s="12">
        <f t="shared" si="1913"/>
        <v>1.6426022430728244</v>
      </c>
      <c r="AB2613" s="12">
        <f t="shared" si="1913"/>
        <v>1.6426022430728242</v>
      </c>
      <c r="AC2613" s="29">
        <f t="shared" si="1913"/>
        <v>1.6426022430728242</v>
      </c>
      <c r="AD2613" s="661">
        <v>1.7415829490000001</v>
      </c>
      <c r="AE2613" s="662">
        <v>1.7415829490000001</v>
      </c>
      <c r="AF2613" s="662">
        <v>1.7415829490000001</v>
      </c>
      <c r="AG2613" s="662">
        <v>1.7415829490000001</v>
      </c>
      <c r="AH2613" s="663">
        <v>1.7415829490000001</v>
      </c>
      <c r="AI2613" s="1115">
        <v>1.04</v>
      </c>
      <c r="AJ2613" s="321">
        <v>1.04</v>
      </c>
      <c r="AK2613" s="321">
        <v>1.04</v>
      </c>
      <c r="AL2613" s="321">
        <v>1.04</v>
      </c>
      <c r="AM2613" s="1116">
        <v>1.04</v>
      </c>
      <c r="AN2613" s="9"/>
    </row>
    <row r="2614" spans="1:40" outlineLevel="2">
      <c r="A2614" s="37">
        <f>ROW()</f>
        <v>2614</v>
      </c>
      <c r="C2614" s="6" t="s">
        <v>673</v>
      </c>
      <c r="H2614" s="12"/>
      <c r="I2614" s="255"/>
      <c r="J2614" s="12"/>
      <c r="K2614" s="12"/>
      <c r="L2614" s="12"/>
      <c r="M2614" s="12"/>
      <c r="N2614" s="255"/>
      <c r="O2614" s="12"/>
      <c r="P2614" s="12"/>
      <c r="Q2614" s="12"/>
      <c r="R2614" s="12"/>
      <c r="S2614" s="29"/>
      <c r="T2614" s="12"/>
      <c r="U2614" s="12"/>
      <c r="V2614" s="12"/>
      <c r="W2614" s="12"/>
      <c r="X2614" s="29"/>
      <c r="Y2614" s="12"/>
      <c r="Z2614" s="12"/>
      <c r="AA2614" s="12"/>
      <c r="AB2614" s="12"/>
      <c r="AC2614" s="29"/>
      <c r="AD2614" s="661"/>
      <c r="AE2614" s="662"/>
      <c r="AF2614" s="662"/>
      <c r="AG2614" s="662"/>
      <c r="AH2614" s="663"/>
      <c r="AI2614" s="1115">
        <v>4.8559999999999999</v>
      </c>
      <c r="AJ2614" s="321">
        <v>8.8059999999999992</v>
      </c>
      <c r="AK2614" s="321">
        <v>4.5060000000000002</v>
      </c>
      <c r="AL2614" s="321">
        <v>6.86</v>
      </c>
      <c r="AM2614" s="1116">
        <v>7.7560000000000002</v>
      </c>
      <c r="AN2614" s="9"/>
    </row>
    <row r="2615" spans="1:40" outlineLevel="2">
      <c r="A2615" s="37">
        <f>ROW()</f>
        <v>2615</v>
      </c>
      <c r="C2615" s="6" t="s">
        <v>674</v>
      </c>
      <c r="H2615" s="12"/>
      <c r="I2615" s="255"/>
      <c r="J2615" s="12"/>
      <c r="K2615" s="12"/>
      <c r="L2615" s="12"/>
      <c r="M2615" s="12"/>
      <c r="N2615" s="255"/>
      <c r="O2615" s="12"/>
      <c r="P2615" s="12"/>
      <c r="Q2615" s="12"/>
      <c r="R2615" s="12"/>
      <c r="S2615" s="29"/>
      <c r="T2615" s="12"/>
      <c r="U2615" s="12"/>
      <c r="V2615" s="12"/>
      <c r="W2615" s="12"/>
      <c r="X2615" s="29"/>
      <c r="Y2615" s="12"/>
      <c r="Z2615" s="12"/>
      <c r="AA2615" s="12"/>
      <c r="AB2615" s="12"/>
      <c r="AC2615" s="29"/>
      <c r="AD2615" s="661"/>
      <c r="AE2615" s="662"/>
      <c r="AF2615" s="662"/>
      <c r="AG2615" s="662"/>
      <c r="AH2615" s="663"/>
      <c r="AI2615" s="1115">
        <v>4.2513145699999999</v>
      </c>
      <c r="AJ2615" s="321">
        <v>9.8632055699999999</v>
      </c>
      <c r="AK2615" s="321">
        <v>9.7687845699999993</v>
      </c>
      <c r="AL2615" s="321">
        <v>3.0540905700000001</v>
      </c>
      <c r="AM2615" s="1116">
        <v>3.1338345699999999</v>
      </c>
      <c r="AN2615" s="9"/>
    </row>
    <row r="2616" spans="1:40" outlineLevel="2">
      <c r="A2616" s="37">
        <f>ROW()</f>
        <v>2616</v>
      </c>
      <c r="C2616" s="30" t="s">
        <v>445</v>
      </c>
      <c r="D2616" s="30"/>
      <c r="E2616" s="30"/>
      <c r="F2616" s="30"/>
      <c r="G2616" s="30"/>
      <c r="H2616" s="30"/>
      <c r="I2616" s="268"/>
      <c r="J2616" s="30"/>
      <c r="K2616" s="30"/>
      <c r="L2616" s="30"/>
      <c r="M2616" s="30"/>
      <c r="N2616" s="256">
        <f t="shared" ref="N2616:AC2616" si="1914">N2606/N$33</f>
        <v>40.136824773052084</v>
      </c>
      <c r="O2616" s="22">
        <f t="shared" si="1914"/>
        <v>34.542022733570029</v>
      </c>
      <c r="P2616" s="22">
        <f t="shared" si="1914"/>
        <v>47.883446936346147</v>
      </c>
      <c r="Q2616" s="22">
        <f t="shared" si="1914"/>
        <v>22.865105447038658</v>
      </c>
      <c r="R2616" s="22">
        <f t="shared" si="1914"/>
        <v>27.534757124869209</v>
      </c>
      <c r="S2616" s="28">
        <f t="shared" si="1914"/>
        <v>18.076666823301775</v>
      </c>
      <c r="T2616" s="22">
        <f t="shared" si="1914"/>
        <v>29.219796661918629</v>
      </c>
      <c r="U2616" s="22">
        <f t="shared" si="1914"/>
        <v>30.982141033135438</v>
      </c>
      <c r="V2616" s="22">
        <f t="shared" si="1914"/>
        <v>30.796584906513495</v>
      </c>
      <c r="W2616" s="22">
        <f t="shared" si="1914"/>
        <v>34.204143759295498</v>
      </c>
      <c r="X2616" s="28">
        <f t="shared" si="1914"/>
        <v>35.13563077798733</v>
      </c>
      <c r="Y2616" s="22">
        <f t="shared" si="1914"/>
        <v>46.057264095703481</v>
      </c>
      <c r="Z2616" s="22">
        <f t="shared" si="1914"/>
        <v>44.122208248788517</v>
      </c>
      <c r="AA2616" s="22">
        <f t="shared" si="1914"/>
        <v>44.693176050182693</v>
      </c>
      <c r="AB2616" s="22">
        <f t="shared" si="1914"/>
        <v>45.33479241195991</v>
      </c>
      <c r="AC2616" s="28">
        <f t="shared" si="1914"/>
        <v>46.03447866636936</v>
      </c>
      <c r="AD2616" s="256">
        <f t="shared" ref="AD2616:AH2616" si="1915">AD2606/AD$33</f>
        <v>23.970101156853179</v>
      </c>
      <c r="AE2616" s="22">
        <f t="shared" si="1915"/>
        <v>21.572800674718483</v>
      </c>
      <c r="AF2616" s="22">
        <f t="shared" si="1915"/>
        <v>19.728074167515629</v>
      </c>
      <c r="AG2616" s="22">
        <f t="shared" si="1915"/>
        <v>14.545837204703732</v>
      </c>
      <c r="AH2616" s="28">
        <f t="shared" si="1915"/>
        <v>13.730085733767991</v>
      </c>
      <c r="AI2616" s="256">
        <f t="shared" ref="AI2616:AM2616" si="1916">AI2606/AI$33</f>
        <v>21.684710543870619</v>
      </c>
      <c r="AJ2616" s="22">
        <f t="shared" si="1916"/>
        <v>26.622888785616063</v>
      </c>
      <c r="AK2616" s="22">
        <f t="shared" si="1916"/>
        <v>31.211056441070344</v>
      </c>
      <c r="AL2616" s="22">
        <f t="shared" si="1916"/>
        <v>31.456143234603744</v>
      </c>
      <c r="AM2616" s="28">
        <f t="shared" si="1916"/>
        <v>33.494807905054685</v>
      </c>
      <c r="AN2616" s="9"/>
    </row>
    <row r="2617" spans="1:40" outlineLevel="2">
      <c r="A2617" s="37">
        <f>ROW()</f>
        <v>2617</v>
      </c>
      <c r="C2617" s="6" t="s">
        <v>1</v>
      </c>
      <c r="H2617" s="276"/>
      <c r="I2617" s="17"/>
      <c r="M2617" s="9"/>
      <c r="N2617" s="204">
        <f t="shared" ref="N2617:S2617" si="1917">N2607/N$33</f>
        <v>102.42028488850211</v>
      </c>
      <c r="O2617" s="9">
        <f t="shared" si="1917"/>
        <v>98.235675569789095</v>
      </c>
      <c r="P2617" s="9">
        <f t="shared" si="1917"/>
        <v>114.70240006809372</v>
      </c>
      <c r="Q2617" s="9">
        <f t="shared" si="1917"/>
        <v>108.48810974237632</v>
      </c>
      <c r="R2617" s="9">
        <f t="shared" si="1917"/>
        <v>145.8979925443808</v>
      </c>
      <c r="S2617" s="18">
        <f t="shared" si="1917"/>
        <v>97.512038767189537</v>
      </c>
      <c r="T2617" s="9">
        <f t="shared" ref="T2617:AH2617" si="1918">SUM(T2609:T2616)</f>
        <v>136.85950407674829</v>
      </c>
      <c r="U2617" s="9">
        <f t="shared" si="1918"/>
        <v>145.72733525346877</v>
      </c>
      <c r="V2617" s="9">
        <f t="shared" si="1918"/>
        <v>151.8722823830517</v>
      </c>
      <c r="W2617" s="9">
        <f t="shared" si="1918"/>
        <v>158.98736840691092</v>
      </c>
      <c r="X2617" s="18">
        <f t="shared" si="1918"/>
        <v>162.07901043795965</v>
      </c>
      <c r="Y2617" s="593">
        <f t="shared" si="1918"/>
        <v>131.01238610039107</v>
      </c>
      <c r="Z2617" s="594">
        <f t="shared" si="1918"/>
        <v>131.50580601776662</v>
      </c>
      <c r="AA2617" s="594">
        <f t="shared" si="1918"/>
        <v>134.64738887956022</v>
      </c>
      <c r="AB2617" s="594">
        <f t="shared" si="1918"/>
        <v>131.47811562486265</v>
      </c>
      <c r="AC2617" s="588">
        <f t="shared" si="1918"/>
        <v>133.22053001249452</v>
      </c>
      <c r="AD2617" s="593">
        <f t="shared" si="1918"/>
        <v>95.797505765602367</v>
      </c>
      <c r="AE2617" s="594">
        <f t="shared" si="1918"/>
        <v>91.510943226214522</v>
      </c>
      <c r="AF2617" s="594">
        <f t="shared" si="1918"/>
        <v>89.995188812062764</v>
      </c>
      <c r="AG2617" s="594">
        <f t="shared" si="1918"/>
        <v>78.856995642486453</v>
      </c>
      <c r="AH2617" s="588">
        <f t="shared" si="1918"/>
        <v>78.824530270196021</v>
      </c>
      <c r="AI2617" s="593">
        <f t="shared" ref="AI2617:AM2617" si="1919">SUM(AI2609:AI2616)</f>
        <v>110.32780889423572</v>
      </c>
      <c r="AJ2617" s="594">
        <f t="shared" si="1919"/>
        <v>125.20832430212383</v>
      </c>
      <c r="AK2617" s="594">
        <f t="shared" si="1919"/>
        <v>124.83538125892478</v>
      </c>
      <c r="AL2617" s="594">
        <f t="shared" si="1919"/>
        <v>121.62088572586556</v>
      </c>
      <c r="AM2617" s="588">
        <f t="shared" si="1919"/>
        <v>125.4573490032686</v>
      </c>
      <c r="AN2617" s="9"/>
    </row>
    <row r="2618" spans="1:40" outlineLevel="2">
      <c r="A2618" s="37">
        <f>ROW()</f>
        <v>2618</v>
      </c>
      <c r="B2618" s="64" t="s">
        <v>325</v>
      </c>
      <c r="H2618" s="39"/>
      <c r="I2618" s="265"/>
      <c r="J2618" s="224"/>
      <c r="K2618" s="224"/>
      <c r="L2618" s="224"/>
      <c r="M2618" s="9"/>
      <c r="N2618" s="1270" t="s">
        <v>284</v>
      </c>
      <c r="O2618" s="1271"/>
      <c r="P2618" s="1271"/>
      <c r="Q2618" s="1271"/>
      <c r="R2618" s="1271"/>
      <c r="S2618" s="1272"/>
      <c r="T2618" s="1282" t="s">
        <v>211</v>
      </c>
      <c r="U2618" s="1282"/>
      <c r="V2618" s="1282"/>
      <c r="W2618" s="1282"/>
      <c r="X2618" s="1282"/>
      <c r="Y2618" s="1270" t="s">
        <v>301</v>
      </c>
      <c r="Z2618" s="1271"/>
      <c r="AA2618" s="1271"/>
      <c r="AB2618" s="1271"/>
      <c r="AC2618" s="1272"/>
      <c r="AD2618" s="1270" t="s">
        <v>450</v>
      </c>
      <c r="AE2618" s="1271"/>
      <c r="AF2618" s="1271"/>
      <c r="AG2618" s="1271"/>
      <c r="AH2618" s="1272"/>
      <c r="AI2618" s="1270" t="s">
        <v>687</v>
      </c>
      <c r="AJ2618" s="1271"/>
      <c r="AK2618" s="1271"/>
      <c r="AL2618" s="1271"/>
      <c r="AM2618" s="1272"/>
    </row>
    <row r="2619" spans="1:40" outlineLevel="2">
      <c r="A2619" s="37">
        <f>ROW()</f>
        <v>2619</v>
      </c>
      <c r="C2619" s="6" t="s">
        <v>37</v>
      </c>
      <c r="I2619" s="17"/>
      <c r="N2619" s="652">
        <v>0</v>
      </c>
      <c r="O2619" s="650">
        <v>0</v>
      </c>
      <c r="P2619" s="650">
        <v>0</v>
      </c>
      <c r="Q2619" s="650">
        <v>0</v>
      </c>
      <c r="R2619" s="650">
        <v>0</v>
      </c>
      <c r="S2619" s="653">
        <v>0</v>
      </c>
      <c r="T2619" s="178">
        <f t="shared" ref="T2619:X2622" si="1920">T2629*T$33/$S$33</f>
        <v>0</v>
      </c>
      <c r="U2619" s="178">
        <f t="shared" si="1920"/>
        <v>0</v>
      </c>
      <c r="V2619" s="178">
        <f t="shared" si="1920"/>
        <v>0</v>
      </c>
      <c r="W2619" s="178">
        <f t="shared" si="1920"/>
        <v>0</v>
      </c>
      <c r="X2619" s="277">
        <f t="shared" si="1920"/>
        <v>0</v>
      </c>
      <c r="Y2619" s="178">
        <v>0</v>
      </c>
      <c r="Z2619" s="178">
        <v>0</v>
      </c>
      <c r="AA2619" s="178">
        <v>0</v>
      </c>
      <c r="AB2619" s="178">
        <v>0</v>
      </c>
      <c r="AC2619" s="277">
        <v>0</v>
      </c>
      <c r="AD2619" s="398">
        <v>0</v>
      </c>
      <c r="AE2619" s="178">
        <v>0</v>
      </c>
      <c r="AF2619" s="178">
        <v>0</v>
      </c>
      <c r="AG2619" s="178">
        <v>0</v>
      </c>
      <c r="AH2619" s="277">
        <v>0</v>
      </c>
      <c r="AI2619" s="398">
        <v>0</v>
      </c>
      <c r="AJ2619" s="178">
        <v>0</v>
      </c>
      <c r="AK2619" s="178">
        <v>0</v>
      </c>
      <c r="AL2619" s="178">
        <v>0</v>
      </c>
      <c r="AM2619" s="277">
        <v>0</v>
      </c>
    </row>
    <row r="2620" spans="1:40" outlineLevel="2">
      <c r="A2620" s="37">
        <f>ROW()</f>
        <v>2620</v>
      </c>
      <c r="C2620" s="6" t="s">
        <v>38</v>
      </c>
      <c r="I2620" s="17"/>
      <c r="N2620" s="652">
        <v>0</v>
      </c>
      <c r="O2620" s="650">
        <v>0</v>
      </c>
      <c r="P2620" s="650">
        <v>0</v>
      </c>
      <c r="Q2620" s="650">
        <v>0</v>
      </c>
      <c r="R2620" s="650">
        <v>0</v>
      </c>
      <c r="S2620" s="653">
        <v>0</v>
      </c>
      <c r="T2620" s="12">
        <f t="shared" si="1920"/>
        <v>-0.23507586206896547</v>
      </c>
      <c r="U2620" s="12">
        <f t="shared" si="1920"/>
        <v>-0.24025789510054593</v>
      </c>
      <c r="V2620" s="12">
        <f t="shared" si="1920"/>
        <v>-0.24685320986801187</v>
      </c>
      <c r="W2620" s="12">
        <f t="shared" si="1920"/>
        <v>-0.25109305507566854</v>
      </c>
      <c r="X2620" s="29">
        <f t="shared" si="1920"/>
        <v>-0.25533290028332528</v>
      </c>
      <c r="Y2620" s="12">
        <f t="shared" ref="Y2620:AH2620" si="1921">Y2640*Y$33</f>
        <v>0</v>
      </c>
      <c r="Z2620" s="12">
        <f t="shared" si="1921"/>
        <v>0</v>
      </c>
      <c r="AA2620" s="12">
        <f t="shared" si="1921"/>
        <v>0</v>
      </c>
      <c r="AB2620" s="12">
        <f t="shared" si="1921"/>
        <v>0</v>
      </c>
      <c r="AC2620" s="29">
        <f t="shared" si="1921"/>
        <v>0</v>
      </c>
      <c r="AD2620" s="255">
        <f t="shared" si="1921"/>
        <v>0</v>
      </c>
      <c r="AE2620" s="12">
        <f t="shared" si="1921"/>
        <v>0</v>
      </c>
      <c r="AF2620" s="12">
        <f t="shared" si="1921"/>
        <v>0</v>
      </c>
      <c r="AG2620" s="12">
        <f t="shared" si="1921"/>
        <v>0</v>
      </c>
      <c r="AH2620" s="29">
        <f t="shared" si="1921"/>
        <v>0</v>
      </c>
      <c r="AI2620" s="255">
        <f t="shared" ref="AI2620:AM2620" si="1922">AI2640*AI$33</f>
        <v>0</v>
      </c>
      <c r="AJ2620" s="12">
        <f t="shared" si="1922"/>
        <v>0</v>
      </c>
      <c r="AK2620" s="12">
        <f t="shared" si="1922"/>
        <v>0</v>
      </c>
      <c r="AL2620" s="12">
        <f t="shared" si="1922"/>
        <v>0</v>
      </c>
      <c r="AM2620" s="29">
        <f t="shared" si="1922"/>
        <v>0</v>
      </c>
    </row>
    <row r="2621" spans="1:40" outlineLevel="2">
      <c r="A2621" s="37">
        <f>ROW()</f>
        <v>2621</v>
      </c>
      <c r="C2621" s="6" t="s">
        <v>382</v>
      </c>
      <c r="I2621" s="17"/>
      <c r="N2621" s="652">
        <v>0</v>
      </c>
      <c r="O2621" s="650">
        <v>0</v>
      </c>
      <c r="P2621" s="650">
        <v>0</v>
      </c>
      <c r="Q2621" s="650">
        <v>0</v>
      </c>
      <c r="R2621" s="650">
        <v>0</v>
      </c>
      <c r="S2621" s="653">
        <v>0</v>
      </c>
      <c r="T2621" s="12">
        <f t="shared" si="1920"/>
        <v>-1.9538103448275859</v>
      </c>
      <c r="U2621" s="12">
        <f t="shared" si="1920"/>
        <v>-1.9968803123488355</v>
      </c>
      <c r="V2621" s="12">
        <f t="shared" si="1920"/>
        <v>-2.0516966346486076</v>
      </c>
      <c r="W2621" s="12">
        <f t="shared" si="1920"/>
        <v>-2.086935698984175</v>
      </c>
      <c r="X2621" s="29">
        <f t="shared" si="1920"/>
        <v>-2.1221747633197428</v>
      </c>
      <c r="Y2621" s="12">
        <f t="shared" ref="Y2621:AH2621" si="1923">Y2641*Y$33</f>
        <v>0</v>
      </c>
      <c r="Z2621" s="12">
        <f t="shared" si="1923"/>
        <v>0</v>
      </c>
      <c r="AA2621" s="12">
        <f t="shared" si="1923"/>
        <v>0</v>
      </c>
      <c r="AB2621" s="12">
        <f t="shared" si="1923"/>
        <v>0</v>
      </c>
      <c r="AC2621" s="29">
        <f t="shared" si="1923"/>
        <v>0</v>
      </c>
      <c r="AD2621" s="255">
        <f t="shared" si="1923"/>
        <v>0</v>
      </c>
      <c r="AE2621" s="12">
        <f t="shared" si="1923"/>
        <v>0</v>
      </c>
      <c r="AF2621" s="12">
        <f t="shared" si="1923"/>
        <v>0</v>
      </c>
      <c r="AG2621" s="12">
        <f t="shared" si="1923"/>
        <v>0</v>
      </c>
      <c r="AH2621" s="29">
        <f t="shared" si="1923"/>
        <v>0</v>
      </c>
      <c r="AI2621" s="255">
        <f t="shared" ref="AI2621:AM2621" si="1924">AI2641*AI$33</f>
        <v>0</v>
      </c>
      <c r="AJ2621" s="12">
        <f t="shared" si="1924"/>
        <v>0</v>
      </c>
      <c r="AK2621" s="12">
        <f t="shared" si="1924"/>
        <v>0</v>
      </c>
      <c r="AL2621" s="12">
        <f t="shared" si="1924"/>
        <v>0</v>
      </c>
      <c r="AM2621" s="29">
        <f t="shared" si="1924"/>
        <v>0</v>
      </c>
    </row>
    <row r="2622" spans="1:40" outlineLevel="2">
      <c r="A2622" s="37">
        <f>ROW()</f>
        <v>2622</v>
      </c>
      <c r="C2622" s="6" t="s">
        <v>26</v>
      </c>
      <c r="I2622" s="17"/>
      <c r="N2622" s="652">
        <v>0</v>
      </c>
      <c r="O2622" s="650">
        <v>0</v>
      </c>
      <c r="P2622" s="650">
        <v>0</v>
      </c>
      <c r="Q2622" s="650">
        <v>0</v>
      </c>
      <c r="R2622" s="650">
        <v>0</v>
      </c>
      <c r="S2622" s="653">
        <v>0</v>
      </c>
      <c r="T2622" s="12">
        <f t="shared" si="1920"/>
        <v>0</v>
      </c>
      <c r="U2622" s="12">
        <f t="shared" si="1920"/>
        <v>0</v>
      </c>
      <c r="V2622" s="12">
        <f t="shared" si="1920"/>
        <v>0</v>
      </c>
      <c r="W2622" s="12">
        <f t="shared" si="1920"/>
        <v>-0.11012853292792482</v>
      </c>
      <c r="X2622" s="29">
        <f t="shared" si="1920"/>
        <v>-0.11198811415935318</v>
      </c>
      <c r="Y2622" s="12">
        <f t="shared" ref="Y2622:AH2622" si="1925">Y2642*Y$33</f>
        <v>0</v>
      </c>
      <c r="Z2622" s="12">
        <f t="shared" si="1925"/>
        <v>0</v>
      </c>
      <c r="AA2622" s="12">
        <f t="shared" si="1925"/>
        <v>0</v>
      </c>
      <c r="AB2622" s="12">
        <f t="shared" si="1925"/>
        <v>0</v>
      </c>
      <c r="AC2622" s="29">
        <f t="shared" si="1925"/>
        <v>0</v>
      </c>
      <c r="AD2622" s="255">
        <f t="shared" si="1925"/>
        <v>0</v>
      </c>
      <c r="AE2622" s="12">
        <f t="shared" si="1925"/>
        <v>0</v>
      </c>
      <c r="AF2622" s="12">
        <f t="shared" si="1925"/>
        <v>0</v>
      </c>
      <c r="AG2622" s="12">
        <f t="shared" si="1925"/>
        <v>0</v>
      </c>
      <c r="AH2622" s="29">
        <f t="shared" si="1925"/>
        <v>0</v>
      </c>
      <c r="AI2622" s="255">
        <f t="shared" ref="AI2622:AM2622" si="1926">AI2642*AI$33</f>
        <v>0</v>
      </c>
      <c r="AJ2622" s="12">
        <f t="shared" si="1926"/>
        <v>0</v>
      </c>
      <c r="AK2622" s="12">
        <f t="shared" si="1926"/>
        <v>0</v>
      </c>
      <c r="AL2622" s="12">
        <f t="shared" si="1926"/>
        <v>0</v>
      </c>
      <c r="AM2622" s="29">
        <f t="shared" si="1926"/>
        <v>0</v>
      </c>
    </row>
    <row r="2623" spans="1:40" outlineLevel="2">
      <c r="A2623" s="37">
        <f>ROW()</f>
        <v>2623</v>
      </c>
      <c r="C2623" s="6" t="s">
        <v>383</v>
      </c>
      <c r="I2623" s="17"/>
      <c r="N2623" s="652">
        <v>0</v>
      </c>
      <c r="O2623" s="650">
        <v>0</v>
      </c>
      <c r="P2623" s="650">
        <v>0</v>
      </c>
      <c r="Q2623" s="650">
        <v>0</v>
      </c>
      <c r="R2623" s="650">
        <v>0</v>
      </c>
      <c r="S2623" s="653">
        <v>0</v>
      </c>
      <c r="T2623" s="12">
        <f>T2643*T$33</f>
        <v>0</v>
      </c>
      <c r="U2623" s="12">
        <f>U2643*U$33</f>
        <v>0</v>
      </c>
      <c r="V2623" s="12">
        <f>V2643*V$33</f>
        <v>0</v>
      </c>
      <c r="W2623" s="12">
        <f>W2643*W$33</f>
        <v>0</v>
      </c>
      <c r="X2623" s="29">
        <f>X2643*X$33</f>
        <v>0</v>
      </c>
      <c r="Y2623" s="12">
        <f t="shared" ref="Y2623:AH2623" si="1927">Y2643*Y$33</f>
        <v>0</v>
      </c>
      <c r="Z2623" s="12">
        <f t="shared" si="1927"/>
        <v>0</v>
      </c>
      <c r="AA2623" s="12">
        <f t="shared" si="1927"/>
        <v>0</v>
      </c>
      <c r="AB2623" s="12">
        <f t="shared" si="1927"/>
        <v>0</v>
      </c>
      <c r="AC2623" s="29">
        <f t="shared" si="1927"/>
        <v>0</v>
      </c>
      <c r="AD2623" s="255">
        <f t="shared" si="1927"/>
        <v>0</v>
      </c>
      <c r="AE2623" s="12">
        <f t="shared" si="1927"/>
        <v>0</v>
      </c>
      <c r="AF2623" s="12">
        <f t="shared" si="1927"/>
        <v>0</v>
      </c>
      <c r="AG2623" s="12">
        <f t="shared" si="1927"/>
        <v>0</v>
      </c>
      <c r="AH2623" s="29">
        <f t="shared" si="1927"/>
        <v>0</v>
      </c>
      <c r="AI2623" s="255">
        <f t="shared" ref="AI2623:AM2623" si="1928">AI2643*AI$33</f>
        <v>0</v>
      </c>
      <c r="AJ2623" s="12">
        <f t="shared" si="1928"/>
        <v>0</v>
      </c>
      <c r="AK2623" s="12">
        <f t="shared" si="1928"/>
        <v>0</v>
      </c>
      <c r="AL2623" s="12">
        <f t="shared" si="1928"/>
        <v>0</v>
      </c>
      <c r="AM2623" s="29">
        <f t="shared" si="1928"/>
        <v>0</v>
      </c>
    </row>
    <row r="2624" spans="1:40" outlineLevel="2">
      <c r="A2624" s="37">
        <f>ROW()</f>
        <v>2624</v>
      </c>
      <c r="C2624" s="6" t="s">
        <v>673</v>
      </c>
      <c r="I2624" s="17"/>
      <c r="N2624" s="652"/>
      <c r="O2624" s="650"/>
      <c r="P2624" s="650"/>
      <c r="Q2624" s="650"/>
      <c r="R2624" s="650"/>
      <c r="S2624" s="653"/>
      <c r="T2624" s="12"/>
      <c r="U2624" s="12"/>
      <c r="V2624" s="12"/>
      <c r="W2624" s="12"/>
      <c r="X2624" s="29"/>
      <c r="Y2624" s="12"/>
      <c r="Z2624" s="12"/>
      <c r="AA2624" s="12"/>
      <c r="AB2624" s="12"/>
      <c r="AC2624" s="29"/>
      <c r="AD2624" s="255"/>
      <c r="AE2624" s="12"/>
      <c r="AF2624" s="12"/>
      <c r="AG2624" s="12"/>
      <c r="AH2624" s="29"/>
      <c r="AI2624" s="255">
        <f t="shared" ref="AI2624:AM2624" si="1929">AI2644*AI$33</f>
        <v>0</v>
      </c>
      <c r="AJ2624" s="12">
        <f t="shared" si="1929"/>
        <v>0</v>
      </c>
      <c r="AK2624" s="12">
        <f t="shared" si="1929"/>
        <v>0</v>
      </c>
      <c r="AL2624" s="12">
        <f t="shared" si="1929"/>
        <v>0</v>
      </c>
      <c r="AM2624" s="29">
        <f t="shared" si="1929"/>
        <v>0</v>
      </c>
    </row>
    <row r="2625" spans="1:39" outlineLevel="2">
      <c r="A2625" s="37">
        <f>ROW()</f>
        <v>2625</v>
      </c>
      <c r="C2625" s="6" t="s">
        <v>674</v>
      </c>
      <c r="I2625" s="17"/>
      <c r="N2625" s="652"/>
      <c r="O2625" s="650"/>
      <c r="P2625" s="650"/>
      <c r="Q2625" s="650"/>
      <c r="R2625" s="650"/>
      <c r="S2625" s="653"/>
      <c r="T2625" s="12"/>
      <c r="U2625" s="12"/>
      <c r="V2625" s="12"/>
      <c r="W2625" s="12"/>
      <c r="X2625" s="29"/>
      <c r="Y2625" s="12"/>
      <c r="Z2625" s="12"/>
      <c r="AA2625" s="12"/>
      <c r="AB2625" s="12"/>
      <c r="AC2625" s="29"/>
      <c r="AD2625" s="255"/>
      <c r="AE2625" s="12"/>
      <c r="AF2625" s="12"/>
      <c r="AG2625" s="12"/>
      <c r="AH2625" s="29"/>
      <c r="AI2625" s="255">
        <f t="shared" ref="AI2625:AM2625" si="1930">AI2645*AI$33</f>
        <v>0</v>
      </c>
      <c r="AJ2625" s="12">
        <f t="shared" si="1930"/>
        <v>0</v>
      </c>
      <c r="AK2625" s="12">
        <f t="shared" si="1930"/>
        <v>0</v>
      </c>
      <c r="AL2625" s="12">
        <f t="shared" si="1930"/>
        <v>0</v>
      </c>
      <c r="AM2625" s="29">
        <f t="shared" si="1930"/>
        <v>0</v>
      </c>
    </row>
    <row r="2626" spans="1:39" outlineLevel="2">
      <c r="A2626" s="37">
        <f>ROW()</f>
        <v>2626</v>
      </c>
      <c r="C2626" s="30" t="s">
        <v>445</v>
      </c>
      <c r="D2626" s="30"/>
      <c r="E2626" s="30"/>
      <c r="F2626" s="30"/>
      <c r="G2626" s="30"/>
      <c r="H2626" s="30"/>
      <c r="I2626" s="268"/>
      <c r="J2626" s="30"/>
      <c r="K2626" s="30"/>
      <c r="L2626" s="30"/>
      <c r="M2626" s="30"/>
      <c r="N2626" s="654">
        <v>0</v>
      </c>
      <c r="O2626" s="651">
        <v>0</v>
      </c>
      <c r="P2626" s="651">
        <v>0</v>
      </c>
      <c r="Q2626" s="651">
        <v>0</v>
      </c>
      <c r="R2626" s="651">
        <v>0</v>
      </c>
      <c r="S2626" s="655">
        <v>0</v>
      </c>
      <c r="T2626" s="260">
        <f t="shared" ref="T2626:AM2626" si="1931">T2552</f>
        <v>0</v>
      </c>
      <c r="U2626" s="22">
        <f t="shared" si="1931"/>
        <v>0</v>
      </c>
      <c r="V2626" s="22">
        <f t="shared" si="1931"/>
        <v>0</v>
      </c>
      <c r="W2626" s="22">
        <f t="shared" si="1931"/>
        <v>0</v>
      </c>
      <c r="X2626" s="28">
        <f t="shared" si="1931"/>
        <v>0</v>
      </c>
      <c r="Y2626" s="22">
        <f t="shared" si="1931"/>
        <v>0</v>
      </c>
      <c r="Z2626" s="22">
        <f t="shared" si="1931"/>
        <v>0</v>
      </c>
      <c r="AA2626" s="22">
        <f t="shared" si="1931"/>
        <v>0</v>
      </c>
      <c r="AB2626" s="22">
        <f t="shared" si="1931"/>
        <v>0</v>
      </c>
      <c r="AC2626" s="28">
        <f t="shared" si="1931"/>
        <v>0</v>
      </c>
      <c r="AD2626" s="256">
        <f t="shared" si="1931"/>
        <v>0</v>
      </c>
      <c r="AE2626" s="22">
        <f t="shared" si="1931"/>
        <v>0</v>
      </c>
      <c r="AF2626" s="22">
        <f t="shared" si="1931"/>
        <v>0</v>
      </c>
      <c r="AG2626" s="22">
        <f t="shared" si="1931"/>
        <v>0</v>
      </c>
      <c r="AH2626" s="28">
        <f t="shared" si="1931"/>
        <v>0</v>
      </c>
      <c r="AI2626" s="256">
        <f t="shared" si="1931"/>
        <v>0</v>
      </c>
      <c r="AJ2626" s="22">
        <f t="shared" si="1931"/>
        <v>0</v>
      </c>
      <c r="AK2626" s="22">
        <f t="shared" si="1931"/>
        <v>0</v>
      </c>
      <c r="AL2626" s="22">
        <f t="shared" si="1931"/>
        <v>0</v>
      </c>
      <c r="AM2626" s="28">
        <f t="shared" si="1931"/>
        <v>0</v>
      </c>
    </row>
    <row r="2627" spans="1:39" outlineLevel="2">
      <c r="A2627" s="37">
        <f>ROW()</f>
        <v>2627</v>
      </c>
      <c r="C2627" s="6" t="s">
        <v>1</v>
      </c>
      <c r="I2627" s="17"/>
      <c r="N2627" s="204">
        <f t="shared" ref="N2627:AH2627" si="1932">SUM(N2619:N2626)</f>
        <v>0</v>
      </c>
      <c r="O2627" s="9">
        <f t="shared" si="1932"/>
        <v>0</v>
      </c>
      <c r="P2627" s="9">
        <f t="shared" si="1932"/>
        <v>0</v>
      </c>
      <c r="Q2627" s="9">
        <f t="shared" si="1932"/>
        <v>0</v>
      </c>
      <c r="R2627" s="9">
        <f t="shared" si="1932"/>
        <v>0</v>
      </c>
      <c r="S2627" s="18">
        <f t="shared" si="1932"/>
        <v>0</v>
      </c>
      <c r="T2627" s="9">
        <f t="shared" si="1932"/>
        <v>-2.1888862068965516</v>
      </c>
      <c r="U2627" s="9">
        <f t="shared" si="1932"/>
        <v>-2.2371382074493815</v>
      </c>
      <c r="V2627" s="9">
        <f t="shared" si="1932"/>
        <v>-2.2985498445166197</v>
      </c>
      <c r="W2627" s="9">
        <f t="shared" si="1932"/>
        <v>-2.4481572869877684</v>
      </c>
      <c r="X2627" s="18">
        <f t="shared" si="1932"/>
        <v>-2.4894957777624214</v>
      </c>
      <c r="Y2627" s="9">
        <f t="shared" si="1932"/>
        <v>0</v>
      </c>
      <c r="Z2627" s="9">
        <f t="shared" si="1932"/>
        <v>0</v>
      </c>
      <c r="AA2627" s="9">
        <f t="shared" si="1932"/>
        <v>0</v>
      </c>
      <c r="AB2627" s="9">
        <f t="shared" si="1932"/>
        <v>0</v>
      </c>
      <c r="AC2627" s="18">
        <f t="shared" si="1932"/>
        <v>0</v>
      </c>
      <c r="AD2627" s="204">
        <f t="shared" si="1932"/>
        <v>0</v>
      </c>
      <c r="AE2627" s="9">
        <f t="shared" si="1932"/>
        <v>0</v>
      </c>
      <c r="AF2627" s="9">
        <f t="shared" si="1932"/>
        <v>0</v>
      </c>
      <c r="AG2627" s="9">
        <f t="shared" si="1932"/>
        <v>0</v>
      </c>
      <c r="AH2627" s="18">
        <f t="shared" si="1932"/>
        <v>0</v>
      </c>
      <c r="AI2627" s="204">
        <f t="shared" ref="AI2627:AM2627" si="1933">SUM(AI2619:AI2626)</f>
        <v>0</v>
      </c>
      <c r="AJ2627" s="9">
        <f t="shared" si="1933"/>
        <v>0</v>
      </c>
      <c r="AK2627" s="9">
        <f t="shared" si="1933"/>
        <v>0</v>
      </c>
      <c r="AL2627" s="9">
        <f t="shared" si="1933"/>
        <v>0</v>
      </c>
      <c r="AM2627" s="18">
        <f t="shared" si="1933"/>
        <v>0</v>
      </c>
    </row>
    <row r="2628" spans="1:39" outlineLevel="2">
      <c r="A2628" s="37">
        <f>ROW()</f>
        <v>2628</v>
      </c>
      <c r="B2628" s="64" t="s">
        <v>388</v>
      </c>
      <c r="H2628" s="39"/>
      <c r="I2628" s="265"/>
      <c r="J2628" s="224"/>
      <c r="K2628" s="224"/>
      <c r="L2628" s="224"/>
      <c r="M2628" s="224"/>
      <c r="N2628" s="1284"/>
      <c r="O2628" s="1285"/>
      <c r="P2628" s="1285"/>
      <c r="Q2628" s="1285"/>
      <c r="R2628" s="1285"/>
      <c r="S2628" s="1286"/>
      <c r="T2628" s="1346" t="s">
        <v>262</v>
      </c>
      <c r="U2628" s="1346"/>
      <c r="V2628" s="1346"/>
      <c r="W2628" s="1346"/>
      <c r="X2628" s="1347"/>
      <c r="Y2628" s="1270"/>
      <c r="Z2628" s="1271"/>
      <c r="AA2628" s="1271"/>
      <c r="AB2628" s="1271"/>
      <c r="AC2628" s="1272"/>
      <c r="AD2628" s="1270"/>
      <c r="AE2628" s="1271"/>
      <c r="AF2628" s="1271"/>
      <c r="AG2628" s="1271"/>
      <c r="AH2628" s="1272"/>
      <c r="AI2628" s="1270"/>
      <c r="AJ2628" s="1271"/>
      <c r="AK2628" s="1271"/>
      <c r="AL2628" s="1271"/>
      <c r="AM2628" s="1272"/>
    </row>
    <row r="2629" spans="1:39" outlineLevel="2">
      <c r="A2629" s="37">
        <f>ROW()</f>
        <v>2629</v>
      </c>
      <c r="C2629" s="6" t="s">
        <v>37</v>
      </c>
      <c r="I2629" s="17"/>
      <c r="N2629" s="255"/>
      <c r="O2629" s="12"/>
      <c r="P2629" s="12"/>
      <c r="Q2629" s="12"/>
      <c r="R2629" s="12"/>
      <c r="S2629" s="29"/>
      <c r="T2629" s="9"/>
      <c r="U2629" s="9"/>
      <c r="V2629" s="9"/>
      <c r="W2629" s="9"/>
      <c r="X2629" s="18"/>
      <c r="Y2629" s="178"/>
      <c r="Z2629" s="178"/>
      <c r="AA2629" s="178"/>
      <c r="AB2629" s="178"/>
      <c r="AC2629" s="277"/>
      <c r="AD2629" s="398"/>
      <c r="AE2629" s="178"/>
      <c r="AF2629" s="178"/>
      <c r="AG2629" s="178"/>
      <c r="AH2629" s="277"/>
      <c r="AI2629" s="398"/>
      <c r="AJ2629" s="178"/>
      <c r="AK2629" s="178"/>
      <c r="AL2629" s="178"/>
      <c r="AM2629" s="277"/>
    </row>
    <row r="2630" spans="1:39" outlineLevel="2">
      <c r="A2630" s="37">
        <f>ROW()</f>
        <v>2630</v>
      </c>
      <c r="C2630" s="6" t="s">
        <v>38</v>
      </c>
      <c r="I2630" s="17"/>
      <c r="N2630" s="255"/>
      <c r="O2630" s="12"/>
      <c r="P2630" s="12"/>
      <c r="Q2630" s="12"/>
      <c r="R2630" s="12"/>
      <c r="S2630" s="29"/>
      <c r="T2630" s="650">
        <v>-0.22800000000000001</v>
      </c>
      <c r="U2630" s="650">
        <v>-0.22800000000000001</v>
      </c>
      <c r="V2630" s="650">
        <v>-0.22800000000000001</v>
      </c>
      <c r="W2630" s="650">
        <v>-0.22800000000000001</v>
      </c>
      <c r="X2630" s="653">
        <v>-0.22800000000000001</v>
      </c>
      <c r="Y2630" s="23"/>
      <c r="Z2630" s="23"/>
      <c r="AA2630" s="23"/>
      <c r="AB2630" s="23"/>
      <c r="AC2630" s="27"/>
      <c r="AD2630" s="397"/>
      <c r="AE2630" s="23"/>
      <c r="AF2630" s="23"/>
      <c r="AG2630" s="23"/>
      <c r="AH2630" s="27"/>
      <c r="AI2630" s="397"/>
      <c r="AJ2630" s="23"/>
      <c r="AK2630" s="23"/>
      <c r="AL2630" s="23"/>
      <c r="AM2630" s="27"/>
    </row>
    <row r="2631" spans="1:39" outlineLevel="2">
      <c r="A2631" s="37">
        <f>ROW()</f>
        <v>2631</v>
      </c>
      <c r="C2631" s="6" t="s">
        <v>382</v>
      </c>
      <c r="I2631" s="17"/>
      <c r="N2631" s="255"/>
      <c r="O2631" s="12"/>
      <c r="P2631" s="12"/>
      <c r="Q2631" s="12"/>
      <c r="R2631" s="12"/>
      <c r="S2631" s="29"/>
      <c r="T2631" s="687">
        <f>-1.312-0.583</f>
        <v>-1.895</v>
      </c>
      <c r="U2631" s="687">
        <f>-1.312-0.583</f>
        <v>-1.895</v>
      </c>
      <c r="V2631" s="687">
        <f>-1.312-0.583</f>
        <v>-1.895</v>
      </c>
      <c r="W2631" s="687">
        <f>-1.312-0.583</f>
        <v>-1.895</v>
      </c>
      <c r="X2631" s="688">
        <f>-1.312-0.583</f>
        <v>-1.895</v>
      </c>
      <c r="Y2631" s="12"/>
      <c r="Z2631" s="12"/>
      <c r="AA2631" s="12"/>
      <c r="AB2631" s="12"/>
      <c r="AC2631" s="29"/>
      <c r="AD2631" s="255"/>
      <c r="AE2631" s="12"/>
      <c r="AF2631" s="12"/>
      <c r="AG2631" s="12"/>
      <c r="AH2631" s="29"/>
      <c r="AI2631" s="255"/>
      <c r="AJ2631" s="12"/>
      <c r="AK2631" s="12"/>
      <c r="AL2631" s="12"/>
      <c r="AM2631" s="29"/>
    </row>
    <row r="2632" spans="1:39" outlineLevel="2">
      <c r="A2632" s="37">
        <f>ROW()</f>
        <v>2632</v>
      </c>
      <c r="C2632" s="6" t="s">
        <v>26</v>
      </c>
      <c r="I2632" s="17"/>
      <c r="N2632" s="255"/>
      <c r="O2632" s="12"/>
      <c r="P2632" s="12"/>
      <c r="Q2632" s="12"/>
      <c r="R2632" s="12"/>
      <c r="S2632" s="29"/>
      <c r="T2632" s="650">
        <v>0</v>
      </c>
      <c r="U2632" s="650">
        <v>0</v>
      </c>
      <c r="V2632" s="650">
        <v>0</v>
      </c>
      <c r="W2632" s="650">
        <v>-0.1</v>
      </c>
      <c r="X2632" s="653">
        <v>-0.1</v>
      </c>
      <c r="Y2632" s="23"/>
      <c r="Z2632" s="23"/>
      <c r="AA2632" s="23"/>
      <c r="AB2632" s="23"/>
      <c r="AC2632" s="27"/>
      <c r="AD2632" s="397"/>
      <c r="AE2632" s="23"/>
      <c r="AF2632" s="23"/>
      <c r="AG2632" s="23"/>
      <c r="AH2632" s="27"/>
      <c r="AI2632" s="397"/>
      <c r="AJ2632" s="23"/>
      <c r="AK2632" s="23"/>
      <c r="AL2632" s="23"/>
      <c r="AM2632" s="27"/>
    </row>
    <row r="2633" spans="1:39" outlineLevel="2">
      <c r="A2633" s="37">
        <f>ROW()</f>
        <v>2633</v>
      </c>
      <c r="C2633" s="6" t="s">
        <v>383</v>
      </c>
      <c r="I2633" s="17"/>
      <c r="N2633" s="255"/>
      <c r="O2633" s="12"/>
      <c r="P2633" s="12"/>
      <c r="Q2633" s="12"/>
      <c r="R2633" s="12"/>
      <c r="S2633" s="29"/>
      <c r="T2633" s="662">
        <v>0</v>
      </c>
      <c r="U2633" s="662">
        <v>0.54850725896354868</v>
      </c>
      <c r="V2633" s="662">
        <v>1.2660037331225045</v>
      </c>
      <c r="W2633" s="662">
        <v>1.5723187689279294</v>
      </c>
      <c r="X2633" s="663">
        <v>1.9479615557966472</v>
      </c>
      <c r="Y2633" s="12"/>
      <c r="Z2633" s="12"/>
      <c r="AA2633" s="12"/>
      <c r="AB2633" s="12"/>
      <c r="AC2633" s="29"/>
      <c r="AD2633" s="255"/>
      <c r="AE2633" s="12"/>
      <c r="AF2633" s="12"/>
      <c r="AG2633" s="12"/>
      <c r="AH2633" s="29"/>
      <c r="AI2633" s="255"/>
      <c r="AJ2633" s="12"/>
      <c r="AK2633" s="12"/>
      <c r="AL2633" s="12"/>
      <c r="AM2633" s="29"/>
    </row>
    <row r="2634" spans="1:39" outlineLevel="2">
      <c r="A2634" s="37">
        <f>ROW()</f>
        <v>2634</v>
      </c>
      <c r="C2634" s="6" t="s">
        <v>673</v>
      </c>
      <c r="I2634" s="17"/>
      <c r="N2634" s="255"/>
      <c r="O2634" s="12"/>
      <c r="P2634" s="12"/>
      <c r="Q2634" s="12"/>
      <c r="R2634" s="12"/>
      <c r="S2634" s="29"/>
      <c r="T2634" s="662"/>
      <c r="U2634" s="662"/>
      <c r="V2634" s="662"/>
      <c r="W2634" s="662"/>
      <c r="X2634" s="663"/>
      <c r="Y2634" s="12"/>
      <c r="Z2634" s="12"/>
      <c r="AA2634" s="12"/>
      <c r="AB2634" s="12"/>
      <c r="AC2634" s="29"/>
      <c r="AD2634" s="255"/>
      <c r="AE2634" s="12"/>
      <c r="AF2634" s="12"/>
      <c r="AG2634" s="12"/>
      <c r="AH2634" s="29"/>
      <c r="AI2634" s="255"/>
      <c r="AJ2634" s="12"/>
      <c r="AK2634" s="12"/>
      <c r="AL2634" s="12"/>
      <c r="AM2634" s="29"/>
    </row>
    <row r="2635" spans="1:39" outlineLevel="2">
      <c r="A2635" s="37">
        <f>ROW()</f>
        <v>2635</v>
      </c>
      <c r="C2635" s="6" t="s">
        <v>674</v>
      </c>
      <c r="I2635" s="17"/>
      <c r="N2635" s="255"/>
      <c r="O2635" s="12"/>
      <c r="P2635" s="12"/>
      <c r="Q2635" s="12"/>
      <c r="R2635" s="12"/>
      <c r="S2635" s="29"/>
      <c r="T2635" s="662"/>
      <c r="U2635" s="662"/>
      <c r="V2635" s="662"/>
      <c r="W2635" s="662"/>
      <c r="X2635" s="663"/>
      <c r="Y2635" s="12"/>
      <c r="Z2635" s="12"/>
      <c r="AA2635" s="12"/>
      <c r="AB2635" s="12"/>
      <c r="AC2635" s="29"/>
      <c r="AD2635" s="255"/>
      <c r="AE2635" s="12"/>
      <c r="AF2635" s="12"/>
      <c r="AG2635" s="12"/>
      <c r="AH2635" s="29"/>
      <c r="AI2635" s="255"/>
      <c r="AJ2635" s="12"/>
      <c r="AK2635" s="12"/>
      <c r="AL2635" s="12"/>
      <c r="AM2635" s="29"/>
    </row>
    <row r="2636" spans="1:39" outlineLevel="2">
      <c r="A2636" s="37">
        <f>ROW()</f>
        <v>2636</v>
      </c>
      <c r="C2636" s="30" t="s">
        <v>445</v>
      </c>
      <c r="D2636" s="30"/>
      <c r="E2636" s="30"/>
      <c r="F2636" s="30"/>
      <c r="G2636" s="30"/>
      <c r="H2636" s="30"/>
      <c r="I2636" s="268"/>
      <c r="J2636" s="30"/>
      <c r="K2636" s="30"/>
      <c r="L2636" s="30"/>
      <c r="M2636" s="30"/>
      <c r="N2636" s="256"/>
      <c r="O2636" s="22"/>
      <c r="P2636" s="22"/>
      <c r="Q2636" s="22"/>
      <c r="R2636" s="22"/>
      <c r="S2636" s="28"/>
      <c r="T2636" s="689">
        <v>-9.9554031112063148E-3</v>
      </c>
      <c r="U2636" s="689">
        <v>-1.0026387565230242E-2</v>
      </c>
      <c r="V2636" s="689">
        <v>-9.9562286318337252E-3</v>
      </c>
      <c r="W2636" s="689">
        <v>-1.7890973644012624</v>
      </c>
      <c r="X2636" s="690">
        <v>-1.781784129071595</v>
      </c>
      <c r="Y2636" s="22"/>
      <c r="Z2636" s="22"/>
      <c r="AA2636" s="22"/>
      <c r="AB2636" s="22"/>
      <c r="AC2636" s="28"/>
      <c r="AD2636" s="256"/>
      <c r="AE2636" s="22"/>
      <c r="AF2636" s="22"/>
      <c r="AG2636" s="22"/>
      <c r="AH2636" s="28"/>
      <c r="AI2636" s="256"/>
      <c r="AJ2636" s="22"/>
      <c r="AK2636" s="22"/>
      <c r="AL2636" s="22"/>
      <c r="AM2636" s="28"/>
    </row>
    <row r="2637" spans="1:39" outlineLevel="2">
      <c r="A2637" s="37">
        <f>ROW()</f>
        <v>2637</v>
      </c>
      <c r="C2637" s="6" t="s">
        <v>1</v>
      </c>
      <c r="I2637" s="17"/>
      <c r="N2637" s="204"/>
      <c r="O2637" s="9"/>
      <c r="P2637" s="9"/>
      <c r="Q2637" s="9"/>
      <c r="R2637" s="9"/>
      <c r="S2637" s="18"/>
      <c r="T2637" s="9">
        <f>SUM(T2629:T2636)</f>
        <v>-2.1329554031112066</v>
      </c>
      <c r="U2637" s="9">
        <f>SUM(U2629:U2636)</f>
        <v>-1.5845191286016818</v>
      </c>
      <c r="V2637" s="9">
        <f>SUM(V2629:V2636)</f>
        <v>-0.86695249550932951</v>
      </c>
      <c r="W2637" s="9">
        <f>SUM(W2629:W2636)</f>
        <v>-2.4397785954733333</v>
      </c>
      <c r="X2637" s="18">
        <f>SUM(X2629:X2636)</f>
        <v>-2.0568225732749479</v>
      </c>
      <c r="Y2637" s="9"/>
      <c r="Z2637" s="9"/>
      <c r="AA2637" s="9"/>
      <c r="AB2637" s="9"/>
      <c r="AC2637" s="18"/>
      <c r="AD2637" s="204"/>
      <c r="AE2637" s="9"/>
      <c r="AF2637" s="9"/>
      <c r="AG2637" s="9"/>
      <c r="AH2637" s="18"/>
      <c r="AI2637" s="204"/>
      <c r="AJ2637" s="9"/>
      <c r="AK2637" s="9"/>
      <c r="AL2637" s="9"/>
      <c r="AM2637" s="18"/>
    </row>
    <row r="2638" spans="1:39" outlineLevel="2">
      <c r="A2638" s="37">
        <f>ROW()</f>
        <v>2638</v>
      </c>
      <c r="B2638" s="64" t="s">
        <v>327</v>
      </c>
      <c r="H2638" s="39"/>
      <c r="I2638" s="265"/>
      <c r="J2638" s="224"/>
      <c r="K2638" s="224"/>
      <c r="L2638" s="224"/>
      <c r="M2638" s="224"/>
      <c r="N2638" s="1284" t="str">
        <f>"AA2 [m$ "&amp;$E$33&amp;"]"</f>
        <v>AA2 [m$ 31/12/2024]</v>
      </c>
      <c r="O2638" s="1285"/>
      <c r="P2638" s="1285"/>
      <c r="Q2638" s="1285"/>
      <c r="R2638" s="1285"/>
      <c r="S2638" s="1286"/>
      <c r="T2638" s="1285" t="str">
        <f>"AA3 [m$ "&amp;$E$33&amp;"]"</f>
        <v>AA3 [m$ 31/12/2024]</v>
      </c>
      <c r="U2638" s="1285"/>
      <c r="V2638" s="1285"/>
      <c r="W2638" s="1285"/>
      <c r="X2638" s="1286"/>
      <c r="Y2638" s="1284" t="str">
        <f>"AA4 [m$ "&amp;$E$33&amp;"]"</f>
        <v>AA4 [m$ 31/12/2024]</v>
      </c>
      <c r="Z2638" s="1285"/>
      <c r="AA2638" s="1285"/>
      <c r="AB2638" s="1285"/>
      <c r="AC2638" s="1286"/>
      <c r="AD2638" s="1284" t="str">
        <f>"AA5 [m$ "&amp;$E$33&amp;"]"</f>
        <v>AA5 [m$ 31/12/2024]</v>
      </c>
      <c r="AE2638" s="1285"/>
      <c r="AF2638" s="1285"/>
      <c r="AG2638" s="1285"/>
      <c r="AH2638" s="1286"/>
      <c r="AI2638" s="1284" t="str">
        <f>"AA6 [m$ "&amp;$E$33&amp;"]"</f>
        <v>AA6 [m$ 31/12/2024]</v>
      </c>
      <c r="AJ2638" s="1285"/>
      <c r="AK2638" s="1285"/>
      <c r="AL2638" s="1285"/>
      <c r="AM2638" s="1286"/>
    </row>
    <row r="2639" spans="1:39" outlineLevel="2">
      <c r="A2639" s="37">
        <f>ROW()</f>
        <v>2639</v>
      </c>
      <c r="C2639" s="6" t="s">
        <v>37</v>
      </c>
      <c r="I2639" s="17"/>
      <c r="N2639" s="255">
        <f t="shared" ref="N2639:S2643" si="1934">N2619/N$33</f>
        <v>0</v>
      </c>
      <c r="O2639" s="12">
        <f t="shared" si="1934"/>
        <v>0</v>
      </c>
      <c r="P2639" s="12">
        <f t="shared" si="1934"/>
        <v>0</v>
      </c>
      <c r="Q2639" s="12">
        <f t="shared" si="1934"/>
        <v>0</v>
      </c>
      <c r="R2639" s="12">
        <f t="shared" si="1934"/>
        <v>0</v>
      </c>
      <c r="S2639" s="29">
        <f t="shared" si="1934"/>
        <v>0</v>
      </c>
      <c r="T2639" s="9">
        <f t="shared" ref="T2639:X2642" si="1935">T2629*$X$33/$S$33</f>
        <v>0</v>
      </c>
      <c r="U2639" s="9">
        <f t="shared" si="1935"/>
        <v>0</v>
      </c>
      <c r="V2639" s="9">
        <f t="shared" si="1935"/>
        <v>0</v>
      </c>
      <c r="W2639" s="9">
        <f t="shared" si="1935"/>
        <v>0</v>
      </c>
      <c r="X2639" s="18">
        <f t="shared" si="1935"/>
        <v>0</v>
      </c>
      <c r="Y2639" s="9">
        <f t="shared" ref="Y2639:AH2639" si="1936">Y2619/Y$33</f>
        <v>0</v>
      </c>
      <c r="Z2639" s="9">
        <f t="shared" si="1936"/>
        <v>0</v>
      </c>
      <c r="AA2639" s="9">
        <f t="shared" si="1936"/>
        <v>0</v>
      </c>
      <c r="AB2639" s="9">
        <f t="shared" si="1936"/>
        <v>0</v>
      </c>
      <c r="AC2639" s="18">
        <f t="shared" si="1936"/>
        <v>0</v>
      </c>
      <c r="AD2639" s="204">
        <f t="shared" si="1936"/>
        <v>0</v>
      </c>
      <c r="AE2639" s="9">
        <f t="shared" si="1936"/>
        <v>0</v>
      </c>
      <c r="AF2639" s="9">
        <f t="shared" si="1936"/>
        <v>0</v>
      </c>
      <c r="AG2639" s="9">
        <f t="shared" si="1936"/>
        <v>0</v>
      </c>
      <c r="AH2639" s="18">
        <f t="shared" si="1936"/>
        <v>0</v>
      </c>
      <c r="AI2639" s="204">
        <f t="shared" ref="AI2639:AM2639" si="1937">AI2619/AI$33</f>
        <v>0</v>
      </c>
      <c r="AJ2639" s="9">
        <f t="shared" si="1937"/>
        <v>0</v>
      </c>
      <c r="AK2639" s="9">
        <f t="shared" si="1937"/>
        <v>0</v>
      </c>
      <c r="AL2639" s="9">
        <f t="shared" si="1937"/>
        <v>0</v>
      </c>
      <c r="AM2639" s="18">
        <f t="shared" si="1937"/>
        <v>0</v>
      </c>
    </row>
    <row r="2640" spans="1:39" outlineLevel="2">
      <c r="A2640" s="37">
        <f>ROW()</f>
        <v>2640</v>
      </c>
      <c r="C2640" s="6" t="s">
        <v>38</v>
      </c>
      <c r="I2640" s="17"/>
      <c r="N2640" s="255">
        <f t="shared" si="1934"/>
        <v>0</v>
      </c>
      <c r="O2640" s="12">
        <f t="shared" si="1934"/>
        <v>0</v>
      </c>
      <c r="P2640" s="12">
        <f t="shared" si="1934"/>
        <v>0</v>
      </c>
      <c r="Q2640" s="12">
        <f t="shared" si="1934"/>
        <v>0</v>
      </c>
      <c r="R2640" s="12">
        <f t="shared" si="1934"/>
        <v>0</v>
      </c>
      <c r="S2640" s="29">
        <f t="shared" si="1934"/>
        <v>0</v>
      </c>
      <c r="T2640" s="23">
        <f t="shared" si="1935"/>
        <v>-0.25533290028332528</v>
      </c>
      <c r="U2640" s="23">
        <f t="shared" si="1935"/>
        <v>-0.25533290028332528</v>
      </c>
      <c r="V2640" s="23">
        <f t="shared" si="1935"/>
        <v>-0.25533290028332528</v>
      </c>
      <c r="W2640" s="23">
        <f t="shared" si="1935"/>
        <v>-0.25533290028332528</v>
      </c>
      <c r="X2640" s="27">
        <f t="shared" si="1935"/>
        <v>-0.25533290028332528</v>
      </c>
      <c r="Y2640" s="650"/>
      <c r="Z2640" s="650"/>
      <c r="AA2640" s="650"/>
      <c r="AB2640" s="650"/>
      <c r="AC2640" s="653"/>
      <c r="AD2640" s="652"/>
      <c r="AE2640" s="650"/>
      <c r="AF2640" s="650"/>
      <c r="AG2640" s="650"/>
      <c r="AH2640" s="653"/>
      <c r="AI2640" s="652"/>
      <c r="AJ2640" s="650"/>
      <c r="AK2640" s="650"/>
      <c r="AL2640" s="650"/>
      <c r="AM2640" s="653"/>
    </row>
    <row r="2641" spans="1:39" outlineLevel="2">
      <c r="A2641" s="37">
        <f>ROW()</f>
        <v>2641</v>
      </c>
      <c r="C2641" s="6" t="s">
        <v>382</v>
      </c>
      <c r="I2641" s="17"/>
      <c r="N2641" s="255">
        <f t="shared" si="1934"/>
        <v>0</v>
      </c>
      <c r="O2641" s="12">
        <f t="shared" si="1934"/>
        <v>0</v>
      </c>
      <c r="P2641" s="12">
        <f t="shared" si="1934"/>
        <v>0</v>
      </c>
      <c r="Q2641" s="12">
        <f t="shared" si="1934"/>
        <v>0</v>
      </c>
      <c r="R2641" s="12">
        <f t="shared" si="1934"/>
        <v>0</v>
      </c>
      <c r="S2641" s="29">
        <f t="shared" si="1934"/>
        <v>0</v>
      </c>
      <c r="T2641" s="12">
        <f t="shared" si="1935"/>
        <v>-2.1221747633197428</v>
      </c>
      <c r="U2641" s="12">
        <f t="shared" si="1935"/>
        <v>-2.1221747633197428</v>
      </c>
      <c r="V2641" s="12">
        <f t="shared" si="1935"/>
        <v>-2.1221747633197428</v>
      </c>
      <c r="W2641" s="12">
        <f t="shared" si="1935"/>
        <v>-2.1221747633197428</v>
      </c>
      <c r="X2641" s="29">
        <f t="shared" si="1935"/>
        <v>-2.1221747633197428</v>
      </c>
      <c r="Y2641" s="687"/>
      <c r="Z2641" s="687"/>
      <c r="AA2641" s="687"/>
      <c r="AB2641" s="687"/>
      <c r="AC2641" s="688"/>
      <c r="AD2641" s="686"/>
      <c r="AE2641" s="687"/>
      <c r="AF2641" s="687"/>
      <c r="AG2641" s="687"/>
      <c r="AH2641" s="688"/>
      <c r="AI2641" s="686"/>
      <c r="AJ2641" s="687"/>
      <c r="AK2641" s="687"/>
      <c r="AL2641" s="687"/>
      <c r="AM2641" s="688"/>
    </row>
    <row r="2642" spans="1:39" outlineLevel="2">
      <c r="A2642" s="37">
        <f>ROW()</f>
        <v>2642</v>
      </c>
      <c r="C2642" s="6" t="s">
        <v>26</v>
      </c>
      <c r="I2642" s="17"/>
      <c r="N2642" s="255">
        <f t="shared" si="1934"/>
        <v>0</v>
      </c>
      <c r="O2642" s="12">
        <f t="shared" si="1934"/>
        <v>0</v>
      </c>
      <c r="P2642" s="12">
        <f t="shared" si="1934"/>
        <v>0</v>
      </c>
      <c r="Q2642" s="12">
        <f t="shared" si="1934"/>
        <v>0</v>
      </c>
      <c r="R2642" s="12">
        <f t="shared" si="1934"/>
        <v>0</v>
      </c>
      <c r="S2642" s="29">
        <f t="shared" si="1934"/>
        <v>0</v>
      </c>
      <c r="T2642" s="23">
        <f t="shared" si="1935"/>
        <v>0</v>
      </c>
      <c r="U2642" s="23">
        <f t="shared" si="1935"/>
        <v>0</v>
      </c>
      <c r="V2642" s="23">
        <f t="shared" si="1935"/>
        <v>0</v>
      </c>
      <c r="W2642" s="23">
        <f t="shared" si="1935"/>
        <v>-0.11198811415935318</v>
      </c>
      <c r="X2642" s="27">
        <f t="shared" si="1935"/>
        <v>-0.11198811415935318</v>
      </c>
      <c r="Y2642" s="650"/>
      <c r="Z2642" s="650"/>
      <c r="AA2642" s="650"/>
      <c r="AB2642" s="650"/>
      <c r="AC2642" s="653"/>
      <c r="AD2642" s="652"/>
      <c r="AE2642" s="650"/>
      <c r="AF2642" s="650"/>
      <c r="AG2642" s="650"/>
      <c r="AH2642" s="653"/>
      <c r="AI2642" s="686"/>
      <c r="AJ2642" s="687"/>
      <c r="AK2642" s="687"/>
      <c r="AL2642" s="687"/>
      <c r="AM2642" s="688"/>
    </row>
    <row r="2643" spans="1:39" outlineLevel="2">
      <c r="A2643" s="37">
        <f>ROW()</f>
        <v>2643</v>
      </c>
      <c r="C2643" s="6" t="s">
        <v>383</v>
      </c>
      <c r="I2643" s="17"/>
      <c r="N2643" s="255">
        <f t="shared" si="1934"/>
        <v>0</v>
      </c>
      <c r="O2643" s="12">
        <f t="shared" si="1934"/>
        <v>0</v>
      </c>
      <c r="P2643" s="12">
        <f t="shared" si="1934"/>
        <v>0</v>
      </c>
      <c r="Q2643" s="12">
        <f t="shared" si="1934"/>
        <v>0</v>
      </c>
      <c r="R2643" s="12">
        <f t="shared" si="1934"/>
        <v>0</v>
      </c>
      <c r="S2643" s="29">
        <f t="shared" si="1934"/>
        <v>0</v>
      </c>
      <c r="T2643" s="12">
        <f t="shared" ref="T2643:AH2643" si="1938">T2576</f>
        <v>0</v>
      </c>
      <c r="U2643" s="12">
        <f t="shared" si="1938"/>
        <v>0</v>
      </c>
      <c r="V2643" s="12">
        <f t="shared" si="1938"/>
        <v>0</v>
      </c>
      <c r="W2643" s="12">
        <f t="shared" si="1938"/>
        <v>0</v>
      </c>
      <c r="X2643" s="29">
        <f t="shared" si="1938"/>
        <v>0</v>
      </c>
      <c r="Y2643" s="12">
        <f t="shared" si="1938"/>
        <v>0</v>
      </c>
      <c r="Z2643" s="12">
        <f t="shared" si="1938"/>
        <v>0</v>
      </c>
      <c r="AA2643" s="12">
        <f t="shared" si="1938"/>
        <v>0</v>
      </c>
      <c r="AB2643" s="12">
        <f t="shared" si="1938"/>
        <v>0</v>
      </c>
      <c r="AC2643" s="29">
        <f t="shared" si="1938"/>
        <v>0</v>
      </c>
      <c r="AD2643" s="255">
        <f t="shared" si="1938"/>
        <v>0</v>
      </c>
      <c r="AE2643" s="12">
        <f t="shared" si="1938"/>
        <v>0</v>
      </c>
      <c r="AF2643" s="12">
        <f t="shared" si="1938"/>
        <v>0</v>
      </c>
      <c r="AG2643" s="12">
        <f t="shared" si="1938"/>
        <v>0</v>
      </c>
      <c r="AH2643" s="29">
        <f t="shared" si="1938"/>
        <v>0</v>
      </c>
      <c r="AI2643" s="255">
        <f t="shared" ref="AI2643:AM2643" si="1939">AI2576</f>
        <v>0</v>
      </c>
      <c r="AJ2643" s="12">
        <f t="shared" si="1939"/>
        <v>0</v>
      </c>
      <c r="AK2643" s="12">
        <f t="shared" si="1939"/>
        <v>0</v>
      </c>
      <c r="AL2643" s="12">
        <f t="shared" si="1939"/>
        <v>0</v>
      </c>
      <c r="AM2643" s="29">
        <f t="shared" si="1939"/>
        <v>0</v>
      </c>
    </row>
    <row r="2644" spans="1:39" outlineLevel="2">
      <c r="A2644" s="37">
        <f>ROW()</f>
        <v>2644</v>
      </c>
      <c r="C2644" s="6" t="s">
        <v>673</v>
      </c>
      <c r="I2644" s="17"/>
      <c r="N2644" s="255"/>
      <c r="O2644" s="12"/>
      <c r="P2644" s="12"/>
      <c r="Q2644" s="12"/>
      <c r="R2644" s="12"/>
      <c r="S2644" s="29"/>
      <c r="T2644" s="12"/>
      <c r="U2644" s="12"/>
      <c r="V2644" s="12"/>
      <c r="W2644" s="12"/>
      <c r="X2644" s="29"/>
      <c r="Y2644" s="12"/>
      <c r="Z2644" s="12"/>
      <c r="AA2644" s="12"/>
      <c r="AB2644" s="12"/>
      <c r="AC2644" s="29"/>
      <c r="AD2644" s="255"/>
      <c r="AE2644" s="12"/>
      <c r="AF2644" s="12"/>
      <c r="AG2644" s="12"/>
      <c r="AH2644" s="29"/>
      <c r="AI2644" s="255">
        <f t="shared" ref="AI2644:AM2644" si="1940">AI2577</f>
        <v>0</v>
      </c>
      <c r="AJ2644" s="12">
        <f t="shared" si="1940"/>
        <v>0</v>
      </c>
      <c r="AK2644" s="12">
        <f t="shared" si="1940"/>
        <v>0</v>
      </c>
      <c r="AL2644" s="12">
        <f t="shared" si="1940"/>
        <v>0</v>
      </c>
      <c r="AM2644" s="29">
        <f t="shared" si="1940"/>
        <v>0</v>
      </c>
    </row>
    <row r="2645" spans="1:39" outlineLevel="2">
      <c r="A2645" s="37">
        <f>ROW()</f>
        <v>2645</v>
      </c>
      <c r="C2645" s="6" t="s">
        <v>674</v>
      </c>
      <c r="I2645" s="17"/>
      <c r="N2645" s="255"/>
      <c r="O2645" s="12"/>
      <c r="P2645" s="12"/>
      <c r="Q2645" s="12"/>
      <c r="R2645" s="12"/>
      <c r="S2645" s="29"/>
      <c r="T2645" s="12"/>
      <c r="U2645" s="12"/>
      <c r="V2645" s="12"/>
      <c r="W2645" s="12"/>
      <c r="X2645" s="29"/>
      <c r="Y2645" s="12"/>
      <c r="Z2645" s="12"/>
      <c r="AA2645" s="12"/>
      <c r="AB2645" s="12"/>
      <c r="AC2645" s="29"/>
      <c r="AD2645" s="255"/>
      <c r="AE2645" s="12"/>
      <c r="AF2645" s="12"/>
      <c r="AG2645" s="12"/>
      <c r="AH2645" s="29"/>
      <c r="AI2645" s="255">
        <f t="shared" ref="AI2645:AM2645" si="1941">AI2578</f>
        <v>0</v>
      </c>
      <c r="AJ2645" s="12">
        <f t="shared" si="1941"/>
        <v>0</v>
      </c>
      <c r="AK2645" s="12">
        <f t="shared" si="1941"/>
        <v>0</v>
      </c>
      <c r="AL2645" s="12">
        <f t="shared" si="1941"/>
        <v>0</v>
      </c>
      <c r="AM2645" s="29">
        <f t="shared" si="1941"/>
        <v>0</v>
      </c>
    </row>
    <row r="2646" spans="1:39" outlineLevel="2">
      <c r="A2646" s="37">
        <f>ROW()</f>
        <v>2646</v>
      </c>
      <c r="C2646" s="30" t="s">
        <v>445</v>
      </c>
      <c r="D2646" s="30"/>
      <c r="E2646" s="30"/>
      <c r="F2646" s="30"/>
      <c r="G2646" s="30"/>
      <c r="H2646" s="30"/>
      <c r="I2646" s="268"/>
      <c r="J2646" s="30"/>
      <c r="K2646" s="30"/>
      <c r="L2646" s="30"/>
      <c r="M2646" s="30"/>
      <c r="N2646" s="256">
        <f t="shared" ref="N2646:S2646" si="1942">N2626/N$33</f>
        <v>0</v>
      </c>
      <c r="O2646" s="22">
        <f t="shared" si="1942"/>
        <v>0</v>
      </c>
      <c r="P2646" s="22">
        <f t="shared" si="1942"/>
        <v>0</v>
      </c>
      <c r="Q2646" s="22">
        <f t="shared" si="1942"/>
        <v>0</v>
      </c>
      <c r="R2646" s="22">
        <f t="shared" si="1942"/>
        <v>0</v>
      </c>
      <c r="S2646" s="28">
        <f t="shared" si="1942"/>
        <v>0</v>
      </c>
      <c r="T2646" s="22">
        <f t="shared" ref="T2646:AH2646" si="1943">T2626*T$34</f>
        <v>0</v>
      </c>
      <c r="U2646" s="22">
        <f t="shared" si="1943"/>
        <v>0</v>
      </c>
      <c r="V2646" s="22">
        <f t="shared" si="1943"/>
        <v>0</v>
      </c>
      <c r="W2646" s="22">
        <f t="shared" si="1943"/>
        <v>0</v>
      </c>
      <c r="X2646" s="28">
        <f t="shared" si="1943"/>
        <v>0</v>
      </c>
      <c r="Y2646" s="22">
        <f t="shared" si="1943"/>
        <v>0</v>
      </c>
      <c r="Z2646" s="22">
        <f t="shared" si="1943"/>
        <v>0</v>
      </c>
      <c r="AA2646" s="22">
        <f t="shared" si="1943"/>
        <v>0</v>
      </c>
      <c r="AB2646" s="22">
        <f t="shared" si="1943"/>
        <v>0</v>
      </c>
      <c r="AC2646" s="28">
        <f t="shared" si="1943"/>
        <v>0</v>
      </c>
      <c r="AD2646" s="256">
        <f t="shared" si="1943"/>
        <v>0</v>
      </c>
      <c r="AE2646" s="22">
        <f t="shared" si="1943"/>
        <v>0</v>
      </c>
      <c r="AF2646" s="22">
        <f t="shared" si="1943"/>
        <v>0</v>
      </c>
      <c r="AG2646" s="22">
        <f t="shared" si="1943"/>
        <v>0</v>
      </c>
      <c r="AH2646" s="28">
        <f t="shared" si="1943"/>
        <v>0</v>
      </c>
      <c r="AI2646" s="256">
        <f t="shared" ref="AI2646:AM2646" si="1944">AI2626*AI$34</f>
        <v>0</v>
      </c>
      <c r="AJ2646" s="22">
        <f t="shared" si="1944"/>
        <v>0</v>
      </c>
      <c r="AK2646" s="22">
        <f t="shared" si="1944"/>
        <v>0</v>
      </c>
      <c r="AL2646" s="22">
        <f t="shared" si="1944"/>
        <v>0</v>
      </c>
      <c r="AM2646" s="28">
        <f t="shared" si="1944"/>
        <v>0</v>
      </c>
    </row>
    <row r="2647" spans="1:39" outlineLevel="2">
      <c r="A2647" s="37">
        <f>ROW()</f>
        <v>2647</v>
      </c>
      <c r="C2647" s="6" t="s">
        <v>1</v>
      </c>
      <c r="I2647" s="17"/>
      <c r="N2647" s="204">
        <f t="shared" ref="N2647:AH2647" si="1945">SUM(N2639:N2646)</f>
        <v>0</v>
      </c>
      <c r="O2647" s="9">
        <f t="shared" si="1945"/>
        <v>0</v>
      </c>
      <c r="P2647" s="9">
        <f t="shared" si="1945"/>
        <v>0</v>
      </c>
      <c r="Q2647" s="9">
        <f t="shared" si="1945"/>
        <v>0</v>
      </c>
      <c r="R2647" s="9">
        <f t="shared" si="1945"/>
        <v>0</v>
      </c>
      <c r="S2647" s="18">
        <f t="shared" si="1945"/>
        <v>0</v>
      </c>
      <c r="T2647" s="9">
        <f t="shared" si="1945"/>
        <v>-2.3775076636030681</v>
      </c>
      <c r="U2647" s="9">
        <f t="shared" si="1945"/>
        <v>-2.3775076636030681</v>
      </c>
      <c r="V2647" s="9">
        <f t="shared" si="1945"/>
        <v>-2.3775076636030681</v>
      </c>
      <c r="W2647" s="9">
        <f t="shared" si="1945"/>
        <v>-2.4894957777624214</v>
      </c>
      <c r="X2647" s="18">
        <f t="shared" si="1945"/>
        <v>-2.4894957777624214</v>
      </c>
      <c r="Y2647" s="9">
        <f t="shared" si="1945"/>
        <v>0</v>
      </c>
      <c r="Z2647" s="9">
        <f t="shared" si="1945"/>
        <v>0</v>
      </c>
      <c r="AA2647" s="9">
        <f t="shared" si="1945"/>
        <v>0</v>
      </c>
      <c r="AB2647" s="9">
        <f t="shared" si="1945"/>
        <v>0</v>
      </c>
      <c r="AC2647" s="18">
        <f t="shared" si="1945"/>
        <v>0</v>
      </c>
      <c r="AD2647" s="204">
        <f t="shared" si="1945"/>
        <v>0</v>
      </c>
      <c r="AE2647" s="9">
        <f t="shared" si="1945"/>
        <v>0</v>
      </c>
      <c r="AF2647" s="9">
        <f t="shared" si="1945"/>
        <v>0</v>
      </c>
      <c r="AG2647" s="9">
        <f t="shared" si="1945"/>
        <v>0</v>
      </c>
      <c r="AH2647" s="18">
        <f t="shared" si="1945"/>
        <v>0</v>
      </c>
      <c r="AI2647" s="204">
        <f t="shared" ref="AI2647:AM2647" si="1946">SUM(AI2639:AI2646)</f>
        <v>0</v>
      </c>
      <c r="AJ2647" s="9">
        <f t="shared" si="1946"/>
        <v>0</v>
      </c>
      <c r="AK2647" s="9">
        <f t="shared" si="1946"/>
        <v>0</v>
      </c>
      <c r="AL2647" s="9">
        <f t="shared" si="1946"/>
        <v>0</v>
      </c>
      <c r="AM2647" s="18">
        <f t="shared" si="1946"/>
        <v>0</v>
      </c>
    </row>
    <row r="2648" spans="1:39" outlineLevel="2">
      <c r="A2648" s="37">
        <f>ROW()</f>
        <v>2648</v>
      </c>
      <c r="B2648" s="64" t="s">
        <v>328</v>
      </c>
      <c r="I2648" s="17"/>
      <c r="N2648" s="1270" t="s">
        <v>326</v>
      </c>
      <c r="O2648" s="1271"/>
      <c r="P2648" s="1271"/>
      <c r="Q2648" s="1271"/>
      <c r="R2648" s="1271"/>
      <c r="S2648" s="1272"/>
      <c r="T2648" s="1282" t="s">
        <v>211</v>
      </c>
      <c r="U2648" s="1282"/>
      <c r="V2648" s="1282"/>
      <c r="W2648" s="1282"/>
      <c r="X2648" s="1283"/>
      <c r="Y2648" s="1270" t="s">
        <v>301</v>
      </c>
      <c r="Z2648" s="1271"/>
      <c r="AA2648" s="1271"/>
      <c r="AB2648" s="1271"/>
      <c r="AC2648" s="1272"/>
      <c r="AD2648" s="1270" t="s">
        <v>450</v>
      </c>
      <c r="AE2648" s="1271"/>
      <c r="AF2648" s="1271"/>
      <c r="AG2648" s="1271"/>
      <c r="AH2648" s="1272"/>
      <c r="AI2648" s="1270" t="s">
        <v>687</v>
      </c>
      <c r="AJ2648" s="1271"/>
      <c r="AK2648" s="1271"/>
      <c r="AL2648" s="1271"/>
      <c r="AM2648" s="1272"/>
    </row>
    <row r="2649" spans="1:39" outlineLevel="2">
      <c r="A2649" s="37">
        <f>ROW()</f>
        <v>2649</v>
      </c>
      <c r="C2649" s="6" t="s">
        <v>37</v>
      </c>
      <c r="I2649" s="17"/>
      <c r="N2649" s="204">
        <f t="shared" ref="N2649:AH2649" si="1947">N2599+N2619</f>
        <v>0</v>
      </c>
      <c r="O2649" s="9">
        <f t="shared" si="1947"/>
        <v>0</v>
      </c>
      <c r="P2649" s="9">
        <f t="shared" si="1947"/>
        <v>0</v>
      </c>
      <c r="Q2649" s="9">
        <f t="shared" si="1947"/>
        <v>0</v>
      </c>
      <c r="R2649" s="9">
        <f t="shared" si="1947"/>
        <v>0</v>
      </c>
      <c r="S2649" s="18">
        <f t="shared" si="1947"/>
        <v>0</v>
      </c>
      <c r="T2649" s="9">
        <f t="shared" si="1947"/>
        <v>27.044</v>
      </c>
      <c r="U2649" s="9">
        <f t="shared" si="1947"/>
        <v>28.936999999999998</v>
      </c>
      <c r="V2649" s="9">
        <f t="shared" si="1947"/>
        <v>30.963000000000001</v>
      </c>
      <c r="W2649" s="9">
        <f t="shared" si="1947"/>
        <v>33.130000000000003</v>
      </c>
      <c r="X2649" s="18">
        <f t="shared" si="1947"/>
        <v>34.786000000000001</v>
      </c>
      <c r="Y2649" s="9">
        <f t="shared" si="1947"/>
        <v>29.712502401855012</v>
      </c>
      <c r="Z2649" s="9">
        <f t="shared" si="1947"/>
        <v>30.671942617101148</v>
      </c>
      <c r="AA2649" s="9">
        <f t="shared" si="1947"/>
        <v>31.623536834424879</v>
      </c>
      <c r="AB2649" s="9">
        <f t="shared" si="1947"/>
        <v>32.622711091245243</v>
      </c>
      <c r="AC2649" s="18">
        <f t="shared" si="1947"/>
        <v>33.329642807678994</v>
      </c>
      <c r="AD2649" s="204">
        <f t="shared" si="1947"/>
        <v>24.319203621070042</v>
      </c>
      <c r="AE2649" s="9">
        <f t="shared" si="1947"/>
        <v>26.270272482356471</v>
      </c>
      <c r="AF2649" s="9">
        <f t="shared" si="1947"/>
        <v>27.383139817936112</v>
      </c>
      <c r="AG2649" s="9">
        <f t="shared" si="1947"/>
        <v>28.096755858102362</v>
      </c>
      <c r="AH2649" s="18">
        <f t="shared" si="1947"/>
        <v>28.768541938970735</v>
      </c>
      <c r="AI2649" s="204">
        <f t="shared" ref="AI2649:AM2649" si="1948">AI2599+AI2619</f>
        <v>38.19776484859522</v>
      </c>
      <c r="AJ2649" s="9">
        <f t="shared" si="1948"/>
        <v>39.289277148080906</v>
      </c>
      <c r="AK2649" s="9">
        <f t="shared" si="1948"/>
        <v>40.411979730680059</v>
      </c>
      <c r="AL2649" s="9">
        <f t="shared" si="1948"/>
        <v>41.566763867852593</v>
      </c>
      <c r="AM2649" s="18">
        <f t="shared" si="1948"/>
        <v>42.754546299400999</v>
      </c>
    </row>
    <row r="2650" spans="1:39" outlineLevel="2">
      <c r="A2650" s="37">
        <f>ROW()</f>
        <v>2650</v>
      </c>
      <c r="C2650" s="6" t="s">
        <v>38</v>
      </c>
      <c r="I2650" s="17"/>
      <c r="N2650" s="204">
        <f t="shared" ref="N2650:AH2650" si="1949">N2600+N2620</f>
        <v>0</v>
      </c>
      <c r="O2650" s="9">
        <f t="shared" si="1949"/>
        <v>0</v>
      </c>
      <c r="P2650" s="9">
        <f t="shared" si="1949"/>
        <v>0</v>
      </c>
      <c r="Q2650" s="9">
        <f t="shared" si="1949"/>
        <v>0</v>
      </c>
      <c r="R2650" s="9">
        <f t="shared" si="1949"/>
        <v>0</v>
      </c>
      <c r="S2650" s="18">
        <f t="shared" si="1949"/>
        <v>0</v>
      </c>
      <c r="T2650" s="9">
        <f t="shared" si="1949"/>
        <v>18.197924137931039</v>
      </c>
      <c r="U2650" s="9">
        <f t="shared" si="1949"/>
        <v>18.666742104899456</v>
      </c>
      <c r="V2650" s="9">
        <f t="shared" si="1949"/>
        <v>19.146146790131993</v>
      </c>
      <c r="W2650" s="9">
        <f t="shared" si="1949"/>
        <v>20.253906944924331</v>
      </c>
      <c r="X2650" s="18">
        <f t="shared" si="1949"/>
        <v>20.775667099716674</v>
      </c>
      <c r="Y2650" s="9">
        <f t="shared" si="1949"/>
        <v>14.985907992008906</v>
      </c>
      <c r="Z2650" s="9">
        <f t="shared" si="1949"/>
        <v>14.842445354831934</v>
      </c>
      <c r="AA2650" s="9">
        <f t="shared" si="1949"/>
        <v>15.157409934809266</v>
      </c>
      <c r="AB2650" s="9">
        <f t="shared" si="1949"/>
        <v>15.89313192846617</v>
      </c>
      <c r="AC2650" s="18">
        <f t="shared" si="1949"/>
        <v>16.579958805071154</v>
      </c>
      <c r="AD2650" s="204">
        <f t="shared" si="1949"/>
        <v>19.106173485842337</v>
      </c>
      <c r="AE2650" s="9">
        <f t="shared" si="1949"/>
        <v>18.777688581176367</v>
      </c>
      <c r="AF2650" s="9">
        <f t="shared" si="1949"/>
        <v>19.805395377003766</v>
      </c>
      <c r="AG2650" s="9">
        <f t="shared" si="1949"/>
        <v>14.273894627005463</v>
      </c>
      <c r="AH2650" s="18">
        <f t="shared" si="1949"/>
        <v>15.332847593421917</v>
      </c>
      <c r="AI2650" s="204">
        <f t="shared" ref="AI2650:AM2650" si="1950">AI2600+AI2620</f>
        <v>17.956100683578178</v>
      </c>
      <c r="AJ2650" s="9">
        <f t="shared" si="1950"/>
        <v>19.312652124826219</v>
      </c>
      <c r="AK2650" s="9">
        <f t="shared" si="1950"/>
        <v>20.012524415077554</v>
      </c>
      <c r="AL2650" s="9">
        <f t="shared" si="1950"/>
        <v>21.198305796636625</v>
      </c>
      <c r="AM2650" s="18">
        <f t="shared" si="1950"/>
        <v>22.334893378274447</v>
      </c>
    </row>
    <row r="2651" spans="1:39" outlineLevel="2">
      <c r="A2651" s="37">
        <f>ROW()</f>
        <v>2651</v>
      </c>
      <c r="C2651" s="6" t="s">
        <v>382</v>
      </c>
      <c r="I2651" s="17"/>
      <c r="N2651" s="204">
        <f t="shared" ref="N2651:AH2651" si="1951">N2601+N2621</f>
        <v>0</v>
      </c>
      <c r="O2651" s="9">
        <f t="shared" si="1951"/>
        <v>0</v>
      </c>
      <c r="P2651" s="9">
        <f t="shared" si="1951"/>
        <v>0</v>
      </c>
      <c r="Q2651" s="9">
        <f t="shared" si="1951"/>
        <v>0</v>
      </c>
      <c r="R2651" s="9">
        <f t="shared" si="1951"/>
        <v>0</v>
      </c>
      <c r="S2651" s="18">
        <f t="shared" si="1951"/>
        <v>0</v>
      </c>
      <c r="T2651" s="9">
        <f t="shared" si="1951"/>
        <v>18.393189655172414</v>
      </c>
      <c r="U2651" s="9">
        <f t="shared" si="1951"/>
        <v>18.873119687651165</v>
      </c>
      <c r="V2651" s="9">
        <f t="shared" si="1951"/>
        <v>19.354303365351392</v>
      </c>
      <c r="W2651" s="9">
        <f t="shared" si="1951"/>
        <v>19.868064301015831</v>
      </c>
      <c r="X2651" s="18">
        <f t="shared" si="1951"/>
        <v>20.397825236680255</v>
      </c>
      <c r="Y2651" s="9">
        <f t="shared" si="1951"/>
        <v>13.636507241663834</v>
      </c>
      <c r="Z2651" s="9">
        <f t="shared" si="1951"/>
        <v>15.887081016020021</v>
      </c>
      <c r="AA2651" s="9">
        <f t="shared" si="1951"/>
        <v>17.820067629440405</v>
      </c>
      <c r="AB2651" s="9">
        <f t="shared" si="1951"/>
        <v>14.097494496958895</v>
      </c>
      <c r="AC2651" s="18">
        <f t="shared" si="1951"/>
        <v>14.119246582464543</v>
      </c>
      <c r="AD2651" s="204">
        <f t="shared" si="1951"/>
        <v>10.257021648328484</v>
      </c>
      <c r="AE2651" s="9">
        <f t="shared" si="1951"/>
        <v>11.066039699411791</v>
      </c>
      <c r="AF2651" s="9">
        <f t="shared" si="1951"/>
        <v>11.520382389744221</v>
      </c>
      <c r="AG2651" s="9">
        <f t="shared" si="1951"/>
        <v>11.805818813674893</v>
      </c>
      <c r="AH2651" s="18">
        <f t="shared" si="1951"/>
        <v>12.072976459318532</v>
      </c>
      <c r="AI2651" s="204">
        <f t="shared" ref="AI2651:AM2651" si="1952">AI2601+AI2621</f>
        <v>14.667425276399999</v>
      </c>
      <c r="AJ2651" s="9">
        <f t="shared" si="1952"/>
        <v>14.991575375008438</v>
      </c>
      <c r="AK2651" s="9">
        <f t="shared" si="1952"/>
        <v>15.322889190796126</v>
      </c>
      <c r="AL2651" s="9">
        <f t="shared" si="1952"/>
        <v>15.661525041912721</v>
      </c>
      <c r="AM2651" s="18">
        <f t="shared" si="1952"/>
        <v>16.00764474533899</v>
      </c>
    </row>
    <row r="2652" spans="1:39" outlineLevel="2">
      <c r="A2652" s="37">
        <f>ROW()</f>
        <v>2652</v>
      </c>
      <c r="C2652" s="6" t="s">
        <v>26</v>
      </c>
      <c r="I2652" s="17"/>
      <c r="N2652" s="255">
        <f t="shared" ref="N2652:AH2652" si="1953">N2602+N2622</f>
        <v>0</v>
      </c>
      <c r="O2652" s="12">
        <f t="shared" si="1953"/>
        <v>0</v>
      </c>
      <c r="P2652" s="12">
        <f t="shared" si="1953"/>
        <v>0</v>
      </c>
      <c r="Q2652" s="12">
        <f t="shared" si="1953"/>
        <v>0</v>
      </c>
      <c r="R2652" s="12">
        <f t="shared" si="1953"/>
        <v>0</v>
      </c>
      <c r="S2652" s="29">
        <f t="shared" si="1953"/>
        <v>0</v>
      </c>
      <c r="T2652" s="9">
        <f t="shared" si="1953"/>
        <v>11.238</v>
      </c>
      <c r="U2652" s="9">
        <f t="shared" si="1953"/>
        <v>11.526999999130535</v>
      </c>
      <c r="V2652" s="9">
        <f t="shared" si="1953"/>
        <v>11.823000000054336</v>
      </c>
      <c r="W2652" s="9">
        <f t="shared" si="1953"/>
        <v>12.016871466715294</v>
      </c>
      <c r="X2652" s="18">
        <f t="shared" si="1953"/>
        <v>12.327011885661191</v>
      </c>
      <c r="Y2652" s="9">
        <f t="shared" si="1953"/>
        <v>7.4066689769372687</v>
      </c>
      <c r="Z2652" s="9">
        <f t="shared" si="1953"/>
        <v>7.5480690210424344</v>
      </c>
      <c r="AA2652" s="9">
        <f t="shared" si="1953"/>
        <v>7.6827357297140209</v>
      </c>
      <c r="AB2652" s="9">
        <f t="shared" si="1953"/>
        <v>7.8241357738191883</v>
      </c>
      <c r="AC2652" s="18">
        <f t="shared" si="1953"/>
        <v>7.8914691281549825</v>
      </c>
      <c r="AD2652" s="204">
        <f t="shared" si="1953"/>
        <v>7.3033269788163562</v>
      </c>
      <c r="AE2652" s="9">
        <f t="shared" si="1953"/>
        <v>7.8753105426972754</v>
      </c>
      <c r="AF2652" s="9">
        <f t="shared" si="1953"/>
        <v>8.1944171625466282</v>
      </c>
      <c r="AG2652" s="9">
        <f t="shared" si="1953"/>
        <v>8.393106190000001</v>
      </c>
      <c r="AH2652" s="18">
        <f t="shared" si="1953"/>
        <v>8.5785938367990013</v>
      </c>
      <c r="AI2652" s="204">
        <f t="shared" ref="AI2652:AM2652" si="1954">AI2602+AI2622</f>
        <v>11.182344740640001</v>
      </c>
      <c r="AJ2652" s="9">
        <f t="shared" si="1954"/>
        <v>10.628642541512393</v>
      </c>
      <c r="AK2652" s="9">
        <f t="shared" si="1954"/>
        <v>9.7175929739920726</v>
      </c>
      <c r="AL2652" s="9">
        <f t="shared" si="1954"/>
        <v>9.9323517787172992</v>
      </c>
      <c r="AM2652" s="18">
        <f t="shared" si="1954"/>
        <v>10.15185675302695</v>
      </c>
    </row>
    <row r="2653" spans="1:39" outlineLevel="2">
      <c r="A2653" s="37">
        <f>ROW()</f>
        <v>2653</v>
      </c>
      <c r="C2653" s="6" t="s">
        <v>383</v>
      </c>
      <c r="I2653" s="17"/>
      <c r="N2653" s="255">
        <f t="shared" ref="N2653:AH2653" si="1955">N2603+N2623</f>
        <v>0</v>
      </c>
      <c r="O2653" s="12">
        <f t="shared" si="1955"/>
        <v>0</v>
      </c>
      <c r="P2653" s="12">
        <f t="shared" si="1955"/>
        <v>0</v>
      </c>
      <c r="Q2653" s="12">
        <f t="shared" si="1955"/>
        <v>0</v>
      </c>
      <c r="R2653" s="12">
        <f t="shared" si="1955"/>
        <v>0</v>
      </c>
      <c r="S2653" s="29">
        <f t="shared" si="1955"/>
        <v>0</v>
      </c>
      <c r="T2653" s="9">
        <f t="shared" si="1955"/>
        <v>0</v>
      </c>
      <c r="U2653" s="9">
        <f t="shared" si="1955"/>
        <v>3.7188982108694644</v>
      </c>
      <c r="V2653" s="9">
        <f t="shared" si="1955"/>
        <v>7.4389102979456636</v>
      </c>
      <c r="W2653" s="9">
        <f t="shared" si="1955"/>
        <v>7.7054659073567802</v>
      </c>
      <c r="X2653" s="18">
        <f t="shared" si="1955"/>
        <v>7.9375032651794566</v>
      </c>
      <c r="Y2653" s="9">
        <f t="shared" si="1955"/>
        <v>1.2961710669871638</v>
      </c>
      <c r="Z2653" s="9">
        <f t="shared" si="1955"/>
        <v>1.3209161509932823</v>
      </c>
      <c r="AA2653" s="9">
        <f t="shared" si="1955"/>
        <v>1.3444828976657766</v>
      </c>
      <c r="AB2653" s="9">
        <f t="shared" si="1955"/>
        <v>1.3692279816718951</v>
      </c>
      <c r="AC2653" s="18">
        <f t="shared" si="1955"/>
        <v>1.381011355008142</v>
      </c>
      <c r="AD2653" s="204">
        <f t="shared" si="1955"/>
        <v>1.5154520209017217</v>
      </c>
      <c r="AE2653" s="9">
        <f t="shared" si="1955"/>
        <v>1.6341395245997132</v>
      </c>
      <c r="AF2653" s="9">
        <f t="shared" si="1955"/>
        <v>1.7003546582417504</v>
      </c>
      <c r="AG2653" s="9">
        <f t="shared" si="1955"/>
        <v>1.7415829490000001</v>
      </c>
      <c r="AH2653" s="18">
        <f t="shared" si="1955"/>
        <v>1.7800719321729002</v>
      </c>
      <c r="AI2653" s="204">
        <f t="shared" ref="AI2653:AM2653" si="1956">AI2603+AI2623</f>
        <v>1.0864759464</v>
      </c>
      <c r="AJ2653" s="9">
        <f t="shared" si="1956"/>
        <v>1.1104870648154399</v>
      </c>
      <c r="AK2653" s="9">
        <f t="shared" si="1956"/>
        <v>1.1350288289478612</v>
      </c>
      <c r="AL2653" s="9">
        <f t="shared" si="1956"/>
        <v>1.1601129660676091</v>
      </c>
      <c r="AM2653" s="18">
        <f t="shared" si="1956"/>
        <v>1.185751462617703</v>
      </c>
    </row>
    <row r="2654" spans="1:39" outlineLevel="2">
      <c r="A2654" s="37">
        <f>ROW()</f>
        <v>2654</v>
      </c>
      <c r="C2654" s="6" t="s">
        <v>673</v>
      </c>
      <c r="I2654" s="17"/>
      <c r="N2654" s="255"/>
      <c r="O2654" s="12"/>
      <c r="P2654" s="12"/>
      <c r="Q2654" s="12"/>
      <c r="R2654" s="12"/>
      <c r="S2654" s="29"/>
      <c r="T2654" s="9"/>
      <c r="U2654" s="9"/>
      <c r="V2654" s="9"/>
      <c r="W2654" s="9"/>
      <c r="X2654" s="18"/>
      <c r="Y2654" s="9"/>
      <c r="Z2654" s="9"/>
      <c r="AA2654" s="9"/>
      <c r="AB2654" s="9"/>
      <c r="AC2654" s="18"/>
      <c r="AD2654" s="204"/>
      <c r="AE2654" s="9"/>
      <c r="AF2654" s="9"/>
      <c r="AG2654" s="9"/>
      <c r="AH2654" s="18"/>
      <c r="AI2654" s="204">
        <f t="shared" ref="AI2654:AM2654" si="1957">AI2604+AI2624</f>
        <v>5.07300691896</v>
      </c>
      <c r="AJ2654" s="9">
        <f t="shared" si="1957"/>
        <v>9.4028356661199641</v>
      </c>
      <c r="AK2654" s="9">
        <f t="shared" si="1957"/>
        <v>4.9177306761914066</v>
      </c>
      <c r="AL2654" s="9">
        <f t="shared" si="1957"/>
        <v>7.6522836030998063</v>
      </c>
      <c r="AM2654" s="18">
        <f t="shared" si="1957"/>
        <v>8.842969561598947</v>
      </c>
    </row>
    <row r="2655" spans="1:39" outlineLevel="2">
      <c r="A2655" s="37">
        <f>ROW()</f>
        <v>2655</v>
      </c>
      <c r="C2655" s="6" t="s">
        <v>674</v>
      </c>
      <c r="I2655" s="17"/>
      <c r="N2655" s="255"/>
      <c r="O2655" s="12"/>
      <c r="P2655" s="12"/>
      <c r="Q2655" s="12"/>
      <c r="R2655" s="12"/>
      <c r="S2655" s="29"/>
      <c r="T2655" s="9"/>
      <c r="U2655" s="9"/>
      <c r="V2655" s="9"/>
      <c r="W2655" s="9"/>
      <c r="X2655" s="18"/>
      <c r="Y2655" s="9"/>
      <c r="Z2655" s="9"/>
      <c r="AA2655" s="9"/>
      <c r="AB2655" s="9"/>
      <c r="AC2655" s="18"/>
      <c r="AD2655" s="204"/>
      <c r="AE2655" s="9"/>
      <c r="AF2655" s="9"/>
      <c r="AG2655" s="9"/>
      <c r="AH2655" s="18"/>
      <c r="AI2655" s="204">
        <f t="shared" ref="AI2655:AM2655" si="1958">AI2605+AI2625</f>
        <v>4.4412990585431338</v>
      </c>
      <c r="AJ2655" s="9">
        <f t="shared" si="1958"/>
        <v>10.531694426058268</v>
      </c>
      <c r="AK2655" s="9">
        <f t="shared" si="1958"/>
        <v>10.661396260318304</v>
      </c>
      <c r="AL2655" s="9">
        <f t="shared" si="1958"/>
        <v>3.4068173748094375</v>
      </c>
      <c r="AM2655" s="18">
        <f t="shared" si="1958"/>
        <v>3.5730278124802117</v>
      </c>
    </row>
    <row r="2656" spans="1:39" outlineLevel="2">
      <c r="A2656" s="37">
        <f>ROW()</f>
        <v>2656</v>
      </c>
      <c r="C2656" s="30" t="s">
        <v>445</v>
      </c>
      <c r="D2656" s="30"/>
      <c r="E2656" s="30"/>
      <c r="F2656" s="30"/>
      <c r="G2656" s="30"/>
      <c r="H2656" s="30"/>
      <c r="I2656" s="268"/>
      <c r="J2656" s="30"/>
      <c r="K2656" s="30"/>
      <c r="L2656" s="30"/>
      <c r="M2656" s="30"/>
      <c r="N2656" s="256">
        <f t="shared" ref="N2656:AH2656" si="1959">N2606+N2626</f>
        <v>24.122</v>
      </c>
      <c r="O2656" s="22">
        <f t="shared" si="1959"/>
        <v>21.434999999999999</v>
      </c>
      <c r="P2656" s="22">
        <f t="shared" si="1959"/>
        <v>30.593</v>
      </c>
      <c r="Q2656" s="22">
        <f t="shared" si="1959"/>
        <v>15.147</v>
      </c>
      <c r="R2656" s="22">
        <f t="shared" si="1959"/>
        <v>18.625</v>
      </c>
      <c r="S2656" s="28">
        <f t="shared" si="1959"/>
        <v>12.552</v>
      </c>
      <c r="T2656" s="15">
        <f t="shared" si="1959"/>
        <v>20.919194453798269</v>
      </c>
      <c r="U2656" s="15">
        <f t="shared" si="1959"/>
        <v>22.669859292538124</v>
      </c>
      <c r="V2656" s="15">
        <f t="shared" si="1959"/>
        <v>23.152669284093356</v>
      </c>
      <c r="W2656" s="15">
        <f t="shared" si="1959"/>
        <v>26.156109933578907</v>
      </c>
      <c r="X2656" s="206">
        <f t="shared" si="1959"/>
        <v>27.322111738406218</v>
      </c>
      <c r="Y2656" s="15">
        <f t="shared" si="1959"/>
        <v>36.343608683840621</v>
      </c>
      <c r="Z2656" s="15">
        <f t="shared" si="1959"/>
        <v>35.481345370797648</v>
      </c>
      <c r="AA2656" s="15">
        <f t="shared" si="1959"/>
        <v>36.581717269195444</v>
      </c>
      <c r="AB2656" s="15">
        <f t="shared" si="1959"/>
        <v>37.789834133929283</v>
      </c>
      <c r="AC2656" s="206">
        <f t="shared" si="1959"/>
        <v>38.703306310606088</v>
      </c>
      <c r="AD2656" s="205">
        <f t="shared" si="1959"/>
        <v>20.857770949256029</v>
      </c>
      <c r="AE2656" s="15">
        <f t="shared" si="1959"/>
        <v>20.241910532662679</v>
      </c>
      <c r="AF2656" s="15">
        <f t="shared" si="1959"/>
        <v>19.261053760393665</v>
      </c>
      <c r="AG2656" s="15">
        <f t="shared" si="1959"/>
        <v>14.545837204703732</v>
      </c>
      <c r="AH2656" s="206">
        <f t="shared" si="1959"/>
        <v>14.033520628484263</v>
      </c>
      <c r="AI2656" s="205">
        <f t="shared" ref="AI2656:AM2656" si="1960">AI2606+AI2626</f>
        <v>22.653765779386433</v>
      </c>
      <c r="AJ2656" s="15">
        <f t="shared" si="1960"/>
        <v>28.427282331198722</v>
      </c>
      <c r="AK2656" s="15">
        <f t="shared" si="1960"/>
        <v>34.062931579359301</v>
      </c>
      <c r="AL2656" s="15">
        <f t="shared" si="1960"/>
        <v>35.089115027830481</v>
      </c>
      <c r="AM2656" s="206">
        <f t="shared" si="1960"/>
        <v>38.188959099536149</v>
      </c>
    </row>
    <row r="2657" spans="1:39" outlineLevel="2">
      <c r="A2657" s="37">
        <f>ROW()</f>
        <v>2657</v>
      </c>
      <c r="C2657" s="6" t="s">
        <v>1</v>
      </c>
      <c r="I2657" s="17"/>
      <c r="N2657" s="204">
        <f t="shared" ref="N2657:S2657" si="1961">N2607+N2627</f>
        <v>61.554000000000002</v>
      </c>
      <c r="O2657" s="9">
        <f t="shared" si="1961"/>
        <v>60.960000000000008</v>
      </c>
      <c r="P2657" s="9">
        <f t="shared" si="1961"/>
        <v>73.284000000000006</v>
      </c>
      <c r="Q2657" s="9">
        <f t="shared" si="1961"/>
        <v>71.867999999999995</v>
      </c>
      <c r="R2657" s="9">
        <f t="shared" si="1961"/>
        <v>98.687999999999988</v>
      </c>
      <c r="S2657" s="18">
        <f t="shared" si="1961"/>
        <v>67.709999999999994</v>
      </c>
      <c r="T2657" s="9">
        <f t="shared" ref="T2657:AH2657" si="1962">SUM(T2649:T2656)</f>
        <v>95.792308246901712</v>
      </c>
      <c r="U2657" s="9">
        <f t="shared" si="1962"/>
        <v>104.39261929508875</v>
      </c>
      <c r="V2657" s="9">
        <f t="shared" si="1962"/>
        <v>111.87802973757675</v>
      </c>
      <c r="W2657" s="9">
        <f t="shared" si="1962"/>
        <v>119.13041855359116</v>
      </c>
      <c r="X2657" s="18">
        <f t="shared" si="1962"/>
        <v>123.54611922564379</v>
      </c>
      <c r="Y2657" s="9">
        <f t="shared" si="1962"/>
        <v>103.38136636329281</v>
      </c>
      <c r="Z2657" s="9">
        <f t="shared" si="1962"/>
        <v>105.75179953078646</v>
      </c>
      <c r="AA2657" s="9">
        <f t="shared" si="1962"/>
        <v>110.2099502952498</v>
      </c>
      <c r="AB2657" s="9">
        <f t="shared" si="1962"/>
        <v>109.59653540609068</v>
      </c>
      <c r="AC2657" s="18">
        <f t="shared" si="1962"/>
        <v>112.0046349889839</v>
      </c>
      <c r="AD2657" s="204">
        <f t="shared" si="1962"/>
        <v>83.358948704214967</v>
      </c>
      <c r="AE2657" s="9">
        <f t="shared" si="1962"/>
        <v>85.865361362904309</v>
      </c>
      <c r="AF2657" s="9">
        <f t="shared" si="1962"/>
        <v>87.864743165866145</v>
      </c>
      <c r="AG2657" s="9">
        <f t="shared" si="1962"/>
        <v>78.856995642486453</v>
      </c>
      <c r="AH2657" s="18">
        <f t="shared" si="1962"/>
        <v>80.566552389167356</v>
      </c>
      <c r="AI2657" s="204">
        <f t="shared" ref="AI2657:AM2657" si="1963">SUM(AI2649:AI2656)</f>
        <v>115.25818325250297</v>
      </c>
      <c r="AJ2657" s="9">
        <f t="shared" si="1963"/>
        <v>133.69444667762036</v>
      </c>
      <c r="AK2657" s="9">
        <f t="shared" si="1963"/>
        <v>136.24207365536267</v>
      </c>
      <c r="AL2657" s="9">
        <f t="shared" si="1963"/>
        <v>135.66727545692657</v>
      </c>
      <c r="AM2657" s="18">
        <f t="shared" si="1963"/>
        <v>143.03964911227439</v>
      </c>
    </row>
    <row r="2658" spans="1:39" outlineLevel="2">
      <c r="A2658" s="37">
        <f>ROW()</f>
        <v>2658</v>
      </c>
      <c r="B2658" s="64" t="s">
        <v>329</v>
      </c>
      <c r="I2658" s="17"/>
      <c r="N2658" s="1284" t="str">
        <f>"AA2 [m$ "&amp;$E$33&amp;"]"</f>
        <v>AA2 [m$ 31/12/2024]</v>
      </c>
      <c r="O2658" s="1285"/>
      <c r="P2658" s="1285"/>
      <c r="Q2658" s="1285"/>
      <c r="R2658" s="1285"/>
      <c r="S2658" s="1286"/>
      <c r="T2658" s="1285" t="str">
        <f>"AA3 [m$ "&amp;$E$33&amp;"]"</f>
        <v>AA3 [m$ 31/12/2024]</v>
      </c>
      <c r="U2658" s="1285"/>
      <c r="V2658" s="1285"/>
      <c r="W2658" s="1285"/>
      <c r="X2658" s="1286"/>
      <c r="Y2658" s="1284" t="str">
        <f>"AA4 [m$ "&amp;$E$33&amp;"]"</f>
        <v>AA4 [m$ 31/12/2024]</v>
      </c>
      <c r="Z2658" s="1285"/>
      <c r="AA2658" s="1285"/>
      <c r="AB2658" s="1285"/>
      <c r="AC2658" s="1286"/>
      <c r="AD2658" s="1284" t="str">
        <f>"AA5 [m$ "&amp;$E$33&amp;"]"</f>
        <v>AA5 [m$ 31/12/2024]</v>
      </c>
      <c r="AE2658" s="1285"/>
      <c r="AF2658" s="1285"/>
      <c r="AG2658" s="1285"/>
      <c r="AH2658" s="1286"/>
      <c r="AI2658" s="1284" t="str">
        <f>"AA6 [m$ "&amp;$E$33&amp;"]"</f>
        <v>AA6 [m$ 31/12/2024]</v>
      </c>
      <c r="AJ2658" s="1285"/>
      <c r="AK2658" s="1285"/>
      <c r="AL2658" s="1285"/>
      <c r="AM2658" s="1286"/>
    </row>
    <row r="2659" spans="1:39" outlineLevel="2">
      <c r="A2659" s="37">
        <f>ROW()</f>
        <v>2659</v>
      </c>
      <c r="C2659" s="6" t="s">
        <v>37</v>
      </c>
      <c r="I2659" s="17"/>
      <c r="N2659" s="204">
        <f t="shared" ref="N2659:AH2659" si="1964">N2609+N2639</f>
        <v>0</v>
      </c>
      <c r="O2659" s="9">
        <f t="shared" si="1964"/>
        <v>0</v>
      </c>
      <c r="P2659" s="9">
        <f t="shared" si="1964"/>
        <v>0</v>
      </c>
      <c r="Q2659" s="9">
        <f t="shared" si="1964"/>
        <v>0</v>
      </c>
      <c r="R2659" s="9">
        <f t="shared" si="1964"/>
        <v>0</v>
      </c>
      <c r="S2659" s="18">
        <f t="shared" si="1964"/>
        <v>0</v>
      </c>
      <c r="T2659" s="9">
        <f t="shared" si="1964"/>
        <v>37.77488577154309</v>
      </c>
      <c r="U2659" s="9">
        <f t="shared" si="1964"/>
        <v>39.547233333333331</v>
      </c>
      <c r="V2659" s="9">
        <f t="shared" si="1964"/>
        <v>41.185517175572528</v>
      </c>
      <c r="W2659" s="9">
        <f t="shared" si="1964"/>
        <v>43.323846153846162</v>
      </c>
      <c r="X2659" s="18">
        <f t="shared" si="1964"/>
        <v>44.734025830258304</v>
      </c>
      <c r="Y2659" s="9">
        <f t="shared" si="1964"/>
        <v>37.65384395289626</v>
      </c>
      <c r="Z2659" s="9">
        <f t="shared" si="1964"/>
        <v>38.14155932938359</v>
      </c>
      <c r="AA2659" s="9">
        <f t="shared" si="1964"/>
        <v>38.635591890611991</v>
      </c>
      <c r="AB2659" s="9">
        <f t="shared" si="1964"/>
        <v>39.13602346058164</v>
      </c>
      <c r="AC2659" s="18">
        <f t="shared" si="1964"/>
        <v>39.642936923126726</v>
      </c>
      <c r="AD2659" s="204">
        <f t="shared" si="1964"/>
        <v>27.948037797008769</v>
      </c>
      <c r="AE2659" s="9">
        <f t="shared" si="1964"/>
        <v>27.997522813765229</v>
      </c>
      <c r="AF2659" s="9">
        <f t="shared" si="1964"/>
        <v>28.04709544908372</v>
      </c>
      <c r="AG2659" s="9">
        <f t="shared" si="1964"/>
        <v>28.096755858102362</v>
      </c>
      <c r="AH2659" s="18">
        <f t="shared" si="1964"/>
        <v>28.146504196233963</v>
      </c>
      <c r="AI2659" s="204">
        <f t="shared" ref="AI2659:AM2659" si="1965">AI2609+AI2639</f>
        <v>36.563787329271911</v>
      </c>
      <c r="AJ2659" s="9">
        <f t="shared" si="1965"/>
        <v>36.795429256796531</v>
      </c>
      <c r="AK2659" s="9">
        <f t="shared" si="1965"/>
        <v>37.028538701405871</v>
      </c>
      <c r="AL2659" s="9">
        <f t="shared" si="1965"/>
        <v>37.263124960235444</v>
      </c>
      <c r="AM2659" s="18">
        <f t="shared" si="1965"/>
        <v>37.499197389320756</v>
      </c>
    </row>
    <row r="2660" spans="1:39" outlineLevel="2">
      <c r="A2660" s="37">
        <f>ROW()</f>
        <v>2660</v>
      </c>
      <c r="C2660" s="6" t="s">
        <v>38</v>
      </c>
      <c r="I2660" s="17"/>
      <c r="N2660" s="204">
        <f t="shared" ref="N2660:AH2660" si="1966">N2610+N2640</f>
        <v>0</v>
      </c>
      <c r="O2660" s="9">
        <f t="shared" si="1966"/>
        <v>0</v>
      </c>
      <c r="P2660" s="9">
        <f t="shared" si="1966"/>
        <v>0</v>
      </c>
      <c r="Q2660" s="9">
        <f t="shared" si="1966"/>
        <v>0</v>
      </c>
      <c r="R2660" s="9">
        <f t="shared" si="1966"/>
        <v>0</v>
      </c>
      <c r="S2660" s="18">
        <f t="shared" si="1966"/>
        <v>0</v>
      </c>
      <c r="T2660" s="9">
        <f t="shared" si="1966"/>
        <v>25.491763292101453</v>
      </c>
      <c r="U2660" s="9">
        <f t="shared" si="1966"/>
        <v>25.584233766383342</v>
      </c>
      <c r="V2660" s="9">
        <f t="shared" si="1966"/>
        <v>25.540317863075462</v>
      </c>
      <c r="W2660" s="9">
        <f t="shared" si="1966"/>
        <v>26.558897868947444</v>
      </c>
      <c r="X2660" s="18">
        <f t="shared" si="1966"/>
        <v>26.790067468720366</v>
      </c>
      <c r="Y2660" s="9">
        <f t="shared" si="1966"/>
        <v>18.991232491691289</v>
      </c>
      <c r="Z2660" s="9">
        <f t="shared" si="1966"/>
        <v>18.457064071931953</v>
      </c>
      <c r="AA2660" s="9">
        <f t="shared" si="1966"/>
        <v>18.518343075481258</v>
      </c>
      <c r="AB2660" s="9">
        <f t="shared" si="1966"/>
        <v>19.066287356524818</v>
      </c>
      <c r="AC2660" s="18">
        <f t="shared" si="1966"/>
        <v>19.720531206714327</v>
      </c>
      <c r="AD2660" s="204">
        <f t="shared" si="1966"/>
        <v>21.957135893869925</v>
      </c>
      <c r="AE2660" s="9">
        <f t="shared" si="1966"/>
        <v>20.012307249357686</v>
      </c>
      <c r="AF2660" s="9">
        <f t="shared" si="1966"/>
        <v>20.285614368510839</v>
      </c>
      <c r="AG2660" s="9">
        <f t="shared" si="1966"/>
        <v>14.273894627005463</v>
      </c>
      <c r="AH2660" s="18">
        <f t="shared" si="1966"/>
        <v>15.00131845555417</v>
      </c>
      <c r="AI2660" s="204">
        <f t="shared" ref="AI2660:AM2660" si="1967">AI2610+AI2640</f>
        <v>17.187996451093181</v>
      </c>
      <c r="AJ2660" s="9">
        <f t="shared" si="1967"/>
        <v>18.086800689711204</v>
      </c>
      <c r="AK2660" s="9">
        <f t="shared" si="1967"/>
        <v>18.337001546448583</v>
      </c>
      <c r="AL2660" s="9">
        <f t="shared" si="1967"/>
        <v>19.003526961026381</v>
      </c>
      <c r="AM2660" s="18">
        <f t="shared" si="1967"/>
        <v>19.58950913889316</v>
      </c>
    </row>
    <row r="2661" spans="1:39" outlineLevel="2">
      <c r="A2661" s="37">
        <f>ROW()</f>
        <v>2661</v>
      </c>
      <c r="C2661" s="6" t="s">
        <v>382</v>
      </c>
      <c r="I2661" s="17"/>
      <c r="N2661" s="204">
        <f t="shared" ref="N2661:AH2661" si="1968">N2611+N2641</f>
        <v>0</v>
      </c>
      <c r="O2661" s="9">
        <f t="shared" si="1968"/>
        <v>0</v>
      </c>
      <c r="P2661" s="9">
        <f t="shared" si="1968"/>
        <v>0</v>
      </c>
      <c r="Q2661" s="9">
        <f t="shared" si="1968"/>
        <v>0</v>
      </c>
      <c r="R2661" s="9">
        <f t="shared" si="1968"/>
        <v>0</v>
      </c>
      <c r="S2661" s="18">
        <f t="shared" si="1968"/>
        <v>0</v>
      </c>
      <c r="T2661" s="9">
        <f t="shared" si="1968"/>
        <v>26.298384354916728</v>
      </c>
      <c r="U2661" s="9">
        <f t="shared" si="1968"/>
        <v>26.400158570013595</v>
      </c>
      <c r="V2661" s="9">
        <f t="shared" si="1968"/>
        <v>26.351073328283313</v>
      </c>
      <c r="W2661" s="9">
        <f t="shared" si="1968"/>
        <v>26.588209852064878</v>
      </c>
      <c r="X2661" s="18">
        <f t="shared" si="1968"/>
        <v>26.838046638894276</v>
      </c>
      <c r="Y2661" s="9">
        <f t="shared" si="1968"/>
        <v>17.281173722617623</v>
      </c>
      <c r="Z2661" s="9">
        <f t="shared" si="1968"/>
        <v>19.756102530180119</v>
      </c>
      <c r="AA2661" s="9">
        <f t="shared" si="1968"/>
        <v>21.771406025801863</v>
      </c>
      <c r="AB2661" s="9">
        <f t="shared" si="1968"/>
        <v>16.912140558313855</v>
      </c>
      <c r="AC2661" s="18">
        <f t="shared" si="1968"/>
        <v>16.793711378801685</v>
      </c>
      <c r="AD2661" s="204">
        <f t="shared" si="1968"/>
        <v>11.787541778870493</v>
      </c>
      <c r="AE2661" s="9">
        <f t="shared" si="1968"/>
        <v>11.793623349373116</v>
      </c>
      <c r="AF2661" s="9">
        <f t="shared" si="1968"/>
        <v>11.799715687952569</v>
      </c>
      <c r="AG2661" s="9">
        <f t="shared" si="1968"/>
        <v>11.805818813674893</v>
      </c>
      <c r="AH2661" s="18">
        <f t="shared" si="1968"/>
        <v>11.81193274563989</v>
      </c>
      <c r="AI2661" s="204">
        <f t="shared" ref="AI2661:AM2661" si="1969">AI2611+AI2641</f>
        <v>14.04</v>
      </c>
      <c r="AJ2661" s="9">
        <f t="shared" si="1969"/>
        <v>14.04</v>
      </c>
      <c r="AK2661" s="9">
        <f t="shared" si="1969"/>
        <v>14.04</v>
      </c>
      <c r="AL2661" s="9">
        <f t="shared" si="1969"/>
        <v>14.04</v>
      </c>
      <c r="AM2661" s="18">
        <f t="shared" si="1969"/>
        <v>14.04</v>
      </c>
    </row>
    <row r="2662" spans="1:39" outlineLevel="2">
      <c r="A2662" s="37">
        <f>ROW()</f>
        <v>2662</v>
      </c>
      <c r="C2662" s="6" t="s">
        <v>26</v>
      </c>
      <c r="I2662" s="17"/>
      <c r="N2662" s="255">
        <f t="shared" ref="N2662:AH2662" si="1970">N2612+N2642</f>
        <v>0</v>
      </c>
      <c r="O2662" s="12">
        <f t="shared" si="1970"/>
        <v>0</v>
      </c>
      <c r="P2662" s="12">
        <f t="shared" si="1970"/>
        <v>0</v>
      </c>
      <c r="Q2662" s="12">
        <f t="shared" si="1970"/>
        <v>0</v>
      </c>
      <c r="R2662" s="12">
        <f t="shared" si="1970"/>
        <v>0</v>
      </c>
      <c r="S2662" s="29">
        <f t="shared" si="1970"/>
        <v>0</v>
      </c>
      <c r="T2662" s="9">
        <f t="shared" si="1970"/>
        <v>15.697166332665333</v>
      </c>
      <c r="U2662" s="9">
        <f t="shared" si="1970"/>
        <v>15.753566665478397</v>
      </c>
      <c r="V2662" s="9">
        <f t="shared" si="1970"/>
        <v>15.726395038240215</v>
      </c>
      <c r="W2662" s="9">
        <f t="shared" si="1970"/>
        <v>15.746396500758705</v>
      </c>
      <c r="X2662" s="18">
        <f t="shared" si="1970"/>
        <v>15.88429048339585</v>
      </c>
      <c r="Y2662" s="9">
        <f t="shared" si="1970"/>
        <v>9.386269594409594</v>
      </c>
      <c r="Z2662" s="9">
        <f t="shared" si="1970"/>
        <v>9.386269594409594</v>
      </c>
      <c r="AA2662" s="9">
        <f t="shared" si="1970"/>
        <v>9.3862695944095922</v>
      </c>
      <c r="AB2662" s="9">
        <f t="shared" si="1970"/>
        <v>9.386269594409594</v>
      </c>
      <c r="AC2662" s="18">
        <f t="shared" si="1970"/>
        <v>9.3862695944095957</v>
      </c>
      <c r="AD2662" s="204">
        <f t="shared" si="1970"/>
        <v>8.393106190000001</v>
      </c>
      <c r="AE2662" s="9">
        <f t="shared" si="1970"/>
        <v>8.393106190000001</v>
      </c>
      <c r="AF2662" s="9">
        <f t="shared" si="1970"/>
        <v>8.393106190000001</v>
      </c>
      <c r="AG2662" s="9">
        <f t="shared" si="1970"/>
        <v>8.393106190000001</v>
      </c>
      <c r="AH2662" s="18">
        <f t="shared" si="1970"/>
        <v>8.393106190000001</v>
      </c>
      <c r="AI2662" s="204">
        <f t="shared" ref="AI2662:AM2662" si="1971">AI2612+AI2642</f>
        <v>10.704000000000001</v>
      </c>
      <c r="AJ2662" s="9">
        <f t="shared" si="1971"/>
        <v>9.9540000000000006</v>
      </c>
      <c r="AK2662" s="9">
        <f t="shared" si="1971"/>
        <v>8.9039999999999999</v>
      </c>
      <c r="AL2662" s="9">
        <f t="shared" si="1971"/>
        <v>8.9039999999999999</v>
      </c>
      <c r="AM2662" s="18">
        <f t="shared" si="1971"/>
        <v>8.9039999999999999</v>
      </c>
    </row>
    <row r="2663" spans="1:39" outlineLevel="2">
      <c r="A2663" s="37">
        <f>ROW()</f>
        <v>2663</v>
      </c>
      <c r="C2663" s="6" t="s">
        <v>383</v>
      </c>
      <c r="I2663" s="17"/>
      <c r="N2663" s="255">
        <f t="shared" ref="N2663:AH2663" si="1972">N2613+N2643</f>
        <v>0</v>
      </c>
      <c r="O2663" s="12">
        <f t="shared" si="1972"/>
        <v>0</v>
      </c>
      <c r="P2663" s="12">
        <f t="shared" si="1972"/>
        <v>0</v>
      </c>
      <c r="Q2663" s="12">
        <f t="shared" si="1972"/>
        <v>0</v>
      </c>
      <c r="R2663" s="12">
        <f t="shared" si="1972"/>
        <v>0</v>
      </c>
      <c r="S2663" s="29">
        <f t="shared" si="1972"/>
        <v>0</v>
      </c>
      <c r="T2663" s="9">
        <f t="shared" si="1972"/>
        <v>0</v>
      </c>
      <c r="U2663" s="9">
        <f t="shared" si="1972"/>
        <v>5.0824942215216016</v>
      </c>
      <c r="V2663" s="9">
        <f t="shared" si="1972"/>
        <v>9.8948864077636038</v>
      </c>
      <c r="W2663" s="9">
        <f t="shared" si="1972"/>
        <v>10.07637849423579</v>
      </c>
      <c r="X2663" s="18">
        <f t="shared" si="1972"/>
        <v>10.20745346094111</v>
      </c>
      <c r="Y2663" s="9">
        <f t="shared" si="1972"/>
        <v>1.642602243072824</v>
      </c>
      <c r="Z2663" s="9">
        <f t="shared" si="1972"/>
        <v>1.642602243072824</v>
      </c>
      <c r="AA2663" s="9">
        <f t="shared" si="1972"/>
        <v>1.6426022430728244</v>
      </c>
      <c r="AB2663" s="9">
        <f t="shared" si="1972"/>
        <v>1.6426022430728242</v>
      </c>
      <c r="AC2663" s="18">
        <f t="shared" si="1972"/>
        <v>1.6426022430728242</v>
      </c>
      <c r="AD2663" s="204">
        <f t="shared" si="1972"/>
        <v>1.7415829490000001</v>
      </c>
      <c r="AE2663" s="9">
        <f t="shared" si="1972"/>
        <v>1.7415829490000001</v>
      </c>
      <c r="AF2663" s="9">
        <f t="shared" si="1972"/>
        <v>1.7415829490000001</v>
      </c>
      <c r="AG2663" s="9">
        <f t="shared" si="1972"/>
        <v>1.7415829490000001</v>
      </c>
      <c r="AH2663" s="18">
        <f t="shared" si="1972"/>
        <v>1.7415829490000001</v>
      </c>
      <c r="AI2663" s="204">
        <f t="shared" ref="AI2663:AM2663" si="1973">AI2613+AI2643</f>
        <v>1.04</v>
      </c>
      <c r="AJ2663" s="9">
        <f t="shared" si="1973"/>
        <v>1.04</v>
      </c>
      <c r="AK2663" s="9">
        <f t="shared" si="1973"/>
        <v>1.04</v>
      </c>
      <c r="AL2663" s="9">
        <f t="shared" si="1973"/>
        <v>1.04</v>
      </c>
      <c r="AM2663" s="18">
        <f t="shared" si="1973"/>
        <v>1.04</v>
      </c>
    </row>
    <row r="2664" spans="1:39" outlineLevel="2">
      <c r="A2664" s="37">
        <f>ROW()</f>
        <v>2664</v>
      </c>
      <c r="C2664" s="6" t="s">
        <v>673</v>
      </c>
      <c r="I2664" s="17"/>
      <c r="N2664" s="255"/>
      <c r="O2664" s="12"/>
      <c r="P2664" s="12"/>
      <c r="Q2664" s="12"/>
      <c r="R2664" s="12"/>
      <c r="S2664" s="29"/>
      <c r="T2664" s="9"/>
      <c r="U2664" s="9"/>
      <c r="V2664" s="9"/>
      <c r="W2664" s="9"/>
      <c r="X2664" s="18"/>
      <c r="Y2664" s="9"/>
      <c r="Z2664" s="9"/>
      <c r="AA2664" s="9"/>
      <c r="AB2664" s="9"/>
      <c r="AC2664" s="18"/>
      <c r="AD2664" s="204"/>
      <c r="AE2664" s="9"/>
      <c r="AF2664" s="9"/>
      <c r="AG2664" s="9"/>
      <c r="AH2664" s="18"/>
      <c r="AI2664" s="204">
        <f t="shared" ref="AI2664:AM2664" si="1974">AI2614+AI2644</f>
        <v>4.8559999999999999</v>
      </c>
      <c r="AJ2664" s="9">
        <f t="shared" si="1974"/>
        <v>8.8059999999999992</v>
      </c>
      <c r="AK2664" s="9">
        <f t="shared" si="1974"/>
        <v>4.5060000000000002</v>
      </c>
      <c r="AL2664" s="9">
        <f t="shared" si="1974"/>
        <v>6.86</v>
      </c>
      <c r="AM2664" s="18">
        <f t="shared" si="1974"/>
        <v>7.7560000000000002</v>
      </c>
    </row>
    <row r="2665" spans="1:39" outlineLevel="2">
      <c r="A2665" s="37">
        <f>ROW()</f>
        <v>2665</v>
      </c>
      <c r="C2665" s="6" t="s">
        <v>674</v>
      </c>
      <c r="I2665" s="17"/>
      <c r="N2665" s="255"/>
      <c r="O2665" s="12"/>
      <c r="P2665" s="12"/>
      <c r="Q2665" s="12"/>
      <c r="R2665" s="12"/>
      <c r="S2665" s="29"/>
      <c r="T2665" s="9"/>
      <c r="U2665" s="9"/>
      <c r="V2665" s="9"/>
      <c r="W2665" s="9"/>
      <c r="X2665" s="18"/>
      <c r="Y2665" s="9"/>
      <c r="Z2665" s="9"/>
      <c r="AA2665" s="9"/>
      <c r="AB2665" s="9"/>
      <c r="AC2665" s="18"/>
      <c r="AD2665" s="204"/>
      <c r="AE2665" s="9"/>
      <c r="AF2665" s="9"/>
      <c r="AG2665" s="9"/>
      <c r="AH2665" s="18"/>
      <c r="AI2665" s="204">
        <f t="shared" ref="AI2665:AM2665" si="1975">AI2615+AI2645</f>
        <v>4.2513145699999999</v>
      </c>
      <c r="AJ2665" s="9">
        <f t="shared" si="1975"/>
        <v>9.8632055699999999</v>
      </c>
      <c r="AK2665" s="9">
        <f t="shared" si="1975"/>
        <v>9.7687845699999993</v>
      </c>
      <c r="AL2665" s="9">
        <f t="shared" si="1975"/>
        <v>3.0540905700000001</v>
      </c>
      <c r="AM2665" s="18">
        <f t="shared" si="1975"/>
        <v>3.1338345699999999</v>
      </c>
    </row>
    <row r="2666" spans="1:39" outlineLevel="2">
      <c r="A2666" s="37">
        <f>ROW()</f>
        <v>2666</v>
      </c>
      <c r="C2666" s="30" t="s">
        <v>445</v>
      </c>
      <c r="D2666" s="30"/>
      <c r="E2666" s="30"/>
      <c r="F2666" s="30"/>
      <c r="G2666" s="30"/>
      <c r="H2666" s="30"/>
      <c r="I2666" s="268"/>
      <c r="J2666" s="30"/>
      <c r="K2666" s="30"/>
      <c r="L2666" s="30"/>
      <c r="M2666" s="30"/>
      <c r="N2666" s="256">
        <f t="shared" ref="N2666:AH2666" si="1976">N2616+N2646</f>
        <v>40.136824773052084</v>
      </c>
      <c r="O2666" s="22">
        <f t="shared" si="1976"/>
        <v>34.542022733570029</v>
      </c>
      <c r="P2666" s="22">
        <f t="shared" si="1976"/>
        <v>47.883446936346147</v>
      </c>
      <c r="Q2666" s="22">
        <f t="shared" si="1976"/>
        <v>22.865105447038658</v>
      </c>
      <c r="R2666" s="22">
        <f t="shared" si="1976"/>
        <v>27.534757124869209</v>
      </c>
      <c r="S2666" s="28">
        <f t="shared" si="1976"/>
        <v>18.076666823301775</v>
      </c>
      <c r="T2666" s="15">
        <f t="shared" si="1976"/>
        <v>29.219796661918629</v>
      </c>
      <c r="U2666" s="15">
        <f t="shared" si="1976"/>
        <v>30.982141033135438</v>
      </c>
      <c r="V2666" s="15">
        <f t="shared" si="1976"/>
        <v>30.796584906513495</v>
      </c>
      <c r="W2666" s="15">
        <f t="shared" si="1976"/>
        <v>34.204143759295498</v>
      </c>
      <c r="X2666" s="206">
        <f t="shared" si="1976"/>
        <v>35.13563077798733</v>
      </c>
      <c r="Y2666" s="15">
        <f t="shared" si="1976"/>
        <v>46.057264095703481</v>
      </c>
      <c r="Z2666" s="15">
        <f t="shared" si="1976"/>
        <v>44.122208248788517</v>
      </c>
      <c r="AA2666" s="15">
        <f t="shared" si="1976"/>
        <v>44.693176050182693</v>
      </c>
      <c r="AB2666" s="15">
        <f t="shared" si="1976"/>
        <v>45.33479241195991</v>
      </c>
      <c r="AC2666" s="206">
        <f t="shared" si="1976"/>
        <v>46.03447866636936</v>
      </c>
      <c r="AD2666" s="205">
        <f t="shared" si="1976"/>
        <v>23.970101156853179</v>
      </c>
      <c r="AE2666" s="15">
        <f t="shared" si="1976"/>
        <v>21.572800674718483</v>
      </c>
      <c r="AF2666" s="15">
        <f t="shared" si="1976"/>
        <v>19.728074167515629</v>
      </c>
      <c r="AG2666" s="15">
        <f t="shared" si="1976"/>
        <v>14.545837204703732</v>
      </c>
      <c r="AH2666" s="206">
        <f t="shared" si="1976"/>
        <v>13.730085733767991</v>
      </c>
      <c r="AI2666" s="205">
        <f t="shared" ref="AI2666:AM2666" si="1977">AI2616+AI2646</f>
        <v>21.684710543870619</v>
      </c>
      <c r="AJ2666" s="15">
        <f t="shared" si="1977"/>
        <v>26.622888785616063</v>
      </c>
      <c r="AK2666" s="15">
        <f t="shared" si="1977"/>
        <v>31.211056441070344</v>
      </c>
      <c r="AL2666" s="15">
        <f t="shared" si="1977"/>
        <v>31.456143234603744</v>
      </c>
      <c r="AM2666" s="206">
        <f t="shared" si="1977"/>
        <v>33.494807905054685</v>
      </c>
    </row>
    <row r="2667" spans="1:39" outlineLevel="2" collapsed="1">
      <c r="A2667" s="37">
        <f>ROW()</f>
        <v>2667</v>
      </c>
      <c r="C2667" s="6" t="s">
        <v>1</v>
      </c>
      <c r="I2667" s="249"/>
      <c r="J2667" s="77"/>
      <c r="K2667" s="77"/>
      <c r="L2667" s="77"/>
      <c r="M2667" s="250"/>
      <c r="N2667" s="204">
        <f t="shared" ref="N2667:S2667" si="1978">N2617+N2647</f>
        <v>102.42028488850211</v>
      </c>
      <c r="O2667" s="9">
        <f t="shared" si="1978"/>
        <v>98.235675569789095</v>
      </c>
      <c r="P2667" s="9">
        <f t="shared" si="1978"/>
        <v>114.70240006809372</v>
      </c>
      <c r="Q2667" s="9">
        <f t="shared" si="1978"/>
        <v>108.48810974237632</v>
      </c>
      <c r="R2667" s="9">
        <f t="shared" si="1978"/>
        <v>145.8979925443808</v>
      </c>
      <c r="S2667" s="18">
        <f t="shared" si="1978"/>
        <v>97.512038767189537</v>
      </c>
      <c r="T2667" s="9">
        <f t="shared" ref="T2667:AH2667" si="1979">SUM(T2659:T2666)</f>
        <v>134.48199641314523</v>
      </c>
      <c r="U2667" s="9">
        <f t="shared" si="1979"/>
        <v>143.3498275898657</v>
      </c>
      <c r="V2667" s="9">
        <f t="shared" si="1979"/>
        <v>149.4947747194486</v>
      </c>
      <c r="W2667" s="9">
        <f t="shared" si="1979"/>
        <v>156.49787262914847</v>
      </c>
      <c r="X2667" s="18">
        <f t="shared" si="1979"/>
        <v>159.58951466019721</v>
      </c>
      <c r="Y2667" s="254">
        <f t="shared" si="1979"/>
        <v>131.01238610039107</v>
      </c>
      <c r="Z2667" s="87">
        <f t="shared" si="1979"/>
        <v>131.50580601776662</v>
      </c>
      <c r="AA2667" s="87">
        <f t="shared" si="1979"/>
        <v>134.64738887956022</v>
      </c>
      <c r="AB2667" s="87">
        <f t="shared" si="1979"/>
        <v>131.47811562486265</v>
      </c>
      <c r="AC2667" s="16">
        <f t="shared" si="1979"/>
        <v>133.22053001249452</v>
      </c>
      <c r="AD2667" s="254">
        <f t="shared" si="1979"/>
        <v>95.797505765602367</v>
      </c>
      <c r="AE2667" s="87">
        <f t="shared" si="1979"/>
        <v>91.510943226214522</v>
      </c>
      <c r="AF2667" s="87">
        <f t="shared" si="1979"/>
        <v>89.995188812062764</v>
      </c>
      <c r="AG2667" s="87">
        <f t="shared" si="1979"/>
        <v>78.856995642486453</v>
      </c>
      <c r="AH2667" s="16">
        <f t="shared" si="1979"/>
        <v>78.824530270196021</v>
      </c>
      <c r="AI2667" s="254">
        <f t="shared" ref="AI2667:AM2667" si="1980">SUM(AI2659:AI2666)</f>
        <v>110.32780889423572</v>
      </c>
      <c r="AJ2667" s="87">
        <f t="shared" si="1980"/>
        <v>125.20832430212383</v>
      </c>
      <c r="AK2667" s="87">
        <f t="shared" si="1980"/>
        <v>124.83538125892478</v>
      </c>
      <c r="AL2667" s="87">
        <f t="shared" si="1980"/>
        <v>121.62088572586556</v>
      </c>
      <c r="AM2667" s="16">
        <f t="shared" si="1980"/>
        <v>125.4573490032686</v>
      </c>
    </row>
    <row r="2668" spans="1:39" hidden="1" outlineLevel="3">
      <c r="A2668" s="310">
        <f>ROW()</f>
        <v>2668</v>
      </c>
      <c r="I2668" s="17"/>
      <c r="M2668" s="109"/>
      <c r="N2668" s="204"/>
      <c r="O2668" s="9"/>
      <c r="P2668" s="9"/>
      <c r="Q2668" s="9"/>
      <c r="R2668" s="9"/>
      <c r="S2668" s="18"/>
      <c r="T2668" s="9"/>
      <c r="U2668" s="9"/>
      <c r="V2668" s="9"/>
      <c r="W2668" s="9"/>
      <c r="X2668" s="18"/>
      <c r="Y2668" s="204"/>
      <c r="Z2668" s="9"/>
      <c r="AA2668" s="9"/>
      <c r="AB2668" s="9"/>
      <c r="AC2668" s="18"/>
      <c r="AD2668" s="204"/>
      <c r="AE2668" s="9"/>
      <c r="AF2668" s="9"/>
      <c r="AG2668" s="9"/>
      <c r="AH2668" s="18"/>
      <c r="AI2668" s="204"/>
      <c r="AJ2668" s="9"/>
      <c r="AK2668" s="9"/>
      <c r="AL2668" s="9"/>
      <c r="AM2668" s="18"/>
    </row>
    <row r="2669" spans="1:39" hidden="1" outlineLevel="3">
      <c r="A2669" s="310">
        <f>ROW()</f>
        <v>2669</v>
      </c>
      <c r="B2669" s="64"/>
      <c r="I2669" s="17"/>
      <c r="K2669" s="1218"/>
      <c r="M2669" s="109"/>
      <c r="N2669" s="1287"/>
      <c r="O2669" s="1288"/>
      <c r="P2669" s="1288"/>
      <c r="Q2669" s="1288"/>
      <c r="R2669" s="1288"/>
      <c r="S2669" s="1289"/>
      <c r="T2669" s="1288"/>
      <c r="U2669" s="1288"/>
      <c r="V2669" s="1288"/>
      <c r="W2669" s="1288"/>
      <c r="X2669" s="1289"/>
      <c r="Y2669" s="1273"/>
      <c r="Z2669" s="1274"/>
      <c r="AA2669" s="1274"/>
      <c r="AB2669" s="1274"/>
      <c r="AC2669" s="1275"/>
      <c r="AD2669" s="1273"/>
      <c r="AE2669" s="1274"/>
      <c r="AF2669" s="1274"/>
      <c r="AG2669" s="1274"/>
      <c r="AH2669" s="1275"/>
      <c r="AI2669" s="1273"/>
      <c r="AJ2669" s="1274"/>
      <c r="AK2669" s="1274"/>
      <c r="AL2669" s="1274"/>
      <c r="AM2669" s="1275"/>
    </row>
    <row r="2670" spans="1:39" hidden="1" outlineLevel="3">
      <c r="A2670" s="310">
        <f>ROW()</f>
        <v>2670</v>
      </c>
      <c r="B2670" s="64"/>
      <c r="I2670" s="17"/>
      <c r="K2670" s="120"/>
      <c r="M2670" s="109"/>
      <c r="N2670" s="204"/>
      <c r="O2670" s="9"/>
      <c r="P2670" s="9"/>
      <c r="Q2670" s="9"/>
      <c r="R2670" s="9"/>
      <c r="S2670" s="18"/>
      <c r="T2670" s="1219"/>
      <c r="U2670" s="1220"/>
      <c r="V2670" s="1220"/>
      <c r="W2670" s="1220"/>
      <c r="X2670" s="1221"/>
      <c r="Y2670" s="17"/>
      <c r="AC2670" s="109"/>
      <c r="AD2670" s="17"/>
      <c r="AH2670" s="109"/>
      <c r="AI2670" s="17"/>
      <c r="AM2670" s="109"/>
    </row>
    <row r="2671" spans="1:39" hidden="1" outlineLevel="3">
      <c r="A2671" s="310">
        <f>ROW()</f>
        <v>2671</v>
      </c>
      <c r="B2671" s="64"/>
      <c r="I2671" s="17"/>
      <c r="K2671" s="120"/>
      <c r="L2671" s="156"/>
      <c r="M2671" s="109"/>
      <c r="N2671" s="204"/>
      <c r="O2671" s="9"/>
      <c r="P2671" s="9"/>
      <c r="Q2671" s="9"/>
      <c r="R2671" s="9"/>
      <c r="S2671" s="18"/>
      <c r="T2671" s="204"/>
      <c r="U2671" s="9"/>
      <c r="V2671" s="9"/>
      <c r="W2671" s="9"/>
      <c r="X2671" s="18"/>
      <c r="Y2671" s="17"/>
      <c r="AC2671" s="109"/>
      <c r="AD2671" s="17"/>
      <c r="AH2671" s="109"/>
      <c r="AI2671" s="17"/>
      <c r="AM2671" s="109"/>
    </row>
    <row r="2672" spans="1:39" hidden="1" outlineLevel="3">
      <c r="A2672" s="310">
        <f>ROW()</f>
        <v>2672</v>
      </c>
      <c r="I2672" s="17"/>
      <c r="K2672" s="120"/>
      <c r="L2672" s="9"/>
      <c r="M2672" s="109"/>
      <c r="N2672" s="204"/>
      <c r="O2672" s="9"/>
      <c r="P2672" s="9"/>
      <c r="Q2672" s="9"/>
      <c r="R2672" s="9"/>
      <c r="S2672" s="18"/>
      <c r="T2672" s="204"/>
      <c r="U2672" s="9"/>
      <c r="V2672" s="9"/>
      <c r="W2672" s="9"/>
      <c r="X2672" s="18"/>
      <c r="Y2672" s="17"/>
      <c r="AC2672" s="109"/>
      <c r="AD2672" s="17"/>
      <c r="AH2672" s="109"/>
      <c r="AI2672" s="17"/>
      <c r="AM2672" s="109"/>
    </row>
    <row r="2673" spans="1:39" hidden="1" outlineLevel="3">
      <c r="A2673" s="310">
        <f>ROW()</f>
        <v>2673</v>
      </c>
      <c r="B2673" s="64"/>
      <c r="I2673" s="17"/>
      <c r="K2673" s="1218"/>
      <c r="M2673" s="109"/>
      <c r="N2673" s="1276"/>
      <c r="O2673" s="1277"/>
      <c r="P2673" s="1277"/>
      <c r="Q2673" s="1277"/>
      <c r="R2673" s="1277"/>
      <c r="S2673" s="1278"/>
      <c r="T2673" s="1277"/>
      <c r="U2673" s="1277"/>
      <c r="V2673" s="1277"/>
      <c r="W2673" s="1277"/>
      <c r="X2673" s="1278"/>
      <c r="Y2673" s="1279"/>
      <c r="Z2673" s="1280"/>
      <c r="AA2673" s="1280"/>
      <c r="AB2673" s="1280"/>
      <c r="AC2673" s="1281"/>
      <c r="AD2673" s="1279"/>
      <c r="AE2673" s="1280"/>
      <c r="AF2673" s="1280"/>
      <c r="AG2673" s="1280"/>
      <c r="AH2673" s="1281"/>
      <c r="AI2673" s="1279"/>
      <c r="AJ2673" s="1280"/>
      <c r="AK2673" s="1280"/>
      <c r="AL2673" s="1280"/>
      <c r="AM2673" s="1281"/>
    </row>
    <row r="2674" spans="1:39" hidden="1" outlineLevel="3">
      <c r="A2674" s="310">
        <f>ROW()</f>
        <v>2674</v>
      </c>
      <c r="B2674" s="64"/>
      <c r="I2674" s="17"/>
      <c r="K2674" s="120"/>
      <c r="M2674" s="109"/>
      <c r="N2674" s="204"/>
      <c r="O2674" s="9"/>
      <c r="P2674" s="9"/>
      <c r="Q2674" s="9"/>
      <c r="R2674" s="9"/>
      <c r="S2674" s="18"/>
      <c r="T2674" s="1219"/>
      <c r="U2674" s="1220"/>
      <c r="V2674" s="1220"/>
      <c r="W2674" s="1220"/>
      <c r="X2674" s="1221"/>
      <c r="Y2674" s="17"/>
      <c r="AC2674" s="109"/>
      <c r="AD2674" s="17"/>
      <c r="AH2674" s="109"/>
      <c r="AI2674" s="17"/>
      <c r="AM2674" s="109"/>
    </row>
    <row r="2675" spans="1:39" hidden="1" outlineLevel="3">
      <c r="A2675" s="310">
        <f>ROW()</f>
        <v>2675</v>
      </c>
      <c r="B2675" s="64"/>
      <c r="I2675" s="17"/>
      <c r="K2675" s="120"/>
      <c r="L2675" s="156"/>
      <c r="M2675" s="109"/>
      <c r="N2675" s="204"/>
      <c r="O2675" s="9"/>
      <c r="P2675" s="9"/>
      <c r="Q2675" s="9"/>
      <c r="R2675" s="9"/>
      <c r="S2675" s="18"/>
      <c r="T2675" s="204"/>
      <c r="U2675" s="9"/>
      <c r="V2675" s="9"/>
      <c r="W2675" s="9"/>
      <c r="X2675" s="18"/>
      <c r="Y2675" s="17"/>
      <c r="AC2675" s="109"/>
      <c r="AD2675" s="17"/>
      <c r="AH2675" s="109"/>
      <c r="AI2675" s="17"/>
      <c r="AM2675" s="109"/>
    </row>
    <row r="2676" spans="1:39" hidden="1" outlineLevel="3">
      <c r="A2676" s="310">
        <f>ROW()</f>
        <v>2676</v>
      </c>
      <c r="I2676" s="17"/>
      <c r="K2676" s="120"/>
      <c r="L2676" s="9"/>
      <c r="M2676" s="109"/>
      <c r="N2676" s="204"/>
      <c r="O2676" s="9"/>
      <c r="P2676" s="9"/>
      <c r="Q2676" s="9"/>
      <c r="R2676" s="9"/>
      <c r="S2676" s="18"/>
      <c r="T2676" s="204"/>
      <c r="U2676" s="9"/>
      <c r="V2676" s="9"/>
      <c r="W2676" s="9"/>
      <c r="X2676" s="18"/>
      <c r="Y2676" s="17"/>
      <c r="AC2676" s="109"/>
      <c r="AD2676" s="17"/>
      <c r="AH2676" s="109"/>
      <c r="AI2676" s="17"/>
      <c r="AM2676" s="109"/>
    </row>
    <row r="2677" spans="1:39" hidden="1" outlineLevel="3">
      <c r="A2677" s="310">
        <f>ROW()</f>
        <v>2677</v>
      </c>
      <c r="I2677" s="17"/>
      <c r="L2677" s="9"/>
      <c r="M2677" s="109"/>
      <c r="N2677" s="204"/>
      <c r="O2677" s="9"/>
      <c r="P2677" s="9"/>
      <c r="Q2677" s="9"/>
      <c r="R2677" s="9"/>
      <c r="S2677" s="18"/>
      <c r="X2677" s="109"/>
      <c r="Y2677" s="17"/>
      <c r="AC2677" s="109"/>
      <c r="AD2677" s="17"/>
      <c r="AH2677" s="109"/>
      <c r="AI2677" s="17"/>
      <c r="AM2677" s="109"/>
    </row>
    <row r="2678" spans="1:39" s="10" customFormat="1">
      <c r="A2678" s="198" t="s">
        <v>546</v>
      </c>
      <c r="B2678" s="199"/>
      <c r="C2678" s="200"/>
      <c r="D2678" s="200"/>
      <c r="E2678" s="200"/>
      <c r="F2678" s="200"/>
      <c r="G2678" s="200"/>
      <c r="H2678" s="203"/>
      <c r="I2678" s="201"/>
      <c r="J2678" s="201"/>
      <c r="K2678" s="201"/>
      <c r="L2678" s="201"/>
      <c r="M2678" s="203"/>
      <c r="N2678" s="201"/>
      <c r="O2678" s="201"/>
      <c r="P2678" s="201"/>
      <c r="Q2678" s="201"/>
      <c r="R2678" s="201"/>
      <c r="S2678" s="203"/>
      <c r="T2678" s="201"/>
      <c r="U2678" s="201"/>
      <c r="V2678" s="201"/>
      <c r="W2678" s="201"/>
      <c r="X2678" s="203"/>
      <c r="Y2678" s="201"/>
      <c r="Z2678" s="201"/>
      <c r="AA2678" s="201"/>
      <c r="AB2678" s="201"/>
      <c r="AC2678" s="203"/>
      <c r="AD2678" s="202"/>
      <c r="AE2678" s="201"/>
      <c r="AF2678" s="201"/>
      <c r="AG2678" s="201"/>
      <c r="AH2678" s="203"/>
      <c r="AI2678" s="202"/>
      <c r="AJ2678" s="201"/>
      <c r="AK2678" s="201"/>
      <c r="AL2678" s="201"/>
      <c r="AM2678" s="203"/>
    </row>
    <row r="2679" spans="1:39" ht="18" outlineLevel="1">
      <c r="A2679" s="37">
        <f>ROW()</f>
        <v>2679</v>
      </c>
      <c r="B2679" s="1008" t="s">
        <v>694</v>
      </c>
      <c r="C2679" s="1009"/>
      <c r="D2679" s="1009"/>
      <c r="E2679" s="1009"/>
      <c r="H2679" s="109"/>
      <c r="M2679" s="109"/>
      <c r="S2679" s="109"/>
      <c r="X2679" s="109"/>
      <c r="AC2679" s="109"/>
      <c r="AD2679" s="1290" t="s">
        <v>450</v>
      </c>
      <c r="AE2679" s="1291"/>
      <c r="AF2679" s="1291"/>
      <c r="AG2679" s="1291"/>
      <c r="AH2679" s="1292"/>
      <c r="AI2679" s="1290" t="s">
        <v>687</v>
      </c>
      <c r="AJ2679" s="1291"/>
      <c r="AK2679" s="1291"/>
      <c r="AL2679" s="1291"/>
      <c r="AM2679" s="1292"/>
    </row>
    <row r="2680" spans="1:39" outlineLevel="1">
      <c r="A2680" s="37">
        <f>ROW()</f>
        <v>2680</v>
      </c>
      <c r="B2680" s="5" t="s">
        <v>693</v>
      </c>
      <c r="C2680" s="5"/>
      <c r="H2680" s="109"/>
      <c r="M2680" s="109"/>
      <c r="S2680" s="109"/>
      <c r="X2680" s="109"/>
      <c r="AC2680" s="109"/>
      <c r="AD2680" s="17"/>
      <c r="AE2680" s="998"/>
      <c r="AF2680" s="999"/>
      <c r="AG2680" s="999"/>
      <c r="AH2680" s="1000"/>
      <c r="AI2680" s="999"/>
      <c r="AJ2680" s="1003" t="str">
        <f>"1/10/"&amp;RIGHT(AH$6,2)</f>
        <v>1/10/25</v>
      </c>
      <c r="AK2680" s="999"/>
      <c r="AL2680" s="999"/>
      <c r="AM2680" s="1000"/>
    </row>
    <row r="2681" spans="1:39" outlineLevel="1">
      <c r="A2681" s="37">
        <f>ROW()</f>
        <v>2681</v>
      </c>
      <c r="C2681" s="6" t="s">
        <v>523</v>
      </c>
      <c r="H2681" s="109"/>
      <c r="M2681" s="109"/>
      <c r="S2681" s="109"/>
      <c r="X2681" s="109"/>
      <c r="AC2681" s="109"/>
      <c r="AD2681" s="17"/>
      <c r="AE2681" s="999"/>
      <c r="AF2681" s="999"/>
      <c r="AG2681" s="999"/>
      <c r="AH2681" s="1000"/>
      <c r="AI2681" s="999"/>
      <c r="AJ2681" s="1003" t="str">
        <f>"31/12/"&amp;RIGHT(AH$6,2)</f>
        <v>31/12/25</v>
      </c>
      <c r="AK2681" s="999"/>
      <c r="AL2681" s="999"/>
      <c r="AM2681" s="1000"/>
    </row>
    <row r="2682" spans="1:39" outlineLevel="1" collapsed="1">
      <c r="A2682" s="37">
        <f>ROW()</f>
        <v>2682</v>
      </c>
      <c r="B2682" s="64" t="s">
        <v>752</v>
      </c>
      <c r="H2682" s="109"/>
      <c r="M2682" s="109"/>
      <c r="S2682" s="109"/>
      <c r="X2682" s="109"/>
      <c r="AC2682" s="109"/>
      <c r="AD2682" s="17"/>
      <c r="AH2682" s="109"/>
      <c r="AJ2682" s="1004" t="str">
        <f>"Dec"&amp;RIGHT(AH$6,2)&amp;" $m"</f>
        <v>Dec25 $m</v>
      </c>
      <c r="AM2682" s="109"/>
    </row>
    <row r="2683" spans="1:39" hidden="1" outlineLevel="2">
      <c r="A2683" s="310">
        <f>ROW()</f>
        <v>2683</v>
      </c>
      <c r="H2683" s="109"/>
      <c r="M2683" s="109"/>
      <c r="S2683" s="109"/>
      <c r="X2683" s="109"/>
      <c r="AC2683" s="109"/>
      <c r="AD2683" s="17"/>
      <c r="AE2683" s="1259"/>
      <c r="AF2683" s="1259"/>
      <c r="AG2683" s="1259"/>
      <c r="AH2683" s="1260"/>
      <c r="AI2683" s="1261"/>
      <c r="AJ2683" s="1261"/>
      <c r="AK2683" s="1261"/>
      <c r="AL2683" s="1261"/>
      <c r="AM2683" s="1262"/>
    </row>
    <row r="2684" spans="1:39" hidden="1" outlineLevel="2">
      <c r="A2684" s="310">
        <f>ROW()</f>
        <v>2684</v>
      </c>
      <c r="H2684" s="109"/>
      <c r="M2684" s="109"/>
      <c r="S2684" s="109"/>
      <c r="X2684" s="109"/>
      <c r="AC2684" s="109"/>
      <c r="AD2684" s="17"/>
      <c r="AE2684" s="1259"/>
      <c r="AF2684" s="1259"/>
      <c r="AG2684" s="1259"/>
      <c r="AH2684" s="1260"/>
      <c r="AI2684" s="1261"/>
      <c r="AJ2684" s="1261"/>
      <c r="AK2684" s="1261"/>
      <c r="AL2684" s="1261"/>
      <c r="AM2684" s="1262"/>
    </row>
    <row r="2685" spans="1:39" hidden="1" outlineLevel="2">
      <c r="A2685" s="310">
        <f>ROW()</f>
        <v>2685</v>
      </c>
      <c r="H2685" s="109"/>
      <c r="M2685" s="109"/>
      <c r="S2685" s="109"/>
      <c r="X2685" s="109"/>
      <c r="AC2685" s="109"/>
      <c r="AD2685" s="17"/>
      <c r="AE2685" s="1259"/>
      <c r="AF2685" s="1259"/>
      <c r="AG2685" s="1259"/>
      <c r="AH2685" s="1260"/>
      <c r="AI2685" s="1261"/>
      <c r="AJ2685" s="1261"/>
      <c r="AK2685" s="1261"/>
      <c r="AL2685" s="1261"/>
      <c r="AM2685" s="1262"/>
    </row>
    <row r="2686" spans="1:39" hidden="1" outlineLevel="2">
      <c r="A2686" s="310">
        <f>ROW()</f>
        <v>2686</v>
      </c>
      <c r="H2686" s="109"/>
      <c r="M2686" s="109"/>
      <c r="S2686" s="109"/>
      <c r="X2686" s="109"/>
      <c r="AC2686" s="109"/>
      <c r="AD2686" s="17"/>
      <c r="AE2686" s="1259"/>
      <c r="AF2686" s="1259"/>
      <c r="AG2686" s="1259"/>
      <c r="AH2686" s="1260"/>
      <c r="AI2686" s="1261"/>
      <c r="AJ2686" s="1261"/>
      <c r="AK2686" s="1261"/>
      <c r="AL2686" s="1261"/>
      <c r="AM2686" s="1262"/>
    </row>
    <row r="2687" spans="1:39" outlineLevel="1">
      <c r="A2687" s="37">
        <f>ROW()</f>
        <v>2687</v>
      </c>
      <c r="C2687" s="435" t="s">
        <v>1</v>
      </c>
      <c r="D2687" s="435"/>
      <c r="E2687" s="435"/>
      <c r="F2687" s="435"/>
      <c r="G2687" s="435"/>
      <c r="H2687" s="499"/>
      <c r="I2687" s="414"/>
      <c r="J2687" s="414"/>
      <c r="K2687" s="414"/>
      <c r="L2687" s="414"/>
      <c r="M2687" s="413"/>
      <c r="N2687" s="414"/>
      <c r="O2687" s="414"/>
      <c r="P2687" s="414"/>
      <c r="Q2687" s="414"/>
      <c r="R2687" s="414"/>
      <c r="S2687" s="413"/>
      <c r="T2687" s="414"/>
      <c r="U2687" s="414"/>
      <c r="V2687" s="414"/>
      <c r="W2687" s="414"/>
      <c r="X2687" s="413"/>
      <c r="Y2687" s="414"/>
      <c r="Z2687" s="414"/>
      <c r="AA2687" s="414"/>
      <c r="AB2687" s="414"/>
      <c r="AC2687" s="413"/>
      <c r="AD2687" s="510"/>
      <c r="AE2687" s="629"/>
      <c r="AF2687" s="629"/>
      <c r="AG2687" s="629"/>
      <c r="AH2687" s="630"/>
      <c r="AI2687" s="629"/>
      <c r="AJ2687" s="1263">
        <f t="shared" ref="AJ2687" si="1981">SUM(AJ2683:AJ2686)</f>
        <v>0</v>
      </c>
      <c r="AK2687" s="629"/>
      <c r="AL2687" s="629"/>
      <c r="AM2687" s="630"/>
    </row>
    <row r="2688" spans="1:39" outlineLevel="1">
      <c r="A2688" s="37">
        <f>ROW()</f>
        <v>2688</v>
      </c>
      <c r="B2688" s="64" t="s">
        <v>527</v>
      </c>
      <c r="H2688" s="109"/>
      <c r="M2688" s="109"/>
      <c r="S2688" s="109"/>
      <c r="X2688" s="109"/>
      <c r="AC2688" s="109"/>
      <c r="AD2688" s="17"/>
      <c r="AE2688" s="627"/>
      <c r="AF2688" s="627"/>
      <c r="AG2688" s="627"/>
      <c r="AH2688" s="628"/>
      <c r="AI2688" s="627"/>
      <c r="AJ2688" s="627"/>
      <c r="AK2688" s="627"/>
      <c r="AL2688" s="627"/>
      <c r="AM2688" s="628"/>
    </row>
    <row r="2689" spans="1:39" outlineLevel="1">
      <c r="A2689" s="37">
        <f>ROW()</f>
        <v>2689</v>
      </c>
      <c r="C2689" s="6" t="s">
        <v>524</v>
      </c>
      <c r="H2689" s="109"/>
      <c r="M2689" s="109"/>
      <c r="S2689" s="109"/>
      <c r="X2689" s="109"/>
      <c r="AC2689" s="109"/>
      <c r="AD2689" s="17"/>
      <c r="AE2689" s="627"/>
      <c r="AF2689" s="627"/>
      <c r="AG2689" s="627"/>
      <c r="AH2689" s="628"/>
      <c r="AI2689" s="627"/>
      <c r="AJ2689" s="1007">
        <f>AI2704</f>
        <v>0.7</v>
      </c>
      <c r="AK2689" s="627"/>
      <c r="AL2689" s="627"/>
      <c r="AM2689" s="628"/>
    </row>
    <row r="2690" spans="1:39" outlineLevel="1">
      <c r="A2690" s="37">
        <f>ROW()</f>
        <v>2690</v>
      </c>
      <c r="C2690" s="6" t="s">
        <v>525</v>
      </c>
      <c r="H2690" s="109"/>
      <c r="M2690" s="109"/>
      <c r="S2690" s="109"/>
      <c r="X2690" s="109"/>
      <c r="AC2690" s="109"/>
      <c r="AD2690" s="17"/>
      <c r="AE2690" s="627"/>
      <c r="AF2690" s="627"/>
      <c r="AG2690" s="627"/>
      <c r="AH2690" s="628"/>
      <c r="AI2690" s="627"/>
      <c r="AJ2690" s="1007">
        <f t="shared" ref="AJ2690:AJ2692" si="1982">AI2705</f>
        <v>0.7</v>
      </c>
      <c r="AK2690" s="627"/>
      <c r="AL2690" s="627"/>
      <c r="AM2690" s="628"/>
    </row>
    <row r="2691" spans="1:39" outlineLevel="1">
      <c r="A2691" s="37">
        <f>ROW()</f>
        <v>2691</v>
      </c>
      <c r="C2691" s="6" t="s">
        <v>526</v>
      </c>
      <c r="H2691" s="109"/>
      <c r="M2691" s="109"/>
      <c r="S2691" s="109"/>
      <c r="X2691" s="109"/>
      <c r="AC2691" s="109"/>
      <c r="AD2691" s="17"/>
      <c r="AE2691" s="627"/>
      <c r="AF2691" s="627"/>
      <c r="AG2691" s="627"/>
      <c r="AH2691" s="628"/>
      <c r="AI2691" s="627"/>
      <c r="AJ2691" s="1007">
        <f t="shared" si="1982"/>
        <v>0.7</v>
      </c>
      <c r="AK2691" s="627"/>
      <c r="AL2691" s="627"/>
      <c r="AM2691" s="628"/>
    </row>
    <row r="2692" spans="1:39" outlineLevel="1">
      <c r="A2692" s="37">
        <f>ROW()</f>
        <v>2692</v>
      </c>
      <c r="C2692" s="6" t="s">
        <v>529</v>
      </c>
      <c r="H2692" s="109"/>
      <c r="M2692" s="109"/>
      <c r="S2692" s="109"/>
      <c r="X2692" s="109"/>
      <c r="AC2692" s="109"/>
      <c r="AD2692" s="17"/>
      <c r="AE2692" s="627"/>
      <c r="AF2692" s="627"/>
      <c r="AG2692" s="627"/>
      <c r="AH2692" s="628"/>
      <c r="AI2692" s="627"/>
      <c r="AJ2692" s="1007">
        <f t="shared" si="1982"/>
        <v>0.7</v>
      </c>
      <c r="AK2692" s="627"/>
      <c r="AL2692" s="627"/>
      <c r="AM2692" s="628"/>
    </row>
    <row r="2693" spans="1:39" outlineLevel="1">
      <c r="A2693" s="37">
        <f>ROW()</f>
        <v>2693</v>
      </c>
      <c r="H2693" s="109"/>
      <c r="M2693" s="109"/>
      <c r="S2693" s="109"/>
      <c r="X2693" s="109"/>
      <c r="AC2693" s="109"/>
      <c r="AD2693" s="17"/>
      <c r="AE2693" s="627"/>
      <c r="AF2693" s="627"/>
      <c r="AG2693" s="627"/>
      <c r="AH2693" s="628"/>
      <c r="AI2693" s="627"/>
      <c r="AJ2693" s="627"/>
      <c r="AK2693" s="627"/>
      <c r="AL2693" s="627"/>
      <c r="AM2693" s="628"/>
    </row>
    <row r="2694" spans="1:39" ht="18" outlineLevel="1">
      <c r="A2694" s="37">
        <f>ROW()</f>
        <v>2694</v>
      </c>
      <c r="B2694" s="1008" t="s">
        <v>695</v>
      </c>
      <c r="C2694" s="1009"/>
      <c r="D2694" s="1009"/>
      <c r="E2694" s="1009"/>
      <c r="H2694" s="109"/>
      <c r="M2694" s="109"/>
      <c r="S2694" s="109"/>
      <c r="X2694" s="109"/>
      <c r="AC2694" s="109"/>
      <c r="AD2694" s="17"/>
      <c r="AE2694" s="627"/>
      <c r="AF2694" s="627"/>
      <c r="AG2694" s="627"/>
      <c r="AH2694" s="628"/>
      <c r="AI2694" s="627"/>
      <c r="AJ2694" s="627"/>
      <c r="AK2694" s="627"/>
      <c r="AL2694" s="627"/>
      <c r="AM2694" s="628"/>
    </row>
    <row r="2695" spans="1:39" outlineLevel="1">
      <c r="A2695" s="37">
        <f>ROW()</f>
        <v>2695</v>
      </c>
      <c r="B2695" s="5" t="s">
        <v>693</v>
      </c>
      <c r="C2695" s="5"/>
      <c r="H2695" s="109"/>
      <c r="M2695" s="109"/>
      <c r="S2695" s="109"/>
      <c r="X2695" s="109"/>
      <c r="AC2695" s="109"/>
      <c r="AD2695" s="17"/>
      <c r="AE2695" s="1006">
        <v>44197</v>
      </c>
      <c r="AF2695" s="1003" t="str">
        <f t="shared" ref="AF2695" si="1983">"1/10/"&amp;RIGHT(AD$6,2)</f>
        <v>1/10/21</v>
      </c>
      <c r="AG2695" s="1003" t="str">
        <f t="shared" ref="AG2695" si="1984">"1/10/"&amp;RIGHT(AE$6,2)</f>
        <v>1/10/22</v>
      </c>
      <c r="AH2695" s="1005" t="str">
        <f t="shared" ref="AH2695" si="1985">"1/10/"&amp;RIGHT(AF$6,2)</f>
        <v>1/10/23</v>
      </c>
      <c r="AI2695" s="1003" t="str">
        <f t="shared" ref="AI2695" si="1986">"1/10/"&amp;RIGHT(AG$6,2)</f>
        <v>1/10/24</v>
      </c>
      <c r="AJ2695" s="1006">
        <f>AJ2681+1</f>
        <v>46023</v>
      </c>
      <c r="AK2695" s="1003" t="str">
        <f t="shared" ref="AK2695" si="1987">"1/10/"&amp;RIGHT(AI$6,2)</f>
        <v>1/10/26</v>
      </c>
      <c r="AL2695" s="1003" t="str">
        <f t="shared" ref="AL2695" si="1988">"1/10/"&amp;RIGHT(AJ$6,2)</f>
        <v>1/10/27</v>
      </c>
      <c r="AM2695" s="1005" t="str">
        <f t="shared" ref="AM2695" si="1989">"1/10/"&amp;RIGHT(AK$6,2)</f>
        <v>1/10/28</v>
      </c>
    </row>
    <row r="2696" spans="1:39" outlineLevel="1">
      <c r="A2696" s="37">
        <f>ROW()</f>
        <v>2696</v>
      </c>
      <c r="C2696" s="6" t="s">
        <v>523</v>
      </c>
      <c r="H2696" s="109"/>
      <c r="M2696" s="109"/>
      <c r="S2696" s="109"/>
      <c r="X2696" s="109"/>
      <c r="AC2696" s="109"/>
      <c r="AD2696" s="17"/>
      <c r="AE2696" s="1003" t="str">
        <f t="shared" ref="AE2696:AJ2696" si="1990">"30/9/"&amp;RIGHT(AD$6,2)</f>
        <v>30/9/21</v>
      </c>
      <c r="AF2696" s="1003" t="str">
        <f t="shared" si="1990"/>
        <v>30/9/22</v>
      </c>
      <c r="AG2696" s="1003" t="str">
        <f t="shared" si="1990"/>
        <v>30/9/23</v>
      </c>
      <c r="AH2696" s="1005" t="str">
        <f t="shared" si="1990"/>
        <v>30/9/24</v>
      </c>
      <c r="AI2696" s="1003" t="str">
        <f t="shared" si="1990"/>
        <v>30/9/25</v>
      </c>
      <c r="AJ2696" s="1003" t="str">
        <f t="shared" si="1990"/>
        <v>30/9/26</v>
      </c>
      <c r="AK2696" s="1003" t="str">
        <f t="shared" ref="AK2696:AM2696" si="1991">"30/9/"&amp;RIGHT(AJ$6,2)</f>
        <v>30/9/27</v>
      </c>
      <c r="AL2696" s="1003" t="str">
        <f t="shared" si="1991"/>
        <v>30/9/28</v>
      </c>
      <c r="AM2696" s="1005" t="str">
        <f t="shared" si="1991"/>
        <v>30/9/29</v>
      </c>
    </row>
    <row r="2697" spans="1:39" outlineLevel="1" collapsed="1">
      <c r="A2697" s="37">
        <f>ROW()</f>
        <v>2697</v>
      </c>
      <c r="B2697" s="64" t="s">
        <v>751</v>
      </c>
      <c r="H2697" s="109"/>
      <c r="M2697" s="109"/>
      <c r="S2697" s="109"/>
      <c r="X2697" s="109"/>
      <c r="AC2697" s="109"/>
      <c r="AD2697" s="17"/>
      <c r="AE2697" s="1010" t="str">
        <f>"Sep"&amp;RIGHT(AD$6,2)&amp;" $m"</f>
        <v>Sep21 $m</v>
      </c>
      <c r="AF2697" s="1010" t="str">
        <f t="shared" ref="AF2697:AM2697" si="1992">"Sep"&amp;RIGHT(AE$6,2)&amp;" $m"</f>
        <v>Sep22 $m</v>
      </c>
      <c r="AG2697" s="1010" t="str">
        <f t="shared" si="1992"/>
        <v>Sep23 $m</v>
      </c>
      <c r="AH2697" s="1011" t="str">
        <f t="shared" si="1992"/>
        <v>Sep24 $m</v>
      </c>
      <c r="AI2697" s="1010" t="str">
        <f t="shared" si="1992"/>
        <v>Sep25 $m</v>
      </c>
      <c r="AJ2697" s="1002" t="str">
        <f t="shared" si="1992"/>
        <v>Sep26 $m</v>
      </c>
      <c r="AK2697" s="1010" t="str">
        <f t="shared" si="1992"/>
        <v>Sep27 $m</v>
      </c>
      <c r="AL2697" s="1010" t="str">
        <f t="shared" si="1992"/>
        <v>Sep28 $m</v>
      </c>
      <c r="AM2697" s="1011" t="str">
        <f t="shared" si="1992"/>
        <v>Sep29 $m</v>
      </c>
    </row>
    <row r="2698" spans="1:39" hidden="1" outlineLevel="2">
      <c r="A2698" s="310">
        <f>ROW()</f>
        <v>2698</v>
      </c>
      <c r="H2698" s="109"/>
      <c r="M2698" s="109"/>
      <c r="S2698" s="109"/>
      <c r="X2698" s="109"/>
      <c r="AC2698" s="109"/>
      <c r="AD2698" s="17"/>
      <c r="AE2698" s="1259"/>
      <c r="AF2698" s="1259"/>
      <c r="AG2698" s="1259"/>
      <c r="AH2698" s="1260"/>
      <c r="AI2698" s="1261"/>
      <c r="AJ2698" s="1261"/>
      <c r="AK2698" s="1261"/>
      <c r="AL2698" s="1261"/>
      <c r="AM2698" s="1262"/>
    </row>
    <row r="2699" spans="1:39" hidden="1" outlineLevel="2">
      <c r="A2699" s="310">
        <f>ROW()</f>
        <v>2699</v>
      </c>
      <c r="H2699" s="109"/>
      <c r="M2699" s="109"/>
      <c r="S2699" s="109"/>
      <c r="X2699" s="109"/>
      <c r="AC2699" s="109"/>
      <c r="AD2699" s="17"/>
      <c r="AE2699" s="1259"/>
      <c r="AF2699" s="1259"/>
      <c r="AG2699" s="1259"/>
      <c r="AH2699" s="1260"/>
      <c r="AI2699" s="1261"/>
      <c r="AJ2699" s="1261"/>
      <c r="AK2699" s="1261"/>
      <c r="AL2699" s="1261"/>
      <c r="AM2699" s="1262"/>
    </row>
    <row r="2700" spans="1:39" hidden="1" outlineLevel="2">
      <c r="A2700" s="310">
        <f>ROW()</f>
        <v>2700</v>
      </c>
      <c r="H2700" s="109"/>
      <c r="M2700" s="109"/>
      <c r="S2700" s="109"/>
      <c r="X2700" s="109"/>
      <c r="AC2700" s="109"/>
      <c r="AD2700" s="17"/>
      <c r="AE2700" s="1259"/>
      <c r="AF2700" s="1259"/>
      <c r="AG2700" s="1259"/>
      <c r="AH2700" s="1260"/>
      <c r="AI2700" s="1261"/>
      <c r="AJ2700" s="1261"/>
      <c r="AK2700" s="1261"/>
      <c r="AL2700" s="1261"/>
      <c r="AM2700" s="1262"/>
    </row>
    <row r="2701" spans="1:39" hidden="1" outlineLevel="2">
      <c r="A2701" s="310">
        <f>ROW()</f>
        <v>2701</v>
      </c>
      <c r="H2701" s="109"/>
      <c r="M2701" s="109"/>
      <c r="S2701" s="109"/>
      <c r="X2701" s="109"/>
      <c r="AC2701" s="109"/>
      <c r="AD2701" s="17"/>
      <c r="AE2701" s="1259"/>
      <c r="AF2701" s="1259"/>
      <c r="AG2701" s="1259"/>
      <c r="AH2701" s="1260"/>
      <c r="AI2701" s="1261"/>
      <c r="AJ2701" s="1261"/>
      <c r="AK2701" s="1261"/>
      <c r="AL2701" s="1261"/>
      <c r="AM2701" s="1262"/>
    </row>
    <row r="2702" spans="1:39" outlineLevel="1">
      <c r="A2702" s="37">
        <f>ROW()</f>
        <v>2702</v>
      </c>
      <c r="C2702" s="435" t="s">
        <v>1</v>
      </c>
      <c r="D2702" s="435"/>
      <c r="E2702" s="435"/>
      <c r="F2702" s="435"/>
      <c r="G2702" s="435"/>
      <c r="H2702" s="499"/>
      <c r="I2702" s="414"/>
      <c r="J2702" s="414"/>
      <c r="K2702" s="414"/>
      <c r="L2702" s="414"/>
      <c r="M2702" s="413"/>
      <c r="N2702" s="414"/>
      <c r="O2702" s="414"/>
      <c r="P2702" s="414"/>
      <c r="Q2702" s="414"/>
      <c r="R2702" s="414"/>
      <c r="S2702" s="413"/>
      <c r="T2702" s="414"/>
      <c r="U2702" s="414"/>
      <c r="V2702" s="414"/>
      <c r="W2702" s="414"/>
      <c r="X2702" s="413"/>
      <c r="Y2702" s="414"/>
      <c r="Z2702" s="414"/>
      <c r="AA2702" s="414"/>
      <c r="AB2702" s="414"/>
      <c r="AC2702" s="413"/>
      <c r="AD2702" s="510"/>
      <c r="AE2702" s="1252">
        <v>17.459778</v>
      </c>
      <c r="AF2702" s="1252">
        <v>34.332344999999997</v>
      </c>
      <c r="AG2702" s="1252">
        <v>38.161996029999997</v>
      </c>
      <c r="AH2702" s="1253">
        <v>60.306360999999995</v>
      </c>
      <c r="AI2702" s="1252">
        <v>73.435964999999996</v>
      </c>
      <c r="AJ2702" s="1252">
        <v>0</v>
      </c>
      <c r="AK2702" s="1252">
        <v>0</v>
      </c>
      <c r="AL2702" s="1252">
        <v>0</v>
      </c>
      <c r="AM2702" s="1253">
        <v>0</v>
      </c>
    </row>
    <row r="2703" spans="1:39" outlineLevel="1">
      <c r="A2703" s="37">
        <f>ROW()</f>
        <v>2703</v>
      </c>
      <c r="B2703" s="64" t="s">
        <v>527</v>
      </c>
      <c r="H2703" s="246"/>
      <c r="I2703" s="9"/>
      <c r="J2703" s="9"/>
      <c r="K2703" s="9"/>
      <c r="L2703" s="9"/>
      <c r="M2703" s="18"/>
      <c r="N2703" s="9"/>
      <c r="O2703" s="9"/>
      <c r="P2703" s="9"/>
      <c r="Q2703" s="9"/>
      <c r="R2703" s="9"/>
      <c r="S2703" s="18"/>
      <c r="T2703" s="9"/>
      <c r="U2703" s="9"/>
      <c r="V2703" s="9"/>
      <c r="W2703" s="9"/>
      <c r="X2703" s="18"/>
      <c r="Y2703" s="9"/>
      <c r="Z2703" s="9"/>
      <c r="AA2703" s="9"/>
      <c r="AB2703" s="9"/>
      <c r="AC2703" s="18"/>
      <c r="AD2703" s="204"/>
      <c r="AE2703" s="281"/>
      <c r="AF2703" s="281"/>
      <c r="AG2703" s="281"/>
      <c r="AH2703" s="471"/>
      <c r="AI2703" s="281"/>
      <c r="AJ2703" s="281"/>
      <c r="AK2703" s="281"/>
      <c r="AL2703" s="281"/>
      <c r="AM2703" s="471"/>
    </row>
    <row r="2704" spans="1:39" outlineLevel="1">
      <c r="A2704" s="37">
        <f>ROW()</f>
        <v>2704</v>
      </c>
      <c r="C2704" s="6" t="s">
        <v>524</v>
      </c>
      <c r="H2704" s="246"/>
      <c r="I2704" s="9"/>
      <c r="J2704" s="9"/>
      <c r="K2704" s="9"/>
      <c r="L2704" s="9"/>
      <c r="M2704" s="18"/>
      <c r="N2704" s="9"/>
      <c r="O2704" s="9"/>
      <c r="P2704" s="9"/>
      <c r="Q2704" s="9"/>
      <c r="R2704" s="9"/>
      <c r="S2704" s="18"/>
      <c r="T2704" s="9"/>
      <c r="U2704" s="9"/>
      <c r="V2704" s="9"/>
      <c r="W2704" s="9"/>
      <c r="X2704" s="18"/>
      <c r="Y2704" s="9"/>
      <c r="Z2704" s="9"/>
      <c r="AA2704" s="9"/>
      <c r="AB2704" s="9"/>
      <c r="AC2704" s="18"/>
      <c r="AD2704" s="204"/>
      <c r="AE2704" s="691">
        <v>0.7</v>
      </c>
      <c r="AF2704" s="691">
        <v>0.7</v>
      </c>
      <c r="AG2704" s="691">
        <v>0.7</v>
      </c>
      <c r="AH2704" s="692">
        <v>0.7</v>
      </c>
      <c r="AI2704" s="691">
        <v>0.7</v>
      </c>
      <c r="AJ2704" s="691">
        <v>0.8</v>
      </c>
      <c r="AK2704" s="691">
        <v>0.8</v>
      </c>
      <c r="AL2704" s="691">
        <v>0.8</v>
      </c>
      <c r="AM2704" s="692">
        <v>0.8</v>
      </c>
    </row>
    <row r="2705" spans="1:39" outlineLevel="1">
      <c r="A2705" s="37">
        <f>ROW()</f>
        <v>2705</v>
      </c>
      <c r="C2705" s="6" t="s">
        <v>525</v>
      </c>
      <c r="H2705" s="246"/>
      <c r="I2705" s="9"/>
      <c r="J2705" s="9"/>
      <c r="K2705" s="9"/>
      <c r="L2705" s="9"/>
      <c r="M2705" s="18"/>
      <c r="N2705" s="9"/>
      <c r="O2705" s="9"/>
      <c r="P2705" s="9"/>
      <c r="Q2705" s="9"/>
      <c r="R2705" s="9"/>
      <c r="S2705" s="18"/>
      <c r="T2705" s="9"/>
      <c r="U2705" s="9"/>
      <c r="V2705" s="9"/>
      <c r="W2705" s="9"/>
      <c r="X2705" s="18"/>
      <c r="Y2705" s="9"/>
      <c r="Z2705" s="9"/>
      <c r="AA2705" s="9"/>
      <c r="AB2705" s="9"/>
      <c r="AC2705" s="18"/>
      <c r="AD2705" s="204"/>
      <c r="AE2705" s="691">
        <v>0.7</v>
      </c>
      <c r="AF2705" s="691">
        <v>0.7</v>
      </c>
      <c r="AG2705" s="691">
        <v>0.7</v>
      </c>
      <c r="AH2705" s="692">
        <v>0.7</v>
      </c>
      <c r="AI2705" s="691">
        <v>0.7</v>
      </c>
      <c r="AJ2705" s="691">
        <v>0.8</v>
      </c>
      <c r="AK2705" s="691">
        <v>0.8</v>
      </c>
      <c r="AL2705" s="691">
        <v>0.8</v>
      </c>
      <c r="AM2705" s="692">
        <v>0.8</v>
      </c>
    </row>
    <row r="2706" spans="1:39" outlineLevel="1">
      <c r="A2706" s="37">
        <f>ROW()</f>
        <v>2706</v>
      </c>
      <c r="C2706" s="6" t="s">
        <v>526</v>
      </c>
      <c r="H2706" s="246"/>
      <c r="I2706" s="9"/>
      <c r="J2706" s="9"/>
      <c r="K2706" s="9"/>
      <c r="L2706" s="9"/>
      <c r="M2706" s="18"/>
      <c r="N2706" s="9"/>
      <c r="O2706" s="9"/>
      <c r="P2706" s="9"/>
      <c r="Q2706" s="9"/>
      <c r="R2706" s="9"/>
      <c r="S2706" s="18"/>
      <c r="T2706" s="9"/>
      <c r="U2706" s="9"/>
      <c r="V2706" s="9"/>
      <c r="W2706" s="9"/>
      <c r="X2706" s="18"/>
      <c r="Y2706" s="9"/>
      <c r="Z2706" s="9"/>
      <c r="AA2706" s="9"/>
      <c r="AB2706" s="9"/>
      <c r="AC2706" s="18"/>
      <c r="AD2706" s="204"/>
      <c r="AE2706" s="691">
        <v>0.7</v>
      </c>
      <c r="AF2706" s="691">
        <v>0.7</v>
      </c>
      <c r="AG2706" s="691">
        <v>0.7</v>
      </c>
      <c r="AH2706" s="692">
        <v>0.7</v>
      </c>
      <c r="AI2706" s="691">
        <v>0.7</v>
      </c>
      <c r="AJ2706" s="691">
        <v>0.8</v>
      </c>
      <c r="AK2706" s="691">
        <v>0.8</v>
      </c>
      <c r="AL2706" s="691">
        <v>0.8</v>
      </c>
      <c r="AM2706" s="692">
        <v>0.8</v>
      </c>
    </row>
    <row r="2707" spans="1:39" outlineLevel="1">
      <c r="A2707" s="37">
        <f>ROW()</f>
        <v>2707</v>
      </c>
      <c r="C2707" s="6" t="s">
        <v>529</v>
      </c>
      <c r="H2707" s="246"/>
      <c r="I2707" s="9"/>
      <c r="J2707" s="9"/>
      <c r="K2707" s="9"/>
      <c r="L2707" s="9"/>
      <c r="M2707" s="246"/>
      <c r="N2707" s="9"/>
      <c r="O2707" s="9"/>
      <c r="P2707" s="9"/>
      <c r="Q2707" s="9"/>
      <c r="R2707" s="9"/>
      <c r="S2707" s="246"/>
      <c r="T2707" s="9"/>
      <c r="U2707" s="9"/>
      <c r="V2707" s="9"/>
      <c r="W2707" s="9"/>
      <c r="X2707" s="246"/>
      <c r="Y2707" s="9"/>
      <c r="Z2707" s="9"/>
      <c r="AA2707" s="9"/>
      <c r="AB2707" s="9"/>
      <c r="AC2707" s="246"/>
      <c r="AD2707" s="9"/>
      <c r="AE2707" s="691">
        <v>0.7</v>
      </c>
      <c r="AF2707" s="691">
        <v>0.7</v>
      </c>
      <c r="AG2707" s="691">
        <v>0.7</v>
      </c>
      <c r="AH2707" s="692">
        <v>0.7</v>
      </c>
      <c r="AI2707" s="691">
        <v>0.7</v>
      </c>
      <c r="AJ2707" s="691">
        <v>0.8</v>
      </c>
      <c r="AK2707" s="691">
        <v>0.8</v>
      </c>
      <c r="AL2707" s="691">
        <v>0.8</v>
      </c>
      <c r="AM2707" s="692">
        <v>0.8</v>
      </c>
    </row>
    <row r="2708" spans="1:39" outlineLevel="1">
      <c r="A2708" s="37">
        <f>ROW()</f>
        <v>2708</v>
      </c>
      <c r="H2708" s="109"/>
      <c r="M2708" s="109"/>
      <c r="S2708" s="109"/>
      <c r="X2708" s="109"/>
      <c r="AC2708" s="109"/>
      <c r="AH2708" s="109"/>
      <c r="AM2708" s="109"/>
    </row>
    <row r="2709" spans="1:39" s="10" customFormat="1">
      <c r="A2709" s="198" t="s">
        <v>643</v>
      </c>
      <c r="B2709" s="199"/>
      <c r="C2709" s="200"/>
      <c r="D2709" s="200"/>
      <c r="E2709" s="200"/>
      <c r="F2709" s="200"/>
      <c r="G2709" s="200"/>
      <c r="H2709" s="203"/>
      <c r="I2709" s="201"/>
      <c r="J2709" s="201"/>
      <c r="K2709" s="201"/>
      <c r="L2709" s="201"/>
      <c r="M2709" s="203"/>
      <c r="N2709" s="201"/>
      <c r="O2709" s="201"/>
      <c r="P2709" s="201"/>
      <c r="Q2709" s="201"/>
      <c r="R2709" s="201"/>
      <c r="S2709" s="203"/>
      <c r="T2709" s="201"/>
      <c r="U2709" s="201"/>
      <c r="V2709" s="201"/>
      <c r="W2709" s="201"/>
      <c r="X2709" s="203"/>
      <c r="Y2709" s="201"/>
      <c r="Z2709" s="201"/>
      <c r="AA2709" s="201"/>
      <c r="AB2709" s="201"/>
      <c r="AC2709" s="203"/>
      <c r="AD2709" s="201"/>
      <c r="AE2709" s="201"/>
      <c r="AF2709" s="201"/>
      <c r="AG2709" s="201"/>
      <c r="AH2709" s="203"/>
      <c r="AI2709" s="201"/>
      <c r="AJ2709" s="201"/>
      <c r="AK2709" s="201"/>
      <c r="AL2709" s="201"/>
      <c r="AM2709" s="203"/>
    </row>
    <row r="2710" spans="1:39" outlineLevel="1">
      <c r="A2710" s="37">
        <f>ROW()</f>
        <v>2710</v>
      </c>
      <c r="H2710" s="109"/>
      <c r="M2710" s="109"/>
      <c r="S2710" s="109"/>
      <c r="X2710" s="109"/>
      <c r="Y2710" s="1270" t="s">
        <v>22</v>
      </c>
      <c r="Z2710" s="1271"/>
      <c r="AA2710" s="1271"/>
      <c r="AB2710" s="1271"/>
      <c r="AC2710" s="1272"/>
      <c r="AD2710" s="1270" t="s">
        <v>97</v>
      </c>
      <c r="AE2710" s="1271"/>
      <c r="AF2710" s="1271"/>
      <c r="AG2710" s="1271"/>
      <c r="AH2710" s="1272"/>
      <c r="AI2710" s="1270" t="s">
        <v>501</v>
      </c>
      <c r="AJ2710" s="1271"/>
      <c r="AK2710" s="1271"/>
      <c r="AL2710" s="1271"/>
      <c r="AM2710" s="1272"/>
    </row>
    <row r="2711" spans="1:39" outlineLevel="1">
      <c r="A2711" s="37">
        <f>ROW()</f>
        <v>2711</v>
      </c>
      <c r="B2711" s="133" t="s">
        <v>644</v>
      </c>
      <c r="C2711" s="70"/>
      <c r="D2711" s="70"/>
      <c r="E2711" s="70"/>
      <c r="F2711" s="70"/>
      <c r="G2711" s="70"/>
      <c r="H2711" s="109"/>
      <c r="M2711" s="109"/>
      <c r="S2711" s="109"/>
      <c r="X2711" s="109"/>
      <c r="Y2711" s="6" t="s">
        <v>645</v>
      </c>
      <c r="AC2711" s="109"/>
      <c r="AD2711" s="6" t="s">
        <v>645</v>
      </c>
      <c r="AH2711" s="109"/>
      <c r="AI2711" s="6" t="s">
        <v>646</v>
      </c>
      <c r="AM2711" s="109"/>
    </row>
    <row r="2712" spans="1:39" outlineLevel="1">
      <c r="A2712" s="37">
        <f>ROW()</f>
        <v>2712</v>
      </c>
      <c r="B2712" s="144"/>
      <c r="C2712" s="145" t="s">
        <v>115</v>
      </c>
      <c r="D2712" s="146"/>
      <c r="E2712" s="146"/>
      <c r="H2712" s="109"/>
      <c r="M2712" s="109"/>
      <c r="S2712" s="109"/>
      <c r="X2712" s="109"/>
      <c r="Y2712" s="147">
        <v>0.7</v>
      </c>
      <c r="AC2712" s="109"/>
      <c r="AD2712" s="147">
        <v>0.7</v>
      </c>
      <c r="AH2712" s="109"/>
      <c r="AI2712" s="147">
        <v>0.9</v>
      </c>
      <c r="AM2712" s="109"/>
    </row>
    <row r="2713" spans="1:39" outlineLevel="1">
      <c r="A2713" s="37">
        <f>ROW()</f>
        <v>2713</v>
      </c>
      <c r="B2713" s="144"/>
      <c r="C2713" s="146" t="s">
        <v>116</v>
      </c>
      <c r="D2713" s="146"/>
      <c r="E2713" s="146"/>
      <c r="H2713" s="109"/>
      <c r="M2713" s="109"/>
      <c r="S2713" s="109"/>
      <c r="X2713" s="109"/>
      <c r="Y2713" s="147">
        <v>0.03</v>
      </c>
      <c r="AC2713" s="109"/>
      <c r="AD2713" s="147">
        <v>0.03</v>
      </c>
      <c r="AH2713" s="109"/>
      <c r="AI2713" s="147">
        <v>0.03</v>
      </c>
      <c r="AM2713" s="109"/>
    </row>
    <row r="2714" spans="1:39" outlineLevel="1">
      <c r="A2714" s="37">
        <f>ROW()</f>
        <v>2714</v>
      </c>
      <c r="B2714" s="144"/>
      <c r="C2714" s="146" t="s">
        <v>117</v>
      </c>
      <c r="D2714" s="146"/>
      <c r="E2714" s="146"/>
      <c r="H2714" s="109"/>
      <c r="M2714" s="109"/>
      <c r="S2714" s="109"/>
      <c r="X2714" s="109"/>
      <c r="Y2714" s="147">
        <v>0.01</v>
      </c>
      <c r="AC2714" s="109"/>
      <c r="AD2714" s="147">
        <v>0.01</v>
      </c>
      <c r="AH2714" s="109"/>
      <c r="AI2714" s="147">
        <v>0.01</v>
      </c>
      <c r="AM2714" s="109"/>
    </row>
    <row r="2715" spans="1:39" outlineLevel="1">
      <c r="A2715" s="37">
        <f>ROW()</f>
        <v>2715</v>
      </c>
      <c r="B2715" s="144"/>
      <c r="C2715" s="146" t="s">
        <v>118</v>
      </c>
      <c r="D2715" s="146"/>
      <c r="E2715" s="146"/>
      <c r="H2715" s="109"/>
      <c r="M2715" s="109"/>
      <c r="S2715" s="109"/>
      <c r="X2715" s="109"/>
      <c r="Y2715" s="147">
        <v>0.25</v>
      </c>
      <c r="AC2715" s="109"/>
      <c r="AD2715" s="147">
        <v>0.25</v>
      </c>
      <c r="AH2715" s="109"/>
      <c r="AI2715" s="147">
        <v>0.25</v>
      </c>
      <c r="AM2715" s="109"/>
    </row>
    <row r="2716" spans="1:39" outlineLevel="1">
      <c r="A2716" s="37">
        <f>ROW()</f>
        <v>2716</v>
      </c>
      <c r="H2716" s="109"/>
      <c r="M2716" s="109"/>
      <c r="S2716" s="109"/>
      <c r="X2716" s="109"/>
      <c r="AC2716" s="109"/>
      <c r="AH2716" s="109"/>
      <c r="AM2716" s="109"/>
    </row>
  </sheetData>
  <sheetProtection algorithmName="SHA-512" hashValue="PhYvWeHLWr/u4LLCRPxVkbUC5lnSoFsNRjIpfvG9PUYs93nwTy57usbUplBKe4edsZf9tSiPMB1yer6lqXbKBg==" saltValue="bNGH8W7ex1c28GQTevyRpg==" spinCount="100000" sheet="1" objects="1" scenarios="1"/>
  <mergeCells count="877">
    <mergeCell ref="AD2330:AH2330"/>
    <mergeCell ref="AD2088:AH2088"/>
    <mergeCell ref="AD2105:AH2105"/>
    <mergeCell ref="AD2120:AH2120"/>
    <mergeCell ref="AD2135:AH2135"/>
    <mergeCell ref="AD2150:AH2150"/>
    <mergeCell ref="AD2495:AH2495"/>
    <mergeCell ref="AD2345:AH2345"/>
    <mergeCell ref="AD2360:AH2360"/>
    <mergeCell ref="AD2375:AH2375"/>
    <mergeCell ref="AD2390:AH2390"/>
    <mergeCell ref="AD2405:AH2405"/>
    <mergeCell ref="AD2420:AH2420"/>
    <mergeCell ref="AD2435:AH2435"/>
    <mergeCell ref="AD2450:AH2450"/>
    <mergeCell ref="AD2465:AH2465"/>
    <mergeCell ref="AD2480:AH2480"/>
    <mergeCell ref="AD2210:AH2210"/>
    <mergeCell ref="AD2225:AH2225"/>
    <mergeCell ref="AD2240:AH2240"/>
    <mergeCell ref="AD2255:AH2255"/>
    <mergeCell ref="AD2270:AH2270"/>
    <mergeCell ref="AD2285:AH2285"/>
    <mergeCell ref="AD2300:AH2300"/>
    <mergeCell ref="AD2195:AH2195"/>
    <mergeCell ref="AD1938:AH1938"/>
    <mergeCell ref="AD2315:AH2315"/>
    <mergeCell ref="AD1953:AH1953"/>
    <mergeCell ref="AD1968:AH1968"/>
    <mergeCell ref="AD1983:AH1983"/>
    <mergeCell ref="AD1998:AH1998"/>
    <mergeCell ref="AD2013:AH2013"/>
    <mergeCell ref="AD2028:AH2028"/>
    <mergeCell ref="AD2043:AH2043"/>
    <mergeCell ref="AD2058:AH2058"/>
    <mergeCell ref="AD2073:AH2073"/>
    <mergeCell ref="AD1833:AH1833"/>
    <mergeCell ref="AD1848:AH1848"/>
    <mergeCell ref="AD1863:AH1863"/>
    <mergeCell ref="AD1878:AH1878"/>
    <mergeCell ref="AD1893:AH1893"/>
    <mergeCell ref="AD1908:AH1908"/>
    <mergeCell ref="AD1923:AH1923"/>
    <mergeCell ref="AD2165:AH2165"/>
    <mergeCell ref="AD2180:AH2180"/>
    <mergeCell ref="AD1698:AH1698"/>
    <mergeCell ref="AD1713:AH1713"/>
    <mergeCell ref="AD1728:AH1728"/>
    <mergeCell ref="AD1743:AH1743"/>
    <mergeCell ref="AD1758:AH1758"/>
    <mergeCell ref="AD1773:AH1773"/>
    <mergeCell ref="AD1788:AH1788"/>
    <mergeCell ref="AD1803:AH1803"/>
    <mergeCell ref="AD1818:AH1818"/>
    <mergeCell ref="I2058:M2058"/>
    <mergeCell ref="N2058:S2058"/>
    <mergeCell ref="T2058:X2058"/>
    <mergeCell ref="Y2058:AC2058"/>
    <mergeCell ref="I2073:M2073"/>
    <mergeCell ref="N2073:S2073"/>
    <mergeCell ref="T2073:X2073"/>
    <mergeCell ref="Y2073:AC2073"/>
    <mergeCell ref="N2465:S2465"/>
    <mergeCell ref="T2465:X2465"/>
    <mergeCell ref="Y2465:AC2465"/>
    <mergeCell ref="T2105:X2105"/>
    <mergeCell ref="Y2105:AC2105"/>
    <mergeCell ref="I2120:M2120"/>
    <mergeCell ref="I2105:M2105"/>
    <mergeCell ref="N2105:S2105"/>
    <mergeCell ref="I2088:M2088"/>
    <mergeCell ref="N2088:S2088"/>
    <mergeCell ref="T2088:X2088"/>
    <mergeCell ref="I2285:M2285"/>
    <mergeCell ref="N2285:S2285"/>
    <mergeCell ref="T2285:X2285"/>
    <mergeCell ref="Y2285:AC2285"/>
    <mergeCell ref="N2210:S2210"/>
    <mergeCell ref="I1650:M1650"/>
    <mergeCell ref="N1650:S1650"/>
    <mergeCell ref="T1650:X1650"/>
    <mergeCell ref="Y1650:AC1650"/>
    <mergeCell ref="AD1650:AH1650"/>
    <mergeCell ref="I1665:M1665"/>
    <mergeCell ref="N1665:S1665"/>
    <mergeCell ref="T1665:X1665"/>
    <mergeCell ref="Y1665:AC1665"/>
    <mergeCell ref="AD1665:AH1665"/>
    <mergeCell ref="AD1605:AH1605"/>
    <mergeCell ref="I1620:M1620"/>
    <mergeCell ref="N1620:S1620"/>
    <mergeCell ref="T1620:X1620"/>
    <mergeCell ref="Y1620:AC1620"/>
    <mergeCell ref="AD1620:AH1620"/>
    <mergeCell ref="I1635:M1635"/>
    <mergeCell ref="N1635:S1635"/>
    <mergeCell ref="T1635:X1635"/>
    <mergeCell ref="Y1635:AC1635"/>
    <mergeCell ref="AD1635:AH1635"/>
    <mergeCell ref="I1605:M1605"/>
    <mergeCell ref="N1605:S1605"/>
    <mergeCell ref="T1605:X1605"/>
    <mergeCell ref="Y1605:AC1605"/>
    <mergeCell ref="I1273:M1273"/>
    <mergeCell ref="N1273:S1273"/>
    <mergeCell ref="T1273:X1273"/>
    <mergeCell ref="Y1380:AC1380"/>
    <mergeCell ref="I1530:M1530"/>
    <mergeCell ref="N1530:S1530"/>
    <mergeCell ref="T1530:X1530"/>
    <mergeCell ref="Y1530:AC1530"/>
    <mergeCell ref="T1395:X1395"/>
    <mergeCell ref="Y1395:AC1395"/>
    <mergeCell ref="I1410:M1410"/>
    <mergeCell ref="N1410:S1410"/>
    <mergeCell ref="T1410:X1410"/>
    <mergeCell ref="Y1410:AC1410"/>
    <mergeCell ref="I1425:M1425"/>
    <mergeCell ref="Y1305:AC1305"/>
    <mergeCell ref="Y1320:AC1320"/>
    <mergeCell ref="Y1455:AC1455"/>
    <mergeCell ref="Y1335:AC1335"/>
    <mergeCell ref="Y1350:AC1350"/>
    <mergeCell ref="Y1365:AC1365"/>
    <mergeCell ref="Y1425:AC1425"/>
    <mergeCell ref="Y1440:AC1440"/>
    <mergeCell ref="Y1290:AC1290"/>
    <mergeCell ref="AD1560:AH1560"/>
    <mergeCell ref="AD1575:AH1575"/>
    <mergeCell ref="AD1590:AH1590"/>
    <mergeCell ref="AD1680:AH1680"/>
    <mergeCell ref="I1198:M1198"/>
    <mergeCell ref="I1213:M1213"/>
    <mergeCell ref="I1228:M1228"/>
    <mergeCell ref="I1243:M1243"/>
    <mergeCell ref="I1258:M1258"/>
    <mergeCell ref="T1198:X1198"/>
    <mergeCell ref="T1213:X1213"/>
    <mergeCell ref="T1228:X1228"/>
    <mergeCell ref="T1243:X1243"/>
    <mergeCell ref="T1258:X1258"/>
    <mergeCell ref="Y1198:AC1198"/>
    <mergeCell ref="Y1213:AC1213"/>
    <mergeCell ref="Y1228:AC1228"/>
    <mergeCell ref="Y1243:AC1243"/>
    <mergeCell ref="Y1258:AC1258"/>
    <mergeCell ref="AD1425:AH1425"/>
    <mergeCell ref="AD1440:AH1440"/>
    <mergeCell ref="AD1455:AH1455"/>
    <mergeCell ref="AD1470:AH1470"/>
    <mergeCell ref="AD1485:AH1485"/>
    <mergeCell ref="AD1530:AH1530"/>
    <mergeCell ref="AD1545:AH1545"/>
    <mergeCell ref="AD1290:AH1290"/>
    <mergeCell ref="AD1305:AH1305"/>
    <mergeCell ref="AD1320:AH1320"/>
    <mergeCell ref="AD1335:AH1335"/>
    <mergeCell ref="AD1350:AH1350"/>
    <mergeCell ref="AD1365:AH1365"/>
    <mergeCell ref="AD1380:AH1380"/>
    <mergeCell ref="AD1395:AH1395"/>
    <mergeCell ref="AD1410:AH1410"/>
    <mergeCell ref="AI2673:AM2673"/>
    <mergeCell ref="AD898:AH898"/>
    <mergeCell ref="AD913:AH913"/>
    <mergeCell ref="AD928:AH928"/>
    <mergeCell ref="AD943:AH943"/>
    <mergeCell ref="AD958:AH958"/>
    <mergeCell ref="AD973:AH973"/>
    <mergeCell ref="AD988:AH988"/>
    <mergeCell ref="AD1003:AH1003"/>
    <mergeCell ref="AD1018:AH1018"/>
    <mergeCell ref="AD1033:AH1033"/>
    <mergeCell ref="AD1048:AH1048"/>
    <mergeCell ref="AD1063:AH1063"/>
    <mergeCell ref="AD1078:AH1078"/>
    <mergeCell ref="AD1093:AH1093"/>
    <mergeCell ref="AD1108:AH1108"/>
    <mergeCell ref="AD1123:AH1123"/>
    <mergeCell ref="AD1138:AH1138"/>
    <mergeCell ref="AD1153:AH1153"/>
    <mergeCell ref="AD1168:AH1168"/>
    <mergeCell ref="AD1183:AH1183"/>
    <mergeCell ref="AD1198:AH1198"/>
    <mergeCell ref="AD1213:AH1213"/>
    <mergeCell ref="AD1500:AH1500"/>
    <mergeCell ref="AI834:AM834"/>
    <mergeCell ref="AI2513:AM2513"/>
    <mergeCell ref="AI851:AM851"/>
    <mergeCell ref="AI866:AM866"/>
    <mergeCell ref="AI2598:AM2598"/>
    <mergeCell ref="AI2608:AM2608"/>
    <mergeCell ref="AI2618:AM2618"/>
    <mergeCell ref="AI2628:AM2628"/>
    <mergeCell ref="AI2638:AM2638"/>
    <mergeCell ref="AI696:AM696"/>
    <mergeCell ref="AI711:AM711"/>
    <mergeCell ref="AI727:AM727"/>
    <mergeCell ref="AI742:AM742"/>
    <mergeCell ref="AI757:AM757"/>
    <mergeCell ref="AI772:AM772"/>
    <mergeCell ref="AI788:AM788"/>
    <mergeCell ref="AI803:AM803"/>
    <mergeCell ref="AI819:AM819"/>
    <mergeCell ref="AI560:AM560"/>
    <mergeCell ref="AI565:AM565"/>
    <mergeCell ref="AI589:AM589"/>
    <mergeCell ref="AI604:AM604"/>
    <mergeCell ref="AI619:AM619"/>
    <mergeCell ref="AI635:AM635"/>
    <mergeCell ref="AI650:AM650"/>
    <mergeCell ref="AI666:AM666"/>
    <mergeCell ref="AI681:AM681"/>
    <mergeCell ref="AI488:AM488"/>
    <mergeCell ref="AI503:AM503"/>
    <mergeCell ref="AI518:AM518"/>
    <mergeCell ref="AI533:AM533"/>
    <mergeCell ref="AI550:AM550"/>
    <mergeCell ref="AI552:AM552"/>
    <mergeCell ref="AI554:AM554"/>
    <mergeCell ref="AI556:AM556"/>
    <mergeCell ref="AI558:AM558"/>
    <mergeCell ref="Y1698:AC1698"/>
    <mergeCell ref="Y1713:AC1713"/>
    <mergeCell ref="Y1728:AC1728"/>
    <mergeCell ref="Y1743:AC1743"/>
    <mergeCell ref="Y1758:AC1758"/>
    <mergeCell ref="Y1773:AC1773"/>
    <mergeCell ref="Y1788:AC1788"/>
    <mergeCell ref="Y1108:AC1108"/>
    <mergeCell ref="AI130:AM130"/>
    <mergeCell ref="AI145:AM145"/>
    <mergeCell ref="AI208:AM208"/>
    <mergeCell ref="AI223:AM223"/>
    <mergeCell ref="AI238:AM238"/>
    <mergeCell ref="AI253:AM253"/>
    <mergeCell ref="AI270:AM270"/>
    <mergeCell ref="AI285:AM285"/>
    <mergeCell ref="AI300:AM300"/>
    <mergeCell ref="AI315:AM315"/>
    <mergeCell ref="AI330:AM330"/>
    <mergeCell ref="AI347:AM347"/>
    <mergeCell ref="AI362:AM362"/>
    <mergeCell ref="AI443:AM443"/>
    <mergeCell ref="AI458:AM458"/>
    <mergeCell ref="AI473:AM473"/>
    <mergeCell ref="Y1968:AC1968"/>
    <mergeCell ref="Y1983:AC1983"/>
    <mergeCell ref="Y2088:AC2088"/>
    <mergeCell ref="Y1833:AC1833"/>
    <mergeCell ref="Y1848:AC1848"/>
    <mergeCell ref="Y1863:AC1863"/>
    <mergeCell ref="Y1878:AC1878"/>
    <mergeCell ref="Y1893:AC1893"/>
    <mergeCell ref="Y1908:AC1908"/>
    <mergeCell ref="Y1923:AC1923"/>
    <mergeCell ref="Y1938:AC1938"/>
    <mergeCell ref="Y1953:AC1953"/>
    <mergeCell ref="Y1998:AC1998"/>
    <mergeCell ref="Y2013:AC2013"/>
    <mergeCell ref="Y2028:AC2028"/>
    <mergeCell ref="Y2043:AC2043"/>
    <mergeCell ref="N681:S681"/>
    <mergeCell ref="T681:X681"/>
    <mergeCell ref="I866:M866"/>
    <mergeCell ref="N866:S866"/>
    <mergeCell ref="T866:X866"/>
    <mergeCell ref="Y866:AC866"/>
    <mergeCell ref="N1048:S1048"/>
    <mergeCell ref="T1048:X1048"/>
    <mergeCell ref="Y772:AC772"/>
    <mergeCell ref="T819:X819"/>
    <mergeCell ref="Y819:AC819"/>
    <mergeCell ref="I834:M834"/>
    <mergeCell ref="N834:S834"/>
    <mergeCell ref="I819:M819"/>
    <mergeCell ref="N958:S958"/>
    <mergeCell ref="T958:X958"/>
    <mergeCell ref="I913:M913"/>
    <mergeCell ref="N913:S913"/>
    <mergeCell ref="T913:X913"/>
    <mergeCell ref="Y883:AC883"/>
    <mergeCell ref="Y898:AC898"/>
    <mergeCell ref="Y913:AC913"/>
    <mergeCell ref="I1003:M1003"/>
    <mergeCell ref="N1003:S1003"/>
    <mergeCell ref="I635:M635"/>
    <mergeCell ref="N635:S635"/>
    <mergeCell ref="T635:X635"/>
    <mergeCell ref="Y635:AC635"/>
    <mergeCell ref="I650:M650"/>
    <mergeCell ref="N650:S650"/>
    <mergeCell ref="T650:X650"/>
    <mergeCell ref="Y650:AC650"/>
    <mergeCell ref="I604:M604"/>
    <mergeCell ref="N604:S604"/>
    <mergeCell ref="T604:X604"/>
    <mergeCell ref="Y604:AC604"/>
    <mergeCell ref="I619:M619"/>
    <mergeCell ref="N619:S619"/>
    <mergeCell ref="T619:X619"/>
    <mergeCell ref="Y619:AC619"/>
    <mergeCell ref="Y1803:AC1803"/>
    <mergeCell ref="Y1818:AC1818"/>
    <mergeCell ref="Y1153:AC1153"/>
    <mergeCell ref="I1788:M1788"/>
    <mergeCell ref="N1788:S1788"/>
    <mergeCell ref="T1788:X1788"/>
    <mergeCell ref="Y1123:AC1123"/>
    <mergeCell ref="N819:S819"/>
    <mergeCell ref="I666:M666"/>
    <mergeCell ref="N666:S666"/>
    <mergeCell ref="T666:X666"/>
    <mergeCell ref="Y666:AC666"/>
    <mergeCell ref="I681:M681"/>
    <mergeCell ref="Y928:AC928"/>
    <mergeCell ref="Y943:AC943"/>
    <mergeCell ref="Y958:AC958"/>
    <mergeCell ref="Y973:AC973"/>
    <mergeCell ref="Y988:AC988"/>
    <mergeCell ref="Y1003:AC1003"/>
    <mergeCell ref="Y1018:AC1018"/>
    <mergeCell ref="Y1033:AC1033"/>
    <mergeCell ref="Y1048:AC1048"/>
    <mergeCell ref="Y1063:AC1063"/>
    <mergeCell ref="I1048:M1048"/>
    <mergeCell ref="N2628:S2628"/>
    <mergeCell ref="T2628:X2628"/>
    <mergeCell ref="Y2628:AC2628"/>
    <mergeCell ref="N2618:S2618"/>
    <mergeCell ref="T2618:X2618"/>
    <mergeCell ref="Y2618:AC2618"/>
    <mergeCell ref="N2638:S2638"/>
    <mergeCell ref="Y1138:AC1138"/>
    <mergeCell ref="I1908:M1908"/>
    <mergeCell ref="N1908:S1908"/>
    <mergeCell ref="T1908:X1908"/>
    <mergeCell ref="I1923:M1923"/>
    <mergeCell ref="N1923:S1923"/>
    <mergeCell ref="T1923:X1923"/>
    <mergeCell ref="I1878:M1878"/>
    <mergeCell ref="N1878:S1878"/>
    <mergeCell ref="T1878:X1878"/>
    <mergeCell ref="I1893:M1893"/>
    <mergeCell ref="N1893:S1893"/>
    <mergeCell ref="T1893:X1893"/>
    <mergeCell ref="Y1168:AC1168"/>
    <mergeCell ref="Y1183:AC1183"/>
    <mergeCell ref="Y1273:AC1273"/>
    <mergeCell ref="I1138:M1138"/>
    <mergeCell ref="N2598:S2598"/>
    <mergeCell ref="T2598:X2598"/>
    <mergeCell ref="Y2598:AC2598"/>
    <mergeCell ref="N2608:S2608"/>
    <mergeCell ref="T2608:X2608"/>
    <mergeCell ref="Y2608:AC2608"/>
    <mergeCell ref="I2420:M2420"/>
    <mergeCell ref="N2420:S2420"/>
    <mergeCell ref="T2420:X2420"/>
    <mergeCell ref="Y2420:AC2420"/>
    <mergeCell ref="I2435:M2435"/>
    <mergeCell ref="N2435:S2435"/>
    <mergeCell ref="T2435:X2435"/>
    <mergeCell ref="Y2435:AC2435"/>
    <mergeCell ref="I2450:M2450"/>
    <mergeCell ref="N2450:S2450"/>
    <mergeCell ref="T2450:X2450"/>
    <mergeCell ref="Y2450:AC2450"/>
    <mergeCell ref="I2465:M2465"/>
    <mergeCell ref="I2480:M2480"/>
    <mergeCell ref="N2480:S2480"/>
    <mergeCell ref="T2480:X2480"/>
    <mergeCell ref="Y2480:AC2480"/>
    <mergeCell ref="I1953:M1953"/>
    <mergeCell ref="N1953:S1953"/>
    <mergeCell ref="T1953:X1953"/>
    <mergeCell ref="I1968:M1968"/>
    <mergeCell ref="N1968:S1968"/>
    <mergeCell ref="T1968:X1968"/>
    <mergeCell ref="I1983:M1983"/>
    <mergeCell ref="N1983:S1983"/>
    <mergeCell ref="T1983:X1983"/>
    <mergeCell ref="I1998:M1998"/>
    <mergeCell ref="N1998:S1998"/>
    <mergeCell ref="T1998:X1998"/>
    <mergeCell ref="I2043:M2043"/>
    <mergeCell ref="N2043:S2043"/>
    <mergeCell ref="T2043:X2043"/>
    <mergeCell ref="I2013:M2013"/>
    <mergeCell ref="N2013:S2013"/>
    <mergeCell ref="T2013:X2013"/>
    <mergeCell ref="I2028:M2028"/>
    <mergeCell ref="N2028:S2028"/>
    <mergeCell ref="T2028:X2028"/>
    <mergeCell ref="N1803:S1803"/>
    <mergeCell ref="T1803:X1803"/>
    <mergeCell ref="I1938:M1938"/>
    <mergeCell ref="N1938:S1938"/>
    <mergeCell ref="T1938:X1938"/>
    <mergeCell ref="I1848:M1848"/>
    <mergeCell ref="N1848:S1848"/>
    <mergeCell ref="T1848:X1848"/>
    <mergeCell ref="I1863:M1863"/>
    <mergeCell ref="N1863:S1863"/>
    <mergeCell ref="T1863:X1863"/>
    <mergeCell ref="I1818:M1818"/>
    <mergeCell ref="N1818:S1818"/>
    <mergeCell ref="T1818:X1818"/>
    <mergeCell ref="I1833:M1833"/>
    <mergeCell ref="N1833:S1833"/>
    <mergeCell ref="T1833:X1833"/>
    <mergeCell ref="I1803:M1803"/>
    <mergeCell ref="I1773:M1773"/>
    <mergeCell ref="N1773:S1773"/>
    <mergeCell ref="T1773:X1773"/>
    <mergeCell ref="I1743:M1743"/>
    <mergeCell ref="N1743:S1743"/>
    <mergeCell ref="T1743:X1743"/>
    <mergeCell ref="I1698:M1698"/>
    <mergeCell ref="N1698:S1698"/>
    <mergeCell ref="T1698:X1698"/>
    <mergeCell ref="I1713:M1713"/>
    <mergeCell ref="N1713:S1713"/>
    <mergeCell ref="T1713:X1713"/>
    <mergeCell ref="I1728:M1728"/>
    <mergeCell ref="N1728:S1728"/>
    <mergeCell ref="T1728:X1728"/>
    <mergeCell ref="I1758:M1758"/>
    <mergeCell ref="N1758:S1758"/>
    <mergeCell ref="T1758:X1758"/>
    <mergeCell ref="T1183:X1183"/>
    <mergeCell ref="I1335:M1335"/>
    <mergeCell ref="N1335:S1335"/>
    <mergeCell ref="T1335:X1335"/>
    <mergeCell ref="I1290:M1290"/>
    <mergeCell ref="N1290:S1290"/>
    <mergeCell ref="T1290:X1290"/>
    <mergeCell ref="T1425:X1425"/>
    <mergeCell ref="T1680:X1680"/>
    <mergeCell ref="I1680:M1680"/>
    <mergeCell ref="N1680:S1680"/>
    <mergeCell ref="I1380:M1380"/>
    <mergeCell ref="N1380:S1380"/>
    <mergeCell ref="T1380:X1380"/>
    <mergeCell ref="I1395:M1395"/>
    <mergeCell ref="N1395:S1395"/>
    <mergeCell ref="N1198:S1198"/>
    <mergeCell ref="N1213:S1213"/>
    <mergeCell ref="I1305:M1305"/>
    <mergeCell ref="N1305:S1305"/>
    <mergeCell ref="T1305:X1305"/>
    <mergeCell ref="I1320:M1320"/>
    <mergeCell ref="N1320:S1320"/>
    <mergeCell ref="T1320:X1320"/>
    <mergeCell ref="T1003:X1003"/>
    <mergeCell ref="I1018:M1018"/>
    <mergeCell ref="N1018:S1018"/>
    <mergeCell ref="T1018:X1018"/>
    <mergeCell ref="I973:M973"/>
    <mergeCell ref="I1153:M1153"/>
    <mergeCell ref="N1153:S1153"/>
    <mergeCell ref="I1108:M1108"/>
    <mergeCell ref="N1108:S1108"/>
    <mergeCell ref="T1108:X1108"/>
    <mergeCell ref="T1123:X1123"/>
    <mergeCell ref="T1138:X1138"/>
    <mergeCell ref="T1153:X1153"/>
    <mergeCell ref="I1123:M1123"/>
    <mergeCell ref="N1123:S1123"/>
    <mergeCell ref="N1138:S1138"/>
    <mergeCell ref="I1093:M1093"/>
    <mergeCell ref="N1093:S1093"/>
    <mergeCell ref="T1093:X1093"/>
    <mergeCell ref="I1078:M1078"/>
    <mergeCell ref="N1078:S1078"/>
    <mergeCell ref="T1078:X1078"/>
    <mergeCell ref="T1033:X1033"/>
    <mergeCell ref="I1063:M1063"/>
    <mergeCell ref="I503:M503"/>
    <mergeCell ref="N503:S503"/>
    <mergeCell ref="T503:X503"/>
    <mergeCell ref="I788:M788"/>
    <mergeCell ref="I928:M928"/>
    <mergeCell ref="N928:S928"/>
    <mergeCell ref="T928:X928"/>
    <mergeCell ref="I883:M883"/>
    <mergeCell ref="N883:S883"/>
    <mergeCell ref="T883:X883"/>
    <mergeCell ref="I898:M898"/>
    <mergeCell ref="T558:X558"/>
    <mergeCell ref="T560:X560"/>
    <mergeCell ref="I565:M565"/>
    <mergeCell ref="N565:S565"/>
    <mergeCell ref="T565:X565"/>
    <mergeCell ref="I589:M589"/>
    <mergeCell ref="N788:S788"/>
    <mergeCell ref="T788:X788"/>
    <mergeCell ref="I803:M803"/>
    <mergeCell ref="N803:S803"/>
    <mergeCell ref="T803:X803"/>
    <mergeCell ref="N589:S589"/>
    <mergeCell ref="T589:X589"/>
    <mergeCell ref="I533:M533"/>
    <mergeCell ref="N533:S533"/>
    <mergeCell ref="T533:X533"/>
    <mergeCell ref="Y533:AC533"/>
    <mergeCell ref="I550:M550"/>
    <mergeCell ref="N550:S550"/>
    <mergeCell ref="T550:X550"/>
    <mergeCell ref="Y550:AC550"/>
    <mergeCell ref="I518:M518"/>
    <mergeCell ref="N518:S518"/>
    <mergeCell ref="T518:X518"/>
    <mergeCell ref="Y518:AC518"/>
    <mergeCell ref="Y410:AC410"/>
    <mergeCell ref="Y425:AC425"/>
    <mergeCell ref="I473:M473"/>
    <mergeCell ref="N473:S473"/>
    <mergeCell ref="T473:X473"/>
    <mergeCell ref="Y473:AC473"/>
    <mergeCell ref="I488:M488"/>
    <mergeCell ref="N488:S488"/>
    <mergeCell ref="T488:X488"/>
    <mergeCell ref="Y488:AC488"/>
    <mergeCell ref="I443:M443"/>
    <mergeCell ref="N443:S443"/>
    <mergeCell ref="T443:X443"/>
    <mergeCell ref="Y443:AC443"/>
    <mergeCell ref="I458:M458"/>
    <mergeCell ref="N458:S458"/>
    <mergeCell ref="T458:X458"/>
    <mergeCell ref="Y458:AC458"/>
    <mergeCell ref="Y362:AC362"/>
    <mergeCell ref="I380:M380"/>
    <mergeCell ref="N380:S380"/>
    <mergeCell ref="I330:M330"/>
    <mergeCell ref="N330:S330"/>
    <mergeCell ref="T330:X330"/>
    <mergeCell ref="Y330:AC330"/>
    <mergeCell ref="I347:M347"/>
    <mergeCell ref="N347:S347"/>
    <mergeCell ref="T347:X347"/>
    <mergeCell ref="Y347:AC347"/>
    <mergeCell ref="I395:M395"/>
    <mergeCell ref="I410:M410"/>
    <mergeCell ref="N410:S410"/>
    <mergeCell ref="T410:X410"/>
    <mergeCell ref="I425:M425"/>
    <mergeCell ref="N425:S425"/>
    <mergeCell ref="T425:X425"/>
    <mergeCell ref="I362:M362"/>
    <mergeCell ref="N362:S362"/>
    <mergeCell ref="T362:X362"/>
    <mergeCell ref="H100:M100"/>
    <mergeCell ref="H115:M115"/>
    <mergeCell ref="I130:M130"/>
    <mergeCell ref="N130:S130"/>
    <mergeCell ref="T130:X130"/>
    <mergeCell ref="Y130:AC130"/>
    <mergeCell ref="I270:M270"/>
    <mergeCell ref="N270:S270"/>
    <mergeCell ref="T270:X270"/>
    <mergeCell ref="Y270:AC270"/>
    <mergeCell ref="I238:M238"/>
    <mergeCell ref="N238:S238"/>
    <mergeCell ref="T238:X238"/>
    <mergeCell ref="Y238:AC238"/>
    <mergeCell ref="I253:M253"/>
    <mergeCell ref="N253:S253"/>
    <mergeCell ref="T253:X253"/>
    <mergeCell ref="Y253:AC253"/>
    <mergeCell ref="I315:M315"/>
    <mergeCell ref="N315:S315"/>
    <mergeCell ref="T315:X315"/>
    <mergeCell ref="Y315:AC315"/>
    <mergeCell ref="I145:M145"/>
    <mergeCell ref="N145:S145"/>
    <mergeCell ref="T145:X145"/>
    <mergeCell ref="Y145:AC145"/>
    <mergeCell ref="I285:M285"/>
    <mergeCell ref="N285:S285"/>
    <mergeCell ref="T285:X285"/>
    <mergeCell ref="Y285:AC285"/>
    <mergeCell ref="I208:M208"/>
    <mergeCell ref="N208:S208"/>
    <mergeCell ref="T208:X208"/>
    <mergeCell ref="Y208:AC208"/>
    <mergeCell ref="I223:M223"/>
    <mergeCell ref="N223:S223"/>
    <mergeCell ref="T223:X223"/>
    <mergeCell ref="Y223:AC223"/>
    <mergeCell ref="I300:M300"/>
    <mergeCell ref="N300:S300"/>
    <mergeCell ref="T300:X300"/>
    <mergeCell ref="Y300:AC300"/>
    <mergeCell ref="AD2513:AH2513"/>
    <mergeCell ref="AD1228:AH1228"/>
    <mergeCell ref="AD1243:AH1243"/>
    <mergeCell ref="AD1258:AH1258"/>
    <mergeCell ref="AD1273:AH1273"/>
    <mergeCell ref="AD130:AH130"/>
    <mergeCell ref="AD145:AH145"/>
    <mergeCell ref="AD208:AH208"/>
    <mergeCell ref="AD223:AH223"/>
    <mergeCell ref="AD238:AH238"/>
    <mergeCell ref="AD253:AH253"/>
    <mergeCell ref="AD270:AH270"/>
    <mergeCell ref="AD285:AH285"/>
    <mergeCell ref="AD300:AH300"/>
    <mergeCell ref="AD315:AH315"/>
    <mergeCell ref="AD330:AH330"/>
    <mergeCell ref="AD347:AH347"/>
    <mergeCell ref="AD362:AH362"/>
    <mergeCell ref="AD443:AH443"/>
    <mergeCell ref="AD458:AH458"/>
    <mergeCell ref="AD473:AH473"/>
    <mergeCell ref="AD518:AH518"/>
    <mergeCell ref="AD533:AH533"/>
    <mergeCell ref="AD1515:AH1515"/>
    <mergeCell ref="Y503:AC503"/>
    <mergeCell ref="AD488:AH488"/>
    <mergeCell ref="AD883:AH883"/>
    <mergeCell ref="AD696:AH696"/>
    <mergeCell ref="AD711:AH711"/>
    <mergeCell ref="AD727:AH727"/>
    <mergeCell ref="AD742:AH742"/>
    <mergeCell ref="AD757:AH757"/>
    <mergeCell ref="AD772:AH772"/>
    <mergeCell ref="AD788:AH788"/>
    <mergeCell ref="AD803:AH803"/>
    <mergeCell ref="AD819:AH819"/>
    <mergeCell ref="AD851:AH851"/>
    <mergeCell ref="AD866:AH866"/>
    <mergeCell ref="AD565:AH565"/>
    <mergeCell ref="AD589:AH589"/>
    <mergeCell ref="AD604:AH604"/>
    <mergeCell ref="AD619:AH619"/>
    <mergeCell ref="AD635:AH635"/>
    <mergeCell ref="AD650:AH650"/>
    <mergeCell ref="AD666:AH666"/>
    <mergeCell ref="AD681:AH681"/>
    <mergeCell ref="Y788:AC788"/>
    <mergeCell ref="AD503:AH503"/>
    <mergeCell ref="AD550:AH550"/>
    <mergeCell ref="AD552:AH552"/>
    <mergeCell ref="AD554:AH554"/>
    <mergeCell ref="AD556:AH556"/>
    <mergeCell ref="AD558:AH558"/>
    <mergeCell ref="AD560:AH560"/>
    <mergeCell ref="T988:X988"/>
    <mergeCell ref="Y834:AC834"/>
    <mergeCell ref="T552:X552"/>
    <mergeCell ref="Y552:AC552"/>
    <mergeCell ref="T554:X554"/>
    <mergeCell ref="Y554:AC554"/>
    <mergeCell ref="T556:X556"/>
    <mergeCell ref="Y556:AC556"/>
    <mergeCell ref="Y558:AC558"/>
    <mergeCell ref="Y560:AC560"/>
    <mergeCell ref="Y565:AC565"/>
    <mergeCell ref="Y589:AC589"/>
    <mergeCell ref="Y681:AC681"/>
    <mergeCell ref="Y851:AC851"/>
    <mergeCell ref="T772:X772"/>
    <mergeCell ref="T943:X943"/>
    <mergeCell ref="AD834:AH834"/>
    <mergeCell ref="I696:M696"/>
    <mergeCell ref="N696:S696"/>
    <mergeCell ref="T696:X696"/>
    <mergeCell ref="Y696:AC696"/>
    <mergeCell ref="I711:M711"/>
    <mergeCell ref="N711:S711"/>
    <mergeCell ref="T711:X711"/>
    <mergeCell ref="Y711:AC711"/>
    <mergeCell ref="I727:M727"/>
    <mergeCell ref="N727:S727"/>
    <mergeCell ref="T727:X727"/>
    <mergeCell ref="Y727:AC727"/>
    <mergeCell ref="T1168:X1168"/>
    <mergeCell ref="I1183:M1183"/>
    <mergeCell ref="N1183:S1183"/>
    <mergeCell ref="Y1078:AC1078"/>
    <mergeCell ref="N1063:S1063"/>
    <mergeCell ref="T1063:X1063"/>
    <mergeCell ref="Y1093:AC1093"/>
    <mergeCell ref="N742:S742"/>
    <mergeCell ref="T742:X742"/>
    <mergeCell ref="Y742:AC742"/>
    <mergeCell ref="N757:S757"/>
    <mergeCell ref="Y803:AC803"/>
    <mergeCell ref="T757:X757"/>
    <mergeCell ref="Y757:AC757"/>
    <mergeCell ref="N772:S772"/>
    <mergeCell ref="T834:X834"/>
    <mergeCell ref="I943:M943"/>
    <mergeCell ref="N943:S943"/>
    <mergeCell ref="I958:M958"/>
    <mergeCell ref="N898:S898"/>
    <mergeCell ref="T898:X898"/>
    <mergeCell ref="I851:M851"/>
    <mergeCell ref="N851:S851"/>
    <mergeCell ref="T851:X851"/>
    <mergeCell ref="N1228:S1228"/>
    <mergeCell ref="N1243:S1243"/>
    <mergeCell ref="N1258:S1258"/>
    <mergeCell ref="N973:S973"/>
    <mergeCell ref="T973:X973"/>
    <mergeCell ref="I988:M988"/>
    <mergeCell ref="N988:S988"/>
    <mergeCell ref="I1455:M1455"/>
    <mergeCell ref="N1455:S1455"/>
    <mergeCell ref="T1455:X1455"/>
    <mergeCell ref="I1350:M1350"/>
    <mergeCell ref="N1350:S1350"/>
    <mergeCell ref="T1350:X1350"/>
    <mergeCell ref="I1365:M1365"/>
    <mergeCell ref="N1365:S1365"/>
    <mergeCell ref="T1365:X1365"/>
    <mergeCell ref="N1425:S1425"/>
    <mergeCell ref="I1440:M1440"/>
    <mergeCell ref="N1440:S1440"/>
    <mergeCell ref="T1440:X1440"/>
    <mergeCell ref="I1033:M1033"/>
    <mergeCell ref="N1033:S1033"/>
    <mergeCell ref="I1168:M1168"/>
    <mergeCell ref="N1168:S1168"/>
    <mergeCell ref="Y1680:AC1680"/>
    <mergeCell ref="I1470:M1470"/>
    <mergeCell ref="N1470:S1470"/>
    <mergeCell ref="T1470:X1470"/>
    <mergeCell ref="Y1470:AC1470"/>
    <mergeCell ref="I1485:M1485"/>
    <mergeCell ref="N1485:S1485"/>
    <mergeCell ref="T1485:X1485"/>
    <mergeCell ref="Y1485:AC1485"/>
    <mergeCell ref="I1500:M1500"/>
    <mergeCell ref="N1500:S1500"/>
    <mergeCell ref="T1500:X1500"/>
    <mergeCell ref="Y1500:AC1500"/>
    <mergeCell ref="I1515:M1515"/>
    <mergeCell ref="N1515:S1515"/>
    <mergeCell ref="T1515:X1515"/>
    <mergeCell ref="Y1515:AC1515"/>
    <mergeCell ref="I1545:M1545"/>
    <mergeCell ref="N1545:S1545"/>
    <mergeCell ref="T1545:X1545"/>
    <mergeCell ref="Y1545:AC1545"/>
    <mergeCell ref="I1560:M1560"/>
    <mergeCell ref="N1560:S1560"/>
    <mergeCell ref="T1560:X1560"/>
    <mergeCell ref="Y1560:AC1560"/>
    <mergeCell ref="I1575:M1575"/>
    <mergeCell ref="N1575:S1575"/>
    <mergeCell ref="T1575:X1575"/>
    <mergeCell ref="Y1575:AC1575"/>
    <mergeCell ref="I1590:M1590"/>
    <mergeCell ref="N1590:S1590"/>
    <mergeCell ref="T1590:X1590"/>
    <mergeCell ref="Y1590:AC1590"/>
    <mergeCell ref="I2255:M2255"/>
    <mergeCell ref="I2270:M2270"/>
    <mergeCell ref="N2270:S2270"/>
    <mergeCell ref="T2270:X2270"/>
    <mergeCell ref="Y2270:AC2270"/>
    <mergeCell ref="N2255:S2255"/>
    <mergeCell ref="T2255:X2255"/>
    <mergeCell ref="Y2255:AC2255"/>
    <mergeCell ref="Y2195:AC2195"/>
    <mergeCell ref="I2210:M2210"/>
    <mergeCell ref="I2195:M2195"/>
    <mergeCell ref="N2195:S2195"/>
    <mergeCell ref="T2195:X2195"/>
    <mergeCell ref="T2210:X2210"/>
    <mergeCell ref="Y2210:AC2210"/>
    <mergeCell ref="I2225:M2225"/>
    <mergeCell ref="N2225:S2225"/>
    <mergeCell ref="T2225:X2225"/>
    <mergeCell ref="Y2225:AC2225"/>
    <mergeCell ref="I2240:M2240"/>
    <mergeCell ref="N2240:S2240"/>
    <mergeCell ref="T2240:X2240"/>
    <mergeCell ref="Y2240:AC2240"/>
    <mergeCell ref="N2120:S2120"/>
    <mergeCell ref="T2120:X2120"/>
    <mergeCell ref="Y2120:AC2120"/>
    <mergeCell ref="I2150:M2150"/>
    <mergeCell ref="N2150:S2150"/>
    <mergeCell ref="T2150:X2150"/>
    <mergeCell ref="Y2150:AC2150"/>
    <mergeCell ref="I2165:M2165"/>
    <mergeCell ref="N2165:S2165"/>
    <mergeCell ref="T2165:X2165"/>
    <mergeCell ref="Y2165:AC2165"/>
    <mergeCell ref="I2180:M2180"/>
    <mergeCell ref="N2180:S2180"/>
    <mergeCell ref="T2180:X2180"/>
    <mergeCell ref="Y2180:AC2180"/>
    <mergeCell ref="I2135:M2135"/>
    <mergeCell ref="N2135:S2135"/>
    <mergeCell ref="T2135:X2135"/>
    <mergeCell ref="Y2135:AC2135"/>
    <mergeCell ref="I2390:M2390"/>
    <mergeCell ref="N2390:S2390"/>
    <mergeCell ref="T2390:X2390"/>
    <mergeCell ref="Y2390:AC2390"/>
    <mergeCell ref="T2330:X2330"/>
    <mergeCell ref="Y2330:AC2330"/>
    <mergeCell ref="I2375:M2375"/>
    <mergeCell ref="N2375:S2375"/>
    <mergeCell ref="T2375:X2375"/>
    <mergeCell ref="Y2375:AC2375"/>
    <mergeCell ref="I2345:M2345"/>
    <mergeCell ref="N2345:S2345"/>
    <mergeCell ref="T2345:X2345"/>
    <mergeCell ref="Y2345:AC2345"/>
    <mergeCell ref="I2360:M2360"/>
    <mergeCell ref="N2360:S2360"/>
    <mergeCell ref="T2360:X2360"/>
    <mergeCell ref="Y2360:AC2360"/>
    <mergeCell ref="I2315:M2315"/>
    <mergeCell ref="N2315:S2315"/>
    <mergeCell ref="T2315:X2315"/>
    <mergeCell ref="Y2315:AC2315"/>
    <mergeCell ref="I2330:M2330"/>
    <mergeCell ref="N2330:S2330"/>
    <mergeCell ref="I2300:M2300"/>
    <mergeCell ref="N2300:S2300"/>
    <mergeCell ref="T2300:X2300"/>
    <mergeCell ref="Y2300:AC2300"/>
    <mergeCell ref="AD2638:AH2638"/>
    <mergeCell ref="T2405:X2405"/>
    <mergeCell ref="Y2405:AC2405"/>
    <mergeCell ref="I2495:M2495"/>
    <mergeCell ref="N2495:S2495"/>
    <mergeCell ref="AD2608:AH2608"/>
    <mergeCell ref="T2495:X2495"/>
    <mergeCell ref="Y2495:AC2495"/>
    <mergeCell ref="N2513:S2513"/>
    <mergeCell ref="T2513:X2513"/>
    <mergeCell ref="AD2618:AH2618"/>
    <mergeCell ref="AD2628:AH2628"/>
    <mergeCell ref="I2578:M2578"/>
    <mergeCell ref="N2578:S2578"/>
    <mergeCell ref="T2578:X2578"/>
    <mergeCell ref="Y2578:AC2578"/>
    <mergeCell ref="I2405:M2405"/>
    <mergeCell ref="N2405:S2405"/>
    <mergeCell ref="AD2598:AH2598"/>
    <mergeCell ref="Y2513:AC2513"/>
    <mergeCell ref="T2638:X2638"/>
    <mergeCell ref="Y2638:AC2638"/>
    <mergeCell ref="N2588:S2588"/>
    <mergeCell ref="T2588:X2588"/>
    <mergeCell ref="Y2710:AC2710"/>
    <mergeCell ref="AD2710:AH2710"/>
    <mergeCell ref="AI2710:AM2710"/>
    <mergeCell ref="Y2669:AC2669"/>
    <mergeCell ref="N2673:S2673"/>
    <mergeCell ref="T2673:X2673"/>
    <mergeCell ref="Y2673:AC2673"/>
    <mergeCell ref="N2648:S2648"/>
    <mergeCell ref="T2648:X2648"/>
    <mergeCell ref="Y2648:AC2648"/>
    <mergeCell ref="N2658:S2658"/>
    <mergeCell ref="T2658:X2658"/>
    <mergeCell ref="Y2658:AC2658"/>
    <mergeCell ref="AD2648:AH2648"/>
    <mergeCell ref="AD2658:AH2658"/>
    <mergeCell ref="AD2669:AH2669"/>
    <mergeCell ref="AD2673:AH2673"/>
    <mergeCell ref="N2669:S2669"/>
    <mergeCell ref="T2669:X2669"/>
    <mergeCell ref="AD2679:AH2679"/>
    <mergeCell ref="AI2679:AM2679"/>
    <mergeCell ref="AI2648:AM2648"/>
    <mergeCell ref="AI2658:AM2658"/>
    <mergeCell ref="AI2669:AM2669"/>
  </mergeCells>
  <dataValidations disablePrompts="1" count="1">
    <dataValidation type="list" allowBlank="1" showInputMessage="1" showErrorMessage="1" sqref="E30 E17:E18" xr:uid="{00000000-0002-0000-0300-000000000000}">
      <formula1>$H$30:$AH$30</formula1>
    </dataValidation>
  </dataValidations>
  <printOptions horizontalCentered="1"/>
  <pageMargins left="0.19685039370078741" right="0.19685039370078741" top="0.59055118110236227" bottom="0.59055118110236227" header="0.19685039370078741" footer="0.19685039370078741"/>
  <pageSetup paperSize="9" scale="65" orientation="landscape" r:id="rId1"/>
  <headerFooter>
    <oddHeader>&amp;R[ERA DBNGP Tariff Model - Public]</oddHeader>
    <oddFooter>&amp;L[&amp;A]&amp;C18 Dec 2025&amp;R&amp;P of &amp;N</oddFooter>
  </headerFooter>
  <rowBreaks count="4" manualBreakCount="4">
    <brk id="562" max="38" man="1"/>
    <brk id="664" max="38" man="1"/>
    <brk id="880" max="38" man="1"/>
    <brk id="1695" max="38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CCFFCC"/>
    <outlinePr summaryBelow="0"/>
    <pageSetUpPr fitToPage="1"/>
  </sheetPr>
  <dimension ref="A1:CB841"/>
  <sheetViews>
    <sheetView showGridLines="0" zoomScaleNormal="100" workbookViewId="0">
      <pane xSplit="7" ySplit="8" topLeftCell="AI9" activePane="bottomRight" state="frozen"/>
      <selection pane="topRight" activeCell="H1" sqref="H1"/>
      <selection pane="bottomLeft" activeCell="A9" sqref="A9"/>
      <selection pane="bottomRight" activeCell="AI9" sqref="AI9"/>
    </sheetView>
  </sheetViews>
  <sheetFormatPr defaultColWidth="9" defaultRowHeight="12.75" outlineLevelRow="2" outlineLevelCol="1"/>
  <cols>
    <col min="1" max="1" width="5.7109375" style="11" customWidth="1"/>
    <col min="2" max="2" width="2" style="6" customWidth="1"/>
    <col min="3" max="3" width="41" style="6" customWidth="1" collapsed="1"/>
    <col min="4" max="5" width="11" style="6" customWidth="1"/>
    <col min="6" max="6" width="9.5703125" style="6" customWidth="1"/>
    <col min="7" max="7" width="7.7109375" style="6" customWidth="1"/>
    <col min="8" max="11" width="9.28515625" style="6" hidden="1" customWidth="1" outlineLevel="1"/>
    <col min="12" max="12" width="9" style="6" hidden="1" customWidth="1" outlineLevel="1"/>
    <col min="13" max="13" width="10" style="6" hidden="1" customWidth="1" outlineLevel="1"/>
    <col min="14" max="18" width="9.28515625" style="6" hidden="1" customWidth="1" outlineLevel="1"/>
    <col min="19" max="19" width="10" style="6" hidden="1" customWidth="1" outlineLevel="1"/>
    <col min="20" max="20" width="10" style="6" hidden="1" customWidth="1" outlineLevel="1" collapsed="1"/>
    <col min="21" max="24" width="10" style="6" hidden="1" customWidth="1" outlineLevel="1"/>
    <col min="25" max="29" width="12.85546875" style="6" hidden="1" customWidth="1" outlineLevel="1"/>
    <col min="30" max="30" width="12.85546875" style="6" hidden="1" customWidth="1" outlineLevel="1" collapsed="1"/>
    <col min="31" max="34" width="12.85546875" style="6" hidden="1" customWidth="1" outlineLevel="1"/>
    <col min="35" max="35" width="12.85546875" style="6" customWidth="1" collapsed="1"/>
    <col min="36" max="39" width="12.85546875" style="6" customWidth="1"/>
    <col min="40" max="46" width="8.5703125" style="6" customWidth="1"/>
    <col min="47" max="47" width="9" style="6" customWidth="1"/>
    <col min="48" max="48" width="18.85546875" style="6" customWidth="1"/>
    <col min="49" max="50" width="11.7109375" style="6" customWidth="1"/>
    <col min="51" max="51" width="9" style="6" customWidth="1"/>
    <col min="52" max="56" width="10.5703125" style="6" customWidth="1"/>
    <col min="57" max="57" width="9" style="6"/>
    <col min="58" max="58" width="12" style="6" bestFit="1" customWidth="1"/>
    <col min="59" max="16384" width="9" style="6"/>
  </cols>
  <sheetData>
    <row r="1" spans="1:80" ht="23.25">
      <c r="A1" s="349" t="str">
        <f>Main!A1</f>
        <v>ERA, DBNGP Tariff Model, Final Decision, December 2025</v>
      </c>
    </row>
    <row r="2" spans="1:80" ht="15.75">
      <c r="A2" s="464" t="str">
        <f ca="1">MID(CELL("filename",A1),FIND("]",CELL("filename",A1))+1,256)</f>
        <v>Load</v>
      </c>
    </row>
    <row r="3" spans="1:80" s="11" customFormat="1">
      <c r="A3" s="11" t="s">
        <v>18</v>
      </c>
      <c r="B3" s="11">
        <f>COLUMN()</f>
        <v>2</v>
      </c>
      <c r="C3" s="11">
        <f>COLUMN()</f>
        <v>3</v>
      </c>
      <c r="D3" s="11">
        <f>COLUMN()</f>
        <v>4</v>
      </c>
      <c r="E3" s="11">
        <f>COLUMN()</f>
        <v>5</v>
      </c>
      <c r="F3" s="11">
        <f>COLUMN()</f>
        <v>6</v>
      </c>
      <c r="G3" s="11">
        <f>COLUMN()</f>
        <v>7</v>
      </c>
      <c r="H3" s="11">
        <f>COLUMN()</f>
        <v>8</v>
      </c>
      <c r="I3" s="11">
        <f>COLUMN()</f>
        <v>9</v>
      </c>
      <c r="J3" s="11">
        <f>COLUMN()</f>
        <v>10</v>
      </c>
      <c r="K3" s="11">
        <f>COLUMN()</f>
        <v>11</v>
      </c>
      <c r="L3" s="11">
        <f>COLUMN()</f>
        <v>12</v>
      </c>
      <c r="M3" s="11">
        <f>COLUMN()</f>
        <v>13</v>
      </c>
      <c r="N3" s="11">
        <f>COLUMN()</f>
        <v>14</v>
      </c>
      <c r="O3" s="11">
        <f>COLUMN()</f>
        <v>15</v>
      </c>
      <c r="P3" s="11">
        <f>COLUMN()</f>
        <v>16</v>
      </c>
      <c r="Q3" s="11">
        <f>COLUMN()</f>
        <v>17</v>
      </c>
      <c r="R3" s="11">
        <f>COLUMN()</f>
        <v>18</v>
      </c>
      <c r="S3" s="11">
        <f>COLUMN()</f>
        <v>19</v>
      </c>
      <c r="T3" s="11">
        <f>COLUMN()</f>
        <v>20</v>
      </c>
      <c r="U3" s="11">
        <f>COLUMN()</f>
        <v>21</v>
      </c>
      <c r="V3" s="11">
        <f>COLUMN()</f>
        <v>22</v>
      </c>
      <c r="W3" s="11">
        <f>COLUMN()</f>
        <v>23</v>
      </c>
      <c r="X3" s="11">
        <f>COLUMN()</f>
        <v>24</v>
      </c>
      <c r="Y3" s="11">
        <f>COLUMN()</f>
        <v>25</v>
      </c>
      <c r="Z3" s="11">
        <f>COLUMN()</f>
        <v>26</v>
      </c>
      <c r="AA3" s="11">
        <f>COLUMN()</f>
        <v>27</v>
      </c>
      <c r="AB3" s="11">
        <f>COLUMN()</f>
        <v>28</v>
      </c>
      <c r="AC3" s="11">
        <f>COLUMN()</f>
        <v>29</v>
      </c>
      <c r="AD3" s="11">
        <f>COLUMN()</f>
        <v>30</v>
      </c>
      <c r="AE3" s="11">
        <f>COLUMN()</f>
        <v>31</v>
      </c>
      <c r="AF3" s="11">
        <f>COLUMN()</f>
        <v>32</v>
      </c>
      <c r="AG3" s="11">
        <f>COLUMN()</f>
        <v>33</v>
      </c>
      <c r="AH3" s="11">
        <f>COLUMN()</f>
        <v>34</v>
      </c>
      <c r="AI3" s="11">
        <f>COLUMN()</f>
        <v>35</v>
      </c>
      <c r="AJ3" s="11">
        <f>COLUMN()</f>
        <v>36</v>
      </c>
      <c r="AK3" s="11">
        <f>COLUMN()</f>
        <v>37</v>
      </c>
      <c r="AL3" s="11">
        <f>COLUMN()</f>
        <v>38</v>
      </c>
      <c r="AM3" s="11">
        <f>COLUMN()</f>
        <v>39</v>
      </c>
    </row>
    <row r="4" spans="1:80"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</row>
    <row r="5" spans="1:80">
      <c r="A5" s="45" t="s">
        <v>54</v>
      </c>
      <c r="B5" s="46"/>
      <c r="C5" s="47"/>
      <c r="D5" s="47"/>
      <c r="E5" s="47"/>
      <c r="F5" s="47"/>
      <c r="G5" s="48"/>
      <c r="H5" s="49"/>
      <c r="I5" s="50" t="str">
        <f>Inputs!I$5</f>
        <v>AA1</v>
      </c>
      <c r="J5" s="50" t="str">
        <f>Inputs!J$5</f>
        <v>AA1</v>
      </c>
      <c r="K5" s="50" t="str">
        <f>Inputs!K$5</f>
        <v>AA1</v>
      </c>
      <c r="L5" s="50" t="str">
        <f>Inputs!L$5</f>
        <v>AA1</v>
      </c>
      <c r="M5" s="51" t="str">
        <f>Inputs!M$5</f>
        <v>AA1</v>
      </c>
      <c r="N5" s="50" t="str">
        <f>Inputs!N$5</f>
        <v>AA2</v>
      </c>
      <c r="O5" s="50" t="str">
        <f>Inputs!O$5</f>
        <v>AA2</v>
      </c>
      <c r="P5" s="50" t="str">
        <f>Inputs!P$5</f>
        <v>AA2</v>
      </c>
      <c r="Q5" s="50" t="str">
        <f>Inputs!Q$5</f>
        <v>AA2</v>
      </c>
      <c r="R5" s="50" t="str">
        <f>Inputs!R$5</f>
        <v>AA2</v>
      </c>
      <c r="S5" s="51" t="str">
        <f>Inputs!S$5</f>
        <v>AA2</v>
      </c>
      <c r="T5" s="50" t="str">
        <f>Inputs!T$5</f>
        <v>AA3</v>
      </c>
      <c r="U5" s="50" t="str">
        <f>Inputs!U$5</f>
        <v>AA3</v>
      </c>
      <c r="V5" s="50" t="str">
        <f>Inputs!V$5</f>
        <v>AA3</v>
      </c>
      <c r="W5" s="50" t="str">
        <f>Inputs!W$5</f>
        <v>AA3</v>
      </c>
      <c r="X5" s="51" t="str">
        <f>Inputs!X$5</f>
        <v>AA3</v>
      </c>
      <c r="Y5" s="50" t="str">
        <f>Inputs!Y$5</f>
        <v>AA4</v>
      </c>
      <c r="Z5" s="50" t="str">
        <f>Inputs!Z$5</f>
        <v>AA4</v>
      </c>
      <c r="AA5" s="50" t="str">
        <f>Inputs!AA$5</f>
        <v>AA4</v>
      </c>
      <c r="AB5" s="50" t="str">
        <f>Inputs!AB$5</f>
        <v>AA4</v>
      </c>
      <c r="AC5" s="51" t="str">
        <f>Inputs!AC$5</f>
        <v>AA4</v>
      </c>
      <c r="AD5" s="50" t="str">
        <f>Inputs!AD$5</f>
        <v>AA5</v>
      </c>
      <c r="AE5" s="50" t="str">
        <f>Inputs!AE$5</f>
        <v>AA5</v>
      </c>
      <c r="AF5" s="50" t="str">
        <f>Inputs!AF$5</f>
        <v>AA5</v>
      </c>
      <c r="AG5" s="50" t="str">
        <f>Inputs!AG$5</f>
        <v>AA5</v>
      </c>
      <c r="AH5" s="51" t="str">
        <f>Inputs!AH$5</f>
        <v>AA5</v>
      </c>
      <c r="AI5" s="50" t="str">
        <f>Inputs!AI$5</f>
        <v>AA6</v>
      </c>
      <c r="AJ5" s="50" t="str">
        <f>Inputs!AJ$5</f>
        <v>AA6</v>
      </c>
      <c r="AK5" s="50" t="str">
        <f>Inputs!AK$5</f>
        <v>AA6</v>
      </c>
      <c r="AL5" s="50" t="str">
        <f>Inputs!AL$5</f>
        <v>AA6</v>
      </c>
      <c r="AM5" s="51" t="str">
        <f>Inputs!AM$5</f>
        <v>AA6</v>
      </c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</row>
    <row r="6" spans="1:80">
      <c r="A6" s="52" t="s">
        <v>23</v>
      </c>
      <c r="B6" s="53"/>
      <c r="C6" s="54"/>
      <c r="D6" s="54"/>
      <c r="E6" s="54"/>
      <c r="F6" s="54"/>
      <c r="G6" s="55"/>
      <c r="H6" s="56">
        <f>Inputs!H$6</f>
        <v>1999</v>
      </c>
      <c r="I6" s="56">
        <f>Inputs!I$6</f>
        <v>2000</v>
      </c>
      <c r="J6" s="56">
        <f>Inputs!J$6</f>
        <v>2001</v>
      </c>
      <c r="K6" s="56">
        <f>Inputs!K$6</f>
        <v>2002</v>
      </c>
      <c r="L6" s="56">
        <f>Inputs!L$6</f>
        <v>2003</v>
      </c>
      <c r="M6" s="57">
        <f>Inputs!M$6</f>
        <v>2004</v>
      </c>
      <c r="N6" s="56">
        <f>Inputs!N$6</f>
        <v>2005</v>
      </c>
      <c r="O6" s="56">
        <f>Inputs!O$6</f>
        <v>2006</v>
      </c>
      <c r="P6" s="56">
        <f>Inputs!P$6</f>
        <v>2007</v>
      </c>
      <c r="Q6" s="56">
        <f>Inputs!Q$6</f>
        <v>2008</v>
      </c>
      <c r="R6" s="56">
        <f>Inputs!R$6</f>
        <v>2009</v>
      </c>
      <c r="S6" s="57">
        <f>Inputs!S$6</f>
        <v>2010</v>
      </c>
      <c r="T6" s="56">
        <f>Inputs!T$6</f>
        <v>2011</v>
      </c>
      <c r="U6" s="56">
        <f>Inputs!U$6</f>
        <v>2012</v>
      </c>
      <c r="V6" s="56">
        <f>Inputs!V$6</f>
        <v>2013</v>
      </c>
      <c r="W6" s="56">
        <f>Inputs!W$6</f>
        <v>2014</v>
      </c>
      <c r="X6" s="57">
        <f>Inputs!X$6</f>
        <v>2015</v>
      </c>
      <c r="Y6" s="56">
        <f>Inputs!Y$6</f>
        <v>2016</v>
      </c>
      <c r="Z6" s="56">
        <f>Inputs!Z$6</f>
        <v>2017</v>
      </c>
      <c r="AA6" s="56">
        <f>Inputs!AA$6</f>
        <v>2018</v>
      </c>
      <c r="AB6" s="56">
        <f>Inputs!AB$6</f>
        <v>2019</v>
      </c>
      <c r="AC6" s="57">
        <f>Inputs!AC$6</f>
        <v>2020</v>
      </c>
      <c r="AD6" s="56">
        <f>Inputs!AD$6</f>
        <v>2021</v>
      </c>
      <c r="AE6" s="56">
        <f>Inputs!AE$6</f>
        <v>2022</v>
      </c>
      <c r="AF6" s="56">
        <f>Inputs!AF$6</f>
        <v>2023</v>
      </c>
      <c r="AG6" s="56">
        <f>Inputs!AG$6</f>
        <v>2024</v>
      </c>
      <c r="AH6" s="57">
        <f>Inputs!AH$6</f>
        <v>2025</v>
      </c>
      <c r="AI6" s="56">
        <f>Inputs!AI$6</f>
        <v>2026</v>
      </c>
      <c r="AJ6" s="56">
        <f>Inputs!AJ$6</f>
        <v>2027</v>
      </c>
      <c r="AK6" s="56">
        <f>Inputs!AK$6</f>
        <v>2028</v>
      </c>
      <c r="AL6" s="56">
        <f>Inputs!AL$6</f>
        <v>2029</v>
      </c>
      <c r="AM6" s="57">
        <f>Inputs!AM$6</f>
        <v>2030</v>
      </c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</row>
    <row r="7" spans="1:80">
      <c r="A7" s="52" t="s">
        <v>55</v>
      </c>
      <c r="B7" s="53"/>
      <c r="C7" s="54"/>
      <c r="D7" s="54"/>
      <c r="E7" s="54"/>
      <c r="F7" s="54"/>
      <c r="G7" s="55"/>
      <c r="H7" s="58">
        <f>Inputs!H$7</f>
        <v>365</v>
      </c>
      <c r="I7" s="58">
        <f>Inputs!I$7</f>
        <v>366</v>
      </c>
      <c r="J7" s="58">
        <f>Inputs!J$7</f>
        <v>365</v>
      </c>
      <c r="K7" s="58">
        <f>Inputs!K$7</f>
        <v>365</v>
      </c>
      <c r="L7" s="58">
        <f>Inputs!L$7</f>
        <v>365</v>
      </c>
      <c r="M7" s="59">
        <f>Inputs!M$7</f>
        <v>366</v>
      </c>
      <c r="N7" s="58">
        <f>Inputs!N$7</f>
        <v>365</v>
      </c>
      <c r="O7" s="58">
        <f>Inputs!O$7</f>
        <v>365</v>
      </c>
      <c r="P7" s="58">
        <f>Inputs!P$7</f>
        <v>365</v>
      </c>
      <c r="Q7" s="58">
        <f>Inputs!Q$7</f>
        <v>366</v>
      </c>
      <c r="R7" s="58">
        <f>Inputs!R$7</f>
        <v>365</v>
      </c>
      <c r="S7" s="59">
        <f>Inputs!S$7</f>
        <v>365</v>
      </c>
      <c r="T7" s="58">
        <f>Inputs!T$7</f>
        <v>365</v>
      </c>
      <c r="U7" s="58">
        <f>Inputs!U$7</f>
        <v>366</v>
      </c>
      <c r="V7" s="58">
        <f>Inputs!V$7</f>
        <v>365</v>
      </c>
      <c r="W7" s="58">
        <f>Inputs!W$7</f>
        <v>365</v>
      </c>
      <c r="X7" s="59">
        <f>Inputs!X$7</f>
        <v>365</v>
      </c>
      <c r="Y7" s="58">
        <f>Inputs!Y$7</f>
        <v>366</v>
      </c>
      <c r="Z7" s="58">
        <f>Inputs!Z$7</f>
        <v>365</v>
      </c>
      <c r="AA7" s="58">
        <f>Inputs!AA$7</f>
        <v>365</v>
      </c>
      <c r="AB7" s="58">
        <f>Inputs!AB$7</f>
        <v>365</v>
      </c>
      <c r="AC7" s="59">
        <f>Inputs!AC$7</f>
        <v>366</v>
      </c>
      <c r="AD7" s="58">
        <f>Inputs!AD$7</f>
        <v>365</v>
      </c>
      <c r="AE7" s="58">
        <f>Inputs!AE$7</f>
        <v>365</v>
      </c>
      <c r="AF7" s="58">
        <f>Inputs!AF$7</f>
        <v>365</v>
      </c>
      <c r="AG7" s="58">
        <f>Inputs!AG$7</f>
        <v>366</v>
      </c>
      <c r="AH7" s="59">
        <f>Inputs!AH$7</f>
        <v>365</v>
      </c>
      <c r="AI7" s="58">
        <f>Inputs!AI$7</f>
        <v>365</v>
      </c>
      <c r="AJ7" s="58">
        <f>Inputs!AJ$7</f>
        <v>365</v>
      </c>
      <c r="AK7" s="58">
        <f>Inputs!AK$7</f>
        <v>366</v>
      </c>
      <c r="AL7" s="58">
        <f>Inputs!AL$7</f>
        <v>365</v>
      </c>
      <c r="AM7" s="59">
        <f>Inputs!AM$7</f>
        <v>365</v>
      </c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</row>
    <row r="8" spans="1:80">
      <c r="A8" s="52" t="s">
        <v>24</v>
      </c>
      <c r="B8" s="53"/>
      <c r="C8" s="54"/>
      <c r="D8" s="54"/>
      <c r="E8" s="54"/>
      <c r="F8" s="54"/>
      <c r="G8" s="54"/>
      <c r="H8" s="56">
        <f>Inputs!H$8</f>
        <v>0</v>
      </c>
      <c r="I8" s="56">
        <f>Inputs!I$8</f>
        <v>1</v>
      </c>
      <c r="J8" s="56">
        <f>Inputs!J$8</f>
        <v>2</v>
      </c>
      <c r="K8" s="56">
        <f>Inputs!K$8</f>
        <v>3</v>
      </c>
      <c r="L8" s="56">
        <f>Inputs!L$8</f>
        <v>4</v>
      </c>
      <c r="M8" s="57">
        <f>Inputs!M$8</f>
        <v>5</v>
      </c>
      <c r="N8" s="56">
        <f>Inputs!N$8</f>
        <v>6</v>
      </c>
      <c r="O8" s="56">
        <f>Inputs!O$8</f>
        <v>7</v>
      </c>
      <c r="P8" s="56">
        <f>Inputs!P$8</f>
        <v>8</v>
      </c>
      <c r="Q8" s="56">
        <f>Inputs!Q$8</f>
        <v>9</v>
      </c>
      <c r="R8" s="56">
        <f>Inputs!R$8</f>
        <v>10</v>
      </c>
      <c r="S8" s="57">
        <f>Inputs!S$8</f>
        <v>11</v>
      </c>
      <c r="T8" s="56">
        <f>Inputs!T$8</f>
        <v>12</v>
      </c>
      <c r="U8" s="56">
        <f>Inputs!U$8</f>
        <v>13</v>
      </c>
      <c r="V8" s="56">
        <f>Inputs!V$8</f>
        <v>14</v>
      </c>
      <c r="W8" s="56">
        <f>Inputs!W$8</f>
        <v>15</v>
      </c>
      <c r="X8" s="57">
        <f>Inputs!X$8</f>
        <v>16</v>
      </c>
      <c r="Y8" s="56">
        <f>Inputs!Y$8</f>
        <v>17</v>
      </c>
      <c r="Z8" s="56">
        <f>Inputs!Z$8</f>
        <v>18</v>
      </c>
      <c r="AA8" s="56">
        <f>Inputs!AA$8</f>
        <v>19</v>
      </c>
      <c r="AB8" s="56">
        <f>Inputs!AB$8</f>
        <v>20</v>
      </c>
      <c r="AC8" s="57">
        <f>Inputs!AC$8</f>
        <v>21</v>
      </c>
      <c r="AD8" s="56">
        <f>Inputs!AD$8</f>
        <v>22</v>
      </c>
      <c r="AE8" s="56">
        <f>Inputs!AE$8</f>
        <v>23</v>
      </c>
      <c r="AF8" s="56">
        <f>Inputs!AF$8</f>
        <v>24</v>
      </c>
      <c r="AG8" s="56">
        <f>Inputs!AG$8</f>
        <v>25</v>
      </c>
      <c r="AH8" s="57">
        <f>Inputs!AH$8</f>
        <v>26</v>
      </c>
      <c r="AI8" s="56">
        <f>Inputs!AI$8</f>
        <v>27</v>
      </c>
      <c r="AJ8" s="56">
        <f>Inputs!AJ$8</f>
        <v>28</v>
      </c>
      <c r="AK8" s="56">
        <f>Inputs!AK$8</f>
        <v>29</v>
      </c>
      <c r="AL8" s="56">
        <f>Inputs!AL$8</f>
        <v>30</v>
      </c>
      <c r="AM8" s="57">
        <f>Inputs!AM$8</f>
        <v>31</v>
      </c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</row>
    <row r="9" spans="1:80">
      <c r="A9" s="278" t="s">
        <v>330</v>
      </c>
      <c r="B9" s="279"/>
      <c r="C9" s="279"/>
      <c r="D9" s="279"/>
      <c r="E9" s="279"/>
      <c r="F9" s="279"/>
      <c r="G9" s="279"/>
      <c r="H9" s="279"/>
      <c r="I9" s="279"/>
      <c r="J9" s="279"/>
      <c r="K9" s="279"/>
      <c r="L9" s="279"/>
      <c r="M9" s="279"/>
      <c r="N9" s="280"/>
      <c r="O9" s="280"/>
      <c r="P9" s="280"/>
      <c r="Q9" s="280"/>
      <c r="R9" s="280"/>
      <c r="S9" s="280"/>
      <c r="T9" s="280"/>
      <c r="U9" s="280"/>
      <c r="V9" s="280"/>
      <c r="W9" s="280"/>
      <c r="X9" s="280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</row>
    <row r="10" spans="1:80" s="10" customFormat="1" outlineLevel="1">
      <c r="A10" s="37">
        <f>ROW()</f>
        <v>10</v>
      </c>
      <c r="B10" s="10" t="s">
        <v>331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</row>
    <row r="11" spans="1:80" s="10" customFormat="1" outlineLevel="1">
      <c r="A11" s="37">
        <f>ROW()</f>
        <v>11</v>
      </c>
      <c r="C11" s="38" t="s">
        <v>332</v>
      </c>
      <c r="N11" s="281">
        <f t="shared" ref="N11:AC12" si="0">N260</f>
        <v>541.99</v>
      </c>
      <c r="O11" s="281">
        <f t="shared" si="0"/>
        <v>609.803</v>
      </c>
      <c r="P11" s="281">
        <f t="shared" si="0"/>
        <v>711.15699999999993</v>
      </c>
      <c r="Q11" s="281">
        <f t="shared" si="0"/>
        <v>785.13300000000004</v>
      </c>
      <c r="R11" s="281">
        <f t="shared" si="0"/>
        <v>817.94</v>
      </c>
      <c r="S11" s="281">
        <f t="shared" si="0"/>
        <v>878.63999999999987</v>
      </c>
      <c r="T11" s="281">
        <f t="shared" si="0"/>
        <v>851.31</v>
      </c>
      <c r="U11" s="281">
        <f t="shared" si="0"/>
        <v>860.31</v>
      </c>
      <c r="V11" s="281">
        <f t="shared" si="0"/>
        <v>860.31</v>
      </c>
      <c r="W11" s="281">
        <f t="shared" si="0"/>
        <v>860.31</v>
      </c>
      <c r="X11" s="281">
        <f t="shared" si="0"/>
        <v>860.31</v>
      </c>
      <c r="Y11" s="281">
        <f t="shared" si="0"/>
        <v>736.43004691994508</v>
      </c>
      <c r="Z11" s="281">
        <f t="shared" si="0"/>
        <v>725.98004691994504</v>
      </c>
      <c r="AA11" s="281">
        <f t="shared" si="0"/>
        <v>724.48004691994504</v>
      </c>
      <c r="AB11" s="281">
        <f t="shared" si="0"/>
        <v>722.36004691994503</v>
      </c>
      <c r="AC11" s="281">
        <f t="shared" si="0"/>
        <v>722.36004691994503</v>
      </c>
      <c r="AD11" s="281">
        <f t="shared" ref="AD11:AH11" si="1">AD260</f>
        <v>606.04999999999995</v>
      </c>
      <c r="AE11" s="281">
        <f t="shared" si="1"/>
        <v>591.04999999999995</v>
      </c>
      <c r="AF11" s="281">
        <f t="shared" si="1"/>
        <v>570.29</v>
      </c>
      <c r="AG11" s="281">
        <f t="shared" si="1"/>
        <v>503.58999999999986</v>
      </c>
      <c r="AH11" s="281">
        <f t="shared" si="1"/>
        <v>495.4899999999999</v>
      </c>
      <c r="AI11" s="281">
        <f t="shared" ref="AI11:AM11" si="2">AI260</f>
        <v>523.6819202014284</v>
      </c>
      <c r="AJ11" s="281">
        <f t="shared" si="2"/>
        <v>532.48178321512705</v>
      </c>
      <c r="AK11" s="281">
        <f t="shared" si="2"/>
        <v>558.73747600650358</v>
      </c>
      <c r="AL11" s="281">
        <f t="shared" si="2"/>
        <v>556.60301609183932</v>
      </c>
      <c r="AM11" s="281">
        <f t="shared" si="2"/>
        <v>571.10301609183932</v>
      </c>
      <c r="AU11" s="1245"/>
      <c r="AV11" s="1245"/>
      <c r="AW11" s="11"/>
      <c r="AX11" s="11"/>
      <c r="AY11" s="434"/>
      <c r="AZ11" s="434"/>
      <c r="BA11" s="434"/>
      <c r="BB11" s="434"/>
      <c r="BC11" s="434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</row>
    <row r="12" spans="1:80" s="10" customFormat="1" outlineLevel="1">
      <c r="A12" s="37">
        <f>ROW()</f>
        <v>12</v>
      </c>
      <c r="C12" s="159" t="s">
        <v>333</v>
      </c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282">
        <f t="shared" si="0"/>
        <v>525.6</v>
      </c>
      <c r="O12" s="282">
        <f t="shared" si="0"/>
        <v>545.84042298387101</v>
      </c>
      <c r="P12" s="282">
        <f t="shared" si="0"/>
        <v>599.51402748207897</v>
      </c>
      <c r="Q12" s="282">
        <f t="shared" si="0"/>
        <v>582.8725077926091</v>
      </c>
      <c r="R12" s="282">
        <f t="shared" si="0"/>
        <v>625.49015044802866</v>
      </c>
      <c r="S12" s="282">
        <f t="shared" si="0"/>
        <v>625.61981818181835</v>
      </c>
      <c r="T12" s="282">
        <f t="shared" si="0"/>
        <v>703.07361999999989</v>
      </c>
      <c r="U12" s="282">
        <f t="shared" si="0"/>
        <v>718.81721999999991</v>
      </c>
      <c r="V12" s="282">
        <f t="shared" si="0"/>
        <v>719.71722</v>
      </c>
      <c r="W12" s="282">
        <f t="shared" si="0"/>
        <v>725.84647266666479</v>
      </c>
      <c r="X12" s="282">
        <f t="shared" si="0"/>
        <v>732.52096124666491</v>
      </c>
      <c r="Y12" s="282">
        <f t="shared" si="0"/>
        <v>620.21091612342241</v>
      </c>
      <c r="Z12" s="282">
        <f t="shared" si="0"/>
        <v>610.56584589746808</v>
      </c>
      <c r="AA12" s="282">
        <f t="shared" si="0"/>
        <v>614.22122292745587</v>
      </c>
      <c r="AB12" s="282">
        <f t="shared" si="0"/>
        <v>618.01498711165596</v>
      </c>
      <c r="AC12" s="282">
        <f t="shared" si="0"/>
        <v>621.60618902231772</v>
      </c>
      <c r="AD12" s="282">
        <f t="shared" ref="AD12:AH12" si="3">AD261</f>
        <v>555.28365103395424</v>
      </c>
      <c r="AE12" s="282">
        <f t="shared" si="3"/>
        <v>540.82318789116925</v>
      </c>
      <c r="AF12" s="282">
        <f t="shared" si="3"/>
        <v>521.6223232721519</v>
      </c>
      <c r="AG12" s="282">
        <f t="shared" si="3"/>
        <v>465.85241314241375</v>
      </c>
      <c r="AH12" s="282">
        <f t="shared" si="3"/>
        <v>459.55341507517284</v>
      </c>
      <c r="AI12" s="282">
        <f t="shared" ref="AI12:AM12" si="4">AI261</f>
        <v>451.2857064223216</v>
      </c>
      <c r="AJ12" s="282">
        <f t="shared" si="4"/>
        <v>485.25765924568867</v>
      </c>
      <c r="AK12" s="282">
        <f t="shared" si="4"/>
        <v>516.47297197142973</v>
      </c>
      <c r="AL12" s="282">
        <f t="shared" si="4"/>
        <v>518.95674687836549</v>
      </c>
      <c r="AM12" s="282">
        <f t="shared" si="4"/>
        <v>533.13769626985106</v>
      </c>
      <c r="AU12" s="1245"/>
      <c r="AV12" s="1245"/>
      <c r="AW12" s="11"/>
      <c r="AX12" s="11"/>
      <c r="AY12" s="434"/>
      <c r="AZ12" s="434"/>
      <c r="BA12" s="434"/>
      <c r="BB12" s="434"/>
      <c r="BC12" s="434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</row>
    <row r="13" spans="1:80" s="10" customFormat="1" outlineLevel="1">
      <c r="A13" s="37">
        <f>ROW()</f>
        <v>13</v>
      </c>
      <c r="C13" s="38" t="s">
        <v>334</v>
      </c>
      <c r="N13" s="281">
        <f t="shared" ref="N13:S13" si="5">N12/N11</f>
        <v>0.96975958966032583</v>
      </c>
      <c r="O13" s="281">
        <f t="shared" si="5"/>
        <v>0.89510944187527941</v>
      </c>
      <c r="P13" s="281">
        <f t="shared" si="5"/>
        <v>0.8430122005156091</v>
      </c>
      <c r="Q13" s="281">
        <f t="shared" si="5"/>
        <v>0.74238696856788478</v>
      </c>
      <c r="R13" s="281">
        <f t="shared" si="5"/>
        <v>0.76471397712305134</v>
      </c>
      <c r="S13" s="281">
        <f t="shared" si="5"/>
        <v>0.71203202469932902</v>
      </c>
      <c r="T13" s="281">
        <f>T12/T11</f>
        <v>0.82587261984470983</v>
      </c>
      <c r="U13" s="281">
        <f>U12/U11</f>
        <v>0.83553279631760635</v>
      </c>
      <c r="V13" s="281">
        <f>V12/V11</f>
        <v>0.83657893085050739</v>
      </c>
      <c r="W13" s="281">
        <f>W12/W11</f>
        <v>0.84370340071214422</v>
      </c>
      <c r="X13" s="281">
        <f>X12/X11</f>
        <v>0.85146163737102321</v>
      </c>
      <c r="Y13" s="281">
        <f t="shared" ref="Y13:AC13" si="6">Y12/Y11</f>
        <v>0.84218578358854435</v>
      </c>
      <c r="Z13" s="281">
        <f t="shared" si="6"/>
        <v>0.84102290205889929</v>
      </c>
      <c r="AA13" s="281">
        <f t="shared" si="6"/>
        <v>0.84780971613884526</v>
      </c>
      <c r="AB13" s="281">
        <f t="shared" si="6"/>
        <v>0.85554979092046457</v>
      </c>
      <c r="AC13" s="281">
        <f t="shared" si="6"/>
        <v>0.86052127560593994</v>
      </c>
      <c r="AD13" s="281">
        <f t="shared" ref="AD13:AH13" si="7">AD12/AD11</f>
        <v>0.91623405830204485</v>
      </c>
      <c r="AE13" s="281">
        <f t="shared" si="7"/>
        <v>0.91502104372078386</v>
      </c>
      <c r="AF13" s="281">
        <f t="shared" si="7"/>
        <v>0.91466152882244456</v>
      </c>
      <c r="AG13" s="281">
        <f t="shared" si="7"/>
        <v>0.92506287484345173</v>
      </c>
      <c r="AH13" s="281">
        <f t="shared" si="7"/>
        <v>0.92747263330273655</v>
      </c>
      <c r="AI13" s="281">
        <f t="shared" ref="AI13:AM13" si="8">AI12/AI11</f>
        <v>0.86175536907735828</v>
      </c>
      <c r="AJ13" s="281">
        <f t="shared" si="8"/>
        <v>0.91131316514848837</v>
      </c>
      <c r="AK13" s="281">
        <f t="shared" si="8"/>
        <v>0.92435713398508124</v>
      </c>
      <c r="AL13" s="281">
        <f t="shared" si="8"/>
        <v>0.9323642378408129</v>
      </c>
      <c r="AM13" s="281">
        <f t="shared" si="8"/>
        <v>0.9335228168084424</v>
      </c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</row>
    <row r="14" spans="1:80" s="10" customFormat="1" outlineLevel="1">
      <c r="A14" s="37">
        <f>ROW()</f>
        <v>14</v>
      </c>
      <c r="B14" s="10" t="s">
        <v>335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</row>
    <row r="15" spans="1:80" s="10" customFormat="1" outlineLevel="1">
      <c r="A15" s="37">
        <f>ROW()</f>
        <v>15</v>
      </c>
      <c r="C15" s="38" t="s">
        <v>332</v>
      </c>
      <c r="N15" s="281">
        <f t="shared" ref="N15:AC16" si="9">N600</f>
        <v>6.5584601715511077</v>
      </c>
      <c r="O15" s="281">
        <f t="shared" si="9"/>
        <v>7.1330190707648322</v>
      </c>
      <c r="P15" s="281">
        <f t="shared" si="9"/>
        <v>15.311325575411008</v>
      </c>
      <c r="Q15" s="281">
        <f t="shared" si="9"/>
        <v>16.991709220872053</v>
      </c>
      <c r="R15" s="281">
        <f t="shared" si="9"/>
        <v>26.448638956397428</v>
      </c>
      <c r="S15" s="281">
        <f t="shared" si="9"/>
        <v>91.044430521801289</v>
      </c>
      <c r="T15" s="281">
        <f t="shared" si="9"/>
        <v>30.586565032165829</v>
      </c>
      <c r="U15" s="281">
        <f t="shared" si="9"/>
        <v>30.586565032165829</v>
      </c>
      <c r="V15" s="281">
        <f t="shared" si="9"/>
        <v>30.586565032165829</v>
      </c>
      <c r="W15" s="281">
        <f t="shared" si="9"/>
        <v>30.586565032165829</v>
      </c>
      <c r="X15" s="281">
        <f t="shared" si="9"/>
        <v>30.586565032165829</v>
      </c>
      <c r="Y15" s="281">
        <f t="shared" si="9"/>
        <v>24.100691887926757</v>
      </c>
      <c r="Z15" s="281">
        <f t="shared" si="9"/>
        <v>23.766099321808099</v>
      </c>
      <c r="AA15" s="281">
        <f t="shared" si="9"/>
        <v>23.486865940821684</v>
      </c>
      <c r="AB15" s="281">
        <f t="shared" si="9"/>
        <v>23.065707970843125</v>
      </c>
      <c r="AC15" s="281">
        <f t="shared" si="9"/>
        <v>22.644550000864569</v>
      </c>
      <c r="AD15" s="281">
        <f t="shared" ref="AD15:AH15" si="10">AD600</f>
        <v>25.967246461758396</v>
      </c>
      <c r="AE15" s="281">
        <f t="shared" si="10"/>
        <v>25.387843316654752</v>
      </c>
      <c r="AF15" s="281">
        <f t="shared" si="10"/>
        <v>26.865701215153681</v>
      </c>
      <c r="AG15" s="281">
        <f t="shared" si="10"/>
        <v>41.066932952108644</v>
      </c>
      <c r="AH15" s="281">
        <f t="shared" si="10"/>
        <v>43.084111794138664</v>
      </c>
      <c r="AI15" s="281">
        <f t="shared" ref="AI15:AM15" si="11">AI600</f>
        <v>44.703794992322955</v>
      </c>
      <c r="AJ15" s="281">
        <f t="shared" si="11"/>
        <v>57.723040233625227</v>
      </c>
      <c r="AK15" s="281">
        <f t="shared" si="11"/>
        <v>37.679875339908243</v>
      </c>
      <c r="AL15" s="281">
        <f t="shared" si="11"/>
        <v>35.541122168850293</v>
      </c>
      <c r="AM15" s="281">
        <f t="shared" si="11"/>
        <v>52.11237685212685</v>
      </c>
      <c r="AW15" s="11"/>
      <c r="AX15" s="11"/>
      <c r="AY15" s="434"/>
      <c r="AZ15" s="434"/>
      <c r="BA15" s="434"/>
      <c r="BB15" s="434"/>
      <c r="BC15" s="434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</row>
    <row r="16" spans="1:80" s="10" customFormat="1" outlineLevel="1">
      <c r="A16" s="37">
        <f>ROW()</f>
        <v>16</v>
      </c>
      <c r="C16" s="159" t="s">
        <v>333</v>
      </c>
      <c r="D16" s="155"/>
      <c r="E16" s="155"/>
      <c r="F16" s="155"/>
      <c r="G16" s="155"/>
      <c r="H16" s="155"/>
      <c r="I16" s="155"/>
      <c r="J16" s="155"/>
      <c r="K16" s="155"/>
      <c r="L16" s="155"/>
      <c r="M16" s="155"/>
      <c r="N16" s="282">
        <f t="shared" si="9"/>
        <v>6.1217884917798422</v>
      </c>
      <c r="O16" s="282">
        <f t="shared" si="9"/>
        <v>5.8623330235882785</v>
      </c>
      <c r="P16" s="282">
        <f t="shared" si="9"/>
        <v>11.705541529664046</v>
      </c>
      <c r="Q16" s="282">
        <f t="shared" si="9"/>
        <v>15.125614812383674</v>
      </c>
      <c r="R16" s="282">
        <f t="shared" si="9"/>
        <v>22.085112963843223</v>
      </c>
      <c r="S16" s="282">
        <f t="shared" si="9"/>
        <v>23.088254325037362</v>
      </c>
      <c r="T16" s="282">
        <f t="shared" si="9"/>
        <v>27.001643922801996</v>
      </c>
      <c r="U16" s="282">
        <f t="shared" si="9"/>
        <v>26.989835488205859</v>
      </c>
      <c r="V16" s="282">
        <f t="shared" si="9"/>
        <v>26.989835488205859</v>
      </c>
      <c r="W16" s="282">
        <f t="shared" si="9"/>
        <v>26.989835488205859</v>
      </c>
      <c r="X16" s="282">
        <f t="shared" si="9"/>
        <v>26.989835488205859</v>
      </c>
      <c r="Y16" s="282">
        <f t="shared" si="9"/>
        <v>13.667047789891489</v>
      </c>
      <c r="Z16" s="282">
        <f t="shared" si="9"/>
        <v>13.84066096346754</v>
      </c>
      <c r="AA16" s="282">
        <f t="shared" si="9"/>
        <v>14.333870398778476</v>
      </c>
      <c r="AB16" s="282">
        <f t="shared" si="9"/>
        <v>14.333870398778476</v>
      </c>
      <c r="AC16" s="282">
        <f t="shared" si="9"/>
        <v>14.330556760714375</v>
      </c>
      <c r="AD16" s="282">
        <f t="shared" ref="AD16:AH16" si="12">AD601</f>
        <v>17.741304758659723</v>
      </c>
      <c r="AE16" s="282">
        <f t="shared" si="12"/>
        <v>17.859073008340886</v>
      </c>
      <c r="AF16" s="282">
        <f t="shared" si="12"/>
        <v>19.565088495317013</v>
      </c>
      <c r="AG16" s="282">
        <f t="shared" si="12"/>
        <v>33.995620075480076</v>
      </c>
      <c r="AH16" s="282">
        <f t="shared" si="12"/>
        <v>36.32732015787186</v>
      </c>
      <c r="AI16" s="282">
        <f t="shared" ref="AI16:AM16" si="13">AI601</f>
        <v>34.327622018610228</v>
      </c>
      <c r="AJ16" s="282">
        <f t="shared" si="13"/>
        <v>47.997023641901208</v>
      </c>
      <c r="AK16" s="282">
        <f t="shared" si="13"/>
        <v>28.054207538451987</v>
      </c>
      <c r="AL16" s="282">
        <f t="shared" si="13"/>
        <v>25.909718033506302</v>
      </c>
      <c r="AM16" s="282">
        <f t="shared" si="13"/>
        <v>42.292133917733906</v>
      </c>
      <c r="AU16" s="1245"/>
      <c r="AW16" s="11"/>
      <c r="AX16" s="11"/>
      <c r="AY16" s="434"/>
      <c r="AZ16" s="434"/>
      <c r="BA16" s="434"/>
      <c r="BB16" s="434"/>
      <c r="BC16" s="434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</row>
    <row r="17" spans="1:80" s="10" customFormat="1" outlineLevel="1">
      <c r="A17" s="37">
        <f>ROW()</f>
        <v>17</v>
      </c>
      <c r="C17" s="38" t="s">
        <v>334</v>
      </c>
      <c r="N17" s="281">
        <f t="shared" ref="N17:S17" si="14">N16/N15</f>
        <v>0.93341856650049759</v>
      </c>
      <c r="O17" s="281">
        <f t="shared" si="14"/>
        <v>0.82185859387583193</v>
      </c>
      <c r="P17" s="281">
        <f t="shared" si="14"/>
        <v>0.76450216357899048</v>
      </c>
      <c r="Q17" s="281">
        <f t="shared" si="14"/>
        <v>0.89017618038118662</v>
      </c>
      <c r="R17" s="281">
        <f t="shared" si="14"/>
        <v>0.83501888321180506</v>
      </c>
      <c r="S17" s="281">
        <f t="shared" si="14"/>
        <v>0.25359326421959111</v>
      </c>
      <c r="T17" s="281">
        <f>T16/T15</f>
        <v>0.88279425605347273</v>
      </c>
      <c r="U17" s="281">
        <f>U16/U15</f>
        <v>0.88240818999526316</v>
      </c>
      <c r="V17" s="281">
        <f>V16/V15</f>
        <v>0.88240818999526316</v>
      </c>
      <c r="W17" s="281">
        <f>W16/W15</f>
        <v>0.88240818999526316</v>
      </c>
      <c r="X17" s="281">
        <f>X16/X15</f>
        <v>0.88240818999526316</v>
      </c>
      <c r="Y17" s="281">
        <f t="shared" ref="Y17:AC17" si="15">Y16/Y15</f>
        <v>0.56708113831113693</v>
      </c>
      <c r="Z17" s="281">
        <f t="shared" si="15"/>
        <v>0.58236990328350435</v>
      </c>
      <c r="AA17" s="281">
        <f t="shared" si="15"/>
        <v>0.61029302227443161</v>
      </c>
      <c r="AB17" s="281">
        <f t="shared" si="15"/>
        <v>0.62143639453415522</v>
      </c>
      <c r="AC17" s="281">
        <f t="shared" si="15"/>
        <v>0.63284793736979683</v>
      </c>
      <c r="AD17" s="281">
        <f t="shared" ref="AD17:AH17" si="16">AD16/AD15</f>
        <v>0.68321856092008437</v>
      </c>
      <c r="AE17" s="281">
        <f t="shared" si="16"/>
        <v>0.70344978837273286</v>
      </c>
      <c r="AF17" s="281">
        <f t="shared" si="16"/>
        <v>0.72825527011672653</v>
      </c>
      <c r="AG17" s="281">
        <f t="shared" si="16"/>
        <v>0.82781005621055326</v>
      </c>
      <c r="AH17" s="281">
        <f t="shared" si="16"/>
        <v>0.84317208003378119</v>
      </c>
      <c r="AI17" s="281">
        <f t="shared" ref="AI17:AM17" si="17">AI16/AI15</f>
        <v>0.767890556596042</v>
      </c>
      <c r="AJ17" s="281">
        <f t="shared" si="17"/>
        <v>0.83150546900580002</v>
      </c>
      <c r="AK17" s="281">
        <f t="shared" si="17"/>
        <v>0.74454087985632667</v>
      </c>
      <c r="AL17" s="281">
        <f t="shared" si="17"/>
        <v>0.72900675196504205</v>
      </c>
      <c r="AM17" s="281">
        <f t="shared" si="17"/>
        <v>0.81155641850191007</v>
      </c>
      <c r="AU17" s="1245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</row>
    <row r="18" spans="1:80" s="10" customFormat="1" outlineLevel="1">
      <c r="A18" s="37">
        <f>ROW()</f>
        <v>18</v>
      </c>
      <c r="B18" s="10" t="s">
        <v>336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U18" s="1245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</row>
    <row r="19" spans="1:80" s="10" customFormat="1" outlineLevel="1">
      <c r="A19" s="37">
        <f>ROW()</f>
        <v>19</v>
      </c>
      <c r="C19" s="38" t="s">
        <v>332</v>
      </c>
      <c r="N19" s="281">
        <f t="shared" ref="N19:AC20" si="18">N837</f>
        <v>11.614326804860614</v>
      </c>
      <c r="O19" s="281">
        <f t="shared" si="18"/>
        <v>13.010396854896355</v>
      </c>
      <c r="P19" s="281">
        <f t="shared" si="18"/>
        <v>13.507217083631163</v>
      </c>
      <c r="Q19" s="281">
        <f t="shared" si="18"/>
        <v>13.326442816297353</v>
      </c>
      <c r="R19" s="281">
        <f t="shared" si="18"/>
        <v>13.326442816297353</v>
      </c>
      <c r="S19" s="281">
        <f t="shared" si="18"/>
        <v>13.326442816297353</v>
      </c>
      <c r="T19" s="281">
        <f t="shared" si="18"/>
        <v>11.724799366213961</v>
      </c>
      <c r="U19" s="281">
        <f t="shared" si="18"/>
        <v>11.724799366213961</v>
      </c>
      <c r="V19" s="281">
        <f t="shared" si="18"/>
        <v>11.724799366213961</v>
      </c>
      <c r="W19" s="281">
        <f t="shared" si="18"/>
        <v>11.724799366213961</v>
      </c>
      <c r="X19" s="281">
        <f t="shared" si="18"/>
        <v>11.724799366213961</v>
      </c>
      <c r="Y19" s="281">
        <f t="shared" si="18"/>
        <v>18.273569399571123</v>
      </c>
      <c r="Z19" s="281">
        <f t="shared" si="18"/>
        <v>18.408134267333811</v>
      </c>
      <c r="AA19" s="281">
        <f t="shared" si="18"/>
        <v>18.408134267333811</v>
      </c>
      <c r="AB19" s="281">
        <f t="shared" si="18"/>
        <v>18.408134267333811</v>
      </c>
      <c r="AC19" s="281">
        <f t="shared" si="18"/>
        <v>18.408134267333811</v>
      </c>
      <c r="AD19" s="281">
        <f t="shared" ref="AD19:AH19" si="19">AD837</f>
        <v>18.088189563974268</v>
      </c>
      <c r="AE19" s="281">
        <f t="shared" si="19"/>
        <v>17.289623445318085</v>
      </c>
      <c r="AF19" s="281">
        <f t="shared" si="19"/>
        <v>17.289623445318085</v>
      </c>
      <c r="AG19" s="281">
        <f t="shared" si="19"/>
        <v>17.893626304503218</v>
      </c>
      <c r="AH19" s="281">
        <f t="shared" si="19"/>
        <v>17.893626304503218</v>
      </c>
      <c r="AI19" s="281">
        <f t="shared" ref="AI19:AM19" si="20">AI837</f>
        <v>32.572969229510001</v>
      </c>
      <c r="AJ19" s="281">
        <f t="shared" si="20"/>
        <v>32.809538920203458</v>
      </c>
      <c r="AK19" s="281">
        <f t="shared" si="20"/>
        <v>32.974269977291897</v>
      </c>
      <c r="AL19" s="281">
        <f t="shared" si="20"/>
        <v>33.139001034380335</v>
      </c>
      <c r="AM19" s="281">
        <f t="shared" si="20"/>
        <v>32.770576444092107</v>
      </c>
      <c r="AW19" s="11"/>
      <c r="AX19" s="11"/>
      <c r="AY19" s="434"/>
      <c r="AZ19" s="434"/>
      <c r="BA19" s="434"/>
      <c r="BB19" s="434"/>
      <c r="BC19" s="434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</row>
    <row r="20" spans="1:80" s="10" customFormat="1" outlineLevel="1">
      <c r="A20" s="37">
        <f>ROW()</f>
        <v>20</v>
      </c>
      <c r="C20" s="159" t="s">
        <v>333</v>
      </c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282">
        <f t="shared" si="18"/>
        <v>4.3895553967119367</v>
      </c>
      <c r="O20" s="282">
        <f t="shared" si="18"/>
        <v>9.3919356683345256</v>
      </c>
      <c r="P20" s="282">
        <f t="shared" si="18"/>
        <v>10.000598213009292</v>
      </c>
      <c r="Q20" s="282">
        <f t="shared" si="18"/>
        <v>5.6063731014960121</v>
      </c>
      <c r="R20" s="282">
        <f t="shared" si="18"/>
        <v>9.9715167824041</v>
      </c>
      <c r="S20" s="282">
        <f t="shared" si="18"/>
        <v>10.691971736110206</v>
      </c>
      <c r="T20" s="282">
        <f t="shared" si="18"/>
        <v>10.230988134858233</v>
      </c>
      <c r="U20" s="282">
        <f t="shared" si="18"/>
        <v>10.230988134858233</v>
      </c>
      <c r="V20" s="282">
        <f t="shared" si="18"/>
        <v>10.230988134858233</v>
      </c>
      <c r="W20" s="282">
        <f t="shared" si="18"/>
        <v>10.230988134858233</v>
      </c>
      <c r="X20" s="282">
        <f t="shared" si="18"/>
        <v>10.230988134858233</v>
      </c>
      <c r="Y20" s="282">
        <f t="shared" si="18"/>
        <v>14.880986458013822</v>
      </c>
      <c r="Z20" s="282">
        <f t="shared" si="18"/>
        <v>14.879555407889594</v>
      </c>
      <c r="AA20" s="282">
        <f t="shared" si="18"/>
        <v>14.879555407889594</v>
      </c>
      <c r="AB20" s="282">
        <f t="shared" si="18"/>
        <v>14.879555407889594</v>
      </c>
      <c r="AC20" s="282">
        <f t="shared" si="18"/>
        <v>14.880986458013822</v>
      </c>
      <c r="AD20" s="282">
        <f t="shared" ref="AD20:AH20" si="21">AD838</f>
        <v>13.894141543967233</v>
      </c>
      <c r="AE20" s="282">
        <f t="shared" si="21"/>
        <v>13.272188481399089</v>
      </c>
      <c r="AF20" s="282">
        <f t="shared" si="21"/>
        <v>13.272188481399089</v>
      </c>
      <c r="AG20" s="282">
        <f t="shared" si="21"/>
        <v>13.272188481399089</v>
      </c>
      <c r="AH20" s="282">
        <f t="shared" si="21"/>
        <v>13.272188481399089</v>
      </c>
      <c r="AI20" s="282">
        <f t="shared" ref="AI20:AM20" si="22">AI838</f>
        <v>23.349415689569035</v>
      </c>
      <c r="AJ20" s="282">
        <f t="shared" si="22"/>
        <v>23.47005095960175</v>
      </c>
      <c r="AK20" s="282">
        <f t="shared" si="22"/>
        <v>23.554036913071009</v>
      </c>
      <c r="AL20" s="282">
        <f t="shared" si="22"/>
        <v>23.638022866540265</v>
      </c>
      <c r="AM20" s="282">
        <f t="shared" si="22"/>
        <v>23.450186455824671</v>
      </c>
      <c r="AW20" s="11"/>
      <c r="AX20" s="11"/>
      <c r="AY20" s="434"/>
      <c r="AZ20" s="434"/>
      <c r="BA20" s="434"/>
      <c r="BB20" s="434"/>
      <c r="BC20" s="434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</row>
    <row r="21" spans="1:80" s="10" customFormat="1" outlineLevel="1">
      <c r="A21" s="37">
        <f>ROW()</f>
        <v>21</v>
      </c>
      <c r="C21" s="38" t="s">
        <v>334</v>
      </c>
      <c r="N21" s="281">
        <f t="shared" ref="N21:S21" si="23">N20/N19</f>
        <v>0.37794316196397204</v>
      </c>
      <c r="O21" s="281">
        <f t="shared" si="23"/>
        <v>0.72187926110800749</v>
      </c>
      <c r="P21" s="281">
        <f t="shared" si="23"/>
        <v>0.74038924162465725</v>
      </c>
      <c r="Q21" s="281">
        <f t="shared" si="23"/>
        <v>0.42069539327027244</v>
      </c>
      <c r="R21" s="281">
        <f t="shared" si="23"/>
        <v>0.74825044611376701</v>
      </c>
      <c r="S21" s="281">
        <f t="shared" si="23"/>
        <v>0.80231250630773243</v>
      </c>
      <c r="T21" s="281">
        <f>T20/T19</f>
        <v>0.8725938769016145</v>
      </c>
      <c r="U21" s="281">
        <f>U20/U19</f>
        <v>0.8725938769016145</v>
      </c>
      <c r="V21" s="281">
        <f>V20/V19</f>
        <v>0.8725938769016145</v>
      </c>
      <c r="W21" s="281">
        <f>W20/W19</f>
        <v>0.8725938769016145</v>
      </c>
      <c r="X21" s="281">
        <f>X20/X19</f>
        <v>0.8725938769016145</v>
      </c>
      <c r="Y21" s="281">
        <f t="shared" ref="Y21:AC21" si="24">Y20/Y19</f>
        <v>0.81434481313558127</v>
      </c>
      <c r="Z21" s="281">
        <f t="shared" si="24"/>
        <v>0.80831415024466313</v>
      </c>
      <c r="AA21" s="281">
        <f t="shared" si="24"/>
        <v>0.80831415024466313</v>
      </c>
      <c r="AB21" s="281">
        <f t="shared" si="24"/>
        <v>0.80831415024466313</v>
      </c>
      <c r="AC21" s="281">
        <f t="shared" si="24"/>
        <v>0.80839189034061454</v>
      </c>
      <c r="AD21" s="281">
        <f t="shared" ref="AD21:AH21" si="25">AD20/AD19</f>
        <v>0.76813334440279191</v>
      </c>
      <c r="AE21" s="281">
        <f t="shared" si="25"/>
        <v>0.76763895543330118</v>
      </c>
      <c r="AF21" s="281">
        <f t="shared" si="25"/>
        <v>0.76763895543330118</v>
      </c>
      <c r="AG21" s="281">
        <f t="shared" si="25"/>
        <v>0.74172715220161545</v>
      </c>
      <c r="AH21" s="281">
        <f t="shared" si="25"/>
        <v>0.74172715220161545</v>
      </c>
      <c r="AI21" s="281">
        <f t="shared" ref="AI21:AM21" si="26">AI20/AI19</f>
        <v>0.71683411865367375</v>
      </c>
      <c r="AJ21" s="281">
        <f t="shared" si="26"/>
        <v>0.71534229775930691</v>
      </c>
      <c r="AK21" s="281">
        <f t="shared" si="26"/>
        <v>0.7143156445705019</v>
      </c>
      <c r="AL21" s="281">
        <f t="shared" si="26"/>
        <v>0.71329919818695797</v>
      </c>
      <c r="AM21" s="281">
        <f t="shared" si="26"/>
        <v>0.71558663290014479</v>
      </c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</row>
    <row r="22" spans="1:80" s="10" customFormat="1" outlineLevel="1">
      <c r="A22" s="37">
        <f>ROW()</f>
        <v>22</v>
      </c>
      <c r="B22" s="10" t="s">
        <v>337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</row>
    <row r="23" spans="1:80" s="10" customFormat="1" outlineLevel="1">
      <c r="A23" s="37">
        <f>ROW()</f>
        <v>23</v>
      </c>
      <c r="C23" s="38" t="s">
        <v>332</v>
      </c>
      <c r="N23" s="281">
        <f t="shared" ref="N23:AC24" si="27">N11+N15+N19</f>
        <v>560.16278697641178</v>
      </c>
      <c r="O23" s="281">
        <f t="shared" si="27"/>
        <v>629.9464159256612</v>
      </c>
      <c r="P23" s="281">
        <f t="shared" si="27"/>
        <v>739.97554265904216</v>
      </c>
      <c r="Q23" s="281">
        <f t="shared" si="27"/>
        <v>815.45115203716944</v>
      </c>
      <c r="R23" s="281">
        <f t="shared" si="27"/>
        <v>857.71508177269482</v>
      </c>
      <c r="S23" s="281">
        <f t="shared" si="27"/>
        <v>983.01087333809846</v>
      </c>
      <c r="T23" s="281">
        <f t="shared" si="27"/>
        <v>893.62136439837968</v>
      </c>
      <c r="U23" s="281">
        <f t="shared" si="27"/>
        <v>902.62136439837968</v>
      </c>
      <c r="V23" s="281">
        <f t="shared" si="27"/>
        <v>902.62136439837968</v>
      </c>
      <c r="W23" s="281">
        <f t="shared" si="27"/>
        <v>902.62136439837968</v>
      </c>
      <c r="X23" s="281">
        <f t="shared" si="27"/>
        <v>902.62136439837968</v>
      </c>
      <c r="Y23" s="281">
        <f t="shared" si="27"/>
        <v>778.80430820744289</v>
      </c>
      <c r="Z23" s="281">
        <f t="shared" si="27"/>
        <v>768.15428050908702</v>
      </c>
      <c r="AA23" s="281">
        <f t="shared" si="27"/>
        <v>766.3750471281005</v>
      </c>
      <c r="AB23" s="281">
        <f t="shared" si="27"/>
        <v>763.83388915812202</v>
      </c>
      <c r="AC23" s="281">
        <f t="shared" si="27"/>
        <v>763.41273118814343</v>
      </c>
      <c r="AD23" s="281">
        <f t="shared" ref="AD23:AH23" si="28">AD11+AD15+AD19</f>
        <v>650.10543602573262</v>
      </c>
      <c r="AE23" s="281">
        <f t="shared" si="28"/>
        <v>633.72746676197278</v>
      </c>
      <c r="AF23" s="281">
        <f t="shared" si="28"/>
        <v>614.44532466047167</v>
      </c>
      <c r="AG23" s="281">
        <f t="shared" si="28"/>
        <v>562.55055925661168</v>
      </c>
      <c r="AH23" s="281">
        <f t="shared" si="28"/>
        <v>556.4677380986418</v>
      </c>
      <c r="AI23" s="281">
        <f t="shared" ref="AI23:AM23" si="29">AI11+AI15+AI19</f>
        <v>600.95868442326139</v>
      </c>
      <c r="AJ23" s="281">
        <f t="shared" si="29"/>
        <v>623.01436236895563</v>
      </c>
      <c r="AK23" s="281">
        <f t="shared" si="29"/>
        <v>629.3916213237037</v>
      </c>
      <c r="AL23" s="281">
        <f t="shared" si="29"/>
        <v>625.28313929506999</v>
      </c>
      <c r="AM23" s="281">
        <f t="shared" si="29"/>
        <v>655.98596938805827</v>
      </c>
      <c r="AW23" s="11"/>
      <c r="AX23" s="11"/>
      <c r="AY23" s="434"/>
      <c r="AZ23" s="434"/>
      <c r="BA23" s="434"/>
      <c r="BB23" s="434"/>
      <c r="BC23" s="434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</row>
    <row r="24" spans="1:80" s="10" customFormat="1" outlineLevel="1">
      <c r="A24" s="37">
        <f>ROW()</f>
        <v>24</v>
      </c>
      <c r="C24" s="159" t="s">
        <v>333</v>
      </c>
      <c r="D24" s="155"/>
      <c r="E24" s="155"/>
      <c r="F24" s="155"/>
      <c r="G24" s="155"/>
      <c r="H24" s="155"/>
      <c r="I24" s="155"/>
      <c r="J24" s="155"/>
      <c r="K24" s="155"/>
      <c r="L24" s="155"/>
      <c r="M24" s="155"/>
      <c r="N24" s="282">
        <f t="shared" si="27"/>
        <v>536.11134388849177</v>
      </c>
      <c r="O24" s="282">
        <f t="shared" si="27"/>
        <v>561.0946916757938</v>
      </c>
      <c r="P24" s="282">
        <f t="shared" si="27"/>
        <v>621.22016722475234</v>
      </c>
      <c r="Q24" s="282">
        <f t="shared" si="27"/>
        <v>603.60449570648882</v>
      </c>
      <c r="R24" s="282">
        <f t="shared" si="27"/>
        <v>657.54678019427604</v>
      </c>
      <c r="S24" s="282">
        <f t="shared" si="27"/>
        <v>659.40004424296592</v>
      </c>
      <c r="T24" s="282">
        <f t="shared" si="27"/>
        <v>740.30625205766012</v>
      </c>
      <c r="U24" s="282">
        <f t="shared" si="27"/>
        <v>756.03804362306391</v>
      </c>
      <c r="V24" s="282">
        <f t="shared" si="27"/>
        <v>756.938043623064</v>
      </c>
      <c r="W24" s="282">
        <f t="shared" si="27"/>
        <v>763.0672962897288</v>
      </c>
      <c r="X24" s="282">
        <f t="shared" si="27"/>
        <v>769.74178486972892</v>
      </c>
      <c r="Y24" s="282">
        <f t="shared" si="27"/>
        <v>648.75895037132773</v>
      </c>
      <c r="Z24" s="282">
        <f t="shared" si="27"/>
        <v>639.28606226882516</v>
      </c>
      <c r="AA24" s="282">
        <f t="shared" si="27"/>
        <v>643.43464873412393</v>
      </c>
      <c r="AB24" s="282">
        <f t="shared" si="27"/>
        <v>647.22841291832401</v>
      </c>
      <c r="AC24" s="282">
        <f t="shared" si="27"/>
        <v>650.81773224104586</v>
      </c>
      <c r="AD24" s="282">
        <f t="shared" ref="AD24:AH24" si="30">AD12+AD16+AD20</f>
        <v>586.9190973365811</v>
      </c>
      <c r="AE24" s="282">
        <f t="shared" si="30"/>
        <v>571.95444938090918</v>
      </c>
      <c r="AF24" s="282">
        <f t="shared" si="30"/>
        <v>554.45960024886801</v>
      </c>
      <c r="AG24" s="282">
        <f t="shared" si="30"/>
        <v>513.12022169929287</v>
      </c>
      <c r="AH24" s="282">
        <f t="shared" si="30"/>
        <v>509.15292371444377</v>
      </c>
      <c r="AI24" s="282">
        <f t="shared" ref="AI24:AM24" si="31">AI12+AI16+AI20</f>
        <v>508.96274413050082</v>
      </c>
      <c r="AJ24" s="282">
        <f t="shared" si="31"/>
        <v>556.7247338471916</v>
      </c>
      <c r="AK24" s="282">
        <f t="shared" si="31"/>
        <v>568.08121642295282</v>
      </c>
      <c r="AL24" s="282">
        <f t="shared" si="31"/>
        <v>568.50448777841211</v>
      </c>
      <c r="AM24" s="282">
        <f t="shared" si="31"/>
        <v>598.88001664340959</v>
      </c>
      <c r="AW24" s="11"/>
      <c r="AX24" s="11"/>
      <c r="AY24" s="434"/>
      <c r="AZ24" s="434"/>
      <c r="BA24" s="434"/>
      <c r="BB24" s="434"/>
      <c r="BC24" s="434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</row>
    <row r="25" spans="1:80" s="10" customFormat="1" outlineLevel="1">
      <c r="A25" s="37">
        <f>ROW()</f>
        <v>25</v>
      </c>
      <c r="C25" s="38" t="s">
        <v>334</v>
      </c>
      <c r="N25" s="281">
        <f t="shared" ref="N25:S25" si="32">N24/N23</f>
        <v>0.95706347574828676</v>
      </c>
      <c r="O25" s="281">
        <f t="shared" si="32"/>
        <v>0.89070225258969893</v>
      </c>
      <c r="P25" s="281">
        <f t="shared" si="32"/>
        <v>0.83951445880555453</v>
      </c>
      <c r="Q25" s="281">
        <f t="shared" si="32"/>
        <v>0.74020926231884909</v>
      </c>
      <c r="R25" s="281">
        <f t="shared" si="32"/>
        <v>0.76662611415819093</v>
      </c>
      <c r="S25" s="281">
        <f t="shared" si="32"/>
        <v>0.67079628733279606</v>
      </c>
      <c r="T25" s="281">
        <f>T24/T23</f>
        <v>0.82843392240970293</v>
      </c>
      <c r="U25" s="281">
        <f>U24/U23</f>
        <v>0.83760264651721672</v>
      </c>
      <c r="V25" s="281">
        <f>V24/V23</f>
        <v>0.83859974234886703</v>
      </c>
      <c r="W25" s="281">
        <f>W24/W23</f>
        <v>0.84539024488782488</v>
      </c>
      <c r="X25" s="281">
        <f>X24/X23</f>
        <v>0.8527848057117301</v>
      </c>
      <c r="Y25" s="281">
        <f t="shared" ref="Y25:AC25" si="33">Y24/Y23</f>
        <v>0.83301921103205279</v>
      </c>
      <c r="Z25" s="281">
        <f t="shared" si="33"/>
        <v>0.8322365421763247</v>
      </c>
      <c r="AA25" s="281">
        <f t="shared" si="33"/>
        <v>0.83958193986784779</v>
      </c>
      <c r="AB25" s="281">
        <f t="shared" si="33"/>
        <v>0.84734183977053235</v>
      </c>
      <c r="AC25" s="281">
        <f t="shared" si="33"/>
        <v>0.85251097558740019</v>
      </c>
      <c r="AD25" s="281">
        <f t="shared" ref="AD25:AH25" si="34">AD24/AD23</f>
        <v>0.90280601393609872</v>
      </c>
      <c r="AE25" s="281">
        <f t="shared" si="34"/>
        <v>0.90252431743775841</v>
      </c>
      <c r="AF25" s="281">
        <f t="shared" si="34"/>
        <v>0.90237418692257054</v>
      </c>
      <c r="AG25" s="281">
        <f t="shared" si="34"/>
        <v>0.91213174221595472</v>
      </c>
      <c r="AH25" s="281">
        <f t="shared" si="34"/>
        <v>0.91497294246407723</v>
      </c>
      <c r="AI25" s="281">
        <f t="shared" ref="AI25:AM25" si="35">AI24/AI23</f>
        <v>0.84691802834824015</v>
      </c>
      <c r="AJ25" s="281">
        <f t="shared" si="35"/>
        <v>0.89359855482351369</v>
      </c>
      <c r="AK25" s="281">
        <f t="shared" si="35"/>
        <v>0.90258782795391201</v>
      </c>
      <c r="AL25" s="281">
        <f t="shared" si="35"/>
        <v>0.90919529418197842</v>
      </c>
      <c r="AM25" s="281">
        <f t="shared" si="35"/>
        <v>0.91294638085335811</v>
      </c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</row>
    <row r="26" spans="1:80" s="10" customFormat="1" outlineLevel="1">
      <c r="A26" s="37">
        <f>ROW()</f>
        <v>26</v>
      </c>
      <c r="C26" s="38"/>
      <c r="N26" s="281"/>
      <c r="O26" s="281"/>
      <c r="P26" s="281"/>
      <c r="Q26" s="281"/>
      <c r="R26" s="281"/>
      <c r="S26" s="281"/>
      <c r="T26" s="281"/>
      <c r="U26" s="281"/>
      <c r="V26" s="281"/>
      <c r="W26" s="281"/>
      <c r="X26" s="281"/>
      <c r="Y26" s="281"/>
      <c r="Z26" s="281"/>
      <c r="AA26" s="281"/>
      <c r="AB26" s="281"/>
      <c r="AC26" s="281"/>
      <c r="AD26" s="281"/>
      <c r="AE26" s="281"/>
      <c r="AF26" s="281"/>
      <c r="AG26" s="281"/>
      <c r="AH26" s="281"/>
      <c r="AI26" s="281"/>
      <c r="AJ26" s="281"/>
      <c r="AK26" s="281"/>
      <c r="AL26" s="281"/>
      <c r="AM26" s="28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</row>
    <row r="27" spans="1:80" s="10" customFormat="1" outlineLevel="1">
      <c r="A27" s="37">
        <f>ROW()</f>
        <v>27</v>
      </c>
      <c r="C27" s="38" t="s">
        <v>415</v>
      </c>
      <c r="N27" s="275">
        <f>N23*N$7</f>
        <v>204459.41724639031</v>
      </c>
      <c r="O27" s="275">
        <f t="shared" ref="O27:AC27" si="36">O23*O$7</f>
        <v>229930.44181286634</v>
      </c>
      <c r="P27" s="275">
        <f t="shared" si="36"/>
        <v>270091.0730705504</v>
      </c>
      <c r="Q27" s="275">
        <f t="shared" si="36"/>
        <v>298455.12164560403</v>
      </c>
      <c r="R27" s="275">
        <f t="shared" si="36"/>
        <v>313066.00484703359</v>
      </c>
      <c r="S27" s="275">
        <f t="shared" si="36"/>
        <v>358798.96876840596</v>
      </c>
      <c r="T27" s="275">
        <f t="shared" si="36"/>
        <v>326171.79800540861</v>
      </c>
      <c r="U27" s="275">
        <f t="shared" si="36"/>
        <v>330359.41936980694</v>
      </c>
      <c r="V27" s="275">
        <f t="shared" si="36"/>
        <v>329456.79800540861</v>
      </c>
      <c r="W27" s="275">
        <f t="shared" si="36"/>
        <v>329456.79800540861</v>
      </c>
      <c r="X27" s="275">
        <f t="shared" si="36"/>
        <v>329456.79800540861</v>
      </c>
      <c r="Y27" s="275">
        <f t="shared" si="36"/>
        <v>285042.3768039241</v>
      </c>
      <c r="Z27" s="275">
        <f t="shared" si="36"/>
        <v>280376.31238581677</v>
      </c>
      <c r="AA27" s="275">
        <f t="shared" si="36"/>
        <v>279726.89220175671</v>
      </c>
      <c r="AB27" s="275">
        <f t="shared" si="36"/>
        <v>278799.36954271456</v>
      </c>
      <c r="AC27" s="275">
        <f t="shared" si="36"/>
        <v>279409.05961486051</v>
      </c>
      <c r="AD27" s="275">
        <f t="shared" ref="AD27:AH27" si="37">AD23*AD$7</f>
        <v>237288.4841493924</v>
      </c>
      <c r="AE27" s="275">
        <f t="shared" si="37"/>
        <v>231310.52536812006</v>
      </c>
      <c r="AF27" s="275">
        <f t="shared" si="37"/>
        <v>224272.54350107216</v>
      </c>
      <c r="AG27" s="275">
        <f t="shared" si="37"/>
        <v>205893.50468791986</v>
      </c>
      <c r="AH27" s="275">
        <f t="shared" si="37"/>
        <v>203110.72440600427</v>
      </c>
      <c r="AI27" s="275">
        <f t="shared" ref="AI27:AM27" si="38">AI23*AI$7</f>
        <v>219349.91981449039</v>
      </c>
      <c r="AJ27" s="275">
        <f t="shared" si="38"/>
        <v>227400.24226466881</v>
      </c>
      <c r="AK27" s="275">
        <f t="shared" si="38"/>
        <v>230357.33340447556</v>
      </c>
      <c r="AL27" s="275">
        <f t="shared" si="38"/>
        <v>228228.34584270054</v>
      </c>
      <c r="AM27" s="275">
        <f t="shared" si="38"/>
        <v>239434.87882664127</v>
      </c>
      <c r="AN27" s="275"/>
      <c r="AO27" s="275"/>
      <c r="AP27" s="275"/>
      <c r="AQ27" s="275"/>
      <c r="AR27" s="275"/>
      <c r="AS27" s="275"/>
      <c r="AT27" s="275"/>
      <c r="AV27" s="1246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</row>
    <row r="28" spans="1:80" s="10" customFormat="1" outlineLevel="1">
      <c r="A28" s="37">
        <f>ROW()</f>
        <v>28</v>
      </c>
      <c r="C28" s="38" t="s">
        <v>416</v>
      </c>
      <c r="N28" s="275">
        <f t="shared" ref="N28:AC28" si="39">N24*N$7</f>
        <v>195680.64051929949</v>
      </c>
      <c r="O28" s="275">
        <f t="shared" si="39"/>
        <v>204799.56246166473</v>
      </c>
      <c r="P28" s="275">
        <f t="shared" si="39"/>
        <v>226745.3610370346</v>
      </c>
      <c r="Q28" s="275">
        <f t="shared" si="39"/>
        <v>220919.24542857491</v>
      </c>
      <c r="R28" s="275">
        <f t="shared" si="39"/>
        <v>240004.57477091075</v>
      </c>
      <c r="S28" s="275">
        <f t="shared" si="39"/>
        <v>240681.01614868257</v>
      </c>
      <c r="T28" s="275">
        <f t="shared" si="39"/>
        <v>270211.78200104594</v>
      </c>
      <c r="U28" s="275">
        <f t="shared" si="39"/>
        <v>276709.92396604142</v>
      </c>
      <c r="V28" s="275">
        <f t="shared" si="39"/>
        <v>276282.38592241838</v>
      </c>
      <c r="W28" s="275">
        <f t="shared" si="39"/>
        <v>278519.56314575102</v>
      </c>
      <c r="X28" s="275">
        <f t="shared" si="39"/>
        <v>280955.75147745106</v>
      </c>
      <c r="Y28" s="275">
        <f t="shared" si="39"/>
        <v>237445.77583590595</v>
      </c>
      <c r="Z28" s="275">
        <f t="shared" si="39"/>
        <v>233339.41272812118</v>
      </c>
      <c r="AA28" s="275">
        <f t="shared" si="39"/>
        <v>234853.64678795522</v>
      </c>
      <c r="AB28" s="275">
        <f t="shared" si="39"/>
        <v>236238.37071518827</v>
      </c>
      <c r="AC28" s="275">
        <f t="shared" si="39"/>
        <v>238199.2900002228</v>
      </c>
      <c r="AD28" s="275">
        <f t="shared" ref="AD28:AH28" si="40">AD24*AD$7</f>
        <v>214225.4705278521</v>
      </c>
      <c r="AE28" s="275">
        <f t="shared" si="40"/>
        <v>208763.37402403186</v>
      </c>
      <c r="AF28" s="275">
        <f t="shared" si="40"/>
        <v>202377.75409083682</v>
      </c>
      <c r="AG28" s="275">
        <f t="shared" si="40"/>
        <v>187802.0011419412</v>
      </c>
      <c r="AH28" s="275">
        <f t="shared" si="40"/>
        <v>185840.81715577198</v>
      </c>
      <c r="AI28" s="275">
        <f t="shared" ref="AI28:AM28" si="41">AI24*AI$7</f>
        <v>185771.40160763281</v>
      </c>
      <c r="AJ28" s="275">
        <f t="shared" si="41"/>
        <v>203204.52785422493</v>
      </c>
      <c r="AK28" s="275">
        <f t="shared" si="41"/>
        <v>207917.72521080074</v>
      </c>
      <c r="AL28" s="275">
        <f t="shared" si="41"/>
        <v>207504.13803912041</v>
      </c>
      <c r="AM28" s="275">
        <f t="shared" si="41"/>
        <v>218591.20607484449</v>
      </c>
      <c r="AN28" s="275"/>
      <c r="AO28" s="275"/>
      <c r="AP28" s="275"/>
      <c r="AQ28" s="275"/>
      <c r="AR28" s="275"/>
      <c r="AS28" s="275"/>
      <c r="AT28" s="275"/>
      <c r="AV28" s="1246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</row>
    <row r="29" spans="1:80" s="10" customFormat="1" outlineLevel="1">
      <c r="A29" s="37">
        <f>ROW()</f>
        <v>29</v>
      </c>
      <c r="C29" s="38"/>
      <c r="N29" s="281"/>
      <c r="O29" s="281"/>
      <c r="P29" s="281"/>
      <c r="Q29" s="281"/>
      <c r="R29" s="281"/>
      <c r="S29" s="281"/>
      <c r="T29" s="281"/>
      <c r="U29" s="281"/>
      <c r="V29" s="281"/>
      <c r="W29" s="281"/>
      <c r="X29" s="281"/>
      <c r="Y29" s="281"/>
      <c r="Z29" s="281"/>
      <c r="AA29" s="281"/>
      <c r="AB29" s="281"/>
      <c r="AC29" s="281"/>
      <c r="AD29" s="281"/>
      <c r="AE29" s="281"/>
      <c r="AF29" s="281"/>
      <c r="AG29" s="281"/>
      <c r="AH29" s="281"/>
      <c r="AI29" s="281"/>
      <c r="AJ29" s="281"/>
      <c r="AK29" s="281"/>
      <c r="AL29" s="281"/>
      <c r="AM29" s="281"/>
      <c r="AN29" s="5"/>
      <c r="AO29" s="5"/>
      <c r="AP29" s="5"/>
      <c r="AQ29" s="5"/>
      <c r="AR29" s="5"/>
      <c r="AS29" s="5"/>
      <c r="AT29" s="5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</row>
    <row r="30" spans="1:80">
      <c r="A30" s="278" t="s">
        <v>408</v>
      </c>
      <c r="B30" s="279"/>
      <c r="C30" s="279"/>
      <c r="D30" s="279"/>
      <c r="E30" s="279"/>
      <c r="F30" s="279"/>
      <c r="G30" s="279"/>
      <c r="H30" s="279"/>
      <c r="I30" s="279"/>
      <c r="J30" s="279"/>
      <c r="K30" s="279"/>
      <c r="L30" s="279"/>
      <c r="M30" s="279"/>
      <c r="N30" s="280"/>
      <c r="O30" s="280"/>
      <c r="P30" s="280"/>
      <c r="Q30" s="280"/>
      <c r="R30" s="280"/>
      <c r="S30" s="280"/>
      <c r="T30" s="280"/>
      <c r="U30" s="280"/>
      <c r="V30" s="280"/>
      <c r="W30" s="280"/>
      <c r="X30" s="280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</row>
    <row r="31" spans="1:80" outlineLevel="1">
      <c r="A31" s="37">
        <f>ROW()</f>
        <v>31</v>
      </c>
      <c r="B31" s="10"/>
      <c r="D31" s="4"/>
      <c r="E31" s="4" t="s">
        <v>338</v>
      </c>
      <c r="F31" s="4"/>
      <c r="G31" s="4"/>
      <c r="I31" s="267"/>
      <c r="J31" s="267"/>
      <c r="K31" s="267"/>
      <c r="L31" s="267"/>
      <c r="M31" s="267"/>
      <c r="N31" s="266"/>
      <c r="O31" s="266"/>
      <c r="P31" s="266"/>
      <c r="Q31" s="266"/>
      <c r="R31" s="266"/>
      <c r="S31" s="266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66"/>
      <c r="AE31" s="266"/>
      <c r="AF31" s="266"/>
      <c r="AG31" s="266"/>
      <c r="AH31" s="266"/>
      <c r="AI31" s="266"/>
      <c r="AJ31" s="266"/>
      <c r="AK31" s="266"/>
      <c r="AL31" s="266"/>
      <c r="AM31" s="266"/>
      <c r="AU31" s="10"/>
      <c r="AV31" s="10"/>
      <c r="AW31" s="10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</row>
    <row r="32" spans="1:80" outlineLevel="1" collapsed="1">
      <c r="A32" s="37">
        <f>ROW()</f>
        <v>32</v>
      </c>
      <c r="B32" s="10"/>
      <c r="C32" s="5"/>
      <c r="D32" s="4"/>
      <c r="E32" s="4"/>
      <c r="F32" s="4"/>
      <c r="G32" s="4"/>
      <c r="I32" s="267"/>
      <c r="J32" s="267"/>
      <c r="K32" s="267"/>
      <c r="L32" s="267"/>
      <c r="M32" s="267"/>
      <c r="N32" s="266"/>
      <c r="O32" s="266"/>
      <c r="P32" s="266"/>
      <c r="Q32" s="266"/>
      <c r="R32" s="266"/>
      <c r="S32" s="266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66"/>
      <c r="AE32" s="266"/>
      <c r="AF32" s="266"/>
      <c r="AG32" s="266"/>
      <c r="AH32" s="266"/>
      <c r="AI32" s="266"/>
      <c r="AJ32" s="266"/>
      <c r="AK32" s="266"/>
      <c r="AL32" s="266"/>
      <c r="AM32" s="266"/>
      <c r="AU32" s="10"/>
      <c r="AV32" s="10"/>
      <c r="AW32" s="10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</row>
    <row r="33" spans="1:80" hidden="1" outlineLevel="2">
      <c r="A33" s="37">
        <f>ROW()</f>
        <v>33</v>
      </c>
      <c r="B33" s="1226"/>
      <c r="C33" s="362"/>
      <c r="D33" s="1138"/>
      <c r="E33" s="650">
        <v>1399</v>
      </c>
      <c r="F33" s="33"/>
      <c r="G33" s="9"/>
      <c r="M33" s="36"/>
      <c r="N33" s="1138"/>
      <c r="O33" s="1138"/>
      <c r="P33" s="1138"/>
      <c r="Q33" s="1138"/>
      <c r="R33" s="1138"/>
      <c r="S33" s="1138"/>
      <c r="T33" s="1138"/>
      <c r="U33" s="1138"/>
      <c r="V33" s="1138"/>
      <c r="W33" s="1138"/>
      <c r="X33" s="1138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U33" s="10"/>
      <c r="AV33" s="10"/>
      <c r="AW33" s="10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</row>
    <row r="34" spans="1:80" hidden="1" outlineLevel="2">
      <c r="A34" s="37">
        <f>ROW()</f>
        <v>34</v>
      </c>
      <c r="B34" s="1226"/>
      <c r="C34" s="362"/>
      <c r="D34" s="281"/>
      <c r="E34" s="281"/>
      <c r="F34" s="33"/>
      <c r="G34" s="9"/>
      <c r="M34" s="36"/>
      <c r="N34" s="1138"/>
      <c r="O34" s="1138"/>
      <c r="P34" s="1138"/>
      <c r="Q34" s="1138"/>
      <c r="R34" s="1138"/>
      <c r="S34" s="1138"/>
      <c r="T34" s="1138"/>
      <c r="U34" s="1138"/>
      <c r="V34" s="1138"/>
      <c r="W34" s="1138"/>
      <c r="X34" s="1138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U34" s="10"/>
      <c r="AV34" s="10"/>
      <c r="AW34" s="10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</row>
    <row r="35" spans="1:80" hidden="1" outlineLevel="2">
      <c r="A35" s="37">
        <f>ROW()</f>
        <v>35</v>
      </c>
      <c r="B35" s="1226"/>
      <c r="C35" s="362"/>
      <c r="D35" s="281"/>
      <c r="E35" s="281"/>
      <c r="F35" s="33"/>
      <c r="G35" s="9"/>
      <c r="N35" s="1138"/>
      <c r="O35" s="1138"/>
      <c r="P35" s="1138"/>
      <c r="Q35" s="1138"/>
      <c r="R35" s="1138"/>
      <c r="S35" s="1138"/>
      <c r="T35" s="1138"/>
      <c r="U35" s="1138"/>
      <c r="V35" s="1138"/>
      <c r="W35" s="1138"/>
      <c r="X35" s="1138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</row>
    <row r="36" spans="1:80" hidden="1" outlineLevel="2">
      <c r="A36" s="37">
        <f>ROW()</f>
        <v>36</v>
      </c>
      <c r="B36" s="1226"/>
      <c r="C36" s="362"/>
      <c r="D36" s="281"/>
      <c r="E36" s="281"/>
      <c r="F36" s="33"/>
      <c r="G36" s="9"/>
      <c r="N36" s="1138"/>
      <c r="O36" s="1138"/>
      <c r="P36" s="1138"/>
      <c r="Q36" s="1138"/>
      <c r="R36" s="1138"/>
      <c r="S36" s="1138"/>
      <c r="T36" s="1138"/>
      <c r="U36" s="1138"/>
      <c r="V36" s="1138"/>
      <c r="W36" s="1138"/>
      <c r="X36" s="1138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</row>
    <row r="37" spans="1:80" hidden="1" outlineLevel="2">
      <c r="A37" s="37">
        <f>ROW()</f>
        <v>37</v>
      </c>
      <c r="B37" s="1226"/>
      <c r="C37" s="32"/>
      <c r="D37" s="281"/>
      <c r="E37" s="281"/>
      <c r="F37" s="33"/>
      <c r="G37" s="9"/>
      <c r="N37" s="1138"/>
      <c r="O37" s="1138"/>
      <c r="P37" s="1138"/>
      <c r="Q37" s="1138"/>
      <c r="R37" s="1138"/>
      <c r="S37" s="1138"/>
      <c r="T37" s="1138"/>
      <c r="U37" s="1138"/>
      <c r="V37" s="1138"/>
      <c r="W37" s="1138"/>
      <c r="X37" s="1138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</row>
    <row r="38" spans="1:80" hidden="1" outlineLevel="2">
      <c r="A38" s="37">
        <f>ROW()</f>
        <v>38</v>
      </c>
      <c r="B38" s="1226"/>
      <c r="C38" s="362"/>
      <c r="D38" s="281"/>
      <c r="E38" s="281"/>
      <c r="F38" s="33"/>
      <c r="G38" s="9"/>
      <c r="M38" s="36"/>
      <c r="N38" s="1138"/>
      <c r="O38" s="1138"/>
      <c r="P38" s="1138"/>
      <c r="Q38" s="1138"/>
      <c r="R38" s="1138"/>
      <c r="S38" s="1138"/>
      <c r="T38" s="1138"/>
      <c r="U38" s="1138"/>
      <c r="V38" s="1138"/>
      <c r="W38" s="1138"/>
      <c r="X38" s="1138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</row>
    <row r="39" spans="1:80" hidden="1" outlineLevel="2">
      <c r="A39" s="37">
        <f>ROW()</f>
        <v>39</v>
      </c>
      <c r="B39" s="1226"/>
      <c r="C39" s="32"/>
      <c r="D39" s="281"/>
      <c r="E39" s="281"/>
      <c r="F39" s="33"/>
      <c r="G39" s="9"/>
      <c r="N39" s="1138"/>
      <c r="O39" s="1138"/>
      <c r="P39" s="1138"/>
      <c r="Q39" s="1138"/>
      <c r="R39" s="1138"/>
      <c r="S39" s="1138"/>
      <c r="T39" s="1138"/>
      <c r="U39" s="1138"/>
      <c r="V39" s="1138"/>
      <c r="W39" s="1138"/>
      <c r="X39" s="1138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</row>
    <row r="40" spans="1:80" hidden="1" outlineLevel="2">
      <c r="A40" s="37">
        <f>ROW()</f>
        <v>40</v>
      </c>
      <c r="B40" s="1226"/>
      <c r="C40" s="32"/>
      <c r="D40" s="281"/>
      <c r="E40" s="281"/>
      <c r="F40" s="33"/>
      <c r="G40" s="9"/>
      <c r="M40" s="1227"/>
      <c r="N40" s="1138"/>
      <c r="O40" s="1138"/>
      <c r="P40" s="1138"/>
      <c r="Q40" s="1138"/>
      <c r="R40" s="1138"/>
      <c r="S40" s="1138"/>
      <c r="T40" s="1138"/>
      <c r="U40" s="1138"/>
      <c r="V40" s="1138"/>
      <c r="W40" s="1138"/>
      <c r="X40" s="1138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</row>
    <row r="41" spans="1:80" hidden="1" outlineLevel="2">
      <c r="A41" s="37">
        <f>ROW()</f>
        <v>41</v>
      </c>
      <c r="B41" s="1226"/>
      <c r="C41" s="32"/>
      <c r="D41" s="281"/>
      <c r="E41" s="281"/>
      <c r="F41" s="33"/>
      <c r="G41" s="9"/>
      <c r="M41" s="1227"/>
      <c r="N41" s="1138"/>
      <c r="O41" s="1138"/>
      <c r="P41" s="1138"/>
      <c r="Q41" s="1138"/>
      <c r="R41" s="1138"/>
      <c r="S41" s="1138"/>
      <c r="T41" s="1138"/>
      <c r="U41" s="1138"/>
      <c r="V41" s="1138"/>
      <c r="W41" s="1138"/>
      <c r="X41" s="1138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</row>
    <row r="42" spans="1:80" hidden="1" outlineLevel="2">
      <c r="A42" s="37">
        <f>ROW()</f>
        <v>42</v>
      </c>
      <c r="B42" s="1226"/>
      <c r="C42" s="32"/>
      <c r="D42" s="281"/>
      <c r="E42" s="281"/>
      <c r="F42" s="33"/>
      <c r="G42" s="9"/>
      <c r="M42" s="36"/>
      <c r="N42" s="1138"/>
      <c r="O42" s="1138"/>
      <c r="P42" s="1138"/>
      <c r="Q42" s="1138"/>
      <c r="R42" s="1138"/>
      <c r="S42" s="1138"/>
      <c r="T42" s="1138"/>
      <c r="U42" s="1138"/>
      <c r="V42" s="1138"/>
      <c r="W42" s="1138"/>
      <c r="X42" s="1138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</row>
    <row r="43" spans="1:80" hidden="1" outlineLevel="2">
      <c r="A43" s="37">
        <f>ROW()</f>
        <v>43</v>
      </c>
      <c r="B43" s="1226"/>
      <c r="C43" s="32"/>
      <c r="D43" s="281"/>
      <c r="E43" s="281"/>
      <c r="F43" s="33"/>
      <c r="G43" s="9"/>
      <c r="M43" s="36"/>
      <c r="N43" s="1138"/>
      <c r="O43" s="1138"/>
      <c r="P43" s="1138"/>
      <c r="Q43" s="1138"/>
      <c r="R43" s="1138"/>
      <c r="S43" s="1138"/>
      <c r="T43" s="1138"/>
      <c r="U43" s="1138"/>
      <c r="V43" s="1138"/>
      <c r="W43" s="1138"/>
      <c r="X43" s="1138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</row>
    <row r="44" spans="1:80" hidden="1" outlineLevel="2">
      <c r="A44" s="37">
        <f>ROW()</f>
        <v>44</v>
      </c>
      <c r="B44" s="1226"/>
      <c r="C44" s="32"/>
      <c r="D44" s="281"/>
      <c r="E44" s="281"/>
      <c r="F44" s="33"/>
      <c r="G44" s="9"/>
      <c r="M44" s="36"/>
      <c r="N44" s="1138"/>
      <c r="O44" s="1138"/>
      <c r="P44" s="1138"/>
      <c r="Q44" s="1138"/>
      <c r="R44" s="1138"/>
      <c r="S44" s="1138"/>
      <c r="T44" s="1138"/>
      <c r="U44" s="1138"/>
      <c r="V44" s="1138"/>
      <c r="W44" s="1138"/>
      <c r="X44" s="1138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</row>
    <row r="45" spans="1:80" hidden="1" outlineLevel="2">
      <c r="A45" s="37">
        <f>ROW()</f>
        <v>45</v>
      </c>
      <c r="B45" s="1226"/>
      <c r="C45" s="362"/>
      <c r="D45" s="281"/>
      <c r="E45" s="281"/>
      <c r="F45" s="33"/>
      <c r="G45" s="9"/>
      <c r="M45" s="36"/>
      <c r="N45" s="1138"/>
      <c r="O45" s="1138"/>
      <c r="P45" s="1138"/>
      <c r="Q45" s="1138"/>
      <c r="R45" s="1138"/>
      <c r="S45" s="1138"/>
      <c r="T45" s="1138"/>
      <c r="U45" s="1138"/>
      <c r="V45" s="1138"/>
      <c r="W45" s="1138"/>
      <c r="X45" s="1138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</row>
    <row r="46" spans="1:80" hidden="1" outlineLevel="2">
      <c r="A46" s="37">
        <f>ROW()</f>
        <v>46</v>
      </c>
      <c r="B46" s="1226"/>
      <c r="C46" s="32"/>
      <c r="D46" s="281"/>
      <c r="E46" s="281"/>
      <c r="F46" s="33"/>
      <c r="G46" s="9"/>
      <c r="M46" s="36"/>
      <c r="N46" s="1138"/>
      <c r="O46" s="1138"/>
      <c r="P46" s="1138"/>
      <c r="Q46" s="1138"/>
      <c r="R46" s="1138"/>
      <c r="S46" s="1138"/>
      <c r="T46" s="1138"/>
      <c r="U46" s="1138"/>
      <c r="V46" s="1138"/>
      <c r="W46" s="1138"/>
      <c r="X46" s="1138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</row>
    <row r="47" spans="1:80" hidden="1" outlineLevel="2">
      <c r="A47" s="37">
        <f>ROW()</f>
        <v>47</v>
      </c>
      <c r="B47" s="1226"/>
      <c r="C47" s="362"/>
      <c r="D47" s="281"/>
      <c r="E47" s="281"/>
      <c r="F47" s="33"/>
      <c r="G47" s="9"/>
      <c r="M47" s="1227"/>
      <c r="N47" s="1138"/>
      <c r="O47" s="1138"/>
      <c r="P47" s="1138"/>
      <c r="Q47" s="1138"/>
      <c r="R47" s="1138"/>
      <c r="S47" s="1138"/>
      <c r="T47" s="1138"/>
      <c r="U47" s="1138"/>
      <c r="V47" s="1138"/>
      <c r="W47" s="1138"/>
      <c r="X47" s="1138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</row>
    <row r="48" spans="1:80" hidden="1" outlineLevel="2">
      <c r="A48" s="37">
        <f>ROW()</f>
        <v>48</v>
      </c>
      <c r="B48" s="1226"/>
      <c r="C48" s="362"/>
      <c r="D48" s="281"/>
      <c r="E48" s="281"/>
      <c r="F48" s="33"/>
      <c r="G48" s="9"/>
      <c r="M48" s="36"/>
      <c r="N48" s="1138"/>
      <c r="O48" s="1138"/>
      <c r="P48" s="1138"/>
      <c r="Q48" s="1138"/>
      <c r="R48" s="1138"/>
      <c r="S48" s="1138"/>
      <c r="T48" s="1138"/>
      <c r="U48" s="1138"/>
      <c r="V48" s="1138"/>
      <c r="W48" s="1138"/>
      <c r="X48" s="1138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</row>
    <row r="49" spans="1:80" hidden="1" outlineLevel="2">
      <c r="A49" s="37">
        <f>ROW()</f>
        <v>49</v>
      </c>
      <c r="B49" s="1226"/>
      <c r="C49" s="362"/>
      <c r="D49" s="281"/>
      <c r="E49" s="281"/>
      <c r="F49" s="33"/>
      <c r="G49" s="9"/>
      <c r="M49" s="36"/>
      <c r="N49" s="1138"/>
      <c r="O49" s="1138"/>
      <c r="P49" s="1138"/>
      <c r="Q49" s="1138"/>
      <c r="R49" s="1138"/>
      <c r="S49" s="1138"/>
      <c r="T49" s="1138"/>
      <c r="U49" s="1138"/>
      <c r="V49" s="1138"/>
      <c r="W49" s="1138"/>
      <c r="X49" s="1138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</row>
    <row r="50" spans="1:80" hidden="1" outlineLevel="2">
      <c r="A50" s="37">
        <f>ROW()</f>
        <v>50</v>
      </c>
      <c r="B50" s="1226"/>
      <c r="C50" s="32"/>
      <c r="D50" s="281"/>
      <c r="E50" s="281"/>
      <c r="F50" s="33"/>
      <c r="G50" s="9"/>
      <c r="M50" s="36"/>
      <c r="N50" s="1138"/>
      <c r="O50" s="1138"/>
      <c r="P50" s="1138"/>
      <c r="Q50" s="1138"/>
      <c r="R50" s="1138"/>
      <c r="S50" s="1138"/>
      <c r="T50" s="1138"/>
      <c r="U50" s="1138"/>
      <c r="V50" s="1138"/>
      <c r="W50" s="1138"/>
      <c r="X50" s="1138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</row>
    <row r="51" spans="1:80" hidden="1" outlineLevel="2">
      <c r="A51" s="37">
        <f>ROW()</f>
        <v>51</v>
      </c>
      <c r="B51" s="1226"/>
      <c r="C51" s="32"/>
      <c r="D51" s="281"/>
      <c r="E51" s="281"/>
      <c r="F51" s="33"/>
      <c r="G51" s="9"/>
      <c r="M51" s="36"/>
      <c r="N51" s="1138"/>
      <c r="O51" s="1138"/>
      <c r="P51" s="1138"/>
      <c r="Q51" s="1138"/>
      <c r="R51" s="1138"/>
      <c r="S51" s="1138"/>
      <c r="T51" s="1138"/>
      <c r="U51" s="1138"/>
      <c r="V51" s="1138"/>
      <c r="W51" s="1138"/>
      <c r="X51" s="1138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</row>
    <row r="52" spans="1:80" hidden="1" outlineLevel="2">
      <c r="A52" s="37">
        <f>ROW()</f>
        <v>52</v>
      </c>
      <c r="B52" s="1226"/>
      <c r="C52" s="32"/>
      <c r="D52" s="281"/>
      <c r="E52" s="281"/>
      <c r="F52" s="33"/>
      <c r="G52" s="9"/>
      <c r="M52" s="36"/>
      <c r="N52" s="1138"/>
      <c r="O52" s="1138"/>
      <c r="P52" s="1138"/>
      <c r="Q52" s="1138"/>
      <c r="R52" s="1138"/>
      <c r="S52" s="1138"/>
      <c r="T52" s="1138"/>
      <c r="U52" s="1138"/>
      <c r="V52" s="1138"/>
      <c r="W52" s="1138"/>
      <c r="X52" s="1138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U52" s="17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</row>
    <row r="53" spans="1:80" hidden="1" outlineLevel="2">
      <c r="A53" s="37">
        <f>ROW()</f>
        <v>53</v>
      </c>
      <c r="B53" s="1226"/>
      <c r="C53" s="32"/>
      <c r="D53" s="281"/>
      <c r="E53" s="281"/>
      <c r="F53" s="33"/>
      <c r="G53" s="9"/>
      <c r="M53" s="1227"/>
      <c r="N53" s="1138"/>
      <c r="O53" s="1138"/>
      <c r="P53" s="1138"/>
      <c r="Q53" s="1138"/>
      <c r="R53" s="1138"/>
      <c r="S53" s="1138"/>
      <c r="T53" s="1138"/>
      <c r="U53" s="1138"/>
      <c r="V53" s="1138"/>
      <c r="W53" s="1138"/>
      <c r="X53" s="1138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</row>
    <row r="54" spans="1:80" hidden="1" outlineLevel="2">
      <c r="A54" s="37">
        <f>ROW()</f>
        <v>54</v>
      </c>
      <c r="B54" s="1226"/>
      <c r="C54" s="32"/>
      <c r="D54" s="281"/>
      <c r="E54" s="281"/>
      <c r="F54" s="33"/>
      <c r="G54" s="9"/>
      <c r="N54" s="1138"/>
      <c r="O54" s="1138"/>
      <c r="P54" s="1138"/>
      <c r="Q54" s="1138"/>
      <c r="R54" s="1138"/>
      <c r="S54" s="1138"/>
      <c r="T54" s="1138"/>
      <c r="U54" s="1138"/>
      <c r="V54" s="1138"/>
      <c r="W54" s="1138"/>
      <c r="X54" s="1138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</row>
    <row r="55" spans="1:80" hidden="1" outlineLevel="2">
      <c r="A55" s="37">
        <f>ROW()</f>
        <v>55</v>
      </c>
      <c r="B55" s="1226"/>
      <c r="C55" s="32"/>
      <c r="D55" s="281"/>
      <c r="E55" s="281"/>
      <c r="F55" s="33"/>
      <c r="G55" s="9"/>
      <c r="N55" s="1138"/>
      <c r="O55" s="1138"/>
      <c r="P55" s="1138"/>
      <c r="Q55" s="1138"/>
      <c r="R55" s="1138"/>
      <c r="S55" s="1138"/>
      <c r="T55" s="1138"/>
      <c r="U55" s="1138"/>
      <c r="V55" s="1138"/>
      <c r="W55" s="1138"/>
      <c r="X55" s="1138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</row>
    <row r="56" spans="1:80" outlineLevel="1" collapsed="1">
      <c r="A56" s="37">
        <f>ROW()</f>
        <v>56</v>
      </c>
      <c r="B56" s="10"/>
      <c r="C56" s="5"/>
      <c r="D56" s="281"/>
      <c r="E56" s="281"/>
      <c r="F56" s="33"/>
      <c r="G56" s="9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</row>
    <row r="57" spans="1:80" hidden="1" outlineLevel="2">
      <c r="A57" s="37">
        <f>ROW()</f>
        <v>57</v>
      </c>
      <c r="C57" s="32"/>
      <c r="D57" s="309"/>
      <c r="E57" s="309"/>
      <c r="F57" s="33"/>
      <c r="G57" s="9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1138"/>
      <c r="Z57" s="1138"/>
      <c r="AA57" s="1138"/>
      <c r="AB57" s="1138"/>
      <c r="AC57" s="1138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</row>
    <row r="58" spans="1:80" hidden="1" outlineLevel="2">
      <c r="A58" s="37">
        <f>ROW()</f>
        <v>58</v>
      </c>
      <c r="C58" s="32"/>
      <c r="D58" s="309"/>
      <c r="E58" s="309"/>
      <c r="F58" s="33"/>
      <c r="G58" s="9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1138"/>
      <c r="Z58" s="1138"/>
      <c r="AA58" s="1138"/>
      <c r="AB58" s="1138"/>
      <c r="AC58" s="1138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</row>
    <row r="59" spans="1:80" hidden="1" outlineLevel="2">
      <c r="A59" s="37">
        <f>ROW()</f>
        <v>59</v>
      </c>
      <c r="C59" s="32"/>
      <c r="D59" s="309"/>
      <c r="E59" s="309"/>
      <c r="F59" s="33"/>
      <c r="G59" s="9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1138"/>
      <c r="Z59" s="1138"/>
      <c r="AA59" s="1138"/>
      <c r="AB59" s="1138"/>
      <c r="AC59" s="1138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</row>
    <row r="60" spans="1:80" hidden="1" outlineLevel="2">
      <c r="A60" s="37">
        <f>ROW()</f>
        <v>60</v>
      </c>
      <c r="C60" s="32"/>
      <c r="D60" s="309"/>
      <c r="E60" s="309"/>
      <c r="F60" s="33"/>
      <c r="G60" s="9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1138"/>
      <c r="Z60" s="1138"/>
      <c r="AA60" s="1138"/>
      <c r="AB60" s="1138"/>
      <c r="AC60" s="1138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</row>
    <row r="61" spans="1:80" hidden="1" outlineLevel="2">
      <c r="A61" s="37">
        <f>ROW()</f>
        <v>61</v>
      </c>
      <c r="C61" s="32"/>
      <c r="D61" s="309"/>
      <c r="E61" s="309"/>
      <c r="F61" s="33"/>
      <c r="G61" s="9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1138"/>
      <c r="Z61" s="1138"/>
      <c r="AA61" s="1138"/>
      <c r="AB61" s="1138"/>
      <c r="AC61" s="1138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</row>
    <row r="62" spans="1:80" hidden="1" outlineLevel="2">
      <c r="A62" s="37">
        <f>ROW()</f>
        <v>62</v>
      </c>
      <c r="C62" s="32"/>
      <c r="D62" s="309"/>
      <c r="E62" s="309"/>
      <c r="F62" s="33"/>
      <c r="G62" s="9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1138"/>
      <c r="Z62" s="1138"/>
      <c r="AA62" s="1138"/>
      <c r="AB62" s="1138"/>
      <c r="AC62" s="1138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</row>
    <row r="63" spans="1:80" hidden="1" outlineLevel="2">
      <c r="A63" s="37">
        <f>ROW()</f>
        <v>63</v>
      </c>
      <c r="C63" s="32"/>
      <c r="D63" s="309"/>
      <c r="E63" s="309"/>
      <c r="F63" s="33"/>
      <c r="G63" s="9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1138"/>
      <c r="Z63" s="1138"/>
      <c r="AA63" s="1138"/>
      <c r="AB63" s="1138"/>
      <c r="AC63" s="1138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</row>
    <row r="64" spans="1:80" hidden="1" outlineLevel="2">
      <c r="A64" s="37">
        <f>ROW()</f>
        <v>64</v>
      </c>
      <c r="C64" s="32"/>
      <c r="D64" s="309"/>
      <c r="E64" s="309"/>
      <c r="F64" s="33"/>
      <c r="G64" s="9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1138"/>
      <c r="Z64" s="1138"/>
      <c r="AA64" s="1138"/>
      <c r="AB64" s="1138"/>
      <c r="AC64" s="1138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</row>
    <row r="65" spans="1:80" hidden="1" outlineLevel="2">
      <c r="A65" s="37">
        <f>ROW()</f>
        <v>65</v>
      </c>
      <c r="C65" s="32"/>
      <c r="D65" s="309"/>
      <c r="E65" s="309"/>
      <c r="F65" s="33"/>
      <c r="G65" s="9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1138"/>
      <c r="Z65" s="1138"/>
      <c r="AA65" s="1138"/>
      <c r="AB65" s="1138"/>
      <c r="AC65" s="1138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</row>
    <row r="66" spans="1:80" hidden="1" outlineLevel="2">
      <c r="A66" s="37">
        <f>ROW()</f>
        <v>66</v>
      </c>
      <c r="C66" s="32"/>
      <c r="D66" s="309"/>
      <c r="E66" s="309"/>
      <c r="F66" s="33"/>
      <c r="G66" s="9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1138"/>
      <c r="Z66" s="1138"/>
      <c r="AA66" s="1138"/>
      <c r="AB66" s="1138"/>
      <c r="AC66" s="1138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</row>
    <row r="67" spans="1:80" hidden="1" outlineLevel="2">
      <c r="A67" s="37">
        <f>ROW()</f>
        <v>67</v>
      </c>
      <c r="C67" s="32"/>
      <c r="D67" s="309"/>
      <c r="E67" s="309"/>
      <c r="F67" s="33"/>
      <c r="G67" s="9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1138"/>
      <c r="Z67" s="1138"/>
      <c r="AA67" s="1138"/>
      <c r="AB67" s="1138"/>
      <c r="AC67" s="1138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</row>
    <row r="68" spans="1:80" hidden="1" outlineLevel="2">
      <c r="A68" s="37">
        <f>ROW()</f>
        <v>68</v>
      </c>
      <c r="C68" s="32"/>
      <c r="D68" s="309"/>
      <c r="E68" s="309"/>
      <c r="F68" s="33"/>
      <c r="G68" s="9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1138"/>
      <c r="Z68" s="1138"/>
      <c r="AA68" s="1138"/>
      <c r="AB68" s="1138"/>
      <c r="AC68" s="1138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</row>
    <row r="69" spans="1:80" hidden="1" outlineLevel="2">
      <c r="A69" s="37">
        <f>ROW()</f>
        <v>69</v>
      </c>
      <c r="C69" s="32"/>
      <c r="D69" s="309"/>
      <c r="E69" s="309"/>
      <c r="F69" s="33"/>
      <c r="G69" s="9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1138"/>
      <c r="Z69" s="1138"/>
      <c r="AA69" s="1138"/>
      <c r="AB69" s="1138"/>
      <c r="AC69" s="1138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</row>
    <row r="70" spans="1:80" hidden="1" outlineLevel="2">
      <c r="A70" s="37">
        <f>ROW()</f>
        <v>70</v>
      </c>
      <c r="C70" s="32"/>
      <c r="D70" s="309"/>
      <c r="E70" s="309"/>
      <c r="F70" s="33"/>
      <c r="G70" s="9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1228"/>
      <c r="Z70" s="1228"/>
      <c r="AA70" s="1228"/>
      <c r="AB70" s="1228"/>
      <c r="AC70" s="1228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</row>
    <row r="71" spans="1:80" outlineLevel="1" collapsed="1">
      <c r="A71" s="37">
        <f>ROW()</f>
        <v>71</v>
      </c>
      <c r="C71" s="5"/>
      <c r="D71" s="309"/>
      <c r="E71" s="4"/>
      <c r="F71" s="33"/>
      <c r="G71" s="9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410"/>
      <c r="Z71" s="410"/>
      <c r="AA71" s="410"/>
      <c r="AB71" s="410"/>
      <c r="AC71" s="410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</row>
    <row r="72" spans="1:80" hidden="1" outlineLevel="2">
      <c r="A72" s="37">
        <f>ROW()</f>
        <v>72</v>
      </c>
      <c r="C72" s="32"/>
      <c r="D72" s="1229"/>
      <c r="E72" s="1229"/>
      <c r="F72" s="33"/>
      <c r="G72" s="9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410"/>
      <c r="Z72" s="410"/>
      <c r="AA72" s="410"/>
      <c r="AB72" s="410"/>
      <c r="AC72" s="410"/>
      <c r="AD72" s="1228"/>
      <c r="AE72" s="1228"/>
      <c r="AF72" s="1228"/>
      <c r="AG72" s="1228"/>
      <c r="AH72" s="1228"/>
      <c r="AI72" s="410"/>
      <c r="AJ72" s="410"/>
      <c r="AK72" s="410"/>
      <c r="AL72" s="410"/>
      <c r="AM72" s="410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</row>
    <row r="73" spans="1:80" hidden="1" outlineLevel="2">
      <c r="A73" s="37">
        <f>ROW()</f>
        <v>73</v>
      </c>
      <c r="C73" s="32"/>
      <c r="D73" s="1229"/>
      <c r="E73" s="1229"/>
      <c r="F73" s="33"/>
      <c r="G73" s="9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410"/>
      <c r="Z73" s="410"/>
      <c r="AA73" s="410"/>
      <c r="AB73" s="410"/>
      <c r="AC73" s="410"/>
      <c r="AD73" s="1228"/>
      <c r="AE73" s="1228"/>
      <c r="AF73" s="1228"/>
      <c r="AG73" s="1228"/>
      <c r="AH73" s="1228"/>
      <c r="AI73" s="410"/>
      <c r="AJ73" s="410"/>
      <c r="AK73" s="410"/>
      <c r="AL73" s="410"/>
      <c r="AM73" s="410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</row>
    <row r="74" spans="1:80" hidden="1" outlineLevel="2">
      <c r="A74" s="37">
        <f>ROW()</f>
        <v>74</v>
      </c>
      <c r="C74" s="32"/>
      <c r="D74" s="1229"/>
      <c r="E74" s="1229"/>
      <c r="F74" s="33"/>
      <c r="G74" s="9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410"/>
      <c r="Z74" s="410"/>
      <c r="AA74" s="410"/>
      <c r="AB74" s="410"/>
      <c r="AC74" s="410"/>
      <c r="AD74" s="1228"/>
      <c r="AE74" s="1228"/>
      <c r="AF74" s="1228"/>
      <c r="AG74" s="1228"/>
      <c r="AH74" s="1228"/>
      <c r="AI74" s="410"/>
      <c r="AJ74" s="410"/>
      <c r="AK74" s="410"/>
      <c r="AL74" s="410"/>
      <c r="AM74" s="410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</row>
    <row r="75" spans="1:80" hidden="1" outlineLevel="2">
      <c r="A75" s="37">
        <f>ROW()</f>
        <v>75</v>
      </c>
      <c r="C75" s="32"/>
      <c r="D75" s="1229"/>
      <c r="E75" s="1229"/>
      <c r="F75" s="33"/>
      <c r="G75" s="9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410"/>
      <c r="Z75" s="410"/>
      <c r="AA75" s="410"/>
      <c r="AB75" s="410"/>
      <c r="AC75" s="410"/>
      <c r="AD75" s="1228"/>
      <c r="AE75" s="1228"/>
      <c r="AF75" s="1228"/>
      <c r="AG75" s="1228"/>
      <c r="AH75" s="1228"/>
      <c r="AI75" s="410"/>
      <c r="AJ75" s="410"/>
      <c r="AK75" s="410"/>
      <c r="AL75" s="410"/>
      <c r="AM75" s="410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</row>
    <row r="76" spans="1:80" hidden="1" outlineLevel="2">
      <c r="A76" s="37">
        <f>ROW()</f>
        <v>76</v>
      </c>
      <c r="C76" s="32"/>
      <c r="D76" s="1229"/>
      <c r="E76" s="1229"/>
      <c r="F76" s="33"/>
      <c r="G76" s="9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410"/>
      <c r="Z76" s="410"/>
      <c r="AA76" s="410"/>
      <c r="AB76" s="410"/>
      <c r="AC76" s="410"/>
      <c r="AD76" s="1228"/>
      <c r="AE76" s="1228"/>
      <c r="AF76" s="1228"/>
      <c r="AG76" s="1228"/>
      <c r="AH76" s="1228"/>
      <c r="AI76" s="410"/>
      <c r="AJ76" s="410"/>
      <c r="AK76" s="410"/>
      <c r="AL76" s="410"/>
      <c r="AM76" s="410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</row>
    <row r="77" spans="1:80" hidden="1" outlineLevel="2">
      <c r="A77" s="37">
        <f>ROW()</f>
        <v>77</v>
      </c>
      <c r="C77" s="32"/>
      <c r="D77" s="1229"/>
      <c r="E77" s="1229"/>
      <c r="F77" s="33"/>
      <c r="G77" s="9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410"/>
      <c r="Z77" s="410"/>
      <c r="AA77" s="410"/>
      <c r="AB77" s="410"/>
      <c r="AC77" s="410"/>
      <c r="AD77" s="1228"/>
      <c r="AE77" s="1228"/>
      <c r="AF77" s="1228"/>
      <c r="AG77" s="1228"/>
      <c r="AH77" s="1228"/>
      <c r="AI77" s="410"/>
      <c r="AJ77" s="410"/>
      <c r="AK77" s="410"/>
      <c r="AL77" s="410"/>
      <c r="AM77" s="410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</row>
    <row r="78" spans="1:80" hidden="1" outlineLevel="2">
      <c r="A78" s="37">
        <f>ROW()</f>
        <v>78</v>
      </c>
      <c r="C78" s="32"/>
      <c r="D78" s="1229"/>
      <c r="E78" s="1229"/>
      <c r="F78" s="33"/>
      <c r="G78" s="9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410"/>
      <c r="Z78" s="410"/>
      <c r="AA78" s="410"/>
      <c r="AB78" s="410"/>
      <c r="AC78" s="410"/>
      <c r="AD78" s="1228"/>
      <c r="AE78" s="1228"/>
      <c r="AF78" s="1228"/>
      <c r="AG78" s="1228"/>
      <c r="AH78" s="1228"/>
      <c r="AI78" s="410"/>
      <c r="AJ78" s="410"/>
      <c r="AK78" s="410"/>
      <c r="AL78" s="410"/>
      <c r="AM78" s="410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</row>
    <row r="79" spans="1:80" hidden="1" outlineLevel="2">
      <c r="A79" s="37">
        <f>ROW()</f>
        <v>79</v>
      </c>
      <c r="C79" s="32"/>
      <c r="D79" s="1229"/>
      <c r="E79" s="1229"/>
      <c r="F79" s="33"/>
      <c r="G79" s="9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410"/>
      <c r="Z79" s="410"/>
      <c r="AA79" s="410"/>
      <c r="AB79" s="410"/>
      <c r="AC79" s="410"/>
      <c r="AD79" s="1228"/>
      <c r="AE79" s="1228"/>
      <c r="AF79" s="1228"/>
      <c r="AG79" s="1228"/>
      <c r="AH79" s="1228"/>
      <c r="AI79" s="410"/>
      <c r="AJ79" s="410"/>
      <c r="AK79" s="410"/>
      <c r="AL79" s="410"/>
      <c r="AM79" s="410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</row>
    <row r="80" spans="1:80" hidden="1" outlineLevel="2">
      <c r="A80" s="37">
        <f>ROW()</f>
        <v>80</v>
      </c>
      <c r="C80" s="32"/>
      <c r="D80" s="1229"/>
      <c r="E80" s="1229"/>
      <c r="F80" s="33"/>
      <c r="G80" s="9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410"/>
      <c r="Z80" s="410"/>
      <c r="AA80" s="410"/>
      <c r="AB80" s="410"/>
      <c r="AC80" s="410"/>
      <c r="AD80" s="1228"/>
      <c r="AE80" s="1228"/>
      <c r="AF80" s="1228"/>
      <c r="AG80" s="1228"/>
      <c r="AH80" s="1228"/>
      <c r="AI80" s="410"/>
      <c r="AJ80" s="410"/>
      <c r="AK80" s="410"/>
      <c r="AL80" s="410"/>
      <c r="AM80" s="410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</row>
    <row r="81" spans="1:71" hidden="1" outlineLevel="2">
      <c r="A81" s="37">
        <f>ROW()</f>
        <v>81</v>
      </c>
      <c r="C81" s="32"/>
      <c r="D81" s="1229"/>
      <c r="E81" s="1229"/>
      <c r="F81" s="33"/>
      <c r="G81" s="9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410"/>
      <c r="Z81" s="410"/>
      <c r="AA81" s="410"/>
      <c r="AB81" s="410"/>
      <c r="AC81" s="410"/>
      <c r="AD81" s="1228"/>
      <c r="AE81" s="1228"/>
      <c r="AF81" s="1228"/>
      <c r="AG81" s="1228"/>
      <c r="AH81" s="1228"/>
      <c r="AI81" s="410"/>
      <c r="AJ81" s="410"/>
      <c r="AK81" s="410"/>
      <c r="AL81" s="410"/>
      <c r="AM81" s="410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</row>
    <row r="82" spans="1:71" hidden="1" outlineLevel="2">
      <c r="A82" s="37">
        <f>ROW()</f>
        <v>82</v>
      </c>
      <c r="C82" s="32"/>
      <c r="D82" s="1229"/>
      <c r="E82" s="1229"/>
      <c r="F82" s="33"/>
      <c r="G82" s="9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410"/>
      <c r="Z82" s="410"/>
      <c r="AA82" s="410"/>
      <c r="AB82" s="410"/>
      <c r="AC82" s="410"/>
      <c r="AD82" s="1228"/>
      <c r="AE82" s="1228"/>
      <c r="AF82" s="1228"/>
      <c r="AG82" s="1228"/>
      <c r="AH82" s="1228"/>
      <c r="AI82" s="410"/>
      <c r="AJ82" s="410"/>
      <c r="AK82" s="410"/>
      <c r="AL82" s="410"/>
      <c r="AM82" s="410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</row>
    <row r="83" spans="1:71" hidden="1" outlineLevel="2">
      <c r="A83" s="37">
        <f>ROW()</f>
        <v>83</v>
      </c>
      <c r="C83" s="32"/>
      <c r="D83" s="1229"/>
      <c r="E83" s="1229"/>
      <c r="F83" s="33"/>
      <c r="G83" s="9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410"/>
      <c r="Z83" s="410"/>
      <c r="AA83" s="410"/>
      <c r="AB83" s="410"/>
      <c r="AC83" s="410"/>
      <c r="AD83" s="1228"/>
      <c r="AE83" s="1228"/>
      <c r="AF83" s="1228"/>
      <c r="AG83" s="1228"/>
      <c r="AH83" s="1228"/>
      <c r="AI83" s="410"/>
      <c r="AJ83" s="410"/>
      <c r="AK83" s="410"/>
      <c r="AL83" s="410"/>
      <c r="AM83" s="410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</row>
    <row r="84" spans="1:71" hidden="1" outlineLevel="2">
      <c r="A84" s="37">
        <f>ROW()</f>
        <v>84</v>
      </c>
      <c r="C84" s="32"/>
      <c r="D84" s="1229"/>
      <c r="E84" s="1229"/>
      <c r="F84" s="33"/>
      <c r="G84" s="9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410"/>
      <c r="Z84" s="410"/>
      <c r="AA84" s="410"/>
      <c r="AB84" s="410"/>
      <c r="AC84" s="410"/>
      <c r="AD84" s="1228"/>
      <c r="AE84" s="1228"/>
      <c r="AF84" s="1228"/>
      <c r="AG84" s="1228"/>
      <c r="AH84" s="1228"/>
      <c r="AI84" s="410"/>
      <c r="AJ84" s="410"/>
      <c r="AK84" s="410"/>
      <c r="AL84" s="410"/>
      <c r="AM84" s="410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</row>
    <row r="85" spans="1:71" hidden="1" outlineLevel="2">
      <c r="A85" s="37">
        <f>ROW()</f>
        <v>85</v>
      </c>
      <c r="C85" s="32"/>
      <c r="D85" s="1229"/>
      <c r="E85" s="1229"/>
      <c r="F85" s="33"/>
      <c r="G85" s="9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410"/>
      <c r="Z85" s="410"/>
      <c r="AA85" s="410"/>
      <c r="AB85" s="410"/>
      <c r="AC85" s="410"/>
      <c r="AD85" s="1228"/>
      <c r="AE85" s="1228"/>
      <c r="AF85" s="1228"/>
      <c r="AG85" s="1228"/>
      <c r="AH85" s="1228"/>
      <c r="AI85" s="410"/>
      <c r="AJ85" s="410"/>
      <c r="AK85" s="410"/>
      <c r="AL85" s="410"/>
      <c r="AM85" s="410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</row>
    <row r="86" spans="1:71" hidden="1" outlineLevel="2">
      <c r="A86" s="37">
        <f>ROW()</f>
        <v>86</v>
      </c>
      <c r="C86" s="32"/>
      <c r="D86" s="1229"/>
      <c r="E86" s="1229"/>
      <c r="F86" s="33"/>
      <c r="G86" s="9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410"/>
      <c r="Z86" s="410"/>
      <c r="AA86" s="410"/>
      <c r="AB86" s="410"/>
      <c r="AC86" s="410"/>
      <c r="AD86" s="1228"/>
      <c r="AE86" s="1228"/>
      <c r="AF86" s="1228"/>
      <c r="AG86" s="1228"/>
      <c r="AH86" s="1228"/>
      <c r="AI86" s="410"/>
      <c r="AJ86" s="410"/>
      <c r="AK86" s="410"/>
      <c r="AL86" s="410"/>
      <c r="AM86" s="410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</row>
    <row r="87" spans="1:71" outlineLevel="1" collapsed="1">
      <c r="A87" s="37">
        <f>ROW()</f>
        <v>87</v>
      </c>
      <c r="C87" s="5"/>
      <c r="D87" s="1230"/>
      <c r="E87" s="3"/>
      <c r="F87" s="1231"/>
      <c r="G87" s="9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410"/>
      <c r="Z87" s="410"/>
      <c r="AA87" s="410"/>
      <c r="AB87" s="410"/>
      <c r="AC87" s="410"/>
      <c r="AD87" s="410"/>
      <c r="AE87" s="410"/>
      <c r="AF87" s="410"/>
      <c r="AG87" s="410"/>
      <c r="AH87" s="410"/>
      <c r="AI87" s="410"/>
      <c r="AJ87" s="410"/>
      <c r="AK87" s="410"/>
      <c r="AL87" s="410"/>
      <c r="AM87" s="410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</row>
    <row r="88" spans="1:71" hidden="1" outlineLevel="2">
      <c r="A88" s="37">
        <f>ROW()</f>
        <v>88</v>
      </c>
      <c r="C88" s="32"/>
      <c r="D88" s="1232"/>
      <c r="E88" s="1233"/>
      <c r="F88" s="33"/>
      <c r="G88" s="9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410"/>
      <c r="Z88" s="410"/>
      <c r="AA88" s="410"/>
      <c r="AB88" s="410"/>
      <c r="AC88" s="410"/>
      <c r="AD88" s="410"/>
      <c r="AE88" s="410"/>
      <c r="AF88" s="410"/>
      <c r="AG88" s="410"/>
      <c r="AH88" s="410"/>
      <c r="AI88" s="410"/>
      <c r="AJ88" s="410"/>
      <c r="AK88" s="410"/>
      <c r="AL88" s="410"/>
      <c r="AM88" s="410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</row>
    <row r="89" spans="1:71" hidden="1" outlineLevel="2">
      <c r="A89" s="37">
        <f>ROW()</f>
        <v>89</v>
      </c>
      <c r="C89" s="32"/>
      <c r="D89" s="1232"/>
      <c r="E89" s="1233"/>
      <c r="F89" s="33"/>
      <c r="G89" s="9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410"/>
      <c r="Z89" s="410"/>
      <c r="AA89" s="410"/>
      <c r="AB89" s="410"/>
      <c r="AC89" s="410"/>
      <c r="AD89" s="410"/>
      <c r="AE89" s="410"/>
      <c r="AF89" s="410"/>
      <c r="AG89" s="410"/>
      <c r="AH89" s="410"/>
      <c r="AI89" s="410"/>
      <c r="AJ89" s="410"/>
      <c r="AK89" s="410"/>
      <c r="AL89" s="410"/>
      <c r="AM89" s="410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</row>
    <row r="90" spans="1:71" hidden="1" outlineLevel="2">
      <c r="A90" s="37">
        <f>ROW()</f>
        <v>90</v>
      </c>
      <c r="C90" s="32"/>
      <c r="D90" s="1232"/>
      <c r="E90" s="1233"/>
      <c r="F90" s="33"/>
      <c r="G90" s="9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410"/>
      <c r="Z90" s="410"/>
      <c r="AA90" s="410"/>
      <c r="AB90" s="410"/>
      <c r="AC90" s="410"/>
      <c r="AD90" s="410"/>
      <c r="AE90" s="410"/>
      <c r="AF90" s="410"/>
      <c r="AG90" s="410"/>
      <c r="AH90" s="410"/>
      <c r="AI90" s="410"/>
      <c r="AJ90" s="410"/>
      <c r="AK90" s="410"/>
      <c r="AL90" s="410"/>
      <c r="AM90" s="410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</row>
    <row r="91" spans="1:71" hidden="1" outlineLevel="2">
      <c r="A91" s="37">
        <f>ROW()</f>
        <v>91</v>
      </c>
      <c r="C91" s="32"/>
      <c r="D91" s="1232"/>
      <c r="E91" s="1233"/>
      <c r="F91" s="33"/>
      <c r="G91" s="9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410"/>
      <c r="Z91" s="410"/>
      <c r="AA91" s="410"/>
      <c r="AB91" s="410"/>
      <c r="AC91" s="410"/>
      <c r="AD91" s="410"/>
      <c r="AE91" s="410"/>
      <c r="AF91" s="410"/>
      <c r="AG91" s="410"/>
      <c r="AH91" s="410"/>
      <c r="AI91" s="410"/>
      <c r="AJ91" s="410"/>
      <c r="AK91" s="410"/>
      <c r="AL91" s="410"/>
      <c r="AM91" s="410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</row>
    <row r="92" spans="1:71" hidden="1" outlineLevel="2">
      <c r="A92" s="37">
        <f>ROW()</f>
        <v>92</v>
      </c>
      <c r="C92" s="32"/>
      <c r="D92" s="1232"/>
      <c r="E92" s="1233"/>
      <c r="F92" s="33"/>
      <c r="G92" s="9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410"/>
      <c r="Z92" s="410"/>
      <c r="AA92" s="410"/>
      <c r="AB92" s="410"/>
      <c r="AC92" s="410"/>
      <c r="AD92" s="410"/>
      <c r="AE92" s="410"/>
      <c r="AF92" s="410"/>
      <c r="AG92" s="410"/>
      <c r="AH92" s="410"/>
      <c r="AI92" s="410"/>
      <c r="AJ92" s="410"/>
      <c r="AK92" s="410"/>
      <c r="AL92" s="410"/>
      <c r="AM92" s="410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</row>
    <row r="93" spans="1:71" hidden="1" outlineLevel="2">
      <c r="A93" s="37">
        <f>ROW()</f>
        <v>93</v>
      </c>
      <c r="C93" s="32"/>
      <c r="D93" s="1232"/>
      <c r="E93" s="1233"/>
      <c r="F93" s="33"/>
      <c r="G93" s="9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410"/>
      <c r="Z93" s="410"/>
      <c r="AA93" s="410"/>
      <c r="AB93" s="410"/>
      <c r="AC93" s="410"/>
      <c r="AD93" s="410"/>
      <c r="AE93" s="410"/>
      <c r="AF93" s="410"/>
      <c r="AG93" s="410"/>
      <c r="AH93" s="410"/>
      <c r="AI93" s="410"/>
      <c r="AJ93" s="410"/>
      <c r="AK93" s="410"/>
      <c r="AL93" s="410"/>
      <c r="AM93" s="410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</row>
    <row r="94" spans="1:71" hidden="1" outlineLevel="2">
      <c r="A94" s="37">
        <f>ROW()</f>
        <v>94</v>
      </c>
      <c r="C94" s="32"/>
      <c r="D94" s="1232"/>
      <c r="E94" s="1233"/>
      <c r="F94" s="33"/>
      <c r="G94" s="9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410"/>
      <c r="Z94" s="410"/>
      <c r="AA94" s="410"/>
      <c r="AB94" s="410"/>
      <c r="AC94" s="410"/>
      <c r="AD94" s="410"/>
      <c r="AE94" s="410"/>
      <c r="AF94" s="410"/>
      <c r="AG94" s="410"/>
      <c r="AH94" s="410"/>
      <c r="AI94" s="410"/>
      <c r="AJ94" s="410"/>
      <c r="AK94" s="410"/>
      <c r="AL94" s="410"/>
      <c r="AM94" s="410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</row>
    <row r="95" spans="1:71" hidden="1" outlineLevel="2">
      <c r="A95" s="37">
        <f>ROW()</f>
        <v>95</v>
      </c>
      <c r="C95" s="32"/>
      <c r="D95" s="1232"/>
      <c r="E95" s="1233"/>
      <c r="F95" s="33"/>
      <c r="G95" s="9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410"/>
      <c r="Z95" s="410"/>
      <c r="AA95" s="410"/>
      <c r="AB95" s="410"/>
      <c r="AC95" s="410"/>
      <c r="AD95" s="410"/>
      <c r="AE95" s="410"/>
      <c r="AF95" s="410"/>
      <c r="AG95" s="410"/>
      <c r="AH95" s="410"/>
      <c r="AI95" s="410"/>
      <c r="AJ95" s="410"/>
      <c r="AK95" s="410"/>
      <c r="AL95" s="410"/>
      <c r="AM95" s="410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</row>
    <row r="96" spans="1:71" hidden="1" outlineLevel="2">
      <c r="A96" s="37">
        <f>ROW()</f>
        <v>96</v>
      </c>
      <c r="C96" s="32"/>
      <c r="D96" s="1232"/>
      <c r="E96" s="1233"/>
      <c r="F96" s="33"/>
      <c r="G96" s="9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410"/>
      <c r="Z96" s="410"/>
      <c r="AA96" s="410"/>
      <c r="AB96" s="410"/>
      <c r="AC96" s="410"/>
      <c r="AD96" s="410"/>
      <c r="AE96" s="410"/>
      <c r="AF96" s="410"/>
      <c r="AG96" s="410"/>
      <c r="AH96" s="410"/>
      <c r="AI96" s="410"/>
      <c r="AJ96" s="410"/>
      <c r="AK96" s="410"/>
      <c r="AL96" s="410"/>
      <c r="AM96" s="410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</row>
    <row r="97" spans="1:80" hidden="1" outlineLevel="2">
      <c r="A97" s="37">
        <f>ROW()</f>
        <v>97</v>
      </c>
      <c r="C97" s="32"/>
      <c r="D97" s="1232"/>
      <c r="E97" s="1233"/>
      <c r="F97" s="33"/>
      <c r="G97" s="9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410"/>
      <c r="Z97" s="410"/>
      <c r="AA97" s="410"/>
      <c r="AB97" s="410"/>
      <c r="AC97" s="410"/>
      <c r="AD97" s="410"/>
      <c r="AE97" s="410"/>
      <c r="AF97" s="410"/>
      <c r="AG97" s="410"/>
      <c r="AH97" s="410"/>
      <c r="AI97" s="410"/>
      <c r="AJ97" s="410"/>
      <c r="AK97" s="410"/>
      <c r="AL97" s="410"/>
      <c r="AM97" s="410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</row>
    <row r="98" spans="1:80" hidden="1" outlineLevel="2">
      <c r="A98" s="37">
        <f>ROW()</f>
        <v>98</v>
      </c>
      <c r="C98" s="32"/>
      <c r="D98" s="1232"/>
      <c r="E98" s="1233"/>
      <c r="F98" s="33"/>
      <c r="G98" s="9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410"/>
      <c r="Z98" s="410"/>
      <c r="AA98" s="410"/>
      <c r="AB98" s="410"/>
      <c r="AC98" s="410"/>
      <c r="AD98" s="410"/>
      <c r="AE98" s="410"/>
      <c r="AF98" s="410"/>
      <c r="AG98" s="410"/>
      <c r="AH98" s="410"/>
      <c r="AI98" s="410"/>
      <c r="AJ98" s="410"/>
      <c r="AK98" s="410"/>
      <c r="AL98" s="410"/>
      <c r="AM98" s="410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</row>
    <row r="99" spans="1:80" hidden="1" outlineLevel="2">
      <c r="A99" s="37">
        <f>ROW()</f>
        <v>99</v>
      </c>
      <c r="C99" s="32"/>
      <c r="D99" s="1232"/>
      <c r="E99" s="1233"/>
      <c r="F99" s="33"/>
      <c r="G99" s="9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410"/>
      <c r="Z99" s="410"/>
      <c r="AA99" s="410"/>
      <c r="AB99" s="410"/>
      <c r="AC99" s="410"/>
      <c r="AD99" s="410"/>
      <c r="AE99" s="410"/>
      <c r="AF99" s="410"/>
      <c r="AG99" s="410"/>
      <c r="AH99" s="410"/>
      <c r="AI99" s="410"/>
      <c r="AJ99" s="410"/>
      <c r="AK99" s="410"/>
      <c r="AL99" s="410"/>
      <c r="AM99" s="410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</row>
    <row r="100" spans="1:80" hidden="1" outlineLevel="2">
      <c r="A100" s="37">
        <f>ROW()</f>
        <v>100</v>
      </c>
      <c r="C100" s="32"/>
      <c r="D100" s="1232"/>
      <c r="E100" s="1233"/>
      <c r="F100" s="33"/>
      <c r="G100" s="9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410"/>
      <c r="Z100" s="410"/>
      <c r="AA100" s="410"/>
      <c r="AB100" s="410"/>
      <c r="AC100" s="410"/>
      <c r="AD100" s="410"/>
      <c r="AE100" s="410"/>
      <c r="AF100" s="410"/>
      <c r="AG100" s="410"/>
      <c r="AH100" s="410"/>
      <c r="AI100" s="410"/>
      <c r="AJ100" s="410"/>
      <c r="AK100" s="410"/>
      <c r="AL100" s="410"/>
      <c r="AM100" s="410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</row>
    <row r="101" spans="1:80" hidden="1" outlineLevel="2">
      <c r="A101" s="37">
        <f>ROW()</f>
        <v>101</v>
      </c>
      <c r="C101" s="32"/>
      <c r="D101" s="1232"/>
      <c r="E101" s="1233"/>
      <c r="F101" s="33"/>
      <c r="G101" s="9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410"/>
      <c r="Z101" s="410"/>
      <c r="AA101" s="410"/>
      <c r="AB101" s="410"/>
      <c r="AC101" s="410"/>
      <c r="AD101" s="410"/>
      <c r="AE101" s="410"/>
      <c r="AF101" s="410"/>
      <c r="AG101" s="410"/>
      <c r="AH101" s="410"/>
      <c r="AI101" s="410"/>
      <c r="AJ101" s="410"/>
      <c r="AK101" s="410"/>
      <c r="AL101" s="410"/>
      <c r="AM101" s="410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</row>
    <row r="102" spans="1:80" hidden="1" outlineLevel="2">
      <c r="A102" s="37">
        <f>ROW()</f>
        <v>102</v>
      </c>
      <c r="C102" s="32"/>
      <c r="D102" s="1232"/>
      <c r="E102" s="1233"/>
      <c r="F102" s="33"/>
      <c r="G102" s="9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410"/>
      <c r="Z102" s="410"/>
      <c r="AA102" s="410"/>
      <c r="AB102" s="410"/>
      <c r="AC102" s="410"/>
      <c r="AD102" s="410"/>
      <c r="AE102" s="410"/>
      <c r="AF102" s="410"/>
      <c r="AG102" s="410"/>
      <c r="AH102" s="410"/>
      <c r="AI102" s="410"/>
      <c r="AJ102" s="410"/>
      <c r="AK102" s="410"/>
      <c r="AL102" s="410"/>
      <c r="AM102" s="410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</row>
    <row r="103" spans="1:80" hidden="1" outlineLevel="2">
      <c r="A103" s="37">
        <f>ROW()</f>
        <v>103</v>
      </c>
      <c r="C103" s="32"/>
      <c r="D103" s="1232"/>
      <c r="E103" s="1233"/>
      <c r="F103" s="33"/>
      <c r="G103" s="9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410"/>
      <c r="Z103" s="410"/>
      <c r="AA103" s="410"/>
      <c r="AB103" s="410"/>
      <c r="AC103" s="410"/>
      <c r="AD103" s="410"/>
      <c r="AE103" s="410"/>
      <c r="AF103" s="410"/>
      <c r="AG103" s="410"/>
      <c r="AH103" s="410"/>
      <c r="AI103" s="410"/>
      <c r="AJ103" s="410"/>
      <c r="AK103" s="410"/>
      <c r="AL103" s="410"/>
      <c r="AM103" s="410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</row>
    <row r="104" spans="1:80" hidden="1" outlineLevel="2">
      <c r="A104" s="37">
        <f>ROW()</f>
        <v>104</v>
      </c>
      <c r="C104" s="32"/>
      <c r="D104" s="1232"/>
      <c r="E104" s="1233"/>
      <c r="F104" s="33"/>
      <c r="G104" s="9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410"/>
      <c r="Z104" s="410"/>
      <c r="AA104" s="410"/>
      <c r="AB104" s="410"/>
      <c r="AC104" s="410"/>
      <c r="AD104" s="410"/>
      <c r="AE104" s="410"/>
      <c r="AF104" s="410"/>
      <c r="AG104" s="410"/>
      <c r="AH104" s="410"/>
      <c r="AI104" s="410"/>
      <c r="AJ104" s="410"/>
      <c r="AK104" s="410"/>
      <c r="AL104" s="410"/>
      <c r="AM104" s="410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</row>
    <row r="105" spans="1:80" hidden="1" outlineLevel="2">
      <c r="A105" s="37">
        <f>ROW()</f>
        <v>105</v>
      </c>
      <c r="C105" s="32"/>
      <c r="D105" s="1234"/>
      <c r="E105" s="1233"/>
      <c r="F105" s="33"/>
      <c r="G105" s="9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410"/>
      <c r="Z105" s="410"/>
      <c r="AA105" s="410"/>
      <c r="AB105" s="410"/>
      <c r="AC105" s="410"/>
      <c r="AD105" s="410"/>
      <c r="AE105" s="410"/>
      <c r="AF105" s="410"/>
      <c r="AG105" s="410"/>
      <c r="AH105" s="410"/>
      <c r="AI105" s="410"/>
      <c r="AJ105" s="410"/>
      <c r="AK105" s="410"/>
      <c r="AL105" s="410"/>
      <c r="AM105" s="410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</row>
    <row r="106" spans="1:80" hidden="1" outlineLevel="2">
      <c r="A106" s="37">
        <f>ROW()</f>
        <v>106</v>
      </c>
      <c r="B106" s="1226"/>
      <c r="C106" s="1235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  <c r="AA106" s="281"/>
      <c r="AB106" s="281"/>
      <c r="AC106" s="281"/>
      <c r="AD106" s="281"/>
      <c r="AE106" s="281"/>
      <c r="AF106" s="281"/>
      <c r="AG106" s="281"/>
      <c r="AH106" s="281"/>
      <c r="AI106" s="281"/>
      <c r="AJ106" s="281"/>
      <c r="AK106" s="281"/>
      <c r="AL106" s="281"/>
      <c r="AM106" s="28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</row>
    <row r="107" spans="1:80" outlineLevel="1">
      <c r="A107" s="37">
        <f>ROW()</f>
        <v>107</v>
      </c>
      <c r="B107" s="10"/>
      <c r="G107" s="4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</row>
    <row r="108" spans="1:80" outlineLevel="1" collapsed="1">
      <c r="A108" s="37">
        <f>ROW()</f>
        <v>108</v>
      </c>
      <c r="B108" s="10"/>
      <c r="C108" s="5"/>
      <c r="G108" s="4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</row>
    <row r="109" spans="1:80" hidden="1" outlineLevel="2">
      <c r="A109" s="37">
        <f>ROW()</f>
        <v>109</v>
      </c>
      <c r="C109" s="32"/>
      <c r="M109" s="36"/>
      <c r="N109" s="1138"/>
      <c r="O109" s="1138"/>
      <c r="P109" s="1138"/>
      <c r="Q109" s="1138"/>
      <c r="R109" s="1138"/>
      <c r="S109" s="1138"/>
      <c r="T109" s="1138"/>
      <c r="U109" s="1138"/>
      <c r="V109" s="1138"/>
      <c r="W109" s="1138"/>
      <c r="X109" s="1138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</row>
    <row r="110" spans="1:80" hidden="1" outlineLevel="2">
      <c r="A110" s="37">
        <f>ROW()</f>
        <v>110</v>
      </c>
      <c r="C110" s="32"/>
      <c r="M110" s="36"/>
      <c r="N110" s="1138"/>
      <c r="O110" s="1138"/>
      <c r="P110" s="1138"/>
      <c r="Q110" s="1138"/>
      <c r="R110" s="1138"/>
      <c r="S110" s="1138"/>
      <c r="T110" s="1138"/>
      <c r="U110" s="1138"/>
      <c r="V110" s="1138"/>
      <c r="W110" s="1138"/>
      <c r="X110" s="1138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</row>
    <row r="111" spans="1:80" hidden="1" outlineLevel="2">
      <c r="A111" s="37">
        <f>ROW()</f>
        <v>111</v>
      </c>
      <c r="C111" s="32"/>
      <c r="M111" s="36"/>
      <c r="N111" s="1138"/>
      <c r="O111" s="1138"/>
      <c r="P111" s="1138"/>
      <c r="Q111" s="1138"/>
      <c r="R111" s="1138"/>
      <c r="S111" s="1138"/>
      <c r="T111" s="1138"/>
      <c r="U111" s="1138"/>
      <c r="V111" s="1138"/>
      <c r="W111" s="1138"/>
      <c r="X111" s="1138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</row>
    <row r="112" spans="1:80" hidden="1" outlineLevel="2">
      <c r="A112" s="37">
        <f>ROW()</f>
        <v>112</v>
      </c>
      <c r="C112" s="32"/>
      <c r="M112" s="36"/>
      <c r="N112" s="1138"/>
      <c r="O112" s="1138"/>
      <c r="P112" s="1138"/>
      <c r="Q112" s="1138"/>
      <c r="R112" s="1138"/>
      <c r="S112" s="1138"/>
      <c r="T112" s="1138"/>
      <c r="U112" s="1138"/>
      <c r="V112" s="1138"/>
      <c r="W112" s="1138"/>
      <c r="X112" s="1138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</row>
    <row r="113" spans="1:80" hidden="1" outlineLevel="2">
      <c r="A113" s="37">
        <f>ROW()</f>
        <v>113</v>
      </c>
      <c r="C113" s="32"/>
      <c r="N113" s="1138"/>
      <c r="O113" s="1138"/>
      <c r="P113" s="1138"/>
      <c r="Q113" s="1138"/>
      <c r="R113" s="1138"/>
      <c r="S113" s="1138"/>
      <c r="T113" s="1138"/>
      <c r="U113" s="1138"/>
      <c r="V113" s="1138"/>
      <c r="W113" s="1138"/>
      <c r="X113" s="1138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</row>
    <row r="114" spans="1:80" hidden="1" outlineLevel="2">
      <c r="A114" s="37">
        <f>ROW()</f>
        <v>114</v>
      </c>
      <c r="C114" s="32"/>
      <c r="M114" s="36"/>
      <c r="N114" s="1138"/>
      <c r="O114" s="1138"/>
      <c r="P114" s="1138"/>
      <c r="Q114" s="1138"/>
      <c r="R114" s="1138"/>
      <c r="S114" s="1138"/>
      <c r="T114" s="1138"/>
      <c r="U114" s="1138"/>
      <c r="V114" s="1138"/>
      <c r="W114" s="1138"/>
      <c r="X114" s="1138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</row>
    <row r="115" spans="1:80" hidden="1" outlineLevel="2">
      <c r="A115" s="37">
        <f>ROW()</f>
        <v>115</v>
      </c>
      <c r="C115" s="32"/>
      <c r="M115" s="36"/>
      <c r="N115" s="1138"/>
      <c r="O115" s="1138"/>
      <c r="P115" s="1138"/>
      <c r="Q115" s="1138"/>
      <c r="R115" s="1138"/>
      <c r="S115" s="1138"/>
      <c r="T115" s="1138"/>
      <c r="U115" s="1138"/>
      <c r="V115" s="1138"/>
      <c r="W115" s="1138"/>
      <c r="X115" s="1138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</row>
    <row r="116" spans="1:80" hidden="1" outlineLevel="2">
      <c r="A116" s="37">
        <f>ROW()</f>
        <v>116</v>
      </c>
      <c r="C116" s="32"/>
      <c r="M116" s="36"/>
      <c r="N116" s="1138"/>
      <c r="O116" s="1138"/>
      <c r="P116" s="1138"/>
      <c r="Q116" s="1138"/>
      <c r="R116" s="1138"/>
      <c r="S116" s="1138"/>
      <c r="T116" s="1138"/>
      <c r="U116" s="1138"/>
      <c r="V116" s="1138"/>
      <c r="W116" s="1138"/>
      <c r="X116" s="1138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</row>
    <row r="117" spans="1:80" hidden="1" outlineLevel="2">
      <c r="A117" s="37">
        <f>ROW()</f>
        <v>117</v>
      </c>
      <c r="C117" s="32"/>
      <c r="M117" s="36"/>
      <c r="N117" s="1138"/>
      <c r="O117" s="1138"/>
      <c r="P117" s="1138"/>
      <c r="Q117" s="1138"/>
      <c r="R117" s="1138"/>
      <c r="S117" s="1138"/>
      <c r="T117" s="1138"/>
      <c r="U117" s="1138"/>
      <c r="V117" s="1138"/>
      <c r="W117" s="1138"/>
      <c r="X117" s="1138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</row>
    <row r="118" spans="1:80" hidden="1" outlineLevel="2">
      <c r="A118" s="37">
        <f>ROW()</f>
        <v>118</v>
      </c>
      <c r="C118" s="32"/>
      <c r="M118" s="36"/>
      <c r="N118" s="1138"/>
      <c r="O118" s="1138"/>
      <c r="P118" s="1138"/>
      <c r="Q118" s="1138"/>
      <c r="R118" s="1138"/>
      <c r="S118" s="1138"/>
      <c r="T118" s="1138"/>
      <c r="U118" s="1138"/>
      <c r="V118" s="1138"/>
      <c r="W118" s="1138"/>
      <c r="X118" s="1138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</row>
    <row r="119" spans="1:80" hidden="1" outlineLevel="2">
      <c r="A119" s="37">
        <f>ROW()</f>
        <v>119</v>
      </c>
      <c r="C119" s="32"/>
      <c r="M119" s="36"/>
      <c r="N119" s="1138"/>
      <c r="O119" s="1138"/>
      <c r="P119" s="1138"/>
      <c r="Q119" s="1138"/>
      <c r="R119" s="1138"/>
      <c r="S119" s="1138"/>
      <c r="T119" s="1138"/>
      <c r="U119" s="1138"/>
      <c r="V119" s="1138"/>
      <c r="W119" s="1138"/>
      <c r="X119" s="1138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</row>
    <row r="120" spans="1:80" hidden="1" outlineLevel="2">
      <c r="A120" s="37">
        <f>ROW()</f>
        <v>120</v>
      </c>
      <c r="C120" s="32"/>
      <c r="M120" s="36"/>
      <c r="N120" s="1138"/>
      <c r="O120" s="1138"/>
      <c r="P120" s="1138"/>
      <c r="Q120" s="1138"/>
      <c r="R120" s="1138"/>
      <c r="S120" s="1138"/>
      <c r="T120" s="1138"/>
      <c r="U120" s="1138"/>
      <c r="V120" s="1138"/>
      <c r="W120" s="1138"/>
      <c r="X120" s="1138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</row>
    <row r="121" spans="1:80" hidden="1" outlineLevel="2">
      <c r="A121" s="37">
        <f>ROW()</f>
        <v>121</v>
      </c>
      <c r="C121" s="32"/>
      <c r="M121" s="36"/>
      <c r="N121" s="1138"/>
      <c r="O121" s="1138"/>
      <c r="P121" s="1138"/>
      <c r="Q121" s="1138"/>
      <c r="R121" s="1138"/>
      <c r="S121" s="1138"/>
      <c r="T121" s="1138"/>
      <c r="U121" s="1138"/>
      <c r="V121" s="1138"/>
      <c r="W121" s="1138"/>
      <c r="X121" s="1138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</row>
    <row r="122" spans="1:80" hidden="1" outlineLevel="2">
      <c r="A122" s="37">
        <f>ROW()</f>
        <v>122</v>
      </c>
      <c r="C122" s="32"/>
      <c r="N122" s="1138"/>
      <c r="O122" s="1138"/>
      <c r="P122" s="1138"/>
      <c r="Q122" s="1138"/>
      <c r="R122" s="1138"/>
      <c r="S122" s="1138"/>
      <c r="T122" s="1138"/>
      <c r="U122" s="1138"/>
      <c r="V122" s="1138"/>
      <c r="W122" s="1138"/>
      <c r="X122" s="1138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</row>
    <row r="123" spans="1:80" hidden="1" outlineLevel="2">
      <c r="A123" s="37">
        <f>ROW()</f>
        <v>123</v>
      </c>
      <c r="C123" s="32"/>
      <c r="M123" s="36"/>
      <c r="N123" s="1138"/>
      <c r="O123" s="1138"/>
      <c r="P123" s="1138"/>
      <c r="Q123" s="1138"/>
      <c r="R123" s="1138"/>
      <c r="S123" s="1138"/>
      <c r="T123" s="1138"/>
      <c r="U123" s="1138"/>
      <c r="V123" s="1138"/>
      <c r="W123" s="1138"/>
      <c r="X123" s="1138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</row>
    <row r="124" spans="1:80" hidden="1" outlineLevel="2">
      <c r="A124" s="37">
        <f>ROW()</f>
        <v>124</v>
      </c>
      <c r="C124" s="32"/>
      <c r="M124" s="36"/>
      <c r="N124" s="1138"/>
      <c r="O124" s="1138"/>
      <c r="P124" s="1138"/>
      <c r="Q124" s="1138"/>
      <c r="R124" s="1138"/>
      <c r="S124" s="1138"/>
      <c r="T124" s="1138"/>
      <c r="U124" s="1138"/>
      <c r="V124" s="1138"/>
      <c r="W124" s="1138"/>
      <c r="X124" s="1138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</row>
    <row r="125" spans="1:80" hidden="1" outlineLevel="2">
      <c r="A125" s="37">
        <f>ROW()</f>
        <v>125</v>
      </c>
      <c r="C125" s="32"/>
      <c r="M125" s="36"/>
      <c r="N125" s="1138"/>
      <c r="O125" s="1138"/>
      <c r="P125" s="1138"/>
      <c r="Q125" s="1138"/>
      <c r="R125" s="1138"/>
      <c r="S125" s="1138"/>
      <c r="T125" s="1138"/>
      <c r="U125" s="1138"/>
      <c r="V125" s="1138"/>
      <c r="W125" s="1138"/>
      <c r="X125" s="1138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</row>
    <row r="126" spans="1:80" hidden="1" outlineLevel="2">
      <c r="A126" s="37">
        <f>ROW()</f>
        <v>126</v>
      </c>
      <c r="C126" s="32"/>
      <c r="N126" s="1138"/>
      <c r="O126" s="1138"/>
      <c r="P126" s="1138"/>
      <c r="Q126" s="1138"/>
      <c r="R126" s="1138"/>
      <c r="S126" s="1138"/>
      <c r="T126" s="1138"/>
      <c r="U126" s="1138"/>
      <c r="V126" s="1138"/>
      <c r="W126" s="1138"/>
      <c r="X126" s="1138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</row>
    <row r="127" spans="1:80" hidden="1" outlineLevel="2">
      <c r="A127" s="37">
        <f>ROW()</f>
        <v>127</v>
      </c>
      <c r="C127" s="32"/>
      <c r="N127" s="1138"/>
      <c r="O127" s="1138"/>
      <c r="P127" s="1138"/>
      <c r="Q127" s="1138"/>
      <c r="R127" s="1138"/>
      <c r="S127" s="1138"/>
      <c r="T127" s="1138"/>
      <c r="U127" s="1138"/>
      <c r="V127" s="1138"/>
      <c r="W127" s="1138"/>
      <c r="X127" s="1138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</row>
    <row r="128" spans="1:80" hidden="1" outlineLevel="2">
      <c r="A128" s="37">
        <f>ROW()</f>
        <v>128</v>
      </c>
      <c r="C128" s="32"/>
      <c r="M128" s="36"/>
      <c r="N128" s="1138"/>
      <c r="O128" s="1138"/>
      <c r="P128" s="1138"/>
      <c r="Q128" s="1138"/>
      <c r="R128" s="1138"/>
      <c r="S128" s="1138"/>
      <c r="T128" s="1138"/>
      <c r="U128" s="1138"/>
      <c r="V128" s="1138"/>
      <c r="W128" s="1138"/>
      <c r="X128" s="1138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</row>
    <row r="129" spans="1:80" hidden="1" outlineLevel="2">
      <c r="A129" s="37">
        <f>ROW()</f>
        <v>129</v>
      </c>
      <c r="C129" s="32"/>
      <c r="M129" s="36"/>
      <c r="N129" s="1138"/>
      <c r="O129" s="1138"/>
      <c r="P129" s="1138"/>
      <c r="Q129" s="1138"/>
      <c r="R129" s="1138"/>
      <c r="S129" s="1138"/>
      <c r="T129" s="1138"/>
      <c r="U129" s="1138"/>
      <c r="V129" s="1138"/>
      <c r="W129" s="1138"/>
      <c r="X129" s="1138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</row>
    <row r="130" spans="1:80" hidden="1" outlineLevel="2">
      <c r="A130" s="37">
        <f>ROW()</f>
        <v>130</v>
      </c>
      <c r="C130" s="32"/>
      <c r="M130" s="36"/>
      <c r="N130" s="1138"/>
      <c r="O130" s="1138"/>
      <c r="P130" s="1138"/>
      <c r="Q130" s="1138"/>
      <c r="R130" s="1138"/>
      <c r="S130" s="1138"/>
      <c r="T130" s="1138"/>
      <c r="U130" s="1138"/>
      <c r="V130" s="1138"/>
      <c r="W130" s="1138"/>
      <c r="X130" s="1138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</row>
    <row r="131" spans="1:80" hidden="1" outlineLevel="2">
      <c r="A131" s="37">
        <f>ROW()</f>
        <v>131</v>
      </c>
      <c r="C131" s="32"/>
      <c r="M131" s="36"/>
      <c r="N131" s="1138"/>
      <c r="O131" s="1138"/>
      <c r="P131" s="1138"/>
      <c r="Q131" s="1138"/>
      <c r="R131" s="1138"/>
      <c r="S131" s="1138"/>
      <c r="T131" s="1138"/>
      <c r="U131" s="1138"/>
      <c r="V131" s="1138"/>
      <c r="W131" s="1138"/>
      <c r="X131" s="1138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</row>
    <row r="132" spans="1:80" outlineLevel="1" collapsed="1">
      <c r="A132" s="37">
        <f>ROW()</f>
        <v>132</v>
      </c>
      <c r="B132" s="10"/>
      <c r="C132" s="5"/>
      <c r="M132" s="36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</row>
    <row r="133" spans="1:80" hidden="1" outlineLevel="2">
      <c r="A133" s="37">
        <f>ROW()</f>
        <v>133</v>
      </c>
      <c r="C133" s="32"/>
      <c r="M133" s="36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1138"/>
      <c r="Z133" s="1138"/>
      <c r="AA133" s="1138"/>
      <c r="AB133" s="1138"/>
      <c r="AC133" s="1138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</row>
    <row r="134" spans="1:80" hidden="1" outlineLevel="2">
      <c r="A134" s="37">
        <f>ROW()</f>
        <v>134</v>
      </c>
      <c r="C134" s="32"/>
      <c r="M134" s="36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1138"/>
      <c r="Z134" s="1138"/>
      <c r="AA134" s="1138"/>
      <c r="AB134" s="1138"/>
      <c r="AC134" s="1138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</row>
    <row r="135" spans="1:80" hidden="1" outlineLevel="2">
      <c r="A135" s="37">
        <f>ROW()</f>
        <v>135</v>
      </c>
      <c r="C135" s="32"/>
      <c r="M135" s="36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1138"/>
      <c r="Z135" s="1138"/>
      <c r="AA135" s="1138"/>
      <c r="AB135" s="1138"/>
      <c r="AC135" s="1138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</row>
    <row r="136" spans="1:80" hidden="1" outlineLevel="2">
      <c r="A136" s="37">
        <f>ROW()</f>
        <v>136</v>
      </c>
      <c r="C136" s="32"/>
      <c r="M136" s="36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1138"/>
      <c r="Z136" s="1138"/>
      <c r="AA136" s="1138"/>
      <c r="AB136" s="1138"/>
      <c r="AC136" s="1138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</row>
    <row r="137" spans="1:80" hidden="1" outlineLevel="2">
      <c r="A137" s="37">
        <f>ROW()</f>
        <v>137</v>
      </c>
      <c r="C137" s="32"/>
      <c r="M137" s="36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1138"/>
      <c r="Z137" s="1138"/>
      <c r="AA137" s="1138"/>
      <c r="AB137" s="1138"/>
      <c r="AC137" s="1138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</row>
    <row r="138" spans="1:80" hidden="1" outlineLevel="2">
      <c r="A138" s="37">
        <f>ROW()</f>
        <v>138</v>
      </c>
      <c r="C138" s="32"/>
      <c r="M138" s="36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1138"/>
      <c r="Z138" s="1138"/>
      <c r="AA138" s="1138"/>
      <c r="AB138" s="1138"/>
      <c r="AC138" s="1138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</row>
    <row r="139" spans="1:80" hidden="1" outlineLevel="2">
      <c r="A139" s="37">
        <f>ROW()</f>
        <v>139</v>
      </c>
      <c r="C139" s="32"/>
      <c r="M139" s="36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1138"/>
      <c r="Z139" s="1138"/>
      <c r="AA139" s="1138"/>
      <c r="AB139" s="1138"/>
      <c r="AC139" s="1138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</row>
    <row r="140" spans="1:80" hidden="1" outlineLevel="2">
      <c r="A140" s="37">
        <f>ROW()</f>
        <v>140</v>
      </c>
      <c r="C140" s="32"/>
      <c r="M140" s="36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1138"/>
      <c r="Z140" s="1138"/>
      <c r="AA140" s="1138"/>
      <c r="AB140" s="1138"/>
      <c r="AC140" s="1138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</row>
    <row r="141" spans="1:80" hidden="1" outlineLevel="2">
      <c r="A141" s="37">
        <f>ROW()</f>
        <v>141</v>
      </c>
      <c r="C141" s="32"/>
      <c r="M141" s="36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1138"/>
      <c r="Z141" s="1138"/>
      <c r="AA141" s="1138"/>
      <c r="AB141" s="1138"/>
      <c r="AC141" s="1138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</row>
    <row r="142" spans="1:80" hidden="1" outlineLevel="2">
      <c r="A142" s="37">
        <f>ROW()</f>
        <v>142</v>
      </c>
      <c r="C142" s="32"/>
      <c r="M142" s="36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1138"/>
      <c r="Z142" s="1138"/>
      <c r="AA142" s="1138"/>
      <c r="AB142" s="1138"/>
      <c r="AC142" s="1138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</row>
    <row r="143" spans="1:80" hidden="1" outlineLevel="2">
      <c r="A143" s="37">
        <f>ROW()</f>
        <v>143</v>
      </c>
      <c r="C143" s="32"/>
      <c r="M143" s="36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1138"/>
      <c r="Z143" s="1138"/>
      <c r="AA143" s="1138"/>
      <c r="AB143" s="1138"/>
      <c r="AC143" s="1138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</row>
    <row r="144" spans="1:80" hidden="1" outlineLevel="2">
      <c r="A144" s="37">
        <f>ROW()</f>
        <v>144</v>
      </c>
      <c r="C144" s="32"/>
      <c r="M144" s="36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1138"/>
      <c r="Z144" s="1138"/>
      <c r="AA144" s="1138"/>
      <c r="AB144" s="1138"/>
      <c r="AC144" s="1138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</row>
    <row r="145" spans="1:80" hidden="1" outlineLevel="2">
      <c r="A145" s="37">
        <f>ROW()</f>
        <v>145</v>
      </c>
      <c r="C145" s="32"/>
      <c r="M145" s="36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1138"/>
      <c r="Z145" s="1138"/>
      <c r="AA145" s="1138"/>
      <c r="AB145" s="1138"/>
      <c r="AC145" s="1138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</row>
    <row r="146" spans="1:80" hidden="1" outlineLevel="2">
      <c r="A146" s="37">
        <f>ROW()</f>
        <v>146</v>
      </c>
      <c r="C146" s="32"/>
      <c r="M146" s="36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1138"/>
      <c r="Z146" s="1138"/>
      <c r="AA146" s="1138"/>
      <c r="AB146" s="1138"/>
      <c r="AC146" s="1138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</row>
    <row r="147" spans="1:80" ht="15" outlineLevel="1" collapsed="1">
      <c r="A147" s="37">
        <f>ROW()</f>
        <v>147</v>
      </c>
      <c r="C147" s="5"/>
      <c r="D147"/>
      <c r="E147"/>
      <c r="F147"/>
      <c r="G147" s="9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410"/>
      <c r="Z147" s="410"/>
      <c r="AA147" s="410"/>
      <c r="AB147" s="410"/>
      <c r="AC147" s="410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</row>
    <row r="148" spans="1:80" hidden="1" outlineLevel="2">
      <c r="A148" s="37">
        <f>ROW()</f>
        <v>148</v>
      </c>
      <c r="C148" s="32"/>
      <c r="M148" s="36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1138"/>
      <c r="AE148" s="1138"/>
      <c r="AF148" s="1138"/>
      <c r="AG148" s="1138"/>
      <c r="AH148" s="1138"/>
      <c r="AI148" s="23"/>
      <c r="AJ148" s="23"/>
      <c r="AK148" s="23"/>
      <c r="AL148" s="23"/>
      <c r="AM148" s="23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</row>
    <row r="149" spans="1:80" hidden="1" outlineLevel="2">
      <c r="A149" s="37">
        <f>ROW()</f>
        <v>149</v>
      </c>
      <c r="C149" s="32"/>
      <c r="M149" s="36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1138"/>
      <c r="AE149" s="1138"/>
      <c r="AF149" s="1138"/>
      <c r="AG149" s="1138"/>
      <c r="AH149" s="1138"/>
      <c r="AI149" s="23"/>
      <c r="AJ149" s="23"/>
      <c r="AK149" s="23"/>
      <c r="AL149" s="23"/>
      <c r="AM149" s="23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</row>
    <row r="150" spans="1:80" hidden="1" outlineLevel="2">
      <c r="A150" s="37">
        <f>ROW()</f>
        <v>150</v>
      </c>
      <c r="C150" s="32"/>
      <c r="M150" s="36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1138"/>
      <c r="AE150" s="1138"/>
      <c r="AF150" s="1138"/>
      <c r="AG150" s="1138"/>
      <c r="AH150" s="1138"/>
      <c r="AI150" s="23"/>
      <c r="AJ150" s="23"/>
      <c r="AK150" s="23"/>
      <c r="AL150" s="23"/>
      <c r="AM150" s="23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</row>
    <row r="151" spans="1:80" hidden="1" outlineLevel="2">
      <c r="A151" s="37">
        <f>ROW()</f>
        <v>151</v>
      </c>
      <c r="C151" s="32"/>
      <c r="M151" s="36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1138"/>
      <c r="AE151" s="1138"/>
      <c r="AF151" s="1138"/>
      <c r="AG151" s="1138"/>
      <c r="AH151" s="1138"/>
      <c r="AI151" s="23"/>
      <c r="AJ151" s="23"/>
      <c r="AK151" s="23"/>
      <c r="AL151" s="23"/>
      <c r="AM151" s="23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</row>
    <row r="152" spans="1:80" hidden="1" outlineLevel="2">
      <c r="A152" s="37">
        <f>ROW()</f>
        <v>152</v>
      </c>
      <c r="C152" s="32"/>
      <c r="M152" s="36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1138"/>
      <c r="AE152" s="1138"/>
      <c r="AF152" s="1138"/>
      <c r="AG152" s="1138"/>
      <c r="AH152" s="1138"/>
      <c r="AI152" s="23"/>
      <c r="AJ152" s="23"/>
      <c r="AK152" s="23"/>
      <c r="AL152" s="23"/>
      <c r="AM152" s="23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</row>
    <row r="153" spans="1:80" hidden="1" outlineLevel="2">
      <c r="A153" s="37">
        <f>ROW()</f>
        <v>153</v>
      </c>
      <c r="C153" s="32"/>
      <c r="M153" s="36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1138"/>
      <c r="AE153" s="1138"/>
      <c r="AF153" s="1138"/>
      <c r="AG153" s="1138"/>
      <c r="AH153" s="1138"/>
      <c r="AI153" s="23"/>
      <c r="AJ153" s="23"/>
      <c r="AK153" s="23"/>
      <c r="AL153" s="23"/>
      <c r="AM153" s="23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</row>
    <row r="154" spans="1:80" hidden="1" outlineLevel="2">
      <c r="A154" s="37">
        <f>ROW()</f>
        <v>154</v>
      </c>
      <c r="C154" s="32"/>
      <c r="M154" s="36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1138"/>
      <c r="AE154" s="1138"/>
      <c r="AF154" s="1138"/>
      <c r="AG154" s="1138"/>
      <c r="AH154" s="1138"/>
      <c r="AI154" s="23"/>
      <c r="AJ154" s="23"/>
      <c r="AK154" s="23"/>
      <c r="AL154" s="23"/>
      <c r="AM154" s="23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</row>
    <row r="155" spans="1:80" hidden="1" outlineLevel="2">
      <c r="A155" s="37">
        <f>ROW()</f>
        <v>155</v>
      </c>
      <c r="C155" s="32"/>
      <c r="M155" s="36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1138"/>
      <c r="AE155" s="1138"/>
      <c r="AF155" s="1138"/>
      <c r="AG155" s="1138"/>
      <c r="AH155" s="1138"/>
      <c r="AI155" s="23"/>
      <c r="AJ155" s="23"/>
      <c r="AK155" s="23"/>
      <c r="AL155" s="23"/>
      <c r="AM155" s="23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</row>
    <row r="156" spans="1:80" hidden="1" outlineLevel="2">
      <c r="A156" s="37">
        <f>ROW()</f>
        <v>156</v>
      </c>
      <c r="C156" s="32"/>
      <c r="M156" s="36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1138"/>
      <c r="AE156" s="1138"/>
      <c r="AF156" s="1138"/>
      <c r="AG156" s="1138"/>
      <c r="AH156" s="1138"/>
      <c r="AI156" s="23"/>
      <c r="AJ156" s="23"/>
      <c r="AK156" s="23"/>
      <c r="AL156" s="23"/>
      <c r="AM156" s="23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</row>
    <row r="157" spans="1:80" hidden="1" outlineLevel="2">
      <c r="A157" s="37">
        <f>ROW()</f>
        <v>157</v>
      </c>
      <c r="C157" s="32"/>
      <c r="M157" s="36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1138"/>
      <c r="AE157" s="1138"/>
      <c r="AF157" s="1138"/>
      <c r="AG157" s="1138"/>
      <c r="AH157" s="1138"/>
      <c r="AI157" s="23"/>
      <c r="AJ157" s="23"/>
      <c r="AK157" s="23"/>
      <c r="AL157" s="23"/>
      <c r="AM157" s="23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</row>
    <row r="158" spans="1:80" hidden="1" outlineLevel="2">
      <c r="A158" s="37">
        <f>ROW()</f>
        <v>158</v>
      </c>
      <c r="C158" s="32"/>
      <c r="M158" s="36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1138"/>
      <c r="AE158" s="1138"/>
      <c r="AF158" s="1138"/>
      <c r="AG158" s="1138"/>
      <c r="AH158" s="1138"/>
      <c r="AI158" s="23"/>
      <c r="AJ158" s="23"/>
      <c r="AK158" s="23"/>
      <c r="AL158" s="23"/>
      <c r="AM158" s="23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</row>
    <row r="159" spans="1:80" hidden="1" outlineLevel="2">
      <c r="A159" s="37">
        <f>ROW()</f>
        <v>159</v>
      </c>
      <c r="C159" s="32"/>
      <c r="M159" s="36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1138"/>
      <c r="AE159" s="1138"/>
      <c r="AF159" s="1138"/>
      <c r="AG159" s="1138"/>
      <c r="AH159" s="1138"/>
      <c r="AI159" s="23"/>
      <c r="AJ159" s="23"/>
      <c r="AK159" s="23"/>
      <c r="AL159" s="23"/>
      <c r="AM159" s="23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</row>
    <row r="160" spans="1:80" hidden="1" outlineLevel="2">
      <c r="A160" s="37">
        <f>ROW()</f>
        <v>160</v>
      </c>
      <c r="C160" s="32"/>
      <c r="M160" s="36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1138"/>
      <c r="AE160" s="1138"/>
      <c r="AF160" s="1138"/>
      <c r="AG160" s="1138"/>
      <c r="AH160" s="1138"/>
      <c r="AI160" s="23"/>
      <c r="AJ160" s="23"/>
      <c r="AK160" s="23"/>
      <c r="AL160" s="23"/>
      <c r="AM160" s="23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</row>
    <row r="161" spans="1:80" hidden="1" outlineLevel="2">
      <c r="A161" s="37">
        <f>ROW()</f>
        <v>161</v>
      </c>
      <c r="C161" s="32"/>
      <c r="M161" s="36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1138"/>
      <c r="AE161" s="1138"/>
      <c r="AF161" s="1138"/>
      <c r="AG161" s="1138"/>
      <c r="AH161" s="1138"/>
      <c r="AI161" s="23"/>
      <c r="AJ161" s="23"/>
      <c r="AK161" s="23"/>
      <c r="AL161" s="23"/>
      <c r="AM161" s="23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</row>
    <row r="162" spans="1:80" hidden="1" outlineLevel="2">
      <c r="A162" s="37">
        <f>ROW()</f>
        <v>162</v>
      </c>
      <c r="C162" s="32"/>
      <c r="M162" s="36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1138"/>
      <c r="AE162" s="1138"/>
      <c r="AF162" s="1138"/>
      <c r="AG162" s="1138"/>
      <c r="AH162" s="1138"/>
      <c r="AI162" s="23"/>
      <c r="AJ162" s="23"/>
      <c r="AK162" s="23"/>
      <c r="AL162" s="23"/>
      <c r="AM162" s="23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</row>
    <row r="163" spans="1:80" ht="15" outlineLevel="1" collapsed="1">
      <c r="A163" s="37">
        <f>ROW()</f>
        <v>163</v>
      </c>
      <c r="C163" s="5"/>
      <c r="D163"/>
      <c r="E163"/>
      <c r="F163" s="1231"/>
      <c r="G163" s="9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410"/>
      <c r="Z163" s="410"/>
      <c r="AA163" s="410"/>
      <c r="AB163" s="410"/>
      <c r="AC163" s="410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</row>
    <row r="164" spans="1:80" hidden="1" outlineLevel="2">
      <c r="A164" s="37">
        <f>ROW()</f>
        <v>164</v>
      </c>
      <c r="C164" s="32"/>
      <c r="F164" s="33"/>
      <c r="M164" s="36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</row>
    <row r="165" spans="1:80" hidden="1" outlineLevel="2">
      <c r="A165" s="37">
        <f>ROW()</f>
        <v>165</v>
      </c>
      <c r="C165" s="32"/>
      <c r="F165" s="33"/>
      <c r="M165" s="36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</row>
    <row r="166" spans="1:80" hidden="1" outlineLevel="2">
      <c r="A166" s="37">
        <f>ROW()</f>
        <v>166</v>
      </c>
      <c r="C166" s="32"/>
      <c r="F166" s="33"/>
      <c r="M166" s="36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</row>
    <row r="167" spans="1:80" hidden="1" outlineLevel="2">
      <c r="A167" s="37">
        <f>ROW()</f>
        <v>167</v>
      </c>
      <c r="C167" s="32"/>
      <c r="F167" s="33"/>
      <c r="M167" s="36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</row>
    <row r="168" spans="1:80" hidden="1" outlineLevel="2">
      <c r="A168" s="37">
        <f>ROW()</f>
        <v>168</v>
      </c>
      <c r="C168" s="32"/>
      <c r="F168" s="33"/>
      <c r="M168" s="36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</row>
    <row r="169" spans="1:80" hidden="1" outlineLevel="2">
      <c r="A169" s="37">
        <f>ROW()</f>
        <v>169</v>
      </c>
      <c r="C169" s="32"/>
      <c r="F169" s="33"/>
      <c r="M169" s="36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</row>
    <row r="170" spans="1:80" hidden="1" outlineLevel="2">
      <c r="A170" s="37">
        <f>ROW()</f>
        <v>170</v>
      </c>
      <c r="C170" s="32"/>
      <c r="F170" s="33"/>
      <c r="M170" s="36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</row>
    <row r="171" spans="1:80" hidden="1" outlineLevel="2">
      <c r="A171" s="37">
        <f>ROW()</f>
        <v>171</v>
      </c>
      <c r="C171" s="32"/>
      <c r="F171" s="33"/>
      <c r="M171" s="36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</row>
    <row r="172" spans="1:80" hidden="1" outlineLevel="2">
      <c r="A172" s="37">
        <f>ROW()</f>
        <v>172</v>
      </c>
      <c r="C172" s="32"/>
      <c r="F172" s="33"/>
      <c r="M172" s="36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</row>
    <row r="173" spans="1:80" hidden="1" outlineLevel="2">
      <c r="A173" s="37">
        <f>ROW()</f>
        <v>173</v>
      </c>
      <c r="C173" s="32"/>
      <c r="F173" s="33"/>
      <c r="M173" s="36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</row>
    <row r="174" spans="1:80" hidden="1" outlineLevel="2">
      <c r="A174" s="37">
        <f>ROW()</f>
        <v>174</v>
      </c>
      <c r="C174" s="32"/>
      <c r="F174" s="33"/>
      <c r="M174" s="36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</row>
    <row r="175" spans="1:80" hidden="1" outlineLevel="2">
      <c r="A175" s="37">
        <f>ROW()</f>
        <v>175</v>
      </c>
      <c r="C175" s="32"/>
      <c r="F175" s="33"/>
      <c r="M175" s="36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</row>
    <row r="176" spans="1:80" hidden="1" outlineLevel="2">
      <c r="A176" s="37">
        <f>ROW()</f>
        <v>176</v>
      </c>
      <c r="C176" s="32"/>
      <c r="F176" s="33"/>
      <c r="M176" s="36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</row>
    <row r="177" spans="1:80" hidden="1" outlineLevel="2">
      <c r="A177" s="37">
        <f>ROW()</f>
        <v>177</v>
      </c>
      <c r="C177" s="32"/>
      <c r="F177" s="33"/>
      <c r="M177" s="36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</row>
    <row r="178" spans="1:80" hidden="1" outlineLevel="2">
      <c r="A178" s="37">
        <f>ROW()</f>
        <v>178</v>
      </c>
      <c r="C178" s="32"/>
      <c r="F178" s="33"/>
      <c r="M178" s="36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</row>
    <row r="179" spans="1:80" hidden="1" outlineLevel="2">
      <c r="A179" s="37">
        <f>ROW()</f>
        <v>179</v>
      </c>
      <c r="C179" s="32"/>
      <c r="F179" s="33"/>
      <c r="M179" s="36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</row>
    <row r="180" spans="1:80" hidden="1" outlineLevel="2">
      <c r="A180" s="37">
        <f>ROW()</f>
        <v>180</v>
      </c>
      <c r="C180" s="32"/>
      <c r="F180" s="33"/>
      <c r="M180" s="36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</row>
    <row r="181" spans="1:80" hidden="1" outlineLevel="2">
      <c r="A181" s="37">
        <f>ROW()</f>
        <v>181</v>
      </c>
      <c r="C181" s="32"/>
      <c r="F181" s="33"/>
      <c r="M181" s="36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</row>
    <row r="182" spans="1:80" hidden="1" outlineLevel="2">
      <c r="A182" s="37">
        <f>ROW()</f>
        <v>182</v>
      </c>
      <c r="B182" s="1226"/>
      <c r="C182" s="1235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  <c r="AA182" s="281"/>
      <c r="AB182" s="281"/>
      <c r="AC182" s="281"/>
      <c r="AD182" s="281"/>
      <c r="AE182" s="281"/>
      <c r="AF182" s="281"/>
      <c r="AG182" s="281"/>
      <c r="AH182" s="281"/>
      <c r="AI182" s="281"/>
      <c r="AJ182" s="281"/>
      <c r="AK182" s="281"/>
      <c r="AL182" s="281"/>
      <c r="AM182" s="28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</row>
    <row r="183" spans="1:80" outlineLevel="1">
      <c r="A183" s="37">
        <f>ROW()</f>
        <v>183</v>
      </c>
      <c r="B183" s="10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</row>
    <row r="184" spans="1:80" outlineLevel="1" collapsed="1">
      <c r="A184" s="37">
        <f>ROW()</f>
        <v>184</v>
      </c>
      <c r="B184" s="10"/>
      <c r="C184" s="5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</row>
    <row r="185" spans="1:80" hidden="1" outlineLevel="2">
      <c r="A185" s="37">
        <f>ROW()</f>
        <v>185</v>
      </c>
      <c r="B185" s="1226"/>
      <c r="C185" s="32"/>
      <c r="N185" s="170"/>
      <c r="O185" s="170"/>
      <c r="P185" s="170"/>
      <c r="Q185" s="170"/>
      <c r="R185" s="170"/>
      <c r="S185" s="170"/>
      <c r="T185" s="170"/>
      <c r="U185" s="170"/>
      <c r="V185" s="170"/>
      <c r="W185" s="170"/>
      <c r="X185" s="170"/>
      <c r="Y185" s="170"/>
      <c r="Z185" s="170"/>
      <c r="AA185" s="170"/>
      <c r="AB185" s="170"/>
      <c r="AC185" s="170"/>
      <c r="AD185" s="170"/>
      <c r="AE185" s="170"/>
      <c r="AF185" s="170"/>
      <c r="AG185" s="170"/>
      <c r="AH185" s="170"/>
      <c r="AI185" s="170"/>
      <c r="AJ185" s="170"/>
      <c r="AK185" s="170"/>
      <c r="AL185" s="170"/>
      <c r="AM185" s="170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</row>
    <row r="186" spans="1:80" hidden="1" outlineLevel="2">
      <c r="A186" s="37">
        <f>ROW()</f>
        <v>186</v>
      </c>
      <c r="B186" s="1226"/>
      <c r="C186" s="32"/>
      <c r="N186" s="170"/>
      <c r="O186" s="170"/>
      <c r="P186" s="170"/>
      <c r="Q186" s="170"/>
      <c r="R186" s="170"/>
      <c r="S186" s="170"/>
      <c r="T186" s="170"/>
      <c r="U186" s="170"/>
      <c r="V186" s="170"/>
      <c r="W186" s="170"/>
      <c r="X186" s="170"/>
      <c r="Y186" s="170"/>
      <c r="Z186" s="170"/>
      <c r="AA186" s="170"/>
      <c r="AB186" s="170"/>
      <c r="AC186" s="170"/>
      <c r="AD186" s="170"/>
      <c r="AE186" s="170"/>
      <c r="AF186" s="170"/>
      <c r="AG186" s="170"/>
      <c r="AH186" s="170"/>
      <c r="AI186" s="170"/>
      <c r="AJ186" s="170"/>
      <c r="AK186" s="170"/>
      <c r="AL186" s="170"/>
      <c r="AM186" s="170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</row>
    <row r="187" spans="1:80" hidden="1" outlineLevel="2">
      <c r="A187" s="37">
        <f>ROW()</f>
        <v>187</v>
      </c>
      <c r="B187" s="1226"/>
      <c r="C187" s="32"/>
      <c r="N187" s="170"/>
      <c r="O187" s="170"/>
      <c r="P187" s="170"/>
      <c r="Q187" s="170"/>
      <c r="R187" s="170"/>
      <c r="S187" s="170"/>
      <c r="T187" s="170"/>
      <c r="U187" s="170"/>
      <c r="V187" s="170"/>
      <c r="W187" s="170"/>
      <c r="X187" s="170"/>
      <c r="Y187" s="170"/>
      <c r="Z187" s="170"/>
      <c r="AA187" s="170"/>
      <c r="AB187" s="170"/>
      <c r="AC187" s="170"/>
      <c r="AD187" s="170"/>
      <c r="AE187" s="170"/>
      <c r="AF187" s="170"/>
      <c r="AG187" s="170"/>
      <c r="AH187" s="170"/>
      <c r="AI187" s="170"/>
      <c r="AJ187" s="170"/>
      <c r="AK187" s="170"/>
      <c r="AL187" s="170"/>
      <c r="AM187" s="170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</row>
    <row r="188" spans="1:80" hidden="1" outlineLevel="2">
      <c r="A188" s="37">
        <f>ROW()</f>
        <v>188</v>
      </c>
      <c r="B188" s="1226"/>
      <c r="C188" s="32"/>
      <c r="N188" s="170"/>
      <c r="O188" s="170"/>
      <c r="P188" s="170"/>
      <c r="Q188" s="170"/>
      <c r="R188" s="170"/>
      <c r="S188" s="170"/>
      <c r="T188" s="170"/>
      <c r="U188" s="170"/>
      <c r="V188" s="170"/>
      <c r="W188" s="170"/>
      <c r="X188" s="170"/>
      <c r="Y188" s="170"/>
      <c r="Z188" s="170"/>
      <c r="AA188" s="170"/>
      <c r="AB188" s="170"/>
      <c r="AC188" s="170"/>
      <c r="AD188" s="170"/>
      <c r="AE188" s="170"/>
      <c r="AF188" s="170"/>
      <c r="AG188" s="170"/>
      <c r="AH188" s="170"/>
      <c r="AI188" s="170"/>
      <c r="AJ188" s="170"/>
      <c r="AK188" s="170"/>
      <c r="AL188" s="170"/>
      <c r="AM188" s="170"/>
      <c r="AN188" s="169"/>
      <c r="AO188" s="169"/>
      <c r="AP188" s="169"/>
      <c r="AQ188" s="169"/>
      <c r="AR188" s="169"/>
      <c r="AS188" s="169"/>
      <c r="AT188" s="169"/>
      <c r="AU188" s="169"/>
      <c r="AV188" s="169"/>
      <c r="AW188" s="169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</row>
    <row r="189" spans="1:80" hidden="1" outlineLevel="2">
      <c r="A189" s="37">
        <f>ROW()</f>
        <v>189</v>
      </c>
      <c r="C189" s="32"/>
      <c r="N189" s="170"/>
      <c r="O189" s="170"/>
      <c r="P189" s="170"/>
      <c r="Q189" s="170"/>
      <c r="R189" s="170"/>
      <c r="S189" s="170"/>
      <c r="T189" s="170"/>
      <c r="U189" s="170"/>
      <c r="V189" s="170"/>
      <c r="W189" s="170"/>
      <c r="X189" s="170"/>
      <c r="Y189" s="170"/>
      <c r="Z189" s="170"/>
      <c r="AA189" s="170"/>
      <c r="AB189" s="170"/>
      <c r="AC189" s="170"/>
      <c r="AD189" s="170"/>
      <c r="AE189" s="170"/>
      <c r="AF189" s="170"/>
      <c r="AG189" s="170"/>
      <c r="AH189" s="170"/>
      <c r="AI189" s="170"/>
      <c r="AJ189" s="170"/>
      <c r="AK189" s="170"/>
      <c r="AL189" s="170"/>
      <c r="AM189" s="170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</row>
    <row r="190" spans="1:80" hidden="1" outlineLevel="2">
      <c r="A190" s="37">
        <f>ROW()</f>
        <v>190</v>
      </c>
      <c r="B190" s="1226"/>
      <c r="C190" s="32"/>
      <c r="N190" s="170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  <c r="Z190" s="170"/>
      <c r="AA190" s="170"/>
      <c r="AB190" s="170"/>
      <c r="AC190" s="170"/>
      <c r="AD190" s="170"/>
      <c r="AE190" s="170"/>
      <c r="AF190" s="170"/>
      <c r="AG190" s="170"/>
      <c r="AH190" s="170"/>
      <c r="AI190" s="170"/>
      <c r="AJ190" s="170"/>
      <c r="AK190" s="170"/>
      <c r="AL190" s="170"/>
      <c r="AM190" s="170"/>
      <c r="AN190" s="169"/>
      <c r="AO190" s="169"/>
      <c r="AP190" s="169"/>
      <c r="AQ190" s="169"/>
      <c r="AR190" s="169"/>
      <c r="AS190" s="169"/>
      <c r="AT190" s="169"/>
      <c r="AU190" s="169"/>
      <c r="AV190" s="169"/>
      <c r="AW190" s="169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</row>
    <row r="191" spans="1:80" hidden="1" outlineLevel="2">
      <c r="A191" s="37">
        <f>ROW()</f>
        <v>191</v>
      </c>
      <c r="C191" s="32"/>
      <c r="N191" s="170"/>
      <c r="O191" s="170"/>
      <c r="P191" s="170"/>
      <c r="Q191" s="170"/>
      <c r="R191" s="170"/>
      <c r="S191" s="170"/>
      <c r="T191" s="170"/>
      <c r="U191" s="170"/>
      <c r="V191" s="170"/>
      <c r="W191" s="170"/>
      <c r="X191" s="170"/>
      <c r="Y191" s="170"/>
      <c r="Z191" s="170"/>
      <c r="AA191" s="170"/>
      <c r="AB191" s="170"/>
      <c r="AC191" s="170"/>
      <c r="AD191" s="170"/>
      <c r="AE191" s="170"/>
      <c r="AF191" s="170"/>
      <c r="AG191" s="170"/>
      <c r="AH191" s="170"/>
      <c r="AI191" s="170"/>
      <c r="AJ191" s="170"/>
      <c r="AK191" s="170"/>
      <c r="AL191" s="170"/>
      <c r="AM191" s="170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</row>
    <row r="192" spans="1:80" hidden="1" outlineLevel="2">
      <c r="A192" s="37">
        <f>ROW()</f>
        <v>192</v>
      </c>
      <c r="C192" s="32"/>
      <c r="N192" s="170"/>
      <c r="O192" s="170"/>
      <c r="P192" s="170"/>
      <c r="Q192" s="170"/>
      <c r="R192" s="170"/>
      <c r="S192" s="170"/>
      <c r="T192" s="170"/>
      <c r="U192" s="170"/>
      <c r="V192" s="170"/>
      <c r="W192" s="170"/>
      <c r="X192" s="170"/>
      <c r="Y192" s="170"/>
      <c r="Z192" s="170"/>
      <c r="AA192" s="170"/>
      <c r="AB192" s="170"/>
      <c r="AC192" s="170"/>
      <c r="AD192" s="170"/>
      <c r="AE192" s="170"/>
      <c r="AF192" s="170"/>
      <c r="AG192" s="170"/>
      <c r="AH192" s="170"/>
      <c r="AI192" s="170"/>
      <c r="AJ192" s="170"/>
      <c r="AK192" s="170"/>
      <c r="AL192" s="170"/>
      <c r="AM192" s="170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</row>
    <row r="193" spans="1:80" hidden="1" outlineLevel="2">
      <c r="A193" s="37">
        <f>ROW()</f>
        <v>193</v>
      </c>
      <c r="C193" s="32"/>
      <c r="N193" s="170"/>
      <c r="O193" s="170"/>
      <c r="P193" s="170"/>
      <c r="Q193" s="170"/>
      <c r="R193" s="170"/>
      <c r="S193" s="170"/>
      <c r="T193" s="170"/>
      <c r="U193" s="170"/>
      <c r="V193" s="170"/>
      <c r="W193" s="170"/>
      <c r="X193" s="170"/>
      <c r="Y193" s="170"/>
      <c r="Z193" s="170"/>
      <c r="AA193" s="170"/>
      <c r="AB193" s="170"/>
      <c r="AC193" s="170"/>
      <c r="AD193" s="170"/>
      <c r="AE193" s="170"/>
      <c r="AF193" s="170"/>
      <c r="AG193" s="170"/>
      <c r="AH193" s="170"/>
      <c r="AI193" s="170"/>
      <c r="AJ193" s="170"/>
      <c r="AK193" s="170"/>
      <c r="AL193" s="170"/>
      <c r="AM193" s="170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</row>
    <row r="194" spans="1:80" hidden="1" outlineLevel="2">
      <c r="A194" s="37">
        <f>ROW()</f>
        <v>194</v>
      </c>
      <c r="C194" s="32"/>
      <c r="N194" s="170"/>
      <c r="O194" s="170"/>
      <c r="P194" s="170"/>
      <c r="Q194" s="170"/>
      <c r="R194" s="170"/>
      <c r="S194" s="170"/>
      <c r="T194" s="170"/>
      <c r="U194" s="170"/>
      <c r="V194" s="170"/>
      <c r="W194" s="170"/>
      <c r="X194" s="170"/>
      <c r="Y194" s="170"/>
      <c r="Z194" s="170"/>
      <c r="AA194" s="170"/>
      <c r="AB194" s="170"/>
      <c r="AC194" s="170"/>
      <c r="AD194" s="170"/>
      <c r="AE194" s="170"/>
      <c r="AF194" s="170"/>
      <c r="AG194" s="170"/>
      <c r="AH194" s="170"/>
      <c r="AI194" s="170"/>
      <c r="AJ194" s="170"/>
      <c r="AK194" s="170"/>
      <c r="AL194" s="170"/>
      <c r="AM194" s="170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</row>
    <row r="195" spans="1:80" hidden="1" outlineLevel="2">
      <c r="A195" s="37">
        <f>ROW()</f>
        <v>195</v>
      </c>
      <c r="C195" s="32"/>
      <c r="N195" s="170"/>
      <c r="O195" s="170"/>
      <c r="P195" s="170"/>
      <c r="Q195" s="170"/>
      <c r="R195" s="170"/>
      <c r="S195" s="170"/>
      <c r="T195" s="170"/>
      <c r="U195" s="170"/>
      <c r="V195" s="170"/>
      <c r="W195" s="170"/>
      <c r="X195" s="170"/>
      <c r="Y195" s="170"/>
      <c r="Z195" s="170"/>
      <c r="AA195" s="170"/>
      <c r="AB195" s="170"/>
      <c r="AC195" s="170"/>
      <c r="AD195" s="170"/>
      <c r="AE195" s="170"/>
      <c r="AF195" s="170"/>
      <c r="AG195" s="170"/>
      <c r="AH195" s="170"/>
      <c r="AI195" s="170"/>
      <c r="AJ195" s="170"/>
      <c r="AK195" s="170"/>
      <c r="AL195" s="170"/>
      <c r="AM195" s="170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</row>
    <row r="196" spans="1:80" hidden="1" outlineLevel="2">
      <c r="A196" s="37">
        <f>ROW()</f>
        <v>196</v>
      </c>
      <c r="C196" s="32"/>
      <c r="N196" s="170"/>
      <c r="O196" s="170"/>
      <c r="P196" s="170"/>
      <c r="Q196" s="170"/>
      <c r="R196" s="170"/>
      <c r="S196" s="170"/>
      <c r="T196" s="170"/>
      <c r="U196" s="170"/>
      <c r="V196" s="170"/>
      <c r="W196" s="170"/>
      <c r="X196" s="170"/>
      <c r="Y196" s="170"/>
      <c r="Z196" s="170"/>
      <c r="AA196" s="170"/>
      <c r="AB196" s="170"/>
      <c r="AC196" s="170"/>
      <c r="AD196" s="170"/>
      <c r="AE196" s="170"/>
      <c r="AF196" s="170"/>
      <c r="AG196" s="170"/>
      <c r="AH196" s="170"/>
      <c r="AI196" s="170"/>
      <c r="AJ196" s="170"/>
      <c r="AK196" s="170"/>
      <c r="AL196" s="170"/>
      <c r="AM196" s="170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</row>
    <row r="197" spans="1:80" hidden="1" outlineLevel="2">
      <c r="A197" s="37">
        <f>ROW()</f>
        <v>197</v>
      </c>
      <c r="B197" s="1226"/>
      <c r="C197" s="32"/>
      <c r="N197" s="170"/>
      <c r="O197" s="170"/>
      <c r="P197" s="170"/>
      <c r="Q197" s="170"/>
      <c r="R197" s="170"/>
      <c r="S197" s="170"/>
      <c r="T197" s="170"/>
      <c r="U197" s="170"/>
      <c r="V197" s="170"/>
      <c r="W197" s="170"/>
      <c r="X197" s="170"/>
      <c r="Y197" s="170"/>
      <c r="Z197" s="170"/>
      <c r="AA197" s="170"/>
      <c r="AB197" s="170"/>
      <c r="AC197" s="170"/>
      <c r="AD197" s="170"/>
      <c r="AE197" s="170"/>
      <c r="AF197" s="170"/>
      <c r="AG197" s="170"/>
      <c r="AH197" s="170"/>
      <c r="AI197" s="170"/>
      <c r="AJ197" s="170"/>
      <c r="AK197" s="170"/>
      <c r="AL197" s="170"/>
      <c r="AM197" s="170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</row>
    <row r="198" spans="1:80" hidden="1" outlineLevel="2">
      <c r="A198" s="37">
        <f>ROW()</f>
        <v>198</v>
      </c>
      <c r="C198" s="32"/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170"/>
      <c r="AF198" s="170"/>
      <c r="AG198" s="170"/>
      <c r="AH198" s="170"/>
      <c r="AI198" s="170"/>
      <c r="AJ198" s="170"/>
      <c r="AK198" s="170"/>
      <c r="AL198" s="170"/>
      <c r="AM198" s="170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</row>
    <row r="199" spans="1:80" hidden="1" outlineLevel="2">
      <c r="A199" s="37">
        <f>ROW()</f>
        <v>199</v>
      </c>
      <c r="B199" s="1226"/>
      <c r="C199" s="32"/>
      <c r="N199" s="170"/>
      <c r="O199" s="170"/>
      <c r="P199" s="170"/>
      <c r="Q199" s="170"/>
      <c r="R199" s="170"/>
      <c r="S199" s="170"/>
      <c r="T199" s="170"/>
      <c r="U199" s="170"/>
      <c r="V199" s="170"/>
      <c r="W199" s="170"/>
      <c r="X199" s="170"/>
      <c r="Y199" s="170"/>
      <c r="Z199" s="170"/>
      <c r="AA199" s="170"/>
      <c r="AB199" s="170"/>
      <c r="AC199" s="170"/>
      <c r="AD199" s="170"/>
      <c r="AE199" s="170"/>
      <c r="AF199" s="170"/>
      <c r="AG199" s="170"/>
      <c r="AH199" s="170"/>
      <c r="AI199" s="170"/>
      <c r="AJ199" s="170"/>
      <c r="AK199" s="170"/>
      <c r="AL199" s="170"/>
      <c r="AM199" s="170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</row>
    <row r="200" spans="1:80" hidden="1" outlineLevel="2">
      <c r="A200" s="37">
        <f>ROW()</f>
        <v>200</v>
      </c>
      <c r="B200" s="1226"/>
      <c r="C200" s="32"/>
      <c r="N200" s="170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  <c r="Z200" s="170"/>
      <c r="AA200" s="170"/>
      <c r="AB200" s="170"/>
      <c r="AC200" s="170"/>
      <c r="AD200" s="170"/>
      <c r="AE200" s="170"/>
      <c r="AF200" s="170"/>
      <c r="AG200" s="170"/>
      <c r="AH200" s="170"/>
      <c r="AI200" s="170"/>
      <c r="AJ200" s="170"/>
      <c r="AK200" s="170"/>
      <c r="AL200" s="170"/>
      <c r="AM200" s="170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</row>
    <row r="201" spans="1:80" hidden="1" outlineLevel="2">
      <c r="A201" s="37">
        <f>ROW()</f>
        <v>201</v>
      </c>
      <c r="B201" s="1226"/>
      <c r="C201" s="32"/>
      <c r="N201" s="170"/>
      <c r="O201" s="170"/>
      <c r="P201" s="170"/>
      <c r="Q201" s="170"/>
      <c r="R201" s="170"/>
      <c r="S201" s="170"/>
      <c r="T201" s="170"/>
      <c r="U201" s="170"/>
      <c r="V201" s="170"/>
      <c r="W201" s="170"/>
      <c r="X201" s="170"/>
      <c r="Y201" s="170"/>
      <c r="Z201" s="170"/>
      <c r="AA201" s="170"/>
      <c r="AB201" s="170"/>
      <c r="AC201" s="170"/>
      <c r="AD201" s="170"/>
      <c r="AE201" s="170"/>
      <c r="AF201" s="170"/>
      <c r="AG201" s="170"/>
      <c r="AH201" s="170"/>
      <c r="AI201" s="170"/>
      <c r="AJ201" s="170"/>
      <c r="AK201" s="170"/>
      <c r="AL201" s="170"/>
      <c r="AM201" s="170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</row>
    <row r="202" spans="1:80" hidden="1" outlineLevel="2">
      <c r="A202" s="37">
        <f>ROW()</f>
        <v>202</v>
      </c>
      <c r="C202" s="32"/>
      <c r="N202" s="170"/>
      <c r="O202" s="170"/>
      <c r="P202" s="170"/>
      <c r="Q202" s="170"/>
      <c r="R202" s="170"/>
      <c r="S202" s="170"/>
      <c r="T202" s="170"/>
      <c r="U202" s="170"/>
      <c r="V202" s="170"/>
      <c r="W202" s="170"/>
      <c r="X202" s="170"/>
      <c r="Y202" s="170"/>
      <c r="Z202" s="170"/>
      <c r="AA202" s="170"/>
      <c r="AB202" s="170"/>
      <c r="AC202" s="170"/>
      <c r="AD202" s="170"/>
      <c r="AE202" s="170"/>
      <c r="AF202" s="170"/>
      <c r="AG202" s="170"/>
      <c r="AH202" s="170"/>
      <c r="AI202" s="170"/>
      <c r="AJ202" s="170"/>
      <c r="AK202" s="170"/>
      <c r="AL202" s="170"/>
      <c r="AM202" s="170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</row>
    <row r="203" spans="1:80" hidden="1" outlineLevel="2">
      <c r="A203" s="37">
        <f>ROW()</f>
        <v>203</v>
      </c>
      <c r="C203" s="32"/>
      <c r="N203" s="170"/>
      <c r="O203" s="170"/>
      <c r="P203" s="170"/>
      <c r="Q203" s="170"/>
      <c r="R203" s="170"/>
      <c r="S203" s="170"/>
      <c r="T203" s="170"/>
      <c r="U203" s="170"/>
      <c r="V203" s="170"/>
      <c r="W203" s="170"/>
      <c r="X203" s="170"/>
      <c r="Y203" s="170"/>
      <c r="Z203" s="170"/>
      <c r="AA203" s="170"/>
      <c r="AB203" s="170"/>
      <c r="AC203" s="170"/>
      <c r="AD203" s="170"/>
      <c r="AE203" s="170"/>
      <c r="AF203" s="170"/>
      <c r="AG203" s="170"/>
      <c r="AH203" s="170"/>
      <c r="AI203" s="170"/>
      <c r="AJ203" s="170"/>
      <c r="AK203" s="170"/>
      <c r="AL203" s="170"/>
      <c r="AM203" s="170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</row>
    <row r="204" spans="1:80" hidden="1" outlineLevel="2">
      <c r="A204" s="37">
        <f>ROW()</f>
        <v>204</v>
      </c>
      <c r="C204" s="32"/>
      <c r="N204" s="170"/>
      <c r="O204" s="170"/>
      <c r="P204" s="170"/>
      <c r="Q204" s="170"/>
      <c r="R204" s="170"/>
      <c r="S204" s="170"/>
      <c r="T204" s="170"/>
      <c r="U204" s="170"/>
      <c r="V204" s="170"/>
      <c r="W204" s="170"/>
      <c r="X204" s="170"/>
      <c r="Y204" s="170"/>
      <c r="Z204" s="170"/>
      <c r="AA204" s="170"/>
      <c r="AB204" s="170"/>
      <c r="AC204" s="170"/>
      <c r="AD204" s="170"/>
      <c r="AE204" s="170"/>
      <c r="AF204" s="170"/>
      <c r="AG204" s="170"/>
      <c r="AH204" s="170"/>
      <c r="AI204" s="170"/>
      <c r="AJ204" s="170"/>
      <c r="AK204" s="170"/>
      <c r="AL204" s="170"/>
      <c r="AM204" s="170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</row>
    <row r="205" spans="1:80" hidden="1" outlineLevel="2">
      <c r="A205" s="37">
        <f>ROW()</f>
        <v>205</v>
      </c>
      <c r="C205" s="32"/>
      <c r="N205" s="170"/>
      <c r="O205" s="170"/>
      <c r="P205" s="170"/>
      <c r="Q205" s="170"/>
      <c r="R205" s="170"/>
      <c r="S205" s="170"/>
      <c r="T205" s="170"/>
      <c r="U205" s="170"/>
      <c r="V205" s="170"/>
      <c r="W205" s="170"/>
      <c r="X205" s="170"/>
      <c r="Y205" s="170"/>
      <c r="Z205" s="170"/>
      <c r="AA205" s="170"/>
      <c r="AB205" s="170"/>
      <c r="AC205" s="170"/>
      <c r="AD205" s="170"/>
      <c r="AE205" s="170"/>
      <c r="AF205" s="170"/>
      <c r="AG205" s="170"/>
      <c r="AH205" s="170"/>
      <c r="AI205" s="170"/>
      <c r="AJ205" s="170"/>
      <c r="AK205" s="170"/>
      <c r="AL205" s="170"/>
      <c r="AM205" s="170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</row>
    <row r="206" spans="1:80" hidden="1" outlineLevel="2">
      <c r="A206" s="37">
        <f>ROW()</f>
        <v>206</v>
      </c>
      <c r="C206" s="32"/>
      <c r="N206" s="170"/>
      <c r="O206" s="170"/>
      <c r="P206" s="170"/>
      <c r="Q206" s="170"/>
      <c r="R206" s="170"/>
      <c r="S206" s="170"/>
      <c r="T206" s="170"/>
      <c r="U206" s="170"/>
      <c r="V206" s="170"/>
      <c r="W206" s="170"/>
      <c r="X206" s="170"/>
      <c r="Y206" s="170"/>
      <c r="Z206" s="170"/>
      <c r="AA206" s="170"/>
      <c r="AB206" s="170"/>
      <c r="AC206" s="170"/>
      <c r="AD206" s="170"/>
      <c r="AE206" s="170"/>
      <c r="AF206" s="170"/>
      <c r="AG206" s="170"/>
      <c r="AH206" s="170"/>
      <c r="AI206" s="170"/>
      <c r="AJ206" s="170"/>
      <c r="AK206" s="170"/>
      <c r="AL206" s="170"/>
      <c r="AM206" s="170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</row>
    <row r="207" spans="1:80" hidden="1" outlineLevel="2">
      <c r="A207" s="37">
        <f>ROW()</f>
        <v>207</v>
      </c>
      <c r="C207" s="32"/>
      <c r="N207" s="170"/>
      <c r="O207" s="170"/>
      <c r="P207" s="170"/>
      <c r="Q207" s="170"/>
      <c r="R207" s="170"/>
      <c r="S207" s="170"/>
      <c r="T207" s="170"/>
      <c r="U207" s="170"/>
      <c r="V207" s="170"/>
      <c r="W207" s="170"/>
      <c r="X207" s="170"/>
      <c r="Y207" s="170"/>
      <c r="Z207" s="170"/>
      <c r="AA207" s="170"/>
      <c r="AB207" s="170"/>
      <c r="AC207" s="170"/>
      <c r="AD207" s="170"/>
      <c r="AE207" s="170"/>
      <c r="AF207" s="170"/>
      <c r="AG207" s="170"/>
      <c r="AH207" s="170"/>
      <c r="AI207" s="170"/>
      <c r="AJ207" s="170"/>
      <c r="AK207" s="170"/>
      <c r="AL207" s="170"/>
      <c r="AM207" s="170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</row>
    <row r="208" spans="1:80" outlineLevel="1" collapsed="1">
      <c r="A208" s="37">
        <f>ROW()</f>
        <v>208</v>
      </c>
      <c r="B208" s="10"/>
      <c r="C208" s="363"/>
      <c r="N208" s="170"/>
      <c r="O208" s="170"/>
      <c r="P208" s="170"/>
      <c r="Q208" s="170"/>
      <c r="R208" s="170"/>
      <c r="S208" s="170"/>
      <c r="T208" s="170"/>
      <c r="U208" s="170"/>
      <c r="V208" s="170"/>
      <c r="W208" s="170"/>
      <c r="X208" s="170"/>
      <c r="Y208" s="170"/>
      <c r="Z208" s="170"/>
      <c r="AA208" s="170"/>
      <c r="AB208" s="170"/>
      <c r="AC208" s="170"/>
      <c r="AD208" s="170"/>
      <c r="AE208" s="170"/>
      <c r="AF208" s="170"/>
      <c r="AG208" s="170"/>
      <c r="AH208" s="170"/>
      <c r="AI208" s="170"/>
      <c r="AJ208" s="170"/>
      <c r="AK208" s="170"/>
      <c r="AL208" s="170"/>
      <c r="AM208" s="170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</row>
    <row r="209" spans="1:80" hidden="1" outlineLevel="2">
      <c r="A209" s="37">
        <f>ROW()</f>
        <v>209</v>
      </c>
      <c r="C209" s="32"/>
      <c r="N209" s="170"/>
      <c r="O209" s="170"/>
      <c r="P209" s="170"/>
      <c r="Q209" s="170"/>
      <c r="R209" s="170"/>
      <c r="S209" s="170"/>
      <c r="T209" s="170"/>
      <c r="U209" s="170"/>
      <c r="V209" s="170"/>
      <c r="W209" s="170"/>
      <c r="X209" s="170"/>
      <c r="Y209" s="170"/>
      <c r="Z209" s="170"/>
      <c r="AA209" s="170"/>
      <c r="AB209" s="170"/>
      <c r="AC209" s="170"/>
      <c r="AD209" s="170"/>
      <c r="AE209" s="170"/>
      <c r="AF209" s="170"/>
      <c r="AG209" s="170"/>
      <c r="AH209" s="170"/>
      <c r="AI209" s="170"/>
      <c r="AJ209" s="170"/>
      <c r="AK209" s="170"/>
      <c r="AL209" s="170"/>
      <c r="AM209" s="170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</row>
    <row r="210" spans="1:80" hidden="1" outlineLevel="2">
      <c r="A210" s="37">
        <f>ROW()</f>
        <v>210</v>
      </c>
      <c r="C210" s="32"/>
      <c r="N210" s="170"/>
      <c r="O210" s="170"/>
      <c r="P210" s="170"/>
      <c r="Q210" s="170"/>
      <c r="R210" s="170"/>
      <c r="S210" s="170"/>
      <c r="T210" s="170"/>
      <c r="U210" s="170"/>
      <c r="V210" s="170"/>
      <c r="W210" s="170"/>
      <c r="X210" s="170"/>
      <c r="Y210" s="170"/>
      <c r="Z210" s="170"/>
      <c r="AA210" s="170"/>
      <c r="AB210" s="170"/>
      <c r="AC210" s="170"/>
      <c r="AD210" s="170"/>
      <c r="AE210" s="170"/>
      <c r="AF210" s="170"/>
      <c r="AG210" s="170"/>
      <c r="AH210" s="170"/>
      <c r="AI210" s="170"/>
      <c r="AJ210" s="170"/>
      <c r="AK210" s="170"/>
      <c r="AL210" s="170"/>
      <c r="AM210" s="170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</row>
    <row r="211" spans="1:80" hidden="1" outlineLevel="2">
      <c r="A211" s="37">
        <f>ROW()</f>
        <v>211</v>
      </c>
      <c r="C211" s="32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0"/>
      <c r="Z211" s="170"/>
      <c r="AA211" s="170"/>
      <c r="AB211" s="170"/>
      <c r="AC211" s="170"/>
      <c r="AD211" s="170"/>
      <c r="AE211" s="170"/>
      <c r="AF211" s="170"/>
      <c r="AG211" s="170"/>
      <c r="AH211" s="170"/>
      <c r="AI211" s="170"/>
      <c r="AJ211" s="170"/>
      <c r="AK211" s="170"/>
      <c r="AL211" s="170"/>
      <c r="AM211" s="170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</row>
    <row r="212" spans="1:80" hidden="1" outlineLevel="2">
      <c r="A212" s="37">
        <f>ROW()</f>
        <v>212</v>
      </c>
      <c r="C212" s="32"/>
      <c r="N212" s="170"/>
      <c r="O212" s="170"/>
      <c r="P212" s="170"/>
      <c r="Q212" s="170"/>
      <c r="R212" s="170"/>
      <c r="S212" s="170"/>
      <c r="T212" s="170"/>
      <c r="U212" s="170"/>
      <c r="V212" s="170"/>
      <c r="W212" s="170"/>
      <c r="X212" s="170"/>
      <c r="Y212" s="170"/>
      <c r="Z212" s="170"/>
      <c r="AA212" s="170"/>
      <c r="AB212" s="170"/>
      <c r="AC212" s="170"/>
      <c r="AD212" s="170"/>
      <c r="AE212" s="170"/>
      <c r="AF212" s="170"/>
      <c r="AG212" s="170"/>
      <c r="AH212" s="170"/>
      <c r="AI212" s="170"/>
      <c r="AJ212" s="170"/>
      <c r="AK212" s="170"/>
      <c r="AL212" s="170"/>
      <c r="AM212" s="170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</row>
    <row r="213" spans="1:80" hidden="1" outlineLevel="2">
      <c r="A213" s="37">
        <f>ROW()</f>
        <v>213</v>
      </c>
      <c r="C213" s="32"/>
      <c r="N213" s="170"/>
      <c r="O213" s="170"/>
      <c r="P213" s="170"/>
      <c r="Q213" s="170"/>
      <c r="R213" s="170"/>
      <c r="S213" s="170"/>
      <c r="T213" s="170"/>
      <c r="U213" s="170"/>
      <c r="V213" s="170"/>
      <c r="W213" s="170"/>
      <c r="X213" s="170"/>
      <c r="Y213" s="170"/>
      <c r="Z213" s="170"/>
      <c r="AA213" s="170"/>
      <c r="AB213" s="170"/>
      <c r="AC213" s="170"/>
      <c r="AD213" s="170"/>
      <c r="AE213" s="170"/>
      <c r="AF213" s="170"/>
      <c r="AG213" s="170"/>
      <c r="AH213" s="170"/>
      <c r="AI213" s="170"/>
      <c r="AJ213" s="170"/>
      <c r="AK213" s="170"/>
      <c r="AL213" s="170"/>
      <c r="AM213" s="170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</row>
    <row r="214" spans="1:80" hidden="1" outlineLevel="2">
      <c r="A214" s="37">
        <f>ROW()</f>
        <v>214</v>
      </c>
      <c r="C214" s="32"/>
      <c r="N214" s="170"/>
      <c r="O214" s="170"/>
      <c r="P214" s="170"/>
      <c r="Q214" s="170"/>
      <c r="R214" s="170"/>
      <c r="S214" s="170"/>
      <c r="T214" s="170"/>
      <c r="U214" s="170"/>
      <c r="V214" s="170"/>
      <c r="W214" s="170"/>
      <c r="X214" s="170"/>
      <c r="Y214" s="170"/>
      <c r="Z214" s="170"/>
      <c r="AA214" s="170"/>
      <c r="AB214" s="170"/>
      <c r="AC214" s="170"/>
      <c r="AD214" s="170"/>
      <c r="AE214" s="170"/>
      <c r="AF214" s="170"/>
      <c r="AG214" s="170"/>
      <c r="AH214" s="170"/>
      <c r="AI214" s="170"/>
      <c r="AJ214" s="170"/>
      <c r="AK214" s="170"/>
      <c r="AL214" s="170"/>
      <c r="AM214" s="170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</row>
    <row r="215" spans="1:80" hidden="1" outlineLevel="2">
      <c r="A215" s="37">
        <f>ROW()</f>
        <v>215</v>
      </c>
      <c r="C215" s="32"/>
      <c r="N215" s="170"/>
      <c r="O215" s="170"/>
      <c r="P215" s="170"/>
      <c r="Q215" s="170"/>
      <c r="R215" s="170"/>
      <c r="S215" s="170"/>
      <c r="T215" s="170"/>
      <c r="U215" s="170"/>
      <c r="V215" s="170"/>
      <c r="W215" s="170"/>
      <c r="X215" s="170"/>
      <c r="Y215" s="170"/>
      <c r="Z215" s="170"/>
      <c r="AA215" s="170"/>
      <c r="AB215" s="170"/>
      <c r="AC215" s="170"/>
      <c r="AD215" s="170"/>
      <c r="AE215" s="170"/>
      <c r="AF215" s="170"/>
      <c r="AG215" s="170"/>
      <c r="AH215" s="170"/>
      <c r="AI215" s="170"/>
      <c r="AJ215" s="170"/>
      <c r="AK215" s="170"/>
      <c r="AL215" s="170"/>
      <c r="AM215" s="170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</row>
    <row r="216" spans="1:80" hidden="1" outlineLevel="2">
      <c r="A216" s="37">
        <f>ROW()</f>
        <v>216</v>
      </c>
      <c r="C216" s="32"/>
      <c r="N216" s="170"/>
      <c r="O216" s="170"/>
      <c r="P216" s="170"/>
      <c r="Q216" s="170"/>
      <c r="R216" s="170"/>
      <c r="S216" s="170"/>
      <c r="T216" s="170"/>
      <c r="U216" s="170"/>
      <c r="V216" s="170"/>
      <c r="W216" s="170"/>
      <c r="X216" s="170"/>
      <c r="Y216" s="170"/>
      <c r="Z216" s="170"/>
      <c r="AA216" s="170"/>
      <c r="AB216" s="170"/>
      <c r="AC216" s="170"/>
      <c r="AD216" s="170"/>
      <c r="AE216" s="170"/>
      <c r="AF216" s="170"/>
      <c r="AG216" s="170"/>
      <c r="AH216" s="170"/>
      <c r="AI216" s="170"/>
      <c r="AJ216" s="170"/>
      <c r="AK216" s="170"/>
      <c r="AL216" s="170"/>
      <c r="AM216" s="170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</row>
    <row r="217" spans="1:80" hidden="1" outlineLevel="2">
      <c r="A217" s="37">
        <f>ROW()</f>
        <v>217</v>
      </c>
      <c r="C217" s="32"/>
      <c r="N217" s="170"/>
      <c r="O217" s="170"/>
      <c r="P217" s="170"/>
      <c r="Q217" s="170"/>
      <c r="R217" s="170"/>
      <c r="S217" s="170"/>
      <c r="T217" s="170"/>
      <c r="U217" s="170"/>
      <c r="V217" s="170"/>
      <c r="W217" s="170"/>
      <c r="X217" s="170"/>
      <c r="Y217" s="170"/>
      <c r="Z217" s="170"/>
      <c r="AA217" s="170"/>
      <c r="AB217" s="170"/>
      <c r="AC217" s="170"/>
      <c r="AD217" s="170"/>
      <c r="AE217" s="170"/>
      <c r="AF217" s="170"/>
      <c r="AG217" s="170"/>
      <c r="AH217" s="170"/>
      <c r="AI217" s="170"/>
      <c r="AJ217" s="170"/>
      <c r="AK217" s="170"/>
      <c r="AL217" s="170"/>
      <c r="AM217" s="170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</row>
    <row r="218" spans="1:80" hidden="1" outlineLevel="2">
      <c r="A218" s="37">
        <f>ROW()</f>
        <v>218</v>
      </c>
      <c r="C218" s="32"/>
      <c r="N218" s="170"/>
      <c r="O218" s="170"/>
      <c r="P218" s="170"/>
      <c r="Q218" s="170"/>
      <c r="R218" s="170"/>
      <c r="S218" s="170"/>
      <c r="T218" s="170"/>
      <c r="U218" s="170"/>
      <c r="V218" s="170"/>
      <c r="W218" s="170"/>
      <c r="X218" s="170"/>
      <c r="Y218" s="170"/>
      <c r="Z218" s="170"/>
      <c r="AA218" s="170"/>
      <c r="AB218" s="170"/>
      <c r="AC218" s="170"/>
      <c r="AD218" s="170"/>
      <c r="AE218" s="170"/>
      <c r="AF218" s="170"/>
      <c r="AG218" s="170"/>
      <c r="AH218" s="170"/>
      <c r="AI218" s="170"/>
      <c r="AJ218" s="170"/>
      <c r="AK218" s="170"/>
      <c r="AL218" s="170"/>
      <c r="AM218" s="170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</row>
    <row r="219" spans="1:80" hidden="1" outlineLevel="2">
      <c r="A219" s="37">
        <f>ROW()</f>
        <v>219</v>
      </c>
      <c r="C219" s="32"/>
      <c r="N219" s="170"/>
      <c r="O219" s="170"/>
      <c r="P219" s="170"/>
      <c r="Q219" s="170"/>
      <c r="R219" s="170"/>
      <c r="S219" s="170"/>
      <c r="T219" s="170"/>
      <c r="U219" s="170"/>
      <c r="V219" s="170"/>
      <c r="W219" s="170"/>
      <c r="X219" s="170"/>
      <c r="Y219" s="170"/>
      <c r="Z219" s="170"/>
      <c r="AA219" s="170"/>
      <c r="AB219" s="170"/>
      <c r="AC219" s="170"/>
      <c r="AD219" s="170"/>
      <c r="AE219" s="170"/>
      <c r="AF219" s="170"/>
      <c r="AG219" s="170"/>
      <c r="AH219" s="170"/>
      <c r="AI219" s="170"/>
      <c r="AJ219" s="170"/>
      <c r="AK219" s="170"/>
      <c r="AL219" s="170"/>
      <c r="AM219" s="170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</row>
    <row r="220" spans="1:80" hidden="1" outlineLevel="2">
      <c r="A220" s="37">
        <f>ROW()</f>
        <v>220</v>
      </c>
      <c r="C220" s="32"/>
      <c r="N220" s="170"/>
      <c r="O220" s="170"/>
      <c r="P220" s="170"/>
      <c r="Q220" s="170"/>
      <c r="R220" s="170"/>
      <c r="S220" s="170"/>
      <c r="T220" s="170"/>
      <c r="U220" s="170"/>
      <c r="V220" s="170"/>
      <c r="W220" s="170"/>
      <c r="X220" s="170"/>
      <c r="Y220" s="170"/>
      <c r="Z220" s="170"/>
      <c r="AA220" s="170"/>
      <c r="AB220" s="170"/>
      <c r="AC220" s="170"/>
      <c r="AD220" s="170"/>
      <c r="AE220" s="170"/>
      <c r="AF220" s="170"/>
      <c r="AG220" s="170"/>
      <c r="AH220" s="170"/>
      <c r="AI220" s="170"/>
      <c r="AJ220" s="170"/>
      <c r="AK220" s="170"/>
      <c r="AL220" s="170"/>
      <c r="AM220" s="170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</row>
    <row r="221" spans="1:80" hidden="1" outlineLevel="2">
      <c r="A221" s="37">
        <f>ROW()</f>
        <v>221</v>
      </c>
      <c r="C221" s="32"/>
      <c r="N221" s="170"/>
      <c r="O221" s="170"/>
      <c r="P221" s="170"/>
      <c r="Q221" s="170"/>
      <c r="R221" s="170"/>
      <c r="S221" s="170"/>
      <c r="T221" s="170"/>
      <c r="U221" s="170"/>
      <c r="V221" s="170"/>
      <c r="W221" s="170"/>
      <c r="X221" s="170"/>
      <c r="Y221" s="170"/>
      <c r="Z221" s="170"/>
      <c r="AA221" s="170"/>
      <c r="AB221" s="170"/>
      <c r="AC221" s="170"/>
      <c r="AD221" s="170"/>
      <c r="AE221" s="170"/>
      <c r="AF221" s="170"/>
      <c r="AG221" s="170"/>
      <c r="AH221" s="170"/>
      <c r="AI221" s="170"/>
      <c r="AJ221" s="170"/>
      <c r="AK221" s="170"/>
      <c r="AL221" s="170"/>
      <c r="AM221" s="170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</row>
    <row r="222" spans="1:80" hidden="1" outlineLevel="2">
      <c r="A222" s="37">
        <f>ROW()</f>
        <v>222</v>
      </c>
      <c r="C222" s="32"/>
      <c r="N222" s="170"/>
      <c r="O222" s="170"/>
      <c r="P222" s="170"/>
      <c r="Q222" s="170"/>
      <c r="R222" s="170"/>
      <c r="S222" s="170"/>
      <c r="T222" s="170"/>
      <c r="U222" s="170"/>
      <c r="V222" s="170"/>
      <c r="W222" s="170"/>
      <c r="X222" s="170"/>
      <c r="Y222" s="170"/>
      <c r="Z222" s="170"/>
      <c r="AA222" s="170"/>
      <c r="AB222" s="170"/>
      <c r="AC222" s="170"/>
      <c r="AD222" s="170"/>
      <c r="AE222" s="170"/>
      <c r="AF222" s="170"/>
      <c r="AG222" s="170"/>
      <c r="AH222" s="170"/>
      <c r="AI222" s="170"/>
      <c r="AJ222" s="170"/>
      <c r="AK222" s="170"/>
      <c r="AL222" s="170"/>
      <c r="AM222" s="170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</row>
    <row r="223" spans="1:80" outlineLevel="1" collapsed="1">
      <c r="A223" s="37">
        <f>ROW()</f>
        <v>223</v>
      </c>
      <c r="C223" s="5"/>
      <c r="D223" s="309"/>
      <c r="E223" s="309"/>
      <c r="F223" s="33"/>
      <c r="G223" s="9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410"/>
      <c r="Z223" s="410"/>
      <c r="AA223" s="410"/>
      <c r="AB223" s="410"/>
      <c r="AC223" s="410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</row>
    <row r="224" spans="1:80" hidden="1" outlineLevel="2">
      <c r="A224" s="37">
        <f>ROW()</f>
        <v>224</v>
      </c>
      <c r="C224" s="32"/>
      <c r="D224" s="271"/>
      <c r="E224" s="271"/>
      <c r="F224" s="33"/>
      <c r="G224" s="9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410"/>
      <c r="Z224" s="410"/>
      <c r="AA224" s="410"/>
      <c r="AB224" s="410"/>
      <c r="AC224" s="410"/>
      <c r="AD224" s="170"/>
      <c r="AE224" s="170"/>
      <c r="AF224" s="170"/>
      <c r="AG224" s="170"/>
      <c r="AH224" s="170"/>
      <c r="AI224" s="170"/>
      <c r="AJ224" s="170"/>
      <c r="AK224" s="170"/>
      <c r="AL224" s="170"/>
      <c r="AM224" s="170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</row>
    <row r="225" spans="1:71" hidden="1" outlineLevel="2">
      <c r="A225" s="37">
        <f>ROW()</f>
        <v>225</v>
      </c>
      <c r="C225" s="32"/>
      <c r="D225" s="271"/>
      <c r="E225" s="271"/>
      <c r="F225" s="33"/>
      <c r="G225" s="9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410"/>
      <c r="Z225" s="410"/>
      <c r="AA225" s="410"/>
      <c r="AB225" s="410"/>
      <c r="AC225" s="410"/>
      <c r="AD225" s="170"/>
      <c r="AE225" s="170"/>
      <c r="AF225" s="170"/>
      <c r="AG225" s="170"/>
      <c r="AH225" s="170"/>
      <c r="AI225" s="170"/>
      <c r="AJ225" s="170"/>
      <c r="AK225" s="170"/>
      <c r="AL225" s="170"/>
      <c r="AM225" s="170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</row>
    <row r="226" spans="1:71" hidden="1" outlineLevel="2">
      <c r="A226" s="37">
        <f>ROW()</f>
        <v>226</v>
      </c>
      <c r="C226" s="32"/>
      <c r="D226" s="271"/>
      <c r="E226" s="271"/>
      <c r="F226" s="33"/>
      <c r="G226" s="9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410"/>
      <c r="Z226" s="410"/>
      <c r="AA226" s="410"/>
      <c r="AB226" s="410"/>
      <c r="AC226" s="410"/>
      <c r="AD226" s="170"/>
      <c r="AE226" s="170"/>
      <c r="AF226" s="170"/>
      <c r="AG226" s="170"/>
      <c r="AH226" s="170"/>
      <c r="AI226" s="170"/>
      <c r="AJ226" s="170"/>
      <c r="AK226" s="170"/>
      <c r="AL226" s="170"/>
      <c r="AM226" s="170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</row>
    <row r="227" spans="1:71" hidden="1" outlineLevel="2">
      <c r="A227" s="37">
        <f>ROW()</f>
        <v>227</v>
      </c>
      <c r="C227" s="32"/>
      <c r="D227" s="271"/>
      <c r="E227" s="271"/>
      <c r="F227" s="33"/>
      <c r="G227" s="9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410"/>
      <c r="Z227" s="410"/>
      <c r="AA227" s="410"/>
      <c r="AB227" s="410"/>
      <c r="AC227" s="410"/>
      <c r="AD227" s="170"/>
      <c r="AE227" s="170"/>
      <c r="AF227" s="170"/>
      <c r="AG227" s="170"/>
      <c r="AH227" s="170"/>
      <c r="AI227" s="170"/>
      <c r="AJ227" s="170"/>
      <c r="AK227" s="170"/>
      <c r="AL227" s="170"/>
      <c r="AM227" s="170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</row>
    <row r="228" spans="1:71" hidden="1" outlineLevel="2">
      <c r="A228" s="37">
        <f>ROW()</f>
        <v>228</v>
      </c>
      <c r="C228" s="32"/>
      <c r="D228" s="271"/>
      <c r="E228" s="271"/>
      <c r="F228" s="33"/>
      <c r="G228" s="9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410"/>
      <c r="Z228" s="410"/>
      <c r="AA228" s="410"/>
      <c r="AB228" s="410"/>
      <c r="AC228" s="410"/>
      <c r="AD228" s="170"/>
      <c r="AE228" s="170"/>
      <c r="AF228" s="170"/>
      <c r="AG228" s="170"/>
      <c r="AH228" s="170"/>
      <c r="AI228" s="170"/>
      <c r="AJ228" s="170"/>
      <c r="AK228" s="170"/>
      <c r="AL228" s="170"/>
      <c r="AM228" s="170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</row>
    <row r="229" spans="1:71" hidden="1" outlineLevel="2">
      <c r="A229" s="37">
        <f>ROW()</f>
        <v>229</v>
      </c>
      <c r="C229" s="32"/>
      <c r="D229" s="271"/>
      <c r="E229" s="271"/>
      <c r="F229" s="33"/>
      <c r="G229" s="9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410"/>
      <c r="Z229" s="410"/>
      <c r="AA229" s="410"/>
      <c r="AB229" s="410"/>
      <c r="AC229" s="410"/>
      <c r="AD229" s="170"/>
      <c r="AE229" s="170"/>
      <c r="AF229" s="170"/>
      <c r="AG229" s="170"/>
      <c r="AH229" s="170"/>
      <c r="AI229" s="170"/>
      <c r="AJ229" s="170"/>
      <c r="AK229" s="170"/>
      <c r="AL229" s="170"/>
      <c r="AM229" s="170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</row>
    <row r="230" spans="1:71" hidden="1" outlineLevel="2">
      <c r="A230" s="37">
        <f>ROW()</f>
        <v>230</v>
      </c>
      <c r="C230" s="32"/>
      <c r="D230" s="271"/>
      <c r="E230" s="271"/>
      <c r="F230" s="33"/>
      <c r="G230" s="9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410"/>
      <c r="Z230" s="410"/>
      <c r="AA230" s="410"/>
      <c r="AB230" s="410"/>
      <c r="AC230" s="410"/>
      <c r="AD230" s="170"/>
      <c r="AE230" s="170"/>
      <c r="AF230" s="170"/>
      <c r="AG230" s="170"/>
      <c r="AH230" s="170"/>
      <c r="AI230" s="170"/>
      <c r="AJ230" s="170"/>
      <c r="AK230" s="170"/>
      <c r="AL230" s="170"/>
      <c r="AM230" s="170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</row>
    <row r="231" spans="1:71" hidden="1" outlineLevel="2">
      <c r="A231" s="37">
        <f>ROW()</f>
        <v>231</v>
      </c>
      <c r="C231" s="32"/>
      <c r="D231" s="271"/>
      <c r="E231" s="271"/>
      <c r="F231" s="33"/>
      <c r="G231" s="9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410"/>
      <c r="Z231" s="410"/>
      <c r="AA231" s="410"/>
      <c r="AB231" s="410"/>
      <c r="AC231" s="410"/>
      <c r="AD231" s="170"/>
      <c r="AE231" s="170"/>
      <c r="AF231" s="170"/>
      <c r="AG231" s="170"/>
      <c r="AH231" s="170"/>
      <c r="AI231" s="170"/>
      <c r="AJ231" s="170"/>
      <c r="AK231" s="170"/>
      <c r="AL231" s="170"/>
      <c r="AM231" s="170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</row>
    <row r="232" spans="1:71" hidden="1" outlineLevel="2">
      <c r="A232" s="37">
        <f>ROW()</f>
        <v>232</v>
      </c>
      <c r="C232" s="32"/>
      <c r="D232" s="271"/>
      <c r="E232" s="271"/>
      <c r="F232" s="33"/>
      <c r="G232" s="9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410"/>
      <c r="Z232" s="410"/>
      <c r="AA232" s="410"/>
      <c r="AB232" s="410"/>
      <c r="AC232" s="410"/>
      <c r="AD232" s="170"/>
      <c r="AE232" s="170"/>
      <c r="AF232" s="170"/>
      <c r="AG232" s="170"/>
      <c r="AH232" s="170"/>
      <c r="AI232" s="170"/>
      <c r="AJ232" s="170"/>
      <c r="AK232" s="170"/>
      <c r="AL232" s="170"/>
      <c r="AM232" s="170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</row>
    <row r="233" spans="1:71" hidden="1" outlineLevel="2">
      <c r="A233" s="37">
        <f>ROW()</f>
        <v>233</v>
      </c>
      <c r="C233" s="32"/>
      <c r="D233" s="271"/>
      <c r="E233" s="271"/>
      <c r="F233" s="33"/>
      <c r="G233" s="9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410"/>
      <c r="Z233" s="410"/>
      <c r="AA233" s="410"/>
      <c r="AB233" s="410"/>
      <c r="AC233" s="410"/>
      <c r="AD233" s="170"/>
      <c r="AE233" s="170"/>
      <c r="AF233" s="170"/>
      <c r="AG233" s="170"/>
      <c r="AH233" s="170"/>
      <c r="AI233" s="170"/>
      <c r="AJ233" s="170"/>
      <c r="AK233" s="170"/>
      <c r="AL233" s="170"/>
      <c r="AM233" s="170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</row>
    <row r="234" spans="1:71" hidden="1" outlineLevel="2">
      <c r="A234" s="37">
        <f>ROW()</f>
        <v>234</v>
      </c>
      <c r="C234" s="32"/>
      <c r="D234" s="271"/>
      <c r="E234" s="271"/>
      <c r="F234" s="33"/>
      <c r="G234" s="9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410"/>
      <c r="Z234" s="410"/>
      <c r="AA234" s="410"/>
      <c r="AB234" s="410"/>
      <c r="AC234" s="410"/>
      <c r="AD234" s="170"/>
      <c r="AE234" s="170"/>
      <c r="AF234" s="170"/>
      <c r="AG234" s="170"/>
      <c r="AH234" s="170"/>
      <c r="AI234" s="170"/>
      <c r="AJ234" s="170"/>
      <c r="AK234" s="170"/>
      <c r="AL234" s="170"/>
      <c r="AM234" s="170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</row>
    <row r="235" spans="1:71" hidden="1" outlineLevel="2">
      <c r="A235" s="37">
        <f>ROW()</f>
        <v>235</v>
      </c>
      <c r="C235" s="32"/>
      <c r="D235" s="271"/>
      <c r="E235" s="271"/>
      <c r="F235" s="33"/>
      <c r="G235" s="9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410"/>
      <c r="Z235" s="410"/>
      <c r="AA235" s="410"/>
      <c r="AB235" s="410"/>
      <c r="AC235" s="410"/>
      <c r="AD235" s="170"/>
      <c r="AE235" s="170"/>
      <c r="AF235" s="170"/>
      <c r="AG235" s="170"/>
      <c r="AH235" s="170"/>
      <c r="AI235" s="170"/>
      <c r="AJ235" s="170"/>
      <c r="AK235" s="170"/>
      <c r="AL235" s="170"/>
      <c r="AM235" s="170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</row>
    <row r="236" spans="1:71" hidden="1" outlineLevel="2">
      <c r="A236" s="37">
        <f>ROW()</f>
        <v>236</v>
      </c>
      <c r="C236" s="32"/>
      <c r="D236" s="271"/>
      <c r="E236" s="271"/>
      <c r="F236" s="33"/>
      <c r="G236" s="9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410"/>
      <c r="Z236" s="410"/>
      <c r="AA236" s="410"/>
      <c r="AB236" s="410"/>
      <c r="AC236" s="410"/>
      <c r="AD236" s="170"/>
      <c r="AE236" s="170"/>
      <c r="AF236" s="170"/>
      <c r="AG236" s="170"/>
      <c r="AH236" s="170"/>
      <c r="AI236" s="170"/>
      <c r="AJ236" s="170"/>
      <c r="AK236" s="170"/>
      <c r="AL236" s="170"/>
      <c r="AM236" s="170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</row>
    <row r="237" spans="1:71" hidden="1" outlineLevel="2">
      <c r="A237" s="37">
        <f>ROW()</f>
        <v>237</v>
      </c>
      <c r="C237" s="32"/>
      <c r="D237" s="271"/>
      <c r="E237" s="271"/>
      <c r="F237" s="33"/>
      <c r="G237" s="9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410"/>
      <c r="Z237" s="410"/>
      <c r="AA237" s="410"/>
      <c r="AB237" s="410"/>
      <c r="AC237" s="410"/>
      <c r="AD237" s="170"/>
      <c r="AE237" s="170"/>
      <c r="AF237" s="170"/>
      <c r="AG237" s="170"/>
      <c r="AH237" s="170"/>
      <c r="AI237" s="170"/>
      <c r="AJ237" s="170"/>
      <c r="AK237" s="170"/>
      <c r="AL237" s="170"/>
      <c r="AM237" s="170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</row>
    <row r="238" spans="1:71" hidden="1" outlineLevel="2">
      <c r="A238" s="37">
        <f>ROW()</f>
        <v>238</v>
      </c>
      <c r="C238" s="32"/>
      <c r="D238" s="271"/>
      <c r="E238" s="271"/>
      <c r="F238" s="33"/>
      <c r="G238" s="9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410"/>
      <c r="Z238" s="410"/>
      <c r="AA238" s="410"/>
      <c r="AB238" s="410"/>
      <c r="AC238" s="410"/>
      <c r="AD238" s="170"/>
      <c r="AE238" s="170"/>
      <c r="AF238" s="170"/>
      <c r="AG238" s="170"/>
      <c r="AH238" s="170"/>
      <c r="AI238" s="170"/>
      <c r="AJ238" s="170"/>
      <c r="AK238" s="170"/>
      <c r="AL238" s="170"/>
      <c r="AM238" s="170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</row>
    <row r="239" spans="1:71" outlineLevel="1" collapsed="1">
      <c r="A239" s="37">
        <f>ROW()</f>
        <v>239</v>
      </c>
      <c r="C239" s="5"/>
      <c r="D239" s="309"/>
      <c r="E239" s="309"/>
      <c r="F239" s="33"/>
      <c r="G239" s="9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410"/>
      <c r="Z239" s="410"/>
      <c r="AA239" s="410"/>
      <c r="AB239" s="410"/>
      <c r="AC239" s="410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</row>
    <row r="240" spans="1:71" hidden="1" outlineLevel="2">
      <c r="A240" s="37">
        <f>ROW()</f>
        <v>240</v>
      </c>
      <c r="C240" s="32"/>
      <c r="D240" s="271"/>
      <c r="E240" s="271"/>
      <c r="F240" s="33"/>
      <c r="G240" s="9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410"/>
      <c r="Z240" s="410"/>
      <c r="AA240" s="410"/>
      <c r="AB240" s="410"/>
      <c r="AC240" s="410"/>
      <c r="AD240" s="170"/>
      <c r="AE240" s="170"/>
      <c r="AF240" s="170"/>
      <c r="AG240" s="170"/>
      <c r="AH240" s="170"/>
      <c r="AI240" s="170"/>
      <c r="AJ240" s="170"/>
      <c r="AK240" s="170"/>
      <c r="AL240" s="170"/>
      <c r="AM240" s="170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</row>
    <row r="241" spans="1:71" hidden="1" outlineLevel="2">
      <c r="A241" s="37">
        <f>ROW()</f>
        <v>241</v>
      </c>
      <c r="C241" s="32"/>
      <c r="D241" s="271"/>
      <c r="E241" s="271"/>
      <c r="F241" s="33"/>
      <c r="G241" s="9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410"/>
      <c r="Z241" s="410"/>
      <c r="AA241" s="410"/>
      <c r="AB241" s="410"/>
      <c r="AC241" s="410"/>
      <c r="AD241" s="170"/>
      <c r="AE241" s="170"/>
      <c r="AF241" s="170"/>
      <c r="AG241" s="170"/>
      <c r="AH241" s="170"/>
      <c r="AI241" s="170"/>
      <c r="AJ241" s="170"/>
      <c r="AK241" s="170"/>
      <c r="AL241" s="170"/>
      <c r="AM241" s="170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</row>
    <row r="242" spans="1:71" hidden="1" outlineLevel="2">
      <c r="A242" s="37">
        <f>ROW()</f>
        <v>242</v>
      </c>
      <c r="C242" s="32"/>
      <c r="D242" s="271"/>
      <c r="E242" s="271"/>
      <c r="F242" s="33"/>
      <c r="G242" s="9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410"/>
      <c r="Z242" s="410"/>
      <c r="AA242" s="410"/>
      <c r="AB242" s="410"/>
      <c r="AC242" s="410"/>
      <c r="AD242" s="170"/>
      <c r="AE242" s="170"/>
      <c r="AF242" s="170"/>
      <c r="AG242" s="170"/>
      <c r="AH242" s="170"/>
      <c r="AI242" s="170"/>
      <c r="AJ242" s="170"/>
      <c r="AK242" s="170"/>
      <c r="AL242" s="170"/>
      <c r="AM242" s="170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</row>
    <row r="243" spans="1:71" hidden="1" outlineLevel="2">
      <c r="A243" s="37">
        <f>ROW()</f>
        <v>243</v>
      </c>
      <c r="C243" s="32"/>
      <c r="D243" s="271"/>
      <c r="E243" s="271"/>
      <c r="F243" s="33"/>
      <c r="G243" s="9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410"/>
      <c r="Z243" s="410"/>
      <c r="AA243" s="410"/>
      <c r="AB243" s="410"/>
      <c r="AC243" s="410"/>
      <c r="AD243" s="170"/>
      <c r="AE243" s="170"/>
      <c r="AF243" s="170"/>
      <c r="AG243" s="170"/>
      <c r="AH243" s="170"/>
      <c r="AI243" s="170"/>
      <c r="AJ243" s="170"/>
      <c r="AK243" s="170"/>
      <c r="AL243" s="170"/>
      <c r="AM243" s="170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</row>
    <row r="244" spans="1:71" hidden="1" outlineLevel="2">
      <c r="A244" s="37">
        <f>ROW()</f>
        <v>244</v>
      </c>
      <c r="C244" s="32"/>
      <c r="D244" s="271"/>
      <c r="E244" s="271"/>
      <c r="F244" s="33"/>
      <c r="G244" s="9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410"/>
      <c r="Z244" s="410"/>
      <c r="AA244" s="410"/>
      <c r="AB244" s="410"/>
      <c r="AC244" s="410"/>
      <c r="AD244" s="170"/>
      <c r="AE244" s="170"/>
      <c r="AF244" s="170"/>
      <c r="AG244" s="170"/>
      <c r="AH244" s="170"/>
      <c r="AI244" s="170"/>
      <c r="AJ244" s="170"/>
      <c r="AK244" s="170"/>
      <c r="AL244" s="170"/>
      <c r="AM244" s="170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</row>
    <row r="245" spans="1:71" hidden="1" outlineLevel="2">
      <c r="A245" s="37">
        <f>ROW()</f>
        <v>245</v>
      </c>
      <c r="C245" s="32"/>
      <c r="D245" s="271"/>
      <c r="E245" s="271"/>
      <c r="F245" s="33"/>
      <c r="G245" s="9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410"/>
      <c r="Z245" s="410"/>
      <c r="AA245" s="410"/>
      <c r="AB245" s="410"/>
      <c r="AC245" s="410"/>
      <c r="AD245" s="170"/>
      <c r="AE245" s="170"/>
      <c r="AF245" s="170"/>
      <c r="AG245" s="170"/>
      <c r="AH245" s="170"/>
      <c r="AI245" s="170"/>
      <c r="AJ245" s="170"/>
      <c r="AK245" s="170"/>
      <c r="AL245" s="170"/>
      <c r="AM245" s="170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</row>
    <row r="246" spans="1:71" hidden="1" outlineLevel="2">
      <c r="A246" s="37">
        <f>ROW()</f>
        <v>246</v>
      </c>
      <c r="C246" s="32"/>
      <c r="D246" s="271"/>
      <c r="E246" s="271"/>
      <c r="F246" s="33"/>
      <c r="G246" s="9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410"/>
      <c r="Z246" s="410"/>
      <c r="AA246" s="410"/>
      <c r="AB246" s="410"/>
      <c r="AC246" s="410"/>
      <c r="AD246" s="170"/>
      <c r="AE246" s="170"/>
      <c r="AF246" s="170"/>
      <c r="AG246" s="170"/>
      <c r="AH246" s="170"/>
      <c r="AI246" s="170"/>
      <c r="AJ246" s="170"/>
      <c r="AK246" s="170"/>
      <c r="AL246" s="170"/>
      <c r="AM246" s="170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</row>
    <row r="247" spans="1:71" hidden="1" outlineLevel="2">
      <c r="A247" s="37">
        <f>ROW()</f>
        <v>247</v>
      </c>
      <c r="C247" s="32"/>
      <c r="D247" s="271"/>
      <c r="E247" s="271"/>
      <c r="F247" s="33"/>
      <c r="G247" s="9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410"/>
      <c r="Z247" s="410"/>
      <c r="AA247" s="410"/>
      <c r="AB247" s="410"/>
      <c r="AC247" s="410"/>
      <c r="AD247" s="170"/>
      <c r="AE247" s="170"/>
      <c r="AF247" s="170"/>
      <c r="AG247" s="170"/>
      <c r="AH247" s="170"/>
      <c r="AI247" s="170"/>
      <c r="AJ247" s="170"/>
      <c r="AK247" s="170"/>
      <c r="AL247" s="170"/>
      <c r="AM247" s="170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</row>
    <row r="248" spans="1:71" hidden="1" outlineLevel="2">
      <c r="A248" s="37">
        <f>ROW()</f>
        <v>248</v>
      </c>
      <c r="C248" s="32"/>
      <c r="D248" s="271"/>
      <c r="E248" s="271"/>
      <c r="F248" s="33"/>
      <c r="G248" s="9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410"/>
      <c r="Z248" s="410"/>
      <c r="AA248" s="410"/>
      <c r="AB248" s="410"/>
      <c r="AC248" s="410"/>
      <c r="AD248" s="170"/>
      <c r="AE248" s="170"/>
      <c r="AF248" s="170"/>
      <c r="AG248" s="170"/>
      <c r="AH248" s="170"/>
      <c r="AI248" s="170"/>
      <c r="AJ248" s="170"/>
      <c r="AK248" s="170"/>
      <c r="AL248" s="170"/>
      <c r="AM248" s="170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</row>
    <row r="249" spans="1:71" hidden="1" outlineLevel="2">
      <c r="A249" s="37">
        <f>ROW()</f>
        <v>249</v>
      </c>
      <c r="C249" s="32"/>
      <c r="D249" s="271"/>
      <c r="E249" s="271"/>
      <c r="F249" s="33"/>
      <c r="G249" s="9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410"/>
      <c r="Z249" s="410"/>
      <c r="AA249" s="410"/>
      <c r="AB249" s="410"/>
      <c r="AC249" s="410"/>
      <c r="AD249" s="170"/>
      <c r="AE249" s="170"/>
      <c r="AF249" s="170"/>
      <c r="AG249" s="170"/>
      <c r="AH249" s="170"/>
      <c r="AI249" s="170"/>
      <c r="AJ249" s="170"/>
      <c r="AK249" s="170"/>
      <c r="AL249" s="170"/>
      <c r="AM249" s="170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</row>
    <row r="250" spans="1:71" hidden="1" outlineLevel="2">
      <c r="A250" s="37">
        <f>ROW()</f>
        <v>250</v>
      </c>
      <c r="C250" s="32"/>
      <c r="D250" s="271"/>
      <c r="E250" s="271"/>
      <c r="F250" s="33"/>
      <c r="G250" s="9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410"/>
      <c r="Z250" s="410"/>
      <c r="AA250" s="410"/>
      <c r="AB250" s="410"/>
      <c r="AC250" s="410"/>
      <c r="AD250" s="170"/>
      <c r="AE250" s="170"/>
      <c r="AF250" s="170"/>
      <c r="AG250" s="170"/>
      <c r="AH250" s="170"/>
      <c r="AI250" s="170"/>
      <c r="AJ250" s="170"/>
      <c r="AK250" s="170"/>
      <c r="AL250" s="170"/>
      <c r="AM250" s="170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</row>
    <row r="251" spans="1:71" hidden="1" outlineLevel="2">
      <c r="A251" s="37">
        <f>ROW()</f>
        <v>251</v>
      </c>
      <c r="C251" s="32"/>
      <c r="D251" s="271"/>
      <c r="E251" s="271"/>
      <c r="F251" s="33"/>
      <c r="G251" s="9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410"/>
      <c r="Z251" s="410"/>
      <c r="AA251" s="410"/>
      <c r="AB251" s="410"/>
      <c r="AC251" s="410"/>
      <c r="AD251" s="170"/>
      <c r="AE251" s="170"/>
      <c r="AF251" s="170"/>
      <c r="AG251" s="170"/>
      <c r="AH251" s="170"/>
      <c r="AI251" s="170"/>
      <c r="AJ251" s="170"/>
      <c r="AK251" s="170"/>
      <c r="AL251" s="170"/>
      <c r="AM251" s="170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</row>
    <row r="252" spans="1:71" hidden="1" outlineLevel="2">
      <c r="A252" s="37">
        <f>ROW()</f>
        <v>252</v>
      </c>
      <c r="C252" s="32"/>
      <c r="D252" s="271"/>
      <c r="E252" s="271"/>
      <c r="F252" s="33"/>
      <c r="G252" s="9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410"/>
      <c r="Z252" s="410"/>
      <c r="AA252" s="410"/>
      <c r="AB252" s="410"/>
      <c r="AC252" s="410"/>
      <c r="AD252" s="170"/>
      <c r="AE252" s="170"/>
      <c r="AF252" s="170"/>
      <c r="AG252" s="170"/>
      <c r="AH252" s="170"/>
      <c r="AI252" s="170"/>
      <c r="AJ252" s="170"/>
      <c r="AK252" s="170"/>
      <c r="AL252" s="170"/>
      <c r="AM252" s="170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</row>
    <row r="253" spans="1:71" hidden="1" outlineLevel="2">
      <c r="A253" s="37">
        <f>ROW()</f>
        <v>253</v>
      </c>
      <c r="C253" s="32"/>
      <c r="D253" s="271"/>
      <c r="E253" s="271"/>
      <c r="F253" s="33"/>
      <c r="G253" s="9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410"/>
      <c r="Z253" s="410"/>
      <c r="AA253" s="410"/>
      <c r="AB253" s="410"/>
      <c r="AC253" s="410"/>
      <c r="AD253" s="170"/>
      <c r="AE253" s="170"/>
      <c r="AF253" s="170"/>
      <c r="AG253" s="170"/>
      <c r="AH253" s="170"/>
      <c r="AI253" s="170"/>
      <c r="AJ253" s="170"/>
      <c r="AK253" s="170"/>
      <c r="AL253" s="170"/>
      <c r="AM253" s="170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</row>
    <row r="254" spans="1:71" hidden="1" outlineLevel="2">
      <c r="A254" s="37">
        <f>ROW()</f>
        <v>254</v>
      </c>
      <c r="C254" s="32"/>
      <c r="D254" s="271"/>
      <c r="E254" s="271"/>
      <c r="F254" s="33"/>
      <c r="G254" s="9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410"/>
      <c r="Z254" s="410"/>
      <c r="AA254" s="410"/>
      <c r="AB254" s="410"/>
      <c r="AC254" s="410"/>
      <c r="AD254" s="170"/>
      <c r="AE254" s="170"/>
      <c r="AF254" s="170"/>
      <c r="AG254" s="170"/>
      <c r="AH254" s="170"/>
      <c r="AI254" s="170"/>
      <c r="AJ254" s="170"/>
      <c r="AK254" s="170"/>
      <c r="AL254" s="170"/>
      <c r="AM254" s="170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</row>
    <row r="255" spans="1:71" hidden="1" outlineLevel="2">
      <c r="A255" s="37">
        <f>ROW()</f>
        <v>255</v>
      </c>
      <c r="C255" s="32"/>
      <c r="D255" s="271"/>
      <c r="E255" s="271"/>
      <c r="F255" s="33"/>
      <c r="G255" s="9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410"/>
      <c r="Z255" s="410"/>
      <c r="AA255" s="410"/>
      <c r="AB255" s="410"/>
      <c r="AC255" s="410"/>
      <c r="AD255" s="170"/>
      <c r="AE255" s="170"/>
      <c r="AF255" s="170"/>
      <c r="AG255" s="170"/>
      <c r="AH255" s="170"/>
      <c r="AI255" s="170"/>
      <c r="AJ255" s="170"/>
      <c r="AK255" s="170"/>
      <c r="AL255" s="170"/>
      <c r="AM255" s="170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</row>
    <row r="256" spans="1:71" hidden="1" outlineLevel="2">
      <c r="A256" s="37">
        <f>ROW()</f>
        <v>256</v>
      </c>
      <c r="C256" s="32"/>
      <c r="D256" s="271"/>
      <c r="E256" s="271"/>
      <c r="F256" s="33"/>
      <c r="G256" s="9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410"/>
      <c r="Z256" s="410"/>
      <c r="AA256" s="410"/>
      <c r="AB256" s="410"/>
      <c r="AC256" s="410"/>
      <c r="AD256" s="170"/>
      <c r="AE256" s="170"/>
      <c r="AF256" s="170"/>
      <c r="AG256" s="170"/>
      <c r="AH256" s="170"/>
      <c r="AI256" s="170"/>
      <c r="AJ256" s="170"/>
      <c r="AK256" s="170"/>
      <c r="AL256" s="170"/>
      <c r="AM256" s="170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</row>
    <row r="257" spans="1:80" hidden="1" outlineLevel="2">
      <c r="A257" s="37">
        <f>ROW()</f>
        <v>257</v>
      </c>
      <c r="C257" s="32"/>
      <c r="D257" s="271"/>
      <c r="E257" s="271"/>
      <c r="F257" s="33"/>
      <c r="G257" s="9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410"/>
      <c r="Z257" s="410"/>
      <c r="AA257" s="410"/>
      <c r="AB257" s="410"/>
      <c r="AC257" s="410"/>
      <c r="AD257" s="170"/>
      <c r="AE257" s="170"/>
      <c r="AF257" s="170"/>
      <c r="AG257" s="170"/>
      <c r="AH257" s="170"/>
      <c r="AI257" s="170"/>
      <c r="AJ257" s="170"/>
      <c r="AK257" s="170"/>
      <c r="AL257" s="170"/>
      <c r="AM257" s="170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</row>
    <row r="258" spans="1:80" hidden="1" outlineLevel="2">
      <c r="A258" s="37">
        <f>ROW()</f>
        <v>258</v>
      </c>
      <c r="N258" s="170"/>
      <c r="O258" s="170"/>
      <c r="P258" s="170"/>
      <c r="Q258" s="170"/>
      <c r="R258" s="170"/>
      <c r="S258" s="170"/>
      <c r="T258" s="170"/>
      <c r="U258" s="170"/>
      <c r="V258" s="170"/>
      <c r="W258" s="170"/>
      <c r="X258" s="170"/>
      <c r="Y258" s="170"/>
      <c r="Z258" s="170"/>
      <c r="AA258" s="170"/>
      <c r="AB258" s="170"/>
      <c r="AC258" s="170"/>
      <c r="AD258" s="170"/>
      <c r="AE258" s="170"/>
      <c r="AF258" s="170"/>
      <c r="AG258" s="170"/>
      <c r="AH258" s="170"/>
      <c r="AI258" s="170"/>
      <c r="AJ258" s="170"/>
      <c r="AK258" s="170"/>
      <c r="AL258" s="170"/>
      <c r="AM258" s="170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</row>
    <row r="259" spans="1:80" outlineLevel="1">
      <c r="A259" s="37">
        <f>ROW()</f>
        <v>259</v>
      </c>
      <c r="B259" s="10" t="s">
        <v>340</v>
      </c>
      <c r="U259" s="10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</row>
    <row r="260" spans="1:80" outlineLevel="2">
      <c r="A260" s="37">
        <f>ROW()</f>
        <v>260</v>
      </c>
      <c r="C260" s="6" t="s">
        <v>341</v>
      </c>
      <c r="N260" s="1225">
        <v>541.99</v>
      </c>
      <c r="O260" s="1225">
        <v>609.803</v>
      </c>
      <c r="P260" s="1225">
        <v>711.15699999999993</v>
      </c>
      <c r="Q260" s="1225">
        <v>785.13300000000004</v>
      </c>
      <c r="R260" s="1225">
        <v>817.94</v>
      </c>
      <c r="S260" s="1225">
        <v>878.63999999999987</v>
      </c>
      <c r="T260" s="1225">
        <v>851.31</v>
      </c>
      <c r="U260" s="1225">
        <v>860.31</v>
      </c>
      <c r="V260" s="1225">
        <v>860.31</v>
      </c>
      <c r="W260" s="1225">
        <v>860.31</v>
      </c>
      <c r="X260" s="1225">
        <v>860.31</v>
      </c>
      <c r="Y260" s="1225">
        <v>736.43004691994508</v>
      </c>
      <c r="Z260" s="1225">
        <v>725.98004691994504</v>
      </c>
      <c r="AA260" s="1225">
        <v>724.48004691994504</v>
      </c>
      <c r="AB260" s="1225">
        <v>722.36004691994503</v>
      </c>
      <c r="AC260" s="1225">
        <v>722.36004691994503</v>
      </c>
      <c r="AD260" s="1225">
        <v>606.04999999999995</v>
      </c>
      <c r="AE260" s="1225">
        <v>591.04999999999995</v>
      </c>
      <c r="AF260" s="1225">
        <v>570.29</v>
      </c>
      <c r="AG260" s="1225">
        <v>503.58999999999986</v>
      </c>
      <c r="AH260" s="1225">
        <v>495.4899999999999</v>
      </c>
      <c r="AI260" s="1225">
        <v>523.6819202014284</v>
      </c>
      <c r="AJ260" s="1225">
        <v>532.48178321512705</v>
      </c>
      <c r="AK260" s="1225">
        <v>558.73747600650358</v>
      </c>
      <c r="AL260" s="1225">
        <v>556.60301609183932</v>
      </c>
      <c r="AM260" s="1225">
        <v>571.10301609183932</v>
      </c>
    </row>
    <row r="261" spans="1:80" outlineLevel="2">
      <c r="A261" s="37">
        <f>ROW()</f>
        <v>261</v>
      </c>
      <c r="C261" s="6" t="s">
        <v>342</v>
      </c>
      <c r="N261" s="1225">
        <v>525.6</v>
      </c>
      <c r="O261" s="1225">
        <v>545.84042298387101</v>
      </c>
      <c r="P261" s="1225">
        <v>599.51402748207897</v>
      </c>
      <c r="Q261" s="1225">
        <v>582.8725077926091</v>
      </c>
      <c r="R261" s="1225">
        <v>625.49015044802866</v>
      </c>
      <c r="S261" s="1225">
        <v>625.61981818181835</v>
      </c>
      <c r="T261" s="1225">
        <v>703.07361999999989</v>
      </c>
      <c r="U261" s="1225">
        <v>718.81721999999991</v>
      </c>
      <c r="V261" s="1225">
        <v>719.71722</v>
      </c>
      <c r="W261" s="1225">
        <v>725.84647266666479</v>
      </c>
      <c r="X261" s="1225">
        <v>732.52096124666491</v>
      </c>
      <c r="Y261" s="1225">
        <v>620.21091612342241</v>
      </c>
      <c r="Z261" s="1225">
        <v>610.56584589746808</v>
      </c>
      <c r="AA261" s="1225">
        <v>614.22122292745587</v>
      </c>
      <c r="AB261" s="1225">
        <v>618.01498711165596</v>
      </c>
      <c r="AC261" s="1225">
        <v>621.60618902231772</v>
      </c>
      <c r="AD261" s="1225">
        <v>555.28365103395424</v>
      </c>
      <c r="AE261" s="1225">
        <v>540.82318789116925</v>
      </c>
      <c r="AF261" s="1225">
        <v>521.6223232721519</v>
      </c>
      <c r="AG261" s="1225">
        <v>465.85241314241375</v>
      </c>
      <c r="AH261" s="1225">
        <v>459.55341507517284</v>
      </c>
      <c r="AI261" s="1225">
        <v>451.2857064223216</v>
      </c>
      <c r="AJ261" s="1225">
        <v>485.25765924568867</v>
      </c>
      <c r="AK261" s="1225">
        <v>516.47297197142973</v>
      </c>
      <c r="AL261" s="1225">
        <v>518.95674687836549</v>
      </c>
      <c r="AM261" s="1225">
        <v>533.13769626985106</v>
      </c>
    </row>
    <row r="262" spans="1:80">
      <c r="A262" s="278" t="s">
        <v>343</v>
      </c>
      <c r="B262" s="279"/>
      <c r="C262" s="279"/>
      <c r="D262" s="279"/>
      <c r="E262" s="279"/>
      <c r="F262" s="279"/>
      <c r="G262" s="279"/>
      <c r="H262" s="279"/>
      <c r="I262" s="279"/>
      <c r="J262" s="279"/>
      <c r="K262" s="279"/>
      <c r="L262" s="279"/>
      <c r="M262" s="279"/>
      <c r="N262" s="280"/>
      <c r="O262" s="280"/>
      <c r="P262" s="280"/>
      <c r="Q262" s="280"/>
      <c r="R262" s="280"/>
      <c r="S262" s="280"/>
      <c r="T262" s="280"/>
      <c r="U262" s="280"/>
      <c r="V262" s="280"/>
      <c r="W262" s="280"/>
      <c r="X262" s="280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</row>
    <row r="263" spans="1:80" outlineLevel="1">
      <c r="A263" s="37">
        <f>ROW()</f>
        <v>263</v>
      </c>
      <c r="B263" s="10"/>
      <c r="D263" s="4"/>
      <c r="E263" s="4"/>
      <c r="F263" s="4"/>
      <c r="G263" s="4"/>
      <c r="I263" s="267"/>
      <c r="J263" s="267"/>
      <c r="K263" s="267"/>
      <c r="L263" s="267"/>
      <c r="M263" s="267"/>
      <c r="N263" s="266"/>
      <c r="O263" s="266"/>
      <c r="P263" s="266"/>
      <c r="Q263" s="266"/>
      <c r="R263" s="266"/>
      <c r="S263" s="266"/>
      <c r="T263" s="266"/>
      <c r="U263" s="266"/>
      <c r="V263" s="266"/>
      <c r="W263" s="266"/>
      <c r="X263" s="266"/>
      <c r="Y263" s="266"/>
      <c r="Z263" s="266"/>
      <c r="AA263" s="266"/>
      <c r="AB263" s="266"/>
      <c r="AC263" s="266"/>
      <c r="AD263" s="266"/>
      <c r="AE263" s="266"/>
      <c r="AF263" s="266"/>
      <c r="AG263" s="266"/>
      <c r="AH263" s="266"/>
      <c r="AI263" s="266"/>
      <c r="AJ263" s="266"/>
      <c r="AK263" s="266"/>
      <c r="AL263" s="266"/>
      <c r="AM263" s="266"/>
      <c r="AV263" s="1247"/>
      <c r="AW263" s="4"/>
      <c r="AX263" s="4"/>
    </row>
    <row r="264" spans="1:80" outlineLevel="1" collapsed="1">
      <c r="A264" s="37">
        <f>ROW()</f>
        <v>264</v>
      </c>
      <c r="B264" s="10"/>
      <c r="C264" s="5"/>
      <c r="D264" s="4"/>
      <c r="E264" s="4"/>
      <c r="F264" s="4"/>
      <c r="G264" s="4"/>
      <c r="I264" s="267"/>
      <c r="J264" s="267"/>
      <c r="K264" s="267"/>
      <c r="L264" s="267"/>
      <c r="M264" s="267"/>
      <c r="N264" s="266"/>
      <c r="O264" s="266"/>
      <c r="P264" s="266"/>
      <c r="Q264" s="266"/>
      <c r="R264" s="266"/>
      <c r="S264" s="266"/>
      <c r="T264" s="266"/>
      <c r="U264" s="266"/>
      <c r="V264" s="266"/>
      <c r="W264" s="266"/>
      <c r="X264" s="266"/>
      <c r="Y264" s="266"/>
      <c r="Z264" s="266"/>
      <c r="AA264" s="266"/>
      <c r="AB264" s="266"/>
      <c r="AC264" s="266"/>
      <c r="AD264" s="266"/>
      <c r="AE264" s="266"/>
      <c r="AF264" s="266"/>
      <c r="AG264" s="266"/>
      <c r="AH264" s="266"/>
      <c r="AI264" s="266"/>
      <c r="AJ264" s="266"/>
      <c r="AK264" s="266"/>
      <c r="AL264" s="266"/>
      <c r="AM264" s="266"/>
      <c r="AV264" s="1247"/>
      <c r="AW264" s="1247"/>
      <c r="AX264" s="1247"/>
    </row>
    <row r="265" spans="1:80" hidden="1" outlineLevel="2">
      <c r="A265" s="37">
        <f>ROW()</f>
        <v>265</v>
      </c>
      <c r="C265" s="32"/>
      <c r="D265" s="1138"/>
      <c r="E265" s="170"/>
      <c r="F265" s="33"/>
      <c r="G265" s="9"/>
      <c r="N265" s="1138"/>
      <c r="O265" s="1138"/>
      <c r="P265" s="1138"/>
      <c r="Q265" s="1138"/>
      <c r="R265" s="1138"/>
      <c r="S265" s="1138"/>
      <c r="T265" s="1138"/>
      <c r="U265" s="1138"/>
      <c r="V265" s="1138"/>
      <c r="W265" s="1138"/>
      <c r="X265" s="1138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U265" s="36"/>
      <c r="AW265" s="1248"/>
      <c r="AX265" s="1248"/>
    </row>
    <row r="266" spans="1:80" hidden="1" outlineLevel="2">
      <c r="A266" s="37">
        <f>ROW()</f>
        <v>266</v>
      </c>
      <c r="C266" s="32"/>
      <c r="D266" s="1138"/>
      <c r="E266" s="170"/>
      <c r="F266" s="33"/>
      <c r="G266" s="9"/>
      <c r="N266" s="1138"/>
      <c r="O266" s="1138"/>
      <c r="P266" s="1138"/>
      <c r="Q266" s="1138"/>
      <c r="R266" s="1138"/>
      <c r="S266" s="1138"/>
      <c r="T266" s="1138"/>
      <c r="U266" s="1138"/>
      <c r="V266" s="1138"/>
      <c r="W266" s="1138"/>
      <c r="X266" s="1138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U266" s="36"/>
      <c r="AW266" s="1248"/>
      <c r="AX266" s="1248"/>
    </row>
    <row r="267" spans="1:80" hidden="1" outlineLevel="2">
      <c r="A267" s="37">
        <f>ROW()</f>
        <v>267</v>
      </c>
      <c r="C267" s="32"/>
      <c r="D267" s="1138"/>
      <c r="E267" s="170"/>
      <c r="F267" s="33"/>
      <c r="G267" s="9"/>
      <c r="N267" s="1138"/>
      <c r="O267" s="1138"/>
      <c r="P267" s="1138"/>
      <c r="Q267" s="1138"/>
      <c r="R267" s="1138"/>
      <c r="S267" s="1138"/>
      <c r="T267" s="1138"/>
      <c r="U267" s="1138"/>
      <c r="V267" s="1138"/>
      <c r="W267" s="1138"/>
      <c r="X267" s="1138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U267" s="36"/>
      <c r="AW267" s="1248"/>
      <c r="AX267" s="1248"/>
    </row>
    <row r="268" spans="1:80" hidden="1" outlineLevel="2">
      <c r="A268" s="37">
        <f>ROW()</f>
        <v>268</v>
      </c>
      <c r="C268" s="32"/>
      <c r="D268" s="1138"/>
      <c r="E268" s="170"/>
      <c r="F268" s="33"/>
      <c r="G268" s="9"/>
      <c r="N268" s="1138"/>
      <c r="O268" s="1138"/>
      <c r="P268" s="1138"/>
      <c r="Q268" s="1138"/>
      <c r="R268" s="1138"/>
      <c r="S268" s="1138"/>
      <c r="T268" s="1138"/>
      <c r="U268" s="1138"/>
      <c r="V268" s="1138"/>
      <c r="W268" s="1138"/>
      <c r="X268" s="1138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U268" s="36"/>
      <c r="AW268" s="1248"/>
      <c r="AX268" s="1248"/>
    </row>
    <row r="269" spans="1:80" hidden="1" outlineLevel="2">
      <c r="A269" s="37">
        <f>ROW()</f>
        <v>269</v>
      </c>
      <c r="C269" s="32"/>
      <c r="D269" s="1138"/>
      <c r="E269" s="170"/>
      <c r="F269" s="33"/>
      <c r="G269" s="9"/>
      <c r="N269" s="1138"/>
      <c r="O269" s="1138"/>
      <c r="P269" s="1138"/>
      <c r="Q269" s="1138"/>
      <c r="R269" s="1138"/>
      <c r="S269" s="1138"/>
      <c r="T269" s="1138"/>
      <c r="U269" s="1138"/>
      <c r="V269" s="1138"/>
      <c r="W269" s="1138"/>
      <c r="X269" s="1138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U269" s="36"/>
      <c r="AW269" s="1248"/>
      <c r="AX269" s="1248"/>
      <c r="AY269" s="33"/>
    </row>
    <row r="270" spans="1:80" hidden="1" outlineLevel="2">
      <c r="A270" s="37">
        <f>ROW()</f>
        <v>270</v>
      </c>
      <c r="C270" s="32"/>
      <c r="D270" s="1138"/>
      <c r="E270" s="170"/>
      <c r="F270" s="33"/>
      <c r="G270" s="9"/>
      <c r="N270" s="1138"/>
      <c r="O270" s="1138"/>
      <c r="P270" s="1138"/>
      <c r="Q270" s="1138"/>
      <c r="R270" s="1138"/>
      <c r="S270" s="1138"/>
      <c r="T270" s="1138"/>
      <c r="U270" s="1138"/>
      <c r="V270" s="1138"/>
      <c r="W270" s="1138"/>
      <c r="X270" s="1138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1249"/>
      <c r="AO270" s="1249"/>
      <c r="AP270" s="1249"/>
      <c r="AQ270" s="1249"/>
      <c r="AR270" s="1249"/>
      <c r="AS270" s="1249"/>
      <c r="AT270" s="1249"/>
      <c r="AW270" s="1248"/>
      <c r="AX270" s="1248"/>
      <c r="AY270" s="33"/>
    </row>
    <row r="271" spans="1:80" hidden="1" outlineLevel="2">
      <c r="A271" s="37">
        <f>ROW()</f>
        <v>271</v>
      </c>
      <c r="C271" s="32"/>
      <c r="D271" s="1138"/>
      <c r="E271" s="170"/>
      <c r="F271" s="33"/>
      <c r="G271" s="9"/>
      <c r="N271" s="1138"/>
      <c r="O271" s="1138"/>
      <c r="P271" s="1138"/>
      <c r="Q271" s="1138"/>
      <c r="R271" s="1138"/>
      <c r="S271" s="1138"/>
      <c r="T271" s="1138"/>
      <c r="U271" s="1138"/>
      <c r="V271" s="1138"/>
      <c r="W271" s="1138"/>
      <c r="X271" s="1138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1249"/>
      <c r="AO271" s="1249"/>
      <c r="AP271" s="1249"/>
      <c r="AQ271" s="1249"/>
      <c r="AR271" s="1249"/>
      <c r="AS271" s="1249"/>
      <c r="AT271" s="1249"/>
      <c r="AW271" s="1248"/>
      <c r="AX271" s="1248"/>
      <c r="AY271" s="33"/>
    </row>
    <row r="272" spans="1:80" hidden="1" outlineLevel="2">
      <c r="A272" s="37">
        <f>ROW()</f>
        <v>272</v>
      </c>
      <c r="C272" s="32"/>
      <c r="D272" s="1138"/>
      <c r="E272" s="170"/>
      <c r="F272" s="33"/>
      <c r="G272" s="9"/>
      <c r="N272" s="1138"/>
      <c r="O272" s="1138"/>
      <c r="P272" s="1138"/>
      <c r="Q272" s="1138"/>
      <c r="R272" s="1138"/>
      <c r="S272" s="1138"/>
      <c r="T272" s="1138"/>
      <c r="U272" s="1138"/>
      <c r="V272" s="1138"/>
      <c r="W272" s="1138"/>
      <c r="X272" s="1138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1249"/>
      <c r="AO272" s="1249"/>
      <c r="AP272" s="1249"/>
      <c r="AQ272" s="1249"/>
      <c r="AR272" s="1249"/>
      <c r="AS272" s="1249"/>
      <c r="AT272" s="1249"/>
      <c r="AW272" s="1248"/>
      <c r="AX272" s="1248"/>
      <c r="AY272" s="33"/>
    </row>
    <row r="273" spans="1:51" hidden="1" outlineLevel="2">
      <c r="A273" s="37">
        <f>ROW()</f>
        <v>273</v>
      </c>
      <c r="C273" s="32"/>
      <c r="D273" s="1138"/>
      <c r="E273" s="170"/>
      <c r="F273" s="33"/>
      <c r="G273" s="9"/>
      <c r="N273" s="1138"/>
      <c r="O273" s="1138"/>
      <c r="P273" s="1138"/>
      <c r="Q273" s="1138"/>
      <c r="R273" s="1138"/>
      <c r="S273" s="1138"/>
      <c r="T273" s="1138"/>
      <c r="U273" s="1138"/>
      <c r="V273" s="1138"/>
      <c r="W273" s="1138"/>
      <c r="X273" s="1138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1249"/>
      <c r="AO273" s="1249"/>
      <c r="AP273" s="1249"/>
      <c r="AQ273" s="1249"/>
      <c r="AR273" s="1249"/>
      <c r="AS273" s="1249"/>
      <c r="AT273" s="1249"/>
      <c r="AW273" s="1248"/>
      <c r="AX273" s="1248"/>
      <c r="AY273" s="33"/>
    </row>
    <row r="274" spans="1:51" hidden="1" outlineLevel="2">
      <c r="A274" s="37">
        <f>ROW()</f>
        <v>274</v>
      </c>
      <c r="C274" s="32"/>
      <c r="D274" s="1138"/>
      <c r="E274" s="170"/>
      <c r="F274" s="33"/>
      <c r="G274" s="9"/>
      <c r="N274" s="1138"/>
      <c r="O274" s="1138"/>
      <c r="P274" s="1138"/>
      <c r="Q274" s="1138"/>
      <c r="R274" s="1138"/>
      <c r="S274" s="1138"/>
      <c r="T274" s="1138"/>
      <c r="U274" s="1138"/>
      <c r="V274" s="1138"/>
      <c r="W274" s="1138"/>
      <c r="X274" s="1138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1249"/>
      <c r="AO274" s="1249"/>
      <c r="AP274" s="1249"/>
      <c r="AQ274" s="1249"/>
      <c r="AR274" s="1249"/>
      <c r="AS274" s="1249"/>
      <c r="AT274" s="1249"/>
      <c r="AW274" s="1248"/>
      <c r="AX274" s="1248"/>
    </row>
    <row r="275" spans="1:51" hidden="1" outlineLevel="2">
      <c r="A275" s="37">
        <f>ROW()</f>
        <v>275</v>
      </c>
      <c r="C275" s="32"/>
      <c r="D275" s="1138"/>
      <c r="E275" s="170"/>
      <c r="F275" s="33"/>
      <c r="G275" s="9"/>
      <c r="N275" s="1138"/>
      <c r="O275" s="1138"/>
      <c r="P275" s="1138"/>
      <c r="Q275" s="1138"/>
      <c r="R275" s="1138"/>
      <c r="S275" s="1138"/>
      <c r="T275" s="1138"/>
      <c r="U275" s="1138"/>
      <c r="V275" s="1138"/>
      <c r="W275" s="1138"/>
      <c r="X275" s="1138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1249"/>
      <c r="AO275" s="1249"/>
      <c r="AP275" s="1249"/>
      <c r="AQ275" s="1249"/>
      <c r="AR275" s="1249"/>
      <c r="AS275" s="1249"/>
      <c r="AT275" s="1249"/>
      <c r="AW275" s="1248"/>
      <c r="AX275" s="1248"/>
    </row>
    <row r="276" spans="1:51" hidden="1" outlineLevel="2">
      <c r="A276" s="37">
        <f>ROW()</f>
        <v>276</v>
      </c>
      <c r="C276" s="32"/>
      <c r="D276" s="1138"/>
      <c r="E276" s="170"/>
      <c r="F276" s="33"/>
      <c r="G276" s="9"/>
      <c r="N276" s="1138"/>
      <c r="O276" s="1138"/>
      <c r="P276" s="1138"/>
      <c r="Q276" s="1138"/>
      <c r="R276" s="1138"/>
      <c r="S276" s="1138"/>
      <c r="T276" s="1138"/>
      <c r="U276" s="1138"/>
      <c r="V276" s="1138"/>
      <c r="W276" s="1138"/>
      <c r="X276" s="1138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1249"/>
      <c r="AO276" s="1249"/>
      <c r="AP276" s="1249"/>
      <c r="AQ276" s="1249"/>
      <c r="AR276" s="1249"/>
      <c r="AS276" s="1249"/>
      <c r="AT276" s="1249"/>
      <c r="AW276" s="1248"/>
      <c r="AX276" s="1248"/>
    </row>
    <row r="277" spans="1:51" hidden="1" outlineLevel="2">
      <c r="A277" s="37">
        <f>ROW()</f>
        <v>277</v>
      </c>
      <c r="C277" s="32"/>
      <c r="D277" s="1138"/>
      <c r="E277" s="170"/>
      <c r="F277" s="33"/>
      <c r="G277" s="9"/>
      <c r="N277" s="1138"/>
      <c r="O277" s="1138"/>
      <c r="P277" s="1138"/>
      <c r="Q277" s="1138"/>
      <c r="R277" s="1138"/>
      <c r="S277" s="1138"/>
      <c r="T277" s="1138"/>
      <c r="U277" s="1138"/>
      <c r="V277" s="1138"/>
      <c r="W277" s="1138"/>
      <c r="X277" s="1138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1249"/>
      <c r="AO277" s="1249"/>
      <c r="AP277" s="1249"/>
      <c r="AQ277" s="1249"/>
      <c r="AR277" s="1249"/>
      <c r="AS277" s="1249"/>
      <c r="AT277" s="1249"/>
      <c r="AW277" s="1248"/>
      <c r="AX277" s="1248"/>
    </row>
    <row r="278" spans="1:51" hidden="1" outlineLevel="2">
      <c r="A278" s="37">
        <f>ROW()</f>
        <v>278</v>
      </c>
      <c r="C278" s="32"/>
      <c r="D278" s="1138"/>
      <c r="E278" s="170"/>
      <c r="F278" s="33"/>
      <c r="G278" s="9"/>
      <c r="N278" s="1138"/>
      <c r="O278" s="1138"/>
      <c r="P278" s="1138"/>
      <c r="Q278" s="1138"/>
      <c r="R278" s="1138"/>
      <c r="S278" s="1138"/>
      <c r="T278" s="1138"/>
      <c r="U278" s="1138"/>
      <c r="V278" s="1138"/>
      <c r="W278" s="1138"/>
      <c r="X278" s="1138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1249"/>
      <c r="AO278" s="1249"/>
      <c r="AP278" s="1249"/>
      <c r="AQ278" s="1249"/>
      <c r="AR278" s="1249"/>
      <c r="AS278" s="1249"/>
      <c r="AT278" s="1249"/>
      <c r="AW278" s="1248"/>
      <c r="AX278" s="1248"/>
    </row>
    <row r="279" spans="1:51" hidden="1" outlineLevel="2">
      <c r="A279" s="37">
        <f>ROW()</f>
        <v>279</v>
      </c>
      <c r="C279" s="32"/>
      <c r="D279" s="1138"/>
      <c r="E279" s="170"/>
      <c r="F279" s="33"/>
      <c r="G279" s="9"/>
      <c r="N279" s="1138"/>
      <c r="O279" s="1138"/>
      <c r="P279" s="1138"/>
      <c r="Q279" s="1138"/>
      <c r="R279" s="1138"/>
      <c r="S279" s="1138"/>
      <c r="T279" s="1138"/>
      <c r="U279" s="1138"/>
      <c r="V279" s="1138"/>
      <c r="W279" s="1138"/>
      <c r="X279" s="1138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1249"/>
      <c r="AO279" s="1249"/>
      <c r="AP279" s="1249"/>
      <c r="AQ279" s="1249"/>
      <c r="AR279" s="1249"/>
      <c r="AS279" s="1249"/>
      <c r="AT279" s="1249"/>
      <c r="AW279" s="1248"/>
      <c r="AX279" s="1248"/>
    </row>
    <row r="280" spans="1:51" hidden="1" outlineLevel="2">
      <c r="A280" s="37">
        <f>ROW()</f>
        <v>280</v>
      </c>
      <c r="C280" s="32"/>
      <c r="D280" s="1138"/>
      <c r="E280" s="170"/>
      <c r="F280" s="33"/>
      <c r="G280" s="9"/>
      <c r="N280" s="1138"/>
      <c r="O280" s="1138"/>
      <c r="P280" s="1138"/>
      <c r="Q280" s="1138"/>
      <c r="R280" s="1138"/>
      <c r="S280" s="1138"/>
      <c r="T280" s="1138"/>
      <c r="U280" s="1138"/>
      <c r="V280" s="1138"/>
      <c r="W280" s="1138"/>
      <c r="X280" s="1138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1249"/>
      <c r="AO280" s="1249"/>
      <c r="AP280" s="1249"/>
      <c r="AQ280" s="1249"/>
      <c r="AR280" s="1249"/>
      <c r="AS280" s="1249"/>
      <c r="AT280" s="1249"/>
      <c r="AW280" s="1248"/>
      <c r="AX280" s="1248"/>
    </row>
    <row r="281" spans="1:51" hidden="1" outlineLevel="2">
      <c r="A281" s="37">
        <f>ROW()</f>
        <v>281</v>
      </c>
      <c r="C281" s="32"/>
      <c r="D281" s="1138"/>
      <c r="E281" s="170"/>
      <c r="F281" s="33"/>
      <c r="G281" s="9"/>
      <c r="N281" s="1138"/>
      <c r="O281" s="1138"/>
      <c r="P281" s="1138"/>
      <c r="Q281" s="1138"/>
      <c r="R281" s="1138"/>
      <c r="S281" s="1138"/>
      <c r="T281" s="1138"/>
      <c r="U281" s="1138"/>
      <c r="V281" s="1138"/>
      <c r="W281" s="1138"/>
      <c r="X281" s="1138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1249"/>
      <c r="AO281" s="1249"/>
      <c r="AP281" s="1249"/>
      <c r="AQ281" s="1249"/>
      <c r="AR281" s="1249"/>
      <c r="AS281" s="1249"/>
      <c r="AT281" s="1249"/>
      <c r="AW281" s="1248"/>
      <c r="AX281" s="1248"/>
    </row>
    <row r="282" spans="1:51" outlineLevel="1" collapsed="1">
      <c r="A282" s="37">
        <f>ROW()</f>
        <v>282</v>
      </c>
      <c r="B282" s="10"/>
      <c r="C282" s="363"/>
      <c r="D282" s="1138"/>
      <c r="E282" s="170"/>
      <c r="F282" s="33"/>
      <c r="G282" s="9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1249"/>
      <c r="AO282" s="1249"/>
      <c r="AP282" s="1249"/>
      <c r="AQ282" s="1249"/>
      <c r="AR282" s="1249"/>
      <c r="AS282" s="1249"/>
      <c r="AT282" s="1249"/>
      <c r="AV282" s="1247"/>
      <c r="AW282" s="1247"/>
      <c r="AX282" s="1247"/>
    </row>
    <row r="283" spans="1:51" hidden="1" outlineLevel="2">
      <c r="A283" s="37">
        <f>ROW()</f>
        <v>283</v>
      </c>
      <c r="C283" s="32"/>
      <c r="D283" s="1138"/>
      <c r="E283" s="170"/>
      <c r="F283" s="33"/>
      <c r="G283" s="9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1138"/>
      <c r="Z283" s="1138"/>
      <c r="AA283" s="1138"/>
      <c r="AB283" s="1138"/>
      <c r="AC283" s="1138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1249"/>
      <c r="AO283" s="1249"/>
      <c r="AP283" s="1249"/>
      <c r="AQ283" s="1249"/>
      <c r="AR283" s="1249"/>
      <c r="AS283" s="1249"/>
      <c r="AT283" s="1249"/>
      <c r="AU283" s="99"/>
      <c r="AW283" s="1248"/>
      <c r="AX283" s="1250"/>
      <c r="AY283" s="1251"/>
    </row>
    <row r="284" spans="1:51" hidden="1" outlineLevel="2">
      <c r="A284" s="37">
        <f>ROW()</f>
        <v>284</v>
      </c>
      <c r="C284" s="32"/>
      <c r="D284" s="1138"/>
      <c r="E284" s="170"/>
      <c r="F284" s="33"/>
      <c r="G284" s="9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1138"/>
      <c r="Z284" s="1138"/>
      <c r="AA284" s="1138"/>
      <c r="AB284" s="1138"/>
      <c r="AC284" s="1138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1249"/>
      <c r="AO284" s="1249"/>
      <c r="AP284" s="1249"/>
      <c r="AQ284" s="1249"/>
      <c r="AR284" s="1249"/>
      <c r="AS284" s="1249"/>
      <c r="AT284" s="1249"/>
      <c r="AU284" s="99"/>
      <c r="AW284" s="1248"/>
      <c r="AX284" s="1248"/>
    </row>
    <row r="285" spans="1:51" hidden="1" outlineLevel="2">
      <c r="A285" s="37">
        <f>ROW()</f>
        <v>285</v>
      </c>
      <c r="C285" s="32"/>
      <c r="D285" s="1138"/>
      <c r="E285" s="170"/>
      <c r="F285" s="33"/>
      <c r="G285" s="9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1138"/>
      <c r="Z285" s="1138"/>
      <c r="AA285" s="1138"/>
      <c r="AB285" s="1138"/>
      <c r="AC285" s="1138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1249"/>
      <c r="AO285" s="1249"/>
      <c r="AP285" s="1249"/>
      <c r="AQ285" s="1249"/>
      <c r="AR285" s="1249"/>
      <c r="AS285" s="1249"/>
      <c r="AT285" s="1249"/>
      <c r="AU285" s="99"/>
      <c r="AW285" s="1248"/>
      <c r="AX285" s="1248"/>
    </row>
    <row r="286" spans="1:51" hidden="1" outlineLevel="2">
      <c r="A286" s="37">
        <f>ROW()</f>
        <v>286</v>
      </c>
      <c r="C286" s="32"/>
      <c r="D286" s="1138"/>
      <c r="E286" s="170"/>
      <c r="F286" s="33"/>
      <c r="G286" s="9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1138"/>
      <c r="Z286" s="1138"/>
      <c r="AA286" s="1138"/>
      <c r="AB286" s="1138"/>
      <c r="AC286" s="1138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1249"/>
      <c r="AO286" s="1249"/>
      <c r="AP286" s="1249"/>
      <c r="AQ286" s="1249"/>
      <c r="AR286" s="1249"/>
      <c r="AS286" s="1249"/>
      <c r="AT286" s="1249"/>
      <c r="AU286" s="99"/>
      <c r="AW286" s="1248"/>
      <c r="AX286" s="1248"/>
    </row>
    <row r="287" spans="1:51" hidden="1" outlineLevel="2">
      <c r="A287" s="37">
        <f>ROW()</f>
        <v>287</v>
      </c>
      <c r="C287" s="32"/>
      <c r="D287" s="1138"/>
      <c r="E287" s="170"/>
      <c r="F287" s="33"/>
      <c r="G287" s="9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1138"/>
      <c r="Z287" s="1138"/>
      <c r="AA287" s="1138"/>
      <c r="AB287" s="1138"/>
      <c r="AC287" s="1138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1249"/>
      <c r="AO287" s="1249"/>
      <c r="AP287" s="1249"/>
      <c r="AQ287" s="1249"/>
      <c r="AR287" s="1249"/>
      <c r="AS287" s="1249"/>
      <c r="AT287" s="1249"/>
      <c r="AU287" s="99"/>
      <c r="AW287" s="1248"/>
      <c r="AX287" s="1248"/>
    </row>
    <row r="288" spans="1:51" hidden="1" outlineLevel="2">
      <c r="A288" s="37">
        <f>ROW()</f>
        <v>288</v>
      </c>
      <c r="C288" s="32"/>
      <c r="D288" s="1138"/>
      <c r="E288" s="170"/>
      <c r="F288" s="33"/>
      <c r="G288" s="9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1138"/>
      <c r="Z288" s="1138"/>
      <c r="AA288" s="1138"/>
      <c r="AB288" s="1138"/>
      <c r="AC288" s="1138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1249"/>
      <c r="AO288" s="1249"/>
      <c r="AP288" s="1249"/>
      <c r="AQ288" s="1249"/>
      <c r="AR288" s="1249"/>
      <c r="AS288" s="1249"/>
      <c r="AT288" s="1249"/>
      <c r="AU288" s="99"/>
      <c r="AW288" s="1248"/>
      <c r="AX288" s="1248"/>
    </row>
    <row r="289" spans="1:51" hidden="1" outlineLevel="2">
      <c r="A289" s="37">
        <f>ROW()</f>
        <v>289</v>
      </c>
      <c r="C289" s="32"/>
      <c r="D289" s="1138"/>
      <c r="E289" s="170"/>
      <c r="F289" s="33"/>
      <c r="G289" s="9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1138"/>
      <c r="Z289" s="1138"/>
      <c r="AA289" s="1138"/>
      <c r="AB289" s="1138"/>
      <c r="AC289" s="1138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1249"/>
      <c r="AO289" s="1249"/>
      <c r="AP289" s="1249"/>
      <c r="AQ289" s="1249"/>
      <c r="AR289" s="1249"/>
      <c r="AS289" s="1249"/>
      <c r="AT289" s="1249"/>
      <c r="AU289" s="99"/>
      <c r="AW289" s="1248"/>
      <c r="AX289" s="1248"/>
      <c r="AY289" s="33"/>
    </row>
    <row r="290" spans="1:51" hidden="1" outlineLevel="2">
      <c r="A290" s="37">
        <f>ROW()</f>
        <v>290</v>
      </c>
      <c r="C290" s="32"/>
      <c r="D290" s="1138"/>
      <c r="E290" s="170"/>
      <c r="F290" s="33"/>
      <c r="G290" s="9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1138"/>
      <c r="Z290" s="1138"/>
      <c r="AA290" s="1138"/>
      <c r="AB290" s="1138"/>
      <c r="AC290" s="1138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1249"/>
      <c r="AO290" s="1249"/>
      <c r="AP290" s="1249"/>
      <c r="AQ290" s="1249"/>
      <c r="AR290" s="1249"/>
      <c r="AS290" s="1249"/>
      <c r="AT290" s="1249"/>
      <c r="AU290" s="99"/>
      <c r="AW290" s="1248"/>
      <c r="AX290" s="1248"/>
    </row>
    <row r="291" spans="1:51" hidden="1" outlineLevel="2">
      <c r="A291" s="37">
        <f>ROW()</f>
        <v>291</v>
      </c>
      <c r="C291" s="32"/>
      <c r="D291" s="1138"/>
      <c r="E291" s="170"/>
      <c r="F291" s="33"/>
      <c r="G291" s="9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1138"/>
      <c r="Z291" s="1138"/>
      <c r="AA291" s="1138"/>
      <c r="AB291" s="1138"/>
      <c r="AC291" s="1138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34"/>
      <c r="AO291" s="34"/>
      <c r="AP291" s="34"/>
      <c r="AQ291" s="34"/>
      <c r="AR291" s="34"/>
      <c r="AS291" s="34"/>
      <c r="AT291" s="34"/>
      <c r="AU291" s="99"/>
      <c r="AW291" s="1248"/>
      <c r="AX291" s="1248"/>
    </row>
    <row r="292" spans="1:51" hidden="1" outlineLevel="2">
      <c r="A292" s="37">
        <f>ROW()</f>
        <v>292</v>
      </c>
      <c r="C292" s="32"/>
      <c r="D292" s="1138"/>
      <c r="E292" s="170"/>
      <c r="F292" s="33"/>
      <c r="G292" s="9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1138"/>
      <c r="Z292" s="1138"/>
      <c r="AA292" s="1138"/>
      <c r="AB292" s="1138"/>
      <c r="AC292" s="1138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1226"/>
      <c r="AO292" s="1226"/>
      <c r="AP292" s="1226"/>
      <c r="AQ292" s="1226"/>
      <c r="AR292" s="1226"/>
      <c r="AS292" s="1226"/>
      <c r="AT292" s="1226"/>
      <c r="AU292" s="99"/>
      <c r="AW292" s="1248"/>
      <c r="AX292" s="1248"/>
    </row>
    <row r="293" spans="1:51" hidden="1" outlineLevel="2">
      <c r="A293" s="37">
        <f>ROW()</f>
        <v>293</v>
      </c>
      <c r="C293" s="32"/>
      <c r="D293" s="1138"/>
      <c r="E293" s="170"/>
      <c r="F293" s="33"/>
      <c r="G293" s="9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1138"/>
      <c r="Z293" s="1138"/>
      <c r="AA293" s="1138"/>
      <c r="AB293" s="1138"/>
      <c r="AC293" s="1138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34"/>
      <c r="AO293" s="34"/>
      <c r="AP293" s="34"/>
      <c r="AQ293" s="34"/>
      <c r="AR293" s="34"/>
      <c r="AS293" s="34"/>
      <c r="AT293" s="34"/>
      <c r="AU293" s="99"/>
      <c r="AW293" s="1248"/>
      <c r="AX293" s="1248"/>
    </row>
    <row r="294" spans="1:51" hidden="1" outlineLevel="2">
      <c r="A294" s="37">
        <f>ROW()</f>
        <v>294</v>
      </c>
      <c r="C294" s="32"/>
      <c r="D294" s="1138"/>
      <c r="E294" s="170"/>
      <c r="F294" s="33"/>
      <c r="G294" s="9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1138"/>
      <c r="Z294" s="1138"/>
      <c r="AA294" s="1138"/>
      <c r="AB294" s="1138"/>
      <c r="AC294" s="1138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1249"/>
      <c r="AO294" s="1249"/>
      <c r="AP294" s="1249"/>
      <c r="AQ294" s="1249"/>
      <c r="AR294" s="1249"/>
      <c r="AS294" s="1249"/>
      <c r="AT294" s="1249"/>
      <c r="AU294" s="99"/>
      <c r="AW294" s="1248"/>
      <c r="AX294" s="1248"/>
    </row>
    <row r="295" spans="1:51" hidden="1" outlineLevel="2">
      <c r="A295" s="37">
        <f>ROW()</f>
        <v>295</v>
      </c>
      <c r="C295" s="32"/>
      <c r="D295" s="1138"/>
      <c r="E295" s="170"/>
      <c r="F295" s="33"/>
      <c r="G295" s="9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1138"/>
      <c r="Z295" s="1138"/>
      <c r="AA295" s="1138"/>
      <c r="AB295" s="1138"/>
      <c r="AC295" s="1138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1249"/>
      <c r="AO295" s="1249"/>
      <c r="AP295" s="1249"/>
      <c r="AQ295" s="1249"/>
      <c r="AR295" s="1249"/>
      <c r="AS295" s="1249"/>
      <c r="AT295" s="1249"/>
      <c r="AU295" s="99"/>
      <c r="AW295" s="1248"/>
      <c r="AX295" s="1248"/>
    </row>
    <row r="296" spans="1:51" hidden="1" outlineLevel="2">
      <c r="A296" s="37">
        <f>ROW()</f>
        <v>296</v>
      </c>
      <c r="C296" s="32"/>
      <c r="D296" s="1138"/>
      <c r="E296" s="170"/>
      <c r="F296" s="33"/>
      <c r="G296" s="9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1138"/>
      <c r="Z296" s="1138"/>
      <c r="AA296" s="1138"/>
      <c r="AB296" s="1138"/>
      <c r="AC296" s="1138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1249"/>
      <c r="AO296" s="1249"/>
      <c r="AP296" s="1249"/>
      <c r="AQ296" s="1249"/>
      <c r="AR296" s="1249"/>
      <c r="AS296" s="1249"/>
      <c r="AT296" s="1249"/>
      <c r="AU296" s="99"/>
      <c r="AW296" s="1248"/>
      <c r="AX296" s="1248"/>
    </row>
    <row r="297" spans="1:51" hidden="1" outlineLevel="2">
      <c r="A297" s="37">
        <f>ROW()</f>
        <v>297</v>
      </c>
      <c r="C297" s="32"/>
      <c r="D297" s="1138"/>
      <c r="E297" s="170"/>
      <c r="F297" s="33"/>
      <c r="G297" s="9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1138"/>
      <c r="Z297" s="1138"/>
      <c r="AA297" s="1138"/>
      <c r="AB297" s="1138"/>
      <c r="AC297" s="1138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1249"/>
      <c r="AO297" s="1249"/>
      <c r="AP297" s="1249"/>
      <c r="AQ297" s="1249"/>
      <c r="AR297" s="1249"/>
      <c r="AS297" s="1249"/>
      <c r="AT297" s="1249"/>
      <c r="AU297" s="99"/>
      <c r="AW297" s="1248"/>
      <c r="AX297" s="1248"/>
    </row>
    <row r="298" spans="1:51" hidden="1" outlineLevel="2">
      <c r="A298" s="37">
        <f>ROW()</f>
        <v>298</v>
      </c>
      <c r="C298" s="32"/>
      <c r="D298" s="1138"/>
      <c r="E298" s="170"/>
      <c r="F298" s="33"/>
      <c r="G298" s="9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1138"/>
      <c r="Z298" s="1138"/>
      <c r="AA298" s="1138"/>
      <c r="AB298" s="1138"/>
      <c r="AC298" s="1138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1249"/>
      <c r="AO298" s="1249"/>
      <c r="AP298" s="1249"/>
      <c r="AQ298" s="1249"/>
      <c r="AR298" s="1249"/>
      <c r="AS298" s="1249"/>
      <c r="AT298" s="1249"/>
      <c r="AU298" s="99"/>
      <c r="AW298" s="1248"/>
      <c r="AX298" s="1248"/>
    </row>
    <row r="299" spans="1:51" hidden="1" outlineLevel="2">
      <c r="A299" s="37">
        <f>ROW()</f>
        <v>299</v>
      </c>
      <c r="C299" s="32"/>
      <c r="D299" s="1138"/>
      <c r="E299" s="170"/>
      <c r="F299" s="33"/>
      <c r="G299" s="9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1138"/>
      <c r="Z299" s="1138"/>
      <c r="AA299" s="1138"/>
      <c r="AB299" s="1138"/>
      <c r="AC299" s="1138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1249"/>
      <c r="AO299" s="1249"/>
      <c r="AP299" s="1249"/>
      <c r="AQ299" s="1249"/>
      <c r="AR299" s="1249"/>
      <c r="AS299" s="1249"/>
      <c r="AT299" s="1249"/>
      <c r="AU299" s="99"/>
      <c r="AW299" s="1248"/>
      <c r="AX299" s="1248"/>
    </row>
    <row r="300" spans="1:51" hidden="1" outlineLevel="2">
      <c r="A300" s="37">
        <f>ROW()</f>
        <v>300</v>
      </c>
      <c r="C300" s="32"/>
      <c r="D300" s="1138"/>
      <c r="E300" s="170"/>
      <c r="F300" s="33"/>
      <c r="G300" s="9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1138"/>
      <c r="Z300" s="1138"/>
      <c r="AA300" s="1138"/>
      <c r="AB300" s="1138"/>
      <c r="AC300" s="1138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1249"/>
      <c r="AO300" s="1249"/>
      <c r="AP300" s="1249"/>
      <c r="AQ300" s="1249"/>
      <c r="AR300" s="1249"/>
      <c r="AS300" s="1249"/>
      <c r="AT300" s="1249"/>
      <c r="AU300" s="99"/>
      <c r="AW300" s="1248"/>
      <c r="AX300" s="1248"/>
    </row>
    <row r="301" spans="1:51" hidden="1" outlineLevel="2">
      <c r="A301" s="37">
        <f>ROW()</f>
        <v>301</v>
      </c>
      <c r="C301" s="32"/>
      <c r="D301" s="1138"/>
      <c r="E301" s="170"/>
      <c r="F301" s="33"/>
      <c r="G301" s="9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1138"/>
      <c r="Z301" s="1138"/>
      <c r="AA301" s="1138"/>
      <c r="AB301" s="1138"/>
      <c r="AC301" s="1138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1249"/>
      <c r="AO301" s="1249"/>
      <c r="AP301" s="1249"/>
      <c r="AQ301" s="1249"/>
      <c r="AR301" s="1249"/>
      <c r="AS301" s="1249"/>
      <c r="AT301" s="1249"/>
      <c r="AU301" s="99"/>
      <c r="AW301" s="1248"/>
      <c r="AX301" s="1248"/>
    </row>
    <row r="302" spans="1:51" ht="14.25" customHeight="1" outlineLevel="1" collapsed="1">
      <c r="A302" s="37">
        <f>ROW()</f>
        <v>302</v>
      </c>
      <c r="B302" s="10"/>
      <c r="C302" s="363"/>
      <c r="D302" s="23"/>
      <c r="E302" s="4"/>
      <c r="F302" s="33"/>
      <c r="G302" s="9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</row>
    <row r="303" spans="1:51" hidden="1" outlineLevel="2">
      <c r="A303" s="37">
        <f>ROW()</f>
        <v>303</v>
      </c>
      <c r="C303" s="32"/>
      <c r="D303" s="1138"/>
      <c r="E303" s="1236"/>
      <c r="F303" s="33"/>
      <c r="G303" s="9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1138"/>
      <c r="AE303" s="1138"/>
      <c r="AF303" s="1138"/>
      <c r="AG303" s="1138"/>
      <c r="AH303" s="1138"/>
      <c r="AI303" s="23"/>
      <c r="AJ303" s="23"/>
      <c r="AK303" s="23"/>
      <c r="AL303" s="23"/>
      <c r="AM303" s="23"/>
      <c r="AN303" s="1249"/>
      <c r="AO303" s="1249"/>
      <c r="AP303" s="1249"/>
      <c r="AQ303" s="1249"/>
      <c r="AR303" s="1249"/>
      <c r="AS303" s="1249"/>
      <c r="AT303" s="1249"/>
      <c r="AU303" s="1249"/>
      <c r="AV303" s="1249"/>
      <c r="AW303" s="1249"/>
      <c r="AX303" s="1249"/>
    </row>
    <row r="304" spans="1:51" hidden="1" outlineLevel="2">
      <c r="A304" s="37">
        <f>ROW()</f>
        <v>304</v>
      </c>
      <c r="C304" s="32"/>
      <c r="D304" s="1138"/>
      <c r="E304" s="1236"/>
      <c r="F304" s="33"/>
      <c r="G304" s="9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1138"/>
      <c r="AE304" s="1138"/>
      <c r="AF304" s="1138"/>
      <c r="AG304" s="1138"/>
      <c r="AH304" s="1138"/>
      <c r="AI304" s="23"/>
      <c r="AJ304" s="23"/>
      <c r="AK304" s="23"/>
      <c r="AL304" s="23"/>
      <c r="AM304" s="23"/>
      <c r="AN304" s="1249"/>
      <c r="AO304" s="1249"/>
      <c r="AP304" s="1249"/>
      <c r="AQ304" s="1249"/>
      <c r="AR304" s="1249"/>
      <c r="AS304" s="1249"/>
      <c r="AT304" s="1249"/>
      <c r="AU304" s="1249"/>
      <c r="AV304" s="1249"/>
      <c r="AW304" s="1249"/>
      <c r="AX304" s="1249"/>
    </row>
    <row r="305" spans="1:50" hidden="1" outlineLevel="2">
      <c r="A305" s="37">
        <f>ROW()</f>
        <v>305</v>
      </c>
      <c r="C305" s="32"/>
      <c r="D305" s="1138"/>
      <c r="E305" s="1236"/>
      <c r="F305" s="33"/>
      <c r="G305" s="9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1138"/>
      <c r="AE305" s="1138"/>
      <c r="AF305" s="1138"/>
      <c r="AG305" s="1138"/>
      <c r="AH305" s="1138"/>
      <c r="AI305" s="23"/>
      <c r="AJ305" s="23"/>
      <c r="AK305" s="23"/>
      <c r="AL305" s="23"/>
      <c r="AM305" s="23"/>
      <c r="AN305" s="1249"/>
      <c r="AO305" s="1249"/>
      <c r="AP305" s="1249"/>
      <c r="AQ305" s="1249"/>
      <c r="AR305" s="1249"/>
      <c r="AS305" s="1249"/>
      <c r="AT305" s="1249"/>
      <c r="AU305" s="1249"/>
      <c r="AV305" s="1249"/>
      <c r="AW305" s="1249"/>
      <c r="AX305" s="1249"/>
    </row>
    <row r="306" spans="1:50" hidden="1" outlineLevel="2">
      <c r="A306" s="37">
        <f>ROW()</f>
        <v>306</v>
      </c>
      <c r="C306" s="32"/>
      <c r="D306" s="1138"/>
      <c r="E306" s="1236"/>
      <c r="F306" s="33"/>
      <c r="G306" s="9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1138"/>
      <c r="AE306" s="1138"/>
      <c r="AF306" s="1138"/>
      <c r="AG306" s="1138"/>
      <c r="AH306" s="1138"/>
      <c r="AI306" s="23"/>
      <c r="AJ306" s="23"/>
      <c r="AK306" s="23"/>
      <c r="AL306" s="23"/>
      <c r="AM306" s="23"/>
      <c r="AN306" s="1249"/>
      <c r="AO306" s="1249"/>
      <c r="AP306" s="1249"/>
      <c r="AQ306" s="1249"/>
      <c r="AR306" s="1249"/>
      <c r="AS306" s="1249"/>
      <c r="AT306" s="1249"/>
      <c r="AU306" s="1249"/>
      <c r="AV306" s="1249"/>
      <c r="AW306" s="1249"/>
      <c r="AX306" s="1249"/>
    </row>
    <row r="307" spans="1:50" hidden="1" outlineLevel="2">
      <c r="A307" s="37">
        <f>ROW()</f>
        <v>307</v>
      </c>
      <c r="C307" s="32"/>
      <c r="D307" s="1138"/>
      <c r="E307" s="1236"/>
      <c r="F307" s="33"/>
      <c r="G307" s="9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1138"/>
      <c r="AE307" s="1138"/>
      <c r="AF307" s="1138"/>
      <c r="AG307" s="1138"/>
      <c r="AH307" s="1138"/>
      <c r="AI307" s="23"/>
      <c r="AJ307" s="23"/>
      <c r="AK307" s="23"/>
      <c r="AL307" s="23"/>
      <c r="AM307" s="23"/>
      <c r="AN307" s="1249"/>
      <c r="AO307" s="1249"/>
      <c r="AP307" s="1249"/>
      <c r="AQ307" s="1249"/>
      <c r="AR307" s="1249"/>
      <c r="AS307" s="1249"/>
      <c r="AT307" s="1249"/>
      <c r="AU307" s="1249"/>
      <c r="AV307" s="1249"/>
      <c r="AW307" s="1249"/>
      <c r="AX307" s="1249"/>
    </row>
    <row r="308" spans="1:50" hidden="1" outlineLevel="2">
      <c r="A308" s="37">
        <f>ROW()</f>
        <v>308</v>
      </c>
      <c r="C308" s="32"/>
      <c r="D308" s="1138"/>
      <c r="E308" s="1236"/>
      <c r="F308" s="33"/>
      <c r="G308" s="9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1138"/>
      <c r="AE308" s="1138"/>
      <c r="AF308" s="1138"/>
      <c r="AG308" s="1138"/>
      <c r="AH308" s="1138"/>
      <c r="AI308" s="23"/>
      <c r="AJ308" s="23"/>
      <c r="AK308" s="23"/>
      <c r="AL308" s="23"/>
      <c r="AM308" s="23"/>
      <c r="AN308" s="1249"/>
      <c r="AO308" s="1249"/>
      <c r="AP308" s="1249"/>
      <c r="AQ308" s="1249"/>
      <c r="AR308" s="1249"/>
      <c r="AS308" s="1249"/>
      <c r="AT308" s="1249"/>
      <c r="AU308" s="1249"/>
      <c r="AV308" s="1249"/>
      <c r="AW308" s="1249"/>
      <c r="AX308" s="1249"/>
    </row>
    <row r="309" spans="1:50" hidden="1" outlineLevel="2">
      <c r="A309" s="37">
        <f>ROW()</f>
        <v>309</v>
      </c>
      <c r="C309" s="32"/>
      <c r="D309" s="1138"/>
      <c r="E309" s="1236"/>
      <c r="F309" s="33"/>
      <c r="G309" s="9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1138"/>
      <c r="AE309" s="1138"/>
      <c r="AF309" s="1138"/>
      <c r="AG309" s="1138"/>
      <c r="AH309" s="1138"/>
      <c r="AI309" s="23"/>
      <c r="AJ309" s="23"/>
      <c r="AK309" s="23"/>
      <c r="AL309" s="23"/>
      <c r="AM309" s="23"/>
      <c r="AN309" s="1249"/>
      <c r="AO309" s="1249"/>
      <c r="AP309" s="1249"/>
      <c r="AQ309" s="1249"/>
      <c r="AR309" s="1249"/>
      <c r="AS309" s="1249"/>
      <c r="AT309" s="1249"/>
      <c r="AU309" s="1249"/>
      <c r="AV309" s="1249"/>
      <c r="AW309" s="1249"/>
      <c r="AX309" s="1249"/>
    </row>
    <row r="310" spans="1:50" hidden="1" outlineLevel="2">
      <c r="A310" s="37">
        <f>ROW()</f>
        <v>310</v>
      </c>
      <c r="C310" s="32"/>
      <c r="D310" s="1138"/>
      <c r="E310" s="1236"/>
      <c r="F310" s="33"/>
      <c r="G310" s="9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1138"/>
      <c r="AE310" s="1138"/>
      <c r="AF310" s="1138"/>
      <c r="AG310" s="1138"/>
      <c r="AH310" s="1138"/>
      <c r="AI310" s="23"/>
      <c r="AJ310" s="23"/>
      <c r="AK310" s="23"/>
      <c r="AL310" s="23"/>
      <c r="AM310" s="23"/>
      <c r="AN310" s="1249"/>
      <c r="AO310" s="1249"/>
      <c r="AP310" s="1249"/>
      <c r="AQ310" s="1249"/>
      <c r="AR310" s="1249"/>
      <c r="AS310" s="1249"/>
      <c r="AT310" s="1249"/>
      <c r="AU310" s="1249"/>
      <c r="AV310" s="1249"/>
      <c r="AW310" s="1249"/>
      <c r="AX310" s="1249"/>
    </row>
    <row r="311" spans="1:50" hidden="1" outlineLevel="2">
      <c r="A311" s="37">
        <f>ROW()</f>
        <v>311</v>
      </c>
      <c r="C311" s="32"/>
      <c r="D311" s="1138"/>
      <c r="E311" s="1236"/>
      <c r="F311" s="33"/>
      <c r="G311" s="9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1138"/>
      <c r="AE311" s="1138"/>
      <c r="AF311" s="1138"/>
      <c r="AG311" s="1138"/>
      <c r="AH311" s="1138"/>
      <c r="AI311" s="23"/>
      <c r="AJ311" s="23"/>
      <c r="AK311" s="23"/>
      <c r="AL311" s="23"/>
      <c r="AM311" s="23"/>
      <c r="AN311" s="1249"/>
      <c r="AO311" s="1249"/>
      <c r="AP311" s="1249"/>
      <c r="AQ311" s="1249"/>
      <c r="AR311" s="1249"/>
      <c r="AS311" s="1249"/>
      <c r="AT311" s="1249"/>
      <c r="AU311" s="1249"/>
      <c r="AV311" s="1249"/>
      <c r="AW311" s="1249"/>
      <c r="AX311" s="1249"/>
    </row>
    <row r="312" spans="1:50" hidden="1" outlineLevel="2">
      <c r="A312" s="37">
        <f>ROW()</f>
        <v>312</v>
      </c>
      <c r="C312" s="32"/>
      <c r="D312" s="1138"/>
      <c r="E312" s="1236"/>
      <c r="F312" s="33"/>
      <c r="G312" s="9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1138"/>
      <c r="AE312" s="1138"/>
      <c r="AF312" s="1138"/>
      <c r="AG312" s="1138"/>
      <c r="AH312" s="1138"/>
      <c r="AI312" s="23"/>
      <c r="AJ312" s="23"/>
      <c r="AK312" s="23"/>
      <c r="AL312" s="23"/>
      <c r="AM312" s="23"/>
      <c r="AN312" s="1249"/>
      <c r="AO312" s="1249"/>
      <c r="AP312" s="1249"/>
      <c r="AQ312" s="1249"/>
      <c r="AR312" s="1249"/>
      <c r="AS312" s="1249"/>
      <c r="AT312" s="1249"/>
      <c r="AU312" s="1249"/>
      <c r="AV312" s="1249"/>
      <c r="AW312" s="1249"/>
      <c r="AX312" s="1249"/>
    </row>
    <row r="313" spans="1:50" hidden="1" outlineLevel="2">
      <c r="A313" s="37">
        <f>ROW()</f>
        <v>313</v>
      </c>
      <c r="C313" s="32"/>
      <c r="D313" s="1138"/>
      <c r="E313" s="1236"/>
      <c r="F313" s="33"/>
      <c r="G313" s="9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1138"/>
      <c r="AE313" s="1138"/>
      <c r="AF313" s="1138"/>
      <c r="AG313" s="1138"/>
      <c r="AH313" s="1138"/>
      <c r="AI313" s="23"/>
      <c r="AJ313" s="23"/>
      <c r="AK313" s="23"/>
      <c r="AL313" s="23"/>
      <c r="AM313" s="23"/>
      <c r="AN313" s="1249"/>
      <c r="AO313" s="1249"/>
      <c r="AP313" s="1249"/>
      <c r="AQ313" s="1249"/>
      <c r="AR313" s="1249"/>
      <c r="AS313" s="1249"/>
      <c r="AT313" s="1249"/>
      <c r="AU313" s="1249"/>
      <c r="AV313" s="1249"/>
      <c r="AW313" s="1249"/>
      <c r="AX313" s="1249"/>
    </row>
    <row r="314" spans="1:50" hidden="1" outlineLevel="2">
      <c r="A314" s="37">
        <f>ROW()</f>
        <v>314</v>
      </c>
      <c r="C314" s="32"/>
      <c r="D314" s="1138"/>
      <c r="E314" s="1236"/>
      <c r="F314" s="33"/>
      <c r="G314" s="9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1138"/>
      <c r="AE314" s="1138"/>
      <c r="AF314" s="1138"/>
      <c r="AG314" s="1138"/>
      <c r="AH314" s="1138"/>
      <c r="AI314" s="23"/>
      <c r="AJ314" s="23"/>
      <c r="AK314" s="23"/>
      <c r="AL314" s="23"/>
      <c r="AM314" s="23"/>
      <c r="AN314" s="1249"/>
      <c r="AO314" s="1249"/>
      <c r="AP314" s="1249"/>
      <c r="AQ314" s="1249"/>
      <c r="AR314" s="1249"/>
      <c r="AS314" s="1249"/>
      <c r="AT314" s="1249"/>
      <c r="AU314" s="1249"/>
      <c r="AV314" s="1249"/>
      <c r="AW314" s="1249"/>
      <c r="AX314" s="1249"/>
    </row>
    <row r="315" spans="1:50" hidden="1" outlineLevel="2">
      <c r="A315" s="37">
        <f>ROW()</f>
        <v>315</v>
      </c>
      <c r="C315" s="32"/>
      <c r="D315" s="1138"/>
      <c r="E315" s="1236"/>
      <c r="F315" s="33"/>
      <c r="G315" s="9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1138"/>
      <c r="AE315" s="1138"/>
      <c r="AF315" s="1138"/>
      <c r="AG315" s="1138"/>
      <c r="AH315" s="1138"/>
      <c r="AI315" s="23"/>
      <c r="AJ315" s="23"/>
      <c r="AK315" s="23"/>
      <c r="AL315" s="23"/>
      <c r="AM315" s="23"/>
      <c r="AN315" s="1249"/>
      <c r="AO315" s="1249"/>
      <c r="AP315" s="1249"/>
      <c r="AQ315" s="1249"/>
      <c r="AR315" s="1249"/>
      <c r="AS315" s="1249"/>
      <c r="AT315" s="1249"/>
      <c r="AU315" s="1249"/>
      <c r="AV315" s="1249"/>
      <c r="AW315" s="1249"/>
      <c r="AX315" s="1249"/>
    </row>
    <row r="316" spans="1:50" hidden="1" outlineLevel="2">
      <c r="A316" s="37">
        <f>ROW()</f>
        <v>316</v>
      </c>
      <c r="C316" s="32"/>
      <c r="D316" s="1138"/>
      <c r="E316" s="1236"/>
      <c r="F316" s="33"/>
      <c r="G316" s="9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1138"/>
      <c r="AE316" s="1138"/>
      <c r="AF316" s="1138"/>
      <c r="AG316" s="1138"/>
      <c r="AH316" s="1138"/>
      <c r="AI316" s="23"/>
      <c r="AJ316" s="23"/>
      <c r="AK316" s="23"/>
      <c r="AL316" s="23"/>
      <c r="AM316" s="23"/>
      <c r="AN316" s="1249"/>
      <c r="AO316" s="1249"/>
      <c r="AP316" s="1249"/>
      <c r="AQ316" s="1249"/>
      <c r="AR316" s="1249"/>
      <c r="AS316" s="1249"/>
      <c r="AT316" s="1249"/>
      <c r="AU316" s="1249"/>
      <c r="AV316" s="1249"/>
      <c r="AW316" s="1249"/>
      <c r="AX316" s="1249"/>
    </row>
    <row r="317" spans="1:50" hidden="1" outlineLevel="2">
      <c r="A317" s="37">
        <f>ROW()</f>
        <v>317</v>
      </c>
      <c r="C317" s="32"/>
      <c r="D317" s="1138"/>
      <c r="E317" s="1236"/>
      <c r="F317" s="33"/>
      <c r="G317" s="9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1138"/>
      <c r="AE317" s="1138"/>
      <c r="AF317" s="1138"/>
      <c r="AG317" s="1138"/>
      <c r="AH317" s="1138"/>
      <c r="AI317" s="23"/>
      <c r="AJ317" s="23"/>
      <c r="AK317" s="23"/>
      <c r="AL317" s="23"/>
      <c r="AM317" s="23"/>
      <c r="AN317" s="1249"/>
      <c r="AO317" s="1249"/>
      <c r="AP317" s="1249"/>
      <c r="AQ317" s="1249"/>
      <c r="AR317" s="1249"/>
      <c r="AS317" s="1249"/>
      <c r="AT317" s="1249"/>
      <c r="AU317" s="1249"/>
      <c r="AV317" s="1249"/>
      <c r="AW317" s="1249"/>
      <c r="AX317" s="1249"/>
    </row>
    <row r="318" spans="1:50" hidden="1" outlineLevel="2">
      <c r="A318" s="37">
        <f>ROW()</f>
        <v>318</v>
      </c>
      <c r="C318" s="32"/>
      <c r="D318" s="1138"/>
      <c r="E318" s="1236"/>
      <c r="F318" s="33"/>
      <c r="G318" s="9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1138"/>
      <c r="AE318" s="1138"/>
      <c r="AF318" s="1138"/>
      <c r="AG318" s="1138"/>
      <c r="AH318" s="1138"/>
      <c r="AI318" s="23"/>
      <c r="AJ318" s="23"/>
      <c r="AK318" s="23"/>
      <c r="AL318" s="23"/>
      <c r="AM318" s="23"/>
      <c r="AN318" s="1249"/>
      <c r="AO318" s="1249"/>
      <c r="AP318" s="1249"/>
      <c r="AQ318" s="1249"/>
      <c r="AR318" s="1249"/>
      <c r="AS318" s="1249"/>
      <c r="AT318" s="1249"/>
      <c r="AU318" s="1249"/>
      <c r="AV318" s="1249"/>
      <c r="AW318" s="1249"/>
      <c r="AX318" s="1249"/>
    </row>
    <row r="319" spans="1:50" hidden="1" outlineLevel="2">
      <c r="A319" s="37">
        <f>ROW()</f>
        <v>319</v>
      </c>
      <c r="C319" s="32"/>
      <c r="D319" s="1138"/>
      <c r="E319" s="1236"/>
      <c r="F319" s="33"/>
      <c r="G319" s="9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1138"/>
      <c r="AE319" s="1138"/>
      <c r="AF319" s="1138"/>
      <c r="AG319" s="1138"/>
      <c r="AH319" s="1138"/>
      <c r="AI319" s="23"/>
      <c r="AJ319" s="23"/>
      <c r="AK319" s="23"/>
      <c r="AL319" s="23"/>
      <c r="AM319" s="23"/>
      <c r="AN319" s="1249"/>
      <c r="AO319" s="1249"/>
      <c r="AP319" s="1249"/>
      <c r="AQ319" s="1249"/>
      <c r="AR319" s="1249"/>
      <c r="AS319" s="1249"/>
      <c r="AT319" s="1249"/>
      <c r="AU319" s="1249"/>
      <c r="AV319" s="1249"/>
      <c r="AW319" s="1249"/>
      <c r="AX319" s="1249"/>
    </row>
    <row r="320" spans="1:50" hidden="1" outlineLevel="2">
      <c r="A320" s="37">
        <f>ROW()</f>
        <v>320</v>
      </c>
      <c r="C320" s="32"/>
      <c r="D320" s="1138"/>
      <c r="E320" s="1236"/>
      <c r="F320" s="33"/>
      <c r="G320" s="9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1138"/>
      <c r="AE320" s="1138"/>
      <c r="AF320" s="1138"/>
      <c r="AG320" s="1138"/>
      <c r="AH320" s="1138"/>
      <c r="AI320" s="23"/>
      <c r="AJ320" s="23"/>
      <c r="AK320" s="23"/>
      <c r="AL320" s="23"/>
      <c r="AM320" s="23"/>
      <c r="AN320" s="1249"/>
      <c r="AO320" s="1249"/>
      <c r="AP320" s="1249"/>
      <c r="AQ320" s="1249"/>
      <c r="AR320" s="1249"/>
      <c r="AS320" s="1249"/>
      <c r="AT320" s="1249"/>
      <c r="AU320" s="1249"/>
      <c r="AV320" s="1249"/>
      <c r="AW320" s="1249"/>
      <c r="AX320" s="1249"/>
    </row>
    <row r="321" spans="1:50" hidden="1" outlineLevel="2">
      <c r="A321" s="37">
        <f>ROW()</f>
        <v>321</v>
      </c>
      <c r="C321" s="32"/>
      <c r="D321" s="1138"/>
      <c r="E321" s="1236"/>
      <c r="F321" s="33"/>
      <c r="G321" s="9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1138"/>
      <c r="AE321" s="1138"/>
      <c r="AF321" s="1138"/>
      <c r="AG321" s="1138"/>
      <c r="AH321" s="1138"/>
      <c r="AI321" s="23"/>
      <c r="AJ321" s="23"/>
      <c r="AK321" s="23"/>
      <c r="AL321" s="23"/>
      <c r="AM321" s="23"/>
      <c r="AN321" s="1249"/>
      <c r="AO321" s="1249"/>
      <c r="AP321" s="1249"/>
      <c r="AQ321" s="1249"/>
      <c r="AR321" s="1249"/>
      <c r="AS321" s="1249"/>
      <c r="AT321" s="1249"/>
      <c r="AU321" s="1249"/>
      <c r="AV321" s="1249"/>
      <c r="AW321" s="1249"/>
      <c r="AX321" s="1249"/>
    </row>
    <row r="322" spans="1:50" hidden="1" outlineLevel="2">
      <c r="A322" s="37">
        <f>ROW()</f>
        <v>322</v>
      </c>
      <c r="C322" s="32"/>
      <c r="D322" s="1138"/>
      <c r="E322" s="1236"/>
      <c r="F322" s="33"/>
      <c r="G322" s="9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1138"/>
      <c r="AE322" s="1138"/>
      <c r="AF322" s="1138"/>
      <c r="AG322" s="1138"/>
      <c r="AH322" s="1138"/>
      <c r="AI322" s="23"/>
      <c r="AJ322" s="23"/>
      <c r="AK322" s="23"/>
      <c r="AL322" s="23"/>
      <c r="AM322" s="23"/>
      <c r="AN322" s="1249"/>
      <c r="AO322" s="1249"/>
      <c r="AP322" s="1249"/>
      <c r="AQ322" s="1249"/>
      <c r="AR322" s="1249"/>
      <c r="AS322" s="1249"/>
      <c r="AT322" s="1249"/>
      <c r="AU322" s="1249"/>
      <c r="AV322" s="1249"/>
      <c r="AW322" s="1249"/>
      <c r="AX322" s="1249"/>
    </row>
    <row r="323" spans="1:50" outlineLevel="1" collapsed="1">
      <c r="A323" s="37">
        <f>ROW()</f>
        <v>323</v>
      </c>
      <c r="C323" s="363"/>
      <c r="D323" s="1230"/>
      <c r="E323" s="3"/>
      <c r="F323" s="1231"/>
      <c r="G323" s="9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1249"/>
      <c r="AO323" s="1249"/>
      <c r="AP323" s="1249"/>
      <c r="AQ323" s="1249"/>
      <c r="AR323" s="1249"/>
      <c r="AS323" s="1249"/>
      <c r="AT323" s="1249"/>
      <c r="AU323" s="1249"/>
      <c r="AV323" s="1249"/>
      <c r="AW323" s="1249"/>
      <c r="AX323" s="1249"/>
    </row>
    <row r="324" spans="1:50" hidden="1" outlineLevel="2">
      <c r="A324" s="37">
        <f>ROW()</f>
        <v>324</v>
      </c>
      <c r="C324" s="32"/>
      <c r="D324" s="1237"/>
      <c r="E324" s="410"/>
      <c r="F324" s="33"/>
      <c r="G324" s="9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1249"/>
      <c r="AO324" s="1249"/>
      <c r="AP324" s="1249"/>
      <c r="AQ324" s="1249"/>
      <c r="AR324" s="1249"/>
      <c r="AS324" s="1249"/>
      <c r="AT324" s="1249"/>
      <c r="AU324" s="1249"/>
      <c r="AV324" s="1249"/>
      <c r="AW324" s="1249"/>
      <c r="AX324" s="1249"/>
    </row>
    <row r="325" spans="1:50" hidden="1" outlineLevel="2">
      <c r="A325" s="37">
        <f>ROW()</f>
        <v>325</v>
      </c>
      <c r="C325" s="32"/>
      <c r="D325" s="1237"/>
      <c r="E325" s="410"/>
      <c r="F325" s="33"/>
      <c r="G325" s="9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1249"/>
      <c r="AO325" s="1249"/>
      <c r="AP325" s="1249"/>
      <c r="AQ325" s="1249"/>
      <c r="AR325" s="1249"/>
      <c r="AS325" s="1249"/>
      <c r="AT325" s="1249"/>
      <c r="AU325" s="1249"/>
      <c r="AV325" s="1249"/>
      <c r="AW325" s="1249"/>
      <c r="AX325" s="1249"/>
    </row>
    <row r="326" spans="1:50" hidden="1" outlineLevel="2">
      <c r="A326" s="37">
        <f>ROW()</f>
        <v>326</v>
      </c>
      <c r="C326" s="32"/>
      <c r="D326" s="1237"/>
      <c r="E326" s="410"/>
      <c r="F326" s="33"/>
      <c r="G326" s="9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1249"/>
      <c r="AO326" s="1249"/>
      <c r="AP326" s="1249"/>
      <c r="AQ326" s="1249"/>
      <c r="AR326" s="1249"/>
      <c r="AS326" s="1249"/>
      <c r="AT326" s="1249"/>
      <c r="AU326" s="1249"/>
      <c r="AV326" s="1249"/>
      <c r="AW326" s="1249"/>
      <c r="AX326" s="1249"/>
    </row>
    <row r="327" spans="1:50" hidden="1" outlineLevel="2">
      <c r="A327" s="37">
        <f>ROW()</f>
        <v>327</v>
      </c>
      <c r="C327" s="32"/>
      <c r="D327" s="1237"/>
      <c r="E327" s="410"/>
      <c r="F327" s="33"/>
      <c r="G327" s="9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1249"/>
      <c r="AO327" s="1249"/>
      <c r="AP327" s="1249"/>
      <c r="AQ327" s="1249"/>
      <c r="AR327" s="1249"/>
      <c r="AS327" s="1249"/>
      <c r="AT327" s="1249"/>
      <c r="AU327" s="1249"/>
      <c r="AV327" s="1249"/>
      <c r="AW327" s="1249"/>
      <c r="AX327" s="1249"/>
    </row>
    <row r="328" spans="1:50" hidden="1" outlineLevel="2">
      <c r="A328" s="37">
        <f>ROW()</f>
        <v>328</v>
      </c>
      <c r="C328" s="32"/>
      <c r="D328" s="1237"/>
      <c r="E328" s="410"/>
      <c r="F328" s="33"/>
      <c r="G328" s="9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1249"/>
      <c r="AO328" s="1249"/>
      <c r="AP328" s="1249"/>
      <c r="AQ328" s="1249"/>
      <c r="AR328" s="1249"/>
      <c r="AS328" s="1249"/>
      <c r="AT328" s="1249"/>
      <c r="AU328" s="1249"/>
      <c r="AV328" s="1249"/>
      <c r="AW328" s="1249"/>
      <c r="AX328" s="1249"/>
    </row>
    <row r="329" spans="1:50" hidden="1" outlineLevel="2">
      <c r="A329" s="37">
        <f>ROW()</f>
        <v>329</v>
      </c>
      <c r="C329" s="32"/>
      <c r="D329" s="1237"/>
      <c r="E329" s="410"/>
      <c r="F329" s="33"/>
      <c r="G329" s="9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1249"/>
      <c r="AO329" s="1249"/>
      <c r="AP329" s="1249"/>
      <c r="AQ329" s="1249"/>
      <c r="AR329" s="1249"/>
      <c r="AS329" s="1249"/>
      <c r="AT329" s="1249"/>
      <c r="AU329" s="1249"/>
      <c r="AV329" s="1249"/>
      <c r="AW329" s="1249"/>
      <c r="AX329" s="1249"/>
    </row>
    <row r="330" spans="1:50" hidden="1" outlineLevel="2">
      <c r="A330" s="37">
        <f>ROW()</f>
        <v>330</v>
      </c>
      <c r="C330" s="32"/>
      <c r="D330" s="1237"/>
      <c r="E330" s="410"/>
      <c r="F330" s="33"/>
      <c r="G330" s="9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1249"/>
      <c r="AO330" s="1249"/>
      <c r="AP330" s="1249"/>
      <c r="AQ330" s="1249"/>
      <c r="AR330" s="1249"/>
      <c r="AS330" s="1249"/>
      <c r="AT330" s="1249"/>
      <c r="AU330" s="1249"/>
      <c r="AV330" s="1249"/>
      <c r="AW330" s="1249"/>
      <c r="AX330" s="1249"/>
    </row>
    <row r="331" spans="1:50" hidden="1" outlineLevel="2">
      <c r="A331" s="37">
        <f>ROW()</f>
        <v>331</v>
      </c>
      <c r="C331" s="32"/>
      <c r="D331" s="1237"/>
      <c r="E331" s="410"/>
      <c r="F331" s="33"/>
      <c r="G331" s="9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1249"/>
      <c r="AO331" s="1249"/>
      <c r="AP331" s="1249"/>
      <c r="AQ331" s="1249"/>
      <c r="AR331" s="1249"/>
      <c r="AS331" s="1249"/>
      <c r="AT331" s="1249"/>
      <c r="AU331" s="1249"/>
      <c r="AV331" s="1249"/>
      <c r="AW331" s="1249"/>
      <c r="AX331" s="1249"/>
    </row>
    <row r="332" spans="1:50" hidden="1" outlineLevel="2">
      <c r="A332" s="37">
        <f>ROW()</f>
        <v>332</v>
      </c>
      <c r="C332" s="32"/>
      <c r="D332" s="1237"/>
      <c r="E332" s="410"/>
      <c r="F332" s="33"/>
      <c r="G332" s="9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1249"/>
      <c r="AO332" s="1249"/>
      <c r="AP332" s="1249"/>
      <c r="AQ332" s="1249"/>
      <c r="AR332" s="1249"/>
      <c r="AS332" s="1249"/>
      <c r="AT332" s="1249"/>
      <c r="AU332" s="1249"/>
      <c r="AV332" s="1249"/>
      <c r="AW332" s="1249"/>
      <c r="AX332" s="1249"/>
    </row>
    <row r="333" spans="1:50" hidden="1" outlineLevel="2">
      <c r="A333" s="37">
        <f>ROW()</f>
        <v>333</v>
      </c>
      <c r="C333" s="32"/>
      <c r="D333" s="1237"/>
      <c r="E333" s="410"/>
      <c r="F333" s="33"/>
      <c r="G333" s="9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1249"/>
      <c r="AO333" s="1249"/>
      <c r="AP333" s="1249"/>
      <c r="AQ333" s="1249"/>
      <c r="AR333" s="1249"/>
      <c r="AS333" s="1249"/>
      <c r="AT333" s="1249"/>
      <c r="AU333" s="1249"/>
      <c r="AV333" s="1249"/>
      <c r="AW333" s="1249"/>
      <c r="AX333" s="1249"/>
    </row>
    <row r="334" spans="1:50" hidden="1" outlineLevel="2">
      <c r="A334" s="37">
        <f>ROW()</f>
        <v>334</v>
      </c>
      <c r="C334" s="32"/>
      <c r="D334" s="1237"/>
      <c r="E334" s="410"/>
      <c r="F334" s="33"/>
      <c r="G334" s="9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1249"/>
      <c r="AO334" s="1249"/>
      <c r="AP334" s="1249"/>
      <c r="AQ334" s="1249"/>
      <c r="AR334" s="1249"/>
      <c r="AS334" s="1249"/>
      <c r="AT334" s="1249"/>
      <c r="AU334" s="1249"/>
      <c r="AV334" s="1249"/>
      <c r="AW334" s="1249"/>
      <c r="AX334" s="1249"/>
    </row>
    <row r="335" spans="1:50" hidden="1" outlineLevel="2">
      <c r="A335" s="37">
        <f>ROW()</f>
        <v>335</v>
      </c>
      <c r="C335" s="32"/>
      <c r="D335" s="1237"/>
      <c r="E335" s="410"/>
      <c r="F335" s="33"/>
      <c r="G335" s="9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1249"/>
      <c r="AO335" s="1249"/>
      <c r="AP335" s="1249"/>
      <c r="AQ335" s="1249"/>
      <c r="AR335" s="1249"/>
      <c r="AS335" s="1249"/>
      <c r="AT335" s="1249"/>
      <c r="AU335" s="1249"/>
      <c r="AV335" s="1249"/>
      <c r="AW335" s="1249"/>
      <c r="AX335" s="1249"/>
    </row>
    <row r="336" spans="1:50" hidden="1" outlineLevel="2">
      <c r="A336" s="37">
        <f>ROW()</f>
        <v>336</v>
      </c>
      <c r="C336" s="32"/>
      <c r="D336" s="1237"/>
      <c r="E336" s="410"/>
      <c r="F336" s="33"/>
      <c r="G336" s="9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1249"/>
      <c r="AO336" s="1249"/>
      <c r="AP336" s="1249"/>
      <c r="AQ336" s="1249"/>
      <c r="AR336" s="1249"/>
      <c r="AS336" s="1249"/>
      <c r="AT336" s="1249"/>
      <c r="AU336" s="1249"/>
      <c r="AV336" s="1249"/>
      <c r="AW336" s="1249"/>
      <c r="AX336" s="1249"/>
    </row>
    <row r="337" spans="1:50" hidden="1" outlineLevel="2">
      <c r="A337" s="37">
        <f>ROW()</f>
        <v>337</v>
      </c>
      <c r="C337" s="32"/>
      <c r="D337" s="1237"/>
      <c r="E337" s="410"/>
      <c r="F337" s="33"/>
      <c r="G337" s="9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1249"/>
      <c r="AO337" s="1249"/>
      <c r="AP337" s="1249"/>
      <c r="AQ337" s="1249"/>
      <c r="AR337" s="1249"/>
      <c r="AS337" s="1249"/>
      <c r="AT337" s="1249"/>
      <c r="AU337" s="1249"/>
      <c r="AV337" s="1249"/>
      <c r="AW337" s="1249"/>
      <c r="AX337" s="1249"/>
    </row>
    <row r="338" spans="1:50" hidden="1" outlineLevel="2">
      <c r="A338" s="37">
        <f>ROW()</f>
        <v>338</v>
      </c>
      <c r="C338" s="32"/>
      <c r="D338" s="1237"/>
      <c r="E338" s="410"/>
      <c r="F338" s="33"/>
      <c r="G338" s="9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1249"/>
      <c r="AO338" s="1249"/>
      <c r="AP338" s="1249"/>
      <c r="AQ338" s="1249"/>
      <c r="AR338" s="1249"/>
      <c r="AS338" s="1249"/>
      <c r="AT338" s="1249"/>
      <c r="AU338" s="1249"/>
      <c r="AV338" s="1249"/>
      <c r="AW338" s="1249"/>
      <c r="AX338" s="1249"/>
    </row>
    <row r="339" spans="1:50" hidden="1" outlineLevel="2">
      <c r="A339" s="37">
        <f>ROW()</f>
        <v>339</v>
      </c>
      <c r="C339" s="32"/>
      <c r="D339" s="1237"/>
      <c r="E339" s="410"/>
      <c r="F339" s="33"/>
      <c r="G339" s="9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1249"/>
      <c r="AO339" s="1249"/>
      <c r="AP339" s="1249"/>
      <c r="AQ339" s="1249"/>
      <c r="AR339" s="1249"/>
      <c r="AS339" s="1249"/>
      <c r="AT339" s="1249"/>
      <c r="AU339" s="1249"/>
      <c r="AV339" s="1249"/>
      <c r="AW339" s="1249"/>
      <c r="AX339" s="1249"/>
    </row>
    <row r="340" spans="1:50" hidden="1" outlineLevel="2">
      <c r="A340" s="37">
        <f>ROW()</f>
        <v>340</v>
      </c>
      <c r="C340" s="32"/>
      <c r="D340" s="1237"/>
      <c r="E340" s="410"/>
      <c r="F340" s="33"/>
      <c r="G340" s="9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1249"/>
      <c r="AO340" s="1249"/>
      <c r="AP340" s="1249"/>
      <c r="AQ340" s="1249"/>
      <c r="AR340" s="1249"/>
      <c r="AS340" s="1249"/>
      <c r="AT340" s="1249"/>
      <c r="AU340" s="1249"/>
      <c r="AV340" s="1249"/>
      <c r="AW340" s="1249"/>
      <c r="AX340" s="1249"/>
    </row>
    <row r="341" spans="1:50" hidden="1" outlineLevel="2">
      <c r="A341" s="37">
        <f>ROW()</f>
        <v>341</v>
      </c>
      <c r="C341" s="32"/>
      <c r="D341" s="1237"/>
      <c r="E341" s="410"/>
      <c r="F341" s="33"/>
      <c r="G341" s="9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1249"/>
      <c r="AO341" s="1249"/>
      <c r="AP341" s="1249"/>
      <c r="AQ341" s="1249"/>
      <c r="AR341" s="1249"/>
      <c r="AS341" s="1249"/>
      <c r="AT341" s="1249"/>
      <c r="AU341" s="1249"/>
      <c r="AV341" s="1249"/>
      <c r="AW341" s="1249"/>
      <c r="AX341" s="1249"/>
    </row>
    <row r="342" spans="1:50" hidden="1" outlineLevel="2">
      <c r="A342" s="37">
        <f>ROW()</f>
        <v>342</v>
      </c>
      <c r="C342" s="32"/>
      <c r="D342" s="1237"/>
      <c r="E342" s="410"/>
      <c r="F342" s="33"/>
      <c r="G342" s="9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1249"/>
      <c r="AO342" s="1249"/>
      <c r="AP342" s="1249"/>
      <c r="AQ342" s="1249"/>
      <c r="AR342" s="1249"/>
      <c r="AS342" s="1249"/>
      <c r="AT342" s="1249"/>
      <c r="AU342" s="1249"/>
      <c r="AV342" s="1249"/>
      <c r="AW342" s="1249"/>
      <c r="AX342" s="1249"/>
    </row>
    <row r="343" spans="1:50" hidden="1" outlineLevel="2">
      <c r="A343" s="37">
        <f>ROW()</f>
        <v>343</v>
      </c>
      <c r="C343" s="32"/>
      <c r="D343" s="1237"/>
      <c r="E343" s="410"/>
      <c r="F343" s="33"/>
      <c r="G343" s="9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1249"/>
      <c r="AO343" s="1249"/>
      <c r="AP343" s="1249"/>
      <c r="AQ343" s="1249"/>
      <c r="AR343" s="1249"/>
      <c r="AS343" s="1249"/>
      <c r="AT343" s="1249"/>
      <c r="AU343" s="1249"/>
      <c r="AV343" s="1249"/>
      <c r="AW343" s="1249"/>
      <c r="AX343" s="1249"/>
    </row>
    <row r="344" spans="1:50" hidden="1" outlineLevel="2">
      <c r="A344" s="37">
        <f>ROW()</f>
        <v>344</v>
      </c>
      <c r="C344" s="32"/>
      <c r="D344" s="1237"/>
      <c r="E344" s="410"/>
      <c r="F344" s="33"/>
      <c r="G344" s="9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1249"/>
      <c r="AO344" s="1249"/>
      <c r="AP344" s="1249"/>
      <c r="AQ344" s="1249"/>
      <c r="AR344" s="1249"/>
      <c r="AS344" s="1249"/>
      <c r="AT344" s="1249"/>
      <c r="AU344" s="1249"/>
      <c r="AV344" s="1249"/>
      <c r="AW344" s="1249"/>
      <c r="AX344" s="1249"/>
    </row>
    <row r="345" spans="1:50" hidden="1" outlineLevel="2">
      <c r="A345" s="37">
        <f>ROW()</f>
        <v>345</v>
      </c>
      <c r="C345" s="32"/>
      <c r="D345" s="1237"/>
      <c r="E345" s="410"/>
      <c r="F345" s="33"/>
      <c r="G345" s="9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1249"/>
      <c r="AO345" s="1249"/>
      <c r="AP345" s="1249"/>
      <c r="AQ345" s="1249"/>
      <c r="AR345" s="1249"/>
      <c r="AS345" s="1249"/>
      <c r="AT345" s="1249"/>
      <c r="AU345" s="1249"/>
      <c r="AV345" s="1249"/>
      <c r="AW345" s="1249"/>
      <c r="AX345" s="1249"/>
    </row>
    <row r="346" spans="1:50" hidden="1" outlineLevel="2">
      <c r="A346" s="37">
        <f>ROW()</f>
        <v>346</v>
      </c>
      <c r="C346" s="32"/>
      <c r="D346" s="1237"/>
      <c r="E346" s="410"/>
      <c r="F346" s="33"/>
      <c r="G346" s="9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1249"/>
      <c r="AO346" s="1249"/>
      <c r="AP346" s="1249"/>
      <c r="AQ346" s="1249"/>
      <c r="AR346" s="1249"/>
      <c r="AS346" s="1249"/>
      <c r="AT346" s="1249"/>
      <c r="AU346" s="1249"/>
      <c r="AV346" s="1249"/>
      <c r="AW346" s="1249"/>
      <c r="AX346" s="1249"/>
    </row>
    <row r="347" spans="1:50" hidden="1" outlineLevel="2">
      <c r="A347" s="37">
        <f>ROW()</f>
        <v>347</v>
      </c>
      <c r="C347" s="32"/>
      <c r="D347" s="1237"/>
      <c r="E347" s="410"/>
      <c r="F347" s="33"/>
      <c r="G347" s="9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1249"/>
      <c r="AO347" s="1249"/>
      <c r="AP347" s="1249"/>
      <c r="AQ347" s="1249"/>
      <c r="AR347" s="1249"/>
      <c r="AS347" s="1249"/>
      <c r="AT347" s="1249"/>
      <c r="AU347" s="1249"/>
      <c r="AV347" s="1249"/>
      <c r="AW347" s="1249"/>
      <c r="AX347" s="1249"/>
    </row>
    <row r="348" spans="1:50" hidden="1" outlineLevel="2">
      <c r="A348" s="37">
        <f>ROW()</f>
        <v>348</v>
      </c>
      <c r="C348" s="32"/>
      <c r="D348" s="1237"/>
      <c r="E348" s="410"/>
      <c r="F348" s="33"/>
      <c r="G348" s="9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1249"/>
      <c r="AO348" s="1249"/>
      <c r="AP348" s="1249"/>
      <c r="AQ348" s="1249"/>
      <c r="AR348" s="1249"/>
      <c r="AS348" s="1249"/>
      <c r="AT348" s="1249"/>
      <c r="AU348" s="1249"/>
      <c r="AV348" s="1249"/>
      <c r="AW348" s="1249"/>
      <c r="AX348" s="1249"/>
    </row>
    <row r="349" spans="1:50" hidden="1" outlineLevel="2">
      <c r="A349" s="37">
        <f>ROW()</f>
        <v>349</v>
      </c>
      <c r="C349" s="32"/>
      <c r="D349" s="1237"/>
      <c r="E349" s="410"/>
      <c r="F349" s="33"/>
      <c r="G349" s="9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1249"/>
      <c r="AO349" s="1249"/>
      <c r="AP349" s="1249"/>
      <c r="AQ349" s="1249"/>
      <c r="AR349" s="1249"/>
      <c r="AS349" s="1249"/>
      <c r="AT349" s="1249"/>
      <c r="AU349" s="1249"/>
      <c r="AV349" s="1249"/>
      <c r="AW349" s="1249"/>
      <c r="AX349" s="1249"/>
    </row>
    <row r="350" spans="1:50" hidden="1" outlineLevel="2">
      <c r="A350" s="37">
        <f>ROW()</f>
        <v>350</v>
      </c>
      <c r="C350" s="32"/>
      <c r="D350" s="1237"/>
      <c r="E350" s="410"/>
      <c r="F350" s="33"/>
      <c r="G350" s="9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1249"/>
      <c r="AO350" s="1249"/>
      <c r="AP350" s="1249"/>
      <c r="AQ350" s="1249"/>
      <c r="AR350" s="1249"/>
      <c r="AS350" s="1249"/>
      <c r="AT350" s="1249"/>
      <c r="AU350" s="1249"/>
      <c r="AV350" s="1249"/>
      <c r="AW350" s="1249"/>
      <c r="AX350" s="1249"/>
    </row>
    <row r="351" spans="1:50" hidden="1" outlineLevel="2">
      <c r="A351" s="37">
        <f>ROW()</f>
        <v>351</v>
      </c>
      <c r="C351" s="32"/>
      <c r="D351" s="1237"/>
      <c r="E351" s="410"/>
      <c r="F351" s="33"/>
      <c r="G351" s="9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1249"/>
      <c r="AO351" s="1249"/>
      <c r="AP351" s="1249"/>
      <c r="AQ351" s="1249"/>
      <c r="AR351" s="1249"/>
      <c r="AS351" s="1249"/>
      <c r="AT351" s="1249"/>
      <c r="AU351" s="1249"/>
      <c r="AV351" s="1249"/>
      <c r="AW351" s="1249"/>
      <c r="AX351" s="1249"/>
    </row>
    <row r="352" spans="1:50" hidden="1" outlineLevel="2">
      <c r="A352" s="37">
        <f>ROW()</f>
        <v>352</v>
      </c>
      <c r="C352" s="32"/>
      <c r="D352" s="1237"/>
      <c r="E352" s="410"/>
      <c r="F352" s="33"/>
      <c r="G352" s="9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1249"/>
      <c r="AO352" s="1249"/>
      <c r="AP352" s="1249"/>
      <c r="AQ352" s="1249"/>
      <c r="AR352" s="1249"/>
      <c r="AS352" s="1249"/>
      <c r="AT352" s="1249"/>
      <c r="AU352" s="1249"/>
      <c r="AV352" s="1249"/>
      <c r="AW352" s="1249"/>
      <c r="AX352" s="1249"/>
    </row>
    <row r="353" spans="1:50" hidden="1" outlineLevel="2">
      <c r="A353" s="37">
        <f>ROW()</f>
        <v>353</v>
      </c>
      <c r="C353" s="32"/>
      <c r="D353" s="1237"/>
      <c r="E353" s="410"/>
      <c r="F353" s="33"/>
      <c r="G353" s="9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1249"/>
      <c r="AO353" s="1249"/>
      <c r="AP353" s="1249"/>
      <c r="AQ353" s="1249"/>
      <c r="AR353" s="1249"/>
      <c r="AS353" s="1249"/>
      <c r="AT353" s="1249"/>
      <c r="AU353" s="1249"/>
      <c r="AV353" s="1249"/>
      <c r="AW353" s="1249"/>
      <c r="AX353" s="1249"/>
    </row>
    <row r="354" spans="1:50" hidden="1" outlineLevel="2">
      <c r="A354" s="37">
        <f>ROW()</f>
        <v>354</v>
      </c>
      <c r="C354" s="32"/>
      <c r="D354" s="1237"/>
      <c r="E354" s="410"/>
      <c r="F354" s="33"/>
      <c r="G354" s="9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1249"/>
      <c r="AO354" s="1249"/>
      <c r="AP354" s="1249"/>
      <c r="AQ354" s="1249"/>
      <c r="AR354" s="1249"/>
      <c r="AS354" s="1249"/>
      <c r="AT354" s="1249"/>
      <c r="AU354" s="1249"/>
      <c r="AV354" s="1249"/>
      <c r="AW354" s="1249"/>
      <c r="AX354" s="1249"/>
    </row>
    <row r="355" spans="1:50" hidden="1" outlineLevel="2">
      <c r="A355" s="37">
        <f>ROW()</f>
        <v>355</v>
      </c>
      <c r="C355" s="32"/>
      <c r="D355" s="1237"/>
      <c r="E355" s="410"/>
      <c r="F355" s="33"/>
      <c r="G355" s="9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1249"/>
      <c r="AO355" s="1249"/>
      <c r="AP355" s="1249"/>
      <c r="AQ355" s="1249"/>
      <c r="AR355" s="1249"/>
      <c r="AS355" s="1249"/>
      <c r="AT355" s="1249"/>
      <c r="AU355" s="1249"/>
      <c r="AV355" s="1249"/>
      <c r="AW355" s="1249"/>
      <c r="AX355" s="1249"/>
    </row>
    <row r="356" spans="1:50" hidden="1" outlineLevel="2">
      <c r="A356" s="37">
        <f>ROW()</f>
        <v>356</v>
      </c>
      <c r="C356" s="32"/>
      <c r="D356" s="1237"/>
      <c r="E356" s="410"/>
      <c r="F356" s="33"/>
      <c r="G356" s="9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1249"/>
      <c r="AO356" s="1249"/>
      <c r="AP356" s="1249"/>
      <c r="AQ356" s="1249"/>
      <c r="AR356" s="1249"/>
      <c r="AS356" s="1249"/>
      <c r="AT356" s="1249"/>
      <c r="AU356" s="1249"/>
      <c r="AV356" s="1249"/>
      <c r="AW356" s="1249"/>
      <c r="AX356" s="1249"/>
    </row>
    <row r="357" spans="1:50" hidden="1" outlineLevel="2">
      <c r="A357" s="37">
        <f>ROW()</f>
        <v>357</v>
      </c>
      <c r="C357" s="32"/>
      <c r="D357" s="1237"/>
      <c r="E357" s="410"/>
      <c r="F357" s="33"/>
      <c r="G357" s="9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1249"/>
      <c r="AO357" s="1249"/>
      <c r="AP357" s="1249"/>
      <c r="AQ357" s="1249"/>
      <c r="AR357" s="1249"/>
      <c r="AS357" s="1249"/>
      <c r="AT357" s="1249"/>
      <c r="AU357" s="1249"/>
      <c r="AV357" s="1249"/>
      <c r="AW357" s="1249"/>
      <c r="AX357" s="1249"/>
    </row>
    <row r="358" spans="1:50" hidden="1" outlineLevel="2">
      <c r="A358" s="37">
        <f>ROW()</f>
        <v>358</v>
      </c>
      <c r="C358" s="32"/>
      <c r="D358" s="1237"/>
      <c r="E358" s="410"/>
      <c r="F358" s="33"/>
      <c r="G358" s="9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1249"/>
      <c r="AO358" s="1249"/>
      <c r="AP358" s="1249"/>
      <c r="AQ358" s="1249"/>
      <c r="AR358" s="1249"/>
      <c r="AS358" s="1249"/>
      <c r="AT358" s="1249"/>
      <c r="AU358" s="1249"/>
      <c r="AV358" s="1249"/>
      <c r="AW358" s="1249"/>
      <c r="AX358" s="1249"/>
    </row>
    <row r="359" spans="1:50" hidden="1" outlineLevel="2">
      <c r="A359" s="37">
        <f>ROW()</f>
        <v>359</v>
      </c>
      <c r="C359" s="32"/>
      <c r="D359" s="1237"/>
      <c r="E359" s="410"/>
      <c r="F359" s="33"/>
      <c r="G359" s="9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1249"/>
      <c r="AO359" s="1249"/>
      <c r="AP359" s="1249"/>
      <c r="AQ359" s="1249"/>
      <c r="AR359" s="1249"/>
      <c r="AS359" s="1249"/>
      <c r="AT359" s="1249"/>
      <c r="AU359" s="1249"/>
      <c r="AV359" s="1249"/>
      <c r="AW359" s="1249"/>
      <c r="AX359" s="1249"/>
    </row>
    <row r="360" spans="1:50" hidden="1" outlineLevel="2">
      <c r="A360" s="37">
        <f>ROW()</f>
        <v>360</v>
      </c>
      <c r="C360" s="32"/>
      <c r="D360" s="1237"/>
      <c r="E360" s="410"/>
      <c r="F360" s="33"/>
      <c r="G360" s="9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1249"/>
      <c r="AO360" s="1249"/>
      <c r="AP360" s="1249"/>
      <c r="AQ360" s="1249"/>
      <c r="AR360" s="1249"/>
      <c r="AS360" s="1249"/>
      <c r="AT360" s="1249"/>
      <c r="AU360" s="1249"/>
      <c r="AV360" s="1249"/>
      <c r="AW360" s="1249"/>
      <c r="AX360" s="1249"/>
    </row>
    <row r="361" spans="1:50" hidden="1" outlineLevel="2">
      <c r="A361" s="37">
        <f>ROW()</f>
        <v>361</v>
      </c>
      <c r="C361" s="32"/>
      <c r="D361" s="1237"/>
      <c r="E361" s="410"/>
      <c r="F361" s="33"/>
      <c r="G361" s="9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1249"/>
      <c r="AO361" s="1249"/>
      <c r="AP361" s="1249"/>
      <c r="AQ361" s="1249"/>
      <c r="AR361" s="1249"/>
      <c r="AS361" s="1249"/>
      <c r="AT361" s="1249"/>
      <c r="AU361" s="1249"/>
      <c r="AV361" s="1249"/>
      <c r="AW361" s="1249"/>
      <c r="AX361" s="1249"/>
    </row>
    <row r="362" spans="1:50" hidden="1" outlineLevel="2">
      <c r="A362" s="37">
        <f>ROW()</f>
        <v>362</v>
      </c>
      <c r="C362" s="32"/>
      <c r="D362" s="1237"/>
      <c r="E362" s="410"/>
      <c r="F362" s="33"/>
      <c r="G362" s="9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1249"/>
      <c r="AO362" s="1249"/>
      <c r="AP362" s="1249"/>
      <c r="AQ362" s="1249"/>
      <c r="AR362" s="1249"/>
      <c r="AS362" s="1249"/>
      <c r="AT362" s="1249"/>
      <c r="AU362" s="1249"/>
      <c r="AV362" s="1249"/>
      <c r="AW362" s="1249"/>
      <c r="AX362" s="1249"/>
    </row>
    <row r="363" spans="1:50" hidden="1" outlineLevel="2">
      <c r="A363" s="37">
        <f>ROW()</f>
        <v>363</v>
      </c>
      <c r="C363" s="32"/>
      <c r="D363" s="1237"/>
      <c r="E363" s="410"/>
      <c r="F363" s="33"/>
      <c r="G363" s="9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1249"/>
      <c r="AO363" s="1249"/>
      <c r="AP363" s="1249"/>
      <c r="AQ363" s="1249"/>
      <c r="AR363" s="1249"/>
      <c r="AS363" s="1249"/>
      <c r="AT363" s="1249"/>
      <c r="AU363" s="1249"/>
      <c r="AV363" s="1249"/>
      <c r="AW363" s="1249"/>
      <c r="AX363" s="1249"/>
    </row>
    <row r="364" spans="1:50" hidden="1" outlineLevel="2">
      <c r="A364" s="37">
        <f>ROW()</f>
        <v>364</v>
      </c>
      <c r="C364" s="32"/>
      <c r="D364" s="1237"/>
      <c r="E364" s="410"/>
      <c r="F364" s="33"/>
      <c r="G364" s="9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1249"/>
      <c r="AO364" s="1249"/>
      <c r="AP364" s="1249"/>
      <c r="AQ364" s="1249"/>
      <c r="AR364" s="1249"/>
      <c r="AS364" s="1249"/>
      <c r="AT364" s="1249"/>
      <c r="AU364" s="1249"/>
      <c r="AV364" s="1249"/>
      <c r="AW364" s="1249"/>
      <c r="AX364" s="1249"/>
    </row>
    <row r="365" spans="1:50" hidden="1" outlineLevel="2">
      <c r="A365" s="37">
        <f>ROW()</f>
        <v>365</v>
      </c>
      <c r="C365" s="32"/>
      <c r="D365" s="1237"/>
      <c r="E365" s="410"/>
      <c r="F365" s="33"/>
      <c r="G365" s="9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1249"/>
      <c r="AO365" s="1249"/>
      <c r="AP365" s="1249"/>
      <c r="AQ365" s="1249"/>
      <c r="AR365" s="1249"/>
      <c r="AS365" s="1249"/>
      <c r="AT365" s="1249"/>
      <c r="AU365" s="1249"/>
      <c r="AV365" s="1249"/>
      <c r="AW365" s="1249"/>
      <c r="AX365" s="1249"/>
    </row>
    <row r="366" spans="1:50" hidden="1" outlineLevel="2">
      <c r="A366" s="37">
        <f>ROW()</f>
        <v>366</v>
      </c>
      <c r="C366" s="32"/>
      <c r="D366" s="1237"/>
      <c r="E366" s="410"/>
      <c r="F366" s="33"/>
      <c r="G366" s="9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1249"/>
      <c r="AO366" s="1249"/>
      <c r="AP366" s="1249"/>
      <c r="AQ366" s="1249"/>
      <c r="AR366" s="1249"/>
      <c r="AS366" s="1249"/>
      <c r="AT366" s="1249"/>
      <c r="AU366" s="1249"/>
      <c r="AV366" s="1249"/>
      <c r="AW366" s="1249"/>
      <c r="AX366" s="1249"/>
    </row>
    <row r="367" spans="1:50" hidden="1" outlineLevel="2">
      <c r="A367" s="37">
        <f>ROW()</f>
        <v>367</v>
      </c>
      <c r="C367" s="32"/>
      <c r="D367" s="1237"/>
      <c r="E367" s="410"/>
      <c r="F367" s="33"/>
      <c r="G367" s="9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1249"/>
      <c r="AO367" s="1249"/>
      <c r="AP367" s="1249"/>
      <c r="AQ367" s="1249"/>
      <c r="AR367" s="1249"/>
      <c r="AS367" s="1249"/>
      <c r="AT367" s="1249"/>
      <c r="AU367" s="1249"/>
      <c r="AV367" s="1249"/>
      <c r="AW367" s="1249"/>
      <c r="AX367" s="1249"/>
    </row>
    <row r="368" spans="1:50" hidden="1" outlineLevel="2">
      <c r="A368" s="37">
        <f>ROW()</f>
        <v>368</v>
      </c>
      <c r="C368" s="32"/>
      <c r="D368" s="1237"/>
      <c r="E368" s="410"/>
      <c r="F368" s="33"/>
      <c r="G368" s="9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1249"/>
      <c r="AO368" s="1249"/>
      <c r="AP368" s="1249"/>
      <c r="AQ368" s="1249"/>
      <c r="AR368" s="1249"/>
      <c r="AS368" s="1249"/>
      <c r="AT368" s="1249"/>
      <c r="AU368" s="1249"/>
      <c r="AV368" s="1249"/>
      <c r="AW368" s="1249"/>
      <c r="AX368" s="1249"/>
    </row>
    <row r="369" spans="1:50" hidden="1" outlineLevel="2">
      <c r="A369" s="37">
        <f>ROW()</f>
        <v>369</v>
      </c>
      <c r="C369" s="32"/>
      <c r="D369" s="1237"/>
      <c r="E369" s="410"/>
      <c r="F369" s="33"/>
      <c r="G369" s="9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1249"/>
      <c r="AO369" s="1249"/>
      <c r="AP369" s="1249"/>
      <c r="AQ369" s="1249"/>
      <c r="AR369" s="1249"/>
      <c r="AS369" s="1249"/>
      <c r="AT369" s="1249"/>
      <c r="AU369" s="1249"/>
      <c r="AV369" s="1249"/>
      <c r="AW369" s="1249"/>
      <c r="AX369" s="1249"/>
    </row>
    <row r="370" spans="1:50" hidden="1" outlineLevel="2">
      <c r="A370" s="37">
        <f>ROW()</f>
        <v>370</v>
      </c>
      <c r="C370" s="32"/>
      <c r="D370" s="1237"/>
      <c r="E370" s="410"/>
      <c r="F370" s="33"/>
      <c r="G370" s="9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1249"/>
      <c r="AO370" s="1249"/>
      <c r="AP370" s="1249"/>
      <c r="AQ370" s="1249"/>
      <c r="AR370" s="1249"/>
      <c r="AS370" s="1249"/>
      <c r="AT370" s="1249"/>
      <c r="AU370" s="1249"/>
      <c r="AV370" s="1249"/>
      <c r="AW370" s="1249"/>
      <c r="AX370" s="1249"/>
    </row>
    <row r="371" spans="1:50" hidden="1" outlineLevel="2">
      <c r="A371" s="37">
        <f>ROW()</f>
        <v>371</v>
      </c>
      <c r="C371" s="167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</row>
    <row r="372" spans="1:50" hidden="1" outlineLevel="2">
      <c r="A372" s="37">
        <f>ROW()</f>
        <v>372</v>
      </c>
      <c r="C372" s="167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13"/>
      <c r="AJ372" s="13"/>
      <c r="AK372" s="13"/>
      <c r="AL372" s="13"/>
      <c r="AM372" s="13"/>
    </row>
    <row r="373" spans="1:50" hidden="1" outlineLevel="2">
      <c r="A373" s="37">
        <f>ROW()</f>
        <v>373</v>
      </c>
      <c r="C373" s="1238"/>
      <c r="D373" s="1239"/>
      <c r="E373" s="1240"/>
      <c r="F373" s="33"/>
      <c r="G373" s="9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1249"/>
      <c r="AO373" s="1249"/>
      <c r="AP373" s="1249"/>
    </row>
    <row r="374" spans="1:50" hidden="1" outlineLevel="2">
      <c r="A374" s="37">
        <f>ROW()</f>
        <v>374</v>
      </c>
      <c r="C374" s="167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13"/>
      <c r="AJ374" s="13"/>
      <c r="AK374" s="13"/>
      <c r="AL374" s="13"/>
      <c r="AM374" s="13"/>
    </row>
    <row r="375" spans="1:50" outlineLevel="1">
      <c r="A375" s="37">
        <f>ROW()</f>
        <v>375</v>
      </c>
      <c r="B375" s="10"/>
      <c r="C375" s="167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</row>
    <row r="376" spans="1:50" outlineLevel="1" collapsed="1">
      <c r="A376" s="37">
        <f>ROW()</f>
        <v>376</v>
      </c>
      <c r="B376" s="10"/>
      <c r="C376" s="5"/>
      <c r="E376" s="4"/>
    </row>
    <row r="377" spans="1:50" hidden="1" outlineLevel="2">
      <c r="A377" s="37">
        <f>ROW()</f>
        <v>377</v>
      </c>
      <c r="C377" s="32"/>
      <c r="N377" s="1138"/>
      <c r="O377" s="1138"/>
      <c r="P377" s="1138"/>
      <c r="Q377" s="1138"/>
      <c r="R377" s="1138"/>
      <c r="S377" s="1138"/>
      <c r="T377" s="1138"/>
      <c r="U377" s="1138"/>
      <c r="V377" s="1138"/>
      <c r="W377" s="1138"/>
      <c r="X377" s="1138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</row>
    <row r="378" spans="1:50" hidden="1" outlineLevel="2">
      <c r="A378" s="37">
        <f>ROW()</f>
        <v>378</v>
      </c>
      <c r="C378" s="32"/>
      <c r="N378" s="1138"/>
      <c r="O378" s="1138"/>
      <c r="P378" s="1138"/>
      <c r="Q378" s="1138"/>
      <c r="R378" s="1138"/>
      <c r="S378" s="1138"/>
      <c r="T378" s="1138"/>
      <c r="U378" s="1138"/>
      <c r="V378" s="1138"/>
      <c r="W378" s="1138"/>
      <c r="X378" s="1138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</row>
    <row r="379" spans="1:50" hidden="1" outlineLevel="2">
      <c r="A379" s="37">
        <f>ROW()</f>
        <v>379</v>
      </c>
      <c r="C379" s="32"/>
      <c r="N379" s="1138"/>
      <c r="O379" s="1138"/>
      <c r="P379" s="1138"/>
      <c r="Q379" s="1138"/>
      <c r="R379" s="1138"/>
      <c r="S379" s="1138"/>
      <c r="T379" s="1138"/>
      <c r="U379" s="1138"/>
      <c r="V379" s="1138"/>
      <c r="W379" s="1138"/>
      <c r="X379" s="1138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</row>
    <row r="380" spans="1:50" hidden="1" outlineLevel="2">
      <c r="A380" s="37">
        <f>ROW()</f>
        <v>380</v>
      </c>
      <c r="C380" s="32"/>
      <c r="N380" s="1138"/>
      <c r="O380" s="1138"/>
      <c r="P380" s="1138"/>
      <c r="Q380" s="1138"/>
      <c r="R380" s="1138"/>
      <c r="S380" s="1138"/>
      <c r="T380" s="1138"/>
      <c r="U380" s="1138"/>
      <c r="V380" s="1138"/>
      <c r="W380" s="1138"/>
      <c r="X380" s="1138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</row>
    <row r="381" spans="1:50" hidden="1" outlineLevel="2">
      <c r="A381" s="37">
        <f>ROW()</f>
        <v>381</v>
      </c>
      <c r="C381" s="32"/>
      <c r="N381" s="1138"/>
      <c r="O381" s="1138"/>
      <c r="P381" s="1138"/>
      <c r="Q381" s="1138"/>
      <c r="R381" s="1138"/>
      <c r="S381" s="1138"/>
      <c r="T381" s="1138"/>
      <c r="U381" s="1138"/>
      <c r="V381" s="1138"/>
      <c r="W381" s="1138"/>
      <c r="X381" s="1138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</row>
    <row r="382" spans="1:50" hidden="1" outlineLevel="2">
      <c r="A382" s="37">
        <f>ROW()</f>
        <v>382</v>
      </c>
      <c r="C382" s="32"/>
      <c r="N382" s="1138"/>
      <c r="O382" s="1138"/>
      <c r="P382" s="1138"/>
      <c r="Q382" s="1138"/>
      <c r="R382" s="1138"/>
      <c r="S382" s="1138"/>
      <c r="T382" s="1138"/>
      <c r="U382" s="1138"/>
      <c r="V382" s="1138"/>
      <c r="W382" s="1138"/>
      <c r="X382" s="1138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</row>
    <row r="383" spans="1:50" hidden="1" outlineLevel="2">
      <c r="A383" s="37">
        <f>ROW()</f>
        <v>383</v>
      </c>
      <c r="C383" s="32"/>
      <c r="N383" s="1138"/>
      <c r="O383" s="1138"/>
      <c r="P383" s="1138"/>
      <c r="Q383" s="1138"/>
      <c r="R383" s="1138"/>
      <c r="S383" s="1138"/>
      <c r="T383" s="1138"/>
      <c r="U383" s="1138"/>
      <c r="V383" s="1138"/>
      <c r="W383" s="1138"/>
      <c r="X383" s="1138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</row>
    <row r="384" spans="1:50" hidden="1" outlineLevel="2">
      <c r="A384" s="37">
        <f>ROW()</f>
        <v>384</v>
      </c>
      <c r="C384" s="32"/>
      <c r="N384" s="1138"/>
      <c r="O384" s="1138"/>
      <c r="P384" s="1138"/>
      <c r="Q384" s="1138"/>
      <c r="R384" s="1138"/>
      <c r="S384" s="1138"/>
      <c r="T384" s="1138"/>
      <c r="U384" s="1138"/>
      <c r="V384" s="1138"/>
      <c r="W384" s="1138"/>
      <c r="X384" s="1138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</row>
    <row r="385" spans="1:39" hidden="1" outlineLevel="2">
      <c r="A385" s="37">
        <f>ROW()</f>
        <v>385</v>
      </c>
      <c r="C385" s="32"/>
      <c r="N385" s="1138"/>
      <c r="O385" s="1138"/>
      <c r="P385" s="1138"/>
      <c r="Q385" s="1138"/>
      <c r="R385" s="1138"/>
      <c r="S385" s="1138"/>
      <c r="T385" s="1138"/>
      <c r="U385" s="1138"/>
      <c r="V385" s="1138"/>
      <c r="W385" s="1138"/>
      <c r="X385" s="1138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</row>
    <row r="386" spans="1:39" hidden="1" outlineLevel="2">
      <c r="A386" s="37">
        <f>ROW()</f>
        <v>386</v>
      </c>
      <c r="C386" s="32"/>
      <c r="N386" s="1138"/>
      <c r="O386" s="1138"/>
      <c r="P386" s="1138"/>
      <c r="Q386" s="1138"/>
      <c r="R386" s="1138"/>
      <c r="S386" s="1138"/>
      <c r="T386" s="1138"/>
      <c r="U386" s="1138"/>
      <c r="V386" s="1138"/>
      <c r="W386" s="1138"/>
      <c r="X386" s="1138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</row>
    <row r="387" spans="1:39" hidden="1" outlineLevel="2">
      <c r="A387" s="37">
        <f>ROW()</f>
        <v>387</v>
      </c>
      <c r="C387" s="32"/>
      <c r="N387" s="1138"/>
      <c r="O387" s="1138"/>
      <c r="P387" s="1138"/>
      <c r="Q387" s="1138"/>
      <c r="R387" s="1138"/>
      <c r="S387" s="1138"/>
      <c r="T387" s="1138"/>
      <c r="U387" s="1138"/>
      <c r="V387" s="1138"/>
      <c r="W387" s="1138"/>
      <c r="X387" s="1138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</row>
    <row r="388" spans="1:39" hidden="1" outlineLevel="2">
      <c r="A388" s="37">
        <f>ROW()</f>
        <v>388</v>
      </c>
      <c r="C388" s="32"/>
      <c r="N388" s="1138"/>
      <c r="O388" s="1138"/>
      <c r="P388" s="1138"/>
      <c r="Q388" s="1138"/>
      <c r="R388" s="1138"/>
      <c r="S388" s="1138"/>
      <c r="T388" s="1138"/>
      <c r="U388" s="1138"/>
      <c r="V388" s="1138"/>
      <c r="W388" s="1138"/>
      <c r="X388" s="1138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</row>
    <row r="389" spans="1:39" hidden="1" outlineLevel="2">
      <c r="A389" s="37">
        <f>ROW()</f>
        <v>389</v>
      </c>
      <c r="C389" s="32"/>
      <c r="N389" s="1138"/>
      <c r="O389" s="1138"/>
      <c r="P389" s="1138"/>
      <c r="Q389" s="1138"/>
      <c r="R389" s="1138"/>
      <c r="S389" s="1138"/>
      <c r="T389" s="1138"/>
      <c r="U389" s="1138"/>
      <c r="V389" s="1138"/>
      <c r="W389" s="1138"/>
      <c r="X389" s="1138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</row>
    <row r="390" spans="1:39" hidden="1" outlineLevel="2">
      <c r="A390" s="37">
        <f>ROW()</f>
        <v>390</v>
      </c>
      <c r="C390" s="32"/>
      <c r="N390" s="1138"/>
      <c r="O390" s="1138"/>
      <c r="P390" s="1138"/>
      <c r="Q390" s="1138"/>
      <c r="R390" s="1138"/>
      <c r="S390" s="1138"/>
      <c r="T390" s="1138"/>
      <c r="U390" s="1138"/>
      <c r="V390" s="1138"/>
      <c r="W390" s="1138"/>
      <c r="X390" s="1138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</row>
    <row r="391" spans="1:39" hidden="1" outlineLevel="2">
      <c r="A391" s="37">
        <f>ROW()</f>
        <v>391</v>
      </c>
      <c r="C391" s="32"/>
      <c r="N391" s="1138"/>
      <c r="O391" s="1138"/>
      <c r="P391" s="1138"/>
      <c r="Q391" s="1138"/>
      <c r="R391" s="1138"/>
      <c r="S391" s="1138"/>
      <c r="T391" s="1138"/>
      <c r="U391" s="1138"/>
      <c r="V391" s="1138"/>
      <c r="W391" s="1138"/>
      <c r="X391" s="1138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</row>
    <row r="392" spans="1:39" hidden="1" outlineLevel="2">
      <c r="A392" s="37">
        <f>ROW()</f>
        <v>392</v>
      </c>
      <c r="C392" s="32"/>
      <c r="N392" s="1138"/>
      <c r="O392" s="1138"/>
      <c r="P392" s="1138"/>
      <c r="Q392" s="1138"/>
      <c r="R392" s="1138"/>
      <c r="S392" s="1138"/>
      <c r="T392" s="1138"/>
      <c r="U392" s="1138"/>
      <c r="V392" s="1138"/>
      <c r="W392" s="1138"/>
      <c r="X392" s="1138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</row>
    <row r="393" spans="1:39" hidden="1" outlineLevel="2">
      <c r="A393" s="37">
        <f>ROW()</f>
        <v>393</v>
      </c>
      <c r="C393" s="32"/>
      <c r="N393" s="1138"/>
      <c r="O393" s="1138"/>
      <c r="P393" s="1138"/>
      <c r="Q393" s="1138"/>
      <c r="R393" s="1138"/>
      <c r="S393" s="1138"/>
      <c r="T393" s="1138"/>
      <c r="U393" s="1138"/>
      <c r="V393" s="1138"/>
      <c r="W393" s="1138"/>
      <c r="X393" s="1138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</row>
    <row r="394" spans="1:39" outlineLevel="1" collapsed="1">
      <c r="A394" s="37">
        <f>ROW()</f>
        <v>394</v>
      </c>
      <c r="B394" s="10"/>
      <c r="C394" s="36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</row>
    <row r="395" spans="1:39" hidden="1" outlineLevel="2">
      <c r="A395" s="37">
        <f>ROW()</f>
        <v>395</v>
      </c>
      <c r="C395" s="32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1138"/>
      <c r="Z395" s="1138"/>
      <c r="AA395" s="1138"/>
      <c r="AB395" s="1138"/>
      <c r="AC395" s="1138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</row>
    <row r="396" spans="1:39" hidden="1" outlineLevel="2">
      <c r="A396" s="37">
        <f>ROW()</f>
        <v>396</v>
      </c>
      <c r="C396" s="32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1138"/>
      <c r="Z396" s="1138"/>
      <c r="AA396" s="1138"/>
      <c r="AB396" s="1138"/>
      <c r="AC396" s="1138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</row>
    <row r="397" spans="1:39" hidden="1" outlineLevel="2">
      <c r="A397" s="37">
        <f>ROW()</f>
        <v>397</v>
      </c>
      <c r="C397" s="32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1138"/>
      <c r="Z397" s="1138"/>
      <c r="AA397" s="1138"/>
      <c r="AB397" s="1138"/>
      <c r="AC397" s="1138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</row>
    <row r="398" spans="1:39" hidden="1" outlineLevel="2">
      <c r="A398" s="37">
        <f>ROW()</f>
        <v>398</v>
      </c>
      <c r="C398" s="32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1138"/>
      <c r="Z398" s="1138"/>
      <c r="AA398" s="1138"/>
      <c r="AB398" s="1138"/>
      <c r="AC398" s="1138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</row>
    <row r="399" spans="1:39" hidden="1" outlineLevel="2">
      <c r="A399" s="37">
        <f>ROW()</f>
        <v>399</v>
      </c>
      <c r="C399" s="32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1138"/>
      <c r="Z399" s="1138"/>
      <c r="AA399" s="1138"/>
      <c r="AB399" s="1138"/>
      <c r="AC399" s="1138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</row>
    <row r="400" spans="1:39" hidden="1" outlineLevel="2">
      <c r="A400" s="37">
        <f>ROW()</f>
        <v>400</v>
      </c>
      <c r="C400" s="32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1138"/>
      <c r="Z400" s="1138"/>
      <c r="AA400" s="1138"/>
      <c r="AB400" s="1138"/>
      <c r="AC400" s="1138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</row>
    <row r="401" spans="1:50" hidden="1" outlineLevel="2">
      <c r="A401" s="37">
        <f>ROW()</f>
        <v>401</v>
      </c>
      <c r="C401" s="32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1138"/>
      <c r="Z401" s="1138"/>
      <c r="AA401" s="1138"/>
      <c r="AB401" s="1138"/>
      <c r="AC401" s="1138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</row>
    <row r="402" spans="1:50" hidden="1" outlineLevel="2">
      <c r="A402" s="37">
        <f>ROW()</f>
        <v>402</v>
      </c>
      <c r="C402" s="32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1138"/>
      <c r="Z402" s="1138"/>
      <c r="AA402" s="1138"/>
      <c r="AB402" s="1138"/>
      <c r="AC402" s="1138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</row>
    <row r="403" spans="1:50" hidden="1" outlineLevel="2">
      <c r="A403" s="37">
        <f>ROW()</f>
        <v>403</v>
      </c>
      <c r="C403" s="32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1138"/>
      <c r="Z403" s="1138"/>
      <c r="AA403" s="1138"/>
      <c r="AB403" s="1138"/>
      <c r="AC403" s="1138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</row>
    <row r="404" spans="1:50" hidden="1" outlineLevel="2">
      <c r="A404" s="37">
        <f>ROW()</f>
        <v>404</v>
      </c>
      <c r="C404" s="32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1138"/>
      <c r="Z404" s="1138"/>
      <c r="AA404" s="1138"/>
      <c r="AB404" s="1138"/>
      <c r="AC404" s="1138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</row>
    <row r="405" spans="1:50" hidden="1" outlineLevel="2">
      <c r="A405" s="37">
        <f>ROW()</f>
        <v>405</v>
      </c>
      <c r="C405" s="32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1138"/>
      <c r="Z405" s="1138"/>
      <c r="AA405" s="1138"/>
      <c r="AB405" s="1138"/>
      <c r="AC405" s="1138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</row>
    <row r="406" spans="1:50" hidden="1" outlineLevel="2">
      <c r="A406" s="37">
        <f>ROW()</f>
        <v>406</v>
      </c>
      <c r="C406" s="32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1138"/>
      <c r="Z406" s="1138"/>
      <c r="AA406" s="1138"/>
      <c r="AB406" s="1138"/>
      <c r="AC406" s="1138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</row>
    <row r="407" spans="1:50" hidden="1" outlineLevel="2">
      <c r="A407" s="37">
        <f>ROW()</f>
        <v>407</v>
      </c>
      <c r="C407" s="32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1138"/>
      <c r="Z407" s="1138"/>
      <c r="AA407" s="1138"/>
      <c r="AB407" s="1138"/>
      <c r="AC407" s="1138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</row>
    <row r="408" spans="1:50" hidden="1" outlineLevel="2">
      <c r="A408" s="37">
        <f>ROW()</f>
        <v>408</v>
      </c>
      <c r="C408" s="32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1138"/>
      <c r="Z408" s="1138"/>
      <c r="AA408" s="1138"/>
      <c r="AB408" s="1138"/>
      <c r="AC408" s="1138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</row>
    <row r="409" spans="1:50" hidden="1" outlineLevel="2">
      <c r="A409" s="37">
        <f>ROW()</f>
        <v>409</v>
      </c>
      <c r="C409" s="32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1138"/>
      <c r="Z409" s="1138"/>
      <c r="AA409" s="1138"/>
      <c r="AB409" s="1138"/>
      <c r="AC409" s="1138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</row>
    <row r="410" spans="1:50" hidden="1" outlineLevel="2">
      <c r="A410" s="37">
        <f>ROW()</f>
        <v>410</v>
      </c>
      <c r="C410" s="32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1138"/>
      <c r="Z410" s="1138"/>
      <c r="AA410" s="1138"/>
      <c r="AB410" s="1138"/>
      <c r="AC410" s="1138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</row>
    <row r="411" spans="1:50" hidden="1" outlineLevel="2">
      <c r="A411" s="37">
        <f>ROW()</f>
        <v>411</v>
      </c>
      <c r="C411" s="32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1138"/>
      <c r="Z411" s="1138"/>
      <c r="AA411" s="1138"/>
      <c r="AB411" s="1138"/>
      <c r="AC411" s="1138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</row>
    <row r="412" spans="1:50" hidden="1" outlineLevel="2">
      <c r="A412" s="37">
        <f>ROW()</f>
        <v>412</v>
      </c>
      <c r="C412" s="32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1138"/>
      <c r="Z412" s="1138"/>
      <c r="AA412" s="1138"/>
      <c r="AB412" s="1138"/>
      <c r="AC412" s="1138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</row>
    <row r="413" spans="1:50" hidden="1" outlineLevel="2">
      <c r="A413" s="37">
        <f>ROW()</f>
        <v>413</v>
      </c>
      <c r="C413" s="32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1138"/>
      <c r="Z413" s="1138"/>
      <c r="AA413" s="1138"/>
      <c r="AB413" s="1138"/>
      <c r="AC413" s="1138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</row>
    <row r="414" spans="1:50" ht="14.25" customHeight="1" outlineLevel="1" collapsed="1">
      <c r="A414" s="37">
        <f>ROW()</f>
        <v>414</v>
      </c>
      <c r="B414" s="10"/>
      <c r="C414" s="363"/>
      <c r="D414"/>
      <c r="E414"/>
      <c r="F414"/>
      <c r="G414"/>
      <c r="H414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/>
      <c r="AO414"/>
      <c r="AP414"/>
      <c r="AQ414"/>
      <c r="AR414"/>
      <c r="AS414"/>
      <c r="AT414"/>
      <c r="AU414"/>
      <c r="AV414"/>
      <c r="AW414"/>
      <c r="AX414"/>
    </row>
    <row r="415" spans="1:50" hidden="1" outlineLevel="2">
      <c r="A415" s="37">
        <f>ROW()</f>
        <v>415</v>
      </c>
      <c r="C415" s="32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1138"/>
      <c r="AE415" s="1138"/>
      <c r="AF415" s="1138"/>
      <c r="AG415" s="1138"/>
      <c r="AH415" s="1138"/>
      <c r="AI415" s="23"/>
      <c r="AJ415" s="23"/>
      <c r="AK415" s="23"/>
      <c r="AL415" s="23"/>
      <c r="AM415" s="23"/>
    </row>
    <row r="416" spans="1:50" hidden="1" outlineLevel="2">
      <c r="A416" s="37">
        <f>ROW()</f>
        <v>416</v>
      </c>
      <c r="C416" s="32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1138"/>
      <c r="AE416" s="1138"/>
      <c r="AF416" s="1138"/>
      <c r="AG416" s="1138"/>
      <c r="AH416" s="1138"/>
      <c r="AI416" s="23"/>
      <c r="AJ416" s="23"/>
      <c r="AK416" s="23"/>
      <c r="AL416" s="23"/>
      <c r="AM416" s="23"/>
    </row>
    <row r="417" spans="1:39" hidden="1" outlineLevel="2">
      <c r="A417" s="37">
        <f>ROW()</f>
        <v>417</v>
      </c>
      <c r="C417" s="32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1138"/>
      <c r="AE417" s="1138"/>
      <c r="AF417" s="1138"/>
      <c r="AG417" s="1138"/>
      <c r="AH417" s="1138"/>
      <c r="AI417" s="23"/>
      <c r="AJ417" s="23"/>
      <c r="AK417" s="23"/>
      <c r="AL417" s="23"/>
      <c r="AM417" s="23"/>
    </row>
    <row r="418" spans="1:39" hidden="1" outlineLevel="2">
      <c r="A418" s="37">
        <f>ROW()</f>
        <v>418</v>
      </c>
      <c r="C418" s="32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1138"/>
      <c r="AE418" s="1138"/>
      <c r="AF418" s="1138"/>
      <c r="AG418" s="1138"/>
      <c r="AH418" s="1138"/>
      <c r="AI418" s="23"/>
      <c r="AJ418" s="23"/>
      <c r="AK418" s="23"/>
      <c r="AL418" s="23"/>
      <c r="AM418" s="23"/>
    </row>
    <row r="419" spans="1:39" hidden="1" outlineLevel="2">
      <c r="A419" s="37">
        <f>ROW()</f>
        <v>419</v>
      </c>
      <c r="C419" s="32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1138"/>
      <c r="AE419" s="1138"/>
      <c r="AF419" s="1138"/>
      <c r="AG419" s="1138"/>
      <c r="AH419" s="1138"/>
      <c r="AI419" s="23"/>
      <c r="AJ419" s="23"/>
      <c r="AK419" s="23"/>
      <c r="AL419" s="23"/>
      <c r="AM419" s="23"/>
    </row>
    <row r="420" spans="1:39" hidden="1" outlineLevel="2">
      <c r="A420" s="37">
        <f>ROW()</f>
        <v>420</v>
      </c>
      <c r="C420" s="32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1138"/>
      <c r="AE420" s="1138"/>
      <c r="AF420" s="1138"/>
      <c r="AG420" s="1138"/>
      <c r="AH420" s="1138"/>
      <c r="AI420" s="23"/>
      <c r="AJ420" s="23"/>
      <c r="AK420" s="23"/>
      <c r="AL420" s="23"/>
      <c r="AM420" s="23"/>
    </row>
    <row r="421" spans="1:39" hidden="1" outlineLevel="2">
      <c r="A421" s="37">
        <f>ROW()</f>
        <v>421</v>
      </c>
      <c r="C421" s="32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1138"/>
      <c r="AE421" s="1138"/>
      <c r="AF421" s="1138"/>
      <c r="AG421" s="1138"/>
      <c r="AH421" s="1138"/>
      <c r="AI421" s="23"/>
      <c r="AJ421" s="23"/>
      <c r="AK421" s="23"/>
      <c r="AL421" s="23"/>
      <c r="AM421" s="23"/>
    </row>
    <row r="422" spans="1:39" hidden="1" outlineLevel="2">
      <c r="A422" s="37">
        <f>ROW()</f>
        <v>422</v>
      </c>
      <c r="C422" s="32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1138"/>
      <c r="AE422" s="1138"/>
      <c r="AF422" s="1138"/>
      <c r="AG422" s="1138"/>
      <c r="AH422" s="1138"/>
      <c r="AI422" s="23"/>
      <c r="AJ422" s="23"/>
      <c r="AK422" s="23"/>
      <c r="AL422" s="23"/>
      <c r="AM422" s="23"/>
    </row>
    <row r="423" spans="1:39" hidden="1" outlineLevel="2">
      <c r="A423" s="37">
        <f>ROW()</f>
        <v>423</v>
      </c>
      <c r="C423" s="32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1138"/>
      <c r="AE423" s="1138"/>
      <c r="AF423" s="1138"/>
      <c r="AG423" s="1138"/>
      <c r="AH423" s="1138"/>
      <c r="AI423" s="23"/>
      <c r="AJ423" s="23"/>
      <c r="AK423" s="23"/>
      <c r="AL423" s="23"/>
      <c r="AM423" s="23"/>
    </row>
    <row r="424" spans="1:39" hidden="1" outlineLevel="2">
      <c r="A424" s="37">
        <f>ROW()</f>
        <v>424</v>
      </c>
      <c r="C424" s="32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1138"/>
      <c r="AE424" s="1138"/>
      <c r="AF424" s="1138"/>
      <c r="AG424" s="1138"/>
      <c r="AH424" s="1138"/>
      <c r="AI424" s="23"/>
      <c r="AJ424" s="23"/>
      <c r="AK424" s="23"/>
      <c r="AL424" s="23"/>
      <c r="AM424" s="23"/>
    </row>
    <row r="425" spans="1:39" hidden="1" outlineLevel="2">
      <c r="A425" s="37">
        <f>ROW()</f>
        <v>425</v>
      </c>
      <c r="C425" s="32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1138"/>
      <c r="AE425" s="1138"/>
      <c r="AF425" s="1138"/>
      <c r="AG425" s="1138"/>
      <c r="AH425" s="1138"/>
      <c r="AI425" s="23"/>
      <c r="AJ425" s="23"/>
      <c r="AK425" s="23"/>
      <c r="AL425" s="23"/>
      <c r="AM425" s="23"/>
    </row>
    <row r="426" spans="1:39" hidden="1" outlineLevel="2">
      <c r="A426" s="37">
        <f>ROW()</f>
        <v>426</v>
      </c>
      <c r="C426" s="32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1138"/>
      <c r="AE426" s="1138"/>
      <c r="AF426" s="1138"/>
      <c r="AG426" s="1138"/>
      <c r="AH426" s="1138"/>
      <c r="AI426" s="23"/>
      <c r="AJ426" s="23"/>
      <c r="AK426" s="23"/>
      <c r="AL426" s="23"/>
      <c r="AM426" s="23"/>
    </row>
    <row r="427" spans="1:39" hidden="1" outlineLevel="2">
      <c r="A427" s="37">
        <f>ROW()</f>
        <v>427</v>
      </c>
      <c r="C427" s="32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1138"/>
      <c r="AE427" s="1138"/>
      <c r="AF427" s="1138"/>
      <c r="AG427" s="1138"/>
      <c r="AH427" s="1138"/>
      <c r="AI427" s="23"/>
      <c r="AJ427" s="23"/>
      <c r="AK427" s="23"/>
      <c r="AL427" s="23"/>
      <c r="AM427" s="23"/>
    </row>
    <row r="428" spans="1:39" hidden="1" outlineLevel="2">
      <c r="A428" s="37">
        <f>ROW()</f>
        <v>428</v>
      </c>
      <c r="C428" s="32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1138"/>
      <c r="AE428" s="1138"/>
      <c r="AF428" s="1138"/>
      <c r="AG428" s="1138"/>
      <c r="AH428" s="1138"/>
      <c r="AI428" s="23"/>
      <c r="AJ428" s="23"/>
      <c r="AK428" s="23"/>
      <c r="AL428" s="23"/>
      <c r="AM428" s="23"/>
    </row>
    <row r="429" spans="1:39" hidden="1" outlineLevel="2">
      <c r="A429" s="37">
        <f>ROW()</f>
        <v>429</v>
      </c>
      <c r="C429" s="32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1138"/>
      <c r="AE429" s="1138"/>
      <c r="AF429" s="1138"/>
      <c r="AG429" s="1138"/>
      <c r="AH429" s="1138"/>
      <c r="AI429" s="23"/>
      <c r="AJ429" s="23"/>
      <c r="AK429" s="23"/>
      <c r="AL429" s="23"/>
      <c r="AM429" s="23"/>
    </row>
    <row r="430" spans="1:39" hidden="1" outlineLevel="2">
      <c r="A430" s="37">
        <f>ROW()</f>
        <v>430</v>
      </c>
      <c r="C430" s="32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1138"/>
      <c r="AE430" s="1138"/>
      <c r="AF430" s="1138"/>
      <c r="AG430" s="1138"/>
      <c r="AH430" s="1138"/>
      <c r="AI430" s="23"/>
      <c r="AJ430" s="23"/>
      <c r="AK430" s="23"/>
      <c r="AL430" s="23"/>
      <c r="AM430" s="23"/>
    </row>
    <row r="431" spans="1:39" hidden="1" outlineLevel="2">
      <c r="A431" s="37">
        <f>ROW()</f>
        <v>431</v>
      </c>
      <c r="C431" s="32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1138"/>
      <c r="AE431" s="1138"/>
      <c r="AF431" s="1138"/>
      <c r="AG431" s="1138"/>
      <c r="AH431" s="1138"/>
      <c r="AI431" s="23"/>
      <c r="AJ431" s="23"/>
      <c r="AK431" s="23"/>
      <c r="AL431" s="23"/>
      <c r="AM431" s="23"/>
    </row>
    <row r="432" spans="1:39" hidden="1" outlineLevel="2">
      <c r="A432" s="37">
        <f>ROW()</f>
        <v>432</v>
      </c>
      <c r="C432" s="32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1138"/>
      <c r="AE432" s="1138"/>
      <c r="AF432" s="1138"/>
      <c r="AG432" s="1138"/>
      <c r="AH432" s="1138"/>
      <c r="AI432" s="23"/>
      <c r="AJ432" s="23"/>
      <c r="AK432" s="23"/>
      <c r="AL432" s="23"/>
      <c r="AM432" s="23"/>
    </row>
    <row r="433" spans="1:39" hidden="1" outlineLevel="2">
      <c r="A433" s="37">
        <f>ROW()</f>
        <v>433</v>
      </c>
      <c r="C433" s="32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1138"/>
      <c r="AE433" s="1138"/>
      <c r="AF433" s="1138"/>
      <c r="AG433" s="1138"/>
      <c r="AH433" s="1138"/>
      <c r="AI433" s="23"/>
      <c r="AJ433" s="23"/>
      <c r="AK433" s="23"/>
      <c r="AL433" s="23"/>
      <c r="AM433" s="23"/>
    </row>
    <row r="434" spans="1:39" hidden="1" outlineLevel="2">
      <c r="A434" s="37">
        <f>ROW()</f>
        <v>434</v>
      </c>
      <c r="C434" s="32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1138"/>
      <c r="AE434" s="1138"/>
      <c r="AF434" s="1138"/>
      <c r="AG434" s="1138"/>
      <c r="AH434" s="1138"/>
      <c r="AI434" s="23"/>
      <c r="AJ434" s="23"/>
      <c r="AK434" s="23"/>
      <c r="AL434" s="23"/>
      <c r="AM434" s="23"/>
    </row>
    <row r="435" spans="1:39" outlineLevel="1" collapsed="1">
      <c r="A435" s="37">
        <f>ROW()</f>
        <v>435</v>
      </c>
      <c r="C435" s="363"/>
      <c r="F435" s="1231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187"/>
      <c r="AJ435" s="187"/>
      <c r="AK435" s="187"/>
      <c r="AL435" s="187"/>
      <c r="AM435" s="187"/>
    </row>
    <row r="436" spans="1:39" hidden="1" outlineLevel="2">
      <c r="A436" s="37">
        <f>ROW()</f>
        <v>436</v>
      </c>
      <c r="C436" s="32"/>
      <c r="F436" s="1225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410"/>
      <c r="AJ436" s="410"/>
      <c r="AK436" s="410"/>
      <c r="AL436" s="410"/>
      <c r="AM436" s="410"/>
    </row>
    <row r="437" spans="1:39" hidden="1" outlineLevel="2">
      <c r="A437" s="37">
        <f>ROW()</f>
        <v>437</v>
      </c>
      <c r="C437" s="32"/>
      <c r="F437" s="1225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410"/>
      <c r="AJ437" s="410"/>
      <c r="AK437" s="410"/>
      <c r="AL437" s="410"/>
      <c r="AM437" s="410"/>
    </row>
    <row r="438" spans="1:39" hidden="1" outlineLevel="2">
      <c r="A438" s="37">
        <f>ROW()</f>
        <v>438</v>
      </c>
      <c r="C438" s="32"/>
      <c r="F438" s="1225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410"/>
      <c r="AJ438" s="410"/>
      <c r="AK438" s="410"/>
      <c r="AL438" s="410"/>
      <c r="AM438" s="410"/>
    </row>
    <row r="439" spans="1:39" hidden="1" outlineLevel="2">
      <c r="A439" s="37">
        <f>ROW()</f>
        <v>439</v>
      </c>
      <c r="C439" s="32"/>
      <c r="F439" s="1225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410"/>
      <c r="AJ439" s="410"/>
      <c r="AK439" s="410"/>
      <c r="AL439" s="410"/>
      <c r="AM439" s="410"/>
    </row>
    <row r="440" spans="1:39" hidden="1" outlineLevel="2">
      <c r="A440" s="37">
        <f>ROW()</f>
        <v>440</v>
      </c>
      <c r="C440" s="32"/>
      <c r="F440" s="1225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410"/>
      <c r="AJ440" s="410"/>
      <c r="AK440" s="410"/>
      <c r="AL440" s="410"/>
      <c r="AM440" s="410"/>
    </row>
    <row r="441" spans="1:39" hidden="1" outlineLevel="2">
      <c r="A441" s="37">
        <f>ROW()</f>
        <v>441</v>
      </c>
      <c r="C441" s="32"/>
      <c r="F441" s="1225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410"/>
      <c r="AJ441" s="410"/>
      <c r="AK441" s="410"/>
      <c r="AL441" s="410"/>
      <c r="AM441" s="410"/>
    </row>
    <row r="442" spans="1:39" hidden="1" outlineLevel="2">
      <c r="A442" s="37">
        <f>ROW()</f>
        <v>442</v>
      </c>
      <c r="C442" s="32"/>
      <c r="F442" s="1225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410"/>
      <c r="AJ442" s="410"/>
      <c r="AK442" s="410"/>
      <c r="AL442" s="410"/>
      <c r="AM442" s="410"/>
    </row>
    <row r="443" spans="1:39" hidden="1" outlineLevel="2">
      <c r="A443" s="37">
        <f>ROW()</f>
        <v>443</v>
      </c>
      <c r="C443" s="32"/>
      <c r="F443" s="1225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410"/>
      <c r="AJ443" s="410"/>
      <c r="AK443" s="410"/>
      <c r="AL443" s="410"/>
      <c r="AM443" s="410"/>
    </row>
    <row r="444" spans="1:39" hidden="1" outlineLevel="2">
      <c r="A444" s="37">
        <f>ROW()</f>
        <v>444</v>
      </c>
      <c r="C444" s="32"/>
      <c r="F444" s="1225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410"/>
      <c r="AJ444" s="410"/>
      <c r="AK444" s="410"/>
      <c r="AL444" s="410"/>
      <c r="AM444" s="410"/>
    </row>
    <row r="445" spans="1:39" hidden="1" outlineLevel="2">
      <c r="A445" s="37">
        <f>ROW()</f>
        <v>445</v>
      </c>
      <c r="C445" s="32"/>
      <c r="F445" s="1225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410"/>
      <c r="AJ445" s="410"/>
      <c r="AK445" s="410"/>
      <c r="AL445" s="410"/>
      <c r="AM445" s="410"/>
    </row>
    <row r="446" spans="1:39" hidden="1" outlineLevel="2">
      <c r="A446" s="37">
        <f>ROW()</f>
        <v>446</v>
      </c>
      <c r="C446" s="32"/>
      <c r="F446" s="1225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410"/>
      <c r="AJ446" s="410"/>
      <c r="AK446" s="410"/>
      <c r="AL446" s="410"/>
      <c r="AM446" s="410"/>
    </row>
    <row r="447" spans="1:39" hidden="1" outlineLevel="2">
      <c r="A447" s="37">
        <f>ROW()</f>
        <v>447</v>
      </c>
      <c r="C447" s="32"/>
      <c r="F447" s="1225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410"/>
      <c r="AJ447" s="410"/>
      <c r="AK447" s="410"/>
      <c r="AL447" s="410"/>
      <c r="AM447" s="410"/>
    </row>
    <row r="448" spans="1:39" hidden="1" outlineLevel="2">
      <c r="A448" s="37">
        <f>ROW()</f>
        <v>448</v>
      </c>
      <c r="C448" s="32"/>
      <c r="F448" s="1225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410"/>
      <c r="AJ448" s="410"/>
      <c r="AK448" s="410"/>
      <c r="AL448" s="410"/>
      <c r="AM448" s="410"/>
    </row>
    <row r="449" spans="1:39" hidden="1" outlineLevel="2">
      <c r="A449" s="37">
        <f>ROW()</f>
        <v>449</v>
      </c>
      <c r="C449" s="32"/>
      <c r="F449" s="1225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410"/>
      <c r="AJ449" s="410"/>
      <c r="AK449" s="410"/>
      <c r="AL449" s="410"/>
      <c r="AM449" s="410"/>
    </row>
    <row r="450" spans="1:39" hidden="1" outlineLevel="2">
      <c r="A450" s="37">
        <f>ROW()</f>
        <v>450</v>
      </c>
      <c r="C450" s="32"/>
      <c r="F450" s="1225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410"/>
      <c r="AJ450" s="410"/>
      <c r="AK450" s="410"/>
      <c r="AL450" s="410"/>
      <c r="AM450" s="410"/>
    </row>
    <row r="451" spans="1:39" hidden="1" outlineLevel="2">
      <c r="A451" s="37">
        <f>ROW()</f>
        <v>451</v>
      </c>
      <c r="C451" s="32"/>
      <c r="F451" s="1225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410"/>
      <c r="AJ451" s="410"/>
      <c r="AK451" s="410"/>
      <c r="AL451" s="410"/>
      <c r="AM451" s="410"/>
    </row>
    <row r="452" spans="1:39" hidden="1" outlineLevel="2">
      <c r="A452" s="37">
        <f>ROW()</f>
        <v>452</v>
      </c>
      <c r="C452" s="32"/>
      <c r="F452" s="1225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410"/>
      <c r="AJ452" s="410"/>
      <c r="AK452" s="410"/>
      <c r="AL452" s="410"/>
      <c r="AM452" s="410"/>
    </row>
    <row r="453" spans="1:39" hidden="1" outlineLevel="2">
      <c r="A453" s="37">
        <f>ROW()</f>
        <v>453</v>
      </c>
      <c r="C453" s="32"/>
      <c r="F453" s="1225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410"/>
      <c r="AJ453" s="410"/>
      <c r="AK453" s="410"/>
      <c r="AL453" s="410"/>
      <c r="AM453" s="410"/>
    </row>
    <row r="454" spans="1:39" hidden="1" outlineLevel="2">
      <c r="A454" s="37">
        <f>ROW()</f>
        <v>454</v>
      </c>
      <c r="C454" s="32"/>
      <c r="F454" s="1225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410"/>
      <c r="AJ454" s="410"/>
      <c r="AK454" s="410"/>
      <c r="AL454" s="410"/>
      <c r="AM454" s="410"/>
    </row>
    <row r="455" spans="1:39" hidden="1" outlineLevel="2">
      <c r="A455" s="37">
        <f>ROW()</f>
        <v>455</v>
      </c>
      <c r="C455" s="32"/>
      <c r="F455" s="1225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410"/>
      <c r="AJ455" s="410"/>
      <c r="AK455" s="410"/>
      <c r="AL455" s="410"/>
      <c r="AM455" s="410"/>
    </row>
    <row r="456" spans="1:39" hidden="1" outlineLevel="2">
      <c r="A456" s="37">
        <f>ROW()</f>
        <v>456</v>
      </c>
      <c r="C456" s="32"/>
      <c r="F456" s="1225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410"/>
      <c r="AJ456" s="410"/>
      <c r="AK456" s="410"/>
      <c r="AL456" s="410"/>
      <c r="AM456" s="410"/>
    </row>
    <row r="457" spans="1:39" hidden="1" outlineLevel="2">
      <c r="A457" s="37">
        <f>ROW()</f>
        <v>457</v>
      </c>
      <c r="C457" s="32"/>
      <c r="F457" s="1225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410"/>
      <c r="AJ457" s="410"/>
      <c r="AK457" s="410"/>
      <c r="AL457" s="410"/>
      <c r="AM457" s="410"/>
    </row>
    <row r="458" spans="1:39" hidden="1" outlineLevel="2">
      <c r="A458" s="37">
        <f>ROW()</f>
        <v>458</v>
      </c>
      <c r="C458" s="32"/>
      <c r="F458" s="1225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410"/>
      <c r="AJ458" s="410"/>
      <c r="AK458" s="410"/>
      <c r="AL458" s="410"/>
      <c r="AM458" s="410"/>
    </row>
    <row r="459" spans="1:39" hidden="1" outlineLevel="2">
      <c r="A459" s="37">
        <f>ROW()</f>
        <v>459</v>
      </c>
      <c r="C459" s="32"/>
      <c r="F459" s="1225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410"/>
      <c r="AJ459" s="410"/>
      <c r="AK459" s="410"/>
      <c r="AL459" s="410"/>
      <c r="AM459" s="410"/>
    </row>
    <row r="460" spans="1:39" hidden="1" outlineLevel="2">
      <c r="A460" s="37">
        <f>ROW()</f>
        <v>460</v>
      </c>
      <c r="C460" s="32"/>
      <c r="F460" s="1225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410"/>
      <c r="AJ460" s="410"/>
      <c r="AK460" s="410"/>
      <c r="AL460" s="410"/>
      <c r="AM460" s="410"/>
    </row>
    <row r="461" spans="1:39" hidden="1" outlineLevel="2">
      <c r="A461" s="37">
        <f>ROW()</f>
        <v>461</v>
      </c>
      <c r="C461" s="32"/>
      <c r="F461" s="1225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410"/>
      <c r="AJ461" s="410"/>
      <c r="AK461" s="410"/>
      <c r="AL461" s="410"/>
      <c r="AM461" s="410"/>
    </row>
    <row r="462" spans="1:39" hidden="1" outlineLevel="2">
      <c r="A462" s="37">
        <f>ROW()</f>
        <v>462</v>
      </c>
      <c r="C462" s="32"/>
      <c r="F462" s="1225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410"/>
      <c r="AJ462" s="410"/>
      <c r="AK462" s="410"/>
      <c r="AL462" s="410"/>
      <c r="AM462" s="410"/>
    </row>
    <row r="463" spans="1:39" hidden="1" outlineLevel="2">
      <c r="A463" s="37">
        <f>ROW()</f>
        <v>463</v>
      </c>
      <c r="C463" s="32"/>
      <c r="F463" s="1225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410"/>
      <c r="AJ463" s="410"/>
      <c r="AK463" s="410"/>
      <c r="AL463" s="410"/>
      <c r="AM463" s="410"/>
    </row>
    <row r="464" spans="1:39" hidden="1" outlineLevel="2">
      <c r="A464" s="37">
        <f>ROW()</f>
        <v>464</v>
      </c>
      <c r="C464" s="32"/>
      <c r="F464" s="1225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410"/>
      <c r="AJ464" s="410"/>
      <c r="AK464" s="410"/>
      <c r="AL464" s="410"/>
      <c r="AM464" s="410"/>
    </row>
    <row r="465" spans="1:39" hidden="1" outlineLevel="2">
      <c r="A465" s="37">
        <f>ROW()</f>
        <v>465</v>
      </c>
      <c r="C465" s="32"/>
      <c r="F465" s="1225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410"/>
      <c r="AJ465" s="410"/>
      <c r="AK465" s="410"/>
      <c r="AL465" s="410"/>
      <c r="AM465" s="410"/>
    </row>
    <row r="466" spans="1:39" hidden="1" outlineLevel="2">
      <c r="A466" s="37">
        <f>ROW()</f>
        <v>466</v>
      </c>
      <c r="C466" s="32"/>
      <c r="F466" s="1225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410"/>
      <c r="AJ466" s="410"/>
      <c r="AK466" s="410"/>
      <c r="AL466" s="410"/>
      <c r="AM466" s="410"/>
    </row>
    <row r="467" spans="1:39" hidden="1" outlineLevel="2">
      <c r="A467" s="37">
        <f>ROW()</f>
        <v>467</v>
      </c>
      <c r="C467" s="32"/>
      <c r="F467" s="1225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410"/>
      <c r="AJ467" s="410"/>
      <c r="AK467" s="410"/>
      <c r="AL467" s="410"/>
      <c r="AM467" s="410"/>
    </row>
    <row r="468" spans="1:39" hidden="1" outlineLevel="2">
      <c r="A468" s="37">
        <f>ROW()</f>
        <v>468</v>
      </c>
      <c r="C468" s="32"/>
      <c r="F468" s="1225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410"/>
      <c r="AJ468" s="410"/>
      <c r="AK468" s="410"/>
      <c r="AL468" s="410"/>
      <c r="AM468" s="410"/>
    </row>
    <row r="469" spans="1:39" hidden="1" outlineLevel="2">
      <c r="A469" s="37">
        <f>ROW()</f>
        <v>469</v>
      </c>
      <c r="C469" s="32"/>
      <c r="F469" s="1225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410"/>
      <c r="AJ469" s="410"/>
      <c r="AK469" s="410"/>
      <c r="AL469" s="410"/>
      <c r="AM469" s="410"/>
    </row>
    <row r="470" spans="1:39" hidden="1" outlineLevel="2">
      <c r="A470" s="37">
        <f>ROW()</f>
        <v>470</v>
      </c>
      <c r="C470" s="32"/>
      <c r="F470" s="1225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410"/>
      <c r="AJ470" s="410"/>
      <c r="AK470" s="410"/>
      <c r="AL470" s="410"/>
      <c r="AM470" s="410"/>
    </row>
    <row r="471" spans="1:39" hidden="1" outlineLevel="2">
      <c r="A471" s="37">
        <f>ROW()</f>
        <v>471</v>
      </c>
      <c r="C471" s="32"/>
      <c r="F471" s="1225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410"/>
      <c r="AJ471" s="410"/>
      <c r="AK471" s="410"/>
      <c r="AL471" s="410"/>
      <c r="AM471" s="410"/>
    </row>
    <row r="472" spans="1:39" hidden="1" outlineLevel="2">
      <c r="A472" s="37">
        <f>ROW()</f>
        <v>472</v>
      </c>
      <c r="C472" s="32"/>
      <c r="F472" s="1225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410"/>
      <c r="AJ472" s="410"/>
      <c r="AK472" s="410"/>
      <c r="AL472" s="410"/>
      <c r="AM472" s="410"/>
    </row>
    <row r="473" spans="1:39" hidden="1" outlineLevel="2">
      <c r="A473" s="37">
        <f>ROW()</f>
        <v>473</v>
      </c>
      <c r="C473" s="32"/>
      <c r="F473" s="1225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410"/>
      <c r="AJ473" s="410"/>
      <c r="AK473" s="410"/>
      <c r="AL473" s="410"/>
      <c r="AM473" s="410"/>
    </row>
    <row r="474" spans="1:39" hidden="1" outlineLevel="2">
      <c r="A474" s="37">
        <f>ROW()</f>
        <v>474</v>
      </c>
      <c r="C474" s="32"/>
      <c r="F474" s="1225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410"/>
      <c r="AJ474" s="410"/>
      <c r="AK474" s="410"/>
      <c r="AL474" s="410"/>
      <c r="AM474" s="410"/>
    </row>
    <row r="475" spans="1:39" hidden="1" outlineLevel="2">
      <c r="A475" s="37">
        <f>ROW()</f>
        <v>475</v>
      </c>
      <c r="C475" s="32"/>
      <c r="F475" s="1225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410"/>
      <c r="AJ475" s="410"/>
      <c r="AK475" s="410"/>
      <c r="AL475" s="410"/>
      <c r="AM475" s="410"/>
    </row>
    <row r="476" spans="1:39" hidden="1" outlineLevel="2">
      <c r="A476" s="37">
        <f>ROW()</f>
        <v>476</v>
      </c>
      <c r="C476" s="32"/>
      <c r="F476" s="1225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410"/>
      <c r="AJ476" s="410"/>
      <c r="AK476" s="410"/>
      <c r="AL476" s="410"/>
      <c r="AM476" s="410"/>
    </row>
    <row r="477" spans="1:39" hidden="1" outlineLevel="2">
      <c r="A477" s="37">
        <f>ROW()</f>
        <v>477</v>
      </c>
      <c r="C477" s="32"/>
      <c r="F477" s="1225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410"/>
      <c r="AJ477" s="410"/>
      <c r="AK477" s="410"/>
      <c r="AL477" s="410"/>
      <c r="AM477" s="410"/>
    </row>
    <row r="478" spans="1:39" hidden="1" outlineLevel="2">
      <c r="A478" s="37">
        <f>ROW()</f>
        <v>478</v>
      </c>
      <c r="C478" s="32"/>
      <c r="F478" s="1225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410"/>
      <c r="AJ478" s="410"/>
      <c r="AK478" s="410"/>
      <c r="AL478" s="410"/>
      <c r="AM478" s="410"/>
    </row>
    <row r="479" spans="1:39" hidden="1" outlineLevel="2">
      <c r="A479" s="37">
        <f>ROW()</f>
        <v>479</v>
      </c>
      <c r="C479" s="32"/>
      <c r="F479" s="1225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410"/>
      <c r="AJ479" s="410"/>
      <c r="AK479" s="410"/>
      <c r="AL479" s="410"/>
      <c r="AM479" s="410"/>
    </row>
    <row r="480" spans="1:39" hidden="1" outlineLevel="2">
      <c r="A480" s="37">
        <f>ROW()</f>
        <v>480</v>
      </c>
      <c r="C480" s="32"/>
      <c r="F480" s="1225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410"/>
      <c r="AJ480" s="410"/>
      <c r="AK480" s="410"/>
      <c r="AL480" s="410"/>
      <c r="AM480" s="410"/>
    </row>
    <row r="481" spans="1:50" hidden="1" outlineLevel="2">
      <c r="A481" s="37">
        <f>ROW()</f>
        <v>481</v>
      </c>
      <c r="C481" s="32"/>
      <c r="F481" s="1225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410"/>
      <c r="AJ481" s="410"/>
      <c r="AK481" s="410"/>
      <c r="AL481" s="410"/>
      <c r="AM481" s="410"/>
    </row>
    <row r="482" spans="1:50" hidden="1" outlineLevel="2">
      <c r="A482" s="37">
        <f>ROW()</f>
        <v>482</v>
      </c>
      <c r="C482" s="32"/>
      <c r="F482" s="1225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410"/>
      <c r="AJ482" s="410"/>
      <c r="AK482" s="410"/>
      <c r="AL482" s="410"/>
      <c r="AM482" s="410"/>
    </row>
    <row r="483" spans="1:50" ht="15" hidden="1" outlineLevel="2">
      <c r="A483" s="37">
        <f>ROW()</f>
        <v>483</v>
      </c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531"/>
      <c r="AJ483" s="531"/>
      <c r="AK483" s="531"/>
      <c r="AL483" s="531"/>
      <c r="AM483" s="531"/>
      <c r="AN483"/>
      <c r="AO483"/>
      <c r="AP483"/>
      <c r="AQ483"/>
      <c r="AR483"/>
      <c r="AS483"/>
      <c r="AT483"/>
      <c r="AU483"/>
      <c r="AV483"/>
      <c r="AW483"/>
      <c r="AX483"/>
    </row>
    <row r="484" spans="1:50" ht="15" hidden="1" outlineLevel="2">
      <c r="A484" s="37">
        <f>ROW()</f>
        <v>484</v>
      </c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13"/>
      <c r="AJ484" s="13"/>
      <c r="AK484" s="13"/>
      <c r="AL484" s="13"/>
      <c r="AM484" s="13"/>
      <c r="AN484"/>
      <c r="AO484"/>
      <c r="AP484"/>
      <c r="AQ484"/>
      <c r="AR484"/>
      <c r="AS484"/>
      <c r="AT484"/>
      <c r="AU484"/>
      <c r="AV484"/>
      <c r="AW484"/>
      <c r="AX484"/>
    </row>
    <row r="485" spans="1:50" ht="15" hidden="1" outlineLevel="2">
      <c r="A485" s="37">
        <f>ROW()</f>
        <v>485</v>
      </c>
      <c r="C485" s="1238"/>
      <c r="F485" s="1225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410"/>
      <c r="AJ485" s="410"/>
      <c r="AK485" s="410"/>
      <c r="AL485" s="410"/>
      <c r="AM485" s="410"/>
      <c r="AN485"/>
      <c r="AO485"/>
      <c r="AP485"/>
      <c r="AQ485"/>
      <c r="AR485"/>
      <c r="AS485"/>
      <c r="AT485"/>
      <c r="AU485"/>
      <c r="AV485"/>
      <c r="AW485"/>
      <c r="AX485"/>
    </row>
    <row r="486" spans="1:50" ht="15" hidden="1" outlineLevel="2">
      <c r="A486" s="37">
        <f>ROW()</f>
        <v>486</v>
      </c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13"/>
      <c r="AJ486" s="13"/>
      <c r="AK486" s="13"/>
      <c r="AL486" s="13"/>
      <c r="AM486" s="13"/>
      <c r="AN486"/>
      <c r="AO486"/>
      <c r="AP486"/>
      <c r="AQ486"/>
      <c r="AR486"/>
      <c r="AS486"/>
      <c r="AT486"/>
      <c r="AU486"/>
      <c r="AV486"/>
      <c r="AW486"/>
      <c r="AX486"/>
    </row>
    <row r="487" spans="1:50" outlineLevel="1">
      <c r="A487" s="37">
        <f>ROW()</f>
        <v>487</v>
      </c>
      <c r="B487" s="10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</row>
    <row r="488" spans="1:50" outlineLevel="1" collapsed="1">
      <c r="A488" s="37">
        <f>ROW()</f>
        <v>488</v>
      </c>
      <c r="B488" s="10"/>
      <c r="C488" s="5"/>
    </row>
    <row r="489" spans="1:50" hidden="1" outlineLevel="2">
      <c r="A489" s="37">
        <f>ROW()</f>
        <v>489</v>
      </c>
      <c r="C489" s="32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50" hidden="1" outlineLevel="2">
      <c r="A490" s="37">
        <f>ROW()</f>
        <v>490</v>
      </c>
      <c r="C490" s="32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50" hidden="1" outlineLevel="2">
      <c r="A491" s="37">
        <f>ROW()</f>
        <v>491</v>
      </c>
      <c r="C491" s="32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50" hidden="1" outlineLevel="2">
      <c r="A492" s="37">
        <f>ROW()</f>
        <v>492</v>
      </c>
      <c r="C492" s="32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50" hidden="1" outlineLevel="2">
      <c r="A493" s="37">
        <f>ROW()</f>
        <v>493</v>
      </c>
      <c r="C493" s="32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50" hidden="1" outlineLevel="2">
      <c r="A494" s="37">
        <f>ROW()</f>
        <v>494</v>
      </c>
      <c r="C494" s="32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50" hidden="1" outlineLevel="2">
      <c r="A495" s="37">
        <f>ROW()</f>
        <v>495</v>
      </c>
      <c r="C495" s="32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50" hidden="1" outlineLevel="2">
      <c r="A496" s="37">
        <f>ROW()</f>
        <v>496</v>
      </c>
      <c r="C496" s="32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idden="1" outlineLevel="2">
      <c r="A497" s="37">
        <f>ROW()</f>
        <v>497</v>
      </c>
      <c r="C497" s="32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idden="1" outlineLevel="2">
      <c r="A498" s="37">
        <f>ROW()</f>
        <v>498</v>
      </c>
      <c r="C498" s="32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idden="1" outlineLevel="2">
      <c r="A499" s="37">
        <f>ROW()</f>
        <v>499</v>
      </c>
      <c r="C499" s="32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idden="1" outlineLevel="2">
      <c r="A500" s="37">
        <f>ROW()</f>
        <v>500</v>
      </c>
      <c r="C500" s="32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idden="1" outlineLevel="2">
      <c r="A501" s="37">
        <f>ROW()</f>
        <v>501</v>
      </c>
      <c r="C501" s="32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idden="1" outlineLevel="2">
      <c r="A502" s="37">
        <f>ROW()</f>
        <v>502</v>
      </c>
      <c r="C502" s="32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idden="1" outlineLevel="2">
      <c r="A503" s="37">
        <f>ROW()</f>
        <v>503</v>
      </c>
      <c r="C503" s="32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idden="1" outlineLevel="2">
      <c r="A504" s="37">
        <f>ROW()</f>
        <v>504</v>
      </c>
      <c r="C504" s="32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idden="1" outlineLevel="2">
      <c r="A505" s="37">
        <f>ROW()</f>
        <v>505</v>
      </c>
      <c r="C505" s="32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outlineLevel="1" collapsed="1">
      <c r="A506" s="37">
        <f>ROW()</f>
        <v>506</v>
      </c>
      <c r="B506" s="10"/>
      <c r="C506" s="363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idden="1" outlineLevel="2">
      <c r="A507" s="37">
        <f>ROW()</f>
        <v>507</v>
      </c>
      <c r="C507" s="32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idden="1" outlineLevel="2">
      <c r="A508" s="37">
        <f>ROW()</f>
        <v>508</v>
      </c>
      <c r="C508" s="32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idden="1" outlineLevel="2">
      <c r="A509" s="37">
        <f>ROW()</f>
        <v>509</v>
      </c>
      <c r="C509" s="32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idden="1" outlineLevel="2">
      <c r="A510" s="37">
        <f>ROW()</f>
        <v>510</v>
      </c>
      <c r="C510" s="32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idden="1" outlineLevel="2">
      <c r="A511" s="37">
        <f>ROW()</f>
        <v>511</v>
      </c>
      <c r="C511" s="32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idden="1" outlineLevel="2">
      <c r="A512" s="37">
        <f>ROW()</f>
        <v>512</v>
      </c>
      <c r="C512" s="32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idden="1" outlineLevel="2">
      <c r="A513" s="37">
        <f>ROW()</f>
        <v>513</v>
      </c>
      <c r="C513" s="32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idden="1" outlineLevel="2">
      <c r="A514" s="37">
        <f>ROW()</f>
        <v>514</v>
      </c>
      <c r="C514" s="32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idden="1" outlineLevel="2">
      <c r="A515" s="37">
        <f>ROW()</f>
        <v>515</v>
      </c>
      <c r="C515" s="32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idden="1" outlineLevel="2">
      <c r="A516" s="37">
        <f>ROW()</f>
        <v>516</v>
      </c>
      <c r="C516" s="32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idden="1" outlineLevel="2">
      <c r="A517" s="37">
        <f>ROW()</f>
        <v>517</v>
      </c>
      <c r="C517" s="32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idden="1" outlineLevel="2">
      <c r="A518" s="37">
        <f>ROW()</f>
        <v>518</v>
      </c>
      <c r="C518" s="32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idden="1" outlineLevel="2">
      <c r="A519" s="37">
        <f>ROW()</f>
        <v>519</v>
      </c>
      <c r="C519" s="32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idden="1" outlineLevel="2">
      <c r="A520" s="37">
        <f>ROW()</f>
        <v>520</v>
      </c>
      <c r="C520" s="32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idden="1" outlineLevel="2">
      <c r="A521" s="37">
        <f>ROW()</f>
        <v>521</v>
      </c>
      <c r="C521" s="32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idden="1" outlineLevel="2">
      <c r="A522" s="37">
        <f>ROW()</f>
        <v>522</v>
      </c>
      <c r="C522" s="32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idden="1" outlineLevel="2">
      <c r="A523" s="37">
        <f>ROW()</f>
        <v>523</v>
      </c>
      <c r="C523" s="32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idden="1" outlineLevel="2">
      <c r="A524" s="37">
        <f>ROW()</f>
        <v>524</v>
      </c>
      <c r="C524" s="32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idden="1" outlineLevel="2">
      <c r="A525" s="37">
        <f>ROW()</f>
        <v>525</v>
      </c>
      <c r="C525" s="32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outlineLevel="1" collapsed="1">
      <c r="A526" s="37">
        <f>ROW()</f>
        <v>526</v>
      </c>
      <c r="C526" s="363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idden="1" outlineLevel="2">
      <c r="A527" s="37">
        <f>ROW()</f>
        <v>527</v>
      </c>
      <c r="C527" s="32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idden="1" outlineLevel="2">
      <c r="A528" s="37">
        <f>ROW()</f>
        <v>528</v>
      </c>
      <c r="C528" s="32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idden="1" outlineLevel="2">
      <c r="A529" s="37">
        <f>ROW()</f>
        <v>529</v>
      </c>
      <c r="C529" s="32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idden="1" outlineLevel="2">
      <c r="A530" s="37">
        <f>ROW()</f>
        <v>530</v>
      </c>
      <c r="C530" s="32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idden="1" outlineLevel="2">
      <c r="A531" s="37">
        <f>ROW()</f>
        <v>531</v>
      </c>
      <c r="C531" s="32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idden="1" outlineLevel="2">
      <c r="A532" s="37">
        <f>ROW()</f>
        <v>532</v>
      </c>
      <c r="C532" s="32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idden="1" outlineLevel="2">
      <c r="A533" s="37">
        <f>ROW()</f>
        <v>533</v>
      </c>
      <c r="C533" s="32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idden="1" outlineLevel="2">
      <c r="A534" s="37">
        <f>ROW()</f>
        <v>534</v>
      </c>
      <c r="C534" s="32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idden="1" outlineLevel="2">
      <c r="A535" s="37">
        <f>ROW()</f>
        <v>535</v>
      </c>
      <c r="C535" s="32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idden="1" outlineLevel="2">
      <c r="A536" s="37">
        <f>ROW()</f>
        <v>536</v>
      </c>
      <c r="C536" s="32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idden="1" outlineLevel="2">
      <c r="A537" s="37">
        <f>ROW()</f>
        <v>537</v>
      </c>
      <c r="C537" s="32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idden="1" outlineLevel="2">
      <c r="A538" s="37">
        <f>ROW()</f>
        <v>538</v>
      </c>
      <c r="C538" s="32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idden="1" outlineLevel="2">
      <c r="A539" s="37">
        <f>ROW()</f>
        <v>539</v>
      </c>
      <c r="C539" s="32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idden="1" outlineLevel="2">
      <c r="A540" s="37">
        <f>ROW()</f>
        <v>540</v>
      </c>
      <c r="C540" s="32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idden="1" outlineLevel="2">
      <c r="A541" s="37">
        <f>ROW()</f>
        <v>541</v>
      </c>
      <c r="C541" s="32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idden="1" outlineLevel="2">
      <c r="A542" s="37">
        <f>ROW()</f>
        <v>542</v>
      </c>
      <c r="C542" s="32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idden="1" outlineLevel="2">
      <c r="A543" s="37">
        <f>ROW()</f>
        <v>543</v>
      </c>
      <c r="C543" s="32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idden="1" outlineLevel="2">
      <c r="A544" s="37">
        <f>ROW()</f>
        <v>544</v>
      </c>
      <c r="C544" s="32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idden="1" outlineLevel="2">
      <c r="A545" s="37">
        <f>ROW()</f>
        <v>545</v>
      </c>
      <c r="C545" s="32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idden="1" outlineLevel="2">
      <c r="A546" s="37">
        <f>ROW()</f>
        <v>546</v>
      </c>
      <c r="C546" s="32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outlineLevel="1" collapsed="1">
      <c r="A547" s="37">
        <f>ROW()</f>
        <v>547</v>
      </c>
      <c r="C547" s="363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idden="1" outlineLevel="2">
      <c r="A548" s="37">
        <f>ROW()</f>
        <v>548</v>
      </c>
      <c r="C548" s="32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idden="1" outlineLevel="2">
      <c r="A549" s="37">
        <f>ROW()</f>
        <v>549</v>
      </c>
      <c r="C549" s="32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idden="1" outlineLevel="2">
      <c r="A550" s="37">
        <f>ROW()</f>
        <v>550</v>
      </c>
      <c r="C550" s="32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idden="1" outlineLevel="2">
      <c r="A551" s="37">
        <f>ROW()</f>
        <v>551</v>
      </c>
      <c r="C551" s="32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idden="1" outlineLevel="2">
      <c r="A552" s="37">
        <f>ROW()</f>
        <v>552</v>
      </c>
      <c r="C552" s="32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idden="1" outlineLevel="2">
      <c r="A553" s="37">
        <f>ROW()</f>
        <v>553</v>
      </c>
      <c r="C553" s="32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idden="1" outlineLevel="2">
      <c r="A554" s="37">
        <f>ROW()</f>
        <v>554</v>
      </c>
      <c r="C554" s="32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idden="1" outlineLevel="2">
      <c r="A555" s="37">
        <f>ROW()</f>
        <v>555</v>
      </c>
      <c r="C555" s="32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idden="1" outlineLevel="2">
      <c r="A556" s="37">
        <f>ROW()</f>
        <v>556</v>
      </c>
      <c r="C556" s="32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idden="1" outlineLevel="2">
      <c r="A557" s="37">
        <f>ROW()</f>
        <v>557</v>
      </c>
      <c r="C557" s="32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idden="1" outlineLevel="2">
      <c r="A558" s="37">
        <f>ROW()</f>
        <v>558</v>
      </c>
      <c r="C558" s="32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idden="1" outlineLevel="2">
      <c r="A559" s="37">
        <f>ROW()</f>
        <v>559</v>
      </c>
      <c r="C559" s="32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idden="1" outlineLevel="2">
      <c r="A560" s="37">
        <f>ROW()</f>
        <v>560</v>
      </c>
      <c r="C560" s="32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idden="1" outlineLevel="2">
      <c r="A561" s="37">
        <f>ROW()</f>
        <v>561</v>
      </c>
      <c r="C561" s="32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idden="1" outlineLevel="2">
      <c r="A562" s="37">
        <f>ROW()</f>
        <v>562</v>
      </c>
      <c r="C562" s="32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idden="1" outlineLevel="2">
      <c r="A563" s="37">
        <f>ROW()</f>
        <v>563</v>
      </c>
      <c r="C563" s="32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idden="1" outlineLevel="2">
      <c r="A564" s="37">
        <f>ROW()</f>
        <v>564</v>
      </c>
      <c r="C564" s="32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idden="1" outlineLevel="2">
      <c r="A565" s="37">
        <f>ROW()</f>
        <v>565</v>
      </c>
      <c r="C565" s="32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idden="1" outlineLevel="2">
      <c r="A566" s="37">
        <f>ROW()</f>
        <v>566</v>
      </c>
      <c r="C566" s="32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idden="1" outlineLevel="2">
      <c r="A567" s="37">
        <f>ROW()</f>
        <v>567</v>
      </c>
      <c r="C567" s="32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idden="1" outlineLevel="2">
      <c r="A568" s="37">
        <f>ROW()</f>
        <v>568</v>
      </c>
      <c r="C568" s="32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idden="1" outlineLevel="2">
      <c r="A569" s="37">
        <f>ROW()</f>
        <v>569</v>
      </c>
      <c r="C569" s="32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idden="1" outlineLevel="2">
      <c r="A570" s="37">
        <f>ROW()</f>
        <v>570</v>
      </c>
      <c r="C570" s="32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idden="1" outlineLevel="2">
      <c r="A571" s="37">
        <f>ROW()</f>
        <v>571</v>
      </c>
      <c r="C571" s="32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idden="1" outlineLevel="2">
      <c r="A572" s="37">
        <f>ROW()</f>
        <v>572</v>
      </c>
      <c r="C572" s="32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idden="1" outlineLevel="2">
      <c r="A573" s="37">
        <f>ROW()</f>
        <v>573</v>
      </c>
      <c r="C573" s="32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idden="1" outlineLevel="2">
      <c r="A574" s="37">
        <f>ROW()</f>
        <v>574</v>
      </c>
      <c r="C574" s="32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idden="1" outlineLevel="2">
      <c r="A575" s="37">
        <f>ROW()</f>
        <v>575</v>
      </c>
      <c r="C575" s="32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idden="1" outlineLevel="2">
      <c r="A576" s="37">
        <f>ROW()</f>
        <v>576</v>
      </c>
      <c r="C576" s="32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idden="1" outlineLevel="2">
      <c r="A577" s="37">
        <f>ROW()</f>
        <v>577</v>
      </c>
      <c r="C577" s="32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idden="1" outlineLevel="2">
      <c r="A578" s="37">
        <f>ROW()</f>
        <v>578</v>
      </c>
      <c r="C578" s="32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idden="1" outlineLevel="2">
      <c r="A579" s="37">
        <f>ROW()</f>
        <v>579</v>
      </c>
      <c r="C579" s="32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idden="1" outlineLevel="2">
      <c r="A580" s="37">
        <f>ROW()</f>
        <v>580</v>
      </c>
      <c r="C580" s="32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idden="1" outlineLevel="2">
      <c r="A581" s="37">
        <f>ROW()</f>
        <v>581</v>
      </c>
      <c r="C581" s="32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idden="1" outlineLevel="2">
      <c r="A582" s="37">
        <f>ROW()</f>
        <v>582</v>
      </c>
      <c r="C582" s="32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idden="1" outlineLevel="2">
      <c r="A583" s="37">
        <f>ROW()</f>
        <v>583</v>
      </c>
      <c r="C583" s="32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idden="1" outlineLevel="2">
      <c r="A584" s="37">
        <f>ROW()</f>
        <v>584</v>
      </c>
      <c r="C584" s="32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hidden="1" outlineLevel="2">
      <c r="A585" s="37">
        <f>ROW()</f>
        <v>585</v>
      </c>
      <c r="C585" s="32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  <c r="AH585" s="170"/>
      <c r="AI585" s="170"/>
      <c r="AJ585" s="170"/>
      <c r="AK585" s="170"/>
      <c r="AL585" s="170"/>
      <c r="AM585" s="170"/>
    </row>
    <row r="586" spans="1:39" hidden="1" outlineLevel="2">
      <c r="A586" s="37">
        <f>ROW()</f>
        <v>586</v>
      </c>
      <c r="C586" s="32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  <c r="AH586" s="170"/>
      <c r="AI586" s="170"/>
      <c r="AJ586" s="170"/>
      <c r="AK586" s="170"/>
      <c r="AL586" s="170"/>
      <c r="AM586" s="170"/>
    </row>
    <row r="587" spans="1:39" hidden="1" outlineLevel="2">
      <c r="A587" s="37">
        <f>ROW()</f>
        <v>587</v>
      </c>
      <c r="C587" s="32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  <c r="AH587" s="170"/>
      <c r="AI587" s="170"/>
      <c r="AJ587" s="170"/>
      <c r="AK587" s="170"/>
      <c r="AL587" s="170"/>
      <c r="AM587" s="170"/>
    </row>
    <row r="588" spans="1:39" hidden="1" outlineLevel="2">
      <c r="A588" s="37">
        <f>ROW()</f>
        <v>588</v>
      </c>
      <c r="C588" s="32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  <c r="AH588" s="170"/>
      <c r="AI588" s="170"/>
      <c r="AJ588" s="170"/>
      <c r="AK588" s="170"/>
      <c r="AL588" s="170"/>
      <c r="AM588" s="170"/>
    </row>
    <row r="589" spans="1:39" hidden="1" outlineLevel="2">
      <c r="A589" s="37">
        <f>ROW()</f>
        <v>589</v>
      </c>
      <c r="C589" s="32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  <c r="AH589" s="170"/>
      <c r="AI589" s="170"/>
      <c r="AJ589" s="170"/>
      <c r="AK589" s="170"/>
      <c r="AL589" s="170"/>
      <c r="AM589" s="170"/>
    </row>
    <row r="590" spans="1:39" hidden="1" outlineLevel="2">
      <c r="A590" s="37">
        <f>ROW()</f>
        <v>590</v>
      </c>
      <c r="C590" s="32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  <c r="AH590" s="170"/>
      <c r="AI590" s="170"/>
      <c r="AJ590" s="170"/>
      <c r="AK590" s="170"/>
      <c r="AL590" s="170"/>
      <c r="AM590" s="170"/>
    </row>
    <row r="591" spans="1:39" hidden="1" outlineLevel="2">
      <c r="A591" s="37">
        <f>ROW()</f>
        <v>591</v>
      </c>
      <c r="C591" s="32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  <c r="AH591" s="170"/>
      <c r="AI591" s="170"/>
      <c r="AJ591" s="170"/>
      <c r="AK591" s="170"/>
      <c r="AL591" s="170"/>
      <c r="AM591" s="170"/>
    </row>
    <row r="592" spans="1:39" hidden="1" outlineLevel="2">
      <c r="A592" s="37">
        <f>ROW()</f>
        <v>592</v>
      </c>
      <c r="C592" s="32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  <c r="AH592" s="170"/>
      <c r="AI592" s="170"/>
      <c r="AJ592" s="170"/>
      <c r="AK592" s="170"/>
      <c r="AL592" s="170"/>
      <c r="AM592" s="170"/>
    </row>
    <row r="593" spans="1:50" hidden="1" outlineLevel="2">
      <c r="A593" s="37">
        <f>ROW()</f>
        <v>593</v>
      </c>
      <c r="C593" s="32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  <c r="AH593" s="170"/>
      <c r="AI593" s="170"/>
      <c r="AJ593" s="170"/>
      <c r="AK593" s="170"/>
      <c r="AL593" s="170"/>
      <c r="AM593" s="170"/>
    </row>
    <row r="594" spans="1:50" hidden="1" outlineLevel="2">
      <c r="A594" s="37">
        <f>ROW()</f>
        <v>594</v>
      </c>
      <c r="C594" s="32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  <c r="AH594" s="170"/>
      <c r="AI594" s="170"/>
      <c r="AJ594" s="170"/>
      <c r="AK594" s="170"/>
      <c r="AL594" s="170"/>
      <c r="AM594" s="170"/>
    </row>
    <row r="595" spans="1:50" hidden="1" outlineLevel="2">
      <c r="A595" s="37">
        <f>ROW()</f>
        <v>595</v>
      </c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  <c r="AH595" s="170"/>
      <c r="AI595" s="170"/>
      <c r="AJ595" s="170"/>
      <c r="AK595" s="170"/>
      <c r="AL595" s="170"/>
      <c r="AM595" s="170"/>
    </row>
    <row r="596" spans="1:50" hidden="1" outlineLevel="2">
      <c r="A596" s="37">
        <f>ROW()</f>
        <v>596</v>
      </c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  <c r="AH596" s="170"/>
      <c r="AI596" s="170"/>
      <c r="AJ596" s="170"/>
      <c r="AK596" s="170"/>
      <c r="AL596" s="170"/>
      <c r="AM596" s="170"/>
    </row>
    <row r="597" spans="1:50" hidden="1" outlineLevel="2">
      <c r="A597" s="37">
        <f>ROW()</f>
        <v>597</v>
      </c>
      <c r="C597" s="1238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  <c r="AH597" s="170"/>
      <c r="AI597" s="170"/>
      <c r="AJ597" s="170"/>
      <c r="AK597" s="170"/>
      <c r="AL597" s="170"/>
      <c r="AM597" s="170"/>
    </row>
    <row r="598" spans="1:50" hidden="1" outlineLevel="2">
      <c r="A598" s="37">
        <f>ROW()</f>
        <v>598</v>
      </c>
      <c r="D598" s="878"/>
      <c r="E598" s="878"/>
      <c r="F598" s="878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  <c r="AH598" s="170"/>
      <c r="AI598" s="170"/>
      <c r="AJ598" s="170"/>
      <c r="AK598" s="170"/>
      <c r="AL598" s="170"/>
      <c r="AM598" s="170"/>
    </row>
    <row r="599" spans="1:50" outlineLevel="1">
      <c r="A599" s="37">
        <f>ROW()</f>
        <v>599</v>
      </c>
      <c r="B599" s="10" t="s">
        <v>344</v>
      </c>
      <c r="C599" s="167"/>
      <c r="D599" s="283"/>
      <c r="E599" s="284" t="s">
        <v>345</v>
      </c>
      <c r="F599" s="285">
        <f>$F$33</f>
        <v>0</v>
      </c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  <c r="AH599" s="169"/>
      <c r="AI599" s="169"/>
      <c r="AJ599" s="169"/>
      <c r="AK599" s="169"/>
      <c r="AL599" s="169"/>
      <c r="AM599" s="169"/>
    </row>
    <row r="600" spans="1:50" outlineLevel="2">
      <c r="A600" s="37">
        <f>ROW()</f>
        <v>600</v>
      </c>
      <c r="C600" s="6" t="s">
        <v>346</v>
      </c>
      <c r="N600" s="531">
        <v>6.5584601715511077</v>
      </c>
      <c r="O600" s="531">
        <v>7.1330190707648322</v>
      </c>
      <c r="P600" s="531">
        <v>15.311325575411008</v>
      </c>
      <c r="Q600" s="531">
        <v>16.991709220872053</v>
      </c>
      <c r="R600" s="531">
        <v>26.448638956397428</v>
      </c>
      <c r="S600" s="531">
        <v>91.044430521801289</v>
      </c>
      <c r="T600" s="531">
        <v>30.586565032165829</v>
      </c>
      <c r="U600" s="531">
        <v>30.586565032165829</v>
      </c>
      <c r="V600" s="531">
        <v>30.586565032165829</v>
      </c>
      <c r="W600" s="531">
        <v>30.586565032165829</v>
      </c>
      <c r="X600" s="531">
        <v>30.586565032165829</v>
      </c>
      <c r="Y600" s="531">
        <v>24.100691887926757</v>
      </c>
      <c r="Z600" s="531">
        <v>23.766099321808099</v>
      </c>
      <c r="AA600" s="531">
        <v>23.486865940821684</v>
      </c>
      <c r="AB600" s="531">
        <v>23.065707970843125</v>
      </c>
      <c r="AC600" s="531">
        <v>22.644550000864569</v>
      </c>
      <c r="AD600" s="531">
        <v>25.967246461758396</v>
      </c>
      <c r="AE600" s="531">
        <v>25.387843316654752</v>
      </c>
      <c r="AF600" s="531">
        <v>26.865701215153681</v>
      </c>
      <c r="AG600" s="531">
        <v>41.066932952108644</v>
      </c>
      <c r="AH600" s="531">
        <v>43.084111794138664</v>
      </c>
      <c r="AI600" s="531">
        <v>44.703794992322955</v>
      </c>
      <c r="AJ600" s="531">
        <v>57.723040233625227</v>
      </c>
      <c r="AK600" s="531">
        <v>37.679875339908243</v>
      </c>
      <c r="AL600" s="531">
        <v>35.541122168850293</v>
      </c>
      <c r="AM600" s="531">
        <v>52.11237685212685</v>
      </c>
    </row>
    <row r="601" spans="1:50" outlineLevel="2">
      <c r="A601" s="37">
        <f>ROW()</f>
        <v>601</v>
      </c>
      <c r="C601" s="6" t="s">
        <v>347</v>
      </c>
      <c r="N601" s="531">
        <v>6.1217884917798422</v>
      </c>
      <c r="O601" s="531">
        <v>5.8623330235882785</v>
      </c>
      <c r="P601" s="531">
        <v>11.705541529664046</v>
      </c>
      <c r="Q601" s="531">
        <v>15.125614812383674</v>
      </c>
      <c r="R601" s="531">
        <v>22.085112963843223</v>
      </c>
      <c r="S601" s="531">
        <v>23.088254325037362</v>
      </c>
      <c r="T601" s="531">
        <v>27.001643922801996</v>
      </c>
      <c r="U601" s="531">
        <v>26.989835488205859</v>
      </c>
      <c r="V601" s="531">
        <v>26.989835488205859</v>
      </c>
      <c r="W601" s="531">
        <v>26.989835488205859</v>
      </c>
      <c r="X601" s="531">
        <v>26.989835488205859</v>
      </c>
      <c r="Y601" s="531">
        <v>13.667047789891489</v>
      </c>
      <c r="Z601" s="531">
        <v>13.84066096346754</v>
      </c>
      <c r="AA601" s="531">
        <v>14.333870398778476</v>
      </c>
      <c r="AB601" s="531">
        <v>14.333870398778476</v>
      </c>
      <c r="AC601" s="531">
        <v>14.330556760714375</v>
      </c>
      <c r="AD601" s="531">
        <v>17.741304758659723</v>
      </c>
      <c r="AE601" s="531">
        <v>17.859073008340886</v>
      </c>
      <c r="AF601" s="531">
        <v>19.565088495317013</v>
      </c>
      <c r="AG601" s="531">
        <v>33.995620075480076</v>
      </c>
      <c r="AH601" s="531">
        <v>36.32732015787186</v>
      </c>
      <c r="AI601" s="531">
        <v>34.327622018610228</v>
      </c>
      <c r="AJ601" s="531">
        <v>47.997023641901208</v>
      </c>
      <c r="AK601" s="531">
        <v>28.054207538451987</v>
      </c>
      <c r="AL601" s="531">
        <v>25.909718033506302</v>
      </c>
      <c r="AM601" s="531">
        <v>42.292133917733906</v>
      </c>
    </row>
    <row r="602" spans="1:50" outlineLevel="2">
      <c r="A602" s="37">
        <f>ROW()</f>
        <v>602</v>
      </c>
      <c r="C602" s="6" t="s">
        <v>348</v>
      </c>
      <c r="E602" s="10"/>
      <c r="F602" s="286"/>
      <c r="G602" s="287"/>
      <c r="N602" s="531">
        <v>910.24660515873018</v>
      </c>
      <c r="O602" s="531">
        <v>362.48070032691606</v>
      </c>
      <c r="P602" s="531">
        <v>443.21424539623428</v>
      </c>
      <c r="Q602" s="531">
        <v>468.40199408867005</v>
      </c>
      <c r="R602" s="531">
        <v>361.16784675451441</v>
      </c>
      <c r="S602" s="531">
        <v>430.52613925975999</v>
      </c>
      <c r="T602" s="531">
        <v>198.67492097687804</v>
      </c>
      <c r="U602" s="531">
        <v>198.67492097687804</v>
      </c>
      <c r="V602" s="531">
        <v>198.67492097687804</v>
      </c>
      <c r="W602" s="531">
        <v>198.67492097687804</v>
      </c>
      <c r="X602" s="531">
        <v>198.67492097687804</v>
      </c>
      <c r="Y602" s="531">
        <v>133.97013030386557</v>
      </c>
      <c r="Z602" s="531">
        <v>135.77881946411694</v>
      </c>
      <c r="AA602" s="531">
        <v>136.15742711621002</v>
      </c>
      <c r="AB602" s="531">
        <v>135.00257522022142</v>
      </c>
      <c r="AC602" s="531">
        <v>133.82528239259767</v>
      </c>
      <c r="AD602" s="531">
        <v>144.34846346406007</v>
      </c>
      <c r="AE602" s="531">
        <v>183.86702282963194</v>
      </c>
      <c r="AF602" s="531">
        <v>194.97388597810865</v>
      </c>
      <c r="AG602" s="531">
        <v>237.0451755580311</v>
      </c>
      <c r="AH602" s="531">
        <v>267.32901228544813</v>
      </c>
      <c r="AI602" s="531">
        <v>155.21895104490454</v>
      </c>
      <c r="AJ602" s="531">
        <v>201.88639233880289</v>
      </c>
      <c r="AK602" s="531">
        <v>139.15007712381302</v>
      </c>
      <c r="AL602" s="531">
        <v>130.27867978214528</v>
      </c>
      <c r="AM602" s="531">
        <v>176.5318077466184</v>
      </c>
    </row>
    <row r="603" spans="1:50" ht="12" customHeight="1" outlineLevel="2">
      <c r="A603" s="37">
        <f>ROW()</f>
        <v>603</v>
      </c>
      <c r="C603" s="6" t="s">
        <v>349</v>
      </c>
      <c r="E603" s="10"/>
      <c r="F603" s="286"/>
      <c r="G603" s="287"/>
      <c r="N603" s="531">
        <v>920.90130107526875</v>
      </c>
      <c r="O603" s="531">
        <v>386.85867452830189</v>
      </c>
      <c r="P603" s="531">
        <v>491.77335135135132</v>
      </c>
      <c r="Q603" s="531">
        <v>319.92103316046871</v>
      </c>
      <c r="R603" s="531">
        <v>500.28791738395353</v>
      </c>
      <c r="S603" s="531">
        <v>384.93139025930753</v>
      </c>
      <c r="T603" s="531">
        <v>197.30332421732183</v>
      </c>
      <c r="U603" s="531">
        <v>199.03630763067454</v>
      </c>
      <c r="V603" s="531">
        <v>199.03630763067454</v>
      </c>
      <c r="W603" s="531">
        <v>199.03630763067454</v>
      </c>
      <c r="X603" s="531">
        <v>199.03630763067454</v>
      </c>
      <c r="Y603" s="531">
        <v>174.78355620581939</v>
      </c>
      <c r="Z603" s="531">
        <v>162.10955240549706</v>
      </c>
      <c r="AA603" s="531">
        <v>161.14086499660959</v>
      </c>
      <c r="AB603" s="531">
        <v>161.14086499660959</v>
      </c>
      <c r="AC603" s="531">
        <v>161.17224582803613</v>
      </c>
      <c r="AD603" s="531">
        <v>186.63559231980378</v>
      </c>
      <c r="AE603" s="531">
        <v>187.64434791887064</v>
      </c>
      <c r="AF603" s="531">
        <v>196.12352021724752</v>
      </c>
      <c r="AG603" s="531">
        <v>242.68262762207667</v>
      </c>
      <c r="AH603" s="531">
        <v>278.62025510318557</v>
      </c>
      <c r="AI603" s="531">
        <v>185.36536706407199</v>
      </c>
      <c r="AJ603" s="531">
        <v>255.84391527642654</v>
      </c>
      <c r="AK603" s="531">
        <v>163.57523325984238</v>
      </c>
      <c r="AL603" s="531">
        <v>150.23295753812437</v>
      </c>
      <c r="AM603" s="531">
        <v>219.15354873909587</v>
      </c>
    </row>
    <row r="604" spans="1:50">
      <c r="A604" s="278" t="s">
        <v>431</v>
      </c>
      <c r="B604" s="279"/>
      <c r="C604" s="279"/>
      <c r="D604" s="279"/>
      <c r="E604" s="279"/>
      <c r="F604" s="279"/>
      <c r="G604" s="279"/>
      <c r="H604" s="279"/>
      <c r="I604" s="279"/>
      <c r="J604" s="279"/>
      <c r="K604" s="279"/>
      <c r="L604" s="279"/>
      <c r="M604" s="279"/>
      <c r="N604" s="280"/>
      <c r="O604" s="280"/>
      <c r="P604" s="280"/>
      <c r="Q604" s="280"/>
      <c r="R604" s="280"/>
      <c r="S604" s="280"/>
      <c r="T604" s="280"/>
      <c r="U604" s="280"/>
      <c r="V604" s="280"/>
      <c r="W604" s="280"/>
      <c r="X604" s="280"/>
      <c r="Y604" s="119"/>
      <c r="Z604" s="119"/>
      <c r="AA604" s="119"/>
      <c r="AB604" s="119"/>
      <c r="AC604" s="119"/>
      <c r="AD604" s="119"/>
      <c r="AE604" s="119"/>
      <c r="AF604" s="119"/>
      <c r="AG604" s="119"/>
      <c r="AH604" s="119"/>
      <c r="AI604" s="119"/>
      <c r="AJ604" s="119"/>
      <c r="AK604" s="119"/>
      <c r="AL604" s="119"/>
      <c r="AM604" s="119"/>
    </row>
    <row r="605" spans="1:50" outlineLevel="1">
      <c r="A605" s="37">
        <f>ROW()</f>
        <v>605</v>
      </c>
      <c r="B605" s="10"/>
      <c r="C605" s="5"/>
      <c r="D605" s="4"/>
      <c r="E605" s="4"/>
      <c r="F605" s="4"/>
      <c r="G605" s="4"/>
      <c r="I605" s="267"/>
      <c r="J605" s="267"/>
      <c r="K605" s="267"/>
      <c r="L605" s="267"/>
      <c r="M605" s="267"/>
      <c r="N605" s="266"/>
      <c r="O605" s="266"/>
      <c r="P605" s="266"/>
      <c r="Q605" s="266"/>
      <c r="R605" s="266"/>
      <c r="S605" s="266"/>
      <c r="T605" s="266"/>
      <c r="U605" s="266"/>
      <c r="V605" s="266"/>
      <c r="W605" s="266"/>
      <c r="X605" s="266"/>
      <c r="Y605" s="266"/>
      <c r="Z605" s="266"/>
      <c r="AA605" s="266"/>
      <c r="AB605" s="266"/>
      <c r="AC605" s="266"/>
      <c r="AD605" s="266"/>
      <c r="AE605" s="266"/>
      <c r="AF605" s="266"/>
      <c r="AG605" s="266"/>
      <c r="AH605" s="266"/>
      <c r="AI605" s="266"/>
      <c r="AJ605" s="266"/>
      <c r="AK605" s="266"/>
      <c r="AL605" s="266"/>
      <c r="AM605" s="266"/>
      <c r="AN605" s="10"/>
      <c r="AO605" s="10"/>
      <c r="AP605" s="10"/>
      <c r="AQ605" s="10"/>
      <c r="AR605" s="10"/>
      <c r="AS605" s="10"/>
      <c r="AT605" s="10"/>
      <c r="AV605" s="1247"/>
      <c r="AW605" s="4"/>
      <c r="AX605" s="4"/>
    </row>
    <row r="606" spans="1:50" outlineLevel="1" collapsed="1">
      <c r="A606" s="37">
        <f>ROW()</f>
        <v>606</v>
      </c>
      <c r="B606" s="10"/>
      <c r="C606" s="5"/>
      <c r="D606" s="4"/>
      <c r="E606" s="4"/>
      <c r="F606" s="4"/>
      <c r="G606" s="4"/>
      <c r="I606" s="267"/>
      <c r="J606" s="267"/>
      <c r="K606" s="267"/>
      <c r="L606" s="267"/>
      <c r="M606" s="267"/>
      <c r="N606" s="266"/>
      <c r="O606" s="266"/>
      <c r="P606" s="266"/>
      <c r="Q606" s="266"/>
      <c r="R606" s="266"/>
      <c r="S606" s="266"/>
      <c r="T606" s="266"/>
      <c r="U606" s="266"/>
      <c r="V606" s="266"/>
      <c r="W606" s="266"/>
      <c r="X606" s="266"/>
      <c r="Y606" s="266"/>
      <c r="Z606" s="266"/>
      <c r="AA606" s="266"/>
      <c r="AB606" s="266"/>
      <c r="AC606" s="266"/>
      <c r="AD606" s="266"/>
      <c r="AE606" s="266"/>
      <c r="AF606" s="266"/>
      <c r="AG606" s="266"/>
      <c r="AH606" s="266"/>
      <c r="AI606" s="266"/>
      <c r="AJ606" s="266"/>
      <c r="AK606" s="266"/>
      <c r="AL606" s="266"/>
      <c r="AM606" s="266"/>
      <c r="AN606" s="10"/>
      <c r="AO606" s="10"/>
      <c r="AP606" s="10"/>
      <c r="AQ606" s="10"/>
      <c r="AR606" s="10"/>
      <c r="AS606" s="10"/>
      <c r="AT606" s="10"/>
      <c r="AV606" s="1247"/>
      <c r="AW606" s="1247"/>
      <c r="AX606" s="1247"/>
    </row>
    <row r="607" spans="1:50" hidden="1" outlineLevel="2">
      <c r="A607" s="37">
        <f>ROW()</f>
        <v>607</v>
      </c>
      <c r="C607" s="32"/>
      <c r="D607" s="1138"/>
      <c r="E607" s="1241"/>
      <c r="F607" s="33"/>
      <c r="G607" s="9"/>
      <c r="N607" s="1138"/>
      <c r="O607" s="1138"/>
      <c r="P607" s="1138"/>
      <c r="Q607" s="1138"/>
      <c r="R607" s="1138"/>
      <c r="S607" s="1138"/>
      <c r="T607" s="1138"/>
      <c r="U607" s="1138"/>
      <c r="V607" s="1138"/>
      <c r="W607" s="1138"/>
      <c r="X607" s="1138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10"/>
      <c r="AO607" s="10"/>
      <c r="AP607" s="10"/>
      <c r="AQ607" s="10"/>
      <c r="AR607" s="10"/>
      <c r="AS607" s="10"/>
      <c r="AT607" s="10"/>
      <c r="AV607" s="1241"/>
      <c r="AW607" s="1248"/>
      <c r="AX607" s="1248"/>
    </row>
    <row r="608" spans="1:50" hidden="1" outlineLevel="2">
      <c r="A608" s="37">
        <f>ROW()</f>
        <v>608</v>
      </c>
      <c r="C608" s="32"/>
      <c r="D608" s="1138"/>
      <c r="E608" s="1241"/>
      <c r="F608" s="33"/>
      <c r="G608" s="9"/>
      <c r="N608" s="1138"/>
      <c r="O608" s="1138"/>
      <c r="P608" s="1138"/>
      <c r="Q608" s="1138"/>
      <c r="R608" s="1138"/>
      <c r="S608" s="1138"/>
      <c r="T608" s="1138"/>
      <c r="U608" s="1138"/>
      <c r="V608" s="1138"/>
      <c r="W608" s="1138"/>
      <c r="X608" s="1138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10"/>
      <c r="AO608" s="10"/>
      <c r="AP608" s="10"/>
      <c r="AQ608" s="10"/>
      <c r="AR608" s="10"/>
      <c r="AS608" s="10"/>
      <c r="AT608" s="10"/>
      <c r="AV608" s="1241"/>
      <c r="AW608" s="1248"/>
      <c r="AX608" s="1248"/>
    </row>
    <row r="609" spans="1:50" hidden="1" outlineLevel="2">
      <c r="A609" s="37">
        <f>ROW()</f>
        <v>609</v>
      </c>
      <c r="C609" s="32"/>
      <c r="D609" s="1138"/>
      <c r="E609" s="1241"/>
      <c r="F609" s="33"/>
      <c r="G609" s="9"/>
      <c r="N609" s="1138"/>
      <c r="O609" s="1138"/>
      <c r="P609" s="1138"/>
      <c r="Q609" s="1138"/>
      <c r="R609" s="1138"/>
      <c r="S609" s="1138"/>
      <c r="T609" s="1138"/>
      <c r="U609" s="1138"/>
      <c r="V609" s="1138"/>
      <c r="W609" s="1138"/>
      <c r="X609" s="1138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10"/>
      <c r="AO609" s="10"/>
      <c r="AP609" s="10"/>
      <c r="AQ609" s="10"/>
      <c r="AR609" s="10"/>
      <c r="AS609" s="10"/>
      <c r="AT609" s="10"/>
      <c r="AV609" s="1241"/>
      <c r="AW609" s="1248"/>
      <c r="AX609" s="1248"/>
    </row>
    <row r="610" spans="1:50" hidden="1" outlineLevel="2">
      <c r="A610" s="37">
        <f>ROW()</f>
        <v>610</v>
      </c>
      <c r="C610" s="32"/>
      <c r="D610" s="1138"/>
      <c r="E610" s="1241"/>
      <c r="F610" s="33"/>
      <c r="G610" s="9"/>
      <c r="N610" s="1138"/>
      <c r="O610" s="1138"/>
      <c r="P610" s="1138"/>
      <c r="Q610" s="1138"/>
      <c r="R610" s="1138"/>
      <c r="S610" s="1138"/>
      <c r="T610" s="1138"/>
      <c r="U610" s="1138"/>
      <c r="V610" s="1138"/>
      <c r="W610" s="1138"/>
      <c r="X610" s="1138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10"/>
      <c r="AO610" s="10"/>
      <c r="AP610" s="10"/>
      <c r="AQ610" s="10"/>
      <c r="AR610" s="10"/>
      <c r="AS610" s="10"/>
      <c r="AT610" s="10"/>
      <c r="AV610" s="1241"/>
      <c r="AW610" s="1248"/>
      <c r="AX610" s="1248"/>
    </row>
    <row r="611" spans="1:50" hidden="1" outlineLevel="2">
      <c r="A611" s="37">
        <f>ROW()</f>
        <v>611</v>
      </c>
      <c r="C611" s="32"/>
      <c r="D611" s="1138"/>
      <c r="E611" s="1241"/>
      <c r="F611" s="33"/>
      <c r="G611" s="9"/>
      <c r="N611" s="1138"/>
      <c r="O611" s="1138"/>
      <c r="P611" s="1138"/>
      <c r="Q611" s="1138"/>
      <c r="R611" s="1138"/>
      <c r="S611" s="1138"/>
      <c r="T611" s="1138"/>
      <c r="U611" s="1138"/>
      <c r="V611" s="1138"/>
      <c r="W611" s="1138"/>
      <c r="X611" s="1138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10"/>
      <c r="AO611" s="10"/>
      <c r="AP611" s="10"/>
      <c r="AQ611" s="10"/>
      <c r="AR611" s="10"/>
      <c r="AS611" s="10"/>
      <c r="AT611" s="10"/>
      <c r="AV611" s="1241"/>
      <c r="AW611" s="1248"/>
      <c r="AX611" s="1248"/>
    </row>
    <row r="612" spans="1:50" hidden="1" outlineLevel="2">
      <c r="A612" s="37">
        <f>ROW()</f>
        <v>612</v>
      </c>
      <c r="C612" s="32"/>
      <c r="D612" s="1138"/>
      <c r="E612" s="1241"/>
      <c r="F612" s="33"/>
      <c r="G612" s="9"/>
      <c r="N612" s="1138"/>
      <c r="O612" s="1138"/>
      <c r="P612" s="1138"/>
      <c r="Q612" s="1138"/>
      <c r="R612" s="1138"/>
      <c r="S612" s="1138"/>
      <c r="T612" s="1138"/>
      <c r="U612" s="1138"/>
      <c r="V612" s="1138"/>
      <c r="W612" s="1138"/>
      <c r="X612" s="1138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10"/>
      <c r="AO612" s="10"/>
      <c r="AP612" s="10"/>
      <c r="AQ612" s="10"/>
      <c r="AR612" s="10"/>
      <c r="AS612" s="10"/>
      <c r="AT612" s="10"/>
      <c r="AV612" s="1241"/>
      <c r="AW612" s="1248"/>
      <c r="AX612" s="1248"/>
    </row>
    <row r="613" spans="1:50" outlineLevel="1" collapsed="1">
      <c r="A613" s="37">
        <f>ROW()</f>
        <v>613</v>
      </c>
      <c r="B613" s="10"/>
      <c r="C613" s="363"/>
      <c r="D613" s="23"/>
      <c r="E613" s="1241"/>
      <c r="F613" s="33"/>
      <c r="G613" s="9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10"/>
      <c r="AO613" s="10"/>
      <c r="AP613" s="10"/>
      <c r="AQ613" s="10"/>
      <c r="AR613" s="10"/>
      <c r="AS613" s="10"/>
      <c r="AT613" s="10"/>
      <c r="AV613" s="1247"/>
      <c r="AW613" s="1247"/>
      <c r="AX613" s="1247"/>
    </row>
    <row r="614" spans="1:50" hidden="1" outlineLevel="2">
      <c r="A614" s="37">
        <f>ROW()</f>
        <v>614</v>
      </c>
      <c r="C614" s="32"/>
      <c r="D614" s="1138"/>
      <c r="E614" s="170"/>
      <c r="F614" s="33"/>
      <c r="G614" s="9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1138"/>
      <c r="Z614" s="1138"/>
      <c r="AA614" s="1138"/>
      <c r="AB614" s="1138"/>
      <c r="AC614" s="1138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10"/>
      <c r="AO614" s="10"/>
      <c r="AP614" s="10"/>
      <c r="AQ614" s="10"/>
      <c r="AR614" s="10"/>
      <c r="AS614" s="10"/>
      <c r="AT614" s="10"/>
      <c r="AU614" s="33"/>
      <c r="AV614" s="1241"/>
      <c r="AW614" s="1248"/>
      <c r="AX614" s="1248"/>
    </row>
    <row r="615" spans="1:50" hidden="1" outlineLevel="2">
      <c r="A615" s="37">
        <f>ROW()</f>
        <v>615</v>
      </c>
      <c r="C615" s="32"/>
      <c r="D615" s="1138"/>
      <c r="E615" s="170"/>
      <c r="F615" s="33"/>
      <c r="G615" s="9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1138"/>
      <c r="Z615" s="1138"/>
      <c r="AA615" s="1138"/>
      <c r="AB615" s="1138"/>
      <c r="AC615" s="1138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10"/>
      <c r="AO615" s="10"/>
      <c r="AP615" s="10"/>
      <c r="AQ615" s="10"/>
      <c r="AR615" s="10"/>
      <c r="AS615" s="10"/>
      <c r="AT615" s="10"/>
      <c r="AU615" s="33"/>
      <c r="AV615" s="1241"/>
      <c r="AW615" s="1248"/>
      <c r="AX615" s="1248"/>
    </row>
    <row r="616" spans="1:50" hidden="1" outlineLevel="2">
      <c r="A616" s="37">
        <f>ROW()</f>
        <v>616</v>
      </c>
      <c r="C616" s="32"/>
      <c r="D616" s="1138"/>
      <c r="E616" s="170"/>
      <c r="F616" s="33"/>
      <c r="G616" s="9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1138"/>
      <c r="Z616" s="1138"/>
      <c r="AA616" s="1138"/>
      <c r="AB616" s="1138"/>
      <c r="AC616" s="1138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10"/>
      <c r="AO616" s="10"/>
      <c r="AP616" s="10"/>
      <c r="AQ616" s="10"/>
      <c r="AR616" s="10"/>
      <c r="AS616" s="10"/>
      <c r="AT616" s="10"/>
      <c r="AU616" s="33"/>
      <c r="AV616" s="1241"/>
      <c r="AW616" s="1248"/>
      <c r="AX616" s="1248"/>
    </row>
    <row r="617" spans="1:50" hidden="1" outlineLevel="2">
      <c r="A617" s="37">
        <f>ROW()</f>
        <v>617</v>
      </c>
      <c r="C617" s="32"/>
      <c r="D617" s="1138"/>
      <c r="E617" s="170"/>
      <c r="F617" s="33"/>
      <c r="G617" s="9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1138"/>
      <c r="Z617" s="1138"/>
      <c r="AA617" s="1138"/>
      <c r="AB617" s="1138"/>
      <c r="AC617" s="1138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10"/>
      <c r="AO617" s="10"/>
      <c r="AP617" s="10"/>
      <c r="AQ617" s="10"/>
      <c r="AR617" s="10"/>
      <c r="AS617" s="10"/>
      <c r="AT617" s="10"/>
      <c r="AU617" s="33"/>
      <c r="AV617" s="1241"/>
      <c r="AW617" s="1248"/>
      <c r="AX617" s="1248"/>
    </row>
    <row r="618" spans="1:50" hidden="1" outlineLevel="2">
      <c r="A618" s="37">
        <f>ROW()</f>
        <v>618</v>
      </c>
      <c r="C618" s="32"/>
      <c r="D618" s="1138"/>
      <c r="E618" s="170"/>
      <c r="F618" s="33"/>
      <c r="G618" s="9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1138"/>
      <c r="Z618" s="1138"/>
      <c r="AA618" s="1138"/>
      <c r="AB618" s="1138"/>
      <c r="AC618" s="1138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10"/>
      <c r="AO618" s="10"/>
      <c r="AP618" s="10"/>
      <c r="AQ618" s="10"/>
      <c r="AR618" s="10"/>
      <c r="AS618" s="10"/>
      <c r="AT618" s="10"/>
      <c r="AU618" s="33"/>
      <c r="AV618" s="1241"/>
      <c r="AW618" s="1248"/>
      <c r="AX618" s="1248"/>
    </row>
    <row r="619" spans="1:50" hidden="1" outlineLevel="2">
      <c r="A619" s="37">
        <f>ROW()</f>
        <v>619</v>
      </c>
      <c r="C619" s="32"/>
      <c r="D619" s="1138"/>
      <c r="E619" s="170"/>
      <c r="F619" s="33"/>
      <c r="G619" s="9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1138"/>
      <c r="Z619" s="1138"/>
      <c r="AA619" s="1138"/>
      <c r="AB619" s="1138"/>
      <c r="AC619" s="1138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10"/>
      <c r="AO619" s="10"/>
      <c r="AP619" s="10"/>
      <c r="AQ619" s="10"/>
      <c r="AR619" s="10"/>
      <c r="AS619" s="10"/>
      <c r="AT619" s="10"/>
      <c r="AU619" s="33"/>
      <c r="AV619" s="1241"/>
      <c r="AW619" s="1248"/>
      <c r="AX619" s="1248"/>
    </row>
    <row r="620" spans="1:50" hidden="1" outlineLevel="2">
      <c r="A620" s="37">
        <f>ROW()</f>
        <v>620</v>
      </c>
      <c r="C620" s="32"/>
      <c r="D620" s="1138"/>
      <c r="E620" s="170"/>
      <c r="F620" s="33"/>
      <c r="G620" s="9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1138"/>
      <c r="Z620" s="1138"/>
      <c r="AA620" s="1138"/>
      <c r="AB620" s="1138"/>
      <c r="AC620" s="1138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10"/>
      <c r="AO620" s="10"/>
      <c r="AP620" s="10"/>
      <c r="AQ620" s="10"/>
      <c r="AR620" s="10"/>
      <c r="AS620" s="10"/>
      <c r="AT620" s="10"/>
      <c r="AU620" s="33"/>
      <c r="AV620" s="1241"/>
      <c r="AW620" s="1248"/>
      <c r="AX620" s="1248"/>
    </row>
    <row r="621" spans="1:50" hidden="1" outlineLevel="2">
      <c r="A621" s="37">
        <f>ROW()</f>
        <v>621</v>
      </c>
      <c r="C621" s="32"/>
      <c r="D621" s="1138"/>
      <c r="E621" s="170"/>
      <c r="F621" s="33"/>
      <c r="G621" s="9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1138"/>
      <c r="Z621" s="1138"/>
      <c r="AA621" s="1138"/>
      <c r="AB621" s="1138"/>
      <c r="AC621" s="1138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10"/>
      <c r="AO621" s="10"/>
      <c r="AP621" s="10"/>
      <c r="AQ621" s="10"/>
      <c r="AR621" s="10"/>
      <c r="AS621" s="10"/>
      <c r="AT621" s="10"/>
      <c r="AU621" s="33"/>
      <c r="AV621" s="1241"/>
      <c r="AW621" s="1248"/>
      <c r="AX621" s="1248"/>
    </row>
    <row r="622" spans="1:50" hidden="1" outlineLevel="2">
      <c r="A622" s="37">
        <f>ROW()</f>
        <v>622</v>
      </c>
      <c r="C622" s="32"/>
      <c r="D622" s="1138"/>
      <c r="E622" s="170"/>
      <c r="F622" s="33"/>
      <c r="G622" s="9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1138"/>
      <c r="Z622" s="1138"/>
      <c r="AA622" s="1138"/>
      <c r="AB622" s="1138"/>
      <c r="AC622" s="1138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10"/>
      <c r="AO622" s="10"/>
      <c r="AP622" s="10"/>
      <c r="AQ622" s="10"/>
      <c r="AR622" s="10"/>
      <c r="AS622" s="10"/>
      <c r="AT622" s="10"/>
      <c r="AU622" s="33"/>
      <c r="AV622" s="1241"/>
      <c r="AW622" s="1248"/>
      <c r="AX622" s="1248"/>
    </row>
    <row r="623" spans="1:50" hidden="1" outlineLevel="2">
      <c r="A623" s="37">
        <f>ROW()</f>
        <v>623</v>
      </c>
      <c r="C623" s="32"/>
      <c r="D623" s="1138"/>
      <c r="E623" s="170"/>
      <c r="F623" s="33"/>
      <c r="G623" s="9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1138"/>
      <c r="Z623" s="1138"/>
      <c r="AA623" s="1138"/>
      <c r="AB623" s="1138"/>
      <c r="AC623" s="1138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10"/>
      <c r="AO623" s="10"/>
      <c r="AP623" s="10"/>
      <c r="AQ623" s="10"/>
      <c r="AR623" s="10"/>
      <c r="AS623" s="10"/>
      <c r="AT623" s="10"/>
      <c r="AU623" s="33"/>
      <c r="AV623" s="1241"/>
      <c r="AW623" s="1248"/>
      <c r="AX623" s="1248"/>
    </row>
    <row r="624" spans="1:50" outlineLevel="1" collapsed="1">
      <c r="A624" s="37">
        <f>ROW()</f>
        <v>624</v>
      </c>
      <c r="C624" s="363"/>
      <c r="D624" s="23"/>
      <c r="E624" s="170"/>
      <c r="F624" s="33"/>
      <c r="G624" s="9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10"/>
      <c r="AO624" s="10"/>
      <c r="AP624" s="10"/>
      <c r="AQ624" s="10"/>
      <c r="AR624" s="10"/>
      <c r="AS624" s="10"/>
      <c r="AT624" s="10"/>
      <c r="AU624" s="33"/>
      <c r="AV624" s="1241"/>
      <c r="AW624" s="1248"/>
      <c r="AX624" s="1248"/>
    </row>
    <row r="625" spans="1:44" hidden="1" outlineLevel="2">
      <c r="A625" s="37">
        <f>ROW()</f>
        <v>625</v>
      </c>
      <c r="C625" s="32"/>
      <c r="D625" s="1138"/>
      <c r="E625" s="1242"/>
      <c r="F625" s="33"/>
      <c r="G625" s="9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1138"/>
      <c r="AE625" s="1138"/>
      <c r="AF625" s="1138"/>
      <c r="AG625" s="1138"/>
      <c r="AH625" s="1138"/>
      <c r="AI625" s="23"/>
      <c r="AJ625" s="23"/>
      <c r="AK625" s="23"/>
      <c r="AL625" s="23"/>
      <c r="AM625" s="23"/>
    </row>
    <row r="626" spans="1:44" hidden="1" outlineLevel="2">
      <c r="A626" s="37">
        <f>ROW()</f>
        <v>626</v>
      </c>
      <c r="C626" s="32"/>
      <c r="D626" s="1138"/>
      <c r="E626" s="1242"/>
      <c r="F626" s="33"/>
      <c r="G626" s="9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1138"/>
      <c r="AE626" s="1138"/>
      <c r="AF626" s="1138"/>
      <c r="AG626" s="1138"/>
      <c r="AH626" s="1138"/>
      <c r="AI626" s="23"/>
      <c r="AJ626" s="23"/>
      <c r="AK626" s="23"/>
      <c r="AL626" s="23"/>
      <c r="AM626" s="23"/>
      <c r="AN626" s="10"/>
      <c r="AO626" s="10"/>
      <c r="AP626" s="10"/>
      <c r="AQ626" s="10"/>
      <c r="AR626" s="10"/>
    </row>
    <row r="627" spans="1:44" hidden="1" outlineLevel="2">
      <c r="A627" s="37">
        <f>ROW()</f>
        <v>627</v>
      </c>
      <c r="C627" s="32"/>
      <c r="D627" s="1138"/>
      <c r="E627" s="1242"/>
      <c r="F627" s="33"/>
      <c r="G627" s="9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1138"/>
      <c r="AE627" s="1138"/>
      <c r="AF627" s="1138"/>
      <c r="AG627" s="1138"/>
      <c r="AH627" s="1138"/>
      <c r="AI627" s="23"/>
      <c r="AJ627" s="23"/>
      <c r="AK627" s="23"/>
      <c r="AL627" s="23"/>
      <c r="AM627" s="23"/>
      <c r="AN627" s="10"/>
      <c r="AO627" s="10"/>
      <c r="AP627" s="10"/>
      <c r="AQ627" s="10"/>
      <c r="AR627" s="10"/>
    </row>
    <row r="628" spans="1:44" hidden="1" outlineLevel="2">
      <c r="A628" s="37">
        <f>ROW()</f>
        <v>628</v>
      </c>
      <c r="C628" s="32"/>
      <c r="D628" s="1138"/>
      <c r="E628" s="1242"/>
      <c r="F628" s="33"/>
      <c r="G628" s="9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1138"/>
      <c r="AE628" s="1138"/>
      <c r="AF628" s="1138"/>
      <c r="AG628" s="1138"/>
      <c r="AH628" s="1138"/>
      <c r="AI628" s="23"/>
      <c r="AJ628" s="23"/>
      <c r="AK628" s="23"/>
      <c r="AL628" s="23"/>
      <c r="AM628" s="23"/>
      <c r="AN628" s="10"/>
      <c r="AO628" s="10"/>
      <c r="AP628" s="10"/>
      <c r="AQ628" s="10"/>
      <c r="AR628" s="10"/>
    </row>
    <row r="629" spans="1:44" hidden="1" outlineLevel="2">
      <c r="A629" s="37">
        <f>ROW()</f>
        <v>629</v>
      </c>
      <c r="C629" s="32"/>
      <c r="D629" s="1138"/>
      <c r="E629" s="1242"/>
      <c r="F629" s="33"/>
      <c r="G629" s="9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1138"/>
      <c r="AE629" s="1138"/>
      <c r="AF629" s="1138"/>
      <c r="AG629" s="1138"/>
      <c r="AH629" s="1138"/>
      <c r="AI629" s="23"/>
      <c r="AJ629" s="23"/>
      <c r="AK629" s="23"/>
      <c r="AL629" s="23"/>
      <c r="AM629" s="23"/>
      <c r="AN629" s="10"/>
      <c r="AO629" s="10"/>
      <c r="AP629" s="10"/>
      <c r="AQ629" s="10"/>
      <c r="AR629" s="10"/>
    </row>
    <row r="630" spans="1:44" hidden="1" outlineLevel="2">
      <c r="A630" s="37">
        <f>ROW()</f>
        <v>630</v>
      </c>
      <c r="C630" s="32"/>
      <c r="D630" s="1138"/>
      <c r="E630" s="1242"/>
      <c r="F630" s="33"/>
      <c r="G630" s="9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1138"/>
      <c r="AE630" s="1138"/>
      <c r="AF630" s="1138"/>
      <c r="AG630" s="1138"/>
      <c r="AH630" s="1138"/>
      <c r="AI630" s="23"/>
      <c r="AJ630" s="23"/>
      <c r="AK630" s="23"/>
      <c r="AL630" s="23"/>
      <c r="AM630" s="23"/>
      <c r="AN630" s="10"/>
      <c r="AO630" s="10"/>
      <c r="AP630" s="10"/>
      <c r="AQ630" s="10"/>
      <c r="AR630" s="10"/>
    </row>
    <row r="631" spans="1:44" hidden="1" outlineLevel="2">
      <c r="A631" s="37">
        <f>ROW()</f>
        <v>631</v>
      </c>
      <c r="C631" s="32"/>
      <c r="D631" s="1138"/>
      <c r="E631" s="1242"/>
      <c r="F631" s="33"/>
      <c r="G631" s="9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1138"/>
      <c r="AE631" s="1138"/>
      <c r="AF631" s="1138"/>
      <c r="AG631" s="1138"/>
      <c r="AH631" s="1138"/>
      <c r="AI631" s="23"/>
      <c r="AJ631" s="23"/>
      <c r="AK631" s="23"/>
      <c r="AL631" s="23"/>
      <c r="AM631" s="23"/>
      <c r="AN631" s="10"/>
      <c r="AO631" s="10"/>
      <c r="AP631" s="10"/>
      <c r="AQ631" s="10"/>
      <c r="AR631" s="10"/>
    </row>
    <row r="632" spans="1:44" hidden="1" outlineLevel="2">
      <c r="A632" s="37">
        <f>ROW()</f>
        <v>632</v>
      </c>
      <c r="C632" s="32"/>
      <c r="D632" s="1138"/>
      <c r="E632" s="1242"/>
      <c r="F632" s="33"/>
      <c r="G632" s="9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1138"/>
      <c r="AE632" s="1138"/>
      <c r="AF632" s="1138"/>
      <c r="AG632" s="1138"/>
      <c r="AH632" s="1138"/>
      <c r="AI632" s="23"/>
      <c r="AJ632" s="23"/>
      <c r="AK632" s="23"/>
      <c r="AL632" s="23"/>
      <c r="AM632" s="23"/>
      <c r="AN632" s="10"/>
      <c r="AO632" s="10"/>
      <c r="AP632" s="10"/>
      <c r="AQ632" s="10"/>
      <c r="AR632" s="10"/>
    </row>
    <row r="633" spans="1:44" hidden="1" outlineLevel="2">
      <c r="A633" s="37">
        <f>ROW()</f>
        <v>633</v>
      </c>
      <c r="C633" s="32"/>
      <c r="D633" s="1138"/>
      <c r="E633" s="1242"/>
      <c r="F633" s="33"/>
      <c r="G633" s="9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1138"/>
      <c r="AE633" s="1138"/>
      <c r="AF633" s="1138"/>
      <c r="AG633" s="1138"/>
      <c r="AH633" s="1138"/>
      <c r="AI633" s="23"/>
      <c r="AJ633" s="23"/>
      <c r="AK633" s="23"/>
      <c r="AL633" s="23"/>
      <c r="AM633" s="23"/>
      <c r="AN633" s="10"/>
      <c r="AO633" s="10"/>
      <c r="AP633" s="10"/>
      <c r="AQ633" s="10"/>
      <c r="AR633" s="10"/>
    </row>
    <row r="634" spans="1:44" hidden="1" outlineLevel="2">
      <c r="A634" s="37">
        <f>ROW()</f>
        <v>634</v>
      </c>
      <c r="C634" s="32"/>
      <c r="D634" s="1138"/>
      <c r="E634" s="1242"/>
      <c r="F634" s="33"/>
      <c r="G634" s="9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1138"/>
      <c r="AE634" s="1138"/>
      <c r="AF634" s="1138"/>
      <c r="AG634" s="1138"/>
      <c r="AH634" s="1138"/>
      <c r="AI634" s="23"/>
      <c r="AJ634" s="23"/>
      <c r="AK634" s="23"/>
      <c r="AL634" s="23"/>
      <c r="AM634" s="23"/>
      <c r="AN634" s="10"/>
      <c r="AO634" s="10"/>
      <c r="AP634" s="10"/>
      <c r="AQ634" s="10"/>
      <c r="AR634" s="10"/>
    </row>
    <row r="635" spans="1:44" hidden="1" outlineLevel="2">
      <c r="A635" s="37">
        <f>ROW()</f>
        <v>635</v>
      </c>
      <c r="C635" s="32"/>
      <c r="D635" s="1138"/>
      <c r="E635" s="1242"/>
      <c r="F635" s="33"/>
      <c r="G635" s="9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1138"/>
      <c r="AE635" s="1138"/>
      <c r="AF635" s="1138"/>
      <c r="AG635" s="1138"/>
      <c r="AH635" s="1138"/>
      <c r="AI635" s="23"/>
      <c r="AJ635" s="23"/>
      <c r="AK635" s="23"/>
      <c r="AL635" s="23"/>
      <c r="AM635" s="23"/>
      <c r="AN635" s="10"/>
      <c r="AO635" s="10"/>
      <c r="AP635" s="10"/>
      <c r="AQ635" s="10"/>
      <c r="AR635" s="10"/>
    </row>
    <row r="636" spans="1:44" hidden="1" outlineLevel="2">
      <c r="A636" s="37">
        <f>ROW()</f>
        <v>636</v>
      </c>
      <c r="C636" s="32"/>
      <c r="D636" s="1138"/>
      <c r="E636" s="1242"/>
      <c r="F636" s="33"/>
      <c r="G636" s="9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1138"/>
      <c r="AE636" s="1138"/>
      <c r="AF636" s="1138"/>
      <c r="AG636" s="1138"/>
      <c r="AH636" s="1138"/>
      <c r="AI636" s="23"/>
      <c r="AJ636" s="23"/>
      <c r="AK636" s="23"/>
      <c r="AL636" s="23"/>
      <c r="AM636" s="23"/>
      <c r="AN636" s="10"/>
      <c r="AO636" s="10"/>
      <c r="AP636" s="10"/>
      <c r="AQ636" s="10"/>
      <c r="AR636" s="10"/>
    </row>
    <row r="637" spans="1:44" hidden="1" outlineLevel="2">
      <c r="A637" s="37">
        <f>ROW()</f>
        <v>637</v>
      </c>
      <c r="C637" s="32"/>
      <c r="D637" s="1138"/>
      <c r="E637" s="1242"/>
      <c r="F637" s="33"/>
      <c r="G637" s="9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1138"/>
      <c r="AE637" s="1138"/>
      <c r="AF637" s="1138"/>
      <c r="AG637" s="1138"/>
      <c r="AH637" s="1138"/>
      <c r="AI637" s="23"/>
      <c r="AJ637" s="23"/>
      <c r="AK637" s="23"/>
      <c r="AL637" s="23"/>
      <c r="AM637" s="23"/>
      <c r="AN637" s="10"/>
      <c r="AO637" s="10"/>
      <c r="AP637" s="10"/>
      <c r="AQ637" s="10"/>
      <c r="AR637" s="10"/>
    </row>
    <row r="638" spans="1:44" hidden="1" outlineLevel="2">
      <c r="A638" s="37">
        <f>ROW()</f>
        <v>638</v>
      </c>
      <c r="C638" s="32"/>
      <c r="D638" s="1138"/>
      <c r="E638" s="1242"/>
      <c r="F638" s="33"/>
      <c r="G638" s="9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1138"/>
      <c r="AE638" s="1138"/>
      <c r="AF638" s="1138"/>
      <c r="AG638" s="1138"/>
      <c r="AH638" s="1138"/>
      <c r="AI638" s="23"/>
      <c r="AJ638" s="23"/>
      <c r="AK638" s="23"/>
      <c r="AL638" s="23"/>
      <c r="AM638" s="23"/>
      <c r="AN638" s="10"/>
      <c r="AO638" s="10"/>
      <c r="AP638" s="10"/>
      <c r="AQ638" s="10"/>
      <c r="AR638" s="10"/>
    </row>
    <row r="639" spans="1:44" hidden="1" outlineLevel="2">
      <c r="A639" s="37">
        <f>ROW()</f>
        <v>639</v>
      </c>
      <c r="C639" s="32"/>
      <c r="D639" s="1138"/>
      <c r="E639" s="1242"/>
      <c r="F639" s="33"/>
      <c r="G639" s="9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1138"/>
      <c r="AE639" s="1138"/>
      <c r="AF639" s="1138"/>
      <c r="AG639" s="1138"/>
      <c r="AH639" s="1138"/>
      <c r="AI639" s="23"/>
      <c r="AJ639" s="23"/>
      <c r="AK639" s="23"/>
      <c r="AL639" s="23"/>
      <c r="AM639" s="23"/>
      <c r="AN639" s="10"/>
      <c r="AO639" s="10"/>
      <c r="AP639" s="10"/>
      <c r="AQ639" s="10"/>
      <c r="AR639" s="10"/>
    </row>
    <row r="640" spans="1:44" hidden="1" outlineLevel="2">
      <c r="A640" s="37">
        <f>ROW()</f>
        <v>640</v>
      </c>
      <c r="C640" s="32"/>
      <c r="D640" s="1138"/>
      <c r="E640" s="1242"/>
      <c r="F640" s="33"/>
      <c r="G640" s="9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1138"/>
      <c r="AE640" s="1138"/>
      <c r="AF640" s="1138"/>
      <c r="AG640" s="1138"/>
      <c r="AH640" s="1138"/>
      <c r="AI640" s="23"/>
      <c r="AJ640" s="23"/>
      <c r="AK640" s="23"/>
      <c r="AL640" s="23"/>
      <c r="AM640" s="23"/>
      <c r="AN640" s="10"/>
      <c r="AO640" s="10"/>
      <c r="AP640" s="10"/>
      <c r="AQ640" s="10"/>
      <c r="AR640" s="10"/>
    </row>
    <row r="641" spans="1:44" hidden="1" outlineLevel="2">
      <c r="A641" s="37">
        <f>ROW()</f>
        <v>641</v>
      </c>
      <c r="C641" s="32"/>
      <c r="D641" s="1138"/>
      <c r="E641" s="1242"/>
      <c r="F641" s="33"/>
      <c r="G641" s="9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1138"/>
      <c r="AE641" s="1138"/>
      <c r="AF641" s="1138"/>
      <c r="AG641" s="1138"/>
      <c r="AH641" s="1138"/>
      <c r="AI641" s="23"/>
      <c r="AJ641" s="23"/>
      <c r="AK641" s="23"/>
      <c r="AL641" s="23"/>
      <c r="AM641" s="23"/>
      <c r="AN641" s="10"/>
      <c r="AO641" s="10"/>
      <c r="AP641" s="10"/>
      <c r="AQ641" s="10"/>
      <c r="AR641" s="10"/>
    </row>
    <row r="642" spans="1:44" hidden="1" outlineLevel="2">
      <c r="A642" s="37">
        <f>ROW()</f>
        <v>642</v>
      </c>
      <c r="C642" s="32"/>
      <c r="D642" s="1138"/>
      <c r="E642" s="1242"/>
      <c r="F642" s="33"/>
      <c r="G642" s="9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1138"/>
      <c r="AE642" s="1138"/>
      <c r="AF642" s="1138"/>
      <c r="AG642" s="1138"/>
      <c r="AH642" s="1138"/>
      <c r="AI642" s="23"/>
      <c r="AJ642" s="23"/>
      <c r="AK642" s="23"/>
      <c r="AL642" s="23"/>
      <c r="AM642" s="23"/>
      <c r="AN642" s="10"/>
      <c r="AO642" s="10"/>
      <c r="AP642" s="10"/>
      <c r="AQ642" s="10"/>
      <c r="AR642" s="10"/>
    </row>
    <row r="643" spans="1:44" outlineLevel="1" collapsed="1">
      <c r="A643" s="37">
        <f>ROW()</f>
        <v>643</v>
      </c>
      <c r="C643" s="363"/>
      <c r="D643" s="1230"/>
      <c r="E643" s="3"/>
      <c r="F643" s="1231"/>
      <c r="G643" s="9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10"/>
      <c r="AO643" s="10"/>
      <c r="AP643" s="10"/>
      <c r="AQ643" s="10"/>
      <c r="AR643" s="10"/>
    </row>
    <row r="644" spans="1:44" hidden="1" outlineLevel="2">
      <c r="A644" s="37">
        <f>ROW()</f>
        <v>644</v>
      </c>
      <c r="C644" s="32"/>
      <c r="D644" s="1237"/>
      <c r="E644" s="1243"/>
      <c r="F644" s="33"/>
      <c r="G644" s="9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410"/>
      <c r="AJ644" s="410"/>
      <c r="AK644" s="410"/>
      <c r="AL644" s="410"/>
      <c r="AM644" s="410"/>
      <c r="AN644" s="10"/>
      <c r="AO644" s="10"/>
      <c r="AP644" s="10"/>
      <c r="AQ644" s="10"/>
      <c r="AR644" s="10"/>
    </row>
    <row r="645" spans="1:44" hidden="1" outlineLevel="2">
      <c r="A645" s="37">
        <f>ROW()</f>
        <v>645</v>
      </c>
      <c r="C645" s="32"/>
      <c r="D645" s="1237"/>
      <c r="E645" s="1243"/>
      <c r="F645" s="33"/>
      <c r="G645" s="9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410"/>
      <c r="AJ645" s="410"/>
      <c r="AK645" s="410"/>
      <c r="AL645" s="410"/>
      <c r="AM645" s="410"/>
      <c r="AN645" s="10"/>
      <c r="AO645" s="10"/>
      <c r="AP645" s="10"/>
      <c r="AQ645" s="10"/>
      <c r="AR645" s="10"/>
    </row>
    <row r="646" spans="1:44" hidden="1" outlineLevel="2">
      <c r="A646" s="37">
        <f>ROW()</f>
        <v>646</v>
      </c>
      <c r="C646" s="32"/>
      <c r="D646" s="1237"/>
      <c r="E646" s="1243"/>
      <c r="F646" s="33"/>
      <c r="G646" s="9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410"/>
      <c r="AJ646" s="410"/>
      <c r="AK646" s="410"/>
      <c r="AL646" s="410"/>
      <c r="AM646" s="410"/>
      <c r="AN646" s="10"/>
      <c r="AO646" s="10"/>
      <c r="AP646" s="10"/>
      <c r="AQ646" s="10"/>
      <c r="AR646" s="10"/>
    </row>
    <row r="647" spans="1:44" hidden="1" outlineLevel="2">
      <c r="A647" s="37">
        <f>ROW()</f>
        <v>647</v>
      </c>
      <c r="C647" s="32"/>
      <c r="D647" s="1237"/>
      <c r="E647" s="1243"/>
      <c r="F647" s="33"/>
      <c r="G647" s="9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410"/>
      <c r="AJ647" s="410"/>
      <c r="AK647" s="410"/>
      <c r="AL647" s="410"/>
      <c r="AM647" s="410"/>
      <c r="AN647" s="10"/>
      <c r="AO647" s="10"/>
      <c r="AP647" s="10"/>
      <c r="AQ647" s="10"/>
      <c r="AR647" s="10"/>
    </row>
    <row r="648" spans="1:44" hidden="1" outlineLevel="2">
      <c r="A648" s="37">
        <f>ROW()</f>
        <v>648</v>
      </c>
      <c r="C648" s="32"/>
      <c r="D648" s="1237"/>
      <c r="E648" s="1243"/>
      <c r="F648" s="33"/>
      <c r="G648" s="9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410"/>
      <c r="AJ648" s="410"/>
      <c r="AK648" s="410"/>
      <c r="AL648" s="410"/>
      <c r="AM648" s="410"/>
      <c r="AN648" s="10"/>
      <c r="AO648" s="10"/>
      <c r="AP648" s="10"/>
      <c r="AQ648" s="10"/>
      <c r="AR648" s="10"/>
    </row>
    <row r="649" spans="1:44" hidden="1" outlineLevel="2">
      <c r="A649" s="37">
        <f>ROW()</f>
        <v>649</v>
      </c>
      <c r="C649" s="32"/>
      <c r="D649" s="1237"/>
      <c r="E649" s="1243"/>
      <c r="F649" s="33"/>
      <c r="G649" s="9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410"/>
      <c r="AJ649" s="410"/>
      <c r="AK649" s="410"/>
      <c r="AL649" s="410"/>
      <c r="AM649" s="410"/>
      <c r="AN649" s="10"/>
      <c r="AO649" s="10"/>
      <c r="AP649" s="10"/>
      <c r="AQ649" s="10"/>
      <c r="AR649" s="10"/>
    </row>
    <row r="650" spans="1:44" hidden="1" outlineLevel="2">
      <c r="A650" s="37">
        <f>ROW()</f>
        <v>650</v>
      </c>
      <c r="C650" s="32"/>
      <c r="D650" s="1237"/>
      <c r="E650" s="1243"/>
      <c r="F650" s="33"/>
      <c r="G650" s="9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410"/>
      <c r="AJ650" s="410"/>
      <c r="AK650" s="410"/>
      <c r="AL650" s="410"/>
      <c r="AM650" s="410"/>
      <c r="AN650" s="10"/>
      <c r="AO650" s="10"/>
      <c r="AP650" s="10"/>
      <c r="AQ650" s="10"/>
      <c r="AR650" s="10"/>
    </row>
    <row r="651" spans="1:44" hidden="1" outlineLevel="2">
      <c r="A651" s="37">
        <f>ROW()</f>
        <v>651</v>
      </c>
      <c r="C651" s="32"/>
      <c r="D651" s="1237"/>
      <c r="E651" s="1243"/>
      <c r="F651" s="33"/>
      <c r="G651" s="9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410"/>
      <c r="AJ651" s="410"/>
      <c r="AK651" s="410"/>
      <c r="AL651" s="410"/>
      <c r="AM651" s="410"/>
      <c r="AN651" s="10"/>
      <c r="AO651" s="10"/>
      <c r="AP651" s="10"/>
      <c r="AQ651" s="10"/>
      <c r="AR651" s="10"/>
    </row>
    <row r="652" spans="1:44" hidden="1" outlineLevel="2">
      <c r="A652" s="37">
        <f>ROW()</f>
        <v>652</v>
      </c>
      <c r="C652" s="32"/>
      <c r="D652" s="1237"/>
      <c r="E652" s="1243"/>
      <c r="F652" s="33"/>
      <c r="G652" s="9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410"/>
      <c r="AJ652" s="410"/>
      <c r="AK652" s="410"/>
      <c r="AL652" s="410"/>
      <c r="AM652" s="410"/>
      <c r="AN652" s="10"/>
      <c r="AO652" s="10"/>
      <c r="AP652" s="10"/>
      <c r="AQ652" s="10"/>
      <c r="AR652" s="10"/>
    </row>
    <row r="653" spans="1:44" hidden="1" outlineLevel="2">
      <c r="A653" s="37">
        <f>ROW()</f>
        <v>653</v>
      </c>
      <c r="C653" s="32"/>
      <c r="D653" s="1237"/>
      <c r="E653" s="1243"/>
      <c r="F653" s="33"/>
      <c r="G653" s="9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410"/>
      <c r="AJ653" s="410"/>
      <c r="AK653" s="410"/>
      <c r="AL653" s="410"/>
      <c r="AM653" s="410"/>
      <c r="AN653" s="10"/>
      <c r="AO653" s="10"/>
      <c r="AP653" s="10"/>
      <c r="AQ653" s="10"/>
      <c r="AR653" s="10"/>
    </row>
    <row r="654" spans="1:44" hidden="1" outlineLevel="2">
      <c r="A654" s="37">
        <f>ROW()</f>
        <v>654</v>
      </c>
      <c r="C654" s="32"/>
      <c r="D654" s="1237"/>
      <c r="E654" s="1243"/>
      <c r="F654" s="33"/>
      <c r="G654" s="9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410"/>
      <c r="AJ654" s="410"/>
      <c r="AK654" s="410"/>
      <c r="AL654" s="410"/>
      <c r="AM654" s="410"/>
      <c r="AN654" s="10"/>
      <c r="AO654" s="10"/>
      <c r="AP654" s="10"/>
      <c r="AQ654" s="10"/>
      <c r="AR654" s="10"/>
    </row>
    <row r="655" spans="1:44" hidden="1" outlineLevel="2">
      <c r="A655" s="37">
        <f>ROW()</f>
        <v>655</v>
      </c>
      <c r="C655" s="32"/>
      <c r="D655" s="1237"/>
      <c r="E655" s="1243"/>
      <c r="F655" s="33"/>
      <c r="G655" s="9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410"/>
      <c r="AJ655" s="410"/>
      <c r="AK655" s="410"/>
      <c r="AL655" s="410"/>
      <c r="AM655" s="410"/>
      <c r="AN655" s="10"/>
      <c r="AO655" s="10"/>
      <c r="AP655" s="10"/>
      <c r="AQ655" s="10"/>
      <c r="AR655" s="10"/>
    </row>
    <row r="656" spans="1:44" hidden="1" outlineLevel="2">
      <c r="A656" s="37">
        <f>ROW()</f>
        <v>656</v>
      </c>
      <c r="C656" s="32"/>
      <c r="D656" s="1237"/>
      <c r="E656" s="1243"/>
      <c r="F656" s="33"/>
      <c r="G656" s="9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410"/>
      <c r="AJ656" s="410"/>
      <c r="AK656" s="410"/>
      <c r="AL656" s="410"/>
      <c r="AM656" s="410"/>
      <c r="AN656" s="10"/>
      <c r="AO656" s="10"/>
      <c r="AP656" s="10"/>
      <c r="AQ656" s="10"/>
      <c r="AR656" s="10"/>
    </row>
    <row r="657" spans="1:44" hidden="1" outlineLevel="2">
      <c r="A657" s="37">
        <f>ROW()</f>
        <v>657</v>
      </c>
      <c r="C657" s="32"/>
      <c r="D657" s="1237"/>
      <c r="E657" s="1243"/>
      <c r="F657" s="33"/>
      <c r="G657" s="9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410"/>
      <c r="AJ657" s="410"/>
      <c r="AK657" s="410"/>
      <c r="AL657" s="410"/>
      <c r="AM657" s="410"/>
      <c r="AN657" s="10"/>
      <c r="AO657" s="10"/>
      <c r="AP657" s="10"/>
      <c r="AQ657" s="10"/>
      <c r="AR657" s="10"/>
    </row>
    <row r="658" spans="1:44" hidden="1" outlineLevel="2">
      <c r="A658" s="37">
        <f>ROW()</f>
        <v>658</v>
      </c>
      <c r="C658" s="32"/>
      <c r="D658" s="1237"/>
      <c r="E658" s="1243"/>
      <c r="F658" s="33"/>
      <c r="G658" s="9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410"/>
      <c r="AJ658" s="410"/>
      <c r="AK658" s="410"/>
      <c r="AL658" s="410"/>
      <c r="AM658" s="410"/>
      <c r="AN658" s="10"/>
      <c r="AO658" s="10"/>
      <c r="AP658" s="10"/>
      <c r="AQ658" s="10"/>
      <c r="AR658" s="10"/>
    </row>
    <row r="659" spans="1:44" hidden="1" outlineLevel="2">
      <c r="A659" s="37">
        <f>ROW()</f>
        <v>659</v>
      </c>
      <c r="C659" s="32"/>
      <c r="D659" s="1237"/>
      <c r="E659" s="1243"/>
      <c r="F659" s="33"/>
      <c r="G659" s="9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410"/>
      <c r="AJ659" s="410"/>
      <c r="AK659" s="410"/>
      <c r="AL659" s="410"/>
      <c r="AM659" s="410"/>
      <c r="AN659" s="10"/>
      <c r="AO659" s="10"/>
      <c r="AP659" s="10"/>
      <c r="AQ659" s="10"/>
      <c r="AR659" s="10"/>
    </row>
    <row r="660" spans="1:44" hidden="1" outlineLevel="2">
      <c r="A660" s="37">
        <f>ROW()</f>
        <v>660</v>
      </c>
      <c r="C660" s="32"/>
      <c r="D660" s="1237"/>
      <c r="E660" s="1243"/>
      <c r="F660" s="33"/>
      <c r="G660" s="9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410"/>
      <c r="AJ660" s="410"/>
      <c r="AK660" s="410"/>
      <c r="AL660" s="410"/>
      <c r="AM660" s="410"/>
      <c r="AN660" s="10"/>
      <c r="AO660" s="10"/>
      <c r="AP660" s="10"/>
      <c r="AQ660" s="10"/>
      <c r="AR660" s="10"/>
    </row>
    <row r="661" spans="1:44" hidden="1" outlineLevel="2">
      <c r="A661" s="37">
        <f>ROW()</f>
        <v>661</v>
      </c>
      <c r="C661" s="32"/>
      <c r="D661" s="1237"/>
      <c r="E661" s="1243"/>
      <c r="F661" s="33"/>
      <c r="G661" s="9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410"/>
      <c r="AJ661" s="410"/>
      <c r="AK661" s="410"/>
      <c r="AL661" s="410"/>
      <c r="AM661" s="410"/>
      <c r="AN661" s="10"/>
      <c r="AO661" s="10"/>
      <c r="AP661" s="10"/>
      <c r="AQ661" s="10"/>
      <c r="AR661" s="10"/>
    </row>
    <row r="662" spans="1:44" hidden="1" outlineLevel="2">
      <c r="A662" s="37">
        <f>ROW()</f>
        <v>662</v>
      </c>
      <c r="C662" s="32"/>
      <c r="D662" s="1237"/>
      <c r="E662" s="1243"/>
      <c r="F662" s="33"/>
      <c r="G662" s="9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410"/>
      <c r="AJ662" s="410"/>
      <c r="AK662" s="410"/>
      <c r="AL662" s="410"/>
      <c r="AM662" s="410"/>
      <c r="AN662" s="10"/>
      <c r="AO662" s="10"/>
      <c r="AP662" s="10"/>
      <c r="AQ662" s="10"/>
      <c r="AR662" s="10"/>
    </row>
    <row r="663" spans="1:44" hidden="1" outlineLevel="2">
      <c r="A663" s="37">
        <f>ROW()</f>
        <v>663</v>
      </c>
      <c r="C663" s="32"/>
      <c r="D663" s="1237"/>
      <c r="E663" s="1243"/>
      <c r="F663" s="33"/>
      <c r="G663" s="9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410"/>
      <c r="AJ663" s="410"/>
      <c r="AK663" s="410"/>
      <c r="AL663" s="410"/>
      <c r="AM663" s="410"/>
      <c r="AN663" s="10"/>
      <c r="AO663" s="10"/>
      <c r="AP663" s="10"/>
      <c r="AQ663" s="10"/>
      <c r="AR663" s="10"/>
    </row>
    <row r="664" spans="1:44" hidden="1" outlineLevel="2">
      <c r="A664" s="37">
        <f>ROW()</f>
        <v>664</v>
      </c>
      <c r="C664" s="32"/>
      <c r="D664" s="1237"/>
      <c r="E664" s="1243"/>
      <c r="F664" s="33"/>
      <c r="G664" s="9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410"/>
      <c r="AJ664" s="410"/>
      <c r="AK664" s="410"/>
      <c r="AL664" s="410"/>
      <c r="AM664" s="410"/>
      <c r="AN664" s="10"/>
      <c r="AO664" s="10"/>
      <c r="AP664" s="10"/>
      <c r="AQ664" s="10"/>
      <c r="AR664" s="10"/>
    </row>
    <row r="665" spans="1:44" hidden="1" outlineLevel="2">
      <c r="A665" s="37">
        <f>ROW()</f>
        <v>665</v>
      </c>
      <c r="C665" s="32"/>
      <c r="D665" s="1237"/>
      <c r="E665" s="1243"/>
      <c r="F665" s="33"/>
      <c r="G665" s="9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410"/>
      <c r="AJ665" s="410"/>
      <c r="AK665" s="410"/>
      <c r="AL665" s="410"/>
      <c r="AM665" s="410"/>
      <c r="AN665" s="10"/>
      <c r="AO665" s="10"/>
      <c r="AP665" s="10"/>
      <c r="AQ665" s="10"/>
      <c r="AR665" s="10"/>
    </row>
    <row r="666" spans="1:44" hidden="1" outlineLevel="2">
      <c r="A666" s="37">
        <f>ROW()</f>
        <v>666</v>
      </c>
      <c r="C666" s="32"/>
      <c r="D666" s="1237"/>
      <c r="E666" s="1243"/>
      <c r="F666" s="33"/>
      <c r="G666" s="9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410"/>
      <c r="AJ666" s="410"/>
      <c r="AK666" s="410"/>
      <c r="AL666" s="410"/>
      <c r="AM666" s="410"/>
      <c r="AN666" s="10"/>
      <c r="AO666" s="10"/>
      <c r="AP666" s="10"/>
      <c r="AQ666" s="10"/>
      <c r="AR666" s="10"/>
    </row>
    <row r="667" spans="1:44" hidden="1" outlineLevel="2">
      <c r="A667" s="37">
        <f>ROW()</f>
        <v>667</v>
      </c>
      <c r="C667" s="32"/>
      <c r="D667" s="1237"/>
      <c r="E667" s="1243"/>
      <c r="F667" s="33"/>
      <c r="G667" s="9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410"/>
      <c r="AJ667" s="410"/>
      <c r="AK667" s="410"/>
      <c r="AL667" s="410"/>
      <c r="AM667" s="410"/>
      <c r="AN667" s="10"/>
      <c r="AO667" s="10"/>
      <c r="AP667" s="10"/>
      <c r="AQ667" s="10"/>
      <c r="AR667" s="10"/>
    </row>
    <row r="668" spans="1:44" hidden="1" outlineLevel="2">
      <c r="A668" s="37">
        <f>ROW()</f>
        <v>668</v>
      </c>
      <c r="C668" s="32"/>
      <c r="D668" s="1237"/>
      <c r="E668" s="1243"/>
      <c r="F668" s="33"/>
      <c r="G668" s="9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410"/>
      <c r="AJ668" s="410"/>
      <c r="AK668" s="410"/>
      <c r="AL668" s="410"/>
      <c r="AM668" s="410"/>
      <c r="AN668" s="10"/>
      <c r="AO668" s="10"/>
      <c r="AP668" s="10"/>
      <c r="AQ668" s="10"/>
      <c r="AR668" s="10"/>
    </row>
    <row r="669" spans="1:44" hidden="1" outlineLevel="2">
      <c r="A669" s="37">
        <f>ROW()</f>
        <v>669</v>
      </c>
      <c r="C669" s="32"/>
      <c r="D669" s="1237"/>
      <c r="E669" s="1243"/>
      <c r="F669" s="33"/>
      <c r="G669" s="9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410"/>
      <c r="AJ669" s="410"/>
      <c r="AK669" s="410"/>
      <c r="AL669" s="410"/>
      <c r="AM669" s="410"/>
      <c r="AN669" s="10"/>
      <c r="AO669" s="10"/>
      <c r="AP669" s="10"/>
      <c r="AQ669" s="10"/>
      <c r="AR669" s="10"/>
    </row>
    <row r="670" spans="1:44" hidden="1" outlineLevel="2">
      <c r="A670" s="37">
        <f>ROW()</f>
        <v>670</v>
      </c>
      <c r="C670" s="32"/>
      <c r="D670" s="1237"/>
      <c r="E670" s="1243"/>
      <c r="F670" s="33"/>
      <c r="G670" s="9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410"/>
      <c r="AJ670" s="410"/>
      <c r="AK670" s="410"/>
      <c r="AL670" s="410"/>
      <c r="AM670" s="410"/>
      <c r="AN670" s="10"/>
      <c r="AO670" s="10"/>
      <c r="AP670" s="10"/>
      <c r="AQ670" s="10"/>
      <c r="AR670" s="10"/>
    </row>
    <row r="671" spans="1:44" hidden="1" outlineLevel="2">
      <c r="A671" s="37">
        <f>ROW()</f>
        <v>671</v>
      </c>
      <c r="C671" s="32"/>
      <c r="D671" s="1237"/>
      <c r="E671" s="1243"/>
      <c r="F671" s="33"/>
      <c r="G671" s="9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410"/>
      <c r="AJ671" s="410"/>
      <c r="AK671" s="410"/>
      <c r="AL671" s="410"/>
      <c r="AM671" s="410"/>
      <c r="AN671" s="10"/>
      <c r="AO671" s="10"/>
      <c r="AP671" s="10"/>
      <c r="AQ671" s="10"/>
      <c r="AR671" s="10"/>
    </row>
    <row r="672" spans="1:44" hidden="1" outlineLevel="2">
      <c r="A672" s="37">
        <f>ROW()</f>
        <v>672</v>
      </c>
      <c r="C672" s="32"/>
      <c r="D672" s="1237"/>
      <c r="E672" s="1243"/>
      <c r="F672" s="33"/>
      <c r="G672" s="9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410"/>
      <c r="AJ672" s="410"/>
      <c r="AK672" s="410"/>
      <c r="AL672" s="410"/>
      <c r="AM672" s="410"/>
      <c r="AN672" s="10"/>
      <c r="AO672" s="10"/>
      <c r="AP672" s="10"/>
      <c r="AQ672" s="10"/>
      <c r="AR672" s="10"/>
    </row>
    <row r="673" spans="1:46" hidden="1" outlineLevel="2">
      <c r="A673" s="37">
        <f>ROW()</f>
        <v>673</v>
      </c>
      <c r="C673" s="32"/>
      <c r="D673" s="1237"/>
      <c r="E673" s="1243"/>
      <c r="F673" s="33"/>
      <c r="G673" s="9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410"/>
      <c r="AJ673" s="410"/>
      <c r="AK673" s="410"/>
      <c r="AL673" s="410"/>
      <c r="AM673" s="410"/>
      <c r="AN673" s="10"/>
      <c r="AO673" s="10"/>
      <c r="AP673" s="10"/>
      <c r="AQ673" s="10"/>
      <c r="AR673" s="10"/>
    </row>
    <row r="674" spans="1:46" hidden="1" outlineLevel="2">
      <c r="A674" s="37">
        <f>ROW()</f>
        <v>674</v>
      </c>
      <c r="C674" s="32"/>
      <c r="D674" s="1237"/>
      <c r="E674" s="1243"/>
      <c r="F674" s="33"/>
      <c r="G674" s="9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410"/>
      <c r="AJ674" s="410"/>
      <c r="AK674" s="410"/>
      <c r="AL674" s="410"/>
      <c r="AM674" s="410"/>
      <c r="AN674" s="10"/>
      <c r="AO674" s="10"/>
      <c r="AP674" s="10"/>
      <c r="AQ674" s="10"/>
      <c r="AR674" s="10"/>
    </row>
    <row r="675" spans="1:46" hidden="1" outlineLevel="2">
      <c r="A675" s="37">
        <f>ROW()</f>
        <v>675</v>
      </c>
      <c r="C675" s="32"/>
      <c r="D675" s="1237"/>
      <c r="E675" s="1243"/>
      <c r="F675" s="33"/>
      <c r="G675" s="9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410"/>
      <c r="AJ675" s="410"/>
      <c r="AK675" s="410"/>
      <c r="AL675" s="410"/>
      <c r="AM675" s="410"/>
      <c r="AN675" s="10"/>
      <c r="AO675" s="10"/>
      <c r="AP675" s="10"/>
      <c r="AQ675" s="10"/>
      <c r="AR675" s="10"/>
    </row>
    <row r="676" spans="1:46" hidden="1" outlineLevel="2">
      <c r="A676" s="37">
        <f>ROW()</f>
        <v>676</v>
      </c>
      <c r="C676" s="32"/>
      <c r="D676" s="1237"/>
      <c r="E676" s="1243"/>
      <c r="F676" s="33"/>
      <c r="G676" s="9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410"/>
      <c r="AJ676" s="410"/>
      <c r="AK676" s="410"/>
      <c r="AL676" s="410"/>
      <c r="AM676" s="410"/>
      <c r="AN676" s="10"/>
      <c r="AO676" s="10"/>
      <c r="AP676" s="10"/>
      <c r="AQ676" s="10"/>
      <c r="AR676" s="10"/>
    </row>
    <row r="677" spans="1:46" hidden="1" outlineLevel="2">
      <c r="A677" s="37">
        <f>ROW()</f>
        <v>677</v>
      </c>
      <c r="C677" s="32"/>
      <c r="D677" s="1239"/>
      <c r="E677" s="1243"/>
      <c r="F677" s="33"/>
      <c r="G677" s="9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410"/>
      <c r="AJ677" s="410"/>
      <c r="AK677" s="410"/>
      <c r="AL677" s="410"/>
      <c r="AM677" s="410"/>
      <c r="AN677" s="10"/>
      <c r="AO677" s="10"/>
      <c r="AP677" s="10"/>
      <c r="AQ677" s="10"/>
      <c r="AR677" s="10"/>
    </row>
    <row r="678" spans="1:46" hidden="1" outlineLevel="2">
      <c r="A678" s="37">
        <f>ROW()</f>
        <v>678</v>
      </c>
      <c r="D678" s="1241"/>
      <c r="E678" s="1241"/>
      <c r="G678" s="1241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10"/>
      <c r="AO678" s="10"/>
      <c r="AP678" s="10"/>
      <c r="AQ678" s="10"/>
      <c r="AR678" s="10"/>
    </row>
    <row r="679" spans="1:46" hidden="1" outlineLevel="2">
      <c r="A679" s="37">
        <f>ROW()</f>
        <v>679</v>
      </c>
      <c r="D679" s="1241"/>
      <c r="E679" s="1241"/>
      <c r="G679" s="1241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10"/>
      <c r="AO679" s="10"/>
      <c r="AP679" s="10"/>
      <c r="AQ679" s="10"/>
      <c r="AR679" s="10"/>
    </row>
    <row r="680" spans="1:46" hidden="1" outlineLevel="2">
      <c r="A680" s="37">
        <f>ROW()</f>
        <v>680</v>
      </c>
      <c r="C680" s="1238"/>
      <c r="D680" s="1239"/>
      <c r="E680" s="1244"/>
      <c r="F680" s="33"/>
      <c r="G680" s="9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10"/>
      <c r="AO680" s="10"/>
      <c r="AP680" s="10"/>
      <c r="AQ680" s="10"/>
      <c r="AR680" s="10"/>
    </row>
    <row r="681" spans="1:46" hidden="1" outlineLevel="2">
      <c r="A681" s="37">
        <f>ROW()</f>
        <v>681</v>
      </c>
      <c r="D681" s="1241"/>
      <c r="E681" s="1241"/>
      <c r="G681" s="1241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10"/>
      <c r="AO681" s="10"/>
      <c r="AP681" s="10"/>
      <c r="AQ681" s="10"/>
      <c r="AR681" s="10"/>
    </row>
    <row r="682" spans="1:46" outlineLevel="1">
      <c r="A682" s="37">
        <f>ROW()</f>
        <v>682</v>
      </c>
      <c r="B682" s="10"/>
      <c r="D682" s="1241"/>
      <c r="E682" s="1241"/>
      <c r="G682" s="1241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10"/>
      <c r="AO682" s="10"/>
      <c r="AP682" s="10"/>
      <c r="AQ682" s="10"/>
      <c r="AR682" s="10"/>
      <c r="AS682" s="10"/>
      <c r="AT682" s="10"/>
    </row>
    <row r="683" spans="1:46" outlineLevel="1" collapsed="1">
      <c r="A683" s="37">
        <f>ROW()</f>
        <v>683</v>
      </c>
      <c r="B683" s="10"/>
      <c r="C683" s="5"/>
      <c r="E683" s="1241"/>
      <c r="N683" s="33"/>
      <c r="O683" s="33"/>
      <c r="P683" s="33"/>
      <c r="Q683" s="33"/>
      <c r="R683" s="33"/>
      <c r="S683" s="33"/>
      <c r="AN683" s="10"/>
      <c r="AO683" s="10"/>
      <c r="AP683" s="10"/>
      <c r="AQ683" s="10"/>
      <c r="AR683" s="10"/>
      <c r="AS683" s="10"/>
      <c r="AT683" s="10"/>
    </row>
    <row r="684" spans="1:46" hidden="1" outlineLevel="2">
      <c r="A684" s="37">
        <f>ROW()</f>
        <v>684</v>
      </c>
      <c r="C684" s="32"/>
      <c r="E684" s="1241"/>
      <c r="N684" s="1138"/>
      <c r="O684" s="1138"/>
      <c r="P684" s="1138"/>
      <c r="Q684" s="1138"/>
      <c r="R684" s="1138"/>
      <c r="S684" s="1138"/>
      <c r="T684" s="1138"/>
      <c r="U684" s="1138"/>
      <c r="V684" s="1138"/>
      <c r="W684" s="1138"/>
      <c r="X684" s="1138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10"/>
      <c r="AO684" s="10"/>
      <c r="AP684" s="10"/>
      <c r="AQ684" s="10"/>
      <c r="AR684" s="10"/>
      <c r="AS684" s="10"/>
      <c r="AT684" s="10"/>
    </row>
    <row r="685" spans="1:46" hidden="1" outlineLevel="2">
      <c r="A685" s="37">
        <f>ROW()</f>
        <v>685</v>
      </c>
      <c r="C685" s="32"/>
      <c r="E685" s="1241"/>
      <c r="N685" s="1138"/>
      <c r="O685" s="1138"/>
      <c r="P685" s="1138"/>
      <c r="Q685" s="1138"/>
      <c r="R685" s="1138"/>
      <c r="S685" s="1138"/>
      <c r="T685" s="1138"/>
      <c r="U685" s="1138"/>
      <c r="V685" s="1138"/>
      <c r="W685" s="1138"/>
      <c r="X685" s="1138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10"/>
      <c r="AO685" s="10"/>
      <c r="AP685" s="10"/>
      <c r="AQ685" s="10"/>
      <c r="AR685" s="10"/>
      <c r="AS685" s="10"/>
      <c r="AT685" s="10"/>
    </row>
    <row r="686" spans="1:46" hidden="1" outlineLevel="2">
      <c r="A686" s="37">
        <f>ROW()</f>
        <v>686</v>
      </c>
      <c r="C686" s="32"/>
      <c r="E686" s="1241"/>
      <c r="N686" s="1138"/>
      <c r="O686" s="1138"/>
      <c r="P686" s="1138"/>
      <c r="Q686" s="1138"/>
      <c r="R686" s="1138"/>
      <c r="S686" s="1138"/>
      <c r="T686" s="1138"/>
      <c r="U686" s="1138"/>
      <c r="V686" s="1138"/>
      <c r="W686" s="1138"/>
      <c r="X686" s="1138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10"/>
      <c r="AO686" s="10"/>
      <c r="AP686" s="10"/>
      <c r="AQ686" s="10"/>
      <c r="AR686" s="10"/>
      <c r="AS686" s="10"/>
      <c r="AT686" s="10"/>
    </row>
    <row r="687" spans="1:46" hidden="1" outlineLevel="2">
      <c r="A687" s="37">
        <f>ROW()</f>
        <v>687</v>
      </c>
      <c r="C687" s="32"/>
      <c r="D687" s="1241"/>
      <c r="E687" s="1241"/>
      <c r="F687" s="1241"/>
      <c r="G687" s="1241"/>
      <c r="N687" s="1138"/>
      <c r="O687" s="1138"/>
      <c r="P687" s="1138"/>
      <c r="Q687" s="1138"/>
      <c r="R687" s="1138"/>
      <c r="S687" s="1138"/>
      <c r="T687" s="1138"/>
      <c r="U687" s="1138"/>
      <c r="V687" s="1138"/>
      <c r="W687" s="1138"/>
      <c r="X687" s="1138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10"/>
      <c r="AO687" s="10"/>
      <c r="AP687" s="10"/>
      <c r="AQ687" s="10"/>
      <c r="AR687" s="10"/>
      <c r="AS687" s="10"/>
      <c r="AT687" s="10"/>
    </row>
    <row r="688" spans="1:46" hidden="1" outlineLevel="2">
      <c r="A688" s="37">
        <f>ROW()</f>
        <v>688</v>
      </c>
      <c r="C688" s="32"/>
      <c r="D688" s="1241"/>
      <c r="E688" s="1241"/>
      <c r="F688" s="1241"/>
      <c r="G688" s="1241"/>
      <c r="N688" s="1138"/>
      <c r="O688" s="1138"/>
      <c r="P688" s="1138"/>
      <c r="Q688" s="1138"/>
      <c r="R688" s="1138"/>
      <c r="S688" s="1138"/>
      <c r="T688" s="1138"/>
      <c r="U688" s="1138"/>
      <c r="V688" s="1138"/>
      <c r="W688" s="1138"/>
      <c r="X688" s="1138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10"/>
      <c r="AO688" s="10"/>
      <c r="AP688" s="10"/>
      <c r="AQ688" s="10"/>
      <c r="AR688" s="10"/>
      <c r="AS688" s="10"/>
      <c r="AT688" s="10"/>
    </row>
    <row r="689" spans="1:46" hidden="1" outlineLevel="2">
      <c r="A689" s="37">
        <f>ROW()</f>
        <v>689</v>
      </c>
      <c r="C689" s="32"/>
      <c r="D689" s="1241"/>
      <c r="E689" s="1241"/>
      <c r="F689" s="1241"/>
      <c r="G689" s="1241"/>
      <c r="N689" s="1138"/>
      <c r="O689" s="1138"/>
      <c r="P689" s="1138"/>
      <c r="Q689" s="1138"/>
      <c r="R689" s="1138"/>
      <c r="S689" s="1138"/>
      <c r="T689" s="1138"/>
      <c r="U689" s="1138"/>
      <c r="V689" s="1138"/>
      <c r="W689" s="1138"/>
      <c r="X689" s="1138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10"/>
      <c r="AO689" s="10"/>
      <c r="AP689" s="10"/>
      <c r="AQ689" s="10"/>
      <c r="AR689" s="10"/>
      <c r="AS689" s="10"/>
      <c r="AT689" s="10"/>
    </row>
    <row r="690" spans="1:46" outlineLevel="1" collapsed="1">
      <c r="A690" s="37">
        <f>ROW()</f>
        <v>690</v>
      </c>
      <c r="B690" s="10"/>
      <c r="C690" s="363"/>
      <c r="D690" s="1241"/>
      <c r="E690" s="1241"/>
      <c r="F690" s="1241"/>
      <c r="G690" s="1241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10"/>
      <c r="AO690" s="10"/>
      <c r="AP690" s="10"/>
      <c r="AQ690" s="10"/>
      <c r="AR690" s="10"/>
      <c r="AS690" s="10"/>
      <c r="AT690" s="10"/>
    </row>
    <row r="691" spans="1:46" hidden="1" outlineLevel="2">
      <c r="A691" s="37">
        <f>ROW()</f>
        <v>691</v>
      </c>
      <c r="C691" s="32"/>
      <c r="D691" s="1241"/>
      <c r="E691" s="1241"/>
      <c r="F691" s="1241"/>
      <c r="G691" s="1241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1138"/>
      <c r="Z691" s="1138"/>
      <c r="AA691" s="1138"/>
      <c r="AB691" s="1138"/>
      <c r="AC691" s="1138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10"/>
      <c r="AO691" s="10"/>
      <c r="AP691" s="10"/>
      <c r="AQ691" s="10"/>
      <c r="AR691" s="10"/>
      <c r="AS691" s="10"/>
      <c r="AT691" s="10"/>
    </row>
    <row r="692" spans="1:46" hidden="1" outlineLevel="2">
      <c r="A692" s="37">
        <f>ROW()</f>
        <v>692</v>
      </c>
      <c r="C692" s="32"/>
      <c r="D692" s="1241"/>
      <c r="E692" s="1241"/>
      <c r="F692" s="1241"/>
      <c r="G692" s="1241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1138"/>
      <c r="Z692" s="1138"/>
      <c r="AA692" s="1138"/>
      <c r="AB692" s="1138"/>
      <c r="AC692" s="1138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10"/>
      <c r="AO692" s="10"/>
      <c r="AP692" s="10"/>
      <c r="AQ692" s="10"/>
      <c r="AR692" s="10"/>
      <c r="AS692" s="10"/>
      <c r="AT692" s="10"/>
    </row>
    <row r="693" spans="1:46" hidden="1" outlineLevel="2">
      <c r="A693" s="37">
        <f>ROW()</f>
        <v>693</v>
      </c>
      <c r="C693" s="32"/>
      <c r="D693" s="1241"/>
      <c r="E693" s="1241"/>
      <c r="F693" s="1241"/>
      <c r="G693" s="1241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1138"/>
      <c r="Z693" s="1138"/>
      <c r="AA693" s="1138"/>
      <c r="AB693" s="1138"/>
      <c r="AC693" s="1138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10"/>
      <c r="AO693" s="10"/>
      <c r="AP693" s="10"/>
      <c r="AQ693" s="10"/>
      <c r="AR693" s="10"/>
      <c r="AS693" s="10"/>
      <c r="AT693" s="10"/>
    </row>
    <row r="694" spans="1:46" hidden="1" outlineLevel="2">
      <c r="A694" s="37">
        <f>ROW()</f>
        <v>694</v>
      </c>
      <c r="C694" s="32"/>
      <c r="D694" s="1241"/>
      <c r="E694" s="1241"/>
      <c r="F694" s="1241"/>
      <c r="G694" s="1241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1138"/>
      <c r="Z694" s="1138"/>
      <c r="AA694" s="1138"/>
      <c r="AB694" s="1138"/>
      <c r="AC694" s="1138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10"/>
      <c r="AO694" s="10"/>
      <c r="AP694" s="10"/>
      <c r="AQ694" s="10"/>
      <c r="AR694" s="10"/>
      <c r="AS694" s="10"/>
      <c r="AT694" s="10"/>
    </row>
    <row r="695" spans="1:46" hidden="1" outlineLevel="2">
      <c r="A695" s="37">
        <f>ROW()</f>
        <v>695</v>
      </c>
      <c r="C695" s="32"/>
      <c r="D695" s="1241"/>
      <c r="E695" s="1241"/>
      <c r="F695" s="1241"/>
      <c r="G695" s="1241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1138"/>
      <c r="Z695" s="1138"/>
      <c r="AA695" s="1138"/>
      <c r="AB695" s="1138"/>
      <c r="AC695" s="1138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10"/>
      <c r="AO695" s="10"/>
      <c r="AP695" s="10"/>
      <c r="AQ695" s="10"/>
      <c r="AR695" s="10"/>
      <c r="AS695" s="10"/>
      <c r="AT695" s="10"/>
    </row>
    <row r="696" spans="1:46" hidden="1" outlineLevel="2">
      <c r="A696" s="37">
        <f>ROW()</f>
        <v>696</v>
      </c>
      <c r="C696" s="32"/>
      <c r="D696" s="1241"/>
      <c r="E696" s="1241"/>
      <c r="F696" s="1241"/>
      <c r="G696" s="1241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1138"/>
      <c r="Z696" s="1138"/>
      <c r="AA696" s="1138"/>
      <c r="AB696" s="1138"/>
      <c r="AC696" s="1138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10"/>
      <c r="AO696" s="10"/>
      <c r="AP696" s="10"/>
      <c r="AQ696" s="10"/>
      <c r="AR696" s="10"/>
      <c r="AS696" s="10"/>
      <c r="AT696" s="10"/>
    </row>
    <row r="697" spans="1:46" hidden="1" outlineLevel="2">
      <c r="A697" s="37">
        <f>ROW()</f>
        <v>697</v>
      </c>
      <c r="C697" s="32"/>
      <c r="D697" s="1241"/>
      <c r="E697" s="1241"/>
      <c r="F697" s="1241"/>
      <c r="G697" s="1241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1138"/>
      <c r="Z697" s="1138"/>
      <c r="AA697" s="1138"/>
      <c r="AB697" s="1138"/>
      <c r="AC697" s="1138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10"/>
      <c r="AO697" s="10"/>
      <c r="AP697" s="10"/>
      <c r="AQ697" s="10"/>
      <c r="AR697" s="10"/>
      <c r="AS697" s="10"/>
      <c r="AT697" s="10"/>
    </row>
    <row r="698" spans="1:46" hidden="1" outlineLevel="2">
      <c r="A698" s="37">
        <f>ROW()</f>
        <v>698</v>
      </c>
      <c r="C698" s="32"/>
      <c r="D698" s="1241"/>
      <c r="E698" s="1241"/>
      <c r="F698" s="1241"/>
      <c r="G698" s="1241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1138"/>
      <c r="Z698" s="1138"/>
      <c r="AA698" s="1138"/>
      <c r="AB698" s="1138"/>
      <c r="AC698" s="1138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10"/>
      <c r="AO698" s="10"/>
      <c r="AP698" s="10"/>
      <c r="AQ698" s="10"/>
      <c r="AR698" s="10"/>
      <c r="AS698" s="10"/>
      <c r="AT698" s="10"/>
    </row>
    <row r="699" spans="1:46" hidden="1" outlineLevel="2">
      <c r="A699" s="37">
        <f>ROW()</f>
        <v>699</v>
      </c>
      <c r="C699" s="32"/>
      <c r="D699" s="1241"/>
      <c r="E699" s="1241"/>
      <c r="F699" s="1241"/>
      <c r="G699" s="1241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1138"/>
      <c r="Z699" s="1138"/>
      <c r="AA699" s="1138"/>
      <c r="AB699" s="1138"/>
      <c r="AC699" s="1138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10"/>
      <c r="AO699" s="10"/>
      <c r="AP699" s="10"/>
      <c r="AQ699" s="10"/>
      <c r="AR699" s="10"/>
      <c r="AS699" s="10"/>
      <c r="AT699" s="10"/>
    </row>
    <row r="700" spans="1:46" hidden="1" outlineLevel="2">
      <c r="A700" s="37">
        <f>ROW()</f>
        <v>700</v>
      </c>
      <c r="C700" s="32"/>
      <c r="D700" s="1241"/>
      <c r="E700" s="1241"/>
      <c r="F700" s="1241"/>
      <c r="G700" s="1241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1138"/>
      <c r="Z700" s="1138"/>
      <c r="AA700" s="1138"/>
      <c r="AB700" s="1138"/>
      <c r="AC700" s="1138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10"/>
      <c r="AO700" s="10"/>
      <c r="AP700" s="10"/>
      <c r="AQ700" s="10"/>
      <c r="AR700" s="10"/>
      <c r="AS700" s="10"/>
      <c r="AT700" s="10"/>
    </row>
    <row r="701" spans="1:46" outlineLevel="1" collapsed="1">
      <c r="A701" s="37">
        <f>ROW()</f>
        <v>701</v>
      </c>
      <c r="C701" s="363"/>
      <c r="D701" s="1241"/>
      <c r="E701" s="1241"/>
      <c r="F701" s="1241"/>
      <c r="G701" s="1241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10"/>
      <c r="AO701" s="10"/>
      <c r="AP701" s="10"/>
      <c r="AQ701" s="10"/>
      <c r="AR701" s="10"/>
      <c r="AS701" s="10"/>
      <c r="AT701" s="10"/>
    </row>
    <row r="702" spans="1:46" hidden="1" outlineLevel="2">
      <c r="A702" s="37">
        <f>ROW()</f>
        <v>702</v>
      </c>
      <c r="C702" s="32"/>
      <c r="D702" s="1241"/>
      <c r="E702" s="1241"/>
      <c r="F702" s="1241"/>
      <c r="G702" s="1241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1138"/>
      <c r="AE702" s="1138"/>
      <c r="AF702" s="1138"/>
      <c r="AG702" s="1138"/>
      <c r="AH702" s="1138"/>
      <c r="AI702" s="23"/>
      <c r="AJ702" s="23"/>
      <c r="AK702" s="23"/>
      <c r="AL702" s="23"/>
      <c r="AM702" s="23"/>
      <c r="AN702" s="10"/>
      <c r="AO702" s="10"/>
      <c r="AP702" s="10"/>
      <c r="AQ702" s="10"/>
      <c r="AR702" s="10"/>
      <c r="AS702" s="10"/>
      <c r="AT702" s="10"/>
    </row>
    <row r="703" spans="1:46" hidden="1" outlineLevel="2">
      <c r="A703" s="37">
        <f>ROW()</f>
        <v>703</v>
      </c>
      <c r="C703" s="32"/>
      <c r="D703" s="1241"/>
      <c r="E703" s="1241"/>
      <c r="F703" s="1241"/>
      <c r="G703" s="1241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1138"/>
      <c r="AE703" s="1138"/>
      <c r="AF703" s="1138"/>
      <c r="AG703" s="1138"/>
      <c r="AH703" s="1138"/>
      <c r="AI703" s="23"/>
      <c r="AJ703" s="23"/>
      <c r="AK703" s="23"/>
      <c r="AL703" s="23"/>
      <c r="AM703" s="23"/>
      <c r="AN703" s="10"/>
      <c r="AO703" s="10"/>
      <c r="AP703" s="10"/>
      <c r="AQ703" s="10"/>
      <c r="AR703" s="10"/>
      <c r="AS703" s="10"/>
      <c r="AT703" s="10"/>
    </row>
    <row r="704" spans="1:46" hidden="1" outlineLevel="2">
      <c r="A704" s="37">
        <f>ROW()</f>
        <v>704</v>
      </c>
      <c r="C704" s="32"/>
      <c r="D704" s="1241"/>
      <c r="E704" s="1241"/>
      <c r="F704" s="1241"/>
      <c r="G704" s="1241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1138"/>
      <c r="AE704" s="1138"/>
      <c r="AF704" s="1138"/>
      <c r="AG704" s="1138"/>
      <c r="AH704" s="1138"/>
      <c r="AI704" s="23"/>
      <c r="AJ704" s="23"/>
      <c r="AK704" s="23"/>
      <c r="AL704" s="23"/>
      <c r="AM704" s="23"/>
      <c r="AN704" s="10"/>
      <c r="AO704" s="10"/>
      <c r="AP704" s="10"/>
      <c r="AQ704" s="10"/>
      <c r="AR704" s="10"/>
      <c r="AS704" s="10"/>
      <c r="AT704" s="10"/>
    </row>
    <row r="705" spans="1:46" hidden="1" outlineLevel="2">
      <c r="A705" s="37">
        <f>ROW()</f>
        <v>705</v>
      </c>
      <c r="C705" s="32"/>
      <c r="D705" s="1241"/>
      <c r="E705" s="1241"/>
      <c r="F705" s="1241"/>
      <c r="G705" s="1241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1138"/>
      <c r="AE705" s="1138"/>
      <c r="AF705" s="1138"/>
      <c r="AG705" s="1138"/>
      <c r="AH705" s="1138"/>
      <c r="AI705" s="23"/>
      <c r="AJ705" s="23"/>
      <c r="AK705" s="23"/>
      <c r="AL705" s="23"/>
      <c r="AM705" s="23"/>
      <c r="AN705" s="10"/>
      <c r="AO705" s="10"/>
      <c r="AP705" s="10"/>
      <c r="AQ705" s="10"/>
      <c r="AR705" s="10"/>
      <c r="AS705" s="10"/>
      <c r="AT705" s="10"/>
    </row>
    <row r="706" spans="1:46" hidden="1" outlineLevel="2">
      <c r="A706" s="37">
        <f>ROW()</f>
        <v>706</v>
      </c>
      <c r="C706" s="32"/>
      <c r="D706" s="1241"/>
      <c r="E706" s="1241"/>
      <c r="F706" s="1241"/>
      <c r="G706" s="1241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1138"/>
      <c r="AE706" s="1138"/>
      <c r="AF706" s="1138"/>
      <c r="AG706" s="1138"/>
      <c r="AH706" s="1138"/>
      <c r="AI706" s="23"/>
      <c r="AJ706" s="23"/>
      <c r="AK706" s="23"/>
      <c r="AL706" s="23"/>
      <c r="AM706" s="23"/>
      <c r="AN706" s="10"/>
      <c r="AO706" s="10"/>
      <c r="AP706" s="10"/>
      <c r="AQ706" s="10"/>
      <c r="AR706" s="10"/>
      <c r="AS706" s="10"/>
      <c r="AT706" s="10"/>
    </row>
    <row r="707" spans="1:46" hidden="1" outlineLevel="2">
      <c r="A707" s="37">
        <f>ROW()</f>
        <v>707</v>
      </c>
      <c r="C707" s="32"/>
      <c r="D707" s="1241"/>
      <c r="E707" s="1241"/>
      <c r="F707" s="1241"/>
      <c r="G707" s="1241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1138"/>
      <c r="AE707" s="1138"/>
      <c r="AF707" s="1138"/>
      <c r="AG707" s="1138"/>
      <c r="AH707" s="1138"/>
      <c r="AI707" s="23"/>
      <c r="AJ707" s="23"/>
      <c r="AK707" s="23"/>
      <c r="AL707" s="23"/>
      <c r="AM707" s="23"/>
      <c r="AN707" s="10"/>
      <c r="AO707" s="10"/>
      <c r="AP707" s="10"/>
      <c r="AQ707" s="10"/>
      <c r="AR707" s="10"/>
      <c r="AS707" s="10"/>
      <c r="AT707" s="10"/>
    </row>
    <row r="708" spans="1:46" hidden="1" outlineLevel="2">
      <c r="A708" s="37">
        <f>ROW()</f>
        <v>708</v>
      </c>
      <c r="C708" s="32"/>
      <c r="D708" s="1241"/>
      <c r="E708" s="1241"/>
      <c r="F708" s="1241"/>
      <c r="G708" s="1241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1138"/>
      <c r="AE708" s="1138"/>
      <c r="AF708" s="1138"/>
      <c r="AG708" s="1138"/>
      <c r="AH708" s="1138"/>
      <c r="AI708" s="23"/>
      <c r="AJ708" s="23"/>
      <c r="AK708" s="23"/>
      <c r="AL708" s="23"/>
      <c r="AM708" s="23"/>
      <c r="AN708" s="10"/>
      <c r="AO708" s="10"/>
      <c r="AP708" s="10"/>
      <c r="AQ708" s="10"/>
      <c r="AR708" s="10"/>
      <c r="AS708" s="10"/>
      <c r="AT708" s="10"/>
    </row>
    <row r="709" spans="1:46" hidden="1" outlineLevel="2">
      <c r="A709" s="37">
        <f>ROW()</f>
        <v>709</v>
      </c>
      <c r="C709" s="32"/>
      <c r="D709" s="1241"/>
      <c r="E709" s="1241"/>
      <c r="F709" s="1241"/>
      <c r="G709" s="1241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1138"/>
      <c r="AE709" s="1138"/>
      <c r="AF709" s="1138"/>
      <c r="AG709" s="1138"/>
      <c r="AH709" s="1138"/>
      <c r="AI709" s="23"/>
      <c r="AJ709" s="23"/>
      <c r="AK709" s="23"/>
      <c r="AL709" s="23"/>
      <c r="AM709" s="23"/>
      <c r="AN709" s="10"/>
      <c r="AO709" s="10"/>
      <c r="AP709" s="10"/>
      <c r="AQ709" s="10"/>
      <c r="AR709" s="10"/>
      <c r="AS709" s="10"/>
      <c r="AT709" s="10"/>
    </row>
    <row r="710" spans="1:46" hidden="1" outlineLevel="2">
      <c r="A710" s="37">
        <f>ROW()</f>
        <v>710</v>
      </c>
      <c r="C710" s="32"/>
      <c r="D710" s="1241"/>
      <c r="E710" s="1241"/>
      <c r="F710" s="1241"/>
      <c r="G710" s="1241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1138"/>
      <c r="AE710" s="1138"/>
      <c r="AF710" s="1138"/>
      <c r="AG710" s="1138"/>
      <c r="AH710" s="1138"/>
      <c r="AI710" s="23"/>
      <c r="AJ710" s="23"/>
      <c r="AK710" s="23"/>
      <c r="AL710" s="23"/>
      <c r="AM710" s="23"/>
      <c r="AN710" s="10"/>
      <c r="AO710" s="10"/>
      <c r="AP710" s="10"/>
      <c r="AQ710" s="10"/>
      <c r="AR710" s="10"/>
      <c r="AS710" s="10"/>
      <c r="AT710" s="10"/>
    </row>
    <row r="711" spans="1:46" hidden="1" outlineLevel="2">
      <c r="A711" s="37">
        <f>ROW()</f>
        <v>711</v>
      </c>
      <c r="C711" s="32"/>
      <c r="D711" s="1241"/>
      <c r="E711" s="1241"/>
      <c r="F711" s="1241"/>
      <c r="G711" s="1241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1138"/>
      <c r="AE711" s="1138"/>
      <c r="AF711" s="1138"/>
      <c r="AG711" s="1138"/>
      <c r="AH711" s="1138"/>
      <c r="AI711" s="23"/>
      <c r="AJ711" s="23"/>
      <c r="AK711" s="23"/>
      <c r="AL711" s="23"/>
      <c r="AM711" s="23"/>
      <c r="AN711" s="10"/>
      <c r="AO711" s="10"/>
      <c r="AP711" s="10"/>
      <c r="AQ711" s="10"/>
      <c r="AR711" s="10"/>
      <c r="AS711" s="10"/>
      <c r="AT711" s="10"/>
    </row>
    <row r="712" spans="1:46" hidden="1" outlineLevel="2">
      <c r="A712" s="37">
        <f>ROW()</f>
        <v>712</v>
      </c>
      <c r="C712" s="32"/>
      <c r="D712" s="1241"/>
      <c r="E712" s="1241"/>
      <c r="F712" s="1241"/>
      <c r="G712" s="1241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1138"/>
      <c r="AE712" s="1138"/>
      <c r="AF712" s="1138"/>
      <c r="AG712" s="1138"/>
      <c r="AH712" s="1138"/>
      <c r="AI712" s="23"/>
      <c r="AJ712" s="23"/>
      <c r="AK712" s="23"/>
      <c r="AL712" s="23"/>
      <c r="AM712" s="23"/>
      <c r="AN712" s="10"/>
      <c r="AO712" s="10"/>
      <c r="AP712" s="10"/>
      <c r="AQ712" s="10"/>
      <c r="AR712" s="10"/>
      <c r="AS712" s="10"/>
      <c r="AT712" s="10"/>
    </row>
    <row r="713" spans="1:46" hidden="1" outlineLevel="2">
      <c r="A713" s="37">
        <f>ROW()</f>
        <v>713</v>
      </c>
      <c r="C713" s="32"/>
      <c r="D713" s="1241"/>
      <c r="E713" s="1241"/>
      <c r="F713" s="1241"/>
      <c r="G713" s="1241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1138"/>
      <c r="AE713" s="1138"/>
      <c r="AF713" s="1138"/>
      <c r="AG713" s="1138"/>
      <c r="AH713" s="1138"/>
      <c r="AI713" s="23"/>
      <c r="AJ713" s="23"/>
      <c r="AK713" s="23"/>
      <c r="AL713" s="23"/>
      <c r="AM713" s="23"/>
      <c r="AN713" s="10"/>
      <c r="AO713" s="10"/>
      <c r="AP713" s="10"/>
      <c r="AQ713" s="10"/>
      <c r="AR713" s="10"/>
      <c r="AS713" s="10"/>
      <c r="AT713" s="10"/>
    </row>
    <row r="714" spans="1:46" hidden="1" outlineLevel="2">
      <c r="A714" s="37">
        <f>ROW()</f>
        <v>714</v>
      </c>
      <c r="C714" s="32"/>
      <c r="D714" s="1241"/>
      <c r="E714" s="1241"/>
      <c r="F714" s="1241"/>
      <c r="G714" s="1241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1138"/>
      <c r="AE714" s="1138"/>
      <c r="AF714" s="1138"/>
      <c r="AG714" s="1138"/>
      <c r="AH714" s="1138"/>
      <c r="AI714" s="23"/>
      <c r="AJ714" s="23"/>
      <c r="AK714" s="23"/>
      <c r="AL714" s="23"/>
      <c r="AM714" s="23"/>
      <c r="AN714" s="10"/>
      <c r="AO714" s="10"/>
      <c r="AP714" s="10"/>
      <c r="AQ714" s="10"/>
      <c r="AR714" s="10"/>
      <c r="AS714" s="10"/>
      <c r="AT714" s="10"/>
    </row>
    <row r="715" spans="1:46" hidden="1" outlineLevel="2">
      <c r="A715" s="37">
        <f>ROW()</f>
        <v>715</v>
      </c>
      <c r="C715" s="32"/>
      <c r="D715" s="1241"/>
      <c r="E715" s="1241"/>
      <c r="F715" s="1241"/>
      <c r="G715" s="1241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1138"/>
      <c r="AE715" s="1138"/>
      <c r="AF715" s="1138"/>
      <c r="AG715" s="1138"/>
      <c r="AH715" s="1138"/>
      <c r="AI715" s="23"/>
      <c r="AJ715" s="23"/>
      <c r="AK715" s="23"/>
      <c r="AL715" s="23"/>
      <c r="AM715" s="23"/>
      <c r="AN715" s="10"/>
      <c r="AO715" s="10"/>
      <c r="AP715" s="10"/>
      <c r="AQ715" s="10"/>
      <c r="AR715" s="10"/>
      <c r="AS715" s="10"/>
      <c r="AT715" s="10"/>
    </row>
    <row r="716" spans="1:46" hidden="1" outlineLevel="2">
      <c r="A716" s="37">
        <f>ROW()</f>
        <v>716</v>
      </c>
      <c r="C716" s="32"/>
      <c r="D716" s="1241"/>
      <c r="E716" s="1241"/>
      <c r="F716" s="1241"/>
      <c r="G716" s="1241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1138"/>
      <c r="AE716" s="1138"/>
      <c r="AF716" s="1138"/>
      <c r="AG716" s="1138"/>
      <c r="AH716" s="1138"/>
      <c r="AI716" s="23"/>
      <c r="AJ716" s="23"/>
      <c r="AK716" s="23"/>
      <c r="AL716" s="23"/>
      <c r="AM716" s="23"/>
      <c r="AN716" s="10"/>
      <c r="AO716" s="10"/>
      <c r="AP716" s="10"/>
      <c r="AQ716" s="10"/>
      <c r="AR716" s="10"/>
      <c r="AS716" s="10"/>
      <c r="AT716" s="10"/>
    </row>
    <row r="717" spans="1:46" hidden="1" outlineLevel="2">
      <c r="A717" s="37">
        <f>ROW()</f>
        <v>717</v>
      </c>
      <c r="C717" s="32"/>
      <c r="D717" s="1241"/>
      <c r="E717" s="1241"/>
      <c r="F717" s="1241"/>
      <c r="G717" s="1241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1138"/>
      <c r="AE717" s="1138"/>
      <c r="AF717" s="1138"/>
      <c r="AG717" s="1138"/>
      <c r="AH717" s="1138"/>
      <c r="AI717" s="23"/>
      <c r="AJ717" s="23"/>
      <c r="AK717" s="23"/>
      <c r="AL717" s="23"/>
      <c r="AM717" s="23"/>
      <c r="AN717" s="10"/>
      <c r="AO717" s="10"/>
      <c r="AP717" s="10"/>
      <c r="AQ717" s="10"/>
      <c r="AR717" s="10"/>
      <c r="AS717" s="10"/>
      <c r="AT717" s="10"/>
    </row>
    <row r="718" spans="1:46" hidden="1" outlineLevel="2">
      <c r="A718" s="37">
        <f>ROW()</f>
        <v>718</v>
      </c>
      <c r="C718" s="32"/>
      <c r="D718" s="1241"/>
      <c r="E718" s="1241"/>
      <c r="F718" s="1241"/>
      <c r="G718" s="1241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1138"/>
      <c r="AE718" s="1138"/>
      <c r="AF718" s="1138"/>
      <c r="AG718" s="1138"/>
      <c r="AH718" s="1138"/>
      <c r="AI718" s="23"/>
      <c r="AJ718" s="23"/>
      <c r="AK718" s="23"/>
      <c r="AL718" s="23"/>
      <c r="AM718" s="23"/>
      <c r="AN718" s="10"/>
      <c r="AO718" s="10"/>
      <c r="AP718" s="10"/>
      <c r="AQ718" s="10"/>
      <c r="AR718" s="10"/>
      <c r="AS718" s="10"/>
      <c r="AT718" s="10"/>
    </row>
    <row r="719" spans="1:46" hidden="1" outlineLevel="2">
      <c r="A719" s="37">
        <f>ROW()</f>
        <v>719</v>
      </c>
      <c r="C719" s="32"/>
      <c r="D719" s="1241"/>
      <c r="E719" s="1241"/>
      <c r="F719" s="1241"/>
      <c r="G719" s="1241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1138"/>
      <c r="AE719" s="1138"/>
      <c r="AF719" s="1138"/>
      <c r="AG719" s="1138"/>
      <c r="AH719" s="1138"/>
      <c r="AI719" s="23"/>
      <c r="AJ719" s="23"/>
      <c r="AK719" s="23"/>
      <c r="AL719" s="23"/>
      <c r="AM719" s="23"/>
      <c r="AN719" s="10"/>
      <c r="AO719" s="10"/>
      <c r="AP719" s="10"/>
      <c r="AQ719" s="10"/>
      <c r="AR719" s="10"/>
      <c r="AS719" s="10"/>
      <c r="AT719" s="10"/>
    </row>
    <row r="720" spans="1:46" outlineLevel="1" collapsed="1">
      <c r="A720" s="37">
        <f>ROW()</f>
        <v>720</v>
      </c>
      <c r="C720" s="363"/>
      <c r="D720" s="1241"/>
      <c r="E720" s="1241"/>
      <c r="F720" s="1231"/>
      <c r="G720" s="1241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10"/>
      <c r="AO720" s="10"/>
      <c r="AP720" s="10"/>
      <c r="AQ720" s="10"/>
      <c r="AR720" s="10"/>
      <c r="AS720" s="10"/>
      <c r="AT720" s="10"/>
    </row>
    <row r="721" spans="1:46" hidden="1" outlineLevel="2">
      <c r="A721" s="37">
        <f>ROW()</f>
        <v>721</v>
      </c>
      <c r="C721" s="32"/>
      <c r="D721" s="1241"/>
      <c r="E721" s="1241"/>
      <c r="F721" s="1241"/>
      <c r="G721" s="1241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410"/>
      <c r="AJ721" s="410"/>
      <c r="AK721" s="410"/>
      <c r="AL721" s="410"/>
      <c r="AM721" s="410"/>
      <c r="AN721" s="10"/>
      <c r="AO721" s="10"/>
      <c r="AP721" s="10"/>
      <c r="AQ721" s="10"/>
      <c r="AR721" s="10"/>
      <c r="AS721" s="10"/>
      <c r="AT721" s="10"/>
    </row>
    <row r="722" spans="1:46" hidden="1" outlineLevel="2">
      <c r="A722" s="37">
        <f>ROW()</f>
        <v>722</v>
      </c>
      <c r="C722" s="32"/>
      <c r="D722" s="1241"/>
      <c r="E722" s="1241"/>
      <c r="F722" s="1241"/>
      <c r="G722" s="1241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410"/>
      <c r="AJ722" s="410"/>
      <c r="AK722" s="410"/>
      <c r="AL722" s="410"/>
      <c r="AM722" s="410"/>
      <c r="AN722" s="10"/>
      <c r="AO722" s="10"/>
      <c r="AP722" s="10"/>
      <c r="AQ722" s="10"/>
      <c r="AR722" s="10"/>
      <c r="AS722" s="10"/>
      <c r="AT722" s="10"/>
    </row>
    <row r="723" spans="1:46" hidden="1" outlineLevel="2">
      <c r="A723" s="37">
        <f>ROW()</f>
        <v>723</v>
      </c>
      <c r="C723" s="32"/>
      <c r="D723" s="1241"/>
      <c r="E723" s="1241"/>
      <c r="F723" s="1241"/>
      <c r="G723" s="1241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410"/>
      <c r="AJ723" s="410"/>
      <c r="AK723" s="410"/>
      <c r="AL723" s="410"/>
      <c r="AM723" s="410"/>
      <c r="AN723" s="10"/>
      <c r="AO723" s="10"/>
      <c r="AP723" s="10"/>
      <c r="AQ723" s="10"/>
      <c r="AR723" s="10"/>
      <c r="AS723" s="10"/>
      <c r="AT723" s="10"/>
    </row>
    <row r="724" spans="1:46" hidden="1" outlineLevel="2">
      <c r="A724" s="37">
        <f>ROW()</f>
        <v>724</v>
      </c>
      <c r="C724" s="32"/>
      <c r="D724" s="1241"/>
      <c r="E724" s="1241"/>
      <c r="F724" s="1241"/>
      <c r="G724" s="1241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410"/>
      <c r="AJ724" s="410"/>
      <c r="AK724" s="410"/>
      <c r="AL724" s="410"/>
      <c r="AM724" s="410"/>
      <c r="AN724" s="10"/>
      <c r="AO724" s="10"/>
      <c r="AP724" s="10"/>
      <c r="AQ724" s="10"/>
      <c r="AR724" s="10"/>
      <c r="AS724" s="10"/>
      <c r="AT724" s="10"/>
    </row>
    <row r="725" spans="1:46" hidden="1" outlineLevel="2">
      <c r="A725" s="37">
        <f>ROW()</f>
        <v>725</v>
      </c>
      <c r="C725" s="32"/>
      <c r="D725" s="1241"/>
      <c r="E725" s="1241"/>
      <c r="F725" s="1241"/>
      <c r="G725" s="1241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410"/>
      <c r="AJ725" s="410"/>
      <c r="AK725" s="410"/>
      <c r="AL725" s="410"/>
      <c r="AM725" s="410"/>
      <c r="AN725" s="10"/>
      <c r="AO725" s="10"/>
      <c r="AP725" s="10"/>
      <c r="AQ725" s="10"/>
      <c r="AR725" s="10"/>
      <c r="AS725" s="10"/>
      <c r="AT725" s="10"/>
    </row>
    <row r="726" spans="1:46" hidden="1" outlineLevel="2">
      <c r="A726" s="37">
        <f>ROW()</f>
        <v>726</v>
      </c>
      <c r="C726" s="32"/>
      <c r="D726" s="1241"/>
      <c r="E726" s="1241"/>
      <c r="F726" s="1241"/>
      <c r="G726" s="1241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410"/>
      <c r="AJ726" s="410"/>
      <c r="AK726" s="410"/>
      <c r="AL726" s="410"/>
      <c r="AM726" s="410"/>
      <c r="AN726" s="10"/>
      <c r="AO726" s="10"/>
      <c r="AP726" s="10"/>
      <c r="AQ726" s="10"/>
      <c r="AR726" s="10"/>
      <c r="AS726" s="10"/>
      <c r="AT726" s="10"/>
    </row>
    <row r="727" spans="1:46" hidden="1" outlineLevel="2">
      <c r="A727" s="37">
        <f>ROW()</f>
        <v>727</v>
      </c>
      <c r="C727" s="32"/>
      <c r="D727" s="1241"/>
      <c r="E727" s="1241"/>
      <c r="F727" s="1241"/>
      <c r="G727" s="1241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410"/>
      <c r="AJ727" s="410"/>
      <c r="AK727" s="410"/>
      <c r="AL727" s="410"/>
      <c r="AM727" s="410"/>
      <c r="AN727" s="10"/>
      <c r="AO727" s="10"/>
      <c r="AP727" s="10"/>
      <c r="AQ727" s="10"/>
      <c r="AR727" s="10"/>
      <c r="AS727" s="10"/>
      <c r="AT727" s="10"/>
    </row>
    <row r="728" spans="1:46" hidden="1" outlineLevel="2">
      <c r="A728" s="37">
        <f>ROW()</f>
        <v>728</v>
      </c>
      <c r="C728" s="32"/>
      <c r="D728" s="1241"/>
      <c r="E728" s="1241"/>
      <c r="F728" s="1241"/>
      <c r="G728" s="1241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410"/>
      <c r="AJ728" s="410"/>
      <c r="AK728" s="410"/>
      <c r="AL728" s="410"/>
      <c r="AM728" s="410"/>
      <c r="AN728" s="10"/>
      <c r="AO728" s="10"/>
      <c r="AP728" s="10"/>
      <c r="AQ728" s="10"/>
      <c r="AR728" s="10"/>
      <c r="AS728" s="10"/>
      <c r="AT728" s="10"/>
    </row>
    <row r="729" spans="1:46" hidden="1" outlineLevel="2">
      <c r="A729" s="37">
        <f>ROW()</f>
        <v>729</v>
      </c>
      <c r="C729" s="32"/>
      <c r="D729" s="1241"/>
      <c r="E729" s="1241"/>
      <c r="F729" s="1241"/>
      <c r="G729" s="1241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410"/>
      <c r="AJ729" s="410"/>
      <c r="AK729" s="410"/>
      <c r="AL729" s="410"/>
      <c r="AM729" s="410"/>
      <c r="AN729" s="10"/>
      <c r="AO729" s="10"/>
      <c r="AP729" s="10"/>
      <c r="AQ729" s="10"/>
      <c r="AR729" s="10"/>
      <c r="AS729" s="10"/>
      <c r="AT729" s="10"/>
    </row>
    <row r="730" spans="1:46" hidden="1" outlineLevel="2">
      <c r="A730" s="37">
        <f>ROW()</f>
        <v>730</v>
      </c>
      <c r="C730" s="32"/>
      <c r="D730" s="1241"/>
      <c r="E730" s="1241"/>
      <c r="F730" s="1241"/>
      <c r="G730" s="1241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410"/>
      <c r="AJ730" s="410"/>
      <c r="AK730" s="410"/>
      <c r="AL730" s="410"/>
      <c r="AM730" s="410"/>
      <c r="AN730" s="10"/>
      <c r="AO730" s="10"/>
      <c r="AP730" s="10"/>
      <c r="AQ730" s="10"/>
      <c r="AR730" s="10"/>
      <c r="AS730" s="10"/>
      <c r="AT730" s="10"/>
    </row>
    <row r="731" spans="1:46" hidden="1" outlineLevel="2">
      <c r="A731" s="37">
        <f>ROW()</f>
        <v>731</v>
      </c>
      <c r="C731" s="32"/>
      <c r="D731" s="1241"/>
      <c r="E731" s="1241"/>
      <c r="F731" s="1241"/>
      <c r="G731" s="1241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410"/>
      <c r="AJ731" s="410"/>
      <c r="AK731" s="410"/>
      <c r="AL731" s="410"/>
      <c r="AM731" s="410"/>
      <c r="AN731" s="10"/>
      <c r="AO731" s="10"/>
      <c r="AP731" s="10"/>
      <c r="AQ731" s="10"/>
      <c r="AR731" s="10"/>
      <c r="AS731" s="10"/>
      <c r="AT731" s="10"/>
    </row>
    <row r="732" spans="1:46" hidden="1" outlineLevel="2">
      <c r="A732" s="37">
        <f>ROW()</f>
        <v>732</v>
      </c>
      <c r="C732" s="32"/>
      <c r="D732" s="1241"/>
      <c r="E732" s="1241"/>
      <c r="F732" s="1241"/>
      <c r="G732" s="1241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410"/>
      <c r="AJ732" s="410"/>
      <c r="AK732" s="410"/>
      <c r="AL732" s="410"/>
      <c r="AM732" s="410"/>
      <c r="AN732" s="10"/>
      <c r="AO732" s="10"/>
      <c r="AP732" s="10"/>
      <c r="AQ732" s="10"/>
      <c r="AR732" s="10"/>
      <c r="AS732" s="10"/>
      <c r="AT732" s="10"/>
    </row>
    <row r="733" spans="1:46" hidden="1" outlineLevel="2">
      <c r="A733" s="37">
        <f>ROW()</f>
        <v>733</v>
      </c>
      <c r="C733" s="32"/>
      <c r="D733" s="1241"/>
      <c r="E733" s="1241"/>
      <c r="F733" s="1241"/>
      <c r="G733" s="1241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410"/>
      <c r="AJ733" s="410"/>
      <c r="AK733" s="410"/>
      <c r="AL733" s="410"/>
      <c r="AM733" s="410"/>
      <c r="AN733" s="10"/>
      <c r="AO733" s="10"/>
      <c r="AP733" s="10"/>
      <c r="AQ733" s="10"/>
      <c r="AR733" s="10"/>
      <c r="AS733" s="10"/>
      <c r="AT733" s="10"/>
    </row>
    <row r="734" spans="1:46" hidden="1" outlineLevel="2">
      <c r="A734" s="37">
        <f>ROW()</f>
        <v>734</v>
      </c>
      <c r="C734" s="32"/>
      <c r="D734" s="1241"/>
      <c r="E734" s="1241"/>
      <c r="F734" s="1241"/>
      <c r="G734" s="1241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410"/>
      <c r="AJ734" s="410"/>
      <c r="AK734" s="410"/>
      <c r="AL734" s="410"/>
      <c r="AM734" s="410"/>
      <c r="AN734" s="10"/>
      <c r="AO734" s="10"/>
      <c r="AP734" s="10"/>
      <c r="AQ734" s="10"/>
      <c r="AR734" s="10"/>
      <c r="AS734" s="10"/>
      <c r="AT734" s="10"/>
    </row>
    <row r="735" spans="1:46" hidden="1" outlineLevel="2">
      <c r="A735" s="37">
        <f>ROW()</f>
        <v>735</v>
      </c>
      <c r="C735" s="32"/>
      <c r="D735" s="1241"/>
      <c r="E735" s="1241"/>
      <c r="F735" s="1241"/>
      <c r="G735" s="1241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410"/>
      <c r="AJ735" s="410"/>
      <c r="AK735" s="410"/>
      <c r="AL735" s="410"/>
      <c r="AM735" s="410"/>
      <c r="AN735" s="10"/>
      <c r="AO735" s="10"/>
      <c r="AP735" s="10"/>
      <c r="AQ735" s="10"/>
      <c r="AR735" s="10"/>
      <c r="AS735" s="10"/>
      <c r="AT735" s="10"/>
    </row>
    <row r="736" spans="1:46" hidden="1" outlineLevel="2">
      <c r="A736" s="37">
        <f>ROW()</f>
        <v>736</v>
      </c>
      <c r="C736" s="32"/>
      <c r="D736" s="1241"/>
      <c r="E736" s="1241"/>
      <c r="F736" s="1241"/>
      <c r="G736" s="1241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410"/>
      <c r="AJ736" s="410"/>
      <c r="AK736" s="410"/>
      <c r="AL736" s="410"/>
      <c r="AM736" s="410"/>
      <c r="AN736" s="10"/>
      <c r="AO736" s="10"/>
      <c r="AP736" s="10"/>
      <c r="AQ736" s="10"/>
      <c r="AR736" s="10"/>
      <c r="AS736" s="10"/>
      <c r="AT736" s="10"/>
    </row>
    <row r="737" spans="1:46" hidden="1" outlineLevel="2">
      <c r="A737" s="37">
        <f>ROW()</f>
        <v>737</v>
      </c>
      <c r="C737" s="32"/>
      <c r="D737" s="1241"/>
      <c r="E737" s="1241"/>
      <c r="F737" s="1241"/>
      <c r="G737" s="1241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410"/>
      <c r="AJ737" s="410"/>
      <c r="AK737" s="410"/>
      <c r="AL737" s="410"/>
      <c r="AM737" s="410"/>
      <c r="AN737" s="10"/>
      <c r="AO737" s="10"/>
      <c r="AP737" s="10"/>
      <c r="AQ737" s="10"/>
      <c r="AR737" s="10"/>
      <c r="AS737" s="10"/>
      <c r="AT737" s="10"/>
    </row>
    <row r="738" spans="1:46" hidden="1" outlineLevel="2">
      <c r="A738" s="37">
        <f>ROW()</f>
        <v>738</v>
      </c>
      <c r="C738" s="32"/>
      <c r="D738" s="1241"/>
      <c r="E738" s="1241"/>
      <c r="F738" s="1241"/>
      <c r="G738" s="1241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410"/>
      <c r="AJ738" s="410"/>
      <c r="AK738" s="410"/>
      <c r="AL738" s="410"/>
      <c r="AM738" s="410"/>
      <c r="AN738" s="10"/>
      <c r="AO738" s="10"/>
      <c r="AP738" s="10"/>
      <c r="AQ738" s="10"/>
      <c r="AR738" s="10"/>
      <c r="AS738" s="10"/>
      <c r="AT738" s="10"/>
    </row>
    <row r="739" spans="1:46" hidden="1" outlineLevel="2">
      <c r="A739" s="37">
        <f>ROW()</f>
        <v>739</v>
      </c>
      <c r="C739" s="32"/>
      <c r="D739" s="1241"/>
      <c r="E739" s="1241"/>
      <c r="F739" s="1241"/>
      <c r="G739" s="1241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410"/>
      <c r="AJ739" s="410"/>
      <c r="AK739" s="410"/>
      <c r="AL739" s="410"/>
      <c r="AM739" s="410"/>
      <c r="AN739" s="10"/>
      <c r="AO739" s="10"/>
      <c r="AP739" s="10"/>
      <c r="AQ739" s="10"/>
      <c r="AR739" s="10"/>
      <c r="AS739" s="10"/>
      <c r="AT739" s="10"/>
    </row>
    <row r="740" spans="1:46" hidden="1" outlineLevel="2">
      <c r="A740" s="37">
        <f>ROW()</f>
        <v>740</v>
      </c>
      <c r="C740" s="32"/>
      <c r="D740" s="1241"/>
      <c r="E740" s="1241"/>
      <c r="F740" s="1241"/>
      <c r="G740" s="1241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410"/>
      <c r="AJ740" s="410"/>
      <c r="AK740" s="410"/>
      <c r="AL740" s="410"/>
      <c r="AM740" s="410"/>
      <c r="AN740" s="10"/>
      <c r="AO740" s="10"/>
      <c r="AP740" s="10"/>
      <c r="AQ740" s="10"/>
      <c r="AR740" s="10"/>
      <c r="AS740" s="10"/>
      <c r="AT740" s="10"/>
    </row>
    <row r="741" spans="1:46" hidden="1" outlineLevel="2">
      <c r="A741" s="37">
        <f>ROW()</f>
        <v>741</v>
      </c>
      <c r="C741" s="32"/>
      <c r="D741" s="1241"/>
      <c r="E741" s="1241"/>
      <c r="F741" s="1241"/>
      <c r="G741" s="1241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410"/>
      <c r="AJ741" s="410"/>
      <c r="AK741" s="410"/>
      <c r="AL741" s="410"/>
      <c r="AM741" s="410"/>
      <c r="AN741" s="10"/>
      <c r="AO741" s="10"/>
      <c r="AP741" s="10"/>
      <c r="AQ741" s="10"/>
      <c r="AR741" s="10"/>
      <c r="AS741" s="10"/>
      <c r="AT741" s="10"/>
    </row>
    <row r="742" spans="1:46" hidden="1" outlineLevel="2">
      <c r="A742" s="37">
        <f>ROW()</f>
        <v>742</v>
      </c>
      <c r="C742" s="32"/>
      <c r="D742" s="1241"/>
      <c r="E742" s="1241"/>
      <c r="F742" s="1241"/>
      <c r="G742" s="1241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410"/>
      <c r="AJ742" s="410"/>
      <c r="AK742" s="410"/>
      <c r="AL742" s="410"/>
      <c r="AM742" s="410"/>
      <c r="AN742" s="10"/>
      <c r="AO742" s="10"/>
      <c r="AP742" s="10"/>
      <c r="AQ742" s="10"/>
      <c r="AR742" s="10"/>
      <c r="AS742" s="10"/>
      <c r="AT742" s="10"/>
    </row>
    <row r="743" spans="1:46" hidden="1" outlineLevel="2">
      <c r="A743" s="37">
        <f>ROW()</f>
        <v>743</v>
      </c>
      <c r="C743" s="32"/>
      <c r="D743" s="1241"/>
      <c r="E743" s="1241"/>
      <c r="F743" s="1241"/>
      <c r="G743" s="1241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410"/>
      <c r="AJ743" s="410"/>
      <c r="AK743" s="410"/>
      <c r="AL743" s="410"/>
      <c r="AM743" s="410"/>
      <c r="AN743" s="10"/>
      <c r="AO743" s="10"/>
      <c r="AP743" s="10"/>
      <c r="AQ743" s="10"/>
      <c r="AR743" s="10"/>
      <c r="AS743" s="10"/>
      <c r="AT743" s="10"/>
    </row>
    <row r="744" spans="1:46" hidden="1" outlineLevel="2">
      <c r="A744" s="37">
        <f>ROW()</f>
        <v>744</v>
      </c>
      <c r="C744" s="32"/>
      <c r="D744" s="1241"/>
      <c r="E744" s="1241"/>
      <c r="F744" s="1241"/>
      <c r="G744" s="1241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410"/>
      <c r="AJ744" s="410"/>
      <c r="AK744" s="410"/>
      <c r="AL744" s="410"/>
      <c r="AM744" s="410"/>
      <c r="AN744" s="10"/>
      <c r="AO744" s="10"/>
      <c r="AP744" s="10"/>
      <c r="AQ744" s="10"/>
      <c r="AR744" s="10"/>
      <c r="AS744" s="10"/>
      <c r="AT744" s="10"/>
    </row>
    <row r="745" spans="1:46" hidden="1" outlineLevel="2">
      <c r="A745" s="37">
        <f>ROW()</f>
        <v>745</v>
      </c>
      <c r="C745" s="32"/>
      <c r="D745" s="1241"/>
      <c r="E745" s="1241"/>
      <c r="F745" s="1241"/>
      <c r="G745" s="1241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410"/>
      <c r="AJ745" s="410"/>
      <c r="AK745" s="410"/>
      <c r="AL745" s="410"/>
      <c r="AM745" s="410"/>
      <c r="AN745" s="10"/>
      <c r="AO745" s="10"/>
      <c r="AP745" s="10"/>
      <c r="AQ745" s="10"/>
      <c r="AR745" s="10"/>
      <c r="AS745" s="10"/>
      <c r="AT745" s="10"/>
    </row>
    <row r="746" spans="1:46" hidden="1" outlineLevel="2">
      <c r="A746" s="37">
        <f>ROW()</f>
        <v>746</v>
      </c>
      <c r="C746" s="32"/>
      <c r="D746" s="1241"/>
      <c r="E746" s="1241"/>
      <c r="F746" s="1241"/>
      <c r="G746" s="1241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410"/>
      <c r="AJ746" s="410"/>
      <c r="AK746" s="410"/>
      <c r="AL746" s="410"/>
      <c r="AM746" s="410"/>
      <c r="AN746" s="10"/>
      <c r="AO746" s="10"/>
      <c r="AP746" s="10"/>
      <c r="AQ746" s="10"/>
      <c r="AR746" s="10"/>
      <c r="AS746" s="10"/>
      <c r="AT746" s="10"/>
    </row>
    <row r="747" spans="1:46" hidden="1" outlineLevel="2">
      <c r="A747" s="37">
        <f>ROW()</f>
        <v>747</v>
      </c>
      <c r="C747" s="32"/>
      <c r="D747" s="1241"/>
      <c r="E747" s="1241"/>
      <c r="F747" s="1241"/>
      <c r="G747" s="1241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410"/>
      <c r="AJ747" s="410"/>
      <c r="AK747" s="410"/>
      <c r="AL747" s="410"/>
      <c r="AM747" s="410"/>
      <c r="AN747" s="10"/>
      <c r="AO747" s="10"/>
      <c r="AP747" s="10"/>
      <c r="AQ747" s="10"/>
      <c r="AR747" s="10"/>
      <c r="AS747" s="10"/>
      <c r="AT747" s="10"/>
    </row>
    <row r="748" spans="1:46" hidden="1" outlineLevel="2">
      <c r="A748" s="37">
        <f>ROW()</f>
        <v>748</v>
      </c>
      <c r="C748" s="32"/>
      <c r="D748" s="1241"/>
      <c r="E748" s="1241"/>
      <c r="F748" s="1241"/>
      <c r="G748" s="1241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410"/>
      <c r="AJ748" s="410"/>
      <c r="AK748" s="410"/>
      <c r="AL748" s="410"/>
      <c r="AM748" s="410"/>
      <c r="AN748" s="10"/>
      <c r="AO748" s="10"/>
      <c r="AP748" s="10"/>
      <c r="AQ748" s="10"/>
      <c r="AR748" s="10"/>
      <c r="AS748" s="10"/>
      <c r="AT748" s="10"/>
    </row>
    <row r="749" spans="1:46" hidden="1" outlineLevel="2">
      <c r="A749" s="37">
        <f>ROW()</f>
        <v>749</v>
      </c>
      <c r="C749" s="32"/>
      <c r="D749" s="1241"/>
      <c r="E749" s="1241"/>
      <c r="F749" s="1241"/>
      <c r="G749" s="1241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410"/>
      <c r="AJ749" s="410"/>
      <c r="AK749" s="410"/>
      <c r="AL749" s="410"/>
      <c r="AM749" s="410"/>
      <c r="AN749" s="10"/>
      <c r="AO749" s="10"/>
      <c r="AP749" s="10"/>
      <c r="AQ749" s="10"/>
      <c r="AR749" s="10"/>
      <c r="AS749" s="10"/>
      <c r="AT749" s="10"/>
    </row>
    <row r="750" spans="1:46" hidden="1" outlineLevel="2">
      <c r="A750" s="37">
        <f>ROW()</f>
        <v>750</v>
      </c>
      <c r="C750" s="32"/>
      <c r="D750" s="1241"/>
      <c r="E750" s="1241"/>
      <c r="F750" s="1241"/>
      <c r="G750" s="1241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410"/>
      <c r="AJ750" s="410"/>
      <c r="AK750" s="410"/>
      <c r="AL750" s="410"/>
      <c r="AM750" s="410"/>
      <c r="AN750" s="10"/>
      <c r="AO750" s="10"/>
      <c r="AP750" s="10"/>
      <c r="AQ750" s="10"/>
      <c r="AR750" s="10"/>
      <c r="AS750" s="10"/>
      <c r="AT750" s="10"/>
    </row>
    <row r="751" spans="1:46" hidden="1" outlineLevel="2">
      <c r="A751" s="37">
        <f>ROW()</f>
        <v>751</v>
      </c>
      <c r="C751" s="32"/>
      <c r="D751" s="1241"/>
      <c r="E751" s="1241"/>
      <c r="F751" s="1241"/>
      <c r="G751" s="1241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410"/>
      <c r="AJ751" s="410"/>
      <c r="AK751" s="410"/>
      <c r="AL751" s="410"/>
      <c r="AM751" s="410"/>
      <c r="AN751" s="10"/>
      <c r="AO751" s="10"/>
      <c r="AP751" s="10"/>
      <c r="AQ751" s="10"/>
      <c r="AR751" s="10"/>
      <c r="AS751" s="10"/>
      <c r="AT751" s="10"/>
    </row>
    <row r="752" spans="1:46" hidden="1" outlineLevel="2">
      <c r="A752" s="37">
        <f>ROW()</f>
        <v>752</v>
      </c>
      <c r="C752" s="32"/>
      <c r="D752" s="1241"/>
      <c r="E752" s="1241"/>
      <c r="F752" s="1241"/>
      <c r="G752" s="1241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410"/>
      <c r="AJ752" s="410"/>
      <c r="AK752" s="410"/>
      <c r="AL752" s="410"/>
      <c r="AM752" s="410"/>
      <c r="AN752" s="10"/>
      <c r="AO752" s="10"/>
      <c r="AP752" s="10"/>
      <c r="AQ752" s="10"/>
      <c r="AR752" s="10"/>
      <c r="AS752" s="10"/>
      <c r="AT752" s="10"/>
    </row>
    <row r="753" spans="1:46" hidden="1" outlineLevel="2">
      <c r="A753" s="37">
        <f>ROW()</f>
        <v>753</v>
      </c>
      <c r="C753" s="32"/>
      <c r="D753" s="1241"/>
      <c r="E753" s="1241"/>
      <c r="F753" s="1241"/>
      <c r="G753" s="1241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410"/>
      <c r="AJ753" s="410"/>
      <c r="AK753" s="410"/>
      <c r="AL753" s="410"/>
      <c r="AM753" s="410"/>
      <c r="AN753" s="10"/>
      <c r="AO753" s="10"/>
      <c r="AP753" s="10"/>
      <c r="AQ753" s="10"/>
      <c r="AR753" s="10"/>
      <c r="AS753" s="10"/>
      <c r="AT753" s="10"/>
    </row>
    <row r="754" spans="1:46" hidden="1" outlineLevel="2">
      <c r="A754" s="37">
        <f>ROW()</f>
        <v>754</v>
      </c>
      <c r="C754" s="32"/>
      <c r="D754" s="1241"/>
      <c r="E754" s="1241"/>
      <c r="F754" s="1241"/>
      <c r="G754" s="1241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410"/>
      <c r="AJ754" s="410"/>
      <c r="AK754" s="410"/>
      <c r="AL754" s="410"/>
      <c r="AM754" s="410"/>
      <c r="AN754" s="10"/>
      <c r="AO754" s="10"/>
      <c r="AP754" s="10"/>
      <c r="AQ754" s="10"/>
      <c r="AR754" s="10"/>
      <c r="AS754" s="10"/>
      <c r="AT754" s="10"/>
    </row>
    <row r="755" spans="1:46" hidden="1" outlineLevel="2">
      <c r="A755" s="37">
        <f>ROW()</f>
        <v>755</v>
      </c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10"/>
      <c r="AO755" s="10"/>
      <c r="AP755" s="10"/>
      <c r="AQ755" s="10"/>
      <c r="AR755" s="10"/>
      <c r="AS755" s="10"/>
      <c r="AT755" s="10"/>
    </row>
    <row r="756" spans="1:46" hidden="1" outlineLevel="2">
      <c r="A756" s="37">
        <f>ROW()</f>
        <v>756</v>
      </c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10"/>
      <c r="AO756" s="10"/>
      <c r="AP756" s="10"/>
      <c r="AQ756" s="10"/>
      <c r="AR756" s="10"/>
      <c r="AS756" s="10"/>
      <c r="AT756" s="10"/>
    </row>
    <row r="757" spans="1:46" hidden="1" outlineLevel="2">
      <c r="A757" s="37">
        <f>ROW()</f>
        <v>757</v>
      </c>
      <c r="C757" s="1238"/>
      <c r="D757" s="1241"/>
      <c r="E757" s="1241"/>
      <c r="F757" s="1241"/>
      <c r="G757" s="1241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10"/>
      <c r="AO757" s="10"/>
      <c r="AP757" s="10"/>
      <c r="AQ757" s="10"/>
      <c r="AR757" s="10"/>
      <c r="AS757" s="10"/>
      <c r="AT757" s="10"/>
    </row>
    <row r="758" spans="1:46" hidden="1" outlineLevel="2">
      <c r="A758" s="37">
        <f>ROW()</f>
        <v>758</v>
      </c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10"/>
      <c r="AO758" s="10"/>
      <c r="AP758" s="10"/>
      <c r="AQ758" s="10"/>
      <c r="AR758" s="10"/>
      <c r="AS758" s="10"/>
      <c r="AT758" s="10"/>
    </row>
    <row r="759" spans="1:46" outlineLevel="1">
      <c r="A759" s="37">
        <f>ROW()</f>
        <v>759</v>
      </c>
      <c r="B759" s="10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10"/>
      <c r="AO759" s="10"/>
      <c r="AP759" s="10"/>
      <c r="AQ759" s="10"/>
      <c r="AR759" s="10"/>
      <c r="AS759" s="10"/>
      <c r="AT759" s="10"/>
    </row>
    <row r="760" spans="1:46" outlineLevel="1" collapsed="1">
      <c r="A760" s="37">
        <f>ROW()</f>
        <v>760</v>
      </c>
      <c r="B760" s="10"/>
      <c r="C760" s="5"/>
      <c r="E760" s="10"/>
      <c r="F760" s="286"/>
      <c r="G760" s="287"/>
      <c r="N760" s="33"/>
      <c r="O760" s="33"/>
      <c r="P760" s="33"/>
      <c r="Q760" s="33"/>
      <c r="R760" s="33"/>
      <c r="S760" s="33"/>
      <c r="V760" s="10"/>
    </row>
    <row r="761" spans="1:46" hidden="1" outlineLevel="2">
      <c r="A761" s="37">
        <f>ROW()</f>
        <v>761</v>
      </c>
      <c r="C761" s="32"/>
      <c r="E761" s="10"/>
      <c r="F761" s="286"/>
      <c r="G761" s="287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  <c r="AH761" s="170"/>
      <c r="AI761" s="170"/>
      <c r="AJ761" s="170"/>
      <c r="AK761" s="170"/>
      <c r="AL761" s="170"/>
      <c r="AM761" s="170"/>
    </row>
    <row r="762" spans="1:46" hidden="1" outlineLevel="2">
      <c r="A762" s="37">
        <f>ROW()</f>
        <v>762</v>
      </c>
      <c r="C762" s="32"/>
      <c r="E762" s="10"/>
      <c r="F762" s="286"/>
      <c r="G762" s="287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  <c r="AH762" s="170"/>
      <c r="AI762" s="170"/>
      <c r="AJ762" s="170"/>
      <c r="AK762" s="170"/>
      <c r="AL762" s="170"/>
      <c r="AM762" s="170"/>
    </row>
    <row r="763" spans="1:46" hidden="1" outlineLevel="2">
      <c r="A763" s="37">
        <f>ROW()</f>
        <v>763</v>
      </c>
      <c r="C763" s="32"/>
      <c r="E763" s="10"/>
      <c r="F763" s="286"/>
      <c r="G763" s="287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  <c r="AH763" s="170"/>
      <c r="AI763" s="170"/>
      <c r="AJ763" s="170"/>
      <c r="AK763" s="170"/>
      <c r="AL763" s="170"/>
      <c r="AM763" s="170"/>
    </row>
    <row r="764" spans="1:46" hidden="1" outlineLevel="2">
      <c r="A764" s="37">
        <f>ROW()</f>
        <v>764</v>
      </c>
      <c r="C764" s="32"/>
      <c r="E764" s="10"/>
      <c r="F764" s="286"/>
      <c r="G764" s="287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  <c r="AH764" s="170"/>
      <c r="AI764" s="170"/>
      <c r="AJ764" s="170"/>
      <c r="AK764" s="170"/>
      <c r="AL764" s="170"/>
      <c r="AM764" s="170"/>
    </row>
    <row r="765" spans="1:46" hidden="1" outlineLevel="2">
      <c r="A765" s="37">
        <f>ROW()</f>
        <v>765</v>
      </c>
      <c r="C765" s="32"/>
      <c r="E765" s="10"/>
      <c r="F765" s="286"/>
      <c r="G765" s="287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  <c r="AH765" s="170"/>
      <c r="AI765" s="170"/>
      <c r="AJ765" s="170"/>
      <c r="AK765" s="170"/>
      <c r="AL765" s="170"/>
      <c r="AM765" s="170"/>
    </row>
    <row r="766" spans="1:46" hidden="1" outlineLevel="2">
      <c r="A766" s="37">
        <f>ROW()</f>
        <v>766</v>
      </c>
      <c r="C766" s="32"/>
      <c r="E766" s="10"/>
      <c r="F766" s="286"/>
      <c r="G766" s="287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  <c r="AH766" s="170"/>
      <c r="AI766" s="170"/>
      <c r="AJ766" s="170"/>
      <c r="AK766" s="170"/>
      <c r="AL766" s="170"/>
      <c r="AM766" s="170"/>
    </row>
    <row r="767" spans="1:46" outlineLevel="1" collapsed="1">
      <c r="A767" s="37">
        <f>ROW()</f>
        <v>767</v>
      </c>
      <c r="B767" s="10"/>
      <c r="C767" s="363"/>
      <c r="E767" s="10"/>
      <c r="F767" s="286"/>
      <c r="G767" s="287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  <c r="AH767" s="170"/>
      <c r="AI767" s="170"/>
      <c r="AJ767" s="170"/>
      <c r="AK767" s="170"/>
      <c r="AL767" s="170"/>
      <c r="AM767" s="170"/>
    </row>
    <row r="768" spans="1:46" hidden="1" outlineLevel="2">
      <c r="A768" s="37">
        <f>ROW()</f>
        <v>768</v>
      </c>
      <c r="C768" s="32"/>
      <c r="E768" s="10"/>
      <c r="F768" s="286"/>
      <c r="G768" s="287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  <c r="AH768" s="170"/>
      <c r="AI768" s="170"/>
      <c r="AJ768" s="170"/>
      <c r="AK768" s="170"/>
      <c r="AL768" s="170"/>
      <c r="AM768" s="170"/>
    </row>
    <row r="769" spans="1:39" hidden="1" outlineLevel="2">
      <c r="A769" s="37">
        <f>ROW()</f>
        <v>769</v>
      </c>
      <c r="C769" s="32"/>
      <c r="E769" s="10"/>
      <c r="F769" s="286"/>
      <c r="G769" s="287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  <c r="AH769" s="170"/>
      <c r="AI769" s="170"/>
      <c r="AJ769" s="170"/>
      <c r="AK769" s="170"/>
      <c r="AL769" s="170"/>
      <c r="AM769" s="170"/>
    </row>
    <row r="770" spans="1:39" hidden="1" outlineLevel="2">
      <c r="A770" s="37">
        <f>ROW()</f>
        <v>770</v>
      </c>
      <c r="C770" s="32"/>
      <c r="E770" s="10"/>
      <c r="F770" s="286"/>
      <c r="G770" s="287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  <c r="AH770" s="170"/>
      <c r="AI770" s="170"/>
      <c r="AJ770" s="170"/>
      <c r="AK770" s="170"/>
      <c r="AL770" s="170"/>
      <c r="AM770" s="170"/>
    </row>
    <row r="771" spans="1:39" hidden="1" outlineLevel="2">
      <c r="A771" s="37">
        <f>ROW()</f>
        <v>771</v>
      </c>
      <c r="C771" s="32"/>
      <c r="E771" s="10"/>
      <c r="F771" s="286"/>
      <c r="G771" s="287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  <c r="AH771" s="170"/>
      <c r="AI771" s="170"/>
      <c r="AJ771" s="170"/>
      <c r="AK771" s="170"/>
      <c r="AL771" s="170"/>
      <c r="AM771" s="170"/>
    </row>
    <row r="772" spans="1:39" hidden="1" outlineLevel="2">
      <c r="A772" s="37">
        <f>ROW()</f>
        <v>772</v>
      </c>
      <c r="C772" s="32"/>
      <c r="E772" s="10"/>
      <c r="F772" s="286"/>
      <c r="G772" s="287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  <c r="AH772" s="170"/>
      <c r="AI772" s="170"/>
      <c r="AJ772" s="170"/>
      <c r="AK772" s="170"/>
      <c r="AL772" s="170"/>
      <c r="AM772" s="170"/>
    </row>
    <row r="773" spans="1:39" hidden="1" outlineLevel="2">
      <c r="A773" s="37">
        <f>ROW()</f>
        <v>773</v>
      </c>
      <c r="C773" s="32"/>
      <c r="E773" s="10"/>
      <c r="F773" s="286"/>
      <c r="G773" s="287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  <c r="AH773" s="170"/>
      <c r="AI773" s="170"/>
      <c r="AJ773" s="170"/>
      <c r="AK773" s="170"/>
      <c r="AL773" s="170"/>
      <c r="AM773" s="170"/>
    </row>
    <row r="774" spans="1:39" hidden="1" outlineLevel="2">
      <c r="A774" s="37">
        <f>ROW()</f>
        <v>774</v>
      </c>
      <c r="C774" s="32"/>
      <c r="E774" s="10"/>
      <c r="F774" s="286"/>
      <c r="G774" s="287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  <c r="AH774" s="170"/>
      <c r="AI774" s="170"/>
      <c r="AJ774" s="170"/>
      <c r="AK774" s="170"/>
      <c r="AL774" s="170"/>
      <c r="AM774" s="170"/>
    </row>
    <row r="775" spans="1:39" hidden="1" outlineLevel="2">
      <c r="A775" s="37">
        <f>ROW()</f>
        <v>775</v>
      </c>
      <c r="C775" s="32"/>
      <c r="E775" s="10"/>
      <c r="F775" s="286"/>
      <c r="G775" s="287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  <c r="AH775" s="170"/>
      <c r="AI775" s="170"/>
      <c r="AJ775" s="170"/>
      <c r="AK775" s="170"/>
      <c r="AL775" s="170"/>
      <c r="AM775" s="170"/>
    </row>
    <row r="776" spans="1:39" hidden="1" outlineLevel="2">
      <c r="A776" s="37">
        <f>ROW()</f>
        <v>776</v>
      </c>
      <c r="C776" s="32"/>
      <c r="E776" s="10"/>
      <c r="F776" s="286"/>
      <c r="G776" s="287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  <c r="AH776" s="170"/>
      <c r="AI776" s="170"/>
      <c r="AJ776" s="170"/>
      <c r="AK776" s="170"/>
      <c r="AL776" s="170"/>
      <c r="AM776" s="170"/>
    </row>
    <row r="777" spans="1:39" hidden="1" outlineLevel="2">
      <c r="A777" s="37">
        <f>ROW()</f>
        <v>777</v>
      </c>
      <c r="C777" s="32"/>
      <c r="E777" s="10"/>
      <c r="F777" s="286"/>
      <c r="G777" s="287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  <c r="AH777" s="170"/>
      <c r="AI777" s="170"/>
      <c r="AJ777" s="170"/>
      <c r="AK777" s="170"/>
      <c r="AL777" s="170"/>
      <c r="AM777" s="170"/>
    </row>
    <row r="778" spans="1:39" outlineLevel="1" collapsed="1">
      <c r="A778" s="37">
        <f>ROW()</f>
        <v>778</v>
      </c>
      <c r="C778" s="363"/>
      <c r="E778" s="10"/>
      <c r="F778" s="286"/>
      <c r="G778" s="287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  <c r="AH778" s="170"/>
      <c r="AI778" s="170"/>
      <c r="AJ778" s="170"/>
      <c r="AK778" s="170"/>
      <c r="AL778" s="170"/>
      <c r="AM778" s="170"/>
    </row>
    <row r="779" spans="1:39" hidden="1" outlineLevel="2">
      <c r="A779" s="37">
        <f>ROW()</f>
        <v>779</v>
      </c>
      <c r="C779" s="32"/>
      <c r="E779" s="10"/>
      <c r="F779" s="286"/>
      <c r="G779" s="287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  <c r="AH779" s="170"/>
      <c r="AI779" s="170"/>
      <c r="AJ779" s="170"/>
      <c r="AK779" s="170"/>
      <c r="AL779" s="170"/>
      <c r="AM779" s="170"/>
    </row>
    <row r="780" spans="1:39" hidden="1" outlineLevel="2">
      <c r="A780" s="37">
        <f>ROW()</f>
        <v>780</v>
      </c>
      <c r="C780" s="32"/>
      <c r="E780" s="10"/>
      <c r="F780" s="286"/>
      <c r="G780" s="287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  <c r="AH780" s="170"/>
      <c r="AI780" s="170"/>
      <c r="AJ780" s="170"/>
      <c r="AK780" s="170"/>
      <c r="AL780" s="170"/>
      <c r="AM780" s="170"/>
    </row>
    <row r="781" spans="1:39" hidden="1" outlineLevel="2">
      <c r="A781" s="37">
        <f>ROW()</f>
        <v>781</v>
      </c>
      <c r="C781" s="32"/>
      <c r="E781" s="10"/>
      <c r="F781" s="286"/>
      <c r="G781" s="287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  <c r="AH781" s="170"/>
      <c r="AI781" s="170"/>
      <c r="AJ781" s="170"/>
      <c r="AK781" s="170"/>
      <c r="AL781" s="170"/>
      <c r="AM781" s="170"/>
    </row>
    <row r="782" spans="1:39" hidden="1" outlineLevel="2">
      <c r="A782" s="37">
        <f>ROW()</f>
        <v>782</v>
      </c>
      <c r="C782" s="32"/>
      <c r="E782" s="10"/>
      <c r="F782" s="286"/>
      <c r="G782" s="287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  <c r="AH782" s="170"/>
      <c r="AI782" s="170"/>
      <c r="AJ782" s="170"/>
      <c r="AK782" s="170"/>
      <c r="AL782" s="170"/>
      <c r="AM782" s="170"/>
    </row>
    <row r="783" spans="1:39" hidden="1" outlineLevel="2">
      <c r="A783" s="37">
        <f>ROW()</f>
        <v>783</v>
      </c>
      <c r="C783" s="32"/>
      <c r="E783" s="10"/>
      <c r="F783" s="286"/>
      <c r="G783" s="287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  <c r="AH783" s="170"/>
      <c r="AI783" s="170"/>
      <c r="AJ783" s="170"/>
      <c r="AK783" s="170"/>
      <c r="AL783" s="170"/>
      <c r="AM783" s="170"/>
    </row>
    <row r="784" spans="1:39" hidden="1" outlineLevel="2">
      <c r="A784" s="37">
        <f>ROW()</f>
        <v>784</v>
      </c>
      <c r="C784" s="32"/>
      <c r="E784" s="10"/>
      <c r="F784" s="286"/>
      <c r="G784" s="287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  <c r="AH784" s="170"/>
      <c r="AI784" s="170"/>
      <c r="AJ784" s="170"/>
      <c r="AK784" s="170"/>
      <c r="AL784" s="170"/>
      <c r="AM784" s="170"/>
    </row>
    <row r="785" spans="1:39" hidden="1" outlineLevel="2">
      <c r="A785" s="37">
        <f>ROW()</f>
        <v>785</v>
      </c>
      <c r="C785" s="32"/>
      <c r="E785" s="10"/>
      <c r="F785" s="286"/>
      <c r="G785" s="287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  <c r="AH785" s="170"/>
      <c r="AI785" s="170"/>
      <c r="AJ785" s="170"/>
      <c r="AK785" s="170"/>
      <c r="AL785" s="170"/>
      <c r="AM785" s="170"/>
    </row>
    <row r="786" spans="1:39" hidden="1" outlineLevel="2">
      <c r="A786" s="37">
        <f>ROW()</f>
        <v>786</v>
      </c>
      <c r="C786" s="32"/>
      <c r="E786" s="10"/>
      <c r="F786" s="286"/>
      <c r="G786" s="287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  <c r="AH786" s="170"/>
      <c r="AI786" s="170"/>
      <c r="AJ786" s="170"/>
      <c r="AK786" s="170"/>
      <c r="AL786" s="170"/>
      <c r="AM786" s="170"/>
    </row>
    <row r="787" spans="1:39" hidden="1" outlineLevel="2">
      <c r="A787" s="37">
        <f>ROW()</f>
        <v>787</v>
      </c>
      <c r="C787" s="32"/>
      <c r="E787" s="10"/>
      <c r="F787" s="286"/>
      <c r="G787" s="287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  <c r="AH787" s="170"/>
      <c r="AI787" s="170"/>
      <c r="AJ787" s="170"/>
      <c r="AK787" s="170"/>
      <c r="AL787" s="170"/>
      <c r="AM787" s="170"/>
    </row>
    <row r="788" spans="1:39" hidden="1" outlineLevel="2">
      <c r="A788" s="37">
        <f>ROW()</f>
        <v>788</v>
      </c>
      <c r="C788" s="32"/>
      <c r="E788" s="10"/>
      <c r="F788" s="286"/>
      <c r="G788" s="287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  <c r="AH788" s="170"/>
      <c r="AI788" s="170"/>
      <c r="AJ788" s="170"/>
      <c r="AK788" s="170"/>
      <c r="AL788" s="170"/>
      <c r="AM788" s="170"/>
    </row>
    <row r="789" spans="1:39" hidden="1" outlineLevel="2">
      <c r="A789" s="37">
        <f>ROW()</f>
        <v>789</v>
      </c>
      <c r="C789" s="32"/>
      <c r="E789" s="10"/>
      <c r="F789" s="286"/>
      <c r="G789" s="287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  <c r="AH789" s="170"/>
      <c r="AI789" s="170"/>
      <c r="AJ789" s="170"/>
      <c r="AK789" s="170"/>
      <c r="AL789" s="170"/>
      <c r="AM789" s="170"/>
    </row>
    <row r="790" spans="1:39" hidden="1" outlineLevel="2">
      <c r="A790" s="37">
        <f>ROW()</f>
        <v>790</v>
      </c>
      <c r="C790" s="32"/>
      <c r="E790" s="10"/>
      <c r="F790" s="286"/>
      <c r="G790" s="287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  <c r="AH790" s="170"/>
      <c r="AI790" s="170"/>
      <c r="AJ790" s="170"/>
      <c r="AK790" s="170"/>
      <c r="AL790" s="170"/>
      <c r="AM790" s="170"/>
    </row>
    <row r="791" spans="1:39" hidden="1" outlineLevel="2">
      <c r="A791" s="37">
        <f>ROW()</f>
        <v>791</v>
      </c>
      <c r="C791" s="32"/>
      <c r="E791" s="10"/>
      <c r="F791" s="286"/>
      <c r="G791" s="287"/>
      <c r="N791" s="170"/>
      <c r="O791" s="170"/>
      <c r="P791" s="170"/>
      <c r="Q791" s="170"/>
      <c r="R791" s="170"/>
      <c r="S791" s="170"/>
      <c r="T791" s="170"/>
      <c r="U791" s="170"/>
      <c r="V791" s="170"/>
      <c r="W791" s="170"/>
      <c r="X791" s="170"/>
      <c r="Y791" s="170"/>
      <c r="Z791" s="170"/>
      <c r="AA791" s="170"/>
      <c r="AB791" s="170"/>
      <c r="AC791" s="170"/>
      <c r="AD791" s="170"/>
      <c r="AE791" s="170"/>
      <c r="AF791" s="170"/>
      <c r="AG791" s="170"/>
      <c r="AH791" s="170"/>
      <c r="AI791" s="170"/>
      <c r="AJ791" s="170"/>
      <c r="AK791" s="170"/>
      <c r="AL791" s="170"/>
      <c r="AM791" s="170"/>
    </row>
    <row r="792" spans="1:39" hidden="1" outlineLevel="2">
      <c r="A792" s="37">
        <f>ROW()</f>
        <v>792</v>
      </c>
      <c r="C792" s="32"/>
      <c r="E792" s="10"/>
      <c r="F792" s="286"/>
      <c r="G792" s="287"/>
      <c r="N792" s="170"/>
      <c r="O792" s="170"/>
      <c r="P792" s="170"/>
      <c r="Q792" s="170"/>
      <c r="R792" s="170"/>
      <c r="S792" s="170"/>
      <c r="T792" s="170"/>
      <c r="U792" s="170"/>
      <c r="V792" s="170"/>
      <c r="W792" s="170"/>
      <c r="X792" s="170"/>
      <c r="Y792" s="170"/>
      <c r="Z792" s="170"/>
      <c r="AA792" s="170"/>
      <c r="AB792" s="170"/>
      <c r="AC792" s="170"/>
      <c r="AD792" s="170"/>
      <c r="AE792" s="170"/>
      <c r="AF792" s="170"/>
      <c r="AG792" s="170"/>
      <c r="AH792" s="170"/>
      <c r="AI792" s="170"/>
      <c r="AJ792" s="170"/>
      <c r="AK792" s="170"/>
      <c r="AL792" s="170"/>
      <c r="AM792" s="170"/>
    </row>
    <row r="793" spans="1:39" hidden="1" outlineLevel="2">
      <c r="A793" s="37">
        <f>ROW()</f>
        <v>793</v>
      </c>
      <c r="C793" s="32"/>
      <c r="E793" s="10"/>
      <c r="F793" s="286"/>
      <c r="G793" s="287"/>
      <c r="N793" s="170"/>
      <c r="O793" s="170"/>
      <c r="P793" s="170"/>
      <c r="Q793" s="170"/>
      <c r="R793" s="170"/>
      <c r="S793" s="170"/>
      <c r="T793" s="170"/>
      <c r="U793" s="170"/>
      <c r="V793" s="170"/>
      <c r="W793" s="170"/>
      <c r="X793" s="170"/>
      <c r="Y793" s="170"/>
      <c r="Z793" s="170"/>
      <c r="AA793" s="170"/>
      <c r="AB793" s="170"/>
      <c r="AC793" s="170"/>
      <c r="AD793" s="170"/>
      <c r="AE793" s="170"/>
      <c r="AF793" s="170"/>
      <c r="AG793" s="170"/>
      <c r="AH793" s="170"/>
      <c r="AI793" s="170"/>
      <c r="AJ793" s="170"/>
      <c r="AK793" s="170"/>
      <c r="AL793" s="170"/>
      <c r="AM793" s="170"/>
    </row>
    <row r="794" spans="1:39" hidden="1" outlineLevel="2">
      <c r="A794" s="37">
        <f>ROW()</f>
        <v>794</v>
      </c>
      <c r="C794" s="32"/>
      <c r="E794" s="10"/>
      <c r="F794" s="286"/>
      <c r="G794" s="287"/>
      <c r="N794" s="170"/>
      <c r="O794" s="170"/>
      <c r="P794" s="170"/>
      <c r="Q794" s="170"/>
      <c r="R794" s="170"/>
      <c r="S794" s="170"/>
      <c r="T794" s="170"/>
      <c r="U794" s="170"/>
      <c r="V794" s="170"/>
      <c r="W794" s="170"/>
      <c r="X794" s="170"/>
      <c r="Y794" s="170"/>
      <c r="Z794" s="170"/>
      <c r="AA794" s="170"/>
      <c r="AB794" s="170"/>
      <c r="AC794" s="170"/>
      <c r="AD794" s="170"/>
      <c r="AE794" s="170"/>
      <c r="AF794" s="170"/>
      <c r="AG794" s="170"/>
      <c r="AH794" s="170"/>
      <c r="AI794" s="170"/>
      <c r="AJ794" s="170"/>
      <c r="AK794" s="170"/>
      <c r="AL794" s="170"/>
      <c r="AM794" s="170"/>
    </row>
    <row r="795" spans="1:39" hidden="1" outlineLevel="2">
      <c r="A795" s="37">
        <f>ROW()</f>
        <v>795</v>
      </c>
      <c r="C795" s="32"/>
      <c r="E795" s="10"/>
      <c r="F795" s="286"/>
      <c r="G795" s="287"/>
      <c r="N795" s="170"/>
      <c r="O795" s="170"/>
      <c r="P795" s="170"/>
      <c r="Q795" s="170"/>
      <c r="R795" s="170"/>
      <c r="S795" s="170"/>
      <c r="T795" s="170"/>
      <c r="U795" s="170"/>
      <c r="V795" s="170"/>
      <c r="W795" s="170"/>
      <c r="X795" s="170"/>
      <c r="Y795" s="170"/>
      <c r="Z795" s="170"/>
      <c r="AA795" s="170"/>
      <c r="AB795" s="170"/>
      <c r="AC795" s="170"/>
      <c r="AD795" s="170"/>
      <c r="AE795" s="170"/>
      <c r="AF795" s="170"/>
      <c r="AG795" s="170"/>
      <c r="AH795" s="170"/>
      <c r="AI795" s="170"/>
      <c r="AJ795" s="170"/>
      <c r="AK795" s="170"/>
      <c r="AL795" s="170"/>
      <c r="AM795" s="170"/>
    </row>
    <row r="796" spans="1:39" hidden="1" outlineLevel="2">
      <c r="A796" s="37">
        <f>ROW()</f>
        <v>796</v>
      </c>
      <c r="C796" s="32"/>
      <c r="E796" s="10"/>
      <c r="F796" s="286"/>
      <c r="G796" s="287"/>
      <c r="N796" s="170"/>
      <c r="O796" s="170"/>
      <c r="P796" s="170"/>
      <c r="Q796" s="170"/>
      <c r="R796" s="170"/>
      <c r="S796" s="170"/>
      <c r="T796" s="170"/>
      <c r="U796" s="170"/>
      <c r="V796" s="170"/>
      <c r="W796" s="170"/>
      <c r="X796" s="170"/>
      <c r="Y796" s="170"/>
      <c r="Z796" s="170"/>
      <c r="AA796" s="170"/>
      <c r="AB796" s="170"/>
      <c r="AC796" s="170"/>
      <c r="AD796" s="170"/>
      <c r="AE796" s="170"/>
      <c r="AF796" s="170"/>
      <c r="AG796" s="170"/>
      <c r="AH796" s="170"/>
      <c r="AI796" s="170"/>
      <c r="AJ796" s="170"/>
      <c r="AK796" s="170"/>
      <c r="AL796" s="170"/>
      <c r="AM796" s="170"/>
    </row>
    <row r="797" spans="1:39" outlineLevel="1" collapsed="1">
      <c r="A797" s="37">
        <f>ROW()</f>
        <v>797</v>
      </c>
      <c r="C797" s="363"/>
      <c r="E797" s="10"/>
      <c r="F797" s="286"/>
      <c r="G797" s="287"/>
      <c r="N797" s="170"/>
      <c r="O797" s="170"/>
      <c r="P797" s="170"/>
      <c r="Q797" s="170"/>
      <c r="R797" s="170"/>
      <c r="S797" s="170"/>
      <c r="T797" s="170"/>
      <c r="U797" s="170"/>
      <c r="V797" s="170"/>
      <c r="W797" s="170"/>
      <c r="X797" s="170"/>
      <c r="Y797" s="170"/>
      <c r="Z797" s="170"/>
      <c r="AA797" s="170"/>
      <c r="AB797" s="170"/>
      <c r="AC797" s="170"/>
      <c r="AD797" s="170"/>
      <c r="AE797" s="170"/>
      <c r="AF797" s="170"/>
      <c r="AG797" s="170"/>
      <c r="AH797" s="170"/>
      <c r="AI797" s="170"/>
      <c r="AJ797" s="170"/>
      <c r="AK797" s="170"/>
      <c r="AL797" s="170"/>
      <c r="AM797" s="170"/>
    </row>
    <row r="798" spans="1:39" hidden="1" outlineLevel="2">
      <c r="A798" s="37">
        <f>ROW()</f>
        <v>798</v>
      </c>
      <c r="C798" s="32"/>
      <c r="E798" s="10"/>
      <c r="F798" s="286"/>
      <c r="G798" s="287"/>
      <c r="N798" s="170"/>
      <c r="O798" s="170"/>
      <c r="P798" s="170"/>
      <c r="Q798" s="170"/>
      <c r="R798" s="170"/>
      <c r="S798" s="170"/>
      <c r="T798" s="170"/>
      <c r="U798" s="170"/>
      <c r="V798" s="170"/>
      <c r="W798" s="170"/>
      <c r="X798" s="170"/>
      <c r="Y798" s="170"/>
      <c r="Z798" s="170"/>
      <c r="AA798" s="170"/>
      <c r="AB798" s="170"/>
      <c r="AC798" s="170"/>
      <c r="AD798" s="170"/>
      <c r="AE798" s="170"/>
      <c r="AF798" s="170"/>
      <c r="AG798" s="170"/>
      <c r="AH798" s="170"/>
      <c r="AI798" s="170"/>
      <c r="AJ798" s="170"/>
      <c r="AK798" s="170"/>
      <c r="AL798" s="170"/>
      <c r="AM798" s="170"/>
    </row>
    <row r="799" spans="1:39" hidden="1" outlineLevel="2">
      <c r="A799" s="37">
        <f>ROW()</f>
        <v>799</v>
      </c>
      <c r="C799" s="32"/>
      <c r="E799" s="10"/>
      <c r="F799" s="286"/>
      <c r="G799" s="287"/>
      <c r="N799" s="170"/>
      <c r="O799" s="170"/>
      <c r="P799" s="170"/>
      <c r="Q799" s="170"/>
      <c r="R799" s="170"/>
      <c r="S799" s="170"/>
      <c r="T799" s="170"/>
      <c r="U799" s="170"/>
      <c r="V799" s="170"/>
      <c r="W799" s="170"/>
      <c r="X799" s="170"/>
      <c r="Y799" s="170"/>
      <c r="Z799" s="170"/>
      <c r="AA799" s="170"/>
      <c r="AB799" s="170"/>
      <c r="AC799" s="170"/>
      <c r="AD799" s="170"/>
      <c r="AE799" s="170"/>
      <c r="AF799" s="170"/>
      <c r="AG799" s="170"/>
      <c r="AH799" s="170"/>
      <c r="AI799" s="170"/>
      <c r="AJ799" s="170"/>
      <c r="AK799" s="170"/>
      <c r="AL799" s="170"/>
      <c r="AM799" s="170"/>
    </row>
    <row r="800" spans="1:39" hidden="1" outlineLevel="2">
      <c r="A800" s="37">
        <f>ROW()</f>
        <v>800</v>
      </c>
      <c r="C800" s="32"/>
      <c r="E800" s="10"/>
      <c r="F800" s="286"/>
      <c r="G800" s="287"/>
      <c r="N800" s="170"/>
      <c r="O800" s="170"/>
      <c r="P800" s="170"/>
      <c r="Q800" s="170"/>
      <c r="R800" s="170"/>
      <c r="S800" s="170"/>
      <c r="T800" s="170"/>
      <c r="U800" s="170"/>
      <c r="V800" s="170"/>
      <c r="W800" s="170"/>
      <c r="X800" s="170"/>
      <c r="Y800" s="170"/>
      <c r="Z800" s="170"/>
      <c r="AA800" s="170"/>
      <c r="AB800" s="170"/>
      <c r="AC800" s="170"/>
      <c r="AD800" s="170"/>
      <c r="AE800" s="170"/>
      <c r="AF800" s="170"/>
      <c r="AG800" s="170"/>
      <c r="AH800" s="170"/>
      <c r="AI800" s="170"/>
      <c r="AJ800" s="170"/>
      <c r="AK800" s="170"/>
      <c r="AL800" s="170"/>
      <c r="AM800" s="170"/>
    </row>
    <row r="801" spans="1:39" hidden="1" outlineLevel="2">
      <c r="A801" s="37">
        <f>ROW()</f>
        <v>801</v>
      </c>
      <c r="C801" s="32"/>
      <c r="E801" s="10"/>
      <c r="F801" s="286"/>
      <c r="G801" s="287"/>
      <c r="N801" s="170"/>
      <c r="O801" s="170"/>
      <c r="P801" s="170"/>
      <c r="Q801" s="170"/>
      <c r="R801" s="170"/>
      <c r="S801" s="170"/>
      <c r="T801" s="170"/>
      <c r="U801" s="170"/>
      <c r="V801" s="170"/>
      <c r="W801" s="170"/>
      <c r="X801" s="170"/>
      <c r="Y801" s="170"/>
      <c r="Z801" s="170"/>
      <c r="AA801" s="170"/>
      <c r="AB801" s="170"/>
      <c r="AC801" s="170"/>
      <c r="AD801" s="170"/>
      <c r="AE801" s="170"/>
      <c r="AF801" s="170"/>
      <c r="AG801" s="170"/>
      <c r="AH801" s="170"/>
      <c r="AI801" s="170"/>
      <c r="AJ801" s="170"/>
      <c r="AK801" s="170"/>
      <c r="AL801" s="170"/>
      <c r="AM801" s="170"/>
    </row>
    <row r="802" spans="1:39" hidden="1" outlineLevel="2">
      <c r="A802" s="37">
        <f>ROW()</f>
        <v>802</v>
      </c>
      <c r="C802" s="32"/>
      <c r="E802" s="10"/>
      <c r="F802" s="286"/>
      <c r="G802" s="287"/>
      <c r="N802" s="170"/>
      <c r="O802" s="170"/>
      <c r="P802" s="170"/>
      <c r="Q802" s="170"/>
      <c r="R802" s="170"/>
      <c r="S802" s="170"/>
      <c r="T802" s="170"/>
      <c r="U802" s="170"/>
      <c r="V802" s="170"/>
      <c r="W802" s="170"/>
      <c r="X802" s="170"/>
      <c r="Y802" s="170"/>
      <c r="Z802" s="170"/>
      <c r="AA802" s="170"/>
      <c r="AB802" s="170"/>
      <c r="AC802" s="170"/>
      <c r="AD802" s="170"/>
      <c r="AE802" s="170"/>
      <c r="AF802" s="170"/>
      <c r="AG802" s="170"/>
      <c r="AH802" s="170"/>
      <c r="AI802" s="170"/>
      <c r="AJ802" s="170"/>
      <c r="AK802" s="170"/>
      <c r="AL802" s="170"/>
      <c r="AM802" s="170"/>
    </row>
    <row r="803" spans="1:39" hidden="1" outlineLevel="2">
      <c r="A803" s="37">
        <f>ROW()</f>
        <v>803</v>
      </c>
      <c r="C803" s="32"/>
      <c r="E803" s="10"/>
      <c r="F803" s="286"/>
      <c r="G803" s="287"/>
      <c r="N803" s="170"/>
      <c r="O803" s="170"/>
      <c r="P803" s="170"/>
      <c r="Q803" s="170"/>
      <c r="R803" s="170"/>
      <c r="S803" s="170"/>
      <c r="T803" s="170"/>
      <c r="U803" s="170"/>
      <c r="V803" s="170"/>
      <c r="W803" s="170"/>
      <c r="X803" s="170"/>
      <c r="Y803" s="170"/>
      <c r="Z803" s="170"/>
      <c r="AA803" s="170"/>
      <c r="AB803" s="170"/>
      <c r="AC803" s="170"/>
      <c r="AD803" s="170"/>
      <c r="AE803" s="170"/>
      <c r="AF803" s="170"/>
      <c r="AG803" s="170"/>
      <c r="AH803" s="170"/>
      <c r="AI803" s="170"/>
      <c r="AJ803" s="170"/>
      <c r="AK803" s="170"/>
      <c r="AL803" s="170"/>
      <c r="AM803" s="170"/>
    </row>
    <row r="804" spans="1:39" hidden="1" outlineLevel="2">
      <c r="A804" s="37">
        <f>ROW()</f>
        <v>804</v>
      </c>
      <c r="C804" s="32"/>
      <c r="E804" s="10"/>
      <c r="F804" s="286"/>
      <c r="G804" s="287"/>
      <c r="N804" s="170"/>
      <c r="O804" s="170"/>
      <c r="P804" s="170"/>
      <c r="Q804" s="170"/>
      <c r="R804" s="170"/>
      <c r="S804" s="170"/>
      <c r="T804" s="170"/>
      <c r="U804" s="170"/>
      <c r="V804" s="170"/>
      <c r="W804" s="170"/>
      <c r="X804" s="170"/>
      <c r="Y804" s="170"/>
      <c r="Z804" s="170"/>
      <c r="AA804" s="170"/>
      <c r="AB804" s="170"/>
      <c r="AC804" s="170"/>
      <c r="AD804" s="170"/>
      <c r="AE804" s="170"/>
      <c r="AF804" s="170"/>
      <c r="AG804" s="170"/>
      <c r="AH804" s="170"/>
      <c r="AI804" s="170"/>
      <c r="AJ804" s="170"/>
      <c r="AK804" s="170"/>
      <c r="AL804" s="170"/>
      <c r="AM804" s="170"/>
    </row>
    <row r="805" spans="1:39" hidden="1" outlineLevel="2">
      <c r="A805" s="37">
        <f>ROW()</f>
        <v>805</v>
      </c>
      <c r="C805" s="32"/>
      <c r="E805" s="10"/>
      <c r="F805" s="286"/>
      <c r="G805" s="287"/>
      <c r="N805" s="170"/>
      <c r="O805" s="170"/>
      <c r="P805" s="170"/>
      <c r="Q805" s="170"/>
      <c r="R805" s="170"/>
      <c r="S805" s="170"/>
      <c r="T805" s="170"/>
      <c r="U805" s="170"/>
      <c r="V805" s="170"/>
      <c r="W805" s="170"/>
      <c r="X805" s="170"/>
      <c r="Y805" s="170"/>
      <c r="Z805" s="170"/>
      <c r="AA805" s="170"/>
      <c r="AB805" s="170"/>
      <c r="AC805" s="170"/>
      <c r="AD805" s="170"/>
      <c r="AE805" s="170"/>
      <c r="AF805" s="170"/>
      <c r="AG805" s="170"/>
      <c r="AH805" s="170"/>
      <c r="AI805" s="170"/>
      <c r="AJ805" s="170"/>
      <c r="AK805" s="170"/>
      <c r="AL805" s="170"/>
      <c r="AM805" s="170"/>
    </row>
    <row r="806" spans="1:39" hidden="1" outlineLevel="2">
      <c r="A806" s="37">
        <f>ROW()</f>
        <v>806</v>
      </c>
      <c r="C806" s="32"/>
      <c r="E806" s="10"/>
      <c r="F806" s="286"/>
      <c r="G806" s="287"/>
      <c r="N806" s="170"/>
      <c r="O806" s="170"/>
      <c r="P806" s="170"/>
      <c r="Q806" s="170"/>
      <c r="R806" s="170"/>
      <c r="S806" s="170"/>
      <c r="T806" s="170"/>
      <c r="U806" s="170"/>
      <c r="V806" s="170"/>
      <c r="W806" s="170"/>
      <c r="X806" s="170"/>
      <c r="Y806" s="170"/>
      <c r="Z806" s="170"/>
      <c r="AA806" s="170"/>
      <c r="AB806" s="170"/>
      <c r="AC806" s="170"/>
      <c r="AD806" s="170"/>
      <c r="AE806" s="170"/>
      <c r="AF806" s="170"/>
      <c r="AG806" s="170"/>
      <c r="AH806" s="170"/>
      <c r="AI806" s="170"/>
      <c r="AJ806" s="170"/>
      <c r="AK806" s="170"/>
      <c r="AL806" s="170"/>
      <c r="AM806" s="170"/>
    </row>
    <row r="807" spans="1:39" hidden="1" outlineLevel="2">
      <c r="A807" s="37">
        <f>ROW()</f>
        <v>807</v>
      </c>
      <c r="C807" s="32"/>
      <c r="E807" s="10"/>
      <c r="F807" s="286"/>
      <c r="G807" s="287"/>
      <c r="N807" s="170"/>
      <c r="O807" s="170"/>
      <c r="P807" s="170"/>
      <c r="Q807" s="170"/>
      <c r="R807" s="170"/>
      <c r="S807" s="170"/>
      <c r="T807" s="170"/>
      <c r="U807" s="170"/>
      <c r="V807" s="170"/>
      <c r="W807" s="170"/>
      <c r="X807" s="170"/>
      <c r="Y807" s="170"/>
      <c r="Z807" s="170"/>
      <c r="AA807" s="170"/>
      <c r="AB807" s="170"/>
      <c r="AC807" s="170"/>
      <c r="AD807" s="170"/>
      <c r="AE807" s="170"/>
      <c r="AF807" s="170"/>
      <c r="AG807" s="170"/>
      <c r="AH807" s="170"/>
      <c r="AI807" s="170"/>
      <c r="AJ807" s="170"/>
      <c r="AK807" s="170"/>
      <c r="AL807" s="170"/>
      <c r="AM807" s="170"/>
    </row>
    <row r="808" spans="1:39" hidden="1" outlineLevel="2">
      <c r="A808" s="37">
        <f>ROW()</f>
        <v>808</v>
      </c>
      <c r="C808" s="32"/>
      <c r="E808" s="10"/>
      <c r="F808" s="286"/>
      <c r="G808" s="287"/>
      <c r="N808" s="170"/>
      <c r="O808" s="170"/>
      <c r="P808" s="170"/>
      <c r="Q808" s="170"/>
      <c r="R808" s="170"/>
      <c r="S808" s="170"/>
      <c r="T808" s="170"/>
      <c r="U808" s="170"/>
      <c r="V808" s="170"/>
      <c r="W808" s="170"/>
      <c r="X808" s="170"/>
      <c r="Y808" s="170"/>
      <c r="Z808" s="170"/>
      <c r="AA808" s="170"/>
      <c r="AB808" s="170"/>
      <c r="AC808" s="170"/>
      <c r="AD808" s="170"/>
      <c r="AE808" s="170"/>
      <c r="AF808" s="170"/>
      <c r="AG808" s="170"/>
      <c r="AH808" s="170"/>
      <c r="AI808" s="170"/>
      <c r="AJ808" s="170"/>
      <c r="AK808" s="170"/>
      <c r="AL808" s="170"/>
      <c r="AM808" s="170"/>
    </row>
    <row r="809" spans="1:39" hidden="1" outlineLevel="2">
      <c r="A809" s="37">
        <f>ROW()</f>
        <v>809</v>
      </c>
      <c r="C809" s="32"/>
      <c r="E809" s="10"/>
      <c r="F809" s="286"/>
      <c r="G809" s="287"/>
      <c r="N809" s="170"/>
      <c r="O809" s="170"/>
      <c r="P809" s="170"/>
      <c r="Q809" s="170"/>
      <c r="R809" s="170"/>
      <c r="S809" s="170"/>
      <c r="T809" s="170"/>
      <c r="U809" s="170"/>
      <c r="V809" s="170"/>
      <c r="W809" s="170"/>
      <c r="X809" s="170"/>
      <c r="Y809" s="170"/>
      <c r="Z809" s="170"/>
      <c r="AA809" s="170"/>
      <c r="AB809" s="170"/>
      <c r="AC809" s="170"/>
      <c r="AD809" s="170"/>
      <c r="AE809" s="170"/>
      <c r="AF809" s="170"/>
      <c r="AG809" s="170"/>
      <c r="AH809" s="170"/>
      <c r="AI809" s="170"/>
      <c r="AJ809" s="170"/>
      <c r="AK809" s="170"/>
      <c r="AL809" s="170"/>
      <c r="AM809" s="170"/>
    </row>
    <row r="810" spans="1:39" hidden="1" outlineLevel="2">
      <c r="A810" s="37">
        <f>ROW()</f>
        <v>810</v>
      </c>
      <c r="C810" s="32"/>
      <c r="E810" s="10"/>
      <c r="F810" s="286"/>
      <c r="G810" s="287"/>
      <c r="N810" s="170"/>
      <c r="O810" s="170"/>
      <c r="P810" s="170"/>
      <c r="Q810" s="170"/>
      <c r="R810" s="170"/>
      <c r="S810" s="170"/>
      <c r="T810" s="170"/>
      <c r="U810" s="170"/>
      <c r="V810" s="170"/>
      <c r="W810" s="170"/>
      <c r="X810" s="170"/>
      <c r="Y810" s="170"/>
      <c r="Z810" s="170"/>
      <c r="AA810" s="170"/>
      <c r="AB810" s="170"/>
      <c r="AC810" s="170"/>
      <c r="AD810" s="170"/>
      <c r="AE810" s="170"/>
      <c r="AF810" s="170"/>
      <c r="AG810" s="170"/>
      <c r="AH810" s="170"/>
      <c r="AI810" s="170"/>
      <c r="AJ810" s="170"/>
      <c r="AK810" s="170"/>
      <c r="AL810" s="170"/>
      <c r="AM810" s="170"/>
    </row>
    <row r="811" spans="1:39" hidden="1" outlineLevel="2">
      <c r="A811" s="37">
        <f>ROW()</f>
        <v>811</v>
      </c>
      <c r="C811" s="32"/>
      <c r="E811" s="10"/>
      <c r="F811" s="286"/>
      <c r="G811" s="287"/>
      <c r="N811" s="170"/>
      <c r="O811" s="170"/>
      <c r="P811" s="170"/>
      <c r="Q811" s="170"/>
      <c r="R811" s="170"/>
      <c r="S811" s="170"/>
      <c r="T811" s="170"/>
      <c r="U811" s="170"/>
      <c r="V811" s="170"/>
      <c r="W811" s="170"/>
      <c r="X811" s="170"/>
      <c r="Y811" s="170"/>
      <c r="Z811" s="170"/>
      <c r="AA811" s="170"/>
      <c r="AB811" s="170"/>
      <c r="AC811" s="170"/>
      <c r="AD811" s="170"/>
      <c r="AE811" s="170"/>
      <c r="AF811" s="170"/>
      <c r="AG811" s="170"/>
      <c r="AH811" s="170"/>
      <c r="AI811" s="170"/>
      <c r="AJ811" s="170"/>
      <c r="AK811" s="170"/>
      <c r="AL811" s="170"/>
      <c r="AM811" s="170"/>
    </row>
    <row r="812" spans="1:39" hidden="1" outlineLevel="2">
      <c r="A812" s="37">
        <f>ROW()</f>
        <v>812</v>
      </c>
      <c r="C812" s="32"/>
      <c r="E812" s="10"/>
      <c r="F812" s="286"/>
      <c r="G812" s="287"/>
      <c r="N812" s="170"/>
      <c r="O812" s="170"/>
      <c r="P812" s="170"/>
      <c r="Q812" s="170"/>
      <c r="R812" s="170"/>
      <c r="S812" s="170"/>
      <c r="T812" s="170"/>
      <c r="U812" s="170"/>
      <c r="V812" s="170"/>
      <c r="W812" s="170"/>
      <c r="X812" s="170"/>
      <c r="Y812" s="170"/>
      <c r="Z812" s="170"/>
      <c r="AA812" s="170"/>
      <c r="AB812" s="170"/>
      <c r="AC812" s="170"/>
      <c r="AD812" s="170"/>
      <c r="AE812" s="170"/>
      <c r="AF812" s="170"/>
      <c r="AG812" s="170"/>
      <c r="AH812" s="170"/>
      <c r="AI812" s="170"/>
      <c r="AJ812" s="170"/>
      <c r="AK812" s="170"/>
      <c r="AL812" s="170"/>
      <c r="AM812" s="170"/>
    </row>
    <row r="813" spans="1:39" hidden="1" outlineLevel="2">
      <c r="A813" s="37">
        <f>ROW()</f>
        <v>813</v>
      </c>
      <c r="C813" s="32"/>
      <c r="E813" s="10"/>
      <c r="F813" s="286"/>
      <c r="G813" s="287"/>
      <c r="N813" s="170"/>
      <c r="O813" s="170"/>
      <c r="P813" s="170"/>
      <c r="Q813" s="170"/>
      <c r="R813" s="170"/>
      <c r="S813" s="170"/>
      <c r="T813" s="170"/>
      <c r="U813" s="170"/>
      <c r="V813" s="170"/>
      <c r="W813" s="170"/>
      <c r="X813" s="170"/>
      <c r="Y813" s="170"/>
      <c r="Z813" s="170"/>
      <c r="AA813" s="170"/>
      <c r="AB813" s="170"/>
      <c r="AC813" s="170"/>
      <c r="AD813" s="170"/>
      <c r="AE813" s="170"/>
      <c r="AF813" s="170"/>
      <c r="AG813" s="170"/>
      <c r="AH813" s="170"/>
      <c r="AI813" s="170"/>
      <c r="AJ813" s="170"/>
      <c r="AK813" s="170"/>
      <c r="AL813" s="170"/>
      <c r="AM813" s="170"/>
    </row>
    <row r="814" spans="1:39" hidden="1" outlineLevel="2">
      <c r="A814" s="37">
        <f>ROW()</f>
        <v>814</v>
      </c>
      <c r="C814" s="32"/>
      <c r="E814" s="10"/>
      <c r="F814" s="286"/>
      <c r="G814" s="287"/>
      <c r="N814" s="170"/>
      <c r="O814" s="170"/>
      <c r="P814" s="170"/>
      <c r="Q814" s="170"/>
      <c r="R814" s="170"/>
      <c r="S814" s="170"/>
      <c r="T814" s="170"/>
      <c r="U814" s="170"/>
      <c r="V814" s="170"/>
      <c r="W814" s="170"/>
      <c r="X814" s="170"/>
      <c r="Y814" s="170"/>
      <c r="Z814" s="170"/>
      <c r="AA814" s="170"/>
      <c r="AB814" s="170"/>
      <c r="AC814" s="170"/>
      <c r="AD814" s="170"/>
      <c r="AE814" s="170"/>
      <c r="AF814" s="170"/>
      <c r="AG814" s="170"/>
      <c r="AH814" s="170"/>
      <c r="AI814" s="170"/>
      <c r="AJ814" s="170"/>
      <c r="AK814" s="170"/>
      <c r="AL814" s="170"/>
      <c r="AM814" s="170"/>
    </row>
    <row r="815" spans="1:39" hidden="1" outlineLevel="2">
      <c r="A815" s="37">
        <f>ROW()</f>
        <v>815</v>
      </c>
      <c r="C815" s="32"/>
      <c r="E815" s="10"/>
      <c r="F815" s="286"/>
      <c r="G815" s="287"/>
      <c r="N815" s="170"/>
      <c r="O815" s="170"/>
      <c r="P815" s="170"/>
      <c r="Q815" s="170"/>
      <c r="R815" s="170"/>
      <c r="S815" s="170"/>
      <c r="T815" s="170"/>
      <c r="U815" s="170"/>
      <c r="V815" s="170"/>
      <c r="W815" s="170"/>
      <c r="X815" s="170"/>
      <c r="Y815" s="170"/>
      <c r="Z815" s="170"/>
      <c r="AA815" s="170"/>
      <c r="AB815" s="170"/>
      <c r="AC815" s="170"/>
      <c r="AD815" s="170"/>
      <c r="AE815" s="170"/>
      <c r="AF815" s="170"/>
      <c r="AG815" s="170"/>
      <c r="AH815" s="170"/>
      <c r="AI815" s="170"/>
      <c r="AJ815" s="170"/>
      <c r="AK815" s="170"/>
      <c r="AL815" s="170"/>
      <c r="AM815" s="170"/>
    </row>
    <row r="816" spans="1:39" hidden="1" outlineLevel="2">
      <c r="A816" s="37">
        <f>ROW()</f>
        <v>816</v>
      </c>
      <c r="C816" s="32"/>
      <c r="E816" s="10"/>
      <c r="F816" s="286"/>
      <c r="G816" s="287"/>
      <c r="N816" s="170"/>
      <c r="O816" s="170"/>
      <c r="P816" s="170"/>
      <c r="Q816" s="170"/>
      <c r="R816" s="170"/>
      <c r="S816" s="170"/>
      <c r="T816" s="170"/>
      <c r="U816" s="170"/>
      <c r="V816" s="170"/>
      <c r="W816" s="170"/>
      <c r="X816" s="170"/>
      <c r="Y816" s="170"/>
      <c r="Z816" s="170"/>
      <c r="AA816" s="170"/>
      <c r="AB816" s="170"/>
      <c r="AC816" s="170"/>
      <c r="AD816" s="170"/>
      <c r="AE816" s="170"/>
      <c r="AF816" s="170"/>
      <c r="AG816" s="170"/>
      <c r="AH816" s="170"/>
      <c r="AI816" s="170"/>
      <c r="AJ816" s="170"/>
      <c r="AK816" s="170"/>
      <c r="AL816" s="170"/>
      <c r="AM816" s="170"/>
    </row>
    <row r="817" spans="1:39" hidden="1" outlineLevel="2">
      <c r="A817" s="37">
        <f>ROW()</f>
        <v>817</v>
      </c>
      <c r="C817" s="32"/>
      <c r="E817" s="10"/>
      <c r="F817" s="286"/>
      <c r="G817" s="287"/>
      <c r="N817" s="170"/>
      <c r="O817" s="170"/>
      <c r="P817" s="170"/>
      <c r="Q817" s="170"/>
      <c r="R817" s="170"/>
      <c r="S817" s="170"/>
      <c r="T817" s="170"/>
      <c r="U817" s="170"/>
      <c r="V817" s="170"/>
      <c r="W817" s="170"/>
      <c r="X817" s="170"/>
      <c r="Y817" s="170"/>
      <c r="Z817" s="170"/>
      <c r="AA817" s="170"/>
      <c r="AB817" s="170"/>
      <c r="AC817" s="170"/>
      <c r="AD817" s="170"/>
      <c r="AE817" s="170"/>
      <c r="AF817" s="170"/>
      <c r="AG817" s="170"/>
      <c r="AH817" s="170"/>
      <c r="AI817" s="170"/>
      <c r="AJ817" s="170"/>
      <c r="AK817" s="170"/>
      <c r="AL817" s="170"/>
      <c r="AM817" s="170"/>
    </row>
    <row r="818" spans="1:39" hidden="1" outlineLevel="2">
      <c r="A818" s="37">
        <f>ROW()</f>
        <v>818</v>
      </c>
      <c r="C818" s="32"/>
      <c r="E818" s="10"/>
      <c r="F818" s="286"/>
      <c r="G818" s="287"/>
      <c r="N818" s="170"/>
      <c r="O818" s="170"/>
      <c r="P818" s="170"/>
      <c r="Q818" s="170"/>
      <c r="R818" s="170"/>
      <c r="S818" s="170"/>
      <c r="T818" s="170"/>
      <c r="U818" s="170"/>
      <c r="V818" s="170"/>
      <c r="W818" s="170"/>
      <c r="X818" s="170"/>
      <c r="Y818" s="170"/>
      <c r="Z818" s="170"/>
      <c r="AA818" s="170"/>
      <c r="AB818" s="170"/>
      <c r="AC818" s="170"/>
      <c r="AD818" s="170"/>
      <c r="AE818" s="170"/>
      <c r="AF818" s="170"/>
      <c r="AG818" s="170"/>
      <c r="AH818" s="170"/>
      <c r="AI818" s="170"/>
      <c r="AJ818" s="170"/>
      <c r="AK818" s="170"/>
      <c r="AL818" s="170"/>
      <c r="AM818" s="170"/>
    </row>
    <row r="819" spans="1:39" hidden="1" outlineLevel="2">
      <c r="A819" s="37">
        <f>ROW()</f>
        <v>819</v>
      </c>
      <c r="C819" s="32"/>
      <c r="E819" s="10"/>
      <c r="F819" s="286"/>
      <c r="G819" s="287"/>
      <c r="N819" s="170"/>
      <c r="O819" s="170"/>
      <c r="P819" s="170"/>
      <c r="Q819" s="170"/>
      <c r="R819" s="170"/>
      <c r="S819" s="170"/>
      <c r="T819" s="170"/>
      <c r="U819" s="170"/>
      <c r="V819" s="170"/>
      <c r="W819" s="170"/>
      <c r="X819" s="170"/>
      <c r="Y819" s="170"/>
      <c r="Z819" s="170"/>
      <c r="AA819" s="170"/>
      <c r="AB819" s="170"/>
      <c r="AC819" s="170"/>
      <c r="AD819" s="170"/>
      <c r="AE819" s="170"/>
      <c r="AF819" s="170"/>
      <c r="AG819" s="170"/>
      <c r="AH819" s="170"/>
      <c r="AI819" s="170"/>
      <c r="AJ819" s="170"/>
      <c r="AK819" s="170"/>
      <c r="AL819" s="170"/>
      <c r="AM819" s="170"/>
    </row>
    <row r="820" spans="1:39" hidden="1" outlineLevel="2">
      <c r="A820" s="37">
        <f>ROW()</f>
        <v>820</v>
      </c>
      <c r="C820" s="32"/>
      <c r="E820" s="10"/>
      <c r="F820" s="286"/>
      <c r="G820" s="287"/>
      <c r="N820" s="170"/>
      <c r="O820" s="170"/>
      <c r="P820" s="170"/>
      <c r="Q820" s="170"/>
      <c r="R820" s="170"/>
      <c r="S820" s="170"/>
      <c r="T820" s="170"/>
      <c r="U820" s="170"/>
      <c r="V820" s="170"/>
      <c r="W820" s="170"/>
      <c r="X820" s="170"/>
      <c r="Y820" s="170"/>
      <c r="Z820" s="170"/>
      <c r="AA820" s="170"/>
      <c r="AB820" s="170"/>
      <c r="AC820" s="170"/>
      <c r="AD820" s="170"/>
      <c r="AE820" s="170"/>
      <c r="AF820" s="170"/>
      <c r="AG820" s="170"/>
      <c r="AH820" s="170"/>
      <c r="AI820" s="170"/>
      <c r="AJ820" s="170"/>
      <c r="AK820" s="170"/>
      <c r="AL820" s="170"/>
      <c r="AM820" s="170"/>
    </row>
    <row r="821" spans="1:39" hidden="1" outlineLevel="2">
      <c r="A821" s="37">
        <f>ROW()</f>
        <v>821</v>
      </c>
      <c r="C821" s="32"/>
      <c r="E821" s="10"/>
      <c r="F821" s="286"/>
      <c r="G821" s="287"/>
      <c r="N821" s="170"/>
      <c r="O821" s="170"/>
      <c r="P821" s="170"/>
      <c r="Q821" s="170"/>
      <c r="R821" s="170"/>
      <c r="S821" s="170"/>
      <c r="T821" s="170"/>
      <c r="U821" s="170"/>
      <c r="V821" s="170"/>
      <c r="W821" s="170"/>
      <c r="X821" s="170"/>
      <c r="Y821" s="170"/>
      <c r="Z821" s="170"/>
      <c r="AA821" s="170"/>
      <c r="AB821" s="170"/>
      <c r="AC821" s="170"/>
      <c r="AD821" s="170"/>
      <c r="AE821" s="170"/>
      <c r="AF821" s="170"/>
      <c r="AG821" s="170"/>
      <c r="AH821" s="170"/>
      <c r="AI821" s="170"/>
      <c r="AJ821" s="170"/>
      <c r="AK821" s="170"/>
      <c r="AL821" s="170"/>
      <c r="AM821" s="170"/>
    </row>
    <row r="822" spans="1:39" hidden="1" outlineLevel="2">
      <c r="A822" s="37">
        <f>ROW()</f>
        <v>822</v>
      </c>
      <c r="C822" s="32"/>
      <c r="E822" s="10"/>
      <c r="F822" s="286"/>
      <c r="G822" s="287"/>
      <c r="N822" s="170"/>
      <c r="O822" s="170"/>
      <c r="P822" s="170"/>
      <c r="Q822" s="170"/>
      <c r="R822" s="170"/>
      <c r="S822" s="170"/>
      <c r="T822" s="170"/>
      <c r="U822" s="170"/>
      <c r="V822" s="170"/>
      <c r="W822" s="170"/>
      <c r="X822" s="170"/>
      <c r="Y822" s="170"/>
      <c r="Z822" s="170"/>
      <c r="AA822" s="170"/>
      <c r="AB822" s="170"/>
      <c r="AC822" s="170"/>
      <c r="AD822" s="170"/>
      <c r="AE822" s="170"/>
      <c r="AF822" s="170"/>
      <c r="AG822" s="170"/>
      <c r="AH822" s="170"/>
      <c r="AI822" s="170"/>
      <c r="AJ822" s="170"/>
      <c r="AK822" s="170"/>
      <c r="AL822" s="170"/>
      <c r="AM822" s="170"/>
    </row>
    <row r="823" spans="1:39" hidden="1" outlineLevel="2">
      <c r="A823" s="37">
        <f>ROW()</f>
        <v>823</v>
      </c>
      <c r="C823" s="32"/>
      <c r="E823" s="10"/>
      <c r="F823" s="286"/>
      <c r="G823" s="287"/>
      <c r="N823" s="170"/>
      <c r="O823" s="170"/>
      <c r="P823" s="170"/>
      <c r="Q823" s="170"/>
      <c r="R823" s="170"/>
      <c r="S823" s="170"/>
      <c r="T823" s="170"/>
      <c r="U823" s="170"/>
      <c r="V823" s="170"/>
      <c r="W823" s="170"/>
      <c r="X823" s="170"/>
      <c r="Y823" s="170"/>
      <c r="Z823" s="170"/>
      <c r="AA823" s="170"/>
      <c r="AB823" s="170"/>
      <c r="AC823" s="170"/>
      <c r="AD823" s="170"/>
      <c r="AE823" s="170"/>
      <c r="AF823" s="170"/>
      <c r="AG823" s="170"/>
      <c r="AH823" s="170"/>
      <c r="AI823" s="170"/>
      <c r="AJ823" s="170"/>
      <c r="AK823" s="170"/>
      <c r="AL823" s="170"/>
      <c r="AM823" s="170"/>
    </row>
    <row r="824" spans="1:39" hidden="1" outlineLevel="2">
      <c r="A824" s="37">
        <f>ROW()</f>
        <v>824</v>
      </c>
      <c r="C824" s="32"/>
      <c r="E824" s="10"/>
      <c r="F824" s="286"/>
      <c r="G824" s="287"/>
      <c r="N824" s="170"/>
      <c r="O824" s="170"/>
      <c r="P824" s="170"/>
      <c r="Q824" s="170"/>
      <c r="R824" s="170"/>
      <c r="S824" s="170"/>
      <c r="T824" s="170"/>
      <c r="U824" s="170"/>
      <c r="V824" s="170"/>
      <c r="W824" s="170"/>
      <c r="X824" s="170"/>
      <c r="Y824" s="170"/>
      <c r="Z824" s="170"/>
      <c r="AA824" s="170"/>
      <c r="AB824" s="170"/>
      <c r="AC824" s="170"/>
      <c r="AD824" s="170"/>
      <c r="AE824" s="170"/>
      <c r="AF824" s="170"/>
      <c r="AG824" s="170"/>
      <c r="AH824" s="170"/>
      <c r="AI824" s="170"/>
      <c r="AJ824" s="170"/>
      <c r="AK824" s="170"/>
      <c r="AL824" s="170"/>
      <c r="AM824" s="170"/>
    </row>
    <row r="825" spans="1:39" hidden="1" outlineLevel="2">
      <c r="A825" s="37">
        <f>ROW()</f>
        <v>825</v>
      </c>
      <c r="C825" s="32"/>
      <c r="E825" s="10"/>
      <c r="F825" s="286"/>
      <c r="G825" s="287"/>
      <c r="N825" s="170"/>
      <c r="O825" s="170"/>
      <c r="P825" s="170"/>
      <c r="Q825" s="170"/>
      <c r="R825" s="170"/>
      <c r="S825" s="170"/>
      <c r="T825" s="170"/>
      <c r="U825" s="170"/>
      <c r="V825" s="170"/>
      <c r="W825" s="170"/>
      <c r="X825" s="170"/>
      <c r="Y825" s="170"/>
      <c r="Z825" s="170"/>
      <c r="AA825" s="170"/>
      <c r="AB825" s="170"/>
      <c r="AC825" s="170"/>
      <c r="AD825" s="170"/>
      <c r="AE825" s="170"/>
      <c r="AF825" s="170"/>
      <c r="AG825" s="170"/>
      <c r="AH825" s="170"/>
      <c r="AI825" s="170"/>
      <c r="AJ825" s="170"/>
      <c r="AK825" s="170"/>
      <c r="AL825" s="170"/>
      <c r="AM825" s="170"/>
    </row>
    <row r="826" spans="1:39" hidden="1" outlineLevel="2">
      <c r="A826" s="37">
        <f>ROW()</f>
        <v>826</v>
      </c>
      <c r="C826" s="32"/>
      <c r="E826" s="10"/>
      <c r="F826" s="286"/>
      <c r="G826" s="287"/>
      <c r="N826" s="170"/>
      <c r="O826" s="170"/>
      <c r="P826" s="170"/>
      <c r="Q826" s="170"/>
      <c r="R826" s="170"/>
      <c r="S826" s="170"/>
      <c r="T826" s="170"/>
      <c r="U826" s="170"/>
      <c r="V826" s="170"/>
      <c r="W826" s="170"/>
      <c r="X826" s="170"/>
      <c r="Y826" s="170"/>
      <c r="Z826" s="170"/>
      <c r="AA826" s="170"/>
      <c r="AB826" s="170"/>
      <c r="AC826" s="170"/>
      <c r="AD826" s="170"/>
      <c r="AE826" s="170"/>
      <c r="AF826" s="170"/>
      <c r="AG826" s="170"/>
      <c r="AH826" s="170"/>
      <c r="AI826" s="170"/>
      <c r="AJ826" s="170"/>
      <c r="AK826" s="170"/>
      <c r="AL826" s="170"/>
      <c r="AM826" s="170"/>
    </row>
    <row r="827" spans="1:39" hidden="1" outlineLevel="2">
      <c r="A827" s="37">
        <f>ROW()</f>
        <v>827</v>
      </c>
      <c r="C827" s="32"/>
      <c r="E827" s="10"/>
      <c r="F827" s="286"/>
      <c r="G827" s="287"/>
      <c r="N827" s="170"/>
      <c r="O827" s="170"/>
      <c r="P827" s="170"/>
      <c r="Q827" s="170"/>
      <c r="R827" s="170"/>
      <c r="S827" s="170"/>
      <c r="T827" s="170"/>
      <c r="U827" s="170"/>
      <c r="V827" s="170"/>
      <c r="W827" s="170"/>
      <c r="X827" s="170"/>
      <c r="Y827" s="170"/>
      <c r="Z827" s="170"/>
      <c r="AA827" s="170"/>
      <c r="AB827" s="170"/>
      <c r="AC827" s="170"/>
      <c r="AD827" s="170"/>
      <c r="AE827" s="170"/>
      <c r="AF827" s="170"/>
      <c r="AG827" s="170"/>
      <c r="AH827" s="170"/>
      <c r="AI827" s="170"/>
      <c r="AJ827" s="170"/>
      <c r="AK827" s="170"/>
      <c r="AL827" s="170"/>
      <c r="AM827" s="170"/>
    </row>
    <row r="828" spans="1:39" hidden="1" outlineLevel="2">
      <c r="A828" s="37">
        <f>ROW()</f>
        <v>828</v>
      </c>
      <c r="C828" s="32"/>
      <c r="E828" s="10"/>
      <c r="F828" s="286"/>
      <c r="G828" s="287"/>
      <c r="N828" s="170"/>
      <c r="O828" s="170"/>
      <c r="P828" s="170"/>
      <c r="Q828" s="170"/>
      <c r="R828" s="170"/>
      <c r="S828" s="170"/>
      <c r="T828" s="170"/>
      <c r="U828" s="170"/>
      <c r="V828" s="170"/>
      <c r="W828" s="170"/>
      <c r="X828" s="170"/>
      <c r="Y828" s="170"/>
      <c r="Z828" s="170"/>
      <c r="AA828" s="170"/>
      <c r="AB828" s="170"/>
      <c r="AC828" s="170"/>
      <c r="AD828" s="170"/>
      <c r="AE828" s="170"/>
      <c r="AF828" s="170"/>
      <c r="AG828" s="170"/>
      <c r="AH828" s="170"/>
      <c r="AI828" s="170"/>
      <c r="AJ828" s="170"/>
      <c r="AK828" s="170"/>
      <c r="AL828" s="170"/>
      <c r="AM828" s="170"/>
    </row>
    <row r="829" spans="1:39" hidden="1" outlineLevel="2">
      <c r="A829" s="37">
        <f>ROW()</f>
        <v>829</v>
      </c>
      <c r="C829" s="32"/>
      <c r="E829" s="10"/>
      <c r="F829" s="286"/>
      <c r="G829" s="287"/>
      <c r="N829" s="170"/>
      <c r="O829" s="170"/>
      <c r="P829" s="170"/>
      <c r="Q829" s="170"/>
      <c r="R829" s="170"/>
      <c r="S829" s="170"/>
      <c r="T829" s="170"/>
      <c r="U829" s="170"/>
      <c r="V829" s="170"/>
      <c r="W829" s="170"/>
      <c r="X829" s="170"/>
      <c r="Y829" s="170"/>
      <c r="Z829" s="170"/>
      <c r="AA829" s="170"/>
      <c r="AB829" s="170"/>
      <c r="AC829" s="170"/>
      <c r="AD829" s="170"/>
      <c r="AE829" s="170"/>
      <c r="AF829" s="170"/>
      <c r="AG829" s="170"/>
      <c r="AH829" s="170"/>
      <c r="AI829" s="170"/>
      <c r="AJ829" s="170"/>
      <c r="AK829" s="170"/>
      <c r="AL829" s="170"/>
      <c r="AM829" s="170"/>
    </row>
    <row r="830" spans="1:39" hidden="1" outlineLevel="2">
      <c r="A830" s="37">
        <f>ROW()</f>
        <v>830</v>
      </c>
      <c r="C830" s="32"/>
      <c r="E830" s="10"/>
      <c r="F830" s="286"/>
      <c r="G830" s="287"/>
      <c r="N830" s="170"/>
      <c r="O830" s="170"/>
      <c r="P830" s="170"/>
      <c r="Q830" s="170"/>
      <c r="R830" s="170"/>
      <c r="S830" s="170"/>
      <c r="T830" s="170"/>
      <c r="U830" s="170"/>
      <c r="V830" s="170"/>
      <c r="W830" s="170"/>
      <c r="X830" s="170"/>
      <c r="Y830" s="170"/>
      <c r="Z830" s="170"/>
      <c r="AA830" s="170"/>
      <c r="AB830" s="170"/>
      <c r="AC830" s="170"/>
      <c r="AD830" s="170"/>
      <c r="AE830" s="170"/>
      <c r="AF830" s="170"/>
      <c r="AG830" s="170"/>
      <c r="AH830" s="170"/>
      <c r="AI830" s="170"/>
      <c r="AJ830" s="170"/>
      <c r="AK830" s="170"/>
      <c r="AL830" s="170"/>
      <c r="AM830" s="170"/>
    </row>
    <row r="831" spans="1:39" hidden="1" outlineLevel="2">
      <c r="A831" s="37">
        <f>ROW()</f>
        <v>831</v>
      </c>
      <c r="C831" s="32"/>
      <c r="E831" s="10"/>
      <c r="F831" s="286"/>
      <c r="G831" s="287"/>
      <c r="N831" s="170"/>
      <c r="O831" s="170"/>
      <c r="P831" s="170"/>
      <c r="Q831" s="170"/>
      <c r="R831" s="170"/>
      <c r="S831" s="170"/>
      <c r="T831" s="170"/>
      <c r="U831" s="170"/>
      <c r="V831" s="170"/>
      <c r="W831" s="170"/>
      <c r="X831" s="170"/>
      <c r="Y831" s="170"/>
      <c r="Z831" s="170"/>
      <c r="AA831" s="170"/>
      <c r="AB831" s="170"/>
      <c r="AC831" s="170"/>
      <c r="AD831" s="170"/>
      <c r="AE831" s="170"/>
      <c r="AF831" s="170"/>
      <c r="AG831" s="170"/>
      <c r="AH831" s="170"/>
      <c r="AI831" s="170"/>
      <c r="AJ831" s="170"/>
      <c r="AK831" s="170"/>
      <c r="AL831" s="170"/>
      <c r="AM831" s="170"/>
    </row>
    <row r="832" spans="1:39" hidden="1" outlineLevel="2">
      <c r="A832" s="37">
        <f>ROW()</f>
        <v>832</v>
      </c>
      <c r="N832" s="170"/>
      <c r="O832" s="170"/>
      <c r="P832" s="170"/>
      <c r="Q832" s="170"/>
      <c r="R832" s="170"/>
      <c r="S832" s="170"/>
      <c r="T832" s="170"/>
      <c r="U832" s="170"/>
      <c r="V832" s="170"/>
      <c r="W832" s="170"/>
      <c r="X832" s="170"/>
      <c r="Y832" s="170"/>
      <c r="Z832" s="170"/>
      <c r="AA832" s="170"/>
      <c r="AB832" s="170"/>
      <c r="AC832" s="170"/>
      <c r="AD832" s="170"/>
      <c r="AE832" s="170"/>
      <c r="AF832" s="170"/>
      <c r="AG832" s="170"/>
      <c r="AH832" s="170"/>
      <c r="AI832" s="170"/>
      <c r="AJ832" s="170"/>
      <c r="AK832" s="170"/>
      <c r="AL832" s="170"/>
      <c r="AM832" s="170"/>
    </row>
    <row r="833" spans="1:50" hidden="1" outlineLevel="2">
      <c r="A833" s="37">
        <f>ROW()</f>
        <v>833</v>
      </c>
      <c r="N833" s="170"/>
      <c r="O833" s="170"/>
      <c r="P833" s="170"/>
      <c r="Q833" s="170"/>
      <c r="R833" s="170"/>
      <c r="S833" s="170"/>
      <c r="T833" s="170"/>
      <c r="U833" s="170"/>
      <c r="V833" s="170"/>
      <c r="W833" s="170"/>
      <c r="X833" s="170"/>
      <c r="Y833" s="170"/>
      <c r="Z833" s="170"/>
      <c r="AA833" s="170"/>
      <c r="AB833" s="170"/>
      <c r="AC833" s="170"/>
      <c r="AD833" s="170"/>
      <c r="AE833" s="170"/>
      <c r="AF833" s="170"/>
      <c r="AG833" s="170"/>
      <c r="AH833" s="170"/>
      <c r="AI833" s="170"/>
      <c r="AJ833" s="170"/>
      <c r="AK833" s="170"/>
      <c r="AL833" s="170"/>
      <c r="AM833" s="170"/>
    </row>
    <row r="834" spans="1:50" hidden="1" outlineLevel="2">
      <c r="A834" s="37">
        <f>ROW()</f>
        <v>834</v>
      </c>
      <c r="C834" s="1238"/>
      <c r="N834" s="170"/>
      <c r="O834" s="170"/>
      <c r="P834" s="170"/>
      <c r="Q834" s="170"/>
      <c r="R834" s="170"/>
      <c r="S834" s="170"/>
      <c r="T834" s="170"/>
      <c r="U834" s="170"/>
      <c r="V834" s="170"/>
      <c r="W834" s="170"/>
      <c r="X834" s="170"/>
      <c r="Y834" s="170"/>
      <c r="Z834" s="170"/>
      <c r="AA834" s="170"/>
      <c r="AB834" s="170"/>
      <c r="AC834" s="170"/>
      <c r="AD834" s="170"/>
      <c r="AE834" s="170"/>
      <c r="AF834" s="170"/>
      <c r="AG834" s="170"/>
      <c r="AH834" s="170"/>
      <c r="AI834" s="170"/>
      <c r="AJ834" s="170"/>
      <c r="AK834" s="170"/>
      <c r="AL834" s="170"/>
      <c r="AM834" s="170"/>
    </row>
    <row r="835" spans="1:50" hidden="1" outlineLevel="2">
      <c r="A835" s="37">
        <f>ROW()</f>
        <v>835</v>
      </c>
      <c r="D835" s="878"/>
      <c r="E835" s="878"/>
      <c r="F835" s="878"/>
      <c r="N835" s="170"/>
      <c r="O835" s="170"/>
      <c r="P835" s="170"/>
      <c r="Q835" s="170"/>
      <c r="R835" s="170"/>
      <c r="S835" s="170"/>
      <c r="T835" s="170"/>
      <c r="U835" s="170"/>
      <c r="V835" s="170"/>
      <c r="W835" s="170"/>
      <c r="X835" s="170"/>
      <c r="Y835" s="170"/>
      <c r="Z835" s="170"/>
      <c r="AA835" s="170"/>
      <c r="AB835" s="170"/>
      <c r="AC835" s="170"/>
      <c r="AD835" s="170"/>
      <c r="AE835" s="170"/>
      <c r="AF835" s="170"/>
      <c r="AG835" s="170"/>
      <c r="AH835" s="170"/>
      <c r="AI835" s="170"/>
      <c r="AJ835" s="170"/>
      <c r="AK835" s="170"/>
      <c r="AL835" s="170"/>
      <c r="AM835" s="170"/>
    </row>
    <row r="836" spans="1:50" outlineLevel="1">
      <c r="A836" s="37">
        <f>ROW()</f>
        <v>836</v>
      </c>
      <c r="B836" s="10" t="s">
        <v>344</v>
      </c>
      <c r="D836" s="283"/>
      <c r="E836" s="284" t="s">
        <v>345</v>
      </c>
      <c r="F836" s="285">
        <f>$F$33</f>
        <v>0</v>
      </c>
      <c r="G836" s="287"/>
      <c r="K836" s="170"/>
      <c r="L836" s="170"/>
      <c r="M836" s="170"/>
      <c r="N836" s="170"/>
      <c r="O836" s="170"/>
      <c r="P836" s="170"/>
      <c r="Q836" s="170"/>
      <c r="R836" s="170"/>
      <c r="S836" s="170"/>
      <c r="T836" s="170"/>
      <c r="U836" s="170"/>
      <c r="V836" s="170"/>
      <c r="W836" s="170"/>
      <c r="X836" s="170"/>
      <c r="Y836" s="170"/>
      <c r="Z836" s="170"/>
      <c r="AA836" s="170"/>
      <c r="AB836" s="170"/>
      <c r="AC836" s="170"/>
      <c r="AD836" s="170"/>
      <c r="AE836" s="170"/>
      <c r="AF836" s="170"/>
      <c r="AG836" s="170"/>
      <c r="AH836" s="170"/>
      <c r="AI836" s="170"/>
      <c r="AJ836" s="170"/>
      <c r="AK836" s="170"/>
      <c r="AL836" s="170"/>
      <c r="AM836" s="170"/>
    </row>
    <row r="837" spans="1:50" outlineLevel="2">
      <c r="A837" s="37">
        <f>ROW()</f>
        <v>837</v>
      </c>
      <c r="C837" s="6" t="s">
        <v>346</v>
      </c>
      <c r="N837" s="531">
        <v>11.614326804860614</v>
      </c>
      <c r="O837" s="531">
        <v>13.010396854896355</v>
      </c>
      <c r="P837" s="531">
        <v>13.507217083631163</v>
      </c>
      <c r="Q837" s="531">
        <v>13.326442816297353</v>
      </c>
      <c r="R837" s="531">
        <v>13.326442816297353</v>
      </c>
      <c r="S837" s="531">
        <v>13.326442816297353</v>
      </c>
      <c r="T837" s="531">
        <v>11.724799366213961</v>
      </c>
      <c r="U837" s="531">
        <v>11.724799366213961</v>
      </c>
      <c r="V837" s="531">
        <v>11.724799366213961</v>
      </c>
      <c r="W837" s="531">
        <v>11.724799366213961</v>
      </c>
      <c r="X837" s="531">
        <v>11.724799366213961</v>
      </c>
      <c r="Y837" s="531">
        <v>18.273569399571123</v>
      </c>
      <c r="Z837" s="531">
        <v>18.408134267333811</v>
      </c>
      <c r="AA837" s="531">
        <v>18.408134267333811</v>
      </c>
      <c r="AB837" s="531">
        <v>18.408134267333811</v>
      </c>
      <c r="AC837" s="531">
        <v>18.408134267333811</v>
      </c>
      <c r="AD837" s="531">
        <v>18.088189563974268</v>
      </c>
      <c r="AE837" s="531">
        <v>17.289623445318085</v>
      </c>
      <c r="AF837" s="531">
        <v>17.289623445318085</v>
      </c>
      <c r="AG837" s="531">
        <v>17.893626304503218</v>
      </c>
      <c r="AH837" s="531">
        <v>17.893626304503218</v>
      </c>
      <c r="AI837" s="531">
        <v>32.572969229510001</v>
      </c>
      <c r="AJ837" s="531">
        <v>32.809538920203458</v>
      </c>
      <c r="AK837" s="531">
        <v>32.974269977291897</v>
      </c>
      <c r="AL837" s="531">
        <v>33.139001034380335</v>
      </c>
      <c r="AM837" s="531">
        <v>32.770576444092107</v>
      </c>
    </row>
    <row r="838" spans="1:50" outlineLevel="2">
      <c r="A838" s="37">
        <f>ROW()</f>
        <v>838</v>
      </c>
      <c r="C838" s="6" t="s">
        <v>347</v>
      </c>
      <c r="N838" s="531">
        <v>4.3895553967119367</v>
      </c>
      <c r="O838" s="531">
        <v>9.3919356683345256</v>
      </c>
      <c r="P838" s="531">
        <v>10.000598213009292</v>
      </c>
      <c r="Q838" s="531">
        <v>5.6063731014960121</v>
      </c>
      <c r="R838" s="531">
        <v>9.9715167824041</v>
      </c>
      <c r="S838" s="531">
        <v>10.691971736110206</v>
      </c>
      <c r="T838" s="531">
        <v>10.230988134858233</v>
      </c>
      <c r="U838" s="531">
        <v>10.230988134858233</v>
      </c>
      <c r="V838" s="531">
        <v>10.230988134858233</v>
      </c>
      <c r="W838" s="531">
        <v>10.230988134858233</v>
      </c>
      <c r="X838" s="531">
        <v>10.230988134858233</v>
      </c>
      <c r="Y838" s="531">
        <v>14.880986458013822</v>
      </c>
      <c r="Z838" s="531">
        <v>14.879555407889594</v>
      </c>
      <c r="AA838" s="531">
        <v>14.879555407889594</v>
      </c>
      <c r="AB838" s="531">
        <v>14.879555407889594</v>
      </c>
      <c r="AC838" s="531">
        <v>14.880986458013822</v>
      </c>
      <c r="AD838" s="531">
        <v>13.894141543967233</v>
      </c>
      <c r="AE838" s="531">
        <v>13.272188481399089</v>
      </c>
      <c r="AF838" s="531">
        <v>13.272188481399089</v>
      </c>
      <c r="AG838" s="531">
        <v>13.272188481399089</v>
      </c>
      <c r="AH838" s="531">
        <v>13.272188481399089</v>
      </c>
      <c r="AI838" s="531">
        <v>23.349415689569035</v>
      </c>
      <c r="AJ838" s="531">
        <v>23.47005095960175</v>
      </c>
      <c r="AK838" s="531">
        <v>23.554036913071009</v>
      </c>
      <c r="AL838" s="531">
        <v>23.638022866540265</v>
      </c>
      <c r="AM838" s="531">
        <v>23.450186455824671</v>
      </c>
    </row>
    <row r="839" spans="1:50" outlineLevel="2">
      <c r="A839" s="37">
        <f>ROW()</f>
        <v>839</v>
      </c>
      <c r="C839" s="6" t="s">
        <v>348</v>
      </c>
      <c r="G839" s="287"/>
      <c r="N839" s="531">
        <v>129.36658598726112</v>
      </c>
      <c r="O839" s="531">
        <v>127.64056942496495</v>
      </c>
      <c r="P839" s="531">
        <v>126.73773775989268</v>
      </c>
      <c r="Q839" s="531">
        <v>126.91418311776717</v>
      </c>
      <c r="R839" s="531">
        <v>126.91418311776717</v>
      </c>
      <c r="S839" s="531">
        <v>126.91418311776717</v>
      </c>
      <c r="T839" s="531">
        <v>126.13160132260212</v>
      </c>
      <c r="U839" s="531">
        <v>126.13160132260212</v>
      </c>
      <c r="V839" s="531">
        <v>126.13160132260212</v>
      </c>
      <c r="W839" s="531">
        <v>126.13160132260212</v>
      </c>
      <c r="X839" s="531">
        <v>126.13160132260212</v>
      </c>
      <c r="Y839" s="531">
        <v>112.25645416822184</v>
      </c>
      <c r="Z839" s="531">
        <v>112.28191419602371</v>
      </c>
      <c r="AA839" s="531">
        <v>112.28191419602371</v>
      </c>
      <c r="AB839" s="531">
        <v>112.28191419602371</v>
      </c>
      <c r="AC839" s="531">
        <v>112.28191419602371</v>
      </c>
      <c r="AD839" s="531">
        <v>107.48578006201419</v>
      </c>
      <c r="AE839" s="531">
        <v>108.74514768691272</v>
      </c>
      <c r="AF839" s="531">
        <v>108.74514768691272</v>
      </c>
      <c r="AG839" s="531">
        <v>106.32962324257741</v>
      </c>
      <c r="AH839" s="531">
        <v>106.32962324257741</v>
      </c>
      <c r="AI839" s="531">
        <v>134.06418586746588</v>
      </c>
      <c r="AJ839" s="531">
        <v>133.46371908936928</v>
      </c>
      <c r="AK839" s="531">
        <v>132.52676048354914</v>
      </c>
      <c r="AL839" s="531">
        <v>131.61198747063997</v>
      </c>
      <c r="AM839" s="531">
        <v>133.68866265426064</v>
      </c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</row>
    <row r="840" spans="1:50" outlineLevel="2">
      <c r="A840" s="37">
        <f>ROW()</f>
        <v>840</v>
      </c>
      <c r="C840" s="6" t="s">
        <v>349</v>
      </c>
      <c r="E840" s="10"/>
      <c r="F840" s="286"/>
      <c r="G840" s="287"/>
      <c r="N840" s="531">
        <v>129.28395789473683</v>
      </c>
      <c r="O840" s="531">
        <v>128.31365234374999</v>
      </c>
      <c r="P840" s="531">
        <v>128.47416804407712</v>
      </c>
      <c r="Q840" s="531">
        <v>125.64066671220898</v>
      </c>
      <c r="R840" s="531">
        <v>127.14638745122879</v>
      </c>
      <c r="S840" s="531">
        <v>126.6377274974659</v>
      </c>
      <c r="T840" s="531">
        <v>127.49169304814106</v>
      </c>
      <c r="U840" s="531">
        <v>127.49169304814106</v>
      </c>
      <c r="V840" s="531">
        <v>127.49169304814106</v>
      </c>
      <c r="W840" s="531">
        <v>127.49169304814106</v>
      </c>
      <c r="X840" s="531">
        <v>127.49169304814106</v>
      </c>
      <c r="Y840" s="531">
        <v>111.11914142338058</v>
      </c>
      <c r="Z840" s="531">
        <v>111.11712583243008</v>
      </c>
      <c r="AA840" s="531">
        <v>111.11712583243008</v>
      </c>
      <c r="AB840" s="531">
        <v>111.11712583243008</v>
      </c>
      <c r="AC840" s="531">
        <v>111.11914142338058</v>
      </c>
      <c r="AD840" s="531">
        <v>110.53178528168377</v>
      </c>
      <c r="AE840" s="531">
        <v>112.03425607893031</v>
      </c>
      <c r="AF840" s="531">
        <v>112.03425607893031</v>
      </c>
      <c r="AG840" s="531">
        <v>112.03425607893031</v>
      </c>
      <c r="AH840" s="531">
        <v>112.03425607893031</v>
      </c>
      <c r="AI840" s="531">
        <v>135.55672896165328</v>
      </c>
      <c r="AJ840" s="531">
        <v>135.07806822542611</v>
      </c>
      <c r="AK840" s="531">
        <v>134.38594172690765</v>
      </c>
      <c r="AL840" s="531">
        <v>133.70571531362916</v>
      </c>
      <c r="AM840" s="531">
        <v>135.24354547739119</v>
      </c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</row>
    <row r="841" spans="1:50" outlineLevel="1"/>
  </sheetData>
  <sheetProtection algorithmName="SHA-512" hashValue="zvu1LUjcErh3IGZfREMeaGEDZGi3aZJfSw8SYDwPNI4mhznCJqMKykoUo/uJG+O9SYA4+Rm3hmkbqzcM3XxPlA==" saltValue="oyXBy4Nk3SbI+wtz+pBVKA==" spinCount="100000" sheet="1" objects="1" scenarios="1"/>
  <printOptions horizontalCentered="1"/>
  <pageMargins left="0.19685039370078741" right="0.19685039370078741" top="0.59055118110236227" bottom="0.59055118110236227" header="0.19685039370078741" footer="0.19685039370078741"/>
  <pageSetup paperSize="9" scale="71" fitToHeight="17" orientation="landscape" cellComments="atEnd" r:id="rId1"/>
  <headerFooter>
    <oddHeader>&amp;R[ERA DBNGP Tariff Model - Public]</oddHeader>
    <oddFooter>&amp;L[&amp;A]&amp;C18 Dec 2025&amp;R&amp;P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5B102-8812-4375-BD59-DC9F9F2576EA}">
  <sheetPr codeName="Sheet58"/>
  <dimension ref="A1:AQ65"/>
  <sheetViews>
    <sheetView showGridLines="0" zoomScaleNormal="100" workbookViewId="0">
      <pane xSplit="6" ySplit="9" topLeftCell="AF10" activePane="bottomRight" state="frozen"/>
      <selection pane="topRight" activeCell="G1" sqref="G1"/>
      <selection pane="bottomLeft" activeCell="A10" sqref="A10"/>
      <selection pane="bottomRight" activeCell="AF10" sqref="AF10"/>
    </sheetView>
  </sheetViews>
  <sheetFormatPr defaultRowHeight="15" outlineLevelCol="1"/>
  <cols>
    <col min="1" max="2" width="4" customWidth="1"/>
    <col min="3" max="3" width="4.5703125" customWidth="1"/>
    <col min="4" max="4" width="47" customWidth="1"/>
    <col min="5" max="5" width="12.140625" customWidth="1"/>
    <col min="6" max="6" width="8.42578125" customWidth="1"/>
    <col min="7" max="31" width="9" hidden="1" customWidth="1" outlineLevel="1"/>
    <col min="32" max="32" width="9.5703125" bestFit="1" customWidth="1" collapsed="1"/>
  </cols>
  <sheetData>
    <row r="1" spans="1:42" s="6" customFormat="1" ht="23.25">
      <c r="A1" s="693" t="str">
        <f>Main!A1</f>
        <v>ERA, DBNGP Tariff Model, Final Decision, December 2025</v>
      </c>
    </row>
    <row r="2" spans="1:42" s="6" customFormat="1" ht="21">
      <c r="A2" s="351" t="str">
        <f ca="1">MID(CELL("filename",A1),FIND("]",CELL("filename",A1))+1,256)</f>
        <v>IncentiveMechanism</v>
      </c>
    </row>
    <row r="3" spans="1:42">
      <c r="A3" s="781" t="s">
        <v>611</v>
      </c>
    </row>
    <row r="4" spans="1:42">
      <c r="A4" s="11" t="s">
        <v>18</v>
      </c>
      <c r="B4" s="11">
        <f>COLUMN()</f>
        <v>2</v>
      </c>
      <c r="C4" s="11">
        <f>COLUMN()</f>
        <v>3</v>
      </c>
      <c r="D4" s="11">
        <f>COLUMN()</f>
        <v>4</v>
      </c>
      <c r="E4" s="11">
        <f>COLUMN()</f>
        <v>5</v>
      </c>
      <c r="F4" s="11">
        <f>COLUMN()</f>
        <v>6</v>
      </c>
      <c r="G4" s="11">
        <f>COLUMN()</f>
        <v>7</v>
      </c>
      <c r="H4" s="11">
        <f>COLUMN()</f>
        <v>8</v>
      </c>
      <c r="I4" s="11">
        <f>COLUMN()</f>
        <v>9</v>
      </c>
      <c r="J4" s="11">
        <f>COLUMN()</f>
        <v>10</v>
      </c>
      <c r="K4" s="11">
        <f>COLUMN()</f>
        <v>11</v>
      </c>
      <c r="L4" s="11">
        <f>COLUMN()</f>
        <v>12</v>
      </c>
      <c r="M4" s="11">
        <f>COLUMN()</f>
        <v>13</v>
      </c>
      <c r="N4" s="11">
        <f>COLUMN()</f>
        <v>14</v>
      </c>
      <c r="O4" s="11"/>
      <c r="P4" s="11"/>
      <c r="Q4" s="11">
        <f>COLUMN()</f>
        <v>17</v>
      </c>
      <c r="R4" s="11">
        <f>COLUMN()</f>
        <v>18</v>
      </c>
      <c r="S4" s="11">
        <f>COLUMN()</f>
        <v>19</v>
      </c>
      <c r="T4" s="11">
        <f>COLUMN()</f>
        <v>20</v>
      </c>
      <c r="U4" s="11">
        <f>COLUMN()</f>
        <v>21</v>
      </c>
      <c r="V4" s="11">
        <f>COLUMN()</f>
        <v>22</v>
      </c>
      <c r="W4" s="11">
        <f>COLUMN()</f>
        <v>23</v>
      </c>
      <c r="X4" s="11">
        <f>COLUMN()</f>
        <v>24</v>
      </c>
      <c r="Y4" s="11">
        <f>COLUMN()</f>
        <v>25</v>
      </c>
      <c r="Z4" s="11">
        <f>COLUMN()</f>
        <v>26</v>
      </c>
      <c r="AA4" s="11">
        <f>COLUMN()</f>
        <v>27</v>
      </c>
      <c r="AB4" s="11">
        <f>COLUMN()</f>
        <v>28</v>
      </c>
      <c r="AC4" s="11">
        <f>COLUMN()</f>
        <v>29</v>
      </c>
      <c r="AD4" s="11">
        <f>COLUMN()</f>
        <v>30</v>
      </c>
      <c r="AE4" s="11">
        <f>COLUMN()</f>
        <v>31</v>
      </c>
      <c r="AF4" s="11">
        <f>COLUMN()</f>
        <v>32</v>
      </c>
      <c r="AG4" s="11">
        <f>COLUMN()</f>
        <v>33</v>
      </c>
      <c r="AH4" s="11">
        <f>COLUMN()</f>
        <v>34</v>
      </c>
      <c r="AI4" s="11">
        <f>COLUMN()</f>
        <v>35</v>
      </c>
      <c r="AJ4" s="11">
        <f>COLUMN()</f>
        <v>36</v>
      </c>
      <c r="AK4" s="11">
        <f>COLUMN()</f>
        <v>37</v>
      </c>
      <c r="AL4" s="11">
        <f>COLUMN()</f>
        <v>38</v>
      </c>
      <c r="AM4" s="11">
        <f>COLUMN()</f>
        <v>39</v>
      </c>
      <c r="AN4" s="11">
        <f>COLUMN()</f>
        <v>40</v>
      </c>
      <c r="AO4" s="11">
        <f>COLUMN()</f>
        <v>41</v>
      </c>
    </row>
    <row r="6" spans="1:42">
      <c r="A6" s="45" t="s">
        <v>54</v>
      </c>
      <c r="B6" s="46"/>
      <c r="C6" s="47"/>
      <c r="D6" s="46"/>
      <c r="E6" s="47"/>
      <c r="F6" s="47"/>
      <c r="G6" s="47"/>
      <c r="H6" s="47"/>
      <c r="I6" s="48"/>
      <c r="J6" s="49" t="s">
        <v>19</v>
      </c>
      <c r="K6" s="49" t="s">
        <v>19</v>
      </c>
      <c r="L6" s="49" t="s">
        <v>19</v>
      </c>
      <c r="M6" s="49" t="s">
        <v>19</v>
      </c>
      <c r="N6" s="49" t="s">
        <v>19</v>
      </c>
      <c r="O6" s="190" t="s">
        <v>19</v>
      </c>
      <c r="P6" s="49" t="s">
        <v>20</v>
      </c>
      <c r="Q6" s="49" t="s">
        <v>20</v>
      </c>
      <c r="R6" s="49" t="s">
        <v>20</v>
      </c>
      <c r="S6" s="49" t="s">
        <v>20</v>
      </c>
      <c r="T6" s="49" t="s">
        <v>20</v>
      </c>
      <c r="U6" s="190" t="s">
        <v>20</v>
      </c>
      <c r="V6" s="49" t="s">
        <v>21</v>
      </c>
      <c r="W6" s="49" t="s">
        <v>21</v>
      </c>
      <c r="X6" s="49" t="s">
        <v>21</v>
      </c>
      <c r="Y6" s="49" t="s">
        <v>21</v>
      </c>
      <c r="Z6" s="190" t="s">
        <v>21</v>
      </c>
      <c r="AA6" s="49" t="s">
        <v>22</v>
      </c>
      <c r="AB6" s="49" t="s">
        <v>22</v>
      </c>
      <c r="AC6" s="49" t="s">
        <v>22</v>
      </c>
      <c r="AD6" s="49" t="s">
        <v>22</v>
      </c>
      <c r="AE6" s="190" t="s">
        <v>22</v>
      </c>
      <c r="AF6" s="384" t="s">
        <v>97</v>
      </c>
      <c r="AG6" s="49" t="s">
        <v>97</v>
      </c>
      <c r="AH6" s="49" t="s">
        <v>97</v>
      </c>
      <c r="AI6" s="49" t="s">
        <v>97</v>
      </c>
      <c r="AJ6" s="190" t="s">
        <v>97</v>
      </c>
      <c r="AK6" s="384" t="s">
        <v>501</v>
      </c>
      <c r="AL6" s="49" t="s">
        <v>501</v>
      </c>
      <c r="AM6" s="49" t="s">
        <v>501</v>
      </c>
      <c r="AN6" s="49" t="s">
        <v>501</v>
      </c>
      <c r="AO6" s="782" t="s">
        <v>501</v>
      </c>
      <c r="AP6" s="6"/>
    </row>
    <row r="7" spans="1:42">
      <c r="A7" s="52" t="s">
        <v>209</v>
      </c>
      <c r="B7" s="53"/>
      <c r="C7" s="54"/>
      <c r="D7" s="53"/>
      <c r="E7" s="54"/>
      <c r="F7" s="54"/>
      <c r="G7" s="54"/>
      <c r="H7" s="191">
        <f>I7-1</f>
        <v>1997</v>
      </c>
      <c r="I7" s="191">
        <f>J7-1</f>
        <v>1998</v>
      </c>
      <c r="J7" s="191">
        <v>1999</v>
      </c>
      <c r="K7" s="192">
        <f t="shared" ref="K7:AO7" si="0">J7+1</f>
        <v>2000</v>
      </c>
      <c r="L7" s="192">
        <f t="shared" si="0"/>
        <v>2001</v>
      </c>
      <c r="M7" s="192">
        <f t="shared" si="0"/>
        <v>2002</v>
      </c>
      <c r="N7" s="192">
        <f t="shared" si="0"/>
        <v>2003</v>
      </c>
      <c r="O7" s="193">
        <f t="shared" si="0"/>
        <v>2004</v>
      </c>
      <c r="P7" s="192">
        <f t="shared" si="0"/>
        <v>2005</v>
      </c>
      <c r="Q7" s="192">
        <f t="shared" si="0"/>
        <v>2006</v>
      </c>
      <c r="R7" s="192">
        <f t="shared" si="0"/>
        <v>2007</v>
      </c>
      <c r="S7" s="192">
        <f t="shared" si="0"/>
        <v>2008</v>
      </c>
      <c r="T7" s="192">
        <f t="shared" si="0"/>
        <v>2009</v>
      </c>
      <c r="U7" s="193">
        <f t="shared" si="0"/>
        <v>2010</v>
      </c>
      <c r="V7" s="192">
        <f t="shared" si="0"/>
        <v>2011</v>
      </c>
      <c r="W7" s="192">
        <f t="shared" si="0"/>
        <v>2012</v>
      </c>
      <c r="X7" s="192">
        <f t="shared" si="0"/>
        <v>2013</v>
      </c>
      <c r="Y7" s="192">
        <f t="shared" si="0"/>
        <v>2014</v>
      </c>
      <c r="Z7" s="193">
        <f t="shared" si="0"/>
        <v>2015</v>
      </c>
      <c r="AA7" s="192">
        <f t="shared" si="0"/>
        <v>2016</v>
      </c>
      <c r="AB7" s="192">
        <f t="shared" si="0"/>
        <v>2017</v>
      </c>
      <c r="AC7" s="192">
        <f t="shared" si="0"/>
        <v>2018</v>
      </c>
      <c r="AD7" s="192">
        <f t="shared" si="0"/>
        <v>2019</v>
      </c>
      <c r="AE7" s="193">
        <f t="shared" si="0"/>
        <v>2020</v>
      </c>
      <c r="AF7" s="385">
        <f t="shared" si="0"/>
        <v>2021</v>
      </c>
      <c r="AG7" s="192">
        <f t="shared" si="0"/>
        <v>2022</v>
      </c>
      <c r="AH7" s="192">
        <f t="shared" si="0"/>
        <v>2023</v>
      </c>
      <c r="AI7" s="192">
        <f t="shared" si="0"/>
        <v>2024</v>
      </c>
      <c r="AJ7" s="193">
        <f t="shared" si="0"/>
        <v>2025</v>
      </c>
      <c r="AK7" s="385">
        <f t="shared" si="0"/>
        <v>2026</v>
      </c>
      <c r="AL7" s="192">
        <f t="shared" si="0"/>
        <v>2027</v>
      </c>
      <c r="AM7" s="192">
        <f t="shared" si="0"/>
        <v>2028</v>
      </c>
      <c r="AN7" s="192">
        <f t="shared" si="0"/>
        <v>2029</v>
      </c>
      <c r="AO7" s="193">
        <f t="shared" si="0"/>
        <v>2030</v>
      </c>
      <c r="AP7" s="6"/>
    </row>
    <row r="8" spans="1:42">
      <c r="A8" s="52" t="s">
        <v>55</v>
      </c>
      <c r="B8" s="53"/>
      <c r="C8" s="54"/>
      <c r="D8" s="53"/>
      <c r="E8" s="54"/>
      <c r="F8" s="54"/>
      <c r="G8" s="54"/>
      <c r="H8" s="194">
        <f t="shared" ref="H8:AO8" si="1">IF(INT(H7/4)=H7/4,366,365)</f>
        <v>365</v>
      </c>
      <c r="I8" s="194">
        <f t="shared" si="1"/>
        <v>365</v>
      </c>
      <c r="J8" s="194">
        <f t="shared" si="1"/>
        <v>365</v>
      </c>
      <c r="K8" s="194">
        <f t="shared" si="1"/>
        <v>366</v>
      </c>
      <c r="L8" s="194">
        <f t="shared" si="1"/>
        <v>365</v>
      </c>
      <c r="M8" s="194">
        <f t="shared" si="1"/>
        <v>365</v>
      </c>
      <c r="N8" s="194">
        <f t="shared" si="1"/>
        <v>365</v>
      </c>
      <c r="O8" s="195">
        <f t="shared" si="1"/>
        <v>366</v>
      </c>
      <c r="P8" s="194">
        <f t="shared" si="1"/>
        <v>365</v>
      </c>
      <c r="Q8" s="194">
        <f t="shared" si="1"/>
        <v>365</v>
      </c>
      <c r="R8" s="194">
        <f t="shared" si="1"/>
        <v>365</v>
      </c>
      <c r="S8" s="194">
        <f t="shared" si="1"/>
        <v>366</v>
      </c>
      <c r="T8" s="194">
        <f t="shared" si="1"/>
        <v>365</v>
      </c>
      <c r="U8" s="195">
        <f t="shared" si="1"/>
        <v>365</v>
      </c>
      <c r="V8" s="194">
        <f t="shared" si="1"/>
        <v>365</v>
      </c>
      <c r="W8" s="194">
        <f t="shared" si="1"/>
        <v>366</v>
      </c>
      <c r="X8" s="194">
        <f t="shared" si="1"/>
        <v>365</v>
      </c>
      <c r="Y8" s="194">
        <f t="shared" si="1"/>
        <v>365</v>
      </c>
      <c r="Z8" s="195">
        <f t="shared" si="1"/>
        <v>365</v>
      </c>
      <c r="AA8" s="194">
        <f t="shared" si="1"/>
        <v>366</v>
      </c>
      <c r="AB8" s="194">
        <f t="shared" si="1"/>
        <v>365</v>
      </c>
      <c r="AC8" s="194">
        <f t="shared" si="1"/>
        <v>365</v>
      </c>
      <c r="AD8" s="194">
        <f t="shared" si="1"/>
        <v>365</v>
      </c>
      <c r="AE8" s="195">
        <f t="shared" si="1"/>
        <v>366</v>
      </c>
      <c r="AF8" s="386">
        <f t="shared" si="1"/>
        <v>365</v>
      </c>
      <c r="AG8" s="194">
        <f t="shared" si="1"/>
        <v>365</v>
      </c>
      <c r="AH8" s="194">
        <f t="shared" si="1"/>
        <v>365</v>
      </c>
      <c r="AI8" s="194">
        <f t="shared" si="1"/>
        <v>366</v>
      </c>
      <c r="AJ8" s="195">
        <f t="shared" si="1"/>
        <v>365</v>
      </c>
      <c r="AK8" s="386">
        <f t="shared" si="1"/>
        <v>365</v>
      </c>
      <c r="AL8" s="194">
        <f t="shared" si="1"/>
        <v>365</v>
      </c>
      <c r="AM8" s="194">
        <f t="shared" si="1"/>
        <v>366</v>
      </c>
      <c r="AN8" s="194">
        <f t="shared" si="1"/>
        <v>365</v>
      </c>
      <c r="AO8" s="195">
        <f t="shared" si="1"/>
        <v>365</v>
      </c>
      <c r="AP8" s="6"/>
    </row>
    <row r="9" spans="1:42">
      <c r="A9" s="52" t="s">
        <v>24</v>
      </c>
      <c r="B9" s="53"/>
      <c r="C9" s="54"/>
      <c r="D9" s="53"/>
      <c r="E9" s="54"/>
      <c r="F9" s="54"/>
      <c r="G9" s="54"/>
      <c r="H9" s="191">
        <v>0</v>
      </c>
      <c r="I9" s="191">
        <v>0</v>
      </c>
      <c r="J9" s="191">
        <v>0</v>
      </c>
      <c r="K9" s="192">
        <f t="shared" ref="K9:AO9" si="2">J9+1</f>
        <v>1</v>
      </c>
      <c r="L9" s="192">
        <f t="shared" si="2"/>
        <v>2</v>
      </c>
      <c r="M9" s="192">
        <f t="shared" si="2"/>
        <v>3</v>
      </c>
      <c r="N9" s="192">
        <f t="shared" si="2"/>
        <v>4</v>
      </c>
      <c r="O9" s="193">
        <f t="shared" si="2"/>
        <v>5</v>
      </c>
      <c r="P9" s="192">
        <f t="shared" si="2"/>
        <v>6</v>
      </c>
      <c r="Q9" s="192">
        <f t="shared" si="2"/>
        <v>7</v>
      </c>
      <c r="R9" s="192">
        <f t="shared" si="2"/>
        <v>8</v>
      </c>
      <c r="S9" s="192">
        <f t="shared" si="2"/>
        <v>9</v>
      </c>
      <c r="T9" s="192">
        <f t="shared" si="2"/>
        <v>10</v>
      </c>
      <c r="U9" s="193">
        <f t="shared" si="2"/>
        <v>11</v>
      </c>
      <c r="V9" s="192">
        <f t="shared" si="2"/>
        <v>12</v>
      </c>
      <c r="W9" s="192">
        <f t="shared" si="2"/>
        <v>13</v>
      </c>
      <c r="X9" s="192">
        <f t="shared" si="2"/>
        <v>14</v>
      </c>
      <c r="Y9" s="192">
        <f t="shared" si="2"/>
        <v>15</v>
      </c>
      <c r="Z9" s="193">
        <f t="shared" si="2"/>
        <v>16</v>
      </c>
      <c r="AA9" s="192">
        <f t="shared" si="2"/>
        <v>17</v>
      </c>
      <c r="AB9" s="192">
        <f t="shared" si="2"/>
        <v>18</v>
      </c>
      <c r="AC9" s="192">
        <f t="shared" si="2"/>
        <v>19</v>
      </c>
      <c r="AD9" s="192">
        <f t="shared" si="2"/>
        <v>20</v>
      </c>
      <c r="AE9" s="193">
        <f t="shared" si="2"/>
        <v>21</v>
      </c>
      <c r="AF9" s="385">
        <f t="shared" si="2"/>
        <v>22</v>
      </c>
      <c r="AG9" s="192">
        <f t="shared" si="2"/>
        <v>23</v>
      </c>
      <c r="AH9" s="192">
        <f t="shared" si="2"/>
        <v>24</v>
      </c>
      <c r="AI9" s="192">
        <f t="shared" si="2"/>
        <v>25</v>
      </c>
      <c r="AJ9" s="193">
        <f t="shared" si="2"/>
        <v>26</v>
      </c>
      <c r="AK9" s="385">
        <f t="shared" si="2"/>
        <v>27</v>
      </c>
      <c r="AL9" s="192">
        <f t="shared" si="2"/>
        <v>28</v>
      </c>
      <c r="AM9" s="192">
        <f t="shared" si="2"/>
        <v>29</v>
      </c>
      <c r="AN9" s="192">
        <f t="shared" si="2"/>
        <v>30</v>
      </c>
      <c r="AO9" s="193">
        <f t="shared" si="2"/>
        <v>31</v>
      </c>
      <c r="AP9" s="6"/>
    </row>
    <row r="10" spans="1:42">
      <c r="A10" s="172" t="s">
        <v>647</v>
      </c>
      <c r="B10" s="72"/>
      <c r="C10" s="71"/>
      <c r="D10" s="72"/>
      <c r="E10" s="71"/>
      <c r="F10" s="71"/>
      <c r="G10" s="71"/>
      <c r="H10" s="71"/>
      <c r="I10" s="71"/>
      <c r="J10" s="71"/>
      <c r="K10" s="73"/>
      <c r="L10" s="73"/>
      <c r="M10" s="73"/>
      <c r="N10" s="73"/>
      <c r="O10" s="173"/>
      <c r="P10" s="73"/>
      <c r="Q10" s="73"/>
      <c r="R10" s="73"/>
      <c r="S10" s="73"/>
      <c r="T10" s="73"/>
      <c r="U10" s="173"/>
      <c r="V10" s="73"/>
      <c r="W10" s="73"/>
      <c r="X10" s="73"/>
      <c r="Y10" s="73"/>
      <c r="Z10" s="173"/>
      <c r="AA10" s="73"/>
      <c r="AB10" s="73"/>
      <c r="AC10" s="73"/>
      <c r="AD10" s="73"/>
      <c r="AE10" s="173"/>
      <c r="AF10" s="197"/>
      <c r="AG10" s="73"/>
      <c r="AH10" s="73"/>
      <c r="AI10" s="73"/>
      <c r="AJ10" s="173"/>
      <c r="AK10" s="73"/>
      <c r="AL10" s="73"/>
      <c r="AM10" s="73"/>
      <c r="AN10" s="73"/>
      <c r="AO10" s="173"/>
      <c r="AP10" s="6"/>
    </row>
    <row r="11" spans="1:42">
      <c r="A11">
        <f>ROW()</f>
        <v>11</v>
      </c>
      <c r="C11" t="s">
        <v>612</v>
      </c>
      <c r="AE11" s="783">
        <f>Inputs!AC31</f>
        <v>117.2</v>
      </c>
      <c r="AF11" s="522">
        <f>Inputs!AD31</f>
        <v>121.3</v>
      </c>
      <c r="AG11" s="522">
        <f>Inputs!AE31</f>
        <v>130.80000000000001</v>
      </c>
      <c r="AH11" s="522">
        <f>Inputs!AF31</f>
        <v>136.1</v>
      </c>
      <c r="AI11" s="522">
        <f>Inputs!AG31</f>
        <v>139.4</v>
      </c>
      <c r="AJ11" s="783">
        <f>Inputs!AH31</f>
        <v>142.48074</v>
      </c>
      <c r="AK11" s="522">
        <f>Inputs!AI31</f>
        <v>145.629564354</v>
      </c>
      <c r="AL11" s="522">
        <f>Inputs!AJ31</f>
        <v>148.84797772622341</v>
      </c>
      <c r="AM11" s="522">
        <f>Inputs!AK31</f>
        <v>152.13751803397295</v>
      </c>
      <c r="AN11" s="522">
        <f>Inputs!AL31</f>
        <v>155.49975718252375</v>
      </c>
      <c r="AO11" s="783">
        <f>Inputs!AM31</f>
        <v>158.93630181625753</v>
      </c>
    </row>
    <row r="12" spans="1:42">
      <c r="A12">
        <f>ROW()</f>
        <v>12</v>
      </c>
      <c r="C12" t="s">
        <v>613</v>
      </c>
      <c r="AE12" s="415"/>
      <c r="AF12" s="784">
        <f>AF11/AE11-1</f>
        <v>3.4982935153583528E-2</v>
      </c>
      <c r="AG12" s="784">
        <f t="shared" ref="AG12:AO12" si="3">AG11/AF11-1</f>
        <v>7.8318219291014124E-2</v>
      </c>
      <c r="AH12" s="784">
        <f t="shared" si="3"/>
        <v>4.0519877675840865E-2</v>
      </c>
      <c r="AI12" s="784">
        <f t="shared" si="3"/>
        <v>2.4246877296105973E-2</v>
      </c>
      <c r="AJ12" s="785">
        <f t="shared" si="3"/>
        <v>2.2100000000000009E-2</v>
      </c>
      <c r="AK12" s="784">
        <f t="shared" si="3"/>
        <v>2.2100000000000009E-2</v>
      </c>
      <c r="AL12" s="784">
        <f t="shared" si="3"/>
        <v>2.2100000000000009E-2</v>
      </c>
      <c r="AM12" s="784">
        <f t="shared" si="3"/>
        <v>2.2100000000000009E-2</v>
      </c>
      <c r="AN12" s="784">
        <f t="shared" si="3"/>
        <v>2.2100000000000009E-2</v>
      </c>
      <c r="AO12" s="785">
        <f t="shared" si="3"/>
        <v>2.2100000000000009E-2</v>
      </c>
    </row>
    <row r="13" spans="1:42">
      <c r="A13">
        <f>ROW()</f>
        <v>13</v>
      </c>
      <c r="C13" t="str">
        <f>Inputs!C33</f>
        <v>Inflation Factor (convert 31/12/2024 $ to nominal $)</v>
      </c>
      <c r="E13" s="307" t="s">
        <v>254</v>
      </c>
      <c r="F13" s="786">
        <f>Inputs!E30</f>
        <v>45657</v>
      </c>
      <c r="AE13" s="787">
        <f>Inputs!AC33</f>
        <v>0.84074605451936868</v>
      </c>
      <c r="AF13" s="523">
        <f>Inputs!AD33</f>
        <v>0.87015781922525104</v>
      </c>
      <c r="AG13" s="523">
        <f>Inputs!AE33</f>
        <v>0.93830703012912486</v>
      </c>
      <c r="AH13" s="523">
        <f>Inputs!AF33</f>
        <v>0.97632711621233847</v>
      </c>
      <c r="AI13" s="523">
        <f>Inputs!AG33</f>
        <v>1</v>
      </c>
      <c r="AJ13" s="787">
        <f>Inputs!AH33</f>
        <v>1.0221</v>
      </c>
      <c r="AK13" s="523">
        <f>Inputs!AI33</f>
        <v>1.04468841</v>
      </c>
      <c r="AL13" s="523">
        <f>Inputs!AJ33</f>
        <v>1.0677760238609999</v>
      </c>
      <c r="AM13" s="523">
        <f>Inputs!AK33</f>
        <v>1.0913738739883281</v>
      </c>
      <c r="AN13" s="523">
        <f>Inputs!AL33</f>
        <v>1.1154932366034702</v>
      </c>
      <c r="AO13" s="787">
        <f>Inputs!AM33</f>
        <v>1.1401456371324068</v>
      </c>
    </row>
    <row r="14" spans="1:42">
      <c r="A14">
        <f>ROW()</f>
        <v>14</v>
      </c>
      <c r="E14" s="307" t="s">
        <v>256</v>
      </c>
      <c r="F14" s="786" t="str">
        <f>Inputs!E33</f>
        <v>31/12/2024</v>
      </c>
      <c r="AE14" s="787"/>
      <c r="AF14" s="523"/>
      <c r="AG14" s="523"/>
      <c r="AH14" s="523"/>
      <c r="AI14" s="523"/>
      <c r="AJ14" s="787"/>
      <c r="AK14" s="523"/>
      <c r="AL14" s="523"/>
      <c r="AM14" s="523"/>
      <c r="AN14" s="523"/>
      <c r="AO14" s="787"/>
    </row>
    <row r="15" spans="1:42">
      <c r="A15">
        <f>ROW()</f>
        <v>15</v>
      </c>
      <c r="AE15" s="415"/>
      <c r="AJ15" s="415"/>
      <c r="AO15" s="415"/>
    </row>
    <row r="16" spans="1:42">
      <c r="A16" s="198" t="s">
        <v>648</v>
      </c>
      <c r="B16" s="199"/>
      <c r="C16" s="200"/>
      <c r="D16" s="199"/>
      <c r="E16" s="200"/>
      <c r="F16" s="200"/>
      <c r="G16" s="200"/>
      <c r="H16" s="200"/>
      <c r="I16" s="200"/>
      <c r="J16" s="201"/>
      <c r="K16" s="202"/>
      <c r="L16" s="201"/>
      <c r="M16" s="201"/>
      <c r="N16" s="201"/>
      <c r="O16" s="201"/>
      <c r="P16" s="202"/>
      <c r="Q16" s="201"/>
      <c r="R16" s="201"/>
      <c r="S16" s="201"/>
      <c r="T16" s="201"/>
      <c r="U16" s="203"/>
      <c r="V16" s="201"/>
      <c r="W16" s="201"/>
      <c r="X16" s="201"/>
      <c r="Y16" s="201"/>
      <c r="Z16" s="203"/>
      <c r="AA16" s="201"/>
      <c r="AB16" s="201"/>
      <c r="AC16" s="201"/>
      <c r="AD16" s="201"/>
      <c r="AE16" s="788"/>
      <c r="AF16" s="200"/>
      <c r="AG16" s="200"/>
      <c r="AH16" s="201" t="s">
        <v>449</v>
      </c>
      <c r="AI16" s="200"/>
      <c r="AJ16" s="788"/>
      <c r="AK16" s="200"/>
      <c r="AL16" s="200"/>
      <c r="AM16" s="201" t="s">
        <v>557</v>
      </c>
      <c r="AN16" s="200"/>
      <c r="AO16" s="788"/>
    </row>
    <row r="17" spans="1:41">
      <c r="A17">
        <f>ROW()</f>
        <v>17</v>
      </c>
      <c r="C17" t="s">
        <v>617</v>
      </c>
      <c r="AE17" s="415"/>
      <c r="AF17" s="980">
        <f>AF28*AF$13</f>
        <v>96.239454806312764</v>
      </c>
      <c r="AG17" s="980">
        <f>AG28*AG$13</f>
        <v>100.77417503586801</v>
      </c>
      <c r="AH17" s="980">
        <f>AH28*AH$13</f>
        <v>103.88120516499282</v>
      </c>
      <c r="AI17" s="980">
        <f>AI28*AI$13</f>
        <v>93.6</v>
      </c>
      <c r="AJ17" s="981">
        <f>AJ28*AJ$13</f>
        <v>97.712759999999989</v>
      </c>
      <c r="AK17" s="524"/>
      <c r="AL17" s="524"/>
      <c r="AM17" s="524"/>
      <c r="AN17" s="524"/>
      <c r="AO17" s="789"/>
    </row>
    <row r="18" spans="1:41">
      <c r="A18">
        <f>ROW()</f>
        <v>18</v>
      </c>
      <c r="C18" t="s">
        <v>651</v>
      </c>
      <c r="AE18" s="415"/>
      <c r="AF18" s="506"/>
      <c r="AG18" s="506"/>
      <c r="AH18" s="506"/>
      <c r="AI18" s="506"/>
      <c r="AJ18" s="790"/>
      <c r="AK18" s="524"/>
      <c r="AL18" s="524"/>
      <c r="AM18" s="524"/>
      <c r="AN18" s="524"/>
      <c r="AO18" s="789"/>
    </row>
    <row r="19" spans="1:41">
      <c r="A19">
        <f>ROW()</f>
        <v>19</v>
      </c>
      <c r="C19" s="294" t="s">
        <v>623</v>
      </c>
      <c r="AE19" s="415"/>
      <c r="AF19" s="980">
        <f t="shared" ref="AF19:AJ20" si="4">AF30*AF$13</f>
        <v>5.5690100430416072</v>
      </c>
      <c r="AG19" s="980">
        <f t="shared" si="4"/>
        <v>0.46915351506456243</v>
      </c>
      <c r="AH19" s="980">
        <f t="shared" si="4"/>
        <v>0.78106169296987082</v>
      </c>
      <c r="AI19" s="980">
        <f t="shared" si="4"/>
        <v>0</v>
      </c>
      <c r="AJ19" s="981">
        <f t="shared" si="4"/>
        <v>0</v>
      </c>
      <c r="AK19" s="524"/>
      <c r="AL19" s="524"/>
      <c r="AM19" s="524"/>
      <c r="AN19" s="524"/>
      <c r="AO19" s="789"/>
    </row>
    <row r="20" spans="1:41">
      <c r="A20">
        <f>ROW()</f>
        <v>20</v>
      </c>
      <c r="C20" s="294" t="s">
        <v>650</v>
      </c>
      <c r="AE20" s="415"/>
      <c r="AF20" s="980">
        <f t="shared" si="4"/>
        <v>0</v>
      </c>
      <c r="AG20" s="980">
        <f t="shared" si="4"/>
        <v>0</v>
      </c>
      <c r="AH20" s="980">
        <f t="shared" si="4"/>
        <v>0</v>
      </c>
      <c r="AI20" s="980">
        <f t="shared" si="4"/>
        <v>7.7</v>
      </c>
      <c r="AJ20" s="981">
        <f t="shared" si="4"/>
        <v>0</v>
      </c>
      <c r="AK20" s="524"/>
      <c r="AL20" s="524"/>
      <c r="AM20" s="524"/>
      <c r="AN20" s="524"/>
      <c r="AO20" s="789"/>
    </row>
    <row r="21" spans="1:41">
      <c r="A21">
        <f>ROW()</f>
        <v>21</v>
      </c>
      <c r="C21" t="s">
        <v>652</v>
      </c>
      <c r="AE21" s="415"/>
      <c r="AF21" s="517">
        <f>SUM(AF17:AF20)</f>
        <v>101.80846484935437</v>
      </c>
      <c r="AG21" s="517">
        <f>SUM(AG17:AG20)</f>
        <v>101.24332855093257</v>
      </c>
      <c r="AH21" s="517">
        <f>SUM(AH17:AH20)</f>
        <v>104.66226685796269</v>
      </c>
      <c r="AI21" s="517">
        <f>SUM(AI17:AI20)</f>
        <v>101.3</v>
      </c>
      <c r="AJ21" s="507">
        <f>SUM(AJ17:AJ20)</f>
        <v>97.712759999999989</v>
      </c>
      <c r="AK21" s="524"/>
      <c r="AL21" s="524"/>
      <c r="AM21" s="524"/>
      <c r="AN21" s="524"/>
      <c r="AO21" s="789"/>
    </row>
    <row r="22" spans="1:41">
      <c r="A22">
        <f>ROW()</f>
        <v>22</v>
      </c>
      <c r="C22" t="s">
        <v>618</v>
      </c>
      <c r="AE22" s="415"/>
      <c r="AF22" s="506"/>
      <c r="AG22" s="506"/>
      <c r="AH22" s="506"/>
      <c r="AI22" s="506"/>
      <c r="AJ22" s="790"/>
      <c r="AK22" s="524"/>
      <c r="AL22" s="524"/>
      <c r="AM22" s="524"/>
      <c r="AN22" s="524"/>
      <c r="AO22" s="789"/>
    </row>
    <row r="23" spans="1:41">
      <c r="A23">
        <f>ROW()</f>
        <v>23</v>
      </c>
      <c r="C23" s="294" t="s">
        <v>684</v>
      </c>
      <c r="AE23" s="415"/>
      <c r="AF23" s="982">
        <f t="shared" ref="AF23:AJ24" si="5">AF34*AF$13</f>
        <v>21.318866571018649</v>
      </c>
      <c r="AG23" s="982">
        <f t="shared" si="5"/>
        <v>22.050215208034434</v>
      </c>
      <c r="AH23" s="982">
        <f t="shared" si="5"/>
        <v>21.576829268292681</v>
      </c>
      <c r="AI23" s="982">
        <f t="shared" si="5"/>
        <v>16.5</v>
      </c>
      <c r="AJ23" s="983">
        <f t="shared" si="5"/>
        <v>16.3536</v>
      </c>
      <c r="AK23" s="524"/>
      <c r="AL23" s="524"/>
      <c r="AM23" s="524"/>
      <c r="AN23" s="524"/>
      <c r="AO23" s="789"/>
    </row>
    <row r="24" spans="1:41">
      <c r="A24">
        <f>ROW()</f>
        <v>24</v>
      </c>
      <c r="C24" s="294" t="s">
        <v>620</v>
      </c>
      <c r="AE24" s="415"/>
      <c r="AF24" s="982">
        <f t="shared" si="5"/>
        <v>8.9626255380200863</v>
      </c>
      <c r="AG24" s="982">
        <f t="shared" si="5"/>
        <v>7.8817790530846494</v>
      </c>
      <c r="AH24" s="982">
        <f t="shared" si="5"/>
        <v>8.2011477761836442</v>
      </c>
      <c r="AI24" s="982">
        <f t="shared" si="5"/>
        <v>1.2</v>
      </c>
      <c r="AJ24" s="983">
        <f t="shared" si="5"/>
        <v>2.55525</v>
      </c>
      <c r="AK24" s="524"/>
      <c r="AL24" s="524"/>
      <c r="AM24" s="524"/>
      <c r="AN24" s="524"/>
      <c r="AO24" s="789"/>
    </row>
    <row r="25" spans="1:41">
      <c r="A25">
        <f>ROW()</f>
        <v>25</v>
      </c>
      <c r="C25" t="s">
        <v>653</v>
      </c>
      <c r="AE25" s="415"/>
      <c r="AF25" s="517">
        <f t="shared" ref="AF25:AJ25" si="6">AF21-SUM(AF23:AF24)</f>
        <v>71.526972740315628</v>
      </c>
      <c r="AG25" s="517">
        <f t="shared" si="6"/>
        <v>71.311334289813487</v>
      </c>
      <c r="AH25" s="517">
        <f t="shared" si="6"/>
        <v>74.884289813486362</v>
      </c>
      <c r="AI25" s="517">
        <f t="shared" si="6"/>
        <v>83.6</v>
      </c>
      <c r="AJ25" s="507">
        <f t="shared" si="6"/>
        <v>78.803909999999988</v>
      </c>
      <c r="AK25" s="525"/>
      <c r="AL25" s="525"/>
      <c r="AM25" s="525"/>
      <c r="AN25" s="525"/>
      <c r="AO25" s="791"/>
    </row>
    <row r="26" spans="1:41">
      <c r="A26">
        <f>ROW()</f>
        <v>26</v>
      </c>
      <c r="AE26" s="415"/>
      <c r="AF26" s="792"/>
      <c r="AG26" s="792"/>
      <c r="AH26" s="792"/>
      <c r="AI26" s="792"/>
      <c r="AJ26" s="793"/>
      <c r="AO26" s="415"/>
    </row>
    <row r="27" spans="1:41">
      <c r="A27">
        <f>ROW()</f>
        <v>27</v>
      </c>
      <c r="AE27" s="415"/>
      <c r="AF27" s="200"/>
      <c r="AG27" s="200"/>
      <c r="AH27" s="794" t="str">
        <f>"AA5 [m$ "&amp;$F$14&amp;"]"</f>
        <v>AA5 [m$ 31/12/2024]</v>
      </c>
      <c r="AI27" s="200"/>
      <c r="AJ27" s="788"/>
      <c r="AK27" s="200"/>
      <c r="AL27" s="200"/>
      <c r="AM27" s="794" t="str">
        <f>"AA6 [m$ "&amp;$F$14&amp;"]"</f>
        <v>AA6 [m$ 31/12/2024]</v>
      </c>
      <c r="AN27" s="200"/>
      <c r="AO27" s="788"/>
    </row>
    <row r="28" spans="1:41">
      <c r="A28">
        <f>ROW()</f>
        <v>28</v>
      </c>
      <c r="C28" t="s">
        <v>617</v>
      </c>
      <c r="AE28" s="415"/>
      <c r="AF28" s="802">
        <v>110.6</v>
      </c>
      <c r="AG28" s="802">
        <v>107.4</v>
      </c>
      <c r="AH28" s="802">
        <v>106.4</v>
      </c>
      <c r="AI28" s="802">
        <v>93.6</v>
      </c>
      <c r="AJ28" s="1264">
        <v>95.6</v>
      </c>
      <c r="AO28" s="415"/>
    </row>
    <row r="29" spans="1:41">
      <c r="A29">
        <f>ROW()</f>
        <v>29</v>
      </c>
      <c r="C29" t="s">
        <v>651</v>
      </c>
      <c r="AE29" s="415"/>
      <c r="AF29" s="506"/>
      <c r="AG29" s="506"/>
      <c r="AH29" s="506"/>
      <c r="AI29" s="506"/>
      <c r="AJ29" s="790"/>
      <c r="AO29" s="415"/>
    </row>
    <row r="30" spans="1:41">
      <c r="A30">
        <f>ROW()</f>
        <v>30</v>
      </c>
      <c r="C30" s="294" t="s">
        <v>623</v>
      </c>
      <c r="AE30" s="415"/>
      <c r="AF30" s="802">
        <v>6.4</v>
      </c>
      <c r="AG30" s="802">
        <v>0.5</v>
      </c>
      <c r="AH30" s="802">
        <v>0.8</v>
      </c>
      <c r="AI30" s="802">
        <v>0</v>
      </c>
      <c r="AJ30" s="1264">
        <v>0</v>
      </c>
      <c r="AO30" s="415"/>
    </row>
    <row r="31" spans="1:41">
      <c r="A31">
        <f>ROW()</f>
        <v>31</v>
      </c>
      <c r="C31" s="294" t="s">
        <v>650</v>
      </c>
      <c r="AE31" s="415"/>
      <c r="AF31" s="802">
        <v>0</v>
      </c>
      <c r="AG31" s="802">
        <v>0</v>
      </c>
      <c r="AH31" s="802">
        <v>0</v>
      </c>
      <c r="AI31" s="802">
        <v>7.7</v>
      </c>
      <c r="AJ31" s="1264">
        <v>0</v>
      </c>
      <c r="AO31" s="415"/>
    </row>
    <row r="32" spans="1:41">
      <c r="A32">
        <f>ROW()</f>
        <v>32</v>
      </c>
      <c r="C32" t="s">
        <v>652</v>
      </c>
      <c r="AE32" s="415"/>
      <c r="AF32" s="517">
        <f>SUM(AF28:AF31)</f>
        <v>117</v>
      </c>
      <c r="AG32" s="517">
        <f>SUM(AG28:AG31)</f>
        <v>107.9</v>
      </c>
      <c r="AH32" s="517">
        <f>SUM(AH28:AH31)</f>
        <v>107.2</v>
      </c>
      <c r="AI32" s="517">
        <f>SUM(AI28:AI31)</f>
        <v>101.3</v>
      </c>
      <c r="AJ32" s="507">
        <f>SUM(AJ28:AJ31)</f>
        <v>95.6</v>
      </c>
      <c r="AO32" s="415"/>
    </row>
    <row r="33" spans="1:41">
      <c r="A33">
        <f>ROW()</f>
        <v>33</v>
      </c>
      <c r="C33" t="s">
        <v>618</v>
      </c>
      <c r="AE33" s="415"/>
      <c r="AF33" s="506"/>
      <c r="AG33" s="506"/>
      <c r="AH33" s="506"/>
      <c r="AI33" s="506"/>
      <c r="AJ33" s="790"/>
      <c r="AO33" s="415"/>
    </row>
    <row r="34" spans="1:41">
      <c r="A34">
        <f>ROW()</f>
        <v>34</v>
      </c>
      <c r="C34" s="294" t="s">
        <v>684</v>
      </c>
      <c r="AE34" s="415"/>
      <c r="AF34" s="802">
        <v>24.5</v>
      </c>
      <c r="AG34" s="802">
        <v>23.5</v>
      </c>
      <c r="AH34" s="802">
        <v>22.1</v>
      </c>
      <c r="AI34" s="802">
        <v>16.5</v>
      </c>
      <c r="AJ34" s="1264">
        <v>16</v>
      </c>
      <c r="AO34" s="415"/>
    </row>
    <row r="35" spans="1:41">
      <c r="A35">
        <f>ROW()</f>
        <v>35</v>
      </c>
      <c r="C35" s="294" t="s">
        <v>620</v>
      </c>
      <c r="AE35" s="415"/>
      <c r="AF35" s="802">
        <v>10.3</v>
      </c>
      <c r="AG35" s="802">
        <v>8.4</v>
      </c>
      <c r="AH35" s="802">
        <v>8.4</v>
      </c>
      <c r="AI35" s="802">
        <v>1.2</v>
      </c>
      <c r="AJ35" s="1264">
        <v>2.5</v>
      </c>
      <c r="AO35" s="415"/>
    </row>
    <row r="36" spans="1:41">
      <c r="A36">
        <f>ROW()</f>
        <v>36</v>
      </c>
      <c r="C36" t="s">
        <v>653</v>
      </c>
      <c r="AE36" s="415"/>
      <c r="AF36" s="517">
        <f t="shared" ref="AF36:AJ36" si="7">AF32-SUM(AF34:AF35)</f>
        <v>82.2</v>
      </c>
      <c r="AG36" s="517">
        <f t="shared" si="7"/>
        <v>76</v>
      </c>
      <c r="AH36" s="517">
        <f t="shared" si="7"/>
        <v>76.7</v>
      </c>
      <c r="AI36" s="517">
        <f t="shared" si="7"/>
        <v>83.6</v>
      </c>
      <c r="AJ36" s="507">
        <f t="shared" si="7"/>
        <v>77.099999999999994</v>
      </c>
      <c r="AK36" s="795"/>
      <c r="AL36" s="795"/>
      <c r="AM36" s="795"/>
      <c r="AN36" s="795"/>
      <c r="AO36" s="796"/>
    </row>
    <row r="37" spans="1:41">
      <c r="A37">
        <f>ROW()</f>
        <v>37</v>
      </c>
      <c r="AE37" s="415"/>
      <c r="AJ37" s="415"/>
      <c r="AO37" s="415"/>
    </row>
    <row r="38" spans="1:41">
      <c r="A38" s="198" t="s">
        <v>649</v>
      </c>
      <c r="B38" s="199"/>
      <c r="C38" s="200"/>
      <c r="D38" s="199"/>
      <c r="E38" s="200"/>
      <c r="F38" s="200"/>
      <c r="G38" s="200"/>
      <c r="H38" s="200"/>
      <c r="I38" s="200"/>
      <c r="J38" s="201"/>
      <c r="K38" s="202"/>
      <c r="L38" s="201"/>
      <c r="M38" s="201"/>
      <c r="N38" s="201"/>
      <c r="O38" s="201"/>
      <c r="P38" s="202"/>
      <c r="Q38" s="201"/>
      <c r="R38" s="201"/>
      <c r="S38" s="201"/>
      <c r="T38" s="201"/>
      <c r="U38" s="203"/>
      <c r="V38" s="201"/>
      <c r="W38" s="201"/>
      <c r="X38" s="201"/>
      <c r="Y38" s="201"/>
      <c r="Z38" s="203"/>
      <c r="AA38" s="201"/>
      <c r="AB38" s="201"/>
      <c r="AC38" s="201"/>
      <c r="AD38" s="201"/>
      <c r="AE38" s="788"/>
      <c r="AF38" s="200"/>
      <c r="AG38" s="200"/>
      <c r="AH38" s="201" t="s">
        <v>614</v>
      </c>
      <c r="AI38" s="200"/>
      <c r="AJ38" s="788"/>
      <c r="AK38" s="200"/>
      <c r="AL38" s="200"/>
      <c r="AM38" s="201" t="s">
        <v>615</v>
      </c>
      <c r="AN38" s="200"/>
      <c r="AO38" s="788"/>
    </row>
    <row r="39" spans="1:41">
      <c r="A39">
        <f>ROW()</f>
        <v>39</v>
      </c>
      <c r="C39" t="s">
        <v>621</v>
      </c>
      <c r="AE39" s="415"/>
      <c r="AF39" s="802">
        <v>95.152000000000001</v>
      </c>
      <c r="AG39" s="802">
        <v>96.837634269999995</v>
      </c>
      <c r="AH39" s="802">
        <v>104.32684894</v>
      </c>
      <c r="AI39" s="802">
        <v>117.10734311000002</v>
      </c>
      <c r="AJ39" s="797"/>
      <c r="AO39" s="415"/>
    </row>
    <row r="40" spans="1:41">
      <c r="A40">
        <f>ROW()</f>
        <v>40</v>
      </c>
      <c r="C40" t="s">
        <v>618</v>
      </c>
      <c r="AE40" s="415"/>
      <c r="AF40" s="506"/>
      <c r="AG40" s="506"/>
      <c r="AH40" s="506"/>
      <c r="AI40" s="506"/>
      <c r="AJ40" s="790"/>
      <c r="AO40" s="415"/>
    </row>
    <row r="41" spans="1:41">
      <c r="A41">
        <f>ROW()</f>
        <v>41</v>
      </c>
      <c r="C41" s="294" t="s">
        <v>684</v>
      </c>
      <c r="AE41" s="415"/>
      <c r="AF41" s="802">
        <v>23.2</v>
      </c>
      <c r="AG41" s="802">
        <v>24.04986177</v>
      </c>
      <c r="AH41" s="802">
        <v>25.182100219999999</v>
      </c>
      <c r="AI41" s="802">
        <v>24.623070219999999</v>
      </c>
      <c r="AJ41" s="797"/>
      <c r="AO41" s="415"/>
    </row>
    <row r="42" spans="1:41">
      <c r="A42">
        <f>ROW()</f>
        <v>42</v>
      </c>
      <c r="C42" s="294" t="s">
        <v>622</v>
      </c>
      <c r="AE42" s="415"/>
      <c r="AF42" s="802">
        <v>6.98</v>
      </c>
      <c r="AG42" s="802">
        <v>10.288070039999999</v>
      </c>
      <c r="AH42" s="802">
        <v>9.783243220000001</v>
      </c>
      <c r="AI42" s="802">
        <v>5.3142594600000015</v>
      </c>
      <c r="AJ42" s="797"/>
      <c r="AO42" s="415"/>
    </row>
    <row r="43" spans="1:41">
      <c r="A43">
        <f>ROW()</f>
        <v>43</v>
      </c>
      <c r="C43" t="s">
        <v>616</v>
      </c>
      <c r="AE43" s="415"/>
      <c r="AF43" s="517">
        <f>AF39-SUM(AF41:AF42)</f>
        <v>64.972000000000008</v>
      </c>
      <c r="AG43" s="517">
        <f t="shared" ref="AG43:AI43" si="8">AG39-SUM(AG41:AG42)</f>
        <v>62.499702459999995</v>
      </c>
      <c r="AH43" s="517">
        <f t="shared" si="8"/>
        <v>69.361505500000007</v>
      </c>
      <c r="AI43" s="517">
        <f t="shared" si="8"/>
        <v>87.170013430000012</v>
      </c>
      <c r="AJ43" s="1122">
        <f t="shared" ref="AJ43" si="9">AJ50*AJ$13</f>
        <v>82.381259999999997</v>
      </c>
      <c r="AK43" s="525"/>
      <c r="AL43" s="525"/>
      <c r="AM43" s="525"/>
      <c r="AN43" s="525"/>
      <c r="AO43" s="791"/>
    </row>
    <row r="44" spans="1:41">
      <c r="A44">
        <f>ROW()</f>
        <v>44</v>
      </c>
      <c r="AE44" s="415"/>
      <c r="AJ44" s="415"/>
      <c r="AO44" s="415"/>
    </row>
    <row r="45" spans="1:41">
      <c r="A45">
        <f>ROW()</f>
        <v>45</v>
      </c>
      <c r="AE45" s="415"/>
      <c r="AF45" s="200"/>
      <c r="AG45" s="200"/>
      <c r="AH45" s="794" t="str">
        <f>"AA5 [m$ "&amp;$F$14&amp;"]"</f>
        <v>AA5 [m$ 31/12/2024]</v>
      </c>
      <c r="AI45" s="200"/>
      <c r="AJ45" s="788"/>
      <c r="AK45" s="200"/>
      <c r="AL45" s="200"/>
      <c r="AM45" s="794" t="str">
        <f>"AA6 [m$ "&amp;$F$14&amp;"]"</f>
        <v>AA6 [m$ 31/12/2024]</v>
      </c>
      <c r="AN45" s="200"/>
      <c r="AO45" s="788"/>
    </row>
    <row r="46" spans="1:41">
      <c r="A46">
        <f>ROW()</f>
        <v>46</v>
      </c>
      <c r="C46" t="s">
        <v>621</v>
      </c>
      <c r="AE46" s="415"/>
      <c r="AF46" s="980">
        <f>AF39/AF$13</f>
        <v>109.35027864798022</v>
      </c>
      <c r="AG46" s="980">
        <f t="shared" ref="AG46:AI46" si="10">AG39/AG$13</f>
        <v>103.20463468836391</v>
      </c>
      <c r="AH46" s="980">
        <f t="shared" si="10"/>
        <v>106.85644924493756</v>
      </c>
      <c r="AI46" s="980">
        <f t="shared" si="10"/>
        <v>117.10734311000002</v>
      </c>
      <c r="AJ46" s="790"/>
      <c r="AO46" s="415"/>
    </row>
    <row r="47" spans="1:41">
      <c r="A47">
        <f>ROW()</f>
        <v>47</v>
      </c>
      <c r="C47" t="s">
        <v>618</v>
      </c>
      <c r="AE47" s="415"/>
      <c r="AF47" s="506"/>
      <c r="AG47" s="506"/>
      <c r="AH47" s="506"/>
      <c r="AI47" s="506"/>
      <c r="AJ47" s="790"/>
      <c r="AO47" s="415"/>
    </row>
    <row r="48" spans="1:41">
      <c r="A48">
        <f>ROW()</f>
        <v>48</v>
      </c>
      <c r="C48" s="294" t="s">
        <v>619</v>
      </c>
      <c r="AE48" s="415"/>
      <c r="AF48" s="980">
        <f t="shared" ref="AF48:AI48" si="11">AF41/AF$13</f>
        <v>26.661830173124486</v>
      </c>
      <c r="AG48" s="980">
        <f t="shared" si="11"/>
        <v>25.631121794633025</v>
      </c>
      <c r="AH48" s="980">
        <f t="shared" si="11"/>
        <v>25.792687514092581</v>
      </c>
      <c r="AI48" s="980">
        <f t="shared" si="11"/>
        <v>24.623070219999999</v>
      </c>
      <c r="AJ48" s="790"/>
      <c r="AO48" s="415"/>
    </row>
    <row r="49" spans="1:43">
      <c r="A49">
        <f>ROW()</f>
        <v>49</v>
      </c>
      <c r="C49" s="294" t="s">
        <v>622</v>
      </c>
      <c r="AE49" s="415"/>
      <c r="AF49" s="980">
        <f t="shared" ref="AF49:AI49" si="12">AF42/AF$13</f>
        <v>8.0215333882934878</v>
      </c>
      <c r="AG49" s="980">
        <f t="shared" si="12"/>
        <v>10.964502779633026</v>
      </c>
      <c r="AH49" s="980">
        <f t="shared" si="12"/>
        <v>10.020456317913302</v>
      </c>
      <c r="AI49" s="980">
        <f t="shared" si="12"/>
        <v>5.3142594600000015</v>
      </c>
      <c r="AJ49" s="790"/>
      <c r="AO49" s="415"/>
    </row>
    <row r="50" spans="1:43">
      <c r="A50">
        <f>ROW()</f>
        <v>50</v>
      </c>
      <c r="C50" t="s">
        <v>616</v>
      </c>
      <c r="AE50" s="415"/>
      <c r="AF50" s="1121">
        <f>AF46-SUM(AF48:AF49)</f>
        <v>74.666915086562241</v>
      </c>
      <c r="AG50" s="1121">
        <f t="shared" ref="AG50:AI50" si="13">AG46-SUM(AG48:AG49)</f>
        <v>66.609010114097856</v>
      </c>
      <c r="AH50" s="1121">
        <f t="shared" si="13"/>
        <v>71.043305412931687</v>
      </c>
      <c r="AI50" s="1121">
        <f t="shared" si="13"/>
        <v>87.170013430000012</v>
      </c>
      <c r="AJ50" s="1265">
        <v>80.599999999999994</v>
      </c>
      <c r="AK50" s="525"/>
      <c r="AL50" s="525"/>
      <c r="AM50" s="525"/>
      <c r="AN50" s="525"/>
      <c r="AO50" s="791"/>
    </row>
    <row r="51" spans="1:43">
      <c r="A51">
        <f>ROW()</f>
        <v>51</v>
      </c>
      <c r="AE51" s="415"/>
      <c r="AF51" s="506"/>
      <c r="AG51" s="506"/>
      <c r="AH51" s="506"/>
      <c r="AI51" s="506"/>
      <c r="AJ51" s="790"/>
      <c r="AK51" s="506">
        <f>AF43/AF13</f>
        <v>74.666915086562256</v>
      </c>
      <c r="AL51">
        <f>AG43/AG13</f>
        <v>66.609010114097856</v>
      </c>
      <c r="AM51">
        <f>AH43/AH13</f>
        <v>71.043305412931687</v>
      </c>
      <c r="AN51">
        <f>AI43/AI13</f>
        <v>87.170013430000012</v>
      </c>
      <c r="AO51" s="415">
        <f>AJ43/AJ13</f>
        <v>80.599999999999994</v>
      </c>
    </row>
    <row r="52" spans="1:43">
      <c r="A52" s="198" t="s">
        <v>624</v>
      </c>
      <c r="B52" s="199"/>
      <c r="C52" s="199"/>
      <c r="D52" s="199"/>
      <c r="E52" s="200"/>
      <c r="F52" s="200"/>
      <c r="G52" s="200"/>
      <c r="H52" s="200"/>
      <c r="I52" s="200"/>
      <c r="J52" s="201"/>
      <c r="K52" s="202"/>
      <c r="L52" s="201"/>
      <c r="M52" s="201"/>
      <c r="N52" s="201"/>
      <c r="O52" s="201"/>
      <c r="P52" s="202"/>
      <c r="Q52" s="201"/>
      <c r="R52" s="201"/>
      <c r="S52" s="201"/>
      <c r="T52" s="201"/>
      <c r="U52" s="203"/>
      <c r="V52" s="201"/>
      <c r="W52" s="201"/>
      <c r="X52" s="201"/>
      <c r="Y52" s="201"/>
      <c r="Z52" s="203"/>
      <c r="AA52" s="201"/>
      <c r="AB52" s="201"/>
      <c r="AC52" s="201"/>
      <c r="AD52" s="201"/>
      <c r="AE52" s="788"/>
      <c r="AF52" s="200"/>
      <c r="AG52" s="200"/>
      <c r="AH52" s="794" t="str">
        <f>"AA5 [m$ "&amp;$F$14&amp;"]"</f>
        <v>AA5 [m$ 31/12/2024]</v>
      </c>
      <c r="AI52" s="200"/>
      <c r="AJ52" s="788"/>
      <c r="AK52" s="200"/>
      <c r="AL52" s="200"/>
      <c r="AM52" s="794" t="str">
        <f>"AA6 [m$ "&amp;$F$14&amp;"]"</f>
        <v>AA6 [m$ 31/12/2024]</v>
      </c>
      <c r="AN52" s="200"/>
      <c r="AO52" s="788"/>
    </row>
    <row r="53" spans="1:43">
      <c r="A53">
        <f>ROW()</f>
        <v>53</v>
      </c>
      <c r="C53" t="s">
        <v>625</v>
      </c>
      <c r="AE53" s="415"/>
      <c r="AF53" s="506">
        <f>AF36-AF50</f>
        <v>7.5330849134377615</v>
      </c>
      <c r="AG53" s="506">
        <f>AG36-AG50</f>
        <v>9.3909898859021439</v>
      </c>
      <c r="AH53" s="506">
        <f>AH36-AH50</f>
        <v>5.6566945870683156</v>
      </c>
      <c r="AI53" s="506">
        <f>AI36-AI50</f>
        <v>-3.5700134300000173</v>
      </c>
      <c r="AJ53" s="984">
        <f>(AJ36-AJ50)*0</f>
        <v>0</v>
      </c>
      <c r="AO53" s="415"/>
    </row>
    <row r="54" spans="1:43">
      <c r="A54">
        <f>ROW()</f>
        <v>54</v>
      </c>
      <c r="C54" t="s">
        <v>626</v>
      </c>
      <c r="AE54" s="415"/>
      <c r="AF54" s="506">
        <f>(AF36-AF50)</f>
        <v>7.5330849134377615</v>
      </c>
      <c r="AG54" s="506">
        <f>(AG36-AG50)-(AF36-AF50)</f>
        <v>1.8579049724643824</v>
      </c>
      <c r="AH54" s="506">
        <f>(AH36-AH50)-(AG36-AG50)</f>
        <v>-3.7342952988338283</v>
      </c>
      <c r="AI54" s="506">
        <f>(AI36-AI50)-(AH36-AH50)</f>
        <v>-9.2267080170683329</v>
      </c>
      <c r="AJ54" s="985">
        <f>ROUND((AJ36-AJ50)-(AI36-AI50),0)*0</f>
        <v>0</v>
      </c>
      <c r="AO54" s="415"/>
    </row>
    <row r="55" spans="1:43">
      <c r="A55">
        <f>ROW()</f>
        <v>55</v>
      </c>
      <c r="AE55" s="415"/>
      <c r="AJ55" s="415"/>
      <c r="AO55" s="415"/>
    </row>
    <row r="56" spans="1:43">
      <c r="A56" s="198" t="s">
        <v>627</v>
      </c>
      <c r="B56" s="199"/>
      <c r="C56" s="200"/>
      <c r="D56" s="199"/>
      <c r="E56" s="200"/>
      <c r="F56" s="200"/>
      <c r="G56" s="200"/>
      <c r="H56" s="200"/>
      <c r="I56" s="200"/>
      <c r="J56" s="201"/>
      <c r="K56" s="202"/>
      <c r="L56" s="201"/>
      <c r="M56" s="201"/>
      <c r="N56" s="201"/>
      <c r="O56" s="201"/>
      <c r="P56" s="202"/>
      <c r="Q56" s="201"/>
      <c r="R56" s="201"/>
      <c r="S56" s="201"/>
      <c r="T56" s="201"/>
      <c r="U56" s="203"/>
      <c r="V56" s="201"/>
      <c r="W56" s="201"/>
      <c r="X56" s="201"/>
      <c r="Y56" s="201"/>
      <c r="Z56" s="203"/>
      <c r="AA56" s="201"/>
      <c r="AB56" s="201"/>
      <c r="AC56" s="201"/>
      <c r="AD56" s="201"/>
      <c r="AE56" s="788"/>
      <c r="AF56" s="200"/>
      <c r="AG56" s="200"/>
      <c r="AH56" s="794" t="str">
        <f>"AA5 [m$ "&amp;$F$14&amp;"]"</f>
        <v>AA5 [m$ 31/12/2024]</v>
      </c>
      <c r="AI56" s="200"/>
      <c r="AJ56" s="788"/>
      <c r="AK56" s="200"/>
      <c r="AL56" s="200"/>
      <c r="AM56" s="794" t="str">
        <f>"AA6 [m$ "&amp;$F$14&amp;"]"</f>
        <v>AA6 [m$ 31/12/2024]</v>
      </c>
      <c r="AN56" s="200"/>
      <c r="AO56" s="788"/>
    </row>
    <row r="57" spans="1:43">
      <c r="A57">
        <f>ROW()</f>
        <v>57</v>
      </c>
      <c r="C57" t="s">
        <v>628</v>
      </c>
      <c r="AE57" s="415"/>
      <c r="AJ57" s="415"/>
      <c r="AO57" s="415"/>
    </row>
    <row r="58" spans="1:43">
      <c r="A58">
        <f>ROW()</f>
        <v>58</v>
      </c>
      <c r="C58" t="s">
        <v>629</v>
      </c>
      <c r="AE58" s="415"/>
      <c r="AF58" s="798"/>
      <c r="AG58" s="506">
        <f>AF$54</f>
        <v>7.5330849134377615</v>
      </c>
      <c r="AH58" s="506">
        <f>AG58</f>
        <v>7.5330849134377615</v>
      </c>
      <c r="AI58" s="506">
        <f t="shared" ref="AI58:AO62" si="14">AH58</f>
        <v>7.5330849134377615</v>
      </c>
      <c r="AJ58" s="790">
        <f t="shared" si="14"/>
        <v>7.5330849134377615</v>
      </c>
      <c r="AK58" s="506">
        <f t="shared" si="14"/>
        <v>7.5330849134377615</v>
      </c>
      <c r="AL58" s="799"/>
      <c r="AM58" s="799"/>
      <c r="AN58" s="799"/>
      <c r="AO58" s="800"/>
      <c r="AP58" s="506"/>
      <c r="AQ58" s="506"/>
    </row>
    <row r="59" spans="1:43">
      <c r="A59">
        <f>ROW()</f>
        <v>59</v>
      </c>
      <c r="C59" t="s">
        <v>630</v>
      </c>
      <c r="AE59" s="415"/>
      <c r="AF59" s="798"/>
      <c r="AG59" s="799"/>
      <c r="AH59" s="506">
        <f>AG$54</f>
        <v>1.8579049724643824</v>
      </c>
      <c r="AI59" s="506">
        <f t="shared" si="14"/>
        <v>1.8579049724643824</v>
      </c>
      <c r="AJ59" s="790">
        <f t="shared" si="14"/>
        <v>1.8579049724643824</v>
      </c>
      <c r="AK59" s="506">
        <f t="shared" si="14"/>
        <v>1.8579049724643824</v>
      </c>
      <c r="AL59" s="506">
        <f t="shared" si="14"/>
        <v>1.8579049724643824</v>
      </c>
      <c r="AM59" s="799"/>
      <c r="AN59" s="799"/>
      <c r="AO59" s="800"/>
      <c r="AP59" s="506"/>
      <c r="AQ59" s="506"/>
    </row>
    <row r="60" spans="1:43">
      <c r="A60">
        <f>ROW()</f>
        <v>60</v>
      </c>
      <c r="C60" t="s">
        <v>631</v>
      </c>
      <c r="AE60" s="415"/>
      <c r="AF60" s="798"/>
      <c r="AG60" s="799"/>
      <c r="AH60" s="799"/>
      <c r="AI60" s="506">
        <f>AH$54</f>
        <v>-3.7342952988338283</v>
      </c>
      <c r="AJ60" s="790">
        <f t="shared" si="14"/>
        <v>-3.7342952988338283</v>
      </c>
      <c r="AK60" s="506">
        <f t="shared" si="14"/>
        <v>-3.7342952988338283</v>
      </c>
      <c r="AL60" s="506">
        <f t="shared" si="14"/>
        <v>-3.7342952988338283</v>
      </c>
      <c r="AM60" s="506">
        <f t="shared" si="14"/>
        <v>-3.7342952988338283</v>
      </c>
      <c r="AN60" s="799"/>
      <c r="AO60" s="800"/>
      <c r="AP60" s="506"/>
      <c r="AQ60" s="506"/>
    </row>
    <row r="61" spans="1:43">
      <c r="A61">
        <f>ROW()</f>
        <v>61</v>
      </c>
      <c r="C61" t="s">
        <v>632</v>
      </c>
      <c r="AE61" s="415"/>
      <c r="AF61" s="798"/>
      <c r="AG61" s="799"/>
      <c r="AH61" s="799"/>
      <c r="AI61" s="799"/>
      <c r="AJ61" s="790">
        <f>AI$54</f>
        <v>-9.2267080170683329</v>
      </c>
      <c r="AK61" s="506">
        <f t="shared" si="14"/>
        <v>-9.2267080170683329</v>
      </c>
      <c r="AL61" s="506">
        <f t="shared" si="14"/>
        <v>-9.2267080170683329</v>
      </c>
      <c r="AM61" s="506">
        <f t="shared" si="14"/>
        <v>-9.2267080170683329</v>
      </c>
      <c r="AN61" s="506">
        <f t="shared" si="14"/>
        <v>-9.2267080170683329</v>
      </c>
      <c r="AO61" s="800"/>
      <c r="AP61" s="506"/>
      <c r="AQ61" s="506"/>
    </row>
    <row r="62" spans="1:43">
      <c r="A62">
        <f>ROW()</f>
        <v>62</v>
      </c>
      <c r="C62" t="s">
        <v>633</v>
      </c>
      <c r="AE62" s="415"/>
      <c r="AF62" s="798"/>
      <c r="AG62" s="799"/>
      <c r="AH62" s="799"/>
      <c r="AI62" s="799"/>
      <c r="AJ62" s="800"/>
      <c r="AK62" s="506">
        <f>AJ$54</f>
        <v>0</v>
      </c>
      <c r="AL62" s="506">
        <f t="shared" si="14"/>
        <v>0</v>
      </c>
      <c r="AM62" s="506">
        <f t="shared" si="14"/>
        <v>0</v>
      </c>
      <c r="AN62" s="506">
        <f t="shared" si="14"/>
        <v>0</v>
      </c>
      <c r="AO62" s="790">
        <f t="shared" si="14"/>
        <v>0</v>
      </c>
      <c r="AP62" s="506"/>
      <c r="AQ62" s="506"/>
    </row>
    <row r="63" spans="1:43">
      <c r="A63">
        <f>ROW()</f>
        <v>63</v>
      </c>
      <c r="C63" t="s">
        <v>634</v>
      </c>
      <c r="AE63" s="415"/>
      <c r="AF63" s="1100"/>
      <c r="AG63" s="1101"/>
      <c r="AH63" s="1101"/>
      <c r="AI63" s="1101"/>
      <c r="AJ63" s="1102"/>
      <c r="AK63" s="1103">
        <f>SUM(AK58:AK62)</f>
        <v>-3.5700134300000173</v>
      </c>
      <c r="AL63" s="801">
        <f t="shared" ref="AL63:AO63" si="15">SUM(AL58:AL62)</f>
        <v>-11.103098343437779</v>
      </c>
      <c r="AM63" s="801">
        <f t="shared" si="15"/>
        <v>-12.961003315902161</v>
      </c>
      <c r="AN63" s="801">
        <f t="shared" si="15"/>
        <v>-9.2267080170683329</v>
      </c>
      <c r="AO63" s="1105">
        <f t="shared" si="15"/>
        <v>0</v>
      </c>
      <c r="AP63" s="506"/>
    </row>
    <row r="64" spans="1:43">
      <c r="A64">
        <f>ROW()</f>
        <v>64</v>
      </c>
      <c r="AE64" s="415"/>
      <c r="AG64" s="506"/>
      <c r="AH64" s="506"/>
      <c r="AI64" s="506"/>
      <c r="AJ64" s="790"/>
      <c r="AK64" s="1104"/>
      <c r="AO64" s="415"/>
    </row>
    <row r="65" spans="1:41">
      <c r="A65">
        <f>ROW()</f>
        <v>65</v>
      </c>
      <c r="C65" t="s">
        <v>753</v>
      </c>
      <c r="AE65" s="415"/>
      <c r="AG65" s="506"/>
      <c r="AH65" s="506"/>
      <c r="AI65" s="506"/>
      <c r="AJ65" s="790"/>
      <c r="AK65" s="1104"/>
      <c r="AO65" s="790">
        <f>SUM(AK63:AO63)</f>
        <v>-36.86082310640829</v>
      </c>
    </row>
  </sheetData>
  <sheetProtection algorithmName="SHA-512" hashValue="6wKKFw17lnJD0bMgaluBI4Ud8khXzUAN8y6BzMpcIPwwJ5/yRgDkomZWPmbx/4I5+p5aBvQDns43tXfnmZmSxQ==" saltValue="evz+urNCvYV/UsJ1Pqu5Dg==" spinCount="100000" sheet="1" objects="1" scenarios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&amp;R[ERA DBNGP Tariff Model - Public]</oddHeader>
    <oddFooter>&amp;L[&amp;A]&amp;C18 Dec 2025&amp;R&amp;P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4ECF8-3AAC-41FB-A89E-9592856F3155}">
  <sheetPr codeName="Sheet25">
    <tabColor theme="9"/>
    <outlinePr summaryBelow="0"/>
    <pageSetUpPr fitToPage="1"/>
  </sheetPr>
  <dimension ref="A1:BQ146"/>
  <sheetViews>
    <sheetView showGridLines="0" zoomScale="80" zoomScaleNormal="80" workbookViewId="0">
      <pane xSplit="5" ySplit="8" topLeftCell="W9" activePane="bottomRight" state="frozen"/>
      <selection pane="topRight" activeCell="F1" sqref="F1"/>
      <selection pane="bottomLeft" activeCell="A9" sqref="A9"/>
      <selection pane="bottomRight" activeCell="AR10" sqref="AR10"/>
    </sheetView>
  </sheetViews>
  <sheetFormatPr defaultRowHeight="15" outlineLevelRow="2" outlineLevelCol="1"/>
  <cols>
    <col min="1" max="1" width="5.28515625" customWidth="1"/>
    <col min="2" max="2" width="2.28515625" customWidth="1"/>
    <col min="3" max="3" width="24" customWidth="1"/>
    <col min="4" max="4" width="11.140625" customWidth="1"/>
    <col min="5" max="5" width="18.28515625" customWidth="1"/>
    <col min="6" max="10" width="11.140625" hidden="1" customWidth="1" outlineLevel="1"/>
    <col min="11" max="29" width="9" hidden="1" customWidth="1" outlineLevel="1"/>
    <col min="30" max="30" width="10.7109375" customWidth="1" collapsed="1"/>
    <col min="31" max="34" width="12" customWidth="1"/>
    <col min="35" max="39" width="11.42578125" customWidth="1"/>
  </cols>
  <sheetData>
    <row r="1" spans="1:69" s="6" customFormat="1" ht="23.25">
      <c r="A1" s="349" t="str">
        <f>Main!A1</f>
        <v>ERA, DBNGP Tariff Model, Final Decision, December 2025</v>
      </c>
    </row>
    <row r="2" spans="1:69" s="6" customFormat="1" ht="15.75">
      <c r="A2" s="464" t="str">
        <f ca="1">MID(CELL("filename",A1),FIND("]",CELL("filename",A1))+1,256)</f>
        <v>RebateableServices</v>
      </c>
      <c r="AD2" s="433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</row>
    <row r="3" spans="1:69" s="11" customFormat="1" ht="12.75">
      <c r="A3" s="11" t="s">
        <v>18</v>
      </c>
      <c r="B3" s="11">
        <f>COLUMN()</f>
        <v>2</v>
      </c>
      <c r="C3" s="11">
        <f>COLUMN()</f>
        <v>3</v>
      </c>
      <c r="D3" s="11">
        <f>COLUMN()</f>
        <v>4</v>
      </c>
      <c r="E3" s="11">
        <f>COLUMN()</f>
        <v>5</v>
      </c>
      <c r="F3" s="11">
        <f>COLUMN()</f>
        <v>6</v>
      </c>
      <c r="G3" s="11">
        <f>COLUMN()</f>
        <v>7</v>
      </c>
      <c r="H3" s="11">
        <f>COLUMN()</f>
        <v>8</v>
      </c>
      <c r="I3" s="11">
        <f>COLUMN()</f>
        <v>9</v>
      </c>
      <c r="J3" s="11">
        <f>COLUMN()</f>
        <v>10</v>
      </c>
      <c r="K3" s="11">
        <f>COLUMN()</f>
        <v>11</v>
      </c>
      <c r="L3" s="11">
        <f>COLUMN()</f>
        <v>12</v>
      </c>
      <c r="M3" s="11">
        <f>COLUMN()</f>
        <v>13</v>
      </c>
      <c r="N3" s="11">
        <f>COLUMN()</f>
        <v>14</v>
      </c>
      <c r="Q3" s="11">
        <f>COLUMN()</f>
        <v>17</v>
      </c>
      <c r="R3" s="11">
        <f>COLUMN()</f>
        <v>18</v>
      </c>
      <c r="S3" s="11">
        <f>COLUMN()</f>
        <v>19</v>
      </c>
      <c r="T3" s="11">
        <f>COLUMN()</f>
        <v>20</v>
      </c>
      <c r="U3" s="11">
        <f>COLUMN()</f>
        <v>21</v>
      </c>
      <c r="V3" s="11">
        <f>COLUMN()</f>
        <v>22</v>
      </c>
      <c r="W3" s="11">
        <f>COLUMN()</f>
        <v>23</v>
      </c>
      <c r="X3" s="11">
        <f>COLUMN()</f>
        <v>24</v>
      </c>
      <c r="Y3" s="11">
        <f>COLUMN()</f>
        <v>25</v>
      </c>
      <c r="Z3" s="11">
        <f>COLUMN()</f>
        <v>26</v>
      </c>
      <c r="AA3" s="11">
        <f>COLUMN()</f>
        <v>27</v>
      </c>
      <c r="AB3" s="11">
        <f>COLUMN()</f>
        <v>28</v>
      </c>
      <c r="AC3" s="11">
        <f>COLUMN()</f>
        <v>29</v>
      </c>
      <c r="AD3" s="11">
        <f>COLUMN()</f>
        <v>30</v>
      </c>
      <c r="AE3" s="11">
        <f>COLUMN()</f>
        <v>31</v>
      </c>
      <c r="AF3" s="11">
        <f>COLUMN()</f>
        <v>32</v>
      </c>
      <c r="AG3" s="11">
        <f>COLUMN()</f>
        <v>33</v>
      </c>
      <c r="AH3" s="11">
        <f>COLUMN()</f>
        <v>34</v>
      </c>
      <c r="AI3" s="11">
        <f>COLUMN()</f>
        <v>35</v>
      </c>
      <c r="AJ3" s="11">
        <f>COLUMN()</f>
        <v>36</v>
      </c>
      <c r="AK3" s="11">
        <f>COLUMN()</f>
        <v>37</v>
      </c>
      <c r="AL3" s="11">
        <f>COLUMN()</f>
        <v>38</v>
      </c>
      <c r="AM3" s="11">
        <f>COLUMN()</f>
        <v>39</v>
      </c>
    </row>
    <row r="4" spans="1:69" s="11" customFormat="1" ht="12.75"/>
    <row r="5" spans="1:69" s="6" customFormat="1" ht="12.75">
      <c r="A5" s="45" t="s">
        <v>54</v>
      </c>
      <c r="B5" s="46"/>
      <c r="C5" s="47"/>
      <c r="D5" s="47"/>
      <c r="E5" s="47"/>
      <c r="F5" s="47"/>
      <c r="G5" s="48"/>
      <c r="H5" s="49"/>
      <c r="I5" s="50" t="str">
        <f>Inputs!I$5</f>
        <v>AA1</v>
      </c>
      <c r="J5" s="50" t="str">
        <f>Inputs!J$5</f>
        <v>AA1</v>
      </c>
      <c r="K5" s="50" t="str">
        <f>Inputs!K$5</f>
        <v>AA1</v>
      </c>
      <c r="L5" s="50" t="str">
        <f>Inputs!L$5</f>
        <v>AA1</v>
      </c>
      <c r="M5" s="51" t="str">
        <f>Inputs!M$5</f>
        <v>AA1</v>
      </c>
      <c r="N5" s="50" t="str">
        <f>Inputs!N$5</f>
        <v>AA2</v>
      </c>
      <c r="O5" s="50" t="str">
        <f>Inputs!O$5</f>
        <v>AA2</v>
      </c>
      <c r="P5" s="50" t="str">
        <f>Inputs!P$5</f>
        <v>AA2</v>
      </c>
      <c r="Q5" s="50" t="str">
        <f>Inputs!Q$5</f>
        <v>AA2</v>
      </c>
      <c r="R5" s="50" t="str">
        <f>Inputs!R$5</f>
        <v>AA2</v>
      </c>
      <c r="S5" s="51" t="str">
        <f>Inputs!S$5</f>
        <v>AA2</v>
      </c>
      <c r="T5" s="50" t="str">
        <f>Inputs!T$5</f>
        <v>AA3</v>
      </c>
      <c r="U5" s="50" t="str">
        <f>Inputs!U$5</f>
        <v>AA3</v>
      </c>
      <c r="V5" s="50" t="str">
        <f>Inputs!V$5</f>
        <v>AA3</v>
      </c>
      <c r="W5" s="50" t="str">
        <f>Inputs!W$5</f>
        <v>AA3</v>
      </c>
      <c r="X5" s="51" t="str">
        <f>Inputs!X$5</f>
        <v>AA3</v>
      </c>
      <c r="Y5" s="50" t="str">
        <f>Inputs!Y$5</f>
        <v>AA4</v>
      </c>
      <c r="Z5" s="50" t="str">
        <f>Inputs!Z$5</f>
        <v>AA4</v>
      </c>
      <c r="AA5" s="50" t="str">
        <f>Inputs!AA$5</f>
        <v>AA4</v>
      </c>
      <c r="AB5" s="50" t="str">
        <f>Inputs!AB$5</f>
        <v>AA4</v>
      </c>
      <c r="AC5" s="51" t="str">
        <f>Inputs!AC$5</f>
        <v>AA4</v>
      </c>
      <c r="AD5" s="50" t="str">
        <f>Inputs!AD$5</f>
        <v>AA5</v>
      </c>
      <c r="AE5" s="50" t="str">
        <f>Inputs!AE$5</f>
        <v>AA5</v>
      </c>
      <c r="AF5" s="50" t="str">
        <f>Inputs!AF$5</f>
        <v>AA5</v>
      </c>
      <c r="AG5" s="50" t="str">
        <f>Inputs!AG$5</f>
        <v>AA5</v>
      </c>
      <c r="AH5" s="51" t="str">
        <f>Inputs!AH$5</f>
        <v>AA5</v>
      </c>
      <c r="AI5" s="50" t="str">
        <f>Inputs!AI$5</f>
        <v>AA6</v>
      </c>
      <c r="AJ5" s="50" t="str">
        <f>Inputs!AJ$5</f>
        <v>AA6</v>
      </c>
      <c r="AK5" s="50" t="str">
        <f>Inputs!AK$5</f>
        <v>AA6</v>
      </c>
      <c r="AL5" s="50" t="str">
        <f>Inputs!AL$5</f>
        <v>AA6</v>
      </c>
      <c r="AM5" s="51" t="str">
        <f>Inputs!AM$5</f>
        <v>AA6</v>
      </c>
    </row>
    <row r="6" spans="1:69" s="6" customFormat="1" ht="12.75">
      <c r="A6" s="52" t="s">
        <v>23</v>
      </c>
      <c r="B6" s="53"/>
      <c r="C6" s="54"/>
      <c r="D6" s="54"/>
      <c r="E6" s="54"/>
      <c r="F6" s="54"/>
      <c r="G6" s="55"/>
      <c r="H6" s="56">
        <f>Inputs!H$6</f>
        <v>1999</v>
      </c>
      <c r="I6" s="56">
        <f>Inputs!I$6</f>
        <v>2000</v>
      </c>
      <c r="J6" s="56">
        <f>Inputs!J$6</f>
        <v>2001</v>
      </c>
      <c r="K6" s="56">
        <f>Inputs!K$6</f>
        <v>2002</v>
      </c>
      <c r="L6" s="56">
        <f>Inputs!L$6</f>
        <v>2003</v>
      </c>
      <c r="M6" s="57">
        <f>Inputs!M$6</f>
        <v>2004</v>
      </c>
      <c r="N6" s="56">
        <f>Inputs!N$6</f>
        <v>2005</v>
      </c>
      <c r="O6" s="56">
        <f>Inputs!O$6</f>
        <v>2006</v>
      </c>
      <c r="P6" s="56">
        <f>Inputs!P$6</f>
        <v>2007</v>
      </c>
      <c r="Q6" s="56">
        <f>Inputs!Q$6</f>
        <v>2008</v>
      </c>
      <c r="R6" s="56">
        <f>Inputs!R$6</f>
        <v>2009</v>
      </c>
      <c r="S6" s="57">
        <f>Inputs!S$6</f>
        <v>2010</v>
      </c>
      <c r="T6" s="56">
        <f>Inputs!T$6</f>
        <v>2011</v>
      </c>
      <c r="U6" s="56">
        <f>Inputs!U$6</f>
        <v>2012</v>
      </c>
      <c r="V6" s="56">
        <f>Inputs!V$6</f>
        <v>2013</v>
      </c>
      <c r="W6" s="56">
        <f>Inputs!W$6</f>
        <v>2014</v>
      </c>
      <c r="X6" s="57">
        <f>Inputs!X$6</f>
        <v>2015</v>
      </c>
      <c r="Y6" s="56">
        <f>Inputs!Y$6</f>
        <v>2016</v>
      </c>
      <c r="Z6" s="56">
        <f>Inputs!Z$6</f>
        <v>2017</v>
      </c>
      <c r="AA6" s="56">
        <f>Inputs!AA$6</f>
        <v>2018</v>
      </c>
      <c r="AB6" s="56">
        <f>Inputs!AB$6</f>
        <v>2019</v>
      </c>
      <c r="AC6" s="57">
        <f>Inputs!AC$6</f>
        <v>2020</v>
      </c>
      <c r="AD6" s="56">
        <f>Inputs!AD$6</f>
        <v>2021</v>
      </c>
      <c r="AE6" s="56">
        <f>Inputs!AE$6</f>
        <v>2022</v>
      </c>
      <c r="AF6" s="56">
        <f>Inputs!AF$6</f>
        <v>2023</v>
      </c>
      <c r="AG6" s="56">
        <f>Inputs!AG$6</f>
        <v>2024</v>
      </c>
      <c r="AH6" s="57">
        <f>Inputs!AH$6</f>
        <v>2025</v>
      </c>
      <c r="AI6" s="56">
        <f>Inputs!AI$6</f>
        <v>2026</v>
      </c>
      <c r="AJ6" s="56">
        <f>Inputs!AJ$6</f>
        <v>2027</v>
      </c>
      <c r="AK6" s="56">
        <f>Inputs!AK$6</f>
        <v>2028</v>
      </c>
      <c r="AL6" s="56">
        <f>Inputs!AL$6</f>
        <v>2029</v>
      </c>
      <c r="AM6" s="57">
        <f>Inputs!AM$6</f>
        <v>2030</v>
      </c>
    </row>
    <row r="7" spans="1:69" s="6" customFormat="1" ht="12.75">
      <c r="A7" s="52" t="s">
        <v>55</v>
      </c>
      <c r="B7" s="53"/>
      <c r="C7" s="54"/>
      <c r="D7" s="54"/>
      <c r="E7" s="54"/>
      <c r="F7" s="54"/>
      <c r="G7" s="55"/>
      <c r="H7" s="58">
        <f>Inputs!H$7</f>
        <v>365</v>
      </c>
      <c r="I7" s="58">
        <f>Inputs!I$7</f>
        <v>366</v>
      </c>
      <c r="J7" s="58">
        <f>Inputs!J$7</f>
        <v>365</v>
      </c>
      <c r="K7" s="58">
        <f>Inputs!K$7</f>
        <v>365</v>
      </c>
      <c r="L7" s="58">
        <f>Inputs!L$7</f>
        <v>365</v>
      </c>
      <c r="M7" s="59">
        <f>Inputs!M$7</f>
        <v>366</v>
      </c>
      <c r="N7" s="58">
        <f>Inputs!N$7</f>
        <v>365</v>
      </c>
      <c r="O7" s="58">
        <f>Inputs!O$7</f>
        <v>365</v>
      </c>
      <c r="P7" s="58">
        <f>Inputs!P$7</f>
        <v>365</v>
      </c>
      <c r="Q7" s="58">
        <f>Inputs!Q$7</f>
        <v>366</v>
      </c>
      <c r="R7" s="58">
        <f>Inputs!R$7</f>
        <v>365</v>
      </c>
      <c r="S7" s="59">
        <f>Inputs!S$7</f>
        <v>365</v>
      </c>
      <c r="T7" s="58">
        <f>Inputs!T$7</f>
        <v>365</v>
      </c>
      <c r="U7" s="58">
        <f>Inputs!U$7</f>
        <v>366</v>
      </c>
      <c r="V7" s="58">
        <f>Inputs!V$7</f>
        <v>365</v>
      </c>
      <c r="W7" s="58">
        <f>Inputs!W$7</f>
        <v>365</v>
      </c>
      <c r="X7" s="59">
        <f>Inputs!X$7</f>
        <v>365</v>
      </c>
      <c r="Y7" s="58">
        <f>Inputs!Y$7</f>
        <v>366</v>
      </c>
      <c r="Z7" s="58">
        <f>Inputs!Z$7</f>
        <v>365</v>
      </c>
      <c r="AA7" s="58">
        <f>Inputs!AA$7</f>
        <v>365</v>
      </c>
      <c r="AB7" s="58">
        <f>Inputs!AB$7</f>
        <v>365</v>
      </c>
      <c r="AC7" s="59">
        <f>Inputs!AC$7</f>
        <v>366</v>
      </c>
      <c r="AD7" s="58">
        <f>Inputs!AD$7</f>
        <v>365</v>
      </c>
      <c r="AE7" s="58">
        <f>Inputs!AE$7</f>
        <v>365</v>
      </c>
      <c r="AF7" s="58">
        <f>Inputs!AF$7</f>
        <v>365</v>
      </c>
      <c r="AG7" s="58">
        <f>Inputs!AG$7</f>
        <v>366</v>
      </c>
      <c r="AH7" s="59">
        <f>Inputs!AH$7</f>
        <v>365</v>
      </c>
      <c r="AI7" s="58">
        <f>Inputs!AI$7</f>
        <v>365</v>
      </c>
      <c r="AJ7" s="58">
        <f>Inputs!AJ$7</f>
        <v>365</v>
      </c>
      <c r="AK7" s="58">
        <f>Inputs!AK$7</f>
        <v>366</v>
      </c>
      <c r="AL7" s="58">
        <f>Inputs!AL$7</f>
        <v>365</v>
      </c>
      <c r="AM7" s="59">
        <f>Inputs!AM$7</f>
        <v>365</v>
      </c>
    </row>
    <row r="8" spans="1:69" s="6" customFormat="1" ht="13.5" thickBot="1">
      <c r="A8" s="52" t="s">
        <v>24</v>
      </c>
      <c r="B8" s="53"/>
      <c r="C8" s="54"/>
      <c r="D8" s="54"/>
      <c r="E8" s="54"/>
      <c r="F8" s="54"/>
      <c r="G8" s="54"/>
      <c r="H8" s="56">
        <f>Inputs!H$8</f>
        <v>0</v>
      </c>
      <c r="I8" s="56">
        <f>Inputs!I$8</f>
        <v>1</v>
      </c>
      <c r="J8" s="56">
        <f>Inputs!J$8</f>
        <v>2</v>
      </c>
      <c r="K8" s="56">
        <f>Inputs!K$8</f>
        <v>3</v>
      </c>
      <c r="L8" s="56">
        <f>Inputs!L$8</f>
        <v>4</v>
      </c>
      <c r="M8" s="57">
        <f>Inputs!M$8</f>
        <v>5</v>
      </c>
      <c r="N8" s="56">
        <f>Inputs!N$8</f>
        <v>6</v>
      </c>
      <c r="O8" s="56">
        <f>Inputs!O$8</f>
        <v>7</v>
      </c>
      <c r="P8" s="56">
        <f>Inputs!P$8</f>
        <v>8</v>
      </c>
      <c r="Q8" s="56">
        <f>Inputs!Q$8</f>
        <v>9</v>
      </c>
      <c r="R8" s="56">
        <f>Inputs!R$8</f>
        <v>10</v>
      </c>
      <c r="S8" s="57">
        <f>Inputs!S$8</f>
        <v>11</v>
      </c>
      <c r="T8" s="56">
        <f>Inputs!T$8</f>
        <v>12</v>
      </c>
      <c r="U8" s="56">
        <f>Inputs!U$8</f>
        <v>13</v>
      </c>
      <c r="V8" s="56">
        <f>Inputs!V$8</f>
        <v>14</v>
      </c>
      <c r="W8" s="56">
        <f>Inputs!W$8</f>
        <v>15</v>
      </c>
      <c r="X8" s="57">
        <f>Inputs!X$8</f>
        <v>16</v>
      </c>
      <c r="Y8" s="56">
        <f>Inputs!Y$8</f>
        <v>17</v>
      </c>
      <c r="Z8" s="56">
        <f>Inputs!Z$8</f>
        <v>18</v>
      </c>
      <c r="AA8" s="56">
        <f>Inputs!AA$8</f>
        <v>19</v>
      </c>
      <c r="AB8" s="56">
        <f>Inputs!AB$8</f>
        <v>20</v>
      </c>
      <c r="AC8" s="57">
        <f>Inputs!AC$8</f>
        <v>21</v>
      </c>
      <c r="AD8" s="56">
        <f>Inputs!AD$8</f>
        <v>22</v>
      </c>
      <c r="AE8" s="56">
        <f>Inputs!AE$8</f>
        <v>23</v>
      </c>
      <c r="AF8" s="56">
        <f>Inputs!AF$8</f>
        <v>24</v>
      </c>
      <c r="AG8" s="56">
        <f>Inputs!AG$8</f>
        <v>25</v>
      </c>
      <c r="AH8" s="57">
        <f>Inputs!AH$8</f>
        <v>26</v>
      </c>
      <c r="AI8" s="56">
        <f>Inputs!AI$8</f>
        <v>27</v>
      </c>
      <c r="AJ8" s="56">
        <f>Inputs!AJ$8</f>
        <v>28</v>
      </c>
      <c r="AK8" s="56">
        <f>Inputs!AK$8</f>
        <v>29</v>
      </c>
      <c r="AL8" s="56">
        <f>Inputs!AL$8</f>
        <v>30</v>
      </c>
      <c r="AM8" s="57">
        <f>Inputs!AM$8</f>
        <v>31</v>
      </c>
    </row>
    <row r="9" spans="1:69" s="6" customFormat="1" ht="12.75">
      <c r="A9" s="60" t="s">
        <v>56</v>
      </c>
      <c r="B9" s="61"/>
      <c r="C9" s="62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478"/>
      <c r="AI9" s="63"/>
      <c r="AJ9" s="63"/>
      <c r="AK9" s="63"/>
      <c r="AL9" s="63"/>
      <c r="AM9" s="478"/>
    </row>
    <row r="10" spans="1:69" s="66" customFormat="1" ht="12.75" customHeight="1" outlineLevel="1">
      <c r="A10" s="127">
        <f>ROW()</f>
        <v>10</v>
      </c>
      <c r="B10" s="64" t="s">
        <v>57</v>
      </c>
      <c r="C10" s="6"/>
      <c r="D10" s="6"/>
      <c r="E10" s="6"/>
      <c r="F10" s="6"/>
      <c r="G10" s="6"/>
      <c r="H10" s="6"/>
      <c r="I10" s="6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226"/>
      <c r="AI10" s="65"/>
      <c r="AJ10" s="65"/>
      <c r="AK10" s="65"/>
      <c r="AL10" s="65"/>
      <c r="AM10" s="226"/>
    </row>
    <row r="11" spans="1:69" s="66" customFormat="1" ht="12.75" customHeight="1" outlineLevel="1">
      <c r="A11" s="127">
        <f>ROW()</f>
        <v>11</v>
      </c>
      <c r="B11" s="68"/>
      <c r="C11" s="6" t="s">
        <v>58</v>
      </c>
      <c r="D11" s="6"/>
      <c r="E11" s="6"/>
      <c r="F11" s="6"/>
      <c r="G11" s="6"/>
      <c r="H11" s="6"/>
      <c r="I11" s="6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>
        <f>Inputs!AB$32</f>
        <v>1.8404907975460238E-2</v>
      </c>
      <c r="AC11" s="65">
        <f>Inputs!AC$32</f>
        <v>8.6058519793459354E-3</v>
      </c>
      <c r="AD11" s="65">
        <f>Inputs!AD$32</f>
        <v>3.4982935153583528E-2</v>
      </c>
      <c r="AE11" s="65">
        <f>Inputs!AE$32</f>
        <v>7.8318219291014124E-2</v>
      </c>
      <c r="AF11" s="65">
        <f>Inputs!AF$32</f>
        <v>4.0519877675840865E-2</v>
      </c>
      <c r="AG11" s="65">
        <f>Inputs!AG$32</f>
        <v>2.4246877296105973E-2</v>
      </c>
      <c r="AH11" s="226">
        <f>Inputs!AH$32</f>
        <v>2.2100000000000002E-2</v>
      </c>
      <c r="AI11" s="65">
        <f>Inputs!AI$32</f>
        <v>2.2100000000000002E-2</v>
      </c>
      <c r="AJ11" s="65">
        <f>Inputs!AJ$32</f>
        <v>2.2100000000000002E-2</v>
      </c>
      <c r="AK11" s="65">
        <f>Inputs!AK$32</f>
        <v>2.2100000000000002E-2</v>
      </c>
      <c r="AL11" s="65">
        <f>Inputs!AL$32</f>
        <v>2.2100000000000002E-2</v>
      </c>
      <c r="AM11" s="226">
        <f>Inputs!AM$32</f>
        <v>2.2100000000000002E-2</v>
      </c>
    </row>
    <row r="12" spans="1:69" s="66" customFormat="1" ht="12.75" customHeight="1" outlineLevel="1">
      <c r="A12" s="127">
        <f>ROW()</f>
        <v>12</v>
      </c>
      <c r="B12" s="68"/>
      <c r="C12" s="6" t="str">
        <f>Inputs!C33</f>
        <v>Inflation Factor (convert 31/12/2024 $ to nominal $)</v>
      </c>
      <c r="D12" s="6"/>
      <c r="E12" s="6"/>
      <c r="F12" s="6"/>
      <c r="G12" s="6"/>
      <c r="H12" s="6"/>
      <c r="I12" s="6"/>
      <c r="J12" s="65"/>
      <c r="K12" s="65"/>
      <c r="L12" s="65"/>
      <c r="M12" s="65"/>
      <c r="N12" s="65"/>
      <c r="O12" s="65"/>
      <c r="P12" s="65"/>
      <c r="Q12" s="65"/>
      <c r="R12" s="65"/>
      <c r="S12" s="24"/>
      <c r="T12" s="24"/>
      <c r="U12" s="24"/>
      <c r="V12" s="24"/>
      <c r="W12" s="24"/>
      <c r="X12" s="24"/>
      <c r="Y12" s="24"/>
      <c r="Z12" s="24"/>
      <c r="AA12" s="24"/>
      <c r="AB12" s="24">
        <f>Inputs!AB$33</f>
        <v>0.83357245337159258</v>
      </c>
      <c r="AC12" s="24">
        <f>Inputs!AC$33</f>
        <v>0.84074605451936868</v>
      </c>
      <c r="AD12" s="24">
        <f>Inputs!AD$33</f>
        <v>0.87015781922525104</v>
      </c>
      <c r="AE12" s="24">
        <f>Inputs!AE$33</f>
        <v>0.93830703012912486</v>
      </c>
      <c r="AF12" s="24">
        <f>Inputs!AF$33</f>
        <v>0.97632711621233847</v>
      </c>
      <c r="AG12" s="24">
        <f>Inputs!AG$33</f>
        <v>1</v>
      </c>
      <c r="AH12" s="270">
        <f>Inputs!AH$33</f>
        <v>1.0221</v>
      </c>
      <c r="AI12" s="24">
        <f>Inputs!AI$33</f>
        <v>1.04468841</v>
      </c>
      <c r="AJ12" s="24">
        <f>Inputs!AJ$33</f>
        <v>1.0677760238609999</v>
      </c>
      <c r="AK12" s="24">
        <f>Inputs!AK$33</f>
        <v>1.0913738739883281</v>
      </c>
      <c r="AL12" s="24">
        <f>Inputs!AL$33</f>
        <v>1.1154932366034702</v>
      </c>
      <c r="AM12" s="270">
        <f>Inputs!AM$33</f>
        <v>1.1401456371324068</v>
      </c>
    </row>
    <row r="13" spans="1:69" s="66" customFormat="1" ht="12.75" customHeight="1" outlineLevel="1">
      <c r="A13" s="127">
        <f>ROW()</f>
        <v>13</v>
      </c>
      <c r="B13" s="68"/>
      <c r="C13" s="6" t="str">
        <f>Inputs!C34</f>
        <v>Inflation Factor (convert nominal to real 31/12/2024 $)</v>
      </c>
      <c r="D13" s="6"/>
      <c r="E13" s="6"/>
      <c r="F13" s="6"/>
      <c r="G13" s="6"/>
      <c r="H13" s="6"/>
      <c r="I13" s="6"/>
      <c r="J13" s="65"/>
      <c r="K13" s="65"/>
      <c r="L13" s="65"/>
      <c r="M13" s="65"/>
      <c r="N13" s="65"/>
      <c r="O13" s="65"/>
      <c r="P13" s="65"/>
      <c r="Q13" s="65"/>
      <c r="R13" s="65"/>
      <c r="S13" s="24"/>
      <c r="T13" s="24"/>
      <c r="U13" s="24"/>
      <c r="V13" s="24"/>
      <c r="W13" s="24"/>
      <c r="X13" s="24"/>
      <c r="Y13" s="24"/>
      <c r="Z13" s="24"/>
      <c r="AA13" s="24"/>
      <c r="AB13" s="24">
        <f>Inputs!AB$34</f>
        <v>1.199655765920826</v>
      </c>
      <c r="AC13" s="24">
        <f>Inputs!AC$34</f>
        <v>1.189419795221843</v>
      </c>
      <c r="AD13" s="24">
        <f>Inputs!AD$34</f>
        <v>1.1492168178070898</v>
      </c>
      <c r="AE13" s="24">
        <f>Inputs!AE$34</f>
        <v>1.0657492354740061</v>
      </c>
      <c r="AF13" s="24">
        <f>Inputs!AF$34</f>
        <v>1.024246877296106</v>
      </c>
      <c r="AG13" s="24">
        <f>Inputs!AG$34</f>
        <v>1</v>
      </c>
      <c r="AH13" s="270">
        <f>Inputs!AH$34</f>
        <v>0.97837784952548679</v>
      </c>
      <c r="AI13" s="24">
        <f>Inputs!AI$34</f>
        <v>0.95722321644211594</v>
      </c>
      <c r="AJ13" s="24">
        <f>Inputs!AJ$34</f>
        <v>0.93652599201850706</v>
      </c>
      <c r="AK13" s="24">
        <f>Inputs!AK$34</f>
        <v>0.91627628609579004</v>
      </c>
      <c r="AL13" s="24">
        <f>Inputs!AL$34</f>
        <v>0.89646442236159862</v>
      </c>
      <c r="AM13" s="270">
        <f>Inputs!AM$34</f>
        <v>0.87708093372624862</v>
      </c>
    </row>
    <row r="14" spans="1:69" s="66" customFormat="1" ht="12.75" customHeight="1" outlineLevel="1">
      <c r="A14" s="127">
        <f>ROW()</f>
        <v>14</v>
      </c>
      <c r="B14" s="64" t="s">
        <v>59</v>
      </c>
      <c r="C14" s="6"/>
      <c r="D14" s="6"/>
      <c r="E14" s="6"/>
      <c r="F14" s="69"/>
      <c r="G14" s="6"/>
      <c r="H14" s="6"/>
      <c r="I14" s="6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1"/>
      <c r="U14" s="11"/>
      <c r="V14" s="11"/>
      <c r="W14" s="11"/>
      <c r="X14" s="11"/>
      <c r="Y14" s="11"/>
      <c r="Z14" s="70"/>
      <c r="AB14" s="67"/>
      <c r="AC14" s="67"/>
      <c r="AD14" s="11"/>
      <c r="AE14" s="70"/>
      <c r="AG14" s="67"/>
      <c r="AH14" s="479"/>
      <c r="AI14" s="11"/>
      <c r="AJ14" s="70"/>
      <c r="AL14" s="67"/>
      <c r="AM14" s="479"/>
    </row>
    <row r="15" spans="1:69" s="66" customFormat="1" ht="12.75" customHeight="1" outlineLevel="1">
      <c r="A15" s="127">
        <f>ROW()</f>
        <v>15</v>
      </c>
      <c r="B15" s="68"/>
      <c r="C15" s="6" t="s">
        <v>29</v>
      </c>
      <c r="D15" s="6"/>
      <c r="E15" s="6"/>
      <c r="F15" s="6"/>
      <c r="G15" s="6"/>
      <c r="H15" s="6"/>
      <c r="I15" s="6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>
        <f>Inputs!AD$39</f>
        <v>2.3656945130993368E-2</v>
      </c>
      <c r="AE15" s="65">
        <f>Inputs!AE$39</f>
        <v>2.2786950074147105E-2</v>
      </c>
      <c r="AF15" s="65">
        <f>Inputs!AF$39</f>
        <v>2.2346515076618889E-2</v>
      </c>
      <c r="AG15" s="65">
        <f>Inputs!AG$39</f>
        <v>2.2161641127038889E-2</v>
      </c>
      <c r="AH15" s="226">
        <f>Inputs!AH$39</f>
        <v>4.8011936209764183E-2</v>
      </c>
      <c r="AI15" s="65">
        <f>Inputs!AI$39</f>
        <v>4.8011936209764183E-2</v>
      </c>
      <c r="AJ15" s="65">
        <f>Inputs!AJ$39</f>
        <v>4.8011936209764183E-2</v>
      </c>
      <c r="AK15" s="65">
        <f>Inputs!AK$39</f>
        <v>4.8011936209764183E-2</v>
      </c>
      <c r="AL15" s="65">
        <f>Inputs!AL$39</f>
        <v>4.8011936209764183E-2</v>
      </c>
      <c r="AM15" s="226">
        <f>Inputs!AM$39</f>
        <v>4.8011936209764183E-2</v>
      </c>
    </row>
    <row r="16" spans="1:69" s="66" customFormat="1" ht="12.75" customHeight="1" outlineLevel="1">
      <c r="A16" s="127">
        <f>ROW()</f>
        <v>16</v>
      </c>
      <c r="B16" s="68"/>
      <c r="C16" s="6" t="s">
        <v>60</v>
      </c>
      <c r="D16" s="6"/>
      <c r="E16" s="6"/>
      <c r="F16" s="6"/>
      <c r="G16" s="6"/>
      <c r="H16" s="6"/>
      <c r="I16" s="3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>
        <f>Inputs!AG$40</f>
        <v>1</v>
      </c>
      <c r="AH16" s="270">
        <f>Inputs!AH$40</f>
        <v>0.95418760555017723</v>
      </c>
      <c r="AI16" s="24">
        <f>Inputs!AI$40</f>
        <v>0.91047398658558065</v>
      </c>
      <c r="AJ16" s="24">
        <f>Inputs!AJ$40</f>
        <v>0.8687629931758194</v>
      </c>
      <c r="AK16" s="24">
        <f>Inputs!AK$40</f>
        <v>0.82896288024904008</v>
      </c>
      <c r="AL16" s="24">
        <f>Inputs!AL$40</f>
        <v>0.79098610579480988</v>
      </c>
      <c r="AM16" s="270">
        <f>Inputs!AM$40</f>
        <v>0.75474913831180879</v>
      </c>
    </row>
    <row r="17" spans="1:39" s="66" customFormat="1" ht="12.75" customHeight="1" outlineLevel="1">
      <c r="A17" s="127">
        <f>ROW()</f>
        <v>17</v>
      </c>
      <c r="B17" s="64" t="s">
        <v>61</v>
      </c>
      <c r="C17" s="6"/>
      <c r="D17" s="6"/>
      <c r="E17" s="6"/>
      <c r="F17" s="69"/>
      <c r="G17" s="6"/>
      <c r="H17" s="6"/>
      <c r="I17" s="6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1"/>
      <c r="U17" s="11"/>
      <c r="V17" s="11"/>
      <c r="W17" s="11"/>
      <c r="X17" s="11"/>
      <c r="Y17" s="11"/>
      <c r="Z17" s="70"/>
      <c r="AB17" s="67"/>
      <c r="AC17" s="67"/>
      <c r="AD17" s="11"/>
      <c r="AE17" s="70"/>
      <c r="AG17" s="67"/>
      <c r="AH17" s="479"/>
      <c r="AI17" s="11"/>
      <c r="AJ17" s="70"/>
      <c r="AL17" s="67"/>
      <c r="AM17" s="479"/>
    </row>
    <row r="18" spans="1:39" s="66" customFormat="1" ht="12.75" customHeight="1" outlineLevel="1">
      <c r="A18" s="127">
        <f>ROW()</f>
        <v>18</v>
      </c>
      <c r="B18" s="68"/>
      <c r="C18" s="6" t="s">
        <v>29</v>
      </c>
      <c r="D18" s="6"/>
      <c r="E18" s="6"/>
      <c r="F18" s="6"/>
      <c r="G18" s="6"/>
      <c r="H18" s="6"/>
      <c r="I18" s="6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226">
        <f>Inputs!AH$42</f>
        <v>7.1173E-2</v>
      </c>
      <c r="AI18" s="65">
        <f>Inputs!AI$42</f>
        <v>7.1173E-2</v>
      </c>
      <c r="AJ18" s="65">
        <f>Inputs!AJ$42</f>
        <v>7.1173E-2</v>
      </c>
      <c r="AK18" s="65">
        <f>Inputs!AK$42</f>
        <v>7.1173E-2</v>
      </c>
      <c r="AL18" s="65">
        <f>Inputs!AL$42</f>
        <v>7.1173E-2</v>
      </c>
      <c r="AM18" s="226">
        <f>Inputs!AM$42</f>
        <v>7.1173E-2</v>
      </c>
    </row>
    <row r="19" spans="1:39" s="66" customFormat="1" ht="12.75" customHeight="1" outlineLevel="1">
      <c r="A19" s="127">
        <f>ROW()</f>
        <v>19</v>
      </c>
      <c r="B19" s="68"/>
      <c r="C19" s="6" t="s">
        <v>60</v>
      </c>
      <c r="D19" s="6"/>
      <c r="E19" s="6"/>
      <c r="F19" s="6"/>
      <c r="G19" s="6"/>
      <c r="H19" s="6"/>
      <c r="I19" s="33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>
        <f>Inputs!AG$43</f>
        <v>1</v>
      </c>
      <c r="AH19" s="270">
        <f>Inputs!AH$43</f>
        <v>0.93355601756205586</v>
      </c>
      <c r="AI19" s="24">
        <f>Inputs!AI$43</f>
        <v>0.87152683792632557</v>
      </c>
      <c r="AJ19" s="24">
        <f>Inputs!AJ$43</f>
        <v>0.81361912401295178</v>
      </c>
      <c r="AK19" s="24">
        <f>Inputs!AK$43</f>
        <v>0.75955902922585972</v>
      </c>
      <c r="AL19" s="24">
        <f>Inputs!AL$43</f>
        <v>0.70909090242739481</v>
      </c>
      <c r="AM19" s="270">
        <f>Inputs!AM$43</f>
        <v>0.66197607895960298</v>
      </c>
    </row>
    <row r="20" spans="1:39">
      <c r="A20" s="127">
        <f>ROW()</f>
        <v>20</v>
      </c>
      <c r="AH20" s="415"/>
      <c r="AM20" s="415"/>
    </row>
    <row r="21" spans="1:39" s="6" customFormat="1" ht="12.75">
      <c r="A21" s="71" t="s">
        <v>547</v>
      </c>
      <c r="B21" s="71"/>
      <c r="C21" s="72"/>
      <c r="D21" s="71"/>
      <c r="E21" s="71"/>
      <c r="F21" s="71"/>
      <c r="G21" s="71"/>
      <c r="H21" s="71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173"/>
      <c r="AI21" s="73"/>
      <c r="AJ21" s="73"/>
      <c r="AK21" s="73"/>
      <c r="AL21" s="73"/>
      <c r="AM21" s="173"/>
    </row>
    <row r="22" spans="1:39" ht="18" outlineLevel="1">
      <c r="A22" s="127">
        <f>ROW()</f>
        <v>22</v>
      </c>
      <c r="B22" s="1008" t="s">
        <v>694</v>
      </c>
      <c r="C22" s="1009"/>
      <c r="D22" s="1009"/>
      <c r="E22" s="1009"/>
      <c r="F22" s="1009"/>
      <c r="G22" s="1009"/>
      <c r="H22" s="1009"/>
      <c r="I22" s="1009"/>
      <c r="J22" s="1009"/>
      <c r="K22" s="1009"/>
      <c r="L22" s="1009"/>
      <c r="M22" s="1009"/>
      <c r="N22" s="1009"/>
      <c r="O22" s="1009"/>
      <c r="P22" s="1009"/>
      <c r="Q22" s="1009"/>
      <c r="R22" s="1009"/>
      <c r="S22" s="1009"/>
      <c r="T22" s="1009"/>
      <c r="U22" s="1009"/>
      <c r="V22" s="1009"/>
      <c r="W22" s="1009"/>
      <c r="X22" s="1009"/>
      <c r="Y22" s="1009"/>
      <c r="Z22" s="1009"/>
      <c r="AA22" s="1009"/>
      <c r="AB22" s="1009"/>
      <c r="AC22" s="1009"/>
      <c r="AD22" s="1009"/>
      <c r="AE22" s="1009"/>
      <c r="AF22" s="1009"/>
      <c r="AG22" s="1009"/>
      <c r="AH22" s="1012"/>
      <c r="AI22" s="1009"/>
      <c r="AJ22" s="1009"/>
      <c r="AK22" s="1009"/>
      <c r="AL22" s="1009"/>
      <c r="AM22" s="1012"/>
    </row>
    <row r="23" spans="1:39" outlineLevel="1">
      <c r="A23" s="127">
        <f>ROW()</f>
        <v>23</v>
      </c>
      <c r="B23" s="64" t="s">
        <v>56</v>
      </c>
      <c r="C23" s="6"/>
      <c r="D23" s="6"/>
      <c r="E23" s="6"/>
      <c r="F23" s="6"/>
      <c r="G23" s="6"/>
      <c r="H23" s="3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281"/>
      <c r="AF23" s="281"/>
      <c r="AG23" s="281"/>
      <c r="AH23" s="471"/>
      <c r="AI23" s="281"/>
      <c r="AJ23" s="281"/>
      <c r="AK23" s="281"/>
      <c r="AL23" s="281"/>
      <c r="AM23" s="471"/>
    </row>
    <row r="24" spans="1:39" outlineLevel="1">
      <c r="A24" s="127">
        <f>ROW()</f>
        <v>24</v>
      </c>
      <c r="B24" s="64"/>
      <c r="C24" s="70" t="s">
        <v>696</v>
      </c>
      <c r="D24" s="6"/>
      <c r="E24" s="6"/>
      <c r="F24" s="6"/>
      <c r="G24" s="6"/>
      <c r="H24" s="3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13">
        <f>Inputs!AC17</f>
        <v>116.2</v>
      </c>
      <c r="AD24" s="13">
        <f>Inputs!AD17</f>
        <v>119.7</v>
      </c>
      <c r="AE24" s="271">
        <f>Inputs!AE17</f>
        <v>128.4</v>
      </c>
      <c r="AF24" s="271">
        <f>Inputs!AF17</f>
        <v>135.30000000000001</v>
      </c>
      <c r="AG24" s="271">
        <f>Inputs!AG17</f>
        <v>139.1</v>
      </c>
      <c r="AH24" s="272">
        <f>Inputs!AH17</f>
        <v>143.6</v>
      </c>
      <c r="AI24" s="271">
        <f>IF(Inputs!AI$17="",AH24*(1+Inputs!AI$25),Inputs!AI$17)</f>
        <v>148.24557872034507</v>
      </c>
      <c r="AJ24" s="271">
        <f>IF(Inputs!AJ$17="",AI24*(1+Inputs!AJ$25),Inputs!AJ$17)</f>
        <v>153.0414457529946</v>
      </c>
      <c r="AK24" s="271">
        <f>IF(Inputs!AK$17="",AJ24*(1+Inputs!AK$25),Inputs!AK$17)</f>
        <v>157.99246304910156</v>
      </c>
      <c r="AL24" s="271">
        <f>IF(Inputs!AL$17="",AK24*(1+Inputs!AL$25),Inputs!AL$17)</f>
        <v>163.1036498479582</v>
      </c>
      <c r="AM24" s="272">
        <f>IF(Inputs!AM$17="",AL24*(1+Inputs!AM$25),Inputs!AM$17)</f>
        <v>168.38018776539752</v>
      </c>
    </row>
    <row r="25" spans="1:39" outlineLevel="1">
      <c r="A25" s="127">
        <f>ROW()</f>
        <v>25</v>
      </c>
      <c r="B25" s="64"/>
      <c r="C25" s="70" t="s">
        <v>668</v>
      </c>
      <c r="D25" s="36" t="s">
        <v>254</v>
      </c>
      <c r="E25" s="786">
        <f>Inputs!$E$30</f>
        <v>45657</v>
      </c>
      <c r="F25" s="6"/>
      <c r="G25" s="6"/>
      <c r="H25" s="3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13">
        <f>Inputs!AC31</f>
        <v>117.2</v>
      </c>
      <c r="AD25" s="13">
        <f>Inputs!AD31</f>
        <v>121.3</v>
      </c>
      <c r="AE25" s="271">
        <f>Inputs!AE31</f>
        <v>130.80000000000001</v>
      </c>
      <c r="AF25" s="271">
        <f>Inputs!AF31</f>
        <v>136.1</v>
      </c>
      <c r="AG25" s="271">
        <f>Inputs!AG31</f>
        <v>139.4</v>
      </c>
      <c r="AH25" s="272">
        <f>Inputs!AH31</f>
        <v>142.48074</v>
      </c>
      <c r="AI25" s="271">
        <f>Inputs!AI31</f>
        <v>145.629564354</v>
      </c>
      <c r="AJ25" s="271">
        <f>Inputs!AJ31</f>
        <v>148.84797772622341</v>
      </c>
      <c r="AK25" s="271">
        <f>Inputs!AK31</f>
        <v>152.13751803397295</v>
      </c>
      <c r="AL25" s="271">
        <f>Inputs!AL31</f>
        <v>155.49975718252375</v>
      </c>
      <c r="AM25" s="272">
        <f>Inputs!AM31</f>
        <v>158.93630181625753</v>
      </c>
    </row>
    <row r="26" spans="1:39" outlineLevel="1">
      <c r="A26" s="127">
        <f>ROW()</f>
        <v>26</v>
      </c>
      <c r="B26" s="64"/>
      <c r="C26" s="70"/>
      <c r="D26" s="36" t="s">
        <v>255</v>
      </c>
      <c r="E26" s="374">
        <f>Inputs!$E$31</f>
        <v>139.4</v>
      </c>
      <c r="F26" s="6"/>
      <c r="G26" s="6"/>
      <c r="H26" s="3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281"/>
      <c r="AF26" s="281"/>
      <c r="AG26" s="281"/>
      <c r="AH26" s="471"/>
      <c r="AI26" s="281"/>
      <c r="AJ26" s="281"/>
      <c r="AK26" s="281"/>
      <c r="AL26" s="281"/>
      <c r="AM26" s="471"/>
    </row>
    <row r="27" spans="1:39" outlineLevel="1">
      <c r="A27" s="127">
        <f>ROW()</f>
        <v>27</v>
      </c>
      <c r="B27" s="64"/>
      <c r="C27" s="70"/>
      <c r="D27" s="36"/>
      <c r="E27" s="374"/>
      <c r="F27" s="6"/>
      <c r="G27" s="6"/>
      <c r="H27" s="3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1014">
        <f t="shared" ref="AE27" si="0">AC$6</f>
        <v>2020</v>
      </c>
      <c r="AF27" s="1013">
        <f t="shared" ref="AF27" si="1">AD$6</f>
        <v>2021</v>
      </c>
      <c r="AG27" s="1013">
        <f t="shared" ref="AG27" si="2">AE$6</f>
        <v>2022</v>
      </c>
      <c r="AH27" s="1015">
        <f t="shared" ref="AH27" si="3">AF$6</f>
        <v>2023</v>
      </c>
      <c r="AI27" s="1013">
        <f>AG$6</f>
        <v>2024</v>
      </c>
      <c r="AJ27" s="1014">
        <f t="shared" ref="AJ27:AM27" si="4">AH$6</f>
        <v>2025</v>
      </c>
      <c r="AK27" s="1013">
        <f t="shared" si="4"/>
        <v>2026</v>
      </c>
      <c r="AL27" s="1013">
        <f t="shared" si="4"/>
        <v>2027</v>
      </c>
      <c r="AM27" s="1015">
        <f t="shared" si="4"/>
        <v>2028</v>
      </c>
    </row>
    <row r="28" spans="1:39" outlineLevel="1">
      <c r="A28" s="127">
        <f>ROW()</f>
        <v>28</v>
      </c>
      <c r="B28" s="64"/>
      <c r="C28" s="70" t="s">
        <v>697</v>
      </c>
      <c r="D28" s="6"/>
      <c r="E28" s="6"/>
      <c r="F28" s="6"/>
      <c r="G28" s="6"/>
      <c r="H28" s="3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1016">
        <f>WACC!S$37</f>
        <v>4.1023365868086303E-2</v>
      </c>
      <c r="AF28" s="1016">
        <f>WACC!T$37</f>
        <v>2.3656945130993368E-2</v>
      </c>
      <c r="AG28" s="1016">
        <f>WACC!U$37</f>
        <v>2.2786950074147105E-2</v>
      </c>
      <c r="AH28" s="1017">
        <f>WACC!V$37</f>
        <v>2.2346515076618889E-2</v>
      </c>
      <c r="AI28" s="1018">
        <f>WACC!W$37</f>
        <v>2.2161641127038889E-2</v>
      </c>
      <c r="AJ28" s="1018">
        <f>WACC!X$37</f>
        <v>2.1911517548195647E-2</v>
      </c>
      <c r="AK28" s="1016">
        <f>WACC!Y$37</f>
        <v>4.8011936209764183E-2</v>
      </c>
      <c r="AL28" s="1016">
        <f>WACC!Z$37</f>
        <v>4.8011936209764183E-2</v>
      </c>
      <c r="AM28" s="1017">
        <f>WACC!AA$37</f>
        <v>4.8011936209764183E-2</v>
      </c>
    </row>
    <row r="29" spans="1:39" outlineLevel="1">
      <c r="A29" s="127">
        <f>ROW()</f>
        <v>29</v>
      </c>
      <c r="B29" s="64"/>
      <c r="C29" s="70"/>
      <c r="D29" s="6"/>
      <c r="E29" s="6"/>
      <c r="F29" s="6"/>
      <c r="G29" s="6"/>
      <c r="H29" s="3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1014">
        <f t="shared" ref="AE29" si="5">AD6</f>
        <v>2021</v>
      </c>
      <c r="AF29" s="1013">
        <f t="shared" ref="AF29" si="6">AE6</f>
        <v>2022</v>
      </c>
      <c r="AG29" s="1013">
        <f t="shared" ref="AG29" si="7">AF6</f>
        <v>2023</v>
      </c>
      <c r="AH29" s="1015">
        <f t="shared" ref="AH29" si="8">AG6</f>
        <v>2024</v>
      </c>
      <c r="AI29" s="1013">
        <f>AH6</f>
        <v>2025</v>
      </c>
      <c r="AJ29" s="1014">
        <f t="shared" ref="AJ29:AM29" si="9">AI6</f>
        <v>2026</v>
      </c>
      <c r="AK29" s="1013">
        <f t="shared" si="9"/>
        <v>2027</v>
      </c>
      <c r="AL29" s="1013">
        <f t="shared" si="9"/>
        <v>2028</v>
      </c>
      <c r="AM29" s="1015">
        <f t="shared" si="9"/>
        <v>2029</v>
      </c>
    </row>
    <row r="30" spans="1:39" outlineLevel="1">
      <c r="A30" s="127">
        <f>ROW()</f>
        <v>30</v>
      </c>
      <c r="B30" s="64"/>
      <c r="C30" s="70" t="s">
        <v>698</v>
      </c>
      <c r="D30" s="6"/>
      <c r="E30" s="6"/>
      <c r="F30" s="6"/>
      <c r="G30" s="6"/>
      <c r="H30" s="3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1016">
        <f>WACC!T$37</f>
        <v>2.3656945130993368E-2</v>
      </c>
      <c r="AF30" s="1016">
        <f>WACC!U$37</f>
        <v>2.2786950074147105E-2</v>
      </c>
      <c r="AG30" s="1016">
        <f>WACC!V$37</f>
        <v>2.2346515076618889E-2</v>
      </c>
      <c r="AH30" s="1017">
        <f>WACC!W$37</f>
        <v>2.2161641127038889E-2</v>
      </c>
      <c r="AI30" s="1016">
        <f>WACC!X$37</f>
        <v>2.1911517548195647E-2</v>
      </c>
      <c r="AJ30" s="1016">
        <f>WACC!Y$37</f>
        <v>4.8011936209764183E-2</v>
      </c>
      <c r="AK30" s="1016">
        <f>WACC!Z$37</f>
        <v>4.8011936209764183E-2</v>
      </c>
      <c r="AL30" s="1016">
        <f>WACC!AA$37</f>
        <v>4.8011936209764183E-2</v>
      </c>
      <c r="AM30" s="1017">
        <f>WACC!AB$37</f>
        <v>4.8011936209764183E-2</v>
      </c>
    </row>
    <row r="31" spans="1:39" outlineLevel="1">
      <c r="A31" s="127">
        <f>ROW()</f>
        <v>31</v>
      </c>
      <c r="B31" s="64"/>
      <c r="C31" s="70"/>
      <c r="D31" s="6"/>
      <c r="E31" s="6"/>
      <c r="F31" s="6"/>
      <c r="G31" s="6"/>
      <c r="H31" s="3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1014">
        <f>AE6</f>
        <v>2022</v>
      </c>
      <c r="AF31" s="1013">
        <f t="shared" ref="AF31:AM31" si="10">AF6</f>
        <v>2023</v>
      </c>
      <c r="AG31" s="1013">
        <f t="shared" si="10"/>
        <v>2024</v>
      </c>
      <c r="AH31" s="1015">
        <f t="shared" si="10"/>
        <v>2025</v>
      </c>
      <c r="AI31" s="1013">
        <f t="shared" si="10"/>
        <v>2026</v>
      </c>
      <c r="AJ31" s="1014">
        <f t="shared" si="10"/>
        <v>2027</v>
      </c>
      <c r="AK31" s="1013">
        <f t="shared" si="10"/>
        <v>2028</v>
      </c>
      <c r="AL31" s="1013">
        <f t="shared" si="10"/>
        <v>2029</v>
      </c>
      <c r="AM31" s="1015">
        <f t="shared" si="10"/>
        <v>2030</v>
      </c>
    </row>
    <row r="32" spans="1:39" outlineLevel="1">
      <c r="A32" s="127">
        <f>ROW()</f>
        <v>32</v>
      </c>
      <c r="B32" s="64"/>
      <c r="C32" s="70" t="s">
        <v>719</v>
      </c>
      <c r="D32" s="6"/>
      <c r="E32" s="6"/>
      <c r="F32" s="6"/>
      <c r="G32" s="6"/>
      <c r="H32" s="3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1016">
        <f>WACC!U$37</f>
        <v>2.2786950074147105E-2</v>
      </c>
      <c r="AF32" s="1016">
        <f>WACC!V$37</f>
        <v>2.2346515076618889E-2</v>
      </c>
      <c r="AG32" s="1016">
        <f>WACC!W$37</f>
        <v>2.2161641127038889E-2</v>
      </c>
      <c r="AH32" s="1017">
        <f>WACC!X$37</f>
        <v>2.1911517548195647E-2</v>
      </c>
      <c r="AI32" s="1016">
        <f>WACC!Y$37</f>
        <v>4.8011936209764183E-2</v>
      </c>
      <c r="AJ32" s="1016">
        <f>WACC!Z$37</f>
        <v>4.8011936209764183E-2</v>
      </c>
      <c r="AK32" s="1016">
        <f>WACC!AA$37</f>
        <v>4.8011936209764183E-2</v>
      </c>
      <c r="AL32" s="1016">
        <f>WACC!AB$37</f>
        <v>4.8011936209764183E-2</v>
      </c>
      <c r="AM32" s="1017">
        <f>WACC!AC$37</f>
        <v>4.8011936209764183E-2</v>
      </c>
    </row>
    <row r="33" spans="1:39" outlineLevel="1">
      <c r="A33" s="127">
        <f>ROW()</f>
        <v>33</v>
      </c>
      <c r="B33" s="64"/>
      <c r="C33" s="70"/>
      <c r="D33" s="6"/>
      <c r="E33" s="6"/>
      <c r="F33" s="6"/>
      <c r="G33" s="6"/>
      <c r="H33" s="3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1016"/>
      <c r="AF33" s="1016"/>
      <c r="AG33" s="1016"/>
      <c r="AH33" s="1017"/>
      <c r="AI33" s="1016"/>
      <c r="AJ33" s="1016"/>
      <c r="AK33" s="1016"/>
      <c r="AL33" s="1016"/>
      <c r="AM33" s="1017"/>
    </row>
    <row r="34" spans="1:39" outlineLevel="1">
      <c r="A34" s="127">
        <f>ROW()</f>
        <v>34</v>
      </c>
      <c r="B34" s="64"/>
      <c r="C34" s="70" t="str">
        <f>"Inflation Factor (convert nominal Dec P2Y nominal$ to real "&amp;Inputs!$E$33&amp;"$)"</f>
        <v>Inflation Factor (convert nominal Dec P2Y nominal$ to real 31/12/2024$)</v>
      </c>
      <c r="D34" s="6"/>
      <c r="E34" s="6"/>
      <c r="F34" s="6"/>
      <c r="G34" s="6"/>
      <c r="H34" s="3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281">
        <f t="shared" ref="AE34:AM34" si="11">$E$26/AC25</f>
        <v>1.189419795221843</v>
      </c>
      <c r="AF34" s="281">
        <f t="shared" si="11"/>
        <v>1.1492168178070898</v>
      </c>
      <c r="AG34" s="281">
        <f t="shared" si="11"/>
        <v>1.0657492354740061</v>
      </c>
      <c r="AH34" s="471">
        <f t="shared" si="11"/>
        <v>1.024246877296106</v>
      </c>
      <c r="AI34" s="281">
        <f t="shared" si="11"/>
        <v>1</v>
      </c>
      <c r="AJ34" s="281">
        <f t="shared" si="11"/>
        <v>0.97837784952548679</v>
      </c>
      <c r="AK34" s="281">
        <f t="shared" si="11"/>
        <v>0.95722321644211605</v>
      </c>
      <c r="AL34" s="281">
        <f t="shared" si="11"/>
        <v>0.93652599201850695</v>
      </c>
      <c r="AM34" s="471">
        <f t="shared" si="11"/>
        <v>0.91627628609578993</v>
      </c>
    </row>
    <row r="35" spans="1:39" outlineLevel="1">
      <c r="A35" s="127">
        <f>ROW()</f>
        <v>35</v>
      </c>
      <c r="B35" s="64"/>
      <c r="C35" s="70" t="s">
        <v>717</v>
      </c>
      <c r="D35" s="6"/>
      <c r="E35" s="6"/>
      <c r="F35" s="6"/>
      <c r="G35" s="6"/>
      <c r="H35" s="3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281"/>
      <c r="AF35" s="281"/>
      <c r="AG35" s="281"/>
      <c r="AH35" s="471"/>
      <c r="AI35" s="281"/>
      <c r="AJ35" s="1133">
        <v>8.517843698349957E-2</v>
      </c>
      <c r="AK35" s="281"/>
      <c r="AL35" s="281"/>
      <c r="AM35" s="471"/>
    </row>
    <row r="36" spans="1:39" outlineLevel="1">
      <c r="A36" s="127">
        <f>ROW()</f>
        <v>36</v>
      </c>
      <c r="B36" s="64"/>
      <c r="C36" s="70" t="s">
        <v>716</v>
      </c>
      <c r="D36" s="6"/>
      <c r="E36" s="6"/>
      <c r="F36" s="6"/>
      <c r="G36" s="6"/>
      <c r="H36" s="3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281"/>
      <c r="AF36" s="281"/>
      <c r="AG36" s="281"/>
      <c r="AH36" s="471"/>
      <c r="AI36" s="281"/>
      <c r="AJ36" s="1133">
        <v>0.46682052671399599</v>
      </c>
      <c r="AK36" s="281"/>
      <c r="AL36" s="281"/>
      <c r="AM36" s="471"/>
    </row>
    <row r="37" spans="1:39" outlineLevel="1">
      <c r="A37" s="127">
        <f>ROW()</f>
        <v>37</v>
      </c>
      <c r="B37" s="64"/>
      <c r="C37" s="70" t="s">
        <v>718</v>
      </c>
      <c r="D37" s="6"/>
      <c r="E37" s="6"/>
      <c r="F37" s="6"/>
      <c r="G37" s="6"/>
      <c r="H37" s="3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281"/>
      <c r="AF37" s="281"/>
      <c r="AG37" s="281"/>
      <c r="AH37" s="471"/>
      <c r="AI37" s="281"/>
      <c r="AJ37" s="1133">
        <v>8.5156565366823714E-2</v>
      </c>
      <c r="AK37" s="281"/>
      <c r="AL37" s="281"/>
      <c r="AM37" s="471"/>
    </row>
    <row r="38" spans="1:39" outlineLevel="1">
      <c r="A38" s="127">
        <f>ROW()</f>
        <v>38</v>
      </c>
      <c r="B38" s="64"/>
      <c r="AH38" s="415"/>
      <c r="AM38" s="415"/>
    </row>
    <row r="39" spans="1:39" outlineLevel="1">
      <c r="A39" s="127">
        <f>ROW()</f>
        <v>39</v>
      </c>
      <c r="B39" s="64" t="s">
        <v>693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476"/>
      <c r="AF39" s="476"/>
      <c r="AG39" s="476"/>
      <c r="AH39" s="477"/>
      <c r="AI39" s="1038"/>
      <c r="AJ39" s="1036" t="str">
        <f>Inputs!AJ2680</f>
        <v>1/10/25</v>
      </c>
      <c r="AK39" s="1038"/>
      <c r="AL39" s="1038"/>
      <c r="AM39" s="1039"/>
    </row>
    <row r="40" spans="1:39" outlineLevel="1">
      <c r="A40" s="127">
        <f>ROW()</f>
        <v>40</v>
      </c>
      <c r="B40" s="102"/>
      <c r="C40" s="6" t="s">
        <v>523</v>
      </c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476"/>
      <c r="AF40" s="476"/>
      <c r="AG40" s="476"/>
      <c r="AH40" s="477"/>
      <c r="AI40" s="1038"/>
      <c r="AJ40" s="1036" t="str">
        <f>Inputs!AJ2681</f>
        <v>31/12/25</v>
      </c>
      <c r="AK40" s="1038"/>
      <c r="AL40" s="1038"/>
      <c r="AM40" s="1039"/>
    </row>
    <row r="41" spans="1:39" outlineLevel="1" collapsed="1">
      <c r="A41" s="127">
        <f>ROW()</f>
        <v>41</v>
      </c>
      <c r="B41" s="64" t="s">
        <v>700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472"/>
      <c r="AF41" s="472"/>
      <c r="AG41" s="472"/>
      <c r="AH41" s="473"/>
      <c r="AI41" s="472"/>
      <c r="AJ41" s="1004" t="str">
        <f>"Dec"&amp;RIGHT(AJ40,2)&amp;" $m"</f>
        <v>Dec25 $m</v>
      </c>
      <c r="AK41" s="472"/>
      <c r="AL41" s="472"/>
      <c r="AM41" s="473"/>
    </row>
    <row r="42" spans="1:39" hidden="1" outlineLevel="2">
      <c r="A42" s="1256">
        <f>ROW()</f>
        <v>42</v>
      </c>
      <c r="B42" s="102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472"/>
      <c r="AF42" s="472"/>
      <c r="AG42" s="472"/>
      <c r="AH42" s="473"/>
      <c r="AI42" s="472"/>
      <c r="AJ42" s="271"/>
      <c r="AK42" s="472"/>
      <c r="AL42" s="472"/>
      <c r="AM42" s="473"/>
    </row>
    <row r="43" spans="1:39" hidden="1" outlineLevel="2">
      <c r="A43" s="1256">
        <f>ROW()</f>
        <v>43</v>
      </c>
      <c r="B43" s="102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472"/>
      <c r="AF43" s="472"/>
      <c r="AG43" s="472"/>
      <c r="AH43" s="473"/>
      <c r="AI43" s="472"/>
      <c r="AJ43" s="271"/>
      <c r="AK43" s="472"/>
      <c r="AL43" s="472"/>
      <c r="AM43" s="473"/>
    </row>
    <row r="44" spans="1:39" hidden="1" outlineLevel="2">
      <c r="A44" s="1256">
        <f>ROW()</f>
        <v>44</v>
      </c>
      <c r="B44" s="102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472"/>
      <c r="AF44" s="472"/>
      <c r="AG44" s="472"/>
      <c r="AH44" s="473"/>
      <c r="AI44" s="472"/>
      <c r="AJ44" s="271"/>
      <c r="AK44" s="472"/>
      <c r="AL44" s="472"/>
      <c r="AM44" s="473"/>
    </row>
    <row r="45" spans="1:39" hidden="1" outlineLevel="2">
      <c r="A45" s="1256">
        <f>ROW()</f>
        <v>45</v>
      </c>
      <c r="B45" s="102"/>
      <c r="C45" s="878"/>
      <c r="D45" s="878"/>
      <c r="E45" s="878"/>
      <c r="F45" s="878"/>
      <c r="G45" s="878"/>
      <c r="H45" s="878"/>
      <c r="I45" s="878"/>
      <c r="J45" s="878"/>
      <c r="K45" s="878"/>
      <c r="L45" s="878"/>
      <c r="M45" s="878"/>
      <c r="N45" s="878"/>
      <c r="O45" s="878"/>
      <c r="P45" s="878"/>
      <c r="Q45" s="878"/>
      <c r="R45" s="878"/>
      <c r="S45" s="878"/>
      <c r="T45" s="878"/>
      <c r="U45" s="878"/>
      <c r="V45" s="878"/>
      <c r="W45" s="878"/>
      <c r="X45" s="878"/>
      <c r="Y45" s="878"/>
      <c r="Z45" s="878"/>
      <c r="AA45" s="878"/>
      <c r="AB45" s="878"/>
      <c r="AC45" s="878"/>
      <c r="AD45" s="878"/>
      <c r="AE45" s="1027"/>
      <c r="AF45" s="1027"/>
      <c r="AG45" s="1027"/>
      <c r="AH45" s="1028"/>
      <c r="AI45" s="1027"/>
      <c r="AJ45" s="978"/>
      <c r="AK45" s="1027"/>
      <c r="AL45" s="1027"/>
      <c r="AM45" s="1028"/>
    </row>
    <row r="46" spans="1:39" outlineLevel="1">
      <c r="A46" s="127">
        <f>ROW()</f>
        <v>46</v>
      </c>
      <c r="B46" s="102"/>
      <c r="C46" s="6" t="s">
        <v>528</v>
      </c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472"/>
      <c r="AF46" s="472"/>
      <c r="AG46" s="472"/>
      <c r="AH46" s="473"/>
      <c r="AI46" s="472"/>
      <c r="AJ46" s="271">
        <f>Inputs!AJ2687</f>
        <v>0</v>
      </c>
      <c r="AK46" s="472"/>
      <c r="AL46" s="472"/>
      <c r="AM46" s="473"/>
    </row>
    <row r="47" spans="1:39" outlineLevel="1" collapsed="1">
      <c r="A47" s="127">
        <f>ROW()</f>
        <v>47</v>
      </c>
      <c r="B47" s="64" t="str">
        <f>"Actual Rebateable Non-Reference Service Revenue Including Interest [m$ "&amp;Inputs!$E$33&amp;"]"</f>
        <v>Actual Rebateable Non-Reference Service Revenue Including Interest [m$ 31/12/2024]</v>
      </c>
      <c r="C47" s="6"/>
      <c r="D47" s="6"/>
      <c r="E47" s="6"/>
      <c r="F47" s="6"/>
      <c r="G47" s="6"/>
      <c r="H47" s="3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1019"/>
      <c r="AF47" s="1019"/>
      <c r="AG47" s="1019"/>
      <c r="AH47" s="1020"/>
      <c r="AI47" s="1019"/>
      <c r="AJ47" s="1021"/>
      <c r="AK47" s="1019"/>
      <c r="AL47" s="1019"/>
      <c r="AM47" s="1020"/>
    </row>
    <row r="48" spans="1:39" hidden="1" outlineLevel="2">
      <c r="A48" s="1256">
        <f>ROW()</f>
        <v>48</v>
      </c>
      <c r="B48" s="102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281"/>
      <c r="AF48" s="281"/>
      <c r="AG48" s="281"/>
      <c r="AH48" s="471"/>
      <c r="AI48" s="281"/>
      <c r="AJ48" s="281"/>
      <c r="AK48" s="281"/>
      <c r="AL48" s="281"/>
      <c r="AM48" s="471"/>
    </row>
    <row r="49" spans="1:39" hidden="1" outlineLevel="2">
      <c r="A49" s="1256">
        <f>ROW()</f>
        <v>49</v>
      </c>
      <c r="B49" s="64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281"/>
      <c r="AF49" s="281"/>
      <c r="AG49" s="281"/>
      <c r="AH49" s="471"/>
      <c r="AI49" s="281"/>
      <c r="AJ49" s="281"/>
      <c r="AK49" s="281"/>
      <c r="AL49" s="281"/>
      <c r="AM49" s="471"/>
    </row>
    <row r="50" spans="1:39" hidden="1" outlineLevel="2">
      <c r="A50" s="1256">
        <f>ROW()</f>
        <v>50</v>
      </c>
      <c r="B50" s="64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281"/>
      <c r="AF50" s="281"/>
      <c r="AG50" s="281"/>
      <c r="AH50" s="471"/>
      <c r="AI50" s="281"/>
      <c r="AJ50" s="281"/>
      <c r="AK50" s="281"/>
      <c r="AL50" s="281"/>
      <c r="AM50" s="471"/>
    </row>
    <row r="51" spans="1:39" hidden="1" outlineLevel="2">
      <c r="A51" s="1256">
        <f>ROW()</f>
        <v>51</v>
      </c>
      <c r="B51" s="64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281"/>
      <c r="AF51" s="281"/>
      <c r="AG51" s="281"/>
      <c r="AH51" s="471"/>
      <c r="AI51" s="281"/>
      <c r="AJ51" s="281"/>
      <c r="AK51" s="281"/>
      <c r="AL51" s="281"/>
      <c r="AM51" s="471"/>
    </row>
    <row r="52" spans="1:39" outlineLevel="1">
      <c r="A52" s="127">
        <f>ROW()</f>
        <v>52</v>
      </c>
      <c r="B52" s="64"/>
      <c r="C52" s="1022" t="s">
        <v>1</v>
      </c>
      <c r="D52" s="1022"/>
      <c r="E52" s="1022"/>
      <c r="F52" s="1022"/>
      <c r="G52" s="1022"/>
      <c r="H52" s="1023"/>
      <c r="I52" s="1024"/>
      <c r="J52" s="1024"/>
      <c r="K52" s="1024"/>
      <c r="L52" s="1024"/>
      <c r="M52" s="1024"/>
      <c r="N52" s="1024"/>
      <c r="O52" s="1024"/>
      <c r="P52" s="1024"/>
      <c r="Q52" s="1024"/>
      <c r="R52" s="1024"/>
      <c r="S52" s="1024"/>
      <c r="T52" s="1024"/>
      <c r="U52" s="1024"/>
      <c r="V52" s="1024"/>
      <c r="W52" s="1024"/>
      <c r="X52" s="1024"/>
      <c r="Y52" s="1024"/>
      <c r="Z52" s="1024"/>
      <c r="AA52" s="1024"/>
      <c r="AB52" s="1024"/>
      <c r="AC52" s="1024"/>
      <c r="AD52" s="1024"/>
      <c r="AE52" s="1025"/>
      <c r="AF52" s="1025"/>
      <c r="AG52" s="1025"/>
      <c r="AH52" s="1026"/>
      <c r="AI52" s="1025"/>
      <c r="AJ52" s="1025">
        <f t="shared" ref="AJ52" si="12">AJ46*AJ$34*((1+AJ$28)^AJ$35)*((1+AJ$30)^AJ$36)*((1+AJ$32)^AJ$37)</f>
        <v>0</v>
      </c>
      <c r="AK52" s="1025"/>
      <c r="AL52" s="1025"/>
      <c r="AM52" s="1026"/>
    </row>
    <row r="53" spans="1:39" outlineLevel="1" collapsed="1">
      <c r="A53" s="127">
        <f>ROW()</f>
        <v>53</v>
      </c>
      <c r="B53" s="64" t="s">
        <v>527</v>
      </c>
      <c r="C53" s="6"/>
      <c r="D53" s="6"/>
      <c r="E53" s="6"/>
      <c r="F53" s="6"/>
      <c r="G53" s="6"/>
      <c r="H53" s="3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281"/>
      <c r="AF53" s="281"/>
      <c r="AG53" s="281"/>
      <c r="AH53" s="471"/>
      <c r="AI53" s="281"/>
      <c r="AJ53" s="281"/>
      <c r="AK53" s="281"/>
      <c r="AL53" s="281"/>
      <c r="AM53" s="471"/>
    </row>
    <row r="54" spans="1:39" hidden="1" outlineLevel="2">
      <c r="A54" s="127">
        <f>ROW()</f>
        <v>54</v>
      </c>
      <c r="B54" s="102"/>
      <c r="C54" s="6"/>
      <c r="D54" s="6"/>
      <c r="E54" s="6"/>
      <c r="F54" s="6"/>
      <c r="G54" s="6"/>
      <c r="H54" s="3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474"/>
      <c r="AF54" s="474"/>
      <c r="AG54" s="474"/>
      <c r="AH54" s="475"/>
      <c r="AI54" s="474"/>
      <c r="AJ54" s="474"/>
      <c r="AK54" s="474"/>
      <c r="AL54" s="474"/>
      <c r="AM54" s="475"/>
    </row>
    <row r="55" spans="1:39" hidden="1" outlineLevel="2">
      <c r="A55" s="127">
        <f>ROW()</f>
        <v>55</v>
      </c>
      <c r="B55" s="102"/>
      <c r="C55" s="6"/>
      <c r="D55" s="6"/>
      <c r="E55" s="6"/>
      <c r="F55" s="6"/>
      <c r="G55" s="6"/>
      <c r="H55" s="3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474"/>
      <c r="AF55" s="474"/>
      <c r="AG55" s="474"/>
      <c r="AH55" s="475"/>
      <c r="AI55" s="474"/>
      <c r="AJ55" s="474"/>
      <c r="AK55" s="474"/>
      <c r="AL55" s="474"/>
      <c r="AM55" s="475"/>
    </row>
    <row r="56" spans="1:39" hidden="1" outlineLevel="2">
      <c r="A56" s="127">
        <f>ROW()</f>
        <v>56</v>
      </c>
      <c r="B56" s="102"/>
      <c r="C56" s="6"/>
      <c r="D56" s="6"/>
      <c r="E56" s="6"/>
      <c r="F56" s="6"/>
      <c r="G56" s="6"/>
      <c r="H56" s="3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474"/>
      <c r="AF56" s="474"/>
      <c r="AG56" s="474"/>
      <c r="AH56" s="475"/>
      <c r="AI56" s="474"/>
      <c r="AJ56" s="474"/>
      <c r="AK56" s="474"/>
      <c r="AL56" s="474"/>
      <c r="AM56" s="475"/>
    </row>
    <row r="57" spans="1:39" outlineLevel="1">
      <c r="A57" s="127">
        <f>ROW()</f>
        <v>57</v>
      </c>
      <c r="B57" s="102"/>
      <c r="C57" s="6"/>
      <c r="D57" s="6"/>
      <c r="E57" s="6"/>
      <c r="F57" s="6"/>
      <c r="G57" s="6"/>
      <c r="H57" s="3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474"/>
      <c r="AF57" s="474"/>
      <c r="AG57" s="474"/>
      <c r="AH57" s="475"/>
      <c r="AI57" s="474"/>
      <c r="AJ57" s="474">
        <f>Inputs!AJ2692</f>
        <v>0.7</v>
      </c>
      <c r="AK57" s="474"/>
      <c r="AL57" s="474"/>
      <c r="AM57" s="475"/>
    </row>
    <row r="58" spans="1:39" outlineLevel="1" collapsed="1">
      <c r="A58" s="127">
        <f>ROW()</f>
        <v>58</v>
      </c>
      <c r="B58" s="64" t="str">
        <f>"Applicable Rebateable Amount [m$ "&amp;Inputs!$E$33&amp;"]"</f>
        <v>Applicable Rebateable Amount [m$ 31/12/2024]</v>
      </c>
      <c r="C58" s="6"/>
      <c r="D58" s="6"/>
      <c r="E58" s="6"/>
      <c r="F58" s="6"/>
      <c r="G58" s="6"/>
      <c r="H58" s="3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1019"/>
      <c r="AF58" s="1019"/>
      <c r="AG58" s="1019"/>
      <c r="AH58" s="1020"/>
      <c r="AI58" s="1019"/>
      <c r="AJ58" s="1021"/>
      <c r="AK58" s="1019"/>
      <c r="AL58" s="1019"/>
      <c r="AM58" s="1020"/>
    </row>
    <row r="59" spans="1:39" hidden="1" outlineLevel="2">
      <c r="A59" s="1256">
        <f>ROW()</f>
        <v>59</v>
      </c>
      <c r="B59" s="102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281"/>
      <c r="AF59" s="281"/>
      <c r="AG59" s="281"/>
      <c r="AH59" s="471"/>
      <c r="AI59" s="281"/>
      <c r="AJ59" s="281"/>
      <c r="AK59" s="281"/>
      <c r="AL59" s="281"/>
      <c r="AM59" s="471"/>
    </row>
    <row r="60" spans="1:39" hidden="1" outlineLevel="2">
      <c r="A60" s="1256">
        <f>ROW()</f>
        <v>60</v>
      </c>
      <c r="B60" s="64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281"/>
      <c r="AF60" s="281"/>
      <c r="AG60" s="281"/>
      <c r="AH60" s="471"/>
      <c r="AI60" s="281"/>
      <c r="AJ60" s="281"/>
      <c r="AK60" s="281"/>
      <c r="AL60" s="281"/>
      <c r="AM60" s="471"/>
    </row>
    <row r="61" spans="1:39" hidden="1" outlineLevel="2">
      <c r="A61" s="1256">
        <f>ROW()</f>
        <v>61</v>
      </c>
      <c r="B61" s="64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281"/>
      <c r="AF61" s="281"/>
      <c r="AG61" s="281"/>
      <c r="AH61" s="471"/>
      <c r="AI61" s="281"/>
      <c r="AJ61" s="281"/>
      <c r="AK61" s="281"/>
      <c r="AL61" s="281"/>
      <c r="AM61" s="471"/>
    </row>
    <row r="62" spans="1:39" hidden="1" outlineLevel="2">
      <c r="A62" s="1256">
        <f>ROW()</f>
        <v>62</v>
      </c>
      <c r="B62" s="64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281"/>
      <c r="AF62" s="281"/>
      <c r="AG62" s="281"/>
      <c r="AH62" s="471"/>
      <c r="AI62" s="281"/>
      <c r="AJ62" s="281"/>
      <c r="AK62" s="281"/>
      <c r="AL62" s="281"/>
      <c r="AM62" s="471"/>
    </row>
    <row r="63" spans="1:39" outlineLevel="1">
      <c r="A63" s="127">
        <f>ROW()</f>
        <v>63</v>
      </c>
      <c r="B63" s="64"/>
      <c r="C63" s="1022" t="s">
        <v>1</v>
      </c>
      <c r="D63" s="1022"/>
      <c r="E63" s="1022"/>
      <c r="F63" s="1022"/>
      <c r="G63" s="1022"/>
      <c r="H63" s="1023"/>
      <c r="I63" s="1024"/>
      <c r="J63" s="1024"/>
      <c r="K63" s="1024"/>
      <c r="L63" s="1024"/>
      <c r="M63" s="1024"/>
      <c r="N63" s="1024"/>
      <c r="O63" s="1024"/>
      <c r="P63" s="1024"/>
      <c r="Q63" s="1024"/>
      <c r="R63" s="1024"/>
      <c r="S63" s="1024"/>
      <c r="T63" s="1024"/>
      <c r="U63" s="1024"/>
      <c r="V63" s="1024"/>
      <c r="W63" s="1024"/>
      <c r="X63" s="1024"/>
      <c r="Y63" s="1024"/>
      <c r="Z63" s="1024"/>
      <c r="AA63" s="1024"/>
      <c r="AB63" s="1024"/>
      <c r="AC63" s="1024"/>
      <c r="AD63" s="1024"/>
      <c r="AE63" s="1025"/>
      <c r="AF63" s="1025"/>
      <c r="AG63" s="1025"/>
      <c r="AH63" s="1026"/>
      <c r="AI63" s="1025"/>
      <c r="AJ63" s="1025">
        <f>AJ52*AJ57</f>
        <v>0</v>
      </c>
      <c r="AK63" s="1025"/>
      <c r="AL63" s="1025"/>
      <c r="AM63" s="1026"/>
    </row>
    <row r="64" spans="1:39" outlineLevel="1">
      <c r="A64" s="127">
        <f>ROW()</f>
        <v>64</v>
      </c>
      <c r="B64" s="64"/>
      <c r="C64" s="6"/>
      <c r="D64" s="6"/>
      <c r="E64" s="6"/>
      <c r="F64" s="6"/>
      <c r="G64" s="6"/>
      <c r="H64" s="3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281"/>
      <c r="AF64" s="281"/>
      <c r="AG64" s="281"/>
      <c r="AH64" s="471"/>
      <c r="AI64" s="281"/>
      <c r="AJ64" s="281"/>
      <c r="AK64" s="281"/>
      <c r="AL64" s="281"/>
      <c r="AM64" s="471"/>
    </row>
    <row r="65" spans="1:39" ht="18" outlineLevel="1">
      <c r="A65" s="127">
        <f>ROW()</f>
        <v>65</v>
      </c>
      <c r="B65" s="1008" t="s">
        <v>695</v>
      </c>
      <c r="C65" s="1029"/>
      <c r="D65" s="1029"/>
      <c r="E65" s="1029"/>
      <c r="F65" s="1029"/>
      <c r="G65" s="1029"/>
      <c r="H65" s="1029"/>
      <c r="I65" s="1029"/>
      <c r="J65" s="1029"/>
      <c r="K65" s="1029"/>
      <c r="L65" s="1029"/>
      <c r="M65" s="1029"/>
      <c r="N65" s="1029"/>
      <c r="O65" s="1029"/>
      <c r="P65" s="1029"/>
      <c r="Q65" s="1029"/>
      <c r="R65" s="1029"/>
      <c r="S65" s="1029"/>
      <c r="T65" s="1029"/>
      <c r="U65" s="1029"/>
      <c r="V65" s="1029"/>
      <c r="W65" s="1029"/>
      <c r="X65" s="1029"/>
      <c r="Y65" s="1029"/>
      <c r="Z65" s="1029"/>
      <c r="AA65" s="1029"/>
      <c r="AB65" s="1029"/>
      <c r="AC65" s="1029"/>
      <c r="AD65" s="1029"/>
      <c r="AE65" s="1029"/>
      <c r="AF65" s="1029"/>
      <c r="AG65" s="1029"/>
      <c r="AH65" s="1030"/>
      <c r="AI65" s="1029"/>
      <c r="AJ65" s="1031"/>
      <c r="AK65" s="1029"/>
      <c r="AL65" s="1029"/>
      <c r="AM65" s="1030"/>
    </row>
    <row r="66" spans="1:39" ht="15.75" outlineLevel="1">
      <c r="A66" s="127">
        <f>ROW()</f>
        <v>66</v>
      </c>
      <c r="B66" s="1032"/>
      <c r="AH66" s="415"/>
      <c r="AM66" s="415"/>
    </row>
    <row r="67" spans="1:39" ht="15.75" outlineLevel="1">
      <c r="A67" s="127">
        <f>ROW()</f>
        <v>67</v>
      </c>
      <c r="B67" s="1032"/>
      <c r="AH67" s="415"/>
      <c r="AI67" s="1013">
        <f>AG$6</f>
        <v>2024</v>
      </c>
      <c r="AJ67" s="1014">
        <f t="shared" ref="AJ67:AM67" si="13">AH$6</f>
        <v>2025</v>
      </c>
      <c r="AK67" s="1013">
        <f t="shared" si="13"/>
        <v>2026</v>
      </c>
      <c r="AL67" s="1013">
        <f t="shared" si="13"/>
        <v>2027</v>
      </c>
      <c r="AM67" s="1015">
        <f t="shared" si="13"/>
        <v>2028</v>
      </c>
    </row>
    <row r="68" spans="1:39" ht="15.75" outlineLevel="1">
      <c r="A68" s="127">
        <f>ROW()</f>
        <v>68</v>
      </c>
      <c r="B68" s="1032"/>
      <c r="C68" s="70" t="s">
        <v>697</v>
      </c>
      <c r="D68" s="6"/>
      <c r="E68" s="6"/>
      <c r="F68" s="6"/>
      <c r="G68" s="6"/>
      <c r="H68" s="3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1016">
        <f>WACC!S$37</f>
        <v>4.1023365868086303E-2</v>
      </c>
      <c r="AF68" s="1016">
        <f>WACC!T$37</f>
        <v>2.3656945130993368E-2</v>
      </c>
      <c r="AG68" s="1016">
        <f>WACC!U$37</f>
        <v>2.2786950074147105E-2</v>
      </c>
      <c r="AH68" s="1017">
        <f>WACC!V$37</f>
        <v>2.2346515076618889E-2</v>
      </c>
      <c r="AI68" s="1018">
        <f>WACC!W$37</f>
        <v>2.2161641127038889E-2</v>
      </c>
      <c r="AJ68" s="1018">
        <f>WACC!X$37</f>
        <v>2.1911517548195647E-2</v>
      </c>
      <c r="AK68" s="1016">
        <f>WACC!Y$37</f>
        <v>4.8011936209764183E-2</v>
      </c>
      <c r="AL68" s="1016">
        <f>WACC!Z$37</f>
        <v>4.8011936209764183E-2</v>
      </c>
      <c r="AM68" s="1017">
        <f>WACC!AA$37</f>
        <v>4.8011936209764183E-2</v>
      </c>
    </row>
    <row r="69" spans="1:39" outlineLevel="1">
      <c r="A69" s="127">
        <f>ROW()</f>
        <v>69</v>
      </c>
      <c r="B69" s="64"/>
      <c r="C69" s="70"/>
      <c r="D69" s="36"/>
      <c r="E69" s="374"/>
      <c r="F69" s="6"/>
      <c r="G69" s="6"/>
      <c r="H69" s="3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281"/>
      <c r="AF69" s="281"/>
      <c r="AG69" s="281"/>
      <c r="AH69" s="471"/>
      <c r="AI69" s="1013">
        <f>AH$6</f>
        <v>2025</v>
      </c>
      <c r="AJ69" s="1014">
        <f t="shared" ref="AJ69:AM69" si="14">AI$6</f>
        <v>2026</v>
      </c>
      <c r="AK69" s="1013">
        <f t="shared" si="14"/>
        <v>2027</v>
      </c>
      <c r="AL69" s="1013">
        <f t="shared" si="14"/>
        <v>2028</v>
      </c>
      <c r="AM69" s="1015">
        <f t="shared" si="14"/>
        <v>2029</v>
      </c>
    </row>
    <row r="70" spans="1:39" outlineLevel="1">
      <c r="A70" s="127">
        <f>ROW()</f>
        <v>70</v>
      </c>
      <c r="B70" s="64"/>
      <c r="C70" s="70" t="s">
        <v>698</v>
      </c>
      <c r="D70" s="6"/>
      <c r="E70" s="6"/>
      <c r="F70" s="6"/>
      <c r="G70" s="6"/>
      <c r="H70" s="3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1016">
        <f>WACC!T$37</f>
        <v>2.3656945130993368E-2</v>
      </c>
      <c r="AF70" s="1016">
        <f>WACC!U$37</f>
        <v>2.2786950074147105E-2</v>
      </c>
      <c r="AG70" s="1016">
        <f>WACC!V$37</f>
        <v>2.2346515076618889E-2</v>
      </c>
      <c r="AH70" s="1017">
        <f>WACC!W$37</f>
        <v>2.2161641127038889E-2</v>
      </c>
      <c r="AI70" s="1018">
        <f>WACC!X$37</f>
        <v>2.1911517548195647E-2</v>
      </c>
      <c r="AJ70" s="1018">
        <f>WACC!Y$37</f>
        <v>4.8011936209764183E-2</v>
      </c>
      <c r="AK70" s="1016">
        <f>WACC!Z$37</f>
        <v>4.8011936209764183E-2</v>
      </c>
      <c r="AL70" s="1016">
        <f>WACC!AA$37</f>
        <v>4.8011936209764183E-2</v>
      </c>
      <c r="AM70" s="1017">
        <f>WACC!AB$37</f>
        <v>4.8011936209764183E-2</v>
      </c>
    </row>
    <row r="71" spans="1:39" outlineLevel="1">
      <c r="A71" s="127">
        <f>ROW()</f>
        <v>71</v>
      </c>
      <c r="B71" s="64"/>
      <c r="C71" s="70"/>
      <c r="D71" s="6"/>
      <c r="E71" s="6"/>
      <c r="F71" s="6"/>
      <c r="G71" s="6"/>
      <c r="H71" s="3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1016"/>
      <c r="AF71" s="1016"/>
      <c r="AG71" s="1016"/>
      <c r="AH71" s="1017"/>
      <c r="AI71" s="1013">
        <f>AI6</f>
        <v>2026</v>
      </c>
      <c r="AJ71" s="1014">
        <f t="shared" ref="AJ71:AM71" si="15">AJ6</f>
        <v>2027</v>
      </c>
      <c r="AK71" s="1013">
        <f t="shared" si="15"/>
        <v>2028</v>
      </c>
      <c r="AL71" s="1013">
        <f t="shared" si="15"/>
        <v>2029</v>
      </c>
      <c r="AM71" s="1015">
        <f t="shared" si="15"/>
        <v>2030</v>
      </c>
    </row>
    <row r="72" spans="1:39" outlineLevel="1">
      <c r="A72" s="127">
        <f>ROW()</f>
        <v>72</v>
      </c>
      <c r="B72" s="64"/>
      <c r="C72" s="70" t="s">
        <v>699</v>
      </c>
      <c r="D72" s="6"/>
      <c r="E72" s="6"/>
      <c r="F72" s="6"/>
      <c r="G72" s="6"/>
      <c r="H72" s="3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1016">
        <f>WACC!U$37</f>
        <v>2.2786950074147105E-2</v>
      </c>
      <c r="AF72" s="1016">
        <f>WACC!V$37</f>
        <v>2.2346515076618889E-2</v>
      </c>
      <c r="AG72" s="1016">
        <f>WACC!W$37</f>
        <v>2.2161641127038889E-2</v>
      </c>
      <c r="AH72" s="1017">
        <f>WACC!X$37</f>
        <v>2.1911517548195647E-2</v>
      </c>
      <c r="AI72" s="1018">
        <f>WACC!Y$37</f>
        <v>4.8011936209764183E-2</v>
      </c>
      <c r="AJ72" s="1018">
        <f>WACC!Z$37</f>
        <v>4.8011936209764183E-2</v>
      </c>
      <c r="AK72" s="1016">
        <f>WACC!AA$37</f>
        <v>4.8011936209764183E-2</v>
      </c>
      <c r="AL72" s="1016">
        <f>WACC!AB$37</f>
        <v>4.8011936209764183E-2</v>
      </c>
      <c r="AM72" s="1017">
        <f>WACC!AC$37</f>
        <v>4.8011936209764183E-2</v>
      </c>
    </row>
    <row r="73" spans="1:39" ht="15.75" outlineLevel="1">
      <c r="A73" s="127">
        <f>ROW()</f>
        <v>73</v>
      </c>
      <c r="B73" s="1032"/>
      <c r="C73" s="1124"/>
      <c r="AH73" s="415"/>
      <c r="AI73" s="1033"/>
      <c r="AJ73" s="1033"/>
      <c r="AM73" s="415"/>
    </row>
    <row r="74" spans="1:39" outlineLevel="1">
      <c r="A74" s="127">
        <f>ROW()</f>
        <v>74</v>
      </c>
      <c r="B74" s="64"/>
      <c r="C74" s="70" t="str">
        <f>"Inflation Factor (convert nominal Sep PY nominal$ to real "&amp;Inputs!$E$29&amp;"$)"</f>
        <v>Inflation Factor (convert nominal Sep PY nominal$ to real $)</v>
      </c>
      <c r="D74" s="6"/>
      <c r="E74" s="6"/>
      <c r="F74" s="6"/>
      <c r="G74" s="6"/>
      <c r="H74" s="3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281">
        <f t="shared" ref="AE74:AM74" si="16">$E$26/AD24</f>
        <v>1.164578111946533</v>
      </c>
      <c r="AF74" s="281">
        <f t="shared" si="16"/>
        <v>1.0856697819314642</v>
      </c>
      <c r="AG74" s="281">
        <f t="shared" si="16"/>
        <v>1.0303030303030303</v>
      </c>
      <c r="AH74" s="471">
        <f t="shared" si="16"/>
        <v>1.0021567217828902</v>
      </c>
      <c r="AI74" s="281">
        <f t="shared" si="16"/>
        <v>0.97075208913649036</v>
      </c>
      <c r="AJ74" s="281">
        <f t="shared" si="16"/>
        <v>0.94033158495045832</v>
      </c>
      <c r="AK74" s="281">
        <f t="shared" si="16"/>
        <v>0.91086436954462924</v>
      </c>
      <c r="AL74" s="281">
        <f t="shared" si="16"/>
        <v>0.88232056966335592</v>
      </c>
      <c r="AM74" s="471">
        <f t="shared" si="16"/>
        <v>0.85467124819061846</v>
      </c>
    </row>
    <row r="75" spans="1:39" outlineLevel="1">
      <c r="A75" s="127">
        <f>ROW()</f>
        <v>75</v>
      </c>
      <c r="B75" s="64"/>
      <c r="C75" s="70" t="s">
        <v>717</v>
      </c>
      <c r="D75" s="6"/>
      <c r="E75" s="6"/>
      <c r="F75" s="6"/>
      <c r="G75" s="6"/>
      <c r="H75" s="3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281"/>
      <c r="AF75" s="281"/>
      <c r="AG75" s="281"/>
      <c r="AH75" s="471"/>
      <c r="AI75" s="1133">
        <v>2.107144005438567E-2</v>
      </c>
      <c r="AJ75" s="1135"/>
      <c r="AK75" s="1133">
        <v>2.1347306633863548E-2</v>
      </c>
      <c r="AL75" s="1133">
        <v>2.1347306633859853E-2</v>
      </c>
      <c r="AM75" s="1134">
        <v>2.1347306633860561E-2</v>
      </c>
    </row>
    <row r="76" spans="1:39" outlineLevel="1">
      <c r="A76" s="127">
        <f>ROW()</f>
        <v>76</v>
      </c>
      <c r="B76" s="64"/>
      <c r="C76" s="70" t="s">
        <v>716</v>
      </c>
      <c r="D76" s="6"/>
      <c r="E76" s="6"/>
      <c r="F76" s="6"/>
      <c r="G76" s="6"/>
      <c r="H76" s="3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281"/>
      <c r="AF76" s="281"/>
      <c r="AG76" s="281"/>
      <c r="AH76" s="471"/>
      <c r="AI76" s="1133">
        <v>0.69526041801841676</v>
      </c>
      <c r="AJ76" s="1133">
        <v>0.59716910596532835</v>
      </c>
      <c r="AK76" s="1133">
        <v>0.7044362205860708</v>
      </c>
      <c r="AL76" s="1133">
        <v>0.70443622058607502</v>
      </c>
      <c r="AM76" s="1134">
        <v>0.70443622058607713</v>
      </c>
    </row>
    <row r="77" spans="1:39" outlineLevel="1">
      <c r="A77" s="127">
        <f>ROW()</f>
        <v>77</v>
      </c>
      <c r="B77" s="64"/>
      <c r="C77" s="70" t="s">
        <v>718</v>
      </c>
      <c r="D77" s="6"/>
      <c r="E77" s="6"/>
      <c r="F77" s="6"/>
      <c r="G77" s="6"/>
      <c r="H77" s="3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281"/>
      <c r="AF77" s="281"/>
      <c r="AG77" s="281"/>
      <c r="AH77" s="471"/>
      <c r="AI77" s="1133">
        <v>0.46848628974714979</v>
      </c>
      <c r="AJ77" s="1133">
        <v>0.59490248487196296</v>
      </c>
      <c r="AK77" s="1133">
        <v>0.46628806361224467</v>
      </c>
      <c r="AL77" s="1133">
        <v>0.46628806361224562</v>
      </c>
      <c r="AM77" s="1134">
        <v>0.46628806361224523</v>
      </c>
    </row>
    <row r="78" spans="1:39" ht="15.75" outlineLevel="1">
      <c r="A78" s="127">
        <f>ROW()</f>
        <v>78</v>
      </c>
      <c r="B78" s="1032"/>
      <c r="AH78" s="415"/>
      <c r="AM78" s="415"/>
    </row>
    <row r="79" spans="1:39" outlineLevel="1">
      <c r="A79" s="127">
        <f>ROW()</f>
        <v>79</v>
      </c>
      <c r="B79" s="64" t="s">
        <v>736</v>
      </c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1040">
        <f>Inputs!AE2695</f>
        <v>44197</v>
      </c>
      <c r="AF79" s="1036" t="str">
        <f>Inputs!AF2695</f>
        <v>1/10/21</v>
      </c>
      <c r="AG79" s="1036" t="str">
        <f>Inputs!AG2695</f>
        <v>1/10/22</v>
      </c>
      <c r="AH79" s="1037" t="str">
        <f>Inputs!AH2695</f>
        <v>1/10/23</v>
      </c>
      <c r="AI79" s="1036" t="str">
        <f>Inputs!AI2695</f>
        <v>1/10/24</v>
      </c>
      <c r="AJ79" s="1040">
        <f>Inputs!AJ2695</f>
        <v>46023</v>
      </c>
      <c r="AK79" s="1036" t="str">
        <f>Inputs!AK2695</f>
        <v>1/10/26</v>
      </c>
      <c r="AL79" s="1036" t="str">
        <f>Inputs!AL2695</f>
        <v>1/10/27</v>
      </c>
      <c r="AM79" s="1037" t="str">
        <f>Inputs!AM2695</f>
        <v>1/10/28</v>
      </c>
    </row>
    <row r="80" spans="1:39" outlineLevel="1">
      <c r="A80" s="127">
        <f>ROW()</f>
        <v>80</v>
      </c>
      <c r="B80" s="102"/>
      <c r="C80" s="6" t="s">
        <v>523</v>
      </c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1036" t="str">
        <f>Inputs!AE2696</f>
        <v>30/9/21</v>
      </c>
      <c r="AF80" s="1036" t="str">
        <f>Inputs!AF2696</f>
        <v>30/9/22</v>
      </c>
      <c r="AG80" s="1036" t="str">
        <f>Inputs!AG2696</f>
        <v>30/9/23</v>
      </c>
      <c r="AH80" s="1037" t="str">
        <f>Inputs!AH2696</f>
        <v>30/9/24</v>
      </c>
      <c r="AI80" s="1036" t="str">
        <f>Inputs!AI2696</f>
        <v>30/9/25</v>
      </c>
      <c r="AJ80" s="1036" t="str">
        <f>Inputs!AJ2696</f>
        <v>30/9/26</v>
      </c>
      <c r="AK80" s="1036" t="str">
        <f>Inputs!AK2696</f>
        <v>30/9/27</v>
      </c>
      <c r="AL80" s="1036" t="str">
        <f>Inputs!AL2696</f>
        <v>30/9/28</v>
      </c>
      <c r="AM80" s="1037" t="str">
        <f>Inputs!AM2696</f>
        <v>30/9/29</v>
      </c>
    </row>
    <row r="81" spans="1:40" outlineLevel="1" collapsed="1">
      <c r="A81" s="127">
        <f>ROW()</f>
        <v>81</v>
      </c>
      <c r="B81" s="64" t="s">
        <v>701</v>
      </c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1034" t="str">
        <f t="shared" ref="AE81:AM81" si="17">"Dec"&amp;RIGHT(AE80,2)&amp;" $m"</f>
        <v>Dec21 $m</v>
      </c>
      <c r="AF81" s="1034" t="str">
        <f t="shared" si="17"/>
        <v>Dec22 $m</v>
      </c>
      <c r="AG81" s="1034" t="str">
        <f t="shared" si="17"/>
        <v>Dec23 $m</v>
      </c>
      <c r="AH81" s="1035" t="str">
        <f t="shared" si="17"/>
        <v>Dec24 $m</v>
      </c>
      <c r="AI81" s="1034" t="str">
        <f t="shared" si="17"/>
        <v>Dec25 $m</v>
      </c>
      <c r="AJ81" s="1034" t="str">
        <f t="shared" si="17"/>
        <v>Dec26 $m</v>
      </c>
      <c r="AK81" s="1034" t="str">
        <f t="shared" si="17"/>
        <v>Dec27 $m</v>
      </c>
      <c r="AL81" s="1034" t="str">
        <f t="shared" si="17"/>
        <v>Dec28 $m</v>
      </c>
      <c r="AM81" s="1035" t="str">
        <f t="shared" si="17"/>
        <v>Dec29 $m</v>
      </c>
    </row>
    <row r="82" spans="1:40" hidden="1" outlineLevel="2">
      <c r="A82" s="1256">
        <f>ROW()</f>
        <v>82</v>
      </c>
      <c r="B82" s="102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975"/>
      <c r="AF82" s="975"/>
      <c r="AG82" s="975"/>
      <c r="AH82" s="1059"/>
      <c r="AI82" s="975"/>
      <c r="AJ82" s="975"/>
      <c r="AK82" s="975"/>
      <c r="AL82" s="975"/>
      <c r="AM82" s="1059"/>
    </row>
    <row r="83" spans="1:40" hidden="1" outlineLevel="2">
      <c r="A83" s="1256">
        <f>ROW()</f>
        <v>83</v>
      </c>
      <c r="B83" s="102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975"/>
      <c r="AF83" s="975"/>
      <c r="AG83" s="975"/>
      <c r="AH83" s="1059"/>
      <c r="AI83" s="975"/>
      <c r="AJ83" s="975"/>
      <c r="AK83" s="975"/>
      <c r="AL83" s="975"/>
      <c r="AM83" s="1059"/>
    </row>
    <row r="84" spans="1:40" hidden="1" outlineLevel="2">
      <c r="A84" s="1256">
        <f>ROW()</f>
        <v>84</v>
      </c>
      <c r="B84" s="102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975"/>
      <c r="AF84" s="975"/>
      <c r="AG84" s="975"/>
      <c r="AH84" s="1059"/>
      <c r="AI84" s="975"/>
      <c r="AJ84" s="975"/>
      <c r="AK84" s="975"/>
      <c r="AL84" s="975"/>
      <c r="AM84" s="1059"/>
    </row>
    <row r="85" spans="1:40" hidden="1" outlineLevel="2">
      <c r="A85" s="1256">
        <f>ROW()</f>
        <v>85</v>
      </c>
      <c r="B85" s="102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975"/>
      <c r="AF85" s="975"/>
      <c r="AG85" s="975"/>
      <c r="AH85" s="1059"/>
      <c r="AI85" s="975"/>
      <c r="AJ85" s="975"/>
      <c r="AK85" s="975"/>
      <c r="AL85" s="975"/>
      <c r="AM85" s="1059"/>
    </row>
    <row r="86" spans="1:40" outlineLevel="1">
      <c r="A86" s="127">
        <f>ROW()</f>
        <v>86</v>
      </c>
      <c r="B86" s="102"/>
      <c r="C86" s="435" t="s">
        <v>528</v>
      </c>
      <c r="D86" s="435"/>
      <c r="E86" s="435"/>
      <c r="F86" s="435"/>
      <c r="G86" s="435"/>
      <c r="H86" s="439"/>
      <c r="I86" s="414"/>
      <c r="J86" s="414"/>
      <c r="K86" s="414"/>
      <c r="L86" s="414"/>
      <c r="M86" s="414"/>
      <c r="N86" s="414"/>
      <c r="O86" s="414"/>
      <c r="P86" s="414"/>
      <c r="Q86" s="414"/>
      <c r="R86" s="414"/>
      <c r="S86" s="414"/>
      <c r="T86" s="414"/>
      <c r="U86" s="414"/>
      <c r="V86" s="414"/>
      <c r="W86" s="414"/>
      <c r="X86" s="414"/>
      <c r="Y86" s="414"/>
      <c r="Z86" s="414"/>
      <c r="AA86" s="414"/>
      <c r="AB86" s="414"/>
      <c r="AC86" s="414"/>
      <c r="AD86" s="414"/>
      <c r="AE86" s="1254">
        <f>Inputs!AE2702</f>
        <v>17.459778</v>
      </c>
      <c r="AF86" s="1254">
        <f>Inputs!AF2702</f>
        <v>34.332344999999997</v>
      </c>
      <c r="AG86" s="1254">
        <f>Inputs!AG2702</f>
        <v>38.161996029999997</v>
      </c>
      <c r="AH86" s="1255">
        <f>Inputs!AH2702</f>
        <v>60.306360999999995</v>
      </c>
      <c r="AI86" s="1254">
        <f>Inputs!AI2702</f>
        <v>73.435964999999996</v>
      </c>
      <c r="AJ86" s="1254">
        <f>Inputs!AJ2702</f>
        <v>0</v>
      </c>
      <c r="AK86" s="1254">
        <f>Inputs!AK2702</f>
        <v>0</v>
      </c>
      <c r="AL86" s="1254">
        <f>Inputs!AL2702</f>
        <v>0</v>
      </c>
      <c r="AM86" s="1255">
        <f>Inputs!AM2702</f>
        <v>0</v>
      </c>
    </row>
    <row r="87" spans="1:40" s="6" customFormat="1" outlineLevel="1" collapsed="1">
      <c r="A87" s="127">
        <f>ROW()</f>
        <v>87</v>
      </c>
      <c r="B87" s="64" t="str">
        <f>"Actual Rebateable Non-Reference Service Revenue Including Interest [m$ "&amp;Inputs!$E$33&amp;"]"</f>
        <v>Actual Rebateable Non-Reference Service Revenue Including Interest [m$ 31/12/2024]</v>
      </c>
      <c r="H87" s="3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1029"/>
      <c r="AF87" s="1128" t="s">
        <v>449</v>
      </c>
      <c r="AG87" s="1029"/>
      <c r="AH87" s="1030"/>
      <c r="AI87" s="1019"/>
      <c r="AJ87" s="1021"/>
      <c r="AK87" s="1019"/>
      <c r="AL87" s="1019"/>
      <c r="AM87" s="1020"/>
      <c r="AN87"/>
    </row>
    <row r="88" spans="1:40" s="6" customFormat="1" hidden="1" outlineLevel="2">
      <c r="A88" s="1256">
        <f>ROW()</f>
        <v>88</v>
      </c>
      <c r="B88" s="102"/>
      <c r="AE88" s="309"/>
      <c r="AF88" s="309"/>
      <c r="AG88" s="309"/>
      <c r="AH88" s="1129"/>
      <c r="AI88" s="305"/>
      <c r="AJ88" s="281"/>
      <c r="AK88" s="281"/>
      <c r="AL88" s="305"/>
      <c r="AM88" s="1064"/>
      <c r="AN88"/>
    </row>
    <row r="89" spans="1:40" s="6" customFormat="1" hidden="1" outlineLevel="2">
      <c r="A89" s="1256">
        <f>ROW()</f>
        <v>89</v>
      </c>
      <c r="B89" s="64"/>
      <c r="AE89" s="309"/>
      <c r="AF89" s="309"/>
      <c r="AG89" s="309"/>
      <c r="AH89" s="1129"/>
      <c r="AI89" s="305"/>
      <c r="AJ89" s="281"/>
      <c r="AK89" s="281"/>
      <c r="AL89" s="305"/>
      <c r="AM89" s="1064"/>
      <c r="AN89"/>
    </row>
    <row r="90" spans="1:40" s="6" customFormat="1" hidden="1" outlineLevel="2">
      <c r="A90" s="1256">
        <f>ROW()</f>
        <v>90</v>
      </c>
      <c r="B90" s="64"/>
      <c r="AE90" s="309"/>
      <c r="AF90" s="309"/>
      <c r="AG90" s="309"/>
      <c r="AH90" s="1129"/>
      <c r="AI90" s="305"/>
      <c r="AJ90" s="281"/>
      <c r="AK90" s="281"/>
      <c r="AL90" s="305"/>
      <c r="AM90" s="1064"/>
      <c r="AN90"/>
    </row>
    <row r="91" spans="1:40" s="6" customFormat="1" hidden="1" outlineLevel="2">
      <c r="A91" s="1256">
        <f>ROW()</f>
        <v>91</v>
      </c>
      <c r="B91" s="64"/>
      <c r="AE91" s="309"/>
      <c r="AF91" s="309"/>
      <c r="AG91" s="309"/>
      <c r="AH91" s="1129"/>
      <c r="AI91" s="305"/>
      <c r="AJ91" s="281"/>
      <c r="AK91" s="281"/>
      <c r="AL91" s="305"/>
      <c r="AM91" s="1064"/>
      <c r="AN91"/>
    </row>
    <row r="92" spans="1:40" s="6" customFormat="1" outlineLevel="1">
      <c r="A92" s="127">
        <f>ROW()</f>
        <v>92</v>
      </c>
      <c r="B92" s="64"/>
      <c r="C92" s="1022" t="s">
        <v>1</v>
      </c>
      <c r="D92" s="1022"/>
      <c r="E92" s="1022"/>
      <c r="F92" s="1022"/>
      <c r="G92" s="1022"/>
      <c r="H92" s="1023"/>
      <c r="I92" s="1024"/>
      <c r="J92" s="1024"/>
      <c r="K92" s="1024"/>
      <c r="L92" s="1024"/>
      <c r="M92" s="1024"/>
      <c r="N92" s="1024"/>
      <c r="O92" s="1024"/>
      <c r="P92" s="1024"/>
      <c r="Q92" s="1024"/>
      <c r="R92" s="1024"/>
      <c r="S92" s="1024"/>
      <c r="T92" s="1024"/>
      <c r="U92" s="1024"/>
      <c r="V92" s="1024"/>
      <c r="W92" s="1024"/>
      <c r="X92" s="1024"/>
      <c r="Y92" s="1024"/>
      <c r="Z92" s="1024"/>
      <c r="AA92" s="1024"/>
      <c r="AB92" s="1024"/>
      <c r="AC92" s="1024"/>
      <c r="AD92" s="1024"/>
      <c r="AE92" s="1257">
        <v>17.657585037306916</v>
      </c>
      <c r="AF92" s="1257">
        <v>34.713829694306085</v>
      </c>
      <c r="AG92" s="1257">
        <v>38.582545014575302</v>
      </c>
      <c r="AH92" s="1258">
        <v>60.963482814860598</v>
      </c>
      <c r="AI92" s="1025">
        <f t="shared" ref="AI92:AJ92" si="18">AI86*AI$74*((1+AI$68)^AI$75)*((1+AI$70)^AI$76)*((1+AI$72)^AI$77)</f>
        <v>74.012269410208646</v>
      </c>
      <c r="AJ92" s="1025">
        <f t="shared" si="18"/>
        <v>0</v>
      </c>
      <c r="AK92" s="1025">
        <f t="shared" ref="AK92:AM92" si="19">AK86*AK$74*((1+AK$68)^AK$75)*((1+AK$70)^AK$76)*((1+AK$72)^AK$77)</f>
        <v>0</v>
      </c>
      <c r="AL92" s="1025">
        <f t="shared" si="19"/>
        <v>0</v>
      </c>
      <c r="AM92" s="1026">
        <f t="shared" si="19"/>
        <v>0</v>
      </c>
      <c r="AN92"/>
    </row>
    <row r="93" spans="1:40" s="6" customFormat="1" ht="12.75" outlineLevel="1" collapsed="1">
      <c r="A93" s="127">
        <f>ROW()</f>
        <v>93</v>
      </c>
      <c r="B93" s="64" t="s">
        <v>527</v>
      </c>
      <c r="H93" s="3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281"/>
      <c r="AF93" s="281"/>
      <c r="AG93" s="281"/>
      <c r="AH93" s="471"/>
      <c r="AI93" s="996"/>
      <c r="AJ93" s="281"/>
      <c r="AK93" s="281"/>
      <c r="AL93" s="281"/>
      <c r="AM93" s="471"/>
    </row>
    <row r="94" spans="1:40" s="6" customFormat="1" ht="12.75" hidden="1" outlineLevel="2">
      <c r="A94" s="127">
        <f>ROW()</f>
        <v>94</v>
      </c>
      <c r="B94" s="102"/>
      <c r="H94" s="3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474"/>
      <c r="AF94" s="474"/>
      <c r="AG94" s="474"/>
      <c r="AH94" s="475"/>
      <c r="AI94" s="1125"/>
      <c r="AJ94" s="474"/>
      <c r="AK94" s="474"/>
      <c r="AL94" s="474"/>
      <c r="AM94" s="475"/>
    </row>
    <row r="95" spans="1:40" s="6" customFormat="1" ht="12.75" hidden="1" outlineLevel="2">
      <c r="A95" s="127">
        <f>ROW()</f>
        <v>95</v>
      </c>
      <c r="B95" s="102"/>
      <c r="H95" s="3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474"/>
      <c r="AF95" s="474"/>
      <c r="AG95" s="474"/>
      <c r="AH95" s="475"/>
      <c r="AI95" s="1125"/>
      <c r="AJ95" s="474"/>
      <c r="AK95" s="474"/>
      <c r="AL95" s="474"/>
      <c r="AM95" s="475"/>
    </row>
    <row r="96" spans="1:40" s="6" customFormat="1" ht="12.75" hidden="1" outlineLevel="2">
      <c r="A96" s="127">
        <f>ROW()</f>
        <v>96</v>
      </c>
      <c r="B96" s="102"/>
      <c r="H96" s="3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474"/>
      <c r="AF96" s="474"/>
      <c r="AG96" s="474"/>
      <c r="AH96" s="475"/>
      <c r="AI96" s="1125"/>
      <c r="AJ96" s="474"/>
      <c r="AK96" s="474"/>
      <c r="AL96" s="474"/>
      <c r="AM96" s="475"/>
    </row>
    <row r="97" spans="1:39" s="6" customFormat="1" ht="12.75" outlineLevel="1">
      <c r="A97" s="127">
        <f>ROW()</f>
        <v>97</v>
      </c>
      <c r="B97" s="102"/>
      <c r="H97" s="3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474">
        <f>Inputs!AE2707</f>
        <v>0.7</v>
      </c>
      <c r="AF97" s="474">
        <f>Inputs!AF2707</f>
        <v>0.7</v>
      </c>
      <c r="AG97" s="474">
        <f>Inputs!AG2707</f>
        <v>0.7</v>
      </c>
      <c r="AH97" s="475">
        <f>Inputs!AH2707</f>
        <v>0.7</v>
      </c>
      <c r="AI97" s="1125">
        <f>Inputs!AI2707</f>
        <v>0.7</v>
      </c>
      <c r="AJ97" s="474">
        <f>Inputs!AJ2707</f>
        <v>0.8</v>
      </c>
      <c r="AK97" s="474">
        <f>Inputs!AK2707</f>
        <v>0.8</v>
      </c>
      <c r="AL97" s="474">
        <f>Inputs!AL2707</f>
        <v>0.8</v>
      </c>
      <c r="AM97" s="475">
        <f>Inputs!AM2707</f>
        <v>0.8</v>
      </c>
    </row>
    <row r="98" spans="1:39" s="6" customFormat="1" ht="12.75" outlineLevel="1" collapsed="1">
      <c r="A98" s="127">
        <f>ROW()</f>
        <v>98</v>
      </c>
      <c r="B98" s="64" t="str">
        <f>"Applicable Rebateable Amount [m$ "&amp;Inputs!$E$33&amp;"]"</f>
        <v>Applicable Rebateable Amount [m$ 31/12/2024]</v>
      </c>
      <c r="H98" s="3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281"/>
      <c r="AF98" s="281"/>
      <c r="AG98" s="281"/>
      <c r="AH98" s="471"/>
      <c r="AI98" s="281"/>
      <c r="AJ98" s="281"/>
      <c r="AK98" s="281"/>
      <c r="AL98" s="281"/>
      <c r="AM98" s="471"/>
    </row>
    <row r="99" spans="1:39" s="6" customFormat="1" ht="12.75" hidden="1" outlineLevel="2">
      <c r="A99" s="1256">
        <f>ROW()</f>
        <v>99</v>
      </c>
      <c r="B99" s="102"/>
      <c r="AE99" s="281"/>
      <c r="AF99" s="281"/>
      <c r="AG99" s="281"/>
      <c r="AH99" s="471"/>
      <c r="AI99" s="281"/>
      <c r="AJ99" s="281"/>
      <c r="AK99" s="281"/>
      <c r="AL99" s="281"/>
      <c r="AM99" s="471"/>
    </row>
    <row r="100" spans="1:39" s="6" customFormat="1" ht="12.75" hidden="1" outlineLevel="2">
      <c r="A100" s="1256">
        <f>ROW()</f>
        <v>100</v>
      </c>
      <c r="B100" s="64"/>
      <c r="AE100" s="281"/>
      <c r="AF100" s="281"/>
      <c r="AG100" s="281"/>
      <c r="AH100" s="471"/>
      <c r="AI100" s="281"/>
      <c r="AJ100" s="281"/>
      <c r="AK100" s="281"/>
      <c r="AL100" s="281"/>
      <c r="AM100" s="471"/>
    </row>
    <row r="101" spans="1:39" s="6" customFormat="1" ht="12.75" hidden="1" outlineLevel="2">
      <c r="A101" s="1256">
        <f>ROW()</f>
        <v>101</v>
      </c>
      <c r="B101" s="64"/>
      <c r="AE101" s="281"/>
      <c r="AF101" s="281"/>
      <c r="AG101" s="281"/>
      <c r="AH101" s="471"/>
      <c r="AI101" s="281"/>
      <c r="AJ101" s="281"/>
      <c r="AK101" s="281"/>
      <c r="AL101" s="281"/>
      <c r="AM101" s="471"/>
    </row>
    <row r="102" spans="1:39" s="6" customFormat="1" ht="12.75" hidden="1" outlineLevel="2">
      <c r="A102" s="1256">
        <f>ROW()</f>
        <v>102</v>
      </c>
      <c r="B102" s="64"/>
      <c r="AE102" s="281"/>
      <c r="AF102" s="281"/>
      <c r="AG102" s="281"/>
      <c r="AH102" s="471"/>
      <c r="AI102" s="281"/>
      <c r="AJ102" s="281"/>
      <c r="AK102" s="281"/>
      <c r="AL102" s="281"/>
      <c r="AM102" s="471"/>
    </row>
    <row r="103" spans="1:39" s="6" customFormat="1" ht="12.75" outlineLevel="1">
      <c r="A103" s="127">
        <f>ROW()</f>
        <v>103</v>
      </c>
      <c r="B103" s="64"/>
      <c r="C103" s="435" t="s">
        <v>1</v>
      </c>
      <c r="D103" s="435"/>
      <c r="E103" s="435"/>
      <c r="F103" s="435"/>
      <c r="G103" s="435"/>
      <c r="H103" s="439"/>
      <c r="I103" s="414"/>
      <c r="J103" s="414"/>
      <c r="K103" s="414"/>
      <c r="L103" s="414"/>
      <c r="M103" s="414"/>
      <c r="N103" s="414"/>
      <c r="O103" s="414"/>
      <c r="P103" s="414"/>
      <c r="Q103" s="414"/>
      <c r="R103" s="414"/>
      <c r="S103" s="414"/>
      <c r="T103" s="414"/>
      <c r="U103" s="414"/>
      <c r="V103" s="414"/>
      <c r="W103" s="414"/>
      <c r="X103" s="414"/>
      <c r="Y103" s="414"/>
      <c r="Z103" s="414"/>
      <c r="AA103" s="414"/>
      <c r="AB103" s="414"/>
      <c r="AC103" s="414"/>
      <c r="AD103" s="414"/>
      <c r="AE103" s="1130">
        <f>AE92*AE97*AE$13</f>
        <v>13.172990427678965</v>
      </c>
      <c r="AF103" s="1130">
        <f t="shared" ref="AF103:AH103" si="20">AF92*AF97*AF$13</f>
        <v>24.888872164367289</v>
      </c>
      <c r="AG103" s="1130">
        <f t="shared" si="20"/>
        <v>27.007781510202712</v>
      </c>
      <c r="AH103" s="1131">
        <f t="shared" si="20"/>
        <v>41.751724851191092</v>
      </c>
      <c r="AI103" s="470">
        <f>AI92*AI97</f>
        <v>51.808588587146048</v>
      </c>
      <c r="AJ103" s="470">
        <f t="shared" ref="AJ103:AM103" si="21">AJ92*AJ97</f>
        <v>0</v>
      </c>
      <c r="AK103" s="470">
        <f t="shared" si="21"/>
        <v>0</v>
      </c>
      <c r="AL103" s="470">
        <f t="shared" si="21"/>
        <v>0</v>
      </c>
      <c r="AM103" s="803">
        <f t="shared" si="21"/>
        <v>0</v>
      </c>
    </row>
    <row r="104" spans="1:39" s="6" customFormat="1" ht="12.75" outlineLevel="1">
      <c r="A104" s="127">
        <f>ROW()</f>
        <v>104</v>
      </c>
      <c r="B104" s="64"/>
      <c r="H104" s="3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281"/>
      <c r="AF104" s="281"/>
      <c r="AG104" s="281"/>
      <c r="AH104" s="471"/>
      <c r="AI104" s="281"/>
      <c r="AJ104" s="281"/>
      <c r="AK104" s="281"/>
      <c r="AL104" s="281"/>
      <c r="AM104" s="471"/>
    </row>
    <row r="105" spans="1:39" s="6" customFormat="1" ht="18" outlineLevel="1">
      <c r="A105" s="127">
        <f>ROW()</f>
        <v>105</v>
      </c>
      <c r="B105" s="1008" t="s">
        <v>1</v>
      </c>
      <c r="C105" s="1029"/>
      <c r="D105" s="1029"/>
      <c r="E105" s="1029"/>
      <c r="F105" s="1029"/>
      <c r="G105" s="1029"/>
      <c r="H105" s="1029"/>
      <c r="I105" s="1029"/>
      <c r="J105" s="1029"/>
      <c r="K105" s="1029"/>
      <c r="L105" s="1029"/>
      <c r="M105" s="1029"/>
      <c r="N105" s="1029"/>
      <c r="O105" s="1029"/>
      <c r="P105" s="1029"/>
      <c r="Q105" s="1029"/>
      <c r="R105" s="1029"/>
      <c r="S105" s="1029"/>
      <c r="T105" s="1029"/>
      <c r="U105" s="1029"/>
      <c r="V105" s="1029"/>
      <c r="W105" s="1029"/>
      <c r="X105" s="1029"/>
      <c r="Y105" s="1029"/>
      <c r="Z105" s="1029"/>
      <c r="AA105" s="1029"/>
      <c r="AB105" s="1029"/>
      <c r="AC105" s="1029"/>
      <c r="AD105" s="1029"/>
      <c r="AE105" s="1029"/>
      <c r="AF105" s="1029"/>
      <c r="AG105" s="1029"/>
      <c r="AH105" s="1030"/>
      <c r="AI105" s="1029"/>
      <c r="AJ105" s="1031"/>
      <c r="AK105" s="1029"/>
      <c r="AL105" s="1029"/>
      <c r="AM105" s="1030"/>
    </row>
    <row r="106" spans="1:39" s="6" customFormat="1" ht="12.75" outlineLevel="1">
      <c r="A106" s="127">
        <f>ROW()</f>
        <v>106</v>
      </c>
      <c r="B106" s="64"/>
      <c r="H106" s="3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281"/>
      <c r="AF106" s="281"/>
      <c r="AG106" s="281"/>
      <c r="AH106" s="471"/>
      <c r="AI106" s="281"/>
      <c r="AJ106" s="281"/>
      <c r="AK106" s="281"/>
      <c r="AL106" s="281"/>
      <c r="AM106" s="471"/>
    </row>
    <row r="107" spans="1:39" s="6" customFormat="1" ht="12.75" outlineLevel="1" collapsed="1">
      <c r="A107" s="127">
        <f>ROW()</f>
        <v>107</v>
      </c>
      <c r="B107" s="64" t="str">
        <f>"Total Applicable Rebateable Amount [m$ "&amp;Inputs!$E$33&amp;"]"</f>
        <v>Total Applicable Rebateable Amount [m$ 31/12/2024]</v>
      </c>
      <c r="AH107" s="109"/>
      <c r="AM107" s="109"/>
    </row>
    <row r="108" spans="1:39" s="6" customFormat="1" ht="12.75" hidden="1" outlineLevel="2">
      <c r="A108" s="1256">
        <f>ROW()</f>
        <v>108</v>
      </c>
      <c r="B108" s="102"/>
      <c r="AE108" s="804"/>
      <c r="AF108" s="804"/>
      <c r="AG108" s="804"/>
      <c r="AH108" s="805"/>
      <c r="AI108" s="804"/>
      <c r="AJ108" s="804"/>
      <c r="AK108" s="804"/>
      <c r="AL108" s="804"/>
      <c r="AM108" s="805"/>
    </row>
    <row r="109" spans="1:39" s="6" customFormat="1" ht="12.75" hidden="1" outlineLevel="2">
      <c r="A109" s="1256">
        <f>ROW()</f>
        <v>109</v>
      </c>
      <c r="B109" s="102"/>
      <c r="AE109" s="804"/>
      <c r="AF109" s="804"/>
      <c r="AG109" s="804"/>
      <c r="AH109" s="805"/>
      <c r="AI109" s="804"/>
      <c r="AJ109" s="804"/>
      <c r="AK109" s="804"/>
      <c r="AL109" s="804"/>
      <c r="AM109" s="805"/>
    </row>
    <row r="110" spans="1:39" s="6" customFormat="1" ht="12.75" hidden="1" outlineLevel="2">
      <c r="A110" s="1256">
        <f>ROW()</f>
        <v>110</v>
      </c>
      <c r="B110" s="102"/>
      <c r="AE110" s="804"/>
      <c r="AF110" s="804"/>
      <c r="AG110" s="804"/>
      <c r="AH110" s="805"/>
      <c r="AI110" s="804"/>
      <c r="AJ110" s="804"/>
      <c r="AK110" s="804"/>
      <c r="AL110" s="804"/>
      <c r="AM110" s="805"/>
    </row>
    <row r="111" spans="1:39" s="6" customFormat="1" ht="12.75" hidden="1" outlineLevel="2">
      <c r="A111" s="1256">
        <f>ROW()</f>
        <v>111</v>
      </c>
      <c r="B111" s="102"/>
      <c r="AE111" s="804"/>
      <c r="AF111" s="804"/>
      <c r="AG111" s="804"/>
      <c r="AH111" s="805"/>
      <c r="AI111" s="804"/>
      <c r="AJ111" s="804"/>
      <c r="AK111" s="804"/>
      <c r="AL111" s="804"/>
      <c r="AM111" s="805"/>
    </row>
    <row r="112" spans="1:39" s="6" customFormat="1" ht="12.75" outlineLevel="1">
      <c r="A112" s="127">
        <f>ROW()</f>
        <v>112</v>
      </c>
      <c r="B112" s="102"/>
      <c r="C112" s="435" t="s">
        <v>1</v>
      </c>
      <c r="D112" s="435"/>
      <c r="E112" s="435"/>
      <c r="F112" s="435"/>
      <c r="G112" s="435"/>
      <c r="H112" s="435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5"/>
      <c r="Y112" s="435"/>
      <c r="Z112" s="435"/>
      <c r="AA112" s="435"/>
      <c r="AB112" s="435"/>
      <c r="AC112" s="435"/>
      <c r="AD112" s="414"/>
      <c r="AE112" s="1130">
        <f t="shared" ref="AE112:AH112" si="22">AE103</f>
        <v>13.172990427678965</v>
      </c>
      <c r="AF112" s="1130">
        <f t="shared" si="22"/>
        <v>24.888872164367289</v>
      </c>
      <c r="AG112" s="1130">
        <f t="shared" si="22"/>
        <v>27.007781510202712</v>
      </c>
      <c r="AH112" s="1131">
        <f t="shared" si="22"/>
        <v>41.751724851191092</v>
      </c>
      <c r="AI112" s="470">
        <f t="shared" ref="AI112:AM112" si="23">AI63+AI103</f>
        <v>51.808588587146048</v>
      </c>
      <c r="AJ112" s="470">
        <f t="shared" si="23"/>
        <v>0</v>
      </c>
      <c r="AK112" s="470">
        <f t="shared" si="23"/>
        <v>0</v>
      </c>
      <c r="AL112" s="470">
        <f t="shared" si="23"/>
        <v>0</v>
      </c>
      <c r="AM112" s="1026">
        <f t="shared" si="23"/>
        <v>0</v>
      </c>
    </row>
    <row r="113" spans="1:39" s="6" customFormat="1" ht="12.75" outlineLevel="1">
      <c r="A113" s="127">
        <f>ROW()</f>
        <v>113</v>
      </c>
      <c r="B113" s="102"/>
      <c r="AH113" s="109"/>
      <c r="AM113" s="109"/>
    </row>
    <row r="114" spans="1:39" s="6" customFormat="1" ht="12.75">
      <c r="A114" s="71" t="s">
        <v>548</v>
      </c>
      <c r="B114" s="71"/>
      <c r="C114" s="72"/>
      <c r="D114" s="71"/>
      <c r="E114" s="71"/>
      <c r="F114" s="71"/>
      <c r="G114" s="71"/>
      <c r="H114" s="71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173"/>
      <c r="AI114" s="73"/>
      <c r="AJ114" s="73"/>
      <c r="AK114" s="73"/>
      <c r="AL114" s="73"/>
      <c r="AM114" s="173"/>
    </row>
    <row r="115" spans="1:39" s="6" customFormat="1" ht="12.75" outlineLevel="1">
      <c r="A115" s="11">
        <f>ROW()</f>
        <v>115</v>
      </c>
      <c r="B115" s="102"/>
      <c r="AH115" s="109"/>
      <c r="AM115" s="109"/>
    </row>
    <row r="116" spans="1:39" s="6" customFormat="1" ht="12.75" outlineLevel="1">
      <c r="A116" s="11">
        <f>ROW()</f>
        <v>116</v>
      </c>
      <c r="B116" s="64" t="s">
        <v>62</v>
      </c>
      <c r="AH116" s="109"/>
      <c r="AM116" s="109"/>
    </row>
    <row r="117" spans="1:39" s="6" customFormat="1" ht="12.75" outlineLevel="1">
      <c r="A117" s="11">
        <f>ROW()</f>
        <v>117</v>
      </c>
      <c r="B117" s="64"/>
      <c r="C117" s="6" t="s">
        <v>50</v>
      </c>
      <c r="AE117" s="13">
        <f>Load!AE$23</f>
        <v>633.72746676197278</v>
      </c>
      <c r="AF117" s="13">
        <f>Load!AF$23</f>
        <v>614.44532466047167</v>
      </c>
      <c r="AG117" s="13">
        <f>Load!AG$23</f>
        <v>562.55055925661168</v>
      </c>
      <c r="AH117" s="509">
        <f>Load!AH$23</f>
        <v>556.4677380986418</v>
      </c>
      <c r="AI117" s="13">
        <f>Load!AI$23</f>
        <v>600.95868442326139</v>
      </c>
      <c r="AJ117" s="13">
        <f>Load!AJ$23</f>
        <v>623.01436236895563</v>
      </c>
      <c r="AK117" s="13">
        <f>Load!AK$23</f>
        <v>629.3916213237037</v>
      </c>
      <c r="AL117" s="13">
        <f>Load!AL$23</f>
        <v>625.28313929506999</v>
      </c>
      <c r="AM117" s="509">
        <f>Load!AM$23</f>
        <v>655.98596938805827</v>
      </c>
    </row>
    <row r="118" spans="1:39" s="6" customFormat="1" ht="12.75" outlineLevel="1">
      <c r="A118" s="11">
        <f>ROW()</f>
        <v>118</v>
      </c>
      <c r="B118" s="64"/>
      <c r="C118" s="6" t="s">
        <v>0</v>
      </c>
      <c r="AE118" s="13">
        <f>Load!AE$24</f>
        <v>571.95444938090918</v>
      </c>
      <c r="AF118" s="13">
        <f>Load!AF$24</f>
        <v>554.45960024886801</v>
      </c>
      <c r="AG118" s="13">
        <f>Load!AG$24</f>
        <v>513.12022169929287</v>
      </c>
      <c r="AH118" s="509">
        <f>Load!AH$24</f>
        <v>509.15292371444377</v>
      </c>
      <c r="AI118" s="13">
        <f>Load!AI$24</f>
        <v>508.96274413050082</v>
      </c>
      <c r="AJ118" s="13">
        <f>Load!AJ$24</f>
        <v>556.7247338471916</v>
      </c>
      <c r="AK118" s="13">
        <f>Load!AK$24</f>
        <v>568.08121642295282</v>
      </c>
      <c r="AL118" s="13">
        <f>Load!AL$24</f>
        <v>568.50448777841211</v>
      </c>
      <c r="AM118" s="509">
        <f>Load!AM$24</f>
        <v>598.88001664340959</v>
      </c>
    </row>
    <row r="119" spans="1:39" s="6" customFormat="1" ht="12.75" outlineLevel="1">
      <c r="A119" s="11">
        <f>ROW()</f>
        <v>119</v>
      </c>
      <c r="B119" s="64"/>
      <c r="C119" s="77" t="s">
        <v>1</v>
      </c>
      <c r="D119" s="77"/>
      <c r="E119" s="435"/>
      <c r="F119" s="435"/>
      <c r="G119" s="435"/>
      <c r="H119" s="435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5"/>
      <c r="Y119" s="435"/>
      <c r="Z119" s="435"/>
      <c r="AA119" s="435"/>
      <c r="AB119" s="435"/>
      <c r="AC119" s="435"/>
      <c r="AD119" s="435"/>
      <c r="AE119" s="414">
        <f t="shared" ref="AE119:AI119" si="24">SUM(AE117:AE118)</f>
        <v>1205.6819161428821</v>
      </c>
      <c r="AF119" s="87">
        <f t="shared" si="24"/>
        <v>1168.9049249093396</v>
      </c>
      <c r="AG119" s="87">
        <f t="shared" si="24"/>
        <v>1075.6707809559045</v>
      </c>
      <c r="AH119" s="1048">
        <f t="shared" si="24"/>
        <v>1065.6206618130855</v>
      </c>
      <c r="AI119" s="414">
        <f t="shared" si="24"/>
        <v>1109.9214285537623</v>
      </c>
      <c r="AJ119" s="414">
        <f t="shared" ref="AJ119:AM119" si="25">SUM(AJ117:AJ118)</f>
        <v>1179.7390962161471</v>
      </c>
      <c r="AK119" s="87">
        <f t="shared" si="25"/>
        <v>1197.4728377466565</v>
      </c>
      <c r="AL119" s="87">
        <f t="shared" si="25"/>
        <v>1193.7876270734821</v>
      </c>
      <c r="AM119" s="1048">
        <f t="shared" si="25"/>
        <v>1254.8659860314679</v>
      </c>
    </row>
    <row r="120" spans="1:39" s="6" customFormat="1" ht="12.75" outlineLevel="1">
      <c r="A120" s="11">
        <f>ROW()</f>
        <v>120</v>
      </c>
      <c r="B120" s="102"/>
      <c r="AH120" s="109"/>
      <c r="AM120" s="109"/>
    </row>
    <row r="121" spans="1:39" s="6" customFormat="1" ht="12.75" outlineLevel="1">
      <c r="A121" s="11">
        <f>ROW()</f>
        <v>121</v>
      </c>
      <c r="B121" s="64" t="s">
        <v>64</v>
      </c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W121" s="39"/>
      <c r="X121" s="39"/>
      <c r="Z121" s="39"/>
      <c r="AA121" s="9"/>
      <c r="AB121" s="9"/>
      <c r="AC121" s="9"/>
      <c r="AD121" s="9"/>
      <c r="AE121" s="9"/>
      <c r="AF121" s="9"/>
      <c r="AG121" s="9"/>
      <c r="AH121" s="18"/>
      <c r="AI121" s="9"/>
      <c r="AJ121" s="9"/>
      <c r="AK121" s="9"/>
      <c r="AL121" s="9"/>
      <c r="AM121" s="18"/>
    </row>
    <row r="122" spans="1:39" s="6" customFormat="1" outlineLevel="1">
      <c r="A122" s="11">
        <f>ROW()</f>
        <v>122</v>
      </c>
      <c r="B122" s="64"/>
      <c r="C122" s="6" t="s">
        <v>50</v>
      </c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W122" s="39"/>
      <c r="X122" s="39"/>
      <c r="Y122" s="806"/>
      <c r="Z122" s="807"/>
      <c r="AA122" s="224"/>
      <c r="AB122" s="807"/>
      <c r="AC122" s="807"/>
      <c r="AD122" s="807"/>
      <c r="AE122" s="1126">
        <v>0.94117842146636255</v>
      </c>
      <c r="AF122" s="1126">
        <v>0.94102386266629034</v>
      </c>
      <c r="AG122" s="1126">
        <v>0.94098169162504552</v>
      </c>
      <c r="AH122" s="1127">
        <v>0.94095369891293823</v>
      </c>
      <c r="AI122" s="808">
        <f>CoS_Tariff_Revenue!AM$197</f>
        <v>0.92059979819915527</v>
      </c>
      <c r="AJ122" s="808">
        <f>CoS_Tariff_Revenue!AN$197</f>
        <v>0.92059979819915527</v>
      </c>
      <c r="AK122" s="808">
        <f>CoS_Tariff_Revenue!AO$197</f>
        <v>0.92059979819915527</v>
      </c>
      <c r="AL122" s="808">
        <f>CoS_Tariff_Revenue!AP$197</f>
        <v>0.92059979819915527</v>
      </c>
      <c r="AM122" s="1049">
        <f>CoS_Tariff_Revenue!AQ$197</f>
        <v>0.92059979819915527</v>
      </c>
    </row>
    <row r="123" spans="1:39" s="6" customFormat="1" outlineLevel="1">
      <c r="A123" s="11">
        <f>ROW()</f>
        <v>123</v>
      </c>
      <c r="B123" s="64"/>
      <c r="C123" s="6" t="s">
        <v>0</v>
      </c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W123" s="39"/>
      <c r="X123" s="39"/>
      <c r="Y123" s="806"/>
      <c r="Z123" s="807"/>
      <c r="AA123" s="807"/>
      <c r="AB123" s="807"/>
      <c r="AC123" s="807"/>
      <c r="AD123" s="807"/>
      <c r="AE123" s="1126">
        <v>5.8821578533637453E-2</v>
      </c>
      <c r="AF123" s="1126">
        <v>5.8976137333709655E-2</v>
      </c>
      <c r="AG123" s="1126">
        <v>5.9018308374954476E-2</v>
      </c>
      <c r="AH123" s="1127">
        <v>5.904630108706177E-2</v>
      </c>
      <c r="AI123" s="808">
        <f>CoS_Tariff_Revenue!AM$198</f>
        <v>7.9400201800844727E-2</v>
      </c>
      <c r="AJ123" s="808">
        <f>CoS_Tariff_Revenue!AN$198</f>
        <v>7.9400201800844727E-2</v>
      </c>
      <c r="AK123" s="808">
        <f>CoS_Tariff_Revenue!AO$198</f>
        <v>7.9400201800844727E-2</v>
      </c>
      <c r="AL123" s="808">
        <f>CoS_Tariff_Revenue!AP$198</f>
        <v>7.9400201800844727E-2</v>
      </c>
      <c r="AM123" s="1049">
        <f>CoS_Tariff_Revenue!AQ$198</f>
        <v>7.9400201800844727E-2</v>
      </c>
    </row>
    <row r="124" spans="1:39" s="6" customFormat="1" ht="12.75" outlineLevel="1">
      <c r="A124" s="11">
        <f>ROW()</f>
        <v>124</v>
      </c>
      <c r="B124" s="64"/>
      <c r="C124" s="6" t="s">
        <v>1</v>
      </c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W124" s="39"/>
      <c r="X124" s="39"/>
      <c r="Y124" s="806"/>
      <c r="Z124" s="557"/>
      <c r="AA124" s="557"/>
      <c r="AB124" s="557"/>
      <c r="AC124" s="557"/>
      <c r="AD124" s="557"/>
      <c r="AE124" s="809">
        <f t="shared" ref="AE124:AI124" si="26">SUM(AE122:AE123)</f>
        <v>1</v>
      </c>
      <c r="AF124" s="809">
        <f t="shared" si="26"/>
        <v>1</v>
      </c>
      <c r="AG124" s="809">
        <f t="shared" si="26"/>
        <v>1</v>
      </c>
      <c r="AH124" s="1050">
        <f t="shared" si="26"/>
        <v>1</v>
      </c>
      <c r="AI124" s="809">
        <f t="shared" si="26"/>
        <v>1</v>
      </c>
      <c r="AJ124" s="809">
        <f t="shared" ref="AJ124:AM124" si="27">SUM(AJ122:AJ123)</f>
        <v>1</v>
      </c>
      <c r="AK124" s="809">
        <f t="shared" si="27"/>
        <v>1</v>
      </c>
      <c r="AL124" s="809">
        <f t="shared" si="27"/>
        <v>1</v>
      </c>
      <c r="AM124" s="1050">
        <f t="shared" si="27"/>
        <v>1</v>
      </c>
    </row>
    <row r="125" spans="1:39" outlineLevel="1">
      <c r="A125" s="11">
        <f>ROW()</f>
        <v>125</v>
      </c>
      <c r="AH125" s="415"/>
      <c r="AM125" s="415"/>
    </row>
    <row r="126" spans="1:39" s="6" customFormat="1" ht="15.75" outlineLevel="1">
      <c r="A126" s="11">
        <f>ROW()</f>
        <v>126</v>
      </c>
      <c r="B126" s="1001" t="str">
        <f>"Rebateable Forecast Tariff Revenue [m$ "&amp;TEXT(Inputs!$E$33,"dd/mm/yyyy")&amp;"]"</f>
        <v>Rebateable Forecast Tariff Revenue [m$ 31/12/2024]</v>
      </c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9"/>
      <c r="AB126" s="9"/>
      <c r="AC126" s="9"/>
      <c r="AD126" s="9"/>
      <c r="AE126" s="9"/>
      <c r="AF126" s="9"/>
      <c r="AG126" s="9"/>
      <c r="AH126" s="18"/>
      <c r="AI126" s="9"/>
      <c r="AJ126" s="9"/>
      <c r="AK126" s="9"/>
      <c r="AL126" s="9"/>
      <c r="AM126" s="18"/>
    </row>
    <row r="127" spans="1:39" s="6" customFormat="1" ht="12.75" outlineLevel="1">
      <c r="A127" s="11">
        <f>ROW()</f>
        <v>127</v>
      </c>
      <c r="B127" s="64"/>
      <c r="C127" s="6" t="s">
        <v>50</v>
      </c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86"/>
      <c r="V127" s="39"/>
      <c r="W127" s="39"/>
      <c r="X127" s="39"/>
      <c r="Y127" s="9"/>
      <c r="Z127" s="9"/>
      <c r="AA127" s="143"/>
      <c r="AB127" s="9"/>
      <c r="AC127" s="9"/>
      <c r="AD127" s="9"/>
      <c r="AE127" s="9">
        <f t="shared" ref="AE127:AM127" si="28">AE$129*AE122</f>
        <v>12.398134336714392</v>
      </c>
      <c r="AF127" s="9">
        <f t="shared" si="28"/>
        <v>23.421022621520422</v>
      </c>
      <c r="AG127" s="9">
        <f t="shared" si="28"/>
        <v>25.413827932510173</v>
      </c>
      <c r="AH127" s="18">
        <f t="shared" si="28"/>
        <v>39.286439934723504</v>
      </c>
      <c r="AI127" s="9">
        <f t="shared" si="28"/>
        <v>47.69497619830971</v>
      </c>
      <c r="AJ127" s="9">
        <f t="shared" si="28"/>
        <v>0</v>
      </c>
      <c r="AK127" s="9">
        <f t="shared" si="28"/>
        <v>0</v>
      </c>
      <c r="AL127" s="9">
        <f t="shared" si="28"/>
        <v>0</v>
      </c>
      <c r="AM127" s="18">
        <f t="shared" si="28"/>
        <v>0</v>
      </c>
    </row>
    <row r="128" spans="1:39" s="6" customFormat="1" ht="12.75" outlineLevel="1">
      <c r="A128" s="11">
        <f>ROW()</f>
        <v>128</v>
      </c>
      <c r="B128" s="64"/>
      <c r="C128" s="30" t="s">
        <v>0</v>
      </c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9"/>
      <c r="Z128" s="9"/>
      <c r="AA128" s="143"/>
      <c r="AB128" s="9"/>
      <c r="AC128" s="9"/>
      <c r="AD128" s="9"/>
      <c r="AE128" s="9">
        <f t="shared" ref="AE128:AM128" si="29">AE$129*AE123</f>
        <v>0.77485609096457264</v>
      </c>
      <c r="AF128" s="9">
        <f t="shared" si="29"/>
        <v>1.4678495428468687</v>
      </c>
      <c r="AG128" s="9">
        <f t="shared" si="29"/>
        <v>1.5939535776925373</v>
      </c>
      <c r="AH128" s="18">
        <f t="shared" si="29"/>
        <v>2.4652849164675885</v>
      </c>
      <c r="AI128" s="9">
        <f t="shared" si="29"/>
        <v>4.1136123888363372</v>
      </c>
      <c r="AJ128" s="9">
        <f t="shared" si="29"/>
        <v>0</v>
      </c>
      <c r="AK128" s="9">
        <f t="shared" si="29"/>
        <v>0</v>
      </c>
      <c r="AL128" s="9">
        <f t="shared" si="29"/>
        <v>0</v>
      </c>
      <c r="AM128" s="18">
        <f t="shared" si="29"/>
        <v>0</v>
      </c>
    </row>
    <row r="129" spans="1:39" s="6" customFormat="1" ht="12.75" outlineLevel="1">
      <c r="A129" s="11">
        <f>ROW()</f>
        <v>129</v>
      </c>
      <c r="B129" s="64"/>
      <c r="C129" s="77" t="s">
        <v>105</v>
      </c>
      <c r="D129" s="77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7"/>
      <c r="Z129" s="87"/>
      <c r="AA129" s="181"/>
      <c r="AB129" s="87"/>
      <c r="AC129" s="87"/>
      <c r="AD129" s="87"/>
      <c r="AE129" s="810">
        <f t="shared" ref="AE129:AM129" si="30">AE112</f>
        <v>13.172990427678965</v>
      </c>
      <c r="AF129" s="810">
        <f t="shared" si="30"/>
        <v>24.888872164367289</v>
      </c>
      <c r="AG129" s="810">
        <f t="shared" si="30"/>
        <v>27.007781510202712</v>
      </c>
      <c r="AH129" s="1051">
        <f t="shared" si="30"/>
        <v>41.751724851191092</v>
      </c>
      <c r="AI129" s="810">
        <f t="shared" si="30"/>
        <v>51.808588587146048</v>
      </c>
      <c r="AJ129" s="810">
        <f t="shared" si="30"/>
        <v>0</v>
      </c>
      <c r="AK129" s="810">
        <f t="shared" si="30"/>
        <v>0</v>
      </c>
      <c r="AL129" s="810">
        <f t="shared" si="30"/>
        <v>0</v>
      </c>
      <c r="AM129" s="1051">
        <f t="shared" si="30"/>
        <v>0</v>
      </c>
    </row>
    <row r="130" spans="1:39" s="6" customFormat="1" ht="15.75" outlineLevel="1">
      <c r="A130" s="11">
        <f>ROW()</f>
        <v>130</v>
      </c>
      <c r="B130" s="1001" t="str">
        <f>"Rebateable Full Haul T1 Service (T1 Service) [$ /GJ/day] [$ "&amp;TEXT(Inputs!$E$33,"dd/mm/yyyy")&amp;"]"</f>
        <v>Rebateable Full Haul T1 Service (T1 Service) [$ /GJ/day] [$ 31/12/2024]</v>
      </c>
      <c r="L130" s="80"/>
      <c r="M130" s="80"/>
      <c r="N130" s="80"/>
      <c r="O130" s="80"/>
      <c r="P130" s="80"/>
      <c r="Q130" s="80"/>
      <c r="R130" s="80"/>
      <c r="S130" s="81"/>
      <c r="T130" s="81"/>
      <c r="AA130" s="39"/>
      <c r="AB130" s="39"/>
      <c r="AC130" s="39"/>
      <c r="AD130" s="39"/>
      <c r="AE130" s="39"/>
      <c r="AF130" s="39"/>
      <c r="AG130" s="39"/>
      <c r="AH130" s="246"/>
      <c r="AI130" s="39"/>
      <c r="AJ130" s="39"/>
      <c r="AK130" s="39"/>
      <c r="AL130" s="39"/>
      <c r="AM130" s="246"/>
    </row>
    <row r="131" spans="1:39" s="6" customFormat="1" ht="12.75" outlineLevel="1">
      <c r="A131" s="11">
        <f>ROW()</f>
        <v>131</v>
      </c>
      <c r="B131" s="64"/>
      <c r="C131" s="6" t="s">
        <v>406</v>
      </c>
      <c r="E131" s="39"/>
      <c r="F131" s="39"/>
      <c r="G131" s="39"/>
      <c r="H131" s="39"/>
      <c r="I131" s="39"/>
      <c r="L131" s="39"/>
      <c r="M131" s="39"/>
      <c r="N131" s="39"/>
      <c r="O131" s="39"/>
      <c r="P131" s="39"/>
      <c r="Q131" s="39"/>
      <c r="S131" s="39"/>
      <c r="T131" s="39"/>
      <c r="U131" s="39"/>
      <c r="Y131" s="403"/>
      <c r="Z131" s="82"/>
      <c r="AA131" s="82"/>
      <c r="AB131" s="82"/>
      <c r="AC131" s="82"/>
      <c r="AD131" s="82"/>
      <c r="AE131" s="82">
        <f t="shared" ref="AE131:AM131" si="31">(IF(AE$7&gt;0,(AE127/AE$7)/AE117*1000,0))</f>
        <v>5.3599525213923277E-2</v>
      </c>
      <c r="AF131" s="82">
        <f t="shared" si="31"/>
        <v>0.10443107415602328</v>
      </c>
      <c r="AG131" s="82">
        <f t="shared" si="31"/>
        <v>0.12343190704840748</v>
      </c>
      <c r="AH131" s="1052">
        <f t="shared" si="31"/>
        <v>0.19342375962478789</v>
      </c>
      <c r="AI131" s="82">
        <f t="shared" si="31"/>
        <v>0.21743785563562784</v>
      </c>
      <c r="AJ131" s="82">
        <f t="shared" si="31"/>
        <v>0</v>
      </c>
      <c r="AK131" s="82">
        <f t="shared" si="31"/>
        <v>0</v>
      </c>
      <c r="AL131" s="82">
        <f t="shared" si="31"/>
        <v>0</v>
      </c>
      <c r="AM131" s="1052">
        <f t="shared" si="31"/>
        <v>0</v>
      </c>
    </row>
    <row r="132" spans="1:39" s="6" customFormat="1" ht="12.75" outlineLevel="1">
      <c r="A132" s="11">
        <f>ROW()</f>
        <v>132</v>
      </c>
      <c r="B132" s="64"/>
      <c r="C132" s="30" t="s">
        <v>446</v>
      </c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S132" s="39"/>
      <c r="T132" s="39"/>
      <c r="U132" s="39"/>
      <c r="X132" s="39"/>
      <c r="Y132" s="403"/>
      <c r="Z132" s="82"/>
      <c r="AA132" s="82"/>
      <c r="AB132" s="82"/>
      <c r="AC132" s="82"/>
      <c r="AD132" s="82"/>
      <c r="AE132" s="82">
        <f t="shared" ref="AE132:AM132" si="32">(IF(AE$7&gt;0,(AE128/AE$7)/AE118*1000,0))</f>
        <v>3.7116476708954457E-3</v>
      </c>
      <c r="AF132" s="82">
        <f t="shared" si="32"/>
        <v>7.25301824521695E-3</v>
      </c>
      <c r="AG132" s="82">
        <f t="shared" si="32"/>
        <v>8.4874152990937705E-3</v>
      </c>
      <c r="AH132" s="1052">
        <f t="shared" si="32"/>
        <v>1.3265572946771881E-2</v>
      </c>
      <c r="AI132" s="82">
        <f t="shared" si="32"/>
        <v>2.2143410413216803E-2</v>
      </c>
      <c r="AJ132" s="82">
        <f t="shared" si="32"/>
        <v>0</v>
      </c>
      <c r="AK132" s="82">
        <f t="shared" si="32"/>
        <v>0</v>
      </c>
      <c r="AL132" s="82">
        <f t="shared" si="32"/>
        <v>0</v>
      </c>
      <c r="AM132" s="1052">
        <f t="shared" si="32"/>
        <v>0</v>
      </c>
    </row>
    <row r="133" spans="1:39" s="6" customFormat="1" ht="12.75" outlineLevel="1">
      <c r="A133" s="11">
        <f>ROW()</f>
        <v>133</v>
      </c>
      <c r="B133" s="64"/>
      <c r="C133" s="77" t="s">
        <v>447</v>
      </c>
      <c r="D133" s="77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77"/>
      <c r="S133" s="84"/>
      <c r="T133" s="84"/>
      <c r="U133" s="84"/>
      <c r="V133" s="84"/>
      <c r="W133" s="84"/>
      <c r="X133" s="84"/>
      <c r="Y133" s="404"/>
      <c r="Z133" s="85"/>
      <c r="AA133" s="84"/>
      <c r="AB133" s="85"/>
      <c r="AC133" s="85"/>
      <c r="AD133" s="85"/>
      <c r="AE133" s="456">
        <f t="shared" ref="AE133:AM133" si="33">SUM(AE131:AE132)</f>
        <v>5.7311172884818726E-2</v>
      </c>
      <c r="AF133" s="456">
        <f t="shared" si="33"/>
        <v>0.11168409240124022</v>
      </c>
      <c r="AG133" s="456">
        <f t="shared" si="33"/>
        <v>0.13191932234750126</v>
      </c>
      <c r="AH133" s="1053">
        <f t="shared" si="33"/>
        <v>0.20668933257155978</v>
      </c>
      <c r="AI133" s="456">
        <f t="shared" si="33"/>
        <v>0.23958126604884464</v>
      </c>
      <c r="AJ133" s="456">
        <f t="shared" si="33"/>
        <v>0</v>
      </c>
      <c r="AK133" s="456">
        <f t="shared" si="33"/>
        <v>0</v>
      </c>
      <c r="AL133" s="456">
        <f t="shared" si="33"/>
        <v>0</v>
      </c>
      <c r="AM133" s="1053">
        <f t="shared" si="33"/>
        <v>0</v>
      </c>
    </row>
    <row r="134" spans="1:39" s="6" customFormat="1" ht="12.75" outlineLevel="1">
      <c r="A134" s="11">
        <f>ROW()</f>
        <v>134</v>
      </c>
      <c r="B134" s="64"/>
      <c r="D134" s="5"/>
      <c r="E134" s="89"/>
      <c r="F134" s="89"/>
      <c r="G134" s="89"/>
      <c r="H134" s="89"/>
      <c r="I134" s="8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9"/>
      <c r="AB134" s="9"/>
      <c r="AC134" s="9"/>
      <c r="AD134" s="9"/>
      <c r="AE134" s="9"/>
      <c r="AF134" s="9"/>
      <c r="AG134" s="9"/>
      <c r="AH134" s="18"/>
      <c r="AI134" s="9"/>
      <c r="AJ134" s="9"/>
      <c r="AK134" s="9"/>
      <c r="AL134" s="9"/>
      <c r="AM134" s="18"/>
    </row>
    <row r="135" spans="1:39" s="6" customFormat="1" ht="15.75" outlineLevel="1">
      <c r="A135" s="11">
        <f>ROW()</f>
        <v>135</v>
      </c>
      <c r="B135" s="1001" t="str">
        <f>"Rebateable Part Haul T1 Service (P1 Service) [$ /GJ/day/km] [$ "&amp;TEXT(Inputs!$E$33,"dd/mm/yyyy")&amp;"]"</f>
        <v>Rebateable Part Haul T1 Service (P1 Service) [$ /GJ/day/km] [$ 31/12/2024]</v>
      </c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 s="415"/>
      <c r="AI135"/>
      <c r="AJ135"/>
      <c r="AK135"/>
      <c r="AL135"/>
      <c r="AM135" s="415"/>
    </row>
    <row r="136" spans="1:39" s="6" customFormat="1" ht="12.75" outlineLevel="1">
      <c r="A136" s="11">
        <f>ROW()</f>
        <v>136</v>
      </c>
      <c r="B136" s="64"/>
      <c r="C136" s="6" t="s">
        <v>406</v>
      </c>
      <c r="E136" s="39"/>
      <c r="F136" s="39"/>
      <c r="G136" s="39"/>
      <c r="H136" s="39"/>
      <c r="I136" s="39"/>
      <c r="L136" s="39"/>
      <c r="M136" s="39"/>
      <c r="N136" s="39"/>
      <c r="O136" s="39"/>
      <c r="P136" s="39"/>
      <c r="Q136" s="39"/>
      <c r="S136" s="39"/>
      <c r="T136" s="39"/>
      <c r="U136" s="39"/>
      <c r="Y136" s="403"/>
      <c r="Z136" s="82"/>
      <c r="AA136" s="82"/>
      <c r="AB136" s="82"/>
      <c r="AC136" s="82"/>
      <c r="AD136" s="82"/>
      <c r="AE136" s="122">
        <f t="shared" ref="AE136:AH136" si="34">AE127/Total_km</f>
        <v>8.8621403407536763E-3</v>
      </c>
      <c r="AF136" s="122">
        <f t="shared" si="34"/>
        <v>1.6741259915311238E-2</v>
      </c>
      <c r="AG136" s="122">
        <f t="shared" si="34"/>
        <v>1.8165709744467601E-2</v>
      </c>
      <c r="AH136" s="1054">
        <f t="shared" si="34"/>
        <v>2.8081801239973912E-2</v>
      </c>
      <c r="AI136" s="122">
        <f t="shared" ref="AI136:AM137" si="35">AI131/Total_km</f>
        <v>1.5542377100473756E-4</v>
      </c>
      <c r="AJ136" s="122">
        <f t="shared" si="35"/>
        <v>0</v>
      </c>
      <c r="AK136" s="122">
        <f t="shared" si="35"/>
        <v>0</v>
      </c>
      <c r="AL136" s="122">
        <f t="shared" si="35"/>
        <v>0</v>
      </c>
      <c r="AM136" s="1054">
        <f t="shared" si="35"/>
        <v>0</v>
      </c>
    </row>
    <row r="137" spans="1:39" s="6" customFormat="1" ht="12.75" outlineLevel="1">
      <c r="A137" s="11">
        <f>ROW()</f>
        <v>137</v>
      </c>
      <c r="B137" s="64"/>
      <c r="C137" s="878" t="s">
        <v>446</v>
      </c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S137" s="39"/>
      <c r="T137" s="39"/>
      <c r="U137" s="39"/>
      <c r="X137" s="39"/>
      <c r="Y137" s="403"/>
      <c r="Z137" s="82"/>
      <c r="AA137" s="82"/>
      <c r="AB137" s="82"/>
      <c r="AC137" s="82"/>
      <c r="AD137" s="82"/>
      <c r="AE137" s="122">
        <f t="shared" ref="AE137:AH137" si="36">AE128/Total_km</f>
        <v>5.538642537273571E-4</v>
      </c>
      <c r="AF137" s="122">
        <f t="shared" si="36"/>
        <v>1.0492133973172757E-3</v>
      </c>
      <c r="AG137" s="122">
        <f t="shared" si="36"/>
        <v>1.1393520927037437E-3</v>
      </c>
      <c r="AH137" s="1054">
        <f t="shared" si="36"/>
        <v>1.7621764949732584E-3</v>
      </c>
      <c r="AI137" s="122">
        <f t="shared" si="35"/>
        <v>1.5828027457624592E-5</v>
      </c>
      <c r="AJ137" s="122">
        <f t="shared" si="35"/>
        <v>0</v>
      </c>
      <c r="AK137" s="122">
        <f t="shared" si="35"/>
        <v>0</v>
      </c>
      <c r="AL137" s="122">
        <f t="shared" si="35"/>
        <v>0</v>
      </c>
      <c r="AM137" s="1054">
        <f t="shared" si="35"/>
        <v>0</v>
      </c>
    </row>
    <row r="138" spans="1:39" s="6" customFormat="1" ht="12.75" outlineLevel="1">
      <c r="A138" s="11">
        <f>ROW()</f>
        <v>138</v>
      </c>
      <c r="B138" s="64"/>
      <c r="C138" s="1022" t="s">
        <v>713</v>
      </c>
      <c r="D138" s="1022"/>
      <c r="E138" s="1041"/>
      <c r="F138" s="1041"/>
      <c r="G138" s="1041"/>
      <c r="H138" s="1041"/>
      <c r="I138" s="1041"/>
      <c r="J138" s="1041"/>
      <c r="K138" s="1041"/>
      <c r="L138" s="1041"/>
      <c r="M138" s="1041"/>
      <c r="N138" s="1041"/>
      <c r="O138" s="1041"/>
      <c r="P138" s="1041"/>
      <c r="Q138" s="1041"/>
      <c r="R138" s="1022"/>
      <c r="S138" s="1041"/>
      <c r="T138" s="1041"/>
      <c r="U138" s="1041"/>
      <c r="V138" s="1041"/>
      <c r="W138" s="1041"/>
      <c r="X138" s="1041"/>
      <c r="Y138" s="1042"/>
      <c r="Z138" s="1043"/>
      <c r="AA138" s="1041"/>
      <c r="AB138" s="1043"/>
      <c r="AC138" s="1043"/>
      <c r="AD138" s="1043"/>
      <c r="AE138" s="1041">
        <f t="shared" ref="AE138:AM138" si="37">SUM(AE136:AE137)</f>
        <v>9.4160045944810325E-3</v>
      </c>
      <c r="AF138" s="1041">
        <f t="shared" si="37"/>
        <v>1.7790473312628514E-2</v>
      </c>
      <c r="AG138" s="1041">
        <f t="shared" si="37"/>
        <v>1.9305061837171344E-2</v>
      </c>
      <c r="AH138" s="1053">
        <f t="shared" si="37"/>
        <v>2.984397773494717E-2</v>
      </c>
      <c r="AI138" s="1041">
        <f t="shared" si="37"/>
        <v>1.7125179846236215E-4</v>
      </c>
      <c r="AJ138" s="1041">
        <f t="shared" si="37"/>
        <v>0</v>
      </c>
      <c r="AK138" s="1041">
        <f t="shared" si="37"/>
        <v>0</v>
      </c>
      <c r="AL138" s="1041">
        <f t="shared" si="37"/>
        <v>0</v>
      </c>
      <c r="AM138" s="1053">
        <f t="shared" si="37"/>
        <v>0</v>
      </c>
    </row>
    <row r="139" spans="1:39" s="6" customFormat="1" ht="12.75" outlineLevel="1">
      <c r="A139" s="11">
        <f>ROW()</f>
        <v>139</v>
      </c>
      <c r="B139" s="64"/>
      <c r="D139" s="5"/>
      <c r="E139" s="89"/>
      <c r="F139" s="89"/>
      <c r="G139" s="89"/>
      <c r="H139" s="89"/>
      <c r="I139" s="8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9"/>
      <c r="AB139" s="9"/>
      <c r="AC139" s="9"/>
      <c r="AD139" s="9"/>
      <c r="AE139" s="9"/>
      <c r="AF139" s="9"/>
      <c r="AG139" s="9"/>
      <c r="AH139" s="18"/>
      <c r="AI139" s="9"/>
      <c r="AJ139" s="9"/>
      <c r="AK139" s="9"/>
      <c r="AL139" s="9"/>
      <c r="AM139" s="18"/>
    </row>
    <row r="140" spans="1:39" s="6" customFormat="1" ht="15.75" outlineLevel="1">
      <c r="A140" s="11">
        <f>ROW()</f>
        <v>140</v>
      </c>
      <c r="B140" s="1001" t="str">
        <f>"Rebateable Back Haul T1 Service (B1 Service) [$ /GJ/day/km] [$ "&amp;TEXT(Inputs!$E$33,"dd/mm/yyyy")&amp;"]"</f>
        <v>Rebateable Back Haul T1 Service (B1 Service) [$ /GJ/day/km] [$ 31/12/2024]</v>
      </c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 s="415"/>
      <c r="AI140"/>
      <c r="AJ140"/>
      <c r="AK140"/>
      <c r="AL140"/>
      <c r="AM140" s="415"/>
    </row>
    <row r="141" spans="1:39" s="6" customFormat="1" ht="12.75" outlineLevel="1">
      <c r="A141" s="11">
        <f>ROW()</f>
        <v>141</v>
      </c>
      <c r="B141" s="64"/>
      <c r="C141" s="6" t="s">
        <v>406</v>
      </c>
      <c r="E141" s="39"/>
      <c r="F141" s="39"/>
      <c r="G141" s="39"/>
      <c r="H141" s="39"/>
      <c r="I141" s="39"/>
      <c r="L141" s="39"/>
      <c r="M141" s="39"/>
      <c r="N141" s="39"/>
      <c r="O141" s="39"/>
      <c r="P141" s="39"/>
      <c r="Q141" s="39"/>
      <c r="S141" s="39"/>
      <c r="T141" s="39"/>
      <c r="U141" s="39"/>
      <c r="Y141" s="403"/>
      <c r="Z141" s="82"/>
      <c r="AA141" s="82"/>
      <c r="AB141" s="82"/>
      <c r="AC141" s="82"/>
      <c r="AD141" s="82"/>
      <c r="AE141" s="122">
        <f t="shared" ref="AE141:AH142" si="38">AE136/Total_km</f>
        <v>6.3346249755208549E-6</v>
      </c>
      <c r="AF141" s="122">
        <f t="shared" si="38"/>
        <v>1.1966590361194594E-5</v>
      </c>
      <c r="AG141" s="122">
        <f t="shared" si="38"/>
        <v>1.2984781804480058E-5</v>
      </c>
      <c r="AH141" s="1054">
        <f t="shared" si="38"/>
        <v>2.0072767147944182E-5</v>
      </c>
      <c r="AI141" s="82">
        <f t="shared" ref="AI141:AM141" si="39">AI136</f>
        <v>1.5542377100473756E-4</v>
      </c>
      <c r="AJ141" s="82">
        <f t="shared" si="39"/>
        <v>0</v>
      </c>
      <c r="AK141" s="82">
        <f t="shared" si="39"/>
        <v>0</v>
      </c>
      <c r="AL141" s="82">
        <f t="shared" si="39"/>
        <v>0</v>
      </c>
      <c r="AM141" s="1052">
        <f t="shared" si="39"/>
        <v>0</v>
      </c>
    </row>
    <row r="142" spans="1:39" s="6" customFormat="1" ht="12.75" outlineLevel="1">
      <c r="A142" s="11">
        <f>ROW()</f>
        <v>142</v>
      </c>
      <c r="B142" s="64"/>
      <c r="C142" s="878" t="s">
        <v>446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S142" s="39"/>
      <c r="T142" s="39"/>
      <c r="U142" s="39"/>
      <c r="X142" s="39"/>
      <c r="Y142" s="403"/>
      <c r="Z142" s="82"/>
      <c r="AA142" s="82"/>
      <c r="AB142" s="82"/>
      <c r="AC142" s="82"/>
      <c r="AD142" s="82"/>
      <c r="AE142" s="122">
        <f t="shared" si="38"/>
        <v>3.9590010988374348E-7</v>
      </c>
      <c r="AF142" s="122">
        <f t="shared" si="38"/>
        <v>7.499738365384386E-7</v>
      </c>
      <c r="AG142" s="122">
        <f t="shared" si="38"/>
        <v>8.1440464096050305E-7</v>
      </c>
      <c r="AH142" s="1054">
        <f t="shared" si="38"/>
        <v>1.2595972087013998E-6</v>
      </c>
      <c r="AI142" s="82">
        <f t="shared" ref="AI142:AM142" si="40">AI137</f>
        <v>1.5828027457624592E-5</v>
      </c>
      <c r="AJ142" s="82">
        <f t="shared" si="40"/>
        <v>0</v>
      </c>
      <c r="AK142" s="82">
        <f t="shared" si="40"/>
        <v>0</v>
      </c>
      <c r="AL142" s="82">
        <f t="shared" si="40"/>
        <v>0</v>
      </c>
      <c r="AM142" s="1052">
        <f t="shared" si="40"/>
        <v>0</v>
      </c>
    </row>
    <row r="143" spans="1:39" s="6" customFormat="1" ht="12.75" outlineLevel="1">
      <c r="A143" s="11">
        <f>ROW()</f>
        <v>143</v>
      </c>
      <c r="B143" s="64"/>
      <c r="C143" s="1022" t="s">
        <v>714</v>
      </c>
      <c r="D143" s="1022"/>
      <c r="E143" s="1041"/>
      <c r="F143" s="1041"/>
      <c r="G143" s="1041"/>
      <c r="H143" s="1041"/>
      <c r="I143" s="1041"/>
      <c r="J143" s="1041"/>
      <c r="K143" s="1041"/>
      <c r="L143" s="1041"/>
      <c r="M143" s="1041"/>
      <c r="N143" s="1041"/>
      <c r="O143" s="1041"/>
      <c r="P143" s="1041"/>
      <c r="Q143" s="1041"/>
      <c r="R143" s="1022"/>
      <c r="S143" s="1041"/>
      <c r="T143" s="1041"/>
      <c r="U143" s="1041"/>
      <c r="V143" s="1041"/>
      <c r="W143" s="1041"/>
      <c r="X143" s="1041"/>
      <c r="Y143" s="1042"/>
      <c r="Z143" s="1043"/>
      <c r="AA143" s="1041"/>
      <c r="AB143" s="1043"/>
      <c r="AC143" s="1043"/>
      <c r="AD143" s="1043"/>
      <c r="AE143" s="1041">
        <f t="shared" ref="AE143" si="41">SUM(AE141:AE142)</f>
        <v>6.7305250854045984E-6</v>
      </c>
      <c r="AF143" s="1041">
        <f t="shared" ref="AF143:AM143" si="42">SUM(AF141:AF142)</f>
        <v>1.2716564197733032E-5</v>
      </c>
      <c r="AG143" s="1041">
        <f t="shared" si="42"/>
        <v>1.3799186445440561E-5</v>
      </c>
      <c r="AH143" s="1053">
        <f t="shared" si="42"/>
        <v>2.1332364356645581E-5</v>
      </c>
      <c r="AI143" s="1041">
        <f t="shared" si="42"/>
        <v>1.7125179846236215E-4</v>
      </c>
      <c r="AJ143" s="1041">
        <f t="shared" si="42"/>
        <v>0</v>
      </c>
      <c r="AK143" s="1041">
        <f t="shared" si="42"/>
        <v>0</v>
      </c>
      <c r="AL143" s="1041">
        <f t="shared" si="42"/>
        <v>0</v>
      </c>
      <c r="AM143" s="1053">
        <f t="shared" si="42"/>
        <v>0</v>
      </c>
    </row>
    <row r="144" spans="1:39" s="6" customFormat="1" ht="12.75" outlineLevel="1">
      <c r="A144" s="11"/>
      <c r="B144" s="64"/>
      <c r="D144" s="5"/>
      <c r="E144" s="89"/>
      <c r="F144" s="89"/>
      <c r="G144" s="89"/>
      <c r="H144" s="89"/>
      <c r="I144" s="8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</row>
    <row r="145" spans="1:39" s="6" customFormat="1" ht="12.75" outlineLevel="1">
      <c r="A145" s="11"/>
      <c r="B145" s="64"/>
      <c r="D145" s="5"/>
      <c r="E145" s="89"/>
      <c r="F145" s="89"/>
      <c r="G145" s="89"/>
      <c r="H145" s="89"/>
      <c r="I145" s="8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</row>
    <row r="146" spans="1:39" s="6" customFormat="1" ht="12.75" outlineLevel="1">
      <c r="A146" s="11"/>
      <c r="C146" s="102"/>
      <c r="D146" s="32"/>
      <c r="T146" s="32"/>
      <c r="X146" s="117"/>
      <c r="Y146" s="117"/>
      <c r="Z146" s="117"/>
    </row>
  </sheetData>
  <sheetProtection algorithmName="SHA-512" hashValue="QU8vyI7oShnojIhT/5I8cqd6ORs0LB+722INpHYnUcVH3I6iVHTHViuMlJjnioR2jWdR5VV/GHmtd0yRDzwV+w==" saltValue="wmBdEGS5gJA/hVAISh2rLQ==" spinCount="100000" sheet="1" objects="1" scenarios="1"/>
  <printOptions horizontalCentered="1"/>
  <pageMargins left="0.70866141732283472" right="0.70866141732283472" top="0.74803149606299213" bottom="0.74803149606299213" header="0.31496062992125984" footer="0.31496062992125984"/>
  <pageSetup paperSize="9" scale="74" fitToHeight="3" orientation="landscape" horizontalDpi="1200" verticalDpi="1200" r:id="rId1"/>
  <headerFooter>
    <oddHeader>&amp;R[ERA DBNGP Tariff Model - Public]</oddHeader>
    <oddFooter>&amp;L[&amp;A]&amp;C18 Dec 2025&amp;R&amp;P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D4B9C-264A-421B-B6EE-BB83FC2BCA00}">
  <sheetPr codeName="Sheet35">
    <tabColor theme="7" tint="0.59999389629810485"/>
    <outlinePr summaryBelow="0"/>
    <pageSetUpPr fitToPage="1"/>
  </sheetPr>
  <dimension ref="A1:BQ85"/>
  <sheetViews>
    <sheetView showGridLines="0" zoomScale="80" zoomScaleNormal="80" workbookViewId="0">
      <pane xSplit="5" ySplit="8" topLeftCell="W9" activePane="bottomRight" state="frozen"/>
      <selection pane="topRight" activeCell="F1" sqref="F1"/>
      <selection pane="bottomLeft" activeCell="A9" sqref="A9"/>
      <selection pane="bottomRight" activeCell="AP22" sqref="AP22"/>
    </sheetView>
  </sheetViews>
  <sheetFormatPr defaultRowHeight="15" outlineLevelRow="1" outlineLevelCol="1"/>
  <cols>
    <col min="1" max="1" width="5.28515625" customWidth="1"/>
    <col min="2" max="2" width="2.28515625" customWidth="1"/>
    <col min="3" max="3" width="24" customWidth="1"/>
    <col min="4" max="4" width="15" customWidth="1"/>
    <col min="5" max="5" width="18.28515625" customWidth="1"/>
    <col min="6" max="10" width="11.140625" hidden="1" customWidth="1" outlineLevel="1"/>
    <col min="11" max="29" width="9" hidden="1" customWidth="1" outlineLevel="1"/>
    <col min="30" max="30" width="10.7109375" customWidth="1" collapsed="1"/>
    <col min="31" max="34" width="12" customWidth="1"/>
    <col min="35" max="39" width="11.42578125" customWidth="1"/>
  </cols>
  <sheetData>
    <row r="1" spans="1:69" s="6" customFormat="1" ht="23.25">
      <c r="A1" s="349" t="str">
        <f>Main!A1</f>
        <v>ERA, DBNGP Tariff Model, Final Decision, December 2025</v>
      </c>
    </row>
    <row r="2" spans="1:69" s="6" customFormat="1" ht="15.75">
      <c r="A2" s="464" t="str">
        <f ca="1">MID(CELL("filename",A1),FIND("]",CELL("filename",A1))+1,256)</f>
        <v>OverrunRevenue</v>
      </c>
      <c r="AD2" s="433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</row>
    <row r="3" spans="1:69" s="11" customFormat="1" ht="12.75">
      <c r="A3" s="11" t="s">
        <v>18</v>
      </c>
      <c r="B3" s="11">
        <f>COLUMN()</f>
        <v>2</v>
      </c>
      <c r="C3" s="11">
        <f>COLUMN()</f>
        <v>3</v>
      </c>
      <c r="D3" s="11">
        <f>COLUMN()</f>
        <v>4</v>
      </c>
      <c r="E3" s="11">
        <f>COLUMN()</f>
        <v>5</v>
      </c>
      <c r="F3" s="11">
        <f>COLUMN()</f>
        <v>6</v>
      </c>
      <c r="G3" s="11">
        <f>COLUMN()</f>
        <v>7</v>
      </c>
      <c r="H3" s="11">
        <f>COLUMN()</f>
        <v>8</v>
      </c>
      <c r="I3" s="11">
        <f>COLUMN()</f>
        <v>9</v>
      </c>
      <c r="J3" s="11">
        <f>COLUMN()</f>
        <v>10</v>
      </c>
      <c r="K3" s="11">
        <f>COLUMN()</f>
        <v>11</v>
      </c>
      <c r="L3" s="11">
        <f>COLUMN()</f>
        <v>12</v>
      </c>
      <c r="M3" s="11">
        <f>COLUMN()</f>
        <v>13</v>
      </c>
      <c r="N3" s="11">
        <f>COLUMN()</f>
        <v>14</v>
      </c>
      <c r="Q3" s="11">
        <f>COLUMN()</f>
        <v>17</v>
      </c>
      <c r="R3" s="11">
        <f>COLUMN()</f>
        <v>18</v>
      </c>
      <c r="S3" s="11">
        <f>COLUMN()</f>
        <v>19</v>
      </c>
      <c r="T3" s="11">
        <f>COLUMN()</f>
        <v>20</v>
      </c>
      <c r="U3" s="11">
        <f>COLUMN()</f>
        <v>21</v>
      </c>
      <c r="V3" s="11">
        <f>COLUMN()</f>
        <v>22</v>
      </c>
      <c r="W3" s="11">
        <f>COLUMN()</f>
        <v>23</v>
      </c>
      <c r="X3" s="11">
        <f>COLUMN()</f>
        <v>24</v>
      </c>
      <c r="Y3" s="11">
        <f>COLUMN()</f>
        <v>25</v>
      </c>
      <c r="Z3" s="11">
        <f>COLUMN()</f>
        <v>26</v>
      </c>
      <c r="AA3" s="11">
        <f>COLUMN()</f>
        <v>27</v>
      </c>
      <c r="AB3" s="11">
        <f>COLUMN()</f>
        <v>28</v>
      </c>
      <c r="AC3" s="11">
        <f>COLUMN()</f>
        <v>29</v>
      </c>
      <c r="AD3" s="11">
        <f>COLUMN()</f>
        <v>30</v>
      </c>
      <c r="AE3" s="11">
        <f>COLUMN()</f>
        <v>31</v>
      </c>
      <c r="AF3" s="11">
        <f>COLUMN()</f>
        <v>32</v>
      </c>
      <c r="AG3" s="11">
        <f>COLUMN()</f>
        <v>33</v>
      </c>
      <c r="AH3" s="11">
        <f>COLUMN()</f>
        <v>34</v>
      </c>
      <c r="AI3" s="11">
        <f>COLUMN()</f>
        <v>35</v>
      </c>
      <c r="AJ3" s="11">
        <f>COLUMN()</f>
        <v>36</v>
      </c>
      <c r="AK3" s="11">
        <f>COLUMN()</f>
        <v>37</v>
      </c>
      <c r="AL3" s="11">
        <f>COLUMN()</f>
        <v>38</v>
      </c>
      <c r="AM3" s="11">
        <f>COLUMN()</f>
        <v>39</v>
      </c>
    </row>
    <row r="4" spans="1:69" s="11" customFormat="1" ht="12.75"/>
    <row r="5" spans="1:69" s="6" customFormat="1" ht="12.75">
      <c r="A5" s="45" t="s">
        <v>54</v>
      </c>
      <c r="B5" s="46"/>
      <c r="C5" s="47"/>
      <c r="D5" s="47"/>
      <c r="E5" s="47"/>
      <c r="F5" s="47"/>
      <c r="G5" s="48"/>
      <c r="H5" s="49"/>
      <c r="I5" s="50" t="str">
        <f>Inputs!I$5</f>
        <v>AA1</v>
      </c>
      <c r="J5" s="50" t="str">
        <f>Inputs!J$5</f>
        <v>AA1</v>
      </c>
      <c r="K5" s="50" t="str">
        <f>Inputs!K$5</f>
        <v>AA1</v>
      </c>
      <c r="L5" s="50" t="str">
        <f>Inputs!L$5</f>
        <v>AA1</v>
      </c>
      <c r="M5" s="51" t="str">
        <f>Inputs!M$5</f>
        <v>AA1</v>
      </c>
      <c r="N5" s="50" t="str">
        <f>Inputs!N$5</f>
        <v>AA2</v>
      </c>
      <c r="O5" s="50" t="str">
        <f>Inputs!O$5</f>
        <v>AA2</v>
      </c>
      <c r="P5" s="50" t="str">
        <f>Inputs!P$5</f>
        <v>AA2</v>
      </c>
      <c r="Q5" s="50" t="str">
        <f>Inputs!Q$5</f>
        <v>AA2</v>
      </c>
      <c r="R5" s="50" t="str">
        <f>Inputs!R$5</f>
        <v>AA2</v>
      </c>
      <c r="S5" s="51" t="str">
        <f>Inputs!S$5</f>
        <v>AA2</v>
      </c>
      <c r="T5" s="50" t="str">
        <f>Inputs!T$5</f>
        <v>AA3</v>
      </c>
      <c r="U5" s="50" t="str">
        <f>Inputs!U$5</f>
        <v>AA3</v>
      </c>
      <c r="V5" s="50" t="str">
        <f>Inputs!V$5</f>
        <v>AA3</v>
      </c>
      <c r="W5" s="50" t="str">
        <f>Inputs!W$5</f>
        <v>AA3</v>
      </c>
      <c r="X5" s="51" t="str">
        <f>Inputs!X$5</f>
        <v>AA3</v>
      </c>
      <c r="Y5" s="50" t="str">
        <f>Inputs!Y$5</f>
        <v>AA4</v>
      </c>
      <c r="Z5" s="50" t="str">
        <f>Inputs!Z$5</f>
        <v>AA4</v>
      </c>
      <c r="AA5" s="50" t="str">
        <f>Inputs!AA$5</f>
        <v>AA4</v>
      </c>
      <c r="AB5" s="50" t="str">
        <f>Inputs!AB$5</f>
        <v>AA4</v>
      </c>
      <c r="AC5" s="51" t="str">
        <f>Inputs!AC$5</f>
        <v>AA4</v>
      </c>
      <c r="AD5" s="50" t="str">
        <f>Inputs!AD$5</f>
        <v>AA5</v>
      </c>
      <c r="AE5" s="50" t="str">
        <f>Inputs!AE$5</f>
        <v>AA5</v>
      </c>
      <c r="AF5" s="50" t="str">
        <f>Inputs!AF$5</f>
        <v>AA5</v>
      </c>
      <c r="AG5" s="50" t="str">
        <f>Inputs!AG$5</f>
        <v>AA5</v>
      </c>
      <c r="AH5" s="51" t="str">
        <f>Inputs!AH$5</f>
        <v>AA5</v>
      </c>
      <c r="AI5" s="50" t="str">
        <f>Inputs!AI$5</f>
        <v>AA6</v>
      </c>
      <c r="AJ5" s="50" t="str">
        <f>Inputs!AJ$5</f>
        <v>AA6</v>
      </c>
      <c r="AK5" s="50" t="str">
        <f>Inputs!AK$5</f>
        <v>AA6</v>
      </c>
      <c r="AL5" s="50" t="str">
        <f>Inputs!AL$5</f>
        <v>AA6</v>
      </c>
      <c r="AM5" s="51" t="str">
        <f>Inputs!AM$5</f>
        <v>AA6</v>
      </c>
    </row>
    <row r="6" spans="1:69" s="6" customFormat="1" ht="12.75">
      <c r="A6" s="52" t="s">
        <v>23</v>
      </c>
      <c r="B6" s="53"/>
      <c r="C6" s="54"/>
      <c r="D6" s="54"/>
      <c r="E6" s="54"/>
      <c r="F6" s="54"/>
      <c r="G6" s="55"/>
      <c r="H6" s="56">
        <f>Inputs!H$6</f>
        <v>1999</v>
      </c>
      <c r="I6" s="56">
        <f>Inputs!I$6</f>
        <v>2000</v>
      </c>
      <c r="J6" s="56">
        <f>Inputs!J$6</f>
        <v>2001</v>
      </c>
      <c r="K6" s="56">
        <f>Inputs!K$6</f>
        <v>2002</v>
      </c>
      <c r="L6" s="56">
        <f>Inputs!L$6</f>
        <v>2003</v>
      </c>
      <c r="M6" s="57">
        <f>Inputs!M$6</f>
        <v>2004</v>
      </c>
      <c r="N6" s="56">
        <f>Inputs!N$6</f>
        <v>2005</v>
      </c>
      <c r="O6" s="56">
        <f>Inputs!O$6</f>
        <v>2006</v>
      </c>
      <c r="P6" s="56">
        <f>Inputs!P$6</f>
        <v>2007</v>
      </c>
      <c r="Q6" s="56">
        <f>Inputs!Q$6</f>
        <v>2008</v>
      </c>
      <c r="R6" s="56">
        <f>Inputs!R$6</f>
        <v>2009</v>
      </c>
      <c r="S6" s="57">
        <f>Inputs!S$6</f>
        <v>2010</v>
      </c>
      <c r="T6" s="56">
        <f>Inputs!T$6</f>
        <v>2011</v>
      </c>
      <c r="U6" s="56">
        <f>Inputs!U$6</f>
        <v>2012</v>
      </c>
      <c r="V6" s="56">
        <f>Inputs!V$6</f>
        <v>2013</v>
      </c>
      <c r="W6" s="56">
        <f>Inputs!W$6</f>
        <v>2014</v>
      </c>
      <c r="X6" s="57">
        <f>Inputs!X$6</f>
        <v>2015</v>
      </c>
      <c r="Y6" s="56">
        <f>Inputs!Y$6</f>
        <v>2016</v>
      </c>
      <c r="Z6" s="56">
        <f>Inputs!Z$6</f>
        <v>2017</v>
      </c>
      <c r="AA6" s="56">
        <f>Inputs!AA$6</f>
        <v>2018</v>
      </c>
      <c r="AB6" s="56">
        <f>Inputs!AB$6</f>
        <v>2019</v>
      </c>
      <c r="AC6" s="57">
        <f>Inputs!AC$6</f>
        <v>2020</v>
      </c>
      <c r="AD6" s="56">
        <f>Inputs!AD$6</f>
        <v>2021</v>
      </c>
      <c r="AE6" s="56">
        <f>Inputs!AE$6</f>
        <v>2022</v>
      </c>
      <c r="AF6" s="56">
        <f>Inputs!AF$6</f>
        <v>2023</v>
      </c>
      <c r="AG6" s="56">
        <f>Inputs!AG$6</f>
        <v>2024</v>
      </c>
      <c r="AH6" s="57">
        <f>Inputs!AH$6</f>
        <v>2025</v>
      </c>
      <c r="AI6" s="56">
        <f>Inputs!AI$6</f>
        <v>2026</v>
      </c>
      <c r="AJ6" s="56">
        <f>Inputs!AJ$6</f>
        <v>2027</v>
      </c>
      <c r="AK6" s="56">
        <f>Inputs!AK$6</f>
        <v>2028</v>
      </c>
      <c r="AL6" s="56">
        <f>Inputs!AL$6</f>
        <v>2029</v>
      </c>
      <c r="AM6" s="57">
        <f>Inputs!AM$6</f>
        <v>2030</v>
      </c>
    </row>
    <row r="7" spans="1:69" s="6" customFormat="1" ht="12.75">
      <c r="A7" s="52" t="s">
        <v>55</v>
      </c>
      <c r="B7" s="53"/>
      <c r="C7" s="54"/>
      <c r="D7" s="54"/>
      <c r="E7" s="54"/>
      <c r="F7" s="54"/>
      <c r="G7" s="55"/>
      <c r="H7" s="58">
        <f>Inputs!H$7</f>
        <v>365</v>
      </c>
      <c r="I7" s="58">
        <f>Inputs!I$7</f>
        <v>366</v>
      </c>
      <c r="J7" s="58">
        <f>Inputs!J$7</f>
        <v>365</v>
      </c>
      <c r="K7" s="58">
        <f>Inputs!K$7</f>
        <v>365</v>
      </c>
      <c r="L7" s="58">
        <f>Inputs!L$7</f>
        <v>365</v>
      </c>
      <c r="M7" s="59">
        <f>Inputs!M$7</f>
        <v>366</v>
      </c>
      <c r="N7" s="58">
        <f>Inputs!N$7</f>
        <v>365</v>
      </c>
      <c r="O7" s="58">
        <f>Inputs!O$7</f>
        <v>365</v>
      </c>
      <c r="P7" s="58">
        <f>Inputs!P$7</f>
        <v>365</v>
      </c>
      <c r="Q7" s="58">
        <f>Inputs!Q$7</f>
        <v>366</v>
      </c>
      <c r="R7" s="58">
        <f>Inputs!R$7</f>
        <v>365</v>
      </c>
      <c r="S7" s="59">
        <f>Inputs!S$7</f>
        <v>365</v>
      </c>
      <c r="T7" s="58">
        <f>Inputs!T$7</f>
        <v>365</v>
      </c>
      <c r="U7" s="58">
        <f>Inputs!U$7</f>
        <v>366</v>
      </c>
      <c r="V7" s="58">
        <f>Inputs!V$7</f>
        <v>365</v>
      </c>
      <c r="W7" s="58">
        <f>Inputs!W$7</f>
        <v>365</v>
      </c>
      <c r="X7" s="59">
        <f>Inputs!X$7</f>
        <v>365</v>
      </c>
      <c r="Y7" s="58">
        <f>Inputs!Y$7</f>
        <v>366</v>
      </c>
      <c r="Z7" s="58">
        <f>Inputs!Z$7</f>
        <v>365</v>
      </c>
      <c r="AA7" s="58">
        <f>Inputs!AA$7</f>
        <v>365</v>
      </c>
      <c r="AB7" s="58">
        <f>Inputs!AB$7</f>
        <v>365</v>
      </c>
      <c r="AC7" s="59">
        <f>Inputs!AC$7</f>
        <v>366</v>
      </c>
      <c r="AD7" s="58">
        <f>Inputs!AD$7</f>
        <v>365</v>
      </c>
      <c r="AE7" s="58">
        <f>Inputs!AE$7</f>
        <v>365</v>
      </c>
      <c r="AF7" s="58">
        <f>Inputs!AF$7</f>
        <v>365</v>
      </c>
      <c r="AG7" s="58">
        <f>Inputs!AG$7</f>
        <v>366</v>
      </c>
      <c r="AH7" s="59">
        <f>Inputs!AH$7</f>
        <v>365</v>
      </c>
      <c r="AI7" s="58">
        <f>Inputs!AI$7</f>
        <v>365</v>
      </c>
      <c r="AJ7" s="58">
        <f>Inputs!AJ$7</f>
        <v>365</v>
      </c>
      <c r="AK7" s="58">
        <f>Inputs!AK$7</f>
        <v>366</v>
      </c>
      <c r="AL7" s="58">
        <f>Inputs!AL$7</f>
        <v>365</v>
      </c>
      <c r="AM7" s="59">
        <f>Inputs!AM$7</f>
        <v>365</v>
      </c>
    </row>
    <row r="8" spans="1:69" s="6" customFormat="1" ht="13.5" thickBot="1">
      <c r="A8" s="52" t="s">
        <v>24</v>
      </c>
      <c r="B8" s="53"/>
      <c r="C8" s="54"/>
      <c r="D8" s="54"/>
      <c r="E8" s="54"/>
      <c r="F8" s="54"/>
      <c r="G8" s="54"/>
      <c r="H8" s="56">
        <f>Inputs!H$8</f>
        <v>0</v>
      </c>
      <c r="I8" s="56">
        <f>Inputs!I$8</f>
        <v>1</v>
      </c>
      <c r="J8" s="56">
        <f>Inputs!J$8</f>
        <v>2</v>
      </c>
      <c r="K8" s="56">
        <f>Inputs!K$8</f>
        <v>3</v>
      </c>
      <c r="L8" s="56">
        <f>Inputs!L$8</f>
        <v>4</v>
      </c>
      <c r="M8" s="57">
        <f>Inputs!M$8</f>
        <v>5</v>
      </c>
      <c r="N8" s="56">
        <f>Inputs!N$8</f>
        <v>6</v>
      </c>
      <c r="O8" s="56">
        <f>Inputs!O$8</f>
        <v>7</v>
      </c>
      <c r="P8" s="56">
        <f>Inputs!P$8</f>
        <v>8</v>
      </c>
      <c r="Q8" s="56">
        <f>Inputs!Q$8</f>
        <v>9</v>
      </c>
      <c r="R8" s="56">
        <f>Inputs!R$8</f>
        <v>10</v>
      </c>
      <c r="S8" s="57">
        <f>Inputs!S$8</f>
        <v>11</v>
      </c>
      <c r="T8" s="56">
        <f>Inputs!T$8</f>
        <v>12</v>
      </c>
      <c r="U8" s="56">
        <f>Inputs!U$8</f>
        <v>13</v>
      </c>
      <c r="V8" s="56">
        <f>Inputs!V$8</f>
        <v>14</v>
      </c>
      <c r="W8" s="56">
        <f>Inputs!W$8</f>
        <v>15</v>
      </c>
      <c r="X8" s="57">
        <f>Inputs!X$8</f>
        <v>16</v>
      </c>
      <c r="Y8" s="56">
        <f>Inputs!Y$8</f>
        <v>17</v>
      </c>
      <c r="Z8" s="56">
        <f>Inputs!Z$8</f>
        <v>18</v>
      </c>
      <c r="AA8" s="56">
        <f>Inputs!AA$8</f>
        <v>19</v>
      </c>
      <c r="AB8" s="56">
        <f>Inputs!AB$8</f>
        <v>20</v>
      </c>
      <c r="AC8" s="57">
        <f>Inputs!AC$8</f>
        <v>21</v>
      </c>
      <c r="AD8" s="56">
        <f>Inputs!AD$8</f>
        <v>22</v>
      </c>
      <c r="AE8" s="56">
        <f>Inputs!AE$8</f>
        <v>23</v>
      </c>
      <c r="AF8" s="56">
        <f>Inputs!AF$8</f>
        <v>24</v>
      </c>
      <c r="AG8" s="56">
        <f>Inputs!AG$8</f>
        <v>25</v>
      </c>
      <c r="AH8" s="57">
        <f>Inputs!AH$8</f>
        <v>26</v>
      </c>
      <c r="AI8" s="56">
        <f>Inputs!AI$8</f>
        <v>27</v>
      </c>
      <c r="AJ8" s="56">
        <f>Inputs!AJ$8</f>
        <v>28</v>
      </c>
      <c r="AK8" s="56">
        <f>Inputs!AK$8</f>
        <v>29</v>
      </c>
      <c r="AL8" s="56">
        <f>Inputs!AL$8</f>
        <v>30</v>
      </c>
      <c r="AM8" s="57">
        <f>Inputs!AM$8</f>
        <v>31</v>
      </c>
    </row>
    <row r="9" spans="1:69" s="6" customFormat="1" ht="12.75">
      <c r="A9" s="60" t="s">
        <v>56</v>
      </c>
      <c r="B9" s="61"/>
      <c r="C9" s="62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478"/>
      <c r="AI9" s="63"/>
      <c r="AJ9" s="63"/>
      <c r="AK9" s="63"/>
      <c r="AL9" s="63"/>
      <c r="AM9" s="478"/>
    </row>
    <row r="10" spans="1:69" s="66" customFormat="1" ht="12.75" customHeight="1" outlineLevel="1">
      <c r="A10" s="127">
        <f>ROW()</f>
        <v>10</v>
      </c>
      <c r="B10" s="64" t="s">
        <v>57</v>
      </c>
      <c r="C10" s="6"/>
      <c r="D10" s="6"/>
      <c r="E10" s="6"/>
      <c r="F10" s="6"/>
      <c r="G10" s="6"/>
      <c r="H10" s="6"/>
      <c r="I10" s="6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226"/>
      <c r="AI10" s="65"/>
      <c r="AJ10" s="65"/>
      <c r="AK10" s="65"/>
      <c r="AL10" s="65"/>
      <c r="AM10" s="226"/>
    </row>
    <row r="11" spans="1:69" s="66" customFormat="1" ht="12.75" customHeight="1" outlineLevel="1">
      <c r="A11" s="127">
        <f>ROW()</f>
        <v>11</v>
      </c>
      <c r="B11" s="68"/>
      <c r="C11" s="6" t="s">
        <v>58</v>
      </c>
      <c r="D11" s="6"/>
      <c r="E11" s="6"/>
      <c r="F11" s="6"/>
      <c r="G11" s="6"/>
      <c r="H11" s="6"/>
      <c r="I11" s="6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>
        <f>Inputs!AB$32</f>
        <v>1.8404907975460238E-2</v>
      </c>
      <c r="AC11" s="65">
        <f>Inputs!AC$32</f>
        <v>8.6058519793459354E-3</v>
      </c>
      <c r="AD11" s="65">
        <f>Inputs!AD$32</f>
        <v>3.4982935153583528E-2</v>
      </c>
      <c r="AE11" s="65">
        <f>Inputs!AE$32</f>
        <v>7.8318219291014124E-2</v>
      </c>
      <c r="AF11" s="65">
        <f>Inputs!AF$32</f>
        <v>4.0519877675840865E-2</v>
      </c>
      <c r="AG11" s="65">
        <f>Inputs!AG$32</f>
        <v>2.4246877296105973E-2</v>
      </c>
      <c r="AH11" s="226">
        <f>Inputs!AH$32</f>
        <v>2.2100000000000002E-2</v>
      </c>
      <c r="AI11" s="65">
        <f>Inputs!AI$32</f>
        <v>2.2100000000000002E-2</v>
      </c>
      <c r="AJ11" s="65">
        <f>Inputs!AJ$32</f>
        <v>2.2100000000000002E-2</v>
      </c>
      <c r="AK11" s="65">
        <f>Inputs!AK$32</f>
        <v>2.2100000000000002E-2</v>
      </c>
      <c r="AL11" s="65">
        <f>Inputs!AL$32</f>
        <v>2.2100000000000002E-2</v>
      </c>
      <c r="AM11" s="226">
        <f>Inputs!AM$32</f>
        <v>2.2100000000000002E-2</v>
      </c>
    </row>
    <row r="12" spans="1:69" s="66" customFormat="1" ht="12.75" customHeight="1" outlineLevel="1">
      <c r="A12" s="127">
        <f>ROW()</f>
        <v>12</v>
      </c>
      <c r="B12" s="68"/>
      <c r="C12" s="6" t="str">
        <f>Inputs!C33</f>
        <v>Inflation Factor (convert 31/12/2024 $ to nominal $)</v>
      </c>
      <c r="D12" s="6"/>
      <c r="E12" s="6"/>
      <c r="F12" s="6"/>
      <c r="G12" s="6"/>
      <c r="H12" s="6"/>
      <c r="I12" s="6"/>
      <c r="J12" s="65"/>
      <c r="K12" s="65"/>
      <c r="L12" s="65"/>
      <c r="M12" s="65"/>
      <c r="N12" s="65"/>
      <c r="O12" s="65"/>
      <c r="P12" s="65"/>
      <c r="Q12" s="65"/>
      <c r="R12" s="65"/>
      <c r="S12" s="24"/>
      <c r="T12" s="24"/>
      <c r="U12" s="24"/>
      <c r="V12" s="24"/>
      <c r="W12" s="24"/>
      <c r="X12" s="24"/>
      <c r="Y12" s="24"/>
      <c r="Z12" s="24"/>
      <c r="AA12" s="24"/>
      <c r="AB12" s="24">
        <f>Inputs!AB$33</f>
        <v>0.83357245337159258</v>
      </c>
      <c r="AC12" s="24">
        <f>Inputs!AC$33</f>
        <v>0.84074605451936868</v>
      </c>
      <c r="AD12" s="24">
        <f>Inputs!AD$33</f>
        <v>0.87015781922525104</v>
      </c>
      <c r="AE12" s="24">
        <f>Inputs!AE$33</f>
        <v>0.93830703012912486</v>
      </c>
      <c r="AF12" s="24">
        <f>Inputs!AF$33</f>
        <v>0.97632711621233847</v>
      </c>
      <c r="AG12" s="24">
        <f>Inputs!AG$33</f>
        <v>1</v>
      </c>
      <c r="AH12" s="270">
        <f>Inputs!AH$33</f>
        <v>1.0221</v>
      </c>
      <c r="AI12" s="24">
        <f>Inputs!AI$33</f>
        <v>1.04468841</v>
      </c>
      <c r="AJ12" s="24">
        <f>Inputs!AJ$33</f>
        <v>1.0677760238609999</v>
      </c>
      <c r="AK12" s="24">
        <f>Inputs!AK$33</f>
        <v>1.0913738739883281</v>
      </c>
      <c r="AL12" s="24">
        <f>Inputs!AL$33</f>
        <v>1.1154932366034702</v>
      </c>
      <c r="AM12" s="270">
        <f>Inputs!AM$33</f>
        <v>1.1401456371324068</v>
      </c>
    </row>
    <row r="13" spans="1:69" s="66" customFormat="1" ht="12.75" customHeight="1" outlineLevel="1">
      <c r="A13" s="127">
        <f>ROW()</f>
        <v>13</v>
      </c>
      <c r="B13" s="68"/>
      <c r="C13" s="6" t="str">
        <f>Inputs!C34</f>
        <v>Inflation Factor (convert nominal to real 31/12/2024 $)</v>
      </c>
      <c r="D13" s="6"/>
      <c r="E13" s="6"/>
      <c r="F13" s="6"/>
      <c r="G13" s="6"/>
      <c r="H13" s="6"/>
      <c r="I13" s="6"/>
      <c r="J13" s="65"/>
      <c r="K13" s="65"/>
      <c r="L13" s="65"/>
      <c r="M13" s="65"/>
      <c r="N13" s="65"/>
      <c r="O13" s="65"/>
      <c r="P13" s="65"/>
      <c r="Q13" s="65"/>
      <c r="R13" s="65"/>
      <c r="S13" s="24"/>
      <c r="T13" s="24"/>
      <c r="U13" s="24"/>
      <c r="V13" s="24"/>
      <c r="W13" s="24"/>
      <c r="X13" s="24"/>
      <c r="Y13" s="24"/>
      <c r="Z13" s="24"/>
      <c r="AA13" s="24"/>
      <c r="AB13" s="24">
        <f>Inputs!AB$34</f>
        <v>1.199655765920826</v>
      </c>
      <c r="AC13" s="24">
        <f>Inputs!AC$34</f>
        <v>1.189419795221843</v>
      </c>
      <c r="AD13" s="24">
        <f>Inputs!AD$34</f>
        <v>1.1492168178070898</v>
      </c>
      <c r="AE13" s="24">
        <f>Inputs!AE$34</f>
        <v>1.0657492354740061</v>
      </c>
      <c r="AF13" s="24">
        <f>Inputs!AF$34</f>
        <v>1.024246877296106</v>
      </c>
      <c r="AG13" s="24">
        <f>Inputs!AG$34</f>
        <v>1</v>
      </c>
      <c r="AH13" s="270">
        <f>Inputs!AH$34</f>
        <v>0.97837784952548679</v>
      </c>
      <c r="AI13" s="24">
        <f>Inputs!AI$34</f>
        <v>0.95722321644211594</v>
      </c>
      <c r="AJ13" s="24">
        <f>Inputs!AJ$34</f>
        <v>0.93652599201850706</v>
      </c>
      <c r="AK13" s="24">
        <f>Inputs!AK$34</f>
        <v>0.91627628609579004</v>
      </c>
      <c r="AL13" s="24">
        <f>Inputs!AL$34</f>
        <v>0.89646442236159862</v>
      </c>
      <c r="AM13" s="270">
        <f>Inputs!AM$34</f>
        <v>0.87708093372624862</v>
      </c>
    </row>
    <row r="14" spans="1:69" s="66" customFormat="1" ht="12.75" customHeight="1" outlineLevel="1">
      <c r="A14" s="127">
        <f>ROW()</f>
        <v>14</v>
      </c>
      <c r="B14" s="64" t="s">
        <v>59</v>
      </c>
      <c r="C14" s="6"/>
      <c r="D14" s="6"/>
      <c r="E14" s="6"/>
      <c r="F14" s="69"/>
      <c r="G14" s="6"/>
      <c r="H14" s="6"/>
      <c r="I14" s="6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1"/>
      <c r="U14" s="11"/>
      <c r="V14" s="11"/>
      <c r="W14" s="11"/>
      <c r="X14" s="11"/>
      <c r="Y14" s="11"/>
      <c r="Z14" s="70"/>
      <c r="AB14" s="67"/>
      <c r="AC14" s="67"/>
      <c r="AD14" s="11"/>
      <c r="AE14" s="70"/>
      <c r="AG14" s="67"/>
      <c r="AH14" s="479"/>
      <c r="AI14" s="11"/>
      <c r="AJ14" s="70"/>
      <c r="AL14" s="67"/>
      <c r="AM14" s="479"/>
    </row>
    <row r="15" spans="1:69" s="66" customFormat="1" ht="12.75" customHeight="1" outlineLevel="1">
      <c r="A15" s="127">
        <f>ROW()</f>
        <v>15</v>
      </c>
      <c r="B15" s="68"/>
      <c r="C15" s="6" t="s">
        <v>29</v>
      </c>
      <c r="D15" s="6"/>
      <c r="E15" s="6"/>
      <c r="F15" s="6"/>
      <c r="G15" s="6"/>
      <c r="H15" s="6"/>
      <c r="I15" s="6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>
        <f>Inputs!AD$39</f>
        <v>2.3656945130993368E-2</v>
      </c>
      <c r="AE15" s="65">
        <f>Inputs!AE$39</f>
        <v>2.2786950074147105E-2</v>
      </c>
      <c r="AF15" s="65">
        <f>Inputs!AF$39</f>
        <v>2.2346515076618889E-2</v>
      </c>
      <c r="AG15" s="65">
        <f>Inputs!AG$39</f>
        <v>2.2161641127038889E-2</v>
      </c>
      <c r="AH15" s="226">
        <f>Inputs!AH$39</f>
        <v>4.8011936209764183E-2</v>
      </c>
      <c r="AI15" s="65">
        <f>Inputs!AI$39</f>
        <v>4.8011936209764183E-2</v>
      </c>
      <c r="AJ15" s="65">
        <f>Inputs!AJ$39</f>
        <v>4.8011936209764183E-2</v>
      </c>
      <c r="AK15" s="65">
        <f>Inputs!AK$39</f>
        <v>4.8011936209764183E-2</v>
      </c>
      <c r="AL15" s="65">
        <f>Inputs!AL$39</f>
        <v>4.8011936209764183E-2</v>
      </c>
      <c r="AM15" s="226">
        <f>Inputs!AM$39</f>
        <v>4.8011936209764183E-2</v>
      </c>
    </row>
    <row r="16" spans="1:69" s="66" customFormat="1" ht="12.75" customHeight="1" outlineLevel="1">
      <c r="A16" s="127">
        <f>ROW()</f>
        <v>16</v>
      </c>
      <c r="B16" s="68"/>
      <c r="C16" s="6" t="s">
        <v>60</v>
      </c>
      <c r="D16" s="6"/>
      <c r="E16" s="6"/>
      <c r="F16" s="6"/>
      <c r="G16" s="6"/>
      <c r="H16" s="6"/>
      <c r="I16" s="3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>
        <f>Inputs!AG$40</f>
        <v>1</v>
      </c>
      <c r="AH16" s="270">
        <f>Inputs!AH$40</f>
        <v>0.95418760555017723</v>
      </c>
      <c r="AI16" s="24">
        <f>Inputs!AI$40</f>
        <v>0.91047398658558065</v>
      </c>
      <c r="AJ16" s="24">
        <f>Inputs!AJ$40</f>
        <v>0.8687629931758194</v>
      </c>
      <c r="AK16" s="24">
        <f>Inputs!AK$40</f>
        <v>0.82896288024904008</v>
      </c>
      <c r="AL16" s="24">
        <f>Inputs!AL$40</f>
        <v>0.79098610579480988</v>
      </c>
      <c r="AM16" s="270">
        <f>Inputs!AM$40</f>
        <v>0.75474913831180879</v>
      </c>
    </row>
    <row r="17" spans="1:39" s="66" customFormat="1" ht="12.75" customHeight="1" outlineLevel="1">
      <c r="A17" s="127">
        <f>ROW()</f>
        <v>17</v>
      </c>
      <c r="B17" s="64" t="s">
        <v>61</v>
      </c>
      <c r="C17" s="6"/>
      <c r="D17" s="6"/>
      <c r="E17" s="6"/>
      <c r="F17" s="69"/>
      <c r="G17" s="6"/>
      <c r="H17" s="6"/>
      <c r="I17" s="6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1"/>
      <c r="U17" s="11"/>
      <c r="V17" s="11"/>
      <c r="W17" s="11"/>
      <c r="X17" s="11"/>
      <c r="Y17" s="11"/>
      <c r="Z17" s="70"/>
      <c r="AB17" s="67"/>
      <c r="AC17" s="67"/>
      <c r="AD17" s="11"/>
      <c r="AE17" s="70"/>
      <c r="AG17" s="67"/>
      <c r="AH17" s="479"/>
      <c r="AI17" s="11"/>
      <c r="AJ17" s="70"/>
      <c r="AL17" s="67"/>
      <c r="AM17" s="479"/>
    </row>
    <row r="18" spans="1:39" s="66" customFormat="1" ht="12.75" customHeight="1" outlineLevel="1">
      <c r="A18" s="127">
        <f>ROW()</f>
        <v>18</v>
      </c>
      <c r="B18" s="68"/>
      <c r="C18" s="6" t="s">
        <v>29</v>
      </c>
      <c r="D18" s="6"/>
      <c r="E18" s="6"/>
      <c r="F18" s="6"/>
      <c r="G18" s="6"/>
      <c r="H18" s="6"/>
      <c r="I18" s="6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226">
        <f>Inputs!AH$42</f>
        <v>7.1173E-2</v>
      </c>
      <c r="AI18" s="65">
        <f>Inputs!AI$42</f>
        <v>7.1173E-2</v>
      </c>
      <c r="AJ18" s="65">
        <f>Inputs!AJ$42</f>
        <v>7.1173E-2</v>
      </c>
      <c r="AK18" s="65">
        <f>Inputs!AK$42</f>
        <v>7.1173E-2</v>
      </c>
      <c r="AL18" s="65">
        <f>Inputs!AL$42</f>
        <v>7.1173E-2</v>
      </c>
      <c r="AM18" s="226">
        <f>Inputs!AM$42</f>
        <v>7.1173E-2</v>
      </c>
    </row>
    <row r="19" spans="1:39" s="66" customFormat="1" ht="12.75" customHeight="1" outlineLevel="1">
      <c r="A19" s="127">
        <f>ROW()</f>
        <v>19</v>
      </c>
      <c r="B19" s="68"/>
      <c r="C19" s="6" t="s">
        <v>60</v>
      </c>
      <c r="D19" s="6"/>
      <c r="E19" s="6"/>
      <c r="F19" s="6"/>
      <c r="G19" s="6"/>
      <c r="H19" s="6"/>
      <c r="I19" s="33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>
        <f>Inputs!AG$43</f>
        <v>1</v>
      </c>
      <c r="AH19" s="270">
        <f>Inputs!AH$43</f>
        <v>0.93355601756205586</v>
      </c>
      <c r="AI19" s="24">
        <f>Inputs!AI$43</f>
        <v>0.87152683792632557</v>
      </c>
      <c r="AJ19" s="24">
        <f>Inputs!AJ$43</f>
        <v>0.81361912401295178</v>
      </c>
      <c r="AK19" s="24">
        <f>Inputs!AK$43</f>
        <v>0.75955902922585972</v>
      </c>
      <c r="AL19" s="24">
        <f>Inputs!AL$43</f>
        <v>0.70909090242739481</v>
      </c>
      <c r="AM19" s="270">
        <f>Inputs!AM$43</f>
        <v>0.66197607895960298</v>
      </c>
    </row>
    <row r="20" spans="1:39">
      <c r="A20" s="127">
        <f>ROW()</f>
        <v>20</v>
      </c>
      <c r="AH20" s="415"/>
      <c r="AM20" s="415"/>
    </row>
    <row r="21" spans="1:39" s="6" customFormat="1" ht="12.75">
      <c r="A21" s="71" t="s">
        <v>707</v>
      </c>
      <c r="B21" s="71"/>
      <c r="C21" s="72"/>
      <c r="D21" s="71"/>
      <c r="E21" s="71"/>
      <c r="F21" s="71"/>
      <c r="G21" s="71"/>
      <c r="H21" s="71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173"/>
      <c r="AI21" s="73"/>
      <c r="AJ21" s="73"/>
      <c r="AK21" s="73"/>
      <c r="AL21" s="73"/>
      <c r="AM21" s="173"/>
    </row>
    <row r="22" spans="1:39" outlineLevel="1">
      <c r="A22" s="37">
        <f>ROW()</f>
        <v>22</v>
      </c>
      <c r="B22" s="64" t="s">
        <v>56</v>
      </c>
      <c r="C22" s="6"/>
      <c r="D22" s="6"/>
      <c r="E22" s="6"/>
      <c r="F22" s="6"/>
      <c r="G22" s="6"/>
      <c r="H22" s="3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281"/>
      <c r="AF22" s="281"/>
      <c r="AG22" s="281"/>
      <c r="AH22" s="471"/>
      <c r="AI22" s="281"/>
      <c r="AJ22" s="281"/>
      <c r="AK22" s="281"/>
      <c r="AL22" s="281"/>
      <c r="AM22" s="471"/>
    </row>
    <row r="23" spans="1:39" outlineLevel="1">
      <c r="A23" s="37">
        <f>ROW()</f>
        <v>23</v>
      </c>
      <c r="B23" s="64"/>
      <c r="C23" s="6" t="s">
        <v>23</v>
      </c>
      <c r="D23" s="6"/>
      <c r="E23" s="6"/>
      <c r="F23" s="6"/>
      <c r="G23" s="6"/>
      <c r="H23" s="3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6">
        <f t="shared" ref="AC23:AM23" si="0">AC6</f>
        <v>2020</v>
      </c>
      <c r="AD23" s="6">
        <f t="shared" si="0"/>
        <v>2021</v>
      </c>
      <c r="AE23" s="6">
        <f t="shared" si="0"/>
        <v>2022</v>
      </c>
      <c r="AF23" s="6">
        <f t="shared" si="0"/>
        <v>2023</v>
      </c>
      <c r="AG23" s="6">
        <f t="shared" si="0"/>
        <v>2024</v>
      </c>
      <c r="AH23" s="109">
        <f t="shared" si="0"/>
        <v>2025</v>
      </c>
      <c r="AI23" s="6">
        <f t="shared" si="0"/>
        <v>2026</v>
      </c>
      <c r="AJ23" s="6">
        <f t="shared" si="0"/>
        <v>2027</v>
      </c>
      <c r="AK23" s="6">
        <f t="shared" si="0"/>
        <v>2028</v>
      </c>
      <c r="AL23" s="6">
        <f t="shared" si="0"/>
        <v>2029</v>
      </c>
      <c r="AM23" s="109">
        <f t="shared" si="0"/>
        <v>2030</v>
      </c>
    </row>
    <row r="24" spans="1:39" outlineLevel="1">
      <c r="A24" s="37">
        <f>ROW()</f>
        <v>24</v>
      </c>
      <c r="B24" s="64"/>
      <c r="C24" s="6" t="s">
        <v>696</v>
      </c>
      <c r="D24" s="36" t="s">
        <v>709</v>
      </c>
      <c r="E24" s="1056" t="str">
        <f>"Sep "&amp;RIGHT(AG23,2)</f>
        <v>Sep 24</v>
      </c>
      <c r="F24" s="6"/>
      <c r="G24" s="6"/>
      <c r="H24" s="3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13">
        <f>Inputs!AC17</f>
        <v>116.2</v>
      </c>
      <c r="AD24" s="13">
        <f>Inputs!AD17</f>
        <v>119.7</v>
      </c>
      <c r="AE24" s="271">
        <f>Inputs!AE17</f>
        <v>128.4</v>
      </c>
      <c r="AF24" s="271">
        <f>Inputs!AF17</f>
        <v>135.30000000000001</v>
      </c>
      <c r="AG24" s="271">
        <f>Inputs!AG17</f>
        <v>139.1</v>
      </c>
      <c r="AH24" s="272">
        <f>Inputs!AH17</f>
        <v>143.6</v>
      </c>
      <c r="AI24" s="271">
        <f>IF(Inputs!AI$17="",AH24*(1+Inputs!AI$25),Inputs!AI$17)</f>
        <v>148.24557872034507</v>
      </c>
      <c r="AJ24" s="271">
        <f>IF(Inputs!AJ$17="",AI24*(1+Inputs!AJ$25),Inputs!AJ$17)</f>
        <v>153.0414457529946</v>
      </c>
      <c r="AK24" s="271">
        <f>IF(Inputs!AK$17="",AJ24*(1+Inputs!AK$25),Inputs!AK$17)</f>
        <v>157.99246304910156</v>
      </c>
      <c r="AL24" s="271">
        <f>IF(Inputs!AL$17="",AK24*(1+Inputs!AL$25),Inputs!AL$17)</f>
        <v>163.1036498479582</v>
      </c>
      <c r="AM24" s="272">
        <f>IF(Inputs!AM$17="",AL24*(1+Inputs!AM$25),Inputs!AM$17)</f>
        <v>168.38018776539752</v>
      </c>
    </row>
    <row r="25" spans="1:39" outlineLevel="1">
      <c r="A25" s="37">
        <f>ROW()</f>
        <v>25</v>
      </c>
      <c r="B25" s="64"/>
      <c r="C25" s="6"/>
      <c r="D25" s="36" t="s">
        <v>255</v>
      </c>
      <c r="E25" s="1057">
        <f>AG24</f>
        <v>139.1</v>
      </c>
      <c r="F25" s="6"/>
      <c r="G25" s="6"/>
      <c r="H25" s="3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13"/>
      <c r="AD25" s="13"/>
      <c r="AE25" s="271"/>
      <c r="AF25" s="271"/>
      <c r="AG25" s="271"/>
      <c r="AH25" s="272"/>
      <c r="AI25" s="271"/>
      <c r="AJ25" s="271"/>
      <c r="AK25" s="271"/>
      <c r="AL25" s="271"/>
      <c r="AM25" s="272"/>
    </row>
    <row r="26" spans="1:39" outlineLevel="1">
      <c r="A26" s="37">
        <f>ROW()</f>
        <v>26</v>
      </c>
      <c r="B26" s="64"/>
      <c r="C26" s="6"/>
      <c r="D26" s="6"/>
      <c r="E26" s="6"/>
      <c r="F26" s="6"/>
      <c r="G26" s="6"/>
      <c r="H26" s="3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13"/>
      <c r="AD26" s="13"/>
      <c r="AE26" s="271"/>
      <c r="AF26" s="271"/>
      <c r="AG26" s="271"/>
      <c r="AH26" s="272"/>
      <c r="AI26" s="271"/>
      <c r="AJ26" s="271"/>
      <c r="AK26" s="271"/>
      <c r="AL26" s="271"/>
      <c r="AM26" s="272"/>
    </row>
    <row r="27" spans="1:39" outlineLevel="1">
      <c r="A27" s="37">
        <f>ROW()</f>
        <v>27</v>
      </c>
      <c r="B27" s="64"/>
      <c r="C27" s="6" t="s">
        <v>668</v>
      </c>
      <c r="D27" s="36" t="s">
        <v>708</v>
      </c>
      <c r="E27" s="786">
        <f>Inputs!$E$30</f>
        <v>45657</v>
      </c>
      <c r="F27" s="6"/>
      <c r="G27" s="6"/>
      <c r="H27" s="3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13">
        <f>Inputs!AC31</f>
        <v>117.2</v>
      </c>
      <c r="AD27" s="13">
        <f>Inputs!AD31</f>
        <v>121.3</v>
      </c>
      <c r="AE27" s="271">
        <f>Inputs!AE31</f>
        <v>130.80000000000001</v>
      </c>
      <c r="AF27" s="271">
        <f>Inputs!AF31</f>
        <v>136.1</v>
      </c>
      <c r="AG27" s="271">
        <f>Inputs!AG31</f>
        <v>139.4</v>
      </c>
      <c r="AH27" s="272">
        <f>Inputs!AH31</f>
        <v>142.48074</v>
      </c>
      <c r="AI27" s="271">
        <f>Inputs!AI31</f>
        <v>145.629564354</v>
      </c>
      <c r="AJ27" s="271">
        <f>Inputs!AJ31</f>
        <v>148.84797772622341</v>
      </c>
      <c r="AK27" s="271">
        <f>Inputs!AK31</f>
        <v>152.13751803397295</v>
      </c>
      <c r="AL27" s="271">
        <f>Inputs!AL31</f>
        <v>155.49975718252375</v>
      </c>
      <c r="AM27" s="272">
        <f>Inputs!AM31</f>
        <v>158.93630181625753</v>
      </c>
    </row>
    <row r="28" spans="1:39" outlineLevel="1">
      <c r="A28" s="37">
        <f>ROW()</f>
        <v>28</v>
      </c>
      <c r="B28" s="64"/>
      <c r="C28" s="6"/>
      <c r="D28" s="36" t="s">
        <v>255</v>
      </c>
      <c r="E28" s="374">
        <f>Inputs!$E$31</f>
        <v>139.4</v>
      </c>
      <c r="F28" s="6"/>
      <c r="G28" s="6"/>
      <c r="H28" s="3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281"/>
      <c r="AF28" s="281"/>
      <c r="AG28" s="281"/>
      <c r="AH28" s="471"/>
      <c r="AI28" s="281"/>
      <c r="AJ28" s="281"/>
      <c r="AK28" s="281"/>
      <c r="AL28" s="281"/>
      <c r="AM28" s="471"/>
    </row>
    <row r="29" spans="1:39" outlineLevel="1">
      <c r="A29" s="37">
        <f>ROW()</f>
        <v>29</v>
      </c>
      <c r="B29" s="64"/>
      <c r="C29" s="6"/>
      <c r="D29" s="36"/>
      <c r="E29" s="374"/>
      <c r="F29" s="6"/>
      <c r="G29" s="6"/>
      <c r="H29" s="3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281"/>
      <c r="AF29" s="281"/>
      <c r="AG29" s="281"/>
      <c r="AH29" s="471"/>
      <c r="AI29" s="281"/>
      <c r="AJ29" s="281"/>
      <c r="AK29" s="281"/>
      <c r="AL29" s="281"/>
      <c r="AM29" s="471"/>
    </row>
    <row r="30" spans="1:39" outlineLevel="1">
      <c r="A30" s="37">
        <f>ROW()</f>
        <v>30</v>
      </c>
      <c r="B30" s="64"/>
      <c r="C30" s="6"/>
      <c r="D30" s="36"/>
      <c r="E30" s="374"/>
      <c r="F30" s="6"/>
      <c r="G30" s="6"/>
      <c r="H30" s="3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281"/>
      <c r="AF30" s="281"/>
      <c r="AG30" s="281"/>
      <c r="AH30" s="471"/>
      <c r="AI30" s="1013"/>
      <c r="AJ30" s="1013">
        <f>AH$6</f>
        <v>2025</v>
      </c>
      <c r="AK30" s="1013">
        <f t="shared" ref="AK30:AM30" si="1">AI$6</f>
        <v>2026</v>
      </c>
      <c r="AL30" s="1013">
        <f t="shared" si="1"/>
        <v>2027</v>
      </c>
      <c r="AM30" s="1015">
        <f t="shared" si="1"/>
        <v>2028</v>
      </c>
    </row>
    <row r="31" spans="1:39" outlineLevel="1">
      <c r="A31" s="37">
        <f>ROW()</f>
        <v>31</v>
      </c>
      <c r="B31" s="64"/>
      <c r="C31" s="6" t="s">
        <v>697</v>
      </c>
      <c r="D31" s="6"/>
      <c r="E31" s="6"/>
      <c r="F31" s="6"/>
      <c r="G31" s="6"/>
      <c r="H31" s="3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1016"/>
      <c r="AF31" s="1016"/>
      <c r="AG31" s="1016"/>
      <c r="AH31" s="1017"/>
      <c r="AI31" s="1018"/>
      <c r="AJ31" s="1018">
        <f>WACC!X$37</f>
        <v>2.1911517548195647E-2</v>
      </c>
      <c r="AK31" s="1016">
        <f>WACC!Y$37</f>
        <v>4.8011936209764183E-2</v>
      </c>
      <c r="AL31" s="1016">
        <f>WACC!Z$37</f>
        <v>4.8011936209764183E-2</v>
      </c>
      <c r="AM31" s="1017">
        <f>WACC!AA$37</f>
        <v>4.8011936209764183E-2</v>
      </c>
    </row>
    <row r="32" spans="1:39" outlineLevel="1">
      <c r="A32" s="37">
        <f>ROW()</f>
        <v>32</v>
      </c>
      <c r="B32" s="64"/>
      <c r="C32" s="6"/>
      <c r="D32" s="6"/>
      <c r="E32" s="6"/>
      <c r="F32" s="6"/>
      <c r="G32" s="6"/>
      <c r="H32" s="3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1016"/>
      <c r="AF32" s="1016"/>
      <c r="AG32" s="1016"/>
      <c r="AH32" s="1017"/>
      <c r="AI32" s="1013"/>
      <c r="AJ32" s="1013">
        <f>AJ30+1</f>
        <v>2026</v>
      </c>
      <c r="AK32" s="1013">
        <f t="shared" ref="AK32:AM32" si="2">AK30+1</f>
        <v>2027</v>
      </c>
      <c r="AL32" s="1013">
        <f t="shared" si="2"/>
        <v>2028</v>
      </c>
      <c r="AM32" s="1015">
        <f t="shared" si="2"/>
        <v>2029</v>
      </c>
    </row>
    <row r="33" spans="1:39" outlineLevel="1">
      <c r="A33" s="37">
        <f>ROW()</f>
        <v>33</v>
      </c>
      <c r="B33" s="64"/>
      <c r="C33" s="6" t="s">
        <v>698</v>
      </c>
      <c r="D33" s="6"/>
      <c r="E33" s="6"/>
      <c r="F33" s="6"/>
      <c r="G33" s="6"/>
      <c r="H33" s="3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1016"/>
      <c r="AF33" s="1016"/>
      <c r="AG33" s="1016"/>
      <c r="AH33" s="1017"/>
      <c r="AI33" s="1018"/>
      <c r="AJ33" s="1018">
        <f>WACC!Y$37</f>
        <v>4.8011936209764183E-2</v>
      </c>
      <c r="AK33" s="1016">
        <f>WACC!Z$37</f>
        <v>4.8011936209764183E-2</v>
      </c>
      <c r="AL33" s="1016">
        <f>WACC!AA$37</f>
        <v>4.8011936209764183E-2</v>
      </c>
      <c r="AM33" s="1017">
        <f>WACC!AB$37</f>
        <v>4.8011936209764183E-2</v>
      </c>
    </row>
    <row r="34" spans="1:39" ht="15.75" outlineLevel="1">
      <c r="A34" s="37">
        <f>ROW()</f>
        <v>34</v>
      </c>
      <c r="B34" s="1032"/>
      <c r="C34" s="6"/>
      <c r="D34" s="6"/>
      <c r="E34" s="6"/>
      <c r="F34" s="6"/>
      <c r="G34" s="6"/>
      <c r="H34" s="3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1016"/>
      <c r="AF34" s="1016"/>
      <c r="AG34" s="1016"/>
      <c r="AH34" s="1017"/>
      <c r="AI34" s="1013"/>
      <c r="AJ34" s="1013">
        <f>AJ32+1</f>
        <v>2027</v>
      </c>
      <c r="AK34" s="1013">
        <f t="shared" ref="AK34:AM34" si="3">AK32+1</f>
        <v>2028</v>
      </c>
      <c r="AL34" s="1013">
        <f t="shared" si="3"/>
        <v>2029</v>
      </c>
      <c r="AM34" s="1015">
        <f t="shared" si="3"/>
        <v>2030</v>
      </c>
    </row>
    <row r="35" spans="1:39" ht="15.75" outlineLevel="1">
      <c r="A35" s="37">
        <f>ROW()</f>
        <v>35</v>
      </c>
      <c r="B35" s="1032"/>
      <c r="C35" s="6" t="s">
        <v>719</v>
      </c>
      <c r="D35" s="6"/>
      <c r="E35" s="6"/>
      <c r="F35" s="6"/>
      <c r="G35" s="6"/>
      <c r="H35" s="3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1016"/>
      <c r="AF35" s="1016"/>
      <c r="AG35" s="1016"/>
      <c r="AH35" s="1017"/>
      <c r="AI35" s="1018"/>
      <c r="AJ35" s="1018">
        <f>WACC!Z$37</f>
        <v>4.8011936209764183E-2</v>
      </c>
      <c r="AK35" s="1016">
        <f>WACC!AA$37</f>
        <v>4.8011936209764183E-2</v>
      </c>
      <c r="AL35" s="1016">
        <f>WACC!AB$37</f>
        <v>4.8011936209764183E-2</v>
      </c>
      <c r="AM35" s="1017">
        <f>WACC!AC$37</f>
        <v>4.8011936209764183E-2</v>
      </c>
    </row>
    <row r="36" spans="1:39" ht="15.75" outlineLevel="1">
      <c r="A36" s="37">
        <f>ROW()</f>
        <v>36</v>
      </c>
      <c r="B36" s="1032"/>
      <c r="C36" s="508"/>
      <c r="AH36" s="415"/>
      <c r="AI36" s="1033"/>
      <c r="AJ36" s="1033"/>
      <c r="AM36" s="415"/>
    </row>
    <row r="37" spans="1:39" outlineLevel="1">
      <c r="A37" s="37">
        <f>ROW()</f>
        <v>37</v>
      </c>
      <c r="B37" s="64"/>
      <c r="C37" s="6" t="str">
        <f>"Inflation Factor (convert nominal Dec P2Y nominal$ to real "&amp;Inputs!$E$29&amp;"$)"</f>
        <v>Inflation Factor (convert nominal Dec P2Y nominal$ to real $)</v>
      </c>
      <c r="D37" s="6"/>
      <c r="E37" s="6"/>
      <c r="F37" s="6"/>
      <c r="G37" s="6"/>
      <c r="H37" s="3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281"/>
      <c r="AF37" s="281"/>
      <c r="AG37" s="281"/>
      <c r="AH37" s="471"/>
      <c r="AI37" s="281"/>
      <c r="AJ37" s="281">
        <f>$E$25/AH24</f>
        <v>0.96866295264623958</v>
      </c>
      <c r="AK37" s="281">
        <f>$E$25/AI24</f>
        <v>0.93830791582933093</v>
      </c>
      <c r="AL37" s="281">
        <f t="shared" ref="AL37:AM37" si="4">$E$25/AJ24</f>
        <v>0.90890411623857903</v>
      </c>
      <c r="AM37" s="471">
        <f t="shared" si="4"/>
        <v>0.88042174490798286</v>
      </c>
    </row>
    <row r="38" spans="1:39" outlineLevel="1">
      <c r="A38" s="37">
        <f>ROW()</f>
        <v>38</v>
      </c>
      <c r="B38" s="64"/>
      <c r="C38" s="6" t="s">
        <v>711</v>
      </c>
      <c r="D38" s="6"/>
      <c r="E38" s="6"/>
      <c r="F38" s="6"/>
      <c r="G38" s="6"/>
      <c r="H38" s="3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281"/>
      <c r="AF38" s="281"/>
      <c r="AG38" s="281"/>
      <c r="AH38" s="471"/>
      <c r="AI38" s="281"/>
      <c r="AJ38" s="281">
        <f>LN((1+AJ31/12)^23) / LN(1+AJ31)</f>
        <v>1.935822518328904</v>
      </c>
      <c r="AK38" s="281">
        <f>LN((1+AK31/12)^23) / LN(1+AK31)</f>
        <v>1.9584033278041204</v>
      </c>
      <c r="AL38" s="281">
        <f t="shared" ref="AL38:AM38" si="5">LN((1+AL31/12)^23) / LN(1+AL31)</f>
        <v>1.9584033278041204</v>
      </c>
      <c r="AM38" s="471">
        <f t="shared" si="5"/>
        <v>1.9584033278041204</v>
      </c>
    </row>
    <row r="39" spans="1:39" outlineLevel="1">
      <c r="A39" s="37">
        <f>ROW()</f>
        <v>39</v>
      </c>
      <c r="B39" s="64"/>
      <c r="C39" s="6" t="s">
        <v>717</v>
      </c>
      <c r="D39" s="6"/>
      <c r="E39" s="6"/>
      <c r="F39" s="6"/>
      <c r="G39" s="6"/>
      <c r="H39" s="3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281"/>
      <c r="AF39" s="281"/>
      <c r="AG39" s="281"/>
      <c r="AH39" s="471"/>
      <c r="AI39" s="281"/>
      <c r="AJ39" s="1133">
        <v>0</v>
      </c>
      <c r="AK39" s="1133">
        <v>2.1347306633860804E-2</v>
      </c>
      <c r="AL39" s="1133">
        <v>2.1347306633860873E-2</v>
      </c>
      <c r="AM39" s="1134">
        <v>2.1347306633863621E-2</v>
      </c>
    </row>
    <row r="40" spans="1:39" outlineLevel="1">
      <c r="A40" s="37">
        <f>ROW()</f>
        <v>40</v>
      </c>
      <c r="B40" s="64"/>
      <c r="C40" s="6" t="s">
        <v>716</v>
      </c>
      <c r="D40" s="6"/>
      <c r="E40" s="6"/>
      <c r="F40" s="6"/>
      <c r="G40" s="6"/>
      <c r="H40" s="3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281"/>
      <c r="AF40" s="281"/>
      <c r="AG40" s="281"/>
      <c r="AH40" s="471"/>
      <c r="AI40" s="281"/>
      <c r="AJ40" s="1133">
        <v>0.59716909357062764</v>
      </c>
      <c r="AK40" s="1133">
        <v>0.70443622059164834</v>
      </c>
      <c r="AL40" s="1133">
        <v>0.70443622059165067</v>
      </c>
      <c r="AM40" s="1134">
        <v>0.70443622059165212</v>
      </c>
    </row>
    <row r="41" spans="1:39" outlineLevel="1">
      <c r="A41" s="37">
        <f>ROW()</f>
        <v>41</v>
      </c>
      <c r="B41" s="64"/>
      <c r="C41" s="6" t="s">
        <v>718</v>
      </c>
      <c r="D41" s="6"/>
      <c r="E41" s="6"/>
      <c r="F41" s="6"/>
      <c r="G41" s="6"/>
      <c r="H41" s="3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281"/>
      <c r="AF41" s="281"/>
      <c r="AG41" s="281"/>
      <c r="AH41" s="471"/>
      <c r="AI41" s="281"/>
      <c r="AJ41" s="1133">
        <v>0.33945856626181237</v>
      </c>
      <c r="AK41" s="1133">
        <v>0.46628806361177538</v>
      </c>
      <c r="AL41" s="1133">
        <v>0.46628806361177655</v>
      </c>
      <c r="AM41" s="1134">
        <v>0.46628806361177966</v>
      </c>
    </row>
    <row r="42" spans="1:39" ht="15.75" outlineLevel="1">
      <c r="A42" s="37">
        <f>ROW()</f>
        <v>42</v>
      </c>
      <c r="B42" s="1032"/>
      <c r="C42" s="508"/>
      <c r="AH42" s="415"/>
      <c r="AM42" s="415"/>
    </row>
    <row r="43" spans="1:39" outlineLevel="1">
      <c r="A43" s="37">
        <f>ROW()</f>
        <v>43</v>
      </c>
      <c r="B43" s="64" t="s">
        <v>735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H43" s="415"/>
      <c r="AI43" s="1013"/>
      <c r="AJ43" s="1040">
        <f>Inputs!AJ2695</f>
        <v>46023</v>
      </c>
      <c r="AK43" s="1093">
        <f>AJ44+1</f>
        <v>46296</v>
      </c>
      <c r="AL43" s="1093">
        <f t="shared" ref="AL43:AM43" si="6">AK44+1</f>
        <v>46661</v>
      </c>
      <c r="AM43" s="1094">
        <f t="shared" si="6"/>
        <v>47027</v>
      </c>
    </row>
    <row r="44" spans="1:39" outlineLevel="1">
      <c r="A44" s="37">
        <f>ROW()</f>
        <v>44</v>
      </c>
      <c r="B44" s="102"/>
      <c r="C44" s="6" t="s">
        <v>523</v>
      </c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H44" s="415"/>
      <c r="AI44" s="1013"/>
      <c r="AJ44" s="1036" t="str">
        <f>Inputs!AJ2696</f>
        <v>30/9/26</v>
      </c>
      <c r="AK44" s="1036" t="str">
        <f>Inputs!AK2696</f>
        <v>30/9/27</v>
      </c>
      <c r="AL44" s="1036" t="str">
        <f>Inputs!AL2696</f>
        <v>30/9/28</v>
      </c>
      <c r="AM44" s="1037" t="str">
        <f>Inputs!AM2696</f>
        <v>30/9/29</v>
      </c>
    </row>
    <row r="45" spans="1:39" outlineLevel="1">
      <c r="A45" s="37">
        <f>ROW()</f>
        <v>45</v>
      </c>
      <c r="B45" s="64" t="s">
        <v>757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1034"/>
      <c r="AF45" s="1034"/>
      <c r="AG45" s="1034"/>
      <c r="AH45" s="1035"/>
      <c r="AI45" s="1034"/>
      <c r="AJ45" s="1034" t="str">
        <f>"Dec"&amp;RIGHT(YEAR(AJ$43),2)&amp;" $m"</f>
        <v>Dec26 $m</v>
      </c>
      <c r="AK45" s="1034" t="str">
        <f>"Dec"&amp;RIGHT(YEAR(AK$43),2)&amp;" $m"</f>
        <v>Dec26 $m</v>
      </c>
      <c r="AL45" s="1034" t="str">
        <f t="shared" ref="AL45:AM45" si="7">"Dec"&amp;RIGHT(YEAR(AL$43),2)&amp;" $m"</f>
        <v>Dec27 $m</v>
      </c>
      <c r="AM45" s="1035" t="str">
        <f t="shared" si="7"/>
        <v>Dec28 $m</v>
      </c>
    </row>
    <row r="46" spans="1:39" outlineLevel="1">
      <c r="A46" s="37">
        <f>ROW()</f>
        <v>46</v>
      </c>
      <c r="B46" s="102"/>
      <c r="C46" s="6" t="s">
        <v>756</v>
      </c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503"/>
      <c r="AF46" s="503"/>
      <c r="AG46" s="503"/>
      <c r="AH46" s="504"/>
      <c r="AI46" s="503"/>
      <c r="AJ46" s="1099">
        <f>Inputs!AK2557</f>
        <v>0</v>
      </c>
      <c r="AK46" s="1099">
        <f>Inputs!AL2557</f>
        <v>0</v>
      </c>
      <c r="AL46" s="1099">
        <f>Inputs!AM2557</f>
        <v>0</v>
      </c>
      <c r="AM46" s="1106">
        <f>Inputs!AN2557</f>
        <v>0</v>
      </c>
    </row>
    <row r="47" spans="1:39" outlineLevel="1">
      <c r="A47" s="37">
        <f>ROW()</f>
        <v>47</v>
      </c>
      <c r="B47" s="102"/>
      <c r="C47" s="6" t="s">
        <v>758</v>
      </c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503"/>
      <c r="AF47" s="503"/>
      <c r="AG47" s="503"/>
      <c r="AH47" s="504"/>
      <c r="AI47" s="503"/>
      <c r="AJ47" s="1099">
        <f>Inputs!AK2558</f>
        <v>0</v>
      </c>
      <c r="AK47" s="1099">
        <f>Inputs!AL2558</f>
        <v>0</v>
      </c>
      <c r="AL47" s="1099">
        <f>Inputs!AM2558</f>
        <v>0</v>
      </c>
      <c r="AM47" s="1132">
        <f>Inputs!AN2558</f>
        <v>0</v>
      </c>
    </row>
    <row r="48" spans="1:39" outlineLevel="1">
      <c r="A48" s="37">
        <f>ROW()</f>
        <v>48</v>
      </c>
      <c r="B48" s="102"/>
      <c r="C48" s="6" t="s">
        <v>759</v>
      </c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503"/>
      <c r="AF48" s="503"/>
      <c r="AG48" s="503"/>
      <c r="AH48" s="504"/>
      <c r="AI48" s="503"/>
      <c r="AJ48" s="1065">
        <f>AJ46-AJ47</f>
        <v>0</v>
      </c>
      <c r="AK48" s="1065">
        <f>AK46-AK47</f>
        <v>0</v>
      </c>
      <c r="AL48" s="1065">
        <f t="shared" ref="AL48:AM48" si="8">AL46-AL47</f>
        <v>0</v>
      </c>
      <c r="AM48" s="1066">
        <f t="shared" si="8"/>
        <v>0</v>
      </c>
    </row>
    <row r="49" spans="1:39" outlineLevel="1">
      <c r="A49" s="37">
        <f>ROW()</f>
        <v>49</v>
      </c>
      <c r="B49" s="102"/>
      <c r="C49" s="6" t="str">
        <f>"Net Overrun Revenue (Prior Year m$ "&amp;Inputs!$E$33&amp;")"</f>
        <v>Net Overrun Revenue (Prior Year m$ 31/12/2024)</v>
      </c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503"/>
      <c r="AF49" s="503"/>
      <c r="AG49" s="503"/>
      <c r="AH49" s="504"/>
      <c r="AI49" s="503"/>
      <c r="AJ49" s="308">
        <f>AJ48*AJ37</f>
        <v>0</v>
      </c>
      <c r="AK49" s="308">
        <f>AK48*AK37</f>
        <v>0</v>
      </c>
      <c r="AL49" s="308">
        <f t="shared" ref="AL49:AM49" si="9">AL48*AL37</f>
        <v>0</v>
      </c>
      <c r="AM49" s="1060">
        <f t="shared" si="9"/>
        <v>0</v>
      </c>
    </row>
    <row r="50" spans="1:39" outlineLevel="1">
      <c r="A50" s="37">
        <f>ROW()</f>
        <v>50</v>
      </c>
      <c r="B50" s="102"/>
      <c r="C50" s="6" t="str">
        <f>"Net Overrun Revenue including interest (Prior Year m$ "&amp;Inputs!$E$33&amp;")"</f>
        <v>Net Overrun Revenue including interest (Prior Year m$ 31/12/2024)</v>
      </c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503"/>
      <c r="AF50" s="503"/>
      <c r="AG50" s="503"/>
      <c r="AH50" s="504"/>
      <c r="AI50" s="503"/>
      <c r="AJ50" s="281">
        <f>AJ$49*(1+AJ$31)^AJ$39 *(1+AJ$33)^AJ$40 *(1+AJ$35)^AJ$41</f>
        <v>0</v>
      </c>
      <c r="AK50" s="281">
        <f>AK$49*(1+AK$31)^AK$39 *(1+AK$33)^AK$40 *(1+AK$35)^AK$41</f>
        <v>0</v>
      </c>
      <c r="AL50" s="308">
        <f t="shared" ref="AL50:AM50" si="10">AL$49*(1+AL$31)^AL$39 *(1+AL$33)^AL$40 *(1+AL$35)^AL$41</f>
        <v>0</v>
      </c>
      <c r="AM50" s="1060">
        <f t="shared" si="10"/>
        <v>0</v>
      </c>
    </row>
    <row r="51" spans="1:39" s="6" customFormat="1" ht="12.75">
      <c r="A51" s="127">
        <f>ROW()</f>
        <v>51</v>
      </c>
      <c r="B51" s="102"/>
      <c r="AH51" s="109"/>
      <c r="AK51" s="281"/>
      <c r="AM51" s="109"/>
    </row>
    <row r="52" spans="1:39" s="6" customFormat="1" ht="12.75">
      <c r="A52" s="71" t="s">
        <v>720</v>
      </c>
      <c r="B52" s="71"/>
      <c r="C52" s="72"/>
      <c r="D52" s="71"/>
      <c r="E52" s="71"/>
      <c r="F52" s="71"/>
      <c r="G52" s="71"/>
      <c r="H52" s="71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173"/>
      <c r="AI52" s="73"/>
      <c r="AJ52" s="73"/>
      <c r="AK52" s="73"/>
      <c r="AL52" s="73"/>
      <c r="AM52" s="173"/>
    </row>
    <row r="53" spans="1:39" s="6" customFormat="1" ht="12.75" outlineLevel="1">
      <c r="A53" s="11">
        <f>ROW()</f>
        <v>53</v>
      </c>
      <c r="B53" s="102"/>
      <c r="AH53" s="109"/>
      <c r="AM53" s="109"/>
    </row>
    <row r="54" spans="1:39" s="6" customFormat="1" ht="12.75" outlineLevel="1">
      <c r="A54" s="11">
        <f>ROW()</f>
        <v>54</v>
      </c>
      <c r="B54" s="64" t="s">
        <v>62</v>
      </c>
      <c r="AH54" s="109"/>
      <c r="AM54" s="109"/>
    </row>
    <row r="55" spans="1:39" s="6" customFormat="1" ht="12.75" outlineLevel="1">
      <c r="A55" s="11">
        <f>ROW()</f>
        <v>55</v>
      </c>
      <c r="B55" s="64"/>
      <c r="C55" s="6" t="s">
        <v>50</v>
      </c>
      <c r="AE55" s="13"/>
      <c r="AF55" s="13"/>
      <c r="AG55" s="13"/>
      <c r="AH55" s="509"/>
      <c r="AI55" s="13"/>
      <c r="AJ55" s="13">
        <f>Load!AJ$23</f>
        <v>623.01436236895563</v>
      </c>
      <c r="AK55" s="13">
        <f>Load!AK$23</f>
        <v>629.3916213237037</v>
      </c>
      <c r="AL55" s="13">
        <f>Load!AL$23</f>
        <v>625.28313929506999</v>
      </c>
      <c r="AM55" s="509">
        <f>Load!AM$23</f>
        <v>655.98596938805827</v>
      </c>
    </row>
    <row r="56" spans="1:39" s="6" customFormat="1" ht="12.75" outlineLevel="1">
      <c r="A56" s="11">
        <f>ROW()</f>
        <v>56</v>
      </c>
      <c r="B56" s="64"/>
      <c r="C56" s="6" t="s">
        <v>0</v>
      </c>
      <c r="AE56" s="13"/>
      <c r="AF56" s="13"/>
      <c r="AG56" s="13"/>
      <c r="AH56" s="509"/>
      <c r="AI56" s="13"/>
      <c r="AJ56" s="13">
        <f>Load!AJ$24</f>
        <v>556.7247338471916</v>
      </c>
      <c r="AK56" s="13">
        <f>Load!AK$24</f>
        <v>568.08121642295282</v>
      </c>
      <c r="AL56" s="13">
        <f>Load!AL$24</f>
        <v>568.50448777841211</v>
      </c>
      <c r="AM56" s="509">
        <f>Load!AM$24</f>
        <v>598.88001664340959</v>
      </c>
    </row>
    <row r="57" spans="1:39" s="6" customFormat="1" ht="12.75" outlineLevel="1">
      <c r="A57" s="11">
        <f>ROW()</f>
        <v>57</v>
      </c>
      <c r="B57" s="64"/>
      <c r="C57" s="77" t="s">
        <v>1</v>
      </c>
      <c r="D57" s="77"/>
      <c r="E57" s="435"/>
      <c r="F57" s="435"/>
      <c r="G57" s="435"/>
      <c r="H57" s="435"/>
      <c r="I57" s="435"/>
      <c r="J57" s="435"/>
      <c r="K57" s="435"/>
      <c r="L57" s="435"/>
      <c r="M57" s="435"/>
      <c r="N57" s="435"/>
      <c r="O57" s="435"/>
      <c r="P57" s="435"/>
      <c r="Q57" s="435"/>
      <c r="R57" s="435"/>
      <c r="S57" s="435"/>
      <c r="T57" s="435"/>
      <c r="U57" s="435"/>
      <c r="V57" s="435"/>
      <c r="W57" s="435"/>
      <c r="X57" s="435"/>
      <c r="Y57" s="435"/>
      <c r="Z57" s="435"/>
      <c r="AA57" s="435"/>
      <c r="AB57" s="435"/>
      <c r="AC57" s="435"/>
      <c r="AD57" s="435"/>
      <c r="AE57" s="414"/>
      <c r="AF57" s="87"/>
      <c r="AG57" s="87"/>
      <c r="AH57" s="1048"/>
      <c r="AI57" s="414"/>
      <c r="AJ57" s="87">
        <f t="shared" ref="AJ57" si="11">SUM(AJ55:AJ56)</f>
        <v>1179.7390962161471</v>
      </c>
      <c r="AK57" s="87">
        <f t="shared" ref="AK57:AM57" si="12">SUM(AK55:AK56)</f>
        <v>1197.4728377466565</v>
      </c>
      <c r="AL57" s="87">
        <f t="shared" si="12"/>
        <v>1193.7876270734821</v>
      </c>
      <c r="AM57" s="1048">
        <f t="shared" si="12"/>
        <v>1254.8659860314679</v>
      </c>
    </row>
    <row r="58" spans="1:39" s="6" customFormat="1" ht="12.75" outlineLevel="1">
      <c r="A58" s="11">
        <f>ROW()</f>
        <v>58</v>
      </c>
      <c r="B58" s="102"/>
      <c r="AH58" s="109"/>
      <c r="AM58" s="109"/>
    </row>
    <row r="59" spans="1:39" s="6" customFormat="1" ht="12.75" outlineLevel="1">
      <c r="A59" s="11">
        <f>ROW()</f>
        <v>59</v>
      </c>
      <c r="B59" s="64" t="s">
        <v>64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W59" s="39"/>
      <c r="X59" s="39"/>
      <c r="Z59" s="39"/>
      <c r="AA59" s="9"/>
      <c r="AB59" s="9"/>
      <c r="AC59" s="9"/>
      <c r="AD59" s="9"/>
      <c r="AE59" s="9"/>
      <c r="AF59" s="9"/>
      <c r="AG59" s="9"/>
      <c r="AH59" s="18"/>
      <c r="AI59" s="9"/>
      <c r="AJ59" s="9"/>
      <c r="AK59" s="9"/>
      <c r="AL59" s="9"/>
      <c r="AM59" s="18"/>
    </row>
    <row r="60" spans="1:39" s="6" customFormat="1" outlineLevel="1">
      <c r="A60" s="11">
        <f>ROW()</f>
        <v>60</v>
      </c>
      <c r="B60" s="64"/>
      <c r="C60" s="6" t="s">
        <v>50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W60" s="39"/>
      <c r="X60" s="39"/>
      <c r="Y60" s="806"/>
      <c r="Z60" s="807"/>
      <c r="AA60" s="224"/>
      <c r="AB60" s="807"/>
      <c r="AC60" s="807"/>
      <c r="AD60" s="807"/>
      <c r="AE60" s="808"/>
      <c r="AF60" s="808"/>
      <c r="AG60" s="808"/>
      <c r="AH60" s="1049"/>
      <c r="AI60" s="808"/>
      <c r="AJ60" s="808">
        <f>CoS_Tariff_Revenue!AN197</f>
        <v>0.92059979819915527</v>
      </c>
      <c r="AK60" s="808">
        <f>CoS_Tariff_Revenue!AO197</f>
        <v>0.92059979819915527</v>
      </c>
      <c r="AL60" s="808">
        <f>CoS_Tariff_Revenue!AP197</f>
        <v>0.92059979819915527</v>
      </c>
      <c r="AM60" s="1049">
        <f>CoS_Tariff_Revenue!AQ197</f>
        <v>0.92059979819915527</v>
      </c>
    </row>
    <row r="61" spans="1:39" s="6" customFormat="1" outlineLevel="1">
      <c r="A61" s="11">
        <f>ROW()</f>
        <v>61</v>
      </c>
      <c r="B61" s="64"/>
      <c r="C61" s="6" t="s">
        <v>0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W61" s="39"/>
      <c r="X61" s="39"/>
      <c r="Y61" s="806"/>
      <c r="Z61" s="807"/>
      <c r="AA61" s="807"/>
      <c r="AB61" s="807"/>
      <c r="AC61" s="807"/>
      <c r="AD61" s="807"/>
      <c r="AE61" s="808"/>
      <c r="AF61" s="808"/>
      <c r="AG61" s="808"/>
      <c r="AH61" s="1049"/>
      <c r="AI61" s="808"/>
      <c r="AJ61" s="808">
        <f>CoS_Tariff_Revenue!AN198</f>
        <v>7.9400201800844727E-2</v>
      </c>
      <c r="AK61" s="808">
        <f>CoS_Tariff_Revenue!AO198</f>
        <v>7.9400201800844727E-2</v>
      </c>
      <c r="AL61" s="808">
        <f>CoS_Tariff_Revenue!AP198</f>
        <v>7.9400201800844727E-2</v>
      </c>
      <c r="AM61" s="1049">
        <f>CoS_Tariff_Revenue!AQ198</f>
        <v>7.9400201800844727E-2</v>
      </c>
    </row>
    <row r="62" spans="1:39" s="6" customFormat="1" ht="12.75" outlineLevel="1">
      <c r="A62" s="11">
        <f>ROW()</f>
        <v>62</v>
      </c>
      <c r="B62" s="64"/>
      <c r="C62" s="77" t="s">
        <v>1</v>
      </c>
      <c r="D62" s="77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7"/>
      <c r="Z62" s="87"/>
      <c r="AA62" s="181"/>
      <c r="AB62" s="87"/>
      <c r="AC62" s="87"/>
      <c r="AD62" s="87"/>
      <c r="AE62" s="810"/>
      <c r="AF62" s="810"/>
      <c r="AG62" s="809"/>
      <c r="AH62" s="1050"/>
      <c r="AI62" s="809"/>
      <c r="AJ62" s="809">
        <f t="shared" ref="AJ62" si="13">SUM(AJ60:AJ61)</f>
        <v>1</v>
      </c>
      <c r="AK62" s="809">
        <f t="shared" ref="AK62:AM62" si="14">SUM(AK60:AK61)</f>
        <v>1</v>
      </c>
      <c r="AL62" s="809">
        <f t="shared" si="14"/>
        <v>1</v>
      </c>
      <c r="AM62" s="1050">
        <f t="shared" si="14"/>
        <v>1</v>
      </c>
    </row>
    <row r="63" spans="1:39" outlineLevel="1">
      <c r="A63" s="11">
        <f>ROW()</f>
        <v>63</v>
      </c>
      <c r="AH63" s="415"/>
      <c r="AM63" s="415"/>
    </row>
    <row r="64" spans="1:39" s="6" customFormat="1" ht="15.75" outlineLevel="1">
      <c r="A64" s="11">
        <f>ROW()</f>
        <v>64</v>
      </c>
      <c r="B64" s="1001" t="str">
        <f>"Overrun Tariff Revenue [m$ "&amp;TEXT(Inputs!$E$33,"dd/mm/yyyy")&amp;"]"</f>
        <v>Overrun Tariff Revenue [m$ 31/12/2024]</v>
      </c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9"/>
      <c r="AB64" s="9"/>
      <c r="AC64" s="9"/>
      <c r="AD64" s="9"/>
      <c r="AE64" s="9"/>
      <c r="AF64" s="9"/>
      <c r="AG64" s="9"/>
      <c r="AH64" s="18"/>
      <c r="AI64" s="9"/>
      <c r="AJ64" s="9"/>
      <c r="AK64" s="9"/>
      <c r="AL64" s="9"/>
      <c r="AM64" s="18"/>
    </row>
    <row r="65" spans="1:39" s="6" customFormat="1" ht="12.75" outlineLevel="1">
      <c r="A65" s="11">
        <f>ROW()</f>
        <v>65</v>
      </c>
      <c r="B65" s="64"/>
      <c r="C65" s="6" t="s">
        <v>50</v>
      </c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86"/>
      <c r="V65" s="39"/>
      <c r="W65" s="39"/>
      <c r="X65" s="39"/>
      <c r="Y65" s="9"/>
      <c r="Z65" s="9"/>
      <c r="AA65" s="143"/>
      <c r="AB65" s="9"/>
      <c r="AC65" s="9"/>
      <c r="AD65" s="9"/>
      <c r="AE65" s="9"/>
      <c r="AF65" s="9"/>
      <c r="AG65" s="9"/>
      <c r="AH65" s="18"/>
      <c r="AI65" s="9"/>
      <c r="AJ65" s="9">
        <f t="shared" ref="AJ65" si="15">AJ$67*AJ60</f>
        <v>0</v>
      </c>
      <c r="AK65" s="9">
        <f t="shared" ref="AK65:AM66" si="16">AK$67*AK60</f>
        <v>0</v>
      </c>
      <c r="AL65" s="9">
        <f t="shared" si="16"/>
        <v>0</v>
      </c>
      <c r="AM65" s="18">
        <f t="shared" si="16"/>
        <v>0</v>
      </c>
    </row>
    <row r="66" spans="1:39" s="6" customFormat="1" ht="12.75" outlineLevel="1">
      <c r="A66" s="11">
        <f>ROW()</f>
        <v>66</v>
      </c>
      <c r="B66" s="64"/>
      <c r="C66" s="30" t="s">
        <v>0</v>
      </c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9"/>
      <c r="Z66" s="9"/>
      <c r="AA66" s="143"/>
      <c r="AB66" s="9"/>
      <c r="AC66" s="9"/>
      <c r="AD66" s="9"/>
      <c r="AE66" s="9"/>
      <c r="AF66" s="9"/>
      <c r="AG66" s="9"/>
      <c r="AH66" s="18"/>
      <c r="AI66" s="9"/>
      <c r="AJ66" s="9">
        <f t="shared" ref="AJ66" si="17">AJ$67*AJ61</f>
        <v>0</v>
      </c>
      <c r="AK66" s="9">
        <f t="shared" si="16"/>
        <v>0</v>
      </c>
      <c r="AL66" s="9">
        <f t="shared" si="16"/>
        <v>0</v>
      </c>
      <c r="AM66" s="18">
        <f t="shared" si="16"/>
        <v>0</v>
      </c>
    </row>
    <row r="67" spans="1:39" s="6" customFormat="1" ht="12.75" outlineLevel="1">
      <c r="A67" s="11">
        <f>ROW()</f>
        <v>67</v>
      </c>
      <c r="B67" s="64"/>
      <c r="C67" s="77" t="s">
        <v>105</v>
      </c>
      <c r="D67" s="77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7"/>
      <c r="Z67" s="87"/>
      <c r="AA67" s="181"/>
      <c r="AB67" s="87"/>
      <c r="AC67" s="87"/>
      <c r="AD67" s="87"/>
      <c r="AE67" s="810"/>
      <c r="AF67" s="810"/>
      <c r="AG67" s="810"/>
      <c r="AH67" s="1051"/>
      <c r="AI67" s="810"/>
      <c r="AJ67" s="810">
        <f>AJ50</f>
        <v>0</v>
      </c>
      <c r="AK67" s="810">
        <f>AK50</f>
        <v>0</v>
      </c>
      <c r="AL67" s="810">
        <f t="shared" ref="AL67:AM67" si="18">AL50</f>
        <v>0</v>
      </c>
      <c r="AM67" s="1051">
        <f t="shared" si="18"/>
        <v>0</v>
      </c>
    </row>
    <row r="68" spans="1:39" s="6" customFormat="1" ht="15.75" outlineLevel="1">
      <c r="A68" s="11">
        <f>ROW()</f>
        <v>68</v>
      </c>
      <c r="B68" s="1001" t="str">
        <f>"Overrun Full Haul T1 Service (T1 Service) [$ /GJ/day] [$ "&amp;TEXT(Inputs!$E$33,"dd/mm/yyyy")&amp;"]"</f>
        <v>Overrun Full Haul T1 Service (T1 Service) [$ /GJ/day] [$ 31/12/2024]</v>
      </c>
      <c r="L68" s="80"/>
      <c r="M68" s="80"/>
      <c r="N68" s="80"/>
      <c r="O68" s="80"/>
      <c r="P68" s="80"/>
      <c r="Q68" s="80"/>
      <c r="R68" s="80"/>
      <c r="S68" s="81"/>
      <c r="T68" s="81"/>
      <c r="AA68" s="39"/>
      <c r="AB68" s="39"/>
      <c r="AC68" s="39"/>
      <c r="AD68" s="39"/>
      <c r="AE68" s="39"/>
      <c r="AF68" s="39"/>
      <c r="AG68" s="39"/>
      <c r="AH68" s="246"/>
      <c r="AI68" s="39"/>
      <c r="AJ68" s="39"/>
      <c r="AK68" s="39"/>
      <c r="AL68" s="39"/>
      <c r="AM68" s="246"/>
    </row>
    <row r="69" spans="1:39" s="6" customFormat="1" ht="12.75" outlineLevel="1">
      <c r="A69" s="11">
        <f>ROW()</f>
        <v>69</v>
      </c>
      <c r="B69" s="64"/>
      <c r="C69" s="6" t="s">
        <v>406</v>
      </c>
      <c r="E69" s="39"/>
      <c r="F69" s="39"/>
      <c r="G69" s="39"/>
      <c r="H69" s="39"/>
      <c r="I69" s="39"/>
      <c r="L69" s="39"/>
      <c r="M69" s="39"/>
      <c r="N69" s="39"/>
      <c r="O69" s="39"/>
      <c r="P69" s="39"/>
      <c r="Q69" s="39"/>
      <c r="S69" s="39"/>
      <c r="T69" s="39"/>
      <c r="U69" s="39"/>
      <c r="Y69" s="403"/>
      <c r="Z69" s="82"/>
      <c r="AA69" s="82"/>
      <c r="AB69" s="82"/>
      <c r="AC69" s="82"/>
      <c r="AD69" s="82"/>
      <c r="AE69" s="82"/>
      <c r="AF69" s="82"/>
      <c r="AG69" s="82"/>
      <c r="AH69" s="1052"/>
      <c r="AI69" s="82"/>
      <c r="AJ69" s="82">
        <f t="shared" ref="AJ69" si="19">(IF(AJ$7&gt;0,(AJ65/AJ$7)/AJ55*1000,0))</f>
        <v>0</v>
      </c>
      <c r="AK69" s="82">
        <f t="shared" ref="AK69:AM70" si="20">(IF(AK$7&gt;0,(AK65/AK$7)/AK55*1000,0))</f>
        <v>0</v>
      </c>
      <c r="AL69" s="82">
        <f t="shared" si="20"/>
        <v>0</v>
      </c>
      <c r="AM69" s="1052">
        <f t="shared" si="20"/>
        <v>0</v>
      </c>
    </row>
    <row r="70" spans="1:39" s="6" customFormat="1" ht="12.75" outlineLevel="1">
      <c r="A70" s="11">
        <f>ROW()</f>
        <v>70</v>
      </c>
      <c r="B70" s="64"/>
      <c r="C70" s="30" t="s">
        <v>446</v>
      </c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S70" s="39"/>
      <c r="T70" s="39"/>
      <c r="U70" s="39"/>
      <c r="X70" s="39"/>
      <c r="Y70" s="403"/>
      <c r="Z70" s="82"/>
      <c r="AA70" s="82"/>
      <c r="AB70" s="82"/>
      <c r="AC70" s="82"/>
      <c r="AD70" s="82"/>
      <c r="AE70" s="82"/>
      <c r="AF70" s="82"/>
      <c r="AG70" s="82"/>
      <c r="AH70" s="1052"/>
      <c r="AI70" s="82"/>
      <c r="AJ70" s="82">
        <f t="shared" ref="AJ70" si="21">(IF(AJ$7&gt;0,(AJ66/AJ$7)/AJ56*1000,0))</f>
        <v>0</v>
      </c>
      <c r="AK70" s="82">
        <f t="shared" si="20"/>
        <v>0</v>
      </c>
      <c r="AL70" s="82">
        <f t="shared" si="20"/>
        <v>0</v>
      </c>
      <c r="AM70" s="1052">
        <f t="shared" si="20"/>
        <v>0</v>
      </c>
    </row>
    <row r="71" spans="1:39" s="6" customFormat="1" ht="12.75" outlineLevel="1">
      <c r="A71" s="11">
        <f>ROW()</f>
        <v>71</v>
      </c>
      <c r="B71" s="64"/>
      <c r="C71" s="77" t="s">
        <v>447</v>
      </c>
      <c r="D71" s="77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77"/>
      <c r="S71" s="84"/>
      <c r="T71" s="84"/>
      <c r="U71" s="84"/>
      <c r="V71" s="84"/>
      <c r="W71" s="84"/>
      <c r="X71" s="84"/>
      <c r="Y71" s="404"/>
      <c r="Z71" s="85"/>
      <c r="AA71" s="84"/>
      <c r="AB71" s="85"/>
      <c r="AC71" s="85"/>
      <c r="AD71" s="85"/>
      <c r="AE71" s="456"/>
      <c r="AF71" s="456"/>
      <c r="AG71" s="456"/>
      <c r="AH71" s="1053"/>
      <c r="AI71" s="456"/>
      <c r="AJ71" s="456">
        <f t="shared" ref="AJ71" si="22">SUM(AJ69:AJ70)</f>
        <v>0</v>
      </c>
      <c r="AK71" s="456">
        <f t="shared" ref="AK71:AM71" si="23">SUM(AK69:AK70)</f>
        <v>0</v>
      </c>
      <c r="AL71" s="456">
        <f t="shared" si="23"/>
        <v>0</v>
      </c>
      <c r="AM71" s="1053">
        <f t="shared" si="23"/>
        <v>0</v>
      </c>
    </row>
    <row r="72" spans="1:39" s="6" customFormat="1" ht="12.75" outlineLevel="1">
      <c r="A72" s="11">
        <f>ROW()</f>
        <v>72</v>
      </c>
      <c r="B72" s="64"/>
      <c r="D72" s="5"/>
      <c r="E72" s="89"/>
      <c r="F72" s="89"/>
      <c r="G72" s="89"/>
      <c r="H72" s="89"/>
      <c r="I72" s="8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9"/>
      <c r="AB72" s="9"/>
      <c r="AC72" s="9"/>
      <c r="AD72" s="9"/>
      <c r="AE72" s="9"/>
      <c r="AF72" s="9"/>
      <c r="AG72" s="9"/>
      <c r="AH72" s="18"/>
      <c r="AI72" s="9"/>
      <c r="AJ72" s="9"/>
      <c r="AK72" s="9"/>
      <c r="AL72" s="9"/>
      <c r="AM72" s="18"/>
    </row>
    <row r="73" spans="1:39" s="6" customFormat="1" ht="15.75" outlineLevel="1">
      <c r="A73" s="11">
        <f>ROW()</f>
        <v>73</v>
      </c>
      <c r="B73" s="1001" t="str">
        <f>"Overrun Part Haul T1 Service (P1 Service) [$ /GJ/day/km] [$ "&amp;TEXT(Inputs!$E$33,"dd/mm/yyyy")&amp;"]"</f>
        <v>Overrun Part Haul T1 Service (P1 Service) [$ /GJ/day/km] [$ 31/12/2024]</v>
      </c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 s="415"/>
      <c r="AI73"/>
      <c r="AJ73"/>
      <c r="AK73"/>
      <c r="AL73"/>
      <c r="AM73" s="415"/>
    </row>
    <row r="74" spans="1:39" s="6" customFormat="1" ht="12.75" outlineLevel="1">
      <c r="A74" s="11">
        <f>ROW()</f>
        <v>74</v>
      </c>
      <c r="B74" s="64"/>
      <c r="C74" s="6" t="s">
        <v>406</v>
      </c>
      <c r="E74" s="39"/>
      <c r="F74" s="39"/>
      <c r="G74" s="39"/>
      <c r="H74" s="39"/>
      <c r="I74" s="39"/>
      <c r="L74" s="39"/>
      <c r="M74" s="39"/>
      <c r="N74" s="39"/>
      <c r="O74" s="39"/>
      <c r="P74" s="39"/>
      <c r="Q74" s="39"/>
      <c r="S74" s="39"/>
      <c r="T74" s="39"/>
      <c r="U74" s="39"/>
      <c r="Y74" s="403"/>
      <c r="Z74" s="82"/>
      <c r="AA74" s="82"/>
      <c r="AB74" s="82"/>
      <c r="AC74" s="82"/>
      <c r="AD74" s="82"/>
      <c r="AE74" s="122"/>
      <c r="AF74" s="122"/>
      <c r="AG74" s="122"/>
      <c r="AH74" s="1054"/>
      <c r="AI74" s="122"/>
      <c r="AJ74" s="122">
        <f t="shared" ref="AJ74" si="24">AJ69/Total_km</f>
        <v>0</v>
      </c>
      <c r="AK74" s="122">
        <f t="shared" ref="AK74:AM75" si="25">AK69/Total_km</f>
        <v>0</v>
      </c>
      <c r="AL74" s="122">
        <f t="shared" si="25"/>
        <v>0</v>
      </c>
      <c r="AM74" s="1054">
        <f t="shared" si="25"/>
        <v>0</v>
      </c>
    </row>
    <row r="75" spans="1:39" s="6" customFormat="1" ht="12.75" outlineLevel="1">
      <c r="A75" s="11">
        <f>ROW()</f>
        <v>75</v>
      </c>
      <c r="B75" s="64"/>
      <c r="C75" s="878" t="s">
        <v>446</v>
      </c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S75" s="39"/>
      <c r="T75" s="39"/>
      <c r="U75" s="39"/>
      <c r="X75" s="39"/>
      <c r="Y75" s="403"/>
      <c r="Z75" s="82"/>
      <c r="AA75" s="82"/>
      <c r="AB75" s="82"/>
      <c r="AC75" s="82"/>
      <c r="AD75" s="82"/>
      <c r="AE75" s="122"/>
      <c r="AF75" s="122"/>
      <c r="AG75" s="122"/>
      <c r="AH75" s="1054"/>
      <c r="AI75" s="122"/>
      <c r="AJ75" s="122">
        <f t="shared" ref="AJ75" si="26">AJ70/Total_km</f>
        <v>0</v>
      </c>
      <c r="AK75" s="122">
        <f t="shared" si="25"/>
        <v>0</v>
      </c>
      <c r="AL75" s="122">
        <f t="shared" si="25"/>
        <v>0</v>
      </c>
      <c r="AM75" s="1054">
        <f t="shared" si="25"/>
        <v>0</v>
      </c>
    </row>
    <row r="76" spans="1:39" s="6" customFormat="1" ht="12.75" outlineLevel="1">
      <c r="A76" s="11">
        <f>ROW()</f>
        <v>76</v>
      </c>
      <c r="B76" s="64"/>
      <c r="C76" s="1022" t="s">
        <v>447</v>
      </c>
      <c r="D76" s="1022"/>
      <c r="E76" s="1041"/>
      <c r="F76" s="1041"/>
      <c r="G76" s="1041"/>
      <c r="H76" s="1041"/>
      <c r="I76" s="1041"/>
      <c r="J76" s="1041"/>
      <c r="K76" s="1041"/>
      <c r="L76" s="1041"/>
      <c r="M76" s="1041"/>
      <c r="N76" s="1041"/>
      <c r="O76" s="1041"/>
      <c r="P76" s="1041"/>
      <c r="Q76" s="1041"/>
      <c r="R76" s="1022"/>
      <c r="S76" s="1041"/>
      <c r="T76" s="1041"/>
      <c r="U76" s="1041"/>
      <c r="V76" s="1041"/>
      <c r="W76" s="1041"/>
      <c r="X76" s="1041"/>
      <c r="Y76" s="1042"/>
      <c r="Z76" s="1043"/>
      <c r="AA76" s="1041"/>
      <c r="AB76" s="1043"/>
      <c r="AC76" s="1043"/>
      <c r="AD76" s="1043"/>
      <c r="AE76" s="1041"/>
      <c r="AF76" s="1041"/>
      <c r="AG76" s="1041"/>
      <c r="AH76" s="1053"/>
      <c r="AI76" s="1041"/>
      <c r="AJ76" s="1041">
        <f t="shared" ref="AJ76" si="27">SUM(AJ74:AJ75)</f>
        <v>0</v>
      </c>
      <c r="AK76" s="1041">
        <f t="shared" ref="AK76:AM76" si="28">SUM(AK74:AK75)</f>
        <v>0</v>
      </c>
      <c r="AL76" s="1041">
        <f t="shared" si="28"/>
        <v>0</v>
      </c>
      <c r="AM76" s="1053">
        <f t="shared" si="28"/>
        <v>0</v>
      </c>
    </row>
    <row r="77" spans="1:39" s="6" customFormat="1" ht="12.75" outlineLevel="1">
      <c r="A77" s="11">
        <f>ROW()</f>
        <v>77</v>
      </c>
      <c r="B77" s="64"/>
      <c r="D77" s="5"/>
      <c r="E77" s="89"/>
      <c r="F77" s="89"/>
      <c r="G77" s="89"/>
      <c r="H77" s="89"/>
      <c r="I77" s="8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9"/>
      <c r="AB77" s="9"/>
      <c r="AC77" s="9"/>
      <c r="AD77" s="9"/>
      <c r="AE77" s="9"/>
      <c r="AF77" s="9"/>
      <c r="AG77" s="9"/>
      <c r="AH77" s="18"/>
      <c r="AI77" s="9"/>
      <c r="AJ77" s="9"/>
      <c r="AK77" s="9"/>
      <c r="AL77" s="9"/>
      <c r="AM77" s="18"/>
    </row>
    <row r="78" spans="1:39" s="6" customFormat="1" ht="15.75" outlineLevel="1">
      <c r="A78" s="11">
        <f>ROW()</f>
        <v>78</v>
      </c>
      <c r="B78" s="1001" t="str">
        <f>"Overrun Back Haul T1 Service (B1 Service)) [$ /GJ/day/km] [$ "&amp;TEXT(Inputs!$E$33,"dd/mm/yyyy")&amp;"]"</f>
        <v>Overrun Back Haul T1 Service (B1 Service)) [$ /GJ/day/km] [$ 31/12/2024]</v>
      </c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 s="415"/>
      <c r="AI78"/>
      <c r="AJ78"/>
      <c r="AK78"/>
      <c r="AL78"/>
      <c r="AM78" s="415"/>
    </row>
    <row r="79" spans="1:39" s="6" customFormat="1" ht="12.75" outlineLevel="1">
      <c r="A79" s="11">
        <f>ROW()</f>
        <v>79</v>
      </c>
      <c r="B79" s="64" t="str">
        <f>"Rebateable Forecast Tariff [$ /GJ/day] [$ "&amp;TEXT(Inputs!$E$29,"dd/mm/yyyy")&amp;"]"</f>
        <v>Rebateable Forecast Tariff [$ /GJ/day] [$ 00/01/1900]</v>
      </c>
      <c r="L79" s="80"/>
      <c r="M79" s="80"/>
      <c r="N79" s="80"/>
      <c r="O79" s="80"/>
      <c r="P79" s="80"/>
      <c r="Q79" s="80"/>
      <c r="R79" s="80"/>
      <c r="S79" s="81"/>
      <c r="T79" s="81"/>
      <c r="AA79" s="39"/>
      <c r="AB79" s="39"/>
      <c r="AC79" s="39"/>
      <c r="AD79" s="39"/>
      <c r="AE79" s="39"/>
      <c r="AF79" s="39"/>
      <c r="AG79" s="39"/>
      <c r="AH79" s="246"/>
      <c r="AI79" s="39"/>
      <c r="AJ79" s="39"/>
      <c r="AK79" s="39"/>
      <c r="AL79" s="39"/>
      <c r="AM79" s="246"/>
    </row>
    <row r="80" spans="1:39" s="6" customFormat="1" ht="12.75" outlineLevel="1">
      <c r="A80" s="11">
        <f>ROW()</f>
        <v>80</v>
      </c>
      <c r="B80" s="64"/>
      <c r="C80" s="6" t="s">
        <v>406</v>
      </c>
      <c r="E80" s="39"/>
      <c r="F80" s="39"/>
      <c r="G80" s="39"/>
      <c r="H80" s="39"/>
      <c r="I80" s="39"/>
      <c r="L80" s="39"/>
      <c r="M80" s="39"/>
      <c r="N80" s="39"/>
      <c r="O80" s="39"/>
      <c r="P80" s="39"/>
      <c r="Q80" s="39"/>
      <c r="S80" s="39"/>
      <c r="T80" s="39"/>
      <c r="U80" s="39"/>
      <c r="Y80" s="403"/>
      <c r="Z80" s="82"/>
      <c r="AA80" s="82"/>
      <c r="AB80" s="82"/>
      <c r="AC80" s="82"/>
      <c r="AD80" s="82"/>
      <c r="AE80" s="122"/>
      <c r="AF80" s="122"/>
      <c r="AG80" s="122"/>
      <c r="AH80" s="1054"/>
      <c r="AI80" s="82"/>
      <c r="AJ80" s="82">
        <f t="shared" ref="AJ80" si="29">AJ74</f>
        <v>0</v>
      </c>
      <c r="AK80" s="82">
        <f t="shared" ref="AK80:AM81" si="30">AK74</f>
        <v>0</v>
      </c>
      <c r="AL80" s="82">
        <f t="shared" si="30"/>
        <v>0</v>
      </c>
      <c r="AM80" s="1052">
        <f t="shared" si="30"/>
        <v>0</v>
      </c>
    </row>
    <row r="81" spans="1:39" s="6" customFormat="1" ht="12.75" outlineLevel="1">
      <c r="A81" s="11">
        <f>ROW()</f>
        <v>81</v>
      </c>
      <c r="B81" s="64"/>
      <c r="C81" s="878" t="s">
        <v>446</v>
      </c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S81" s="39"/>
      <c r="T81" s="39"/>
      <c r="U81" s="39"/>
      <c r="X81" s="39"/>
      <c r="Y81" s="403"/>
      <c r="Z81" s="82"/>
      <c r="AA81" s="82"/>
      <c r="AB81" s="82"/>
      <c r="AC81" s="82"/>
      <c r="AD81" s="82"/>
      <c r="AE81" s="122"/>
      <c r="AF81" s="122"/>
      <c r="AG81" s="122"/>
      <c r="AH81" s="1054"/>
      <c r="AI81" s="82"/>
      <c r="AJ81" s="82">
        <f t="shared" ref="AJ81" si="31">AJ75</f>
        <v>0</v>
      </c>
      <c r="AK81" s="82">
        <f t="shared" si="30"/>
        <v>0</v>
      </c>
      <c r="AL81" s="82">
        <f t="shared" si="30"/>
        <v>0</v>
      </c>
      <c r="AM81" s="1052">
        <f t="shared" si="30"/>
        <v>0</v>
      </c>
    </row>
    <row r="82" spans="1:39" s="6" customFormat="1" ht="12.75" outlineLevel="1">
      <c r="A82" s="11">
        <f>ROW()</f>
        <v>82</v>
      </c>
      <c r="B82" s="64"/>
      <c r="C82" s="1022" t="s">
        <v>447</v>
      </c>
      <c r="D82" s="1022"/>
      <c r="E82" s="1041"/>
      <c r="F82" s="1041"/>
      <c r="G82" s="1041"/>
      <c r="H82" s="1041"/>
      <c r="I82" s="1041"/>
      <c r="J82" s="1041"/>
      <c r="K82" s="1041"/>
      <c r="L82" s="1041"/>
      <c r="M82" s="1041"/>
      <c r="N82" s="1041"/>
      <c r="O82" s="1041"/>
      <c r="P82" s="1041"/>
      <c r="Q82" s="1041"/>
      <c r="R82" s="1022"/>
      <c r="S82" s="1041"/>
      <c r="T82" s="1041"/>
      <c r="U82" s="1041"/>
      <c r="V82" s="1041"/>
      <c r="W82" s="1041"/>
      <c r="X82" s="1041"/>
      <c r="Y82" s="1042"/>
      <c r="Z82" s="1043"/>
      <c r="AA82" s="1041"/>
      <c r="AB82" s="1043"/>
      <c r="AC82" s="1043"/>
      <c r="AD82" s="1043"/>
      <c r="AE82" s="1041"/>
      <c r="AF82" s="1041"/>
      <c r="AG82" s="1041"/>
      <c r="AH82" s="1053"/>
      <c r="AI82" s="1041"/>
      <c r="AJ82" s="1041">
        <f t="shared" ref="AJ82" si="32">SUM(AJ80:AJ81)</f>
        <v>0</v>
      </c>
      <c r="AK82" s="1041">
        <f t="shared" ref="AK82:AM82" si="33">SUM(AK80:AK81)</f>
        <v>0</v>
      </c>
      <c r="AL82" s="1041">
        <f t="shared" si="33"/>
        <v>0</v>
      </c>
      <c r="AM82" s="1053">
        <f t="shared" si="33"/>
        <v>0</v>
      </c>
    </row>
    <row r="83" spans="1:39" s="6" customFormat="1" ht="12.75" outlineLevel="1">
      <c r="A83" s="11"/>
      <c r="B83" s="64"/>
      <c r="D83" s="5"/>
      <c r="E83" s="89"/>
      <c r="F83" s="89"/>
      <c r="G83" s="89"/>
      <c r="H83" s="89"/>
      <c r="I83" s="8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</row>
    <row r="84" spans="1:39" s="6" customFormat="1" ht="12.75" outlineLevel="1">
      <c r="A84" s="11"/>
      <c r="B84" s="64"/>
      <c r="D84" s="5"/>
      <c r="E84" s="89"/>
      <c r="F84" s="89"/>
      <c r="G84" s="89"/>
      <c r="H84" s="89"/>
      <c r="I84" s="8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</row>
    <row r="85" spans="1:39" s="6" customFormat="1" ht="12.75" outlineLevel="1">
      <c r="A85" s="11"/>
      <c r="C85" s="102"/>
      <c r="D85" s="32"/>
      <c r="T85" s="32"/>
      <c r="X85" s="117"/>
      <c r="Y85" s="117"/>
      <c r="Z85" s="117"/>
    </row>
  </sheetData>
  <sheetProtection algorithmName="SHA-512" hashValue="YvrRk3BRlfCJBoxmcIqrMgRM2MiAa3HDrlAJlzaVi/4IOVHPD7Um+IsNFPPvwbUzElCuz1TnB2xWNrNYUMKa8g==" saltValue="CkdOLsAIVetxaheWpjayEQ==" spinCount="100000" sheet="1" objects="1" scenarios="1"/>
  <printOptions horizontalCentered="1"/>
  <pageMargins left="0.70866141732283472" right="0.70866141732283472" top="0.74803149606299213" bottom="0.74803149606299213" header="0.31496062992125984" footer="0.31496062992125984"/>
  <pageSetup paperSize="9" scale="70" fitToHeight="2" orientation="landscape" horizontalDpi="1200" verticalDpi="1200" r:id="rId1"/>
  <headerFooter>
    <oddHeader>&amp;R[ERA DBNGP Tariff Model - Public]</oddHeader>
    <oddFooter>&amp;L[&amp;A]&amp;C18 Dec 2025&amp;R&amp;P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0E8F4-0202-4602-839E-407433AE1F02}">
  <sheetPr codeName="Sheet36">
    <tabColor rgb="FFC00000"/>
    <outlinePr summaryBelow="0"/>
    <pageSetUpPr fitToPage="1"/>
  </sheetPr>
  <dimension ref="A1:BQ100"/>
  <sheetViews>
    <sheetView showGridLines="0" zoomScale="80" zoomScaleNormal="80" workbookViewId="0">
      <pane xSplit="5" ySplit="8" topLeftCell="X9" activePane="bottomRight" state="frozen"/>
      <selection pane="topRight" activeCell="F1" sqref="F1"/>
      <selection pane="bottomLeft" activeCell="A9" sqref="A9"/>
      <selection pane="bottomRight" activeCell="AP15" sqref="AP15"/>
    </sheetView>
  </sheetViews>
  <sheetFormatPr defaultRowHeight="15" outlineLevelRow="1" outlineLevelCol="1"/>
  <cols>
    <col min="1" max="1" width="5.28515625" customWidth="1"/>
    <col min="2" max="2" width="2.28515625" customWidth="1"/>
    <col min="3" max="3" width="24" customWidth="1"/>
    <col min="4" max="4" width="15" customWidth="1"/>
    <col min="5" max="5" width="18.28515625" customWidth="1"/>
    <col min="6" max="10" width="11.140625" hidden="1" customWidth="1" outlineLevel="1"/>
    <col min="11" max="29" width="9" hidden="1" customWidth="1" outlineLevel="1"/>
    <col min="30" max="30" width="10.7109375" customWidth="1" collapsed="1"/>
    <col min="31" max="34" width="12" customWidth="1"/>
    <col min="35" max="39" width="11.42578125" customWidth="1"/>
  </cols>
  <sheetData>
    <row r="1" spans="1:69" s="6" customFormat="1" ht="23.25">
      <c r="A1" s="349" t="str">
        <f>Main!A1</f>
        <v>ERA, DBNGP Tariff Model, Final Decision, December 2025</v>
      </c>
    </row>
    <row r="2" spans="1:69" s="6" customFormat="1" ht="15.75">
      <c r="A2" s="464" t="str">
        <f ca="1">MID(CELL("filename",A1),FIND("]",CELL("filename",A1))+1,256)</f>
        <v>DemandUncertain</v>
      </c>
      <c r="AD2" s="433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</row>
    <row r="3" spans="1:69" s="11" customFormat="1" ht="12.75">
      <c r="A3" s="11" t="s">
        <v>18</v>
      </c>
      <c r="B3" s="11">
        <f>COLUMN()</f>
        <v>2</v>
      </c>
      <c r="C3" s="11">
        <f>COLUMN()</f>
        <v>3</v>
      </c>
      <c r="D3" s="11">
        <f>COLUMN()</f>
        <v>4</v>
      </c>
      <c r="E3" s="11">
        <f>COLUMN()</f>
        <v>5</v>
      </c>
      <c r="F3" s="11">
        <f>COLUMN()</f>
        <v>6</v>
      </c>
      <c r="G3" s="11">
        <f>COLUMN()</f>
        <v>7</v>
      </c>
      <c r="H3" s="11">
        <f>COLUMN()</f>
        <v>8</v>
      </c>
      <c r="I3" s="11">
        <f>COLUMN()</f>
        <v>9</v>
      </c>
      <c r="J3" s="11">
        <f>COLUMN()</f>
        <v>10</v>
      </c>
      <c r="K3" s="11">
        <f>COLUMN()</f>
        <v>11</v>
      </c>
      <c r="L3" s="11">
        <f>COLUMN()</f>
        <v>12</v>
      </c>
      <c r="M3" s="11">
        <f>COLUMN()</f>
        <v>13</v>
      </c>
      <c r="N3" s="11">
        <f>COLUMN()</f>
        <v>14</v>
      </c>
      <c r="Q3" s="11">
        <f>COLUMN()</f>
        <v>17</v>
      </c>
      <c r="R3" s="11">
        <f>COLUMN()</f>
        <v>18</v>
      </c>
      <c r="S3" s="11">
        <f>COLUMN()</f>
        <v>19</v>
      </c>
      <c r="T3" s="11">
        <f>COLUMN()</f>
        <v>20</v>
      </c>
      <c r="U3" s="11">
        <f>COLUMN()</f>
        <v>21</v>
      </c>
      <c r="V3" s="11">
        <f>COLUMN()</f>
        <v>22</v>
      </c>
      <c r="W3" s="11">
        <f>COLUMN()</f>
        <v>23</v>
      </c>
      <c r="X3" s="11">
        <f>COLUMN()</f>
        <v>24</v>
      </c>
      <c r="Y3" s="11">
        <f>COLUMN()</f>
        <v>25</v>
      </c>
      <c r="Z3" s="11">
        <f>COLUMN()</f>
        <v>26</v>
      </c>
      <c r="AA3" s="11">
        <f>COLUMN()</f>
        <v>27</v>
      </c>
      <c r="AB3" s="11">
        <f>COLUMN()</f>
        <v>28</v>
      </c>
      <c r="AC3" s="11">
        <f>COLUMN()</f>
        <v>29</v>
      </c>
      <c r="AD3" s="11">
        <f>COLUMN()</f>
        <v>30</v>
      </c>
      <c r="AE3" s="11">
        <f>COLUMN()</f>
        <v>31</v>
      </c>
      <c r="AF3" s="11">
        <f>COLUMN()</f>
        <v>32</v>
      </c>
      <c r="AG3" s="11">
        <f>COLUMN()</f>
        <v>33</v>
      </c>
      <c r="AH3" s="11">
        <f>COLUMN()</f>
        <v>34</v>
      </c>
      <c r="AI3" s="11">
        <f>COLUMN()</f>
        <v>35</v>
      </c>
      <c r="AJ3" s="11">
        <f>COLUMN()</f>
        <v>36</v>
      </c>
      <c r="AK3" s="11">
        <f>COLUMN()</f>
        <v>37</v>
      </c>
      <c r="AL3" s="11">
        <f>COLUMN()</f>
        <v>38</v>
      </c>
      <c r="AM3" s="11">
        <f>COLUMN()</f>
        <v>39</v>
      </c>
    </row>
    <row r="4" spans="1:69" s="11" customFormat="1" ht="12.75"/>
    <row r="5" spans="1:69" s="6" customFormat="1" ht="12.75">
      <c r="A5" s="45" t="s">
        <v>54</v>
      </c>
      <c r="B5" s="46"/>
      <c r="C5" s="47"/>
      <c r="D5" s="47"/>
      <c r="E5" s="47"/>
      <c r="F5" s="47"/>
      <c r="G5" s="48"/>
      <c r="H5" s="49"/>
      <c r="I5" s="50" t="str">
        <f>Inputs!I$5</f>
        <v>AA1</v>
      </c>
      <c r="J5" s="50" t="str">
        <f>Inputs!J$5</f>
        <v>AA1</v>
      </c>
      <c r="K5" s="50" t="str">
        <f>Inputs!K$5</f>
        <v>AA1</v>
      </c>
      <c r="L5" s="50" t="str">
        <f>Inputs!L$5</f>
        <v>AA1</v>
      </c>
      <c r="M5" s="51" t="str">
        <f>Inputs!M$5</f>
        <v>AA1</v>
      </c>
      <c r="N5" s="50" t="str">
        <f>Inputs!N$5</f>
        <v>AA2</v>
      </c>
      <c r="O5" s="50" t="str">
        <f>Inputs!O$5</f>
        <v>AA2</v>
      </c>
      <c r="P5" s="50" t="str">
        <f>Inputs!P$5</f>
        <v>AA2</v>
      </c>
      <c r="Q5" s="50" t="str">
        <f>Inputs!Q$5</f>
        <v>AA2</v>
      </c>
      <c r="R5" s="50" t="str">
        <f>Inputs!R$5</f>
        <v>AA2</v>
      </c>
      <c r="S5" s="51" t="str">
        <f>Inputs!S$5</f>
        <v>AA2</v>
      </c>
      <c r="T5" s="50" t="str">
        <f>Inputs!T$5</f>
        <v>AA3</v>
      </c>
      <c r="U5" s="50" t="str">
        <f>Inputs!U$5</f>
        <v>AA3</v>
      </c>
      <c r="V5" s="50" t="str">
        <f>Inputs!V$5</f>
        <v>AA3</v>
      </c>
      <c r="W5" s="50" t="str">
        <f>Inputs!W$5</f>
        <v>AA3</v>
      </c>
      <c r="X5" s="51" t="str">
        <f>Inputs!X$5</f>
        <v>AA3</v>
      </c>
      <c r="Y5" s="50" t="str">
        <f>Inputs!Y$5</f>
        <v>AA4</v>
      </c>
      <c r="Z5" s="50" t="str">
        <f>Inputs!Z$5</f>
        <v>AA4</v>
      </c>
      <c r="AA5" s="50" t="str">
        <f>Inputs!AA$5</f>
        <v>AA4</v>
      </c>
      <c r="AB5" s="50" t="str">
        <f>Inputs!AB$5</f>
        <v>AA4</v>
      </c>
      <c r="AC5" s="51" t="str">
        <f>Inputs!AC$5</f>
        <v>AA4</v>
      </c>
      <c r="AD5" s="50" t="str">
        <f>Inputs!AD$5</f>
        <v>AA5</v>
      </c>
      <c r="AE5" s="50" t="str">
        <f>Inputs!AE$5</f>
        <v>AA5</v>
      </c>
      <c r="AF5" s="50" t="str">
        <f>Inputs!AF$5</f>
        <v>AA5</v>
      </c>
      <c r="AG5" s="50" t="str">
        <f>Inputs!AG$5</f>
        <v>AA5</v>
      </c>
      <c r="AH5" s="51" t="str">
        <f>Inputs!AH$5</f>
        <v>AA5</v>
      </c>
      <c r="AI5" s="50" t="str">
        <f>Inputs!AI$5</f>
        <v>AA6</v>
      </c>
      <c r="AJ5" s="50" t="str">
        <f>Inputs!AJ$5</f>
        <v>AA6</v>
      </c>
      <c r="AK5" s="50" t="str">
        <f>Inputs!AK$5</f>
        <v>AA6</v>
      </c>
      <c r="AL5" s="50" t="str">
        <f>Inputs!AL$5</f>
        <v>AA6</v>
      </c>
      <c r="AM5" s="51" t="str">
        <f>Inputs!AM$5</f>
        <v>AA6</v>
      </c>
    </row>
    <row r="6" spans="1:69" s="6" customFormat="1" ht="12.75">
      <c r="A6" s="52" t="s">
        <v>23</v>
      </c>
      <c r="B6" s="53"/>
      <c r="C6" s="54"/>
      <c r="D6" s="54"/>
      <c r="E6" s="54"/>
      <c r="F6" s="54"/>
      <c r="G6" s="55"/>
      <c r="H6" s="56">
        <f>Inputs!H$6</f>
        <v>1999</v>
      </c>
      <c r="I6" s="56">
        <f>Inputs!I$6</f>
        <v>2000</v>
      </c>
      <c r="J6" s="56">
        <f>Inputs!J$6</f>
        <v>2001</v>
      </c>
      <c r="K6" s="56">
        <f>Inputs!K$6</f>
        <v>2002</v>
      </c>
      <c r="L6" s="56">
        <f>Inputs!L$6</f>
        <v>2003</v>
      </c>
      <c r="M6" s="57">
        <f>Inputs!M$6</f>
        <v>2004</v>
      </c>
      <c r="N6" s="56">
        <f>Inputs!N$6</f>
        <v>2005</v>
      </c>
      <c r="O6" s="56">
        <f>Inputs!O$6</f>
        <v>2006</v>
      </c>
      <c r="P6" s="56">
        <f>Inputs!P$6</f>
        <v>2007</v>
      </c>
      <c r="Q6" s="56">
        <f>Inputs!Q$6</f>
        <v>2008</v>
      </c>
      <c r="R6" s="56">
        <f>Inputs!R$6</f>
        <v>2009</v>
      </c>
      <c r="S6" s="57">
        <f>Inputs!S$6</f>
        <v>2010</v>
      </c>
      <c r="T6" s="56">
        <f>Inputs!T$6</f>
        <v>2011</v>
      </c>
      <c r="U6" s="56">
        <f>Inputs!U$6</f>
        <v>2012</v>
      </c>
      <c r="V6" s="56">
        <f>Inputs!V$6</f>
        <v>2013</v>
      </c>
      <c r="W6" s="56">
        <f>Inputs!W$6</f>
        <v>2014</v>
      </c>
      <c r="X6" s="57">
        <f>Inputs!X$6</f>
        <v>2015</v>
      </c>
      <c r="Y6" s="56">
        <f>Inputs!Y$6</f>
        <v>2016</v>
      </c>
      <c r="Z6" s="56">
        <f>Inputs!Z$6</f>
        <v>2017</v>
      </c>
      <c r="AA6" s="56">
        <f>Inputs!AA$6</f>
        <v>2018</v>
      </c>
      <c r="AB6" s="56">
        <f>Inputs!AB$6</f>
        <v>2019</v>
      </c>
      <c r="AC6" s="57">
        <f>Inputs!AC$6</f>
        <v>2020</v>
      </c>
      <c r="AD6" s="56">
        <f>Inputs!AD$6</f>
        <v>2021</v>
      </c>
      <c r="AE6" s="56">
        <f>Inputs!AE$6</f>
        <v>2022</v>
      </c>
      <c r="AF6" s="56">
        <f>Inputs!AF$6</f>
        <v>2023</v>
      </c>
      <c r="AG6" s="56">
        <f>Inputs!AG$6</f>
        <v>2024</v>
      </c>
      <c r="AH6" s="57">
        <f>Inputs!AH$6</f>
        <v>2025</v>
      </c>
      <c r="AI6" s="56">
        <f>Inputs!AI$6</f>
        <v>2026</v>
      </c>
      <c r="AJ6" s="56">
        <f>Inputs!AJ$6</f>
        <v>2027</v>
      </c>
      <c r="AK6" s="56">
        <f>Inputs!AK$6</f>
        <v>2028</v>
      </c>
      <c r="AL6" s="56">
        <f>Inputs!AL$6</f>
        <v>2029</v>
      </c>
      <c r="AM6" s="57">
        <f>Inputs!AM$6</f>
        <v>2030</v>
      </c>
    </row>
    <row r="7" spans="1:69" s="6" customFormat="1" ht="12.75">
      <c r="A7" s="52" t="s">
        <v>55</v>
      </c>
      <c r="B7" s="53"/>
      <c r="C7" s="54"/>
      <c r="D7" s="54"/>
      <c r="E7" s="54"/>
      <c r="F7" s="54"/>
      <c r="G7" s="55"/>
      <c r="H7" s="58">
        <f>Inputs!H$7</f>
        <v>365</v>
      </c>
      <c r="I7" s="58">
        <f>Inputs!I$7</f>
        <v>366</v>
      </c>
      <c r="J7" s="58">
        <f>Inputs!J$7</f>
        <v>365</v>
      </c>
      <c r="K7" s="58">
        <f>Inputs!K$7</f>
        <v>365</v>
      </c>
      <c r="L7" s="58">
        <f>Inputs!L$7</f>
        <v>365</v>
      </c>
      <c r="M7" s="59">
        <f>Inputs!M$7</f>
        <v>366</v>
      </c>
      <c r="N7" s="58">
        <f>Inputs!N$7</f>
        <v>365</v>
      </c>
      <c r="O7" s="58">
        <f>Inputs!O$7</f>
        <v>365</v>
      </c>
      <c r="P7" s="58">
        <f>Inputs!P$7</f>
        <v>365</v>
      </c>
      <c r="Q7" s="58">
        <f>Inputs!Q$7</f>
        <v>366</v>
      </c>
      <c r="R7" s="58">
        <f>Inputs!R$7</f>
        <v>365</v>
      </c>
      <c r="S7" s="59">
        <f>Inputs!S$7</f>
        <v>365</v>
      </c>
      <c r="T7" s="58">
        <f>Inputs!T$7</f>
        <v>365</v>
      </c>
      <c r="U7" s="58">
        <f>Inputs!U$7</f>
        <v>366</v>
      </c>
      <c r="V7" s="58">
        <f>Inputs!V$7</f>
        <v>365</v>
      </c>
      <c r="W7" s="58">
        <f>Inputs!W$7</f>
        <v>365</v>
      </c>
      <c r="X7" s="59">
        <f>Inputs!X$7</f>
        <v>365</v>
      </c>
      <c r="Y7" s="58">
        <f>Inputs!Y$7</f>
        <v>366</v>
      </c>
      <c r="Z7" s="58">
        <f>Inputs!Z$7</f>
        <v>365</v>
      </c>
      <c r="AA7" s="58">
        <f>Inputs!AA$7</f>
        <v>365</v>
      </c>
      <c r="AB7" s="58">
        <f>Inputs!AB$7</f>
        <v>365</v>
      </c>
      <c r="AC7" s="59">
        <f>Inputs!AC$7</f>
        <v>366</v>
      </c>
      <c r="AD7" s="58">
        <f>Inputs!AD$7</f>
        <v>365</v>
      </c>
      <c r="AE7" s="58">
        <f>Inputs!AE$7</f>
        <v>365</v>
      </c>
      <c r="AF7" s="58">
        <f>Inputs!AF$7</f>
        <v>365</v>
      </c>
      <c r="AG7" s="58">
        <f>Inputs!AG$7</f>
        <v>366</v>
      </c>
      <c r="AH7" s="59">
        <f>Inputs!AH$7</f>
        <v>365</v>
      </c>
      <c r="AI7" s="58">
        <f>Inputs!AI$7</f>
        <v>365</v>
      </c>
      <c r="AJ7" s="58">
        <f>Inputs!AJ$7</f>
        <v>365</v>
      </c>
      <c r="AK7" s="58">
        <f>Inputs!AK$7</f>
        <v>366</v>
      </c>
      <c r="AL7" s="58">
        <f>Inputs!AL$7</f>
        <v>365</v>
      </c>
      <c r="AM7" s="59">
        <f>Inputs!AM$7</f>
        <v>365</v>
      </c>
    </row>
    <row r="8" spans="1:69" s="6" customFormat="1" ht="13.5" thickBot="1">
      <c r="A8" s="52" t="s">
        <v>24</v>
      </c>
      <c r="B8" s="53"/>
      <c r="C8" s="54"/>
      <c r="D8" s="54"/>
      <c r="E8" s="54"/>
      <c r="F8" s="54"/>
      <c r="G8" s="54"/>
      <c r="H8" s="56">
        <f>Inputs!H$8</f>
        <v>0</v>
      </c>
      <c r="I8" s="56">
        <f>Inputs!I$8</f>
        <v>1</v>
      </c>
      <c r="J8" s="56">
        <f>Inputs!J$8</f>
        <v>2</v>
      </c>
      <c r="K8" s="56">
        <f>Inputs!K$8</f>
        <v>3</v>
      </c>
      <c r="L8" s="56">
        <f>Inputs!L$8</f>
        <v>4</v>
      </c>
      <c r="M8" s="57">
        <f>Inputs!M$8</f>
        <v>5</v>
      </c>
      <c r="N8" s="56">
        <f>Inputs!N$8</f>
        <v>6</v>
      </c>
      <c r="O8" s="56">
        <f>Inputs!O$8</f>
        <v>7</v>
      </c>
      <c r="P8" s="56">
        <f>Inputs!P$8</f>
        <v>8</v>
      </c>
      <c r="Q8" s="56">
        <f>Inputs!Q$8</f>
        <v>9</v>
      </c>
      <c r="R8" s="56">
        <f>Inputs!R$8</f>
        <v>10</v>
      </c>
      <c r="S8" s="57">
        <f>Inputs!S$8</f>
        <v>11</v>
      </c>
      <c r="T8" s="56">
        <f>Inputs!T$8</f>
        <v>12</v>
      </c>
      <c r="U8" s="56">
        <f>Inputs!U$8</f>
        <v>13</v>
      </c>
      <c r="V8" s="56">
        <f>Inputs!V$8</f>
        <v>14</v>
      </c>
      <c r="W8" s="56">
        <f>Inputs!W$8</f>
        <v>15</v>
      </c>
      <c r="X8" s="57">
        <f>Inputs!X$8</f>
        <v>16</v>
      </c>
      <c r="Y8" s="56">
        <f>Inputs!Y$8</f>
        <v>17</v>
      </c>
      <c r="Z8" s="56">
        <f>Inputs!Z$8</f>
        <v>18</v>
      </c>
      <c r="AA8" s="56">
        <f>Inputs!AA$8</f>
        <v>19</v>
      </c>
      <c r="AB8" s="56">
        <f>Inputs!AB$8</f>
        <v>20</v>
      </c>
      <c r="AC8" s="57">
        <f>Inputs!AC$8</f>
        <v>21</v>
      </c>
      <c r="AD8" s="56">
        <f>Inputs!AD$8</f>
        <v>22</v>
      </c>
      <c r="AE8" s="56">
        <f>Inputs!AE$8</f>
        <v>23</v>
      </c>
      <c r="AF8" s="56">
        <f>Inputs!AF$8</f>
        <v>24</v>
      </c>
      <c r="AG8" s="56">
        <f>Inputs!AG$8</f>
        <v>25</v>
      </c>
      <c r="AH8" s="57">
        <f>Inputs!AH$8</f>
        <v>26</v>
      </c>
      <c r="AI8" s="56">
        <f>Inputs!AI$8</f>
        <v>27</v>
      </c>
      <c r="AJ8" s="56">
        <f>Inputs!AJ$8</f>
        <v>28</v>
      </c>
      <c r="AK8" s="56">
        <f>Inputs!AK$8</f>
        <v>29</v>
      </c>
      <c r="AL8" s="56">
        <f>Inputs!AL$8</f>
        <v>30</v>
      </c>
      <c r="AM8" s="57">
        <f>Inputs!AM$8</f>
        <v>31</v>
      </c>
    </row>
    <row r="9" spans="1:69" s="6" customFormat="1" ht="12.75">
      <c r="A9" s="60" t="s">
        <v>56</v>
      </c>
      <c r="B9" s="61"/>
      <c r="C9" s="62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478"/>
      <c r="AI9" s="63"/>
      <c r="AJ9" s="63"/>
      <c r="AK9" s="63"/>
      <c r="AL9" s="63"/>
      <c r="AM9" s="478"/>
    </row>
    <row r="10" spans="1:69" s="66" customFormat="1" ht="12.75" customHeight="1" outlineLevel="1">
      <c r="A10" s="127">
        <f>ROW()</f>
        <v>10</v>
      </c>
      <c r="B10" s="64" t="s">
        <v>57</v>
      </c>
      <c r="C10" s="6"/>
      <c r="D10" s="6"/>
      <c r="E10" s="6"/>
      <c r="F10" s="6"/>
      <c r="G10" s="6"/>
      <c r="H10" s="6"/>
      <c r="I10" s="6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226"/>
      <c r="AI10" s="65"/>
      <c r="AJ10" s="65"/>
      <c r="AK10" s="65"/>
      <c r="AL10" s="65"/>
      <c r="AM10" s="226"/>
    </row>
    <row r="11" spans="1:69" s="66" customFormat="1" ht="12.75" customHeight="1" outlineLevel="1">
      <c r="A11" s="127">
        <f>ROW()</f>
        <v>11</v>
      </c>
      <c r="B11" s="68"/>
      <c r="C11" s="6" t="s">
        <v>58</v>
      </c>
      <c r="D11" s="6"/>
      <c r="E11" s="6"/>
      <c r="F11" s="6"/>
      <c r="G11" s="6"/>
      <c r="H11" s="6"/>
      <c r="I11" s="6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>
        <f>Inputs!AB$32</f>
        <v>1.8404907975460238E-2</v>
      </c>
      <c r="AC11" s="65">
        <f>Inputs!AC$32</f>
        <v>8.6058519793459354E-3</v>
      </c>
      <c r="AD11" s="65">
        <f>Inputs!AD$32</f>
        <v>3.4982935153583528E-2</v>
      </c>
      <c r="AE11" s="65">
        <f>Inputs!AE$32</f>
        <v>7.8318219291014124E-2</v>
      </c>
      <c r="AF11" s="65">
        <f>Inputs!AF$32</f>
        <v>4.0519877675840865E-2</v>
      </c>
      <c r="AG11" s="65">
        <f>Inputs!AG$32</f>
        <v>2.4246877296105973E-2</v>
      </c>
      <c r="AH11" s="226">
        <f>Inputs!AH$32</f>
        <v>2.2100000000000002E-2</v>
      </c>
      <c r="AI11" s="65">
        <f>Inputs!AI$32</f>
        <v>2.2100000000000002E-2</v>
      </c>
      <c r="AJ11" s="65">
        <f>Inputs!AJ$32</f>
        <v>2.2100000000000002E-2</v>
      </c>
      <c r="AK11" s="65">
        <f>Inputs!AK$32</f>
        <v>2.2100000000000002E-2</v>
      </c>
      <c r="AL11" s="65">
        <f>Inputs!AL$32</f>
        <v>2.2100000000000002E-2</v>
      </c>
      <c r="AM11" s="226">
        <f>Inputs!AM$32</f>
        <v>2.2100000000000002E-2</v>
      </c>
    </row>
    <row r="12" spans="1:69" s="66" customFormat="1" ht="12.75" customHeight="1" outlineLevel="1">
      <c r="A12" s="127">
        <f>ROW()</f>
        <v>12</v>
      </c>
      <c r="B12" s="68"/>
      <c r="C12" s="6" t="str">
        <f>Inputs!C33</f>
        <v>Inflation Factor (convert 31/12/2024 $ to nominal $)</v>
      </c>
      <c r="D12" s="6"/>
      <c r="E12" s="6"/>
      <c r="F12" s="6"/>
      <c r="G12" s="6"/>
      <c r="H12" s="6"/>
      <c r="I12" s="6"/>
      <c r="J12" s="65"/>
      <c r="K12" s="65"/>
      <c r="L12" s="65"/>
      <c r="M12" s="65"/>
      <c r="N12" s="65"/>
      <c r="O12" s="65"/>
      <c r="P12" s="65"/>
      <c r="Q12" s="65"/>
      <c r="R12" s="65"/>
      <c r="S12" s="24"/>
      <c r="T12" s="24"/>
      <c r="U12" s="24"/>
      <c r="V12" s="24"/>
      <c r="W12" s="24"/>
      <c r="X12" s="24"/>
      <c r="Y12" s="24"/>
      <c r="Z12" s="24"/>
      <c r="AA12" s="24"/>
      <c r="AB12" s="24">
        <f>Inputs!AB$33</f>
        <v>0.83357245337159258</v>
      </c>
      <c r="AC12" s="24">
        <f>Inputs!AC$33</f>
        <v>0.84074605451936868</v>
      </c>
      <c r="AD12" s="24">
        <f>Inputs!AD$33</f>
        <v>0.87015781922525104</v>
      </c>
      <c r="AE12" s="24">
        <f>Inputs!AE$33</f>
        <v>0.93830703012912486</v>
      </c>
      <c r="AF12" s="24">
        <f>Inputs!AF$33</f>
        <v>0.97632711621233847</v>
      </c>
      <c r="AG12" s="24">
        <f>Inputs!AG$33</f>
        <v>1</v>
      </c>
      <c r="AH12" s="270">
        <f>Inputs!AH$33</f>
        <v>1.0221</v>
      </c>
      <c r="AI12" s="24">
        <f>Inputs!AI$33</f>
        <v>1.04468841</v>
      </c>
      <c r="AJ12" s="24">
        <f>Inputs!AJ$33</f>
        <v>1.0677760238609999</v>
      </c>
      <c r="AK12" s="24">
        <f>Inputs!AK$33</f>
        <v>1.0913738739883281</v>
      </c>
      <c r="AL12" s="24">
        <f>Inputs!AL$33</f>
        <v>1.1154932366034702</v>
      </c>
      <c r="AM12" s="270">
        <f>Inputs!AM$33</f>
        <v>1.1401456371324068</v>
      </c>
    </row>
    <row r="13" spans="1:69" s="66" customFormat="1" ht="12.75" customHeight="1" outlineLevel="1">
      <c r="A13" s="127">
        <f>ROW()</f>
        <v>13</v>
      </c>
      <c r="B13" s="68"/>
      <c r="C13" s="6" t="str">
        <f>Inputs!C34</f>
        <v>Inflation Factor (convert nominal to real 31/12/2024 $)</v>
      </c>
      <c r="D13" s="6"/>
      <c r="E13" s="6"/>
      <c r="F13" s="6"/>
      <c r="G13" s="6"/>
      <c r="H13" s="6"/>
      <c r="I13" s="6"/>
      <c r="J13" s="65"/>
      <c r="K13" s="65"/>
      <c r="L13" s="65"/>
      <c r="M13" s="65"/>
      <c r="N13" s="65"/>
      <c r="O13" s="65"/>
      <c r="P13" s="65"/>
      <c r="Q13" s="65"/>
      <c r="R13" s="65"/>
      <c r="S13" s="24"/>
      <c r="T13" s="24"/>
      <c r="U13" s="24"/>
      <c r="V13" s="24"/>
      <c r="W13" s="24"/>
      <c r="X13" s="24"/>
      <c r="Y13" s="24"/>
      <c r="Z13" s="24"/>
      <c r="AA13" s="24"/>
      <c r="AB13" s="24">
        <f>Inputs!AB$34</f>
        <v>1.199655765920826</v>
      </c>
      <c r="AC13" s="24">
        <f>Inputs!AC$34</f>
        <v>1.189419795221843</v>
      </c>
      <c r="AD13" s="24">
        <f>Inputs!AD$34</f>
        <v>1.1492168178070898</v>
      </c>
      <c r="AE13" s="24">
        <f>Inputs!AE$34</f>
        <v>1.0657492354740061</v>
      </c>
      <c r="AF13" s="24">
        <f>Inputs!AF$34</f>
        <v>1.024246877296106</v>
      </c>
      <c r="AG13" s="24">
        <f>Inputs!AG$34</f>
        <v>1</v>
      </c>
      <c r="AH13" s="270">
        <f>Inputs!AH$34</f>
        <v>0.97837784952548679</v>
      </c>
      <c r="AI13" s="24">
        <f>Inputs!AI$34</f>
        <v>0.95722321644211594</v>
      </c>
      <c r="AJ13" s="24">
        <f>Inputs!AJ$34</f>
        <v>0.93652599201850706</v>
      </c>
      <c r="AK13" s="24">
        <f>Inputs!AK$34</f>
        <v>0.91627628609579004</v>
      </c>
      <c r="AL13" s="24">
        <f>Inputs!AL$34</f>
        <v>0.89646442236159862</v>
      </c>
      <c r="AM13" s="270">
        <f>Inputs!AM$34</f>
        <v>0.87708093372624862</v>
      </c>
    </row>
    <row r="14" spans="1:69" s="66" customFormat="1" ht="12.75" customHeight="1" outlineLevel="1">
      <c r="A14" s="127">
        <f>ROW()</f>
        <v>14</v>
      </c>
      <c r="B14" s="64" t="s">
        <v>59</v>
      </c>
      <c r="C14" s="6"/>
      <c r="D14" s="6"/>
      <c r="E14" s="6"/>
      <c r="F14" s="69"/>
      <c r="G14" s="6"/>
      <c r="H14" s="6"/>
      <c r="I14" s="6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1"/>
      <c r="U14" s="11"/>
      <c r="V14" s="11"/>
      <c r="W14" s="11"/>
      <c r="X14" s="11"/>
      <c r="Y14" s="11"/>
      <c r="Z14" s="70"/>
      <c r="AB14" s="67"/>
      <c r="AC14" s="67"/>
      <c r="AD14" s="11"/>
      <c r="AE14" s="70"/>
      <c r="AG14" s="67"/>
      <c r="AH14" s="479"/>
      <c r="AI14" s="11"/>
      <c r="AJ14" s="70"/>
      <c r="AL14" s="67"/>
      <c r="AM14" s="479"/>
    </row>
    <row r="15" spans="1:69" s="66" customFormat="1" ht="12.75" customHeight="1" outlineLevel="1">
      <c r="A15" s="127">
        <f>ROW()</f>
        <v>15</v>
      </c>
      <c r="B15" s="68"/>
      <c r="C15" s="6" t="s">
        <v>29</v>
      </c>
      <c r="D15" s="6"/>
      <c r="E15" s="6"/>
      <c r="F15" s="6"/>
      <c r="G15" s="6"/>
      <c r="H15" s="6"/>
      <c r="I15" s="6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>
        <f>Inputs!AD$39</f>
        <v>2.3656945130993368E-2</v>
      </c>
      <c r="AE15" s="65">
        <f>Inputs!AE$39</f>
        <v>2.2786950074147105E-2</v>
      </c>
      <c r="AF15" s="65">
        <f>Inputs!AF$39</f>
        <v>2.2346515076618889E-2</v>
      </c>
      <c r="AG15" s="65">
        <f>Inputs!AG$39</f>
        <v>2.2161641127038889E-2</v>
      </c>
      <c r="AH15" s="226">
        <f>Inputs!AH$39</f>
        <v>4.8011936209764183E-2</v>
      </c>
      <c r="AI15" s="65">
        <f>Inputs!AI$39</f>
        <v>4.8011936209764183E-2</v>
      </c>
      <c r="AJ15" s="65">
        <f>Inputs!AJ$39</f>
        <v>4.8011936209764183E-2</v>
      </c>
      <c r="AK15" s="65">
        <f>Inputs!AK$39</f>
        <v>4.8011936209764183E-2</v>
      </c>
      <c r="AL15" s="65">
        <f>Inputs!AL$39</f>
        <v>4.8011936209764183E-2</v>
      </c>
      <c r="AM15" s="226">
        <f>Inputs!AM$39</f>
        <v>4.8011936209764183E-2</v>
      </c>
    </row>
    <row r="16" spans="1:69" s="66" customFormat="1" ht="12.75" customHeight="1" outlineLevel="1">
      <c r="A16" s="127">
        <f>ROW()</f>
        <v>16</v>
      </c>
      <c r="B16" s="68"/>
      <c r="C16" s="6" t="s">
        <v>60</v>
      </c>
      <c r="D16" s="6"/>
      <c r="E16" s="6"/>
      <c r="F16" s="6"/>
      <c r="G16" s="6"/>
      <c r="H16" s="6"/>
      <c r="I16" s="3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>
        <f>Inputs!AG$40</f>
        <v>1</v>
      </c>
      <c r="AH16" s="270">
        <f>Inputs!AH$40</f>
        <v>0.95418760555017723</v>
      </c>
      <c r="AI16" s="24">
        <f>Inputs!AI$40</f>
        <v>0.91047398658558065</v>
      </c>
      <c r="AJ16" s="24">
        <f>Inputs!AJ$40</f>
        <v>0.8687629931758194</v>
      </c>
      <c r="AK16" s="24">
        <f>Inputs!AK$40</f>
        <v>0.82896288024904008</v>
      </c>
      <c r="AL16" s="24">
        <f>Inputs!AL$40</f>
        <v>0.79098610579480988</v>
      </c>
      <c r="AM16" s="270">
        <f>Inputs!AM$40</f>
        <v>0.75474913831180879</v>
      </c>
    </row>
    <row r="17" spans="1:39" s="66" customFormat="1" ht="12.75" customHeight="1" outlineLevel="1">
      <c r="A17" s="127">
        <f>ROW()</f>
        <v>17</v>
      </c>
      <c r="B17" s="64" t="s">
        <v>61</v>
      </c>
      <c r="C17" s="6"/>
      <c r="D17" s="6"/>
      <c r="E17" s="6"/>
      <c r="F17" s="69"/>
      <c r="G17" s="6"/>
      <c r="H17" s="6"/>
      <c r="I17" s="6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1"/>
      <c r="U17" s="11"/>
      <c r="V17" s="11"/>
      <c r="W17" s="11"/>
      <c r="X17" s="11"/>
      <c r="Y17" s="11"/>
      <c r="Z17" s="70"/>
      <c r="AB17" s="67"/>
      <c r="AC17" s="67"/>
      <c r="AD17" s="11"/>
      <c r="AE17" s="70"/>
      <c r="AG17" s="67"/>
      <c r="AH17" s="479"/>
      <c r="AI17" s="11"/>
      <c r="AJ17" s="70"/>
      <c r="AL17" s="67"/>
      <c r="AM17" s="479"/>
    </row>
    <row r="18" spans="1:39" s="66" customFormat="1" ht="12.75" customHeight="1" outlineLevel="1">
      <c r="A18" s="127">
        <f>ROW()</f>
        <v>18</v>
      </c>
      <c r="B18" s="68"/>
      <c r="C18" s="6" t="s">
        <v>29</v>
      </c>
      <c r="D18" s="6"/>
      <c r="E18" s="6"/>
      <c r="F18" s="6"/>
      <c r="G18" s="6"/>
      <c r="H18" s="6"/>
      <c r="I18" s="6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226">
        <f>Inputs!AH$42</f>
        <v>7.1173E-2</v>
      </c>
      <c r="AI18" s="65">
        <f>Inputs!AI$42</f>
        <v>7.1173E-2</v>
      </c>
      <c r="AJ18" s="65">
        <f>Inputs!AJ$42</f>
        <v>7.1173E-2</v>
      </c>
      <c r="AK18" s="65">
        <f>Inputs!AK$42</f>
        <v>7.1173E-2</v>
      </c>
      <c r="AL18" s="65">
        <f>Inputs!AL$42</f>
        <v>7.1173E-2</v>
      </c>
      <c r="AM18" s="226">
        <f>Inputs!AM$42</f>
        <v>7.1173E-2</v>
      </c>
    </row>
    <row r="19" spans="1:39" s="66" customFormat="1" ht="12.75" customHeight="1" outlineLevel="1">
      <c r="A19" s="127">
        <f>ROW()</f>
        <v>19</v>
      </c>
      <c r="B19" s="68"/>
      <c r="C19" s="6" t="s">
        <v>60</v>
      </c>
      <c r="D19" s="6"/>
      <c r="E19" s="6"/>
      <c r="F19" s="6"/>
      <c r="G19" s="6"/>
      <c r="H19" s="6"/>
      <c r="I19" s="33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>
        <f>Inputs!AG$43</f>
        <v>1</v>
      </c>
      <c r="AH19" s="270">
        <f>Inputs!AH$43</f>
        <v>0.93355601756205586</v>
      </c>
      <c r="AI19" s="24">
        <f>Inputs!AI$43</f>
        <v>0.87152683792632557</v>
      </c>
      <c r="AJ19" s="24">
        <f>Inputs!AJ$43</f>
        <v>0.81361912401295178</v>
      </c>
      <c r="AK19" s="24">
        <f>Inputs!AK$43</f>
        <v>0.75955902922585972</v>
      </c>
      <c r="AL19" s="24">
        <f>Inputs!AL$43</f>
        <v>0.70909090242739481</v>
      </c>
      <c r="AM19" s="270">
        <f>Inputs!AM$43</f>
        <v>0.66197607895960298</v>
      </c>
    </row>
    <row r="20" spans="1:39">
      <c r="A20" s="127">
        <f>ROW()</f>
        <v>20</v>
      </c>
      <c r="AH20" s="415"/>
      <c r="AM20" s="415"/>
    </row>
    <row r="21" spans="1:39" s="6" customFormat="1" ht="12.75">
      <c r="A21" s="71" t="s">
        <v>721</v>
      </c>
      <c r="B21" s="71"/>
      <c r="C21" s="72"/>
      <c r="D21" s="71"/>
      <c r="E21" s="71"/>
      <c r="F21" s="71"/>
      <c r="G21" s="71"/>
      <c r="H21" s="71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173"/>
      <c r="AI21" s="73"/>
      <c r="AJ21" s="73"/>
      <c r="AK21" s="73"/>
      <c r="AL21" s="73"/>
      <c r="AM21" s="173"/>
    </row>
    <row r="22" spans="1:39" outlineLevel="1">
      <c r="A22" s="127">
        <f>ROW()</f>
        <v>22</v>
      </c>
      <c r="AH22" s="415"/>
      <c r="AM22" s="415"/>
    </row>
    <row r="23" spans="1:39" outlineLevel="1">
      <c r="A23" s="127">
        <f>ROW()</f>
        <v>23</v>
      </c>
      <c r="AF23" s="307" t="str">
        <f>IF(Inputs!AF17="","Forecast","Actual")</f>
        <v>Actual</v>
      </c>
      <c r="AG23" s="307" t="str">
        <f>IF(Inputs!AG17="","Forecast","Actual")</f>
        <v>Actual</v>
      </c>
      <c r="AH23" s="1083" t="str">
        <f>IF(Inputs!AH17="","Forecast","Actual")</f>
        <v>Actual</v>
      </c>
      <c r="AI23" s="307" t="str">
        <f>IF(Inputs!AI17="","Forecast","Actual")</f>
        <v>Actual</v>
      </c>
      <c r="AJ23" s="307" t="str">
        <f>IF(Inputs!AJ17="","Forecast","Actual")</f>
        <v>Actual</v>
      </c>
      <c r="AK23" s="307" t="str">
        <f>IF(Inputs!AK17="","Forecast","Actual")</f>
        <v>Actual</v>
      </c>
      <c r="AL23" s="307" t="str">
        <f>IF(Inputs!AL17="","Forecast","Actual")</f>
        <v>Actual</v>
      </c>
      <c r="AM23" s="1083" t="str">
        <f>IF(Inputs!AM17="","Forecast","Actual")</f>
        <v>Actual</v>
      </c>
    </row>
    <row r="24" spans="1:39" outlineLevel="1">
      <c r="A24" s="127">
        <f>ROW()</f>
        <v>24</v>
      </c>
      <c r="B24" s="64" t="s">
        <v>724</v>
      </c>
      <c r="C24" s="841"/>
      <c r="D24" s="841"/>
      <c r="E24" s="991"/>
      <c r="F24" s="71">
        <f>Inputs!AH$6</f>
        <v>2025</v>
      </c>
      <c r="G24" s="71">
        <f>Inputs!AI$6</f>
        <v>2026</v>
      </c>
      <c r="H24" s="71">
        <f>Inputs!AJ$6</f>
        <v>2027</v>
      </c>
      <c r="I24" s="71">
        <f>Inputs!AK$6</f>
        <v>2028</v>
      </c>
      <c r="J24" s="71">
        <f>Inputs!AL$6</f>
        <v>2029</v>
      </c>
      <c r="K24" s="71">
        <f>Inputs!AM$6</f>
        <v>2030</v>
      </c>
      <c r="AF24">
        <f t="shared" ref="AF24:AM24" si="0">AF6</f>
        <v>2023</v>
      </c>
      <c r="AG24">
        <f t="shared" si="0"/>
        <v>2024</v>
      </c>
      <c r="AH24" s="415">
        <f t="shared" si="0"/>
        <v>2025</v>
      </c>
      <c r="AI24">
        <f t="shared" si="0"/>
        <v>2026</v>
      </c>
      <c r="AJ24">
        <f t="shared" si="0"/>
        <v>2027</v>
      </c>
      <c r="AK24">
        <f t="shared" si="0"/>
        <v>2028</v>
      </c>
      <c r="AL24">
        <f t="shared" si="0"/>
        <v>2029</v>
      </c>
      <c r="AM24" s="415">
        <f t="shared" si="0"/>
        <v>2030</v>
      </c>
    </row>
    <row r="25" spans="1:39" outlineLevel="1">
      <c r="A25" s="127">
        <f>ROW()</f>
        <v>25</v>
      </c>
      <c r="C25" s="841" t="s">
        <v>429</v>
      </c>
      <c r="D25" s="841"/>
      <c r="E25" s="991"/>
      <c r="F25" s="991">
        <f>IF(Inputs!AH$17=0,"",Inputs!AH$17)</f>
        <v>143.6</v>
      </c>
      <c r="G25" s="991">
        <f>IF(Inputs!AI$17=0,"",Inputs!AI$17)</f>
        <v>148.24557872034507</v>
      </c>
      <c r="H25" s="991">
        <f>IF(Inputs!AJ$17=0,"",Inputs!AJ$17)</f>
        <v>153.0414457529946</v>
      </c>
      <c r="I25" s="991">
        <f>IF(Inputs!AK$17=0,"",Inputs!AK$17)</f>
        <v>157.99246304910156</v>
      </c>
      <c r="J25" s="991">
        <f>IF(Inputs!AL$17=0,"",Inputs!AL$17)</f>
        <v>163.1036498479582</v>
      </c>
      <c r="K25" s="991">
        <f>IF(Inputs!AM$17=0,"",Inputs!AM$17)</f>
        <v>168.38018776539752</v>
      </c>
      <c r="AF25" s="541">
        <f>IF(Inputs!AF17="","",Inputs!AF17)</f>
        <v>135.30000000000001</v>
      </c>
      <c r="AG25" s="541">
        <f>IF(Inputs!AG17="","",Inputs!AG17)</f>
        <v>139.1</v>
      </c>
      <c r="AH25" s="1076">
        <f>IF(Inputs!AH17="","",Inputs!AH17)</f>
        <v>143.6</v>
      </c>
      <c r="AI25" s="522">
        <f>IF(Inputs!AI17="",AH25*(1+Inputs!AI25),Inputs!AI17)</f>
        <v>148.24557872034507</v>
      </c>
      <c r="AJ25" s="522">
        <f>IF(Inputs!AJ17="",AI25*(1+Inputs!AJ25),Inputs!AJ17)</f>
        <v>153.0414457529946</v>
      </c>
      <c r="AK25" s="522">
        <f>IF(Inputs!AK17="",AJ25*(1+Inputs!AK25),Inputs!AK17)</f>
        <v>157.99246304910156</v>
      </c>
      <c r="AL25" s="522">
        <f>IF(Inputs!AL17="",AK25*(1+Inputs!AL25),Inputs!AL17)</f>
        <v>163.1036498479582</v>
      </c>
      <c r="AM25" s="783">
        <f>IF(Inputs!AM17="",AL25*(1+Inputs!AM25),Inputs!AM17)</f>
        <v>168.38018776539752</v>
      </c>
    </row>
    <row r="26" spans="1:39" outlineLevel="1">
      <c r="A26" s="127">
        <f>ROW()</f>
        <v>26</v>
      </c>
      <c r="C26" s="841"/>
      <c r="D26" s="841"/>
      <c r="E26" s="991"/>
      <c r="F26" s="991"/>
      <c r="G26" s="991"/>
      <c r="H26" s="991"/>
      <c r="I26" s="991"/>
      <c r="J26" s="991"/>
      <c r="K26" s="991"/>
      <c r="AH26" s="415"/>
      <c r="AM26" s="415"/>
    </row>
    <row r="27" spans="1:39" ht="15.75" outlineLevel="1">
      <c r="A27" s="127">
        <f>ROW()</f>
        <v>27</v>
      </c>
      <c r="B27" s="1001" t="s">
        <v>727</v>
      </c>
      <c r="C27" s="6"/>
      <c r="AH27" s="415"/>
      <c r="AI27" s="1013"/>
      <c r="AJ27" s="1014"/>
      <c r="AK27" s="1013">
        <f t="shared" ref="AK27" si="1">AI$6</f>
        <v>2026</v>
      </c>
      <c r="AL27" s="1013">
        <f t="shared" ref="AL27" si="2">AJ$6</f>
        <v>2027</v>
      </c>
      <c r="AM27" s="1015">
        <f t="shared" ref="AM27" si="3">AK$6</f>
        <v>2028</v>
      </c>
    </row>
    <row r="28" spans="1:39" outlineLevel="1">
      <c r="A28" s="127">
        <f>ROW()</f>
        <v>28</v>
      </c>
      <c r="B28" s="362" t="s">
        <v>332</v>
      </c>
      <c r="C28" s="38" t="s">
        <v>332</v>
      </c>
      <c r="AH28" s="415"/>
      <c r="AK28" s="1266">
        <v>0</v>
      </c>
      <c r="AL28" s="1266">
        <v>0</v>
      </c>
      <c r="AM28" s="1267">
        <v>0</v>
      </c>
    </row>
    <row r="29" spans="1:39" outlineLevel="1">
      <c r="A29" s="127">
        <f>ROW()</f>
        <v>29</v>
      </c>
      <c r="B29" s="362" t="s">
        <v>333</v>
      </c>
      <c r="C29" s="159" t="s">
        <v>333</v>
      </c>
      <c r="AH29" s="415"/>
      <c r="AK29" s="1266">
        <v>0</v>
      </c>
      <c r="AL29" s="1266">
        <v>0</v>
      </c>
      <c r="AM29" s="1267">
        <v>0</v>
      </c>
    </row>
    <row r="30" spans="1:39" outlineLevel="1">
      <c r="A30" s="127">
        <f>ROW()</f>
        <v>30</v>
      </c>
      <c r="B30" s="1070"/>
      <c r="C30" s="38" t="s">
        <v>334</v>
      </c>
      <c r="D30" s="1063"/>
      <c r="E30" s="1063"/>
      <c r="F30" s="1063"/>
      <c r="G30" s="1063"/>
      <c r="H30" s="1063"/>
      <c r="I30" s="1063"/>
      <c r="J30" s="1063"/>
      <c r="K30" s="1063"/>
      <c r="L30" s="1063"/>
      <c r="M30" s="1063"/>
      <c r="N30" s="1063"/>
      <c r="O30" s="1063"/>
      <c r="P30" s="1063"/>
      <c r="Q30" s="1063"/>
      <c r="R30" s="1063"/>
      <c r="S30" s="1063"/>
      <c r="T30" s="1063"/>
      <c r="U30" s="1063"/>
      <c r="V30" s="1063"/>
      <c r="W30" s="1063"/>
      <c r="X30" s="1063"/>
      <c r="Y30" s="1063"/>
      <c r="Z30" s="1063"/>
      <c r="AA30" s="1063"/>
      <c r="AB30" s="1063"/>
      <c r="AC30" s="1063"/>
      <c r="AD30" s="1063"/>
      <c r="AE30" s="1063"/>
      <c r="AF30" s="1063"/>
      <c r="AG30" s="1063"/>
      <c r="AH30" s="1077"/>
      <c r="AI30" s="1063"/>
      <c r="AJ30" s="1063"/>
      <c r="AK30" s="1074">
        <f>IF(AND(AK28="",AK29=""),"",SUM(AK28:AK29))</f>
        <v>0</v>
      </c>
      <c r="AL30" s="1074">
        <f t="shared" ref="AL30:AM30" si="4">IF(AND(AL28="",AL29=""),"",SUM(AL28:AL29))</f>
        <v>0</v>
      </c>
      <c r="AM30" s="1078">
        <f t="shared" si="4"/>
        <v>0</v>
      </c>
    </row>
    <row r="31" spans="1:39" ht="15.75" outlineLevel="1">
      <c r="A31" s="127">
        <f>ROW()</f>
        <v>31</v>
      </c>
      <c r="B31" s="1001" t="s">
        <v>726</v>
      </c>
      <c r="AH31" s="415"/>
      <c r="AI31" s="1013"/>
      <c r="AJ31" s="1014"/>
      <c r="AK31" s="1013">
        <f t="shared" ref="AK31" si="5">AI$6</f>
        <v>2026</v>
      </c>
      <c r="AL31" s="1013">
        <f t="shared" ref="AL31" si="6">AJ$6</f>
        <v>2027</v>
      </c>
      <c r="AM31" s="1015">
        <f t="shared" ref="AM31" si="7">AK$6</f>
        <v>2028</v>
      </c>
    </row>
    <row r="32" spans="1:39" outlineLevel="1">
      <c r="A32" s="127">
        <f>ROW()</f>
        <v>32</v>
      </c>
      <c r="B32" s="362" t="s">
        <v>332</v>
      </c>
      <c r="C32" s="6" t="s">
        <v>406</v>
      </c>
      <c r="AH32" s="415"/>
      <c r="AK32" s="975">
        <f>Load!AI23</f>
        <v>600.95868442326139</v>
      </c>
      <c r="AL32" s="975">
        <f>Load!AJ23</f>
        <v>623.01436236895563</v>
      </c>
      <c r="AM32" s="1059">
        <f>Load!AK23</f>
        <v>629.3916213237037</v>
      </c>
    </row>
    <row r="33" spans="1:39" outlineLevel="1">
      <c r="A33" s="127">
        <f>ROW()</f>
        <v>33</v>
      </c>
      <c r="B33" s="362" t="s">
        <v>333</v>
      </c>
      <c r="C33" s="30" t="s">
        <v>725</v>
      </c>
      <c r="AH33" s="415"/>
      <c r="AK33" s="975">
        <f>Load!AI24</f>
        <v>508.96274413050082</v>
      </c>
      <c r="AL33" s="975">
        <f>Load!AJ24</f>
        <v>556.7247338471916</v>
      </c>
      <c r="AM33" s="1059">
        <f>Load!AK24</f>
        <v>568.08121642295282</v>
      </c>
    </row>
    <row r="34" spans="1:39" outlineLevel="1">
      <c r="A34" s="127">
        <f>ROW()</f>
        <v>34</v>
      </c>
      <c r="B34" s="1070"/>
      <c r="C34" s="1063" t="s">
        <v>1</v>
      </c>
      <c r="D34" s="1063"/>
      <c r="E34" s="1063"/>
      <c r="F34" s="1063"/>
      <c r="G34" s="1063"/>
      <c r="H34" s="1063"/>
      <c r="I34" s="1063"/>
      <c r="J34" s="1063"/>
      <c r="K34" s="1063"/>
      <c r="L34" s="1063"/>
      <c r="M34" s="1063"/>
      <c r="N34" s="1063"/>
      <c r="O34" s="1063"/>
      <c r="P34" s="1063"/>
      <c r="Q34" s="1063"/>
      <c r="R34" s="1063"/>
      <c r="S34" s="1063"/>
      <c r="T34" s="1063"/>
      <c r="U34" s="1063"/>
      <c r="V34" s="1063"/>
      <c r="W34" s="1063"/>
      <c r="X34" s="1063"/>
      <c r="Y34" s="1063"/>
      <c r="Z34" s="1063"/>
      <c r="AA34" s="1063"/>
      <c r="AB34" s="1063"/>
      <c r="AC34" s="1063"/>
      <c r="AD34" s="1063"/>
      <c r="AE34" s="1063"/>
      <c r="AF34" s="1063"/>
      <c r="AG34" s="1063"/>
      <c r="AH34" s="1077"/>
      <c r="AI34" s="1063"/>
      <c r="AJ34" s="1063"/>
      <c r="AK34" s="1074">
        <f>SUM(AK32:AK33)</f>
        <v>1109.9214285537623</v>
      </c>
      <c r="AL34" s="1074">
        <f t="shared" ref="AL34:AM34" si="8">SUM(AL32:AL33)</f>
        <v>1179.7390962161471</v>
      </c>
      <c r="AM34" s="1078">
        <f t="shared" si="8"/>
        <v>1197.4728377466565</v>
      </c>
    </row>
    <row r="35" spans="1:39">
      <c r="A35" s="127">
        <f>ROW()</f>
        <v>35</v>
      </c>
      <c r="B35" s="362"/>
      <c r="C35" s="6"/>
      <c r="AH35" s="415"/>
      <c r="AK35" s="1073"/>
      <c r="AL35" s="1073"/>
      <c r="AM35" s="1079"/>
    </row>
    <row r="36" spans="1:39">
      <c r="A36" s="71" t="s">
        <v>754</v>
      </c>
      <c r="B36" s="71"/>
      <c r="C36" s="72"/>
      <c r="D36" s="71"/>
      <c r="E36" s="71"/>
      <c r="F36" s="71"/>
      <c r="G36" s="71"/>
      <c r="H36" s="71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173"/>
      <c r="AI36" s="73"/>
      <c r="AJ36" s="73"/>
      <c r="AK36" s="73"/>
      <c r="AL36" s="73"/>
      <c r="AM36" s="173"/>
    </row>
    <row r="37" spans="1:39" outlineLevel="1">
      <c r="A37" s="127">
        <f>ROW()</f>
        <v>37</v>
      </c>
      <c r="B37" s="362"/>
      <c r="C37" s="6"/>
      <c r="AH37" s="415"/>
      <c r="AI37" s="1013"/>
      <c r="AJ37" s="1014"/>
      <c r="AK37" s="1013">
        <f t="shared" ref="AK37" si="9">AI$6</f>
        <v>2026</v>
      </c>
      <c r="AL37" s="1013">
        <f t="shared" ref="AL37" si="10">AJ$6</f>
        <v>2027</v>
      </c>
      <c r="AM37" s="1015">
        <f t="shared" ref="AM37" si="11">AK$6</f>
        <v>2028</v>
      </c>
    </row>
    <row r="38" spans="1:39" ht="15.75" outlineLevel="1">
      <c r="A38" s="127">
        <f>ROW()</f>
        <v>38</v>
      </c>
      <c r="B38" s="1001" t="s">
        <v>728</v>
      </c>
      <c r="C38" s="6"/>
      <c r="AH38" s="415"/>
      <c r="AK38" s="1034" t="str">
        <f>"Dec"&amp;RIGHT(AK$37,2)&amp;" $m"</f>
        <v>Dec26 $m</v>
      </c>
      <c r="AL38" s="1034" t="str">
        <f t="shared" ref="AL38:AM38" si="12">"Dec"&amp;RIGHT(AL$37,2)&amp;" $m"</f>
        <v>Dec27 $m</v>
      </c>
      <c r="AM38" s="1035" t="str">
        <f t="shared" si="12"/>
        <v>Dec28 $m</v>
      </c>
    </row>
    <row r="39" spans="1:39" outlineLevel="1">
      <c r="A39" s="127">
        <f>ROW()</f>
        <v>39</v>
      </c>
      <c r="B39" s="64"/>
      <c r="C39" s="6" t="s">
        <v>406</v>
      </c>
      <c r="AH39" s="415"/>
      <c r="AK39" s="541">
        <f>IF(AK28=0,0,Main!F167)</f>
        <v>0</v>
      </c>
      <c r="AL39" s="541">
        <f>IF(AL28=0,0,Main!G167)</f>
        <v>0</v>
      </c>
      <c r="AM39" s="1076">
        <f>IF(AM28=0,0,Main!H167)</f>
        <v>0</v>
      </c>
    </row>
    <row r="40" spans="1:39" outlineLevel="1">
      <c r="A40" s="127">
        <f>ROW()</f>
        <v>40</v>
      </c>
      <c r="B40" s="64"/>
      <c r="C40" s="6" t="s">
        <v>446</v>
      </c>
      <c r="AH40" s="415"/>
      <c r="AK40" s="541">
        <f>IF(AK29=0,0,Main!F168)</f>
        <v>0</v>
      </c>
      <c r="AL40" s="541">
        <f>IF(AL29=0,0,Main!G168)</f>
        <v>0</v>
      </c>
      <c r="AM40" s="1076">
        <f>IF(AM29=0,0,Main!H168)</f>
        <v>0</v>
      </c>
    </row>
    <row r="41" spans="1:39" outlineLevel="1">
      <c r="A41" s="127">
        <f>ROW()</f>
        <v>41</v>
      </c>
      <c r="B41" s="64"/>
      <c r="C41" s="1071" t="s">
        <v>447</v>
      </c>
      <c r="D41" s="1063"/>
      <c r="E41" s="1063"/>
      <c r="F41" s="1063"/>
      <c r="G41" s="1063"/>
      <c r="H41" s="1063"/>
      <c r="I41" s="1063"/>
      <c r="J41" s="1063"/>
      <c r="K41" s="1063"/>
      <c r="L41" s="1063"/>
      <c r="M41" s="1063"/>
      <c r="N41" s="1063"/>
      <c r="O41" s="1063"/>
      <c r="P41" s="1063"/>
      <c r="Q41" s="1063"/>
      <c r="R41" s="1063"/>
      <c r="S41" s="1063"/>
      <c r="T41" s="1063"/>
      <c r="U41" s="1063"/>
      <c r="V41" s="1063"/>
      <c r="W41" s="1063"/>
      <c r="X41" s="1063"/>
      <c r="Y41" s="1063"/>
      <c r="Z41" s="1063"/>
      <c r="AA41" s="1063"/>
      <c r="AB41" s="1063"/>
      <c r="AC41" s="1063"/>
      <c r="AD41" s="1063"/>
      <c r="AE41" s="1063"/>
      <c r="AF41" s="1063"/>
      <c r="AG41" s="1063"/>
      <c r="AH41" s="1077"/>
      <c r="AI41" s="1063"/>
      <c r="AJ41" s="1063"/>
      <c r="AK41" s="1072">
        <f>IF(AK30=0,0,Main!F169)</f>
        <v>0</v>
      </c>
      <c r="AL41" s="1072">
        <f>IF(AL30=0,0,Main!G169)</f>
        <v>0</v>
      </c>
      <c r="AM41" s="1080">
        <f>IF(AM30=0,0,Main!H169)</f>
        <v>0</v>
      </c>
    </row>
    <row r="42" spans="1:39" ht="15.75" outlineLevel="1">
      <c r="A42" s="127">
        <f>ROW()</f>
        <v>42</v>
      </c>
      <c r="B42" s="1001" t="str">
        <f>"Full Haul T1 Service Reference Tariff Prior 2 Years (T1 Service)  [$ /GJ/day] [$ "&amp;TEXT(Inputs!$E$33,"dd/mm/yyyy")&amp;"] based on proxy CPI"</f>
        <v>Full Haul T1 Service Reference Tariff Prior 2 Years (T1 Service)  [$ /GJ/day] [$ 31/12/2024] based on proxy CPI</v>
      </c>
      <c r="C42" s="6"/>
      <c r="AH42" s="415"/>
      <c r="AM42" s="415"/>
    </row>
    <row r="43" spans="1:39" outlineLevel="1">
      <c r="A43" s="127">
        <f>ROW()</f>
        <v>43</v>
      </c>
      <c r="B43" s="64"/>
      <c r="C43" s="6" t="s">
        <v>406</v>
      </c>
      <c r="AH43" s="415"/>
      <c r="AK43" s="359">
        <f>AK39*$AF$25/AH$25</f>
        <v>0</v>
      </c>
      <c r="AL43" s="359">
        <f t="shared" ref="AL43:AM43" si="13">AL39*$AF$25/AI$25</f>
        <v>0</v>
      </c>
      <c r="AM43" s="1081">
        <f t="shared" si="13"/>
        <v>0</v>
      </c>
    </row>
    <row r="44" spans="1:39" outlineLevel="1">
      <c r="A44" s="127">
        <f>ROW()</f>
        <v>44</v>
      </c>
      <c r="B44" s="64"/>
      <c r="C44" s="6" t="s">
        <v>446</v>
      </c>
      <c r="AH44" s="415"/>
      <c r="AK44" s="359">
        <f t="shared" ref="AK44:AM44" si="14">AK40*$AF$25/AH$25</f>
        <v>0</v>
      </c>
      <c r="AL44" s="359">
        <f t="shared" si="14"/>
        <v>0</v>
      </c>
      <c r="AM44" s="1081">
        <f t="shared" si="14"/>
        <v>0</v>
      </c>
    </row>
    <row r="45" spans="1:39" outlineLevel="1">
      <c r="A45" s="127">
        <f>ROW()</f>
        <v>45</v>
      </c>
      <c r="B45" s="64"/>
      <c r="C45" s="1071" t="s">
        <v>447</v>
      </c>
      <c r="D45" s="1063"/>
      <c r="E45" s="1063"/>
      <c r="F45" s="1063"/>
      <c r="G45" s="1063"/>
      <c r="H45" s="1063"/>
      <c r="I45" s="1063"/>
      <c r="J45" s="1063"/>
      <c r="K45" s="1063"/>
      <c r="L45" s="1063"/>
      <c r="M45" s="1063"/>
      <c r="N45" s="1063"/>
      <c r="O45" s="1063"/>
      <c r="P45" s="1063"/>
      <c r="Q45" s="1063"/>
      <c r="R45" s="1063"/>
      <c r="S45" s="1063"/>
      <c r="T45" s="1063"/>
      <c r="U45" s="1063"/>
      <c r="V45" s="1063"/>
      <c r="W45" s="1063"/>
      <c r="X45" s="1063"/>
      <c r="Y45" s="1063"/>
      <c r="Z45" s="1063"/>
      <c r="AA45" s="1063"/>
      <c r="AB45" s="1063"/>
      <c r="AC45" s="1063"/>
      <c r="AD45" s="1063"/>
      <c r="AE45" s="1063"/>
      <c r="AF45" s="1063"/>
      <c r="AG45" s="1063"/>
      <c r="AH45" s="1077"/>
      <c r="AI45" s="1063"/>
      <c r="AJ45" s="1063"/>
      <c r="AK45" s="1075">
        <f t="shared" ref="AK45:AM45" si="15">AK41*$AF$25/AH$25</f>
        <v>0</v>
      </c>
      <c r="AL45" s="1075">
        <f t="shared" si="15"/>
        <v>0</v>
      </c>
      <c r="AM45" s="1082">
        <f t="shared" si="15"/>
        <v>0</v>
      </c>
    </row>
    <row r="46" spans="1:39">
      <c r="A46" s="127">
        <f>ROW()</f>
        <v>46</v>
      </c>
      <c r="AH46" s="415"/>
      <c r="AM46" s="415"/>
    </row>
    <row r="47" spans="1:39">
      <c r="A47" s="71" t="s">
        <v>104</v>
      </c>
      <c r="B47" s="71"/>
      <c r="C47" s="72"/>
      <c r="D47" s="71"/>
      <c r="E47" s="71"/>
      <c r="F47" s="71"/>
      <c r="G47" s="71"/>
      <c r="H47" s="71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173"/>
      <c r="AI47" s="73"/>
      <c r="AJ47" s="73"/>
      <c r="AK47" s="73"/>
      <c r="AL47" s="73"/>
      <c r="AM47" s="173"/>
    </row>
    <row r="48" spans="1:39" outlineLevel="1">
      <c r="A48" s="127">
        <f>ROW()</f>
        <v>48</v>
      </c>
      <c r="AH48" s="415"/>
      <c r="AM48" s="415"/>
    </row>
    <row r="49" spans="1:45" ht="15.75" outlineLevel="1">
      <c r="A49" s="127">
        <f>ROW()</f>
        <v>49</v>
      </c>
      <c r="B49" s="1001" t="str">
        <f>"Actual Revenue -- Full Haul T1 Service (T1 Service) Prior 2 Years [m$ "&amp;TEXT(Inputs!$E$33,"dd/mm/yyyy")&amp;"]"</f>
        <v>Actual Revenue -- Full Haul T1 Service (T1 Service) Prior 2 Years [m$ 31/12/2024]</v>
      </c>
      <c r="C49" s="6"/>
      <c r="D49" s="6"/>
      <c r="AH49" s="415"/>
      <c r="AI49" s="1013"/>
      <c r="AJ49" s="1014"/>
      <c r="AK49" s="1013">
        <f t="shared" ref="AK49" si="16">AI$6</f>
        <v>2026</v>
      </c>
      <c r="AL49" s="1013">
        <f t="shared" ref="AL49" si="17">AJ$6</f>
        <v>2027</v>
      </c>
      <c r="AM49" s="1015">
        <f t="shared" ref="AM49" si="18">AK$6</f>
        <v>2028</v>
      </c>
    </row>
    <row r="50" spans="1:45" outlineLevel="1">
      <c r="A50" s="127">
        <f>ROW()</f>
        <v>50</v>
      </c>
      <c r="B50" s="64"/>
      <c r="C50" s="6" t="s">
        <v>50</v>
      </c>
      <c r="D50" s="6"/>
      <c r="AH50" s="415"/>
      <c r="AK50" s="1073">
        <f t="shared" ref="AK50:AM51" si="19">AK43*AK28</f>
        <v>0</v>
      </c>
      <c r="AL50" s="1073">
        <f t="shared" si="19"/>
        <v>0</v>
      </c>
      <c r="AM50" s="1079">
        <f t="shared" si="19"/>
        <v>0</v>
      </c>
    </row>
    <row r="51" spans="1:45" outlineLevel="1">
      <c r="A51" s="127">
        <f>ROW()</f>
        <v>51</v>
      </c>
      <c r="B51" s="64"/>
      <c r="C51" s="6" t="s">
        <v>0</v>
      </c>
      <c r="D51" s="6"/>
      <c r="AH51" s="415"/>
      <c r="AK51" s="1073">
        <f t="shared" si="19"/>
        <v>0</v>
      </c>
      <c r="AL51" s="1073">
        <f t="shared" si="19"/>
        <v>0</v>
      </c>
      <c r="AM51" s="1079">
        <f t="shared" si="19"/>
        <v>0</v>
      </c>
      <c r="AS51" s="540"/>
    </row>
    <row r="52" spans="1:45" outlineLevel="1">
      <c r="A52" s="127">
        <f>ROW()</f>
        <v>52</v>
      </c>
      <c r="B52" s="64"/>
      <c r="C52" s="1071" t="s">
        <v>105</v>
      </c>
      <c r="D52" s="1071"/>
      <c r="E52" s="1063"/>
      <c r="F52" s="1063"/>
      <c r="G52" s="1063"/>
      <c r="H52" s="1063"/>
      <c r="I52" s="1063"/>
      <c r="J52" s="1063"/>
      <c r="K52" s="1063"/>
      <c r="L52" s="1063"/>
      <c r="M52" s="1063"/>
      <c r="N52" s="1063"/>
      <c r="O52" s="1063"/>
      <c r="P52" s="1063"/>
      <c r="Q52" s="1063"/>
      <c r="R52" s="1063"/>
      <c r="S52" s="1063"/>
      <c r="T52" s="1063"/>
      <c r="U52" s="1063"/>
      <c r="V52" s="1063"/>
      <c r="W52" s="1063"/>
      <c r="X52" s="1063"/>
      <c r="Y52" s="1063"/>
      <c r="Z52" s="1063"/>
      <c r="AA52" s="1063"/>
      <c r="AB52" s="1063"/>
      <c r="AC52" s="1063"/>
      <c r="AD52" s="1063"/>
      <c r="AE52" s="1063"/>
      <c r="AF52" s="1063"/>
      <c r="AG52" s="1063"/>
      <c r="AH52" s="1077"/>
      <c r="AI52" s="1063"/>
      <c r="AJ52" s="1063"/>
      <c r="AK52" s="1074">
        <f>SUM(AK50:AK51)</f>
        <v>0</v>
      </c>
      <c r="AL52" s="1074">
        <f t="shared" ref="AL52:AM52" si="20">SUM(AL50:AL51)</f>
        <v>0</v>
      </c>
      <c r="AM52" s="1078">
        <f t="shared" si="20"/>
        <v>0</v>
      </c>
      <c r="AS52" s="540"/>
    </row>
    <row r="53" spans="1:45" ht="15.75" outlineLevel="1">
      <c r="A53" s="127">
        <f>ROW()</f>
        <v>53</v>
      </c>
      <c r="B53" s="1001" t="str">
        <f>"Forecast Revenue -- Full Haul T1 Service (T1 Service) Prior 2 Years [m$ "&amp;TEXT(Inputs!$E$33,"dd/mm/yyyy")&amp;"]"</f>
        <v>Forecast Revenue -- Full Haul T1 Service (T1 Service) Prior 2 Years [m$ 31/12/2024]</v>
      </c>
      <c r="C53" s="6"/>
      <c r="D53" s="6"/>
      <c r="AH53" s="415"/>
      <c r="AM53" s="415"/>
    </row>
    <row r="54" spans="1:45" outlineLevel="1">
      <c r="A54" s="127">
        <f>ROW()</f>
        <v>54</v>
      </c>
      <c r="B54" s="64"/>
      <c r="C54" s="6" t="s">
        <v>50</v>
      </c>
      <c r="D54" s="6"/>
      <c r="AH54" s="415"/>
      <c r="AK54" s="1073">
        <f t="shared" ref="AK54:AM55" si="21">AK43*AK32</f>
        <v>0</v>
      </c>
      <c r="AL54" s="1073">
        <f t="shared" si="21"/>
        <v>0</v>
      </c>
      <c r="AM54" s="1079">
        <f t="shared" si="21"/>
        <v>0</v>
      </c>
    </row>
    <row r="55" spans="1:45" outlineLevel="1">
      <c r="A55" s="127">
        <f>ROW()</f>
        <v>55</v>
      </c>
      <c r="B55" s="64"/>
      <c r="C55" s="6" t="s">
        <v>0</v>
      </c>
      <c r="D55" s="6"/>
      <c r="AH55" s="415"/>
      <c r="AK55" s="1073">
        <f t="shared" si="21"/>
        <v>0</v>
      </c>
      <c r="AL55" s="1073">
        <f t="shared" si="21"/>
        <v>0</v>
      </c>
      <c r="AM55" s="1079">
        <f t="shared" si="21"/>
        <v>0</v>
      </c>
    </row>
    <row r="56" spans="1:45" outlineLevel="1">
      <c r="A56" s="127">
        <f>ROW()</f>
        <v>56</v>
      </c>
      <c r="B56" s="64"/>
      <c r="C56" s="1071" t="s">
        <v>105</v>
      </c>
      <c r="D56" s="1071"/>
      <c r="E56" s="1063"/>
      <c r="F56" s="1063"/>
      <c r="G56" s="1063"/>
      <c r="H56" s="1063"/>
      <c r="I56" s="1063"/>
      <c r="J56" s="1063"/>
      <c r="K56" s="1063"/>
      <c r="L56" s="1063"/>
      <c r="M56" s="1063"/>
      <c r="N56" s="1063"/>
      <c r="O56" s="1063"/>
      <c r="P56" s="1063"/>
      <c r="Q56" s="1063"/>
      <c r="R56" s="1063"/>
      <c r="S56" s="1063"/>
      <c r="T56" s="1063"/>
      <c r="U56" s="1063"/>
      <c r="V56" s="1063"/>
      <c r="W56" s="1063"/>
      <c r="X56" s="1063"/>
      <c r="Y56" s="1063"/>
      <c r="Z56" s="1063"/>
      <c r="AA56" s="1063"/>
      <c r="AB56" s="1063"/>
      <c r="AC56" s="1063"/>
      <c r="AD56" s="1063"/>
      <c r="AE56" s="1063"/>
      <c r="AF56" s="1063"/>
      <c r="AG56" s="1063"/>
      <c r="AH56" s="1077"/>
      <c r="AI56" s="1063"/>
      <c r="AJ56" s="1063"/>
      <c r="AK56" s="1074">
        <f>SUM(AK54:AK55)</f>
        <v>0</v>
      </c>
      <c r="AL56" s="1074">
        <f t="shared" ref="AL56" si="22">SUM(AL54:AL55)</f>
        <v>0</v>
      </c>
      <c r="AM56" s="1078">
        <f t="shared" ref="AM56" si="23">SUM(AM54:AM55)</f>
        <v>0</v>
      </c>
    </row>
    <row r="57" spans="1:45" ht="15.75" outlineLevel="1">
      <c r="A57" s="127">
        <f>ROW()</f>
        <v>57</v>
      </c>
      <c r="B57" s="1001" t="s">
        <v>730</v>
      </c>
      <c r="AH57" s="415"/>
      <c r="AM57" s="415"/>
    </row>
    <row r="58" spans="1:45" outlineLevel="1">
      <c r="A58" s="127">
        <f>ROW()</f>
        <v>58</v>
      </c>
      <c r="C58" t="s">
        <v>742</v>
      </c>
      <c r="E58" s="1069">
        <v>0.05</v>
      </c>
      <c r="AH58" s="415"/>
      <c r="AK58" s="308"/>
      <c r="AM58" s="415"/>
    </row>
    <row r="59" spans="1:45" outlineLevel="1">
      <c r="A59" s="127">
        <f>ROW()</f>
        <v>59</v>
      </c>
      <c r="C59" t="s">
        <v>723</v>
      </c>
      <c r="E59" s="1069">
        <v>0.5</v>
      </c>
      <c r="AH59" s="415"/>
      <c r="AM59" s="415"/>
    </row>
    <row r="60" spans="1:45" ht="15.75" outlineLevel="1">
      <c r="A60" s="127">
        <f>ROW()</f>
        <v>60</v>
      </c>
      <c r="B60" s="1001" t="str">
        <f>"Carryover Amount -- Full Haul T1 Service (T1 Service) from Demand Uncertainty Prior to 2 Years [m$ "&amp;TEXT(Inputs!$E$33,"dd/mm/yyyy")&amp;"]"</f>
        <v>Carryover Amount -- Full Haul T1 Service (T1 Service) from Demand Uncertainty Prior to 2 Years [m$ 31/12/2024]</v>
      </c>
      <c r="AH60" s="415"/>
      <c r="AI60" s="1013"/>
      <c r="AJ60" s="1014"/>
      <c r="AK60" s="1013">
        <f>AK$6</f>
        <v>2028</v>
      </c>
      <c r="AL60" s="1013">
        <f t="shared" ref="AL60:AM60" si="24">AL$6</f>
        <v>2029</v>
      </c>
      <c r="AM60" s="1015">
        <f t="shared" si="24"/>
        <v>2030</v>
      </c>
    </row>
    <row r="61" spans="1:45" outlineLevel="1">
      <c r="A61" s="127">
        <f>ROW()</f>
        <v>61</v>
      </c>
      <c r="C61" s="6" t="s">
        <v>50</v>
      </c>
      <c r="D61" s="6"/>
      <c r="AH61" s="415"/>
      <c r="AK61" s="1073">
        <f>$E$59*(-MAX(0,AK50-(1+$E$58)*AK54)+MAX(0,(1-$E$58)*AK54-AK50))</f>
        <v>0</v>
      </c>
      <c r="AL61" s="1073">
        <f t="shared" ref="AL61:AM62" si="25">IF(AL50="","",$E$59*(-MAX(0,AL50-(1+$E$58)*AL54)+MAX(0,(1-$E$58)*AL54-AL50)))</f>
        <v>0</v>
      </c>
      <c r="AM61" s="1079">
        <f t="shared" si="25"/>
        <v>0</v>
      </c>
    </row>
    <row r="62" spans="1:45" outlineLevel="1">
      <c r="A62" s="127">
        <f>ROW()</f>
        <v>62</v>
      </c>
      <c r="C62" s="6" t="s">
        <v>0</v>
      </c>
      <c r="D62" s="6"/>
      <c r="AH62" s="415"/>
      <c r="AK62" s="1073">
        <f>$E$59*(-MAX(0,AK51-(1+$E$58)*AK55)+MAX(0,(1-$E$58)*AK55-AK51))</f>
        <v>0</v>
      </c>
      <c r="AL62" s="1073">
        <f t="shared" si="25"/>
        <v>0</v>
      </c>
      <c r="AM62" s="1079">
        <f t="shared" si="25"/>
        <v>0</v>
      </c>
    </row>
    <row r="63" spans="1:45" outlineLevel="1">
      <c r="A63" s="127">
        <f>ROW()</f>
        <v>63</v>
      </c>
      <c r="C63" s="1071" t="s">
        <v>105</v>
      </c>
      <c r="D63" s="1071"/>
      <c r="E63" s="1063"/>
      <c r="F63" s="1063"/>
      <c r="G63" s="1063"/>
      <c r="H63" s="1063"/>
      <c r="I63" s="1063"/>
      <c r="J63" s="1063"/>
      <c r="K63" s="1063"/>
      <c r="L63" s="1063"/>
      <c r="M63" s="1063"/>
      <c r="N63" s="1063"/>
      <c r="O63" s="1063"/>
      <c r="P63" s="1063"/>
      <c r="Q63" s="1063"/>
      <c r="R63" s="1063"/>
      <c r="S63" s="1063"/>
      <c r="T63" s="1063"/>
      <c r="U63" s="1063"/>
      <c r="V63" s="1063"/>
      <c r="W63" s="1063"/>
      <c r="X63" s="1063"/>
      <c r="Y63" s="1063"/>
      <c r="Z63" s="1063"/>
      <c r="AA63" s="1063"/>
      <c r="AB63" s="1063"/>
      <c r="AC63" s="1063"/>
      <c r="AD63" s="1063"/>
      <c r="AE63" s="1063"/>
      <c r="AF63" s="1063"/>
      <c r="AG63" s="1063"/>
      <c r="AH63" s="1077"/>
      <c r="AI63" s="1063"/>
      <c r="AJ63" s="1063"/>
      <c r="AK63" s="1074">
        <f>SUM(AK61:AK62)</f>
        <v>0</v>
      </c>
      <c r="AL63" s="1074">
        <f t="shared" ref="AL63:AM63" si="26">SUM(AL61:AL62)</f>
        <v>0</v>
      </c>
      <c r="AM63" s="1078">
        <f t="shared" si="26"/>
        <v>0</v>
      </c>
    </row>
    <row r="64" spans="1:45" ht="15.75" outlineLevel="1">
      <c r="A64" s="127">
        <f>ROW()</f>
        <v>64</v>
      </c>
      <c r="B64" s="1001" t="str">
        <f>"Revenue Adjustment Including Interest [m$ "&amp;TEXT(Inputs!$E$33,"dd/mm/yyyy")&amp;"]"</f>
        <v>Revenue Adjustment Including Interest [m$ 31/12/2024]</v>
      </c>
      <c r="C64" s="6"/>
      <c r="D64" s="6"/>
      <c r="AH64" s="415"/>
      <c r="AK64" s="1073"/>
      <c r="AL64" s="1073"/>
      <c r="AM64" s="1079"/>
    </row>
    <row r="65" spans="1:39" outlineLevel="1">
      <c r="A65" s="127">
        <f>ROW()</f>
        <v>65</v>
      </c>
      <c r="D65" s="6"/>
      <c r="AH65" s="415"/>
      <c r="AI65" s="1013"/>
      <c r="AJ65" s="1014"/>
      <c r="AK65" s="1013">
        <f t="shared" ref="AK65" si="27">AI$6</f>
        <v>2026</v>
      </c>
      <c r="AL65" s="1013">
        <f t="shared" ref="AL65:AM65" si="28">AK$6</f>
        <v>2028</v>
      </c>
      <c r="AM65" s="1015">
        <f t="shared" si="28"/>
        <v>2029</v>
      </c>
    </row>
    <row r="66" spans="1:39" outlineLevel="1">
      <c r="A66" s="127">
        <f>ROW()</f>
        <v>66</v>
      </c>
      <c r="C66" s="6" t="s">
        <v>697</v>
      </c>
      <c r="D66" s="6"/>
      <c r="AH66" s="415"/>
      <c r="AK66" s="1016">
        <f>WACC!Y$37</f>
        <v>4.8011936209764183E-2</v>
      </c>
      <c r="AL66" s="1016">
        <f>WACC!Z$37</f>
        <v>4.8011936209764183E-2</v>
      </c>
      <c r="AM66" s="1017">
        <f>WACC!AA$37</f>
        <v>4.8011936209764183E-2</v>
      </c>
    </row>
    <row r="67" spans="1:39" outlineLevel="1">
      <c r="A67" s="127">
        <f>ROW()</f>
        <v>67</v>
      </c>
      <c r="C67" s="6"/>
      <c r="D67" s="6"/>
      <c r="AH67" s="415"/>
      <c r="AI67" s="1013"/>
      <c r="AJ67" s="1014"/>
      <c r="AK67" s="1013">
        <f>AJ$6</f>
        <v>2027</v>
      </c>
      <c r="AL67" s="1013">
        <f t="shared" ref="AL67:AM67" si="29">AK$6</f>
        <v>2028</v>
      </c>
      <c r="AM67" s="1015">
        <f t="shared" si="29"/>
        <v>2029</v>
      </c>
    </row>
    <row r="68" spans="1:39" outlineLevel="1">
      <c r="A68" s="127">
        <f>ROW()</f>
        <v>68</v>
      </c>
      <c r="C68" s="6" t="s">
        <v>698</v>
      </c>
      <c r="D68" s="6"/>
      <c r="AH68" s="415"/>
      <c r="AK68" s="1016">
        <f>WACC!Z$37</f>
        <v>4.8011936209764183E-2</v>
      </c>
      <c r="AL68" s="1016">
        <f>WACC!AA$37</f>
        <v>4.8011936209764183E-2</v>
      </c>
      <c r="AM68" s="1017">
        <f>WACC!AB$37</f>
        <v>4.8011936209764183E-2</v>
      </c>
    </row>
    <row r="69" spans="1:39" outlineLevel="1">
      <c r="A69" s="127">
        <f>ROW()</f>
        <v>69</v>
      </c>
      <c r="C69" s="6"/>
      <c r="D69" s="6"/>
      <c r="AH69" s="415"/>
      <c r="AI69" s="1013"/>
      <c r="AJ69" s="1014"/>
      <c r="AK69" s="1013">
        <f>AJ$6</f>
        <v>2027</v>
      </c>
      <c r="AL69" s="1013">
        <f t="shared" ref="AL69:AM69" si="30">AK$6</f>
        <v>2028</v>
      </c>
      <c r="AM69" s="1015">
        <f t="shared" si="30"/>
        <v>2029</v>
      </c>
    </row>
    <row r="70" spans="1:39" outlineLevel="1">
      <c r="A70" s="127">
        <f>ROW()</f>
        <v>70</v>
      </c>
      <c r="C70" s="6" t="s">
        <v>719</v>
      </c>
      <c r="D70" s="6"/>
      <c r="AH70" s="415"/>
      <c r="AK70" s="1016">
        <f>WACC!AA$37</f>
        <v>4.8011936209764183E-2</v>
      </c>
      <c r="AL70" s="1016">
        <f>WACC!AA$37</f>
        <v>4.8011936209764183E-2</v>
      </c>
      <c r="AM70" s="1017">
        <f>WACC!AB$37</f>
        <v>4.8011936209764183E-2</v>
      </c>
    </row>
    <row r="71" spans="1:39" outlineLevel="1">
      <c r="A71" s="127">
        <f>ROW()</f>
        <v>71</v>
      </c>
      <c r="C71" s="6" t="s">
        <v>717</v>
      </c>
      <c r="D71" s="6"/>
      <c r="AH71" s="415"/>
      <c r="AK71" s="1133">
        <v>0.14906905069712928</v>
      </c>
      <c r="AL71" s="1133">
        <v>0.14906905069712928</v>
      </c>
      <c r="AM71" s="1134">
        <v>0.14906905069712928</v>
      </c>
    </row>
    <row r="72" spans="1:39" outlineLevel="1">
      <c r="A72" s="127">
        <f>ROW()</f>
        <v>72</v>
      </c>
      <c r="C72" s="6" t="s">
        <v>716</v>
      </c>
      <c r="D72" s="6"/>
      <c r="AH72" s="415"/>
      <c r="AK72" s="1133">
        <v>1.0217756492851502</v>
      </c>
      <c r="AL72" s="1133">
        <v>1.0217756492851502</v>
      </c>
      <c r="AM72" s="1134">
        <v>1.0217756492851502</v>
      </c>
    </row>
    <row r="73" spans="1:39" outlineLevel="1">
      <c r="A73" s="127">
        <f>ROW()</f>
        <v>73</v>
      </c>
      <c r="C73" s="6" t="s">
        <v>718</v>
      </c>
      <c r="D73" s="6"/>
      <c r="AH73" s="415"/>
      <c r="AK73" s="1133">
        <v>0.4698989782960854</v>
      </c>
      <c r="AL73" s="1133">
        <v>0.4698989782960854</v>
      </c>
      <c r="AM73" s="1134">
        <v>0.4698989782960854</v>
      </c>
    </row>
    <row r="74" spans="1:39" outlineLevel="1">
      <c r="A74" s="127">
        <f>ROW()</f>
        <v>74</v>
      </c>
      <c r="C74" s="6"/>
      <c r="D74" s="6"/>
      <c r="AH74" s="415"/>
      <c r="AL74" s="1073"/>
      <c r="AM74" s="1079"/>
    </row>
    <row r="75" spans="1:39" outlineLevel="1">
      <c r="A75" s="127">
        <f>ROW()</f>
        <v>75</v>
      </c>
      <c r="B75" s="64" t="s">
        <v>64</v>
      </c>
      <c r="C75" s="6"/>
      <c r="D75" s="6"/>
      <c r="AH75" s="415"/>
      <c r="AL75" s="1073"/>
      <c r="AM75" s="1079"/>
    </row>
    <row r="76" spans="1:39" outlineLevel="1">
      <c r="A76" s="127">
        <f>ROW()</f>
        <v>76</v>
      </c>
      <c r="B76" s="64"/>
      <c r="C76" s="6" t="s">
        <v>50</v>
      </c>
      <c r="D76" s="6"/>
      <c r="AH76" s="415"/>
      <c r="AK76" s="1088">
        <f>CoS_Tariff_Revenue!AM197</f>
        <v>0.92059979819915527</v>
      </c>
      <c r="AL76" s="1089">
        <f>CoS_Tariff_Revenue!AN197</f>
        <v>0.92059979819915527</v>
      </c>
      <c r="AM76" s="1090">
        <f>CoS_Tariff_Revenue!AO197</f>
        <v>0.92059979819915527</v>
      </c>
    </row>
    <row r="77" spans="1:39" outlineLevel="1">
      <c r="A77" s="127">
        <f>ROW()</f>
        <v>77</v>
      </c>
      <c r="B77" s="64"/>
      <c r="C77" s="6" t="s">
        <v>0</v>
      </c>
      <c r="D77" s="6"/>
      <c r="AH77" s="415"/>
      <c r="AK77" s="1088">
        <f>CoS_Tariff_Revenue!AM198</f>
        <v>7.9400201800844727E-2</v>
      </c>
      <c r="AL77" s="1089">
        <f>CoS_Tariff_Revenue!AN198</f>
        <v>7.9400201800844727E-2</v>
      </c>
      <c r="AM77" s="1090">
        <f>CoS_Tariff_Revenue!AO198</f>
        <v>7.9400201800844727E-2</v>
      </c>
    </row>
    <row r="78" spans="1:39" ht="15.75" outlineLevel="1">
      <c r="A78" s="127">
        <f>ROW()</f>
        <v>78</v>
      </c>
      <c r="B78" s="1001" t="str">
        <f>"Revenue Adjustment -- Full Haul T1 Service (T1 Service) from Demand Uncertainty Prior to 2 Years [m$ "&amp;TEXT(Inputs!$E$33,"dd/mm/yyyy")&amp;"]"</f>
        <v>Revenue Adjustment -- Full Haul T1 Service (T1 Service) from Demand Uncertainty Prior to 2 Years [m$ 31/12/2024]</v>
      </c>
      <c r="C78" s="6"/>
      <c r="D78" s="6"/>
      <c r="AH78" s="415"/>
      <c r="AL78" s="1073"/>
      <c r="AM78" s="1079"/>
    </row>
    <row r="79" spans="1:39" outlineLevel="1">
      <c r="A79" s="127">
        <f>ROW()</f>
        <v>79</v>
      </c>
      <c r="C79" s="6" t="s">
        <v>50</v>
      </c>
      <c r="D79" s="6"/>
      <c r="AH79" s="415"/>
      <c r="AK79" s="1073">
        <f>AK$81*AK76</f>
        <v>0</v>
      </c>
      <c r="AL79" s="1073">
        <f t="shared" ref="AL79:AM79" si="31">AL$81*AL76</f>
        <v>0</v>
      </c>
      <c r="AM79" s="1079">
        <f t="shared" si="31"/>
        <v>0</v>
      </c>
    </row>
    <row r="80" spans="1:39" outlineLevel="1">
      <c r="A80" s="127">
        <f>ROW()</f>
        <v>80</v>
      </c>
      <c r="C80" s="6" t="s">
        <v>0</v>
      </c>
      <c r="D80" s="6"/>
      <c r="AH80" s="415"/>
      <c r="AK80" s="1073">
        <f t="shared" ref="AK80:AM80" si="32">AK$81*AK77</f>
        <v>0</v>
      </c>
      <c r="AL80" s="1073">
        <f t="shared" si="32"/>
        <v>0</v>
      </c>
      <c r="AM80" s="1079">
        <f t="shared" si="32"/>
        <v>0</v>
      </c>
    </row>
    <row r="81" spans="1:39" outlineLevel="1">
      <c r="A81" s="127">
        <f>ROW()</f>
        <v>81</v>
      </c>
      <c r="C81" s="1071" t="s">
        <v>105</v>
      </c>
      <c r="D81" s="1071"/>
      <c r="E81" s="1063"/>
      <c r="F81" s="1063"/>
      <c r="G81" s="1063"/>
      <c r="H81" s="1063"/>
      <c r="I81" s="1063"/>
      <c r="J81" s="1063"/>
      <c r="K81" s="1063"/>
      <c r="L81" s="1063"/>
      <c r="M81" s="1063"/>
      <c r="N81" s="1063"/>
      <c r="O81" s="1063"/>
      <c r="P81" s="1063"/>
      <c r="Q81" s="1063"/>
      <c r="R81" s="1063"/>
      <c r="S81" s="1063"/>
      <c r="T81" s="1063"/>
      <c r="U81" s="1063"/>
      <c r="V81" s="1063"/>
      <c r="W81" s="1063"/>
      <c r="X81" s="1063"/>
      <c r="Y81" s="1063"/>
      <c r="Z81" s="1063"/>
      <c r="AA81" s="1063"/>
      <c r="AB81" s="1063"/>
      <c r="AC81" s="1063"/>
      <c r="AD81" s="1063"/>
      <c r="AE81" s="1063"/>
      <c r="AF81" s="1063"/>
      <c r="AG81" s="1063"/>
      <c r="AH81" s="1077"/>
      <c r="AI81" s="1063"/>
      <c r="AJ81" s="1063"/>
      <c r="AK81" s="1074">
        <f>AK$63*(1+AK$66)^AK$71 *(1+AK$68)^AK$72 *(1+AK$70)^AK$73</f>
        <v>0</v>
      </c>
      <c r="AL81" s="1074">
        <f t="shared" ref="AL81:AM81" si="33">AL$63*(1+AL$66)^AL$71 *(1+AL$68)^AL$72 *(1+AL$70)^AL$73</f>
        <v>0</v>
      </c>
      <c r="AM81" s="1078">
        <f t="shared" si="33"/>
        <v>0</v>
      </c>
    </row>
    <row r="82" spans="1:39">
      <c r="A82" s="127">
        <f>ROW()</f>
        <v>82</v>
      </c>
      <c r="AH82" s="415"/>
      <c r="AM82" s="415"/>
    </row>
    <row r="83" spans="1:39">
      <c r="A83" s="71" t="s">
        <v>729</v>
      </c>
      <c r="B83" s="71"/>
      <c r="C83" s="72"/>
      <c r="D83" s="71"/>
      <c r="E83" s="71"/>
      <c r="F83" s="71"/>
      <c r="G83" s="71"/>
      <c r="H83" s="71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173"/>
      <c r="AI83" s="73"/>
      <c r="AJ83" s="73"/>
      <c r="AK83" s="73"/>
      <c r="AL83" s="73"/>
      <c r="AM83" s="173"/>
    </row>
    <row r="84" spans="1:39" outlineLevel="1">
      <c r="A84" s="127">
        <f>ROW()</f>
        <v>84</v>
      </c>
      <c r="AH84" s="415"/>
      <c r="AM84" s="415"/>
    </row>
    <row r="85" spans="1:39" ht="15.75" outlineLevel="1">
      <c r="A85" s="127">
        <f>ROW()</f>
        <v>85</v>
      </c>
      <c r="B85" s="1001" t="s">
        <v>726</v>
      </c>
      <c r="AH85" s="415"/>
      <c r="AM85" s="415"/>
    </row>
    <row r="86" spans="1:39" outlineLevel="1">
      <c r="A86" s="127">
        <f>ROW()</f>
        <v>86</v>
      </c>
      <c r="B86" s="362" t="s">
        <v>332</v>
      </c>
      <c r="C86" s="6" t="s">
        <v>406</v>
      </c>
      <c r="AH86" s="415"/>
      <c r="AK86" s="975">
        <f>Load!AK23</f>
        <v>629.3916213237037</v>
      </c>
      <c r="AL86" s="975">
        <f>Load!AL23</f>
        <v>625.28313929506999</v>
      </c>
      <c r="AM86" s="1059">
        <f>Load!AM23</f>
        <v>655.98596938805827</v>
      </c>
    </row>
    <row r="87" spans="1:39" outlineLevel="1">
      <c r="A87" s="127">
        <f>ROW()</f>
        <v>87</v>
      </c>
      <c r="B87" s="362" t="s">
        <v>333</v>
      </c>
      <c r="C87" s="30" t="s">
        <v>725</v>
      </c>
      <c r="AH87" s="415"/>
      <c r="AK87" s="975">
        <f>Load!AK24</f>
        <v>568.08121642295282</v>
      </c>
      <c r="AL87" s="975">
        <f>Load!AL24</f>
        <v>568.50448777841211</v>
      </c>
      <c r="AM87" s="1059">
        <f>Load!AM24</f>
        <v>598.88001664340959</v>
      </c>
    </row>
    <row r="88" spans="1:39" outlineLevel="1">
      <c r="A88" s="127">
        <f>ROW()</f>
        <v>88</v>
      </c>
      <c r="B88" s="1070"/>
      <c r="C88" s="1063" t="s">
        <v>1</v>
      </c>
      <c r="D88" s="1063"/>
      <c r="E88" s="1063"/>
      <c r="F88" s="1063"/>
      <c r="G88" s="1063"/>
      <c r="H88" s="1063"/>
      <c r="I88" s="1063"/>
      <c r="J88" s="1063"/>
      <c r="K88" s="1063"/>
      <c r="L88" s="1063"/>
      <c r="M88" s="1063"/>
      <c r="N88" s="1063"/>
      <c r="O88" s="1063"/>
      <c r="P88" s="1063"/>
      <c r="Q88" s="1063"/>
      <c r="R88" s="1063"/>
      <c r="S88" s="1063"/>
      <c r="T88" s="1063"/>
      <c r="U88" s="1063"/>
      <c r="V88" s="1063"/>
      <c r="W88" s="1063"/>
      <c r="X88" s="1063"/>
      <c r="Y88" s="1063"/>
      <c r="Z88" s="1063"/>
      <c r="AA88" s="1063"/>
      <c r="AB88" s="1063"/>
      <c r="AC88" s="1063"/>
      <c r="AD88" s="1063"/>
      <c r="AE88" s="1063"/>
      <c r="AF88" s="1063"/>
      <c r="AG88" s="1063"/>
      <c r="AH88" s="1077"/>
      <c r="AI88" s="1063"/>
      <c r="AJ88" s="1063"/>
      <c r="AK88" s="1074">
        <f>SUM(AK86:AK87)</f>
        <v>1197.4728377466565</v>
      </c>
      <c r="AL88" s="1074">
        <f t="shared" ref="AL88" si="34">SUM(AL86:AL87)</f>
        <v>1193.7876270734821</v>
      </c>
      <c r="AM88" s="1078">
        <f t="shared" ref="AM88" si="35">SUM(AM86:AM87)</f>
        <v>1254.8659860314679</v>
      </c>
    </row>
    <row r="89" spans="1:39" ht="15.75" outlineLevel="1">
      <c r="A89" s="127">
        <f>ROW()</f>
        <v>89</v>
      </c>
      <c r="B89" s="1001" t="str">
        <f>"Adjustment to Full Haul Tariff [$ /GJ/day] [$ "&amp;TEXT(Inputs!$E$33,"dd/mm/yyyy")&amp;"]"</f>
        <v>Adjustment to Full Haul Tariff [$ /GJ/day] [$ 31/12/2024]</v>
      </c>
      <c r="C89" s="6"/>
      <c r="D89" s="6"/>
      <c r="E89" s="6"/>
      <c r="F89" s="1062"/>
      <c r="G89" s="1062"/>
      <c r="H89" s="39"/>
      <c r="I89" s="6"/>
      <c r="J89" s="6"/>
      <c r="K89" s="6"/>
      <c r="L89" s="80"/>
      <c r="M89" s="80"/>
      <c r="N89" s="80"/>
      <c r="O89" s="80"/>
      <c r="P89" s="80"/>
      <c r="Q89" s="80"/>
      <c r="R89" s="80"/>
      <c r="S89" s="81"/>
      <c r="T89" s="81"/>
      <c r="U89" s="6"/>
      <c r="V89" s="6"/>
      <c r="W89" s="6"/>
      <c r="X89" s="6"/>
      <c r="Y89" s="6"/>
      <c r="Z89" s="6"/>
      <c r="AA89" s="39"/>
      <c r="AB89" s="39"/>
      <c r="AC89" s="39"/>
      <c r="AD89" s="39"/>
      <c r="AE89" s="39"/>
      <c r="AF89" s="39"/>
      <c r="AG89" s="39"/>
      <c r="AH89" s="415"/>
      <c r="AK89" s="1073"/>
      <c r="AL89" s="1073"/>
      <c r="AM89" s="1079"/>
    </row>
    <row r="90" spans="1:39" outlineLevel="1">
      <c r="A90" s="127">
        <f>ROW()</f>
        <v>90</v>
      </c>
      <c r="B90" s="64"/>
      <c r="C90" s="6" t="s">
        <v>406</v>
      </c>
      <c r="D90" s="6"/>
      <c r="E90" s="6"/>
      <c r="F90" s="39"/>
      <c r="G90" s="6"/>
      <c r="H90" s="39"/>
      <c r="I90" s="39"/>
      <c r="J90" s="6"/>
      <c r="K90" s="6"/>
      <c r="L90" s="39"/>
      <c r="M90" s="39"/>
      <c r="N90" s="39"/>
      <c r="O90" s="39"/>
      <c r="P90" s="39"/>
      <c r="Q90" s="39"/>
      <c r="R90" s="6"/>
      <c r="S90" s="39"/>
      <c r="T90" s="39"/>
      <c r="U90" s="39"/>
      <c r="V90" s="6"/>
      <c r="W90" s="6"/>
      <c r="X90" s="6"/>
      <c r="Y90" s="403"/>
      <c r="Z90" s="82"/>
      <c r="AA90" s="82"/>
      <c r="AB90" s="82"/>
      <c r="AC90" s="82"/>
      <c r="AD90" s="82"/>
      <c r="AE90" s="82"/>
      <c r="AF90" s="82"/>
      <c r="AG90" s="82"/>
      <c r="AH90" s="415"/>
      <c r="AK90" s="1084">
        <f t="shared" ref="AK90:AM92" si="36">IF(AK86=0,0,AK79/AK86)</f>
        <v>0</v>
      </c>
      <c r="AL90" s="1084">
        <f t="shared" si="36"/>
        <v>0</v>
      </c>
      <c r="AM90" s="1085">
        <f t="shared" si="36"/>
        <v>0</v>
      </c>
    </row>
    <row r="91" spans="1:39" outlineLevel="1">
      <c r="A91" s="127">
        <f>ROW()</f>
        <v>91</v>
      </c>
      <c r="B91" s="64"/>
      <c r="C91" s="30" t="s">
        <v>446</v>
      </c>
      <c r="D91" s="6"/>
      <c r="E91" s="6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6"/>
      <c r="S91" s="39"/>
      <c r="T91" s="39"/>
      <c r="U91" s="39"/>
      <c r="V91" s="6"/>
      <c r="W91" s="6"/>
      <c r="X91" s="39"/>
      <c r="Y91" s="403"/>
      <c r="Z91" s="82"/>
      <c r="AA91" s="82"/>
      <c r="AB91" s="82"/>
      <c r="AC91" s="82"/>
      <c r="AD91" s="82"/>
      <c r="AE91" s="82"/>
      <c r="AF91" s="82"/>
      <c r="AG91" s="82"/>
      <c r="AH91" s="415"/>
      <c r="AK91" s="1084">
        <f t="shared" si="36"/>
        <v>0</v>
      </c>
      <c r="AL91" s="1084">
        <f t="shared" si="36"/>
        <v>0</v>
      </c>
      <c r="AM91" s="1085">
        <f t="shared" si="36"/>
        <v>0</v>
      </c>
    </row>
    <row r="92" spans="1:39" outlineLevel="1">
      <c r="A92" s="127">
        <f>ROW()</f>
        <v>92</v>
      </c>
      <c r="B92" s="64"/>
      <c r="C92" s="77" t="s">
        <v>447</v>
      </c>
      <c r="D92" s="77"/>
      <c r="E92" s="77"/>
      <c r="F92" s="83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77"/>
      <c r="S92" s="84"/>
      <c r="T92" s="84"/>
      <c r="U92" s="84"/>
      <c r="V92" s="84"/>
      <c r="W92" s="84"/>
      <c r="X92" s="84"/>
      <c r="Y92" s="404"/>
      <c r="Z92" s="85"/>
      <c r="AA92" s="84"/>
      <c r="AB92" s="85"/>
      <c r="AC92" s="85"/>
      <c r="AD92" s="85"/>
      <c r="AE92" s="85"/>
      <c r="AF92" s="85"/>
      <c r="AG92" s="85"/>
      <c r="AH92" s="1077"/>
      <c r="AI92" s="1063"/>
      <c r="AJ92" s="1063"/>
      <c r="AK92" s="1086">
        <f t="shared" si="36"/>
        <v>0</v>
      </c>
      <c r="AL92" s="1086">
        <f t="shared" si="36"/>
        <v>0</v>
      </c>
      <c r="AM92" s="1087">
        <f t="shared" si="36"/>
        <v>0</v>
      </c>
    </row>
    <row r="93" spans="1:39" ht="15.75" outlineLevel="1">
      <c r="A93" s="127">
        <f>ROW()</f>
        <v>93</v>
      </c>
      <c r="B93" s="1001" t="str">
        <f>"Adjustment to Part Haul Tariff [$ /GJ/day] [$ "&amp;TEXT(Inputs!$E$33,"dd/mm/yyyy")&amp;"]"</f>
        <v>Adjustment to Part Haul Tariff [$ /GJ/day] [$ 31/12/2024]</v>
      </c>
      <c r="C93" s="6"/>
      <c r="D93" s="6"/>
      <c r="E93" s="6"/>
      <c r="F93" s="1062"/>
      <c r="G93" s="1062"/>
      <c r="H93" s="39"/>
      <c r="I93" s="6"/>
      <c r="J93" s="6"/>
      <c r="K93" s="6"/>
      <c r="L93" s="80"/>
      <c r="M93" s="80"/>
      <c r="N93" s="80"/>
      <c r="O93" s="80"/>
      <c r="P93" s="80"/>
      <c r="Q93" s="80"/>
      <c r="R93" s="80"/>
      <c r="S93" s="81"/>
      <c r="T93" s="81"/>
      <c r="U93" s="6"/>
      <c r="V93" s="6"/>
      <c r="W93" s="6"/>
      <c r="X93" s="6"/>
      <c r="Y93" s="6"/>
      <c r="Z93" s="6"/>
      <c r="AA93" s="39"/>
      <c r="AB93" s="39"/>
      <c r="AC93" s="39"/>
      <c r="AD93" s="39"/>
      <c r="AE93" s="39"/>
      <c r="AF93" s="39"/>
      <c r="AG93" s="39"/>
      <c r="AH93" s="415"/>
      <c r="AK93" s="1073"/>
      <c r="AL93" s="1073"/>
      <c r="AM93" s="1079"/>
    </row>
    <row r="94" spans="1:39" outlineLevel="1">
      <c r="A94" s="127">
        <f>ROW()</f>
        <v>94</v>
      </c>
      <c r="B94" s="64"/>
      <c r="C94" s="6" t="s">
        <v>406</v>
      </c>
      <c r="D94" s="6"/>
      <c r="E94" s="117">
        <f>E96</f>
        <v>1399</v>
      </c>
      <c r="F94" s="39"/>
      <c r="G94" s="6"/>
      <c r="H94" s="39"/>
      <c r="I94" s="39"/>
      <c r="J94" s="6"/>
      <c r="K94" s="6"/>
      <c r="L94" s="39"/>
      <c r="M94" s="39"/>
      <c r="N94" s="39"/>
      <c r="O94" s="39"/>
      <c r="P94" s="39"/>
      <c r="Q94" s="39"/>
      <c r="R94" s="6"/>
      <c r="S94" s="39"/>
      <c r="T94" s="39"/>
      <c r="U94" s="39"/>
      <c r="V94" s="6"/>
      <c r="W94" s="6"/>
      <c r="X94" s="6"/>
      <c r="Y94" s="403"/>
      <c r="Z94" s="82"/>
      <c r="AA94" s="82"/>
      <c r="AB94" s="82"/>
      <c r="AC94" s="82"/>
      <c r="AD94" s="82"/>
      <c r="AE94" s="82"/>
      <c r="AF94" s="82"/>
      <c r="AG94" s="82"/>
      <c r="AH94" s="415"/>
      <c r="AK94" s="1084">
        <f>AK90/$E94</f>
        <v>0</v>
      </c>
      <c r="AL94" s="1084">
        <f t="shared" ref="AL94:AM94" si="37">AL90/$E94</f>
        <v>0</v>
      </c>
      <c r="AM94" s="1085">
        <f t="shared" si="37"/>
        <v>0</v>
      </c>
    </row>
    <row r="95" spans="1:39" outlineLevel="1">
      <c r="A95" s="127">
        <f>ROW()</f>
        <v>95</v>
      </c>
      <c r="B95" s="64"/>
      <c r="C95" s="30" t="s">
        <v>446</v>
      </c>
      <c r="D95" s="6"/>
      <c r="E95" s="117">
        <f>E96</f>
        <v>1399</v>
      </c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6"/>
      <c r="S95" s="39"/>
      <c r="T95" s="39"/>
      <c r="U95" s="39"/>
      <c r="V95" s="6"/>
      <c r="W95" s="6"/>
      <c r="X95" s="39"/>
      <c r="Y95" s="403"/>
      <c r="Z95" s="82"/>
      <c r="AA95" s="82"/>
      <c r="AB95" s="82"/>
      <c r="AC95" s="82"/>
      <c r="AD95" s="82"/>
      <c r="AE95" s="82"/>
      <c r="AF95" s="82"/>
      <c r="AG95" s="82"/>
      <c r="AH95" s="415"/>
      <c r="AK95" s="1084">
        <f t="shared" ref="AK95:AM95" si="38">AK91/$E95</f>
        <v>0</v>
      </c>
      <c r="AL95" s="1084">
        <f t="shared" si="38"/>
        <v>0</v>
      </c>
      <c r="AM95" s="1085">
        <f t="shared" si="38"/>
        <v>0</v>
      </c>
    </row>
    <row r="96" spans="1:39" outlineLevel="1">
      <c r="A96" s="127">
        <f>ROW()</f>
        <v>96</v>
      </c>
      <c r="B96" s="64"/>
      <c r="C96" s="77" t="s">
        <v>447</v>
      </c>
      <c r="D96" s="77"/>
      <c r="E96" s="993">
        <f>Total_km</f>
        <v>1399</v>
      </c>
      <c r="F96" s="83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77"/>
      <c r="S96" s="84"/>
      <c r="T96" s="84"/>
      <c r="U96" s="84"/>
      <c r="V96" s="84"/>
      <c r="W96" s="84"/>
      <c r="X96" s="84"/>
      <c r="Y96" s="404"/>
      <c r="Z96" s="85"/>
      <c r="AA96" s="84"/>
      <c r="AB96" s="85"/>
      <c r="AC96" s="85"/>
      <c r="AD96" s="85"/>
      <c r="AE96" s="85"/>
      <c r="AF96" s="85"/>
      <c r="AG96" s="85"/>
      <c r="AH96" s="1077"/>
      <c r="AI96" s="1063"/>
      <c r="AJ96" s="1063"/>
      <c r="AK96" s="1086">
        <f t="shared" ref="AK96:AM96" si="39">AK92/$E96</f>
        <v>0</v>
      </c>
      <c r="AL96" s="1086">
        <f t="shared" si="39"/>
        <v>0</v>
      </c>
      <c r="AM96" s="1087">
        <f t="shared" si="39"/>
        <v>0</v>
      </c>
    </row>
    <row r="97" spans="1:39" ht="15.75" outlineLevel="1">
      <c r="A97" s="127">
        <f>ROW()</f>
        <v>97</v>
      </c>
      <c r="B97" s="1001" t="str">
        <f>"Adjustment to Back Haul Tariff [$ /GJ/day] [$ "&amp;TEXT(Inputs!$E$33,"dd/mm/yyyy")&amp;"]"</f>
        <v>Adjustment to Back Haul Tariff [$ /GJ/day] [$ 31/12/2024]</v>
      </c>
      <c r="C97" s="6"/>
      <c r="D97" s="6"/>
      <c r="E97" s="6"/>
      <c r="F97" s="1062"/>
      <c r="G97" s="1062"/>
      <c r="H97" s="39"/>
      <c r="I97" s="6"/>
      <c r="J97" s="6"/>
      <c r="K97" s="6"/>
      <c r="L97" s="80"/>
      <c r="M97" s="80"/>
      <c r="N97" s="80"/>
      <c r="O97" s="80"/>
      <c r="P97" s="80"/>
      <c r="Q97" s="80"/>
      <c r="R97" s="80"/>
      <c r="S97" s="81"/>
      <c r="T97" s="81"/>
      <c r="U97" s="6"/>
      <c r="V97" s="6"/>
      <c r="W97" s="6"/>
      <c r="X97" s="6"/>
      <c r="Y97" s="6"/>
      <c r="Z97" s="6"/>
      <c r="AA97" s="39"/>
      <c r="AB97" s="39"/>
      <c r="AC97" s="39"/>
      <c r="AD97" s="39"/>
      <c r="AE97" s="39"/>
      <c r="AF97" s="39"/>
      <c r="AG97" s="39"/>
      <c r="AH97" s="415"/>
      <c r="AK97" s="1073"/>
      <c r="AL97" s="1073"/>
      <c r="AM97" s="1079"/>
    </row>
    <row r="98" spans="1:39" outlineLevel="1">
      <c r="A98" s="127">
        <f>ROW()</f>
        <v>98</v>
      </c>
      <c r="B98" s="64"/>
      <c r="C98" s="6" t="s">
        <v>406</v>
      </c>
      <c r="D98" s="6"/>
      <c r="E98" s="117">
        <f>E100</f>
        <v>1399</v>
      </c>
      <c r="F98" s="39"/>
      <c r="G98" s="6"/>
      <c r="H98" s="39"/>
      <c r="I98" s="39"/>
      <c r="J98" s="6"/>
      <c r="K98" s="6"/>
      <c r="L98" s="39"/>
      <c r="M98" s="39"/>
      <c r="N98" s="39"/>
      <c r="O98" s="39"/>
      <c r="P98" s="39"/>
      <c r="Q98" s="39"/>
      <c r="R98" s="6"/>
      <c r="S98" s="39"/>
      <c r="T98" s="39"/>
      <c r="U98" s="39"/>
      <c r="V98" s="6"/>
      <c r="W98" s="6"/>
      <c r="X98" s="6"/>
      <c r="Y98" s="403"/>
      <c r="Z98" s="82"/>
      <c r="AA98" s="82"/>
      <c r="AB98" s="82"/>
      <c r="AC98" s="82"/>
      <c r="AD98" s="82"/>
      <c r="AE98" s="82"/>
      <c r="AF98" s="82"/>
      <c r="AG98" s="82"/>
      <c r="AH98" s="415"/>
      <c r="AK98" s="1084">
        <f>AK90/$E98</f>
        <v>0</v>
      </c>
      <c r="AL98" s="1084">
        <f t="shared" ref="AL98:AM98" si="40">AL90/$E98</f>
        <v>0</v>
      </c>
      <c r="AM98" s="1085">
        <f t="shared" si="40"/>
        <v>0</v>
      </c>
    </row>
    <row r="99" spans="1:39" outlineLevel="1">
      <c r="A99" s="127">
        <f>ROW()</f>
        <v>99</v>
      </c>
      <c r="B99" s="64"/>
      <c r="C99" s="30" t="s">
        <v>446</v>
      </c>
      <c r="D99" s="6"/>
      <c r="E99" s="117">
        <f>E100</f>
        <v>1399</v>
      </c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6"/>
      <c r="S99" s="39"/>
      <c r="T99" s="39"/>
      <c r="U99" s="39"/>
      <c r="V99" s="6"/>
      <c r="W99" s="6"/>
      <c r="X99" s="39"/>
      <c r="Y99" s="403"/>
      <c r="Z99" s="82"/>
      <c r="AA99" s="82"/>
      <c r="AB99" s="82"/>
      <c r="AC99" s="82"/>
      <c r="AD99" s="82"/>
      <c r="AE99" s="82"/>
      <c r="AF99" s="82"/>
      <c r="AG99" s="82"/>
      <c r="AH99" s="415"/>
      <c r="AK99" s="1084">
        <f t="shared" ref="AK99:AM99" si="41">AK91/$E99</f>
        <v>0</v>
      </c>
      <c r="AL99" s="1084">
        <f t="shared" si="41"/>
        <v>0</v>
      </c>
      <c r="AM99" s="1085">
        <f t="shared" si="41"/>
        <v>0</v>
      </c>
    </row>
    <row r="100" spans="1:39" outlineLevel="1">
      <c r="A100" s="127">
        <f>ROW()</f>
        <v>100</v>
      </c>
      <c r="B100" s="64"/>
      <c r="C100" s="77" t="s">
        <v>447</v>
      </c>
      <c r="D100" s="77"/>
      <c r="E100" s="993">
        <f>Total_km</f>
        <v>1399</v>
      </c>
      <c r="F100" s="83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77"/>
      <c r="S100" s="84"/>
      <c r="T100" s="84"/>
      <c r="U100" s="84"/>
      <c r="V100" s="84"/>
      <c r="W100" s="84"/>
      <c r="X100" s="84"/>
      <c r="Y100" s="404"/>
      <c r="Z100" s="85"/>
      <c r="AA100" s="84"/>
      <c r="AB100" s="85"/>
      <c r="AC100" s="85"/>
      <c r="AD100" s="85"/>
      <c r="AE100" s="85"/>
      <c r="AF100" s="85"/>
      <c r="AG100" s="85"/>
      <c r="AH100" s="1077"/>
      <c r="AI100" s="1063"/>
      <c r="AJ100" s="1063"/>
      <c r="AK100" s="1086">
        <f t="shared" ref="AK100:AM100" si="42">AK92/$E100</f>
        <v>0</v>
      </c>
      <c r="AL100" s="1086">
        <f t="shared" si="42"/>
        <v>0</v>
      </c>
      <c r="AM100" s="1087">
        <f t="shared" si="42"/>
        <v>0</v>
      </c>
    </row>
  </sheetData>
  <sheetProtection algorithmName="SHA-512" hashValue="c+RkhRTMin26XJKQE/P7mGTWLEPVtqi8gJXsrHUsFjU5OE6H9U/DeUwMYyiCb62nxgeT39vo8yX/JQxo5GBrlg==" saltValue="AIQm0Y1Xm+4aDLhqSeMwKg==" spinCount="100000" sheet="1" objects="1" scenarios="1"/>
  <printOptions horizontalCentered="1"/>
  <pageMargins left="0.70866141732283472" right="0.70866141732283472" top="0.74803149606299213" bottom="0.74803149606299213" header="0.31496062992125984" footer="0.31496062992125984"/>
  <pageSetup paperSize="9" scale="73" fitToHeight="3" orientation="landscape" horizontalDpi="1200" verticalDpi="1200" r:id="rId1"/>
  <headerFooter>
    <oddHeader>&amp;R[ERA DBNGP Tariff Model - Public]</oddHeader>
    <oddFooter>&amp;L[&amp;A]&amp;C18 Dec 2025&amp;R&amp;P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37</vt:i4>
      </vt:variant>
    </vt:vector>
  </HeadingPairs>
  <TitlesOfParts>
    <vt:vector size="52" baseType="lpstr">
      <vt:lpstr>Information</vt:lpstr>
      <vt:lpstr>Main</vt:lpstr>
      <vt:lpstr>WACC</vt:lpstr>
      <vt:lpstr>Inputs</vt:lpstr>
      <vt:lpstr>Load</vt:lpstr>
      <vt:lpstr>IncentiveMechanism</vt:lpstr>
      <vt:lpstr>RebateableServices</vt:lpstr>
      <vt:lpstr>OverrunRevenue</vt:lpstr>
      <vt:lpstr>DemandUncertain</vt:lpstr>
      <vt:lpstr>CoS_Tariff_Revenue</vt:lpstr>
      <vt:lpstr>Tax_CoRE</vt:lpstr>
      <vt:lpstr>2020 Capex NGR 77(2)(a)</vt:lpstr>
      <vt:lpstr>Asset</vt:lpstr>
      <vt:lpstr>Tax_Asset</vt:lpstr>
      <vt:lpstr>BEP</vt:lpstr>
      <vt:lpstr>Delta</vt:lpstr>
      <vt:lpstr>'2020 Capex NGR 77(2)(a)'!Print_Area</vt:lpstr>
      <vt:lpstr>Asset!Print_Area</vt:lpstr>
      <vt:lpstr>BEP!Print_Area</vt:lpstr>
      <vt:lpstr>CoS_Tariff_Revenue!Print_Area</vt:lpstr>
      <vt:lpstr>DemandUncertain!Print_Area</vt:lpstr>
      <vt:lpstr>IncentiveMechanism!Print_Area</vt:lpstr>
      <vt:lpstr>Inputs!Print_Area</vt:lpstr>
      <vt:lpstr>Load!Print_Area</vt:lpstr>
      <vt:lpstr>Main!Print_Area</vt:lpstr>
      <vt:lpstr>OverrunRevenue!Print_Area</vt:lpstr>
      <vt:lpstr>RebateableServices!Print_Area</vt:lpstr>
      <vt:lpstr>Tax_Asset!Print_Area</vt:lpstr>
      <vt:lpstr>Tax_CoRE!Print_Area</vt:lpstr>
      <vt:lpstr>WACC!Print_Area</vt:lpstr>
      <vt:lpstr>'2020 Capex NGR 77(2)(a)'!Print_Titles</vt:lpstr>
      <vt:lpstr>Asset!Print_Titles</vt:lpstr>
      <vt:lpstr>BEP!Print_Titles</vt:lpstr>
      <vt:lpstr>CoS_Tariff_Revenue!Print_Titles</vt:lpstr>
      <vt:lpstr>DemandUncertain!Print_Titles</vt:lpstr>
      <vt:lpstr>IncentiveMechanism!Print_Titles</vt:lpstr>
      <vt:lpstr>Inputs!Print_Titles</vt:lpstr>
      <vt:lpstr>Load!Print_Titles</vt:lpstr>
      <vt:lpstr>Main!Print_Titles</vt:lpstr>
      <vt:lpstr>OverrunRevenue!Print_Titles</vt:lpstr>
      <vt:lpstr>RebateableServices!Print_Titles</vt:lpstr>
      <vt:lpstr>Tax_Asset!Print_Titles</vt:lpstr>
      <vt:lpstr>Tax_CoRE!Print_Titles</vt:lpstr>
      <vt:lpstr>WACC!Print_Titles</vt:lpstr>
      <vt:lpstr>Recalc_End_Year</vt:lpstr>
      <vt:lpstr>Recalc_From_Year</vt:lpstr>
      <vt:lpstr>Total_km</vt:lpstr>
      <vt:lpstr>X_Factor_1</vt:lpstr>
      <vt:lpstr>X_Factor_2</vt:lpstr>
      <vt:lpstr>X_Factor_3</vt:lpstr>
      <vt:lpstr>X_Factor_4</vt:lpstr>
      <vt:lpstr>X_Factor_5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Final Decision - Revenue Model</dc:title>
  <dc:subject>Final Decision - Revenue Model</dc:subject>
  <dc:creator/>
  <cp:keywords>Final Decision - Revenue Model</cp:keywords>
  <cp:lastModifiedBy/>
  <dcterms:created xsi:type="dcterms:W3CDTF">2006-09-16T00:00:00Z</dcterms:created>
  <dcterms:modified xsi:type="dcterms:W3CDTF">2025-12-17T07:46:23Z</dcterms:modified>
</cp:coreProperties>
</file>